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l_instances_best_results_bina" sheetId="1" r:id="rId4"/>
    <sheet state="visible" name="all_instances_best_results_perm" sheetId="2" r:id="rId5"/>
    <sheet state="visible" name="PR+LS" sheetId="3" r:id="rId6"/>
    <sheet state="visible" name="adapt_init_heuristics" sheetId="4" r:id="rId7"/>
    <sheet state="visible" name="280_X_adapt_init_heuristic_resu" sheetId="5" r:id="rId8"/>
    <sheet state="visible" name="all_instances_LS_PR_results" sheetId="6" r:id="rId9"/>
    <sheet state="visible" name="all_instances_parallel_binary" sheetId="7" r:id="rId10"/>
    <sheet state="visible" name="all_instances_sequential_binary" sheetId="8" r:id="rId11"/>
    <sheet state="visible" name="all_instances_sequential_permut" sheetId="9" r:id="rId12"/>
    <sheet state="visible" name="Extra-Experiments" sheetId="10" r:id="rId13"/>
    <sheet state="visible" name="instance140-1_permutation_binar" sheetId="11" r:id="rId14"/>
    <sheet state="visible" name="instance_140-1_permutation" sheetId="12" r:id="rId15"/>
  </sheets>
  <definedNames>
    <definedName hidden="1" localSheetId="6" name="_xlnm._FilterDatabase">all_instances_parallel_binary!$A$1:$AS$1000</definedName>
    <definedName hidden="1" localSheetId="7" name="_xlnm._FilterDatabase">all_instances_sequential_binary!$A$1:$AS$998</definedName>
    <definedName hidden="1" localSheetId="8" name="_xlnm._FilterDatabase">all_instances_sequential_permut!$A$1:$AS$301</definedName>
    <definedName hidden="1" localSheetId="10" name="_xlnm._FilterDatabase">'instance140-1_permutation_binar'!$A$1:$AO$2775</definedName>
    <definedName hidden="1" localSheetId="9" name="Z_BF065E9F_35F7_43E3_B9D3_20A5190B38BA_.wvu.FilterData">'Extra-Experiments'!$A$1:$AQ$32</definedName>
  </definedNames>
  <calcPr/>
  <customWorkbookViews>
    <customWorkbookView activeSheetId="0" maximized="1" windowHeight="0" windowWidth="0" guid="{BF065E9F-35F7-43E3-B9D3-20A5190B38BA}" name="Filter 1"/>
  </customWorkbookViews>
</workbook>
</file>

<file path=xl/sharedStrings.xml><?xml version="1.0" encoding="utf-8"?>
<sst xmlns="http://schemas.openxmlformats.org/spreadsheetml/2006/main" count="75356" uniqueCount="16886">
  <si>
    <t>Algoritmo Genético - Execução Paralela</t>
  </si>
  <si>
    <t>Algoritmo Genético - Execução Sequencial</t>
  </si>
  <si>
    <t>Branch and Bound (B&amp;B)</t>
  </si>
  <si>
    <t>Heurística (Julia)</t>
  </si>
  <si>
    <t>Heurística (Python)</t>
  </si>
  <si>
    <t>Solução</t>
  </si>
  <si>
    <t>Tempo</t>
  </si>
  <si>
    <t>Inst.</t>
  </si>
  <si>
    <t>Tempo (s)</t>
  </si>
  <si>
    <t>S. Max.</t>
  </si>
  <si>
    <t>S. Min.</t>
  </si>
  <si>
    <t>S. Média</t>
  </si>
  <si>
    <t>D. Padrão</t>
  </si>
  <si>
    <t>Gap w.r.t. B&amp;B</t>
  </si>
  <si>
    <t>Gap w.r.t. Heur. (Jl)</t>
  </si>
  <si>
    <t>Gap w.r.t. Heur. (Py)</t>
  </si>
  <si>
    <t>T. S. Max</t>
  </si>
  <si>
    <t>Média (s)</t>
  </si>
  <si>
    <t>Gap  wr.t. B&amp;B</t>
  </si>
  <si>
    <t>40_1</t>
  </si>
  <si>
    <t>-1.553806531</t>
  </si>
  <si>
    <t>-1.553806538</t>
  </si>
  <si>
    <t>40_2</t>
  </si>
  <si>
    <t>-0.701314173</t>
  </si>
  <si>
    <t>-0.701314175</t>
  </si>
  <si>
    <t>40_3</t>
  </si>
  <si>
    <t>-1.417194751</t>
  </si>
  <si>
    <t>-1.4265687</t>
  </si>
  <si>
    <t>60_1</t>
  </si>
  <si>
    <t>-1.77032845</t>
  </si>
  <si>
    <t>-1.781183509</t>
  </si>
  <si>
    <t>60_2</t>
  </si>
  <si>
    <t>-2.274931295</t>
  </si>
  <si>
    <t>-2.334824835</t>
  </si>
  <si>
    <t>60_3</t>
  </si>
  <si>
    <t>-1.364477823</t>
  </si>
  <si>
    <t>-1.400112212</t>
  </si>
  <si>
    <t>80_1</t>
  </si>
  <si>
    <t>-2.748242775</t>
  </si>
  <si>
    <t>-2.777716542</t>
  </si>
  <si>
    <t>80_2</t>
  </si>
  <si>
    <t>-2.426260124</t>
  </si>
  <si>
    <t>-2.426260132</t>
  </si>
  <si>
    <t>80_3</t>
  </si>
  <si>
    <t>-2.433243458</t>
  </si>
  <si>
    <t>-2.487376083</t>
  </si>
  <si>
    <t>100_1</t>
  </si>
  <si>
    <t>-</t>
  </si>
  <si>
    <t>-2.42617424</t>
  </si>
  <si>
    <t>100_2</t>
  </si>
  <si>
    <t>-2.713583384</t>
  </si>
  <si>
    <t>100_3</t>
  </si>
  <si>
    <t>-2.657546803</t>
  </si>
  <si>
    <t>140_1</t>
  </si>
  <si>
    <t>-3.07732701</t>
  </si>
  <si>
    <t>140_2</t>
  </si>
  <si>
    <t>-3.217711831</t>
  </si>
  <si>
    <t>140_3</t>
  </si>
  <si>
    <t>-1.518607969</t>
  </si>
  <si>
    <t>180_1</t>
  </si>
  <si>
    <t>-2.057115564</t>
  </si>
  <si>
    <t>180_2</t>
  </si>
  <si>
    <t>-1.654646691</t>
  </si>
  <si>
    <t>180_3</t>
  </si>
  <si>
    <t>-1.669903702</t>
  </si>
  <si>
    <t>200_1</t>
  </si>
  <si>
    <t>-1.759501274</t>
  </si>
  <si>
    <t>200_2</t>
  </si>
  <si>
    <t>-1.292340753</t>
  </si>
  <si>
    <t>200_3</t>
  </si>
  <si>
    <t>-1.503750049</t>
  </si>
  <si>
    <t>240_1</t>
  </si>
  <si>
    <t>-0.432710642</t>
  </si>
  <si>
    <t>240_2</t>
  </si>
  <si>
    <t>-0.652462006</t>
  </si>
  <si>
    <t>240_3</t>
  </si>
  <si>
    <t>-0.745437976</t>
  </si>
  <si>
    <t>280_1</t>
  </si>
  <si>
    <t>1.467885237</t>
  </si>
  <si>
    <t>280_2</t>
  </si>
  <si>
    <t>1.192917355</t>
  </si>
  <si>
    <t>280_3</t>
  </si>
  <si>
    <t>0.811209854</t>
  </si>
  <si>
    <t>0.6860816945</t>
  </si>
  <si>
    <t>300_1</t>
  </si>
  <si>
    <t>300_2</t>
  </si>
  <si>
    <t>300_3</t>
  </si>
  <si>
    <t xml:space="preserve">Legenda: </t>
  </si>
  <si>
    <t>S. Max: melhor solução</t>
  </si>
  <si>
    <t>S. Min: pior solução</t>
  </si>
  <si>
    <t>S. Média: média das soluções</t>
  </si>
  <si>
    <t>D. Padrão: desvio padrão das soluções</t>
  </si>
  <si>
    <t>Gap w.r.t. B&amp;B: gap em relação ao branch and bound</t>
  </si>
  <si>
    <t>Gap w.r.t. Heur.: gap em relação à solução heurística</t>
  </si>
  <si>
    <t>Instância</t>
  </si>
  <si>
    <t>S_{O}</t>
  </si>
  <si>
    <t>S_{H_{Jl}}</t>
  </si>
  <si>
    <t>S_{H_{Py}}</t>
  </si>
  <si>
    <t>S_{GA} Max.</t>
  </si>
  <si>
    <t>S_{GA} Min.</t>
  </si>
  <si>
    <t>S_{GA} Média</t>
  </si>
  <si>
    <t>S_{GA} D. Padrão</t>
  </si>
  <si>
    <t>Gap S_{GA} w.r.t. S_{O}</t>
  </si>
  <si>
    <t>Gap S_{GA} w.r.t. S_{H_{Jl}}</t>
  </si>
  <si>
    <t>Gap S_{GA} w.r.t. S_{H_{Py}}</t>
  </si>
  <si>
    <t>T_{O} (s)</t>
  </si>
  <si>
    <t>T_{H_{Jl}} (s)</t>
  </si>
  <si>
    <t>T_{H_{Py}} (s)</t>
  </si>
  <si>
    <t>T_{GA} S_{GA} Max</t>
  </si>
  <si>
    <t>T_{GA} Médio (s)</t>
  </si>
  <si>
    <t>Gap  T_{GA} wr.t. T_{O}</t>
  </si>
  <si>
    <t>Gap  T_{GA} wr.t. T_{H_{Jl}}</t>
  </si>
  <si>
    <t>Gap  T_{GA} wr.t. T_{H_{Py}}</t>
  </si>
  <si>
    <t>PR Max.</t>
  </si>
  <si>
    <t>Gap PR_{Max} w.r.t. S_{GA_{Max.}}</t>
  </si>
  <si>
    <t>Gap PR_{Max} w.r.t. S_{H_{Jl}}</t>
  </si>
  <si>
    <t>Gap PR_{Max} w.r.t. S_{H_{Py}}</t>
  </si>
  <si>
    <t>LS Max.</t>
  </si>
  <si>
    <t>Gap LS_{Max} w.r.t. S_{GA_{Max.}}</t>
  </si>
  <si>
    <t>Gap LS_{Max} w.r.t. S_{H_{Jl}}</t>
  </si>
  <si>
    <t>Gap LS_{Max} w.r.t. S_{H_{Py}}</t>
  </si>
  <si>
    <t>T_{PR} (s)</t>
  </si>
  <si>
    <t>T_{LS} (s)</t>
  </si>
  <si>
    <t>S_{GA+Adapt} Max.</t>
  </si>
  <si>
    <t>S_{GA+Adapt} Min.</t>
  </si>
  <si>
    <t>S_{GA+Adapt} Média</t>
  </si>
  <si>
    <t>S_{GA+Adapt} D. Padrão</t>
  </si>
  <si>
    <t>S_{GA+IH} Max.</t>
  </si>
  <si>
    <t>S_{GA+IH} Min.</t>
  </si>
  <si>
    <t>S_{GA+IH} Média</t>
  </si>
  <si>
    <t>S_{GA+IH} D. Padrão</t>
  </si>
  <si>
    <t>T_{GA} Max.</t>
  </si>
  <si>
    <t>T_{GA} Min.</t>
  </si>
  <si>
    <t>T_{GA} Média</t>
  </si>
  <si>
    <t>T_{GA} D. Padrão</t>
  </si>
  <si>
    <t>T_{GA+Adapt} Max.</t>
  </si>
  <si>
    <t>T_{GA+Adapt} Min.</t>
  </si>
  <si>
    <t>T_{GA+Adapt} Média</t>
  </si>
  <si>
    <t>T_{GA+Adapt} D. Padrão</t>
  </si>
  <si>
    <t>T_{GA+IH} Max.</t>
  </si>
  <si>
    <t>T_{GA+IH} Min.</t>
  </si>
  <si>
    <t>T_{GA+IH} Média</t>
  </si>
  <si>
    <t>T_{GA+IH} D. Padrão</t>
  </si>
  <si>
    <t>experiment_id</t>
  </si>
  <si>
    <t>execution_id</t>
  </si>
  <si>
    <t>seed</t>
  </si>
  <si>
    <t>instance</t>
  </si>
  <si>
    <t>instance_name_abbreviation</t>
  </si>
  <si>
    <t>n</t>
  </si>
  <si>
    <t>m</t>
  </si>
  <si>
    <t>s</t>
  </si>
  <si>
    <t>max_generations</t>
  </si>
  <si>
    <t>max_generations_without_change</t>
  </si>
  <si>
    <t>max_time</t>
  </si>
  <si>
    <t>max_time_without_change</t>
  </si>
  <si>
    <t>population_size</t>
  </si>
  <si>
    <t>encoding_method</t>
  </si>
  <si>
    <t>initialization_method</t>
  </si>
  <si>
    <t>selection_method</t>
  </si>
  <si>
    <t>mutation_method</t>
  </si>
  <si>
    <t>self_mutation</t>
  </si>
  <si>
    <t>crossover_method</t>
  </si>
  <si>
    <t>parent_selection_method</t>
  </si>
  <si>
    <t>mutation_probability</t>
  </si>
  <si>
    <t>crossover_probability</t>
  </si>
  <si>
    <t>elite_size</t>
  </si>
  <si>
    <t>offspring_size</t>
  </si>
  <si>
    <t>perform_path_relinking</t>
  </si>
  <si>
    <t>generate_plots</t>
  </si>
  <si>
    <t>avoid_clones</t>
  </si>
  <si>
    <t>perform_adaptation</t>
  </si>
  <si>
    <t>perform_local_search</t>
  </si>
  <si>
    <t>local_search_method</t>
  </si>
  <si>
    <t>best_known_result</t>
  </si>
  <si>
    <t>best_solution_found</t>
  </si>
  <si>
    <t>gap</t>
  </si>
  <si>
    <t>num_generations</t>
  </si>
  <si>
    <t>total_time_ms</t>
  </si>
  <si>
    <t>start_time</t>
  </si>
  <si>
    <t>finish_time</t>
  </si>
  <si>
    <t>message</t>
  </si>
  <si>
    <t>ga_best_sol</t>
  </si>
  <si>
    <t>ga_best_sol_gap</t>
  </si>
  <si>
    <t>ga_total_time</t>
  </si>
  <si>
    <t>ls_improved_solution</t>
  </si>
  <si>
    <t>ls_best_sol</t>
  </si>
  <si>
    <t>ls_best_sol_gap</t>
  </si>
  <si>
    <t>ls_total_time</t>
  </si>
  <si>
    <t>pr_improved_solution</t>
  </si>
  <si>
    <t>pr_best_sol</t>
  </si>
  <si>
    <t>pr_best_sol_gap</t>
  </si>
  <si>
    <t>pr_total_time</t>
  </si>
  <si>
    <t>best_sol_changes</t>
  </si>
  <si>
    <t>best_sol_change_times</t>
  </si>
  <si>
    <t>best_sol_change_generations</t>
  </si>
  <si>
    <t>elite_fitness</t>
  </si>
  <si>
    <t>ls_sol_values</t>
  </si>
  <si>
    <t>pr_sol_values</t>
  </si>
  <si>
    <t>raw_best_solution</t>
  </si>
  <si>
    <t>best_solution_hash</t>
  </si>
  <si>
    <t>elite_hashes</t>
  </si>
  <si>
    <t>improvement_candidates_hashes</t>
  </si>
  <si>
    <t>ls_individuals_hashes</t>
  </si>
  <si>
    <t>pr_individuals_hashes</t>
  </si>
  <si>
    <t>cpu_name</t>
  </si>
  <si>
    <t>version_hash</t>
  </si>
  <si>
    <t>Instance_280_1.mat</t>
  </si>
  <si>
    <t>permutation</t>
  </si>
  <si>
    <t>biasedweighted</t>
  </si>
  <si>
    <t>roulette</t>
  </si>
  <si>
    <t>singleexchange</t>
  </si>
  <si>
    <t>opx</t>
  </si>
  <si>
    <t>fullyrandom</t>
  </si>
  <si>
    <t>LSBI</t>
  </si>
  <si>
    <t>55:04.0</t>
  </si>
  <si>
    <t>13:24.8</t>
  </si>
  <si>
    <t>Maximum number of generations reached.</t>
  </si>
  <si>
    <t>-9.0772679032795,-8.92117626293417,-8.716889751735048,-7.702451411418063,-7.622585512494981,-7.538531248082595,-7.444807402407174,-7.3579609316234365,-7.308023888262244,-7.276211432610184,-7.214952449426164,-7.143241559030238,-7.006846883368046,-6.898859400208147,-6.708457665066903,-6.586819385675358,-6.5859435941507725,-6.399473557043339,-6.313429297857883,-6.161237830519088,-6.1450499613660785,-6.056911858433921,-5.946696518330149,-5.872540173573835,-5.782057549764918,-5.737979890209223,-5.563962445878219,-5.56376012147578,-5.543863864523699,-5.232385462967484,-5.19549413408087,-5.175308921369155,-4.957796063742968,-4.825844224398099,-4.379778134483667,-4.33775798791628,-4.184652577107624,-4.102116035918757,-4.100923604968985,-4.055354667137381,-3.863209998915259,-3.8055440350512653,-3.633697150745573,-3.4157168354549974,-3.3938522675418965,-3.2799980629181427,-3.249553519749416,-3.0935441603361458,-2.9806257926320394,-2.9207813847118986,-2.824592847091944,-2.7469299573382844,-2.6746606201166325,-2.6327959238952614,-2.589428186572125,-2.5625739098017686,-2.5046357867270985,-2.3874254401815493,-2.2512197484575616,-2.1561927204415525,-2.1554758871032464,-1.953289075153524,-1.9178329411457047,-1.8688945044047203,-1.7935427747204007,-1.7926493696843093,-1.6497528576931948,-1.5901625720119565,-1.5892715973093192,-1.5228020678321326,-1.473475873403866,-1.2407089170615215,-1.1951791736282817,-1.164430536752147,-1.081313759388819,-1.0785415085398948,-1.0036943413681418,-1.0033476864035946,-0.9317751595710098,-0.8674625674001177,-0.8571853120240294,-0.8409942154861884,-0.811198493752794,-0.7894367407340699,-0.7846407277911978,-0.7369657461071878,-0.6834365149974808,-0.6637959520291585,-0.6310753046115527,-0.60297856897589,-0.5844529336188885,-0.5819275884140599,-0.5778716307381964,-0.5629863555124396,-0.5528207992628137,-0.5511930166168911,-0.5364411484873799,-0.4652779249992793,-0.4010215609034695,-0.25547851799786764,-0.19779422145162595,-0.18521579229258342,-0.1616706295733231,-0.15890741400656805,-0.15847047664928013,-0.10498219873146947,-0.051198007957654834,0.012811078557676159,0.06502707348068376,0.07163303899618795,0.08490790108544008,0.1626780221215089,0.2010636421147858,0.2636563339416377,0.27105956201921655,0.2813092309371682,0.3003941338594852,0.3923617168260824,0.407512942060682,0.4431320269630006,0.47926942398159855,0.4895415902200597,0.5053271145651144</t>
  </si>
  <si>
    <t>0.035738468170166016,0.10757088661193848,0.2036435604095459,0.24135947227478027,0.3352625370025635,0.5519347190856934,0.648935079574585,0.6857643127441406,0.7262558937072754,0.9414279460906982,0.9616148471832275,0.999528169631958,1.0391912460327148,1.1520733833312988,1.3654682636260986,1.3854944705963135,1.6069386005401611,1.6449933052062988,1.6635463237762451,1.7889246940612793,1.8982524871826172,2.0167155265808105,2.2596280574798584,2.3035316467285156,2.3278799057006836,2.4742305278778076,2.6167502403259277,2.760357618331909,3.0305187702178955,3.109147310256958,3.1914689540863037,3.2509427070617676,3.3094780445098877,3.3487536907196045,3.407036304473877,3.7193684577941895,3.780588388442993,4.468097686767578,4.542045593261719,4.654976844787598,4.821677207946777,4.841278076171875,13.401941061019897,17.767181873321533,18.390437602996826,18.563802480697632,18.7017765045166,18.859203338623047,19.14020276069641,19.18497633934021,19.48105788230896,19.714884996414185,19.86392569541931,20.094953060150146,20.5762619972229,20.691986083984375,20.767472505569458,28.169305324554443,28.38025951385498,33.22927951812744,33.7003710269928,33.77812147140503,34.083348751068115,34.2773175239563,34.40655207633972,38.27495837211609,38.706212520599365,38.90246558189392,42.63502502441406,42.974262952804565,48.003089904785156,50.18528723716736,50.56947875022888,51.5511269569397,51.964943647384644,65.80744862556458,76.86516952514648,77.36018538475037,88.58038926124573,94.09899830818176,96.64791536331177,101.2459945678711,104.68417096138,112.46684002876282,114.27489852905273,145.046226978302,160.30110049247742,169.81958270072937,169.88101601600647,174.35244464874268,279.3347599506378,311.7225184440613,336.8631546497345,356.5178220272064,372.26014518737793,375.8450903892517,376.12286281585693,376.20808935165405,393.9016933441162,412.77970576286316,473.16822719573975,497.26797461509705,518.2636320590973,570.7794518470764,613.3278493881226,613.6569876670837,639.4647979736328,689.0011217594147,722.177832365036,770.1204154491425,780.2325828075409,792.465372800827,797.6407961845398,797.683217048645,807.6142957210541,812.9530639648438,860.1472716331482,972.4995114803314,1013.7145128250122,1029.087004184723,1056.1281125545502,1063.6180024147034,1092.382630109787</t>
  </si>
  <si>
    <t>1,4,9,11,16,27,32,34,36,47,48,50,52,58,69,70,81,83,84,90,95,101,113,115,116,122,128,134,147,151,155,158,161,163,166,182,185,214,218,224,233,234,399,491,518,527,534,542,557,559,574,586,594,606,626,632,636,778,789,887,909,913,929,939,946,1027,1048,1058,1139,1156,1261,1316,1335,1369,1389,1644,1848,1871,2079,2192,2254,2351,2426,2577,2625,3166,3448,3628,3631,3726,5564,6136,6573,6915,7188,7261,7274,7278,7580,7901,8909,9328,9693,10584,11321,11336,11784,12618,13180,14017,14208,14435,14538,14540,14729,14841,15682,17678,18421,18702,19179,19324,19848</t>
  </si>
  <si>
    <t>0.5053271145651144,0.5053271145651144,0.5053271145651144,0.5053271145651144</t>
  </si>
  <si>
    <t>0111011011110101000011101010110111100100010000110111010111100111110100101011001111011100011011010100000110001111011011111100101000110110000001011111111011110011011101110010100000010111110010010000000110001001010100000110000010001111010010001010001011001101000000001110110100100110</t>
  </si>
  <si>
    <t>902713122089940319238011005226015662196260060424518704850759926152895260358399290662,902713122089940319238011005226015662196260060424518704850759926152895260358399290662,902713122089940319238011005226015662196260060424518704850759926152895260358399290662,902713122089940319238011005226015662196260060424518704850759926152895260358399290662</t>
  </si>
  <si>
    <t>902713122089940319238011005226015662196260060424518704850759926152895260358399290662,902772393165176958699348849541571159943906723368962558640258718764178909341310840102,902713122089940319238011005226015662196260016868375738970636602841017566686106152230,902713122089939456519717656405925356736993748010926735218925982150480549823417216294</t>
  </si>
  <si>
    <t>AMD Ryzen 7 3700X 8-Core Processor</t>
  </si>
  <si>
    <t>bec6777c2ec1760f944396a42aefb516ff08e5a9</t>
  </si>
  <si>
    <t>13:26.5</t>
  </si>
  <si>
    <t>31:41.1</t>
  </si>
  <si>
    <t>-8.53893661415546,-8.29073155546866,-8.207641653798268,-7.811911778012723,-7.802185901793862,-7.528491710356741,-7.265891290935505,-7.208660143986151,-6.795171445954398,-6.69903123561558,-6.639959411463399,-6.615251431633678,-6.558463750856089,-6.474761734833031,-6.463120530109864,-6.392843011134325,-6.363771569282245,-6.2387707356313,-6.234644176835094,-6.073686458369862,-6.059385606979264,-5.870083514182123,-5.85954938400309,-5.678982182463223,-5.577271372744396,-5.5564378030319945,-5.159862781856543,-5.123517644842981,-4.691522142787545,-4.629839883817972,-4.621088498366072,-4.4791629551484915,-4.4542871522096625,-4.452866347238375,-4.332729736908088,-4.305047106686436,-4.29644905698447,-4.2650796061675305,-4.206550040893875,-4.169535748341903,-4.161153366255067,-4.16062013653109,-4.091549156162148,-3.994906842440934,-3.973814924946612,-3.925950165017008,-3.9203673951418887,-3.873747674278475,-3.706681002833709,-3.6218447620377083,-3.5883858085439972,-3.3782475359142223,-3.330281643197166,-3.2068593963201084,-3.1545156192429067,-3.1474377229916075,-3.1433847177112657,-2.9799740307791995,-2.9237270776387705,-2.8352831194149672,-2.812358783564766,-2.7531851019186293,-2.727612190291131,-2.72176697062185,-2.7167824551487696,-2.6434630013517566,-2.5852985811918443,-2.549996619409503,-2.2302266072879053,-2.005454508565766,-1.9685220407880992,-1.8657656296926024,-1.7316887957370528,-1.7243244362027375,-1.7231156038472912,-1.7048293759236164,-1.6174585164956836,-1.5999840628010333,-1.58589378394044,-1.5039335767643063,-1.5020790172219252,-1.4985770360607242,-1.4006516952082284,-1.400237668748003,-1.3551589231944774,-1.2740174411450116,-1.2729984434815504,-1.2179695822374612,-1.1859792336996702,-1.1834943063662937,-1.1826771101237945,-1.1332092391716742,-1.106402496233772,-0.9885838046378695,-0.8971849528098096,-0.8947507525825315,-0.8834057500205872,-0.881405293117378,-0.80821413128903,-0.7870717389057016,-0.6534096019528991,-0.643733002725349,-0.6430229920620628,-0.6220657798369442,-0.6070564446231138,-0.5767311871383467,-0.5753604256157191,-0.551104414942359,-0.5435300045180993,-0.5378498363579001,-0.5305854787203885,-0.5203316731069573,-0.39669319568340533,-0.3835789022604783,-0.2870202734662557,-0.2479970513072395,-0.24694120794602775,-0.23224423129072658,-0.18402037022864987,-0.15623863277538286,-0.1348710110561155,-0.08361022588146266,-0.061805403940677864,-0.05414692111555251,-0.05025919706541594,0.00043613779938020403,0.06401109263504524,0.06401109263504544,0.11011845798359257,0.11085315881240175,0.13227124943415502,0.17422314144704532,0.18835368274317846,0.19086752032582258,0.191386666529691,0.24301990298490814,0.31270721406794494</t>
  </si>
  <si>
    <t>0.03425288200378418,0.08432960510253906,0.17530560493469238,0.20926570892333984,0.2827322483062744,0.30131983757019043,0.3733639717102051,0.4864931106567383,0.6168172359466553,0.7502095699310303,0.8057715892791748,0.8855385780334473,0.9645342826843262,1.0243711471557617,1.0431606769561768,1.1583757400512695,1.2169313430786133,1.3145020008087158,1.333573579788208,1.485731601715088,1.5811498165130615,1.7703094482421875,1.8558194637298584,2.0256688594818115,2.296844005584717,2.4595437049865723,2.51438570022583,3.0062849521636963,3.2943482398986816,3.821188449859619,4.533298015594482,4.628769159317017,5.150846242904663,5.1728856563568115,5.352259635925293,5.589554309844971,5.764506578445435,5.881397247314453,5.956707000732422,6.016615152359009,6.207278490066528,6.229317665100098,6.344693660736084,6.817885160446167,7.109405517578125,7.207331657409668,7.73046088218689,7.80810022354126,7.848672389984131,8.271560430526733,8.457604169845581,8.518223285675049,8.705360174179077,9.093302249908447,9.193131446838379,10.576688528060913,11.171335697174072,11.429903984069824,14.424522399902344,15.074388980865479,18.184377908706665,18.518638849258423,18.636624574661255,18.69440245628357,18.89526605606079,18.913500547409058,19.157222986221313,19.23457670211792,19.312920570373535,21.853135347366333,22.002164840698242,27.948269367218018,30.82518768310547,42.42178964614868,42.46289873123169,42.52117991447449,42.54020380973816,44.38227653503418,47.889662742614746,48.34657955169678,48.421764850616455,48.49991059303284,48.91742563247681,49.132723808288574,49.17074966430664,49.32536816596985,49.5754714012146,49.71551513671875,49.854201793670654,50.11974549293518,50.179325342178345,50.362677812576294,50.71446967124939,66.2552182674408,79.73198747634888,85.08231568336487,101.11616897583008,133.37824487686157,146.0445249080658,184.39340209960938,193.88608574867249,211.67610502243042,221.35533213615417,224.63087964057922,235.4211025238037,246.4573369026184,279.1032221317291,279.5333867073059,317.1160125732422,317.27036213874817,317.7874686717987,322.5191378593445,323.1790931224823,332.08996534347534,356.9953067302704,357.12132954597473,357.2720675468445,377.3612790107727,378.02000641822815,405.6613919734955,425.3819239139557,450.895934343338,477.02716159820557,488.1501715183258,497.7739863395691,563.4559721946716,604.201146364212,698.4408149719238,729.528130531311,818.1870896816254,818.5700671672821,895.4234161376953,917.5936822891235,937.3342261314392,937.5406730175018,1069.1263992786407,1093.8742294311523</t>
  </si>
  <si>
    <t>1,3,8,10,14,15,19,25,32,39,42,46,50,53,54,60,63,68,69,77,82,92,96,104,112,120,123,146,161,185,214,219,242,243,252,264,273,279,283,286,296,297,303,325,340,345,369,373,375,395,405,408,418,437,442,482,507,520,588,616,687,704,710,713,724,725,738,742,746,807,815,933,998,1211,1213,1216,1217,1266,1344,1366,1370,1374,1394,1405,1407,1415,1427,1434,1441,1455,1458,1467,1484,1768,2010,2120,2412,2989,3228,3905,4078,4380,4560,4633,4828,5028,5588,5608,6268,6276,6300,6397,6423,6585,7017,7023,7031,7393,7421,7912,8265,8712,9172,9378,9554,10684,11389,13038,13580,15108,15127,16467,16861,17224,17235,19532,19978</t>
  </si>
  <si>
    <t>0.31270721406794494,0.31270721406794494,0.31270721406794494,0.31270721406794494,0.31270721406794494,0.31270721406794494</t>
  </si>
  <si>
    <t>0111011010111011011001111000110001101101010111111110010110010101111011000011000011101000011110100110001111011000011011000101110101110000000010110101011011010011010001110111101101010001010001100000000101100011010111100111010000011011000000100010010111010101001000001110111001001001</t>
  </si>
  <si>
    <t>901004131508504225339950255740232284389858764107897446624159859340487799121830276681,901004131508504225339950255740232284389858764107897446624159859340487799121830276681,901004131508504225339950255740232284389858764107897446624159859340487799121830276681,901004131508504225339950255740232284389858764107897446624159859340487799121830276681,901004131508504225339950255740232284389858764107897446624159859340487799121830276681,901004131508504225339950255740232284389858764107897446624159859340487799121830276681</t>
  </si>
  <si>
    <t>901004131508504225339950255740232284389858764107897446624159859340487799121830276681,901004131508504225339950255740232284389858774996933188133185801405964713398712200777,901004131508504225339950255740232284389858807664040412503045242613152170113262218825,901004131508504225339950255691192427082150320640430341755349965465264607964258430537,901004131508504225339950255740232284389858807664040411236632582424208148891458137673</t>
  </si>
  <si>
    <t>31:42.6</t>
  </si>
  <si>
    <t>49:51.8</t>
  </si>
  <si>
    <t>-9.196062412955353,-7.855573536032104,-6.936175900070684,-6.91638819019214,-6.790871783716138,-6.553255130312346,-6.445825203601588,-6.212219514446735,-6.196355232844831,-5.681311464177587,-5.476977843258635,-5.424891265142146,-5.356832745792842,-5.299806822973477,-5.185335271818432,-5.183647683882833,-5.102429585237727,-5.050777980806341,-5.004806650982499,-4.964168842854227,-4.8991558086380325,-4.760816113909249,-4.721773261126094,-4.384304745750756,-4.22417599757691,-4.21864539998189,-4.155880234619121,-4.104425551034979,-3.94405663769119,-3.925172296099702,-3.921212950172074,-3.765173158768646,-3.728448397966335,-3.641599358631033,-3.566581334999049,-3.4435490333233725,-3.4222231486565216,-3.4219482841034767,-3.4121483771339323,-3.280695308379654,-3.2692282659968535,-3.2247845682994085,-3.1594467175833767,-3.1022423941513684,-2.9274754331270816,-2.838237241072374,-2.7560300122966668,-2.75092186045644,-2.7052258747066746,-2.622526170567486,-2.5283197368294417,-2.501159261312041,-2.4053897715570645,-2.3203548526936615,-2.2527072481846977,-2.2343014294414067,-2.227634281778161,-2.1684428420449158,-2.1664468165048394,-2.090872720654832,-2.0796023251989433,-2.0674665173710616,-2.0637359436271816,-1.9871651230107115,-1.9394025765353535,-1.9017493226018496,-1.888667196401043,-1.8138901776736314,-1.7064930790983466,-1.5708061852359174,-1.5530667264058908,-1.5452460434394548,-1.4858758995383634,-1.4388677158605745,-1.4194427786789345,-1.3138890460460004,-1.263120974229437,-1.2233983040847698,-1.180552263185981,-1.176288974811901,-1.1272955041944734,-1.1266063938747999,-1.0984511272234048,-1.0247765775434718,-0.9428375866774442,-0.8841269042112261,-0.8818188528800558,-0.8666632678303261,-0.8206772108574406,-0.6707726213913114,-0.4537680393325598,-0.3682120039913024,-0.32458698110446094,-0.3197156177759024,-0.30018973727263953,-0.15169863628313693,-0.12893714783875615,-0.09564700422862923,-0.04145085429669377,-0.03362311171060271,0.05144878169339118,0.14868912870852552,0.16572051727565773,0.1846355583964892,0.18739452064380097,0.1998568873159371,0.2018761778523383,0.24514225692514902,0.2512539590181253,0.2684935818714762,0.3276662085498699,0.3512734991930273,0.3583546734921445,0.3715263635412073,0.37152636354120777</t>
  </si>
  <si>
    <t>0.03432965278625488,0.05025887489318848,0.1428072452545166,0.2861506938934326,0.5153193473815918,0.5932035446166992,0.8013489246368408,1.0468382835388184,1.2556214332580566,1.2741401195526123,2.2582812309265137,2.730579137802124,2.7703959941864014,2.9599084854125977,2.980480194091797,3.090946912765503,3.1488890647888184,3.241576910018921,3.316434860229492,3.3364667892456055,3.3748300075531006,3.472371816635132,3.644113779067993,3.9533605575561523,4.2529683113098145,5.010822057723999,5.2572853565216064,5.278321743011475,5.428179502487183,5.67828106880188,5.894448757171631,6.126503944396973,6.78813362121582,7.2357892990112305,7.328174114227295,7.441500425338745,7.750282287597656,7.849247455596924,8.7824866771698,8.972249984741211,9.478362321853638,9.55539321899414,9.594098567962646,9.907042503356934,9.930226802825928,10.47437334060669,11.202568769454956,14.848355770111084,14.95020318031311,15.522343158721924,15.813394784927368,16.178624391555786,16.321112632751465,16.501896142959595,17.193403720855713,17.658323764801025,17.698448657989502,23.74873971939087,23.912112712860107,24.26147699356079,24.86889624595642,24.89193367958069,25.29142475128174,25.330780029296875,25.57505989074707,25.70925259590149,25.900339603424072,26.034133672714233,26.43807053565979,27.10777258872986,27.34410524368286,32.374234676361084,33.02716851234436,33.07012391090393,33.54600143432617,34.20278310775757,40.82703685760498,40.97059512138367,52.64846611022949,55.927165031433105,56.22306180000305,56.35660195350647,65.21394848823547,69.4009141921997,69.71061539649963,87.27850198745728,87.69107842445374,88.1872329711914,89.02074408531189,94.5622148513794,122.28391194343567,122.58322381973267,123.30846238136292,149.86615300178528,167.9653046131134,198.82407212257385,220.07082271575928,237.4799427986145,292.3457612991333,296.13960456848145,345.57815647125244,398.69021129608154,430.17773938179016,430.350270986557,450.48877930641174,450.78107953071594,542.0636529922485,658.0966691970825,683.31680727005,736.4796295166016,848.832510471344,918.2652611732483,950.9975092411041,956.2331426143646,1002.7705800533295</t>
  </si>
  <si>
    <t>1,1,6,14,26,30,41,54,65,66,100,122,124,134,135,141,144,149,153,154,156,161,170,186,201,231,244,245,253,266,277,289,317,338,343,349,364,369,402,411,429,433,435,451,452,477,506,582,587,611,622,639,646,655,683,704,706,825,833,850,876,877,896,898,911,918,928,935,954,982,994,1096,1123,1125,1147,1175,1303,1310,1525,1599,1614,1621,1789,1878,1892,2209,2228,2251,2282,2393,2883,2898,2927,3392,3716,4268,4648,4960,5908,5991,6839,7763,8313,8322,8685,8700,10308,12324,12778,13735,15723,16958,17545,17655,18482</t>
  </si>
  <si>
    <t>0.37152636354120777,0.37152636354120777,0.37152636354120777,0.37152636354120777</t>
  </si>
  <si>
    <t>0111011011101001010001111001100111100100011111111100111101100111110011101110110111001001011111000110111011000010011010100101100101100001101010100101110101101011110100010010101101110110000001000000000011100000100011100001110100011011000000010010001111001100100010001000011001011011</t>
  </si>
  <si>
    <t>902363999895049356937962894005679962377043249442900597740555146089929949392927229531,902363999895049356937962894005679962377043249442900597740555146089929949392927229531,902363999895049356937962894005679962377043249442900597740555146089929949392927229531,902363999895049356937962894005679962377043249442900597740555146089929949392927229531</t>
  </si>
  <si>
    <t>902363999895049356937962894005679962377043249442900597740555146089929949392927229531,902363992658043779605700680032493399334049008613526556217248056138095286491900577371,902363992658043779605700673804431521255076688245204237878391533911539493937741334107,901415423863011687017787453220217215159603463837872545818958346018688242202865862235</t>
  </si>
  <si>
    <t>49:53.3</t>
  </si>
  <si>
    <t>07:50.9</t>
  </si>
  <si>
    <t>-8.042420842581429,-7.315426719844945,-6.971448698892815,-6.2464298696399005,-6.221325695267961,-5.939308858210274,-5.734824630342704,-5.576936996968574,-5.45814015879142,-5.415646687918267,-5.239730148993865,-5.104225622536609,-5.052130616328594,-4.980876602546014,-4.833199073263178,-4.803168309725742,-4.599013310454608,-4.541690938646953,-4.357793022021519,-4.259590274030223,-4.158293555062111,-4.107979674280677,-3.9852835174163155,-3.978505479259382,-3.9751239803018352,-3.9493727184943483,-3.901211750473149,-3.83253460498092,-3.8265387294090907,-3.7861364546983967,-3.7618899867653943,-3.759121542230216,-3.7167563889241317,-3.6825394838799976,-3.5541577155767574,-3.4550710278659484,-3.448595334294868,-3.4159039926736763,-3.2945783513466713,-3.2784122096202415,-2.9893237809970135,-2.9390156443057114,-2.8615699125607925,-2.8505213258677373,-2.7618889704153835,-2.6726990678396865,-2.48097620953042,-2.4731366627070894,-2.3980431793429537,-2.3925305556243583,-2.33146254825566,-2.281214915957661,-2.2625675942818284,-2.2444521313989316,-2.2188437621172747,-2.181499548274249,-2.117107715518372,-2.114941946930818,-2.0781810408020274,-2.0516597926370173,-2.0241727286637903,-2.0145255197789766,-1.9472084007578134,-1.8442611191835674,-1.84170011213317,-1.787044575871679,-1.7650844523348277,-1.6923954159784793,-1.6834076483336853,-1.6400611831701422,-1.6390442588357634,-1.4696211517273026,-1.3503030186199434,-1.2593464116449753,-1.212235216943418,-1.1526677892563655,-1.1493796676913386,-1.09944644679812,-1.0469374146557175,-1.0445162347165677,-0.8776575766196838,-0.8405420986684505,-0.7121392461571009,-0.644206696719207,-0.6339957290930704,-0.5824253871493121,-0.4892146497580184,-0.48277045432081483,-0.29556995616096127,-0.1754399047585231,-0.1673845031519381,-0.14672789106541384,-0.08478647754939117,-0.02253630922700145,-0.0058208418067564605,-0.005065894386274694,0.08591274155875661,0.1535752276940677,0.29640048220232684,0.3407300137956176,0.3509376521982087,0.3852441515168111,0.40923343362363646,0.41237457512894965,0.41790841576601134,0.4229735861911789,0.42857145855634304,0.4285714585563434,0.46152641864510935,0.5014978211494647,0.5020429180507278,0.5516628860941437,0.5733875030109876</t>
  </si>
  <si>
    <t>0.03409600257873535,0.14011096954345703,0.17711591720581055,0.23134350776672363,0.4335596561431885,0.4523756504058838,0.6037633419036865,0.7556958198547363,0.8101580142974854,0.9070816040039062,0.9281127452850342,0.9470250606536865,1.0390079021453857,1.3263192176818848,1.3874030113220215,1.4261784553527832,1.6314144134521484,1.668247938156128,1.943450689315796,2.202202796936035,2.426241874694824,2.501049280166626,2.6700522899627686,4.856034994125366,4.916043758392334,4.993065595626831,5.085049152374268,5.251771450042725,5.437290906906128,5.511794090270996,5.799847602844238,6.191657781600952,6.433911561965942,6.6242570877075195,6.643124341964722,6.739139795303345,6.966782331466675,7.005274057388306,7.369132995605469,11.870640277862549,12.09561800956726,12.385888814926147,12.694762468338013,13.062348365783691,13.137051582336426,16.224002361297607,16.412694931030273,19.6689875125885,24.193846702575684,24.990367889404297,25.380786895751953,27.32552742958069,27.619086265563965,27.71713161468506,28.103331089019775,28.41475200653076,28.883976936340332,28.96010994911194,39.4663667678833,50.30621814727783,50.6490113735199,57.04549765586853,57.288718700408936,57.550716161727905,57.77709913253784,57.98300313949585,58.46835517883301,58.974788188934326,69.33978629112244,71.04482531547546,71.1396496295929,71.32603931427002,80.63002252578735,81.24975395202637,108.44687533378601,122.27806496620178,130.86904311180115,130.9475395679474,131.40870547294617,159.71483826637268,160.1835072040558,164.61881041526794,178.53266143798828,189.00889348983765,193.2730107307434,193.78631925582886,217.9756555557251,263.5968952178955,288.9569056034088,289.1535665988922,295.2137224674225,334.8294973373413,341.0433876514435,343.27485728263855,374.43798637390137,396.5143072605133,405.79967975616455,409.27431416511536,433.85378909111023,464.1633198261261,522.0006325244904,568.9984812736511,581.0961365699768,674.062735080719,685.5103731155396,685.7780995368958,903.7531771659851,926.7170379161835,926.8881394863129,1012.6238467693329,1017.6261591911316,1054.8297555446625,1055.4868845939636</t>
  </si>
  <si>
    <t>1,6,8,11,22,23,31,39,42,47,48,49,54,69,72,74,85,87,101,114,126,130,139,194,197,201,206,215,225,229,244,263,276,286,287,292,304,306,324,420,432,447,463,481,485,556,566,640,736,767,786,837,852,857,876,892,914,918,1119,1323,1340,1469,1482,1496,1508,1519,1542,1566,1764,1811,1816,1826,2005,2032,2520,2776,2943,2947,2969,3475,3497,3591,3850,4049,4141,4165,4604,5406,5865,5875,5998,6703,6828,6884,7440,7842,8022,8100,8546,9091,10116,10956,11181,12817,13033,13047,16868,17286,17295,18807,18910,19573,19601</t>
  </si>
  <si>
    <t>0.5733875030109876,0.5733875030109876,0.5733875030109876,0.5733875030109876</t>
  </si>
  <si>
    <t>0110101101111011001111101001101111001100101001110111111101101110111100001110001010110100111010011110101011101111000101000100101111010010100011110101001011101011111000101010010100011000010000000000001110001001001000101001000100011010110000100100100110110011101000010110000000101111</t>
  </si>
  <si>
    <t>815628199432994382434150522421183192591312160238132787769809717802812993420291825711,815628199432994382434150522421183192591312160238132787769809717802812993420291825711,815628199432994382434150522421183192591312160238132787769809717802812993420291825711,815628199432994382434150522421183192591312160238132787769809717802812993420291825711</t>
  </si>
  <si>
    <t>815628199432994382434150522421183192591312160238132787769809717802812993420291825711,815628199432994382434150522421159248809987768055623856801195326938101970277440249903,815628199432994382434150572637997075684758270924448173431141046621656549132567928878,815628199432994382434150522421183192591312160238132787809423799059945162217063800878</t>
  </si>
  <si>
    <t>07:52.4</t>
  </si>
  <si>
    <t>26:28.4</t>
  </si>
  <si>
    <t>-10.061040366742048,-10.014945701409875,-9.484244944149282,-8.942321941220749,-8.927284519447271,-8.668653149774293,-8.411233106154686,-8.088615970616615,-8.086689675110406,-7.991268638120883,-7.353340352374623,-7.198985346822267,-7.0918445793436735,-7.0540815205792455,-6.907822091666744,-6.798490446960995,-6.7492805908233295,-6.6894783767738195,-6.644134066827093,-6.4900399894419225,-6.486072183872124,-6.294446048903608,-5.804018939613399,-5.671719605529919,-5.644721305055515,-5.607770801253848,-5.069331208223969,-5.062552617533783,-5.04873321455352,-4.930426106426726,-4.9295655690212685,-4.7293545438618825,-4.606240093940368,-4.504834935929013,-4.477749888045126,-4.373030413410983,-4.335718112154454,-4.312107974981027,-4.198492718535613,-3.9577423773159977,-3.9409503225109788,-3.75260957539565,-3.6852028157595336,-3.6791357076421374,-3.6708773093980813,-3.665773177342105,-3.5733173040016784,-3.391311808181067,-3.3711948316503975,-3.360174026154704,-3.1543060971085053,-3.1026604510890134,-3.067247259216148,-3.0471857103566546,-2.9812983017317203,-2.9769385978260536,-2.919799098642166,-2.8999482418461495,-2.865882619703482,-2.8134411183792825,-2.793120655381201,-2.7206684444638,-2.697193712161146,-2.672163557119887,-2.517241672553275,-2.458844868065715,-2.433762897317939,-2.3458823692086694,-2.3111054202098074,-2.230092117169843,-2.1611209615730145,-2.1393428942429864,-2.1212042340332173,-1.9997049960498587,-1.9600722729619124,-1.8422291565318754,-1.8330035155470281,-1.7790090688432287,-1.7715144729454615,-1.7365615569489903,-1.7140202004859617,-1.713763322937242,-1.6954624843836628,-1.6656519857542935,-1.5920324031900401,-1.5145493280116753,-1.49255236269887,-1.46307136506182,-1.4271120704318443,-1.3558975071817578,-1.341472946337348,-1.3167344899854982,-1.3072408120252053,-1.24430249117782,-1.1503319733825406,-1.1463844617137522,-1.1054714245456043,-1.0868486299228712,-1.0738900934859592,-1.0078485839837883,-0.9563078997741055,-0.9175847891965709,-0.8992674979756685,-0.6039778883304067,-0.5975370148299977,-0.5563814966353766,-0.546604806201232,-0.532413646711095,-0.5269409785100713,-0.43215224708937616,-0.30737281554910534,-0.2563144425248132,-0.1904220044374383,-0.1475384690081935,-0.0929206260381171,-0.08987192306489049,-0.04367174868372005,-0.0193014925869803,-0.001277180781967674,0.06075225192300071</t>
  </si>
  <si>
    <t>0.03398561477661133,0.05400800704956055,0.07355809211730957,0.0925133228302002,0.11032390594482422,0.21672415733337402,0.34642767906188965,0.4551503658294678,0.5111343860626221,0.5298962593078613,0.6207795143127441,0.9100034236907959,1.0419445037841797,1.2648217678070068,1.3021061420440674,1.468942642211914,1.543581485748291,1.6548731327056885,1.729616641998291,1.767164707183838,1.9313478469848633,2.032057523727417,2.261446475982666,3.1630005836486816,3.3333301544189453,3.423762559890747,3.5909175872802734,4.333546161651611,4.57482647895813,4.670577526092529,4.856114864349365,5.233775615692139,5.287826776504517,5.53377103805542,5.73786997795105,5.867704391479492,5.922847747802734,6.349146366119385,6.3666603565216064,6.942044019699097,7.3091137409210205,7.365145444869995,7.875071048736572,8.143251657485962,8.347956895828247,8.460126161575317,8.534392833709717,8.759407043457031,10.355892419815063,10.56520962715149,10.603186130523682,11.25340485572815,11.67112922668457,11.876563310623169,12.063069820404053,12.450889825820923,12.906254768371582,17.037953853607178,17.134469032287598,17.17051935195923,17.3167245388031,17.37120532989502,17.40951442718506,17.44689917564392,17.540902853012085,25.4793860912323,25.957886934280396,26.091938495635986,26.52431869506836,27.112147092819214,27.50712013244629,28.04788827896118,36.88341808319092,37.01661229133606,41.51171040534973,46.06302762031555,46.71425437927246,46.849175691604614,46.88614869117737,46.90568733215332,46.94573092460632,57.07135725021362,57.55774164199829,59.59450078010559,59.707791805267334,60.19181990623474,66.7900698184967,72.38620567321777,72.40795516967773,83.73706269264221,83.92525863647461,83.94453358650208,83.96333384513855,84.00040006637573,84.07232117652893,87.81381487846375,98.6500883102417,115.21157622337341,124.6688768863678,128.23376202583313,144.93459630012512,149.16118955612183,184.79616808891296,200.8346722126007,203.4133505821228,215.90514159202576,230.16934895515442,230.36053943634033,230.41679000854492,230.58612084388733,274.88456082344055,289.06149673461914,289.85165429115295,331.99621391296387,348.3426675796509,482.0044958591461,507.76735758781433,548.6413667201996,827.9915573596954,1085.9748632907867</t>
  </si>
  <si>
    <t>1,1,2,3,4,10,17,23,26,27,32,47,54,66,68,77,81,87,91,93,101,106,118,151,160,165,174,204,217,222,232,251,254,267,278,285,288,309,310,336,354,357,381,395,406,412,416,428,473,484,486,514,534,545,555,574,596,686,691,693,701,704,706,708,713,868,890,897,918,944,963,988,1160,1167,1263,1360,1388,1395,1397,1398,1400,1595,1618,1671,1677,1700,1832,1943,1944,2160,2170,2171,2172,2174,2178,2261,2466,2774,2958,3038,3348,3439,4078,4371,4433,4670,4936,4946,4949,4958,5757,6022,6053,6781,7080,9355,9801,10483,15175,19486</t>
  </si>
  <si>
    <t>0.06075225192300071,0.06075225192300071,0.06075225192300071,0.06075225192300071</t>
  </si>
  <si>
    <t>1100110101110011011011110011101111100111010010011011111101011011110110111100101011011100011001011110100010010110011010000100100101010110000011110101100111110101111011001010000100010010010000100000101001001000001101101111000100010011100010101000110011011001000000001110010110100100</t>
  </si>
  <si>
    <t>1559074622976795263346676033638215803178698819191649302863309997569326583930949789092,1559074622976795263346676033638215803178698819191649302863309997569326583930949789092,1559074622976795263346676033638215803178698819191649302863309997569326583930949789092,1559074622976795263346676033638215803178698819191649302863309997569326583930949789092</t>
  </si>
  <si>
    <t>1559074622976795263346676033638215803178698819191649302863309997569326583930949789092,1559074622976795263346663178134053293199113869974804713382092790762845857264338789796,1559074622976794400628382684817742373834216034563467746474688476271008314515328656804,1559074622976794400628379470941653855853664950641941520143529143689399123599748556196</t>
  </si>
  <si>
    <t>26:30.0</t>
  </si>
  <si>
    <t>45:14.3</t>
  </si>
  <si>
    <t>-8.32575857139454,-8.12861284034595,-7.312160363959052,-6.057505339043842,-5.6790934069578585,-5.3406466165613,-5.302481688946358,-5.295033584311397,-5.252887622879377,-5.227560624972307,-5.17081964920685,-4.782877049540118,-4.683883939351292,-4.611458827434605,-4.521568409968418,-4.459536789912737,-4.403814417305608,-4.3995881994334285,-4.336388087361446,-4.284350555919033,-4.229006604730128,-4.191962436148531,-3.970608172125364,-3.955898791330215,-3.9488111195676185,-3.9138603302553148,-3.8189420943540195,-3.742995386267952,-3.6709756547966625,-3.579904112186644,-3.4913673272813495,-3.3734845529022364,-3.3068913756956984,-3.239603321986636,-3.040318358772778,-3.0158541785607795,-3.012985549197024,-2.997654142513682,-2.994296536433183,-2.9693606994462534,-2.94848221375836,-2.9353713478320875,-2.810087295585964,-2.805770114011802,-2.7625347416344272,-2.7518997595204993,-2.72935787353708,-2.6374164462697642,-2.5749263564665648,-2.481442191965742,-2.4465571913640773,-2.39380235173436,-2.364816173785085,-2.303229427761141,-2.2955314800495046,-2.215992426085531,-2.210744119087027,-2.0887607474125764,-2.0340619487348532,-1.8790128140614772,-1.847241945149317,-1.8000710083871305,-1.7915116057499627,-1.7906341775342205,-1.7453017640208528,-1.6678778846796665,-1.5908641283007736,-1.5775310939446314,-1.5719444825988664,-1.545770834333638,-1.5429318260032179,-1.472608570626035,-1.4585605566760151,-1.382035253677715,-1.2897093642401076,-1.1670248236041338,-1.129720417104758,-1.052428665125133,-1.0261240695283596,-0.9808572755732243,-0.8963700535246409,-0.8870064384935892,-0.85039904349383,-0.8149348857868636,-0.6304229342468399,-0.6131749465532235,-0.5866161444849988,-0.5274464409021246,-0.5134174452330846,-0.47956432379815755,-0.4497333472840713,-0.31594943078793924,-0.2635807108664983,-0.13780190376088955,-0.13279121041392689,-0.09966196657684093,-0.034933382400941904,-0.011130290334234627,0.036567565239600044,0.0567862293926267,0.07295690803449911,0.112763772972859,0.13730834031889474,0.18428473698583708,0.2718973493493799,0.30511364319215284,0.3360170464773884,0.38987522927048957,0.39945038972595437,0.4041228963591998,0.41435855389300896,0.4807866509857955,0.4807866509857956,0.4807866509857967,0.5559649317623547,0.6239744258706978</t>
  </si>
  <si>
    <t>0.048753976821899414,0.12184262275695801,0.29071474075317383,0.3197765350341797,0.44716668128967285,0.8080968856811523,1.0528404712677002,1.1921019554138184,1.254082441329956,1.2748801708221436,1.31203293800354,1.6080892086029053,2.6729443073272705,2.819087505340576,2.935831308364868,3.1107571125030518,3.247720718383789,3.4169697761535645,3.497980833053589,3.597153663635254,4.457124948501587,4.773146629333496,4.8800153732299805,5.326145648956299,5.410882949829102,5.635164737701416,5.680457353591919,5.859797954559326,5.97706413269043,6.074005365371704,6.152077674865723,6.372191667556763,6.648576021194458,7.160996675491333,7.264976978302002,7.879110097885132,10.798828363418579,11.358671188354492,11.423672914505005,11.888408184051514,12.038809299468994,12.095043420791626,12.311680793762207,12.865188360214233,12.947867393493652,14.054225206375122,14.442065238952637,14.560868263244629,14.96604323387146,15.195510864257812,15.39114236831665,15.450484275817871,15.638261556625366,15.987911939620972,16.093846559524536,16.179036855697632,16.342559099197388,16.42385244369507,16.809957265853882,16.93239116668701,17.51779866218567,21.183884143829346,21.684732675552368,21.744983673095703,21.80190944671631,22.35881471633911,22.745057582855225,22.765663862228394,23.119015216827393,23.441328763961792,23.711666345596313,42.33465933799744,42.858067989349365,45.483861207962036,51.67796754837036,53.25064134597778,65.73113942146301,66.73937845230103,76.56552791595459,76.84655141830444,77.4124207496643,80.17106699943542,80.5563132762909,80.80846095085144,82.66213369369507,137.01168704032898,137.20235228538513,137.64150071144104,153.74736881256104,160.97791862487793,196.55632972717285,207.70629382133484,261.98162388801575,266.57970786094666,298.1719608306885,298.6183261871338,326.85504961013794,336.64350175857544,376.14664483070374,407.0664942264557,421.5156931877136,422.1635961532593,445.3774778842926,448.24528908729553,453.71587562561035,507.3483946323395,522.6707603931427,544.2732141017914,720.0416107177734,796.4144823551178,796.6312313079834,821.7413086891174,864.2004506587982,910.7705218791962,967.4339094161987,1105.1299946308136</t>
  </si>
  <si>
    <t>1,3,9,10,16,31,42,48,51,52,54,66,101,108,114,123,130,139,143,148,179,193,198,218,222,233,235,244,250,255,259,269,283,306,311,337,402,426,429,451,458,461,472,497,501,537,555,561,580,592,602,605,615,632,637,641,649,653,669,675,700,778,801,804,807,832,850,851,868,884,898,1205,1229,1290,1413,1457,1684,1718,1900,1914,1938,2000,2018,2031,2079,3006,3016,3037,3323,3459,4079,4286,5217,5312,5860,5881,6379,6561,7236,7767,8025,8052,8462,8528,8635,9557,9825,10197,13177,14486,14497,14937,15651,16430,17405,19674</t>
  </si>
  <si>
    <t>0.6239744258706978,0.6239744258706978,0.6239744258706978,0.6239744258706978</t>
  </si>
  <si>
    <t>0110001011001011010011011001101010011101011101111001011100111100011001010111010001000001111010110110101000101111000001011110110010110011001000000111001101111010110110111110110111010101000000010111000111011010001111010000100010101111000000100011011110100100001000010000001000111011</t>
  </si>
  <si>
    <t>749704404523917087473094537977359708691827490582435232486180738530194879080139129403,749704404523917087473094537977359708691827490582435232486180738530194879080139129403,749704404523917087473094537977359708691827490582435232486180738530194879080139129403,749704404523917087473094537977359708691827490582435232486180738530194879080139129403</t>
  </si>
  <si>
    <t>749704404523917087473094537977359708691827490582435232486180738530194879080139129403,749704404527450781602651306636526303693313327614090200279931976372651115187886162491,749704404523917087473094537977359708691827490582435232486183156381834108338488541723,749704404523917094213081204765018909069742948915048780608832493428431935518579687995</t>
  </si>
  <si>
    <t>45:15.8</t>
  </si>
  <si>
    <t>03:56.7</t>
  </si>
  <si>
    <t>-7.937533427230879,-7.900629741355067,-7.002821905111782,-6.976434285998967,-6.369264368276062,-6.351709578541841,-6.153802536622222,-6.150066975779469,-6.004639439324474,-5.96515400099581,-5.671798820572243,-5.500200334005201,-5.338203039593596,-5.2427505296100785,-5.212497506979793,-5.165455615340018,-5.068413611640322,-4.950216541715287,-4.5662398970349765,-4.456458469214523,-4.359319261152221,-4.293863968162179,-4.226920778795426,-4.155347417745307,-4.107746425966545,-3.9937027129177918,-3.9876216300303216,-3.983791247838057,-3.8881811123632932,-3.8456816142106014,-3.834542197786914,-3.7414444926702237,-3.5900774434702143,-3.585629616649193,-3.495734973321305,-3.4663717097870066,-3.4552501213443527,-3.421582212711837,-3.4093138907188907,-3.3745571282505686,-3.35820368240438,-3.2402278793218566,-3.2401298627337725,-3.1215046029314397,-3.111969597140339,-3.081495151555437,-3.069936360628861,-3.0640557780517814,-2.90740402525162,-2.8926490518880716,-2.8153665500492226,-2.7571945458633147,-2.572346014507234,-2.504178611822822,-2.419996579672089,-2.3514702096078812,-2.3489056585612054,-2.2559270675222836,-2.198622257377825,-2.177702932721558,-2.115582856676672,-2.0766722987788393,-2.0690928197487732,-2.0373086169155883,-1.9985100549538803,-1.9967015385279763,-1.976593297146891,-1.857431265132831,-1.7690087638172842,-1.751209627323763,-1.7294027305162156,-1.707477423611257,-1.6675334800841173,-1.568119597726862,-1.5528837404945581,-1.4399439343226688,-1.2844613971541645,-1.2606432088693018,-1.2529829730427162,-1.207127385328905,-1.1640717605223314,-1.0728955882457374,-1.027941064970135,-1.0179246842485898,-0.8909105185004048,-0.8869580082485604,-0.8808085192668444,-0.8456718398900367,-0.7678036750193663,-0.7475996414598327,-0.734368956162568,-0.6626384033350547,-0.604141509308199,-0.5467662962546207,-0.5461881651663201,-0.518779231615295,-0.48835417305725043,-0.28817150329468144,-0.28074035201877756,-0.21254701046625007,-0.18728572357647116,-0.18007558235116988,-0.10522848240774904,-0.016262343352577896,-0.013363005619862714,-0.013263322508403591,0.02891095116726125,0.18953434604076042,0.21200810577070778,0.22869138642349568,0.23473114735845388,0.26069770451621654,0.28060415207357703,0.3155252771591204,0.32160510538243336,0.3330376709098727,0.3887242621071304,0.40227682554272626</t>
  </si>
  <si>
    <t>0.03719305992126465,0.09259819984436035,0.1680464744567871,0.28618597984313965,0.42218637466430664,0.581226110458374,0.640131950378418,0.8956069946289062,0.9377648830413818,1.0332717895507812,1.3069415092468262,1.7485930919647217,1.7671079635620117,1.9040052890777588,2.0295448303222656,2.089637517929077,2.2720367908477783,2.42889404296875,2.504394769668579,2.621547222137451,2.948385715484619,3.0915305614471436,3.373028516769409,3.7032065391540527,3.8253698348999023,3.888240098953247,4.194106101989746,4.366865634918213,4.50138258934021,4.804476499557495,5.071238279342651,5.114694118499756,5.1760828495025635,12.99881100654602,13.041875123977661,13.484026908874512,14.062917947769165,14.146077632904053,14.37091064453125,14.863016605377197,17.035462617874146,17.291324853897095,17.78611731529236,17.807147979736328,22.700212717056274,22.830963850021362,23.008288383483887,23.085908889770508,23.33296775817871,23.923046112060547,23.96692681312561,24.43350052833557,24.746235132217407,31.848191022872925,32.08968377113342,35.10027050971985,36.430014848709106,36.962937355041504,37.78710389137268,37.96894693374634,38.05172777175903,38.09164619445801,38.437260389328,38.8904013633728,39.17239737510681,39.22940707206726,39.563283920288086,41.09530210494995,41.70754027366638,41.8834662437439,41.940088510513306,42.041255950927734,42.11950182914734,42.259235858917236,50.2426655292511,50.41813349723816,65.06505608558655,76.00957727432251,76.83456492424011,77.15140223503113,77.68833875656128,78.09989500045776,78.47318768501282,79.06484913825989,79.14602398872375,85.61484813690186,98.9081597328186,119.37037467956543,120.17894315719604,120.2768931388855,121.20985412597656,122.16045641899109,131.02142906188965,131.1782341003418,153.3709590435028,153.43943810462952,154.97615957260132,170.57922530174255,203.32283425331116,220.03284239768982,220.24983048439026,228.44549822807312,232.67978739738464,233.12785029411316,246.41882491111755,246.55709314346313,246.81815695762634,273.0227680206299,342.2868437767029,470.49874544143677,533.7617797851562,534.2921335697174,547.7417311668396,600.2178311347961,837.5676667690277,936.7713975906372,1006.2041835784912,1074.2961502075195</t>
  </si>
  <si>
    <t>1,3,7,13,20,28,31,44,46,51,65,86,87,94,100,103,112,120,124,130,146,153,167,183,189,192,207,216,223,238,251,253,256,401,403,423,448,452,463,486,538,551,573,574,670,676,685,689,701,726,728,749,763,897,909,976,1015,1039,1069,1078,1082,1084,1100,1120,1133,1135,1149,1191,1217,1226,1229,1234,1238,1245,1396,1404,1668,1870,1901,1917,1941,1960,1978,2004,2008,2134,2372,2736,2767,2772,2805,2838,3005,3013,3399,3402,3445,3723,4289,4588,4599,4753,4842,4862,5106,5113,5127,5592,6785,8945,10037,10061,10298,11170,15150,16845,18028,19200</t>
  </si>
  <si>
    <t>0.40227682554272626,0.40227682554272626,0.40227682554272626,0.40227682554272626</t>
  </si>
  <si>
    <t>0100111110111001010101111010000111110100111100111100011010000010010010000101001001011100111011111000100001010011010011000100110101000001101011110110100000111111011111100111001110110101111010100001110000001011110010010111100101000000011000000110100011100111010001011001001110100011</t>
  </si>
  <si>
    <t>604989538973488303867188728915593071441364919425200661959373819280571337881390781347,604989538973488303867188728915593071441364919425200661959373819280571337881390781347,604989538973488303867188728915593071441364919425200661959373819280571337881390781347,604989538973488303867188728915593071441364919425200661959373819280571337881390781347</t>
  </si>
  <si>
    <t>604989538973488303867188728915593071441364919425200661959373819280571337881390781347,604989538973488303867188728866553214133656475957733516525899461196637320970080981923,604989538973488307237182012092609162681295694616339110502685543279299342307065959331,604989538973488303867188728866553214133656475957733557090563925995067496330221163427</t>
  </si>
  <si>
    <t>03:58.2</t>
  </si>
  <si>
    <t>22:26.3</t>
  </si>
  <si>
    <t>-8.692664252693062,-8.488264674083123,-8.331551394138856,-7.708794462023,-7.631443177003857,-7.530072249307432,-7.459466359145497,-7.112300169672255,-6.848036422437809,-6.737089678068233,-6.592614186489522,-6.4516963044777125,-6.439907704717601,-6.281762568821491,-6.149669175847819,-6.147867129059402,-6.060981997306553,-5.776197230189641,-5.707863543482695,-5.538934471782171,-5.532123358653463,-5.494987952980291,-5.200914054446896,-4.92053814553888,-4.906697542057435,-4.873749916039925,-4.687419668862569,-4.562578972540405,-4.559166083844462,-4.414867182809858,-4.08144523653778,-3.828858192752774,-3.6805068816859765,-3.6173283952411244,-3.5385163874450183,-3.502019960001148,-3.1211791682537666,-2.9656952652577435,-2.7807257122298226,-2.7581438121526745,-2.457175662672594,-2.328730411210433,-2.3163494695907,-2.2182224058037012,-2.1796254657079412,-2.1771587556863636,-2.1415674377139102,-2.125324815656916,-2.1196371054997063,-2.0883167001453167,-2.0589217864939764,-1.996982257139251,-1.9797110938429063,-1.9596592343874957,-1.8865533584524412,-1.8739153602398786,-1.837818338843554,-1.7702394548865676,-1.7438047467255233,-1.743151355745342,-1.73366685703333,-1.6486842231258212,-1.6292859503086832,-1.4605293769829233,-1.4089975299755428,-1.4041576781528546,-1.34296002332857,-1.3069348864579895,-1.193068734342075,-1.1074551181337535,-1.094205342918263,-1.090119752912094,-1.0050986362819028,-0.9721822516105068,-0.9324596257231839,-0.8942080797752956,-0.8894301754359905,-0.878870725151074,-0.8220014043753343,-0.8193513225917666,-0.7385064296310282,-0.7083357881896383,-0.6968953542870207,-0.620143427373751,-0.5930304792504244,-0.5864042492209967,-0.5771252313390094,-0.5644238617232228,-0.5192623384652725,-0.5079922078052316,-0.49810289503101496,-0.3801519363668209,-0.3351035618111317,-0.3219604191643581,-0.29636172303433417,-0.2838185986218218,-0.22241640559808715,-0.22126062936830038,-0.09387154553871724,-0.060058286274774,-0.053688824631073856,0.015364376296903515,0.02155122893190639,0.04883337316956743,0.08903805732049656,0.09728338930539067,0.12116064747477359,0.18413221572712662,0.19486324091618307,0.2765544251971083,0.2892893889467482,0.3112259663930461,0.35195733703947596,0.3580521253444607</t>
  </si>
  <si>
    <t>0.034223079681396484,0.05073261260986328,0.06970691680908203,0.12278938293457031,0.3631856441497803,0.6998021602630615,0.7440464496612549,1.0621626377105713,1.2759099006652832,1.4688618183135986,1.4878888130187988,1.694469928741455,1.7130844593048096,1.7895007133483887,1.9571146965026855,2.0610663890838623,2.0799262523651123,2.2559895515441895,2.3701772689819336,2.740330457687378,3.1219699382781982,3.4622275829315186,3.675542116165161,3.9903032779693604,4.016082763671875,4.152040004730225,4.38421368598938,4.583315849304199,4.623168468475342,4.7821807861328125,4.802722930908203,5.1926915645599365,5.743422269821167,6.110398530960083,7.108953237533569,7.2268407344818115,7.500137805938721,8.209567070007324,9.0388765335083,9.628828048706055,9.76318907737732,10.283315658569336,10.343229532241821,10.478298425674438,10.552799940109253,10.823400974273682,11.082124948501587,11.198901414871216,26.93706250190735,26.9593722820282,27.272008895874023,27.42760944366455,29.91953754425049,30.41439127922058,30.53756093978882,34.642003297805786,35.16512131690979,35.641033411026,36.136215686798096,36.19780683517456,41.096006631851196,41.4205846786499,45.51826548576355,49.04079484939575,56.312591552734375,56.854867935180664,57.45196604728699,63.45595741271973,80.29196739196777,87.36965894699097,87.4289767742157,91.61976408958435,99.90114331245422,126.52992391586304,126.79119372367859,137.94993352890015,138.20181965827942,147.2926995754242,148.0594356060028,148.43016958236694,158.71032071113586,158.9060037136078,161.24303793907166,162.23781633377075,182.84481406211853,195.71306538581848,195.77523040771484,204.45178723335266,210.99168944358826,220.27776455879211,239.7127435207367,239.9063491821289,254.27899026870728,255.96171283721924,275.1656985282898,317.22178077697754,326.5077373981476,370.89581322669983,377.400021314621,418.72768449783325,419.2468225955963,517.8426678180695,530.9287021160126,538.2764298915863,557.8916337490082,586.342470407486,650.8653671741486,704.2352802753448,780.2282826900482,815.1593821048737,869.9983599185944,881.7634837627411,912.2712309360504,1020.832109451294</t>
  </si>
  <si>
    <t>1,1,2,5,18,35,37,53,64,74,75,86,87,91,99,104,105,114,120,138,156,173,184,200,201,208,220,230,232,240,241,260,285,302,336,342,356,385,416,442,449,473,476,483,487,501,514,520,801,802,818,826,886,909,915,999,1022,1044,1067,1070,1171,1187,1269,1345,1485,1509,1535,1652,1957,2092,2095,2179,2327,2795,2808,3014,3027,3196,3226,3244,3433,3443,3500,3534,3902,4138,4141,4305,4430,4595,4933,4943,5201,5247,5590,6307,6481,7248,7377,8103,8127,9801,10040,10181,10531,11032,12134,13048,14348,14961,15914,16126,16670,18500</t>
  </si>
  <si>
    <t>0.3580521253444607,0.3580521253444607,0.3580521253444607,0.3580521253444607</t>
  </si>
  <si>
    <t>0111101011111111011011001001111011001001010011111110110100111101100100001010000000100000111010110100011011110111011101001001101101000000010010000100100111100111110100101000011000010110001011001001001000011001011100100011110110111000100010100000111110000111010001011101100011101101</t>
  </si>
  <si>
    <t>933374628903491611875258979579499366007600745108216162226250043514228059999633266925,933374628903491611875258979579499366007600745108216162226250043514228059999633266925,933374628903491611875258979579499366007600745108216162226250043514228059999633266925,933374628903491611875258979579499366007600745108216162226250043514228059999633266925</t>
  </si>
  <si>
    <t>933374628903491611875258979579499366007600745108216162226250043514228059999633266925,933374628910559000134372516897832556010572419171526097813597776841803812270441355501,933374628903491611875258979579499366007600745108216121661430836215498898123558082797,933374628903049900109064383497103541632415015479259291252031138774697658449310120173</t>
  </si>
  <si>
    <t>22:27.8</t>
  </si>
  <si>
    <t>40:44.9</t>
  </si>
  <si>
    <t>-8.984657552356955,-8.458123911137987,-8.35802548313655,-8.263346807152969,-7.783746338800926,-7.14175485694908,-7.131764089475968,-7.0273951591942545,-6.972516453455738,-6.620349038172939,-6.507134504494622,-6.452390620125706,-6.1975970914619225,-5.992945833788277,-5.804336328966782,-5.6963797313263465,-5.6786566766780515,-5.61650690113918,-5.472259210369234,-5.460626026825956,-5.18732067704327,-5.0157229018118095,-4.984814932243933,-4.874943585862787,-4.717450734299938,-4.226472467388339,-4.049853209304453,-3.9199617772650655,-3.727629610445294,-3.6819157673763407,-3.6489681123933595,-3.5432211199445405,-3.4039261912976877,-3.4039261912976873,-3.3733590383984824,-3.2459076451119286,-3.2372958231755136,-3.2234912665539412,-3.2144528031391753,-3.2089945685820873,-3.149836076074198,-3.1388811450463368,-3.023843758733246,-3.0020142036248676,-2.9118534415123083,-2.902254198024376,-2.867629903276722,-2.784397694478139,-2.7124503413733576,-2.6586044025796696,-2.54262687116039,-2.4233054399407457,-2.2754521455904544,-2.1472022415533116,-2.1237992453377474,-2.035892743090936,-1.9811864142417073,-1.8842414919480193,-1.8525801620849656,-1.815889850278714,-1.8048236466352092,-1.7813775651417532,-1.7393357050285438,-1.696703612849741,-1.6478496292267102,-1.5873488604982506,-1.5528702082958072,-1.5352487265948718,-1.5077399148168293,-1.4509351750221375,-1.2565379125070084,-1.2404109775997738,-1.1850575672917332,-1.1769410212979596,-1.034960149236993,-1.0021800297615706,-0.903400387282675,-0.8674770471449175,-0.8647263249075565,-0.8518397845287247,-0.791242665742728,-0.7589674059309695,-0.7588944164975513,-0.7430165944061956,-0.72442769344784,-0.6894731688641693,-0.6574248787578829,-0.6332305447330325,-0.6012254332960694,-0.5909556357258656,-0.5143103346481652,-0.4960487773959447,-0.47579009355555174,-0.4270831104398761,-0.4223206675552031,-0.4201690884439473,-0.3613826732135517,-0.36029372437134655,-0.30392119265104095,-0.22812014102744452,-0.1882410751966346,-0.16157282685382718,-0.15501659176888774,-0.1127778558549968,-0.07532845748952761,-0.06711924708474303,-0.0551085511928459,-0.02645059294119162,-0.002349801988745237,0.014762097862319676,0.10149631798696204,0.1029867351994399,0.13673569691948795,0.16038000116178788,0.20839451700150916,0.22776237389915105,0.24182139854942655,0.24930820484060945,0.3060711055759247,0.3129473130544938,0.3131375575218951,0.31323254782537135,0.33207403633314925,0.34773743516303646,0.3873989912854674,0.39045251200547726,0.4328328619616676,0.4351991784405531,0.49178612503928726,0.5460319285358962,0.5929717370008609</t>
  </si>
  <si>
    <t>0.034844160079956055,0.06833338737487793,0.12422418594360352,0.16023635864257812,0.5318326950073242,0.6463527679443359,0.7982213497161865,0.8527941703796387,0.9655547142028809,1.0031723976135254,1.2908446788787842,1.4119434356689453,1.5062830448150635,1.6569492816925049,1.9136624336242676,1.9783251285552979,2.0399067401885986,2.0833685398101807,2.16141414642334,2.3358395099639893,2.3562402725219727,2.8290817737579346,3.1229116916656494,3.202422857284546,3.6001625061035156,4.012502193450928,8.041123867034912,8.382550239562988,8.560500621795654,9.534706830978394,9.667213678359985,10.198001861572266,10.512335538864136,10.555394172668457,10.761070966720581,11.150121450424194,11.732152223587036,11.79289698600769,12.342610120773315,12.476788759231567,12.497819185256958,12.515845537185669,12.891228675842285,13.300866842269897,13.459832668304443,13.49784803390503,13.649837732315063,13.857125520706177,14.085274696350098,16.855019330978394,17.315418243408203,17.51503014564514,20.785971879959106,20.80910348892212,21.395513772964478,25.505069494247437,25.866474151611328,26.649146556854248,31.971139192581177,41.17831301689148,41.80999135971069,41.908068895339966,42.22322201728821,42.54875659942627,44.151803493499756,44.46527457237244,44.53098487854004,45.3355131149292,45.516119718551636,45.55824875831604,45.81130599975586,45.946327209472656,52.243329763412476,53.2163405418396,53.68344259262085,56.14631390571594,77.16731190681458,77.6067123413086,77.85376310348511,78.11269116401672,82.37616896629333,82.61856031417847,82.89302396774292,89.4182517528534,105.5886447429657,116.6512336730957,125.7158043384552,135.2497055530548,135.29119491577148,140.0528109073639,140.6038408279419,148.5524775981903,148.67518782615662,159.90991950035095,183.64342546463013,183.66502404212952,183.73960995674133,183.8914031982422,184.06188988685608,197.97175407409668,238.18271207809448,244.17715907096863,253.77558708190918,261.22394490242004,272.5696723461151,291.14873456954956,312.6106379032135,332.64074659347534,394.80615520477295,407.65689277648926,429.61530089378357,472.5255935192108,478.7274794578552,498.8470027446747,499.61483359336853,572.7781312465668,616.2336332798004,713.4045412540436,720.3856055736542,756.7105357646942,789.9736852645874,845.9590058326721,861.3963234424591,883.7071514129639,888.6020820140839,902.6111888885498,924.1549851894379,927.6155872344971,957.8056454658508,1061.5889134407043,1090.911465883255</t>
  </si>
  <si>
    <t>1,2,5,7,25,31,39,42,48,50,65,71,76,84,97,100,103,105,109,118,119,141,156,160,179,199,285,302,311,345,352,376,392,394,405,424,450,453,478,485,486,487,505,525,533,535,543,554,566,629,650,660,730,731,756,835,852,882,987,1160,1187,1192,1208,1224,1268,1283,1286,1316,1325,1327,1340,1347,1470,1504,1526,1585,1964,1985,1998,2011,2102,2115,2129,2259,2550,2757,2931,3110,3112,3210,3235,3382,3388,3580,3994,3995,3999,4007,4016,4270,4965,5084,5266,5411,5620,5945,6323,6684,7748,7983,8367,9096,9215,9570,9599,10833,11577,13226,13362,13997,14574,15555,15842,16239,16339,16596,16981,17058,17590,19372,19883</t>
  </si>
  <si>
    <t>0.5929717370008609,0.5929717370008609,0.5929717370008609,0.5929717370008609</t>
  </si>
  <si>
    <t>0101011000110111010001001001011100010000111110111111110101111110101001100110010000101000101011110010110010111001000010001111100110010100101000100101110111110110110110101011010011010110000001011000001101001100011111110100110110011110000001101011011011101000101000010000110000010010</t>
  </si>
  <si>
    <t>654253625789859270941887569438025918605052907894638004871956043264085527308615617554,654253625789859270941887569438025918605052907894638004871956043264085527308615617554,654253625789859270941887569438025918605052907894638004871956043264085527308615617554,654253625789859270941887569438025918605052907894638004871956043264085527308615617554</t>
  </si>
  <si>
    <t>654253625789859270941887569438025918605052907894638004871956043264085527308615617554,654253857374037745574278416579995935980868614434607336152774637169432198066150116370,654253625789859270941064817171625279910902534170226105836667148800218650354410130450,654253625789859270731262986100911545209216863416332881704196683290974742616576429074</t>
  </si>
  <si>
    <t>40:46.4</t>
  </si>
  <si>
    <t>59:20.0</t>
  </si>
  <si>
    <t>-8.331243710792169,-7.462246476053951,-7.28515529124012,-7.143878519362013,-7.142550582204157,-6.960382490351391,-6.73554776768694,-6.723910755460739,-6.443054964091369,-6.234477802412871,-6.0315477599828595,-5.975971606440597,-5.972669229481293,-5.765295907438211,-5.622527607337084,-5.601846728683419,-5.4845176300896785,-5.417181565113065,-5.26702529691114,-5.2211696431647585,-5.156075627956425,-5.052287466385648,-4.834410433530646,-4.61036117922775,-4.58342674359371,-4.4617567678000425,-4.233213957846272,-4.0520925957476726,-4.047522056192479,-3.937983546248057,-3.784780405753177,-3.7475121052841076,-3.53031253817571,-3.485828259919006,-3.4559211385423563,-3.4312428835354445,-3.2458473936161445,-3.2143694470923223,-3.1667764378560928,-2.939433600113796,-2.90604778641501,-2.880486580307031,-2.8716663682268857,-2.8332906629599393,-2.7397026500781285,-2.6864022186270424,-2.6728225049717995,-2.6073073189750717,-2.5834698044232236,-2.5652933157819597,-2.420804289925073,-2.3741093136122786,-2.2911323219515483,-2.2418715658310107,-2.234332499497321,-2.0751563789492296,-2.026686855244224,-1.9629094500394142,-1.909537094886193,-1.8560376920525927,-1.8009472976667629,-1.7910472751514634,-1.7748647007055616,-1.76178451891332,-1.6988672768041209,-1.6961779645890418,-1.6289236828180318,-1.6289236828180313,-1.6191255037261842,-1.4798829795185124,-1.4703245815187151,-1.3774728353237577,-1.2271530195101228,-1.2189983471485426,-1.12139148204082,-1.119394951408702,-1.0952079838623883,-1.0821459375000657,-1.0755720981614858,-0.9998570511681879,-0.8676007278771775,-0.777615366318318,-0.7638029981628667,-0.7593353465480376,-0.7352911383476256,-0.651273440679141,-0.6413771484339743,-0.5817293641498719,-0.5659528142818278,-0.49093339087368526,-0.44964092573484465,-0.38042597243602977,-0.37145363089998823,-0.3416443192043539,-0.31725934194847005,-0.2983429337587856,-0.2565031528470789,-0.16828945799110318,-0.16590288753516635,-0.1454878441779109,-0.12675171184977427,-0.11365711209217855,-0.08405735534272316,-0.07119045697888568,-0.07119045697888507,-0.03280695874701417,0.03227911966804631,0.033033182006683315,0.041925097568148884,0.07282905252379568,0.10485372719599634,0.21262872320806436,0.2126287232080657,0.2573273464814402,0.2929274937373145,0.31427366172499516,0.3558423706602617,0.36825169175619255,0.3921138894018984,0.39211388940189906</t>
  </si>
  <si>
    <t>0.03419685363769531,0.08943009376525879,0.2736043930053711,0.44188642501831055,0.4607200622558594,0.6311166286468506,0.8797290325164795,1.6567893028259277,1.731511116027832,1.7868762016296387,4.440825939178467,4.654494762420654,4.767929792404175,4.787034511566162,5.236346960067749,5.293511867523193,5.404603004455566,5.617594957351685,5.6766674518585205,6.428693532943726,6.548678159713745,6.6266820430755615,6.712721109390259,6.849680662155151,7.0435097217559814,7.216656923294067,7.295681953430176,7.739685535430908,7.9886109828948975,8.009638547897339,8.238183736801147,8.71902871131897,8.93285059928894,9.206958293914795,9.600731372833252,9.696954488754272,9.753868579864502,9.871569156646729,10.042774438858032,11.83965539932251,12.482815742492676,12.617725610733032,12.7149178981781,12.868413925170898,12.99692416191101,13.291911125183105,13.333558082580566,13.466332197189331,13.544009685516357,13.75612473487854,15.041829586029053,15.618657350540161,15.714616775512695,17.861331462860107,17.981162786483765,18.612725496292114,19.13842487335205,19.25456953048706,19.690818548202515,32.796558141708374,33.373530626297,33.46921706199646,33.542569398880005,35.53466510772705,39.0877366065979,39.16890811920166,39.37473678588867,39.96710991859436,40.19183802604675,40.46657466888428,40.78563356399536,40.846771001815796,40.924176931381226,41.042831897735596,41.53664541244507,41.68593764305115,41.816755533218384,41.85433387756348,42.43465495109558,42.59014964103699,59.77863812446594,63.99712586402893,64.58308863639832,73.87160301208496,88.46788334846497,88.61057996749878,126.28147315979004,139.74301147460938,140.73183393478394,141.20704436302185,171.2378077507019,176.6157431602478,196.94889903068542,208.2524390220642,225.14159512519836,241.45144987106323,267.82244086265564,268.1986470222473,276.83253598213196,305.10824823379517,305.326425075531,338.3375597000122,339.14944076538086,339.3363947868347,351.12365341186523,369.15064120292664,428.7421929836273,506.650591135025,507.62920808792114,549.0123808383942,582.2343084812164,674.0544331073761,680.0069797039032,683.2302491664886,720.0972135066986,738.1552600860596,751.7953863143921,857.6178889274597,993.2084653377533,1009.8970189094543</t>
  </si>
  <si>
    <t>1,3,13,22,23,32,45,75,79,82,143,154,160,161,182,185,191,202,205,234,240,244,248,255,265,274,278,299,312,313,325,348,359,373,392,397,400,406,415,463,490,497,502,509,515,530,532,539,543,553,592,618,623,676,682,709,733,739,759,1000,1026,1031,1035,1087,1164,1168,1178,1203,1214,1228,1243,1246,1250,1256,1279,1287,1294,1296,1322,1330,1635,1725,1751,1928,2194,2201,2856,3104,3138,3160,3687,3796,4155,4365,4672,4968,5432,5450,5617,6119,6130,6711,6742,6752,6972,7296,8341,9683,9717,10450,11040,12619,12736,12808,13451,13764,13992,15742,17975,18261</t>
  </si>
  <si>
    <t>0.39211388940189906,0.39211388940189906,0.39211388940189906,0.39211388940189906</t>
  </si>
  <si>
    <t>0111111111110011011101110010001110011101100100110000010111101010110010110001001111000101011011111010100110111001010000010101111010000000100001011100111011111111110101101101000110110100100011001010101110011010011010110111010000110000110000100100110011100101000000001100000110000000</t>
  </si>
  <si>
    <t>970962885407861393612475573438025833471325745504897702918278013987029844868517118336,970962885407861393612475573438025833471325745504897702918278013987029844868517118336,970962885407861393612475573438025833471325745504897702918278013987029844868517118336,970962885407861393612475573438025833471325745504897702918278013987029844868517118336</t>
  </si>
  <si>
    <t>970962885407861393612475573438025833471325745504897702918278013987029844868517118336,970962885407861393612475573438025833471325745503568474922493098114162066605255737728,970962885407861393612064197298695531960965409170846610277164615766802636794727809408,970962885407861393612475673871653599612546040709608530051290604729465333665560052096</t>
  </si>
  <si>
    <t>Instance_280_2.mat</t>
  </si>
  <si>
    <t>59:21.5</t>
  </si>
  <si>
    <t>18:12.1</t>
  </si>
  <si>
    <t>-8.186641025233314,-7.963172413294511,-7.650334204510615,-7.605003477918243,-7.437868903766667,-7.275141570025491,-7.106533560924896,-7.090690074394055,-7.030390803051169,-6.940063755900566,-6.924061262484683,-6.64591567488216,-6.393059432210158,-6.240949870626372,-6.235294087722547,-6.217690766169808,-6.04515683712538,-5.995295773230284,-5.959243834217293,-5.893460251512126,-5.637826326918981,-5.5772880853248425,-5.389148957856426,-5.3786909799063,-5.293553669509914,-5.253153321177807,-5.1746586779061055,-4.977506283205624,-4.967148319288345,-4.893032478702504,-4.8352087248746525,-4.721651127763157,-4.6718768409232,-4.629615673887158,-4.61531068332945,-4.330122133374835,-4.326119276434638,-4.239029002888226,-4.165107426973288,-4.133789570475409,-4.091198253182665,-3.9741608464013067,-3.5261878268657556,-3.4337782374411447,-3.433778237441144,-3.2680379407757454,-3.0935365399104917,-3.0370857455483966,-2.927300194798365,-2.849792881933484,-2.8484598291312437,-2.837844926780653,-2.8271702427329277,-2.812410153456968,-2.7619332605745495,-2.7332185067199863,-2.713423442627836,-2.6932394467175267,-2.5253547223730797,-2.5168765484459583,-2.37030088315098,-2.3244781358981244,-2.264952637769491,-2.172738598382666,-2.0631540359026244,-1.974358171470959,-1.9439505107958193,-1.7573390215049225,-1.7290357008026676,-1.6827574476749168,-1.6479014082151902,-1.5350405717829223,-1.4875688806518377,-1.4309618538620594,-1.3372149490257463,-1.3342758122966978,-1.3090050624413183,-1.2926506112405447,-1.2537689194245325,-1.137683940611447,-1.0669095770973376,-1.0237625718037966,-1.0091942638626186,-0.9070987978645941,-0.8566240007600096,-0.8482939592292279,-0.7849707049883976,-0.7255080124941663,-0.7173229139499251,-0.6211778964468027,-0.5845662495950898,-0.5351357061656796,-0.4893522378561336,-0.4290952463363439,-0.3795842735077806,-0.2672621179605829,-0.23352982667596317,-0.2300438148815327,-0.22829777269501592,-0.2082369813775365,-0.19297855832343808,-0.14466343700614165,-0.1191673631725924,-0.09225673947197156,-0.0821359380520988,-0.008021540603710325,0.012272885042688586,0.04670837435472788,0.1011806518452581,0.10777316424922806,0.14869207642736446</t>
  </si>
  <si>
    <t>0.03477764129638672,0.0700228214263916,0.18026185035705566,0.21738886833190918,0.23560738563537598,0.36570096015930176,0.8255469799041748,0.9034788608551025,1.0593740940093994,1.1433026790618896,1.2260289192199707,1.3284358978271484,1.3661766052246094,1.3865842819213867,1.482395887374878,1.5010590553283691,1.9243323802947998,1.9880790710449219,2.5146610736846924,2.5555577278137207,2.7613301277160645,3.017981767654419,3.3982748985290527,3.7486917972564697,3.8156113624572754,3.911085367202759,4.108510255813599,4.209266185760498,4.308604717254639,4.469425916671753,4.50782585144043,4.605225563049316,4.723196506500244,4.800265789031982,5.326444864273071,5.350126266479492,5.58942723274231,5.666232347488403,6.113168954849243,6.17052149772644,6.485304117202759,6.614226818084717,6.6913673877716064,6.826652526855469,7.0585455894470215,7.2948384284973145,7.780373573303223,8.258456707000732,8.297443151473999,8.899104833602905,9.238749504089355,9.365060329437256,9.384375095367432,9.405540466308594,9.670309782028198,10.0079505443573,10.185707092285156,10.243268966674805,10.476237058639526,10.818410396575928,11.076940298080444,11.118685007095337,11.550487041473389,11.61641788482666,11.82843828201294,11.847476959228516,11.88724398612976,12.523611307144165,23.92359685897827,24.327046871185303,26.78575825691223,26.983280897140503,27.744651317596436,28.358882665634155,28.858006954193115,29.43529748916626,29.46035647392273,29.635778665542603,29.859145641326904,35.000996112823486,41.04733371734619,41.855963468551636,60.757232666015625,63.43544387817383,66.79651236534119,73.80196523666382,113.33241605758667,145.91294717788696,161.1770305633545,162.18073225021362,185.37302541732788,210.50310158729553,271.14293384552,331.7651083469391,403.07074332237244,418.9700264930725,473.57556343078613,490.0429666042328,595.6768260002136,652.1795008182526,737.6203615665436,738.7163836956024,777.4947557449341,824.3467817306519,896.9849116802216,909.5344586372375,929.692325592041,979.6242985725403,1043.0244677066803,1089.1157095432281,1111.6623573303223</t>
  </si>
  <si>
    <t>1,2,8,10,11,18,39,43,51,55,59,64,66,67,72,73,93,96,118,120,130,143,161,178,181,186,196,201,206,214,216,221,227,231,255,256,268,272,293,296,312,318,322,329,341,353,375,396,398,424,439,445,446,447,460,476,485,488,500,517,530,532,552,555,566,567,569,596,793,811,869,879,908,934,957,982,983,992,1003,1107,1227,1258,1588,1649,1723,1856,2521,3076,3337,3371,3771,4184,5217,6280,7522,7808,8762,9059,10844,11812,13236,13272,13950,14759,15992,16221,16571,17425,18501,19268,19671</t>
  </si>
  <si>
    <t>0.14869207642736446,0.14869207642736446,0.14869207642736446,0.14869207642736446</t>
  </si>
  <si>
    <t>1101110000100011010111101011010111101111011111001100011001101011100111110010010101101100011111001111101100101011111110111101111110010100001110111111111011101010100011010010101100000010010100101100110000101010101001010001000000000100011100001001010000001000010110000100000000100001</t>
  </si>
  <si>
    <t>1670529543124203789158354016341423126064070387117575576773235813018746133181630005281,1670529543124203789158354016341423126064070387117575576773235813018746133181630005281,1670529543124203789158354016341423126064070387117575576773235813018746133181630005281,1670529543124203789158354016341423126064070387117575576773235813018746133181630005281</t>
  </si>
  <si>
    <t>1670529543124203789158354016341423126064070387117575576773235813018746133181630005281,1670765758986247914197018101150840849396091057886293483523876306490122275966095474721,1670529543124203789158354016341423126064070343561432610893112489706796381915298938921,1670529543124203789184682089258562422727131912496845505804493299113287449904145776673</t>
  </si>
  <si>
    <t>18:13.6</t>
  </si>
  <si>
    <t>36:53.7</t>
  </si>
  <si>
    <t>-9.09666647128162,-8.80450162086092,-8.593508247706552,-8.417230872950388,-8.390504365557405,-8.026996174513032,-7.130678014380431,-7.125746549777291,-7.080658315112468,-7.061411852786192,-6.978604293062698,-6.667223691249593,-6.508310558387979,-6.457134326257104,-6.341460255775966,-6.098270551025982,-5.987481269815701,-5.89890119229943,-5.801513138119591,-5.7999543579957535,-5.637211184597961,-5.530604011376621,-5.380362426481706,-5.299277570242665,-5.226067363973929,-5.186932397155474,-5.0415443322405,-4.964466470498046,-4.917163404195831,-4.826832762050847,-4.7705926416081805,-4.627891400879133,-4.36909184568603,-4.253972281604829,-3.9559158547437665,-3.8252607798659453,-3.7210967238767485,-3.7013218563241583,-3.6744665092898026,-3.3140994610072703,-3.255576038009741,-3.2040181266726075,-3.0941255294999266,-3.060832458736103,-2.8065928257286843,-2.789780269664298,-2.779677664135555,-2.699589715365114,-2.5693311794868126,-2.406424301047626,-2.1670939040163177,-2.0276866488093153,-1.988787151849346,-1.9260664511345367,-1.8573466613752754,-1.7138884477600314,-1.6569160731438517,-1.5698990407061229,-1.5202117774176205,-1.363203075542592,-1.3029479971454487,-1.2874090191395877,-1.2792009755145295,-1.2450676956052023,-1.2000038808101823,-1.1868022907971223,-1.0737853119804721,-0.9629868724093714,-0.882163868503935,-0.8437295582576484,-0.7876860600717738,-0.6798723996151919,-0.6782265106966292,-0.6589355082586387,-0.6560063551088915,-0.638872654922875,-0.5289522692310914,-0.5080725259790966,-0.4120415242262398,-0.3818886477147678,-0.3417170349889701,-0.3186474499779684,-0.290486646727149,-0.216574022610025,-0.10480963946596089,-0.0698768118445321,-0.06415730127171415,-0.051319464248352764,0.023755020852126607,0.02956375847421505,0.13584609990421453,0.13671774276622162,0.1396561540321657,0.18596115885505743,0.200758225440959,0.24501165598777025,0.3897163710540853,0.391077717781732,0.412023927719933</t>
  </si>
  <si>
    <t>0.0351715087890625,0.05266761779785156,0.10035467147827148,0.19189095497131348,0.21091580390930176,0.22982478141784668,0.2874126434326172,0.3236696720123291,0.43632006645202637,0.5313582420349121,0.6462032794952393,0.6844263076782227,0.8519237041473389,1.1576731204986572,1.2067573070526123,1.2522640228271484,1.4484431743621826,1.5780282020568848,1.7784686088562012,1.9532368183135986,2.104296922683716,2.365401029586792,2.5541164875030518,2.791712522506714,2.852095603942871,2.9283978939056396,3.1409661769866943,3.1787517070770264,3.366290807723999,3.5361952781677246,3.939188003540039,3.9590978622436523,4.308419227600098,4.370848655700684,4.522365093231201,4.875422716140747,5.3230061531066895,5.553142547607422,5.650183916091919,5.820443630218506,11.37498950958252,11.637492656707764,11.804955959320068,12.452564716339111,12.511041402816772,12.678287744522095,12.80861234664917,13.069287300109863,13.21992564201355,13.799581527709961,17.542315244674683,18.149248600006104,18.66668725013733,25.588279008865356,31.554235696792603,31.813989639282227,41.063600301742554,42.750340938568115,44.25988841056824,49.09152269363403,59.373533487319946,75.13064050674438,78.14065647125244,79.06126546859741,80.06235027313232,83.95902132987976,94.31640863418579,94.91812491416931,95.08358883857727,106.29000878334045,106.81357145309448,119.109201669693,139.71510481834412,154.56206154823303,156.0752396583557,156.26621079444885,156.47901225090027,164.39699339866638,165.3447003364563,165.44059085845947,188.91715621948242,210.43432021141052,249.14415192604065,272.65325379371643,275.4551031589508,348.93110370635986,399.07704043388367,462.5737280845642,470.7832751274109,569.534250497818,579.2331237792969,707.2585990428925,796.4607238769531,850.2187614440918,850.3142855167389,896.8618412017822,933.0023431777954,933.848158121109,1024.075267791748</t>
  </si>
  <si>
    <t>1,1,4,9,10,11,14,16,22,27,33,35,44,59,61,63,72,78,87,95,102,114,124,136,139,143,154,156,166,175,194,195,212,215,223,236,257,269,274,283,395,409,418,446,449,458,465,479,487,513,594,620,644,777,897,910,1085,1131,1174,1270,1461,1743,1812,1845,1879,1962,2153,2179,2187,2394,2418,2642,3003,3272,3315,3325,3335,3483,3516,3521,3931,4317,4979,5386,5451,6720,7588,8680,8836,10513,10696,12872,14399,15343,15348,16157,16803,16835,18379</t>
  </si>
  <si>
    <t>0.412023927719933,0.412023927719933,0.412023927719933,0.412023927719933</t>
  </si>
  <si>
    <t>1000111110110010011101101011101101111010011111111010111101000101110001110111011111101111010101100001110011011111001001101011100010001001001000010010111100110011101010011011001110111001000101101111010010100000100001101000001001101100001111000000001100100000000010000100100010100001</t>
  </si>
  <si>
    <t>1090452863704551150012130810342792143630317708765937454832168226540153800392341735585,1090452863704551150012130810342792143630317708765937454832168226540153800392341735585,1090452863704551150012130810342792143630317708765937454832168226540153800392341735585,1090452863704551150012130810342792143630317708765937454832168226540153800392341735585</t>
  </si>
  <si>
    <t>1090452863704551150012130810342792143630317708765937454832168226540153800392341735585,1090452863704551150012130810342792143630317708765937535961806036683925688866759526561,1090452863704551149985802737425652846956551825691372826692973595674741270146955364513,1090452863704551149985802737425652846955838201845019846752444452837590475168440404129</t>
  </si>
  <si>
    <t>36:55.2</t>
  </si>
  <si>
    <t>55:14.2</t>
  </si>
  <si>
    <t>-8.15678426875758,-7.786568619562512,-7.257943182267886,-7.2574155752768865,-6.748295875985141,-6.005592405246103,-5.978560852667271,-5.825149973506296,-5.748153357331932,-5.250018705157203,-5.114542679392877,-5.047217230498372,-4.734737615095475,-4.6443067600162555,-4.537592115771291,-4.522016295524836,-4.48018826731153,-4.445722617444992,-4.421131203254254,-4.404144645016652,-4.271253861794733,-4.1557633665737415,-4.11674469048004,-3.965324468706945,-3.917381440983606,-3.8811161179455236,-3.8143945395501113,-3.7718501013581336,-3.7429661748869725,-3.705468329593552,-3.5073502037205366,-3.4899192514815067,-3.4589502213220267,-3.35464173637602,-3.297720486218338,-3.286994918365704,-3.274138557454406,-3.2481288414206198,-3.2258614852213183,-3.151058280996368,-3.069558184142775,-3.0446253058538755,-2.952949891260927,-2.91870292366404,-2.9153716903598217,-2.8974808701631054,-2.8307321191328043,-2.73923778445121,-2.589973111336305,-2.538898496042641,-2.491708360348764,-2.4495975864976427,-2.4161952171740233,-2.3817787905087826,-2.370036596055089,-2.2979499625604936,-2.2529508872541113,-2.138292502961345,-2.0690778496427167,-2.0587882045867403,-2.0143205178128154,-1.9384346221616011,-1.9180932328696967,-1.8849186957524395,-1.8086809975458418,-1.7332958251566626,-1.7181333636430767,-1.7055791234202897,-1.7028917375030614,-1.6303714686078874,-1.5327628824456179,-1.5212045500301146,-1.5155728072176782,-1.515488852715861,-1.4970224793257874,-1.481881037300497,-1.4714215070498393,-1.4472691603360857,-1.2613136483168867,-1.2612295806149727,-1.256480483770922,-1.2268327308866422,-1.1942976318732703,-1.1673406209366854,-1.1446097463533744,-1.1253977128098795,-1.1008350693464017,-1.0638729156652678,-1.0591354509926219,-0.9354906558662685,-0.9110198509130956,-0.8525216167797756,-0.7886733127941106,-0.6186801874522518,-0.6042566261221425,-0.5470662667870866,-0.5064455094292116,-0.5005021591238695,-0.4878086805172371,-0.47317883027010477,-0.4472331347108034,-0.3913602358449387,-0.3878035485741364,-0.3396288182929885,-0.32653799452918275,-0.3061066150825599,-0.29962691031767896,-0.2591822536046583,-0.22808099997473077,-0.21096934289411462,-0.20255994255381526,-0.20050118916785195,-0.1629824336906937,-0.16158891719117385,-0.156885941589414,-0.13340787686932076,-0.12453128815626319,-0.04828834466047871,-0.0482883446604786,-0.002406638978407205,0.021249614131122307,0.02483987896972517,0.02848082979297817,0.03061038683282452,0.057767347908380784,0.06876213855660462,0.08275818871968771,0.08422343840331692,0.08422343840331847</t>
  </si>
  <si>
    <t>0.0343930721282959,0.07079839706420898,0.08788156509399414,0.14011383056640625,0.28743720054626465,0.3060324192047119,0.3980429172515869,0.6088554859161377,0.7072649002075195,0.7259671688079834,1.1355764865875244,1.1546037197113037,1.247809886932373,1.6582930088043213,1.7168304920196533,1.8491969108581543,1.9431943893432617,2.07834529876709,2.095961570739746,2.2079317569732666,2.2642900943756104,2.6006743907928467,2.9754202365875244,3.072089672088623,3.1302261352539062,3.188004970550537,3.377866506576538,3.529858112335205,3.566084623336792,3.6423258781433105,3.757857084274292,3.8330118656158447,4.150144577026367,4.192514419555664,4.360982418060303,4.513355493545532,4.532294034957886,4.549805402755737,4.64825963973999,4.744348049163818,10.895961046218872,11.01443099975586,11.03297233581543,11.128594398498535,11.467606544494629,11.662895917892456,12.078178405761719,12.137283086776733,12.629898071289062,13.120903491973877,15.955948829650879,16.32867431640625,16.90618109703064,17.274853944778442,17.986831426620483,18.70998215675354,18.93989372253418,19.09323763847351,27.3660831451416,27.92187523841858,27.99890685081482,28.438465356826782,29.191402196884155,29.401151418685913,29.712385654449463,29.900034427642822,35.31292366981506,35.45517563819885,41.38438558578491,41.44667458534241,44.98247146606445,49.69491481781006,50.12731385231018,57.068035364151,57.18476581573486,60.31104278564453,60.646174907684326,63.065937757492065,63.38509726524353,65.01996088027954,71.17888021469116,71.26000142097473,71.2989284992218,71.7654013633728,74.64303088188171,87.11473441123962,92.37992596626282,97.41038680076599,101.56901955604553,101.69241905212402,115.26205539703369,126.16610550880432,134.23804187774658,137.24621081352234,155.31493949890137,182.32821989059448,182.5560371875763,221.47746872901917,238.11559176445007,247.40164017677307,276.49866938591003,306.0798063278198,316.1846318244934,322.7798230648041,338.3475842475891,338.6575858592987,339.21890139579773,355.5554211139679,387.0828676223755,394.9844756126404,415.4898886680603,441.2028999328613,459.3406345844269,511.2882146835327,515.9305596351624,585.403614282608,592.9295670986176,606.7078950405121,607.3658549785614,630.5809307098389,710.1012592315674,784.4777026176453,854.5701248645782,883.5896031856537,973.5409626960754,974.1051766872406,1018.919353723526,1042.6490020751953,1097.54257273674</t>
  </si>
  <si>
    <t>1,2,3,6,14,15,20,31,36,37,57,58,63,83,86,93,98,105,106,112,115,132,150,155,158,161,171,179,181,185,191,195,211,213,222,230,231,232,237,242,364,370,371,376,393,403,423,426,449,471,527,539,562,579,607,636,648,656,809,834,838,859,889,900,916,926,1034,1041,1158,1161,1236,1332,1352,1483,1489,1560,1575,1632,1648,1689,1807,1811,1813,1835,1900,2130,2237,2340,2427,2433,2680,2877,3034,3103,3431,3912,3924,4609,4908,5075,5577,6090,6277,6406,6684,6700,6725,7023,7577,7730,8100,8556,8888,9801,9895,11112,11260,11514,11542,11953,13295,14553,15752,16254,17808,17833,18603,19012,19964</t>
  </si>
  <si>
    <t>0.08422343840331847,0.08422343840331847,0.08422343840331847,0.08422343840331847</t>
  </si>
  <si>
    <t>1111101001110011111001011011111101001011001111101110111100000111101001110010100111000100001111101111111011100001111000111100100000010001001111111011011101011011010000001110000010001010111010100000010000111000101001001100010001000101110110011011000110000001000000000100111101000110</t>
  </si>
  <si>
    <t>1900573112084472441790775387182423105151299281753468475451590730010356238458611060550,1900573112084472441790775387182423105151299281753468475451590730010356238458611060550,1900573112084472441790775387182423105151299281753468475451590730010356238458611060550,1900573112084472441790775387182423105151299281753468475451590730010356238458611060550</t>
  </si>
  <si>
    <t>1900573112084472441790775387182423105151299281753468475451590730010356238458611060550,1900573112084472441790775387182423104785923872420825822650406079073341971485895446342,1885396011363958933424217091035364363694582726016079595322869231528720543866828115782,1900575196342078713482293011459961699225656995173255010799689120583331010982157766470</t>
  </si>
  <si>
    <t>55:15.7</t>
  </si>
  <si>
    <t>13:43.4</t>
  </si>
  <si>
    <t>-8.42125614106484,-6.944581661388013,-6.381843352821168,-6.3033212156540115,-6.086627456615954,-5.989644092505414,-5.9803853672032705,-5.9128006083781095,-5.865540374439066,-5.780944858137704,-5.400260188776026,-5.386070118567833,-5.2330349662131725,-5.1926010281143276,-5.133954087566265,-5.129878825772237,-4.949625571566914,-4.94822074716914,-4.7658201283374115,-4.629198270580778,-4.521298300382526,-4.479556462513251,-4.445992027620981,-4.302591755196847,-4.113265779472127,-4.109471181168871,-4.104316256027441,-3.963980405570395,-3.83019969337,-3.8157746537836608,-3.8086389713722184,-3.751262512710739,-3.729251447538101,-3.6644970209491317,-3.6242572885079367,-3.5786901837271365,-3.530759549096366,-3.4323902115679776,-3.403690852117134,-3.2640567561218194,-3.2531666270535413,-3.2393300256495783,-3.0514973867934594,-3.0501859294660654,-3.0407400434725513,-2.9817982715462272,-2.9458925764302424,-2.9233911000233403,-2.917677516249052,-2.8890760815304124,-2.8763048301993654,-2.847994920555265,-2.78283661759432,-2.7456621314300667,-2.684679189963887,-2.5942898382036157,-2.5187020073916377,-2.501386493298372,-2.473359487293571,-2.3287554632032137,-2.252613991113746,-2.1521717589843696,-2.0899792929958037,-2.0272868085556546,-2.022297294831278,-1.9530956922553586,-1.8476505407105097,-1.7353265387835641,-1.7246034136579882,-1.599945557425995,-1.542795151366857,-1.5257897144569714,-1.5170418407209965,-1.3896263870632428,-1.367580936010792,-1.3513310181102083,-1.2935604476391953,-1.2934178347732224,-1.2556487382553276,-1.1854734841076318,-1.1587115087815705,-1.1435534470702444,-1.1308843461686102,-1.1088595244535688,-1.0935109655068525,-1.0403490923428351,-1.025039497596786,-0.9381431921179745,-0.8665139041162713,-0.8313167406356076,-0.8257418308624901,-0.8210917480526126,-0.7093564586502776,-0.6853698267682686,-0.664759461736727,-0.6176969336885327,-0.5395630193178533,-0.5270893966026842,-0.37968220343531844,-0.37626186410201895,-0.288320832838931,-0.287899801793726,-0.28749244668190144,-0.26486771657786284,-0.24773284476520008,-0.24568179295910914,-0.21539139576879518,-0.18579495959717532,-0.16596558841057724,-0.16439501074055335,-0.1358067438843737,-0.105376978026615,-0.09103399456864703,-0.06378201903154485,-0.04448764711339992,0.07185645580040378,0.07521886234721054,0.08197083602064759,0.1528234527692246,0.16730679569911566,0.184522070243139,0.2315217583599688</t>
  </si>
  <si>
    <t>0.03595376014709473,0.053758859634399414,0.11084508895874023,0.3229672908782959,0.33912229537963867,0.5122659206390381,0.5518474578857422,0.5698721408843994,0.6488778591156006,0.6671750545501709,0.7048492431640625,3.201327323913574,3.2239089012145996,3.543224573135376,3.921403408050537,3.9824116230010986,4.020799875259399,5.094809532165527,5.680080413818359,5.7454657554626465,5.994185209274292,6.206100940704346,6.354508399963379,6.408040285110474,6.426229238510132,6.524049520492554,6.601150989532471,6.7357940673828125,6.941741228103638,7.150050640106201,7.372029542922974,7.486947059631348,7.524800777435303,9.09338903427124,9.32212519645691,9.547040224075317,9.780957460403442,9.955208778381348,9.992888927459717,10.128628969192505,10.682546377182007,11.121891260147095,11.256982564926147,15.46435546875,15.671152591705322,15.786877632141113,15.96360182762146,16.065424919128418,16.99090814590454,17.069961071014404,17.203630208969116,17.51692819595337,17.577088594436646,17.974995613098145,17.996022701263428,18.289095640182495,18.368213653564453,18.70686936378479,18.88426685333252,18.99707341194153,19.071279525756836,25.452208042144775,32.78002715110779,34.691301107406616,35.67007517814636,35.83891797065735,36.10995936393738,36.34133863449097,36.824429750442505,36.84528970718384,43.349135637283325,48.662951946258545,49.30427289009094,49.39694666862488,64.77909588813782,65.62113857269287,67.2519416809082,80.7332022190094,80.96484518051147,81.06221842765808,81.1917679309845,81.75027418136597,89.68019247055054,89.90704464912415,100.2343692779541,100.38528752326965,101.26479530334473,101.78537368774414,118.24482870101929,150.1587941646576,150.92222332954407,151.34739017486572,161.7398397922516,168.170969247818,170.36323380470276,187.3936004638672,197.75384998321533,198.67694973945618,219.89205193519592,220.79075407981873,221.20492386817932,276.7501132488251,277.14797472953796,297.93212890625,343.60244131088257,375.9450514316559,395.16430926322937,408.7799437046051,421.156779050827,455.6006455421448,481.04536628723145,481.23858189582825,481.5012607574463,509.83100390434265,510.4797239303589,550.1139829158783,649.5509788990021,753.2318248748779,754.3947205543518,792.4192719459534,950.324625492096,982.3284556865692</t>
  </si>
  <si>
    <t>1,1,4,15,16,25,27,28,32,33,35,94,95,111,129,132,134,169,193,196,209,220,228,231,232,237,241,248,259,270,281,287,289,333,345,357,369,378,380,387,412,433,440,528,538,544,553,558,591,595,602,618,621,640,641,656,660,677,686,692,696,823,966,1016,1050,1059,1073,1085,1108,1109,1238,1347,1373,1378,1654,1685,1730,1979,1991,1996,2003,2028,2177,2189,2381,2389,2421,2445,2738,3302,3332,3352,3549,3678,3733,4045,4234,4267,4646,4678,4697,5658,5677,6049,6830,7405,7754,8004,8235,8841,9292,9302,9316,9814,9842,10526,12227,13959,13996,14670,17350,17904</t>
  </si>
  <si>
    <t>0.2315217583599688,0.2315217583599688,0.2315217583599688,0.2315217583599688</t>
  </si>
  <si>
    <t>1110111101101000111010101010101011101110110111010101011111011111110101000111001011000011001111100111000000101111111100101010000110110100000000010001001100011000011000111101001110100111010110100100110100001100001100100010110100111001001100011001000001101110111110000000000110110000</t>
  </si>
  <si>
    <t>1816773557349321603782982109826641662545187426698745311455929641112357131965601153456,1816773557349321603782982109826641662545187426698745311455929641112357131965601153456,1816773557349321603782982109826641662545187426698745311455929641112357131965601153456,1816773557349321603782982109826641662545187426698745311455929641112357131965601153456</t>
  </si>
  <si>
    <t>1816773557349321603782982109826641662545187426698745311455929641112357131965601153456,1816773557349321603782982109826641662545187422615356908404668079551861842784382615984,1816773557349321603783804862105302265566264905845503519824976930680275885792894124464,1816773557349321603782982109823576671463455670760100100341690684401094529354399482288</t>
  </si>
  <si>
    <t>13:44.9</t>
  </si>
  <si>
    <t>32:27.6</t>
  </si>
  <si>
    <t>-8.576102701579662,-6.77635883713138,-6.565320063250861,-6.4226378673953795,-6.377366323749335,-6.315178811885095,-6.300161377276483,-6.2783047770094695,-6.122696258517564,-5.981185321061586,-5.813862617191077,-5.738537726177892,-5.720744560881601,-5.617257109159953,-5.539519281906131,-5.292232826499886,-5.289363298728266,-5.073886815058389,-5.062268757399503,-4.9677248984283064,-4.763296851314399,-4.708075151754487,-4.632722759123836,-4.521198522766383,-4.499770685412323,-4.388125408019327,-4.346541949813001,-4.325695839513568,-4.262877278570941,-4.244575151686181,-4.209833210949179,-4.1462982891231315,-3.989952652614671,-3.9620514650673497,-3.785454616249706,-3.7852003665588883,-3.784581613853532,-3.648476844565646,-3.6445010527506048,-3.488298391492583,-3.4471883212320513,-3.376139771065314,-3.3749532808226035,-3.366881024520663,-3.357823494533236,-3.275776713078542,-3.254685705528024,-3.160938232697557,-3.1206832188393676,-3.02853568375384,-2.983291501591149,-2.964587488428619,-2.931235072498477,-2.76823148072069,-2.671461901692076,-2.661247719729708,-2.641052308494537,-2.534925073624496,-2.3344701479649643,-2.3234174492442974,-2.2829679424839555,-2.233008330112762,-2.22979910596506,-2.0696667932104136,-2.0497016898191833,-1.9411502511774517,-1.937200629569221,-1.9201772939468829,-1.8033281734930842,-1.6883964235271416,-1.641718685987204,-1.637311160590706,-1.5337050581955705,-1.483410341995334,-1.4690053116967137,-1.4651672261723785,-1.4584270660822243,-1.3897716314647162,-1.2636079843128236,-1.2481107510691984,-1.197268867554948,-1.1971757966000272,-1.1287799859961734,-1.1282187414037403,-1.0857878490056654,-1.0773789907509848,-1.047128685723445,-1.0016909387983342,-0.9513738429282146,-0.896690365198745,-0.8768868510915186,-0.8261944356213355,-0.8160001033275512,-0.8005931486131486,-0.7765709928631169,-0.7743135842027242,-0.7734724827152186,-0.7662757251326394,-0.7432419777365284,-0.7229741703117952,-0.6842384141742326,-0.6448745244386704,-0.6072369645279745,-0.5799670893954076,-0.507044645066948,-0.49930035887138713,-0.4394727646515734,-0.38369665528752306,-0.3829394077517865,-0.37716612661334414,-0.34192507919085313,-0.2922211006230715,-0.28460866813892005,-0.25996866135269914,-0.232160801376037,-0.2195032746280759,-0.1523798795349391,-0.1487263192157066,-0.12661723541841313</t>
  </si>
  <si>
    <t>0.03392648696899414,0.051340341567993164,0.5023343563079834,0.6926853656768799,0.7895348072052002,0.9509177207946777,1.0250253677368164,1.1575515270233154,1.178452730178833,1.4722981452941895,1.825181484222412,2.0255985260009766,2.1623473167419434,2.2572901248931885,2.332271099090576,2.410378932952881,2.449329376220703,2.4890384674072266,2.8327770233154297,3.1715781688690186,3.2334394454956055,3.5314040184020996,3.7049055099487305,3.724982738494873,3.88004994392395,3.8989615440368652,4.088228702545166,4.12874436378479,4.26342511177063,4.42249608039856,4.479087591171265,4.76740288734436,4.848245143890381,5.34572958946228,5.477143287658691,6.750329256057739,6.828450441360474,7.038083553314209,7.802182197570801,7.882641315460205,8.057891130447388,8.133917570114136,8.211973190307617,8.602447509765625,8.697001457214355,8.993657350540161,9.092499256134033,9.225149869918823,9.29918098449707,9.553192853927612,10.505992412567139,10.862650156021118,11.043257236480713,12.52817988395691,12.691446781158447,13.317831993103027,13.806105613708496,13.941083192825317,14.38949704170227,19.989499807357788,20.62009334564209,20.699538946151733,31.87136483192444,35.94910192489624,36.126060962677,36.41518950462341,37.28161954879761,37.36181163787842,37.58759427070618,45.823007583618164,46.232909202575684,50.400601387023926,50.636435747146606,56.58164858818054,57.10738205909729,72.08136701583862,72.35852718353271,72.58505725860596,73.46146488189697,77.66098856925964,81.3512761592865,92.85897517204285,101.70408964157104,111.27715969085693,111.5091941356659,111.75598788261414,112.00368595123291,138.81379461288452,159.5932800769806,160.8634328842163,180.18002247810364,180.50487542152405,268.8627562522888,293.12866854667664,320.09912061691284,323.74300050735474,379.4531135559082,408.23544788360596,408.48321986198425,449.1719300746918,492.30954003334045,493.17293906211853,493.69643664360046,494.0130832195282,494.4577867984772,495.7898898124695,524.897533416748,535.1811966896057,572.0900535583496,606.1230502128601,647.5026030540466,686.3866889476776,751.7743396759033,752.1225290298462,775.8713028430939,944.8942320346832,978.7155721187592,1033.852233171463,1034.0053148269653</t>
  </si>
  <si>
    <t>1,1,23,33,38,46,50,57,58,71,88,98,105,110,114,118,120,122,139,156,159,174,183,184,192,193,203,205,212,220,223,238,242,265,272,311,315,326,356,360,369,373,377,396,401,416,421,428,432,445,478,495,504,546,554,581,603,610,631,742,769,773,977,1064,1073,1088,1120,1124,1136,1291,1310,1396,1408,1525,1549,1820,1834,1846,1878,1965,2044,2252,2419,2599,2611,2624,2637,3100,3464,3503,3846,3862,5353,5786,6267,6347,7313,7818,7830,8538,9286,9318,9342,9358,9379,9419,9927,10117,10745,11338,12054,12731,13838,13855,14267,17012,17591,18519,18525</t>
  </si>
  <si>
    <t>-0.12661723541841313,-0.12661723541841313,-0.12661723541841313,-0.12661723541841313</t>
  </si>
  <si>
    <t>1011111011101001110011001000110111101011011111000101011011010011100100111000010001111111101111000110101000100111110010101101000111100111001101001101110001011010010000110111100100110110110110001100110100011000101101100010110101001001001000000001001100111010100010000011001100000000</t>
  </si>
  <si>
    <t>1448755020765994011599004939701563731837258379478436478978759487219574916996615648000,1448755020765994011599004939701563731837258379478436478978759487219574916996615648000,1448755020765994011599004939701563731837258379478436478978759487219574916996615648000,1448755020765994011599004939701563731837258379478436478978759487219574916996615648000</t>
  </si>
  <si>
    <t>1448755020765994011599004939701563731837258379478436478978759487219574916996615648000,1448758726112849605717361338007916585227855166711061488855502827522010030055040234242,1448758726112849605717361338001595041121783462282619241665293551480294554019838833536,1448755020765994011599004939701563731837258466590722410739006133841168576520064086784</t>
  </si>
  <si>
    <t>32:29.1</t>
  </si>
  <si>
    <t>51:24.7</t>
  </si>
  <si>
    <t>-7.806611575798221,-7.097887252440189,-5.935849719208179,-5.934716502277481,-5.835387013179221,-5.7363795076954425,-5.653586480879516,-5.653577407200002,-5.6253034726946245,-5.563252060903108,-5.352776567634811,-5.332942807399502,-5.313274426196681,-5.108727209065344,-4.862436533134715,-4.69941029630193,-4.5949134003915315,-4.504885423360843,-4.382613511296268,-4.362973496506384,-4.279155325667289,-4.180003604289107,-4.004047396178567,-3.9886646144671998,-3.9390419961734153,-3.7802497328781115,-3.5065974027286364,-3.4577670126259266,-3.3239311949646644,-3.298197866297081,-3.29819786629708,-3.256777011862045,-3.0023072413219993,-2.890799222455261,-2.8551490019079413,-2.7298393567971377,-2.7016229505422436,-2.651410013744459,-2.5261602349758836,-2.4699434244430645,-2.4106529571041446,-2.3816383855717147,-2.3626578085216003,-2.2684071833383097,-2.2444229839911674,-2.2193845635515177,-2.1184877210743425,-2.0014541486448403,-1.9798204351959392,-1.9281971973213277,-1.9067036038119027,-1.9007543188490157,-1.8859279893438186,-1.807841591357732,-1.7799814404984986,-1.7319404330767403,-1.6858801309851759,-1.6029485259504868,-1.4742792111097733,-1.4552682114293825,-1.3800646308545614,-1.279891360121865,-1.2733342552884388,-1.25055910558492,-1.1880099475144672,-1.0943978232722786,-1.0770736051287542,-1.0546563531497282,-0.9969219401454625,-0.9819888573284253,-0.943230767555626,-0.914944656260861,-0.9037051961655548,-0.8305347773622145,-0.827808017775638,-0.6785885342883502,-0.6215832420885223,-0.6118217129397547,-0.5283819613065514,-0.5163623826951677,-0.5105842413654423,-0.45984412926588614,-0.43202742118238346,-0.4274815384811117,-0.41755082289626233,-0.3644116483415195,-0.3496056401368117,-0.3076514160750675,-0.22971900564508585,-0.21787341999047666,-0.18456372981485367,-0.05772815417174393,-0.04984038247688205,0.009967589617616013,0.19261255940038846,0.22701187494109318,0.2823808372434308,0.29254496073896885,0.34928985939260876,0.35089914041181647,0.3673504798521357,0.409734848963906,0.43553875191515784,0.4767151856872619</t>
  </si>
  <si>
    <t>0.03777813911437988,0.2044525146484375,0.3020515441894531,0.821918249130249,0.8444693088531494,0.906806230545044,2.206796407699585,2.6312918663024902,2.6725869178771973,2.7941296100616455,2.973742723464966,3.1830289363861084,3.3448667526245117,3.46559739112854,3.587700605392456,4.594572305679321,4.6955602169036865,4.846904039382935,5.122538089752197,5.507905006408691,5.5654473304748535,5.90928840637207,6.557836294174194,6.65664267539978,6.778918504714966,7.195495128631592,7.557521343231201,7.888175010681152,7.9532318115234375,8.23791217803955,8.328977823257446,8.484584093093872,8.60280966758728,9.85081696510315,10.040348529815674,10.314114093780518,10.493451356887817,10.716812133789062,10.971884965896606,11.188382625579834,12.637827634811401,12.874572277069092,13.127470016479492,13.355820655822754,14.18447494506836,14.522581338882446,14.910016059875488,15.330875396728516,18.751749277114868,18.85562014579773,19.01189112663269,19.684695720672607,27.449055910110474,37.2350492477417,37.67884588241577,37.858702421188354,38.30197095870972,38.73074007034302,43.59362602233887,51.70766806602478,56.27948474884033,56.60543727874756,57.113797426223755,60.81082558631897,63.278568267822266,63.72772574424744,83.38917350769043,84.37881684303284,85.1937792301178,91.83181643486023,91.9388165473938,92.12440967559814,96.90455794334412,97.10540771484375,104.61533379554749,105.43904685974121,128.20333576202393,137.30483961105347,137.40441370010376,137.46038460731506,153.96452617645264,154.30793118476868,177.10843992233276,191.89142560958862,195.19502806663513,209.4927785396576,228.16085505485535,254.4124825000763,255.05632710456848,259.55368542671204,259.6808774471283,315.02447271347046,332.432852268219,342.7753167152405,343.17874336242676,399.4102430343628,433.85847902297974,450.80327248573303,472.7200207710266,504.6951265335083,681.8541514873505,897.984123468399,928.7338140010834,987.2309236526489</t>
  </si>
  <si>
    <t>1,9,14,38,39,42,80,100,102,108,117,127,135,141,147,181,186,194,208,226,229,246,273,278,284,303,320,335,338,351,355,363,369,406,415,428,436,446,458,469,510,522,535,546,576,592,610,629,702,707,715,743,887,1063,1083,1092,1112,1131,1227,1378,1472,1488,1511,1587,1644,1664,2006,2039,2069,2194,2199,2208,2303,2313,2454,2485,2875,3042,3047,3050,3343,3360,3753,4014,4085,4340,4667,5123,5150,5236,5242,6164,6470,6658,6677,7624,8201,8499,8883,9434,12398,16007,16537,17515</t>
  </si>
  <si>
    <t>0.4767151856872619,0.4767151856872619,0.4767151856872619,0.4767151856872619</t>
  </si>
  <si>
    <t>1110111101111001001001100011100010110011110101000110101001000001101111110011010101101110110101101101000010101011101110110101010110001101001101111111111001011011110000110001000111010111010100100110100000101000101001111100100000010100110000011001000000101100010110000000110110110000</t>
  </si>
  <si>
    <t>1817254737604221554450655546027989446590224842731946533644154303934265124565504495024,1817254737604221554450655546027989446590224842731946533644154303934265124565504495024,1817254737604221554450655546027989446590224842731946533644154303934265124565504495024,1817254737604221554450655546027989446590224842731946533644154303934265124565504495024</t>
  </si>
  <si>
    <t>1817254737604221554450655546027989446590224842731946533644154303934265124565504495024,1817254737604221581397438176720059592920000176291118403241436839549768966762325872048,1817254737604221554450655546027989446590224842731946533644154304044945589007761804720,1817254737604221554450668401532343518512429134872542297064851158246265635641855839664</t>
  </si>
  <si>
    <t>51:26.2</t>
  </si>
  <si>
    <t>09:45.8</t>
  </si>
  <si>
    <t>-8.410645818177516,-8.155156720717576,-7.095509742433248,-7.043352997454949,-6.8612117248588085,-6.70813703252086,-6.6908478152077775,-6.503814158454423,-6.425664435456124,-6.401098590140261,-6.084647679044645,-6.014959671739923,-5.834558117409761,-5.787030891485603,-5.610172804443631,-5.377570746794432,-5.353995803538775,-5.262467502385174,-5.243979269590386,-5.23459797012067,-5.1693174025600515,-4.9198572166600565,-4.768430165823541,-4.72942207299007,-4.673977405647656,-4.649663538521938,-4.597345848650501,-4.572182627872574,-4.341960845726693,-4.1431047891754895,-3.820454091754389,-3.6687061759531736,-3.659280405683036,-3.646938286852303,-3.561693283468104,-3.5176942724481677,-3.5007825030572524,-3.474378785029116,-3.4345809308971083,-3.4222945449843296,-3.400746229549118,-3.301075988210353,-3.225347774897997,-3.092935126861866,-3.07163515623819,-2.887099790336273,-2.858718682704708,-2.7795368805841343,-2.7675664839928666,-2.669350578610493,-2.6406595814820233,-2.565090631776954,-2.4867401903375024,-2.46568473482354,-2.3491767376665296,-2.258571744637152,-2.1243020714976315,-2.018694441072808,-1.8775990240478482,-1.744958766061632,-1.6769086525604882,-1.6128964529243321,-1.5036448825486812,-1.4885583056347018,-1.4321700470084424,-1.4281421650270465,-1.419185633040866,-1.3703231238888678,-1.239318966426183,-1.2177467027002462,-1.1858846968390768,-1.1685219000074445,-1.1617929224555514,-1.1312686274646335,-0.9872378548438514,-0.9728312936328157,-0.9530540794009476,-0.8914651777642657,-0.857050318530436,-0.8070021102473619,-0.76768937550952,-0.740806595501203,-0.6818430321637874,-0.5658022134029771,-0.5015268290174227,-0.4200336743565898,-0.4010136811175373,-0.39942334877651375,-0.3722505518055709,-0.3176423785835856,-0.23711762652625706,-0.20767894758447247,-0.19279939315123257,-0.1601263098475162,-0.1524107079876405,-0.1524107079876394,-0.07900639666630388,-0.0266412197882947,-0.022690172876081605,0.038998505808629846,0.06857404286545321,0.08311809121608738,0.10836295866396384,0.13493418711100308,0.1615140349751435,0.16151403497514408,0.17652236191659637,0.18799657860726426,0.2762005909047119,0.29654309605710516,0.3924580824560369,0.4292306647274907,0.4363638665530302,0.4494003702003658</t>
  </si>
  <si>
    <t>0.03423738479614258,0.07220959663391113,0.08930563926696777,0.36113715171813965,0.40409207344055176,0.5791256427764893,0.600121021270752,0.7941470146179199,0.9864015579223633,1.217299222946167,1.334223985671997,1.4497177600860596,1.5259974002838135,1.6903421878814697,1.8366575241088867,2.016416311264038,2.2810771465301514,2.382143259048462,2.8483784198760986,2.868406295776367,2.9074888229370117,3.1800191402435303,3.2232680320739746,3.454571008682251,3.4956419467926025,3.555997371673584,3.7359979152679443,3.7765052318573,3.8180789947509766,4.146119832992554,4.269227027893066,6.681290149688721,6.880665302276611,6.977877616882324,7.087691307067871,7.533347129821777,7.635931015014648,7.694155216217041,7.72231125831604,7.748871564865112,7.773012399673462,7.916964769363403,8.533198356628418,8.962182998657227,9.4283447265625,9.47202181816101,9.842463731765747,10.110068798065186,10.189833402633667,10.327898502349854,20.150184392929077,20.59989833831787,20.718839168548584,21.124037265777588,21.227288961410522,21.705169200897217,22.118695735931396,22.73214340209961,26.900339126586914,27.432191133499146,28.14594578742981,28.20729422569275,28.476173877716064,28.517302751541138,28.856966495513916,29.26911973953247,32.14833378791809,32.25011658668518,32.70704627037048,33.54308557510376,33.99560523033142,34.07403111457825,41.20111608505249,41.46501302719116,41.486735105514526,41.645941734313965,41.729187965393066,48.01050782203674,58.083338260650635,58.53923153877258,58.769179344177246,71.46179509162903,82.01277041435242,103.33009219169617,107.90633416175842,118.31184482574463,144.25900506973267,179.49495244026184,179.51576447486877,190.81878280639648,191.22746658325195,196.232928276062,202.46380472183228,202.9451768398285,203.31717705726624,234.9919400215149,241.2699887752533,263.44703245162964,270.33315110206604,284.7978160381317,419.59034991264343,446.2818410396576,493.848757982254,544.5147683620453,668.1941227912903,673.6778151988983,719.0813109874725,719.5313248634338,730.4014825820923,859.2172937393188,878.1848177909851,1002.7403180599213,1019.1743607521057,1081.969618320465</t>
  </si>
  <si>
    <t>1,2,3,17,19,28,29,39,49,61,67,73,77,85,92,99,111,116,137,138,140,154,156,168,170,173,182,184,186,202,208,265,275,279,283,299,303,305,306,307,308,313,333,347,367,369,386,399,403,410,589,610,616,635,640,662,680,705,787,810,838,841,855,857,874,893,958,963,984,1015,1036,1040,1177,1190,1191,1199,1203,1328,1521,1542,1554,1790,1988,2378,2475,2674,3141,3776,3777,3992,4011,4114,4239,4261,4279,4849,4976,5379,5517,5788,8137,8486,9237,10112,12304,12418,13230,13251,13453,15718,16068,18259,18564,19680</t>
  </si>
  <si>
    <t>0.4494003702003658,0.4494003702003658,0.4494003702003658,0.4494003702003658</t>
  </si>
  <si>
    <t>0011011011110011111011100011111110111011111110101111101010101111111001110011000111100100000001100001101011110001011001101110100011111101001111011000011001011010011010011001000100000010010111111011000001111000101001111000000000000000000011011100000000101000100100001101011100110000</t>
  </si>
  <si>
    <t>417012501086220229993958176934616500945914094578287544592585288691517457923839153968,417012501086220229993958176934616500945914094578287544592585288691517457923839153968,417012501086220229993958176934616500945914094578287544592585288691517457923839153968,417012501086220229993958176934616500945914094578287544592585288691517457923839153968</t>
  </si>
  <si>
    <t>417012501086220229993958176934616500945914094578287544592585288691517457923839153968,417012501086220229993958176934616500945913397680000090510612115700321437662542616368,417012501086220229993958176934424939003305858470992751214191500043565115533566211888,417012501086220229993958176934616500945913397680000093045913316147556868619094251312</t>
  </si>
  <si>
    <t>09:47.3</t>
  </si>
  <si>
    <t>27:36.8</t>
  </si>
  <si>
    <t>-6.442030674404943,-6.041740431010903,-5.720049555875182,-5.657428313888708,-5.401468766072611,-5.232255386789293,-5.179684840656579,-5.1408998560558015,-5.04726593756599,-4.968130462808746,-4.863721842934251,-4.840871159352448,-4.705792952463754,-4.647421135885733,-4.562908846102034,-4.5450199517148615,-4.464889974215317,-4.452093998520643,-4.369626529738924,-4.365447530276173,-4.359590680708677,-4.331203951105231,-4.249694129009771,-4.222408780658688,-4.18180492244377,-4.149948956145797,-4.109735169620851,-4.105161901000616,-4.0125833092590355,-3.780958866143785,-3.507412758866991,-3.504302732477956,-3.465575047140711,-3.3391455496073945,-3.3351977116767677,-3.3261375827682267,-3.3038976572990606,-2.8730158526140315,-2.7822368395360892,-2.7761313159507,-2.662589030255033,-2.4537007278683287,-2.4112015629180883,-2.3940175897463885,-2.3018659012046316,-2.209265049162471,-2.2000791834426794,-2.0658478495879775,-2.039736408972167,-1.9840190786779752,-1.965558111704875,-1.9065144007237866,-1.894096057145118,-1.8801048485658316,-1.8438846169823608,-1.8296208099564069,-1.714072378396439,-1.6989467823462905,-1.6368860823258486,-1.6041134983216179,-1.5467937904981661,-1.5060125057715519,-1.3689712574373647,-1.2847662657823837,-1.2111298503615828,-1.1908152037605397,-1.1098139887216616,-0.9853977510421066,-0.9487991905466466,-0.9432112450244148,-0.9325478416312697,-0.9185508945004704,-0.7535204791834779,-0.6479622081893665,-0.5949238163540806,-0.5114303399506877,-0.5071456844323421,-0.4983433041669374,-0.4885751724893394,-0.4834193430936169,-0.43232132922586664,-0.38310825429001044,-0.30832206099068327,-0.2713870918677113,-0.26865748306111764,-0.22162841124914184,-0.13824172819761094,-0.038211694848990035,-0.03319618566864524,-0.0183287302751442,0.056902113995154074,0.07632615572052054,0.12083886670362334,0.14103834559730308,0.15649325928489694,0.20283853776241018,0.22359179207009644,0.26867525834465456,0.30205877579046136,0.3218330739259162,0.3304159477724585,0.33087218545997094,0.34396591940920007,0.38311985701706197,0.4139625822239392,0.4554253046418274</t>
  </si>
  <si>
    <t>0.03321552276611328,0.10106825828552246,0.31063318252563477,0.4812130928039551,0.5989007949829102,0.861274242401123,0.9923186302185059,1.1592216491699219,1.2352831363677979,1.4239959716796875,1.4993786811828613,1.5891122817993164,1.6438319683074951,1.855130672454834,2.055288314819336,2.130146026611328,2.2272233963012695,2.322429895401001,2.6592750549316406,3.1202566623687744,3.344461441040039,3.403581380844116,3.423185110092163,3.495241403579712,3.625490665435791,3.7218611240386963,3.7943546772003174,4.3672194480896,7.7310028076171875,7.9696946144104,8.300501346588135,8.55427360534668,10.488213777542114,10.969224452972412,11.203015327453613,11.526368141174316,11.695262908935547,11.833291292190552,12.478696823120117,12.708158731460571,12.86971664428711,13.267342329025269,18.044224977493286,18.58547616004944,19.3238046169281,19.4561550617218,19.870070457458496,20.319637537002563,22.352226972579956,22.683173179626465,22.780334949493408,23.069494247436523,23.31843662261963,23.85857605934143,24.0700581073761,24.50134301185608,24.652000904083252,24.670026302337646,25.209853649139404,26.78624701499939,29.48807644844055,29.83165454864502,30.299778699874878,30.547039031982422,51.135674715042114,51.68162488937378,58.4310200214386,61.890122175216675,70.22063565254211,115.38326096534729,121.51974248886108,125.03197360038757,125.44148540496826,204.29133296012878,204.7476236820221,283.23938059806824,343.4682915210724,355.1133162975311,363.5471806526184,363.7737464904785,364.5138854980469,367.28003549575806,398.13104128837585,398.6440064907074,399.05593371391296,399.6692490577698,400.00324392318726,423.26188468933105,434.5525424480438,449.24477791786194,459.96250224113464,473.672833442688,505.145165681839,529.7780756950378,640.3556547164917,655.9428014755249,756.2456579208374,778.9517652988434,843.4498844146729,843.9900040626526,844.0465230941772,853.2346837520599,886.8097016811371,943.3171529769897,946.3755433559418,1068.2016985416412</t>
  </si>
  <si>
    <t>1,4,16,25,31,45,52,61,65,75,79,84,87,98,108,112,117,122,139,161,173,176,177,181,188,193,197,223,299,312,329,342,393,416,428,444,452,459,486,497,505,524,621,646,676,683,703,725,778,795,800,815,828,853,864,885,893,894,919,964,1029,1046,1068,1081,1460,1485,1621,1699,1863,2672,2797,2876,2896,4294,4316,5708,6787,7008,7174,7186,7216,7282,7843,7867,7887,7914,7931,8355,8568,8844,9051,9309,9879,10331,12288,12580,14356,14773,15913,15938,15941,16120,16725,17735,17803,19965</t>
  </si>
  <si>
    <t>0.4554253046418274,0.4554253046418274,0.4554253046418274,0.4554253046418274</t>
  </si>
  <si>
    <t>1010101101100011110111111010010001010110101000111100111101110001101001001100000100010000100000001101110011010101100001101001101111010111011110110111010101011111100110110110101001101011100010000011010110011010101101000011100100100101000001001001000100000010011011101111000100111010</t>
  </si>
  <si>
    <t>1300602642281822021067309355629358602719243680823970810396811767784471083574872699194,1300602642281822021067309355629358602719243680823970810396811767784471083574872699194,1300602642281822021067309355629358602719243680823970810396811767784471083574872699194,1300602642281822021067309355629358602719243680823970810396811767784471083574872699194</t>
  </si>
  <si>
    <t>1300602642281822021067309355629358602719243680823970810396811767784471083574872699194,1300606347685216721258291131038779377946805232911054047581153006996709341856560763194,1300598936991505533021784022495738821920702623632035446901967131768390185790439608634,1300606347572138509112474533945448337899258447898095078498026043733983895348008898874</t>
  </si>
  <si>
    <t>27:38.3</t>
  </si>
  <si>
    <t>45:29.2</t>
  </si>
  <si>
    <t>-9.474539021836051,-9.35609921126927,-8.713044024436119,-8.04055352485166,-7.482666338503119,-7.3608532224554,-7.346768607309903,-6.721590849721828,-6.572331045721346,-6.382089005835024,-6.301543558063301,-6.241434006130815,-6.047418250241305,-5.679717977476061,-5.6219908118563655,-5.51199809285726,-5.302714783535389,-5.262331535069439,-5.2320562574878355,-5.178065474976336,-5.172245318592806,-5.117431351707015,-4.995552135047283,-4.929087580058925,-4.836087681462633,-4.751977541978239,-4.577365058609568,-4.55883299771286,-4.50517738151161,-4.32771604216898,-4.277327702093416,-4.217633828987871,-4.134704969877233,-3.9959997311018074,-3.816643206710676,-3.7498081986268157,-3.7315784781484056,-3.7180318475521426,-3.5047078754272496,-3.4457426632487675,-3.4273330812950626,-3.4237543696872024,-3.307955676309261,-3.0890990660722935,-2.937240820408872,-2.8830324305065744,-2.84265195295677,-2.7922909340539492,-2.6686246354806804,-2.5369348251200003,-2.5053589996378487,-2.4856081507818937,-2.485561397940682,-2.3870235343798543,-2.290880120556075,-2.2777132513974236,-2.2491555093709175,-2.2407280202159807,-2.1936147308674045,-2.137648053120842,-2.047267745895337,-1.95901614367009,-1.8869213692394475,-1.8390056463468416,-1.8069626788022306,-1.657207892624389,-1.6199651899797458,-1.5788091325213693,-1.4609654533448935,-1.4297507547298156,-1.4271955232579705,-1.3586107783461012,-1.351221817180466,-1.2011970603310094,-1.1116806305968536,-1.1022952136276158,-1.045544713379731,-0.9813804318480641,-0.9219589433350992,-0.9070764098329482,-0.8786034340825324,-0.7693247184723914,-0.7243087682570271,-0.6971008356084428,-0.683355468513793,-0.6734226606443393,-0.6244284714368462,-0.41022742654026845,-0.4031023588893242,-0.3683021280525768,-0.27461552997716565,-0.21807469079893846,-0.14370098392905,-0.12539742772478435,-0.119009821166697,-0.07571509899291662,-0.07250838775506199,-0.03329527741540059,-0.011153113476049165,-0.0065792000140780516,0.02982185222170644,0.06407403997131822,0.09253538552364243,0.12822686176358186,0.131381695409726,0.1574568656086932,0.19021284531157942,0.19021284531158064</t>
  </si>
  <si>
    <t>0.0375218391418457,0.05510663986206055,0.1266956329345703,0.14178180694580078,0.1773538589477539,0.19400811195373535,0.36009669303894043,0.48069024085998535,0.6548175811767578,0.7140195369720459,0.7562744617462158,1.0076398849487305,1.0813744068145752,1.1207447052001953,1.352773666381836,1.5268542766571045,1.6629524230957031,1.9372210502624512,1.9812097549438477,2.0583646297454834,2.272859811782837,2.2926583290100098,2.4301609992980957,2.4887759685516357,2.934983730316162,2.960677146911621,3.312255620956421,5.357902526855469,5.469656944274902,5.639970302581787,5.952775478363037,6.431146144866943,6.525796175003052,6.689988851547241,7.028740644454956,7.055036544799805,9.031960010528564,9.23841404914856,9.330911874771118,9.425743818283081,9.573606967926025,9.930877923965454,10.289628744125366,10.47972321510315,18.578582048416138,19.124109506607056,19.533053159713745,19.860692977905273,20.24955654144287,20.51123857498169,21.160053491592407,21.350870609283447,21.446926832199097,21.935105562210083,22.06493043899536,23.419837951660156,29.173089027404785,36.350358724594116,36.637890338897705,37.71681499481201,45.820244789123535,52.70705437660217,54.92037391662598,58.890002489089966,59.29299473762512,59.62774610519409,60.01707124710083,60.148056745529175,62.74871611595154,67.2109797000885,79.57964897155762,79.6957335472107,81.90383744239807,82.036794424057,115.92270851135254,117.61877846717834,122.96079802513123,132.61508870124817,132.9676501750946,133.51160073280334,133.60955548286438,134.10323977470398,142.30516600608826,142.57177090644836,145.22887992858887,163.00128960609436,169.6129252910614,223.3057041168213,272.2010612487793,293.2989046573639,294.5478551387787,332.8596262931824,340.1851444244385,489.3500409126282,500.3196210861206,544.4617290496826,573.5425453186035,579.7765974998474,636.493230342865,636.9974277019501,651.0762021541595,692.82541847229,759.2272515296936,828.4861745834351,920.8193163871765,1018.2601220607758,1028.2750706672668,1043.1881370544434</t>
  </si>
  <si>
    <t>1,1,5,6,8,9,18,24,33,36,38,51,55,57,69,78,85,99,101,105,116,117,124,127,148,149,164,216,222,231,247,270,275,284,301,302,354,365,370,375,383,401,419,429,589,614,634,651,670,684,712,722,727,750,757,798,916,1060,1075,1111,1271,1409,1465,1552,1572,1589,1608,1615,1677,1771,2006,2012,2068,2075,2688,2735,2846,3027,3044,3067,3071,3093,3254,3268,3332,3662,3796,4757,5628,6018,6057,6750,6897,9552,9764,10556,11087,11212,12224,12248,12513,13262,14451,15684,17307,19035,19229,19506</t>
  </si>
  <si>
    <t>0.19021284531158064,0.19021284531158064,0.19021284531158064,0.19021284531158064</t>
  </si>
  <si>
    <t>1000010001110001011110101001000010100110111110110110011111101110111010110011000111001110111011001011000001111001111000111001011000100111001011010101111001011001000111101000010001010010000101111011110001101010101000111011100000100000110001010001011101000100001110000100111011110000</t>
  </si>
  <si>
    <t>1005052473174317536782104004026394433507653631058007433550044832439647215018445393648,1005052473174317536782104004026394433507653631058007433550044832439647215018445393648,1005052473174317536782104004026394433507653631058007433550044832439647215018445393648,1005052473174317536782104004026394433507653631058007433550044832439647215018445393648</t>
  </si>
  <si>
    <t>1005052473174317536782104004026394433507653631058007433550044832439647215018445393648,1005052473188452313300331078663060813513596630735483577684063197609022054498137820912,1005052473174317536782104004026394433507653631058007434183870132535315171693087444720,1490719696230749804511969480732274160168255340821047506159856469702001816815002995440</t>
  </si>
  <si>
    <t>45:30.8</t>
  </si>
  <si>
    <t>03:03.7</t>
  </si>
  <si>
    <t>-9.707740337344063,-9.14220692964771,-9.108840846517401,-9.069035131479604,-9.057731281055599,-8.805870371970995,-8.692350095898641,-8.609337603601876,-8.46300678568908,-8.05792411467935,-7.308032649627643,-7.052471513164969,-6.858435534076364,-6.728095198272575,-6.700923673420512,-6.507183787422874,-6.4269232563607295,-6.38172177205226,-6.326916121760494,-6.019306609594376,-6.0176370035913465,-5.9249281230153805,-5.900463131818139,-5.8717690837548036,-5.847059001270908,-5.842289484720438,-5.664152923509356,-5.386848212367946,-5.381054190662993,-5.360847783503039,-5.336317471912442,-5.318000833584207,-5.29999375756656,-5.241935538922398,-5.189279829348613,-5.090511692075064,-4.969793713146807,-4.962784497597904,-4.910668329059114,-4.848028244543356,-4.549225328958047,-4.31995237770717,-4.274783381690718,-4.226463530589649,-4.176656286089883,-4.113050359719646,-3.8128835308123006,-3.7807184112184986,-3.7492135497708303,-3.61584999015211,-3.529809303423816,-3.465087703174011,-3.0084166200053315,-2.9457042255055645,-2.919000553556529,-2.8775751019169427,-2.866162809881187,-2.731341932653708,-2.6725837976149274,-2.6560253121721424,-2.6340394502365383,-2.5839719722897025,-2.5793621748937783,-2.4894008091238025,-2.364842264802783,-2.3648422648027827,-2.357667655702772,-2.3330857135064473,-2.2646788873323342,-2.2330081663503374,-2.1965613377439026,-2.1873321363809985,-2.1489337028403153,-2.048208483503367,-2.0436684454559417,-2.0083483840089538,-1.8769740472068928,-1.6774953221432063,-1.6518706167275208,-1.6327439452495254,-1.558097431029661,-1.526068969961181,-1.5195724345956778,-1.5101612723821858,-1.477819789574379,-1.3839715066836182,-1.2879627314309903,-1.204473302615388,-1.1655838943231094,-1.1263345615986904,-1.1195244579907584,-1.113466038363232,-1.0212974701247752,-0.9966365552379558,-0.9772606601175491,-0.9707868568536198,-0.9570129676487483,-0.9333806616833978,-0.8883117244839729,-0.8623801620602938,-0.8545790419081349,-0.7280586668416249,-0.6949264246494802,-0.6017996242431951,-0.6014420055260092,-0.5867191747324889,-0.5829007798294137,-0.5819462036460241,-0.5103241461135674,-0.5103241461135668,-0.4835125911227875,-0.4750166607444293,-0.4505593897951619,-0.42383193258378477,-0.4031076102742636,-0.40268900439505284,-0.40264978942391483,-0.4019371233994556,-0.37508061112271807,-0.37163172744673934,-0.3616713686406488,-0.3442400545552035,-0.27284518307140543,-0.21927367049915836,-0.1986357147649897,-0.18721380583846725,-0.17191316549462815,-0.1339005896100127,-0.09662946856314727,-0.07811087783267895,0.006191935108209756,0.05478314117695371,0.08001902829064178,0.0804920774456982,0.10001335865868627,0.10001335865868693,0.12429597253370733,0.1315145996857378,0.13222061141341462,0.15755148731655189,0.1654546434819258,0.16662255301330176,0.17841421974765087,0.17978310897191263,0.18643978802373146,0.21278415492481317,0.25868563577750453,0.26549649244059076,0.26616623124511274,0.31163416628661084,0.35347483647849043,0.3644130250959073</t>
  </si>
  <si>
    <t>0.03405880928039551,0.0815892219543457,0.11680054664611816,0.15089702606201172,0.1689293384552002,0.18895888328552246,0.223527193069458,0.3339879512786865,0.44092345237731934,0.4606342315673828,0.5358655452728271,0.6066839694976807,0.642707347869873,0.7327284812927246,0.7510099411010742,0.8074812889099121,0.826505184173584,0.8445346355438232,0.9554822444915771,0.9915518760681152,1.1011955738067627,1.1778240203857422,1.3116884231567383,1.5167174339294434,1.5518219470977783,1.628716230392456,1.6473197937011719,1.8529727458953857,1.8897461891174316,2.0358834266662598,2.074568510055542,2.1506454944610596,2.4128756523132324,2.473416328430176,2.566920042037964,2.6579036712646484,2.968217134475708,3.0496554374694824,3.121661424636841,3.142484426498413,3.2356863021850586,3.4766597747802734,3.6077351570129395,3.871800661087036,3.9124395847320557,3.98637056350708,4.115740060806274,4.592565298080444,4.705555438995361,4.779994487762451,4.894534349441528,5.430484056472778,5.544961929321289,6.080884218215942,6.250664472579956,6.32249641418457,7.627080678939819,8.066874980926514,8.971534729003906,9.554208040237427,9.629380226135254,9.761113405227661,9.782726526260376,10.386701107025146,10.749632596969604,11.491631984710693,11.699002742767334,12.400968790054321,12.44255256652832,12.726152420043945,13.021025896072388,13.194732904434204,13.288170099258423,13.325564622879028,14.393564701080322,25.33000612258911,25.718642711639404,26.05112600326538,37.486021518707275,44.52277088165283,45.06156802177429,47.54498744010925,53.07178473472595,58.22080636024475,58.44587159156799,58.57876801490784,58.94283056259155,65.77706146240234,75.98497772216797,76.17592120170593,90.88490581512451,91.22059679031372,106.8505630493164,111.40753436088562,116.2526626586914,116.56318664550781,124.32470536231995,129.7052981853485,145.82250547409058,149.3474199771881,164.9423372745514,170.4523730278015,181.03646683692932,181.48629355430603,181.52553868293762,181.56468749046326,182.42068529129028,182.81746435165405,183.29965901374817,217.64896416664124,221.10032105445862,271.13647651672363,293.51489090919495,295.22257447242737,343.47254633903503,358.92935395240784,384.27773928642273,386.10257601737976,395.76016092300415,396.15380477905273,396.38216495513916,403.8703577518463,404.3812983036041,414.57111406326294,487.5393979549408,499.79939889907837,508.42830443382263,508.7792270183563,508.9552857875824,546.3392460346222,546.6719937324524,548.0404334068298,608.3711431026459,636.1219444274902,636.2337589263916,658.0761053562164,697.6199932098389,702.7839412689209,703.2830214500427,732.5731043815613,740.4841275215149,754.3188273906708,789.70973777771,790.3541398048401,790.6450748443604,792.8356366157532,827.5789220333099,868.3731744289398,906.4610476493835,928.0567212104797,1044.059496641159,1052.1425914764404</t>
  </si>
  <si>
    <t>1,3,5,7,8,9,11,17,23,24,28,32,34,39,40,43,44,45,51,53,59,63,70,81,83,87,88,99,101,109,111,115,129,132,137,142,158,162,166,167,172,185,192,206,208,212,219,242,248,252,258,283,289,314,323,327,367,388,421,447,451,458,459,486,504,534,545,574,576,591,606,615,620,622,658,867,886,903,1121,1262,1287,1346,1459,1567,1579,1586,1604,1741,1937,1947,2222,2239,2524,2621,2721,2737,2890,3001,3301,3380,3670,3784,3985,4006,4008,4010,4042,4061,4084,4703,4781,5667,6076,6123,6983,7269,7725,7774,7961,7980,7992,8140,8164,8360,9656,9884,10051,10068,10077,10750,10767,10808,11883,12382,12388,12786,13497,13605,13628,14156,14312,14567,15206,15234,15249,15305,15936,16673,17356,17754,19817,19976</t>
  </si>
  <si>
    <t>0.3644130250959073,0.3644130250959073,0.3644130250959073,0.35347483647849043</t>
  </si>
  <si>
    <t>0011111100101010110110000011011011011111101111111011101111110011101111101000000001011100110111001001100011100101011101111010101010100001001000111001110001010010000110011110000010000100000101100110011100001010110101101101010100100010011101001000000100001110011010101100101100110000</t>
  </si>
  <si>
    <t>479348705151154417251475100609754605319456864890770372688807845069055451764737362736,479348705151154417251475100609754605319456864890770372688807845069055451764737362736,479348705151154417251475100609754605319456864890770372688807845069055451764737362736,479348705151154417251475075501347663772735203344187588022088526642025714431193434928</t>
  </si>
  <si>
    <t>########</t>
  </si>
  <si>
    <t>Instance_280_3.mat</t>
  </si>
  <si>
    <t>03:05.2</t>
  </si>
  <si>
    <t>20:54.7</t>
  </si>
  <si>
    <t>-7.1705778190155645,-7.129394240098863,-6.59574024720152,-6.5738887660481815,-6.551098742435521,-6.509822567300926,-6.411855100325676,-6.315201215729405,-6.102061591584936,-6.101334506639378,-6.031927889886105,-6.0283811099133455,-5.918263443779028,-5.789627926341556,-5.54624506336682,-5.448983093205744,-5.39013225093273,-5.332271353697688,-5.244519080584391,-5.197864663831139,-5.182406892580867,-5.090288820998931,-4.9596054499880955,-4.75480070194381,-4.342038124567192,-4.2255340846792455,-4.222257949639379,-4.071270595828975,-3.9656283538967343,-3.8963342167614563,-3.8329895588739715,-3.774660617736761,-3.768410334707788,-3.7090582640324277,-3.6294926664596643,-3.5829644092907054,-3.494335288259875,-3.447892809485833,-3.378439247964858,-3.320828079465715,-3.252998285833461,-3.2462984248303424,-3.1924373395349543,-3.1725541792626837,-3.1142303084471714,-2.914889479692698,-2.9094533895998773,-2.738380357675492,-2.605615543295795,-2.5761681360979303,-2.5093457983122383,-2.439199072014829,-2.4118900125994838,-2.3406463263387502,-2.266966115845797,-2.258979042082824,-2.241731798630128,-2.183205329502905,-2.1525443333590792,-2.146621106639954,-2.1418588920265447,-2.09624810142402,-2.046111306324157,-2.0261069184986082,-1.9851466695109343,-1.960182606243827,-1.9161483754247208,-1.8817372143011153,-1.8708819205603606,-1.8483162819158012,-1.8027605283397476,-1.7871711653824403,-1.647426288108986,-1.5997518970342908,-1.5925746434447112,-1.4842679760057536,-1.4618737033534572,-1.4513866021728972,-1.4254016452248466,-1.4222271224613854,-1.377038270918858,-1.3286241389642701,-1.1778859928411607,-1.1546894404428474,-1.06631610246976,-1.0630846208968117,-1.018150255604417,-1.0169958167137179,-0.9706827057664903,-0.9513405791330122,-0.9311876883034395,-0.9286525879721289,-0.9072190104923428,-0.8917311641627046,-0.848617324513972,-0.8219459883598091,-0.761520223343742,-0.7220868107413648,-0.6840987088972373,-0.6598856979731995,-0.5848815926966936,-0.5073072767361841,-0.4751850953041974,-0.4440027593267695,-0.42750505533394817,-0.4156821689674855,-0.41114774956716016,-0.39506335783757857,-0.3397113698478575,-0.3089375477021972,-0.2831383109990071,-0.27262056004261526,-0.2503932273316226,-0.1982837127063344</t>
  </si>
  <si>
    <t>0.03319144248962402,0.300384521484375,0.45084142684936523,0.5978050231933594,0.6158359050750732,0.6703341007232666,0.7234632968902588,0.7606887817382812,0.9275023937225342,1.1135854721069336,1.2417206764221191,1.279498815536499,1.2985286712646484,1.4462904930114746,1.5417382717132568,2.2767765522003174,2.317317008972168,2.600149631500244,2.624171495437622,2.6964001655578613,2.808572292327881,2.8665387630462646,2.941206216812134,3.3888514041900635,5.60456395149231,5.99164080619812,6.050326585769653,6.344598770141602,6.43948769569397,6.590302228927612,6.609161376953125,6.79955267906189,6.818579435348511,6.911848783493042,7.396333694458008,7.679518461227417,8.075422048568726,8.166566371917725,8.390519618988037,8.871545553207397,9.337324619293213,9.601306676864624,9.701212167739868,9.796635627746582,9.928778171539307,10.024595499038696,18.50654435157776,18.63874125480652,18.94716501235962,22.269055128097534,22.440490007400513,22.777677059173584,22.823187351226807,28.152870178222656,28.465260982513428,39.018357276916504,39.22951865196228,39.32323861122131,39.56166625022888,53.61459541320801,53.6920690536499,54.070218324661255,54.125521183013916,54.3678503036499,55.31824970245361,55.42939472198486,61.52454710006714,67.83857989311218,90.5752604007721,95.22975540161133,97.0387818813324,97.7852566242218,107.96182870864868,110.3452377319336,122.06526827812195,152.26276111602783,156.05517101287842,160.97054243087769,180.41619873046875,191.41259455680847,191.70907831192017,200.7517318725586,201.4532277584076,227.86418294906616,239.01506781578064,244.2855772972107,295.23218035697937,370.5782194137573,375.89394426345825,395.54152727127075,395.93663787841797,412.1309640407562,412.6794276237488,428.7039895057678,428.95098757743835,472.668612241745,477.9142847061157,489.0466856956482,503.3564820289612,509.75888681411743,535.7868854999542,553.8269834518433,569.2439768314362,591.1192548274994,608.8039147853851,628.1226284503937,660.8695149421692,669.7972316741943,706.8991987705231,838.1021718978882,886.8140165805817,894.0902223587036,982.5596718788147,997.06804728508</t>
  </si>
  <si>
    <t>1,15,23,31,32,35,38,40,49,59,66,68,69,77,82,112,114,129,130,134,140,143,147,169,225,244,247,262,267,275,276,286,287,292,315,330,349,354,366,389,411,425,430,435,442,447,613,620,636,711,720,737,739,850,866,1069,1080,1085,1098,1360,1364,1383,1386,1399,1433,1439,1563,1691,2103,2202,2251,2281,2477,2536,2757,3305,3389,3492,3849,4059,4074,4250,4279,4755,4968,5077,5987,7321,7431,7792,7811,8113,8138,8436,8449,9230,9335,9547,9815,9943,10416,10749,11037,11436,11759,12115,12705,12879,13547,15864,16731,16876,18446,18717</t>
  </si>
  <si>
    <t>-0.1982837127063344,-0.1982837127063344,-0.1982837127063344,-0.1982837127063344</t>
  </si>
  <si>
    <t>0000110100100011111111011111101000100111010011101111011101000111100100110010011100101111011110001011111111010011111111010011010000001000011100111101100110110001101010111110111100000010101111010010110111000100010000000111010011110111100000010000000100110010000001001000000001000100</t>
  </si>
  <si>
    <t>99718060349145382693604786326391864865852440477834191058108464884458398257881841732,99718060349145382693604786326391864865852440477834191058108464884458398257881841732,99718060349145382693604786326391864865852440477834191058108464884458398257881841732,99718060349145382693604786326391864865852440477834191058108464884458398257881841732</t>
  </si>
  <si>
    <t>99718060349145382693604786326391864865852440477834191058108464884458398257881841732,99718060349145382693604786326391841481826940081674953881124314415126104024258216004,99718060349145386063598119720221839199229326355287376225644200848576392083791970372,99718060349145382706768822783429017662226305080265656995551637887227117183474892868</t>
  </si>
  <si>
    <t>20:56.2</t>
  </si>
  <si>
    <t>38:51.1</t>
  </si>
  <si>
    <t>-8.649003981750985,-7.592175892091786,-7.42849666572813,-7.310610645889616,-7.252765832843914,-7.18600770044445,-7.130800462310527,-7.066598527278432,-6.987628756922266,-6.513609155218067,-6.448003314739136,-6.447439377321365,-6.292415011454875,-6.2720334961948625,-6.1499634750683025,-6.111113036806801,-6.038600208217524,-5.853064347092244,-5.819993513301274,-5.584915709192488,-5.449505841868863,-5.251625759889216,-5.03735790449989,-4.855116349721892,-4.573885713125776,-4.545666741217718,-4.391749078589073,-4.386756374364509,-4.356325897337931,-4.163512105051592,-4.109831671797513,-4.0759208792914805,-4.058488515048816,-3.8673126251441694,-3.677620155622921,-3.5545731540128394,-3.535557293412979,-3.5341921870140878,-3.4084606596200175,-3.3537310427010802,-3.3267629072440834,-3.288737138943419,-3.28515606478652,-3.2345377130821027,-3.2048072100830693,-3.1222216842845314,-3.1206352558754795,-3.110314920443817,-3.0537801366487938,-3.0294007203265463,-2.99264999490113,-2.939355275626974,-2.814034519578339,-2.7998917850147564,-2.7951489137178256,-2.703697407639999,-2.6242460300680923,-2.5241712084061096,-2.4855859126923456,-2.483045972557933,-2.466383791170129,-2.435433205681054,-2.1971571876223774,-2.1828803388492988,-2.13118693019319,-2.069329601410531,-2.046258464809125,-2.014568294710107,-1.9845359709467076,-1.9027704925865225,-1.8245797751298893,-1.8153417492885142,-1.7796902032855952,-1.7762149904964402,-1.7760763945383649,-1.7599630650233808,-1.7559535715626584,-1.7519075998516256,-1.6742769583165706,-1.6668188185529225,-1.575436032588254,-1.4593289860480159,-1.4368281830916003,-1.4078387091705529,-1.4000468428181732,-1.2924696584919002,-1.2573712460990611,-1.2502084618886098,-1.1813817026354898,-1.1559211057228727,-1.1539978119336332,-1.0747704019713784,-0.9615316114584304,-0.8867550707051952,-0.8484746487663559,-0.7440200786012293,-0.6609876805920455,-0.6025441231850133,-0.5887047708254939,-0.5006199596514032,-0.4240240741216169,-0.35763727773992987,-0.3524925370903023,-0.3256796462101996,-0.29970547241895784,-0.29933603834842765,-0.27786035526429975,-0.26544312248795077,-0.1958022669000624</t>
  </si>
  <si>
    <t>0.03347182273864746,0.06937432289123535,0.1549389362335205,0.2240445613861084,0.2781558036804199,0.40695762634277344,0.5552215576171875,0.5925467014312744,0.6460163593292236,0.6649792194366455,0.9334597587585449,1.048583984375,1.1032252311706543,1.1400730609893799,1.1578636169433594,1.1961517333984375,1.2136683464050293,1.3864240646362305,1.5181958675384521,1.6667935848236084,1.7402904033660889,1.9640612602233887,2.230609178543091,2.5989017486572266,2.6159281730651855,3.577747106552124,3.985140323638916,4.095236778259277,4.114116907119751,4.132688045501709,4.304020643234253,4.473261117935181,4.491475582122803,4.566810607910156,5.307664394378662,5.603594541549683,5.644794225692749,9.044954061508179,9.065925359725952,9.351051568984985,9.37492036819458,9.737353563308716,10.246284008026123,10.418277025222778,10.92356252670288,13.387234210968018,20.223832368850708,20.451071977615356,20.67879819869995,21.00919818878174,21.107396364212036,24.526965618133545,24.755202770233154,25.505470752716064,25.992288827896118,26.42822027206421,26.71422028541565,26.776800394058228,28.712663650512695,29.002841234207153,29.190247297286987,32.33411622047424,40.77684760093689,43.15587902069092,43.69886660575867,44.94988656044006,63.378981828689575,75.71911692619324,80.25205326080322,80.49325489997864,80.86028814315796,82.89355397224426,83.27951884269714,87.26487016677856,87.43634629249573,90.27502584457397,90.3332347869873,95.73224115371704,97.92794275283813,102.95313477516174,103.16411137580872,111.79298400878906,125.49339842796326,125.62653493881226,125.6450469493866,140.50411200523376,148.79064917564392,149.07497191429138,192.74471259117126,214.08991718292236,218.3471598625183,218.36805510520935,248.9624845981598,283.0123882293701,283.5230929851532,290.13390374183655,347.67280626296997,376.2648663520813,433.95376777648926,434.9136657714844,441.48166847229004,449.08779406547546,495.3475158214569,525.8624203205109,592.5307786464691,617.9708347320557,653.7002558708191,695.7523849010468,791.6194305419922</t>
  </si>
  <si>
    <t>1,2,7,11,14,21,29,31,34,35,49,55,58,60,61,63,64,73,80,88,92,104,118,136,137,171,191,197,198,199,208,217,218,222,252,267,269,346,347,362,363,381,405,414,438,498,635,647,659,676,681,758,770,800,823,844,859,862,913,928,938,1009,1173,1232,1257,1296,1632,1866,1963,1976,1994,2047,2066,2153,2162,2229,2232,2344,2399,2503,2514,2682,2940,2947,2948,3227,3390,3405,4182,4575,4667,4668,5222,5838,5862,5995,7019,7538,8567,8601,8733,8879,9710,10266,11451,11917,12562,13317,15013</t>
  </si>
  <si>
    <t>-0.1958022669000624,-0.1958022669000624,-0.1958022669000624,-0.1958022669000624</t>
  </si>
  <si>
    <t>1000001001111110110011110110001101010111111011010110111110101011101101110100111100111110111101110101100111000000101101110110110111111000101110111101000101001110001111000000000010100000000000001000010001000111111010000101110011110000000000011100010010011000011000010111010000110001</t>
  </si>
  <si>
    <t>990270550360615468379496989588180360640894698674010559024282757660114405279574094897,990270550360615468379496989588180360640894698674010559024282757660114405279574094897,990270550360615468379496989588180360640894698674010559024282757660114405279574094897,990270550360615468379496989588180360640894698674010559024282757660114405279574094897</t>
  </si>
  <si>
    <t>990270550360615468379496989588180360640894698674010559024282757660114405279574094897,988373412770565083319788765468088063301775961222437234954742346671716781698607837233,990272403005773712402169615881332305423488054491387677435576981379775042705384633393,990270550360615468379496989588180313872842304085117176516271631053340818488925713457</t>
  </si>
  <si>
    <t>38:52.6</t>
  </si>
  <si>
    <t>56:33.0</t>
  </si>
  <si>
    <t>-9.069772837259746,-8.816844956537446,-8.72095857401576,-8.39668609092051,-8.384279987098404,-8.127019919767598,-7.33441151215038,-7.305082550235289,-7.271394643430151,-7.095568072998762,-6.981505360758003,-6.9738934891811555,-6.810158310409452,-6.576534289338699,-6.501018221505514,-6.333488912280175,-6.283851125138956,-6.029371883922082,-5.98907935098516,-5.846037548625783,-5.814773917776079,-5.649309131889661,-5.320961261373979,-5.1820505674091,-5.1332103552701085,-5.090806638014294,-4.951648116931528,-4.767578338684282,-4.6639567140447316,-4.652151705363691,-4.620960440576441,-4.414011834824943,-4.384103551909455,-4.351302526625259,-4.329975082799983,-4.3022354213152765,-4.21447694637027,-4.141179934956217,-4.13915716275088,-4.071262642144908,-4.007688375508926,-4.0053063155250745,-3.981149796129734,-3.9522755487975063,-3.7386181126922944,-3.597350087051506,-3.578110503763016,-3.507237975417472,-3.3917045322679478,-3.329284972682026,-3.322885042239028,-3.245469496021956,-3.1241045474413554,-3.1041607769607977,-3.059474925280154,-3.0395607306108916,-2.930784844531695,-2.8001851528813124,-2.7634901809683687,-2.7387772571482345,-2.7203901692072328,-2.7040522642249276,-2.611366200393387,-2.5460865583796912,-2.5312538405049443,-2.3972056065545306,-2.377507075723834,-2.3774815936439895,-2.1679722703203432,-2.167946654939659,-2.14830308512583,-2.1398624234857015,-2.122565915935419,-1.9630108707787572,-1.9550241921433804,-1.8882304331128963,-1.8740683743613389,-1.8210592811552662,-1.7197423600867163,-1.664670148062083,-1.6344975375167117,-1.4906969850517535,-1.4419457495452443,-1.4209011244061611,-1.393185719161425,-1.374714776801886,-1.30503521776681,-1.1611755269477955,-1.1571352175450613,-1.13907854978889,-1.1306130006188684,-1.1020403242746633,-1.079617055945861,-0.9995025730703653,-0.9626904581717544,-0.9625836846934211,-0.9592251401358367,-0.9086985154020161,-0.9051868509911363,-0.8839093529270811,-0.866667210301382,-0.8272117745761604,-0.7865960910638495,-0.7760200412133772,-0.7441713632147943,-0.7403723509134664,-0.6874215290699172,-0.673739255711712,-0.6586891468154451,-0.6501993655826183,-0.6489888308172691,-0.6300166785206918,-0.596004362126673,-0.5755905787885351,-0.5402038817937019,-0.5305993142541205,-0.5282736893375704,-0.5197769690360339,-0.5157761746636091,-0.5133530384442851,-0.4806333901088439,-0.47409460348098215,-0.47017999151297873,-0.37136202315392497,-0.2808432163720781,-0.2589791897831633</t>
  </si>
  <si>
    <t>0.03315591812133789,0.04817795753479004,0.13264226913452148,0.14841222763061523,0.20340466499328613,0.22023391723632812,0.36509203910827637,0.4720497131347656,0.5294475555419922,0.6753659248352051,0.7466540336608887,0.8219518661499023,1.0213847160339355,1.2393267154693604,1.314939260482788,1.5613369941711426,1.6367406845092773,1.7443163394927979,1.8392417430877686,1.9711439609527588,2.081178665161133,2.300027847290039,2.3923041820526123,2.504405975341797,2.7472665309906006,2.7680890560150146,2.844165802001953,2.922508478164673,2.941049337387085,3.628788948059082,3.797306537628174,3.8513052463531494,3.9828994274139404,4.221603870391846,4.33295750617981,4.351231575012207,4.496681451797485,4.64049768447876,4.9432597160339355,4.9670798778533936,5.49416184425354,5.782094717025757,5.879719972610474,5.916258811950684,6.061946868896484,6.300184011459351,6.436811685562134,6.7627949714660645,6.90038800239563,6.957991600036621,6.977275848388672,7.3981945514678955,10.56533169746399,17.911158561706543,18.173728466033936,18.398308753967285,18.47675347328186,18.75006890296936,19.21746063232422,19.488298416137695,31.00692629814148,31.46315860748291,35.877981185913086,49.00536584854126,49.780595541000366,49.89596724510193,51.11813235282898,51.52552604675293,51.65307664871216,52.075510025024414,52.14603090286255,54.15127944946289,54.340083837509155,54.64034914970398,71.05826354026794,71.09841299057007,71.17207956314087,78.61252880096436,78.7609372138977,81.71953630447388,108.0848274230957,111.6364758014679,120.73489832878113,129.31038880348206,129.73726987838745,129.7563054561615,129.99451184272766,130.10671401023865,130.3279585838318,130.59224438667297,136.45657539367676,139.1680543422699,146.5873568058014,146.99410009384155,149.4507875442505,150.44846415519714,151.24462866783142,151.54271960258484,163.7839653491974,216.00507164001465,216.83450603485107,252.3597719669342,297.939932346344,327.2708833217621,337.6363456249237,338.2621281147003,374.9731526374817,375.4045362472534,402.0914499759674,402.47994804382324,405.60297989845276,413.5061287879944,455.65220642089844,519.4591906070709,532.7114160060883,604.828795671463,658.1923747062683,658.4176995754242,720.289701461792,782.9816291332245,808.7216095924377,809.2068836688995,851.8303871154785,886.2319564819336,941.7175025939941,1054.2047243118286</t>
  </si>
  <si>
    <t>1,1,6,7,10,11,19,25,28,36,40,44,55,67,71,84,88,94,99,106,112,124,129,135,148,149,153,157,158,187,196,199,206,219,225,226,234,242,258,259,284,299,304,306,314,327,334,351,358,361,362,382,454,601,615,627,631,645,667,681,900,922,1018,1269,1300,1306,1345,1365,1372,1393,1397,1450,1460,1476,1786,1788,1792,1939,1947,2017,2503,2583,2762,2932,2953,2954,2967,2973,2985,2999,3120,3185,3332,3352,3412,3446,3475,3490,3725,4670,4702,5350,6167,6704,6904,6931,7597,7618,8108,8127,8197,8349,9113,10257,10509,11791,12753,12765,13870,14995,15460,15483,16256,16881,17874,19883</t>
  </si>
  <si>
    <t>-0.2589791897831633,-0.2589791897831633,-0.2589791897831633,-0.2589791897831633</t>
  </si>
  <si>
    <t>1100111001101111110101001010101111011100011111101001101111001011001111111110110100100110010010010010111010000101100111010111110001111000010000110100000100010011000010101111111110000101101011011111000110000001011000000001000001010110010001111001000110010001010111000110001100010100</t>
  </si>
  <si>
    <t>1566556347878654532024009467174704810942185761440230451647421130387951880328668013332,1566556347878654532024009467174704810942185761440230451647421130387951880328668013332,1566556347878654532024009467174704810942185761440230451647421130387951880328668013332,1566556347878654532024009467174704810942185761440230451647421130387951880328668013332</t>
  </si>
  <si>
    <t>1566556347878654532024009467174704810942185761440230451647421130387951880328668013332,1566556347878626925038622355136368955012182764024736032872863777660574785944048919316,1566556347878654532020718458060062398857875823075115750637455658656684720619150664468,1566556347878654532024009467174321687056969289225640864890633590870979058505283822356</t>
  </si>
  <si>
    <t>56:34.5</t>
  </si>
  <si>
    <t>14:10.1</t>
  </si>
  <si>
    <t>-8.84717375807466,-7.985981510942049,-7.6540889423588485,-7.374648877584807,-7.117931336587781,-6.919236601986783,-6.83508423791755,-6.66929180369555,-6.629403958398352,-6.568472517851215,-6.519228566367546,-6.42209760171172,-6.244146934452394,-5.966644409472006,-5.94464606779576,-5.808766728925269,-5.750493148500092,-5.404935058614766,-5.362706135437599,-5.031001257828669,-4.9290164353944785,-4.876139167001954,-4.8064459788863765,-4.7701777879333465,-4.681299431203397,-4.36961102892299,-4.275246733662209,-4.227633710654638,-4.192148743274072,-4.151831618388545,-4.1259293967271775,-3.9858146996813506,-3.9484399178117378,-3.9297159110018507,-3.919632034717576,-3.884269396393663,-3.716756157549705,-3.691338895601406,-3.6379074073051347,-3.491837326765676,-3.3744122993666226,-3.3163953933014794,-3.2713022269100906,-3.155625480853893,-3.1083045203352495,-3.095609533859666,-3.07984406813903,-2.9440342442774705,-2.9232416588245047,-2.874629813090549,-2.7807772110326527,-2.6311819830171395,-2.542048791027444,-2.4096288287580134,-2.370950572201165,-2.341716843472011,-2.2689210747477992,-2.266588955631043,-2.182953927759134,-2.067427509500632,-1.998219168931374,-1.987160125157879,-1.9650635275194117,-1.9612326972392735,-1.9074973235768138,-1.8342844841146264,-1.8084885099277381,-1.7585665693008798,-1.7418101045960819,-1.6907287574386458,-1.6607980397231152,-1.6177594469925674,-1.609728213076799,-1.586229402097572,-1.5517415138527515,-1.544142076544961,-1.4976414781127068,-1.4911074546089977,-1.4885799642928788,-1.4854468533686431,-1.4617871522386465,-1.4446828211485818,-1.3850467702359537,-1.2980985218523498,-1.2417494668996145,-1.2363234807971315,-1.2320264386767492,-1.231335002249171,-1.2149402918973728,-1.2089905614343863,-1.1874546015029195,-1.113421513201603,-1.0622592300719498,-1.043340050912332,-1.0357133384354582,-0.941126232852272,-0.9372399811624803,-0.8852823484161422,-0.8782358860896325,-0.846609268103835,-0.8327061069558708,-0.8059495966047402,-0.7980071366731045,-0.7969325409022018,-0.7378593565936332,-0.6689513607476235,-0.6567135525230207,-0.6371996546017077,-0.6344818704752847,-0.5985364781167611,-0.5826960257049092,-0.576869688356082,-0.5756929811974694,-0.559690405302191,-0.4993861382157305,-0.46105526496391036,-0.3937492835212819,-0.3876564164818087,-0.3469439490755527,-0.3248606448220197,-0.3115101895498722,-0.2511073888778304</t>
  </si>
  <si>
    <t>0.034362077713012695,0.05101728439331055,0.06668639183044434,0.10023736953735352,0.2433009147644043,0.4057610034942627,0.5144298076629639,0.6228237152099609,0.7157280445098877,0.7885653972625732,0.841921329498291,0.9336707592010498,1.0089783668518066,1.1245675086975098,1.5797436237335205,1.6564311981201172,1.8309886455535889,1.981560468673706,2.035445213317871,2.4330191612243652,2.845331907272339,3.134439468383789,3.2004733085632324,3.2226452827453613,3.4270684719085693,3.8028452396392822,3.9559688568115234,4.424407243728638,4.553277254104614,4.647125005722046,4.684668302536011,5.58915901184082,6.377684116363525,6.604677438735962,6.829605340957642,6.942051410675049,7.05140233039856,8.226388454437256,8.247936725616455,8.451512336730957,8.654762029647827,8.805927753448486,9.290189266204834,11.376113414764404,14.040762186050415,20.0984628200531,20.191396713256836,20.552656412124634,21.028810262680054,21.596703052520752,22.02965497970581,22.270339250564575,27.161173105239868,27.37175178527832,27.502440690994263,28.040555953979492,28.249719381332397,28.364351987838745,30.111427307128906,30.318284034729004,30.64833688735962,41.46027159690857,44.12457466125488,53.09015679359436,53.40318036079407,53.57549238204956,72.22618007659912,72.71245265007019,79.02243208885193,91.1208348274231,93.79791045188904,95.26765847206116,103.30622220039368,107.75967741012573,121.25157618522644,121.47977900505066,123.35683608055115,133.9043264389038,134.37131476402283,138.7391712665558,162.1073272228241,171.2244167327881,172.0193350315094,177.62726593017578,187.1743083000183,188.70441889762878,208.22332334518433,209.07728791236877,240.63045239448547,241.3781349658966,271.8621151447296,271.9215610027313,285.1642289161682,287.61733388900757,301.8091218471527,302.3126254081726,302.7011089324951,323.4729242324829,323.6983518600464,328.24686908721924,332.5724985599518,349.9444568157196,380.00732588768005,405.3970227241516,434.81399750709534,479.0881311893463,483.1351444721222,483.4240999221802,484.37510228157043,484.61809062957764,525.3359792232513,525.467782497406,627.0173125267029,627.0390045642853,631.0213096141815,647.8443751335144,678.1589865684509,698.3950850963593,807.1221299171448,814.5145616531372,871.4239439964294,952.9712374210358</t>
  </si>
  <si>
    <t>1,1,2,4,12,21,27,33,38,42,45,50,54,60,81,85,94,102,105,124,144,159,162,163,174,192,200,222,229,234,236,269,300,312,324,330,336,374,375,386,397,405,428,482,546,670,675,693,716,742,763,776,879,890,897,922,933,939,987,998,1015,1222,1286,1461,1477,1486,1829,1852,1980,2210,2274,2317,2476,2571,2825,2837,2887,3084,3106,3199,3628,3806,3837,3953,4138,4182,4540,4572,5144,5174,5720,5723,5973,6033,6300,6324,6343,6726,6738,6835,6928,7250,7798,8258,8799,9603,9692,9707,9741,9754,10491,10498,12312,12313,12401,12712,13264,13639,15573,15721,16741,18191</t>
  </si>
  <si>
    <t>-0.2511073888778304,-0.2511073888778304,-0.2511073888778304,-0.2511073888778304</t>
  </si>
  <si>
    <t>1101000100100111101111111111101110110111011100110011110010110110100010010101001001000011110000110101101000011001111011010111001011101000001111010100101001000010000101101011010010000111101011001101010101011100111111100001000001100011001011110001001011100101001010000100000100010100</t>
  </si>
  <si>
    <t>1587185323656304661498093349073273078792837039858199351655725192796848811075913138452,1587185323656304661498093349073273078792837039858199351655725192796848811075913138452,1587185323656304661498093349073273078792837039858199351655725192796848811075913138452,1587185323656304661498093349073273078792837039858199351655725192796848811075913138452</t>
  </si>
  <si>
    <t>1587185323656304661498093349073273078792837039858199351655725192796848811075913138452,1587185323656304661498093349073273078792837039858199351655734863613109917750605136148,1587185323656304661498093342796171343406156276022409928448061194546132595870228037908,1587185320037801872831962235809578061885015967530899397617058139805445469407038423316</t>
  </si>
  <si>
    <t>14:11.6</t>
  </si>
  <si>
    <t>31:58.9</t>
  </si>
  <si>
    <t>-9.348142055416103,-9.186031757918421,-8.807332538554553,-8.741414974036681,-8.155233847098257,-8.123750528967108,-8.01523488267125,-7.931082627211154,-7.914169806339501,-7.557753541835868,-7.182537206088677,-7.066122565010629,-7.008502549447765,-6.938585484595213,-6.710876002413,-6.635894811122192,-6.523710285612654,-6.3770370841627715,-6.34832181193164,-6.346556019932046,-6.226114949017576,-6.1497576090754364,-6.133343221338675,-6.128894913711702,-6.017954161304805,-5.554697906879428,-5.53134476316709,-5.519040262550955,-5.510502033534595,-5.431829612406093,-5.2810151551120015,-5.274388074567769,-5.227735132331267,-5.126538990629621,-5.086414149705853,-5.011082265166924,-4.910448918362025,-4.8850227399135395,-4.447294232926307,-4.41915467011103,-4.294203428453242,-4.215688834763429,-4.21059358678137,-4.201370578503885,-4.197303159213175,-4.171015764331513,-4.166659032679535,-4.011475490787372,-3.941918054835014,-3.804872412581738,-3.554409165568198,-3.4949568639918978,-3.327327813423664,-3.3258270245160793,-3.284939401519501,-3.2697442189651236,-3.213137855102881,-3.153787612231146,-3.1417160845297154,-2.919135585765236,-2.8278046833035773,-2.8191447483775756,-2.789642368876698,-2.7504107132693134,-2.7351450785003886,-2.6650877649105986,-2.580890561978673,-2.5033114105525613,-2.46812462651632,-2.4432389235364993,-2.3033309645707463,-2.2513531493595176,-2.1452555798752746,-2.086661549074422,-2.0186723885845237,-1.9780096956015452,-1.9004920225420907,-1.8455853859613334,-1.8439572660178492,-1.8274182673348986,-1.8072573100070666,-1.7574534067438476,-1.6511388148404273,-1.644608473837017,-1.6327775175874892,-1.6110440765337959,-1.5762967918194992,-1.5359920025820248,-1.4679598353141088,-1.4283867463641604,-1.4093619539300448,-1.3942541750867457,-1.36616244653386,-1.3299974966159076,-1.273313556752717,-1.2643365743173882,-1.0651284985556715,-1.006582428823538,-0.9772294966381612,-0.9483737450312376,-0.9448460338596356,-0.8953259579476909,-0.8663273815867003,-0.8550474620785762,-0.7423767602462226,-0.722874355482512,-0.7044727139105518,-0.6364798268297832,-0.6350526083804473,-0.6251855262254794,-0.6085163676037821,-0.58439417675036,-0.5169958046217225,-0.4788383858226216,-0.4706996749286792,-0.470699674928679,-0.37696277984619914,-0.37350828044797346,-0.2775724249710074</t>
  </si>
  <si>
    <t>0.034127235412597656,0.1517794132232666,0.16780614852905273,0.2373363971710205,0.2549283504486084,0.3359193801879883,0.4358518123626709,0.4549558162689209,0.4920670986175537,0.5119991302490234,0.694957971572876,0.8029971122741699,0.8210351467132568,0.8590338230133057,0.9525876045227051,1.1133701801300049,1.1506938934326172,1.2274518013000488,1.321089267730713,1.3789746761322021,1.4699327945709229,1.6579253673553467,1.6752030849456787,1.8999049663543701,2.0430684089660645,2.1735141277313232,2.4158401489257812,2.6748898029327393,2.860687494277954,2.8993167877197266,2.9929871559143066,3.8700203895568848,3.9106202125549316,4.21685266494751,4.317058324813843,4.433181047439575,4.525870084762573,4.7689268589019775,5.377349376678467,5.6439971923828125,6.033046007156372,6.199306488037109,6.609049081802368,6.811954498291016,7.321985483169556,7.362930059432983,7.571122169494629,8.139482975006104,10.077270984649658,10.511174440383911,13.407402038574219,13.9400475025177,14.036381483078003,14.649125576019287,14.835271835327148,15.024188756942749,15.100198030471802,19.81325387954712,24.51784920692444,24.686179399490356,24.77983832359314,25.569036960601807,25.627856969833374,26.033026695251465,26.934858322143555,27.050344228744507,27.32316517829895,30.853161096572876,34.945061445236206,35.407851457595825,35.81728196144104,46.8831205368042,62.61885976791382,62.86628317832947,63.77582049369812,65.60516953468323,75.75836420059204,76.14657235145569,87.0193133354187,88.16069269180298,88.91164207458496,95.73877453804016,111.02021789550781,120.12273979187012,124.02207660675049,173.01798725128174,173.05905199050903,181.79788875579834,181.95206713676453,203.34619998931885,224.18371653556824,224.45250415802002,227.64500331878662,228.2281174659729,252.65410017967224,253.2149956226349,253.92245841026306,291.99488949775696,295.2157471179962,399.2603671550751,399.81125593185425,426.86255502700806,458.08082699775696,470.3029947280884,500.1795780658722,518.5555098056793,525.8072946071625,556.39080286026,589.543669462204,660.9554347991943,749.5602920055389,781.7282607555389,809.0684123039246,860.4173712730408,925.2062389850616,927.7843556404114,928.4356031417847,928.5892498493195,941.7432653903961</t>
  </si>
  <si>
    <t>1,7,8,12,13,17,22,23,25,26,36,42,43,45,50,58,60,64,69,72,77,87,88,100,107,114,127,141,151,153,158,190,192,207,212,218,223,236,263,277,296,305,325,336,360,362,373,399,450,471,539,564,569,596,606,616,620,720,820,829,834,865,868,888,921,927,941,1020,1109,1131,1151,1363,1657,1670,1703,1752,1945,1964,2172,2209,2239,2376,2657,2834,2920,3796,3798,3968,3976,4366,4748,4762,4835,4861,5305,5329,5358,6045,6119,7965,7990,8486,9055,9286,9831,10167,10312,10863,11463,12726,14298,14875,15371,16292,17443,17505,17533,17541,17789</t>
  </si>
  <si>
    <t>-0.2775724249710074,-0.2775724249710074,-0.2775724249710074,-0.2775724249710074</t>
  </si>
  <si>
    <t>1001111100101110111111000101101010111011111110110011001101010010100101111110100101010111100000101011010110001001100011110110010011100000010111110101011000110001101110101100100000100110000011110011000100001010100010001011100100111101110100111000011000100010011001100110001110000000</t>
  </si>
  <si>
    <t>1207972295570460849935897214661087854432272480012715946640266870654295172289432806272,1207972295570460849935897214661087854432272480012715946640266870654295172289432806272,1207972295570460849935897214661087854432272480012715946640266870654295172289432806272,1207972295570460849935897214661087854432272480012715946640266870654295172289432806272</t>
  </si>
  <si>
    <t>1207972295570460849935897214661087854432272480012715946640266870654295172289432806272,1207972295570460850778395548009545348015661302972466081843993635639976298054274130816,1207972295570460849935897114619970508649650467300817174990691768741389456443779212160,1207972295570460849935897214661087854432266904826416313984481487019874915378409137024</t>
  </si>
  <si>
    <t>32:00.4</t>
  </si>
  <si>
    <t>49:53.5</t>
  </si>
  <si>
    <t>-9.98427071551649,-9.523478180262302,-9.508941442941987,-8.524820596649992,-8.40281400167482,-8.317271926164723,-8.010685520114295,-7.874234838735616,-7.560774972801002,-7.485062340216526,-7.308530096306435,-6.892045331192351,-6.593323397773119,-6.413572070707459,-6.403420963897528,-6.198350659726614,-6.042475930437161,-5.80141215171555,-5.75424703422906,-5.707006448131903,-5.631426976818021,-5.5030795958858825,-5.484340452386549,-5.216625334035348,-5.1637340790237785,-5.0953189572535305,-5.025056892111302,-4.977434394754652,-4.905781303217873,-4.8909622785004965,-4.8840606970210985,-4.809074003905634,-4.795017865629864,-4.746282938284544,-4.714062739818321,-4.711523357736819,-4.70387766289681,-4.700332618978391,-4.650192342661921,-4.58782176547997,-4.56125891690506,-4.529096445498462,-4.451114790709904,-4.275419602373866,-4.192197359470729,-4.184942859409144,-4.135019890281662,-4.077191721450129,-4.065742787448151,-3.8886052384587573,-3.7900191129155134,-3.697628896753837,-3.6409937476613763,-3.6110278587148743,-3.469831618426807,-3.447710502515185,-3.3967828521336116,-3.331213663189701,-3.1595040580030322,-3.1189446458260632,-3.117382951576187,-2.9575329639958836,-2.953786567108699,-2.8982707178125713,-2.874922095819164,-2.7393815834790054,-2.485981520009148,-2.474949254072753,-2.294704354576084,-2.2319401802625958,-2.225376876829304,-2.197790487595105,-2.169432201561019,-2.144490346001078,-2.078109764027287,-2.0739998434790126,-2.071767107477946,-1.9954844332433173,-1.9164180857161484,-1.869719645887291,-1.7750168337384973,-1.7727119117641754,-1.7448364036576685,-1.7006007047937168,-1.6821191777511482,-1.6108097231890546,-1.5359982775623442,-1.5179447621211553,-1.4653022218918357,-1.4534653355612146,-1.4134037989241708,-1.4117703198880418,-1.3829353540666012,-1.38188104441008,-1.3681026053799243,-1.3279225716584422,-1.2792747152611494,-1.2376371563932802,-1.2289634860505978,-1.1619182157169663,-1.1215185366826024,-1.1153876746056226,-0.9773184160008133,-0.9351782738332397,-0.8381060547166448,-0.7777750772291763,-0.7489588660141115,-0.7237217249904664,-0.7195047665007752,-0.6872315903270988,-0.5901423271841755,-0.5894421031241475,-0.5880799543715773,-0.583959818699807,-0.5465821974775794,-0.48885846102887226,-0.48876628990049176,-0.44506728437774373,-0.4236443703894858,-0.41806656751881854,-0.37858644330668784,-0.3785864433066876,-0.3565328951817727,-0.34737896281184477,-0.3328258996306269,-0.3125881210732865,-0.29241861952072323,-0.25813143011969547,-0.20686652851456974,-0.17587823700410662,-0.15836095698575828,-0.1359446366749917,-0.09611623604397815,-0.08563397940832296,-0.07050686730295565,-0.053288062197122926,-0.042132119852441294</t>
  </si>
  <si>
    <t>0.03389477729797363,0.10612988471984863,0.12415933609008789,0.1411890983581543,0.2861318588256836,0.30575132369995117,0.32277917861938477,0.4521212577819824,0.4902806282043457,0.5093123912811279,0.6196873188018799,0.7131578922271729,0.8787727355957031,0.9150123596191406,0.9725747108459473,0.9908347129821777,1.1387882232666016,1.3438565731048584,1.6297307014465332,1.6711041927337646,1.8030595779418945,1.970536708831787,2.007080316543579,2.0829086303710938,2.1217410564422607,2.1778595447540283,2.232872724533081,2.3048746585845947,2.45571231842041,2.5132505893707275,2.549699306488037,2.587766408920288,2.7194080352783203,2.77565336227417,2.942889928817749,2.9619247913360596,3.2923431396484375,3.3342504501342773,3.3719353675842285,3.5821049213409424,3.6766393184661865,3.8060948848724365,4.0468926429748535,4.252856731414795,4.6436448097229,4.792428016662598,4.921515464782715,5.073721647262573,5.3030829429626465,5.507800340652466,5.5834126472473145,7.285804986953735,7.7252583503723145,8.419630765914917,8.688028335571289,8.855952262878418,9.02556300163269,11.973072052001953,13.757681369781494,14.335715055465698,14.48786473274231,14.598932027816772,14.83995795249939,14.936292886734009,15.085298538208008,15.30496859550476,15.70974588394165,15.914959907531738,25.802502870559692,26.7023286819458,26.816047191619873,26.875138521194458,30.070958375930786,30.355184316635132,30.377772569656372,50.50032091140747,50.52174615859985,50.76545834541321,71.64993119239807,73.68406081199646,73.78454160690308,74.27427554130554,74.82369565963745,74.84555006027222,74.98189210891724,75.46510171890259,79.86794209480286,80.25298357009888,80.52165675163269,85.62936162948608,85.70576333999634,85.93310379981995,86.5214319229126,104.51785969734192,104.92579436302185,104.9816746711731,105.09560465812683,105.28680777549744,114.37790179252625,114.53578233718872,127.62078428268433,127.84763836860657,127.9627058506012,137.78351163864136,137.80504536628723,147.71322345733643,195.68878746032715,208.27347445487976,208.44025826454163,208.82072949409485,293.17022466659546,354.4127070903778,387.60000705718994,389.19248509407043,436.2245662212372,444.16925621032715,444.71539402008057,444.9407465457916,478.5673243999481,486.3582327365875,500.54730677604675,507.66333842277527,513.7260973453522,513.8647980690002,531.6875405311584,550.4302892684937,577.2090599536896,639.3471705913544,641.1246581077576,687.2063410282135,778.1670789718628,865.3994290828705,865.4595098495483,878.313414812088,1010.1969571113586,1028.1670362949371,1061.8873369693756</t>
  </si>
  <si>
    <t>1,4,5,6,14,15,16,23,25,26,32,37,46,48,51,52,60,71,86,88,95,104,106,110,112,115,118,122,130,133,135,137,144,147,156,157,174,176,178,189,194,201,214,225,244,252,259,267,279,290,294,341,362,391,405,414,423,492,540,566,574,580,593,598,606,618,638,649,839,872,878,881,954,969,970,1339,1340,1353,1733,1786,1791,1814,1839,1840,1847,1870,1964,1983,1997,2103,2107,2119,2145,2473,2493,2496,2502,2512,2688,2696,2940,2952,2958,3147,3148,3339,4197,4435,4444,4463,5951,7035,7628,7673,8515,8671,8696,8708,9310,9458,9723,9864,9986,9993,10321,10666,11152,12249,12297,13106,14718,16276,16279,16518,18855,19187,19791</t>
  </si>
  <si>
    <t>-0.042132119852441294,-0.042132119852441294,-0.042132119852441294,-0.042132119852441294</t>
  </si>
  <si>
    <t>1111111101001011111011001010101110110111111111110111111111001011111110111010101000100001001010000011111111010001110111000110010000111100001100111101000100000001011110001000010010101010111101010110000001001100011000000001010111100000000001011100100110011010000010000110100000001101</t>
  </si>
  <si>
    <t>1937330954582482305617014357751648755266548006929562821190647945821501617191803971597,1937330954582482305617014357751648755266548006929562821190647945821501617191803971597,1937330954582482305617014357751648755266548006929562821190647945821501617191803971597,1937330954582482305617014357751648755266548006929562821190647945821501617191803971597</t>
  </si>
  <si>
    <t>1937330954582482305617014357751648755266548006929562821190647945821501617191803971597,1937330954582482305617014357751648755266548006929562740061009531214819921402798828557,1937330954582482305617014357751648755266548001485044950455632530407507898283512719373,1937330961819487882949276571724835318309542242314418992058167782873606898778083190797</t>
  </si>
  <si>
    <t>49:55.0</t>
  </si>
  <si>
    <t>07:48.6</t>
  </si>
  <si>
    <t>-8.64029694106193,-8.030328395814415,-7.887217823265179,-7.647306412795026,-7.628655091122081,-7.247005213803269,-7.242704097133914,-7.078998907664852,-6.994376625271982,-6.983455418207251,-6.959166420483258,-6.84537399923477,-6.6947213598016395,-6.596666055988751,-6.391944962019686,-6.223558583038076,-6.106040692428973,-5.80112958827665,-5.68773309431978,-5.662380507875833,-5.570087891957213,-5.524004824199931,-5.511543560820915,-5.48811966108322,-5.394127100891772,-5.3893883513981224,-5.353490319329682,-5.2178776602842225,-5.064768117308343,-4.8582684618764915,-4.717653630352841,-4.588347405696187,-4.3102118794191435,-4.218478629240227,-4.215487313961822,-4.07418059820769,-3.910630963609964,-3.755709414128137,-3.7449651779645596,-3.6818556954725685,-3.6455380157000135,-3.405964949284302,-3.335048555996992,-3.3324116378623954,-3.301848193318188,-3.273092342198904,-3.1860553807377663,-3.1360241810678655,-3.0494451968771608,-2.993273284027202,-2.895496914017519,-2.885257846685373,-2.752167548743622,-2.749394632750014,-2.6647182262153826,-2.5503113873440717,-2.5503113873440713,-2.476184814380456,-2.4683963021320356,-2.3204620064890027,-2.3191763098818834,-2.3071562409024304,-2.3036116842067442,-2.2392631977598367,-2.170788775454494,-2.090265224351483,-2.039098295085388,-1.853733005064424,-1.8287891867457473,-1.810570128577741,-1.7926391867113358,-1.7341868782533694,-1.7131992679215895,-1.5891015348035629,-1.5846273645397329,-1.5067251238621437,-1.5049298394562547,-1.4980379149584913,-1.4679293373682147,-1.424606172535954,-1.3610743159122234,-1.3112598402275177,-1.302370732420406,-1.2306244602800291,-1.1392496069332094,-1.0807251105531814,-0.9943386401716894,-0.9393922360007202,-0.8991060741554352,-0.8758197745007091,-0.8612325280438943,-0.8598325499001959,-0.8491300728801014,-0.8058644226336635,-0.566742337379511,-0.548733865197742,-0.5121856597867527,-0.4224313532514555,-0.418130961606319,-0.40069641181930543,-0.39427884797662005,-0.34668001113554325,-0.3466800111355424,-0.33903943044728724,-0.33201169008887293,-0.30101477240432833,-0.2789506498009441,-0.2322984620646676,-0.20074511329189448</t>
  </si>
  <si>
    <t>0.03372550010681152,0.06928086280822754,0.2870156764984131,0.44451355934143066,0.7238590717315674,0.9097423553466797,0.9279890060424805,1.081068754196167,1.342799186706543,1.4175612926483154,1.6082866191864014,1.6448373794555664,1.6996440887451172,1.902099847793579,1.9579691886901855,2.0137836933135986,2.1069576740264893,2.36767840385437,2.522038459777832,2.7061095237731934,2.8512423038482666,2.8702750205993652,2.9068236351013184,2.9438796043395996,2.9619081020355225,3.057708740234375,3.1527013778686523,3.3403732776641846,3.6698672771453857,4.037906885147095,4.205624103546143,4.2817466259002686,4.685282945632935,4.949620962142944,4.987892150878906,5.212269067764282,5.443116664886475,5.999211549758911,6.269201278686523,6.421986103057861,6.640918016433716,6.825243949890137,7.277618408203125,8.089296579360962,8.131882429122925,8.259689569473267,8.40757966041565,8.89086365699768,8.983921766281128,9.17023229598999,9.780791997909546,10.911256790161133,11.880025863647461,12.195323467254639,12.632987976074219,12.851901054382324,13.243321657180786,13.528855800628662,14.485142469406128,14.653349161148071,18.407668590545654,18.69411826133728,18.77257013320923,19.0431706905365,19.34962749481201,33.77431511878967,43.897705078125,45.14175629615784,45.47555422782898,45.66866588592529,45.932969093322754,46.72956991195679,57.57171034812927,62.29181432723999,68.6230640411377,76.85354852676392,81.9666473865509,82.06267261505127,82.1177670955658,95.3315851688385,97.81849956512451,99.52877807617188,99.97087526321411,103.50298738479614,103.74057531356812,103.9701828956604,142.45047664642334,151.53290510177612,176.6726040840149,211.57746529579163,211.96367359161377,241.0595588684082,241.3028929233551,241.75760555267334,260.89974784851074,271.6711413860321,272.0024333000183,277.32501912117004,309.4565255641937,403.026132106781,555.2398931980133,560.5993201732635,621.0693466663361,738.7257497310638,872.5863161087036,873.1736116409302,888.3863112926483,894.2406885623932,952.4711229801178</t>
  </si>
  <si>
    <t>1,2,15,24,39,49,50,58,72,76,86,88,91,102,105,108,113,127,135,145,153,154,156,158,159,164,169,179,196,214,223,227,247,261,263,275,287,312,326,334,346,356,378,409,411,418,426,449,454,464,491,528,562,578,599,611,630,645,679,688,771,786,790,804,820,1087,1281,1320,1337,1347,1361,1392,1599,1699,1827,1989,2096,2101,2104,2353,2413,2459,2479,2554,2566,2578,3272,3449,3907,4538,4557,5078,5091,5113,5466,5673,5690,5801,6382,8041,10736,10847,11933,14036,16399,16425,16704,16823,17865</t>
  </si>
  <si>
    <t>-0.20074511329189448,-0.20074511329189448,-0.20074511329189448,-0.20074511329189448</t>
  </si>
  <si>
    <t>0101010001010110011111111111010110011111110000110010001011000110000011001101001011010111100101101010101010011001101010011011011101101011001011001100000000110001010101101111010101110011101110000100001101110110111110111001001010101111001010110100000001100100100110000000000110010000</t>
  </si>
  <si>
    <t>640002325592472608143660747732764498616603866375568889664029919817958026023781532048,640002325592472608143660747732764498616603866375568889664029919817958026023781532048,640002325592472608143660747732764498616603866375568889664029919817958026023781532048,640002325592472608143660747732764498616603866375568889664029919817958026023781532048</t>
  </si>
  <si>
    <t>640002325592472608143660747732764498616603866375568889664029919817958026023781532048,640002323783221213810595194239467857855855306168225379263396106701433275900138897808,640002325592472608196316893567043091965562880217404105813573947203949539451744027024,640002325592472608143660747732764498616603866375568240627232087974325804780465160592</t>
  </si>
  <si>
    <t>07:50.1</t>
  </si>
  <si>
    <t>25:30.4</t>
  </si>
  <si>
    <t>-6.7232000912803995,-6.129746634271052,-5.991506731006604,-5.894917064165565,-5.874162905787477,-5.810252038727579,-5.804438159644413,-5.667023262723005,-5.597190248614508,-5.534911136013341,-5.346952763903549,-5.305840104487058,-5.243663087559257,-5.232921381142685,-5.1283768620883565,-5.02281507593749,-4.989969487038447,-4.936915854915679,-4.895804120520051,-4.854862150859545,-4.8532383635878125,-4.789339702458419,-4.763552067555177,-4.723043148414084,-4.707012524500804,-4.686362073939821,-4.652632207089826,-4.621063986180236,-4.377605293974571,-4.319843705448867,-4.305049179480355,-4.184023010401572,-4.170026578441662,-4.153745579501594,-4.075340395166794,-4.055841627112925,-4.023899629194234,-3.8540575441320803,-3.85160979576238,-3.8507060558233355,-3.7720211655530815,-3.6400812407356495,-3.6204107429936534,-3.375089582500864,-3.352646167312389,-3.345585441626643,-3.310761372521889,-3.043298398320288,-3.0198392878461964,-3.0146083059363686,-2.995473833524299,-2.9494110849649107,-2.927235878432898,-2.844035476856117,-2.7690228628070956,-2.7166379062574593,-2.688514222531378,-2.5669707870370915,-2.5096316190692938,-2.484957271910594,-2.4633057102298603,-2.357310096078038,-2.3402939332934674,-2.2660873283197778,-2.2643316967831564,-2.2306005794820956,-2.229121047605321,-2.1778761620232454,-2.148595889411391,-2.116522455647287,-2.106371538102886,-2.1021186839259873,-2.0915182737876483,-2.081208276343398,-2.0615342733777178,-2.023631926117485,-1.9788386978229207,-1.973677555434533,-1.946443031486144,-1.8269627002793747,-1.57136678618486,-1.5106346479957604,-1.4218360319551926,-1.361318587344216,-1.3209481676827828,-1.215983396958777,-1.1976844054733107,-1.1448367775473998,-1.1217170862566566,-1.1064932744315747,-1.0772380877332677,-0.9551330046334773,-0.9037795465631545,-0.7434691373094636,-0.7411314180663805,-0.7065619535291697,-0.6667532764707481,-0.6655751501939667,-0.6635400514937428,-0.6411662381752604,-0.6272610470915232,-0.596532872212115,-0.5426561111060569,-0.5307052160617922,-0.5283614890904214,-0.5176480935130251,-0.4929281152178386,-0.3023117840404394,-0.3008254998947076,-0.2533784721860721,-0.24774083343733747,-0.24585546932745303,-0.2002513874252287,-0.15949366844083446,-0.15791288608724308,-0.13394447254120126,-0.08275448205305175,-0.0691580849912276,-0.04551101799280187,-0.04167378906670552,-0.013207961231524144,-0.008130245180369047,-0.005174926220760933,-0.003525529295726776,0.0005842234180433092,0.07365365798300785,0.09682550009324128,0.10675338093656636</t>
  </si>
  <si>
    <t>0.03284454345703125,0.1910417079925537,0.6251904964447021,0.7418725490570068,0.8921961784362793,1.0405611991882324,1.13676118850708,1.1727733612060547,1.2700929641723633,1.3422832489013672,1.4533729553222656,1.633687973022461,1.6526696681976318,1.6714224815368652,2.096717119216919,2.188645601272583,2.411935567855835,2.449697256088257,2.710752487182617,2.884197950363159,3.000936985015869,3.0199637413024902,3.0766091346740723,3.116589069366455,3.5436878204345703,3.562880039215088,3.735783576965332,3.851109743118286,4.016921281814575,4.494998455047607,4.661031007766724,4.791233539581299,4.901704549789429,5.1289896965026855,5.317631959915161,5.394672632217407,5.699690103530884,5.744274616241455,5.855530023574829,5.891923427581787,5.986703395843506,6.121510982513428,6.5436015129089355,6.621582746505737,6.887842178344727,6.909497022628784,6.945718050003052,7.079059362411499,13.250808715820312,13.860626459121704,13.9867684841156,14.00867247581482,14.047712087631226,14.273077487945557,14.701390981674194,14.815394878387451,15.159006834030151,15.834628105163574,23.644970417022705,24.102597951889038,32.1846649646759,32.3376407623291,37.73693060874939,43.98253345489502,52.76155138015747,53.02975869178772,53.50848627090454,53.526631355285645,59.39399337768555,59.584534883499146,60.11255693435669,60.2453076839447,60.265262603759766,60.67928338050842,60.83068799972534,64.99663186073303,71.54474973678589,71.69566750526428,72.34562921524048,87.92481780052185,88.32851767539978,92.84678673744202,96.38179445266724,111.16676330566406,116.34284162521362,131.9065272808075,148.68284153938293,149.3824508190155,163.69837474822998,188.22956919670105,194.32040095329285,210.49680185317993,210.73753190040588,215.65671038627625,241.9022171497345,243.72146773338318,306.8343069553375,311.35869121551514,357.7853972911835,358.03045773506165,358.27808356285095,380.2316744327545,392.66650009155273,393.1764795780182,414.2445321083069,414.43420934677124,430.3413643836975,430.36336398124695,459.31882786750793,459.50969099998474,462.9761869907379,518.4663424491882,519.045330286026,545.8863699436188,546.2952854633331,575.2664256095886,639.6501886844635,661.4118797779083,696.164110660553,728.6161978244781,822.8580226898193,825.6067562103271,864.0517089366913,901.7811143398285,911.7028534412384,942.980406999588,983.3591630458832,996.9761488437653</t>
  </si>
  <si>
    <t>1,9,30,36,44,52,57,59,64,68,74,84,85,86,107,112,124,126,140,149,155,156,159,161,182,183,192,198,207,230,239,246,252,264,274,278,294,296,302,304,309,316,337,341,355,356,358,365,489,516,522,523,525,537,558,564,581,609,763,785,945,953,1066,1194,1366,1380,1403,1404,1525,1535,1560,1567,1568,1588,1596,1685,1816,1824,1852,2143,2163,2260,2339,2618,2727,3020,3331,3360,3628,4079,4202,4502,4514,4617,5098,5147,6278,6375,7199,7212,7225,7628,7864,7888,8273,8283,8580,8581,9102,9112,9190,10183,10209,10697,10717,11245,12390,12792,13422,14009,15692,15758,16452,17137,17330,17896,18620,18877</t>
  </si>
  <si>
    <t>0.10675338093656636,0.10675338093656636,0.10675338093656636,0.10675338093656636</t>
  </si>
  <si>
    <t>1001010101100010011111111110000110110110111101001101011101100101000111011010010001001111001100011010011001011101110011101011000111001000000111011000000100101000011001001101011101001011101111101111000111010001001100000111110001110110000100000101001100111100010011000000110101000101</t>
  </si>
  <si>
    <t>1133613803302022231346687473789217839033117502457865432317523344836476528581065575749,1133613803302022231346687473789217839033117502457865432317523344836476528581065575749,1133613803302022231346687473789217839033117502457865432317523344836476528581065575749,1133613803302022231346687473789217839033117502457865432317523344836476528581065575749</t>
  </si>
  <si>
    <t>1133613803302022231346687473789217839033117502457865432317523344836476528581065575749,1133613803302022231346687473396898980571806766641305083337308765322441687086159105349,1619221740808764993184496081758454259023587602172191155681473665474155706865085582661,1133613803301911803405138824768618882939321070050626214573968618651593928193484787029</t>
  </si>
  <si>
    <t>25:31.9</t>
  </si>
  <si>
    <t>43:19.6</t>
  </si>
  <si>
    <t>-7.475040773138336,-7.046935764176294,-6.7468332853793855,-6.499259470119066,-6.484605197281457,-6.226173850311907,-6.187542952943689,-6.033654145462627,-5.993987836157755,-5.84616913338966,-5.8443776907386304,-5.844088072256486,-5.621640689258009,-5.556836784419186,-5.520143086319942,-5.47408730368373,-5.449894200130227,-5.369321796652129,-5.259013643036224,-5.241525612805826,-5.050703977923598,-4.90273451865112,-4.801946470634109,-4.652764097529535,-4.2716223269074005,-4.212657740727611,-4.12110513591955,-3.988404561030081,-3.9678862993857584,-3.912752050856377,-3.767783851294389,-3.765195868693521,-3.6766991921348433,-3.5118558288553507,-3.3987404431056443,-3.383618106424434,-3.3645811557495193,-3.2254764867793146,-3.197542285518562,-3.1639390668963223,-3.1095573355335246,-2.9868748608919393,-2.9053585486982505,-2.8505798909176474,-2.7816737718986886,-2.719856805731899,-2.6581794727001773,-2.5569699282607363,-2.452546553415622,-2.443112633964517,-2.4334541416410835,-2.422784001521607,-2.2972955690376096,-2.2889200913590964,-2.214386873503098,-2.2031580792741154,-2.1875602262488587,-2.1804432106390403,-2.0971479437733183,-2.0241334329443106,-1.9950634008409769,-1.9546856331399234,-1.82971660393994,-1.7838925250168847,-1.776693194666071,-1.735618948473738,-1.6685010595173029,-1.6435581228221297,-1.6358511812496395,-1.5626422311058046,-1.5609670520540273,-1.5333335314611662,-1.473230476073738,-1.3640416077253308,-1.3538276759947108,-1.259828101269504,-1.2568555413069347,-1.236021311487758,-1.1664367012484649,-1.133230287676839,-1.0794083534569587,-0.9598566905845984,-0.8438499279849474,-0.8111777510865701,-0.7870767533967818,-0.7858086267961272,-0.6966678234892837,-0.6817882592586927,-0.6156751731190517,-0.5715465332072803,-0.5685469435947053,-0.4806533787384917,-0.4471426627598999,-0.4125001301930688,-0.40224507785734137,-0.30740266988081705,-0.30111902524258277,-0.22250104427065964,-0.21888397972454796,-0.1906223969537196,-0.11185431164775088,-0.09123460801201945,-0.08789074565834201,-0.07843673985447701,-0.05497701321272614,0.01985352578850948</t>
  </si>
  <si>
    <t>0.03373384475708008,0.0499725341796875,0.10550165176391602,0.3017430305480957,0.5429449081420898,0.5991768836975098,0.7492198944091797,0.879993200302124,1.008812665939331,1.0451152324676514,1.4469256401062012,1.580289602279663,1.7259037494659424,2.0083072185516357,2.125070571899414,2.1455130577087402,2.300028085708618,2.3367714881896973,2.698497772216797,2.772094964981079,2.9639933109283447,3.057645797729492,3.096935749053955,3.5490236282348633,3.836909532546997,4.27218222618103,4.531756639480591,4.800192832946777,4.934272766113281,5.1988444328308105,5.295253753662109,5.603968143463135,5.665372133255005,5.683205842971802,5.702160835266113,7.1480982303619385,7.451197624206543,7.529217720031738,15.378735780715942,15.789808988571167,15.846953868865967,16.205493450164795,16.635777711868286,16.999800443649292,17.245283842086792,18.0440456867218,18.53315234184265,19.043148279190063,20.566978693008423,22.431044340133667,22.54479718208313,22.83383083343506,23.100133657455444,23.645964860916138,23.777458667755127,23.85239291191101,24.017077922821045,26.736825466156006,27.28404140472412,27.77828073501587,28.192144632339478,28.88474726676941,29.465887546539307,29.85413408279419,31.71686887741089,45.69522213935852,49.88315415382385,50.685558795928955,50.72679877281189,54.33904027938843,80.47562837600708,81.16588425636292,87.05161690711975,107.32167077064514,128.58021116256714,144.53478145599365,146.12314748764038,153.68219828605652,157.7222089767456,158.1334891319275,171.8717794418335,181.91467809677124,185.03976798057556,221.7039122581482,236.78797698020935,237.44164037704468,248.178560256958,280.03220558166504,288.3567838668823,383.925573348999,446.3709945678711,485.2576267719269,490.98035645484924,491.3435859680176,622.9984154701233,628.2163138389587,652.0325784683228,662.0147023200989,693.199348449707,704.3712711334229,774.3455922603607,818.3287863731384,818.5972735881805,912.7762124538422,916.4498925209045,1021.7573947906494</t>
  </si>
  <si>
    <t>1,1,4,15,28,31,39,46,53,55,75,82,90,105,111,112,120,122,140,144,154,159,161,183,198,219,233,247,254,268,273,289,292,293,294,336,351,355,509,529,532,550,571,589,602,633,656,680,724,774,780,795,809,834,841,845,854,919,944,967,987,1016,1042,1061,1111,1369,1460,1491,1493,1574,2050,2079,2200,2574,2966,3261,3306,3456,3544,3564,3820,4012,4084,4745,5029,5057,5263,5841,6005,7702,8813,9515,9633,9651,11986,12095,12532,12726,13289,13501,14752,15542,15556,17231,17313,19178</t>
  </si>
  <si>
    <t>0.01985352578850948,0.01985352578850948,0.01985352578850948,0.01985352578850948</t>
  </si>
  <si>
    <t>0011110101100011111111001010111011111110101101000100011101010110100010010010010010100101111010001111010101101101010101110111000010101011111101111000001000011010011100001101110110111110001001110110001101001100101000000001010001001010101001010010100100000100000110010100000111011110</t>
  </si>
  <si>
    <t>465865465444239396072061127054978826473607486440139904969149509948301033624884036062,465865465444239396072061127054978826473607486440139904969149509948301033624884036062,465865465444239396072061127054978826473607486440139904969149509948301033624884036062,465865465444239396072061127054978826473607486440139904969149509948301033624884036062</t>
  </si>
  <si>
    <t>465865465444239396072061127054978826473607486440139904969149509948301033624884036062,465865465444239396072064340931067344454158570364324587294354554354288599210554638806,465865465444239396072086838063686970318016157833617363570789865196201558310248858070,465865465444239396072061127054978826473607486440139904988956550576867116923758395870</t>
  </si>
  <si>
    <t>43:21.1</t>
  </si>
  <si>
    <t>01:09.3</t>
  </si>
  <si>
    <t>-7.623834195398865,-7.457135288210508,-7.296347688040615,-7.0121086150516625,-6.577761753406263,-6.549599635457152,-6.522712041667181,-6.466956212094348,-6.465664787272536,-6.176511922545691,-6.169736130664313,-6.140816073647993,-5.897803075729637,-5.881954034278715,-5.814773931574002,-5.814497729548976,-5.763597693152153,-5.675158365802421,-5.447620823013788,-5.432342372718103,-5.357457165425848,-5.093681129629212,-5.085743158679796,-4.961999623178615,-4.723728422660038,-4.675855747591373,-4.533810364337033,-4.53024140798728,-4.396591123602427,-4.3771193321849236,-4.35020416193389,-4.218533560944812,-4.180897245138991,-4.064732840131583,-3.9679262195563805,-3.9250715301111527,-3.7816993431677375,-3.729585059006804,-3.645762250034996,-3.6076775881221215,-3.527086056786825,-3.4908206184332577,-3.402810695890472,-3.253858109337775,-3.207287910634325,-3.0670739730611407,-2.9632189450967408,-2.9453316632781306,-2.895484835446659,-2.8681039869174025,-2.858271913230902,-2.80641638643773,-2.8035443214593463,-2.766479579074709,-2.7307139213344134,-2.6904817212666323,-2.5999656338009203,-2.560676327853721,-2.509148914944474,-2.3925905003711643,-2.34846222348373,-2.2836032588643853,-2.259564440749228,-2.2521840266161153,-2.1089235100242996,-2.0034382195015907,-1.9770132512137302,-1.8345655062771073,-1.7990768126512937,-1.737094915339861,-1.7261997753376304,-1.6537608388330622,-1.6377659624717926,-1.6266589866186354,-1.624431487476158,-1.5462268151768241,-1.5377742506327738,-1.5132008675769626,-1.4215156004613823,-1.4113132924882035,-1.4017910490781538,-1.353138825517936,-1.332683050450067,-1.329533409694578,-1.3243437035899068,-1.321544701427043,-1.2989190175726373,-1.260961832215802,-1.220200070214761,-1.161236969894288,-1.1612369698942875,-1.1591401727615027,-1.0854655779855316,-1.0407195894199683,-1.0152629862833207,-1.0108168762761323,-0.9057395393346779,-0.8071825070022827,-0.7950543938367509,-0.7269661858083422,-0.7269661858083414,-0.6729271129090686,-0.6577517526400064,-0.6445380591529968,-0.6263391495482807,-0.626151427325182,-0.6120206725058599,-0.5827654299471594,-0.5520161128561183,-0.529591757450427,-0.5275557776888684,-0.45315453741566547,-0.423587786747424,-0.3913948665743155</t>
  </si>
  <si>
    <t>0.03415727615356445,0.2636716365814209,0.2815666198730469,0.40590834617614746,0.5503737926483154,0.9877874851226807,1.0063164234161377,1.0259160995483398,1.1199486255645752,1.4245738983154297,1.4641482830047607,1.5952444076538086,1.6706812381744385,1.7076265811920166,1.7464964389801025,1.896336555480957,2.057974100112915,2.129732847213745,2.2236673831939697,2.607880115509033,2.68257737159729,2.883629322052002,3.066955804824829,3.1253678798675537,3.2218284606933594,3.2579357624053955,3.295815944671631,3.5190844535827637,3.575852155685425,4.147034645080566,4.1696937084198,4.206672191619873,4.298707008361816,4.335804224014282,4.82110857963562,5.1079254150390625,5.374244451522827,5.549086570739746,5.929636240005493,6.581589937210083,6.770983457565308,6.922040700912476,6.997786045074463,7.0161073207855225,7.3364269733428955,7.416446685791016,7.566336154937744,7.621411561965942,7.8276283740997314,16.804863691329956,17.312179565429688,18.10066270828247,20.910494327545166,21.560054779052734,22.148706674575806,22.55756688117981,22.782594442367554,23.318010091781616,23.89404535293579,24.045291662216187,24.13607168197632,24.706133604049683,27.35972762107849,27.602638483047485,28.010576009750366,28.11992359161377,28.588295221328735,43.541950702667236,45.78775501251221,58.69903540611267,62.72869849205017,63.27849555015564,103.99943733215332,104.05652189254761,109.56117653846741,109.73033237457275,110.0156307220459,110.03889298439026,110.09314775466919,110.32005000114441,110.7490963935852,119.56951951980591,127.03751492500305,127.46640682220459,141.49283981323242,142.00346636772156,166.9328055381775,167.0658209323883,196.24369502067566,208.6337366104126,209.1175217628479,243.5562174320221,244.15883994102478,272.3157172203064,302.312623500824,308.7549285888672,357.47779417037964,378.1239025592804,388.0441517829895,401.57564425468445,405.94149827957153,410.18844056129456,410.7960298061371,433.53650760650635,434.43726897239685,442.94277262687683,478.2058267593384,534.3949539661407,675.1745727062225,676.4684896469116,726.9843211174011,776.38130235672,789.0059239864349,1056.6853387355804</t>
  </si>
  <si>
    <t>1,13,14,21,29,51,52,53,58,74,76,83,87,89,91,99,108,112,117,136,140,151,161,164,169,171,173,185,188,214,215,217,222,224,247,262,276,285,304,332,342,350,354,355,371,375,383,386,397,569,593,624,691,719,745,765,777,802,828,836,841,867,931,944,964,970,993,1276,1333,1579,1666,1691,2431,2434,2549,2558,2573,2574,2577,2589,2610,2784,2933,2953,3217,3240,3697,3704,4237,4474,4497,5126,5153,5667,6210,6340,7213,7594,7785,8038,8128,8220,8247,8665,8698,8865,9501,10501,12995,13035,13945,14836,15074,19786</t>
  </si>
  <si>
    <t>-0.3913948665743155,-0.3913948665743155,-0.3913948665743155,-0.3913948665743155</t>
  </si>
  <si>
    <t>0101111101101111011010101110111010111111111111000010001001011011110010010011110010100110010000001111111011001101100110110010010011111111010000011001001100001010011000101101111010101110101001111110101101011100111000001001100011001000100100001100100100100000000010000110000100010000</t>
  </si>
  <si>
    <t>724215014183284298511242509336773474474045361247356543979693263832219011427328352528,724215014183284298511242509336773474474045361247356543979693263832219011427328352528,724215014183284298511242509336773474474045361247356543979693263832219011427328352528,724215014183284298511242509336773474474045361247356543979693263832219011427328352528</t>
  </si>
  <si>
    <t>724215014183284298511242509336773474474045361247356543979693263832219011427328352528,724215014176216910252128972042960213124927908917780160826595734937632412577095508240,724215014183284298511242509336773474474045361247356543979693263869112499570452488464,724215014183284298511242509361293403127899582981090096414098210770118837377971020048</t>
  </si>
  <si>
    <t>heuristics</t>
  </si>
  <si>
    <t>09:44.2</t>
  </si>
  <si>
    <t>16:04.1</t>
  </si>
  <si>
    <t>-16.514874380528823,-13.621191772295449,-12.934617005604522,-12.828342003849603,-12.392111059173258,-11.767407145607464,-11.015642799594739,-10.457400300628734,-10.363476967057327,-10.355147547021321,-10.263220228734783,-10.061679440750936,-10.027626996316293,-9.571345888566471,-9.538663912448175,-9.532733370045198,-9.508870529644142,-9.282803629891502,-8.516440877689488,-8.378022973875735,-8.208612077428187,-7.866528127198676,-7.816722323312369,-7.701350138531042,-7.664483921929645,-7.315115140730978,-7.1426103543526,-7.073402345757396,-6.851968890029836,-6.676808447991188,-6.596517049893,-6.560735799615882,-6.539469664508598,-6.4199661759401225,-6.359678083286526,-6.168054117614217,-5.964183966660762,-5.848771374775407,-5.814869841598059,-5.710343921615153,-5.693364047962158,-5.6714374424091725,-5.631799136246574,-5.564696397732187,-5.2995630815183885,-5.275951009184274,-5.063949684017084,-4.9713194704809895,-4.923717679201956,-4.921574247323668,-4.894242932139217,-4.6697574577719045,-4.568269553098402,-4.557467861063754,-4.552403820996034,-4.430345716630435,-4.390637977909808,-4.2383121193629485,-4.2379050466498684,-4.154154985128861,-4.08971998858436,-4.0042567951894,-3.9093412367916915,-3.779798506520447,-3.7326543862208537,-3.719430240131861,-3.669919800838044,-3.5249581707707582,-3.4302015467926763,-3.417703864676505,-3.319365589956551,-3.171037852271204,-3.1620783680019064,-3.133003859322345,-3.0711893878923107,-2.9467318654266896,-2.934024876193133,-2.9007935191147793,-2.6556982728926446,-2.5967981999331857,-2.439904919321684,-2.3868590474216465,-2.276712232328733,-2.2178502758016156,-2.1394695612398356,-2.067398464006841,-1.952148192177941,-1.9181466138652516,-1.8636403102329882,-1.8521443317070594,-1.8272426826193222,-1.7961022589377043,-1.7586736985371563,-1.7523304251039131,-1.6877078471235474,-1.664912464203559,-1.6486617261335448,-1.5117636682337057,-1.5022013786697932,-1.4641625371662452,-1.4383235189404442,-1.371859686788497,-1.3142710770517452,-1.2021587958283093,-1.1949749000207708,-1.139173398515593,-1.1366739697924781,-1.0670649103385197,-1.0585195828852565,-1.0224140910955783,-1.0063717159689938,-0.9946624521256903,-0.984588580992306,-0.9586640206664239,-0.847904767891665,-0.7389445350153645,-0.6899933462772784,-0.6887896694255699,-0.6840839516989969,-0.6708564350818819,-0.6333702598186228,-0.43722860392147056,-0.4348630726395175,-0.4095260511532517,-0.38981727560857143,-0.31238394740611547,-0.30774933798203585,-0.2406096627558698,-0.11915367201070282,-0.1080214745294173,-0.09563542547743645,-0.08860536562329463,0.009697574210467574,0.02486833567492422,0.03033662259293099,0.03487682597657224,0.05731244015548376,0.07299028407313939,0.1572155581092734,0.18090955063682573,0.18820731210125635,0.1943853075778651,0.25417958987090133,0.2934455284398796,0.3474331732994174,0.38330238157700985,0.43223815297809887,0.4351884037177631,0.4968027356792793,0.49792088749141683,0.5021548598408261,0.5151345533826797,0.5409217453493098,0.5457612840098265,0.5943853959477202,0.6048656848785263,0.6083889712943901,0.6124603811778353,0.6991182380831493,0.7272416891441024,0.7419160462034251,0.747744256754218,0.7606879530999577,0.7631306233623689,0.7660515842298208,0.7674214861541125,0.7723252709288337,0.816547357287041,0.8165473572870413,0.8182770210488615,0.8182770210488624,0.825429437734748,0.8590235060882745,0.8590235060882766,0.8948220801882512</t>
  </si>
  <si>
    <t>0.27455973625183105,0.2955930233001709,0.3844640254974365,0.4287891387939453,0.4506213665008545,0.5472269058227539,0.7488620281219482,1.119551181793213,1.19462251663208,1.3427748680114746,1.363393783569336,1.419750690460205,1.4939861297607422,1.5128173828125,1.6828994750976562,1.7009260654449463,1.7381114959716797,1.7566242218017578,1.7753632068634033,2.0052402019500732,2.0983197689056396,2.1349291801452637,2.2473297119140625,2.284611701965332,2.3585410118103027,2.5877366065979004,2.7366483211517334,3.2801969051361084,3.316607713699341,3.6786210536956787,4.184817552566528,4.260276794433594,4.278827905654907,4.354336738586426,4.48354172706604,4.677168607711792,4.808579921722412,4.865422487258911,5.1292383670806885,5.204762697219849,5.3373284339904785,5.583392858505249,5.715115308761597,5.822954893112183,6.0292205810546875,6.351215600967407,6.445054531097412,6.559492588043213,6.983554124832153,7.002218246459961,7.076276540756226,7.374253273010254,8.08871340751648,8.147744417190552,8.526626586914062,8.544655323028564,8.892457723617554,9.060212135314941,9.431860208511353,9.53220510482788,9.797999620437622,9.853574275970459,9.986215353012085,10.530686855316162,10.756717443466187,10.905050039291382,11.113242387771606,11.150300979614258,11.34167194366455,11.416613101959229,11.45449447631836,11.85451078414917,12.207873821258545,12.341945886611938,12.398703813552856,12.848379373550415,13.169352531433105,13.39562201499939,13.469700574874878,13.941902875900269,13.998773574829102,14.674695491790771,14.994762659072876,15.314870834350586,15.538272142410278,16.247622966766357,16.974467754364014,17.880192041397095,18.086556911468506,18.927457094192505,19.045838832855225,19.47641944885254,19.628833532333374,20.038114070892334,20.33677864074707,21.857945680618286,22.477525234222412,22.665293216705322,23.368725061416626,23.406270027160645,24.11001420021057,24.4654803276062,25.76547861099243,27.131567239761353,27.8796546459198,29.45722723007202,30.066367149353027,30.448615074157715,30.78899574279785,32.080474615097046,35.27720332145691,35.50141191482544,36.101837396621704,36.12054777145386,37.441582679748535,37.77782130241394,37.91040539741516,38.50083112716675,38.78367590904236,38.821470975875854,39.70985984802246,39.970232248306274,42.251824140548706,43.098538398742676,43.303274631500244,43.487308502197266,43.791584968566895,45.7182252407074,52.09103584289551,54.95177102088928,58.823800802230835,60.83449959754944,61.63768792152405,62.40556216239929,64.8133020401001,69.23952627182007,71.41628980636597,74.37878108024597,77.29718017578125,78.66068601608276,81.95072078704834,82.78856992721558,94.47487044334412,102.07339572906494,104.69314098358154,109.12632822990417,120.45339512825012,124.71645498275757,126.69213509559631,130.68329095840454,134.931165933609,135.6863238811493,136.3900969028473,145.26766276359558,147.03238010406494,153.12429642677307,154.18360567092896,156.65209245681763,157.01243209838867,157.58349204063416,161.4811179637909,175.63013672828674,180.86699652671814,186.54834008216858,193.53942489624023,208.12662649154663,208.4645926952362,208.99150156974792,212.85840582847595,265.6596415042877,268.747994184494,301.8675801753998,304.41895937919617,318.1431541442871,377.8660488128662</t>
  </si>
  <si>
    <t>1,1,5,7,8,13,24,44,48,56,57,60,64,65,74,75,77,78,79,91,96,98,104,106,110,122,130,159,161,180,207,211,212,216,223,233,240,243,257,261,268,281,288,294,305,322,327,333,355,356,360,376,414,417,437,438,456,465,485,490,504,507,514,543,555,563,574,576,586,590,592,613,632,639,642,666,683,695,699,724,727,763,780,797,809,847,886,934,945,990,996,1019,1027,1049,1065,1146,1179,1189,1226,1228,1265,1284,1353,1426,1466,1550,1583,1603,1621,1690,1860,1872,1904,1905,1976,1994,2001,2032,2047,2049,2096,2110,2230,2275,2286,2296,2312,2414,2753,2905,3110,3217,3260,3301,3429,3664,3779,3936,4087,4157,4331,4375,4976,5379,5518,5753,6348,6573,6678,6889,7114,7154,7191,7657,7751,8074,8130,8260,8279,8309,8515,9259,9537,9837,10203,10973,10991,11018,11222,14001,14164,15908,16043,16769,19915</t>
  </si>
  <si>
    <t>0.8948220801882512,0.8948220801882512,0.8948220801882512,0.8948220801882512,0.8948220801882512,0.8948220801882512,0.8948220801882512,0.8948220801882512,0.8948220801882512</t>
  </si>
  <si>
    <t>0111011010110011000001111011110111110101010100111110010111010001000000100101010010101000111110111110000011111011011011000001100110100100100000111101010001110111010111100011110011010110100000001100001100010101110010010111000100011010111110001010100011001101010000001100111101010000</t>
  </si>
  <si>
    <t>900755895672717386073246866619416169604486006442984526691857520446969610347395206992,900755895672717386073246866619416169604486006442984526691857520446969610347395206992,900755895672717386073246866619416169604486006442984526691857520446969610347395206992,900755895672717386073246866619416169604486006442984526691857520446969610347395206992,900755895672717386073246866619416169604486006442984526691857520446969610347395206992,900755895672717386073246866619416169604486006442984526691857520446969610347395206992,900755895672717386073246866619416169604486006442984526691857520446969610347395206992,900755895672717386073246866619416169604486006442984526691857520446969610347395206992,900755895672717386073246866619416169604486006442984526691857520446969610347395206992</t>
  </si>
  <si>
    <t>16:05.8</t>
  </si>
  <si>
    <t>22:25.9</t>
  </si>
  <si>
    <t>-15.86120884988786,-12.724169855901172,-12.276775589435317,-11.359001950399305,-11.07309546790955,-10.911590717120914,-10.700452754896633,-10.552849687662272,-10.276546890642708,-10.05865782423643,-9.446346199022031,-9.230144697702785,-9.209583153312176,-9.107661337847674,-8.917471948112478,-8.526939920297234,-8.348604089601249,-8.148882397849404,-8.001712827906463,-7.468707250049376,-7.145118187565073,-7.003874681449497,-6.832949939420551,-6.832717901372555,-6.683789586866302,-6.632027480085364,-6.351149834587722,-6.209701317083832,-6.175645976919683,-5.898117558333458,-5.874708474430088,-5.692634703076458,-5.666197103920426,-5.572526686349804,-5.485258746868729,-5.338295357959993,-5.2943192185468675,-5.198039700115389,-5.110395522359097,-5.096152312561359,-4.9831384214951076,-4.944832124912038,-4.893065224259114,-4.873350864934558,-4.854368247676798,-4.721502948040323,-4.594015421775427,-4.385192489913748,-4.3752012587562445,-4.371531062333127,-4.332246020945635,-4.291303322310903,-4.2867586358741,-4.099335506344179,-4.051006783216368,-4.026445116914335,-4.02033734151378,-3.93667861039794,-3.9101426545307745,-3.8882369097593825,-3.777510781570576,-3.757501402559865,-3.6316153084485876,-3.6158684916547355,-3.556171174599068,-3.4698940131248825,-3.4634511816401683,-3.403631872192709,-3.1552635645872336,-3.1071352854382286,-3.0250155284802314,-3.0222554041702168,-2.9300911006366337,-2.8140870138355045,-2.7303893353937934,-2.7179935053870374,-2.6463043371688255,-2.5724619822656427,-2.556156853652409,-2.4838662780573815,-2.4056002197708053,-2.299677688923955,-2.268850253986089,-2.2194105559228605,-2.0173080766966187,-1.914393944489083,-1.8682186118928916,-1.7748897667570231,-1.731252879268712,-1.6543100397222563,-1.629033847606189,-1.6277797734252863,-1.6139137108395334,-1.5890205761287919,-1.559122211410575,-1.4094489260142622,-1.3518451451408575,-1.3401477979883685,-1.3059248447789762,-1.2547603482870864,-1.190929645094718,-1.0856828994395655,-1.0342008992505536,-0.92076816645863,-0.9127074776106419,-0.8759281135196428,-0.7349073203318953,-0.6516014673017498,-0.6388253647321062,-0.6030541620454698,-0.5370892693094755,-0.5250116299573196,-0.5131025116070063,-0.468734838046604,-0.4641322610420188,-0.44057065841843024,-0.4371683126146428,-0.3927593668711663,-0.35594203820142234,-0.2877621831614381,-0.2698058700297957,-0.2698058700297953,-0.26980587002979517,-0.26402430363271845,-0.22847955267475453,-0.20259287368798948,-0.19299407018209572,-0.14277633462418018,-0.10532640948091553,-0.07548091749738717,-0.053700002330695704,-0.03164186295802879,-0.031641862958028,0.03597839230652958,0.0937904580094778,0.12660215366362218,0.154069476893211,0.15621227394856985,0.1801918860265703,0.21347611140149292,0.26885538485573507,0.34163000390631837,0.3997684581733827,0.4295433613023218,0.47110944863525406,0.5195468746693157,0.523680323976498,0.5392451532033903,0.5876656729169958,0.633075281811823,0.6678176302509057,0.6801730790080958,0.6835201072481385,0.696190535602435,0.6961905356024352,0.6961905356024353,0.7066005757857328,0.7136332408699393,0.7143160906164286,0.7236787207482088,0.7236787207482089,0.739452439228346</t>
  </si>
  <si>
    <t>0.2581021785736084,0.27561450004577637,0.39193201065063477,0.447833776473999,0.5772140026092529,0.6148014068603516,0.6878013610839844,0.7626447677612305,0.9700450897216797,1.0091874599456787,1.0833485126495361,1.231682300567627,1.2507140636444092,1.269688606262207,1.3068478107452393,1.4038875102996826,1.5357975959777832,1.7604701519012451,1.8197343349456787,1.8966739177703857,2.013871431350708,2.224876880645752,2.371840715408325,2.465474843978882,2.6344692707061768,2.8228702545166016,3.027148962020874,3.2225749492645264,3.365666627883911,3.763413667678833,3.894808530807495,4.044900178909302,4.407862424850464,4.444423675537109,4.484478235244751,4.5421142578125,4.642924070358276,4.748093605041504,5.055794715881348,5.156590700149536,5.348670244216919,5.763601541519165,5.83867073059082,6.203005790710449,6.262740850448608,6.414160251617432,6.732481002807617,7.092090129852295,7.323265075683594,7.3979785442352295,7.7181127071380615,7.792896509170532,8.003480434417725,8.311537027359009,8.330575466156006,8.68854570388794,9.028675317764282,9.105594396591187,9.392140865325928,9.430449962615967,9.465912818908691,9.88562297821045,9.998258829116821,10.380825519561768,10.49439787864685,10.533015489578247,10.55168890953064,10.877740621566772,10.915796756744385,11.195773363113403,11.681139707565308,12.079944610595703,12.119614601135254,12.997724294662476,13.641781568527222,13.734399318695068,13.923611164093018,14.266460418701172,14.49649167060852,15.084537029266357,15.533989429473877,15.891240119934082,16.191791772842407,16.388699054718018,16.54009175300598,16.864383697509766,17.07777690887451,17.521836280822754,18.241281986236572,18.37757182121277,18.948182582855225,19.14072585105896,19.890578985214233,20.265799522399902,20.492852210998535,20.8491473197937,21.203405141830444,21.41197919845581,21.725871086120605,21.817757606506348,23.75812530517578,24.70898675918579,25.128225088119507,25.49450993537903,29.514360666275024,29.819209814071655,31.938918590545654,34.62896203994751,35.301870584487915,35.89343476295471,37.135682344436646,41.981606006622314,42.058467388153076,42.60444188117981,43.53781032562256,45.79334378242493,45.813058614730835,48.968987464904785,50.25181484222412,51.107985734939575,55.28368830680847,56.35901737213135,56.52876114845276,61.52092957496643,65.21302819252014,65.95822596549988,75.69398999214172,77.0000512599945,78.81388187408447,81.11995959281921,85.44083261489868,87.31294751167297,90.68174958229065,91.41651320457458,98.82238221168518,101.28281497955322,102.22565913200378,104.10451865196228,107.31438612937927,131.03928589820862,139.62791633605957,141.2784914970398,142.53081035614014,145.04241514205933,148.16578435897827,149.56107258796692,161.4975471496582,162.20346856117249,164.0101613998413,166.3588182926178,170.36289286613464,219.8844518661499,222.2638783454895,236.21950817108154,252.12367248535156,267.05066299438477,268.77323150634766,287.30639576911926,316.2355659008026,330.3993399143219,372.4578855037689,376.1443645954132</t>
  </si>
  <si>
    <t>1,1,7,10,17,19,23,27,38,40,44,52,53,54,56,61,68,80,83,87,93,104,112,117,126,136,147,157,164,185,192,200,219,221,223,226,231,236,252,257,267,289,293,312,315,323,340,359,371,375,392,396,407,423,424,443,461,465,480,482,484,506,512,532,538,540,541,558,560,575,601,622,624,670,704,709,719,737,749,780,803,822,838,848,856,873,884,907,945,952,982,992,1032,1052,1064,1082,1101,1112,1129,1134,1236,1286,1308,1327,1539,1555,1668,1811,1847,1878,1944,2202,2206,2235,2285,2405,2406,2574,2642,2688,2911,2968,2977,3244,3440,3479,3996,4065,4161,4283,4512,4612,4788,4827,5211,5333,5382,5482,5651,6906,7361,7448,7514,7647,7811,7884,8512,8549,8645,8769,8981,11600,11724,12443,13282,14071,14162,15145,16673,17415,19609,19804</t>
  </si>
  <si>
    <t>0.739452439228346,0.739452439228346,0.739452439228346,0.739452439228346,0.739452439228346,0.739452439228346,0.739452439228346,0.739452439228346,0.739452439228346</t>
  </si>
  <si>
    <t>0100111010111111000001101011011011110000011110111110011001101100100011001110011001001100101110111101001100111011010010011000110011110001111010010111000010100011010000000111110111010111110100010001000100011000111111011010000010001111010010000011111110000100000000001000110101010011</t>
  </si>
  <si>
    <t>597569475593746927605750862207970033346934246110193001509292813138320342206382116179,597569475593746927605750862207970033346934246110193001509292813138320342206382116179,597569475593746927605750862207970033346934246110193001509292813138320342206382116179,597569475593746927605750862207970033346934246110193001509292813138320342206382116179,597569475593746927605750862207970033346934246110193001509292813138320342206382116179,597569475593746927605750862207970033346934246110193001509292813138320342206382116179,597569475593746927605750862207970033346934246110193001509292813138320342206382116179,597569475593746927605750862207970033346934246110193001509292813138320342206382116179,597569475593746927605750862207970033346934246110193001509292813138320342206382116179</t>
  </si>
  <si>
    <t>22:27.4</t>
  </si>
  <si>
    <t>28:51.1</t>
  </si>
  <si>
    <t>-16.352505976405173,-13.980341276978155,-13.407285379769673,-13.048476705579395,-12.880705890542618,-12.638483703099071,-12.08951966646606,-12.061129292437398,-12.044356355158293,-11.816368352550981,-11.531738769779835,-11.418188575204415,-11.107274485674418,-10.82375586055728,-10.40522790689029,-9.928150499810927,-9.386508163173096,-9.150962375839656,-8.785436117955221,-8.770723262877873,-8.54535823127409,-8.497306659206675,-8.280437476321726,-8.23435220885928,-7.984041426374069,-7.857975027765755,-7.686569821474514,-7.3632282364548916,-7.062895101384269,-6.998268408399497,-6.885208987487061,-6.862051062334706,-6.6555987809442465,-6.387653000104548,-6.367775377572985,-6.271991539842005,-6.2340194692720905,-6.211489709491663,-6.032900689110124,-5.936914062636868,-5.778974327008646,-5.620513937325024,-5.540692876755772,-5.47500329174469,-5.4671247637907285,-5.445464766669395,-5.441123761026556,-5.389857540834787,-5.2944475093631675,-5.233572942379937,-5.137443410744851,-4.836137651413593,-4.75653264946334,-4.563721702618762,-4.545407125623374,-4.53538460958801,-4.4720962537040645,-4.450072765851553,-4.402454981808507,-4.283669454903928,-4.276986461693605,-4.26728533006304,-4.114997923219152,-3.8748240729842576,-3.782557294226944,-3.7149808727645937,-3.641334258806284,-3.5986988458451576,-3.5614346414495825,-3.5394637566900116,-3.502301037645911,-3.50001876259804,-3.446022332583406,-3.2136897539148226,-3.178101046482825,-3.116456934108691,-3.0784015415139168,-3.0651213498994134,-3.0610268536564655,-3.0379350373515,-2.9671572029696165,-2.952320704616391,-2.9502370197631307,-2.785739390027578,-2.6954866852653945,-2.6870626711262484,-2.6094683620909565,-2.541702124719865,-2.4524213457067585,-2.375707462775086,-2.3187973411054776,-2.2744221967590037,-2.207613484421303,-2.1890445279832367,-2.125135735122842,-2.021430409393429,-2.0033441834419508,-1.8627966213794138,-1.8525300630624455,-1.8464251211769538,-1.8145064661305044,-1.7749310664729252,-1.7230759219639844,-1.560646991584881,-1.5177984008742744,-1.5031085232383299,-1.438844696958339,-1.414214293824286,-1.3762001094924627,-1.3569457586014817,-1.3224861909024208,-1.3005908626345026,-1.2645803609066386,-1.2136646039811083,-1.1991996074521545,-1.143951080369753,-1.0160507678230017,-0.976942155591535,-0.9390039692005347,-0.9303792611158596,-0.8705783993975857,-0.8214234387351452,-0.8063988499078695,-0.7999542329778743,-0.7825128798653859,-0.7078339628823652,-0.6817587190077149,-0.6280399498713309,-0.6225222716118937,-0.5515768181995845,-0.550098589928457,-0.45415195756677584,-0.436890777586163,-0.4307028482868067,-0.41141279071474335,-0.4061757848218705,-0.3545121276752573,-0.3367972220084077,-0.30885241820709586,-0.23301398949928603,-0.22926022601666507,-0.2056230350664623,-0.198847791743491,-0.19535580760445603,-0.1324326035050988,-0.051539519511723295,-0.03441847377185783,-0.03166468470529932,0.021220361644994412,0.02375455546939409,0.04008746189804488,0.060204813597100754,0.06020481359710175,0.10370396442192492,0.13040072917940126,0.1327188561858638,0.14134684804928369,0.18236647327503053,0.21772649035422476,0.2206819201254943,0.23641745377149104,0.2555254034090041,0.2649173215976561,0.302962227102679,0.3236700253720383,0.350713195779635,0.36818238459133124,0.36818238459133384,0.3936633097218882,0.40407973632809735,0.4364542202788938,0.4652070154229357,0.47178718084825066,0.5212991241065936,0.5292135789395204,0.5806127112696566,0.5806127112696571,0.5945156868276582,0.6368233731077736,0.6609048243928304,0.6609048243928322,0.6956972117912544,0.695697211791256,0.7200195222381593</t>
  </si>
  <si>
    <t>0.25965452194213867,0.2777445316314697,0.3364284038543701,0.4327082633972168,0.5277435779571533,0.5860929489135742,0.6998724937438965,0.7377269268035889,0.8305420875549316,0.8495244979858398,0.8683927059173584,0.9249362945556641,0.9467754364013672,0.9821944236755371,1.0573875904083252,1.2422034740447998,1.4165406227111816,1.4363539218902588,1.6065826416015625,1.6256134510040283,1.7414438724517822,1.7611732482910156,1.7983853816986084,1.9493615627288818,1.9703867435455322,2.102783679962158,2.1993088722229004,2.255934238433838,2.502811908721924,2.749093770980835,2.8822786808013916,2.9201319217681885,3.1094887256622314,3.1295156478881836,3.415710926055908,3.456362724304199,3.4954824447631836,3.533128261566162,3.6658103466033936,3.802820920944214,3.8417468070983887,3.9758143424987793,3.9945287704467773,4.35577917098999,4.615713596343994,4.674035549163818,4.715299606323242,4.736084461212158,4.813601732254028,5.037644863128662,5.112847089767456,5.288263320922852,5.733722686767578,5.94287109375,6.528600215911865,6.54776930809021,6.6235973834991455,6.760596752166748,6.819441318511963,6.897634983062744,7.089907646179199,7.109960079193115,7.167531967163086,7.567407608032227,7.830594539642334,7.849623203277588,8.037451267242432,8.434741258621216,8.546432971954346,8.716836929321289,8.754926443099976,9.179031372070312,9.372364521026611,9.391390323638916,9.93604826927185,9.97593355178833,10.320372104644775,10.375815868377686,10.601615190505981,10.697628736495972,10.945371866226196,11.282368421554565,11.340970754623413,11.361993789672852,11.974096775054932,12.874638557434082,13.063958168029785,13.391785383224487,14.017554521560669,14.436090469360352,14.665009498596191,15.138617038726807,15.329071760177612,15.572429895401001,15.839402437210083,16.699622869491577,17.23765730857849,17.68187642097473,18.307414531707764,19.09998321533203,19.173635005950928,19.402759552001953,19.744778156280518,20.18662190437317,20.82464599609375,21.131523847579956,21.169748544692993,22.000351428985596,22.020452976226807,22.746795177459717,22.859468460083008,23.2973690032959,24.2850124835968,24.853734254837036,25.146350622177124,25.185093641281128,25.7505145072937,26.6409273147583,27.167352199554443,27.28674054145813,27.66211175918579,28.194957971572876,28.426674842834473,28.88230037689209,30.763094902038574,32.34613513946533,32.76628112792969,33.2202525138855,33.239280223846436,33.880645990371704,33.89865231513977,34.942885875701904,35.532105445861816,36.22457408905029,37.090765953063965,37.93164277076721,38.91089057922363,43.14909863471985,43.32344198226929,49.862366914749146,51.75443887710571,55.22987174987793,55.957377195358276,59.26955819129944,60.70004987716675,64.37046241760254,66.04448342323303,69.51155829429626,75.0398805141449,81.4677095413208,93.01169395446777,98.05858707427979,98.64429068565369,100.73872184753418,101.12567186355591,102.15070271492004,103.24732160568237,107.54937529563904,107.71533632278442,107.9002730846405,109.35849261283875,109.9966721534729,113.39136958122253,115.20465302467346,121.19610595703125,121.63222599029541,134.7536449432373,148.8911554813385,163.13129711151123,165.3834216594696,202.69316840171814,202.8634569644928,209.83733081817627,209.89340662956238,222.79873251914978,242.5688157081604,257.98452973365784,277.2462224960327,286.9304630756378,349.16973543167114,368.64738368988037,369.12479186058044,376.6549496650696,378.7761752605438</t>
  </si>
  <si>
    <t>1,1,4,9,14,17,23,25,30,31,32,35,36,38,42,52,61,62,71,72,78,79,81,89,90,97,102,105,118,131,138,140,150,151,166,168,170,172,179,186,188,195,196,215,229,232,234,235,239,250,254,263,286,297,328,329,333,340,343,347,357,358,361,382,396,397,407,428,434,443,445,467,477,478,507,509,527,530,542,547,560,578,581,582,614,661,671,688,721,743,755,780,790,803,817,862,890,913,946,988,992,1004,1022,1045,1079,1095,1097,1140,1141,1179,1185,1208,1260,1290,1305,1307,1336,1381,1408,1414,1434,1462,1474,1498,1597,1680,1702,1726,1727,1761,1762,1817,1848,1884,1929,1972,2023,2244,2253,2596,2695,2877,2915,3088,3163,3356,3444,3624,3913,4249,4852,5116,5147,5257,5277,5330,5387,5603,5611,5620,5689,5722,5900,5995,6309,6332,7015,7758,8504,8622,10577,10586,10952,10955,11631,12649,13456,14464,14970,18228,19238,19259,19648,19760</t>
  </si>
  <si>
    <t>0.7200195222381593,0.7200195222381593,0.7200195222381593,0.7200195222381593,0.7200195222381593,0.7200195222381593,0.7200195222381593,0.7200195222381593,0.7200195222381593</t>
  </si>
  <si>
    <t>0010011011111011010010011011110111100001011111011111111011000100101011011010011111100100011011100100101000011110010001100001101100100001011000111001100010010110010100100110100101010000110001001000000100000011100111000011110011101011001110000001011111010101001000011110101100111101</t>
  </si>
  <si>
    <t>295813788883842531144943709817414319893579435036738296129394406095207200513614539581,295813788883842531144943709817414319893579435036738296129394406095207200513614539581,295813788883842531144943709817414319893579435036738296129394406095207200513614539581,295813788883842531144943709817414319893579435036738296129394406095207200513614539581,295813788883842531144943709817414319893579435036738296129394406095207200513614539581,295813788883842531144943709817414319893579435036738296129394406095207200513614539581,295813788883842531144943709817414319893579435036738296129394406095207200513614539581,295813788883842531144943709817414319893579435036738296129394406095207200513614539581,295813788883842531144943709817414319893579435036738296129394406095207200513614539581</t>
  </si>
  <si>
    <t>28:52.6</t>
  </si>
  <si>
    <t>35:15.0</t>
  </si>
  <si>
    <t>-16.665942191280912,-14.600117215737395,-13.838581267896103,-13.393479272863383,-13.343514444874007,-13.276350468865095,-12.058330882702805,-11.95129017196275,-11.134460456880731,-10.949118452479214,-10.799891761756935,-8.927722006781613,-8.628161189749328,-8.500174395535534,-8.472060383967351,-8.09834418679643,-8.08172121934786,-7.973526342782221,-7.9301540723235036,-7.704609706952387,-7.594931887556043,-7.255136712214729,-7.228018389675881,-7.095123733554792,-6.905587913582529,-6.90001263658339,-6.73094752733018,-6.649878998591879,-6.589600260551137,-6.536814575159924,-6.37965305485093,-6.263847549835261,-6.181117540284657,-6.08825601471718,-5.924317695193295,-5.860585791626203,-5.713033847641807,-5.493949072938914,-5.475643221826336,-5.3187302229384334,-5.279998070324517,-5.25478426808377,-5.155489281681042,-5.146335823792453,-5.01201543495038,-4.705076278830695,-4.637496167266929,-4.481353344070692,-4.364706284840745,-4.270204901338855,-4.249248140528127,-4.213783566246121,-4.155958953178274,-4.140059551471012,-4.092698980474689,-4.056989433497612,-4.008906165505456,-3.9496243366049777,-3.9343725977608903,-3.921660220577557,-3.8062202689831808,-3.6938968286007547,-3.611320168499623,-3.4056624170171412,-3.328613880941432,-3.3049424418526616,-3.287111067482737,-3.2790362119570835,-3.2647701093294916,-3.1359985626685534,-3.064600595759521,-3.049873179310663,-2.9538439503116014,-2.9205908041289765,-2.895436843934332,-2.7212957834715565,-2.71619152939312,-2.7161437481733763,-2.6523788713198306,-2.5413694972471923,-2.4751036961790867,-2.445319951351835,-2.431492290822404,-2.3160334233848685,-2.2692614835597906,-2.146748027163729,-1.98711627372111,-1.843962999606017,-1.716787734140652,-1.7156119811531148,-1.6304149903385072,-1.6279602074297768,-1.5776556547825549,-1.4923646372831223,-1.4202330198463091,-1.3827281634171935,-1.3040364444861805,-1.2911029087642012,-1.14716987282856,-1.0791413254300524,-1.0504603923264604,-0.9855425527960335,-0.9704487799468147,-0.9639258148708487,-0.9029072022837995,-0.8647852902650559,-0.8396393374040276,-0.8165927223724948,-0.7557600236199981,-0.7557600236199975,-0.7426278202959108,-0.740451962551052,-0.709860627943193,-0.6199809395193656,-0.6082768362996342,-0.5430231771349796,-0.51955730672174,-0.49935156531060987,-0.4603242616037362,-0.44599648291111227,-0.4078003830153042,-0.40659731795424786,-0.37932637429239846,-0.3718883649418259,-0.3661393106256543,-0.31977671008142794,-0.29122395916669797,-0.29122395916669774,-0.28920861519142227,-0.23311204205616937,-0.22235949760386967,-0.17235942475265076,-0.1434739863294599,-0.0666711850830078,-0.0324541090415181,-0.01372620115787887,-0.0014166728579226018,-0.0014166728579210475,0.02850538516867443,0.06162924322229035,0.06898447873481778,0.09708479854103813,0.10048584571976746,0.207068958774872,0.22092102166588615,0.24869305563099725,0.2580286170282551,0.2737640263952171,0.2737640263952172,0.2861137723294299,0.31463272809825055,0.33030151532096974,0.3846598014153962,0.40656672645899794,0.4065667264589995,0.439098729414188,0.5277312766177724,0.5277312766177725,0.5736984373180741,0.5988359116489727,0.609041260427267,0.6872520161356934,0.7682213887408557,0.7686821680282494,0.7861249266268303</t>
  </si>
  <si>
    <t>0.25884389877319336,0.2762308120727539,0.29426074028015137,0.3301217555999756,0.4467048645019531,0.4671041965484619,0.48813343048095703,0.5437934398651123,0.6386876106262207,0.7307822704315186,1.1119158267974854,1.1318166255950928,1.431082010269165,1.4507594108581543,1.4700028896331787,1.548797845840454,1.5858943462371826,1.6617600917816162,1.7209253311157227,1.7429406642913818,1.7627644538879395,1.8610661029815674,1.898038387298584,2.0510170459747314,2.0883309841156006,2.3527631759643555,2.37479829788208,2.52312970161438,2.5602409839630127,2.729921340942383,2.7479500770568848,2.862139940261841,2.921847105026245,2.9405486583709717,3.0741584300994873,3.3218562602996826,3.417090654373169,3.5496838092803955,3.8679399490356445,3.9249258041381836,4.116502046585083,4.269788980484009,4.401852130889893,4.4219512939453125,4.70606541633606,5.091765403747559,5.26628851890564,5.419126272201538,5.667032957077026,5.875302076339722,6.045748949050903,6.084300518035889,6.179727554321289,6.467499494552612,6.50775146484375,6.588188648223877,6.686339378356934,6.89404296875,6.987130880355835,7.541883230209351,7.878477096557617,8.16643738746643,8.339632272720337,8.395879745483398,8.658188343048096,8.789105892181396,9.096646308898926,9.31916880607605,9.340948104858398,9.362931489944458,9.974131345748901,10.012866258621216,10.05469799041748,10.30412483215332,10.513095378875732,10.775200128555298,10.946953058242798,11.041840553283691,11.27630066871643,11.597818851470947,12.135785579681396,12.57200813293457,12.686668634414673,12.726811647415161,14.13066053390503,14.187189817428589,15.229344606399536,15.801117658615112,16.24288296699524,16.337885856628418,16.971845388412476,17.221994876861572,17.507838487625122,17.83325982093811,18.679897785186768,18.850157976150513,20.170207500457764,20.649061918258667,20.705217599868774,21.3716881275177,22.401787757873535,24.233259439468384,24.492289781570435,25.12808322906494,25.760742664337158,26.04584503173828,26.21849822998047,27.058405876159668,27.270005226135254,28.58549952507019,28.60451626777649,29.797993659973145,31.06892466545105,31.753907918930054,32.020238637924194,32.459144115448,37.03379559516907,38.63221573829651,39.03204298019409,39.71944785118103,44.72085881233215,47.26746869087219,47.72916650772095,50.16033673286438,55.962788820266724,56.34302568435669,56.858393907547,60.21795296669006,62.15183353424072,62.28468680381775,62.96989130973816,64.4583580493927,65.7990071773529,68.18096566200256,70.0992341041565,70.48459196090698,71.221932888031,88.59504580497742,89.25346612930298,92.6802384853363,93.66343283653259,94.32691049575806,94.93788313865662,95.86461615562439,98.31874418258667,99.8226945400238,120.52589321136475,121.12050819396973,122.2302348613739,133.2809762954712,140.04156708717346,145.22500157356262,153.8919334411621,158.4739806652069,171.09409880638123,175.1640498638153,185.56304216384888,186.51776552200317,234.1007194519043,241.56974411010742,267.3732719421387,281.35263538360596,318.9545795917511,337.7504472732544,372.060658454895</t>
  </si>
  <si>
    <t>1,1,2,4,10,11,12,15,20,25,45,46,62,63,64,68,70,74,77,78,79,84,86,94,96,110,111,119,121,130,131,137,140,141,148,161,166,173,190,193,203,211,218,219,234,253,262,270,283,294,303,305,310,325,327,331,336,347,352,381,399,414,423,426,440,447,463,475,476,477,509,511,513,526,537,551,560,565,577,594,622,645,651,653,727,730,785,815,838,843,876,889,904,921,964,973,1043,1068,1071,1106,1160,1256,1269,1302,1335,1350,1359,1403,1414,1483,1484,1546,1613,1649,1663,1686,1927,2011,2032,2068,2331,2463,2487,2613,2916,2936,2963,3140,3242,3249,3285,3363,3433,3558,3659,3679,3718,4629,4664,4843,4895,4930,4962,5010,5138,5217,6278,6309,6367,6948,7302,7574,8029,8270,8935,9149,9695,9745,12259,12651,14001,14739,16714,17676,19482</t>
  </si>
  <si>
    <t>0.7861249266268303,0.7861249266268303,0.7861249266268303,0.7861249266268303,0.7861249266268303,0.7861249266268303,0.7861249266268303,0.7861249266268303,0.7861249266268303</t>
  </si>
  <si>
    <t>0110101101111111111001110011110010001101001111110011110011011000101111010001111110010100110110101111101100101011000000101010011110000000100001011111100000110111111001001110010101000000010000001010001110011010101011001011000000011011100000110011110111000010001100100100100101011000</t>
  </si>
  <si>
    <t>815766296313702943369261996259082505430001419483384632379151062352294493161079851352,815766296313702943369261996259082505430001419483384632379151062352294493161079851352,815766296313702943369261996259082505430001419483384632379151062352294493161079851352,815766296313702943369261996259082505430001419483384632379151062352294493161079851352,815766296313702943369261996259082505430001419483384632379151062352294493161079851352,815766296313702943369261996259082505430001419483384632379151062352294493161079851352,815766296313702943369261996259082505430001419483384632379151062352294493161079851352,815766296313702943369261996259082505430001419483384632379151062352294493161079851352,815766296313702943369261996259082505430001419483384632379151062352294493161079851352</t>
  </si>
  <si>
    <t>815766296313702943369261996259082505430001419483384632379151062352294493161079851352,815766296313702943369261996259082506891503056814287550582835895068577231342035683672,846120497754729960102378588553199988346289026343574312398671945628237204483820636504,815766296313702943369261995866763646968356172488846324051813447064169926243583674712,815766296087546519077628802072420425334907849457466693579071835712728908191717542232</t>
  </si>
  <si>
    <t>35:16.5</t>
  </si>
  <si>
    <t>41:40.6</t>
  </si>
  <si>
    <t>-14.814366559612768,-14.727038939871763,-14.453994547198436,-13.929005590354423,-13.674000854264316,-13.453190208144983,-13.188138798954737,-12.428178576412236,-12.217276607150637,-12.169646738921745,-12.095041993428715,-12.046731766481297,-11.924327762260617,-11.625723918587287,-11.364765480271164,-11.066061569962505,-9.673099334525615,-9.523217037854307,-9.51108941843849,-9.234322708595695,-8.965667152078758,-8.936683237735915,-8.822613744158698,-8.760288508335668,-8.71769464811835,-8.696551550312625,-8.6064364010769,-8.44835332941452,-8.436256488880312,-8.418450957958862,-8.067776939745317,-7.736629517845565,-7.469324183942877,-7.362111300962525,-7.242310498620025,-7.201373341600421,-7.179499688729798,-7.092351187544581,-6.755622206239874,-6.490235000796691,-6.404043438022591,-6.070748921813113,-5.730285952970094,-5.608274085630717,-5.466224977577123,-5.293744151151253,-5.189352303858995,-5.065270443252485,-5.004983193281439,-4.9807472036368,-4.780896886857525,-4.433483914394016,-4.4243979624869105,-4.404010338274372,-4.328516039245832,-4.165763451172082,-4.025028332148367,-4.010643481735055,-3.995880793971505,-3.974681992011967,-3.8937589186071917,-3.6500107211599024,-3.5501948298237984,-3.5311651519421234,-3.516853018776877,-3.5072139862986633,-3.4223808316997855,-3.402105874353476,-3.2660759691112133,-3.1746286594129907,-3.1244599833733457,-3.0843226835151727,-2.9369947303601505,-2.875036666898656,-2.8570216042355843,-2.8495521252439215,-2.8340957406792846,-2.6584515230876415,-2.638563571280393,-2.4026132839578436,-2.340202047648809,-2.3401238392588093,-2.3047289413592056,-2.297553049601514,-2.2950940774651056,-2.2741281437878182,-1.9664567343395116,-1.907129722068665,-1.8913812895059228,-1.8885582336334399,-1.8756699644039008,-1.7834717750624005,-1.6810331275943395,-1.5140174292227941,-1.4594353714907844,-1.4548223573252932,-1.4512769029075356,-1.1758693267502989,-1.1405451892694833,-1.1110424420418983,-1.100662979878069,-1.029381444456209,-1.0174753691960656,-0.9083885856712198,-0.8723904294844137,-0.8389299680668547,-0.8023338203394579,-0.7926102898491113,-0.7812801608348792,-0.7771939063794667,-0.7030847330212697,-0.6856772316234894,-0.6445266281154398,-0.6005260672138651,-0.5140891006519942,-0.4956456860379999,-0.4703588281060225,-0.4663139333389243,-0.4622738391560256,-0.45340650648335307,-0.4382263732313154,-0.4294129030017003,-0.42759549637991573,-0.28983784914110744,-0.2898378491411073,-0.2653596265784082,-0.21765222681919066,-0.17559563102179657,-0.13216939888703708,-0.06054801766587109,-0.05609454729226168,-0.05544571936510381,-0.05342096969334628,-0.0393187275671015,0.012360657765334376,0.06941577425836493,0.070394348382978,0.0707050821510671,0.10430336630784928,0.11044444619107671,0.12901742923705029,0.20517414025526023,0.2222431501492941,0.2706371978853511,0.27801590720163255,0.29719870105781077,0.3252804363657704,0.3515172332117993,0.3717260090169666,0.38122152790800906,0.4151215778217755,0.4216727505452332,0.4244546296333621,0.4571007919026851,0.5020925429074996,0.5272276096733489,0.5552790842299196,0.5660117961881467,0.6703150667742542,0.6998188399260729,0.7161445541533915,0.7510248682846756,0.7896173686417497,0.7913018756557526,0.7972401969748591,0.7972401969748595,0.8150991604179081,0.8430782983492521,0.8951789058079526,0.9000471859260304,0.9000471859260313</t>
  </si>
  <si>
    <t>0.25841522216796875,0.27675628662109375,0.31307148933410645,0.333843469619751,0.4317359924316406,0.4701550006866455,0.5077154636383057,0.5256874561309814,0.6451654434204102,0.7018556594848633,0.7815957069396973,0.8000457286834717,0.8929586410522461,0.9137437343597412,1.0273489952087402,1.1427528858184814,1.180454969406128,1.3637380599975586,1.384594440460205,1.4408941268920898,1.4809722900390625,1.517763376235962,1.5399205684661865,1.5577120780944824,1.635352373123169,1.7318520545959473,1.773576021194458,1.7936139106750488,1.9449563026428223,1.9628105163574219,2.1130778789520264,2.1530463695526123,2.493504285812378,2.5692245960235596,2.608851909637451,2.6683428287506104,2.7454042434692383,2.881880044937134,2.9586760997772217,3.2799623012542725,3.769211769104004,3.8655686378479004,4.117766380310059,4.233081340789795,4.403821706771851,4.422598838806152,4.591702938079834,4.801964044570923,5.011656284332275,5.08682918548584,5.2025697231292725,5.6745359897613525,6.128079652786255,6.167275905609131,6.317648410797119,6.523975372314453,6.712725639343262,6.9782044887542725,7.033852815628052,7.7147603034973145,7.7898242473602295,8.041671991348267,8.11849331855774,8.173864364624023,8.812869310379028,8.963897466659546,9.304013967514038,9.70478367805481,10.37480354309082,10.564569473266602,10.808393478393555,11.474875926971436,11.495582103729248,12.169977188110352,12.566540241241455,13.001598834991455,13.113547563552856,13.13407826423645,13.359029054641724,14.091857433319092,14.739546060562134,14.930126667022705,15.004719018936157,15.32730746269226,15.49641728401184,15.70372748374939,16.051718711853027,17.063473224639893,18.397125720977783,18.53041362762451,18.60960078239441,19.42897629737854,19.899818420410156,20.261534452438354,21.306694269180298,21.7437527179718,21.985875129699707,22.1578209400177,24.079878568649292,24.657670497894287,25.193955421447754,26.407907485961914,26.934823751449585,27.048704624176025,27.955540895462036,28.25884509086609,29.439600706100464,30.342957735061646,30.566004991531372,32.54573345184326,32.67860722541809,33.111785650253296,35.00395154953003,39.97974348068237,42.081791400909424,42.686466693878174,43.353386878967285,44.50166654586792,46.38450074195862,47.35269236564636,49.08259320259094,51.046587228775024,52.21365022659302,54.062761306762695,55.999547719955444,56.811713457107544,63.60078549385071,65.44043898582458,65.70552039146423,69.00662565231323,70.81993651390076,74.72377514839172,75.91868782043457,81.29919505119324,83.16187834739685,83.41145753860474,84.5163803100586,85.06150221824646,87.23874926567078,88.50141263008118,90.31370139122009,90.77582955360413,91.41720414161682,96.02621364593506,98.44373106956482,99.81988096237183,100.39772963523865,115.19980192184448,116.99258708953857,119.26293992996216,122.17905068397522,136.76565313339233,138.2631139755249,142.185955286026,146.54473614692688,165.57564401626587,167.01496815681458,168.35974621772766,175.02437233924866,180.49137449264526,186.15789699554443,198.85239553451538,201.88135719299316,208.65442490577698,240.24576091766357,242.49442386627197,246.24655675888062,251.35988473892212,269.51147174835205,279.4042077064514,323.79203748703003</t>
  </si>
  <si>
    <t>1,1,3,4,9,11,13,14,20,23,27,28,33,34,40,46,48,58,59,62,64,66,67,68,72,77,79,80,88,89,97,99,117,121,123,126,130,137,141,158,184,189,202,208,217,218,227,238,248,252,258,283,306,308,316,327,337,351,354,390,394,407,411,414,448,456,474,495,530,540,553,588,589,624,645,668,674,675,687,725,759,769,773,790,799,810,828,881,951,958,962,1005,1030,1049,1103,1126,1139,1148,1249,1279,1307,1371,1399,1405,1453,1469,1531,1579,1591,1694,1701,1724,1823,2084,2195,2227,2262,2322,2421,2472,2563,2666,2727,2824,2925,2968,3322,3417,3431,3605,3700,3901,3964,4245,4340,4353,4411,4439,4553,4619,4714,4738,4772,5013,5139,5211,5241,6008,6101,6211,6357,7117,7195,7399,7627,8623,8698,8768,9116,9401,9697,10360,10519,10872,12526,12643,12838,13093,14036,14556,16874</t>
  </si>
  <si>
    <t>0.9000471859260313,0.9000471859260313,0.9000471859260313,0.9000471859260313,0.9000471859260313,0.9000471859260313,0.9000471859260313,0.9000471859260313,0.9000471859260313</t>
  </si>
  <si>
    <t>0111001010111001000001001011010111110100110101111111110110101111010000110110001000101100111010110100101111011010001001100111100100100001000000111101011111110011010001100011100010010100110010001100000101001101011110010100000100111011011111000010001111101101010000000100111100001010</t>
  </si>
  <si>
    <t>870579199885133213339444734055363902670330903999571311558127885962606417530606079754,870579199885133213339444734055363902670330903999571311558127885962606417530606079754,870579199885133213339444734055363902670330903999571311558127885962606417530606079754,870579199885133213339444734055363902670330903999571311558127885962606417530606079754,870579199885133213339444734055363902670330903999571311558127885962606417530606079754,870579199885133213339444734055363902670330903999571311558127885962606417530606079754,870579199885133213339444734055363902670330903999571311558127885962606417530606079754,870579199885133213339444734055363902670330903999571311558127885962606417530606079754,870579199885133213339444734055363902670330903999571311558127885962606417530606079754</t>
  </si>
  <si>
    <t>41:42.1</t>
  </si>
  <si>
    <t>48:05.2</t>
  </si>
  <si>
    <t>-16.03586396610502,-15.298373355107987,-15.146141344500602,-15.112223824600164,-13.540243258806067,-13.468971129015907,-13.406750175608328,-12.836597428387508,-12.668897054897002,-12.596218050450034,-12.35216477258721,-11.888229070923385,-11.111088934274472,-10.37034711683912,-10.15967662122066,-9.90447356691526,-9.899127183370224,-9.740540256663172,-9.353426224723957,-9.185848324235645,-9.184997472282417,-8.969999503884793,-8.913438530764802,-8.866861288067998,-8.460401785621718,-8.205568070843317,-8.131003793690999,-8.0969028861068,-7.792268238840086,-7.62565098368881,-7.3499593157499445,-7.234820639149403,-7.007362658763116,-6.941198171550742,-6.865826983414981,-6.861535261997204,-6.828569982920562,-6.6341877670388705,-6.626131961579928,-6.501228514957989,-6.381964178121603,-6.3689726596822975,-6.2484002151959395,-6.159641525572594,-6.049202341099681,-6.038211780827008,-5.975338020035649,-5.9678885654746185,-5.941188430152591,-5.9049937539841295,-5.889020335330583,-5.792167566456923,-5.703989033184185,-5.558783568833544,-5.313630330295011,-5.30867760445877,-5.264746299462628,-5.103213177508062,-5.098630232926629,-5.047380123456386,-4.9598174174407355,-4.886565404788434,-4.83255360252277,-4.729854542803401,-4.721695783403412,-4.655591865225357,-4.622610134718149,-4.456542890237242,-4.383103551999104,-4.331297060673132,-4.281278647230049,-4.266206446535047,-4.082081119042515,-3.9483795862986892,-3.9453956269117105,-3.8398254529200635,-3.7591740304202523,-3.749818031741531,-3.735795567204626,-3.6113811590837295,-3.4536944173063606,-3.4296064131316153,-3.408025553424982,-3.379324215003684,-3.3765275215889607,-3.364288442823809,-3.249967525447364,-3.21896903143925,-3.1525225876302794,-3.0265870132578128,-3.019219597354763,-2.994439255052873,-2.960867548738375,-2.885660391010572,-2.8611413364012543,-2.7338219337983407,-2.6303865543069445,-2.4528433129064044,-2.4409553205680528,-2.41418389199036,-2.2505918511117664,-2.1996909175153663,-2.1343648512894156,-2.0394220214156378,-1.9995214962473524,-1.9221056046632543,-1.8610835948211844,-1.7526669052089021,-1.7299381067999005,-1.6708875328863428,-1.6510894663777083,-1.5704320918638037,-1.569571291614999,-1.54969558639626,-1.494864238228569,-1.463585215676381,-1.3925933082690072,-1.3564101510137805,-1.2726540984510373,-1.2654715903983624,-1.2508845943284272,-1.2029306385004634,-1.0932655475937505,-0.9988150366860782,-0.8713245638321242,-0.7909530993706058,-0.7689293864812514,-0.7313130397894985,-0.6966602067623275,-0.6648206514936198,-0.6556665076548045,-0.5917483063305777,-0.5177441675777821,-0.43493052255772435,-0.4279205875388001,-0.3277560998115108,-0.24465287954695764,-0.19545789349637033,-0.1925752442487031,-0.17356866944659038,-0.12992334516959594,-0.08987667564206311,0.008081984692358601,0.10368087750436833,0.1186009317949682,0.1271619432245879,0.13796675562549315,0.21638379176319789,0.24021527424327413,0.2562313549040387,0.3756955006847619,0.3769254155670124,0.3945259240531699,0.48148150774947485,0.48665333132948374,0.5217116029879345,0.5247586725932903,0.5419353694745961,0.5455094453396048,0.6013025157782179,0.6929464083816458,0.7145440884922531,0.7404628483069066,0.740462848306907,0.7618251352039191,0.7724994169440221,0.7894713309765606,0.8477984397986276,0.8697638206930395,0.8697638206930404,0.8727827078504178,0.8727827078504189,0.8777382687311679</t>
  </si>
  <si>
    <t>0.2572154998779297,0.4072449207305908,0.5036654472351074,0.5996146202087402,0.638725996017456,0.6935701370239258,0.7305288314819336,0.7688953876495361,0.8268270492553711,1.0155529975891113,1.1691453456878662,1.2431907653808594,1.4327099323272705,1.5078699588775635,1.9115772247314453,2.1362717151641846,2.36299467086792,2.4008848667144775,2.437434434890747,2.587190866470337,2.7353355884552,2.8490452766418457,2.886249542236328,2.947542428970337,2.9841229915618896,3.0031542778015137,3.121619701385498,3.1770401000976562,3.2158496379852295,3.272517442703247,3.3497796058654785,3.660142660140991,3.7353599071502686,3.850992202758789,3.991044044494629,4.049024343490601,4.068609952926636,4.087866544723511,4.446045875549316,4.48585319519043,4.647317171096802,4.868776082992554,4.931823015213013,5.042877197265625,5.10338830947876,5.1831300258636475,5.2238640785217285,5.2615087032318115,5.279538869857788,5.433507442474365,5.524132013320923,5.641907453536987,6.009910345077515,6.163068056106567,6.293862819671631,6.3897271156311035,6.579853773117065,6.770636320114136,6.868656158447266,6.963522672653198,7.056843996047974,7.286230802536011,7.46288537979126,7.748684644699097,7.948892593383789,8.026885747909546,8.177619695663452,8.560903549194336,8.828674793243408,9.038691759109497,9.058838129043579,9.277080535888672,9.392706155776978,9.44905948638916,9.963665962219238,10.263916492462158,10.633652687072754,10.879915475845337,10.935906171798706,11.22098183631897,11.539820909500122,11.735729932785034,12.043673992156982,12.348621129989624,12.445737600326538,12.828910827636719,12.942568063735962,13.393047571182251,13.753600120544434,13.830260515213013,14.148579835891724,14.189900636672974,14.34253716468811,14.779924154281616,15.178924322128296,15.330728769302368,15.579738140106201,15.8098623752594,16.092625856399536,16.18785810470581,16.20711922645569,16.593066692352295,16.918794631958008,17.372212409973145,17.597882747650146,18.039764404296875,18.271135807037354,18.439913749694824,18.89282202720642,19.09715747833252,19.59702444076538,19.690819025039673,20.89795184135437,21.54621911048889,21.601871013641357,22.842766284942627,23.017038583755493,23.187677145004272,23.76766347885132,24.486696004867554,24.657021522521973,26.18497610092163,26.712388277053833,27.162779808044434,27.686805963516235,28.245753288269043,29.23706841468811,32.317403078079224,32.41200637817383,32.65773153305054,33.87687945365906,33.89548444747925,35.6389536857605,35.90478301048279,36.444583892822266,37.476630449295044,39.7429678440094,40.2855339050293,42.66859555244446,43.5274076461792,44.750020027160645,46.85285043716431,49.091105461120605,52.41704821586609,53.939722537994385,54.99488139152527,56.35686111450195,59.936068534851074,61.27553081512451,62.18201446533203,62.70340442657471,68.20381379127502,72.51045298576355,76.7444794178009,82.6847357749939,85.91264629364014,89.5345983505249,91.7495129108429,92.45283651351929,97.34951901435852,99.26572966575623,110.59437489509583,130.12963247299194,147.51692366600037,151.32275009155273,155.57920241355896,226.57038688659668,228.49287724494934,233.4272973537445,265.8015470504761,274.07655024528503,286.22674560546875,372.6604027748108</t>
  </si>
  <si>
    <t>1,8,13,18,20,23,25,27,30,40,48,52,62,66,87,99,111,113,115,123,131,137,139,142,144,145,151,154,156,159,163,179,183,189,196,199,200,201,220,222,230,241,244,249,252,256,258,260,261,269,274,280,299,307,314,319,329,338,343,348,353,365,374,389,399,403,411,431,445,456,457,468,474,477,504,520,539,552,555,570,587,597,613,629,634,654,660,684,703,707,724,726,734,757,778,786,799,811,826,831,832,852,869,893,905,928,940,949,973,984,1010,1015,1079,1113,1116,1181,1190,1199,1230,1268,1277,1357,1385,1409,1437,1466,1518,1680,1685,1698,1762,1763,1855,1869,1897,1951,2069,2097,2222,2267,2331,2441,2559,2734,2814,2869,2940,3126,3197,3245,3272,3561,3786,4007,4319,4489,4677,4794,4831,5089,5187,5782,6792,7703,7902,8126,11852,11952,12211,13889,14318,14956,19470</t>
  </si>
  <si>
    <t>0.8777382687311679,0.8777382687311679,0.8777382687311679,0.8777382687311679,0.8777382687311679,0.8777382687311679,0.8777382687311679,0.8777382687311679,0.8777382687311679</t>
  </si>
  <si>
    <t>0111011001111011000001101011111110101100101001110110010111101010111000100101001110101100111110110110111011011011000011100111101110100000000000101101010011110010110101001011100100010000100001001100001110001101101110000011010110010011100000000010000111111001111000000010110101001100</t>
  </si>
  <si>
    <t>899095785265544143762080827254013764203455787704199873807879752334295052271222795596,899095785265544143762080827254013764203455787704199873807879752334295052271222795596,899095785265544143762080827254013764203455787704199873807879752334295052271222795596,899095785265544143762080827254013764203455787704199873807879752334295052271222795596,899095785265544143762080827254013764203455787704199873807879752334295052271222795596,899095785265544143762080827254013764203455787704199873807879752334295052271222795596,899095785265544143762080827254013764203455787704199873807879752334295052271222795596,899095785265544143762080827254013764203455787704199873807879752334295052271222795596,899095785265544143762080827254013764203455787704199873807879752334295052271222795596</t>
  </si>
  <si>
    <t>899095785265544143762080827254013764203455787704199873807879752334295052271222795596,899095785265544143762080827254013799279495083645869910696315737525087524013603827020,899095785265544143762080827254013764203812599627376363776906383787372045780419358028,899095785265544143762080827254013390059036630993052813664581919778955854419287092556,899095785265544143762080827254013764200958104241964444016027751887758435782552989004</t>
  </si>
  <si>
    <t>48:06.7</t>
  </si>
  <si>
    <t>54:29.3</t>
  </si>
  <si>
    <t>-15.626342539879937,-13.949795053853624,-13.135558551274993,-13.081654103142705,-12.332439341377533,-12.295095830324934,-12.190284609055132,-11.528139068926663,-11.408386608339441,-11.133875141931744,-10.264258847696674,-9.933980639395013,-9.914310396216012,-9.462126656230414,-9.0490883313466,-8.52704692432017,-8.179014120913523,-8.075799666799188,-7.9314447880276475,-7.918386804374787,-7.362946733115322,-7.212700146126266,-7.206975653402051,-7.145913473879446,-7.145244507682572,-7.140284614476373,-7.04310153900599,-6.979509273938551,-6.844826356826414,-6.603102556134806,-6.415549556812254,-6.301042322338575,-6.091831861937663,-6.074507198313734,-6.017063800294381,-5.894286047663256,-5.776687282340372,-5.6794674373347664,-5.66412420981318,-5.658159342949797,-5.244813817935457,-5.15374839525759,-4.985901166428226,-4.972995485626556,-4.9377148793729235,-4.874569107543724,-4.819272032324791,-4.789786880633043,-4.78946944862647,-4.751259608975549,-4.681722042434545,-4.492571247131576,-4.474079821571915,-4.326709418257684,-4.262406916870817,-4.167501774397388,-3.9811753600399524,-3.934115652226991,-3.9217808360946314,-3.8926540125677884,-3.803312080317421,-3.6592472099729587,-3.580096930473817,-3.563336861410616,-3.4604201831838433,-3.3202668454005724,-3.283228090530964,-3.1180462053170297,-3.114824245705121,-3.1111304350281284,-2.976888852575422,-2.862527436902715,-2.784087782186185,-2.776346718217334,-2.770632381599385,-2.7407614118219916,-2.6963332676298726,-2.674124864227997,-2.669930396761295,-2.591365236333206,-2.48922902631973,-2.445608599851505,-2.3604901945695667,-2.3404288727463967,-2.195335021919221,-2.1889793465303025,-2.1370774035760207,-2.0437100547977223,-2.008209250859565,-1.9680974062110002,-1.9375222875142117,-1.9178776248671334,-1.7586993393828334,-1.662841228233158,-1.481471288603706,-1.4751482872751525,-1.3804208063981775,-1.3707813677487575,-1.276057738377661,-1.2343733922783482,-1.202038761846206,-1.1725467866693358,-1.1549141439361306,-1.1464467510068999,-1.0963747903006913,-1.0155346048181373,-0.976917590791226,-0.9182936344900918,-0.8070593151997024,-0.7790063458738627,-0.7678904486425056,-0.735661876071406,-0.7084200351517131,-0.6497066779419862,-0.6354537278098481,-0.6158597060958368,-0.6088539460640398,-0.4559581107526982,-0.4346043503732713,-0.4160352476158157,-0.3432799346198451,-0.24228444414313716,-0.2239105736214107,-0.19988708384055814,-0.18179524990131793,-0.16852095525937336,-0.16307892045793423,-0.13388553676806225,-0.10789848468137515,-0.05086548223825253,-0.011542413962684253,0.0021306562724419664,0.002572838090044091,0.03829137707403252,0.05548084918207859,0.11892636977571337,0.1326606215872228,0.1800743144560395,0.2212239061050126,0.2853320930671637,0.3382683355418594,0.44490514800614706,0.48003055507583936,0.5361302499338833,0.5388887527435073,0.6179979109495201,0.617997910949521,0.61873929249837,0.6288228025405668,0.6632312049673919,0.7198906987633681,0.762643583943071,0.7626435839430723,0.7817479436712493,0.792501195350105,0.7951446007879552,0.8343028811969851,0.8347868825691948,0.8347868825691959,0.8648487651082605,0.9066685553917184,0.9066685553917186,0.9276183801856971</t>
  </si>
  <si>
    <t>0.25922346115112305,0.3791193962097168,0.5320682525634766,0.7451517581939697,0.7647488117218018,0.8782432079315186,0.9526896476745605,1.0080113410949707,1.1022181510925293,1.1379461288452148,1.370640516281128,1.6451773643493652,1.7460062503814697,1.7647557258605957,1.8268458843231201,1.9254262447357178,2.0280375480651855,2.17773175239563,2.3594892024993896,2.3790807723999023,2.4189159870147705,2.5976645946502686,2.8010218143463135,2.903543710708618,3.0262882709503174,3.1491777896881104,3.16886305809021,3.187904119491577,3.2268621921539307,3.3280370235443115,3.4105420112609863,3.504993200302124,3.6880545616149902,4.094847917556763,4.213681697845459,4.451643466949463,4.898585796356201,5.005784511566162,5.045052766799927,5.160726547241211,5.27273964881897,5.482238054275513,5.73163366317749,5.772075653076172,6.410177946090698,6.485814571380615,6.656136751174927,6.67616081237793,6.695632457733154,6.84376072883606,6.862642288208008,6.882676124572754,7.251966714859009,7.382829904556274,8.009556531906128,8.141035795211792,8.440811157226562,8.632586240768433,8.883616209030151,9.014089822769165,9.034116268157959,9.07122540473938,9.454181909561157,9.627672672271729,9.75966739654541,10.20097279548645,10.530006408691406,10.623700141906738,10.837921619415283,10.952862977981567,11.159830093383789,11.252778053283691,11.423809051513672,11.53859543800354,11.653679609298706,11.732524156570435,11.769776105880737,11.825385093688965,12.033782482147217,12.187793493270874,12.63191843032837,12.818668365478516,13.122692584991455,13.369018793106079,13.977740287780762,14.015292882919312,14.071969270706177,14.41415524482727,14.812530040740967,14.85007119178772,14.906169652938843,14.94628381729126,15.00277853012085,16.10858178138733,17.27175211906433,18.633031845092773,18.899786949157715,19.495063304901123,19.835111618041992,20.46898627281189,21.21762490272522,21.295100688934326,21.543876886367798,21.696123838424683,22.410746097564697,23.286577701568604,25.330892086029053,26.63759160041809,27.651928901672363,28.11195707321167,32.12289237976074,32.907750606536865,33.664597034454346,34.0661735534668,34.5123496055603,34.67458128929138,34.95177936553955,35.565850496292114,36.79161262512207,38.09575176239014,38.705631494522095,40.477898597717285,40.88499855995178,41.40186333656311,43.542842388153076,43.61875677108765,44.86208724975586,44.99329376220703,46.28619074821472,48.09097361564636,50.43880081176758,51.569849252700806,52.18396973609924,54.51281452178955,54.91390514373779,55.66395711898804,57.62376832962036,57.8139328956604,59.304147481918335,59.66485595703125,66.49115514755249,67.3825945854187,69.18101620674133,77.26077914237976,89.16414785385132,116.19745969772339,122.42306804656982,125.24122738838196,126.97749853134155,128.39557194709778,135.39623641967773,138.67000150680542,151.1306176185608,162.3561143875122,169.4976897239685,189.69508957862854,196.84777975082397,226.9961543083191,233.39448189735413,321.8112027645111,346.66311478614807,359.18571424484253,367.49860548973083</t>
  </si>
  <si>
    <t>1,6,14,25,26,32,36,39,44,46,58,72,77,78,81,86,91,98,107,108,110,119,129,134,140,146,147,148,150,155,159,164,172,190,196,208,230,235,237,243,249,260,273,275,308,312,321,322,323,331,332,333,352,359,392,399,415,425,438,445,446,448,468,477,484,507,524,529,540,546,557,562,571,577,583,587,589,592,603,611,634,644,660,673,705,707,710,728,749,751,754,756,759,817,877,948,962,993,1011,1043,1082,1086,1099,1107,1144,1190,1298,1367,1420,1444,1655,1696,1736,1757,1780,1788,1802,1834,1897,1966,1998,2091,2112,2139,2252,2256,2321,2328,2396,2491,2615,2674,2706,2828,2849,2888,2991,3001,3079,3098,3453,3500,3595,4016,4634,6047,6373,6521,6611,6685,7038,7210,7863,8450,8825,9884,10257,11824,12161,16813,18127,18783,19221</t>
  </si>
  <si>
    <t>0.9276183801856971,0.9276183801856971,0.9276183801856971,0.9276183801856971,0.9276183801856971,0.9276183801856971,0.9276183801856971,0.9276183801856971,0.9276183801856971</t>
  </si>
  <si>
    <t>0111101101111001010001110010110111101101001101110111110111011110110101110110011011011100111110011100111010011011010000101101100010100000000001101101110101110110011101010010100000010010100000001000000111001100101111000001100110111010000010000010100111001001000000001110110100010011</t>
  </si>
  <si>
    <t>936986712079335650572462174308646973095411160528274792927935077760971228787641478419,936986712079335650572462174308646973095411160528274792927935077760971228787641478419,936986712079335650572462174308646973095411160528274792927935077760971228787641478419,936986712079335650572462174308646973095411160528274792927935077760971228787641478419,936986712079335650572462174308646973095411160528274792927935077760971228787641478419,936986712079335650572462174308646973095411160528274792927935077760971228787641478419,936986712079335650572462174308646973095411160528274792927935077760971228787641478419,936986712079335650572462174308646973095411160528274792927935077760971228787641478419,936986712079335650572462174308646973095411160528274792927935077760971228787641478419</t>
  </si>
  <si>
    <t>936986712079335650572462174308646973095411160528274792927935077760971228787641478419,936986712079335704492355508609926562383769408400945424008358771819732346630614084883,936986712079335704492355508609926563845271045731848342212043604536014803336593206547,936986712079335704492355508609926563753927193398666909824313302491247677558050843923</t>
  </si>
  <si>
    <t>54:30.8</t>
  </si>
  <si>
    <t>00:53.8</t>
  </si>
  <si>
    <t>-16.298534658438008,-15.852756614408733,-14.291791268541008,-13.63917887388597,-13.45484836239353,-12.035699689079317,-11.62992546669803,-11.38209478456036,-11.329645647467649,-10.852066918493483,-10.714254203653631,-9.787198761950275,-9.68572049253489,-9.571960312838232,-9.390404191901606,-9.225837418549496,-8.603401408299504,-8.426600834774296,-8.27501932400319,-8.142130111869424,-8.089478472639737,-8.03571149478765,-7.934530867354725,-7.81924002041553,-7.547850811708806,-7.482271710326764,-7.437587564113117,-7.379630260951441,-7.315684582268488,-7.279587262785814,-7.102620041127984,-6.998717395096017,-6.825913371148765,-6.76744198596496,-6.585477831988735,-6.53236891118994,-6.4236954928518335,-6.277010576914268,-6.140669004961639,-6.099225368398299,-5.964906288948854,-5.7393521856272525,-5.459388433249726,-5.296162419921017,-5.242339177097188,-5.164328194410798,-4.947339655340768,-4.944554455954615,-4.913794949015616,-4.785830229583521,-4.718928474561335,-4.504382672356113,-4.457607267905419,-4.389852702021053,-4.213007327235164,-4.192375113295541,-4.1646165888972515,-4.064495170220564,-3.9921639534500506,-3.925066177966212,-3.7926652963725447,-3.7116801766947565,-3.5821504319952515,-3.56319848041887,-3.5381007588402897,-3.4786688471433638,-3.4262727918257148,-3.3690044521466396,-3.3319401064991827,-3.2337940799870095,-3.220837858610716,-3.0993511406304846,-3.0551476550833563,-3.0429683542686514,-2.7970908008446647,-2.7737175562521914,-2.759755648953152,-2.7091297920410495,-2.6914493738564067,-2.6708752164346174,-2.5787149294532727,-2.4943100551275394,-2.489929198124546,-2.482876567836499,-2.472269918280422,-2.428967152256751,-2.364940974320649,-2.310372356241666,-2.2818287862977638,-2.238650080881247,-2.177705006469814,-2.1496163465978455,-2.0566535275333675,-2.0512729496766156,-2.0239625005054696,-1.958349731083096,-1.9539327034857115,-1.7398888622433974,-1.6746770735996575,-1.664482235846713,-1.643353979185266,-1.6366484402575252,-1.6114179243018212,-1.562898090527958,-1.546067073323723,-1.4961871164622478,-1.4819371000054022,-1.4384050153002153,-1.3652248722833156,-1.3628749128370352,-1.3245597288940867,-1.2406459870014874,-1.1230249374115981,-1.068762937163265,-1.0615493563959033,-1.0037134568129875,-0.9938986528645896,-0.9454582846691885,-0.9289286015098949,-0.8543903551928588,-0.8443955212440086,-0.8133194618860103,-0.8124820120584321,-0.7862855345296068,-0.7014545852129788,-0.6496427275139528,-0.6038240918028158,-0.5826535147529862,-0.5783672081861164,-0.48352666885575424,-0.4467188595151108,-0.43703753067361933,-0.42294618210113333,-0.41848199126478686,-0.3406652781736238,-0.273836214957123,-0.2736462648801121,-0.270654115260322,-0.2675203295086837,-0.2523317165618299,-0.21416843022944138,-0.20206127217600967,-0.13825150162351243,-0.13396263165787278,-0.12608494618450242,-0.12250876506562963,-0.08833124691561532,-0.05740787356639944,0.03908848959945131,0.12139612851878714,0.16329185669616303,0.1775410080722651,0.20041550703247332,0.30294574807710495,0.30706395500663336,0.3256680842712581,0.3427941509001511,0.35070601319927464,0.3507060131992757,0.35070601319927613,0.35839896689714246,0.37767861438455985,0.4781498242284693,0.4829489746499461,0.48662050100774973,0.5176291370013851,0.5509253232659209,0.6557812871028519,0.6557812871028528,0.6557812871028533,0.6658590866892299,0.7162880376438862,0.716288037643887,0.7187754453711024,0.7192101520452353,0.7192101520452355,0.7844571200349988,0.784457120034999</t>
  </si>
  <si>
    <t>0.25728464126586914,0.3141164779663086,0.33287692070007324,0.4633047580718994,0.518155574798584,0.5551280975341797,0.7249464988708496,0.7443134784698486,0.8783197402954102,0.9151661396026611,1.159510850906372,1.197068214416504,1.3863248825073242,1.4059371948242188,1.4419360160827637,1.5719938278198242,1.6703860759735107,2.019265651702881,2.1709177494049072,2.3854129314422607,2.5800588130950928,2.6379127502441406,2.850541591644287,2.968669891357422,2.9872000217437744,3.1414682865142822,3.1615002155303955,3.2372047901153564,3.3130407333374023,3.409183979034424,3.5981738567352295,3.6928796768188477,3.730520248413086,4.0018134117126465,4.097560167312622,4.214889287948608,4.23414421081543,4.351754903793335,4.579290151596069,4.827942371368408,4.933328628540039,5.052031993865967,5.243670225143433,5.354969024658203,5.492120742797852,5.688251972198486,5.765097379684448,6.104926586151123,6.123394012451172,6.179063320159912,6.367235422134399,6.404868841171265,6.651947259902954,6.730829954147339,6.943678140640259,7.40368914604187,7.544208765029907,7.748251676559448,7.788103342056274,8.846182107925415,8.886729955673218,9.004242658615112,9.573935747146606,9.733103036880493,10.289660930633545,10.309592962265015,10.405873537063599,10.613661289215088,10.770355701446533,10.970043420791626,11.142407655715942,11.393887519836426,11.412380933761597,11.893371343612671,12.240544557571411,12.448614597320557,12.75418758392334,12.831759214401245,13.120137929916382,13.505859136581421,13.588791608810425,14.212249994277954,14.74491810798645,15.024836540222168,15.082921743392944,15.405101537704468,16.148680925369263,16.297064065933228,17.05360174179077,17.51507067680359,18.045268535614014,18.688392639160156,19.16046667098999,19.370421171188354,19.643404245376587,19.835018157958984,20.400182723999023,20.476025342941284,21.348515510559082,21.497711658477783,21.573521375656128,21.650938510894775,21.800984859466553,22.308175802230835,22.503535985946655,23.489577531814575,25.273104906082153,25.426364421844482,26.244198083877563,26.772871017456055,27.246827363967896,27.283504962921143,27.958629608154297,28.968596935272217,29.310041904449463,29.795281648635864,33.387941122055054,33.78903388977051,34.606059551239014,34.8349335193634,37.972578048706055,39.721012353897095,40.12596607208252,40.50371813774109,41.5496346950531,42.093780517578125,49.56382989883423,50.963972091674805,52.17654848098755,52.401832580566406,53.983527421951294,62.232077836990356,65.12311291694641,65.43040943145752,66.81326007843018,68.38716697692871,73.93512964248657,82.12619280815125,82.88497233390808,86.97907042503357,87.78986263275146,88.23791027069092,88.94078755378723,90.58713984489441,90.776935338974,91.58702898025513,92.29606437683105,92.54358863830566,94.19495105743408,98.15763115882874,103.04741764068604,113.85158944129944,122.13988900184631,125.06415367126465,139.89095616340637,145.5233108997345,157.52791142463684,162.06894373893738,168.71986842155457,175.07605600357056,175.51312971115112,187.76309418678284,197.9849512577057,202.06292939186096,213.15895986557007,221.64702534675598,238.1947786808014,251.74342584609985,274.77470660209656,284.0337235927582,296.6766014099121,297.29140162467957,298.4331555366516,298.87183904647827,304.51186656951904,306.58087635040283,319.8039538860321,336.84331583976746</t>
  </si>
  <si>
    <t>1,3,4,11,14,16,25,26,33,35,48,50,60,61,63,70,75,93,101,112,122,125,136,142,143,151,152,156,160,165,175,180,182,196,201,207,208,214,226,239,244,250,260,266,273,283,287,305,306,309,319,321,334,338,349,372,379,389,391,444,446,452,477,485,513,514,519,530,538,549,558,571,572,597,615,625,641,645,660,680,684,717,745,760,763,780,818,826,866,890,918,952,977,988,1002,1012,1042,1046,1092,1100,1104,1108,1116,1143,1153,1205,1299,1307,1350,1378,1403,1405,1441,1494,1512,1537,1725,1746,1789,1801,1967,2059,2079,2098,2154,2183,2578,2652,2716,2728,2812,3245,3398,3414,3487,3570,3862,4295,4335,4551,4594,4618,4655,4742,4752,4795,4833,4846,4933,5140,5396,5966,6400,6553,7317,7611,8239,8476,8822,9155,9178,9819,10350,10563,11145,11588,12452,13163,14356,14839,15500,15532,15591,15614,15909,16018,16712,17599</t>
  </si>
  <si>
    <t>0.784457120034999,0.784457120034999,0.784457120034999,0.784457120034999,0.784457120034999,0.784457120034999,0.784457120034999,0.784457120034999,0.784457120034999</t>
  </si>
  <si>
    <t>1110101101111111011010110010110000011101000100110011011011011001111101010101010111010001001011001011111001001110001000100110100000010010101111101000001100011111111110101000000111010101100000001000001111010000000101110000100000110001101110100011100111010011111000100100101101111001</t>
  </si>
  <si>
    <t>1787086376772305764562816889028051932855315185425869132876111090040433811598583417721,1787086376772305764562816889028051932855315185425869132876111090040433811598583417721,1787086376772305764562816889028051932855315185425869132876111090040433811598583417721,1787086376772305764562816889028051932855315185425869132876111090040433811598583417721,1787086376772305764562816889028051932855315185425869132876111090040433811598583417721,1787086376772305764562816889028051932855315185425869132876111090040433811598583417721,1787086376772305764562816889028051932855315185425869132876111090040433811598583417721,1787086376772305764562816889028051932855315185425869132876111090040433811598583417721,1787086376772305764562816889028051932855315185425869132876111090040433811598583417721</t>
  </si>
  <si>
    <t>00:55.3</t>
  </si>
  <si>
    <t>07:18.0</t>
  </si>
  <si>
    <t>-15.916457243800792,-15.552005139164699,-15.53437828809233,-15.464890212742313,-15.337340019055071,-14.553734252518215,-13.319457474131253,-13.096052948548833,-12.683743942677738,-12.49017689560865,-12.392759675864337,-11.82996352979832,-11.653502837856973,-11.434287784417924,-11.14099241636251,-9.518201331040308,-9.408345164573248,-9.23083024540795,-8.646395068234595,-8.581670644658095,-8.510611689363003,-8.30967743146043,-7.96184420768574,-7.882492535618472,-7.8461289989905465,-7.677138080077195,-7.322908189233582,-7.173295932153212,-7.159666009085583,-7.147420976454213,-6.837344366501661,-6.763684157090441,-6.443388654250956,-6.307445082410481,-6.102532862886479,-5.877537894091223,-5.66493486447031,-5.528766122629305,-5.45210474536605,-5.438076559904523,-5.32303527160048,-5.264856038809395,-5.257618808789873,-5.105195364256228,-5.025538687103058,-4.868745272701718,-4.73853541382229,-4.5378855190168474,-4.521803645629043,-4.521215443375164,-4.309821944586803,-4.008391959612768,-4.003988384554686,-3.8706156258599402,-3.853862485345943,-3.789578426474748,-3.742477823673726,-3.7038740348719275,-3.6663938298759167,-3.6529710655029923,-3.632641055988845,-3.591844229862507,-3.522766970433186,-3.3064881900418133,-3.2929848872087852,-3.272630319564997,-3.230392860995465,-3.1385370592872612,-3.0898214267470405,-3.0245589309759144,-3.020923079106976,-3.008007228069141,-2.984317382912397,-2.9472008631080744,-2.8974770377066825,-2.8230861300432837,-2.7555501308064265,-2.6564104418240917,-2.6035129394406686,-2.3831170429826836,-2.378880662707534,-2.374769196812162,-2.3631882199104024,-2.309036957860128,-2.2944404032812624,-2.2256240688425826,-2.1910380049720604,-1.9506400411894669,-1.9279611161110446,-1.8400923587245506,-1.786674855490406,-1.7733063276352463,-1.6191406183363832,-1.5908750166328907,-1.5839443115817093,-1.5520112126853227,-1.5424976417697218,-1.529237831819727,-1.395599714982386,-1.3926284419782942,-1.3903782955410076,-1.3735066995534178,-1.3398906234323569,-1.2544466161477792,-1.2220127428548766,-1.1650966510241714,-1.161520283835219,-1.106365812128744,-1.061926769648706,-0.9665864373622552,-0.9311960506206296,-0.8993074633201961,-0.8828151724107283,-0.8326495695475346,-0.8143503126028889,-0.7733107486502586,-0.7607917728031454,-0.7586143664238234,-0.5467676309918439,-0.5112497038829955,-0.4536271080115296,-0.42521420591045034,-0.3839438497639201,-0.33740826353439657,-0.33740826353439596,-0.3200107626572073,-0.31875057271770446,-0.17940925827026022,-0.15054909604532732,-0.13454017016179307,-0.028121834335691348,0.05537701735610806,0.129003339928457,0.13191773867319442,0.1645422881697527,0.16454228816975297,0.17416637423792902,0.1765963685016156,0.18134136750753588,0.19605821078247282,0.1960582107824737,0.2577472960016085,0.2728169608944561,0.3013759572134758,0.3433503480538843,0.35807024393710124,0.3580702439371016,0.3588421558051328,0.3910923245674629,0.391092324567464,0.49684507269914935,0.4980437001140864,0.4980437001140873,0.5473556283651654</t>
  </si>
  <si>
    <t>0.26039600372314453,0.2979722023010254,0.3943464756011963,0.4319953918457031,0.46898889541625977,0.5075538158416748,0.526580810546875,0.7717514038085938,0.7899322509765625,0.9962377548217773,1.0552821159362793,1.0743796825408936,1.131546974182129,1.1515793800354004,1.266930103302002,1.3060781955718994,1.4769794940948486,1.5143983364105225,1.5759003162384033,1.59413743019104,1.7269012928009033,1.7464196681976318,1.7839674949645996,1.8809373378753662,2.210378408432007,2.4225821495056152,2.4612696170806885,2.9164023399353027,3.029921531677246,3.088667869567871,3.168210506439209,3.2087907791137695,3.3642961978912354,3.8032565116882324,4.161259651184082,4.278053522109985,4.810144901275635,4.958746910095215,5.037492990493774,5.248201370239258,5.479382038116455,5.728322267532349,5.899986028671265,5.938619375228882,6.074162244796753,6.152073860168457,6.6625306606292725,6.833924055099487,7.431387901306152,7.470594882965088,7.4893505573272705,8.011263370513916,8.307898044586182,8.38419485092163,8.616490125656128,8.868138313293457,9.042924880981445,9.19918179512024,9.316163778305054,9.569950103759766,9.968603610992432,10.04524850845337,10.18130373954773,10.528029918670654,10.930542469024658,11.382444143295288,11.989996910095215,12.252886295318604,12.6127028465271,12.696004390716553,12.757042646408081,13.315981388092041,13.434067487716675,13.90093183517456,14.228396654129028,14.443090677261353,14.850313663482666,15.010899305343628,16.051710605621338,16.700663805007935,17.222728967666626,17.300204277038574,17.358250856399536,17.925195455551147,18.85302972793579,18.951871156692505,19.176652669906616,19.232239723205566,19.975393056869507,20.429948091506958,20.964134216308594,21.686529874801636,22.012640953063965,22.771143436431885,23.664958715438843,24.260778188705444,24.739760160446167,25.318163633346558,25.414849042892456,26.253228425979614,26.86084508895874,27.714913606643677,27.79093885421753,28.06185531616211,29.452582597732544,29.9498929977417,30.245425939559937,30.434045553207397,31.801934480667114,32.76003122329712,33.855812788009644,34.52706813812256,36.21146368980408,38.246337890625,39.003947019577026,40.68403458595276,40.72095012664795,41.71818780899048,42.93241000175476,45.02393698692322,45.69036674499512,46.162352323532104,46.55850839614868,47.99721693992615,49.58139991760254,49.84389567375183,51.0380072593689,52.81798791885376,54.24117183685303,57.89729142189026,59.995460987091064,62.97421860694885,63.732839584350586,68.38727307319641,87.5567216873169,102.51187252998352,113.06907558441162,120.82495450973511,143.51583194732666,148.57271552085876,152.09592080116272,153.42236495018005,169.20219016075134,188.58027267456055,202.32663369178772,263.3345739841461,287.7590854167938,302.5162069797516,302.95367431640625,310.34361362457275,320.0898699760437,327.852486371994,352.9562427997589,355.870876789093</t>
  </si>
  <si>
    <t>1,2,7,9,11,13,14,27,28,39,42,43,46,47,53,55,64,66,69,70,77,78,80,85,102,113,115,139,145,148,152,154,162,185,204,210,238,245,249,260,272,285,294,296,303,307,334,343,374,376,377,404,419,423,435,448,457,465,471,484,504,508,515,533,554,578,610,623,641,645,648,676,682,705,721,731,749,757,810,843,869,873,876,906,954,959,971,974,1013,1037,1065,1103,1120,1160,1207,1238,1263,1293,1298,1342,1374,1419,1423,1437,1510,1536,1551,1561,1633,1683,1740,1775,1862,1969,2009,2098,2100,2152,2215,2325,2360,2385,2406,2481,2564,2578,2641,2735,2810,3003,3113,3270,3310,3556,4563,5349,5902,6309,7496,7752,7936,8006,8835,9845,10567,13771,15041,15817,15840,16225,16736,17144,18458,18612</t>
  </si>
  <si>
    <t>0.5473556283651654,0.5473556283651654,0.5473556283651654,0.5473556283651654,0.5473556283651654,0.5473556283651654,0.5473556283651654,0.5473556283651654,0.5473556283651654</t>
  </si>
  <si>
    <t>0110110100110111010001000000110010100100011100111111110011100111111111011110111110011100101110101111100100010011001010111110111101100100011011111111000000110010111100101110000101010011010000001111001000001010100111001011001000101011000000011011110010000000101100100000100001010000</t>
  </si>
  <si>
    <t>828790221464833376301175130331226684215446978342001485654128425189578126499068905552,828790221464833376301175130331226684215446978342001485654128425189578126499068905552,828790221464833376301175130331226684215446978342001485654128425189578126499068905552,828790221464833376301175130331226684215446978342001485654128425189578126499068905552,828790221464833376301175130331226684215446978342001485654128425189578126499068905552,828790221464833376301175130331226684215446978342001485654128425189578126499068905552,828790221464833376301175130331226684215446978342001485654128425189578126499068905552,828790221464833376301175130331226684215446978342001485654128425189578126499068905552,828790221464833376301175130331226684215446978342001485654128425189578126499068905552</t>
  </si>
  <si>
    <t>828790221464833376301175130331226684215446978342001485654128425189578126499068905552,828790453049011850933565977473196701591262684881970816935256504104745860850351474768,828790453049011850933565977473196701591262684881970816935217818478518474191737587792,828790250412855685630223986223972936387423941659331498564796320569861152594816272464</t>
  </si>
  <si>
    <t>07:19.5</t>
  </si>
  <si>
    <t>13:43.6</t>
  </si>
  <si>
    <t>-15.022102532585857,-14.912244840491237,-14.675734632505957,-13.54580709080713,-13.072963428348052,-12.915727257961924,-12.259201864968377,-11.651111544708048,-10.896323085037686,-10.43376047098636,-9.89047266518139,-9.4203979087359,-9.359205531160812,-9.201072902079154,-9.086148943150619,-9.065417521770602,-8.973888785393612,-8.884613792418078,-8.88065062875068,-8.8510530835698,-8.765182445462788,-8.617594394008005,-8.195332093699413,-7.758982378067791,-7.558886292932511,-7.552750151662889,-7.342466938983633,-6.947828122966082,-6.787279183813458,-6.730482017736217,-6.5920310610944455,-6.465647001414078,-6.404347892030923,-6.243309762961467,-5.971359217276162,-5.637154994555266,-5.54865452372857,-5.514065045101351,-5.282192144632917,-5.267864285498663,-5.087436414648753,-5.069240905274274,-5.003722155611797,-4.998653315344201,-4.864791813675876,-4.7020457005109115,-4.669045941582793,-4.581580560154365,-4.565700359892355,-4.531020399173723,-4.480916392752606,-4.457514303112942,-4.431314995646287,-4.319051777793646,-4.178864764256086,-3.988885954157768,-3.9211027482776966,-3.856078212374772,-3.571379180145484,-3.395780488671707,-3.3491162053363555,-3.0314307431156364,-3.008964286700418,-2.995112544146826,-2.7894421473952278,-2.7098496714388163,-2.6624615296055065,-2.6123644682156737,-2.543102438821131,-2.4693893934774063,-2.426312793772607,-2.4010228079290736,-2.298030015105763,-2.176453518343664,-2.1381870859478953,-2.104562481800763,-2.0955399638833994,-2.0216148998465995,-1.9614507252786377,-1.8813845369143427,-1.818372059543899,-1.7781009408161832,-1.6291522909678797,-1.5949235316563304,-1.5846726837552927,-1.5494383536071337,-1.5258500708063332,-1.5099458250475906,-1.4209301024524654,-1.3331497670635937,-1.3331497670635932,-1.259311132634122,-1.2136954093855346,-1.1769843459783949,-1.1695418893526022,-1.161387384101163,-1.0991817921363696,-1.0428888066700652,-1.023433524928775,-0.9313499004219874,-0.9307994601277895,-0.905589867979886,-0.9022672258662124,-0.8952682497425877,-0.8870371558682002,-0.8866095770373517,-0.8714498659233089,-0.8196723741103003,-0.8121469135018762,-0.8089353258584243,-0.7380768686918544,-0.7201814845304753,-0.6633913835168657,-0.633066193854594,-0.5630999700123411,-0.5103438704234282,-0.4914715464832706,-0.44000234768206764,-0.37502154509220453,-0.34494106202990216,-0.2600193461307968,-0.24517001903014113,-0.2137629120208681,-0.20817338235220356,-0.18113950350456026,-0.13967180005981358,-0.1344369773948883,-0.11150687760985065,0.005306151199707954,0.031491224541173785,0.04907283209442734,0.07618164669756182,0.24477462018221255,0.2671529443029706,0.2692848028142367,0.27759502759661797,0.299166107631449,0.33508446050611784,0.37627978040330573,0.428906541745038,0.44066345023945513,0.4620682918440997,0.49182497139597703,0.5077443216478862,0.5252016387369585,0.5405503719554732,0.553923319082437,0.5560245094071287,0.5579545819419192,0.5736761513112197,0.6027214815461562,0.6251964004131418,0.7713220738867659,0.7786784041253614,0.7810380075659997,0.7863716676221876,0.7863716676221882,0.7934443664152593,0.7934443664152602,0.7934443664152621,0.8323051261275666</t>
  </si>
  <si>
    <t>0.25732970237731934,0.2771279811859131,0.35467076301574707,0.4311678409576416,0.6944003105163574,0.863823652267456,0.9220006465911865,1.1508941650390625,1.3928265571594238,1.691469430923462,1.7105016708374023,1.9200644493103027,1.959245204925537,2.0749454498291016,2.2993462085723877,2.3178658485412598,2.338064670562744,2.470518112182617,2.7713124752044678,2.8841984272003174,2.9040870666503906,2.941739082336426,2.961773157119751,3.1163673400878906,3.40431809425354,3.461479902267456,3.481013536453247,3.8607544898986816,4.1442835330963135,4.367892265319824,4.406087398529053,4.427114009857178,4.542093992233276,4.596714019775391,4.873098850250244,5.063877105712891,5.216196537017822,5.253454923629761,5.310812711715698,6.0537590980529785,6.093852758407593,6.299383640289307,6.471152067184448,6.582354545593262,6.639518737792969,6.7154316902160645,6.811091899871826,6.965378761291504,7.081505298614502,7.101536989212036,7.120541334152222,7.25618839263916,7.294671535491943,7.35329008102417,7.659991502761841,7.736814737319946,8.170375347137451,8.246091604232788,8.656006574630737,8.732147455215454,9.242055177688599,9.410731315612793,9.926170825958252,9.946030855178833,10.061716794967651,10.21529507637024,10.975133895874023,11.223679065704346,11.280113220214844,11.43394660949707,11.7762930393219,12.174605131149292,12.193162202835083,12.43796157836914,12.877924680709839,13.0133216381073,13.375915050506592,13.395070314407349,14.031209230422974,14.603222608566284,15.088470458984375,15.551803350448608,15.821725130081177,16.447847366333008,17.908770322799683,18.48613405227661,18.83013892173767,19.795763969421387,19.895965814590454,20.936115264892578,23.26634168624878,24.076261043548584,24.47390842437744,25.31009078025818,26.217994689941406,27.564499378204346,27.869133472442627,28.021971940994263,28.061391353607178,28.652556896209717,29.443466186523438,30.20452356338501,30.244165182113647,30.54595708847046,31.35193657875061,31.37190008163452,31.713374376296997,32.794355392456055,33.349944829940796,34.45921468734741,34.47828793525696,35.59398579597473,36.319988489151,36.85716414451599,37.62491416931152,37.915165424346924,40.24203443527222,41.07927918434143,44.17457890510559,45.760146617889404,46.7871572971344,49.32995820045471,52.76993131637573,54.95803952217102,57.700870990753174,62.057971239089966,62.662379026412964,63.59680151939392,64.08790493011475,77.3241913318634,84.81002807617188,87.68033170700073,91.95486116409302,92.29529786109924,96.25017952919006,98.42384338378906,103.08429074287415,110.94095063209534,112.85199999809265,114.17628836631775,120.62913918495178,138.70107126235962,140.5907301902771,162.56127643585205,162.93970584869385,180.59175729751587,186.0353434085846,186.21782445907593,187.28984808921814,191.68213319778442,218.13784503936768,233.59273195266724,233.99396896362305,269.36133217811584,283.31570196151733,297.80007696151733,316.388564825058,324.7018299102783,332.9966959953308,349.8627257347107,382.1714494228363</t>
  </si>
  <si>
    <t>1,1,5,9,23,32,35,47,60,76,77,88,90,96,108,109,110,117,133,139,140,142,143,151,166,169,170,190,205,217,219,220,226,229,243,252,260,262,265,304,306,317,326,332,335,339,344,352,358,359,360,367,369,372,388,392,415,419,441,445,472,481,508,509,515,523,563,576,579,587,605,626,627,640,663,670,689,690,723,753,778,802,816,849,925,954,971,1019,1024,1072,1193,1235,1256,1300,1348,1419,1435,1443,1445,1476,1517,1557,1559,1575,1617,1618,1636,1693,1722,1780,1781,1840,1878,1906,1945,1960,2082,2126,2289,2372,2426,2559,2739,2852,2995,3225,3257,3306,3332,4026,4419,4570,4794,4812,5021,5135,5381,5794,5892,5961,6299,7246,7345,8480,8500,9426,9709,9718,9773,10002,11393,12202,12223,14064,14775,15530,16497,16924,17355,18235,19917</t>
  </si>
  <si>
    <t>0.8323051261275666,0.8323051261275666,0.8323051261275666,0.8323051261275666,0.8323051261275666,0.8323051261275666,0.8323051261275666,0.8323051261275666,0.8323051261275666</t>
  </si>
  <si>
    <t>0111011001111001010011111011110011011001011110111111010010011111001000110010010000100000011011111100110000010110011001100001110101100001011010001111011000110111010100100110100111010110101100101100000000001011001110010011100010000010001110100010111111001000110000001101101100110101</t>
  </si>
  <si>
    <t>899044951260638704573561500977654469151511190665902918515478082044656048793540680501,899044951260638704573561500977654469151511190665902918515478082044656048793540680501,899044951260638704573561500977654469151511190665902918515478082044656048793540680501,899044951260638704573561500977654469151511190665902918515478082044656048793540680501,899044951260638704573561500977654469151511190665902918515478082044656048793540680501,899044951260638704573561500977654469151511190665902918515478082044656048793540680501,899044951260638704573561500977654469151511190665902918515478082044656048793540680501,899044951260638704573561500977654469151511190665902918515478082044656048793540680501,899044951260638704573561500977654469151511190665902918515478082044656048793540680501</t>
  </si>
  <si>
    <t>13:45.1</t>
  </si>
  <si>
    <t>20:08.0</t>
  </si>
  <si>
    <t>-12.924420740799125,-12.036949268590863,-12.000690575500151,-11.401439466182484,-11.18256995441781,-10.881168204737884,-9.682880807519847,-9.196037401587835,-9.099438092793655,-8.913491226511061,-7.961038777570971,-7.9414387440629355,-7.837712016416588,-7.803510107468389,-7.78781548876074,-7.2191499765267295,-7.103070245432756,-6.868720742881035,-6.863856405040014,-6.4329744839674845,-6.26087444487006,-6.249769428771621,-5.991049931134024,-5.939324579353653,-5.779694329970549,-5.774065314012031,-5.737565965941916,-5.665111538414895,-5.624538721393841,-5.597982424694199,-5.24315305258761,-5.101266334350597,-5.056869122818696,-5.048630977505129,-4.996315787581238,-4.848577163413709,-4.805590721146863,-4.720686691212505,-4.670989542840356,-4.648374839193455,-4.502888924598731,-4.385730446739961,-4.2837555839026775,-4.063924698081508,-3.936242387774073,-3.9107740649853877,-3.9087157908451893,-3.8760281244094394,-3.723874794299367,-3.6618589731128077,-3.554298472033394,-3.216069728196047,-3.050816056031262,-3.0155799269198447,-2.9708782916848264,-2.95981055003046,-2.8432845504482045,-2.7954367450071316,-2.7649309336786536,-2.697823619932789,-2.6634000354576917,-2.5692286760437,-2.500272078955935,-2.3910739924668767,-2.388164998537483,-2.3616632176581374,-2.3473881383557003,-2.253159106952292,-2.225590456357981,-2.111595488890669,-2.043397059887355,-1.9842233243358292,-1.9780821407463294,-1.8782743734674396,-1.8776705178844177,-1.8555726473062863,-1.8548866201441392,-1.7791132484960128,-1.763337122943095,-1.7268213683222617,-1.7137045884676434,-1.7045382109134732,-1.701893138935319,-1.653484565809832,-1.6248852566805867,-1.5415663654062404,-1.5359551782569674,-1.3568529726386505,-1.231088745950662,-1.2151994587237112,-1.1385364599892125,-0.986587671428174,-0.9562871751493596,-0.9315574756916317,-0.8875441828907398,-0.8812359868567996,-0.8611126372801776,-0.8595963873365522,-0.8524910647314634,-0.7916519046873105,-0.745852328628676,-0.726004524903286,-0.670185104507516,-0.6652823223480377,-0.5829575837506776,-0.5705503119090456,-0.5678715228145612,-0.5425878685136416,-0.3945252750630204,-0.38642462685481094,-0.38084578099525057,-0.378923312229982,-0.35222381306177586,-0.2794621334502399,-0.25471598951458,-0.25182046160535876,-0.25182046160535815,-0.23538682440452058,-0.2160027805849416,-0.18901688275264783,-0.13462705403907105,-0.12016818674305668,-0.1018535522751774,-0.061121419510060365,-0.05441983137472675,-0.052839647194348194,0.030742059307824254,0.04552725570083743,0.04738335494258966,0.10015284564325433,0.13777705398049367,0.20457377271233657,0.24333330136403875,0.2853406747694467,0.29453725259542096,0.3133562319880364,0.31821394371037837,0.3526853718100075,0.3526853718100081,0.3580192457560486,0.35801924575604926,0.37284350534058086,0.37284350534058097,0.4114048019851366,0.41334782318123037,0.4375659138980357,0.437565913898036,0.4850337401193583,0.49297063192634216,0.49466779773156755</t>
  </si>
  <si>
    <t>0.2731668949127197,0.28940916061401367,0.3487279415130615,0.3663792610168457,0.38623690605163574,0.44206809997558594,0.5939970016479492,0.6126186847686768,0.8074719905853271,0.8470027446746826,0.8843586444854736,0.9993102550506592,1.0193464756011963,1.039154052734375,1.095890998840332,1.1693110466003418,1.4086718559265137,1.4652824401855469,1.6148245334625244,1.6930427551269531,2.144357442855835,2.4988324642181396,2.709080696105957,2.9559521675109863,3.166365623474121,3.2608892917633057,3.4296655654907227,3.587440013885498,3.78096342086792,3.898310422897339,3.994036912918091,4.317178964614868,4.487168312072754,4.52581262588501,4.581612586975098,4.677420616149902,4.715300559997559,4.755373239517212,5.028498649597168,5.539356470108032,5.614181995391846,6.093232870101929,6.433261394500732,6.612195253372192,6.842438459396362,6.898166179656982,6.973999977111816,7.226107358932495,7.357088565826416,7.783308744430542,8.015312433242798,8.31892442703247,8.812373399734497,9.193462610244751,9.421947479248047,9.627178192138672,9.781100273132324,10.336069822311401,10.827305555343628,10.882330656051636,11.640972375869751,11.75389838218689,12.07930874824524,12.649783849716187,12.934269666671753,12.953305721282959,12.992983102798462,13.012638807296753,13.792789459228516,14.558409214019775,15.40014100074768,15.89589548110962,16.070849180221558,16.468338012695312,16.69839310646057,17.00960111618042,17.203449487686157,17.222474813461304,18.318130016326904,19.351126670837402,21.216270446777344,21.351056814193726,21.486104011535645,21.63788604736328,22.200003385543823,22.743946075439453,22.844162940979004,23.52885365486145,24.283156394958496,24.82087540626526,26.5238516330719,27.58925700187683,29.744184494018555,31.26505208015442,32.237478494644165,33.2968225479126,36.10477805137634,36.934242963790894,37.18320631980896,37.8122878074646,38.57480978965759,38.594059228897095,40.85091733932495,41.91834115982056,45.41790509223938,46.823293924331665,47.76478123664856,52.97636151313782,55.0177481174469,55.86489725112915,57.83917045593262,60.506829261779785,71.06845045089722,84.55211305618286,93.25305557250977,94.41743803024292,99.95984292030334,100.35906219482422,105.31515097618103,106.598867893219,117.88929533958435,131.6640272140503,135.5180413722992,143.1167447566986,144.55795454978943,144.69310545921326,149.1959137916565,152.8832356929779,154.32649850845337,158.22685599327087,159.4227819442749,161.70463228225708,162.40243887901306,163.45296263694763,164.83368349075317,164.9892168045044,181.3592565059662,186.00659346580505,189.16872119903564,209.87600994110107,231.82967257499695,247.57923007011414,259.15362572669983,276.1253306865692,294.6647424697876,312.24924898147583,349.1440191268921,364.1918716430664,372.3527584075928,379.62215280532837</t>
  </si>
  <si>
    <t>1,1,4,5,6,9,17,18,28,30,32,38,39,40,43,46,57,60,68,72,96,114,125,138,149,154,163,171,181,187,192,209,218,220,223,228,230,232,245,272,276,301,319,328,340,343,347,360,367,389,401,417,443,463,475,486,494,523,549,552,592,598,615,645,660,661,663,664,705,745,789,814,823,844,856,872,882,883,940,994,1092,1099,1106,1114,1143,1170,1175,1209,1246,1270,1357,1411,1524,1603,1654,1709,1856,1899,1912,1945,1985,1986,2104,2160,2343,2417,2467,2740,2847,2891,2995,3136,3687,4394,4848,4909,5200,5221,5481,5548,6141,6858,7058,7457,7532,7539,7774,7964,8033,8233,8296,8416,8453,8508,8580,8588,9449,9694,9861,10947,12102,12928,13539,14428,15387,16310,18242,19034,19461,19843</t>
  </si>
  <si>
    <t>0.49466779773156755,0.49466779773156755,0.49466779773156755,0.49466779773156755,0.49466779773156755,0.49466779773156755,0.49466779773156755,0.49466779773156755,0.49466779773156755</t>
  </si>
  <si>
    <t>0101110100101010011101001011110011000111010111111010111001000111100101001010011001101111011111000111100111011011011101111010011010001010010101111000111000000011011100001111000110000101000100101111110110101010100101000100001110101010011101001011000000000101011010000100100010001000</t>
  </si>
  <si>
    <t>706993697316787755473792652460682052779008887177117678651563923502934348460984912008,706993697316787755473792652460682052779008887177117678651563923502934348460984912008,706993697316787755473792652460682052779008887177117678651563923502934348460984912008,706993697316787755473792652460682052779008887177117678651563923502934348460984912008,706993697316787755473792652460682052779008887177117678651563923502934348460984912008,706993697316787755473792652460682052779008887177117678651563923502934348460984912008,706993697316787755473792652460682052779008887177117678651563923502934348460984912008,706993697316787755473792652460682052779008887177117678651563923502934348460984912008,706993697316787755473792652460682052779008887177117678651563923502934348460984912008</t>
  </si>
  <si>
    <t>20:09.5</t>
  </si>
  <si>
    <t>26:31.3</t>
  </si>
  <si>
    <t>-13.166624190238432,-12.81277062509649,-12.489186974728714,-11.337499560460003,-11.188322841327393,-10.894699026593518,-10.082305151946036,-9.899055259234714,-9.529961473266864,-9.404573829062796,-8.556975059257873,-8.32556836557128,-8.150142812624209,-8.008262365655787,-7.502555087435008,-7.473476992854562,-7.269418003777481,-6.627928904347678,-6.4199395856173265,-6.377074740579143,-6.10224035534927,-5.998761377953814,-5.988493505990251,-5.956521097187796,-5.808568409302985,-5.5855925563239746,-5.563369299271937,-5.534829480452736,-5.3014282415255956,-5.1921401907108296,-5.180334663369558,-5.066705614961137,-5.035218461918096,-5.024784121132815,-4.924182152897827,-4.658724994227044,-4.400538762250688,-4.335967135303114,-4.232005137515775,-4.177885419957334,-4.1159203942813525,-4.114735666187562,-3.8729421706911786,-3.8626317626844426,-3.6727265909496514,-3.663628718194532,-3.542296945017036,-3.5148711752864896,-3.4307217545331725,-3.3680443969214235,-3.1322644519475435,-3.0167519899321684,-2.9926038178644983,-2.866685203428222,-2.7653609130007855,-2.7510683745516356,-2.7196125053357187,-2.702966497842078,-2.6172862675170787,-2.569755744758445,-2.564240269025231,-2.5497735561495203,-2.54470315342069,-2.507088800954651,-2.417004915378184,-2.364764022867975,-2.33256689118815,-2.256811030789915,-2.150916518173982,-2.094586459240179,-2.047692302641061,-2.040877413914297,-2.0007105034506334,-1.9642911316214502,-1.7858219501113306,-1.7852982064776686,-1.771641003067043,-1.7474283949260174,-1.741669806196887,-1.616377620789753,-1.5737781165417162,-1.567945145230923,-1.5638069696657777,-1.5502675285727143,-1.538398775917842,-1.5156469619960595,-1.4762387228474267,-1.4480399129382802,-1.4370947446919344,-1.3991415771658118,-1.3542034090490027,-1.3308125906098311,-1.2728211137626375,-1.267898896796726,-1.2456416593182023,-1.17276385005671,-1.1399167480663208,-1.1011762196895682,-1.0786564108518233,-0.9489211957382176,-0.9095951196244861,-0.8502172769031422,-0.6708026593387354,-0.6146639039101711,-0.5855155211602432,-0.5831886983371185,-0.5828838388177805,-0.5828838388177793,-0.5573682584379819,-0.4794427763151804,-0.4719901791390231,-0.45660538202337836,-0.45586716801735927,-0.4530376310833175,-0.44119049835889934,-0.4283181906882209,-0.4274769719420311,-0.4231107481980636,-0.3690055380394329,-0.36594241027984475,-0.3594169608270098,-0.339155021899503,-0.322383571715218,-0.30697732505914266,-0.2800901013279911,-0.26006719204523576,-0.1328609080901647,-0.10805932901722268,-0.10530109379367211,-0.08421975934299634,-0.08421975934299589,-0.046995542333803736,-0.04155439277675478,-0.019050499162258927,-0.015233352642301495,-0.0027565477494937984,0.012707222326608453,0.03362425688190285,0.0511675180091343,0.08661284378291867,0.16037888427923042,0.18833408571255092,0.1962971924409603,0.23401780677986667,0.24479355635514596,0.24885372707081466,0.24885372707081618,0.2525660826600299,0.25697374383226446,0.26035477592545764,0.2603547759254581,0.2603547759254585,0.2705197334558205,0.2766969633575207,0.3024761059138399,0.30785690751522055,0.3153230889814832</t>
  </si>
  <si>
    <t>0.25707125663757324,0.4621894359588623,0.48122382164001465,0.6151413917541504,0.784792423248291,0.8239748477935791,0.8420548439025879,0.8605108261108398,0.8974664211273193,1.0490541458129883,1.0680859088897705,1.2569105625152588,1.5978362560272217,1.710672378540039,1.8989670276641846,2.2010393142700195,2.2573976516723633,2.405038595199585,2.6332039833068848,2.817986011505127,2.9860124588012695,3.116853713989258,3.1539130210876465,3.246025562286377,3.2673256397247314,3.4356637001037598,3.511168956756592,3.5847296714782715,3.698831558227539,3.779453754425049,3.877326726913452,3.9333035945892334,4.347187757492065,4.3856165409088135,4.442880153656006,4.5020530223846436,4.886184453964233,4.987154006958008,5.240426063537598,5.355309963226318,5.486974477767944,5.8437535762786865,5.863281965255737,6.329894781112671,6.367337465286255,6.739769220352173,6.759228944778442,6.7772626876831055,7.04002046585083,7.0959858894348145,7.225652456283569,7.658624887466431,7.732830047607422,8.087305307388306,8.628422498703003,8.870476484298706,8.92893385887146,9.378790378570557,9.414427518844604,9.509899377822876,9.959948539733887,10.18885326385498,10.710392951965332,10.828962802886963,11.291832447052002,11.522091150283813,11.713837623596191,12.023169755935669,12.428060054779053,13.22630763053894,13.361900806427002,13.62499189376831,14.134275436401367,14.209267854690552,15.258456468582153,15.317477226257324,15.730802059173584,15.842835664749146,16.070101737976074,16.090128660202026,17.30691361427307,17.51619291305542,17.646288871765137,17.66532254219055,18.640944957733154,19.259881258010864,19.392824411392212,19.584290266036987,20.16504406929016,20.93022871017456,21.326088905334473,22.133073568344116,22.568413257598877,23.00685453414917,24.049175024032593,24.10522770881653,24.946344137191772,25.48545002937317,26.267255306243896,26.623920440673828,29.420414924621582,29.726750135421753,31.338595151901245,32.5375816822052,32.97871232032776,37.81807827949524,44.26036810874939,44.937119007110596,45.712368965148926,45.7695198059082,47.7470064163208,52.31640291213989,53.12732195854187,60.846516847610474,62.42721915245056,66.65213084220886,68.83329463005066,70.19113421440125,70.568119764328,75.55681800842285,78.03803610801697,80.56921529769897,80.79670119285583,87.33542203903198,89.02209305763245,90.10647392272949,92.10823655128479,92.61485171318054,96.61577010154724,97.73419761657715,101.78415036201477,107.43392014503479,110.05380535125732,115.49533033370972,119.97564888000488,129.9457986354828,134.44366645812988,138.2746069431305,148.67403531074524,156.07063341140747,167.99566841125488,182.07714009284973,182.70771837234497,208.75823426246643,218.79475903511047,223.71968364715576,239.82288432121277,245.15061974525452,265.10834217071533,284.26045298576355,292.7725079059601,295.53285026550293,308.3235583305359,309.3124928474426,324.3154470920563,332.72354078292847,341.0300827026367</t>
  </si>
  <si>
    <t>1,11,12,19,28,30,31,32,34,42,43,53,71,77,87,103,106,114,126,136,145,152,154,159,160,169,173,177,183,187,192,195,217,219,222,225,245,250,263,269,276,295,296,321,323,343,344,345,359,362,369,392,396,415,444,457,460,484,486,491,515,527,554,560,584,596,606,622,643,685,692,706,732,736,791,794,816,822,834,835,900,911,918,919,971,1004,1011,1021,1052,1093,1114,1157,1180,1203,1258,1261,1306,1335,1376,1395,1542,1558,1644,1706,1728,1972,2313,2349,2390,2393,2498,2741,2784,3192,3276,3499,3615,3687,3707,3970,4100,4233,4245,4586,4675,4732,4838,4865,5076,5135,5347,5644,5781,6067,6304,6828,7065,7266,7809,8197,8809,9550,9583,10956,11482,11742,12589,12869,13918,14917,15360,15494,16163,16215,17002,17444,17881</t>
  </si>
  <si>
    <t>0.3153230889814832,0.3153230889814832,0.3153230889814832,0.3153230889814832,0.3153230889814832,0.3153230889814832,0.3153230889814832,0.3153230889814832,0.3153230889814832</t>
  </si>
  <si>
    <t>0011110001000000110101101011010010000000111111111111111101010101110101101010000011001111101111000111101011100111010101111111111000100000000001010001111011011011000000101011001110000010000100011010110111101010101101101100110110101011110001001011001000100111101010000000001100000000</t>
  </si>
  <si>
    <t>457235020356802223632641833897595340252658783529927281218862864647182875098157155072,457235020356802223632641833897595340252658783529927281218862864647182875098157155072,457235020356802223632641833897595340252658783529927281218862864647182875098157155072,457235020356802223632641833897595340252658783529927281218862864647182875098157155072,457235020356802223632641833897595340252658783529927281218862864647182875098157155072,457235020356802223632641833897595340252658783529927281218862864647182875098157155072,457235020356802223632641833897595340252658783529927281218862864647182875098157155072,457235020356802223632641833897595340252658783529927281218862864647182875098157155072,457235020356802223632641833897595340252658783529927281218862864647182875098157155072</t>
  </si>
  <si>
    <t>457235020356802223632641833897595340252658783529927281218862864647182875098157155072,457235020356802223632641833897595340252658778085409410563075611747453493783409722112,457235020356802223632641833897595340252658783529927281218862864647182875098694025984,457235020356802223632641833946635197560367226997394386087672758522982522609985913600</t>
  </si>
  <si>
    <t>26:32.8</t>
  </si>
  <si>
    <t>32:56.6</t>
  </si>
  <si>
    <t>-12.365516642383893,-12.054743966378734,-11.675963367659126,-11.192909813063862,-10.795024721994881,-10.749223486759087,-10.55675837784721,-10.50318114757765,-10.379683338902593,-10.319773558007888,-9.646842631456044,-9.313796886497984,-8.70915204774341,-8.018989551790307,-7.8251929245645035,-7.664557427836046,-7.521479134087841,-7.336351998101536,-7.265469589863687,-7.101141864149275,-7.007994791284513,-6.874631706209137,-6.752541471246892,-6.744961766612496,-6.6993921540973265,-6.694552650292958,-6.653002719548555,-6.572157828930602,-6.387274809687305,-6.290784107108036,-6.272772851342305,-5.859640542182971,-5.474947028964987,-5.409726008511969,-5.150417634313403,-5.047223948350777,-5.022481010995632,-4.827497099818524,-4.577449046957384,-4.498329878547291,-4.402323230757148,-4.332060393355496,-4.296309624834517,-4.19465020895219,-4.170168267577436,-4.139358456358829,-4.087815648709357,-4.074432885019372,-3.9793134864396484,-3.9455486126995107,-3.898970318482409,-3.7872108137151077,-3.7750656038997192,-3.7464930990994936,-3.676390345361178,-3.552086101265977,-3.4814876031737887,-3.451404367810781,-3.2417527854931407,-3.236194883182346,-3.163496691554519,-3.022665553569937,-3.020591591065215,-2.9996427628973894,-2.8963517052194794,-2.8657024196513126,-2.6500083610082523,-2.5600637268609785,-2.5026218008071566,-2.4705848135761794,-2.4598461337138424,-2.404060216256303,-2.396091893839267,-2.3520662706984004,-2.350400633413816,-2.3178457059754947,-2.2842091971068696,-2.2484286330467746,-2.1775479198871825,-2.1705491051352133,-2.0265928381530895,-2.018844541495551,-2.0017279688903855,-1.9561561292964722,-1.9247370602562799,-1.8772980485635795,-1.8378768469232698,-1.7188234085752458,-1.5664627204727446,-1.5402468564630938,-1.5236532462958716,-1.3745715517780832,-1.343900948761199,-1.1390918396313714,-1.0742907877506558,-1.0278430263382052,-1.0193424367803379,-1.0090444564188443,-0.9781727730716373,-0.8905774602246094,-0.8679248198776959,-0.8525811527829616,-0.8192243212021535,-0.7457376796006022,-0.7457376796006006,-0.6573167125250095,-0.5874460866923439,-0.5761352793690909,-0.5694128303170306,-0.568325012858564,-0.5672688578825065,-0.5177697481035957,-0.45671446221861245,-0.43661655584479747,-0.298224417273774,-0.2833548967465916,-0.2126380295637903,-0.17348879853867033,-0.14686310784395912,-0.08460442128965875,-0.05516072976589009,-0.04477412883523013,-0.04182411743442116,0.0028600384743293628,0.008589296014590908,0.034256437987528476,0.06055824693919412,0.08842116179787562,0.09337105786881225,0.12197764885069781,0.17036682863796243,0.1785007877175669,0.1904499451624029,0.26955710777727715,0.27467469695906793,0.29764137676883895,0.33725508041009905,0.37482219988888577,0.4132337606330253,0.46030757192484406,0.482297857749576,0.5318970943067926,0.5654607291890628,0.5669549198964443,0.6256263987286173,0.7117069844506538,0.726335501454899,0.7585975187661508</t>
  </si>
  <si>
    <t>0.2587251663208008,0.2803375720977783,0.29935431480407715,0.3562314510345459,0.43294501304626465,0.45197463035583496,0.4899301528930664,0.7951059341430664,0.8140389919281006,0.8320736885070801,0.852670431137085,0.8928000926971436,0.9480884075164795,1.0999748706817627,1.1752877235412598,1.1938304901123047,1.2489824295043945,1.3453404903411865,1.4399104118347168,1.516101598739624,1.5577256679534912,1.5960378646850586,1.6150264739990234,1.6338622570037842,1.6503617763519287,1.6700506210327148,1.7068109512329102,1.7264318466186523,1.745412826538086,1.9732575416564941,1.9927997589111328,2.066403865814209,2.505005359649658,2.920031785964966,3.2567007541656494,3.6911633014678955,4.1528847217559814,4.229731559753418,4.420504331588745,4.817908048629761,4.880384683609009,5.34711766242981,5.404007434844971,5.520676612854004,5.539279460906982,5.6730780601501465,5.788075685501099,5.976927042007446,6.015125751495361,6.269966125488281,6.424036502838135,6.5358192920684814,6.6340110301971436,6.710002660751343,6.991025686264038,7.011054515838623,7.0673065185546875,7.347180366516113,7.368777751922607,7.701335906982422,7.869704723358154,8.064243078231812,8.292118072509766,8.484276533126831,8.61977219581604,8.697276830673218,8.85196828842163,9.249985456466675,9.595670223236084,10.125816583633423,10.163328409194946,10.43120551109314,10.583009958267212,11.018858909606934,11.056280612945557,11.344729900360107,11.589002132415771,12.345905542373657,12.559054136276245,13.109756231307983,13.281677484512329,14.42710018157959,15.077833652496338,15.227195739746094,15.968753576278687,16.42892575263977,16.50787115097046,17.02038049697876,17.735501527786255,18.28690457344055,18.68912386894226,18.767334461212158,19.05224323272705,19.616567850112915,20.165249824523926,21.149925470352173,21.415257692337036,21.915242671966553,22.238826274871826,25.439651250839233,26.055204391479492,26.07505750656128,29.04461979866028,30.147547960281372,33.51498508453369,34.03559923171997,36.19887018203735,37.8112473487854,37.94412183761597,39.33870840072632,40.00904989242554,41.10594367980957,44.183982849121094,49.29999399185181,50.06385159492493,52.56378149986267,53.69191932678223,56.89692401885986,58.704537868499756,62.38435220718384,63.14494729042053,68.78636479377747,70.57125782966614,80.49071669578552,90.53009176254272,94.8737940788269,99.59377193450928,102.04254746437073,109.14703154563904,114.57040190696716,116.69628429412842,118.60601043701172,123.21356654167175,125.43098640441895,136.11877942085266,140.09025311470032,142.18616604804993,198.55896759033203,205.90288257598877,212.75971508026123,217.54302835464478,222.53063702583313,225.40339350700378,240.0366816520691,242.1544177532196,259.6738545894623,278.9634201526642,346.0087695121765</t>
  </si>
  <si>
    <t>1,1,2,5,9,10,12,28,29,30,31,33,36,44,48,49,52,57,62,66,68,70,71,72,73,74,76,77,78,90,91,95,118,140,158,181,205,209,219,240,243,267,270,276,277,284,290,300,302,315,323,329,334,338,353,354,357,372,373,390,399,409,421,431,438,442,450,471,489,517,519,533,541,564,566,581,594,634,645,674,683,743,777,785,824,848,852,879,916,945,966,970,985,1015,1044,1096,1110,1136,1153,1319,1351,1352,1505,1563,1739,1766,1878,1963,1970,2041,2074,2127,2283,2552,2592,2723,2782,2950,3044,3237,3277,3572,3666,4184,4708,4932,5179,5307,5680,5964,6075,6176,6417,6533,7093,7301,7411,10347,10731,11089,11340,11602,11751,12516,12628,13543,14550,18036</t>
  </si>
  <si>
    <t>0.7585975187661508,0.7585975187661508,0.7585975187661508,0.7585975187661508,0.7585975187661508,0.7585975187661508,0.7585975187661508,0.7585975187661508,0.7585975187661508</t>
  </si>
  <si>
    <t>0101110110100010010110010010011001000111101111010100101011110001111111101100011001011001111111100111100011011111011111111000010001001010010010110000110110000001100000000000101000100100101101101001100110010101001111000001000100111111011001001000000101010111011011000111101010011010</t>
  </si>
  <si>
    <t>710547635839311075787015205982715262510042401252468635122256958446104978966321068698,710547635839311075787015205982715262510042401252468635122256958446104978966321068698,710547635839311075787015205982715262510042401252468635122256958446104978966321068698,710547635839311075787015205982715262510042401252468635122256958446104978966321068698,710547635839311075787015205982715262510042401252468635122256958446104978966321068698,710547635839311075787015205982715262510042401252468635122256958446104978966321068698,710547635839311075787015205982715262510042401252468635122256958446104978966321068698,710547635839311075787015205982715262510042401252468635122256958446104978966321068698,710547635839311075787015205982715262510042401252468635122256958446104978966321068698</t>
  </si>
  <si>
    <t>32:58.2</t>
  </si>
  <si>
    <t>39:22.5</t>
  </si>
  <si>
    <t>-12.69335483615653,-11.430783799802692,-11.308838118909007,-10.24497617031428,-10.147036615545694,-10.10852074044962,-9.454071122796451,-8.893997967090856,-8.770004858495652,-8.600945481683777,-8.244735145982684,-7.915571483449126,-7.771109062675985,-7.747156625802887,-7.652507007698176,-7.554019742707732,-7.470495396397156,-7.232929552162535,-7.118664092215429,-7.07855574764137,-6.701824836611067,-6.681419092216606,-6.629177988655039,-6.030082389551672,-5.701016466369315,-5.700532415213564,-5.686789100575725,-5.583797861021003,-5.455393436180428,-5.26673368410596,-5.257201551842336,-5.243588584090483,-5.122088136685204,-5.116385286344827,-5.02439039034948,-4.957406296453991,-4.871282761640558,-4.862540551002996,-4.7867288417848055,-4.776503191756637,-4.713559954433567,-4.621188569871157,-4.468043566243202,-4.450661694085373,-4.346686236415242,-4.129304382726419,-4.124539601628196,-4.029686911548383,-3.8006173313120337,-3.718396711807988,-3.592791530782936,-3.483051958441644,-3.3559098236399665,-3.337390050239602,-3.182058128361227,-3.063865852054499,-2.9926073818797847,-2.8732952713168873,-2.838562652718865,-2.7980040881188115,-2.7567614106088016,-2.699651058536925,-2.5990009440422956,-2.5801178325186056,-2.572701852435901,-2.5448918057875063,-2.5026735397879154,-2.4948284721327165,-2.486194114221328,-2.4167866156250346,-2.3461769839239044,-2.316798785389901,-2.2318426683941115,-2.2117696035226593,-2.067087780355897,-2.045432891720133,-1.8594632267635518,-1.859463226763549,-1.7645120602905542,-1.7141440068842002,-1.6207212483481226,-1.6047739335263032,-1.5680622040590402,-1.5663200639941057,-1.4592772077649059,-1.4259806602072325,-1.312782333990574,-1.286659560026678,-1.285636893535589,-1.237816767296546,-1.2261479182419261,-1.2110283150125576,-1.17930039159923,-1.1716477988440857,-1.127051693376405,-1.0564331442642656,-1.015371196309757,-1.0077872303496538,-0.8777856281400568,-0.8350646498769894,-0.8062767015765777,-0.7867358054374985,-0.7280173417325301,-0.7259996851295134,-0.6390217535744823,-0.6188009826553217,-0.5676860265973158,-0.5074464616645982,-0.4750365415955396,-0.38065886354695644,-0.3805774822354891,-0.29893374613312457,-0.2656383387399216,-0.23894962453311352,-0.2389496245331133,-0.15065821374665245,-0.1220363371317168,-0.09627113089698808,0.01249089866754044,0.029952647249944342,0.07072126346692104,0.08570623418249662,0.10773159459766257,0.17960112453473137,0.3161433399256954,0.3777626576212154,0.4458621419257008,0.4814242000891175,0.4830797690350666,0.483079769035067,0.5245288066571877,0.5343472902217742,0.5791904883559381,0.6283339131075858,0.6408221279105556,0.7497418771452203,0.7618048604725021,0.7639877614107015,0.8084221932817802,0.8084221932817807,0.8084221932817813,0.8084221932817818,0.8502113495607612</t>
  </si>
  <si>
    <t>0.25968194007873535,0.27818965911865234,0.3895282745361328,0.42596006393432617,0.44457173347473145,0.577991247177124,0.5970165729522705,0.6349549293518066,0.6539819240570068,0.696246862411499,0.7150905132293701,1.042738914489746,1.2126269340515137,1.4950718879699707,1.5326123237609863,1.6696813106536865,1.7087433338165283,2.2926740646362305,2.4246304035186768,2.4462621212005615,2.6557934284210205,3.010038375854492,3.0816779136657715,3.176858901977539,3.443544387817383,3.6328489780426025,3.822486162185669,3.8625407218933105,3.9400715827941895,3.996051788330078,4.092645168304443,4.111282587051392,4.129979133605957,4.170856237411499,4.1898839473724365,4.416973829269409,4.475592613220215,4.589972257614136,4.688546180725098,4.886178970336914,4.907960414886475,4.928888320922852,4.970366954803467,5.069173574447632,5.088881015777588,5.338234186172485,5.677074193954468,5.90739369392395,5.985311269760132,6.4854576587677,6.580853462219238,6.907852411270142,7.002912998199463,7.081340074539185,7.293126821517944,7.445685863494873,7.70863676071167,7.97389817237854,8.458194017410278,8.610304832458496,8.742925882339478,8.987442970275879,9.12051010131836,9.335718631744385,9.546025276184082,9.606217861175537,9.830191612243652,10.174641370773315,10.383440494537354,10.513744831085205,11.066476106643677,11.72737169265747,12.034512758255005,12.441823720932007,12.742509603500366,13.154932975769043,14.253949880599976,15.632674932479858,16.17263436317444,16.46002697944641,17.638598203659058,17.71658205986023,17.886764526367188,19.703847408294678,20.37360692024231,22.196876764297485,23.33938956260681,24.050812244415283,24.072839975357056,25.36436939239502,26.745792150497437,27.47018265724182,27.89051628112793,29.07178044319153,29.879963636398315,32.46277213096619,36.088298082351685,37.086405992507935,37.26982069015503,37.50022602081299,39.42654013633728,40.55677533149719,45.430073738098145,46.59134221076965,47.15875458717346,47.63532876968384,47.826783418655396,53.05780911445618,57.27899765968323,58.88388729095459,61.69674634933472,73.46285462379456,73.76172733306885,76.3360857963562,79.30760478973389,80.93580532073975,81.65109276771545,81.87845134735107,83.95587635040283,97.70647621154785,130.66274857521057,163.73415613174438,177.32653284072876,215.4387321472168,220.33729195594788,233.13423132896423,250.19450688362122,254.65251922607422,257.6555082798004,273.3301479816437,278.5007870197296,279.5658802986145,284.7361252307892,284.9456396102905,285.3852117061615,286.43555998802185,290.2992331981659,291.5371754169464,308.43020153045654,326.998952627182,346.4434235095978,363.56955218315125,368.4254570007324</t>
  </si>
  <si>
    <t>1,1,7,9,10,17,18,20,21,23,24,41,50,65,67,74,76,107,114,115,126,145,149,154,168,178,188,190,194,197,202,203,204,206,207,219,222,228,233,243,244,245,247,252,253,266,284,296,300,326,331,348,353,357,368,376,390,404,429,437,444,457,464,475,486,489,501,519,530,537,566,601,617,638,654,676,734,806,834,849,911,915,924,1019,1054,1149,1209,1246,1247,1315,1387,1425,1447,1509,1551,1686,1875,1926,1935,1947,2047,2106,2361,2422,2452,2477,2487,2759,2977,3061,3208,3816,3831,3956,4112,4198,4236,4248,4357,5075,6794,8525,9232,11210,11466,12137,13025,13257,13414,14233,14503,14559,14829,14840,14863,14918,15120,15185,16067,17037,18039,18935,19186</t>
  </si>
  <si>
    <t>0.8502113495607612,0.8502113495607612,0.8502113495607612,0.8502113495607612,0.8502113495607612,0.8502113495607612,0.8502113495607612,0.8502113495607612,0.8502113495607612</t>
  </si>
  <si>
    <t>0011011101110011111101000010111111101111010011000100101111100001101011110111000101000100101111100111111010101101110100111100100000010011001011010011011101111011011000001110101110101010011011001100000010011100101001000001010000000000111010011001000101000101000110000100111100001001</t>
  </si>
  <si>
    <t>420807463872548884406655117946595481735159461064850837784938573092236449220293840649,420807463872548884406655117946595481735159461064850837784938573092236449220293840649,420807463872548884406655117946595481735159461064850837784938573092236449220293840649,420807463872548884406655117946595481735159461064850837784938573092236449220293840649,420807463872548884406655117946595481735159461064850837784938573092236449220293840649,420807463872548884406655117946595481735159461064850837784938573092236449220293840649,420807463872548884406655117946595481735159461064850837784938573092236449220293840649,420807463872548884406655117946595481735159461064850837784938573092236449220293840649,420807463872548884406655117946595481735159461064850837784938573092236449220293840649</t>
  </si>
  <si>
    <t>420807463872548884406655117946595481735159461064850837784938573092236449220293840649,420807463872548884406655218380223247922051682437481609107601155172059834730522627849,420807463872548884406655117946595481735159461064850837151113272978121748609381191433,420807463872548884406655117946595481735159461064850837151113272982733434490369625865</t>
  </si>
  <si>
    <t>39:24.0</t>
  </si>
  <si>
    <t>45:49.3</t>
  </si>
  <si>
    <t>-12.851385862498498,-11.392004004114085,-11.387485415097235,-10.608007104700418,-10.568462571460435,-10.258924810922624,-10.090513109500497,-9.912349478266105,-9.81385406706927,-9.052773834530868,-9.01330193040768,-8.961423856073687,-8.935791563955473,-8.922358030694255,-7.917516685417701,-7.8142072257597075,-7.56732974638154,-7.478276945936266,-7.444180485260119,-7.25414650645685,-7.163625757990739,-7.08017467315285,-7.002053846409948,-6.693935138788244,-6.660990679587767,-6.557464975877446,-6.290577375251346,-6.280102993121016,-6.2031081949708256,-6.190217850026506,-6.152888725626472,-6.001228695309732,-5.982637272358733,-5.874310148746583,-5.648159319705519,-5.60735885562382,-5.48862202732338,-5.477961407630392,-5.015104154633737,-5.005249569103859,-4.946125959418202,-4.865318764924174,-4.846819873772167,-4.829555573709676,-4.688578621950724,-4.531740846231605,-4.4591993044401175,-4.370434144778732,-4.309039209930629,-4.308456770264229,-4.1821460613154215,-4.131695296138203,-4.102229200956834,-4.084289824250231,-4.001755654510048,-3.910245167302193,-3.780166001070162,-3.7198621229413162,-3.528085590266151,-3.3269168641856495,-3.3005965247084834,-3.1481470970488723,-3.1263555600589954,-2.898950167144336,-2.841688587244801,-2.7541668092221028,-2.7267971789608803,-2.7163862563607037,-2.641283717854363,-2.6395737220200663,-2.5838287810919067,-2.5768853919914614,-2.520052731619826,-2.492063576971556,-2.4206082168442333,-2.373269448143399,-2.32462486330006,-2.297639151431384,-2.2974618442704227,-2.17525382646277,-2.1708767297064484,-2.1092324872012114,-2.091903741926548,-2.082049670400165,-2.0694383495073274,-2.0584828514933813,-1.9883857357691264,-1.965754397673079,-1.873926528013381,-1.8635083185845398,-1.8504152373431422,-1.7067649168611174,-1.5868621517772208,-1.566849747024437,-1.5370404919134397,-1.4688263149834893,-1.4372940964305472,-1.387133423203009,-1.2974658726244175,-1.24141399259887,-1.1940314379540842,-1.139842516301061,-1.1242680505698206,-1.1242254046536135,-1.1153315876842478,-1.0626079190781035,-1.0588277817272556,-1.0338490890942924,-0.8925841070870273,-0.8790181936218178,-0.8773533970890808,-0.7584304798711161,-0.7302572938171846,-0.7080444527464189,-0.6103513752407277,-0.5820535144890122,-0.5375173127480775,-0.5316994140571545,-0.5178105029778046,-0.5129954063368756,-0.490705360614808,-0.44675516560476863,-0.40420937469039986,-0.3702988759043032,-0.3605663382928487,-0.2443120888322524,-0.23828521205230124,-0.17745080271087005,-0.13794169407076484,-0.13345239982872942,-0.12227306802775356,-0.08703570310107156,-0.08527290056579792,-0.03612727917615549,0.005531435692835596,0.0240291966179898,0.04143892818441128,0.0613207343213196,0.06676721661411295,0.08013637316581429,0.1007099943518241,0.10955769092713191,0.15504585583365504,0.1894095227098035,0.20227925009054387,0.20419713927796912,0.20608491215921498,0.2413052813931122,0.24630578786191165,0.24952672243553714,0.39162968430448425,0.39322165124940434,0.42635202755682583,0.44986533677005447,0.4608302258116633,0.530217058856443,0.5336768324989691,0.5336768324989698,0.5411724174247351,0.5694498005885522,0.5750262772096512,0.6460489931535109,0.6776453152213333,0.7000846670318372,0.7118338497693433,0.7226575734861802,0.7226575734861809,0.7802455587577088,0.7913863384344997,0.8116476171300397,0.8299862888155058,0.8299862888155067,0.8360627859807059,0.9127007668143898,0.9612404893741434</t>
  </si>
  <si>
    <t>0.2580544948577881,0.2760803699493408,0.4252166748046875,0.48196935653686523,0.6001591682434082,0.6930313110351562,0.7473757266998291,0.8047237396240234,0.934453010559082,0.955268383026123,0.9935555458068848,1.0312578678131104,1.2587289810180664,1.2985460758209229,1.3938860893249512,1.5272703170776367,1.624070405960083,1.8149287700653076,1.9148614406585693,2.1636528968811035,2.183011293411255,2.450200319290161,2.487187385559082,2.8255395889282227,2.881289482116699,2.9377453327178955,3.019318103790283,3.286168336868286,3.4229750633239746,3.514772891998291,3.553382396697998,3.628812789916992,3.648524522781372,3.6675562858581543,3.914126396179199,3.9517910480499268,3.991346597671509,4.049046754837036,4.275057554244995,4.425982713699341,4.483108758926392,4.617448091506958,4.691866397857666,4.767427444458008,4.80751895904541,4.960038900375366,5.119096755981445,5.156310558319092,5.535932779312134,5.9932990074157715,6.013335227966309,6.4962992668151855,6.666987657546997,7.007250070571899,7.138427972793579,7.181230306625366,7.524982452392578,8.098775386810303,8.195412635803223,9.014227867126465,9.836939573287964,9.917125225067139,10.382225751876831,10.403255939483643,11.11001992225647,11.300237894058228,11.60317063331604,11.621207237243652,11.853014707565308,12.003065586090088,12.350326776504517,12.368359088897705,12.461935043334961,13.240005254745483,13.432386875152588,14.040133714675903,14.445520401000977,14.651187896728516,14.877902746200562,14.97746229171753,15.694084405899048,15.905715227127075,16.574074029922485,16.615227460861206,16.709975957870483,16.768218994140625,17.70383882522583,18.29715609550476,18.83036231994629,19.07250714302063,19.477802991867065,19.51735281944275,20.719066858291626,21.86172914505005,21.899330377578735,22.299935817718506,22.98029851913452,23.457125186920166,24.685511112213135,25.254368543624878,25.46771264076233,26.13665747642517,26.482035636901855,26.827035188674927,27.056838989257812,30.20328688621521,31.40521001815796,31.860718488693237,32.187402963638306,33.779067516326904,35.5919303894043,36.2183051109314,36.675185441970825,36.71370005607605,37.37806034088135,38.37921357154846,39.31091022491455,40.39125347137451,42.306984186172485,44.70704531669617,45.542370080947876,46.11783266067505,49.68898153305054,50.21502685546875,52.78544521331787,54.0208580493927,65.56730604171753,74.77439951896667,76.90152907371521,86.45582461357117,88.6864583492279,91.16583704948425,91.637380361557,92.0549943447113,93.30732941627502,95.01727294921875,96.32996201515198,99.51610088348389,102.59401750564575,105.87282371520996,106.04624032974243,106.99874114990234,108.8314139842987,115.73588371276855,120.25078845024109,121.06087756156921,121.38530969619751,122.06388878822327,131.10712480545044,132.13203382492065,137.78001761436462,144.04008889198303,145.10277819633484,150.03345322608948,159.80849981307983,170.65603065490723,172.8942790031433,180.14009833335876,181.96822333335876,183.8899519443512,185.1327404975891,190.44221377372742,192.00887656211853,225.35969805717468,234.46003341674805,246.269757270813,263.5579743385315,269.14986395835876,293.79647278785706,294.7928807735443,298.8451693058014,313.51866722106934,328.10093784332275,351.7226610183716,365.2935116291046</t>
  </si>
  <si>
    <t>1,1,9,12,18,23,26,29,36,37,39,41,53,55,60,67,72,82,87,100,101,115,117,135,138,141,145,159,166,171,173,177,178,179,192,194,196,199,211,219,222,229,233,237,239,246,254,256,276,300,301,326,335,353,360,362,380,410,415,458,501,505,529,530,567,577,593,594,606,614,632,633,638,679,689,721,742,753,765,770,808,819,854,856,861,864,913,944,972,985,1006,1008,1071,1131,1133,1154,1190,1215,1280,1310,1321,1356,1374,1392,1404,1569,1632,1656,1673,1756,1850,1882,1906,1908,1942,1995,2043,2099,2199,2325,2369,2399,2584,2611,2745,2810,3412,3891,4000,4490,4607,4736,4761,4783,4849,4939,5008,5176,5336,5506,5515,5565,5660,6016,6250,6293,6310,6346,6815,6869,7165,7493,7548,7807,8317,8884,9000,9375,9468,9568,9633,9911,9992,11712,12186,12799,13694,13987,15269,15321,15532,16297,17055,18269,18976</t>
  </si>
  <si>
    <t>0.9612404893741434,0.9612404893741434,0.9612404893741434,0.9612404893741434,0.9612404893741434,0.9612404893741434,0.9612404893741434,0.9612404893741434,0.9612404893741434</t>
  </si>
  <si>
    <t>0100010100101000010011101011001101101110011111101001111101110110110101101010001111111111011111101011001001110111011110101010100010101100000011011000111011000010001000011111000110001100000101111011110011000000100000101011010111001001101111001100000000110011110010000010001000100000</t>
  </si>
  <si>
    <t>524804798793693659867311550940171770916374054981999514266597813282481925128163172896,524804798793693659867311550940171770916374054981999514266597813282481925128163172896,524804798793693659867311550940171770916374054981999514266597813282481925128163172896,524804798793693659867311550940171770916374054981999514266597813282481925128163172896,524804798793693659867311550940171770916374054981999514266597813282481925128163172896,524804798793693659867311550940171770916374054981999514266597813282481925128163172896,524804798793693659867311550940171770916374054981999514266597813282481925128163172896,524804798793693659867311550940171770916374054981999514266597813282481925128163172896,524804798793693659867311550940171770916374054981999514266597813282481925128163172896</t>
  </si>
  <si>
    <t>45:50.8</t>
  </si>
  <si>
    <t>52:14.7</t>
  </si>
  <si>
    <t>-12.11011301126771,-11.051060875369203,-10.950336999481252,-10.033155591178364,-9.9065848737708,-9.425986167196427,-9.246668104955535,-8.607535232589868,-8.22632770064988,-8.143517784731761,-8.039551210851485,-7.982202463171443,-7.869821316389779,-7.852273829145498,-7.660074758876117,-7.418050954228256,-7.320681995034115,-7.070441317377721,-7.043131212286652,-6.98830927907419,-6.791855683376818,-6.7831487980514025,-6.720151194629279,-6.636498539044103,-6.562225981918189,-6.54251545887168,-6.058758077788907,-6.033846845674449,-5.976146071266828,-5.800020590922116,-5.772232959393225,-5.763813344061302,-5.748582735609726,-5.6258000528190175,-5.454542974358653,-5.23006304752465,-5.142805565722311,-4.94303425642083,-4.881767793602568,-4.868838017921594,-4.5090363612615745,-4.373843801068514,-4.356446961516929,-4.178294377779522,-4.025680665301836,-4.0005683253872535,-3.9037459904826046,-3.80779125920567,-3.74655914016566,-3.6448309678662505,-3.6371415134957283,-3.6107645039441403,-3.5723857510283676,-3.4350917325770527,-3.39449471032436,-3.3752261300794633,-3.2284451025522354,-3.1511811442035254,-3.0332583058841047,-3.015537920643126,-2.897178495870726,-2.6101193752631784,-2.41666080463546,-2.2926043553119406,-2.2392120212342266,-2.1896005545233868,-2.142803465214431,-2.0462240202347144,-1.9154217047917883,-1.85377423765718,-1.755825539985863,-1.7235669173186956,-1.7214636096838545,-1.6379046866400142,-1.5933717622139172,-1.587150114693436,-1.5416934630638197,-1.4561229244077523,-1.3426436672633268,-1.2846622225429931,-1.2319030145254597,-1.1155821094266734,-1.1057651581535295,-1.035994371966756,-0.9925081224122869,-0.9442047288530369,-0.9271479935865912,-0.9195288976144758,-0.8438132855817526,-0.790551131437017,-0.7795074919952908,-0.7693570618599503,-0.7479405804348119,-0.7251160010058322,-0.7224574165272988,-0.644330399174606,-0.6377115561472424,-0.61683201045621,-0.5426636210727287,-0.48567851971177056,-0.4610053765411942,-0.44715147357398694,-0.40964605714538016,-0.40483925253703107,-0.3783796497622744,-0.36460660393591104,-0.282335837762181,-0.23171079099825315,-0.2081741789685071,-0.20534481736739113,-0.14584310384707916,-0.12361649600021271,-0.11738064191363108,-0.11738064191363097,-0.11738064191362936,-0.0460495755492166,-0.005838019609480244,0.04102162571467441,0.059928314672737515,0.093856351149393,0.1459038733718672,0.19259599953449674,0.19259599953449752,0.19750037487661698,0.22661588859214227,0.2467905302885692,0.2553219460557863,0.2746052786453185,0.3079814799298327,0.34055096660244083,0.3759106020743053,0.3888000321723829,0.40500655553126136,0.4278510478012968,0.4354941197843696</t>
  </si>
  <si>
    <t>0.2599499225616455,0.279552698135376,0.3395709991455078,0.47311997413635254,0.591766357421875,0.6290638446807861,0.6695265769958496,0.7479612827301025,0.8256876468658447,1.1811158657073975,1.263986349105835,1.3248045444488525,1.3856089115142822,1.4242029190063477,1.4656798839569092,1.5032894611358643,1.6179890632629395,1.7370638847351074,1.7947051525115967,1.9542527198791504,1.9930953979492188,2.1518654823303223,2.287654399871826,2.3057382106781006,2.387571096420288,2.424598455429077,2.485863447189331,2.6589505672454834,3.0143063068389893,3.1323554515838623,3.4057722091674805,3.48553204536438,3.6045820713043213,3.661824941635132,3.7239131927490234,3.860022783279419,4.2519142627716064,4.290443420410156,4.465461015701294,4.564281463623047,4.584495544433594,4.6428539752960205,4.704885244369507,4.80376672744751,4.929162502288818,5.1343605518341064,5.52373743057251,5.80213189125061,6.095853328704834,6.699477434158325,7.048172473907471,7.343015909194946,7.480685472488403,7.854562759399414,7.935558557510376,8.089046239852905,8.300912380218506,9.505630731582642,9.525669574737549,9.873481035232544,10.128320693969727,10.855809211730957,11.363998889923096,11.681540250778198,12.042350053787231,12.441506624221802,12.71808123588562,13.708731412887573,14.420977354049683,14.854390621185303,15.012360095977783,17.963726043701172,18.280619144439697,20.821052074432373,22.425487279891968,23.134727478027344,23.15579104423523,24.15294575691223,24.684746503829956,25.802709579467773,26.31362533569336,26.490001678466797,27.60725235939026,27.666584491729736,30.251043558120728,31.06701159477234,31.873939037322998,32.5255925655365,34.07394075393677,34.882946491241455,35.247416973114014,37.46888589859009,38.20584845542908,38.912976026535034,41.705610513687134,42.65143370628357,44.35913944244385,44.455503940582275,45.35961079597473,46.521626710891724,49.94580841064453,50.09856057167053,54.434455156326294,59.80276942253113,60.34390115737915,63.06555461883545,63.614038705825806,66.55313086509705,70.15278935432434,74.53076362609863,80.07538628578186,83.44589066505432,86.44250988960266,99.82105159759521,115.25662684440613,117.15237975120544,120.86295175552368,122.52341413497925,126.16001605987549,130.81554555892944,137.79058241844177,183.46699595451355,195.00565886497498,206.33187675476074,207.5035104751587,212.78119611740112,228.75525856018066,237.37064790725708,242.590758562088,257.83988642692566,262.74824261665344,301.3983747959137,323.2982521057129,352.5390281677246,371.0201051235199</t>
  </si>
  <si>
    <t>1,1,4,11,17,19,21,25,29,47,51,54,57,59,61,63,69,75,78,86,88,96,103,104,108,110,113,122,140,146,160,164,170,173,176,183,203,205,214,219,220,223,226,231,237,247,267,281,296,327,345,360,367,386,390,398,409,471,472,490,503,540,566,582,600,620,634,684,719,741,749,898,914,1043,1125,1161,1162,1213,1240,1297,1323,1332,1388,1391,1524,1566,1608,1642,1722,1764,1783,1898,1936,1973,2118,2167,2255,2260,2308,2368,2547,2555,2782,3061,3089,3231,3259,3412,3601,3831,4122,4292,4442,5147,5961,6060,6256,6343,6533,6777,7145,9551,10154,10747,10807,11076,11910,12364,12639,13437,13697,15729,16875,18387,19348</t>
  </si>
  <si>
    <t>0.4354941197843696,0.4354941197843696,0.4354941197843696,0.4354941197843696,0.4354941197843696,0.4354941197843696,0.4354941197843696,0.4354941197843696,0.4354941197843696</t>
  </si>
  <si>
    <t>0111111110011011010001100011000110000111001111101110101101010101111010101110001111011011111111001010110111001101011110101010101110001001000001100000111110011000001000000001000010100010001101110010100110100110001111000100010101001011100011011000001001000011111110001100011110001000</t>
  </si>
  <si>
    <t>968348653702079287278814426381774411420799175014240718599925262260002833069239748488,968348653702079287278814426381774411420799175014240718599925262260002833069239748488,968348653702079287278814426381774411420799175014240718599925262260002833069239748488,968348653702079287278814426381774411420799175014240718599925262260002833069239748488,968348653702079287278814426381774411420799175014240718599925262260002833069239748488,968348653702079287278814426381774411420799175014240718599925262260002833069239748488,968348653702079287278814426381774411420799175014240718599925262260002833069239748488,968348653702079287278814426381774411420799175014240718599925262260002833069239748488,968348653702079287278814426381774411420799175014240718599925262260002833069239748488</t>
  </si>
  <si>
    <t>52:16.2</t>
  </si>
  <si>
    <t>58:40.4</t>
  </si>
  <si>
    <t>-12.914302898556798,-10.471300541710816,-9.92047686745142,-9.661271674986796,-9.528181322437764,-8.98865958928485,-8.855511485003882,-8.551245792680012,-8.184245627139937,-8.059094418720884,-7.722856147266497,-7.543284372721802,-7.4611346196514745,-7.377429345594062,-7.206878093496962,-7.200781253276433,-7.17979740577619,-7.021141486874281,-6.770900053968245,-6.548216596874825,-6.473545531074819,-6.4671932653000495,-6.465520386248554,-6.1751381795519285,-6.113664513498129,-5.733046375816413,-5.585126643918965,-5.56516521007491,-5.5559848883365275,-5.53411419748119,-5.534019355217748,-5.182515525670046,-5.173697654924599,-5.078726478070941,-4.832141150660781,-4.716880982359579,-4.673096333419198,-4.478793918492907,-4.280819596105677,-4.25741052446491,-4.233351465817273,-4.209667672630222,-4.179242694221984,-4.156539456963095,-4.132592387218915,-4.00819669049361,-3.9515282083935896,-3.882649234225576,-3.7974976281722563,-3.5453554084960928,-3.4389782155617548,-3.294541807845396,-3.289735386764802,-3.229819634321035,-3.203632677576973,-3.1582109333436414,-3.1476052667357455,-3.146233291358545,-3.1213932773655744,-2.8593589552285517,-2.789006769774469,-2.7238777425268426,-2.631386212593518,-2.5975704060796803,-2.5058673022892255,-2.308441655550334,-2.293898763902945,-2.283645957812498,-2.197919353796589,-2.187318943050548,-2.101280883763474,-2.099009973095621,-2.062050771559749,-2.0619781348318846,-2.055627193214986,-2.0257733137679117,-1.970862375650499,-1.9289872569039284,-1.9161433231835128,-1.9079398014041877,-1.8708897512060538,-1.8480242788911267,-1.8395184757329233,-1.8184939961061386,-1.7849513814166231,-1.7320571293800215,-1.5815764034464324,-1.5496399243027081,-1.5337835260056016,-1.4802646279614209,-1.4667935543380635,-1.3963983085596505,-1.3672402895346192,-1.3667407721114335,-1.3363456970846963,-1.3160070993066353,-1.3084846067150964,-1.290810217406772,-1.219757331331378,-1.1387933322576258,-1.1147261002177684,-1.0863409828368846,-1.0828502936712314,-1.0771713223416537,-1.00481312559588,-0.98111939039789,-0.9102577928982368,-0.8126157550165465,-0.7876842860502948,-0.7876842860502938,-0.7845524327656569,-0.7309280300811852,-0.730928030081185,-0.7193158342125143,-0.7068336817346867,-0.680279015340286,-0.6769303263435199,-0.5850096634081884,-0.5746964617497063,-0.5718336188236096,-0.56892810090629,-0.5488527527399629,-0.539966316598942,-0.5271590151313859,-0.5191355301570011,-0.47995759925016457,-0.4442632669059697,-0.3738913191879097,-0.367881444053664,-0.3352868974271135,-0.33384083062477243,-0.32463645874272135,-0.2459447393185395,-0.22862646527154745,-0.21881204019256498,-0.2139069231281888,-0.1736184385231782,-0.15243780624290687,-0.14347251415834372,-0.13929550379886252,-0.12285868260826548,-0.05788195172899835,-0.027965784357496387,0.019777115120873656,0.025611657901257523,0.032603546337122424,0.049296677171861314,0.08347248553029002,0.1353399126171378,0.2115845012676657,0.24868384286110254,0.25057159765682324,0.26716810948638686,0.2671681094863871,0.3720053191300183,0.43225512266361976,0.43225512266362004,0.4322551226636207</t>
  </si>
  <si>
    <t>0.2636871337890625,0.2827143669128418,0.4008212089538574,0.4198460578918457,0.47701501846313477,0.49584388732910156,0.5519835948944092,0.5898146629333496,0.6083600521087646,0.702650785446167,0.7990267276763916,0.9566035270690918,1.0591139793395996,1.2689459323883057,1.2879750728607178,1.402876615524292,1.4245901107788086,1.6397662162780762,1.9875380992889404,2.1987743377685547,2.2806386947631836,2.482083797454834,2.5644376277923584,2.6445529460906982,2.68514084815979,2.9627203941345215,3.159358263015747,3.219829559326172,3.3015835285186768,3.4176440238952637,3.5536563396453857,3.5748987197875977,3.615097999572754,3.6919307708740234,3.807706594467163,3.8439888954162598,4.269299507141113,4.488976955413818,4.813457012176514,5.005518436431885,5.270876884460449,5.3082356452941895,5.368283033370972,5.405837535858154,5.444550275802612,5.6275856494903564,5.686914443969727,5.970996856689453,6.2341368198394775,6.350535869598389,6.562402725219727,6.621674060821533,7.3201398849487305,7.550828456878662,7.630756139755249,8.050225257873535,8.165732860565186,8.43087100982666,8.565717458724976,8.660159349441528,8.811962842941284,9.192378044128418,9.651359558105469,10.230644226074219,10.915035963058472,11.199855327606201,11.738991737365723,11.779353618621826,12.358434677124023,12.453758478164673,12.784778594970703,12.805752277374268,13.669585227966309,13.729291677474976,14.158895015716553,15.299685001373291,15.991168975830078,16.179176568984985,16.746734619140625,16.997609615325928,17.11667513847351,17.135703325271606,17.639199018478394,17.965429544448853,18.102728128433228,20.06963038444519,20.726542234420776,21.715813875198364,22.02301335334778,22.042042016983032,22.61788272857666,23.54813313484192,23.896825551986694,26.27155375480652,27.798309326171875,27.986794471740723,28.273673057556152,28.482558727264404,28.541370153427124,29.473812103271484,29.817672729492188,31.863584280014038,32.16551399230957,33.230332136154175,33.684383153915405,34.49076581001282,35.23376512527466,36.93277335166931,37.41082215309143,40.22524285316467,40.418455362319946,41.68013262748718,41.889193058013916,44.44208216667175,44.55669069290161,45.53686237335205,47.371442556381226,48.60177707672119,49.09350514411926,49.77680730819702,52.86169409751892,53.246647357940674,53.41913843154907,53.98782730102539,55.81547403335571,55.90802192687988,57.18840670585632,57.93444085121155,58.88999676704407,60.67854404449463,67.65560722351074,71.32904291152954,72.37024569511414,75.87270760536194,80.08313822746277,82.12289834022522,84.06583857536316,89.67993640899658,96.1254632472992,105.83781266212463,109.98840165138245,110.25655627250671,115.87487053871155,118.969810962677,125.63839077949524,138.27444672584534,140.5288369655609,141.13289332389832,143.52897381782532,148.5576045513153,159.886376619339,165.0944344997406,178.45674633979797,181.09858417510986,226.7908537387848,237.17261409759521,239.42058610916138,346.99644780158997</t>
  </si>
  <si>
    <t>1,1,7,8,11,12,15,17,18,23,28,36,41,52,53,59,60,71,89,100,104,114,118,122,124,138,148,151,155,161,168,169,171,175,181,183,205,216,233,242,256,258,261,263,265,274,277,292,306,312,323,326,363,375,379,401,407,421,428,433,441,461,485,515,551,566,594,596,626,631,648,649,694,697,719,778,813,823,853,866,872,873,899,916,923,1026,1060,1112,1128,1129,1159,1208,1226,1350,1430,1440,1455,1466,1469,1518,1536,1643,1659,1714,1738,1780,1819,1908,1933,2081,2091,2157,2168,2301,2307,2358,2454,2519,2545,2581,2742,2762,2771,2801,2896,2901,2968,3007,3057,3151,3516,3704,3758,3940,4159,4264,4365,4645,4981,5488,5705,5719,6011,6172,6521,7179,7296,7327,7453,7716,8308,8580,9273,9410,11771,12313,12430,18070</t>
  </si>
  <si>
    <t>0.4322551226636207,0.4322551226636207,0.4322551226636207,0.4322551226636207,0.4322551226636207,0.4322551226636207,0.4322551226636207,0.4322551226636207,0.4322551226636207</t>
  </si>
  <si>
    <t>0101110111101010011111011001101100001011000111011110011111010110110011111101011011111001111011100111001000011111010111101000110110000100000001111000110100011001010110010101011100000111110101011001110010100100001000010100010100101001101110000000000100110100000010000110000011101010</t>
  </si>
  <si>
    <t>712686136956838242072962508634694970462368557639215763883526287433168096596335288554,712686136956838242072962508634694970462368557639215763883526287433168096596335288554,712686136956838242072962508634694970462368557639215763883526287433168096596335288554,712686136956838242072962508634694970462368557639215763883526287433168096596335288554,712686136956838242072962508634694970462368557639215763883526287433168096596335288554,712686136956838242072962508634694970462368557639215763883526287433168096596335288554,712686136956838242072962508634694970462368557639215763883526287433168096596335288554,712686136956838242072962508634694970462368557639215763883526287433168096596335288554,712686136956838242072962508634694970462368557639215763883526287433168096596335288554</t>
  </si>
  <si>
    <t>712686136956838242072962508634694970462368557639215763883526287433168096596335288554,712686136956838242072962508634694970462374131464385928855557817509237828959638937834,712686136956838242072962508634694970462368557639215763883526287433168096596335542506,712686136956838242072962508634694970462368556278086296199772433579669666869262704874,712686136956838242072962508634694970462374131464385928835750776880671744561253015786,712686136956838242072962508634694970473786537819733975228431680706699543561938690282</t>
  </si>
  <si>
    <t>58:41.9</t>
  </si>
  <si>
    <t>05:05.1</t>
  </si>
  <si>
    <t>-12.77387687444729,-12.420022709112176,-11.476914139951182,-11.019814195683981,-10.382817732712683,-10.322316985753936,-10.303049875856498,-9.874278298781258,-9.725961549399692,-9.58240588921221,-9.239286303469344,-9.04572371202411,-8.88935511414673,-8.836814248483863,-8.745656507604064,-8.579795745885285,-8.346676768667724,-8.199004172825546,-7.906282572873711,-7.868481607083531,-7.6800979304316,-7.673981964412573,-7.462012052758983,-7.251941093497892,-7.164488827012635,-7.091301563208511,-6.950741964456899,-6.873031388614715,-6.8333444671829575,-6.63358440056762,-6.620974650032723,-6.613848040638236,-6.580990654931732,-6.493973152668911,-6.4676300862742355,-6.429356241458182,-6.093040420956968,-5.925261732941545,-5.787994366807372,-5.601787098433842,-5.579716416696597,-5.5192371437843315,-5.408353425741408,-5.374281703310838,-5.069479478042086,-5.066624416893675,-4.682165848174172,-4.6669416539003565,-4.544248287872791,-4.445627589520059,-4.40951470147483,-4.370854644255896,-4.32961474184969,-4.305356117315847,-4.277462067784377,-4.208897419589997,-4.0255010433062575,-3.87850019228655,-3.7769655929604466,-3.6932161361398856,-3.5268814695074426,-3.4985914290421194,-3.4425642883272247,-3.425829873193328,-3.3467917222211843,-3.27309426965535,-3.2281084724956552,-3.177017754066568,-3.1735886588899325,-3.165257225909348,-3.164279171415929,-3.1308272677903735,-3.11294656946652,-3.0198541482766577,-2.9342548749723343,-2.921202994023154,-2.902815941782296,-2.8114019774416783,-2.755520679440115,-2.719288567951385,-2.698676749184287,-2.626028945257262,-2.574353335305927,-2.556998676922422,-2.5563599310345784,-2.507592473648492,-2.4909224990375516,-2.41787747967339,-2.3407161287549636,-2.3276197864051,-2.2245744504991296,-2.200384828693302,-2.182100233793762,-2.1693023112921814,-2.094829192982992,-2.09324130447989,-2.0619191263539594,-1.9955855671957783,-1.9946518899860197,-1.9263761277556217,-1.788964624429956,-1.77743226231223,-1.6991194565328205,-1.6438635827541694,-1.605623914414296,-1.5727871157240245,-1.5653151503328828,-1.5528403848572618,-1.5357970725287866,-1.483315416171279,-1.454623364153458,-1.303103597293022,-1.3011658130655677,-1.2407729919339594,-1.2180049027426316,-1.1811594876712965,-1.1719631371213914,-1.1618570108747661,-1.0866922145487528,-1.041801125946778,-1.0084813548184766,-0.9750730038442348,-0.9211649821741195,-0.9019551372153797,-0.8983365163302662,-0.8898705464563138,-0.837857980541594,-0.7784448438932214,-0.7553769253644702,-0.7131685610329892,-0.5919093444239805,-0.5776014794525636,-0.5179287227179362,-0.46648671626090077,-0.4053143200821222,-0.2709458164646426,-0.24144449584791022,-0.19702226148931334,-0.18592883706058608,-0.15784429230631136,-0.1273419218286883,-0.12292327681924625,-0.05269229333322467,-0.010069257771026796,0.12118351039871278,0.15014082000782597,0.16514391402197065,0.18416785333143115,0.2920143728489543,0.30079569899806835,0.3293961553383561,0.34004557306636934,0.40726237166550205,0.42785478926644,0.47159010650916755,0.4729636612935,0.5188223344120757,0.5657310906812624,0.6182085780617346,0.6439399372962227,0.6941855867143784,0.7245729059138529,0.7271832720133047,0.7794016837068024,0.7929858249295987,0.8279580840175708,0.8495289993963211,0.8781225488613633,0.9348548359193378,0.9455292123685595,0.9556903227969036,1.0035585483052956,1.0062023908952524,1.0236603264950364,1.0247943127061647,1.0462469774257876,1.0523469761036623,1.0753003496676339,1.093698339616312,1.1314144659583305,1.1438432776088625,1.1668661640423699,1.1730304663241737,1.1730304663241742,1.1730304663241748,1.188715217549803,1.1887152175498044,1.190792298894375,1.2035949706924665,1.2389834113069045,1.276225755162553</t>
  </si>
  <si>
    <t>0.25893545150756836,0.27645039558410645,0.5583407878875732,0.8616197109222412,0.9384551048278809,1.0136220455169678,1.1373438835144043,1.268723726272583,1.3640408515930176,1.4432499408721924,1.5193653106689453,1.651611566543579,1.7656853199005127,1.8392181396484375,1.875756025314331,2.011535882949829,2.2759058475494385,2.428712844848633,2.506645441055298,2.661322832107544,2.758700370788574,2.9852476119995117,3.0606589317321777,3.098989725112915,3.3267014026641846,3.4230501651763916,3.4625866413116455,3.5744645595550537,3.6889259815216064,3.97304105758667,3.994076728820801,4.0330610275268555,4.070865869522095,4.259770631790161,4.408766746520996,4.428757667541504,4.579145669937134,4.636644601821899,4.733188629150391,5.035270929336548,5.072331666946411,5.225281238555908,5.262896299362183,5.54381799697876,5.635917663574219,5.976473331451416,6.166773319244385,7.086745738983154,7.182802677154541,7.25975775718689,7.880607604980469,7.95538330078125,8.070523500442505,8.255403518676758,8.274430274963379,8.293681621551514,8.367708444595337,8.61196780204773,8.951961040496826,9.140621900558472,9.15989899635315,9.799973011016846,9.916886806488037,10.572809219360352,10.709166288375854,10.804942607879639,11.049445390701294,11.12420916557312,11.338775396347046,11.43215823173523,11.55307412147522,11.611899852752686,11.727670669555664,11.783769845962524,12.273089170455933,12.444647789001465,12.87559962272644,12.915819883346558,13.297612190246582,13.316818952560425,13.660465240478516,13.696578741073608,14.077686548233032,14.614980220794678,14.806571960449219,14.824848651885986,15.011662244796753,15.47972321510315,15.65575122833252,16.21506381034851,16.255749702453613,16.799668073654175,17.454922199249268,17.88800835609436,17.906522512435913,18.056600093841553,18.09570574760437,18.48953866958618,18.58497929573059,20.151764631271362,21.478770971298218,22.125691652297974,22.527644634246826,23.901915311813354,24.37325406074524,24.58354163169861,24.602567434310913,25.554119110107422,26.16174054145813,26.387102842330933,26.992947578430176,27.539682149887085,28.224032163619995,29.334547996520996,29.58511734008789,30.415621995925903,30.475160121917725,31.77289652824402,31.906862497329712,32.23903274536133,33.6249361038208,35.51676344871521,36.54003429412842,38.05231022834778,38.50149440765381,38.91886258125305,39.1628634929657,39.50363898277283,39.91900062561035,40.95389699935913,41.633031368255615,42.445770502090454,42.50398397445679,42.63512182235718,44.81501340866089,45.939982891082764,46.97507905960083,47.862223625183105,48.312288761138916,49.03564095497131,49.399516344070435,49.95207643508911,52.48782753944397,53.110517501831055,54.05872964859009,55.16843390464783,57.37397217750549,57.67659854888916,58.45997595787048,59.67090082168579,62.18676519393921,64.35553288459778,65.44553732872009,75.95403909683228,80.2384524345398,82.434246301651,83.26362371444702,84.1386468410492,86.64461588859558,92.77917551994324,92.87947297096252,95.2834222316742,102.00656318664551,105.50521683692932,107.83793330192566,109.27429676055908,113.14875769615173,115.88372206687927,117.23843359947205,119.25984597206116,125.24395036697388,134.27380299568176,138.20723390579224,140.91823410987854,143.2770495414734,150.30769848823547,159.62772035598755,161.76030087471008,171.46663451194763,191.14971780776978,198.84741020202637,205.53973531723022,207.81751704216003,231.76820945739746,237.4452645778656,252.975524187088,273.69160079956055,295.35106205940247,315.5031306743622,318.23102855682373,381.3171615600586</t>
  </si>
  <si>
    <t>1,1,16,32,36,40,46,53,58,62,66,73,79,83,85,92,106,114,118,126,131,143,147,149,161,166,168,174,180,195,196,198,200,210,218,219,227,230,235,250,252,260,262,277,282,300,310,359,364,368,401,405,411,421,422,423,427,440,458,468,469,503,509,544,551,556,569,573,584,589,595,598,604,607,633,642,664,666,686,687,705,707,727,755,765,766,776,800,809,839,841,869,904,927,928,936,938,959,964,1047,1117,1152,1173,1245,1270,1281,1282,1332,1364,1376,1408,1437,1473,1532,1545,1589,1592,1660,1667,1683,1756,1855,1909,1989,2013,2035,2048,2066,2088,2143,2178,2221,2224,2231,2345,2404,2459,2506,2530,2568,2587,2616,2749,2782,2832,2891,3008,3024,3065,3129,3261,3376,3433,3986,4210,4323,4367,4413,4544,4852,4857,4982,5335,5519,5641,5716,5920,6065,6136,6242,6558,7033,7241,7384,7508,7874,8361,8472,8984,10012,10415,10765,10884,12119,12416,13228,14312,15443,16499,16642,19917</t>
  </si>
  <si>
    <t>1.276225755162553,1.276225755162553,1.276225755162553,1.276225755162553,1.276225755162553,1.276225755162553,1.276225755162553,1.276225755162553,1.276225755162553</t>
  </si>
  <si>
    <t>1110011100100001110010101011000010011110100111111110011101110011111001011001000101100100110101101101100011110101111101111011011110000111011011111101010001011011000010110010000001000011000100100011110010101010101001010011100110100000010101001001010100000000010011101000101100111000</t>
  </si>
  <si>
    <t>1753956814678539805939938300010169739251276561112684318446947262485004573267303762744,1753956814678539805939938300010169739251276561112684318446947262485004573267303762744,1753956814678539805939938300010169739251276561112684318446947262485004573267303762744,1753956814678539805939938300010169739251276561112684318446947262485004573267303762744,1753956814678539805939938300010169739251276561112684318446947262485004573267303762744,1753956814678539805939938300010169739251276561112684318446947262485004573267303762744,1753956814678539805939938300010169739251276561112684318446947262485004573267303762744,1753956814678539805939938300010169739251276561112684318446947262485004573267303762744,1753956814678539805939938300010169739251276561112684318446947262485004573267303762744</t>
  </si>
  <si>
    <t>1753956814678539805939938300010169739251276561112684318446947262485004573267303762744,1754193956877297829508165773387467532086560058041279550322100071617052774958759840568,1753956814664405029421711225373503359245333212986065745346156944526938856281045109560,1753956814678539819419911633585489636584784104622499655265519473755281806619854146360,1753956814678539805939938300010169739251276561112684318446947262485004502898559593272</t>
  </si>
  <si>
    <t>05:06.6</t>
  </si>
  <si>
    <t>11:30.1</t>
  </si>
  <si>
    <t>-12.624343155208715,-12.363509573787557,-12.170852186602419,-11.884701247286165,-11.666956883829487,-10.59221865484458,-10.259213848913538,-10.10797680673985,-9.941964729571053,-9.882654984599762,-9.762664080610053,-9.30813234151145,-9.257117111520238,-9.19926438463777,-9.025187618718723,-8.927101430631215,-8.86352532791805,-8.721287502529323,-8.547507019549288,-7.680005856229631,-7.485443385794844,-7.361357617007291,-7.248121912109638,-7.138731398961569,-7.077840195428359,-6.967990265176725,-6.424204344902359,-6.4140952416511485,-6.257716963235149,-6.187801512923284,-6.0401136495753684,-6.011196578498499,-5.874564805288853,-5.693690736180855,-5.6754444775885995,-5.673760322944613,-5.6265970301491475,-5.545139245106584,-5.536158116091282,-5.4902969131802895,-5.198025000254902,-5.1229555319325,-5.040816666227977,-4.96598264358961,-4.951998115436354,-4.889084690635712,-4.881910781676069,-4.881870372739224,-4.717285511093691,-4.694722517574009,-4.631143405534341,-4.57138819091366,-4.552811274848155,-4.538190849879239,-4.42978283477071,-4.32939262198247,-4.249901267249169,-3.997078655096074,-3.912196259830323,-3.9090128086853984,-3.893947390901495,-3.695056759655442,-3.65717284961328,-3.63567160579416,-3.4898916200162393,-3.3181162780294025,-3.114085499231027,-3.020509696209266,-2.962525501404098,-2.843947679200504,-2.718287388036282,-2.6586813700147354,-2.5876410013630764,-2.4793412762530878,-2.422989095704668,-2.4111344762889906,-2.3841899595073808,-2.335322416014593,-2.300256227832061,-2.2840239348787996,-2.1731064209221693,-2.1377500597156707,-2.1298055810864507,-2.10534089870189,-2.0683008428833602,-1.9170791142696055,-1.856877351943043,-1.8335882807391048,-1.758566919213174,-1.7585669192131723,-1.6939962017942352,-1.6569888178787586,-1.6302580870537604,-1.6269595920449256,-1.5761477372717931,-1.5418521327428585,-1.3705495105771175,-1.3474191519452292,-1.3050162597140889,-1.300343852755402,-1.2815792201808136,-1.1396833806320013,-1.1372843379789992,-1.1217408791596617,-1.0361807420634421,-1.036180742063442,-1.0039397705162585,-1.0003804175068316,-0.9683999845765627,-0.9529739051973263,-0.9170731342258298,-0.869814672983144,-0.848005426488403,-0.8440242866949585,-0.8439579854258132,-0.8377099336477758,-0.7370533536339734,-0.7361840760469163,-0.6670095254174403,-0.6311085192677813,-0.6093962736618264,-0.5885454366012781,-0.557700971693246,-0.5010476502387331,-0.46548514895423887,-0.389500983607053,-0.37962462186519513,-0.3138013571368827,-0.29907783884175226,-0.28618657604344766,-0.2761433148530771,-0.27614331485307686,-0.20500962332552666,-0.1774526120640175,-0.1296335188968259,-0.08535671007964857,-0.00885335972374357,0.0033874742326442386,0.03344301055988169,0.06857401345466196,0.11496573339884195,0.11614295940772051,0.12853879637828686,0.13651986397153132,0.1411115001035804,0.14111150010358084,0.14111150010358262,0.14405369849135732,0.18215705787268305,0.19760592733304866,0.21498861947719863,0.24506169617828016,0.2563160683471671,0.2674247349178813,0.26937652863662853,0.27103385979568145,0.2710338597956836,0.281213627275129,0.28121362727512944,0.28121362727513044,0.3689725265505256,0.3792314935471474,0.37923149354714786,0.40054885648648375,0.4030492381285788</t>
  </si>
  <si>
    <t>0.25905442237854004,0.2760810852050781,0.3511970043182373,0.40792226791381836,0.44670701026916504,0.5839505195617676,0.660144567489624,0.6785824298858643,0.7163286209106445,0.7363564968109131,0.8168621063232422,0.8540935516357422,0.9310994148254395,0.9895215034484863,1.0285348892211914,1.0852680206298828,1.2731640338897705,1.330221176147461,1.4439218044281006,1.6511280536651611,2.1307318210601807,2.1497251987457275,2.3973701000213623,2.5503227710723877,2.8016092777252197,2.8204848766326904,2.8805387020111084,3.1338729858398438,3.3068904876708984,3.4597368240356445,3.4974582195281982,3.5563228130340576,3.694981336593628,3.9050354957580566,3.9415805339813232,3.9791128635406494,4.073805093765259,4.0957887172698975,4.284338474273682,4.34039831161499,4.360401153564453,4.416380405426025,4.552088499069214,4.664159774780273,4.7601354122161865,4.798397541046143,4.900931358337402,4.920881986618042,4.942089319229126,5.004168510437012,5.099843263626099,5.1395227909088135,5.179400205612183,5.199515104293823,5.411926031112671,5.661611318588257,5.796353816986084,6.025306701660156,6.2724034786224365,6.312387943267822,6.3889851570129395,6.761880159378052,6.8222737312316895,7.0861217975616455,7.106150150299072,7.69419527053833,7.987847805023193,8.447320222854614,8.656832933425903,8.891982316970825,9.84497356414795,10.893766403198242,10.971138954162598,11.107483863830566,11.993780612945557,12.126488447189331,12.473909378051758,13.14187741279602,13.57612419128418,14.841837167739868,16.327913284301758,16.479273319244385,17.523789405822754,18.03286123275757,18.148880004882812,18.34928846359253,19.456130981445312,19.831307649612427,19.908137798309326,20.556597471237183,20.652769565582275,21.80514359474182,21.86240577697754,22.266828536987305,22.3273766040802,23.834167003631592,24.128413200378418,26.117709636688232,27.005168199539185,27.253113746643066,27.741679668426514,28.467720985412598,32.83612060546875,33.123810052871704,33.16208028793335,37.08130502700806,38.09797239303589,38.99611854553223,40.382171630859375,40.45881986618042,42.26389455795288,42.3850576877594,44.54634356498718,45.74952268600464,46.01704382896423,46.743786096572876,46.76281404495239,48.09730815887451,50.39194416999817,54.09403204917908,55.27670621871948,56.511223554611206,57.076284646987915,59.901267528533936,62.649329662323,70.61808061599731,71.80017447471619,72.88601112365723,73.95618200302124,74.31658267974854,76.37210536003113,76.7488968372345,78.67975616455078,79.98531651496887,81.32973670959473,84.20677924156189,89.06804251670837,99.0601716041565,99.27517867088318,99.37101554870605,102.79108238220215,103.41451168060303,106.21791791915894,113.24898433685303,123.40604567527771,132.77586936950684,138.50621509552002,144.16068053245544,145.96562004089355,160.37716054916382,170.13378977775574,172.0761067867279,179.2312252521515,183.09084224700928,193.85766100883484,200.32923865318298,233.51062846183777,247.18174600601196,267.9553782939911,308.2009389400482,312.0560576915741,362.40125823020935,363.72641253471375,376.81124329566956,378.42100048065186</t>
  </si>
  <si>
    <t>1,1,5,8,10,17,21,22,24,25,29,31,35,38,40,43,53,56,62,73,98,99,112,120,133,134,137,150,159,167,169,172,179,190,192,194,199,200,210,213,214,217,224,230,235,237,242,243,244,247,252,254,256,257,268,281,288,300,313,315,319,338,341,355,356,387,402,426,437,449,499,554,558,565,611,618,636,671,694,760,838,846,901,927,933,943,1001,1020,1024,1058,1063,1123,1126,1147,1150,1229,1244,1347,1393,1406,1431,1468,1696,1711,1713,1918,1971,2018,2090,2094,2188,2194,2307,2370,2384,2422,2423,2493,2614,2807,2869,2934,2963,3110,3252,3669,3731,3788,3844,3863,3971,3991,4092,4161,4231,4381,4635,5141,5152,5157,5336,5369,5517,5887,6422,6911,7210,7507,7602,8356,8870,8972,9348,9551,10116,10455,12179,12896,13974,16084,16286,18905,18974,19663,19748</t>
  </si>
  <si>
    <t>0.4030492381285788,0.4030492381285788,0.4030492381285788,0.4030492381285788,0.4030492381285788,0.4030492381285788,0.4030492381285788,0.4030492381285788,0.4030492381285788</t>
  </si>
  <si>
    <t>0100110110111001011000111011101000000011110011001000111101110101111101101110001011001111101111001111100000000111000111101010110110001010000010010010111101111011111100010011000111101101010011011000110010000100110001000101110110001111101000001000000000100101101110000000100000111011</t>
  </si>
  <si>
    <t>589813838639786063063204852508469584762305862117430059848142547560087709205361330235,589813838639786063063204852508469584762305862117430059848142547560087709205361330235,589813838639786063063204852508469584762305862117430059848142547560087709205361330235,589813838639786063063204852508469584762305862117430059848142547560087709205361330235,589813838639786063063204852508469584762305862117430059848142547560087709205361330235,589813838639786063063204852508469584762305862117430059848142547560087709205361330235,589813838639786063063204852508469584762305862117430059848142547560087709205361330235,589813838639786063063204852508469584762305862117430059848142547560087709205361330235,589813838639786063063204852508469584762305862117430059848142547560087709205361330235</t>
  </si>
  <si>
    <t>11:31.6</t>
  </si>
  <si>
    <t>17:54.8</t>
  </si>
  <si>
    <t>-12.485965644144557,-11.833720203414943,-11.727822480710401,-11.548549596514869,-10.669355998108111,-10.30583560260914,-10.255250813509958,-10.210325710611977,-9.321674628263303,-9.194390414952865,-9.115951718777081,-9.10751482471962,-8.622332390238265,-8.284862045509714,-8.283144993898956,-8.12229982235611,-8.065256259098938,-7.749373963606741,-7.656485105693757,-7.51217254851314,-7.493774720876474,-7.290352228977501,-7.0006628816186875,-6.974617569629468,-6.760429207508841,-6.488445071038033,-6.399071580522563,-6.292101426004027,-6.289814632348451,-6.053115703395537,-5.7210310089002805,-5.61965873729434,-5.594119219552592,-5.485269120780827,-5.454726045842731,-5.398437946791341,-5.204147612190042,-5.143141978443956,-5.1129258403855085,-5.029881794503497,-5.021052429407804,-5.019790933768263,-4.960091229552193,-4.630703915083602,-4.470852926380598,-4.447582274707733,-4.420367798542505,-4.415919080110618,-4.2167739026140465,-4.109404437943306,-4.08615502098786,-3.870132801801903,-3.862408769699673,-3.8315919632430093,-3.828837986666086,-3.814927793595124,-3.73625089218631,-3.6421249658700394,-3.6243567920838475,-3.5844350813644583,-3.504937732981699,-3.4889006710828374,-3.4302520548528723,-3.427935006312944,-3.3944006259743644,-3.3123740700847066,-3.2573356317881954,-3.210097249749446,-3.204014616059822,-3.100611619249039,-3.009192876051172,-3.000957782358838,-2.946097969460948,-2.8881020073650863,-2.832811152736693,-2.832182137827357,-2.8120476323167334,-2.8005783285180263,-2.762316695561944,-2.6910468814092123,-2.6899139297373664,-2.6814001255698483,-2.6805051985247896,-2.588465444952604,-2.5808256624509025,-2.434764179887943,-2.428020108125922,-2.3064931522052863,-2.3030120346624146,-2.195516823114116,-2.179261750247857,-2.1036295578852426,-2.08813796296486,-2.067548719441451,-2.060797375354324,-2.0594202489365774,-1.942924066794598,-1.8927956709129368,-1.8829027435225152,-1.796235748534327,-1.7813705636165422,-1.7470186097052323,-1.695927923588648,-1.6927535733462427,-1.6769641923424865,-1.6679407006123776,-1.6136764943335207,-1.5241629938180816,-1.4237708494132328,-1.3584670672853187,-1.349272087650639,-1.233061281584178,-1.190080404434478,-1.160412406959684,-1.087553327867148,-1.0686580629965892,-1.0096698735937621,-1.0087650912867971,-0.9933292871108459,-0.9714535525702843,-0.9629590737136582,-0.9598096215112237,-0.9563541645025151,-0.9172902986316999,-0.8276832271363386,-0.8197185595075032,-0.8124110537815394,-0.7992668260915754,-0.77108375249258,-0.7283379786642892,-0.7062966011316052,-0.7048371111177439,-0.6542662941409809,-0.5927278147187005,-0.5830283619241166,-0.5468142373569531,-0.4556443583071792,-0.40349716973897465,-0.342352204646877,-0.28996577939201973,-0.22117713715131138,-0.15409700615834301,-0.1401518483659197,-0.05765757403555061,-0.057657574035549525,-0.028255738871508507,0.03586641949533245,0.06178005091624117,0.09678862475745487,0.14323847069569326,0.15136119638541629,0.16827311722482313,0.17002023793122004,0.1754201698760008,0.17929753252688638,0.20047837723812856,0.23114202009812182,0.24357806280340252,0.2712708689633446,0.28504265251237515,0.28504265251237537,0.29713857603090255,0.3044815211096512,0.32597671663588834,0.36389291762828724,0.39237835397647686,0.4959731220670201,0.5089451368503342,0.512993851989461,0.5220826667791175,0.5330315275077477,0.5588603638501135,0.5755767875419556,0.5755767875419558,0.5873417798154725,0.6017186809062764,0.6089305596008604</t>
  </si>
  <si>
    <t>0.2569277286529541,0.27440571784973145,0.31092071533203125,0.32920098304748535,0.3851587772369385,0.4786102771759033,0.5176193714141846,0.5744283199310303,0.5922996997833252,0.7629199028015137,0.8196663856506348,0.8410820960998535,0.9182887077331543,0.957118034362793,1.0701346397399902,1.1479458808898926,1.3559901714324951,1.3750133514404297,1.529144287109375,1.550187587738037,1.7388026714324951,1.7578275203704834,1.9127509593963623,2.02386474609375,2.0617871284484863,2.173830986022949,2.447235584259033,2.4680428504943848,2.5451087951660156,2.677234172821045,2.696463108062744,3.020183801651001,3.1148698329925537,3.1934781074523926,3.3091089725494385,3.3463778495788574,3.38326358795166,3.4567058086395264,3.495272397994995,3.606125831604004,3.876979112625122,3.9141829013824463,3.970912218093872,4.08397102355957,4.25464940071106,4.348835468292236,4.368866205215454,4.487088203430176,4.696135997772217,4.811253786087036,5.140256881713867,5.256144285202026,5.661242246627808,5.682219505310059,5.781119346618652,5.9298646450042725,5.94832444190979,6.290011882781982,6.852129936218262,6.87110447883606,6.946328163146973,7.432405471801758,7.469954967498779,7.617995500564575,7.713343620300293,7.918856859207153,8.136061191558838,8.269049406051636,8.850009679794312,9.587382078170776,9.912055492401123,10.39842963218689,10.698589086532593,11.176788568496704,11.783981800079346,11.822800397872925,11.898740768432617,11.954172372817993,11.990901947021484,12.444520473480225,12.763906955718994,13.027734279632568,13.483858585357666,13.677869319915771,13.980950117111206,14.03821873664856,14.353255033493042,15.088268518447876,16.233761310577393,16.63411259651184,17.39504075050354,18.036521434783936,18.228448629379272,18.49754810333252,18.92221426963806,19.302813291549683,19.454599142074585,19.77479600906372,20.41090202331543,20.888194799423218,21.570234298706055,22.080132007598877,22.174723863601685,22.47866988182068,22.878280878067017,23.289520263671875,23.423319816589355,23.68706464767456,24.18212342262268,24.95353603363037,25.102452993392944,25.79690933227539,26.182876586914062,26.38918447494507,27.603219985961914,27.73886251449585,27.946752786636353,28.95288062095642,29.542099714279175,30.596339225769043,31.139798164367676,33.2693145275116,33.79715824127197,34.45691657066345,34.53244090080261,34.70400071144104,35.59109950065613,35.91011881828308,35.96762251853943,36.59926438331604,36.94842839241028,37.505192279815674,39.32767367362976,40.18706512451172,40.658244609832764,41.28972053527832,42.63734745979309,43.31526494026184,45.00403094291687,45.60975360870361,51.189234495162964,51.81953048706055,52.5211226940155,52.76315689086914,53.800126791000366,56.747777700424194,60.53264498710632,65.8481137752533,74.90583109855652,76.84371638298035,80.3980221748352,81.84498810768127,85.85512948036194,86.47824120521545,88.86224699020386,90.0669195652008,90.58632707595825,93.14217257499695,95.74644708633423,98.8655014038086,100.31315350532532,102.26070141792297,115.45843386650085,124.53681230545044,132.70601606369019,150.5207862854004,156.79727387428284,179.2244427204132,219.85278511047363,225.18056201934814,235.97316145896912,237.64284324645996,242.7437515258789,251.45659399032593,260.796701669693,289.80865144729614,331.58302783966064</t>
  </si>
  <si>
    <t>1,1,3,4,7,12,14,17,18,27,30,31,35,37,43,47,58,59,67,68,78,79,87,93,95,101,115,116,120,127,128,145,150,154,160,162,164,168,170,176,190,192,195,201,210,215,216,222,233,239,255,261,281,282,287,294,295,312,341,342,346,371,373,381,386,397,408,415,446,485,502,527,543,568,600,602,606,609,611,635,652,666,690,700,716,719,736,775,835,856,896,930,940,954,976,996,1004,1021,1055,1080,1116,1143,1148,1164,1185,1207,1214,1228,1254,1295,1303,1340,1360,1371,1435,1442,1453,1506,1537,1592,1620,1732,1759,1792,1796,1805,1852,1869,1872,1905,1923,1952,2046,2091,2116,2149,2220,2256,2346,2378,2671,2704,2741,2754,2808,2963,3161,3441,3917,4019,4205,4281,4491,4524,4649,4713,4740,4874,5011,5173,5247,5347,6022,6500,6929,7868,8198,9371,11504,11784,12337,12423,12692,13150,13641,15162,17337</t>
  </si>
  <si>
    <t>0.6089305596008604,0.6089305596008604,0.6089305596008604,0.6089305596008604,0.6089305596008604,0.6089305596008604,0.6089305596008604,0.6089305596008604,0.6089305596008604</t>
  </si>
  <si>
    <t>0110110110100011011100001001011110001110101111000010111111101001111001111100001001011101111101000101110000000011011011111110011001001000011011010011110101111011000011000010011000110111010101111000010010110110100001010011011001011010011010000010000100000001000111010101100100011001</t>
  </si>
  <si>
    <t>831996798833106754929498733974196940308135173777168904052285905132128308889445554457,831996798833106754929498733974196940308135173777168904052285905132128308889445554457,831996798833106754929498733974196940308135173777168904052285905132128308889445554457,831996798833106754929498733974196940308135173777168904052285905132128308889445554457,831996798833106754929498733974196940308135173777168904052285905132128308889445554457,831996798833106754929498733974196940308135173777168904052285905132128308889445554457,831996798833106754929498733974196940308135173777168904052285905132128308889445554457,831996798833106754929498733974196940308135173777168904052285905132128308889445554457,831996798833106754929498733974196940308135173777168904052285905132128308889445554457</t>
  </si>
  <si>
    <t>17:56.3</t>
  </si>
  <si>
    <t>24:21.6</t>
  </si>
  <si>
    <t>-13.7853982377457,-13.31352867665352,-12.421314981689024,-12.350120200426577,-12.215703066238762,-11.747546606678712,-11.676386623494828,-11.41041572004781,-11.371998581491805,-11.285636932314269,-10.823857120145487,-10.411988007833216,-10.173941373938185,-10.154829775066354,-10.113774408923836,-10.099251040834446,-10.022581222489608,-9.887158013097421,-9.598801581230266,-9.513676024678338,-9.386587073946794,-8.828714466287149,-8.621169253342162,-8.47793348453732,-8.292067518239122,-7.733886623928946,-7.445277477705843,-7.3790987754224355,-7.378654357118471,-7.36713827634597,-7.273373826667378,-7.144373807174424,-7.027237550507424,-6.647857031359903,-6.61805510102467,-6.513553153397023,-6.424121621884672,-6.149592250010379,-5.949077045384367,-5.8167955525753126,-5.792990368215406,-5.643788083018606,-5.589903722419085,-5.553536412119608,-5.483429985138939,-5.415178936858181,-5.3195955983412055,-5.278936198394051,-5.248830838333822,-5.129617172095939,-5.003368179418433,-4.878664967174311,-4.728593985898635,-4.6224818531869225,-4.560280761554298,-4.468849067150694,-4.376734080165107,-4.346895536286549,-4.2991520267672385,-4.296861833781436,-3.975971927520603,-3.739684269499561,-3.735765777002663,-3.670700848668904,-3.572703441191106,-3.489495343094206,-3.459367015507844,-3.402625679100194,-3.328991981194994,-3.2048574776178302,-3.1870141235272103,-3.011612689637117,-2.9481005425386,-2.8269262701295657,-2.80688972122891,-2.7577953432811344,-2.755212851315839,-2.7028367011511047,-2.6995033752055733,-2.6786544715846956,-2.6263295505249307,-2.608602091171553,-2.555474585749453,-2.500972036148535,-2.4583327447698458,-2.4035094538567643,-2.3496649321909913,-2.313958498245437,-2.3015802532418395,-2.281787848301982,-2.236631780858474,-2.2346905901156933,-2.08343939580514,-2.057078244484609,-1.8204953278316631,-1.749767643955806,-1.7079914873739521,-1.6841091559878305,-1.523186783312618,-1.48737383791036,-1.4085013480541424,-1.366803262759924,-1.3231059634242357,-1.2878174900111738,-1.2708017628109258,-1.270405541475983,-1.1630332279731939,-1.1455431453616791,-1.1154218136913565,-1.092273472221492,-1.0568119902954172,-1.0322428372102934,-1.0027171944672064,-0.9410418541538759,-0.9317238120131283,-0.8798388393704312,-0.8292145688434648,-0.8151139145419549,-0.7942706130106882,-0.6422890338271455,-0.6384358329262334,-0.6384358329262332,-0.6207862467544097,-0.5848418126569189,-0.5695457955961749,-0.5289391307080041,-0.47581237050099096,-0.4757868170348868,-0.43899666945816085,-0.4299387678584368,-0.4071948049974945,-0.3808494034334186,-0.33626036569771556,-0.29203361914019116,-0.27100825495728875,-0.27100825495728864,-0.2126412681920403,-0.21264126819203927,-0.19121858704397185,-0.17238262502364332,-0.11948690995229178,-0.078901105249117,-0.003217762863020373,0.0802827884260698,0.08028278842607002,0.13136596677178936,0.1387816622389722,0.13878166223897254,0.13903703236863704,0.2483378687170985,0.2628399765518665,0.26283997655186664,0.287527765800192,0.3610385088011416,0.36103850880114324</t>
  </si>
  <si>
    <t>0.2607731819152832,0.2781965732574463,0.3347961902618408,0.4108097553253174,0.4308474063873291,0.5252010822296143,0.6587300300598145,0.7171800136566162,0.7740945816040039,0.8126537799835205,0.8497729301452637,0.8693597316741943,0.9262239933013916,0.9462544918060303,1.0228171348571777,1.0418486595153809,1.0618886947631836,1.1197235584259033,1.159189224243164,1.1782176494598389,1.1972448825836182,1.236823320388794,1.4450149536132812,1.4849576950073242,1.560819149017334,1.6988840103149414,1.7171847820281982,1.8928751945495605,1.9299309253692627,2.0263240337371826,2.0663843154907227,2.143233299255371,2.2041187286376953,2.560011863708496,3.024639368057251,3.4235188961029053,3.5557234287261963,3.8607988357543945,3.9179575443267822,4.0758020877838135,4.210010051727295,4.384766340255737,4.537006616592407,4.650963306427002,4.670083999633789,4.765518426895142,4.824504852294922,4.865566730499268,4.889597177505493,4.973830938339233,5.0948004722595215,5.267302989959717,5.387096881866455,5.594947576522827,5.711130380630493,6.116889715194702,6.317256450653076,6.4370269775390625,6.4566240310668945,6.477653503417969,6.557990312576294,6.9498302936553955,7.444254159927368,7.4850122928619385,7.5797178745269775,7.849621772766113,8.43815302848816,8.917341470718384,9.255613088607788,9.313761472702026,9.582169771194458,9.733131170272827,10.238945484161377,10.25798487663269,10.610673189163208,10.743374586105347,10.799960374832153,11.602046728134155,11.622071981430054,11.978474378585815,12.34690809249878,12.771069288253784,13.002800226211548,13.311954975128174,13.504053592681885,13.694754838943481,13.849026679992676,14.250974655151367,14.494494915008545,14.686707973480225,14.761749505996704,14.988790512084961,15.637524127960205,16.018200159072876,16.966022729873657,17.44271230697632,18.262966871261597,18.668840885162354,19.608852863311768,20.243203163146973,20.992730855941772,21.469812393188477,23.03161382675171,24.26621961593628,25.700907468795776,26.971871614456177,27.757174253463745,28.46227502822876,29.622883081436157,32.61700105667114,35.878966331481934,38.28505182266235,40.58482050895691,42.320671796798706,43.15907549858093,49.2666130065918,52.22459602355957,53.66606783866882,55.24606442451477,56.36412501335144,62.015929222106934,63.9896559715271,66.89877843856812,71.36495351791382,71.67544174194336,71.94386458396912,72.55542707443237,89.68910908699036,94.05327367782593,94.60785937309265,104.64881110191345,105.85049843788147,110.90742206573486,133.6024353504181,139.03920602798462,143.95867323875427,158.038987159729,165.50407218933105,167.97531747817993,171.8296022415161,172.95197415351868,174.58284497261047,191.84875631332397,197.66170048713684,205.813871383667,214.33438181877136,234.88552618026733,250.93969464302063,251.85066676139832,297.69738721847534,298.48453164100647,331.7653157711029,337.920273065567,366.2120945453644,369.77227759361267</t>
  </si>
  <si>
    <t>1,1,4,8,9,14,21,24,27,29,31,32,35,36,40,41,42,45,47,48,49,51,62,64,68,75,76,85,87,92,94,98,101,120,144,165,172,188,191,199,206,215,223,229,230,235,238,240,241,245,251,260,266,277,283,304,314,320,321,322,326,346,372,374,379,393,424,449,467,470,484,492,518,519,537,544,547,589,590,609,628,650,662,678,688,698,706,727,740,750,754,766,800,820,869,894,937,958,1008,1041,1080,1105,1186,1250,1325,1391,1432,1469,1530,1687,1857,1983,2103,2194,2238,2555,2709,2784,2867,2926,3222,3325,3477,3709,3725,3739,3771,4661,4889,4918,5441,5504,5754,6933,7217,7474,8209,8599,8728,8929,8988,9072,9970,10273,10699,11142,12214,13029,13077,15467,15508,17244,17564,19037,19211</t>
  </si>
  <si>
    <t>0.36103850880114324,0.36103850880114324,0.36103850880114324,0.36103850880114324,0.36103850880114324,0.36103850880114324,0.36103850880114324,0.36103850880114324,0.36103850880114324</t>
  </si>
  <si>
    <t>1101101101101111011111000101111100100111110110110111000011011101100110110111101010100011001110101111111110101111111110001111010011100000100000011000010000010010000000001001110000000001001100010110000101011100011000010111110001101010111001001101000000001110100010010010001010011110</t>
  </si>
  <si>
    <t>1665197278163204346594136714078692485338982985479215364959748150971882675905388683934,1665197278163204346594136714078692485338982985479215364959748150971882675905388683934,1665197278163204346594136714078692485338982985479215364959748150971882675905388683934,1665197278163204346594136714078692485338982985479215364959748150971882675905388683934,1665197278163204346594136714078692485338982985479215364959748150971882675905388683934,1665197278163204346594136714078692485338982985479215364959748150971882675905388683934,1665197278163204346594136714078692485338982985479215364959748150971882675905388683934,1665197278163204346594136714078692485338982985479215364959748150971882675905388683934,1665197278163204346594136714078692485338982985479215364959748150971882675905388683934</t>
  </si>
  <si>
    <t>24:23.1</t>
  </si>
  <si>
    <t>30:47.3</t>
  </si>
  <si>
    <t>-14.090735910694088,-12.805667875918445,-12.79537876434332,-12.689090061464025,-12.448035344972226,-12.432862667777878,-12.199910345391123,-12.01681521674596,-11.830926716569842,-11.77375118209992,-11.489636550476137,-11.28147146175005,-11.146731018345552,-11.053669291355144,-10.790128981014005,-10.60675468881084,-10.589809844874935,-9.883329610439489,-9.856608965432118,-9.528227953635586,-9.359951562372494,-9.192043734456293,-8.562040564869006,-8.329700403182654,-7.938539919874902,-7.625972601064557,-7.476382405969687,-7.321849047544883,-7.285900829832549,-7.17249451898114,-7.054205999253774,-6.820960692252273,-6.78350918008749,-6.435484308367612,-6.368569726093223,-6.286298353135585,-6.1282246926695185,-6.044747525396208,-5.973875838076847,-5.9250560949812625,-5.843731770822672,-5.735854159427097,-5.560545963067652,-5.533419862597498,-5.513048405610608,-5.512840577447242,-5.501214568262504,-5.191106496029874,-5.114724073595746,-4.957552229810589,-4.890291731555227,-4.885515988777386,-4.882090775991102,-4.880737862053315,-4.833762563900228,-4.657445646763878,-4.601544410939841,-4.516604934513751,-4.471576156526367,-4.360748244164094,-4.2728313372866165,-4.249398237148963,-4.038645845737151,-4.01029440924029,-3.988999331202886,-3.9574468681624495,-3.9078147243941763,-3.8338660218110405,-3.811403966727286,-3.668799734283323,-3.6389345973333107,-3.5616742932643555,-3.504216111841907,-3.4277922372469316,-3.306808948355727,-3.287041995083329,-3.1753677865036827,-3.1432735873614566,-2.993892426807214,-2.9621778650245134,-2.914958102521856,-2.9048455990284268,-2.827510543673948,-2.76976032968657,-2.7070469736388976,-2.6608877090783936,-2.638560189560273,-2.623894112313993,-2.5315489815363486,-2.4746390165931578,-2.4097458974827486,-2.3864877562058604,-2.3707947097930977,-2.3549378502809044,-2.276020758302453,-2.1730720570637176,-2.125330172544589,-2.1086254474589,-2.083110398849769,-2.049607601538111,-1.9276486282964969,-1.8143994644837709,-1.7242504246341839,-1.6980706902342393,-1.6601659937693265,-1.658867136249497,-1.568880380526331,-1.4805372647563033,-1.4585875659076497,-1.3648874081109112,-1.2276188598089666,-1.0050576894120125,-0.9836459621416817,-0.9690062467468432,-0.9343921528903022,-0.8667575084113693,-0.8491178321401427,-0.7939048790475505,-0.793116463725054,-0.7920863557893993,-0.7460806564933509,-0.7357101793080311,-0.6636806500220791,-0.602360343179539,-0.5727824352066545,-0.5668824186672404,-0.5664329516231401,-0.5370153485438608,-0.5037547626796854,-0.4759451377918403,-0.4460427138096367,-0.433390244828867,-0.4246728448273345,-0.38283944058077135,-0.27760082100527733,-0.26325100540319024,-0.2567161928658262,-0.25435516383893797,-0.22146854277355033,-0.1762428031363521,-0.1634945261486409,-0.16314358468100104,-0.13681731473436465,-0.1271122539442578,-0.10595475230110867,-0.10494603241907241,-0.09302539418194969,-0.07691089623376629,-0.04108136387964588,0.015326394409710372,0.015578667581691859,0.1094651859170149,0.10946518591701548</t>
  </si>
  <si>
    <t>0.2574632167816162,0.2757115364074707,0.35645484924316406,0.3947877883911133,0.4516270160675049,0.48839664459228516,0.5276744365692139,0.5679130554199219,0.5869712829589844,0.6070024967193604,0.6445815563201904,0.7004544734954834,0.7199249267578125,0.738619327545166,0.7765669822692871,0.7955915927886963,0.8138072490692139,0.8516480922698975,0.8730487823486328,0.9098341464996338,0.9287455081939697,0.9475104808807373,1.042393445968628,1.3098294734954834,1.5804860591888428,1.7316739559173584,1.7500193119049072,1.993697166442871,2.0316009521484375,2.1454544067382812,2.2577567100524902,2.2765109539031982,2.44732666015625,2.4860661029815674,2.808030128479004,2.8270604610443115,2.9448587894439697,3.1178836822509766,3.2176353931427,3.407665491104126,3.426703929901123,3.5624632835388184,3.5997278690338135,3.8501136302948,3.9930777549743652,4.1248579025268555,4.180317640304565,4.219064950942993,4.257866621017456,4.337013483047485,4.570146083831787,4.668407678604126,4.746024131774902,5.052928447723389,5.150591611862183,5.376216411590576,5.395165920257568,5.764066457748413,5.989903926849365,6.0286359786987305,6.215898036956787,6.370678901672363,6.489898204803467,6.798494577407837,6.918609380722046,7.03344202041626,7.115749359130859,7.231578350067139,7.482731819152832,7.689920425415039,7.826423406600952,8.044690370559692,8.27548360824585,8.372829675674438,8.445873260498047,8.687705039978027,8.727498531341553,9.189046382904053,9.3277268409729,9.85943341255188,9.898002862930298,9.918027400970459,9.95783257484436,10.109516620635986,10.12798285484314,10.486765146255493,11.03938102722168,12.068612098693848,12.127670526504517,13.089406967163086,13.108443260192871,13.915558815002441,14.068588495254517,14.761427164077759,15.144946336746216,16.858617544174194,19.186670303344727,19.30164670944214,19.338934898376465,19.983193159103394,20.817824840545654,21.23384714126587,21.8060302734375,22.628690242767334,22.76396083831787,23.72773313522339,23.78460454940796,27.340714931488037,28.259649753570557,28.373661041259766,29.23391842842102,30.887134790420532,33.438878536224365,35.03974676132202,37.154762983322144,39.84383201599121,41.216832876205444,45.44861841201782,47.534385204315186,47.76157236099243,49.61953830718994,50.43953895568848,55.604411602020264,56.92594313621521,61.02074670791626,61.08294129371643,63.33783316612244,63.50864624977112,71.39346313476562,77.41363596916199,79.69434547424316,82.11961913108826,83.86687517166138,117.39150714874268,131.88836336135864,140.80149054527283,145.46453309059143,148.13653135299683,155.36808061599731,160.12556624412537,160.90328192710876,177.4060287475586,208.0851821899414,215.72648882865906,217.0438060760498,224.1427366733551,240.7650556564331,269.54019260406494,274.6384947299957,304.56329798698425,310.80112290382385,334.9111406803131,341.539080619812</t>
  </si>
  <si>
    <t>1,1,5,7,10,12,14,16,17,18,20,23,24,25,27,28,29,31,32,34,35,36,41,55,69,77,78,91,93,99,105,106,115,117,134,135,141,150,155,165,166,173,175,188,195,202,205,207,209,213,225,230,234,249,254,266,267,286,298,300,310,318,324,340,346,352,356,362,375,386,393,404,416,421,425,438,440,464,471,499,501,502,504,512,513,532,561,615,618,668,669,711,719,755,775,865,986,992,994,1028,1072,1094,1124,1167,1174,1224,1227,1413,1461,1467,1512,1598,1732,1816,1926,2065,2136,2356,2463,2475,2571,2614,2883,2950,3161,3164,3280,3289,3701,4015,4133,4260,4350,6081,6833,7299,7541,7681,8062,8310,8351,9216,10824,11225,11295,11668,12533,14026,14295,15862,16190,17450,17796</t>
  </si>
  <si>
    <t>0.10946518591701548,0.10946518591701548,0.10946518591701548,0.10946518591701548,0.10946518591701548,0.10946518591701548,0.10946518591701548,0.10946518591701548,0.10946518591701548</t>
  </si>
  <si>
    <t>0001101001111000001010111010010111110111101001110111111011000101110001111010010010110111111110101011100011111001010001010001011011101110010011111001001000011000101101001110111000101001011011000000110001000100111110100000010011111110001010001001110000110111000000000110000100010010</t>
  </si>
  <si>
    <t>200864496477070417546132263391333506775678091176204597286312716610779988833058447634,200864496477070417546132263391333506775678091176204597286312716610779988833058447634,200864496477070417546132263391333506775678091176204597286312716610779988833058447634,200864496477070417546132263391333506775678091176204597286312716610779988833058447634,200864496477070417546132263391333506775678091176204597286312716610779988833058447634,200864496477070417546132263391333506775678091176204597286312716610779988833058447634,200864496477070417546132263391333506775678091176204597286312716610779988833058447634,200864496477070417546132263391333506775678091176204597286312716610779988833058447634,200864496477070417546132263391333506775678091176204597286312716610779988833058447634</t>
  </si>
  <si>
    <t>30:48.8</t>
  </si>
  <si>
    <t>37:11.3</t>
  </si>
  <si>
    <t>-13.794148783014878,-13.001007086308766,-11.481036928120297,-11.134111138375143,-11.078310117872675,-10.71529516437202,-10.629744571204245,-9.902403839897321,-9.698560825553322,-9.450760240721879,-9.293882580649717,-9.050673983655566,-9.043358654177343,-8.811280508804279,-8.383924864485882,-8.32936247737701,-8.171988075525933,-7.924089818866696,-7.912522784239603,-7.872530918620032,-7.72790866474275,-7.662448032513723,-7.557270622521586,-7.41518041958574,-7.369140537938821,-7.146452576841336,-7.1407148707933885,-6.902652399124064,-6.866937681722002,-6.8645519175328475,-6.758104672912848,-6.7296424859246295,-6.723013620298616,-6.6080081053514474,-6.507627626689655,-6.445656353555463,-6.363148652075757,-6.100529355158993,-6.051255045022362,-6.044399745788794,-5.950333866277842,-5.879240351783582,-5.809220945306476,-5.711873575932361,-5.705687027563398,-5.647693301207951,-5.476040444470515,-5.359859050612773,-5.349454503848856,-5.273777065692913,-5.229630073911371,-5.084814181493747,-4.867188311302594,-4.644361063216528,-4.597978985900064,-4.516488897213924,-4.360102312532833,-4.3163653931470165,-4.2118819523035365,-4.083817355648614,-4.0371040848655975,-3.8521184770636925,-3.8211808749501004,-3.5828788613051743,-3.5769680824109846,-3.559074035895159,-3.426423373437641,-3.420738199320323,-3.4193713023612484,-3.405368795878095,-3.2196875885771585,-3.177732075298268,-3.088822489394877,-3.0842271512880286,-3.0131839581390234,-2.939867160118282,-2.935848600972064,-2.852839667520815,-2.7600924137822234,-2.759853506543046,-2.6922912655268614,-2.5771153000887024,-2.5045619259637273,-2.3973964349848167,-2.389989503143815,-2.2650388559824695,-2.1662479343334096,-2.1470495152527422,-2.1371519967350547,-2.018183668304699,-1.8758298171625665,-1.7667669726208122,-1.7220810432351936,-1.6468242908289228,-1.5565052426101111,-1.5351160770512662,-1.4709962521232112,-1.4399435417743582,-1.377031869768941,-1.3685180945098512,-1.3143898679979311,-1.3000319032559593,-1.2882701479858127,-1.2409480440189482,-1.1564495154812242,-1.1506142127964418,-1.1336700393204742,-1.129783851701862,-1.12001704915979,-1.0910981271925815,-1.0779671818732588,-1.0693764422225511,-1.0634797511243712,-1.0621817087337746,-1.0406884671325654,-0.9904133282957189,-0.9566706763333704,-0.9448450453940156,-0.9448450453940147,-0.8608891402458463,-0.8220168211157138,-0.8207154047800492,-0.7384463767907835,-0.6826782068756873,-0.6422663580287415,-0.6409700115169255,-0.603661682850805,-0.5798122924759631,-0.565937190644279,-0.5559189117658695,-0.5360269242854222,-0.48102312661327307,-0.47435221488735957,-0.4712908339704372,-0.35791748753956626,-0.3509914519102757,-0.3043750563119298,-0.29923691031489225,-0.2781114914621451,-0.26448189382143433,-0.26119950762319305,-0.21819875185810417,-0.18148643185323104,-0.1458040082276806,-0.10253296585664828,-0.053780159981201656,-0.01362290466603594,0.048347664800885475,0.055590507116204474,0.055827573405326555,0.177948927393282,0.2239082059991213,0.24330259543448562,0.27263811973158875,0.3155668939761371,0.31630704768347767,0.3163070476834783,0.3242952285223195,0.32689788825142213</t>
  </si>
  <si>
    <t>0.2583341598510742,0.276517391204834,0.29379749298095703,0.368541955947876,0.4405088424682617,0.49559807777404785,0.5884008407592773,0.607215166091919,0.6460812091827393,0.7046175003051758,0.7660818099975586,0.8683691024780273,0.9817624092102051,1.020470380783081,1.321429967880249,1.7173469066619873,1.8111882209777832,1.830322027206421,1.8855972290039062,1.9853670597076416,2.005929470062256,2.068495988845825,2.1296143531799316,2.302844762802124,2.5732641220092773,2.636629104614258,2.7331342697143555,2.9397051334381104,2.958223819732666,2.9952738285064697,3.031358242034912,3.0722317695617676,3.1093618869781494,3.2603468894958496,3.341203212738037,3.5573267936706543,3.6485660076141357,3.686774969100952,4.057373046875,4.229635715484619,4.248350381851196,4.325099229812622,4.4217822551727295,4.613745450973511,4.781916856765747,4.964573621749878,5.182388544082642,5.2585742473602295,5.504446983337402,5.562802791595459,5.645448207855225,5.855400800704956,6.250629425048828,6.706348419189453,6.72594141960144,6.765602350234985,7.171015739440918,7.545622110366821,7.58085560798645,7.734252214431763,7.922306776046753,8.09299921989441,8.504332542419434,8.734363555908203,9.144031524658203,9.241729259490967,9.358323335647583,9.47028374671936,9.542692422866821,9.711098909378052,9.730632066726685,10.017308712005615,10.506481647491455,10.562772274017334,10.654704093933105,10.868244409561157,11.286859512329102,11.326494932174683,11.38463282585144,11.536702156066895,11.555478811264038,11.66832184791565,12.009913682937622,12.218358278274536,12.54237699508667,12.618346452713013,13.411955118179321,14.04840087890625,14.559530019760132,14.8812894821167,16.202776670455933,16.681813716888428,16.759793758392334,17.992637634277344,18.684799671173096,19.332794189453125,19.409884691238403,21.34093427658081,22.59842324256897,22.933333158493042,23.708173990249634,27.436468601226807,29.916840314865112,31.333689212799072,33.85695147514343,35.36481070518494,35.53467154502869,36.6385543346405,37.59869313240051,38.84494352340698,41.09333324432373,43.91230654716492,44.59465670585632,47.08860921859741,47.72857618331909,47.781675815582275,47.95527935028076,50.31619119644165,50.59512782096863,50.7968475818634,55.01912879943848,57.694501638412476,59.738179206848145,60.25051712989807,62.444491386413574,63.07564306259155,66.42240166664124,76.27497482299805,76.5159318447113,77.55814862251282,78.71349167823792,81.27022624015808,84.93932890892029,86.51253938674927,90.28553056716919,91.45113253593445,121.53072023391724,122.35324335098267,122.8672022819519,124.9395079612732,129.68391394615173,144.94278216362,156.15671682357788,156.29131245613098,159.56969380378723,170.90052151679993,177.05141377449036,191.10552525520325,196.8883638381958,215.29128336906433,228.06556010246277,254.295551776886,256.7579617500305,265.7736611366272,277.33668661117554,290.79991126060486,292.7989480495453,308.4094831943512,365.300390958786</t>
  </si>
  <si>
    <t>1,1,2,6,10,13,18,19,21,24,27,32,38,40,56,77,82,83,86,91,92,95,98,107,121,124,129,140,141,143,145,147,149,157,161,172,177,179,199,208,209,213,218,228,237,246,257,261,274,277,281,292,313,337,338,340,362,382,384,392,402,411,433,445,467,472,478,484,488,497,498,513,539,542,547,558,580,582,585,593,594,600,618,629,646,650,692,726,753,770,840,865,869,934,970,1004,1008,1110,1177,1195,1236,1433,1564,1638,1769,1849,1858,1916,1967,2031,2149,2298,2334,2465,2499,2502,2511,2636,2650,2660,2880,3021,3128,3155,3268,3301,3476,3992,4005,4060,4121,4256,4449,4532,4730,4791,6352,6395,6422,6531,6781,7579,8168,8175,8346,8942,9265,10005,10307,11265,11933,13294,13424,13895,14501,15207,15312,16134,19127</t>
  </si>
  <si>
    <t>0.32689788825142213,0.32689788825142213,0.32689788825142213,0.32689788825142213,0.32689788825142213,0.32689788825142213,0.32689788825142213,0.32689788825142213,0.32689788825142213</t>
  </si>
  <si>
    <t>1101101001101001001111001110111111011111100011100110110110111100101111010110010111000010101001111110011011001000000110101001110111111001110000101001001000101011010110001000110010001000101001101110110101000111100000111010110010001110000101001100001000001101001010010110000000011100</t>
  </si>
  <si>
    <t>1657423525917786423597867235203957337445393692961257939986196853099589259213450862620,1657423525917786423597867235203957337445393692961257939986196853099589259213450862620,1657423525917786423597867235203957337445393692961257939986196853099589259213450862620,1657423525917786423597867235203957337445393692961257939986196853099589259213450862620,1657423525917786423597867235203957337445393692961257939986196853099589259213450862620,1657423525917786423597867235203957337445393692961257939986196853099589259213450862620,1657423525917786423597867235203957337445393692961257939986196853099589259213450862620,1657423525917786423597867235203957337445393692961257939986196853099589259213450862620,1657423525917786423597867235203957337445393692961257939986196853099589259213450862620</t>
  </si>
  <si>
    <t>37:12.8</t>
  </si>
  <si>
    <t>43:35.6</t>
  </si>
  <si>
    <t>-14.023221266920684,-13.057165139443137,-12.562909417368068,-12.379648763878688,-11.914468397778107,-11.903283188433951,-11.75709504255705,-11.572570562280573,-11.491091254735052,-11.485573823937896,-11.083230457801928,-10.315690097902403,-10.130035592763711,-9.72106933830964,-9.47393413588934,-9.363335216105716,-9.334999688617817,-9.291376749212702,-9.0138827798358,-8.953421963020835,-8.944382451167405,-8.672680758622816,-8.234255608892793,-8.224083024043196,-7.783203754243235,-7.6952724790637035,-7.581703517455512,-7.54697619578036,-7.3143772054272,-7.207104999759406,-7.083380472762531,-6.994114400327578,-6.937518000787468,-6.928035258067104,-6.783868825006459,-6.480326071321226,-6.22015009959368,-6.165977976407983,-6.093475803032781,-6.032997074109129,-5.942658665814481,-5.9067361139784005,-5.7788669449420516,-5.734024607508927,-5.676076838074374,-5.241541779403188,-5.206819500445708,-5.12819545625472,-4.923758490462634,-4.8480952564115025,-4.803298541282728,-4.731523400301887,-4.578230623641485,-4.5486933443755335,-4.490897520541574,-4.032843080161607,-3.973558104929643,-3.914080687139513,-3.7731095399558177,-3.7580221365851196,-3.688970064071514,-3.4863844892865563,-3.480477319972058,-3.467547159045299,-3.4536911796542538,-3.4179502761613927,-3.3889457497238196,-3.3676466608209537,-3.2966242326431545,-3.242291311626832,-3.193396006848841,-3.184994257324811,-3.1641871738053307,-3.038022904487544,-2.926111148356865,-2.8559726899754625,-2.825978511315236,-2.819642462996328,-2.8071998605327346,-2.753991945743607,-2.6923854170429964,-2.6779191256266026,-2.6560277225699815,-2.5725028377430763,-2.517294720431671,-2.5060998533654066,-2.4953884396715584,-2.484251318180092,-2.4351684033640146,-2.387579052709818,-2.3303921067474707,-2.3064419534870337,-2.1860113393403897,-2.171249351066856,-2.1454121195378026,-2.1177517088456628,-2.086974082297891,-2.0317229905481464,-2.015302050011653,-2.0087046338159134,-1.7969605602861187,-1.7952310342893307,-1.641618965871364,-1.5769642214282764,-1.4635536248093837,-1.355882750628036,-1.2842158665166237,-1.2536429565198466,-1.2098421490943796,-1.18654986404004,-1.1103872377815305,-1.0623894941906884,-0.9763368390482289,-0.8922796457086863,-0.8688178951995797,-0.8571727258537953,-0.8512552950654383,-0.7915951115529698,-0.7865341505128811,-0.698272759040127,-0.6690274381291575,-0.66627900594019,-0.6630879449023174,-0.5557646713383354,-0.5544389045599694,-0.5435818701247792,-0.4779722615155668,-0.449978123871328,-0.37380682464531256,-0.37044602961243644,-0.3551044626188782,-0.3492433305127398,-0.32541484561222644,-0.3250681152872947,-0.30605483268789535,-0.24098631543750607,-0.23948089324912106,-0.21100945192970316,-0.20796737783493924,-0.18553619840849703,-0.16064723257155453,-0.06300082119475563,-0.02700226034097364,0.02263104278231249,0.02397412347484169,0.02506190287669595,0.09059657736715002,0.11495732272815583,0.1297202622283371,0.1297202622283382,0.20091578836462673,0.20809449376885303,0.20809449376885375,0.21187448934695907,0.21580244126117432,0.2158603739020048,0.2159074616360379,0.21590746163603836</t>
  </si>
  <si>
    <t>0.26215410232543945,0.2793295383453369,0.4110734462738037,0.4298684597015381,0.44849061965942383,0.5810604095458984,0.6771039962768555,0.7141640186309814,0.8091816902160645,0.9022281169891357,0.9211757183074951,1.0364525318145752,1.1330320835113525,1.253375768661499,1.3539564609527588,1.5041613578796387,1.6212174892425537,1.6401915550231934,1.6772806644439697,1.882483959197998,1.9196062088012695,1.997507095336914,2.0372447967529297,2.1857593059539795,2.2036736011505127,2.298046827316284,2.3530046939849854,2.4889934062957764,2.562566041946411,2.8652544021606445,3.164108991622925,3.25862717628479,3.3148255348205566,3.409013271331787,3.4270360469818115,3.4998152256011963,3.575345993041992,3.806415557861328,3.8641536235809326,4.035175800323486,4.1466028690338135,4.165327310562134,4.258169174194336,4.391281604766846,4.410315275192261,4.575550317764282,4.967356204986572,4.99106764793396,5.087993144989014,5.374563217163086,5.4298179149627686,5.526531457901001,5.583454847335815,5.845417499542236,5.998536109924316,6.054405689239502,6.9981701374053955,7.017196178436279,7.286316394805908,7.659600496292114,7.835484266281128,7.873286247253418,8.107279300689697,8.27389407157898,8.315544843673706,8.334696531295776,8.470250844955444,8.492031812667847,8.51419472694397,9.651021242141724,9.67025089263916,9.690278768539429,9.746192455291748,9.862101316452026,10.55260157585144,11.023903846740723,11.118491411209106,11.136664152145386,11.270414590835571,11.579334259033203,12.548366069793701,12.661074876785278,12.778072357177734,13.152424097061157,13.310961961746216,13.50279712677002,13.953118801116943,14.788089513778687,14.89136028289795,15.013291597366333,15.312750101089478,15.508234024047852,16.113738536834717,16.328028202056885,16.48113751411438,16.784014463424683,17.104196786880493,18.012919187545776,18.090328693389893,18.806270599365234,19.36278223991394,19.981143951416016,20.037359714508057,21.87539553642273,23.16989302635193,24.501121520996094,26.34199047088623,27.627765893936157,27.779443979263306,28.500094413757324,29.12954354286194,33.10496211051941,33.299705266952515,35.43816351890564,37.51754379272461,40.354095220565796,41.48858380317688,41.66133713722229,43.06132769584656,43.27544164657593,44.1542489528656,45.66473627090454,46.43910002708435,55.29374861717224,55.50236773490906,58.181283473968506,58.923943519592285,59.430951833724976,63.58345413208008,69.30285048484802,69.32287454605103,72.02429246902466,75.07694125175476,83.37192487716675,83.95210814476013,87.33780407905579,97.20608282089233,104.73094749450684,105.39916777610779,107.30894017219543,108.11279487609863,112.76327919960022,128.72582817077637,148.2298936843872,156.52473735809326,165.52190017700195,198.7578353881836,203.93436241149902,208.86307001113892,215.0656976699829,236.08555340766907,265.654976606369,274.0622515678406,283.9451551437378,299.0609185695648,312.1386225223541,341.68313241004944,359.9255259037018</t>
  </si>
  <si>
    <t>1,1,8,9,10,17,22,24,29,34,35,41,46,52,57,65,71,72,74,85,87,91,93,101,102,107,110,117,121,137,153,158,161,166,167,171,175,187,190,199,205,206,211,218,219,228,248,249,254,269,272,277,280,294,302,305,355,356,370,390,399,401,413,422,424,425,432,433,434,493,494,495,498,504,539,564,569,570,577,593,644,650,656,676,684,694,718,761,766,772,787,797,829,840,848,864,881,928,932,969,998,1031,1034,1131,1199,1269,1366,1434,1442,1480,1513,1723,1733,1846,1956,2106,2166,2175,2249,2260,2306,2386,2427,2894,2905,3047,3086,3113,3332,3633,3634,3776,3936,4369,4399,4578,5097,5493,5528,5628,5670,5914,6736,7761,8197,8669,10410,10683,10943,11267,12374,13910,14347,14860,15652,16336,17886,18841</t>
  </si>
  <si>
    <t>0.21590746163603836,0.21590746163603836,0.21590746163603836,0.21590746163603836,0.21590746163603836,0.21590746163603836,0.21590746163603836,0.21590746163603836,0.21590746163603836</t>
  </si>
  <si>
    <t>1001011101101111011011111110101010010011011111110111111010101100000100110110111100000011101101110110101011001110001111011111110100001001010010101000110010100011100110111000101010001001000111011010000101001111110010101001111000000011101101001100010100000001000000000110000000010100</t>
  </si>
  <si>
    <t>1149174411430255824649788114071201064971448763527575540016640683273635978830866833428,1149174411430255824649788114071201064971448763527575540016640683273635978830866833428,1149174411430255824649788114071201064971448763527575540016640683273635978830866833428,1149174411430255824649788114071201064971448763527575540016640683273635978830866833428,1149174411430255824649788114071201064971448763527575540016640683273635978830866833428,1149174411430255824649788114071201064971448763527575540016640683273635978830866833428,1149174411430255824649788114071201064971448763527575540016640683273635978830866833428,1149174411430255824649788114071201064971448763527575540016640683273635978830866833428,1149174411430255824649788114071201064971448763527575540016640683273635978830866833428</t>
  </si>
  <si>
    <t>43:37.1</t>
  </si>
  <si>
    <t>50:00.8</t>
  </si>
  <si>
    <t>-14.030375534621566,-11.968116324288845,-11.915942158962,-11.6555848459122,-11.639524865288948,-11.445576394671257,-11.372536877412253,-11.355370136602644,-10.849566979603768,-10.55599500179719,-10.54318836029868,-9.995018655996267,-9.403401836764482,-9.25717674497164,-8.629929998056392,-8.54635633149641,-8.366296002248408,-8.109694677761969,-7.977258920912413,-7.766147639381814,-7.61726033585528,-7.314720127386627,-7.256683423756195,-7.188045488082841,-7.15343029993938,-7.060295580385772,-6.998554653532288,-6.969994991549023,-6.796357035588186,-6.6498032509742195,-6.552171159394917,-6.47978512806248,-6.440870368551743,-6.364743885137037,-6.247196311227577,-6.215700196600772,-6.189183530648031,-5.9819358292090286,-5.952087592854355,-5.757854142701045,-5.688840286972532,-5.379304723072554,-5.3637295467347785,-5.091599191473061,-5.058847698008226,-4.999305112936982,-4.983245681496597,-4.7326032176962,-4.7172646819207245,-4.708431903510093,-4.637789302343856,-4.5701199045948435,-4.5447952751354945,-4.387955893418329,-4.347557178895944,-4.270729588765924,-4.235743058736482,-4.037292091898019,-3.8991282748151903,-3.8381160771298806,-3.7848582998145437,-3.59642208041406,-3.464372024975278,-3.287745026179396,-3.2601005246386503,-3.2373724974712528,-3.2112869595861957,-3.163617695004743,-3.1379729310813764,-3.1250261893030062,-3.0453590433529203,-2.980319040049114,-2.9023049117229514,-2.87399213109782,-2.7322440612555186,-2.6286626978769823,-2.5729682047157736,-2.504642073222346,-2.495037748219756,-2.4851563482066052,-2.477462245121488,-2.391357449975069,-2.3802319449933185,-2.35156879237924,-2.3403859278801353,-2.31488428064205,-2.166077340524041,-2.164400621351707,-2.146482423304857,-2.0847724998448163,-1.9920413289379668,-1.9913063965852138,-1.8535559264522594,-1.77698532993718,-1.7539181266934563,-1.725586767265693,-1.708856414862907,-1.6796725921475872,-1.6224914482884,-1.5556146653860752,-1.4315190665373734,-1.3800464519330295,-1.348268813526809,-1.2584736804801362,-1.2295998222009779,-1.1990285328569827,-1.181861976043612,-1.1588789576297938,-1.1579082407685513,-1.1457368879470706,-1.1296510213147184,-1.1104275215055397,-0.9804137267091574,-0.9703635220799239,-0.9691866559812767,-0.9385988821876862,-0.9325188728019498,-0.8356413898686119,-0.7596207728575753,-0.7187851363116272,-0.6000827901888004,-0.5360206084214618,-0.4570596039580124,-0.40004662161437443,-0.36612180498428926,-0.3643377964371576,-0.3082261188986274,-0.2986052210791664,-0.2706209487371773,-0.14399181315032958,-0.14030887104928383,-0.12530825302366197,-0.12530825302366133,-0.12508124325785444,-0.07636710584401918,-0.0655853724896189,-0.002002728701697872,0.002541090627866227,0.05796116070473024,0.05796116070473082,0.060476527896144126,0.06047652789614434,0.06047652789614446,0.0720390837497524,0.07540370190904427,0.12823097343874543,0.20700379930769347,0.21003169364720814</t>
  </si>
  <si>
    <t>0.2615823745727539,0.27999019622802734,0.41098880767822266,0.4481523036956787,0.46698427200317383,0.6184179782867432,0.7336885929107666,0.7515993118286133,0.9038436412811279,0.9975826740264893,1.1482410430908203,1.1878273487091064,1.2628095149993896,1.788637399673462,1.8456001281738281,1.9039645195007324,1.9219980239868164,2.076746702194214,2.3272976875305176,2.7445738315582275,2.967355728149414,3.022395610809326,3.450902223587036,3.567044734954834,3.5855824947357178,4.01701283454895,4.077396392822266,4.114380121231079,4.325672388076782,4.420602560043335,4.570492506027222,4.9916911125183105,5.069555282592773,5.14633846282959,5.477558374404907,5.644207715988159,5.717760324478149,5.925146102905273,5.964209794998169,6.383260488510132,6.692822456359863,6.730834722518921,6.749886989593506,6.807132244110107,7.21509313583374,7.253761529922485,7.2727837562561035,7.7928454875946045,8.188074111938477,8.265235900878906,8.551614046096802,8.626527547836304,8.77599835395813,8.89583969116211,9.24622392654419,9.26582646369934,9.375874757766724,9.43221378326416,9.932140111923218,10.330831527709961,10.727915525436401,10.881601095199585,11.165410995483398,11.33597731590271,12.13616943359375,12.325896263122559,12.759699821472168,12.909819841384888,13.079713821411133,13.133675336837769,13.624841690063477,13.793814182281494,14.557734966278076,15.088984251022339,15.12965440750122,16.02078604698181,16.910748720169067,17.16370439529419,17.41140913963318,17.623806715011597,18.217611074447632,18.275192975997925,18.60376000404358,18.679901838302612,18.774536848068237,19.018178462982178,19.717723608016968,19.869998693466187,20.040886163711548,20.08167791366577,20.177635431289673,20.53882145881653,20.614827871322632,21.278441905975342,21.68062996864319,22.214070081710815,22.539764881134033,22.786444187164307,23.52268385887146,23.634084224700928,24.474071502685547,25.844288110733032,26.342768669128418,27.01353168487549,27.035565853118896,27.78418207168579,30.544079065322876,31.191201210021973,31.497278928756714,32.06652331352234,32.393407583236694,33.28961992263794,34.119722843170166,35.13758683204651,35.370895862579346,35.427602767944336,36.652382612228394,38.635929584503174,40.48886513710022,41.41039299964905,42.806843519210815,44.14581060409546,45.32268500328064,53.084285259246826,55.81586790084839,60.8640239238739,64.60355567932129,66.53826594352722,67.9359724521637,75.71849656105042,88.35949349403381,91.19669008255005,99.83966445922852,102.07594180107117,118.72313523292542,133.17701029777527,151.20460271835327,155.80366849899292,210.2478461265564,218.1942265033722,222.40540432929993,225.16664385795593,241.7681667804718,246.82681369781494,281.76795864105225,300.89324140548706,304.59251403808594,336.8384871482849</t>
  </si>
  <si>
    <t>1,1,8,10,11,19,25,26,34,39,47,49,53,81,84,87,88,96,109,131,143,146,168,174,175,198,201,203,214,219,227,248,252,256,273,282,286,297,299,321,337,339,340,343,364,366,367,394,415,419,434,438,446,452,470,471,477,480,506,527,548,556,571,580,622,632,655,663,672,675,701,710,750,778,780,827,874,887,900,911,942,945,962,966,971,984,1020,1028,1037,1039,1044,1063,1067,1102,1123,1151,1168,1181,1220,1226,1270,1342,1368,1403,1404,1442,1584,1618,1634,1664,1681,1728,1772,1825,1837,1840,1904,2006,2103,2151,2224,2294,2353,2759,2902,3165,3360,3461,3535,3941,4599,4747,5195,5311,6180,6919,7860,8100,10935,11353,11574,11719,12590,12856,14677,15679,15873,17567</t>
  </si>
  <si>
    <t>0.21003169364720814,0.21003169364720814,0.21003169364720814,0.21003169364720814,0.21003169364720814,0.21003169364720814,0.21003169364720814,0.21003169364720814,0.21003169364720814</t>
  </si>
  <si>
    <t>0001100001100001001111101010111111110111000001110011101011101111011100011111010111100110101010111000001011110001000010000001110010001110011101111001011000001001001111101100001111101111110001011001100111010111101000010000001011001110001001100011001010001100100001000100000100011110</t>
  </si>
  <si>
    <t>185007816506845477957305413577117614006022265999679863430686477649664151033045336350,185007816506845477957305413577117614006022265999679863430686477649664151033045336350,185007816506845477957305413577117614006022265999679863430686477649664151033045336350,185007816506845477957305413577117614006022265999679863430686477649664151033045336350,185007816506845477957305413577117614006022265999679863430686477649664151033045336350,185007816506845477957305413577117614006022265999679863430686477649664151033045336350,185007816506845477957305413577117614006022265999679863430686477649664151033045336350,185007816506845477957305413577117614006022265999679863430686477649664151033045336350,185007816506845477957305413577117614006022265999679863430686477649664151033045336350</t>
  </si>
  <si>
    <t>185007816506845477957305413577117614006022265999679863430686477649664151033045336350,185007816506845477957305413577117614006022265999679864698336775646438648872454865182,185007816506845477957305413576926052063414029892385070052292689001711808917650293022,185007816506845477957305413577117614006022265999679853289520361450056607193010290974</t>
  </si>
  <si>
    <t>50:02.2</t>
  </si>
  <si>
    <t>56:26.9</t>
  </si>
  <si>
    <t>-13.595802073113754,-12.921141745948606,-12.378645528618376,-12.190025233232133,-12.033685247754567,-11.226178738882417,-11.083072799063915,-10.336122318992489,-9.988547217398395,-9.68713034651194,-9.675639456543657,-9.63777276167187,-9.479519702548158,-9.433444502515169,-8.890807250602574,-8.809143281072878,-8.758665433781964,-8.693745559905455,-8.42342399526777,-8.41689033721733,-8.075793509242663,-7.944957441461429,-7.9016560085723055,-7.647573064179612,-7.576433641078136,-7.560538186880676,-7.315063276769501,-7.098759335477959,-6.952372912426731,-6.895292702128765,-6.8520457887389234,-6.564048520212216,-6.346040936187607,-5.91536454893055,-5.533433574626896,-5.423416904005515,-5.336165134000222,-5.143168123718681,-5.115203982609323,-5.025612135868489,-5.001095778707691,-4.9634480464518855,-4.939354139922739,-4.923329185811437,-4.859969320284357,-4.70742330826565,-4.583580178018854,-4.463060065582912,-4.367205750456342,-4.3561080854257614,-4.326095211111818,-4.224392108053193,-4.143515352414308,-4.139334943868703,-3.9893170648522966,-3.969023777416429,-3.868488056083424,-3.6612283771265033,-3.6451364350410764,-3.5792769477169055,-3.3820617783750944,-3.29474255258139,-3.1549158665328956,-3.0644371747807178,-2.9344499009893763,-2.879449699834206,-2.8559376673442114,-2.763973210977119,-2.741732303663844,-2.7324270882748456,-2.7273231765265473,-2.685099180650835,-2.6705411863068593,-2.6038132639045157,-2.517419443034739,-2.445883267270538,-2.423954898730911,-2.342952981430395,-2.317814141522454,-2.1671001144266224,-2.140032256666926,-2.137614354199245,-2.100441235085361,-2.0816743063109744,-2.073141852267341,-2.0622509504676314,-2.04641329459646,-2.026719231535341,-1.8935375699617458,-1.8852296021836645,-1.8197130454263177,-1.815325973124068,-1.8025215608942886,-1.6967742177752427,-1.6901163604757845,-1.6641713237241218,-1.4846985580931236,-1.4698120488558188,-1.445134873920165,-1.4247217206620053,-1.3888708858141712,-1.351379664435449,-1.142213305085904,-1.0219200321101416,-0.9906067149077259,-0.9204507153390122,-0.8820194648954001,-0.7842941524771921,-0.7720479986038047,-0.7697146726050179,-0.7560633077174002,-0.715218652299546,-0.6646348976936062,-0.6602473731490809,-0.5742766530371393,-0.559896462848419,-0.3813174187773155,-0.379808271859745,-0.3658413779085992,-0.36584137790859755,-0.2927809296860406,-0.2835659326098205,-0.2413938463030736,-0.150529892109755,-0.15026438028263447,-0.15026438028263342,-0.15026438028263275,-0.13182101174239225,-0.11008278727412764,-0.1024128220001411,-0.1013703994818139,-0.09631909881124343,-0.0939840588530388,-0.06957099063945937,-0.05709425360356649,-0.057094253603565445,-0.04147595212793752,-0.011360453693234471,0.01266437423805521,0.052085778729647834,0.1123835453122785,0.12146636213785922,0.18686562002332557,0.251921758299971,0.2741431931260398,0.28204919456657024,0.2820491945665705,0.3336448687643916,0.3459671292086843,0.36401787852976475,0.39636642772470077,0.4463663803276701,0.4474847067185732,0.4567699500765293</t>
  </si>
  <si>
    <t>0.2597477436065674,0.27729368209838867,0.33417296409606934,0.4289846420288086,0.4829370975494385,0.5204274654388428,0.5949256420135498,0.7248725891113281,0.8011865615844727,0.8994739055633545,0.9185032844543457,1.0113930702209473,1.0498616695404053,1.1062328815460205,1.1258339881896973,1.5618157386779785,1.580155849456787,1.8471722602844238,1.882631778717041,1.9975385665893555,2.054550886154175,2.2248308658599854,2.3384850025177,2.394063949584961,2.452885866165161,2.6038167476654053,2.6229093074798584,2.9029836654663086,3.1102147102355957,3.2260994911193848,3.339200019836426,3.528343677520752,3.6787874698638916,3.884686231613159,3.9417521953582764,3.9611144065856934,4.671612024307251,4.769859313964844,5.418886661529541,5.457495212554932,5.477090358734131,5.645124673843384,5.682771682739258,5.812867164611816,5.849592447280884,5.945226430892944,6.34663724899292,6.460127830505371,6.535968065261841,7.276767015457153,7.467831611633301,7.720392942428589,8.196913480758667,8.500961303710938,8.561822891235352,8.99465274810791,9.108583450317383,9.186333179473877,9.811192512512207,9.848724126815796,10.407606363296509,11.036834716796875,11.169942378997803,11.343780755996704,11.381337881088257,12.02150273323059,12.229876041412354,12.247906684875488,12.743891477584839,12.912991046905518,13.083601236343384,13.14117431640625,13.161209106445312,14.104887962341309,14.447556257247925,14.945828914642334,15.230043411254883,15.5102858543396,16.144049167633057,16.507988452911377,17.211880683898926,17.390310764312744,18.322572231292725,18.64818048477173,19.148932218551636,19.50678849220276,19.525034427642822,19.826977968215942,19.957956552505493,20.428275108337402,20.466601371765137,21.40813970565796,22.531309366226196,23.639790534973145,25.15922236442566,25.44953727722168,25.911312580108643,26.28958225250244,26.931008100509644,27.630849838256836,27.987581729888916,28.065553903579712,29.708942890167236,31.32167959213257,31.774623155593872,33.41590237617493,34.60075783729553,35.51519775390625,35.53478693962097,35.59195137023926,40.41758942604065,41.94552516937256,46.37705206871033,47.36449694633484,50.40477800369263,50.976783752441406,51.90062069892883,52.529969453811646,54.329639196395874,56.165207386016846,58.320801973342896,64.946697473526,65.17154574394226,70.0386688709259,86.68119883537292,91.34422993659973,105.22383975982666,107.90546774864197,110.94181942939758,115.7118194103241,141.8974211215973,166.19395399093628,172.42940521240234,182.67552399635315,185.6956865787506,189.8834409713745,198.45399165153503,209.86955308914185,213.73395156860352,218.55452036857605,221.1192398071289,222.98831605911255,261.2734034061432,271.4338974952698,272.6013448238373,281.4845006465912,290.31324672698975,297.0305678844452,314.4137387275696,339.38563776016235,357.70588517189026,362.56915616989136,369.3705430030823,381.4814190864563</t>
  </si>
  <si>
    <t>1,1,4,9,12,14,18,25,29,34,35,40,42,45,46,69,70,84,86,92,95,104,110,113,116,124,125,140,151,157,163,173,181,192,195,196,234,239,272,274,275,284,286,293,295,300,321,327,331,370,380,393,418,434,437,460,466,470,503,505,534,567,574,583,585,619,630,631,657,666,675,678,679,729,747,773,788,803,834,852,887,896,944,961,987,1006,1007,1023,1030,1055,1057,1105,1161,1213,1291,1306,1330,1349,1383,1419,1438,1442,1529,1614,1638,1724,1786,1834,1835,1838,2089,2168,2402,2454,2614,2644,2693,2726,2821,2918,3031,3379,3391,3647,4524,4769,5493,5632,5790,6040,7408,8654,8976,9507,9664,9883,10330,10926,11128,11380,11513,11611,13607,14137,14198,14656,15105,15454,16355,17654,18609,18865,19220,19850</t>
  </si>
  <si>
    <t>0.4567699500765293,0.4567699500765293,0.4567699500765293,0.4567699500765293,0.4567699500765293,0.4567699500765293,0.4567699500765293,0.4567699500765293,0.4567699500765293</t>
  </si>
  <si>
    <t>0101101001101111010111111111111101000111010010110111110010111101000111011111100110100010001110011000011010000010110110100011110010101011111000101001110000001001000011001000110001100001011001110110100101010111001000100111110110001010011001001111000010100011000010110010001000001100</t>
  </si>
  <si>
    <t>686270996145096522800789279804601375092972061566834160441273347872726012584516067852,686270996145096522800789279804601375092972061566834160441273347872726012584516067852,686270996145096522800789279804601375092972061566834160441273347872726012584516067852,686270996145096522800789279804601375092972061566834160441273347872726012584516067852,686270996145096522800789279804601375092972061566834160441273347872726012584516067852,686270996145096522800789279804601375092972061566834160441273347872726012584516067852,686270996145096522800789279804601375092972061566834160441273347872726012584516067852,686270996145096522800789279804601375092972061566834160441273347872726012584516067852,686270996145096522800789279804601375092972061566834160441273347872726012584516067852</t>
  </si>
  <si>
    <t>686270996145096522800789279804601375092972061566834160441273347872726012584516067852,686270996145096522800789279804601375092972061566834160441273347872726012584583176712,686270996145096522800789279853641232400680505034259726935214963127497420523757576716,686270880353007285484593856233616366405421020220025984770973879907504378455482114572,686270996145096522800789279804553484607320002540010472237879702536573138960573473292,686270996145096522800789279853641232400680505034259737076419764953332632496846348812</t>
  </si>
  <si>
    <t>56:28.4</t>
  </si>
  <si>
    <t>02:51.6</t>
  </si>
  <si>
    <t>-13.86448129751296,-12.814087817500127,-12.328075416016496,-12.325818731988221,-12.148284775913792,-11.99967136644451,-11.339182456184687,-11.299290374991166,-10.860299824123949,-10.469779704179814,-10.353958268887634,-9.955355414139763,-9.785624132866637,-9.644730529808752,-9.513441805855777,-9.305881114558042,-9.213131849201899,-9.183399945800028,-9.139783913183708,-8.864717388115592,-8.219691670563586,-7.298395813917058,-7.067740672795437,-6.655020472395284,-6.649209013266893,-6.462524816859299,-6.447253165103289,-6.371655482727412,-6.229120294151523,-6.04912592692019,-5.867014763744307,-5.502365554576647,-5.39805032613761,-5.2167009758367335,-5.1412557187815375,-5.128740795935477,-5.126246040551972,-5.057323410810156,-5.024034050583005,-4.887559068697601,-4.855622925631151,-4.80586641110654,-4.710960202757268,-4.655107721326114,-4.637727714325671,-4.637052227526278,-4.622251248404179,-4.552625664068183,-4.546327272803818,-4.457414661208544,-4.260247693110856,-4.2432866568675385,-4.131261144177417,-3.9972992416718984,-3.937956556256196,-3.922064774268472,-3.7942563666122493,-3.6542516731411845,-3.6427370393233196,-3.6079846651036442,-3.4334847270149083,-3.3945104660301517,-3.3062689509325103,-3.275494669658056,-3.2235516615245112,-3.1766814324997967,-3.0975564351903295,-3.081881142770097,-3.0635090494314885,-2.9681746349030993,-2.923918597007291,-2.7263912736098335,-2.6696776618681897,-2.620038362743183,-2.5672781525500734,-2.479772188680984,-2.453806547060872,-2.404620116014084,-2.295596887256651,-2.227058302172747,-2.1790876408662077,-2.1397655926664734,-2.1165560905838974,-2.0985256765883147,-2.0959538553623136,-2.0768999528502743,-1.9867866326169206,-1.9652923313877697,-1.9429888896038676,-1.8493774209630391,-1.8427040529435132,-1.8166623644576259,-1.7660370040896012,-1.7406515382194352,-1.6520162107741865,-1.580071824873955,-1.5800718248739531,-1.5532113857858885,-1.5430414439933322,-1.530622008194476,-1.487741825559208,-1.4716584116369285,-1.467212366850271,-1.4086805586090714,-1.3615449121637861,-1.3182912807682774,-1.3042900799192014,-1.1872007523709507,-1.1045008389779536,-1.04505618700572,-1.0249412862249083,-1.0229052022248808,-0.9485980343910926,-0.9155554624035636,-0.8256409974159197,-0.819130486630386,-0.7971261388968701,-0.7803840559171696,-0.7699893180205137,-0.7599179467599737,-0.7166634571412612,-0.6971819578024949,-0.6971819578024936,-0.678169199164487,-0.6560092305451877,-0.6350134297267646,-0.6302055845474723,-0.6067515403474013,-0.5781390815079097,-0.5542859078052897,-0.537656316088156,-0.47772566764067487,-0.4572975473365631,-0.45369127455172986,-0.4396894851374886,-0.3968425535489506,-0.2727346083927401,-0.23921088464513038,-0.1922638451900282,-0.16576434279248906,-0.15343494848778771,-0.11746838913622758,-0.09450931657618179,-0.037592171835763216,-0.026603399772388653,0.007928777862300992,0.014321794643950406,0.07452611426803875,0.08248054794741508,0.10603758056996629,0.10770880110159108,0.10770880110159119,0.10770880110159152,0.11821292390258055,0.1912327539343821,0.19127609530949763,0.19279428240967456,0.1987744630343579,0.2137662285465105,0.22190527559574627,0.22212812449867142,0.2868208578392705,0.30453263183261703</t>
  </si>
  <si>
    <t>0.2581510543823242,0.2756667137145996,0.46687817573547363,0.483905553817749,0.6353001594543457,0.7142148017883301,0.7329246997833252,0.7519354820251465,0.9413712024688721,0.9790027141571045,1.323047161102295,1.3420684337615967,1.4733238220214844,1.5483427047729492,1.739898443222046,1.8739054203033447,2.021979808807373,2.0796420574188232,2.171311140060425,2.2675986289978027,2.3814799785614014,2.973489284515381,3.1625986099243164,3.3521947860717773,3.6321280002593994,3.6887216567993164,3.764799118041992,3.8023126125335693,3.95662784576416,4.321794271469116,4.691076278686523,4.954765796661377,5.112605094909668,5.42460560798645,5.519026756286621,5.765747308731079,5.935809850692749,5.954484939575195,6.0689005851745605,6.143129110336304,6.1818132400512695,6.4255900382995605,6.755547285079956,6.946636199951172,6.9845030307769775,7.005534648895264,7.138874292373657,7.250509262084961,7.269535779953003,7.287762641906738,7.5711634159088135,7.799004077911377,7.912055253982544,8.564909219741821,8.969359397888184,9.028067350387573,9.122764587402344,9.270625829696655,9.638026237487793,9.926613569259644,10.213662147521973,10.885191917419434,11.392894983291626,11.449633121490479,11.525319576263428,11.67414665222168,12.111246824264526,13.140102863311768,13.370233535766602,13.86199140548706,14.061447143554688,14.705909013748169,15.164067506790161,15.29509687423706,15.527637243270874,15.735454082489014,16.270803213119507,16.51830220222473,16.93994927406311,17.222895860671997,17.42862606048584,18.048329830169678,18.654005765914917,19.03856635093689,19.09392237663269,19.55076503753662,21.564814567565918,22.305737257003784,23.563668966293335,23.883880138397217,25.887624263763428,26.309417009353638,26.33444356918335,27.686705112457275,29.531559944152832,29.81950569152832,32.53645992279053,33.10515880584717,35.818479776382446,36.628873109817505,38.11261749267578,41.56397080421448,41.74122858047485,43.59098529815674,44.854270696640015,45.40485715866089,46.778719663619995,47.095558881759644,47.90569829940796,49.812936544418335,50.06316375732422,50.66249680519104,50.814024209976196,51.69977641105652,52.38082218170166,54.05048847198486,54.795615434646606,56.72386407852173,57.367783069610596,58.19009041786194,58.94194507598877,62.68347382545471,64.45476150512695,65.08079481124878,66.35277771949768,72.8190336227417,81.5949478149414,82.72755599021912,84.36306834220886,91.82290005683899,101.6316032409668,101.98838353157043,103.5148823261261,103.64875793457031,105.8550157546997,108.04740643501282,108.74857807159424,109.31831431388855,111.14283466339111,131.12428998947144,135.51418018341064,144.5004587173462,157.75857067108154,159.90175580978394,165.67866492271423,167.55850839614868,168.35571694374084,192.7810297012329,200.11904501914978,204.9765555858612,208.55083394050598,208.8379099369049,209.46977710723877,211.446679353714,211.71220064163208,214.44167757034302,239.11948323249817,248.80128264427185,262.3316204547882,322.9717562198639,344.9501328468323,357.0215332508087,381.90855884552</t>
  </si>
  <si>
    <t>1,1,11,12,20,24,25,26,36,38,56,57,64,68,78,85,93,96,101,106,112,143,153,163,178,181,185,187,195,214,233,246,254,270,275,288,297,298,304,308,310,323,340,350,352,353,360,366,367,368,383,395,401,435,456,459,464,472,491,506,521,556,583,586,590,598,621,675,687,713,723,756,780,787,799,810,838,851,873,888,899,931,963,983,986,1010,1116,1155,1221,1238,1338,1359,1360,1424,1521,1536,1679,1709,1851,1894,1972,2153,2162,2260,2326,2355,2427,2443,2485,2584,2597,2628,2636,2682,2718,2806,2845,2947,2981,3024,3064,3261,3354,3386,3453,3794,4256,4316,4402,4793,5309,5328,5408,5415,5531,5647,5684,5714,5811,6855,7086,7559,8241,8354,8658,8754,8796,10079,10465,10721,10909,10924,10957,11061,11075,11219,12515,13021,13734,16888,18037,18669,19949</t>
  </si>
  <si>
    <t>0.30453263183261703,0.30453263183261703,0.30453263183261703,0.30453263183261703,0.30453263183261703,0.30453263183261703,0.30453263183261703,0.30453263183261703,0.30453263183261703</t>
  </si>
  <si>
    <t>1000111100001111011001101110101100101001011111010110111111001011011110011111100110100101101000000011011111000111110011100010110001001001111011011100110000111000100101001010110000000010111001110000100001011011110011000011010100110000100001011100011100100111010000110010100000001101</t>
  </si>
  <si>
    <t>1085619260299315227650794679575557160669415522698518042219540148805308362230067308557,1085619260299315227650794679575557160669415522698518042219540148805308362230067308557,1085619260299315227650794679575557160669415522698518042219540148805308362230067308557,1085619260299315227650794679575557160669415522698518042219540148805308362230067308557,1085619260299315227650794679575557160669415522698518042219540148805308362230067308557,1085619260299315227650794679575557160669415522698518042219540148805308362230067308557,1085619260299315227650794679575557160669415522698518042219540148805308362230067308557,1085619260299315227650794679575557160669415522698518042219540148805308362230067308557,1085619260299315227650794679575557160669415522698518042219540148805308362230067308557</t>
  </si>
  <si>
    <t>02:53.1</t>
  </si>
  <si>
    <t>09:18.5</t>
  </si>
  <si>
    <t>-13.582938903915547,-13.203315598624554,-12.901185679002607,-12.136758531264913,-12.075613840410643,-11.93831681214603,-11.365986958464205,-11.049041418314776,-10.50493373916954,-10.088772606613045,-9.723214652808485,-9.358041503714196,-9.283656200689295,-9.191419944295175,-9.16397482818814,-8.46105967524076,-7.8299467323450305,-7.729384727819077,-7.6377699987610495,-7.531217941405151,-7.098474317110826,-6.99462275174901,-6.704547768697048,-6.486580735012289,-6.29831945956489,-6.215779830755338,-6.125412445804988,-5.734921447305002,-5.690888628038747,-5.449996662924528,-5.375432003226145,-5.209797937253468,-5.084377589651473,-4.983037566244485,-4.669309611631359,-4.324998064298675,-4.260008009339771,-4.252410148864716,-4.060971395927036,-4.03976116918761,-4.027820412917337,-3.94249809579549,-3.7346243527009895,-3.588858033420159,-3.5648547816614347,-3.4885958031224598,-3.4853343876471814,-3.411441186105316,-3.3679104667616477,-3.2237895565830206,-3.177493868204327,-3.1664045224007693,-3.135042453752874,-3.020942552428709,-2.999239653566366,-2.9126144162701637,-2.7984573841949016,-2.7052583020546876,-2.6851207698671526,-2.5673877054766856,-2.5213240159048182,-2.479438797256279,-2.461558157482112,-2.457509372140254,-2.4470880141300815,-2.3980249462059544,-2.3635950050255703,-2.3120069236655523,-2.271023423686145,-2.250691401886582,-2.0481698520282667,-1.9355202575945984,-1.9281922956559738,-1.864868703843416,-1.840382603383734,-1.839992828112099,-1.8383197393365927,-1.788446169353056,-1.68269991202189,-1.6571280914681832,-1.6428989682035693,-1.6320257882665254,-1.5908547064307659,-1.5387444581482348,-1.532283808961531,-1.5304690056133372,-1.444012836033495,-1.3766028475184882,-1.2765560154236437,-1.2739184472330918,-1.1619122234749686,-1.0736062984913368,-1.0626649637088148,-1.0431576267290388,-1.0385714340291354,-1.0150995904647915,-0.9622380295651642,-0.9309648266088971,-0.8188229835818269,-0.8009174268663659,-0.7664590614512908,-0.7664260262320197,-0.6698071332728066,-0.5319082687495781,-0.500543302309809,-0.45480398172381187,-0.43932146740638844,-0.3498612431736978,-0.3284633206744179,-0.3182779558413969,-0.29467927595750704,-0.29342801805823115,-0.2784437635781813,-0.25505407072458125,-0.22187079629686532,-0.2094892856230438,-0.2050662624762222,-0.1979705056940615,-0.1656472477420649,-0.1401715970566341,-0.12414408639853572,-0.09687913156717003,-0.09687913156716645,0.00580645308478045,0.00601429266898355,0.03603552518902058,0.17232984449784836,0.22212068115256772,0.3186775387641499,0.3210564878111121,0.32105648781111346,0.36048556949632127,0.3606646859815771,0.36671697736996645,0.37602314422630595,0.4115080254664495,0.41347996437133766,0.4134799643713386,0.4250978392717611,0.4347823222247837,0.4458839120906705,0.44588391209067085</t>
  </si>
  <si>
    <t>0.25988125801086426,0.33391380310058594,0.35167908668518066,0.37129783630371094,0.4644429683685303,0.5201351642608643,0.5392143726348877,0.5591640472412109,0.6567707061767578,0.6959259510040283,0.8844037055969238,0.941770076751709,1.1810948848724365,1.259093999862671,1.3733808994293213,1.4113340377807617,2.064854383468628,2.305938720703125,2.604675531387329,2.780301809310913,2.9121742248535156,3.030909299850464,3.2381887435913086,3.2775614261627197,3.3341851234436035,3.563765287399292,3.659165143966675,4.043315649032593,4.180752992630005,4.282202243804932,4.302000045776367,4.363276481628418,4.422356843948364,4.4410130977630615,4.498047113418579,4.806802272796631,5.183840036392212,5.334764003753662,5.375066041946411,5.469188451766968,6.056297540664673,6.504372596740723,6.88490104675293,7.161175966262817,7.636562824249268,7.7309653759002686,8.000295877456665,8.59917163848877,9.049933671951294,9.090131282806396,9.723922729492188,10.246092319488525,10.323361873626709,10.622169256210327,10.961463689804077,10.981490135192871,11.61585021018982,12.151803255081177,12.452995538711548,12.905804872512817,13.145308017730713,13.399275302886963,13.647379875183105,13.82230019569397,14.294037818908691,15.081757545471191,16.120062589645386,16.139096975326538,16.88464093208313,17.40788984298706,17.519601821899414,17.928142309188843,18.14910340309143,18.661187887191772,19.094231128692627,21.20112919807434,21.584221839904785,22.45882487297058,23.531999111175537,23.979114055633545,24.406186819076538,25.255304098129272,25.47069263458252,26.100518226623535,27.069019317626953,28.53715467453003,31.976235389709473,34.11214017868042,34.40641689300537,36.50998497009277,37.2772855758667,38.3068163394928,40.20906639099121,41.509129762649536,41.87689971923828,45.91290879249573,46.566136598587036,47.02424955368042,49.142704010009766,50.79392337799072,52.514800786972046,53.06072211265564,53.446534872055054,59.20113015174866,61.00056266784668,63.727494955062866,66.75719261169434,67.21891164779663,91.52141308784485,93.79348802566528,100.81702661514282,108.60788345336914,113.72709941864014,113.95579743385315,121.73311567306519,125.6299238204956,130.41731667518616,131.34307026863098,131.801171541214,138.66774034500122,138.89494490623474,144.24714183807373,145.8636441230774,146.91472458839417,151.64010739326477,158.849036693573,163.78997564315796,165.47525024414062,168.0536012649536,182.42883801460266,203.53138327598572,206.21764516830444,215.90710544586182,226.98572754859924,234.88259029388428,244.45564198493958,279.64309573173523,303.9495053291321,311.48466300964355,313.3915936946869,363.2011513710022,380.1275951862335</t>
  </si>
  <si>
    <t>1,4,5,6,11,14,15,16,21,23,33,36,48,52,58,60,94,107,123,132,139,145,156,158,161,173,178,198,205,210,211,214,217,218,221,237,256,264,266,271,302,326,346,360,385,390,404,435,459,461,494,521,525,541,559,560,593,621,637,661,673,686,699,708,732,773,827,828,867,894,900,921,932,959,982,1092,1112,1158,1213,1236,1258,1302,1313,1345,1396,1472,1646,1749,1764,1874,1914,1968,2067,2135,2154,2365,2399,2423,2534,2620,2710,2738,2758,3054,3146,3287,3445,3469,4737,4856,5221,5627,5895,5907,6314,6516,6764,6812,6836,7195,7207,7488,7572,7627,7873,8248,8493,8580,8715,9465,10563,10702,11207,11784,12197,12696,14521,15772,16165,16265,18861,19744</t>
  </si>
  <si>
    <t>0.44588391209067085,0.44588391209067085,0.44588391209067085,0.44588391209067085,0.44588391209067085,0.44588391209067085,0.44588391209067085,0.44588391209067085,0.44588391209067085</t>
  </si>
  <si>
    <t>1100001100101010011101110001101110011001111110110010110110001010100110111010100101000010100110100011111110011010100011111010110111101111100010100100100100011000001111001001110110100010010111110101110101101100111010101001100101010000000100011000100010011010011010110110000010010000</t>
  </si>
  <si>
    <t>1481026108536674008886944798769134310338804560990769196430759985063200473833964003472,1481026108536674008886944798769134310338804560990769196430759985063200473833964003472,1481026108536674008886944798769134310338804560990769196430759985063200473833964003472,1481026108536674008886944798769134310338804560990769196430759985063200473833964003472,1481026108536674008886944798769134310338804560990769196430759985063200473833964003472,1481026108536674008886944798769134310338804560990769196430759985063200473833964003472,1481026108536674008886944798769134310338804560990769196430759985063200473833964003472,1481026108536674008886944798769134310338804560990769196430759985063200473833964003472,1481026108536674008886944798769134310338804560990769196430759985063200473833964003472</t>
  </si>
  <si>
    <t>09:20.0</t>
  </si>
  <si>
    <t>15:42.9</t>
  </si>
  <si>
    <t>-14.24377874118849,-12.814788491101227,-12.597575405391149,-12.373832075600758,-11.892357126789133,-11.553383297835445,-11.066208617983646,-10.832527676927917,-10.680776578816463,-10.41738496041727,-10.262343094352298,-10.21623550658236,-10.023089503821597,-10.010412802137884,-9.135259017698852,-8.944360217128594,-8.774532956789546,-8.679167474620796,-8.55119211223353,-8.349010476527477,-8.155879413176867,-7.915498066164961,-7.842263201168132,-7.725931922506654,-7.652646674905171,-7.3034083270212395,-7.233034403288389,-7.005558511778546,-6.9465892276760695,-6.754990033530823,-6.721013371945624,-6.625201705696689,-6.553534162385608,-6.510933629755187,-6.303844043817154,-6.13881335964636,-6.08950677944483,-6.070492439005468,-5.524975240627722,-5.523562082242567,-5.52090193030989,-5.515176453012164,-5.4118973011167055,-5.195397899539158,-5.039156766549856,-5.033737996740764,-5.010916486211759,-4.953385283689989,-4.873876914397817,-4.748938294539131,-4.624683217453521,-4.436760209358204,-4.306806432092439,-4.2576140070160164,-4.254566433477836,-4.107871082471439,-4.089577655722839,-4.073573534409244,-3.9903379398970547,-3.880656280470137,-3.682583875806631,-3.6607692214064627,-3.4052271056535397,-3.301412576086509,-3.254660099796257,-3.2535601132465586,-3.1946318452472213,-3.1925330310362026,-3.113163651421509,-3.103897029146863,-3.091671147565975,-3.06501304133351,-3.0096985008060266,-2.9679399637980204,-2.935265157459425,-2.8463488557572627,-2.7580644602757927,-2.7019439196130985,-2.646168621115962,-2.5971739601312227,-2.57238171924526,-2.4890868219777853,-2.4692472795395566,-2.3538920499601423,-2.238439992452058,-2.10976188148913,-2.0708560462090286,-2.0190548083379105,-1.9982782256452902,-1.9977485867385574,-1.982593867289627,-1.967825137959241,-1.9271075805604354,-1.8133891960713324,-1.7413838440280724,-1.665462687864354,-1.6396579970115153,-1.5790944448750481,-1.5617592496750066,-1.5518790403185254,-1.5207614057824275,-1.4885570061046969,-1.3893816840747617,-1.3875361029363766,-1.3775453644012219,-1.3682288691847844,-1.3497867903448055,-1.2890625707639598,-1.2348023591202362,-1.2285826937223585,-1.2181644733595167,-1.167614588486652,-1.164318826190407,-1.1371918607739044,-1.0867884402407784,-1.058766587192939,-1.0568151404822275,-1.0335677322133288,-0.9466497002756474,-0.8862226915924072,-0.8630242859193391,-0.803557386516728,-0.7679236323882369,-0.7499691525899413,-0.7275508362524876,-0.7013417987055602,-0.6965662647171147,-0.6949891215124014,-0.6673049608070675,-0.657183978644629,-0.634419770752935,-0.6150325053204458,-0.5917192178950231,-0.5792499233288233,-0.5124857999892458,-0.4896938955587949,-0.4759104714934681,-0.404238050577892,-0.376821695671093,-0.3597037968490738,-0.2862248463903444,-0.23784459621716902,-0.10217038314738348,-0.05171810751294258,-0.025435345113673423,-0.022643271215539728,-0.010026074007142055,0.0223327391530422,0.023426334086560287,0.08188459447959331,0.11246554913649928,0.14310930357017895,0.15680439658543238,0.15680439658543327,0.17862890283661256,0.18599996905885607,0.2626328255523421,0.29445563848974,0.2944556384897402,0.3314809140213762,0.34066734682730365,0.34792742311402186,0.3515994349099827</t>
  </si>
  <si>
    <t>0.25969719886779785,0.2773122787475586,0.2964351177215576,0.3355846405029297,0.4114253520965576,0.8035850524902344,0.8965766429901123,0.9363887310028076,1.0694019794464111,1.1642980575561523,1.281468152999878,1.3566327095031738,1.4532723426818848,1.52909517288208,1.660005807876587,1.7368948459625244,2.0047430992126465,2.174525260925293,2.2345314025878906,2.273256778717041,2.314464807510376,2.353130578994751,2.48490571975708,2.542567491531372,2.6714751720428467,2.693824529647827,2.9448201656341553,3.003204822540283,3.4016616344451904,3.49916410446167,3.6355044841766357,3.8436853885650635,3.959831476211548,4.286509037017822,4.384942293167114,4.718631744384766,4.778675556182861,5.264292478561401,5.35848593711853,5.683456897735596,5.83871865272522,5.958675146102905,6.015424013137817,6.16848349571228,6.468357086181641,6.7491700649261475,6.967648983001709,6.987267732620239,7.641343355178833,8.024385929107666,8.102453470230103,8.577240705490112,8.766328573226929,9.088136434555054,9.206195592880249,9.27993631362915,9.554854393005371,9.647392749786377,9.686359882354736,10.392349481582642,10.450173377990723,10.469542264938354,10.659626483917236,10.736386060714722,11.005183935165405,11.562621116638184,11.918571949005127,12.154533386230469,12.681400537490845,13.067566633224487,13.356287717819214,13.490115880966187,13.949342250823975,14.258092880249023,14.543344736099243,14.65744948387146,15.359617948532104,15.533139944076538,16.143338203430176,16.637235403060913,17.67940378189087,18.05487895011902,18.45952033996582,18.91433811187744,19.487769842147827,20.041162967681885,20.327521800994873,21.22444224357605,21.91262435913086,21.987486362457275,22.42437505722046,22.482208251953125,23.583245754241943,24.14650869369507,24.956534147262573,26.527414560317993,29.01234221458435,29.95511770248413,30.503904581069946,31.84842348098755,32.8646285533905,34.11003398895264,35.5484037399292,37.631367206573486,37.785486459732056,38.33961796760559,38.805338621139526,39.378990650177,42.32129788398743,43.041369676589966,43.59154152870178,43.76325011253357,44.02940654754639,45.33618712425232,45.355915784835815,47.338855266571045,48.03819942474365,48.1875786781311,49.6888632774353,51.49114418029785,53.42660474777222,58.1037323474884,59.58565044403076,60.06439828872681,61.20223355293274,66.53002285957336,75.34962272644043,81.64584946632385,83.22992324829102,97.32335376739502,102.37895727157593,106.48926496505737,112.50836396217346,119.07032656669617,119.88996052742004,121.76529884338379,126.25210881233215,129.21513986587524,129.8038101196289,133.77784872055054,135.08352255821228,135.38525128364563,136.74366855621338,139.13511514663696,152.8169367313385,154.38969826698303,159.178649187088,165.17769861221313,176.34449100494385,179.29103636741638,200.71344590187073,218.4333574771881,230.23317885398865,240.3672616481781,240.74305200576782,260.74256348609924,264.38826966285706,293.4194071292877,295.97679328918457,307.9611084461212,345.46683502197266,350.9042010307312,374.207665681839</t>
  </si>
  <si>
    <t>1,1,2,4,8,29,34,36,43,48,54,58,63,67,74,78,92,101,104,106,108,110,117,120,127,128,141,144,165,170,177,188,194,211,216,233,236,260,265,282,290,296,299,307,323,338,349,350,385,405,409,434,444,461,467,471,485,490,492,529,532,533,543,547,561,590,609,621,649,669,684,691,715,731,746,752,789,798,830,856,911,931,952,976,1006,1035,1050,1097,1133,1137,1160,1163,1221,1251,1294,1376,1506,1554,1583,1653,1706,1771,1842,1943,1951,1980,2004,2034,2189,2227,2256,2265,2279,2348,2349,2453,2490,2498,2577,2672,2775,3021,3099,3124,3184,3461,3918,4249,4332,5073,5336,5552,5867,6211,6254,6352,6588,6744,6775,6984,7052,7068,7138,7262,7980,8062,8314,8624,9191,9345,10473,11403,12025,12559,12579,13627,13819,15333,15459,16081,18048,18334,19561</t>
  </si>
  <si>
    <t>0.3515994349099827,0.3515994349099827,0.3515994349099827,0.3515994349099827,0.3515994349099827,0.3515994349099827,0.3515994349099827,0.3515994349099827,0.3515994349099827</t>
  </si>
  <si>
    <t>1101111100111001010011011111110010010010001011010001110000100100110110111010100010010010110001101111110111111010000101001101010110001111010001100001111000001011101010001001111010101001000100010101100001000100010000101000000110001111111101101101101000011101001110100110011010010111</t>
  </si>
  <si>
    <t>1693945398735387225928409382470296387741009972032736620456266962335876267585503389335,1693945398735387225928409382470296387741009972032736620456266962335876267585503389335,1693945398735387225928409382470296387741009972032736620456266962335876267585503389335,1693945398735387225928409382470296387741009972032736620456266962335876267585503389335,1693945398735387225928409382470296387741009972032736620456266962335876267585503389335,1693945398735387225928409382470296387741009972032736620456266962335876267585503389335,1693945398735387225928409382470296387741009972032736620456266962335876267585503389335,1693945398735387225928409382470296387741009972032736620456266962335876267585503389335,1693945398735387225928409382470296387741009972032736620456266962335876267585503389335</t>
  </si>
  <si>
    <t>15:44.4</t>
  </si>
  <si>
    <t>22:08.0</t>
  </si>
  <si>
    <t>-14.505426504844825,-12.573626112424996,-11.48668694994495,-11.461105100771636,-11.429783126474925,-10.772764031291436,-10.739077188674766,-10.669943079378168,-10.506693699687435,-10.255368546004528,-10.166733329590288,-10.12552917751757,-10.037033072670665,-9.754226980941677,-9.736343752442153,-9.487063279802971,-8.926465664802398,-8.824739142616352,-8.73261654934318,-8.621215289774176,-8.538773189652584,-8.474135741837568,-8.219077038104436,-7.947097480528853,-7.595636055672412,-7.528836508044846,-7.49724428061885,-7.379279589202918,-7.2581422584097055,-6.988009984081972,-6.965876499086206,-6.896948005761117,-6.864419636515452,-6.431717416769357,-6.313146975261202,-6.2115684783679495,-6.132727028829589,-6.10335338750602,-6.0795337587155265,-5.96026371940115,-5.769294062348777,-5.559762384499435,-5.48949241927747,-5.470955567667287,-5.271925268622791,-5.06459713432962,-4.979678472753731,-4.830161188286804,-4.675750354648889,-4.52269405931081,-4.328190513617647,-4.274098132581371,-4.181670173362459,-3.9951330223231754,-3.89311208180356,-3.8779225144001184,-3.7572397767399037,-3.692329992470778,-3.6628782816228367,-3.484322326000987,-3.429419540931164,-3.355776772047782,-3.258216677025852,-3.0580460048005222,-3.0332556886025213,-2.9278985801001074,-2.9063066185111297,-2.891103751289714,-2.885780544979074,-2.8729994876593175,-2.8117289334136255,-2.6618416471756117,-2.6094163662558674,-2.545260394472019,-2.5269070493344072,-2.5195872310810348,-2.3663039752312542,-2.3069367516745536,-2.2605725548043774,-2.184244337161042,-2.1243201740550237,-2.100283746971436,-2.0745306365456577,-2.0069389595417437,-1.9936067952919712,-1.8435067003191792,-1.839693028037493,-1.7507107095645797,-1.7296392480565133,-1.5989439447294278,-1.5516990992986657,-1.5516990992986655,-1.5356762948739868,-1.5035866146750598,-1.4981490282300034,-1.4635065372860208,-1.3986382823274957,-1.37924591137672,-1.3640734010444262,-1.363047278737019,-1.324732389977788,-1.3001618286397063,-1.2822514265679121,-1.173218657247867,-1.0990853912067038,-1.0899831764824925,-0.9947699338451714,-0.9923926790649726,-0.890714220315844,-0.8187919360422832,-0.8000753239664065,-0.796012960147188,-0.7827037151501046,-0.75354356917853,-0.715153131240047,-0.7076651257649436,-0.7046214781270279,-0.6971705853202179,-0.6971705853202173,-0.6971705853202168,-0.6917474168195524,-0.6865722611860093,-0.6814431796071662,-0.6814431796071656,-0.6752831487401311,-0.6390737854588842,-0.5524395969082069,-0.5414267523455172,-0.5303663167188017,-0.46503783412979616,-0.44545973292296676,-0.4452687220930833,-0.4006742722270169,-0.3831288978640609,-0.36719320076457584,-0.32257971112679396,-0.271318544588144,-0.21530640040886478,-0.215306400408864,-0.20266483552990652,-0.11694769257715236,-0.07572103442631786,-0.07558205062695866,0.022100584320126692,0.03182028763615036,0.03510404123281492,0.09540560021295671,0.09684728645773397,0.1552898044526736,0.15528980445267404</t>
  </si>
  <si>
    <t>0.25951385498046875,0.2772798538208008,0.37029504776000977,0.40835046768188477,0.4808921813964844,0.49950289726257324,0.5540649890899658,0.5720963478088379,0.6106977462768555,0.6838681697845459,0.7018954753875732,0.760988712310791,0.7977831363677979,0.8152952194213867,0.8529715538024902,0.9306080341339111,0.9902553558349609,1.027320384979248,1.0642218589782715,1.1008155345916748,1.140444040298462,1.2554073333740234,1.274597406387329,1.4040470123291016,1.423074722290039,1.4416673183441162,1.4612131118774414,1.4792373180389404,1.516294240951538,1.533811092376709,1.6264517307281494,1.6646380424499512,1.6824216842651367,1.7568283081054688,2.080106258392334,2.327617645263672,2.5528833866119385,2.590787172317505,2.954511880874634,3.0102577209472656,3.569925546646118,3.6279115676879883,4.228338718414307,4.605644702911377,4.719257354736328,5.048907518386841,5.354512691497803,5.375298976898193,5.5052924156188965,5.543940544128418,6.035464286804199,6.4727935791015625,6.7577714920043945,6.978790044784546,7.526361703872681,7.645466566085815,7.725217580795288,7.818578481674194,7.967541933059692,8.479691743850708,8.537140607833862,8.709285974502563,8.898770093917847,9.199663400650024,9.521622657775879,10.142832279205322,10.80172848701477,10.91417407989502,11.009486436843872,11.140503883361816,11.179278135299683,11.972177982330322,12.410121440887451,12.738260746002197,13.17101788520813,13.344295263290405,13.787945747375488,14.408724308013916,15.822673797607422,16.263395071029663,16.423446655273438,16.5425226688385,18.81713104248047,18.855687618255615,19.970968008041382,20.6197030544281,21.150445699691772,21.703641414642334,22.117969274520874,22.251532316207886,24.960110664367676,25.550790309906006,26.616697311401367,27.980741500854492,28.733864784240723,34.28157186508179,37.676620960235596,38.453068256378174,38.95532512664795,39.45354771614075,41.31075692176819,42.497798681259155,43.461182594299316,44.87646460533142,47.20338153839111,47.5609393119812,47.80867648124695,50.271538972854614,50.4454140663147,51.50975680351257,55.88553762435913,61.015995264053345,70.30550026893616,71.19806385040283,74.05847668647766,74.7266058921814,77.5896418094635,82.4336724281311,85.93798041343689,89.75165152549744,90.62545704841614,99.55216884613037,102.83715724945068,111.86312222480774,112.46889734268188,117.2926676273346,117.98639988899231,133.34073400497437,135.37540793418884,141.8995339870453,147.35839581489563,167.85382723808289,172.22174429893494,173.12535858154297,186.16851329803467,192.68722009658813,202.43102192878723,219.57160830497742,225.44845747947693,229.25116682052612,244.20550966262817,256.29786705970764,256.51619148254395,262.0730998516083,265.17879486083984,280.73710012435913,284.56229186058044,322.83341574668884,356.0020604133606,357.1424570083618</t>
  </si>
  <si>
    <t>1,1,6,8,12,13,16,17,19,23,24,27,29,30,32,36,39,41,43,45,47,53,54,61,62,63,64,65,67,68,73,75,76,80,97,110,122,124,143,146,176,179,211,231,237,253,269,270,277,279,305,328,343,354,383,389,393,398,406,433,436,445,455,471,488,521,556,562,567,574,576,618,641,658,681,690,713,746,820,843,851,857,976,978,1036,1070,1098,1127,1149,1156,1298,1329,1385,1457,1496,1790,1967,2008,2034,2060,2152,2208,2258,2332,2455,2474,2487,2614,2623,2679,2909,3176,3663,3710,3860,3895,4046,4298,4480,4679,4725,5192,5364,5837,5869,6121,6158,6964,7071,7412,7698,8765,8981,9026,9710,10051,10561,11451,11759,11958,12736,13368,13379,13671,13834,14650,14848,16834,18565,18625</t>
  </si>
  <si>
    <t>0.15528980445267404,0.15528980445267404,0.15528980445267404,0.15528980445267404,0.15528980445267404,0.15528980445267404,0.15528980445267404,0.15528980445267404,0.15528980445267404</t>
  </si>
  <si>
    <t>0000001001111110000111100110011110011111110100110110010011011110010101010110010111110110100110101110101111000001100010101001110011111010101100111100011100111011001111101111100010100101110001100000010100101111111000001000100001001010010000011000011000011011000000010110001100011000</t>
  </si>
  <si>
    <t>18915610984240574316503914819228333528170478484280288794923563341712484275645932312,18915610984240574316503914819228333528170478484280288794923563341712484275645932312,18915610984240574316503914819228333528170478484280288794923563341712484275645932312,18915610984240574316503914819228333528170478484280288794923563341712484275645932312,18915610984240574316503914819228333528170478484280288794923563341712484275645932312,18915610984240574316503914819228333528170478484280288794923563341712484275645932312,18915610984240574316503914819228333528170478484280288794923563341712484275645932312,18915610984240574316503914819228333528170478484280288794923563341712484275645932312,18915610984240574316503914819228333528170478484280288794923563341712484275645932312</t>
  </si>
  <si>
    <t>instance_name_abreviation</t>
  </si>
  <si>
    <t>path_relinking_method</t>
  </si>
  <si>
    <t>improvement_msg</t>
  </si>
  <si>
    <t>Instance_180_1.mat</t>
  </si>
  <si>
    <t>19:13.9</t>
  </si>
  <si>
    <t>24:33.3</t>
  </si>
  <si>
    <t>Skiped PR at row with 1 chromosomes.</t>
  </si>
  <si>
    <t>24:35.9</t>
  </si>
  <si>
    <t>29:56.7</t>
  </si>
  <si>
    <t>29:59.3</t>
  </si>
  <si>
    <t>35:19.1</t>
  </si>
  <si>
    <t>35:21.8</t>
  </si>
  <si>
    <t>40:39.6</t>
  </si>
  <si>
    <t>40:42.3</t>
  </si>
  <si>
    <t>45:57.5</t>
  </si>
  <si>
    <t>45:59.9</t>
  </si>
  <si>
    <t>51:16.6</t>
  </si>
  <si>
    <t>51:19.2</t>
  </si>
  <si>
    <t>56:46.2</t>
  </si>
  <si>
    <t>56:48.7</t>
  </si>
  <si>
    <t>02:05.5</t>
  </si>
  <si>
    <t>02:08.0</t>
  </si>
  <si>
    <t>07:20.4</t>
  </si>
  <si>
    <t>07:23.0</t>
  </si>
  <si>
    <t>12:43.7</t>
  </si>
  <si>
    <t>Instance_180_2.mat</t>
  </si>
  <si>
    <t>12:46.3</t>
  </si>
  <si>
    <t>18:03.6</t>
  </si>
  <si>
    <t>18:06.3</t>
  </si>
  <si>
    <t>23:32.1</t>
  </si>
  <si>
    <t>23:34.7</t>
  </si>
  <si>
    <t>28:54.0</t>
  </si>
  <si>
    <t>28:56.6</t>
  </si>
  <si>
    <t>34:20.3</t>
  </si>
  <si>
    <t>34:22.8</t>
  </si>
  <si>
    <t>39:38.5</t>
  </si>
  <si>
    <t>39:41.3</t>
  </si>
  <si>
    <t>44:56.8</t>
  </si>
  <si>
    <t>44:59.4</t>
  </si>
  <si>
    <t>50:19.1</t>
  </si>
  <si>
    <t>50:21.7</t>
  </si>
  <si>
    <t>55:39.2</t>
  </si>
  <si>
    <t>55:41.7</t>
  </si>
  <si>
    <t>01:02.9</t>
  </si>
  <si>
    <t>01:05.5</t>
  </si>
  <si>
    <t>06:21.2</t>
  </si>
  <si>
    <t>Instance_180_3.mat</t>
  </si>
  <si>
    <t>06:23.8</t>
  </si>
  <si>
    <t>11:51.5</t>
  </si>
  <si>
    <t>11:54.1</t>
  </si>
  <si>
    <t>17:04.7</t>
  </si>
  <si>
    <t>17:07.2</t>
  </si>
  <si>
    <t>22:27.5</t>
  </si>
  <si>
    <t>22:30.1</t>
  </si>
  <si>
    <t>27:40.6</t>
  </si>
  <si>
    <t>27:43.1</t>
  </si>
  <si>
    <t>32:53.0</t>
  </si>
  <si>
    <t>32:55.6</t>
  </si>
  <si>
    <t>38:15.1</t>
  </si>
  <si>
    <t>38:17.6</t>
  </si>
  <si>
    <t>43:36.2</t>
  </si>
  <si>
    <t>43:38.8</t>
  </si>
  <si>
    <t>48:59.0</t>
  </si>
  <si>
    <t>49:01.6</t>
  </si>
  <si>
    <t>54:23.7</t>
  </si>
  <si>
    <t>54:26.3</t>
  </si>
  <si>
    <t>59:39.2</t>
  </si>
  <si>
    <t>Instance_200_1.mat</t>
  </si>
  <si>
    <t>59:41.8</t>
  </si>
  <si>
    <t>05:38.2</t>
  </si>
  <si>
    <t>05:40.9</t>
  </si>
  <si>
    <t>11:47.9</t>
  </si>
  <si>
    <t>11:50.5</t>
  </si>
  <si>
    <t>17:54.7</t>
  </si>
  <si>
    <t>17:57.2</t>
  </si>
  <si>
    <t>24:13.1</t>
  </si>
  <si>
    <t>24:15.7</t>
  </si>
  <si>
    <t>30:18.7</t>
  </si>
  <si>
    <t>30:21.2</t>
  </si>
  <si>
    <t>36:30.6</t>
  </si>
  <si>
    <t>36:33.2</t>
  </si>
  <si>
    <t>42:41.1</t>
  </si>
  <si>
    <t>backward</t>
  </si>
  <si>
    <t>42:43.8</t>
  </si>
  <si>
    <t>48:52.8</t>
  </si>
  <si>
    <t>48:55.4</t>
  </si>
  <si>
    <t>54:51.2</t>
  </si>
  <si>
    <t>54:53.8</t>
  </si>
  <si>
    <t>01:07.3</t>
  </si>
  <si>
    <t>Instance_200_2.mat</t>
  </si>
  <si>
    <t>01:10.0</t>
  </si>
  <si>
    <t>07:16.6</t>
  </si>
  <si>
    <t>07:19.1</t>
  </si>
  <si>
    <t>13:27.5</t>
  </si>
  <si>
    <t>19:30.4</t>
  </si>
  <si>
    <t>19:33.0</t>
  </si>
  <si>
    <t>25:30.9</t>
  </si>
  <si>
    <t>25:33.5</t>
  </si>
  <si>
    <t>31:29.3</t>
  </si>
  <si>
    <t>31:31.8</t>
  </si>
  <si>
    <t>37:22.9</t>
  </si>
  <si>
    <t>37:25.4</t>
  </si>
  <si>
    <t>43:15.2</t>
  </si>
  <si>
    <t>43:17.7</t>
  </si>
  <si>
    <t>49:01.7</t>
  </si>
  <si>
    <t>49:04.2</t>
  </si>
  <si>
    <t>54:48.4</t>
  </si>
  <si>
    <t>54:50.9</t>
  </si>
  <si>
    <t>00:37.9</t>
  </si>
  <si>
    <t>Instance_200_3.mat</t>
  </si>
  <si>
    <t>00:40.5</t>
  </si>
  <si>
    <t>06:30.5</t>
  </si>
  <si>
    <t>06:32.9</t>
  </si>
  <si>
    <t>12:22.5</t>
  </si>
  <si>
    <t>12:25.0</t>
  </si>
  <si>
    <t>18:12.9</t>
  </si>
  <si>
    <t>18:15.3</t>
  </si>
  <si>
    <t>23:58.5</t>
  </si>
  <si>
    <t>24:01.0</t>
  </si>
  <si>
    <t>29:42.9</t>
  </si>
  <si>
    <t>29:45.4</t>
  </si>
  <si>
    <t>35:32.1</t>
  </si>
  <si>
    <t>35:34.6</t>
  </si>
  <si>
    <t>41:17.3</t>
  </si>
  <si>
    <t>41:19.8</t>
  </si>
  <si>
    <t>47:05.7</t>
  </si>
  <si>
    <t>47:08.1</t>
  </si>
  <si>
    <t>52:52.1</t>
  </si>
  <si>
    <t>52:54.6</t>
  </si>
  <si>
    <t>58:42.6</t>
  </si>
  <si>
    <t>Instance_240_1.mat</t>
  </si>
  <si>
    <t>58:45.1</t>
  </si>
  <si>
    <t>05:54.7</t>
  </si>
  <si>
    <t>05:57.2</t>
  </si>
  <si>
    <t>13:08.5</t>
  </si>
  <si>
    <t>13:11.0</t>
  </si>
  <si>
    <t>20:26.1</t>
  </si>
  <si>
    <t>20:28.6</t>
  </si>
  <si>
    <t>27:48.1</t>
  </si>
  <si>
    <t>27:50.6</t>
  </si>
  <si>
    <t>35:10.4</t>
  </si>
  <si>
    <t>35:12.9</t>
  </si>
  <si>
    <t>42:23.4</t>
  </si>
  <si>
    <t>42:25.9</t>
  </si>
  <si>
    <t>49:42.2</t>
  </si>
  <si>
    <t>49:44.9</t>
  </si>
  <si>
    <t>56:54.2</t>
  </si>
  <si>
    <t>56:56.7</t>
  </si>
  <si>
    <t>04:07.7</t>
  </si>
  <si>
    <t>04:10.2</t>
  </si>
  <si>
    <t>11:19.5</t>
  </si>
  <si>
    <t>Instance_240_2.mat</t>
  </si>
  <si>
    <t>11:22.1</t>
  </si>
  <si>
    <t>18:40.2</t>
  </si>
  <si>
    <t>18:42.7</t>
  </si>
  <si>
    <t>25:57.0</t>
  </si>
  <si>
    <t>25:59.5</t>
  </si>
  <si>
    <t>33:11.1</t>
  </si>
  <si>
    <t>33:13.7</t>
  </si>
  <si>
    <t>40:28.9</t>
  </si>
  <si>
    <t>40:31.4</t>
  </si>
  <si>
    <t>47:48.8</t>
  </si>
  <si>
    <t>47:51.3</t>
  </si>
  <si>
    <t>55:06.6</t>
  </si>
  <si>
    <t>55:09.1</t>
  </si>
  <si>
    <t>02:21.4</t>
  </si>
  <si>
    <t>02:23.9</t>
  </si>
  <si>
    <t>09:49.5</t>
  </si>
  <si>
    <t>09:52.0</t>
  </si>
  <si>
    <t>17:10.1</t>
  </si>
  <si>
    <t>17:12.7</t>
  </si>
  <si>
    <t>24:26.4</t>
  </si>
  <si>
    <t>Instance_240_3.mat</t>
  </si>
  <si>
    <t>24:29.0</t>
  </si>
  <si>
    <t>31:44.0</t>
  </si>
  <si>
    <t>31:46.5</t>
  </si>
  <si>
    <t>38:58.3</t>
  </si>
  <si>
    <t>39:00.8</t>
  </si>
  <si>
    <t>46:17.5</t>
  </si>
  <si>
    <t>46:20.0</t>
  </si>
  <si>
    <t>53:32.0</t>
  </si>
  <si>
    <t>53:34.5</t>
  </si>
  <si>
    <t>00:43.7</t>
  </si>
  <si>
    <t>00:46.2</t>
  </si>
  <si>
    <t>07:54.8</t>
  </si>
  <si>
    <t>15:04.2</t>
  </si>
  <si>
    <t>15:06.6</t>
  </si>
  <si>
    <t>22:15.0</t>
  </si>
  <si>
    <t>22:17.5</t>
  </si>
  <si>
    <t>29:24.1</t>
  </si>
  <si>
    <t>29:26.8</t>
  </si>
  <si>
    <t>36:32.6</t>
  </si>
  <si>
    <t>11:15.9</t>
  </si>
  <si>
    <t>27:22.9</t>
  </si>
  <si>
    <t>27:25.9</t>
  </si>
  <si>
    <t>43:15.5</t>
  </si>
  <si>
    <t>43:18.6</t>
  </si>
  <si>
    <t>59:13.5</t>
  </si>
  <si>
    <t>59:16.6</t>
  </si>
  <si>
    <t>15:10.1</t>
  </si>
  <si>
    <t>15:13.3</t>
  </si>
  <si>
    <t>31:18.9</t>
  </si>
  <si>
    <t>31:22.0</t>
  </si>
  <si>
    <t>47:15.1</t>
  </si>
  <si>
    <t>47:18.3</t>
  </si>
  <si>
    <t>03:15.1</t>
  </si>
  <si>
    <t>03:18.2</t>
  </si>
  <si>
    <t>19:13.2</t>
  </si>
  <si>
    <t>19:16.3</t>
  </si>
  <si>
    <t>35:14.8</t>
  </si>
  <si>
    <t>35:17.8</t>
  </si>
  <si>
    <t>51:27.2</t>
  </si>
  <si>
    <t>51:30.4</t>
  </si>
  <si>
    <t>07:33.2</t>
  </si>
  <si>
    <t>07:36.3</t>
  </si>
  <si>
    <t>23:45.6</t>
  </si>
  <si>
    <t>23:48.7</t>
  </si>
  <si>
    <t>39:33.1</t>
  </si>
  <si>
    <t>39:36.1</t>
  </si>
  <si>
    <t>55:34.5</t>
  </si>
  <si>
    <t>55:37.5</t>
  </si>
  <si>
    <t>11:38.4</t>
  </si>
  <si>
    <t>11:41.4</t>
  </si>
  <si>
    <t>27:42.1</t>
  </si>
  <si>
    <t>27:45.1</t>
  </si>
  <si>
    <t>43:53.2</t>
  </si>
  <si>
    <t>43:56.3</t>
  </si>
  <si>
    <t>00:14.3</t>
  </si>
  <si>
    <t>00:17.4</t>
  </si>
  <si>
    <t>16:22.8</t>
  </si>
  <si>
    <t>16:25.9</t>
  </si>
  <si>
    <t>32:27.1</t>
  </si>
  <si>
    <t>32:30.2</t>
  </si>
  <si>
    <t>48:29.1</t>
  </si>
  <si>
    <t>48:32.1</t>
  </si>
  <si>
    <t>04:39.2</t>
  </si>
  <si>
    <t>04:42.4</t>
  </si>
  <si>
    <t>21:04.8</t>
  </si>
  <si>
    <t>21:07.8</t>
  </si>
  <si>
    <t>37:14.7</t>
  </si>
  <si>
    <t>37:17.7</t>
  </si>
  <si>
    <t>53:24.7</t>
  </si>
  <si>
    <t>53:27.8</t>
  </si>
  <si>
    <t>09:33.2</t>
  </si>
  <si>
    <t>09:36.2</t>
  </si>
  <si>
    <t>25:44.7</t>
  </si>
  <si>
    <t>25:47.6</t>
  </si>
  <si>
    <t>41:32.3</t>
  </si>
  <si>
    <t>41:35.3</t>
  </si>
  <si>
    <t>57:50.0</t>
  </si>
  <si>
    <t>57:52.9</t>
  </si>
  <si>
    <t>13:48.0</t>
  </si>
  <si>
    <t>Instance_40_1.mat</t>
  </si>
  <si>
    <t>15:02.1</t>
  </si>
  <si>
    <t>15:40.4</t>
  </si>
  <si>
    <t>15:43.5</t>
  </si>
  <si>
    <t>16:18.2</t>
  </si>
  <si>
    <t>16:21.2</t>
  </si>
  <si>
    <t>16:55.0</t>
  </si>
  <si>
    <t>16:58.2</t>
  </si>
  <si>
    <t>17:39.7</t>
  </si>
  <si>
    <t>17:42.8</t>
  </si>
  <si>
    <t>18:22.6</t>
  </si>
  <si>
    <t>18:25.8</t>
  </si>
  <si>
    <t>18:59.7</t>
  </si>
  <si>
    <t>19:02.7</t>
  </si>
  <si>
    <t>19:38.0</t>
  </si>
  <si>
    <t>19:41.0</t>
  </si>
  <si>
    <t>20:15.6</t>
  </si>
  <si>
    <t>20:18.6</t>
  </si>
  <si>
    <t>20:57.6</t>
  </si>
  <si>
    <t>21:00.7</t>
  </si>
  <si>
    <t>21:34.4</t>
  </si>
  <si>
    <t>Instance_40_2.mat</t>
  </si>
  <si>
    <t>21:37.5</t>
  </si>
  <si>
    <t>22:12.3</t>
  </si>
  <si>
    <t>22:15.5</t>
  </si>
  <si>
    <t>22:49.0</t>
  </si>
  <si>
    <t>22:52.0</t>
  </si>
  <si>
    <t>23:28.3</t>
  </si>
  <si>
    <t>23:31.4</t>
  </si>
  <si>
    <t>24:07.9</t>
  </si>
  <si>
    <t>24:11.0</t>
  </si>
  <si>
    <t>24:46.0</t>
  </si>
  <si>
    <t>24:49.0</t>
  </si>
  <si>
    <t>25:23.6</t>
  </si>
  <si>
    <t>25:26.7</t>
  </si>
  <si>
    <t>25:59.8</t>
  </si>
  <si>
    <t>26:02.9</t>
  </si>
  <si>
    <t>26:38.6</t>
  </si>
  <si>
    <t>26:41.8</t>
  </si>
  <si>
    <t>27:17.6</t>
  </si>
  <si>
    <t>27:20.7</t>
  </si>
  <si>
    <t>27:55.8</t>
  </si>
  <si>
    <t>Instance_40_3.mat</t>
  </si>
  <si>
    <t>27:59.0</t>
  </si>
  <si>
    <t>28:35.1</t>
  </si>
  <si>
    <t>28:38.3</t>
  </si>
  <si>
    <t>29:15.6</t>
  </si>
  <si>
    <t>29:18.7</t>
  </si>
  <si>
    <t>29:53.0</t>
  </si>
  <si>
    <t>29:56.2</t>
  </si>
  <si>
    <t>30:32.2</t>
  </si>
  <si>
    <t>30:35.5</t>
  </si>
  <si>
    <t>31:10.1</t>
  </si>
  <si>
    <t>31:13.2</t>
  </si>
  <si>
    <t>31:50.9</t>
  </si>
  <si>
    <t>31:53.9</t>
  </si>
  <si>
    <t>32:29.0</t>
  </si>
  <si>
    <t>32:32.1</t>
  </si>
  <si>
    <t>33:06.4</t>
  </si>
  <si>
    <t>33:09.6</t>
  </si>
  <si>
    <t>33:44.9</t>
  </si>
  <si>
    <t>33:47.9</t>
  </si>
  <si>
    <t>34:19.8</t>
  </si>
  <si>
    <t>Instance_60_1.mat</t>
  </si>
  <si>
    <t>34:22.9</t>
  </si>
  <si>
    <t>35:12.8</t>
  </si>
  <si>
    <t>35:15.9</t>
  </si>
  <si>
    <t>36:15.2</t>
  </si>
  <si>
    <t>36:18.4</t>
  </si>
  <si>
    <t>37:13.5</t>
  </si>
  <si>
    <t>37:16.6</t>
  </si>
  <si>
    <t>38:10.0</t>
  </si>
  <si>
    <t>38:13.1</t>
  </si>
  <si>
    <t>38:57.6</t>
  </si>
  <si>
    <t>39:54.7</t>
  </si>
  <si>
    <t>39:57.8</t>
  </si>
  <si>
    <t>40:50.2</t>
  </si>
  <si>
    <t>40:53.2</t>
  </si>
  <si>
    <t>41:42.0</t>
  </si>
  <si>
    <t>41:45.1</t>
  </si>
  <si>
    <t>42:48.7</t>
  </si>
  <si>
    <t>42:51.9</t>
  </si>
  <si>
    <t>43:41.5</t>
  </si>
  <si>
    <t>Instance_60_2.mat</t>
  </si>
  <si>
    <t>43:44.6</t>
  </si>
  <si>
    <t>44:40.1</t>
  </si>
  <si>
    <t>44:43.2</t>
  </si>
  <si>
    <t>45:29.6</t>
  </si>
  <si>
    <t>45:32.8</t>
  </si>
  <si>
    <t>46:24.2</t>
  </si>
  <si>
    <t>46:27.3</t>
  </si>
  <si>
    <t>47:14.2</t>
  </si>
  <si>
    <t>47:17.4</t>
  </si>
  <si>
    <t>48:09.4</t>
  </si>
  <si>
    <t>48:12.6</t>
  </si>
  <si>
    <t>49:09.0</t>
  </si>
  <si>
    <t>49:12.2</t>
  </si>
  <si>
    <t>49:58.9</t>
  </si>
  <si>
    <t>50:02.1</t>
  </si>
  <si>
    <t>50:49.5</t>
  </si>
  <si>
    <t>50:52.6</t>
  </si>
  <si>
    <t>51:43.1</t>
  </si>
  <si>
    <t>51:46.3</t>
  </si>
  <si>
    <t>52:35.7</t>
  </si>
  <si>
    <t>Instance_60_3.mat</t>
  </si>
  <si>
    <t>52:38.9</t>
  </si>
  <si>
    <t>53:29.8</t>
  </si>
  <si>
    <t>53:33.1</t>
  </si>
  <si>
    <t>54:26.6</t>
  </si>
  <si>
    <t>54:29.7</t>
  </si>
  <si>
    <t>55:30.5</t>
  </si>
  <si>
    <t>55:33.7</t>
  </si>
  <si>
    <t>56:22.9</t>
  </si>
  <si>
    <t>56:26.1</t>
  </si>
  <si>
    <t>57:17.5</t>
  </si>
  <si>
    <t>57:20.7</t>
  </si>
  <si>
    <t>58:16.7</t>
  </si>
  <si>
    <t>58:19.8</t>
  </si>
  <si>
    <t>59:17.6</t>
  </si>
  <si>
    <t>59:20.8</t>
  </si>
  <si>
    <t>00:17.6</t>
  </si>
  <si>
    <t>00:20.7</t>
  </si>
  <si>
    <t>01:13.4</t>
  </si>
  <si>
    <t>01:16.5</t>
  </si>
  <si>
    <t>02:11.7</t>
  </si>
  <si>
    <t>Instance_80_1.mat</t>
  </si>
  <si>
    <t>02:14.8</t>
  </si>
  <si>
    <t>03:38.2</t>
  </si>
  <si>
    <t>03:41.3</t>
  </si>
  <si>
    <t>04:59.0</t>
  </si>
  <si>
    <t>05:02.0</t>
  </si>
  <si>
    <t>06:12.2</t>
  </si>
  <si>
    <t>06:15.3</t>
  </si>
  <si>
    <t>07:38.9</t>
  </si>
  <si>
    <t>07:42.0</t>
  </si>
  <si>
    <t>08:46.2</t>
  </si>
  <si>
    <t>08:49.3</t>
  </si>
  <si>
    <t>10:30.5</t>
  </si>
  <si>
    <t>10:33.5</t>
  </si>
  <si>
    <t>11:40.8</t>
  </si>
  <si>
    <t>11:43.9</t>
  </si>
  <si>
    <t>13:07.2</t>
  </si>
  <si>
    <t>13:10.2</t>
  </si>
  <si>
    <t>14:33.8</t>
  </si>
  <si>
    <t>14:37.0</t>
  </si>
  <si>
    <t>15:43.4</t>
  </si>
  <si>
    <t>Instance_80_2.mat</t>
  </si>
  <si>
    <t>15:46.4</t>
  </si>
  <si>
    <t>17:23.8</t>
  </si>
  <si>
    <t>17:26.9</t>
  </si>
  <si>
    <t>18:40.8</t>
  </si>
  <si>
    <t>18:43.9</t>
  </si>
  <si>
    <t>20:04.0</t>
  </si>
  <si>
    <t>20:07.2</t>
  </si>
  <si>
    <t>21:13.9</t>
  </si>
  <si>
    <t>21:17.0</t>
  </si>
  <si>
    <t>22:59.6</t>
  </si>
  <si>
    <t>23:02.8</t>
  </si>
  <si>
    <t>24:19.8</t>
  </si>
  <si>
    <t>24:22.9</t>
  </si>
  <si>
    <t>25:31.2</t>
  </si>
  <si>
    <t>25:34.2</t>
  </si>
  <si>
    <t>27:02.6</t>
  </si>
  <si>
    <t>27:05.9</t>
  </si>
  <si>
    <t>28:15.5</t>
  </si>
  <si>
    <t>28:18.7</t>
  </si>
  <si>
    <t>29:35.9</t>
  </si>
  <si>
    <t>Instance_80_3.mat</t>
  </si>
  <si>
    <t>29:39.1</t>
  </si>
  <si>
    <t>30:51.6</t>
  </si>
  <si>
    <t>30:54.9</t>
  </si>
  <si>
    <t>32:06.1</t>
  </si>
  <si>
    <t>32:09.3</t>
  </si>
  <si>
    <t>33:52.0</t>
  </si>
  <si>
    <t>33:55.0</t>
  </si>
  <si>
    <t>35:30.4</t>
  </si>
  <si>
    <t>35:33.5</t>
  </si>
  <si>
    <t>37:18.0</t>
  </si>
  <si>
    <t>37:21.0</t>
  </si>
  <si>
    <t>38:32.8</t>
  </si>
  <si>
    <t>38:35.9</t>
  </si>
  <si>
    <t>39:55.0</t>
  </si>
  <si>
    <t>39:58.2</t>
  </si>
  <si>
    <t>41:42.5</t>
  </si>
  <si>
    <t>41:45.7</t>
  </si>
  <si>
    <t>43:31.9</t>
  </si>
  <si>
    <t>43:35.1</t>
  </si>
  <si>
    <t>45:01.6</t>
  </si>
  <si>
    <t>Instance_100_1.mat</t>
  </si>
  <si>
    <t>45:04.7</t>
  </si>
  <si>
    <t>46:31.9</t>
  </si>
  <si>
    <t>46:35.0</t>
  </si>
  <si>
    <t>48:37.5</t>
  </si>
  <si>
    <t>48:40.6</t>
  </si>
  <si>
    <t>50:48.2</t>
  </si>
  <si>
    <t>50:51.4</t>
  </si>
  <si>
    <t>52:47.6</t>
  </si>
  <si>
    <t>52:50.8</t>
  </si>
  <si>
    <t>54:51.0</t>
  </si>
  <si>
    <t>54:54.1</t>
  </si>
  <si>
    <t>57:00.2</t>
  </si>
  <si>
    <t>57:03.5</t>
  </si>
  <si>
    <t>59:12.6</t>
  </si>
  <si>
    <t>59:15.7</t>
  </si>
  <si>
    <t>01:24.8</t>
  </si>
  <si>
    <t>01:28.0</t>
  </si>
  <si>
    <t>03:21.0</t>
  </si>
  <si>
    <t>03:24.2</t>
  </si>
  <si>
    <t>05:19.2</t>
  </si>
  <si>
    <t>Instance_100_2.mat</t>
  </si>
  <si>
    <t>05:22.1</t>
  </si>
  <si>
    <t>07:15.0</t>
  </si>
  <si>
    <t>07:18.1</t>
  </si>
  <si>
    <t>09:23.4</t>
  </si>
  <si>
    <t>09:26.5</t>
  </si>
  <si>
    <t>11:22.7</t>
  </si>
  <si>
    <t>11:25.8</t>
  </si>
  <si>
    <t>13:26.2</t>
  </si>
  <si>
    <t>13:29.4</t>
  </si>
  <si>
    <t>15:36.6</t>
  </si>
  <si>
    <t>15:39.7</t>
  </si>
  <si>
    <t>17:46.3</t>
  </si>
  <si>
    <t>17:49.5</t>
  </si>
  <si>
    <t>19:58.9</t>
  </si>
  <si>
    <t>20:02.1</t>
  </si>
  <si>
    <t>22:06.0</t>
  </si>
  <si>
    <t>22:09.0</t>
  </si>
  <si>
    <t>24:16.9</t>
  </si>
  <si>
    <t>24:20.0</t>
  </si>
  <si>
    <t>26:27.1</t>
  </si>
  <si>
    <t>Instance_100_3.mat</t>
  </si>
  <si>
    <t>26:30.2</t>
  </si>
  <si>
    <t>28:26.6</t>
  </si>
  <si>
    <t>28:29.6</t>
  </si>
  <si>
    <t>30:35.8</t>
  </si>
  <si>
    <t>30:38.9</t>
  </si>
  <si>
    <t>32:46.7</t>
  </si>
  <si>
    <t>32:49.8</t>
  </si>
  <si>
    <t>34:52.2</t>
  </si>
  <si>
    <t>34:55.3</t>
  </si>
  <si>
    <t>36:38.0</t>
  </si>
  <si>
    <t>36:41.0</t>
  </si>
  <si>
    <t>38:47.0</t>
  </si>
  <si>
    <t>38:50.1</t>
  </si>
  <si>
    <t>40:56.7</t>
  </si>
  <si>
    <t>40:59.7</t>
  </si>
  <si>
    <t>43:10.5</t>
  </si>
  <si>
    <t>43:13.5</t>
  </si>
  <si>
    <t>45:21.0</t>
  </si>
  <si>
    <t>45:23.9</t>
  </si>
  <si>
    <t>47:16.1</t>
  </si>
  <si>
    <t>Instance_140_1.mat</t>
  </si>
  <si>
    <t>47:19.2</t>
  </si>
  <si>
    <t>55:23.4</t>
  </si>
  <si>
    <t>55:26.6</t>
  </si>
  <si>
    <t>03:39.5</t>
  </si>
  <si>
    <t>03:42.6</t>
  </si>
  <si>
    <t>11:58.4</t>
  </si>
  <si>
    <t>12:01.5</t>
  </si>
  <si>
    <t>20:18.9</t>
  </si>
  <si>
    <t>20:21.9</t>
  </si>
  <si>
    <t>28:32.0</t>
  </si>
  <si>
    <t>36:54.6</t>
  </si>
  <si>
    <t>36:57.8</t>
  </si>
  <si>
    <t>45:05.7</t>
  </si>
  <si>
    <t>45:08.7</t>
  </si>
  <si>
    <t>53:17.9</t>
  </si>
  <si>
    <t>53:21.1</t>
  </si>
  <si>
    <t>01:37.1</t>
  </si>
  <si>
    <t>01:40.4</t>
  </si>
  <si>
    <t>10:34.8</t>
  </si>
  <si>
    <t>Instance_140_2.mat</t>
  </si>
  <si>
    <t>10:38.1</t>
  </si>
  <si>
    <t>19:11.8</t>
  </si>
  <si>
    <t>19:14.8</t>
  </si>
  <si>
    <t>27:39.7</t>
  </si>
  <si>
    <t>27:43.0</t>
  </si>
  <si>
    <t>36:15.5</t>
  </si>
  <si>
    <t>36:18.7</t>
  </si>
  <si>
    <t>44:28.7</t>
  </si>
  <si>
    <t>44:31.8</t>
  </si>
  <si>
    <t>52:37.3</t>
  </si>
  <si>
    <t>52:40.6</t>
  </si>
  <si>
    <t>01:02.8</t>
  </si>
  <si>
    <t>01:05.9</t>
  </si>
  <si>
    <t>09:29.9</t>
  </si>
  <si>
    <t>09:33.0</t>
  </si>
  <si>
    <t>17:58.1</t>
  </si>
  <si>
    <t>18:01.2</t>
  </si>
  <si>
    <t>25:56.2</t>
  </si>
  <si>
    <t>25:59.3</t>
  </si>
  <si>
    <t>34:17.4</t>
  </si>
  <si>
    <t>Instance_140_3.mat</t>
  </si>
  <si>
    <t>34:20.6</t>
  </si>
  <si>
    <t>42:45.5</t>
  </si>
  <si>
    <t>42:48.6</t>
  </si>
  <si>
    <t>51:10.6</t>
  </si>
  <si>
    <t>51:13.9</t>
  </si>
  <si>
    <t>59:41.4</t>
  </si>
  <si>
    <t>59:44.5</t>
  </si>
  <si>
    <t>08:05.5</t>
  </si>
  <si>
    <t>08:08.5</t>
  </si>
  <si>
    <t>16:17.0</t>
  </si>
  <si>
    <t>16:20.0</t>
  </si>
  <si>
    <t>24:36.9</t>
  </si>
  <si>
    <t>24:40.2</t>
  </si>
  <si>
    <t>32:25.2</t>
  </si>
  <si>
    <t>32:28.3</t>
  </si>
  <si>
    <t>40:36.7</t>
  </si>
  <si>
    <t>40:39.8</t>
  </si>
  <si>
    <t>48:54.0</t>
  </si>
  <si>
    <t>48:57.0</t>
  </si>
  <si>
    <t>57:57.1</t>
  </si>
  <si>
    <t>Instance_300_1.mat</t>
  </si>
  <si>
    <t>18:18.0</t>
  </si>
  <si>
    <t>36:16.8</t>
  </si>
  <si>
    <t>36:19.9</t>
  </si>
  <si>
    <t>54:29.6</t>
  </si>
  <si>
    <t>54:32.8</t>
  </si>
  <si>
    <t>12:34.5</t>
  </si>
  <si>
    <t>12:37.6</t>
  </si>
  <si>
    <t>30:33.9</t>
  </si>
  <si>
    <t>30:37.0</t>
  </si>
  <si>
    <t>48:40.1</t>
  </si>
  <si>
    <t>48:43.1</t>
  </si>
  <si>
    <t>06:43.1</t>
  </si>
  <si>
    <t>06:46.3</t>
  </si>
  <si>
    <t>24:36.0</t>
  </si>
  <si>
    <t>24:39.0</t>
  </si>
  <si>
    <t>42:54.8</t>
  </si>
  <si>
    <t>42:58.0</t>
  </si>
  <si>
    <t>01:17.3</t>
  </si>
  <si>
    <t>01:20.4</t>
  </si>
  <si>
    <t>19:31.0</t>
  </si>
  <si>
    <t>Instance_300_2.mat</t>
  </si>
  <si>
    <t>19:34.2</t>
  </si>
  <si>
    <t>37:45.5</t>
  </si>
  <si>
    <t>37:48.5</t>
  </si>
  <si>
    <t>55:37.1</t>
  </si>
  <si>
    <t>55:40.2</t>
  </si>
  <si>
    <t>13:38.7</t>
  </si>
  <si>
    <t>13:41.8</t>
  </si>
  <si>
    <t>31:53.0</t>
  </si>
  <si>
    <t>31:56.2</t>
  </si>
  <si>
    <t>49:59.8</t>
  </si>
  <si>
    <t>50:02.9</t>
  </si>
  <si>
    <t>08:09.8</t>
  </si>
  <si>
    <t>08:12.9</t>
  </si>
  <si>
    <t>26:15.5</t>
  </si>
  <si>
    <t>26:18.7</t>
  </si>
  <si>
    <t>44:27.3</t>
  </si>
  <si>
    <t>44:30.4</t>
  </si>
  <si>
    <t>02:34.2</t>
  </si>
  <si>
    <t>02:37.4</t>
  </si>
  <si>
    <t>20:51.5</t>
  </si>
  <si>
    <t>Instance_300_3.mat</t>
  </si>
  <si>
    <t>20:54.6</t>
  </si>
  <si>
    <t>39:10.1</t>
  </si>
  <si>
    <t>39:13.1</t>
  </si>
  <si>
    <t>57:09.4</t>
  </si>
  <si>
    <t>57:12.6</t>
  </si>
  <si>
    <t>15:16.5</t>
  </si>
  <si>
    <t>15:19.6</t>
  </si>
  <si>
    <t>33:25.1</t>
  </si>
  <si>
    <t>33:28.3</t>
  </si>
  <si>
    <t>51:36.8</t>
  </si>
  <si>
    <t>51:40.0</t>
  </si>
  <si>
    <t>09:48.2</t>
  </si>
  <si>
    <t>09:51.3</t>
  </si>
  <si>
    <t>27:59.7</t>
  </si>
  <si>
    <t>28:02.8</t>
  </si>
  <si>
    <t>46:09.8</t>
  </si>
  <si>
    <t>46:13.0</t>
  </si>
  <si>
    <t>04:32.6</t>
  </si>
  <si>
    <t>04:35.8</t>
  </si>
  <si>
    <t>22:36.7</t>
  </si>
  <si>
    <t>elite_hash</t>
  </si>
  <si>
    <t>raw_solution</t>
  </si>
  <si>
    <t>binary</t>
  </si>
  <si>
    <t>random</t>
  </si>
  <si>
    <t>byclass_0.1_0.1</t>
  </si>
  <si>
    <t>singlepoint</t>
  </si>
  <si>
    <t>0.1</t>
  </si>
  <si>
    <t>0.9</t>
  </si>
  <si>
    <t>0.3</t>
  </si>
  <si>
    <t>0.5</t>
  </si>
  <si>
    <t>2022-12-20 13:28:04.480173</t>
  </si>
  <si>
    <t>2022-12-20 13:31:13.813981</t>
  </si>
  <si>
    <t>-2.460073903206232,-2.460073903206232,-2.460073903206232,-2.460073903206232,-2.460073903206232,-2.460073903206232,-2.460073903206232,-2.460073903206232,-2.460073903206232,-2.460073903206232,-2.460073903206232,-2.460073903206232,-2.460073903206232,-2.460073903206232,-2.460073903206232,-2.460073903206232,-2.460073903206232,-2.460073903206232,-2.460073903206232,-2.460073903206232,-2.460073903206232,-2.460073903206232,-2.460073903206232,-2.460073903206232,-2.460073903206232,-2.460073903206232,-2.460073903206232,-2.460073903206232,-2.460073903206232,-2.460073903206232</t>
  </si>
  <si>
    <t>792216410383024300061660881834,792216410383024300061660881834,792216410383024300061660881834,792216410383024300061660881834,792216410383024300061660881834,792216410383024300061660881834,792216410383024300061660881834,792216410383024300061660881834,792216410383024300061660881834,792216410383024300061660881834,792216410383024300061660881834,792216410383024300061660881834,792216410383024300061660881834,792216410383024300061660881834,792216410383024300061660881834,792216410383024300061660881834,792216410383024300061660881834,792216410383024300061660881834,792216410383024300061660881834,792216410383024300061660881834,792216410383024300061660881834,792216410383024300061660881834,792216410383024300061660881834,792216410383024300061660881834,792216410383024300061660881834,792216410383024300061660881834,792216410383024300061660881834,792216410383024300061660881834,792216410383024300061660881834,792216410383024300061660881834</t>
  </si>
  <si>
    <t>Maximum number of generations without improvement reached</t>
  </si>
  <si>
    <t>02bd8044869d42ab2e2ea3dd85881f16198c5e8f</t>
  </si>
  <si>
    <t>-4.9296265089173925,-4.867942788866688,-4.838629896081663,-4.667313385117817,-4.315852557420507,-4.287355656538786,-4.1453132529446926,-4.124788906136712,-4.1076383728541,-4.024899534313578,-3.8888600166469636,-3.8454940072665007,-3.814969024448624,-3.639861387386296,-3.480542993837764,-3.344868985195042,-3.310649510461269,-3.265886261675656,-3.1409171021636055,-3.091717918456115,-3.089407693626942,-3.0826734560484503,-3.036943348086364,-2.992819350311389,-2.960967113840351,-2.9128333687799133,-2.867795039797592,-2.865838613252032,-2.786682371908999,-2.7862965370203217,-2.7599548678652703,-2.731986356137618,-2.696037387115824,-2.6835212363169703,-2.671965165770304,-2.598413216488962,-2.584693671145295,-2.5841229829284105,-2.5841229829284096,-2.5795392629400955,-2.564640132132238,-2.5044298469733266,-2.4726093969145766,-2.462798187363932,-2.460073903206232</t>
  </si>
  <si>
    <t>0.03419947624206543,0.0626993179321289,0.18417572975158691,0.19967174530029297,0.21572542190551758,0.8523526191711426,0.9386532306671143,1.0529978275299072,1.081113338470459,1.1654021739959717,1.3043324947357178,1.4463069438934326,1.5205450057983398,1.6078367233276367,1.7543118000030518,2.0578160285949707,2.4495861530303955,2.676353931427002,2.8905282020568848,3.1699297428131104,4.955837726593018,5.334139347076416,5.429386377334595,5.819744825363159,6.428311109542847,6.561269521713257,6.9254469871521,7.141644716262817,9.019267082214355,11.43899917602539,12.275307178497314,14.08237338066101,15.219688177108765,16.083024263381958,16.09708333015442,17.200164079666138,18.277175664901733,20.735836029052734,25.149291038513184,29.848267793655396,30.160770177841187,30.53093409538269,37.56400537490845,39.20872116088867,40.6614089012146</t>
  </si>
  <si>
    <t>1,2,10,11,12,53,59,67,69,75,85,95,100,106,116,137,164,180,195,215,336,362,369,396,437,446,471,486,617,774,829,949,1022,1081,1082,1157,1231,1399,1706,2033,2055,2080,2570,2685,2785</t>
  </si>
  <si>
    <t>2022-12-20 13:28:04.892050</t>
  </si>
  <si>
    <t>2022-12-20 13:31:15.720629</t>
  </si>
  <si>
    <t>-3.0189998397946964,-3.0189998397946964,-3.0189998397946964,-3.0189998397946964,-3.0189998397946964,-3.0189998397946964,-3.0189998397946964,-3.0189998397946964,-3.0189998397946964,-3.0189998397946964,-3.0189998397946964,-3.0189998397946964,-3.0189998397946964,-3.0189998397946964,-3.0189998397946964,-3.0189998397946964,-3.0189998397946964,-3.0189998397946964,-3.0189998397946964,-3.0189998397946964,-3.0189998397946964,-3.0189998397946964,-3.0189998397946964,-3.0189998397946964,-3.0189998397946964,-3.0189998397946964,-3.0189998397946964,-3.0189998397946964,-3.0189998397946964,-3.0189998397946964</t>
  </si>
  <si>
    <t>341294083587404195389908942673,341294083587404195389908942673,341294083587404195389908942673,341294083587404195389908942673,341294083587404195389908942673,341294083587404195389908942673,341294083587404195389908942673,341294083587404195389908942673,341294083587404195389908942673,341294083587404195389908942673,341294083587404195389908942673,341294083587404195389908942673,341294083587404195389908942673,341294083587404195389908942673,341294083587404195389908942673,341294083587404195389908942673,341294083587404195389908942673,341294083587404195389908942673,341294083587404195389908942673,341294083587404195389908942673,341294083587404195389908942673,341294083587404195389908942673,341294083587404195389908942673,341294083587404195389908942673,341294083587404195389908942673,341294083587404195389908942673,341294083587404195389908942673,341294083587404195389908942673,341294083587404195389908942673,341294083587404195389908942673</t>
  </si>
  <si>
    <t>-5.307289380016489,-5.2756985070156475,-5.250845562117371,-5.206971723773045,-5.133519897557164,-4.999952850407273,-4.973918758639055,-4.842950840317729,-4.7592125245714065,-4.602987600560133,-4.602987396679605,-4.506381820013711,-4.404120261912048,-4.339139072739831,-4.320251860095584,-4.2348047585070825,-4.172321831764768,-4.052869474604481,-4.020939032908323,-3.983344265145771,-3.940134609069684,-3.9296969435256557,-3.8981214068523156,-3.8730962357329926,-3.84541347534925,-3.8426577876562718,-3.839659709465561,-3.791823571264878,-3.789746903041511,-3.74062886004044,-3.6866238225520354,-3.624414080625195,-3.6232102852430392,-3.6122821208700584,-3.5972642631901337,-3.5796274719950483,-3.5257417137317293,-3.407453848691975,-3.403916765966799,-3.3551017928843647,-3.296050752777166,-3.2921339323463923,-3.225648086410339,-3.1963692738126324,-3.1459960244101826,-3.1428042781710106,-3.1270720335309705,-3.1102415856948786,-3.1102415856948777,-3.1081319603299726,-3.084006751611123,-3.022502073040263,-3.018999839794697,-3.0189998397946964</t>
  </si>
  <si>
    <t>0.030589580535888672,0.2292652130126953,0.2764463424682617,0.3281095027923584,0.447009801864624,0.4610583782196045,0.47512078285217285,0.5904669761657715,0.690298318862915,0.7043604850769043,0.8051905632019043,0.8197205066680908,0.8337695598602295,0.9386012554168701,0.9531755447387695,1.08660888671875,1.2662043571472168,1.6027920246124268,1.7929177284240723,1.8390476703643799,2.1696524620056152,2.183699369430542,2.4008893966674805,2.4410078525543213,2.470123052597046,2.7645885944366455,3.083106756210327,3.5576934814453125,4.34781813621521,4.434614419937134,4.800804138183594,5.076219797134399,5.291982889175415,5.352243423461914,5.4961817264556885,5.510712623596191,5.7510459423065186,6.017429828643799,6.202559232711792,7.0022172927856445,8.186022996902466,8.653559923171997,8.902336359024048,11.509219884872437,12.364638566970825,12.887861251831055,20.333489894866943,21.039931297302246,26.62098717689514,33.33997583389282,37.5859694480896,39.167542934417725,39.790526390075684,42.803300619125366</t>
  </si>
  <si>
    <t>1,13,16,19,27,28,29,37,44,45,52,53,54,61,62,71,83,106,119,122,144,145,160,163,165,186,208,240,294,300,325,344,359,363,373,374,390,408,421,477,560,592,609,781,837,872,1375,1423,1810,2278,2574,2685,2729,2938</t>
  </si>
  <si>
    <t>2022-12-20 13:28:04.443036</t>
  </si>
  <si>
    <t>2022-12-20 13:31:25.481257</t>
  </si>
  <si>
    <t>-2.513379429550348,-2.513379429550348,-2.513379429550348,-2.513379429550348,-2.513379429550348,-2.513379429550348,-2.513379429550348,-2.513379429550348,-2.513379429550348,-2.513379429550348,-2.513379429550348,-2.513379429550348,-2.513379429550348,-2.513379429550348,-2.513379429550348,-2.513379429550348,-2.513379429550348,-2.513379429550348,-2.513379429550348,-2.513379429550348,-2.513379429550348,-2.513379429550348,-2.513379429550348,-2.513379429550348,-2.513379429550348,-2.513379429550348,-2.513379429550348,-2.513379429550348,-2.513379429550348,-2.513379429550348</t>
  </si>
  <si>
    <t>1039001428712141133851770901169,1039001428712141133851770901169,1039001428712141133851770901169,1039001428712141133851770901169,1039001428712141133851770901169,1039001428712141133851770901169,1039001428712141133851770901169,1039001428712141133851770901169,1039001428712141133851770901169,1039001428712141133851770901169,1039001428712141133851770901169,1039001428712141133851770901169,1039001428712141133851770901169,1039001428712141133851770901169,1039001428712141133851770901169,1039001428712141133851770901169,1039001428712141133851770901169,1039001428712141133851770901169,1039001428712141133851770901169,1039001428712141133851770901169,1039001428712141133851770901169,1039001428712141133851770901169,1039001428712141133851770901169,1039001428712141133851770901169,1039001428712141133851770901169,1039001428712141133851770901169,1039001428712141133851770901169,1039001428712141133851770901169,1039001428712141133851770901169,1039001428712141133851770901169</t>
  </si>
  <si>
    <t>-5.1641542417995545,-5.031119412153412,-4.788812844451797,-4.6906608035474004,-4.554270448042153,-4.3961872572414595,-4.2719424339966805,-4.245461229809922,-4.2322775906278665,-4.213680329578193,-4.065361509972224,-3.9807465879298127,-3.6480035169055576,-3.6452963529932325,-3.5583594295259005,-3.41990499791904,-3.4010515781170763,-3.3452188562929988,-3.3255643043663285,-3.295758906566894,-3.2804286317966453,-3.1921729020659892,-3.146906251663599,-3.122182640664688,-3.0931148624011895,-3.0276288168688787,-3.004854795962572,-2.971829762300457,-2.8862425103133726,-2.8807855893422367,-2.8735081679170893,-2.845297464469741,-2.839375241787444,-2.8391046084208855,-2.8373021586100022,-2.7385526612055577,-2.613446960187168,-2.6118223828596903,-2.594300536038935,-2.578136859064877,-2.5336359071180627,-2.5133794295503487,-2.513379429550348</t>
  </si>
  <si>
    <t>0.02860426902770996,0.13497018814086914,0.31958460807800293,0.4480106830596924,0.49013757705688477,0.6496753692626953,0.6978566646575928,0.7139275074005127,0.8749594688415527,0.9622504711151123,1.004892349243164,1.133312702178955,1.1478404998779297,1.333960771560669,1.4683856964111328,1.5240910053253174,1.8381175994873047,1.9685263633728027,2.149127721786499,2.283050775527954,2.3267037868499756,3.1368305683135986,3.491467237472534,3.7157235145568848,3.875760316848755,3.907870292663574,4.009707689285278,4.376935005187988,4.663892030715942,5.176584482192993,5.574890851974487,6.0430214405059814,7.382949352264404,9.813581466674805,10.834978818893433,11.831395626068115,13.231101751327515,13.43017840385437,13.723689794540405,17.601050853729248,18.799428701400757,44.775383949279785,53.832961082458496</t>
  </si>
  <si>
    <t>1,7,19,27,30,41,44,45,56,62,65,74,75,88,97,101,122,131,144,153,156,212,237,253,264,266,273,298,318,353,381,413,506,676,746,812,906,919,939,1200,1283,3100,3737</t>
  </si>
  <si>
    <t>2022-12-20 13:28:04.582006</t>
  </si>
  <si>
    <t>2022-12-20 13:31:27.764728</t>
  </si>
  <si>
    <t>-2.4862613002184606,-2.4862613002184606,-2.4862613002184606,-2.4862613002184606,-2.4862613002184606,-2.4862613002184606,-2.4862613002184606,-2.4862613002184606,-2.4862613002184606,-2.4862613002184606,-2.4862613002184606,-2.4862613002184606,-2.4862613002184606,-2.4862613002184606,-2.4862613002184606,-2.4862613002184606,-2.4862613002184606,-2.4862613002184606,-2.4862613002184606,-2.4862613002184606,-2.4862613002184606,-2.4862613002184606,-2.4862613002184606,-2.4862613002184606,-2.4862613002184606,-2.4862613002184606,-2.4862613002184606,-2.4862613002184606,-2.4862613002184606,-2.4862613002184606</t>
  </si>
  <si>
    <t>470386615453818928152241299769,470386615453818928152241299769,470386615453818928152241299769,470386615453818928152241299769,470386615453818928152241299769,470386615453818928152241299769,470386615453818928152241299769,470386615453818928152241299769,470386615453818928152241299769,470386615453818928152241299769,470386615453818928152241299769,470386615453818928152241299769,470386615453818928152241299769,470386615453818928152241299769,470386615453818928152241299769,470386615453818928152241299769,470386615453818928152241299769,470386615453818928152241299769,470386615453818928152241299769,470386615453818928152241299769,470386615453818928152241299769,470386615453818928152241299769,470386615453818928152241299769,470386615453818928152241299769,470386615453818928152241299769,470386615453818928152241299769,470386615453818928152241299769,470386615453818928152241299769,470386615453818928152241299769,470386615453818928152241299769</t>
  </si>
  <si>
    <t>-5.331524072170697,-5.10195733874732,-5.043300073391491,-4.628694991179893,-4.41292233948419,-4.410199550616021,-4.398967720704485,-4.283867378732389,-4.246072310943189,-4.190981205953236,-4.101587829867909,-3.9259305479463986,-3.8516393434490497,-3.8333005741013824,-3.6475203625660004,-3.5073907644621567,-3.399825281201611,-3.3716247756804147,-3.34572267809837,-3.3259570741295605,-3.2861590116691017,-3.203183177940394,-3.1895208381397038,-3.163432128593829,-3.0867017415601032,-3.014299529059458,-2.9890323370642533,-2.8876306927018076,-2.881301071324125,-2.851354204258135,-2.7827000078327444,-2.7713568834947044,-2.7474051155507,-2.739146600736086,-2.6841350797091783,-2.6502171674823023,-2.585976769535075,-2.5777182547204593,-2.577718254720459,-2.574549993202163,-2.5706097082947865,-2.5444522100630484,-2.501421760512277,-2.486261300218462,-2.4862613002184606</t>
  </si>
  <si>
    <t>0.028591156005859375,0.10637235641479492,0.16508722305297852,0.20921540260314941,0.5864908695220947,0.8744540214538574,0.9135642051696777,0.9291048049926758,0.9431555271148682,1.1277663707733154,1.2737531661987305,1.3755900859832764,1.4197132587432861,1.4347646236419678,1.6108415126800537,1.8275563716888428,1.9263916015625,2.012667179107666,2.1571929454803467,2.263497829437256,2.40645432472229,2.650240659713745,2.8343498706817627,2.863440752029419,3.4096903800964355,3.759369134902954,4.02375340461731,4.257026672363281,5.670253753662109,6.517627477645874,6.6355180740356445,6.850687265396118,7.032789945602417,7.265573978424072,7.279107332229614,9.165252685546875,10.193830966949463,10.773775815963745,11.64819073677063,12.440351009368896,14.416030168533325,14.888628244400024,21.185955047607422,26.450963735580444,55.19085168838501</t>
  </si>
  <si>
    <t>1,5,9,12,36,56,59,60,61,74,84,91,94,95,107,122,129,135,145,152,162,179,192,194,232,256,274,290,389,447,455,470,483,500,501,632,701,740,795,848,977,1009,1442,1804,3813</t>
  </si>
  <si>
    <t>2022-12-20 13:28:04.730505</t>
  </si>
  <si>
    <t>2022-12-20 13:31:32.773938</t>
  </si>
  <si>
    <t>-2.5834906274468374,-2.5834906274468374,-2.5834906274468374,-2.5834906274468374,-2.5834906274468374,-2.5834906274468374,-2.5834906274468374,-2.5834906274468374,-2.5834906274468374,-2.5834906274468374,-2.5834906274468374,-2.5834906274468374,-2.5834906274468374,-2.5834906274468374,-2.5834906274468374,-2.5834906274468374,-2.5834906274468374,-2.5834906274468374,-2.5834906274468374,-2.5834906274468374,-2.5834906274468374,-2.5834906274468374,-2.5834906274468374,-2.5834906274468374,-2.5834906274468374,-2.5834906274468374,-2.5834906274468374,-2.5834906274468374,-2.5834906274468374,-2.5834906274468374</t>
  </si>
  <si>
    <t>116693192201805542974401570799,116693192201805542974401570799,116693192201805542974401570799,116693192201805542974401570799,116693192201805542974401570799,116693192201805542974401570799,116693192201805542974401570799,116693192201805542974401570799,116693192201805542974401570799,116693192201805542974401570799,116693192201805542974401570799,116693192201805542974401570799,116693192201805542974401570799,116693192201805542974401570799,116693192201805542974401570799,116693192201805542974401570799,116693192201805542974401570799,116693192201805542974401570799,116693192201805542974401570799,116693192201805542974401570799,116693192201805542974401570799,116693192201805542974401570799,116693192201805542974401570799,116693192201805542974401570799,116693192201805542974401570799,116693192201805542974401570799,116693192201805542974401570799,116693192201805542974401570799,116693192201805542974401570799,116693192201805542974401570799</t>
  </si>
  <si>
    <t>-4.960340991688619,-4.923841993150856,-4.923031848621115,-4.694956948063379,-4.653703146548271,-4.420456550562356,-4.415414519781948,-4.269120257522829,-4.268859829785307,-4.181325308547457,-4.165242249807906,-4.016646537699526,-3.949750842563292,-3.8612606487551284,-3.8450419671915386,-3.8095317866663523,-3.808850917422397,-3.795163466467346,-3.7079556498308333,-3.6685589823075007,-3.634727944523018,-3.6216080045309917,-3.5921119051090518,-3.539355693260899,-3.452038636974858,-3.4232103863673453,-3.4161946593976715,-3.373465958870916,-3.3672838264470792,-3.3598568603593715,-3.2678697346834444,-3.266891705688086,-3.257321973874607,-3.242768117910032,-3.2335620972413004,-3.1226005898331994,-3.121416866526688,-3.071850038120225,-3.062539363539668,-3.06201793095527,-3.050103211981135,-3.030559744859907,-2.9696904391919587,-2.9333896248594757,-2.930168097709203,-2.9214916937205695,-2.864632186855606,-2.8430361731199962,-2.8288381151419624,-2.8178972498462884,-2.7544542605148066,-2.7544542605148057,-2.731367488409947,-2.6416453261599715,-2.6330044031655824,-2.633004403165582,-2.6026515273996487,-2.6026515273996482,-2.583490627446838,-2.5834906274468374</t>
  </si>
  <si>
    <t>0.030116796493530273,0.1239309310913086,0.18813467025756836,0.219254732131958,0.37174105644226074,0.43396878242492676,0.47911953926086426,0.6155939102172852,0.7299542427062988,0.7861366271972656,0.9306128025054932,0.9446630477905273,1.0600204467773438,1.1046669483184814,1.194965124130249,1.239621639251709,1.2998054027557373,1.4212160110473633,1.4518120288848877,1.4964723587036133,1.5255770683288574,1.540116548538208,1.56870698928833,1.598297357559204,1.6123428344726562,2.3788487911224365,2.837830066680908,3.2070181369781494,3.3093414306640625,3.397138833999634,3.572227716445923,4.324757814407349,4.351823568344116,4.59414005279541,4.609200954437256,4.710037708282471,5.220702171325684,5.549349069595337,5.692326784133911,5.914099216461182,6.1539716720581055,7.9216697216033936,8.848706722259521,9.211894750595093,10.587637424468994,12.106228828430176,12.55678415298462,14.134084701538086,14.469227075576782,15.923551082611084,18.30677103996277,18.997071743011475,19.370798110961914,24.740952253341675,25.815948009490967,32.212311029434204,32.74755144119263,41.288968563079834,41.736407995224,59.07401514053345</t>
  </si>
  <si>
    <t>1,6,10,12,22,26,29,38,46,50,60,61,69,72,78,81,85,93,95,98,100,101,103,105,106,158,190,216,223,229,241,292,294,310,311,318,354,377,387,402,418,540,603,628,720,816,846,947,968,1067,1229,1276,1302,1671,1746,2188,2225,2819,2850,4048</t>
  </si>
  <si>
    <t>2022-12-20 13:28:04.870992</t>
  </si>
  <si>
    <t>2022-12-20 13:31:34.020460</t>
  </si>
  <si>
    <t>-2.940205324998016,-2.940205324998016,-2.940205324998016,-2.940205324998016,-2.940205324998016,-2.940205324998016,-2.940205324998016,-2.940205324998016,-2.940205324998016,-2.940205324998016,-2.940205324998016,-2.940205324998016,-2.940205324998016,-2.940205324998016,-2.940205324998016,-2.940205324998016,-2.940205324998016,-2.940205324998016,-2.940205324998016,-2.940205324998016,-2.940205324998016,-2.940205324998016,-2.940205324998016,-2.940205324998016,-2.940205324998016,-2.940205324998016,-2.940205324998016,-2.940205324998016,-2.940205324998016,-2.940205324998016</t>
  </si>
  <si>
    <t>339165414077746948662527706742,339165414077746948662527706742,339165414077746948662527706742,339165414077746948662527706742,339165414077746948662527706742,339165414077746948662527706742,339165414077746948662527706742,339165414077746948662527706742,339165414077746948662527706742,339165414077746948662527706742,339165414077746948662527706742,339165414077746948662527706742,339165414077746948662527706742,339165414077746948662527706742,339165414077746948662527706742,339165414077746948662527706742,339165414077746948662527706742,339165414077746948662527706742,339165414077746948662527706742,339165414077746948662527706742,339165414077746948662527706742,339165414077746948662527706742,339165414077746948662527706742,339165414077746948662527706742,339165414077746948662527706742,339165414077746948662527706742,339165414077746948662527706742,339165414077746948662527706742,339165414077746948662527706742,339165414077746948662527706742</t>
  </si>
  <si>
    <t>-5.590245837135313,-5.573072619716112,-4.945256799365926,-4.831714971809838,-4.625353165620522,-4.5149899974436405,-4.445540247345158,-4.405673495228554,-4.258427612538023,-4.132232608853387,-4.038503795027133,-4.0157524147258785,-3.935786956636489,-3.929052964331249,-3.9121322327051447,-3.8796860322554942,-3.817337875592041,-3.6950261319406663,-3.6923989939666315,-3.6555084061627143,-3.6546309593048245,-3.6247780297462793,-3.601391701920323,-3.5651037562050827,-3.5499136988422073,-3.5441738169982275,-3.473473393946975,-3.4730948465153744,-3.448361463934142,-3.4080797052759713,-3.3791179440061603,-3.376852627642771,-3.37558014053283,-3.368188105458848,-3.363814785839973,-3.187034853418851,-3.1632979250000934,-3.1176273641360264,-3.1176273641360255,-3.092836668763578,-3.078329365506131,-2.960300944515818,-2.9402053249980162,-2.940205324998016</t>
  </si>
  <si>
    <t>0.030588626861572266,0.15048861503601074,0.1931302547454834,0.6265873908996582,0.7218844890594482,0.7369465827941895,0.8091871738433838,0.9671885967254639,0.997307300567627,1.1171972751617432,1.131725788116455,1.2496142387390137,1.2922611236572266,1.5039722919464111,1.5320401191711426,1.6333811283111572,1.6730842590332031,1.8766872882843018,2.0232152938842773,2.180176258087158,2.894975185394287,3.176396131515503,3.217524528503418,3.50651216506958,3.855673313140869,3.913422107696533,3.9846131801605225,4.02775502204895,4.08545184135437,4.114035129547119,4.2409348487854,4.328248739242554,4.6011505126953125,7.037769317626953,8.73480224609375,8.83562421798706,12.319449663162231,22.98877739906311,28.94779658317566,35.474169969558716,41.97714829444885,46.400084495544434,47.0638108253479,61.70996570587158</t>
  </si>
  <si>
    <t>1,8,11,41,48,49,54,65,67,75,76,84,87,101,103,110,113,127,137,148,199,219,222,242,266,270,275,278,282,284,293,299,318,487,606,613,845,1574,1994,2453,2908,3218,3264,4289</t>
  </si>
  <si>
    <t>2022-12-20 13:28:04.621130</t>
  </si>
  <si>
    <t>2022-12-20 13:31:42.409518</t>
  </si>
  <si>
    <t>-2.460446349894799,-2.460446349894799,-2.460446349894799,-2.460446349894799,-2.460446349894799,-2.460446349894799,-2.460446349894799,-2.460446349894799,-2.460446349894799,-2.460446349894799,-2.460446349894799,-2.460446349894799,-2.460446349894799,-2.460446349894799,-2.460446349894799,-2.460446349894799,-2.460446349894799,-2.460446349894799,-2.460446349894799,-2.460446349894799,-2.460446349894799,-2.460446349894799,-2.460446349894799,-2.460446349894799,-2.460446349894799,-2.460446349894799,-2.460446349894799,-2.460446349894799,-2.460446349894799,-2.460446349894799</t>
  </si>
  <si>
    <t>743728807844397680104622101822,743728807844397680104622101822,743728807844397680104622101822,743728807844397680104622101822,743728807844397680104622101822,743728807844397680104622101822,743728807844397680104622101822,743728807844397680104622101822,743728807844397680104622101822,743728807844397680104622101822,743728807844397680104622101822,743728807844397680104622101822,743728807844397680104622101822,743728807844397680104622101822,743728807844397680104622101822,743728807844397680104622101822,743728807844397680104622101822,743728807844397680104622101822,743728807844397680104622101822,743728807844397680104622101822,743728807844397680104622101822,743728807844397680104622101822,743728807844397680104622101822,743728807844397680104622101822,743728807844397680104622101822,743728807844397680104622101822,743728807844397680104622101822,743728807844397680104622101822,743728807844397680104622101822,743728807844397680104622101822</t>
  </si>
  <si>
    <t>-4.950407867733837,-4.943697030203018,-4.771050062168754,-4.561232636089921,-4.517063924665084,-4.468829785834032,-4.298150642908702,-4.248491174218838,-4.126724408644444,-4.035758099502717,-4.035758099502716,-3.9304319623508777,-3.908741448538872,-3.8954883296903815,-3.8673443734279473,-3.8399342269507324,-3.8101372506269264,-3.779763848631242,-3.7352176013696434,-3.730224725433119,-3.715388806713673,-3.686723590638688,-3.6510908675880867,-3.589105206606319,-3.488640018033092,-3.485865686609685,-3.43332700167203,-3.3096587938635316,-3.307272882498414,-3.2456091060920595,-3.2073258365040607,-3.1967510612306422,-3.1668964576008674,-3.095284308534975,-3.057793775032855,-3.0439531752182964,-2.937974127715072,-2.89438825237127,-2.8552622294247314,-2.8240309655008224,-2.816504330042609,-2.8121047760653353,-2.795941135209274,-2.7643373143455565,-2.713006305247485,-2.6442105335707407,-2.612348895325218,-2.6088121969162374,-2.5846851081402313,-2.5841309902293887,-2.5808518774358977,-2.5496730107824215,-2.5431662618740702,-2.5322635965289253,-2.513968895520897,-2.5139688955208968,-2.462780258658726,-2.4604463498947995,-2.460446349894799</t>
  </si>
  <si>
    <t>0.02911520004272461,0.0893101692199707,0.17108988761901855,0.2317976951599121,0.3466908931732178,0.40688204765319824,0.43699216842651367,0.5132980346679688,0.5428333282470703,0.7329792976379395,0.8899800777435303,0.9466843605041504,1.0029137134552002,1.0916409492492676,1.106698751449585,1.193983793258667,1.2807607650756836,1.2948102951049805,1.4111816883087158,1.498474359512329,1.5717167854309082,1.6013145446777344,1.63142728805542,1.6635308265686035,1.8104944229125977,2.0889086723327637,2.103957176208496,2.2153310775756836,2.5363986492156982,3.2897984981536865,3.3475027084350586,3.8110313415527344,3.9434967041015625,4.061871767044067,4.234475374221802,4.635805368423462,5.004010438919067,5.193182468414307,5.7680983543396,6.020967245101929,6.301883220672607,6.8356757164001465,6.878796339035034,6.95003342628479,7.180271863937378,7.745633363723755,8.011460065841675,8.041574716567993,8.470473527908325,9.452903985977173,10.006694078445435,11.357748746871948,12.499069929122925,12.740398168563843,17.053245782852173,18.02686071395874,23.824052333831787,36.64649176597595,68.94385886192322</t>
  </si>
  <si>
    <t>1,4,9,13,20,24,26,31,33,46,57,61,65,71,72,78,84,85,93,99,104,106,108,110,120,139,140,147,169,222,226,257,266,274,286,314,339,352,392,409,428,465,468,473,489,529,547,549,579,646,684,769,845,861,1150,1217,1613,2505,4746</t>
  </si>
  <si>
    <t>2022-12-20 13:28:04.638193</t>
  </si>
  <si>
    <t>2022-12-20 13:31:42.632279</t>
  </si>
  <si>
    <t>-2.5079735252842488,-2.5079735252842488,-2.5079735252842488,-2.5079735252842488,-2.5079735252842488,-2.5079735252842488,-2.5079735252842488,-2.5079735252842488,-2.5079735252842488,-2.5079735252842488,-2.5079735252842488,-2.5079735252842488,-2.5079735252842488,-2.5079735252842488,-2.5079735252842488,-2.5079735252842488,-2.5079735252842488,-2.5079735252842488,-2.5079735252842488,-2.5079735252842488,-2.5079735252842488,-2.5079735252842488,-2.5079735252842488,-2.5079735252842488,-2.5079735252842488,-2.5079735252842488,-2.5079735252842488,-2.5079735252842488,-2.5079735252842488,-2.5079735252842488</t>
  </si>
  <si>
    <t>790904041304033717514788447150,790904041304033717514788447150,790904041304033717514788447150,790904041304033717514788447150,790904041304033717514788447150,790904041304033717514788447150,790904041304033717514788447150,790904041304033717514788447150,790904041304033717514788447150,790904041304033717514788447150,790904041304033717514788447150,790904041304033717514788447150,790904041304033717514788447150,790904041304033717514788447150,790904041304033717514788447150,790904041304033717514788447150,790904041304033717514788447150,790904041304033717514788447150,790904041304033717514788447150,790904041304033717514788447150,790904041304033717514788447150,790904041304033717514788447150,790904041304033717514788447150,790904041304033717514788447150,790904041304033717514788447150,790904041304033717514788447150,790904041304033717514788447150,790904041304033717514788447150,790904041304033717514788447150,790904041304033717514788447150</t>
  </si>
  <si>
    <t>-5.038608012098583,-5.01899990104224,-4.928834427431721,-4.7578279303078626,-4.730199735974161,-4.626868320239851,-4.601816486518827,-4.0768310243054895,-3.937661880105751,-3.828127505651185,-3.7361199665819824,-3.710574816176627,-3.6030981296452396,-3.5077942799376225,-3.4900197117495004,-3.4715441503881403,-3.428629438803371,-3.4054972125368943,-3.3922221588625825,-3.26586812008611,-3.2498667061552093,-3.239256273482725,-3.1727746529881395,-3.1110058812363013,-3.087009116169148,-3.0870091161691473,-3.080856001433021,-3.0614925657653673,-3.04221476667082,-3.037453321467229,-3.035909631437003,-2.9501588447860785,-2.9092230927281206,-2.9086364610922555,-2.905868008037169,-2.8949651896791293,-2.886319011669325,-2.8831090810911952,-2.851083926692151,-2.7671633884919125,-2.753067341077942,-2.7501418913098954,-2.698099035350453,-2.6961395989789474,-2.6841714276910027,-2.6584682424550676,-2.594001687472353,-2.5906876551880167,-2.5580587859151045,-2.5312130974583993,-2.50797352528425,-2.5079735252842488</t>
  </si>
  <si>
    <t>0.02911663055419922,0.42744898796081543,0.5323045253753662,0.5483675003051758,0.5779557228088379,0.6522090435028076,0.7099168300628662,0.7510402202606201,1.0630476474761963,1.1904590129852295,1.569715976715088,1.5983119010925293,1.6840808391571045,1.7437796592712402,1.8837332725524902,1.9259929656982422,2.102956771850586,2.372330904006958,2.4826910495758057,2.6096243858337402,2.876965045928955,3.1869587898254395,3.201063871383667,3.548161029815674,4.212889671325684,4.939308404922485,5.421380996704102,5.434911012649536,5.709906578063965,5.927638530731201,5.942181348800659,6.157898426055908,6.497555255889893,8.472473621368408,8.64906907081604,8.911425828933716,9.33996844291687,10.109055280685425,10.847021341323853,11.395920276641846,12.533192157745361,12.798576593399048,15.777514219284058,16.488844871520996,20.83919930458069,21.27623701095581,22.123507738113403,22.637680768966675,24.213287115097046,24.560392379760742,46.786025047302246,69.80109167098999</t>
  </si>
  <si>
    <t>1,26,33,34,36,41,45,48,70,79,105,107,113,117,127,130,142,160,168,177,196,218,219,243,287,337,371,372,391,406,407,422,445,584,596,614,644,696,746,780,856,874,1072,1121,1421,1451,1510,1545,1653,1677,3235,4838</t>
  </si>
  <si>
    <t>2022-12-20 13:28:04.487706</t>
  </si>
  <si>
    <t>2022-12-20 13:31:54.198773</t>
  </si>
  <si>
    <t>-2.5156805983109427,-2.5156805983109427,-2.5156805983109427,-2.5156805983109427,-2.5156805983109427,-2.5156805983109427,-2.5156805983109427,-2.5156805983109427,-2.5156805983109427,-2.5156805983109427,-2.5156805983109427,-2.5156805983109427,-2.5156805983109427,-2.5156805983109427,-2.5156805983109427,-2.5156805983109427,-2.5156805983109427,-2.5156805983109427,-2.5156805983109427,-2.5156805983109427,-2.5156805983109427,-2.5156805983109427,-2.5156805983109427,-2.5156805983109427,-2.5156805983109427,-2.5156805983109427,-2.5156805983109427,-2.5156805983109427,-2.5156805983109427,-2.5156805983109427</t>
  </si>
  <si>
    <t>1070807283157861738248407455792,1070807283157861738248407455792,1070807283157861738248407455792,1070807283157861738248407455792,1070807283157861738248407455792,1070807283157861738248407455792,1070807283157861738248407455792,1070807283157861738248407455792,1070807283157861738248407455792,1070807283157861738248407455792,1070807283157861738248407455792,1070807283157861738248407455792,1070807283157861738248407455792,1070807283157861738248407455792,1070807283157861738248407455792,1070807283157861738248407455792,1070807283157861738248407455792,1070807283157861738248407455792,1070807283157861738248407455792,1070807283157861738248407455792,1070807283157861738248407455792,1070807283157861738248407455792,1070807283157861738248407455792,1070807283157861738248407455792,1070807283157861738248407455792,1070807283157861738248407455792,1070807283157861738248407455792,1070807283157861738248407455792,1070807283157861738248407455792,1070807283157861738248407455792</t>
  </si>
  <si>
    <t>-5.057546939225733,-4.793374825064432,-4.7497756912991465,-4.405526872468565,-4.105685225533182,-4.099928227857278,-4.097550584698425,-3.9993031679536015,-3.948396338954842,-3.9414425186897417,-3.8829140665490645,-3.756148405236842,-3.7047046759960733,-3.700629480572097,-3.662661880495896,-3.6026565559815333,-3.5599878760717343,-3.552752840933647,-3.5152489701266716,-3.4156470853473158,-3.400350478085519,-3.3246874361513292,-3.2918972534806534,-3.2141494746202257,-3.204800371352838,-3.143632509205506,-2.973596645666218,-2.9463484605652077,-2.9053793018786256,-2.9021975955034742,-2.8339868217248494,-2.8309525106063718,-2.794388182183349,-2.7744181354571835,-2.6852805305686225,-2.6440120592299663,-2.640842316458384,-2.6403084741369462,-2.637905761807384,-2.5873791118381737,-2.5848663649112944,-2.5602136826603386,-2.5542801761949296,-2.554280176194929,-2.5481871673443406,-2.5161953743566325,-2.515680598310944,-2.5156805983109436,-2.5156805983109427</t>
  </si>
  <si>
    <t>0.035593271255493164,0.23426556587219238,0.6963245868682861,0.7389848232269287,0.826326847076416,1.2567269802093506,1.3720629215240479,1.3855924606323242,1.4016523361206055,1.6118371486663818,1.6569952964782715,1.6876003742218018,1.934389352798462,2.227851390838623,2.283034563064575,2.297076463699341,2.441053628921509,2.6151156425476074,2.71494460105896,2.82680344581604,2.9125897884368896,3.056610345840454,3.071099281311035,3.1814639568328857,3.4297544956207275,3.5847463607788086,3.9454550743103027,4.258536100387573,4.6523377895355225,5.022566318511963,5.480564117431641,5.730450868606567,5.959236145019531,7.054867744445801,7.168736696243286,8.851712226867676,10.67691969871521,13.201918840408325,17.00702428817749,17.03964114189148,17.13844656944275,19.990854263305664,28.210987091064453,31.849658012390137,39.79458546638489,44.127745151519775,51.4676468372345,65.25503063201904,81.88840103149414</t>
  </si>
  <si>
    <t>1,13,43,46,52,82,90,91,92,106,109,111,128,149,153,154,164,176,183,191,197,207,208,216,233,244,268,289,316,341,373,390,406,482,490,608,732,897,1152,1154,1161,1357,1929,2183,2742,3046,3556,4520,5660</t>
  </si>
  <si>
    <t>2022-12-20 13:28:04.551412</t>
  </si>
  <si>
    <t>2022-12-20 13:32:05.667325</t>
  </si>
  <si>
    <t>-2.470682395785066,-2.470682395785066,-2.470682395785066,-2.470682395785066,-2.470682395785066,-2.470682395785066,-2.470682395785066,-2.470682395785066,-2.470682395785066,-2.470682395785066,-2.470682395785066,-2.470682395785066,-2.470682395785066,-2.470682395785066,-2.470682395785066,-2.470682395785066,-2.470682395785066,-2.470682395785066,-2.470682395785066,-2.470682395785066,-2.470682395785066,-2.470682395785066,-2.470682395785066,-2.470682395785066,-2.470682395785066,-2.470682395785066,-2.470682395785066,-2.470682395785066,-2.470682395785066,-2.470682395785066</t>
  </si>
  <si>
    <t>997662472943303420164273295399,997662472943303420164273295399,997662472943303420164273295399,997662472943303420164273295399,997662472943303420164273295399,997662472943303420164273295399,997662472943303420164273295399,997662472943303420164273295399,997662472943303420164273295399,997662472943303420164273295399,997662472943303420164273295399,997662472943303420164273295399,997662472943303420164273295399,997662472943303420164273295399,997662472943303420164273295399,997662472943303420164273295399,997662472943303420164273295399,997662472943303420164273295399,997662472943303420164273295399,997662472943303420164273295399,997662472943303420164273295399,997662472943303420164273295399,997662472943303420164273295399,997662472943303420164273295399,997662472943303420164273295399,997662472943303420164273295399,997662472943303420164273295399,997662472943303420164273295399,997662472943303420164273295399,997662472943303420164273295399</t>
  </si>
  <si>
    <t>-5.206687197554831,-5.072475368840153,-4.840666003961001,-4.584855205472142,-4.5768818788759695,-4.475181160943016,-4.329483572419345,-4.179149909734876,-3.9442411158942834,-3.801814896009493,-3.719541570328099,-3.685775053085989,-3.6035863642311643,-3.6012416219456,-3.5488310062897144,-3.546486208806885,-3.494535118925159,-3.4673857834095285,-3.4025785110355597,-3.354324245243551,-3.280315943595859,-3.2784661254507577,-3.257526889524343,-3.233446485744344,-3.2222422892196874,-3.218776188389317,-3.159181729445242,-3.0516317919138873,-3.0282738679907104,-2.911697564451267,-2.721537390275053,-2.69267362386635,-2.689468001442691,-2.6894680014426906,-2.6863755951450115,-2.666184374367128,-2.63436814442103,-2.618093453909265,-2.609574120273135,-2.588251645141272,-2.5852586931738197,-2.578364205105003,-2.5433733270623726,-2.5321873450072845,-2.5290954975407,-2.525436036020504,-2.5185231905226977,-2.502232304523342,-2.470682395785067,-2.4706823957850665,-2.470682395785066</t>
  </si>
  <si>
    <t>0.02959299087524414,0.18562674522399902,0.21874380111694336,0.6025404930114746,0.7590510845184326,0.8042263984680176,0.8187577724456787,1.1142337322235107,1.2591753005981445,1.4222254753112793,1.5115740299224854,1.6003096103668213,1.7182087898254395,1.8782126903533936,1.8927817344665527,1.9946260452270508,2.3572871685028076,2.4475820064544678,2.6622822284698486,2.7756459712982178,3.156876564025879,3.1854541301727295,3.762362241744995,3.8963308334350586,4.099993705749512,4.514387845993042,4.604688882827759,5.530223369598389,5.688313961029053,5.763559579849243,5.940654039382935,6.1564037799835205,7.542442560195923,7.699453830718994,7.955299377441406,8.04005241394043,8.552232503890991,9.23044228553772,9.566711187362671,9.682598352432251,10.551557064056396,14.853508234024048,14.926755905151367,17.574892282485962,18.85358166694641,26.707308530807495,36.05255889892578,38.20600175857544,51.31766438484192,71.63015866279602,93.37174820899963</t>
  </si>
  <si>
    <t>1,10,12,36,46,49,50,71,81,92,98,104,112,123,124,131,156,162,177,185,212,214,254,263,277,306,312,376,387,392,404,419,515,526,544,550,586,633,656,664,722,1002,1007,1189,1276,1819,2471,2622,3535,4954,6433</t>
  </si>
  <si>
    <t>2022-12-20 13:28:04.814286</t>
  </si>
  <si>
    <t>2022-12-20 13:32:06.824695</t>
  </si>
  <si>
    <t>-2.8829304634590063,-2.8829304634590063,-2.8829304634590063,-2.8829304634590063,-2.8829304634590063,-2.8829304634590063,-2.8829304634590063,-2.8829304634590063,-2.8829304634590063,-2.8829304634590063,-2.8829304634590063,-2.8829304634590063,-2.8829304634590063,-2.8829304634590063,-2.8829304634590063,-2.8829304634590063,-2.8829304634590063,-2.8829304634590063,-2.8829304634590063,-2.8829304634590063,-2.8829304634590063,-2.8829304634590063,-2.8829304634590063,-2.8829304634590063,-2.8829304634590063,-2.8829304634590063,-2.8829304634590063,-2.8829304634590063,-2.8829304634590063,-2.8829304634590063</t>
  </si>
  <si>
    <t>972913394568194309101195256978,972913394568194309101195256978,972913394568194309101195256978,972913394568194309101195256978,972913394568194309101195256978,972913394568194309101195256978,972913394568194309101195256978,972913394568194309101195256978,972913394568194309101195256978,972913394568194309101195256978,972913394568194309101195256978,972913394568194309101195256978,972913394568194309101195256978,972913394568194309101195256978,972913394568194309101195256978,972913394568194309101195256978,972913394568194309101195256978,972913394568194309101195256978,972913394568194309101195256978,972913394568194309101195256978,972913394568194309101195256978,972913394568194309101195256978,972913394568194309101195256978,972913394568194309101195256978,972913394568194309101195256978,972913394568194309101195256978,972913394568194309101195256978,972913394568194309101195256978,972913394568194309101195256978,972913394568194309101195256978</t>
  </si>
  <si>
    <t>-4.884525580001273,-4.774460439156521,-4.702352670840026,-4.699569387593787,-4.627616175621738,-4.589887914631968,-4.508760435511245,-4.379728489181937,-4.242933935729135,-4.067306778430948,-3.956669964041542,-3.9461710724947983,-3.9127679733835423,-3.80421590364715,-3.788097737605647,-3.7682678296335217,-3.7521916460347047,-3.6754585918127125,-3.600757621309647,-3.557835079787113,-3.486988050046604,-3.4310717905354933,-3.3660088505693797,-3.355790491571786,-3.257120667289016,-3.1777650640444213,-3.1675296416114467,-3.1424182356475225,-3.0893642266248826,-3.066798861436875,-3.056788723895873,-3.0420855847447954,-3.0375309369104118,-2.9883128585248535,-2.974678176846068,-2.9712116245647064,-2.9712116245647056,-2.927681828838588,-2.882930463459007,-2.8829304634590063</t>
  </si>
  <si>
    <t>0.031629323959350586,0.2438364028930664,0.2744269371032715,0.4359927177429199,0.5087087154388428,0.5237758159637451,0.5684165954589844,0.6401529312133789,0.7279376983642578,0.8287701606750488,1.1939630508422852,1.388092041015625,1.4332714080810547,1.5230400562286377,1.6790449619293213,1.723703384399414,1.7377524375915527,1.7518048286437988,2.4967143535614014,2.5408759117126465,2.7379891872406006,2.9235806465148926,3.3730690479278564,3.4171998500823975,3.4463155269622803,3.743832588195801,4.220380544662476,4.397485971450806,4.459762334823608,4.618202209472656,8.193556308746338,8.73533320426941,10.401012420654297,12.434874296188354,14.014671564102173,19.02365732192993,24.244358777999878,27.34002947807312,88.74240922927856,93.16700029373169</t>
  </si>
  <si>
    <t>1,14,16,26,31,32,35,40,46,53,77,90,93,99,110,113,114,115,165,168,182,195,225,228,230,250,282,294,298,309,556,593,706,837,939,1277,1635,1851,6069,6369</t>
  </si>
  <si>
    <t>2022-12-20 13:28:04.771156</t>
  </si>
  <si>
    <t>2022-12-20 13:32:11.770588</t>
  </si>
  <si>
    <t>-2.7885659514165764,-2.7885659514165764,-2.7885659514165764,-2.7885659514165764,-2.7885659514165764,-2.7885659514165764,-2.7885659514165764,-2.7885659514165764,-2.7885659514165764,-2.7885659514165764,-2.7885659514165764,-2.7885659514165764,-2.7885659514165764,-2.7885659514165764,-2.7885659514165764,-2.7885659514165764,-2.7885659514165764,-2.7885659514165764,-2.7885659514165764,-2.7885659514165764,-2.7885659514165764,-2.7885659514165764,-2.7885659514165764,-2.7885659514165764,-2.7885659514165764,-2.7885659514165764,-2.7885659514165764,-2.7885659514165764,-2.7885659514165764,-2.7885659514165764</t>
  </si>
  <si>
    <t>658477432971184990889342631802,658477432971184990889342631802,658477432971184990889342631802,658477432971184990889342631802,658477432971184990889342631802,658477432971184990889342631802,658477432971184990889342631802,658477432971184990889342631802,658477432971184990889342631802,658477432971184990889342631802,658477432971184990889342631802,658477432971184990889342631802,658477432971184990889342631802,658477432971184990889342631802,658477432971184990889342631802,658477432971184990889342631802,658477432971184990889342631802,658477432971184990889342631802,658477432971184990889342631802,658477432971184990889342631802,658477432971184990889342631802,658477432971184990889342631802,658477432971184990889342631802,658477432971184990889342631802,658477432971184990889342631802,658477432971184990889342631802,658477432971184990889342631802,658477432971184990889342631802,658477432971184990889342631802,658477432971184990889342631802</t>
  </si>
  <si>
    <t>-5.560519883307141,-5.523487000111961,-5.116480100439432,-5.048495588896117,-5.034948943262622,-4.629824860993805,-4.555608751793347,-4.478395272226364,-4.45730408539088,-4.442624146833453,-4.3755069623758605,-4.3542146478949615,-4.277488292242358,-4.237458211822047,-4.147126748968425,-4.078078094636886,-4.003315595584045,-3.9785393902399684,-3.934301131381676,-3.8876652505555818,-3.8857480780005442,-3.7281874008167435,-3.7067846020701958,-3.6171860821273323,-3.5972937963584544,-3.5535126102180143,-3.5175557214030917,-3.461043660071499,-3.4409712922611098,-3.372907346857544,-3.3615055539435734,-3.2382441772626462,-3.219570285557028,-3.111991169274373,-3.1110000845201022,-3.06953488264519,-3.0660845788652384,-3.0524632273998837,-3.0452659591504854,-3.0416168483788217,-3.033577395539062,-2.9722297887729203,-2.9515829362171457,-2.950162986708057,-2.928343984335638,-2.9183484591928925,-2.9052845096027884,-2.8888765441171653,-2.8550558584849046,-2.852029036012617,-2.8381679740274612,-2.838167974027461,-2.7946358722872167,-2.788565951416577,-2.7885659514165764</t>
  </si>
  <si>
    <t>0.030597448348999023,0.16907620429992676,0.18412566184997559,0.4214050769805908,0.45351314544677734,0.5613696575164795,0.7936382293701172,0.8493127822875977,0.9215521812438965,0.9356162548065186,0.977247953414917,1.0961425304412842,1.1116712093353271,1.2140231132507324,1.2295620441436768,1.2892625331878662,1.4216907024383545,1.4357531070709229,1.574211835861206,1.6740379333496094,1.7317070960998535,1.8882298469543457,2.5368449687957764,2.6080782413482666,3.437262773513794,4.426083087921143,5.197113513946533,6.446367263793945,6.7864766120910645,7.2128283977508545,8.285857200622559,9.626410007476807,12.05404806137085,13.528010129928589,15.076699018478394,15.847224235534668,18.23100996017456,18.572131633758545,32.3191397190094,39.27890419960022,39.98416018486023,40.8715877532959,44.64491033554077,45.45806837081909,45.543333292007446,46.23857641220093,49.05674600601196,52.58182621002197,56.164138317108154,57.59775757789612,65.93368744850159,80.41553544998169,84.56701493263245,91.95606255531311,100.50110578536987</t>
  </si>
  <si>
    <t>1,9,10,26,28,35,51,55,60,61,64,72,73,80,81,85,94,95,104,111,115,126,171,176,234,301,355,441,465,495,570,663,821,920,1019,1072,1236,1259,2219,2710,2760,2821,3085,3142,3148,3197,3396,3642,3891,3991,4577,5568,5842,6348,6920</t>
  </si>
  <si>
    <t>2022-12-20 13:28:04.759623</t>
  </si>
  <si>
    <t>2022-12-20 13:32:13.998444</t>
  </si>
  <si>
    <t>-2.9245383275872747,-2.9245383275872747,-2.9245383275872747,-2.9245383275872747,-2.9245383275872747,-2.9245383275872747,-2.9245383275872747,-2.9245383275872747,-2.9245383275872747,-2.9245383275872747,-2.9245383275872747,-2.9245383275872747,-2.9245383275872747,-2.9245383275872747,-2.9245383275872747,-2.9245383275872747,-2.9245383275872747,-2.9245383275872747,-2.9245383275872747,-2.9245383275872747,-2.9245383275872747,-2.9245383275872747,-2.9245383275872747,-2.9245383275872747,-2.9245383275872747,-2.9245383275872747,-2.9245383275872747,-2.9245383275872747,-2.9245383275872747,-2.9245383275872747</t>
  </si>
  <si>
    <t>121840322864958894474784942494,121840322864958894474784942494,121840322864958894474784942494,121840322864958894474784942494,121840322864958894474784942494,121840322864958894474784942494,121840322864958894474784942494,121840322864958894474784942494,121840322864958894474784942494,121840322864958894474784942494,121840322864958894474784942494,121840322864958894474784942494,121840322864958894474784942494,121840322864958894474784942494,121840322864958894474784942494,121840322864958894474784942494,121840322864958894474784942494,121840322864958894474784942494,121840322864958894474784942494,121840322864958894474784942494,121840322864958894474784942494,121840322864958894474784942494,121840322864958894474784942494,121840322864958894474784942494,121840322864958894474784942494,121840322864958894474784942494,121840322864958894474784942494,121840322864958894474784942494,121840322864958894474784942494,121840322864958894474784942494</t>
  </si>
  <si>
    <t>-5.351085095679064,-5.192786267344057,-5.02018040610476,-4.806914221664132,-4.77802188648004,-4.6695751376555235,-4.648062238778307,-4.477750679105873,-4.460494613953971,-4.40107053623061,-4.334591165483499,-4.260654597592368,-4.234781219028418,-4.110841698724271,-3.9767202700603304,-3.9767202700603295,-3.973771025451757,-3.8723779916739325,-3.800995144576549,-3.72445866564402,-3.6996995332600613,-3.6291434789509216,-3.5387064708010616,-3.4722268117295596,-3.418163046053886,-3.3979326769751412,-3.3298111330543367,-3.2709938245528187,-3.2696994930657106,-3.2578051495107547,-3.2534253029003626,-3.245972196321154,-3.2392049365742666,-3.2131473381469697,-3.2114473807055286,-3.122050424031609,-3.1074783028019803,-3.106553327846044,-3.0816320586425365,-3.0533272190471914,-2.9942263764735393,-2.994226376473539,-2.9941021984648204,-2.9741697803166853,-2.934307268408381,-2.9343072684083804,-2.9325993086541753,-2.9290450441226255,-2.9290450441226246,-2.924538327587275,-2.9245383275872747</t>
  </si>
  <si>
    <t>0.03259754180908203,0.127424955368042,0.3195610046386719,0.44700193405151367,0.6401417255401611,0.7113666534423828,0.8121914863586426,0.8427867889404297,1.2736880779266357,1.3043639659881592,1.3947017192840576,1.5280582904815674,1.7412395477294922,1.755281686782837,1.7678334712982178,1.969475269317627,2.1606082916259766,2.17566180229187,2.2499022483825684,2.4360179901123047,2.5523781776428223,2.911546468734741,3.2747585773468018,3.34895658493042,3.760840892791748,4.220884323120117,4.778231143951416,6.209580421447754,6.5748291015625,10.716059684753418,10.972406148910522,11.139482498168945,11.88649868965149,12.242669582366943,12.959591150283813,13.119119882583618,13.652913331985474,13.972476720809937,14.036734819412231,14.457163095474243,14.989422082901001,21.226045608520508,27.46340584754944,32.896005153656006,33.27177453041077,36.199002265930176,40.44314742088318,40.70053434371948,57.38306522369385,58.47206258773804,100.26935386657715</t>
  </si>
  <si>
    <t>1,6,19,27,40,45,52,54,83,85,91,100,115,116,117,131,143,144,149,162,170,195,220,225,253,284,322,419,444,726,740,749,799,822,870,880,915,936,940,966,1002,1427,1855,2231,2257,2460,2754,2771,3924,4000,6826</t>
  </si>
  <si>
    <t>2022-12-20 13:28:04.572472</t>
  </si>
  <si>
    <t>2022-12-20 13:32:18.305666</t>
  </si>
  <si>
    <t>-2.4385859523274425,-2.4385859523274425,-2.4385859523274425,-2.4385859523274425,-2.4385859523274425,-2.4385859523274425,-2.4385859523274425,-2.4385859523274425,-2.4385859523274425,-2.4385859523274425,-2.4385859523274425,-2.4385859523274425,-2.4385859523274425,-2.4385859523274425,-2.4385859523274425,-2.4385859523274425,-2.4385859523274425,-2.4385859523274425,-2.4385859523274425,-2.4385859523274425,-2.4385859523274425,-2.4385859523274425,-2.4385859523274425,-2.4385859523274425,-2.4385859523274425,-2.4385859523274425,-2.4385859523274425,-2.4385859523274425,-2.4385859523274425,-2.4385859523274425</t>
  </si>
  <si>
    <t>744343556664389856758121469227,744343556664389856758121469227,744343556664389856758121469227,744343556664389856758121469227,744343556664389856758121469227,744343556664389856758121469227,744343556664389856758121469227,744343556664389856758121469227,744343556664389856758121469227,744343556664389856758121469227,744343556664389856758121469227,744343556664389856758121469227,744343556664389856758121469227,744343556664389856758121469227,744343556664389856758121469227,744343556664389856758121469227,744343556664389856758121469227,744343556664389856758121469227,744343556664389856758121469227,744343556664389856758121469227,744343556664389856758121469227,744343556664389856758121469227,744343556664389856758121469227,744343556664389856758121469227,744343556664389856758121469227,744343556664389856758121469227,744343556664389856758121469227,744343556664389856758121469227,744343556664389856758121469227,744343556664389856758121469227</t>
  </si>
  <si>
    <t>-5.214017201587106,-4.8390835210955165,-4.669210023224168,-4.58325260051304,-4.565183209472124,-4.507665778940002,-4.434665189620819,-4.326527835003277,-4.325286347370685,-4.30963858426678,-4.261501113103274,-4.056582939800416,-4.045890437236057,-3.994681313247679,-3.9589902303807847,-3.9163788691726316,-3.780938794299305,-3.7410446662664203,-3.5428075667167076,-3.4224146176515364,-3.392023345436455,-3.330937481611202,-3.309153828936179,-3.281676493127382,-3.156272341787307,-3.133781452179938,-3.0393560735168172,-2.9706230525074897,-2.8978835968654617,-2.874786560761819,-2.868335646030681,-2.865949259235335,-2.864954349545935,-2.8069399047436,-2.804553670786368,-2.8021559905781186,-2.775970059427485,-2.773583823650277,-2.7711559120369866,-2.738096493757854,-2.7054128564753848,-2.703026730350623,-2.6826859230491853,-2.682472986278204,-2.6752901911607365,-2.6589804328445377,-2.6247138495174687,-2.596273288032887,-2.567309527132963,-2.5095481482471116,-2.5018234757539353,-2.501823475753935,-2.48505911574907,-2.485059115749069,-2.4848606696029756,-2.473657490112624,-2.455565948692713,-2.455565948692712,-2.4385859523274425</t>
  </si>
  <si>
    <t>0.02859640121459961,0.15703248977661133,0.2965199947357178,0.4315147399902344,0.4741172790527344,0.4896509647369385,0.5192406177520752,0.5343098640441895,0.6331422328948975,0.7284619808197021,0.7580554485321045,0.8568849563598633,1.0239386558532715,1.0515720844268799,1.1362991333007812,1.178931713104248,1.2672202587127686,1.4127075672149658,1.4548397064208984,1.722731351852417,1.953984260559082,2.037750005722046,2.0803802013397217,2.2895760536193848,2.3929126262664795,2.7751681804656982,3.1985058784484863,3.758856773376465,4.323265314102173,4.565049886703491,4.799835681915283,5.133434057235718,5.319025278091431,5.333077430725098,5.4043192863464355,5.434923410415649,5.4494545459747314,5.477567434310913,5.592007875442505,6.125816345214844,6.153390645980835,6.35607123374939,6.585860252380371,6.899860858917236,7.77723240852356,8.318487405776978,9.393511772155762,9.785969972610474,14.510336875915527,18.178339958190918,22.198758125305176,22.836841106414795,38.124253034591675,47.026753664016724,81.76952385902405,89.67548966407776,91.00775337219238,94.3925793170929,106.85274863243103</t>
  </si>
  <si>
    <t>1,9,18,27,30,31,33,34,40,46,48,55,67,69,75,78,84,94,97,115,131,137,140,154,161,188,218,257,295,312,328,351,364,365,370,372,373,375,383,419,421,435,451,473,535,573,647,674,985,1236,1514,1557,2628,3252,5663,6204,6293,6522,7347</t>
  </si>
  <si>
    <t>2022-12-20 13:28:04.726504</t>
  </si>
  <si>
    <t>2022-12-20 13:32:19.013541</t>
  </si>
  <si>
    <t>-2.382782035140134,-2.382782035140134,-2.382782035140134,-2.382782035140134,-2.382782035140134,-2.382782035140134,-2.382782035140134,-2.382782035140134,-2.382782035140134,-2.382782035140134,-2.382782035140134,-2.382782035140134,-2.382782035140134,-2.382782035140134,-2.382782035140134,-2.382782035140134,-2.382782035140134,-2.382782035140134,-2.382782035140134,-2.382782035140134,-2.382782035140134,-2.382782035140134,-2.382782035140134,-2.382782035140134,-2.382782035140134,-2.382782035140134,-2.382782035140134,-2.382782035140134,-2.382782035140134,-2.382782035140134</t>
  </si>
  <si>
    <t>759351918844615627034950718502,759351918844615627034950718502,759351918844615627034950718502,759351918844615627034950718502,759351918844615627034950718502,759351918844615627034950718502,759351918844615627034950718502,759351918844615627034950718502,759351918844615627034950718502,759351918844615627034950718502,759351918844615627034950718502,759351918844615627034950718502,759351918844615627034950718502,759351918844615627034950718502,759351918844615627034950718502,759351918844615627034950718502,759351918844615627034950718502,759351918844615627034950718502,759351918844615627034950718502,759351918844615627034950718502,759351918844615627034950718502,759351918844615627034950718502,759351918844615627034950718502,759351918844615627034950718502,759351918844615627034950718502,759351918844615627034950718502,759351918844615627034950718502,759351918844615627034950718502,759351918844615627034950718502,759351918844615627034950718502</t>
  </si>
  <si>
    <t>-5.12348349045944,-4.918071503475728,-4.906331080352125,-4.754529111170587,-4.652836506717765,-4.460591052306165,-4.440250001948297,-4.425398180399009,-4.411319015534048,-4.3414842149776485,-4.313313793727619,-4.227112746810119,-4.178537675877685,-4.121435088338847,-4.0563619571312906,-4.0291959429532085,-4.014962073607,-4.006700152841087,-3.9371387612294098,-3.873720052524554,-3.727976612117785,-3.6575227436821622,-3.644577717788745,-3.5778058033027733,-3.570814179737526,-3.547092829073815,-3.4751251169225377,-3.4646097751582703,-3.4095899351636545,-3.3185781424707,-3.2929110125709795,-3.2827040545860084,-3.167266014454938,-3.130487751713289,-3.0162562546353056,-3.007987062481468,-2.999019946890138,-2.9568116620749634,-2.931361610205426,-2.9069488147363907,-2.87414581186137,-2.853645253221559,-2.852173525606445,-2.8340452275615227,-2.8201356892038323,-2.8085225783547294,-2.787984966207235,-2.750607948868206,-2.747934662835287,-2.7365765405658085,-2.7273728678441858,-2.6667858845612096,-2.6609942389196815,-2.643098334928583,-2.63904472715488,-2.6327877716947232,-2.6317487645703252,-2.6183266153672715,-2.5825190203509374,-2.576680436068049,-2.5585075158237727,-2.5236353239750025,-2.5028012903829544,-2.502285115424349,-2.4872682451640884,-2.482568589992571,-2.471315621884912,-2.450187767971421,-2.4478537871900965,-2.4478537871900956,-2.424384154892019,-2.398741275942986,-2.398741275942985,-2.382782035140134</t>
  </si>
  <si>
    <t>0.029107093811035156,0.04365205764770508,0.07324886322021484,0.13295412063598633,0.2653837203979492,0.30902719497680664,0.4429931640625,0.5704209804534912,0.61407470703125,0.6883013248443604,0.7018537521362305,0.7309553623199463,0.8874368667602539,0.9025046825408936,0.9451425075531006,0.9591953754425049,0.9737370014190674,1.0304298400878906,1.0590126514434814,1.1312651634216309,1.189436912536621,1.4382603168487549,1.5230543613433838,1.7397572994232178,1.8255348205566406,1.896249771118164,2.1200098991394043,2.2830212116241455,2.2980637550354004,2.3703079223632812,2.5423762798309326,2.7119016647338867,3.2631924152374268,3.4924471378326416,3.534097909927368,3.8897993564605713,4.0387983322143555,4.231941223144531,4.926228284835815,5.468576908111572,5.645660161972046,6.897920846939087,7.037779331207275,7.24494743347168,7.625199794769287,8.691172361373901,8.886300563812256,9.700655460357666,10.026744842529297,10.085939884185791,10.33077621459961,11.80776071548462,12.990710258483887,13.66596531867981,14.243937969207764,15.801574468612671,16.966362714767456,17.025068521499634,17.11283540725708,17.68420648574829,18.896709442138672,19.16913652420044,21.2887601852417,26.050179958343506,29.45546007156372,30.89506721496582,31.695629835128784,35.90906262397766,38.21650671958923,54.27984952926636,57.323901653289795,60.88281989097595,86.97470164299011,106.4779646396637</t>
  </si>
  <si>
    <t>1,1,3,7,16,19,28,36,39,44,45,47,58,59,62,63,64,68,70,75,79,96,102,117,123,128,143,154,155,160,172,184,222,237,240,264,274,287,334,372,384,470,480,495,522,595,608,664,685,689,706,804,882,925,962,1068,1147,1151,1157,1196,1278,1296,1443,1772,2010,2111,2166,2461,2623,3743,3953,4202,5989,7287</t>
  </si>
  <si>
    <t>2022-12-20 13:31:15.600847</t>
  </si>
  <si>
    <t>2022-12-20 13:34:27.067138</t>
  </si>
  <si>
    <t>-2.823606606529148,-2.823606606529148,-2.823606606529148,-2.823606606529148,-2.823606606529148,-2.823606606529148,-2.823606606529148,-2.823606606529148,-2.823606606529148,-2.823606606529148,-2.823606606529148,-2.823606606529148,-2.823606606529148,-2.823606606529148,-2.823606606529148,-2.823606606529148,-2.823606606529148,-2.823606606529148,-2.823606606529148,-2.823606606529148,-2.823606606529148,-2.823606606529148,-2.823606606529148,-2.823606606529148,-2.823606606529148,-2.823606606529148,-2.823606606529148,-2.823606606529148,-2.823606606529148,-2.823606606529148</t>
  </si>
  <si>
    <t>319358992941942719485195023703,319358992941942719485195023703,319358992941942719485195023703,319358992941942719485195023703,319358992941942719485195023703,319358992941942719485195023703,319358992941942719485195023703,319358992941942719485195023703,319358992941942719485195023703,319358992941942719485195023703,319358992941942719485195023703,319358992941942719485195023703,319358992941942719485195023703,319358992941942719485195023703,319358992941942719485195023703,319358992941942719485195023703,319358992941942719485195023703,319358992941942719485195023703,319358992941942719485195023703,319358992941942719485195023703,319358992941942719485195023703,319358992941942719485195023703,319358992941942719485195023703,319358992941942719485195023703,319358992941942719485195023703,319358992941942719485195023703,319358992941942719485195023703,319358992941942719485195023703,319358992941942719485195023703,319358992941942719485195023703</t>
  </si>
  <si>
    <t>-4.992973258888551,-4.822499556441539,-4.777769271937107,-4.76688401848232,-4.750307739375536,-4.731939404009802,-4.568817457788401,-4.550349812114892,-4.499128839072745,-4.4705252759983045,-4.345144975669471,-4.324766746388313,-4.324133660959431,-4.295383274761279,-4.287802431472593,-4.224403337344345,-4.207295674050553,-4.205926919070212,-4.09157420714074,-4.024719100379172,-4.016180950266013,-3.965907964991096,-3.928243339819392,-3.8910748877187733,-3.794466638709978,-3.7923551584900403,-3.7742451803447357,-3.722826852265698,-3.6112678180693316,-3.5578768337654796,-3.5363230646688475,-3.4981658305215952,-3.4363914825136015,-3.409353290475052,-3.3898077680709555,-3.3156871332727973,-3.3150212325194985,-3.170000691390132,-3.055657511955578,-3.0072930696078286,-2.9313932654281265,-2.922829672091341,-2.919329994674944,-2.918842316645823,-2.9011481880485537,-2.887996215335835,-2.86804356162413,-2.867028432018529,-2.823606606529148</t>
  </si>
  <si>
    <t>0.029593467712402344,0.2176210880279541,0.3601417541503906,0.3762083053588867,0.46750378608703613,0.5136544704437256,0.5452754497528076,0.5608077049255371,0.6049740314483643,0.7534565925598145,0.783104419708252,0.8141777515411377,0.8593084812164307,0.9140021800994873,1.0178289413452148,1.0313575267791748,1.1015892028808594,1.2039415836334229,1.2174808979034424,1.380483865737915,1.4075968265533447,1.6259090900421143,1.655500888824463,1.6690304279327393,1.8952765464782715,2.209820032119751,2.4696602821350098,2.6557862758636475,2.728025436401367,2.890029191970825,4.433601379394531,4.683926343917847,5.229720592498779,5.834203481674194,6.079005002975464,6.367946147918701,7.034152269363403,7.454540967941284,8.580706357955933,9.68629264831543,10.05305552482605,10.927855014801025,14.811664342880249,15.044409275054932,20.854369401931763,23.221292972564697,24.082120895385742,29.22210431098938,45.84952187538147</t>
  </si>
  <si>
    <t>1,13,23,24,30,33,35,36,39,49,51,53,56,60,67,68,72,79,80,91,93,108,110,111,127,149,167,180,185,196,302,319,357,399,416,436,482,511,589,665,690,749,1013,1029,1422,1581,1640,1991,3130</t>
  </si>
  <si>
    <t>2022-12-20 13:31:44.201911</t>
  </si>
  <si>
    <t>2022-12-20 13:34:57.980146</t>
  </si>
  <si>
    <t>-2.637802890406255,-2.637802890406255,-2.637802890406255,-2.637802890406255,-2.637802890406255,-2.637802890406255,-2.637802890406255,-2.637802890406255,-2.637802890406255,-2.637802890406255,-2.637802890406255,-2.637802890406255,-2.637802890406255,-2.637802890406255,-2.637802890406255,-2.637802890406255,-2.637802890406255,-2.637802890406255,-2.637802890406255,-2.637802890406255,-2.637802890406255,-2.637802890406255,-2.637802890406255,-2.637802890406255,-2.637802890406255,-2.637802890406255,-2.637802890406255,-2.637802890406255,-2.637802890406255,-2.637802890406255</t>
  </si>
  <si>
    <t>642019485840175486128160370419,642019485840175486128160370419,642019485840175486128160370419,642019485840175486128160370419,642019485840175486128160370419,642019485840175486128160370419,642019485840175486128160370419,642019485840175486128160370419,642019485840175486128160370419,642019485840175486128160370419,642019485840175486128160370419,642019485840175486128160370419,642019485840175486128160370419,642019485840175486128160370419,642019485840175486128160370419,642019485840175486128160370419,642019485840175486128160370419,642019485840175486128160370419,642019485840175486128160370419,642019485840175486128160370419,642019485840175486128160370419,642019485840175486128160370419,642019485840175486128160370419,642019485840175486128160370419,642019485840175486128160370419,642019485840175486128160370419,642019485840175486128160370419,642019485840175486128160370419,642019485840175486128160370419,642019485840175486128160370419</t>
  </si>
  <si>
    <t>-5.275759877022282,-5.214347941328948,-5.212580910023226,-5.182170156430287,-4.7737924581722835,-4.587669960853033,-4.440108981671526,-4.30932387257189,-4.308356267000107,-4.276916932603828,-4.244962867960293,-3.959386941738615,-3.9181491211502633,-3.858062839977291,-3.8381101986927786,-3.8120432049078365,-3.792148143992673,-3.737224348377585,-3.7096763002404836,-3.634856064099088,-3.5614232099252616,-3.539139337226282,-3.4387946103163367,-3.4013442303613677,-3.399814413308878,-3.332726277885973,-3.3091096760220347,-3.300960060963356,-3.2786026327726856,-3.2148561994100766,-3.164829788696776,-3.1150572478352845,-3.1148980380521927,-3.1105713070897307,-3.094166582558507,-3.090088717348593,-3.0546267572347987,-2.9487492623528175,-2.921607443969494,-2.9216074439694935,-2.8939802273584085,-2.871423624257122,-2.844263866973924,-2.8441220068276674,-2.806740116957202,-2.7969947043222545,-2.7969947043222536,-2.7805846938544962,-2.777727572811948,-2.7776049258604165,-2.7769142105876,-2.7769142105875995,-2.7380879888387097,-2.7128517781234427,-2.637802890406255</t>
  </si>
  <si>
    <t>0.030588626861572266,0.08777475357055664,0.19217443466186523,0.20718073844909668,0.23677778244018555,0.3205559253692627,0.41085004806518555,0.790597677230835,0.9927575588226318,1.0519404411315918,1.2009365558624268,1.2305333614349365,1.7532463073730469,1.8104302883148193,1.8836662769317627,1.9273216724395752,2.1420607566833496,2.1710894107818604,2.2287867069244385,2.347684621810913,2.7630467414855957,2.9968650341033936,3.0264081954956055,3.1864097118377686,3.50347900390625,3.5180225372314453,3.6634762287139893,3.7758378982543945,3.9057838916778564,4.296038866043091,4.385328769683838,4.413435697555542,5.283807754516602,6.1280810832977295,6.48876953125,7.672197580337524,7.889391660690308,8.005817174911499,8.660417079925537,9.097361087799072,11.251025438308716,13.426198482513428,16.788313627243042,19.223437070846558,24.17840027809143,27.820011377334595,28.753102779388428,30.709529638290405,31.902350425720215,33.73496460914612,37.08252263069153,40.78783440589905,40.96212649345398,46.693474769592285,47.790080308914185</t>
  </si>
  <si>
    <t>1,4,11,12,14,20,26,52,66,70,80,82,118,122,127,130,145,147,151,159,188,204,206,217,239,240,250,258,267,294,300,302,362,420,445,525,540,548,593,623,767,917,1147,1314,1652,1900,1964,2095,2177,2304,2530,2784,2796,3188,3263</t>
  </si>
  <si>
    <t>2022-12-20 13:31:17.480071</t>
  </si>
  <si>
    <t>2022-12-20 13:35:29.283611</t>
  </si>
  <si>
    <t>-2.7412677647035735,-2.7412677647035735,-2.7412677647035735,-2.7412677647035735,-2.7412677647035735,-2.7412677647035735,-2.7412677647035735,-2.7412677647035735,-2.7412677647035735,-2.7412677647035735,-2.7412677647035735,-2.7412677647035735,-2.7412677647035735,-2.7412677647035735,-2.7412677647035735,-2.7412677647035735,-2.7412677647035735,-2.7412677647035735,-2.7412677647035735,-2.7412677647035735,-2.7412677647035735,-2.7412677647035735,-2.7412677647035735,-2.7412677647035735,-2.7412677647035735,-2.7412677647035735,-2.7412677647035735,-2.7412677647035735,-2.7412677647035735,-2.7412677647035735</t>
  </si>
  <si>
    <t>498250778430745341976558627322,498250778430745341976558627322,498250778430745341976558627322,498250778430745341976558627322,498250778430745341976558627322,498250778430745341976558627322,498250778430745341976558627322,498250778430745341976558627322,498250778430745341976558627322,498250778430745341976558627322,498250778430745341976558627322,498250778430745341976558627322,498250778430745341976558627322,498250778430745341976558627322,498250778430745341976558627322,498250778430745341976558627322,498250778430745341976558627322,498250778430745341976558627322,498250778430745341976558627322,498250778430745341976558627322,498250778430745341976558627322,498250778430745341976558627322,498250778430745341976558627322,498250778430745341976558627322,498250778430745341976558627322,498250778430745341976558627322,498250778430745341976558627322,498250778430745341976558627322,498250778430745341976558627322,498250778430745341976558627322</t>
  </si>
  <si>
    <t>-5.092206212341074,-4.979873326657168,-4.676805381946104,-4.666534179313488,-4.652120874613893,-4.636427452013837,-4.584707268284458,-4.489491495125659,-4.469596952822033,-4.392789374152028,-4.243157093525708,-4.137492144963955,-4.137416544230539,-3.978176530514301,-3.9500194089625205,-3.9271585307619628,-3.8846156027266368,-3.8571249084894346,-3.8433338219485886,-3.7715613889988786,-3.7526194266432125,-3.7501776359491763,-3.692362062025107,-3.606164546122062,-3.595065730537162,-3.503399555594277,-3.492257899295304,-3.483828852756257,-3.445352090006534,-3.3836724894177714,-3.377630984534784,-3.3774786777748993,-3.377478677774898,-3.3493548192485747,-3.3450963228651087,-3.3450963228651083,-3.3168419773700313,-3.275946369612158,-3.209412387634542,-3.19890447288459,-3.172005844763728,-3.125901912873087,-3.1067540813122987,-3.103186350959151,-3.090007855781171,-3.030500762310744,-3.0116026571119012,-2.9907182497748424,-2.972435787292559,-2.9724357872925586,-2.9505632690088532,-2.8907202123900877,-2.8737257524468047,-2.8502043796949157,-2.844549209453184,-2.819693852141497,-2.7832732355765333,-2.7832732355765324,-2.757434052848161,-2.7574340528481605,-2.7412677647035735</t>
  </si>
  <si>
    <t>0.03110504150390625,0.4369497299194336,0.5217211246490479,0.6977977752685547,0.9456062316894531,0.9877386093139648,1.0323894023895264,1.192411184310913,1.2250409126281738,1.2681770324707031,1.3424172401428223,1.4016053676605225,1.5917184352874756,1.6770241260528564,1.7206673622131348,1.8355364799499512,1.8490774631500244,2.0477375984191895,2.3196122646331787,2.4510324001312256,2.882951259613037,2.984292984008789,3.1438794136047363,3.552152395248413,3.842095375061035,3.9138123989105225,4.087422132492065,5.705732583999634,5.911413669586182,6.2023701667785645,7.088236093521118,7.427348375320435,7.880308628082275,8.201858043670654,8.966885328292847,13.705080270767212,14.108399391174316,14.471591472625732,14.936121225357056,15.922358751296997,16.724509954452515,17.845388174057007,19.086515426635742,19.6117525100708,20.598830938339233,20.948460340499878,21.437899351119995,21.741390705108643,26.33207941055298,28.71034598350525,29.32787585258484,29.557117462158203,29.77483034133911,30.111918210983276,30.257920265197754,30.421427488327026,30.865392446517944,37.962332248687744,39.617774963378906,78.92213177680969,104.81892538070679</t>
  </si>
  <si>
    <t>1,28,34,46,63,66,69,80,82,85,90,94,107,113,116,124,125,139,158,167,196,203,214,242,262,267,279,391,405,425,486,509,540,562,613,936,964,989,1021,1088,1142,1215,1296,1330,1397,1421,1455,1476,1788,1952,1994,2010,2025,2048,2058,2069,2100,2585,2699,5382,7163</t>
  </si>
  <si>
    <t>2022-12-20 13:32:08.588494</t>
  </si>
  <si>
    <t>2022-12-20 13:35:34.802003</t>
  </si>
  <si>
    <t>-2.674115779563999,-2.674115779563999,-2.674115779563999,-2.674115779563999,-2.674115779563999,-2.674115779563999,-2.674115779563999,-2.674115779563999,-2.674115779563999,-2.674115779563999,-2.674115779563999,-2.674115779563999,-2.674115779563999,-2.674115779563999,-2.674115779563999,-2.674115779563999,-2.674115779563999,-2.674115779563999,-2.674115779563999,-2.674115779563999,-2.674115779563999,-2.674115779563999,-2.674115779563999,-2.674115779563999,-2.674115779563999,-2.674115779563999,-2.674115779563999,-2.674115779563999,-2.674115779563999,-2.674115779563999</t>
  </si>
  <si>
    <t>585746079414221879952233586841,585746079414221879952233586841,585746079414221879952233586841,585746079414221879952233586841,585746079414221879952233586841,585746079414221879952233586841,585746079414221879952233586841,585746079414221879952233586841,585746079414221879952233586841,585746079414221879952233586841,585746079414221879952233586841,585746079414221879952233586841,585746079414221879952233586841,585746079414221879952233586841,585746079414221879952233586841,585746079414221879952233586841,585746079414221879952233586841,585746079414221879952233586841,585746079414221879952233586841,585746079414221879952233586841,585746079414221879952233586841,585746079414221879952233586841,585746079414221879952233586841,585746079414221879952233586841,585746079414221879952233586841,585746079414221879952233586841,585746079414221879952233586841,585746079414221879952233586841,585746079414221879952233586841,585746079414221879952233586841</t>
  </si>
  <si>
    <t>-5.0031895393701165,-4.694047107929989,-4.637838764338111,-4.579519000320826,-4.512954193859654,-4.477813560908006,-4.47376483755151,-4.351558113048772,-4.273673546830193,-4.176116973431431,-4.151908009584248,-4.109248185053457,-4.083628802139469,-4.036780478663673,-3.978003308523472,-3.9742479899962486,-3.836681138245175,-3.776531708468222,-3.7494782013588326,-3.692620811489365,-3.584585391854158,-3.5766740315403904,-3.563977670124609,-3.5572801466237616,-3.5517667738166776,-3.4708303606252575,-3.4585060444943108,-3.446750633213162,-3.434069180565897,-3.4134381534414353,-3.3807383326904397,-3.3793083139140183,-3.378866491538391,-3.3353486904339644,-3.2940957374410647,-3.192829683924398,-3.175438142499436,-3.134196123151899,-3.066350801388259,-3.0299988312288284,-2.912551173012515,-2.8881090495816633,-2.883918085501402,-2.8647052206898693,-2.8554516077968404,-2.85545160779684,-2.853270654223359,-2.8112073898834717,-2.7759474512948366,-2.7675406270889122,-2.7675406270889114,-2.756358203856585,-2.7446460038881857,-2.7040679108386767,-2.676372524458066,-2.6763725244580656,-2.6741157795639996,-2.674115779563999</t>
  </si>
  <si>
    <t>0.03158855438232422,0.04520058631896973,0.1951305866241455,0.4429628849029541,0.575897216796875,0.6055467128753662,0.6190416812896729,0.6335732936859131,0.7038087844848633,0.7615184783935547,0.9079945087432861,0.9225358963012695,0.9365890026092529,1.0118389129638672,1.0419459342956543,1.3644979000091553,1.4387450218200684,1.6393988132476807,1.6830403804779053,1.7874042987823486,1.9263379573822021,2.2172884941101074,2.287536382675171,2.3462259769439697,2.6503658294677734,2.6914939880371094,2.881608486175537,2.911200523376465,2.942312240600586,3.2407991886138916,3.299997329711914,3.596503496170044,4.164347171783447,4.193936109542847,4.498950958251953,6.078177452087402,6.766377687454224,7.337190628051758,7.540431022644043,7.813743829727173,9.2771315574646,12.55800175666809,14.6443452835083,15.18978476524353,17.847264766693115,22.92894458770752,25.424129247665405,26.70442485809326,27.086228132247925,27.395848035812378,27.791648387908936,28.88776183128357,29.382508039474487,33.21326994895935,35.236390352249146,38.495397090911865,50.92019701004028,58.79602670669556</t>
  </si>
  <si>
    <t>1,1,11,28,37,39,40,41,46,50,60,61,62,67,69,91,96,110,113,120,129,149,154,158,179,182,195,197,199,219,223,243,281,283,304,409,456,495,509,528,627,847,990,1027,1209,1556,1727,1814,1840,1861,1888,1963,1995,2257,2395,2617,3463,4000</t>
  </si>
  <si>
    <t>2022-12-20 13:31:29.510020</t>
  </si>
  <si>
    <t>2022-12-20 13:35:35.492066</t>
  </si>
  <si>
    <t>-2.9395455274068887,-2.9395455274068887,-2.9395455274068887,-2.9395455274068887,-2.9395455274068887,-2.9395455274068887,-2.9395455274068887,-2.9395455274068887,-2.9395455274068887,-2.9395455274068887,-2.9395455274068887,-2.9395455274068887,-2.9395455274068887,-2.9395455274068887,-2.9395455274068887,-2.9395455274068887,-2.9395455274068887,-2.9395455274068887,-2.9395455274068887,-2.9395455274068887,-2.9395455274068887,-2.9395455274068887,-2.9395455274068887,-2.9395455274068887,-2.9395455274068887,-2.9395455274068887,-2.9395455274068887,-2.9395455274068887,-2.9395455274068887,-2.9395455274068887</t>
  </si>
  <si>
    <t>121685618119278535273298244854,121685618119278535273298244854,121685618119278535273298244854,121685618119278535273298244854,121685618119278535273298244854,121685618119278535273298244854,121685618119278535273298244854,121685618119278535273298244854,121685618119278535273298244854,121685618119278535273298244854,121685618119278535273298244854,121685618119278535273298244854,121685618119278535273298244854,121685618119278535273298244854,121685618119278535273298244854,121685618119278535273298244854,121685618119278535273298244854,121685618119278535273298244854,121685618119278535273298244854,121685618119278535273298244854,121685618119278535273298244854,121685618119278535273298244854,121685618119278535273298244854,121685618119278535273298244854,121685618119278535273298244854,121685618119278535273298244854,121685618119278535273298244854,121685618119278535273298244854,121685618119278535273298244854,121685618119278535273298244854</t>
  </si>
  <si>
    <t>-5.359200238427942,-5.357552820062947,-5.113346318860913,-4.683818068999559,-4.608496860952845,-4.449913619671762,-4.423661280729565,-4.295152283406469,-4.057081910990748,-4.045588889256177,-3.772150318330846,-3.7558244980863025,-3.7447927237255527,-3.6669454546699947,-3.613436107053298,-3.534087971787218,-3.457733855367101,-3.449676095744221,-3.427817244351158,-3.4243408304606646,-3.34336131974522,-3.2836111035303466,-3.276761432708789,-3.2682658948343004,-3.2487434331008647,-3.204657138421416,-3.1993844834969254,-3.193220622364171,-3.1639671418664177,-3.140715355216137,-3.1332256039126554,-3.125074841928081,-3.1250748419280807,-3.1105433751575204,-3.1105433751575196,-3.0947070024488488,-3.066213491641294,-3.0532521396319634,-3.0353091987722123,-2.9911368959076765,-2.9575548404128416,-2.93954552740689,-2.939545527406889,-2.9395455274068887</t>
  </si>
  <si>
    <t>0.03059101104736328,0.14748859405517578,0.32810306549072266,0.4871218204498291,0.6141374111175537,0.742950439453125,0.7741072177886963,0.882904052734375,1.0971238613128662,1.2984139919281006,1.3851747512817383,1.5687789916992188,1.6741197109222412,1.9691007137298584,2.114123821258545,2.5039162635803223,2.546999216079712,2.6342720985412598,3.0120222568511963,3.271881341934204,3.5121612548828125,4.799413681030273,8.960633277893066,9.257944345474243,9.315640449523926,9.44607400894165,9.635190963745117,9.678327798843384,10.719286918640137,11.236506462097168,13.164915561676025,14.658769845962524,24.79252600669861,33.98658323287964,42.28816628456116,48.866912841796875,53.29491353034973,57.97867703437805,68.74492383003235,70.93428540229797,80.20707678794861,94.79276037216187,100.27932000160217,100.96757817268372</t>
  </si>
  <si>
    <t>1,8,20,31,40,49,51,58,73,87,93,106,113,133,143,170,173,179,205,223,239,326,606,627,631,640,653,656,728,764,896,997,1698,2332,2899,3347,3647,3971,4718,4870,5511,6521,6900,6947</t>
  </si>
  <si>
    <t>2022-12-20 13:31:44.516467</t>
  </si>
  <si>
    <t>2022-12-20 13:35:37.041211</t>
  </si>
  <si>
    <t>-2.57247446525749,-2.57247446525749,-2.57247446525749,-2.57247446525749,-2.57247446525749,-2.57247446525749,-2.57247446525749,-2.57247446525749,-2.57247446525749,-2.57247446525749,-2.57247446525749,-2.57247446525749,-2.57247446525749,-2.57247446525749,-2.57247446525749,-2.57247446525749,-2.57247446525749,-2.57247446525749,-2.57247446525749,-2.57247446525749,-2.57247446525749,-2.57247446525749,-2.57247446525749,-2.57247446525749,-2.57247446525749,-2.57247446525749,-2.57247446525749,-2.57247446525749,-2.57247446525749,-2.57247446525749</t>
  </si>
  <si>
    <t>1224461868825198984066773410513,1224461868825198984066773410513,1224461868825198984066773410513,1224461868825198984066773410513,1224461868825198984066773410513,1224461868825198984066773410513,1224461868825198984066773410513,1224461868825198984066773410513,1224461868825198984066773410513,1224461868825198984066773410513,1224461868825198984066773410513,1224461868825198984066773410513,1224461868825198984066773410513,1224461868825198984066773410513,1224461868825198984066773410513,1224461868825198984066773410513,1224461868825198984066773410513,1224461868825198984066773410513,1224461868825198984066773410513,1224461868825198984066773410513,1224461868825198984066773410513,1224461868825198984066773410513,1224461868825198984066773410513,1224461868825198984066773410513,1224461868825198984066773410513,1224461868825198984066773410513,1224461868825198984066773410513,1224461868825198984066773410513,1224461868825198984066773410513,1224461868825198984066773410513</t>
  </si>
  <si>
    <t>-5.242757562885923,-5.175796326255231,-5.131478184628371,-5.104633756941876,-4.954814749675819,-4.87846987805762,-4.733831735424129,-4.530021534635134,-4.508411338238798,-4.508025789979898,-4.29062518847892,-4.289121313190896,-4.272204914199142,-4.134098843917171,-3.9325069232593215,-3.6825563451028795,-3.613498858724331,-3.6134988587243306,-3.5355809503679483,-3.4679572883273457,-3.3067790286673793,-3.2600305644541354,-3.2185077023571647,-3.1831086263434116,-3.1758141311071517,-3.155359074000359,-3.1172836335158327,-3.050080891908897,-3.0315771967962215,-3.0297903963234316,-3.010416939700607,-3.0037078018802474,-2.987502759793315,-2.9833956912103297,-2.9666996624689697,-2.9639193088627795,-2.9274724661066927,-2.926788600936562,-2.906553704850335,-2.902631101209337,-2.8536360684329556,-2.84848305164641,-2.840193920767968,-2.8129952210278937,-2.805453445745374,-2.7709900617536567,-2.7625765582246173,-2.7608798832155674,-2.7378180029629005,-2.73587434178996,-2.726306649980208,-2.7032740480358637,-2.6988629846965346,-2.6891720961656596,-2.6561768001289314,-2.6556366759816927,-2.633658529999162,-2.6180658832876675,-2.5829441958384085,-2.582944195838408,-2.5742747280328047,-2.572474465257491,-2.57247446525749</t>
  </si>
  <si>
    <t>0.030591249465942383,0.11988592147827148,0.14947938919067383,0.17805123329162598,0.26740264892578125,0.32805657386779785,0.3842644691467285,0.6029708385467529,0.7930810451507568,0.8949108123779297,0.939570426940918,1.0423977375030518,1.0850346088409424,1.1557409763336182,1.2476131916046143,1.3353497982025146,1.6679301261901855,1.8580434322357178,1.9458227157592773,2.05971360206604,2.1936535835266113,2.3516650199890137,2.538771390914917,2.6541459560394287,2.7584962844848633,2.991271495819092,3.0198564529418945,3.1377310752868652,3.367968797683716,3.458271026611328,3.5460519790649414,3.6458847522735596,3.6744790077209473,3.8064136505126953,3.847536087036133,4.024124383926392,4.095355033874512,4.239838361740112,4.453042268753052,4.887482404708862,4.915073394775391,4.930140495300293,6.307672023773193,6.611203908920288,8.17579197883606,8.70604395866394,11.277641296386719,12.039101123809814,12.3100004196167,12.927510023117065,14.070523977279663,15.01138687133789,15.71022915840149,15.81458330154419,16.685957431793213,17.782171487808228,18.383139610290527,20.9988272190094,23.653656005859375,26.757570505142212,56.518298387527466,66.67347574234009,86.29623627662659</t>
  </si>
  <si>
    <t>1,6,8,10,16,20,24,39,52,59,62,69,72,77,83,89,112,125,131,139,148,159,172,180,187,203,205,213,229,235,241,248,250,259,262,274,279,289,304,334,336,337,431,451,558,595,772,824,843,886,963,1027,1074,1081,1141,1216,1257,1437,1616,1828,3868,4567,5921</t>
  </si>
  <si>
    <t>2022-12-20 13:32:07.455796</t>
  </si>
  <si>
    <t>2022-12-20 13:35:43.648994</t>
  </si>
  <si>
    <t>-2.658319858410107,-2.658319858410107,-2.658319858410107,-2.658319858410107,-2.658319858410107,-2.658319858410107,-2.658319858410107,-2.658319858410107,-2.658319858410107,-2.658319858410107,-2.658319858410107,-2.658319858410107,-2.658319858410107,-2.658319858410107,-2.658319858410107,-2.658319858410107,-2.658319858410107,-2.658319858410107,-2.658319858410107,-2.658319858410107,-2.658319858410107,-2.658319858410107,-2.658319858410107,-2.658319858410107,-2.658319858410107,-2.658319858410107,-2.658319858410107,-2.658319858410107,-2.658319858410107,-2.658319858410107</t>
  </si>
  <si>
    <t>567116338241505427719555688139,567116338241505427719555688139,567116338241505427719555688139,567116338241505427719555688139,567116338241505427719555688139,567116338241505427719555688139,567116338241505427719555688139,567116338241505427719555688139,567116338241505427719555688139,567116338241505427719555688139,567116338241505427719555688139,567116338241505427719555688139,567116338241505427719555688139,567116338241505427719555688139,567116338241505427719555688139,567116338241505427719555688139,567116338241505427719555688139,567116338241505427719555688139,567116338241505427719555688139,567116338241505427719555688139,567116338241505427719555688139,567116338241505427719555688139,567116338241505427719555688139,567116338241505427719555688139,567116338241505427719555688139,567116338241505427719555688139,567116338241505427719555688139,567116338241505427719555688139,567116338241505427719555688139,567116338241505427719555688139</t>
  </si>
  <si>
    <t>-5.135219755785007,-5.132283426210883,-5.115262588473072,-4.810685880852515,-4.6971943184422,-4.498334740452034,-4.43801087166849,-4.386261367851952,-4.312340252066062,-4.232358949331759,-4.156598380999544,-4.155173429054631,-3.978906370255499,-3.9067182427136147,-3.9024857100772614,-3.85629853544489,-3.729525827685276,-3.665118973099398,-3.6060438956464367,-3.600534521377653,-3.507772814851891,-3.5002649618900104,-3.442082593363087,-3.4214333666478858,-3.2356765257517024,-3.1769526274143334,-3.1164588949742926,-3.091616632021786,-3.066457579123415,-3.063845613391139,-3.0465626445883425,-3.040321437401934,-3.0225667456602014,-3.007983963849749,-2.97569579385488,-2.949693549515678,-2.840508381622086,-2.837594237639065,-2.8038549972240188,-2.797829287905144,-2.7897734205429483,-2.7398639897394736,-2.7124178979380402,-2.71241789793804,-2.712404449085073,-2.6936161398502296,-2.690265345524746,-2.689093523246706,-2.6711167685797257,-2.669833434362604,-2.6676853765048953,-2.658319858410109,-2.658319858410107</t>
  </si>
  <si>
    <t>0.030604124069213867,0.3065035343170166,0.3501594066619873,0.43843603134155273,0.5106954574584961,0.5989677906036377,0.7900745868682861,0.8342115879058838,0.8793797492980957,1.0128047466278076,1.116631269454956,1.1316962242126465,1.2229974269866943,1.4823641777038574,1.637847900390625,1.6664385795593262,1.7241475582122803,1.825979232788086,1.8826799392700195,1.9418678283691406,1.971461534500122,2.7540457248687744,2.8965117931365967,2.98480486869812,3.400169849395752,3.7026491165161133,4.07851767539978,5.296045303344727,5.310105323791504,5.9757726192474365,6.153856992721558,6.350517749786377,6.556182146072388,6.748840808868408,7.01820969581604,7.213874340057373,7.5313880443573,7.865439414978027,8.111254692077637,9.147105693817139,9.702937602996826,11.594391822814941,14.16673469543457,16.33101177215576,16.800538778305054,17.43411636352539,24.342068433761597,28.428709745407104,41.65579533576965,44.4956419467926,46.11096477508545,59.03785705566406,69.95781111717224</t>
  </si>
  <si>
    <t>1,18,21,27,32,38,51,54,57,66,73,74,80,98,109,111,115,122,126,130,132,185,195,201,229,250,276,358,359,405,417,430,444,457,475,488,510,533,550,621,660,788,963,1112,1144,1187,1660,1941,2849,3044,3155,4043,4794</t>
  </si>
  <si>
    <t>2022-12-20 13:31:55.953642</t>
  </si>
  <si>
    <t>2022-12-20 13:35:50.953628</t>
  </si>
  <si>
    <t>-2.6479346617550132,-2.6479346617550132,-2.6479346617550132,-2.6479346617550132,-2.6479346617550132,-2.6479346617550132,-2.6479346617550132,-2.6479346617550132,-2.6479346617550132,-2.6479346617550132,-2.6479346617550132,-2.6479346617550132,-2.6479346617550132,-2.6479346617550132,-2.6479346617550132,-2.6479346617550132,-2.6479346617550132,-2.6479346617550132,-2.6479346617550132,-2.6479346617550132,-2.6479346617550132,-2.6479346617550132,-2.6479346617550132,-2.6479346617550132,-2.6479346617550132,-2.6479346617550132,-2.6479346617550132,-2.6479346617550132,-2.6479346617550132,-2.6479346617550132</t>
  </si>
  <si>
    <t>974480407270676500061662340746,974480407270676500061662340746,974480407270676500061662340746,974480407270676500061662340746,974480407270676500061662340746,974480407270676500061662340746,974480407270676500061662340746,974480407270676500061662340746,974480407270676500061662340746,974480407270676500061662340746,974480407270676500061662340746,974480407270676500061662340746,974480407270676500061662340746,974480407270676500061662340746,974480407270676500061662340746,974480407270676500061662340746,974480407270676500061662340746,974480407270676500061662340746,974480407270676500061662340746,974480407270676500061662340746,974480407270676500061662340746,974480407270676500061662340746,974480407270676500061662340746,974480407270676500061662340746,974480407270676500061662340746,974480407270676500061662340746,974480407270676500061662340746,974480407270676500061662340746,974480407270676500061662340746,974480407270676500061662340746</t>
  </si>
  <si>
    <t>-4.948141948932762,-4.83558832539235,-4.703275621241337,-4.205418164533318,-3.937894812478038,-3.9208785272127065,-3.906430350340415,-3.669522085333431,-3.6407317593508757,-3.6034143271657295,-3.5847594201173902,-3.415581311315522,-3.3555542120085433,-3.2399367054932227,-3.1798250862223894,-3.1388612286742923,-3.1370628835859473,-3.0719247238637903,-3.054030731741492,-2.9954226605424843,-2.9914446944948514,-2.9791573596991987,-2.973476604371829,-2.949719658730279,-2.9441131917946715,-2.9416438248797174,-2.873859621337891,-2.8565393856371455,-2.8398197141404715,-2.791844303764239,-2.789549137887158,-2.747079496914728,-2.7441234121841562,-2.7217558237942145,-2.721755823794214,-2.7217558237942137,-2.698436673809447,-2.6546141752330055,-2.654614175233004,-2.6505860194326343,-2.6479346617550132</t>
  </si>
  <si>
    <t>0.030530929565429688,0.08772063255310059,0.27385663986206055,0.2903873920440674,0.5231649875640869,0.7383601665496826,0.8417026996612549,0.8843562602996826,1.0985438823699951,1.2731475830078125,1.3172686100006104,1.433156967163086,1.767801284790039,2.004093647003174,2.162597179412842,2.308189630508423,3.0423803329467773,3.0840845108032227,3.7538201808929443,3.7693519592285156,3.8887619972229004,5.319139242172241,5.625147819519043,5.826801300048828,6.425771236419678,6.514057874679565,6.614896059036255,6.891302824020386,7.010248184204102,8.504154205322266,12.230010986328125,14.293830871582031,14.588780403137207,16.367796182632446,18.684428930282593,34.190330266952515,37.844788551330566,42.83566212654114,47.73629713058472,61.1883008480072,88.81165814399719</t>
  </si>
  <si>
    <t>1,4,17,18,34,49,56,59,74,86,89,97,120,136,147,157,207,210,256,257,265,362,383,397,438,444,451,470,478,581,832,974,994,1116,1272,2332,2583,2926,3261,4188,6089</t>
  </si>
  <si>
    <t>2022-12-20 13:32:20.791318</t>
  </si>
  <si>
    <t>2022-12-20 13:35:52.104794</t>
  </si>
  <si>
    <t>-2.568151529948134,-2.568151529948134,-2.568151529948134,-2.568151529948134,-2.568151529948134,-2.568151529948134,-2.568151529948134,-2.568151529948134,-2.568151529948134,-2.568151529948134,-2.568151529948134,-2.568151529948134,-2.568151529948134,-2.568151529948134,-2.568151529948134,-2.568151529948134,-2.568151529948134,-2.568151529948134,-2.568151529948134,-2.568151529948134,-2.568151529948134,-2.568151529948134,-2.568151529948134,-2.568151529948134,-2.568151529948134,-2.568151529948134,-2.568151529948134,-2.568151529948134,-2.568151529948134,-2.568151529948134</t>
  </si>
  <si>
    <t>590711439912957018442173768393,590711439912957018442173768393,590711439912957018442173768393,590711439912957018442173768393,590711439912957018442173768393,590711439912957018442173768393,590711439912957018442173768393,590711439912957018442173768393,590711439912957018442173768393,590711439912957018442173768393,590711439912957018442173768393,590711439912957018442173768393,590711439912957018442173768393,590711439912957018442173768393,590711439912957018442173768393,590711439912957018442173768393,590711439912957018442173768393,590711439912957018442173768393,590711439912957018442173768393,590711439912957018442173768393,590711439912957018442173768393,590711439912957018442173768393,590711439912957018442173768393,590711439912957018442173768393,590711439912957018442173768393,590711439912957018442173768393,590711439912957018442173768393,590711439912957018442173768393,590711439912957018442173768393,590711439912957018442173768393</t>
  </si>
  <si>
    <t>-4.879431009304469,-4.854102696515519,-4.486036332714979,-4.441512690709049,-4.43363320815205,-4.2489941933195805,-4.22692734989889,-4.039662583973422,-3.9574231785786234,-3.890549705825894,-3.875815361548567,-3.7367463910597265,-3.6939675869238835,-3.669593394358665,-3.5592843828785963,-3.4646143266836065,-3.443520883653833,-3.4310691761989704,-3.420232678564298,-3.353312761228368,-3.127253364382167,-3.082720294940082,-3.0472909607717478,-3.026097084093867,-3.017575959590346,-2.994411786107505,-2.991288165342245,-2.9894060193240684,-2.939328774551782,-2.926333685815101,-2.9214261731044022,-2.8917678014231813,-2.888894712029108,-2.874476927903545,-2.8484982177191003,-2.8477600755330337,-2.821267599446211,-2.778690138657867,-2.7479855706229848,-2.7433863686897073,-2.731044758611114,-2.7138931790587435,-2.7136878252674173,-2.6865983684776547,-2.6765333483553797,-2.6658989034783995,-2.642665963491849,-2.6366054075410554,-2.633312920100005,-2.607865393667055,-2.6078653936670544,-2.6076414753823682,-2.598529259239206,-2.592511892484743,-2.568151529948134</t>
  </si>
  <si>
    <t>0.029592037200927734,0.10334372520446777,0.21470332145690918,0.5548484325408936,0.5959689617156982,0.6566665172576904,0.7138471603393555,0.8031303882598877,1.0278830528259277,1.0424973964691162,1.1623895168304443,1.1924209594726562,1.2084813117980957,1.2511179447174072,1.4081337451934814,1.6704981327056885,2.1916935443878174,2.3211159706115723,2.443030834197998,2.4726827144622803,2.6447081565856934,3.0812504291534424,3.5327231884002686,3.561328172683716,4.894445180892944,5.0675342082977295,6.128998517990112,6.735510587692261,7.457891225814819,7.98009991645813,9.33603286743164,12.205484390258789,13.874970197677612,14.165936946868896,17.706035375595093,18.041621685028076,19.200974225997925,24.97233533859253,38.652255058288574,39.028382539749146,40.03936576843262,40.126144886016846,41.481088638305664,42.68560242652893,43.19544291496277,45.319825172424316,47.93303918838501,49.16706418991089,51.23993682861328,51.39009404182434,54.3031485080719,59.5208535194397,62.09333062171936,65.17392182350159,66.68287253379822</t>
  </si>
  <si>
    <t>1,5,13,37,40,44,48,54,69,70,78,80,81,84,95,113,149,158,166,168,180,210,241,243,335,347,421,463,513,549,642,840,955,975,1220,1243,1323,1720,2663,2689,2759,2765,2858,2941,2976,3121,3301,3386,3522,3532,3732,4092,4269,4482,4586</t>
  </si>
  <si>
    <t>2022-12-20 13:31:34.585031</t>
  </si>
  <si>
    <t>2022-12-20 13:36:01.263295</t>
  </si>
  <si>
    <t>-2.849968404008849,-2.849968404008849,-2.849968404008849,-2.849968404008849,-2.849968404008849,-2.849968404008849,-2.849968404008849,-2.849968404008849,-2.849968404008849,-2.849968404008849,-2.849968404008849,-2.849968404008849,-2.849968404008849,-2.849968404008849,-2.849968404008849,-2.849968404008849,-2.849968404008849,-2.849968404008849,-2.849968404008849,-2.849968404008849,-2.849968404008849,-2.849968404008849,-2.849968404008849,-2.849968404008849,-2.849968404008849,-2.849968404008849,-2.849968404008849,-2.849968404008849,-2.849968404008849,-2.849968404008849</t>
  </si>
  <si>
    <t>992604957697159290599798723635,992604957697159290599798723635,992604957697159290599798723635,992604957697159290599798723635,992604957697159290599798723635,992604957697159290599798723635,992604957697159290599798723635,992604957697159290599798723635,992604957697159290599798723635,992604957697159290599798723635,992604957697159290599798723635,992604957697159290599798723635,992604957697159290599798723635,992604957697159290599798723635,992604957697159290599798723635,992604957697159290599798723635,992604957697159290599798723635,992604957697159290599798723635,992604957697159290599798723635,992604957697159290599798723635,992604957697159290599798723635,992604957697159290599798723635,992604957697159290599798723635,992604957697159290599798723635,992604957697159290599798723635,992604957697159290599798723635,992604957697159290599798723635,992604957697159290599798723635,992604957697159290599798723635,992604957697159290599798723635</t>
  </si>
  <si>
    <t>-5.136336580437161,-5.0665971393457285,-4.977575351939096,-4.935005171829904,-4.819303479186771,-4.796147150497277,-4.6397672380076695,-4.4453711782590135,-4.326026558307678,-4.211842094648471,-4.0452751994834,-3.895730639785453,-3.8310377229969625,-3.7955017139115053,-3.6361927928596764,-3.592281951316846,-3.586311540932003,-3.474877074920763,-3.360511292124757,-3.309551028725274,-3.231553025379892,-3.2300249830377954,-3.1613163829392703,-3.146078813855782,-3.092848072070017,-3.0470126433784563,-3.034294218189593,-3.022546368270759,-3.0090087687672193,-3.0064473918758745,-2.990365077101319,-2.9819676089740246,-2.970234673759518,-2.966282809595269,-2.9607951787077,-2.948643601897104,-2.9451094987434097,-2.9389555236301566,-2.923868721335416,-2.921543990109298,-2.9215439901092974,-2.9184511824835684,-2.9184511824835675,-2.87446028909729,-2.8582425467282544,-2.84996840400885,-2.849968404008849</t>
  </si>
  <si>
    <t>0.031097412109375,0.3145105838775635,0.47252726554870605,0.5292270183563232,0.6837236881256104,0.7624900341033936,0.8367271423339844,0.8813836574554443,1.0800485610961914,1.2997546195983887,1.506443977355957,1.6955771446228027,1.868164300918579,2.313166856765747,2.583555221557617,2.976647138595581,3.19236159324646,3.266599178314209,3.466262102127075,4.568700551986694,4.818526268005371,6.54175066947937,7.284666538238525,10.770158052444458,12.372390747070312,13.512601852416992,13.964077472686768,14.661906003952026,15.186103582382202,15.331105947494507,15.878902912139893,16.29930305480957,17.58855628967285,17.602097034454346,17.80674695968628,18.419275999069214,19.39088201522827,20.81976008415222,21.292784690856934,22.20478320121765,22.823338747024536,23.5141384601593,32.93795824050903,34.26832365989685,59.903653621673584,105.38153672218323,121.07658839225769</t>
  </si>
  <si>
    <t>1,19,30,34,44,49,54,57,71,85,98,110,121,149,167,192,207,212,226,302,319,438,489,725,836,914,945,993,1029,1039,1077,1105,1192,1193,1207,1249,1316,1413,1445,1507,1550,1596,2241,2332,4086,7214,8296</t>
  </si>
  <si>
    <t>2022-12-20 13:32:15.745629</t>
  </si>
  <si>
    <t>2022-12-20 13:36:10.900877</t>
  </si>
  <si>
    <t>-2.7383858244524566,-2.7383858244524566,-2.7383858244524566,-2.7383858244524566,-2.7383858244524566,-2.7383858244524566,-2.7383858244524566,-2.7383858244524566,-2.7383858244524566,-2.7383858244524566,-2.7383858244524566,-2.7383858244524566,-2.7383858244524566,-2.7383858244524566,-2.7383858244524566,-2.7383858244524566,-2.7383858244524566,-2.7383858244524566,-2.7383858244524566,-2.7383858244524566,-2.7383858244524566,-2.7383858244524566,-2.7383858244524566,-2.7383858244524566,-2.7383858244524566,-2.7383858244524566,-2.7383858244524566,-2.7383858244524566,-2.7383858244524566,-2.7383858244524566</t>
  </si>
  <si>
    <t>620393656111352139910486336392,620393656111352139910486336392,620393656111352139910486336392,620393656111352139910486336392,620393656111352139910486336392,620393656111352139910486336392,620393656111352139910486336392,620393656111352139910486336392,620393656111352139910486336392,620393656111352139910486336392,620393656111352139910486336392,620393656111352139910486336392,620393656111352139910486336392,620393656111352139910486336392,620393656111352139910486336392,620393656111352139910486336392,620393656111352139910486336392,620393656111352139910486336392,620393656111352139910486336392,620393656111352139910486336392,620393656111352139910486336392,620393656111352139910486336392,620393656111352139910486336392,620393656111352139910486336392,620393656111352139910486336392,620393656111352139910486336392,620393656111352139910486336392,620393656111352139910486336392,620393656111352139910486336392,620393656111352139910486336392</t>
  </si>
  <si>
    <t>-5.0100934528704535,-4.781455117513261,-4.452347770961416,-4.3638965570513415,-4.132826492403143,-4.0738410740269835,-4.053692959351259,-4.020704419135367,-3.9740015891324347,-3.827413997171262,-3.8217028696977815,-3.737855268032685,-3.7272483924968047,-3.6466234919302822,-3.6201205943250385,-3.4688431413764262,-3.412269154946909,-3.3915992827655033,-3.3792680645070394,-3.3102254732379506,-3.2935564886431705,-3.288354688933568,-3.2438494796353785,-3.2386588655831474,-3.21320774742289,-3.190466185999301,-3.1785091642870746,-3.1670230728247932,-3.165744658441471,-3.1393124278682656,-3.128369257442101,-3.1057001560273165,-3.026355945673027,-3.026138046370057,-2.927038792490953,-2.909424632984364,-2.9094246329843636,-2.9073754456023635,-2.8607551529709587,-2.860755152970958,-2.8270021514421955,-2.796951713702797,-2.79471035302719,-2.757125743258395,-2.7542862596773032,-2.750290212899344,-2.738385824452457,-2.7383858244524566</t>
  </si>
  <si>
    <t>0.03059673309326172,0.18106508255004883,0.4138298034667969,0.6039538383483887,0.6746683120727539,0.8492627143859863,0.9064359664916992,1.1326687335968018,1.205904245376587,1.2495501041412354,1.600205659866333,1.7010350227355957,1.852513313293457,1.8811073303222656,1.9829435348510742,2.2755014896392822,2.6363043785095215,2.710076332092285,2.7692713737487793,2.905212879180908,3.0411925315856934,3.631603479385376,3.7790720462799072,3.8417985439300537,3.9330923557281494,4.197986602783203,4.729662656784058,5.057220220565796,6.476886510848999,7.5072712898254395,7.898199558258057,8.132469892501831,8.498217344284058,10.603837966918945,12.299908876419067,16.962211847305298,17.366525173187256,25.298656463623047,25.702996253967285,26.983667850494385,27.11611270904541,28.628891944885254,34.78414273262024,49.78416872024536,50.13628840446472,69.22134232521057,86.98817038536072,89.53658556938171</t>
  </si>
  <si>
    <t>1,10,26,39,44,56,60,75,80,83,107,114,124,126,133,153,177,182,186,195,204,244,254,258,264,282,318,340,438,509,536,552,577,720,836,1156,1184,1725,1753,1841,1850,1952,2375,3404,3428,4731,5951,6128</t>
  </si>
  <si>
    <t>2022-12-20 13:31:27.242028</t>
  </si>
  <si>
    <t>2022-12-20 13:36:17.880827</t>
  </si>
  <si>
    <t>-2.8649109258899728,-2.8649109258899728,-2.8649109258899728,-2.8649109258899728,-2.8649109258899728,-2.8649109258899728,-2.8649109258899728,-2.8649109258899728,-2.8649109258899728,-2.8649109258899728,-2.8649109258899728,-2.8649109258899728,-2.8649109258899728,-2.8649109258899728,-2.8649109258899728,-2.8649109258899728,-2.8649109258899728,-2.8649109258899728,-2.8649109258899728,-2.8649109258899728,-2.8649109258899728,-2.8649109258899728,-2.8649109258899728,-2.8649109258899728,-2.8649109258899728,-2.8649109258899728,-2.8649109258899728,-2.8649109258899728,-2.8649109258899728,-2.8649109258899728</t>
  </si>
  <si>
    <t>951955489984421783338298926426,951955489984421783338298926426,951955489984421783338298926426,951955489984421783338298926426,951955489984421783338298926426,951955489984421783338298926426,951955489984421783338298926426,951955489984421783338298926426,951955489984421783338298926426,951955489984421783338298926426,951955489984421783338298926426,951955489984421783338298926426,951955489984421783338298926426,951955489984421783338298926426,951955489984421783338298926426,951955489984421783338298926426,951955489984421783338298926426,951955489984421783338298926426,951955489984421783338298926426,951955489984421783338298926426,951955489984421783338298926426,951955489984421783338298926426,951955489984421783338298926426,951955489984421783338298926426,951955489984421783338298926426,951955489984421783338298926426,951955489984421783338298926426,951955489984421783338298926426,951955489984421783338298926426,951955489984421783338298926426</t>
  </si>
  <si>
    <t>-5.353769556662252,-5.3180563604421724,-5.211453827195489,-4.830851349358671,-4.61674511837475,-4.599338468627304,-4.569406892380737,-4.499950011332469,-4.402379454666247,-4.385035302712588,-4.358105430337901,-4.257765044209018,-4.252511506790035,-4.236778566927117,-4.208983334051653,-4.151386994008244,-4.043533253218887,-3.9168653544170446,-3.9128975674932613,-3.8021789913197344,-3.689511101331912,-3.6248599452678434,-3.5007409361855495,-3.3354990879463053,-3.31905402782404,-3.2822013807563306,-3.2320636287843794,-3.2266389245588103,-3.219913949155837,-3.2009062335454614,-3.198316853222139,-3.1983168532221384,-3.1185626793866286,-3.0745566075806976,-3.0704326194635763,-3.06503102268187,-3.0615640660479455,-3.061564066047945,-3.0615640660479446,-3.061564066047944,-3.009190352128407,-3.0082569738270237,-3.0082569738270233,-3.0078052262108335,-3.0078052262108326,-3.0054713646003894,-3.0017483900783026,-2.9582179848552634,-2.9564802827042187,-2.875977739029469,-2.8649109258899736,-2.864910925889973,-2.8649109258899728</t>
  </si>
  <si>
    <t>0.029589414596557617,0.08629512786865234,0.18912434577941895,0.23477721214294434,0.555307149887085,0.7328879833221436,0.7474281787872314,0.762033224105835,0.8061285018920898,0.9099645614624023,1.0002760887145996,1.0885655879974365,1.1457536220550537,1.15980863571167,1.2209968566894531,1.2495877742767334,1.2631583213806152,1.3805084228515625,1.6097412109375,1.6533863544464111,1.8304524421691895,2.0817861557006836,2.613147020339966,3.217129945755005,4.331952095031738,5.828815937042236,6.672592878341675,7.053343772888184,7.655005931854248,8.524894952774048,10.643725633621216,12.158031225204468,13.921971082687378,15.727895021438599,16.19843292236328,18.601766109466553,19.172115087509155,25.479342937469482,25.64036273956299,28.553030014038086,30.187415838241577,35.05861306190491,40.398366928100586,40.73046088218689,66.13048982620239,82.83224129676819,83.83654832839966,100.00354743003845,102.94759249687195,118.72069144248962,200.209055185318,212.72716689109802,225.80153226852417</t>
  </si>
  <si>
    <t>1,4,11,14,36,48,49,50,53,60,66,72,76,77,81,83,84,92,108,111,123,140,177,219,296,400,457,483,523,583,731,836,956,1078,1109,1275,1315,1752,1763,1963,2076,2411,2777,2800,4547,5702,5771,6891,7094,8176,13809,14654,15563</t>
  </si>
  <si>
    <t>2022-12-20 13:31:35.855201</t>
  </si>
  <si>
    <t>2022-12-20 13:36:25.669189</t>
  </si>
  <si>
    <t>-2.6185321921441447,-2.6185321921441447,-2.6185321921441447,-2.6185321921441447,-2.6185321921441447,-2.6185321921441447,-2.6185321921441447,-2.6185321921441447,-2.6185321921441447,-2.6185321921441447,-2.6185321921441447,-2.6185321921441447,-2.6185321921441447,-2.6185321921441447,-2.6185321921441447,-2.6185321921441447,-2.6185321921441447,-2.6185321921441447,-2.6185321921441447,-2.6185321921441447,-2.6185321921441447,-2.6185321921441447,-2.6185321921441447,-2.6185321921441447,-2.6185321921441447,-2.6185321921441447,-2.6185321921441447,-2.6185321921441447,-2.6185321921441447,-2.6185321921441447</t>
  </si>
  <si>
    <t>1110041464764855527531862010602,1110041464764855527531862010602,1110041464764855527531862010602,1110041464764855527531862010602,1110041464764855527531862010602,1110041464764855527531862010602,1110041464764855527531862010602,1110041464764855527531862010602,1110041464764855527531862010602,1110041464764855527531862010602,1110041464764855527531862010602,1110041464764855527531862010602,1110041464764855527531862010602,1110041464764855527531862010602,1110041464764855527531862010602,1110041464764855527531862010602,1110041464764855527531862010602,1110041464764855527531862010602,1110041464764855527531862010602,1110041464764855527531862010602,1110041464764855527531862010602,1110041464764855527531862010602,1110041464764855527531862010602,1110041464764855527531862010602,1110041464764855527531862010602,1110041464764855527531862010602,1110041464764855527531862010602,1110041464764855527531862010602,1110041464764855527531862010602,1110041464764855527531862010602</t>
  </si>
  <si>
    <t>-4.938491504284626,-4.814578619640061,-4.602520443069882,-4.5023500595383545,-4.409673906796835,-4.353557608503524,-4.329941323122956,-4.2287965705937385,-4.184820791047332,-4.180502958380228,-3.97236368787079,-3.9344749600985907,-3.928261454187993,-3.8768741619110423,-3.835255123398939,-3.827573245195688,-3.6947104170962812,-3.665309398655301,-3.6262523902468957,-3.5782394601437932,-3.3865484336313045,-3.3839303833396834,-3.3102592112672538,-3.258349287968719,-3.2320129256533052,-3.2320129256533043,-3.2058292832829833,-3.142221677463105,-3.138279547116695,-3.1281588632422603,-3.1245785475534116,-3.09762952275769,-3.0842054959530247,-3.0825737802085333,-3.044253062602939,-3.039461095079614,-2.99894080789624,-2.956653118186706,-2.9504776188515516,-2.9367291243349443,-2.8885507398611563,-2.861751336091188,-2.8371368219913498,-2.8371368219913493,-2.7995683594620546,-2.7730904930763742,-2.7702186828380047,-2.760770212218801,-2.7595156722012577,-2.7586960519288684,-2.7476035711350058,-2.7452937054934776,-2.714266059654028,-2.7111618643606703,-2.702771341545911,-2.6644010751183576,-2.6626380440998316,-2.6617431420282816,-2.6617431420282807,-2.6608592878768516,-2.6185321921441447</t>
  </si>
  <si>
    <t>0.030594825744628906,0.20168757438659668,0.21522235870361328,0.423419713973999,0.5764310359954834,0.6185593605041504,0.6316225528717041,0.6989264488220215,0.7269158363342285,0.7409791946411133,0.7550358772277832,0.7690794467926025,0.7826383113861084,0.8889687061309814,1.0394885540008545,1.0535495281219482,1.1885287761688232,1.2456746101379395,1.4074478149414062,1.4376778602600098,1.5876023769378662,2.0049679279327393,2.540205717086792,3.2729530334472656,3.5012261867523193,4.057530879974365,4.442821741104126,5.399998903274536,5.957320928573608,6.12938117980957,6.99481987953186,7.1819493770599365,7.42072606086731,9.194999694824219,10.72951078414917,11.66869044303894,11.88779091835022,13.116309642791748,15.303063869476318,17.979763984680176,18.795094966888428,20.86690592765808,22.099523305892944,23.5748188495636,25.96988296508789,26.527212381362915,26.643097162246704,30.892247438430786,34.47860813140869,42.633113622665405,44.642160415649414,45.15934705734253,45.425724267959595,50.053300619125366,54.339372396469116,81.07555627822876,136.406809091568,150.79739356040955,153.70702981948853,170.18205642700195,215.66032600402832</t>
  </si>
  <si>
    <t>1,12,13,28,39,42,43,48,50,51,52,53,54,62,73,74,83,87,98,100,110,139,176,227,243,281,307,373,412,424,483,495,510,632,739,804,819,904,1053,1238,1294,1437,1521,1623,1788,1826,1834,2127,2373,2932,3067,3102,3120,3440,3736,5578,9410,10402,10604,11742,14832</t>
  </si>
  <si>
    <t>2022-12-20 13:32:20.072455</t>
  </si>
  <si>
    <t>2022-12-20 13:36:42.164803</t>
  </si>
  <si>
    <t>-2.6024748517529277,-2.6024748517529277,-2.6024748517529277,-2.6024748517529277,-2.6024748517529277,-2.6024748517529277,-2.6024748517529277,-2.6024748517529277,-2.6024748517529277,-2.6024748517529277,-2.6024748517529277,-2.6024748517529277,-2.6024748517529277,-2.6024748517529277,-2.6024748517529277,-2.6024748517529277,-2.6024748517529277,-2.6024748517529277,-2.6024748517529277,-2.6024748517529277,-2.6024748517529277,-2.6024748517529277,-2.6024748517529277,-2.6024748517529277,-2.6024748517529277,-2.6024748517529277,-2.6024748517529277,-2.6024748517529277,-2.6024748517529277,-2.6024748517529277</t>
  </si>
  <si>
    <t>1037610860230049968267817234127,1037610860230049968267817234127,1037610860230049968267817234127,1037610860230049968267817234127,1037610860230049968267817234127,1037610860230049968267817234127,1037610860230049968267817234127,1037610860230049968267817234127,1037610860230049968267817234127,1037610860230049968267817234127,1037610860230049968267817234127,1037610860230049968267817234127,1037610860230049968267817234127,1037610860230049968267817234127,1037610860230049968267817234127,1037610860230049968267817234127,1037610860230049968267817234127,1037610860230049968267817234127,1037610860230049968267817234127,1037610860230049968267817234127,1037610860230049968267817234127,1037610860230049968267817234127,1037610860230049968267817234127,1037610860230049968267817234127,1037610860230049968267817234127,1037610860230049968267817234127,1037610860230049968267817234127,1037610860230049968267817234127,1037610860230049968267817234127,1037610860230049968267817234127</t>
  </si>
  <si>
    <t>-5.36586683619855,-5.001582124867522,-4.942050522432586,-4.683583803478654,-4.594727228758351,-4.582939242060762,-4.360578975357244,-4.214838049887528,-4.122411078434998,-4.095838897093033,-4.052099849003503,-4.009340120446067,-3.984657490043069,-3.9346776288259786,-3.9065075325947634,-3.873930418056112,-3.8147539897237115,-3.7815801586022486,-3.7237234576485156,-3.675836647396155,-3.572954493438427,-3.560345865359656,-3.527083844866543,-3.525555254972466,-3.4983038366581107,-3.4871116695321462,-3.3949007703204153,-3.3699964598465986,-3.214119566861288,-3.1685566355205,-3.1482852106023427,-3.142151291426031,-2.960701679747384,-2.87057528459867,-2.8705752845986696,-2.86703875397188,-2.8357547889812382,-2.8224540589454468,-2.814746652514422,-2.785446935718843,-2.767258509398445,-2.7484995872674767,-2.7484995872674762,-2.748499587267476,-2.7203288675211224,-2.6969065587325454,-2.693410153668385,-2.690542908404913,-2.6905429084049124,-2.680621724027803,-2.6717867635577814,-2.665204540304247,-2.6024748517529286,-2.602474851752928,-2.6024748517529277</t>
  </si>
  <si>
    <t>0.02959132194519043,0.10235953330993652,0.3847842216491699,0.42790675163269043,0.5427823066711426,0.5568327903747559,0.8658502101898193,0.9365658760070801,1.4021179676055908,1.521484136581421,1.624847412109375,1.6674931049346924,1.7999231815338135,1.9128034114837646,2.013638973236084,2.0422210693359375,2.084871768951416,2.1877052783966064,2.3477120399475098,2.4370131492614746,2.537829637527466,2.729956865310669,2.92461895942688,2.95320463180542,3.0620617866516113,3.2030277252197266,3.331503391265869,3.5190601348876953,3.711387872695923,4.248075485229492,4.608279705047607,4.664975881576538,4.788863658905029,5.578187465667725,5.822506904602051,6.166648864746094,6.4681336879730225,7.554200887680054,9.068674325942993,16.385454416275024,16.671435594558716,20.202789545059204,20.780177116394043,24.36378049850464,34.584895849227905,54.77971816062927,57.348114013671875,57.65018653869629,67.43734741210938,71.01611828804016,101.57975721359253,104.54744172096252,107.05777478218079,116.53124570846558,116.76195859909058</t>
  </si>
  <si>
    <t>1,5,24,27,35,36,57,62,94,102,109,112,121,129,136,138,141,148,159,165,172,185,198,200,208,218,227,240,253,290,315,319,328,382,399,423,444,519,623,1130,1150,1392,1432,1681,2388,3785,3964,3985,4664,4911,7026,7228,7402,8059,8075</t>
  </si>
  <si>
    <t>2022-12-20 13:32:13.526883</t>
  </si>
  <si>
    <t>2022-12-20 13:37:05.662361</t>
  </si>
  <si>
    <t>-2.6132844191173117,-2.6132844191173117,-2.6132844191173117,-2.6132844191173117,-2.6132844191173117,-2.6132844191173117,-2.6132844191173117,-2.6132844191173117,-2.6132844191173117,-2.6132844191173117,-2.6132844191173117,-2.6132844191173117,-2.6132844191173117,-2.6132844191173117,-2.6132844191173117,-2.6132844191173117,-2.6132844191173117,-2.6132844191173117,-2.6132844191173117,-2.6132844191173117,-2.6132844191173117,-2.6132844191173117,-2.6132844191173117,-2.6132844191173117,-2.6132844191173117,-2.6132844191173117,-2.6132844191173117,-2.6132844191173117,-2.6132844191173117,-2.6132844191173117</t>
  </si>
  <si>
    <t>411833634738128588910043980523,411833634738128588910043980523,411833634738128588910043980523,411833634738128588910043980523,411833634738128588910043980523,411833634738128588910043980523,411833634738128588910043980523,411833634738128588910043980523,411833634738128588910043980523,411833634738128588910043980523,411833634738128588910043980523,411833634738128588910043980523,411833634738128588910043980523,411833634738128588910043980523,411833634738128588910043980523,411833634738128588910043980523,411833634738128588910043980523,411833634738128588910043980523,411833634738128588910043980523,411833634738128588910043980523,411833634738128588910043980523,411833634738128588910043980523,411833634738128588910043980523,411833634738128588910043980523,411833634738128588910043980523,411833634738128588910043980523,411833634738128588910043980523,411833634738128588910043980523,411833634738128588910043980523,411833634738128588910043980523</t>
  </si>
  <si>
    <t>-5.36691063225971,-5.326433920282783,-5.301480564794158,-5.235314072150314,-5.215436296447597,-4.802559097998739,-4.532046232255207,-4.406356399391992,-4.163331162518959,-4.151393370631145,-4.053791724377003,-4.000878382886966,-3.9341312683243963,-3.9257603877409935,-3.7712794347712117,-3.7640667230913576,-3.6391117955088035,-3.510773510524223,-3.3734638427610446,-3.3062732202539054,-3.232598125194309,-3.2324834650121184,-3.089638033060255,-3.054692503336879,-3.005489181231911,-3.004704711081297,-2.994238387902724,-2.9942383879027235,-2.9832004681819835,-2.9582969127550443,-2.93932902476544,-2.9162395624035216,-2.902405513083613,-2.7975070648064184,-2.7713484580807495,-2.7300985427368274,-2.7300985427368256,-2.7119187770089597,-2.682524891254922,-2.6712359713135023,-2.6683358935355694,-2.6676214509220117,-2.6676214509220113,-2.6626168775423245,-2.613284419117312,-2.6132844191173117</t>
  </si>
  <si>
    <t>0.031115055084228516,0.04564404487609863,0.13847756385803223,0.15202045440673828,0.23828840255737305,0.2653682231903076,0.29496312141418457,0.5152051448822021,0.723395824432373,0.9004764556884766,1.023892879486084,1.197009563446045,1.2386038303375244,1.4412407875061035,1.4557723999023438,1.484361171722412,1.5410630702972412,1.7321691513061523,1.9052374362945557,2.021106004714966,2.065232753753662,2.404331922531128,2.620046854019165,2.848280191421509,3.1171603202819824,3.3369510173797607,4.295583009719849,5.11042857170105,5.67576789855957,7.929637908935547,8.256760358810425,9.492255210876465,9.816889762878418,15.691487550735474,17.97049379348755,18.072314500808716,21.95215916633606,26.021962642669678,27.967373371124268,53.56216239929199,60.4343900680542,61.87759518623352,62.53723621368408,74.79664206504822,84.3053777217865,164.7211627960205</t>
  </si>
  <si>
    <t>1,1,7,8,14,16,18,33,47,59,67,78,81,95,96,98,102,115,127,135,138,161,176,192,211,226,293,349,386,540,562,648,671,1076,1232,1239,1508,1787,1922,3690,4163,4262,4308,5156,5811,11335</t>
  </si>
  <si>
    <t>2022-12-20 13:37:07.501058</t>
  </si>
  <si>
    <t>2022-12-20 14:01:00.768270</t>
  </si>
  <si>
    <t>-3.343942505722554,-3.343942505722554,-3.343942505722554,-3.343942505722554,-3.343942505722554,-3.343942505722554,-3.343942505722554,-3.343942505722554,-3.343942505722554,-3.343942505722554,-3.343942505722554,-3.343942505722554,-3.343942505722554,-3.343942505722554,-3.343942505722554,-3.343942505722554,-3.343942505722554,-3.343942505722554,-3.343942505722554,-3.343942505722554,-3.343942505722554,-3.343942505722554,-3.343942505722554,-3.343942505722554,-3.343942505722554,-3.343942505722554,-3.343942505722554,-3.343942505722554,-3.343942505722554,-3.343942505722554</t>
  </si>
  <si>
    <t>1047857784245218617502225023684585088297998,1047857784245218617502225023684585088297998,1047857784245218617502225023684585088297998,1047857784245218617502225023684585088297998,1047857784245218617502225023684585088297998,1047857784245218617502225023684585088297998,1047857784245218617502225023684585088297998,1047857784245218617502225023684585088297998,1047857784245218617502225023684585088297998,1047857784245218617502225023684585088297998,1047857784245218617502225023684585088297998,1047857784245218617502225023684585088297998,1047857784245218617502225023684585088297998,1047857784245218617502225023684585088297998,1047857784245218617502225023684585088297998,1047857784245218617502225023684585088297998,1047857784245218617502225023684585088297998,1047857784245218617502225023684585088297998,1047857784245218617502225023684585088297998,1047857784245218617502225023684585088297998,1047857784245218617502225023684585088297998,1047857784245218617502225023684585088297998,1047857784245218617502225023684585088297998,1047857784245218617502225023684585088297998,1047857784245218617502225023684585088297998,1047857784245218617502225023684585088297998,1047857784245218617502225023684585088297998,1047857784245218617502225023684585088297998,1047857784245218617502225023684585088297998,1047857784245218617502225023684585088297998</t>
  </si>
  <si>
    <t>-7.917529750601528,-7.648094195269682,-7.597823049134989,-6.873048312949497,-6.7017868333038075,-6.408630635585662,-6.2751322755876275,-5.9565006292524565,-5.941409738263133,-5.854846477183378,-5.815936098128852,-5.789385708034323,-5.7708240590022175,-5.726920220483568,-5.696863619226709,-5.65999344406689,-5.653821636127397,-5.541038848102899,-5.502234755832855,-5.42377590970835,-5.414200006505358,-5.265317714590466,-5.180719633503794,-5.170246119016067,-5.040052316995932,-5.0295871638709775,-4.973070649832341,-4.944706787025682,-4.921226525460872,-4.8337305400256465,-4.802201474866488,-4.710250138887586,-4.69573753382491,-4.6513086971319915,-4.610194866345772,-4.605942014194396,-4.432798485829235,-4.364002413451504,-4.335221347179727,-4.320821634213997,-4.302899108868922,-4.288607737715086,-4.178213740681048,-4.170074413046033,-4.092981651080582,-4.083717511278642,-4.043007430530381,-4.03659157772096,-3.995043877885018,-3.955195426354517,-3.8675152207552204,-3.850109490962639,-3.8345950211225945,-3.8196539536529026,-3.799750228851277,-3.7597834236495578,-3.7223994516813796,-3.710561478673946,-3.695837286543143,-3.607574134740335,-3.6010942107638426,-3.578377149701658,-3.5745469025022234,-3.550582195384815,-3.5370502634377123,-3.507848235034525,-3.447928576071801,-3.434385628882313,-3.4278433702003057,-3.3947353378676106,-3.35976986756577,-3.3472361122857253,-3.343942505722554</t>
  </si>
  <si>
    <t>0.17097258567810059,0.5074841976165771,0.9191007614135742,1.0830585956573486,2.0136988162994385,3.268362522125244,3.607311964035034,3.688528299331665,4.676890850067139,5.098093748092651,5.353825569152832,5.8577728271484375,6.4500110149383545,6.695751905441284,6.85575270652771,7.022221565246582,7.3556835651397705,7.438410520553589,7.772400140762329,8.273374319076538,8.525571584701538,8.689019203186035,10.097553014755249,10.433025360107422,11.259917736053467,11.426889181137085,11.934364795684814,13.091096878051758,13.174848079681396,13.737497091293335,14.823692560195923,15.662641286849976,17.000916481018066,17.163387537002563,18.490645170211792,19.253279209136963,19.839403867721558,21.761398553848267,24.176886796951294,26.102505922317505,26.859042406082153,27.619752645492554,28.450167655944824,29.853715896606445,30.686070919036865,32.27609300613403,32.95657515525818,33.36971044540405,41.981300354003906,49.71897006034851,53.475852489471436,62.07125973701477,64.15865755081177,64.32412028312683,66.00356698036194,70.75379204750061,71.16843819618225,74.99200177192688,75.07666730880737,77.44440817832947,79.2010281085968,81.64352512359619,85.10901474952698,87.30677556991577,105.11454844474792,106.71316599845886,181.14990282058716,187.14420628547668,243.38986134529114,322.33160424232483,330.5404109954834,361.958354473114,597.6020431518555</t>
  </si>
  <si>
    <t>1,4,9,11,22,37,41,42,54,59,62,68,75,78,80,82,86,87,91,97,100,102,119,123,133,135,141,155,156,163,176,186,202,204,220,229,236,259,288,311,320,329,339,356,366,384,392,397,500,593,638,741,766,768,788,845,850,896,897,925,946,975,1016,1042,1255,1274,2165,2236,2909,3858,3957,4334,7162</t>
  </si>
  <si>
    <t>2022-12-20 13:36:03.395084</t>
  </si>
  <si>
    <t>2022-12-20 14:01:45.067989</t>
  </si>
  <si>
    <t>-3.0639511442830987,-3.0639511442830987,-3.0639511442830987,-3.0639511442830987,-3.0639511442830987,-3.0639511442830987,-3.0639511442830987,-3.0639511442830987,-3.0639511442830987,-3.0639511442830987,-3.0639511442830987,-3.0639511442830987,-3.0639511442830987,-3.0639511442830987,-3.0639511442830987,-3.0639511442830987,-3.0639511442830987,-3.0639511442830987,-3.0639511442830987,-3.0639511442830987,-3.0639511442830987,-3.0639511442830987,-3.0639511442830987,-3.0639511442830987,-3.0639511442830987,-3.0639511442830987,-3.0639511442830987,-3.0639511442830987,-3.0639511442830987,-3.0639511442830987</t>
  </si>
  <si>
    <t>154888553762319470208188796420664239442006,154888553762319470208188796420664239442006,154888553762319470208188796420664239442006,154888553762319470208188796420664239442006,154888553762319470208188796420664239442006,154888553762319470208188796420664239442006,154888553762319470208188796420664239442006,154888553762319470208188796420664239442006,154888553762319470208188796420664239442006,154888553762319470208188796420664239442006,154888553762319470208188796420664239442006,154888553762319470208188796420664239442006,154888553762319470208188796420664239442006,154888553762319470208188796420664239442006,154888553762319470208188796420664239442006,154888553762319470208188796420664239442006,154888553762319470208188796420664239442006,154888553762319470208188796420664239442006,154888553762319470208188796420664239442006,154888553762319470208188796420664239442006,154888553762319470208188796420664239442006,154888553762319470208188796420664239442006,154888553762319470208188796420664239442006,154888553762319470208188796420664239442006,154888553762319470208188796420664239442006,154888553762319470208188796420664239442006,154888553762319470208188796420664239442006,154888553762319470208188796420664239442006,154888553762319470208188796420664239442006,154888553762319470208188796420664239442006</t>
  </si>
  <si>
    <t>-6.245264633844637,-6.175498850588292,-6.129709825414984,-5.785967380662065,-5.709450171424626,-5.641050043065466,-5.576454577741218,-5.492025500984298,-5.095505571067791,-5.0228389510480085,-4.955617041855486,-4.8503223624827685,-4.6708872256682845,-4.449724037963494,-4.414869530681474,-4.360272421425385,-4.147913834837216,-4.124364264424717,-3.989748564965656,-3.9161288868545188,-3.905090798637843,-3.87638002616412,-3.8508400583741746,-3.819986340860577,-3.789241086695403,-3.786838175330449,-3.6864569717337687,-3.6555699487381372,-3.604376575383396,-3.571523895309875,-3.5574967302273226,-3.5527343898320782,-3.4820323710131857,-3.477069793917087,-3.4543529760829417,-3.4383930474733715,-3.367721225986506,-3.299982734799412,-3.285466397418972,-3.2820323807923706,-3.2790448903238185,-3.237962485943395,-3.2115473149897715,-3.2036089039298754,-3.163101280450217,-3.163101280450216,-3.107953691212584,-3.1079536912125834,-3.1016460756409483,-3.1016012814168894,-3.0982772203777653,-3.0942284823798287,-3.0792018094698093,-3.07733368392031,-3.0639511442830987</t>
  </si>
  <si>
    <t>1.2695953845977783,1.9996249675750732,4.503762483596802,4.587486028671265,6.51345157623291,7.64126992225647,8.456007480621338,9.455493450164795,9.612451553344727,9.854568481445312,10.744040250778198,10.994194030761719,11.297516107559204,11.670483350753784,14.025899648666382,14.933562517166138,15.532327651977539,16.664010524749756,19.77037477493286,22.370914936065674,26.51965618133545,26.630951642990112,29.08275055885315,31.88442873954773,34.60576891899109,38.11087703704834,38.326982736587524,41.736759662628174,43.15076804161072,44.938481092453,47.62211322784424,56.97990584373474,57.5531849861145,57.72914385795593,60.804588079452515,65.56659317016602,88.12138199806213,108.78951048851013,113.94932007789612,131.0819091796875,145.09660053253174,149.61509442329407,157.44393587112427,187.22824501991272,192.08526253700256,244.4907546043396,263.4736907482147,268.9790906906128,345.8043603897095,367.66802310943604,370.47560358047485,390.63854718208313,409.97015047073364,415.96033239364624,706.8704640865326</t>
  </si>
  <si>
    <t>1,8,24,25,38,47,53,58,60,62,70,72,75,78,100,109,115,123,160,192,244,245,277,313,348,392,395,434,452,474,506,618,625,627,664,719,990,1237,1299,1504,1672,1725,1818,2176,2234,2860,3087,3153,4074,4337,4371,4614,4847,4919,8412</t>
  </si>
  <si>
    <t>2022-12-20 13:35:39.039830</t>
  </si>
  <si>
    <t>2022-12-20 14:02:52.557676</t>
  </si>
  <si>
    <t>-3.1700881466965996,-3.1700881466965996,-3.1700881466965996,-3.1700881466965996,-3.1700881466965996,-3.1700881466965996,-3.1700881466965996,-3.1700881466965996,-3.1700881466965996,-3.1700881466965996,-3.1700881466965996,-3.1700881466965996,-3.1700881466965996,-3.1700881466965996,-3.1700881466965996,-3.1700881466965996,-3.1700881466965996,-3.1700881466965996,-3.1700881466965996,-3.1700881466965996,-3.1700881466965996,-3.1700881466965996,-3.1700881466965996,-3.1700881466965996,-3.1700881466965996,-3.1700881466965996,-3.1700881466965996,-3.1700881466965996,-3.1700881466965996,-3.1700881466965996</t>
  </si>
  <si>
    <t>688191359313108084330110381606061757092447,688191359313108084330110381606061757092447,688191359313108084330110381606061757092447,688191359313108084330110381606061757092447,688191359313108084330110381606061757092447,688191359313108084330110381606061757092447,688191359313108084330110381606061757092447,688191359313108084330110381606061757092447,688191359313108084330110381606061757092447,688191359313108084330110381606061757092447,688191359313108084330110381606061757092447,688191359313108084330110381606061757092447,688191359313108084330110381606061757092447,688191359313108084330110381606061757092447,688191359313108084330110381606061757092447,688191359313108084330110381606061757092447,688191359313108084330110381606061757092447,688191359313108084330110381606061757092447,688191359313108084330110381606061757092447,688191359313108084330110381606061757092447,688191359313108084330110381606061757092447,688191359313108084330110381606061757092447,688191359313108084330110381606061757092447,688191359313108084330110381606061757092447,688191359313108084330110381606061757092447,688191359313108084330110381606061757092447,688191359313108084330110381606061757092447,688191359313108084330110381606061757092447,688191359313108084330110381606061757092447,688191359313108084330110381606061757092447</t>
  </si>
  <si>
    <t>-6.929682283284335,-6.623477076661849,-6.458675537650426,-6.229732362824778,-6.0391091297941415,-5.965520035991307,-5.86300658261684,-5.621162706955577,-5.5972767277680076,-5.464523591991328,-5.403143735596328,-5.3284902614164995,-5.058838325708704,-4.9566727362937275,-4.871774923541704,-4.841779171971885,-4.823380367969655,-4.651619404336581,-4.6031040678213335,-4.5816478630511615,-4.3471508747577845,-4.318491037706549,-4.313683404616773,-4.285079331058287,-4.225749932534651,-4.190159655685103,-4.170386491969029,-4.096349978158983,-4.05022599181438,-4.0343214297818575,-4.013328906124404,-3.9123155607504385,-3.906792432276278,-3.9021127250346685,-3.902112725034668,-3.8539279357813037,-3.8466078786924385,-3.845578851529287,-3.802199866182349,-3.7948800314068527,-3.779781930978652,-3.7724628920999477,-3.75366650302945,-3.7515592723106512,-3.737542221765977,-3.6683884345135076,-3.667597227561407,-3.6407711615858203,-3.6312811193956476,-3.6072113897693088,-3.581493826219301,-3.5747257897256346,-3.552485934289186,-3.5291152042636122,-3.518358419749506,-3.518358419749505,-3.4958281715122785,-3.467587954910293,-3.357420034398019,-3.3484014501349426,-3.3379475339827844,-3.3275396867323725,-3.314969160033731,-3.314324803023176,-3.2985051334657673,-3.275620701041168,-3.2585582772910793,-3.250643526429111,-3.2131560952854668,-3.2131560952854663,-3.2131233656588005,-3.2117048895301448,-3.211649575820098,-3.2020322754383796,-3.202032275438379,-3.2020322754383788,-3.1941691668265406,-3.1700881466966004,-3.1700881466965996</t>
  </si>
  <si>
    <t>2.922274589538574,13.635831117630005,16.40199303627014,23.7438805103302,25.76825761795044,26.590576171875,27.439411878585815,28.05841374397278,29.33975052833557,29.53178095817566,30.48612642288208,30.84012007713318,31.81243109703064,33.7856969833374,34.70967149734497,35.40812134742737,36.387208223342896,37.58901643753052,39.001503467559814,40.97714829444885,42.27186608314514,43.960169553756714,44.1506826877594,45.11188864707947,45.63892912864685,46.64842104911804,48.47536277770996,48.6217987537384,49.88212442398071,50.58508014678955,50.89596438407898,53.88926076889038,56.9281587600708,64.6994960308075,68.99833536148071,72.03452515602112,74.17420721054077,74.73176670074463,74.96545171737671,76.00899124145508,77.39246201515198,77.66719698905945,79.0761456489563,79.86595916748047,81.69176006317139,83.11938381195068,90.9808874130249,95.01203751564026,97.423504114151,101.1652479171753,107.72251486778259,113.28502798080444,114.20115518569946,123.20132327079773,125.90763354301453,127.98004198074341,136.67540764808655,140.2653522491455,148.43733167648315,214.98481130599976,218.20504236221313,231.39067029953003,236.44055676460266,348.25955843925476,356.4839975833893,365.93759512901306,370.6514513492584,386.2220094203949,392.00924468040466,432.4264829158783,458.8366184234619,535.6427898406982,561.332680940628,576.4516198635101,609.2461550235748,623.6413552761078,627.695511341095,798.1009628772736,799.5238494873047</t>
  </si>
  <si>
    <t>1,8,14,22,26,35,40,42,52,54,58,62,70,82,90,97,105,117,131,147,164,183,185,196,203,216,238,240,256,265,269,308,347,443,496,532,557,564,567,580,596,599,616,626,648,665,757,805,834,879,958,1025,1036,1143,1175,1200,1305,1348,1446,2245,2284,2443,2503,3845,3944,4057,4114,4302,4372,4860,5178,6102,6409,6590,6984,7156,7205,9256,9273</t>
  </si>
  <si>
    <t>2022-12-20 13:35:37.441330</t>
  </si>
  <si>
    <t>2022-12-20 14:03:11.439373</t>
  </si>
  <si>
    <t>-3.0540491961456016,-3.0540491961456016,-3.0540491961456016,-3.0540491961456016,-3.0540491961456016,-3.0540491961456016,-3.0540491961456016,-3.0540491961456016,-3.0540491961456016,-3.0540491961456016,-3.0540491961456016,-3.0540491961456016,-3.0540491961456016,-3.0540491961456016,-3.0540491961456016,-3.0540491961456016,-3.0540491961456016,-3.0540491961456016,-3.0540491961456016,-3.0540491961456016,-3.0540491961456016,-3.0540491961456016,-3.0540491961456016,-3.0540491961456016,-3.0540491961456016,-3.0540491961456016,-3.0540491961456016,-3.0540491961456016,-3.0540491961456016,-3.0540491961456016</t>
  </si>
  <si>
    <t>465296221739097850616248027821523921974101,465296221739097850616248027821523921974101,465296221739097850616248027821523921974101,465296221739097850616248027821523921974101,465296221739097850616248027821523921974101,465296221739097850616248027821523921974101,465296221739097850616248027821523921974101,465296221739097850616248027821523921974101,465296221739097850616248027821523921974101,465296221739097850616248027821523921974101,465296221739097850616248027821523921974101,465296221739097850616248027821523921974101,465296221739097850616248027821523921974101,465296221739097850616248027821523921974101,465296221739097850616248027821523921974101,465296221739097850616248027821523921974101,465296221739097850616248027821523921974101,465296221739097850616248027821523921974101,465296221739097850616248027821523921974101,465296221739097850616248027821523921974101,465296221739097850616248027821523921974101,465296221739097850616248027821523921974101,465296221739097850616248027821523921974101,465296221739097850616248027821523921974101,465296221739097850616248027821523921974101,465296221739097850616248027821523921974101,465296221739097850616248027821523921974101,465296221739097850616248027821523921974101,465296221739097850616248027821523921974101,465296221739097850616248027821523921974101</t>
  </si>
  <si>
    <t>-6.396493765872704,-6.1326933450098595,-5.85374751819559,-5.736001877807831,-5.5745108911706085,-5.543747308206705,-5.473218940694737,-5.404102658623561,-5.317750135050747,-5.304354227034068,-5.286274002965706,-5.26246352221447,-5.209639059208149,-5.15950770715723,-5.036349850800582,-4.892471689720208,-4.8465248740664055,-4.832716546527846,-4.769350543868866,-4.572918949338191,-4.479445303357684,-4.442707997750008,-4.359860754388902,-4.285488512035579,-4.284811951092315,-4.276334608389638,-4.224736809329563,-4.16565461272912,-4.08893126513585,-3.9940680887717384,-3.98481166315848,-3.9738578432477345,-3.9434258177405095,-3.911130501148956,-3.8755816888785386,-3.813206105279234,-3.743628825613092,-3.6760330383728395,-3.669581417076015,-3.54942689808423,-3.5031868702142823,-3.4890059318967923,-3.479593225358963,-3.4120740934516953,-3.4011931696324877,-3.392972092167466,-3.3742352200688757,-3.3708879461590597,-3.3047720191895698,-3.2713061385558255,-3.247625546535979,-3.19922587536101,-3.198000916108072,-3.1788679289466604,-3.17886792894666,-3.161303635103991,-3.1613036351039905,-3.115484323334187,-3.1128545126136804,-3.109592106678832,-3.1031988838064377,-3.0904764537838423,-3.0834536949436635,-3.0815465521015573,-3.081383113525163,-3.070591617524058,-3.0705916175240575,-3.0622311956748782,-3.054549727249965,-3.054049196145602,-3.0540491961456016</t>
  </si>
  <si>
    <t>1.2464704513549805,27.79091238975525,28.05517816543579,28.229190826416016,29.783762454986572,31.250112295150757,32.53741431236267,32.62014031410217,33.450026750564575,33.98706269264221,34.12942147254944,35.618351221084595,36.463122606277466,36.72636890411377,37.26731729507446,37.70245337486267,38.30106449127197,38.917762756347656,39.42808222770691,39.88335657119751,40.930933237075806,41.51316022872925,42.54905343055725,45.25586915016174,47.4360032081604,47.74489164352417,48.740426540374756,49.5789110660553,51.39038681983948,51.797017097473145,52.75268888473511,54.084672927856445,55.38247084617615,57.41946482658386,58.36370396614075,59.89663624763489,61.72325778007507,63.908193588256836,64.86437392234802,65.9158661365509,68.64522576332092,70.17960810661316,72.79264426231384,77.64861035346985,81.29294991493225,82.17600321769714,85.49769353866577,87.85049390792847,90.62589740753174,94.63483309745789,101.87376070022583,109.87807893753052,115.04350066184998,129.48727655410767,136.51736664772034,136.84785079956055,138.40924835205078,142.55375814437866,143.72963619232178,144.8108675479889,148.97631645202637,152.463937997818,162.0038242340088,174.93904328346252,206.0350022315979,252.70203042030334,256.130713224411,266.96955490112305,316.8602259159088,335.1599371433258,817.4755260944366</t>
  </si>
  <si>
    <t>1,33,36,38,46,58,66,67,73,77,78,88,95,98,103,107,112,118,122,127,138,144,151,185,211,215,227,238,262,267,279,297,314,341,353,373,396,424,436,447,481,500,531,590,633,644,684,712,743,791,878,974,1036,1208,1292,1296,1315,1365,1379,1392,1442,1484,1598,1752,2125,2685,2726,2855,3452,3672,9461</t>
  </si>
  <si>
    <t>2022-12-20 13:35:31.366712</t>
  </si>
  <si>
    <t>2022-12-20 14:03:12.355654</t>
  </si>
  <si>
    <t>-3.1192650539276183,-3.1192650539276183,-3.1192650539276183,-3.1192650539276183,-3.1192650539276183,-3.1192650539276183,-3.1192650539276183,-3.1192650539276183,-3.1192650539276183,-3.1192650539276183,-3.1192650539276183,-3.1192650539276183,-3.1192650539276183,-3.1192650539276183,-3.1192650539276183,-3.1192650539276183,-3.1192650539276183,-3.1192650539276183,-3.1192650539276183,-3.1192650539276183,-3.1192650539276183,-3.1192650539276183,-3.1192650539276183,-3.1192650539276183,-3.1192650539276183,-3.1192650539276183,-3.1192650539276183,-3.1192650539276183,-3.1192650539276183,-3.1192650539276183</t>
  </si>
  <si>
    <t>508480180820516982905253119026573072831447,508480180820516982905253119026573072831447,464924037854636859580760577657063240012503,464924037854636859580760577657063240012503,464924037854636859580760577657063240012503,464924037854636859580760577657063240012503,508480180820516982905253119026573072831447,464924037854636859580760577657063240012503,464924037854636859580760577657063240012503,464924037854636859580760577657063240012503,508480180820516982905253119026573072831447,464924037854636859580760577657063240012503,464924037854636859580760577657063240012503,464924037854636859580760577657063240012503,464924037854636859580760577657063240012503,464924037854636859580760577657063240012503,464924037854636859580760577657063240012503,464924037854636859580760577657063240012503,508480180820516982905253119026573072831447,464924037854636859580760577657063240012503,464924037854636859580760577657063240012503,464924037854636859580760577657063240012503,464924037854636859580760577657063240012503,464924037854636859580760577657063240012503,464924037854636859580760577657063240012503,464924037854636859580760577657063240012503,464924037854636859580760577657063240012503,464924037854636859580760577657063240012503,464924037854636859580760577657063240012503,464924037854636859580760577657063240012503</t>
  </si>
  <si>
    <t>-7.273666468901335,-6.428338149516272,-6.291267039475228,-6.257164599045511,-5.943248955097693,-5.747819993293212,-5.276526676399321,-5.254742256048865,-5.160028665313969,-5.138149352982571,-5.032997761113414,-4.9519192999192425,-4.898374924068656,-4.845640826153955,-4.789610070993185,-4.7223864427834785,-4.681943871451875,-4.619189015432747,-4.557152631265473,-4.55480946739261,-4.48509552616622,-4.482633927258883,-4.387959597866384,-4.310348347426145,-4.308606752297152,-4.050402515275891,-4.050274173331968,-3.9226248523720155,-3.8585947331481836,-3.8450022358441283,-3.7922402888796207,-3.732362678524754,-3.723513532126389,-3.6865302887951206,-3.6502552625086464,-3.6344433484364416,-3.6254231823883463,-3.6242511973794143,-3.624161188921575,-3.623919137201032,-3.5542963463457937,-3.4912947476491425,-3.486545799446403,-3.4363235049931666,-3.415773655166856,-3.4146019031950807,-3.394494408535923,-3.3944098020714675,-3.3888629123128204,-3.3697535291799747,-3.355017717753828,-3.3443455309047483,-3.3273004519778926,-3.3272263061666623,-3.3099420643424144,-3.3016656619751825,-3.2727134229002104,-3.2727134229002095,-3.2694121051917793,-3.2694121051917784,-3.2461251987817894,-3.2210402528352473,-3.1853799342152653,-3.185379934215265,-3.159336672373729,-3.15644047283946,-3.1564404728394595,-3.1536314231101445,-3.1392734112369864,-3.1331757214879543,-3.133175721487954,-3.1273532945970524,-3.127353294597052,-3.1203179239094414,-3.1203179239094405,-3.11926505392762,-3.1192650539276188,-3.1192650539276183</t>
  </si>
  <si>
    <t>2.90915846824646,9.429492950439453,20.380244970321655,22.263244152069092,23.323782444000244,33.545135259628296,33.62887454032898,35.92155194282532,36.25793790817261,36.51007843017578,36.680046796798706,38.16681742668152,38.34575176239014,39.11090707778931,39.23580622673035,39.51763033866882,41.365018367767334,41.615246534347534,42.13013982772827,42.47005915641785,43.5680046081543,44.48953366279602,44.57227611541748,46.46447706222534,48.88141870498657,50.87068176269531,53.08586883544922,54.095330238342285,56.5357780456543,56.845160245895386,58.68889284133911,60.427125215530396,62.84559416770935,65.90454959869385,66.97712278366089,67.05692529678345,67.46000528335571,70.10414814949036,71.0894238948822,71.58649015426636,77.30079531669617,81.93958926200867,84.61937403678894,87.25680112838745,93.17249035835266,95.55422949790955,101.47112798690796,126.5295741558075,130.8483738899231,135.1331431865692,135.22141647338867,136.62193608283997,138.8893916606903,142.55187845230103,150.9862847328186,170.08941173553467,173.2667956352234,181.53817701339722,198.39246439933777,204.3217601776123,225.4033658504486,251.1065855026245,255.21175932884216,320.32740926742554,368.55654668807983,373.57460355758667,410.0353572368622,431.02234649658203,460.8915593624115,647.8040719032288,676.2756206989288,701.9288845062256,752.4994761943817,756.8292174339294,767.3923647403717,786.411349773407,823.0426745414734,824.0475895404816</t>
  </si>
  <si>
    <t>1,7,15,17,19,35,36,52,54,56,58,66,68,74,75,78,89,92,97,99,109,118,119,137,158,183,208,221,251,255,278,301,332,371,385,386,391,424,436,441,510,565,598,629,700,727,797,1098,1149,1200,1201,1218,1245,1289,1390,1619,1657,1755,1956,2027,2281,2589,2638,3417,3997,4057,4496,4748,5108,7350,7693,8001,8607,8659,8786,9015,9455,9467</t>
  </si>
  <si>
    <t>2022-12-20 13:36:12.710156</t>
  </si>
  <si>
    <t>2022-12-20 14:03:50.361106</t>
  </si>
  <si>
    <t>-3.339339309323121,-3.339339309323121,-3.339339309323121,-3.339339309323121,-3.339339309323121,-3.339339309323121,-3.339339309323121,-3.339339309323121,-3.339339309323121,-3.339339309323121,-3.339339309323121,-3.339339309323121,-3.339339309323121,-3.339339309323121,-3.339339309323121,-3.339339309323121,-3.339339309323121,-3.339339309323121,-3.339339309323121,-3.339339309323121,-3.339339309323121,-3.339339309323121,-3.339339309323121,-3.339339309323121,-3.339339309323121,-3.339339309323121,-3.339339309323121,-3.339339309323121,-3.339339309323121,-3.339339309323121</t>
  </si>
  <si>
    <t>1027875729407664436192745491409853343892139,1027875729407664436192745491409853343892139,1027875729407664436192745491409853343892139,1027875729407664436192745491409853343892139,1027875729407664436192745491409853343892139,1027875729407664436192745491409853343892139,1027875729407664436192745491409853343892139,1027875729407664436192745491409853343892139,1027875729407664436192745491409853343892139,1027875729407664436192745491409853343892139,1027875729407664436192745491409853343892139,1027875729407664436192745491409853343892139,1027875729407664436192745491409853343892139,1027875729407664436192745491409853343892139,1027875729407664436192745491409853343892139,1027875729407664436192745491409853343892139,1027875729407664436192745491409853343892139,1027875729407664436192745491409853343892139,1027875729407664436192745491409853343892139,1027875729407664436192745491409853343892139,1027875729407664436192745491409853343892139,1027875729407664436192745491409853343892139,1027875729407664436192745491409853343892139,1027875729407664436192745491409853343892139,1027875729407664436192745491409853343892139,1027875729407664436192745491409853343892139,1027875729407664436192745491409853343892139,1027875729407664436192745491409853343892139,1027875729407664436192745491409853343892139,1027875729407664436192745491409853343892139</t>
  </si>
  <si>
    <t>-7.256621792872225,-6.94967122666247,-6.831849902150895,-6.779020427752936,-6.707052759878584,-6.564253495048174,-6.306817014905888,-6.204600702187117,-6.2016136861038,-6.162071745651078,-6.137446637860103,-6.0833360612222815,-5.936709710761464,-5.916345206216472,-5.773968855013935,-5.718565873680822,-5.401760718750032,-5.283121443109106,-5.2562369653331595,-5.149278621867937,-5.00373122384582,-4.996364358923334,-4.973773436232516,-4.926542694895699,-4.918553506661184,-4.753649413751621,-4.720030750974295,-4.695442826522728,-4.677133819978772,-4.659788757075835,-4.560496570155275,-4.5546653302598505,-4.453717983770715,-4.370545985252081,-4.290382642848862,-4.259147514782617,-4.246389942519552,-4.156512874083992,-4.081008395447679,-4.0531072446259095,-4.018003917035124,-4.0133891896320435,-3.9630868567989057,-3.909299227248462,-3.884371114510887,-3.8712419686350428,-3.8517477668890723,-3.848266209967382,-3.836952826202009,-3.8034267357303264,-3.762712391641453,-3.7627123916414518,-3.7561056832323008,-3.747312510016328,-3.705245666757656,-3.67514109592492,-3.629429780527448,-3.626861393633412,-3.621356667749879,-3.5287809550929197,-3.523359634345228,-3.5106067776421614,-3.4770294166594984,-3.469592231345435,-3.452204908979194,-3.4357463300493696,-3.4357463300493687,-3.4231189703917293,-3.3393393093231216,-3.339339309323121</t>
  </si>
  <si>
    <t>0.17100167274475098,0.5831735134124756,0.7455997467041016,2.586477756500244,3.6880481243133545,5.126566648483276,5.977597951889038,7.409095525741577,7.705949068069458,8.159250259399414,8.384416103363037,8.459625005722046,8.917977333068848,9.168703317642212,9.625003099441528,10.767731189727783,10.911131858825684,11.987667083740234,12.39339828491211,12.615982294082642,12.836655139923096,13.561867475509644,13.89343786239624,14.518197298049927,15.514761686325073,16.045855283737183,16.457486629486084,17.007017612457275,17.254716873168945,18.01741337776184,18.164387941360474,18.626779794692993,19.17394518852234,19.657870531082153,20.494704961776733,21.353708267211914,24.620277643203735,27.888722896575928,28.50098490715027,31.05874729156494,37.96811485290527,39.0401771068573,44.539868116378784,49.07449173927307,55.85691857337952,57.95600199699402,61.24744367599487,71.88608598709106,74.23219799995422,77.83952951431274,106.07802629470825,111.36763763427734,114.54185795783997,119.54427790641785,128.46910071372986,135.23141813278198,144.87498211860657,151.07734513282776,159.0408833026886,164.86636400222778,209.84383010864258,218.2961118221283,246.97051167488098,298.2173869609833,308.34286189079285,367.95432925224304,404.5150487422943,426.0577144622803,726.5563678741455,820.7324755191803</t>
  </si>
  <si>
    <t>1,4,6,21,32,46,54,65,69,75,78,79,85,88,93,105,107,120,125,128,131,139,143,151,164,171,176,183,186,196,198,204,211,217,228,239,281,322,330,360,444,457,522,577,656,681,720,848,876,919,1257,1320,1358,1418,1525,1606,1720,1794,1890,1960,2500,2601,2943,3556,3678,4395,4835,5094,8701,9830</t>
  </si>
  <si>
    <t>2022-12-20 13:34:28.841626</t>
  </si>
  <si>
    <t>2022-12-20 14:03:51.656293</t>
  </si>
  <si>
    <t>-3.11695837772336,-3.11695837772336,-3.11695837772336,-3.11695837772336,-3.11695837772336,-3.11695837772336,-3.11695837772336,-3.11695837772336,-3.11695837772336,-3.11695837772336,-3.11695837772336,-3.11695837772336,-3.11695837772336,-3.11695837772336,-3.11695837772336,-3.11695837772336,-3.11695837772336,-3.11695837772336,-3.11695837772336,-3.11695837772336,-3.11695837772336,-3.11695837772336,-3.11695837772336,-3.11695837772336,-3.11695837772336,-3.11695837772336,-3.11695837772336,-3.11695837772336,-3.11695837772336,-3.11695837772336</t>
  </si>
  <si>
    <t>1387886706027834091101790703739068983927004,1387886706027834091101790703739068983927004,1387886706027834091101790703739068983927004,1387886706027834091101790703739068983927004,1387886706027834091101790703739068983927004,1387886706027834091101790703739068983927004,1387886706027834091101790703739068983927004,1387886706027834091101790703739068983927004,1387886706027834091101790703739068983927004,1387886706027834091101790703739068983927004,1387886706027834091101790703739068983927004,1387886706027834091101790703739068983927004,1387886706027834091101790703739068983927004,1387886706027834091101790703739068983927004,1387886706027834091101790703739068983927004,1387886706027834091101790703739068983927004,1387886706027834091101790703739068983927004,1387886706027834091101790703739068983927004,1387886706027834091101790703739068983927004,1387886706027834091101790703739068983927004,1387886706027834091101790703739068983927004,1387886706027834091101790703739068983927004,1387886706027834091101790703739068983927004,1387886706027834091101790703739068983927004,1387886706027834091101790703739068983927004,1387886706027834091101790703739068983927004,1387886706027834091101790703739068983927004,1387886706027834091101790703739068983927004,1387886706027834091101790703739068983927004,1387886706027834091101790703739068983927004</t>
  </si>
  <si>
    <t>-6.532362176884553,-6.350996835404323,-6.333649405042239,-6.17605771575728,-6.174847255638349,-6.046316272422458,-5.9683953328898784,-5.828886559227987,-5.622239018452065,-5.485136890872592,-5.384486339368504,-5.369111060716391,-5.259613698106062,-5.189282845837772,-5.1588850082259405,-5.085219735746091,-5.014075402882423,-4.972177458430247,-4.5319447892033535,-4.497128381896763,-4.363352726270064,-4.292136829655856,-4.248671458307417,-4.189358965789103,-4.1813652283318,-4.161306129276132,-4.097965284685497,-4.078108593165179,-4.071661396546512,-3.994870732649001,-3.986725243125104,-3.938156413837722,-3.7841188223982773,-3.7408063090830153,-3.6460234597983434,-3.584229196683031,-3.553687901419173,-3.5119007050885394,-3.495015179740888,-3.3965920096272635,-3.383713392300494,-3.3837133923004936,-3.3778555086143633,-3.356461884641238,-3.34739139495762,-3.3473913949576195,-3.300208460446878,-3.287594100253112,-3.2799801826243558,-3.262591731221504,-3.2437268334933607,-3.2232141227882467,-3.210227267148499,-3.2102272671484986,-3.210227267148498,-3.20151535797806,-3.2013737766964976,-3.19931341265936,-3.1993134126593596,-3.192862905491972,-3.1928629054919715,-3.192823482853773,-3.1664964937186206,-3.132874152429086,-3.1328741524290855,-3.132874152429085,-3.11783679890778,-3.116958377723361,-3.11695837772336</t>
  </si>
  <si>
    <t>3.5601646900177,38.35438346862793,68.53702211380005,73.97620892524719,80.17189860343933,85.36821556091309,86.17421960830688,91.29600715637207,96.10332560539246,97.40530705451965,98.9559543132782,99.12941694259644,99.30038022994995,100.69685792922974,100.87436032295227,100.96711158752441,101.8431613445282,103.97032523155212,104.60560894012451,105.32205510139465,106.05499505996704,107.0537326335907,107.12595009803772,109.10340571403503,109.52563643455505,111.30175828933716,111.59253096580505,112.77897906303406,113.11043357849121,113.38222455978394,114.14031505584717,114.23558640480042,114.66031742095947,118.16206932067871,122.92011761665344,124.58740472793579,125.42737030982971,126.49604845046997,126.57377767562866,128.3539216518402,138.00459384918213,139.7963001728058,145.81003618240356,148.6405279636383,158.6203248500824,159.29927802085876,159.38251447677612,167.07518911361694,171.87690496444702,185.18705248832703,190.84526920318604,194.59398484230042,201.36584401130676,207.01152658462524,242.3754906654358,251.26689791679382,286.3227813243866,346.8116488456726,350.6304380893707,355.0912449359894,364.4597535133362,398.9947519302368,476.9230434894562,487.7914071083069,559.4013612270355,724.895247220993,1386.1032423973083,1509.9964156150818,1529.0506973266602</t>
  </si>
  <si>
    <t>1,19,38,43,47,52,55,63,70,80,90,92,94,101,103,104,111,125,132,138,144,154,155,174,178,193,197,213,217,220,228,229,234,278,340,362,373,387,388,411,531,552,625,657,776,784,785,877,935,1095,1162,1207,1288,1356,1779,1885,2307,3032,3078,3132,3245,3658,4596,4727,5589,7578,15504,16991,17220</t>
  </si>
  <si>
    <t>2022-12-20 13:35:36.643610</t>
  </si>
  <si>
    <t>2022-12-20 14:03:57.774754</t>
  </si>
  <si>
    <t>-3.125857761470425,-3.125857761470425,-3.125857761470425,-3.125857761470425,-3.125857761470425,-3.125857761470425,-3.125857761470425,-3.125857761470425,-3.125857761470425,-3.125857761470425,-3.125857761470425,-3.125857761470425,-3.125857761470425,-3.125857761470425,-3.125857761470425,-3.125857761470425,-3.125857761470425,-3.125857761470425,-3.125857761470425,-3.125857761470425,-3.125857761470425,-3.125857761470425,-3.125857761470425,-3.125857761470425,-3.125857761470425,-3.125857761470425,-3.125857761470425,-3.125857761470425,-3.125857761470425,-3.125857761470425</t>
  </si>
  <si>
    <t>1156053480974895738906084988490082043335380,1156053480974895738906084988490082043335380,1156053480974895738906084988490082043335380,1156053480974895738906084988490082043335380,1156053480974895738906084988490082043335380,1156053480974895738906084988490082043335380,1156053480974895738906084988490082043335380,1156053480974895738906084988490082043335380,1156053480974895738906084988490082043335380,1156053480974895738906084988490082043335380,1156053480974895738906084988490082043335380,1156053480974895738906084988490082043335380,1156053480974895738906084988490082043335380,1156053480974895738906084988490082043335380,1156053480974895738906084988490082043335380,1156053480974895738906084988490082043335380,1156053480974895738906084988490082043335380,1156053480974895738906084988490082043335380,1156053480974895738906084988490082043335380,1156053480974895738906084988490082043335380,1156053480974895738906084988490082043335380,1156053480974895738906084988490082043335380,1156053480974895738906084988490082043335380,1156053480974895738906084988490082043335380,1156053480974895738906084988490082043335380,1156053480974895738906084988490082043335380,1156053480974895738906084988490082043335380,1156053480974895738906084988490082043335380,1156053480974895738906084988490082043335380,1156053480974895738906084988490082043335380</t>
  </si>
  <si>
    <t>-6.68633095842532,-6.395654965959866,-5.82188960188252,-5.776559540328407,-5.678177657092911,-5.612893981100225,-5.489970694872682,-5.43972357510408,-5.438916101101096,-5.409102866959427,-5.390037679247154,-5.294377035245225,-5.2732825910033005,-5.26739604812633,-5.220724868082129,-5.200739912942804,-5.195446725311613,-5.189804171412647,-5.118444099398223,-4.996558738473681,-4.907507505926176,-4.89165697167514,-4.82355487092656,-4.775776900360135,-4.690568359300164,-4.666395899162424,-4.485859814189999,-4.41604454977835,-4.3749740310373975,-4.164057253874118,-4.091054574350115,-4.0639048925158505,-4.050375148178372,-4.026346806395779,-3.980976757104459,-3.9621854150053077,-3.9417180197289787,-3.934454332001459,-3.885330933894224,-3.8443827349730784,-3.8377324127907784,-3.8323024142374704,-3.812406936016815,-3.7524413744179173,-3.6898961419787146,-3.632962951095252,-3.614767767125902,-3.5921585013304425,-3.572263164233987,-3.572263164233986,-3.5722631642339855,-3.568201967102068,-3.520156146641637,-3.5195848273462347,-3.508815183515559,-3.459617102057132,-3.4596171020571314,-3.3959130135211915,-3.380376350071388,-3.3670237530329286,-3.3634214263147593,-3.3585639342730746,-3.355354001658415,-3.348109933754422,-3.342374863429035,-3.335130800533501,-3.33057557044549,-3.327188859527761,-3.277947644973269,-3.2766785549121145,-3.2759023456401666,-3.27265142588064,-3.2569240559738235,-3.2366916742992604,-3.2366916742992586,-3.2206289925728457,-3.215532521809407,-3.2038066929377043,-3.2010598731048066,-3.1810919167922123,-3.159972417653716,-3.159972417653715,-3.15390798400896,-3.1511108866535524,-3.151110886653552,-3.125857761470425</t>
  </si>
  <si>
    <t>1.8661367893218994,3.920482635498047,17.704078435897827,29.510090827941895,29.664997577667236,31.494395971298218,31.940030813217163,32.035306215286255,33.33513355255127,33.75519895553589,34.13994097709656,34.95471382141113,36.28570222854614,36.61155986785889,36.69529414176941,37.58175992965698,38.04898977279663,38.23795771598816,39.0080349445343,39.787683725357056,40.615384578704834,41.11639046669006,41.99450325965881,42.27326989173889,43.573434829711914,43.94348430633545,44.26690173149109,45.19521236419678,45.56220364570618,46.52684950828552,47.56427526473999,49.21569228172302,50.63589406013489,52.65440845489502,53.2039315700531,54.28559160232544,54.593531131744385,56.61790680885315,58.3400514125824,58.504019021987915,60.39999794960022,60.871339082717896,64.32181215286255,64.77261471748352,65.06892609596252,67.63276410102844,76.11212134361267,86.45591688156128,100.0182933807373,101.01516914367676,105.14651823043823,106.9924328327179,108.87985634803772,111.1456229686737,114.90395498275757,117.26223349571228,119.67065978050232,125.84226250648499,129.6967785358429,131.45383191108704,135.29730367660522,138.6469647884369,143.6703917980194,148.69732666015625,149.5268588066101,150.36674404144287,168.99497151374817,184.4561402797699,187.71697854995728,188.63709092140198,195.3893644809723,209.32181763648987,219.15466213226318,238.7655794620514,273.4464695453644,333.692684173584,337.1906039714813,339.4407126903534,342.66193318367004,351.48209166526794,382.3877308368683,478.71336483955383,563.6716878414154,792.6036930084229,945.3121438026428,1011.8454928398132</t>
  </si>
  <si>
    <t>1,2,13,40,41,54,57,58,66,68,72,78,86,89,90,98,102,103,110,118,125,131,139,142,152,157,161,173,177,187,199,220,237,263,270,284,288,314,336,338,362,368,411,417,421,450,553,677,837,849,899,921,944,971,1016,1044,1073,1146,1192,1213,1259,1299,1359,1419,1429,1439,1662,1845,1884,1895,1976,2144,2262,2497,2911,3632,3674,3701,3740,3846,4217,5375,6393,9141,10966,11762</t>
  </si>
  <si>
    <t>2022-12-20 13:35:45.586303</t>
  </si>
  <si>
    <t>2022-12-20 14:03:58.025512</t>
  </si>
  <si>
    <t>-3.0940361521524427,-3.0940361521524427,-3.0940361521524427,-3.0940361521524427,-3.0940361521524427,-3.0940361521524427,-3.0940361521524427,-3.0940361521524427,-3.0940361521524427,-3.0940361521524427,-3.0940361521524427,-3.0940361521524427,-3.0940361521524427,-3.0940361521524427,-3.0940361521524427,-3.0940361521524427,-3.0940361521524427,-3.0940361521524427,-3.0940361521524427,-3.0940361521524427,-3.0940361521524427,-3.0940361521524427,-3.0940361521524427,-3.0940361521524427,-3.0940361521524427,-3.0940361521524427,-3.0940361521524427,-3.0940361521524427,-3.0940361521524427,-3.0940361521524427</t>
  </si>
  <si>
    <t>119104751145738680513450589246269806423870,119104751145738680513450589246269806423870,119104751145738680513450589246269806423870,119104751145738680513450589246269806423870,119104751145738680513450589246269806423870,119104751145738680513450589246269806423870,119104751145738680513450589246269806423870,119104751145738680513450589246269806423870,119104751145738680513450589246269806423870,119104751145738680513450589246269806423870,119104751145738680513450589246269806423870,119104751145738680513450589246269806423870,119104751145738680513450589246269806423870,119104751145738680513450589246269806423870,119104751145738680513450589246269806423870,119104751145738680513450589246269806423870,119104751145738680513450589246269806423870,119104751145738680513450589246269806423870,119104751145738680513450589246269806423870,119104751145738680513450589246269806423870,119104751145738680513450589246269806423870,119104751145738680513450589246269806423870,119104751145738680513450589246269806423870,119104751145738680513450589246269806423870,119104751145738680513450589246269806423870,119104751145738680513450589246269806423870,119104751145738680513450589246269806423870,119104751145738680513450589246269806423870,119104751145738680513450589246269806423870,119104751145738680513450589246269806423870</t>
  </si>
  <si>
    <t>-6.907885252444795,-5.80612565039058,-5.658110506075009,-5.447211336370717,-5.3219766295936335,-5.107146060660198,-4.980447548061542,-4.849200780215302,-4.822603487442096,-4.767355129694561,-4.693376881826584,-4.535549736762109,-4.520207883046501,-4.484382219503453,-4.474926625842834,-4.450795129335218,-4.421566799717854,-4.3291288063622675,-4.295430517135266,-4.153932191319881,-4.129711622102044,-4.106839389183309,-4.100445680288397,-4.077740139828679,-3.903229606341109,-3.792125777412612,-3.7618104816221787,-3.7159415300837413,-3.700631905670254,-3.644179770181994,-3.634766398755952,-3.632051283408895,-3.5885601756087055,-3.568172956519524,-3.564703868092996,-3.5198293900382214,-3.4754055740127945,-3.4751522939582085,-3.4611822082683803,-3.441957471969474,-3.4412194083670355,-3.4385458068958115,-3.4294538067273956,-3.3901819568942604,-3.3721838039549668,-3.372183803954966,-3.3556242981238618,-3.3536092358117555,-3.3350723545179335,-3.2752372399883605,-3.2194256861903328,-3.1677198849082395,-3.1511730261941406,-3.131282894227996,-3.1312828942279953,-3.1287803016719775,-3.114477218543259,-3.1142591086225124,-3.114259108622512,-3.1140301390214415,-3.095260553526529,-3.0940361521524427</t>
  </si>
  <si>
    <t>3.004706621170044,9.28220796585083,18.252849578857422,23.206932067871094,25.363705158233643,26.448752641677856,27.774654626846313,29.9049072265625,31.786030769348145,32.02176070213318,32.20527124404907,33.16361331939697,34.41914987564087,34.65230369567871,35.34227013587952,35.63612675666809,35.779069662094116,35.94701647758484,36.803016901016235,37.081313133239746,39.000195264816284,40.931978940963745,42.53531813621521,44.651851654052734,48.190265417099,51.41568946838379,53.31623935699463,54.425292015075684,71.34438228607178,73.55214309692383,77.20428824424744,79.07223892211914,92.9420223236084,99.73605346679688,116.00709748268127,118.26349520683289,120.51792454719543,130.41120839118958,154.38136553764343,154.7083079814911,159.64756107330322,159.73180508613586,160.48251104354858,160.8967261314392,164.8219530582428,166.49775409698486,188.29948616027832,190.20596408843994,193.53207850456238,194.1979591846466,203.6294767856598,211.7217400074005,218.20799612998962,298.75336813926697,312.5393362045288,359.98322200775146,404.1405794620514,660.5051035881042,675.4988977909088,687.1712102890015,772.3893129825592,950.2917699813843</t>
  </si>
  <si>
    <t>1,8,19,52,66,74,83,101,119,122,124,133,142,145,154,158,160,162,172,175,197,220,241,268,314,355,379,393,596,623,667,689,853,935,1129,1156,1183,1302,1589,1593,1652,1653,1662,1667,1713,1733,1994,2017,2057,2065,2179,2276,2354,3317,3481,4051,4583,7660,7840,7981,9005,11133</t>
  </si>
  <si>
    <t>2022-12-20 13:35:52.885671</t>
  </si>
  <si>
    <t>2022-12-20 14:03:58.942239</t>
  </si>
  <si>
    <t>-3.110913149921248,-3.110913149921248,-3.110913149921248,-3.110913149921248,-3.110913149921248,-3.110913149921248,-3.110913149921248,-3.110913149921248,-3.110913149921248,-3.110913149921248,-3.110913149921248,-3.110913149921248,-3.110913149921248,-3.110913149921248,-3.110913149921248,-3.110913149921248,-3.110913149921248,-3.110913149921248,-3.110913149921248,-3.110913149921248,-3.110913149921248,-3.110913149921248,-3.110913149921248,-3.110913149921248,-3.110913149921248,-3.110913149921248,-3.110913149921248,-3.110913149921248,-3.110913149921248,-3.110913149921248</t>
  </si>
  <si>
    <t>505085561076838748592326299141298030564766,505085561076838748592326299141298030564766,505085561076838748592326299141298030564766,505085561076838748592326299141298030564766,505085561076838748592326299141298030564766,505085561076838748592326299141298030564766,505085561076838748592326299141298030564766,505085561076838748592326299141298030564766,505085561076838748592326299141298030564766,505085561076838748592326299141298030564766,505085561076838748592326299141298030564766,505085561076838748592326299141298030564766,505085561076838748592326299141298030564766,505085561076838748592326299141298030564766,505085561076838748592326299141298030564766,505085561076838748592326299141298030564766,505085561076838748592326299141298030564766,505085561076838748592326299141298030564766,505085561076838748592326299141298030564766,505085561076838748592326299141298030564766,505085561076838748592326299141298030564766,505085561076838748592326299141298030564766,505085561076838748592326299141298030564766,505085561076838748592326299141298030564766,505085561076838748592326299141298030564766,505085561076838748592326299141298030564766,505085561076838748592326299141298030564766,505085561076838748592326299141298030564766,505085561076838748592326299141298030564766,505085561076838748592326299141298030564766</t>
  </si>
  <si>
    <t>-6.85591491499201,-6.591978046786019,-6.4747377623260975,-6.244963680681704,-6.242289664279441,-6.177043255558592,-6.010485294977146,-5.968363335191096,-5.933185532635972,-5.923817072708797,-5.923430310838069,-5.7877535903562904,-5.767302314576902,-5.598850888892813,-5.528258306461311,-5.52473993187006,-5.392569946932401,-5.33934078849181,-5.319353931571942,-5.2514055156348185,-5.17626040378411,-5.17404785593857,-5.153792255178243,-4.92448067356083,-4.902642274335508,-4.769694969392632,-4.644994292729882,-4.536042720735822,-4.5179135544472455,-4.413960973838208,-4.335081048711673,-4.327563977058396,-4.286424936008141,-4.2188873142365875,-4.210216793428709,-4.168678417196304,-4.166853294186487,-4.1584709902483885,-4.107592548301025,-4.082961286170757,-4.080906406830828,-4.053406756969908,-4.018576553579263,-3.9410003967158334,-3.93894960709262,-3.9175092806030234,-3.9175092806030225,-3.917311244078486,-3.885960893696319,-3.8496688398970997,-3.8315470135004754,-3.786662681292324,-3.781032224468646,-3.7589721380273904,-3.7572569893060406,-3.7368318985107134,-3.703830342376483,-3.7036423175705857,-3.6762513083768824,-3.6269940142902724,-3.566403633760056,-3.523897085011905,-3.5065715263955304,-3.4990168797302204,-3.49901687973022,-3.4823294454545226,-3.4722773269486,-3.4666882714081844,-3.4629125658717044,-3.442805225683644,-3.4222863094631424,-3.392608182934954,-3.390340989631116,-3.3429586841706276,-3.318969376021631,-3.2884522316679976,-3.2776784695262706,-3.234830745782004,-3.2309461340473162,-3.2176247531357025,-3.216548089327488,-3.2165480893274876,-3.197036081500389,-3.1462051041501686,-3.146205104150168,-3.119283901563407,-3.1192839015634064,-3.1126803646233365,-3.112141083749262,-3.110913149921249,-3.110913149921248</t>
  </si>
  <si>
    <t>1.4790618419647217,1.8188633918762207,4.941115140914917,11.770490646362305,12.595783948898315,12.680044889450073,13.43999457359314,14.432738065719604,14.670796632766724,14.923436164855957,15.521062135696411,15.717514991760254,15.81229853630066,16.759114265441895,16.936112642288208,17.106598615646362,18.96641969680786,19.34537672996521,20.665313720703125,20.97115683555603,21.06141233444214,21.486555576324463,21.972842693328857,22.063576459884644,22.749438047409058,22.904362201690674,23.60780358314514,24.967577934265137,26.00663423538208,27.15794324874878,27.246103763580322,27.769617319107056,28.15373659133911,28.4521164894104,29.01324224472046,29.21181082725525,32.07797598838806,32.240872383117676,32.689234018325806,33.32918453216553,34.59640455245972,42.63903832435608,45.902947425842285,47.63246488571167,49.72441911697388,53.99613165855408,56.50337862968445,56.695976972579956,57.022390604019165,57.10261130332947,57.3493127822876,66.77577567100525,69.06043219566345,81.28655481338501,86.03825855255127,87.03659915924072,102.62576031684875,120.22003602981567,125.89849996566772,127.50103497505188,129.615234375,131.51753115653992,153.25583744049072,154.2576243877411,164.54153847694397,177.0596215724945,186.54457807540894,191.2024531364441,201.9076201915741,206.97489213943481,207.29979014396667,209.80342388153076,211.2356038093567,213.31748485565186,216.4647307395935,219.95864748954773,221.24325513839722,225.20507621765137,250.33442497253418,253.72055101394653,253.97374773025513,264.29583287239075,284.5300934314728,291.3261122703552,453.7915368080139,457.7954812049866,490.66109228134155,718.3986840248108,1295.9875390529633,1302.2988710403442,1362.684321641922</t>
  </si>
  <si>
    <t>1,1,6,14,23,24,28,34,35,37,42,44,45,49,51,53,67,70,79,81,82,86,90,91,97,99,106,119,129,137,138,145,150,154,161,163,196,198,204,211,227,330,372,393,419,470,500,502,506,507,510,623,650,794,851,863,1050,1260,1328,1347,1372,1395,1655,1667,1789,1939,2053,2109,2238,2299,2303,2333,2350,2375,2413,2455,2470,2517,2817,2857,2860,2983,3226,3307,5259,5307,5701,8431,15354,15430,16157</t>
  </si>
  <si>
    <t>2022-12-20 13:35:54.331632</t>
  </si>
  <si>
    <t>2022-12-20 14:03:59.842347</t>
  </si>
  <si>
    <t>-3.2078072071367685,-3.2078072071367685,-3.2078072071367685,-3.2078072071367685,-3.2078072071367685,-3.2078072071367685,-3.2078072071367685,-3.2078072071367685,-3.2078072071367685,-3.2078072071367685,-3.2078072071367685,-3.2078072071367685,-3.2078072071367685,-3.2078072071367685,-3.2078072071367685,-3.2078072071367685,-3.2078072071367685,-3.2078072071367685,-3.2078072071367685,-3.2078072071367685,-3.2078072071367685,-3.2078072071367685,-3.2078072071367685,-3.2078072071367685,-3.2078072071367685,-3.2078072071367685,-3.2078072071367685,-3.2078072071367685,-3.2078072071367685,-3.2078072071367685</t>
  </si>
  <si>
    <t>1371232131705003770396712330269824930622522,1371232131705003770396712330269824930622522,1371232131705003770396712330269824930622522,1371232131705003770396712330269824930622522,1371232131705003770396712330269824930622522,1371232131705003770396712330269824930622522,1371232131705003770396712330269824930622522,1371232131705003770396712330269824930622522,1371232131705003770396712330269824930622522,1371232131705003770396712330269824930622522,1371232131705003770396712330269824930622522,1371232131705003770396712330269824930622522,1371232131705003770396712330269824930622522,1371232131705003770396712330269824930622522,1371232131705003770396712330269824930622522,1371232131705003770396712330269824930622522,1371232131705003770396712330269824930622522,1371232131705003770396712330269824930622522,1371232131705003770396712330269824930622522,1371232131705003770396712330269824930622522,1371232131705003770396712330269824930622522,1371232131705003770396712330269824930622522,1371232131705003770396712330269824930622522,1371232131705003770396712330269824930622522,1371232131705003770396712330269824930622522,1371232131705003770396712330269824930622522,1371232131705003770396712330269824930622522,1371232131705003770396712330269824930622522,1371232131705003770396712330269824930622522,1371232131705003770396712330269824930622522</t>
  </si>
  <si>
    <t>-7.159563992223392,-6.85663318035748,-6.724240102964077,-6.386509863534031,-6.076272473772873,-6.052159898328409,-5.930835992656565,-5.718533494821777,-5.595699285056974,-5.571867985243912,-5.442716033790308,-5.377427521800154,-5.361820325724464,-5.2832151190811425,-5.221233541153218,-5.1685373164063995,-5.123726550230116,-5.1053087113904025,-5.079253957023463,-5.05727988964037,-4.946382628150919,-4.799187889937512,-4.791186193864305,-4.738826905809218,-4.5292126179567305,-4.480735055537141,-4.438787385503735,-4.394864357313087,-4.285430702927384,-4.270421575174029,-4.199735339657929,-4.117928697199802,-4.098298040474317,-4.0859111388660265,-4.067994384268807,-3.9849323119642936,-3.984657367302683,-3.96315865255225,-3.9628837952935863,-3.9578242839000084,-3.9527604816047686,-3.852726257985487,-3.8281554726311744,-3.79219009477985,-3.7642768102623196,-3.7468432285587503,-3.713567522245302,-3.64472697462114,-3.6229451684259866,-3.5704645467059644,-3.5198883198252298,-3.45915010094244,-3.4514767417656222,-3.4480903391401325,-3.429675421353609,-3.423885814349954,-3.423574232039153,-3.3963751210133903,-3.3940265591868064,-3.3929134399526335,-3.3894180222103296,-3.3638031653031435,-3.336706239988181,-3.3315308627095415,-3.3235148943389654,-3.323514894338965,-3.323514894338964,-3.310574470574669,-3.307160347915173,-3.2926979039547946,-3.287366578732584,-3.2560685346516776,-3.2560685346516767,-3.2465062316892372,-3.240056034299173,-3.240056034299172,-3.213528632610823,-3.2135286326108226,-3.2135286326108217,-3.20780720713677,-3.2078072071367694,-3.2078072071367685</t>
  </si>
  <si>
    <t>0.45668911933898926,9.371757507324219,10.37367057800293,11.091662168502808,12.81223201751709,15.652628660202026,17.79169249534607,17.87586283683777,18.731560707092285,19.122112035751343,19.404340744018555,20.574512481689453,21.049771308898926,21.13652014732361,21.258341312408447,22.653592824935913,22.825576782226562,23.872175216674805,25.437949419021606,25.6557514667511,25.887414693832397,26.244935035705566,26.843671083450317,27.14404559135437,27.220256805419922,28.253247261047363,29.73786234855652,29.80455780029297,30.313018321990967,31.459431648254395,32.68660640716553,34.364206314086914,35.87692975997925,37.05846691131592,38.133668422698975,39.58188605308533,40.562777519226074,41.50699996948242,41.72761821746826,42.06008791923523,42.74005126953125,43.86879873275757,45.06165647506714,49.97031044960022,58.618693113327026,68.7849497795105,71.20086359977722,87.54482936859131,88.86366486549377,93.69778656959534,106.46644139289856,119.08397674560547,123.06993556022644,126.10722589492798,136.05848169326782,141.19329953193665,184.76469492912292,194.72512698173523,199.22172260284424,212.53746056556702,231.93795347213745,287.13277220726013,369.3377447128296,381.3895306587219,381.56300473213196,414.7895083427429,439.69628977775574,454.146874666214,463.55367136001587,465.62570095062256,524.8516750335693,533.2654542922974,548.5911300182343,569.2694659233093,607.2338542938232,711.9163334369659,912.3879976272583,919.1817886829376,921.8412320613861,939.7889935970306,1009.8180694580078,1025.7546081542969</t>
  </si>
  <si>
    <t>1,11,13,21,31,52,68,69,74,78,79,90,94,95,96,109,111,123,134,137,140,145,153,157,158,170,186,187,194,209,224,246,265,281,295,314,327,339,342,346,355,370,385,444,549,671,699,893,909,967,1119,1270,1318,1354,1473,1534,2055,2175,2229,2389,2621,3281,4267,4412,4414,4813,5113,5287,5400,5425,6136,6236,6419,6667,7121,8377,10774,10856,10888,11102,11938,12129</t>
  </si>
  <si>
    <t>2022-12-20 13:34:59.978725</t>
  </si>
  <si>
    <t>2022-12-20 14:04:00.151768</t>
  </si>
  <si>
    <t>-3.289966689840004,-3.289966689840004,-3.289966689840004,-3.289966689840004,-3.289966689840004,-3.289966689840004,-3.289966689840004,-3.289966689840004,-3.289966689840004,-3.289966689840004,-3.289966689840004,-3.289966689840004,-3.289966689840004,-3.289966689840004,-3.289966689840004,-3.289966689840004,-3.289966689840004,-3.289966689840004,-3.289966689840004,-3.289966689840004,-3.289966689840004,-3.289966689840004,-3.289966689840004,-3.289966689840004,-3.289966689840004,-3.289966689840004,-3.289966689840004,-3.289966689840004,-3.289966689840004,-3.289966689840004</t>
  </si>
  <si>
    <t>785728752729294719280118157863680967798033,785728752729294719280118157863680967798033,785728752729294719280118157863680967798033,785728752729294719280118157863680967798033,785728752729294719280118157863680967798033,785728752729294719280118157863680967798033,785728752729294719280118157863680967798033,785728752729294719280118157863680967798033,785728752729294719280118157863680967798033,785728752729294719280118157863680967798033,785728752729294719280118157863680967798033,785728752729294719280118157863680967798033,785728752729294719280118157863680967798033,785728752729294719280118157863680967798033,785728752729294719280118157863680967798033,785728752729294719280118157863680967798033,785728752729294719280118157863680967798033,785728752729294719280118157863680967798033,785728752729294719280118157863680967798033,785728752729294719280118157863680967798033,785728752729294719280118157863680967798033,785728752729294719280118157863680967798033,785728752729294719280118157863680967798033,785728752729294719280118157863680967798033,785728752729294719280118157863680967798033,785728752729294719280118157863680967798033,785728752729294719280118157863680967798033,785728752729294719280118157863680967798033,785728752729294719280118157863680967798033,785728752729294719280118157863680967798033</t>
  </si>
  <si>
    <t>-6.270666998562951,-5.996936994409614,-5.984691857636564,-5.825647002127157,-5.814172664626226,-5.807124176831219,-5.5457592050655435,-5.476903048233082,-5.312496534209737,-5.243699987004975,-5.178860937487815,-5.010701198897339,-4.921376230718132,-4.88140037939467,-4.872733898744018,-4.773077484721696,-4.765275402951262,-4.739800427228452,-4.708264056548122,-4.6617232135605695,-4.64768482602338,-4.606494019518253,-4.529270325418317,-4.470827987782251,-4.431664272659858,-4.422843610891291,-4.313093278701711,-4.278835559589936,-4.169188160808935,-4.107977357702892,-4.010227894545616,-3.931851815126115,-3.888986565634774,-3.8863797215059295,-3.8361765306141575,-3.8139191751464443,-3.8091716104511066,-3.800383878678489,-3.792722709156096,-3.7802160301812275,-3.7662536820536947,-3.7535759210453863,-3.7323569670708117,-3.689887795629719,-3.55135851886819,-3.5458070585408206,-3.5385033808462776,-3.5160727155579092,-3.516072715557909,-3.4909391365657605,-3.453510405851091,-3.4504626139488357,-3.42301552002056,-3.3599336718220925,-3.359886961083678,-3.3342614483612536,-3.331937730453438,-3.3318951081244697,-3.330724284263774,-3.316517611647203,-3.3165176116472024,-3.3000075077984596,-3.290008011964781,-3.2899666898400053,-3.289966689840005,-3.289966689840004</t>
  </si>
  <si>
    <t>3.561502456665039,41.41993761062622,58.953118562698364,59.07041549682617,60.090758323669434,61.797913551330566,64.9547529220581,66.26167798042297,67.657461643219,68.88270044326782,69.55875730514526,70.41456007957458,71.69542598724365,71.83585500717163,72.75853633880615,73.40981554985046,76.25958824157715,78.16041207313538,78.91157960891724,79.01135420799255,80.04325342178345,80.5627269744873,81.54306554794312,82.226078748703,82.39254093170166,83.4229519367218,84.12587642669678,85.3995714187622,85.69446420669556,86.33241534233093,86.795814037323,87.55853152275085,89.58149814605713,91.87076830863953,95.93010187149048,102.36809420585632,102.71470761299133,105.99651837348938,106.77822709083557,109.47658801078796,110.70354533195496,111.30121660232544,111.78471040725708,113.02976536750793,115.60369968414307,120.68569159507751,126.59972810745239,145.82649898529053,152.4434220790863,167.91659140586853,170.5722267627716,177.5607509613037,177.64499855041504,179.9697322845459,190.61201429367065,192.7966923713684,195.38273215293884,228.268137216568,237.00702381134033,298.4495806694031,303.6504807472229,318.29647040367126,332.7930951118469,947.6867232322693,1080.5548121929169,1258.8140177726746</t>
  </si>
  <si>
    <t>1,25,43,44,46,47,53,63,72,83,84,91,102,103,107,114,140,159,166,167,174,181,194,202,204,215,223,240,244,251,257,267,293,323,376,458,462,501,511,543,558,565,571,585,617,677,746,976,1055,1239,1271,1355,1356,1384,1511,1537,1568,1960,2065,2800,2862,3036,3210,10566,12151,14275</t>
  </si>
  <si>
    <t>2022-12-20 13:36:19.684339</t>
  </si>
  <si>
    <t>2022-12-20 14:04:07.205871</t>
  </si>
  <si>
    <t>-3.171226865241929,-3.171226865241929,-3.171226865241929,-3.171226865241929,-3.171226865241929,-3.171226865241929,-3.171226865241929,-3.171226865241929,-3.171226865241929,-3.171226865241929,-3.171226865241929,-3.171226865241929,-3.171226865241929,-3.171226865241929,-3.171226865241929,-3.171226865241929,-3.171226865241929,-3.171226865241929,-3.171226865241929,-3.171226865241929,-3.171226865241929,-3.171226865241929,-3.171226865241929,-3.171226865241929,-3.171226865241929,-3.171226865241929,-3.171226865241929,-3.171226865241929,-3.171226865241929,-3.171226865241929</t>
  </si>
  <si>
    <t>800064803196852547443917272965638834137633,800064803196852547443917272965638834137633,800064803196852547443917272965638834137633,800064803196852547443917272965638834137633,800064803196852547443917272965638834137633,800064803196852547443917272965638834137633,800064803196852547443917272965638834137633,800064803196852547443917272965638834137633,800064803196852547443917272965638834137633,800064803196852547443917272965638834137633,800064803196852547443917272965638834137633,800064803196852547443917272965638834137633,800064803196852547443917272965638834137633,800064803196852547443917272965638834137633,800064803196852547443917272965638834137633,800064803196852547443917272965638834137633,800064803196852547443917272965638834137633,800064803196852547443917272965638834137633,800064803196852547443917272965638834137633,800064803196852547443917272965638834137633,800064803196852547443917272965638834137633,800064803196852547443917272965638834137633,800064803196852547443917272965638834137633,800064803196852547443917272965638834137633,800064803196852547443917272965638834137633,800064803196852547443917272965638834137633,800064803196852547443917272965638834137633,800064803196852547443917272965638834137633,800064803196852547443917272965638834137633,800064803196852547443917272965638834137633</t>
  </si>
  <si>
    <t>-7.111225274848594,-6.940667180191615,-6.904743399346514,-6.532509738403728,-6.324283969798476,-6.095226277267203,-5.9479874666445705,-5.590145740038435,-5.57773951397382,-5.541851813281866,-5.53184133137439,-5.500228312729839,-5.381623478229178,-5.33580632620379,-5.08525198484422,-5.070626871904701,-5.021205891634099,-4.945549899133466,-4.936513735676581,-4.91958417150276,-4.910186960532607,-4.869695087398786,-4.792174680345854,-4.6645617510824255,-4.584506504025365,-4.574173005052193,-4.449654125691057,-4.374288246063006,-4.322895996859155,-4.298375030931743,-4.242115862014927,-4.176635559476202,-4.118766877357775,-4.0852057368991,-3.911927147697187,-3.8870760582750243,-3.8845740656688834,-3.851352785649464,-3.8451066491702424,-3.7854963172307485,-3.7707454578993236,-3.7154543486744807,-3.6777727787669883,-3.641461046088067,-3.5619443103178154,-3.545212947314957,-3.5344070557331735,-3.527423798054342,-3.5199758287148004,-3.5058776250092794,-3.4930678630991707,-3.4837295717421046,-3.462353985361444,-3.4367029942232663,-3.4038470104285157,-3.4038470104285152,-3.3870678094028297,-3.3521289378480508,-3.3461508529008466,-3.308434125368692,-3.2956985161313224,-3.2755428504042516,-3.2593747878457804,-3.2587857409948375,-3.2584923374385997,-3.2561619192529387,-3.253838165837377,-3.193538971063059,-3.1805751251090193,-3.180575125109019,-3.1714203465186497,-3.1714203465186492,-3.171226865241929</t>
  </si>
  <si>
    <t>0.1388843059539795,0.8049757480621338,1.264796495437622,1.7702786922454834,2.094731330871582,2.530994415283203,3.732391119003296,4.867043733596802,6.565625429153442,6.6408445835113525,6.8118908405303955,7.027002573013306,7.102735757827759,7.6342833042144775,8.370108604431152,10.233411312103271,10.493640184402466,10.703752279281616,10.997601509094238,11.2207932472229,11.52421522140503,11.745885610580444,12.295521259307861,12.999037027359009,13.829946041107178,14.590176820755005,15.670380353927612,16.34732413291931,17.66715669631958,21.505746364593506,26.699095487594604,27.158926248550415,28.736909866333008,30.044227600097656,41.986478328704834,47.669825315475464,53.54211640357971,54.212088108062744,57.257850885391235,63.365052461624146,73.76922154426575,98.83462285995483,110.39899730682373,114.51329898834229,115.83807563781738,120.48942756652832,121.65987968444824,167.2493290901184,171.9147675037384,227.36361026763916,271.4977765083313,287.9169247150421,297.99101066589355,321.91899824142456,392.4202606678009,468.9554657936096,472.9956247806549,492.970299243927,495.2920205593109,503.77938079833984,508.8302767276764,510.30645298957825,534.9421143531799,584.3854372501373,600.9746434688568,717.3387718200684,747.3508994579315,914.6775648593903,930.8482592105865,1002.7578053474426,1140.9182946681976,1170.8826723098755,1266.228307723999</t>
  </si>
  <si>
    <t>1,9,15,22,26,31,44,58,79,80,82,85,86,93,103,127,130,133,137,140,144,147,154,163,174,184,198,207,224,273,336,342,361,376,520,586,656,664,701,775,900,1199,1338,1387,1403,1459,1473,2019,2075,2740,3269,3467,3588,3875,4725,5645,5694,5935,5963,6064,6125,6143,6437,7031,7231,8631,8991,10995,11188,12051,13704,14064,15212</t>
  </si>
  <si>
    <t>2022-12-20 13:36:27.506673</t>
  </si>
  <si>
    <t>2022-12-20 14:04:16.339637</t>
  </si>
  <si>
    <t>-3.053280210969805,-3.053280210969805,-3.053280210969805,-3.053280210969805,-3.053280210969805,-3.053280210969805,-3.053280210969805,-3.053280210969805,-3.053280210969805,-3.053280210969805,-3.053280210969805,-3.053280210969805,-3.053280210969805,-3.053280210969805,-3.053280210969805,-3.053280210969805,-3.053280210969805,-3.053280210969805,-3.053280210969805,-3.053280210969805,-3.053280210969805,-3.053280210969805,-3.053280210969805,-3.053280210969805,-3.053280210969805,-3.053280210969805,-3.053280210969805,-3.053280210969805,-3.053280210969805,-3.053280210969805</t>
  </si>
  <si>
    <t>727910047594002682630835766707301546352700,727910047594002682630835766707301546352700,727910047594002682630835766707301546352700,727910047594002682630835766707301546352700,727910047594002682630835766707301546352700,727910047594002682630835766707301546352700,727910047594002682630835766707301546352700,727910047594002682630835766707301546352700,727910047594002682630835766707301546352700,727910047594002682630835766707301546352700,727910047594002682630835766707301546352700,727910047594002682630835766707301546352700,727910047594002682630835766707301546352700,727910047594002682630835766707301546352700,727910047594002682630835766707301546352700,727910047594002682630835766707301546352700,727910047594002682630835766707301546352700,727910047594002682630835766707301546352700,727910047594002682630835766707301546352700,727910047594002682630835766707301546352700,727910047594002682630835766707301546352700,727910047594002682630835766707301546352700,727910047594002682630835766707301546352700,727910047594002682630835766707301546352700,727910047594002682630835766707301546352700,727910047594002682630835766707301546352700,727910047594002682630835766707301546352700,727910047594002682630835766707301546352700,727910047594002682630835766707301546352700,727910047594002682630835766707301546352700</t>
  </si>
  <si>
    <t>-6.636397634300521,-6.534163786081993,-6.257700329358695,-6.099033695949101,-5.988759469584661,-5.948650149698903,-5.885096677472485,-5.789703608903795,-5.729428668250434,-5.700712393422653,-5.4002976121814426,-5.215842583187376,-5.07175670889791,-5.063486375688635,-4.919555458106193,-4.908211757359076,-4.75660372312053,-4.615073357847094,-4.608051187914504,-4.591891501874809,-4.590240900138948,-4.552007283438353,-4.52990653652351,-4.456275755745249,-4.413391426856177,-4.349245438505109,-4.310160815981309,-4.267293532019269,-4.159944960568298,-4.158554942217738,-4.0764411565154175,-4.064670046727103,-4.050052993873318,-4.040167368864773,-3.9874004909512077,-3.984199813077464,-3.959034465981647,-3.9419648441548993,-3.939511353930907,-3.93812857431102,-3.927075144788968,-3.860778514123724,-3.8307385902735906,-3.8026666161009124,-3.7408224983883906,-3.726023718328407,-3.607552004637723,-3.57806549467519,-3.531042332665384,-3.524004317015521,-3.5130352476674416,-3.482133710297571,-3.452869893676594,-3.4471680961695617,-3.4404886317288943,-3.428263950405861,-3.4247213182278315,-3.4077945714178695,-3.4024730491633064,-3.4008686601213745,-3.3997244627860765,-3.3981750168585365,-3.398175016858535,-3.3918382707352177,-3.356932665425769,-3.3532212593418853,-3.353221259341884,-3.3514336322070273,-3.349040974226978,-3.3256355829236623,-3.3181061231606295,-3.292451936030301,-3.2849773148088293,-3.2738333056400117,-3.2710302277876413,-3.2537854693446944,-3.2514767826464297,-3.247430378585546,-3.2232120286216026,-3.207152420155429,-3.18180600299866,-3.166816494260289,-3.1611712715315274,-3.1428006246974345,-3.138944290138112,-3.124809765282638,-3.115451889409425,-3.1063866356166847,-3.105821380646119,-3.087435434160052,-3.087435434160051,-3.0587516002044595,-3.058751600204459,-3.054958252864061,-3.053280210969806,-3.053280210969805</t>
  </si>
  <si>
    <t>0.14191317558288574,1.9236938953399658,3.307164192199707,4.669236421585083,5.526771545410156,5.962985992431641,6.263363361358643,6.428848743438721,7.189115762710571,7.335062265396118,7.583786487579346,9.002894878387451,10.600498676300049,10.981586217880249,11.205204725265503,12.10474705696106,12.407659530639648,13.155362367630005,15.356660604476929,15.849522829055786,16.750649452209473,17.919529676437378,18.99254012107849,20.609217166900635,22.42444658279419,22.983542442321777,24.710530042648315,27.394182682037354,27.769356966018677,30.96832275390625,33.61103940010071,35.483519554138184,36.94377398490906,41.96045541763306,43.96227526664734,45.97352385520935,49.891342639923096,50.051305055618286,57.82678937911987,58.48855209350586,59.40409302711487,60.570382833480835,66.76418089866638,68.61304092407227,70.69498085975647,73.3555691242218,79.14062809944153,80.88507604598999,82.81411671638489,84.8774664402008,102.69541382789612,105.40211868286133,134.4139528274536,166.2663118839264,185.13005328178406,187.46770811080933,233.8903784751892,239.72510886192322,259.7548348903656,279.15466809272766,281.38457107543945,317.2982711791992,328.5874466896057,338.8833360671997,364.16477727890015,392.3746864795685,424.4044873714447,440.20979285240173,447.8390967845917,448.41627955436707,451.9919590950012,486.8639965057373,497.531457901001,521.4248778820038,522.7443158626556,532.2127220630646,539.4802350997925,641.8416543006897,673.2795519828796,712.3059206008911,724.0846772193909,734.6092255115509,822.4131956100464,855.9809741973877,866.8397464752197,901.1815717220306,908.7781229019165,911.5345432758331,925.8971152305603,963.157308101654,1054.093337059021,1117.253591299057,1226.6136376857758,1398.1588895320892,1440.0958290100098,1618.5830664634705</t>
  </si>
  <si>
    <t>1,23,41,59,70,76,80,82,92,94,97,115,136,141,144,155,159,168,195,200,211,225,239,259,280,287,308,340,345,382,414,437,454,512,536,560,607,609,703,711,722,736,810,832,857,888,957,978,1001,1026,1240,1272,1618,2001,2228,2256,2811,2881,3121,3353,3380,3812,3948,4072,4377,4716,5102,5291,5383,5390,5433,5855,5983,6269,6285,6398,6486,7716,8093,8561,8703,8830,9879,10281,10410,10822,10912,10945,11117,11565,12656,13409,14725,16789,17290,19420</t>
  </si>
  <si>
    <t>2022-12-20 13:36:43.994583</t>
  </si>
  <si>
    <t>2022-12-20 14:04:31.293726</t>
  </si>
  <si>
    <t>-3.1995741761637433,-3.1995741761637433,-3.1995741761637433,-3.1995741761637433,-3.1995741761637433,-3.1995741761637433,-3.1995741761637433,-3.1995741761637433,-3.1995741761637433,-3.1995741761637433,-3.1995741761637433,-3.1995741761637433,-3.1995741761637433,-3.1995741761637433,-3.1995741761637433,-3.1995741761637433,-3.1995741761637433,-3.1995741761637433,-3.1995741761637433,-3.1995741761637433,-3.1995741761637433,-3.1995741761637433,-3.1995741761637433,-3.1995741761637433,-3.1995741761637433,-3.1995741761637433,-3.1995741761637433,-3.1995741761637433,-3.1995741761637433,-3.1995741761637433</t>
  </si>
  <si>
    <t>167299292834784260100432556035337517056146,167299292834784260100432556035337517056146,167299292834784260100432556035337517056146,167299292834784260100432556035337517056146,167299292834784260100432556035337517056146,167299292834784260100432556035337517056146,167299292834784260100432556035337517056146,167299292834784260100432556035337517056146,167299292834784260100432556035337517056146,167299292834784260100432556035337517056146,167299292834784260100432556035337517056146,167299292834784260100432556035337517056146,167299292834784260100432556035337517056146,167299292834784260100432556035337517056146,167299292834784260100432556035337517056146,167299292834784260100432556035337517056146,167299292834784260100432556035337517056146,167299292834784260100432556035337517056146,167299292834784260100432556035337517056146,167299292834784260100432556035337517056146,167299292834784260100432556035337517056146,167299292834784260100432556035337517056146,167299292834784260100432556035337517056146,167299292834784260100432556035337517056146,167299292834784260100432556035337517056146,167299292834784260100432556035337517056146,167299292834784260100432556035337517056146,167299292834784260100432556035337517056146,167299292834784260100432556035337517056146,167299292834784260100432556035337517056146</t>
  </si>
  <si>
    <t>-7.315795641576771,-7.24726379434193,-7.034851414745196,-6.96341097853911,-6.635499681362086,-6.017323593622476,-5.987389231297616,-5.973213601200007,-5.959539226112209,-5.898099023719158,-5.746562436899333,-5.649060342340563,-5.616409289597501,-5.57197312585063,-5.494290714167041,-5.379860562625047,-5.347548416926805,-5.2446855928495415,-5.178119395191778,-5.1347139200994345,-5.117685416094293,-5.034187561002179,-5.0209220967813355,-4.922311801121656,-4.881742193820089,-4.878591428154611,-4.877303058682421,-4.812349061834155,-4.775397300265996,-4.733922145532183,-4.728384856088024,-4.715403615528853,-4.7117537322532925,-4.665170185724258,-4.640224840045587,-4.548246803777436,-4.52068623612371,-4.4709589199782585,-4.447626494342278,-4.406029046992757,-4.367144247277228,-4.311454386597484,-4.259491482826319,-4.150452196132763,-4.134783790752839,-4.128104265938327,-4.113727473557884,-4.037201746376514,-3.998966041827099,-3.8900392929346674,-3.8261884968861564,-3.819185428599717,-3.7725782608752034,-3.7291277027852665,-3.729127702785266,-3.7271525674915122,-3.7271525674915114,-3.681316344172122,-3.674579600546679,-3.674520931743761,-3.6432212063098217,-3.5906412813721857,-3.5254337826688187,-3.5009228924643496,-3.468980541252129,-3.4680663449589586,-3.4591905477218927,-3.459190547721892,-3.4326031026988972,-3.430597465265418,-3.4093912983465238,-3.4014488649077146,-3.3809124703699722,-3.3590356629285494,-3.3006798217927904,-3.2819385437802278,-3.2527022845679077,-3.2468686403656473,-3.23105575992679,-3.2308374921316436,-3.229935066077447,-3.229935066077446,-3.2299350660774455,-3.200339629737183,-3.199574176163744,-3.1995741761637433</t>
  </si>
  <si>
    <t>0.18700671195983887,0.46029138565063477,0.5375092029571533,1.3478686809539795,1.4270904064178467,1.7956585884094238,2.417362928390503,3.5235607624053955,4.021526098251343,4.189077138900757,4.81283164024353,5.749017238616943,6.459022045135498,6.618987798690796,7.2046287059783936,7.293885946273804,8.249186038970947,8.585659980773926,8.769665479660034,9.506256341934204,9.96706247329712,10.04779863357544,10.347165822982788,10.860159635543823,13.133128643035889,15.159907579421997,15.316341400146484,16.102071285247803,16.179276943206787,16.719460010528564,17.2530038356781,18.460028409957886,19.100942850112915,20.054158449172974,22.119091510772705,23.134435653686523,24.57149386405945,25.90886092185974,33.234440326690674,36.29321336746216,40.41712427139282,48.067477226257324,49.23586964607239,50.091261863708496,56.808998346328735,59.14766597747803,60.411778688430786,60.92029142379761,63.3186194896698,63.98154282569885,66.97353959083557,67.71769165992737,68.29780101776123,69.47467136383057,71.13246607780457,74.03440809249878,87.76190829277039,102.14492654800415,112.15408420562744,114.00222110748291,142.94310307502747,155.77173447608948,212.69151282310486,216.07716369628906,227.17759656906128,249.97150659561157,305.0503680706024,396.7069618701935,419.58789920806885,440.6412627696991,447.5000443458557,450.79352831840515,464.2190146446228,477.492392539978,508.2083487510681,546.9088332653046,576.4247269630432,592.0604870319366,654.249879360199,745.6854605674744,995.7703652381897,1065.1933007240295,1304.3303406238556,1310.9411172866821,1463.2195427417755,1559.1515595912933</t>
  </si>
  <si>
    <t>1,3,4,14,15,20,28,42,48,50,57,68,77,79,86,87,99,103,105,113,119,120,124,130,156,181,183,192,193,200,206,221,229,240,264,275,292,308,396,433,483,575,589,599,679,707,722,728,757,765,801,810,817,831,851,886,1051,1224,1343,1365,1714,1869,2551,2592,2726,2999,3664,4771,5046,5300,5383,5423,5585,5744,6112,6577,6933,7122,7870,8969,11968,12800,15679,15759,17587,18735</t>
  </si>
  <si>
    <t>2022-12-20 14:04:01.823332</t>
  </si>
  <si>
    <t>2022-12-20 14:23:30.911766</t>
  </si>
  <si>
    <t>-1.5880663215442432,-1.5880663215442432,-1.5880663215442432,-1.5880663215442432,-1.5880663215442432,-1.5880663215442432,-1.5880663215442432,-1.5880663215442432,-1.5880663215442432,-1.5880663215442432,-1.5880663215442432,-1.5880663215442432,-1.5880663215442432,-1.5880663215442432,-1.5880663215442432,-1.5880663215442432,-1.5880663215442432,-1.5880663215442432,-1.5880663215442432,-1.5880663215442432,-1.5880663215442432,-1.5880663215442432,-1.5880663215442432,-1.5880663215442432,-1.5880663215442432,-1.5880663215442432,-1.5880663215442432,-1.5880663215442432,-1.5880663215442432,-1.5880663215442432</t>
  </si>
  <si>
    <t>351005727941985841744311562420643974315650,351005727941985841744311562420643974315650,351005727941985841744311562420643974315650,351005727941985841744311562420643974315650,351005727941985841744311562420643974315650,351005727941985841744311562420643974315650,351005727941985841744311562420643974315650,351005727941985841744311562420643974315650,351005727941985841744311562420643974315650,351005727941985841744311562420643974315650,351005727941985841744311562420643974315650,351005727941985841744311562420643974315650,351005727941985841744311562420643974315650,351005727941985841744311562420643974315650,351005727941985841744311562420643974315650,351005727941985841744311562420643974315650,351005727941985841744311562420643974315650,351005727941985841744311562420643974315650,351005727941985841744311562420643974315650,351005727941985841744311562420643974315650,351005727941985841744311562420643974315650,351005727941985841744311562420643974315650,351005727941985841744311562420643974315650,351005727941985841744311562420643974315650,351005727941985841744311562420643974315650,351005727941985841744311562420643974315650,351005727941985841744311562420643974315650,351005727941985841744311562420643974315650,351005727941985841744311562420643974315650,351005727941985841744311562420643974315650</t>
  </si>
  <si>
    <t>-6.185750632324726,-5.97946382346529,-5.733942690638948,-5.6720252360605885,-5.301195695245678,-4.945702368405125,-4.800058179034414,-4.776357976007664,-4.5414866474006255,-4.489884835325555,-4.4718373133732054,-4.37069442144006,-4.2827798370655294,-4.240319465440816,-4.203339055820272,-4.128266938432379,-4.007473655944952,-3.9867085148171983,-3.865951585644094,-3.8457228790177402,-3.732011516363353,-3.651376805033504,-3.613976783029628,-3.480053514012948,-3.392394429245886,-3.3655657191626944,-3.345588238066605,-3.179042936756433,-3.178640119367272,-3.1423792217036524,-3.133136996491958,-3.0673885043893714,-3.048523074167728,-2.9747968347818463,-2.9234957878331396,-2.8532914298271663,-2.7003955704809917,-2.58065881995658,-2.551749074575938,-2.539909011411142,-2.4641880653893917,-2.4296701751533285,-2.3769426880337936,-2.340673279522909,-2.284317262036644,-2.227162719371736,-2.1710647238289336,-2.160939190630302,-2.159747032145206,-2.110584309793138,-2.1062455682182755,-2.0927147670464197,-2.027494256479496,-2.021731870499789,-2.0077236362532185,-1.9909802033739135,-1.9381249845308746,-1.837015055479498,-1.7885102903981147,-1.7702825777058815,-1.7455953990760456,-1.7455953990760442,-1.7090406563337248,-1.6876361237035844,-1.6862519589320342,-1.6665224848723705,-1.628485743236399,-1.6096354403764461,-1.60624678260526,-1.6022651247793038,-1.5973580525697029,-1.597358052569702,-1.597358052569701,-1.5938633894141248,-1.5938633894141243,-1.588066321544244,-1.5880663215442432</t>
  </si>
  <si>
    <t>0.1825728416442871,1.2119672298431396,1.388479232788086,3.075017213821411,3.497765302658081,3.580497980117798,3.917907476425171,4.421877861022949,4.672574043273926,6.0811262130737305,6.276198625564575,6.512903928756714,6.589646339416504,7.050519943237305,7.377920150756836,7.461668968200684,8.195739269256592,8.445939064025879,9.03110933303833,10.03095006942749,10.113680839538574,10.949226379394531,11.197940826416016,11.613183498382568,12.534715414047241,13.781210899353027,13.945173740386963,14.03642988204956,14.1342134475708,15.977784872055054,16.285634756088257,16.48374080657959,17.160627841949463,17.242356061935425,18.16452193260193,18.745219945907593,19.99819016456604,24.183770895004272,24.773911476135254,26.36395001411438,33.23323321342468,34.2426438331604,37.89461159706116,37.984870195388794,39.83020353317261,40.32765603065491,42.99247169494629,43.587583780288696,43.907554388046265,46.10235404968262,48.081368923187256,48.65897035598755,55.84420824050903,60.39422821998596,72.2356345653534,77.20593738555908,77.45918774604797,86.34243559837341,91.4688127040863,92.72739863395691,99.76636981964111,123.00119209289551,141.20884108543396,144.61502647399902,147.2134394645691,150.18390917778015,158.46831727027893,161.69799661636353,172.05583667755127,187.95856285095215,221.81784796714783,227.05101895332336,237.54964327812195,266.16307282447815,309.0530424118042,311.7236409187317,325.16807675361633</t>
  </si>
  <si>
    <t>1,12,14,34,39,40,44,50,53,68,70,73,74,80,84,85,94,97,104,116,117,127,130,135,146,161,163,164,165,185,189,191,199,200,211,218,233,283,290,309,387,399,442,443,465,471,503,510,514,540,563,570,655,709,849,908,911,1017,1078,1093,1177,1452,1670,1711,1742,1778,1877,1916,2038,2227,2632,2694,2818,3160,3672,3704,3865</t>
  </si>
  <si>
    <t>2022-12-20 14:03:14.268167</t>
  </si>
  <si>
    <t>2022-12-20 14:25:45.014091</t>
  </si>
  <si>
    <t>-3.181265784271546,-3.181265784271546,-3.181265784271546,-3.181265784271546,-3.181265784271546,-3.181265784271546,-3.181265784271546,-3.181265784271546,-3.181265784271546,-3.181265784271546,-3.181265784271546,-3.181265784271546,-3.181265784271546,-3.181265784271546,-3.181265784271546,-3.181265784271546,-3.181265784271546,-3.181265784271546,-3.181265784271546,-3.181265784271546,-3.181265784271546,-3.181265784271546,-3.181265784271546,-3.181265784271546,-3.181265784271546,-3.181265784271546,-3.181265784271546,-3.181265784271546,-3.181265784271546,-3.181265784271546</t>
  </si>
  <si>
    <t>727864912582361285472170569078846770471995,727864912582361285472170569078846770471995,727864912582361285472170569078846770471995,727864912582361285472170569078846770471995,727864912582361285472170569078846770471995,727864912582361285472170569078846770471995,727864912582361285472170569078846770471995,727864912582361285472170569078846770471995,727864912582361285472170569078846770471995,727864912582361285472170569078846770471995,727864912582361285472170569078846770471995,727864912582361285472170569078846770471995,727864912582361285472170569078846770471995,727864912582361285472170569078846770471995,727864912582361285472170569078846770471995,727864912582361285472170569078846770471995,727864912582361285472170569078846770471995,727864912582361285472170569078846770471995,727864912582361285472170569078846770471995,727864912582361285472170569078846770471995,727864912582361285472170569078846770471995,727864912582361285472170569078846770471995,727864912582361285472170569078846770471995,727864912582361285472170569078846770471995,727864912582361285472170569078846770471995,727864912582361285472170569078846770471995,727864912582361285472170569078846770471995,727864912582361285472170569078846770471995,727864912582361285472170569078846770471995,727864912582361285472170569078846770471995</t>
  </si>
  <si>
    <t>-7.000524041865937,-6.8626088611044205,-6.790199451482602,-6.652096104925792,-6.635855954600256,-6.525342841572938,-6.447957874232185,-6.183248097574013,-5.988818305748244,-5.986890775029461,-5.984125295754904,-5.840265105639239,-5.564725310481557,-5.41925696062926,-5.389975597126435,-5.344566612027132,-5.2319218599503055,-5.22211879997026,-5.152931428985289,-5.013486085695789,-5.00123945391566,-4.9398354024296856,-4.927897398245434,-4.824176369937879,-4.777942634436979,-4.665981848282496,-4.643875673077164,-4.589410679974914,-4.578611574455806,-4.504698475151993,-4.44029914612934,-4.419175200090144,-4.399196053085341,-4.306144095565619,-4.278886761204729,-4.272862268158305,-4.23972569740971,-4.150127203681498,-4.136392125460176,-4.064832003361983,-4.044700106125462,-3.998354125374903,-3.9787099506705346,-3.9743983683738517,-3.9529199819130536,-3.8832172596242494,-3.8733258682823837,-3.872550339711892,-3.7986598231307074,-3.7961143039495417,-3.791992839220676,-3.620410590333682,-3.5337421374065805,-3.5201127634132794,-3.5201127634132785,-3.5089800347137183,-3.49186880742216,-3.47789273985027,-3.3948938510291464,-3.3928479167750667,-3.3904690580455563,-3.3672536256333476,-3.3672536256333463,-3.3649915955547822,-3.2716972211323374,-3.251901019358866,-3.2519010193588658,-3.229671532455792,-3.2240069788793013,-3.2240069788793004,-3.181265784271546</t>
  </si>
  <si>
    <t>0.16242694854736328,0.9055788516998291,2.4870223999023438,2.736220598220825,2.81795597076416,3.401775598526001,3.8977725505828857,4.400244235992432,5.88953161239624,6.145256996154785,6.476207494735718,6.646209955215454,7.237466812133789,7.989726305007935,8.489170551300049,8.811553478240967,9.553672552108765,9.797884464263916,10.139326095581055,10.223589897155762,10.901540040969849,11.071018695831299,11.889256238937378,12.64746880531311,14.486642122268677,16.47662329673767,17.648481607437134,18.49445605278015,19.238689184188843,20.059521436691284,22.243337869644165,22.831049919128418,25.336204767227173,26.680668115615845,28.0910542011261,28.344273805618286,28.843191862106323,29.50307822227478,32.75144720077515,33.96159482002258,36.23335337638855,37.405179262161255,39.01302790641785,40.71792030334473,42.8952374458313,44.59584999084473,48.543495655059814,50.5664381980896,50.73449158668518,53.67439103126526,54.42615509033203,55.981050968170166,57.30836606025696,63.542892932891846,66.34502840042114,67.01086020469666,91.25558114051819,98.32679677009583,101.1804130077362,129.02144384384155,129.78364491462708,164.1254060268402,202.52240371704102,204.22032570838928,204.63349390029907,216.16552233695984,261.1549744606018,270.7579536437988,282.4027349948883,388.61994218826294,509.37721705436707</t>
  </si>
  <si>
    <t>1,9,28,31,32,39,45,51,69,72,76,78,85,94,100,104,113,116,120,121,129,131,141,150,172,196,210,220,229,239,265,272,302,318,335,338,344,352,391,405,430,442,458,478,504,520,563,587,589,622,631,650,666,738,771,779,1065,1149,1183,1514,1523,1931,2390,2410,2415,2552,3090,3205,3343,4612,6035</t>
  </si>
  <si>
    <t>2022-12-20 14:01:47.021354</t>
  </si>
  <si>
    <t>2022-12-20 14:26:05.543306</t>
  </si>
  <si>
    <t>-3.5163851540110955,-3.5163851540110955,-3.5163851540110955,-3.5163851540110955,-3.5163851540110955,-3.5163851540110955,-3.5163851540110955,-3.5163851540110955,-3.5163851540110955,-3.5163851540110955,-3.5163851540110955,-3.5163851540110955,-3.5163851540110955,-3.5163851540110955,-3.5163851540110955,-3.5163851540110955,-3.5163851540110955,-3.5163851540110955,-3.5163851540110955,-3.5163851540110955,-3.5163851540110955,-3.5163851540110955,-3.5163851540110955,-3.5163851540110955,-3.5163851540110955,-3.5163851540110955,-3.5163851540110955,-3.5163851540110955,-3.5163851540110955,-3.5163851540110955</t>
  </si>
  <si>
    <t>141625307635428007996439864327045012793769,141625307635428007996439864327045012793769,141625307635428007996439864327045012793769,141625307635428007996439864327045012793769,141625307635428007996439864327045012793769,141625307635428007996439864327045012793769,141625307635428007996439864327045012793769,141625307635428007996439864327045012793769,141625307635428007996439864327045012793769,141625307635428007996439864327045012793769,141625307635428007996439864327045012793769,141625307635428007996439864327045012793769,141625307635428007996439864327045012793769,141625307635428007996439864327045012793769,141625307635428007996439864327045012793769,141625307635428007996439864327045012793769,141625307635428007996439864327045012793769,141625307635428007996439864327045012793769,141625307635428007996439864327045012793769,141625307635428007996439864327045012793769,141625307635428007996439864327045012793769,141625307635428007996439864327045012793769,141625307635428007996439864327045012793769,141625307635428007996439864327045012793769,141625307635428007996439864327045012793769,141625307635428007996439864327045012793769,141625307635428007996439864327045012793769,141625307635428007996439864327045012793769,141625307635428007996439864327045012793769,141625307635428007996439864327045012793769</t>
  </si>
  <si>
    <t>-6.722340016349777,-6.664270461955574,-6.356278872076771,-6.3311943134729205,-6.278694903198881,-6.26417109679511,-6.262070166127993,-6.037916372491251,-5.9239614700234595,-5.895234958720377,-5.768938299507836,-5.744346649789913,-5.655716443920323,-5.636284405519648,-5.6151879569057295,-5.523757125486357,-5.514034861573024,-5.360633731622354,-5.35439765075815,-5.259849264046027,-5.223818108472962,-5.195102193740272,-5.150041956577661,-5.085435695861216,-4.972662740173491,-4.962213133247985,-4.881881380117896,-4.8112413064466475,-4.70883801091756,-4.6565181511534055,-4.612013310018975,-4.583739820933257,-4.580975368471591,-4.568984348226192,-4.500260485138687,-4.491722259462499,-4.4501616626640965,-4.413794488262173,-4.380924973949921,-4.363844120175363,-4.361106220642511,-4.358932411450356,-4.279821786619892,-4.2776676935289535,-4.255253919059409,-4.200192137074363,-4.182030015677436,-4.1697495362026205,-4.165985373430962,-4.102269664484297,-4.062002162586675,-4.032392746373203,-4.01707052311201,-3.9911307274050545,-3.9758103193681675,-3.964813908553479,-3.934391198847496,-3.8990012243941634,-3.892728070588577,-3.878405479190185,-3.8734670435829837,-3.8681592020779227,-3.853836400617202,-3.8369865552029614,-3.8294667390546975,-3.828604920003624,-3.813042746776248,-3.76346595338389,-3.7383628084060385,-3.684385962384976,-3.669466354892075,-3.6673685916680325,-3.667368591668032,-3.662328812215679,-3.645539674241731,-3.6223804340213177,-3.6191298421681086,-3.6175232712024488,-3.6036633106666076,-3.596667491883794,-3.5882345020241013,-3.5865053374544127,-3.547740564018801,-3.5466924842979557,-3.525575228319565,-3.5163851540110964,-3.5163851540110955</t>
  </si>
  <si>
    <t>0.17049145698547363,0.6884112358093262,2.528120517730713,2.6945858001708984,2.778798818588257,3.1132750511169434,4.110995292663574,4.380233287811279,5.033072471618652,6.125720262527466,6.231499433517456,6.824184417724609,7.484516143798828,7.9803948402404785,8.15338945388794,8.571534395217896,9.412450313568115,10.58330774307251,10.665527820587158,10.831467628479004,11.253172636032104,11.332387685775757,11.826747179031372,12.664042949676514,13.841512441635132,14.087679624557495,14.927016496658325,15.180191993713379,15.587309837341309,16.685867309570312,18.60797643661499,20.943437337875366,21.28086805343628,21.36266541481018,23.333651304244995,26.827563762664795,27.078237771987915,27.565601110458374,27.651336908340454,27.72653889656067,28.71879506111145,30.141279458999634,30.307294368743896,30.882863998413086,33.462685346603394,35.37852907180786,39.556814670562744,39.88533592224121,41.463274240493774,42.7894926071167,50.88139748573303,51.473557233810425,52.37865233421326,52.79442548751831,53.55357480049133,57.12811017036438,58.37162637710571,60.85837244987488,68.30987739562988,69.07056641578674,70.33660531044006,70.66455411911011,71.15598511695862,76.5096390247345,83.41123080253601,94.39496040344238,125.28035044670105,129.3071162700653,134.61952447891235,153.28244495391846,211.03712129592896,250.91040229797363,259.12146377563477,261.8981478214264,275.210480928421,373.47733545303345,390.7105565071106,392.05135107040405,428.7120428085327,461.20120120048523,487.6248257160187,489.13343334198,493.6069812774658,542.7850949764252,580.6759798526764,613.1111631393433,615.8691008090973</t>
  </si>
  <si>
    <t>1,6,28,30,31,35,47,50,58,71,72,79,87,93,95,100,110,124,125,127,132,133,139,149,163,166,176,179,184,197,220,248,252,253,277,319,322,328,329,330,342,359,361,368,399,422,472,476,495,511,608,615,626,631,640,683,698,727,813,822,837,841,847,911,993,1119,1482,1528,1583,1801,2485,2959,3057,3090,3249,4420,4626,4642,5081,5468,5782,5800,5853,6439,6889,7262,7295</t>
  </si>
  <si>
    <t>2022-12-20 14:01:02.712851</t>
  </si>
  <si>
    <t>2022-12-20 14:27:36.756122</t>
  </si>
  <si>
    <t>-3.4021699025143883,-3.4021699025143883,-3.4021699025143883,-3.4021699025143883,-3.4021699025143883,-3.4021699025143883,-3.4021699025143883,-3.4021699025143883,-3.4021699025143883,-3.4021699025143883,-3.4021699025143883,-3.4021699025143883,-3.4021699025143883,-3.4021699025143883,-3.4021699025143883,-3.4021699025143883,-3.4021699025143883,-3.4021699025143883,-3.4021699025143883,-3.4021699025143883,-3.4021699025143883,-3.4021699025143883,-3.4021699025143883,-3.4021699025143883,-3.4021699025143883,-3.4021699025143883,-3.4021699025143883,-3.4021699025143883,-3.4021699025143883,-3.4021699025143883</t>
  </si>
  <si>
    <t>48704028423977623964893519455199369374376,48704028423977623964893519455199369374376,48704028423977623964893519455199369374376,48704028423977623964893519455199369374376,48704028423977623964893519455199369374376,48704028423977623964893519455199369374376,48704028423977623964893519455199369374376,48704028423977623964893519455199369374376,48704028423977623964893519455199369374376,48704028423977623964893519455199369374376,48704028423977623964893519455199369374376,48704028423977623964893519455199369374376,48704028423977623964893519455199369374376,48704028423977623964893519455199369374376,48704028423977623964893519455199369374376,48704028423977623964893519455199369374376,48704028423977623964893519455199369374376,48704028423977623964893519455199369374376,48704028423977623964893519455199369374376,48704028423977623964893519455199369374376,48704028423977623964893519455199369374376,48704028423977623964893519455199369374376,48704028423977623964893519455199369374376,48704028423977623964893519455199369374376,48704028423977623964893519455199369374376,48704028423977623964893519455199369374376,48704028423977623964893519455199369374376,48704028423977623964893519455199369374376,48704028423977623964893519455199369374376,48704028423977623964893519455199369374376</t>
  </si>
  <si>
    <t>-6.721952639468443,-6.708021434687253,-6.155799145515787,-6.0740111464057245,-6.037893592827389,-5.973944381991264,-5.929411437113136,-5.814390233111251,-5.81316706027588,-5.697494990722356,-5.60650673028554,-5.445034322789362,-5.442131904786414,-5.401121049233119,-5.280356676591905,-5.241031182652101,-5.045868119921061,-4.9824352246174275,-4.963970661434841,-4.932590064073447,-4.853976068557267,-4.793354780971809,-4.7644341304673485,-4.734263796939789,-4.6964875478547645,-4.688961233111666,-4.658359023985593,-4.512329123423809,-4.38614831927169,-4.368773913305124,-4.3226211020937635,-4.31900981602427,-4.258578950564966,-4.255201616194049,-4.232961372926024,-4.22965612826438,-4.206732845692262,-4.202083424290471,-4.16875953349984,-4.078832613879131,-4.063409372672828,-4.022305635293337,-4.010017462168381,-3.9944812176917326,-3.9818719684541115,-3.980562843543939,-3.951446954051691,-3.950249920654947,-3.934470322182342,-3.893146410312306,-3.795434308982216,-3.732935301468931,-3.6753304076757822,-3.6235319113589313,-3.6169509921930105,-3.6062440436588403,-3.583694603440551,-3.565242152049386,-3.557396852077268,-3.511451474424604,-3.496181816122685,-3.464145074164429,-3.463720649655667,-3.43916694679186,-3.4375892171016806,-3.4118181569769543,-3.4041364038119553,-3.4021699025143883</t>
  </si>
  <si>
    <t>0.1629495620727539,2.213596820831299,2.2963385581970215,4.609555721282959,4.941486120223999,5.104942798614502,5.18967866897583,5.688552379608154,6.0210511684417725,6.1007773876190186,6.1869940757751465,7.6684088706970215,7.8323657512664795,8.162860631942749,8.409553050994873,9.070419788360596,9.572287321090698,11.40406060218811,11.656343221664429,12.395956754684448,12.560417175292969,13.234272003173828,14.159865617752075,14.66381287574768,15.593623399734497,15.675841093063354,15.758564233779907,15.839777946472168,17.924065589904785,20.659828662872314,21.149190425872803,21.64355492591858,21.984002351760864,23.07862162590027,24.74278426170349,32.356701374053955,33.69242715835571,37.34025979042053,38.84213209152222,41.17058992385864,47.65689992904663,49.513564109802246,50.648370027542114,54.25445771217346,58.682971477508545,62.68277287483215,63.691590547561646,64.84075856208801,65.01273679733276,65.17420625686646,91.20702052116394,96.39532661437988,100.6896002292633,123.16520380973816,130.08609914779663,137.2568163871765,141.53819489479065,144.88318419456482,179.8320667743683,233.57777762413025,237.45986676216125,238.04052472114563,260.61387395858765,261.70405173301697,287.1056728363037,301.89857959747314,406.6856873035431,753.5888779163361</t>
  </si>
  <si>
    <t>1,25,26,54,58,60,61,67,71,72,73,91,93,97,100,108,114,136,139,148,150,158,169,175,186,187,188,189,214,247,253,259,263,276,296,388,404,448,466,494,565,587,600,643,696,744,756,770,772,774,1087,1149,1201,1467,1546,1631,1682,1722,2124,2757,2803,2810,3078,3091,3393,3568,4817,8934</t>
  </si>
  <si>
    <t>2022-12-20 14:03:53.615562</t>
  </si>
  <si>
    <t>2022-12-20 14:29:00.899373</t>
  </si>
  <si>
    <t>-1.5834739441639536,-1.5834739441639536,-1.5834739441639536,-1.5834739441639536,-1.5834739441639536,-1.5834739441639536,-1.5834739441639536,-1.5834739441639536,-1.5834739441639536,-1.5834739441639536,-1.5834739441639536,-1.5834739441639536,-1.5834739441639536,-1.5834739441639536,-1.5834739441639536,-1.5834739441639536,-1.5834739441639536,-1.5834739441639536,-1.5834739441639536,-1.5834739441639536,-1.5834739441639536,-1.5834739441639536,-1.5834739441639536,-1.5834739441639536,-1.5834739441639536,-1.5834739441639536,-1.5834739441639536,-1.5834739441639536,-1.5834739441639536,-1.5834739441639536</t>
  </si>
  <si>
    <t>1139818868798099566046687108042486071515986,1139818868798099566046687108042486071515986,1139818868798099566046687108042486071515986,1139818868798099566046687108042486071515986,1139818868798099566046687108042486071515986,1139818868798099566046687108042486071515986,1139818868798099566046687108042486071515986,1139818868798099566046687108042486071515986,1139818868798099566046687108042486071515986,1139818868798099566046687108042486071515986,1139818868798099566046687108042486071515986,1139818868798099566046687108042486071515986,1139818868798099566046687108042486071515986,1139818868798099566046687108042486071515986,1139818868798099566046687108042486071515986,1139818868798099566046687108042486071515986,1139818868798099566046687108042486071515986,1139818868798099566046687108042486071515986,1139818868798099566046687108042486071515986,1139818868798099566046687108042486071515986,1139818868798099566046687108042486071515986,1139818868798099566046687108042486071515986,1139818868798099566046687108042486071515986,1139818868798099566046687108042486071515986,1139818868798099566046687108042486071515986,1139818868798099566046687108042486071515986,1139818868798099566046687108042486071515986,1139818868798099566046687108042486071515986,1139818868798099566046687108042486071515986,1139818868798099566046687108042486071515986</t>
  </si>
  <si>
    <t>-6.241968708869801,-6.043415636316407,-5.992071842472272,-5.562591369340697,-4.165262934795476,-4.091554047607441,-4.037782365020092,-4.025659261037887,-3.9971938218980703,-3.9810667642857642,-3.958316052622254,-3.924117283809178,-3.8843594627401594,-3.837120326961812,-3.791728209775213,-3.785972491527372,-3.7209351200170477,-3.692758870081888,-3.591966709171438,-3.4446985580369907,-3.3982330998149792,-3.3870615252866796,-3.3623442214326853,-3.3281159705163126,-3.2566007321965826,-3.2494925777937227,-3.2376726353154086,-3.2163197610264076,-3.1753698788054674,-2.9985197426528587,-2.9543869369350095,-2.8453773390577703,-2.794510042187276,-2.7226352786613455,-2.672014796805786,-2.6295079058715203,-2.6011688143852623,-2.515688189064994,-2.453655792075518,-2.4005934995214457,-2.383068554301477,-2.3552188491890695,-2.317884023672165,-2.295770892599502,-2.2902630338404752,-2.278670961264248,-2.267083381120087,-2.210913840107198,-2.1873449403378107,-2.0955843011069835,-2.0752643244945177,-2.057321627984139,-2.0456434052513095,-2.0160096963056438,-2.0023220300042652,-1.9603998112012622,-1.9411410288778308,-1.91900672248481,-1.852393268500735,-1.8489603421878147,-1.837623310313177,-1.8376233103131763,-1.7864941603101199,-1.7678233226439997,-1.6893080548238906,-1.6818753141858338,-1.6535971415416288,-1.6477294722624776,-1.6445805413762442,-1.6361381883287505,-1.6309045871345313,-1.6062840262917575,-1.6026109228092142,-1.5963595802004842,-1.5963595802004837,-1.5834739441639545,-1.583473944163954,-1.5834739441639536</t>
  </si>
  <si>
    <t>0.16307592391967773,2.33331298828125,4.07643985748291,4.693765163421631,5.660142660140991,6.783920764923096,7.100486755371094,7.548841238021851,7.766545534133911,7.8487772941589355,8.351242780685425,8.443488359451294,8.618984460830688,9.21063780784607,9.470880508422852,9.725605726242065,9.808362483978271,9.97835659980774,10.06009316444397,10.142830610275269,10.730515718460083,11.062024354934692,11.23257064819336,11.482861042022705,11.989318609237671,12.411036491394043,12.493760585784912,12.666745662689209,12.91845703125,13.389766454696655,14.041124820709229,14.236717939376831,15.952198028564453,16.617124557495117,16.697855234146118,18.03160810470581,18.279345512390137,18.94325017929077,19.0240535736084,19.355130434036255,20.450705528259277,20.79363203048706,21.87965989112854,23.261269569396973,23.495532274246216,25.68731451034546,28.032484531402588,30.706709384918213,31.037659168243408,34.670578479766846,39.95980262756348,48.75950646400452,50.612048625946045,51.358160734176636,53.0318865776062,53.61057376861572,60.47811722755432,70.57105231285095,72.08592748641968,72.25045728683472,74.3399543762207,96.04206728935242,102.59946346282959,124.76647758483887,130.99586820602417,135.6982183456421,139.63309502601624,167.16747450828552,189.4552516937256,191.29107642173767,207.84360098838806,281.20147037506104,299.8312740325928,304.91174268722534,319.05495429039,497.69508600234985,601.9208526611328,667.0651631355286</t>
  </si>
  <si>
    <t>1,26,46,52,61,72,75,80,83,84,90,91,93,100,103,106,107,109,110,111,118,122,124,127,133,138,139,141,144,149,156,158,179,187,188,204,207,215,216,220,233,237,250,265,267,293,321,353,357,400,460,564,586,595,615,622,703,823,841,843,868,1125,1203,1466,1540,1596,1643,1972,2236,2258,2455,3330,3552,3613,3782,5890,7129,7904</t>
  </si>
  <si>
    <t>2022-12-20 14:03:13.409226</t>
  </si>
  <si>
    <t>2022-12-20 14:29:46.958730</t>
  </si>
  <si>
    <t>-3.261508442751324,-3.261508442751324,-3.261508442751324,-3.261508442751324,-3.261508442751324,-3.261508442751324,-3.261508442751324,-3.261508442751324,-3.261508442751324,-3.261508442751324,-3.261508442751324,-3.261508442751324,-3.261508442751324,-3.261508442751324,-3.261508442751324,-3.261508442751324,-3.261508442751324,-3.261508442751324,-3.261508442751324,-3.261508442751324,-3.261508442751324,-3.261508442751324,-3.261508442751324,-3.261508442751324,-3.261508442751324,-3.261508442751324,-3.261508442751324,-3.261508442751324,-3.261508442751324,-3.261508442751324</t>
  </si>
  <si>
    <t>358449181553735301685488830423072195562673,358449181553735301685488830423072195562673,358449181553735301685488830423072195562673,358449181553735301685488830423072195562673,358449181553735301685488830423072195562673,358449181553735301685488830423072195562673,358449181553735301685488830423072195562673,358449181553735301685488830423072195562673,358449181553735301685488830423072195562673,358449181553735301685488830423072195562673,358449181553735301685488830423072195562673,358449181553735301685488830423072195562673,358449181553735301685488830423072195562673,358449181553735301685488830423072195562673,358449181553735301685488830423072195562673,358449181553735301685488830423072195562673,358449181553735301685488830423072195562673,358449181553735301685488830423072195562673,358449181553735301685488830423072195562673,358449181553735301685488830423072195562673,358449181553735301685488830423072195562673,358449181553735301685488830423072195562673,358449181553735301685488830423072195562673,358449181553735301685488830423072195562673,358449181553735301685488830423072195562673,358449181553735301685488830423072195562673,358449181553735301685488830423072195562673,358449181553735301685488830423072195562673,358449181553735301685488830423072195562673,358449181553735301685488830423072195562673</t>
  </si>
  <si>
    <t>-6.819702578786211,-6.710441249387587,-6.635854584728778,-6.219192871227093,-6.215586332772068,-6.095171530631441,-5.934714049870177,-5.923482406416682,-5.764557581896499,-5.694642217316121,-5.64983283435358,-5.582681283201674,-5.527660313482001,-5.512739262811264,-5.391991505368815,-5.341305194923406,-5.311203055305378,-5.270816505412243,-5.173830820908917,-4.965009731575593,-4.828336724219039,-4.760443548202278,-4.743563724360409,-4.70966804427346,-4.674982740845661,-4.562749168857318,-4.5531577734630515,-4.501664233073229,-4.392806585312995,-4.340154879258535,-4.2750816185935605,-4.251818645355605,-4.248685215219387,-4.232283474430465,-4.204086389997405,-4.096686036472326,-4.06616220512866,-4.060243469990732,-4.046408313987855,-4.008562122099735,-4.005151402990768,-3.9760041482504085,-3.939376834221369,-3.838139134584793,-3.8303420851659937,-3.783587595892871,-3.7132986836260504,-3.7061080546948975,-3.685992224199115,-3.6841393843887085,-3.684139384388708,-3.661504593097223,-3.6471012113054972,-3.591948899335474,-3.5375204953257686,-3.515221882383679,-3.4784902636310244,-3.4761470001519688,-3.4698426074737694,-3.4254282212043377,-3.397066739720483,-3.367059649359579,-3.3614161687385558,-3.342288807898538,-3.319616733573958,-3.3183366662215783,-3.3183366662215774,-3.261508442751325,-3.261508442751324</t>
  </si>
  <si>
    <t>0.17649412155151367,1.3654046058654785,1.531846046447754,2.03324818611145,3.13384747505188,3.804272174835205,4.22252631187439,6.459645509719849,6.541966438293457,7.8682098388671875,7.95093297958374,8.206793308258057,8.378270864486694,9.795862436294556,9.966841220855713,10.297790050506592,11.212905406951904,11.37937617301941,11.462627649307251,12.050789594650269,12.802932977676392,14.14419174194336,14.728834390640259,14.979564189910889,15.309479236602783,15.5586838722229,15.985528230667114,16.900256395339966,18.651928663253784,21.243369340896606,22.50653839111328,23.530542135238647,23.780736923217773,25.185779809951782,25.939900636672974,27.526077270507812,29.436382055282593,30.76068615913391,30.930699110031128,34.68011164665222,36.71317911148071,43.79429006576538,44.88557267189026,45.60622262954712,48.04162645339966,51.0772705078125,52.25781965255737,52.588787317276,71.15423250198364,74.5965473651886,96.8484411239624,102.97968673706055,134.4320673942566,150.12258172035217,155.73994612693787,164.2206563949585,196.459388256073,201.21311831474304,224.70497059822083,245.24434328079224,284.55387568473816,316.5259246826172,369.9562840461731,429.54767751693726,466.4691753387451,513.7877962589264,556.3721437454224,706.2959613800049,754.9419438838959</t>
  </si>
  <si>
    <t>1,14,16,22,35,43,48,75,76,92,93,96,98,115,117,121,132,134,135,142,151,167,174,177,181,184,189,200,221,252,267,279,282,299,308,327,350,366,368,412,435,514,525,531,557,593,607,611,830,871,1132,1205,1579,1766,1832,1932,2317,2374,2653,2898,3367,3749,4389,5098,5536,6084,6592,8376,8950</t>
  </si>
  <si>
    <t>2022-12-20 14:02:54.519266</t>
  </si>
  <si>
    <t>2022-12-20 14:30:52.949410</t>
  </si>
  <si>
    <t>-3.1806035252930625,-3.1806035252930625,-3.1806035252930625,-3.1806035252930625,-3.1806035252930625,-3.1806035252930625,-3.1806035252930625,-3.1806035252930625,-3.1806035252930625,-3.1806035252930625,-3.1806035252930625,-3.1806035252930625,-3.1806035252930625,-3.1806035252930625,-3.1806035252930625,-3.1806035252930625,-3.1806035252930625,-3.1806035252930625,-3.1806035252930625,-3.1806035252930625,-3.1806035252930625,-3.1806035252930625,-3.1806035252930625,-3.1806035252930625,-3.1806035252930625,-3.1806035252930625,-3.1806035252930625,-3.1806035252930625,-3.1806035252930625,-3.1806035252930625</t>
  </si>
  <si>
    <t>133807596369464509566383860005638546900805,133807596369464509566383860005638546900805,133807596369464509566383860005638546900805,133807596369464509566383860005638546900805,133807596369464509566383860005638546900805,133807596369464509566383860005638546900805,133807596369464509566383860005638546900805,133807596369464509566383860005638546900805,133807596369464509566383860005638546900805,133807596369464509566383860005638546900805,133807596369464509566383860005638546900805,133807596369464509566383860005638546900805,133807596369464509566383860005638546900805,133807596369464509566383860005638546900805,133807596369464509566383860005638546900805,133807596369464509566383860005638546900805,133807596369464509566383860005638546900805,133807596369464509566383860005638546900805,133807596369464509566383860005638546900805,133807596369464509566383860005638546900805,133807596369464509566383860005638546900805,133807596369464509566383860005638546900805,133807596369464509566383860005638546900805,133807596369464509566383860005638546900805,133807596369464509566383860005638546900805,133807596369464509566383860005638546900805,133807596369464509566383860005638546900805,133807596369464509566383860005638546900805,133807596369464509566383860005638546900805,133807596369464509566383860005638546900805</t>
  </si>
  <si>
    <t>-6.672386485927966,-6.394177428859903,-6.324778300404791,-6.288901046122111,-6.115044721425784,-6.054211366527167,-6.043904206375785,-5.972369140167079,-5.932562574139178,-5.88946811345248,-5.86194299668818,-5.791068273688678,-5.788891950549071,-5.778109801390756,-5.732368449381475,-5.7212330502495385,-5.711218769606104,-5.675863918479457,-5.579001633494595,-5.5721688159135025,-5.381576334863459,-5.339481902653819,-5.070643293904528,-5.035367686885218,-5.013731872909027,-4.971187635051175,-4.88033933833833,-4.8196029389342705,-4.80996177956655,-4.806026714062045,-4.764176890054296,-4.749174166737477,-4.577121744224646,-4.504158711567046,-4.4543398615155105,-4.41995433215166,-4.377463883579409,-4.34903796964926,-4.2777532023571965,-4.169758856111611,-4.166904219019519,-4.1469931318633515,-4.146067407332385,-4.103355433562492,-4.04203097790341,-4.023022820707899,-4.002180741968077,-3.974772135338062,-3.9551988104166855,-3.8396167609069813,-3.8222305378359143,-3.822101980947451,-3.769463049928959,-3.7505384299295748,-3.744642086616963,-3.687808262561743,-3.671042453252358,-3.6423052796338653,-3.6178569074893225,-3.5759701409164992,-3.540125528574997,-3.5152492758053113,-3.480080115388967,-3.4800801153889664,-3.457260641831677,-3.3887679110503854,-3.3880785739649175,-3.387342476540534,-3.341856686498978,-3.284936302845926,-3.281019751679801,-3.2737690465060774,-3.2673030311052775,-3.26669659304257,-3.236771422898757,-3.225322444844897,-3.2152411470455733,-3.2092643404190544,-3.1806035252930625</t>
  </si>
  <si>
    <t>0.16999363899230957,1.3445367813110352,1.6799402236938477,3.114001750946045,4.620494842529297,5.545123338699341,6.12375283241272,6.371941566467285,6.533390998840332,6.6201255321502686,7.195793867111206,7.69873833656311,8.024806261062622,8.268985748291016,8.356251001358032,8.522725105285645,8.691756248474121,8.773917436599731,8.85412883758545,8.940932989120483,9.372133731842041,9.457885026931763,10.209511041641235,11.29762578010559,11.462090492248535,12.804905414581299,13.243113040924072,14.520739793777466,14.604999780654907,14.932924270629883,15.347763061523438,15.430495977401733,15.848636388778687,16.35008192062378,20.310003519058228,21.217031955718994,22.640066862106323,23.876317024230957,25.218717575073242,28.563982248306274,29.74634552001953,30.488975763320923,30.573227882385254,30.826446294784546,31.817748069763184,38.57993721961975,39.99148964881897,48.933573961257935,49.60000681877136,52.978790283203125,53.81582474708557,69.50143480300903,75.84026432037354,80.9418420791626,84.45916652679443,86.87761425971985,95.13031506538391,102.20714521408081,104.31257104873657,109.71387195587158,115.70981574058533,118.47280216217041,157.39632773399353,170.70555329322815,205.53735160827637,241.58124327659607,313.2755193710327,339.3024287223816,439.3390953540802,463.0131721496582,477.2154047489166,513.8690779209137,533.5271775722504,543.7048630714417,551.6927514076233,559.3865087032318,566.6455216407776,589.825891494751,1061.141398191452</t>
  </si>
  <si>
    <t>1,14,18,35,53,64,71,74,76,77,84,90,94,97,98,100,102,103,104,105,110,111,120,133,135,151,156,171,172,176,181,182,187,193,235,246,263,278,294,334,348,357,358,361,373,454,471,578,586,626,636,807,881,942,981,1010,1109,1190,1215,1280,1351,1384,1847,2006,2420,2850,3705,4017,5210,5494,5663,6100,6322,6444,6540,6632,6719,6997,12614</t>
  </si>
  <si>
    <t>2022-12-20 14:04:09.160709</t>
  </si>
  <si>
    <t>2022-12-20 14:31:28.374635</t>
  </si>
  <si>
    <t>-1.6509563886795275,-1.6509563886795275,-1.6509563886795275,-1.6509563886795275,-1.6509563886795275,-1.6509563886795275,-1.6509563886795275,-1.6509563886795275,-1.6509563886795275,-1.6509563886795275,-1.6509563886795275,-1.6509563886795275,-1.6509563886795275,-1.6509563886795275,-1.6509563886795275,-1.6509563886795275,-1.6509563886795275,-1.6509563886795275,-1.6509563886795275,-1.6509563886795275,-1.6509563886795275,-1.6509563886795275,-1.6509563886795275,-1.6509563886795275,-1.6509563886795275,-1.6509563886795275,-1.6509563886795275,-1.6509563886795275,-1.6509563886795275,-1.6509563886795275</t>
  </si>
  <si>
    <t>1063596366573072703619881036655487166811707,1063596366573072703619881036655487166811707,1063596366573072703619881036655487166811707,1063596366573072703619881036655487166811707,1063596366573072703619881036655487166811707,1063596366573072703619881036655487166811707,1063596366573072703619881036655487166811707,1063596366573072703619881036655487166811707,1063596366573072703619881036655487166811707,1063596366573072703619881036655487166811707,1063596366573072703619881036655487166811707,1063596366573072703619881036655487166811707,1063596366573072703619881036655487166811707,1063596366573072703619881036655487166811707,1063596366573072703619881036655487166811707,1063596366573072703619881036655487166811707,1063596366573072703619881036655487166811707,1063596366573072703619881036655487166811707,1063596366573072703619881036655487166811707,1063596366573072703619881036655487166811707,1063596366573072703619881036655487166811707,1063596366573072703619881036655487166811707,1063596366573072703619881036655487166811707,1063596366573072703619881036655487166811707,1063596366573072703619881036655487166811707,1063596366573072703619881036655487166811707,1063596366573072703619881036655487166811707,1063596366573072703619881036655487166811707,1063596366573072703619881036655487166811707,1063596366573072703619881036655487166811707</t>
  </si>
  <si>
    <t>-6.489233170226295,-6.182677874426837,-6.0430313144953995,-6.036875875986044,-6.012538975867232,-5.8173249165913115,-5.640188365774035,-5.570568602296021,-5.411083367592736,-5.078464021360317,-5.037878938854509,-4.925273246510283,-4.6975447256435,-4.577164648309112,-4.549795855340956,-4.537632561820296,-4.474055276685756,-4.440785492780732,-4.297174186718447,-4.244857622089654,-4.204554991182965,-4.163366173668484,-4.116787522477305,-4.0759081563205175,-3.934753310621018,-3.828901133704715,-3.811997581349936,-3.787320202397226,-3.713585137653932,-3.673239485157854,-3.5771790612771244,-3.4486964198326477,-3.2679393691194405,-3.145085931858952,-2.962781638145347,-2.959052628796304,-2.9385650529196097,-2.9325939565953463,-2.9220305914995786,-2.8869230520305678,-2.8426941263459624,-2.647699327878467,-2.5771043165584357,-2.462488651867634,-2.265795038544037,-2.2000246455216,-2.147122828625295,-2.114260378070567,-2.0670402210178733,-2.0667968871958915,-2.0507060687966394,-1.9994629068370278,-1.9916465127032204,-1.9465359974883232,-1.9368986549591527,-1.8955077129931899,-1.8806244561636245,-1.8400730635219529,-1.8244308359662287,-1.8209104005399415,-1.779626978648629,-1.7671530930537775,-1.7611611216555554,-1.751651864188441,-1.7505031570103138,-1.7295689445053937,-1.7111321473743069,-1.7070751443927454,-1.6811624227984772,-1.680066128307468,-1.6746684506695872,-1.6696152701025186,-1.6696152701025184,-1.6509563886795275</t>
  </si>
  <si>
    <t>0.16839265823364258,2.097851276397705,2.5957860946655273,3.4282727241516113,3.5948052406311035,3.8485283851623535,4.353020191192627,5.022876262664795,5.768414258956909,5.850646018981934,7.978390216827393,8.157927513122559,9.14936351776123,9.90497899055481,10.583460569381714,10.667197942733765,10.831660509109497,10.914405584335327,11.162131786346436,11.41136360168457,11.906241416931152,12.571072101593018,13.151201009750366,13.3171546459198,14.059225082397461,14.47745156288147,15.228740930557251,15.810971736907959,16.14737606048584,17.067514181137085,17.2339870929718,17.65863847732544,19.161115407943726,21.272613525390625,22.45743489265442,23.380666732788086,24.32389807701111,25.99864912033081,26.333133459091187,27.005058765411377,28.197940826416016,28.784165620803833,29.805004358291626,31.975430250167847,33.1356406211853,36.241198778152466,40.82371997833252,45.765859842300415,47.79880952835083,49.47818946838379,49.902896881103516,56.278507709503174,59.98172450065613,88.60323762893677,111.45690393447876,125.1529746055603,126.99228405952454,131.7884066104889,142.9457972049713,144.9531168937683,159.57428359985352,184.04194235801697,192.52909445762634,200.03034853935242,224.74672150611877,229.7036681175232,268.25628113746643,278.17032122612,292.01014614105225,324.2150168418884,338.0784077644348,339.761873960495,388.72273349761963,804.6281878948212</t>
  </si>
  <si>
    <t>1,23,29,39,41,44,50,58,67,68,91,93,105,114,122,123,125,126,129,132,138,146,153,155,164,169,178,185,189,200,202,207,225,250,263,273,284,303,307,315,329,336,348,374,388,425,479,538,562,582,587,663,707,1047,1318,1482,1504,1561,1695,1719,1893,2184,2285,2375,2670,2729,3190,3309,3474,3859,4024,4044,4627,9562</t>
  </si>
  <si>
    <t>2022-12-20 14:03:52.334834</t>
  </si>
  <si>
    <t>2022-12-20 14:31:56.952321</t>
  </si>
  <si>
    <t>-1.5823196585084052,-1.5823196585084052,-1.5823196585084052,-1.5823196585084052,-1.5823196585084052,-1.5823196585084052,-1.5823196585084052,-1.5823196585084052,-1.5823196585084052,-1.5823196585084052,-1.5823196585084052,-1.5823196585084052,-1.5823196585084052,-1.5823196585084052,-1.5823196585084052,-1.5823196585084052,-1.5823196585084052,-1.5823196585084052,-1.5823196585084052,-1.5823196585084052,-1.5823196585084052,-1.5823196585084052,-1.5823196585084052,-1.5823196585084052,-1.5823196585084052,-1.5823196585084052,-1.5823196585084052,-1.5823196585084052,-1.5823196585084052,-1.5823196585084052</t>
  </si>
  <si>
    <t>355648804283722915596592239994603724169170,355648804283722915596592239994603724169170,355648804283722915596592239994603724169170,355648804283722915596592239994603724169170,355648804283722915596592239994603724169170,355648804283722915596592239994603724169170,355648804283722915596592239994603724169170,355648804283722915596592239994603724169170,355648804283722915596592239994603724169170,355648804283722915596592239994603724169170,355648804283722915596592239994603724169170,355648804283722915596592239994603724169170,355648804283722915596592239994603724169170,355648804283722915596592239994603724169170,355648804283722915596592239994603724169170,355648804283722915596592239994603724169170,355648804283722915596592239994603724169170,355648804283722915596592239994603724169170,355648804283722915596592239994603724169170,355648804283722915596592239994603724169170,355648804283722915596592239994603724169170,355648804283722915596592239994603724169170,355648804283722915596592239994603724169170,355648804283722915596592239994603724169170,355648804283722915596592239994603724169170,355648804283722915596592239994603724169170,355648804283722915596592239994603724169170,355648804283722915596592239994603724169170,355648804283722915596592239994603724169170,355648804283722915596592239994603724169170</t>
  </si>
  <si>
    <t>-6.420904054787294,-5.458022064254362,-5.424650834922081,-5.25378621709657,-4.992284625521373,-4.658964376360694,-4.568003660416716,-4.540746867273951,-4.492820110789187,-4.464956626985901,-4.4337493270685595,-4.1329563198122266,-3.927526061227427,-3.8799999932808245,-3.8216800923473873,-3.7819425475043755,-3.7267373820570118,-3.6562708976917824,-3.5599212668213203,-3.4332408686419797,-3.4124399046346316,-3.3834688011013365,-3.36698843048985,-3.338884081683507,-3.331335175358756,-3.271085405956448,-3.221795063442489,-3.2097426253533183,-3.1966334412440522,-3.140406121566241,-3.131129030547036,-2.8688554977521146,-2.738447017729018,-2.7294022424121662,-2.624971631493365,-2.5100085483582086,-2.482237845905875,-2.4501725074541305,-2.4187962116678694,-2.360571243401025,-2.3299357978933877,-2.252691740593041,-2.2050183489318393,-2.2013850692478663,-2.1985389415694017,-2.1680925289369957,-2.1406789034822515,-2.127827250687756,-2.1186487372807923,-2.0995261206807467,-2.0903672468999623,-2.087060906694657,-2.0741089056509043,-2.0729449343753115,-2.0225167012396135,-1.9919345687937176,-1.9451541322241723,-1.9076522602350425,-1.853303822892145,-1.8423048011892955,-1.8251009039342059,-1.7825794989502552,-1.7682220441156469,-1.739742509234068,-1.7218615787480922,-1.6980777576641737,-1.694277913676347,-1.6717405961191985,-1.6558583373835063,-1.6490718824791237,-1.6490718824791233,-1.6490718824791228,-1.632596743778831,-1.63259674377883,-1.6182627499310225,-1.6111570413861878,-1.6063711224775372,-1.6061485064137995,-1.6035028389152932,-1.582319658508406,-1.5823196585084052</t>
  </si>
  <si>
    <t>0.25123119354248047,2.263613224029541,2.6036109924316406,3.1015915870666504,3.276531219482422,4.284528970718384,5.271820306777954,5.494564533233643,6.708189964294434,6.783401727676392,7.128913879394531,7.556650400161743,9.16761302947998,9.257349252700806,9.598874807357788,10.712996244430542,10.803255319595337,11.72844648361206,11.902927875518799,12.666825771331787,12.754063367843628,14.018178701400757,14.434815168380737,14.530583381652832,15.384525299072266,15.682956218719482,16.7526113986969,16.924070358276367,17.009323596954346,17.836172580718994,17.918912887573242,18.929258346557617,21.09415292739868,22.173129081726074,22.425888538360596,23.617705583572388,25.578550577163696,26.446044206619263,29.21998143196106,30.815894603729248,31.40211844444275,33.06458497047424,35.998517990112305,38.28249788284302,41.0003502368927,43.256794691085815,48.15696310997009,49.51223039627075,50.67808294296265,51.260822057724,52.594255685806274,54.01422190666199,55.28646779060364,55.453453063964844,56.93605899810791,58.45284819602966,60.29170870780945,63.05457067489624,65.5292911529541,67.96072626113892,70.24373865127563,71.15684795379639,77.89514422416687,78.73908114433289,92.52334332466125,119.25879907608032,158.35963773727417,199.30824494361877,238.79873085021973,317.9006986618042,321.0025577545166,324.01416015625,338.728390455246,360.8963484764099,369.5355248451233,563.2368113994598,626.1222546100616,647.0851628780365,786.6358897686005,857.9101634025574,868.9904911518097</t>
  </si>
  <si>
    <t>1,23,27,33,35,47,58,60,71,72,76,80,97,98,102,115,116,127,129,138,139,154,159,160,169,172,185,187,188,198,199,211,237,250,253,267,288,298,331,350,357,377,412,439,469,495,553,569,583,590,606,623,638,640,657,675,697,730,759,788,815,826,906,916,1079,1396,1861,2347,2817,3759,3796,3832,4007,4269,4372,6659,7405,7655,9308,10156,10288</t>
  </si>
  <si>
    <t>2022-12-20 14:03:59.737040</t>
  </si>
  <si>
    <t>2022-12-20 14:31:59.590293</t>
  </si>
  <si>
    <t>-1.6986287217194793,-1.6986287217194793,-1.6986287217194793,-1.6986287217194793,-1.6986287217194793,-1.6986287217194793,-1.6986287217194793,-1.6986287217194793,-1.6986287217194793,-1.6986287217194793,-1.6986287217194793,-1.6986287217194793,-1.6986287217194793,-1.6986287217194793,-1.6986287217194793,-1.6986287217194793,-1.6986287217194793,-1.6986287217194793,-1.6986287217194793,-1.6986287217194793,-1.6986287217194793,-1.6986287217194793,-1.6986287217194793,-1.6986287217194793,-1.6986287217194793,-1.6986287217194793,-1.6986287217194793,-1.6986287217194793,-1.6986287217194793,-1.6986287217194793</t>
  </si>
  <si>
    <t>1085972259341538659470781067396497821781545,1085972259341538659470781067396497821781545,1085972259341538659470781067396497821781545,1085972259341538659470781067396497821781545,1085972259341538659470781067396497821781545,1085972259341538659470781067396497821781545,1085972259341538659470781067396497821781545,1085972259341538659470781067396497821781545,1085972259341538659470781067396497821781545,1085972259341538659470781067396497821781545,1085972259341538659470781067396497821781545,1085972259341538659470781067396497821781545,1085972259341538659470781067396497821781545,1085972259341538659470781067396497821781545,1085972259341538659470781067396497821781545,1085972259341538659470781067396497821781545,1085972259341538659470781067396497821781545,1085972259341538659470781067396497821781545,1085972259341538659470781067396497821781545,1085972259341538659470781067396497821781545,1085972259341538659470781067396497821781545,1085972259341538659470781067396497821781545,1085972259341538659470781067396497821781545,1085972259341538659470781067396497821781545,1085972259341538659470781067396497821781545,1085972259341538659470781067396497821781545,1085972259341538659470781067396497821781545,1085972259341538659470781067396497821781545,1085972259341538659470781067396497821781545,1085972259341538659470781067396497821781545</t>
  </si>
  <si>
    <t>-6.626073115693189,-6.356195674720099,-6.350717037408502,-5.738219630421813,-5.484318117632018,-5.2344200716088904,-5.048635602818953,-5.004841278784832,-4.950190739218402,-4.939643047273296,-4.783186000488598,-4.73880218304436,-4.560834634244548,-4.517227371376661,-4.470172506364501,-4.300162959865516,-4.148427648657979,-3.9913546211639552,-3.8149630289923495,-3.7656321182339507,-3.6668955388797806,-3.488520860997649,-3.437169327953374,-3.421918123636474,-3.3521039828998727,-3.2870432285161364,-3.270981298262849,-3.268632557845962,-3.147048744496899,-3.1149467550309864,-3.1003911873629173,-3.025618599257313,-2.8976840234724994,-2.8205045306680714,-2.754251489961324,-2.6975692339789314,-2.6397777637165762,-2.586307798033343,-2.544456356125976,-2.5237749442425814,-2.5105468035848015,-2.4983447391042795,-2.4711473522715717,-2.425730318364355,-2.410211186488593,-2.4053145763007064,-2.3391947760799647,-2.315510497076585,-2.3091195307074863,-2.2250742587876418,-2.2192947348177308,-2.2150072176252755,-2.214744071570902,-2.1981118797588635,-2.12637461652163,-2.126167118699831,-2.109515514006308,-2.058050043806089,-2.0492690786229137,-2.0073457145594795,-2.0073457145594786,-1.9957928471705597,-1.954509003731733,-1.9245552861271524,-1.9245552861271518,-1.901092978314181,-1.8969308007447758,-1.8580175217701,-1.8526641617139696,-1.8160707002340404,-1.79603411577265,-1.7801789397181969,-1.742867993814756,-1.736520274708991,-1.7284718413177929,-1.720585040888131,-1.719310814227141,-1.7191424741190018,-1.7191424741190013,-1.7159667038863728,-1.714735911234421,-1.7056587003512205,-1.7056587003512198,-1.6986287217194793</t>
  </si>
  <si>
    <t>0.2411942481994629,2.925201654434204,3.6954004764556885,4.2866082191467285,5.137253522872925,5.729459762573242,6.0628581047058105,6.314118385314941,6.393921613693237,6.734805345535278,6.902751922607422,6.989997625350952,8.048540592193604,9.47574782371521,9.723912239074707,10.292558908462524,10.958442687988281,11.207650661468506,12.049549579620361,13.300783395767212,13.889477729797363,14.381856441497803,14.799504280090332,15.297389507293701,15.889555931091309,16.32881212234497,16.515865087509155,17.337372541427612,17.536970615386963,17.61381697654724,18.021382331848145,18.254657745361328,19.554800033569336,20.142497539520264,20.725701332092285,23.14745855331421,26.573980569839478,27.413830280303955,28.984424591064453,31.099393844604492,34.37386655807495,35.38521361351013,36.39110732078552,38.0056848526001,39.18904733657837,40.36099815368652,40.61386728286743,43.45743227005005,44.300533056259155,47.21631145477295,60.876425981521606,64.84117841720581,66.50562858581543,67.34502744674683,68.59855365753174,70.27788090705872,84.86238861083984,88.06615161895752,89.06409358978271,89.40113806724548,151.41780519485474,160.0451648235321,163.65794396400452,167.1195788383484,174.20432782173157,181.84356474876404,188.29193258285522,189.702401638031,193.3171796798706,201.15409064292908,226.61536526679993,234.4632272720337,252.67202734947205,263.5899827480316,267.5784397125244,294.7688443660736,317.2287335395813,394.33232712745667,410.51173758506775,446.23796105384827,688.2942404747009,877.2534658908844,890.8994386196136,946.028382062912</t>
  </si>
  <si>
    <t>1,30,39,46,56,63,67,70,71,75,77,78,89,106,109,116,124,127,137,152,159,165,170,176,183,188,190,198,200,201,206,209,224,231,238,267,308,318,337,362,398,410,422,441,455,469,472,506,516,551,713,760,780,790,805,825,998,1036,1048,1052,1790,1893,1936,1977,2060,2151,2228,2245,2288,2382,2687,2779,2995,3126,3174,3498,3766,4682,4875,5299,8162,10414,10577,11229</t>
  </si>
  <si>
    <t>2022-12-20 14:03:59.989759</t>
  </si>
  <si>
    <t>2022-12-20 14:32:01.623581</t>
  </si>
  <si>
    <t>-1.6482763265174776,-1.6482763265174776,-1.6482763265174776,-1.6482763265174776,-1.6482763265174776,-1.6482763265174776,-1.6482763265174776,-1.6482763265174776,-1.6482763265174776,-1.6482763265174776,-1.6482763265174776,-1.6482763265174776,-1.6482763265174776,-1.6482763265174776,-1.6482763265174776,-1.6482763265174776,-1.6482763265174776,-1.6482763265174776,-1.6482763265174776,-1.6482763265174776,-1.6482763265174776,-1.6482763265174776,-1.6482763265174776,-1.6482763265174776,-1.6482763265174776,-1.6482763265174776,-1.6482763265174776,-1.6482763265174776,-1.6482763265174776,-1.6482763265174776</t>
  </si>
  <si>
    <t>377672119629944022568535398754623238266875,377672119629944022568535398754623238266875,377672119629944022568535398754623238266875,377672119629944022568535398754623238266875,377672119629944022568535398754623238266875,377672119629944022568535398754623238266875,377672119629944022568535398754623238266875,377672119629944022568535398754623238266875,377672119629944022568535398754623238266875,377672119629944022568535398754623238266875,377672119629944022568535398754623238266875,377672119629944022568535398754623238266875,377672119629944022568535398754623238266875,377672119629944022568535398754623238266875,377672119629944022568535398754623238266875,377672119629944022568535398754623238266875,377672119629944022568535398754623238266875,377672119629944022568535398754623238266875,377672119629944022568535398754623238266875,377672119629944022568535398754623238266875,377672119629944022568535398754623238266875,377672119629944022568535398754623238266875,377672119629944022568535398754623238266875,377672119629944022568535398754623238266875,377672119629944022568535398754623238266875,377672119629944022568535398754623238266875,377672119629944022568535398754623238266875,377672119629944022568535398754623238266875,377672119629944022568535398754623238266875,377672119629944022568535398754623238266875</t>
  </si>
  <si>
    <t>-6.420509708004237,-5.866894255636906,-5.499757569239839,-5.23785927213312,-5.233788783798696,-5.2072461822600795,-5.127440886156473,-5.103918795030227,-4.938630025458524,-4.882946477658069,-4.840316070792813,-4.78371992239955,-4.780463092653778,-4.7609722375158245,-4.737044937655096,-4.7009867793456435,-4.602179816976633,-4.36601285787278,-4.231209964041009,-4.12584195139094,-4.067441815193739,-4.031360716863863,-4.002077656756236,-3.9841541498621362,-3.9725668460531463,-3.942266764892277,-3.579812834256774,-3.4084925054238697,-3.3836277614703776,-3.3180094638166255,-3.305685597387983,-3.161612581561687,-3.148215926956069,-3.1240886524481812,-3.120407517829363,-3.0990460719064314,-3.0375748023325,-2.9683844695494015,-2.86233892123679,-2.8529350244013636,-2.827596370591012,-2.6758295933577574,-2.657487278423548,-2.5934622885674785,-2.512266337682332,-2.4904804666910287,-2.473598281392688,-2.4492651804761145,-2.4483016241005777,-2.4291950444325376,-2.3527632346742267,-2.3323262113942413,-2.2959611044328714,-2.223315460310224,-2.21325901895057,-2.1978945104679166,-2.1925315391576126,-2.047431876541287,-2.0423004274442165,-1.9773136168000884,-1.9453583682158546,-1.897751784922105,-1.8953447440743816,-1.8865823293640838,-1.8834486348268422,-1.883448634826842,-1.8772154834340675,-1.8720778525410384,-1.8688349130394986,-1.8621030655475463,-1.8228927365459495,-1.8228927365459486,-1.7985550564183235,-1.7847470094170508,-1.770033659152612,-1.7144555714457315,-1.6887241241714022,-1.6887241241714017,-1.682757196965403,-1.6664301531474837,-1.6510696391841657,-1.6510696391841655,-1.6482763265174782,-1.6482763265174778,-1.6482763265174776</t>
  </si>
  <si>
    <t>0.2091381549835205,0.3876643180847168,2.5351030826568604,2.876065492630005,4.145215034484863,5.064540386199951,5.147770881652832,5.74102258682251,5.989198923110962,6.845569849014282,7.3454906940460205,7.522013902664185,7.715070962905884,7.922221422195435,8.288318395614624,8.52802324295044,8.606773138046265,9.082149267196655,9.748953819274902,10.075951099395752,10.994544506072998,12.345421075820923,12.511393070220947,14.019346714019775,14.186304569244385,14.27303171157837,15.023605108261108,15.197602033615112,16.26120138168335,16.655816555023193,17.869932651519775,17.946680068969727,19.079930782318115,19.918876886367798,20.0000958442688,20.3295636177063,20.746779680252075,22.427946090698242,22.9258291721344,23.591304540634155,24.081657648086548,25.2646906375885,26.684206247329712,27.104370594024658,27.191617012023926,29.711983680725098,29.87843632698059,35.536661863327026,36.1218478679657,37.56445288658142,40.77529215812683,41.87387037277222,42.54225015640259,44.45843553543091,50.30552291870117,56.801342725753784,57.71839427947998,60.662816524505615,62.77582550048828,73.82755041122437,81.55591249465942,86.61402988433838,88.14342164993286,92.60582494735718,118.89922213554382,142.6256823539734,157.01887726783752,159.05928993225098,165.18487930297852,190.2513771057129,191.84335613250732,203.03334498405457,229.68908596038818,287.92541241645813,293.0789918899536,299.6988203525543,343.8280212879181,401.32059621810913,423.7351858615875,461.51812863349915,522.5824112892151,527.2032058238983,559.2309248447418,779.9964842796326,894.0020380020142</t>
  </si>
  <si>
    <t>1,2,26,30,45,56,57,64,67,77,82,84,86,88,92,95,96,102,110,114,125,141,143,161,163,164,173,175,187,191,204,205,218,228,229,233,238,258,264,272,278,292,309,314,315,345,347,411,418,435,473,486,494,517,586,663,674,709,734,865,957,1017,1035,1088,1399,1681,1853,1877,1950,2247,2266,2399,2716,3411,3472,3551,4076,4759,5023,5461,6186,6241,6621,9241,10598</t>
  </si>
  <si>
    <t>2022-12-20 14:04:00.902146</t>
  </si>
  <si>
    <t>2022-12-20 14:32:03.155831</t>
  </si>
  <si>
    <t>-1.6787601651687878,-1.6787601651687878,-1.6787601651687878,-1.6787601651687878,-1.6787601651687878,-1.6787601651687878,-1.6787601651687878,-1.6787601651687878,-1.6787601651687878,-1.6787601651687878,-1.6787601651687878,-1.6787601651687878,-1.6787601651687878,-1.6787601651687878,-1.6787601651687878,-1.6787601651687878,-1.6787601651687878,-1.6787601651687878,-1.6787601651687878,-1.6787601651687878,-1.6787601651687878,-1.6787601651687878,-1.6787601651687878,-1.6787601651687878,-1.6787601651687878,-1.6787601651687878,-1.6787601651687878,-1.6787601651687878,-1.6787601651687878,-1.6787601651687878</t>
  </si>
  <si>
    <t>1139781838141617579773068632324055010841321,1139781838141617579773068632324055010841321,1139781838141617579773068632324055010841321,1139781838141617579773068632324055010841321,1139781838141617579773068632324055010841321,1139781838141617579773068632324055010841321,1139781838141617579773068632324055010841321,1139781838141617579773068632324055010841321,1139781838141617579773068632324055010841321,1139781838141617579773068632324055010841321,1139781838141617579773068632324055010841321,1139781838141617579773068632324055010841321,1139781838141617579773068632324055010841321,1139781838141617579773068632324055010841321,1139781838141617579773068632324055010841321,1139781838141617579773068632324055010841321,1139781838141617579773068632324055010841321,1139781838141617579773068632324055010841321,1139781838141617579773068632324055010841321,1139781838141617579773068632324055010841321,1139781838141617579773068632324055010841321,1139781838141617579773068632324055010841321,1139781838141617579773068632324055010841321,1139781838141617579773068632324055010841321,1139781838141617579773068632324055010841321,1139781838141617579773068632324055010841321,1139781838141617579773068632324055010841321,1139781838141617579773068632324055010841321,1139781838141617579773068632324055010841321,1139781838141617579773068632324055010841321</t>
  </si>
  <si>
    <t>-7.15072222852341,-6.665354136055205,-6.491346870282287,-6.068487410320377,-5.718068309345842,-5.4631215063538106,-5.413663906873646,-5.341854498323875,-5.245181662662169,-5.099735690157616,-5.037713937159483,-5.002912863280658,-4.9720545722457805,-4.854346272123575,-4.551276391948395,-4.463813592921452,-4.4011070135419255,-4.391923025665573,-4.368121037354454,-4.260420156143279,-4.244621813043616,-4.217995508938703,-4.137233532156737,-4.025680111561748,-3.9140496884490155,-3.907735932689664,-3.883563896609721,-3.734813205874738,-3.6786203311246672,-3.6237052463742865,-3.4565174863735084,-3.395883485642619,-3.306404600617346,-3.0865333535818724,-2.928954189299561,-2.854670912247915,-2.8382785279949423,-2.6892854848286722,-2.529832334862521,-2.507693366471505,-2.468583660751242,-2.4366642375740817,-2.4174799770508706,-2.386450194141882,-2.361393994398737,-2.2943990644173673,-2.291431161135578,-2.2452000941901864,-2.2118001029911327,-2.1930904415573846,-2.1881661975854034,-2.184595236533976,-2.1070467395755546,-2.103219725735566,-2.100798057628671,-2.094412586307179,-2.0593234820463326,-2.007420715480284,-1.9806413079702583,-1.9287630380269958,-1.9009820360576573,-1.8675365563804869,-1.8632068719157018,-1.8632068719157011,-1.8615896028736878,-1.85468118650037,-1.849872493330407,-1.842825044847463,-1.8402351709979863,-1.8386829779145324,-1.8126344955329978,-1.8126344955329974,-1.7738982389565794,-1.743304701547188,-1.7419131809388384,-1.739618704489454,-1.7368687020268134,-1.7239531824109111,-1.6868448025587335,-1.686844802558733,-1.680844921541276,-1.6808449215412755,-1.6789824158146467,-1.6787601651687885,-1.6787601651687878</t>
  </si>
  <si>
    <t>0.17952370643615723,0.3349473476409912,0.484971284866333,1.4432029724121094,1.6141839027404785,2.1216299533843994,2.71933650970459,3.8989346027374268,4.574879169464111,4.992013216018677,5.331536293029785,5.6734795570373535,6.035969257354736,6.327785968780518,6.901495456695557,7.529889106750488,7.610626459121704,8.00328254699707,8.336707830429077,8.42495608329773,8.837566375732422,8.920890092849731,9.164563417434692,9.418851852416992,9.993908643722534,10.256638050079346,10.831289291381836,11.003286838531494,11.259018659591675,11.996269226074219,12.169778823852539,12.926481008529663,13.011725187301636,13.927199363708496,14.172391891479492,15.511242389678955,16.23295521736145,17.233398914337158,19.36201524734497,22.48127818107605,24.163286685943604,25.59732222557068,26.35044527053833,26.946685075759888,27.452280521392822,29.650014877319336,32.27851128578186,35.390997648239136,36.23088240623474,37.17952752113342,38.09415316581726,40.2690794467926,40.69572901725769,40.77845644950867,40.9494366645813,41.277353286743164,51.313199520111084,64.53707146644592,65.36909294128418,65.54057717323303,82.04750728607178,89.10001111030579,97.1039936542511,105.39966249465942,105.98432397842407,114.40051507949829,128.40009665489197,161.62985467910767,164.90136432647705,235.75621223449707,257.37234020233154,272.53745126724243,323.79768085479736,355.9706654548645,398.1446707248688,421.3020372390747,444.9660542011261,470.9579498767853,610.2793238162994,629.2838668823242,686.957692861557,729.9289400577545,771.6075155735016,813.6790637969971,1267.7212631702423</t>
  </si>
  <si>
    <t>1,2,4,15,17,23,30,44,52,57,61,65,69,72,78,85,86,91,95,96,101,102,105,108,115,118,125,127,130,139,141,150,151,162,165,180,187,199,224,261,281,298,307,314,320,346,375,411,421,432,443,469,474,475,477,481,600,757,767,769,964,1048,1143,1242,1249,1347,1513,1910,1949,2791,3048,3229,3840,4221,4721,4993,5274,5569,7224,7450,8131,8640,9136,9637,15010</t>
  </si>
  <si>
    <t>2022-12-20 14:04:02.091147</t>
  </si>
  <si>
    <t>2022-12-20 14:32:05.039928</t>
  </si>
  <si>
    <t>-1.646816767591904,-1.646816767591904,-1.646816767591904,-1.646816767591904,-1.646816767591904,-1.646816767591904,-1.646816767591904,-1.646816767591904,-1.646816767591904,-1.646816767591904,-1.646816767591904,-1.646816767591904,-1.646816767591904,-1.646816767591904,-1.646816767591904,-1.646816767591904,-1.646816767591904,-1.646816767591904,-1.646816767591904,-1.646816767591904,-1.646816767591904,-1.646816767591904,-1.646816767591904,-1.646816767591904,-1.646816767591904,-1.646816767591904,-1.646816767591904,-1.646816767591904,-1.646816767591904,-1.646816767591904</t>
  </si>
  <si>
    <t>356454128825894456116218192446709817884290,356454128825894456116218192446709817884290,356454128825894456116218192446709817884290,356454128825894456116218192446709817884290,356454128825894456116218192446709817884290,356454128825894456116218192446709817884290,356454128825894456116218192446709817884290,356454128825894456116218192446709817884290,356454128825894456116218192446709817884290,356454128825894456116218192446709817884290,356454128825894456116218192446709817884290,356454128825894456116218192446709817884290,356454128825894456116218192446709817884290,356454128825894456116218192446709817884290,356454128825894456116218192446709817884290,356454128825894456116218192446709817884290,356454128825894456116218192446709817884290,356454128825894456116218192446709817884290,356454128825894456116218192446709817884290,356454128825894456116218192446709817884290,356454128825894456116218192446709817884290,356454128825894456116218192446709817884290,356454128825894456116218192446709817884290,356454128825894456116218192446709817884290,356454128825894456116218192446709817884290,356454128825894456116218192446709817884290,356454128825894456116218192446709817884290,356454128825894456116218192446709817884290,356454128825894456116218192446709817884290,356454128825894456116218192446709817884290</t>
  </si>
  <si>
    <t>-6.30562359805519,-6.068827182268389,-5.835752106026515,-5.602444722339227,-5.509571760655114,-4.993597251462011,-4.952120859439288,-4.814533840329477,-4.80995053518422,-4.796060563574171,-4.678490353263362,-4.599439252297057,-4.571159086964047,-4.50265984103156,-4.425175562759768,-4.396498671307363,-4.341688266461316,-4.340342356867517,-4.242648990435211,-4.212998745501049,-4.126156021456178,-4.120423441470249,-3.8962809545217736,-3.8316347462872327,-3.8096893268096292,-3.7838908407013245,-3.7319566944707168,-3.7311574125119633,-3.6382485358667,-3.5911968255830784,-3.583679323111928,-3.389170060622724,-3.3815681155976183,-3.1953367218813873,-3.124391007282396,-2.88985066275111,-2.8445427843759283,-2.8441521198658837,-2.8002297849368962,-2.616644218105619,-2.6135408915909326,-2.608002950508156,-2.5273123513922147,-2.524314984773013,-2.4569228117814483,-2.4381495983144825,-2.392077875757662,-2.388092223144494,-2.324271560001521,-2.225744052378667,-2.216658294169944,-2.2026379698948437,-2.18223843009868,-2.1778579762106167,-2.1776286713206088,-2.171308975278659,-2.152681245268489,-2.095712616782758,-2.0777364515382737,-1.9211760365315445,-1.8790586810278445,-1.8571555523145749,-1.8423937979589189,-1.81434425582284,-1.7895719053057277,-1.7455299050514508,-1.6893449162235497,-1.6873719079834149,-1.687213558514783,-1.6847544455804964,-1.6702559923105356,-1.6593380307980015,-1.6558357661279441,-1.6558357661279437,-1.6471741892660352,-1.6470424577919438,-1.6470424577919431,-1.646816767591904</t>
  </si>
  <si>
    <t>0.17003965377807617,0.33891940116882324,0.6804006099700928,0.7671482563018799,1.2756054401397705,2.0257699489593506,3.20993971824646,3.543313503265381,3.6330599784851074,3.7984888553619385,4.307981252670288,5.0625832080841064,5.164361238479614,5.519901752471924,5.6126837730407715,6.24208927154541,6.779756546020508,7.0218799114227295,7.274059057235718,7.853721618652344,8.43835163116455,9.041566133499146,9.126301765441895,9.700023651123047,9.785191297531128,10.283144235610962,10.445607900619507,11.207983255386353,11.45114803314209,11.783107995986938,12.210248708724976,12.955809354782104,13.923066854476929,14.511311769485474,16.474645853042603,17.740270376205444,19.997111320495605,20.166100025177002,21.59164047241211,21.760642528533936,23.608107805252075,25.464836835861206,33.839945554733276,37.15135860443115,38.83691883087158,39.004889249801636,40.682077169418335,46.89849805831909,47.231910705566406,48.32296633720398,49.83588767051697,50.60460019111633,64.19062495231628,81.40054535865784,91.2757019996643,95.47824168205261,138.9928719997406,141.24945664405823,146.40010356903076,153.51249766349792,161.2998173236847,174.72787165641785,188.91711521148682,195.9005868434906,204.71018767356873,208.07615971565247,219.88170981407166,229.57339024543762,330.47409987449646,332.751291513443,368.79538798332214,434.86792755126953,618.4809696674347,694.7668695449829,833.535177230835,1095.1904230117798,1121.7436542510986,1200.894187927246</t>
  </si>
  <si>
    <t>1,2,6,7,13,22,36,40,41,43,49,57,58,62,63,70,77,80,83,90,97,104,105,112,113,119,121,130,133,137,142,151,162,168,190,205,232,234,251,253,275,297,393,432,452,454,474,547,551,564,582,591,752,955,1072,1122,1637,1664,1725,1810,1903,2061,2229,2312,2417,2457,2598,2712,3912,3939,4365,5148,7309,8209,9856,12940,13255,14193</t>
  </si>
  <si>
    <t>2022-12-20 14:04:18.294538</t>
  </si>
  <si>
    <t>2022-12-20 14:32:15.428864</t>
  </si>
  <si>
    <t>-1.5796717861773304,-1.5796717861773304,-1.5796717861773304,-1.5796717861773304,-1.5796717861773304,-1.5796717861773304,-1.5796717861773304,-1.5796717861773304,-1.5796717861773304,-1.5796717861773304,-1.5796717861773304,-1.5796717861773304,-1.5796717861773304,-1.5796717861773304,-1.5796717861773304,-1.5796717861773304,-1.5796717861773304,-1.5796717861773304,-1.5796717861773304,-1.5796717861773304,-1.5796717861773304,-1.5796717861773304,-1.5796717861773304,-1.5796717861773304,-1.5796717861773304,-1.5796717861773304,-1.5796717861773304,-1.5796717861773304,-1.5796717861773304,-1.5796717861773304</t>
  </si>
  <si>
    <t>1052791425625799537064459417821345728658256,1052791425625799537064459417821345728658256,1052791425625799537064459417821345728658256,1052791425625799537064459417821345728658256,1052791425625799537064459417821345728658256,1052791425625799537064459417821345728658256,1052791425625799537064459417821345728658256,1052791425625799537064459417821345728658256,1052791425625799537064459417821345728658256,1052791425625799537064459417821345728658256,1052791425625799537064459417821345728658256,1052791425625799537064459417821345728658256,1052791425625799537064459417821345728658256,1052791425625799537064459417821345728658256,1052791425625799537064459417821345728658256,1052791425625799537064459417821345728658256,1052791425625799537064459417821345728658256,1052791425625799537064459417821345728658256,1052791425625799537064459417821345728658256,1052791425625799537064459417821345728658256,1052791425625799537064459417821345728658256,1052791425625799537064459417821345728658256,1052791425625799537064459417821345728658256,1052791425625799537064459417821345728658256,1052791425625799537064459417821345728658256,1052791425625799537064459417821345728658256,1052791425625799537064459417821345728658256,1052791425625799537064459417821345728658256,1052791425625799537064459417821345728658256,1052791425625799537064459417821345728658256</t>
  </si>
  <si>
    <t>-6.750991975300544,-6.430469186522414,-6.416214225908687,-5.996453774007998,-5.967154630812231,-5.808152719179446,-5.669586216345987,-5.663086991211906,-5.483561510168183,-5.388931555296031,-5.274377004024458,-5.141058017538952,-4.883236587290267,-4.79216720933485,-4.758194655727783,-4.5164104442011785,-4.395319432170072,-4.178227319289881,-4.132172882734534,-4.12466809534565,-3.993078022308945,-3.9480948450671285,-3.8177811860384194,-3.705869178294009,-3.6917578285534103,-3.6150954974343823,-3.552321997060362,-3.543788979251701,-3.368607129465759,-3.3520660803626794,-3.345924396560362,-3.2524350098596555,-3.241020176776309,-3.074577832462001,-3.021198861990724,-2.873607324496093,-2.8473298260120843,-2.8238005267989252,-2.732583680233979,-2.7061783412646734,-2.5132330961987233,-2.4972103780848447,-2.435324915078189,-2.42913151161785,-2.4259933036153445,-2.4070216605040757,-2.4038657159775627,-2.402351109514994,-2.382089045382546,-2.3492642065458766,-2.2520765679072574,-2.2428151224580644,-2.2328743688044645,-2.2233656502755172,-2.1521987566060634,-2.1113920775659407,-2.1066726921402417,-2.04625651001394,-2.0406547389741956,-2.0015711036036175,-1.9788685650766722,-1.974767968718042,-1.9648608664407012,-1.9392984583413482,-1.9336621981420175,-1.923648444363867,-1.8873315682597507,-1.8636045443728333,-1.8633814826486916,-1.8633814826486914,-1.8633814826486912,-1.8492855005156574,-1.849285500515657,-1.8433634130383652,-1.8390693947304138,-1.801463272428356,-1.7965405876364433,-1.7555406075834539,-1.7555406075834534,-1.7544167434784086,-1.7423712225935517,-1.6953198821521072,-1.683989586031067,-1.6791720411721882,-1.6734241757398616,-1.6416820253341944,-1.6416109835039312,-1.641610983503931,-1.6405435654950689,-1.6399003325634671,-1.6276522702562635,-1.5871970488298501,-1.5796717861773304</t>
  </si>
  <si>
    <t>0.1704850196838379,1.0990889072418213,1.5970330238342285,2.342716932296753,3.173027992248535,3.3354573249816895,3.505420207977295,3.5871572494506836,3.9245989322662354,4.009340524673462,4.17731785774231,4.344773769378662,4.508220911026001,5.500575065612793,5.663056135177612,5.74478816986084,6.3351006507873535,6.415318012237549,7.1650390625,7.2493016719818115,7.3340229988098145,7.759709596633911,7.923160552978516,8.427558898925781,8.846218585968018,9.010703086853027,10.099995851516724,10.510170936584473,10.593385934829712,11.106351852416992,11.194600582122803,11.358561754226685,12.372931480407715,13.021239280700684,15.272303581237793,15.93262243270874,17.193777084350586,17.783963918685913,18.457446575164795,19.312305688858032,22.19073987007141,25.77412176132202,25.856849670410156,26.027328491210938,26.94241237640381,27.7737455368042,28.272698879241943,31.379096269607544,31.882911205291748,32.809577226638794,35.841243267059326,36.508169174194336,38.29693102836609,42.33145713806152,46.36992645263672,46.61611533164978,51.476253271102905,51.893333435058594,68.78809022903442,71.04923796653748,83.2661566734314,85.25933361053467,101.18167805671692,123.35608339309692,150.5517702102661,163.35828185081482,193.09437322616577,223.62675952911377,254.26355957984924,376.96692752838135,381.91608142852783,392.05167031288147,432.17314291000366,453.4110553264618,535.0227963924408,553.6041400432587,682.1812975406647,687.2002975940704,740.392528295517,832.5863101482391,882.7108523845673,884.0652456283569,982.0224409103394,991.737799167633,1011.5860006809235,1193.7681748867035,1233.8496282100677,1260.5320003032684,1356.0299770832062,1371.3665664196014,1375.4125781059265,1439.217673778534,1529.1002974510193</t>
  </si>
  <si>
    <t>1,11,17,26,36,38,40,41,45,46,48,50,52,64,66,67,74,75,84,85,86,91,93,99,104,106,119,124,125,131,132,134,146,153,178,185,200,207,215,225,259,302,303,305,316,326,332,368,374,385,421,429,450,498,546,549,607,612,812,839,984,1008,1196,1461,1786,1938,2293,2657,3023,4487,4546,4667,5144,5380,6354,6575,8102,8162,8795,9894,10491,10507,11664,11779,12012,14173,14654,14970,16109,16292,16341,17112,18206</t>
  </si>
  <si>
    <t>2022-12-20 14:04:33.240984</t>
  </si>
  <si>
    <t>2022-12-20 14:32:28.119731</t>
  </si>
  <si>
    <t>-1.570247702610726,-1.570247702610726,-1.570247702610726,-1.570247702610726,-1.570247702610726,-1.570247702610726,-1.570247702610726,-1.570247702610726,-1.570247702610726,-1.570247702610726,-1.570247702610726,-1.570247702610726,-1.570247702610726,-1.570247702610726,-1.570247702610726,-1.570247702610726,-1.570247702610726,-1.570247702610726,-1.570247702610726,-1.570247702610726,-1.570247702610726,-1.570247702610726,-1.570247702610726,-1.570247702610726,-1.570247702610726,-1.570247702610726,-1.570247702610726,-1.570247702610726,-1.570247702610726,-1.570247702610726</t>
  </si>
  <si>
    <t>1145220867446740664745044346645378541408194,1145220867446740664745044346645378541408194,1145220867446740664745044346645378541408194,1145220867446740664745044346645378541408194,1145220867446740664745044346645378541408194,1145220867446740664745044346645378541408194,1145220867446740664745044346645378541408194,1145220867446740664745044346645378541408194,1145220867446740664745044346645378541408194,1145220867446740664745044346645378541408194,1145220867446740664745044346645378541408194,1145220867446740664745044346645378541408194,1145220867446740664745044346645378541408194,1145220867446740664745044346645378541408194,1145220867446740664745044346645378541408194,1145220867446740664745044346645378541408194,1145220867446740664745044346645378541408194,1145220867446740664745044346645378541408194,1145220867446740664745044346645378541408194,1145220867446740664745044346645378541408194,1145220867446740664745044346645378541408194,1145220867446740664745044346645378541408194,1145220867446740664745044346645378541408194,1145220867446740664745044346645378541408194,1145220867446740664745044346645378541408194,1145220867446740664745044346645378541408194,1145220867446740664745044346645378541408194,1145220867446740664745044346645378541408194,1145220867446740664745044346645378541408194,1145220867446740664745044346645378541408194</t>
  </si>
  <si>
    <t>-6.86079654102935,-6.35470721744966,-6.141698088948013,-5.377210157214297,-5.352288243625183,-5.27615644052484,-5.262054397503918,-4.84319685715762,-4.779169098367519,-4.458823833131328,-4.39390740635119,-4.329865598626767,-4.28182761717406,-4.234248359619326,-4.039417437595176,-3.9083512225844643,-3.778288473376498,-3.663581913408055,-3.5478574235838836,-3.401325910828996,-3.258392651220637,-3.2394405847995786,-3.149124577890047,-3.0584277133639652,-3.0264951145224144,-2.9279906960087336,-2.7974985668751473,-2.761667487793648,-2.742749291393547,-2.722789698102555,-2.67200001651384,-2.533255323952557,-2.5234108329073215,-2.4235325516418724,-2.386065103743325,-2.3515905910784913,-2.3477162921775006,-2.2896130314486576,-2.2877415790828786,-2.250902243797423,-2.22960756799199,-2.217803747085613,-2.1740918813003307,-2.141034506106945,-2.0830723250908516,-2.067054509820164,-2.0568948976610404,-2.0552728665269613,-2.034662416674432,-1.9973131560767292,-1.928750409111432,-1.8974308195197596,-1.854085132199165,-1.8216484998975613,-1.8123704025375826,-1.7799555829143023,-1.7669064353844073,-1.7612273305680555,-1.7102109981000582,-1.6714181501891907,-1.66437878626277,-1.6607674194398283,-1.6607674194398279,-1.652789660046982,-1.6487370463006947,-1.6376738563857394,-1.6322501290344462,-1.6322501290344458,-1.6198175797609202,-1.5806454161049865,-1.5806454161049863,-1.5804235667729303,-1.5792107782147997,-1.5789850036462443,-1.5739204590710258,-1.5715373058923892,-1.5702477026107269,-1.570247702610726</t>
  </si>
  <si>
    <t>0.16789817810058594,2.336594820022583,2.766820192337036,3.533066511154175,4.552900552749634,4.716346025466919,5.325562477111816,5.578810930252075,5.661047458648682,7.747748613357544,7.997418165206909,8.590537548065186,9.004209756851196,9.08594036102295,9.170169591903687,9.833626985549927,10.74695110321045,11.074366807937622,11.568289518356323,12.24565315246582,13.580074071884155,13.913944721221924,14.432491302490234,15.493375301361084,15.992327213287354,16.908384084701538,17.489014387130737,18.494491577148438,19.490867376327515,19.65481472015381,21.08583927154541,21.170081853866577,22.173010110855103,22.844006538391113,25.120093822479248,26.045215368270874,32.588924169540405,33.09000539779663,33.68973088264465,33.85462141036987,34.18302297592163,35.86283087730408,37.7065646648407,41.47486448287964,41.9827983379364,43.410884618759155,46.01996374130249,69.88812613487244,70.30436038970947,75.28892755508423,77.50368022918701,79.50752830505371,79.59126591682434,86.93629288673401,88.19546794891357,88.94112133979797,89.68875312805176,93.54516339302063,103.22995734214783,104.64591121673584,106.41151261329651,107.75277829170227,116.26958417892456,116.51129150390625,117.09145665168762,117.67818546295166,145.6042582988739,155.33961725234985,157.4333574771881,162.70590686798096,166.498202085495,203.57583856582642,260.8597493171692,331.642302274704,437.4351489543915,488.4456343650818,746.485523223877,907.4834008216858</t>
  </si>
  <si>
    <t>1,25,30,39,51,53,60,63,64,89,92,99,104,105,106,114,125,129,135,143,159,163,169,181,187,198,205,217,229,231,248,249,261,269,296,307,385,391,398,400,404,424,446,490,496,513,544,829,834,893,919,943,944,1030,1045,1054,1063,1109,1225,1242,1263,1279,1381,1384,1391,1398,1730,1846,1871,1934,1979,2422,3107,3950,5196,5807,8877,10796</t>
  </si>
  <si>
    <t>2022-12-20 14:26:07.477838</t>
  </si>
  <si>
    <t>2022-12-20 15:09:23.066378</t>
  </si>
  <si>
    <t>-2.1941834064373067,-2.1941834064373067,-2.1941834064373067,-2.1941834064373067,-2.1941834064373067,-2.1941834064373067,-2.1941834064373067,-2.1941834064373067,-2.1941834064373067,-2.1941834064373067,-2.1941834064373067,-2.1941834064373067,-2.1941834064373067,-2.1941834064373067,-2.1941834064373067,-2.1941834064373067,-2.1941834064373067,-2.1941834064373067,-2.1941834064373067,-2.1941834064373067,-2.1941834064373067,-2.1941834064373067,-2.1941834064373067,-2.1941834064373067,-2.1941834064373067,-2.1941834064373067,-2.1941834064373067,-2.1941834064373067,-2.1941834064373067,-2.1941834064373067</t>
  </si>
  <si>
    <t>138905492168953193748255271990290472452546218095643889,138905492168953193748255271990290472452546218095643889,138905492168953193748255271990290472452546218095643889,138905492168953193748255271990290472452546218095643889,138905492168953193748255271990290472452546218095643889,138905492168953193748255271990290472452546218095643889,138905492168953193748255271990290472452546218095643889,138905492168953193748255271990290472452546218095643889,138905492168953193748255271990290472452546218095643889,138905492168953193748255271990290472452546218095643889,138905492168953193748255271990290472452546218095643889,138905492168953193748255271990290472452546218095643889,138905492168953193748255271990290472452546218095643889,138905492168953193748255271990290472452546218095643889,138905492168953193748255271990290472452546218095643889,138905492168953193748255271990290472452546218095643889,138905492168953193748255271990290472452546218095643889,138905492168953193748255271990290472452546218095643889,138905492168953193748255271990290472452546218095643889,138905492168953193748255271990290472452546218095643889,138905492168953193748255271990290472452546218095643889,138905492168953193748255271990290472452546218095643889,138905492168953193748255271990290472452546218095643889,138905492168953193748255271990290472452546218095643889,138905492168953193748255271990290472452546218095643889,138905492168953193748255271990290472452546218095643889,138905492168953193748255271990290472452546218095643889,138905492168953193748255271990290472452546218095643889,138905492168953193748255271990290472452546218095643889,138905492168953193748255271990290472452546218095643889</t>
  </si>
  <si>
    <t>-7.957689747904084,-6.895161465458252,-6.389857392940019,-6.378854771057308,-6.291509530322459,-6.096099494013102,-6.036174396101213,-6.031600426763669,-5.895141489697796,-5.853622597603526,-5.818512394757822,-5.75620644103502,-5.576245178337488,-5.493956590220126,-5.279043662858174,-4.998468075932943,-4.960419055616521,-4.943919257323006,-4.864718302671322,-4.828245240328808,-4.735459263812844,-4.621293895891274,-4.491712663636801,-4.31157156730423,-4.162170095708067,-3.915276439625746,-3.87437358849958,-3.786585617454514,-3.7747625690965525,-3.754070521154551,-3.723191328863001,-3.7065091872785363,-3.6546918389926892,-3.5733342927109746,-3.559465147381482,-3.482907363437247,-3.43460685546962,-3.2877646179321864,-3.2664580096632685,-3.264970151795254,-3.2275073961317178,-3.179062783184686,-3.15682230632629,-3.1508790825825113,-2.9126469210594665,-2.8690892036155597,-2.8394259611138337,-2.7869052575384496,-2.746241471529161,-2.7261103962900317,-2.726110396290031,-2.7140546953588944,-2.7104054605349566,-2.7053884688443253,-2.677511044174977,-2.677444331040812,-2.629689900292443,-2.596307897104474,-2.5619108968125017,-2.543212839405287,-2.4991688670212695,-2.466543023169356,-2.404571705805494,-2.335336577245663,-2.3047684396096453,-2.3047684396096435,-2.237783804464673,-2.202652563520846,-2.1958923279093865,-2.1941834064373067</t>
  </si>
  <si>
    <t>0.3049788475036621,0.4644148349761963,8.476305484771729,12.498350620269775,12.803213357925415,13.108561754226685,15.243877649307251,16.156421661376953,16.767143487930298,16.919552087783813,17.069485902786255,17.397428035736084,17.550853729248047,18.481152772903442,19.855634450912476,21.582516193389893,23.74439263343811,24.048702239990234,24.352580785751343,25.42558717727661,26.3532395362854,27.119348287582397,28.6175434589386,30.449777126312256,31.816568613052368,34.145302295684814,36.454431772232056,38.332348346710205,42.4571750164032,43.409891843795776,44.336989641189575,44.95677638053894,46.79202365875244,46.953969955444336,50.06686305999756,54.59124422073364,57.20442581176758,60.41106557846069,69.29624080657959,70.9719500541687,71.45784997940063,74.22381591796875,78.32614302635193,82.75724244117737,85.31557559967041,94.63921737670898,102.66885614395142,113.48830580711365,116.6717939376831,131.54109501838684,152.90429997444153,190.79755544662476,195.0696759223938,200.96867442131042,201.71982097625732,227.50213718414307,250.789404630661,258.96062994003296,264.3938055038452,270.7649290561676,331.44251680374146,450.1206593513489,515.1278343200684,519.2410705089569,628.2381851673126,641.8826472759247,683.9930617809296,703.4862949848175,807.7643594741821,1134.550946712494</t>
  </si>
  <si>
    <t>1,1,53,79,81,83,97,103,107,108,109,111,112,118,127,138,152,154,156,163,169,174,184,196,205,220,235,247,274,280,286,290,302,303,323,352,369,390,448,459,462,480,507,536,553,612,665,736,757,855,996,1242,1270,1309,1314,1482,1635,1689,1725,1767,2166,2962,3408,3436,4179,4273,4562,4696,5413,7653</t>
  </si>
  <si>
    <t>2022-12-20 14:23:32.943351</t>
  </si>
  <si>
    <t>2022-12-20 15:12:45.383073</t>
  </si>
  <si>
    <t>-2.0250790793020794,-2.0250790793020794,-2.0250790793020794,-2.0250790793020794,-2.0250790793020794,-2.0250790793020794,-2.0250790793020794,-2.0250790793020794,-2.0250790793020794,-2.0250790793020794,-2.0250790793020794,-2.0250790793020794,-2.0250790793020794,-2.0250790793020794,-2.0250790793020794,-2.0250790793020794,-2.0250790793020794,-2.0250790793020794,-2.0250790793020794,-2.0250790793020794,-2.0250790793020794,-2.0250790793020794,-2.0250790793020794,-2.0250790793020794,-2.0250790793020794,-2.0250790793020794,-2.0250790793020794,-2.0250790793020794,-2.0250790793020794,-2.0250790793020794</t>
  </si>
  <si>
    <t>376765521954785070527450841035511147891112246634204666,376765521954785070527450841035511147891112246634204666,376765521954785070527450841035511147891112246634204666,376765521954785070527450841035511147891112246634204666,376765521954785070527450841035511147891112246634204666,376765521954785070527450841035511147891112246634204666,376765521954785070527450841035511147891112246634204666,376765521954785070527450841035511147891112246634204666,376765521954785070527450841035511147891112246634204666,376765521954785070527450841035511147891112246634204666,376765521954785070527450841035511147891112246634204666,376765521954785070527450841035511147891112246634204666,376765521954785070527450841035511147891112246634204666,376765521954785070527450841035511147891112246634204666,376765521954785070527450841035511147891112246634204666,376765521954785070527450841035511147891112246634204666,376765521954785070527450841035511147891112246634204666,376765521954785070527450841035511147891112246634204666,376765521954785070527450841035511147891112246634204666,376765521954785070527450841035511147891112246634204666,376765521954785070527450841035511147891112246634204666,376765521954785070527450841035511147891112246634204666,376765521954785070527450841035511147891112246634204666,376765521954785070527450841035511147891112246634204666,376765521954785070527450841035511147891112246634204666,376765521954785070527450841035511147891112246634204666,376765521954785070527450841035511147891112246634204666,376765521954785070527450841035511147891112246634204666,376765521954785070527450841035511147891112246634204666,376765521954785070527450841035511147891112246634204666</t>
  </si>
  <si>
    <t>-8.62383533300697,-8.436506690525164,-8.283204170051707,-7.703711216444631,-7.489531798668241,-7.043522253972741,-6.675925003568583,-6.520365881114778,-6.517789118987178,-6.384989308585089,-6.242270510625058,-6.106228716195287,-6.075659918884852,-5.821389203510785,-5.783737191970979,-5.735352727667009,-5.645056114764214,-5.5940977129345315,-5.511081263935639,-5.4380844722665245,-5.337249031965578,-5.251357954038292,-5.170121511006435,-5.100195798975385,-5.010653374688986,-4.969287008140777,-4.966929800731997,-4.908791733169729,-4.858693771753324,-4.727801639138448,-4.669935949594534,-4.6672098950109975,-4.539279622609767,-4.536667436112456,-4.405836280770447,-4.278098369975403,-4.184018018157504,-4.069509113316737,-3.9530352710540972,-3.9262185292943395,-3.8702364050957305,-3.740501312190861,-3.625009951192966,-3.6052874929150693,-3.5422665816826795,-3.4909178638296385,-3.35838203884607,-3.352482662526863,-3.2468764885179944,-3.1929458784049167,-3.1764914032530345,-3.1482183428170427,-3.1058762108673705,-3.032062236269961,-2.9894453024673755,-2.8278486986315343,-2.8273282268004736,-2.766312352764082,-2.6947430723017685,-2.5807882514480642,-2.5790573152658154,-2.566116706647311,-2.556879782986093,-2.519333261999594,-2.471039189071484,-2.461235076095375,-2.4156373260282504,-2.414597398462194,-2.4056614370064358,-2.396919433900793,-2.3940388042890524,-2.379323883484669,-2.3703898408867596,-2.3679607196167742,-2.3237283510294633,-2.3212767680285844,-2.318299135967906,-2.3145631070214643,-2.3043877714832566,-2.304387771483256,-2.2809829504315813,-2.2689176384195684,-2.262506721546646,-2.2625067215466457,-2.240566193403443,-2.195264957060039,-2.1952649570600378,-2.178799883842195,-2.1771234286224996,-2.176697339252161,-2.17669733925216,-2.1638903058858494,-2.1573232363249693,-2.1555256042075928,-2.1451474631468255,-2.1138247124940084,-2.113824712494008,-2.0946489885897726,-2.0850707278428713,-2.081741412029214,-2.0817414120292135,-2.0810991196282966,-2.055793053629009,-2.0555458106884914,-2.046069762244781,-2.0451512427677825,-2.0414454265619155,-2.0295245588198965,-2.0295245588198956,-2.028829550253337,-2.02507907930208,-2.0250790793020794</t>
  </si>
  <si>
    <t>0.30684494972229004,0.614189624786377,1.0805134773254395,1.5533506870269775,2.6405961513519287,5.141707420349121,7.643562316894531,9.669796705245972,9.827254056930542,10.295603036880493,10.606488704681396,10.91432785987854,11.99689769744873,12.30423879623413,13.408451557159424,13.883815288543701,14.66456413269043,15.138392686843872,15.603205919265747,16.225569009780884,17.618982076644897,17.77187204360962,18.550143718719482,19.17490530014038,20.407414436340332,20.5678973197937,20.718833684921265,20.875880002975464,21.709487438201904,22.64763641357422,23.102418899536133,23.57175302505493,23.73020315170288,24.836430549621582,25.77868628501892,26.86580777168274,27.80041480064392,28.26681900024414,29.723087549209595,31.892895460128784,32.50770616531372,34.41164231300354,35.19093656539917,36.42828440666199,37.20996022224426,37.364872455596924,38.91324782371521,40.621764183044434,41.85624647140503,47.911933183670044,50.84477949142456,51.000271797180176,51.47669577598572,53.93161630630493,55.02584958076477,55.6497015953064,56.72587823867798,60.33927321434021,64.67142152786255,67.00837326049805,69.17555165290833,76.93151807785034,82.64074873924255,104.06194114685059,157.42540073394775,188.20278429985046,205.06158018112183,211.62401962280273,215.48465156555176,215.80355143547058,247.10937666893005,254.57691192626953,271.96557331085205,307.77631306648254,310.37167477607727,312.20397901535034,326.2636065483093,338.15370321273804,344.22845458984375,356.7552270889282,436.411274433136,472.52231192588806,494.2071509361267,544.8970427513123,562.5164246559143,580.3958873748779,587.1996421813965,603.3474824428558,766.1165854930878,772.3981883525848,960.2502512931824,968.8466248512268,1242.144838809967,1259.0300605297089,1305.1057662963867,1336.894431591034,1344.52557015419,1356.0464520454407,1358.0986292362213,1498.4560990333557,1526.7550055980682,1553.8968245983124,2053.404388189316,2060.377890586853,2061.834952354431,2064.917598962784,2284.4765725135803,2296.8569271564484,2402.204531431198,2426.547347307205,2455.6137297153473,2520.4896676540375</t>
  </si>
  <si>
    <t>1,2,5,8,15,31,47,60,61,64,66,68,75,77,84,87,92,95,98,102,111,112,117,121,129,130,131,132,137,143,146,149,150,157,163,170,176,179,188,202,206,218,223,231,236,237,247,258,266,305,324,325,328,344,351,355,362,385,412,427,441,491,527,662,1002,1200,1308,1350,1375,1377,1578,1627,1741,1976,1993,2005,2097,2173,2213,2296,2823,3062,3206,3538,3659,3781,3828,3939,5050,5093,6384,6443,8315,8431,8743,8961,9013,9091,9105,10072,10267,10453,13874,13922,13932,13953,15439,15524,16248,16416,16615,17059</t>
  </si>
  <si>
    <t>2022-12-20 14:25:46.980405</t>
  </si>
  <si>
    <t>2022-12-20 15:14:48.928628</t>
  </si>
  <si>
    <t>-2.0368514309042483,-2.0368514309042483,-2.0368514309042483,-2.0368514309042483,-2.0368514309042483,-2.0368514309042483,-2.0368514309042483,-2.0368514309042483,-2.0368514309042483,-2.0368514309042483,-2.0368514309042483,-2.0368514309042483,-2.0368514309042483,-2.0368514309042483,-2.0368514309042483,-2.0368514309042483,-2.0368514309042483,-2.0368514309042483,-2.0368514309042483,-2.0368514309042483,-2.0368514309042483,-2.0368514309042483,-2.0368514309042483,-2.0368514309042483,-2.0368514309042483,-2.0368514309042483,-2.0368514309042483,-2.0368514309042483,-2.0368514309042483,-2.0368514309042483</t>
  </si>
  <si>
    <t>374821250186367925366403029040860674929416949312046500,374821250186367925366403029040860674929416949312046500,374821250186367925366403029040860674929416949312046500,374821250186367925366403029040860674929416949312046500,374821250186367925366403029040860674929416949312046500,374821250186367925366403029040860674929416949312046500,374821250186367925366403029040860674929416949312046500,374821250186367925366403029040860674929416949312046500,374821250186367925366403029040860674929416949312046500,374821250186367925366403029040860674929416949312046500,374821250186367925366403029040860674929416949312046500,374821250186367925366403029040860674929416949312046500,374821250186367925366403029040860674929416949312046500,374821250186367925366403029040860674929416949312046500,374821250186367925366403029040860674929416949312046500,374821250186367925366403029040860674929416949312046500,374821250186367925366403029040860674929416949312046500,374821250186367925366403029040860674929416949312046500,374821250186367925366403029040860674929416949312046500,374821250186367925366403029040860674929416949312046500,374821250186367925366403029040860674929416949312046500,374821250186367925366403029040860674929416949312046500,374821250186367925366403029040860674929416949312046500,374821250186367925366403029040860674929416949312046500,374821250186367925366403029040860674929416949312046500,374821250186367925366403029040860674929416949312046500,374821250186367925366403029040860674929416949312046500,374821250186367925366403029040860674929416949312046500,374821250186367925366403029040860674929416949312046500,374821250186367925366403029040860674929416949312046500</t>
  </si>
  <si>
    <t>-7.681583145382456,-7.622729215345299,-7.4988021860716,-7.129950412542547,-6.92067581050662,-6.5583141456735525,-6.218253246078163,-6.082767771048,-5.982912447382642,-5.945076741111921,-5.841004145719392,-5.681082098539066,-5.679722751895981,-5.60970478184085,-5.578561790621425,-5.465635233818797,-5.424480400304804,-5.420014237464262,-5.35603507636612,-5.324016961352155,-5.283389122466469,-5.229070989997838,-5.188474014554424,-5.13428129608414,-4.951362338613335,-4.895146445375474,-4.882399527263296,-4.812141458029726,-4.66578739499575,-4.585161989346998,-4.584711161284771,-4.509998552145412,-4.501709896003883,-4.4844355285053785,-4.454060689448146,-4.38224742987593,-4.336274638136113,-4.204519389069595,-4.069385517347655,-4.049075375592968,-4.038220986827358,-3.8432205133810755,-3.812048194445209,-3.7570238614527303,-3.7371794441341892,-3.705052959398966,-3.659971764879205,-3.595620923123329,-3.5743862503615556,-3.4887685615311455,-3.466455893741644,-3.4611329636973958,-3.429346063511661,-3.4266286478858046,-3.3448893716171475,-3.3207866634044554,-3.2981320163250842,-3.2958437841284733,-3.2242899712163124,-3.2112728498132865,-3.186589645311376,-3.170759865495268,-3.135947597251821,-3.0792030021248804,-3.04439326781237,-2.994786161160034,-2.986689943945013,-2.88793457093126,-2.8821835989557347,-2.726017104121137,-2.7180561455651944,-2.6762831692215414,-2.6639986314238833,-2.6580095054881285,-2.6488991463686467,-2.6488991463686458,-2.6247848771247067,-2.6190191435962693,-2.5789802755368663,-2.578050352459648,-2.569346236259734,-2.5374045558857086,-2.474078760107419,-2.4740787601074183,-2.4444730479831622,-2.396340840361118,-2.3700611917774776,-2.352365779509703,-2.3404957605012355,-2.3364215452933705,-2.3245756520146448,-2.3245756520146443,-2.3032823627159327,-2.293178038213326,-2.2842054691942897,-2.27759728578944,-2.2775972857894393,-2.274902225157301,-2.249051109542013,-2.2412063022651987,-2.2296043128368312,-2.2231367079131705,-2.2115088949445734,-2.188791894532168,-2.164154678483613,-2.1356186226725775,-2.133095555527316,-2.1330955555273152,-2.1326155002594955,-2.1303169103557167,-2.1303169103557162,-2.126357464322603,-2.119783529657563,-2.1193876011155743,-2.117583659622146,-2.0999939115248747,-2.0917824299401744,-2.091782429940174,-2.0834535258634426,-2.0799429687752062,-2.078721148913359,-2.074829116899578,-2.0693472960514936,-2.0368514309042487,-2.0368514309042483</t>
  </si>
  <si>
    <t>0.3063383102416992,3.253779172897339,3.4057185649871826,3.5532002449035645,5.563805103302002,5.720246315002441,8.089641332626343,8.245146036148071,8.850375175476074,9.614564180374146,10.384742259979248,11.329050302505493,12.415683269500732,12.892992973327637,13.20850133895874,14.53112506866455,15.661365509033203,16.432284116744995,17.84628415107727,18.178832530975342,19.058810472488403,19.74524712562561,20.405685424804688,20.715153217315674,21.808752059936523,23.953388214111328,26.40725803375244,27.343984127044678,29.188384294509888,30.883170127868652,31.80393695831299,32.587146282196045,33.20086860656738,33.35027241706848,33.507205963134766,33.654130697250366,34.27092385292053,34.88621258735657,37.0484402179718,39.37629961967468,40.29389953613281,40.44839024543762,42.178797483444214,46.01127362251282,53.05654287338257,53.23605465888977,55.24202227592468,55.54743146896362,61.235594034194946,62.78166103363037,64.49998950958252,68.0365059375763,73.46745753288269,74.11726450920105,75.04254746437073,79.79270625114441,85.28819060325623,93.55099391937256,96.16336917877197,103.48182106018066,105.6029372215271,106.5094518661499,108.06397843360901,108.8236653804779,111.43907880783081,111.9435567855835,121.97990942001343,125.0141589641571,125.62540769577026,133.74103832244873,141.33831214904785,142.70883131027222,143.31655740737915,166.80487394332886,185.61838626861572,222.70564341545105,238.79589462280273,260.98583984375,277.21115231513977,285.88141918182373,308.6735026836395,315.3848965167999,353.7719020843506,381.43412351608276,388.7488262653351,431.7086977958679,448.0740122795105,549.1945557594299,553.1862094402313,562.9851202964783,565.6167786121368,575.6349241733551,627.2425310611725,670.5875177383423,714.7987971305847,729.3331680297852,739.682158946991,751.6044697761536,797.5306599140167,798.7014169692993,837.6418070793152,838.3808434009552,839.8609364032745,847.0927245616913,875.5739777088165,913.3754422664642,999.5170862674713,1037.4669461250305,1300.8952422142029,1420.5506572723389,1437.1422262191772,1517.778039932251,1536.6675634384155,1578.9880735874176,1584.1352987289429,1650.348982334137,1678.6087267398834,1691.6530921459198,1710.398491859436,1791.7244646549225,1809.598811864853,1992.6640388965607,1993.2341029644012,2607.715235233307,2871.490735769272</t>
  </si>
  <si>
    <t>1,19,20,21,34,35,50,51,55,60,65,71,78,81,83,91,98,103,112,114,119,123,127,129,136,150,166,172,184,195,201,206,210,211,212,213,217,221,235,250,256,257,268,293,339,340,353,355,392,402,413,436,471,475,481,512,548,602,619,667,681,687,697,702,717,720,786,806,810,863,913,922,926,1081,1205,1446,1552,1696,1803,1860,2009,2053,2306,2481,2531,2822,2934,3628,3655,3721,3739,3806,4159,4457,4760,4860,4931,5013,5328,5336,5604,5609,5619,5669,5864,6123,6711,6971,8776,9599,9713,10266,10393,10685,10720,11173,11369,11459,11586,12141,12264,13516,13520,17740,19519</t>
  </si>
  <si>
    <t>2022-12-20 14:27:38.701827</t>
  </si>
  <si>
    <t>2022-12-20 15:16:33.107905</t>
  </si>
  <si>
    <t>-2.1312537514573537,-2.1312537514573537,-2.1312537514573537,-2.1312537514573537,-2.1312537514573537,-2.1312537514573537,-2.1312537514573537,-2.1312537514573537,-2.1312537514573537,-2.1312537514573537,-2.1312537514573537,-2.1312537514573537,-2.1312537514573537,-2.1312537514573537,-2.1312537514573537,-2.1312537514573537,-2.1312537514573537,-2.1312537514573537,-2.1312537514573537,-2.1312537514573537,-2.1312537514573537,-2.1312537514573537,-2.1312537514573537,-2.1312537514573537,-2.1312537514573537,-2.1312537514573537,-2.1312537514573537,-2.1312537514573537,-2.1312537514573537,-2.1312537514573537</t>
  </si>
  <si>
    <t>141992549707476357963879885637331972273339470099117269,141992549707476357963879885637331972273339470099117269,141992549707476357963879885637331972273339470099117269,141992549707476357963879885637331972273339470099117269,141992549707476357963879885637331972273339470099117269,141992549707476357963879885637331972273339470099117269,141992549707476357963879885637331972273339470099117269,141992549707476357963879885637331972273339470099117269,141992549707476357963879885637331972273339470099117269,141992549707476357963879885637331972273339470099117269,141992549707476357963879885637331972273339470099117269,141992549707476357963879885637331972273339470099117269,141992549707476357963879885637331972273339470099117269,141992549707476357963879885637331972273339470099117269,141992549707476357963879885637331972273339470099117269,141992549707476357963879885637331972273339470099117269,141992549707476357963879885637331972273339470099117269,141992549707476357963879885637331972273339470099117269,141992549707476357963879885637331972273339470099117269,141992549707476357963879885637331972273339470099117269,141992549707476357963879885637331972273339470099117269,141992549707476357963879885637331972273339470099117269,141992549707476357963879885637331972273339470099117269,141992549707476357963879885637331972273339470099117269,141992549707476357963879885637331972273339470099117269,141992549707476357963879885637331972273339470099117269,141992549707476357963879885637331972273339470099117269,141992549707476357963879885637331972273339470099117269,141992549707476357963879885637331972273339470099117269,141992549707476357963879885637331972273339470099117269</t>
  </si>
  <si>
    <t>-7.262718227628152,-6.882363530322752,-6.754759418045199,-6.338111857575421,-6.302832293778128,-6.128724012532533,-6.081685151960858,-6.0190271859834965,-5.934748332067073,-5.845789967929707,-5.7643321277852735,-5.7609327350584,-5.7308849603905845,-5.671526510810095,-5.634868031146221,-5.6314716610798,-5.629810143346143,-5.581354355046601,-5.534919733732079,-5.52683469385788,-5.380963322210585,-5.266705649916505,-5.202437287367028,-4.776990490425772,-4.734943546311575,-4.684184357710038,-4.6802647448463075,-4.662120999552246,-4.6280209902130975,-4.618083865394748,-4.552821755202234,-4.540301159913671,-4.524297845609394,-4.466321723359421,-4.3648570948788015,-4.287398593442382,-4.161203717433439,-4.146805592888353,-4.134454090326046,-4.123663095332332,-4.08718457726236,-3.979466594498254,-3.859436097829354,-3.755872831386926,-3.702174693438421,-3.595853813678885,-3.5711760536274206,-3.4903107220555016,-3.458042973001309,-3.445470656422481,-3.3848323499390394,-3.343555901330465,-3.33776859064614,-3.337279815892993,-3.308692392946501,-3.293986707773755,-3.288132222815649,-3.0592737961284757,-2.9703390945908152,-2.96101887000689,-2.9231124949179517,-2.890200474010043,-2.8563266950516666,-2.7961938038790013,-2.791451400231791,-2.774054255585563,-2.6682969853995915,-2.5873268934178033,-2.5760247048260876,-2.56705069047639,-2.545913786491287,-2.5459137864912864,-2.5381410097615875,-2.531893183529942,-2.530694818007293,-2.494758314460502,-2.4937637673714526,-2.4356692136653004,-2.3897645680722586,-2.355112377466537,-2.3551123774665355,-2.308979631640967,-2.27422203860511,-2.2742220386051097,-2.2575765555797886,-2.2120275725775786,-2.197429044278411,-2.1909166361795847,-2.190916636179584,-2.190472338396265,-2.174121670787731,-2.167526945164073,-2.1445018212949876,-2.141378888950647,-2.1340686900490535,-2.1340686900490526,-2.134068690049052,-2.1339594037464864,-2.1325106640068436,-2.1312537514573537</t>
  </si>
  <si>
    <t>0.31589531898498535,5.775530099868774,6.675570487976074,7.747742176055908,9.764078855514526,10.063448905944824,10.220389366149902,10.374327659606934,11.765923976898193,11.918346166610718,12.366068840026855,12.520090818405151,13.421111345291138,14.034340381622314,14.333694696426392,14.640573501586914,15.242315292358398,16.156025886535645,17.42413830757141,17.579078674316406,17.73500633239746,18.80506205558777,19.71011757850647,20.168450355529785,21.834564447402954,22.90081286430359,23.051252365112305,23.657151222229004,23.964524745941162,24.88170337677002,25.64736580848694,25.79781699180603,26.703927993774414,27.000446319580078,28.074458122253418,29.584208965301514,30.975369215011597,33.557146310806274,34.02047920227051,34.47740173339844,34.780757188797,37.677499532699585,40.584890365600586,53.197012186050415,53.3529691696167,55.32212829589844,60.339844703674316,61.420591592788696,63.27339005470276,64.16588950157166,64.46525955200195,65.38352799415588,66.59439873695374,69.94547057151794,72.37839126586914,72.83940172195435,79.2500512599945,79.55991649627686,81.07186460494995,83.1568329334259,86.47830200195312,92.23376560211182,110.2330870628357,134.95284819602966,139.318706035614,141.90460181236267,142.66235208511353,148.3602192401886,160.53016185760498,161.87417101860046,167.24978756904602,222.21736860275269,227.29884672164917,253.5680637359619,258.60556197166443,261.5132932662964,294.17729926109314,299.0833945274353,303.74565386772156,329.1278100013733,340.81888794898987,399.3314781188965,404.8560962677002,434.1465947628021,449.24405789375305,499.349173784256,508.62734937667847,535.2549304962158,559.9561994075775,677.9228000640869,754.9794769287109,777.5996334552765,1089.6339447498322,1182.1629195213318,1213.859622478485,1235.3719909191132,1268.318067073822,1376.7926807403564,1471.3168387413025,1903.1163108348846</t>
  </si>
  <si>
    <t>1,36,42,49,62,64,65,66,75,76,79,80,86,90,92,94,98,104,112,113,114,121,127,130,141,148,149,153,155,161,166,167,173,175,182,192,201,218,221,224,226,245,264,347,348,361,394,401,413,419,421,427,435,457,473,476,518,520,530,542,563,601,720,882,911,928,933,971,1052,1061,1097,1462,1496,1671,1704,1722,1933,1967,1999,2172,2253,2654,2692,2893,2996,3337,3400,3583,3753,4564,5093,5248,7385,8020,8239,8387,8615,9360,10008,12957</t>
  </si>
  <si>
    <t>2022-12-20 14:29:02.848878</t>
  </si>
  <si>
    <t>2022-12-20 15:17:51.036885</t>
  </si>
  <si>
    <t>-2.144259602527619,-2.144259602527619,-2.144259602527619,-2.144259602527619,-2.144259602527619,-2.144259602527619,-2.144259602527619,-2.144259602527619,-2.144259602527619,-2.144259602527619,-2.144259602527619,-2.144259602527619,-2.144259602527619,-2.144259602527619,-2.144259602527619,-2.144259602527619,-2.144259602527619,-2.144259602527619,-2.144259602527619,-2.144259602527619,-2.144259602527619,-2.144259602527619,-2.144259602527619,-2.144259602527619,-2.144259602527619,-2.144259602527619,-2.144259602527619,-2.144259602527619,-2.144259602527619,-2.144259602527619</t>
  </si>
  <si>
    <t>230852852633341941321426635276788113682231983397515026,230852852633341941321426635276788113682231983397515026,230852852633341941321426635276788113682231983397515026,230852852633341941321426635276788113682231983397515026,230852852633341941321426635276788113682231983397515026,230852852633341941321426635276788113682231983397515026,230852852633341941321426635276788113682231983397515026,230852852633341941321426635276788113682231983397515026,230852852633341941321426635276788113682231983397515026,230852852633341941321426635276788113682231983397515026,230852852633341941321426635276788113682231983397515026,230852852633341941321426635276788113682231983397515026,230852852633341941321426635276788113682231983397515026,230852852633341941321426635276788113682231983397515026,230852852633341941321426635276788113682231983397515026,230852852633341941321426635276788113682231983397515026,230852852633341941321426635276788113682231983397515026,230852852633341941321426635276788113682231983397515026,230852852633341941321426635276788113682231983397515026,230852852633341941321426635276788113682231983397515026,230852852633341941321426635276788113682231983397515026,230852852633341941321426635276788113682231983397515026,230852852633341941321426635276788113682231983397515026,230852852633341941321426635276788113682231983397515026,230852852633341941321426635276788113682231983397515026,230852852633341941321426635276788113682231983397515026,230852852633341941321426635276788113682231983397515026,230852852633341941321426635276788113682231983397515026,230852852633341941321426635276788113682231983397515026,230852852633341941321426635276788113682231983397515026</t>
  </si>
  <si>
    <t>-7.322028057325485,-7.275927331861492,-6.987788039801995,-6.808344068915019,-6.659134722965439,-6.30660597976623,-6.249808181038376,-6.2134995822537,-6.102057992445588,-6.0657732933571085,-5.9332119360761535,-5.928436220686499,-5.896448507719802,-5.737406762289438,-5.522567876264167,-5.175825253386496,-5.07877894645816,-4.9990795510857,-4.769067258384231,-4.7312866626034165,-4.721124138151152,-4.686988871641445,-4.649125298104891,-4.6181756631759106,-4.536434355715934,-4.447125119526403,-4.427373365501772,-4.392143239604351,-4.300749879748248,-4.2894165663692405,-4.227231289884712,-4.21808288211947,-4.183736656556102,-4.105588567554712,-3.968818901958546,-3.9550273783699312,-3.923682308968643,-3.795267846554548,-3.667391957539663,-3.5523772779464333,-3.54058708110066,-3.5058827707799685,-3.420015916441071,-3.1776377616199647,-3.0902447273022347,-3.0777049524074602,-3.0610937800232123,-3.019965992447544,-2.9814056979460126,-2.975980419458319,-2.9502445777032626,-2.9123702014832107,-2.8704933817499634,-2.801462140109173,-2.7932732397871662,-2.785829600826194,-2.6456400763195016,-2.6140131592685183,-2.56285130197888,-2.5401938746761,-2.477646312111987,-2.47083571844253,-2.4572980864775342,-2.4499702548276927,-2.4330371854445922,-2.4098316950286627,-2.390555825648748,-2.3807776607896876,-2.3670863882404154,-2.3421407797862006,-2.340183348206261,-2.3363776615124388,-2.3359321698701008,-2.330984907922825,-2.33022659192744,-2.3264847175621597,-2.3264847175621592,-2.3100215996630444,-2.301182747347788,-2.2970547866260924,-2.289728807229191,-2.281069691001454,-2.270572937491582,-2.269164559622717,-2.2460168785857877,-2.246016878585787,-2.241190271007148,-2.231169632832095,-2.1852393888910786,-2.1849091432439227,-2.18372462776886,-2.1662202416805076,-2.1662202416805068,-2.1604872606668146,-2.156896610843529,-2.1568966108435284,-2.1568966108435275,-2.144259602527619</t>
  </si>
  <si>
    <t>0.2998504638671875,1.9552531242370605,5.577621221542358,6.947999954223633,7.564725160598755,8.459856510162354,9.209991216659546,9.97412633895874,10.26692271232605,12.530836582183838,12.688846588134766,14.373074054718018,15.123162031173706,15.731404066085815,16.3466579914093,18.76492977142334,19.829586029052734,20.577181816101074,21.324323654174805,21.632692337036133,23.598233222961426,23.74665665626526,23.900243043899536,24.340484857559204,25.22560167312622,28.521510124206543,29.431145906448364,31.98969006538391,32.753286838531494,35.00816774368286,35.15359139442444,35.59845471382141,35.918915033340454,36.68006873130798,36.83298659324646,37.440194606781006,38.202857971191406,38.361329555511475,39.26641058921814,39.8640558719635,40.13785266876221,41.022305727005005,45.22832131385803,58.42295813560486,70.75797414779663,75.58183336257935,82.15858912467957,88.0077817440033,89.04281806945801,98.19575071334839,100.13486194610596,100.87863159179688,106.10259509086609,111.4477207660675,113.56921577453613,113.75115871429443,116.58159065246582,119.14831233024597,120.57750749588013,127.75123953819275,130.1398630142212,133.27823734283447,142.83736395835876,149.02657747268677,154.35116815567017,159.24419116973877,161.88684463500977,173.49657106399536,190.94656467437744,210.05782771110535,305.1928622722626,311.6338198184967,398.17094564437866,419.62722396850586,445.9038350582123,447.06346344947815,453.19499802589417,491.143741607666,508.1457245349884,597.2913460731506,654.3878848552704,667.8242318630219,676.9304358959198,714.0473940372467,718.8873145580292,753.1966891288757,829.3760521411896,875.1927669048309,988.1582140922546,1192.6545317173004,1208.8988161087036,1267.709820985794,1316.233592748642,1503.1428050994873,1647.0404028892517,1700.4543781280518,1757.6834981441498,1824.4455342292786</t>
  </si>
  <si>
    <t>1,11,35,44,48,54,59,64,66,81,82,93,98,102,106,122,129,134,139,141,154,155,156,159,165,187,193,210,215,230,231,234,236,241,242,246,251,252,258,262,264,270,296,383,465,497,541,580,587,648,661,666,701,735,749,750,769,786,795,843,859,880,944,983,1019,1052,1070,1149,1257,1383,2037,2081,2672,2819,2999,3007,3049,3310,3427,4040,4433,4525,4588,4843,4876,5109,5632,5947,6720,8128,8239,8642,8976,10259,11241,11611,12006,12451</t>
  </si>
  <si>
    <t>2022-12-20 14:29:48.856853</t>
  </si>
  <si>
    <t>2022-12-20 15:18:37.541388</t>
  </si>
  <si>
    <t>-1.9919578118231793,-1.9919578118231793,-1.9919578118231793,-1.9919578118231793,-1.9919578118231793,-1.9919578118231793,-1.9919578118231793,-1.9919578118231793,-1.9919578118231793,-1.9919578118231793,-1.9919578118231793,-1.9919578118231793,-1.9919578118231793,-1.9919578118231793,-1.9919578118231793,-1.9919578118231793,-1.9919578118231793,-1.9919578118231793,-1.9919578118231793,-1.9919578118231793,-1.9919578118231793,-1.9919578118231793,-1.9919578118231793,-1.9919578118231793,-1.9919578118231793,-1.9919578118231793,-1.9919578118231793,-1.9919578118231793,-1.9919578118231793,-1.9919578118231793</t>
  </si>
  <si>
    <t>95622004574193432360298872553465179750077925317705723,95622004574193432360298872553465179750077925317705723,95622004574193432360298872553465179750077925317705723,95622004574193432360298872553465179750077925317705723,95622004574193432360298872553465179750077925317705723,95622004574193432360298872553465179750077925317705723,95622004574193432360298872553465179750077925317705723,95622004574193432360298872553465179750077925317705723,95622004574193432360298872553465179750077925317705723,95622004574193432360298872553465179750077925317705723,95622004574193432360298872553465179750077925317705723,95622004574193432360298872553465179750077925317705723,95622004574193432360298872553465179750077925317705723,95622004574193432360298872553465179750077925317705723,95622004574193432360298872553465179750077925317705723,95622004574193432360298872553465179750077925317705723,95622004574193432360298872553465179750077925317705723,95622004574193432360298872553465179750077925317705723,95622004574193432360298872553465179750077925317705723,95622004574193432360298872553465179750077925317705723,95622004574193432360298872553465179750077925317705723,95622004574193432360298872553465179750077925317705723,95622004574193432360298872553465179750077925317705723,95622004574193432360298872553465179750077925317705723,95622004574193432360298872553465179750077925317705723,95622004574193432360298872553465179750077925317705723,95622004574193432360298872553465179750077925317705723,95622004574193432360298872553465179750077925317705723,95622004574193432360298872553465179750077925317705723,95622004574193432360298872553465179750077925317705723</t>
  </si>
  <si>
    <t>-8.433969875338706,-8.078319231663313,-7.251894242206639,-7.10910327203211,-7.025832520965818,-6.809166771507151,-6.692478898859431,-6.63978200657796,-6.606673631278451,-6.420451643963203,-6.3961227283392486,-6.337702582219025,-6.326474094042701,-6.203695939659344,-6.192292002117732,-6.016654932840317,-5.934158577956783,-5.886627626209952,-5.822160158696685,-5.803596895728211,-5.652817653898687,-5.6201466118785754,-5.50032460659791,-5.436223539620629,-5.338030418623181,-5.284607228777302,-5.205438005576792,-5.046501206392143,-5.001678745367553,-4.581177332132137,-4.458176792946063,-4.173131024018378,-4.135810441881633,-4.049464006975384,-3.9994987921849368,-3.9869752384213717,-3.8709621416875426,-3.7747895721004765,-3.748490092081092,-3.7221481335789246,-3.7147292813925326,-3.6520715684366047,-3.5622009076267798,-3.542938250899097,-3.4344381138548106,-3.4147407653822746,-3.388654508772197,-3.356667110483662,-3.34224997384218,-3.2177905976789103,-3.189885487594903,-3.171075480981221,-3.138808563464148,-3.07028917058246,-3.0362766214394887,-3.0141289778013762,-2.9998662817929778,-2.934023144866231,-2.889059884126764,-2.74356555980322,-2.734358768653614,-2.701788436585641,-2.692451591283071,-2.684774214536521,-2.647213939967717,-2.5893797602769286,-2.568550077007906,-2.5378183189998245,-2.5367107414917673,-2.47854747404659,-2.402838497731409,-2.390181512308914,-2.3901815123089136,-2.335406000531621,-2.281483120288247,-2.281192775440033,-2.277996359904643,-2.2740246440726715,-2.2644306315032505,-2.2431889387370534,-2.2156474414209337,-2.212799491842496,-2.2082227289880545,-2.2009859086313672,-2.183102270602905,-2.1700716486282348,-2.1635715815129637,-2.1635715815129632,-2.1540067264634186,-2.137018586348695,-2.1360833879785943,-2.1278445752925697,-2.124394607682347,-2.1243946076823463,-2.1240915537527547,-2.1240915537527543,-2.123875186523563,-2.1238751865235628,-2.109710832346782,-2.0768776495215087,-2.0701271696425834,-2.0656676021943423,-2.0625724144316293,-2.0391099033371445,-2.0050289005939534,-2.001494159306935,-1.9939932947949603,-1.9935756975003278,-1.9919578118231804,-1.9919578118231798,-1.9919578118231793</t>
  </si>
  <si>
    <t>0.3039097785949707,1.3755099773406982,1.970200538635254,7.496429681777954,8.849791288375854,10.63888692855835,10.795331954956055,12.930020093917847,13.076933145523071,13.36877703666687,13.809984922409058,14.115857601165771,14.413216829299927,14.861568450927734,15.17241382598877,15.316326379776001,16.671866416931152,17.427917003631592,17.583354949951172,18.03814935684204,18.67008924484253,18.983529329299927,19.29945707321167,19.607353448867798,21.4034366607666,21.851711988449097,22.153565645217896,23.353029489517212,25.130038499832153,26.380003213882446,28.16081738471985,29.80852460861206,31.15940499305725,33.0981981754303,34.15174436569214,35.348227739334106,37.897019386291504,38.797146797180176,40.0041127204895,40.15001130104065,40.2974112033844,41.0555624961853,41.204983711242676,44.0184965133667,44.16942834854126,45.22340774536133,45.517258644104004,47.33665180206299,51.12083554267883,53.24576187133789,55.930729389190674,57.84670090675354,68.36495018005371,69.84495782852173,71.02535319328308,72.10181617736816,77.75204372406006,84.95184278488159,90.33594536781311,93.16899704933167,105.99898386001587,107.32774806022644,108.52369093894958,114.91696262359619,117.69492697715759,117.98975706100464,120.05786204338074,127.94207835197449,131.883784532547,133.65165162086487,135.42209482192993,158.29981875419617,169.19058632850647,179.53050804138184,181.12939715385437,198.40671300888062,200.75426506996155,219.183420419693,265.9597136974335,294.4918723106384,298.7479727268219,306.7791769504547,314.42184495925903,330.54332280158997,380.5514552593231,413.82451820373535,437.59118938446045,450.9917278289795,531.6307618618011,552.9443197250366,573.0556631088257,609.09490275383,612.9510152339935,647.0039234161377,671.188146352768,703.8391869068146,767.9906468391418,782.037511587143,801.5261318683624,930.8026776313782,1073.501752614975,1101.245110988617,1196.2047927379608,1208.4536502361298,1261.2059245109558,1441.781878232956,1529.8077600002289,1630.244658946991,1748.2014338970184,1969.1803069114685,2253.4032576084137</t>
  </si>
  <si>
    <t>1,7,11,48,57,69,70,84,85,87,90,92,94,97,99,100,109,114,115,118,122,124,126,128,140,143,145,153,165,173,185,196,205,218,225,233,250,256,264,265,266,271,272,291,292,299,301,313,338,352,370,383,451,461,469,476,513,561,597,616,700,709,717,760,779,781,795,848,872,881,891,1042,1115,1186,1197,1315,1331,1458,1779,1975,2004,2059,2111,2219,2561,2790,2953,3045,3600,3746,3884,4132,4158,4392,4558,4780,5220,5316,5450,6335,7316,7507,8161,8245,8608,9847,10447,11138,11936,13446,15397</t>
  </si>
  <si>
    <t>2022-12-20 14:30:54.891731</t>
  </si>
  <si>
    <t>2022-12-20 15:19:45.148356</t>
  </si>
  <si>
    <t>-2.034553169183898,-2.034553169183898,-2.034553169183898,-2.034553169183898,-2.034553169183898,-2.034553169183898,-2.034553169183898,-2.034553169183898,-2.034553169183898,-2.034553169183898,-2.034553169183898,-2.034553169183898,-2.034553169183898,-2.034553169183898,-2.034553169183898,-2.034553169183898,-2.034553169183898,-2.034553169183898,-2.034553169183898,-2.034553169183898,-2.034553169183898,-2.034553169183898,-2.034553169183898,-2.034553169183898,-2.034553169183898,-2.034553169183898,-2.034553169183898,-2.034553169183898,-2.034553169183898,-2.034553169183898</t>
  </si>
  <si>
    <t>213026554463674646661784518089509934888165248694844673,213026554463674646661784518089509934888165248694844673,213026554463674646661784518089509934888165248694844673,213026554463674646661784518089509934888165248694844673,213026554463674646661784518089509934888165248694844673,213026554463674646661784518089509934888165248694844673,213026554463674646661784518089509934888165248694844673,213026554463674646661784518089509934888165248694844673,213026554463674646661784518089509934888165248694844673,213026554463674646661784518089509934888165248694844673,213026554463674646661784518089509934888165248694844673,213026554463674646661784518089509934888165248694844673,213026554463674646661784518089509934888165248694844673,213026554463674646661784518089509934888165248694844673,213026554463674646661784518089509934888165248694844673,213026554463674646661784518089509934888165248694844673,213026554463674646661784518089509934888165248694844673,213026554463674646661784518089509934888165248694844673,213026554463674646661784518089509934888165248694844673,213026554463674646661784518089509934888165248694844673,213026554463674646661784518089509934888165248694844673,213026554463674646661784518089509934888165248694844673,213026554463674646661784518089509934888165248694844673,213026554463674646661784518089509934888165248694844673,213026554463674646661784518089509934888165248694844673,213026554463674646661784518089509934888165248694844673,213026554463674646661784518089509934888165248694844673,213026554463674646661784518089509934888165248694844673,213026554463674646661784518089509934888165248694844673,213026554463674646661784518089509934888165248694844673</t>
  </si>
  <si>
    <t>-7.977267995573046,-7.82276793662893,-7.719311573847463,-7.717563400790894,-7.2485903472191815,-6.590649037100828,-6.285508078596,-6.086387202703769,-6.0132059027636835,-5.984118959331696,-5.773635019266781,-5.71403780531579,-5.668749338905734,-5.495716838325838,-5.43710249416261,-5.355226352379073,-5.246872791924932,-5.193232754676833,-5.187664010303919,-4.98161098315732,-4.927626545803267,-4.908309692418021,-4.791518431455525,-4.605888241031817,-4.55412128787,-4.541064778373048,-4.249155168285931,-4.197376584290198,-4.020295602913825,-3.9425262437831625,-3.8666633711866645,-3.857114741643607,-3.8391222735169377,-3.744330688729396,-3.580665494357704,-3.4083037227979216,-3.403590072528144,-3.264643299611321,-3.229805899380789,-3.1709249947814317,-3.147470612072101,-3.060786930183639,-3.0374362656874325,-2.9940223063258307,-2.992153959812994,-2.9535551057287974,-2.9369229884706223,-2.8945215381109257,-2.819824847478363,-2.796609584493445,-2.781542455037054,-2.6845950011733035,-2.646134152157435,-2.6427784957844223,-2.634199050342685,-2.615846943162843,-2.54229747772876,-2.459835605590019,-2.413003204500061,-2.3960457411914224,-2.396032746337409,-2.365403903451542,-2.3303095704410737,-2.2850512949469417,-2.277596607915502,-2.232338346822014,-2.2323383468220137,-2.2313317453139234,-2.2045328917401164,-2.201912267809577,-2.177728010041978,-2.1603849966962922,-2.160384996696292,-2.158214398477758,-2.132163186506952,-2.1282652666024426,-2.125225926172314,-2.119661369207644,-2.1134673336224523,-2.110268309839582,-2.0986478703763622,-2.0886596244720406,-2.08865962447204,-2.087722873006957,-2.084226539179431,-2.082719384717844,-2.0698065959025618,-2.069806595902561,-2.045462650225169,-2.0393454745550588,-2.039345474555058,-2.0345531691838987,-2.034553169183898</t>
  </si>
  <si>
    <t>0.3139379024505615,1.2060012817382812,1.7123146057128906,2.3110179901123047,2.59985613822937,3.340559482574463,6.496697664260864,8.224219799041748,8.688575029373169,9.138815641403198,9.734951496124268,11.234776496887207,11.99240493774414,13.19275450706482,15.142774820327759,15.449176549911499,16.040353775024414,16.18581509590149,17.09621572494507,17.241638898849487,17.991703271865845,18.148181915283203,18.60445737838745,19.64441704750061,23.39153242111206,23.54042625427246,23.685988426208496,25.04571771621704,26.40550994873047,27.59948229789734,28.921640634536743,29.674304962158203,30.721826791763306,31.32100534439087,32.655696392059326,35.05743908882141,39.53092908859253,42.970633029937744,46.003950119018555,49.28391098976135,53.902652978897095,55.09699273109436,56.01006889343262,57.94823217391968,59.59894680976868,62.093172788619995,66.3297746181488,69.03634452819824,70.85715627670288,84.71819686889648,89.64727854728699,92.5021276473999,94.20671224594116,100.40863990783691,100.8518226146698,101.43439412117004,104.90996170043945,109.03074955940247,115.68223690986633,118.00201320648193,129.25633335113525,134.22548580169678,140.4905891418457,143.4682264328003,143.7515163421631,145.05825281143188,165.6655089855194,175.8219690322876,178.61457085609436,207.09889221191406,216.45343399047852,220.54764485359192,242.37123918533325,303.50680351257324,313.3413782119751,347.88189673423767,368.61407923698425,480.89354968070984,494.1192364692688,521.3010115623474,535.850834608078,585.3432657718658,683.5052299499512,715.4180409908295,745.0098276138306,801.1972329616547,889.1653623580933,904.0152959823608,1002.7580709457397,1023.3516509532928,1063.3292875289917,1618.320204257965,1928.3403959274292</t>
  </si>
  <si>
    <t>1,6,9,13,15,20,41,52,55,58,62,72,77,85,98,100,104,105,111,112,117,118,121,128,153,154,155,164,173,181,190,195,202,206,215,229,258,281,301,323,354,362,368,381,392,408,433,447,458,550,584,604,614,656,659,663,687,715,761,777,853,887,930,951,953,962,1104,1174,1193,1388,1452,1480,1630,2045,2112,2349,2491,3263,3353,3540,3640,3979,4650,4869,5072,5459,6059,6161,6838,6980,7256,11061,13173</t>
  </si>
  <si>
    <t>2022-12-20 14:31:30.664553</t>
  </si>
  <si>
    <t>2022-12-20 15:20:01.774028</t>
  </si>
  <si>
    <t>-2.071471301792065,-2.071471301792065,-2.071471301792065,-2.071471301792065,-2.071471301792065,-2.071471301792065,-2.071471301792065,-2.071471301792065,-2.071471301792065,-2.071471301792065,-2.071471301792065,-2.071471301792065,-2.071471301792065,-2.071471301792065,-2.071471301792065,-2.071471301792065,-2.071471301792065,-2.071471301792065,-2.071471301792065,-2.071471301792065,-2.071471301792065,-2.071471301792065,-2.071471301792065,-2.071471301792065,-2.071471301792065,-2.071471301792065,-2.071471301792065,-2.071471301792065,-2.071471301792065,-2.071471301792065</t>
  </si>
  <si>
    <t>294002696647640580363871980554828808891997795448884339,294002696647640580363871980554828808891997795448884339,294002696647640580363871980554828808891997795448884339,294002696647640580363871980554828808891997795448884339,294002696647640580363871980554828808891997795448884339,294002696647640580363871980554828808891997795448884339,294002696647640580363871980554828808891997795448884339,294002696647640580363871980554828808891997795448884339,294002696647640580363871980554828808891997795448884339,294002696647640580363871980554828808891997795448884339,294002696647640580363871980554828808891997795448884339,294002696647640580363871980554828808891997795448884339,294002696647640580363871980554828808891997795448884339,294002696647640580363871980554828808891997795448884339,294002696647640580363871980554828808891997795448884339,294002696647640580363871980554828808891997795448884339,294002696647640580363871980554828808891997795448884339,294002696647640580363871980554828808891997795448884339,294002696647640580363871980554828808891997795448884339,294002696647640580363871980554828808891997795448884339,294002696647640580363871980554828808891997795448884339,294002696647640580363871980554828808891997795448884339,294002696647640580363871980554828808891997795448884339,294002696647640580363871980554828808891997795448884339,294002696647640580363871980554828808891997795448884339,294002696647640580363871980554828808891997795448884339,294002696647640580363871980554828808891997795448884339,294002696647640580363871980554828808891997795448884339,294002696647640580363871980554828808891997795448884339,294002696647640580363871980554828808891997795448884339</t>
  </si>
  <si>
    <t>-8.796482445371236,-8.447281751758075,-8.199350508517314,-8.121694405937085,-7.443052888263763,-7.442740522356938,-7.420043241529929,-6.8719834530736525,-6.683773851971275,-6.572816913546591,-6.457305344435911,-6.4045266896053406,-6.340718198522208,-6.172521030082067,-6.127578471172695,-6.0445971971868735,-5.81086838932143,-5.528141335443543,-5.211422558754218,-5.000148078717944,-4.862587385693342,-4.859164600295584,-4.810080662738352,-4.735563574650502,-4.642236217930088,-4.612189724107836,-4.5221290282868924,-4.455972353652471,-4.454955915771064,-4.339196414527755,-4.291319144514402,-4.17644553262829,-4.080100593677263,-4.034182004074818,-4.0104043530595,-4.000107645947116,-3.9837349125031416,-3.770497133637512,-3.755347981856535,-3.7169929306261382,-3.7129088582397545,-3.7026848844525118,-3.690426891768337,-3.6722447987937574,-3.621267622492799,-3.5741193780623024,-3.568802049835754,-3.5584628916316676,-3.545363047544118,-3.384009288619743,-3.3228383028836412,-3.2977697447064136,-3.2699177022522665,-3.2362834814374457,-3.1810422712249258,-3.1765186656687314,-3.116667148762767,-3.059710543992172,-3.043109417837261,-3.005983572572098,-2.8986828912806946,-2.890984050580527,-2.876629134770522,-2.79889519830766,-2.793373763343095,-2.766537015822178,-2.7210465123878014,-2.6834299261904597,-2.662183260237185,-2.5952250646154895,-2.584725619844393,-2.544693804528847,-2.5269223083725203,-2.5269223083725194,-2.496301145195894,-2.4006265426947926,-2.356160859388882,-2.349693110008907,-2.337395230684111,-2.3239443705136567,-2.3153902237899144,-2.311705453227653,-2.29086269478295,-2.290862694782949,-2.275993294411847,-2.266337999946668,-2.263390193944597,-2.2590316584732824,-2.214621601575413,-2.2045348546822576,-2.196720800967077,-2.180562162802176,-2.1805621628021754,-2.1804587915467017,-2.1775029299622277,-2.1707924400714766,-2.1707924400714758,-2.1446730953211595,-2.135459223082041,-2.1126883549811497,-2.1121213077573047,-2.1080735672864526,-2.099620817818995,-2.0996208178189946,-2.071471301792066,-2.0714713017920654,-2.071471301792065</t>
  </si>
  <si>
    <t>0.3023238182067871,0.44973134994506836,1.9469971656799316,3.1198182106018066,4.878708362579346,6.945114374160767,7.838638544082642,10.068697452545166,11.407447338104248,12.734180927276611,13.45688533782959,13.751683950424194,14.045105934143066,14.19149899482727,14.487898111343384,15.078495740890503,15.52472710609436,16.264299392700195,16.706582069396973,17.4353187084198,19.046409606933594,19.341213941574097,20.22620129585266,21.256221532821655,22.127763748168945,23.00982689857483,23.30814838409424,23.751895666122437,24.502050399780273,24.787886381149292,25.22814631462097,26.554595947265625,26.886037349700928,29.207053661346436,29.35499095916748,29.633877515792847,30.948004722595215,31.735671758651733,33.36383414268494,33.668556928634644,35.39415979385376,36.65756440162659,36.95237183570862,37.550448417663574,40.21514701843262,42.38040828704834,45.318429470062256,46.202266693115234,47.71043109893799,49.19358777999878,50.66153383255005,52.73529815673828,53.02766823768616,53.6107223033905,54.329649448394775,55.77260184288025,57.603670835494995,58.31362223625183,64.63129091262817,65.06546473503113,75.71940016746521,85.13415765762329,87.80795168876648,99.72560453414917,106.15878319740295,112.25108051300049,116.79911756515503,125.10435175895691,128.0356183052063,135.30805110931396,137.34513545036316,144.63773012161255,147.7420516014099,153.0064594745636,159.27490139007568,170.94754767417908,186.66081190109253,224.53009963035583,235.4868769645691,241.60559701919556,248.28877925872803,255.26859545707703,265.07669591903687,289.14793610572815,293.20199728012085,296.5725836753845,303.1021854877472,304.5676975250244,305.0103671550751,310.1201515197754,333.44085001945496,341.31801199913025,391.1979982852936,435.5371651649475,483.2294776439667,517.339094877243,542.6749341487885,559.8658952713013,571.8643078804016,632.6443176269531,756.569516658783,804.2078762054443,840.8473901748657,1038.5708310604095,1168.8074841499329,1231.1193866729736,1443.7073414325714</t>
  </si>
  <si>
    <t>1,1,11,19,31,45,51,66,75,84,89,91,93,94,96,100,103,108,111,116,127,129,135,142,148,154,156,159,164,166,169,177,179,193,194,196,203,207,216,218,228,236,238,242,260,275,294,299,309,319,329,343,345,349,354,364,376,380,423,426,499,564,582,663,707,749,780,837,857,907,921,971,992,1028,1071,1151,1259,1516,1590,1632,1678,1726,1793,1957,1985,2008,2053,2063,2066,2101,2261,2315,2657,2962,3289,3523,3696,3814,3896,4310,5160,5486,5735,7094,7987,8412,9863</t>
  </si>
  <si>
    <t>2022-12-20 14:32:03.402041</t>
  </si>
  <si>
    <t>2022-12-20 15:20:44.941839</t>
  </si>
  <si>
    <t>-1.9401627877354508,-1.9401627877354508,-1.9401627877354508,-1.9401627877354508,-1.9401627877354508,-1.9401627877354508,-1.9401627877354508,-1.9401627877354508,-1.9401627877354508,-1.9401627877354508,-1.9401627877354508,-1.9401627877354508,-1.9401627877354508,-1.9401627877354508,-1.9401627877354508,-1.9401627877354508,-1.9401627877354508,-1.9401627877354508,-1.9401627877354508,-1.9401627877354508,-1.9401627877354508,-1.9401627877354508,-1.9401627877354508,-1.9401627877354508,-1.9401627877354508,-1.9401627877354508,-1.9401627877354508,-1.9401627877354508,-1.9401627877354508,-1.9401627877354508</t>
  </si>
  <si>
    <t>1508780558674808830267327222279808535064159521149327531,1508780558674808830267327222279808535064159521149327531,1508780558674808830267327222279808535064159521149327531,1508780558674808830267327222279808535064159521149327531,1508780558674808830267327222279808535064159521149327531,1508780558674808830267327222279808535064159521149327531,1508780558674808830267327222279808535064159521149327531,1508780558674808830267327222279808535064159521149327531,1508780558674808830267327222279808535064159521149327531,1508780558674808830267327222279808535064159521149327531,1508780558674808830267327222279808535064159521149327531,1508780558674808830267327222279808535064159521149327531,1508780558674808830267327222279808535064159521149327531,1508780558674808830267327222279808535064159521149327531,1508780558674808830267327222279808535064159521149327531,1508780558674808830267327222279808535064159521149327531,1508780558674808830267327222279808535064159521149327531,1508780558674808830267327222279808535064159521149327531,1508780558674808830267327222279808535064159521149327531,1508780558674808830267327222279808535064159521149327531,1508780558674808830267327222279808535064159521149327531,1508780558674808830267327222279808535064159521149327531,1508780558674808830267327222279808535064159521149327531,1508780558674808830267327222279808535064159521149327531,1508780558674808830267327222279808535064159521149327531,1508780558674808830267327222279808535064159521149327531,1508780558674808830267327222279808535064159521149327531,1508780558674808830267327222279808535064159521149327531,1508780558674808830267327222279808535064159521149327531,1508780558674808830267327222279808535064159521149327531</t>
  </si>
  <si>
    <t>-8.06867004753132,-7.526326190960793,-7.067155345294346,-6.771585888026369,-6.660237967327361,-6.6436361488734255,-6.593186398834719,-6.445564915971704,-6.011098192084048,-6.000365628937363,-5.3713908350834005,-5.3596956731662,-5.312219115707145,-5.26152481020636,-5.251099421041913,-5.23379015561773,-5.190015889936766,-5.0546582092411,-5.054039771345397,-4.985511505172408,-4.903311044231942,-4.86780620759924,-4.772973111739769,-4.680438211549963,-4.640692932139163,-4.594541494476059,-4.511726482098191,-4.471298277591897,-4.449051282583655,-4.446026759992061,-4.43021233630472,-4.347673131011162,-4.3357638447027735,-4.225467175872567,-4.112165759980035,-4.064837259346026,-4.063955838333801,-3.951510192457571,-3.8992589026105278,-3.8833282993545737,-3.879766505620608,-3.802540577388721,-3.7552119378745084,-3.696527857546364,-3.6943540456780153,-3.6854730474317656,-3.6459723769580608,-3.5781193911102838,-3.4736160056591436,-3.357288528964143,-3.2541878251457987,-3.2509964486762626,-3.2086380267222294,-3.205681117836146,-3.1858995744731753,-3.1720879032013247,-3.0403300737448853,-3.0388151510788095,-2.992346826446582,-2.9792459962346527,-2.977202584563898,-2.875995373506812,-2.8737814059982956,-2.8697594023629365,-2.8155619194277097,-2.7918225191638983,-2.7049465812898497,-2.6960542944767196,-2.680791665486344,-2.4962674525233144,-2.4733290616839025,-2.4614662969756527,-2.37539048161457,-2.358463267243814,-2.3530097772784098,-2.2781344244258053,-2.2638205674073206,-2.263820567407319,-2.258845836221308,-2.242853438488599,-2.2289095729186545,-2.2187266006339366,-2.173944822114921,-2.119950511593059,-2.1026828055315288,-2.0883034477924376,-2.0790520022062,-2.0735102218795265,-2.062995709277556,-2.0322476262996405,-2.026851195503248,-2.02296546889347,-1.9945427330087806,-1.9887934529672968,-1.973514797891288,-1.9734247990869418,-1.9516565107893917,-1.9497683090990152,-1.949768309099015,-1.9497683090990146,-1.9497683090990143,-1.9401627877354517,-1.9401627877354508</t>
  </si>
  <si>
    <t>0.34647226333618164,1.0037457942962646,3.7460899353027344,3.893496036529541,5.491313457489014,5.7825727462768555,7.0870819091796875,7.229966640472412,7.6571667194366455,8.49791169166565,9.64292025566101,10.35982871055603,11.234693765640259,13.247177839279175,14.512144088745117,14.656641960144043,15.080254554748535,15.806360483169556,16.66772484779358,17.102824211120605,17.239700078964233,17.967663288116455,18.67618727684021,20.283650875091553,20.571427822113037,20.85770010948181,21.972641944885254,22.68868851661682,24.29261565208435,24.621936559677124,24.788962841033936,25.32038950920105,26.036268711090088,26.35160541534424,27.699820041656494,30.161490440368652,30.29936385154724,31.00890612602234,32.7681667804718,33.1923086643219,33.90885925292969,34.50451636314392,34.64791798591614,34.9222207069397,36.380605936050415,38.982285261154175,41.782445430755615,42.66347312927246,43.53338599205017,45.37292242050171,46.8109827041626,50.16310381889343,50.310991525650024,54.725061655044556,57.203293323516846,59.251394748687744,61.18070578575134,66.69986176490784,69.31343269348145,74.76138019561768,77.51959228515625,78.08964133262634,80.56292271614075,81.57773518562317,81.9988784790039,82.57946681976318,83.74120569229126,85.49253273010254,91.84691977500916,94.73395681381226,99.35021233558655,104.03211426734924,107.33170747756958,127.40220546722412,129.58163571357727,130.16423726081848,132.63637781143188,135.8305504322052,138.7129237651825,151.07321429252625,167.85161685943604,193.43258619308472,195.18392300605774,199.68258237838745,224.0046672821045,230.56741166114807,271.39400124549866,293.6909782886505,339.3884160518646,344.75659227371216,387.7814288139343,427.34059476852417,526.8545875549316,647.2867639064789,682.5494046211243,690.9531836509705,727.1023805141449,782.63019323349,982.4786555767059,1942.0878221988678,1957.6068606376648,2130.113172531128,2306.71062707901</t>
  </si>
  <si>
    <t>1,4,20,21,32,34,43,44,47,53,61,66,72,84,92,93,96,101,107,110,111,116,121,132,134,136,144,149,160,162,163,166,170,172,181,198,199,204,216,219,224,228,229,231,241,259,278,284,290,303,313,336,337,367,384,398,411,449,467,505,524,528,545,552,555,559,567,579,623,643,675,707,730,867,882,886,903,925,945,1030,1145,1317,1329,1360,1527,1572,1852,2006,2320,2357,2654,2925,3609,4434,4677,4735,4984,5366,6739,13318,13424,14610,15820</t>
  </si>
  <si>
    <t>2022-12-20 14:31:58.907263</t>
  </si>
  <si>
    <t>2022-12-20 15:20:49.621609</t>
  </si>
  <si>
    <t>-2.121358128166305,-2.121358128166305,-2.121358128166305,-2.121358128166305,-2.121358128166305,-2.121358128166305,-2.121358128166305,-2.121358128166305,-2.121358128166305,-2.121358128166305,-2.121358128166305,-2.121358128166305,-2.121358128166305,-2.121358128166305,-2.121358128166305,-2.121358128166305,-2.121358128166305,-2.121358128166305,-2.121358128166305,-2.121358128166305,-2.121358128166305,-2.121358128166305,-2.121358128166305,-2.121358128166305,-2.121358128166305,-2.121358128166305,-2.121358128166305,-2.121358128166305,-2.121358128166305,-2.121358128166305</t>
  </si>
  <si>
    <t>189131531724384462863471331517168250867436987479027347,189131531724384462863471331517168250867436987479027347,189131531724384462863471331517168250867436987479027347,189131531724384462863471331517168250867436987479027347,189131531724384462863471331517168250867436987479027347,189131531724384462863471331517168250867436987479027347,189131531724384462863471331517168250867436987479027347,189131531724384462863471331517168250867436987479027347,189131531724384462863471331517168250867436987479027347,189131531724384462863471331517168250867436987479027347,189131531724384462863471331517168250867436987479027347,189131531724384462863471331517168250867436987479027347,189131531724384462863471331517168250867436987479027347,189131531724384462863471331517168250867436987479027347,189131531724384462863471331517168250867436987479027347,189131531724384462863471331517168250867436987479027347,189131531724384462863471331517168250867436987479027347,189131531724384462863471331517168250867436987479027347,189131531724384462863471331517168250867436987479027347,189131531724384462863471331517168250867436987479027347,189131531724384462863471331517168250867436987479027347,189131531724384462863471331517168250867436987479027347,189131531724384462863471331517168250867436987479027347,189131531724384462863471331517168250867436987479027347,189131531724384462863471331517168250867436987479027347,189131531724384462863471331517168250867436987479027347,189131531724384462863471331517168250867436987479027347,189131531724384462863471331517168250867436987479027347,189131531724384462863471331517168250867436987479027347,189131531724384462863471331517168250867436987479027347</t>
  </si>
  <si>
    <t>-8.060487452212936,-7.286191533533897,-7.226670154602913,-7.196297530911264,-6.7310870587352385,-6.710497793770408,-6.4244471864080515,-6.40041676521163,-6.27231999794619,-6.218488862461207,-6.131245881860122,-6.0735778001445375,-5.944326369050712,-5.914664989431621,-5.845998229991868,-5.782832756871152,-5.6896782638231915,-5.626033596874203,-5.592976782380976,-5.557321628293096,-5.502658761984027,-5.443617047152756,-5.422391808780452,-5.334476997984024,-5.0877759411871954,-5.027568515423573,-5.00888728985514,-4.821139711196768,-4.779208889036869,-4.752665866998855,-4.7177096955149835,-4.691250631616647,-4.675443638032965,-4.563097413495988,-4.488147592991307,-4.484773385683655,-4.370730824121487,-4.348744851451378,-4.3256689995593085,-4.144445979674434,-4.040119038940744,-3.9940393603776383,-3.9637013581197285,-3.951527337153061,-3.946712247860963,-3.9025331288721596,-3.8035026237852585,-3.758761719976718,-3.7285830820539085,-3.7176326533266497,-3.6685393478632458,-3.6576556999540957,-3.621245926192633,-3.543602520305853,-3.4749103170546807,-3.469282724281334,-3.4660229282802213,-3.41479593700862,-3.4031202203520414,-3.2440855069173424,-3.2413293574689552,-3.220079946823114,-3.181615504567814,-3.166673062245647,-3.1292003311482386,-3.1248402872089986,-3.0881131631895062,-3.025460481874936,-3.005496829092459,-2.9047391748265667,-2.8827063008924405,-2.812020285870011,-2.7699263633118996,-2.7041919155230287,-2.6987484954527345,-2.691148609322146,-2.688607246285436,-2.633357752512019,-2.611400472090451,-2.6088592937704362,-2.5973397766557267,-2.5973282122778496,-2.5970600098380268,-2.591650524362234,-2.5447795253285594,-2.5252718836509844,-2.524931445594024,-2.5242796102005847,-2.5189144313785663,-2.5054120911771944,-2.4852099470483564,-2.467247690008138,-2.450422495225111,-2.4458493459208737,-2.435436274058775,-2.435436274058774,-2.4178807657684125,-2.3931766427941343,-2.387194058367528,-2.3856693212407247,-2.3144635769751574,-2.30949185242855,-2.307370658461339,-2.282618601469152,-2.281630722043677,-2.2769984666952987,-2.234734920877166,-2.225661775764123,-2.223764547967019,-2.2237645479670185,-2.2140077339104756,-2.213552278317995,-2.2135522783179935,-2.1941096999017344,-2.1932306217473965,-2.1837964981441416,-2.1733018061661866,-2.162784724257544,-2.1621119755619063,-2.1510946882877606,-2.142730320193614,-2.139054817047213,-2.1323355075446373,-2.1322293701072663,-2.121358128166305</t>
  </si>
  <si>
    <t>0.32549118995666504,1.8699510097503662,3.4814257621765137,5.1290764808654785,6.0730297565460205,6.413415193557739,9.358369827270508,9.656726360321045,10.396176815032959,12.264264583587646,12.95959210395813,13.097946882247925,14.979422330856323,15.277735948562622,15.417608976364136,15.561535835266113,17.571516036987305,19.447149515151978,19.589561462402344,20.32313847541809,20.604397773742676,22.209765911102295,22.50111675262451,23.21702218055725,25.56656241416931,26.266908645629883,27.69385552406311,28.279984951019287,29.198424577713013,30.117462635040283,30.30145525932312,30.61627745628357,32.71246099472046,32.99872159957886,34.448190212249756,38.213104486465454,39.64708685874939,41.95383548736572,43.26943302154541,44.16942095756531,47.08757448196411,48.80131769180298,50.958672761917114,53.86965203285217,55.34626269340515,56.80125904083252,56.94509696960449,58.33244466781616,60.22106719017029,62.2797110080719,63.16612219810486,63.453397274017334,65.52206563949585,66.24310874938965,69.47096085548401,70.79558205604553,71.36708784103394,71.80778813362122,77.46381044387817,93.29341888427734,104.30975651741028,118.99353003501892,124.49108958244324,126.41472506523132,126.85286831855774,130.33779454231262,132.07846426963806,137.0373945236206,141.8234052658081,145.04477667808533,156.687007188797,160.1863992214203,162.66561579704285,179.70564889907837,183.92375898361206,195.04410862922668,203.49600625038147,206.5512776374817,239.73988366127014,245.20218467712402,245.34906029701233,260.30359506607056,282.1541848182678,289.6730959415436,295.929621219635,338.43888759613037,345.6130087375641,346.3525769710541,376.3320698738098,376.9331843852997,399.501131772995,405.00816822052,408.534784078598,419.46867966651917,421.2951192855835,426.5644886493683,426.8487446308136,430.2275276184082,430.66621017456055,441.8856384754181,452.9031491279602,469.9080083370209,510.91131830215454,518.9644484519958,530.3261468410492,531.6432373523712,550.6732914447784,609.2883670330048,625.7818415164948,651.2541055679321,700.9427742958069,754.2884867191315,764.3998069763184,813.4415001869202,878.4551169872284,894.1032204627991,952.2138023376465,987.9887421131134,1001.3397922515869,1011.7981896400452,1108.0485799312592,1144.1845734119415,1173.6720111370087,1555.468983411789,1708.297236919403</t>
  </si>
  <si>
    <t>1,10,18,27,33,35,53,55,60,73,78,79,92,94,95,96,108,120,121,126,128,139,141,146,162,167,177,181,187,192,193,195,209,211,221,247,257,273,282,288,308,320,335,355,365,375,376,385,398,412,418,420,434,439,461,470,474,477,516,625,701,801,839,852,855,879,891,925,958,980,1060,1084,1101,1217,1246,1321,1377,1398,1625,1662,1663,1765,1915,1967,2010,2301,2350,2355,2561,2565,2720,2758,2782,2857,2869,2905,2907,2930,2933,3010,3086,3203,3484,3539,3617,3626,3754,4155,4268,4442,4783,5151,5220,5552,5997,6105,6504,6750,6842,6914,7572,7821,8021,10639,11674</t>
  </si>
  <si>
    <t>2022-12-20 14:32:02.142513</t>
  </si>
  <si>
    <t>2022-12-20 15:20:53.054066</t>
  </si>
  <si>
    <t>-2.0168222510492875,-2.0168222510492875,-2.0168222510492875,-2.0168222510492875,-2.0168222510492875,-2.0168222510492875,-2.0168222510492875,-2.0168222510492875,-2.0168222510492875,-2.0168222510492875,-2.0168222510492875,-2.0168222510492875,-2.0168222510492875,-2.0168222510492875,-2.0168222510492875,-2.0168222510492875,-2.0168222510492875,-2.0168222510492875,-2.0168222510492875,-2.0168222510492875,-2.0168222510492875,-2.0168222510492875,-2.0168222510492875,-2.0168222510492875,-2.0168222510492875,-2.0168222510492875,-2.0168222510492875,-2.0168222510492875,-2.0168222510492875,-2.0168222510492875</t>
  </si>
  <si>
    <t>44637819393950214303469745384239562181119239147588939,44637819393950214303469745384239562181119239147588939,44637819393950214303469745384239562181119239147588939,44637819393950214303469745384239562181119239147588939,44637819393950214303469745384239562181119239147588939,44637819393950214303469745384239562181119239147588939,44637819393950214303469745384239562181119239147588939,44637819393950214303469745384239562181119239147588939,44637819393950214303469745384239562181119239147588939,44637819393950214303469745384239562181119239147588939,44637819393950214303469745384239562181119239147588939,44637819393950214303469745384239562181119239147588939,44637819393950214303469745384239562181119239147588939,44637819393950214303469745384239562181119239147588939,44637819393950214303469745384239562181119239147588939,44637819393950214303469745384239562181119239147588939,44637819393950214303469745384239562181119239147588939,44637819393950214303469745384239562181119239147588939,44637819393950214303469745384239562181119239147588939,44637819393950214303469745384239562181119239147588939,44637819393950214303469745384239562181119239147588939,44637819393950214303469745384239562181119239147588939,44637819393950214303469745384239562181119239147588939,44637819393950214303469745384239562181119239147588939,44637819393950214303469745384239562181119239147588939,44637819393950214303469745384239562181119239147588939,44637819393950214303469745384239562181119239147588939,44637819393950214303469745384239562181119239147588939,44637819393950214303469745384239562181119239147588939,44637819393950214303469745384239562181119239147588939</t>
  </si>
  <si>
    <t>-8.411730435412986,-8.358121164694973,-8.123607180789342,-7.202428826115112,-6.6043879674481,-6.302888819678548,-6.127586305455327,-6.086744896934253,-6.063134978198794,-5.584663141783394,-5.569561885804272,-5.513104758057684,-5.481731254761171,-5.4117106901412715,-5.308664603905372,-5.115286275556493,-5.105238589460984,-5.061538073599973,-5.057664761406074,-5.049457188699883,-4.949176840877405,-4.803406267517332,-4.739695619499048,-4.73109119207224,-4.698109228999068,-4.524599298564661,-4.472217591846913,-4.435811315463105,-4.3152387970861215,-4.1558580556162,-4.102360334169893,-4.028181930456178,-3.98804058978656,-3.9509402859955554,-3.9104053590596566,-3.7284110659925105,-3.593412034082009,-3.5691174928102316,-3.4957998622907267,-3.3668451316880583,-3.2924309527144886,-3.2177822717440487,-3.2169481804724627,-3.2132491366147526,-3.2030671960040915,-3.035707108459806,-3.0139251263089846,-2.882413664105244,-2.8571943210472277,-2.814307462724249,-2.793592208619155,-2.718904176068236,-2.7066370427806348,-2.6668233659071756,-2.625728169499311,-2.6247415016214966,-2.546308681684115,-2.5303084986600006,-2.53030849866,-2.5069221555264525,-2.506922155526452,-2.424316621375982,-2.4220856500696675,-2.3593265358653763,-2.357618480928727,-2.341220417412242,-2.3379527966436653,-2.323727350760103,-2.3196440599989,-2.317569343347773,-2.291947697788856,-2.291947697788855,-2.2726797835316774,-2.2726744672870085,-2.272674467287008,-2.271795928001032,-2.2616307536490052,-2.2538431756402844,-2.21999844299304,-2.219203367197376,-2.204148328829082,-2.1770016485496044,-2.1745476989885066,-2.158816351710546,-2.149620867243141,-2.1353647654440033,-2.1353647654440024,-2.1243407601131388,-2.1233484790619723,-2.10774235991211,-2.107742359912109,-2.101820800920121,-2.094036327940689,-2.0940363279406884,-2.0801840967326113,-2.062924703221451,-2.059525254719537,-2.0454125512252586,-2.0454125512252572,-2.045305414298604,-2.0436494075751046,-2.0293933804975985,-2.028187831227588,-2.028187831227587,-2.0281878312275867,-2.0267494829674493,-2.026749482967449,-2.0267494829674484,-2.0255484814167484,-2.0168222510492875</t>
  </si>
  <si>
    <t>0.37752318382263184,0.742537260055542,1.334735631942749,2.3374812602996826,2.657841682434082,4.260595083236694,5.819843769073486,7.005003452301025,7.15439772605896,7.3012919425964355,8.1671142578125,8.460922002792358,9.178414583206177,9.592007160186768,9.855746984481812,9.991533041000366,11.15763545036316,11.88655710220337,13.081815004348755,13.243741512298584,14.499188423156738,14.841115236282349,17.62941813468933,18.211451053619385,18.936933040618896,19.372589111328125,20.83260178565979,22.12976384162903,22.684738636016846,24.24752902984619,25.255926847457886,27.3059024810791,28.66950798034668,29.9895920753479,30.12846040725708,31.447584867477417,36.82197093963623,39.28163766860962,40.913121461868286,41.49267363548279,43.54191184043884,47.59158897399902,50.62840175628662,54.425968408584595,55.95560145378113,59.61103296279907,60.33852982521057,64.61718845367432,72.80610728263855,76.67020559310913,79.4173583984375,81.91577458381653,101.0830352306366,105.4826397895813,110.57814383506775,112.20668005943298,113.22695302963257,142.60679244995117,158.88788676261902,173.63588190078735,185.24382781982422,199.9318823814392,204.44567823410034,224.11300921440125,225.71346855163574,277.2584731578827,296.0464656352997,321.4637460708618,326.55637526512146,350.127724647522,435.7039268016815,461.70954036712646,467.53314876556396,474.78645634651184,492.390100479126,493.8174171447754,498.17673683166504,509.969215631485,551.7341463565826,575.568035364151,578.3771657943726,588.4775402545929,593.1217269897461,668.0308916568756,675.7570626735687,683.5040776729584,736.583057641983,741.6147494316101,774.1351954936981,784.8989417552948,805.3212895393372,839.9826772212982,847.7809054851532,871.8387508392334,889.6601238250732,900.540949344635,958.90904712677,992.5107576847076,1008.4726369380951,1053.2800693511963,1267.3209433555603,1370.5117917060852,1516.5736310482025,1543.5694851875305,1686.087830543518,1696.2560114860535,1836.749060869217,2177.313544511795,2565.7350058555603,2710.435953140259</t>
  </si>
  <si>
    <t>1,2,5,11,13,22,32,40,41,42,48,50,55,58,60,61,69,74,82,83,90,92,111,115,120,123,133,142,146,157,164,176,185,194,195,204,241,258,269,273,287,315,336,362,372,397,402,431,487,514,533,550,682,712,747,758,765,966,1078,1179,1258,1356,1387,1522,1533,1886,2015,2189,2224,2386,2973,3152,3192,3242,3362,3372,3402,3483,3767,3931,3950,4019,4051,4564,4617,4670,5036,5071,5293,5366,5504,5741,5794,5959,6082,6155,6557,6788,6898,7205,8668,9374,10376,10562,11528,11596,12556,14893,17525,18508</t>
  </si>
  <si>
    <t>2022-12-20 14:32:06.963623</t>
  </si>
  <si>
    <t>2022-12-20 15:20:57.278761</t>
  </si>
  <si>
    <t>-1.6891662638904328,-1.6891662638904328,-1.6891662638904328,-1.6891662638904328,-1.6891662638904328,-1.6891662638904328,-1.6891662638904328,-1.6891662638904328,-1.6891662638904328,-1.6891662638904328,-1.6891662638904328,-1.6891662638904328,-1.6891662638904328,-1.6891662638904328,-1.6891662638904328,-1.6891662638904328,-1.6891662638904328,-1.6891662638904328,-1.6891662638904328,-1.6891662638904328,-1.6891662638904328,-1.6891662638904328,-1.6891662638904328,-1.6891662638904328,-1.6891662638904328,-1.6891662638904328,-1.6891662638904328,-1.6891662638904328,-1.6891662638904328,-1.6891662638904328</t>
  </si>
  <si>
    <t>1374508959784261869698874508165623391794883578040892235,1374508959784261869698874508165623391794883578040892235,1374508959784261869698874508165623391794883578040892235,1374508959784261869698874508165623391794883578040892235,1374508959784261869698874508165623391794883578040892235,1374508959784261869698874508165623391794883578040892235,1374508959784261869698874508165623391794883578040892235,1374508959784261869698874508165623391794883578040892235,1374508959784261869698874508165623391794883578040892235,1374508959784261869698874508165623391794883578040892235,1374508959784261869698874508165623391794883578040892235,1374508959784261869698874508165623391794883578040892235,1374508959784261869698874508165623391794883578040892235,1374508959784261869698874508165623391794883578040892235,1374508959784261869698874508165623391794883578040892235,1374508959784261869698874508165623391794883578040892235,1374508959784261869698874508165623391794883578040892235,1374508959784261869698874508165623391794883578040892235,1374508959784261869698874508165623391794883578040892235,1374508959784261869698874508165623391794883578040892235,1374508959784261869698874508165623391794883578040892235,1374508959784261869698874508165623391794883578040892235,1374508959784261869698874508165623391794883578040892235,1374508959784261869698874508165623391794883578040892235,1374508959784261869698874508165623391794883578040892235,1374508959784261869698874508165623391794883578040892235,1374508959784261869698874508165623391794883578040892235,1374508959784261869698874508165623391794883578040892235,1374508959784261869698874508165623391794883578040892235,1374508959784261869698874508165623391794883578040892235</t>
  </si>
  <si>
    <t>-7.958960541128441,-7.443826720225858,-6.893191076752397,-6.584008507464213,-6.56864020605329,-6.552008758741279,-6.447034733609672,-6.409948905227111,-6.3360594566017125,-6.328008082916257,-6.312381510706558,-6.2009630548154355,-6.041440220753202,-6.031322162609092,-5.969144993863595,-5.669588214045937,-5.65489406020075,-5.538136944358253,-5.503034300679236,-5.373542197840798,-5.043874747217653,-4.9683188321428,-4.967657702933874,-4.906811311473273,-4.892077828766442,-4.823187681857023,-4.765041898325168,-4.746942559185937,-4.71057476362042,-4.631334110210796,-4.548660684333816,-4.4665000861974855,-4.389943164718125,-4.386246708375005,-4.383417412320008,-4.226033555200112,-4.221193873025296,-4.093314875046469,-3.9113748280497718,-3.8717584156358726,-3.8572443611468548,-3.6942968220847834,-3.6803742817520035,-3.6267384196023493,-3.449451369847806,-3.437468985372509,-3.3756780193604903,-3.2587307377380705,-3.226852086227824,-3.1849704032314006,-3.1696593787178378,-3.0377796614841808,-3.0159938470831764,-3.0011588975097743,-2.973272178364783,-2.9473623342964665,-2.888062617902184,-2.854793562451042,-2.8491769756751224,-2.744143437141211,-2.735820004573682,-2.720150014155168,-2.657801175664334,-2.6315492494972217,-2.5926482238668545,-2.590016932928968,-2.5393039260744583,-2.5203939692145947,-2.481701673166122,-2.4420518185239395,-2.4293692696207283,-2.428648512310585,-2.4174884115111177,-2.3802126265473045,-2.376116479069173,-2.342580557143139,-2.3102847971472644,-2.275906760914991,-2.2622698162237382,-2.1522237091002117,-2.1328651799943414,-2.1221612845295605,-2.1154682397058764,-2.109861174148538,-2.0712868369081523,-2.0688201193243385,-2.051431306746789,-2.0466984114905036,-2.045141668750619,-2.039785981690199,-1.9946283487770193,-1.9945681427433986,-1.9813188553984857,-1.9620426011877283,-1.9522224677757878,-1.9184588137125878,-1.9155697282426405,-1.8939399627053137,-1.875452264422053,-1.842899312280571,-1.8415263993007986,-1.8172314554005569,-1.8166315178097412,-1.8162854758807152,-1.7812460018562422,-1.7654834036145337,-1.7610211540325886,-1.7605939629737497,-1.7319824054679316,-1.7313707306650274,-1.730248323377969,-1.7247134535428075,-1.7226398139998562,-1.7160398541394737,-1.6957861840142148,-1.6891662638904332,-1.6891662638904328</t>
  </si>
  <si>
    <t>0.30484914779663086,2.240046739578247,3.423213005065918,4.459083795547485,5.582535028457642,6.803246021270752,7.5302441120147705,7.683636903762817,7.9854841232299805,9.003305435180664,9.720694303512573,9.88816523551941,10.818211317062378,11.54825234413147,12.721984148025513,13.302094459533691,14.174458980560303,14.323362588882446,14.469752073287964,15.19483208656311,15.947330474853516,17.687682390213013,17.963387489318848,18.384994983673096,19.403332233428955,19.55074453353882,20.14994764328003,20.294886589050293,21.571787357330322,21.964924812316895,23.230257511138916,26.448493480682373,27.750081777572632,29.061184406280518,29.21159338951111,30.363316774368286,31.82138681411743,32.55230355262756,35.028595209121704,37.39858412742615,38.12661647796631,39.139997720718384,39.292908906936646,40.0229389667511,40.30478501319885,41.29338002204895,41.722084760665894,42.006896018981934,44.76338577270508,45.06269121170044,48.1502161026001,50.07258439064026,54.65549039840698,58.20327305793762,58.652019023895264,72.69746041297913,77.09366369247437,82.04325079917908,83.35383915901184,86.41624093055725,88.87597680091858,92.63799357414246,95.52233839035034,100.49058413505554,102.24541997909546,107.50336170196533,112.2256383895874,114.86592769622803,116.1764624118805,116.62471795082092,116.93097567558289,125.70479035377502,127.9080958366394,128.05801391601562,128.19587445259094,132.56526851654053,132.8620846271515,134.45195937156677,137.26875519752502,142.08679056167603,144.2792730331421,160.80062294006348,178.6895318031311,219.01815581321716,255.73777389526367,267.26888513565063,342.70697689056396,394.4972519874573,399.8427155017853,404.7125287055969,415.27824997901917,426.4883830547333,429.43236327171326,446.8662483692169,491.1942663192749,503.747346162796,540.4457869529724,564.1752262115479,605.0157706737518,613.2096540927887,715.2685813903809,754.0955631732941,787.9598207473755,848.2448844909668,895.0013349056244,928.1778268814087,930.7874481678009,955.8872718811035,993.0076475143433,1130.8859610557556,1152.9636497497559,1225.1829266548157,1247.5251479148865,1287.2012965679169,1717.7628722190857,2057.3989226818085,2242.156376838684</t>
  </si>
  <si>
    <t>1,13,21,28,36,44,49,50,52,58,62,63,69,74,82,86,92,93,94,99,104,116,118,121,128,129,133,134,142,144,152,174,183,192,193,201,211,216,233,249,254,261,262,267,269,276,279,281,300,302,323,336,367,391,394,491,521,555,564,585,602,628,648,682,694,730,762,780,789,792,794,854,869,870,871,901,903,914,933,966,981,1094,1216,1489,1740,1819,2336,2692,2729,2762,2834,2911,2931,3051,3355,3441,3689,3852,4131,4187,4886,5154,5383,5794,6115,6344,6362,6535,6791,7737,7886,8382,8535,8807,11743,14067,15337</t>
  </si>
  <si>
    <t>2022-12-20 14:32:04.948713</t>
  </si>
  <si>
    <t>2022-12-20 15:20:57.140910</t>
  </si>
  <si>
    <t>-1.709670645812296,-1.709670645812296,-1.709670645812296,-1.709670645812296,-1.709670645812296,-1.709670645812296,-1.709670645812296,-1.709670645812296,-1.709670645812296,-1.709670645812296,-1.709670645812296,-1.709670645812296,-1.709670645812296,-1.709670645812296,-1.709670645812296,-1.709670645812296,-1.709670645812296,-1.709670645812296,-1.709670645812296,-1.709670645812296,-1.709670645812296,-1.709670645812296,-1.709670645812296,-1.709670645812296,-1.709670645812296,-1.709670645812296,-1.709670645812296,-1.709670645812296,-1.709670645812296,-1.709670645812296</t>
  </si>
  <si>
    <t>1246913918663353258175240896022351913174506600772770751,1246913918663353258175240896022351913174506600772770751,1246913918663353258175240896022351913174506600772770751,1246913918663353258175240896022351913174506600772770751,1246913918663353258175240896022351913174506600772770751,1246913918663353258175240896022351913174506600772770751,1246913918663353258175240896022351913174506600772770751,1246913918663353258175240896022351913174506600772770751,1246913918663353258175240896022351913174506600772770751,1246913918663353258175240896022351913174506600772770751,1246913918663353258175240896022351913174506600772770751,1246913918663353258175240896022351913174506600772770751,1246913918663353258175240896022351913174506600772770751,1246913918663353258175240896022351913174506600772770751,1246913918663353258175240896022351913174506600772770751,1246913918663353258175240896022351913174506600772770751,1246913918663353258175240896022351913174506600772770751,1246913918663353258175240896022351913174506600772770751,1246913918663353258175240896022351913174506600772770751,1246913918663353258175240896022351913174506600772770751,1246913918663353258175240896022351913174506600772770751,1246913918663353258175240896022351913174506600772770751,1246913918663353258175240896022351913174506600772770751,1246913918663353258175240896022351913174506600772770751,1246913918663353258175240896022351913174506600772770751,1246913918663353258175240896022351913174506600772770751,1246913918663353258175240896022351913174506600772770751,1246913918663353258175240896022351913174506600772770751,1246913918663353258175240896022351913174506600772770751,1246913918663353258175240896022351913174506600772770751</t>
  </si>
  <si>
    <t>-7.743419219465507,-7.383752492347448,-6.714413574092182,-6.298778618697464,-6.211623010916732,-6.182195127038919,-6.134748185642857,-5.928518959766011,-5.864369389007433,-5.651933047749078,-5.6020672366090185,-5.581452438419452,-5.341396235179633,-5.228183174760331,-5.156884326821533,-4.930849922086378,-4.839946953585161,-4.7935481584990445,-4.329723819059435,-4.186372208827981,-4.097989781381587,-4.024312137851035,-3.99379765985435,-3.9131722120587287,-3.8795967293733638,-3.8310979586911014,-3.7975249840619183,-3.7520391450258797,-3.7454861476666297,-3.7081467395707275,-3.688796421979714,-3.680048324795697,-3.6638491442121097,-3.5624840873739383,-3.5575974713816314,-3.466212524242026,-3.3904781473598358,-3.384148706787383,-3.3802146423486903,-3.2045864063549114,-3.1696023925028634,-3.1656117052645056,-3.1227718377202125,-3.118675648804941,-3.106034529282986,-3.0695955620549173,-2.901222406943218,-2.9000418930287344,-2.884442579116057,-2.872443663705464,-2.838627542326636,-2.793544480433053,-2.7225124723922054,-2.714132810743195,-2.5976169290212576,-2.56147109857269,-2.5328563985225285,-2.5047337966129324,-2.486242194070613,-2.4739638201972722,-2.450245765115157,-2.405925229999587,-2.3527352884712687,-2.3168900654264704,-2.287527200149211,-2.2698632670918366,-2.1982155722756596,-2.189339172944283,-2.188718095898981,-2.1659390385614734,-2.136591954475113,-2.1345558626413275,-2.106173217124229,-2.0827193800222874,-2.052217629038405,-1.9998325056672537,-1.9979822124872173,-1.9948131831657658,-1.984489762959289,-1.972708280000651,-1.9688797013820694,-1.9070360950446128,-1.831882053101596,-1.8318820531015956,-1.8147201537013373,-1.8147201537013364,-1.8070944773593913,-1.7802856998105636,-1.7785528110084938,-1.778552811008493,-1.720926282167818,-1.7209262821678173,-1.7204263130936646,-1.718073653063898,-1.7146661594391197,-1.714666159439119,-1.709670645812296</t>
  </si>
  <si>
    <t>0.3318498134613037,3.7130537033081055,3.8604297637939453,8.170958042144775,10.404455661773682,12.34874677658081,13.073783159255981,13.355063199996948,13.936179876327515,14.376946687698364,17.715564489364624,18.312774896621704,19.17979097366333,20.723315477371216,25.002503871917725,27.321250438690186,30.366185188293457,33.13482928276062,33.56052565574646,35.72234630584717,36.7351553440094,38.948188066482544,41.00301504135132,41.88694357872009,42.72871446609497,44.463990688323975,45.62525534629822,47.6436927318573,49.26170492172241,50.42534160614014,51.58808517456055,51.74154496192932,53.837631940841675,54.85238695144653,56.75419998168945,59.59192681312561,63.38282585144043,63.52720403671265,63.96599340438843,65.14415669441223,67.6203944683075,68.06213140487671,72.54490613937378,78.64480400085449,80.8181836605072,81.26391577720642,87.092036485672,92.01248407363892,93.89234161376953,99.72577404975891,110.93713927268982,119.1624743938446,131.14085793495178,133.90079307556152,138.85991549491882,146.96604466438293,150.7668581008911,151.49032831192017,152.7857711315155,158.16380786895752,171.88254380226135,172.46316695213318,178.06278443336487,193.08977627754211,215.5617618560791,223.73195481300354,223.87634015083313,229.1611065864563,252.53702926635742,262.2553288936615,267.76827359199524,333.129930973053,344.23057532310486,345.5260486602783,367.9061436653137,379.4076569080353,434.33923077583313,455.84556579589844,458.61456084251404,460.50385069847107,465.6168735027313,485.11974573135376,490.0451374053955,532.2879858016968,535.1153366565704,678.5721406936646,902.2652871608734,1004.9850740432739,1068.0667490959167,1094.8932309150696,1303.3975911140442,1339.7384343147278,1591.193410873413,1743.6727604866028,1753.5272805690765,1900.2597150802612,2452.7919538021088</t>
  </si>
  <si>
    <t>1,21,22,52,67,78,83,85,89,92,115,119,125,136,163,179,200,219,222,237,244,259,273,279,285,297,305,319,330,338,346,347,361,368,381,400,426,427,430,438,455,458,489,531,546,549,589,623,636,676,753,809,891,910,944,1000,1026,1031,1040,1077,1171,1175,1213,1313,1467,1523,1524,1560,1719,1786,1824,2272,2348,2357,2511,2590,2966,3114,3133,3146,3181,3314,3348,3638,3657,4637,6167,6874,7305,7488,8916,9162,10889,11916,11982,12991,16748</t>
  </si>
  <si>
    <t>2022-12-20 14:32:17.245317</t>
  </si>
  <si>
    <t>2022-12-20 15:21:02.306965</t>
  </si>
  <si>
    <t>-1.8802086303263434,-1.8802086303263434,-1.8802086303263434,-1.8802086303263434,-1.8802086303263434,-1.8802086303263434,-1.8802086303263434,-1.8802086303263434,-1.8802086303263434,-1.8802086303263434,-1.8802086303263434,-1.8802086303263434,-1.8802086303263434,-1.8802086303263434,-1.8802086303263434,-1.8802086303263434,-1.8802086303263434,-1.8802086303263434,-1.8802086303263434,-1.8802086303263434,-1.8802086303263434,-1.8802086303263434,-1.8802086303263434,-1.8802086303263434,-1.8802086303263434,-1.8802086303263434,-1.8802086303263434,-1.8802086303263434,-1.8802086303263434,-1.8802086303263434</t>
  </si>
  <si>
    <t>1439043575090526694532104897716242082433333312078216091,1439043575090526694532104897716242082433333312078216091,1439043575090526694532104897716242082433333312078216091,1439043575090526694532104897716242082433333312078216091,1439043575090526694532104897716242082433333312078216091,1439043575090526694532104897716242082433333312078216091,1439043575090526694532104897716242082433333312078216091,1439043575090526694532104897716242082433333312078216091,1439043575090526694532104897716242082433333312078216091,1439043575090526694532104897716242082433333312078216091,1439043575090526694532104897716242082433333312078216091,1439043575090526694532104897716242082433333312078216091,1439043575090526694532104897716242082433333312078216091,1439043575090526694532104897716242082433333312078216091,1439043575090526694532104897716242082433333312078216091,1439043575090526694532104897716242082433333312078216091,1439043575090526694532104897716242082433333312078216091,1439043575090526694532104897716242082433333312078216091,1439043575090526694532104897716242082433333312078216091,1439043575090526694532104897716242082433333312078216091,1439043575090526694532104897716242082433333312078216091,1439043575090526694532104897716242082433333312078216091,1439043575090526694532104897716242082433333312078216091,1439043575090526694532104897716242082433333312078216091,1439043575090526694532104897716242082433333312078216091,1439043575090526694532104897716242082433333312078216091,1439043575090526694532104897716242082433333312078216091,1439043575090526694532104897716242082433333312078216091,1439043575090526694532104897716242082433333312078216091,1439043575090526694532104897716242082433333312078216091</t>
  </si>
  <si>
    <t>-7.093236295787316,-7.008462373276609,-6.9067098589979,-6.494501195337199,-6.247465955416297,-5.921588830792096,-5.828014401007932,-5.706842290234559,-5.649415467958434,-5.4170979189334645,-5.1837077754925565,-5.138081365351836,-5.052954159300737,-5.0142492263230185,-4.819513914474784,-4.800888099511998,-4.5678446196052205,-4.44768993426193,-4.391961367860922,-4.21106450833473,-4.086459598017604,-3.981481866236942,-3.8678772170655287,-3.7623418454491695,-3.7332269314429305,-3.651671143888439,-3.4876218053020205,-3.4343426956636907,-3.277627248201764,-3.1824929922963983,-3.173109815061693,-3.1443139390683257,-3.0064793809835635,-2.8835405232948697,-2.8308905414166907,-2.8281801171410574,-2.7536860744793246,-2.7101612632605154,-2.671842970987486,-2.6706182528639855,-2.669100666135411,-2.655497750470956,-2.5456287625337928,-2.4992203632701018,-2.450537640915088,-2.449184644379763,-2.425326280364538,-2.3918046736928167,-2.357308776070303,-2.357041226791182,-2.3566104371575465,-2.3364659293520824,-2.336465929352082,-2.329559169099588,-2.315902609618416,-2.302705839382343,-2.2995581794007087,-2.2826376750415487,-2.275511922184643,-2.2062127045625335,-2.163367004228888,-2.1397670335918972,-2.1397670335918964,-2.093445465974536,-2.0661371895408984,-2.0617094578400157,-2.0617094578400152,-2.0231016313960275,-2.0231016313960266,-2.014075188116779,-1.968478121767926,-1.9607133384358888,-1.9572497038067327,-1.9381311372068761,-1.928947172317182,-1.9167844579776534,-1.9095104732030053,-1.9095104732030046,-1.8853115854008986,-1.8802086303263434</t>
  </si>
  <si>
    <t>0.29180383682250977,2.1946468353271484,2.773747444152832,4.97973370552063,6.311444282531738,7.609505891799927,8.183092594146729,9.058473825454712,9.500664234161377,10.10033631324768,12.883385419845581,13.175183773040771,14.483680725097656,14.626580715179443,15.323014497756958,16.216426610946655,17.657381534576416,18.69125199317932,19.848947525024414,21.438862800598145,22.913320302963257,23.19660520553589,24.506245613098145,25.697011709213257,28.471686601638794,29.648008108139038,30.358920335769653,32.06611514091492,37.1632194519043,44.246965169906616,48.507203102111816,49.9666211605072,50.1160306930542,52.299100399017334,54.33457374572754,59.445173025131226,62.583802938461304,66.96889901161194,80.21126365661621,91.97725701332092,96.1787793636322,96.34321880340576,98.54529476165771,134.61781692504883,164.37482452392578,179.6585133075714,238.1798198223114,268.4205119609833,270.8778266906738,293.96574330329895,304.7410855293274,340.72166562080383,351.54145097732544,400.47133898735046,418.88045954704285,438.784494638443,454.93364930152893,455.07553005218506,485.40332293510437,594.1219923496246,602.5860297679901,619.0692615509033,627.8127324581146,781.1352016925812,854.4580733776093,908.598718881607,964.4218692779541,965.1462771892548,1031.3937151432037,1217.4111263751984,1271.3901555538177,1336.5675523281097,1342.6854882240295,1474.311817407608,1516.1353089809418,1573.4888060092926,1660.0371100902557,1741.8890097141266,1849.5142273902893,2508.7591552734375</t>
  </si>
  <si>
    <t>1,13,17,32,41,50,54,60,63,67,84,86,95,96,101,107,117,124,132,143,153,155,164,172,191,199,204,216,251,299,328,338,339,354,368,403,425,455,546,627,656,657,672,919,1122,1224,1624,1832,1849,2007,2081,2328,2402,2738,2864,3001,3112,3113,3322,4065,4123,4236,4296,5345,5848,6220,6605,6610,7066,8340,8710,9155,9197,10100,10388,10784,11363,11919,12661,17168</t>
  </si>
  <si>
    <t>2022-12-20 14:32:29.920638</t>
  </si>
  <si>
    <t>2022-12-20 15:21:12.966084</t>
  </si>
  <si>
    <t>-1.5708786868208764,-1.5708786868208764,-1.5708786868208764,-1.5708786868208764,-1.5708786868208764,-1.5708786868208764,-1.5708786868208764,-1.5708786868208764,-1.5708786868208764,-1.5708786868208764,-1.5708786868208764,-1.5708786868208764,-1.5708786868208764,-1.5708786868208764,-1.5708786868208764,-1.5708786868208764,-1.5708786868208764,-1.5708786868208764,-1.5708786868208764,-1.5708786868208764,-1.5708786868208764,-1.5708786868208764,-1.5708786868208764,-1.5708786868208764,-1.5708786868208764,-1.5708786868208764,-1.5708786868208764,-1.5708786868208764,-1.5708786868208764,-1.5708786868208764</t>
  </si>
  <si>
    <t>1344565874131137263317209289176186561507122150908607419,1344565874131137263317209289176186561507122150908607419,1344565874131137263317209289176186561507122150908607419,1344565874131137263317209289176186561507122150908607419,1344565874131137263317209289176186561507122150908607419,1344565874131137263317209289176186561507122150908607419,1344565874131137263317209289176186561507122150908607419,1344565874131137263317209289176186561507122150908607419,1344565874131137263317209289176186561507122150908607419,1344565874131137263317209289176186561507122150908607419,1344565874131137263317209289176186561507122150908607419,1344565874131137263317209289176186561507122150908607419,1344565874131137263317209289176186561507122150908607419,1344565874131137263317209289176186561507122150908607419,1344565874131137263317209289176186561507122150908607419,1344565874131137263317209289176186561507122150908607419,1344565874131137263317209289176186561507122150908607419,1344565874131137263317209289176186561507122150908607419,1344565874131137263317209289176186561507122150908607419,1344565874131137263317209289176186561507122150908607419,1344565874131137263317209289176186561507122150908607419,1344565874131137263317209289176186561507122150908607419,1344565874131137263317209289176186561507122150908607419,1344565874131137263317209289176186561507122150908607419,1344565874131137263317209289176186561507122150908607419,1344565874131137263317209289176186561507122150908607419,1344565874131137263317209289176186561507122150908607419,1344565874131137263317209289176186561507122150908607419,1344565874131137263317209289176186561507122150908607419,1344565874131137263317209289176186561507122150908607419</t>
  </si>
  <si>
    <t>-8.645636748474704,-7.360028197700877,-7.304893910899615,-7.023760231903203,-6.9419713222420185,-6.915692912065651,-6.8578658295631305,-6.778378056282449,-6.6996130302188766,-6.63697696836345,-6.447523843941335,-5.926913076564895,-5.916056682395844,-5.710475628965938,-5.526306929615133,-5.395698595213134,-5.283731421285495,-5.258920124971883,-5.199455158683981,-5.096603271350068,-4.954709401120467,-4.85746029758474,-4.777648895589399,-4.7413315834373595,-4.678211415561581,-4.594714905215163,-4.531747920023729,-4.436820478545651,-4.431502486313888,-4.412114636072109,-4.273534378304676,-4.205211433500132,-4.201513869066626,-4.193907632430498,-4.158806893823548,-3.9985790224078466,-3.9501699128519334,-3.8734830443663357,-3.8513168405312936,-3.8208132768306067,-3.73936651817541,-3.6561260153955835,-3.651749603536429,-3.5684739874527183,-3.5630259436538125,-3.5415998066077834,-3.5077587501327194,-3.4585912139564234,-3.409996507184789,-3.40107374518744,-3.380787796930377,-3.3577648849585766,-3.2747721896265714,-3.268419344980369,-3.2210983376828803,-3.217831202196918,-3.2176682485892827,-3.106000478527496,-3.081039167543226,-2.9231455328834444,-2.8981888477888824,-2.8471245725846774,-2.8468702974941396,-2.7895041894805184,-2.786960706209036,-2.7667369131381467,-2.713967361167176,-2.6588577565278317,-2.6547172756437107,-2.606097629592026,-2.5905991080317463,-2.5673089692920734,-2.566815128626318,-2.552762286355126,-2.550112757515056,-2.537621042804941,-2.510570904674117,-2.4998299828999446,-2.494823373257671,-2.484119585724824,-2.4552703212656075,-2.4311071087646092,-2.423879097479903,-2.383165351118313,-2.3545404731975097,-2.3046310899385913,-2.292417263434643,-2.233528298561987,-2.1415260391403503,-2.1140860126748984,-2.1017038648132806,-2.078058544504326,-2.041509918174654,-2.0376403818876856,-2.020839177888501,-2.0059015106341915,-1.9721724094682327,-1.9247848495636006,-1.9168404824220129,-1.9118040332505435,-1.9052566276879557,-1.874809914101454,-1.8672801302565238,-1.8510640636459004,-1.8498268098081445,-1.7826734273494342,-1.7532131386696044,-1.7397210195355048,-1.7382690479008336,-1.7368358722249377,-1.7367710831423082,-1.7302756069686354,-1.727573986820975,-1.7192926652965772,-1.7048854426111497,-1.683820783235797,-1.6822157935829067,-1.6704384717243872,-1.666445533269956,-1.6566816151457116,-1.6484612714026636,-1.6409742895673938,-1.625983834026837,-1.6251335729593603,-1.6223754789565294,-1.6050873637700458,-1.6035900531674823,-1.5959220754203993,-1.5893566943148387,-1.5854413924099433,-1.5747668919958222,-1.5708786868208764</t>
  </si>
  <si>
    <t>0.2898099422454834,1.0096979141235352,6.345820665359497,6.771488428115845,7.7753236293792725,8.940088033676147,10.548855304718018,10.694750547409058,11.412778615951538,11.70656704902649,12.582005739212036,14.786012172698975,14.930943012237549,15.222744226455688,15.80089259147644,16.966158628463745,17.812939882278442,18.23809313774109,18.52540135383606,18.662288188934326,19.232370376586914,20.093189239501953,20.385634422302246,22.575989484786987,22.721399784088135,23.460533380508423,23.752289295196533,25.071381330490112,26.942094326019287,27.11305284500122,27.290504932403564,29.590667009353638,29.73154878616333,32.09810495376587,32.3868613243103,32.82504916191101,33.297895431518555,35.489396810531616,35.642865896224976,36.785913705825806,37.361979246139526,37.649789333343506,38.96549201011658,39.111379623413086,39.54607915878296,40.861090660095215,41.87534475326538,42.15915060043335,43.3433952331543,43.77763819694519,44.365155935287476,46.67501997947693,46.81999349594116,51.87887525558472,52.03181171417236,54.95184564590454,55.96409320831299,56.10753870010376,58.874165534973145,63.028045654296875,65.07916903495789,71.29783463478088,78.87568855285645,79.73561191558838,83.38770723342896,84.28667283058167,90.17907524108887,90.7501745223999,95.97984910011292,97.12994861602783,99.45525455474854,109.93917226791382,127.10895895957947,134.4162118434906,141.43328332901,143.60667824745178,144.21183252334595,146.55360889434814,148.3593466281891,149.80579233169556,153.01013779640198,159.8959038257599,172.85413360595703,175.48928141593933,181.60748887062073,187.56068658828735,194.39014530181885,206.487402677536,212.7950930595398,215.213632106781,237.97231006622314,241.8959038257599,245.393324136734,259.82592034339905,262.283109664917,264.1612024307251,280.2811281681061,282.61791610717773,293.41289377212524,298.96424317359924,315.82900762557983,317.2919580936432,340.86559295654297,367.4609398841858,380.2414255142212,426.2254693508148,431.18548607826233,456.33118200302124,467.5228292942047,471.56727290153503,565.0970273017883,653.0999231338501,656.7252206802368,694.550078868866,757.7670433521271,761.3749709129333,817.3178560733795,824.8967771530151,993.1608777046204,1024.6369862556458,1100.9699552059174,1204.7773623466492,1219.9313542842865,1221.2484412193298,1236.2340204715729,1374.3745543956757,1428.4203000068665,1486.4118564128876,1661.2864689826965,2205.669509410858,2300.122534751892,2348.897219181061</t>
  </si>
  <si>
    <t>1,5,42,45,52,60,71,72,77,79,85,100,101,103,107,115,121,124,126,127,131,137,139,154,155,160,162,171,184,185,186,202,203,219,221,224,227,242,243,251,255,257,266,267,270,279,286,288,296,299,303,319,320,355,356,376,383,384,403,432,446,489,541,547,572,578,618,622,658,666,682,754,872,922,970,985,989,1005,1017,1027,1049,1095,1182,1200,1242,1283,1330,1413,1456,1472,1628,1655,1679,1779,1796,1809,1919,1935,2009,2047,2163,2173,2335,2518,2606,2922,2956,3129,3206,3234,3874,4478,4503,4763,5197,5221,5604,5656,6817,7033,7557,8269,8373,8382,8485,9431,9801,10202,11392,15132,15759,16093</t>
  </si>
  <si>
    <t>2022-12-20 15:09:25.016636</t>
  </si>
  <si>
    <t>2022-12-20 15:58:20.641035</t>
  </si>
  <si>
    <t>-1.6390361990887619,-1.6390361990887619,-1.6390361990887619,-1.6390361990887619,-1.6390361990887619,-1.6390361990887619,-1.6390361990887619,-1.6390361990887619,-1.6390361990887619,-1.6390361990887619,-1.6390361990887619,-1.6390361990887619,-1.6390361990887619,-1.6390361990887619,-1.6390361990887619,-1.6390361990887619,-1.6390361990887619,-1.6390361990887619,-1.6390361990887619,-1.6390361990887619,-1.6390361990887619,-1.6390361990887619,-1.6390361990887619,-1.6390361990887619,-1.6390361990887619,-1.6390361990887619,-1.6390361990887619,-1.6390361990887619,-1.6390361990887619,-1.6390361990887619</t>
  </si>
  <si>
    <t>1214679340726002820474170333953068407395052847348770871,1214679340726002820474170333953068407395052847348770871,1214679340726002820474170333953068407395052847348770871,1214679340726002820474170333953068407395052847348770871,1214679340726002820474170333953068407395052847348770871,1214679340726002820474170333953068407395052847348770871,1214679340726002820474170333953068407395052847348770871,1214679340726002820474170333953068407395052847348770871,1214679340726002820474170333953068407395052847348770871,1214679340726002820474170333953068407395052847348770871,1214679340726002820474170333953068407395052847348770871,1214679340726002820474170333953068407395052847348770871,1214679340726002820474170333953068407395052847348770871,1214679340726002820474170333953068407395052847348770871,1214679340726002820474170333953068407395052847348770871,1214679340726002820474170333953068407395052847348770871,1214679340726002820474170333953068407395052847348770871,1214679340726002820474170333953068407395052847348770871,1214679340726002820474170333953068407395052847348770871,1214679340726002820474170333953068407395052847348770871,1214679340726002820474170333953068407395052847348770871,1214679340726002820474170333953068407395052847348770871,1214679340726002820474170333953068407395052847348770871,1214679340726002820474170333953068407395052847348770871,1214679340726002820474170333953068407395052847348770871,1214679340726002820474170333953068407395052847348770871,1214679340726002820474170333953068407395052847348770871,1214679340726002820474170333953068407395052847348770871,1214679340726002820474170333953068407395052847348770871,1214679340726002820474170333953068407395052847348770871</t>
  </si>
  <si>
    <t>-7.930157843460892,-7.857373726591465,-6.994997628068745,-6.634726571558522,-6.519405286199207,-6.46287677579228,-6.438730198686761,-5.892952606205684,-5.762795202352007,-5.668088934904247,-5.454353713572588,-5.390189521658003,-5.355986098727083,-5.14586048304164,-5.030778490515679,-5.024541473586598,-4.957097075969547,-4.956719349335922,-4.837724124170234,-4.718165199917724,-4.243763007766184,-4.223740457191639,-4.205937407653305,-4.11525225537368,-4.09058216338051,-4.058698860229988,-3.9549213000726877,-3.9354758705355497,-3.9242887925408443,-3.90151970142344,-3.888895264352255,-3.8631116248581483,-3.7676327247757473,-3.742791519174289,-3.632392016249054,-3.6155833347719146,-3.5092902336149625,-3.4564798193633766,-3.3664622742652033,-3.278710607217207,-3.1876529813454595,-3.098433396253469,-2.976136339535879,-2.8931986917755674,-2.8738773861190747,-2.83787478982208,-2.819319166312261,-2.8139158894143765,-2.755543132000633,-2.6667628103253795,-2.6634613815092294,-2.6553576667193175,-2.62120035818047,-2.6208207120792966,-2.592513581219543,-2.5794301506578887,-2.5775899714469084,-2.56842795790086,-2.521507377845165,-2.5175470917537335,-2.4824494530292673,-2.425347392216035,-2.388519105689477,-2.3774205094347645,-2.2730929070380297,-2.272541906361964,-2.234599070362195,-2.1889680409425547,-2.1628803854654253,-2.152467194705637,-2.130613315806324,-2.06305678666603,-2.0086807433689304,-1.9739442481941183,-1.962843148219029,-1.9606353164523584,-1.955829507997269,-1.947698955202741,-1.9072226485816939,-1.883881753674666,-1.8670642587432842,-1.8623421658191124,-1.8364842490110715,-1.7904330801630106,-1.7744852744523574,-1.7690677158985564,-1.7681002735685647,-1.7647509536239054,-1.7647509536239052,-1.7326191253990686,-1.7227062293199313,-1.6873420026927624,-1.6873420026927617,-1.6390361990887619</t>
  </si>
  <si>
    <t>0.2923750877380371,1.0034220218658447,2.0227925777435303,3.1900837421417236,5.957014083862305,6.393264532089233,7.114301443099976,7.425217151641846,8.161954641342163,10.179548263549805,10.329465627670288,12.671764612197876,13.097529411315918,13.814985275268555,15.475171327590942,15.617063522338867,16.50649881362915,16.7928466796875,17.089128255844116,18.4067223072052,18.848517894744873,19.146868467330933,19.725496292114258,20.46259093284607,21.92562198638916,22.06704568862915,24.85824704170227,26.17344856262207,27.487612009048462,28.218236446380615,29.25057029724121,29.825714588165283,33.47576093673706,34.06048941612244,35.240509033203125,36.1049382686615,39.41708779335022,44.5509238243103,45.1391077041626,47.37337684631348,52.39859867095947,56.87568402290344,60.3707971572876,64.27678751945496,74.84456896781921,83.85119676589966,87.1510488986969,87.29143452644348,88.47365617752075,88.62058568000793,91.39139890670776,117.73963832855225,119.36370134353638,121.10364770889282,123.9342725276947,134.70634412765503,142.49899172782898,143.79168820381165,146.69816255569458,168.1393415927887,173.28802227973938,181.62898230552673,190.7931501865387,193.58671712875366,195.2159698009491,203.94384479522705,229.74839806556702,234.54438591003418,268.1239364147186,274.14240646362305,274.7440826892853,277.05436992645264,350.2636525630951,358.58699893951416,383.89227056503296,438.5295624732971,463.06624150276184,468.54568314552307,471.4865791797638,487.88680768013,620.5394456386566,647.1066462993622,703.5275373458862,760.4043190479279,796.8546211719513,803.6674172878265,807.312436580658,834.4193937778473,840.8372302055359,840.981565952301,886.8203613758087,925.7454104423523,951.3456950187683,1981.6293790340424</t>
  </si>
  <si>
    <t>1,5,12,20,39,42,47,49,54,68,69,85,88,93,104,105,111,113,115,124,127,129,133,138,148,149,168,177,186,191,198,202,227,231,239,245,267,301,305,320,353,384,408,434,495,551,573,574,582,583,602,781,792,804,823,898,951,960,980,1126,1161,1218,1282,1301,1312,1367,1542,1575,1805,1846,1850,1866,2365,2420,2592,2963,3131,3169,3189,3302,4204,4381,4752,5137,5383,5429,5454,5638,5682,5683,5996,6263,6438,13487</t>
  </si>
  <si>
    <t>2022-12-20 15:12:47.329170</t>
  </si>
  <si>
    <t>2022-12-20 16:01:48.516200</t>
  </si>
  <si>
    <t>-1.867400738959449,-1.867400738959449,-1.867400738959449,-1.867400738959449,-1.867400738959449,-1.867400738959449,-1.867400738959449,-1.867400738959449,-1.867400738959449,-1.867400738959449,-1.867400738959449,-1.867400738959449,-1.867400738959449,-1.867400738959449,-1.867400738959449,-1.867400738959449,-1.867400738959449,-1.867400738959449,-1.867400738959449,-1.867400738959449,-1.867400738959449,-1.867400738959449,-1.867400738959449,-1.867400738959449,-1.867400738959449,-1.867400738959449,-1.867400738959449,-1.867400738959449,-1.867400738959449,-1.867400738959449</t>
  </si>
  <si>
    <t>1202688456254383118385624175950280401492971780894074955,1202688456254383118385624175950280401492971780894074955,1202688456254383118385624175950280401492971780894074955,1202688456254383118385624175950280401492971780894074955,1202688456254383118385624175950280401492971780894074955,1202688456254383118385624175950280401492971780894074955,1202688456254383118385624175950280401492971780894074955,1202688456254383118385624175950280401492971780894074955,1202688456254383118385624175950280401492971780894074955,1202688456254383118385624175950280401492971780894074955,1202688456254383118385624175950280401492971780894074955,1202688456254383118385624175950280401492971780894074955,1202688456254383118385624175950280401492971780894074955,1202688456254383118385624175950280401492971780894074955,1202688456254383118385624175950280401492971780894074955,1202688456254383118385624175950280401492971780894074955,1202688456254383118385624175950280401492971780894074955,1202688456254383118385624175950280401492971780894074955,1202688456254383118385624175950280401492971780894074955,1202688456254383118385624175950280401492971780894074955,1202688456254383118385624175950280401492971780894074955,1202688456254383118385624175950280401492971780894074955,1202688456254383118385624175950280401492971780894074955,1202688456254383118385624175950280401492971780894074955,1202688456254383118385624175950280401492971780894074955,1202688456254383118385624175950280401492971780894074955,1202688456254383118385624175950280401492971780894074955,1202688456254383118385624175950280401492971780894074955,1202688456254383118385624175950280401492971780894074955,1202688456254383118385624175950280401492971780894074955</t>
  </si>
  <si>
    <t>-8.276157140813432,-7.887949428618087,-7.555838153956341,-6.842143963397658,-6.696365604077281,-6.672961602191206,-6.618773313378634,-6.537098341475748,-6.402998531034588,-6.229874441174129,-6.188096042242064,-6.088945297207533,-6.054142123470303,-5.756564182318179,-5.7446507641894735,-5.499814896102852,-5.412569548853808,-5.392724961025472,-5.338348276265133,-5.3378766975738365,-5.289142684687313,-5.277993773662999,-5.239902640432306,-5.097477879628994,-5.0736575776555215,-5.033690900280371,-4.965073172698554,-4.872793190242644,-4.819097908318566,-4.6808662639585075,-4.6731610270185815,-4.432142259643704,-4.406471850148441,-4.40509609270016,-4.393741617566589,-4.343690613579652,-4.323748201538581,-4.279062057513471,-4.126807890874455,-3.890268852294553,-3.8254529443281102,-3.804176952182883,-3.776778107119071,-3.7648605488220457,-3.7375254604747075,-3.735216170500047,-3.716788601308631,-3.7079146004987544,-3.6634683070544107,-3.624607869149713,-3.6117194851630203,-3.5880096516574667,-3.5690297920279073,-3.5535084964521406,-3.5072011698097745,-3.486786424966563,-3.2909947393008028,-3.275379784906769,-3.258731544678099,-3.1673224977045664,-3.098439114571246,-3.0819031073369767,-2.9390714497860952,-2.895543156701812,-2.888928311925797,-2.85022888407609,-2.824884525351692,-2.8151186469908005,-2.785837258062802,-2.6337588244826535,-2.615881110761002,-2.5644156475070488,-2.5323285244750178,-2.5241175828686653,-2.520099583544066,-2.421324380787034,-2.3891618013336666,-2.38460111456716,-2.306489657060756,-2.265339316301986,-2.248714939752556,-2.1713556529122626,-2.1326763070867547,-2.1105468998133583,-2.0720438491843782,-2.072043849184378,-2.063658937171049,-2.0590820037030326,-2.048928167285874,-2.0302453411674812,-2.016387389188304,-2.0141916106961313,-2.0112905313809475,-2.010667155679917,-1.9951041732901216,-1.9915504855305377,-1.9897371436959168,-1.9683617308222487,-1.9622196694415617,-1.9564023774800092,-1.9563850960251021,-1.9554158702688744,-1.94719373954536,-1.9311844186497722,-1.9257959319449884,-1.9092949073632353,-1.8921310378606666,-1.8899395549540392,-1.8792294920238477,-1.867400738959449</t>
  </si>
  <si>
    <t>0.287367582321167,2.353820323944092,3.0828728675842285,3.813504934310913,5.135900020599365,9.241256475448608,9.538059711456299,10.110153436660767,10.410496711730957,11.287524461746216,11.576389074325562,11.863716840744019,12.29450249671936,13.762082576751709,14.644068956375122,14.944427251815796,16.244174480438232,17.276171684265137,17.705371379852295,18.147629499435425,18.570790767669678,18.710683345794678,19.593693733215332,19.87447690963745,22.655920267105103,22.802751302719116,23.526957988739014,23.95722985267639,24.100611686706543,24.679721355438232,26.350762844085693,26.785578966140747,30.14896297454834,30.726622104644775,30.868520736694336,31.58750605583191,31.876928091049194,33.1775221824646,34.916117906570435,36.496198892593384,36.64310145378113,40.72315692901611,46.09855937957764,46.240973472595215,49.31119132041931,50.34316611289978,50.78041315078735,50.92486810684204,51.35403919219971,51.64441180229187,52.22046613693237,52.65066742897034,52.9394736289978,54.09174060821533,55.66677117347717,57.12885284423828,58.32631039619446,59.76886606216431,62.96722912788391,67.33160924911499,72.89140820503235,78.71591472625732,79.4389386177063,84.9331841468811,87.02312660217285,89.21137046813965,91.39457058906555,91.54451203346252,93.56893730163574,98.33204627037048,101.35320997238159,105.87115168571472,108.20826005935669,120.67065930366516,125.90415215492249,127.20131230354309,128.6595323085785,128.81293964385986,131.37004899978638,141.10941576957703,146.01073551177979,162.82327342033386,244.02991461753845,254.51844954490662,256.11804151535034,292.93437099456787,354.8713450431824,392.4271788597107,408.51667499542236,423.7429242134094,437.18494033813477,441.1058773994446,441.8459646701813,442.85723757743835,473.96536803245544,500.6795015335083,557.7268002033234,625.8450894355774,627.4182963371277,703.9018685817719,713.522025346756,888.2031245231628,963.3419575691223,1058.3894927501678,1108.030906200409,1333.1089692115784,1556.4694757461548,1597.0309805870056,2316.951234817505,2713.884299993515</t>
  </si>
  <si>
    <t>1,14,19,24,33,61,63,67,69,75,77,79,82,92,98,100,109,116,119,122,125,126,132,134,153,154,159,162,163,167,178,181,204,208,209,214,216,225,237,248,249,277,314,315,336,343,346,347,350,352,356,359,361,369,380,390,398,408,430,460,498,538,543,581,595,610,625,626,640,673,694,725,741,827,860,869,879,880,898,965,999,1112,1665,1737,1748,2001,2421,2679,2790,2891,2980,3007,3012,3019,3230,3401,3789,4252,4263,4783,4849,6042,6557,7205,7544,9089,10616,10894,15806,18524</t>
  </si>
  <si>
    <t>2022-12-20 15:14:50.864525</t>
  </si>
  <si>
    <t>2022-12-20 16:03:59.938345</t>
  </si>
  <si>
    <t>-1.687334466153686,-1.687334466153686,-1.687334466153686,-1.687334466153686,-1.687334466153686,-1.687334466153686,-1.687334466153686,-1.687334466153686,-1.687334466153686,-1.687334466153686,-1.687334466153686,-1.687334466153686,-1.687334466153686,-1.687334466153686,-1.687334466153686,-1.687334466153686,-1.687334466153686,-1.687334466153686,-1.687334466153686,-1.687334466153686,-1.687334466153686,-1.687334466153686,-1.687334466153686,-1.687334466153686,-1.687334466153686,-1.687334466153686,-1.687334466153686,-1.687334466153686,-1.687334466153686,-1.687334466153686</t>
  </si>
  <si>
    <t>836857052693239183340989338950578175917127990457594487,836857052693239183340989338950578175917127990457594487,836857052693239183340989338950578175917127990457594487,836857052693239183340989338950578175917127990457594487,836857052693239183340989338950578175917127990457594487,836857052693239183340989338950578175917127990457594487,836857052693239183340989338950578175917127990457594487,836857052693239183340989338950578175917127990457594487,836857052693239183340989338950578175917127990457594487,836857052693239183340989338950578175917127990457594487,836857052693239183340989338950578175917127990457594487,836857052693239183340989338950578175917127990457594487,836857052693239183340989338950578175917127990457594487,836857052693239183340989338950578175917127990457594487,836857052693239183340989338950578175917127990457594487,836857052693239183340989338950578175917127990457594487,836857052693239183340989338950578175917127990457594487,836857052693239183340989338950578175917127990457594487,836857052693239183340989338950578175917127990457594487,836857052693239183340989338950578175917127990457594487,836857052693239183340989338950578175917127990457594487,836857052693239183340989338950578175917127990457594487,836857052693239183340989338950578175917127990457594487,836857052693239183340989338950578175917127990457594487,836857052693239183340989338950578175917127990457594487,836857052693239183340989338950578175917127990457594487,836857052693239183340989338950578175917127990457594487,836857052693239183340989338950578175917127990457594487,836857052693239183340989338950578175917127990457594487,836857052693239183340989338950578175917127990457594487</t>
  </si>
  <si>
    <t>-8.247587960433728,-8.131813842513361,-7.844880381634655,-7.528173397677551,-7.097276673126216,-7.08318660514296,-6.582417197495026,-6.363837209001385,-6.251493710196795,-6.165648174006911,-6.1335164364992965,-5.84906049455059,-5.8270131789060855,-5.707588428786407,-5.694623227281224,-5.646215348981186,-5.531210037836152,-5.33660970959675,-5.299728604953027,-5.2793242063095365,-4.933143657233162,-4.855822333180275,-4.849826168716034,-4.774604030606706,-4.772873411352778,-4.530513494450493,-4.523044267045436,-4.47327943039399,-4.2515993159049215,-4.162698075919804,-4.110683611331148,-4.1053127408592,-4.0904849233803136,-4.035469000576392,-4.00720718362001,-3.917031692006431,-3.7680056385655174,-3.7641655042869804,-3.763841255758356,-3.689980501870827,-3.5271594062017027,-3.341130094477892,-3.333994159894483,-3.2717208963670106,-3.222079417774663,-3.2139223418715934,-3.191664288734241,-3.160923666320308,-3.1046117923452856,-3.080973006423482,-3.0114429850800635,-2.9231887897981887,-2.898399125491882,-2.878674400386508,-2.8465453287113283,-2.701180524524419,-2.664353016827755,-2.653681428960075,-2.637276554436789,-2.589165850714719,-2.578463740515245,-2.5393889184151552,-2.4904286712363306,-2.46091582403783,-2.314972777895507,-2.272225245595642,-2.2436890268348106,-2.1770584751292295,-2.142839450471223,-2.1076098909410783,-2.0674012250962615,-2.04119751112988,-2.0306580755891104,-2.008218690202641,-1.9766827114035384,-1.955588629419165,-1.9250779336224977,-1.9141180309973975,-1.9139747824040716,-1.8990832512759042,-1.8872795373007833,-1.8872795373007831,-1.882507508865343,-1.8825075088653427,-1.8348794524890741,-1.818697944188341,-1.8158637088266718,-1.8070882105456731,-1.7783603663465821,-1.7762081521266502,-1.7762081521266493,-1.7665511199214532,-1.7537628993965446,-1.753762899396544,-1.7491434567223723,-1.7458946529914323,-1.73914221744516,-1.736205312077983,-1.7270075401000504,-1.6918305691498912,-1.6918305691498905,-1.6899074465153656,-1.6899074465153652,-1.6873344661536867,-1.687334466153686</t>
  </si>
  <si>
    <t>0.29749345779418945,1.750171422958374,2.9108245372772217,3.785787343978882,4.372066974639893,6.279831171035767,6.865493535995483,9.094766616821289,9.406107425689697,10.716744661331177,11.733678817749023,12.020587921142578,14.056941270828247,14.959961652755737,15.836022853851318,16.12895655632019,16.270352602005005,16.560208559036255,17.30384588241577,18.01573896408081,18.312088012695312,18.754844903945923,19.47240161895752,19.905136823654175,20.19502902030945,20.482340812683105,22.230262756347656,23.488081216812134,23.92031240463257,26.86186933517456,27.46859860420227,27.813043355941772,28.545509338378906,28.6924889087677,29.12615942955017,29.431005001068115,30.882137537002563,33.67175030708313,34.6705482006073,35.25071310997009,35.848594665527344,42.40722727775574,45.92784762382507,46.222196102142334,48.8673677444458,50.74413228034973,53.22318482398987,54.16734957695007,54.750561237335205,55.0524160861969,57.048553705215454,58.50270485877991,61.40553593635559,65.05697011947632,67.52320528030396,69.12457871437073,71.78115272521973,80.98288202285767,82.28076338768005,83.16078352928162,85.39438891410828,86.26397943496704,90.30855751037598,100.5028600692749,108.73478245735168,113.97635626792908,121.14244413375854,127.14657378196716,141.81071305274963,144.19747304916382,157.26254558563232,168.90363478660583,175.01817846298218,217.58171892166138,233.193354845047,235.81071615219116,241.94212365150452,247.75709676742554,280.67978715896606,283.8942451477051,388.8094940185547,402.56868600845337,551.581357717514,556.9860463142395,588.5818893909454,680.4569964408875,705.7117726802826,746.3997459411621,775.2541518211365,779.0469093322754,822.1922481060028,1061.7289333343506,1135.703539609909,1141.7729377746582,1185.4794871807098,1436.128175020218,1463.47150182724,1574.7287130355835,1778.7266187667847,1841.062017440796,2000.6076788902283,2161.071047782898,2337.5646755695343,2345.9003541469574,2561.2303659915924</t>
  </si>
  <si>
    <t>1,10,18,24,28,41,45,61,63,72,79,81,95,101,107,109,110,112,117,122,124,127,132,135,137,139,151,159,162,181,185,187,192,193,196,198,208,227,234,238,242,287,311,313,331,344,361,367,371,373,386,396,416,441,458,469,487,550,559,565,580,586,614,684,737,773,822,863,964,980,1070,1150,1192,1481,1586,1604,1646,1686,1911,1933,2626,2720,3734,3771,3987,4612,4785,5064,5262,5288,5583,7220,7729,7771,8073,9787,9974,10733,12132,12545,13635,14734,15942,15999,17470</t>
  </si>
  <si>
    <t>2022-12-20 15:16:35.070579</t>
  </si>
  <si>
    <t>2022-12-20 16:05:38.535503</t>
  </si>
  <si>
    <t>-1.763500562394942,-1.763500562394942,-1.763500562394942,-1.763500562394942,-1.763500562394942,-1.763500562394942,-1.763500562394942,-1.763500562394942,-1.763500562394942,-1.763500562394942,-1.763500562394942,-1.763500562394942,-1.763500562394942,-1.763500562394942,-1.763500562394942,-1.763500562394942,-1.763500562394942,-1.763500562394942,-1.763500562394942,-1.763500562394942,-1.763500562394942,-1.763500562394942,-1.763500562394942,-1.763500562394942,-1.763500562394942,-1.763500562394942,-1.763500562394942,-1.763500562394942,-1.763500562394942,-1.763500562394942</t>
  </si>
  <si>
    <t>1154120473290883242485937068214618641386829321750391727,1154120473290883242485937068214618641386829321750391727,1154120473290883242485937068214618641386829321750391727,1154120473290883242485937068214618641386829321750391727,1154120473290883242485937068214618641386829321750391727,1154120473290883242485937068214618641386829321750391727,1154120473290883242485937068214618641386829321750391727,1154120473290883242485937068214618641386829321750391727,1154120473290883242485937068214618641386829321750391727,1154120473290883242485937068214618641386829321750391727,1154120473290883242485937068214618641386829321750391727,1154120473290883242485937068214618641386829321750391727,1154120473290883242485937068214618641386829321750391727,1154120473290883242485937068214618641386829321750391727,1154120473290883242485937068214618641386829321750391727,1154120473290883242485937068214618641386829321750391727,1154120473290883242485937068214618641386829321750391727,1154120473290883242485937068214618641386829321750391727,1154120473290883242485937068214618641386829321750391727,1154120473290883242485937068214618641386829321750391727,1154120473290883242485937068214618641386829321750391727,1154120473290883242485937068214618641386829321750391727,1154120473290883242485937068214618641386829321750391727,1154120473290883242485937068214618641386829321750391727,1154120473290883242485937068214618641386829321750391727,1154120473290883242485937068214618641386829321750391727,1154120473290883242485937068214618641386829321750391727,1154120473290883242485937068214618641386829321750391727,1154120473290883242485937068214618641386829321750391727,1154120473290883242485937068214618641386829321750391727</t>
  </si>
  <si>
    <t>-8.163366007449193,-7.267841700588406,-7.107079085112377,-6.599101253159375,-6.5032388371296825,-6.408638080285944,-6.327345207661513,-6.082626530188907,-5.772946488408352,-5.527695329197324,-5.437708143861923,-5.401819654809205,-5.388351213658191,-5.369058540998607,-5.173759511920463,-5.072547751763603,-5.029479472961444,-5.0108032260862085,-4.969645599090651,-4.843032784321876,-4.799962637644788,-4.730608439362613,-4.5741073127180725,-4.532930331931736,-4.4329528705189505,-4.338915287734839,-4.287757578738189,-4.256925000007269,-4.230561102573669,-4.110405987560489,-4.0965942285134105,-4.0211236233798795,-3.999113105699221,-3.9343389823582857,-3.908707701961974,-3.8798006983070645,-3.8443938219568987,-3.830100177527311,-3.815501734339862,-3.7873602041476793,-3.6736121987836734,-3.5887097285079346,-3.5712849284986565,-3.5452043799689053,-3.4926167842648836,-3.4574339780090173,-3.4383117125705165,-3.4366190018034226,-3.3736180455836067,-3.372645459322825,-3.331743391846628,-3.2209926781961356,-3.1197764022631915,-3.090241405333765,-3.073700349140733,-3.034218816360095,-3.028705008214135,-2.9430883292045045,-2.9395614168615474,-2.864472481069605,-2.860949485801331,-2.851438438229175,-2.8500761764028857,-2.8391959112903025,-2.737554626048909,-2.6979443403500754,-2.629943855589379,-2.592066994788514,-2.589022755768403,-2.5621443487627213,-2.5591226455516396,-2.511683748723328,-2.483331993988996,-2.4830698195156424,-2.398316264937124,-2.3869453767248854,-2.317895315660049,-2.2753385282042187,-2.2194785474070327,-2.208693094734856,-2.2086930947348558,-2.187671304071765,-2.1616710433670585,-2.1463134604437255,-2.137403270794009,-2.0828483112932203,-2.0818470359156036,-2.0765356633315317,-2.036782429568869,-2.0071478195845844,-1.9988437003620574,-1.9963341004888377,-1.9963341004888373,-1.9952276599089958,-1.9667852778018324,-1.9616555948598065,-1.9414623015566739,-1.941120772658449,-1.9398985712435513,-1.8817042973624778,-1.8658790851232523,-1.8653871040094587,-1.8621665803484162,-1.8500391166044547,-1.8482917204791531,-1.8105922749445194,-1.8105304870910133,-1.80104829203716,-1.7992458304761545,-1.7946818192418221,-1.7662847312524728,-1.7635005623949422,-1.763500562394942</t>
  </si>
  <si>
    <t>0.2908358573913574,1.7556025981903076,2.781651496887207,4.085418701171875,4.372761964797974,6.269775629043579,6.562575817108154,7.41803240776062,8.291558980941772,10.3057701587677,11.027289152145386,11.17520260810852,11.908366680145264,12.518701076507568,12.81001615524292,15.434041500091553,15.87924599647522,16.162557125091553,16.30655813217163,16.450953245162964,17.02260684967041,17.906121015548706,18.628629207611084,20.80096697807312,21.521497011184692,25.02013087272644,26.21895742416382,26.368372678756714,27.369227647781372,27.661076545715332,29.385979652404785,31.002076625823975,32.460827350616455,34.32447791099548,34.75674653053284,35.19698476791382,37.47631072998047,38.79661750793457,39.08405661582947,39.22889494895935,39.380332708358765,41.291746377944946,43.04381990432739,43.90124583244324,45.201374530792236,49.5794939994812,49.727916955947876,52.619243144989014,61.008023500442505,66.08811402320862,68.10182285308838,72.58417057991028,74.91396141052246,77.26559734344482,81.25898337364197,82.87594652175903,86.67695212364197,88.56120777130127,99.28282809257507,100.79955053329468,101.37173771858215,111.77895045280457,118.18376350402832,119.22370934486389,120.37002325057983,132.4796166419983,139.31758189201355,139.7498676776886,142.36409544944763,147.00473475456238,150.9343605041504,154.70204377174377,161.25698614120483,175.50452613830566,180.89813494682312,251.34806537628174,261.2997326850891,267.6391246318817,279.0535054206848,306.7139892578125,310.0766191482544,317.99529099464417,322.18767380714417,325.2736632823944,369.50643038749695,383.80026721954346,402.5671694278717,404.221559047699,405.8419041633606,465.5657594203949,474.3030490875244,533.8776490688324,586.5418529510498,642.1365482807159,653.5705497264862,668.7936451435089,756.163937330246,846.1744818687439,929.2254378795624,1092.4825930595398,1202.9303579330444,1204.1165626049042,1206.5546128749847,1295.8788106441498,1343.6201989650726,1368.270310163498,1403.2825241088867,1418.7232959270477,1634.5776455402374,1651.1126239299774,2003.8882865905762,2234.018931865692,2840.715714931488</t>
  </si>
  <si>
    <t>1,10,17,26,28,41,43,49,55,69,74,75,80,84,86,104,107,109,110,111,115,121,126,141,146,170,178,179,186,188,200,211,221,234,237,240,256,265,267,268,269,282,294,300,309,339,340,360,418,453,467,498,514,528,555,566,592,605,679,689,693,765,809,816,824,905,952,955,973,1005,1032,1058,1103,1201,1238,1712,1776,1815,1890,2079,2102,2156,2185,2206,2506,2604,2731,2742,2753,3161,3221,3627,3988,4370,4448,4553,5153,5767,6338,7462,8220,8228,8245,8856,9185,9354,9594,9700,11181,11295,13699,15282,19325</t>
  </si>
  <si>
    <t>2022-12-20 15:17:52.971952</t>
  </si>
  <si>
    <t>2022-12-20 16:06:56.343656</t>
  </si>
  <si>
    <t>-1.8568092173573418,-1.8568092173573418,-1.8568092173573418,-1.8568092173573418,-1.8568092173573418,-1.8568092173573418,-1.8568092173573418,-1.8568092173573418,-1.8568092173573418,-1.8568092173573418,-1.8568092173573418,-1.8568092173573418,-1.8568092173573418,-1.8568092173573418,-1.8568092173573418,-1.8568092173573418,-1.8568092173573418,-1.8568092173573418,-1.8568092173573418,-1.8568092173573418,-1.8568092173573418,-1.8568092173573418,-1.8568092173573418,-1.8568092173573418,-1.8568092173573418,-1.8568092173573418,-1.8568092173573418,-1.8568092173573418,-1.8568092173573418,-1.8568092173573418</t>
  </si>
  <si>
    <t>1378163559120716355974097215093695154857920418762401931,1378163559120716355974097215093695154857920418762401931,1378163559120716355974097215093695154857920418762401931,1378163559120716355974097215093695154857920418762401931,1378163559120716355974097215093695154857920418762401931,1378163559120716355974097215093695154857920418762401931,1378163559120716355974097215093695154857920418762401931,1378163559120716355974097215093695154857920418762401931,1378163559120716355974097215093695154857920418762401931,1378163559120716355974097215093695154857920418762401931,1378163559120716355974097215093695154857920418762401931,1378163559120716355974097215093695154857920418762401931,1378163559120716355974097215093695154857920418762401931,1378163559120716355974097215093695154857920418762401931,1378163559120716355974097215093695154857920418762401931,1378163559120716355974097215093695154857920418762401931,1378163559120716355974097215093695154857920418762401931,1378163559120716355974097215093695154857920418762401931,1378163559120716355974097215093695154857920418762401931,1378163559120716355974097215093695154857920418762401931,1378163559120716355974097215093695154857920418762401931,1378163559120716355974097215093695154857920418762401931,1378163559120716355974097215093695154857920418762401931,1378163559120716355974097215093695154857920418762401931,1378163559120716355974097215093695154857920418762401931,1378163559120716355974097215093695154857920418762401931,1378163559120716355974097215093695154857920418762401931,1378163559120716355974097215093695154857920418762401931,1378163559120716355974097215093695154857920418762401931,1378163559120716355974097215093695154857920418762401931</t>
  </si>
  <si>
    <t>-8.323769138548219,-8.26044016699147,-8.170264299512489,-8.026144062287997,-7.9898354902377156,-7.5279934739396674,-7.001960188520258,-6.990197951676973,-6.918266038338441,-6.89742846255448,-6.778172898127857,-6.605937718829573,-6.26210021914805,-6.0918364695400005,-5.7585813204082985,-5.736209594362097,-5.652080388645436,-5.551679678701655,-5.386255773166725,-5.308844366837834,-5.193163149587958,-4.962361199365711,-4.883976754688986,-4.854413665669583,-4.714077337942699,-4.56418783987883,-4.517255861297245,-4.5111834464715725,-4.491260593982548,-4.16556916168037,-4.116714128612023,-4.09888759780236,-4.048067046437355,-3.945254964849537,-3.882298749738479,-3.8703038579006432,-3.7482106734532787,-3.720303233919402,-3.706692710578637,-3.6757855719486496,-3.6350256037939817,-3.6043570793545423,-3.5124838560540597,-3.481668043300166,-3.471236871301606,-3.4634529499459252,-3.4147522675574873,-3.350329962104947,-3.318150905040035,-3.2939515335306795,-3.2503595276722743,-3.149971789511701,-3.071290375784912,-3.038878921407238,-2.9719832153060675,-2.911076849572356,-2.8159345948173384,-2.804044459295784,-2.731332866518994,-2.6729019562425407,-2.644325049497743,-2.6320486790293622,-2.6269662276909482,-2.6255622601880533,-2.617224607136435,-2.5701420506511847,-2.53006309168727,-2.529643139708076,-2.431368819049432,-2.4309502615629213,-2.4263929126135584,-2.4180735793660597,-2.4072650112161527,-2.397532328540369,-2.377599115152475,-2.37278385209026,-2.3292343931634933,-2.3052071227473667,-2.2474988694350513,-2.247498869435051,-2.245126242759574,-2.217511775721189,-2.1915644055996344,-2.1645194119279454,-2.1606584713862595,-2.1410382819564244,-2.1090741462416114,-2.0943281971144585,-2.090927219313062,-2.0909272193130617,-2.0891382683779787,-2.0302240937148524,-2.0283025825420262,-2.0280065830184144,-2.026404513773998,-2.019813701953737,-1.963894713065846,-1.9181626393154714,-1.9050238029675188,-1.9050238029675184,-1.8568092173573418</t>
  </si>
  <si>
    <t>0.29382920265197754,1.4410760402679443,2.1530985832214355,2.7342634201049805,3.034666061401367,4.218953847885132,4.64918851852417,7.743618488311768,8.759525060653687,8.899425029754639,9.039319515228271,9.331109046936035,9.627431631088257,10.48536205291748,10.63678240776062,12.265594482421875,12.549440622329712,13.558716773986816,15.033518552780151,16.907350301742554,17.190642595291138,19.217398405075073,20.500991582870483,21.24056911468506,21.384981155395508,22.61840534210205,24.34488844871521,24.783607244491577,25.668604612350464,26.09329628944397,28.67974042892456,29.406790494918823,30.72456955909729,31.14737343788147,32.4605917930603,33.032307624816895,33.60780954360962,33.752721071243286,34.0370557308197,34.48883938789368,35.67982745170593,36.414910554885864,36.56231141090393,38.28921842575073,40.907066106796265,42.07391691207886,42.80960702896118,43.96981644630432,44.63514542579651,45.86013388633728,46.34344434738159,51.48901414871216,54.67851185798645,56.71720600128174,61.19053769111633,67.45927739143372,86.19926428794861,92.5711727142334,100.85221695899963,103.74859285354614,110.00236582756042,115.35524249076843,130.10308742523193,133.40070247650146,140.86353302001953,141.7369782924652,155.8612358570099,159.34801983833313,159.78270435333252,160.98060774803162,184.95564889907837,217.7634983062744,218.4864161014557,220.40010571479797,242.42974591255188,246.63670372962952,250.87974286079407,290.20074343681335,327.0797493457794,342.69574189186096,347.3528907299042,369.1831352710724,383.7282385826111,384.51332688331604,404.96192479133606,474.3936426639557,514.1193423271179,530.9938657283783,572.1201944351196,615.6330540180206,721.4344048500061,791.2312362194061,879.0785293579102,909.1325933933258,1039.4721643924713,1284.4388916492462,1562.388812303543,1964.545093536377,2014.3565230369568,2375.644873857498,2440.700922727585</t>
  </si>
  <si>
    <t>1,8,13,17,19,27,30,51,58,59,60,62,64,70,71,82,84,91,101,114,116,130,139,144,145,153,165,168,174,177,195,200,209,212,221,225,229,230,232,235,243,248,249,261,279,287,292,300,304,311,314,349,371,385,416,459,588,632,689,709,751,785,884,906,957,963,1058,1082,1085,1093,1250,1468,1473,1486,1637,1666,1695,1961,2212,2319,2351,2500,2600,2605,2746,3220,3493,3609,3892,4192,4917,5395,5998,6206,7106,8787,10695,13440,13784,16262,16705</t>
  </si>
  <si>
    <t>2022-12-20 15:18:39.531962</t>
  </si>
  <si>
    <t>2022-12-20 16:07:49.267623</t>
  </si>
  <si>
    <t>-1.6272720055860863,-1.6272720055860863,-1.6272720055860863,-1.6272720055860863,-1.6272720055860863,-1.6272720055860863,-1.6272720055860863,-1.6272720055860863,-1.6272720055860863,-1.6272720055860863,-1.6272720055860863,-1.6272720055860863,-1.6272720055860863,-1.6272720055860863,-1.6272720055860863,-1.6272720055860863,-1.6272720055860863,-1.6272720055860863,-1.6272720055860863,-1.6272720055860863,-1.6272720055860863,-1.6272720055860863,-1.6272720055860863,-1.6272720055860863,-1.6272720055860863,-1.6272720055860863,-1.6272720055860863,-1.6272720055860863,-1.6272720055860863,-1.6272720055860863</t>
  </si>
  <si>
    <t>287313285706216143185644540265526409034701739863817232,287313285706216143185644540265526409034701739863817232,287313285706216143185644540265526409034701739863817232,287313285706216143185644540265526409034701739863817232,287313285706216143185644540265526409034701739863817232,287313285706216143185644540265526409034701739863817232,287313285706216143185644540265526409034701739863817232,287313285706216143185644540265526409034701739863817232,287313285706216143185644540265526409034701739863817232,287313285706216143185644540265526409034701739863817232,287313285706216143185644540265526409034701739863817232,287313285706216143185644540265526409034701739863817232,287313285706216143185644540265526409034701739863817232,287313285706216143185644540265526409034701739863817232,287313285706216143185644540265526409034701739863817232,287313285706216143185644540265526409034701739863817232,287313285706216143185644540265526409034701739863817232,287313285706216143185644540265526409034701739863817232,287313285706216143185644540265526409034701739863817232,287313285706216143185644540265526409034701739863817232,287313285706216143185644540265526409034701739863817232,287313285706216143185644540265526409034701739863817232,287313285706216143185644540265526409034701739863817232,287313285706216143185644540265526409034701739863817232,287313285706216143185644540265526409034701739863817232,287313285706216143185644540265526409034701739863817232,287313285706216143185644540265526409034701739863817232,287313285706216143185644540265526409034701739863817232,287313285706216143185644540265526409034701739863817232,287313285706216143185644540265526409034701739863817232</t>
  </si>
  <si>
    <t>-7.99530765456569,-7.68233078375059,-7.298756724816083,-7.038226839321375,-7.010056815864552,-6.8678167538793495,-6.767882842691753,-6.707591874023564,-6.179223579484508,-6.088563348780532,-5.909372048258695,-5.802056343690367,-5.752337095155188,-5.728466788451234,-5.5547713698228955,-5.372011989319693,-5.175942907143221,-5.016827186770381,-4.926460789514039,-4.700997667385963,-4.654719935384821,-4.598985697915369,-4.572304447423984,-4.476473632605683,-4.428547465231694,-4.371415261719454,-4.294207067274538,-4.2559304859646385,-4.18470988381023,-4.125954222299196,-4.108229698987018,-4.023294361533946,-3.8992819238846073,-3.811677159659773,-3.782374851597092,-3.7106604254894733,-3.645436874178891,-3.6343579220429905,-3.633079728548498,-3.6292998417515845,-3.619964813213422,-3.6177574415493887,-3.6083934089095937,-3.6034838497133954,-3.589770072835458,-3.546987160529302,-3.542798852761521,-3.539681416532113,-3.4916376300606107,-3.474225940166205,-3.3419397483712205,-3.3293862736940163,-3.310412008515451,-3.1705054224213725,-3.1618568449020894,-3.121811609917042,-3.0479177863184845,-3.0206091797948758,-2.8547995966892383,-2.796896786382085,-2.747876897867677,-2.674230594566911,-2.660079904809497,-2.586229751175057,-2.5862297511750567,-2.5632091469184237,-2.563209146918423,-2.5628783791288177,-2.558360013522571,-2.541705190005997,-2.4912183662142193,-2.4858999220415114,-2.4022144095876365,-2.34032340062146,-2.3375640255347987,-2.311166271213945,-2.233936656263069,-2.1941461881770024,-2.106633134384241,-2.094093888793913,-2.0492414012624964,-2.045004307043568,-1.9742103699885187,-1.958539185030981,-1.9560785319476888,-1.8588773409748298,-1.847394436685179,-1.8365907372720394,-1.8262044497383785,-1.819672657145294,-1.8195793637553475,-1.7897173916087485,-1.785086819960289,-1.7328904676927832,-1.710465877794479,-1.688868577141677,-1.647651020410082,-1.6355137446925436,-1.6326781558719923,-1.6326781558719918,-1.6272720055860868,-1.6272720055860863</t>
  </si>
  <si>
    <t>0.3019113540649414,3.0707058906555176,3.6499390602111816,3.9437618255615234,5.254925489425659,5.400806188583374,5.545730352401733,5.688618898391724,6.130359172821045,9.028991937637329,9.175426244735718,10.910364866256714,12.351137399673462,12.494522094726562,12.645437955856323,12.933726787567139,15.232322454452515,15.806922197341919,17.256418466567993,17.405816078186035,19.02500009536743,19.600061893463135,20.173792123794556,20.613993167877197,22.943437576293945,23.975377798080444,25.429901123046875,27.16895055770874,27.459829330444336,30.352471590042114,30.937602996826172,31.387861251831055,34.710267066955566,36.92949604988098,39.43368053436279,40.58790063858032,43.21090579032898,45.39600920677185,45.68077325820923,46.1155366897583,46.97441005706787,47.25870943069458,47.556052923202515,47.69693970680237,47.840357065200806,48.133694648742676,48.990753173828125,49.85574913024902,49.998133182525635,51.0025110244751,51.433223485946655,52.91604042053223,54.81913232803345,56.41368222236633,59.9713020324707,60.74805927276611,62.099491596221924,66.75068664550781,67.09261536598206,68.31538963317871,71.02868032455444,79.64328694343567,79.78517508506775,81.38563632965088,83.46737551689148,84.58393931388855,86.16284608840942,86.44911789894104,100.4660792350769,101.49037861824036,102.99460124969482,104.45473408699036,105.31060314178467,114.76958322525024,146.52899146080017,161.31410837173462,166.11812162399292,173.81403493881226,182.1558539867401,188.4379768371582,193.265718460083,197.1973659992218,243.4818720817566,271.3160333633423,282.0578827857971,285.5391399860382,288.8982756137848,303.9549386501312,306.1725158691406,309.53268218040466,314.05456376075745,316.56542468070984,319.9331922531128,320.3829574584961,323.02622509002686,379.2382996082306,421.9648423194885,474.8996276855469,962.7585632801056,1128.9558308124542,1771.3446018695831,1845.335613489151</t>
  </si>
  <si>
    <t>1,19,23,25,34,35,36,37,40,60,61,73,83,84,85,87,103,107,117,118,129,133,137,140,156,163,173,185,187,207,211,214,237,252,269,277,295,310,312,315,321,323,325,326,327,329,335,341,342,349,352,362,375,386,410,415,424,454,456,464,483,542,543,554,566,573,584,586,680,687,697,707,713,778,984,1083,1116,1169,1226,1269,1302,1329,1643,1834,1906,1930,1953,2056,2071,2094,2125,2142,2165,2168,2186,2572,2861,3224,6570,7709,12093,12601</t>
  </si>
  <si>
    <t>2022-12-20 15:19:47.015077</t>
  </si>
  <si>
    <t>2022-12-20 16:08:58.260311</t>
  </si>
  <si>
    <t>-1.7301770368857532,-1.7301770368857532,-1.7301770368857532,-1.7301770368857532,-1.7301770368857532,-1.7301770368857532,-1.7301770368857532,-1.7301770368857532,-1.7301770368857532,-1.7301770368857532,-1.7301770368857532,-1.7301770368857532,-1.7301770368857532,-1.7301770368857532,-1.7301770368857532,-1.7301770368857532,-1.7301770368857532,-1.7301770368857532,-1.7301770368857532,-1.7301770368857532,-1.7301770368857532,-1.7301770368857532,-1.7301770368857532,-1.7301770368857532,-1.7301770368857532,-1.7301770368857532,-1.7301770368857532,-1.7301770368857532,-1.7301770368857532,-1.7301770368857532</t>
  </si>
  <si>
    <t>670147267255270289646367159462174720278866234003930658,670147267255270289646367159462174720278866234003930658,670147267255270289646367159462174720278866234003930658,670147267255270289646367159462174720278866234003930658,670147267255270289646367159462174720278866234003930658,670147267255270289646367159462174720278866234003930658,670147267255270289646367159462174720278866234003930658,670147267255270289646367159462174720278866234003930658,670147267255270289646367159462174720278866234003930658,670147267255270289646367159462174720278866234003930658,670147267255270289646367159462174720278866234003930658,670147267255270289646367159462174720278866234003930658,670147267255270289646367159462174720278866234003930658,670147267255270289646367159462174720278866234003930658,670147267255270289646367159462174720278866234003930658,670147267255270289646367159462174720278866234003930658,670147267255270289646367159462174720278866234003930658,670147267255270289646367159462174720278866234003930658,670147267255270289646367159462174720278866234003930658,670147267255270289646367159462174720278866234003930658,670147267255270289646367159462174720278866234003930658,670147267255270289646367159462174720278866234003930658,670147267255270289646367159462174720278866234003930658,670147267255270289646367159462174720278866234003930658,670147267255270289646367159462174720278866234003930658,670147267255270289646367159462174720278866234003930658,670147267255270289646367159462174720278866234003930658,670147267255270289646367159462174720278866234003930658,670147267255270289646367159462174720278866234003930658,670147267255270289646367159462174720278866234003930658</t>
  </si>
  <si>
    <t>-7.071727152261077,-6.217487065587801,-6.0701125338285165,-5.592692461582407,-5.451362392097908,-5.307205215137027,-5.289900148390971,-5.11462702575032,-5.085812259898175,-4.775587565812503,-4.6595727049830655,-4.437643240152849,-4.433104907215453,-4.382518524345488,-4.341274215434407,-4.263606055224303,-4.217939866519537,-4.162968569242857,-4.095057930582048,-4.085462371857824,-4.027006947467031,-3.9815675726232045,-3.9430024600928166,-3.928850147540867,-3.865255974129119,-3.6889989088659343,-3.6028588341688983,-3.593092960730807,-3.538816447185734,-3.4820102684802072,-3.4676895342916016,-3.384796369392264,-3.3131047603428394,-3.2844196509948604,-3.2801132461482267,-3.2503617557040365,-3.2339856516347454,-3.2303652735899435,-3.2124244442613827,-3.179788474580678,-3.1742539967823338,-3.1650293332220674,-3.1381541959999244,-3.1271562147223526,-3.0616294375850908,-2.9410675834476407,-2.9023389681433613,-2.8888008297078502,-2.841449542903334,-2.7794215712499653,-2.7744889142913465,-2.762848116597057,-2.7280721107087436,-2.7245343002392786,-2.659497680420126,-2.617292313303997,-2.5430997533969104,-2.517125038026241,-2.4699948851204234,-2.430973096003031,-2.4032273423433335,-2.391300643590471,-2.3486273468054875,-2.3396771563165863,-2.2557416557671868,-2.2367440606458375,-2.212836422001397,-2.2062897363411618,-2.178760155185183,-2.17343332923007,-2.1436063037099986,-2.106946040577746,-2.043018663508269,-2.0309131540455887,-2.0244912150575707,-2.0198903501043315,-2.019890350104331,-1.9928962492907099,-1.9780614358531678,-1.9367117811255405,-1.93671178112554,-1.9367117811255397,-1.930797588040142,-1.9307975880401405,-1.9249071718307769,-1.9118545461859509,-1.8974711292306194,-1.897471129230619,-1.895571891182843,-1.8828461929440072,-1.8686333653091307,-1.8585972213246036,-1.8451240088929979,-1.8451240088929968,-1.845124008892996,-1.842608783709452,-1.8357455423973865,-1.8352192129659057,-1.817824339357467,-1.7983779629091734,-1.7983779629091725,-1.7921991754425006,-1.7921991754425002,-1.7921991754425,-1.78657408344663,-1.7726953865553663,-1.7663460263335726,-1.7636519602690803,-1.7573319030717727,-1.7301770368857534,-1.7301770368857532</t>
  </si>
  <si>
    <t>0.28727173805236816,3.1680593490600586,7.535229921340942,8.396570920944214,11.329899311065674,13.526456832885742,15.143992185592651,16.891738891601562,17.333981037139893,19.67096734046936,22.3004093170166,22.867472887039185,23.60201358795166,24.346606016159058,24.529104232788086,25.380969762802124,26.97433376312256,27.416536331176758,29.074946880340576,30.435231924057007,30.959728479385376,32.35110569000244,33.53401207923889,33.97117853164673,34.573845624923706,35.01914572715759,36.32437872886658,38.209105014801025,38.351948738098145,39.53627014160156,39.825077056884766,40.54111838340759,42.2944118976593,48.2908730506897,54.09644389152527,57.14701819419861,62.2680344581604,65.11695432662964,65.72410416603088,67.75532865524292,69.25447344779968,71.65249109268188,71.82943487167358,73.80529046058655,74.82213950157166,79.97393870353699,82.56440043449402,89.7657413482666,91.2212061882019,92.55758738517761,94.01148962974548,94.15487909317017,94.30028104782104,98.96439099311829,100.9868392944336,103.73190832138062,106.2306616306305,113.11494588851929,120.12609434127808,130.91648244857788,136.50976634025574,139.43017029762268,140.57378911972046,143.65589356422424,148.26282143592834,172.60051488876343,191.6988296508789,205.73159193992615,207.7198576927185,218.9560351371765,231.9169647693634,249.24775528907776,278.6965501308441,295.4239146709442,323.05403876304626,340.83714413642883,350.49928879737854,350.7855894565582,358.37225556373596,371.55442333221436,404.420960187912,447.61712169647217,470.93263030052185,474.8191156387329,544.8062109947205,633.8863751888275,684.175938129425,686.3357236385345,721.9882345199585,738.1116759777069,744.560656785965,749.1148679256439,754.3685023784637,763.1820058822632,794.0979053974152,834.639057636261,879.3757882118225,908.9025311470032,942.4491794109344,976.782692193985,997.4038243293762,999.7647006511688,1023.3678600788116,1067.8473715782166,1263.2653522491455,1288.9986078739166,1321.871393442154,1430.2572870254517,1452.3955817222595,1456.7719278335571,1942.118761062622</t>
  </si>
  <si>
    <t>1,20,50,56,76,91,101,111,114,130,148,152,157,162,163,169,180,183,194,203,206,215,223,226,230,233,242,255,256,264,266,271,283,324,364,385,417,435,439,451,461,475,476,489,496,528,546,592,602,611,621,622,623,655,669,688,705,752,800,874,912,932,940,960,990,1157,1288,1384,1398,1473,1562,1680,1881,1996,2186,2303,2369,2371,2423,2513,2739,3036,3196,3223,3703,4312,4655,4670,4914,5025,5069,5100,5136,5196,5409,5689,5999,6201,6431,6667,6808,6824,6986,7290,8628,8803,9029,9772,9924,9954,13268</t>
  </si>
  <si>
    <t>2022-12-20 15:20:03.711257</t>
  </si>
  <si>
    <t>2022-12-20 16:09:15.838232</t>
  </si>
  <si>
    <t>-1.703735071564578,-1.703735071564578,-1.703735071564578,-1.703735071564578,-1.703735071564578,-1.703735071564578,-1.703735071564578,-1.703735071564578,-1.703735071564578,-1.703735071564578,-1.703735071564578,-1.703735071564578,-1.703735071564578,-1.703735071564578,-1.703735071564578,-1.703735071564578,-1.703735071564578,-1.703735071564578,-1.703735071564578,-1.703735071564578,-1.703735071564578,-1.703735071564578,-1.703735071564578,-1.703735071564578,-1.703735071564578,-1.703735071564578,-1.703735071564578,-1.703735071564578,-1.703735071564578,-1.703735071564578</t>
  </si>
  <si>
    <t>1393477379554073360401899001782160012523308453919712838,1393477379554073360401899001782160012523308453919712838,1393477379554073360401899001782160012523308453919712838,1393477379554073360401899001782160012523308453919712838,1393477379554073360401899001782160012523308453919712838,1393477379554073360401899001782160012523308453919712838,1393477379554073360401899001782160012523308453919712838,1393477379554073360401899001782160012523308453919712838,1393477379554073360401899001782160012523308453919712838,1393477379554073360401899001782160012523308453919712838,1393477379554073360401899001782160012523308453919712838,1393477379554073360401899001782160012523308453919712838,1393477379554073360401899001782160012523308453919712838,1393477379554073360401899001782160012523308453919712838,1393477379554073360401899001782160012523308453919712838,1393477379554073360401899001782160012523308453919712838,1393477379554073360401899001782160012523308453919712838,1393477379554073360401899001782160012523308453919712838,1393477379554073360401899001782160012523308453919712838,1393477379554073360401899001782160012523308453919712838,1393477379554073360401899001782160012523308453919712838,1393477379554073360401899001782160012523308453919712838,1393477379554073360401899001782160012523308453919712838,1393477379554073360401899001782160012523308453919712838,1393477379554073360401899001782160012523308453919712838,1393477379554073360401899001782160012523308453919712838,1393477379554073360401899001782160012523308453919712838,1393477379554073360401899001782160012523308453919712838,1393477379554073360401899001782160012523308453919712838,1393477379554073360401899001782160012523308453919712838</t>
  </si>
  <si>
    <t>-7.676324692206163,-7.547458041444554,-7.470214742287186,-7.300838369096485,-7.032385455095001,-6.97479264594232,-6.943324610269622,-6.755482805158663,-6.663582807553409,-6.42904487943986,-6.171339076088179,-6.14438618240753,-6.107024032406222,-6.0937726566985155,-6.037276849654885,-5.971024930605374,-5.819846854902681,-5.696315156064476,-5.400936843107378,-5.2817071687373245,-5.270617016451228,-5.1500240769395695,-5.079729469525571,-4.90087481665613,-4.729592122284287,-4.70370219737864,-4.663590140902539,-4.474648963462033,-4.324869590836266,-4.276556215703554,-4.269821601120189,-4.237978276974335,-4.226488591943803,-4.061525504188822,-4.05543977503166,-4.037785353214476,-4.033357036775752,-4.019309974838805,-3.889555188126454,-3.8755418600669262,-3.8189212629689777,-3.7340759907015695,-3.5588032467722703,-3.3977862441026656,-3.3265418736908683,-3.276456490801367,-3.2750130154671453,-3.227532665482679,-3.225203944740939,-3.218278177460384,-3.1311169085983175,-3.1290513966475455,-3.1102817623418297,-3.098745982295985,-3.0795641950353456,-3.0584362366680238,-3.0323754033022494,-3.0072244909799544,-2.9933082109214344,-2.9746239697926518,-2.9253873703166247,-2.9002119363653094,-2.83193430426523,-2.7961486210265547,-2.7411684585791063,-2.7018533541867424,-2.7004390573855908,-2.6874352878672694,-2.6039338875736253,-2.5758161667569475,-2.51550814886632,-2.5090720431409053,-2.4215450139295776,-2.4099749926458616,-2.4077571456687545,-2.40360739374535,-2.374328115412634,-2.3682849587259733,-2.3296659878266675,-2.318833867616968,-2.3123759588919004,-2.2406052043997615,-2.1982975830761333,-2.1792938090750225,-2.159787609774915,-2.156291174273345,-2.1318110868730487,-2.124328787961967,-2.088805933478351,-2.0699149691084595,-2.0459775116368064,-2.007222329060851,-1.977350496044781,-1.9501818208598651,-1.9279042290801296,-1.9265349973901753,-1.926534997390173,-1.8875037153464953,-1.887503715346493,-1.8874983561183154,-1.8874983561183138,-1.8561593477077953,-1.8505150780741755,-1.8396208876892572,-1.8291265154603022,-1.815262093946048,-1.789683983395879,-1.7787175781762814,-1.7787175781762812,-1.7782984056500266,-1.7524884377212273,-1.7345610187255864,-1.7323754007814913,-1.7323754007814904,-1.7304732896663753,-1.721134601276311,-1.7150270452403036,-1.7150270452403027,-1.7150270452403025,-1.7083580798571412,-1.708358079857141,-1.7037350715645785,-1.7037350715645783,-1.703735071564578</t>
  </si>
  <si>
    <t>0.30292510986328125,5.392726182937622,6.4014341831207275,7.303950071334839,8.196438550949097,8.33833122253418,9.366175174713135,9.799332618713379,9.944729566574097,10.812618255615234,12.323612213134766,13.661314964294434,14.329229593276978,14.61603045463562,14.794525384902954,15.135959386825562,15.578197240829468,16.61314034461975,18.12083673477173,18.84988832473755,19.43407702445984,19.729475736618042,20.315556287765503,22.049336910247803,23.803826808929443,25.544589281082153,25.685476064682007,27.829992532730103,30.348612308502197,31.064181566238403,31.643311023712158,32.08406686782837,32.22845816612244,35.39670276641846,38.00647330284119,38.31188464164734,39.62157678604126,40.61929893493652,41.25272989273071,43.22437286376953,43.65855598449707,44.092779874801636,46.34009289741516,49.44309163093567,53.68285298347473,53.86287045478821,56.693472146987915,56.98025846481323,61.766085624694824,64.51201033592224,65.95646023750305,67.97889542579651,70.47543954849243,75.85740971565247,78.03378510475159,79.65464568138123,80.81526279449463,81.39884638786316,83.29651665687561,86.75800251960754,87.33850717544556,88.35321927070618,89.10131025314331,91.31327319145203,91.74393892288208,93.21048212051392,98.70147800445557,99.30463528633118,102.49296975135803,104.2431378364563,108.07053303718567,121.48308277130127,121.76083087921143,122.05914640426636,123.52470469474792,124.10527610778809,129.68654489517212,145.4726378917694,147.21125054359436,148.6591775417328,149.53362822532654,149.97841453552246,151.90549683570862,157.55586671829224,157.83859276771545,161.51041960716248,163.83976554870605,167.9223599433899,168.36404490470886,173.50667595863342,208.55736184120178,213.84354877471924,218.44459414482117,238.73110127449036,247.071359872818,325.2434871196747,332.9478108882904,333.40603709220886,335.7364776134491,336.75423526763916,352.26565980911255,396.0361032485962,415.6129848957062,451.6781632900238,478.9128279685974,505.9342448711395,604.1809742450714,617.7802321910858,671.1605525016785,678.2720124721527,680.9466137886047,682.8748295307159,733.1691646575928,782.5639011859894,903.7002701759338,935.4892356395721,1135.7977375984192,1151.7898693084717,1160.1871354579926,1204.1376268863678,1318.2643826007843,1334.817007780075,1513.5376908779144,1798.1890943050385</t>
  </si>
  <si>
    <t>1,35,42,48,54,55,62,65,66,72,82,91,95,97,98,100,103,110,120,125,129,131,135,147,159,171,172,187,204,209,213,216,217,239,257,259,268,275,279,291,294,297,311,331,358,359,376,378,408,427,437,451,466,502,517,528,536,540,553,577,581,588,593,608,611,621,659,663,685,697,723,815,817,819,829,833,868,976,988,998,1004,1007,1020,1059,1061,1086,1102,1130,1133,1168,1407,1443,1474,1612,1669,2201,2254,2257,2273,2280,2386,2687,2822,3069,3256,3441,4114,4207,4572,4621,4639,4652,4997,5336,6170,6388,7760,7869,7927,8228,9009,9123,10335,12284</t>
  </si>
  <si>
    <t>2022-12-20 15:20:46.880478</t>
  </si>
  <si>
    <t>2022-12-20 16:09:59.971061</t>
  </si>
  <si>
    <t>-1.8250266144582388,-1.8250266144582388,-1.8250266144582388,-1.8250266144582388,-1.8250266144582388,-1.8250266144582388,-1.8250266144582388,-1.8250266144582388,-1.8250266144582388,-1.8250266144582388,-1.8250266144582388,-1.8250266144582388,-1.8250266144582388,-1.8250266144582388,-1.8250266144582388,-1.8250266144582388,-1.8250266144582388,-1.8250266144582388,-1.8250266144582388,-1.8250266144582388,-1.8250266144582388,-1.8250266144582388,-1.8250266144582388,-1.8250266144582388,-1.8250266144582388,-1.8250266144582388,-1.8250266144582388,-1.8250266144582388,-1.8250266144582388,-1.8250266144582388</t>
  </si>
  <si>
    <t>158685876445082632135607472031296856626034205361258653,158685876445082632135607472031296856626034205361258653,158685876445082632135607472031296856626034205361258653,158685876445082632135607472031296856626034205361258653,158685876445082632135607472031296856626034205361258653,158685876445082632135607472031296856626034205361258653,158685876445082632135607472031296856626034205361258653,158685876445082632135607472031296856626034205361258653,158685876445082632135607472031296856626034205361258653,158685876445082632135607472031296856626034205361258653,158685876445082632135607472031296856626034205361258653,158685876445082632135607472031296856626034205361258653,158685876445082632135607472031296856626034205361258653,158685876445082632135607472031296856626034205361258653,158685876445082632135607472031296856626034205361258653,158685876445082632135607472031296856626034205361258653,158685876445082632135607472031296856626034205361258653,158685876445082632135607472031296856626034205361258653,158685876445082632135607472031296856626034205361258653,158685876445082632135607472031296856626034205361258653,158685876445082632135607472031296856626034205361258653,158685876445082632135607472031296856626034205361258653,158685876445082632135607472031296856626034205361258653,158685876445082632135607472031296856626034205361258653,158685876445082632135607472031296856626034205361258653,158685876445082632135607472031296856626034205361258653,158685876445082632135607472031296856626034205361258653,158685876445082632135607472031296856626034205361258653,158685876445082632135607472031296856626034205361258653,158685876445082632135607472031296856626034205361258653</t>
  </si>
  <si>
    <t>-7.991332251279175,-7.870149715997387,-7.723175879855724,-6.39733210714643,-6.150096049832182,-6.132544789020225,-5.844232416361126,-5.678169262845187,-5.54273147561669,-5.496734862238207,-5.4498543808678654,-5.43031374950499,-5.399649562176925,-5.393951084761131,-5.273641636740587,-5.25903909239178,-5.201824021682072,-5.164484378646592,-5.155197417851555,-5.01449957857465,-4.857855357020235,-4.71987454207216,-4.649451022704882,-4.577195314732314,-4.573759193706102,-4.481340553882246,-4.2895379702147105,-4.1922793200274455,-4.102761624573654,-4.000644126887757,-3.945911522448612,-3.918829617907807,-3.900130067777376,-3.8648075414631426,-3.817291532392596,-3.7168997981673884,-3.6259200786911636,-3.5510340179002253,-3.4755500222433593,-3.450704749270667,-3.399869749128811,-3.29956023605926,-3.272357180577423,-3.2666966755075233,-3.186596237860926,-3.1777274383978864,-3.177003981808208,-3.0945503280253934,-3.0939019392711753,-3.0562206454895686,-3.0176879593730384,-3.0090114820952287,-2.9996015566372756,-2.974800612395477,-2.9346574524845117,-2.926709704655701,-2.9192483959824584,-2.8560647461205964,-2.8534631782522073,-2.8417117372932457,-2.8071025866421797,-2.7539473443905704,-2.748956337024938,-2.698829099475013,-2.6718591564216103,-2.661943137616275,-2.579157477165348,-2.5723118320506355,-2.5314100417708993,-2.5086734296986055,-2.5022417203662513,-2.420623521756112,-2.4029871293291984,-2.3757737605695173,-2.3439002895896204,-2.3081456540771854,-2.288619420853978,-2.219767482538103,-2.2167501569634247,-2.15529511914344,-2.1502833978485074,-2.144861736390671,-2.144308309805866,-2.1331256963399214,-2.129063775764796,-2.1290637757647954,-2.1215008833242917,-2.119360617972367,-2.086798637996047,-2.0657108560787716,-2.04876474566931,-2.0335618294759357,-2.0205770009624815,-2.018142304661778,-2.00967822820702,-2.003659012629878,-2.003635563147266,-1.9960615393578887,-1.967462628216694,-1.9271274316345,-1.9271274316344993,-1.9207888996266274,-1.9149572562464718,-1.9029835541471827,-1.9018245399566294,-1.8944545175781544,-1.8851565224493303,-1.8780605767136889,-1.8780603061088241,-1.8780603061088226,-1.878060306108822,-1.871759420155697,-1.8717594201556969,-1.8716918919503338,-1.854475979345251,-1.8525802593447362,-1.8525802593447358,-1.8323894052628416,-1.8250266144582388</t>
  </si>
  <si>
    <t>0.2973318099975586,2.1393628120422363,3.729950189590454,4.575210094451904,6.4393346309661865,7.152339458465576,7.803766489028931,8.875707387924194,9.604642391204834,9.934039115905762,10.10450792312622,10.276485204696655,10.949332237243652,11.56501054763794,11.893850564956665,12.68595838546753,12.829340934753418,13.130155086517334,13.293678522109985,13.446555137634277,14.466355800628662,16.36827826499939,16.53420901298523,16.87761616706848,18.29854416847229,19.18600368499756,20.356165409088135,20.766735553741455,21.0565083026886,22.362577199935913,24.24414324760437,25.28644847869873,25.9006130695343,26.570555448532104,28.91612720489502,29.40250253677368,31.44053030014038,33.78663492202759,35.54389214515686,36.70499563217163,36.9922833442688,37.8761830329895,40.62611985206604,40.92090082168579,41.79230785369873,44.84862041473389,47.6672785282135,48.8504536151886,50.016212463378906,51.179927587509155,52.35611009597778,53.37338352203369,53.95501470565796,56.31838631629944,56.90200734138489,57.91177701950073,58.35400938987732,59.0890326499939,59.38533163070679,59.52820372581482,60.10023498535156,61.42987537384033,61.74320936203003,64.93742251396179,69.89649248123169,77.64055919647217,80.8181700706482,85.02128148078918,96.81858515739441,99.90038633346558,109.8338053226471,125.91336417198181,131.05786848068237,140.4940721988678,146.66223526000977,149.2317032814026,166.0243992805481,168.5495467185974,175.14200854301453,183.93696522712708,193.23500728607178,195.72133255004883,207.53559279441833,208.4239625930786,222.63044619560242,223.21000242233276,238.94336581230164,241.01986932754517,309.148583650589,313.66193556785583,391.3037486076355,392.452889919281,399.21131348609924,404.58870244026184,426.94044256210327,431.0503318309784,440.6801745891571,443.33636713027954,444.06784224510193,449.9964518547058,451.0192289352417,458.00417399406433,496.0881338119507,499.7019612789154,527.5365371704102,545.0290908813477,656.6209104061127,710.9793865680695,733.9231433868408,827.3037867546082,1370.100563287735,1394.142537355423,1510.6555602550507,2026.4793589115143,2147.71165394783,2169.8484120368958,2227.555462360382,2426.527866125107,2535.8521761894226</t>
  </si>
  <si>
    <t>1,12,21,27,39,43,47,54,59,61,62,63,67,70,72,77,78,80,81,82,89,100,101,103,112,118,126,129,131,140,153,160,164,168,182,185,199,215,227,235,237,243,262,264,270,291,310,318,326,334,342,349,353,369,373,380,383,388,390,391,395,404,406,428,462,515,537,564,644,665,733,843,878,943,985,1003,1117,1134,1179,1239,1302,1319,1400,1406,1503,1507,1615,1629,2091,2122,2656,2664,2710,2747,2901,2929,2995,3013,3018,3059,3066,3113,3375,3400,3588,3708,4471,4843,5001,5646,9367,9532,10318,13856,14682,14836,15232,16530,17248</t>
  </si>
  <si>
    <t>2022-12-20 15:20:51.690881</t>
  </si>
  <si>
    <t>2022-12-20 16:10:10.508150</t>
  </si>
  <si>
    <t>-1.7587169546083272,-1.7587169546083272,-1.7587169546083272,-1.7587169546083272,-1.7587169546083272,-1.7587169546083272,-1.7587169546083272,-1.7587169546083272,-1.7587169546083272,-1.7587169546083272,-1.7587169546083272,-1.7587169546083272,-1.7587169546083272,-1.7587169546083272,-1.7587169546083272,-1.7587169546083272,-1.7587169546083272,-1.7587169546083272,-1.7587169546083272,-1.7587169546083272,-1.7587169546083272,-1.7587169546083272,-1.7587169546083272,-1.7587169546083272,-1.7587169546083272,-1.7587169546083272,-1.7587169546083272,-1.7587169546083272,-1.7587169546083272,-1.7587169546083272</t>
  </si>
  <si>
    <t>543686345491136414682380197308530873446624329642231395,543686345491136414682380197308530873446624329642231395,543686345491136414682380197308530873446624329642231395,543686345491136414682380197308530873446624329642231395,543686345491136414682380197308530873446624329642231395,543686345491136414682380197308530873446624329642231395,543686345491136414682380197308530873446624329642231395,543686345491136414682380197308530873446624329642231395,543686345491136414682380197308530873446624329642231395,543686345491136414682380197308530873446624329642231395,543686345491136414682380197308530873446624329642231395,543686345491136414682380197308530873446624329642231395,543686345491136414682380197308530873446624329642231395,543686345491136414682380197308530873446624329642231395,543686345491136414682380197308530873446624329642231395,543686345491136414682380197308530873446624329642231395,543686345491136414682380197308530873446624329642231395,543686345491136414682380197308530873446624329642231395,543686345491136414682380197308530873446624329642231395,543686345491136414682380197308530873446624329642231395,543686345491136414682380197308530873446624329642231395,543686345491136414682380197308530873446624329642231395,543686345491136414682380197308530873446624329642231395,543686345491136414682380197308530873446624329642231395,543686345491136414682380197308530873446624329642231395,543686345491136414682380197308530873446624329642231395,543686345491136414682380197308530873446624329642231395,543686345491136414682380197308530873446624329642231395,543686345491136414682380197308530873446624329642231395,543686345491136414682380197308530873446624329642231395</t>
  </si>
  <si>
    <t>-7.662278214291059,-7.639006325710656,-7.549764150253978,-7.448763571590502,-7.270348950533796,-7.145093727095031,-6.706725764796755,-6.262739493585709,-6.03054171983491,-5.875000154818984,-5.840010048420942,-5.792282669398431,-5.671737419134219,-5.549521075090554,-5.379243709180702,-5.300224129758197,-5.12370395488073,-5.120376314452319,-5.050446195152919,-4.9280824562456695,-4.8459421552516595,-4.77144907434032,-4.743084856533343,-4.717228606732497,-4.711322934744328,-4.651954032108882,-4.632818190465185,-4.467720008615792,-4.397060785362663,-4.237813036844972,-4.230794890413265,-4.228233877367634,-4.218084623129123,-4.1597432386752855,-4.04805592803715,-4.0424530390419235,-4.013659350875072,-3.991105610035467,-3.9759706766202143,-3.930427892176412,-3.8721834927847505,-3.870618336532481,-3.725239210434883,-3.5793071818990208,-3.3883169134960247,-3.383063354191586,-3.3253471246929545,-3.2540214972563257,-3.2490112267997495,-3.2485185737583646,-3.163035093316375,-3.0950275875383855,-2.997495312220601,-2.989073225987116,-2.987572690301174,-2.979119933067099,-2.9573662704970745,-2.8299167870424595,-2.7569772835052992,-2.7389784958749965,-2.7144267475211854,-2.7113077355940605,-2.628831466323576,-2.6179578450828567,-2.6061193023371807,-2.587939803140211,-2.5828724341650826,-2.5207027431400233,-2.477251854898102,-2.4352715540015155,-2.400540186875228,-2.374127032630532,-2.354375360041108,-2.346625101635306,-2.344677121995779,-2.3061748950730574,-2.290313649286632,-2.286537444690811,-2.23983319424205,-2.2380276483548305,-2.232730825873879,-2.1772839104294888,-2.1588344903934815,-2.1588295221187654,-2.157348041073318,-2.157348041073317,-2.10041877300071,-2.0778026352454364,-2.061993202147366,-2.0437141486945163,-2.002031429924146,-1.9928797492216324,-1.9540551656495384,-1.89896308050605,-1.8966712583791137,-1.8879604915228927,-1.8542202766809328,-1.8486401408614666,-1.848640140861466,-1.8370451919921533,-1.824159241492969,-1.810280811442535,-1.8007655442536799,-1.8004025941094486,-1.7971254327920103,-1.7882882296968068,-1.7865975356403319,-1.7805579830624436,-1.780557983062443,-1.7805579830624423,-1.780557983062442,-1.7747973013580103,-1.7747973013580098,-1.7747973013580094,-1.7587169546083277,-1.7587169546083272</t>
  </si>
  <si>
    <t>0.3097972869873047,0.737438440322876,2.29783296585083,3.8576834201812744,4.001617193222046,5.04693078994751,6.682913303375244,7.965799808502197,8.43206000328064,11.671173334121704,12.369495153427124,13.306627750396729,13.451035499572754,14.034148454666138,15.210890769958496,15.90819001197815,16.913479804992676,17.34960699081421,18.22046399116516,18.365378618240356,19.659849643707275,19.949640035629272,22.471238613128662,22.828269243240356,22.995203256607056,23.16320037841797,24.221856355667114,24.68234419822693,25.9839084148407,26.424571752548218,27.745371341705322,28.044233322143555,28.338003158569336,28.483908653259277,28.925089120864868,29.069469690322876,29.357736349105835,29.933324575424194,30.080739498138428,30.979130029678345,31.264451503753662,31.410321950912476,31.553274154663086,34.453099727630615,36.93175721168518,40.25979232788086,42.041144371032715,44.678807973861694,45.125057220458984,45.71526908874512,46.43470215797424,47.1581335067749,53.43334412574768,62.07130670547485,62.50196194648743,64.72162008285522,65.00587582588196,67.34369778633118,70.14633131027222,72.75896072387695,78.59453392028809,79.35809183120728,81.74502182006836,87.24888873100281,89.8157126903534,90.10651087760925,91.56199049949646,92.28542900085449,97.3039333820343,104.82685661315918,107.02289152145386,109.52359890937805,110.54132342338562,111.87896013259888,124.08108878135681,137.38374829292297,143.47171711921692,146.37400007247925,155.8469593524933,165.38913488388062,171.39042711257935,182.00192046165466,203.61205434799194,225.38151621818542,267.3805603981018,282.49262952804565,293.8894593715668,312.5490474700928,328.5788836479187,361.29568552970886,369.3125808238983,374.3842399120331,376.70099449157715,383.69890451431274,414.8308963775635,603.1039087772369,624.8242800235748,706.0351364612579,781.1606349945068,855.7672736644745,937.7610099315643,954.0033297538757,990.7255663871765,1057.8140058517456,1628.9973669052124,1668.8163771629333,1670.9848866462708,1677.2210125923157,1722.8654708862305,1753.8159182071686,1840.4588701725006,1847.2007727622986,1864.9079339504242,1911.058998823166,2102.4689168930054,2648.249317407608</t>
  </si>
  <si>
    <t>1,3,12,22,23,30,39,47,50,70,74,80,81,85,93,98,105,108,114,115,124,126,141,143,144,145,152,155,164,167,176,178,180,181,184,185,187,191,192,198,200,201,202,222,239,262,274,292,295,299,304,309,352,411,414,429,431,447,466,484,523,528,543,580,598,600,610,615,649,700,715,732,739,748,831,922,964,982,1047,1112,1153,1225,1372,1521,1805,1907,1985,2113,2223,2447,2502,2537,2553,2601,2814,4100,4249,4804,5321,5834,6395,6506,6758,7215,11110,11383,11398,11441,11753,11965,12560,12606,12728,13043,14351,17946</t>
  </si>
  <si>
    <t>2022-12-20 15:20:54.974529</t>
  </si>
  <si>
    <t>2022-12-20 16:10:14.821271</t>
  </si>
  <si>
    <t>-1.695749747176675,-1.695749747176675,-1.695749747176675,-1.695749747176675,-1.695749747176675,-1.695749747176675,-1.695749747176675,-1.695749747176675,-1.695749747176675,-1.695749747176675,-1.695749747176675,-1.695749747176675,-1.695749747176675,-1.695749747176675,-1.695749747176675,-1.695749747176675,-1.695749747176675,-1.695749747176675,-1.695749747176675,-1.695749747176675,-1.695749747176675,-1.695749747176675,-1.695749747176675,-1.695749747176675,-1.695749747176675,-1.695749747176675,-1.695749747176675,-1.695749747176675,-1.695749747176675,-1.695749747176675</t>
  </si>
  <si>
    <t>1406463393482767701684331822074057272656008975945510406,1406463393482767701684331822074057272656008975945510406,1406463393482767701684331822074057272656008975945510406,1406463393482767701684331822074057272656008975945510406,1406463393482767701684331822074057272656008975945510406,1406463393482767701684331822074057272656008975945510406,1406463393482767701684331822074057272656008975945510406,1406463393482767701684331822074057272656008975945510406,1406463393482767701684331822074057272656008975945510406,1406463393482767701684331822074057272656008975945510406,1406463393482767701684331822074057272656008975945510406,1406463393482767701684331822074057272656008975945510406,1406463393482767701684331822074057272656008975945510406,1406463393482767701684331822074057272656008975945510406,1406463393482767701684331822074057272656008975945510406,1406463393482767701684331822074057272656008975945510406,1406463393482767701684331822074057272656008975945510406,1406463393482767701684331822074057272656008975945510406,1406463393482767701684331822074057272656008975945510406,1406463393482767701684331822074057272656008975945510406,1406463393482767701684331822074057272656008975945510406,1406463393482767701684331822074057272656008975945510406,1406463393482767701684331822074057272656008975945510406,1406463393482767701684331822074057272656008975945510406,1406463393482767701684331822074057272656008975945510406,1406463393482767701684331822074057272656008975945510406,1406463393482767701684331822074057272656008975945510406,1406463393482767701684331822074057272656008975945510406,1406463393482767701684331822074057272656008975945510406,1406463393482767701684331822074057272656008975945510406</t>
  </si>
  <si>
    <t>-7.772593822059756,-7.6144083192026475,-6.935997855661976,-6.581252558937362,-6.548397639054217,-6.537276904363644,-6.274213281239359,-6.195953156417459,-6.004623121912325,-5.990353903288139,-5.985453502606942,-5.959073284624531,-5.78665562266272,-5.615892336914526,-5.58338138701121,-5.353305143700817,-5.332307858517997,-5.245829126442169,-5.2271356819619115,-5.157003588327951,-5.0429382820810265,-5.0064376296597155,-4.9228219623943215,-4.833199327241428,-4.795185073382462,-4.723959084629156,-4.559690635284755,-4.397261075490557,-4.383650405506703,-4.313641810210882,-4.208146032593123,-4.157045056902442,-4.065893451201223,-3.9906849207897532,-3.9322713776347618,-3.856778804717892,-3.8380030318888947,-3.763129207819094,-3.6888716836907176,-3.6711430802412073,-3.6294958221175544,-3.6134926695897667,-3.537906264629071,-3.3945696128525618,-3.2831544026270816,-3.2570946336396456,-3.2442018723080106,-3.2182480300224117,-3.124984705077994,-3.105958501474722,-3.067881634484807,-2.916536131842684,-2.8331876197701003,-2.763190454827419,-2.735000185222022,-2.640904070039797,-2.575365938379476,-2.5518200609695367,-2.5295652234894237,-2.5046631906610117,-2.4677739252105138,-2.450030041848318,-2.448783652558981,-2.4476307094179512,-2.4376705097867357,-2.415832537368153,-2.3940131626697183,-2.3590481357238615,-2.3361706838130525,-2.251470361870172,-2.2017731843561044,-2.201773184356104,-2.1941867387246092,-2.1884188470723664,-2.162714890554189,-2.113602337432504,-2.0549196680300943,-2.0537502299845163,-2.004808139527266,-1.9990939543909982,-1.9873585931307125,-1.9800362836310406,-1.9596129444719805,-1.949765699366823,-1.9383736684029584,-1.9279035468259977,-1.9043390658081214,-1.8286980447774284,-1.824519919557031,-1.8217347410548177,-1.8064809090132188,-1.8023244422008033,-1.797086555630934,-1.7863361029783735,-1.7822189637566277,-1.765824104529711,-1.7648707146906943,-1.764870714690694,-1.7648693054097768,-1.764869305409776,-1.7558853709266482,-1.7213554720961541,-1.7213554720961528,-1.7213554720961517,-1.7162564312887054,-1.7114947961111742,-1.709318994693109,-1.7093189946931082,-1.709318994693108,-1.7093189946931073,-1.6957500083270822,-1.6957500083270816,-1.695749747176676,-1.6957497471766756,-1.695749747176675</t>
  </si>
  <si>
    <t>0.2903122901916504,3.733146905899048,4.057958126068115,5.732553720474243,8.009942293167114,9.272907972335815,9.722659587860107,11.188685417175293,11.918711185455322,13.928558588027954,14.075485229492188,14.366305351257324,14.505173444747925,14.647628784179688,15.668319463729858,17.300676345825195,18.098364114761353,19.01814603805542,19.8870792388916,20.478119373321533,21.275869846343994,21.572190046310425,22.155252933502197,22.729318380355835,25.36418914794922,25.662503957748413,26.377928733825684,26.668220043182373,29.019636392593384,29.463746547698975,31.079621076583862,33.13167953491211,33.41595482826233,34.75212478637695,35.62757086753845,35.91533041000366,36.19705843925476,36.485838651657104,38.12681221961975,39.30051350593567,39.59527826309204,40.044492959976196,40.33226680755615,45.02261972427368,48.82400441169739,53.200963258743286,54.25479602813721,55.565802812576294,57.332820415496826,59.96689176559448,62.7163724899292,64.61207222938538,68.45154333114624,70.06038165092468,73.54863739013672,74.00439095497131,76.89365315437317,81.48099327087402,82.91342115402222,83.96224212646484,85.9570107460022,93.24713444709778,107.75049471855164,108.9296646118164,112.0174503326416,115.38056683540344,116.3948609828949,119.47480845451355,137.47478818893433,144.96438908576965,149.04728937149048,168.51437163352966,195.97805523872375,239.69514441490173,248.44207763671875,264.64760637283325,270.5764763355255,289.5473647117615,293.19322967529297,331.4374165534973,336.34469962120056,360.5269215106964,399.64411425590515,427.5934212207794,465.1568868160248,466.7443335056305,469.49685859680176,489.1001491546631,500.4921281337738,508.46353816986084,727.0753662586212,728.8160381317139,757.4939460754395,875.1124017238617,966.6804208755493,980.888368844986,1019.2045705318451,1040.7782583236694,1111.077804327011,1175.8933217525482,1241.5942764282227,1466.6980216503143,1496.0612568855286,1595.145209312439,1620.6718335151672,1679.6743559837341,1710.1988713741302,1767.2817425727844,1888.3624863624573,2048.193691968918,2423.1723761558533,2488.206178188324,2498.8627943992615,2549.9396352767944,2820.132286310196</t>
  </si>
  <si>
    <t>1,21,23,34,48,55,58,68,73,87,88,90,91,92,99,110,115,120,125,129,134,136,140,144,162,164,169,171,187,190,201,215,217,226,232,234,236,238,249,257,259,262,264,296,322,352,359,368,380,398,417,430,456,467,491,494,512,542,552,559,573,623,722,730,751,774,781,802,925,975,1003,1136,1323,1622,1682,1789,1829,1959,1984,2246,2280,2446,2714,2906,3163,3174,3193,3328,3406,3458,4954,4966,5163,5971,6598,6695,6956,7104,7585,8027,8476,10004,10204,10881,11055,11460,11669,12058,12888,13982,16479,16904,16975,17308,19090</t>
  </si>
  <si>
    <t>2022-12-20 15:21:04.096496</t>
  </si>
  <si>
    <t>2022-12-20 16:10:16.964812</t>
  </si>
  <si>
    <t>-1.6771249728161703,-1.6771249728161703,-1.6771249728161703,-1.6771249728161703,-1.6771249728161703,-1.6771249728161703,-1.6771249728161703,-1.6771249728161703,-1.6771249728161703,-1.6771249728161703,-1.6771249728161703,-1.6771249728161703,-1.6771249728161703,-1.6771249728161703,-1.6771249728161703,-1.6771249728161703,-1.6771249728161703,-1.6771249728161703,-1.6771249728161703,-1.6771249728161703,-1.6771249728161703,-1.6771249728161703,-1.6771249728161703,-1.6771249728161703,-1.6771249728161703,-1.6771249728161703,-1.6771249728161703,-1.6771249728161703,-1.6771249728161703,-1.6771249728161703</t>
  </si>
  <si>
    <t>287126213831083642177750814636520052426021451207767321,287126213831083642177750814636520052426021451207767321,287126213831083642177750814636520052426021451207767321,287126213831083642177750814636520052426021451207767321,287126213831083642177750814636520052426021451207767321,287126213831083642177750814636520052426021451207767321,287126213831083642177750814636520052426021451207767321,287126213831083642177750814636520052426021451207767321,287126213831083642177750814636520052426021451207767321,287126213831083642177750814636520052426021451207767321,287126213831083642177750814636520052426021451207767321,287126213831083642177750814636520052426021451207767321,287126213831083642177750814636520052426021451207767321,287126213831083642177750814636520052426021451207767321,287126213831083642177750814636520052426021451207767321,287126213831083642177750814636520052426021451207767321,287126213831083642177750814636520052426021451207767321,287126213831083642177750814636520052426021451207767321,287126213831083642177750814636520052426021451207767321,287126213831083642177750814636520052426021451207767321,287126213831083642177750814636520052426021451207767321,287126213831083642177750814636520052426021451207767321,287126213831083642177750814636520052426021451207767321,287126213831083642177750814636520052426021451207767321,287126213831083642177750814636520052426021451207767321,287126213831083642177750814636520052426021451207767321,287126213831083642177750814636520052426021451207767321,287126213831083642177750814636520052426021451207767321,287126213831083642177750814636520052426021451207767321,287126213831083642177750814636520052426021451207767321</t>
  </si>
  <si>
    <t>-7.76009737883848,-7.385416306473077,-7.173460854859564,-6.3283651333633095,-6.129160847430179,-6.010921317479875,-5.932218351081504,-5.805124817689357,-5.650149552562346,-5.586097751201885,-5.2030584895102905,-5.107338139579616,-5.069263075638113,-5.040377144941335,-5.000899492614812,-4.8734231764715625,-4.856372528014978,-4.698126641180221,-4.565721177499074,-4.381765502992251,-4.262090700692084,-4.104715862051489,-4.071596357360269,-4.009819639829038,-3.956543295926053,-3.7033299214192503,-3.6483236961870427,-3.607775679117251,-3.5684399146679144,-3.5577892603626333,-3.4669908773669307,-3.4255390281984877,-3.3888605983798206,-3.2607282686423007,-3.227915135574162,-3.2216569341065795,-3.2203517575389693,-3.212115953471502,-3.2049556767504908,-3.1912076900710766,-3.1840898570937024,-3.1829766656731726,-3.1357070103933853,-3.1329090024938195,-3.0988000223977834,-2.988983770383435,-2.96964054913977,-2.9613898482462813,-2.8737541659026946,-2.8693322662110883,-2.8432062529690403,-2.8368709372229297,-2.816674504744882,-2.8100257008686174,-2.795695327530876,-2.790873844714805,-2.71792719358544,-2.7170895006161753,-2.685205523592076,-2.6617531062315543,-2.621241124931941,-2.6066240710772353,-2.5908856168420553,-2.537435581113928,-2.535828439780017,-2.5156776992624224,-2.4472996186370852,-2.4230595025253416,-2.3617837371039814,-2.3289775457095883,-2.3211145855224085,-2.2883511309313422,-2.259447781631805,-2.250485951240998,-2.244368689672163,-2.1934045070583323,-2.1797992069734544,-2.1060062395789365,-2.0856972719993525,-2.0573221811647495,-2.009265334770682,-2.0068025148395194,-1.975742469712815,-1.9178666188054772,-1.8919858446066833,-1.8811132619144513,-1.881113261914451,-1.8627892327828488,-1.8491519383277282,-1.831142055948637,-1.8176301661083136,-1.806027576603689,-1.8004233296899999,-1.792781171660799,-1.754015108266221,-1.740096230916546,-1.7381069228753399,-1.7131035837123723,-1.7131031720568677,-1.7088816400716773,-1.7035568235330913,-1.6920350055662885,-1.6874704498053263,-1.6874704498053252,-1.6771249728161703</t>
  </si>
  <si>
    <t>0.32593798637390137,0.7621228694915771,3.233384132385254,4.651188373565674,5.088400602340698,9.278317213058472,10.005962371826172,10.338440656661987,11.392254829406738,12.182484149932861,15.099620819091797,16.108872652053833,17.42141842842102,17.5608229637146,18.165440559387207,18.45872187614441,19.90260887145996,20.335251808166504,22.814017057418823,23.821703672409058,25.710978269577026,26.709643363952637,27.58396315574646,27.86370086669922,30.396095991134644,30.82176446914673,32.567604780197144,35.20575952529907,38.410492181777954,40.0033745765686,40.72133493423462,44.579331398010254,46.61029529571533,49.06767988204956,50.847524881362915,52.69499707221985,53.577354431152344,56.2086398601532,56.35553765296936,57.37174677848816,58.125762939453125,62.67815804481506,63.41216421127319,66.6501989364624,68.12512445449829,69.09229803085327,76.4866361618042,85.30443406105042,88.67606854438782,90.55471229553223,91.46963286399841,92.90766406059265,95.37170076370239,96.40005135536194,97.99484443664551,98.88019561767578,103.5713427066803,104.7479920387268,106.35483980178833,108.83070468902588,113.51197791099548,114.9317901134491,121.21442890167236,121.52629280090332,132.67158317565918,137.98569512367249,138.56826663017273,139.57241296768188,152.58342742919922,163.00574707984924,163.59481024742126,165.19227051734924,173.84895873069763,177.81542372703552,192.24773383140564,193.6244170665741,209.58061861991882,211.90392470359802,214.68259143829346,219.03234481811523,223.55016493797302,230.2081925868988,230.64336967468262,234.09976887702942,262.2947859764099,322.12343072891235,388.75140166282654,393.226037979126,437.74278593063354,438.33548736572266,440.80269289016724,538.5074272155762,549.2879867553711,605.9509961605072,627.9548914432526,673.8834393024445,799.84672498703,856.1951038837433,916.6928453445435,1100.0099692344666,1111.9039995670319,1166.4848120212555,1401.3469305038452,1900.2196788787842,2136.478345155716</t>
  </si>
  <si>
    <t>1,3,20,30,33,61,65,67,74,79,99,106,115,116,120,122,132,135,152,159,172,179,185,187,204,207,219,237,259,270,275,301,315,332,344,357,363,381,382,389,394,425,430,451,460,466,516,577,600,613,619,629,646,653,664,670,702,710,721,738,770,780,823,825,901,936,940,947,1036,1107,1111,1122,1181,1208,1307,1316,1426,1442,1461,1491,1522,1568,1571,1595,1784,2194,2651,2682,2987,2991,3008,3677,3751,4138,4289,4605,5473,5859,6274,7530,7611,7985,9597,13003,14620</t>
  </si>
  <si>
    <t>2022-12-20 15:20:59.292129</t>
  </si>
  <si>
    <t>2022-12-20 16:10:18.624564</t>
  </si>
  <si>
    <t>-1.6916905720689615,-1.6916905720689615,-1.6916905720689615,-1.6916905720689615,-1.6916905720689615,-1.6916905720689615,-1.6916905720689615,-1.6916905720689615,-1.6916905720689615,-1.6916905720689615,-1.6916905720689615,-1.6916905720689615,-1.6916905720689615,-1.6916905720689615,-1.6916905720689615,-1.6916905720689615,-1.6916905720689615,-1.6916905720689615,-1.6916905720689615,-1.6916905720689615,-1.6916905720689615,-1.6916905720689615,-1.6916905720689615,-1.6916905720689615,-1.6916905720689615,-1.6916905720689615,-1.6916905720689615,-1.6916905720689615,-1.6916905720689615,-1.6916905720689615</t>
  </si>
  <si>
    <t>921300934078646738957972476019878266227582299517740870,921300934078646738957972476019878266227582299517740870,921300934078646738957972476019878266227582299517740870,921300934078646738957972476019878266227582299517740870,921300934078646738957972476019878266227582299517740870,921300934078646738957972476019878266227582299517740870,921300934078646738957972476019878266227582299517740870,921300934078646738957972476019878266227582299517740870,921300934078646738957972476019878266227582299517740870,921300934078646738957972476019878266227582299517740870,921300934078646738957972476019878266227582299517740870,921300934078646738957972476019878266227582299517740870,921300934078646738957972476019878266227582299517740870,921300934078646738957972476019878266227582299517740870,921300934078646738957972476019878266227582299517740870,921300934078646738957972476019878266227582299517740870,921300934078646738957972476019878266227582299517740870,921300934078646738957972476019878266227582299517740870,921300934078646738957972476019878266227582299517740870,921300934078646738957972476019878266227582299517740870,921300934078646738957972476019878266227582299517740870,921300934078646738957972476019878266227582299517740870,921300934078646738957972476019878266227582299517740870,921300934078646738957972476019878266227582299517740870,921300934078646738957972476019878266227582299517740870,921300934078646738957972476019878266227582299517740870,921300934078646738957972476019878266227582299517740870,921300934078646738957972476019878266227582299517740870,921300934078646738957972476019878266227582299517740870,921300934078646738957972476019878266227582299517740870</t>
  </si>
  <si>
    <t>-7.393452391265438,-6.998724134919471,-6.953767614608191,-6.952079364499441,-6.94738504744619,-6.595964956332379,-6.583942453845111,-6.2042732885449965,-5.6727866495829,-5.640922027391169,-5.475436371311419,-5.453764334479038,-5.396246582952913,-5.3745080393281075,-5.277961133063226,-5.129750204701787,-5.048126516108811,-4.914065747687911,-4.869527932513597,-4.744159008097075,-4.716223263306322,-4.645701961433464,-4.626121941213368,-4.498215477376816,-4.439504991163233,-4.335660302444077,-4.261323103309615,-4.196979210682257,-4.018882559748878,-3.861465682347873,-3.808327434182163,-3.58969758910621,-3.49630832500441,-3.4788137424345633,-3.447245605916722,-3.414188202397299,-3.411240336465601,-3.4068196777181203,-3.3892946366883154,-3.293061351365052,-3.2669950524135896,-3.188907397330379,-3.0748958342408357,-3.0092740269623928,-2.9969207775007285,-2.973944076676305,-2.951068440524483,-2.9446332899608416,-2.9119126070361454,-2.8610157319742333,-2.8469927816504064,-2.835588673182587,-2.822837281109407,-2.7504721328249735,-2.734617295921038,-2.69456836251808,-2.6697831239282857,-2.597681626132585,-2.581442362399013,-2.545178837054684,-2.53003487563694,-2.5158804665095205,-2.4882546994796186,-2.4343642374077303,-2.396333198858794,-2.39544511889838,-2.372853726315913,-2.3449464657061774,-2.325173871666108,-2.302533671308635,-2.2575729284639126,-2.2507372786426374,-2.2094917683421507,-2.1896845313869417,-2.1837694902071467,-2.133818148618141,-2.1338181486181393,-2.1286136743698703,-2.1031599607232696,-2.0885965258379118,-2.0749472437311782,-2.0541948593678683,-2.0413621359373724,-2.0378441426340363,-2.033623425629585,-2.0336196903451667,-2.003151097824484,-1.9643982359893897,-1.9588286127349233,-1.955008783732018,-1.9094936003390992,-1.8998008589197184,-1.8998008589197173,-1.8969326906323367,-1.8746372199984997,-1.8746372199984986,-1.8743539911386846,-1.8671810238120907,-1.859192605544711,-1.7854137135533303,-1.7656820961425392,-1.6936862237048171,-1.6936862237048165,-1.693686223704816,-1.6916905720689615</t>
  </si>
  <si>
    <t>0.29636120796203613,1.3507637977600098,2.0892786979675293,5.432196617126465,6.899659633636475,7.1879377365112305,8.180600643157959,8.461845636367798,9.324686527252197,11.783876895904541,12.836751222610474,13.459385871887207,13.628824472427368,14.12779974937439,15.526798486709595,16.896597385406494,17.46963381767273,18.044734239578247,18.62330961227417,20.089966773986816,20.819478750228882,20.962371110916138,21.97258687019348,22.405287742614746,22.6930673122406,23.312718868255615,24.478851318359375,25.93980312347412,26.07920551300049,28.119703769683838,30.878790855407715,32.59438943862915,33.93103766441345,35.25862669944763,35.40452313423157,35.55041003227234,36.8684868812561,37.908862829208374,38.34712862968445,38.49400591850281,38.9261999130249,41.1382417678833,44.94613838195801,48.32893967628479,52.44755148887634,53.76722025871277,61.18597960472107,69.10822772979736,71.64854884147644,71.96439385414124,74.06905436515808,74.21697425842285,89.30657768249512,99.3979766368866,102.7230134010315,103.1691882610321,107.58202648162842,113.26902866363525,116.79676508903503,119.67348098754883,124.37988471984863,129.77597975730896,135.29741215705872,155.4850389957428,160.7679615020752,161.20065760612488,209.8482813835144,210.7121295928955,217.5025134086609,229.57888507843018,258.40832591056824,259.7447259426117,267.066579580307,267.5263440608978,327.5419764518738,329.0214412212372,345.36004304885864,372.86040902137756,416.1850039958954,521.8597173690796,556.0956795215607,600.957926273346,615.6208534240723,628.3457977771759,645.1643736362457,657.9674065113068,683.0896289348602,769.6658709049225,873.6289012432098,935.0695707798004,1001.3638389110565,1013.563805103302,1019.4470472335815,1048.3103728294373,1050.9743101596832,1151.4555566310883,1287.4205470085144,1415.40052318573,1417.7475349903107,1419.7756111621857,1509.1301865577698,1741.4008996486664,1866.0347402095795,2056.9661486148834,2874.841131210327</t>
  </si>
  <si>
    <t>1,7,12,32,42,44,51,53,59,76,83,87,88,91,99,108,112,116,120,130,135,136,143,146,148,152,160,170,171,185,204,216,225,234,235,236,245,252,255,256,259,274,300,323,351,360,411,465,481,483,496,497,600,669,692,695,725,764,788,808,840,877,915,1051,1087,1090,1422,1428,1475,1558,1755,1762,1811,1814,2225,2235,2347,2536,2833,3555,3791,4095,4196,4283,4398,4486,4658,5253,5967,6387,6841,6924,6962,7160,7178,7866,8795,9672,9688,9702,10296,11886,12740,14047,19459</t>
  </si>
  <si>
    <t>2022-12-20 15:20:59.313184</t>
  </si>
  <si>
    <t>2022-12-20 16:10:19.698144</t>
  </si>
  <si>
    <t>-1.7547359064381598,-1.7547359064381598,-1.7547359064381598,-1.7547359064381598,-1.7547359064381598,-1.7547359064381598,-1.7547359064381598,-1.7547359064381598,-1.7547359064381598,-1.7547359064381598,-1.7547359064381598,-1.7547359064381598,-1.7547359064381598,-1.7547359064381598,-1.7547359064381598,-1.7547359064381598,-1.7547359064381598,-1.7547359064381598,-1.7547359064381598,-1.7547359064381598,-1.7547359064381598,-1.7547359064381598,-1.7547359064381598,-1.7547359064381598,-1.7547359064381598,-1.7547359064381598,-1.7547359064381598,-1.7547359064381598,-1.7547359064381598,-1.7547359064381598</t>
  </si>
  <si>
    <t>447928866951043051579548966111537954667314055174649351,447928866951043051579548966111537954667314055174649351,447928866951043051579548966111537954667314055174649351,447928866951043051579548966111537954667314055174649351,447928866951043051579548966111537954667314055174649351,447928866951043051579548966111537954667314055174649351,447928866951043051579548966111537954667314055174649351,447928866951043051579548966111537954667314055174649351,447928866951043051579548966111537954667314055174649351,447928866951043051579548966111537954667314055174649351,447928866951043051579548966111537954667314055174649351,447928866951043051579548966111537954667314055174649351,447928866951043051579548966111537954667314055174649351,447928866951043051579548966111537954667314055174649351,447928866951043051579548966111537954667314055174649351,447928866951043051579548966111537954667314055174649351,447928866951043051579548966111537954667314055174649351,447928866951043051579548966111537954667314055174649351,447928866951043051579548966111537954667314055174649351,447928866951043051579548966111537954667314055174649351,447928866951043051579548966111537954667314055174649351,447928866951043051579548966111537954667314055174649351,447928866951043051579548966111537954667314055174649351,447928866951043051579548966111537954667314055174649351,447928866951043051579548966111537954667314055174649351,447928866951043051579548966111537954667314055174649351,447928866951043051579548966111537954667314055174649351,447928866951043051579548966111537954667314055174649351,447928866951043051579548966111537954667314055174649351,447928866951043051579548966111537954667314055174649351</t>
  </si>
  <si>
    <t>-8.132901487859998,-7.523211975694009,-7.486421458672734,-6.678503624572396,-6.540991771847589,-6.375156481320982,-6.294778103228296,-6.269804873705389,-5.913374146941958,-5.8443756940181,-5.53756383634635,-5.371150808566723,-5.327058592185871,-5.321231308840872,-5.110799096717594,-5.105610884624063,-5.064265494215767,-5.00288939037737,-4.962929879947552,-4.894374541642773,-4.890607399321646,-4.687877670217642,-4.612991042672629,-4.580368364577411,-4.551013142706855,-4.502045657758672,-4.46516256367712,-4.462084566478914,-4.341408966499733,-4.335426263981019,-4.266839382359343,-4.236722276322284,-4.036330598306801,-3.9017382025526133,-3.873355716408859,-3.7552889116950348,-3.6513429396748713,-3.4141596295846206,-3.3699348684036936,-3.31422620612675,-3.283018148614491,-3.2513933463538947,-3.2422475543990137,-3.1795464112050977,-3.057409648717525,-3.0316815436106728,-3.002453717675154,-2.9465897656452777,-2.9164309055901487,-2.7983256870201507,-2.7668082424768237,-2.755071721858415,-2.6851408691901395,-2.6547241699930875,-2.6547241699930857,-2.643823549218466,-2.6368578974876837,-2.5824535241397877,-2.5234417968433394,-2.442894322719956,-2.411421991233489,-2.3939220329976045,-2.37038761837295,-2.350667559933314,-2.311902869028798,-2.2161210594945255,-2.18891965694551,-2.127482515065151,-2.127130080779093,-2.1233614413123285,-2.1186064558338313,-2.1030462210435124,-2.0857960673958953,-2.0771933795454136,-2.039103574280416,-1.993761203264252,-1.9937612032642515,-1.9585293293610957,-1.9505782777136236,-1.9414707592246498,-1.941470759224649,-1.9406005229765604,-1.9396665148756504,-1.9138750896469527,-1.892283980147077,-1.8805082719824957,-1.8776004738236003,-1.8739364658527848,-1.8722048905198476,-1.8722048905198474,-1.8636523417689952,-1.8636523417689943,-1.863652341768994,-1.8504428465732674,-1.8481145622037114,-1.8279918891074238,-1.8163401124758631,-1.7757961420395787,-1.769981371202923,-1.7699813712029229,-1.7691664281508535,-1.7547359064381605,-1.7547359064381598</t>
  </si>
  <si>
    <t>0.2893412113189697,0.586153507232666,3.403045892715454,5.335361957550049,5.478241205215454,5.625169277191162,6.373230695724487,7.258613109588623,7.40350604057312,8.259305953979492,8.399176597595215,8.691467523574829,9.84213137626648,10.132940769195557,11.297582149505615,12.781533002853394,13.888093709945679,14.258700370788574,14.64691424369812,15.00693392753601,15.184921503067017,15.816637754440308,16.899598360061646,17.04651403427124,18.794753313064575,19.089614629745483,19.691343545913696,20.563299655914307,20.85308861732483,21.873826026916504,23.35382318496704,23.922378540039062,25.08998966217041,26.105782508850098,28.002406358718872,29.16001605987549,31.192678928375244,31.34205722808838,32.504148960113525,33.250683307647705,36.05676507949829,37.799561977386475,38.97181820869446,41.71482706069946,47.30060911178589,51.12438344955444,52.01081991195679,52.297629594802856,54.775890588760376,56.81998085975647,58.429348945617676,60.77086806297302,63.73886203765869,68.82225823402405,72.1112630367279,77.12429141998291,80.77565908432007,81.59930443763733,85.67733597755432,100.91460537910461,103.24888753890991,104.29078960418701,109.7038426399231,111.60647320747375,118.05613970756531,150.38553404808044,157.11154961585999,161.60629177093506,167.08220505714417,173.80603289604187,185.1086630821228,187.02229356765747,188.05209469795227,188.33686518669128,212.15096879005432,254.11074542999268,422.73179268836975,472.72069096565247,517.2792484760284,538.003583908081,654.5526874065399,744.949545621872,769.6182405948639,771.5309174060822,771.8268487453461,779.7732374668121,838.4032187461853,861.5996649265289,916.8025946617126,1255.751873254776,1309.2098443508148,1322.5021929740906,1385.7603454589844,1563.138456106186,1580.2341549396515,1588.4115447998047,1883.4612307548523,2002.2136340141296,2071.4408264160156,2491.7151594161987,2507.6129105091095,2529.315099954605,2824.582295894623</t>
  </si>
  <si>
    <t>1,2,20,31,32,33,38,44,45,51,52,54,62,64,72,82,89,91,93,95,96,100,107,108,120,122,126,132,134,141,151,155,163,170,183,191,205,206,214,219,238,250,258,277,315,341,347,349,366,380,391,407,427,462,483,516,541,547,575,679,695,702,739,752,796,1016,1062,1093,1130,1176,1253,1266,1273,1275,1437,1725,2877,3220,3522,3665,4461,5081,5251,5264,5266,5321,5724,5883,6261,8577,8944,9035,9468,10666,10783,10839,12858,13671,14142,16929,17033,17173,19121</t>
  </si>
  <si>
    <t>2022-12-20 15:21:14.787346</t>
  </si>
  <si>
    <t>2022-12-20 16:10:25.897360</t>
  </si>
  <si>
    <t>-1.7587440516434207,-1.7587440516434207,-1.7587440516434207,-1.7587440516434207,-1.7587440516434207,-1.7587440516434207,-1.7587440516434207,-1.7587440516434207,-1.7587440516434207,-1.7587440516434207,-1.7587440516434207,-1.7587440516434207,-1.7587440516434207,-1.7587440516434207,-1.7587440516434207,-1.7587440516434207,-1.7587440516434207,-1.7587440516434207,-1.7587440516434207,-1.7587440516434207,-1.7587440516434207,-1.7587440516434207,-1.7587440516434207,-1.7587440516434207,-1.7587440516434207,-1.7587440516434207,-1.7587440516434207,-1.7587440516434207,-1.7587440516434207,-1.7587440516434207</t>
  </si>
  <si>
    <t>1410304848554502953242860505250057744947038181581632797,1410304848554502953242860505250057744947038181581632797,1410304848554502953242860505250057744947038181581632797,1410304848554502953242860505250057744947038181581632797,1410304848554502953242860505250057744947038181581632797,1410304848554502953242860505250057744947038181581632797,1410304848554502953242860505250057744947038181581632797,1410304848554502953242860505250057744947038181581632797,1410304848554502953242860505250057744947038181581632797,1410304848554502953242860505250057744947038181581632797,1410304848554502953242860505250057744947038181581632797,1410304848554502953242860505250057744947038181581632797,1410304848554502953242860505250057744947038181581632797,1410304848554502953242860505250057744947038181581632797,1410304848554502953242860505250057744947038181581632797,1410304848554502953242860505250057744947038181581632797,1410304848554502953242860505250057744947038181581632797,1410304848554502953242860505250057744947038181581632797,1410304848554502953242860505250057744947038181581632797,1410304848554502953242860505250057744947038181581632797,1410304848554502953242860505250057744947038181581632797,1410304848554502953242860505250057744947038181581632797,1410304848554502953242860505250057744947038181581632797,1410304848554502953242860505250057744947038181581632797,1410304848554502953242860505250057744947038181581632797,1410304848554502953242860505250057744947038181581632797,1410304848554502953242860505250057744947038181581632797,1410304848554502953242860505250057744947038181581632797,1410304848554502953242860505250057744947038181581632797,1410304848554502953242860505250057744947038181581632797</t>
  </si>
  <si>
    <t>-7.920063255425502,-7.69054823307162,-7.391952073893886,-7.16658657391657,-6.441218370501455,-5.912289667030707,-5.825048921303301,-5.617582530509964,-5.569763424760532,-5.516161007272241,-5.507617348154099,-5.495176254541121,-5.422685932119301,-5.413433609404973,-5.395136199627763,-5.371000104870318,-5.2965252359932045,-5.230664293479901,-5.201424119794202,-5.153905762945218,-5.115539836067929,-5.006896664408656,-4.971180832883594,-4.907374813265748,-4.848385343182077,-4.605087296619537,-4.537469531060697,-4.402323911999091,-4.355707137383668,-4.349613619058237,-4.3256871589809025,-4.317559005317692,-4.248090170031184,-4.231668030210369,-4.095002175513649,-4.056453408639998,-4.029784564975468,-4.022602978428281,-3.9195549558812885,-3.9009581644393356,-3.8534358279435827,-3.784574641970478,-3.7374195172465923,-3.72687850529147,-3.7091208248062415,-3.6321966191863724,-3.412707529818013,-3.3524634724934734,-3.292114510103291,-3.2467153070790897,-3.223419442881752,-3.0853936879775503,-3.064118361686327,-2.905176238983601,-2.881471523993033,-2.875885828041503,-2.8459428107818305,-2.7819722473574027,-2.7410819600353737,-2.703488551367423,-2.644001674507218,-2.6139295258771016,-2.6122560209427084,-2.590564090198477,-2.523316584721926,-2.390551887537042,-2.3767678468698743,-2.3766668431612654,-2.296793431846729,-2.2508018474920095,-2.2465422549617977,-2.228706459753563,-2.20401085318619,-2.1281875204250564,-2.1111677119388608,-2.091324760503615,-2.083147480679649,-2.0803631876567947,-2.0803631876567943,-2.070140709010282,-2.0530096356656333,-2.0270428200798314,-2.0209960363127966,-1.9851564682694784,-1.9760857526004019,-1.9715603756255147,-1.9562533827382407,-1.95625338273824,-1.9531376586898435,-1.8877286721186068,-1.859296836769918,-1.8592968367699179,-1.845183234381252,-1.8451832343812518,-1.8413084010738838,-1.8249039674748087,-1.8104695893901779,-1.7721446817288538,-1.7603169139092463,-1.7587440516434212,-1.7587440516434207</t>
  </si>
  <si>
    <t>0.28331971168518066,3.3812620639801025,4.401240348815918,5.422030448913574,5.569936275482178,9.653928518295288,10.092640399932861,10.949978828430176,11.972777843475342,12.257518291473389,12.402892827987671,12.82662558555603,12.963888168334961,13.25818943977356,13.991746425628662,14.28401780128479,14.853071928024292,16.00674319267273,16.287988424301147,16.573264122009277,17.011932611465454,17.611586809158325,18.62681484222412,19.81705069541931,19.967458963394165,21.866621255874634,22.890013694763184,23.60995078086853,25.081448554992676,27.39727520942688,27.552196741104126,29.018715143203735,30.330267667770386,31.504521369934082,32.22493863105774,33.556674003601074,35.18651342391968,36.19974160194397,37.22256588935852,39.24506139755249,39.81963610649109,43.21239614486694,49.34516763687134,50.65918326377869,51.41271758079529,55.33760380744934,57.58919095993042,60.7653272151947,62.84741568565369,65.0664291381836,67.9129364490509,69.35690093040466,70.22681307792664,76.79143738746643,84.117342710495,90.06942057609558,93.8636212348938,96.76254844665527,99.3817412853241,104.04439806938171,107.82513499259949,110.042799949646,118.39945816993713,132.82819199562073,137.72894096374512,139.4749825000763,145.81827449798584,149.64866185188293,149.7935597896576,169.50962495803833,189.10789275169373,199.96725821495056,213.07039046287537,222.0407633781433,235.65075159072876,238.6139600276947,250.259831905365,293.23230957984924,315.4790427684784,336.8429718017578,366.6695919036865,389.9611268043518,668.4119560718536,707.5683553218842,747.5766749382019,862.9853632450104,913.76815533638,920.1538734436035,996.2843327522278,1013.9696657657623,1077.4203691482544,1267.7383546829224,1284.7039716243744,1361.6527388095856,1452.2785081863403,1588.0401012897491,1619.9002327919006,1841.257954120636,2084.180016040802,2153.3548209667206,2198.511458873749</t>
  </si>
  <si>
    <t>1,21,28,35,36,64,67,73,80,82,83,86,87,89,94,96,100,108,110,112,115,119,126,134,135,148,155,160,170,186,187,197,206,214,219,228,239,246,253,267,271,294,336,345,350,376,390,411,425,440,460,470,476,521,571,612,638,658,676,708,734,749,806,903,937,949,992,1018,1019,1154,1288,1363,1453,1515,1609,1629,1705,2000,2153,2300,2505,2665,4574,4843,5119,5914,6262,6306,6829,6948,7384,8689,8806,9335,9943,10874,11093,12615,14281,14756,15066</t>
  </si>
  <si>
    <t>2022-12-20 15:58:22.434648</t>
  </si>
  <si>
    <t>2022-12-20 16:51:09.962750</t>
  </si>
  <si>
    <t>-2.1479315932733836,-2.1479315932733836,-2.1479315932733836,-2.1479315932733836,-2.1479315932733836,-2.1479315932733836,-2.1479315932733836,-2.1479315932733836,-2.1479315932733836,-2.1479315932733836,-2.1479315932733836,-2.1479315932733836,-2.1479315932733836,-2.1479315932733836,-2.1479315932733836,-2.1479315932733836,-2.1479315932733836,-2.1479315932733836,-2.1479315932733836,-2.1479315932733836,-2.1479315932733836,-2.1479315932733836,-2.1479315932733836,-2.1479315932733836,-2.1479315932733836,-2.1479315932733836,-2.1479315932733836,-2.1479315932733836,-2.1479315932733836,-2.1479315932733836</t>
  </si>
  <si>
    <t>142198983074221587221722387580190494487689430491622028416498,142198983074221587221722387580190494487689430491622028416498,142198983074221587221722387580190494487689430491622028416498,142198983074221587221722387580190494487689430491622028416498,142198983074221587221722387580190494487689430491622028416498,142198983074221587221722387580190494487689430491622028416498,142198983074221587221722387580190494487689430491622028416498,142198983074221587221722387580190494487689430491622028416498,142198983074221587221722387580190494487689430491622028416498,142198983074221587221722387580190494487689430491622028416498,142198983074221587221722387580190494487689430491622028416498,142198983074221587221722387580190494487689430491622028416498,142198983074221587221722387580190494487689430491622028416498,142198983074221587221722387580190494487689430491622028416498,142198983074221587221722387580190494487689430491622028416498,142198983074221587221722387580190494487689430491622028416498,142198983074221587221722387580190494487689430491622028416498,142198983074221587221722387580190494487689430491622028416498,142198983074221587221722387580190494487689430491622028416498,142198983074221587221722387580190494487689430491622028416498,142198983074221587221722387580190494487689430491622028416498,142198983074221587221722387580190494487689430491622028416498,142198983074221587221722387580190494487689430491622028416498,142198983074221587221722387580190494487689430491622028416498,142198983074221587221722387580190494487689430491622028416498,142198983074221587221722387580190494487689430491622028416498,142198983074221587221722387580190494487689430491622028416498,142198983074221587221722387580190494487689430491622028416498,142198983074221587221722387580190494487689430491622028416498,142198983074221587221722387580190494487689430491622028416498</t>
  </si>
  <si>
    <t>-7.6771506651637145,-7.578194046073423,-7.103168212789894,-6.797938323233709,-6.734517800542574,-6.49842408526746,-6.300366678629992,-6.094484685454217,-6.004432640415407,-5.850958646657046,-5.795363601023769,-5.753275355404512,-5.702116652518305,-5.607347984664461,-5.579699923655645,-5.524773304656076,-5.451246885269532,-5.337240190786967,-5.2482893917065985,-5.222608665972923,-5.172227837518096,-5.171765405073402,-5.134537859648446,-5.104358817960986,-5.056465893164223,-5.033146994227253,-4.974874176870705,-4.953894719509644,-4.949803317897194,-4.798881085277182,-4.757250246426309,-4.673856541798907,-4.578474525065227,-4.428761566122035,-4.38676690817349,-4.28755874917711,-4.270713018969932,-4.016629184269419,-3.963434918871581,-3.89592375987046,-3.7355201551471184,-3.6413176542381285,-3.586643598324303,-3.577918254770535,-3.48063477101135,-3.4229871745848333,-3.4224411374212784,-3.2817727695372545,-3.2779872466685966,-3.1883213773971057,-3.1633240105582074,-3.1424799070467695,-3.1424799070467686,-3.12322738739621,-3.1198355682006675,-3.115401733881877,-3.109311966597365,-3.070341748922344,-3.0307521020582104,-3.0133612530601406,-2.9754176802249725,-2.8693801342972414,-2.8242288885067577,-2.823039981898874,-2.7150770959281942,-2.715077095928194,-2.6311197286247587,-2.588617837762302,-2.5270398825798015,-2.5270398825798006,-2.4954861021773054,-2.4927361264994,-2.4611656264614004,-2.405713753987372,-2.3772226054674888,-2.3386173383283255,-2.2780660986861347,-2.2570625832481332,-2.2480185539260544,-2.226300140201268,-2.2137145693785385,-2.213714569378538,-2.187122664387662,-2.1538518528646735,-2.153851852864672,-2.1491023622175276,-2.1479315932733853,-2.147931593273385,-2.1479315932733836</t>
  </si>
  <si>
    <t>0.2983078956604004,0.4426758289337158,4.206179857254028,6.885031461715698,7.037451982498169,7.779459714889526,8.938180923461914,11.918541431427002,13.116853952407837,14.512934923171997,17.632516145706177,18.22167730331421,18.372573137283325,18.9788715839386,19.129213333129883,19.584421157836914,20.336941242218018,20.628727912902832,22.28223705291748,23.17311978340149,23.469417810440063,23.92464590072632,24.67721199989319,24.975016593933105,25.12400245666504,25.417296886444092,25.719658613204956,26.167309761047363,26.316279411315918,26.9123272895813,27.36205244064331,31.69387197494507,31.838812112808228,33.33746027946472,34.97985100746155,35.87680959701538,37.80599880218506,40.34592294692993,42.678181171417236,44.31263065338135,44.60750079154968,45.6447491645813,48.35112929344177,64.99834632873535,73.19929885864258,82.78719806671143,85.39355254173279,88.54445838928223,99.72717428207397,101.74814343452454,109.00172233581543,114.31340432167053,120.00688314437866,120.92795610427856,140.89587569236755,144.3269591331482,155.83804845809937,159.3122889995575,163.27451610565186,251.10830664634705,256.6182460784912,261.63802218437195,264.44081592559814,288.5723924636841,290.91155219078064,386.72023606300354,415.9055423736572,483.5654010772705,517.4658846855164,524.1579463481903,572.2840051651001,574.4159450531006,576.2255554199219,639.0502383708954,670.3839566707611,754.3981883525848,765.1671228408813,795.558780670166,804.2175199985504,836.4534652233124,847.2463617324829,882.1807980537415,1083.213484287262,1087.442236661911,1382.0066871643066,1382.4859569072723,2684.4242730140686,2849.83949136734,2864.1170184612274</t>
  </si>
  <si>
    <t>1,1,26,44,45,50,58,78,86,95,116,120,121,125,126,129,134,136,147,153,155,158,163,165,166,168,170,173,174,178,181,210,211,221,232,238,251,268,284,295,297,304,322,433,488,551,567,582,650,663,705,727,754,759,890,912,988,1011,1036,1605,1640,1672,1691,1844,1859,2473,2664,3110,3331,3375,3690,3704,3716,4126,4328,4844,4911,5102,5156,5359,5427,5647,6908,6935,8778,8781,16974,18014,18104</t>
  </si>
  <si>
    <t>2022-12-20 16:01:50.308830</t>
  </si>
  <si>
    <t>2022-12-20 16:54:42.069716</t>
  </si>
  <si>
    <t>-1.9606931481363534,-1.9606931481363534,-1.9606931481363534,-1.9606931481363534,-1.9606931481363534,-1.9606931481363534,-1.9606931481363534,-1.9606931481363534,-1.9606931481363534,-1.9606931481363534,-1.9606931481363534,-1.9606931481363534,-1.9606931481363534,-1.9606931481363534,-1.9606931481363534,-1.9606931481363534,-1.9606931481363534,-1.9606931481363534,-1.9606931481363534,-1.9606931481363534,-1.9606931481363534,-1.9606931481363534,-1.9606931481363534,-1.9606931481363534,-1.9606931481363534,-1.9606931481363534,-1.9606931481363534,-1.9606931481363534,-1.9606931481363534,-1.9606931481363534</t>
  </si>
  <si>
    <t>388154843613506815674129061666092518597131517531357839008603,388154843613506815674129061666092518597131517531357839008603,388154843613506815674129061666092518597131517531357839008603,388154843613506815674129061666092518597131517531357839008603,388154843613506815674129061666092518597131517531357839008603,388154843613506815674129061666092518597131517531357839008603,388154843613506815674129061666092518597131517531357839008603,388154843613506815674129061666092518597131517531357839008603,388154843613506815674129061666092518597131517531357839008603,388154843613506815674129061666092518597131517531357839008603,388154843613506815674129061666092518597131517531357839008603,388154843613506815674129061666092518597131517531357839008603,388154843613506815674129061666092518597131517531357839008603,388154843613506815674129061666092518597131517531357839008603,388154843613506815674129061666092518597131517531357839008603,388154843613506815674129061666092518597131517531357839008603,388154843613506815674129061666092518597131517531357839008603,388154843613506815674129061666092518597131517531357839008603,388154843613506815674129061666092518597131517531357839008603,388154843613506815674129061666092518597131517531357839008603,388154843613506815674129061666092518597131517531357839008603,388154843613506815674129061666092518597131517531357839008603,388154843613506815674129061666092518597131517531357839008603,388154843613506815674129061666092518597131517531357839008603,388154843613506815674129061666092518597131517531357839008603,388154843613506815674129061666092518597131517531357839008603,388154843613506815674129061666092518597131517531357839008603,388154843613506815674129061666092518597131517531357839008603,388154843613506815674129061666092518597131517531357839008603,388154843613506815674129061666092518597131517531357839008603</t>
  </si>
  <si>
    <t>-7.009203290842642,-6.66652051041407,-5.907405903276807,-5.8456214695968525,-5.57753487381985,-5.486293117060367,-5.4759827297397,-5.418410884299679,-5.403482707345966,-5.263315457964589,-5.257558752867792,-5.255683285577463,-5.222409342844147,-5.12802148380008,-5.09161036298521,-5.013569630570914,-4.979670972552487,-4.9450322429903455,-4.926486010614465,-4.862465362292472,-4.767373659991076,-4.626907319610117,-4.620405012101042,-4.574000972928776,-4.56691795188602,-4.4022231391591236,-4.311107740989095,-4.308338144711126,-4.03352057886708,-4.001991785547163,-3.904166307439238,-3.9035928195042855,-3.8695214353079552,-3.835190620754154,-3.763181922626644,-3.738857955358143,-3.6979896657392755,-3.663827705323071,-3.6507329996604203,-3.6270262321359863,-3.607456170053686,-3.6017814158997083,-3.566520491842712,-3.5549071423433314,-3.5463681640810294,-3.533760109359511,-3.4100003110396924,-3.332978055123818,-3.2774953053920566,-3.201111114366579,-3.064612029719784,-3.061970931066767,-3.0444016104829714,-3.0281139064966407,-2.9995460808102643,-2.9320644233644133,-2.922526390842436,-2.893142943608807,-2.865264771999049,-2.8453258019254237,-2.791094653968753,-2.778226419781182,-2.778226419781181,-2.7174860252339097,-2.673957790483557,-2.656935274412236,-2.6077741131329106,-2.5386901558228074,-2.4628942572943164,-2.46000176896013,-2.4437174751715207,-2.399360274409908,-2.3839305687868957,-2.348397540503704,-2.3294134725430395,-2.302753532920615,-2.2970216924322475,-2.2970216924322457,-2.293081923667214,-2.2866555598821416,-2.2654484078085377,-2.221977808910543,-2.153672702967481,-2.1280154912005265,-2.1213116008005573,-2.0987099985854356,-2.098709998585435,-2.06020719125745,-2.0602071912574496,-2.056615447607894,-2.0566154476078933,-2.0565950659074135,-2.0565950659074117,-2.049973510302523,-2.04979958587984,-2.0497995858798395,-2.026951209892035,-1.9606931481363534</t>
  </si>
  <si>
    <t>0.30437469482421875,0.9011116027832031,4.060336112976074,4.361673593521118,7.53682017326355,10.74625039100647,12.557950973510742,13.470962285995483,13.914679527282715,14.666757345199585,15.89878225326538,16.062270879745483,16.208638191223145,16.352626085281372,16.654937982559204,17.545302867889404,18.288851022720337,18.872005939483643,19.160836935043335,19.61464285850525,20.212361097335815,21.297910690307617,24.304705142974854,24.454193115234375,24.752028942108154,25.657490491867065,25.94626808166504,27.930068731307983,28.227301836013794,30.758390188217163,31.49751901626587,35.747077226638794,36.21646595001221,36.36636424064636,37.137977838516235,40.7571165561676,43.081727743148804,43.70001840591431,45.088799238204956,45.240312814712524,49.01730537414551,49.321167945861816,51.036815881729126,57.926501989364624,58.075409173965454,59.79584455490112,59.954286336898804,69.28505659103394,73.34006857872009,74.84729981422424,77.88170862197876,99.42216157913208,117.49794125556946,119.83644151687622,122.50551748275757,133.00182580947876,144.54635381698608,150.19014167785645,180.47850227355957,182.7497034072876,188.84369564056396,215.05111360549927,216.83247470855713,226.50316309928894,231.41618537902832,231.71852612495422,233.5260045528412,287.08467650413513,291.713419675827,296.629451751709,305.73002099990845,364.74584674835205,399.27550983428955,406.80703806877136,436.9178969860077,462.97007870674133,474.8676919937134,478.537837266922,560.0340075492859,638.5819010734558,689.9750111103058,831.4158449172974,833.1938815116882,872.3775269985199,948.0071277618408,1069.218822479248,1096.9188611507416,1601.0846598148346,1616.59667634964,1806.1461863517761,1893.4099209308624,2114.5015876293182,2123.694199323654,2333.677788257599,2533.154762506485,2582.086697101593,3055.5600163936615,3132.2802832126617</t>
  </si>
  <si>
    <t>1,4,25,27,47,68,80,86,89,94,102,103,104,105,107,113,118,122,124,127,131,138,158,159,161,167,169,182,184,201,206,234,237,238,243,267,282,286,295,296,320,322,332,378,379,390,391,449,475,485,504,644,757,772,790,855,930,965,1162,1177,1215,1389,1401,1465,1495,1497,1509,1864,1894,1927,1987,2371,2597,2646,2842,3010,3087,3111,3610,4104,4428,5315,5326,5572,6048,6807,6975,10141,10239,11431,11981,13370,13428,14749,16005,16313,19275,19756</t>
  </si>
  <si>
    <t>2022-12-20 16:04:01.982441</t>
  </si>
  <si>
    <t>2022-12-20 16:56:58.449758</t>
  </si>
  <si>
    <t>-1.9786009631184647,-1.9786009631184647,-1.9786009631184647,-1.9786009631184647,-1.9786009631184647,-1.9786009631184647,-1.9786009631184647,-1.9786009631184647,-1.9786009631184647,-1.9786009631184647,-1.9786009631184647,-1.9786009631184647,-1.9786009631184647,-1.9786009631184647,-1.9786009631184647,-1.9786009631184647,-1.9786009631184647,-1.9786009631184647,-1.9786009631184647,-1.9786009631184647,-1.9786009631184647,-1.9786009631184647,-1.9786009631184647,-1.9786009631184647,-1.9786009631184647,-1.9786009631184647,-1.9786009631184647,-1.9786009631184647,-1.9786009631184647,-1.9786009631184647</t>
  </si>
  <si>
    <t>1101941364087370341117166189491640185202627775360624046264827,1101941364087370341117166189491640185202627775360624046264827,1101941364087370341117166189491640185202627775360624046264827,1101941364087370341117166189491640185202627775360624046264827,1101941364087370341117166189491640185202627775360624046264827,1101941364087370341117166189491640185202627775360624046264827,1101941364087370341117166189491640185202627775360624046264827,1101941364087370341117166189491640185202627775360624046264827,1101941364087370341117166189491640185202627775360624046264827,1101941364087370341117166189491640185202627775360624046264827,1101941364087370341117166189491640185202627775360624046264827,1101941364087370341117166189491640185202627775360624046264827,1101941364087370341117166189491640185202627775360624046264827,1101941364087370341117166189491640185202627775360624046264827,1101941364087370341117166189491640185202627775360624046264827,1101941364087370341117166189491640185202627775360624046264827,1101941364087370341117166189491640185202627775360624046264827,1101941364087370341117166189491640185202627775360624046264827,1101941364087370341117166189491640185202627775360624046264827,1101941364087370341117166189491640185202627775360624046264827,1101941364087370341117166189491640185202627775360624046264827,1101941364087370341117166189491640185202627775360624046264827,1101941364087370341117166189491640185202627775360624046264827,1101941364087370341117166189491640185202627775360624046264827,1101941364087370341117166189491640185202627775360624046264827,1101941364087370341117166189491640185202627775360624046264827,1101941364087370341117166189491640185202627775360624046264827,1101941364087370341117166189491640185202627775360624046264827,1101941364087370341117166189491640185202627775360624046264827,1101941364087370341117166189491640185202627775360624046264827</t>
  </si>
  <si>
    <t>-8.677767949864014,-8.485615939547264,-8.131823558096533,-7.087537201806607,-6.770705624515575,-6.75810753264069,-6.522555524470335,-6.5073088909381385,-6.321036793627426,-6.299509838017716,-6.097665684568509,-6.097405017900524,-6.062534650752696,-5.972931027202512,-5.936648154848295,-5.830581438354729,-5.8003724039032765,-5.796168348980681,-5.763189344630723,-5.710467333801325,-5.690104155232815,-5.623668994511333,-5.5826211354954065,-5.557885954210987,-5.509304605476326,-5.348000324045564,-5.302002019695953,-4.886222581130744,-4.8077791521396005,-4.740686402053145,-4.734885214615618,-4.690460819210841,-4.642745342149026,-4.628933772215616,-4.618565191392039,-4.571743510954637,-4.560533828045959,-4.5510774854312235,-4.513592429341385,-4.509178083779169,-4.378134611348868,-4.251904192771417,-4.224455841819704,-4.141306879846664,-4.087452035934782,-4.061014875950859,-3.9778869342869085,-3.926084535006844,-3.820222240493324,-3.760086141627158,-3.725508540134622,-3.7196661846198964,-3.5834779354665645,-3.465120352334347,-3.331948875009543,-3.3154531611005518,-3.292312219612089,-3.222558638548236,-3.116512159335409,-3.0592300228059925,-3.036375106057508,-2.9829145023481276,-2.9314963510196974,-2.910133183043521,-2.9030174799607082,-2.9017386123103104,-2.8804998884875914,-2.862231871204486,-2.85372967116086,-2.7705749275239127,-2.7682062331878448,-2.7377518602385607,-2.7271406944835137,-2.7187986409634197,-2.6591008634162594,-2.6511966437711165,-2.6036915992286915,-2.521502655606798,-2.4863397204559425,-2.4263235381520882,-2.406056617844619,-2.40220379955476,-2.3973342709296817,-2.389696930086131,-2.355464107111472,-2.355464107111471,-2.3402432682877503,-2.319529786529118,-2.3153521933176373,-2.3135309587772435,-2.2923829790348136,-2.2747823638455706,-2.273737102371804,-2.2668337281289315,-2.2512835705133303,-2.2472976871941004,-2.2472976871941,-2.2325327851419203,-2.1829359932662475,-2.182935993266246,-2.1692662670805243,-2.1447561352306135,-2.1385536614419167,-2.1385536614419163,-2.1316293704913916,-2.1178239145988336,-2.0929916163691,-2.0592787883070702,-2.033130489982206,-2.0331304899822054,-2.033130489982205,-2.006065618524625,-1.983751815747425,-1.978600963118465,-1.9786009631184647</t>
  </si>
  <si>
    <t>0.3193807601928711,0.8097407817840576,1.6505522727966309,2.103816509246826,6.796179294586182,7.24488091468811,8.6888267993927,10.24207615852356,10.54341173171997,11.393752336502075,12.298714637756348,12.449118375778198,13.054818868637085,13.205203771591187,14.11868929862976,14.421021461486816,14.875775814056396,15.809885501861572,15.965801000595093,16.19656753540039,16.977848768234253,17.28209137916565,17.90526795387268,19.302130460739136,19.517852544784546,20.278937816619873,20.43182611465454,22.57470464706421,23.620662450790405,23.91352343559265,25.591182708740234,26.94248080253601,28.011935472488403,28.16541337966919,29.17569851875305,29.4770188331604,30.689409494400024,31.140170097351074,31.746284246444702,32.49433732032776,33.09495496749878,35.925275564193726,38.833900451660156,39.72784614562988,41.88327360153198,42.033687114715576,43.07318902015686,45.55397367477417,49.120792388916016,51.6035475730896,52.90383696556091,53.715688943862915,55.69251894950867,59.47767758369446,64.14349269866943,69.05386734008789,73.72841620445251,74.02423524856567,76.46644449234009,83.73695135116577,92.19576597213745,102.46405959129333,112.56890916824341,124.99537825584412,127.10816097259521,129.23194575309753,142.34910321235657,144.7641944885254,149.12579464912415,153.35185742378235,159.44266080856323,161.71141386032104,166.708176612854,167.4662606716156,171.57206559181213,181.27588820457458,200.76970505714417,206.3315737247467,223.14184951782227,234.84107542037964,242.48773169517517,247.01334738731384,252.66960453987122,267.00776529312134,316.56516432762146,325.757933139801,328.07194209098816,335.93833589553833,350.43464708328247,353.06128454208374,355.68258595466614,420.916086435318,474.09295082092285,561.3888673782349,663.241156578064,669.9154005050659,698.0225360393524,700.3259353637695,709.711455821991,804.2470614910126,830.2245991230011,854.0042622089386,864.5012192726135,877.9970829486847,963.865225315094,994.6532611846924,1047.513705253601,1131.2192435264587,1201.6083574295044,1549.0558638572693,1758.161092042923,2135.6412267684937,2254.04473900795,2574.877341747284,2786.7877502441406</t>
  </si>
  <si>
    <t>1,3,8,11,42,45,54,64,66,71,77,78,82,83,89,91,94,100,101,102,106,108,112,121,122,127,128,142,149,151,161,170,177,178,184,186,194,197,201,206,210,228,247,253,267,268,275,292,316,332,340,345,357,382,413,446,477,479,495,543,599,665,732,814,828,842,929,945,974,1002,1042,1057,1090,1095,1122,1183,1312,1349,1459,1534,1584,1614,1651,1745,2066,2126,2141,2192,2286,2303,2320,2712,3046,3595,4233,4275,4450,4464,4523,5117,5280,5429,5495,5580,6110,6303,6634,7158,7599,9787,11102,13476,14219,16238,17569</t>
  </si>
  <si>
    <t>2022-12-20 16:05:40.423557</t>
  </si>
  <si>
    <t>2022-12-20 16:58:34.821104</t>
  </si>
  <si>
    <t>-1.850943810463428,-1.850943810463428,-1.850943810463428,-1.850943810463428,-1.850943810463428,-1.850943810463428,-1.850943810463428,-1.850943810463428,-1.850943810463428,-1.850943810463428,-1.850943810463428,-1.850943810463428,-1.850943810463428,-1.850943810463428,-1.850943810463428,-1.850943810463428,-1.850943810463428,-1.850943810463428,-1.850943810463428,-1.850943810463428,-1.850943810463428,-1.850943810463428,-1.850943810463428,-1.850943810463428,-1.850943810463428,-1.850943810463428,-1.850943810463428,-1.850943810463428,-1.850943810463428,-1.850943810463428</t>
  </si>
  <si>
    <t>1125634802197840856334874416140660086157242796406029354626002,1125634802197840856334874416140660086157242796406029354626002,1125634802197840856334874416140660086157242796406029354626002,1125634802197840856334874416140660086157242796406029354626002,1125634802197840856334874416140660086157242796406029354626002,1125634802197840856334874416140660086157242796406029354626002,1125634802197840856334874416140660086157242796406029354626002,1125634802197840856334874416140660086157242796406029354626002,1125634802197840856334874416140660086157242796406029354626002,1125634802197840856334874416140660086157242796406029354626002,1125634802197840856334874416140660086157242796406029354626002,1125634802197840856334874416140660086157242796406029354626002,1125634802197840856334874416140660086157242796406029354626002,1125634802197840856334874416140660086157242796406029354626002,1125634802197840856334874416140660086157242796406029354626002,1125634802197840856334874416140660086157242796406029354626002,1125634802197840856334874416140660086157242796406029354626002,1125634802197840856334874416140660086157242796406029354626002,1125634802197840856334874416140660086157242796406029354626002,1125634802197840856334874416140660086157242796406029354626002,1125634802197840856334874416140660086157242796406029354626002,1125634802197840856334874416140660086157242796406029354626002,1125634802197840856334874416140660086157242796406029354626002,1125634802197840856334874416140660086157242796406029354626002,1125634802197840856334874416140660086157242796406029354626002,1125634802197840856334874416140660086157242796406029354626002,1125634802197840856334874416140660086157242796406029354626002,1125634802197840856334874416140660086157242796406029354626002,1125634802197840856334874416140660086157242796406029354626002,1125634802197840856334874416140660086157242796406029354626002</t>
  </si>
  <si>
    <t>-8.146929717179443,-7.2191503383197215,-7.129508900986537,-7.065562050629229,-6.7152188967835515,-6.572923503067408,-6.563978614601674,-6.421478536879754,-6.1148446210301435,-5.9915786719702675,-5.9477758846655755,-5.862107805324882,-5.833231130495561,-5.73884460321319,-5.729251396453011,-5.599448302306167,-5.5545746577527035,-5.524924223749892,-5.251325495092439,-5.230168305852549,-5.190186293293628,-4.994749015038794,-4.959944063984382,-4.926676003545544,-4.925205853581363,-4.893208834319114,-4.703182933109878,-4.620148641502483,-4.584828742455906,-4.429409384528542,-4.392726345199095,-4.37016255219536,-4.317716249355144,-4.230739976727487,-4.185019653187543,-4.158385491905417,-4.151446161421178,-4.138182981093047,-4.121528294148111,-3.9726483529042937,-3.962173569169863,-3.956453363973776,-3.942661009727012,-3.8788348064614113,-3.8398557723968474,-3.789587555271394,-3.752051348601933,-3.60300473663014,-3.586149844247552,-3.534484035042898,-3.4849018011076502,-3.3902024980688994,-3.3009465135063887,-3.23751051099865,-3.216161547922378,-3.19827979029919,-3.1811632755303334,-3.179397023789436,-3.1777631247089095,-3.100233629297791,-3.098363885537858,-3.0285826286471087,-2.947280895663361,-2.9337523842855155,-2.933388221968703,-2.90254113999156,-2.81184429634624,-2.802077403433994,-2.802077403433993,-2.793976437628591,-2.793046510324414,-2.754317163297297,-2.7485935436761086,-2.657614337220152,-2.643030196676434,-2.6023170438721825,-2.5489700443564702,-2.541453281599246,-2.523231865962256,-2.48968162584419,-2.484334749016909,-2.4334812651145383,-2.4279904122011504,-2.4029032702449316,-2.3972480119031734,-2.370391074622374,-2.3567750305461685,-2.35673770508952,-2.3541647948253135,-2.336082361320313,-2.323228061665766,-2.2946091943164437,-2.289049839167234,-2.269084092881654,-2.2547043961903612,-2.2439903814847044,-2.2135677304646255,-2.17625680986007,-2.16792156279948,-2.1677061808766473,-2.167706180876647,-2.118891277747319,-2.059823847935696,-2.0544993447577276,-2.0245709944690304,-2.02457099446903,-1.879667330134419,-1.865441024912419,-1.8594425694650891,-1.8582383334095902,-1.854062965273107,-1.8509438104634288,-1.850943810463428</t>
  </si>
  <si>
    <t>0.3032972812652588,1.6705036163330078,5.8599934577941895,6.162816762924194,6.920425176620483,7.998936176300049,8.44512128829956,9.036794424057007,10.060503244400024,11.74364972114563,12.795541048049927,13.385167121887207,13.834411859512329,13.982820987701416,15.195629358291626,15.345532655715942,16.256572008132935,16.716387033462524,16.862231254577637,18.55281901359558,19.150426149368286,19.45372748374939,19.610660076141357,20.34317970275879,20.49559259414673,20.6490478515625,20.799463510513306,21.398593425750732,22.73930597305298,22.894699096679688,23.350443840026855,25.745598316192627,26.0453999042511,27.095230102539062,27.83525538444519,28.141116857528687,28.44143319129944,29.035048246383667,29.3318350315094,29.631690502166748,31.749483823776245,32.499019622802734,33.998674154281616,34.29247283935547,39.27210879325867,39.42452049255371,40.936795711517334,42.14458107948303,48.31421399116516,49.81476879119873,52.2209198474884,54.47105693817139,59.97978734970093,62.10762548446655,66.61108136177063,69.78880214691162,88.31995463371277,93.75763273239136,93.9070258140564,95.41160893440247,97.38304948806763,104.42032957077026,106.85670328140259,120.78141570091248,125.48789429664612,127.15707802772522,132.22678565979004,145.0473997592926,155.65041136741638,173.07865476608276,175.68498635292053,179.85175704956055,182.7231583595276,188.64630913734436,199.0332317352295,200.2661633491516,201.16409587860107,229.935138463974,230.7082531452179,239.50492763519287,244.77053046226501,245.0718276500702,246.91448163986206,247.82392859458923,273.5682723522186,360.4260764122009,381.00839352607727,398.97199726104736,503.86154556274414,514.1372113227844,529.0068593025208,595.2459807395935,624.4159796237946,635.2291703224182,651.6099135875702,687.6733882427216,694.1858582496643,754.9538879394531,797.3371398448944,823.8664433956146,836.917786359787,853.7810380458832,870.9351618289948,919.3500437736511,960.8884437084198,1059.8417229652405,1369.3751502037048,1382.1626424789429,1538.4828011989594,1756.8353819847107,1800.87255859375,2757.947455883026,2962.682186603546</t>
  </si>
  <si>
    <t>1,9,37,39,44,51,54,58,65,76,83,87,90,91,99,100,106,109,110,121,125,127,128,133,134,135,136,140,149,150,153,169,171,178,183,185,187,191,193,195,209,214,224,226,259,260,270,278,319,329,345,360,396,410,440,461,581,617,618,628,641,688,704,795,826,837,868,952,1022,1136,1153,1180,1199,1238,1305,1313,1319,1505,1510,1567,1601,1603,1615,1621,1783,2317,2447,2560,3221,3286,3380,3795,3978,4046,4149,4376,4417,4799,5066,5232,5313,5415,5520,5823,6084,6706,8654,8735,9720,11098,11373,17391,18677</t>
  </si>
  <si>
    <t>2022-12-20 16:06:58.345300</t>
  </si>
  <si>
    <t>2022-12-20 16:59:49.035446</t>
  </si>
  <si>
    <t>-1.885168256641522,-1.885168256641522,-1.885168256641522,-1.885168256641522,-1.885168256641522,-1.885168256641522,-1.885168256641522,-1.885168256641522,-1.885168256641522,-1.885168256641522,-1.885168256641522,-1.885168256641522,-1.885168256641522,-1.885168256641522,-1.885168256641522,-1.885168256641522,-1.885168256641522,-1.885168256641522,-1.885168256641522,-1.885168256641522,-1.885168256641522,-1.885168256641522,-1.885168256641522,-1.885168256641522,-1.885168256641522,-1.885168256641522,-1.885168256641522,-1.885168256641522,-1.885168256641522,-1.885168256641522</t>
  </si>
  <si>
    <t>321708995449706699453116373883586569192930318041691220679634,321708995449706699453116373883586569192930318041691220679634,321708995449706699453116373883586569192930318041691220679634,321708995449706699453116373883586569192930318041691220679634,321708995449706699453116373883586569192930318041691220679634,321708995449706699453116373883586569192930318041691220679634,321708995449706699453116373883586569192930318041691220679634,321708995449706699453116373883586569192930318041691220679634,321708995449706699453116373883586569192930318041691220679634,321708995449706699453116373883586569192930318041691220679634,321708995449706699453116373883586569192930318041691220679634,321708995449706699453116373883586569192930318041691220679634,321708995449706699453116373883586569192930318041691220679634,321708995449706699453116373883586569192930318041691220679634,321708995449706699453116373883586569192930318041691220679634,321708995449706699453116373883586569192930318041691220679634,321708995449706699453116373883586569192930318041691220679634,321708995449706699453116373883586569192930318041691220679634,321708995449706699453116373883586569192930318041691220679634,321708995449706699453116373883586569192930318041691220679634,321708995449706699453116373883586569192930318041691220679634,321708995449706699453116373883586569192930318041691220679634,321708995449706699453116373883586569192930318041691220679634,321708995449706699453116373883586569192930318041691220679634,321708995449706699453116373883586569192930318041691220679634,321708995449706699453116373883586569192930318041691220679634,321708995449706699453116373883586569192930318041691220679634,321708995449706699453116373883586569192930318041691220679634,321708995449706699453116373883586569192930318041691220679634,321708995449706699453116373883586569192930318041691220679634</t>
  </si>
  <si>
    <t>-7.6976995168284255,-7.571872275571132,-7.023118629203864,-6.92693405035577,-6.822857424490542,-6.735097790770486,-6.620861773226849,-6.584794947276336,-6.48848128293075,-6.48472774766978,-6.413552779691925,-6.199019681586216,-6.140533075356566,-5.945245810633804,-5.738473450585549,-5.7296559408505345,-5.685798413354414,-5.582481355216835,-5.539102686496082,-5.4375002894061435,-5.409441593747288,-5.398394408675403,-5.301581054181388,-5.281791750596815,-5.1200602447950105,-5.011192943313157,-4.966440623812433,-4.8937543268352535,-4.821735086412748,-4.808941394182702,-4.710889112069736,-4.710886181047568,-4.649203135225097,-4.590762186042277,-4.50076588643219,-4.483091796056692,-4.380662058762368,-4.277984500252067,-4.235822839774726,-4.196070225812416,-4.149127167502877,-4.0383598870388635,-4.007257422550947,-3.9709972737269967,-3.937724322916649,-3.8444685841054183,-3.8372090230597857,-3.8360375534942515,-3.833161484241706,-3.7705251815139302,-3.7337589226207593,-3.7261175609407826,-3.6893898170392916,-3.669698332087596,-3.6191553813958546,-3.614615384316182,-3.6008013450939207,-3.5823885735041356,-3.4848306206377773,-3.452649671209217,-3.429879753609334,-3.4166450559325443,-3.3553704592700573,-3.3507496853719982,-3.271811470473672,-3.2332303435624032,-3.1165828799640742,-3.075335084012132,-3.0707997124962225,-3.067698503793485,-3.060261212356598,-2.9455764960481536,-2.924771829577602,-2.9215080673919687,-2.9215080673919678,-2.830844443478222,-2.808011876564555,-2.80796194183732,-2.8048620483087556,-2.794266776151565,-2.7745883993846006,-2.7248471874466205,-2.7137985444358903,-2.6742402385212687,-2.6700772889044497,-2.576370051628058,-2.566502709305614,-2.5486141034729526,-2.5393914364738293,-2.428002827568421,-2.42800282756842,-2.4112419089358608,-2.4018165112355265,-2.3809460844241164,-2.372429756806684,-2.3498662150525713,-2.3122479164735954,-2.284218651679634,-2.2832530361224452,-2.267681646858936,-2.261521558458413,-2.258247609795743,-2.2365291623278383,-2.165838154115748,-2.147041021088681,-2.133558681486525,-2.082157863758975,-2.057121795435629,-1.985076496531488,-1.9612127295232653,-1.8851682566415233,-1.8851682566415229,-1.885168256641522</t>
  </si>
  <si>
    <t>0.30831360816955566,1.9849746227264404,3.827561140060425,7.905369997024536,10.167558431625366,10.480937957763672,11.242755889892578,11.994940042495728,12.766948699951172,13.208638906478882,14.254520893096924,15.021159648895264,15.776737213134766,16.07457685470581,16.68668842315674,17.456276178359985,17.904593467712402,18.81446146965027,19.729533195495605,21.243655920028687,22.29253840446472,23.198069095611572,24.249922275543213,26.18626570701599,26.33515214920044,28.164631605148315,28.323084831237793,29.98324179649353,30.589878797531128,32.12302374839783,32.26995921134949,32.72926163673401,33.3810498714447,35.340516805648804,35.64181351661682,37.44684410095215,38.94585108757019,39.13033437728882,41.49237895011902,42.963443756103516,44.963985204696655,45.877519607543945,46.332751512527466,48.00495195388794,48.75647187232971,49.99187445640564,53.997211933135986,55.82687973976135,59.152114152908325,59.44944715499878,61.577444553375244,64.46317958831787,69.34176826477051,71.17500758171082,72.84319067001343,75.5521924495697,76.00742101669312,76.60505652427673,79.1873767375946,82.07843351364136,83.74515557289124,83.89558553695679,85.42126035690308,88.14735245704651,92.56019306182861,96.08193016052246,98.84527277946472,99.59932279586792,103.77858901023865,104.69310355186462,109.08544135093689,113.61849284172058,146.3116159439087,152.9188871383667,172.8408694267273,174.9832227230072,184.71304082870483,204.29740476608276,204.68600416183472,207.47586584091187,239.7078342437744,246.23294353485107,262.50461077690125,269.509393453598,312.74054169654846,314.3254506587982,328.28058886528015,346.31420516967773,348.35668301582336,373.946081161499,421.3283176422119,435.5727107524872,458.81934356689453,526.3984251022339,570.5182828903198,606.3230719566345,632.0457079410553,696.6010875701904,728.8255972862244,798.536185503006,810.3521842956543,814.3253488540649,842.1719934940338,928.31232213974,981.9385459423065,1050.2411711215973,1060.7432959079742,1094.406879901886,1244.3442921638489,1545.112405538559,1771.7366397380829,1944.83731675148,2137.3341014385223</t>
  </si>
  <si>
    <t>1,11,23,50,65,67,72,77,82,85,92,97,102,104,108,113,116,122,128,138,145,151,158,171,172,184,185,196,200,210,211,214,218,231,233,245,255,256,271,281,294,300,303,314,319,327,351,363,385,387,401,420,452,464,475,493,496,500,517,536,547,548,558,576,605,628,646,651,678,684,713,743,954,997,1126,1140,1201,1315,1317,1334,1535,1575,1678,1722,1995,2005,2093,2207,2220,2382,2681,2771,2918,3342,3620,3846,4008,4416,4618,5050,5124,5149,5324,5866,6205,6635,6701,6912,7860,9764,11194,12289,13504</t>
  </si>
  <si>
    <t>2022-12-20 16:07:51.227431</t>
  </si>
  <si>
    <t>2022-12-20 17:00:43.343523</t>
  </si>
  <si>
    <t>-1.862686313213223,-1.862686313213223,-1.862686313213223,-1.862686313213223,-1.862686313213223,-1.862686313213223,-1.862686313213223,-1.862686313213223,-1.862686313213223,-1.862686313213223,-1.862686313213223,-1.862686313213223,-1.862686313213223,-1.862686313213223,-1.862686313213223,-1.862686313213223,-1.862686313213223,-1.862686313213223,-1.862686313213223,-1.862686313213223,-1.862686313213223,-1.862686313213223,-1.862686313213223,-1.862686313213223,-1.862686313213223,-1.862686313213223,-1.862686313213223,-1.862686313213223,-1.862686313213223,-1.862686313213223</t>
  </si>
  <si>
    <t>915930607181423392305564658540950464262323598809568325102234,915930607181423392305564658540950464262323598809568325102234,915930607181423392305564658540950464262323598809568325102234,915930607181423392305564658540950464262323598809568325102234,915930607181423392305564658540950464262323598809568325102234,915930607181423392305564658540950464262323598809568325102234,915930607181423392305564658540950464262323598809568325102234,915930607181423392305564658540950464262323598809568325102234,915930607181423392305564658540950464262323598809568325102234,915930607181423392305564658540950464262323598809568325102234,915930607181423392305564658540950464262323598809568325102234,915930607181423392305564658540950464262323598809568325102234,915930607181423392305564658540950464262323598809568325102234,915930607181423392305564658540950464262323598809568325102234,915930607181423392305564658540950464262323598809568325102234,915930607181423392305564658540950464262323598809568325102234,915930607181423392305564658540950464262323598809568325102234,915930607181423392305564658540950464262323598809568325102234,915930607181423392305564658540950464262323598809568325102234,915930607181423392305564658540950464262323598809568325102234,915930607181423392305564658540950464262323598809568325102234,915930607181423392305564658540950464262323598809568325102234,915930607181423392305564658540950464262323598809568325102234,915930607181423392305564658540950464262323598809568325102234,915930607181423392305564658540950464262323598809568325102234,915930607181423392305564658540950464262323598809568325102234,915930607181423392305564658540950464262323598809568325102234,915930607181423392305564658540950464262323598809568325102234,915930607181423392305564658540950464262323598809568325102234,915930607181423392305564658540950464262323598809568325102234</t>
  </si>
  <si>
    <t>-6.908002618296838,-6.350110652700582,-6.296215790028715,-6.253891749090677,-5.817751392038154,-5.562911164358738,-5.5203198143077366,-5.416249939833137,-5.255528885336484,-5.2527114205200585,-5.193425631218092,-5.131606891324479,-5.078116105029086,-4.920648935818428,-4.870314433372783,-4.801046454962203,-4.709250506283307,-4.660424688780433,-4.64656106075188,-4.641799361853862,-4.5538774150458385,-4.451828835999905,-4.359126542699991,-4.356516215899656,-4.291400881001894,-4.2096441614201225,-4.185971051148378,-4.134025585478465,-4.088166656209772,-4.083326589493991,-4.078400502591109,-4.043377662781399,-4.022809427080428,-3.9910977352993933,-3.952212846002766,-3.831052592707662,-3.8287288431159223,-3.7845315410249287,-3.7803221019525926,-3.750955881735588,-3.611172337837156,-3.5885970397171447,-3.5864443572793387,-3.5566538252203603,-3.5251348979544086,-3.4312091651402374,-3.4196533680841092,-3.3172266364079923,-3.3094983616176137,-3.18626157546945,-3.1705960222442164,-3.1097380012744633,-3.0727485315473198,-3.0670042937035373,-2.951381625641253,-2.9020014627094213,-2.8755516052576913,-2.8684078489786264,-2.7696313811233244,-2.672993804983116,-2.641088948313641,-2.6297978253903618,-2.5191430260168612,-2.4991691855173603,-2.4736808693264556,-2.4581600536506363,-2.4536851588584416,-2.432811095962992,-2.408855346319542,-2.4088553463195415,-2.371459875296951,-2.368704255646761,-2.327258602420979,-2.3201376606513033,-2.23255058601437,-2.2253304735525585,-2.222294174481255,-2.217316190155829,-2.197399774542463,-2.1735486146011214,-2.1374742856507543,-2.1339623494213713,-2.1127211357861566,-2.034757715401495,-2.0174128173525907,-2.010796828203419,-1.9839750184575031,-1.9827367580171147,-1.9806101425606875,-1.9220258239837633,-1.9220258239837629,-1.9210734717310678,-1.877415735485595,-1.8774157354855945,-1.8774157354855943,-1.8709736471928993,-1.870973647192899,-1.862686313213223</t>
  </si>
  <si>
    <t>0.29837727546691895,5.014487981796265,13.27074646949768,13.880942106246948,14.339261770248413,16.1423282623291,16.594512224197388,17.802445650100708,18.43023109436035,19.647706747055054,20.252334594726562,20.70054006576538,21.139767169952393,22.806945323944092,24.475489377975464,24.62689971923828,26.46012568473816,27.69857358932495,27.852585077285767,29.98911142349243,30.14100980758667,30.592368364334106,32.12448263168335,34.229806423187256,34.379207611083984,34.820476055145264,35.88995718955994,36.03789782524109,37.40532612800598,38.01553559303284,39.71115517616272,40.33247375488281,41.39681386947632,41.84957265853882,42.593151569366455,45.046159744262695,45.5063579082489,45.66384673118591,45.967159271240234,49.65310740470886,51.628456592559814,52.392651319503784,70.03384923934937,79.02820897102356,85.27468013763428,87.99847888946533,90.1569812297821,93.81756973266602,98.6910674571991,100.38232374191284,107.72472596168518,114.82344627380371,118.34120011329651,124.04243755340576,133.12899231910706,142.2224349975586,146.19422030448914,156.99887681007385,158.89684391021729,179.54035449028015,192.91370558738708,209.04688596725464,223.41614270210266,240.88437247276306,256.994833946228,258.5952613353729,302.97419357299805,304.2060544490814,305.4835956096649,323.5197505950928,334.2817976474762,380.80433440208435,388.6743404865265,425.0145466327667,438.0716552734375,458.5450975894928,466.4902129173279,503.46611738204956,555.7263600826263,565.089234828949,573.2101285457611,654.453283071518,665.2345113754272,784.4982569217682,937.5647332668304,949.9343872070312,952.3320693969727,959.8039653301239,997.4267218112946,1007.2163679599762,1059.8337571620941,1151.762773513794,1282.6393711566925,1742.3691532611847,2057.6797704696655,2164.677912712097,2224.0216228961945,2386.721386194229</t>
  </si>
  <si>
    <t>1,31,85,89,92,104,107,115,119,127,131,134,137,148,159,160,172,180,181,195,196,199,209,223,224,227,234,235,244,248,259,263,270,273,278,294,297,298,300,324,337,342,457,516,556,573,587,611,643,654,702,748,771,808,865,921,944,1003,1015,1145,1228,1330,1421,1531,1633,1643,1924,1932,1940,2054,2122,2415,2465,2694,2776,2904,2954,3187,3517,3576,3627,4139,4207,4949,5913,5991,6006,6052,6289,6351,6681,7262,8091,11000,12995,13674,14049,15074</t>
  </si>
  <si>
    <t>2022-12-20 16:09:00.208954</t>
  </si>
  <si>
    <t>2022-12-20 17:02:15.452416</t>
  </si>
  <si>
    <t>-2.056712859326573,-2.056712859326573,-2.056712859326573,-2.056712859326573,-2.056712859326573,-2.056712859326573,-2.056712859326573,-2.056712859326573,-2.056712859326573,-2.056712859326573,-2.056712859326573,-2.056712859326573,-2.056712859326573,-2.056712859326573,-2.056712859326573,-2.056712859326573,-2.056712859326573,-2.056712859326573,-2.056712859326573,-2.056712859326573,-2.056712859326573,-2.056712859326573,-2.056712859326573,-2.056712859326573,-2.056712859326573,-2.056712859326573,-2.056712859326573,-2.056712859326573,-2.056712859326573,-2.056712859326573</t>
  </si>
  <si>
    <t>1340176629476858148462779731526890414783803099641704364632171,1340176629476858148462779731526890414783803099641704364632171,1340176629476858148462779731526890414783803099641704364632171,1340176629476858148462779731526890414783803099641704364632171,1340176629476858148462779731526890414783803099641704364632171,1340176629476858148462779731526890414783803099641704364632171,1340176629476858148462779731526890414783803099641704364632171,1340176629476858148462779731526890414783803099641704364632171,1340176629476858148462779731526890414783803099641704364632171,1340176629476858148462779731526890414783803099641704364632171,1340176629476858148462779731526890414783803099641704364632171,1340176629476858148462779731526890414783803099641704364632171,1340176629476858148462779731526890414783803099641704364632171,1340176629476858148462779731526890414783803099641704364632171,1340176629476858148462779731526890414783803099641704364632171,1340176629476858148462779731526890414783803099641704364632171,1340176629476858148462779731526890414783803099641704364632171,1340176629476858148462779731526890414783803099641704364632171,1340176629476858148462779731526890414783803099641704364632171,1340176629476858148462779731526890414783803099641704364632171,1340176629476858148462779731526890414783803099641704364632171,1340176629476858148462779731526890414783803099641704364632171,1340176629476858148462779731526890414783803099641704364632171,1340176629476858148462779731526890414783803099641704364632171,1340176629476858148462779731526890414783803099641704364632171,1340176629476858148462779731526890414783803099641704364632171,1340176629476858148462779731526890414783803099641704364632171,1340176629476858148462779731526890414783803099641704364632171,1340176629476858148462779731526890414783803099641704364632171,1340176629476858148462779731526890414783803099641704364632171</t>
  </si>
  <si>
    <t>-7.340367502796651,-7.209626710183403,-7.154511694425727,-6.98144798854307,-6.673363568801918,-6.3703637623748355,-6.252904275651269,-6.046128258165774,-6.041461315851819,-6.0289057242972754,-5.969272174113472,-5.960861550895717,-5.943839746447536,-5.922369124707649,-5.896443622288185,-5.765068605587819,-5.740357359485386,-5.555780396693444,-5.506162751201971,-5.451007235676152,-5.4496819795974565,-5.418557612262096,-5.393453347530505,-5.247757040750276,-5.2005978108915425,-5.18081910193612,-5.041306697096569,-5.035891045934923,-4.9692605411397555,-4.95993450391188,-4.90074269381867,-4.899834914386177,-4.857239503301201,-4.835583587971839,-4.75874379140017,-4.700573062904798,-4.659459076436151,-4.443491434370033,-4.410766801664321,-4.390150858076581,-4.36235570857455,-4.286430059595754,-4.2489178500718054,-4.118749592666901,-4.111736755490476,-4.014106360937883,-3.775947160546551,-3.7454789406524975,-3.7221147132743697,-3.7042681902534698,-3.676445261556152,-3.605944969338384,-3.5351098682286715,-3.404288610816143,-3.2880490416531094,-3.2169567963074974,-3.1836627089919447,-3.1717781915303727,-3.071031179296343,-3.0523102113680385,-3.0445890969208578,-3.0378259492861863,-2.8163715098277446,-2.7962960548239413,-2.6781128808019132,-2.6556759650279567,-2.5950047477856653,-2.5729064058430025,-2.553768750021677,-2.535002039183192,-2.5108205441800444,-2.461571815651308,-2.444425054833496,-2.4317480943181753,-2.4245103996536703,-2.3700148715945106,-2.3687567884604825,-2.327787722465999,-2.273567888064172,-2.2597873083602478,-2.203697182624875,-2.1821417315175724,-2.1821417315175715,-2.175607601452534,-2.1752408593220833,-2.1466734913719634,-2.146673491371963,-2.1420110065621767,-2.129117227326807,-2.1291172273268066,-2.129117227326806,-2.1222405628114847,-2.098454835079983,-2.0984548350799828,-2.0925712455657184,-2.0925712455657175,-2.056712859326573</t>
  </si>
  <si>
    <t>0.3043098449707031,5.3331215381622314,5.639467000961304,5.795423984527588,6.244711637496948,8.547019481658936,8.99274492263794,9.294087648391724,10.68601107597351,11.146873950958252,11.756571054458618,11.909989356994629,12.208309412002563,12.359221696853638,12.665083408355713,12.967423439025879,13.576619386672974,14.03844141960144,14.64918851852417,14.96254825592041,16.155260801315308,16.384416341781616,16.76243567466736,17.09532904624939,18.565746784210205,20.115487813949585,20.27293038368225,20.893699407577515,21.203036069869995,21.82074546813965,22.129090309143066,22.584800720214844,23.044063568115234,23.805150270462036,24.11303997039795,24.27449893951416,25.341460943222046,27.46122097969055,27.908004999160767,31.765252590179443,33.16571664810181,33.913233518600464,35.59102463722229,38.21871542930603,40.32963252067566,41.40562582015991,46.269089460372925,48.87687349319458,49.79986500740051,51.97701025009155,54.27871823310852,54.584593057632446,57.49769878387451,59.986244201660156,62.23958659172058,67.73699116706848,68.7011137008667,70.53891110420227,73.26391291618347,74.60579752922058,79.83967065811157,88.44005298614502,98.15586447715759,113.4905047416687,120.78580665588379,127.6120011806488,132.55156111717224,141.9532790184021,149.6369366645813,157.5793936252594,162.11724877357483,220.2739818096161,230.6190905570984,239.8258056640625,276.1064977645874,290.67963004112244,296.67896604537964,304.58815026283264,342.5040316581726,372.5568058490753,375.4184262752533,431.89088225364685,529.4766993522644,558.6386063098907,750.4003031253815,757.123477935791,880.1166055202484,950.0594789981842,1199.5850043296814,1381.0728857517242,1585.249321937561,2285.2378351688385,2450.067318201065,2476.8517665863037,2542.4189829826355,2569.695570230484,2582.911521911621</t>
  </si>
  <si>
    <t>1,33,35,36,39,54,57,59,68,71,75,76,78,79,81,83,87,90,94,96,103,104,106,108,117,127,128,132,134,138,140,143,146,151,153,154,161,175,178,203,212,217,228,245,258,265,297,314,320,334,349,351,370,385,398,432,438,449,466,474,500,548,609,705,750,793,824,883,931,981,1009,1375,1440,1498,1727,1819,1856,1906,2144,2332,2350,2702,3314,3497,4689,4731,5502,5940,7509,8648,9929,14322,15359,15527,15925,16094,16177</t>
  </si>
  <si>
    <t>2022-12-20 16:09:17.761993</t>
  </si>
  <si>
    <t>2022-12-20 17:02:18.635468</t>
  </si>
  <si>
    <t>-1.9680393435573773,-1.9680393435573773,-1.9680393435573773,-1.9680393435573773,-1.9680393435573773,-1.9680393435573773,-1.9680393435573773,-1.9680393435573773,-1.9680393435573773,-1.9680393435573773,-1.9680393435573773,-1.9680393435573773,-1.9680393435573773,-1.9680393435573773,-1.9680393435573773,-1.9680393435573773,-1.9680393435573773,-1.9680393435573773,-1.9680393435573773,-1.9680393435573773,-1.9680393435573773,-1.9680393435573773,-1.9680393435573773,-1.9680393435573773,-1.9680393435573773,-1.9680393435573773,-1.9680393435573773,-1.9680393435573773,-1.9680393435573773,-1.9680393435573773</t>
  </si>
  <si>
    <t>1064947220050710220148676204693979151358866057784155580588522,1064947220050710220148676204693979151358866057784155580588522,1064947220050710220148676204693979151358866057784155580588522,1064947220050710220148676204693979151358866057784155580588522,1064947220050710220148676204693979151358866057784155580588522,1064947220050710220148676204693979151358866057784155580588522,1064947220050710220148676204693979151358866057784155580588522,1064947220050710220148676204693979151358866057784155580588522,1064947220050710220148676204693979151358866057784155580588522,1064947220050710220148676204693979151358866057784155580588522,1064947220050710220148676204693979151358866057784155580588522,1064947220050710220148676204693979151358866057784155580588522,1064947220050710220148676204693979151358866057784155580588522,1064947220050710220148676204693979151358866057784155580588522,1064947220050710220148676204693979151358866057784155580588522,1064947220050710220148676204693979151358866057784155580588522,1064947220050710220148676204693979151358866057784155580588522,1064947220050710220148676204693979151358866057784155580588522,1064947220050710220148676204693979151358866057784155580588522,1064947220050710220148676204693979151358866057784155580588522,1064947220050710220148676204693979151358866057784155580588522,1064947220050710220148676204693979151358866057784155580588522,1064947220050710220148676204693979151358866057784155580588522,1064947220050710220148676204693979151358866057784155580588522,1064947220050710220148676204693979151358866057784155580588522,1064947220050710220148676204693979151358866057784155580588522,1064947220050710220148676204693979151358866057784155580588522,1064947220050710220148676204693979151358866057784155580588522,1064947220050710220148676204693979151358866057784155580588522,1064947220050710220148676204693979151358866057784155580588522</t>
  </si>
  <si>
    <t>-8.087644859471041,-7.951169369979919,-7.614232715817126,-7.502260702496318,-6.893417441877286,-6.716925875739793,-6.599390730357954,-6.221440220976462,-6.206215122873294,-6.178988558768739,-5.917996366029804,-5.870056362445116,-5.793169417916954,-5.604093199218907,-5.562705674670227,-5.413326400071493,-5.339161931272912,-5.24134726874712,-4.981379465690099,-4.977518451656666,-4.741734923050195,-4.680297822735241,-4.672931168777886,-4.6286531206362,-4.543334350026836,-4.456814526861545,-4.455602824236947,-4.441949300909134,-4.426700810810129,-4.370636453848545,-4.355261146252101,-4.307866548900092,-4.305470188220883,-4.216399326280178,-4.190769660246211,-4.178020959626873,-4.039224392630396,-3.98646189534433,-3.9606035050939026,-3.942646391201643,-3.858782418867985,-3.857205881413788,-3.850512292405157,-3.818038469731845,-3.722718286776701,-3.66729718424526,-3.603283394289235,-3.5904261583232064,-3.5670853520008374,-3.4984912583517307,-3.491319677112581,-3.4863000389111503,-3.4781713368634146,-3.405683315453761,-3.3856579365110946,-3.384706763229482,-3.3387886782164933,-3.3371198312294275,-3.277994787910221,-3.2758609041564846,-3.272655763674773,-3.2493327385640187,-3.2437569576636234,-3.226318802384329,-3.1731628537230985,-3.163000592418751,-3.1616433374754185,-3.096872073593065,-3.0776567427359414,-3.0171203847292496,-2.9609025863297145,-2.9312506579577153,-2.895424221317645,-2.8954242213176444,-2.871345705588104,-2.8703003166658205,-2.831675284720083,-2.8046455904298297,-2.8032921094721273,-2.798429550551029,-2.7687104546921772,-2.7129650678951607,-2.6815519159768755,-2.681551915976874,-2.6815519159768733,-2.650982707943067,-2.647579088046283,-2.6465976021917093,-2.6352591397545573,-2.628846267211767,-2.628846267211766,-2.5974090124728857,-2.5529099150775094,-2.532504394881092,-2.5122157236909484,-2.488198956151084,-2.450734572859108,-2.446554148078217,-2.440567201859049,-2.433664080765491,-2.4022536064561093,-2.37032070487807,-2.358331381930136,-2.247083627270774,-2.2324429428749015,-2.2090279946059397,-2.1944638584188616,-2.186642969880984,-2.1652304570879624,-2.165230457087962,-2.11267346585281,-2.1126734658528084,-2.088660882546695,-2.0644603416423024,-2.0644603416423015,-2.025068298213379,-2.0250604230277234,-2.024163532626454,-2.019457247449407,-2.0194572474494055,-1.9960976964447168,-1.973735908753668,-1.9727517960471908,-1.9680393435573784,-1.9680393435573773</t>
  </si>
  <si>
    <t>0.3143274784088135,0.7740848064422607,1.2327988147735596,3.2313618659973145,3.3837668895721436,3.707707166671753,6.285688400268555,6.589561700820923,8.115281343460083,8.575090169906616,9.49609112739563,10.41512680053711,10.876919746398926,11.031854152679443,12.708001136779785,14.240302562713623,14.69756007194519,15.93103313446045,16.382245302200317,19.87201976776123,20.94644069671631,21.26236319541931,21.772889614105225,23.65104389190674,24.415103435516357,25.94148564338684,26.242306232452393,27.6125705242157,28.97527766227722,29.282145500183105,31.11676573753357,31.428125381469727,32.19319009780884,32.984899282455444,35.751545667648315,36.66700744628906,36.961347341537476,37.856406688690186,38.30518627166748,38.76799392700195,40.84267735481262,41.608864545822144,42.4703209400177,43.18685269355774,43.69871234893799,45.58214092254639,47.28032922744751,48.507784605026245,49.18978834152222,50.48624634742737,51.258373498916626,58.364558935165405,60.23130249977112,60.57787609100342,63.28433585166931,64.42646789550781,65.61886620521545,66.73452997207642,71.05448865890503,72.80846643447876,75.49904704093933,77.22548222541809,79.7614917755127,80.7281494140625,83.32628870010376,84.438312292099,84.59573125839233,86.33052396774292,88.84461855888367,90.24149250984192,92.27082514762878,99.71761584281921,103.71559286117554,114.81853723526001,124.62582159042358,136.43437886238098,140.52320432662964,158.56669688224792,166.33807349205017,174.92229437828064,180.77418112754822,202.23965692520142,212.9111213684082,230.315687417984,245.0137059688568,245.63889360427856,247.36819529533386,248.48783802986145,299.9740891456604,318.00482392311096,329.6346025466919,347.6486451625824,352.2225000858307,356.48256516456604,370.4289255142212,372.1348466873169,378.01785373687744,394.50250124931335,401.0053677558899,405.9145565032959,407.1762490272522,411.9155490398407,414.3027584552765,415.0793664455414,417.7989945411682,447.2624442577362,449.7640357017517,452.49219369888306,456.6151523590088,589.7939612865448,626.7540059089661,646.9705109596252,647.3009581565857,673.1581635475159,675.3905744552612,735.9568815231323,896.0720765590668,1030.0692932605743,1120.5062375068665,1158.0063474178314,1275.6549003124237,1325.2567358016968,1395.6795580387115,1635.0173902511597,2803.78782582283</t>
  </si>
  <si>
    <t>1,3,6,19,20,22,39,41,51,54,60,66,69,70,81,91,94,102,105,128,135,137,140,152,157,167,169,178,187,189,201,203,208,213,231,237,239,245,248,251,264,269,274,278,281,293,304,312,316,323,328,371,381,383,395,402,409,416,441,452,469,480,496,502,518,525,526,537,553,562,575,622,646,716,778,852,878,992,1041,1095,1132,1268,1335,1445,1538,1542,1553,1560,1885,1999,2072,2185,2214,2241,2327,2338,2375,2479,2520,2551,2559,2589,2604,2609,2626,2812,2828,2845,2871,3709,3939,4062,4064,4226,4240,4621,5628,6472,7043,7281,8024,8337,8782,10292,17643</t>
  </si>
  <si>
    <t>2022-12-20 16:10:01.936038</t>
  </si>
  <si>
    <t>2022-12-20 17:03:13.507489</t>
  </si>
  <si>
    <t>-1.9308129651311308,-1.9308129651311308,-1.9308129651311308,-1.9308129651311308,-1.9308129651311308,-1.9308129651311308,-1.9308129651311308,-1.9308129651311308,-1.9308129651311308,-1.9308129651311308,-1.9308129651311308,-1.9308129651311308,-1.9308129651311308,-1.9308129651311308,-1.9308129651311308,-1.9308129651311308,-1.9308129651311308,-1.9308129651311308,-1.9308129651311308,-1.9308129651311308,-1.9308129651311308,-1.9308129651311308,-1.9308129651311308,-1.9308129651311308,-1.9308129651311308,-1.9308129651311308,-1.9308129651311308,-1.9308129651311308,-1.9308129651311308,-1.9308129651311308</t>
  </si>
  <si>
    <t>1216008538922602052033389273823418253248427267133615038487402,1216008538922602052033389273823418253248427267133615038487402,1216008538922602052033389273823418253248427267133615038487402,1216008538922602052033389273823418253248427267133615038487402,1216008538922602052033389273823418253248427267133615038487402,1216008538922602052033389273823418253248427267133615038487402,1216008538922602052033389273823418253248427267133615038487402,1216008538922602052033389273823418253248427267133615038487402,1216008538922602052033389273823418253248427267133615038487402,1216008538922602052033389273823418253248427267133615038487402,1216008538922602052033389273823418253248427267133615038487402,1216008538922602052033389273823418253248427267133615038487402,1216008538922602052033389273823418253248427267133615038487402,1216008538922602052033389273823418253248427267133615038487402,1216008538922602052033389273823418253248427267133615038487402,1216008538922602052033389273823418253248427267133615038487402,1216008538922602052033389273823418253248427267133615038487402,1216008538922602052033389273823418253248427267133615038487402,1216008538922602052033389273823418253248427267133615038487402,1216008538922602052033389273823418253248427267133615038487402,1216008538922602052033389273823418253248427267133615038487402,1216008538922602052033389273823418253248427267133615038487402,1216008538922602052033389273823418253248427267133615038487402,1216008538922602052033389273823418253248427267133615038487402,1216008538922602052033389273823418253248427267133615038487402,1216008538922602052033389273823418253248427267133615038487402,1216008538922602052033389273823418253248427267133615038487402,1216008538922602052033389273823418253248427267133615038487402,1216008538922602052033389273823418253248427267133615038487402,1216008538922602052033389273823418253248427267133615038487402</t>
  </si>
  <si>
    <t>-7.45299836980436,-7.070429531342108,-6.805267964670992,-6.531144058607759,-6.313656230287018,-6.2187205154767975,-6.191424171462273,-6.043014752529408,-6.02159042147681,-5.9298996412156,-5.783609591501922,-5.732627095164864,-5.633775618321472,-5.562588879444057,-5.5436665408009445,-5.433178876834331,-5.4291591889381445,-5.405390591951451,-5.353004067448075,-5.3454987839601715,-5.140405997185836,-5.107331749686352,-5.107211051620554,-5.006382334577242,-4.9534615243617965,-4.872559393512253,-4.858285074756456,-4.799755315531508,-4.793714474609096,-4.566810335422573,-4.3659547541016615,-4.197458028020102,-4.187530932338074,-4.177326616722675,-4.002781392337955,-3.982503616783292,-3.897934947245243,-3.8259108267312105,-3.7849986993059237,-3.778707776543465,-3.730228181459019,-3.6527366445026686,-3.5862254147011043,-3.5549986096643593,-3.5242702670774526,-3.506612724855264,-3.42177720474796,-3.3062956844100357,-3.2792097569331666,-3.2690046273245827,-3.2219934766973024,-3.196827719154867,-3.17446885950261,-3.155215671565307,-3.0307526108816543,-3.030752610881653,-3.005863800278031,-3.0036523421696337,-2.9441116943068293,-2.9272626585489183,-2.9125161709938223,-2.8902806131371825,-2.8744449777005556,-2.830408767396734,-2.827318105057982,-2.8095025696974405,-2.80061404033783,-2.743292650483541,-2.7344072272513884,-2.6690806405715537,-2.6389420108794064,-2.6047293841241217,-2.484326093025397,-2.458589560602902,-2.4261039483644193,-2.4258865267236005,-2.4035531380662825,-2.3809514374294793,-2.3716008992864768,-2.3716008992864763,-2.3141662996699046,-2.3125200287753285,-2.2217159748182245,-2.221329940983787,-2.178140679892345,-2.177982226597321,-2.133398535947825,-2.132348212337565,-2.11270625838641,-2.1116614720318974,-2.111661472031897,-2.0584138943682233,-2.058413894368223,-2.0135559988224268,-2.0075835249968073,-2.0075835249968064,-2.0068674346220714,-2.001286985102656,-1.9993947271424348,-1.9903364849651273,-1.9903364849651257,-1.9903364849651253,-1.9866219900532431,-1.9598045232613357,-1.9542064054157617,-1.9542064054157615,-1.95377133815609,-1.9308129651311314,-1.930812965131131,-1.9308129651311308</t>
  </si>
  <si>
    <t>0.30989694595336914,1.3840231895446777,4.489244699478149,6.086625337600708,6.411978483200073,6.5724265575408936,7.969339370727539,9.90046763420105,10.823965311050415,11.124204635620117,11.282129764556885,12.21825623512268,13.48009181022644,14.398586511611938,14.759023666381836,15.711260557174683,17.409144163131714,18.176278352737427,19.291778326034546,20.302565574645996,20.454490423202515,20.61039900779724,22.490286350250244,22.648732662200928,23.43640971183777,25.378780364990234,25.749276399612427,27.204363107681274,27.51977515220642,28.15564727783203,31.392173051834106,33.60390329360962,35.99254488945007,36.78220725059509,37.95739936828613,40.404138803482056,41.6841344833374,42.63029408454895,46.5799036026001,49.26947999000549,54.49417853355408,57.710023403167725,59.11187386512756,68.12553143501282,68.600337266922,71.480295419693,72.90576672554016,79.60141944885254,81.3397765159607,88.03669452667236,89.78195667266846,93.4204831123352,101.2404887676239,113.41389536857605,116.79181838035583,127.11799883842468,151.97891926765442,155.31477069854736,178.5238857269287,183.6014277935028,205.8996708393097,207.00222778320312,207.97756123542786,216.88349747657776,233.94506359100342,235.54753637313843,246.98055601119995,248.41801857948303,250.18897819519043,256.2252449989319,260.65933203697205,263.5138330459595,286.7756938934326,302.9768123626709,316.2451272010803,350.3034632205963,422.89531445503235,439.14031767845154,497.68868947029114,500.3685576915741,531.7332406044006,536.674572467804,540.4532446861267,541.1911571025848,550.3712842464447,572.1790425777435,640.7091228961945,645.6312263011932,649.1157865524292,651.9931437969208,695.8406121730804,712.8202755451202,729.9417848587036,806.1997995376587,957.2483389377594,1012.861111164093,1021.5600302219391,1048.56037068367,1072.0981407165527,1130.5499968528748,1229.218044757843,1446.0937311649323,1519.5325734615326,1585.9498434066772,1712.9897422790527,1728.3734183311462,2062.412209033966,2244.4721972942352,2347.030414581299,2511.7627902030945</t>
  </si>
  <si>
    <t>1,7,27,36,38,39,48,59,65,67,68,74,81,86,88,93,101,104,109,115,116,117,128,129,134,144,146,155,157,161,181,195,210,215,222,237,245,251,276,293,326,346,354,411,414,432,441,483,494,536,547,570,619,696,717,782,939,960,1106,1138,1279,1286,1292,1348,1455,1465,1537,1546,1557,1595,1623,1641,1787,1888,1972,2184,2640,2742,3110,3127,3324,3355,3379,3383,3440,3577,3998,4028,4050,4068,4343,4449,4556,5035,5982,6334,6389,6560,6708,7078,7699,9063,9523,9941,10741,10838,12942,14084,14730,15751</t>
  </si>
  <si>
    <t>2022-12-20 16:10:20.562538</t>
  </si>
  <si>
    <t>2022-12-20 17:03:26.349535</t>
  </si>
  <si>
    <t>-1.4784642542752526,-1.4784642542752526,-1.4784642542752526,-1.4784642542752526,-1.4784642542752526,-1.4784642542752526,-1.4784642542752526,-1.4784642542752526,-1.4784642542752526,-1.4784642542752526,-1.4784642542752526,-1.4784642542752526,-1.4784642542752526,-1.4784642542752526,-1.4784642542752526,-1.4784642542752526,-1.4784642542752526,-1.4784642542752526,-1.4784642542752526,-1.4784642542752526,-1.4784642542752526,-1.4784642542752526,-1.4784642542752526,-1.4784642542752526,-1.4784642542752526,-1.4784642542752526,-1.4784642542752526,-1.4784642542752526,-1.4784642542752526,-1.4784642542752526</t>
  </si>
  <si>
    <t>71235475092492767705806346770242911239433217510451263033208,71235475092492767705806346770242911239433217510451263033208,71235475092492767705806346770242911239433217510451263033208,71235475092492767705806346770242911239433217510451263033208,71235475092492767705806346770242911239433217510451263033208,71235475092492767705806346770242911239433217510451263033208,71235475092492767705806346770242911239433217510451263033208,71235475092492767705806346770242911239433217510451263033208,71235475092492767705806346770242911239433217510451263033208,71235475092492767705806346770242911239433217510451263033208,71235475092492767705806346770242911239433217510451263033208,71235475092492767705806346770242911239433217510451263033208,71235475092492767705806346770242911239433217510451263033208,71235475092492767705806346770242911239433217510451263033208,71235475092492767705806346770242911239433217510451263033208,71235475092492767705806346770242911239433217510451263033208,71235475092492767705806346770242911239433217510451263033208,71235475092492767705806346770242911239433217510451263033208,71235475092492767705806346770242911239433217510451263033208,71235475092492767705806346770242911239433217510451263033208,71235475092492767705806346770242911239433217510451263033208,71235475092492767705806346770242911239433217510451263033208,71235475092492767705806346770242911239433217510451263033208,71235475092492767705806346770242911239433217510451263033208,71235475092492767705806346770242911239433217510451263033208,71235475092492767705806346770242911239433217510451263033208,71235475092492767705806346770242911239433217510451263033208,71235475092492767705806346770242911239433217510451263033208,71235475092492767705806346770242911239433217510451263033208,71235475092492767705806346770242911239433217510451263033208</t>
  </si>
  <si>
    <t>-7.829921142530341,-7.484732129006461,-6.7426274177587615,-6.440071044659916,-6.11934431667299,-6.081810163169006,-5.756199715473698,-5.716427914624735,-5.6694993785755745,-5.5104292292177455,-5.355973129577898,-5.339873152848293,-5.218033118114155,-5.183393679634585,-5.13897190969174,-5.122895899849718,-5.020558047243097,-4.872167327796655,-4.757285153007204,-4.678321840063948,-4.610560857280472,-4.521453427790368,-4.494310613616692,-4.333652669803705,-4.32229779815842,-4.14735743927687,-4.050923492133556,-3.9712796195274094,-3.829523992876285,-3.72345606164625,-3.6991192876185752,-3.6847954721953493,-3.6727906938738424,-3.629843104651857,-3.611396988188904,-3.6015564262653372,-3.4762590935033666,-3.3410440909792865,-3.323173034325939,-3.287203508445066,-3.2682343639234475,-3.2200428461251365,-3.154956798523271,-3.069027803692266,-3.060643003800661,-3.0140674150912985,-3.0088532960389283,-2.9542909392212886,-2.9505200222825203,-2.9268357923665898,-2.860814247665087,-2.8474237218054768,-2.8451482946541606,-2.8180204739507593,-2.650047649129761,-2.6005652559872523,-2.5929038423080644,-2.5911092557455593,-2.5839663121643826,-2.524008040062961,-2.441883740356956,-2.4196991111089248,-2.4029290512252937,-2.346498244845476,-2.3345064176296426,-2.2664059699985257,-2.2600276754397464,-2.2141909385257454,-2.145579478560261,-2.1336830156519553,-2.1293384884279702,-2.1271153452717986,-2.089400478478551,-2.087180623231461,-2.0851692637605153,-2.053910123529589,-2.050362575498216,-1.9648418876025255,-1.9582476908035433,-1.9269473500409964,-1.8711614357047741,-1.8619196972477852,-1.8592319055783448,-1.8588093576603546,-1.8566674859039618,-1.8414387945464745,-1.8411521940818854,-1.8375214458550793,-1.8236676255567068,-1.7833013330045753,-1.7722274930821242,-1.748204846047443,-1.720105382889923,-1.7200745688323995,-1.6913525021195543,-1.685008649556015,-1.662779707792056,-1.655312533978944,-1.655163798831273,-1.654076071437637,-1.6373314577006257,-1.633098774506853,-1.624516749532173,-1.6221346516969124,-1.609044442162505,-1.6028288629659213,-1.5929900300778723,-1.5870567255548327,-1.587056725554832,-1.5732327419474852,-1.5429295915932006,-1.5429295915931998,-1.5354250336110462,-1.5135242203954442,-1.4810413284968273,-1.4784642542752533,-1.478464254275253,-1.4784642542752526</t>
  </si>
  <si>
    <t>0.3519275188446045,1.836000919342041,2.869539260864258,7.715919256210327,8.177720785140991,8.965957641601562,9.60536003112793,10.405090808868408,11.833025455474854,12.143884658813477,13.879876136779785,14.503653287887573,14.660566568374634,15.29277229309082,15.783102750778198,17.21966028213501,17.37808609008789,18.019360780715942,19.334898233413696,20.145676136016846,21.44525957107544,22.387773275375366,23.033076524734497,23.83884572982788,25.256348848342896,26.214536905288696,27.309070587158203,29.17592167854309,30.600361585617065,32.780901193618774,33.094812870025635,35.154067277908325,36.59613752365112,37.06545114517212,43.43013262748718,45.811697483062744,46.91340351104736,48.33731937408447,50.39999198913574,52.30728197097778,53.26246881484985,54.84433937072754,57.212873220443726,60.892178773880005,62.77846145629883,74.05095267295837,74.68724942207336,80.1119658946991,89.18170762062073,96.59895873069763,101.85215663909912,105.66995048522949,107.56297063827515,113.78745532035828,116.65394926071167,126.67107939720154,129.6680769920349,149.79220533370972,153.56937193870544,158.00911569595337,162.60735774040222,182.10989260673523,184.31542873382568,186.69812178611755,195.59598994255066,201.63568925857544,207.03931307792664,213.60230803489685,259.51695823669434,316.315477848053,321.09545040130615,326.02503633499146,326.5013418197632,327.7603132724762,333.19530296325684,336.4069564342499,353.9038963317871,375.1954004764557,385.77466654777527,387.834849357605,408.30559492111206,413.57159543037415,415.3174133300781,417.54854369163513,423.9442880153656,443.56458711624146,452.0887830257416,452.5480580329895,468.7566177845001,552.8596475124359,570.9751501083374,571.1320915222168,620.8182034492493,625.9909904003143,630.3077712059021,722.1581742763519,827.4128184318542,886.285703420639,939.7864410877228,956.0760374069214,958.7707142829895,995.8615152835846,1022.9570643901825,1046.419094324112,1107.1947855949402,1209.5401508808136,1272.5593147277832,1334.2011106014252,1337.668625831604,1361.9051322937012,1372.3742406368256,1402.8107106685638,1660.4249210357666,1665.826411485672,1682.5838701725006,1868.5262560844421,2328.76482629776,2677.8032944202423</t>
  </si>
  <si>
    <t>1,9,15,43,46,51,55,60,69,71,82,86,87,91,94,103,104,108,116,121,129,135,139,144,153,159,166,178,187,201,203,216,225,228,267,282,289,298,311,323,329,339,354,377,389,460,464,498,555,602,635,659,671,710,728,791,810,937,961,989,1018,1141,1155,1170,1226,1264,1298,1339,1629,1984,2014,2045,2048,2056,2090,2110,2220,2354,2421,2434,2563,2596,2607,2621,2661,2784,2838,2841,2943,3471,3581,3582,3890,3922,3949,4526,5187,5557,5892,5995,6012,6246,6417,6565,6949,7594,7991,8380,8402,8555,8621,8813,10437,10471,10577,11748,14650,16830</t>
  </si>
  <si>
    <t>2022-12-20 16:10:12.469635</t>
  </si>
  <si>
    <t>2022-12-20 17:03:27.256951</t>
  </si>
  <si>
    <t>-2.0599811323169916,-2.0599811323169916,-2.0599811323169916,-2.0599811323169916,-2.0599811323169916,-2.0599811323169916,-2.0599811323169916,-2.0599811323169916,-2.0599811323169916,-2.0599811323169916,-2.0599811323169916,-2.0599811323169916,-2.0599811323169916,-2.0599811323169916,-2.0599811323169916,-2.0599811323169916,-2.0599811323169916,-2.0599811323169916,-2.0599811323169916,-2.0599811323169916,-2.0599811323169916,-2.0599811323169916,-2.0599811323169916,-2.0599811323169916,-2.0599811323169916,-2.0599811323169916,-2.0599811323169916,-2.0599811323169916,-2.0599811323169916,-2.0599811323169916</t>
  </si>
  <si>
    <t>623161590321102157232140670246113034336775280741768536883991,623161590321102157232140670246113034336775280741768536883991,623161590321102157232140670246113034336775280741768536883991,623161590321102157232140670246113034336775280741768536883991,623161590321102157232140670246113034336775280741768536883991,623161590321102157232140670246113034336775280741768536883991,623161590321102157232140670246113034336775280741768536883991,623161590321102157232140670246113034336775280741768536883991,623161590321102157232140670246113034336775280741768536883991,623161590321102157232140670246113034336775280741768536883991,623161590321102157232140670246113034336775280741768536883991,623161590321102157232140670246113034336775280741768536883991,623161590321102157232140670246113034336775280741768536883991,623161590321102157232140670246113034336775280741768536883991,623161590321102157232140670246113034336775280741768536883991,623161590321102157232140670246113034336775280741768536883991,623161590321102157232140670246113034336775280741768536883991,623161590321102157232140670246113034336775280741768536883991,623161590321102157232140670246113034336775280741768536883991,623161590321102157232140670246113034336775280741768536883991,623161590321102157232140670246113034336775280741768536883991,623161590321102157232140670246113034336775280741768536883991,623161590321102157232140670246113034336775280741768536883991,623161590321102157232140670246113034336775280741768536883991,623161590321102157232140670246113034336775280741768536883991,623161590321102157232140670246113034336775280741768536883991,623161590321102157232140670246113034336775280741768536883991,623161590321102157232140670246113034336775280741768536883991,623161590321102157232140670246113034336775280741768536883991,623161590321102157232140670246113034336775280741768536883991</t>
  </si>
  <si>
    <t>-8.089781189154479,-7.383574669390957,-7.013885017955841,-6.89907006546336,-6.765107720506839,-6.650124657589074,-6.643309739216932,-6.491512069136302,-6.449650605127888,-6.449554744780867,-6.273106565849524,-6.1618739634725985,-6.150444529970994,-6.044261633719926,-6.037661597222087,-6.015339202941646,-6.011783493931328,-5.979532341316809,-5.842049434568047,-5.839000377870467,-5.6381267904449475,-5.594659647484017,-5.513075976271411,-5.508223517424514,-5.409072627899331,-5.242897657849812,-5.189861813993489,-5.175554756887046,-5.092608952498022,-4.984851697851228,-4.973367758961562,-4.9439428160363805,-4.928285125900156,-4.902986789996309,-4.829509023244474,-4.7367213700385715,-4.690417041337369,-4.656497225802226,-4.646099417467205,-4.590574630234943,-4.410805444555003,-4.370185240980074,-4.293669955271503,-4.289946141565295,-4.28255783493514,-4.260182383135779,-4.1421159512593775,-4.017488804841866,-4.011381448603475,-3.934286902134704,-3.9003708876988066,-3.767475520805843,-3.733774275954539,-3.688742163460264,-3.6323970101397993,-3.5584741012242453,-3.528248994281405,-3.5165944020252673,-3.435714499941739,-3.403827972326446,-3.3464695571660297,-3.3365490426133317,-3.3156061896176996,-3.30197291470794,-3.274846052075158,-3.197859097353378,-3.1921942934896603,-3.0900415906643874,-2.9644966910327013,-2.9578025100593,-2.8992854504871177,-2.7888589236439643,-2.7855965819029613,-2.7847957676269894,-2.767376507057237,-2.7670149938237625,-2.74166599422934,-2.712518007179677,-2.629520431670935,-2.6058542410946464,-2.5585069246642984,-2.5261702838340168,-2.516249414719485,-2.4839157953603848,-2.4468748291237143,-2.44292286476865,-2.4095132143813878,-2.3579340214854194,-2.3140558260526203,-2.31405582605262,-2.248758675150283,-2.247699733358911,-2.24476996680884,-2.2447699668088394,-2.2402749850228707,-2.226012947893456,-2.2020847118747744,-2.198100509729637,-2.181971432572975,-2.1819714325729747,-2.175689204252565,-2.1730254555920494,-2.1145412751831145,-2.089045206179071,-2.0879133070529314,-2.087913307052931,-2.06606736960473,-2.0599811323169916</t>
  </si>
  <si>
    <t>0.3104248046875,0.7685854434967041,4.431502342224121,8.072842121124268,8.795283555984497,9.967015743255615,10.699128866195679,11.502935647964478,12.000305414199829,12.794504642486572,12.956439733505249,13.677955627441406,15.080392360687256,15.260355949401855,15.61025595664978,16.732457876205444,16.902448892593384,17.55077075958252,18.030213117599487,21.07723903656006,21.231163501739502,22.48226499557495,22.637661457061768,22.794080018997192,23.106923818588257,25.18120813369751,25.49804949760437,26.29524254798889,26.61016297340393,27.79883313179016,28.283206939697266,28.4542019367218,29.565739393234253,29.882080078125,30.199921131134033,30.357349157333374,32.10029458999634,32.88343954086304,33.19736695289612,33.83866214752197,34.160030126571655,36.03878140449524,36.83104848861694,37.93366456031799,39.21319055557251,40.17289924621582,40.49277400970459,41.13450598716736,42.0951988697052,43.86475086212158,47.92495393753052,48.6374294757843,52.60649085044861,56.886982679367065,57.04591083526611,59.61904335021973,62.31199932098389,64.21526551246643,64.37321043014526,65.31481790542603,66.43999028205872,68.67813611030579,69.30445981025696,70.8799500465393,71.67361998558044,72.61777472496033,81.27745985984802,82.53641366958618,86.17051529884338,87.43703413009644,103.8921627998352,111.07031440734863,129.00069999694824,137.24001598358154,138.6710319519043,139.9345006942749,143.10893321037292,146.59434866905212,170.924884557724,182.15473532676697,202.48063039779663,240.28716683387756,242.20644545555115,244.4462661743164,296.0441269874573,313.09503269195557,318.4916205406189,336.0482597351074,353.6297550201416,366.7650537490845,372.1833145618439,386.26774883270264,388.6448333263397,455.86179304122925,457.87433791160583,666.6808681488037,856.8519196510315,860.8366942405701,1037.5334198474884,1124.0409398078918,1304.2872173786163,1342.2007489204407,1467.1208882331848,1474.2534985542297,1525.5232486724854,1590.727100610733,1942.8933980464935,2330.2790558338165</t>
  </si>
  <si>
    <t>1,3,24,40,44,51,55,60,63,68,69,73,80,81,83,90,91,95,98,117,118,126,127,128,130,143,145,150,152,159,162,163,170,172,174,175,186,191,193,197,199,211,216,223,231,237,239,243,249,260,285,289,314,341,342,358,375,387,388,394,401,415,419,429,434,440,494,502,525,533,636,681,794,846,855,863,883,905,1058,1129,1257,1494,1506,1520,1843,1948,1982,2092,2202,2285,2319,2408,2423,2844,2857,4158,5350,5375,6486,7032,8165,8404,9190,9235,9554,9964,12179,14613</t>
  </si>
  <si>
    <t>2022-12-20 16:10:18.911383</t>
  </si>
  <si>
    <t>2022-12-20 17:03:29.027863</t>
  </si>
  <si>
    <t>-1.4673309858706316,-1.4673309858706316,-1.4673309858706316,-1.4673309858706316,-1.4673309858706316,-1.4673309858706316,-1.4673309858706316,-1.4673309858706316,-1.4673309858706316,-1.4673309858706316,-1.4673309858706316,-1.4673309858706316,-1.4673309858706316,-1.4673309858706316,-1.4673309858706316,-1.4673309858706316,-1.4673309858706316,-1.4673309858706316,-1.4673309858706316,-1.4673309858706316,-1.4673309858706316,-1.4673309858706316,-1.4673309858706316,-1.4673309858706316,-1.4673309858706316,-1.4673309858706316,-1.4673309858706316,-1.4673309858706316,-1.4673309858706316,-1.4673309858706316</t>
  </si>
  <si>
    <t>1276493714181486037188321684389488115166754765546265136628536,1276493714181486037188321684389488115166754765546265136628536,1276493714181486037188321684389488115166754765546265136628536,1276493714181486037188321684389488115166754765546265136628536,1276493714181486037188321684389488115166754765546265136628536,1276493714181486037188321684389488115166754765546265136628536,1276493714181486037188321684389488115166754765546265136628536,1276493714181486037188321684389488115166754765546265136628536,1276493714181486037188321684389488115166754765546265136628536,1276493714181486037188321684389488115166754765546265136628536,1276493714181486037188321684389488115166754765546265136628536,1276493714181486037188321684389488115166754765546265136628536,1276493714181486037188321684389488115166754765546265136628536,1276493714181486037188321684389488115166754765546265136628536,1276493714181486037188321684389488115166754765546265136628536,1276493714181486037188321684389488115166754765546265136628536,1276493714181486037188321684389488115166754765546265136628536,1276493714181486037188321684389488115166754765546265136628536,1276493714181486037188321684389488115166754765546265136628536,1276493714181486037188321684389488115166754765546265136628536,1276493714181486037188321684389488115166754765546265136628536,1276493714181486037188321684389488115166754765546265136628536,1276493714181486037188321684389488115166754765546265136628536,1276493714181486037188321684389488115166754765546265136628536,1276493714181486037188321684389488115166754765546265136628536,1276493714181486037188321684389488115166754765546265136628536,1276493714181486037188321684389488115166754765546265136628536,1276493714181486037188321684389488115166754765546265136628536,1276493714181486037188321684389488115166754765546265136628536,1276493714181486037188321684389488115166754765546265136628536</t>
  </si>
  <si>
    <t>-7.125315543380448,-6.992421724636476,-6.907031713378245,-6.868072751403135,-6.703742000963161,-6.547047973564023,-5.644076767275399,-5.610272836369359,-5.529856011000734,-5.497549533301186,-5.267822124372172,-5.193247761446514,-5.112059630487767,-5.0513032039761345,-5.047139165124648,-4.9839119397942,-4.858810628253434,-4.853153036347103,-4.7359622984912555,-4.735321478069233,-4.576939018561235,-4.556091832514928,-4.490299679450852,-4.3152622601805275,-4.266982988321045,-4.228637738147339,-4.203424097088643,-4.123671480764047,-4.067702065725782,-4.056304402684294,-3.9546637889066028,-3.8485888296105175,-3.837449889257987,-3.7239777933231957,-3.6427337645521627,-3.624481573197462,-3.581547034653431,-3.557580036047999,-3.4981163864210334,-3.3696166565859356,-3.30884303851734,-3.2934791497085896,-3.172496482783443,-3.07366248343676,-2.991434295618613,-2.9736385159046503,-2.9085216513212844,-2.9062977779763006,-2.878616050191383,-2.804843949732342,-2.793767233924567,-2.778519188151381,-2.7084653045357348,-2.6661719856339112,-2.6053640498818247,-2.587055785882294,-2.523238000882182,-2.5170254427845826,-2.4961353116885974,-2.4687254921611514,-2.413339127170418,-2.3930299366651333,-2.375058377807058,-2.3398094982416704,-2.321551018252543,-2.3064332083283645,-2.3011589525793896,-2.2980749939572065,-2.2226572077283167,-2.2081999743045047,-2.1942886573011826,-2.143751434705485,-2.134450358117646,-2.1318085718178272,-2.1293220626302323,-2.123571863790023,-2.1235452783804294,-2.104707909552444,-2.0577090205297006,-2.041552082603103,-2.0178359856447043,-1.9468729108883658,-1.9295250941340953,-1.9094344839560216,-1.8792724800864198,-1.8720448544709811,-1.8545850970700848,-1.819409139618733,-1.8194091396187326,-1.8019369986234253,-1.7883687338530119,-1.7688644606158945,-1.7539758836822374,-1.7475746659310287,-1.7475556791874145,-1.7382811022469697,-1.734891878201009,-1.7120143425716106,-1.6829944047067424,-1.682994404706742,-1.6649851898940062,-1.5992657296274024,-1.590911364438074,-1.580248198112654,-1.5586859224650227,-1.5530324121865866,-1.5443793525462417,-1.5443793525462408,-1.5297801229388064,-1.5291525158912866,-1.5291525158912864,-1.5234392687146379,-1.5232759286632984,-1.5232759286632978,-1.4939142210172094,-1.484441646924426,-1.4741780259155095,-1.4689782576774375,-1.4685146823712747,-1.468514682371274,-1.4673309858706323,-1.4673309858706316</t>
  </si>
  <si>
    <t>0.4593780040740967,8.434513092041016,9.930681228637695,10.252606391906738,10.89094591140747,11.048853397369385,12.642860651016235,15.7993483543396,16.58145260810852,17.06126642227173,17.547568798065186,18.656211614608765,18.816665172576904,19.45952558517456,19.76575994491577,20.082118272781372,21.1058931350708,21.276872873306274,22.56847906112671,23.363627433776855,24.960988759994507,26.075115203857422,26.703989267349243,27.026817560195923,28.458410263061523,29.560933113098145,30.035319805145264,30.66564416885376,31.127434253692627,32.56036448478699,32.71628713607788,33.6685152053833,34.30121946334839,35.57073926925659,37.4896764755249,41.022449254989624,44.18672180175781,46.085017919540405,46.888219594955444,50.36551547050476,52.59674382209778,56.08289194107056,58.29246377944946,61.15685153007507,67.04054522514343,70.2329432964325,71.33055019378662,71.64745545387268,73.86457252502441,74.66833925247192,77.19622802734375,77.67211413383484,80.67687749862671,81.00933980941772,84.56746077537537,97.3691873550415,117.84683680534363,127.54255151748657,138.28327989578247,152.01645159721375,154.24678778648376,158.02375650405884,160.55579233169556,168.3705699443817,173.5840482711792,176.76189374923706,182.3181312084198,185.30179023742676,192.28785729408264,210.42437958717346,247.02034211158752,257.79498410224915,268.1878147125244,307.47512912750244,325.1453695297241,325.9416518211365,327.83612084388733,328.15149426460266,360.01244950294495,411.623765707016,421.01319456100464,423.4344046115875,434.41323947906494,448.6198205947876,457.02405405044556,462.4266562461853,466.06771636009216,531.5624101161957,563.637633562088,604.6240570545197,730.1161940097809,754.4156234264374,780.3480582237244,857.2321975231171,885.3223416805267,1055.09121799469,1070.3094992637634,1078.509993314743,1140.2300975322723,1190.0152983665466,1376.1241903305054,1461.1539068222046,1531.7200500965118,1549.6220681667328,1571.2708184719086,1587.7769439220428,1654.6039400100708,1768.2132315635681,1773.0303025245667,1789.8975174427032,1990.0195183753967,2038.0439956188202,2142.6650965213776,2231.46044754982,2370.736655473709,2494.9929740428925,2557.9849541187286,2568.6863708496094,2595.0102376937866,2631.7029161453247,2830.149764060974,2924.404976129532</t>
  </si>
  <si>
    <t>1,44,53,55,59,60,70,90,95,98,101,108,109,113,115,117,123,124,132,137,147,154,158,160,169,176,179,183,186,195,196,202,206,214,226,248,267,279,284,306,320,342,356,374,411,431,438,440,454,459,475,478,497,499,521,602,731,792,860,946,960,984,1000,1049,1082,1102,1137,1156,1200,1314,1545,1613,1678,1923,2034,2039,2051,2053,2253,2578,2637,2652,2721,2810,2863,2897,2920,3331,3530,3782,4568,4721,4884,5366,5542,6610,6706,6758,7148,7462,8633,9169,9611,9724,9861,9965,10387,11103,11133,11239,12501,12804,13460,14018,14897,15663,16060,16127,16293,16523,17761,18352</t>
  </si>
  <si>
    <t>2022-12-20 16:10:27.834718</t>
  </si>
  <si>
    <t>2022-12-20 17:03:29.605015</t>
  </si>
  <si>
    <t>-1.3741449567575503,-1.3741449567575503,-1.3741449567575503,-1.3741449567575503,-1.3741449567575503,-1.3741449567575503,-1.3741449567575503,-1.3741449567575503,-1.3741449567575503,-1.3741449567575503,-1.3741449567575503,-1.3741449567575503,-1.3741449567575503,-1.3741449567575503,-1.3741449567575503,-1.3741449567575503,-1.3741449567575503,-1.3741449567575503,-1.3741449567575503,-1.3741449567575503,-1.3741449567575503,-1.3741449567575503,-1.3741449567575503,-1.3741449567575503,-1.3741449567575503,-1.3741449567575503,-1.3741449567575503,-1.3741449567575503,-1.3741449567575503,-1.3741449567575503</t>
  </si>
  <si>
    <t>830587366533548730931179381342123505242273711804226847646059,830587366533548730931179381342123505242273711804226847646059,830587366533548730931179381342123505242273711804226847646059,830587366533548730931179381342123505242273711804226847646059,830587366533548730931179381342123505242273711804226847646059,830587366533548730931179381342123505242273711804226847646059,830587366533548730931179381342123505242273711804226847646059,830587366533548730931179381342123505242273711804226847646059,830587366533548730931179381342123505242273711804226847646059,830587366533548730931179381342123505242273711804226847646059,830587366533548730931179381342123505242273711804226847646059,830587366533548730931179381342123505242273711804226847646059,830587366533548730931179381342123505242273711804226847646059,830587366533548730931179381342123505242273711804226847646059,830587366533548730931179381342123505242273711804226847646059,830587366533548730931179381342123505242273711804226847646059,830587366533548730931179381342123505242273711804226847646059,830587366533548730931179381342123505242273711804226847646059,830587366533548730931179381342123505242273711804226847646059,830587366533548730931179381342123505242273711804226847646059,830587366533548730931179381342123505242273711804226847646059,830587366533548730931179381342123505242273711804226847646059,830587366533548730931179381342123505242273711804226847646059,830587366533548730931179381342123505242273711804226847646059,830587366533548730931179381342123505242273711804226847646059,830587366533548730931179381342123505242273711804226847646059,830587366533548730931179381342123505242273711804226847646059,830587366533548730931179381342123505242273711804226847646059,830587366533548730931179381342123505242273711804226847646059,830587366533548730931179381342123505242273711804226847646059</t>
  </si>
  <si>
    <t>-8.31231458862828,-7.870122866012707,-6.533661723204318,-6.367986141762464,-6.358321417154443,-6.358071986718318,-6.34405703851827,-6.306972269105699,-6.140774763749364,-6.094041949719998,-6.082708474913302,-6.0370614146255015,-6.011415522261989,-5.7720126193612105,-5.728931236604421,-5.600654964814692,-5.501267593073655,-5.472613493897858,-5.437710771138073,-5.410365167524596,-5.2843062351978825,-5.133453881641758,-5.0564426952386325,-4.934739555617017,-4.831201683321795,-4.768068254584596,-4.729339566909614,-4.721862435840447,-4.48331213952761,-4.472013660983683,-4.3699649549697055,-4.362891039899039,-4.340322041797871,-4.334558288126667,-4.311064418014108,-4.243700479328877,-4.231051229392303,-4.124676215452245,-4.097070191077263,-3.9975140795318422,-3.9325910863093982,-3.8958845619652687,-3.835469948767886,-3.708872907467964,-3.6908276242007725,-3.676842206070341,-3.657161645447148,-3.524985058790868,-3.5209881971403316,-3.394145018756472,-3.3836244052000306,-3.3478692397186904,-3.327784157116224,-3.279420948887302,-3.2529180800423627,-3.1556967287297115,-3.1463370773193775,-3.0882322967190503,-3.071813466922785,-3.02755224140943,-2.984324966194154,-2.971329454820312,-2.8848536724998826,-2.8824839961276685,-2.7500499814896804,-2.715676940993977,-2.7127358855574277,-2.7124717278570762,-2.709533720074158,-2.651685861725469,-2.617611231138524,-2.4707721524814663,-2.3965631979471924,-2.348809778817223,-2.347655121805906,-2.3178345819049397,-2.3166260249568755,-2.2240459043573506,-2.1838157108455656,-2.1756884656581765,-2.1745027531505183,-2.1706493327648158,-2.1410028324654906,-2.0532972248038144,-2.021011579680022,-1.9973489019454975,-1.997348901945497,-1.9929106409775683,-1.9533310764242393,-1.9487901560805259,-1.9415399973998497,-1.9408582219553345,-1.9126015961362786,-1.8913091534634676,-1.8477458602669201,-1.8471423301650323,-1.7981978531368237,-1.793106325548548,-1.7724626300946742,-1.7077306857674985,-1.7046620533939696,-1.6992993250989616,-1.6385133559290905,-1.6214781371849323,-1.5646493387955493,-1.557521748336982,-1.5056551765946802,-1.4865466739250845,-1.4594368986207626,-1.453156544048532,-1.4430671060126101,-1.428446302619141,-1.3933025088160733,-1.390156771429491,-1.3901567714294893,-1.3801077877445098,-1.3801077877445085,-1.3741449567575508,-1.3741449567575503</t>
  </si>
  <si>
    <t>0.3219034671783447,1.1026074886322021,3.4803645610809326,8.39963173866272,12.952224254608154,13.11317753791809,13.272617816925049,13.43556547164917,13.91788649559021,14.865433692932129,15.023842573165894,15.328692197799683,15.4921395778656,15.659120559692383,16.45032000541687,16.773240327835083,18.504157304763794,19.14643096923828,19.30687713623047,19.46539878845215,19.784198760986328,21.648051977157593,22.748565435409546,24.329962491989136,25.594937324523926,27.160820722579956,27.967644453048706,29.237741470336914,30.33824920654297,32.87126111984253,33.239771604537964,33.88350534439087,35.77328538894653,35.9221875667572,36.54650163650513,36.860368728637695,37.66254258155823,39.077107667922974,39.23351788520813,41.91947340965271,42.24790978431702,42.56177616119385,44.645103931427,46.21943640708923,49.85395932197571,50.00889492034912,50.650612592697144,51.28745079040527,51.60030555725098,53.8516321182251,54.80233931541443,57.006020069122314,58.42652082443237,58.58502221107483,59.22378492355347,59.69960165023804,59.870564460754395,63.17182111740112,63.33026194572449,64.46137762069702,66.21224904060364,69.19652104377747,70.2940559387207,70.9237449169159,72.8798942565918,73.03849673271179,78.43992328643799,80.50063276290894,87.4222903251648,98.45793509483337,102.6002082824707,106.10762310028076,117.07376456260681,119.14169716835022,131.79939341545105,134.08513522148132,139.44684600830078,151.46898198127747,164.56544375419617,167.1226041316986,211.93768763542175,231.57761669158936,242.0158703327179,242.65719032287598,259.5247733592987,278.4700093269348,316.6522707939148,318.08095717430115,348.6313717365265,354.82205152511597,367.3716461658478,368.9647305011749,371.1688754558563,412.6860420703888,547.0334117412567,581.0796020030975,589.6469550132751,618.0906126499176,686.5375413894653,688.6263408660889,740.9959299564362,777.5069253444672,811.7184767723083,1040.5887928009033,1050.3939151763916,1064.803616285324,1177.2087519168854,1245.7820019721985,1379.4556918144226,1394.3181567192078,1576.355236530304,1620.3199048042297,1716.113486289978,1932.7951917648315,2160.0839602947235,2165.1384201049805,2248.930515766144,2807.9009771347046,3072.0554718971252</t>
  </si>
  <si>
    <t>1,5,20,51,79,80,81,82,85,91,92,94,95,96,101,103,114,118,119,120,122,134,141,151,159,169,174,182,189,204,206,210,222,223,227,229,234,243,244,261,263,265,278,288,311,312,316,320,322,336,342,356,365,366,370,373,374,395,396,403,414,433,440,444,456,457,491,504,548,618,644,666,735,748,828,842,876,952,1035,1051,1333,1457,1523,1527,1633,1752,1991,2000,2192,2231,2310,2320,2334,2596,3442,3649,3703,3881,4311,4324,4654,4884,5098,6541,6603,6694,7406,7838,8682,8776,9924,10202,10808,12176,13609,13641,14168,17673,19325</t>
  </si>
  <si>
    <t>2022-12-20 16:10:16.758737</t>
  </si>
  <si>
    <t>2022-12-20 17:03:31.492492</t>
  </si>
  <si>
    <t>-1.2758247308371065,-1.2758247308371065,-1.2758247308371065,-1.2758247308371065,-1.2758247308371065,-1.2758247308371065,-1.2758247308371065,-1.2758247308371065,-1.2758247308371065,-1.2758247308371065,-1.2758247308371065,-1.2758247308371065,-1.2758247308371065,-1.2758247308371065,-1.2758247308371065,-1.2758247308371065,-1.2758247308371065,-1.2758247308371065,-1.2758247308371065,-1.2758247308371065,-1.2758247308371065,-1.2758247308371065,-1.2758247308371065,-1.2758247308371065,-1.2758247308371065,-1.2758247308371065,-1.2758247308371065,-1.2758247308371065,-1.2758247308371065,-1.2758247308371065</t>
  </si>
  <si>
    <t>542833455622470427069082226314310184545303868542507384393499,542833455622470427069082226314310184545303868542507384393499,542833455622470427069082226314310184545303868542507384393499,542833455622470427069082226314310184545303868542507384393499,542833455622470427069082226314310184545303868542507384393499,542833455622470427069082226314310184545303868542507384393499,542833455622470427069082226314310184545303868542507384393499,542833455622470427069082226314310184545303868542507384393499,542833455622470427069082226314310184545303868542507384393499,542833455622470427069082226314310184545303868542507384393499,542833455622470427069082226314310184545303868542507384393499,542833455622470427069082226314310184545303868542507384393499,542833455622470427069082226314310184545303868542507384393499,542833455622470427069082226314310184545303868542507384393499,542833455622470427069082226314310184545303868542507384393499,542833455622470427069082226314310184545303868542507384393499,542833455622470427069082226314310184545303868542507384393499,542833455622470427069082226314310184545303868542507384393499,542833455622470427069082226314310184545303868542507384393499,542833455622470427069082226314310184545303868542507384393499,542833455622470427069082226314310184545303868542507384393499,542833455622470427069082226314310184545303868542507384393499,542833455622470427069082226314310184545303868542507384393499,542833455622470427069082226314310184545303868542507384393499,542833455622470427069082226314310184545303868542507384393499,542833455622470427069082226314310184545303868542507384393499,542833455622470427069082226314310184545303868542507384393499,542833455622470427069082226314310184545303868542507384393499,542833455622470427069082226314310184545303868542507384393499,542833455622470427069082226314310184545303868542507384393499</t>
  </si>
  <si>
    <t>-7.839789165943637,-7.559418600986928,-7.47740867907657,-7.444454953251049,-7.291808400092844,-7.028399588906558,-6.820085427461029,-6.738020671450927,-6.308736937384334,-6.243303108705477,-6.217147509583682,-6.055895620134411,-5.753378659137388,-5.57459521996771,-5.546722329830321,-5.333688880366662,-5.278121088570095,-5.098284757273989,-5.075844936776013,-4.953761169860529,-4.933448404201353,-4.927047492165542,-4.842941086451212,-4.799604430831098,-4.799234836054808,-4.779455581137574,-4.69103997417253,-4.616795064734499,-4.566584188812795,-4.3707108575902,-4.322520653711742,-4.216931503294938,-4.192301323979841,-4.141125785733563,-4.140845757838627,-4.07444882293907,-4.032125647063724,-3.9458022037215166,-3.9391670276581405,-3.9219948513292184,-3.8920431520007734,-3.859693416004597,-3.766076438427524,-3.6751896478282764,-3.625226596327897,-3.567289645547494,-3.5355376691199347,-3.450476316991079,-3.4446476655725338,-3.4439876996092105,-3.382157636094441,-3.351498945610928,-3.293853860254768,-3.239551195172195,-3.1322263179696916,-3.0814277554341776,-3.038008912308621,-3.0370131614264966,-2.9990088333107914,-2.8963029660091437,-2.8549494600303826,-2.815227870730372,-2.7981270333058954,-2.7934608456288856,-2.7823033630926317,-2.7739402284124277,-2.7056720513293895,-2.6728336781952327,-2.663479088203001,-2.608176575656248,-2.4983084604914283,-2.4756316100964852,-2.445995778232099,-2.4269747595615456,-2.4169604430716456,-2.399324159415465,-2.3845799293859002,-2.258838954398347,-2.2572843834771175,-2.248292904053364,-2.23100551262561,-2.1651048272346216,-2.156005501883643,-2.0219409689281305,-2.0167945107096985,-1.989628725391574,-1.9668588488616998,-1.8795975398062936,-1.8402191893731388,-1.836804272806063,-1.8077265106064095,-1.7945056144091605,-1.7775392397605898,-1.7481238520554736,-1.7390514909709138,-1.7304572904891662,-1.7185530014566768,-1.6868833782921269,-1.6841448844847045,-1.6693739540581305,-1.6613366059580292,-1.6400112337358022,-1.6278210270070639,-1.6049352013400664,-1.567199554929017,-1.5292226406169642,-1.5202367499809588,-1.5079999789558334,-1.5029122115359677,-1.4997496696905275,-1.4738514387267998,-1.461314177179327,-1.452158282831278,-1.4447137002113246,-1.4342176077452145,-1.4290372937024696,-1.412619859587792,-1.3984194060709683,-1.387073949207274,-1.387038023629169,-1.3741780941584336,-1.3518402320396863,-1.3395220790744167,-1.3340268161505926,-1.3223733389399148,-1.3090578188416775,-1.3021345341874286,-1.2758247308371067,-1.2758247308371065</t>
  </si>
  <si>
    <t>0.3534841537475586,1.9279921054840088,2.3467018604278564,3.813326835632324,4.008337020874023,6.41153621673584,6.894438982009888,8.027586460113525,8.493879556655884,12.589768171310425,12.901273965835571,13.535997867584229,13.692403793334961,13.849321842193604,14.832597255706787,15.621280670166016,16.268104553222656,17.542279720306396,18.968228578567505,19.124663591384888,20.402222633361816,20.711194038391113,20.865528106689453,22.282384157180786,22.44683313369751,22.605763912200928,23.79954719543457,24.943236827850342,25.103663444519043,26.06223702430725,27.509248733520508,28.28349471092224,29.230096101760864,29.557084560394287,31.784785270690918,32.575541496276855,33.99651861190796,35.43751573562622,36.0833466053009,36.55612754821777,37.356348276138306,37.66130828857422,37.818620681762695,37.974074363708496,40.2194619178772,40.68928527832031,40.85077786445618,41.00961971282959,41.33149027824402,42.27117156982422,43.636852741241455,44.98557162284851,45.9392249584198,46.57000660896301,51.811739683151245,54.84414744377136,55.952150106430054,58.64814066886902,60.85474705696106,64.055091381073,67.051598072052,74.23627638816833,74.73213052749634,75.69482326507568,76.64192819595337,78.38569831848145,81.6954197883606,82.63948607444763,83.65554141998291,83.81199264526367,85.2707507610321,92.26649641990662,108.52760314941406,114.40181231498718,132.82843613624573,140.40183067321777,163.12761306762695,167.90685391426086,172.03742218017578,175.01071906089783,182.04644131660461,185.18466544151306,191.7117154598236,194.24298691749573,202.1735224723816,217.46182775497437,225.120747089386,228.6029977798462,249.5009651184082,285.94748616218567,293.2678544521332,327.3376362323761,337.52057814598083,352.8471188545227,353.0090491771698,375.9105613231659,380.8403129577637,387.69809436798096,406.8847277164459,415.0022735595703,425.90641832351685,470.423846244812,478.8719115257263,485.3854167461395,505.61391401290894,538.7515919208527,633.1143846511841,742.7339732646942,884.5681505203247,985.6366050243378,989.5982351303101,1010.2745821475983,1016.9040901660919,1045.1726353168488,1060.7895109653473,1087.629409313202,1134.4211640357971,1143.0882058143616,1262.1075234413147,1266.5843381881714,1268.8050556182861,1275.745902299881,1313.8154699802399,1399.2268693447113,1643.6420261859894,2065.0864028930664,2475.1732103824615,2700.0587232112885,2711.104101419449</t>
  </si>
  <si>
    <t>1,8,10,15,16,30,33,40,43,66,68,72,73,74,80,85,89,97,106,107,115,117,118,127,128,129,136,143,144,150,159,164,170,172,186,191,200,209,213,216,221,223,224,225,239,242,243,244,246,252,260,268,274,278,311,330,337,354,368,388,407,452,455,461,467,478,499,505,511,512,521,565,667,704,820,868,1011,1041,1067,1086,1130,1150,1191,1207,1257,1353,1401,1423,1554,1782,1828,2040,2104,2200,2201,2345,2376,2419,2540,2591,2659,2939,2992,3033,3160,3368,3951,4639,5528,6163,6188,6318,6360,6539,6637,6807,7102,7157,7904,7932,7946,7990,8229,8767,10302,12955,15514,16925,16994</t>
  </si>
  <si>
    <t>2022-12-20 16:10:21.648976</t>
  </si>
  <si>
    <t>2022-12-20 17:03:35.217375</t>
  </si>
  <si>
    <t>-1.6800551982077934,-1.6800551982077934,-1.6800551982077934,-1.6800551982077934,-1.6800551982077934,-1.6800551982077934,-1.6800551982077934,-1.6800551982077934,-1.6800551982077934,-1.6800551982077934,-1.6800551982077934,-1.6800551982077934,-1.6800551982077934,-1.6800551982077934,-1.6800551982077934,-1.6800551982077934,-1.6800551982077934,-1.6800551982077934,-1.6800551982077934,-1.6800551982077934,-1.6800551982077934,-1.6800551982077934,-1.6800551982077934,-1.6800551982077934,-1.6800551982077934,-1.6800551982077934,-1.6800551982077934,-1.6800551982077934,-1.6800551982077934,-1.6800551982077934</t>
  </si>
  <si>
    <t>539289850132127567495092872572888886595499224693239968531202,539289850132127567495092872572888886595499224693239968531202,539289850132127567495092872572888886595499224693239968531202,539289850132127567495092872572888886595499224693239968531202,539289850132127567495092872572888886595499224693239968531202,539289850132127567495092872572888886595499224693239968531202,539289850132127567495092872572888886595499224693239968531202,539289850132127567495092872572888886595499224693239968531202,539289850132127567495092872572888886595499224693239968531202,539289850132127567495092872572888886595499224693239968531202,539289850132127567495092872572888886595499224693239968531202,539289850132127567495092872572888886595499224693239968531202,539289850132127567495092872572888886595499224693239968531202,539289850132127567495092872572888886595499224693239968531202,539289850132127567495092872572888886595499224693239968531202,539289850132127567495092872572888886595499224693239968531202,539289850132127567495092872572888886595499224693239968531202,539289850132127567495092872572888886595499224693239968531202,539289850132127567495092872572888886595499224693239968531202,539289850132127567495092872572888886595499224693239968531202,539289850132127567495092872572888886595499224693239968531202,539289850132127567495092872572888886595499224693239968531202,539289850132127567495092872572888886595499224693239968531202,539289850132127567495092872572888886595499224693239968531202,539289850132127567495092872572888886595499224693239968531202,539289850132127567495092872572888886595499224693239968531202,539289850132127567495092872572888886595499224693239968531202,539289850132127567495092872572888886595499224693239968531202,539289850132127567495092872572888886595499224693239968531202,539289850132127567495092872572888886595499224693239968531202</t>
  </si>
  <si>
    <t>-7.508150618833457,-7.426055875140766,-7.289426265449013,-6.844223506258081,-6.1162917489072735,-5.802495294970879,-5.791883586477074,-5.763915309681693,-5.644182097550473,-5.5234531172113925,-5.483021704292892,-5.457924934476369,-5.452404590617157,-5.363354196366875,-5.225415902808624,-5.197039095416831,-5.153517344307995,-5.15179469347382,-5.019821243274759,-4.962231268025612,-4.907455662254191,-4.877734723411204,-4.775595101443329,-4.663238715660433,-4.640161718547598,-4.639882364612957,-4.54266583743908,-4.4284998378778395,-4.416206279304202,-4.367907334313192,-4.297932549900354,-4.289381723284445,-4.1788043312382035,-4.090433744547563,-3.9575192261369403,-3.918457001395062,-3.8763844513342103,-3.865693845425639,-3.847199582212454,-3.809467860902998,-3.7443044432649724,-3.7333981654397443,-3.713193357138187,-3.627423759849318,-3.626736043762775,-3.540824972824906,-3.509932309356224,-3.4865849229759247,-3.4570757484057184,-3.27955230117208,-3.2267624348607633,-3.1306400706534645,-3.102878959798896,-3.0925790601086485,-3.08653168145992,-3.0840348413937875,-3.070981327790785,-3.0488940940231464,-3.036237578421202,-2.98780235222736,-2.9521754228170236,-2.9483526874366768,-2.9448087729129475,-2.9002324141955484,-2.8944032389681893,-2.8791627946011964,-2.87040039450249,-2.784931679115089,-2.767668283452353,-2.7657992742743347,-2.710211687107655,-2.696083390769663,-2.6960833907696626,-2.6593905255729946,-2.6295236728630624,-2.607373566218115,-2.545932093865723,-2.480254644057638,-2.47565864951447,-2.4345829736580886,-2.425035116219246,-2.4027994184778336,-2.3565191182689476,-2.3494669375880206,-2.3266797134934154,-2.3158793408669567,-2.294034136307599,-2.197402139417396,-2.195697839671298,-2.158745913513838,-2.1587459135138376,-2.148671573202301,-2.120654006407985,-2.038540833918012,-2.038540833918011,-2.0368155025153385,-2.010544028599513,-1.9865064826634051,-1.9727387909439322,-1.9105573768875794,-1.9105573768875783,-1.847501963810774,-1.8433242956124527,-1.8238275629941891,-1.8104002128543457,-1.7613099476677885,-1.7585061250899747,-1.7224771472797475,-1.7150390390517098,-1.7095318528485561,-1.6951238398428243,-1.6804026806625554,-1.6800551982077954,-1.680055198207795,-1.6800551982077945,-1.6800551982077934</t>
  </si>
  <si>
    <t>0.31939244270324707,4.89525294303894,5.519457578659058,7.2337164878845215,8.039027690887451,14.90175199508667,17.597698211669922,18.769429683685303,19.09834098815918,19.425256967544556,20.69221043586731,20.8561532497406,21.65582799911499,21.826301097869873,21.98374319076538,22.944456338882446,23.10339665412903,23.566725492477417,23.885661363601685,25.163710832595825,25.47557544708252,26.10481905937195,27.35940170288086,28.614962577819824,29.422653913497925,30.52221941947937,31.63831400871277,33.394707918167114,33.5556435585022,35.3031747341156,35.940911293029785,37.361300230026245,38.0207097530365,39.427510499954224,40.835875511169434,43.540963649749756,43.709413290023804,43.871859550476074,44.034318923950195,44.66063380241394,45.29342198371887,45.77433252334595,46.88889193534851,47.359169244766235,47.51961851119995,48.618160247802734,53.109084129333496,54.86194920539856,55.82108235359192,56.29990530014038,56.78170871734619,61.57320427894592,62.992192029953,73.08283996582031,74.83873987197876,75.46649169921875,78.00247359275818,78.33905911445618,80.77298879623413,81.09235405921936,90.47535300254822,94.11556768417358,96.18336772918701,97.46053981781006,109.03614974021912,110.81169939041138,112.09878945350647,112.41621017456055,113.03901147842407,114.9332582950592,122.75461602210999,123.53379678726196,126.22643256187439,131.30469512939453,134.80958366394043,154.0592746734619,158.83902430534363,164.81956791877747,168.28278708457947,169.98504543304443,172.55718994140625,198.15071177482605,228.92073798179626,240.99502182006836,242.89143085479736,272.12057757377625,301.4273455142975,303.3511037826538,378.1082236766815,387.047753572464,409.15397906303406,464.1708700656891,465.9357662200928,496.0240054130554,557.0170929431915,561.2515983581543,594.3049094676971,609.4837648868561,618.7708835601807,630.8217568397522,640.4286460876465,642.1781303882599,770.4055941104889,796.6440696716309,906.7225368022919,910.8367624282837,953.4418578147888,985.9244718551636,994.0049712657928,1005.0830454826355,1040.6779532432556,1080.80632853508,1306.1449983119965,1552.2696964740753,1584.9265460968018,1626.1697239875793</t>
  </si>
  <si>
    <t>1,27,30,40,45,88,105,112,114,116,124,125,130,131,132,138,139,142,144,152,154,158,166,174,179,186,193,204,205,216,220,229,233,241,250,267,268,269,270,274,278,281,288,291,292,299,327,338,344,347,350,380,389,452,463,467,483,485,500,502,561,584,597,605,678,689,697,699,703,715,764,769,786,818,840,961,991,1029,1051,1062,1078,1239,1432,1508,1520,1703,1887,1897,2366,2422,2561,2906,2917,3106,3486,3511,3714,3809,3867,3942,4002,4013,4817,4983,5671,5697,5964,6169,6220,6290,6515,6768,8186,9733,9939,10199</t>
  </si>
  <si>
    <t>2022-12-20 16:51:11.756369</t>
  </si>
  <si>
    <t>2022-12-20 17:44:49.227099</t>
  </si>
  <si>
    <t>-1.3693721063602433,-1.3693721063602433,-1.3693721063602433,-1.3693721063602433,-1.3693721063602433,-1.3693721063602433,-1.3693721063602433,-1.3693721063602433,-1.3693721063602433,-1.3693721063602433,-1.3693721063602433,-1.3693721063602433,-1.3693721063602433,-1.3693721063602433,-1.3693721063602433,-1.3693721063602433,-1.3693721063602433,-1.3693721063602433,-1.3693721063602433,-1.3693721063602433,-1.3693721063602433,-1.3693721063602433,-1.3693721063602433,-1.3693721063602433,-1.3693721063602433,-1.3693721063602433,-1.3693721063602433,-1.3693721063602433,-1.3693721063602433,-1.3693721063602433</t>
  </si>
  <si>
    <t>140853648382667548084829937904855801766074589880065114524014,140853648382667548084829937904855801766074589880065114524014,140853648382667548084829937904855801766074589880065114524014,140853648382667548084829937904855801766074589880065114524014,140853648382667548084829937904855801766074589880065114524014,140853648382667548084829937904855801766074589880065114524014,140853648382667548084829937904855801766074589880065114524014,140853648382667548084829937904855801766074589880065114524014,140853648382667548084829937904855801766074589880065114524014,140853648382667548084829937904855801766074589880065114524014,140853648382667548084829937904855801766074589880065114524014,140853648382667548084829937904855801766074589880065114524014,140853648382667548084829937904855801766074589880065114524014,140853648382667548084829937904855801766074589880065114524014,140853648382667548084829937904855801766074589880065114524014,140853648382667548084829937904855801766074589880065114524014,140853648382667548084829937904855801766074589880065114524014,140853648382667548084829937904855801766074589880065114524014,140853648382667548084829937904855801766074589880065114524014,140853648382667548084829937904855801766074589880065114524014,140853648382667548084829937904855801766074589880065114524014,140853648382667548084829937904855801766074589880065114524014,140853648382667548084829937904855801766074589880065114524014,140853648382667548084829937904855801766074589880065114524014,140853648382667548084829937904855801766074589880065114524014,140853648382667548084829937904855801766074589880065114524014,140853648382667548084829937904855801766074589880065114524014,140853648382667548084829937904855801766074589880065114524014,140853648382667548084829937904855801766074589880065114524014,140853648382667548084829937904855801766074589880065114524014</t>
  </si>
  <si>
    <t>-7.193896615247126,-6.790139439460023,-6.403282127831065,-6.212104765808421,-6.168053823184707,-6.087683358695161,-6.080914778480936,-6.076503704771445,-5.759746944306533,-5.757205847846919,-5.746881732999489,-5.5915127529103925,-5.560255183206845,-5.455619146949788,-5.422776399856942,-5.40962510698651,-5.274906912167293,-5.23587262128623,-5.230340638462936,-5.036372585039365,-4.936615104138016,-4.808555451440052,-4.750687326398337,-4.633921666458772,-4.5287410539883295,-4.302299128627408,-4.221342876329089,-4.104816657531447,-3.9971712253943767,-3.942014542308293,-3.91402373534251,-3.91088038029614,-3.785012628443608,-3.773106668175424,-3.746312696022478,-3.719201584583489,-3.6992656592005493,-3.6976940577409136,-3.5763765419719666,-3.4291936070549855,-3.3973770926818228,-3.316893956624908,-3.237874144312223,-3.1596318774639984,-3.108787790821486,-3.104586578905063,-3.060650306949377,-3.0327298489087204,-3.0201689163872496,-2.9830279099825834,-2.903964622702937,-2.827393017810588,-2.7769584538400083,-2.7665140993271287,-2.733811203852297,-2.6785490040138864,-2.593521413022861,-2.539738169612787,-2.507262883691265,-2.4913127780980435,-2.4906326609765372,-2.3796738356119533,-2.314877111617948,-2.2666018325318857,-2.260717963410615,-2.1517036703900625,-2.0952233962240956,-2.048242678318949,-2.0383239479424433,-1.9148650204261353,-1.9110175772972773,-1.9110175772972768,-1.7947743845762922,-1.7891729069656164,-1.7688523289638036,-1.7418826737219493,-1.739168840201945,-1.7366403921429414,-1.7334635369836695,-1.7158320920973145,-1.6820490068176492,-1.6644146916230853,-1.642965269106539,-1.62963705926733,-1.5945308206899516,-1.5812026221421591,-1.5776080062086255,-1.5776080062086253,-1.5513431534870616,-1.5369258984362926,-1.5164260820764488,-1.511557552067842,-1.506042476353667,-1.4501975373703861,-1.419251020968158,-1.4192510209681575,-1.378016041200333,-1.3780160412003326,-1.3736654583191665,-1.373604876797497,-1.3693721063602435,-1.3693721063602433</t>
  </si>
  <si>
    <t>0.3233377933502197,1.6144640445709229,2.8813936710357666,6.226982116699219,7.6598851680755615,7.812821388244629,7.986786603927612,8.479638814926147,8.798991918563843,10.086960077285767,10.406311511993408,10.881095170974731,11.365921020507812,12.345563411712646,13.467619180679321,13.624541282653809,13.952424049377441,14.377116203308105,14.85142731666565,15.489770889282227,16.942713737487793,17.100635766983032,19.24800419807434,20.506037712097168,21.476654529571533,22.4407479763031,23.565343618392944,24.375075340270996,24.535494804382324,26.908434867858887,27.39025115966797,28.509837865829468,29.48235034942627,32.19573092460632,32.35326933860779,34.57680344581604,35.69687795639038,37.00702095031738,37.650790214538574,40.640403270721436,41.115158796310425,43.396342039108276,44.21381950378418,46.44329571723938,48.369956970214844,49.96181607246399,50.274147510528564,50.75992274284363,51.717567682266235,52.05001902580261,52.83406329154968,61.98759484291077,68.09621834754944,69.52976393699646,71.9116837978363,74.77397012710571,76.06841349601746,77.64621591567993,90.54864311218262,111.8952202796936,138.83712530136108,143.62973165512085,146.16458249092102,153.8257496356964,160.41609454154968,160.88538765907288,168.9085931777954,170.98717832565308,217.402667760849,246.7146234512329,285.8440902233124,290.81011962890625,307.60921359062195,325.0816533565521,329.3484604358673,350.3322193622589,364.69333052635193,378.1891396045685,383.67812609672546,396.30417490005493,398.0619192123413,399.99825739860535,430.34159898757935,458.17357301712036,459.64753675460815,461.10049843788147,495.690869808197,540.2880268096924,822.5492174625397,875.6031708717346,964.1790328025818,1011.7955243587494,1027.9298343658447,1079.1681966781616,1109.656528711319,1169.462509393692,1191.732104063034,1286.3362426757812,1474.695326089859,1900.7630784511566,2571.0397305488586,2941.2819697856903</t>
  </si>
  <si>
    <t>1,8,16,37,46,47,48,51,53,61,63,66,69,75,82,83,85,87,90,94,103,104,117,125,131,137,144,149,150,165,168,175,181,198,199,213,220,227,231,250,253,267,272,286,298,308,310,313,319,321,326,384,424,433,448,466,474,484,565,698,867,897,913,961,1002,1005,1055,1068,1356,1539,1783,1814,1918,2028,2055,2184,2274,2356,2390,2469,2480,2492,2682,2854,2863,2872,3087,3363,5106,5434,5988,6286,6387,6707,6897,7259,7395,7985,9158,11809,15979,18287</t>
  </si>
  <si>
    <t>2022-12-20 16:54:43.991727</t>
  </si>
  <si>
    <t>2022-12-20 17:48:23.801490</t>
  </si>
  <si>
    <t>-1.5206461231828416,-1.5206461231828416,-1.5206461231828416,-1.5206461231828416,-1.5206461231828416,-1.5206461231828416,-1.5206461231828416,-1.5206461231828416,-1.5206461231828416,-1.5206461231828416,-1.5206461231828416,-1.5206461231828416,-1.5206461231828416,-1.5206461231828416,-1.5206461231828416,-1.5206461231828416,-1.5206461231828416,-1.5206461231828416,-1.5206461231828416,-1.5206461231828416,-1.5206461231828416,-1.5206461231828416,-1.5206461231828416,-1.5206461231828416,-1.5206461231828416,-1.5206461231828416,-1.5206461231828416,-1.5206461231828416,-1.5206461231828416,-1.5206461231828416</t>
  </si>
  <si>
    <t>169129195605178991728995138549823117696507458043336325133466,169129195605178991728995138549823117696507458043336325133466,169129195605178991728995138549823117696507458043336325133466,169129195605178991728995138549823117696507458043336325133466,169129195605178991728995138549823117696507458043336325133466,169129195605178991728995138549823117696507458043336325133466,169129195605178991728995138549823117696507458043336325133466,169129195605178991728995138549823117696507458043336325133466,169129195605178991728995138549823117696507458043336325133466,169129195605178991728995138549823117696507458043336325133466,169129195605178991728995138549823117696507458043336325133466,169129195605178991728995138549823117696507458043336325133466,169129195605178991728995138549823117696507458043336325133466,169129195605178991728995138549823117696507458043336325133466,169129195605178991728995138549823117696507458043336325133466,169129195605178991728995138549823117696507458043336325133466,169129195605178991728995138549823117696507458043336325133466,169129195605178991728995138549823117696507458043336325133466,169129195605178991728995138549823117696507458043336325133466,169129195605178991728995138549823117696507458043336325133466,169129195605178991728995138549823117696507458043336325133466,169129195605178991728995138549823117696507458043336325133466,169129195605178991728995138549823117696507458043336325133466,169129195605178991728995138549823117696507458043336325133466,169129195605178991728995138549823117696507458043336325133466,169129195605178991728995138549823117696507458043336325133466,169129195605178991728995138549823117696507458043336325133466,169129195605178991728995138549823117696507458043336325133466,169129195605178991728995138549823117696507458043336325133466,169129195605178991728995138549823117696507458043336325133466</t>
  </si>
  <si>
    <t>-6.999282509968383,-6.241517605971669,-6.156698228396865,-6.068136689004848,-6.042528169919113,-6.039548196279666,-5.978449387907399,-5.939562660727971,-5.89227365644322,-5.810949425544574,-5.809320187769636,-5.707187095904554,-5.485701841891867,-5.462587104367309,-5.3381161291585535,-5.311306553148269,-5.238559410239148,-5.046971878578178,-5.016125906241534,-4.853826268976677,-4.754900896555426,-4.7108938526475,-4.656897324804846,-4.635197803134824,-4.629134692212601,-4.542005633932598,-4.460773461717711,-4.238851886577696,-4.232063465831509,-4.224453435946823,-4.195826638772123,-4.096579682086058,-4.057037062112645,-4.024776292970953,-3.996445103887152,-3.909176055079051,-3.8370272988848018,-3.809509829785187,-3.7915268170080414,-3.738636067706377,-3.731728920510611,-3.7304418831876722,-3.6083409186087056,-3.5860898360376394,-3.5748842071353573,-3.5403125352153606,-3.4450187740166704,-3.431071736044338,-3.3407464843461714,-3.3338868325222375,-3.3040574861857492,-3.2861936243157897,-3.1502364720140896,-3.0157908604586248,-2.9668383539435093,-2.9239787876436645,-2.8980969236704492,-2.870188228442362,-2.868241160859916,-2.8401254011860013,-2.755761900513443,-2.7557493264093758,-2.655931264922469,-2.6559181482647483,-2.60586143725974,-2.5812060658953278,-2.516610662259713,-2.475463164916092,-2.462551292794912,-2.369158767637903,-2.3675386360119264,-2.3104522991502447,-2.302658325297126,-2.2910471159867245,-2.275434984820891,-2.1783830559986748,-2.173093007630303,-2.1247980658377372,-2.122787781915742,-2.0908635821613997,-2.0873183473782,-2.0651631667584085,-2.053356222365053,-2.0119739398869014,-1.9877078041345095,-1.9877078041345093,-1.9877078041345089,-1.987180687561347,-1.9871806875613458,-1.9542391057723618,-1.925796228919364,-1.9076321190542234,-1.9050501752421263,-1.8958575730661835,-1.876026545824263,-1.8585913776294183,-1.8205277510685818,-1.7878636936691956,-1.787863693669195,-1.7374902116817144,-1.7182096984817028,-1.6916095872033918,-1.616150276061865,-1.598640868404988,-1.585822913983705,-1.5484581706119878,-1.5484581706119875,-1.5443739641083103,-1.543742474858886,-1.5437377278044675,-1.5437377278044673,-1.543737727804467,-1.5206461231828416</t>
  </si>
  <si>
    <t>0.31187868118286133,0.4758431911468506,5.937404632568359,6.415169715881348,7.549252033233643,8.809706449508667,8.974650621414185,10.094653367996216,10.409505128860474,10.564402341842651,10.727851152420044,11.042696714401245,11.366615533828735,12.538989067077637,12.697490453720093,13.01984167098999,13.50468111038208,14.977646827697754,17.356673002243042,17.668997526168823,20.529356718063354,21.815919637680054,22.931941747665405,23.584749937057495,24.871220111846924,25.024195432662964,25.34950566291809,25.84284734725952,29.947806358337402,35.0588436126709,35.53467559814453,36.33540344238281,38.25115394592285,39.04223942756653,40.459575176239014,42.215983867645264,46.282076597213745,46.446006059646606,48.51470184326172,49.814849853515625,51.73956298828125,52.061909675598145,53.64583206176758,55.43270802497864,58.18822956085205,58.524697065353394,59.78804302215576,64.56622886657715,66.02386832237244,68.23871636390686,70.00706601142883,72.2922511100769,78.86654543876648,87.87120413780212,89.29665923118591,92.95665216445923,112.83024740219116,118.232736825943,120.91691660881042,123.45299887657166,126.1753797531128,132.030100107193,133.51838994026184,135.5529842376709,148.152184009552,159.68799591064453,164.8829345703125,175.41884660720825,176.0791778564453,185.47308135032654,203.10078597068787,214.38112354278564,272.29467010498047,297.56093549728394,310.84723472595215,391.20883989334106,394.385009765625,398.518150806427,423.0479402542114,448.41890573501587,463.5870506763458,493.2501759529114,498.9167561531067,534.5450222492218,546.9083287715912,590.0000877380371,621.9268183708191,661.1721510887146,716.769031047821,807.0970299243927,833.3312871456146,848.0304069519043,1007.2146642208099,1008.986001253128,1056.434800863266,1080.1348519325256,1146.4280557632446,1182.676203250885,1288.2722232341766,1375.8691997528076,1521.9924416542053,1616.1992003917694,1620.0488860607147,1648.6823751926422,1890.8186247348785,1913.6957049369812,1948.0133202075958,2000.8386373519897,2368.0440225601196,2723.7703511714935,2878.3269901275635,3022.669792175293,3064.440980195999</t>
  </si>
  <si>
    <t>1,1,35,38,45,53,54,61,63,64,65,67,69,76,77,79,82,91,106,108,126,134,141,145,153,154,156,159,184,216,219,224,236,241,250,261,286,287,300,308,320,322,332,343,360,362,370,400,409,423,434,448,489,544,553,576,701,735,752,768,785,822,831,842,921,992,1023,1089,1093,1152,1262,1333,1692,1850,1931,2431,2451,2477,2631,2790,2881,3066,3101,3308,3385,3653,3851,4094,4441,5006,5170,5262,6238,6249,6545,6693,7106,7333,7990,8536,9446,10032,10056,10234,11737,11879,12093,12423,14713,16935,17897,18793,19050</t>
  </si>
  <si>
    <t>2022-12-20 16:57:00.401482</t>
  </si>
  <si>
    <t>2022-12-20 17:50:46.193298</t>
  </si>
  <si>
    <t>-1.6605001208791688,-1.6605001208791688,-1.6605001208791688,-1.6605001208791688,-1.6605001208791688,-1.6605001208791688,-1.6605001208791688,-1.6605001208791688,-1.6605001208791688,-1.6605001208791688,-1.6605001208791688,-1.6605001208791688,-1.6605001208791688,-1.6605001208791688,-1.6605001208791688,-1.6605001208791688,-1.6605001208791688,-1.6605001208791688,-1.6605001208791688,-1.6605001208791688,-1.6605001208791688,-1.6605001208791688,-1.6605001208791688,-1.6605001208791688,-1.6605001208791688,-1.6605001208791688,-1.6605001208791688,-1.6605001208791688,-1.6605001208791688,-1.6605001208791688</t>
  </si>
  <si>
    <t>62230743081269109461712004623814073143810066064417908998511,62230743081269109461712004623814073143810066064417908998511,62230743081269109461712004623814073143810066064417908998511,62230743081269109461712004623814073143810066064417908998511,62230743081269109461712004623814073143810066064417908998511,62230743081269109461712004623814073143810066064417908998511,62230743081269109461712004623814073143810066064417908998511,62230743081269109461712004623814073143810066064417908998511,62230743081269109461712004623814073143810066064417908998511,62230743081269109461712004623814073143810066064417908998511,62230743081269109461712004623814073143810066064417908998511,62230743081269109461712004623814073143810066064417908998511,62230743081269109461712004623814073143810066064417908998511,62230743081269109461712004623814073143810066064417908998511,62230743081269109461712004623814073143810066064417908998511,62230743081269109461712004623814073143810066064417908998511,62230743081269109461712004623814073143810066064417908998511,62230743081269109461712004623814073143810066064417908998511,62230743081269109461712004623814073143810066064417908998511,62230743081269109461712004623814073143810066064417908998511,62230743081269109461712004623814073143810066064417908998511,62230743081269109461712004623814073143810066064417908998511,62230743081269109461712004623814073143810066064417908998511,62230743081269109461712004623814073143810066064417908998511,62230743081269109461712004623814073143810066064417908998511,62230743081269109461712004623814073143810066064417908998511,62230743081269109461712004623814073143810066064417908998511,62230743081269109461712004623814073143810066064417908998511,62230743081269109461712004623814073143810066064417908998511,62230743081269109461712004623814073143810066064417908998511</t>
  </si>
  <si>
    <t>-5.611952986666735,-5.3539333451554665,-5.253140136874392,-5.178084357303316,-4.817452659998669,-4.717688455208182,-4.650525829614957,-4.621091207073586,-4.609755808484425,-4.533315166250018,-4.411644789525875,-4.294667632895482,-4.222487784231148,-4.1570798783963605,-4.155157544194902,-4.075890517334459,-4.025678063190978,-4.0072897597541255,-3.9605739267877995,-3.956008079767181,-3.9340278610704607,-3.8911915344655634,-3.7490735544888585,-3.745761793361295,-3.654792273388676,-3.583864102376921,-3.516943535693094,-3.4348299652611214,-3.3464329881069523,-3.25514195144408,-3.219441822433771,-3.218099029989559,-3.1820685268262534,-3.1809493542697176,-3.1758280145239546,-3.123826115291261,-3.1224276390973973,-3.0603851838225835,-2.9300336660421316,-2.930033666042131,-2.893515861261329,-2.8640253671487614,-2.8315330299290467,-2.8015642893683963,-2.799767217669402,-2.749544518100466,-2.65411844819505,-2.614658149843848,-2.605677321797179,-2.53583083401556,-2.518815952984931,-2.4952623219547228,-2.3623201014282427,-2.340346245258268,-2.314662504796631,-2.2666344970902292,-2.247084124263352,-2.2139138040370234,-2.211724884348323,-2.19514569920147,-2.169566150549478,-2.1695661505494774,-2.167016308194286,-2.155597272037305,-2.1005159882315114,-2.0825788001098227,-2.0802917522790643,-2.068145317609227,-2.0658604409531884,-2.05958029201076,-2.0442697848987974,-1.996384897414032,-1.982532069464113,-1.9773066245295667,-1.9300658777884063,-1.928725849904339,-1.9057753925954815,-1.9046413539563964,-1.8831983711104365,-1.8579311878157254,-1.8135815501245625,-1.8098961559428852,-1.7912886404357875,-1.791288640435787,-1.776792475933973,-1.775877668266273,-1.7758633151834748,-1.7670138032744938,-1.7479948293859189,-1.7279123670121832,-1.7148816809291743,-1.714881680929174,-1.7148816809291731,-1.709927511316879,-1.663174441262323,-1.6631744412623226,-1.6605001208791692,-1.660500120879169,-1.6605001208791688</t>
  </si>
  <si>
    <t>0.3223869800567627,5.109906196594238,7.156994819641113,8.777447700500488,9.105327367782593,10.694135189056396,11.644270658493042,11.794562816619873,12.262394189834595,13.198470115661621,14.297985553741455,15.70272159576416,16.843809366226196,17.474019527435303,18.244556427001953,19.697509050369263,20.188876390457153,20.371394395828247,21.27983546257019,23.062638759613037,23.548462867736816,24.02171754837036,25.901319980621338,29.600687265396118,29.924547910690308,31.991750240325928,35.25629687309265,35.73608660697937,37.18810439109802,39.59473395347595,45.16575574874878,47.08750891685486,48.35693097114563,51.89908194541931,53.00419855117798,53.31801748275757,54.600597858428955,60.71854639053345,65.49972701072693,69.43899130821228,83.52942967414856,84.15314102172852,86.378830909729,87.34395217895508,87.50388288497925,89.40257716178894,92.1063642501831,96.2411937713623,107.5228533744812,108.00466179847717,125.65921354293823,129.4546022415161,133.4331545829773,146.26665377616882,167.41565704345703,240.83771324157715,311.61460065841675,331.8519916534424,379.9717779159546,381.89604330062866,408.21521973609924,450.47421288490295,493.83972930908203,530.1174023151398,532.4909098148346,548.0936419963837,560.0516591072083,561.1698131561279,564.87464427948,584.1874017715454,596.781970500946,604.7714574337006,634.5737082958221,654.523108959198,656.9417946338654,726.0083134174347,754.0572369098663,859.3870813846588,863.18971824646,866.0627753734589,921.7513811588287,999.6782295703888,1045.9044394493103,1185.952555656433,1349.0703151226044,1454.9676766395569,1698.5582883358002,1866.9750349521637,1956.33393740654,2060.25611948967,2094.3968784809113,2520.504499912262,2541.466335296631,2602.502345085144,2750.305775165558,2768.2253789901733,2915.8238368034363,3089.6220393180847,3112.4378321170807</t>
  </si>
  <si>
    <t>1,30,43,53,55,65,71,72,75,81,88,97,104,108,113,122,125,126,131,142,145,148,160,182,184,197,217,220,229,244,279,291,299,321,328,330,338,376,406,431,520,524,538,544,545,557,574,598,668,671,781,805,829,909,1042,1496,1940,2063,2361,2373,2525,2788,3057,3282,3297,3394,3469,3476,3499,3620,3699,3749,3936,4061,4076,4508,4683,5327,5351,5369,5717,6204,6492,7365,8381,9038,10555,11604,12162,12807,13021,15680,15810,16191,17110,17221,18132,19191,19329</t>
  </si>
  <si>
    <t>2022-12-20 16:58:37.016672</t>
  </si>
  <si>
    <t>2022-12-20 17:52:18.625495</t>
  </si>
  <si>
    <t>-1.4947816664809355,-1.4947816664809355,-1.4947816664809355,-1.4947816664809355,-1.4947816664809355,-1.4947816664809355,-1.4947816664809355,-1.4947816664809355,-1.4947816664809355,-1.4947816664809355,-1.4947816664809355,-1.4947816664809355,-1.4947816664809355,-1.4947816664809355,-1.4947816664809355,-1.4947816664809355,-1.4947816664809355,-1.4947816664809355,-1.4947816664809355,-1.4947816664809355,-1.4947816664809355,-1.4947816664809355,-1.4947816664809355,-1.4947816664809355,-1.4947816664809355,-1.4947816664809355,-1.4947816664809355,-1.4947816664809355,-1.4947816664809355,-1.4947816664809355</t>
  </si>
  <si>
    <t>124958854208071084421404620068282014023680029865215344496176,124958854208071084421404620068282014023680029865215344496176,124958854208071084421404620068282014023680029865215344496176,124958854208071084421404620068282014023680029865215344496176,124958854208071084421404620068282014023680029865215344496176,124958854208071084421404620068282014023680029865215344496176,124958854208071084421404620068282014023680029865215344496176,124958854208071084421404620068282014023680029865215344496176,124958854208071084421404620068282014023680029865215344496176,124958854208071084421404620068282014023680029865215344496176,124958854208071084421404620068282014023680029865215344496176,124958854208071084421404620068282014023680029865215344496176,124958854208071084421404620068282014023680029865215344496176,124958854208071084421404620068282014023680029865215344496176,124958854208071084421404620068282014023680029865215344496176,124958854208071084421404620068282014023680029865215344496176,124958854208071084421404620068282014023680029865215344496176,124958854208071084421404620068282014023680029865215344496176,124958854208071084421404620068282014023680029865215344496176,124958854208071084421404620068282014023680029865215344496176,124958854208071084421404620068282014023680029865215344496176,124958854208071084421404620068282014023680029865215344496176,124958854208071084421404620068282014023680029865215344496176,124958854208071084421404620068282014023680029865215344496176,124958854208071084421404620068282014023680029865215344496176,124958854208071084421404620068282014023680029865215344496176,124958854208071084421404620068282014023680029865215344496176,124958854208071084421404620068282014023680029865215344496176,124958854208071084421404620068282014023680029865215344496176,124958854208071084421404620068282014023680029865215344496176</t>
  </si>
  <si>
    <t>-8.00160560776609,-7.674766317185197,-7.313185648612064,-7.1892315308957,-6.898565772199093,-6.848284211280758,-6.5028074228633574,-5.993713379799015,-5.893084437967099,-5.882759433997442,-5.814988560543442,-5.641817789078583,-5.590102270774796,-5.403004277313942,-5.192335694650018,-5.157299261845016,-5.145652955417604,-5.017293820156235,-4.988883754440807,-4.97975311875383,-4.955936356224451,-4.800161866887536,-4.520195415246751,-4.461734101979798,-4.359950165841152,-4.329565839748211,-4.321561162944661,-4.174655976649673,-4.034933249202471,-4.0265240319079405,-4.0068950773141,-3.941262666263423,-3.8923875413243256,-3.8743499666792296,-3.864783770748651,-3.7628825099169068,-3.7518357725382923,-3.6693988749526203,-3.61165951379765,-3.531065021727969,-3.4652615579642454,-3.4401972602888478,-3.4041269322513585,-3.325512064598604,-3.2727901648026703,-3.104551940876261,-3.0438278982325264,-3.0131559518650937,-2.863493070192139,-2.8486943797154534,-2.7445217175909775,-2.670192582677701,-2.6170401803380923,-2.533235239283128,-2.4536957837185405,-2.3317507374620616,-2.3127363940812513,-2.289320629334825,-2.2521999429001154,-2.1878404484589358,-2.13856001683228,-2.105061033630839,-2.0570899736492025,-2.0384943488994667,-1.99102586594569,-1.9900183882080906,-1.987419549221988,-1.9227866231959314,-1.9011972819426244,-1.8499087392966689,-1.8421212952982473,-1.8182324862350117,-1.8040224084472316,-1.7964944580853817,-1.791960379212422,-1.7734701103612127,-1.7661152458198768,-1.7656826495755644,-1.7379786067652252,-1.7094676357944043,-1.7094676357944039,-1.6614351314000386,-1.648826883492107,-1.6454127488602697,-1.6073602351938758,-1.5552446477025295,-1.5540985373304839,-1.5540227820474588,-1.5513288638746279,-1.5365806461026308,-1.5356993784674784,-1.5294096651487918,-1.5262639277622088,-1.4992293994559929,-1.496458983038473,-1.495312872574844,-1.4953128725748437,-1.4953128725748432,-1.4948470289907918,-1.4947816664809366,-1.4947816664809361,-1.4947816664809355</t>
  </si>
  <si>
    <t>0.3224029541015625,1.2688848972320557,2.852214813232422,3.006624460220337,3.161067247390747,4.757388591766357,5.392112731933594,6.819507837295532,10.462910652160645,11.261632680892944,12.23040771484375,12.86713171005249,13.354424953460693,14.493534564971924,16.73460292816162,17.832040548324585,18.14889121055603,18.46026635169983,18.62272000312805,19.565736055374146,19.727145671844482,20.73492980003357,21.05229115486145,23.286930084228516,23.78234601020813,25.85496211051941,26.170329332351685,26.327255487442017,27.58365035057068,29.654208183288574,31.247153997421265,32.81633949279785,35.07297086715698,36.25406265258789,36.62947344779968,38.34066128730774,41.197869539260864,41.51624083518982,42.31499409675598,42.950318574905396,43.917338848114014,45.03582167625427,45.367223501205444,47.74132180213928,49.15760612487793,49.30913519859314,51.69244194030762,52.79390525817871,54.39465880393982,56.141377687454224,59.157976150512695,74.80432605743408,84.72184419631958,90.90860605239868,96.42452883720398,101.49671530723572,123.64217019081116,126.54643416404724,129.66672468185425,135.05597376823425,137.27687549591064,141.92522549629211,146.3734164237976,151.47676587104797,157.22727131843567,163.70734977722168,165.31673955917358,183.3187837600708,199.82563495635986,221.94215774536133,284.1061155796051,317.2707488536835,324.9886770248413,328.23558807373047,348.655925989151,426.0434556007385,437.4962627887726,471.26366662979126,473.7901976108551,594.1041188240051,603.4701933860779,634.3590886592865,689.7206652164459,703.8458456993103,798.2535698413849,846.1456370353699,856.0160386562347,869.9926190376282,872.0960493087769,874.3216638565063,877.1902515888214,896.6283292770386,910.8340141773224,922.265718460083,1079.0656244754791,1152.972506761551,1700.7814342975616,1749.4178540706635,2101.396098136902,2195.108250617981,2205.61594581604,2927.779977083206</t>
  </si>
  <si>
    <t>1,6,16,17,18,28,32,41,64,69,75,79,82,89,103,110,112,114,115,121,122,128,130,144,147,160,162,163,171,184,194,204,218,225,227,237,255,257,262,266,272,279,281,296,305,306,321,328,338,349,368,464,526,565,599,631,770,788,806,840,854,883,911,943,979,1020,1030,1144,1248,1385,1771,1965,2013,2033,2161,2643,2715,2926,2942,3699,3758,3952,4299,4387,4964,5265,5327,5414,5427,5441,5459,5581,5670,5742,6725,7187,10610,10915,13120,13709,13775,18281</t>
  </si>
  <si>
    <t>2022-12-20 16:59:50.998296</t>
  </si>
  <si>
    <t>2022-12-20 17:53:41.071932</t>
  </si>
  <si>
    <t>-1.5120147244047193,-1.5120147244047193,-1.5120147244047193,-1.5120147244047193,-1.5120147244047193,-1.5120147244047193,-1.5120147244047193,-1.5120147244047193,-1.5120147244047193,-1.5120147244047193,-1.5120147244047193,-1.5120147244047193,-1.5120147244047193,-1.5120147244047193,-1.5120147244047193,-1.5120147244047193,-1.5120147244047193,-1.5120147244047193,-1.5120147244047193,-1.5120147244047193,-1.5120147244047193,-1.5120147244047193,-1.5120147244047193,-1.5120147244047193,-1.5120147244047193,-1.5120147244047193,-1.5120147244047193,-1.5120147244047193,-1.5120147244047193,-1.5120147244047193</t>
  </si>
  <si>
    <t>868819728562904545200798337463844595540655812200380524774752,868819728562904545200798337463844595540655812200380524774752,868819728562904545200798337463844595540655812200380524774752,868819728562904545200798337463844595540655812200380524774752,868819728562904545200798337463844595540655812200380524774752,868819728562904545200798337463844595540655812200380524774752,868819728562904545200798337463844595540655812200380524774752,868819728562904545200798337463844595540655812200380524774752,868819728562904545200798337463844595540655812200380524774752,868819728562904545200798337463844595540655812200380524774752,868819728562904545200798337463844595540655812200380524774752,868819728562904545200798337463844595540655812200380524774752,868819728562904545200798337463844595540655812200380524774752,868819728562904545200798337463844595540655812200380524774752,868819728562904545200798337463844595540655812200380524774752,868819728562904545200798337463844595540655812200380524774752,868819728562904545200798337463844595540655812200380524774752,868819728562904545200798337463844595540655812200380524774752,868819728562904545200798337463844595540655812200380524774752,868819728562904545200798337463844595540655812200380524774752,868819728562904545200798337463844595540655812200380524774752,868819728562904545200798337463844595540655812200380524774752,868819728562904545200798337463844595540655812200380524774752,868819728562904545200798337463844595540655812200380524774752,868819728562904545200798337463844595540655812200380524774752,868819728562904545200798337463844595540655812200380524774752,868819728562904545200798337463844595540655812200380524774752,868819728562904545200798337463844595540655812200380524774752,868819728562904545200798337463844595540655812200380524774752,868819728562904545200798337463844595540655812200380524774752</t>
  </si>
  <si>
    <t>-7.65967882110347,-7.47065802211781,-7.384066632613644,-7.276247269085761,-7.142407639651055,-7.041900251857439,-6.4357685546273915,-6.347527194650867,-6.232186683125725,-5.8761893098805915,-5.75165042952301,-5.547777050408542,-5.422454948400397,-5.378473324840287,-5.276600358314836,-5.242112965418629,-5.15189837528962,-5.130862840848204,-5.08235894412423,-4.968568490565428,-4.96158776297428,-4.77742084479893,-4.752069143510244,-4.702712723468801,-4.64311336597058,-4.449172668133379,-4.3917108616251666,-4.365000432654679,-4.335123158958094,-4.228796556831608,-4.19387446430014,-4.0840085900986365,-4.051578370288642,-3.99492221447985,-3.980937741564624,-3.9020260015772004,-3.79860257789616,-3.781295531221581,-3.776273367348264,-3.7711515820040726,-3.6513326628504132,-3.5898377567991915,-3.578558881423008,-3.5431775703789525,-3.4259483206190264,-3.4043174024463796,-3.31611373938918,-3.272667135370698,-3.2609854868795796,-3.2540885943340263,-3.155690823739672,-3.121246238946974,-3.106472450865788,-3.0971928741211823,-3.0872259135974534,-2.980576614828187,-2.9772462857819937,-2.9489221861762136,-2.932421080720449,-2.881201703481063,-2.866269851261108,-2.8621487866320043,-2.7851665925927955,-2.7254487812989776,-2.7020660516644703,-2.665790623218744,-2.641263512302995,-2.614015336091952,-2.5567217830666924,-2.4981237283916022,-2.4406343216025514,-2.3379463532250733,-2.3157984317422224,-2.3075720626993954,-2.3038366210667522,-2.2978197877162487,-2.2026607220700516,-2.1699152888290105,-2.1541218464053467,-2.149194083581718,-2.1321595787148597,-2.035121646924602,-1.9612649176100292,-1.960369618340577,-1.9418548615873836,-1.9060139470269668,-1.8978568917386403,-1.844433481559438,-1.797259558330419,-1.7814206726082613,-1.7680072735352754,-1.7465218588095286,-1.7465218588095281,-1.7426029178092008,-1.7145617535505728,-1.6998859974892113,-1.673568820413447,-1.6718638320156747,-1.668187258370542,-1.6681872583705415,-1.658083821883758,-1.6464786520588783,-1.6426946918852483,-1.6173259112327723,-1.6173259112327714,-1.6158406757791342,-1.5821103487639283,-1.564761879236133,-1.5622609157050047,-1.5402997823840818,-1.524509069973762,-1.5245090699737616,-1.5244479870037138,-1.5120147244047193</t>
  </si>
  <si>
    <t>0.3353855609893799,2.083638906478882,3.0532634258270264,4.002598762512207,4.157500505447388,8.475030660629272,8.636950016021729,11.362430095672607,12.14502215385437,12.465369939804077,13.428476810455322,13.58698844909668,15.025826215744019,15.657102346420288,16.127769470214844,16.287697315216064,16.612581491470337,16.923408031463623,17.725579977035522,18.04096484184265,18.845623254776,18.998597383499146,19.46183466911316,19.93707799911499,21.71194863319397,22.111021995544434,23.702272653579712,24.184059858322144,24.34551239013672,24.50443124771118,25.924794673919678,26.251147031784058,26.880881786346436,27.207746028900146,27.839484453201294,32.009758949279785,34.87326693534851,36.76436710357666,37.72699546813965,37.88290762901306,38.355204582214355,40.45893979072571,42.37122583389282,43.01494097709656,43.80810785293579,46.989792346954346,47.46905827522278,47.946937799453735,51.21766114234924,51.372071504592896,53.752896308898926,58.566978454589844,59.98536443710327,60.78408741950989,62.89214777946472,63.683852672576904,64.63692045211792,64.94924688339233,65.2715904712677,66.5450668334961,69.48287773132324,70.29052448272705,70.60036492347717,71.26067113876343,75.08515453338623,83.64870119094849,85.87127590179443,93.02157068252563,94.61045837402344,97.10258293151855,105.22693204879761,107.93377566337585,115.53497242927551,128.2770173549652,142.0515582561493,142.20495676994324,164.6629400253296,175.0579617023468,177.91030955314636,180.30028748512268,180.78511548042297,187.49541902542114,205.6789412498474,219.4469997882843,221.80804085731506,233.56183862686157,242.5004370212555,247.8318920135498,335.08149337768555,364.6607325077057,412.7110946178436,415.7700364589691,426.40828704833984,439.2021656036377,457.80230498313904,480.87271785736084,489.89460372924805,500.8585612773895,598.8016810417175,632.0383036136627,790.2915461063385,793.2262134552002,861.1165592670441,900.6173038482666,932.3634777069092,1040.427767753601,1073.7591853141785,1369.1615986824036,1479.4900720119476,1531.3204016685486,1718.7378132343292,1804.2396297454834,2262.343747615814,2578.4469125270844</t>
  </si>
  <si>
    <t>1,11,17,23,24,51,52,69,74,76,82,83,92,96,99,100,102,104,109,111,116,117,120,123,134,136,146,149,150,151,160,162,166,168,172,198,216,228,234,235,238,251,263,267,272,292,295,298,319,320,333,363,372,377,390,395,401,403,405,413,431,436,438,442,466,520,534,579,589,605,656,673,721,801,888,889,1026,1091,1109,1124,1127,1169,1281,1360,1372,1442,1498,1531,2075,2259,2560,2579,2646,2726,2843,2988,3044,3113,3727,3934,4911,4929,5355,5604,5802,6479,6686,8532,9218,9541,10714,11248,14119,16095</t>
  </si>
  <si>
    <t>2022-12-20 17:00:45.256506</t>
  </si>
  <si>
    <t>2022-12-20 17:54:38.629872</t>
  </si>
  <si>
    <t>-1.650846029296562,-1.650846029296562,-1.650846029296562,-1.650846029296562,-1.650846029296562,-1.650846029296562,-1.650846029296562,-1.650846029296562,-1.650846029296562,-1.650846029296562,-1.650846029296562,-1.650846029296562,-1.650846029296562,-1.650846029296562,-1.650846029296562,-1.650846029296562,-1.650846029296562,-1.650846029296562,-1.650846029296562,-1.650846029296562,-1.650846029296562,-1.650846029296562,-1.650846029296562,-1.650846029296562,-1.650846029296562,-1.650846029296562,-1.650846029296562,-1.650846029296562,-1.650846029296562,-1.650846029296562</t>
  </si>
  <si>
    <t>199644225045244338642360737381386128278178390578409560361814,199644225045244338642360737381386128278178390578409560361814,199644225045244338642360737381386128278178390578409560361814,199644225045244338642360737381386128278178390578409560361814,199644225045244338642360737381386128278178390578409560361814,199644225045244338642360737381386128278178390578409560361814,199644225045244338642360737381386128278178390578409560361814,199644225045244338642360737381386128278178390578409560361814,199644225045244338642360737381386128278178390578409560361814,199644225045244338642360737381386128278178390578409560361814,199644225045244338642360737381386128278178390578409560361814,199644225045244338642360737381386128278178390578409560361814,199644225045244338642360737381386128278178390578409560361814,199644225045244338642360737381386128278178390578409560361814,199644225045244338642360737381386128278178390578409560361814,199644225045244338642360737381386128278178390578409560361814,199644225045244338642360737381386128278178390578409560361814,199644225045244338642360737381386128278178390578409560361814,199644225045244338642360737381386128278178390578409560361814,199644225045244338642360737381386128278178390578409560361814,199644225045244338642360737381386128278178390578409560361814,199644225045244338642360737381386128278178390578409560361814,199644225045244338642360737381386128278178390578409560361814,199644225045244338642360737381386128278178390578409560361814,199644225045244338642360737381386128278178390578409560361814,199644225045244338642360737381386128278178390578409560361814,199644225045244338642360737381386128278178390578409560361814,199644225045244338642360737381386128278178390578409560361814,199644225045244338642360737381386128278178390578409560361814,199644225045244338642360737381386128278178390578409560361814</t>
  </si>
  <si>
    <t>-7.008401397601418,-6.647683391906492,-6.541328059502141,-6.399878088084513,-6.374567409119397,-6.190095313573449,-6.163746719243709,-6.15591609561838,-6.148773523297293,-5.990520494560638,-5.775811227149985,-5.64515065326886,-5.5876241308543895,-5.529112885672505,-5.2583098430986475,-5.233516087070333,-5.196069175491495,-5.125630849489875,-5.068555077857877,-5.038478496721831,-4.939344458767581,-4.831282610697144,-4.721710040072912,-4.691917207295858,-4.57245715737967,-4.520182642484156,-4.50385222596426,-4.4390072977486845,-4.427310280975961,-4.332000321674655,-4.3010774069321,-4.159031236265814,-4.128040793185625,-3.9802005373020846,-3.9280634890756403,-3.9263724864214975,-3.884024454874822,-3.844338248079729,-3.679675126985826,-3.585186796003705,-3.5832906645032527,-3.5659100468719274,-3.563142310344649,-3.516983707639412,-3.4948297463152778,-3.4717378534750782,-3.4495777534062437,-3.3494065680622023,-3.3398282528338883,-3.304437415257303,-3.226357728215592,-3.1643874456793766,-3.1043839028015685,-3.021258787894179,-3.0160945220498556,-2.9385620422916605,-2.8462771294722504,-2.7979052497888275,-2.7767338668034696,-2.6446905714245,-2.535830147606741,-2.498479244491551,-2.4265491078143366,-2.3201039985075784,-2.2917972745312984,-2.2656726565688383,-2.2584788312271833,-2.226263302945689,-2.201602541183928,-2.179344936645045,-2.1786147553437787,-2.168103310496998,-2.1210465308215833,-2.1200747681408267,-2.105646459139447,-2.0718496236502566,-2.0511249303348573,-1.989334697215168,-1.977463395391683,-1.9744227600208686,-1.9733438018976739,-1.9336177600795585,-1.9103670551981204,-1.9045292471176924,-1.8764120156171398,-1.864009220925761,-1.8292709900008743,-1.8292709900008732,-1.8247078189518746,-1.7411125550388749,-1.741112555038874,-1.736909495082918,-1.7321451912635604,-1.7279712632425746,-1.718678098644008,-1.7022852819235164,-1.6617173721685177,-1.6617173721685174,-1.6508460292965634,-1.650846029296563,-1.6508460292965628,-1.6508460292965623,-1.650846029296562</t>
  </si>
  <si>
    <t>0.31884074211120605,1.1034810543060303,5.043766975402832,5.3551554679870605,6.817138910293579,7.450787305831909,7.922051429748535,8.075944185256958,8.718666076660156,9.039548397064209,9.358951807022095,9.98114013671875,10.75619387626648,12.332486629486084,12.509047985076904,13.031023263931274,13.6823890209198,13.996816635131836,14.952455043792725,15.424204111099243,15.584630966186523,15.740537166595459,16.687085390090942,18.608916521072388,19.887852907180786,21.647177934646606,22.90504741668701,23.065972805023193,24.1664297580719,24.809207677841187,25.266935110092163,25.587249517440796,26.377871990203857,27.17400050163269,28.776876211166382,30.386216402053833,31.165343046188354,33.532363414764404,37.49899673461914,38.13217735290527,40.796910524368286,43.13969087600708,43.299132108688354,45.97544622421265,50.56705594062805,52.779144525527954,53.73071098327637,54.04155969619751,55.63784575462341,55.799360036849976,56.757933378219604,56.91898059844971,57.23873281478882,61.81726360321045,62.293577909469604,64.18567705154419,66.56725716590881,69.28411865234375,70.56006360054016,72.32224893569946,79.19951725006104,82.81941246986389,84.55307650566101,85.5047254562378,88.73041343688965,89.36863780021667,99.31905937194824,111.15732955932617,114.36407542228699,119.15076732635498,123.09699177742004,145.4668002128601,156.2473213672638,162.08224964141846,168.36998224258423,181.08143734931946,190.2166314125061,208.4404993057251,324.53016567230225,339.77587366104126,344.22119069099426,345.80357456207275,350.4265522956848,369.596529006958,384.24704909324646,394.90521001815796,404.3287944793701,430.70853543281555,457.0811860561371,474.7198805809021,591.1159119606018,665.4584701061249,666.5765762329102,863.369416475296,978.0520446300507,1073.4761152267456,1481.160103559494,1673.9575417041779,1966.478755235672,2173.2067425251007,2626.5697960853577,2641.0928626060486,3197.064347267151</t>
  </si>
  <si>
    <t>1,5,30,32,41,45,48,49,53,55,57,61,66,76,77,80,84,86,92,95,96,97,103,115,123,134,142,143,150,154,157,159,164,169,179,189,194,209,234,238,255,270,271,288,317,331,337,339,349,350,356,357,359,388,391,403,418,435,443,454,497,520,531,537,557,561,620,694,714,744,769,909,975,1010,1040,1117,1174,1288,2011,2107,2135,2145,2174,2295,2387,2454,2513,2679,2845,2956,3678,4135,4142,5376,6093,6689,9232,10438,12266,13561,16396,16487,19791</t>
  </si>
  <si>
    <t>2022-12-20 17:02:20.509805</t>
  </si>
  <si>
    <t>2022-12-20 17:56:31.093680</t>
  </si>
  <si>
    <t>-1.4695847381150546,-1.4695847381150546,-1.4695847381150546,-1.4695847381150546,-1.4695847381150546,-1.4695847381150546,-1.4695847381150546,-1.4695847381150546,-1.4695847381150546,-1.4695847381150546,-1.4695847381150546,-1.4695847381150546,-1.4695847381150546,-1.4695847381150546,-1.4695847381150546,-1.4695847381150546,-1.4695847381150546,-1.4695847381150546,-1.4695847381150546,-1.4695847381150546,-1.4695847381150546,-1.4695847381150546,-1.4695847381150546,-1.4695847381150546,-1.4695847381150546,-1.4695847381150546,-1.4695847381150546,-1.4695847381150546,-1.4695847381150546,-1.4695847381150546</t>
  </si>
  <si>
    <t>737773861240692675865102302267627967616632564578009655042942,737773861240692675865102302267627967616632564578009655042942,737773861240692675865102302267627967616632564578009655042942,737773861240692675865102302267627967616632564578009655042942,737773861240692675865102302267627967616632564578009655042942,737773861240692675865102302267627967616632564578009655042942,737773861240692675865102302267627967616632564578009655042942,737773861240692675865102302267627967616632564578009655042942,737773861240692675865102302267627967616632564578009655042942,737773861240692675865102302267627967616632564578009655042942,737773861240692675865102302267627967616632564578009655042942,737773861240692675865102302267627967616632564578009655042942,737773861240692675865102302267627967616632564578009655042942,737773861240692675865102302267627967616632564578009655042942,737773861240692675865102302267627967616632564578009655042942,737773861240692675865102302267627967616632564578009655042942,737773861240692675865102302267627967616632564578009655042942,737773861240692675865102302267627967616632564578009655042942,737773861240692675865102302267627967616632564578009655042942,737773861240692675865102302267627967616632564578009655042942,737773861240692675865102302267627967616632564578009655042942,737773861240692675865102302267627967616632564578009655042942,737773861240692675865102302267627967616632564578009655042942,737773861240692675865102302267627967616632564578009655042942,737773861240692675865102302267627967616632564578009655042942,737773861240692675865102302267627967616632564578009655042942,737773861240692675865102302267627967616632564578009655042942,737773861240692675865102302267627967616632564578009655042942,737773861240692675865102302267627967616632564578009655042942,737773861240692675865102302267627967616632564578009655042942</t>
  </si>
  <si>
    <t>-7.785464098286245,-7.584671176442252,-7.184200194666326,-6.983667541003587,-6.854481575698035,-6.777224635769893,-6.668450411928818,-6.451890572308288,-6.026235292514871,-5.441965929083205,-5.392517854071097,-5.214252327046121,-5.104293865736616,-5.071753485010748,-4.783537551337968,-4.37884834349991,-4.343451648869281,-4.309137208239807,-4.291751112151032,-4.195742883109635,-4.105657352958989,-4.063773430055041,-4.01230771146822,-3.9802551315042045,-3.8826197650712575,-3.792217716823686,-3.76946838990135,-3.7254950095316017,-3.690078469224877,-3.5934641216124916,-3.567946174804559,-3.480251400630469,-3.408726440351934,-3.356724038735195,-3.355780431680388,-3.3253424300311365,-3.13160963256335,-3.1289181802315165,-3.0716210010040714,-3.008202591036617,-2.982319689641082,-2.9273759060192592,-2.916077488459421,-2.883827131514154,-2.7667815386483903,-2.7254498463511765,-2.7212802410030177,-2.644328364871771,-2.619326563193353,-2.605473833087071,-2.5413612007206083,-2.5350231703508572,-2.4837130403789485,-2.41539206238193,-2.4142486066783193,-2.361199697765876,-2.2863201531622233,-2.2265846747505855,-2.2184226177032924,-2.214549237943379,-2.213766597445707,-2.210849699603434,-2.1852991770617365,-2.1763317368527306,-2.166177429433141,-2.146365188098254,-2.0294860448538277,-1.9985038722935984,-1.9605569106605514,-1.9229557347007074,-1.9025358676572632,-1.8812317942065873,-1.8677949740603486,-1.820248504501402,-1.8025250910828376,-1.7510451784591154,-1.7510451784591148,-1.7112139659424617,-1.6705531441639698,-1.6643876373037232,-1.6581083023126444,-1.5877784909540593,-1.580320882090296,-1.5727972513580646,-1.531115769531622,-1.5311157695316215,-1.4695847381150553,-1.4695847381150549,-1.4695847381150546</t>
  </si>
  <si>
    <t>0.3253803253173828,0.6457982063293457,1.7645471096038818,5.633540153503418,6.587173700332642,6.74770188331604,7.68015456199646,8.637294054031372,10.56559419631958,12.3172607421875,16.319186210632324,16.475663900375366,19.354440450668335,19.835782289505005,20.31768012046814,23.720948219299316,25.00100350379944,25.627155780792236,28.98994541168213,29.614078760147095,30.718097686767578,32.31652045249939,33.44658923149109,33.609516859054565,35.542816400527954,38.48242688179016,38.80380654335022,41.67369270324707,42.46585249900818,44.252896547317505,46.002585887908936,46.315943241119385,49.16866755485535,49.3265860080719,54.19701361656189,54.85680294036865,58.53984808921814,63.80875611305237,70.163006067276,77.0571641921997,80.58700370788574,84.14557361602783,88.62886834144592,89.74447584152222,92.13256287574768,101.84340119361877,105.08639168739319,106.33784437179565,110.9636447429657,120.23364305496216,126.79033589363098,129.84372520446777,136.41502213478088,138.9725902080536,153.95670819282532,155.89894795417786,159.64061832427979,163.97977232933044,185.14030194282532,190.892826795578,203.28977823257446,212.8784532546997,219.2575707435608,231.6814477443695,234.53082823753357,236.7480046749115,237.85052680969238,274.44507694244385,278.3950309753418,328.9249949455261,349.4503357410431,372.0964801311493,490.73494005203247,537.913501739502,618.4020726680756,623.656875371933,641.181088924408,648.2514092922211,661.3376669883728,894.1797142028809,1059.366765499115,1082.240871667862,1110.1740136146545,1157.5248460769653,1382.9865989685059,1571.6174139976501,1728.2359464168549,2063.5967955589294,2168.4588298797607</t>
  </si>
  <si>
    <t>1,2,9,33,39,40,46,52,64,75,100,101,119,122,125,146,154,158,179,183,190,200,207,208,220,238,240,258,263,274,285,287,305,306,335,339,362,395,427,464,486,508,536,543,558,618,638,646,675,733,774,793,834,850,943,955,978,1005,1136,1172,1248,1308,1348,1425,1443,1457,1464,1693,1718,2035,2164,2306,3047,3329,3833,3866,3976,4020,4102,5559,6589,6731,6905,7201,8606,9786,10763,12864,13519</t>
  </si>
  <si>
    <t>2022-12-20 17:02:17.305372</t>
  </si>
  <si>
    <t>2022-12-20 17:56:34.749348</t>
  </si>
  <si>
    <t>-1.4667410700042827,-1.4667410700042827,-1.4667410700042827,-1.4667410700042827,-1.4667410700042827,-1.4667410700042827,-1.4667410700042827,-1.4667410700042827,-1.4667410700042827,-1.4667410700042827,-1.4667410700042827,-1.4667410700042827,-1.4667410700042827,-1.4667410700042827,-1.4667410700042827,-1.4667410700042827,-1.4667410700042827,-1.4667410700042827,-1.4667410700042827,-1.4667410700042827,-1.4667410700042827,-1.4667410700042827,-1.4667410700042827,-1.4667410700042827,-1.4667410700042827,-1.4667410700042827,-1.4667410700042827,-1.4667410700042827,-1.4667410700042827,-1.4667410700042827</t>
  </si>
  <si>
    <t>538419861883961406873146310397581877488935459342202337728443,538419861883961406873146310397581877488935459342202337728443,538419861883961406873146310397581877488935459342202337728443,538419861883961406873146310397581877488935459342202337728443,538419861883961406873146310397581877488935459342202337728443,538419861883961406873146310397581877488935459342202337728443,538419861883961406873146310397581877488935459342202337728443,538419861883961406873146310397581877488935459342202337728443,538419861883961406873146310397581877488935459342202337728443,538419861883961406873146310397581877488935459342202337728443,538419861883961406873146310397581877488935459342202337728443,538419861883961406873146310397581877488935459342202337728443,538419861883961406873146310397581877488935459342202337728443,538419861883961406873146310397581877488935459342202337728443,538419861883961406873146310397581877488935459342202337728443,538419861883961406873146310397581877488935459342202337728443,538419861883961406873146310397581877488935459342202337728443,538419861883961406873146310397581877488935459342202337728443,538419861883961406873146310397581877488935459342202337728443,538419861883961406873146310397581877488935459342202337728443,538419861883961406873146310397581877488935459342202337728443,538419861883961406873146310397581877488935459342202337728443,538419861883961406873146310397581877488935459342202337728443,538419861883961406873146310397581877488935459342202337728443,538419861883961406873146310397581877488935459342202337728443,538419861883961406873146310397581877488935459342202337728443,538419861883961406873146310397581877488935459342202337728443,538419861883961406873146310397581877488935459342202337728443,538419861883961406873146310397581877488935459342202337728443,538419861883961406873146310397581877488935459342202337728443</t>
  </si>
  <si>
    <t>-7.527531240196379,-7.16873984950742,-6.541963608899668,-6.455182111240574,-6.253098540219718,-6.184631863137175,-6.164696321224117,-6.084466303442968,-5.915320060363225,-5.646051952413049,-5.279651446290164,-5.249863073566172,-5.070484234432043,-4.97216456166639,-4.920722046884757,-4.85016591563988,-4.772162357530507,-4.7514366436052295,-4.647177135313947,-4.570384640002573,-4.454123151639136,-4.2704676057546935,-4.211069872162262,-4.192670533801213,-4.0221502520900625,-4.016789787074916,-3.9338954586465524,-3.8925045520614217,-3.8791209346134856,-3.7738934623768605,-3.7572110223792023,-3.6762418464020157,-3.6309316813534167,-3.5879850311424386,-3.5292414567964085,-3.513663159199153,-3.476334245856237,-3.376203397705529,-3.1474788356586347,-3.105561824080517,-3.0735606400945965,-3.040521768469121,-2.9895671847631555,-2.9535641058901687,-2.940020360071214,-2.9039276643568392,-2.8863790163878806,-2.859748416277079,-2.8028335908295667,-2.779382426070685,-2.7580960812565953,-2.7195091911282,-2.5865408396828715,-2.5465816798679235,-2.53235617000889,-2.5323561700088897,-2.4831305859584014,-2.4464314163297702,-2.3507145214953336,-2.3421694008255347,-2.341442562800095,-2.334893125005215,-2.333090857974091,-2.26320247274623,-2.1818785495660187,-2.1681939076119163,-2.1545931090618535,-2.070853773454357,-2.052776690007543,-2.03824895847318,-2.030004454210109,-2.0199943007417938,-2.0194306154860517,-1.9837805975451468,-1.9796175868410033,-1.9781135671418408,-1.963787941398885,-1.9466262951305533,-1.9092337819823837,-1.909233781982383,-1.837480595546926,-1.7529603446144737,-1.745033788043997,-1.6812329130897736,-1.680332321350851,-1.6803323213508505,-1.6800004117490932,-1.663293402589997,-1.6397961676117723,-1.6092178493042928,-1.6058728803047424,-1.588590238149674,-1.5833617253581351,-1.583361725358135,-1.5833617253581347,-1.5715708463079003,-1.5533222022271458,-1.5293518126340446,-1.5293518126340437,-1.51538500013208,-1.4954784190652148,-1.491389590904656,-1.4913895909046555,-1.4886059991718492,-1.469868380994817,-1.4698683809948165,-1.4667410700042838,-1.4667410700042836,-1.466741070004283,-1.4667410700042827</t>
  </si>
  <si>
    <t>0.3128237724304199,1.840461015701294,6.558783054351807,8.50209927558899,9.291282653808594,9.77256464958191,10.56979489326477,10.731673955917358,10.890095710754395,11.365423679351807,12.478955268859863,14.071279525756836,14.553550958633423,15.511167287826538,16.02555203437805,16.348390579223633,17.143092393875122,17.29799485206604,17.458921194076538,17.61135196685791,19.683048725128174,20.501319408416748,21.30391788482666,23.549736499786377,24.035542488098145,24.99512767791748,26.467571258544922,28.3748996257782,31.40159034729004,31.720547914505005,32.04296898841858,33.30833911895752,34.41537547111511,35.22165870666504,37.96758222579956,38.61788988113403,38.776830434799194,39.089749336242676,43.659868001937866,45.71840572357178,48.298566818237305,55.772485971450806,63.64144492149353,67.77376914024353,69.69192314147949,71.0900149345398,72.65968322753906,75.43729996681213,75.79771256446838,81.16970229148865,83.08846259117126,89.65378904342651,90.13605999946594,103.85404300689697,116.31291818618774,119.99059820175171,123.3418321609497,148.98652696609497,156.0351107120514,158.44559335708618,159.89055371284485,160.53321504592896,163.01101684570312,163.16695547103882,179.5580666065216,185.4833424091339,187.7401430606842,193.31401896476746,198.14297461509705,205.8775908946991,212.16547560691833,215.33485865592957,240.69552516937256,259.44770312309265,288.5931565761566,295.9575366973877,300.5715386867523,309.2354438304901,323.68448662757874,342.3081724643707,352.1824164390564,361.1634497642517,375.71810579299927,382.1159620285034,557.4132602214813,588.7513771057129,614.6845812797546,671.7860834598541,802.3500392436981,811.9570982456207,825.3826794624329,842.0427827835083,911.534744977951,935.6659915447235,940.885336637497,941.3591287136078,953.780677318573,957.2843902111053,992.7798752784729,1016.7169737815857,1036.3796486854553,1143.413825750351,1182.4958941936493,1329.3379273414612,1391.2386116981506,1565.815397977829,2882.7814507484436,2969.146850824356,3069.816155433655,3143.242208957672</t>
  </si>
  <si>
    <t>1,9,37,49,54,57,62,63,64,67,74,84,87,93,96,98,103,104,105,106,119,124,129,143,146,152,161,173,192,194,196,204,211,216,233,237,238,240,268,281,297,344,391,417,428,434,441,455,457,488,500,541,544,629,707,730,751,911,955,969,978,982,997,998,1100,1137,1151,1186,1216,1263,1302,1322,1480,1597,1779,1825,1854,1908,1999,2116,2178,2234,2325,2365,3446,3641,3803,4159,4972,5032,5116,5220,5653,5804,5837,5840,5917,5939,6161,6310,6433,7097,7341,8255,8640,9729,17883,18389,18945,19371</t>
  </si>
  <si>
    <t>2022-12-20 17:03:37.130206</t>
  </si>
  <si>
    <t>2022-12-20 17:56:50.078075</t>
  </si>
  <si>
    <t>-1.4081591893566179,-1.4081591893566179,-1.4081591893566179,-1.4081591893566179,-1.4081591893566179,-1.4081591893566179,-1.4081591893566179,-1.4081591893566179,-1.4081591893566179,-1.4081591893566179,-1.4081591893566179,-1.4081591893566179,-1.4081591893566179,-1.4081591893566179,-1.4081591893566179,-1.4081591893566179,-1.4081591893566179,-1.4081591893566179,-1.4081591893566179,-1.4081591893566179,-1.4081591893566179,-1.4081591893566179,-1.4081591893566179,-1.4081591893566179,-1.4081591893566179,-1.4081591893566179,-1.4081591893566179,-1.4081591893566179,-1.4081591893566179,-1.4081591893566179</t>
  </si>
  <si>
    <t>585507322912598621472581543802985122481121738436569561470783,585507322912598621472581543802985122481121738436569561470783,585507322912598621472581543802985122481121738436569561470783,585507322912598621472581543802985122481121738436569561470783,585507322912598621472581543802985122481121738436569561470783,585507322912598621472581543802985122481121738436569561470783,585507322912598621472581543802985122481121738436569561470783,585507322912598621472581543802985122481121738436569561470783,585507322912598621472581543802985122481121738436569561470783,585507322912598621472581543802985122481121738436569561470783,585507322912598621472581543802985122481121738436569561470783,585507322912598621472581543802985122481121738436569561470783,585507322912598621472581543802985122481121738436569561470783,585507322912598621472581543802985122481121738436569561470783,585507322912598621472581543802985122481121738436569561470783,585507322912598621472581543802985122481121738436569561470783,585507322912598621472581543802985122481121738436569561470783,585507322912598621472581543802985122481121738436569561470783,585507322912598621472581543802985122481121738436569561470783,585507322912598621472581543802985122481121738436569561470783,585507322912598621472581543802985122481121738436569561470783,585507322912598621472581543802985122481121738436569561470783,585507322912598621472581543802985122481121738436569561470783,585507322912598621472581543802985122481121738436569561470783,585507322912598621472581543802985122481121738436569561470783,585507322912598621472581543802985122481121738436569561470783,585507322912598621472581543802985122481121738436569561470783,585507322912598621472581543802985122481121738436569561470783,585507322912598621472581543802985122481121738436569561470783,585507322912598621472581543802985122481121738436569561470783</t>
  </si>
  <si>
    <t>-6.560076977163995,-6.1331470924540215,-5.894220253063012,-5.847100275178955,-5.581439765547538,-5.359292803829483,-5.349269200691503,-5.302277381031685,-5.170362125642406,-5.071531583953549,-4.877160881824668,-4.8290476783410625,-4.8079166109397935,-4.797984835754609,-4.789256940113155,-4.77008647525525,-4.662242071525386,-4.624330965221723,-4.4801823761927,-4.225086923718166,-4.141509477779968,-3.991736477649083,-3.8362078512752165,-3.7480208208594146,-3.738063356970892,-3.6891832639713678,-3.590866326567422,-3.4993111014508447,-3.400402762598425,-3.3303588349119573,-3.250302797089282,-3.228582622377073,-3.1741508241162686,-3.1709291516002227,-3.140771731337839,-3.0506548092799384,-3.0342487807683587,-2.9928404870413226,-2.9902673224885925,-2.9279186129034596,-2.908891111949616,-2.834726830130949,-2.824017078270883,-2.73093103362143,-2.7302731690914994,-2.6369702708596776,-2.5612918823385034,-2.556392999072423,-2.519718473184191,-2.5043604302364466,-2.3743004196592423,-2.3397579606177734,-2.3140893648454175,-2.296225312383756,-2.2914222262172834,-2.271131381237486,-2.261301284824748,-2.202730939362862,-2.1822821687777654,-2.1219885930472357,-2.0769423866898737,-2.0651219224807766,-2.061657586808869,-2.0529448702166277,-2.0298514825690006,-2.0063612780794204,-1.9853863604804958,-1.9152697248898132,-1.9062970101367191,-1.8976667869436332,-1.8639518745058499,-1.829609760710175,-1.8086891308315227,-1.7776858108609308,-1.7720461701365002,-1.7335354052551764,-1.6950937917837146,-1.6627709832944089,-1.6394286266459401,-1.5793585275737436,-1.5552358086384457,-1.5400805233458983,-1.5134944577145433,-1.5099215477111017,-1.5089750697129185,-1.5089750697129183,-1.4901192515136046,-1.4810474200644432,-1.4735654840809782,-1.4735654840809775,-1.439849336507049,-1.4226430821453135,-1.414344874856585,-1.4143448748565843,-1.4081591893566194,-1.408159189356619,-1.4081591893566179</t>
  </si>
  <si>
    <t>0.3219308853149414,6.238117694854736,8.47173523902893,9.266899824142456,9.745728969573975,10.40047836303711,10.55591607093811,12.298266410827637,12.928487777709961,13.719699144363403,15.004738807678223,15.643512964248657,16.631220817565918,17.751806497573853,18.55001974105835,19.18833565711975,19.346273183822632,20.626328945159912,21.43654179573059,22.444896697998047,24.523618459701538,26.462389707565308,27.60201096534729,29.968658685684204,30.13312292098999,31.414655685424805,32.056886196136475,33.49037551879883,35.097861766815186,37.345033168792725,40.723780393600464,41.84788799285889,42.970521211624146,43.28492498397827,43.76116943359375,44.39891290664673,45.201152086257935,45.361605405807495,45.84348964691162,50.651747941970825,52.594613790512085,53.55146622657776,54.676044940948486,56.776387214660645,57.596115827560425,61.30583167076111,64.51969051361084,71.21032452583313,79.08651733398438,81.00477623939514,92.3237853050232,102.44612979888916,107.97747826576233,127.39091229438782,136.21142077445984,165.82839679718018,180.24817848205566,186.97325134277344,190.2071886062622,195.1713855266571,198.14653134346008,244.64680361747742,263.7872722148895,266.01762771606445,269.3843991756439,279.1245994567871,304.9896502494812,315.54622864723206,333.7000494003296,337.2568418979645,339.83595538139343,344.29479479789734,356.83427262306213,367.96930289268494,393.28630447387695,397.9389822483063,403.9223256111145,405.87830543518066,416.5315320491791,419.69539737701416,432.3772270679474,447.4618229866028,499.88285303115845,546.7988004684448,548.24849152565,594.0079212188721,667.6973028182983,675.6921660900116,685.7066922187805,688.281280040741,738.6647474765778,889.7136697769165,977.3553376197815,1246.0691316127777,1503.4355425834656,1538.2971506118774,1541.3400456905365</t>
  </si>
  <si>
    <t>1,37,51,56,59,63,64,75,79,84,92,96,102,109,114,118,119,127,132,138,151,163,170,185,186,194,198,207,217,231,252,259,266,268,271,275,280,281,284,314,326,332,339,352,357,380,400,442,490,502,572,635,669,789,844,1029,1119,1161,1181,1212,1231,1522,1642,1656,1677,1738,1900,1966,2079,2101,2117,2145,2223,2293,2450,2479,2516,2528,2591,2608,2681,2775,3103,3396,3405,3690,4150,4200,4262,4278,4590,5532,6077,7747,9351,9568,9587</t>
  </si>
  <si>
    <t>2022-12-20 17:03:31.536126</t>
  </si>
  <si>
    <t>2022-12-20 17:57:42.135417</t>
  </si>
  <si>
    <t>-1.6570381274466246,-1.6570381274466246,-1.6570381274466246,-1.6570381274466246,-1.6570381274466246,-1.6570381274466246,-1.6570381274466246,-1.6570381274466246,-1.6570381274466246,-1.6570381274466246,-1.6570381274466246,-1.6570381274466246,-1.6570381274466246,-1.6570381274466246,-1.6570381274466246,-1.6570381274466246,-1.6570381274466246,-1.6570381274466246,-1.6570381274466246,-1.6570381274466246,-1.6570381274466246,-1.6570381274466246,-1.6570381274466246,-1.6570381274466246,-1.6570381274466246,-1.6570381274466246,-1.6570381274466246,-1.6570381274466246,-1.6570381274466246,-1.6570381274466246</t>
  </si>
  <si>
    <t>714173443046656666267327507396017092736719215567235856155768,714173443046656666267327507396017092736719215567235856155768,714173443046656666267327507396017092736719215567235856155768,714173443046656666267327507396017092736719215567235856155768,714173443046656666267327507396017092736719215567235856155768,714173443046656666267327507396017092736719215567235856155768,714173443046656666267327507396017092736719215567235856155768,714173443046656666267327507396017092736719215567235856155768,714173443046656666267327507396017092736719215567235856155768,714173443046656666267327507396017092736719215567235856155768,714173443046656666267327507396017092736719215567235856155768,714173443046656666267327507396017092736719215567235856155768,714173443046656666267327507396017092736719215567235856155768,714173443046656666267327507396017092736719215567235856155768,714173443046656666267327507396017092736719215567235856155768,714173443046656666267327507396017092736719215567235856155768,714173443046656666267327507396017092736719215567235856155768,714173443046656666267327507396017092736719215567235856155768,714173443046656666267327507396017092736719215567235856155768,714173443046656666267327507396017092736719215567235856155768,714173443046656666267327507396017092736719215567235856155768,714173443046656666267327507396017092736719215567235856155768,714173443046656666267327507396017092736719215567235856155768,714173443046656666267327507396017092736719215567235856155768,714173443046656666267327507396017092736719215567235856155768,714173443046656666267327507396017092736719215567235856155768,714173443046656666267327507396017092736719215567235856155768,714173443046656666267327507396017092736719215567235856155768,714173443046656666267327507396017092736719215567235856155768,714173443046656666267327507396017092736719215567235856155768</t>
  </si>
  <si>
    <t>-8.12747952092437,-8.029946221689945,-7.774473616780733,-7.485621333987389,-7.342529010958225,-7.029273281312298,-6.969457538894217,-6.84205656888219,-6.796570312651897,-6.64964159997952,-6.367887313371616,-5.82832006060743,-5.715786379981548,-5.546792032779312,-5.417630242666057,-5.282363271049213,-5.156230930892621,-4.995288151382347,-4.991825596276975,-4.920603121317384,-4.841001800076469,-4.761849756859872,-4.674496341411354,-4.62568035655906,-4.504488616152128,-4.4820707338250845,-4.361004458930059,-4.237274161890721,-4.184389300183227,-4.1436744004066774,-4.082357198647867,-3.9574213536814318,-3.823474413318112,-3.8201628450344134,-3.8063548074265228,-3.633788077950838,-3.6216819881499056,-3.592185203311605,-3.5260881898608583,-3.4652740241946987,-3.4584602061267056,-3.447506305065756,-3.370474048189456,-3.3669763437149642,-3.354430010270864,-3.3171865875619546,-3.3138805067938115,-3.2383329161253998,-3.1921305064321643,-3.123029015035051,-3.0768182049155,-2.9915678373178536,-2.9781471708110976,-2.8548363904597056,-2.831919165601056,-2.8072446621425255,-2.78931187842434,-2.7709354950177656,-2.757534451889852,-2.7320762153796574,-2.6957488206689835,-2.6834737512213556,-2.4900687873661282,-2.4448135604474674,-2.426555409826619,-2.421845420601965,-2.3227660005672157,-2.314588689107984,-2.2964141320829716,-2.2257926136013575,-2.1682274275437328,-2.16733769862975,-2.164853915839364,-2.0961724278478076,-2.062691477764049,-2.041689838211189,-2.03897685433311,-2.0385599578591633,-2.038083136004031,-2.034749318530943,-2.0327857436863996,-1.9355649240232975,-1.920285671987635,-1.9143842798274473,-1.9075407964583058,-1.8976604068929972,-1.8559429861796313,-1.8559429861796308,-1.8425244512889172,-1.8408148148856707,-1.8248392212827127,-1.8102739578637517,-1.739254169880741,-1.7330991464296708,-1.6983679124955813,-1.6974870570262472,-1.694372115124537,-1.693609743131836,-1.6936097431318358,-1.6855265798640149,-1.6855265798640144,-1.685526579864014,-1.6781452252603948,-1.6686748726509366,-1.6570381274466246</t>
  </si>
  <si>
    <t>0.365924596786499,1.1905062198638916,2.2748820781707764,2.7516772747039795,4.636131525039673,4.8241167068481445,5.762067794799805,8.774989366531372,9.092358589172363,9.724146604537964,9.886090755462646,12.311496496200562,12.955749034881592,13.746430158615112,16.60073208808899,16.755665063858032,17.555917501449585,19.45717144012451,19.7695369720459,19.931472063064575,20.73369836807251,22.015244007110596,22.504631996154785,22.81903576850891,25.075244665145874,25.879488706588745,27.015576124191284,28.993067979812622,30.57193899154663,31.577146530151367,31.737080812454224,32.39241695404053,32.874237060546875,34.77398610115051,35.2443163394928,35.88922381401062,38.1288788318634,38.765060901641846,41.16876435279846,42.9430718421936,43.88022017478943,44.99428176879883,45.15571403503418,48.85537505149841,50.7817063331604,52.8840537071228,53.98354721069336,54.13395357131958,55.884334325790405,58.43687987327576,59.07586169242859,60.999183177948,63.72667860984802,64.3689124584198,65.16611289978027,69.63794994354248,73.95900893211365,75.7114188671112,80.63956594467163,84.12660384178162,84.77786111831665,86.84341216087341,88.35456991195679,100.17405033111572,110.11198878288269,118.94238305091858,131.14443945884705,134.66966581344604,145.7879502773285,155.59365010261536,157.83936285972595,160.06199145317078,167.81142449378967,190.92671155929565,200.1773772239685,203.4703266620636,212.0550513267517,237.55133986473083,251.7988076210022,270.1961741447449,272.719708442688,285.45666694641113,315.8034245967865,327.8631706237793,338.38898038864136,364.48385858535767,424.061753988266,475.4646317958832,526.1738679409027,540.3560569286346,551.9110107421875,751.1168169975281,920.7104711532593,1007.3598644733429,1009.0340478420258,1237.1421415805817,1321.3749840259552,1389.633793592453,1456.245076417923,1511.9501671791077,1676.52871632576,1827.1446042060852,1849.791176557541,2412.133325099945,3143.998764514923</t>
  </si>
  <si>
    <t>1,4,10,13,23,24,29,48,50,54,55,70,74,79,97,98,103,115,117,118,123,131,134,136,150,155,162,174,184,190,191,195,198,210,213,217,231,235,250,261,267,274,275,298,310,323,330,331,342,358,362,374,391,395,400,428,455,466,497,518,522,535,544,618,680,735,810,832,902,963,977,991,1040,1185,1243,1264,1318,1478,1568,1684,1700,1780,1971,2047,2113,2277,2645,2959,3278,3367,3440,4690,5753,6296,6306,7733,8260,8688,9106,9456,10484,11430,11572,15092,19424</t>
  </si>
  <si>
    <t>2022-12-20 17:03:15.365598</t>
  </si>
  <si>
    <t>2022-12-20 17:57:46.123862</t>
  </si>
  <si>
    <t>-1.7526305775979536,-1.7526305775979536,-1.7526305775979536,-1.7526305775979536,-1.7526305775979536,-1.7526305775979536,-1.7526305775979536,-1.7526305775979536,-1.7526305775979536,-1.7526305775979536,-1.7526305775979536,-1.7526305775979536,-1.7526305775979536,-1.7526305775979536,-1.7526305775979536,-1.7526305775979536,-1.7526305775979536,-1.7526305775979536,-1.7526305775979536,-1.7526305775979536,-1.7526305775979536,-1.7526305775979536,-1.7526305775979536,-1.7526305775979536,-1.7526305775979536,-1.7526305775979536,-1.7526305775979536,-1.7526305775979536,-1.7526305775979536,-1.7526305775979536</t>
  </si>
  <si>
    <t>697395551866272467240069211372109313895604178559477898411745,697395551866272467240069211372109313895604178559477898411745,697395551866272467240069211372109313895604178559477898411745,697395551866272467240069211372109313895604178559477898411745,697395551866272467240069211372109313895604178559477898411745,697395551866272467240069211372109313895604178559477898411745,697395551866272467240069211372109313895604178559477898411745,697395551866272467240069211372109313895604178559477898411745,697395551866272467240069211372109313895604178559477898411745,697395551866272467240069211372109313895604178559477898411745,697395551866272467240069211372109313895604178559477898411745,697395551866272467240069211372109313895604178559477898411745,697395551866272467240069211372109313895604178559477898411745,697395551866272467240069211372109313895604178559477898411745,697395551866272467240069211372109313895604178559477898411745,697395551866272467240069211372109313895604178559477898411745,697395551866272467240069211372109313895604178559477898411745,697395551866272467240069211372109313895604178559477898411745,697395551866272467240069211372109313895604178559477898411745,697395551866272467240069211372109313895604178559477898411745,697395551866272467240069211372109313895604178559477898411745,697395551866272467240069211372109313895604178559477898411745,697395551866272467240069211372109313895604178559477898411745,697395551866272467240069211372109313895604178559477898411745,697395551866272467240069211372109313895604178559477898411745,697395551866272467240069211372109313895604178559477898411745,697395551866272467240069211372109313895604178559477898411745,697395551866272467240069211372109313895604178559477898411745,697395551866272467240069211372109313895604178559477898411745,697395551866272467240069211372109313895604178559477898411745</t>
  </si>
  <si>
    <t>-6.72892110227331,-6.665695293513069,-6.459150754321398,-6.314728491132333,-6.260251188671058,-6.226638085580146,-6.102394642400472,-5.9885255850726615,-5.978297371229368,-5.85244343993095,-5.761907968448739,-5.703150138325872,-5.680237581542291,-5.642330017154654,-5.566053260566292,-5.368833574267361,-5.157900052636376,-5.063549240687354,-4.899694323285925,-4.784323294540715,-4.696661217502748,-4.658156706045129,-4.35092509818056,-4.334400756578321,-4.268069608721647,-4.2547073690522,-4.147521924280039,-4.115627908099821,-4.103534916367984,-4.077453437077858,-4.004741662514386,-3.927564840979417,-3.8530003268599518,-3.8392979624755847,-3.7961550129640114,-3.778322628814621,-3.75133071892694,-3.732412955401493,-3.6829873524568293,-3.5615472148996226,-3.5235607434194365,-3.511665641610757,-3.46199592399204,-3.439261932414791,-3.374284621734919,-3.250990311864273,-3.219057036405071,-3.216217906001423,-3.2076529901005713,-3.198969756269629,-3.1417038643921598,-3.08844693246764,-3.0794067601227013,-3.066764818303425,-3.0006227631024087,-2.9412909691793927,-2.845628913935225,-2.8265361541100384,-2.7612908708002832,-2.760973719252701,-2.7382668433081467,-2.730264784850351,-2.7043842270167047,-2.6962222535249856,-2.695553203885317,-2.6044083729368843,-2.5608420327807884,-2.546284678996081,-2.502721891551213,-2.414739536306146,-2.371339347119378,-2.3697434117264575,-2.3579285792178015,-2.357038792153626,-2.320204803027456,-2.2909429328422677,-2.2777065885573045,-2.276989458116988,-2.247377912598445,-2.2184924633259167,-2.2184208939828425,-2.2184208939828416,-2.099952915937475,-2.0868718867865206,-2.08687188678652,-2.0646030510545104,-2.06460305105451,-2.04298698302083,-2.0146137692150714,-2.013549169332425,-1.9835515294088102,-1.9627513443512081,-1.8585097444904712,-1.85045600848707,-1.8270079722767683,-1.818039951158055,-1.8088399483462598,-1.8072018915318793,-1.754470033780909,-1.7544700337809083,-1.7526305775979536</t>
  </si>
  <si>
    <t>0.3224656581878662,2.2340686321258545,4.2911460399627686,6.370885133743286,7.17967414855957,9.709591388702393,9.873971700668335,10.523237466812134,11.407042503356934,11.855263948440552,12.512951850891113,12.815174579620361,13.4337158203125,13.916420698165894,14.344118356704712,15.525770902633667,16.70840334892273,18.521134614944458,19.50375747680664,20.8522846698761,22.407923698425293,23.211779594421387,23.69564461708069,25.446398496627808,25.769386053085327,25.92625641822815,27.206032752990723,29.791621208190918,30.096948623657227,31.366963863372803,32.023200035095215,33.61213660240173,34.58129668235779,36.49857187271118,37.322914838790894,40.83511447906494,41.795769691467285,43.42218518257141,43.92559361457825,45.036752462387085,49.5502495765686,51.77689027786255,54.01253342628479,55.752901792526245,55.90939688682556,59.913878440856934,62.31239867210388,63.58640813827515,71.11623740196228,72.0749158859253,73.85329580307007,77.06434679031372,78.17042016983032,78.82928466796875,81.55422925949097,86.51047277450562,91.76059293746948,101.02610611915588,102.31057572364807,109.10240435600281,109.25433802604675,116.00665497779846,116.95478987693787,117.92702054977417,119.44569945335388,121.5329430103302,124.68960356712341,126.84851551055908,127.32635235786438,127.48676896095276,137.6816303730011,141.24847865104675,143.23803234100342,151.83952379226685,152.4808611869812,183.0629301071167,204.67923021316528,218.9554798603058,293.35903310775757,309.26346588134766,383.8246626853943,393.2226297855377,495.6016147136688,506.9910047054291,547.4120433330536,583.7932288646698,605.2234723567963,610.988819360733,677.9746246337891,777.2171375751495,780.8713438510895,783.4044399261475,829.8036479949951,904.7386729717255,984.3094155788422,1429.4403245449066,1430.2396063804626,1453.887996673584,1561.8121387958527,1621.0553894042969,2302.7271161079407</t>
  </si>
  <si>
    <t>1,12,25,38,43,59,60,64,69,71,74,75,78,80,82,88,94,104,110,117,126,131,134,145,147,148,156,172,174,182,186,196,202,214,219,241,247,257,260,267,295,309,323,334,335,360,375,383,430,436,447,467,474,478,495,526,559,616,624,666,667,709,715,721,730,743,763,776,779,780,844,866,878,931,935,1126,1261,1350,1816,1915,2380,2439,3064,3135,3387,3614,3747,3783,4201,4818,4841,4857,5146,5612,6108,8876,8881,9028,9702,10071,14320</t>
  </si>
  <si>
    <t>2022-12-20 17:03:28.255449</t>
  </si>
  <si>
    <t>2022-12-20 17:57:56.336052</t>
  </si>
  <si>
    <t>-1.6654808274483643,-1.6654808274483643,-1.6654808274483643,-1.6654808274483643,-1.6654808274483643,-1.6654808274483643,-1.6654808274483643,-1.6654808274483643,-1.6654808274483643,-1.6654808274483643,-1.6654808274483643,-1.6654808274483643,-1.6654808274483643,-1.6654808274483643,-1.6654808274483643,-1.6654808274483643,-1.6654808274483643,-1.6654808274483643,-1.6654808274483643,-1.6654808274483643,-1.6654808274483643,-1.6654808274483643,-1.6654808274483643,-1.6654808274483643,-1.6654808274483643,-1.6654808274483643,-1.6654808274483643,-1.6654808274483643,-1.6654808274483643,-1.6654808274483643</t>
  </si>
  <si>
    <t>261645931902678008307807470997782193839485476500798713676502,261645931902678008307807470997782193839485476500798713676502,261645931902678008307807470997782193839485476500798713676502,261645931902678008307807470997782193839485476500798713676502,261645931902678008307807470997782193839485476500798713676502,261645931902678008307807470997782193839485476500798713676502,261645931902678008307807470997782193839485476500798713676502,261645931902678008307807470997782193839485476500798713676502,261645931902678008307807470997782193839485476500798713676502,261645931902678008307807470997782193839485476500798713676502,261645931902678008307807470997782193839485476500798713676502,261645931902678008307807470997782193839485476500798713676502,261645931902678008307807470997782193839485476500798713676502,261645931902678008307807470997782193839485476500798713676502,261645931902678008307807470997782193839485476500798713676502,261645931902678008307807470997782193839485476500798713676502,261645931902678008307807470997782193839485476500798713676502,261645931902678008307807470997782193839485476500798713676502,261645931902678008307807470997782193839485476500798713676502,261645931902678008307807470997782193839485476500798713676502,261645931902678008307807470997782193839485476500798713676502,261645931902678008307807470997782193839485476500798713676502,261645931902678008307807470997782193839485476500798713676502,261645931902678008307807470997782193839485476500798713676502,261645931902678008307807470997782193839485476500798713676502,261645931902678008307807470997782193839485476500798713676502,261645931902678008307807470997782193839485476500798713676502,261645931902678008307807470997782193839485476500798713676502,261645931902678008307807470997782193839485476500798713676502,261645931902678008307807470997782193839485476500798713676502</t>
  </si>
  <si>
    <t>-7.269106996574824,-7.135688960096815,-6.041476498050086,-5.987205550224536,-5.795476589692639,-5.567571445032055,-5.471399483646663,-5.452889920036358,-5.1549847352112,-5.082478358389215,-4.9273782751277455,-4.899883109993896,-4.801177092396425,-4.6000280537983596,-4.532339081076446,-4.354616754192626,-4.247085080383402,-4.1900524235770416,-4.140981552490167,-4.111899211545754,-4.089963921295848,-4.031288928462702,-3.959849147889885,-3.958878959439399,-3.936800919583365,-3.8758036229448596,-3.8579100072141377,-3.76366309866747,-3.71883089966485,-3.6654544486810945,-3.615690921458122,-3.5996070542155696,-3.5067910948052767,-3.4264655021245574,-3.416303403406242,-3.3803027573434834,-3.3534568834399403,-3.273330716341437,-3.2694358962750862,-3.2507343702564775,-3.2196903515198074,-3.1976063403162582,-3.1669961891965275,-3.1616356854625245,-3.0626409304637967,-3.03753461141183,-3.03479418286451,-2.986833282201056,-2.981043063666149,-2.891223153980899,-2.881046052000287,-2.8798517729121427,-2.8287887811047816,-2.789096755522072,-2.7492280691803437,-2.7193917314907967,-2.580345544017382,-2.5661327411446044,-2.51859344644383,-2.4769931196055692,-2.375074529236422,-2.308568056008424,-2.300614970508343,-2.275288828108583,-2.2365066025691345,-2.187545118891439,-2.1844809937646983,-2.167654318905456,-2.1009548255144113,-2.095243176230474,-2.088984110258976,-2.0229094726024965,-2.014729602051268,-1.9909678096904129,-1.9593341167526321,-1.956264937761237,-1.9407717109647789,-1.936454935765325,-1.8828363520807108,-1.8736420070236166,-1.8736420070236153,-1.8560754858870574,-1.8449337480812737,-1.841587333399344,-1.8300997242945354,-1.8089272130819505,-1.802576292664054,-1.7939661184420537,-1.7939661184420532,-1.793966118442053,-1.7939661184420526,-1.7939661184420523,-1.782962161701159,-1.7617845272176516,-1.7595360865825551,-1.7579891424926035,-1.7574233669672215,-1.7574233669672212,-1.7399658343021642,-1.739965834302164,-1.738680769711934,-1.6931944407452741,-1.69136409688112,-1.6658225192901455,-1.665480827448365,-1.6654808274483648,-1.6654808274483643</t>
  </si>
  <si>
    <t>0.41455841064453125,2.974362850189209,3.564884662628174,9.296472787857056,9.615848064422607,10.578099966049194,11.06649112701416,11.546277523040771,11.699760913848877,14.112115859985352,14.759506464004517,14.926881790161133,16.696688652038574,17.012580394744873,17.475828170776367,19.245655059814453,19.404595136642456,22.11165714263916,22.43352198600769,23.866964101791382,24.03193950653076,24.354337215423584,24.996612310409546,26.140244245529175,27.432307481765747,29.196771144866943,31.18166971206665,33.737794399261475,35.374762535095215,36.6778781414032,38.585675954818726,39.38791871070862,39.86979103088379,40.35509181022644,41.954484939575195,42.57774901390076,42.89613723754883,47.3814651966095,49.62009882926941,52.65298342704773,53.94054341316223,55.22471475601196,58.76632499694824,63.892218828201294,71.11264634132385,74.81142973899841,77.53260135650635,78.00686645507812,79.6032555103302,81.54070091247559,84.74158978462219,86.31783151626587,88.55642986297607,89.84037661552429,122.45420503616333,125.5036768913269,125.98397326469421,133.5196030139923,134.7997329235077,137.53815364837646,151.11082816123962,161.4184112548828,185.67572474479675,186.96833443641663,188.08205437660217,191.25675463676453,202.46630024909973,227.7080216407776,235.0659852027893,309.0691387653351,320.8861229419708,344.3445882797241,399.5763347148895,427.4136176109314,438.66407680511475,457.3875858783722,464.3165497779846,526.9840974807739,562.7424213886261,575.9219572544098,629.1122095584869,644.7944965362549,738.9809668064117,1002.4613065719604,1058.7666964530945,1122.2280857563019,1244.0583546161652,1286.5786821842194,1363.0692975521088,1418.4068205356598,1493.6694898605347,1615.0526850223541,1649.2219066619873,1753.4683740139008,1819.853120803833,1838.8525466918945,1921.7746052742004,1927.0304238796234,2047.1378293037415,2235.642814397812,2320.1890363693237,2383.4296040534973,2395.474367380142,2546.277250289917,2597.4051287174225,2882.7624011039734,2966.9010243415833</t>
  </si>
  <si>
    <t>1,12,15,46,48,54,57,60,61,76,80,81,92,94,97,108,109,126,128,137,138,140,144,151,159,170,182,198,208,216,228,233,236,239,249,253,255,283,297,316,324,332,354,386,431,454,471,474,484,496,516,525,539,547,749,768,771,817,825,842,927,991,1143,1151,1158,1178,1248,1406,1452,1916,1990,2137,2482,2649,2711,2828,2871,3263,3487,3569,3902,4000,4588,6232,6581,6978,7735,8000,8476,8822,9292,10049,10262,10913,11328,11447,11965,11998,12749,13927,14452,14846,14921,15854,16167,17878,18335</t>
  </si>
  <si>
    <t>2022-12-20 17:03:30.972562</t>
  </si>
  <si>
    <t>2022-12-20 17:57:58.263905</t>
  </si>
  <si>
    <t>-1.5593280931980567,-1.5593280931980567,-1.5593280931980567,-1.5593280931980567,-1.5593280931980567,-1.5593280931980567,-1.5593280931980567,-1.5593280931980567,-1.5593280931980567,-1.5593280931980567,-1.5593280931980567,-1.5593280931980567,-1.5593280931980567,-1.5593280931980567,-1.5593280931980567,-1.5593280931980567,-1.5593280931980567,-1.5593280931980567,-1.5593280931980567,-1.5593280931980567,-1.5593280931980567,-1.5593280931980567,-1.5593280931980567,-1.5593280931980567,-1.5593280931980567,-1.5593280931980567,-1.5593280931980567,-1.5593280931980567,-1.5593280931980567,-1.5593280931980567</t>
  </si>
  <si>
    <t>774593694915604299209095987847560499137288460664979096967995,774593694915604299209095987847560499137288460664979096967995,774593694915604299209095987847560499137288460664979096967995,774593694915604299209095987847560499137288460664979096967995,774593694915604299209095987847560499137288460664979096967995,774593694915604299209095987847560499137288460664979096967995,774593694915604299209095987847560499137288460664979096967995,774593694915604299209095987847560499137288460664979096967995,774593694915604299209095987847560499137288460664979096967995,774593694915604299209095987847560499137288460664979096967995,774593694915604299209095987847560499137288460664979096967995,774593694915604299209095987847560499137288460664979096967995,774593694915604299209095987847560499137288460664979096967995,774593694915604299209095987847560499137288460664979096967995,774593694915604299209095987847560499137288460664979096967995,774593694915604299209095987847560499137288460664979096967995,774593694915604299209095987847560499137288460664979096967995,774593694915604299209095987847560499137288460664979096967995,774593694915604299209095987847560499137288460664979096967995,774593694915604299209095987847560499137288460664979096967995,774593694915604299209095987847560499137288460664979096967995,774593694915604299209095987847560499137288460664979096967995,774593694915604299209095987847560499137288460664979096967995,774593694915604299209095987847560499137288460664979096967995,774593694915604299209095987847560499137288460664979096967995,774593694915604299209095987847560499137288460664979096967995,774593694915604299209095987847560499137288460664979096967995,774593694915604299209095987847560499137288460664979096967995,774593694915604299209095987847560499137288460664979096967995,774593694915604299209095987847560499137288460664979096967995</t>
  </si>
  <si>
    <t>-8.394295636027206,-8.107498119154402,-6.893266395586306,-6.598046898556341,-6.442202724747764,-6.439623479670147,-6.352607228159154,-6.327910373661946,-5.949067888789853,-5.9433470994632875,-5.888750861900444,-5.7511280256525055,-5.696781586895689,-5.656303798682629,-5.577215930304636,-5.544408548175658,-5.5170651348928175,-5.487871305390903,-5.408887927975731,-5.213457964196941,-5.176816198084231,-5.07478098278732,-4.84990956877824,-4.666038559250626,-4.618622959155259,-4.473511463583007,-4.419722386431918,-4.362173524784909,-4.250247456570713,-4.064054409604981,-3.9125090622506833,-3.80468010788462,-3.7418408881362715,-3.5729064445013976,-3.569437593818182,-3.5560781688959393,-3.3902162497602557,-3.3603628778770713,-3.3054923266791048,-3.176760416735317,-3.0223696669502176,-2.9751891933059023,-2.8996145088466925,-2.8497734881802406,-2.8241910910501904,-2.7961114813577055,-2.79432298302693,-2.6139224476849416,-2.5375616625261923,-2.4963515258603275,-2.482593288234326,-2.461055624587917,-2.409386760735584,-2.4009403767047575,-2.3404842828895953,-2.313551774616585,-2.276571736293776,-2.2044593125702945,-2.1503831101624127,-2.1475807769588724,-2.1413263648746375,-2.1201912625195574,-2.070856302192833,-2.0696194887519077,-2.0201099303314307,-1.9891775866998112,-1.9533979093226683,-1.9494354084334282,-1.9473541859677206,-1.9253849930688807,-1.9017926625439032,-1.890008341346734,-1.874891745618022,-1.8710474706842253,-1.8423436365547887,-1.8109522149371817,-1.7689565332276673,-1.759942722153179,-1.717284132475914,-1.714919823460414,-1.7148412716477284,-1.696793408997582,-1.6552508582615884,-1.6293135486564378,-1.6293135486564363,-1.5980468033432296,-1.595456972333625,-1.5826938724612747,-1.5826938724612745,-1.575171601700878,-1.5751716017008772,-1.5710254882440176,-1.5710254882440173,-1.5660927467465884,-1.5660927467465877,-1.5593280931980567</t>
  </si>
  <si>
    <t>0.41718006134033203,2.006713628768921,3.6877079010009766,7.976896047592163,8.466694831848145,9.27646517753601,9.604269981384277,10.40955114364624,10.885482788085938,12.001709461212158,12.477962970733643,13.932521343231201,14.409775495529175,15.521269083023071,16.174086570739746,16.64738440513611,16.80980896949768,17.770987510681152,18.09390377998352,18.416810274124146,20.007209539413452,20.64894962310791,22.25343155860901,22.75327706336975,24.678086280822754,24.99648904800415,25.15394163131714,25.790714740753174,26.929866552352905,27.087804079055786,29.55663228034973,31.51551342010498,33.62126612663269,34.10617542266846,36.66278839111328,38.9255096912384,39.09095048904419,39.71622395515442,40.818251609802246,41.769352436065674,43.71672773361206,46.91352367401123,48.5029559135437,50.43120217323303,54.91262984275818,56.197726249694824,57.4661808013916,58.112963914871216,62.09614133834839,63.224329233169556,66.72593975067139,68.95706677436829,74.23870420455933,82.73840522766113,83.68345284461975,90.1622416973114,95.15465807914734,96.7485122680664,106.01070523262024,109.66729855537415,129.93267726898193,140.32097244262695,143.31975173950195,155.6809480190277,189.165465593338,199.5601682662964,249.857843875885,281.87358808517456,307.76235127449036,349.20343351364136,362.72208857536316,471.0803084373474,483.6598093509674,618.6430540084839,660.138828754425,664.6224186420441,702.9720470905304,834.3182473182678,920.8262896537781,1049.268161058426,1055.6058506965637,1108.3759458065033,1228.3866028785706,1367.6708092689514,1384.216182231903,1700.3727519512177,1744.4102685451508,1893.6466703414917,1930.0347101688385,2080.586448907852,2091.437271118164,2296.4591171741486,2461.8349771499634,2632.626720905304,2679.393576145172,2685.79376912117</t>
  </si>
  <si>
    <t>1,8,18,42,45,50,52,57,60,67,70,79,82,89,93,96,97,103,105,107,117,121,131,134,146,148,149,153,160,161,176,188,201,204,220,234,235,239,246,252,264,284,294,306,334,342,350,354,379,386,408,422,455,508,513,553,584,594,651,674,799,864,883,960,1169,1234,1549,1750,1912,2171,2255,2917,2996,3840,4100,4128,4368,5188,5727,6526,6565,6895,7641,8508,8611,10584,10859,11794,12021,12962,13030,14309,15340,16389,16677,16716</t>
  </si>
  <si>
    <t>2022-12-20 17:03:29.131630</t>
  </si>
  <si>
    <t>2022-12-20 17:58:00.336270</t>
  </si>
  <si>
    <t>-1.3700038173234526,-1.3700038173234526,-1.3700038173234526,-1.3700038173234526,-1.3700038173234526,-1.3700038173234526,-1.3700038173234526,-1.3700038173234526,-1.3700038173234526,-1.3700038173234526,-1.3700038173234526,-1.3700038173234526,-1.3700038173234526,-1.3700038173234526,-1.3700038173234526,-1.3700038173234526,-1.3700038173234526,-1.3700038173234526,-1.3700038173234526,-1.3700038173234526,-1.3700038173234526,-1.3700038173234526,-1.3700038173234526,-1.3700038173234526,-1.3700038173234526,-1.3700038173234526,-1.3700038173234526,-1.3700038173234526,-1.3700038173234526,-1.3700038173234526</t>
  </si>
  <si>
    <t>161790893835107191076918564159071814458564229423995927369247,161790893835107191076918564159071814458564229423995927369247,161790893835107191076918564159071814458564229423995927369247,161790893835107191076918564159071814458564229423995927369247,161790893835107191076918564159071814458564229423995927369247,161790893835107191076918564159071814458564229423995927369247,161790893835107191076918564159071814458564229423995927369247,161790893835107191076918564159071814458564229423995927369247,161790893835107191076918564159071814458564229423995927369247,161790893835107191076918564159071814458564229423995927369247,161790893835107191076918564159071814458564229423995927369247,161790893835107191076918564159071814458564229423995927369247,161790893835107191076918564159071814458564229423995927369247,161790893835107191076918564159071814458564229423995927369247,161790893835107191076918564159071814458564229423995927369247,161790893835107191076918564159071814458564229423995927369247,161790893835107191076918564159071814458564229423995927369247,161790893835107191076918564159071814458564229423995927369247,161790893835107191076918564159071814458564229423995927369247,161790893835107191076918564159071814458564229423995927369247,161790893835107191076918564159071814458564229423995927369247,161790893835107191076918564159071814458564229423995927369247,161790893835107191076918564159071814458564229423995927369247,161790893835107191076918564159071814458564229423995927369247,161790893835107191076918564159071814458564229423995927369247,161790893835107191076918564159071814458564229423995927369247,161790893835107191076918564159071814458564229423995927369247,161790893835107191076918564159071814458564229423995927369247,161790893835107191076918564159071814458564229423995927369247,161790893835107191076918564159071814458564229423995927369247</t>
  </si>
  <si>
    <t>-8.328826047871232,-8.206897035052373,-7.407195091226837,-7.2231836500522695,-7.222527230286366,-7.119610984216254,-6.986905973404537,-6.907132882403282,-6.856366237324422,-6.758853945972948,-6.750269001779317,-6.593101405395791,-6.541547043746895,-6.520791834741907,-6.5194482007824375,-6.335267773730566,-6.274408634115304,-6.159127900758591,-6.0975567028546385,-6.056059841140869,-5.902836346742485,-5.887854140503199,-5.846323476126124,-5.821899668203817,-5.49422870524653,-5.417218308473555,-5.112062213967276,-4.893272432867817,-4.8456415954677095,-4.843005507690321,-4.842632026126713,-4.795640245004696,-4.708093163030515,-4.691049790730818,-4.658964232297548,-4.634397334372367,-4.5935528697544665,-4.505783029738811,-4.410069613203501,-4.36976041637734,-4.330619233300704,-4.286590624550491,-4.267843260642204,-4.238770821985382,-4.211289316045895,-4.197214730144449,-4.1713155571726075,-4.100305341790362,-4.059895652854319,-4.000700327504882,-3.8881267984915064,-3.7869722390234015,-3.7646663948045047,-3.716475946998133,-3.6814245728678228,-3.5500854669063657,-3.410754346181116,-3.3534852183724455,-3.2426735090966954,-3.207216881090282,-3.0856138823988783,-3.0706653458079836,-3.012292908955882,-2.9880413316133154,-2.975881680872153,-2.949778966436489,-2.876913504871285,-2.874543287438788,-2.7832033704525165,-2.6583871228059883,-2.6342749179255693,-2.630108619019883,-2.6223455830589333,-2.61828399952891,-2.5630378038849795,-2.5175973615824025,-2.5082923768731646,-2.4502984182506893,-2.4218930002021035,-2.328360233122949,-2.3211604189087964,-2.283547478739475,-2.212149178616333,-2.1555874326664703,-2.1035330696437926,-2.094136201571942,-2.0886786540015785,-2.052386565840804,-2.052098486894222,-2.047334052395503,-2.027737804854284,-2.024892333111282,-1.9982186531669979,-1.9972983968498244,-1.960631679424394,-1.9268808302196716,-1.8616883133561974,-1.857994950629289,-1.8501612017296847,-1.8438706682335493,-1.8438706682335484,-1.8305324342729123,-1.8114043581353767,-1.8056378786944831,-1.7973415703571973,-1.7843586482747469,-1.784358648274746,-1.76624953929313,-1.7297151072475938,-1.728468238000733,-1.7108008816286364,-1.6892854167559839,-1.6881096697444904,-1.6717981877194372,-1.6706224471887245,-1.6000061548857778,-1.5698634598523693,-1.521768306652102,-1.5016306117129579,-1.4914074523550618,-1.4914074523550604,-1.4852224511131418,-1.483363275475999,-1.4617693994836607,-1.46176939948366,-1.4538697107939287,-1.4521373638605808,-1.4521373638605803,-1.4504554922087896,-1.4504554922087893,-1.4504554922087884,-1.4486657678422001,-1.4474156697621436,-1.4406379689992574,-1.4271926943593185,-1.4176880493378317,-1.409331570039218,-1.3917334894801603,-1.375886745114423,-1.3758867451144228,-1.3700038173234526</t>
  </si>
  <si>
    <t>0.4056401252746582,1.4679920673370361,2.024488687515259,4.336938142776489,5.815521001815796,6.005528688430786,6.368952512741089,7.355945587158203,7.72537636756897,9.197997093200684,9.362494468688965,9.522433519363403,9.995289325714111,10.157728910446167,11.753567934036255,11.911510705947876,13.370312690734863,13.851165294647217,14.012097120285034,15.138649225234985,15.457016706466675,16.110309839248657,18.354938983917236,19.300050258636475,19.456498861312866,23.471630811691284,23.629556894302368,25.090601205825806,25.564391613006592,27.00088119506836,28.779329538345337,29.26766276359558,29.958993911743164,30.287436723709106,31.723451852798462,32.35576939582825,32.82051348686218,32.9809513092041,33.821189641952515,34.289507150650024,34.76380944252014,34.92331862449646,36.53475332260132,37.95870518684387,38.278098821640015,38.4260139465332,39.38667392730713,40.983519554138184,41.63136553764343,42.11220836639404,42.751927614212036,44.50922417640686,44.99607253074646,46.094627141952515,46.55791997909546,47.364190340042114,50.40706181526184,52.964582443237305,57.61040472984314,59.68262529373169,60.80679535865784,61.94459009170532,62.58437943458557,64.50918865203857,66.13769698143005,66.30012607574463,67.10379886627197,69.21115207672119,75.3085196018219,83.13734555244446,90.48986792564392,92.94179892539978,93.41364097595215,93.58205580711365,96.63802313804626,109.80493330955505,112.83982348442078,116.46081805229187,120.25685381889343,122.81915354728699,130.25830388069153,131.71889090538025,134.61732172966003,145.00626707077026,151.59544825553894,165.35752177238464,172.21318078041077,173.48853850364685,221.64998722076416,223.4058120250702,233.31341886520386,233.7917070388794,235.0677683353424,238.93493461608887,241.3235638141632,252.45339608192444,275.87177896499634,284.6336498260498,287.5112044811249,292.46358156204224,367.4745225906372,370.53292083740234,454.9013125896454,462.5964500904083,478.89146184921265,502.2963728904724,543.9800333976746,565.1134390830994,630.645090341568,632.8813014030457,673.8789212703705,698.2308235168457,700.7744700908661,701.8931143283844,703.9687457084656,717.598150730133,727.033659696579,739.542328119278,978.052001953125,1018.820458650589,1026.2048783302307,1032.6275577545166,1058.9068467617035,1115.3234255313873,1229.5872340202332,1467.2899215221405,1796.0977067947388,2152.321529150009,2161.2087428569794,2162.642796754837,2218.0753004550934,2483.655757665634,2520.5906381607056,2560.353630065918,2577.382215499878,2577.703164577484,2578.033111810684,2643.6198205947876,2760.6302392482758,3032.2420556545258,3070.0167002677917</t>
  </si>
  <si>
    <t>1,5,8,20,29,30,32,37,39,48,49,50,53,54,64,65,74,77,78,85,87,91,105,111,112,137,138,147,150,159,170,173,177,179,188,192,195,196,201,204,207,208,218,227,229,230,236,246,250,253,257,268,271,278,281,286,305,321,350,363,370,377,381,393,403,404,409,422,460,509,554,569,572,573,592,674,693,715,739,755,800,809,827,892,933,1019,1062,1070,1371,1382,1444,1447,1455,1479,1494,1564,1711,1766,1784,1815,2283,2302,2816,2864,2966,3112,3372,3504,3913,3927,4183,4335,4351,4358,4371,4455,4513,4591,6078,6331,6377,6417,6580,6932,7642,9123,11174,13398,13454,13463,13808,15457,15682,15926,16030,16032,16034,16433,17141,18696,18917</t>
  </si>
  <si>
    <t>2022-12-20 17:03:33.372789</t>
  </si>
  <si>
    <t>2022-12-20 17:58:02.916463</t>
  </si>
  <si>
    <t>-1.7568844766713168,-1.7568844766713168,-1.7568844766713168,-1.7568844766713168,-1.7568844766713168,-1.7568844766713168,-1.7568844766713168,-1.7568844766713168,-1.7568844766713168,-1.7568844766713168,-1.7568844766713168,-1.7568844766713168,-1.7568844766713168,-1.7568844766713168,-1.7568844766713168,-1.7568844766713168,-1.7568844766713168,-1.7568844766713168,-1.7568844766713168,-1.7568844766713168,-1.7568844766713168,-1.7568844766713168,-1.7568844766713168,-1.7568844766713168,-1.7568844766713168,-1.7568844766713168,-1.7568844766713168,-1.7568844766713168,-1.7568844766713168,-1.7568844766713168</t>
  </si>
  <si>
    <t>748020153329900714474259431443668394112726298162571044384634,748020153329900714474259431443668394112726298162571044384634,748020153329900714474259431443668394112726298162571044384634,748020153329900714474259431443668394112726298162571044384634,748020153329900714474259431443668394112726298162571044384634,748020153329900714474259431443668394112726298162571044384634,748020153329900714474259431443668394112726298162571044384634,748020153329900714474259431443668394112726298162571044384634,748020153329900714474259431443668394112726298162571044384634,748020153329900714474259431443668394112726298162571044384634,748020153329900714474259431443668394112726298162571044384634,748020153329900714474259431443668394112726298162571044384634,748020153329900714474259431443668394112726298162571044384634,748020153329900714474259431443668394112726298162571044384634,748020153329900714474259431443668394112726298162571044384634,748020153329900714474259431443668394112726298162571044384634,748020153329900714474259431443668394112726298162571044384634,748020153329900714474259431443668394112726298162571044384634,748020153329900714474259431443668394112726298162571044384634,748020153329900714474259431443668394112726298162571044384634,748020153329900714474259431443668394112726298162571044384634,748020153329900714474259431443668394112726298162571044384634,748020153329900714474259431443668394112726298162571044384634,748020153329900714474259431443668394112726298162571044384634,748020153329900714474259431443668394112726298162571044384634,748020153329900714474259431443668394112726298162571044384634,748020153329900714474259431443668394112726298162571044384634,748020153329900714474259431443668394112726298162571044384634,748020153329900714474259431443668394112726298162571044384634,748020153329900714474259431443668394112726298162571044384634</t>
  </si>
  <si>
    <t>-6.644880223630401,-6.598555023875685,-6.381492402082283,-6.381104430961602,-6.3298432983931825,-6.163438840884786,-6.139660018051719,-6.053366237090065,-5.845107986402051,-5.7947264355702925,-5.548015928297679,-5.537094421145034,-5.440416174699975,-5.4266843851100575,-5.264886908020429,-5.2578661731946434,-5.1966702985690025,-5.190272245078297,-5.174978451495305,-4.9328154789028,-4.9258412463644285,-4.885841150720092,-4.641066935995062,-4.6201559825067875,-4.606787023382396,-4.598359411439125,-4.503615781786017,-4.441251920552606,-4.437229228539805,-4.416314981899713,-4.325149521548044,-4.301471190755278,-4.268737549212011,-4.213280352080261,-4.176491275966934,-4.1363387818329,-4.092470949604817,-3.9961011808409173,-3.95483728483459,-3.952508576892736,-3.9506528188489,-3.8585491899591187,-3.8281686980516607,-3.8273542228962163,-3.788039783766082,-3.7612767227411465,-3.68046278331256,-3.6646409038719523,-3.6433825065165246,-3.6208202928283324,-3.6168256447291354,-3.5585986809314076,-3.538094550793647,-3.4944052162648047,-3.441084915840069,-3.4268758175626153,-3.3390662277632717,-3.224715968356454,-3.173381950489122,-3.167541669028968,-3.1606599449990185,-3.119687447273246,-3.0801721407168654,-2.9533157175710407,-2.951792828940171,-2.9407104925318452,-2.932265793414314,-2.9161987744672335,-2.8827356895835603,-2.8651710668342263,-2.84845057296023,-2.774953057473269,-2.7476927837832843,-2.679455681890018,-2.6511783433658955,-2.6378949583887907,-2.5731859422039216,-2.535206501237301,-2.4805613825727044,-2.4424672084356067,-2.4022285721323455,-2.3984632425763004,-2.351142691490907,-2.332123014371548,-2.284300632672309,-2.2836323608396607,-2.2600550607272987,-2.2502799683713697,-2.2404246706191318,-2.240424670619131,-2.2244952139678524,-2.2114920547106247,-2.1710361113435868,-2.101095022180689,-2.0521687606948804,-2.0289076240328296,-2.0192402077402822,-2.0126312126412884,-2.0118702762273477,-2.003441378827462,-1.9861609193267882,-1.9783120608873672,-1.9778302526086395,-1.9761696389792112,-1.9751526651051774,-1.9423724558074913,-1.9414335296895147,-1.9285591180801749,-1.9225607334615435,-1.9205444346949399,-1.8580534889655058,-1.8169775627379963,-1.816977562737996,-1.8169775627379943,-1.816977562737994,-1.813983366735103,-1.813941571023842,-1.8011269579899867,-1.801126957989986,-1.7820083286413793,-1.7820083286413781,-1.7568844766713179,-1.7568844766713176,-1.7568844766713172,-1.7568844766713168</t>
  </si>
  <si>
    <t>0.3344440460205078,4.069301605224609,5.164966583251953,6.92980170249939,7.084218978881836,7.403618574142456,7.8884828090667725,8.052935361862183,9.167263507843018,9.479572534561157,10.134411573410034,10.948129177093506,11.599917650222778,12.062683582305908,12.37454342842102,13.01778769493103,13.173202753067017,13.826996564865112,13.98391318321228,14.146369457244873,15.417911052703857,15.73630952835083,16.539008140563965,18.293349504470825,18.93665385246277,19.27309799194336,19.58696746826172,21.68671464920044,22.014607906341553,23.14236092567444,23.303261280059814,23.63368535041809,24.11753821372986,24.44491171836853,25.245110988616943,25.92944025993347,26.096909046173096,28.015846014022827,28.65212655067444,29.316823720932007,29.804162740707397,30.12103295326233,31.243611574172974,33.62075710296631,35.86744737625122,37.31499648094177,37.47646236419678,38.91992735862732,39.23828983306885,41.83542060852051,42.302294969558716,42.789127826690674,43.257386684417725,45.20820927619934,47.1099636554718,47.90062880516052,48.546924114227295,49.65707278251648,52.05762720108032,52.21808195114136,57.80369734764099,67.56062197685242,69.17918634414673,70.1307692527771,76.03866791725159,80.40486431121826,89.54041790962219,92.89238262176514,105.92074251174927,117.61718130111694,118.89081478118896,126.54110717773438,141.62204337120056,143.35061144828796,144.3057861328125,145.74932479858398,150.3024547100067,157.69888734817505,158.34314370155334,161.68288564682007,166.9194095134735,170.27372431755066,180.04501128196716,184.36355996131897,185.93587040901184,194.44939398765564,208.22280526161194,225.81215596199036,273.22454953193665,290.4590563774109,310.2392506599426,326.84680438041687,340.68386220932007,341.7989008426666,364.8849334716797,409.03853726387024,415.537499666214,488.72160172462463,494.1794271469116,509.7472381591797,574.7651877403259,584.4475932121277,645.1296863555908,648.9519422054291,666.8540604114532,675.4694154262543,715.3285481929779,789.879677772522,794.4762318134308,898.4738245010376,902.6423494815826,1072.9709372520447,1233.0883541107178,1312.5484247207642,1450.5312440395355,1451.4903168678284,1475.415295600891,2193.2762081623077,2205.171479701996,2297.5469908714294,2317.6449208259583,2393.755195617676,2428.5648295879364,2458.1391406059265,3029.257926940918</t>
  </si>
  <si>
    <t>1,21,28,39,40,42,45,46,53,55,59,64,68,71,73,77,78,82,83,84,92,94,99,110,114,116,118,131,133,140,141,143,146,148,153,157,158,170,174,178,181,183,190,205,219,228,229,238,240,256,259,262,265,277,289,294,298,305,320,321,356,417,427,433,470,497,553,574,655,728,736,782,876,887,893,902,930,976,980,1001,1034,1055,1116,1143,1153,1206,1292,1402,1699,1807,1931,2035,2121,2128,2272,2547,2587,3032,3066,3163,3569,3629,4008,4032,4144,4198,4446,4910,4939,5587,5613,6673,7669,8164,9024,9030,9179,13661,13735,14310,14435,14910,15127,15311,18691</t>
  </si>
  <si>
    <t>2022-12-20 17:44:51.139683</t>
  </si>
  <si>
    <t>2022-12-20 18:44:51.680869</t>
  </si>
  <si>
    <t>-0.4705950816167708,-0.4705950816167708,-0.4705950816167708,-0.4705950816167708,-0.4705950816167708,-0.4705950816167708,-0.4705950816167708,-0.4705950816167708,-0.4705950816167708,-0.4705950816167708,-0.4705950816167708,-0.4705950816167708,-0.4705950816167708,-0.4705950816167708,-0.4705950816167708,-0.4705950816167708,-0.4705950816167708,-0.4705950816167708,-0.4705950816167708,-0.4705950816167708,-0.4705950816167708,-0.4705950816167708,-0.4705950816167708,-0.4705950816167708,-0.4705950816167708,-0.4705950816167708,-0.4705950816167708,-0.4705950816167708,-0.4705950816167708,-0.4705950816167708</t>
  </si>
  <si>
    <t>205949136896214610960248529169027074937894890292812235805859222176244612,205949136896214610960248529169027074937894890292812235805859222176244612,205949136896214610960248529169027074937894890292812235805859222176244612,205949136896214610960248529169027074937894890292812235805859222176244612,205949136896214610960248529169027074937894890292812235805859222176244612,205949136896214610960248529169027074937894890292812235805859222176244612,205949136896214610960248529169027074937894890292812235805859222176244612,205949136896214610960248529169027074937894890292812235805859222176244612,205949136896214610960248529169027074937894890292812235805859222176244612,205949136896214610960248529169027074937894890292812235805859222176244612,205949136896214610960248529169027074937894890292812235805859222176244612,205949136896214610960248529169027074937894890292812235805859222176244612,205949136896214610960248529169027074937894890292812235805859222176244612,205949136896214610960248529169027074937894890292812235805859222176244612,205949136896214610960248529169027074937894890292812235805859222176244612,205949136896214610960248529169027074937894890292812235805859222176244612,205949136896214610960248529169027074937894890292812235805859222176244612,205949136896214610960248529169027074937894890292812235805859222176244612,205949136896214610960248529169027074937894890292812235805859222176244612,205949136896214610960248529169027074937894890292812235805859222176244612,205949136896214610960248529169027074937894890292812235805859222176244612,205949136896214610960248529169027074937894890292812235805859222176244612,205949136896214610960248529169027074937894890292812235805859222176244612,205949136896214610960248529169027074937894890292812235805859222176244612,205949136896214610960248529169027074937894890292812235805859222176244612,205949136896214610960248529169027074937894890292812235805859222176244612,205949136896214610960248529169027074937894890292812235805859222176244612,205949136896214610960248529169027074937894890292812235805859222176244612,205949136896214610960248529169027074937894890292812235805859222176244612,205949136896214610960248529169027074937894890292812235805859222176244612</t>
  </si>
  <si>
    <t>Maximum time reached</t>
  </si>
  <si>
    <t>-7.8259908014696125,-7.467903664261699,-6.75090236072503,-6.046665487477305,-6.001649731627109,-5.829189186481963,-5.773586883297094,-5.768990855062112,-5.6898347403301575,-5.663935964366577,-5.537121768048697,-5.314914837225551,-5.2881890570127865,-5.11277756734479,-5.013597848663926,-4.986801772168367,-4.94599059935759,-4.873428747765992,-4.815229462426179,-4.7657138948414595,-4.764193189864536,-4.728057964541557,-4.550857449401329,-4.542392050900024,-4.4556273534235755,-4.449528357180921,-4.430135571338999,-4.2903288517032605,-4.200259679040004,-4.107385704760792,-4.091866644170664,-3.9905738356703266,-3.9174840316562447,-3.884858922284713,-3.8722359033297167,-3.8504837532951406,-3.840625782477317,-3.7928291693991696,-3.7338353177752803,-3.721153550816795,-3.6504873233815216,-3.572774367463605,-3.5407851231313727,-3.5034001195456503,-3.472802543030253,-3.357838328926204,-3.2864913805461105,-3.215615608325232,-3.1919665215670014,-3.180342396834046,-3.145010664896679,-3.0324238796803393,-3.0128764306056346,-3.0078368605234913,-2.943637753883956,-2.878702620109902,-2.8659833822162475,-2.853744840670055,-2.8056895992187507,-2.773213948558064,-2.7082543708114963,-2.6924687367484825,-2.680569083707562,-2.632458644475398,-2.5944723447179965,-2.5373620697466075,-2.5228243366122727,-2.419764635625086,-2.412968052600616,-2.3795524899395892,-2.307576609251546,-2.290633161630382,-2.2868156272285507,-2.284242600906185,-2.1964596561684515,-2.049591079927027,-1.994339446203276,-1.9907875794602854,-1.8697458890539234,-1.8512556459340603,-1.8400085039433147,-1.8160247028480367,-1.7991103804409547,-1.7947245722573621,-1.7755415729045139,-1.7349539663189848,-1.6964137146290088,-1.6870525939544103,-1.6591941758023088,-1.5249303827847314,-1.490262566611971,-1.3879297131134485,-1.3629767202320595,-1.3228607475357674,-1.3136395008182264,-1.3020558954407087,-1.264323604894237,-1.1609996730065357,-1.153523153932784,-1.1459916074441336,-1.1163902226158717,-1.104194226287575,-1.0987734527432076,-1.0798554760133139,-1.074752326532572,-1.0716770346359985,-1.071677034635998,-1.070373323810084,-1.0684271014142235,-1.0104942182991692,-0.9892519943221512,-0.9828835590584563,-0.9052324895034707,-0.9044325007259332,-0.9044325007259324,-0.8961927597580396,-0.8944209832090969,-0.8924865809144553,-0.8243851494683986,-0.8089332414647504,-0.8088816680774761,-0.785782147459474,-0.7840523679673632,-0.7777869507551213,-0.776676972554332,-0.7615003645228622,-0.7481556938544773,-0.7179382975293587,-0.7094385320428075,-0.7006368406526755,-0.6962105221207099,-0.696039789834351,-0.6807280440827823,-0.6493242655918465,-0.646610788482978,-0.6295153470631464,-0.6151671760397096,-0.615167176039708,-0.5118050250714943,-0.5118050250714937,-0.5118050250714935,-0.48541108397875965,-0.4705950816167723,-0.4705950816167721,-0.4705950816167708</t>
  </si>
  <si>
    <t>0.34749794006347656,3.4090986251831055,6.956381559371948,7.975792169570923,11.293789148330688,12.29807162284851,13.124936819076538,14.297816514968872,14.47682809829712,14.816335201263428,14.983789205551147,15.809072732925415,17.017017126083374,17.690967082977295,19.204356908798218,19.70475697517395,20.566139936447144,21.744558334350586,22.264604091644287,23.839165687561035,24.01012921333313,24.353110313415527,24.520562648773193,25.878422260284424,26.209463119506836,26.5453941822052,27.9106867313385,28.9295551776886,31.95811629295349,32.499815940856934,34.367149353027344,36.65313529968262,39.01825761795044,41.03852963447571,43.243730783462524,43.41371822357178,43.580177545547485,43.744657039642334,45.118220806121826,46.978931188583374,47.15040874481201,47.81071949005127,48.798078536987305,49.63797354698181,50.31584310531616,50.82178235054016,52.17804527282715,55.06859493255615,58.3255295753479,62.21620559692383,64.5849027633667,71.32470536231995,74.17951393127441,75.01384496688843,76.54973030090332,78.56317496299744,79.06308174133301,81.23641324043274,84.32917308807373,84.51017045974731,86.0464723110199,92.30191373825073,93.1448266506195,94.98701643943787,99.77909708023071,102.48627424240112,103.3452820777893,104.02586245536804,105.9098129272461,107.26615405082703,110.13485622406006,110.45424389839172,110.62423610687256,112.48821449279785,113.34457421302795,115.89248967170715,120.0985152721405,132.33991289138794,141.98611497879028,145.7831358909607,148.48321795463562,150.7006003856659,151.88149428367615,153.74770975112915,154.59771013259888,156.64264464378357,166.03970980644226,166.89660096168518,173.1899435520172,181.32999634742737,185.22572350502014,187.08052682876587,190.9607059955597,206.6099922657013,239.02628421783447,257.82860374450684,265.594975233078,298.1219308376312,308.24270844459534,320.9069046974182,324.332151889801,378.5884311199188,381.1422028541565,382.3675343990326,384.3345766067505,406.2199788093567,427.0433316230774,455.19186186790466,455.9782404899597,492.8689749240875,514.6947309970856,521.799684047699,564.35977602005,582.8849096298218,590.02561211586,598.586775302887,613.184965133667,650.5211358070374,650.7477326393127,669.2199792861938,678.2211592197418,693.4355142116547,731.4528937339783,733.7220823764801,745.6834800243378,759.3018016815186,917.4106316566467,919.8838386535645,967.6164002418518,997.3510534763336,1011.3568770885468,1016.1978092193604,1138.7204582691193,1158.0167286396027,1166.1742668151855,1398.510379076004,1420.6901190280914,1463.5221571922302,1467.702930688858,1509.8698184490204,2029.4578828811646,2907.0734775066376,3159.8008670806885,3240.3662469387054,3365.8845620155334</t>
  </si>
  <si>
    <t>1,18,39,45,65,71,76,83,84,86,87,92,99,103,112,115,120,127,130,139,140,142,143,151,153,155,163,169,187,190,201,214,228,240,253,254,255,256,264,275,276,280,286,291,295,298,306,323,342,365,379,419,436,441,450,462,465,478,496,497,506,543,548,559,586,602,607,611,622,630,647,649,650,661,666,681,706,778,835,857,873,886,893,904,909,921,977,982,1019,1067,1090,1101,1124,1216,1405,1514,1559,1748,1807,1875,1895,2201,2215,2222,2233,2358,2465,2600,2604,2817,2942,2983,3221,3326,3365,3413,3494,3689,3690,3788,3837,3920,4116,4128,4191,4262,5019,5031,5260,5403,5470,5493,6082,6174,6213,7331,7437,7643,7663,7864,10362,14580,15797,16185,16790</t>
  </si>
  <si>
    <t>2022-12-20 17:48:25.717669</t>
  </si>
  <si>
    <t>2022-12-20 18:48:26.245035</t>
  </si>
  <si>
    <t>-0.6126709012902417,-0.6126709012902417,-0.6126709012902417,-0.6126709012902417,-0.6126709012902417,-0.6126709012902417,-0.6126709012902417,-0.6126709012902417,-0.6126709012902417,-0.6126709012902417,-0.6126709012902417,-0.6126709012902417,-0.6126709012902417,-0.6126709012902417,-0.6126709012902417,-0.6126709012902417,-0.6126709012902417,-0.6126709012902417,-0.6126709012902417,-0.6126709012902417,-0.6126709012902417,-0.6126709012902417,-0.6126709012902417,-0.6126709012902417,-0.6126709012902417,-0.6126709012902417,-0.6126709012902417,-0.6126709012902417,-0.6126709012902417,-0.6126709012902417</t>
  </si>
  <si>
    <t>825626116125713726228912782018305920553442594278236371893155956868497308,825626116125713726228912782018305920553442594278236371893155956868497308,825626116125713726228912782018305920553442594278236371893155956868497308,825626116125713726228912782018305920553442594278236371893155956868497308,825626116125713726228912782018305920553442594278236371893155956868497308,825626116125713726228912782018305920553442594278236371893155956868497308,825626116125713726228912782018305920553442594278236371893155956868497308,825626116125713726228912782018305920553442594278236371893155956868497308,825626116125713726228912782018305920553442594278236371893155956868497308,825626116125713726228912782018305920553442594278236371893155956868497308,825626116125713726228912782018305920553442594278236371893155956868497308,825626116125713726228912782018305920553442594278236371893155956868497308,825626116125713726228912782018305920553442594278236371893155956868497308,825626116125713726228912782018305920553442594278236371893155956868497308,825626116125713726228912782018305920553442594278236371893155956868497308,825626116125713726228912782018305920553442594278236371893155956868497308,825626116125713726228912782018305920553442594278236371893155956868497308,825626116125713726228912782018305920553442594278236371893155956868497308,825626116125713726228912782018305920553442594278236371893155956868497308,825626116125713726228912782018305920553442594278236371893155956868497308,825626116125713726228912782018305920553442594278236371893155956868497308,825626116125713726228912782018305920553442594278236371893155956868497308,825626116125713726228912782018305920553442594278236371893155956868497308,825626116125713726228912782018305920553442594278236371893155956868497308,825626116125713726228912782018305920553442594278236371893155956868497308,825626116125713726228912782018305920553442594278236371893155956868497308,825626116125713726228912782018305920553442594278236371893155956868497308,825626116125713726228912782018305920553442594278236371893155956868497308,825626116125713726228912782018305920553442594278236371893155956868497308,825626116125713726228912782018305920553442594278236371893155956868497308</t>
  </si>
  <si>
    <t>-7.112798166377706,-6.815181722434226,-6.652595939242059,-6.133792355514019,-6.056661192605229,-6.0064716909698195,-5.949552952515588,-5.666278501601948,-5.5501096504254654,-5.514256423059916,-5.389417616231953,-5.324534788531696,-5.307744325706108,-5.281698382422025,-5.280362263699313,-5.219414196967707,-5.157182679194567,-5.1456226800691285,-5.0598330821890665,-5.031927084758586,-4.9627540063322195,-4.884576802816023,-4.763209967277019,-4.6749808693558785,-4.516699906951437,-4.441723664381745,-4.320690288753869,-4.306403859538791,-4.228257999216624,-4.222855258835066,-4.148219540469315,-4.107802865613792,-4.089136683059554,-4.006540217860192,-3.926134288481967,-3.8625720215033783,-3.839052913857906,-3.832412456626714,-3.7742287037715316,-3.673257982341721,-3.6731677785991512,-3.6014644227978927,-3.5030723102215604,-3.380777457914446,-3.158035632273609,-3.0805121636651607,-2.996964509078989,-2.914882206159137,-2.856352180243895,-2.8131515942160537,-2.773985383646087,-2.745982777690671,-2.7138357225328846,-2.583365018936856,-2.5571355218805025,-2.4832250512255905,-2.456997205485658,-2.424559576174951,-2.3647642544222407,-2.3262304119264376,-2.3036245830939723,-2.2573716045350003,-2.085441079870285,-2.0493725846799338,-1.9764778493047759,-1.9313621173754119,-1.8168614557584353,-1.8009529424207031,-1.7838497491510767,-1.762720198489877,-1.7198766512266912,-1.6915183999407064,-1.6217200883124414,-1.5971819920357235,-1.5759885191089416,-1.546470931280324,-1.515985878109701,-1.4908259586938855,-1.4192303518151892,-1.4021586172981466,-1.3443687766569878,-1.3398359537492994,-1.2842281886800662,-1.252499147699628,-1.2304081627292893,-1.2228067410953785,-1.1947661321218028,-1.1883522536368136,-1.1732409224121985,-1.1538298550084447,-1.1470710151504924,-1.1456281279444456,-1.1186576673302586,-1.117484804743237,-1.072272812102999,-1.0698224053796312,-1.0698224053796306,-1.0665141482428913,-1.0529589999631168,-1.0433082296835197,-1.005458070919717,-0.997516158774687,-0.9138847679084687,-0.8791714267383044,-0.8748826920988619,-0.8461630759944355,-0.8396138406185647,-0.8304447317965398,-0.8280012273541643,-0.8189891819743612,-0.7845966003107725,-0.7815334212757269,-0.7782090053216515,-0.7749730607002624,-0.7749730607002623,-0.7680306819718256,-0.7680306819718244,-0.7615654426550036,-0.7286835649227326,-0.7261434204096008,-0.7090582828229507,-0.7085540539040495,-0.7039692177685408,-0.6667476045530799,-0.6629488811784866,-0.6629488811784865,-0.6629488811784864,-0.662948881178485,-0.6609149344480467,-0.6536224425235048,-0.6470510272501849,-0.6470510272501842,-0.625967789659777,-0.6259677896597768,-0.6215955334007766,-0.6126709012902418,-0.6126709012902417</t>
  </si>
  <si>
    <t>0.34653282165527344,1.0258748531341553,5.253925561904907,6.932783842086792,7.438295364379883,9.457454681396484,10.836007118225098,13.530617475509644,16.128959894180298,16.634379625320435,17.640270948410034,17.982255458831787,19.17384433746338,20.03270125389099,20.543699264526367,20.710086584091187,20.88207173347473,23.065446615219116,23.570369005203247,24.76467800140381,25.607653856277466,26.64123797416687,27.141699075698853,28.169607877731323,29.02656841278076,30.743624687194824,31.935368537902832,32.63481879234314,34.168299436569214,34.33926844596863,34.6948082447052,34.868802309036255,36.05560350418091,36.397061586380005,38.777097940444946,39.12002420425415,40.29787731170654,40.46036076545715,40.97533893585205,42.696600914001465,44.10050654411316,44.436524629592896,45.618908166885376,47.65718197822571,50.58429789543152,54.18851923942566,54.68641710281372,56.36378192901611,59.64197564125061,72.4752721786499,73.31916737556458,75.22462940216064,76.07955288887024,76.25052261352539,78.63926720619202,81.34152460098267,82.70943784713745,92.24929189682007,97.60739874839783,100.06194281578064,108.58178949356079,109.60372591018677,114.43535375595093,132.18633317947388,143.28574013710022,146.77833819389343,148.34025049209595,156.01178622245789,164.45016407966614,169.388991355896,186.97561168670654,187.99599504470825,188.6914131641388,190.2248296737671,193.51580595970154,213.10501337051392,259.27090096473694,266.52957701683044,281.1303617954254,325.52614521980286,349.3736536502838,354.3531711101532,360.7068591117859,364.7588813304901,405.3661730289459,414.4414117336273,439.47694969177246,444.4428586959839,472.90706491470337,489.46133852005005,493.4809947013855,495.34339904785156,495.8850221633911,593.6381804943085,664.2354454994202,676.2214093208313,690.9734599590302,787.0755298137665,791.6795735359192,822.3735313415527,878.4676222801208,899.8037419319153,995.8837201595306,1072.2791471481323,1126.337337255478,1155.8782098293304,1191.3282613754272,1205.610202550888,1213.0802645683289,1298.2459647655487,1308.5888278484344,1426.9419903755188,1512.608387708664,1522.1305768489838,1555.333527803421,1575.155524969101,1593.6544787883759,1604.181563615799,1617.5431835651398,1742.0541200637817,1753.4991624355316,1844.7425374984741,1857.3135583400726,2053.178584098816,2058.7214543819427,2083.107789039612,2280.650268793106,2323.216668844223,2470.342285633087,2663.505134820938,2800.5720534324646,3097.1107738018036,3131.4796419143677,3317.6726229190826,3469.4422130584717,3545.1437079906464,3576.0107724666595</t>
  </si>
  <si>
    <t>1,4,29,39,42,54,62,78,93,96,102,104,111,116,119,120,121,134,137,144,149,155,158,164,169,179,186,190,199,200,202,203,210,212,226,228,235,236,239,248,256,258,265,277,294,315,318,328,347,422,427,438,443,444,458,474,482,538,569,582,626,632,660,763,826,846,855,899,944,972,1073,1079,1083,1092,1111,1210,1450,1492,1576,1827,1962,1990,2026,2049,2269,2316,2449,2476,2629,2717,2737,2747,2750,3237,3577,3634,3705,4169,4191,4339,4610,4712,5176,5545,5807,5950,6122,6190,6226,6637,6687,7260,7674,7720,7881,7977,8067,8118,8183,8786,8841,9282,9343,10290,10317,10435,11391,11597,12311,13246,13911,15349,15516,16421,17155,17521,17671</t>
  </si>
  <si>
    <t>2022-12-20 17:50:48.146340</t>
  </si>
  <si>
    <t>2022-12-20 18:50:48.894228</t>
  </si>
  <si>
    <t>-0.6724916870516431,-0.6724916870516431,-0.6724916870516431,-0.6724916870516431,-0.6724916870516431,-0.6724916870516431,-0.6724916870516431,-0.6724916870516431,-0.6724916870516431,-0.6724916870516431,-0.6724916870516431,-0.6724916870516431,-0.6724916870516431,-0.6724916870516431,-0.6724916870516431,-0.6724916870516431,-0.6724916870516431,-0.6724916870516431,-0.6724916870516431,-0.6724916870516431,-0.6724916870516431,-0.6724916870516431,-0.6724916870516431,-0.6724916870516431,-0.6724916870516431,-0.6724916870516431,-0.6724916870516431,-0.6724916870516431,-0.6724916870516431,-0.6724916870516431</t>
  </si>
  <si>
    <t>365079881318844695290290679317838432739400644750497323556435025093691324,365079881318844695290290679317838432739400644750497323556435025093691324,365079881318844695290290679317838432739400644750497323556435025093691324,365079881318844695290290679317838432739400644750497323556435025093691324,365079881318844695290290679317838432739400644750497323556435025093691324,365079881318844695290290679317838432739400644750497323556435025093691324,365079881318844695290290679317838432739400644750497323556435025093691324,365079881318844695290290679317838432739400644750497323556435025093691324,365079881318844695290290679317838432739400644750497323556435025093691324,365079881318844695290290679317838432739400644750497323556435025093691324,365079881318844695290290679317838432739400644750497323556435025093691324,365079881318844695290290679317838432739400644750497323556435025093691324,365079881318844695290290679317838432739400644750497323556435025093691324,365079881318844695290290679317838432739400644750497323556435025093691324,365079881318844695290290679317838432739400644750497323556435025093691324,365079881318844695290290679317838432739400644750497323556435025093691324,365079881318844695290290679317838432739400644750497323556435025093691324,365079881318844695290290679317838432739400644750497323556435025093691324,365079881318844695290290679317838432739400644750497323556435025093691324,365079881318844695290290679317838432739400644750497323556435025093691324,365079881318844695290290679317838432739400644750497323556435025093691324,365079881318844695290290679317838432739400644750497323556435025093691324,365079881318844695290290679317838432739400644750497323556435025093691324,365079881318844695290290679317838432739400644750497323556435025093691324,365079881318844695290290679317838432739400644750497323556435025093691324,365079881318844695290290679317838432739400644750497323556435025093691324,365079881318844695290290679317838432739400644750497323556435025093691324,365079881318844695290290679317838432739400644750497323556435025093691324,365079881318844695290290679317838432739400644750497323556435025093691324,365079881318844695290290679317838432739400644750497323556435025093691324</t>
  </si>
  <si>
    <t>-8.200160352374581,-8.023991263893192,-7.215016265882938,-7.12630429576757,-6.9440626286847085,-6.8609044253653435,-6.731544774897455,-6.676054299314829,-6.541054417997153,-6.443618610379156,-6.438830734970095,-6.386353605313279,-6.246692644674716,-6.044310613964979,-5.945859810492421,-5.894820358042712,-5.683157616706737,-5.675246381065221,-5.238878985066031,-5.21313198289331,-5.146356849783306,-4.995596171087873,-4.952337477668409,-4.910028295696518,-4.669887025089736,-4.653499373775499,-4.487554819193248,-4.292851637139398,-4.230883784378655,-4.230560219818453,-4.224853909119267,-4.207140226679719,-4.098835793301991,-4.087104140169278,-3.9881101095523595,-3.979550584248513,-3.928936280713031,-3.8924298446651404,-3.7842550705485465,-3.6957724066675066,-3.5843603249258096,-3.5379378182316765,-3.498524703445888,-3.468046419613958,-3.463548495900787,-3.391038953402866,-3.389320676930497,-3.3610105230497656,-3.3238667993658555,-3.3188508074964,-3.258060219260221,-3.191907053598028,-3.1228188007237536,-3.0783999103838053,-3.042180627016481,-2.8347540474124964,-2.813297805318887,-2.6790941049412664,-2.64793594249773,-2.643858461415503,-2.6329061581049724,-2.5409503781232283,-2.516182560440386,-2.4303183550137315,-2.373990674166653,-2.3556819141469942,-2.337037331653214,-2.2386334501941856,-2.1931895597322333,-2.1305834755937783,-2.111701536911319,-2.10255129678971,-2.0834653928976583,-2.028670837757626,-1.8933886512534215,-1.7976867806500472,-1.7811599940130518,-1.6938678823169773,-1.6659065500273698,-1.6456546962432668,-1.6449141665710534,-1.5975904149364506,-1.5972218348975766,-1.535128031559613,-1.522592441854175,-1.521547114040939,-1.486987475287225,-1.439255751380823,-1.434626038869745,-1.422449348541062,-1.3362019264472325,-1.3341601048598641,-1.3161833476368747,-1.30093482095911,-1.245072590339103,-1.244482952182275,-1.2378594738705317,-1.1284159185237546,-1.1217593113546909,-1.0885681917543222,-1.0819072253524857,-1.0699450696111206,-1.0494961231985411,-1.042955765484447,-0.9807130144802436,-0.9349709834850877,-0.9289070168306987,-0.8979881178986026,-0.8924123662179824,-0.8269170725222293,-0.8243678696747808,-0.8243678696747799,-0.815776184272329,-0.7709741749170377,-0.7691749155067937,-0.7399459220514795,-0.725667760426297,-0.706928254639166,-0.700505040111984,-0.6980850032189772,-0.6905049049567623,-0.6905049049567608,-0.6724916870516431</t>
  </si>
  <si>
    <t>0.3395681381225586,0.5180435180664062,2.4409830570220947,4.391781806945801,5.0853002071380615,5.252262830734253,5.95468807220459,6.302166938781738,8.03784990310669,8.21132230758667,8.555787563323975,8.900300741195679,9.26781415939331,11.583457708358765,11.941032409667969,12.827547788619995,13.004501104354858,15.525715351104736,15.7092444896698,16.586662769317627,19.916903972625732,20.13650393486023,20.3191077709198,20.850661039352417,21.383711576461792,22.91756248474121,23.44155216217041,24.342600107192993,27.13883900642395,28.024651288986206,28.749610662460327,29.782513856887817,30.840943336486816,31.530420064926147,31.702423572540283,35.18947076797485,35.36146783828735,35.69239258766174,36.91205835342407,38.86211967468262,44.51635527610779,45.742799282073975,46.7857301235199,49.03734588623047,51.66377353668213,52.53187417984009,54.63824939727783,55.33323931694031,55.50325345993042,55.67824935913086,56.368342876434326,59.163820028305054,62.710047245025635,63.614797830581665,65.78902626037598,69.38294744491577,80.56351399421692,81.94101166725159,87.28374314308167,88.47516965866089,91.08641600608826,93.81938672065735,98.71279716491699,99.22578644752502,118.65875363349915,124.54567551612854,128.35440754890442,132.54362797737122,132.88356256484985,137.0205135345459,144.0190281867981,145.39635848999023,146.76872873306274,147.45775151252747,152.3899302482605,155.83248090744019,162.39126682281494,177.88461256027222,181.21652913093567,183.35667157173157,193.9949345588684,195.07549810409546,204.98453736305237,238.93245816230774,241.79319620132446,247.46971559524536,249.8926043510437,252.78042602539062,253.9212040901184,256.67428040504456,284.5728986263275,290.4654006958008,313.42688965797424,328.83622121810913,358.4247524738312,361.04022240638733,378.14403676986694,379.80269384384155,381.67455291748047,394.30311489105225,410.1296670436859,414.39470744132996,420.3415410518646,469.3019187450409,489.5076205730438,507.1476221084595,548.4179379940033,551.4991891384125,552.7459182739258,619.7576777935028,670.9708981513977,681.8258748054504,700.0934422016144,827.3695785999298,833.8364837169647,1380.7293872833252,1475.600878238678,1517.7426919937134,1526.8698387145996,1842.5217978954315,2632.199709892273,3442.9089093208313,3524.0915818214417</t>
  </si>
  <si>
    <t>1,1,12,23,27,28,32,34,44,45,47,49,51,64,66,71,72,86,87,92,108,109,110,113,116,124,127,132,148,153,157,163,169,173,174,194,195,197,204,215,247,254,260,273,288,293,305,309,310,311,315,331,350,353,362,378,418,425,455,462,476,491,518,521,633,667,689,713,715,739,779,787,795,799,827,847,885,970,989,1001,1061,1067,1123,1314,1330,1362,1376,1392,1398,1413,1559,1589,1711,1795,1951,1965,2052,2061,2071,2137,2220,2242,2270,2499,2596,2681,2879,2894,2900,3222,3469,3521,3609,4221,4252,6886,7344,7547,7591,9109,12915,16832,17218</t>
  </si>
  <si>
    <t>2022-12-20 17:52:20.551783</t>
  </si>
  <si>
    <t>2022-12-20 18:52:21.060604</t>
  </si>
  <si>
    <t>-0.6141639324688124,-0.6141639324688124,-0.6141639324688124,-0.6141639324688124,-0.6141639324688124,-0.6141639324688124,-0.6141639324688124,-0.6141639324688124,-0.6141639324688124,-0.6141639324688124,-0.6141639324688124,-0.6141639324688124,-0.6141639324688124,-0.6141639324688124,-0.6141639324688124,-0.6141639324688124,-0.6141639324688124,-0.6141639324688124,-0.6141639324688124,-0.6141639324688124,-0.6141639324688124,-0.6141639324688124,-0.6141639324688124,-0.6141639324688124,-0.6141639324688124,-0.6141639324688124,-0.6141639324688124,-0.6141639324688124,-0.6141639324688124,-0.6141639324688124</t>
  </si>
  <si>
    <t>1419203816751995894883899770389447195947115252692672892878652544379771696,1419203816751995894883899770389447195947115252692672892878652544379771696,1419203816751995894883899770389447195947115252692672892878652544379771696,1419203816751995894883899770389447195947115252692672892878652544379771696,1419203816751995894883899770389447195947115252692672892878652544379771696,1419203816751995894883899770389447195947115252692672892878652544379771696,1419203816751995894883899770389447195947115252692672892878652544379771696,1419203816751995894883899770389447195947115252692672892878652544379771696,1419203816751995894883899770389447195947115252692672892878652544379771696,1419203816751995894883899770389447195947115252692672892878652544379771696,1419203816751995894883899770389447195947115252692672892878652544379771696,1419203816751995894883899770389447195947115252692672892878652544379771696,1419203816751995894883899770389447195947115252692672892878652544379771696,1419203816751995894883899770389447195947115252692672892878652544379771696,1419203816751995894883899770389447195947115252692672892878652544379771696,1419203816751995894883899770389447195947115252692672892878652544379771696,1419203816751995894883899770389447195947115252692672892878652544379771696,1419203816751995894883899770389447195947115252692672892878652544379771696,1419203816751995894883899770389447195947115252692672892878652544379771696,1419203816751995894883899770389447195947115252692672892878652544379771696,1419203816751995894883899770389447195947115252692672892878652544379771696,1419203816751995894883899770389447195947115252692672892878652544379771696,1419203816751995894883899770389447195947115252692672892878652544379771696,1419203816751995894883899770389447195947115252692672892878652544379771696,1419203816751995894883899770389447195947115252692672892878652544379771696,1419203816751995894883899770389447195947115252692672892878652544379771696,1419203816751995894883899770389447195947115252692672892878652544379771696,1419203816751995894883899770389447195947115252692672892878652544379771696,1419203816751995894883899770389447195947115252692672892878652544379771696,1419203816751995894883899770389447195947115252692672892878652544379771696</t>
  </si>
  <si>
    <t>-7.379403696660181,-6.941887338444448,-6.650329289054564,-6.56863218112674,-6.27043239469063,-6.231151888965991,-6.031447746546329,-5.564979242300984,-5.469582067423799,-5.309399929974019,-5.214381002088606,-5.2013148825087825,-5.18123074144232,-5.1152731891432905,-5.071433129886477,-4.896410101556331,-4.836025136864749,-4.7919172772919785,-4.693194140551876,-4.660929496462426,-4.621143842883782,-4.523599595329863,-4.357439962737908,-4.331379654790208,-4.1961036548702095,-4.1718202979079555,-4.073474573261234,-4.022607585522138,-3.995642167812263,-3.993211020808078,-3.961331522033533,-3.941062283170325,-3.8175186234961487,-3.7179932084567175,-3.7154711566459384,-3.5530573330603246,-3.5469175737510277,-3.519444049726299,-3.4399072576980365,-3.349485664180023,-3.308472825945617,-3.298357536615467,-3.2285154451289886,-3.2139501276236966,-3.210235233969234,-3.1947191507310166,-3.1461359401562152,-3.1336823319582896,-3.122004224319998,-3.102861788008382,-3.1016679576203328,-3.05232032740791,-2.9731017679527865,-2.968378346046454,-2.9531100712309026,-2.9113119547138395,-2.897803008057359,-2.881083859259957,-2.8175046448477006,-2.720930401753384,-2.650100373675881,-2.6308767557874035,-2.5912311752693733,-2.421234555082707,-2.392555692230661,-2.3881098412917323,-2.3505193976698613,-2.3419367375228024,-2.204236783459378,-2.1955976216791595,-2.1740571007181946,-2.0959874384132076,-2.058345538222624,-2.058345538222623,-2.0314957448576445,-1.9134186314701522,-1.9103471183724916,-1.84431959531034,-1.8187116307885054,-1.784713091815557,-1.6748882182686873,-1.6651205172298054,-1.6537106480669708,-1.5418658128028717,-1.5130591839158776,-1.4729462463533889,-1.4567473466243364,-1.4306163791368653,-1.4084576323076452,-1.4071823817024747,-1.3722753014955462,-1.3584562718356854,-1.3511376269106732,-1.349090822247557,-1.3294370351333358,-1.2579825229128825,-1.2383182045953225,-1.2273403003579557,-1.2199640091227801,-1.1948156074565284,-1.1503104770549613,-1.131970025834519,-1.11021229037233,-1.105558973221042,-1.0837888361236978,-1.0734149356411522,-1.0264127614480811,-0.9620613742523512,-0.9588845447078727,-0.9451875842986774,-0.8846035354945033,-0.8245062912716945,-0.8241990336818235,-0.806853824006008,-0.8046277388697719,-0.7967934972645203,-0.7873849583197285,-0.7563442588687559,-0.7510019020308782,-0.7472048022620447,-0.7472048022620442,-0.7299396401168851,-0.7168141729942958,-0.7168141729942956,-0.7167403822686744,-0.6899707924936873,-0.686464395662325,-0.6358822527463375,-0.6358822527463374,-0.6358822527463369,-0.6358822527463367,-0.6141639324688128,-0.6141639324688124</t>
  </si>
  <si>
    <t>0.3459615707397461,2.2494215965270996,3.45525860786438,7.583956956863403,7.7579216957092285,8.613340377807617,9.141352415084839,10.34385085105896,12.751070022583008,13.790029525756836,14.649333477020264,16.027205228805542,16.377663373947144,16.543119430541992,17.9240620136261,18.275094032287598,19.863468170166016,20.03292989730835,20.554892539978027,20.727880477905273,21.60296130180359,21.77442979812622,22.807788372039795,23.327730178833008,23.84264087677002,24.349113702774048,26.609336137771606,26.946197032928467,28.48750329017639,29.36543560028076,32.83122777938843,33.00981640815735,33.35672855377197,35.41745924949646,37.1398138999939,37.655263900756836,42.11924862861633,42.81157088279724,44.36181640625,44.530845403671265,45.6479389667511,46.70090055465698,48.93220353126526,52.56724715232849,53.24661207199097,54.62303400039673,54.97409391403198,55.85360622406006,56.205023765563965,57.990914821624756,58.832823753356934,60.07929801940918,61.44644641876221,64.19659495353699,65.56994724273682,66.77888345718384,66.95784950256348,68.3357207775116,68.515216588974,70.9913375377655,73.90089654922485,79.66335153579712,80.22387480735779,81.46745467185974,83.64908909797668,90.5164110660553,95.44170594215393,97.26236391067505,100.80584955215454,101.32626461982727,104.31126093864441,104.67025184631348,106.5911386013031,108.87409043312073,123.77619981765747,127.81561017036438,151.50224566459656,164.5415256023407,184.23362827301025,187.84897208213806,195.2954339981079,200.44511938095093,207.37987875938416,210.55742144584656,232.52562189102173,253.36015701293945,334.5647566318512,335.1414713859558,400.9183225631714,412.12291955947876,414.02360939979553,415.4541847705841,416.8873963356018,422.14313530921936,438.5028278827667,442.37918186187744,443.8531594276428,458.27910470962524,462.8381814956665,479.57526659965515,547.8065967559814,620.6496832370758,640.728725194931,641.7556812763214,644.2418448925018,645.0693204402924,647.5481376647949,656.2121369838715,671.8122763633728,688.8902156352997,693.468109369278,769.4600322246552,823.3964705467224,916.5320656299591,930.3320899009705,935.2179176807404,939.1536281108856,943.9280152320862,955.6326928138733,1024.2618925571442,1099.3648278713226,1226.8403780460358,1368.5616674423218,1502.619133234024,1636.6855735778809,1648.0628254413605,1728.423291683197,1836.020516872406,2235.3717629909515,2473.265890598297,3176.777631521225,3203.9080889225006,3225.8362090587616</t>
  </si>
  <si>
    <t>1,11,18,41,42,47,50,57,71,77,82,90,92,93,101,103,112,113,116,117,122,123,129,132,135,138,151,153,162,167,187,188,190,202,212,215,241,245,254,255,261,267,280,301,305,313,315,320,322,332,337,344,352,368,376,383,384,392,393,407,424,455,458,464,476,515,543,553,573,576,593,595,606,619,703,726,858,930,1031,1051,1091,1117,1154,1171,1289,1401,1819,1822,2130,2184,2193,2200,2207,2232,2311,2329,2336,2406,2428,2509,2838,3189,3286,3291,3303,3307,3319,3361,3436,3519,3541,3908,4169,4620,4687,4711,4730,4753,4810,5140,5502,6119,6804,7453,8099,8153,8541,9062,10995,12145,15559,15689,15795</t>
  </si>
  <si>
    <t>2022-12-20 17:53:43.019001</t>
  </si>
  <si>
    <t>2022-12-20 18:53:43.527477</t>
  </si>
  <si>
    <t>-0.6672234934324227,-0.6672234934324227,-0.6672234934324227,-0.6672234934324227,-0.6672234934324227,-0.6672234934324227,-0.6672234934324227,-0.6672234934324227,-0.6672234934324227,-0.6672234934324227,-0.6672234934324227,-0.6672234934324227,-0.6672234934324227,-0.6672234934324227,-0.6672234934324227,-0.6672234934324227,-0.6672234934324227,-0.6672234934324227,-0.6672234934324227,-0.6672234934324227,-0.6672234934324227,-0.6672234934324227,-0.6672234934324227,-0.6672234934324227,-0.6672234934324227,-0.6672234934324227,-0.6672234934324227,-0.6672234934324227,-0.6672234934324227,-0.6672234934324227</t>
  </si>
  <si>
    <t>715386152353688826866904943154158803683569322969505511264181705848240208,715386152353688826866904943154158803683569322969505511264181705848240208,715386152353688826866904943154158803683569322969505511264181705848240208,715386152353688826866904943154158803683569322969505511264181705848240208,715386152353688826866904943154158803683569322969505511264181705848240208,715386152353688826866904943154158803683569322969505511264181705848240208,715386152353688826866904943154158803683569322969505511264181705848240208,715386152353688826866904943154158803683569322969505511264181705848240208,715386152353688826866904943154158803683569322969505511264181705848240208,715386152353688826866904943154158803683569322969505511264181705848240208,715386152353688826866904943154158803683569322969505511264181705848240208,715386152353688826866904943154158803683569322969505511264181705848240208,715386152353688826866904943154158803683569322969505511264181705848240208,715386152353688826866904943154158803683569322969505511264181705848240208,715386152353688826866904943154158803683569322969505511264181705848240208,715386152353688826866904943154158803683569322969505511264181705848240208,715386152353688826866904943154158803683569322969505511264181705848240208,715386152353688826866904943154158803683569322969505511264181705848240208,715386152353688826866904943154158803683569322969505511264181705848240208,715386152353688826866904943154158803683569322969505511264181705848240208,715386152353688826866904943154158803683569322969505511264181705848240208,715386152353688826866904943154158803683569322969505511264181705848240208,715386152353688826866904943154158803683569322969505511264181705848240208,715386152353688826866904943154158803683569322969505511264181705848240208,715386152353688826866904943154158803683569322969505511264181705848240208,715386152353688826866904943154158803683569322969505511264181705848240208,715386152353688826866904943154158803683569322969505511264181705848240208,715386152353688826866904943154158803683569322969505511264181705848240208,715386152353688826866904943154158803683569322969505511264181705848240208,715386152353688826866904943154158803683569322969505511264181705848240208</t>
  </si>
  <si>
    <t>-6.451018492293101,-6.308804777828705,-5.901699628682784,-5.867866331437753,-5.816368024065979,-5.7942301732269295,-5.645636635657494,-5.554453487605656,-5.546586344887325,-5.450320994596279,-5.437491740123876,-5.297967281689109,-5.198600334682249,-5.082020204757045,-4.934944267804167,-4.89458671581091,-4.803595466106663,-4.531928886402712,-4.426557023076869,-4.401284751102826,-4.334360588625144,-4.192258775598945,-4.085383981075225,-4.079401810054691,-4.043442370370957,-3.994693626476748,-3.8859786471373208,-3.7530745878369913,-3.7096898843145953,-3.6794054084665384,-3.653923203155438,-3.592368642800154,-3.460252858624382,-3.4383611927523354,-3.367401967935434,-3.2408285860299784,-3.2397415369291322,-3.1647467225346633,-3.1561801661502065,-3.0627271477208917,-2.9660091900780343,-2.944488045976332,-2.7449071377081253,-2.739844588634678,-2.694267160108728,-2.687910965797874,-2.6770825362689292,-2.6581540217237696,-2.643804720966377,-2.5323987328159654,-2.465331875083447,-2.449917697600147,-2.3717509872287392,-2.3563114490270776,-2.340902766940827,-2.314997521594914,-2.2443780862904594,-2.129506016325742,-2.0807510969046508,-2.0401256962523426,-2.024334860974096,-1.9755456071521134,-1.9602201183677264,-1.9216421566814934,-1.9091146435081836,-1.8666231953392496,-1.8558115398318509,-1.816850354424871,-1.7641561734768778,-1.7498880091431848,-1.739504905012141,-1.7383106571036226,-1.7336944499749132,-1.7324847854532193,-1.689554175611143,-1.5892904116187037,-1.5871458580728257,-1.5221724087388016,-1.5023775273037183,-1.4386671320433622,-1.388188591651139,-1.343187066419883,-1.342550717187167,-1.2976153497466234,-1.2948525927390822,-1.2940454063585505,-1.252400848211255,-1.2514611805154296,-1.2314160528959732,-1.1827513356531054,-1.1536820914201134,-1.081793766159474,-1.0587225428558666,-0.9913228718571748,-0.9879423890530856,-0.9209016790714513,-0.9108872289019344,-0.906948738797552,-0.8722521530928106,-0.8162121458582554,-0.7426335616609212,-0.7017229528710132,-0.7017229528710127,-0.6672234934324227</t>
  </si>
  <si>
    <t>0.35002660751342773,2.092327833175659,6.827712535858154,10.539222955703735,10.717732191085815,10.901875734329224,11.597668409347534,11.772144556045532,13.17304515838623,13.344020366668701,13.523506164550781,14.060022354125977,14.45923137664795,15.681555271148682,16.744597911834717,17.46766495704651,18.164179801940918,21.0061993598938,21.535125732421875,23.30559492111206,24.00206685066223,24.362082481384277,25.59171772003174,25.76813769340515,26.303075313568115,27.203669548034668,27.74463438987732,30.22017550468445,34.09048128128052,34.84546780586243,35.021564245224,36.25254464149475,37.6961407661438,39.63278388977051,39.80425691604614,40.32319903373718,41.73269724845886,44.01568818092346,45.760082483291626,46.28966403007507,48.24725151062012,49.296748876571655,50.34521150588989,55.26749110221863,57.71008586883545,60.24759840965271,61.13460898399353,62.21166634559631,66.16749739646912,66.88294649124146,69.3684823513031,72.79469728469849,74.7317144870758,75.09014534950256,87.07006931304932,88.70866441726685,91.98996019363403,96.89387321472168,105.66713619232178,106.57624769210815,109.77996015548706,119.07744932174683,122.43731212615967,124.46236753463745,126.46749877929688,127.24383592605591,130.99996376037598,136.3147416114807,145.65739059448242,148.78824973106384,150.77906560897827,165.96672987937927,169.15058970451355,174.29179787635803,175.5769259929657,177.62634205818176,180.9906177520752,202.78993606567383,212.9947805404663,214.1491196155548,235.63053703308105,271.6993188858032,273.1031377315521,276.6362204551697,288.50644063949585,305.34559988975525,307.0015070438385,308.6703794002533,316.7852027416229,322.8304674625397,330.29460763931274,387.55769658088684,443.0387752056122,492.17582845687866,513.5219969749451,535.562432050705,663.7858653068542,859.8069698810577,1023.874636888504,1554.3728051185608,1748.8503348827362,1803.5958063602448,2192.091874599457,2428.015524864197</t>
  </si>
  <si>
    <t>1,10,37,58,59,60,64,65,73,74,75,78,80,87,93,97,101,117,120,130,134,136,143,144,147,152,155,169,191,195,196,203,211,222,223,226,234,247,257,260,271,277,283,311,323,337,342,348,370,374,388,407,418,420,481,490,506,532,580,585,602,650,668,679,690,694,713,741,792,809,820,903,919,944,951,962,980,1091,1145,1151,1264,1433,1438,1454,1511,1592,1600,1608,1647,1676,1712,1987,2254,2491,2594,2700,3317,4264,5053,7613,8551,8815,10690,11829</t>
  </si>
  <si>
    <t>2022-12-20 17:54:40.556614</t>
  </si>
  <si>
    <t>2022-12-20 18:54:41.051351</t>
  </si>
  <si>
    <t>-0.6600459470939691,-0.6600459470939691,-0.6600459470939691,-0.6600459470939691,-0.6600459470939691,-0.6600459470939691,-0.6600459470939691,-0.6600459470939691,-0.6600459470939691,-0.6600459470939691,-0.6600459470939691,-0.6600459470939691,-0.6600459470939691,-0.6600459470939691,-0.6600459470939691,-0.6600459470939691,-0.6600459470939691,-0.6600459470939691,-0.6600459470939691,-0.6600459470939691,-0.6600459470939691,-0.6600459470939691,-0.6600459470939691,-0.6600459470939691,-0.6600459470939691,-0.6600459470939691,-0.6600459470939691,-0.6600459470939691,-0.6600459470939691,-0.6600459470939691</t>
  </si>
  <si>
    <t>1322121365083554873493263829264135728167842850416300948007097239032635973,1322121365083554873493263829264135728167842850416300948007097239032635973,1322121365083554873493263829264135728167842850416300948007097239032635973,1322121365083554873493263829264135728167842850416300948007097239032635973,1322121365083554873493263829264135728167842850416300948007097239032635973,1322121365083554873493263829264135728167842850416300948007097239032635973,1322121365083554873493263829264135728167842850416300948007097239032635973,1322121365083554873493263829264135728167842850416300948007097239032635973,1322121365083554873493263829264135728167842850416300948007097239032635973,1322121365083554873493263829264135728167842850416300948007097239032635973,1322121365083554873493263829264135728167842850416300948007097239032635973,1322121365083554873493263829264135728167842850416300948007097239032635973,1322121365083554873493263829264135728167842850416300948007097239032635973,1322121365083554873493263829264135728167842850416300948007097239032635973,1322121365083554873493263829264135728167842850416300948007097239032635973,1322121365083554873493263829264135728167842850416300948007097239032635973,1322121365083554873493263829264135728167842850416300948007097239032635973,1322121365083554873493263829264135728167842850416300948007097239032635973,1322121365083554873493263829264135728167842850416300948007097239032635973,1322121365083554873493263829264135728167842850416300948007097239032635973,1322121365083554873493263829264135728167842850416300948007097239032635973,1322121365083554873493263829264135728167842850416300948007097239032635973,1322121365083554873493263829264135728167842850416300948007097239032635973,1322121365083554873493263829264135728167842850416300948007097239032635973,1322121365083554873493263829264135728167842850416300948007097239032635973,1322121365083554873493263829264135728167842850416300948007097239032635973,1322121365083554873493263829264135728167842850416300948007097239032635973,1322121365083554873493263829264135728167842850416300948007097239032635973,1322121365083554873493263829264135728167842850416300948007097239032635973,1322121365083554873493263829264135728167842850416300948007097239032635973</t>
  </si>
  <si>
    <t>-8.113452866229846,-8.038678157009304,-7.642292232495898,-7.510272514331013,-7.4875787919399635,-7.343533935999112,-7.3338733875643625,-7.183451867717763,-7.059240890633422,-7.020764966291852,-6.895161668579769,-6.758979067434812,-6.514901085721975,-6.427231629975369,-6.351678919691297,-6.2935504403182945,-6.275624900240885,-6.078635897808464,-6.047803114577041,-6.02259854386498,-5.823378798381521,-5.805083049315504,-5.587812256686263,-5.564392622258829,-5.549111136013346,-5.28436126794771,-5.2344681253131595,-5.21586347583104,-5.198047773707781,-5.128511560344272,-5.041763901790532,-5.013929745521361,-4.967192825453578,-4.92283245802943,-4.888543244903265,-4.644517102526857,-4.6107270777449605,-4.4409199722717245,-4.435531031564864,-4.427027635046853,-4.393028085418714,-4.386895364663737,-4.312593535887355,-4.291851753071308,-4.252001808609973,-4.241961441537103,-4.236954002651674,-4.203850211702883,-4.197741328675745,-4.163044021868862,-4.149094778554218,-4.108373031803466,-4.1007790916783105,-4.061097775377133,-4.012213534705034,-3.917177925829535,-3.8819974324200204,-3.8765978027491848,-3.8677894579358987,-3.8203678248933506,-3.692957674083788,-3.677744006165801,-3.604961173481172,-3.6033962518498637,-3.5288959828655844,-3.4517108901981977,-3.4422390266852614,-3.409369908409591,-3.3456397958736552,-3.3374160477762067,-3.303570707813036,-3.2336813183647846,-3.2029318132513356,-3.1975522966659984,-3.187551122710825,-3.1666390925592878,-3.165927489883541,-3.098201663654674,-3.084838267235063,-3.040267373209598,-3.0306565699442665,-3.0128419428219795,-2.9683139225257156,-2.967877395622886,-2.945062881968344,-2.934720586572553,-2.933080180949784,-2.9061555141153406,-2.8758382614489846,-2.874503384123093,-2.8497398867286576,-2.8184181529533325,-2.7921807244576184,-2.7412530765628014,-2.73853501978582,-2.7156375343522487,-2.6657355608070503,-2.6559508425462903,-2.645360031713403,-2.641567246653876,-2.6229543469830867,-2.5975410888609716,-2.582781093371921,-2.541197324397352,-2.5198664863169142,-2.439537031390824,-2.4382368031497155,-2.420679155769183,-2.34670197844848,-2.2224996843703924,-2.162588240415311,-2.0945325235942316,-2.073769881915837,-2.050897505701983,-2.030119008448979,-2.0235803379771236,-1.949101479763029,-1.9089883101383303,-1.9036741803100823,-1.899862002540106,-1.8825958499455808,-1.8550675787997335,-1.8373187399458557,-1.814099583900964,-1.7983968390463376,-1.7436945749544854,-1.7201133103636121,-1.6678529781058495,-1.6422457253169573,-1.6157508608112667,-1.5786308677107386,-1.5662542938146695,-1.5416790100272493,-1.5022228072867125,-1.477638717225305,-1.4714969354285556,-1.4466125802986958,-1.4146149164882402,-1.39496600944413,-1.3696815194313408,-1.361212962010026,-1.3606588760989642,-1.3187929875014315,-1.2883235814716267,-1.2883235814716252,-1.2672088114531401,-1.2641711376457012,-1.2273061148975937,-1.2187578769561889,-1.1929290877878995,-1.1652040699494752,-1.1445663516325353,-1.1025597548402846,-1.077533114489366,-1.075853748657673,-1.018495461115068,-1.007842382395836,-0.9964082161200363,-0.9758158288414349,-0.9700076043378474,-0.9657755251408908,-0.8724030102317927,-0.8510410340683452,-0.8439830750894468,-0.8321466003219289,-0.8314927737052931,-0.7946012803900937,-0.7559567453957672,-0.7484953941177712,-0.7484339015366134,-0.7484339015366129,-0.715293869736465,-0.7075990473837835,-0.6943177779846592,-0.6943177779846589,-0.6892649654277668,-0.6600459470939691</t>
  </si>
  <si>
    <t>0.36499667167663574,1.9849495887756348,3.398435592651367,4.829483509063721,8.227703332901001,9.123205423355103,9.662196397781372,9.838700294494629,10.194271564483643,10.7272629737854,10.912266254425049,11.089791059494019,11.446784257888794,12.69878602027893,13.228754997253418,13.405756711959839,14.292741060256958,14.818236112594604,15.515285968780518,16.23132061958313,16.587912559509277,16.758853673934937,17.292293310165405,18.189342975616455,18.540928602218628,19.259551763534546,20.189666986465454,22.81675887107849,23.354877471923828,24.097482919692993,25.23018217086792,26.168920278549194,27.022903442382812,28.445825338363647,28.66753053665161,29.364089488983154,31.750741004943848,32.28930997848511,33.89670372009277,34.47693085670471,34.67449975013733,36.20001769065857,36.758782386779785,38.264155864715576,38.802165508270264,40.06829071044922,41.4938805103302,43.07883381843567,43.80291295051575,44.16258668899536,45.790751934051514,45.97678756713867,46.1592915058136,46.684783935546875,47.23033046722412,47.59284019470215,49.2326717376709,50.4186053276062,51.15915632247925,52.39829969406128,53.314383029937744,55.15269112586975,55.87388825416565,58.267216205596924,58.99272704124451,60.71757125854492,60.909104347229004,62.261857986450195,63.06657433509827,64.55578136444092,66.56630063056946,67.12631368637085,70.85399150848389,72.79536867141724,74.21609020233154,74.41967034339905,75.96653652191162,81.49398708343506,83.11702585220337,85.82163882255554,88.02447819709778,88.22507429122925,88.97067856788635,90.98436427116394,92.0640618801117,92.77857732772827,92.95857381820679,93.68671870231628,95.32521438598633,95.50974559783936,96.43899703025818,97.73871898651123,98.28472328186035,99.56027889251709,103.36821484565735,103.7267153263092,105.37458038330078,106.27213716506958,106.63310694694519,106.82464790344238,108.8197226524353,113.02439594268799,114.61639547348022,116.78577756881714,118.07842421531677,119.56968355178833,129.0756642818451,132.1566867828369,132.72625398635864,135.1787405014038,143.5347809791565,154.53697538375854,161.3488302230835,162.52278590202332,164.2448878288269,168.00381588935852,168.59714651107788,177.36439776420593,186.03050708770752,189.61857414245605,195.69621419906616,208.1159200668335,218.25938439369202,219.80667805671692,226.89530158042908,232.75149750709534,236.3128957748413,240.6711242198944,245.04853177070618,256.8882358074188,266.8664381504059,280.7968842983246,284.5313699245453,285.14970231056213,288.4697759151459,302.3166811466217,357.83451080322266,370.45535922050476,375.9985246658325,385.74892950057983,396.10897302627563,407.3895194530487,415.5154297351837,419.8965575695038,444.0433101654053,476.1862187385559,479.05679297447205,483.37167477607727,516.2910377979279,516.922354221344,526.3702366352081,527.2026059627533,552.856475353241,569.3148338794708,573.2582852840424,588.3852391242981,612.0866792201996,646.0667707920074,646.9136607646942,680.1673994064331,699.0193483829498,714.9097208976746,725.8116266727448,728.6891059875488,736.9557905197144,767.0855348110199,843.3469152450562,884.9280779361725,1121.7244324684143,1192.0798902511597,1387.0602524280548,1399.783313035965,1841.0138034820557,2023.5198447704315,2073.202419757843,2080.449210882187,2366.881141424179</t>
  </si>
  <si>
    <t>1,9,17,25,44,49,52,53,55,58,59,60,62,69,72,73,78,81,85,89,91,92,95,100,102,106,111,125,128,132,138,143,147,153,154,157,170,173,181,183,184,192,195,203,206,213,221,229,233,235,244,245,246,249,252,254,263,269,273,280,285,295,298,310,314,323,324,331,335,343,354,357,377,387,394,395,403,433,442,457,469,470,474,485,491,495,496,500,509,510,515,522,525,532,553,555,564,569,571,572,583,604,612,622,629,637,687,701,704,717,760,818,854,860,869,889,892,938,981,998,1029,1083,1129,1136,1170,1198,1215,1236,1257,1314,1362,1429,1447,1450,1466,1532,1800,1861,1888,1935,1985,2039,2078,2099,2216,2371,2385,2406,2565,2568,2613,2617,2741,2820,2839,2912,3026,3190,3194,3355,3446,3523,3576,3590,3630,3776,4145,4345,5489,5829,6772,6834,8964,9848,10088,10123,11507</t>
  </si>
  <si>
    <t>2022-12-20 17:56:33.010464</t>
  </si>
  <si>
    <t>2022-12-20 18:56:33.541332</t>
  </si>
  <si>
    <t>-0.5760693520776337,-0.5760693520776337,-0.5760693520776337,-0.5760693520776337,-0.5760693520776337,-0.5760693520776337,-0.5760693520776337,-0.5760693520776337,-0.5760693520776337,-0.5760693520776337,-0.5760693520776337,-0.5760693520776337,-0.5760693520776337,-0.5760693520776337,-0.5760693520776337,-0.5760693520776337,-0.5760693520776337,-0.5760693520776337,-0.5760693520776337,-0.5760693520776337,-0.5760693520776337,-0.5760693520776337,-0.5760693520776337,-0.5760693520776337,-0.5760693520776337,-0.5760693520776337,-0.5760693520776337,-0.5760693520776337,-0.5760693520776337,-0.5760693520776337</t>
  </si>
  <si>
    <t>1260404955043260187792205351155109036780584112210879484269578843057238028,1260404955043260187792205351155109036780584112210879484269578843057238028,1260404955043260187792205351155109036780584112210879484269578843057238028,1260404955043260187792205351155109036780584112210879484269578843057238028,1260404955043260187792205351155109036780584112210879484269578843057238028,1260404955043260187792205351155109036780584112210879484269578843057238028,1260404955043260187792205351155109036780584112210879484269578843057238028,1260404955043260187792205351155109036780584112210879484269578843057238028,1260404955043260187792205351155109036780584112210879484269578843057238028,1260404955043260187792205351155109036780584112210879484269578843057238028,1260404955043260187792205351155109036780584112210879484269578843057238028,1260404955043260187792205351155109036780584112210879484269578843057238028,1260404955043260187792205351155109036780584112210879484269578843057238028,1260404955043260187792205351155109036780584112210879484269578843057238028,1260404955043260187792205351155109036780584112210879484269578843057238028,1260404955043260187792205351155109036780584112210879484269578843057238028,1260404955043260187792205351155109036780584112210879484269578843057238028,1260404955043260187792205351155109036780584112210879484269578843057238028,1260404955043260187792205351155109036780584112210879484269578843057238028,1260404955043260187792205351155109036780584112210879484269578843057238028,1260404955043260187792205351155109036780584112210879484269578843057238028,1260404955043260187792205351155109036780584112210879484269578843057238028,1260404955043260187792205351155109036780584112210879484269578843057238028,1260404955043260187792205351155109036780584112210879484269578843057238028,1260404955043260187792205351155109036780584112210879484269578843057238028,1260404955043260187792205351155109036780584112210879484269578843057238028,1260404955043260187792205351155109036780584112210879484269578843057238028,1260404955043260187792205351155109036780584112210879484269578843057238028,1260404955043260187792205351155109036780584112210879484269578843057238028,1260404955043260187792205351155109036780584112210879484269578843057238028</t>
  </si>
  <si>
    <t>-6.591177406127414,-6.330687158571621,-6.150297797629683,-6.087991900397094,-6.041450081386271,-6.004337846931027,-5.952016357079559,-5.919556803548464,-5.8226842145049975,-5.809718108369902,-5.6709085137385316,-5.6703147931915,-5.640653500517481,-5.410640786197643,-5.3451200293092525,-5.283009603716563,-5.094618374459115,-5.089805832861216,-4.878198503540189,-4.759892338857121,-4.554595678930806,-4.446186995811643,-4.29790463014227,-4.240764518845015,-4.201897210383063,-4.013502810240084,-3.9433589072471067,-3.930751436889337,-3.898332416695702,-3.896485459076496,-3.8296449178686998,-3.8240924201234074,-3.7183741007002555,-3.6952071642586164,-3.5562012856027456,-3.4621865347957113,-3.3683315432028773,-3.3340325045237713,-3.323575880604821,-3.3000869056435436,-3.296617894912338,-3.2381657176731196,-3.206791625781022,-3.144988378163403,-3.062588033002119,-3.015300129525079,-2.99856612933226,-2.9509603395299724,-2.9293223023987807,-2.92094129898895,-2.7725520156689214,-2.7544815683584063,-2.7445137185180406,-2.73959889329396,-2.5432936325663156,-2.508223478041069,-2.4995506184932075,-2.4869458064448886,-2.449931736168335,-2.4279070213855762,-2.3921197683001902,-2.325519767975093,-2.242794047445753,-2.1902611988730216,-2.189318801154772,-2.1440853741640713,-2.140724200031598,-2.126702370232859,-2.0824633688113163,-2.000312929721298,-1.9365343340662853,-1.9244989336535991,-1.9129136749657563,-1.9106080340520675,-1.8171770004175845,-1.7955059802083306,-1.7867218264848188,-1.6994192073846832,-1.692492238061786,-1.6592330480427078,-1.6135735397563065,-1.5647317694774232,-1.4963849894789882,-1.473034317176196,-1.4686229068417016,-1.4551936708268647,-1.4516604612431776,-1.4211866990276552,-1.4003955493969067,-1.3956554948477926,-1.3777432242469763,-1.3440742306437017,-1.3362774505873802,-1.2917505462934897,-1.29094233161728,-1.2163729995457997,-1.1861921720155562,-1.1645964809621738,-1.1617023762700223,-1.156965730785018,-1.1420794175202431,-1.1358068299098616,-1.1345665995235934,-1.12199514483991,-1.1028296691570043,-1.0957117675073509,-1.0743343258632156,-0.978540950145096,-0.9674589208274654,-0.9498360367734389,-0.9254606333701977,-0.8627752985620757,-0.8489025163850952,-0.8457115925831205,-0.8336842616372035,-0.7867128176794526,-0.7867128176794512,-0.7768822073435074,-0.7727003455479128,-0.7556719384054192,-0.7462284609883586,-0.7081156871240423,-0.705481645513704,-0.6702504573192399,-0.6702504573192397,-0.6667547806986934,-0.6667547806986932,-0.6162033274488196,-0.6162033274488191,-0.5957195935489586,-0.5760693520776344,-0.576069352077634,-0.5760693520776337</t>
  </si>
  <si>
    <t>0.37151455879211426,5.6491379737854,9.033036231994629,11.063368320465088,11.855735301971436,12.614388465881348,12.81092381477356,13.410158157348633,13.625823974609375,13.815863370895386,14.184439897537231,16.647874116897583,17.08367109298706,17.539984226226807,19.53686785697937,19.91293454170227,21.05015730857849,22.39393639564514,22.769007921218872,23.1442551612854,24.820239782333374,26.339033842086792,26.945369243621826,29.271230220794678,29.64679789543152,30.034398317337036,33.63032579421997,35.26862835884094,35.454161167144775,36.575791120529175,36.950844049453735,38.67827916145325,39.05644369125366,41.35897421836853,45.081263303756714,47.403828620910645,50.85577988624573,54.233503580093384,56.907551527023315,58.41271662712097,59.57209658622742,62.04662847518921,63.00439381599426,65.26354193687439,73.54105806350708,76.747567653656,77.13113141059875,79.87263178825378,91.55101227760315,95.3501136302948,95.57332277297974,97.88221740722656,98.9784927368164,99.39570617675781,100.0435528755188,104.66536664962769,106.23507189750671,106.45169878005981,107.28520774841309,108.53126120567322,108.73893356323242,111.68527245521545,121.44395661354065,124.12592673301697,128.2333278656006,134.68374252319336,159.7956132888794,165.39205956459045,167.92126441001892,183.28545260429382,190.92104578018188,197.15375208854675,206.61500144004822,216.33169984817505,220.87687420845032,224.81812810897827,228.60491943359375,235.0743706226349,245.0622239112854,251.26685762405396,253.7680413722992,261.8255763053894,269.43694043159485,276.27259063720703,284.5737817287445,289.6220545768738,290.0398495197296,291.4925513267517,292.7373323440552,296.64014077186584,313.08098459243774,321.51547169685364,340.64512872695923,360.0962679386139,364.86670780181885,373.7861704826355,397.4276747703552,419.2894825935364,444.2649562358856,445.9457666873932,461.01656126976013,464.9624066352844,472.2356951236725,487.32662630081177,521.9894750118256,526.0995347499847,531.5239222049713,535.4506533145905,539.5860996246338,542.47292304039,564.6567533016205,604.5273151397705,623.2808885574341,630.4892363548279,632.3605296611786,649.512128829956,656.1475324630737,727.2481274604797,738.0475656986237,810.7561058998108,876.4903049468994,897.9719762802124,933.0461595058441,1110.0720176696777,1549.178379535675,2237.9968292713165,2282.6327588558197,2366.3904786109924,2415.151720762253,2435.416631937027,2680.8347692489624,2719.089841604233,2798.7571091651917</t>
  </si>
  <si>
    <t>1,26,44,55,59,63,64,67,68,69,71,84,86,88,97,99,105,112,114,116,125,133,136,147,149,151,170,179,180,186,188,197,199,211,231,243,261,279,293,301,307,320,325,337,378,393,395,409,461,479,480,491,496,498,501,521,528,529,533,539,540,554,601,614,634,665,786,813,825,899,935,965,1011,1058,1080,1099,1117,1148,1196,1226,1238,1277,1314,1347,1387,1411,1413,1420,1426,1445,1524,1565,1657,1751,1774,1817,1931,2036,2156,2164,2237,2256,2291,2364,2532,2552,2578,2597,2617,2631,2738,2931,3022,3057,3066,3149,3181,3525,3577,3927,4245,4348,4518,5374,7495,10828,11044,11450,11687,11786,12977,13163,13550</t>
  </si>
  <si>
    <t>2022-12-20 17:56:36.663970</t>
  </si>
  <si>
    <t>2022-12-20 18:56:37.229396</t>
  </si>
  <si>
    <t>-0.5142195520782242,-0.5142195520782242,-0.5142195520782242,-0.5142195520782242,-0.5142195520782242,-0.5142195520782242,-0.5142195520782242,-0.5142195520782242,-0.5142195520782242,-0.5142195520782242,-0.5142195520782242,-0.5142195520782242,-0.5142195520782242,-0.5142195520782242,-0.5142195520782242,-0.5142195520782242,-0.5142195520782242,-0.5142195520782242,-0.5142195520782242,-0.5142195520782242,-0.5142195520782242,-0.5142195520782242,-0.5142195520782242,-0.5142195520782242,-0.5142195520782242,-0.5142195520782242,-0.5142195520782242,-0.5142195520782242,-0.5142195520782242,-0.5142195520782242</t>
  </si>
  <si>
    <t>812749609927317272885468098975349585230761490318802203580943552570568341,812749609927317272885468098975349585230761490318802203580943552570568341,812749609927317272885468098975349585230761490318802203580943552570568341,812749609927317272885468098975349585230761490318802203580943552570568341,812749609927317272885468098975349585230761490318802203580943552570568341,812749609927317272885468098975349585230761490318802203580943552570568341,812749609927317272885468098975349585230761490318802203580943552570568341,812749609927317272885468098975349585230761490318802203580943552570568341,812749609927317272885468098975349585230761490318802203580943552570568341,812749609927317272885468098975349585230761490318802203580943552570568341,812749609927317272885468098975349585230761490318802203580943552570568341,812749609927317272885468098975349585230761490318802203580943552570568341,812749609927317272885468098975349585230761490318802203580943552570568341,812749609927317272885468098975349585230761490318802203580943552570568341,812749609927317272885468098975349585230761490318802203580943552570568341,812749609927317272885468098975349585230761490318802203580943552570568341,812749609927317272885468098975349585230761490318802203580943552570568341,812749609927317272885468098975349585230761490318802203580943552570568341,812749609927317272885468098975349585230761490318802203580943552570568341,812749609927317272885468098975349585230761490318802203580943552570568341,812749609927317272885468098975349585230761490318802203580943552570568341,812749609927317272885468098975349585230761490318802203580943552570568341,812749609927317272885468098975349585230761490318802203580943552570568341,812749609927317272885468098975349585230761490318802203580943552570568341,812749609927317272885468098975349585230761490318802203580943552570568341,812749609927317272885468098975349585230761490318802203580943552570568341,812749609927317272885468098975349585230761490318802203580943552570568341,812749609927317272885468098975349585230761490318802203580943552570568341,812749609927317272885468098975349585230761490318802203580943552570568341,812749609927317272885468098975349585230761490318802203580943552570568341</t>
  </si>
  <si>
    <t>-7.656052470534583,-5.665812165864696,-5.331809880672818,-5.187330227879875,-5.008565369265227,-4.640253031935049,-4.572200998691609,-4.545918829928535,-4.429859834798014,-4.386562402478146,-4.262104340692114,-4.193386545796552,-4.147796656821743,-4.11981107370351,-4.0144750394273006,-3.964069095224906,-3.930956891154863,-3.78546638324703,-3.7853066613062674,-3.6607088633671547,-3.616365285116998,-3.4669569922009993,-3.4366375237536655,-3.4008910824374228,-3.2519403182024376,-3.2165376945819966,-3.1539275732620218,-3.1167700616978182,-3.0744486196415552,-3.034305704004332,-2.979880669732882,-2.976892321606905,-2.887674062349822,-2.762779370412219,-2.7236962503950535,-2.7094498630990036,-2.69852270570601,-2.67799635910292,-2.6721823997645866,-2.4606946737851483,-2.4135184436860837,-2.399409641405793,-2.3945422247235237,-2.2002305306546233,-2.1940271387372183,-2.1507372560503115,-2.131885018278228,-2.1295201952383227,-2.0148156930824337,-1.9940974013718056,-1.957679226785544,-1.9329953000493771,-1.9122686275639016,-1.8885853279035894,-1.87060046108848,-1.8273701564262852,-1.8177617551127399,-1.7848910750168558,-1.7650544725234905,-1.7302258001739153,-1.7258055068086948,-1.640857376295026,-1.5614603193597902,-1.548392208402001,-1.5033040807363816,-1.4927225526113854,-1.4874689955026121,-1.4768875257303264,-1.4706118607852028,-1.4698829538917002,-1.451761230214858,-1.4274004650365029,-1.4089712583700444,-1.4067035203152927,-1.395993382758567,-1.380987958767167,-1.3573353894959668,-1.3138312066506546,-1.2683944187477185,-1.2416600320278193,-1.2110212636385853,-1.2000936781282623,-1.1426234199950127,-1.1368199718994922,-1.0835556168777212,-1.0416059335674692,-1.0399954882083622,-1.0123057522382406,-1.0122546032997894,-1.009457941057579,-0.9843182560534015,-0.918498645051791,-0.9040452170909964,-0.9040452170909957,-0.8880793147089001,-0.8880793147088997,-0.8877305698276452,-0.8809438304249597,-0.8658793125291278,-0.8657291862155121,-0.8657291862155116,-0.8581034146257096,-0.8581034146257092,-0.8579983543200365,-0.8119064929065112,-0.8025436944346696,-0.7716143757960215,-0.7657504556131028,-0.7504339999298941,-0.7158839711388131,-0.7147635368822728,-0.7147635368822719,-0.6745183834387932,-0.6524353824296206,-0.6504166237496064,-0.6451807747880545,-0.5968260606518921,-0.5924154962462148,-0.5788457810504903,-0.5365103257670247,-0.5349700260752267,-0.534117554688773,-0.5341175546887718,-0.5159506634572669,-0.5157689023031791,-0.5142195520782247,-0.5142195520782242</t>
  </si>
  <si>
    <t>0.3710448741912842,0.7425997257232666,6.688744068145752,11.633563041687012,13.419635534286499,14.362664461135864,16.761780738830566,17.71447229385376,19.025750160217285,21.275028705596924,21.46665048599243,21.847659826278687,23.991447687149048,24.74521231651306,24.927828311920166,26.255527019500732,27.384798049926758,29.0978422164917,32.464014530181885,32.8450722694397,35.134084939956665,35.32019233703613,39.148223876953125,39.8939368724823,41.22067594528198,44.48239183425903,44.676902055740356,46.04178285598755,48.368648529052734,49.47474670410156,55.218016386032104,57.72275114059448,59.0449903011322,62.41982364654541,63.72759294509888,67.2533769607544,67.46346473693848,70.41799139976501,72.26630020141602,73.22893571853638,77.30131006240845,83.13320684432983,83.84230637550354,86.39189314842224,92.93832731246948,94.71267366409302,97.92496347427368,98.86435914039612,99.350839138031,104.1562294960022,105.41139245033264,106.0514829158783,110.81953811645508,111.8394844532013,161.19643568992615,168.96410870552063,170.82693362236023,171.0285062789917,188.38487005233765,198.7670557498932,204.30799841880798,217.8461046218872,230.8286910057068,239.19193363189697,240.84460282325745,246.41626024246216,247.03113293647766,249.36080884933472,252.66661310195923,258.467440366745,263.87785959243774,265.5116138458252,267.18348360061646,278.6289839744568,289.24930000305176,293.3772552013397,294.19366550445557,297.1100699901581,308.20443415641785,321.02758860588074,335.4090533256531,357.16287875175476,368.36293482780457,380.62585973739624,394.9138958454132,421.8506369590759,427.62662148475647,497.88750863075256,537.8983018398285,563.6097497940063,570.4498045444489,575.6456942558289,591.4846968650818,696.691164970398,740.9282777309418,853.3773803710938,938.6726160049438,964.2580964565277,1102.9734361171722,1122.595101594925,1146.6265585422516,1149.069977760315,1281.4718098640442,1292.6074986457825,1364.4718255996704,1389.2756145000458,1395.2746732234955,1399.0115313529968,1412.4775247573853,1504.5466532707214,1548.6256921291351,1612.9717419147491,1683.7306463718414,1756.0371534824371,1764.562531709671,1801.5219340324402,1810.8515632152557,1865.7962591648102,1953.8173925876617,2158.4052274227142,2223.572366476059,2456.546532869339,2494.475862979889,2543.1467413902283,2684.21183180809,2710.512811899185,2983.428542613983</t>
  </si>
  <si>
    <t>1,2,34,60,69,73,85,90,97,109,110,112,123,126,127,134,140,149,167,169,181,182,202,206,213,230,231,238,250,256,286,299,306,324,331,348,349,363,372,377,398,425,428,439,469,477,492,495,497,519,525,528,551,556,793,830,839,840,923,973,1000,1065,1127,1167,1175,1202,1205,1216,1232,1260,1286,1294,1302,1357,1408,1428,1432,1446,1499,1561,1630,1735,1789,1848,1917,2046,2074,2412,2605,2729,2762,2787,2863,3371,3583,4122,4533,4656,5325,5420,5535,5547,6185,6239,6584,6702,6731,6749,6814,7257,7470,7780,8120,8467,8508,8687,8732,8996,9421,10406,10719,11845,12028,12263,12945,13072,14388</t>
  </si>
  <si>
    <t>2022-12-20 17:56:52.024288</t>
  </si>
  <si>
    <t>2022-12-20 18:56:52.593367</t>
  </si>
  <si>
    <t>-0.7951651417761716,-0.7951651417761716,-0.7951651417761716,-0.7951651417761716,-0.7951651417761716,-0.7951651417761716,-0.7951651417761716,-0.7951651417761716,-0.7951651417761716,-0.7951651417761716,-0.7951651417761716,-0.7951651417761716,-0.7951651417761716,-0.7951651417761716,-0.7951651417761716,-0.7951651417761716,-0.7951651417761716,-0.7951651417761716,-0.7951651417761716,-0.7951651417761716,-0.7951651417761716,-0.7951651417761716,-0.7951651417761716,-0.7951651417761716,-0.7951651417761716,-0.7951651417761716,-0.7951651417761716,-0.7951651417761716,-0.7951651417761716,-0.7951651417761716</t>
  </si>
  <si>
    <t>1743708164956994823405732474015640458990936143962683241032716979486084789,1743708164956994823405732474015640458990936143962683241032716979486084789,1743708164956994823405732474015640458990936143962683241032716979486084789,1743708164956994823405732474015640458990936143962683241032716979486084789,1743708164956994823405732474015640458990936143962683241032716979486084789,1743708164956994823405732474015640458990936143962683241032716979486084789,1743708164956994823405732474015640458990936143962683241032716979486084789,1743708164956994823405732474015640458990936143962683241032716979486084789,1743708164956994823405732474015640458990936143962683241032716979486084789,1743708164956994823405732474015640458990936143962683241032716979486084789,1743708164956994823405732474015640458990936143962683241032716979486084789,1743708164956994823405732474015640458990936143962683241032716979486084789,1743708164956994823405732474015640458990936143962683241032716979486084789,1743708164956994823405732474015640458990936143962683241032716979486084789,1743708164956994823405732474015640458990936143962683241032716979486084789,1743708164956994823405732474015640458990936143962683241032716979486084789,1743708164956994823405732474015640458990936143962683241032716979486084789,1743708164956994823405732474015640458990936143962683241032716979486084789,1743708164956994823405732474015640458990936143962683241032716979486084789,1743708164956994823405732474015640458990936143962683241032716979486084789,1743708164956994823405732474015640458990936143962683241032716979486084789,1743708164956994823405732474015640458990936143962683241032716979486084789,1743708164956994823405732474015640458990936143962683241032716979486084789,1743708164956994823405732474015640458990936143962683241032716979486084789,1743708164956994823405732474015640458990936143962683241032716979486084789,1743708164956994823405732474015640458990936143962683241032716979486084789,1743708164956994823405732474015640458990936143962683241032716979486084789,1743708164956994823405732474015640458990936143962683241032716979486084789,1743708164956994823405732474015640458990936143962683241032716979486084789,1743708164956994823405732474015640458990936143962683241032716979486084789</t>
  </si>
  <si>
    <t>-7.503313704772752,-6.368397792108286,-6.301943217986279,-5.849258184541453,-5.8068584933340075,-5.715868751539949,-5.4215323939796445,-5.227361011090605,-5.215027557784551,-5.1411960148921265,-5.082566723511222,-5.05696190887564,-4.861684939738188,-4.813698816956781,-4.757412191621777,-4.709566091171393,-4.600928996942198,-4.496651381867356,-4.365714166631384,-4.357598766834806,-4.316642383878341,-4.292823355380591,-4.260946944196656,-4.217091676844886,-4.159644504113007,-4.144839566254967,-4.101418314067598,-4.008524240316076,-3.9996462949542595,-3.9945719313449555,-3.9497646593498557,-3.949035705416574,-3.9352005615315724,-3.7524637122345297,-3.7404652828295397,-3.655273982671832,-3.6529734266472937,-3.5839693786366085,-3.5275003827024896,-3.4913102609848328,-3.4889494460751145,-3.307785505836102,-3.3049640140722945,-3.2776802110885925,-3.2429362838480396,-3.2231979052265967,-3.204677437553548,-3.172407952554075,-3.023692524559808,-2.9418001305071497,-2.9264839089617642,-2.9227824292531404,-2.8514007570013225,-2.8022755324233217,-2.6344588307671097,-2.628222149942234,-2.6278422664747842,-2.4912251735412214,-2.456304928963889,-2.4339562047824033,-2.4082580117984063,-2.383570065172058,-2.322370527883328,-2.302508928554379,-2.286559395089244,-2.217279928252005,-2.097100874707562,-2.0537152760915034,-2.01339268855008,-1.9290796567614428,-1.905599139569465,-1.8970816086614293,-1.8937690145067225,-1.8835301847946933,-1.88022327294254,-1.878834590592975,-1.8708376041210013,-1.8299622464509546,-1.7971307898171798,-1.7109302840823783,-1.679579687100303,-1.637219947650369,-1.6096289109239672,-1.5985877217974072,-1.5830605699724225,-1.5327983406286962,-1.5244449186731082,-1.5097455902749854,-1.441390999535887,-1.40026601331408,-1.3594833210185135,-1.3307595374316084,-1.321983523128211,-1.317060998096197,-1.2904920194625717,-1.2618500630348428,-1.1534574069013563,-1.1489731348096188,-1.1479721285274378,-1.1330626574556046,-1.1269356053881057,-1.1269356053881054,-1.078766720933924,-1.065400750536852,-1.0342680638457926,-0.994614859382974,-0.9641721787550354,-0.9618792795502227,-0.9560103242815136,-0.9272698512361577,-0.9218956307273168,-0.8952128175300432,-0.8445729697144186,-0.8445729697144174,-0.8431660121006918,-0.7951651417761717,-0.7951651417761716</t>
  </si>
  <si>
    <t>0.3771402835845947,3.2196435928344727,8.363323450088501,8.556470394134521,13.110699892044067,13.302307605743408,13.670838594436646,15.894223928451538,16.084684133529663,16.264333963394165,18.3536639213562,19.487446784973145,19.865025281906128,20.613693237304688,21.583972215652466,22.5271999835968,23.283414840698242,23.47446608543396,24.212125539779663,26.536022663116455,27.301271200180054,27.680381536483765,28.611608743667603,28.994722604751587,30.119812488555908,31.322395086288452,31.71206045150757,32.66589546203613,33.60400152206421,34.16058278083801,34.71613311767578,35.67955708503723,36.607372522354126,37.99300742149353,40.086365699768066,40.66759276390076,41.434762716293335,41.626354694366455,42.58857083320618,43.157166719436646,43.73531198501587,45.04478454589844,46.55205225944519,46.744081020355225,47.11366248130798,53.1637499332428,56.24197840690613,56.831697940826416,57.98642635345459,69.85024333000183,72.90869879722595,74.56102538108826,77.12271094322205,77.96628069877625,85.66809701919556,90.1771228313446,92.91367530822754,95.19145059585571,97.45612287521362,110.15585160255432,110.369469165802,114.11998677253723,115.56359910964966,117.01626896858215,127.03128242492676,127.86113929748535,147.54053115844727,178.26478362083435,199.19430804252625,213.24324131011963,233.27338576316833,234.11080765724182,258.5957667827606,262.3473644256592,265.0725235939026,267.1397035121918,269.91325211524963,283.43642377853394,285.72393822669983,292.3732798099518,310.6273467540741,322.709983587265,418.6105651855469,445.9957985877991,447.4258658885956,458.8416745662689,464.0211908817291,466.7577078342438,489.0821580886841,491.58875465393066,517.1640241146088,522.3830347061157,530.6228923797607,534.9538753032684,556.2198407649994,557.6691565513611,664.7752642631531,700.175134897232,709.9998645782471,717.7376642227173,718.7700190544128,765.4337525367737,771.6570997238159,793.0787892341614,829.0963401794434,916.7922523021698,957.9409081935883,1008.7679314613342,1663.6383945941925,1795.7435519695282,2121.0516691207886,2193.1433136463165,2197.4637145996094,2262.6235690116882,2320.6186039447784,2693.0890130996704,3445.190221786499</t>
  </si>
  <si>
    <t>1,15,42,43,66,67,69,81,82,83,94,100,102,106,111,116,120,121,125,137,141,143,148,150,156,162,164,169,174,177,180,185,190,197,208,211,215,216,221,224,227,234,242,243,245,275,289,292,298,354,367,375,387,391,425,446,459,470,481,542,543,561,568,575,623,627,721,868,969,1036,1132,1136,1254,1272,1285,1295,1308,1373,1384,1416,1504,1562,2022,2153,2160,2215,2240,2253,2361,2373,2496,2521,2561,2582,2684,2691,3208,3378,3425,3462,3467,3690,3720,3823,3996,4418,4616,4861,8011,8647,10213,10560,10581,10895,11175,12974,16584</t>
  </si>
  <si>
    <t>2022-12-20 17:57:44.072275</t>
  </si>
  <si>
    <t>2022-12-20 18:57:44.615836</t>
  </si>
  <si>
    <t>-0.5342552102002945,-0.5342552102002945,-0.5342552102002945,-0.5342552102002945,-0.5342552102002945,-0.5342552102002945,-0.5342552102002945,-0.5342552102002945,-0.5342552102002945,-0.5342552102002945,-0.5342552102002945,-0.5342552102002945,-0.5342552102002945,-0.5342552102002945,-0.5342552102002945,-0.5342552102002945,-0.5342552102002945,-0.5342552102002945,-0.5342552102002945,-0.5342552102002945,-0.5342552102002945,-0.5342552102002945,-0.5342552102002945,-0.5342552102002945,-0.5342552102002945,-0.5342552102002945,-0.5342552102002945,-0.5342552102002945,-0.5342552102002945,-0.5342552102002945</t>
  </si>
  <si>
    <t>938408410685315961116849264458387803647858224873729063822004660043237416,938408410685315961116849264458387803647858224873729063822004660043237416,938408410685315961116849264458387803647858224873729063822004660043237416,938408410685315961116849264458387803647858224873729063822004660043237416,938408410685315961116849264458387803647858224873729063822004660043237416,938408410685315961116849264458387803647858224873729063822004660043237416,938408410685315961116849264458387803647858224873729063822004660043237416,938408410685315961116849264458387803647858224873729063822004660043237416,938408410685315961116849264458387803647858224873729063822004660043237416,938408410685315961116849264458387803647858224873729063822004660043237416,938408410685315961116849264458387803647858224873729063822004660043237416,938408410685315961116849264458387803647858224873729063822004660043237416,938408410685315961116849264458387803647858224873729063822004660043237416,938408410685315961116849264458387803647858224873729063822004660043237416,938408410685315961116849264458387803647858224873729063822004660043237416,938408410685315961116849264458387803647858224873729063822004660043237416,938408410685315961116849264458387803647858224873729063822004660043237416,938408410685315961116849264458387803647858224873729063822004660043237416,938408410685315961116849264458387803647858224873729063822004660043237416,938408410685315961116849264458387803647858224873729063822004660043237416,938408410685315961116849264458387803647858224873729063822004660043237416,938408410685315961116849264458387803647858224873729063822004660043237416,938408410685315961116849264458387803647858224873729063822004660043237416,938408410685315961116849264458387803647858224873729063822004660043237416,938408410685315961116849264458387803647858224873729063822004660043237416,938408410685315961116849264458387803647858224873729063822004660043237416,938408410685315961116849264458387803647858224873729063822004660043237416,938408410685315961116849264458387803647858224873729063822004660043237416,938408410685315961116849264458387803647858224873729063822004660043237416,938408410685315961116849264458387803647858224873729063822004660043237416</t>
  </si>
  <si>
    <t>-7.6914874673406,-7.5628264132005905,-7.524652382975418,-7.35135878764381,-7.023167994139839,-6.618245035169375,-6.613799668717353,-6.6066505655304235,-6.582697251357532,-6.202546562859359,-6.190243589592153,-6.078031679444965,-6.062203578701698,-5.887832938502317,-5.73238157614325,-5.4502114400890935,-5.341400079342048,-5.289377854189638,-5.16332972392703,-5.0291235639537515,-4.970289149920125,-4.954566867734882,-4.832606057493626,-4.7991065301642415,-4.7922195115743484,-4.706957375451278,-4.666630017328079,-4.613367177110533,-4.59988585770122,-4.4900947820692005,-4.429630919357857,-4.351490879126349,-4.34370138210132,-4.318940108203028,-4.234449189864484,-4.1388448007160985,-4.10635624324918,-4.092445314050687,-4.075117901061441,-4.031352328346839,-4.003653729370298,-3.9628571733631324,-3.9188653013902885,-3.904152695647578,-3.872294377667978,-3.8638669862631674,-3.7626509595126354,-3.6372032739021236,-3.553260534431575,-3.523901732919175,-3.508966453318777,-3.3297306260847495,-3.323521331624426,-3.320439695760768,-3.2903388736165913,-3.1681790255806765,-3.163473101735266,-3.0391996123836194,-2.949376772260886,-2.9441660225577313,-2.9420679949513935,-2.9158667202330486,-2.8630514572616805,-2.8571756008765536,-2.840688951395189,-2.752250418607263,-2.64855976514952,-2.568941768821875,-2.562667939031895,-2.5416187325664747,-2.47321475410578,-2.4468061542012567,-2.4092548839279058,-2.392667483966648,-2.3908759844338063,-2.3491333785447557,-2.331158092242957,-2.321967932506612,-2.303996417611524,-2.2873659351720277,-2.2751264643373577,-2.200742883264104,-2.1817036199366164,-2.127910963078858,-2.113804420761636,-2.106201207466232,-2.0172188441013597,-2.006945903993404,-1.9790181618625546,-1.972773877415416,-1.9384908852007623,-1.810461204038227,-1.7916485516353304,-1.7648631216332638,-1.7648631216332626,-1.6568852893264883,-1.6422745436036565,-1.585749364260589,-1.5496208833342318,-1.5304617718736588,-1.527205442574463,-1.4975204144890968,-1.4975204144890963,-1.4629810113892339,-1.4629810113892325,-1.4443595258358204,-1.4168290596211857,-1.407729932796129,-1.3851849433466266,-1.372956277599173,-1.365620027367431,-1.339755711921675,-1.2896385398293038,-1.184773076547465,-1.1526934919706786,-1.1014914307872228,-1.079006301582613,-1.0275903753802496,-1.024305430200769,-1.0178920777957812,-0.9113191647308813,-0.8999660427104864,-0.8984516637748804,-0.8890076641558602,-0.8547292825218595,-0.837916644660123,-0.8054354047436948,-0.7463791612941937,-0.7460952230507499,-0.729178810816331,-0.7071002723649323,-0.6860308814242277,-0.6788907487904585,-0.6628498575049796,-0.6544277157883255,-0.6464016383851002,-0.6464016383850992,-0.6292994095655706,-0.5727182224130838,-0.572718222413083,-0.5720052112131523,-0.5690357025391721,-0.5516980289754527,-0.5507383535389415,-0.5342552102002948,-0.5342552102002945</t>
  </si>
  <si>
    <t>0.3861720561981201,5.811114072799683,6.0011279582977295,6.963860511779785,7.536503791809082,8.319351434707642,8.927244901657104,11.244853496551514,11.619969367980957,12.50094985961914,14.140480995178223,14.604287385940552,17.963677406311035,18.196768522262573,18.66063642501831,20.63709259033203,24.196542739868164,25.681981086730957,26.09022808074951,27.855984449386597,29.981574058532715,30.19670820236206,30.838602781295776,31.581441640853882,32.03280425071716,33.12970566749573,33.541382789611816,34.3964262008667,34.616063594818115,35.54382848739624,39.293590784072876,43.20563817024231,44.87699031829834,45.28269934654236,47.556960582733154,49.70122790336609,50.3144633769989,50.728265047073364,52.80576014518738,53.84286665916443,55.46857571601868,56.10386943817139,56.5190646648407,57.758240938186646,60.44661355018616,63.73224091529846,67.64820790290833,69.5562036037445,73.4763650894165,77.8140869140625,79.90374636650085,80.72513175010681,84.44637513160706,85.05823016166687,86.91656994819641,87.33073663711548,91.25126957893372,93.51534914970398,98.12121605873108,113.62574577331543,119.16612076759338,121.24790740013123,122.51656174659729,123.13441300392151,125.03234028816223,126.28951358795166,128.31661748886108,144.14810395240784,151.9918828010559,154.83656477928162,160.77852249145508,164.08474969863892,164.8981740474701,172.18475151062012,177.3214876651764,184.99607372283936,188.89233136177063,190.53258609771729,194.02084803581238,199.1097674369812,223.99428606033325,229.33017706871033,232.05892872810364,232.2690188884735,249.56337594985962,252.25427174568176,256.778094291687,260.7176990509033,273.7689666748047,280.4259297847748,283.9323699474335,293.19809198379517,311.37673139572144,335.80921959877014,348.9331126213074,351.38357162475586,370.3211224079132,376.2734696865082,426.29951310157776,427.3220045566559,465.15415358543396,471.6924352645874,479.0462577342987,480.49205255508423,485.84891963005066,547.0643990039825,634.9383678436279,648.8998031616211,651.9720947742462,658.3841238021851,666.4011223316193,666.830335855484,669.2639760971069,671.3070156574249,678.2848255634308,823.201827287674,835.1644921302795,845.6778211593628,861.8539545536041,1058.6468479633331,1121.7210471630096,1154.95400929451,1223.1598291397095,1229.1064109802246,1241.182998418808,1275.7749207019806,1288.1146631240845,1315.0093257427216,1351.7670438289642,1353.4107465744019,1427.5711545944214,1440.993365764618,1470.173538684845,1472.4511325359344,1504.799195766449,1681.9397404193878,1693.1077909469604,1744.7676475048065,1802.1106278896332,1866.9817607402802,1894.4223577976227,1915.4232819080353,1997.5070188045502,2194.5004019737244,2327.332349538803,2915.8006517887115</t>
  </si>
  <si>
    <t>1,26,27,32,35,39,42,54,56,60,67,69,83,84,86,94,111,118,120,128,138,139,142,144,146,151,153,157,158,162,180,199,207,209,220,230,233,235,245,250,258,261,263,269,282,298,317,326,345,366,376,380,398,401,410,412,431,442,464,539,565,575,581,584,593,599,609,686,724,738,766,782,786,821,846,883,902,910,927,952,1072,1098,1111,1112,1196,1209,1231,1250,1313,1345,1362,1407,1495,1613,1676,1688,1780,1808,2050,2055,2238,2270,2306,2313,2339,2636,3063,3130,3145,3176,3215,3217,3229,3239,3273,3972,4030,4081,4160,5115,5421,5582,5913,5942,5999,6167,6227,6357,6534,6542,6901,6966,7108,7119,7276,8133,8187,8438,8716,9031,9165,9267,9664,10617,11261,14117</t>
  </si>
  <si>
    <t>2022-12-20 17:57:48.039092</t>
  </si>
  <si>
    <t>2022-12-20 18:57:48.700052</t>
  </si>
  <si>
    <t>-0.5651650436571622,-0.5651650436571622,-0.5651650436571622,-0.5651650436571622,-0.5651650436571622,-0.5651650436571622,-0.5651650436571622,-0.5651650436571622,-0.5651650436571622,-0.5651650436571622,-0.5651650436571622,-0.5651650436571622,-0.5651650436571622,-0.5651650436571622,-0.5651650436571622,-0.5651650436571622,-0.5651650436571622,-0.5651650436571622,-0.5651650436571622,-0.5651650436571622,-0.5651650436571622,-0.5651650436571622,-0.5651650436571622,-0.5651650436571622,-0.5651650436571622,-0.5651650436571622,-0.5651650436571622,-0.5651650436571622,-0.5651650436571622,-0.5651650436571622</t>
  </si>
  <si>
    <t>1275730704171074220954846067261134345146237040199969259190931215475361122,1275730704171074220954846067261134345146237040199969259190931215475361122,1275730704171074220954846067261134345146237040199969259190931215475361122,1275730704171074220954846067261134345146237040199969259190931215475361122,1275730704171074220954846067261134345146237040199969259190931215475361122,1275730704171074220954846067261134345146237040199969259190931215475361122,1275730704171074220954846067261134345146237040199969259190931215475361122,1275730704171074220954846067261134345146237040199969259190931215475361122,1275730704171074220954846067261134345146237040199969259190931215475361122,1275730704171074220954846067261134345146237040199969259190931215475361122,1275730704171074220954846067261134345146237040199969259190931215475361122,1275730704171074220954846067261134345146237040199969259190931215475361122,1275730704171074220954846067261134345146237040199969259190931215475361122,1275730704171074220954846067261134345146237040199969259190931215475361122,1275730704171074220954846067261134345146237040199969259190931215475361122,1275730704171074220954846067261134345146237040199969259190931215475361122,1275730704171074220954846067261134345146237040199969259190931215475361122,1275730704171074220954846067261134345146237040199969259190931215475361122,1275730704171074220954846067261134345146237040199969259190931215475361122,1275730704171074220954846067261134345146237040199969259190931215475361122,1275730704171074220954846067261134345146237040199969259190931215475361122,1275730704171074220954846067261134345146237040199969259190931215475361122,1275730704171074220954846067261134345146237040199969259190931215475361122,1275730704171074220954846067261134345146237040199969259190931215475361122,1275730704171074220954846067261134345146237040199969259190931215475361122,1275730704171074220954846067261134345146237040199969259190931215475361122,1275730704171074220954846067261134345146237040199969259190931215475361122,1275730704171074220954846067261134345146237040199969259190931215475361122,1275730704171074220954846067261134345146237040199969259190931215475361122,1275730704171074220954846067261134345146237040199969259190931215475361122</t>
  </si>
  <si>
    <t>-6.452215475223418,-6.433069607383159,-6.431036105188182,-6.234767650217535,-6.0252324312263505,-5.829101345380176,-5.6214945499740105,-5.365358655153329,-5.203516487303023,-5.079411518985748,-5.027615435513158,-5.003429663477771,-4.995189242955418,-4.958977488807507,-4.917163316934726,-4.878851527527917,-4.791155684240763,-4.677030329494637,-4.633584702618308,-4.6099789160998785,-4.584596141136385,-4.568935367843682,-4.480013462409019,-4.445743179271786,-4.3675167857149475,-4.324425439094902,-4.278450018642705,-4.243104814787025,-4.2400182145327445,-4.158842262334108,-4.148569790584676,-4.141036325120663,-4.106229743891989,-4.066171196138171,-4.032278797831358,-4.017007010396182,-3.986378292995314,-3.9770844189326553,-3.9447520535451863,-3.876112549796185,-3.8707697903281,-3.8285048340502965,-3.727240188291871,-3.6801580204042468,-3.6322266522817204,-3.57034095481741,-3.5605114828524,-3.444477833258193,-3.4181859713681026,-3.297316883744488,-3.259210337740326,-3.232651384888266,-3.114205398663875,-2.8638786420791362,-2.8143089625952302,-2.7536994011798273,-2.584088783654279,-2.4408084283551847,-2.4085403094841764,-2.396269295316641,-2.3079083745018085,-2.298605276656675,-2.2771159718957397,-2.2654346923628657,-2.2074388402334604,-2.194917003694397,-2.1703398981786046,-2.1686745482104954,-2.017365965264161,-2.008828129174236,-1.9217700855947386,-1.9177358803861844,-1.8979831652386236,-1.819197039801525,-1.76925591062921,-1.7009699360949873,-1.6802189428020173,-1.6439460048738213,-1.5788347693663223,-1.5644735766211866,-1.5475304120140774,-1.5242107557026943,-1.490589210080396,-1.4211277870841157,-1.4179763289952843,-1.4136275060586931,-1.385941371634561,-1.3849143650909288,-1.371760169727869,-1.354294453911825,-1.3491115382707117,-1.3028865353725179,-1.288379600929054,-1.2340577552211027,-1.222010489216586,-1.212061983910645,-1.1795158680157447,-1.1558808580591764,-1.1141828581537214,-1.0115181263856128,-1.0115181263856126,-1.0018207556871828,-0.9965860683256293,-0.9824427849070249,-0.9212384416863604,-0.9125928396254332,-0.8744385157679571,-0.8521420238632678,-0.8452588594275776,-0.8246095974602887,-0.8246095974602885,-0.7928032133752356,-0.7876935690658641,-0.7792356544347312,-0.7757978755957526,-0.7686439944469395,-0.7357531883677071,-0.73181401281376,-0.7264011765824001,-0.7246114663678247,-0.688839162517652,-0.6531967793478801,-0.6179266561717096,-0.586689351168068,-0.5866893511680673,-0.586689351168067,-0.5735711026213538,-0.5735711026213532,-0.5651650436571622</t>
  </si>
  <si>
    <t>0.38661623001098633,10.876149892807007,15.044349193572998,15.271554470062256,17.998106956481934,19.88668417930603,20.33053684234619,22.029120206832886,22.69311261177063,23.989983320236206,25.89939785003662,28.392000436782837,29.26868438720703,29.4742910861969,30.115665912628174,30.332847356796265,31.478219747543335,31.696856021881104,32.75044131278992,33.15212297439575,33.78203463554382,33.98262286186218,34.19491171836853,36.079447984695435,36.91291618347168,37.3211236000061,37.73344874382019,40.84948778152466,41.87968683242798,43.13135027885437,45.2830708026886,46.532649755477905,48.196107387542725,49.018495321273804,50.85784316062927,56.076647996902466,57.3198025226593,58.97010636329651,59.177279233932495,61.64741230010986,64.95399808883667,65.4018280506134,66.44256281852722,69.53118395805359,69.94382309913635,71.40606474876404,73.46363878250122,74.09108281135559,74.7157940864563,75.79603147506714,76.2097225189209,77.01958870887756,78.4814248085022,79.11567997932434,83.23855328559875,86.57542037963867,88.85544157028198,95.41312575340271,102.88850474357605,120.30938076972961,123.64130020141602,128.01168274879456,131.4870810508728,134.4080982208252,153.09138131141663,157.10156178474426,165.27126574516296,172.96504640579224,181.10547590255737,224.7626223564148,233.70675539970398,289.49656653404236,310.8277311325073,313.31964635849,317.65471935272217,326.2311737537384,331.67342805862427,347.7823476791382,450.16212487220764,517.5269393920898,526.2287752628326,534.7688677310944,562.255304813385,571.7630219459534,591.2993278503418,598.7251749038696,604.7446789741516,628.4923555850983,673.1635711193085,691.5124742984772,716.298259973526,828.141238451004,894.1869661808014,898.5386745929718,937.131918668747,951.4423077106476,954.9485468864441,1037.3706150054932,1049.2151837348938,1065.589703798294,1069.115695476532,1088.1788878440857,1089.6349964141846,1113.0568957328796,1158.4216523170471,1230.8333156108856,1361.9725136756897,1385.0884602069855,1416.6864321231842,1492.0455236434937,1509.0381994247437,1553.3676331043243,1800.5341877937317,1840.486534357071,1875.0773191452026,1926.3229558467865,1975.636557817459,2049.421059846878,2063.605355978012,2067.312286376953,2104.49374294281,2111.3071937561035,2232.310292482376,2303.7447412014008,2471.5354442596436,2565.796806335449,2969.281292438507,3339.7525157928467,3345.7542552948</t>
  </si>
  <si>
    <t>1,52,70,71,83,92,94,102,105,111,120,130,134,135,138,139,144,145,150,152,155,156,157,166,170,172,174,189,194,200,210,216,224,228,237,262,268,276,277,289,305,307,312,327,329,336,346,349,352,357,359,363,370,373,393,409,420,451,487,570,586,607,624,638,728,747,786,823,862,1072,1115,1384,1487,1499,1520,1561,1587,1664,2156,2480,2522,2563,2696,2742,2836,2872,2901,3016,3231,3319,3437,3975,4293,4314,4500,4569,4586,4984,5041,5119,5136,5228,5235,5348,5566,5913,6543,6654,6806,7170,7252,7465,8656,8849,9016,9263,9501,9857,9925,9943,10122,10155,10738,11082,11894,12350,14298,16076,16105</t>
  </si>
  <si>
    <t>2022-12-20 17:57:58.242332</t>
  </si>
  <si>
    <t>2022-12-20 18:57:58.953724</t>
  </si>
  <si>
    <t>-0.8692521884527415,-0.8692521884527415,-0.8692521884527415,-0.8692521884527415,-0.8692521884527415,-0.8692521884527415,-0.8692521884527415,-0.8692521884527415,-0.8692521884527415,-0.8692521884527415,-0.8692521884527415,-0.8692521884527415,-0.8692521884527415,-0.8692521884527415,-0.8692521884527415,-0.8692521884527415,-0.8692521884527415,-0.8692521884527415,-0.8692521884527415,-0.8692521884527415,-0.8692521884527415,-0.8692521884527415,-0.8692521884527415,-0.8692521884527415,-0.8692521884527415,-0.8692521884527415,-0.8692521884527415,-0.8692521884527415,-0.8692521884527415,-0.8692521884527415</t>
  </si>
  <si>
    <t>544321032843564207200923439448360825880284694009417771184087092532217241,544321032843564207200923439448360825880284694009417771184087092532217241,544321032843564207200923439448360825880284694009417771184087092532217241,544321032843564207200923439448360825880284694009417771184087092532217241,544321032843564207200923439448360825880284694009417771184087092532217241,544321032843564207200923439448360825880284694009417771184087092532217241,544321032843564207200923439448360825880284694009417771184087092532217241,544321032843564207200923439448360825880284694009417771184087092532217241,544321032843564207200923439448360825880284694009417771184087092532217241,544321032843564207200923439448360825880284694009417771184087092532217241,544321032843564207200923439448360825880284694009417771184087092532217241,544321032843564207200923439448360825880284694009417771184087092532217241,544321032843564207200923439448360825880284694009417771184087092532217241,544321032843564207200923439448360825880284694009417771184087092532217241,544321032843564207200923439448360825880284694009417771184087092532217241,544321032843564207200923439448360825880284694009417771184087092532217241,544321032843564207200923439448360825880284694009417771184087092532217241,544321032843564207200923439448360825880284694009417771184087092532217241,544321032843564207200923439448360825880284694009417771184087092532217241,544321032843564207200923439448360825880284694009417771184087092532217241,544321032843564207200923439448360825880284694009417771184087092532217241,544321032843564207200923439448360825880284694009417771184087092532217241,544321032843564207200923439448360825880284694009417771184087092532217241,544321032843564207200923439448360825880284694009417771184087092532217241,544321032843564207200923439448360825880284694009417771184087092532217241,544321032843564207200923439448360825880284694009417771184087092532217241,544321032843564207200923439448360825880284694009417771184087092532217241,544321032843564207200923439448360825880284694009417771184087092532217241,544321032843564207200923439448360825880284694009417771184087092532217241,544321032843564207200923439448360825880284694009417771184087092532217241</t>
  </si>
  <si>
    <t>-8.367725463352395,-7.087112763759949,-6.897227953739145,-6.873445671820358,-6.834905502174633,-6.805614345041449,-6.725109098698351,-6.59442042002679,-6.523675565099274,-6.483390671964367,-6.4467876026551405,-6.428555002384146,-6.316102886120458,-6.219419783725872,-6.198966172737676,-6.143068602213207,-6.107197855482662,-5.9424662989474974,-5.9261549325309355,-5.740655787135877,-5.717793621284746,-5.6692894753439065,-5.47913614113706,-5.463907071602743,-5.455496251175386,-5.426822755227414,-5.379267711624587,-5.326808422477491,-5.180585226138347,-5.159861915487301,-5.122540012623341,-5.091044705160368,-4.938822049298203,-4.894595259949167,-4.851276141612568,-4.77542871505158,-4.747590896541133,-4.726910159594911,-4.626006501758651,-4.59779879164867,-4.571419894257679,-4.446005075872853,-4.44065025560228,-4.439767999203215,-4.347051443932479,-4.308324687817353,-4.3011087093514515,-4.073016525363815,-4.063272765110663,-3.960289019955736,-3.868468611257009,-3.785206967908998,-3.763909337392962,-3.552398850996302,-3.5109937837588334,-3.5107778853282205,-3.504720267865986,-3.4783690309985325,-3.431655245829616,-3.3897303204797886,-3.3762633669738156,-3.3728697093667,-3.1609969451755937,-3.132634081548417,-3.073143293806255,-2.9848923276079753,-2.840761087736797,-2.757808124711975,-2.7356369541109538,-2.7148090526457618,-2.714480806272974,-2.648887391607663,-2.610776019147996,-2.6081406736514428,-2.4624603409210484,-2.4570732615554896,-2.409164355803075,-2.3941319283667277,-2.336386531986013,-2.28352263830138,-2.2503758661136617,-2.2132644204549226,-2.1540344445438526,-2.1239690151272503,-2.109431928088223,-2.1063120993367073,-2.087472775206315,-2.035719170148285,-2.0132545082315336,-1.9744432014234463,-1.9648802316283305,-1.9539469295365597,-1.935803743171308,-1.9147714845042672,-1.78095021305201,-1.729365888597413,-1.6609312393185682,-1.6550825333135264,-1.6503964057686331,-1.5858565796801822,-1.5465515377557306,-1.5426271542389463,-1.5406014007606963,-1.514312416611266,-1.4949036160783682,-1.490121650477155,-1.4836383466172272,-1.4520576345894953,-1.4230761740093048,-1.3893399995548674,-1.350929195838684,-1.2943126927071722,-1.2353894526749478,-1.2218297389523434,-1.2207124604438206,-1.2053868040206945,-1.1925093020193211,-1.1914511498594185,-1.1901711007741274,-1.1700408510670863,-1.167874620249833,-1.1650390285376977,-1.1479931787411972,-1.1124478505594513,-1.0615132563403393,-1.0615132563403389,-1.0585035403899672,-1.0376103660609188,-1.002304232412221,-0.9999895140569257,-0.9984055190979291,-0.990378418866877,-0.971466739767183,-0.9111251712831779,-0.9111251712831775,-0.8692521884527418,-0.8692521884527415</t>
  </si>
  <si>
    <t>0.4608170986175537,4.519675254821777,6.930323123931885,14.339866399765015,14.984638452529907,15.401836395263672,16.054742574691772,16.71267867088318,17.44296145439148,19.6256000995636,20.046290636062622,20.259979248046875,20.48625111579895,20.994672060012817,21.826563119888306,22.044230937957764,22.467971563339233,22.6730854511261,23.082781314849854,23.90790820121765,24.326207876205444,24.529277324676514,25.385788202285767,25.99204993247986,26.19916009902954,26.62641167640686,27.443866729736328,27.650065660476685,28.07227849960327,28.69559931755066,28.90169858932495,30.33984613418579,31.16787099838257,32.83434557914734,33.661691427230835,33.878304958343506,35.35821008682251,36.193034410476685,36.59272909164429,38.23454141616821,40.49062943458557,40.697717905044556,41.53166675567627,41.741771936416626,41.95687222480774,44.037094593048096,44.24826622009277,44.65540266036987,47.57595181465149,47.978155851364136,48.60792350769043,52.724966526031494,57.106903314590454,57.72571396827698,60.406569480895996,61.04037165641785,61.24793744087219,63.72676634788513,63.93839454650879,66.23663878440857,67.47176837921143,68.29365944862366,68.71584987640381,73.49712467193604,74.73074436187744,75.1540412902832,78.04291605949402,79.30117630958557,82.4833083152771,83.93309998512268,85.81312346458435,86.85118341445923,87.05577850341797,89.95217680931091,91.83216118812561,93.0689070224762,102.04802632331848,107.29692459106445,107.49901247024536,111.46301913261414,111.87172842025757,113.3010094165802,116.21271443367004,119.2857117652893,131.7286353111267,136.88652777671814,164.4011058807373,173.7245066165924,178.8604290485382,184.62628698349,191.0728211402893,201.9083697795868,215.31806111335754,217.45957899093628,217.85828471183777,223.23173475265503,238.7726767063141,254.47853684425354,271.01337575912476,280.5652265548706,293.2632122039795,304.6728940010071,322.6354703903198,324.7413032054901,353.5007917881012,371.89086413383484,392.90995502471924,413.92010736465454,449.5022211074829,469.77387857437134,519.416289806366,542.1320767402649,583.0872623920441,590.5329132080078,649.1772880554199,700.785875082016,725.0178084373474,741.9847440719604,751.1253752708435,763.39177775383,785.6414597034454,788.9327313899994,888.8013002872467,889.8392763137817,914.4009714126587,1139.928361415863,1188.3851881027222,1233.7746441364288,1383.6231455802917,1471.982590675354,1757.9692966938019,1772.3861203193665,2204.720875263214,2225.5227794647217,2244.994641304016,2960.1219782829285,3469.2044389247894</t>
  </si>
  <si>
    <t>1,17,27,62,65,67,70,73,75,85,87,88,89,91,95,96,98,99,101,105,107,108,112,115,116,118,122,123,125,128,129,136,140,148,152,153,160,164,166,174,185,186,190,191,192,202,203,205,219,221,224,244,265,268,281,284,285,297,298,309,315,319,321,344,350,352,366,372,387,394,403,408,409,423,432,438,481,506,507,526,528,535,549,564,624,649,781,826,851,879,910,962,1027,1037,1039,1065,1140,1216,1296,1342,1403,1458,1544,1554,1693,1781,1882,1983,2155,2253,2493,2603,2801,2837,3120,3368,3485,3567,3611,3670,3778,3794,4276,4281,4400,5490,5724,5942,6664,7091,8471,8541,10630,10731,10825,14285,16730</t>
  </si>
  <si>
    <t>2022-12-20 17:58:00.191309</t>
  </si>
  <si>
    <t>2022-12-20 18:58:00.761228</t>
  </si>
  <si>
    <t>-0.7764802850686359,-0.7764802850686359,-0.7764802850686359,-0.7764802850686359,-0.7764802850686359,-0.7764802850686359,-0.7764802850686359,-0.7764802850686359,-0.7764802850686359,-0.7764802850686359,-0.7764802850686359,-0.7764802850686359,-0.7764802850686359,-0.7764802850686359,-0.7764802850686359,-0.7764802850686359,-0.7764802850686359,-0.7764802850686359,-0.7764802850686359,-0.7764802850686359,-0.7764802850686359,-0.7764802850686359,-0.7764802850686359,-0.7764802850686359,-0.7764802850686359,-0.7764802850686359,-0.7764802850686359,-0.7764802850686359,-0.7764802850686359,-0.7764802850686359</t>
  </si>
  <si>
    <t>1745645736453598216609657915453051768503200576829020564462381726076970554,1745645736453598216609657915453051768503200576829020564462381726076970554,1745645736453598216609657915453051768503200576829020564462381726076970554,1745645736453598216609657915453051768503200576829020564462381726076970554,1745645736453598216609657915453051768503200576829020564462381726076970554,1745645736453598216609657915453051768503200576829020564462381726076970554,1745645736453598216609657915453051768503200576829020564462381726076970554,1745645736453598216609657915453051768503200576829020564462381726076970554,1745645736453598216609657915453051768503200576829020564462381726076970554,1745645736453598216609657915453051768503200576829020564462381726076970554,1745645736453598216609657915453051768503200576829020564462381726076970554,1745645736453598216609657915453051768503200576829020564462381726076970554,1745645736453598216609657915453051768503200576829020564462381726076970554,1745645736453598216609657915453051768503200576829020564462381726076970554,1745645736453598216609657915453051768503200576829020564462381726076970554,1745645736453598216609657915453051768503200576829020564462381726076970554,1745645736453598216609657915453051768503200576829020564462381726076970554,1745645736453598216609657915453051768503200576829020564462381726076970554,1745645736453598216609657915453051768503200576829020564462381726076970554,1745645736453598216609657915453051768503200576829020564462381726076970554,1745645736453598216609657915453051768503200576829020564462381726076970554,1745645736453598216609657915453051768503200576829020564462381726076970554,1745645736453598216609657915453051768503200576829020564462381726076970554,1745645736453598216609657915453051768503200576829020564462381726076970554,1745645736453598216609657915453051768503200576829020564462381726076970554,1745645736453598216609657915453051768503200576829020564462381726076970554,1745645736453598216609657915453051768503200576829020564462381726076970554,1745645736453598216609657915453051768503200576829020564462381726076970554,1745645736453598216609657915453051768503200576829020564462381726076970554,1745645736453598216609657915453051768503200576829020564462381726076970554</t>
  </si>
  <si>
    <t>-7.590744791686203,-7.4258611903696075,-7.295824794954723,-7.221955604021966,-6.904862107875369,-6.873103896529827,-6.584551495914145,-6.48495243678035,-6.30710580393099,-6.280735857268628,-6.205193556203495,-6.181624525536461,-6.097179529754203,-6.061455584368665,-6.022905320971077,-6.008543211507707,-6.005854995123542,-5.921021987885199,-5.797749263581714,-5.747386912909447,-5.624150406698079,-5.5994680807190225,-5.486361525417512,-5.470052519911426,-5.453409943922479,-5.39915251259113,-5.319600539100407,-5.234940741754455,-5.056905826467717,-5.0021981632663675,-4.991470880091931,-4.958791367737825,-4.928689239601437,-4.84153185409823,-4.835142928652389,-4.677745748890876,-4.560718288176286,-4.537673879178562,-4.455019621629969,-4.416988500959487,-4.3584854956001315,-4.35151578875068,-4.343887659421075,-4.315872130019702,-4.258877903099609,-4.174941550135816,-4.071035128322761,-4.049917761541795,-3.968934441105656,-3.9618876434296904,-3.8642845630968643,-3.823381138017696,-3.8120506869724404,-3.754324472205991,-3.6693501453146897,-3.636512584986152,-3.5601815804700574,-3.556458397266104,-3.53258349104952,-3.489791045492518,-3.4683597618727573,-3.422422185874106,-3.4010472002027887,-3.330190066792939,-3.2964440455732746,-3.287887464373881,-3.2370285080635384,-3.2216551747525264,-3.1977862012947313,-3.1348851423599235,-3.1087282470704714,-3.02661564130874,-2.951194370571238,-2.887166789223125,-2.840694186413038,-2.797313343062904,-2.757635957307543,-2.7142631782142006,-2.7114554372782766,-2.7045920382953166,-2.588068422440972,-2.530525892696465,-2.461759699497286,-2.430374929766459,-2.384344407683803,-2.3515435366413526,-2.305319030648388,-2.276926521922741,-2.271222044057221,-2.2683897589551476,-2.2612015172418265,-2.1769182711630113,-2.0988217613879385,-2.0957494995533,-2.034749615554376,-1.9884444248173245,-1.9468298950327212,-1.9334358833208878,-1.8332385150331214,-1.7840300787991294,-1.7246210732110985,-1.6776796133652203,-1.6475896175663434,-1.5511047781853737,-1.5248948704841745,-1.5235724636652241,-1.5190650952953961,-1.4507490318150629,-1.4394641882009376,-1.389175083209214,-1.368611826430597,-1.350286979485076,-1.328232153780029,-1.2696966217438748,-1.2630986650977,-1.2045116232652502,-1.1881695696678702,-1.154865894275821,-1.1406524327471812,-1.062707614587937,-1.047068409848554,-1.0470684098485536,-1.0044021355939543,-0.9945931307403604,-0.9522821968624513,-0.9087892463414955,-0.890360188730859,-0.8903601887308589,-0.8887250657861032,-0.8257936100626948,-0.8122078386664695,-0.7937751215809912,-0.7780122770697436,-0.7774616083561716,-0.7774616083561707,-0.7764802850686365,-0.7764802850686359</t>
  </si>
  <si>
    <t>0.41677236557006836,3.556943416595459,5.189006567001343,7.467653512954712,8.760115623474121,9.375880002975464,9.58358645439148,12.605480909347534,13.027130842208862,15.159050941467285,16.151514530181885,16.600945949554443,16.817076683044434,18.080774784088135,18.814554929733276,20.09125804901123,20.309386253356934,20.512993574142456,21.12026810646057,21.529081344604492,23.60129737854004,24.44226598739624,25.06008768081665,26.507378339767456,26.71346616744995,26.91610813140869,27.117182731628418,29.587891578674316,30.203824758529663,31.051334857940674,32.981435775756836,33.59771728515625,36.296096324920654,38.35614347457886,40.86292314529419,41.27465486526489,42.515408992767334,47.07619643211365,47.48184657096863,50.58195495605469,53.3163161277771,53.92368173599243,55.36409044265747,55.78126859664917,56.39150524139404,57.22496032714844,58.26605176925659,59.09639382362366,59.94886064529419,61.601794719696045,62.226101875305176,63.06958842277527,65.75595116615295,66.79445934295654,67.85000610351562,69.944589138031,71.17759156227112,72.00999307632446,73.03402614593506,73.8650050163269,74.4728331565857,76.74434113502502,77.15058898925781,77.98756718635559,79.69794011116028,80.94503736495972,81.3617913722992,82.60998630523682,83.8696539402008,84.694082736969,86.3416473865509,88.19723534584045,91.93177795410156,95.48030805587769,100.35323286056519,102.0014898777008,102.6303358078003,104.7251706123352,105.9742956161499,106.38200211524963,107.4331431388855,113.67752361297607,117.14068150520325,121.71031713485718,125.2051134109497,135.10758256912231,137.37503266334534,140.32434463500977,143.41444540023804,149.9180760383606,151.64132118225098,153.10051012039185,164.31715726852417,167.0074315071106,181.8263030052185,191.57699489593506,196.5695345401764,198.42650365829468,201.5993025302887,216.14998483657837,223.01531600952148,226.12131309509277,229.4637806415558,232.32456493377686,271.12424206733704,276.29329562187195,332.36580753326416,337.7311489582062,350.7334084510803,354.8414521217346,358.2955665588379,404.39959478378296,407.30357003211975,435.82094264030457,524.4269282817841,666.8555715084076,719.5102574825287,732.9843108654022,793.8717231750488,811.1757011413574,900.9344830513,922.0205495357513,931.8495919704437,1055.1874179840088,1087.4338970184326,1227.7611286640167,1253.5355007648468,1262.604944229126,1322.551929950714,1355.4681684970856,1398.5059764385223,1900.914365530014,2100.4095273017883,2179.5350992679596,2584.9945929050446,3193.7851498126984,3394.405813217163</t>
  </si>
  <si>
    <t>1,13,20,31,37,40,41,55,57,66,70,72,73,79,82,88,89,90,93,95,105,109,112,119,120,121,122,134,137,141,150,153,166,176,188,190,196,218,220,235,248,251,258,260,263,267,272,276,280,288,291,295,308,313,318,328,334,338,343,347,350,361,363,367,375,381,383,389,395,399,407,416,434,451,474,482,485,495,501,503,508,538,555,577,594,642,653,667,682,713,721,728,782,795,867,914,938,947,962,1032,1065,1080,1096,1110,1297,1322,1592,1618,1681,1701,1717,1940,1954,2092,2520,3208,3461,3526,3820,3903,4338,4440,4487,5083,5239,5917,6041,6085,6373,6532,6740,9169,10132,10515,12480,15417,16384</t>
  </si>
  <si>
    <t>2022-12-20 17:58:02.588484</t>
  </si>
  <si>
    <t>2022-12-20 18:58:03.243513</t>
  </si>
  <si>
    <t>-0.7588979429728115,-0.7588979429728115,-0.7588979429728115,-0.7588979429728115,-0.7588979429728115,-0.7588979429728115,-0.7588979429728115,-0.7588979429728115,-0.7588979429728115,-0.7588979429728115,-0.7588979429728115,-0.7588979429728115,-0.7588979429728115,-0.7588979429728115,-0.7588979429728115,-0.7588979429728115,-0.7588979429728115,-0.7588979429728115,-0.7588979429728115,-0.7588979429728115,-0.7588979429728115,-0.7588979429728115,-0.7588979429728115,-0.7588979429728115,-0.7588979429728115,-0.7588979429728115,-0.7588979429728115,-0.7588979429728115,-0.7588979429728115,-0.7588979429728115</t>
  </si>
  <si>
    <t>1117687497004817105794366468552598015567457179547937727074640035555262063,1117687497004817105794366468552598015567457179547937727074640035555262063,1117687497004817105794366468552598015567457179547937727074640035555262063,1117687497004817105794366468552598015567457179547937727074640035555262063,1117687497004817105794366468552598015567457179547937727074640035555262063,1117687497004817105794366468552598015567457179547937727074640035555262063,1117687497004817105794366468552598015567457179547937727074640035555262063,1117687497004817105794366468552598015567457179547937727074640035555262063,1117687497004817105794366468552598015567457179547937727074640035555262063,1117687497004817105794366468552598015567457179547937727074640035555262063,1117687497004817105794366468552598015567457179547937727074640035555262063,1117687497004817105794366468552598015567457179547937727074640035555262063,1117687497004817105794366468552598015567457179547937727074640035555262063,1117687497004817105794366468552598015567457179547937727074640035555262063,1117687497004817105794366468552598015567457179547937727074640035555262063,1117687497004817105794366468552598015567457179547937727074640035555262063,1117687497004817105794366468552598015567457179547937727074640035555262063,1117687497004817105794366468552598015567457179547937727074640035555262063,1117687497004817105794366468552598015567457179547937727074640035555262063,1117687497004817105794366468552598015567457179547937727074640035555262063,1117687497004817105794366468552598015567457179547937727074640035555262063,1117687497004817105794366468552598015567457179547937727074640035555262063,1117687497004817105794366468552598015567457179547937727074640035555262063,1117687497004817105794366468552598015567457179547937727074640035555262063,1117687497004817105794366468552598015567457179547937727074640035555262063,1117687497004817105794366468552598015567457179547937727074640035555262063,1117687497004817105794366468552598015567457179547937727074640035555262063,1117687497004817105794366468552598015567457179547937727074640035555262063,1117687497004817105794366468552598015567457179547937727074640035555262063,1117687497004817105794366468552598015567457179547937727074640035555262063</t>
  </si>
  <si>
    <t>-8.010897502477242,-8.008712737304638,-7.804847297029203,-7.7996411294148915,-7.208225728041507,-7.15160563315419,-6.9862956069089925,-6.521658839090117,-5.828040331408585,-5.722538359124463,-5.585940352982914,-5.56455537901262,-5.371441530437024,-5.367422317057687,-5.161842089804961,-5.052748789537949,-5.015467522459947,-4.702808520179059,-4.578747606100794,-4.4719946499848335,-4.388311092020802,-4.327705291096501,-4.287818694323104,-4.271279861631909,-4.1607453386836655,-4.1101506356169955,-4.0694190888878605,-4.066729233425848,-3.943317335455328,-3.8498122752164745,-3.7207523860590683,-3.6386350988588285,-3.564527202778801,-3.4501239614628623,-3.447867349076157,-3.369629861368304,-3.266039208503983,-3.2624009666433627,-3.156774757046982,-3.081837511345693,-3.075939160063613,-2.9583572420534585,-2.9256920469557537,-2.8413801931031544,-2.828493867510435,-2.812185722588235,-2.7993315110371535,-2.7874392496041445,-2.7340716592707697,-2.6961972026448953,-2.6544539062279,-2.631438344478951,-2.5969220948930847,-2.556034443050488,-2.5218838943353195,-2.503891344995735,-2.4843531286304814,-2.415237039017461,-2.407039650509833,-2.324911979592904,-2.254153680837496,-2.1174581204008227,-2.116560767051826,-2.0398420645763147,-2.0387802150293464,-2.008471144829659,-1.9751846821356753,-1.962618018913287,-1.9521543936019392,-1.8924006972869785,-1.8805153160941057,-1.8430995684753988,-1.8167747958522256,-1.7668099822434393,-1.681027117479993,-1.6426222971509057,-1.5939107503965968,-1.5836436688579703,-1.5298621722630703,-1.5066678181139317,-1.4519861870642212,-1.4411534873039373,-1.433290443594519,-1.4287157726981314,-1.4173778456006283,-1.3559655597409916,-1.3215227521838244,-1.2871213664536008,-1.2804218517790966,-1.2578253123641459,-1.2455497950249412,-1.2128119742150558,-1.1266680777234055,-1.1137289744843897,-1.103315511452805,-1.098451939300801,-1.0776281391614007,-1.0740042514699883,-1.0639276130653899,-1.0457319934480624,-1.0091295236452924,-1.0091295236452913,-0.9008070573199687,-0.8721210682526959,-0.8635399017673524,-0.8376880127322524,-0.8373468086484506,-0.8319265832338913,-0.8299993764356477,-0.7588979429728121,-0.758897942972812,-0.7588979429728115</t>
  </si>
  <si>
    <t>0.5064799785614014,3.6518781185150146,4.6868531703948975,4.8979833126068115,5.999306917190552,8.593076705932617,8.807211637496948,9.425062417984009,13.855154037475586,17.181052446365356,18.02002739906311,18.434252500534058,20.517136096954346,21.332989931106567,22.777258157730103,23.184057474136353,24.8338463306427,25.466175317764282,28.804076671600342,29.010658502578735,31.78178572654724,31.983258485794067,32.815879344940186,33.02344489097595,33.23455095291138,34.07089710235596,35.72882556915283,36.32950711250305,37.36903953552246,38.0048668384552,38.83585166931152,41.53978681564331,42.58033013343811,44.63941240310669,45.0460479259491,47.1020233631134,47.309152364730835,50.23761343955994,54.43210983276367,54.8563666343689,56.51371479034424,58.38713526725769,62.37992286682129,64.45547246932983,72.97723984718323,75.88524127006531,77.80822610855103,85.11652898788452,85.95501589775085,89.27628755569458,93.46222066879272,101.47489809989929,103.99233675003052,104.8267970085144,106.27444410324097,110.62642788887024,113.90709972381592,114.71039533615112,136.13825941085815,136.54352188110352,138.46224761009216,149.00568437576294,153.63396525382996,156.13565468788147,159.00586438179016,169.03685522079468,174.2179250717163,187.93572807312012,192.71699380874634,212.9415214061737,219.19346737861633,222.14000821113586,222.7768635749817,229.75840520858765,237.2433626651764,295.2429368495941,301.84655594825745,309.35295701026917,336.21495485305786,345.13153862953186,352.38660407066345,414.52332949638367,416.3737442493439,418.41518449783325,418.8268492221832,424.0432629585266,444.90285539627075,515.1052553653717,519.6397862434387,573.1569955348969,578.7361128330231,594.0540978908539,623.0555493831635,649.9599142074585,703.3715941905975,719.579530954361,769.5618395805359,777.4234974384308,784.0474653244019,800.095894575119,827.7779653072357,870.0893297195435,1076.8643126487732,1183.2145392894745,1268.097333431244,1282.410843372345,1316.6092002391815,1394.094573020935,2019.3644154071808,2040.3839364051819,2576.766808271408,3153.3350772857666</t>
  </si>
  <si>
    <t>1,14,19,20,25,37,38,41,60,75,79,81,91,95,102,104,112,115,131,132,145,146,150,151,152,156,164,167,172,175,179,192,197,207,209,219,220,234,254,256,264,273,292,302,343,357,366,401,405,421,441,479,491,495,502,523,539,543,646,648,657,707,729,741,755,803,828,894,917,1014,1044,1058,1061,1095,1131,1410,1442,1478,1606,1649,1684,1982,1991,2001,2003,2028,2128,2466,2488,2746,2773,2847,2986,3115,3370,3448,3688,3726,3758,3835,3968,4171,5166,5677,6085,6154,6317,6690,9697,9798,12385,15159</t>
  </si>
  <si>
    <t>2022-12-20 17:58:04.840285</t>
  </si>
  <si>
    <t>2022-12-20 18:58:05.553606</t>
  </si>
  <si>
    <t>-0.9660950588122406,-0.9660950588122406,-0.9660950588122406,-0.9660950588122406,-0.9660950588122406,-0.9660950588122406,-0.9660950588122406,-0.9660950588122406,-0.9660950588122406,-0.9660950588122406,-0.9660950588122406,-0.9660950588122406,-0.9660950588122406,-0.9660950588122406,-0.9660950588122406,-0.9660950588122406,-0.9660950588122406,-0.9660950588122406,-0.9660950588122406,-0.9660950588122406,-0.9660950588122406,-0.9660950588122406,-0.9660950588122406,-0.9660950588122406,-0.9660950588122406,-0.9660950588122406,-0.9660950588122406,-0.9660950588122406,-0.9660950588122406,-0.9660950588122406</t>
  </si>
  <si>
    <t>310140209103353063786818461586686536840393993652371957280720661597718101,310140209103353063786818461586686536840393993652371957280720661597718101,310140209103353063786818461586686536840393993652371957280720661597718101,310140209103353063786818461586686536840393993652371957280720661597718101,310140209103353063786818461586686536840393993652371957280720661597718101,310140209103353063786818461586686536840393993652371957280720661597718101,310140209103353063786818461586686536840393993652371957280720661597718101,310140209103353063786818461586686536840393993652371957280720661597718101,310140209103353063786818461586686536840393993652371957280720661597718101,310140209103353063786818461586686536840393993652371957280720661597718101,310140209103353063786818461586686536840393993652371957280720661597718101,310140209103353063786818461586686536840393993652371957280720661597718101,310140209103353063786818461586686536840393993652371957280720661597718101,310140209103353063786818461586686536840393993652371957280720661597718101,310140209103353063786818461586686536840393993652371957280720661597718101,310140209103353063786818461586686536840393993652371957280720661597718101,310140209103353063786818461586686536840393993652371957280720661597718101,310140209103353063786818461586686536840393993652371957280720661597718101,310140209103353063786818461586686536840393993652371957280720661597718101,310140209103353063786818461586686536840393993652371957280720661597718101,310140209103353063786818461586686536840393993652371957280720661597718101,310140209103353063786818461586686536840393993652371957280720661597718101,310140209103353063786818461586686536840393993652371957280720661597718101,310140209103353063786818461586686536840393993652371957280720661597718101,310140209103353063786818461586686536840393993652371957280720661597718101,310140209103353063786818461586686536840393993652371957280720661597718101,310140209103353063786818461586686536840393993652371957280720661597718101,310140209103353063786818461586686536840393993652371957280720661597718101,310140209103353063786818461586686536840393993652371957280720661597718101,310140209103353063786818461586686536840393993652371957280720661597718101</t>
  </si>
  <si>
    <t>-7.878243767195393,-7.577638770033625,-7.446261465854034,-7.4241974487845575,-7.243332547645064,-7.2198985623773195,-7.118889304368473,-7.118810865390584,-6.9969052251573585,-6.409687594583103,-6.329986465822114,-6.262542518739597,-6.142203560317725,-5.924825216603386,-5.789707642515691,-5.771884026108993,-5.533572644107491,-5.488078857201753,-5.445120340070434,-5.376726527983925,-5.279074402716265,-5.158177745960083,-5.100013917032668,-5.090842578434473,-5.07648388027989,-4.988515595607486,-4.96819260546667,-4.910374692203621,-4.908616544307259,-4.523685681946154,-4.445604106673685,-4.400313873666986,-4.322068569246965,-4.313698760433199,-4.216885090578318,-4.159660881624409,-4.149981724337247,-4.127067061492303,-4.092648833450562,-4.032648605204691,-3.9922605768502906,-3.9395199896351327,-3.804219625939126,-3.7761654964538165,-3.6508428161741677,-3.6470551333834176,-3.6151560492474557,-3.5343193667558324,-3.4270709320960795,-3.404628293246271,-3.37466196309145,-3.3215521014827525,-3.317023952499161,-3.2982158323673505,-3.230456940672592,-3.1645569182246924,-3.1179879660977576,-3.0737742067196474,-2.990302967427229,-2.8207344280506335,-2.8007076682365017,-2.6818387063744504,-2.677179746507009,-2.5511344734018895,-2.5096768540907832,-2.3045248681420256,-2.28469619096662,-2.2342498996381095,-2.0749800854764837,-2.065508308090729,-1.9805290014672683,-1.9374725540985605,-1.9361757645268065,-1.8514949655837267,-1.8387152214344333,-1.8368253537436872,-1.8284070167112276,-1.824550670410742,-1.8047986558162648,-1.7925138877424538,-1.7650257142616181,-1.7344022002534376,-1.7133748833011593,-1.6991066075983163,-1.6571320751041332,-1.5654792249601925,-1.5554206462535423,-1.548592911173439,-1.5313591699482612,-1.4153092742665305,-1.3648218748003038,-1.3107456713738697,-1.3001913080622138,-1.2923343589762328,-1.28247100924282,-1.2423920260656556,-1.236268384930591,-1.1155134011455152,-1.111715459261481,-1.1117154592614806,-1.1029407755719614,-1.0933928825970758,-1.0898004669259618,-1.0898004669259616,-1.0841906702092696,-1.0841906702092694,-1.075488501752763,-1.0732346060415991,-1.0624544319274896,-1.0590234842101647,-1.04460787738185,-1.0286831881793042,-0.9908972684931667,-0.9908972684931663,-0.9829672076985254,-0.9829672076985252,-0.9723928390189654,-0.9723928390189651,-0.9660950588122406</t>
  </si>
  <si>
    <t>0.41759347915649414,2.9455723762512207,4.045448064804077,5.3136887550354,5.760508298873901,7.4956746101379395,8.355104923248291,11.052667617797852,11.96350646018982,13.455445051193237,16.080134391784668,16.28324007987976,19.40662932395935,20.03003978729248,20.439175605773926,22.337333917617798,23.990123987197876,24.195247411727905,25.01071572303772,25.422483682632446,26.273505449295044,28.388614654541016,29.62866187095642,30.466787815093994,31.084531545639038,31.491171836853027,33.73674559593201,33.937315702438354,34.567699670791626,35.3980278968811,36.239012002944946,36.44413733482361,37.494298458099365,38.94050073623657,39.56229114532471,41.39425873756409,41.6023473739624,42.63128185272217,43.03544211387634,43.64467144012451,44.2579710483551,47.168508768081665,48.0088677406311,50.530006408691406,53.43045401573181,58.17184400558472,58.61417579650879,59.650213956832886,61.52770471572876,64.42853164672852,65.45856976509094,66.48099112510681,67.7401876449585,69.42010140419006,69.84090399742126,72.12546873092651,73.78587436676025,74.45327401161194,76.55732011795044,85.45987558364868,88.13433003425598,88.55757713317871,91.89990639686584,94.83825325965881,96.37824010848999,99.47691345214844,102.62663912773132,105.14437770843506,126.03781795501709,136.0469663143158,152.79216957092285,161.32790112495422,169.21648502349854,173.35563230514526,179.377703666687,210.67760586738586,232.22088241577148,233.05489540100098,234.7303204536438,236.81541800498962,239.0811059474945,242.65724754333496,247.2181761264801,248.2200469970703,305.02073073387146,313.5414934158325,324.6901512145996,366.01350498199463,372.64013600349426,461.1580274105072,487.5671806335449,531.5047099590302,609.314248085022,611.8074972629547,616.865998506546,622.4936621189117,638.7167286872864,653.8531024456024,682.3577177524567,745.7499403953552,965.7137608528137,990.6248610019684,1070.235953092575,1115.6945309638977,1161.91965341568,1199.7494025230408,1207.4030714035034,1360.7138028144836,1447.4343390464783,1479.9177310466766,1601.833843946457,1609.4958837032318,2107.0733449459076,2122.148605823517,2350.6486160755157,2742.41801071167,3089.6542410850525,3272.8298468589783,3549.365491628647</t>
  </si>
  <si>
    <t>1,12,17,23,25,33,37,48,52,59,71,72,87,90,92,101,109,110,114,116,120,130,136,140,143,145,156,157,160,164,168,169,174,181,184,193,194,199,201,204,207,221,225,237,251,274,276,281,290,304,309,314,320,328,330,341,349,352,362,405,418,420,436,450,457,472,487,499,600,648,728,769,807,827,856,1006,1110,1114,1122,1132,1143,1160,1182,1187,1460,1501,1554,1753,1785,2212,2339,2551,2927,2939,2963,2990,3068,3141,3277,3581,4638,4758,5141,5360,5583,5765,5802,6538,6956,7113,7700,7737,10133,10206,11309,13204,14871,15749,17071</t>
  </si>
  <si>
    <t>2022-12-20 18:44:53.658578</t>
  </si>
  <si>
    <t>2022-12-20 19:44:54.192237</t>
  </si>
  <si>
    <t>-0.6997153302312884,-0.6997153302312884,-0.6997153302312884,-0.6997153302312884,-0.6997153302312884,-0.6997153302312884,-0.6997153302312884,-0.6997153302312884,-0.6997153302312884,-0.6997153302312884,-0.6997153302312884,-0.6997153302312884,-0.6997153302312884,-0.6997153302312884,-0.6997153302312884,-0.6997153302312884,-0.6997153302312884,-0.6997153302312884,-0.6997153302312884,-0.6997153302312884,-0.6997153302312884,-0.6997153302312884,-0.6997153302312884,-0.6997153302312884,-0.6997153302312884,-0.6997153302312884,-0.6997153302312884,-0.6997153302312884,-0.6997153302312884,-0.6997153302312884</t>
  </si>
  <si>
    <t>1049798165898536087914019632248527519807078480759937188693213517972203211,1049798165898536087914019632248527519807078480759937188693213517972203211,1049798165898536087914019632248527519807078480759937188693213517972203211,1049798165898536087914019632248527519807078480759937188693213517972203211,1049798165898536087914019632248527519807078480759937188693213517972203211,1049798165898536087914019632248527519807078480759937188693213517972203211,1049798165898536087914019632248527519807078480759937188693213517972203211,1049798165898536087914019632248527519807078480759937188693213517972203211,1049798165898536087914019632248527519807078480759937188693213517972203211,1049798165898536087914019632248527519807078480759937188693213517972203211,1049798165898536087914019632248527519807078480759937188693213517972203211,1049798165898536087914019632248527519807078480759937188693213517972203211,1049798165898536087914019632248527519807078480759937188693213517972203211,1049798165898536087914019632248527519807078480759937188693213517972203211,1049798165898536087914019632248527519807078480759937188693213517972203211,1049798165898536087914019632248527519807078480759937188693213517972203211,1049798165898536087914019632248527519807078480759937188693213517972203211,1049798165898536087914019632248527519807078480759937188693213517972203211,1049798165898536087914019632248527519807078480759937188693213517972203211,1049798165898536087914019632248527519807078480759937188693213517972203211,1049798165898536087914019632248527519807078480759937188693213517972203211,1049798165898536087914019632248527519807078480759937188693213517972203211,1049798165898536087914019632248527519807078480759937188693213517972203211,1049798165898536087914019632248527519807078480759937188693213517972203211,1049798165898536087914019632248527519807078480759937188693213517972203211,1049798165898536087914019632248527519807078480759937188693213517972203211,1049798165898536087914019632248527519807078480759937188693213517972203211,1049798165898536087914019632248527519807078480759937188693213517972203211,1049798165898536087914019632248527519807078480759937188693213517972203211,1049798165898536087914019632248527519807078480759937188693213517972203211</t>
  </si>
  <si>
    <t>-8.248380314809616,-7.973102329797825,-7.615166694525071,-7.439997043030003,-7.330346059629598,-6.8342697804744335,-6.714439849344602,-6.668189134856476,-6.585436515158354,-6.352644457259814,-6.338422783452409,-6.161168887525805,-6.0298768254033375,-5.9952281240973,-5.912858961492775,-5.817200604588985,-5.787628677287416,-5.781490279334166,-5.670568643998119,-5.578312200307833,-5.416870960486986,-5.408714833248194,-5.228724050330266,-5.210623640138125,-5.17080808724467,-5.119424471899623,-5.0882490110990615,-5.011010722224194,-4.970726132305363,-4.956583688504862,-4.923148204112378,-4.921293613115774,-4.860378970177079,-4.796991956903614,-4.761353652346335,-4.6332045114596925,-4.474083987655374,-4.4588502918852715,-4.399526848841372,-4.3546517640326465,-4.280203030245242,-4.202912310591255,-4.182830063127796,-4.1713404472589986,-4.105570812733356,-4.008143940672063,-3.9720466585996297,-3.952045421885844,-3.916240159549322,-3.9107808392687082,-3.8547604991619098,-3.8384718322341245,-3.825490264682436,-3.809203580308464,-3.692918715282078,-3.592524133665215,-3.582185050939957,-3.469111864573375,-3.426915406164515,-3.307381314689301,-3.2708901468314857,-3.243421677697003,-3.2038055236378864,-3.1460428421891704,-3.1398225339667674,-3.02109777646779,-2.9546403572889357,-2.921189727225763,-2.7552131327576537,-2.7241998456762775,-2.656174935550088,-2.589983009372948,-2.5705387021108312,-2.547509623323682,-2.520971551600039,-2.441329761048955,-2.4110672675538845,-2.361296993174526,-2.353871746452248,-2.2608488909420115,-2.2539232184970444,-2.242478080873101,-2.098183402558946,-2.0848222599819413,-2.0171799464189286,-1.9974950598143622,-1.927691173567399,-1.9175534736610147,-1.851881580366188,-1.7953916554356035,-1.7413074505654824,-1.7325817901458276,-1.682143426664772,-1.6395368009869788,-1.6395368009869777,-1.5779750471305476,-1.5779750471305474,-1.5597321376542592,-1.489179491752888,-1.483738438962066,-1.4370161549083758,-1.4216708345057307,-1.3404886653341677,-1.2433727125912994,-1.223686431884848,-1.2056575719906195,-1.2018620834422271,-1.2018620834422264,-1.1698335201111545,-1.1577401238344174,-1.157383318368932,-1.1518803366790509,-1.1507494189005594,-1.1359061876429457,-1.127210789475182,-1.034222505779556,-1.0259632310960116,-1.0259632310960112,-1.0149570240860164,-0.9938932310470867,-0.9859759829948744,-0.9690170223986401,-0.9115201820675392,-0.9042471722871793,-0.8575831186942104,-0.8575831186942102,-0.8406960274272836,-0.8315765587757764,-0.8161582334494242,-0.8161582334494232,-0.8161582334494226,-0.7768310914442804,-0.774393746799894,-0.7664413468974094,-0.7313957385638239,-0.729022293467134,-0.7290222934671333,-0.7290222934671323,-0.7257475870128637,-0.7063387630914552,-0.6997153302312884</t>
  </si>
  <si>
    <t>0.4123544692993164,1.0264992713928223,2.466648578643799,2.67773175239563,5.184101104736328,6.410505294799805,9.138167381286621,13.697620153427124,13.902714967727661,14.116297245025635,16.65562081336975,17.06972312927246,18.10963225364685,19.957935571670532,20.35960292816162,20.754132747650146,22.84605360031128,23.05615544319153,24.515254259109497,25.157535076141357,27.22941303253174,30.736316442489624,31.150485038757324,32.230960845947266,32.87228608131409,34.51901936531067,35.14482593536377,35.55896806716919,36.39784812927246,37.427732706069946,38.244152307510376,38.65798592567444,39.28318452835083,40.72276997566223,41.743680477142334,41.951841831207275,42.97283864021301,44.32508373260498,46.05086421966553,46.687734603881836,47.30345797538757,48.14321541786194,50.03654766082764,51.96605110168457,52.18563485145569,53.20996165275574,56.15557599067688,57.409122705459595,57.8208122253418,58.01787185668945,58.84668469429016,60.10676956176758,61.75757431983948,63.23112940788269,63.64634299278259,65.54884266853333,65.97853779792786,67.64284706115723,68.8392722606659,70.68858981132507,73.14310503005981,73.76865458488464,76.49638271331787,77.34132599830627,78.38538646697998,80.90605688095093,82.37231945991516,83.8118212223053,84.2149727344513,86.9253466129303,88.17039227485657,94.98876714706421,95.61807060241699,98.71343445777893,100.34673428535461,102.84622263908386,104.72775888442993,105.81541633605957,113.92482829093933,116.44414854049683,137.19426369667053,140.94612216949463,142.18764877319336,146.38952112197876,154.51255106925964,158.44035935401917,166.93655037879944,181.7349739074707,198.2637176513672,261.26378059387207,263.4557089805603,272.7464370727539,293.3353714942932,368.0698745250702,379.50844073295593,381.7851505279541,386.76150703430176,441.8201415538788,444.2902228832245,453.8169870376587,491.59578680992126,525.1611316204071,537.0731694698334,575.695497751236,583.7744431495667,597.9333515167236,602.2999722957611,648.71768450737,658.0619673728943,681.1508457660675,695.2679526805878,704.450838804245,707.7169036865234,714.2706162929535,777.457768201828,780.5789260864258,809.5565218925476,828.9357748031616,841.876612663269,978.0364615917206,1081.631690979004,1117.2566242218018,1172.9230976104736,1596.581778049469,1700.9369506835938,1738.223300933838,1808.1464402675629,1845.5468192100525,1893.184870481491,1980.1096081733704,2028.9418425559998,2072.36026263237,2390.8102226257324,2392.2547540664673,2885.6724288463593,3084.0620560646057,3108.1288788318634,3165.8847000598907,3331.3031713962555,3410.441475391388,3552.816791534424</t>
  </si>
  <si>
    <t>1,3,10,11,23,29,42,64,65,66,78,80,85,94,96,98,108,109,116,119,129,146,148,153,156,164,167,169,173,178,182,184,187,194,199,200,204,210,218,221,224,228,237,246,247,252,266,272,274,275,279,285,293,300,302,311,313,321,327,336,348,351,364,368,373,385,392,399,401,414,420,453,456,471,479,491,500,505,544,556,656,674,680,700,739,758,799,871,951,1250,1260,1304,1401,1759,1814,1825,1849,2114,2126,2170,2352,2514,2569,2755,2794,2860,2881,3104,3149,3260,3328,3369,3384,3415,3713,3728,3861,3954,4016,4668,5166,5338,5605,7632,8125,8304,8632,8811,9039,9456,9691,9899,11425,11432,13793,14744,14860,15138,15932,16312,16997</t>
  </si>
  <si>
    <t>2022-12-20 18:48:28.219023</t>
  </si>
  <si>
    <t>2022-12-20 19:48:28.863977</t>
  </si>
  <si>
    <t>-0.6304469352443547,-0.6304469352443547,-0.6304469352443547,-0.6304469352443547,-0.6304469352443547,-0.6304469352443547,-0.6304469352443547,-0.6304469352443547,-0.6304469352443547,-0.6304469352443547,-0.6304469352443547,-0.6304469352443547,-0.6304469352443547,-0.6304469352443547,-0.6304469352443547,-0.6304469352443547,-0.6304469352443547,-0.6304469352443547,-0.6304469352443547,-0.6304469352443547,-0.6304469352443547,-0.6304469352443547,-0.6304469352443547,-0.6304469352443547,-0.6304469352443547,-0.6304469352443547,-0.6304469352443547,-0.6304469352443547,-0.6304469352443547,-0.6304469352443547</t>
  </si>
  <si>
    <t>901260194725671958225666476339440154383452378645563621534393519980826105,901260194725671958225666476339440154383452378645563621534393519980826105,901260194725671958225666476339440154383452378645563621534393519980826105,901260194725671958225666476339440154383452378645563621534393519980826105,901260194725671958225666476339440154383452378645563621534393519980826105,901260194725671958225666476339440154383452378645563621534393519980826105,901260194725671958225666476339440154383452378645563621534393519980826105,901260194725671958225666476339440154383452378645563621534393519980826105,901260194725671958225666476339440154383452378645563621534393519980826105,901260194725671958225666476339440154383452378645563621534393519980826105,901260194725671958225666476339440154383452378645563621534393519980826105,901260194725671958225666476339440154383452378645563621534393519980826105,901260194725671958225666476339440154383452378645563621534393519980826105,901260194725671958225666476339440154383452378645563621534393519980826105,901260194725671958225666476339440154383452378645563621534393519980826105,901260194725671958225666476339440154383452378645563621534393519980826105,901260194725671958225666476339440154383452378645563621534393519980826105,901260194725671958225666476339440154383452378645563621534393519980826105,901260194725671958225666476339440154383452378645563621534393519980826105,901260194725671958225666476339440154383452378645563621534393519980826105,901260194725671958225666476339440154383452378645563621534393519980826105,901260194725671958225666476339440154383452378645563621534393519980826105,901260194725671958225666476339440154383452378645563621534393519980826105,901260194725671958225666476339440154383452378645563621534393519980826105,901260194725671958225666476339440154383452378645563621534393519980826105,901260194725671958225666476339440154383452378645563621534393519980826105,901260194725671958225666476339440154383452378645563621534393519980826105,901260194725671958225666476339440154383452378645563621534393519980826105,901260194725671958225666476339440154383452378645563621534393519980826105,901260194725671958225666476339440154383452378645563621534393519980826105</t>
  </si>
  <si>
    <t>-7.880834157940686,-7.537973586122292,-7.502910474029153,-7.313505506857478,-7.118339982940025,-6.9994707710209365,-6.862499650748049,-6.8535246466348285,-6.845654035862899,-6.809234758124226,-6.6360173248201315,-6.3493961690350105,-6.2343176701654155,-6.222521036637054,-6.112822612452123,-6.013616209346711,-5.500009126327886,-5.291091116341608,-5.121735351510271,-5.040493573755007,-4.997831414543038,-4.860814014338166,-4.805951700122971,-4.733788808183217,-4.430537970926816,-4.3462373789168725,-4.330617340613148,-4.330102657994061,-4.2249980227906025,-4.173598547988377,-4.082995817165645,-3.8330104479617737,-3.695348614669326,-3.60073736143897,-3.515179776584268,-3.4796582213858804,-3.448257855415355,-3.3613462802562597,-3.3597053945261095,-3.226277236396766,-3.1851426014264925,-3.076352490944492,-2.9151816653506977,-2.8964192026219955,-2.885199104484107,-2.863350665072206,-2.8009938178223712,-2.7768052335093882,-2.7233690366327234,-2.6022781965981334,-2.5945562576440384,-2.562307832517944,-2.54722047830166,-2.5411848225386238,-2.2821401129553776,-2.267573661669456,-2.209571272662414,-2.152228066671544,-2.0806216463808487,-2.0806216463808482,-1.945975758780323,-1.9303581842393942,-1.9007412529531567,-1.8972582172769845,-1.8767573238986457,-1.8760914786919303,-1.7990351921274046,-1.7790280435258656,-1.771053147230559,-1.7655803952693234,-1.7590111736285445,-1.571213524436761,-1.5531757007291958,-1.5173732998964466,-1.5057101247904578,-1.4620214068697752,-1.3834880170278598,-1.2804433041817962,-1.2724340797350697,-1.267446895600499,-1.221712932723349,-1.1650365537509335,-1.147884806883586,-1.1090635840364484,-1.0949064587547235,-1.0922938381482041,-1.0895105011184463,-1.073937817943774,-1.0691053721377421,-1.0228336447189121,-1.0182760079711985,-1.0126797773708647,-1.00368665168424,-0.9954015480184734,-0.9600645888164057,-0.9233014551602685,-0.9151593199300818,-0.8847576221272857,-0.8632667587580213,-0.8614640684659325,-0.8297730601116582,-0.8072946448764897,-0.7839344293336209,-0.740745916396425,-0.7407459163964241,-0.735199283249977,-0.7332920568018275,-0.7332920568018273,-0.73219884750132,-0.7227699972463302,-0.6968876002133453,-0.6952755834405284,-0.6857340612316151,-0.6749284409600096,-0.6665601351258394,-0.6557378365993829,-0.6304469352443548,-0.6304469352443547</t>
  </si>
  <si>
    <t>0.40718936920166016,3.945305824279785,5.385277986526489,5.799972057342529,6.714513301849365,8.35534381866455,9.400812149047852,11.470125436782837,13.024167537689209,13.842438459396362,14.043036222457886,15.682596683502197,16.30386757850647,16.50792360305786,17.330780506134033,18.351707220077515,19.371477842330933,21.213094472885132,22.018872499465942,24.69925594329834,25.109947681427002,25.518614053726196,26.114890575408936,26.741705179214478,27.365966081619263,28.807066202163696,29.843451499938965,30.665396690368652,31.08611035346985,32.34065794944763,32.75982093811035,36.31391739845276,41.8799614906311,47.72378420829773,51.30895495414734,55.48778009414673,55.69433665275574,58.295777320861816,61.24368333816528,62.47715449333191,63.0952935218811,63.913599491119385,71.19851422309875,78.00480389595032,78.41444945335388,81.09100890159607,84.82008624076843,87.28956913948059,88.54872417449951,91.84930109977722,93.50815892219543,95.14588809013367,96.61520528793335,97.42949342727661,100.31087827682495,103.00098395347595,104.66479444503784,107.5495092868805,111.06145000457764,114.78067469596863,119.1451485157013,125.55996584892273,127.0020956993103,128.0279643535614,130.30508708953857,151.59140181541443,161.12806129455566,200.57216143608093,250.25040483474731,250.6590712070465,252.50273513793945,264.3472170829773,270.55471444129944,273.42393684387207,276.7329294681549,279.20556378364563,281.6672170162201,313.8172416687012,459.43983268737793,681.3519554138184,696.9395451545715,724.2837653160095,734.4645342826843,737.419332742691,747.5179312229156,778.1894700527191,788.334095954895,821.590616941452,911.7771918773651,912.1918125152588,913.6348085403442,927.4805951118469,947.1860778331757,980.0856351852417,1008.6069004535675,1028.2962732315063,1040.5360901355743,1050.215847492218,1090.3279738426208,1223.9907686710358,1252.9817502498627,1261.6910738945007,1300.5706279277802,1315.8486459255219,1540.8973987102509,1640.7669982910156,1643.8481152057648,1696.3129856586456,1790.1010172367096,1814.8777658939362,1879.2491550445557,2171.6762311458588,2291.762268781662,2317.3652780056,2399.505668401718,2728.5818421840668,3113.9826815128326,3285.2330346107483</t>
  </si>
  <si>
    <t>1,17,24,26,30,38,43,53,60,64,65,73,76,77,81,86,91,100,104,117,119,121,124,127,130,137,142,146,148,154,156,172,199,227,244,264,265,277,291,297,300,304,339,370,372,385,403,415,421,437,445,453,460,464,478,491,499,513,530,548,569,600,607,612,623,724,770,961,1200,1202,1211,1268,1298,1312,1328,1340,1352,1507,2209,3268,3343,3474,3523,3537,3586,3734,3783,3944,4381,4383,4390,4457,4552,4711,4849,4944,5003,5050,5244,5889,6030,6072,6260,6334,7407,7880,7895,8148,8601,8721,9031,10442,11019,11142,11538,13124,14987,15814</t>
  </si>
  <si>
    <t>2022-12-20 18:50:50.834058</t>
  </si>
  <si>
    <t>2022-12-20 19:50:51.370445</t>
  </si>
  <si>
    <t>-0.8376880085988294,-0.8376880085988294,-0.8376880085988294,-0.8376880085988294,-0.8376880085988294,-0.8376880085988294,-0.8376880085988294,-0.8376880085988294,-0.8376880085988294,-0.8376880085988294,-0.8376880085988294,-0.8376880085988294,-0.8376880085988294,-0.8376880085988294,-0.8376880085988294,-0.8376880085988294,-0.8376880085988294,-0.8376880085988294,-0.8376880085988294,-0.8376880085988294,-0.8376880085988294,-0.8376880085988294,-0.8376880085988294,-0.8376880085988294,-0.8376880085988294,-0.8376880085988302,-0.8376880085988302,-0.8376880085988302,-0.8376880085988302,-0.8376880085988302</t>
  </si>
  <si>
    <t>1130635659255352454756283742001385643617443509072682486619155077930573245,1130635659255352454756283742001385643617443509072682486619155077930573245,1130635659255352454756283742001385643617443509072682486619155077930573245,1130635659255352454756283742001385643617443509072682486619155077930573245,1130635659255352454756283742001385643617443509072682486619155077930573245,1130635659255352454756283742001385643617443509072682486619155077930573245,1130635659255352454756283742001385643617443509072682486619155077930573245,1130635659255352454756283742001385643617443509072682486619155077930573245,1130635659255352454756283742001385643617443509072682486619155077930573245,1130635659255352454756283742001385643617443509072682486619155077930573245,1130635659255352454756283742001385643617443509072682486619155077930573245,1130635659255352454756283742001385643617443509072682486619155077930573245,1130635659255352454756283742001385643617443509072682486619155077930573245,1130635659255352454756283742001385643617443509072682486619155077930573245,1130635659255352454756283742001385643617443509072682486619155077930573245,1130635659255352454756283742001385643617443509072682486619155077930573245,1130635659255352454756283742001385643617443509072682486619155077930573245,1130635659255352454756283742001385643617443509072682486619155077930573245,1130635659255352454756283742001385643617443509072682486619155077930573245,1130635659255352454756283742001385643617443509072682486619155077930573245,1130635659255352454756283742001385643617443509072682486619155077930573245,1130635659255352454756283742001385643617443509072682486619155077930573245,1130635659255352454756283742001385643617443509072682486619155077930573245,1130635659255352454756283742001385643617443509072682486619155077930573245,1130635659255352454756283742001385643617443509072682486619155077930573245,1130635659255352454756283742001385643617443509072682491230841096357960893,1130635659255352454756283742001385643617443509072682491230841096357960893,1130635659255352454756283742001385643617443509072682491230841096357960893,1130635659255352454756283742001385643617443509072682491230841096357960893,1130635659255352454756283742001385643617443509072682491230841096357960893</t>
  </si>
  <si>
    <t>-7.913054782616532,-7.0949774749949075,-6.990876654170134,-6.69436824905822,-6.470265674389464,-6.36289183765218,-6.340969078046703,-6.075292265472248,-5.940791434205903,-5.857073219844146,-5.7418225416422,-5.488213479762092,-5.35068609465237,-5.267450873353307,-5.182301899999943,-4.90689882953233,-4.774950571542074,-4.611576328223712,-4.5892144454699055,-4.525490424615451,-4.4945734428851765,-4.484605542281536,-4.422061011785328,-4.399383196442348,-4.341852878697944,-4.216407083043874,-4.157466849954854,-4.152208361043543,-3.986788992757133,-3.9312401914458364,-3.8107544533767177,-3.7760169176662526,-3.7531382924213417,-3.736629497557567,-3.551846887779773,-3.45351899152688,-3.3157884391737755,-3.305183493388341,-3.2382591205689395,-3.223340801501547,-3.211032933639803,-3.1030230380714157,-3.050032355673614,-3.0206373903334236,-2.8837667205723774,-2.880615960855164,-2.866043514695873,-2.742862967155086,-2.7287572789030525,-2.700471230027567,-2.6665902037720914,-2.580266446751395,-2.5482053875159445,-2.489250243868411,-2.443355560094436,-2.416012665208442,-2.4012207271901786,-2.4003242663207742,-2.3410669258742027,-2.2898629025650243,-2.224661102701666,-2.2080671192209396,-2.1313482875337795,-2.019813596687588,-1.9906425419027525,-1.9850872554869243,-1.9577333760478735,-1.8884427362766438,-1.8326945409205655,-1.8093425982325062,-1.7587960869583708,-1.737919517784389,-1.7279495347741451,-1.663317879573707,-1.6592526121613043,-1.6101893962506844,-1.5891959153578652,-1.5854203322003166,-1.580073671954467,-1.5687141940502296,-1.489541755500638,-1.4858659387415096,-1.4858659387415076,-1.4819310126930294,-1.4055456964765523,-1.3954790543868074,-1.3705278502751024,-1.362377002909629,-1.3204598636938805,-1.3149526348375433,-1.305450230249595,-1.2894713103988753,-1.2650648250057568,-1.2478666600704993,-1.2409120139508476,-1.2377803862072831,-1.2263756692688328,-1.1980362707453198,-1.181736050198327,-1.1817360501983267,-1.1562667524432393,-1.1386296639896698,-1.1314079954508005,-1.129818050287837,-1.1049377784936223,-1.0076074203453034,-1.0056762957394325,-0.9601233826837973,-0.9599915601992564,-0.9051428597046616,-0.8993222268528105,-0.8841646708524815,-0.8376880085988302,-0.8376880085988294</t>
  </si>
  <si>
    <t>0.42026567459106445,1.0435912609100342,4.378716707229614,4.997462272644043,7.666701555252075,10.361895322799683,11.625607967376709,13.089750051498413,13.703532218933105,14.964423179626465,15.37812352180481,16.616070985794067,18.29339075088501,19.728574991226196,21.60484480857849,22.434763193130493,23.675402641296387,27.212242126464844,29.078559637069702,29.487244606018066,30.323198795318604,30.53278636932373,33.04598426818848,33.45968413352966,33.8588330745697,36.116028785705566,36.32310104370117,36.52918720245361,37.77836227416992,40.47411012649536,42.14497709274292,44.64397883415222,45.47940683364868,46.32931709289551,47.15920805931091,50.503669023513794,52.98527479171753,57.555997133255005,59.004024267196655,59.21810460090637,61.266459941864014,63.14434862136841,66.07233166694641,67.1128032207489,69.613605260849,71.28480553627014,72.11363458633423,73.97450160980225,75.64174318313599,78.13061928749084,80.61161708831787,82.47239422798157,88.2465443611145,92.80031085014343,103.60735058784485,106.28800010681152,106.69467949867249,106.90181922912598,109.19675993919373,112.42719793319702,142.94288420677185,155.17440819740295,158.4838902950287,176.99779224395752,207.40584182739258,214.87552642822266,217.13555312156677,219.19392943382263,240.19424057006836,246.0099744796753,250.35890245437622,263.923725605011,271.56799960136414,285.9000906944275,300.0125238895416,310.0204894542694,320.60172057151794,337.4361526966095,352.6104362010956,353.45944023132324,354.72139501571655,404.4413962364197,484.95774006843567,526.9735746383667,535.4046721458435,538.1061751842499,541.8310027122498,557.4069895744324,561.9685461521149,617.7488446235657,620.0517299175262,659.7023041248322,685.6795749664307,736.1854763031006,803.6314930915833,898.6306066513062,919.6346409320831,946.3591794967651,967.6274263858795,987.4083817005157,1000.9764063358307,1007.8106620311737,1141.3417537212372,1298.1736743450165,1554.7709238529205,1764.926281929016,1868.267326116562,2232.849144935608,2442.3609652519226,2456.8065366744995,2690.530117750168,2947.1645464897156,3317.1136269569397,3597.812418460846</t>
  </si>
  <si>
    <t>1,3,19,22,35,48,54,61,64,70,72,78,86,93,102,106,112,129,138,140,144,145,157,159,161,172,173,174,180,193,201,213,217,221,225,241,253,275,282,283,293,302,316,321,333,341,345,354,362,374,386,395,423,443,495,508,510,511,522,537,684,743,759,846,992,1028,1039,1049,1148,1176,1197,1262,1299,1368,1436,1484,1535,1616,1685,1689,1695,1932,2310,2513,2553,2566,2584,2659,2681,2948,2959,3150,3275,3518,3843,4300,4401,4529,4631,4726,4791,4824,5465,6206,7429,8438,8933,10683,11687,11757,12880,14115,15898,17270</t>
  </si>
  <si>
    <t>2022-12-20 18:52:23.037471</t>
  </si>
  <si>
    <t>2022-12-20 19:52:23.665415</t>
  </si>
  <si>
    <t>-0.8934115740596181,-0.8934115740596181,-0.8934115740596181,-0.8934115740596181,-0.8934115740596181,-0.8934115740596181,-0.8934115740596181,-0.8934115740596181,-0.8934115740596181,-0.8934115740596181,-0.8934115740596181,-0.8934115740596181,-0.8934115740596181,-0.8934115740596181,-0.8934115740596181,-0.8934115740596181,-0.8934115740596181,-0.8934115740596181,-0.8934115740596181,-0.8934115740596181,-0.8934115740596181,-0.8934115740596181,-0.8934115740596181,-0.8934115740596181,-0.8934115740596181,-0.8934115740596181,-0.8934115740596181,-0.8934115740596181,-0.8934115740596181,-0.8934115740596181</t>
  </si>
  <si>
    <t>1060324546479219523256266671669488850881443648968788250512189573133377402,1060324546479219523256266671669488850881443648968788250512189573133377402,1060324546479219523256266671669488850881443648968788250512189573133377402,1060324546479219523256266671669488850881443648968788250512189573133377402,1060324546479219523256266671669488850881443648968788250512189573133377402,1060324546479219523256266671669488850881443648968788250512189573133377402,1060324546479219523256266671669488850881443648968788250512189573133377402,1060324546479219523256266671669488850881443648968788250512189573133377402,1060324546479219523256266671669488850881443648968788250512189573133377402,1060324546479219523256266671669488850881443648968788250512189573133377402,1060324546479219523256266671669488850881443648968788250512189573133377402,1060324546479219523256266671669488850881443648968788250512189573133377402,1060324546479219523256266671669488850881443648968788250512189573133377402,1060324546479219523256266671669488850881443648968788250512189573133377402,1060324546479219523256266671669488850881443648968788250512189573133377402,1060324546479219523256266671669488850881443648968788250512189573133377402,1060324546479219523256266671669488850881443648968788250512189573133377402,1060324546479219523256266671669488850881443648968788250512189573133377402,1060324546479219523256266671669488850881443648968788250512189573133377402,1060324546479219523256266671669488850881443648968788250512189573133377402,1060324546479219523256266671669488850881443648968788250512189573133377402,1060324546479219523256266671669488850881443648968788250512189573133377402,1060324546479219523256266671669488850881443648968788250512189573133377402,1060324546479219523256266671669488850881443648968788250512189573133377402,1060324546479219523256266671669488850881443648968788250512189573133377402,1060324546479219523256266671669488850881443648968788250512189573133377402,1060324546479219523256266671669488850881443648968788250512189573133377402,1060324546479219523256266671669488850881443648968788250512189573133377402,1060324546479219523256266671669488850881443648968788250512189573133377402,1060324546479219523256266671669488850881443648968788250512189573133377402</t>
  </si>
  <si>
    <t>-7.964824372857609,-7.87882575331397,-7.371114961552792,-7.299993299826894,-7.1009687177940455,-6.981481821532184,-6.904719383370763,-6.723006930386624,-6.595565157196229,-6.433531346750605,-6.336258432642262,-6.258247353816053,-6.239918998637629,-6.000734266125154,-5.847762290346209,-5.639616474123966,-5.425410952574232,-5.349730501714147,-5.251635970468356,-5.21229032285426,-5.11001624148762,-5.102221794026838,-5.011631965268843,-4.889021223594654,-4.870408093738297,-4.839872138128881,-4.736347771798018,-4.681494091135973,-4.413312623707625,-4.400813729735924,-4.350423052433443,-4.297034771435353,-4.270157705019646,-4.251897791172493,-4.196911685913752,-4.180064487889792,-4.125870186187917,-4.094759503365196,-4.036683240943792,-3.9049704704606207,-3.841568945061758,-3.821057696414188,-3.7895254685057744,-3.6461714527755786,-3.5958345859866734,-3.568100034961583,-3.523355699091433,-3.4947220952592875,-3.46163684803374,-3.4329264781266096,-3.4019560563720326,-3.357100486252298,-3.325405183039786,-3.0727168938204814,-3.034989484863814,-3.030460252197468,-2.9918935263844877,-2.97928191219546,-2.942252306525225,-2.9281545546165195,-2.862396121385425,-2.846328077118945,-2.80637827930086,-2.6822704183929424,-2.6501789672101497,-2.5973708771180988,-2.5542809409725677,-2.523637359803854,-2.4354677854842435,-2.4043425101787133,-2.3950775700642346,-2.3182251561500085,-2.3182251561500076,-2.2120536008107146,-2.188041010514935,-2.1752787758668872,-2.173270806896409,-2.159922104431149,-2.129677344732234,-2.1282041613293345,-2.1032454838279895,-2.094101987693807,-2.084641601300688,-2.0571173354286056,-2.055528852503679,-1.9531252885403116,-1.9108441456471543,-1.888973007931801,-1.8262321265863002,-1.8073339904453918,-1.7974505591537886,-1.7644359533191687,-1.716983107520638,-1.6849826105948473,-1.6735979445294074,-1.5915707234239544,-1.574710045058056,-1.5187885178115277,-1.494024422207587,-1.4664894576203482,-1.4031467879322437,-1.400935736972094,-1.2670644016621306,-1.1971743083653081,-1.1867394154545485,-1.18551131702041,-1.1618815427127203,-1.090723442148632,-1.073818436268828,-1.0141260170461686,-1.0141260170461681,-1.0141260170461674,-0.9973677399987316,-0.9935400927864584,-0.914367350004656,-0.9143673500046553,-0.8934115740596181</t>
  </si>
  <si>
    <t>0.42289018630981445,4.97601318359375,5.808270454406738,6.845226764678955,8.888797283172607,10.310793161392212,10.93655014038086,11.563907384872437,13.215682029724121,13.79836368560791,14.831237316131592,15.8586585521698,16.276872158050537,17.082601308822632,17.292683601379395,19.842182874679565,22.317182302474976,24.560187578201294,30.580872297286987,30.793065309524536,32.44964051246643,33.27897787094116,34.720288038253784,36.56817555427551,37.609066009521484,37.81665658950806,38.62654423713684,38.825624227523804,39.44243359565735,40.87651491165161,41.08062767982483,43.97593688964844,44.18001914024353,44.388622999191284,47.673593282699585,47.88467359542847,51.21385145187378,51.62050676345825,52.672964096069336,53.49887180328369,56.78952622413635,57.82616925239563,59.459803104400635,60.07802438735962,61.52382493019104,62.94801878929138,63.155513048172,67.06224989891052,67.46240282058716,70.13463068008423,70.55633044242859,75.18354868888855,80.65700054168701,85.43726897239685,86.04912972450256,88.93483924865723,92.68205857276917,93.92580032348633,95.36588621139526,98.47682690620422,100.98373174667358,101.18330407142639,106.11108684539795,108.5955069065094,110.4278175830841,116.3859212398529,130.82602643966675,139.80792880058289,144.41262888908386,154.9758653640747,157.24398016929626,163.44055819511414,167.98204851150513,169.00545692443848,176.69803047180176,190.72527599334717,196.54830932617188,198.0044445991516,200.09591698646545,202.97717452049255,205.03206849098206,206.47877097129822,207.50628304481506,214.55230522155762,218.02217411994934,219.04287004470825,226.67893481254578,237.02411079406738,268.7286264896393,278.827764749527,304.74297547340393,315.2998080253601,342.19269609451294,358.63393092155457,380.6694025993347,438.30589842796326,473.0011501312256,662.0724098682404,685.3946940898895,763.7063546180725,892.3123223781586,1161.1767868995667,1352.3206281661987,1534.626356124878,1624.2559897899628,1715.8862190246582,1836.6291272640228,1880.8881015777588,1885.3830680847168,1940.1240301132202,2319.7292227745056,2835.3169436454773,2842.5480613708496,2977.0993926525116,3031.704585313797,3277.78671336174,3399.0221407413483</t>
  </si>
  <si>
    <t>1,22,26,31,41,48,51,54,62,65,70,75,77,81,82,94,106,117,146,147,155,159,166,175,180,181,185,186,189,196,197,211,212,213,229,230,246,248,253,257,273,278,286,289,296,303,304,323,325,338,340,362,388,410,413,427,445,451,458,473,485,486,510,522,531,560,630,672,694,745,756,786,808,813,850,918,946,953,963,977,987,994,999,1033,1050,1055,1092,1142,1292,1339,1464,1515,1638,1716,1822,2101,2268,3180,3293,3671,4292,5585,6495,7369,7802,8243,8825,9039,9061,9326,11154,13643,13678,14328,14592,15783,16374</t>
  </si>
  <si>
    <t>2022-12-20 18:53:45.453568</t>
  </si>
  <si>
    <t>2022-12-20 19:53:45.943486</t>
  </si>
  <si>
    <t>-0.6056422727221029,-0.6056422727221029,-0.6056422727221029,-0.6056422727221029,-0.6056422727221029,-0.6056422727221029,-0.6056422727221029,-0.6056422727221029,-0.6056422727221029,-0.6056422727221029,-0.6056422727221029,-0.6056422727221029,-0.6056422727221029,-0.6056422727221029,-0.6056422727221029,-0.6056422727221029,-0.6056422727221029,-0.6056422727221029,-0.6056422727221029,-0.6056422727221029,-0.6056422727221029,-0.6056422727221029,-0.6056422727221029,-0.6056422727221029,-0.6056422727221029,-0.6056422727221029,-0.6056422727221029,-0.6056422727221029,-0.6056422727221029,-0.6056422727221029</t>
  </si>
  <si>
    <t>1232442944613737269741248971708515042061903550066657374803748501237615803,1232442944613737269741248971708515042061903550066657374803748501237615803,1232442944613737269741248971708515042061903550066657374803748501237615803,1232442944613737269741248971708515042061903550066657374803748501237615803,1232442944613737269741248971708515042061903550066657374803748501237615803,1232442944613737269741248971708515042061903550066657374803748501237615803,1232442944613737269741248971708515042061903550066657374803748501237615803,1232442944613737269741248971708515042061903550066657374803748501237615803,1232442944613737269741248971708515042061903550066657374803748501237615803,1232442944613737269741248971708515042061903550066657374803748501237615803,1232442944613737269741248971708515042061903550066657374803748501237615803,1232442944613737269741248971708515042061903550066657374803748501237615803,1232442944613737269741248971708515042061903550066657374803748501237615803,1232442944613737269741248971708515042061903550066657374803748501237615803,1232442944613737269741248971708515042061903550066657374803748501237615803,1232442944613737269741248971708515042061903550066657374803748501237615803,1232442944613737269741248971708515042061903550066657374803748501237615803,1232442944613737269741248971708515042061903550066657374803748501237615803,1232442944613737269741248971708515042061903550066657374803748501237615803,1232442944613737269741248971708515042061903550066657374803748501237615803,1232442944613737269741248971708515042061903550066657374803748501237615803,1232442944613737269741248971708515042061903550066657374803748501237615803,1232442944613737269741248971708515042061903550066657374803748501237615803,1232442944613737269741248971708515042061903550066657374803748501237615803,1232442944613737269741248971708515042061903550066657374803748501237615803,1232442944613737269741248971708515042061903550066657374803748501237615803,1232442944613737269741248971708515042061903550066657374803748501237615803,1232442944613737269741248971708515042061903550066657374803748501237615803,1232442944613737269741248971708515042061903550066657374803748501237615803,1232442944613737269741248971708515042061903550066657374803748501237615803</t>
  </si>
  <si>
    <t>-8.912315564112793,-7.878124325610469,-7.451703176173775,-7.041493306620277,-6.991038263826418,-6.9048512289718955,-6.4965043125881765,-6.124313854678139,-6.038825275839225,-5.943386978968599,-5.851008332754381,-5.706748212344261,-5.337696369958881,-5.321352108250138,-5.2677933013563365,-5.1277568043379045,-5.1218013509670595,-5.088322906706534,-5.083083615264131,-4.926865579330946,-4.920884142629766,-4.689289612362263,-4.569152093553752,-4.338539681045214,-4.304020053492227,-4.206625883505838,-4.19243395970178,-4.191639363226394,-4.098363831420302,-4.0712104912248055,-3.892615571809211,-3.8777997907704123,-3.8335490349920494,-3.818537230219416,-3.8042767701579367,-3.719686646042879,-3.689526511798607,-3.652876394608515,-3.62733651098091,-3.587632722071802,-3.515637386041948,-3.5078542897185407,-3.462522285543452,-3.439495594033523,-3.414994965031622,-3.4062635414596283,-3.3617240091360046,-3.3587090627303273,-3.335545663127813,-3.315529550020906,-3.259851993206615,-3.250033588742543,-3.200787649518468,-3.0367383890999564,-3.022186280183825,-3.0139917377735364,-2.9519481255745186,-2.8645780456879795,-2.8488647668533975,-2.8420414732899535,-2.8293620842940026,-2.7918559942516863,-2.7189040121312407,-2.6787456565508214,-2.538115283643245,-2.469635546009026,-2.457882651889876,-2.456169226618254,-2.4365440291031377,-2.3794532113476374,-2.347318439861483,-2.2693937280278833,-2.2487842879425584,-2.221950892060615,-2.2093724029361033,-2.129217138704327,-2.0723916020162876,-2.0704127965470196,-2.067740494643418,-2.0287069632548045,-1.9128560436731519,-1.8930239465085048,-1.8445040814014313,-1.7029012230143512,-1.6846494660299347,-1.6846494660299343,-1.5881768573449975,-1.5826155956406636,-1.5495433580361095,-1.5316270239601082,-1.4573308712189932,-1.448086114442794,-1.3640943766519211,-1.362829682017257,-1.3575550846231943,-1.3460867100390148,-1.1991168614259429,-1.1243753525297986,-1.1243753525297981,-1.1111801112728368,-1.107045991622653,-1.0829330647225235,-1.0829330647225233,-1.079967379670012,-1.0690177280545605,-1.0609918656576343,-0.9809231619403731,-0.9801015216790508,-0.9669612823187603,-0.9556661383405451,-0.9556661383405445,-0.9401580797444749,-0.8826384762740763,-0.8819694076117516,-0.8807730166691197,-0.8791235672851243,-0.852989292803712,-0.8204020610532807,-0.8104333517293234,-0.8088277758961462,-0.7882457798868567,-0.7790926207026985,-0.7241017824565488,-0.70644381103609,-0.704069693556393,-0.6885327288782528,-0.6716254811040154,-0.6374543900616025,-0.6338216619178529,-0.6288729926477783,-0.6288729926477782,-0.6056422727221029</t>
  </si>
  <si>
    <t>0.41775083541870117,1.463163137435913,2.2900264263153076,4.162503957748413,5.198460102081299,7.05021333694458,7.4698896408081055,8.513895034790039,9.140649557113647,9.985613822937012,11.0052969455719,11.417963743209839,13.476301431655884,15.756381034851074,16.78880023956299,18.02593970298767,18.863475561141968,19.678234815597534,20.092341423034668,20.29594373703003,20.699089765548706,21.11077046394348,23.166982889175415,27.106675148010254,32.871063470840454,34.927061557769775,36.14546489715576,37.572105169296265,38.62326979637146,40.05644631385803,41.31250739097595,42.940733671188354,44.80809473991394,45.637951612472534,47.480857610702515,47.89347839355469,49.94686579704285,51.61444807052612,53.650227785110474,53.85633969306946,56.01653075218201,56.81869959831238,57.278950929641724,60.62203931808472,61.23877716064453,61.66353392601013,62.73012971878052,63.362449645996094,63.56859230995178,64.3878345489502,64.79749870300293,67.66033053398132,68.49470400810242,68.69426608085632,71.60658192634583,73.25326204299927,73.45685148239136,76.32754611968994,82.98457312583923,84.84589290618896,87.91953873634338,92.5154321193695,93.34984540939331,96.63955211639404,98.28173470497131,115.70317578315735,117.3895354270935,118.61741185188293,118.82249021530151,119.22465586662292,119.64586806297302,120.66987872123718,124.17649006843567,127.86961507797241,134.2561902999878,159.4819872379303,162.17174100875854,164.42011547088623,165.03685235977173,165.4505136013031,168.4859516620636,174.14042830467224,179.6567087173462,182.9664535522461,210.88931465148926,231.8440945148468,265.1783721446991,308.1126661300659,314.2986350059509,359.1241035461426,366.14603638648987,370.07587480545044,376.715567111969,409.6401197910309,417.13472867012024,428.7452201843262,458.99704217910767,491.58432960510254,529.594913482666,571.8356306552887,594.499017238617,645.9360466003418,712.9963545799255,743.6225564479828,770.3457612991333,770.7609844207764,787.7588849067688,836.5951654911041,841.3809354305267,846.1428573131561,868.7171928882599,897.3198261260986,943.0889894962311,993.9607648849487,1033.7214212417603,1371.9673523902893,1397.0278759002686,1476.7237660884857,1486.912918806076,1709.3444046974182,1725.4635391235352,1733.7433731555939,1866.44775724411,1941.3284449577332,1957.4834303855896,2040.2011110782623,2157.207426071167,2160.9468109607697,2629.8511226177216,2991.5297825336456,3064.601278781891,3269.301186323166</t>
  </si>
  <si>
    <t>1,5,9,18,23,32,34,39,42,46,51,53,63,74,79,85,89,93,95,96,98,100,110,129,157,167,173,180,185,192,198,206,215,219,228,230,240,248,258,259,269,272,274,290,293,295,300,303,304,308,310,324,328,329,343,351,352,366,398,407,422,444,448,464,472,556,564,570,571,573,575,580,597,615,646,768,781,792,795,797,811,836,862,878,1011,1112,1265,1472,1502,1719,1753,1772,1804,1962,1998,2054,2200,2358,2542,2746,2856,3105,3429,3577,3706,3708,3790,4026,4049,4072,4181,4319,4540,4786,4978,6587,6708,7093,7142,8212,8290,8330,8971,9332,9409,9807,10371,10389,12653,14401,14754,15749</t>
  </si>
  <si>
    <t>2022-12-20 18:54:43.022337</t>
  </si>
  <si>
    <t>2022-12-20 19:54:43.566054</t>
  </si>
  <si>
    <t>-0.6852616878336247,-0.6852616878336247,-0.6852616878336247,-0.6852616878336247,-0.6852616878336247,-0.6852616878336247,-0.6852616878336247,-0.6852616878336247,-0.6852616878336247,-0.6852616878336247,-0.6852616878336247,-0.6852616878336247,-0.6852616878336247,-0.6852616878336247,-0.6852616878336247,-0.6852616878336247,-0.6852616878336247,-0.6852616878336247,-0.6852616878336247,-0.6852616878336247,-0.6852616878336247,-0.6852616878336247,-0.6852616878336247,-0.6852616878336247,-0.6852616878336247,-0.6852616878336247,-0.6852616878336247,-0.6852616878336247,-0.6852616878336247,-0.6852616878336247</t>
  </si>
  <si>
    <t>1052046827924884120151040030565936809279000844721653596059010624586291755,1052046827924884120151040030565936809279000844721653596059010624586291755,1052046827924884120151040030565936809279000844721653596059010624586291755,1052046827924884120151040030565936809279000844721653596059010624586291755,1052046827924884120151040030565936809279000844721653596059010624586291755,1052046827924884120151040030565936809279000844721653596059010624586291755,1052046827924884120151040030565936809279000844721653596059010624586291755,1052046827924884120151040030565936809279000844721653596059010624586291755,1052046827924884120151040030565936809279000844721653596059010624586291755,1052046827924884120151040030565936809279000844721653596059010624586291755,1052046827924884120151040030565936809279000844721653596059010624586291755,1052046827924884120151040030565936809279000844721653596059010624586291755,1052046827924884120151040030565936809279000844721653596059010624586291755,1052046827924884120151040030565936809279000844721653596059010624586291755,1052046827924884120151040030565936809279000844721653596059010624586291755,1052046827924884120151040030565936809279000844721653596059010624586291755,1052046827924884120151040030565936809279000844721653596059010624586291755,1052046827924884120151040030565936809279000844721653596059010624586291755,1052046827924884120151040030565936809279000844721653596059010624586291755,1052046827924884120151040030565936809279000844721653596059010624586291755,1052046827924884120151040030565936809279000844721653596059010624586291755,1052046827924884120151040030565936809279000844721653596059010624586291755,1052046827924884120151040030565936809279000844721653596059010624586291755,1052046827924884120151040030565936809279000844721653596059010624586291755,1052046827924884120151040030565936809279000844721653596059010624586291755,1052046827924884120151040030565936809279000844721653596059010624586291755,1052046827924884120151040030565936809279000844721653596059010624586291755,1052046827924884120151040030565936809279000844721653596059010624586291755,1052046827924884120151040030565936809279000844721653596059010624586291755,1052046827924884120151040030565936809279000844721653596059010624586291755</t>
  </si>
  <si>
    <t>-6.274158214607942,-6.106775424228915,-5.983313873100775,-5.8412469284268855,-5.638449087899684,-5.532736122369031,-5.47952910193199,-5.434054089856474,-5.333907295548561,-5.127379346478423,-4.993713964246453,-4.9580520539816435,-4.813556625221502,-4.659538320586567,-4.652151622706924,-4.626094191912987,-4.545080659729858,-4.529582163539785,-4.478955663111286,-4.225949687979964,-4.186113166653989,-4.117348368913581,-4.097912523620543,-4.096633093733565,-3.8771339614694007,-3.8516192581338804,-3.787748093972953,-3.6927011509372076,-3.6832292922632717,-3.6641509230152347,-3.564742302729953,-3.533301431763585,-3.5081960492096864,-3.500834713773652,-3.456105345709571,-3.4307206684967197,-3.3379651246598647,-3.3125701105089846,-3.264318311426876,-3.2294915923659,-3.180959737406742,-3.0841362345964316,-3.058272714298479,-2.9671006062845393,-2.8011612939539936,-2.685062985145413,-2.636157423000648,-2.592740016293419,-2.539906492796462,-2.529498390954905,-2.448214936400438,-2.4179968313290754,-2.3864121573081603,-2.3784102435315875,-2.3059796077526546,-2.28302480655848,-2.25655633081053,-2.2240731565535374,-2.174371073529927,-2.1589557776040036,-2.133512916335837,-2.089843140429198,-1.9654597136124774,-1.91209619856403,-1.8814738822108072,-1.8553285807896467,-1.8274240871365734,-1.8028775335730303,-1.7489808090192693,-1.7139166903134022,-1.644521663774477,-1.6396482815545175,-1.6389074118700993,-1.6333051043079385,-1.5995020425003026,-1.5507279702456742,-1.542735131631606,-1.5299921137597763,-1.5116627790645274,-1.3591642021710193,-1.3021248864959878,-1.2880162275134783,-1.2532162378220908,-1.2441850039890305,-1.2440369935319266,-1.1777790246660256,-1.1581297770481407,-1.1319063261502276,-1.0773919004903654,-1.0773514818343461,-1.0733361954648108,-1.0375427862667532,-1.0149540049575478,-0.9818666760729519,-0.942405582151528,-0.9281093186454908,-0.9279796468657822,-0.8687293331136806,-0.864604924452959,-0.8412784789788691,-0.8126238330791639,-0.7891185454354405,-0.7877202165007469,-0.7807571324721955,-0.7317027849567416,-0.7144961594777369,-0.7131014962871756,-0.712924032022863,-0.7129240320228627,-0.7074299255352753,-0.6852616878336247</t>
  </si>
  <si>
    <t>0.4152390956878662,6.475632429122925,6.893269777297974,8.730562210083008,8.937798023223877,9.958191394805908,12.906633615493774,14.130069255828857,14.33616590499878,14.750826120376587,15.367574691772461,17.42355489730835,18.647467136383057,19.67493510246277,20.688825130462646,20.90600872039795,21.33215594291687,22.365548372268677,22.571120262145996,23.204451322555542,25.091411113739014,26.125797271728516,26.54596710205078,26.972219467163086,27.38644003868103,30.245985984802246,31.098926782608032,32.1490752696991,34.436214208602905,34.64831757545471,35.687814712524414,36.51209545135498,37.54047751426697,38.162187576293945,38.7634003162384,40.62122583389282,42.06878662109375,43.75071978569031,44.56808304786682,45.17076110839844,47.83646845817566,49.48063135147095,53.22494053840637,53.64061093330383,56.51983070373535,65.64040732383728,68.51919054985046,77.79110527038574,81.09529709815979,96.21134829521179,98.07113289833069,102.20000076293945,113.94411754608154,120.50190162658691,137.25553178787231,149.8255684375763,153.94286513328552,154.58758306503296,156.89118003845215,161.1247854232788,171.26164293289185,176.82806706428528,180.18161463737488,196.35960602760315,204.4170904159546,206.90510392189026,213.54417538642883,213.95290803909302,217.48320960998535,220.9954957962036,223.2459955215454,235.85836505889893,241.68490600585938,241.88846063613892,271.5779776573181,279.4694015979767,282.1477949619293,316.52839064598083,320.2664349079132,337.73925280570984,368.3831524848938,375.4160783290863,424.78994727134705,433.01020431518555,450.77234506607056,467.3007769584656,526.834933757782,582.3700602054596,751.4004030227661,923.0615844726562,967.3324284553528,967.9517223834991,1045.580635547638,1063.6106944084167,1117.0466945171356,1338.1493821144104,1372.6920738220215,1389.4456584453583,1411.5211012363434,1862.9949359893799,1866.0808873176575,1932.4053871631622,2159.5210785865784,2191.865458011627,2220.2388818264008,2416.97145318985,2474.230007648468,3200.2860572338104,3304.8657994270325,3575.658049106598,3596.2997493743896</t>
  </si>
  <si>
    <t>1,29,31,40,41,46,60,66,67,69,72,82,88,93,98,99,101,106,107,110,119,124,126,128,130,144,148,153,164,165,170,174,179,182,185,194,201,209,213,216,229,237,255,257,271,315,329,374,390,463,472,492,547,577,656,717,737,740,751,771,820,847,863,938,972,984,1016,1018,1035,1052,1063,1124,1152,1153,1297,1335,1348,1514,1532,1617,1764,1798,2037,2077,2163,2243,2532,2801,3618,4449,4663,4666,5029,5116,5375,6431,6598,6679,6786,8967,8982,9300,10396,10552,10689,11638,11915,15431,15943,17284,17388</t>
  </si>
  <si>
    <t>2022-12-20 18:56:35.505551</t>
  </si>
  <si>
    <t>2022-12-20 19:56:36.082953</t>
  </si>
  <si>
    <t>-1.2007828892658854,-1.2007828892658854,-1.2007828892658854,-1.2007828892658854,-1.2007828892658854,-1.2007828892658854,-1.2007828892658854,-1.2007828892658854,-1.2007828892658854,-1.2007828892658854,-1.2007828892658854,-1.2007828892658854,-1.2007828892658854,-1.2007828892658854,-1.2007828892658854,-1.2007828892658854,-1.2007828892658854,-1.2007828892658854,-1.2007828892658854,-1.2007828892658854,-1.2007828892658854,-1.2007828892658854,-1.2007828892658854,-1.2007828892658854,-1.2007828892658854,-1.2007828892658854,-1.2007828892658854,-1.2007828892658854,-1.2007828892658854,-1.2007828892658854</t>
  </si>
  <si>
    <t>480753709978750594520706234060059560158269178312014047681327391538007861,480753709978750594520706234060059560158269178312014047681327391538007861,480753709978750594520706234060059560158269178312014047681327391538007861,480753709978750594520706234060059560158269178312014047681327391538007861,480753709978750594520706234060059560158269178312014047681327391538007861,480753709978750594520706234060059560158269178312014047681327391538007861,480753709978750594520706234060059560158269178312014047681327391538007861,480753709978750594520706234060059560158269178312014047681327391538007861,480753709978750594520706234060059560158269178312014047681327391538007861,480753709978750594520706234060059560158269178312014047681327391538007861,480753709978750594520706234060059560158269178312014047681327391538007861,480753709978750594520706234060059560158269178312014047681327391538007861,480753709978750594520706234060059560158269178312014047681327391538007861,480753709978750594520706234060059560158269178312014047681327391538007861,480753709978750594520706234060059560158269178312014047681327391538007861,480753709978750594520706234060059560158269178312014047681327391538007861,480753709978750594520706234060059560158269178312014047681327391538007861,480753709978750594520706234060059560158269178312014047681327391538007861,480753709978750594520706234060059560158269178312014047681327391538007861,480753709978750594520706234060059560158269178312014047681327391538007861,480753709978750594520706234060059560158269178312014047681327391538007861,480753709978750594520706234060059560158269178312014047681327391538007861,480753709978750594520706234060059560158269178312014047681327391538007861,480753709978750594520706234060059560158269178312014047681327391538007861,480753709978750594520706234060059560158269178312014047681327391538007861,480753709978750594520706234060059560158269178312014047681327391538007861,480753709978750594520706234060059560158269178312014047681327391538007861,480753709978750594520706234060059560158269178312014047681327391538007861,480753709978750594520706234060059560158269178312014047681327391538007861,480753709978750594520706234060059560158269178312014047681327391538007861</t>
  </si>
  <si>
    <t>-8.424233363247332,-7.476658221209849,-7.437516522669101,-7.2817310445890255,-7.0999745553248355,-6.767065920640655,-6.669788531030168,-6.474704407331705,-6.324271369299882,-6.13659490659724,-6.042539481584012,-5.971505940586937,-5.844025840239991,-5.749957574109479,-5.67951010969556,-5.630596601889078,-5.572791170519596,-5.509838787562366,-5.403017332056661,-5.333330437506008,-5.281190818690988,-5.256179031822667,-5.171437689700357,-5.16113134466767,-5.032593453511961,-5.01153464139731,-4.925156857581645,-4.833929952683402,-4.752780422071968,-4.701792254905594,-4.549885559858,-4.531353398595431,-4.381310056538181,-4.241148234085279,-4.226735305884668,-4.220062562450615,-4.206017246976922,-4.052306262250024,-3.9674559929085893,-3.9090321201382165,-3.8453468016522705,-3.8061596517950043,-3.7677372143014316,-3.7593158580010035,-3.721359186954608,-3.504440652929719,-3.49066593953891,-3.4663984593586514,-3.4453974355473824,-3.395711608598376,-3.3468609824594187,-3.265101213971737,-3.1694608640629798,-3.1509226150279868,-3.1008753166231,-3.078897948878041,-3.0708757437268983,-2.852485088116463,-2.8084078452687034,-2.7257046578555286,-2.714381654773558,-2.6950175953183626,-2.6766528685409043,-2.544791013507694,-2.4816653812505853,-2.466579373551279,-2.4595374498256453,-2.4337266378076428,-2.3873995956591005,-2.3503621927650498,-2.2891505363187594,-2.2778477803669355,-2.2773277452381646,-2.257761382857956,-2.220300569257393,-2.2001011885020296,-2.16420205406473,-2.150626833972316,-2.1171936082121747,-2.114139976124341,-2.114043310324797,-2.0782135710106724,-2.0653320675022098,-2.056330789776737,-2.026873557298852,-2.01901571374878,-1.9521569434966253,-1.892897862643668,-1.8915488478498834,-1.8369397878836136,-1.7945412975807185,-1.7890261470694715,-1.7876032363149215,-1.7586801238068401,-1.7323630829958685,-1.6967353742696634,-1.6781265664101523,-1.673423397166021,-1.6226792705291022,-1.6143144335610193,-1.5765516111645097,-1.5726154076684216,-1.534535118040966,-1.5191997695839403,-1.5053507014581171,-1.5005068425986534,-1.4749843897590467,-1.4701400647935106,-1.418118309484305,-1.4173867341214708,-1.4159032288005802,-1.3686150682780116,-1.3677718705280726,-1.3602289862727506,-1.3602289862727497,-1.3551986637316364,-1.3372446936543236,-1.3141554342602861,-1.2710145107220663,-1.211515662532816,-1.2115156625328152,-1.2007828892658854</t>
  </si>
  <si>
    <t>0.4042019844055176,4.4334399700164795,5.2758495807647705,8.023210525512695,10.111083507537842,10.525715112686157,10.928813695907593,12.579573154449463,13.618958473205566,14.674965381622314,16.308161735534668,17.45526647567749,18.71153235435486,19.159746170043945,19.5779447555542,20.61845326423645,21.028168201446533,21.238717555999756,21.44828724861145,23.721223831176758,24.345081567764282,25.39645791053772,25.814122438430786,26.224769592285156,26.643945932388306,26.861541509628296,27.07063388824463,27.279787302017212,27.908069372177124,28.73244571685791,29.571720838546753,30.4151132106781,30.810229063034058,33.714560985565186,34.73893713951111,35.1572048664093,35.97852969169617,36.18460440635681,37.018449783325195,39.716097831726074,41.17074418067932,43.64283227920532,44.47365999221802,45.29993224143982,47.25067377090454,47.87540411949158,50.3600058555603,54.05489683151245,54.67687201499939,56.13792872428894,57.40247416496277,57.61154270172119,59.89317727088928,62.163679361343384,64.61659336090088,66.67039847373962,71.42443919181824,71.63157534599304,86.1443259716034,86.85589551925659,88.49670124053955,89.62179636955261,101.93996906280518,104.43646359443665,104.84006977081299,109.38478136062622,111.03106379508972,119.29082560539246,122.44411444664001,123.45034956932068,128.6551115512848,149.08862853050232,167.12606477737427,171.66565227508545,191.84772109985352,201.60144233703613,209.89172434806824,215.46855902671814,224.5993082523346,227.91267776489258,245.40200781822205,271.59721755981445,277.42241168022156,294.20063614845276,313.4538984298706,320.43473982810974,347.7959771156311,352.73780393600464,407.41609168052673,427.2413489818573,428.86247158050537,433.44749331474304,467.9143810272217,473.6880440711975,481.34155082702637,516.2044599056244,545.7835075855255,573.0881838798523,575.1646857261658,671.5630054473877,913.8616683483124,928.2267677783966,985.2394368648529,1189.0400867462158,1190.4906210899353,1292.6188552379608,1294.2599246501923,1298.3880739212036,1383.1739587783813,1414.1975374221802,1483.703885793686,1525.4430696964264,1626.103345632553,1739.083129644394,2270.5137412548065,2576.704753637314,2916.1361796855927,3029.790974378586,3197.173862218857,3247.8105425834656,3259.167504787445,3274.826267004013</t>
  </si>
  <si>
    <t>1,18,22,35,45,47,49,57,62,67,75,80,85,87,89,94,96,97,98,109,112,117,119,121,123,124,125,126,129,133,137,141,143,157,162,164,168,169,173,186,193,205,209,213,222,225,237,255,258,265,271,272,283,294,306,316,337,338,405,408,415,420,478,490,492,514,522,562,577,582,607,706,793,815,912,959,999,1026,1070,1086,1169,1295,1323,1404,1497,1531,1663,1687,1951,2047,2055,2077,2243,2271,2308,2476,2619,2751,2761,3226,4392,4454,4730,5702,5709,6202,6210,6230,6639,6788,7123,7324,7809,8356,10913,12393,14031,14584,15401,15650,15704,15781</t>
  </si>
  <si>
    <t>2022-12-20 18:56:39.190842</t>
  </si>
  <si>
    <t>2022-12-20 19:56:39.758467</t>
  </si>
  <si>
    <t>-0.9299818260904732,-0.9299818260904732,-0.9299818260904732,-0.9299818260904732,-0.9299818260904732,-0.9299818260904732,-0.9299818260904732,-0.9299818260904732,-0.9299818260904732,-0.9299818260904732,-0.9299818260904732,-0.9299818260904732,-0.9299818260904732,-0.9299818260904732,-0.9299818260904732,-0.9299818260904732,-0.9299818260904732,-0.9299818260904732,-0.9299818260904732,-0.9299818260904732,-0.9299818260904732,-0.9299818260904732,-0.9299818260904732,-0.9299818260904732,-0.9299818260904732,-0.9299818260904732,-0.9299818260904732,-0.9299818260904732,-0.9299818260904732,-0.9299818260904732</t>
  </si>
  <si>
    <t>1276158428291583477598211615919015485579915440690513826693802409422103498,1276158428291583477598211615919015485579915440690513826693802409422103498,1276158428291583477598211615919015485579915440690513826693802409422103498,1276158428291583477598211615919015485579915440690513826693802409422103498,1276158428291583477598211615919015485579915440690513826693802409422103498,1276158428291583477598211615919015485579915440690513826693802409422103498,1276158428291583477598211615919015485579915440690513826693802409422103498,1276158428291583477598211615919015485579915440690513826693802409422103498,1276158428291583477598211615919015485579915440690513826693802409422103498,1276158428291583477598211615919015485579915440690513826693802409422103498,1276158428291583477598211615919015485579915440690513826693802409422103498,1276158428291583477598211615919015485579915440690513826693802409422103498,1276158428291583477598211615919015485579915440690513826693802409422103498,1276158428291583477598211615919015485579915440690513826693802409422103498,1276158428291583477598211615919015485579915440690513826693802409422103498,1276158428291583477598211615919015485579915440690513826693802409422103498,1276158428291583477598211615919015485579915440690513826693802409422103498,1276158428291583477598211615919015485579915440690513826693802409422103498,1276158428291583477598211615919015485579915440690513826693802409422103498,1276158428291583477598211615919015485579915440690513826693802409422103498,1276158428291583477598211615919015485579915440690513826693802409422103498,1276158428291583477598211615919015485579915440690513826693802409422103498,1276158428291583477598211615919015485579915440690513826693802409422103498,1276158428291583477598211615919015485579915440690513826693802409422103498,1276158428291583477598211615919015485579915440690513826693802409422103498,1276158428291583477598211615919015485579915440690513826693802409422103498,1276158428291583477598211615919015485579915440690513826693802409422103498,1276158428291583477598211615919015485579915440690513826693802409422103498,1276158428291583477598211615919015485579915440690513826693802409422103498,1276158428291583477598211615919015485579915440690513826693802409422103498</t>
  </si>
  <si>
    <t>-7.915600388239749,-7.823162486699238,-6.850954920245344,-6.836314815342098,-6.616146037877914,-6.416158069180867,-6.3546851077234985,-6.282639848095178,-6.25761103274856,-6.113804555240267,-6.085465575334504,-5.908094841343942,-5.865262484543874,-5.833179620338181,-5.708111180338884,-5.684530945298411,-5.647273588057028,-5.621545998868277,-5.565177995873218,-5.494020394350803,-5.12294365925713,-4.95282618418839,-4.792074606135439,-4.674819871156263,-4.442225805588475,-4.266076280797426,-4.22693715409352,-4.1810253384173,-4.102153524543619,-4.060418520505072,-4.026676381818801,-3.9407544420507037,-3.922914886391201,-3.8148141372569766,-3.695345130837127,-3.5626472867963677,-3.5110199698662505,-3.499622768049053,-3.442806276219949,-3.397247415721553,-3.292417718835848,-3.2591491083927737,-3.248024509296065,-3.206034087144288,-3.156166830247917,-3.119626762992305,-3.0351081110327045,-3.0137771694118998,-2.9743085003903498,-2.9617350696900835,-2.9199657571189954,-2.8829588639496726,-2.8713388902486465,-2.8643246371113418,-2.8192445691018926,-2.7606976120280406,-2.509730922288034,-2.4964665653710796,-2.482573264950444,-2.4549153051348203,-2.2504636590134375,-2.1929416512115325,-2.147008546545242,-2.146996897120981,-2.1158317340899595,-2.0736540883419705,-2.0720399482695484,-2.0348836862734507,-2.033732111092002,-2.0332000732738225,-2.0116313886700627,-2.010009002823819,-1.991850179876525,-1.9352669503524151,-1.9344557312200068,-1.8687515743175975,-1.8565766692196308,-1.816030326639883,-1.7826481042742663,-1.7501187182520834,-1.716001780019458,-1.690044166878577,-1.6511498472757764,-1.6304276664285253,-1.6181082774654372,-1.5842196404440898,-1.5838026802898166,-1.5836384730548878,-1.5798397098960046,-1.5524158550913023,-1.5119895339431553,-1.4159173078376217,-1.4159173078376213,-1.387176357161196,-1.3871763571611957,-1.3326119926094357,-1.2747554943739956,-1.274755494373995,-1.1997784871958175,-1.1981545453040525,-1.1756284925308451,-1.1059173492519019,-1.0925309673236343,-1.0632917117683616,-1.0458185547051981,-1.019569513503037,-0.9389956265853242,-0.9299818260904732</t>
  </si>
  <si>
    <t>0.4076802730560303,4.860986948013306,5.2696146965026855,9.449774742126465,9.880007266998291,10.081078052520752,14.677829265594482,15.14352560043335,16.001961946487427,16.216112852096558,16.848945379257202,17.478737831115723,18.526604413986206,19.173373222351074,20.217952966690063,20.824764490127563,21.04040265083313,21.255471229553223,22.284750938415527,22.699401140213013,24.174723148345947,27.276885986328125,29.77052640914917,30.81896138191223,33.71421790122986,37.24278235435486,40.17562770843506,41.64271593093872,44.84798765182495,45.46317911148071,48.37349843978882,49.390825033187866,50.82300901412964,51.644535303115845,52.471693992614746,54.16491460800171,55.207048654556274,60.58987784385681,61.21659278869629,62.6542227268219,64.77879166603088,68.92701554298401,69.40941143035889,73.5664598941803,76.66411757469177,77.92666745185852,78.94915866851807,84.52912783622742,89.81846570968628,92.70757508277893,93.53737282752991,96.239013671875,98.30180931091309,98.49638652801514,102.23838114738464,102.44044852256775,106.60164308547974,108.05716347694397,116.15704607963562,116.99346399307251,120.74227046966553,132.3723282814026,136.4931607246399,151.6977322101593,156.8985719680786,158.35409092903137,171.81595158576965,194.1270637512207,220.04008221626282,241.51513409614563,246.15860748291016,251.1302878856659,262.54430985450745,267.09623074531555,278.73238039016724,282.88825511932373,287.2101275920868,291.3782799243927,322.5576140880585,323.5854334831238,324.21311712265015,328.60176944732666,357.8415913581848,392.3219380378723,542.7957363128662,570.6259436607361,666.0776906013489,720.0179400444031,733.4822857379913,771.3155009746552,807.2947726249695,816.6152060031891,854.3586554527283,960.758768081665,966.9983427524567,978.0642898082733,999.4230237007141,1031.8545064926147,1186.4112720489502,1213.8600356578827,1304.4204750061035,1554.821379184723,1558.7514107227325,1601.9290390014648,2022.6317443847656,2084.7285208702087,2992.069209098816,3273.240975856781</t>
  </si>
  <si>
    <t>1,21,23,43,45,46,67,69,73,74,77,80,85,88,93,96,97,98,103,105,112,127,139,144,158,175,189,196,211,214,228,233,240,244,248,256,261,287,290,297,307,325,327,346,361,367,372,395,418,432,436,449,459,460,478,479,499,506,545,549,567,623,643,716,741,748,813,920,1045,1147,1169,1193,1248,1270,1326,1346,1367,1387,1537,1542,1545,1566,1707,1873,2597,2731,3190,3449,3513,3696,3869,3914,4095,4595,4625,4678,4781,4937,5671,5803,6239,7442,7461,7669,9691,9990,14364,15740</t>
  </si>
  <si>
    <t>2022-12-20 18:56:54.389525</t>
  </si>
  <si>
    <t>2022-12-20 19:56:55.080416</t>
  </si>
  <si>
    <t>-0.8642919248674872,-0.8642919248674872,-0.8642919248674872,-0.8642919248674872,-0.8642919248674872,-0.8642919248674872,-0.8642919248674872,-0.8642919248674872,-0.8642919248674872,-0.8642919248674872,-0.8642919248674872,-0.8642919248674872,-0.8642919248674872,-0.8642919248674872,-0.8642919248674872,-0.8642919248674872,-0.8642919248674872,-0.8642919248674872,-0.8642919248674872,-0.8642919248674872,-0.8642919248674872,-0.8642919248674872,-0.8642919248674872,-0.8642919248674872,-0.8642919248674872,-0.8642919248674872,-0.8642919248674872,-0.8642919248674872,-0.8642919248674872,-0.8642919248674872</t>
  </si>
  <si>
    <t>226405356091422582717964398476886240739867776698022429474297112557703160,226405356091422582717964398476886240739867776698022429474297112557703160,226405356091422582717964398476886240739867776698022429474297112557703160,226405356091422582717964398476886240739867776698022429474297112557703160,226405356091422582717964398476886240739867776698022429474297112557703160,226405356091422582717964398476886240739867776698022429474297112557703160,226405356091422582717964398476886240739867776698022429474297112557703160,226405356091422582717964398476886240739867776698022429474297112557703160,226405356091422582717964398476886240739867776698022429474297112557703160,226405356091422582717964398476886240739867776698022429474297112557703160,226405356091422582717964398476886240739867776698022429474297112557703160,226405356091422582717964398476886240739867776698022429474297112557703160,226405356091422582717964398476886240739867776698022429474297112557703160,226405356091422582717964398476886240739867776698022429474297112557703160,226405356091422582717964398476886240739867776698022429474297112557703160,226405356091422582717964398476886240739867776698022429474297112557703160,226405356091422582717964398476886240739867776698022429474297112557703160,226405356091422582717964398476886240739867776698022429474297112557703160,226405356091422582717964398476886240739867776698022429474297112557703160,226405356091422582717964398476886240739867776698022429474297112557703160,226405356091422582717964398476886240739867776698022429474297112557703160,226405356091422582717964398476886240739867776698022429474297112557703160,226405356091422582717964398476886240739867776698022429474297112557703160,226405356091422582717964398476886240739867776698022429474297112557703160,226405356091422582717964398476886240739867776698022429474297112557703160,226405356091422582717964398476886240739867776698022429474297112557703160,226405356091422582717964398476886240739867776698022429474297112557703160,226405356091422582717964398476886240739867776698022429474297112557703160,226405356091422582717964398476886240739867776698022429474297112557703160,226405356091422582717964398476886240739867776698022429474297112557703160</t>
  </si>
  <si>
    <t>-8.52651020052532,-8.36687554729701,-8.266631442225464,-7.847039419224135,-7.837672196939939,-7.8260288993910025,-6.366060891261886,-5.820709447861119,-5.731314368492936,-5.598579293228711,-5.322481475216437,-5.17727554558499,-5.105544445104993,-4.932273301130326,-4.897979577271521,-4.874815927852892,-4.868095819795901,-4.724523520435528,-4.7003401541904655,-4.632043162223246,-4.599113830663387,-4.4401863152078,-4.43681738582275,-4.355628021284641,-4.292281156537786,-4.1467125689267865,-4.085221158604945,-4.057266537403115,-3.9711720853050156,-3.9427042786562305,-3.9287777534190855,-3.9028243314659252,-3.881343938314997,-3.8385288335489984,-3.627970854703021,-3.5278282063959745,-3.5041913310320174,-3.4534050279420363,-3.412015239054676,-3.3923305502883894,-3.312019619177561,-3.2571917883338606,-3.1231433022826494,-3.072429339721063,-3.060415992457659,-2.9929762983462274,-2.9590430690865444,-2.954481615364209,-2.918791105035349,-2.9069218231782683,-2.9064446863477973,-2.8673253391495717,-2.856348386358431,-2.7974385680152674,-2.7820364716248527,-2.7764276826868137,-2.7238837751762426,-2.6227648723397685,-2.6045038351627765,-2.5688344856042242,-2.550995454821772,-2.5320116664957855,-2.484758020837432,-2.4324101161748275,-2.422816899956764,-2.29379421237486,-2.178300112126742,-2.0576371711074115,-1.9659197655511262,-1.947457239239264,-1.9442063600043686,-1.88911320941049,-1.8650239550640155,-1.8644829711752453,-1.8344872995028356,-1.8155764803841037,-1.7677368656202566,-1.7669468982958938,-1.7633774401631053,-1.7171142575612248,-1.710128848133682,-1.7100729344573946,-1.705830660991577,-1.6967861433141813,-1.6774029419433503,-1.6275296950748526,-1.5385888454651655,-1.533797119096468,-1.5057521924671373,-1.5057521924671367,-1.441025848278129,-1.4390689724446075,-1.4265568572781187,-1.4045436285277024,-1.3159576625756622,-1.2244776735223257,-1.2200693232321878,-1.1891428250631038,-1.1885851237555383,-1.1877816863505315,-1.166457162859079,-1.0354143184981868,-1.0297915396857389,-1.0174104923335814,-0.9979789688684787,-0.9744575506208211,-0.9744575506208206,-0.9702588978041372,-0.9688071245074761,-0.9513348432534972,-0.9505490940289324,-0.9473402625772369,-0.9317920864277044,-0.919282375356322,-0.8642919248674872</t>
  </si>
  <si>
    <t>0.426220178604126,0.6373214721679688,3.166480541229248,3.582096815109253,4.62606143951416,7.320220947265625,7.529879093170166,10.626072406768799,10.840665817260742,13.345390558242798,15.204664468765259,15.824859857559204,16.44369864463806,17.903345346450806,20.61807417869568,20.8261137008667,23.103580713272095,23.9324049949646,24.353620529174805,24.76185417175293,26.42949938774109,26.88728904724121,28.616944551467896,28.82700777053833,29.446248769760132,30.268019914627075,33.19939422607422,37.98296594619751,38.18906092643738,40.27712893486023,40.481759548187256,41.525765895843506,42.98686718940735,44.63965606689453,45.66240978240967,47.9330108165741,49.22814106941223,51.16505575180054,52.57757329940796,57.033626079559326,58.277525901794434,60.74652171134949,63.25751757621765,65.33287692070007,68.0606632232666,71.36519145965576,72.37966513633728,75.58755612373352,76.63198161125183,81.8616292476654,82.07822251319885,84.54923701286316,86.01074075698853,87.27034640312195,88.10668969154358,89.56613612174988,90.58153986930847,92.65341901779175,98.0588653087616,98.26845335960388,100.14111232757568,100.9649384021759,103.5561306476593,106.45056891441345,108.53017282485962,110.64059090614319,113.32860803604126,117.67051458358765,137.40451741218567,143.4382164478302,147.78478169441223,157.0579559803009,161.22143697738647,187.74250864982605,223.9700231552124,228.5045964717865,246.6369984149933,260.5695278644562,277.1884694099426,280.90165162086487,288.35881996154785,302.4612958431244,358.03489661216736,361.9486708641052,370.08858132362366,372.5928883552551,396.74987983703613,414.0366289615631,450.44887590408325,497.07321858406067,519.7193441390991,622.7517826557159,630.0515193939209,636.3068630695343,647.3458898067474,651.9354913234711,656.8864898681641,736.7789068222046,757.5729184150696,776.3627405166626,833.7961137294769,879.5176301002502,908.7149527072906,1149.1434257030487,1220.6131010055542,1491.1518189907074,1717.5827250480652,1740.3003261089325,2021.9201588630676,2130.9118490219116,2926.57781457901,2976.959769487381,3017.435336112976,3126.6055641174316,3190.240733861923</t>
  </si>
  <si>
    <t>1,1,13,15,20,33,34,49,50,62,71,74,77,84,97,98,109,113,115,117,125,127,135,136,139,143,157,180,181,191,192,197,204,212,217,228,234,242,248,268,274,286,298,307,318,332,336,351,356,381,382,394,401,407,411,418,423,433,459,460,469,473,485,499,509,519,532,553,648,677,698,743,763,890,1063,1085,1172,1239,1319,1337,1373,1441,1708,1727,1766,1778,1895,1978,2153,2377,2486,2980,3015,3045,3098,3120,3144,3528,3628,3718,3994,4209,4341,5488,5831,7128,8218,8326,9675,10199,14026,14271,14468,15001,15313</t>
  </si>
  <si>
    <t>2022-12-20 18:57:46.580459</t>
  </si>
  <si>
    <t>2022-12-20 19:57:47.183473</t>
  </si>
  <si>
    <t>-1.0411112554441517,-1.0411112554441517,-1.0411112554441517,-1.0411112554441517,-1.0411112554441517,-1.0411112554441517,-1.0411112554441517,-1.0411112554441517,-1.0411112554441517,-1.0411112554441517,-1.0411112554441517,-1.0411112554441517,-1.0411112554441517,-1.0411112554441517,-1.0411112554441517,-1.0411112554441517,-1.0411112554441517,-1.0411112554441517,-1.0411112554441517,-1.0411112554441517,-1.0411112554441517,-1.0411112554441517,-1.0411112554441517,-1.0411112554441517,-1.0411112554441517,-1.0411112554441517,-1.0411112554441517,-1.0411112554441517,-1.0411112554441517,-1.0411112554441517</t>
  </si>
  <si>
    <t>1735270756453575977520149890359263628213887903848084366814471737314421527,1735270756453575977520149890359263628213887903848084366814471737314421527,1735270756453575977520149890359263628213887903848084366814471737314421527,1735270756453575977520149890359263628213887903848084366814471737314421527,1735270756453575977520149890359263628213887903848084366814471737314421527,1735270756453575977520149890359263628213887903848084366814471737314421527,1735270756453575977520149890359263628213887903848084366814471737314421527,1735270756453575977520149890359263628213887903848084366814471737314421527,1735270756453575977520149890359263628213887903848084366814471737314421527,1735270756453575977520149890359263628213887903848084366814471737314421527,1735270756453575977520149890359263628213887903848084366814471737314421527,1735270756453575977520149890359263628213887903848084366814471737314421527,1735270756453575977520149890359263628213887903848084366814471737314421527,1735270756453575977520149890359263628213887903848084366814471737314421527,1735270756453575977520149890359263628213887903848084366814471737314421527,1735270756453575977520149890359263628213887903848084366814471737314421527,1735270756453575977520149890359263628213887903848084366814471737314421527,1735270756453575977520149890359263628213887903848084366814471737314421527,1735270756453575977520149890359263628213887903848084366814471737314421527,1735270756453575977520149890359263628213887903848084366814471737314421527,1735270756453575977520149890359263628213887903848084366814471737314421527,1735270756453575977520149890359263628213887903848084366814471737314421527,1735270756453575977520149890359263628213887903848084366814471737314421527,1735270756453575977520149890359263628213887903848084366814471737314421527,1735270756453575977520149890359263628213887903848084366814471737314421527,1735270756453575977520149890359263628213887903848084366814471737314421527,1735270756453575977520149890359263628213887903848084366814471737314421527,1735270756453575977520149890359263628213887903848084366814471737314421527,1735270756453575977520149890359263628213887903848084366814471737314421527,1735270756453575977520149890359263628213887903848084366814471737314421527</t>
  </si>
  <si>
    <t>-8.059547679891242,-7.894657402150485,-6.798219303214527,-6.294679977527459,-6.28737456807868,-6.229625189647379,-6.195209797902507,-6.155492116937974,-6.014606701240018,-5.996752335195241,-5.983314935047436,-5.9419023748086595,-5.851283174863276,-5.6531713548326925,-5.55038730515298,-5.485285759138431,-5.444087620264342,-5.401503049941194,-5.300955635271424,-5.162352863272526,-5.144681028813118,-5.093731216358714,-4.936358052441484,-4.8551908319267,-4.80057592187412,-4.76199791834586,-4.506033728864457,-4.472061295433663,-4.462933491916426,-4.445764675555403,-4.360330392337699,-4.228156051224494,-4.201891856781279,-4.018904665561146,-3.9581598925202264,-3.898338638105256,-3.857726952118018,-3.796417706319966,-3.7543026238588806,-3.712262471565604,-3.6849700058208024,-3.6291620077483953,-3.4237130797615074,-3.4021380201082114,-3.378368252294764,-3.37611051568867,-3.313923434139639,-3.3026525568420584,-3.2392259505017327,-3.234153386573905,-3.1595405918887427,-3.1440963341675614,-3.1105226383817253,-3.0562628130278573,-2.991455295971752,-2.903984950306354,-2.8862945458496987,-2.8098606249714413,-2.7926121886816024,-2.751874051100333,-2.71961092705392,-2.6450329913691615,-2.630799781999793,-2.5679734411917408,-2.554029994523305,-2.548437225321292,-2.5382730800018187,-2.4920727009799464,-2.465157177467258,-2.437613649040004,-2.4182183153315377,-2.365163452325531,-2.341524579658363,-2.3109428705672435,-2.278397997800389,-2.111630080359178,-2.1007983564071364,-2.0110511663655806,-1.9597572254276499,-1.9597572254276483,-1.9583957762617985,-1.8971866348587612,-1.7109122805500008,-1.7107827354172944,-1.706817479906311,-1.706439466789543,-1.703899179281123,-1.6890480426408863,-1.6381933681581449,-1.5152683780876113,-1.4897429494076624,-1.4780885904703345,-1.4718745706822607,-1.4390605102997234,-1.3831850295609345,-1.3831850295609343,-1.3831850295609338,-1.3774637367969456,-1.3733803490881307,-1.3161087441900672,-1.30134842202495,-1.2938645938447726,-1.2759267009010657,-1.2759267009010653,-1.2718076549923736,-1.2479524984993176,-1.2467671516183976,-1.2467671516183974,-1.2303322039981874,-1.177382186921905,-1.1756696316335884,-1.1609108405952915,-1.1257259839208504,-1.1211263847993262,-1.0974289041476832,-1.045178622227433,-1.0411112554441522,-1.0411112554441517</t>
  </si>
  <si>
    <t>0.4137001037597656,0.832411527633667,2.873302936553955,10.635838508605957,14.090526103973389,14.348796606063843,15.548376083374023,15.769465684890747,16.684695959091187,17.40626072883606,17.845449686050415,18.509770393371582,20.204829454421997,20.423843145370483,22.93078589439392,23.54103946685791,25.000118494033813,25.207165241241455,25.615782737731934,27.6571044921875,29.762941360473633,29.96800947189331,32.22492837905884,33.063222885131836,34.72389364242554,36.156872272491455,36.98962140083313,39.2320716381073,39.43611240386963,39.65118885040283,39.854814529418945,40.4614896774292,41.29577326774597,44.42243814468384,47.11393165588379,47.51650428771973,49.77685308456421,50.47633743286133,51.92117977142334,55.603269815444946,55.80481839179993,56.0164110660553,58.13630700111389,58.74844717979431,59.16820168495178,61.89485001564026,62.301350593566895,62.72653889656067,64.59311103820801,81.91998934745789,84.40688824653625,88.73935341835022,91.41222476959229,91.62229371070862,94.56452536582947,95.39481043815613,98.67591643333435,99.88489198684692,110.06688404083252,111.31589007377625,121.12379169464111,122.1532084941864,128.59095788002014,135.0326578617096,142.28835678100586,142.71048092842102,146.26627159118652,147.2911036014557,151.63010811805725,153.89886236190796,154.94072580337524,161.4685332775116,166.11339831352234,172.61445355415344,185.67840957641602,187.94269061088562,192.54180669784546,227.25518679618835,234.0931534767151,240.95257234573364,270.2195327281952,346.4859461784363,352.53111028671265,397.3223419189453,408.73712062835693,417.65611958503723,506.8346908092499,543.7855532169342,564.1495625972748,650.5878748893738,722.9980199337006,875.5076704025269,900.801949262619,902.0909309387207,929.2013938426971,965.4373121261597,1288.2518393993378,1368.204011440277,1389.4259176254272,1583.0249803066254,1653.1925311088562,1654.6611304283142,1741.765177488327,1775.4973137378693,1877.2525305747986,2145.452522754669,2147.517012834549,2208.449291706085,2257.9963994026184,2275.450615644455,2400.0182690620422,2469.9027462005615,2669.752387523651,2717.1534690856934,2815.9408044815063,2857.8886499404907,3433.8842911720276,3574.822596549988</t>
  </si>
  <si>
    <t>1,2,11,48,63,64,69,70,74,77,79,82,89,90,102,105,112,113,115,125,135,136,147,151,159,166,170,181,182,183,184,187,191,206,219,221,232,235,242,260,261,262,272,275,277,290,292,294,303,387,399,420,433,434,448,452,468,474,523,529,576,581,612,643,678,680,697,702,723,734,739,770,792,823,886,897,919,1086,1119,1152,1293,1661,1690,1906,1961,2004,2433,2611,2709,3127,3476,4199,4321,4327,4458,4632,6177,6562,6664,7597,7936,7943,8360,8522,9010,10301,10311,10603,10842,10926,11528,11865,12828,13057,13534,13736,16560,17261</t>
  </si>
  <si>
    <t>2022-12-20 18:57:50.649118</t>
  </si>
  <si>
    <t>2022-12-20 19:57:51.201490</t>
  </si>
  <si>
    <t>-0.7470375325268845,-0.7470375325268845,-0.7470375325268845,-0.7470375325268845,-0.7470375325268845,-0.7470375325268845,-0.7470375325268845,-0.7470375325268845,-0.7470375325268845,-0.7470375325268845,-0.7470375325268845,-0.7470375325268845,-0.7470375325268845,-0.7470375325268845,-0.7470375325268845,-0.7470375325268845,-0.7470375325268845,-0.7470375325268845,-0.7470375325268845,-0.7470375325268845,-0.7470375325268845,-0.7470375325268845,-0.7470375325268845,-0.7470375325268845,-0.7470375325268845,-0.7470375325268845,-0.7470375325268845,-0.7470375325268845,-0.7470375325268845,-0.7470375325268845</t>
  </si>
  <si>
    <t>730209248029853231587733295657818112724887445621585346636040003137976899,730209248029853231587733295657818112724887445621585346636040003137976899,730209248029853231587733295657818112724887445621585346636040003137976899,730209248029853231587733295657818112724887445621585346636040003137976899,730209248029853231587733295657818112724887445621585346636040003137976899,730209248029853231587733295657818112724887445621585346636040003137976899,730209248029853231587733295657818112724887445621585346636040003137976899,730209248029853231587733295657818112724887445621585346636040003137976899,730209248029853231587733295657818112724887445621585346636040003137976899,730209248029853231587733295657818112724887445621585346636040003137976899,730209248029853231587733295657818112724887445621585346636040003137976899,730209248029853231587733295657818112724887445621585346636040003137976899,730209248029853231587733295657818112724887445621585346636040003137976899,730209248029853231587733295657818112724887445621585346636040003137976899,730209248029853231587733295657818112724887445621585346636040003137976899,730209248029853231587733295657818112724887445621585346636040003137976899,730209248029853231587733295657818112724887445621585346636040003137976899,730209248029853231587733295657818112724887445621585346636040003137976899,730209248029853231587733295657818112724887445621585346636040003137976899,730209248029853231587733295657818112724887445621585346636040003137976899,730209248029853231587733295657818112724887445621585346636040003137976899,730209248029853231587733295657818112724887445621585346636040003137976899,730209248029853231587733295657818112724887445621585346636040003137976899,730209248029853231587733295657818112724887445621585346636040003137976899,730209248029853231587733295657818112724887445621585346636040003137976899,730209248029853231587733295657818112724887445621585346636040003137976899,730209248029853231587733295657818112724887445621585346636040003137976899,730209248029853231587733295657818112724887445621585346636040003137976899,730209248029853231587733295657818112724887445621585346636040003137976899,730209248029853231587733295657818112724887445621585346636040003137976899</t>
  </si>
  <si>
    <t>-7.814670683587664,-7.2482162726290875,-6.924343302946281,-6.920662526701504,-6.901338724021026,-6.878568429574999,-6.64390023306791,-6.6413001133610745,-6.488328023937933,-6.343264346886828,-6.322823742895546,-6.303848811610184,-6.250861504040428,-6.17820448820142,-6.133346941751622,-6.129949438820111,-6.080911329553514,-5.798501398569771,-5.749737988394799,-5.731933662219205,-5.625125428141997,-5.61685685763868,-5.470388027559937,-5.374860640874363,-5.286826549318637,-5.2496055287522365,-5.160927509056369,-5.156367583287899,-5.120563037215594,-5.001268400639372,-4.9454384365043484,-4.935381432549396,-4.876495675152133,-4.8577532698707655,-4.674096614748182,-4.611117347976805,-4.473016283024388,-4.460205572887189,-4.429114221233935,-4.354915388682091,-4.1859504930081055,-4.146827462043023,-4.086233693126273,-4.027868291992822,-4.025522804164509,-4.013558786258324,-4.000895343536992,-3.874535144592872,-3.8493650902470344,-3.824455120015761,-3.69543113004963,-3.6928274691980794,-3.634311256938128,-3.6053725118293833,-3.5636365574612356,-3.5148494361722085,-3.498497130144516,-3.4529349048472433,-3.3703452042412567,-3.296639125372468,-3.2923307952623935,-3.2703217361553354,-3.257026075041893,-3.086421174077026,-3.069840796984248,-3.06030069377669,-3.0413897370762144,-2.974086504446429,-2.9651785901195478,-2.895532503663004,-2.8529999944256548,-2.773928603341553,-2.72116959138103,-2.7058382319278573,-2.7022664382022143,-2.6972923955841104,-2.6724837006207927,-2.6641365342095553,-2.656286598095212,-2.5386143988260588,-2.5326945741576004,-2.436349441312673,-2.401901936162227,-2.3525906397276324,-2.310338538881751,-2.260927327641567,-2.2298251310877255,-2.1768907969266498,-2.1306148691026148,-2.10438599093409,-2.080556764768023,-2.048813142923644,-2.0005728212648286,-1.9532111364127536,-1.9213530514125234,-1.8906704056172465,-1.841662067559111,-1.840955920819667,-1.796115569757683,-1.7809270131320292,-1.7666069934426507,-1.7293752168471832,-1.7152162840215215,-1.6766489291219966,-1.672905266759658,-1.6677503127738393,-1.6541068961176413,-1.6261908162084644,-1.6259677910855639,-1.615938065219303,-1.6105459482304834,-1.588223599033361,-1.5636383256704345,-1.5631741170803717,-1.5195212049031326,-1.5163141274555656,-1.507134921043891,-1.3609012442783597,-1.3026385809917072,-1.2804710679217717,-1.2198498378379123,-1.2081528467271572,-1.1965743025560123,-1.151556943195797,-1.1041207583953747,-1.0708731866010723,-1.0701566358615051,-1.0468296864636288,-0.9925641064470152,-0.9925641064470145,-0.9814497657291474,-0.9442877839288487,-0.9306246340479016,-0.8676560686104495,-0.8602588236442357,-0.8563509336064694,-0.855634383122881,-0.8556343831228796,-0.8510439718448611,-0.8442185090124693,-0.8335055117497301,-0.8273371111760507,-0.8265513872628667,-0.8264992391923641,-0.8045996402333621,-0.7907591836173212,-0.7470375325268845</t>
  </si>
  <si>
    <t>0.4045529365539551,6.813455104827881,7.234635591506958,8.096051931381226,11.115052461624146,13.722142219543457,13.927203178405762,14.1493079662323,15.886868715286255,17.00595211982727,17.412075519561768,17.816660165786743,19.46635937690735,19.675958395004272,20.30722975730896,21.138505697250366,23.209290742874146,23.828596591949463,25.303678512573242,25.936433792114258,26.779365301132202,26.978947401046753,27.171042680740356,28.41451597213745,29.057241916656494,29.901083946228027,30.939055919647217,32.39051938056946,33.019731283187866,33.22030448913574,35.278727531433105,36.10302948951721,36.313088178634644,37.349958419799805,37.75009536743164,39.82333779335022,40.83709216117859,42.7359836101532,44.17783308029175,44.99461841583252,45.21928906440735,47.36973810195923,48.16991138458252,48.57953667640686,52.971508502960205,53.171093463897705,53.60181760787964,53.80790615081787,55.65656542778015,55.86765241622925,57.53429102897644,59.58435535430908,60.817779779434204,61.23243474960327,63.0815634727478,63.9168267250061,64.11637592315674,65.14618515968323,65.98862838745117,69.51378774642944,74.22984504699707,78.94884634017944,79.79117393493652,83.3074598312378,86.8441915512085,88.50779724121094,89.1350085735321,89.76221704483032,90.17486953735352,90.39349031448364,92.24625873565674,92.86785101890564,101.34037065505981,105.47025752067566,111.27328324317932,115.97064304351807,123.00818467140198,126.34506130218506,126.75165438652039,134.2492527961731,139.0093376636505,139.8421471118927,161.85067057609558,180.7498664855957,181.57715821266174,183.22271370887756,184.4631085395813,187.39875745773315,199.32465815544128,210.10935997962952,217.3569860458374,232.6282184123993,233.68932509422302,248.8220100402832,293.8643581867218,305.6920802593231,330.19570207595825,359.9054877758026,383.8460006713867,392.37925267219543,401.9142689704895,403.1573188304901,404.8143539428711,423.35122299194336,471.96129035949707,493.30849981307983,537.1621422767639,546.1034977436066,551.7473344802856,562.9360821247101,578.7118427753448,621.891569852829,639.273717880249,656.475203037262,656.9003908634186,657.7307283878326,659.609258890152,660.2159492969513,662.485435962677,709.3971936702728,728.2464327812195,1016.880660533905,1025.996606349945,1064.4091167449951,1333.4119787216187,1371.5597791671753,1400.6270785331726,1407.4063532352448,1700.2183372974396,1717.1738321781158,1805.3133742809296,1894.891150712967,1908.7738418579102,1967.4387183189392,1971.3592915534973,2083.8972103595734,2211.955539703369,2292.01433801651,2353.611635684967,2511.3697471618652,2519.8288276195526,2559.0526633262634,2787.131056547165,3149.716458797455,3160.129114151001,3284.8273355960846,3373.511698246002</t>
  </si>
  <si>
    <t>1,31,33,37,49,60,61,62,69,74,76,78,86,87,90,94,104,107,114,117,121,122,123,129,132,136,141,148,151,152,162,166,167,172,174,184,189,198,205,209,210,220,224,226,247,248,250,251,260,261,269,279,285,287,296,300,301,306,310,327,350,373,377,394,411,419,422,425,427,428,437,440,481,501,529,551,585,601,603,639,662,666,771,862,866,874,880,894,951,1003,1038,1112,1117,1190,1407,1464,1582,1726,1841,1882,1928,1934,1942,2031,2265,2368,2579,2622,2649,2703,2779,2987,3071,3153,3155,3159,3168,3171,3182,3409,3500,4876,4916,5097,6390,6574,6713,6746,8156,8237,8661,9092,9159,9441,9460,10002,10617,11003,11300,12061,12102,12291,13390,15160,15211,15827,16268</t>
  </si>
  <si>
    <t>2022-12-20 18:58:00.872060</t>
  </si>
  <si>
    <t>2022-12-20 19:58:01.528474</t>
  </si>
  <si>
    <t>-1.0341679760564246,-1.0341679760564246,-1.0341679760564246,-1.0341679760564246,-1.0341679760564246,-1.0341679760564246,-1.0341679760564246,-1.0341679760564246,-1.0341679760564246,-1.0341679760564246,-1.0341679760564246,-1.0341679760564246,-1.0341679760564246,-1.0341679760564246,-1.0341679760564246,-1.0341679760564246,-1.0341679760564246,-1.0341679760564246,-1.0341679760564246,-1.0341679760564246,-1.0341679760564246,-1.0341679760564246,-1.0341679760564246,-1.0341679760564246,-1.0341679760564246,-1.0341679760564246,-1.0341679760564246,-1.0341679760564246,-1.0341679760564246,-1.0341679760564246</t>
  </si>
  <si>
    <t>1631577799045062762817544721394496505633989491912537054293299640691532633,1631577799045062762817544721394496505633989491912537054293299640691532633,1631577799045062762817544721394496505633989491912537054293299640691532633,1631577799045062762817544721394496505633989491912537054293299640691532633,1631577799045062762817544721394496505633989491912537054293299640691532633,1631577799045062762817544721394496505633989491912537054293299640691532633,1631577799045062762817544721394496505633989491912537054293299640691532633,1631577799045062762817544721394496505633989491912537054293299640691532633,1631577799045062762817544721394496505633989491912537054293299640691532633,1631577799045062762817544721394496505633989491912537054293299640691532633,1631577799045062762817544721394496505633989491912537054293299640691532633,1631577799045062762817544721394496505633989491912537054293299640691532633,1631577799045062762817544721394496505633989491912537054293299640691532633,1631577799045062762817544721394496505633989491912537054293299640691532633,1631577799045062762817544721394496505633989491912537054293299640691532633,1631577799045062762817544721394496505633989491912537054293299640691532633,1631577799045062762817544721394496505633989491912537054293299640691532633,1631577799045062762817544721394496505633989491912537054293299640691532633,1631577799045062762817544721394496505633989491912537054293299640691532633,1631577799045062762817544721394496505633989491912537054293299640691532633,1631577799045062762817544721394496505633989491912537054293299640691532633,1631577799045062762817544721394496505633989491912537054293299640691532633,1631577799045062762817544721394496505633989491912537054293299640691532633,1631577799045062762817544721394496505633989491912537054293299640691532633,1631577799045062762817544721394496505633989491912537054293299640691532633,1631577799045062762817544721394496505633989491912537054293299640691532633,1631577799045062762817544721394496505633989491912537054293299640691532633,1631577799045062762817544721394496505633989491912537054293299640691532633,1631577799045062762817544721394496505633989491912537054293299640691532633,1631577799045062762817544721394496505633989491912537054293299640691532633</t>
  </si>
  <si>
    <t>-7.012004867293718,-6.687970920700742,-6.61908461632536,-6.476128019554087,-6.36650668904845,-6.270111965720527,-6.2597201327150085,-6.2510825489974104,-6.2364079616930645,-6.229853740479678,-6.024935776465273,-5.883935279697271,-5.826527165463206,-5.784321158059641,-5.722160035985647,-5.633518704234201,-5.579523814488388,-5.510842996839415,-5.463336588258082,-5.449335238876304,-5.4378176695508085,-5.429919446255435,-5.395887064138604,-5.3660239720209395,-5.322596531773916,-5.296968604461497,-5.272711722002735,-5.208956317238752,-5.107128810602643,-5.0744494343821795,-4.9967100271884695,-4.924476897245273,-4.900561251643165,-4.874216007902152,-4.804550232675029,-4.691358763748619,-4.584657255795694,-4.569993197279403,-4.504834021789196,-4.419957789491613,-4.3612903075875415,-4.350945827592414,-4.338802486250298,-4.337565015907407,-4.229810117839793,-4.208816878361365,-4.184315723536398,-4.0416153905688645,-3.9895243441862243,-3.9618296176754213,-3.958886281941451,-3.948439251601847,-3.7996034949919726,-3.7798441738934234,-3.6635908213828676,-3.647410626913057,-3.581199996520437,-3.4910305893269475,-3.4324812400968825,-3.387485228667416,-3.3112415673713,-3.2987797885518897,-3.2195451338930674,-3.2074575194561685,-3.168704920577133,-3.1564785125734005,-3.1315932286151154,-3.107756154864797,-3.1069115577158457,-3.0973491190148743,-3.0845695798760007,-3.070812189367202,-3.057449651996275,-3.049411065401033,-3.0305605191534872,-2.9698486656738328,-2.950534431738103,-2.928326110778677,-2.9153514370722218,-2.908918765663038,-2.7980902509445404,-2.768896491471026,-2.6814880440786055,-2.6692303705176714,-2.581024278846904,-2.535570227844002,-2.532210574187298,-2.4987948086147442,-2.4885756004120005,-2.4551598678914943,-2.4544619022867358,-2.449997521299365,-2.4460661317610617,-2.3643016230699105,-2.3485578576678527,-2.317090650533382,-2.315049865192903,-2.151309946971504,-2.079548637587579,-2.0616140630046376,-2.000997628594203,-1.9997643984856783,-1.9963201540930615,-1.987699240550138,-1.963094078560241,-1.9555057296486202,-1.9333619628778758,-1.9248548295771117,-1.9053297623331786,-1.8679055414855343,-1.8529771561291177,-1.8287751928176115,-1.7774306237651205,-1.7347258318433671,-1.7259280232414067,-1.7091342471821498,-1.7085555590420394,-1.6643977600915463,-1.6452097523280174,-1.6443473347722068,-1.5800546620694027,-1.57970427515614,-1.5542879656062514,-1.524843626420018,-1.5089880583803383,-1.4901263503378186,-1.4718325840763347,-1.4704498333079776,-1.4594258442078922,-1.440355524600105,-1.4301970546997127,-1.4029734709213713,-1.3472891245157872,-1.3310746992927391,-1.3063853612052294,-1.3016128661951991,-1.2886527361234765,-1.2506842647119436,-1.2308663951113707,-1.2261764735345322,-1.2261764735345313,-1.2062356749078207,-1.184978166372102,-1.1845718229866367,-1.1724323445289293,-1.0821135028343993,-1.082113502834399,-1.0497549191281033,-1.0497549191281021,-1.0411900383322836,-1.0404318552250342,-1.0341679760564246</t>
  </si>
  <si>
    <t>0.4458613395690918,10.46334433555603,10.66440224647522,10.874441623687744,11.909775495529175,12.740160465240479,13.358977794647217,14.417411088943481,14.633068561553955,14.83556318283081,15.246735334396362,15.868445634841919,16.075549364089966,16.701323986053467,17.72119641304016,18.13436532020569,19.611931562423706,19.81803870201111,20.63436985015869,21.873270988464355,22.088866710662842,22.91361379623413,23.743459939956665,24.773518085479736,25.40227460861206,26.011430501937866,26.21851420402527,26.638648509979248,27.26591157913208,28.099249601364136,28.302284955978394,28.91995096206665,29.74377965927124,31.18626117706299,31.58837342262268,32.01902508735657,33.64503860473633,36.80295777320862,37.620052337646484,38.42378282546997,39.46868443489075,39.87979769706726,40.499438524246216,41.74034762382507,42.41211128234863,42.613258600234985,42.818769454956055,43.017361640930176,44.68300795555115,45.31681036949158,46.55328011512756,46.964903354644775,47.38155913352966,50.277458906173706,51.10022592544556,52.951860427856445,54.790891885757446,56.66961145401001,59.79827880859375,62.2429633140564,66.17988133430481,67.83195614814758,69.04829216003418,71.13055968284607,71.33109879493713,72.96215844154358,76.68139505386353,77.3161633014679,78.76466941833496,79.18682551383972,79.60394358634949,81.46820068359375,83.30372357368469,84.72389054298401,86.34426426887512,87.18103790283203,91.30549740791321,92.96162152290344,95.03170824050903,96.48173308372498,98.98364734649658,110.50492882728577,114.86648607254028,117.77109909057617,118.40138983726501,121.7312753200531,126.47656202316284,137.83190488815308,140.49672412872314,141.94736695289612,153.379821062088,161.52665281295776,166.13903141021729,167.79350543022156,171.09698462486267,177.49917149543762,183.52587962150574,184.332106590271,186.60024857521057,193.03557658195496,200.51411938667297,207.74312567710876,218.95121955871582,223.12592911720276,224.15636157989502,224.57101702690125,225.7900550365448,229.75001621246338,242.37296748161316,248.81726098060608,263.6859567165375,275.65449237823486,279.1727111339569,289.7730121612549,300.9195523262024,317.4465916156769,340.7636864185333,350.6118302345276,351.03710532188416,356.9916570186615,363.28598856925964,377.3217568397522,393.4552426338196,404.02139472961426,434.4226784706116,514.1811196804047,552.0964059829712,567.4404058456421,613.442610502243,615.0787649154663,638.7423894405365,654.7104835510254,693.0621786117554,754.1830668449402,820.6535396575928,1038.4480731487274,1055.8704245090485,1060.06884765625,1083.0102698802948,1101.9096965789795,1189.7526319026947,1256.2453758716583,1298.3559863567352,1349.541109085083,1451.7965655326843,1481.3833961486816,1811.676546573639,1928.548594236374,1940.1326665878296,2232.7003812789917,2432.3974103927612,2457.6649837493896</t>
  </si>
  <si>
    <t>1,45,46,47,52,56,59,64,65,66,68,71,72,75,80,82,89,90,94,100,101,105,109,114,117,120,121,123,126,130,131,134,138,145,147,149,157,172,176,180,185,187,190,196,199,200,201,202,210,213,219,221,223,237,241,250,259,268,283,295,314,322,328,338,339,347,365,368,375,377,379,388,397,404,412,416,436,444,454,461,473,528,549,563,566,582,605,660,673,680,734,773,795,803,819,850,879,883,894,925,961,996,1050,1070,1075,1077,1083,1102,1163,1194,1266,1324,1341,1392,1446,1526,1639,1687,1689,1718,1748,1816,1894,1945,2092,2477,2660,2734,2956,2964,3078,3155,3341,3636,3952,4985,5069,5089,5199,5290,5714,6036,6239,6485,6977,7120,8711,9273,9329,10738,11703,11825</t>
  </si>
  <si>
    <t>2022-12-20 18:58:02.627756</t>
  </si>
  <si>
    <t>2022-12-20 19:58:03.268277</t>
  </si>
  <si>
    <t>-0.9283657531546483,-0.9283657531546483,-0.9283657531546483,-0.9283657531546483,-0.9283657531546483,-0.9283657531546483,-0.9283657531546483,-0.9283657531546483,-0.9283657531546483,-0.9283657531546483,-0.9283657531546483,-0.9283657531546483,-0.9283657531546483,-0.9283657531546483,-0.9283657531546483,-0.9283657531546483,-0.9283657531546483,-0.9283657531546483,-0.9283657531546483,-0.9283657531546483,-0.9283657531546483,-0.9283657531546483,-0.9283657531546483,-0.9283657531546483,-0.9283657531546483,-0.9283657531546483,-0.9283657531546483,-0.9283657531546483,-0.9283657531546483,-0.9283657531546483</t>
  </si>
  <si>
    <t>1228473640198411796333645994189737185984707686357729706065211669787220611,1228473640198411796333645994189737185984707686357729706065211669787220611,1228473640198411796333645994189737185984707686357729706065211669787220611,1228473640198411796333645994189737185984707686357729706065211669787220611,1228473640198411796333645994189737185984707686357729706065211669787220611,1228473640198411796333645994189737185984707686357729706065211669787220611,1228473640198411796333645994189737185984707686357729706065211669787220611,1228473640198411796333645994189737185984707686357729706065211669787220611,1228473640198411796333645994189737185984707686357729706065211669787220611,1228473640198411796333645994189737185984707686357729706065211669787220611,1228473640198411796333645994189737185984707686357729706065211669787220611,1228473640198411796333645994189737185984707686357729706065211669787220611,1228473640198411796333645994189737185984707686357729706065211669787220611,1228473640198411796333645994189737185984707686357729706065211669787220611,1228473640198411796333645994189737185984707686357729706065211669787220611,1228473640198411796333645994189737185984707686357729706065211669787220611,1228473640198411796333645994189737185984707686357729706065211669787220611,1228473640198411796333645994189737185984707686357729706065211669787220611,1228473640198411796333645994189737185984707686357729706065211669787220611,1228473640198411796333645994189737185984707686357729706065211669787220611,1228473640198411796333645994189737185984707686357729706065211669787220611,1228473640198411796333645994189737185984707686357729706065211669787220611,1228473640198411796333645994189737185984707686357729706065211669787220611,1228473640198411796333645994189737185984707686357729706065211669787220611,1228473640198411796333645994189737185984707686357729706065211669787220611,1228473640198411796333645994189737185984707686357729706065211669787220611,1228473640198411796333645994189737185984707686357729706065211669787220611,1228473640198411796333645994189737185984707686357729706065211669787220611,1228473640198411796333645994189737185984707686357729706065211669787220611,1228473640198411796333645994189737185984707686357729706065211669787220611</t>
  </si>
  <si>
    <t>-7.02351407214018,-6.834045580141664,-6.6321267984335215,-6.125550430974028,-5.883384986465029,-5.367337885776237,-5.26230960540662,-5.1274845061497665,-5.1117248265634405,-5.1008948803936836,-5.031314419752732,-5.010991390716665,-4.90244590749995,-4.875779110943906,-4.717135650641391,-4.701470361531779,-4.680053529343583,-4.612336727138735,-4.438049847731889,-4.423331729545525,-4.334601404918583,-4.334474056445279,-4.231566788567906,-4.220698648068422,-4.216575828140815,-4.200408779679599,-4.107423121316572,-4.019332626388261,-3.8137561292614977,-3.7826249929562157,-3.6411145259848583,-3.493872339067557,-3.4133239686073455,-3.361153529311374,-3.3450336284906386,-3.2275150738124245,-3.142673039478882,-3.0697333884806675,-2.9446300942524264,-2.882770636979178,-2.845411399802093,-2.805194007861738,-2.7680951442605424,-2.757887861790505,-2.756825090469894,-2.717154174417556,-2.679015603500987,-2.6512708450625384,-2.641812144286189,-2.5943269706069314,-2.576447589850249,-2.536436840506322,-2.5221572857416277,-2.4922840441604346,-2.4504728066973054,-2.432742995861624,-2.3778552964680286,-2.346837832880306,-2.2704198937640427,-2.2447176854997997,-2.22389736553214,-2.165423345081645,-2.124692503314284,-2.1217494180354057,-2.021426790232172,-1.9820899526837419,-1.9699687733743927,-1.9692326658326391,-1.959505200525754,-1.9403692220634035,-1.8585098759288858,-1.842143614796554,-1.8377786684860828,-1.8049345374031014,-1.795044443664869,-1.7829344544566268,-1.7672709704160776,-1.76724256620452,-1.750085814074756,-1.7459510370860623,-1.6951553053067832,-1.681809682423435,-1.6681100369748187,-1.6121814984349374,-1.5792614817500639,-1.5542488072523515,-1.5435949614701177,-1.5098746175761137,-1.4277337923552493,-1.361048474869578,-1.3505895883833738,-1.2770359415463535,-1.2770359415463526,-1.248316675536688,-1.24699747623121,-1.2415318911919186,-1.2062605816714678,-1.2021971301148475,-1.1672127492711912,-1.1530670363997477,-1.095282700374919,-1.074001535632332,-1.0713688346332695,-0.9604374570432013,-0.933862224471073,-0.9283657531546483</t>
  </si>
  <si>
    <t>0.4473710060119629,1.4000654220581055,5.6640706062316895,6.074699401855469,9.80010437965393,10.423837184906006,12.284125804901123,13.131013631820679,13.546670913696289,14.165387392044067,14.380019187927246,15.84117579460144,16.900633335113525,17.921444177627563,18.949890851974487,21.833827257156372,24.31239676475525,24.515960454940796,25.555835485458374,26.174577236175537,27.21899390220642,30.121960401535034,30.533154726028442,31.56447172164917,32.77779293060303,33.81028699874878,34.51578426361084,35.13992619514465,39.23411273956299,40.507500648498535,42.57029604911804,48.98655700683594,51.05079245567322,52.710845708847046,57.47299385070801,60.16588473320007,65.55332851409912,66.5806393623352,69.46009969711304,73.1813600063324,75.25012826919556,76.47601318359375,77.74196219444275,84.71039962768555,93.62750244140625,98.18264055252075,103.47963047027588,103.89023518562317,106.37562465667725,110.92877292633057,116.33281016349792,116.93902063369751,118.40075945854187,119.633624792099,123.98031449317932,134.91644763946533,137.9859082698822,141.49182152748108,147.96182370185852,151.07806873321533,153.15834641456604,159.25051617622375,165.0987548828125,184.1661639213562,186.04489135742188,187.2783432006836,194.6852662563324,206.1308434009552,211.92487955093384,219.34297132492065,222.0536515712738,236.16000962257385,245.30725407600403,286.9414987564087,298.5234546661377,309.06001377105713,355.80359053611755,363.9878554344177,370.4453628063202,387.1639904975891,393.583829164505,403.34366965293884,411.4352569580078,423.2044789791107,440.3367221355438,463.01356840133667,509.99573278427124,516.7731482982635,532.9802062511444,567.5501086711884,669.0992069244385,671.765017747879,678.9953901767731,736.0785384178162,769.3467655181885,1029.2834210395813,1051.4019391536713,1272.8259048461914,1389.624133348465,1699.9156422615051,1863.8317832946777,2145.211985349655,2157.0816843509674,2891.7506511211395,3323.0651335716248,3435.2399764060974</t>
  </si>
  <si>
    <t>1,4,23,25,43,46,55,59,61,64,65,72,77,82,87,101,113,114,119,122,127,141,143,148,154,159,162,165,185,191,201,232,242,250,273,286,312,317,331,349,359,365,371,405,448,470,495,497,509,531,557,560,567,573,594,647,662,679,709,724,734,763,791,883,892,898,934,989,1017,1053,1066,1134,1178,1379,1435,1486,1712,1751,1782,1863,1894,1941,1980,2037,2120,2229,2456,2489,2567,2734,3225,3238,3273,3548,3709,4941,5048,6116,6678,8176,8965,10323,10380,13929,16046,16607</t>
  </si>
  <si>
    <t>2022-12-20 18:58:05.112289</t>
  </si>
  <si>
    <t>2022-12-20 19:58:05.727050</t>
  </si>
  <si>
    <t>-1.0856337431924274,-1.0856337431924274,-1.0856337431924274,-1.0856337431924274,-1.0856337431924274,-1.0856337431924274,-1.0856337431924274,-1.0856337431924274,-1.0856337431924274,-1.0856337431924274,-1.0856337431924274,-1.0856337431924274,-1.0856337431924274,-1.0856337431924274,-1.0856337431924274,-1.0856337431924274,-1.0856337431924274,-1.0856337431924274,-1.0856337431924274,-1.0856337431924274,-1.0856337431924274,-1.0856337431924274,-1.0856337431924274,-1.0856337431924274,-1.0856337431924274,-1.0856337431924274,-1.0856337431924274,-1.0856337431924274,-1.0856337431924274,-1.0856337431924274</t>
  </si>
  <si>
    <t>1227987622330472470548532371091501593376166916081255922169005712904070016,1227987622330472470548532371091501593376166916081255922169005712904070016,1227987622330472470548532371091501593376166916081255922169005712904070016,1227987622330472470548532371091501593376166916081255922169005712904070016,1227987622330472470548532371091501593376166916081255922169005712904070016,1227987622330472470548532371091501593376166916081255922169005712904070016,1227987622330472470548532371091501593376166916081255922169005712904070016,1227987622330472470548532371091501593376166916081255922169005712904070016,1227987622330472470548532371091501593376166916081255922169005712904070016,1227987622330472470548532371091501593376166916081255922169005712904070016,1227987622330472470548532371091501593376166916081255922169005712904070016,1227987622330472470548532371091501593376166916081255922169005712904070016,1227987622330472470548532371091501593376166916081255922169005712904070016,1227987622330472470548532371091501593376166916081255922169005712904070016,1227987622330472470548532371091501593376166916081255922169005712904070016,1227987622330472470548532371091501593376166916081255922169005712904070016,1227987622330472470548532371091501593376166916081255922169005712904070016,1227987622330472470548532371091501593376166916081255922169005712904070016,1227987622330472470548532371091501593376166916081255922169005712904070016,1227987622330472470548532371091501593376166916081255922169005712904070016,1227987622330472470548532371091501593376166916081255922169005712904070016,1227987622330472470548532371091501593376166916081255922169005712904070016,1227987622330472470548532371091501593376166916081255922169005712904070016,1227987622330472470548532371091501593376166916081255922169005712904070016,1227987622330472470548532371091501593376166916081255922169005712904070016,1227987622330472470548532371091501593376166916081255922169005712904070016,1227987622330472470548532371091501593376166916081255922169005712904070016,1227987622330472470548532371091501593376166916081255922169005712904070016,1227987622330472470548532371091501593376166916081255922169005712904070016,1227987622330472470548532371091501593376166916081255922169005712904070016</t>
  </si>
  <si>
    <t>-7.894457891108436,-7.360254639350731,-7.118088747732506,-6.997618980288315,-6.8644338479149525,-6.849508118600536,-6.718737448382729,-6.706095932344232,-6.58627080878762,-6.045115424727777,-5.976299509146666,-5.884491717938559,-5.599163882947888,-5.287742850742225,-5.285098781769807,-5.264869643433649,-5.182716054009823,-5.151011144973133,-5.0922599913452276,-4.996124613321937,-4.9926367417794895,-4.981086775628692,-4.754243521668917,-4.73662550894366,-4.697478271518144,-4.58752459296784,-4.474969811565452,-4.448703337279662,-4.444401330904833,-4.428427655369533,-4.162033915872877,-4.11284852348746,-4.079039275696117,-4.009124259707534,-3.9841302334838624,-3.963031374114738,-3.91027696067798,-3.8720433642821623,-3.8445662671772864,-3.6557578545846123,-3.638679578866624,-3.581783860193558,-3.564040049016633,-3.5244049961673416,-3.4812504820605987,-3.437169208854604,-3.4153542273701123,-3.343122573765205,-3.267719414685236,-3.2441075470301755,-3.1926360071723177,-3.162212581385742,-3.089402369285906,-3.0598017452740423,-2.8820008710144176,-2.7757628595064086,-2.7065435193213205,-2.6907066763585252,-2.6514092690799895,-2.572484253853326,-2.551382680617481,-2.492788839551281,-2.3588528729865574,-2.3390969946410904,-2.2895953543642436,-2.2835635367186007,-2.168581541858336,-2.167114227164591,-2.1263097459786335,-2.094968084789564,-2.0949343988668923,-2.08897125246402,-1.9976536367456965,-1.9518761379894052,-1.8217988294461644,-1.71558408259098,-1.682176838633837,-1.6573858786505518,-1.6015011733866622,-1.5437608819125495,-1.4351124756613032,-1.3616591104298286,-1.3024360526599132,-1.3024360526599128,-1.296699794238423,-1.2966997942384226,-1.2922540385742374,-1.278573606348244,-1.238504596729387,-1.235557452913189,-1.2355574529131887,-1.2101295761193214,-1.2004153762061314,-1.1950841406256814,-1.1937669355520624,-1.1479215259838644,-1.1309484202131017,-1.1269417180906507,-1.1211719214491211,-1.121171921449121,-1.1168221172504775,-1.085633743192428,-1.0856337431924274</t>
  </si>
  <si>
    <t>0.48847198486328125,1.7331819534301758,3.873445510864258,4.897902488708496,11.351937294006348,12.18532133102417,12.3868887424469,13.834995031356812,14.047598361968994,14.258671045303345,17.846639156341553,20.127620935440063,21.1705641746521,21.776724576950073,24.87185263633728,25.083920001983643,25.885607719421387,27.327574729919434,28.781630277633667,29.6043643951416,30.220545530319214,30.65332055091858,31.551857233047485,32.17813515663147,34.22015619277954,35.04594874382019,36.265312910079956,38.821237087249756,40.0571825504303,40.66995573043823,43.15336298942566,46.24630522727966,48.30102348327637,52.23736071586609,56.179712533950806,58.65553140640259,60.525232553482056,62.3858277797699,64.44557785987854,65.2813789844513,68.18091201782227,69.63791918754578,72.12327218055725,72.5208945274353,74.4010980129242,75.03783464431763,77.11617803573608,77.31929850578308,80.98343634605408,81.80975270271301,83.9040675163269,91.8213951587677,93.9130847454071,97.7156708240509,98.38019680976868,103.15505194664001,110.61672592163086,112.48402619361877,114.34066104888916,118.7160542011261,122.47145533561707,131.57858228683472,138.00297927856445,140.98129081726074,141.60143518447876,156.82371020317078,164.9751217365265,206.97155475616455,213.1757652759552,220.26663446426392,226.08433437347412,236.48627066612244,239.60732769966125,247.73123288154602,258.36371636390686,269.9411926269531,305.623339176178,308.9712414741516,335.68409991264343,361.9064567089081,433.0013017654419,460.5440821647644,488.80278396606445,514.8683815002441,528.7284243106842,700.0080432891846,782.8369679450989,797.020055770874,804.5815794467926,901.1467936038971,1024.4478430747986,1105.1004598140717,1260.9221651554108,1286.2020173072815,1290.4033572673798,1365.9947888851166,1379.9740693569183,1423.4249229431152,1532.1709835529327,2022.7584092617035,2112.434842824936,2233.328320503235,2664.289298772812</t>
  </si>
  <si>
    <t>1,5,15,20,51,55,56,63,64,65,82,93,98,101,116,117,121,128,135,139,142,144,148,151,161,165,171,183,189,192,204,219,229,248,267,279,288,297,307,311,325,332,344,346,355,358,368,369,387,391,401,439,449,467,470,493,529,538,547,568,586,630,661,675,678,750,789,991,1021,1055,1083,1133,1148,1187,1238,1294,1466,1482,1611,1737,2079,2211,2347,2472,2538,3361,3759,3823,3859,4316,4900,5286,6035,6157,6177,6540,6606,6815,7338,9693,10124,10704,12777</t>
  </si>
  <si>
    <t>2022-12-20 18:58:07.512712</t>
  </si>
  <si>
    <t>2022-12-20 19:58:08.138548</t>
  </si>
  <si>
    <t>-0.997920407430264,-0.997920407430264,-0.997920407430264,-0.997920407430264,-0.997920407430264,-0.997920407430264,-0.997920407430264,-0.997920407430264,-0.997920407430264,-0.997920407430264,-0.997920407430264,-0.997920407430264,-0.997920407430264,-0.997920407430264,-0.997920407430264,-0.997920407430264,-0.997920407430264,-0.997920407430264,-0.997920407430264,-0.997920407430264,-0.997920407430264,-0.997920407430264,-0.997920407430264,-0.997920407430264,-0.997920407430264,-0.997920407430264,-0.997920407430264,-0.997920407430264,-0.997920407430264,-0.997920407430264</t>
  </si>
  <si>
    <t>503184987772407418666369395051621498309839493973950035215470745554545850,503184987772407418666369395051621498309839493973950035215470745554545850,503184987772407418666369395051621498309839493973950035215470745554545850,503184987772407418666369395051621498309839493973950035215470745554545850,503184987772407418666369395051621498309839493973950035215470745554545850,503184987772407418666369395051621498309839493973950035215470745554545850,503184987772407418666369395051621498309839493973950035215470745554545850,503184987772407418666369395051621498309839493973950035215470745554545850,503184987772407418666369395051621498309839493973950035215470745554545850,503184987772407418666369395051621498309839493973950035215470745554545850,503184987772407418666369395051621498309839493973950035215470745554545850,503184987772407418666369395051621498309839493973950035215470745554545850,503184987772407418666369395051621498309839493973950035215470745554545850,503184987772407418666369395051621498309839493973950035215470745554545850,503184987772407418666369395051621498309839493973950035215470745554545850,503184987772407418666369395051621498309839493973950035215470745554545850,503184987772407418666369395051621498309839493973950035215470745554545850,503184987772407418666369395051621498309839493973950035215470745554545850,503184987772407418666369395051621498309839493973950035215470745554545850,503184987772407418666369395051621498309839493973950035215470745554545850,503184987772407418666369395051621498309839493973950035215470745554545850,503184987772407418666369395051621498309839493973950035215470745554545850,503184987772407418666369395051621498309839493973950035215470745554545850,503184987772407418666369395051621498309839493973950035215470745554545850,503184987772407418666369395051621498309839493973950035215470745554545850,503184987772407418666369395051621498309839493973950035215470745554545850,503184987772407418666369395051621498309839493973950035215470745554545850,503184987772407418666369395051621498309839493973950035215470745554545850,503184987772407418666369395051621498309839493973950035215470745554545850,503184987772407418666369395051621498309839493973950035215470745554545850</t>
  </si>
  <si>
    <t>-7.9834135056067606,-7.890614518046581,-7.639590558334269,-6.813374441290987,-6.812489437529593,-6.526108879466694,-6.442629072388969,-6.275203426111593,-6.258300575593253,-6.053621609410494,-5.9504427981437615,-5.92501841546318,-5.832368205642001,-5.547605677959056,-5.502437481937902,-5.353417386402848,-5.280569953959752,-5.2692892309302595,-5.231936241714529,-4.835466525521148,-4.8307479339329635,-4.735318445998864,-4.654381852554438,-4.5041868828006075,-4.411788031505334,-4.3105086952106975,-4.2517932969946735,-4.2463503466145935,-4.224798524517749,-4.19500079618627,-4.149021007454901,-4.143289085360798,-4.096819789195632,-4.052056197211001,-4.048856532966525,-4.0347334685898195,-3.8269723708155694,-3.7062770352139585,-3.544295935852718,-3.522072395913792,-3.436489947757472,-3.4072451196187803,-3.2995163550647804,-3.2874232448080543,-3.27557752322191,-3.2570597842081974,-3.2230371827105215,-3.192279231138733,-3.1922705632256174,-3.1472760715142227,-3.1231213178787107,-3.071822790405729,-3.049281377007651,-3.0190355498835966,-2.9365773541153697,-2.9000602202687795,-2.770207853674566,-2.7557873951261795,-2.639382009073545,-2.4629841478680294,-2.4068481850456624,-2.373909962661249,-2.3732282841430217,-2.340850026301534,-2.31425121133537,-2.309410457315883,-2.287056383299463,-2.2594765158439625,-2.247732412628896,-2.209099218242843,-2.172741999894658,-2.171361560692888,-2.164539811545194,-2.1283613205205785,-2.1251597035397904,-2.0761635208582394,-2.0729604265582737,-2.0722700585338054,-2.0689804089881325,-1.9894823493432299,-1.9874780249101422,-1.982731162144832,-1.9821791789041714,-1.871522158930507,-1.7999607582802206,-1.7819092157077163,-1.7205082846684703,-1.684152515663031,-1.663597957422304,-1.660111489236863,-1.6553362917344656,-1.6414486503341368,-1.6045828100894053,-1.5706909327350458,-1.526939738997881,-1.5158179112681045,-1.4909915889630643,-1.486491763543237,-1.4837424031149449,-1.4835828665468798,-1.4321800404051581,-1.4136472351915685,-1.4130760349452989,-1.3659657876411586,-1.3319828812815853,-1.30844234043275,-1.3069613890938043,-1.2789918272545173,-1.2786426408923242,-1.2225093695522564,-1.2117716858200291,-1.190175007034318,-1.1390734050307454,-1.1364619895909922,-1.1318859128633765,-1.0795651406578501,-1.0779146653307046,-1.0779146653307032,-1.055827811313597,-1.0550530601613264,-1.033055884978307,-1.0329277302296629,-1.0329277302296622,-1.0063544895065013,-1.0063544895065004,-0.997920407430264</t>
  </si>
  <si>
    <t>0.4181232452392578,0.8352599143981934,1.8781533241271973,4.170121669769287,9.757311344146729,9.965413331985474,10.362676858901978,11.182640314102173,12.876030445098877,13.28569483757019,14.530219078063965,14.735276222229004,15.15041708946228,15.783619403839111,17.644447803497314,18.87745428085327,21.175315380096436,22.023107528686523,22.226675510406494,23.45860981941223,23.66867232322693,24.286375284194946,24.69802689552307,26.373188495635986,26.785804748535156,27.60504412651062,29.946653842926025,31.185487508773804,31.998222589492798,32.197784662246704,32.62647986412048,33.65626049041748,34.71364092826843,35.56791806221008,35.784512519836426,38.469584941864014,39.313902854919434,42.20837593078613,42.626511335372925,50.02996039390564,50.45109248161316,52.09108877182007,53.13656949996948,54.981589555740356,56.39947152137756,57.43342900276184,57.837549924850464,58.68086624145508,60.74508500099182,62.191035747528076,69.84217262268066,73.76104474067688,78.89942598342896,82.4392397403717,88.90299606323242,95.58047556877136,100.22564721107483,104.98789834976196,105.62118911743164,114.95021462440491,115.7911024093628,121.35216689109802,123.03722810745239,123.24531722068787,126.55840992927551,134.22809886932373,134.64579677581787,141.67748045921326,144.19439005851746,146.67601108551025,170.29703450202942,172.8029191493988,183.38760805130005,186.70277786254883,208.68141746520996,210.71818017959595,213.00396394729614,224.24043321609497,236.27379155158997,243.95208072662354,248.2809600830078,258.4602162837982,262.005154132843,269.08201241493225,269.8957679271698,289.4437780380249,320.74713945388794,433.4500551223755,444.6186046600342,462.8537166118622,484.64970350265503,509.860009431839,515.6609058380127,552.2871148586273,566.4961907863617,583.448893070221,616.5401711463928,629.5989484786987,642.3118877410889,819.3384544849396,828.0796310901642,878.6574192047119,977.6186411380768,1033.3708748817444,1059.3081595897675,1120.9443485736847,1284.1982288360596,1355.7371003627777,1406.9219982624054,1419.5884466171265,1483.024207353592,1579.1043043136597,1655.2665143013,1665.6443462371826,1767.940104484558,1844.893250465393,2182.1985993385315,2316.6905393600464,2374.472504377365,2545.449409723282,2549.634562253952,2567.8272976875305,2641.830849647522,2762.0444433689117,2960.890958547592,3535.8919620513916</t>
  </si>
  <si>
    <t>1,2,7,18,45,46,48,52,60,62,68,69,71,74,83,89,100,104,105,111,112,115,117,125,127,131,142,148,152,153,155,160,165,169,170,183,187,201,203,239,241,249,254,263,270,275,277,281,291,298,335,354,379,396,427,459,481,504,507,552,556,583,591,592,608,645,647,680,692,704,817,829,880,896,1002,1012,1023,1077,1135,1172,1193,1242,1259,1293,1297,1391,1542,2085,2139,2226,2331,2452,2480,2656,2724,2806,2965,3028,3088,3936,3973,4215,4690,4951,5075,5371,6156,6499,6744,6805,7110,7573,7939,7989,8479,8848,10467,11115,11393,12216,12236,12323,12679,13258,14224,17057</t>
  </si>
  <si>
    <t>2022-12-20 19:44:56.153500</t>
  </si>
  <si>
    <t>2022-12-20 20:44:56.818335</t>
  </si>
  <si>
    <t>0.6913781208804618,0.6913781208804618,0.6913781208804618,0.6913781208804618,0.6913781208804618,0.6913781208804618,0.6913781208804618,0.6913781208804618,0.6913781208804618,0.6913781208804618,0.6913781208804618,0.6913781208804618,0.6913781208804618,0.6913781208804618,0.6913781208804618,0.6913781208804618,0.6913781208804618,0.6913781208804618,0.6913781208804618,0.6913781208804618,0.6913781208804618,0.6913781208804618,0.6913781208804618,0.6913781208804618,0.6913781208804618,0.6913781208804618,0.6913781208804618,0.6913781208804618,0.6913781208804618,0.6913781208804618</t>
  </si>
  <si>
    <t>624555618138054216054524165993347725842515365725708592330314031575428529715035885126,624555618138054216054524165993347725842515365725708592330314031575428529715035885126,624555618138054216054524165993347725842515365725708592330314031575428529715035885126,624555618138054216054524165993347725842515365725708592330314031575428529715035885126,624555618138054216054524165993347725842515365725708592330314031575428529715035885126,624555618138054216054524165993347725842515365725708592330314031575428529715035885126,624555618138054216054524165993347725842515365725708592330314031575428529715035885126,624555618138054216054524165993347725842515365725708592330314031575428529715035885126,624555618138054216054524165993347725842515365725708592330314031575428529715035885126,624555618138054216054524165993347725842515365725708592330314031575428529715035885126,624555618138054216054524165993347725842515365725708592330314031575428529715035885126,624555618138054216054524165993347725842515365725708592330314031575428529715035885126,624555618138054216054524165993347725842515365725708592330314031575428529715035885126,624555618138054216054524165993347725842515365725708592330314031575428529715035885126,624555618138054216054524165993347725842515365725708592330314031575428529715035885126,624555618138054216054524165993347725842515365725708592330314031575428529715035885126,624555618138054216054524165993347725842515365725708592330314031575428529715035885126,624555618138054216054524165993347725842515365725708592330314031575428529715035885126,624555618138054216054524165993347725842515365725708592330314031575428529715035885126,624555618138054216054524165993347725842515365725708592330314031575428529715035885126,624555618138054216054524165993347725842515365725708592330314031575428529715035885126,624555618138054216054524165993347725842515365725708592330314031575428529715035885126,624555618138054216054524165993347725842515365725708592330314031575428529715035885126,624555618138054216054524165993347725842515365725708592330314031575428529715035885126,624555618138054216054524165993347725842515365725708592330314031575428529715035885126,624555618138054216054524165993347725842515365725708592330314031575428529715035885126,624555618138054216054524165993347725842515365725708592330314031575428529715035885126,624555618138054216054524165993347725842515365725708592330314031575428529715035885126,624555618138054216054524165993347725842515365725708592330314031575428529715035885126,624555618138054216054524165993347725842515365725708592330314031575428529715035885126</t>
  </si>
  <si>
    <t>-7.685809547485058,-7.538373808337682,-7.497014746589791,-7.296291653036135,-7.266703767026336,-6.6169214031910135,-6.579951411817241,-6.571707629650039,-6.536986487076291,-6.510792139575865,-6.4558062395007,-6.0303918164074135,-5.990559209760492,-5.7374731106170405,-5.573180317896963,-5.431461655759174,-5.239433456441075,-5.223852786871147,-5.204978059563276,-5.079442183648883,-4.974540952066868,-4.96579533102048,-4.853012819465057,-4.830350181773049,-4.760037764192663,-4.603986226542099,-4.572713689594885,-4.549125877381204,-4.544901634687644,-4.350195790786415,-4.249314157346454,-4.245860738868466,-4.21972627053036,-4.154303840632737,-3.9285418766565394,-3.922000091298528,-3.864330309196288,-3.715601491398632,-3.651409819409201,-3.457308627048061,-3.355399138902504,-3.225683117306498,-3.0693466428566287,-2.832392924292521,-2.7210314901349855,-2.694096915148178,-2.5625493124231618,-2.496439003495058,-2.479427143554057,-2.4443376478307246,-2.432875541229523,-2.3363963788574473,-2.3197367902256367,-2.2464211431834467,-2.2459278031319645,-2.100085252455032,-2.091249450658861,-2.0736348292418665,-2.0627448960768247,-2.0407253565704266,-2.0125361836916125,-2.000238966447142,-1.9678669267414497,-1.9552317131301076,-1.941513949688361,-1.9127281058816945,-1.841148890362846,-1.832330556159298,-1.8141882292335891,-1.801882980877501,-1.7674218027457753,-1.6965150581127906,-1.685800695684911,-1.4858274388304755,-1.4488567924204934,-1.441960101739867,-1.38973839675838,-1.3866782006941167,-1.3862819985577934,-1.383221864449365,-1.3670683510656298,-1.363611767590771,-1.353820986277046,-1.333685074383793,-1.2601927355004454,-1.147502684054747,-1.1109372793934689,-1.0795825687605543,-1.0310256325007017,-0.9888808711628441,-0.9641205416113641,-0.9504899439925222,-0.921947181173535,-0.9126317545047715,-0.8729229270880765,-0.8132680589618506,-0.7167678877454353,-0.6875124301282735,-0.6811316706249592,-0.513497449873866,-0.5069091204564791,-0.5028489118682686,-0.40811227042229714,-0.39789151209215234,-0.3744837205994714,-0.3744174730714076,-0.3549959490992651,-0.35421470596977306,-0.27461437238538433,-0.2109938404199315,-0.13896549105787132,-0.07479633432688856,-0.0514662303794558,-0.03560038688840553,-0.025811275798400646,0.002253199344860457,0.00543785816044709,0.06638026717469209,0.08973518226857954,0.10081274176834198,0.12645904920580198,0.16212834135444187,0.16781327331889084,0.19885116622696664,0.211253366729878,0.25322544870195074,0.2623165469485428,0.26501252674370246,0.27515808843844236,0.2834768086761006,0.28347680867610103,0.3635674349895175,0.3661555374784158,0.391889289131037,0.4461696961140402,0.470533922555913,0.4711785891631314,0.47275538615830015,0.4847029085535538,0.4951495612267638,0.5467082063165393,0.5467082063165415,0.5492708201022428,0.5492708201022433,0.5504139685425297,0.576986232744209,0.5769862327442109,0.6210644262621495,0.6310625493850288,0.6348897773368692,0.6351517317279641,0.6450505260182591,0.6544195951636627,0.6628812558921028,0.6913781208804618</t>
  </si>
  <si>
    <t>0.574084997177124,4.034016370773315,4.324316740036011,6.347926139831543,7.49125075340271,8.37888479232788,10.709344387054443,12.165454626083374,13.328196048736572,13.903271675109863,14.46536374092102,15.63771677017212,19.629854202270508,20.489234447479248,21.902634382247925,25.03203558921814,27.343863248825073,28.207796573638916,29.650723218917847,30.21279811859131,31.396254777908325,31.96743631362915,32.25923156738281,33.68676805496216,33.982094287872314,35.44139862060547,36.0351984500885,36.6099796295166,37.21120309829712,38.082072734832764,39.51167917251587,40.08592629432678,40.66512393951416,41.24128317832947,42.09313607215881,44.08928108215332,44.36904191970825,46.699148654937744,47.33251643180847,50.71074867248535,53.28323030471802,54.162710666656494,61.10407876968384,66.39955377578735,70.41953659057617,76.24930047988892,79.93369388580322,85.41957426071167,88.01003432273865,90.3059732913971,90.89318609237671,94.1156713962555,97.27559518814087,97.56240153312683,100.99392414093018,104.15855669975281,110.27282381057739,111.14436721801758,115.5058491230011,119.93587684631348,123.74061703681946,124.31872415542603,127.79621601104736,129.8405261039734,144.27607917785645,155.47381448745728,159.2235882282257,163.53236413002014,166.69195222854614,168.13600993156433,173.06865525245667,174.208354473114,194.2204098701477,197.67663717269897,205.72391033172607,207.7673716545105,220.40767550468445,244.55376625061035,246.55053114891052,250.85741806030273,252.82641100883484,253.11224842071533,254.81730365753174,262.61771297454834,264.7192950248718,272.080992937088,279.78794527053833,283.80169701576233,291.87052941322327,297.0014388561249,298.44949889183044,304.8122253417969,306.8455538749695,310.5787169933319,311.15035915374756,313.4336259365082,316.8298020362854,319.7110204696655,322.5552520751953,323.9658877849579,325.6701674461365,355.7138788700104,384.5962064266205,401.91402101516724,418.98868799209595,427.7749192714691,447.55753684043884,447.87043356895447,452.6420521736145,494.46080684661865,506.4637200832367,623.7816379070282,752.4483773708344,761.3718841075897,764.6734030246735,769.662565946579,807.9666531085968,838.2597177028656,842.0981152057648,852.4410967826843,890.8107132911682,930.3436169624329,942.2089197635651,995.9345514774323,1015.9836192131042,1041.6115326881409,1061.5165526866913,1109.2535870075226,1114.3718645572662,1116.5704748630524,1178.3375573158264,1188.185966014862,1281.9107296466827,1398.958240032196,1453.5759449005127,1774.1076822280884,1986.8477594852448,1992.9109053611755,2399.4852237701416,2623.131600379944,2665.7989807128906,2845.064135313034,2848.8664152622223,2855.077661037445,2866.205338716507,2936.77481508255,2991.022557735443,3166.66437959671,3195.346057653427,3217.381165742874,3276.60312128067,3345.5118494033813,3409.7314875125885,3417.212882757187,3501.726848602295</t>
  </si>
  <si>
    <t>1,12,13,20,24,27,35,40,44,46,48,52,66,69,74,85,93,96,101,103,107,109,110,115,116,121,123,125,127,130,135,137,139,141,144,151,152,160,162,173,182,185,209,227,241,261,274,293,302,310,312,323,334,335,347,358,379,382,397,412,425,427,439,446,496,535,548,563,574,579,596,600,669,681,709,716,759,843,850,865,872,873,879,906,913,939,966,980,1008,1026,1031,1053,1060,1073,1075,1083,1095,1105,1115,1120,1126,1230,1331,1392,1453,1484,1554,1555,1571,1720,1763,2181,2641,2674,2686,2705,2839,2950,2964,3002,3142,3286,3329,3525,3598,3692,3765,3939,3958,3966,4191,4227,4569,4998,5198,6370,7147,7169,8659,9475,9632,10289,10303,10326,10367,10628,10828,11472,11578,11659,11876,12128,12364,12391,12701</t>
  </si>
  <si>
    <t>0101001001001101011001111001011100011100000001110110011101011011011010101101001001000101111110010111000011011000011100000111100001010001001100110101111111110011110101011011001010010110010000110001010111011000111100011001000101010110001100100010001011011001011001011100111001000110</t>
  </si>
  <si>
    <t>2022-12-20 19:48:30.821954</t>
  </si>
  <si>
    <t>2022-12-20 20:48:31.443503</t>
  </si>
  <si>
    <t>0.9140907319074376,0.9140907319074376,0.9140907319074376,0.9140907319074376,0.9140907319074376,0.9140907319074376,0.9140907319074376,0.9140907319074376,0.9140907319074376,0.9140907319074376,0.9140907319074376,0.9140907319074376,0.9140907319074376,0.9140907319074376,0.9140907319074376,0.9140907319074376,0.9140907319074376,0.9140907319074376,0.9140907319074376,0.9140907319074376,0.9140907319074376,0.9140907319074376,0.9140907319074376,0.9140907319074376,0.9140907319074376,0.9140907319074376,0.9140907319074376,0.9140907319074376,0.9140907319074376,0.9140907319074376</t>
  </si>
  <si>
    <t>1569146489515427937843812107324231327493081355003339959896124966728563926022965563923,1569146489515427937843812107324231327493081355003339959896124966728563926022965563923,1569146489515427937843812107324231327493081355003339959896124966728563926022965563923,1569146489515427937843812107324231327493081355003339959896124966728563926022965563923,1569146489515427937843812107324231327493081355003339959896124966728563926022965563923,1569146489515427937843812107324231327493081355003339959896124966728563926022965563923,1569146489515427937843812107324231327493081355003339959896124966728563926022965563923,1569146489515427937843812107324231327493081355003339959896124966728563926022965563923,1569146489515427937843812107324231327493081355003339959896124966728563926022965563923,1569146489515427937843812107324231327493081355003339959896124966728563926022965563923,1569146489515427937843812107324231327493081355003339959896124966728563926022965563923,1569146489515427937843812107324231327493081355003339959896124966728563926022965563923,1569146489515427937843812107324231327493081355003339959896124966728563926022965563923,1569146489515427937843812107324231327493081355003339959896124966728563926022965563923,1569146489515427937843812107324231327493081355003339959896124966728563926022965563923,1569146489515427937843812107324231327493081355003339959896124966728563926022965563923,1569146489515427937843812107324231327493081355003339959896124966728563926022965563923,1569146489515427937843812107324231327493081355003339959896124966728563926022965563923,1569146489515427937843812107324231327493081355003339959896124966728563926022965563923,1569146489515427937843812107324231327493081355003339959896124966728563926022965563923,1569146489515427937843812107324231327493081355003339959896124966728563926022965563923,1569146489515427937843812107324231327493081355003339959896124966728563926022965563923,1569146489515427937843812107324231327493081355003339959896124966728563926022965563923,1569146489515427937843812107324231327493081355003339959896124966728563926022965563923,1569146489515427937843812107324231327493081355003339959896124966728563926022965563923,1569146489515427937843812107324231327493081355003339959896124966728563926022965563923,1569146489515427937843812107324231327493081355003339959896124966728563926022965563923,1569146489515427937843812107324231327493081355003339959896124966728563926022965563923,1569146489515427937843812107324231327493081355003339959896124966728563926022965563923,1569146489515427937843812107324231327493081355003339959896124966728563926022965563923</t>
  </si>
  <si>
    <t>-8.173797084249022,-7.595238353577053,-7.228533428717883,-6.883221560348718,-6.560092077459795,-6.43004374235599,-6.1080152794595595,-5.913450501777028,-5.8798259075721,-5.653951399220143,-5.485852013640194,-5.3230074876983355,-5.301294266206356,-5.268439896608048,-5.1647782449172945,-5.110561209732663,-5.085217457404156,-4.958448878343293,-4.930896752988975,-4.898367382663072,-4.780109405970088,-4.474527972152733,-4.411362031429362,-4.306169412666278,-4.165991704548047,-4.120099032761554,-4.013739025425515,-3.989080503587449,-3.9678248718878737,-3.895682423120979,-3.7923288012479195,-3.751870176128609,-3.704237873307548,-3.633645232708276,-3.4818553917681556,-3.3899980504968292,-3.2536701147747866,-3.2013374897583518,-3.161167814419362,-3.0707897190688147,-3.0650980987144965,-2.950141223592742,-2.9113871875172355,-2.8683996948403445,-2.7721267568011183,-2.705397270496646,-2.640112580920734,-2.6242044893576844,-2.4799458515294535,-2.4662477395598903,-2.46079896611618,-2.3903873875956405,-2.3680522182178643,-2.354952469478617,-2.334083602235874,-2.3256142905984216,-2.2850781868518992,-2.273632155098482,-2.261550810484715,-2.1702606017816177,-2.164799134894835,-2.163630137703111,-2.1051780546734156,-2.082003904134788,-2.054498573669291,-2.0501541568420047,-2.0321006351515716,-2.027807120949452,-1.9537851830624207,-1.9105102139811216,-1.871006985598055,-1.803222518930205,-1.778290123101533,-1.7363477068262818,-1.6596675989484133,-1.655709961437577,-1.6421854229976043,-1.6383447469205552,-1.6314576705694201,-1.6309689245284202,-1.629762484913935,-1.5935371281693342,-1.57153179253389,-1.4896796004529298,-1.4616483705841388,-1.4574198166580825,-1.4508980102165137,-1.3941091776029277,-1.3612116199927222,-1.2578849750071983,-1.205656818705897,-1.1657962897899161,-1.1115967878285316,-1.104050353254467,-1.0710138942505636,-1.0502239656476848,-1.042874425939136,-1.0089456343976755,-0.9724005905023783,-0.942920093195482,-0.8883383222820287,-0.8642410191121842,-0.8491628645730749,-0.8491060468452793,-0.8424371396987125,-0.7296820018921606,-0.6374339403549234,-0.5699588172524646,-0.5075199552939638,-0.4859969646348042,-0.45228520120625343,-0.37502868910360365,-0.3515723961985523,-0.319137854979777,-0.30406031281268114,-0.30339390336601957,-0.24829819051882995,-0.22985491506289865,-0.22785243431550292,-0.22524733047121034,-0.1837835941083225,-0.1815762595022196,-0.1671464767039355,-0.1087614306835612,-0.059090410103644464,-0.02155840073522844,0.029638988030904728,0.037559630879220096,0.06985097663328546,0.08425714389235747,0.08425714389235814,0.10998106302008256,0.1099810630200839,0.1444127049437393,0.16003622711119905,0.160036227111201,0.16477100553527507,0.2081095425505866,0.23110577243163305,0.2579772322253514,0.3018667530438236,0.31950418249332735,0.32440788392470865,0.3318099817674456,0.33592305078744383,0.35143049618942257,0.38306317152276265,0.3946274031582398,0.41389596489175473,0.46368592906469996,0.46992462779329913,0.47333848944346835,0.5128983121268174,0.5171709760237668,0.5715394742446533,0.583102491320542,0.6349262558845108,0.7252371884448234,0.7293396391432725,0.7455437537221021,0.745543753722103,0.7660077209386913,0.7698880020321024,0.7917304751772688,0.8125452937123552,0.8444523568044737,0.8510986949878904,0.8551679707392937,0.895472668187728,0.9031000840542571,0.9140907319074376</t>
  </si>
  <si>
    <t>0.5817122459411621,0.857607364654541,3.1270482540130615,11.679513931274414,12.251257419586182,13.660317420959473,15.363617181777954,16.505025386810303,18.223876237869263,19.084291219711304,19.366616010665894,20.235134840011597,21.097519397735596,23.65326714515686,25.650553226470947,26.506019115447998,30.017197847366333,30.869595050811768,31.729583501815796,32.881394386291504,33.1626558303833,34.329434633255005,38.320425033569336,41.43432259559631,42.89498448371887,44.35098910331726,44.641202449798584,45.802454233169556,46.0998432636261,46.67102026939392,48.3654420375824,48.95010852813721,49.90342593193054,50.48422026634216,51.919718742370605,52.1974720954895,54.181753635406494,54.454522371292114,54.7373731136322,56.4452121257782,59.19649314880371,60.3437442779541,60.90238380432129,64.67216348648071,64.95548558235168,66.09690117835999,67.54307651519775,69.82172918319702,71.24383592605591,72.10129475593567,73.30584263801575,74.4651939868927,76.46040654182434,77.32392406463623,77.60977339744568,79.57540273666382,80.14653849601746,83.004878282547,86.44223809242249,87.88478541374207,91.09310841560364,91.38539671897888,92.22473430633545,95.39882445335388,95.98097229003906,98.5324501991272,101.05214929580688,101.62384533882141,103.30406641960144,108.14304447174072,115.89922070503235,117.66227459907532,122.20608425140381,124.2624294757843,127.14513635635376,129.11724400520325,131.671621799469,132.25144219398499,132.53224754333496,133.91719913482666,137.07339644432068,138.4778311252594,142.24862241744995,143.6695635318756,146.7955777645111,151.1134066581726,151.94782638549805,156.76297402381897,162.3996102809906,163.8153636455536,167.19880414009094,170.34696054458618,170.63380789756775,174.5845308303833,179.66366744041443,180.27100253105164,182.8677842617035,193.81216835975647,195.51355719566345,197.74991607666016,200.27873516082764,207.95243883132935,209.97889709472656,222.40523600578308,228.62769436836243,229.73591089248657,245.59581780433655,281.674697637558,299.81561040878296,327.1130020618439,336.7538492679596,346.98477244377136,353.5333740711212,391.5748219490051,417.2115304470062,424.0300180912018,425.12382340431213,448.9308440685272,459.38282775878906,466.52592849731445,472.56607246398926,477.80401849746704,484.47078347206116,485.0368630886078,487.26596450805664,493.34359908103943,514.7783961296082,523.6651413440704,537.9253046512604,566.2470252513885,583.773300409317,598.9655072689056,644.751932144165,712.5512881278992,1013.8674399852753,1032.7326092720032,1369.6112124919891,1542.9349279403687,1552.9733114242554,1581.21524643898,1616.2519328594208,1798.554619550705,1865.3733267784119,1883.5562052726746,1925.4111466407776,1931.3514943122864,1975.96724319458,1996.0491819381714,2002.5773882865906,2074.8583149909973,2122.7533235549927,2231.2087082862854,2247.5092403888702,2276.328914642334,2295.1458139419556,2307.87118434906,2405.5058555603027,2498.435863494873,2571.394273996353,2610.513288259506,2736.1498606204987,3025.587860107422,3051.4375665187836,3079.927308320999,3091.3130824565887,3092.139069080353,3153.4228999614716,3165.6248223781586,3332.8797578811646,3408.5071828365326,3552.4208986759186</t>
  </si>
  <si>
    <t>1,1,9,39,41,46,52,56,62,65,66,69,72,81,88,91,103,106,109,113,114,118,132,143,148,153,154,158,159,161,167,169,172,174,179,180,187,188,189,195,205,209,211,224,225,229,234,242,247,250,254,258,265,268,269,276,278,288,300,305,316,317,320,331,333,342,351,353,359,376,403,409,425,432,442,449,458,460,461,466,477,482,494,499,510,525,528,545,565,570,582,593,594,608,626,628,637,676,682,690,699,726,733,777,799,803,858,987,1052,1149,1184,1221,1245,1382,1476,1501,1505,1591,1629,1655,1677,1696,1720,1722,1729,1750,1828,1861,1914,2017,2077,2133,2302,2551,3657,3727,4968,5607,5644,5748,5877,6548,6795,6861,7016,7038,7202,7276,7300,7567,7744,8144,8203,8309,8378,8425,8785,9128,9397,9541,10008,11080,11176,11281,11323,11326,11551,11596,12216,12495,13025</t>
  </si>
  <si>
    <t>1100111011000111001101011001001000110010111100111101011011001111110011000010010000000000001000101001110000010000001010101100010111110100110010100011100000110111110100111111101011011101001101110000001010001010011111111010010001000111101110101111111010110110100101100001001000010011</t>
  </si>
  <si>
    <t>2022-12-20 19:50:53.311134</t>
  </si>
  <si>
    <t>2022-12-20 20:50:54.029073</t>
  </si>
  <si>
    <t>0.8258150776312488,0.8258150776312488,0.8258150776312488,0.8258150776312488,0.8258150776312488,0.8258150776312488,0.8258150776312488,0.8258150776312488,0.8258150776312488,0.8258150776312488,0.8258150776312488,0.8258150776312488,0.8258150776312488,0.8258150776312488,0.8258150776312488,0.8258150776312488,0.8258150776312488,0.8258150776312488,0.8258150776312488,0.8258150776312488,0.8258150776312488,0.8258150776312488,0.8258150776312488,0.8258150776312488,0.8258150776312488,0.8258150776312488,0.8258150776312488,0.8258150776312488,0.8258150776312488,0.8258150776312488</t>
  </si>
  <si>
    <t>513743239244319297280828869491315291863038650352458989512224033157040860327803476354,513743239244319297280828869491315291863038650352458989512224033157040860327803476354,513743239244319297280828869491315291863038650352458989512224033157040860327803476354,513743239244319297280828869491315291863038650352458989512224033157040860327803476354,513743239244319297280828869491315291863038650352458989512224033157040860327803476354,513743239244319297280828869491315291863038650352458989512224033157040860327803476354,513743239244319297280828869491315291863038650352458989512224033157040860327803476354,513743239244319297280828869491315291863038650352458989512224033157040860327803476354,513743239244319297280828869491315291863038650352458989512224033157040860327803476354,513743239244319297280828869491315291863038650352458989512224033157040860327803476354,513743239244319297280828869491315291863038650352458989512224033157040860327803476354,513743239244319297280828869491315291863038650352458989512224033157040860327803476354,513743239244319297280828869491315291863038650352458989512224033157040860327803476354,513743239244319297280828869491315291863038650352458989512224033157040860327803476354,513743239244319297280828869491315291863038650352458989512224033157040860327803476354,513743239244319297280828869491315291863038650352458989512224033157040860327803476354,513743239244319297280828869491315291863038650352458989512224033157040860327803476354,513743239244319297280828869491315291863038650352458989512224033157040860327803476354,513743239244319297280828869491315291863038650352458989512224033157040860327803476354,513743239244319297280828869491315291863038650352458989512224033157040860327803476354,513743239244319297280828869491315291863038650352458989512224033157040860327803476354,513743239244319297280828869491315291863038650352458989512224033157040860327803476354,513743239244319297280828869491315291863038650352458989512224033157040860327803476354,513743239244319297280828869491315291863038650352458989512224033157040860327803476354,513743239244319297280828869491315291863038650352458989512224033157040860327803476354,513743239244319297280828869491315291863038650352458989512224033157040860327803476354,513743239244319297280828869491315291863038650352458989512224033157040860327803476354,513743239244319297280828869491315291863038650352458989512224033157040860327803476354,513743239244319297280828869491315291863038650352458989512224033157040860327803476354,513743239244319297280828869491315291863038650352458989512224033157040860327803476354</t>
  </si>
  <si>
    <t>-9.060218430166834,-8.380391118593101,-8.18259412226689,-8.171320977700365,-7.331527110100411,-7.282186615467829,-7.279616472953464,-6.714402538316511,-6.626203443534112,-6.404889182808717,-6.268567241195381,-6.105889626882974,-5.984393257008964,-5.902391432420711,-5.7555658314499105,-5.600059331935354,-5.574390525958934,-5.431098278410677,-5.352717817987954,-5.235252915133978,-5.226987339015144,-5.159026632758452,-5.141458041737059,-4.875761761951963,-4.875576263681963,-4.871578592704887,-4.562828270199718,-4.531740769038296,-4.531740769038295,-4.524119205949402,-4.507286200299207,-4.280226566918755,-4.257423726912352,-4.19792905570799,-4.172507775960843,-4.143673184483107,-4.06965911575691,-4.047400570717482,-3.912809472998365,-3.85869987347489,-3.7943911828284076,-3.7573727503052172,-3.7006329733960177,-3.6997317438330124,-3.5939668259133097,-3.5302855733645653,-3.49562610658808,-3.450792575271517,-3.380526105930686,-3.30195017772982,-3.223615385139372,-3.2047880984944066,-3.1324338289687175,-3.092257865832106,-3.0770806998370803,-3.0469498968858337,-2.995415078756706,-2.9826700795907466,-2.9284676017965467,-2.9105877479745477,-2.8858438739440953,-2.819587304774945,-2.8001832406038116,-2.722766744178936,-2.6782554260299984,-2.6539486972767286,-2.6429693332786353,-2.6126849050854917,-2.608926921436037,-2.5261024586490333,-2.5044332886929404,-2.476389303147134,-2.4431276663986767,-2.387928443162779,-2.3159232701173202,-2.309899406007277,-2.2304395191239936,-2.219654633267657,-2.2066243948537454,-2.0860111483196895,-1.95365221261935,-1.9108401200668261,-1.883163656843174,-1.883092099965902,-1.877143635446603,-1.8378671793110497,-1.8097097745779047,-1.7836483642869052,-1.7630193760308006,-1.597032646302388,-1.589641747421794,-1.4918918704900694,-1.473942396265388,-1.4690463539349756,-1.451360890065489,-1.4059242422647358,-1.3827178718901911,-1.242802486609152,-1.1603932189159474,-1.1530307024521995,-1.1469210695325607,-1.1453524589686714,-1.082405962869625,-1.0022960361028876,-0.9894243455300334,-0.9818645265461328,-0.9592229700926393,-0.9586006824495684,-0.9576945463678748,-0.9570289889505694,-0.898381395859925,-0.8727777198257763,-0.8607120092907006,-0.8606323850205356,-0.8536512180128766,-0.8381900101781009,-0.8010427058521514,-0.7513525693262214,-0.7172412028659707,-0.7154329525735055,-0.605408163290169,-0.5633424200804411,-0.4714918158928779,-0.4005206851882573,-0.3545506208791272,-0.3545506208791266,-0.261813085122186,-0.2609083171053358,-0.22588289270190257,-0.06796393042760857,-0.061215504608220145,-0.048106433088566214,-0.025678356611835207,-0.024086817030714608,0.041724664344373136,0.06874866601711585,0.10641434088649365,0.11213540013123253,0.1501415972798509,0.17672489029719826,0.2642521145494293,0.2967321882272784,0.31868770960145515,0.3254497762043921,0.3787744546514965,0.4282057355302557,0.4634041472706517,0.477129760295074,0.48527465968904293,0.4896967066950312,0.5137090968528922,0.5170378687799954,0.5229259019055047,0.5335368842594335,0.5641709223692585,0.5771254226547711,0.5771254226547724,0.5998208767638215,0.6276268572466404,0.664814827809287,0.6648148278092872,0.7504415096409633,0.7738961256273437,0.8258150776312487,0.8258150776312488</t>
  </si>
  <si>
    <t>0.5500504970550537,1.6853351593017578,3.6736176013946533,4.256767988204956,5.391496181488037,6.870273113250732,7.713186979293823,9.673328161239624,11.083059549331665,12.519713640213013,17.576885223388672,17.857172966003418,20.95997190475464,21.236849784851074,21.51974320411682,22.38076877593994,24.62628436088562,25.47026824951172,26.036929607391357,26.877860069274902,28.292575120925903,29.690762281417847,30.54182744026184,31.109864950180054,32.54110813140869,34.22651743888855,34.502309799194336,35.07387018203735,38.25969123840332,39.36525011062622,39.653042793273926,39.92938709259033,40.79783773422241,44.47710061073303,45.274407148361206,46.07967829704285,46.35654973983765,47.16279745101929,47.70433521270752,48.27745771408081,50.54471158981323,50.82807898521423,52.269673347473145,52.83330464363098,53.39596629142761,54.52071404457092,56.74207925796509,57.57790660858154,60.38794207572937,61.24037003517151,62.96080756187439,63.23959541320801,64.09166312217712,66.94616198539734,67.79665184020996,68.63310885429382,70.31796360015869,72.3061945438385,72.58102035522461,74.526695728302,75.0952935218811,76.22212934494019,78.19295525550842,79.0595428943634,81.32930159568787,82.17514514923096,82.73576068878174,83.00703644752502,84.95968580245972,85.52975678443909,89.46944046020508,92.33443641662598,94.34809470176697,96.59674549102783,101.35234999656677,103.91399788856506,106.447500705719,111.64119029045105,112.20634770393372,114.99759483337402,122.02400755882263,125.14594078063965,128.2744598388672,131.61971282958984,131.90605854988098,133.58601784706116,143.13071703910828,146.77974104881287,149.84017133712769,152.9097933769226,158.76918053627014,165.22562098503113,172.81449460983276,176.2375602722168,177.35648894309998,177.6363868713379,178.75474739074707,181.80484986305237,199.7253439426422,212.8265037536621,226.8217911720276,241.25742650032043,246.55579924583435,254.40841269493103,265.0375747680664,267.25180554389954,271.7427887916565,281.0447998046875,281.89491271972656,285.22979497909546,289.7047882080078,291.6012763977051,295.82243633270264,303.9259388446808,305.88387155532837,319.5151627063751,350.775199174881,352.1281385421753,355.68719506263733,362.7825002670288,368.6012930870056,373.9740126132965,384.3191030025482,394.0651249885559,398.9096324443817,410.288774728775,417.82965636253357,430.8844048976898,437.0375916957855,439.48238801956177,486.88910937309265,506.0697023868561,514.8200800418854,517.8410623073578,522.2673845291138,624.519960641861,639.619152545929,646.7946116924286,832.9201254844666,883.9400758743286,1047.4350082874298,1069.7807202339172,1335.3735332489014,1351.0674679279327,1482.6056861877441,1500.3360669612885,1527.6371908187866,1665.8770592212677,1690.0722408294678,1749.7825033664703,1780.689869403839,1917.8105540275574,2026.4800391197205,2076.4671375751495,2157.4050722122192,2189.267424583435,2255.192083120346,2311.7601714134216,2352.162798643112,2466.7421309947968,2629.071765422821,2809.3838727474213,2989.265573978424,3249.188575744629,3424.9255754947662</t>
  </si>
  <si>
    <t>1,4,11,13,17,22,25,32,37,42,60,61,72,73,74,77,85,88,90,93,98,103,106,108,113,119,120,122,133,137,138,139,142,155,158,161,162,165,167,169,177,178,183,185,187,191,199,202,212,215,221,222,225,235,238,241,247,254,255,262,264,268,275,278,286,289,291,292,299,301,315,324,331,339,356,365,374,393,395,405,430,441,452,464,465,471,505,518,529,540,561,584,611,622,626,627,631,642,706,753,803,854,873,901,940,948,964,997,1000,1012,1028,1035,1049,1078,1085,1134,1244,1249,1262,1287,1308,1328,1366,1402,1420,1462,1489,1534,1554,1563,1737,1807,1839,1850,1866,2240,2295,2321,3001,3187,3787,3869,4842,4900,5382,5447,5547,6052,6141,6359,6472,6974,7373,7556,7851,7968,8209,8417,8565,8985,9585,10248,10908,11864,12508</t>
  </si>
  <si>
    <t>0100001110110011001001010011010101001001100101110010110111001011011100010000101110110100101010111000111111000010011001100100101100000100101001101100101011100110111010101001001000110010101011001111101000001101011110001100110101110000111101111000100111100111000101011101100110000010</t>
  </si>
  <si>
    <t>2022-12-20 19:52:26.230679</t>
  </si>
  <si>
    <t>2022-12-20 20:52:27.025499</t>
  </si>
  <si>
    <t>1.1685523266719184,1.1685523266719184,1.1685523266719184,1.1685523266719184,1.1685523266719184,1.1685523266719184,1.1685523266719184,1.1685523266719184,1.1685523266719184,1.1685523266719184,1.1685523266719184,1.1685523266719184,1.1685523266719184,1.1685523266719184,1.1685523266719184,1.1685523266719184,1.1685523266719184,1.1685523266719184,1.1685523266719184,1.1685523266719184,1.1685523266719184,1.1685523266719184,1.1685523266719184,1.1685523266719184,1.1685523266719184,1.1685523266719184,1.1685523266719184,1.1685523266719184,1.1685523266719184,1.1685523266719184</t>
  </si>
  <si>
    <t>656503113216801075449928987787425060017672197924815599024742460362970702345599776454,656503113216801075449928987787425060017672197924815599024742460362970702345599776454,656503113216801075449928987787425060017672197924815599024742460362970702345599776454,656503113216801075449928987787425060017672197924815599024742460362970702345599776454,656503113216801075449928987787425060017672197924815599024742460362970702345599776454,656503113216801075449928987787425060017672197924815599024742460362970702345599776454,656503113216801075449928987787425060017672197924815599024742460362970702345599776454,656503113216801075449928987787425060017672197924815599024742460362970702345599776454,656503113216801075449928987787425060017672197924815599024742460362970702345599776454,656503113216801075449928987787425060017672197924815599024742460362970702345599776454,656503113216801075449928987787425060017672197924815599024742460362970702345599776454,656503113216801075449928987787425060017672197924815599024742460362970702345599776454,656503113216801075449928987787425060017672197924815599024742460362970702345599776454,656503113216801075449928987787425060017672197924815599024742460362970702345599776454,656503113216801075449928987787425060017672197924815599024742460362970702345599776454,656503113216801075449928987787425060017672197924815599024742460362970702345599776454,656503113216801075449928987787425060017672197924815599024742460362970702345599776454,656503113216801075449928987787425060017672197924815599024742460362970702345599776454,656503113216801075449928987787425060017672197924815599024742460362970702345599776454,656503113216801075449928987787425060017672197924815599024742460362970702345599776454,656503113216801075449928987787425060017672197924815599024742460362970702345599776454,656503113216801075449928987787425060017672197924815599024742460362970702345599776454,656503113216801075449928987787425060017672197924815599024742460362970702345599776454,656503113216801075449928987787425060017672197924815599024742460362970702345599776454,656503113216801075449928987787425060017672197924815599024742460362970702345599776454,656503113216801075449928987787425060017672197924815599024742460362970702345599776454,656503113216801075449928987787425060017672197924815599024742460362970702345599776454,656503113216801075449928987787425060017672197924815599024742460362970702345599776454,656503113216801075449928987787425060017672197924815599024742460362970702345599776454,656503113216801075449928987787425060017672197924815599024742460362970702345599776454</t>
  </si>
  <si>
    <t>-6.98952653191308,-6.950773984178166,-6.487635232210267,-6.091505218229217,-6.0571827010272825,-5.880916279464953,-5.7577833756536405,-5.609706717313212,-5.44632744511044,-5.37323602612953,-5.217795862517311,-5.044055907748212,-4.814562604618838,-4.639389598820846,-4.619653589369408,-4.613001580204597,-4.411561885899444,-4.399092711503197,-4.364885264561377,-4.359571489944449,-4.245110105026351,-4.193821783190971,-3.9546121852401264,-3.7731828668700502,-3.7076267309675286,-3.428958539866802,-3.4028892750580035,-3.393489103494218,-3.315613461884116,-3.2409199484232927,-3.1731806118736676,-3.078105096684695,-2.9879129231074497,-2.9154757726149505,-2.765441142114439,-2.7280449773487163,-2.612895366630725,-2.5424456728479488,-2.411860701708842,-2.318557869201546,-2.296006777929085,-2.234318084046863,-2.1737216547299805,-2.1040848574661473,-2.0848520199416787,-2.0190933498325263,-1.9877886263612843,-1.9333370240645722,-1.8958563574503167,-1.8833824725580128,-1.87542835191874,-1.783569200634923,-1.7443335547295151,-1.7413681917748998,-1.7191209132649419,-1.6763110074845833,-1.672819331916405,-1.5963622073147885,-1.5330377382607485,-1.523233608479929,-1.4657218941177195,-1.4608271232631633,-1.38748941439214,-1.383896443146309,-1.315852028640462,-1.312201192758549,-1.100536755663959,-1.0445721467022722,-1.0389043500943809,-1.033813713308892,-0.9175729148452085,-0.8871079508193432,-0.8829258567606963,-0.8352837453220472,-0.8070177072411068,-0.7508307120290508,-0.7441269453549615,-0.7329270326984598,-0.6772783658742221,-0.6631013033759507,-0.525421516406325,-0.5110684108184396,-0.5071583728252502,-0.4931511357940271,-0.4917803736072796,-0.40317790577536483,-0.36669270498558515,-0.32617342211119266,-0.19869635735644978,-0.1943808125565365,-0.1547748613529221,-0.13391796448781396,-0.10955173248148195,-0.09192407667622199,-0.07874849407959546,-0.07874849407959501,-0.0780039657620718,-0.04700362184179134,-0.03376412630552521,-0.02175877300675165,0.017988439902896128,0.0698664516676682,0.25074296867042084,0.30166957723304066,0.30171800133599824,0.32824786950488793,0.3347722013981065,0.3959485407744874,0.4193556142072254,0.49745536449471683,0.5023482647005549,0.5049279636372874,0.5086419425302142,0.5092844014982221,0.5263913990848652,0.5263913990848657,0.5288250760119753,0.52963179326049,0.5529294761381836,0.5536685581076075,0.5566762258645499,0.5591670326356972,0.5627091947184155,0.5963003785031359,0.6121065921990767,0.6495448146394533,0.6500414264967982,0.674970435157413,0.6801723834608934,0.6851999484715561,0.7197594913247429,0.736415609409492,0.7373279974639788,0.7478794069576788,0.7478794069576791,0.7532734140284432,0.7715136384619884,0.8167720232794914,0.8427854612771707,0.8780038899237618,0.8783426239513875,0.9058847218338207,0.9462492023887358,0.9462492023887367,0.9528553491999545,0.9564282619942451,0.9564282619942465,0.9756725133162443,0.9916092602636025,0.9936481837434682,0.9936481837434693,1.0746840667991944,1.1001679486966947,1.1257858464278372,1.1320396533186579,1.1330631451593038,1.151662761025387,1.1557789413289552,1.158207431024799,1.1685523266719184</t>
  </si>
  <si>
    <t>0.5535714626312256,4.461071014404297,4.737425804138184,11.162439823150635,15.634031772613525,17.29141664505005,20.61312437057495,21.72848629951477,23.138154983520508,24.53165030479431,26.205610036849976,27.048983812332153,29.592422485351562,32.39587926864624,34.3958797454834,35.52793908119202,36.082146883010864,37.495155811309814,39.46145558357239,40.85851335525513,41.1262993812561,41.954853534698486,45.04839277267456,46.99307131767273,52.05727005004883,53.470492362976074,54.588440895080566,55.71216154098511,57.368470191955566,59.61314153671265,61.01828384399414,62.6683464050293,65.16856598854065,65.73972344398499,66.0150694847107,68.23326778411865,68.77655100822449,73.25891876220703,74.3753445148468,76.88574647903442,79.42009949684143,81.71413660049438,83.37016916275024,89.94285941123962,91.61501622200012,96.91807007789612,98.55816698074341,102.72373962402344,105.77341318130493,110.16844081878662,110.45473742485046,111.57103991508484,113.77361917495728,115.68997001647949,117.89747381210327,118.162761926651,124.51808977127075,125.6223258972168,128.3941991329193,128.66447043418884,129.49590516090393,130.04959344863892,130.33284854888916,133.0914077758789,133.35765194892883,136.9437928199768,147.9883337020874,151.0142798423767,157.92026352882385,159.5616476535797,162.87505793571472,168.85391926765442,173.14570093154907,176.13501858711243,179.70745992660522,180.24361515045166,185.22183394432068,195.89961051940918,200.53530979156494,204.1350736618042,225.05808353424072,231.64376378059387,234.077974319458,235.71805357933044,239.0054361820221,243.12800359725952,249.00088620185852,250.50768089294434,261.64845299720764,284.68628454208374,284.96060585975647,317.5657436847687,331.9251058101654,341.41143012046814,358.5735185146332,371.8316626548767,404.0499017238617,410.8375585079193,417.9356429576874,423.33022570610046,429.8679482936859,445.7394299507141,454.6440634727478,496.19170570373535,538.2988379001617,545.1593277454376,563.7535893917084,573.0810520648956,596.2294752597809,604.8493280410767,618.1572787761688,627.6839859485626,633.9420781135559,690.690491437912,713.5022392272949,764.4043202400208,785.1451261043549,789.707671880722,791.5746455192566,793.6713495254517,798.513988494873,803.196741104126,806.7510859966278,810.2731444835663,821.8994851112366,828.9753818511963,848.1738314628601,891.0942213535309,965.2832067012787,992.9610261917114,1090.2736892700195,1094.975913286209,1104.5052018165588,1107.7865228652954,1149.344292640686,1200.723399400711,1289.7145674228668,1322.3914713859558,1355.8616921901703,1438.3584401607513,1538.723652601242,1704.9632365703583,1802.2682082653046,1814.91357588768,2004.2888832092285,2058.074562549591,2064.60346531868,2231.5389280319214,2282.2966952323914,2301.72225522995,2337.909569501877,2477.271525621414,2726.5130701065063,2839.947568655014,2886.6010041236877,2902.3567793369293,3133.702816724777,3209.034270763397,3466.6916258335114,3559.23952460289</t>
  </si>
  <si>
    <t>1,14,15,38,54,60,72,76,81,86,92,95,104,114,121,125,127,132,139,144,145,148,159,166,184,189,193,197,203,211,216,222,231,233,234,242,244,260,264,273,282,289,295,319,325,344,350,365,376,392,393,397,405,412,420,421,444,448,458,459,462,464,465,475,476,489,528,539,564,570,582,604,620,631,644,646,664,703,719,732,808,832,841,847,859,874,895,900,939,1023,1024,1145,1196,1228,1290,1339,1458,1483,1509,1529,1553,1611,1644,1796,1951,1976,2044,2079,2164,2196,2245,2280,2303,2511,2595,2782,2858,2875,2882,2890,2908,2925,2938,2951,2994,3020,3091,3249,3522,3624,3982,4000,4035,4047,4200,4389,4716,4836,4960,5264,5633,6244,6602,6649,7347,7545,7569,8185,8372,8444,8578,9095,10017,10437,10609,10667,11523,11800,12750,13091</t>
  </si>
  <si>
    <t>0101011010000011001001111000101011101101010111111101011100011111010000100001000010101000011010010100110110010010001011011101100011110100000010100101110101110011110101111010100000011011001011010001111001001101011110000111010100001111100010101110001011001101000001001111011011000110</t>
  </si>
  <si>
    <t>2022-12-20 19:53:47.898669</t>
  </si>
  <si>
    <t>2022-12-20 20:53:48.533681</t>
  </si>
  <si>
    <t>0.8185635646494397,0.8185635646494397,0.8185635646494397,0.8185635646494397,0.8185635646494397,0.8185635646494397,0.8185635646494397,0.8185635646494397,0.8185635646494397,0.8185635646494397,0.8185635646494397,0.8185635646494397,0.8185635646494397,0.8185635646494397,0.8185635646494397,0.8185635646494397,0.8185635646494397,0.8185635646494397,0.8185635646494397,0.8185635646494397,0.8185635646494397,0.8185635646494397,0.8185635646494397,0.8185635646494397,0.8185635646494397,0.8185635646494397,0.8185635646494397,0.8185635646494397,0.8185635646494397,0.8185635646494397</t>
  </si>
  <si>
    <t>563301946993556159862028451978963631483211262020438149761176958517757486889362107099,563301946993556159862028451978963631483211262020438149761176958517757486889362107099,563301946993556159862028451978963631483211262020438149761176958517757486889362107099,563301946993556159862028451978963631483211262020438149761176958517757486889362107099,563301946993556159862028451978963631483211262020438149761176958517757486889362107099,563301946993556159862028451978963631483211262020438149761176958517757486889362107099,563301946993556159862028451978963631483211262020438149761176958517757486889362107099,563301946993556159862028451978963631483211262020438149761176958517757486889362107099,563301946993556159862028451978963631483211262020438149761176958517757486889362107099,563301946993556159862028451978963631483211262020438149761176958517757486889362107099,563301946993556159862028451978963631483211262020438149761176958517757486889362107099,563301946993556159862028451978963631483211262020438149761176958517757486889362107099,563301946993556159862028451978963631483211262020438149761176958517757486889362107099,563301946993556159862028451978963631483211262020438149761176958517757486889362107099,563301946993556159862028451978963631483211262020438149761176958517757486889362107099,563301946993556159862028451978963631483211262020438149761176958517757486889362107099,563301946993556159862028451978963631483211262020438149761176958517757486889362107099,563301946993556159862028451978963631483211262020438149761176958517757486889362107099,563301946993556159862028451978963631483211262020438149761176958517757486889362107099,563301946993556159862028451978963631483211262020438149761176958517757486889362107099,563301946993556159862028451978963631483211262020438149761176958517757486889362107099,563301946993556159862028451978963631483211262020438149761176958517757486889362107099,563301946993556159862028451978963631483211262020438149761176958517757486889362107099,563301946993556159862028451978963631483211262020438149761176958517757486889362107099,563301946993556159862028451978963631483211262020438149761176958517757486889362107099,563301946993556159862028451978963631483211262020438149761176958517757486889362107099,563301946993556159862028451978963631483211262020438149761176958517757486889362107099,563301946993556159862028451978963631483211262020438149761176958517757486889362107099,563301946993556159862028451978963631483211262020438149761176958517757486889362107099,563301946993556159862028451978963631483211262020438149761176958517757486889362107099</t>
  </si>
  <si>
    <t>-7.50449154428518,-7.080987793884476,-6.848436679568594,-6.265507532711826,-6.034220265627165,-5.7321065627157015,-5.514845104095528,-5.399702480412929,-5.325138131445091,-5.205786614371955,-5.160073694906627,-5.1446325792113905,-5.11967420483318,-5.074118119729608,-4.94075568529606,-4.896559259025087,-4.893620024051916,-4.849408178395238,-4.807913947378238,-4.69092092920614,-4.626740907539225,-4.596699231997368,-4.555930462669962,-4.530350226852092,-4.5063537028666705,-4.420263398796418,-4.268048191867548,-4.247893433060782,-4.106324395066905,-3.9469266010573874,-3.8972376585535704,-3.836836177816068,-3.7916530657165137,-3.7606004528541397,-3.7013842306069407,-3.6433535542965094,-3.552463135503691,-3.5100870549589263,-3.4285734898543163,-3.397262902349118,-3.3359232791450797,-3.3086116047675858,-3.2946739914318077,-3.0763781574765336,-3.0174871876628164,-3.004237006977381,-2.9971206554922354,-2.9630778201881602,-2.912107442368606,-2.8325110557168514,-2.8023087268151383,-2.8021841352362693,-2.771622165417542,-2.6650965805132034,-2.556145358927771,-2.4127312762587363,-2.3697791697887336,-2.283911928321883,-2.121636696129175,-2.1214936415691468,-2.0922274128057636,-2.0131706150963,-2.0051875734713485,-1.993493730234082,-1.9738021159752706,-1.9508067650310117,-1.9046147032844534,-1.8801928290867955,-1.8503010347342828,-1.8210763529852512,-1.790264183948019,-1.7768434411212861,-1.7682882014246175,-1.7516443797649368,-1.7368505445954063,-1.7287665456677754,-1.6847902058733302,-1.597472196398141,-1.5250986840998226,-1.5195884041213574,-1.4379460341706791,-1.4348805596405672,-1.4083739214177973,-1.3742009799074502,-1.2716071507383666,-1.2443783166285554,-1.2297764969134732,-1.2149187263484575,-1.1766830460028275,-1.1468016727851604,-1.0935846076307785,-1.0770016682706143,-1.067370395946289,-1.0535122158496446,-1.0288060551829226,-0.9845734163122958,-0.97711552268378,-0.8601229514414068,-0.859281455941361,-0.7653463871322442,-0.7489880983003102,-0.6896738140744364,-0.6501647544213806,-0.6223822366145049,-0.6126229449997038,-0.5985181896129227,-0.5929498993307284,-0.5336966251893547,-0.5312664089440171,-0.47843134107788005,-0.44522599996503864,-0.4431687992103512,-0.43390762740511934,-0.3974764181204453,-0.35539684886537354,-0.31371408985281257,-0.2585154624737691,-0.23378743805221391,-0.19283057287394428,-0.1775453565335727,-0.16469537537987472,-0.15291946546147334,-0.1390710243530273,-0.0882487012301239,-0.07813405116236405,-0.06897200996430405,-0.0056527208351030145,0.0019718639180445474,0.07046838597906938,0.08783929093974485,0.11435787489328453,0.15984505796835757,0.16044597600049842,0.23459008683773247,0.2773454356734387,0.2819124080973856,0.2958639517172472,0.30586847916954407,0.33959420465972395,0.345047935303112,0.46945280217252383,0.47083871762081375,0.4804962075167194,0.5383249003631956,0.5964862616912769,0.6009032802469239,0.6050022211237196,0.605002221123724,0.6050022211237243,0.6050022211237245,0.6064430768219964,0.6064430768219968,0.6757286563259005,0.6757286563259008,0.6789477107598418,0.704682715358734,0.7046827153587351,0.7302527752419751,0.8167766442530766,0.8185635646494397</t>
  </si>
  <si>
    <t>0.5546917915344238,5.510273456573486,7.705232858657837,8.820652961730957,17.1569607257843,22.112403869628906,23.20408320426941,25.401569366455078,28.465348720550537,29.863431692123413,32.059475898742676,32.33779239654541,34.79416465759277,35.355857372283936,36.457653760910034,39.80804800987244,40.62902116775513,41.18023133277893,41.469594955444336,43.12289881706238,43.95534324645996,44.77478790283203,45.31391501426697,45.872748374938965,46.69963240623474,47.80584955215454,49.76469135284424,50.32380700111389,51.13410139083862,51.407366037368774,54.72908544540405,55.287328004837036,56.59307837486267,58.36832594871521,60.02760124206543,61.396641969680786,62.50594425201416,65.48080778121948,67.93771195411682,75.40726232528687,75.96739149093628,77.3485803604126,80.13079619407654,81.25623083114624,82.89064383506775,86.43071007728577,86.96377539634705,87.75861120223999,88.80769062042236,90.70030570030212,92.05852317810059,92.8924150466919,95.09341669082642,98.66186928749084,101.21907615661621,104.76907205581665,114.64431095123291,117.74165439605713,121.45653510093689,126.96011018753052,128.89053797721863,130.03301215171814,131.39922189712524,133.9016535282135,135.54252243041992,137.96269750595093,139.6090784072876,146.49739909172058,147.58328676223755,151.4396755695343,154.41816639900208,156.6298258304596,157.18148136138916,160.2072389125824,161.84712433815002,163.23185873031616,168.3302059173584,170.76099157333374,175.47917103767395,178.99602913856506,184.9283504486084,198.0787763595581,207.24143385887146,218.3270833492279,229.64174675941467,238.44144892692566,246.8272626399994,252.5260865688324,255.85215830802917,257.09710144996643,261.55451345443726,268.97888684272766,276.25702810287476,279.1999349594116,282.4845609664917,283.31746768951416,287.1227550506592,287.393625497818,289.0262508392334,294.1752190589905,304.2265193462372,313.29198122024536,320.1237533092499,336.1924481391907,353.2875247001648,372.1347622871399,377.34428429603577,386.30855917930603,429.5733344554901,433.64431524276733,443.38106298446655,445.54112243652344,459.99437046051025,486.4465653896332,487.79391980171204,508.99352645874023,514.4561800956726,532.2418086528778,588.6090295314789,637.8562822341919,662.7995386123657,670.6789281368256,680.6300659179688,682.5482606887817,686.6848056316376,715.783285856247,729.9330923557281,740.7410621643066,742.9045736789703,750.8882749080658,778.2088656425476,801.578601360321,846.3289840221405,858.9056308269501,875.907562494278,947.5037400722504,950.4945735931396,1109.0821509361267,1122.6642124652863,1147.152541399002,1177.2387101650238,1190.4451496601105,1297.1962261199951,1306.7203741073608,1315.6574811935425,1415.7476553916931,1448.4167881011963,1459.5574769973755,1478.7168703079224,1522.01829123497,1775.769268989563,1828.2708048820496,1993.8444440364838,2011.4328472614288,2022.0053124427795,2082.3327560424805,2142.2626547813416,3040.47882938385,3090.0029122829437,3547.0233249664307</t>
  </si>
  <si>
    <t>1,18,26,30,60,78,82,90,101,106,114,115,124,126,130,142,145,147,148,154,157,160,162,164,167,171,178,180,183,184,196,198,202,208,214,219,223,234,243,270,272,277,287,291,297,310,312,315,319,326,331,334,342,355,364,377,413,424,437,457,464,468,473,482,488,497,503,528,532,546,557,565,567,578,584,589,607,615,631,644,666,713,747,788,830,863,892,913,924,928,942,969,996,1007,1019,1022,1036,1037,1043,1062,1099,1133,1158,1217,1280,1349,1368,1401,1560,1575,1611,1619,1672,1769,1774,1852,1872,1938,2145,2326,2418,2447,2483,2490,2505,2613,2665,2705,2713,2742,2843,2929,3094,3140,3203,3467,3478,4062,4112,4202,4313,4362,4756,4791,4824,5193,5313,5354,5424,5584,6520,6715,7324,7389,7428,7650,7872,11197,11379,13065</t>
  </si>
  <si>
    <t>0100101000111011000000101000111111001000001111100110011100111100001101001111011001010100011111010100001110110000010101010001010010100101100001010011100011100011011001000110111001010010010010110101100001011111111010000100000111011111011110101011011111000010001001011010101011011011</t>
  </si>
  <si>
    <t>2022-12-20 19:54:45.486179</t>
  </si>
  <si>
    <t>2022-12-20 20:54:46.178020</t>
  </si>
  <si>
    <t>0.6745411474241657,0.6745411474241657,0.6745411474241657,0.6745411474241657,0.6745411474241657,0.6745411474241657,0.6745411474241657,0.6745411474241657,0.6745411474241657,0.6745411474241657,0.6745411474241657,0.6745411474241657,0.6745411474241657,0.6745411474241657,0.6745411474241657,0.6745411474241657,0.6745411474241657,0.6745411474241657,0.6745411474241657,0.6745411474241657,0.6745411474241657,0.6745411474241657,0.6745411474241657,0.6745411474241657,0.6745411474241657,0.6745411474241657,0.6745411474241657,0.6745411474241657,0.6745411474241657,0.6745411474241657</t>
  </si>
  <si>
    <t>781619310041897472567661343777943049630686776716071435328193975713523523756131504331,781619310041897472567661343777943049630686776716071435328193975713523523756131504331,781619310041897472567661343777943049630686776716071435328193975713523523756131504331,781619310041897472567661343777943049630686776716071435328193975713523523756131504331,781619310041897472567661343777943049630686776716071435328193975713523523756131504331,781619310041897472567661343777943049630686776716071435328193975713523523756131504331,781619310041897472567661343777943049630686776716071435328193975713523523756131504331,781619310041897472567661343777943049630686776716071435328193975713523523756131504331,781619310041897472567661343777943049630686776716071435328193975713523523756131504331,781619310041897472567661343777943049630686776716071435328193975713523523756131504331,781619310041897472567661343777943049630686776716071435328193975713523523756131504331,781619310041897472567661343777943049630686776716071435328193975713523523756131504331,781619310041897472567661343777943049630686776716071435328193975713523523756131504331,781619310041897472567661343777943049630686776716071435328193975713523523756131504331,781619310041897472567661343777943049630686776716071435328193975713523523756131504331,781619310041897472567661343777943049630686776716071435328193975713523523756131504331,781619310041897472567661343777943049630686776716071435328193975713523523756131504331,781619310041897472567661343777943049630686776716071435328193975713523523756131504331,781619310041897472567661343777943049630686776716071435328193975713523523756131504331,781619310041897472567661343777943049630686776716071435328193975713523523756131504331,781619310041897472567661343777943049630686776716071435328193975713523523756131504331,781619310041897472567661343777943049630686776716071435328193975713523523756131504331,781619310041897472567661343777943049630686776716071435328193975713523523756131504331,781619310041897472567661343777943049630686776716071435328193975713523523756131504331,781619310041897472567661343777943049630686776716071435328193975713523523756131504331,781619310041897472567661343777943049630686776716071435328193975713523523756131504331,781619310041897472567661343777943049630686776716071435328193975713523523756131504331,781619310041897472567661343777943049630686776716071435328193975713523523756131504331,781619310041897472567661343777943049630686776716071435328193975713523523756131504331,781619310041897472567661343777943049630686776716071435328193975713523523756131504331</t>
  </si>
  <si>
    <t>-6.547833632076372,-6.4113107247722745,-6.406036355929635,-6.3609001387591695,-6.227177240522282,-6.099441552170144,-5.860414410207967,-5.81086738863023,-5.69843120011605,-5.607213874523464,-5.5431213086351585,-5.497753564428076,-5.4493147022091835,-5.337626682173622,-5.310979474642479,-5.292885008511325,-4.981453427142498,-4.961464516115765,-4.896704438641725,-4.868749767576647,-4.6246050994550965,-4.354885993907916,-4.324737416316462,-4.315795699110818,-4.241831269320882,-4.100451010583406,-3.922361570409554,-3.9047142844791125,-3.794789086723253,-3.755768786081404,-3.6771052002825417,-3.6649624060229455,-3.5560972925708554,-3.45151674766859,-3.4235549458289793,-3.403124469416394,-3.3003073772968077,-3.2526391031058846,-3.198994074750533,-3.1779126992498115,-3.122946741770407,-2.8109263198659966,-2.8001951074450084,-2.786404462353964,-2.7622718452515933,-2.665478827902904,-2.580100912758207,-2.473163185427395,-2.441348298458192,-2.2901010150862087,-2.2491893410427064,-2.1749505340353883,-2.134059593727854,-2.0888402685236622,-2.0225745493480933,-1.9649805923507115,-1.874135142226975,-1.7960375672662214,-1.7263225348184663,-1.6154449168769591,-1.6046970188205498,-1.5465788064316148,-1.4072350456386273,-1.3634681443458496,-1.3594137720890402,-1.1893456968894294,-1.1155546607237705,-1.1122644971952642,-1.0922358245224935,-1.0816012146993563,-1.0461314363557424,-1.0457184590374424,-1.0012364457094818,-0.9988156529271719,-0.9938616229789121,-0.9909304369378932,-0.9505533683310977,-0.920527257972948,-0.9083335734988491,-0.8896227176179508,-0.8715804650032957,-0.8380304431717035,-0.8225521023030273,-0.7330497121124157,-0.6955905814015191,-0.6563851651542304,-0.655434027597245,-0.6467822618831927,-0.6084023126197217,-0.48657026511640933,-0.47540082312323456,-0.42665061906002244,-0.41167512679102025,-0.41013682553959596,-0.3022920730005473,-0.23752948349478173,-0.2209810266629262,-0.21544655438178953,-0.20177108897795615,-0.1413184739532582,-0.132926377391355,-0.02183287621060398,-0.02045172404152787,0.00426009289980514,0.028812246809259312,0.09703603133210895,0.11544647800309055,0.22234518533421876,0.2399754538798749,0.25415645811305754,0.2570455130622641,0.2629623163144028,0.277841367429267,0.30475837018794816,0.310095882622854,0.3517986877587756,0.35179868775877615,0.37631649741031387,0.39086016739263857,0.40123585181301713,0.40123585181301724,0.44358074618082155,0.443580746180822,0.44422944675315934,0.44422944675316,0.5259691583130695,0.5563294525044504,0.6058064867822487,0.6453287953675755,0.6507286266460248,0.6518326040272455,0.6683707117740852,0.6745411474241657</t>
  </si>
  <si>
    <t>0.5480871200561523,3.005269765853882,3.844301223754883,9.030733108520508,11.209163665771484,11.777841567993164,12.334466218948364,13.44689393043518,14.809062004089355,15.078378200531006,15.367270708084106,16.221566438674927,18.152701377868652,18.700366497039795,20.075989246368408,20.61414647102356,21.728368282318115,24.485230207443237,24.754107236862183,26.659265279769897,28.039321422576904,28.305593967437744,30.708210229873657,31.254274606704712,33.14189887046814,35.33296728134155,37.554128646850586,38.91473650932312,40.01310896873474,40.5668408870697,43.89661240577698,44.16403555870056,44.718560218811035,45.81535077095032,48.320579051971436,48.87275409698486,51.61261701583862,53.541770935058594,54.631014347076416,56.56077313423157,57.38533425331116,57.92598271369934,63.6473913192749,63.91817593574524,64.21105360984802,67.21975016593933,69.42275500297546,71.60696911811829,73.52729272842407,75.43651485443115,76.86872625350952,79.59642577171326,81.77081203460693,84.78930377960205,85.33466506004333,85.60651850700378,88.3351616859436,93.5622878074646,100.99253726005554,101.80688500404358,109.87172079086304,110.1419951915741,114.07317924499512,120.90951490402222,127.68687987327576,136.77120184898376,143.45711588859558,146.68494606018066,148.85951471328735,149.12275862693787,154.2847878932953,155.63105416297913,158.31271028518677,171.2153697013855,174.98826241493225,180.00396513938904,194.6667993068695,196.06888484954834,217.05874967575073,221.08231663703918,233.2777886390686,235.4690444469452,259.2769989967346,267.71410059928894,277.27450704574585,278.0929479598999,285.141881942749,295.7737121582031,300.6982452869415,306.78021812438965,318.23017835617065,327.74212670326233,328.28382301330566,329.655385017395,334.34718465805054,379.32361578941345,386.0403015613556,421.45982933044434,427.3946478366852,428.74971771240234,430.9080972671509,431.42457342147827,433.8285639286041,467.0321569442749,489.8645169734955,495.575315952301,500.22468423843384,518.3668718338013,586.5623943805695,682.6700565814972,754.6188945770264,784.7646639347076,804.3837552070618,877.0500483512878,895.2682123184204,943.2086975574493,979.5559961795807,1034.851155281067,1284.7566039562225,1330.1257722377777,1497.923927307129,1569.3353643417358,1614.0440127849579,1874.214940071106,1899.769816160202,1905.9872388839722,1908.6796116828918,2041.5492165088654,2167.7250061035156,2299.1789178848267,2777.8439984321594,2852.763438940048,3178.609914302826</t>
  </si>
  <si>
    <t>1,9,12,31,39,41,43,47,52,53,54,57,64,66,71,73,77,87,88,95,100,101,110,112,119,127,135,140,144,146,158,159,161,165,174,176,186,193,197,204,207,209,229,230,231,242,250,258,265,272,277,287,295,306,308,309,319,338,365,368,397,398,411,435,460,492,517,529,537,538,557,562,572,620,634,653,705,710,783,798,843,851,939,970,1005,1008,1034,1073,1091,1113,1155,1190,1192,1197,1214,1379,1404,1534,1556,1561,1569,1571,1580,1702,1786,1807,1824,1891,2141,2495,2760,2871,2943,3211,3278,3454,3588,3791,4712,4879,5496,5759,5923,6882,6976,6999,7009,7498,7964,8450,10221,10498,11701</t>
  </si>
  <si>
    <t>0110011011111111111101000001101110000001000101100001011011101011111000011001100100000000111010101111110000100010001000010100111101000100101010001100001010101110110010101101010100011001001001001111101010011110011010101011110010101001101110111100110110010101100101100101000011001011</t>
  </si>
  <si>
    <t>2022-12-20 19:56:38.029238</t>
  </si>
  <si>
    <t>2022-12-20 20:56:38.752934</t>
  </si>
  <si>
    <t>1.046631883462564,1.046631883462564,1.046631883462564,1.046631883462564,1.046631883462564,1.046631883462564,1.046631883462564,1.046631883462564,1.046631883462564,1.046631883462564,1.046631883462564,1.046631883462564,1.046631883462564,1.046631883462564,1.046631883462564,1.046631883462564,1.046631883462564,1.046631883462564,1.046631883462564,1.046631883462564,1.046631883462564,1.046631883462564,1.046631883462564,1.046631883462564,1.046631883462564,1.046631883462564,1.046631883462564,1.046631883462564,1.046631883462564,1.046631883462564</t>
  </si>
  <si>
    <t>533376129469411780953239921350540077749096928233114032585742667504468538113380415427,533376129469411780953239921350540077749096928233114032585742667504468538113380415427,533376129469411780953239921350540077749096928233114032585742667504468538113380415427,533376129469411780953239921350540077749096928233114032585742667504468538113380415427,533376129469411780953239921350540077749096928233114032585742667504468538113380415427,533376129469411780953239921350540077749096928233114032585742667504468538113380415427,533376129469411780953239921350540077749096928233114032585742667504468538113380415427,533376129469411780953239921350540077749096928233114032585742667504468538113380415427,533376129469411780953239921350540077749096928233114032585742667504468538113380415427,533376129469411780953239921350540077749096928233114032585742667504468538113380415427,533376129469411780953239921350540077749096928233114032585742667504468538113380415427,533376129469411780953239921350540077749096928233114032585742667504468538113380415427,533376129469411780953239921350540077749096928233114032585742667504468538113380415427,533376129469411780953239921350540077749096928233114032585742667504468538113380415427,533376129469411780953239921350540077749096928233114032585742667504468538113380415427,533376129469411780953239921350540077749096928233114032585742667504468538113380415427,533376129469411780953239921350540077749096928233114032585742667504468538113380415427,533376129469411780953239921350540077749096928233114032585742667504468538113380415427,533376129469411780953239921350540077749096928233114032585742667504468538113380415427,533376129469411780953239921350540077749096928233114032585742667504468538113380415427,533376129469411780953239921350540077749096928233114032585742667504468538113380415427,533376129469411780953239921350540077749096928233114032585742667504468538113380415427,533376129469411780953239921350540077749096928233114032585742667504468538113380415427,533376129469411780953239921350540077749096928233114032585742667504468538113380415427,533376129469411780953239921350540077749096928233114032585742667504468538113380415427,533376129469411780953239921350540077749096928233114032585742667504468538113380415427,533376129469411780953239921350540077749096928233114032585742667504468538113380415427,533376129469411780953239921350540077749096928233114032585742667504468538113380415427,533376129469411780953239921350540077749096928233114032585742667504468538113380415427,533376129469411780953239921350540077749096928233114032585742667504468538113380415427</t>
  </si>
  <si>
    <t>-7.29446179770351,-7.269856414847182,-7.264252411623851,-7.02751915267292,-6.963934228133535,-6.795826840999302,-6.599035323818729,-6.5087963496195105,-6.504683049767067,-6.4177687123483365,-6.3812386114332895,-6.357164107994172,-6.222514349332237,-6.1351152996249,-6.1310642474891335,-6.078071000486669,-5.982477704745598,-5.837177619766628,-5.785193178846095,-5.293817688379008,-5.145133444744374,-4.991945223120142,-4.941675360991972,-4.575027461576304,-4.4482474141189305,-3.959819313616516,-3.8768240123597066,-3.8245620998173075,-3.768869290205425,-3.7343374694900975,-3.527588187461344,-3.501389217967466,-3.486294778420504,-3.3309027646678198,-3.1906443929973203,-3.003405535705688,-2.9095152281207177,-2.756530752796317,-2.7129040159985647,-2.6137275568258613,-2.5694640159790727,-2.399778353236727,-2.3383938803760165,-2.147351062817152,-2.043930967510633,-2.0343475515810847,-2.025683744180882,-2.0217507800884507,-2.007674569204648,-1.9801314120330586,-1.9234998179810048,-1.8843802890998467,-1.7887551993006272,-1.767705686206276,-1.7578283306347968,-1.7021880279938288,-1.6212290634193869,-1.5531306379683978,-1.3749476569355517,-1.3699362930445178,-1.3697606508206361,-1.3643531433272784,-1.2857481803201654,-1.0868902324152674,-1.0845750920844284,-1.0578542244546838,-1.0418317459012936,-0.9599813165487202,-0.9407609917698219,-0.8694478833852494,-0.8401222220940299,-0.8275216924929369,-0.7255549457804166,-0.6879978188345501,-0.6341119854460345,-0.6255967706774601,-0.6057662742336591,-0.5879194491134827,-0.5653438547339961,-0.5347543538959545,-0.42591578717259887,-0.4019996892782076,-0.39654038450197354,-0.3438030848637182,-0.3390723197630396,-0.33491001111565216,-0.33101379948640514,-0.2856725658003725,-0.28510096521602923,-0.2847351411229893,-0.27508413751133987,-0.2280657710479822,-0.20556105996607993,-0.19182337375035463,-0.17200100399190305,-0.17200100399190238,-0.09035808384159341,-0.026743043335091338,-0.012601536637260324,-0.010155052862901331,-0.00896015413374579,0.016279448365081717,0.08064904433632625,0.08552952690270538,0.09306390042971988,0.12237575021912969,0.12809497764935163,0.1451460435561963,0.1804263187379306,0.1879468680208736,0.1901256816172167,0.1977660843354576,0.2599169439679383,0.29010356949635274,0.3460375342474114,0.386384482630466,0.4062251951529713,0.4097910221125798,0.46871700809816186,0.4818569534510584,0.5768494734702372,0.6392722848852588,0.6411153992940635,0.6431602267121246,0.6733209748023754,0.6997428627419543,0.7230268784031948,0.7961889285867552,0.8002245360077045,0.8384934562546545,0.8384934562546552,0.8405488894970772,0.8573138631373101,0.8920499158638833,0.8920499158638848,0.9136823846654785,0.9342395912196845,0.9672789647471869,0.9820231107202453,0.9820231107202455,0.9992823364991239,1.0033380679117878,1.0418782682734102,1.0466318834625628,1.046631883462564</t>
  </si>
  <si>
    <t>0.5481970310211182,3.3361544609069824,11.50920033454895,13.3917875289917,15.580097198486328,16.39423418045044,19.979071140289307,21.625859022140503,22.164957523345947,22.71462917327881,22.987863302230835,23.866133451461792,24.14842963218689,24.95119571685791,25.219493865966797,25.49226665496826,26.039327383041382,26.309561252593994,27.116857290267944,27.651352405548096,29.48112440109253,31.364840269088745,32.1716411113739,32.433899879455566,37.29634070396423,41.101698875427246,42.184449672698975,47.84402656555176,48.38956379890442,49.45132517814636,50.264286041259766,51.073033571243286,51.35280394554138,52.695640325546265,56.19420576095581,62.702401876449585,62.98918390274048,66.91993474960327,71.21109628677368,73.11004447937012,76.32111120223999,77.43292832374573,89.07886838912964,92.51107001304626,99.56585788726807,103.1036171913147,103.64372515678406,111.9778778553009,113.33634924888611,116.04085111618042,117.6716685295105,119.55108833312988,120.36709713935852,121.73877549171448,127.18232703208923,128.8137764930725,129.8839192390442,132.8731746673584,134.4856297969818,137.4517629146576,137.71708822250366,140.66718769073486,147.46115517616272,151.2557020187378,154.7984321117401,156.70425939559937,156.97653698921204,163.5638027191162,178.22891330718994,186.6588113307953,194.3531153202057,199.75630354881287,200.29744243621826,202.4706907272339,209.31846570968628,222.08855056762695,233.0531928539276,237.67533206939697,249.0723021030426,252.60559344291687,252.88590383529663,257.4830114841461,295.7295346260071,306.65611720085144,334.1623623371124,371.59534907341003,407.825186252594,489.322940826416,513.6518750190735,532.9929933547974,549.6886460781097,559.2027542591095,560.284455537796,578.7747609615326,584.0330564975739,587.7128953933716,612.7484152317047,627.188220500946,657.6052191257477,661.9816153049469,679.8724689483643,707.5100321769714,707.7672743797302,710.1780207157135,795.5589668750763,796.6602654457092,798.0179738998413,818.6641187667847,821.1182811260223,953.7112243175507,1024.7696025371552,1033.4805178642273,1044.9053196907043,1054.1550619602203,1058.2628998756409,1062.3000478744507,1085.5370664596558,1100.6738049983978,1296.3026778697968,1296.853934764862,1314.68719124794,1410.9869329929352,1416.2088782787323,1453.1045153141022,1513.0237486362457,1618.6454179286957,1655.392718076706,1677.3117892742157,1943.1132187843323,1999.5728030204773,2313.8106145858765,2392.7134675979614,2439.055736541748,2476.7059009075165,2556.091034889221,2571.5485501289368,2631.0306322574615,2713.7569551467896,2869.348244190216,2946.286827802658,3120.6376388072968,3169.552031517029,3261.2619800567627,3264.7737307548523,3301.254924058914</t>
  </si>
  <si>
    <t>1,9,39,46,54,57,69,75,77,79,80,83,84,87,88,89,91,92,95,97,104,111,114,115,133,147,151,172,174,178,181,184,185,190,203,227,228,243,258,265,276,280,320,331,357,370,372,403,408,418,424,431,434,439,459,465,469,480,486,497,498,509,534,548,561,568,569,593,647,678,706,726,728,736,761,808,848,865,907,920,921,938,1078,1118,1219,1357,1490,1789,1878,1949,2011,2046,2050,2118,2137,2151,2243,2296,2408,2424,2490,2592,2593,2602,2916,2920,2925,3001,3010,3498,3760,3792,3834,3868,3883,3898,3983,4039,4759,4761,4826,5180,5199,5335,5555,5945,6081,6162,7139,7348,8510,8801,8972,9111,9405,9462,9681,9986,10562,10845,11487,11668,12005,12018,12153</t>
  </si>
  <si>
    <t>0100011001001001011101100010100001001000110110111000010110111010011100100001000100111001011111110000101011001000000010110100011110010011001001111100010111101010011011010101000100011011101011101100100101011110101110100111110110010001010010100110010111101001100001010111011111000011</t>
  </si>
  <si>
    <t>2022-12-20 19:56:41.692821</t>
  </si>
  <si>
    <t>2022-12-20 20:56:42.400149</t>
  </si>
  <si>
    <t>0.49182411662934317,0.49182411662934317,0.49182411662934317,0.49182411662934317,0.49182411662934317,0.49182411662934317,0.49182411662934317,0.49182411662934317,0.49182411662934317,0.49182411662934317,0.49182411662934317,0.49182411662934317,0.49182411662934317,0.49182411662934317,0.49182411662934317,0.49182411662934317,0.49182411662934317,0.49182411662934317,0.49182411662934317,0.49182411662934317,0.49182411662934317,0.49182411662934317,0.49182411662934317,0.49182411662934317,0.49182411662934317,0.49182411662934317,0.49182411662934317,0.49182411662934317,0.49182411662934317,0.49182411662934317</t>
  </si>
  <si>
    <t>538403485188341386920840107418018354157959273691072923758184367265062349777189277024,538403485188341386920840107418018354157959273691072923758184367265062349777189277024,538403485188341386920840107418018354157959273691072923758184367265062349777189277024,538403485188341386920840107418018354157959273691072923758184367265062349777189277024,538403485188341386920840107418018354157959273691072923758184367265062349777189277024,538403485188341386920840107418018354157959273691072923758184367265062349777189277024,538403485188341386920840107418018354157959273691072923758184367265062349777189277024,538403485188341386920840107418018354157959273691072923758184367265062349777189277024,538403485188341386920840107418018354157959273691072923758184367265062349777189277024,538403485188341386920840107418018354157959273691072923758184367265062349777189277024,538403485188341386920840107418018354157959273691072923758184367265062349777189277024,538403485188341386920840107418018354157959273691072923758184367265062349777189277024,538403485188341386920840107418018354157959273691072923758184367265062349777189277024,538403485188341386920840107418018354157959273691072923758184367265062349777189277024,538403485188341386920840107418018354157959273691072923758184367265062349777189277024,538403485188341386920840107418018354157959273691072923758184367265062349777189277024,538403485188341386920840107418018354157959273691072923758184367265062349777189277024,538403485188341386920840107418018354157959273691072923758184367265062349777189277024,538403485188341386920840107418018354157959273691072923758184367265062349777189277024,538403485188341386920840107418018354157959273691072923758184367265062349777189277024,538403485188341386920840107418018354157959273691072923758184367265062349777189277024,538403485188341386920840107418018354157959273691072923758184367265062349777189277024,538403485188341386920840107418018354157959273691072923758184367265062349777189277024,538403485188341386920840107418018354157959273691072923758184367265062349777189277024,538403485188341386920840107418018354157959273691072923758184367265062349777189277024,538403485188341386920840107418018354157959273691072923758184367265062349777189277024,538403485188341386920840107418018354157959273691072923758184367265062349777189277024,538403485188341386920840107418018354157959273691072923758184367265062349777189277024,538403485188341386920840107418018354157959273691072923758184367265062349777189277024,538403485188341386920840107418018354157959273691072923758184367265062349777189277024</t>
  </si>
  <si>
    <t>-7.390499585966223,-7.238425817263799,-7.148183391346996,-6.641289784694883,-6.335165625437713,-5.936838145691944,-5.743567265997514,-5.6408450662639975,-5.555919729412567,-5.546680780148855,-5.383771682932327,-5.2636900025389455,-5.2636456033024075,-5.190903151249751,-5.0984113638021995,-5.0703903852152274,-4.982233469862506,-4.797014080128641,-4.76297502102128,-4.660878721528483,-4.545776409778973,-4.488448481597002,-4.487723483845813,-4.320580643114279,-4.296424995761313,-4.284152202225106,-4.283267853151623,-4.273656952707053,-4.2438470841863865,-3.9757229744416414,-3.867744594861794,-3.83525418248265,-3.7897815150253416,-3.7182182751256962,-3.708599498516174,-3.6985124447921076,-3.678526771911657,-3.6578805178144367,-3.621193975161059,-3.5843630090237473,-3.3024816808381527,-3.1505968007907086,-3.1086605593825474,-3.0051587586287494,-2.9307611787138055,-2.8799546046953335,-2.8594282365767754,-2.837671972968752,-2.7774819984930508,-2.7398552704704406,-2.7017341901088683,-2.4958541769706866,-2.492588327729592,-2.467052779544755,-2.4486011342506364,-2.4197783847283034,-2.3628525000865093,-2.3244112273280053,-2.230436363802657,-2.192838139487848,-2.188168468141091,-2.1077699052781558,-1.9236152826982047,-1.8908836207304105,-1.8903175008342223,-1.8229444605167258,-1.8186491464104295,-1.765281139001997,-1.7090739613700134,-1.615107501176059,-1.5364018583688333,-1.4746710626978246,-1.4571222082288624,-1.4406435532731754,-1.3903692359664412,-1.3635812608480242,-1.214285928329973,-1.1991691971668716,-1.1614313189095584,-1.1464487900712335,-1.1254228954808285,-1.0640005053697992,-1.0185382257685893,-0.993265298194433,-0.9739150849559333,-0.9379811582381146,-0.8819326784016022,-0.8252492198663751,-0.8100757078648115,-0.8075815056641458,-0.6986565777603844,-0.6851416122946559,-0.6818379887825291,-0.6693321321518874,-0.6642049957458225,-0.6514843186088131,-0.5935485574959413,-0.5379587516637222,-0.5322535804230384,-0.513834385511553,-0.4484614644879958,-0.44082628155321196,-0.3894211552575666,-0.36655357493227103,-0.36651029376560845,-0.36395906268239003,-0.33300995481054196,-0.3105370801408718,-0.3104156675710886,-0.30937124167993696,-0.2640251802745894,-0.24339088850652274,-0.2433908885065223,-0.2409665220182673,-0.2349003588129535,-0.19525678042763478,-0.15407796618590003,-0.14547830260406805,-0.1402180095289043,-0.10075444626065203,-0.07703909013400317,-0.057011538513988824,-0.05119710391940781,0.07092383965315338,0.08078311149396802,0.08344225006910067,0.120671885122731,0.1219623547761422,0.12946188136525688,0.15083114611738305,0.17853273013380816,0.25088699847551477,0.25890740479453667,0.27340775205080325,0.27938020644665346,0.3015548555204062,0.3015548555204065,0.40934249612365636,0.49182411662934317</t>
  </si>
  <si>
    <t>0.5435879230499268,2.1834182739257812,7.40731143951416,7.687646150588989,13.50836443901062,15.072608709335327,16.495992422103882,17.583147287368774,18.95977759361267,21.453113317489624,22.00068163871765,22.832990407943726,24.446069717407227,25.223771572113037,25.494535207748413,27.388867139816284,29.004507780075073,30.922040700912476,32.54806208610535,33.900545835494995,34.449185848236084,37.430596351623535,37.697569847106934,37.97185206413269,39.0574004650116,40.13794207572937,40.680025577545166,41.21505856513977,41.482325315475464,41.751574993133545,44.45019483566284,45.25254964828491,45.78023386001587,46.039464473724365,48.48849821090698,51.72579312324524,52.27234601974487,53.08119535446167,54.161349296569824,56.085753440856934,56.61979794502258,57.18340277671814,60.158454179763794,62.250511169433594,67.6071982383728,68.70877647399902,71.5025544166565,72.60889077186584,75.9513852596283,80.12641859054565,81.73552775382996,88.81992220878601,91.26868033409119,92.91496515274048,93.47012114524841,95.65757822990417,98.1114592552185,101.90323042869568,102.44741010665894,105.15960192680359,113.63005137443542,114.72261381149292,118.57523393630981,125.37637615203857,130.0205750465393,131.6169571876526,134.37060713768005,134.63353610038757,141.3721489906311,148.46885895729065,155.8734645843506,173.41622757911682,173.6870801448822,177.50698447227478,177.800390958786,185.80094718933105,187.46006608009338,194.23815298080444,198.891366481781,205.8018045425415,211.52594804763794,215.38168478012085,218.96470379829407,229.4472894668579,234.44356393814087,235.80990409851074,252.81481885910034,258.06489539146423,261.96834993362427,267.3270115852356,274.73796677589417,299.52317571640015,339.40876722335815,358.82282853126526,363.2217478752136,370.0692491531372,385.3721830844879,390.54865527153015,415.76220893859863,419.567706823349,423.7455759048462,442.22775983810425,449.588675737381,484.3081736564636,509.3143081665039,547.7441208362579,647.521760225296,699.2188663482666,724.9249260425568,761.8082218170166,844.2854602336884,908.6904487609863,1048.1165750026703,1094.1821858882904,1119.0044701099396,1210.581643819809,1280.1059443950653,1299.6001918315887,1345.3197793960571,1556.498747587204,1635.7226283550262,1863.418708562851,1875.365829706192,1930.5889766216278,1946.1049053668976,1951.0061581134796,1962.3483543395996,1986.398551940918,2521.363796234131,2567.579055786133,2578.5076138973236,2735.563538312912,2809.4332814216614,2837.366188764572,2928.773260831833,2957.237065553665,3148.0830776691437,3452.4323563575745,3549.2547426223755</t>
  </si>
  <si>
    <t>1,6,25,26,47,52,57,61,66,75,77,80,86,89,90,97,103,110,116,121,123,134,135,136,140,144,146,148,149,150,160,163,165,166,175,187,189,192,196,203,205,207,218,226,245,249,258,262,274,289,294,317,326,332,334,342,351,365,367,377,408,412,426,451,468,474,484,485,510,536,563,627,628,642,643,672,678,703,720,745,766,780,793,831,849,854,916,935,949,969,996,1086,1232,1303,1319,1344,1400,1419,1511,1525,1540,1607,1634,1761,1852,1993,2358,2547,2641,2776,3078,3313,3823,3992,4083,4418,4672,4743,4911,5684,5975,6809,6853,7054,7111,7129,7171,7259,9225,9395,9435,10010,10282,10385,10720,10825,11524,12637,12992</t>
  </si>
  <si>
    <t>0100011011110011000011110011111110101101001101110011011010000001011000000001101111001110111110110100001000100110001011011110011001100000001010111111001000110010010110100111111001010011101001000100001011010011100010001011011011101011111110011010010010010111000101010000110101100000</t>
  </si>
  <si>
    <t>2022-12-20 19:56:57.010533</t>
  </si>
  <si>
    <t>2022-12-20 20:56:57.685681</t>
  </si>
  <si>
    <t>0.8339840455191421,0.8339840455191421,0.8339840455191421,0.8339840455191421,0.8339840455191421,0.8339840455191421,0.8339840455191421,0.8339840455191421,0.8339840455191421,0.8339840455191421,0.8339840455191421,0.8339840455191421,0.8339840455191421,0.8339840455191421,0.8339840455191421,0.8339840455191421,0.8339840455191421,0.8339840455191421,0.8339840455191421,0.8339840455191421,0.8339840455191421,0.8339840455191421,0.8339840455191421,0.8339840455191421,0.8339840455191421,0.8339840455191421,0.8339840455191421,0.8339840455191421,0.8339840455191421,0.8339840455191421</t>
  </si>
  <si>
    <t>633447746808254360662445702026141537948598121764210457307885014470351832538643982123,633447746808254360662445702026141537948598121764210457307885014470351832538643982123,633447746808254360662445702026141537948598121764210457307885014470351832538643982123,633447746808254360662445702026141537948598121764210457307885014470351832538643982123,633447746808254360662445702026141537948598121764210457307885014470351832538643982123,633447746808254360662445702026141537948598121764210457307885014470351832538643982123,633447746808254360662445702026141537948598121764210457307885014470351832538643982123,633447746808254360662445702026141537948598121764210457307885014470351832538643982123,633447746808254360662445702026141537948598121764210457307885014470351832538643982123,633447746808254360662445702026141537948598121764210457307885014470351832538643982123,633447746808254360662445702026141537948598121764210457307885014470351832538643982123,633447746808254360662445702026141537948598121764210457307885014470351832538643982123,633447746808254360662445702026141537948598121764210457307885014470351832538643982123,633447746808254360662445702026141537948598121764210457307885014470351832538643982123,633447746808254360662445702026141537948598121764210457307885014470351832538643982123,633447746808254360662445702026141537948598121764210457307885014470351832538643982123,633447746808254360662445702026141537948598121764210457307885014470351832538643982123,633447746808254360662445702026141537948598121764210457307885014470351832538643982123,633447746808254360662445702026141537948598121764210457307885014470351832538643982123,633447746808254360662445702026141537948598121764210457307885014470351832538643982123,633447746808254360662445702026141537948598121764210457307885014470351832538643982123,633447746808254360662445702026141537948598121764210457307885014470351832538643982123,633447746808254360662445702026141537948598121764210457307885014470351832538643982123,633447746808254360662445702026141537948598121764210457307885014470351832538643982123,633447746808254360662445702026141537948598121764210457307885014470351832538643982123,633447746808254360662445702026141537948598121764210457307885014470351832538643982123,633447746808254360662445702026141537948598121764210457307885014470351832538643982123,633447746808254360662445702026141537948598121764210457307885014470351832538643982123,633447746808254360662445702026141537948598121764210457307885014470351832538643982123,633447746808254360662445702026141537948598121764210457307885014470351832538643982123</t>
  </si>
  <si>
    <t>-8.52486553756136,-8.508334831414222,-8.356183840882176,-7.86335975665312,-6.21375234232421,-6.115045556528578,-5.939654424726269,-5.683366598188803,-5.411594649373407,-5.27510566436057,-5.235450961452928,-5.079408669989023,-5.0379891481889665,-5.007126982391209,-4.637376584949219,-4.561073926181427,-4.393060606069916,-4.369350198477741,-4.3206638639967645,-4.2742271546036275,-4.108567143555038,-3.9769998780359024,-3.9078221877165356,-3.850491228718725,-3.8272540074667365,-3.70720825742397,-3.668167478460344,-3.582241800374206,-3.5237073625629023,-3.274381774926053,-3.2586981954738206,-3.1700715879262167,-3.0643189092689624,-3.05941997485713,-3.0370431581233728,-2.943881266574085,-2.8632936056905747,-2.685563015855313,-2.6814630875409087,-2.653624892775527,-2.55693313363004,-2.5106405263994627,-2.4730389850242913,-2.473038985024289,-2.3815651338256143,-2.367792805260726,-2.289532891088209,-2.273089673512284,-2.207394554819388,-2.173315706328054,-2.039746560878905,-1.890250771539938,-1.8678709889003229,-1.8039115311200047,-1.7586330408307291,-1.6312599417978273,-1.5723787300048282,-1.433692155826529,-1.3745656605064633,-1.3445011717820272,-1.2841317742244733,-1.2190135008324463,-1.159817177971321,-1.1213060615295438,-1.0988471040608938,-1.0464872938070084,-1.0294469567271074,-0.9812757022605799,-0.82232928191488,-0.803804596971957,-0.7855352727924851,-0.7749031770450692,-0.7640310907203754,-0.759541849643699,-0.7434147332019193,-0.6876496823351353,-0.5798246851847199,-0.537050694051714,-0.5280631398318384,-0.5235029935966642,-0.5011064192730404,-0.4881163669091084,-0.44005158354445906,-0.39928562596281364,-0.39022530865156907,-0.29373227395507767,-0.28681570793662403,-0.25260238309583294,-0.1617904496150298,-0.1450584799317895,-0.1285656374898191,-0.08271434204894916,-0.02523324051819878,-0.013725290976970714,0.0027347942567400307,0.019985460500057756,0.05100393497006171,0.0999138416440986,0.12847770939082714,0.16709494253055562,0.2312805933228404,0.24402179710479427,0.2495392723186618,0.2786849349580798,0.27868493495808255,0.38356348985532207,0.38356348985532285,0.40059672766690574,0.40059672766690585,0.40385086747367377,0.4038508674736743,0.42356456109328056,0.43163038665520015,0.4694124277549768,0.4792837953649456,0.49392520295907216,0.49690170257865046,0.5258785215808546,0.5340967406402054,0.5417799478972407,0.6154364609625596,0.6462079765433667,0.6545258944048513,0.7008541047730048,0.7069493696909002,0.7375420687104307,0.742604079503247,0.742878944495381,0.7468956316490509,0.7770524161028949,0.7804571663768938,0.8084515270659836,0.8097044924983721,0.8131313034590444,0.8339840455191421</t>
  </si>
  <si>
    <t>0.5400094985961914,1.3613066673278809,3.530752658843994,4.0647194385528564,4.944501876831055,5.499543905258179,9.27926516532898,10.342812538146973,12.778735399246216,17.462023735046387,18.82348918914795,19.102884531021118,21.27241802215576,21.54168128967285,22.076762437820435,22.612020015716553,23.152501583099365,25.32972240447998,25.596993923187256,26.668506860733032,27.203548431396484,32.598652601242065,35.29096031188965,36.10921335220337,36.3900260925293,37.20137310028076,37.76247262954712,38.30058836936951,39.1249635219574,40.76602911949158,42.156707763671875,45.67260456085205,51.4676239490509,52.90764594078064,53.18696427345276,55.32994270324707,57.3332998752594,61.220996379852295,64.22610235214233,65.50425148010254,66.47648167610168,69.55090880393982,72.09921288490295,78.18448567390442,78.73314309120178,82.30480790138245,88.57401871681213,92.12450814247131,95.3940908908844,103.0488748550415,107.41613554954529,113.67119669914246,121.29022526741028,121.54046750068665,125.31920528411865,125.59702682495117,130.25908279418945,132.1765730381012,136.5834391117096,137.13277554512024,140.68613028526306,145.6332974433899,155.71143317222595,158.18179368972778,160.92575001716614,173.89221858978271,192.19422268867493,196.78046870231628,231.7115716934204,242.17285346984863,252.0007176399231,269.5290756225586,273.10648250579834,280.33709478378296,283.07114267349243,292.0905849933624,300.41566157341003,316.8943705558777,363.17173743247986,371.6388580799103,371.91012597084045,382.33510160446167,392.9927043914795,400.99965476989746,406.78909969329834,409.2417821884155,440.90426898002625,451.68447184562683,454.26118063926697,506.125235080719,518.4835140705109,546.0790681838989,553.2902729511261,631.5926647186279,663.054589509964,691.5067276954651,711.4927802085876,730.1759057044983,824.1057889461517,836.7128241062164,876.7892093658447,882.6114983558655,910.2638156414032,926.6982090473175,953.1109170913696,965.4591133594513,991.6236462593079,1144.9849693775177,1183.8582830429077,1191.5225234031677,1229.1270334720612,1250.9348833560944,1271.6371326446533,1274.637574672699,1341.8671452999115,1432.3726131916046,1463.603886604309,1467.424679517746,1470.3878946304321,1472.0382611751556,1476.6583614349365,1486.0077385902405,1606.4885523319244,1778.637587070465,1905.1779804229736,2240.7744913101196,2268.17089676857,2566.5974309444427,2691.6250472068787,2820.556092262268,2866.7672045230865,2870.8967707157135,2882.0946896076202,2888.830478668213,3145.8914675712585</t>
  </si>
  <si>
    <t>1,3,11,13,16,18,32,36,45,62,67,68,76,77,79,81,83,91,92,96,98,118,128,131,132,135,137,139,142,148,153,166,187,192,193,200,207,221,232,236,239,249,257,279,281,294,317,330,342,370,386,409,437,438,452,453,470,477,493,495,508,526,563,572,582,629,696,713,840,878,914,978,991,1017,1027,1060,1091,1151,1320,1351,1352,1390,1429,1458,1479,1488,1603,1643,1652,1840,1885,1987,2013,2299,2414,2518,2591,2659,3003,3049,3195,3216,3317,3378,3474,3519,3615,4177,4319,4347,4485,4564,4639,4650,4896,5226,5340,5354,5365,5371,5388,5422,5865,6494,6957,8189,8291,9387,9845,10319,10489,10504,10544,10569,11510</t>
  </si>
  <si>
    <t>0101001101111001011000011000001100100100110101101101111010111011011110100000000011011000011110010010011000001000001101111111100001110110001011101001011110100011010001010010100000110110100011011000000111001011111110010100110100101111001100101010001111111001101001000110011100101011</t>
  </si>
  <si>
    <t>2022-12-20 19:57:49.000603</t>
  </si>
  <si>
    <t>2022-12-20 20:57:49.753407</t>
  </si>
  <si>
    <t>0.7936952580396599,0.7936952580396599,0.7936952580396599,0.7936952580396599,0.7936952580396599,0.7936952580396599,0.7936952580396599,0.7936952580396599,0.7936952580396599,0.7936952580396599,0.7936952580396599,0.7936952580396599,0.7936952580396599,0.7936952580396599,0.7936952580396599,0.7936952580396599,0.7936952580396599,0.7936952580396599,0.7936952580396599,0.7936952580396599,0.7936952580396599,0.7936952580396599,0.7936952580396599,0.7936952580396599,0.7936952580396599,0.7936952580396599,0.7936952580396599,0.7936952580396599,0.7936952580396599,0.7936952580396599</t>
  </si>
  <si>
    <t>271619144539810243190437964924655123218197083456211447861706657424359436935687657767,271619144539810243190437964924655123218197083456211447861706657424359436935687657767,271619144539810243190437964924655123218197083456211447861706657424359436935687657767,271619144539810243190437964924655123218197083456211447861706657424359436935687657767,271619144539810243190437964924655123218197083456211447861706657424359436935687657767,271619144539810243190437964924655123218197083456211447861706657424359436935687657767,271619144539810243190437964924655123218197083456211447861706657424359436935687657767,271619144539810243190437964924655123218197083456211447861706657424359436935687657767,271619144539810243190437964924655123218197083456211447861706657424359436935687657767,271619144539810243190437964924655123218197083456211447861706657424359436935687657767,271619144539810243190437964924655123218197083456211447861706657424359436935687657767,271619144539810243190437964924655123218197083456211447861706657424359436935687657767,271619144539810243190437964924655123218197083456211447861706657424359436935687657767,271619144539810243190437964924655123218197083456211447861706657424359436935687657767,271619144539810243190437964924655123218197083456211447861706657424359436935687657767,271619144539810243190437964924655123218197083456211447861706657424359436935687657767,271619144539810243190437964924655123218197083456211447861706657424359436935687657767,271619144539810243190437964924655123218197083456211447861706657424359436935687657767,271619144539810243190437964924655123218197083456211447861706657424359436935687657767,271619144539810243190437964924655123218197083456211447861706657424359436935687657767,271619144539810243190437964924655123218197083456211447861706657424359436935687657767,271619144539810243190437964924655123218197083456211447861706657424359436935687657767,271619144539810243190437964924655123218197083456211447861706657424359436935687657767,271619144539810243190437964924655123218197083456211447861706657424359436935687657767,271619144539810243190437964924655123218197083456211447861706657424359436935687657767,271619144539810243190437964924655123218197083456211447861706657424359436935687657767,271619144539810243190437964924655123218197083456211447861706657424359436935687657767,271619144539810243190437964924655123218197083456211447861706657424359436935687657767,271619144539810243190437964924655123218197083456211447861706657424359436935687657767,271619144539810243190437964924655123218197083456211447861706657424359436935687657767</t>
  </si>
  <si>
    <t>-7.814197595120314,-7.282153135526283,-7.1913778307476655,-7.181916639532783,-7.049111973821962,-7.015080676879128,-6.586938847075178,-6.549668051194164,-6.520691011675178,-6.383054603123612,-6.298489312488583,-6.295867880640805,-6.133705568956002,-5.98577458740825,-5.876959835761853,-5.867875164777921,-5.837798112800374,-5.7589753242410895,-5.6591399424747415,-5.5318140867226475,-5.4312473009533795,-5.354693948756285,-5.32869543682812,-5.248869306197809,-5.205852186161277,-5.151354703140517,-5.118640117577448,-4.997696620842377,-4.657987768988146,-4.610472310115225,-4.344944989579686,-4.283325129432296,-4.029989360395279,-3.9981246463122604,-3.9753433955625757,-3.958767586999468,-3.8968476501900557,-3.8495162081976133,-3.815238763421933,-3.7894985467743143,-3.6753370160344447,-3.6028211948818174,-3.516792139997009,-3.4513816905672976,-3.210067218764716,-3.1223084413101976,-3.0752447283662194,-3.0520698863327778,-2.996456993130758,-2.931566781316112,-2.8632195965981273,-2.826538929335889,-2.6605205288204514,-2.609029218602651,-2.597870085875816,-2.5583512127474264,-2.5048506004390014,-2.4005403299947683,-2.3647977742891393,-2.328108392574453,-2.3114923535251015,-2.2284100349822205,-2.155739883468045,-2.1405349826687448,-2.07824124557976,-2.063367496530381,-2.0275593647029595,-1.9943641348615107,-1.9455161556932947,-1.9135425071586507,-1.905072252566002,-1.9042458890402871,-1.8221636852512728,-1.7883308838069345,-1.7806697242606315,-1.74775744432868,-1.7304791831498392,-1.7129643090667197,-1.704430461301504,-1.6355383562593582,-1.5842092866730115,-1.4792893087968781,-1.434229714319295,-1.3500332941583468,-1.3124564364263065,-1.2679222670445784,-1.2357541404708785,-1.1503676539632177,-1.1470207063606215,-1.1045146804319013,-1.0864022659652377,-1.085284440891269,-0.9521440902132572,-0.9262983847258675,-0.8765770751434121,-0.7783618469675386,-0.7591837681639363,-0.7492296242797934,-0.6891351469887603,-0.6857236072047611,-0.6026059439588478,-0.6026059439588476,-0.5726781012832001,-0.5007407839328475,-0.44355620914917887,-0.4028655095871455,-0.3836757729697759,-0.36322605223728044,-0.3440386939634018,-0.26417445218765595,-0.1483182739369829,-0.12541285473414246,-0.11233429909398138,-0.06530811608552164,-0.04802565228145206,0.008140277455882694,0.02823611196833445,0.05555628784457908,0.1042336758444247,0.12430399738707976,0.19055913535819838,0.20307203539573654,0.23866486059015096,0.23866486059015118,0.25232416932698276,0.2650039347672531,0.2960150316155482,0.29601503161554865,0.3008143335368235,0.302610550059642,0.3374995394293789,0.39638981000451,0.441806588580259,0.44180658858025945,0.45065864626190816,0.5073049789724815,0.5073049789724821,0.5956119941834109,0.6744790529006208,0.6788648336292025,0.7254830403732473,0.7523432760365272,0.7748641413237305,0.7936952580396599</t>
  </si>
  <si>
    <t>0.5314836502075195,0.7917313575744629,5.651120901107788,9.779996156692505,11.908074140548706,12.822076559066772,13.151156187057495,14.693045377731323,15.939995050430298,17.15219235420227,17.83561134338379,19.110886812210083,19.41071891784668,21.88933253288269,22.435393810272217,22.98501205444336,23.25578784942627,24.06969904899597,24.612785577774048,24.88406014442444,26.490320444107056,27.30777382850647,29.703439474105835,29.99578547477722,31.61118221282959,32.422078371047974,32.67986559867859,33.50522041320801,36.19829082489014,37.831764698028564,40.30591416358948,43.014893770217896,43.28969597816467,46.264119148254395,47.074361085891724,48.42527532577515,48.704617977142334,52.51286745071411,54.1313157081604,56.0258891582489,60.10028553009033,62.53224754333496,63.07392930984497,65.78288888931274,67.94116139411926,74.08041429519653,75.9681625366211,77.61969089508057,80.06555819511414,80.88521409034729,82.79395198822021,83.623455286026,86.90923523902893,93.40853500366211,94.76756811141968,95.56788873672485,97.46959352493286,97.74993443489075,99.62853717803955,101.25736498832703,103.99999928474426,107.2695882320404,110.53072595596313,120.09811043739319,121.76473498344421,125.02008938789368,127.6118495464325,127.88264536857605,134.4900906085968,142.8641746044159,144.7668149471283,145.0506615638733,145.8491609096527,148.34176898002625,148.88085651397705,154.04264664649963,160.05827260017395,161.6821630001068,164.391841173172,177.91486263275146,182.81929111480713,190.7099974155426,202.10704851150513,209.96691870689392,211.05929470062256,213.52928113937378,215.9567096233368,218.16282486915588,232.09554624557495,235.12242722511292,236.2326591014862,237.29992151260376,246.44321537017822,250.4139485359192,257.82284116744995,271.9730713367462,277.63557386398315,290.3981318473816,295.8312134742737,352.6565592288971,369.0225737094879,379.63542795181274,395.125727891922,442.7588484287262,476.0089535713196,498.9855709075928,508.59221029281616,508.87555599212646,512.7040767669678,538.0904424190521,546.7304878234863,564.9092454910278,580.9327409267426,585.6203134059906,596.0037868022919,597.8918838500977,635.4956262111664,640.9018795490265,698.8441047668457,765.2130868434906,767.6196053028107,792.7670512199402,853.6155207157135,892.7935683727264,912.1134476661682,928.3942437171936,996.0563356876373,1006.6085162162781,1055.84450173378,1080.2628154754639,1087.0240342617035,1148.9328203201294,1258.181576013565,1267.7976157665253,1412.8023121356964,1414.9707429409027,1423.32133436203,1565.2953276634216,1599.8299164772034,1612.5416960716248,1685.096034526825,1801.9906709194183,2831.998249769211,2878.7591667175293</t>
  </si>
  <si>
    <t>1,1,18,33,41,44,45,50,54,58,60,64,65,73,75,77,78,81,83,84,90,93,102,103,109,112,113,116,126,132,141,151,152,163,166,171,172,186,192,199,214,223,225,235,243,266,273,279,288,291,298,301,313,337,342,345,352,353,360,366,376,388,400,435,441,453,463,464,488,519,526,527,530,539,541,560,582,588,598,648,666,695,737,766,770,779,788,796,847,858,862,866,900,915,942,994,1015,1062,1082,1291,1351,1390,1447,1622,1745,1830,1865,1866,1880,1974,2006,2073,2132,2149,2187,2194,2333,2353,2567,2811,2820,2913,3137,3281,3352,3412,3662,3701,3883,3973,3998,4226,4627,4663,5197,5205,5236,5761,5889,5936,6202,6634,10448,10621</t>
  </si>
  <si>
    <t>0010001111001011000101001011011100001100100111110111111011010011011110001000100001010000101110011110111000101000001100111100010011100001100001001111001000111011111001101111111100011000101000011110001110011010100110001111000001100110100010011100110010110111000100010101100100100111</t>
  </si>
  <si>
    <t>2022-12-20 19:57:53.150252</t>
  </si>
  <si>
    <t>2022-12-20 20:57:53.869428</t>
  </si>
  <si>
    <t>0.8832020601718176,0.8832020601718176,0.8832020601718176,0.8832020601718176,0.8832020601718176,0.8832020601718176,0.8832020601718176,0.8832020601718176,0.8832020601718176,0.8832020601718176,0.8832020601718176,0.8832020601718176,0.8832020601718176,0.8832020601718176,0.8832020601718176,0.8832020601718176,0.8832020601718176,0.8832020601718176,0.8832020601718176,0.8832020601718176,0.8832020601718176,0.8832020601718176,0.8832020601718176,0.8832020601718176,0.8832020601718176,0.8832020601718176,0.8832020601718176,0.8832020601718176,0.8832020601718176,0.8832020601718176</t>
  </si>
  <si>
    <t>56716645005621729475173440170053071032042316122642815354158603541142808965330783384,56716645005621729475173440170053071032042316122642815354158603541142808965330783384,56716645005621729475173440170053071032042316122642815354158603541142808965330783384,56716645005621729475173440170053071032042316122642815354158603541142808965330783384,56716645005621729475173440170053071032042316122642815354158603541142808965330783384,56716645005621729475173440170053071032042316122642815354158603541142808965330783384,56716645005621729475173440170053071032042316122642815354158603541142808965330783384,56716645005621729475173440170053071032042316122642815354158603541142808965330783384,56716645005621729475173440170053071032042316122642815354158603541142808965330783384,56716645005621729475173440170053071032042316122642815354158603541142808965330783384,56716645005621729475173440170053071032042316122642815354158603541142808965330783384,56716645005621729475173440170053071032042316122642815354158603541142808965330783384,56716645005621729475173440170053071032042316122642815354158603541142808965330783384,56716645005621729475173440170053071032042316122642815354158603541142808965330783384,56716645005621729475173440170053071032042316122642815354158603541142808965330783384,56716645005621729475173440170053071032042316122642815354158603541142808965330783384,56716645005621729475173440170053071032042316122642815354158603541142808965330783384,56716645005621729475173440170053071032042316122642815354158603541142808965330783384,56716645005621729475173440170053071032042316122642815354158603541142808965330783384,56716645005621729475173440170053071032042316122642815354158603541142808965330783384,56716645005621729475173440170053071032042316122642815354158603541142808965330783384,56716645005621729475173440170053071032042316122642815354158603541142808965330783384,56716645005621729475173440170053071032042316122642815354158603541142808965330783384,56716645005621729475173440170053071032042316122642815354158603541142808965330783384,56716645005621729475173440170053071032042316122642815354158603541142808965330783384,56716645005621729475173440170053071032042316122642815354158603541142808965330783384,56716645005621729475173440170053071032042316122642815354158603541142808965330783384,56716645005621729475173440170053071032042316122642815354158603541142808965330783384,56716645005621729475173440170053071032042316122642815354158603541142808965330783384,56716645005621729475173440170053071032042316122642815354158603541142808965330783384</t>
  </si>
  <si>
    <t>-8.318632145493735,-7.998638828863029,-7.398039715387135,-7.313894257635338,-6.741013594217035,-6.697185198230233,-6.517128222316642,-5.1642195236712665,-4.9866301318394,-4.9024333017708575,-4.8565718387994,-4.6527122330529,-4.513683168351711,-4.169411524284233,-4.053514895867843,-4.042650435528241,-3.8367979275807826,-3.7831327947697146,-3.7067438412250118,-3.538462393495644,-3.3348217805270277,-3.313145449799723,-3.2922339549026303,-3.273315155882499,-3.2527040340842936,-3.2108615284868374,-3.1780738486851035,-3.175715123824989,-3.1552797106465658,-3.1392033870537452,-3.046899889548778,-3.0070707911376937,-2.963625037426231,-2.9108160567420587,-2.7331265125667246,-2.6540387838400754,-2.53378283822822,-2.504044995099357,-2.474972078400542,-2.466945778024653,-2.432288387204925,-2.326390748250379,-2.2768098325655037,-2.274738497081531,-2.125609198282529,-2.119371102825474,-2.091510653016086,-2.0809420485608654,-2.0483575622207555,-2.001302505013726,-1.946150399211646,-1.8882300488442962,-1.8596459279740754,-1.8250354397765292,-1.734825867599722,-1.712159339888014,-1.6693267376740815,-1.6285474528320494,-1.5866052453854589,-1.4607926175919255,-1.4358609965693554,-1.4304136986223437,-1.3620383553581739,-1.3354892237032,-1.2897964224537062,-1.2616936616684193,-1.2529041992380543,-1.13910521919935,-1.1005339484677703,-1.033696564658919,-1.032182621851955,-0.9994542401426249,-0.9969451699014991,-0.9953176066327534,-0.9798604188675383,-0.9682918888225688,-0.9148810872620512,-0.9005006125731558,-0.8958185490867886,-0.8887561673967386,-0.796643098368228,-0.7300626873010259,-0.687667283327314,-0.6473666492544361,-0.6444306556224487,-0.5740083707712669,-0.5710426249895937,-0.560689148546636,-0.5564717063457739,-0.5239668954970351,-0.5164066834998982,-0.5075419251069385,-0.4747474384654933,-0.40525144081215453,-0.3947782765321686,-0.37591669162620256,-0.37408539121843,-0.34438354706497093,-0.3261889563461717,-0.31382595451098605,-0.3071723287551176,-0.2912352751411779,-0.2690342239569222,-0.2685730846036457,-0.24617002457985615,-0.2426157919234633,-0.19573837208396944,-0.15925660274714193,-0.15612977606233613,-0.1179241478449817,-0.09156730688165424,-0.04338692815876191,-0.041645231144441075,-0.01531912747493297,0.03868848663978949,0.042349573022985476,0.057470015147018105,0.06739652596092088,0.06784958835383892,0.07159959034924268,0.10312440924538452,0.15192998582413053,0.21148543143615317,0.2159210805991145,0.2352761890688108,0.2798849950445778,0.28000532751661233,0.28814933162936723,0.2945216945296316,0.3329516859903257,0.3578999574916929,0.3636631053904411,0.45633502048724106,0.4594010832059423,0.5354419435014549,0.573517562585514,0.581318458326862,0.60599088271602,0.6694054350045953,0.6918126463125828,0.6982932239758006,0.713698126528874,0.7476429561245456,0.7480691781635562,0.7480691781635564,0.7480691781635578,0.7790085694534141,0.8037739163581146,0.847957200967216,0.8515956415290227,0.8533412338014982,0.8832020601718176</t>
  </si>
  <si>
    <t>0.5431933403015137,3.2972612380981445,4.156383514404297,7.136531352996826,7.407802581787109,7.677608013153076,9.558491706848145,12.927249670028687,16.435718297958374,18.941610097885132,19.478224754333496,21.386255502700806,22.754847526550293,25.46044135093689,27.118887186050415,27.401775121688843,29.312389373779297,30.373013496398926,31.189929962158203,31.731605768203735,34.73754549026489,37.733877658843994,40.432833194732666,41.26078414916992,41.806400537490845,43.98871445655823,44.813202142715454,45.08352565765381,46.4476592540741,47.285239696502686,48.38219428062439,49.47264838218689,52.2021484375,52.470946073532104,53.28693389892578,53.82859396934509,57.12466287612915,57.9612135887146,59.57568550109863,60.12986922264099,60.95489764213562,62.56992268562317,64.22221064567566,64.48748540878296,65.51100826263428,67.37535572052002,69.34191608428955,72.35160326957703,76.74702334403992,79.77514457702637,84.72090172767639,88.27720165252686,88.81234312057495,89.90269994735718,92.63278913497925,95.08268976211548,97.80622339248657,98.089679479599,100.8539526462555,108.83262157440186,114.63833451271057,124.9707396030426,126.62332010269165,128.53224515914917,131.32276725769043,131.5915653705597,132.6848955154419,135.4034447669983,140.31866836547852,140.88189053535461,141.99022674560547,150.48519825935364,152.1361780166626,168.07654213905334,171.6622211933136,173.02340483665466,174.3860194683075,192.20507740974426,219.52119994163513,226.13775181770325,233.04680180549622,242.23731803894043,250.3509225845337,266.32628560066223,277.43773341178894,277.98785400390625,287.26151967048645,303.7630157470703,336.0119273662567,349.74251222610474,350.57910442352295,351.94257712364197,367.03912234306335,407.0207710266113,466.7652277946472,474.94716787338257,479.563188791275,497.213650226593,533.2695982456207,598.5825214385986,676.7666478157043,696.5886163711548,752.4065644741058,754.9547739028931,759.8115901947021,763.5917637348175,768.2969558238983,790.839638710022,801.3100793361664,801.5853714942932,804.329466342926,827.327228307724,859.198620557785,877.5163640975952,890.8974652290344,908.722044467926,950.9940428733826,959.7546348571777,977.8266453742981,1004.5522937774658,1038.1231770515442,1119.5173437595367,1149.3560507297516,1158.6411664485931,1187.355101108551,1223.2400426864624,1241.4390494823456,1264.1268486976624,1288.7297792434692,1289.5517814159393,1336.1491305828094,1366.727571964264,1447.4366643428802,1463.7179408073425,1492.2786140441895,1576.1539573669434,1612.1532752513885,1641.1245539188385,1661.3451569080353,1772.9618637561798,1773.5009632110596,1776.515939950943,1782.7359368801117,1879.7432026863098,2059.340569257736,2218.470493555069,2239.4653244018555,2273.204104423523,2337.962947845459,2594.1205055713654,2600.42316699028,2740.247708797455</t>
  </si>
  <si>
    <t>1,10,13,24,25,26,32,43,54,63,65,72,77,87,93,94,101,105,108,110,121,132,142,145,147,155,158,159,164,167,171,175,185,186,189,191,203,206,212,214,217,223,229,230,234,241,248,259,275,286,304,317,319,323,333,342,352,353,363,392,413,451,457,464,474,475,479,489,507,509,513,544,550,608,621,626,631,696,796,820,845,879,909,967,1008,1010,1044,1104,1222,1272,1275,1280,1335,1481,1699,1729,1746,1811,1943,2182,2468,2541,2745,2754,2772,2786,2804,2886,2924,2925,2935,3019,3136,3203,3252,3317,3472,3504,3570,3668,3791,4089,4198,4232,4337,4467,4533,4617,4707,4710,4880,4992,5287,5347,5452,5761,5893,5999,6073,6481,6483,6494,6517,6872,7530,8118,8195,8318,8556,9498,9521,10036</t>
  </si>
  <si>
    <t>0000011101111001010101101000000110010010111010100110011101100001111010010110011100001011110011001010100001001101111010111001100100010011011011110101111111011001001010100001010101110010000011110010110110101100011101011011111011001000010011010001001101100000011111000100110010011000</t>
  </si>
  <si>
    <t>2022-12-20 19:58:03.472499</t>
  </si>
  <si>
    <t>2022-12-20 20:58:04.099003</t>
  </si>
  <si>
    <t>0.8409342882005332,0.8409342882005332,0.8409342882005332,0.8409342882005332,0.8409342882005332,0.8409342882005332,0.8409342882005332,0.8409342882005332,0.8409342882005332,0.8409342882005332,0.8409342882005332,0.8409342882005332,0.8409342882005332,0.8409342882005332,0.8409342882005332,0.8409342882005332,0.8409342882005332,0.8409342882005332,0.8409342882005332,0.8409342882005332,0.8409342882005332,0.8409342882005332,0.8409342882005332,0.8409342882005332,0.8409342882005332,0.8409342882005332,0.8409342882005332,0.8409342882005332,0.8409342882005332,0.8409342882005332</t>
  </si>
  <si>
    <t>1934237982518875042505467906153885956044851785644021680064357462298529059864965241210,1934237982518875042505467906153885956044851785644021680064357462298529059864965241210,1934237982518875042505467906153885956044851785644021680064357462298529059864965241210,1934237982518875042505467906153885956044851785644021680064357462298529059864965241210,1934237982518875042505467906153885956044851785644021680064357462298529059864965241210,1934237982518875042505467906153885956044851785644021680064357462298529059864965241210,1934237982518875042505467906153885956044851785644021680064357462298529059864965241210,1934237982518875042505467906153885956044851785644021680064357462298529059864965241210,1934237982518875042505467906153885956044851785644021680064357462298529059864965241210,1934237982518875042505467906153885956044851785644021680064357462298529059864965241210,1934237982518875042505467906153885956044851785644021680064357462298529059864965241210,1934237982518875042505467906153885956044851785644021680064357462298529059864965241210,1934237982518875042505467906153885956044851785644021680064357462298529059864965241210,1934237982518875042505467906153885956044851785644021680064357462298529059864965241210,1934237982518875042505467906153885956044851785644021680064357462298529059864965241210,1934237982518875042505467906153885956044851785644021680064357462298529059864965241210,1934237982518875042505467906153885956044851785644021680064357462298529059864965241210,1934237982518875042505467906153885956044851785644021680064357462298529059864965241210,1934237982518875042505467906153885956044851785644021680064357462298529059864965241210,1934237982518875042505467906153885956044851785644021680064357462298529059864965241210,1934237982518875042505467906153885956044851785644021680064357462298529059864965241210,1934237982518875042505467906153885956044851785644021680064357462298529059864965241210,1934237982518875042505467906153885956044851785644021680064357462298529059864965241210,1934237982518875042505467906153885956044851785644021680064357462298529059864965241210,1934237982518875042505467906153885956044851785644021680064357462298529059864965241210,1934237982518875042505467906153885956044851785644021680064357462298529059864965241210,1934237982518875042505467906153885956044851785644021680064357462298529059864965241210,1934237982518875042505467906153885956044851785644021680064357462298529059864965241210,1934237982518875042505467906153885956044851785644021680064357462298529059864965241210,1934237982518875042505467906153885956044851785644021680064357462298529059864965241210</t>
  </si>
  <si>
    <t>-7.265304550859645,-7.249167409026685,-7.136630780934209,-6.705899353780094,-6.691328911910655,-6.594356512641132,-6.518380586447292,-6.507557347485489,-6.438333346004666,-6.397153146166277,-6.323943628111496,-6.157264979998447,-6.0639825343604,-6.00448319308099,-5.979616857666654,-5.914822229773712,-5.86678537385614,-5.774769334095582,-5.688005609536778,-5.584628120215356,-5.354995826385004,-5.354995826385002,-5.278205537405762,-5.234785363829147,-5.126881214506172,-5.10042606831296,-4.763127462669713,-4.68997747197786,-4.607571360355173,-4.303843917126129,-4.28686830903088,-4.202571845616926,-4.198099629703255,-4.09229949534303,-4.008355464003264,-3.939908727857307,-3.868647807547545,-3.8480006933020787,-3.735331495614071,-3.670497543767951,-3.576670089597101,-3.476069466433706,-3.455036084849327,-3.3021742591899192,-3.249542017124656,-3.22386432358208,-3.200086930632618,-3.150347505132225,-3.097414118648107,-3.092453981269311,-3.03872744085223,-2.9895666928301585,-2.955231851325161,-2.9016756706592917,-2.8046857266955176,-2.694726693577514,-2.618274922195756,-2.5506925029460694,-2.4776003073155564,-2.4342073910816784,-2.419513096748162,-2.3427985945810375,-2.281070943234133,-2.212902528677925,-2.1953124133011044,-2.1927714943842744,-2.18136796516827,-2.1785778836060503,-2.104258472948687,-2.0869992684309877,-2.045419906262256,-2.0335786317151747,-2.0272253659645747,-1.9386011760172124,-1.880701602350299,-1.8406633639026901,-1.69552768175095,-1.6717661804981123,-1.644567078439461,-1.5433621356157414,-1.474499684044364,-1.3309889752393809,-1.3191223868409971,-1.1631166809213676,-1.1523462510180411,-1.1058486595036063,-1.0191254052976557,-0.9682530909738591,-0.9568938387490433,-0.89696666298533,-0.8791329396902265,-0.8526438353903384,-0.8361851689873232,-0.8176499056773416,-0.745122411324439,-0.7440970596173324,-0.6852449622548067,-0.6830704625872386,-0.6539843495012289,-0.6184643464335196,-0.6107832390848857,-0.589718699796385,-0.5404477991089258,-0.4521770472845465,-0.4421203467953959,-0.4085977787404235,-0.3997656674145661,-0.36881945502754393,-0.35817241670076794,-0.34386570710966524,-0.2735010869420864,-0.25967562944284456,-0.22719934932592523,-0.19673572500832076,-0.19016057556503999,-0.11511766902401332,-0.049856063228094355,-0.04985606322809433,-0.049856063228092995,-0.024980412165296256,-0.016972359901794465,-0.013963818945018747,0.004556957049727778,0.011540505057879014,0.01809244707644786,0.059782481779919794,0.06361246198095113,0.10428990854776801,0.1240620120564716,0.16305919233701732,0.2390106021001318,0.33226154942649766,0.3418827306410558,0.3649120985514866,0.3838777591707783,0.40938406281995243,0.42359889272824014,0.44691929901153465,0.4768223577241464,0.48080514082075704,0.5140127566870781,0.5234360892037824,0.5304511387881663,0.5602646957366262,0.5831635677602929,0.5889075436029727,0.6030257588572954,0.691869429415814,0.6934718907546282,0.6965684059111135,0.7303011901233125,0.7501114167387618,0.7611867154772399,0.7967531403810203,0.8115714508126546,0.8347479081890986,0.8347479081890993,0.8409342882005323,0.8409342882005332</t>
  </si>
  <si>
    <t>0.6508457660675049,7.45197606086731,8.543219566345215,10.690510988235474,15.602649211883545,16.933287620544434,18.29522180557251,21.010199785232544,21.26761221885681,21.545355558395386,21.821204662322998,23.704843521118164,23.990161180496216,25.08580207824707,28.102171659469604,28.373515844345093,28.64728808403015,29.461669921875,29.736482858657837,30.5474374294281,32.4329891204834,34.62243127822876,36.51970958709717,37.07438564300537,38.41834735870361,39.251758337020874,40.337859869003296,41.70195412635803,41.97024416923523,43.05955648422241,46.077717542648315,46.60835886001587,46.88070797920227,49.31619691848755,50.134681701660156,50.686360359191895,55.25801992416382,56.05324864387512,57.898184299468994,59.84975337982178,61.737597703933716,69.08234858512878,72.91521072387695,73.98546648025513,76.45301580429077,76.99864387512207,78.10048079490662,79.72093892097473,79.99521851539612,82.17921614646912,84.62009644508362,85.42644762992859,85.69722175598145,87.35015749931335,93.32835412025452,94.14234685897827,102.08564567565918,107.63085746765137,111.64112949371338,113.21615839004517,115.42041373252869,123.91731429100037,124.46244478225708,128.7703845500946,129.31100153923035,131.22728610038757,132.32654929161072,143.54065775871277,143.81648421287537,146.01766896247864,147.68116331100464,149.3085560798645,149.58892512321472,150.95060992240906,151.50082635879517,153.40467262268066,158.5888216495514,162.65959453582764,166.4392113685608,167.82575750350952,170.81646609306335,177.16277074813843,188.54304361343384,190.95570731163025,194.51406240463257,205.43195843696594,211.5735433101654,214.04165148735046,222.23258996009827,222.76784253120422,226.57194471359253,234.57898807525635,246.3550546169281,250.1881799697876,256.96702671051025,266.91598415374756,274.2662515640259,289.27913427352905,301.7971432209015,311.09818959236145,326.82618618011475,329.032274723053,339.0647761821747,344.0370740890503,352.50719690322876,360.48567032814026,380.59567284584045,430.5291996002197,471.8471863269806,481.5506432056427,501.4993529319763,525.6642427444458,559.105146408081,561.8113429546356,569.2321820259094,645.0940849781036,717.1433484554291,720.1167080402374,770.4368879795074,788.7367298603058,811.6286234855652,840.9851100444794,856.6764521598816,876.3345611095428,924.0071988105774,960.6711459159851,977.1441161632538,988.3103349208832,1003.7222487926483,1016.4192595481873,1051.497065782547,1058.5273230075836,1072.3515481948853,1079.6182341575623,1084.5285828113556,1148.4980928897858,1197.5249464511871,1220.9872579574585,1332.8181643486023,1466.96155834198,1527.1222341060638,1551.1283061504364,1600.4484639167786,1618.1461148262024,1645.6438241004944,1728.381032705307,1801.9725885391235,1837.5311048030853,1974.6383578777313,2012.2979581356049,2020.4305438995361,2291.6393628120422,2498.829174518585,2550.6550211906433,2684.05243062973,2980.7047984600067,3165.0781219005585,3284.413096189499,3461.7178530693054</t>
  </si>
  <si>
    <t>1,22,26,34,52,57,62,72,73,74,75,82,83,87,98,99,100,103,104,107,114,122,129,131,136,139,143,148,149,153,164,166,167,176,179,181,198,201,208,215,222,249,263,267,276,278,282,288,289,297,306,309,310,316,338,341,370,390,405,411,419,450,452,468,470,477,481,522,523,531,537,543,544,549,551,558,577,592,606,611,622,645,687,696,709,749,771,780,810,812,826,856,899,913,938,975,1002,1057,1103,1137,1195,1203,1240,1258,1289,1318,1392,1575,1727,1763,1836,1925,2048,2058,2085,2364,2629,2640,2825,2892,2976,3084,3142,3214,3389,3524,3585,3626,3683,3730,3859,3885,3936,3963,3981,4216,4396,4482,4893,5386,5608,5697,5879,5944,6045,6348,6620,6750,7257,7396,7426,8430,9196,9387,9879,10973,11652,12091,12743</t>
  </si>
  <si>
    <t>1111111011100011100101010011111000100001100000101010001110000111101110111100001010001101001011000110100011010011101111110110111001010101000001001110110111010011111010011010000000111100010000100111000001110110110001011110000000011110111101001100010100001000010100110101100101111010</t>
  </si>
  <si>
    <t>2022-12-20 19:58:05.172772</t>
  </si>
  <si>
    <t>2022-12-20 20:58:05.718572</t>
  </si>
  <si>
    <t>0.737616935390462,0.737616935390462,0.737616935390462,0.737616935390462,0.737616935390462,0.737616935390462,0.737616935390462,0.737616935390462,0.737616935390462,0.737616935390462,0.737616935390462,0.737616935390462,0.737616935390462,0.737616935390462,0.737616935390462,0.737616935390462,0.737616935390462,0.737616935390462,0.737616935390462,0.737616935390462,0.737616935390462,0.737616935390462,0.737616935390462,0.737616935390462,0.737616935390462,0.737616935390462,0.737616935390462,0.737616935390462,0.737616935390462,0.737616935390462</t>
  </si>
  <si>
    <t>1689255826855936394275772301494659906432799558824326790115530582075203617580324662360,1689255826855936394275772301494659906432799558824326790115530582075203617580324662360,1689255826855936394275772301494659906432799558824326790115530582075203617580324662360,1689255826855936394275772301494659906432799558824326790115530582075203617580324662360,1689255826855936394275772301494659906432799558824326790115530582075203617580324662360,1689255826855936394275772301494659906432799558824326790115530582075203617580324662360,1689255826855936394275772301494659906432799558824326790115530582075203617580324662360,1689255826855936394275772301494659906432799558824326790115530582075203617580324662360,1689255826855936394275772301494659906432799558824326790115530582075203617580324662360,1689255826855936394275772301494659906432799558824326790115530582075203617580324662360,1689255826855936394275772301494659906432799558824326790115530582075203617580324662360,1689255826855936394275772301494659906432799558824326790115530582075203617580324662360,1689255826855936394275772301494659906432799558824326790115530582075203617580324662360,1689255826855936394275772301494659906432799558824326790115530582075203617580324662360,1689255826855936394275772301494659906432799558824326790115530582075203617580324662360,1689255826855936394275772301494659906432799558824326790115530582075203617580324662360,1689255826855936394275772301494659906432799558824326790115530582075203617580324662360,1689255826855936394275772301494659906432799558824326790115530582075203617580324662360,1689255826855936394275772301494659906432799558824326790115530582075203617580324662360,1689255826855936394275772301494659906432799558824326790115530582075203617580324662360,1689255826855936394275772301494659906432799558824326790115530582075203617580324662360,1689255826855936394275772301494659906432799558824326790115530582075203617580324662360,1689255826855936394275772301494659906432799558824326790115530582075203617580324662360,1689255826855936394275772301494659906432799558824326790115530582075203617580324662360,1689255826855936394275772301494659906432799558824326790115530582075203617580324662360,1689255826855936394275772301494659906432799558824326790115530582075203617580324662360,1689255826855936394275772301494659906432799558824326790115530582075203617580324662360,1689255826855936394275772301494659906432799558824326790115530582075203617580324662360,1689255826855936394275772301494659906432799558824326790115530582075203617580324662360,1689255826855936394275772301494659906432799558824326790115530582075203617580324662360</t>
  </si>
  <si>
    <t>-9.091162579727271,-8.277386422806918,-7.815183173742042,-7.7283413124254725,-7.720737757739546,-7.322336784424332,-7.05393661832856,-6.974065767610186,-6.945876479404327,-6.939503961722559,-6.740486544815135,-6.672584269051085,-6.658507961475354,-6.568550302578595,-6.440117346920115,-6.38184586218441,-5.988426902317445,-5.969741777958506,-5.905006747988834,-5.7442221451874405,-5.340033796731755,-5.208086230959946,-5.082451347315757,-4.798552906352885,-4.793626346919984,-4.663334656173484,-4.5462304777766445,-4.415924402379385,-4.327386449250783,-4.30039459891316,-4.229461992117625,-4.167680753095321,-4.099343795097682,-4.052653398295903,-3.9271986586953522,-3.9156200504650505,-3.7546646983549303,-3.565916516098067,-3.5116026786215384,-3.461251278629131,-3.328150245422308,-3.2974584405153715,-3.2923622111258752,-3.280162379673805,-3.2753870027914984,-3.2425987882330114,-3.1033117911764174,-3.017860549072599,-3.0170293956957934,-2.9952093743421777,-2.964706932724435,-2.669437108272112,-2.6221089311370687,-2.5664156583732107,-2.4280756658683673,-2.315512717102094,-2.1766790518013948,-2.0912515814835655,-2.0532345040689615,-2.00442830656625,-1.975703094598302,-1.961494513364911,-1.95274810430984,-1.8051485194279024,-1.614134484640492,-1.5954275255436394,-1.4912140227140567,-1.4894908574482357,-1.4858913644556044,-1.28784473301317,-1.2575091985919076,-1.2032701486416235,-1.1623159658799445,-1.148569487076579,-1.1392810241096556,-1.0140030040751715,-0.941265713010768,-0.8245897220661307,-0.7808065261076332,-0.6619895286571688,-0.6327345450343662,-0.6199288199113571,-0.6162441077042315,-0.608057263784871,-0.588528555074663,-0.5092960715286236,-0.40247399042649246,-0.3721680646877684,-0.3363715303775646,-0.31525066273101476,-0.29908783147474866,-0.28480396214304005,-0.26683817859003983,-0.21862845051699564,-0.20184441759925872,-0.1715348185615636,-0.14271108289369644,-0.1385973878023141,-0.13859738780231318,-0.12323528378537897,-0.09936465203985023,-0.09115659517976366,-0.03112403123220131,-0.015170317926809146,-6.920374111624161e-06,0.008283128266071221,0.07771745608928296,0.08355852932561333,0.1628852784757637,0.16617725717644585,0.16617725717644719,0.1661772571764473,0.16921067100427317,0.18558875230392488,0.2323086452029826,0.3120190831013306,0.31426811369441776,0.33792696655627763,0.35489121957846,0.3946064517526045,0.4163060495643136,0.4163060495643143,0.42782095189946556,0.4604342882016468,0.46376715662419454,0.48810353754683,0.5263269702952006,0.5658878720751348,0.5836311906050328,0.595009786253829,0.5986462822744145,0.6105437354401593,0.6489901924998038,0.6704526954660326,0.6805414021857672,0.6805414021857679,0.6805414021857682,0.7376169353904611,0.737616935390462</t>
  </si>
  <si>
    <t>0.5893838405609131,2.8584775924682617,3.87282133102417,8.876379251480103,9.695767402648926,10.522755861282349,11.068917989730835,11.610536098480225,14.31006145477295,14.575339317321777,15.677708625793457,17.032212018966675,17.30047297477722,17.57330632209778,18.62585759162903,19.71516990661621,20.811976194381714,23.507904529571533,24.05452823638916,24.855921745300293,25.685848712921143,28.39132857322693,29.480562686920166,30.295475006103516,32.470757246017456,33.27372455596924,33.823384523391724,34.62582874298096,36.820884704589844,38.448540449142456,38.98810577392578,41.13761043548584,41.97464632987976,43.60970592498779,44.9808144569397,47.15303564071655,48.52267408370972,48.797022581100464,51.232324838638306,54.67798829078674,55.72050356864929,57.391164779663086,57.66199469566345,59.55028700828552,61.4475212097168,61.99055099487305,62.538697481155396,64.68345379829407,65.22815895080566,66.88606715202332,67.16242980957031,67.703533411026,69.9056944847107,70.9923083782196,71.52582883834839,75.90518236160278,84.88360714912415,88.42186236381531,90.0491554737091,91.40388560295105,93.04286551475525,95.53097820281982,95.80030512809753,99.10153079032898,103.00157141685486,106.03439950942993,108.47069334983826,110.32094621658325,113.05309772491455,114.12230706214905,118.82392072677612,125.33898258209229,128.30733847618103,128.86244440078735,131.0746591091156,131.64095854759216,135.20744061470032,142.58563137054443,161.07265448570251,171.13993573188782,177.6951344013214,199.35474467277527,202.63050961494446,205.65997505187988,205.94081091880798,213.6256239414215,218.2515423297882,250.0591869354248,273.67885541915894,279.97350692749023,291.68992948532104,293.3242769241333,295.23416924476624,295.50954127311707,371.01349902153015,391.93479561805725,434.2518379688263,511.0252757072449,555.2998259067535,569.2651042938232,606.6665604114532,635.1300821304321,655.4823005199432,712.5669510364532,724.2861204147339,725.8925588130951,825.0895645618439,848.4626729488373,963.75195479393,999.1243185997009,1025.0515713691711,1149.640963792801,1168.4890871047974,1170.6212058067322,1368.9261252880096,1406.1205883026123,1555.5929136276245,1564.2332863807678,1625.2974348068237,1633.9656364917755,1659.338998556137,1710.153965473175,1859.4706077575684,1872.1729245185852,1938.651921749115,1949.2707362174988,1961.4572925567627,1999.0662496089935,2000.9534125328064,2025.268251657486,2239.704364299774,2247.3378052711487,2298.5007915496826,2442.8516499996185,2678.47038769722,2713.759629011154,2815.358618736267,2874.4521703720093,3129.391428232193</t>
  </si>
  <si>
    <t>1,7,10,28,31,34,36,38,48,49,53,58,59,60,64,68,72,82,84,87,90,100,104,107,115,118,120,123,131,137,139,147,150,156,161,169,174,175,184,197,201,207,208,215,222,224,226,234,236,242,243,245,253,257,259,275,308,321,327,332,338,347,348,360,374,385,394,401,411,415,432,456,467,469,477,479,492,519,587,624,648,728,740,751,752,780,797,914,1001,1024,1067,1073,1080,1081,1358,1435,1590,1873,2036,2087,2225,2330,2405,2615,2658,2664,3029,3115,3540,3670,3766,4224,4293,4301,5029,5166,5717,5749,5974,6006,6099,6285,6835,6882,7127,7166,7211,7350,7357,7446,8240,8268,8457,8992,9862,9993,10368,10586,11525</t>
  </si>
  <si>
    <t>1101111010011011000110100000110110101011110101101100001000110000101010011110010001111110010101101100001001000001011100100011010110011101001111000101111101011011010100101001110101111010011100100010100010010100101010000101111110010001000111010000011101111101010100101010110001011000</t>
  </si>
  <si>
    <t>2022-12-20 19:58:07.626055</t>
  </si>
  <si>
    <t>2022-12-20 20:58:08.237411</t>
  </si>
  <si>
    <t>0.9633675732105522,0.9633675732105522,0.9633675732105522,0.9633675732105522,0.9633675732105522,0.9633675732105522,0.9633675732105522,0.9633675732105522,0.9633675732105522,0.9633675732105522,0.9633675732105522,0.9633675732105522,0.9633675732105522,0.9633675732105522,0.9633675732105522,0.9633675732105522,0.9633675732105522,0.9633675732105522,0.9633675732105522,0.9633675732105522,0.9633675732105522,0.9633675732105522,0.9633675732105522,0.9633675732105522,0.9633675732105522,0.9633675732105522,0.9633675732105522,0.9633675732105522,0.9633675732105522,0.9633675732105522</t>
  </si>
  <si>
    <t>1768151007991996215740510122545787995446772617191675466215229017565749661595584043928,1768151007991996215740510122545787995446772617191675466215229017565749661595584043928,1768151007991996215740510122545787995446772617191675466215229017565749661595584043928,1768151007991996215740510122545787995446772617191675466215229017565749661595584043928,1768151007991996215740510122545787995446772617191675466215229017565749661595584043928,1768151007991996215740510122545787995446772617191675466215229017565749661595584043928,1768151007991996215740510122545787995446772617191675466215229017565749661595584043928,1768151007991996215740510122545787995446772617191675466215229017565749661595584043928,1768151007991996215740510122545787995446772617191675466215229017565749661595584043928,1768151007991996215740510122545787995446772617191675466215229017565749661595584043928,1768151007991996215740510122545787995446772617191675466215229017565749661595584043928,1768151007991996215740510122545787995446772617191675466215229017565749661595584043928,1768151007991996215740510122545787995446772617191675466215229017565749661595584043928,1768151007991996215740510122545787995446772617191675466215229017565749661595584043928,1768151007991996215740510122545787995446772617191675466215229017565749661595584043928,1768151007991996215740510122545787995446772617191675466215229017565749661595584043928,1768151007991996215740510122545787995446772617191675466215229017565749661595584043928,1768151007991996215740510122545787995446772617191675466215229017565749661595584043928,1768151007991996215740510122545787995446772617191675466215229017565749661595584043928,1768151007991996215740510122545787995446772617191675466215229017565749661595584043928,1768151007991996215740510122545787995446772617191675466215229017565749661595584043928,1768151007991996215740510122545787995446772617191675466215229017565749661595584043928,1768151007991996215740510122545787995446772617191675466215229017565749661595584043928,1768151007991996215740510122545787995446772617191675466215229017565749661595584043928,1768151007991996215740510122545787995446772617191675466215229017565749661595584043928,1768151007991996215740510122545787995446772617191675466215229017565749661595584043928,1768151007991996215740510122545787995446772617191675466215229017565749661595584043928,1768151007991996215740510122545787995446772617191675466215229017565749661595584043928,1768151007991996215740510122545787995446772617191675466215229017565749661595584043928,1768151007991996215740510122545787995446772617191675466215229017565749661595584043928</t>
  </si>
  <si>
    <t>-7.609673482049149,-7.609242533960625,-7.164681547636786,-7.064472388961528,-7.006538930287011,-6.749482573090808,-6.539693014464387,-6.470439682370353,-6.269820454939466,-6.2313393452129,-6.070045842445124,-6.046895688825831,-6.014461774365179,-6.000963662096145,-5.9462975022232625,-5.892810831364995,-5.8259308699606365,-5.682716658570368,-5.663564857304597,-5.459059309738689,-5.427545328081974,-5.408556938873688,-5.371138009740827,-5.336480443957216,-5.265159740496495,-5.226204299092087,-5.187916365019734,-4.691082845506919,-4.505971342213082,-4.406824527552244,-4.381976434864633,-4.236444874573331,-4.109826366436549,-4.0854619361231395,-4.03229992672468,-3.8934813844975573,-3.8241996584261506,-3.8063311105883395,-3.6993779311582182,-3.5981498525183686,-3.5423555771805852,-3.4293707706269583,-3.4013878075839377,-3.3800942773401137,-3.2159919554613556,-3.1789801690914308,-3.1610144707198513,-3.1514898341115,-3.133713718315445,-3.128639769843852,-2.9779578311285966,-2.83365978535085,-2.616025370861224,-2.600153252280486,-2.570014892958846,-2.5538850766818824,-2.4506656281291215,-2.433237107333526,-2.3715126338094796,-2.2764770496094853,-2.0992081915304697,-2.0519864037640163,-2.0214226377849696,-1.951650082766112,-1.911600004989351,-1.900962341096342,-1.823607701526658,-1.7865258601485303,-1.7864224496908596,-1.7695919101607027,-1.7072681517826576,-1.678190276156682,-1.644259265323366,-1.5710886152416834,-1.5129237346319515,-1.5032959099359817,-1.483719304171145,-1.4668317110267313,-1.3617403768810301,-1.2706709997914742,-1.1959797570748734,-1.1722146138814615,-1.1568862457720648,-1.0787454050454564,-1.0648607052392904,-1.0182105642078993,-1.0076525046355465,-1.0040543925334924,-0.9909195510047937,-0.9544656540812165,-0.9110288576965878,-0.8156172932705011,-0.781538505338659,-0.7764290758690027,-0.7436849064417177,-0.6677692103690633,-0.6289223117351475,-0.5580214373801153,-0.48249271057043275,-0.46248307963443974,-0.25850741822651324,-0.24707690793208348,-0.1958881323957488,-0.1819582340305516,-0.16413019854411975,-0.04185110829989702,-0.005429450796663848,-0.005429450796662988,0.021816813761411202,0.04956355213179606,0.07657893720738615,0.0847251637311637,0.08623615600278628,0.10629507487001494,0.12645897395405734,0.12946391002077481,0.17344824657093327,0.22875870828488815,0.2541785249694756,0.30445019460399236,0.304450194603993,0.3118557156431413,0.3290241785244999,0.34412769256393355,0.42069980549178576,0.42183712251034666,0.43529510983724057,0.4434688999746276,0.48645439127863693,0.5092649409514243,0.5460288496555599,0.554764314043152,0.6142278545032078,0.6281754051820072,0.704870558436572,0.7279551418176968,0.7553882156221882,0.7649334892942442,0.7672497810299398,0.7981563252815145,0.8577096485465141,0.8611454196954206,0.8611454196954226,0.8611454196954228,0.8776455062356419,0.8946743279158743,0.9047334492694193,0.9633675732105522</t>
  </si>
  <si>
    <t>0.623878002166748,4.707066297531128,5.544534206390381,9.363835573196411,9.63007640838623,10.97920536994934,11.279590129852295,16.12193274497986,16.667567253112793,17.468026876449585,19.377280473709106,20.458383798599243,20.728631734848022,21.001451015472412,21.55561923980713,21.8243989944458,22.91766357421875,23.727001190185547,25.089477062225342,26.462090253829956,27.28756856918335,28.377707481384277,29.195061445236206,32.19512677192688,32.47449326515198,33.86635994911194,34.13740372657776,35.52843165397644,39.09157419204712,41.02410387992859,41.59871459007263,42.98746371269226,44.62400674819946,44.89734196662903,45.72084093093872,46.268009185791016,50.10452389717102,51.12301468849182,52.18659543991089,54.0531051158905,56.58902621269226,56.86031222343445,59.87083911895752,60.42241930961609,60.97153973579407,66.99662327766418,67.54568576812744,69.18187212944031,69.72415947914124,70.54306936264038,73.02209734916687,78.21121740341187,81.76131200790405,88.40788197517395,90.03041982650757,93.04509401321411,94.66931748390198,96.87291693687439,103.26265358924866,104.10118460655212,110.03912234306335,110.59781408309937,118.03362441062927,119.13290071487427,121.60076785087585,123.76431012153625,125.13838481903076,127.04608416557312,129.79252099990845,130.05030179023743,132.52231335639954,136.07363510131836,139.37657475471497,144.62838792800903,147.67175364494324,159.19411253929138,159.74279642105103,163.60098814964294,164.14814043045044,169.86999416351318,180.23065567016602,182.6982066631317,193.90235114097595,198.26206707954407,212.32522797584534,217.78620719909668,227.3627893924713,232.75145292282104,244.6673493385315,253.40731143951416,262.03921914100647,266.6937725543976,281.15008020401,287.4663681983948,299.4946219921112,299.76747250556946,306.0709366798401,316.4637682437897,320.0401623249054,322.74343705177307,331.5886905193329,356.41740131378174,364.0806210041046,412.2203302383423,417.2613594532013,417.541708946228,429.1141080856323,456.18327593803406,474.6692724227905,547.3659634590149,577.2022769451141,597.4597537517548,625.2995326519012,672.3105037212372,717.7891726493835,732.637362241745,750.9649550914764,787.9134659767151,861.8429074287415,898.3061232566833,933.7111880779266,959.2773423194885,969.3828523159027,1020.4370818138123,1070.0077483654022,1082.101654291153,1137.6674511432648,1153.73743724823,1187.6443586349487,1193.1507081985474,1203.918259382248,1270.029437303543,1301.6985042095184,1309.8785321712494,1376.2081446647644,1672.4760043621063,1709.2805564403534,1749.5689706802368,1856.5725784301758,2058.067886352539,2236.063821554184,2265.7299535274506,2387.7114510536194,2830.650204896927,3139.5475323200226,3229.4719772338867,3230.548053741455,3354.7367539405823</t>
  </si>
  <si>
    <t>1,14,17,31,32,37,38,56,58,61,68,72,73,74,76,77,81,84,89,94,97,101,104,115,116,121,122,127,140,147,149,154,160,161,164,166,180,184,188,195,204,205,216,218,220,242,244,250,252,255,264,283,296,320,326,337,343,351,374,377,399,401,428,432,441,449,454,461,471,472,481,494,506,525,536,578,580,594,596,617,655,664,705,721,772,792,827,847,890,922,954,971,1024,1047,1091,1092,1115,1153,1166,1176,1208,1298,1326,1502,1520,1521,1563,1662,1730,1996,2104,2178,2280,2452,2618,2672,2739,2874,3144,3277,3407,3500,3537,3724,3906,3950,4153,4212,4335,4355,4394,4636,4751,4781,5023,6108,6243,6390,6781,7518,8174,8282,8730,10355,11484,11812,11816,12270</t>
  </si>
  <si>
    <t>1110100100000000101000100010001011001000111101111011101101001101100100000100001011000011001110001011100011101011111101100010111001111000010100000000010110100111101100001101001100110100000110101110100111111110110101111110000010101110101101001101001001100111110111100001101110011000</t>
  </si>
  <si>
    <t>2022-12-20 19:58:10.064365</t>
  </si>
  <si>
    <t>2022-12-20 20:58:10.863572</t>
  </si>
  <si>
    <t>0.8829144429053819,0.8829144429053819,0.8829144429053819,0.8829144429053819,0.8829144429053819,0.8829144429053819,0.8829144429053819,0.8829144429053819,0.8829144429053819,0.8829144429053819,0.8829144429053819,0.8829144429053819,0.8829144429053819,0.8829144429053819,0.8829144429053819,0.8829144429053819,0.8829144429053819,0.8829144429053819,0.8829144429053819,0.8829144429053819,0.8829144429053819,0.8829144429053819,0.8829144429053819,0.8829144429053819,0.8829144429053819,0.8829144429053819,0.8829144429053819,0.8829144429053819,0.8829144429053819,0.8829144429053819</t>
  </si>
  <si>
    <t>1815374852785790642923832823800022707243645131455173905082261014588052858556507504474,1815374852785790642923832823800022707243645131455173905082261014588052858556507504474,1815374852785790642923832823800022707243645131455173905082261014588052858556507504474,1815374852785790642923832823800022707243645131455173905082261014588052858556507504474,1815374852785790642923832823800022707243645131455173905082261014588052858556507504474,1815374852785790642923832823800022707243645131455173905082261014588052858556507504474,1815374852785790642923832823800022707243645131455173905082261014588052858556507504474,1815374852785790642923832823800022707243645131455173905082261014588052858556507504474,1815374852785790642923832823800022707243645131455173905082261014588052858556507504474,1815374852785790642923832823800022707243645131455173905082261014588052858556507504474,1815374852785790642923832823800022707243645131455173905082261014588052858556507504474,1815374852785790642923832823800022707243645131455173905082261014588052858556507504474,1815374852785790642923832823800022707243645131455173905082261014588052858556507504474,1815374852785790642923832823800022707243645131455173905082261014588052858556507504474,1815374852785790642923832823800022707243645131455173905082261014588052858556507504474,1815374852785790642923832823800022707243645131455173905082261014588052858556507504474,1815374852785790642923832823800022707243645131455173905082261014588052858556507504474,1815374852785790642923832823800022707243645131455173905082261014588052858556507504474,1815374852785790642923832823800022707243645131455173905082261014588052858556507504474,1815374852785790642923832823800022707243645131455173905082261014588052858556507504474,1815374852785790642923832823800022707243645131455173905082261014588052858556507504474,1815374852785790642923832823800022707243645131455173905082261014588052858556507504474,1815374852785790642923832823800022707243645131455173905082261014588052858556507504474,1815374852785790642923832823800022707243645131455173905082261014588052858556507504474,1815374852785790642923832823800022707243645131455173905082261014588052858556507504474,1815374852785790642923832823800022707243645131455173905082261014588052858556507504474,1815374852785790642923832823800022707243645131455173905082261014588052858556507504474,1815374852785790642923832823800022707243645131455173905082261014588052858556507504474,1815374852785790642923832823800022707243645131455173905082261014588052858556507504474,1815374852785790642923832823800022707243645131455173905082261014588052858556507504474</t>
  </si>
  <si>
    <t>-7.4683346276092415,-7.416352615862306,-7.322499858845045,-7.173482203554856,-6.853519922239897,-6.755211638382809,-6.737222867394917,-6.681414967578047,-6.599084434442434,-6.480514496461994,-6.388275827508326,-6.27458895568933,-6.125659469727139,-6.113072172419434,-5.91153551773978,-5.637374620365073,-5.450026897619982,-5.352701043562783,-5.332555825146066,-5.279387294723185,-5.156339518589721,-5.142848026737986,-5.112543801731754,-5.014102625519468,-4.98934656480903,-4.694297290469422,-4.623943458227515,-4.616469644549856,-4.577947638132225,-4.49226755893258,-4.492143177984184,-4.482817690162407,-4.402566159151331,-4.253286190447059,-4.24734094260025,-4.121383136754204,-4.059125642601703,-3.924885883925053,-3.8790478663137953,-3.866376811402104,-3.8329419918211896,-3.7755146598243807,-3.740833773655709,-3.61601970743725,-3.6045632596479305,-3.526466100356437,-3.5174874987213043,-3.399582115948984,-3.388184215754843,-3.3692721891982482,-3.217762644536544,-3.1427977161423817,-3.0567409413418,-2.9390984512165437,-2.836781799556206,-2.8205277838599287,-2.762211257847092,-2.677415983570425,-2.501329022990677,-2.4525461078314184,-2.340478555431223,-2.3085224879066004,-2.2574755060450276,-2.237829866188701,-2.235897404937267,-2.205893443734568,-2.1681100737328833,-2.1210368732214047,-2.071676083929547,-2.070272296847871,-2.0338554510449147,-1.9749418003172172,-1.9581220562078017,-1.6472474926172571,-1.5888818103983582,-1.4366664495134445,-1.4142701659324837,-1.3907783769168676,-1.366216258139042,-1.3541226590678972,-1.2818645706496052,-1.2527991737918287,-1.1863480447427703,-1.1434414752908648,-1.069196591282693,-1.0496304850899456,-0.971980533821403,-0.9369197036865281,-0.895570312664668,-0.8925774701220672,-0.8383050394357944,-0.8195268482913836,-0.7235609867551672,-0.6715424474220919,-0.6089803425982778,-0.6055689375483594,-0.5992775344107222,-0.57894913529463,-0.5534067260251326,-0.49584116767850767,-0.42665854896446287,-0.39525176637597054,-0.2880403652512774,-0.24540267407482755,-0.12051126675118301,-0.11980010660300472,-0.08942346535327966,-0.08942346535327833,-0.06441325008441082,-0.024410841059690214,-0.013639420946171266,0.049283741322921126,0.07032509854074515,0.11816258422592812,0.12394090915530004,0.13169832497409745,0.13169832497409767,0.1346433237238146,0.16406002578031187,0.20327817529244657,0.21021380779538917,0.2268252010637819,0.3490110428200122,0.38868462441496787,0.43607426292744456,0.43607426292744544,0.4731839481771419,0.5113927064822877,0.5272261410366834,0.5272261410366854,0.5272261410366859,0.5643439285130218,0.5732039615171869,0.6101048161144493,0.7042456034693079,0.7548926478190765,0.7620337042658258,0.7635210963227346,0.7893997340933969,0.8111711567974773,0.8289933691100875,0.8289933691100879,0.8614591644381925,0.8732762781480983,0.8756646331978164,0.8792832081300386,0.8829144429053817,0.8829144429053819</t>
  </si>
  <si>
    <t>0.550182580947876,9.275625944137573,11.458163499832153,17.13955783843994,17.41282081604004,19.6097731590271,20.696971654891968,21.245546340942383,23.741461992263794,24.01878070831299,24.56637477874756,25.360772132873535,27.81188678741455,28.34600520133972,29.702646255493164,30.522238969802856,32.423205614089966,34.61009883880615,35.427531003952026,35.702351808547974,36.77663707733154,40.62437701225281,41.17105150222778,41.98658275604248,42.803088426589966,43.07138276100159,43.344223976135254,45.25567173957825,45.52251148223877,45.790377616882324,47.94654703140259,48.73941349983215,49.793405055999756,50.06416606903076,50.5831732749939,51.64942693710327,53.64103150367737,59.09868860244751,63.2121524810791,63.48555517196655,64.02879548072815,64.83912181854248,65.93826293945312,66.74456405639648,70.84256958961487,73.01622605323792,75.18815422058105,76.00212574005127,76.81905722618103,77.36262345314026,78.4629635810852,79.281893491745,80.92628860473633,82.013991355896,84.78290104866028,88.06099939346313,89.14555644989014,91.31543159484863,92.68182492256165,96.51019406318665,98.49917984008789,103.6819097995758,107.12885046005249,109.05576133728027,110.43056631088257,112.05558347702026,115.41377782821655,117.32897424697876,120.85711550712585,121.38017678260803,123.00998663902283,130.22199606895447,135.72060251235962,137.3830955028534,141.82245302200317,146.50633454322815,153.61572527885437,154.98139929771423,156.59430861473083,157.1304669380188,158.2338831424713,162.90648794174194,166.98870158195496,167.26154589653015,174.2061493396759,177.66949701309204,178.7758550643921,181.79169082641602,189.96193552017212,205.97576379776,206.79535698890686,207.626318693161,212.25049662590027,227.91290473937988,237.8021204471588,249.8355963230133,271.9234492778778,273.5643539428711,281.55624413490295,285.9272789955139,306.43837547302246,317.1063232421875,438.6436641216278,489.07127594947815,496.0312497615814,523.017338514328,530.4380910396576,560.2721719741821,582.4296576976776,586.0283925533295,613.7684488296509,619.1629641056061,634.6878652572632,645.6175835132599,661.9638831615448,716.4849452972412,721.3524913787842,752.9129369258881,787.3356800079346,791.9656035900116,812.2515139579773,812.7945787906647,815.5098612308502,822.7832715511322,966.4665310382843,973.4896514415741,978.7383489608765,1077.8665103912354,1109.6810956001282,1219.9425163269043,1264.0357458591461,1355.9497978687286,1542.9734117984772,1672.2547855377197,1772.6640355587006,2047.9318552017212,2485.7176265716553,2518.653091907501,2533.4724802970886,2589.4269149303436,2729.9739968776703,2744.927325487137,2747.3528385162354,2908.8341789245605,2968.997253894806,3124.70294213295,3158.448138475418,3227.290869951248</t>
  </si>
  <si>
    <t>1,32,40,61,62,70,74,76,85,86,88,91,100,102,107,110,117,125,128,129,133,147,149,152,155,156,157,164,165,166,174,177,181,182,184,188,195,215,230,231,233,236,240,243,258,266,274,277,280,282,286,289,295,299,309,321,325,333,338,352,359,378,391,398,403,409,421,428,441,443,449,475,495,501,517,534,560,565,571,573,577,594,609,610,635,648,652,663,693,751,754,757,774,832,868,912,993,999,1028,1044,1119,1158,1601,1786,1812,1911,1938,2047,2128,2141,2242,2262,2319,2359,2419,2618,2636,2752,2877,2894,2968,2970,2980,3007,3533,3559,3578,3942,4058,4461,4623,4959,5645,6118,6486,7495,9108,9229,9283,9488,10005,10060,10069,10661,10881,11451,11574,11826</t>
  </si>
  <si>
    <t>1110111100111001101110110011100000100110100001101000001111010010100111001000011001010101001111101111000011000111011001110011111111010101000000111100010000010011111001101010101011000100100000100110100110000011110110000110110100011101110101011010000000010111011010000011111101011010</t>
  </si>
  <si>
    <t>2022-12-20 20:44:58.758609</t>
  </si>
  <si>
    <t>2022-12-20 21:44:59.481305</t>
  </si>
  <si>
    <t>0.83829913128346,0.83829913128346,0.83829913128346,0.83829913128346,0.83829913128346,0.83829913128346,0.83829913128346,0.83829913128346,0.83829913128346,0.83829913128346,0.83829913128346,0.83829913128346,0.83829913128346,0.83829913128346,0.83829913128346,0.83829913128346,0.83829913128346,0.83829913128346,0.83829913128346,0.83829913128346,0.83829913128346,0.83829913128346,0.83829913128346,0.83829913128346,0.83829913128346,0.83829913128346,0.83829913128346,0.83829913128346,0.83829913128346,0.83829913128346</t>
  </si>
  <si>
    <t>1487599466932259272621346997095535989852236730768695486918310070097794551720658282723,1487599466932259272621346997095535989852236730768695486918310070097794551720658282723,1487599466932259272621346997095535989852236730768695486918310070097794551720658282723,1487599466932259272621346997095535989852236730768695486918310070097794551720658282723,1487599466932259272621346997095535989852236730768695486918310070097794551720658282723,1487599466932259272621346997095535989852236730768695486918310070097794551720658282723,1487599466932259272621346997095535989852236730768695486918310070097794551720658282723,1487599466932259272621346997095535989852236730768695486918310070097794551720658282723,1487599466932259272621346997095535989852236730768695486918310070097794551720658282723,1487599466932259272621346997095535989852236730768695486918310070097794551720658282723,1487599466932259272621346997095535989852236730768695486918310070097794551720658282723,1487599466932259272621346997095535989852236730768695486918310070097794551720658282723,1487599466932259272621346997095535989852236730768695486918310070097794551720658282723,1487599466932259272621346997095535989852236730768695486918310070097794551720658282723,1487599466932259272621346997095535989852236730768695486918310070097794551720658282723,1487599466932259272621346997095535989852236730768695486918310070097794551720658282723,1487599466932259272621346997095535989852236730768695486918310070097794551720658282723,1487599466932259272621346997095535989852236730768695486918310070097794551720658282723,1487599466932259272621346997095535989852236730768695486918310070097794551720658282723,1487599466932259272621346997095535989852236730768695486918310070097794551720658282723,1487599466932259272621346997095535989852236730768695486918310070097794551720658282723,1487599466932259272621346997095535989852236730768695486918310070097794551720658282723,1487599466932259272621346997095535989852236730768695486918310070097794551720658282723,1487599466932259272621346997095535989852236730768695486918310070097794551720658282723,1487599466932259272621346997095535989852236730768695486918310070097794551720658282723,1487599466932259272621346997095535989852236730768695486918310070097794551720658282723,1487599466932259272621346997095535989852236730768695486918310070097794551720658282723,1487599466932259272621346997095535989852236730768695486918310070097794551720658282723,1487599466932259272621346997095535989852236730768695486918310070097794551720658282723,1487599466932259272621346997095535989852236730768695486918310070097794551720658282723</t>
  </si>
  <si>
    <t>-8.302064473251079,-7.591414563375722,-7.102592320284296,-6.963345927533872,-6.950278539694543,-6.834140880880853,-6.656758247570922,-6.608899135276608,-6.41627415598619,-5.984454934815037,-5.7673298986791925,-5.1356830269814475,-5.072202752358543,-4.886417315614282,-4.771182903745903,-4.719735124177988,-4.521361842020533,-4.375552951235228,-4.279363048673123,-4.259537042719945,-4.084048014909324,-4.05397983806031,-4.011293381018302,-3.972180020346481,-3.8606876683320794,-3.758378123917208,-3.7433117615469373,-3.6839040901091002,-3.6575813439198415,-3.600951381080804,-3.390836452048172,-3.321460395936022,-3.2314806389776702,-3.0746199475894125,-3.030956927795384,-2.9478527333578395,-2.9291128149259804,-2.9244392756112343,-2.871766934571357,-2.734386279458823,-2.6351743328289943,-2.544635407091578,-2.475138241504085,-2.4223818749606,-2.407650508676756,-2.380854256437848,-2.2815720333485316,-2.2282682064899486,-2.156313271706379,-2.147564395691446,-2.130873000638202,-2.126202823978912,-2.122909321299206,-2.107876398900705,-2.083900090404062,-2.0824562023217523,-1.9709593207011675,-1.8809699834956317,-1.8307054201117028,-1.7673728796797668,-1.766134538644984,-1.652718478227202,-1.6112557421916938,-1.590906221317433,-1.5844057973881158,-1.5720968156506134,-1.5427306804844616,-1.5325393297992713,-1.514317292629471,-1.4990390302927574,-1.4746639504471541,-1.4592897276701942,-1.4335743112864345,-1.371001085213815,-1.3628498446673172,-1.3481462320925361,-1.282120959786777,-1.279278575840149,-1.262514999567926,-1.1494684898162222,-1.082076962252677,-1.065595781258615,-1.0225748768913456,-1.0215567511361716,-0.9862102138050246,-0.9597161072424343,-0.9199403071051531,-0.8624635768894732,-0.843154334940869,-0.8109418830500633,-0.7415084060363811,-0.7203100908652321,-0.6871000893606535,-0.6044729331677462,-0.6007273894248188,-0.5863362443409059,-0.5705857651552534,-0.524502492182244,-0.5232831032530688,-0.5232555451484683,-0.488872887259193,-0.4639031328117764,-0.3922480696505951,-0.312800576714073,-0.26450550695562486,-0.2210562889369418,-0.20379376798434606,-0.19831879712285677,-0.13470104714959333,-0.12065094322670128,-0.10032002813399563,-0.0532714464917777,-0.041588617151539775,-0.01088787715906081,0.056706213857514676,0.06603980475064603,0.0961497582144814,0.12127362709153106,0.13022295993508337,0.2057859110719626,0.243116009511405,0.25962112305627066,0.27327959551669434,0.2809606161012154,0.36094267298101557,0.3609426729810176,0.43621290741071606,0.47439251167692037,0.4772248586772407,0.5887848917225308,0.5989839878258174,0.6174529909897446,0.6358654814746438,0.6358654814746441,0.6358654814746452,0.6691242076889401,0.6749939696132303,0.6824572384669332,0.6851686417327788,0.6851686417327795,0.6851686417327819,0.6927985150869513,0.6927985150869522,0.703898215622552,0.7159321455577602,0.7210038178835256,0.767113314210689,0.7784516614398256,0.7784516614398265,0.7861799014448647,0.7925156300575479,0.8034038082575352,0.83829913128346</t>
  </si>
  <si>
    <t>0.5385911464691162,1.3319804668426514,4.801263809204102,6.165829658508301,12.159808158874512,12.425525426864624,12.69733715057373,14.337764739990234,14.61461853981018,18.437883138656616,18.747819423675537,21.745397090911865,23.111994743347168,23.65265417098999,24.747334957122803,25.811442613601685,26.908241748809814,29.34091353416443,30.975177764892578,32.05545210838318,32.588547706604004,34.73763585090637,36.67842483520508,37.48020815849304,39.383185148239136,43.172916412353516,46.17714071273804,46.98387956619263,49.12852430343628,50.2197163105011,51.85847210884094,55.828344106674194,57.187530755996704,59.10569953918457,63.1911096572876,63.72723388671875,65.06869316101074,66.4426839351654,67.27054929733276,67.81764125823975,70.26475596427917,76.83579754829407,79.85443019866943,82.74768590927124,84.36808633804321,84.92064952850342,85.73855686187744,87.66778588294983,90.91829943656921,93.64761805534363,95.00883054733276,96.63816428184509,98.30534410476685,100.22173976898193,102.93587112426758,103.49156594276428,105.92515897750854,115.7919807434082,119.88625454902649,120.72518348693848,123.71468997001648,124.26295876502991,129.53579258918762,139.58587193489075,144.73488807678223,146.89215421676636,151.30327153205872,153.23302721977234,157.05603885650635,159.76233553886414,162.1282353401184,169.22186470031738,177.62531065940857,180.61041593551636,187.431387424469,188.7876033782959,196.36710405349731,201.0810239315033,202.1811842918396,206.4076018333435,213.8813796043396,215.85211300849915,219.06237363815308,220.95393824577332,223.10714101791382,232.5281219482422,238.9610779285431,245.74319672584534,250.3869571685791,255.25286149978638,260.49191427230835,266.7997133731842,271.98955965042114,273.61185359954834,277.99089884757996,280.19700503349304,313.69889545440674,317.7774374485016,337.96095728874207,350.26890897750854,356.7858417034149,357.9245672225952,365.5517592430115,369.08357977867126,372.52741384506226,373.06950855255127,380.4143753051758,382.07971000671387,392.09180665016174,435.5999894142151,450.7809064388275,496.5128138065338,503.8768615722656,507.1428666114807,507.40910482406616,508.75847363471985,511.2084879875183,637.121591091156,644.1857438087463,652.8368093967438,655.2730228900909,672.8443703651428,677.1844663619995,684.2750329971313,687.682779788971,695.7712693214417,697.1115627288818,774.4312670230865,916.5617437362671,923.8372747898102,951.129670381546,968.5626177787781,1018.9308273792267,1050.4746780395508,1108.0386238098145,1158.6626572608948,1172.8542547225952,1260.404245853424,1343.5954959392548,1508.6038947105408,1516.7338597774506,1928.4649412631989,2000.375534772873,2388.1505727767944,2549.586138010025,3021.743074655533,3135.500386953354,3381.812567472458,3474.3027193546295,3474.8537924289703,3530.7500953674316,3567.5702419281006,3588.0899999141693</t>
  </si>
  <si>
    <t>1,3,16,21,43,44,45,51,52,66,67,78,83,85,89,93,97,106,112,116,118,126,133,136,143,157,168,171,179,183,189,204,209,216,231,233,238,243,246,248,257,281,292,303,309,311,314,321,333,343,348,354,360,367,377,379,388,424,439,442,453,455,474,511,530,538,554,561,575,585,594,620,651,662,687,692,720,737,741,757,784,791,803,810,818,853,877,902,919,937,956,979,998,1004,1020,1028,1151,1166,1240,1285,1308,1312,1340,1353,1366,1368,1395,1401,1438,1599,1653,1822,1849,1861,1862,1867,1876,2338,2364,2396,2405,2470,2486,2512,2525,2555,2560,2841,3361,3388,3489,3553,3740,3858,4072,4260,4312,4637,4946,5560,5590,7123,7390,8830,9426,11180,11600,12516,12859,12861,13069,13207,13284</t>
  </si>
  <si>
    <t>1100010000001000001101111011110100101000010000111010111000100100110011000010001110001111101011000110010011011011101100110101111110010000010100110100111010110011011010110011001101010000110000111111110101000010110100011001111011111000111011001100011000111100001001110010100011100011</t>
  </si>
  <si>
    <t>2022-12-20 20:48:33.366067</t>
  </si>
  <si>
    <t>2022-12-20 21:48:34.095667</t>
  </si>
  <si>
    <t>1.046136443839852,1.046136443839852,1.046136443839852,1.046136443839852,1.046136443839852,1.046136443839852,1.046136443839852,1.046136443839852,1.046136443839852,1.046136443839852,1.046136443839852,1.046136443839852,1.046136443839852,1.046136443839852,1.046136443839852,1.046136443839852,1.046136443839852,1.046136443839852,1.046136443839852,1.046136443839852,1.046136443839852,1.046136443839852,1.046136443839852,1.046136443839852,1.046136443839852,1.046136443839852,1.046136443839852,1.046136443839852,1.046136443839852,1.046136443839852</t>
  </si>
  <si>
    <t>787124766705510245194128348450676021825442325664574782286366103122727117575255793049,787124766705510245194128348450676021825442325664574782286366103122727117575255793049,787124766705510245194128348450676021825442325664574782286366103122727117575255793049,787124766705510245194128348450676021825442325664574782286366103122727117575255793049,787124766705510245194128348450676021825442325664574782286366103122727117575255793049,787124766705510245194128348450676021825442325664574782286366103122727117575255793049,787124766705510245194128348450676021825442325664574782286366103122727117575255793049,787124766705510245194128348450676021825442325664574782286366103122727117575255793049,787124766705510245194128348450676021825442325664574782286366103122727117575255793049,787124766705510245194128348450676021825442325664574782286366103122727117575255793049,787124766705510245194128348450676021825442325664574782286366103122727117575255793049,787124766705510245194128348450676021825442325664574782286366103122727117575255793049,787124766705510245194128348450676021825442325664574782286366103122727117575255793049,787124766705510245194128348450676021825442325664574782286366103122727117575255793049,787124766705510245194128348450676021825442325664574782286366103122727117575255793049,787124766705510245194128348450676021825442325664574782286366103122727117575255793049,787124766705510245194128348450676021825442325664574782286366103122727117575255793049,787124766705510245194128348450676021825442325664574782286366103122727117575255793049,787124766705510245194128348450676021825442325664574782286366103122727117575255793049,787124766705510245194128348450676021825442325664574782286366103122727117575255793049,787124766705510245194128348450676021825442325664574782286366103122727117575255793049,787124766705510245194128348450676021825442325664574782286366103122727117575255793049,787124766705510245194128348450676021825442325664574782286366103122727117575255793049,787124766705510245194128348450676021825442325664574782286366103122727117575255793049,787124766705510245194128348450676021825442325664574782286366103122727117575255793049,787124766705510245194128348450676021825442325664574782286366103122727117575255793049,787124766705510245194128348450676021825442325664574782286366103122727117575255793049,787124766705510245194128348450676021825442325664574782286366103122727117575255793049,787124766705510245194128348450676021825442325664574782286366103122727117575255793049,787124766705510245194128348450676021825442325664574782286366103122727117575255793049</t>
  </si>
  <si>
    <t>-7.356215710351524,-7.088615489070061,-7.083435730945079,-7.002359171644501,-6.932712503444093,-6.9161633743499475,-6.611482094325728,-6.536034904131217,-6.500237842512554,-6.41039970376462,-6.3148955987481665,-6.18810441281705,-6.026076667016083,-6.016434938515378,-5.897271776901992,-5.790925742485757,-5.731511190489077,-5.6084936398504945,-5.430901146641421,-5.382141336743816,-5.345147290178938,-5.3168884755250545,-5.127710181648361,-4.996527663771865,-4.874177646074814,-4.8561506162586525,-4.853956662926506,-4.834795307296455,-4.758224106547292,-4.5928344976474405,-4.350189679286783,-4.13482132613314,-4.069389502629963,-3.9254142985727523,-3.895082241405837,-3.881324308445,-3.8650068879468176,-3.7304538408303296,-3.6793020587889296,-3.5633343455994297,-3.529047946616675,-3.4271309562115833,-3.3798138369418913,-3.34617186035556,-3.259788772419245,-3.2074172202305196,-3.024916949496209,-2.9499258971348503,-2.9203228109899997,-2.9017835390136764,-2.8993631014562857,-2.8742628961786743,-2.8245394935775634,-2.820913072914076,-2.8107807488267182,-2.804015688861467,-2.6708668284007544,-2.657602225785841,-2.4308967684179854,-2.3855284199656457,-2.2975558233685818,-2.2862501592497257,-2.2816047022888766,-2.2287054448574044,-2.224525900706501,-2.107277962346829,-2.029416825139945,-1.9965424438335184,-1.9550402433414913,-1.8405838548771887,-1.7967857360940291,-1.7066590275634075,-1.6635538949146902,-1.6103018027687148,-1.6033094841658482,-1.5500088511697476,-1.5155220347609402,-1.4949228458102652,-1.4696119570853328,-1.456215768821313,-1.3863714608983446,-1.3320143543313014,-1.2804156357832484,-1.1741410473946299,-1.1511867056586624,-1.1118359935155775,-1.0772054976138208,-0.9777563596551203,-0.9110959610630726,-0.7778348874544267,-0.7664620968762725,-0.7548981989809965,-0.6566191358365451,-0.643528720399815,-0.610803977434657,-0.5977401774429656,-0.5695237921794831,-0.5484293732095686,-0.5414349267860992,-0.4948567255915652,-0.43693832845429315,-0.4157815269007883,-0.40192800894450653,-0.3519994215715083,-0.3374082081488998,-0.31162996408572047,-0.29143844925205564,-0.2877355082584923,-0.2607535567375392,-0.21430389446710588,-0.16312637477808267,-0.16074575036463418,-0.15981278581993716,-0.15631684851195324,-0.13415128243975424,-0.10304600686753232,-0.07517731418379889,-0.06889206600676523,-0.02347621507295783,0.07570054718140151,0.1765808752187038,0.18877211468347732,0.21574953235122185,0.23550809530659578,0.24163677721397292,0.26444803242585285,0.2919506613006626,0.30194869375008304,0.31100168936198885,0.36029032408449685,0.42389108350536253,0.431641676834089,0.43256235921957586,0.4602463491849606,0.4728246384594607,0.4762940900156371,0.48465626101948733,0.4967518191057102,0.5247753642110304,0.5364654552526621,0.5379167744547249,0.5442726178330977,0.5476999269904068,0.5894597501976612,0.6499083682454956,0.6575115254191002,0.6693779293118003,0.6857333581787269,0.6872095553598859,0.7024488042876854,0.7548743333980499,0.754874333398051,0.7548743333980519,0.7601806601399915,0.7734636581038368,0.8187505777874423,0.8489337504846857,0.857420789747438,0.8981118772762565,0.9151204123804825,0.9195105234283043,0.9417179845018053,1.0329417264702825,1.046136443839852</t>
  </si>
  <si>
    <t>0.545612096786499,9.107903480529785,10.716195106506348,14.475259780883789,15.540918350219727,16.88712477684021,17.165014266967773,21.440526962280273,22.274528980255127,22.54733443260193,23.351175546646118,23.62996506690979,25.492963314056396,26.02155065536499,26.565696716308594,28.437154054641724,29.508307933807373,29.773621320724487,30.317296028137207,30.590105295181274,32.758625745773315,33.31868243217468,33.86528420448303,34.13105058670044,36.536088705062866,36.802865743637085,37.33650469779968,38.15291166305542,38.416191816329956,41.353923082351685,41.90354943275452,47.12969470024109,51.16367149353027,53.30651593208313,56.84841871261597,59.246103286743164,61.40625619888306,61.68206548690796,63.002357006073,63.827712535858154,64.3778235912323,65.1697633266449,68.67387557029724,68.94568276405334,69.48625612258911,70.83439612388611,72.71471285820007,80.2807068824768,81.36114120483398,83.24059391021729,84.59199404716492,87.28198432922363,87.54821228981018,88.08628273010254,88.3541042804718,88.63143110275269,88.894207239151,91.03793120384216,94.01869511604309,99.17017245292664,100.53969216346741,102.71815276145935,103.53059315681458,103.78937554359436,105.4421443939209,107.68281722068787,110.37199330329895,114.12296032905579,114.66807675361633,117.12257623672485,121.44847583770752,123.33644270896912,126.3354389667511,130.89382982254028,133.31993913650513,136.31281852722168,139.27160048484802,140.69059443473816,141.61677169799805,147.42161464691162,148.4967441558838,150.66100311279297,156.29180526733398,157.1005778312683,160.60617685317993,161.39600014686584,162.7415690422058,163.29058599472046,168.18672442436218,174.10512137413025,189.7728340625763,196.5735375881195,198.1877899169922,204.34620642662048,207.52724647521973,210.21053504943848,212.64778089523315,214.80176877975464,216.15512609481812,216.9178123474121,220.4544084072113,221.2603302001953,222.0713393688202,251.52432084083557,261.77455258369446,267.18116760253906,282.6154055595398,296.38445019721985,308.9432601928711,320.6291859149933,332.57056403160095,345.93152928352356,346.7550013065338,349.748140335083,351.5969614982605,371.3052258491516,376.7393264770508,381.574125289917,400.27499556541443,406.44092178344727,417.25410437583923,431.80022501945496,436.84284257888794,443.33164143562317,500.2753396034241,604.6603872776031,619.0245041847229,642.0270981788635,651.44473695755,657.2924697399139,679.625837802887,690.0291128158569,700.7520010471344,706.5744752883911,729.4217941761017,934.1841707229614,1056.3358945846558,1073.1315751075745,1080.6067612171173,1114.9945676326752,1119.7454538345337,1194.701355457306,1201.4213304519653,1340.6234812736511,1381.9342398643494,1421.829846382141,1429.1175291538239,1452.0703794956207,1474.592209815979,1500.9413685798645,1530.6411588191986,1605.6012682914734,1614.7511508464813,1663.831689119339,1725.3306441307068,1734.41219997406,1740.365800857544,2237.2504930496216,2415.736704826355,2534.5318071842194,2584.715094089508,2628.4130499362946,2981.988771915436,3034.899522781372</t>
  </si>
  <si>
    <t>1,32,38,52,56,61,62,78,81,82,85,86,93,95,97,104,108,109,111,112,120,122,124,125,134,135,137,140,141,152,154,173,188,196,209,218,226,227,232,235,237,240,253,254,256,261,268,296,300,307,312,322,323,325,326,327,328,336,347,366,371,379,382,383,389,397,407,421,423,432,448,455,466,483,492,503,514,519,522,543,547,555,576,579,592,595,600,602,620,642,700,725,731,754,766,776,785,793,798,801,814,817,820,928,966,986,1043,1094,1141,1183,1227,1276,1279,1290,1297,1371,1390,1408,1477,1500,1540,1594,1613,1637,1847,2227,2281,2367,2402,2424,2507,2546,2586,2608,2693,3458,3914,3976,4004,4132,4150,4430,4455,4976,5131,5280,5308,5394,5478,5577,5689,5969,6003,6185,6415,6449,6471,8328,8992,9435,9623,9786,11106,11304</t>
  </si>
  <si>
    <t>0110011110111001101011100010100010111110100101110010001001100001111000010110001101000111010101101100110011001011111000100001000111011011001110000101011101111001110110101001000001110001001111111010101010001100010011011111100010101110000001011001001001000101000110001001110110011001</t>
  </si>
  <si>
    <t>2022-12-20 20:50:56.067945</t>
  </si>
  <si>
    <t>2022-12-20 21:50:56.668684</t>
  </si>
  <si>
    <t>0.8854828977286494,0.8854828977286494,0.8854828977286494,0.8854828977286494,0.8854828977286494,0.8854828977286494,0.8854828977286494,0.8854828977286494,0.8854828977286494,0.8854828977286494,0.8854828977286494,0.8854828977286494,0.8854828977286494,0.8854828977286494,0.8854828977286494,0.8854828977286494,0.8854828977286494,0.8854828977286494,0.8854828977286494,0.8854828977286494,0.8854828977286494,0.8854828977286494,0.8854828977286494,0.8854828977286494,0.8854828977286494,0.8854828977286494,0.8854828977286494,0.8854828977286494,0.8854828977286494,0.8854828977286494</t>
  </si>
  <si>
    <t>1738746825920127228197444223701907444440036012021041693642325550527345174546375154104,1738746825920127228197444223701907444440036012021041693642325550527345174546375154104,1738746825920127228197444223701907444440036012021041693642325550527345174546375154104,1738746825920127228197444223701907444440036012021041693642325550527345174546375154104,1738746825920127228197444223701907444440036012021041693642325550527345174546375154104,1738746825920127228197444223701907444440036012021041693642325550527345174546375154104,1738746825920127228197444223701907444440036012021041693642325550527345174546375154104,1738746825920127228197444223701907444440036012021041693642325550527345174546375154104,1738746825920127228197444223701907444440036012021041693642325550527345174546375154104,1738746825920127228197444223701907444440036012021041693642325550527345174546375154104,1738746825920127228197444223701907444440036012021041693642325550527345174546375154104,1738746825920127228197444223701907444440036012021041693642325550527345174546375154104,1738746825920127228197444223701907444440036012021041693642325550527345174546375154104,1738746825920127228197444223701907444440036012021041693642325550527345174546375154104,1738746825920127228197444223701907444440036012021041693642325550527345174546375154104,1738746825920127228197444223701907444440036012021041693642325550527345174546375154104,1738746825920127228197444223701907444440036012021041693642325550527345174546375154104,1738746825920127228197444223701907444440036012021041693642325550527345174546375154104,1738746825920127228197444223701907444440036012021041693642325550527345174546375154104,1738746825920127228197444223701907444440036012021041693642325550527345174546375154104,1738746825920127228197444223701907444440036012021041693642325550527345174546375154104,1738746825920127228197444223701907444440036012021041693642325550527345174546375154104,1738746825920127228197444223701907444440036012021041693642325550527345174546375154104,1738746825920127228197444223701907444440036012021041693642325550527345174546375154104,1738746825920127228197444223701907444440036012021041693642325550527345174546375154104,1738746825920127228197444223701907444440036012021041693642325550527345174546375154104,1738746825920127228197444223701907444440036012021041693642325550527345174546375154104,1738746825920127228197444223701907444440036012021041693642325550527345174546375154104,1738746825920127228197444223701907444440036012021041693642325550527345174546375154104,1738746825920127228197444223701907444440036012021041693642325550527345174546375154104</t>
  </si>
  <si>
    <t>-7.856044195468201,-7.371884211179142,-6.809675101615571,-6.548205461521458,-6.3619284894618415,-6.079669495266196,-5.838507669412758,-5.828523616776581,-5.617192624039622,-5.5302625437809425,-5.43644973324274,-5.4332390837599505,-5.327460029035224,-5.3146318156489905,-5.260612849162109,-5.018878649854709,-4.874876439353639,-4.524013172384878,-4.447897705900132,-4.308242237776604,-4.14111135166729,-4.00586313403086,-3.9476874675923734,-3.8614326372575443,-3.8388916502720605,-3.7611088894764197,-3.676766500552502,-3.6759718684779403,-3.658543569642757,-3.572811245534951,-3.556677468808826,-3.424449216965773,-3.352529955731441,-3.2766590746193303,-3.266061935644987,-3.2157494802967395,-3.0864294657709777,-3.033209090465699,-3.0161598994439185,-2.9649215959308295,-2.903995523826337,-2.89697859305114,-2.7666073189940366,-2.7619756086742813,-2.7586194674207536,-2.667088437667067,-2.6431888791171216,-2.590006272110138,-2.523053453677392,-2.468884752919517,-2.4601169959926454,-2.4145350955209968,-2.384689806422375,-2.3629460455582407,-2.326773670018011,-2.305697310915752,-2.287856578297901,-2.2381873983250675,-2.171023180808744,-2.1679227637065837,-2.1231513864527383,-2.0556280160797424,-1.9610767039000274,-1.9060424536118494,-1.9044986155011872,-1.8883978026988022,-1.8559227771399844,-1.8393676245729562,-1.8389791047251998,-1.8234115400069106,-1.8135033251220913,-1.7364199819608421,-1.7266301945196783,-1.6167461901149736,-1.556908511095639,-1.5420860627251973,-1.5200302866838191,-1.4607679812586927,-1.4244506758139346,-1.4186461858051411,-1.3719659844730812,-1.335129318275487,-1.3293657932264942,-1.2299139649170063,-1.1865472182785255,-1.143613393209606,-1.131911545883867,-1.0595715896388582,-1.003691323201215,-0.9627392186466042,-0.9458288497805583,-0.8878111657593123,-0.793357445493295,-0.790381398408722,-0.6955483541513808,-0.6604404923532754,-0.600616317220307,-0.5543356420230123,-0.5254241312577117,-0.4603386929055572,-0.43811032321982274,-0.4074951780071967,-0.38011030915449484,-0.37571977530309864,-0.3695328700515789,-0.36441329061609967,-0.282985875483483,-0.20473885918115947,-0.0795808330429886,-0.030911867134060717,-0.021607045482259918,0.05280744850907795,0.1385797697438507,0.16268685699963154,0.1979155420424806,0.22728574641308225,0.23545400957602805,0.27584298731496204,0.3247554245353244,0.33610044648239307,0.433958258300991,0.4600130643205594,0.4876750153634195,0.5445893541148853,0.5543613752310862,0.5948133340390842,0.6453647916563583,0.6453647916563585,0.6670360303969913,0.7941468336772104,0.8022572931276446,0.8102391046719446,0.8251073900600976,0.8283609102348983,0.883848709516984,0.8854828977286494</t>
  </si>
  <si>
    <t>0.5330109596252441,6.019006967544556,11.217682361602783,11.735127925872803,15.443746566772461,16.806693077087402,19.780832290649414,20.866031885147095,23.942357778549194,25.538509607315063,27.158204555511475,29.04877495765686,30.124918937683105,30.666003942489624,32.01902174949646,32.29980802536011,32.55201268196106,37.67485570907593,40.67622137069702,41.48307275772095,44.46087646484375,46.338226318359375,47.988664865493774,48.277462005615234,49.64849281311035,50.722591400146484,53.45647358894348,55.677536725997925,55.94744658470154,56.76510977745056,57.56346416473389,58.37639260292053,59.71466135978699,61.84089779853821,64.22071933746338,64.48041844367981,64.98883533477783,69.8601598739624,70.13848185539246,70.93791794776917,71.48767352104187,74.68231153488159,75.77040123939514,77.37992453575134,82.24928140640259,82.52608728408813,87.47378420829773,94.10387563705444,95.45829010009766,97.66776728630066,102.29267764091492,103.66773176193237,105.7541573047638,106.00782036781311,107.06172943115234,108.93525910377502,109.46580958366394,110.00589203834534,112.96835279464722,114.84471678733826,115.10646057128906,116.16854619979858,119.14336585998535,125.41049361228943,130.58796381950378,137.66014432907104,139.81475448608398,141.96497297286987,143.60927844047546,143.87103581428528,144.7410912513733,146.9144425392151,148.277414560318,153.9507884979248,157.43939781188965,165.6396996974945,167.8134262561798,171.3455672264099,182.61205005645752,186.18154573440552,186.72415471076965,187.53498339653015,189.70571899414062,194.37537288665771,200.67585968971252,209.98944211006165,220.95099234580994,228.02253222465515,241.3016848564148,254.0298855304718,261.588515996933,270.56488275527954,276.0570378303528,283.3847391605377,289.5963170528412,293.8520317077637,295.0476088523865,314.8325433731079,322.95345640182495,328.58737325668335,335.0754072666168,357.0174021720886,361.04104232788086,371.3140912055969,398.6921634674072,399.7789218425751,408.20470356941223,412.5126326084137,426.2043478488922,436.1140730381012,466.90138268470764,475.7661008834839,505.0711295604706,519.7091221809387,554.1138877868652,564.0520946979523,589.8450770378113,598.8257377147675,611.0181045532227,636.6605141162872,647.4627363681793,693.5118346214294,728.2303087711334,760.1586844921112,864.2979626655579,878.6399345397949,1180.9350235462189,1204.6034109592438,1372.810278892517,1599.720745563507,1656.4216711521149,1772.839292049408,2155.953016757965,2242.676781654358,2315.102204799652,2942.5778267383575</t>
  </si>
  <si>
    <t>1,20,39,41,55,60,71,75,86,92,98,105,109,111,116,117,118,137,148,151,162,169,175,176,181,185,195,203,204,207,210,213,218,226,235,236,238,256,257,260,262,274,278,284,302,303,321,344,349,357,374,379,387,388,392,399,401,403,414,421,422,426,437,460,479,505,513,521,527,528,531,539,544,565,578,609,617,630,670,683,685,688,696,713,736,770,811,837,885,932,960,993,1013,1040,1063,1079,1083,1156,1186,1207,1231,1310,1325,1362,1463,1467,1498,1514,1562,1594,1707,1740,1849,1903,2031,2068,2163,2196,2241,2336,2377,2549,2678,2797,3183,3236,4362,4450,5077,5919,6129,6562,7982,8303,8571,10901</t>
  </si>
  <si>
    <t>1110010100100000101011101010100111001100110100111111011011000010111000000000011000101011100000101100000011011011111001110101110001110100010101000100110011101001011010111001110101111010000100101111010011111100001000111110101010101000010011011101001000100101110011101001100110111000</t>
  </si>
  <si>
    <t>2022-12-20 20:52:28.977872</t>
  </si>
  <si>
    <t>2022-12-20 21:52:29.662811</t>
  </si>
  <si>
    <t>0.8791908162111282,0.8791908162111282,0.8791908162111282,0.8791908162111282,0.8791908162111282,0.8791908162111282,0.8791908162111282,0.8791908162111282,0.8791908162111282,0.8791908162111282,0.8791908162111282,0.8791908162111282,0.8791908162111282,0.8791908162111282,0.8791908162111282,0.8791908162111282,0.8791908162111282,0.8791908162111282,0.8791908162111282,0.8791908162111282,0.8791908162111282,0.8791908162111282,0.8791908162111282,0.8791908162111282,0.8791908162111282,0.8791908162111282,0.8791908162111282,0.8791908162111282,0.8791908162111282,0.8791908162111282</t>
  </si>
  <si>
    <t>419554751804247529352510471740230031225317084801079503055833417640934240901816564075,419554751804247529352510471740230031225317084801079503055833417640934240901816564075,419554751804247529352510471740230031225317084801079503055833417640934240901816564075,419554751804247529352510471740230031225317084801079503055833417640934240901816564075,419554751804247529352510471740230031225317084801079503055833417640934240901816564075,419554751804247529352510471740230031225317084801079503055833417640934240901816564075,419554751804247529352510471740230031225317084801079503055833417640934240901816564075,419554751804247529352510471740230031225317084801079503055833417640934240901816564075,419554751804247529352510471740230031225317084801079503055833417640934240901816564075,419554751804247529352510471740230031225317084801079503055833417640934240901816564075,419554751804247529352510471740230031225317084801079503055833417640934240901816564075,419554751804247529352510471740230031225317084801079503055833417640934240901816564075,419554751804247529352510471740230031225317084801079503055833417640934240901816564075,419554751804247529352510471740230031225317084801079503055833417640934240901816564075,419554751804247529352510471740230031225317084801079503055833417640934240901816564075,419554751804247529352510471740230031225317084801079503055833417640934240901816564075,419554751804247529352510471740230031225317084801079503055833417640934240901816564075,419554751804247529352510471740230031225317084801079503055833417640934240901816564075,419554751804247529352510471740230031225317084801079503055833417640934240901816564075,419554751804247529352510471740230031225317084801079503055833417640934240901816564075,419554751804247529352510471740230031225317084801079503055833417640934240901816564075,419554751804247529352510471740230031225317084801079503055833417640934240901816564075,419554751804247529352510471740230031225317084801079503055833417640934240901816564075,419554751804247529352510471740230031225317084801079503055833417640934240901816564075,419554751804247529352510471740230031225317084801079503055833417640934240901816564075,419554751804247529352510471740230031225317084801079503055833417640934240901816564075,419554751804247529352510471740230031225317084801079503055833417640934240901816564075,419554751804247529352510471740230031225317084801079503055833417640934240901816564075,419554751804247529352510471740230031225317084801079503055833417640934240901816564075,419554751804247529352510471740230031225317084801079503055833417640934240901816564075</t>
  </si>
  <si>
    <t>-9.349292624778926,-8.781719804427015,-8.598500189852935,-7.641360412946123,-7.356642484268298,-7.069847535950532,-6.769217464554928,-6.465916007398025,-6.447000127978098,-6.2871959117555845,-6.260013898504253,-5.898815312470545,-5.7390101446890185,-5.507594518044302,-5.4104546637415485,-5.349284197575205,-5.252424365577913,-5.10901404404268,-5.005697735633994,-4.980114355412922,-4.80663138547038,-4.733325357445629,-4.466761178912999,-4.428488555284036,-4.225620913166883,-4.210226974238656,-4.132642673256781,-4.111778590208955,-4.068359036585667,-3.9259247958350794,-3.8527828525236827,-3.829136016870169,-3.517566510073571,-3.447889973438841,-3.4104598985206476,-3.390211966148227,-3.2003035648617386,-3.13459955219765,-3.023410840475439,-3.0001463843987373,-3.0000753904439987,-2.9926834688560753,-2.9011863126802706,-2.8889661283694585,-2.7703352371292422,-2.758031073002147,-2.599522856557593,-2.582997594255962,-2.5164420542471193,-2.4724706290414633,-2.45368195596425,-2.441060577502318,-2.4360285766104197,-2.3898663553362383,-2.3490537236486744,-2.2714653297409524,-2.234999223574168,-2.2098038579409205,-2.2082515145833024,-2.1021712728251893,-2.051105997035254,-2.0047881479466785,-1.9219067516019548,-1.9123415770142869,-1.9000496266836615,-1.7786553632334507,-1.7621904038231846,-1.740329274887696,-1.6162685659182543,-1.6118370009033165,-1.59696325046706,-1.566586996216291,-1.4869335663468999,-1.4761663923663302,-1.433135672613502,-1.369339561630237,-1.3188662163544551,-1.2713376716059628,-1.2569795506097268,-1.2134528534009634,-1.1519107131079713,-1.1270113660438041,-1.1065838767272018,-1.0787406691396657,-1.068858643555548,-1.0333921763050455,-1.0085601672913453,-0.8322153676422512,-0.8170607278694133,-0.8127795569889051,-0.7898295396652333,-0.7841936464424674,-0.6336668989797227,-0.6266525454548331,-0.5703090252046319,-0.5285983588044716,-0.5028106265505019,-0.49406333797170415,-0.4715966918245589,-0.41902632780660937,-0.41167834127561004,-0.3389394421479948,-0.3324860066898049,-0.25302918801161856,-0.2366482240581776,-0.22646109912752638,-0.1661441686582057,-0.1368456439999189,-0.010417865891132194,0.01656117389837558,0.023901252365449654,0.0625185376749991,0.07831996047622475,0.09144186703599211,0.1290940856066302,0.14509399011240282,0.17600986856633694,0.19266341376196783,0.21913711527619037,0.23514968853932414,0.24461143118245326,0.3031391869563069,0.31619705240100726,0.3284218409243316,0.3302466617108587,0.3754051560303425,0.3778199009556463,0.38361829932027675,0.3836182993202774,0.5102296510632042,0.5277463818716224,0.55131397964584,0.5548933426335084,0.6111769532068168,0.6159861709985304,0.6163495788211786,0.6814922794252214,0.6814922794252224,0.7071736567997418,0.7373581781782174,0.7439279246826408,0.7614727785753315,0.7969896824136796,0.8344318327570326,0.8344318327570337,0.8536748527249236,0.8791908162111282</t>
  </si>
  <si>
    <t>0.5435903072357178,2.424985647201538,4.053314208984375,5.149425506591797,7.3055384159088135,18.274805307388306,19.854300498962402,22.835897207260132,25.51189637184143,25.783668994903564,27.38641381263733,27.664212226867676,30.654666423797607,31.484123468399048,32.819438457489014,33.08067536354065,33.34540319442749,36.86922574043274,37.40576720237732,39.283777475357056,39.90835785865784,41.29776644706726,43.39180517196655,46.32312250137329,49.27617597579956,50.09414792060852,52.56334400177002,53.09892296791077,54.97434425354004,55.514914751052856,57.67073035240173,59.54772686958313,59.822429180145264,62.48641896247864,63.57264184951782,64.1082854270935,64.37401008605957,66.780268907547,71.00081849098206,71.5389015674591,71.81568932533264,73.18001389503479,73.44829773902893,74.2495949268341,76.41425967216492,76.95377731323242,81.30274438858032,85.38539576530457,86.20482110977173,86.46658253669739,88.60432457923889,91.38325667381287,91.92741298675537,93.28966736793518,97.3313524723053,97.60915231704712,104.18291211128235,104.45568799972534,107.43190574645996,116.62857055664062,120.08558130264282,122.4111647605896,127.8043909072876,131.28639459609985,133.72591280937195,135.09154200553894,144.78294444084167,148.03071403503418,151.2510223388672,159.3614001274109,161.51160097122192,167.95904517173767,170.89529657363892,173.6240313053131,177.38973450660706,184.74117422103882,185.2657072544098,196.050931930542,200.00441670417786,205.2156844139099,207.89132022857666,211.93953895568848,218.38316869735718,222.68831062316895,225.92374181747437,232.07263207435608,236.8899176120758,241.43890714645386,257.44206142425537,275.59303998947144,280.42250514030457,288.96002078056335,295.96895599365234,318.75517749786377,331.9511389732361,380.7721621990204,401.06056332588196,407.2171244621277,415.0566952228546,415.862512588501,420.1206724643707,423.0539195537567,427.0569088459015,427.3191475868225,451.5043992996216,473.9605119228363,474.8014738559723,482.06928539276123,488.5308439731598,547.508419752121,620.7106263637543,739.4646286964417,915.2484033107758,985.47602891922,1000.7445964813232,1046.1514031887054,1081.8859157562256,1091.6876578330994,1097.0361711978912,1121.162444114685,1144.6474905014038,1154.524278640747,1188.532658815384,1468.125254392624,1614.0226650238037,1720.3333415985107,1809.8191885948181,1983.4784243106842,2040.9410455226898,2079.0604298114777,2111.2455954551697,2213.125151157379,2224.956955432892,2234.9196734428406,2287.997772693634,2303.5084969997406,2348.9488730430603,2397.412708044052,2433.9585433006287,2442.698452949524,2976.024525642395,3252.0417108535767,3381.7569913864136,3439.839093208313,3501.6285910606384,3536.53044629097,3586.708904027939</t>
  </si>
  <si>
    <t>1,7,13,17,25,66,72,83,93,94,100,101,112,115,120,121,122,135,137,144,146,151,159,170,181,184,193,195,202,204,212,219,220,230,234,236,237,246,262,264,265,270,271,274,282,284,299,314,317,318,326,336,338,343,358,359,383,384,395,429,442,451,471,484,493,498,533,545,557,587,595,619,630,640,654,681,683,723,738,757,767,782,806,822,834,857,875,892,949,1015,1033,1065,1091,1176,1223,1400,1476,1499,1528,1531,1547,1558,1573,1574,1664,1748,1751,1778,1802,2022,2296,2739,3396,3659,3716,3886,4020,4057,4077,4167,4255,4292,4419,5463,6009,6405,6740,7390,7603,7744,7864,8245,8289,8326,8524,8582,8752,8933,9070,9103,11095,12122,12600,12812,13038,13163,13345</t>
  </si>
  <si>
    <t>0011011101001001101100011000110111111111000000001110111001101000101000100000100100111101001011000010001000100011100010110111101011010011001110100111110000111011110110111111101000001010111000001010010010011010111000011111101011001100110111000101000100010101000010101011100101101011</t>
  </si>
  <si>
    <t>2022-12-20 20:53:50.358364</t>
  </si>
  <si>
    <t>2022-12-20 21:53:50.915833</t>
  </si>
  <si>
    <t>0.7151033624996681,0.7151033624996681,0.7151033624996681,0.7151033624996681,0.7151033624996681,0.7151033624996681,0.7151033624996681,0.7151033624996681,0.7151033624996681,0.7151033624996681,0.7151033624996681,0.7151033624996681,0.7151033624996681,0.7151033624996681,0.7151033624996681,0.7151033624996681,0.7151033624996681,0.7151033624996681,0.7151033624996681,0.7151033624996681,0.7151033624996681,0.7151033624996681,0.7151033624996681,0.7151033624996681,0.7151033624996681,0.7151033624996681,0.7151033624996681,0.7151033624996681,0.7151033624996681,0.7151033624996681</t>
  </si>
  <si>
    <t>1188562330455067502183035417449644956739108965929146296717810320105485833197143886393,1188562330455067502183035417449644956739108965929146296717810320105485833197143886393,1188562330455067502183035417449644956739108965929146296717810320105485833197143886393,1188562330455067502183035417449644956739108965929146296717810320105485833197143886393,1188562330455067502183035417449644956739108965929146296717810320105485833197143886393,1188562330455067502183035417449644956739108965929146296717810320105485833197143886393,1188562330455067502183035417449644956739108965929146296717810320105485833197143886393,1188562330455067502183035417449644956739108965929146296717810320105485833197143886393,1188562330455067502183035417449644956739108965929146296717810320105485833197143886393,1188562330455067502183035417449644956739108965929146296717810320105485833197143886393,1188562330455067502183035417449644956739108965929146296717810320105485833197143886393,1188562330455067502183035417449644956739108965929146296717810320105485833197143886393,1188562330455067502183035417449644956739108965929146296717810320105485833197143886393,1188562330455067502183035417449644956739108965929146296717810320105485833197143886393,1188562330455067502183035417449644956739108965929146296717810320105485833197143886393,1188562330455067502183035417449644956739108965929146296717810320105485833197143886393,1188562330455067502183035417449644956739108965929146296717810320105485833197143886393,1188562330455067502183035417449644956739108965929146296717810320105485833197143886393,1188562330455067502183035417449644956739108965929146296717810320105485833197143886393,1188562330455067502183035417449644956739108965929146296717810320105485833197143886393,1188562330455067502183035417449644956739108965929146296717810320105485833197143886393,1188562330455067502183035417449644956739108965929146296717810320105485833197143886393,1188562330455067502183035417449644956739108965929146296717810320105485833197143886393,1188562330455067502183035417449644956739108965929146296717810320105485833197143886393,1188562330455067502183035417449644956739108965929146296717810320105485833197143886393,1188562330455067502183035417449644956739108965929146296717810320105485833197143886393,1188562330455067502183035417449644956739108965929146296717810320105485833197143886393,1188562330455067502183035417449644956739108965929146296717810320105485833197143886393,1188562330455067502183035417449644956739108965929146296717810320105485833197143886393,1188562330455067502183035417449644956739108965929146296717810320105485833197143886393</t>
  </si>
  <si>
    <t>-8.275359671783656,-7.967693339556232,-7.505872737790084,-6.924357932960355,-6.498661448935014,-6.046373412010326,-5.982491338646207,-5.820315276335011,-5.754585081855685,-5.753552880046041,-5.735248760506068,-5.6487926743539365,-5.574665580850382,-5.111019971438611,-5.00206587280585,-4.973587328142229,-4.964990855811654,-4.799817593070278,-4.65331757911857,-4.652821839794283,-4.360396360753874,-4.312047107546206,-4.306035176720054,-4.14409377171736,-4.120717908907906,-4.05724514570617,-3.9828755424010285,-3.747618372742509,-3.7349902264708463,-3.5499261390216343,-3.505358087800687,-3.4124094718406135,-3.2717868049977494,-3.057822596456323,-3.0414167403637173,-3.0070441733999567,-2.9061390229214323,-2.840592669940861,-2.8192820575562387,-2.7610773589252933,-2.7373047436485467,-2.5622027830367577,-2.4295669250565077,-2.3564039059074373,-2.218061341331348,-2.114681287090928,-2.057760996258529,-1.8906105496455883,-1.8280458134210842,-1.809441711073499,-1.7834041723668275,-1.7212744409702223,-1.666662403277692,-1.4981092839339325,-1.469675701081718,-1.4263949039418298,-1.3630650570657643,-1.3617032672742218,-1.3518540016878478,-1.3361957561917843,-1.1589889413921972,-1.1467425806076044,-1.1444929808325632,-1.134877804464767,-1.1190343033801764,-1.1136369854250532,-1.0920282234451641,-0.9675610906003875,-0.9530309163716085,-0.8933454978986253,-0.8664262182526719,-0.8471371478044705,-0.8187522991818579,-0.8086191020364548,-0.7789456915105388,-0.7789456915105377,-0.6797599441454297,-0.642264984462012,-0.6281112767438541,-0.5656600758247072,-0.5064236699405502,-0.4748606743032324,-0.42160755735411237,-0.29508673297886373,-0.235935216668209,-0.23337268566809852,-0.2218979061533203,-0.21939527992481905,-0.17979539379777426,-0.16437055567809064,-0.09457322636727739,-0.017979730290157647,0.11253758617203954,0.11253758617204013,0.11253758617204146,0.11543822569313014,0.14098787745206082,0.14225252664457577,0.14474347482907046,0.1477217495654615,0.15475294211560509,0.16462088592361626,0.1850205998678602,0.18502059986786065,0.20868712124680702,0.22624207895646967,0.22905376742674777,0.24289524162700116,0.26526275506101527,0.2813367531577451,0.30301460674798897,0.3287999751195728,0.3561410138948198,0.4099001543465997,0.4252182930445484,0.4292194288107856,0.4590749259419974,0.546751645213832,0.5551516822837149,0.555151682283715,0.5551516822837168,0.5666419832696934,0.59630169488525,0.6273852050984408,0.629003428015469,0.6551277605765328,0.7151033624996681</t>
  </si>
  <si>
    <t>0.5470583438873291,4.851912260055542,6.4671759605407715,12.453795909881592,16.533690929412842,18.18901228904724,20.350773572921753,21.190192222595215,21.457117319107056,22.26188349723816,23.62928295135498,23.904086112976074,24.16786551475525,24.725502729415894,27.967386484146118,28.2416729927063,28.518988132476807,28.780248641967773,30.40220832824707,30.721171379089355,30.989428281784058,35.500452756881714,36.049009799957275,37.119112730026245,38.1937415599823,40.03680062294006,40.292025566101074,40.79850673675537,43.697046995162964,44.79117393493652,46.64551091194153,47.97524285316467,50.66763710975647,51.742661237716675,56.81191349029541,57.11124110221863,57.972312688827515,58.779290437698364,61.48705554008484,62.81779956817627,66.08968806266785,69.29945230484009,71.7614357471466,74.75958633422852,78.57909536361694,81.54689693450928,87.72085189819336,91.01504111289978,92.35186433792114,98.55793237686157,99.39936375617981,101.2927188873291,103.44740390777588,110.47076559066772,112.3212730884552,113.67153978347778,118.18853163719177,125.85491704940796,126.38245153427124,127.20189762115479,128.79339861869812,136.59499144554138,137.3902645111084,137.65251350402832,139.7915289402008,140.8831079006195,141.15586924552917,141.95069670677185,144.36324071884155,144.8993010520935,146.76761293411255,150.82804155349731,162.2249083518982,182.87139916419983,185.567777633667,198.4486243724823,207.22849941253662,213.46025609970093,219.09556674957275,226.04759049415588,226.84688901901245,273.2699508666992,280.55180525779724,294.6270034313202,299.7025725841522,306.91395115852356,308.7883665561676,309.3047297000885,311.1855273246765,345.4898977279663,355.6720299720764,395.7963032722473,471.1511209011078,656.7135941982269,715.17413854599,932.1739013195038,1083.0732238292694,1118.2522823810577,1190.0992476940155,1295.6242809295654,1307.1739852428436,1491.7281656265259,1582.6588726043701,1628.7800340652466,1696.0771532058716,1753.2459499835968,1877.3389043807983,1900.2819993495941,2101.8450965881348,2125.5521886348724,2208.4510140419006,2219.1481573581696,2226.384429216385,2239.4355862140656,2286.067544698715,2370.038157224655,2404.0908777713776,2447.8899524211884,2762.2611112594604,2849.1667351722717,2924.4385607242584,2952.029892683029,3133.935004234314,3145.366112470627,3243.5363852977753,3379.793609380722,3512.5170023441315</t>
  </si>
  <si>
    <t>1,16,22,44,59,65,73,76,77,80,85,86,87,89,101,102,103,104,110,111,112,129,131,135,139,146,147,149,160,164,171,176,186,190,208,209,212,215,225,230,242,254,263,274,288,299,322,334,339,362,365,372,380,406,413,418,435,463,465,468,474,503,506,507,515,519,520,523,532,534,541,556,599,673,683,730,763,786,807,833,836,1002,1029,1081,1100,1127,1134,1136,1143,1271,1309,1459,1740,2433,2652,3464,4030,4162,4431,4827,4870,5560,5901,6073,6324,6538,7003,7089,7840,7929,8238,8278,8305,8354,8529,8844,8971,9135,10309,10635,10916,11019,11697,11739,12102,12601,13082</t>
  </si>
  <si>
    <t>1001110010100000001100001001111111000001011101111001111001101011100000000010011001101101011110000010100001000011111100100110010110101110011111001001111001101011110001010110111111001110000110101110110011001000100001101111001010101110000111000101000100100001110111101000101000111001</t>
  </si>
  <si>
    <t>2022-12-20 20:54:47.972585</t>
  </si>
  <si>
    <t>2022-12-20 21:54:48.636598</t>
  </si>
  <si>
    <t>0.38858524439143594,0.38858524439143594,0.38858524439143594,0.38858524439143594,0.38858524439143594,0.38858524439143594,0.38858524439143594,0.38858524439143594,0.38858524439143594,0.38858524439143594,0.38858524439143594,0.38858524439143594,0.38858524439143594,0.38858524439143594,0.38858524439143594,0.38858524439143594,0.38858524439143594,0.38858524439143594,0.38858524439143594,0.38858524439143594,0.38858524439143594,0.38858524439143594,0.38858524439143594,0.38858524439143594,0.38858524439143594,0.38858524439143594,0.38858524439143594,0.38858524439143594,0.38858524439143594,0.38858524439143594</t>
  </si>
  <si>
    <t>549277511367517894662578563838385918763757292558003850584410374214388546741718368340,549277511367517894662578563838385918763757292558003850584410374214388546741718368340,549277511367517894662578563838385918763757292558003850584410374214388546741718368340,549277511367517894662578563838385918763757292558003850584410374214388546741718368340,549277511367517894662578563838385918763757292558003850584410374214388546741718368340,549277511367517894662578563838385918763757292558003850584410374214388546741718368340,549277511367517894662578563838385918763757292558003850584410374214388546741718368340,549277511367517894662578563838385918763757292558003850584410374214388546741718368340,549277511367517894662578563838385918763757292558003850584410374214388546741718368340,549277511367517894662578563838385918763757292558003850584410374214388546741718368340,549277511367517894662578563838385918763757292558003850584410374214388546741718368340,549277511367517894662578563838385918763757292558003850584410374214388546741718368340,549277511367517894662578563838385918763757292558003850584410374214388546741718368340,549277511367517894662578563838385918763757292558003850584410374214388546741718368340,549277511367517894662578563838385918763757292558003850584410374214388546741718368340,549277511367517894662578563838385918763757292558003850584410374214388546741718368340,549277511367517894662578563838385918763757292558003850584410374214388546741718368340,549277511367517894662578563838385918763757292558003850584410374214388546741718368340,549277511367517894662578563838385918763757292558003850584410374214388546741718368340,549277511367517894662578563838385918763757292558003850584410374214388546741718368340,549277511367517894662578563838385918763757292558003850584410374214388546741718368340,549277511367517894662578563838385918763757292558003850584410374214388546741718368340,549277511367517894662578563838385918763757292558003850584410374214388546741718368340,549277511367517894662578563838385918763757292558003850584410374214388546741718368340,549277511367517894662578563838385918763757292558003850584410374214388546741718368340,549277511367517894662578563838385918763757292558003850584410374214388546741718368340,549277511367517894662578563838385918763757292558003850584410374214388546741718368340,549277511367517894662578563838385918763757292558003850584410374214388546741718368340,549277511367517894662578563838385918763757292558003850584410374214388546741718368340,549277511367517894662578563838385918763757292558003850584410374214388546741718368340</t>
  </si>
  <si>
    <t>-7.1166248602373665,-6.930441899357907,-6.76879481208468,-6.3160884404667215,-6.236204442426644,-6.117588592232874,-5.7281671404950245,-5.650424652089501,-5.535980155604731,-5.3986814379156325,-5.338784566277845,-5.248670031817712,-5.15283091281583,-5.095869186781707,-4.994944459618947,-4.893544612516492,-4.804009047076189,-4.802815578927855,-4.787293437866351,-4.765912970192067,-4.573111468386812,-4.538724923933055,-4.529771924500639,-4.426479954459076,-4.30700498979774,-4.279435920551449,-4.272758889859082,-4.2645204843690365,-4.167165442992331,-4.071872829856151,-4.026285704115491,-3.9224702948662995,-3.9126813208734252,-3.807337057380019,-3.7883579929368527,-3.620584625325461,-3.540725047346356,-3.358115983541898,-3.269455972487993,-3.2247690066358246,-3.1479096444837635,-3.145681901140961,-3.120841674490433,-3.063109020027152,-3.053547275070463,-3.0472007289135234,-3.0047507918453005,-2.826795978455769,-2.8148847472667944,-2.70221794161765,-2.5850837908005957,-2.518068164125779,-2.488072134458985,-2.443388561498955,-2.4228972605802093,-2.407107752031724,-2.325429331683023,-2.233615271015666,-2.231223422207161,-2.1697927410207236,-2.1343508829450353,-2.0930019426076885,-2.079128224898456,-2.028911241159413,-1.8871161157883745,-1.7805609908083528,-1.7170288177356592,-1.6889008656196027,-1.68790812389059,-1.6718302392792683,-1.562484646944502,-1.5545326977763552,-1.528233328947525,-1.5091295436892642,-1.5024702053529084,-1.4558034424638648,-1.4550772389033448,-1.4316530861245862,-1.3450180306572597,-1.2949206975706709,-1.1701426713909353,-1.1667902001188377,-1.0987601592638994,-1.0896170883816303,-1.0487215083380343,-0.8595398002034227,-0.8381132041240991,-0.8336704379838791,-0.8027836079600355,-0.7792818860384314,-0.6278891076624659,-0.6072279537210792,-0.6048458244114638,-0.5900297280509834,-0.5672573706082957,-0.5013321752090885,-0.48848082379402075,-0.4803348816648638,-0.4725361175895129,-0.41161487450658574,-0.3882003753276682,-0.37826580295229706,-0.3295321996863316,-0.320686609663965,-0.28039693867551374,-0.23365072813672874,-0.22185211034211116,-0.15705280336589095,-0.14525160119962593,-0.12276324691729906,-0.1214157788924276,-0.08024778200673292,-0.07785346798121744,0.0020856434058204726,0.012686194551100247,0.06766739018703266,0.08525641957662827,0.11383937722902233,0.12154757223278576,0.1215475722327862,0.12227783588192023,0.12854499525575408,0.1389024872144079,0.14294911895079648,0.16262484579095843,0.16262484579095998,0.19083589050269634,0.19523997423916845,0.19702233744411282,0.21653841568152174,0.25598444600806375,0.2900751667293311,0.3088772552210106,0.34413419360625946,0.3515368994694168,0.3619187835119999,0.3885567437289992,0.38858524439143594</t>
  </si>
  <si>
    <t>0.5381009578704834,9.704910039901733,13.80371904373169,15.950963973999023,17.835370302200317,18.111159324645996,19.176300764083862,21.876482009887695,22.966688871383667,23.230928897857666,24.597959756851196,24.865211963653564,25.934248685836792,27.007922887802124,27.81062364578247,29.709457635879517,31.056981325149536,32.12077355384827,33.53320240974426,34.06769561767578,34.603737115859985,34.85945916175842,36.21277689933777,37.28130531311035,37.54807186126709,40.24620342254639,41.35242295265198,41.6211302280426,41.89252424240112,45.94753336906433,47.81334161758423,48.60815358161926,49.41796040534973,51.314634561538696,51.591423988342285,53.756343126297,54.295843839645386,55.10466527938843,55.919435024261475,59.34272360801697,60.6996853351593,62.35767579078674,62.95139527320862,65.62225866317749,66.94246888160706,67.74424314498901,69.61577081680298,72.03515887260437,73.40820121765137,77.68659591674805,81.96660947799683,83.05977439880371,90.30322337150574,91.63598442077637,94.89912557601929,95.94956564903259,99.11110258102417,101.7803282737732,104.99026274681091,107.15145206451416,107.68096232414246,109.56255388259888,112.52118015289307,113.35900664329529,114.20085501670837,120.14784955978394,126.9275414943695,129.97083067893982,132.9042670726776,135.8500099182129,137.96225142478943,144.14582347869873,144.6733899116516,148.4042203426361,155.70763993263245,163.467365026474,164.27414727210999,170.96237111091614,174.9898271560669,177.89023542404175,187.3522069454193,201.9321916103363,206.5173909664154,212.1064898967743,233.93968224525452,238.99383902549744,242.17860388755798,260.27779936790466,305.24653577804565,308.6796452999115,314.8224449157715,321.18773579597473,436.3627734184265,456.31294870376587,465.212105512619,466.0589990615845,468.50096702575684,471.96884202957153,483.91426253318787,619.1598343849182,638.5172266960144,648.9801185131073,707.7607753276825,742.6529929637909,747.6730241775513,750.9194052219391,758.199898481369,758.743506193161,764.0771200656891,787.3597295284271,806.4837818145752,827.9329943656921,842.5981204509735,924.5714359283447,1018.405430316925,1032.3362987041473,1125.729112625122,1335.4386434555054,1403.152230978012,1612.6444976329803,1672.8185503482819,1710.2662560939789,1755.13489818573,1795.3142330646515,1808.643869638443,1916.1183602809906,1946.712634563446,1956.9163858890533,2042.1496896743774,2073.873153448105,2178.1718356609344,2302.3272273540497,2449.4165308475494,2659.05526137352,2660.6635282039642,3184.061783313751,3310.2284874916077,3372.7603800296783</t>
  </si>
  <si>
    <t>1,34,49,57,64,65,69,79,83,84,89,90,94,98,101,108,113,117,122,124,126,127,132,136,137,147,151,152,153,168,175,178,181,188,189,197,199,202,205,218,223,229,231,241,246,249,256,265,270,286,302,306,333,338,350,354,366,376,388,396,398,405,415,418,421,442,467,478,488,499,507,530,532,546,573,602,605,630,645,656,689,740,756,777,858,877,889,957,1125,1138,1161,1185,1615,1690,1723,1726,1735,1748,1793,2299,2371,2410,2630,2760,2779,2791,2818,2820,2840,2927,2999,3079,3134,3441,3793,3845,4195,4980,5233,6016,6241,6381,6549,6699,6749,7149,7262,7300,7619,7737,8126,8591,9141,9924,9930,11881,12344,12571</t>
  </si>
  <si>
    <t>0100100001100001111001010010101111110100000011010101010111101110011010111010100100001110101001010010111001011101010011010111100111001001011111111101000000001001111110101000011110011000001111011100111001100101110011000001110110100111001101011100000010111100000110100100000001010100</t>
  </si>
  <si>
    <t>2022-12-20 20:56:40.677761</t>
  </si>
  <si>
    <t>2022-12-20 21:56:41.308579</t>
  </si>
  <si>
    <t>0.7251656083605117,0.7251656083605117,0.7251656083605117,0.7251656083605117,0.7251656083605117,0.7251656083605117,0.7251656083605117,0.7251656083605117,0.7251656083605117,0.7251656083605117,0.7251656083605117,0.7251656083605117,0.7251656083605117,0.7251656083605117,0.7251656083605117,0.7251656083605117,0.7251656083605117,0.7251656083605117,0.7251656083605117,0.7251656083605117,0.7251656083605117,0.7251656083605117,0.7251656083605117,0.7251656083605117,0.7251656083605117,0.7251656083605117,0.7251656083605117,0.7251656083605117,0.7251656083605117,0.7251656083605117</t>
  </si>
  <si>
    <t>1503832075928465458052240184152893230031442599998362164970839593573397493865972463295,1503832075928465458052240184152893230031442599998362164970839593573397493865972463295,1503832075928465458052240184152893230031442599998362164970839593573397493865972463295,1503832075928465458052240184152893230031442599998362164970839593573397493865972463295,1503832075928465458052240184152893230031442599998362164970839593573397493865972463295,1503832075928465458052240184152893230031442599998362164970839593573397493865972463295,1503832075928465458052240184152893230031442599998362164970839593573397493865972463295,1503832075928465458052240184152893230031442599998362164970839593573397493865972463295,1503832075928465458052240184152893230031442599998362164970839593573397493865972463295,1503832075928465458052240184152893230031442599998362164970839593573397493865972463295,1503832075928465458052240184152893230031442599998362164970839593573397493865972463295,1503832075928465458052240184152893230031442599998362164970839593573397493865972463295,1503832075928465458052240184152893230031442599998362164970839593573397493865972463295,1503832075928465458052240184152893230031442599998362164970839593573397493865972463295,1503832075928465458052240184152893230031442599998362164970839593573397493865972463295,1503832075928465458052240184152893230031442599998362164970839593573397493865972463295,1503832075928465458052240184152893230031442599998362164970839593573397493865972463295,1503832075928465458052240184152893230031442599998362164970839593573397493865972463295,1503832075928465458052240184152893230031442599998362164970839593573397493865972463295,1503832075928465458052240184152893230031442599998362164970839593573397493865972463295,1503832075928465458052240184152893230031442599998362164970839593573397493865972463295,1503832075928465458052240184152893230031442599998362164970839593573397493865972463295,1503832075928465458052240184152893230031442599998362164970839593573397493865972463295,1503832075928465458052240184152893230031442599998362164970839593573397493865972463295,1503832075928465458052240184152893230031442599998362164970839593573397493865972463295,1503832075928465458052240184152893230031442599998362164970839593573397493865972463295,1503832075928465458052240184152893230031442599998362164970839593573397493865972463295,1503832075928465458052240184152893230031442599998362164970839593573397493865972463295,1503832075928465458052240184152893230031442599998362164970839593573397493865972463295,1503832075928465458052240184152893230031442599998362164970839593573397493865972463295</t>
  </si>
  <si>
    <t>-8.126499310423156,-7.8987209179947735,-7.833963430128304,-7.73162869452083,-7.609439493823428,-7.153939551355034,-7.081112471898236,-6.891764933613917,-6.6635156510637215,-6.567907364165228,-6.428715643090842,-6.400481909407341,-6.275435122492556,-6.129055093858213,-6.113397615817993,-5.694618217258721,-5.665068463366017,-5.39735928605595,-5.359314427786557,-5.350319978426312,-5.2183946767979155,-5.1737734867987895,-5.058328773179959,-5.003082219556127,-4.997896520134273,-4.635756932403975,-4.359314887435849,-4.320296804421738,-4.303124269437939,-4.198222545313202,-4.1553888961924335,-4.1240686762117935,-3.9071881827887527,-3.878524177148805,-3.69914946160741,-3.5754165704106424,-3.5032112935848105,-3.3181115217087616,-3.2811596337043114,-3.238077455599588,-3.2007460776197254,-3.176496891469641,-3.0506908257650562,-2.9176385650000594,-2.8906813460662937,-2.8656251544654987,-2.8576700666794266,-2.8105581769480463,-2.770453235825044,-2.7555812693918256,-2.7260250163297224,-2.7056619047754347,-2.6744745562602517,-2.6601642513842294,-2.635398743932058,-2.5567421756698474,-2.524566214652558,-2.5020467183729678,-2.463277285214994,-2.3077532581840368,-2.230798356638657,-2.2247220577882745,-2.2036615656123106,-2.1604941408478897,-2.1442169554086887,-2.107449072319814,-2.0877182524611206,-1.9810456362936792,-1.90538375396295,-1.8185456074968152,-1.7525512264384604,-1.6730762306321905,-1.6077742028394482,-1.6015595195914838,-1.5416816238240103,-1.5165519426132268,-1.4827915800303149,-1.401937266114905,-1.3548825668051045,-1.3510598912334029,-1.188529327470636,-1.1316249715680884,-1.1008657347677677,-1.053156309041485,-1.0270220781649537,-0.9313364397777246,-0.9223988378291507,-0.8883604623739503,-0.8797420377672449,-0.7933617014601706,-0.7933617014601686,-0.7751313509383029,-0.7742135399221921,-0.7547199421718284,-0.7078046056914014,-0.6594791181092472,-0.5931728740022659,-0.5552533864905068,-0.5268857550739321,-0.47688037600507893,-0.38059130192512075,-0.3384386625573638,-0.32555856025311575,-0.29942354201997845,-0.2918847127177596,-0.2306234008436154,-0.08671288029266908,-0.009852398342581385,0.038267828046653955,0.038396408635035364,0.0409961975700441,0.04952645402194135,0.04978106041067194,0.05459703664338565,0.05485164339195252,0.0579974077918569,0.0961664063532949,0.11875992477632973,0.16149950108024044,0.168398628188765,0.2080846312889477,0.23474647379691013,0.2358788472305444,0.2556226750118736,0.29965857218712133,0.32474533369642633,0.3479062828532796,0.3499415202515835,0.36765540692010834,0.4025197817555812,0.42171613222613136,0.42952406890667516,0.4532310747253473,0.46015490087849203,0.46015490087849237,0.5215961805776426,0.5735115970946129,0.574085225211683,0.59645357048709,0.6366359517041442,0.6579748029789141,0.6579748029789145,0.6877936940147333,0.6899779002327957,0.719705491268115,0.724126143577962,0.7251656083605117</t>
  </si>
  <si>
    <t>0.5415148735046387,5.2251996994018555,6.303335905075073,7.888995170593262,8.14620590209961,9.47796368598938,13.581451654434204,15.98347806930542,17.117358922958374,18.408735990524292,20.093306303024292,20.637083768844604,22.224618196487427,24.094238996505737,26.21582818031311,26.493168592453003,28.632861137390137,28.897385597229004,31.85734987258911,32.64874982833862,32.90708541870117,33.16879343986511,35.0576913356781,35.60424304008484,35.87452006340027,37.461710929870605,39.87025737762451,42.88014030456543,43.690407037734985,44.48118329048157,45.29852104187012,47.17800831794739,47.985347747802734,50.14046049118042,53.371216773986816,57.117703676223755,61.687016248703,62.495304107666016,66.22003889083862,67.3000955581665,68.94577097892761,78.15360236167908,80.0236120223999,85.54075121879578,91.34232330322266,92.75424480438232,93.57905697822571,100.56023573875427,102.77710938453674,105.181401014328,106.55239725112915,107.62702989578247,109.26515626907349,111.11448216438293,111.38524270057678,114.20422768592834,117.69115734100342,121.95108246803284,125.17301797866821,131.81159710884094,134.468599319458,141.38513612747192,144.33704900741577,145.4175262451172,148.90784811973572,151.30273580551147,151.58403062820435,155.83504247665405,158.55085730552673,168.97094798088074,172.16190648078918,177.82621431350708,181.80152320861816,184.51521062850952,187.22535252571106,220.3121919631958,231.96750569343567,243.82237243652344,269.4234495162964,277.4651548862457,285.5604918003082,304.0749351978302,317.0317282676697,324.7858188152313,345.2900900840759,348.22561597824097,358.17815494537354,361.933308839798,377.8808641433716,409.7674934864044,480.21466732025146,528.8241832256317,532.5744729042053,544.2344110012054,545.8520359992981,584.708625793457,605.0071756839752,671.0491263866425,693.1286849975586,713.4371626377106,723.3132054805756,760.9724972248077,857.6072297096252,922.2726917266846,944.7541522979736,967.4831993579865,981.9716241359711,996.1823587417603,1067.855503320694,1155.7426302433014,1185.762102842331,1193.5317890644073,1227.137897491455,1229.5254213809967,1231.6679520606995,1235.722793340683,1258.7962470054626,1263.341476202011,1264.1428489685059,1304.0018751621246,1310.2141861915588,1315.298333644867,1328.1607103347778,1335.6244008541107,1337.4553015232086,1395.2161991596222,1456.1414222717285,1462.3037557601929,1502.6998591423035,1547.5056293010712,1560.118906736374,1628.6189510822296,1763.677766084671,1919.510104417801,2023.382069349289,2031.182454586029,2180.7828447818756,2232.8457050323486,2267.858157157898,2294.8617749214172,2667.9399495124817,2698.687068939209,2737.723582983017,3062.775449514389,3210.4500794410706,3241.943814754486,3409.513345718384</t>
  </si>
  <si>
    <t>1,16,20,26,27,32,47,56,60,64,70,72,78,85,93,94,102,103,114,117,118,119,126,128,129,135,144,155,158,161,164,171,174,182,194,208,225,228,242,246,252,284,291,310,329,334,337,363,371,380,385,389,395,402,403,413,426,442,454,479,489,515,526,530,543,552,553,569,579,618,630,651,666,676,686,810,853,897,992,1022,1052,1122,1170,1199,1276,1287,1324,1338,1398,1517,1779,1961,1975,2019,2025,2170,2246,2492,2575,2651,2688,2829,3192,3434,3519,3604,3658,3711,3980,4308,4420,4449,4575,4584,4592,4607,4693,4710,4713,4862,4885,4904,4952,4980,4987,5203,5430,5453,5604,5772,5819,6075,6579,7160,7548,7577,8137,8332,8463,8564,9958,10073,10218,11426,11968,12083,12687</t>
  </si>
  <si>
    <t>1100011000101011110100110100100101001001010111110010110110101010100001110010110101100010000010010110001011100000000010110010110000010110101010000101110001001110111001001000100010100100000111111011110001101101001011101111001111000001110101111010110110111100001000110111011010111111</t>
  </si>
  <si>
    <t>2022-12-20 20:56:44.302936</t>
  </si>
  <si>
    <t>2022-12-20 21:56:45.008166</t>
  </si>
  <si>
    <t>0.2997335113724854,0.2997335113724854,0.2997335113724854,0.2997335113724854,0.2997335113724854,0.2997335113724854,0.29427550712647566,0.29427550712647566,0.29427550712647566,0.29427550712647566,0.29427550712647566,0.29427550712647566,0.29427550712647566,0.29427550712647566,0.29427550712647566,0.29427550712647566,0.29427550712647566,0.29427550712647566,0.29427550712647566,0.29427550712647566,0.29427550712647566,0.29427550712647566,0.29427550712647566,0.29427550712647566,0.29427550712647566,0.29427550712647566,0.29427550712647566,0.29427550712647566,0.29427550712647566,0.29427550712647566</t>
  </si>
  <si>
    <t>724006750435881179396563832781072933198777096390436433370756334192114431109263683093,724006750435881179396563832781072933198777096390436433370756334192114431109263683093,724006750435881179396563832781072933198777096390436433370756334192114431109263683093,724006750435881179396563832781072933198777096390436433370756334192114431109263683093,724006750435881179396563832781072933198777096390436433370756334192114431109263683093,724006750435881179396563832781072933198777096390436433370756334192114431109263683093,724006750435881165916590499205753035865269552880621096552184122921828190557458591253,724006750435881165916590499205753035865269552880621096552184122921828190557458591253,724006750435881165916590499205753035865269552880621096552184122921828190557458591253,724006750435881165916590499205753035865269552880621096552184122921828190557458591253,724006750435881165916590499205753035865269552880621096552184122921828190557458591253,724006750435881165916590499205753035865269552880621096552184122921828190557458591253,724006750435881165916590499205753035865269552880621096552184122921828190557458591253,724006750435881165916590499205753035865269552880621096552184122921828190557458591253,724006750435881165916590499205753035865269552880621096552184122921828190557458591253,724006750435881165916590499205753035865269552880621096552184122921828190557458591253,724006750435881165916590499205753035865269552880621096552184122921828190557458591253,724006750435881165916590499205753035865269552880621096552184122921828190557458591253,724006750435881165916590499205753035865269552880621096552184122921828190557458591253,724006750435881165916590499205753035865269552880621096552184122921828190557458591253,724006750435881165916590499205753035865269552880621096552184122921828190557458591253,724006750435881165916590499205753035865269552880621096552184122921828190557458591253,724006750435881165916590499205753035865269552880621096552184122921828190557458591253,724006750435881165916590499205753035865269552880621096552184122921828190557458591253,724006750435881165916590499205753035865269552880621096552184122921828190557458591253,724006750435881165916590499205753035865269552880621096552184122921828190557458591253,724006750435881165916590499205753035865269552880621096552184122921828190557458591253,724006750435881165916590499205753035865269552880621096552184122921828190557458591253,724006750435881165916590499205753035865269552880621096552184122921828190557458591253,724006750435881165916590499205753035865269552880621096552184122921828190557458591253</t>
  </si>
  <si>
    <t>-7.560131230342289,-7.517072824454223,-7.254731573819212,-6.943729337135709,-6.938059384761958,-6.904607448848395,-6.8423627545324255,-6.669030343955453,-6.282320193820596,-6.20163436744086,-6.076041100340293,-6.024986689527432,-5.804038118713967,-5.764855707432526,-5.750560799281346,-5.656162781208001,-5.48855835747453,-5.26444904225791,-5.130886390472579,-5.0852301854749316,-5.033746254240821,-4.918180898225004,-4.862311026984667,-4.821653428361401,-4.763233425644232,-4.6258152063351,-4.606687522257251,-4.422158714880473,-4.297049434654292,-4.146736572825441,-4.073679201459087,-4.064870740961628,-4.01057893714088,-4.008811714015238,-3.999599350249308,-3.989119737679926,-3.915195713660254,-3.8461155017444013,-3.7956207291872546,-3.7362955457469527,-3.7281475947465847,-3.6935201826940225,-3.5502565090123923,-3.476508065629325,-3.421029150485938,-3.3736059086093415,-3.3578975628513366,-3.329439574048598,-3.265222254975876,-3.254813407126749,-3.240190247986329,-3.1358244025789688,-2.9987622883677116,-2.9019477820654846,-2.81573906328769,-2.7925360963654673,-2.7324551706259754,-2.6969335005160566,-2.657091752298907,-2.6537573288189282,-2.6024646722096967,-2.5993880805486014,-2.5161267212681175,-2.382439391771322,-2.3246516556562833,-2.3242958490672008,-2.265633220208034,-2.159943589377437,-2.0719990320274313,-2.0267823218229273,-1.9799377537751806,-1.9343491319390846,-1.8548814218173406,-1.8441766176104624,-1.8096561603895382,-1.7776904509855411,-1.7503099663098776,-1.6060998376050601,-1.5565126002484733,-1.510185032355273,-1.3418208624755186,-1.3110704599523784,-1.3095041771158369,-1.3005107218192882,-1.2727088928024073,-1.2583861109507433,-1.2573145733300208,-1.2103737253714746,-1.1763719176018348,-1.1480394648366832,-1.1407629734292868,-1.1072901883231092,-1.0697904317635056,-0.98606533034717,-0.9687083019752402,-0.9043485252983586,-0.8398114443678117,-0.8190783715261662,-0.8139363047778425,-0.7718564321803669,-0.7524639475997108,-0.7524639475997095,-0.7221850678336978,-0.7210686081444587,-0.7066028897480001,-0.6342975205609698,-0.6274062621455203,-0.5395889008758484,-0.4210994006419356,-0.3716250003958367,-0.3272181817811575,-0.31592848886272523,-0.30926343622625646,-0.2915937521009433,-0.2680212644457439,-0.2238825601900088,-0.2202192820338944,-0.20790329800018853,-0.19546502465913299,-0.18862025204358895,-0.18862025204358798,-0.15145663765044406,-0.12186425797998557,-0.11453726725371824,-0.09018738944899402,-0.06803998644563398,-0.01962850252027154,-0.013321260609710053,0.0020203327919104223,0.0020203327919107554,0.03189985753543492,0.03189985753543506,0.03836566608803091,0.04073053312242672,0.0442099635539901,0.08503128410721787,0.11963995820456245,0.20277601153018987,0.20450018182814086,0.2252874927879918,0.23343807922504364,0.23521718819179743,0.26830783277452147,0.2742499267162736,0.29427550712647566,0.2997335113724854</t>
  </si>
  <si>
    <t>0.571169376373291,1.1021406650543213,6.74347186088562,8.995516538619995,10.60871958732605,12.215343475341797,14.333844661712646,15.22582221031189,17.162757873535156,20.392345666885376,20.932433128356934,22.284300804138184,22.83035111427307,23.104682683944702,23.642728090286255,24.19710087776184,26.339821815490723,27.722298622131348,30.127872943878174,30.40464472770691,33.89821791648865,36.32681369781494,36.600605726242065,39.07744908332825,39.61646628379822,41.50288248062134,42.041980504989624,42.58052062988281,45.02315068244934,49.36392116546631,51.27113747596741,51.81871199607849,52.89027690887451,53.162071228027344,53.43937563896179,53.70667004585266,56.68734073638916,59.124855041503906,59.669382095336914,61.00876235961914,61.544350385665894,64.2565860748291,64.80916547775269,65.38184452056885,65.70328378677368,70.60107922554016,73.37717628479004,74.16235136985779,76.33728241920471,76.61655068397522,80.58337879180908,81.23062109947205,87.30447840690613,90.176509141922,90.70600438117981,98.28202366828918,98.56666874885559,103.71599817276001,109.7918348312378,111.97213172912598,115.19038319587708,119.01199316978455,120.6358106136322,125.67626667022705,133.19100332260132,136.94219207763672,140.2254617214203,150.98090720176697,158.50434064865112,160.4396619796753,163.38411855697632,164.70986366271973,166.86496138572693,169.61389327049255,172.59381651878357,174.17998337745667,180.13731384277344,181.80966353416443,188.32200980186462,195.0235457420349,199.34444642066956,214.4025173187256,234.79982233047485,239.39046335220337,252.66829323768616,268.37027168273926,271.0835790634155,272.71172857284546,275.4018337726593,304.7655258178711,316.1967294216156,326.3949556350708,353.7642152309418,359.1401951313019,363.46815609931946,383.94868183135986,472.4153485298157,532.8042237758636,554.9241333007812,581.2764823436737,597.100329875946,602.185277223587,602.7257742881775,643.5370440483093,658.1336672306061,688.2309358119965,743.5451247692108,748.9495677947998,754.890908241272,771.1655967235565,777.3162219524384,821.0163385868073,853.8681952953339,871.8108637332916,879.4142343997955,995.1550116539001,998.4129357337952,1022.8327503204346,1027.8425409793854,1036.4398274421692,1122.9247453212738,1143.4064891338348,1157.4369504451752,1157.7037191390991,1182.7411806583405,1230.572711467743,1333.5392146110535,1337.5377833843231,1358.8702292442322,1472.9800279140472,1473.520527601242,1476.9789278507233,1584.7810246944427,1734.2475156784058,1876.6313407421112,1955.9471549987793,2118.4844903945923,2244.9692318439484,2305.1756751537323,2405.687193632126,2521.9584414958954,2543.7640800476074,2689.3799562454224,3068.6323704719543,3187.1912491321564,3595.8833479881287</t>
  </si>
  <si>
    <t>1,2,23,31,37,43,50,53,60,72,74,79,81,82,84,86,94,99,108,109,122,131,132,141,143,150,152,154,163,179,186,188,192,193,194,195,206,215,217,222,224,234,236,238,239,255,265,268,276,277,291,293,312,322,324,352,353,372,394,402,414,428,434,453,481,495,507,547,575,582,593,598,606,616,627,633,655,661,685,710,726,782,857,874,923,981,991,997,1007,1117,1159,1198,1299,1319,1335,1411,1739,1963,2045,2143,2202,2221,2223,2374,2428,2540,2746,2766,2788,2848,2871,3035,3157,3224,3253,3683,3695,3786,3805,3837,4159,4235,4286,4287,4380,4558,4940,4955,5034,5456,5458,5471,5870,6426,6951,7245,7847,8317,8540,8911,9342,9424,9965,11363,11794,13246</t>
  </si>
  <si>
    <t>0101111101101000011001000101010011110000001110000101100110111111110111111011100110001011000101011100010010001000010101101001111000000001010001101100000110101011101010111010110010000001011001101100110001111001000101110010110100011010110010111100011111010110101010100110111000010101</t>
  </si>
  <si>
    <t>2022-12-20 20:56:59.610476</t>
  </si>
  <si>
    <t>2022-12-20 21:57:00.368855</t>
  </si>
  <si>
    <t>0.4425093817920004,0.4425093817920004,0.4425093817920004,0.4425093817920004,0.4425093817920004,0.4425093817920004,0.4425093817920004,0.4425093817920004,0.4425093817920004,0.4425093817920004,0.4425093817920004,0.4425093817920004,0.4425093817920004,0.4425093817920004,0.4425093817920004,0.4425093817920004,0.4425093817920004,0.4425093817920004,0.4425093817920004,0.4425093817920004,0.4425093817920004,0.4425093817920004,0.4425093817920004,0.4425093817920004,0.4425093817920004,0.4425093817920004,0.4425093817920004,0.4425093817920004,0.4425093817920004,0.4425093817920004</t>
  </si>
  <si>
    <t>1534164323260968286217181846969893795359715298993514979456453740130582134997960518612,1534164323260968286217181846969893795359715298993514979456453740130582134997960518612,1534164323260968286217181846969893795359715298993514979456453740130582134997960518612,1534164323260968286217181846969893795359715298993514979456453740130582134997960518612,1534164323260968286217181846969893795359715298993514979456453740130582134997960518612,1534164323260968286217181846969893795359715298993514979456453740130582134997960518612,1534164323260968286217181846969893795359715298993514979456453740130582134997960518612,1534164323260968286217181846969893795359715298993514979456453740130582134997960518612,1534164323260968286217181846969893795359715298993514979456453740130582134997960518612,1534164323260968286217181846969893795359715298993514979456453740130582134997960518612,1534164323260968286217181846969893795359715298993514979456453740130582134997960518612,1534164323260968286217181846969893795359715298993514979456453740130582134997960518612,1534164323260968286217181846969893795359715298993514979456453740130582134997960518612,1534164323260968286217181846969893795359715298993514979456453740130582134997960518612,1534164323260968286217181846969893795359715298993514979456453740130582134997960518612,1534164323260968286217181846969893795359715298993514979456453740130582134997960518612,1534164323260968286217181846969893795359715298993514979456453740130582134997960518612,1534164323260968286217181846969893795359715298993514979456453740130582134997960518612,1534164323260968286217181846969893795359715298993514979456453740130582134997960518612,1534164323260968286217181846969893795359715298993514979456453740130582134997960518612,1534164323260968286217181846969893795359715298993514979456453740130582134997960518612,1534164323260968286217181846969893795359715298993514979456453740130582134997960518612,1534164323260968286217181846969893795359715298993514979456453740130582134997960518612,1534164323260968286217181846969893795359715298993514979456453740130582134997960518612,1534164323260968286217181846969893795359715298993514979456453740130582134997960518612,1534164323260968286217181846969893795359715298993514979456453740130582134997960518612,1534164323260968286217181846969893795359715298993514979456453740130582134997960518612,1534164323260968286217181846969893795359715298993514979456453740130582134997960518612,1534164323260968286217181846969893795359715298993514979456453740130582134997960518612,1534164323260968286217181846969893795359715298993514979456453740130582134997960518612</t>
  </si>
  <si>
    <t>-7.89141758767493,-7.817896694441734,-7.4971315911051954,-7.467768855451258,-6.999796261764901,-6.952004572069657,-6.8822043012909,-6.132737573377611,-5.970080315873445,-5.708615747132992,-5.458806424319476,-5.140272779885049,-5.092171286676217,-4.966331279303459,-4.864482970348008,-4.827058194012448,-4.568617866020467,-4.5683671226094305,-4.4219134922329335,-4.3989958461496546,-4.342332171161829,-4.340326990920681,-4.21824911459146,-4.122385664573284,-4.030310410293054,-3.936612689131076,-3.912039194882726,-3.7207907370658586,-3.6992745966170446,-3.657572559010657,-3.6456125629131355,-3.627776184298164,-3.566553367499249,-3.5568817701896016,-3.4938960367365803,-3.4854840677556562,-3.4854153670851646,-3.4681303325284736,-3.402888629886255,-3.3637054445391343,-3.363427703912788,-3.2807578672451005,-3.2268066276811465,-3.2186702262685563,-3.159041171522429,-3.1347787465945545,-3.0937908143777495,-3.093487134546314,-3.069325748417008,-3.0133378701672453,-2.9490439593693543,-2.9067017360349987,-2.901437475752374,-2.8734595980749926,-2.859466125726408,-2.8080676067979278,-2.7690989939437003,-2.753712961387179,-2.679137044477151,-2.6661192699889233,-2.6432949721264256,-2.630354268390422,-2.581832089935498,-2.5468902237904443,-2.520165816703818,-2.4984431111800163,-2.4717227535763895,-2.4679049052235515,-2.4306643460303077,-2.428046628822803,-2.4053798000194795,-2.38467336733914,-2.3225458679289357,-2.185878777464823,-2.1845990588414,-2.181274232519566,-2.139964513420421,-2.126804410892041,-2.1100304615343726,-2.0608863593795794,-2.048922702302847,-2.0438111151329754,-2.0273550493107546,-1.999347424418768,-1.994419998231076,-1.893431562556405,-1.8920946499410256,-1.7230315690346703,-1.7122467036513087,-1.6666823268955262,-1.6292851359331126,-1.5756248133642508,-1.5457266498670743,-1.5317097463684586,-1.5302960662352956,-1.4860779002809947,-1.4684470599824144,-1.4432945614329564,-1.4401004784977913,-1.4015197637823003,-1.3930425605328158,-1.3216301090282778,-1.295058479877781,-1.290952228210931,-1.2632660923420784,-1.2532134808686255,-1.2276782136304591,-1.1907283659129364,-1.0769172853544389,-1.0711632866911625,-1.0437327927870865,-1.0090968057726248,-0.9722094998543104,-0.9494809236514417,-0.9260008095744247,-0.9256785781488697,-0.9003546881552044,-0.747322167148503,-0.7025902430229914,-0.623000294374126,-0.6132963862080625,-0.5980147374773859,-0.5655570083650975,-0.539956080799984,-0.5180678887252207,-0.5070231251117043,-0.4961748241054845,-0.4639762681594103,-0.4637542210376657,-0.388680767692149,-0.3690795944297934,-0.3418988171723187,-0.3173381331888092,-0.3049277707324659,-0.27790154746084494,-0.19502292357870335,-0.1950229235787016,-0.18555320363544725,-0.1756885713237956,-0.11485759813284421,-0.06163979294471657,-0.04198973812310958,0.009246532714227193,0.0496654246214223,0.07785860595310592,0.11322403084877428,0.11781703824622229,0.16906704981437592,0.16924607674765557,0.2013720172766852,0.2137778440651555,0.24522168813019862,0.2524181966909622,0.25241819669096266,0.258459180447311,0.28398252774123517,0.34164646641727014,0.42271446394333734,0.42271446394333845,0.4425093817920004</t>
  </si>
  <si>
    <t>0.5472109317779541,5.453421115875244,7.861818313598633,8.140636444091797,8.684803009033203,10.300128936767578,12.484858512878418,13.298784255981445,13.574594020843506,13.83889365196228,16.79991579055786,18.140371799468994,20.288164615631104,20.543403148651123,21.33970832824707,22.741514921188354,24.393645763397217,25.45467495918274,25.721460103988647,27.89177966117859,28.423298597335815,28.963366985321045,30.045544385910034,31.676547527313232,32.223057985305786,34.140129804611206,36.03281378746033,36.30157113075256,36.57434153556824,37.128937005996704,39.8445086479187,40.658239126205444,41.19435524940491,43.39556932449341,44.184837102890015,46.29898762702942,47.109843254089355,47.38759803771973,48.47868752479553,48.74456024169922,50.154969453811646,51.16462421417236,52.63224148750305,53.74687743186951,54.05440425872803,55.62599492073059,57.05268597602844,57.322057485580444,60.0192494392395,63.56290078163147,66.01331734657288,75.7480001449585,78.15908241271973,78.69501852989197,81.37873959541321,84.17278051376343,86.89806866645813,87.1688494682312,92.02883243560791,92.86470317840576,95.40447878837585,98.63558435440063,99.43341493606567,101.30343461036682,103.46165752410889,105.63762712478638,107.79479765892029,115.29762077331543,116.09998750686646,117.73555755615234,120.16551303863525,127.45206141471863,130.96056008338928,133.09904408454895,140.92583298683167,141.18812155723572,143.36102676391602,146.07047486305237,148.20450830459595,151.44258832931519,153.31947827339172,155.21694469451904,158.74552822113037,159.01333737373352,159.2770836353302,160.07175397872925,167.6583571434021,171.44899320602417,185.7493679523468,186.7773323059082,188.36811804771423,189.16927313804626,194.58579850196838,203.77521991729736,208.05603122711182,217.30506873130798,222.20451593399048,225.68333792686462,233.59391236305237,243.05549502372742,248.21569657325745,253.63130569458008,270.4657325744629,274.51237177848816,276.1230990886688,282.4329979419708,283.97487926483154,287.1549367904663,318.7884569168091,323.3262894153595,325.5455448627472,330.94462847709656,336.3642382621765,339.9043264389038,369.7602906227112,390.99421215057373,455.4074273109436,527.2322022914886,604.0239639282227,640.6890480518341,646.0262136459351,671.8292274475098,678.5760366916656,747.3808343410492,755.4790282249451,761.6441535949707,787.5339210033417,870.506445646286,898.0788581371307,948.9537172317505,957.0158817768097,973.7218205928802,982.5753788948059,986.5677573680878,999.3147175312042,1078.971647977829,1120.7308077812195,1215.9942998886108,1377.1365878582,1396.3358771800995,1396.8743634223938,1464.55073428154,1576.6777873039246,1697.700671672821,1704.9844443798065,2012.709047794342,2065.6021852493286,2123.859157562256,2156.925472021103,2205.6696429252625,2247.7390217781067,2261.4765112400055,2415.7246463298798,2481.014008998871,2489.098860025406,2858.9637060165405,2983.3404104709625,3063.9903972148895,3207.224488258362,3261.222746372223</t>
  </si>
  <si>
    <t>1,18,27,28,30,36,44,47,48,49,60,65,73,74,77,82,88,92,93,101,103,105,109,115,117,124,131,132,133,135,145,148,150,158,161,169,172,173,177,178,183,186,191,195,196,201,206,207,217,230,238,270,279,281,291,301,311,312,330,333,342,354,357,364,372,380,388,416,419,425,434,461,474,482,511,512,520,530,538,550,557,564,577,578,579,582,610,624,677,681,687,690,710,744,760,794,812,825,854,889,908,928,990,1005,1011,1035,1041,1053,1171,1188,1196,1216,1236,1249,1360,1439,1677,1944,2229,2365,2385,2481,2506,2762,2792,2815,2912,3222,3324,3514,3544,3606,3639,3654,3701,3997,4152,4505,5103,5175,5177,5427,5843,6294,6321,7458,7654,7870,7993,8174,8330,8381,8951,9194,9224,10600,11055,11350,11870,12063</t>
  </si>
  <si>
    <t>1100101000101011000101011010111111011000010010110001000111011111010011011011100111101010000001101000011000011111000010101001100111001001010101100101111000110001101010101110101000010101110101110101101101110000000001100010000110101110110001111101011010110001000010100110101111010100</t>
  </si>
  <si>
    <t>2022-12-20 20:57:51.714787</t>
  </si>
  <si>
    <t>2022-12-20 21:57:52.341002</t>
  </si>
  <si>
    <t>0.29208866232544095,0.29208866232544095,0.29208866232544095,0.29208866232544095,0.29208866232544095,0.29208866232544095,0.29208866232544095,0.29208866232544095,0.29208866232544095,0.29208866232544095,0.29208866232544095,0.29208866232544095,0.29208866232544095,0.29208866232544095,0.29208866232544095,0.29208866232544095,0.29208866232544095,0.29208866232544095,0.29208866232544095,0.29208866232544095,0.29208866232544095,0.29208866232544095,0.29208866232544095,0.29208866232544095,0.29208866232544095,0.29208866232544095,0.29208866232544095,0.29208866232544095,0.29208866232544095,0.29208866232544095</t>
  </si>
  <si>
    <t>625421550623526495597144812211563449160078230824517167197382573743026413136281937501,625421550623526495597144812211563449160078230824517167197382573743026413136281937501,625421550623526495597144812211563449160078230824517167197382573743026413136281937501,625421550623526495597144812211563449160078230824517167197382573743026413136281937501,625421550623526495597144812211563449160078230824517167197382573743026413136281937501,625421550623526495597144812211563449160078230824517167197382573743026413136281937501,625421550623526495597144812211563449160078230824517167197382573743026413136281937501,625421550623526495597144812211563449160078230824517167197382573743026413136281937501,625421550623526495597144812211563449160078230824517167197382573743026413136281937501,625421550623526495597144812211563449160078230824517167197382573743026413136281937501,625421550623526495597144812211563449160078230824517167197382573743026413136281937501,625421550623526495597144812211563449160078230824517167197382573743026413136281937501,625421550623526495597144812211563449160078230824517167197382573743026413136281937501,625421550623526495597144812211563449160078230824517167197382573743026413136281937501,625421550623526495597144812211563449160078230824517167197382573743026413136281937501,625421550623526495597144812211563449160078230824517167197382573743026413136281937501,625421550623526495597144812211563449160078230824517167197382573743026413136281937501,625421550623526495597144812211563449160078230824517167197382573743026413136281937501,625421550623526495597144812211563449160078230824517167197382573743026413136281937501,625421550623526495597144812211563449160078230824517167197382573743026413136281937501,625421550623526495597144812211563449160078230824517167197382573743026413136281937501,625421550623526495597144812211563449160078230824517167197382573743026413136281937501,625421550623526495597144812211563449160078230824517167197382573743026413136281937501,625421550623526495597144812211563449160078230824517167197382573743026413136281937501,625421550623526495597144812211563449160078230824517167197382573743026413136281937501,625421550623526495597144812211563449160078230824517167197382573743026413136281937501,625421550623526495597144812211563449160078230824517167197382573743026413136281937501,625421550623526495597144812211563449160078230824517167197382573743026413136281937501,625421550623526495597144812211563449160078230824517167197382573743026413136281937501,625421550623526495597144812211563449160078230824517167197382573743026413136281937501</t>
  </si>
  <si>
    <t>-7.0668116473830525,-7.032709637838104,-6.927381839527875,-6.769557663399146,-6.630049942639632,-6.465711898401451,-6.338429424861595,-6.186690699227859,-6.127827833113503,-6.026248591923823,-5.889738393676017,-5.859319985342279,-5.8355898173992635,-5.76383105680111,-5.763087085519249,-5.686023358782573,-5.630669633881545,-5.502555570517608,-5.216544039380168,-5.097177495757716,-5.093188694291517,-4.964101757983298,-4.957614094138862,-4.8747302817082545,-4.78609253248365,-4.766944310972801,-4.583324595220718,-4.540983021824848,-4.533072073896743,-4.41882001636062,-4.417041421139241,-4.368862526796367,-4.292925798118413,-4.278042467503471,-4.252235940581862,-4.203557234824894,-4.113000461003606,-4.067865131079414,-4.062697112285068,-4.057440630693721,-3.9380615524561557,-3.924134979329782,-3.8118778620131515,-3.797912996512185,-3.5775750374436077,-3.489853645971099,-3.4702541723097844,-3.445867692142526,-3.4368590769924396,-3.430282514032108,-3.2472695851958253,-3.2277044488340776,-3.1729048374807536,-2.941030841428609,-2.8432370171439127,-2.7841693723509966,-2.7649970963947244,-2.6563194137576605,-2.6371035106980094,-2.60698398844834,-2.5956954129595053,-2.5894693244955898,-2.518301211442492,-2.4668279024992374,-2.4581654429670325,-2.4070159503806465,-2.3861647153400316,-2.345022517118791,-2.302150451145001,-2.2804852882912074,-2.240254969308371,-2.218531342449719,-2.2003702988532154,-2.0388506299141533,-2.036181600911155,-2.031690139189859,-1.999934906136901,-1.962401536233184,-1.9302734660391319,-1.8966745151161621,-1.8646244967809205,-1.798816114253116,-1.6426061793608235,-1.536812238720159,-1.4387068959626603,-1.433466814786192,-1.3982896401429292,-1.2007615562109901,-1.1862808287750704,-1.1646296110951173,-1.1139743683556864,-1.095752018299712,-1.0832320089859309,-1.0294934217574085,-0.9987831874879277,-0.9533406557790195,-0.8408555635367934,-0.8281557917546755,-0.8117371150028472,-0.7830761934289282,-0.738541675920895,-0.6998015170562913,-0.6712001819201194,-0.6210597326460641,-0.6167465178089372,-0.548352537007128,-0.5314766623685265,-0.5118836841711742,-0.5053850699382756,-0.4930597772278794,-0.3768305639309819,-0.37333119492854955,-0.2690511628203928,-0.18914282331235815,-0.17021968445319027,-0.15491157047599102,-0.10804455799798407,-0.10677133735589048,-0.10193953259401277,-0.0591820986366066,-0.05355886343154462,-0.05262163961815498,-0.050287807306326454,-0.04988097036799925,-0.036773690298280134,-0.03503651083355075,-0.02381796626767573,0.00014604021467582752,0.0004090569596151006,0.028362701841964648,0.03187961116421322,0.06234193896501858,0.07074054815852084,0.08622189285225075,0.173203334702335,0.18655011531188515,0.19316522585818266,0.20310501994621502,0.20310501994621524,0.2176487766154753,0.2848529224295221,0.28485292242952276,0.2848529224295231,0.29208866232544095</t>
  </si>
  <si>
    <t>0.5384559631347656,8.051811456680298,9.934694766998291,12.126965522766113,13.395642518997192,16.53414821624756,18.93762469291687,20.75006914138794,22.12583827972412,22.930628061294556,23.99068307876587,24.250943422317505,25.040908813476562,25.313162326812744,25.580390214920044,25.84769582748413,26.64687180519104,27.450120210647583,28.766515970230103,31.79566979408264,32.861305236816406,33.12202596664429,34.76217842102051,35.292718172073364,35.839308738708496,37.18865370750427,39.83425283432007,43.72734093666077,46.13217353820801,46.6691780090332,49.04469895362854,50.89600157737732,51.7314133644104,53.891318798065186,54.68900680541992,55.210012435913086,55.482322216033936,57.3558030128479,58.410329818725586,59.74673676490784,60.55748176574707,61.34157037734985,63.72991180419922,65.60115098953247,67.4760594367981,73.60526490211487,76.56518220901489,77.10517072677612,77.65421938896179,77.9264805316925,78.99061822891235,81.13661742210388,82.19413900375366,83.793212890625,86.1966199874878,89.42228674888611,90.75365447998047,91.91013979911804,94.30115151405334,97.21726846694946,98.01613450050354,104.7742908000946,105.33390855789185,107.9634428024292,109.57655119895935,110.63614344596863,111.98188471794128,113.33323526382446,114.96891522407532,115.50290417671204,117.10044765472412,119.00676202774048,123.32342433929443,132.42199611663818,135.59448528289795,139.0486011505127,142.00305652618408,143.08812642097473,152.2110357284546,154.08735513687134,155.67999696731567,160.54886078834534,161.88664937019348,168.06090426445007,172.8826129436493,181.0132884979248,183.7239966392517,187.74726128578186,199.88841676712036,204.69810461997986,207.62866258621216,208.43014001846313,218.68082880973816,223.50626945495605,237.73024225234985,241.2911729812622,261.16545486450195,273.9321210384369,281.4242830276489,293.2451059818268,298.65134835243225,307.1406834125519,309.8046782016754,326.2948143482208,354.5413842201233,380.53316736221313,404.9749174118042,415.7979247570038,419.27718329429626,426.207172870636,432.0710394382477,437.8858177661896,438.95485496520996,475.289852142334,482.2751052379608,497.14822816848755,500.35952639579773,535.0431652069092,560.706356048584,748.9507668018341,783.9617311954498,791.4153027534485,1001.2401206493378,1052.2235128879547,1074.1960954666138,1206.1542279720306,1307.7587881088257,1316.0466794967651,1350.487062215805,1407.8240852355957,1420.961245059967,1430.01895070076,1469.170197725296,1520.5855853557587,1590.8230426311493,1650.741834640503,2178.0432913303375,2485.551654815674,2511.76713681221,2719.5554180145264,3173.375550508499,3288.7153837680817,3393.1734189987183,3507.170503616333</t>
  </si>
  <si>
    <t>1,27,34,42,46,56,64,70,75,78,82,83,86,87,88,89,92,95,100,111,115,116,122,124,126,131,141,155,164,166,175,182,185,193,196,198,199,206,210,215,218,221,230,237,244,267,278,280,282,283,287,295,299,305,314,326,331,335,344,355,358,383,385,395,401,405,410,415,421,423,429,436,452,486,498,511,522,526,560,567,573,591,596,619,637,667,677,692,737,755,766,769,807,825,879,892,967,1014,1042,1086,1106,1138,1148,1210,1315,1412,1503,1543,1556,1582,1604,1626,1630,1766,1792,1848,1860,1989,2085,2790,2921,2949,3735,3926,4008,4500,4880,4911,5040,5253,5302,5336,5482,5674,5937,6162,8128,9276,9374,10151,11827,12242,12617,13018</t>
  </si>
  <si>
    <t>0101001001101010100111011110110111011110010011010100100110011100100011010011100110101011001110101100011101001010110110101101100011001001100000101000101100011011111010101010010001000100111001110111010101010101001000111000111000111010110000001110000000101010110110010010011001011101</t>
  </si>
  <si>
    <t>2022-12-20 20:57:55.841304</t>
  </si>
  <si>
    <t>2022-12-20 21:57:56.568065</t>
  </si>
  <si>
    <t>0.5655437994812278,0.5655437994812278,0.5655437994812278,0.5655437994812278,0.5655437994812278,0.5655437994812278,0.5655437994812278,0.5655437994812278,0.5655437994812278,0.5655437994812278,0.5655437994812278,0.5655437994812278,0.5655437994812278,0.5655437994812278,0.5655437994812278,0.5655437994812278,0.5655437994812278,0.5655437994812278,0.5655437994812278,0.5655437994812278,0.5655437994812278,0.5655437994812278,0.5655437994812278,0.5655437994812278,0.5655437994812278,0.5655437994812278,0.5655437994812278,0.5655437994812278,0.5655437994812278,0.5655437994812278</t>
  </si>
  <si>
    <t>722196868603357035120217318514246419546851943403857223964595561228812976076060376369,722196868603357035120217318514246419546851943403857223964595561228812976076060376369,722196868603357035120217318514246419546851943403857223964595561228812976076060376369,722196868603357035120217318514246419546851943403857223964595561228812976076060376369,722196868603357035120217318514246419546851943403857223964595561228812976076060376369,722196868603357035120217318514246419546851943403857223964595561228812976076060376369,722196868603357035120217318514246419546851943403857223964595561228812976076060376369,722196868603357035120217318514246419546851943403857223964595561228812976076060376369,722196868603357035120217318514246419546851943403857223964595561228812976076060376369,722196868603357035120217318514246419546851943403857223964595561228812976076060376369,722196868603357035120217318514246419546851943403857223964595561228812976076060376369,722196868603357035120217318514246419546851943403857223964595561228812976076060376369,722196868603357035120217318514246419546851943403857223964595561228812976076060376369,722196868603357035120217318514246419546851943403857223964595561228812976076060376369,722196868603357035120217318514246419546851943403857223964595561228812976076060376369,722196868603357035120217318514246419546851943403857223964595561228812976076060376369,722196868603357035120217318514246419546851943403857223964595561228812976076060376369,722196868603357035120217318514246419546851943403857223964595561228812976076060376369,722196868603357035120217318514246419546851943403857223964595561228812976076060376369,722196868603357035120217318514246419546851943403857223964595561228812976076060376369,722196868603357035120217318514246419546851943403857223964595561228812976076060376369,722196868603357035120217318514246419546851943403857223964595561228812976076060376369,722196868603357035120217318514246419546851943403857223964595561228812976076060376369,722196868603357035120217318514246419546851943403857223964595561228812976076060376369,722196868603357035120217318514246419546851943403857223964595561228812976076060376369,722196868603357035120217318514246419546851943403857223964595561228812976076060376369,722196868603357035120217318514246419546851943403857223964595561228812976076060376369,722196868603357035120217318514246419546851943403857223964595561228812976076060376369,722196868603357035120217318514246419546851943403857223964595561228812976076060376369,722196868603357035120217318514246419546851943403857223964595561228812976076060376369</t>
  </si>
  <si>
    <t>-8.905535363521576,-7.69441022225021,-6.9274576452576255,-6.880529181945379,-6.740132028208119,-6.712282322107922,-6.620913365813954,-6.240417733405715,-5.876140838976265,-5.867855124383016,-5.767113180474044,-5.741990407212715,-5.733870886205224,-5.337720746349484,-5.328499845358317,-5.250650237359032,-5.21693062020054,-5.001071499348189,-4.98872827386114,-4.959253807000758,-4.76131608233338,-4.658238113176743,-4.651250480619622,-4.5788925016121045,-4.500217166362384,-4.40450672196842,-4.317840963266201,-4.143272167880842,-4.034569567898102,-3.9180745546009126,-3.8108889534239743,-3.5822783459143936,-3.479562062658093,-3.366676338906798,-3.3390583829400042,-3.2458378690042764,-3.133389388649069,-3.0782496198225098,-3.056881473203301,-3.0438719822048386,-2.881037683764699,-2.8744582117688284,-2.763934743709162,-2.6134166101135756,-2.5792185805732584,-2.544146377077376,-2.483299711260223,-2.427453011719387,-2.3836590379655638,-2.3522267129211394,-2.296443579649861,-2.282561838566423,-2.2387720221722334,-2.2225482189428383,-2.18415674422044,-2.1703728389456827,-2.1336971162529186,-2.0155129795929105,-1.8644131288467995,-1.822967463990092,-1.7049323541684511,-1.6931921236362926,-1.6268090414360825,-1.6245337483460005,-1.6140552393206964,-1.5652102094464795,-1.551592380429608,-1.5318236329475337,-1.5299343369288678,-1.5120145752190697,-1.4726718546153132,-1.468236857417083,-1.4116709440126907,-1.3048629459717138,-1.290434593396929,-1.1979705224366703,-1.1168331872089972,-0.9861093363314195,-0.9181394316744214,-0.8737901467950226,-0.7886711098031378,-0.6886586950822842,-0.6674116819767617,-0.5927112944465488,-0.5546850067560827,-0.5466290443377744,-0.4990774355860941,-0.47682039430966533,-0.46522278533037037,-0.44738093171776616,-0.42440059666529634,-0.4065335261908644,-0.36943430079622475,-0.3500351808569237,-0.3227529320557778,-0.30871092041361325,-0.28843115479637543,-0.21136977523308081,-0.2101462581232535,-0.20959597413167497,-0.20125840797797473,-0.19530912735293987,-0.15833273905976297,-0.08244490590530132,-0.07186956619300036,-0.0027939310236686846,0.02742902551202229,0.061966685478636506,0.1053598049247286,0.14106707867235035,0.24856812216035784,0.2624003273559192,0.2632549994489687,0.26325499944896935,0.26679721525910244,0.2667972152591031,0.308975566254092,0.32353269066082946,0.32998117809883776,0.3452712915203561,0.37386103325603376,0.4058917788152988,0.4712139736424212,0.48324749698068425,0.48616008898571705,0.5101224382564457,0.5150587060571775,0.5655437994812278</t>
  </si>
  <si>
    <t>0.5360910892486572,1.3453946113586426,4.594337224960327,6.178757429122925,7.5391974449157715,11.116848945617676,13.925021171569824,17.293873071670532,19.457491636276245,21.874614477157593,23.49259305000305,27.028301000595093,27.585410833358765,28.123977184295654,34.67927098274231,35.4795868396759,36.27786087989807,37.427592515945435,38.58838891983032,39.39924883842468,42.0949022769928,43.96349096298218,44.77328634262085,45.838815212249756,46.641101121902466,47.47362542152405,47.737388134002686,48.818657875061035,50.94365048408508,52.01877403259277,54.445775508880615,56.62398338317871,58.75389337539673,59.285008907318115,62.52379631996155,63.061230182647705,63.318960666656494,64.90035820007324,66.48689150810242,72.40556478500366,72.93359684944153,74.55873489379883,77.23974394798279,82.64215397834778,84.80080676078796,86.64266276359558,87.51436877250671,88.08647608757019,89.95848417282104,94.02197694778442,96.71701502799988,103.20217227935791,103.73362493515015,106.96586513519287,107.23763728141785,108.8867712020874,110.53507590293884,119.93246841430664,121.24587559700012,125.85215711593628,134.22168254852295,145.76933526992798,147.96962356567383,152.0033118724823,158.00831508636475,163.43350291252136,168.254718542099,169.08047795295715,169.34120225906372,173.9386501312256,188.87452006340027,195.13695287704468,198.05590391159058,203.72197794914246,211.86080193519592,230.65732526779175,254.99246072769165,280.9491922855377,310.5786290168762,315.5837035179138,321.7199113368988,417.5656898021698,479.1714367866516,489.9339802265167,495.508424282074,504.96579933166504,563.468451499939,587.8349461555481,715.3778955936432,723.6023879051208,726.0124206542969,728.4437744617462,743.8835422992706,753.2103424072266,764.7575631141663,778.1893560886383,826.2088012695312,838.5655765533447,888.823921918869,917.272852897644,933.4174127578735,939.2934443950653,940.6137392520905,954.5010159015656,1024.1307518482208,1036.7552089691162,1099.8050141334534,1110.8237125873566,1217.8761265277863,1241.3036909103394,1257.172026872635,1292.7954449653625,1306.7734496593475,1382.3493180274963,1384.5226511955261,1445.5321929454803,1497.8504683971405,1591.021962404251,1628.3455746173859,1771.1812541484833,1903.5537350177765,2075.3911316394806,2146.166317462921,2223.926389694214,2259.718652486801,2293.8170516490936,2802.087494134903,3091.619214296341</t>
  </si>
  <si>
    <t>1,3,15,21,26,37,46,57,65,74,80,93,95,97,121,124,127,131,135,138,148,155,158,162,165,168,169,173,181,185,194,202,210,212,224,226,227,233,239,261,263,269,279,299,307,314,317,319,326,341,351,375,377,389,390,396,402,437,442,459,490,533,541,556,578,598,616,619,620,637,692,715,726,747,777,848,939,1035,1145,1164,1187,1542,1771,1811,1832,1867,2084,2174,2649,2680,2689,2698,2756,2791,2834,2884,3063,3109,3297,3403,3463,3485,3490,3542,3801,3848,4081,4122,4520,4607,4666,4799,4851,5131,5139,5365,5560,5907,6046,6574,7065,7704,7967,8256,8389,8514,10406,11465</t>
  </si>
  <si>
    <t>0101111100101011010101011110001100100000110110010101100111111001100110011010110100000010011101110110101001001111010110001010100101101111010001001001000101101110100100001100111100110001101001001110111101101101010000001001110010100001001101001110101110010101001010000011110100110001</t>
  </si>
  <si>
    <t>2022-12-20 20:58:06.072567</t>
  </si>
  <si>
    <t>2022-12-20 21:58:06.658072</t>
  </si>
  <si>
    <t>0.3282787059279124,0.3282787059279124,0.3282787059279124,0.3282787059279124,0.3282787059279124,0.3282787059279124,0.3282787059279124,0.3282787059279124,0.3282787059279124,0.3282787059279124,0.3282787059279124,0.3282787059279124,0.3282787059279124,0.3282787059279124,0.3282787059279124,0.3282787059279124,0.3282787059279124,0.3282787059279124,0.3282787059279124,0.3282787059279124,0.3282787059279124,0.3282787059279124,0.3282787059279124,0.3282787059279124,0.3282787059279124,0.3282787059279124,0.3282787059279124,0.3282787059279124,0.3282787059279124,0.3282787059279124</t>
  </si>
  <si>
    <t>1480108333206544012197702018127204303206608023795010916576311979369217202460617782186,1480108333206544012197702018127204303206608023795010916576311979369217202460617782186,1480108333206544012197702018127204303206608023795010916576311979369217202460617782186,1480108333206544012197702018127204303206608023795010916576311979369217202460617782186,1480108333206544012197702018127204303206608023795010916576311979369217202460617782186,1480108333206544012197702018127204303206608023795010916576311979369217202460617782186,1480108333206544012197702018127204303206608023795010916576311979369217202460617782186,1480108333206544012197702018127204303206608023795010916576311979369217202460617782186,1480108333206544012197702018127204303206608023795010916576311979369217202460617782186,1480108333206544012197702018127204303206608023795010916576311979369217202460617782186,1480108333206544012197702018127204303206608023795010916576311979369217202460617782186,1480108333206544012197702018127204303206608023795010916576311979369217202460617782186,1480108333206544012197702018127204303206608023795010916576311979369217202460617782186,1480108333206544012197702018127204303206608023795010916576311979369217202460617782186,1480108333206544012197702018127204303206608023795010916576311979369217202460617782186,1480108333206544012197702018127204303206608023795010916576311979369217202460617782186,1480108333206544012197702018127204303206608023795010916576311979369217202460617782186,1480108333206544012197702018127204303206608023795010916576311979369217202460617782186,1480108333206544012197702018127204303206608023795010916576311979369217202460617782186,1480108333206544012197702018127204303206608023795010916576311979369217202460617782186,1480108333206544012197702018127204303206608023795010916576311979369217202460617782186,1480108333206544012197702018127204303206608023795010916576311979369217202460617782186,1480108333206544012197702018127204303206608023795010916576311979369217202460617782186,1480108333206544012197702018127204303206608023795010916576311979369217202460617782186,1480108333206544012197702018127204303206608023795010916576311979369217202460617782186,1480108333206544012197702018127204303206608023795010916576311979369217202460617782186,1480108333206544012197702018127204303206608023795010916576311979369217202460617782186,1480108333206544012197702018127204303206608023795010916576311979369217202460617782186,1480108333206544012197702018127204303206608023795010916576311979369217202460617782186,1480108333206544012197702018127204303206608023795010916576311979369217202460617782186</t>
  </si>
  <si>
    <t>-7.873454014330981,-7.80573053476059,-7.402829420847744,-7.040336729265114,-6.948911927137175,-6.258854510856404,-6.180489682355902,-6.135991660750728,-6.121518931259523,-5.70109477041829,-5.483936051483117,-5.471198326889123,-5.135612051987828,-4.985627319288502,-4.9688148432015184,-4.939262718495351,-4.896479451539259,-4.879655368882181,-4.850669998843204,-4.811872719966236,-4.664420383482694,-4.618611516678292,-4.459656837429775,-4.35390374335804,-4.276793001403329,-4.20563876829271,-4.1791414593549145,-4.111808715158283,-4.048401489272618,-4.012722808140385,-3.933949979823046,-3.8964879221933417,-3.740637545807941,-3.7355366818914577,-3.7024776761997917,-3.684822907596114,-3.6523265433857994,-3.551922600656989,-3.5207254685443843,-3.4601682870805703,-3.4597990313026896,-3.2680886499833033,-3.2614154541844926,-3.2369075118957964,-3.208302649202966,-3.1998064722684463,-3.14346389767728,-3.050779480161328,-2.9710607719713167,-2.9687316836027273,-2.818650445565002,-2.747093158302765,-2.6464420537885744,-2.6342315470710878,-2.6252993253380716,-2.6246007615266302,-2.50952673109805,-2.496890184559297,-2.368089306996389,-2.361290002956362,-2.3439950819627557,-2.314735178745606,-2.2449349777741836,-2.2425278218595874,-2.2049816263767577,-2.1777884000446672,-2.1557678614586875,-2.1351027760919594,-2.1280336135987254,-2.1260931432614645,-2.101766973668242,-2.09626278250498,-2.09129701459147,-2.0517204492837258,-2.0242642646718947,-1.9854873386940586,-1.9229615627478982,-1.7375406532765125,-1.6645605936100953,-1.6389209861539,-1.6296239424118368,-1.5612747570120689,-1.5438885769942983,-1.5403940114781691,-1.5140090349399569,-1.3772422271268374,-1.3683209124599254,-1.2714947807995545,-1.1860381589640625,-1.145127255087754,-1.078061639613378,-1.027907432532541,-0.9135976860916947,-0.9052337810573777,-0.8767051597043409,-0.8475768273427443,-0.8439080340732142,-0.799747089864279,-0.7687798502262672,-0.6391771990806437,-0.5685595000336354,-0.5337244141504242,-0.5223610041947364,-0.5022499768783254,-0.500070405481101,-0.44310753772937844,-0.433978790277374,-0.4245536447165361,-0.3966976972450206,-0.33253107519329506,-0.3316499678096029,-0.28427255513278127,-0.278260007557185,-0.24955984150057697,-0.24955984150057686,-0.21687894426261722,-0.21666652601551095,-0.2162326372626915,-0.17429033971125096,-0.1678672363848402,-0.16531155716063303,-0.11525085452624001,-0.1152508545262389,-0.04947110051932502,-0.04747725000716341,-0.04585321144687452,-0.04542842617098962,-0.03625426964513622,-0.020866147722335082,-0.014929978420705908,0.02416454433069235,0.024164544330694405,0.06234021855205732,0.062340218552057985,0.10163539882068832,0.10163539882068956,0.1344445650908423,0.13816289607502252,0.1381628960750237,0.14454070375574055,0.14810361244345063,0.20473453146044873,0.271669874742896,0.2916377858296871,0.2916377858296872,0.29302394190142167,0.30681432166167444,0.32824945996491844,0.3282787059279124</t>
  </si>
  <si>
    <t>0.6689815521240234,1.8564033508300781,2.4397199153900146,3.092217445373535,10.430825471878052,11.493438959121704,15.77459979057312,19.337379455566406,19.60909652709961,20.42645239830017,20.69322109222412,22.60578465461731,23.40705704689026,25.27690052986145,29.98287844657898,30.525455236434937,31.063395023345947,33.466388463974,33.72764778137207,33.99794054031372,35.06699824333191,36.393789291381836,37.217689990997314,39.64785671234131,44.70693874359131,45.504782915115356,46.050790548324585,47.12469840049744,50.84231424331665,51.11299681663513,53.25063729286194,53.51283121109009,54.83655881881714,55.65686106681824,56.19946217536926,57.552406311035156,59.18532633781433,61.0422089099884,63.995954513549805,66.1445963382721,67.76313042640686,68.03240466117859,70.16946983337402,74.7440812587738,75.27860403060913,75.53044366836548,75.79014301300049,78.29445815086365,82.82339072227478,85.4889063835144,86.3023009300232,87.66726732254028,90.09308171272278,98.41230845451355,98.93783354759216,101.66057109832764,101.93033623695374,102.98793125152588,114.27681827545166,116.10430526733398,119.85886597633362,127.29068684577942,128.1277174949646,130.495370388031,130.76462316513062,137.20882630348206,139.60773539543152,143.71702790260315,149.15298318862915,149.41536712646484,156.39282822608948,165.84316515922546,189.2306990623474,213.60722470283508,215.4925696849823,216.28831481933594,219.67790246009827,226.33576726913452,227.77223682403564,232.3996226787567,248.48410081863403,249.56789255142212,263.24044394493103,275.62588334083557,276.4317820072174,280.4148247241974,295.3385808467865,302.0591998100281,306.82764983177185,327.29422974586487,330.51059103012085,344.470321893692,351.69167280197144,364.62738966941833,375.86768889427185,393.5300235748291,396.98048090934753,404.2956614494324,413.0803875923157,416.00543117523193,443.37673807144165,514.8101494312286,556.1019294261932,566.9363067150116,606.8197612762451,613.2356262207031,625.3000495433807,696.1718728542328,782.4290170669556,802.9591684341431,949.2018823623657,967.3751904964447,983.9387984275818,1004.8816890716553,1053.6364300251007,1101.230967760086,1113.0290060043335,1123.2015900611877,1146.2962000370026,1196.6313660144806,1199.310638666153,1201.448613166809,1262.8749783039093,1311.1689076423645,1322.0382957458496,1332.1748855113983,1347.8466153144836,1354.278886795044,1375.7665705680847,1376.8362560272217,1392.461953163147,1420.5144584178925,1478.7501554489136,1569.0679867267609,1644.5256807804108,1760.8521564006805,1767.5933759212494,1859.7202718257904,1942.3033685684204,1969.7296936511993,2244.0282776355743,2564.296975374222,2601.602349281311,2655.346039533615,2817.173970222473,2882.257307291031,2889.8956201076508,3342.3132326602936,3401.993930578232</t>
  </si>
  <si>
    <t>1,4,6,8,34,38,54,67,68,71,72,79,82,89,106,108,110,119,120,121,125,130,133,142,161,164,166,170,184,185,193,194,199,202,204,209,215,222,233,241,247,248,256,273,275,276,277,286,303,313,316,321,330,361,363,373,374,378,420,427,441,469,472,481,482,506,515,530,550,551,577,612,699,790,797,800,813,838,843,860,921,925,976,1022,1025,1040,1096,1121,1139,1215,1227,1279,1306,1354,1396,1461,1474,1501,1534,1545,1647,1914,2068,2108,2257,2281,2326,2591,2914,2991,3539,3607,3669,3747,3929,4106,4150,4188,4274,4462,4472,4480,4710,4890,4931,4969,5027,5051,5131,5135,5193,5298,5515,5853,6135,6566,6591,6935,7243,7345,8370,9565,9704,9904,10509,10749,10777,12424,12636</t>
  </si>
  <si>
    <t>1100001100001011100000010000101110011101011110010011101111101010110101111010100101000000000110010011101000100111000010011010101100000111001010010100000011000100000010011101101101111100100111011111101001001101011110000001001101010101110111111001110011110001011110101011001110101010</t>
  </si>
  <si>
    <t>2022-12-20 20:58:07.655691</t>
  </si>
  <si>
    <t>2022-12-20 21:58:08.180841</t>
  </si>
  <si>
    <t>0.31175475174419454,0.31175475174419454,0.31175475174419454,0.31175475174419454,0.31175475174419454,0.31175475174419454,0.31175475174419454,0.31175475174419454,0.31175475174419454,0.31175475174419454,0.31175475174419454,0.31175475174419454,0.31175475174419454,0.31175475174419454,0.31175475174419454,0.31175475174419454,0.31175475174419454,0.31175475174419454,0.31175475174419454,0.31175475174419454,0.31175475174419454,0.31175475174419454,0.31175475174419454,0.31175475174419454,0.31175475174419454,0.31175475174419454,0.31175475174419454,0.31175475174419454,0.31175475174419454,0.31175475174419454</t>
  </si>
  <si>
    <t>1579566815576191584480048736467769985462558351010318943936246583949064159142632656789,1579566815576191584480048736467769985462558351010318943936246583949064159142632656789,1579566815576191584480048736467769985462558351010318943936246583949064159142632656789,1579566815576191584480048736467769985462558351010318943936246583949064159142632656789,1579566815576191584480048736467769985462558351010318943936246583949064159142632656789,1579566815576191584480048736467769985462558351010318943936246583949064159142632656789,1579566815576191584480048736467769985462558351010318943936246583949064159142632656789,1579566815576191584480048736467769985462558351010318943936246583949064159142632656789,1579566815576191584480048736467769985462558351010318943936246583949064159142632656789,1579566815576191584480048736467769985462558351010318943936246583949064159142632656789,1579566815576191584480048736467769985462558351010318943936246583949064159142632656789,1579566815576191584480048736467769985462558351010318943936246583949064159142632656789,1579566815576191584480048736467769985462558351010318943936246583949064159142632656789,1579566815576191584480048736467769985462558351010318943936246583949064159142632656789,1579566815576191584480048736467769985462558351010318943936246583949064159142632656789,1579566815576191584480048736467769985462558351010318943936246583949064159142632656789,1579566815576191584480048736467769985462558351010318943936246583949064159142632656789,1579566815576191584480048736467769985462558351010318943936246583949064159142632656789,1579566815576191584480048736467769985462558351010318943936246583949064159142632656789,1579566815576191584480048736467769985462558351010318943936246583949064159142632656789,1579566815576191584480048736467769985462558351010318943936246583949064159142632656789,1579566815576191584480048736467769985462558351010318943936246583949064159142632656789,1579566815576191584480048736467769985462558351010318943936246583949064159142632656789,1579566815576191584480048736467769985462558351010318943936246583949064159142632656789,1579566815576191584480048736467769985462558351010318943936246583949064159142632656789,1579566815576191584480048736467769985462558351010318943936246583949064159142632656789,1579566815576191584480048736467769985462558351010318943936246583949064159142632656789,1579566815576191584480048736467769985462558351010318943936246583949064159142632656789,1579566815576191584480048736467769985462558351010318943936246583949064159142632656789,1579566815576191584480048736467769985462558351010318943936246583949064159142632656789</t>
  </si>
  <si>
    <t>-6.8639216106539935,-6.789453333088432,-6.709085012021097,-6.555808108887193,-6.278691822193755,-6.200165890426103,-6.193659793475357,-6.116167807282961,-6.029708873461322,-6.0264277125156065,-5.989960791086897,-5.819900618272718,-5.6803372412985675,-5.551440048042204,-5.282290165432314,-5.258989786783721,-5.060756191923958,-4.79893704033757,-4.792353188374089,-4.7547544340642505,-4.688347870401745,-4.685758372577082,-4.56921406600858,-4.524681917267244,-4.512193550688711,-4.426405852853729,-4.392053609585088,-4.36444063196054,-4.339185803149066,-4.328564142765477,-4.158630507928321,-4.133170559260758,-4.095936653872698,-4.067155217336161,-4.066882044636923,-4.014302476516138,-3.8845526692244765,-3.8575161814860603,-3.720204767435206,-3.529960792585225,-3.495353178628259,-3.4502858275430457,-3.422359340375424,-3.3873866688252057,-3.2954182271048276,-3.273625313769089,-3.1408360690113506,-3.0718069260019467,-3.0267316218052542,-2.948518280692763,-2.893365752235752,-2.8035670561712074,-2.7402550500285314,-2.6819267814171934,-2.6770651898087077,-2.6259204690870277,-2.5771642176935448,-2.5031394054154745,-2.4740468254415973,-2.285557466167573,-2.2641321048200322,-2.152937666004154,-2.0781212504688247,-2.0283063172726377,-2.0154805116048666,-1.9657763222561988,-1.9277055760959845,-1.9119475863990756,-1.849340804202226,-1.8223537616072152,-1.7877121287526379,-1.743131860301511,-1.6961217678418041,-1.6227030923932941,-1.5769840002842521,-1.516018545494709,-1.5130132631669406,-1.4111260583807108,-1.3285797759035443,-1.3250679315430394,-1.3194348716024649,-1.2348512377805276,-1.21924636358912,-1.2096488194694055,-1.2082057701444506,-1.175487365833329,-1.078524530427568,-1.0561641554676964,-1.0373848382024817,-0.9508241989283034,-0.8841093914887523,-0.7762972542506017,-0.757119023036575,-0.7569288614458013,-0.7384540696128571,-0.6649472380786401,-0.6375003632072164,-0.6138402833850962,-0.5486291964407151,-0.5447982905858584,-0.45823689290684566,-0.4209208488152848,-0.3828817920698192,-0.3821524442664172,-0.3588781082704396,-0.2865742628048744,-0.24591504001409367,-0.2283368964154291,-0.22658302865353488,-0.22120246837944924,-0.17864105441633255,-0.16692726528765958,-0.1638951413849209,-0.13790140537611026,-0.10229286207190351,-0.09902324505343733,-0.08958684242523009,-0.08052578552808348,-0.07881809001149581,-0.06525913025339894,0.04582096364876462,0.06583710677944395,0.09705994009399416,0.11085025456569979,0.1183774340799082,0.11837743407990864,0.11837743407990985,0.15131224674768695,0.23674462916522238,0.23674462916522301,0.3117547517441942,0.31175475174419454</t>
  </si>
  <si>
    <t>0.5781922340393066,12.554765939712524,13.356582880020142,15.556396007537842,15.823190450668335,18.24258065223694,19.60556983947754,20.674098014831543,22.57406449317932,24.7317533493042,25.295348405838013,25.570581912994385,28.064831256866455,29.4145987033844,29.674307107925415,32.878167152404785,33.40715146064758,38.48687982559204,43.78577494621277,44.57999324798584,45.1108922958374,46.95656228065491,48.57775020599365,50.44349765777588,50.98709201812744,52.8207528591156,53.88970994949341,54.424264907836914,55.79119920730591,58.19896483421326,58.735461711883545,59.801018953323364,61.15474271774292,62.23982286453247,63.03668165206909,64.65173053741455,64.91495418548584,67.57450366020203,68.3607132434845,69.16698837280273,71.07805585861206,72.68805480003357,74.3143208026886,75.724041223526,76.29013562202454,80.60546207427979,80.8702290058136,85.92567157745361,87.01930665969849,89.17738723754883,89.44921875,90.50574946403503,98.28197622299194,99.3473949432373,101.22622466087341,104.46272110939026,104.99824619293213,105.78903007507324,108.6836404800415,109.76143097877502,111.36692643165588,113.00156617164612,113.26783895492554,115.12230157852173,117.56935381889343,120.70900130271912,122.06272506713867,128.74775624275208,132.45381808280945,132.9858033657074,137.59744143486023,141.0448067188263,148.08743596076965,172.3329131603241,186.0198736190796,195.4321973323822,197.1128807067871,201.09478306770325,211.96093249320984,214.37774109840393,222.5871376991272,223.13225507736206,226.40774130821228,237.97284960746765,244.9903724193573,254.65769028663635,272.78565669059753,332.0940556526184,352.89689564704895,364.7728614807129,372.8448762893677,373.9114592075348,378.60673785209656,392.879123210907,450.5970833301544,492.5626583099365,516.1503098011017,522.8349206447601,596.7508208751678,668.7800097465515,700.603845834732,710.1789762973785,985.1753480434418,992.6686990261078,1013.7676208019257,1046.5044510364532,1079.3089497089386,1090.5325555801392,1104.6991131305695,1105.7781035900116,1110.0218441486359,1179.5592193603516,1328.4646379947662,1339.205191373825,1399.9569857120514,1530.3846981525421,1740.774220943451,1765.2870302200317,1835.8077065944672,2005.2117702960968,2067.686128139496,2154.8087413311005,2229.743098258972,2286.085923433304,2506.1836988925934,2513.089807987213,2617.84556889534,2812.0512413978577,2908.1915674209595,2968.246845960617,3152.837545633316,3216.778613090515</t>
  </si>
  <si>
    <t>1,43,46,54,55,64,69,73,80,88,90,91,100,105,106,118,120,139,159,162,164,171,177,184,186,193,197,199,204,213,215,219,224,228,231,237,238,248,251,254,261,267,273,278,280,296,297,316,320,328,329,333,362,366,373,385,387,390,401,405,411,417,418,425,434,446,451,476,490,492,509,522,548,638,689,724,730,745,786,795,826,828,840,883,910,946,1013,1235,1313,1357,1387,1391,1408,1461,1677,1834,1922,1947,2223,2492,2611,2647,3678,3706,3785,3907,4029,4071,4124,4128,4144,4404,4961,5001,5227,5715,6499,6590,6854,7486,7719,8045,8325,8534,9357,9383,9775,10502,10856,11078,11754,11984</t>
  </si>
  <si>
    <t>1101000000100110101111010100001101101010111001000000000001000111100011011110010101100110010100101110111111001001100111101101010110100001011101100101100110001011000010111111010001000011111101100110111001000010010001010000100100111011110000010111011010110011110010101000111110010101</t>
  </si>
  <si>
    <t>2022-12-20 20:58:10.187514</t>
  </si>
  <si>
    <t>2022-12-20 21:58:10.766764</t>
  </si>
  <si>
    <t>0.4471540234976102,0.4471540234976102,0.4471540234976102,0.4471540234976102,0.4471540234976102,0.4471540234976102,0.4471540234976102,0.4471540234976102,0.4471540234976102,0.4471540234976102,0.4471540234976102,0.4471540234976102,0.4471540234976102,0.4471540234976102,0.4471540234976102,0.4471540234976102,0.4471540234976102,0.4471540234976102,0.4471540234976102,0.4471540234976102,0.4471540234976102,0.4471540234976102,0.4471540234976102,0.4471540234976102,0.4471540234976102,0.4471540234976102,0.4471540234976102,0.4471540234976102,0.4471540234976102,0.4471540234976102</t>
  </si>
  <si>
    <t>496133893172414341296961804156633606453626700742872191861572104182261217975400453499,496133893172414341296961804156633606453626700742872191861572104182261217975400453499,496133893172414341296961804156633606453626700742872191861572104182261217975400453499,496133893172414341296961804156633606453626700742872191861572104182261217975400453499,496133893172414341296961804156633606453626700742872191861572104182261217975400453499,496133893172414341296961804156633606453626700742872191861572104182261217975400453499,496133893172414341296961804156633606453626700742872191861572104182261217975400453499,496133893172414341296961804156633606453626700742872191861572104182261217975400453499,496133893172414341296961804156633606453626700742872191861572104182261217975400453499,496133893172414341296961804156633606453626700742872191861572104182261217975400453499,496133893172414341296961804156633606453626700742872191861572104182261217975400453499,496133893172414341296961804156633606453626700742872191861572104182261217975400453499,496133893172414341296961804156633606453626700742872191861572104182261217975400453499,496133893172414341296961804156633606453626700742872191861572104182261217975400453499,496133893172414341296961804156633606453626700742872191861572104182261217975400453499,496133893172414341296961804156633606453626700742872191861572104182261217975400453499,496133893172414341296961804156633606453626700742872191861572104182261217975400453499,496133893172414341296961804156633606453626700742872191861572104182261217975400453499,496133893172414341296961804156633606453626700742872191861572104182261217975400453499,496133893172414341296961804156633606453626700742872191861572104182261217975400453499,496133893172414341296961804156633606453626700742872191861572104182261217975400453499,496133893172414341296961804156633606453626700742872191861572104182261217975400453499,496133893172414341296961804156633606453626700742872191861572104182261217975400453499,496133893172414341296961804156633606453626700742872191861572104182261217975400453499,496133893172414341296961804156633606453626700742872191861572104182261217975400453499,496133893172414341296961804156633606453626700742872191861572104182261217975400453499,496133893172414341296961804156633606453626700742872191861572104182261217975400453499,496133893172414341296961804156633606453626700742872191861572104182261217975400453499,496133893172414341296961804156633606453626700742872191861572104182261217975400453499,496133893172414341296961804156633606453626700742872191861572104182261217975400453499</t>
  </si>
  <si>
    <t>-7.970166903935811,-7.256568141480056,-7.20212895163018,-7.014267869106764,-6.6922978734760825,-6.564963859748273,-6.523646109841821,-6.4799437145627845,-6.4212568719478975,-6.387169609563212,-6.029081572165418,-5.902088619071771,-5.67315051491027,-5.664503405501868,-5.6415874947008255,-5.585257613796414,-5.522014616851576,-5.444770916473823,-5.382973648105369,-5.096239501615845,-5.085920835245753,-5.01738199644152,-4.8690233145686435,-4.65026183922611,-4.500383728731036,-4.4516543659093255,-4.375713481050673,-4.266846388338994,-4.187759886237305,-4.076504837018167,-4.063979406693492,-4.015515333180374,-3.9356212044094727,-3.908742572788946,-3.875704082247921,-3.874989151556621,-3.8308562527785397,-3.73800660629979,-3.7271003221415007,-3.6531825288472617,-3.5730309676736973,-3.5407217248804894,-3.4634130989330583,-3.379076303167898,-3.2383438190023925,-3.210078464981966,-3.147614928969705,-3.134775498065243,-3.0092030811952317,-2.8981043669557147,-2.8660766920079457,-2.8220268023586836,-2.729912275729462,-2.7074872988996606,-2.626713205092749,-2.5969443058508674,-2.593956026212618,-2.5235410141648567,-2.500062900665439,-2.4196720915602334,-2.4195890704162455,-2.3823698191020664,-2.343363575554465,-2.317564641430318,-2.2295870818844645,-2.2124799484036233,-2.172967305938063,-1.9822084457889426,-1.8665452823653712,-1.8218298093529293,-1.8179255246838115,-1.7706476750787732,-1.723080360557001,-1.6870756161908576,-1.6696134424840758,-1.6622801269818686,-1.6418243548826177,-1.619667111069498,-1.5880353513593892,-1.5837464412547613,-1.5611501454359968,-1.5031964301601102,-1.5030821816041366,-1.4825941653819528,-1.456701085491702,-1.3919076556621968,-1.373439117410715,-1.3029407653954566,-1.2199873484963628,-1.216037934820962,-1.1833617695799128,-1.1806979990833544,-1.1356738276316718,-1.1313389974738044,-1.099294594573254,-0.9560423318194138,-0.9449951948344543,-0.9417213423678503,-0.8710693044635536,-0.865667466009606,-0.8093574480301229,-0.760566473438726,-0.7547346114880966,-0.722551055945384,-0.7045433602061907,-0.6567768949209463,-0.6293528292124069,-0.6278431306279804,-0.5390822501572328,-0.407777497646772,-0.3683785069085578,-0.36728649799427354,-0.35316766920287396,-0.34411939057738244,-0.2870112473518932,-0.2698845866161176,-0.2696322952437182,-0.25245398597023294,-0.2376282425409848,-0.1641663979170622,-0.09244634909357516,-0.0034685176674982554,0.033069585641471465,0.03306958564147161,0.03814905045241151,0.03814905045241193,0.05606838165167857,0.10866390283896202,0.11556541514492387,0.18000745556845432,0.20295140714016344,0.2071764266119198,0.22194084890902313,0.23091040594881332,0.2427610646988611,0.27212254118484586,0.30986984486706876,0.3549223494307614,0.3683207550511854,0.4005033181430264,0.42465241323525793,0.4471540234976102</t>
  </si>
  <si>
    <t>0.5933084487915039,2.1674678325653076,8.973390817642212,9.761173725128174,11.414454698562622,12.836535215377808,13.64746904373169,15.000741720199585,15.278066158294678,15.545792818069458,16.635918140411377,17.727614879608154,18.566041707992554,21.249204397201538,21.517984867095947,22.384424686431885,23.80290412902832,24.377627849578857,24.90812849998474,27.63285231590271,30.072530508041382,30.87432837486267,31.41839909553528,33.34802842140198,36.582324504852295,39.0059072971344,39.278199672698975,40.33523893356323,41.93742823600769,43.02578926086426,47.33903241157532,48.43974328041077,49.76245450973511,50.542622566223145,51.355380058288574,57.32383966445923,60.28272604942322,61.09399104118347,63.771045207977295,65.1274983882904,67.55240297317505,70.7785587310791,72.10444831848145,75.70204901695251,77.05381989479065,80.28099417686462,80.8299651145935,81.09921646118164,81.37095785140991,85.46119737625122,96.32471585273743,96.86371660232544,97.69806575775146,100.95416355133057,101.49916291236877,104.19745564460754,106.0319812297821,106.82837462425232,109.26479816436768,110.36996793746948,112.77498984336853,116.27999234199524,117.07561492919922,119.4907968044281,122.18747973442078,125.7175190448761,131.10325837135315,135.75553274154663,147.9755139350891,158.79871273040771,161.58776593208313,164.5938582420349,168.87537837028503,178.16761875152588,183.5542299747467,186.5448567867279,190.34156322479248,204.72263622283936,213.14013171195984,216.2689881324768,217.07434272766113,219.22541403770447,222.79738354682922,225.5193111896515,234.97471380233765,238.5659635066986,245.72569155693054,247.0705201625824,259.28095531463623,265.26269483566284,271.00093936920166,281.49524664878845,283.9461934566498,290.469539642334,299.55333375930786,302.69917726516724,319.1749620437622,350.47039318084717,358.14857029914856,481.93243622779846,486.8415734767914,565.2649910449982,580.9175639152527,587.0835573673248,590.6156303882599,591.9343407154083,609.102621793747,617.4492638111115,621.9938449859619,659.3990976810455,673.7097160816193,702.3700063228607,753.9942209720612,778.7062456607819,806.824410200119,932.7047522068024,956.6674191951752,977.4011647701263,1005.8393037319183,1065.0209209918976,1171.9448127746582,1223.0573513507843,1335.202615737915,1440.0409700870514,1543.0551521778107,1547.3759531974792,1615.5486662387848,1623.5106613636017,1654.9687354564667,1669.586313009262,1676.8978176116943,1682.8801972866058,1702.565551519394,1736.0517897605896,1787.6282737255096,1817.2309901714325,1905.8931164741516,2180.0103356838226,2263.2125754356384,2687.293776035309,2715.4796748161316,2933.2017979621887</t>
  </si>
  <si>
    <t>1,5,30,33,39,44,47,52,53,54,58,62,65,75,76,79,84,86,88,98,107,110,112,119,131,140,141,145,151,155,171,175,180,183,186,208,219,222,232,237,246,258,263,276,281,293,295,296,297,312,352,354,357,369,371,381,388,391,400,404,413,426,429,438,448,461,481,498,543,583,593,604,620,654,674,685,699,752,784,796,799,807,820,830,865,879,906,911,956,978,999,1038,1047,1071,1105,1117,1178,1294,1322,1781,1799,2089,2147,2170,2183,2188,2252,2283,2300,2439,2492,2599,2792,2884,2989,3457,3547,3624,3729,3948,4345,4534,4951,5338,5721,5737,5991,6021,6137,6190,6217,6239,6312,6435,6626,6736,7064,8081,8390,9961,10066,10868</t>
  </si>
  <si>
    <t>0100000101100001000101111110110101100101101001000111100101010101100110110011010011100011101000101001010111101001010100001001010010101010111101011000000011101100001101011101011111100001111001010100110101010100100001010010010001011111100001100111101010001110110010001101010101111011</t>
  </si>
  <si>
    <t>2022-12-20 20:58:12.812736</t>
  </si>
  <si>
    <t>2022-12-20 21:58:13.330635</t>
  </si>
  <si>
    <t>0.4922832114975548,0.4922832114975548,0.4922832114975548,0.4922832114975548,0.4922832114975548,0.4922832114975548,0.4922832114975548,0.4922832114975548,0.4922832114975548,0.4922832114975548,0.4922832114975548,0.4922832114975548,0.4922832114975548,0.4922832114975548,0.4922832114975548,0.4922832114975548,0.4922832114975548,0.4922832114975548,0.4922832114975548,0.4922832114975548,0.4922832114975548,0.4922832114975548,0.4922832114975548,0.4922832114975548,0.4922832114975548,0.4922832114975548,0.4922832114975548,0.4922832114975548,0.4922832114975548,0.4922832114975548</t>
  </si>
  <si>
    <t>987751663496400582932223280014174410207448120534192481225504480803130595291953393908,987751663496400582932223280014174410207448120534192481225504480803130595291953393908,987751663496400582932223280014174410207448120534192481225504480803130595291953393908,987751663496400582932223280014174410207448120534192481225504480803130595291953393908,987751663496400582932223280014174410207448120534192481225504480803130595291953393908,987751663496400582932223280014174410207448120534192481225504480803130595291953393908,987751663496400582932223280014174410207448120534192481225504480803130595291953393908,987751663496400582932223280014174410207448120534192481225504480803130595291953393908,987751663496400582932223280014174410207448120534192481225504480803130595291953393908,987751663496400582932223280014174410207448120534192481225504480803130595291953393908,987751663496400582932223280014174410207448120534192481225504480803130595291953393908,987751663496400582932223280014174410207448120534192481225504480803130595291953393908,987751663496400582932223280014174410207448120534192481225504480803130595291953393908,987751663496400582932223280014174410207448120534192481225504480803130595291953393908,987751663496400582932223280014174410207448120534192481225504480803130595291953393908,987751663496400582932223280014174410207448120534192481225504480803130595291953393908,987751663496400582932223280014174410207448120534192481225504480803130595291953393908,987751663496400582932223280014174410207448120534192481225504480803130595291953393908,987751663496400582932223280014174410207448120534192481225504480803130595291953393908,987751663496400582932223280014174410207448120534192481225504480803130595291953393908,987751663496400582932223280014174410207448120534192481225504480803130595291953393908,987751663496400582932223280014174410207448120534192481225504480803130595291953393908,987751663496400582932223280014174410207448120534192481225504480803130595291953393908,987751663496400582932223280014174410207448120534192481225504480803130595291953393908,987751663496400582932223280014174410207448120534192481225504480803130595291953393908,987751663496400582932223280014174410207448120534192481225504480803130595291953393908,987751663496400582932223280014174410207448120534192481225504480803130595291953393908,987751663496400582932223280014174410207448120534192481225504480803130595291953393908,987751663496400582932223280014174410207448120534192481225504480803130595291953393908,987751663496400582932223280014174410207448120534192481225504480803130595291953393908</t>
  </si>
  <si>
    <t>-8.334696724504422,-8.058341208072061,-7.650319930996967,-7.270279844716607,-7.016481627590688,-6.911695263650026,-6.8910856700711935,-6.745581232562737,-6.718613673469517,-6.680745402211453,-6.612049527900728,-6.603884914949295,-6.440458489808859,-5.909913330569698,-5.803289779208428,-5.765677367061084,-5.692091503201297,-5.656622228841763,-5.6438668183848,-5.513093285264959,-5.480312807254246,-5.416266495050582,-5.221963501241232,-5.1575209144407745,-5.135904057146241,-5.123143760870885,-5.120887632409887,-5.019145696545827,-4.720520041366157,-4.683631976899587,-4.647524912530301,-4.6441024851840105,-4.631993300757324,-4.518128879791135,-4.302657236502755,-4.126196742529581,-3.986002759966712,-3.9716315473180015,-3.9644729192529544,-3.9161353059152684,-3.8872667237451584,-3.8289711465823526,-3.8214199788120173,-3.801928475455871,-3.797233270430573,-3.7883893306407024,-3.731717598568477,-3.7068071009451766,-3.6084182494506325,-3.5290801397811054,-3.5072132057717322,-3.4578752665719477,-3.4107837025507197,-3.4092987290658603,-3.3420343239884063,-3.341897408114299,-3.3317397557971096,-3.2771178307143964,-3.156560865148481,-3.125387838665304,-3.074981906556558,-3.074919195755145,-3.0599597683019715,-2.996370982416139,-2.974566878710178,-2.9224556029922337,-2.818731693603172,-2.7926776097330603,-2.7824271637470805,-2.734007572525893,-2.6525381471530363,-2.553090818979682,-2.552462281954413,-2.5320234116007154,-2.4616338698170632,-2.4153816626087297,-2.2602306296933907,-2.143614286267897,-2.0957003048651046,-2.0932685971106375,-2.0924433599321413,-2.0791230253071573,-2.001414326454541,-1.9852611308122454,-1.9793385557411094,-1.9424374365518442,-1.9264138994126578,-1.9090100318196113,-1.908835945347345,-1.8620001603442407,-1.849260520485529,-1.841795896180296,-1.8319288135276761,-1.7664151365701677,-1.732054660911207,-1.6959036245401107,-1.616464093551612,-1.5312026561282408,-1.5209347123070478,-1.47248017201642,-1.4058752806426198,-1.365046266112877,-1.1921373643277038,-1.1762144069179963,-1.1708964139782498,-1.07343241033515,-0.9262624854923385,-0.8833956826985985,-0.8789794674218323,-0.876914455083109,-0.8296567210516025,-0.8167248026334537,-0.7815769312853259,-0.7538225817359813,-0.6297332588666978,-0.6140611998461039,-0.6005890716632187,-0.5960234582630902,-0.5828025438032576,-0.5764226679005365,-0.5029397304995887,-0.4733820296060287,-0.45859095297186603,-0.3245554804424678,-0.28331618429345606,-0.263878899299563,-0.2536807458849569,-0.23548061540129334,-0.20215505131490508,-0.19862003064690795,-0.19862003064690736,-0.18945303223855783,-0.18540908259325853,-0.1802220087312403,-0.13955628343887475,-0.11822149871296184,-0.09700240575997578,-0.07834693385241621,-0.07792334689462199,-0.06649777185113223,-0.06599912852469464,-0.05303747054253095,-0.010555230645473535,0.006286365228525409,0.01496361304748003,0.028293697483593547,0.06689227120207888,0.07195391921569907,0.08230635224588592,0.09345513321740868,0.17278933265089366,0.2280034798262318,0.23511096389945937,0.2707841827259756,0.3535722446480201,0.3562683478377992,0.4094004034219174,0.4179545732360807,0.4440559345162066,0.46505068886799616,0.4650506888679964,0.46505068886799705,0.49228321149755433,0.4922832114975548</t>
  </si>
  <si>
    <t>0.5556142330169678,4.3144919872283936,5.1383044719696045,5.676282167434692,12.739088296890259,14.095970153808594,17.370378017425537,18.1837055683136,19.26431703567505,19.85303807258606,20.130775213241577,21.265926837921143,21.83204698562622,22.900259971618652,25.33354878425598,28.003413200378418,28.81723928451538,29.63857626914978,30.178174257278442,30.729825735092163,31.553328275680542,31.82064461708069,32.87458920478821,36.63592171669006,37.16446661949158,38.24607539176941,39.05543398857117,39.591941595077515,40.39305019378662,41.496657848358154,43.664857387542725,44.74439787864685,45.28344464302063,47.662187814712524,49.52950119972229,50.638153076171875,54.152151584625244,54.94240927696228,57.32646894454956,58.40459942817688,61.11524319648743,62.21390700340271,63.02064609527588,63.54219055175781,64.61068487167358,64.88212895393372,65.15682935714722,65.42907357215881,65.97566962242126,68.63327622413635,69.6918625831604,72.20618844032288,77.83827137947083,79.70947122573853,81.36582803726196,84.61313486099243,85.63959789276123,87.51780962944031,89.1049473285675,92.66011166572571,93.20913362503052,93.49546384811401,94.02690148353577,95.93330693244934,97.56444096565247,99.18028402328491,100.81706190109253,104.78295588493347,110.14877033233643,112.59272336959839,112.88108277320862,115.5324125289917,116.07731819152832,116.62241005897522,120.13741946220398,122.28450751304626,123.88103318214417,125.2208046913147,133.08066868782043,134.70283889770508,135.50273370742798,136.66398739814758,137.18893480300903,138.5397665500641,139.3436315059662,139.8952283859253,141.54331994056702,141.81510519981384,146.41086554527283,148.5730595588684,162.15667152404785,163.24035668373108,165.90060377120972,166.1704089641571,169.4495792388916,178.9303855895996,180.82721066474915,190.34935808181763,193.93394088745117,201.42199969291687,205.10254764556885,206.64994406700134,213.4988386631012,221.41369533538818,238.3659839630127,265.7418210506439,271.12726187705994,274.3591275215149,279.2195086479187,280.0302805900574,341.9349453449249,346.2254636287689,395.1934185028076,401.65531516075134,414.9470021724701,423.80174136161804,436.85519194602966,463.1372218132019,502.2476692199707,516.5416960716248,517.6232330799103,523.899572134018,540.284259557724,546.249269247055,607.084543466568,742.019522190094,745.9085652828217,895.5667159557343,930.5734860897064,970.832807302475,981.2791056632996,1001.2649972438812,1013.8246231079102,1131.8755643367767,1145.537009716034,1149.3289213180542,1150.710385799408,1159.860981464386,1167.1246182918549,1172.2535755634308,1172.518794298172,1216.8811566829681,1224.1527457237244,1245.8658044338226,1273.538878917694,1277.0048892498016,1287.3036861419678,1361.91690158844,1389.1847212314606,1410.485669851303,1432.2584455013275,1460.0867147445679,1622.9789581298828,1701.958888053894,1799.084217786789,1877.0550451278687,2011.6094527244568,2024.4806475639343,2076.073712825775,2256.3069796562195,2833.717118024826,3193.1077733039856,3439.363353729248,3480.243520975113</t>
  </si>
  <si>
    <t>1,14,17,19,45,50,62,65,69,71,72,76,78,82,91,101,104,107,109,111,114,115,119,133,135,139,142,144,147,151,159,163,165,174,181,185,198,201,210,214,224,228,231,233,237,238,239,240,242,252,256,265,286,293,299,311,315,322,328,341,343,344,346,353,359,365,371,386,406,415,416,426,428,430,443,451,457,462,491,497,500,504,506,511,514,516,522,523,540,548,598,602,612,613,625,660,667,702,715,743,757,763,789,818,882,983,1003,1015,1033,1036,1266,1282,1462,1486,1536,1569,1617,1715,1860,1913,1917,1940,2001,2023,2249,2752,2767,3324,3454,3604,3643,3717,3764,4201,4252,4266,4271,4305,4332,4351,4352,4516,4543,4624,4727,4740,4778,5054,5155,5234,5314,5418,6024,6315,6674,6963,7461,7509,7701,8371,10514,11818,12693,12835</t>
  </si>
  <si>
    <t>1000001000101001110101011101101101000101100010100011001110011111101000010010110100001010110011110000101000000010000010111011101111101000001011110101100001111101100110101000101110010101100111111001011101100101111110111001001011000101000011011010000001111100111001000111000011110100</t>
  </si>
  <si>
    <t>#NOME?</t>
  </si>
  <si>
    <t>2022-12-20 21:45:01.456562</t>
  </si>
  <si>
    <t>2022-12-20 22:45:02.044414</t>
  </si>
  <si>
    <t>nan</t>
  </si>
  <si>
    <t>3.8932458681426287,3.8932458681426287,3.8932458681426287,3.8932458681426287,3.8932458681426287,3.8932458681426287,3.8932458681426287,3.8932458681426287,3.8932458681426287,3.8932458681426287,3.8932458681426287,3.8932458681426287,3.8932458681426287,3.8932458681426287,3.8932458681426287,3.8932458681426287,3.8932458681426287,3.8932458681426287,3.8932458681426287,3.8932458681426287,3.8932458681426287,3.8932458681426287,3.8932458681426287,3.8932458681426287,3.8932458681426287,3.8932458681426287,3.8932458681426287,3.8932458681426287,3.8932458681426287,3.8932458681426287</t>
  </si>
  <si>
    <t>1426605213752374755397592149875909854838772784528235849424871065649172008859579180451838893,1426605213752374755397592149875909854838772784528235849424871065649172008859579180451838893,1426605213752374755397592149875909854838772784528235849424871065649172008859579180451838893,1426605213752374755397592149875909854838772784528235849424871065649172008859579180451838893,1426605213752374755397592149875909854838772784528235849424871065649172008859579180451838893,1426605213752374755397592149875909854838772784528235849424871065649172008859579180451838893,1426605213752374755397592149875909854838772784528235849424871065649172008859579180451838893,1426605213752374755397592149875909854838772784528235849424871065649172008859579180451838893,1426605213752374755397592149875909854838772784528235849424871065649172008859579180451838893,1426605213752374755397592149875909854838772784528235849424871065649172008859579180451838893,1426605213752374755397592149875909854838772784528235849424871065649172008859579180451838893,1426605213752374755397592149875909854838772784528235849424871065649172008859579180451838893,1426605213752374755397592149875909854838772784528235849424871065649172008859579180451838893,1426605213752374755397592149875909854838772784528235849424871065649172008859579180451838893,1426605213752374755397592149875909854838772784528235849424871065649172008859579180451838893,1426605213752374755397592149875909854838772784528235849424871065649172008859579180451838893,1426605213752374755397592149875909854838772784528235849424871065649172008859579180451838893,1426605213752374755397592149875909854838772784528235849424871065649172008859579180451838893,1426605213752374755397592149875909854838772784528235849424871065649172008859579180451838893,1426605213752374755397592149875909854838772784528235849424871065649172008859579180451838893,1426605213752374755397592149875909854838772784528235849424871065649172008859579180451838893,1426605213752374755397592149875909854838772784528235849424871065649172008859579180451838893,1426605213752374755397592149875909854838772784528235849424871065649172008859579180451838893,1426605213752374755397592149875909854838772784528235849424871065649172008859579180451838893,1426605213752374755397592149875909854838772784528235849424871065649172008859579180451838893,1426605213752374755397592149875909854838772784528235849424871065649172008859579180451838893,1426605213752374755397592149875909854838772784528235849424871065649172008859579180451838893,1426605213752374755397592149875909854838772784528235849424871065649172008859579180451838893,1426605213752374755397592149875909854838772784528235849424871065649172008859579180451838893,1426605213752374755397592149875909854838772784528235849424871065649172008859579180451838893</t>
  </si>
  <si>
    <t>-6.544344810936066,-6.142568186577494,-5.112456338277033,-5.056410771790673,-4.712354109070341,-4.256187562421005,-4.1717280274491175,-4.027431023698648,-3.994471183276408,-3.8901198491376174,-3.8713871536531514,-3.5838978256184917,-3.446274633556027,-3.373873904972035,-3.2165389483369373,-3.0978248448819174,-3.052566039414805,-2.808561222822053,-2.7401327933848596,-2.546549857335512,-2.4164507414664813,-2.3349543193803943,-1.9322716819685979,-1.9247938342528523,-1.4930517855794339,-1.4187354140985213,-1.330473411182821,-1.176023169082836,-1.087211652067422,-1.0472619253845687,-0.9165322068016692,-0.9078259753206095,-0.8202677981404762,-0.7930239685385195,-0.7895639743044197,-0.527808009866139,-0.526131871761506,-0.42545226434091893,-0.40334560814128306,-0.21405496271369068,-0.12347930665760892,-0.06099782711821114,0.03818815223882268,0.05691432789881658,0.06435035868358795,0.17537141585051008,0.24472383076924997,0.3053676499373961,0.3556143052854931,0.4472952628879339,0.5155303377751833,0.516783838787987,0.521107786342776,0.5445825173333475,0.54949885360526,0.5916296053130077,0.6898016544958766,0.6900113034991336,0.9031295570582538,0.9931659976118083,1.0444944959972147,1.077075855938793,1.1791234784275109,1.1912945126648973,1.2282964873535684,1.3176978365412908,1.4079971728719263,1.5706159463885307,1.631774846609587,1.7149601734257975,1.736331555563297,1.7371982831844528,1.753454004264861,1.7546533404447855,1.7569836303258002,1.7919831829648292,1.8294624783690925,1.9319142545321415,1.9481540178808454,2.0114768377387873,2.065824647043366,2.1368410737818984,2.1546708369204803,2.207752891570125,2.2547809500065426,2.3075150642798996,2.3222338511311147,2.4211506339470628,2.4308318899971515,2.50396212363701,2.5289479093285037,2.6383381267689097,2.6640434121478176,2.6978061268291134,2.7285685355871356,2.7545640745518862,2.769984930054232,2.808020065689155,2.886021552716065,2.899005064075701,2.9072759870668246,2.955389616978545,2.961893172414923,2.966465791165223,2.9732703257695716,2.9933135028185767,3.006262707992241,3.0260912124950496,3.0323354904957682,3.1273957023138466,3.1891954868622343,3.2100327982545975,3.2481150134293335,3.2557024258927467,3.2736986377909476,3.3434914439500565,3.3781966521062685,3.379257381078478,3.408217261176779,3.409607586533098,3.4164262107188543,3.4380634477071705,3.447112973002321,3.4877345146716174,3.5132889827349123,3.561650218432976,3.5801548138003523,3.5927919705703153,3.6176940262352293,3.6198281797321417,3.629536962521141,3.6726437202662505,3.70293511172066,3.7217252858405385,3.736075617778615,3.7910728958254003,3.803036526706797,3.803140866546441,3.8275900895387336,3.8391212954460228,3.839121295446023,3.8391212954460237,3.839121295446025,3.864720226101545,3.872858760524765,3.8785810642631087,3.8932458681426287</t>
  </si>
  <si>
    <t>0.5547733306884766,1.1089165210723877,5.8552751541137695,9.137709617614746,14.06475305557251,15.700124740600586,17.075703144073486,17.348966121673584,18.41255235671997,19.19884705543518,20.512789249420166,21.0645489692688,21.335184574127197,21.610002279281616,23.505679607391357,28.203091144561768,28.748425722122192,32.0867486000061,34.870627880096436,35.14239549636841,36.242135524749756,40.41528940200806,40.6991069316864,44.5360164642334,46.446632862091064,48.38751697540283,50.28114652633667,53.57629895210266,56.03520965576172,56.86719584465027,58.98700475692749,59.62786531448364,60.456223487854004,61.842782497406006,62.112603425979614,63.49530220031738,64.86939024925232,67.10048246383667,70.69441199302673,74.28195905685425,80.07861971855164,85.86482167243958,86.1491847038269,87.8101921081543,88.92080473899841,90.29732346534729,90.5691647529602,91.39720320701599,93.34068417549133,93.89628887176514,96.64412999153137,101.38141441345215,104.42317652702332,104.6985125541687,109.41039991378784,111.6203761100769,111.88973808288574,114.6330919265747,115.19525790214539,119.64727234840393,121.27274203300476,125.22186374664307,125.49520230293274,129.6324372291565,129.90478682518005,131.5625729560852,136.2442057132721,139.30541396141052,144.51401352882385,151.72273707389832,153.65714597702026,162.506094455719,163.3389744758606,165.27929043769836,165.5581181049347,168.83766651153564,171.03395009040833,171.58807611465454,177.06266570091248,177.3384668827057,184.25504064559937,190.6397659778595,196.69989562034607,202.82470059394836,206.79954528808594,226.56703352928162,239.98040747642517,251.39421486854553,257.23869585990906,261.7407510280609,272.93294501304626,277.39989852905273,288.596928358078,303.3816034793854,318.7363533973694,328.9972424507141,343.8007550239563,347.69646525382996,353.017550945282,402.56401777267456,410.1551158428192,416.36004543304443,421.4211583137512,422.51646423339844,424.47404527664185,431.5186343193054,437.63805317878723,440.7141511440277,441.26030707359314,451.40834188461304,454.5413613319397,455.8672032356262,472.9674451351166,502.29558992385864,505.0851550102234,518.1452596187592,529.0476665496826,644.6185774803162,683.6987068653107,734.7274086475372,799.4458758831024,816.8752512931824,853.8807389736176,913.5750024318695,935.1503019332886,961.9214332103729,999.9911348819733,1205.5376324653625,1491.5081233978271,1498.4311904907227,1530.7640488147736,1597.9323680400848,1658.2500636577606,1708.0085971355438,2021.4464869499207,2100.4547395706177,2151.0439722537994,2508.1850020885468,2595.540848970413,2768.6001431941986,2876.429975748062,2986.285365343094,3071.518132686615,3303.89498090744,3332.461334705353,3421.618894338608,3497.7066645622253</t>
  </si>
  <si>
    <t>1,2,19,31,49,55,60,61,65,68,73,75,76,77,84,101,103,115,125,126,130,145,146,160,167,174,181,193,202,205,212,214,217,222,223,228,233,241,254,267,288,309,310,316,320,325,326,329,336,338,348,365,376,377,394,402,403,413,415,431,437,451,452,467,468,474,491,502,521,547,554,586,589,596,597,609,617,619,639,640,665,688,710,733,748,818,866,907,928,944,984,1000,1040,1093,1148,1185,1238,1252,1271,1445,1472,1494,1512,1516,1523,1548,1570,1581,1583,1618,1629,1634,1694,1799,1809,1855,1894,2296,2431,2602,2812,2868,2986,3177,3246,3332,3455,4112,5028,5050,5153,5368,5558,5714,6715,6969,7131,8278,8559,9111,9457,9810,10083,10827,10919,11199,11442</t>
  </si>
  <si>
    <t>101100110100100100010011111111100000101101100000110000110000011100001000000010110100000100001100100110110000000101100100110110100010111101110000101110110110000110010001111101111001010010110001010100101000110110001100110101010011111111011110110111110011110011110100100001111010110001110011101110101101</t>
  </si>
  <si>
    <t>2022-12-20 21:48:36.031651</t>
  </si>
  <si>
    <t>2022-12-20 22:48:36.773107</t>
  </si>
  <si>
    <t>4.005907293452665,3.995005281219124,3.995005281219124,3.995005281219124,3.995005281219124,3.995005281219124,3.995005281219124,3.995005281219124,3.995005281219124,3.995005281219124,3.995005281219124,3.995005281219124,3.995005281219124,3.995005281219124,3.995005281219124,3.995005281219124,3.995005281219124,3.995005281219124,3.995005281219124,3.995005281219124,3.995005281219124,3.995005281219124,3.995005281219124,3.995005281219124,3.995005281219124,3.995005281219124,3.995005281219124,3.995005281219124,3.995005281219124,3.995005281219124</t>
  </si>
  <si>
    <t>1123832205344052294994499612093686976075925535333174764974008591656490392383086991500028856,1123832205344052294994499612093686976075925535333174764994777778471659683254518839367347128,1123832205344052294994499612093686976075925535333174764994777778471659683254518839367347128,1123832205344052294994499612093686976075925535333174764994777778471659683254518839367347128,1123832205344052294994499612093686976075925535333174764994777778471659683254518839367347128,1123832205344052294994499612093686976075925535333174764994777778471659683254518839367347128,1123832205344052294994499612093686976075925535333174764994777778471659683254518839367347128,1123832205344052294994499612093686976075925535333174764994777778471659683254518839367347128,1123832205344052294994499612093686976075925535333174764994777778471659683254518839367347128,1123832205344052294994499612093686976075925535333174764994777778471659683254518839367347128,1123832205344052294994499612093686976075925535333174764994777778471659683254518839367347128,1123832205344052294994499612093686976075925535333174764994777778471659683254518839367347128,1123832205344052294994499612093686976075925535333174764994777778471659683254518839367347128,1123832205344052294994499612093686976075925535333174764994777778471659683254518839367347128,1123832205344052294994499612093686976075925535333174764994777778471659683254518839367347128,1123832205344052294994499612093686976075925535333174764994777778471659683254518839367347128,1123832205344052294994499612093686976075925535333174764994777778471659683254518839367347128,1123832205344052294994499612093686976075925535333174764994777778471659683254518839367347128,1123832205344052294994499612093686976075925535333174764994777778471659683254518839367347128,1123832205344052294994499612093686976075925535333174764994777778471659683254518839367347128,1123832205344052294994499612093686976075925535333174764994777778471659683254518839367347128,1123832205344052294994499612093686976075925535333174764994777778471659683254518839367347128,1123832205344052294994499612093686976075925535333174764994777778471659683254518839367347128,1123832205344052294994499612093686976075925535333174764994777778471659683254518839367347128,1123832205344052294994499612093686976075925535333174764994777778471659683254518839367347128,1123832205344052294994499612093686976075925535333174764994777778471659683254518839367347128,1123832205344052294994499612093686976075925535333174764994777778471659683254518839367347128,1123832205344052294994499612093686976075925535333174764994777778471659683254518839367347128,1123832205344052294994499612093686976075925535333174764994777778471659683254518839367347128,1123832205344052294994499612093686976075925535333174764994777778471659683254518839367347128</t>
  </si>
  <si>
    <t>-6.388799917153902,-6.274558786977083,-5.852501155866675,-5.69683794196864,-5.226219915206015,-5.085646143854009,-5.001749945627057,-4.758374301373583,-4.42130806552599,-4.378294344832836,-4.087240329174223,-3.903290714802334,-3.3389409616088397,-2.921216589789293,-2.816184854725712,-2.5850482570425495,-2.5338873720406854,-2.4798687606380314,-2.124999226605628,-1.9847823140946486,-1.8673664672215047,-1.8529621112673096,-1.735576647641769,-1.7228472464653908,-1.685928873185388,-1.4995586912212273,-1.2693585004857424,-1.1686023075924408,-1.1648475706957162,-1.118371808435079,-1.0411491201799303,-0.7908422045711954,-0.6561209649144034,-0.506424954828022,-0.47462615634251853,-0.3806433218407879,-0.37922658603829823,-0.3361077587839619,-0.2894201135712391,-0.2701532403142233,-0.2592681707130007,-0.19974604023800202,-0.15956647040740918,-0.1295867386581705,-0.11403310969577121,-0.09212513657100463,-0.0423172521627662,0.022298248568099657,0.12769081845640184,0.16904796090446014,0.3841153643752652,0.3980511085453586,0.4574787847106644,0.5277018232789714,0.6427150867531802,0.7304271017470411,0.825830229810998,0.8948815098603519,0.9308368295168794,0.9314231802716142,0.9368596679797185,0.9444937686023969,1.0584656395653305,1.080324739263319,1.0955695320056558,1.1015258561751546,1.1060797411158036,1.2463620621307543,1.3353919363570546,1.3803085257675063,1.4006447092688417,1.4541602290959268,1.4594094738576844,1.6544338101622826,1.8027668713366725,1.8675677273400932,1.964647282753779,2.0776929542923424,2.1397184696659695,2.173918847022849,2.2655914748943693,2.301676890220997,2.3993595439836506,2.4393217182800933,2.456150669904108,2.485960103327873,2.5149781624081076,2.577160538885213,2.5815056702313903,2.6630768863665075,2.7005756820396365,2.726095902264994,2.79898002141062,2.8200897892865755,2.8296304520649533,2.8356870226930293,2.846942693713296,2.8508568769869136,2.858855168404834,2.8692607646252233,2.9321517962478336,2.966993871083728,2.9858539536688693,2.9881626191686514,2.993769341513075,2.994146600070897,3.0444793175209814,3.0631596053151084,3.1241691575708943,3.129670764612451,3.168346958382919,3.1824650933389917,3.192074974797323,3.239473995448017,3.2819287884645387,3.300031639743844,3.33670674902066,3.377700453293809,3.387729920143458,3.4623086848896762,3.463459921723403,3.5280492280539555,3.535986740992483,3.5359867409924832,3.5488296383562847,3.5761780667915843,3.5854371211424994,3.587159875465107,3.6080273774393063,3.613988945411482,3.6245703002247986,3.6266260782776136,3.6322895202637393,3.6423803216962316,3.642390541748431,3.6510036057071455,3.732467339437769,3.7324673394377714,3.735215641042911,3.74349234451794,3.757561759902255,3.757561759902258,3.7780031900935724,3.7952029333100232,3.827356236009597,3.841390080691449,3.853650205779079,3.8983509163378507,3.921220244279047,3.9233512821160663,3.9233512821160668,3.9400804080062493,3.942501858985202,3.970070026225793,3.995005281219124,4.005907293452665</t>
  </si>
  <si>
    <t>0.5541367530822754,5.87467622756958,6.703631401062012,7.283371448516846,8.11136770248413,9.225338220596313,9.776384115219116,13.076732635498047,16.376192808151245,19.9737868309021,20.802734851837158,22.737090826034546,23.85429835319519,24.130594730377197,25.798014640808105,26.89087700843811,28.529820919036865,28.810712337493896,29.091176748275757,29.921573162078857,35.73861885070801,36.286785364151,38.501314640045166,39.06246018409729,40.43749690055847,40.970587491989136,42.61796689033508,43.43229818344116,43.70010018348694,45.9618866443634,47.609132289886475,52.01153016090393,52.8456506729126,57.85191988945007,60.86687231063843,61.97324776649475,63.6927227973938,66.19620156288147,68.6914575099945,70.9472427368164,72.32386660575867,72.59577989578247,73.98571467399597,75.37425184249878,75.66714096069336,75.93905758857727,77.32910633087158,77.59437942504883,77.86674761772156,82.27473139762878,83.38402223587036,84.2209300994873,86.43106007575989,87.82920002937317,88.93189811706543,91.12091946601868,93.04125690460205,93.87193775177002,94.1413905620575,94.7090585231781,95.25966715812683,96.6733729839325,96.96321630477905,99.17002201080322,100.26221656799316,103.89649701118469,106.4028799533844,106.6897120475769,109.43735957145691,112.7688102722168,118.01746773719788,118.56375217437744,120.76882719993591,123.53760933876038,127.69666719436646,128.80747961997986,144.15318846702576,153.73686242103577,168.0686321258545,175.0350923538208,175.60184502601624,207.04067516326904,214.5223159790039,217.5814552307129,224.76391410827637,232.0213577747345,236.5253701210022,239.62326955795288,246.4228835105896,248.13853287696838,254.33226871490479,278.41160440444946,297.62734389305115,303.80333375930786,309.3846890926361,312.9324059486389,319.1220977306366,321.0729310512543,327.3157916069031,330.97264862060547,331.25200057029724,341.969361782074,359.77365899086,362.0534026622772,362.9119653701782,372.4023802280426,384.09292459487915,394.65598917007446,403.5000023841858,464.0547866821289,468.8859443664551,470.615074634552,527.4707841873169,549.6345298290253,587.8155264854431,605.5504548549652,629.1533966064453,633.8885705471039,678.3446962833405,746.9806306362152,757.1465015411377,812.2823123931885,980.2995269298553,990.5632839202881,1389.0711352825165,1424.679024219513,1446.9983792304993,1518.2212088108063,1538.9514472484589,1547.1386201381683,1574.1070911884308,1587.635392665863,1620.462753534317,1765.4485955238342,1797.9075863361359,1843.782392501831,2006.0500013828278,2015.9490122795105,2146.187847852707,2211.0704929828644,2433.8535573482513,2447.7680988311768,2500.4268836975098,2632.897347688675,2671.3401021957397,2837.848729610443,2950.5345301628113,3011.5745685100555,3043.575089454651,3114.347071647644,3167.814069032669,3259.781403064728,3410.639566898346,3419.997628211975,3452.512909889221,3599.653372526169</t>
  </si>
  <si>
    <t>1,19,22,24,27,31,33,45,57,70,73,80,84,85,91,95,101,102,103,106,127,129,137,139,144,146,152,155,156,164,170,186,189,207,218,222,228,237,246,254,259,260,265,270,271,272,277,278,279,295,299,302,310,315,319,327,334,337,338,340,342,347,348,356,360,373,382,383,393,405,424,426,434,444,459,463,517,551,602,627,629,742,769,780,806,832,847,858,882,888,910,996,1065,1087,1107,1120,1141,1148,1170,1183,1184,1222,1285,1293,1296,1329,1369,1406,1437,1648,1665,1671,1863,1938,2058,2115,2191,2206,2349,2571,2604,2783,3322,3355,4638,4752,4821,5048,5115,5142,5229,5273,5376,5841,5946,6094,6617,6649,7070,7280,7999,8044,8213,8640,8764,9301,9664,9861,9964,10192,10364,10655,11131,11161,11266,11740</t>
  </si>
  <si>
    <t>100011010011110000110001100110001011111000101011111101001110111010101110101110111010000000101001011011100100110111100001011000110110011000110000101010010000100111110010100000011000110000010001101100101100010011101100110001100110011101111100111000110010110011110001000101100101110011101010101110111000</t>
  </si>
  <si>
    <t>2022-12-20 21:50:58.616184</t>
  </si>
  <si>
    <t>2022-12-20 22:50:59.220135</t>
  </si>
  <si>
    <t>3.7650022982476807,3.7650022982476807,3.7650022982476807,3.7650022982476807,3.7650022982476807,3.7650022982476807,3.7650022982476807,3.7650022982476807,3.7650022982476807,3.7650022982476807,3.7650022982476807,3.7650022982476807,3.7650022982476807,3.7650022982476807,3.7650022982476807,3.7650022982476807,3.7650022982476807,3.7650022982476807,3.7650022982476807,3.7650022982476807,3.7650022982476807,3.7650022982476807,3.7650022982476807,3.7650022982476807,3.7650022982476807,3.7650022982476807,3.7650022982476807,3.7650022982476807,3.7650022982476807,3.7650022982476807</t>
  </si>
  <si>
    <t>401718866726789540468848524720553033885939817004159488133265890050945873340504695971414964,401718866726789540468848524720553033885939817004159488133265890050945873340504695971414964,401718866726789540468848524720553033885939817004159488133265890050945873340504695971414964,401718866726789540468848524720553033885939817004159488133265890050945873340504695971414964,401718866726789540468848524720553033885939817004159488133265890050945873340504695971414964,401718866726789540468848524720553033885939817004159488133265890050945873340504695971414964,401718866726789540468848524720553033885939817004159488133265890050945873340504695971414964,401718866726789540468848524720553033885939817004159488133265890050945873340504695971414964,401718866726789540468848524720553033885939817004159488133265890050945873340504695971414964,401718866726789540468848524720553033885939817004159488133265890050945873340504695971414964,401718866726789540468848524720553033885939817004159488133265890050945873340504695971414964,401718866726789540468848524720553033885939817004159488133265890050945873340504695971414964,401718866726789540468848524720553033885939817004159488133265890050945873340504695971414964,401718866726789540468848524720553033885939817004159488133265890050945873340504695971414964,401718866726789540468848524720553033885939817004159488133265890050945873340504695971414964,401718866726789540468848524720553033885939817004159488133265890050945873340504695971414964,401718866726789540468848524720553033885939817004159488133265890050945873340504695971414964,401718866726789540468848524720553033885939817004159488133265890050945873340504695971414964,401718866726789540468848524720553033885939817004159488133265890050945873340504695971414964,401718866726789540468848524720553033885939817004159488133265890050945873340504695971414964,401718866726789540468848524720553033885939817004159488133265890050945873340504695971414964,401718866726789540468848524720553033885939817004159488133265890050945873340504695971414964,401718866726789540468848524720553033885939817004159488133265890050945873340504695971414964,401718866726789540468848524720553033885939817004159488133265890050945873340504695971414964,401718866726789540468848524720553033885939817004159488133265890050945873340504695971414964,401718866726789540468848524720553033885939817004159488133265890050945873340504695971414964,401718866726789540468848524720553033885939817004159488133265890050945873340504695971414964,401718866726789540468848524720553033885939817004159488133265890050945873340504695971414964,401718866726789540468848524720553033885939817004159488133265890050945873340504695971414964,401718866726789540468848524720553033885939817004159488133265890050945873340504695971414964</t>
  </si>
  <si>
    <t>-6.881591225885561,-6.0743350357368895,-6.009513541587077,-6.005415692475791,-5.7390999772982845,-5.513141730445482,-5.410452773310283,-5.2654815360917855,-4.8048074832957886,-4.74936952208128,-4.622008713278935,-4.515064540604256,-3.925185867944345,-3.8646022177580495,-3.8148904282055867,-3.582102078240193,-3.387731733889555,-3.3002520981730976,-3.0424405881060417,-2.9426167511142274,-2.749680779233498,-2.740838544070071,-2.5917531705063945,-2.5059164959675795,-2.4674991781559634,-2.414239539618519,-2.326722431777074,-2.312389578198971,-2.308546922802554,-2.2832487600074027,-2.211523820805546,-2.079603292179736,-2.0532620861088033,-1.8993317260401013,-1.8258109353770238,-1.801847058909743,-1.791042286374489,-1.768993485389954,-1.7100512686502687,-1.673255133026812,-1.5778477085283162,-1.4560655338287356,-1.4500377366300996,-1.4492854564903925,-1.2888294066454518,-1.2578582640258829,-1.2172035950337277,-1.0591451371500296,-0.9887557935009964,-0.8512575162038455,-0.7799305629240547,-0.6990882532762456,-0.5330646664794019,-0.4909416542474632,-0.26402173203591794,-0.23429272062617928,-0.16391059144771372,-0.08539688171623827,-0.03516776048033844,0.014715434012388319,0.09852370490190751,0.13247133604533345,0.45706070403877086,0.5166155053104005,0.653743132104992,0.7831413331493502,0.9498339160995414,1.079213859733977,1.0821009939383552,1.133758674741314,1.1366274076651819,1.1450799444215136,1.163617343298574,1.205205824720144,1.2428820836737804,1.2666528819924012,1.3825010171615373,1.4243688929643807,1.5283018948105622,1.5936832058782833,1.5987521859496625,1.6215604408056337,1.6408937309672362,1.7007204701892844,1.742142106206002,1.7577136791896586,1.7828485618203507,1.8020208506414714,1.8520226199491923,1.9103333581550928,1.919559020431242,1.9203207442763304,1.926842923793035,2.01709644692065,2.089991594911447,2.117917029381437,2.1380149947096028,2.2158300803390705,2.2887402023273244,2.293510454119462,2.3778372580096754,2.4021881494386066,2.418802013224885,2.4233736331059164,2.4564340814139394,2.4611882129703573,2.4780691281097553,2.5395484319404598,2.5484699483576208,2.5750962601353073,2.5925672858495687,2.6333883640182214,2.793357896165726,2.8343883740886606,2.854215966662624,2.880896489357499,2.900394549980107,2.9728746093316847,3.006546479991154,3.0243199407729238,3.0416509901633755,3.0615835894051493,3.1319825986114322,3.1863445753134996,3.186747534064136,3.201525980974886,3.2090184610060564,3.212220942436,3.2441058013969455,3.3172374199952763,3.3301903110261613,3.3408419982126007,3.359557372408182,3.3862084916351476,3.3979985578588936,3.4132830529415052,3.4242855508888175,3.425051284318665,3.465448356289241,3.4734568295016905,3.512294312958123,3.512294312958124,3.512375296129348,3.529232568528876,3.5376479083669903,3.5543033773160193,3.5680074411367446,3.5680074411367455,3.568099152301705,3.57741379159369,3.6056008570980462,3.622753922865941,3.6297289239941284,3.633228629063495,3.6642795302960147,3.6766990171293736,3.7167133493244284,3.718029092315562,3.7365869575061743,3.7650022982476807</t>
  </si>
  <si>
    <t>0.5542182922363281,4.014080047607422,10.25854206085205,10.8197660446167,13.920400142669678,16.484606981277466,16.760434865951538,17.31864643096924,20.73253607749939,21.29684591293335,23.298870086669922,26.144042253494263,27.586331844329834,32.35627770423889,32.90043926239014,34.334853649139404,34.607701539993286,35.991881370544434,36.55819511413574,39.64103984832764,41.351139068603516,43.073216915130615,43.90652799606323,44.76594614982605,45.32559370994568,46.442004680633545,47.28558969497681,47.567448139190674,48.41820573806763,49.27776908874512,49.83594298362732,50.94186091423035,53.19258236885071,53.47899627685547,54.06683921813965,56.05518627166748,56.90124464035034,57.184104681015015,57.46247124671936,58.31267714500427,60.52831983566284,61.36426067352295,62.77451300621033,63.33822250366211,64.21088433265686,65.03032517433167,65.30424976348877,68.36406517028809,70.6002459526062,71.4492712020874,71.99696564674377,73.66136765480042,75.09017610549927,75.6482937335968,80.65694093704224,85.709153175354,86.54690670967102,86.833242893219,88.24735379219055,90.45095825195312,94.16096115112305,94.46789026260376,95.57722687721252,96.13644313812256,99.46321821212769,101.16086935997009,102.11832165718079,104.37196826934814,111.72767376899719,113.13701605796814,114.55608057975769,119.34816026687622,119.91642141342163,120.19628596305847,120.48617148399353,123.29996657371521,123.58479189872742,127.3177125453949,128.16235613822937,130.09234404563904,132.34025073051453,132.6261613368988,134.86815905570984,135.70869708061218,140.26422333717346,143.0791313648224,143.35849785804749,145.05428409576416,145.88722395896912,146.44597673416138,148.12914609909058,148.4105236530304,148.9787585735321,149.26211071014404,150.9570071697235,151.52318048477173,153.22183632850647,160.90038084983826,177.67591404914856,183.101975440979,185.10636925697327,189.34241938591003,189.63781547546387,192.80250525474548,196.51030945777893,206.26501297950745,217.0557417869568,222.2262954711914,228.5597403049469,231.68952131271362,232.87707495689392,254.4079864025116,258.1106653213501,263.25587010383606,263.53469944000244,266.4189953804016,268.45212268829346,270.1923007965088,309.53219628334045,316.1201171875,493.1587481498718,519.6579723358154,522.7642135620117,527.1711821556091,560.2024576663971,578.6020178794861,600.0882089138031,607.54989361763,625.7497539520264,639.7138540744781,657.8419132232666,678.0674929618835,729.2992448806763,741.0780606269836,762.2978808879852,787.1091401576996,800.676323890686,808.5746405124664,821.1316466331482,834.8519585132599,836.4005417823792,919.1231408119202,993.363881111145,1029.4842762947083,1048.8681683540344,1110.5481851100922,1130.3089706897736,1358.6857845783234,1405.9342863559723,1500.7458460330963,1601.792146205902,1607.0769112110138,1682.2619223594666,1752.238287448883,1754.1263060569763,2258.176132917404,2304.9829688072205,2365.148866415024,2837.7176384925842,2986.046410560608</t>
  </si>
  <si>
    <t>1,12,34,36,47,56,57,59,71,73,80,90,95,112,114,119,120,125,127,138,144,150,153,156,158,162,165,166,169,172,174,178,186,187,189,196,199,200,201,204,212,215,220,222,225,228,229,240,248,251,253,259,264,266,284,302,305,306,311,319,331,332,336,338,350,356,359,367,393,398,403,420,422,423,424,434,435,448,451,458,466,467,475,478,495,505,506,512,515,517,523,524,526,527,533,535,541,568,627,646,653,668,669,680,693,727,765,783,805,815,819,894,907,925,926,936,943,949,1085,1108,1689,1774,1784,1798,1904,1963,2032,2056,2115,2160,2218,2283,2447,2485,2552,2631,2674,2700,2740,2784,2789,3054,3292,3408,3470,3667,3730,4454,4606,4907,5229,5246,5487,5712,5718,7337,7487,7679,9194,9670</t>
  </si>
  <si>
    <t>001100100111110000110001100110100001110011100001001101100111001100011110001001100011010000101101001001110110010101000110100110101111110111010001110010110001010110110001111001011001000110111011100110000100100010001000111101000001101000111010110111110110110001110001111001101010010111101000001110110100</t>
  </si>
  <si>
    <t>2022-12-20 21:52:31.867840</t>
  </si>
  <si>
    <t>2022-12-20 22:52:32.632806</t>
  </si>
  <si>
    <t>4.284501164331591,4.284501164331591,4.284501164331591,4.284501164331591,4.284501164331591,4.284501164331591,4.284501164331591,4.284501164331591,4.284501164331591,4.284501164331591,4.284501164331591,4.284501164331591,4.284501164331591,4.284501164331591,4.284501164331591,4.284501164331591,4.284501164331591,4.284501164331591,4.284501164331591,4.284501164331591,4.284501164331591,4.284501164331591,4.284501164331591,4.284501164331591,4.284501164331591,4.284501164331591,4.284501164331591,4.284501164331591,4.284501164331591,4.284501164331591</t>
  </si>
  <si>
    <t>1373395678172057194701371266081288417963668003342091936645089249010671436996819782595291539,1373395678172057194701371266081288417963668003342091936645089249010671436996819782595291539,1373395678172057194701371266081288417963668003342091936645089249010671436996819782595291539,1373395678172057194701371266081288417963668003342091936645089249010671436996819782595291539,1373395678172057194701371266081288417963668003342091936645089249010671436996819782595291539,1373395678172057194701371266081288417963668003342091936645089249010671436996819782595291539,1373395678172057194701371266081288417963668003342091936645089249010671436996819782595291539,1373395678172057194701371266081288417963668003342091936645089249010671436996819782595291539,1373395678172057194701371266081288417963668003342091936645089249010671436996819782595291539,1373395678172057194701371266081288417963668003342091936645089249010671436996819782595291539,1373395678172057194701371266081288417963668003342091936645089249010671436996819782595291539,1373395678172057194701371266081288417963668003342091936645089249010671436996819782595291539,1373395678172057194701371266081288417963668003342091936645089249010671436996819782595291539,1373395678172057194701371266081288417963668003342091936645089249010671436996819782595291539,1373395678172057194701371266081288417963668003342091936645089249010671436996819782595291539,1373395678172057194701371266081288417963668003342091936645089249010671436996819782595291539,1373395678172057194701371266081288417963668003342091936645089249010671436996819782595291539,1373395678172057194701371266081288417963668003342091936645089249010671436996819782595291539,1373395678172057194701371266081288417963668003342091936645089249010671436996819782595291539,1373395678172057194701371266081288417963668003342091936645089249010671436996819782595291539,1373395678172057194701371266081288417963668003342091936645089249010671436996819782595291539,1373395678172057194701371266081288417963668003342091936645089249010671436996819782595291539,1373395678172057194701371266081288417963668003342091936645089249010671436996819782595291539,1373395678172057194701371266081288417963668003342091936645089249010671436996819782595291539,1373395678172057194701371266081288417963668003342091936645089249010671436996819782595291539,1373395678172057194701371266081288417963668003342091936645089249010671436996819782595291539,1373395678172057194701371266081288417963668003342091936645089249010671436996819782595291539,1373395678172057194701371266081288417963668003342091936645089249010671436996819782595291539,1373395678172057194701371266081288417963668003342091936645089249010671436996819782595291539,1373395678172057194701371266081288417963668003342091936645089249010671436996819782595291539</t>
  </si>
  <si>
    <t>-5.81165830409119,-5.263123489213337,-4.644808007518573,-4.215158648526858,-4.105699649109012,-4.008067176823271,-3.911913414015487,-3.459299123663891,-3.39000713347182,-3.269908002875497,-3.0676610931456443,-3.007552520265743,-2.980771228571566,-2.922487002775007,-2.839930064212462,-2.8052825790424727,-2.7182796634460225,-2.705065160772229,-2.647044461436047,-2.639343536654937,-2.547127876972361,-2.531826377915061,-2.4805987154617335,-2.4685103307740723,-2.250230123043469,-1.975891860823444,-1.854126790972758,-1.8158864269916217,-1.6964131297971206,-1.641813292046433,-1.548772419801459,-1.3105082515162152,-1.0903373988693212,-0.9452547676715398,-0.9201468163082713,-0.8800587554062853,-0.5799760598497328,-0.3865293892474904,-0.3466193473573052,-0.1257124147312199,0.07278734994683832,0.16227499680607566,0.25026840009054757,0.40115057188260894,0.5057677797394171,0.5364993308908038,0.5379612531261424,0.6930257941464164,0.71303689280026,0.769988389437406,0.804779698299538,0.9105822041331663,0.9471365150362868,0.9963459822575561,1.0352165228417072,1.0507376524654606,1.0884005026474388,1.1698281875020726,1.205685893912271,1.247376519785304,1.4284633072327717,1.5622347823351996,1.6036958630669442,1.6893957609290304,1.7346237046202322,1.7470144700209995,1.7984216011938372,1.8739843047993352,1.8984598362594816,1.9189939200278898,1.9733999787676348,1.9807144638603515,2.042375267071474,2.0522732184974624,2.0533589696717427,2.1217314439964827,2.1621011460695394,2.1829073915602453,2.287744368763286,2.2950449942752496,2.3211020450240483,2.328309577796774,2.3393693620735525,2.375472775976265,2.392392304826882,2.4449116232996393,2.4633394721575432,2.5852562722264145,2.610866680371868,2.617229502498229,2.670299358950376,2.6879198567108578,2.776750934666594,2.8875298836660317,2.8925442731498463,2.9174163336290175,2.92664546740411,2.93139067397186,3.145237975605123,3.245234186431073,3.2490928444499554,3.2630197187957304,3.2873349501707008,3.308163032044226,3.3179452521277724,3.3577202553746957,3.3929928134488683,3.3933135988107295,3.417523040305162,3.4222876312884596,3.4581242292220504,3.4672867814096993,3.50299412807719,3.5151647785127165,3.5828831617894976,3.586103007487121,3.5882801570840126,3.603480164016911,3.63353571584136,3.6375382004121692,3.63753820041217,3.641733770321454,3.6542066859665727,3.677408230685746,3.765971019492582,3.810998936524267,3.825246533733676,3.8386554502676264,3.840996520117655,3.855672778939076,3.8557817640247407,3.8969831957495438,3.9239881109646952,3.9674445981274915,3.967496183029623,4.000007404767713,4.039006239380524,4.046072170355274,4.069439004357928,4.081854405479182,4.09589326401555,4.095893264015551,4.0970509142783005,4.099325261651883,4.105680701268156,4.107668683709877,4.1423704234042,4.143646745655064,4.172120011171612,4.209126143976112,4.209126143976116,4.221090592150977,4.223466502953482,4.223466502953484,4.235820453967291,4.235854492859635,4.2492353280832456,4.2537933796593554,4.260158598045803,4.271516620697137,4.283655932134075,4.283655932134077,4.284501164331591</t>
  </si>
  <si>
    <t>0.5547316074371338,5.846018314361572,6.128342628479004,6.959307670593262,10.725087404251099,13.827954292297363,19.158560514450073,21.708614349365234,22.541595935821533,23.385224103927612,26.182761430740356,27.851377487182617,28.125191926956177,29.810609817504883,30.362304210662842,30.926427841186523,31.49366283416748,31.786560535430908,32.068917989730835,32.6175811290741,33.182812213897705,33.75559663772583,34.03995203971863,34.5967378616333,35.42276334762573,38.527854919433594,40.199095010757446,41.896859645843506,43.24491810798645,44.08052635192871,45.13756608963013,46.19906806945801,47.28477501869202,53.7490508556366,54.589133977890015,57.4007134437561,58.25398540496826,62.22254991531372,66.68976068496704,67.52885842323303,71.75634360313416,73.38402509689331,73.6598117351532,78.36410689353943,87.01966571807861,87.8788321018219,88.14964628219604,90.12480092048645,90.66925120353699,93.19215178489685,93.76630544662476,94.0442144870758,96.29888486862183,105.31531381607056,106.72940063476562,109.82937407493591,110.96514415740967,112.12016224861145,113.26759624481201,116.90962648391724,118.3097779750824,118.87144494056702,120.8530125617981,123.4138913154602,125.96647381782532,130.5308198928833,132.79915261268616,133.07249665260315,145.0079264640808,145.2962474822998,147.28427290916443,152.41682696342468,153.00813102722168,155.57443165779114,155.86335110664368,157.00587248802185,170.94457173347473,174.3950343132019,176.97122859954834,179.2536416053772,180.4205846786499,181.830406665802,182.3951165676117,182.6754927635193,183.25919342041016,185.53525376319885,187.22328519821167,190.39769196510315,195.25492000579834,204.69723296165466,207.2604374885559,215.51077318191528,220.3774847984314,234.14342188835144,250.01805329322815,262.1132183074951,270.24822998046875,273.5700538158417,277.08598613739014,322.18271493911743,324.9690270423889,355.34748220443726,361.5463397502899,394.83325600624084,399.5429711341858,438.08787775039673,443.06378173828125,500.3720133304596,515.5054786205292,560.4002239704132,578.5358047485352,578.87837433815,583.2134876251221,618.3421175479889,649.3041477203369,685.8887345790863,703.991236448288,725.7090599536896,728.8434183597565,738.7536687850952,761.4169726371765,810.5440247058868,915.8744218349457,967.8140368461609,974.63654088974,988.8608996868134,995.1156380176544,1050.2988154888153,1061.8416213989258,1131.918217420578,1145.1864697933197,1158.1863605976105,1168.7485206127167,1176.9186518192291,1186.0377883911133,1199.7321848869324,1201.6167602539062,1217.1980168819427,1225.3017082214355,1276.2131614685059,1311.9443805217743,1356.9774560928345,1414.2587690353394,1439.4105088710785,1450.7780492305756,1455.3607516288757,1492.5217924118042,1653.1857678890228,1664.3219985961914,1801.3529756069183,1864.6510558128357,1932.9824981689453,2140.845622777939,2205.2969312667847,2266.407621860504,2562.6955285072327,2780.6431469917297,2837.5817482471466,2859.3396332263947,3136.965164422989,3408.5227568149567,3463.7299842834473,3533.528665781021</t>
  </si>
  <si>
    <t>1,19,20,23,36,47,66,75,78,81,91,97,98,104,106,108,110,111,112,114,116,118,119,121,124,135,141,147,152,155,159,163,167,190,193,203,206,220,236,239,254,260,261,278,308,311,312,319,321,330,332,333,341,373,378,389,393,397,401,414,419,421,428,437,446,462,470,471,512,513,520,538,540,549,550,554,603,615,624,632,636,641,643,644,646,654,660,671,688,721,730,758,775,823,878,918,945,956,968,1120,1129,1223,1243,1350,1365,1489,1505,1690,1739,1884,1943,1944,1958,2071,2171,2288,2346,2416,2426,2458,2531,2689,3029,3197,3219,3265,3285,3462,3499,3724,3767,3809,3843,3869,3898,3940,3946,3995,4021,4183,4299,4445,4626,4706,4743,4758,4877,5397,5433,5875,6079,6301,6973,7180,7376,8332,9035,9218,9288,10169,11042,11220,11441</t>
  </si>
  <si>
    <t>101011001001100100110101010110101011101111000010000101001011111011100111101011011011000110001001111000011010010110100101001100010010101010010010010010110110101110111011100010101110010001011010111010011010010110010000110101000110011100010010110101110010101010110001001101100100010111001010100110010011</t>
  </si>
  <si>
    <t>2022-12-20 21:53:52.848353</t>
  </si>
  <si>
    <t>2022-12-20 22:53:53.564836</t>
  </si>
  <si>
    <t>4.110992211400374,4.110992211400374,4.110992211400374,4.110992211400374,4.110992211400374,4.110992211400374,4.110992211400374,4.110992211400374,4.110992211400374,4.110992211400374,4.110992211400374,4.110992211400374,4.110992211400374,4.110992211400374,4.110992211400374,4.110992211400374,4.110992211400374,4.110992211400374,4.110992211400374,4.110992211400374,4.110992211400374,4.110992211400374,4.110992211400374,4.110992211400374,4.110992211400374,4.110992211400374,4.110992211400374,4.110992211400374,4.110992211400374,4.110992211400374</t>
  </si>
  <si>
    <t>1890614848991180706802644776236325620949704188470755878231142448177668801083557785147596264,1890614848991180706802644776236325620949704188470755878231142448177668801083557785147596264,1890614848991180706802644776236325620949704188470755878231142448177668801083557785147596264,1890614848991180706802644776236325620949704188470755878231142448177668801083557785147596264,1890614848991180706802644776236325620949704188470755878231142448177668801083557785147596264,1890614848991180706802644776236325620949704188470755878231142448177668801083557785147596264,1890614848991180706802644776236325620949704188470755878231142448177668801083557785147596264,1890614848991180706802644776236325620949704188470755878231142448177668801083557785147596264,1890614848991180706802644776236325620949704188470755878231142448177668801083557785147596264,1890614848991180706802644776236325620949704188470755878231142448177668801083557785147596264,1890614848991180706802644776236325620949704188470755878231142448177668801083557785147596264,1890614848991180706802644776236325620949704188470755878231142448177668801083557785147596264,1890614848991180706802644776236325620949704188470755878231142448177668801083557785147596264,1890614848991180706802644776236325620949704188470755878231142448177668801083557785147596264,1890614848991180706802644776236325620949704188470755878231142448177668801083557785147596264,1890614848991180706802644776236325620949704188470755878231142448177668801083557785147596264,1890614848991180706802644776236325620949704188470755878231142448177668801083557785147596264,1890614848991180706802644776236325620949704188470755878231142448177668801083557785147596264,1890614848991180706802644776236325620949704188470755878231142448177668801083557785147596264,1890614848991180706802644776236325620949704188470755878231142448177668801083557785147596264,1890614848991180706802644776236325620949704188470755878231142448177668801083557785147596264,1890614848991180706802644776236325620949704188470755878231142448177668801083557785147596264,1890614848991180706802644776236325620949704188470755878231142448177668801083557785147596264,1890614848991180706802644776236325620949704188470755878231142448177668801083557785147596264,1890614848991180706802644776236325620949704188470755878231142448177668801083557785147596264,1890614848991180706802644776236325620949704188470755878231142448177668801083557785147596264,1890614848991180706802644776236325620949704188470755878231142448177668801083557785147596264,1890614848991180706802644776236325620949704188470755878231142448177668801083557785147596264,1890614848991180706802644776236325620949704188470755878231142448177668801083557785147596264,1890614848991180706802644776236325620949704188470755878231142448177668801083557785147596264</t>
  </si>
  <si>
    <t>-7.748671205649724,-6.3291301519039065,-5.236164876072318,-4.6687311205711985,-4.655921537179633,-4.634073478210953,-4.541926015909057,-4.4965865396475575,-4.3968844872689345,-4.2167153265521,-3.964624428241918,-3.9237061336857706,-3.848040673491481,-3.6768455693407085,-3.6384017286797166,-3.6207609330747,-3.22886291774457,-3.173781975892039,-2.943936257552352,-2.8186250999353732,-2.8175915948563848,-2.7595343061039617,-2.536472768504785,-2.448165159400474,-2.2392881149691735,-2.18570615688347,-2.1164078666883492,-2.0840754158229804,-2.0071350166181725,-1.9573145713296476,-1.906768453291001,-1.7949456609734529,-1.7192856977497017,-1.6937135388561986,-1.6474481052346548,-1.5542949052904897,-1.5328035155866695,-1.4887913470516696,-1.4660726572675233,-1.3853379810649407,-1.3390644074015592,-1.3245353677404867,-1.3183241128421919,-1.190664970978212,-1.116665032423012,-1.042134665941853,-1.02678175373381,-0.9877703369114466,-0.8211029592359407,-0.7658450929478481,-0.7144602905124662,-0.6171203818587677,-0.498954323287932,-0.3263381267577551,-0.2716180226779463,-0.1849610866098127,-0.02946633980706198,0.006383956620948095,0.023126490122423363,0.040833606411618775,0.08132372904195834,0.10100412262624803,0.14172866210596,0.21944754711618825,0.2734188190411617,0.2897617012097835,0.35305766127824767,0.369400549471837,0.3813792725820153,0.5922044755680985,0.6230759678688725,0.6553738798545072,0.7473098755081524,0.8644150147329291,0.9541288785843625,0.982587086250241,1.0962267532143652,1.150126101653905,1.1739991914207928,1.2270425413074162,1.265909446653575,1.3207241287206817,1.3337279474968327,1.4747890264598646,1.5807915478766277,1.6255003481892438,1.6514620745146678,1.671094327540752,1.6988631104016665,1.833266717345293,1.8842992451563914,1.9349567070669584,1.9662046521078722,2.1131393990583107,2.1295809686354077,2.1356747342682265,2.1697454046309215,2.17227323805379,2.1772539563942916,2.210762348197217,2.255409398296624,2.2768103356294533,2.3452016454948006,2.346383305675842,2.436801367328513,2.4667805009251005,2.5826877178718424,2.6062689400425483,2.6336348039685493,2.7430448436244057,2.8001090131096125,2.800130144693272,2.8907843605149215,2.923198788473315,2.952403707259382,2.984936305317392,2.999155531000836,3.0429469305802352,3.057657974419916,3.058192332035511,3.0581923320355124,3.0691277281498106,3.0892750904681154,3.146020244311364,3.1678245921972588,3.2132239198796815,3.223524406327898,3.26187563441482,3.2968769057016174,3.2990543876347243,3.3460780501644423,3.3802382982268333,3.389809839539916,3.3968533804186225,3.409100454216419,3.460664362858179,3.4782752762684663,3.499733227019119,3.504008811284709,3.5057230470332663,3.5287208590578194,3.593666430918198,3.61779954122047,3.6362989771888383,3.64723332580848,3.6693204243755986,3.706802730608051,3.7181724789081834,3.7196438536043863,3.7596424762213156,3.76131111257083,3.7886146088310113,3.848625538409985,3.853842163326538,3.859883010584592,3.8650845277215153,3.883224201549563,3.9142221147812717,3.9146892772149413,3.9833331118360658,3.983455482205029,3.9834554822050308,3.9950011613271004,4.0775259484190105,4.077525948419011,4.07758368125954,4.110992211400372,4.110992211400374</t>
  </si>
  <si>
    <t>0.5597269535064697,2.49896502494812,4.450321912765503,10.38276219367981,11.521636486053467,15.17745566368103,16.58064341545105,18.53774881362915,19.088592052459717,21.627684354782104,21.907015800476074,22.189382553100586,23.59310507774353,25.28854537010193,26.40835928916931,26.68874740600586,27.260419607162476,29.506263971328735,29.794567584991455,31.80666708946228,32.365813970565796,32.922664403915405,33.20197868347168,35.42412543296814,37.098567962646484,37.95010733604431,40.792773485183716,41.067593574523926,42.21220302581787,44.20863103866577,45.0601589679718,47.60547995567322,49.32913327217102,50.748913288116455,51.33667039871216,51.61803913116455,52.741729974746704,53.30383253097534,54.99751901626587,55.26930904388428,57.49346160888672,60.09307622909546,60.38042116165161,60.665276765823364,61.82433295249939,64.14374136924744,64.7119791507721,65.28372073173523,66.13677144050598,66.69845700263977,68.1197988986969,68.99293494224548,70.68510150909424,72.70065474510193,73.84912514686584,74.71925735473633,75.83731651306152,78.69839358329773,80.39043712615967,82.11024379730225,82.67788290977478,84.10219693183899,85.24430203437805,88.09242868423462,88.65508532524109,90.66769313812256,92.11713671684265,93.84030389785767,94.70236659049988,95.55689787864685,101.92513871192932,105.03969049453735,107.3044970035553,108.16154980659485,112.24834561347961,112.53369402885437,117.09201574325562,121.65406250953674,125.67624306678772,125.96454572677612,126.55171775817871,138.78216862678528,141.05695247650146,143.09004306793213,146.82784986495972,155.06707048416138,159.92791485786438,168.6017186641693,172.7188012599945,178.39895510673523,180.98627710342407,186.53345322608948,189.11929512023926,194.1869251728058,202.17514276504517,204.54584193229675,207.45435333251953,217.14313888549805,218.66431427001953,221.32449769973755,222.48203110694885,224.56671857833862,226.6182599067688,226.90715909004211,227.7748568058014,251.67192673683167,254.15484309196472,260.5690348148346,279.87575483322144,283.9102792739868,289.55810594558716,301.5831573009491,304.08615899086,324.12749457359314,334.67598247528076,347.7471776008606,351.781156539917,365.5064721107483,379.475919008255,393.6328203678131,420.3503267765045,423.4573211669922,459.89157223701477,493.69731426239014,557.8748526573181,573.8852000236511,585.367121219635,602.5435993671417,615.9111113548279,635.1649897098541,640.4667658805847,642.934180021286,661.8399286270142,693.9607653617859,694.2717297077179,697.9723801612854,724.7760336399078,740.2229223251343,766.8396127223969,783.2665727138519,798.7024621963501,842.5918529033661,915.8011028766632,1114.5785558223724,1150.4979429244995,1328.137026309967,1406.6451122760773,1430.5043678283691,1540.1103308200836,1548.4006297588348,1647.5331046581268,1689.8957660198212,1694.542536020279,1776.3344452381134,1780.1325664520264,1782.9253005981445,1787.8915872573853,1794.919849872589,1958.6606817245483,1984.6129095554352,2538.432324409485,2569.524587392807,2619.5949857234955,2681.926910161972,2873.139080286026,2898.9774923324585,3320.726802110672,3389.750961303711</t>
  </si>
  <si>
    <t>1,7,14,35,39,52,57,64,66,75,76,77,82,88,92,93,95,103,104,111,113,115,116,124,130,133,143,144,148,155,158,167,173,178,180,181,185,187,193,194,201,210,211,212,216,224,226,228,231,233,238,241,247,254,258,261,265,275,281,287,289,294,298,308,310,317,322,328,331,334,356,367,375,378,392,393,409,425,439,440,442,484,492,499,512,541,558,588,601,620,629,648,656,673,700,708,718,751,756,765,769,776,783,784,787,865,873,891,952,965,983,1022,1030,1094,1128,1170,1183,1227,1272,1318,1404,1414,1532,1641,1847,1899,1935,1990,2033,2095,2112,2120,2181,2284,2285,2297,2383,2433,2519,2572,2622,2763,2999,3635,3749,4317,4569,4646,5000,5027,5347,5483,5498,5762,5774,5783,5799,5822,6350,6434,8219,8319,8480,8681,9295,9375,10723,10945</t>
  </si>
  <si>
    <t>111011011001100101001110000110100111111011000100010001000110101011110111101001001011111111101011100010110010010001100110000000011010100010100011010101101010011111111001000000111111100001101011011010000010101011110100101011011100011000010100101100101110111010010000010001100000010101001101110111101000</t>
  </si>
  <si>
    <t>2022-12-20 21:54:50.642207</t>
  </si>
  <si>
    <t>2022-12-20 22:54:51.419307</t>
  </si>
  <si>
    <t>4.131306675373421,4.131306675373421,4.131306675373421,4.131306675373421,4.131306675373421,4.131306675373421,4.131306675373421,4.131306675373421,4.131306675373421,4.131306675373421,4.131306675373421,4.131306675373421,4.131306675373421,4.131306675373421,4.131306675373421,4.131306675373421,4.131306675373421,4.131306675373421,4.131306675373421,4.131306675373421,4.131306675373421,4.131306675373421,4.131306675373421,4.131306675373421,4.131306675373421,4.131306675373421,4.131306675373421,4.131306675373421,4.131306675373421,4.131306675373421</t>
  </si>
  <si>
    <t>107214725893480223247803390299403504297402210979230615043087916059983168237151387359815837,107214725893480223247803390299403504297402210979230615043087916059983168237151387359815837,107214725893480223247803390299403504297402210979230615043087916059983168237151387359815837,107214725893480223247803390299403504297402210979230615043087916059983168237151387359815837,107214725893480223247803390299403504297402210979230615043087916059983168237151387359815837,107214725893480223247803390299403504297402210979230615043087916059983168237151387359815837,107214725893480223247803390299403504297402210979230615043087916059983168237151387359815837,107214725893480223247803390299403504297402210979230615043087916059983168237151387359815837,107214725893480223247803390299403504297402210979230615043087916059983168237151387359815837,107214725893480223247803390299403504297402210979230615043087916059983168237151387359815837,107214725893480223247803390299403504297402210979230615043087916059983168237151387359815837,107214725893480223247803390299403504297402210979230615043087916059983168237151387359815837,107214725893480223247803390299403504297402210979230615043087916059983168237151387359815837,107214725893480223247803390299403504297402210979230615043087916059983168237151387359815837,107214725893480223247803390299403504297402210979230615043087916059983168237151387359815837,107214725893480223247803390299403504297402210979230615043087916059983168237151387359815837,107214725893480223247803390299403504297402210979230615043087916059983168237151387359815837,107214725893480223247803390299403504297402210979230615043087916059983168237151387359815837,107214725893480223247803390299403504297402210979230615043087916059983168237151387359815837,107214725893480223247803390299403504297402210979230615043087916059983168237151387359815837,107214725893480223247803390299403504297402210979230615043087916059983168237151387359815837,107214725893480223247803390299403504297402210979230615043087916059983168237151387359815837,107214725893480223247803390299403504297402210979230615043087916059983168237151387359815837,107214725893480223247803390299403504297402210979230615043087916059983168237151387359815837,107214725893480223247803390299403504297402210979230615043087916059983168237151387359815837,107214725893480223247803390299403504297402210979230615043087916059983168237151387359815837,107214725893480223247803390299403504297402210979230615043087916059983168237151387359815837,107214725893480223247803390299403504297402210979230615043087916059983168237151387359815837,107214725893480223247803390299403504297402210979230615043087916059983168237151387359815837,107214725893480223247803390299403504297402210979230615043087916059983168237151387359815837</t>
  </si>
  <si>
    <t>-6.974737148310582,-6.024264079651882,-5.752675312192639,-5.709009528739404,-5.5749698873747855,-5.416781110920199,-5.138957816629487,-4.830160429027989,-4.596208589825935,-4.435313660987688,-4.353292095020365,-4.171139947305639,-4.021930382908074,-3.7580417902584156,-3.625813368236884,-3.5647429211088726,-3.302635363017459,-3.2755190226878383,-3.1432747030849666,-3.0530366988576607,-3.0235537879331615,-2.8360271782530146,-2.783615432291443,-2.7018337951764786,-2.6888404989064845,-2.580836675394294,-2.546779090169507,-2.1964663608022503,-1.9113259283082957,-1.7943306461712467,-1.6096421242966505,-1.5604476731747579,-1.4996509637747777,-1.486018664105279,-1.3051950341456093,-1.2563799385748362,-0.9965092223297846,-0.8966968988322805,-0.8661757801698934,-0.7845590735592872,-0.7660661231841082,-0.629077294499934,-0.6226122330827268,-0.5413940430936672,-0.4362607739536615,-0.42635977548874515,-0.36557018147563847,-0.3654297947874798,-0.26135448548012485,-0.25638620379112764,-0.23757506360050093,-0.21111442860429727,-0.1713678330837472,-0.1550811849750901,-0.011915302059758902,0.04084406910289789,0.046182844407639874,0.12530180400684024,0.13816161144709305,0.16154212172509708,0.19352017417899797,0.23831374622854418,0.28417104645471614,0.4135153220285177,0.4940865332956379,0.5035409212613762,0.7193174107428748,0.7396141037499107,0.8100894396936028,0.9214983610703178,0.9876436091309869,1.1042166577206491,1.1048237064510942,1.2170323556246658,1.2798847924374923,1.3453504777629226,1.4046892621336493,1.465062738642915,1.6110738901139474,1.6296944802304145,1.6820720558737101,1.7360872446052245,1.740191970155277,1.7411001354940436,1.8141749081086227,1.8149955584817745,1.8231280367182352,1.8235912601721467,1.8750875430364062,1.9855892558398984,2.05647556638416,2.0984985153419675,2.1073131583375213,2.136916864577416,2.29451008321724,2.3367482592370497,2.352410670210552,2.3812255072508606,2.381305136360401,2.3985283142226725,2.4187202332979116,2.4308703702318293,2.678901278839515,2.7554549583834835,2.7665129011458096,2.8265624626167103,2.8514302223821746,2.896156286444483,2.9143198229955547,2.9652236229853832,2.9674463341724344,2.9800163777876465,3.071104327213631,3.1085112481117383,3.1731976481100035,3.2670130682145087,3.2965382990255296,3.335196257964017,3.408450513330634,3.451763727729948,3.453569415492481,3.4847312200916143,3.528317031450299,3.602642218538077,3.631959934023751,3.67966930849518,3.6971092495184625,3.700529369017593,3.7653503949955067,3.8001615802050237,3.833702945378451,3.8516971022180684,3.860229313438633,3.868908882042207,3.899729774007885,3.8997297740078856,3.9217485328630803,3.95057054456508,3.964004532259111,3.964004532259113,4.012137879680986,4.015890178992962,4.015890178992963,4.0162805160068755,4.053376430860579,4.081398220217462,4.109218132834982,4.12452830202114,4.124528302021142,4.131306675373421</t>
  </si>
  <si>
    <t>0.5702760219573975,4.620770215988159,5.763724088668823,8.619240045547485,10.91522479057312,11.783338785171509,12.071247100830078,14.095847368240356,17.84889245033264,18.698068857192993,19.55801558494568,20.69640588760376,24.112799644470215,25.802286386489868,27.796026945114136,28.36784029006958,28.933567762374878,29.499260425567627,30.924928665161133,31.212278604507446,32.064889669418335,33.7786431312561,34.66928148269653,34.95161557197571,37.53587770462036,37.81267762184143,38.391480684280396,38.95118951797485,39.52799725532532,42.12667894363403,45.013481855392456,45.30492687225342,45.586710929870605,46.42890810966492,46.716734409332275,49.28047060966492,50.15259575843811,52.478435754776,53.33151721954346,54.79000377655029,55.9304039478302,56.4985990524292,60.488749504089355,61.0569531917572,64.18415117263794,69.32553148269653,69.89925932884216,73.56566143035889,74.1308970451355,77.28202533721924,80.15341401100159,80.73059153556824,85.27413129806519,85.55570816993713,86.13041806221008,87.88399982452393,91.57937455177307,92.45290470123291,93.57580327987671,93.8626606464386,98.14828276634216,101.60896396636963,103.30210542678833,107.32020449638367,113.64361953735352,117.98401618003845,118.8740963935852,119.7377347946167,127.25408101081848,127.5464220046997,130.6685619354248,130.97845005989075,135.48285627365112,135.77581334114075,139.9520628452301,142.85776615142822,144.62650656700134,148.75281763076782,149.91572523117065,156.60028886795044,164.55026197433472,167.7677881717682,172.49781012535095,176.33255910873413,178.66457200050354,186.4985990524292,188.49669432640076,195.3921000957489,203.86769199371338,204.88769483566284,207.40785455703735,211.1489520072937,220.2005832195282,230.7478609085083,231.70508432388306,232.62109303474426,234.46298575401306,248.36905813217163,253.32332181930542,260.903032541275,266.4765422344208,272.6400604248047,276.95582151412964,284.00052070617676,296.46187949180603,325.22592210769653,353.1356222629547,369.24179768562317,374.7941629886627,378.22724962234497,408.3924813270569,418.6523001194,431.91101145744324,434.0470039844513,437.71889305114746,447.34563088417053,479.60735273361206,529.4513516426086,565.80531001091,575.0598282814026,619.6971538066864,640.2156348228455,650.6880435943604,656.6772122383118,664.7688081264496,670.6920597553253,769.9618532657623,783.3798751831055,802.4748294353485,837.2738564014435,873.5942749977112,917.7334232330322,1082.9930701255798,1269.3973512649536,1358.9165337085724,1557.5705800056458,1653.326444864273,1791.7615313529968,1795.5114498138428,1812.094071149826,1925.9500787258148,2129.632663965225,2239.9526767730713,2326.975714445114,2721.5396037101746,2737.4675962924957,3059.874452352524,3076.8496508598328,3115.8573782444,3506.1796729564667</t>
  </si>
  <si>
    <t>1,14,18,28,36,39,40,47,60,63,66,70,82,88,95,97,99,101,106,107,110,116,119,120,129,130,132,134,136,145,155,156,157,160,161,170,173,181,184,189,193,195,209,211,222,240,242,254,256,267,277,279,295,296,298,304,317,320,324,325,340,352,358,372,393,407,410,413,439,440,450,451,466,467,481,491,497,511,515,538,565,576,592,605,613,638,644,667,691,694,702,714,743,777,780,783,789,834,850,874,892,912,926,949,989,1082,1172,1224,1242,1253,1351,1384,1427,1434,1446,1477,1581,1741,1858,1888,2032,2098,2132,2151,2177,2196,2517,2560,2622,2734,2851,2993,3521,4118,4406,5048,5357,5805,5817,5871,6239,6895,7250,7532,8804,8856,9880,9934,10060,11308</t>
  </si>
  <si>
    <t>000011010111100101010110010111001000111101000101100000010010111000100101101010110010010010001100101000011011100010011101011110110010101100010001111110110001111110111000010100111000110111100010001000101010011010101000110101000111011110011110011110110010111011010000100111010110100100101010100010011101</t>
  </si>
  <si>
    <t>2022-12-20 21:56:43.294461</t>
  </si>
  <si>
    <t>2022-12-20 22:56:43.869817</t>
  </si>
  <si>
    <t>4.033898181792799,4.033898181792799,4.033898181792799,4.033898181792799,4.033898181792799,4.033898181792799,4.033898181792799,4.033898181792799,4.033898181792799,4.033898181792799,4.033898181792799,4.033898181792799,4.033898181792799,4.033898181792799,4.033898181792799,4.033898181792799,4.033898181792799,4.033898181792799,4.033898181792799,4.033898181792799,4.033898181792799,4.033898181792799,4.033898181792799,4.033898181792799,4.033898181792799,4.033898181792799,4.033898181792799,4.033898181792799,4.033898181792799,4.033898181792799</t>
  </si>
  <si>
    <t>526148637577247750363007049347929525493419509017448725207522375159178017602807201208626118,526148637577247750363007049347929525493419509017448725207522375159178017602807201208626118,526148637577247750363007049347929525493419509017448725207522375159178017602807201208626118,526148637577247750363007049347929525493419509017448725207522375159178017602807201208626118,526148637577247750363007049347929525493419509017448725207522375159178017602807201208626118,526148637577247750363007049347929525493419509017448725207522375159178017602807201208626118,526148637577247750363007049347929525493419509017448725207522375159178017602807201208626118,526148637577247750363007049347929525493419509017448725207522375159178017602807201208626118,526148637577247750363007049347929525493419509017448725207522375159178017602807201208626118,526148637577247750363007049347929525493419509017448725207522375159178017602807201208626118,526148637577247750363007049347929525493419509017448725207522375159178017602807201208626118,526148637577247750363007049347929525493419509017448725207522375159178017602807201208626118,526148637577247750363007049347929525493419509017448725207522375159178017602807201208626118,526148637577247750363007049347929525493419509017448725207522375159178017602807201208626118,526148637577247750363007049347929525493419509017448725207522375159178017602807201208626118,526148637577247750363007049347929525493419509017448725207522375159178017602807201208626118,526148637577247750363007049347929525493419509017448725207522375159178017602807201208626118,526148637577247750363007049347929525493419509017448725207522375159178017602807201208626118,526148637577247750363007049347929525493419509017448725207522375159178017602807201208626118,526148637577247750363007049347929525493419509017448725207522375159178017602807201208626118,526148637577247750363007049347929525493419509017448725207522375159178017602807201208626118,526148637577247750363007049347929525493419509017448725207522375159178017602807201208626118,526148637577247750363007049347929525493419509017448725207522375159178017602807201208626118,526148637577247750363007049347929525493419509017448725207522375159178017602807201208626118,526148637577247750363007049347929525493419509017448725207522375159178017602807201208626118,526148637577247750363007049347929525493419509017448725207522375159178017602807201208626118,526148637577247750363007049347929525493419509017448725207522375159178017602807201208626118,526148637577247750363007049347929525493419509017448725207522375159178017602807201208626118,526148637577247750363007049347929525493419509017448725207522375159178017602807201208626118,526148637577247750363007049347929525493419509017448725207522375159178017602807201208626118</t>
  </si>
  <si>
    <t>-6.021085765170041,-5.2726521566432245,-4.80558916094085,-4.26052723698789,-4.010331266649625,-3.994284035964494,-3.7890477207474094,-3.786088479677169,-3.5382413800022374,-3.4116273595420723,-3.225279017987308,-3.0903565150062797,-3.067767510748023,-3.0128040820435915,-2.9651009737205656,-2.796961857469042,-2.6107378462815833,-2.576471258538226,-2.4363568219790075,-2.1742043002858753,-1.8867426655195718,-1.7389659014761452,-1.558888777695751,-1.5107268502682616,-1.3826347223136373,-1.3688394015939327,-1.1607131500677015,-0.8953238458839543,-0.8910388020124687,-0.8440050235006481,-0.7533153197781812,-0.5581285512415572,-0.5504549728092306,-0.5479601910219745,-0.5243002871080924,-0.5152423605262471,-0.4539484613956536,-0.43970194368931814,-0.3421073978812711,-0.33695924556931367,-0.33098353927365937,-0.30028653327334653,-0.14124250517720519,-0.09708348564573543,-0.08678587602120069,-0.07381974049732826,-0.042040967406886585,-0.01857052822725691,-0.01849681608501466,-0.0004390892526202339,0.056808061659854685,0.11654279674428956,0.13716199310454386,0.19283792096385508,0.2462040580687958,0.29018981176972003,0.3889185501104988,0.4811405432760389,0.6006952937270765,0.721831819768991,0.7492339269621884,0.8148126557481409,0.8148627981977709,0.8692556147223636,1.029769025567909,1.1089036965607078,1.1232506531869897,1.1232887806920058,1.1937836447559056,1.1938214912276586,1.2886637373760477,1.3188895568208592,1.3332257255818543,1.4222974570491103,1.4525770646867815,1.4759551209956667,1.5054302048275054,1.640837810611923,1.6778892119618207,1.6945607280598005,1.730762620230668,1.7449580625668444,1.7508591568770957,1.7872135724967417,1.813009695817306,1.8799078906621691,1.8955505468458456,1.9228330562023026,1.9982102669916975,2.0527884984219464,2.064922618967206,2.0903189933640665,2.109951242143082,2.116244634536751,2.2154064597355068,2.304534216939709,2.3858239192533377,2.4101088271686555,2.482361240295221,2.482361240295222,2.4823612402952224,2.4948292049208844,2.557946404962533,2.608828592243483,2.609636910291202,2.612885701196707,2.6525769770234993,2.6557493115202995,2.6932044404795303,2.694946374456429,2.7173646522238295,2.7353427728903115,2.751861866593878,2.7714378688777876,2.771956087366533,2.8743471908193006,2.9046399539618952,2.9166708081735644,2.9942998304234703,3.028751069908473,3.0561019988041496,3.1334248261092568,3.1478127878998046,3.161320139957868,3.177883802162705,3.1802432644526437,3.1970382361783,3.2048111761392373,3.205368633433656,3.225686010624281,3.233890246670993,3.247517664205758,3.24751766420576,3.2920802875762982,3.331171402877931,3.3793821076741444,3.4093631230339034,3.441283455391303,3.4664633253303934,3.5112232453237846,3.5147633742362068,3.548786812938957,3.5615908425308014,3.5654394667769918,3.569152192952926,3.607754723731608,3.6082233191558735,3.6540665977954996,3.661525609369986,3.661525609369987,3.683453552495155,3.70520975880965,3.7074762433346344,3.7124637846807502,3.7312291222407516,3.7653714336518482,3.7996898008501456,3.8258670283491014,3.8464522978851647,3.8703601635976477,3.8810166277882363,3.9124203824661916,3.94651607667563,3.9681456738201235,3.982255317910185,4.01428301224544,4.033898181792799</t>
  </si>
  <si>
    <t>0.6278293132781982,1.1994664669036865,4.949617147445679,6.132081508636475,12.240877628326416,16.01361346244812,16.595842838287354,18.611514568328857,21.615440845489502,25.439733266830444,28.14688277244568,29.6183500289917,31.085222482681274,32.29621410369873,33.461209774017334,34.0520875453949,34.653522968292236,35.55087089538574,36.72336435317993,39.06557369232178,42.873185873031616,44.90348792076111,46.07761096954346,49.90546917915344,51.08552312850952,51.65226721763611,53.736340045928955,56.08187818527222,61.133944034576416,61.42736005783081,62.02923393249512,62.63297080993652,63.812265157699585,65.86335349082947,70.87993621826172,73.68529510498047,74.76003813743591,75.72361397743225,77.54194116592407,79.61261534690857,81.44443941116333,81.73981356620789,82.33208799362183,84.35896968841553,89.06080484390259,89.40980195999146,90.06928658485413,90.81936812400818,92.54538178443909,93.48984932899475,94.4210901260376,95.7057695388794,96.64055514335632,97.88540458679199,98.80760931968689,100.37529516220093,102.56680607795715,103.20329356193542,106.2865424156189,108.16264533996582,114.65169858932495,114.95560956001282,117.80419039726257,119.7019567489624,120.31887698173523,123.40607237815857,126.48756337165833,127.41537356376648,129.5905134677887,131.756831407547,133.3436176776886,146.47935461997986,155.2052743434906,155.50717949867249,161.06051540374756,161.35894465446472,161.67188215255737,162.289293050766,169.6993281841278,170.01049280166626,171.25791835784912,172.5106885433197,172.8175904750824,173.12400698661804,174.3692409992218,174.67921948432922,176.54688167572021,177.4720757007599,179.6623876094818,181.2035448551178,188.42363905906677,190.89734387397766,193.08145475387573,203.0033209323883,212.0119559764862,218.2288064956665,230.0590214729309,235.60531520843506,242.43326449394226,262.23770666122437,290.6195161342621,331.2176237106323,338.9558608531952,356.69417119026184,390.29963302612305,399.91771936416626,463.0022304058075,493.4534800052643,499.0412526130676,506.7895495891571,539.6492550373077,563.6403107643127,590.8720607757568,598.9128098487854,606.3828253746033,612.5275835990906,650.6514942646027,651.2719640731812,655.5855715274811,664.969319820404,666.2081413269043,670.8745212554932,710.1917831897736,755.4776372909546,802.349775314331,805.1579134464264,829.2285604476929,941.8214716911316,1049.8477511405945,1109.8325698375702,1154.0825560092926,1214.1797895431519,1263.0635087490082,1271.7695198059082,1284.762459039688,1490.2611150741577,1514.5897982120514,1528.9074120521545,1584.9229464530945,1593.6099817752838,1598.5893137454987,1611.9857676029205,1616.937924861908,1656.0397729873657,1663.745442390442,1817.5433926582336,1823.3761343955994,1956.0016508102417,1961.5839710235596,2198.7980647087097,2199.7123713493347,2286.9349069595337,2296.537531375885,2324.9189805984497,2360.785914182663,2364.4862933158875,2419.0835916996,2524.7371034622192,2573.191521883011,2641.1420106887817,2707.3184611797333,3007.4134278297424,3060.568609714508,3087.023613214493,3110.579109430313,3137.9159626960754,3530.948264837265</t>
  </si>
  <si>
    <t>1,2,14,18,39,52,54,60,70,83,92,97,102,106,110,112,114,117,121,129,142,149,153,166,170,172,179,187,204,205,207,209,213,220,236,245,248,251,257,264,270,271,273,279,292,293,295,297,302,305,308,312,315,319,322,327,334,336,346,352,373,374,383,389,391,401,411,414,421,428,433,475,503,504,522,523,524,526,550,551,555,559,560,561,565,566,572,575,582,587,610,618,625,657,686,706,744,762,784,848,940,1071,1096,1153,1261,1292,1494,1592,1610,1635,1741,1818,1906,1932,1956,1976,2099,2101,2115,2145,2149,2164,2291,2437,2587,2596,2673,3034,3378,3573,3712,3905,4062,4090,4132,4796,4874,4920,5101,5129,5145,5188,5204,5331,5356,5853,5872,6299,6317,7081,7084,7366,7397,7489,7604,7616,7792,8133,8289,8508,8718,9673,9844,9929,10005,10093,11349</t>
  </si>
  <si>
    <t>010000100001111101100000101010001111101011100110100100001010011110011110001101110111100000101100010000010000010001101100110100100011000001000000101111110111111100000000011111101111111111100010101100101110111111100100101100000000011100110010001101100011100010010101001011100111111110100110101111000110</t>
  </si>
  <si>
    <t>2022-12-20 21:56:46.974203</t>
  </si>
  <si>
    <t>2022-12-20 22:56:47.706679</t>
  </si>
  <si>
    <t>3.974123974381759,3.974123974381759,3.974123974381759,3.974123974381759,3.974123974381759,3.974123974381759,3.974123974381759,3.974123974381759,3.974123974381759,3.974123974381759,3.974123974381759,3.974123974381759,3.974123974381759,3.974123974381759,3.974123974381759,3.974123974381759,3.974123974381759,3.974123974381759,3.974123974381759,3.974123974381759,3.974123974381759,3.974123974381759,3.974123974381759,3.974123974381759,3.974123974381759,3.974123974381759,3.974123974381759,3.974123974381759,3.974123974381759,3.974123974381759</t>
  </si>
  <si>
    <t>279964066928294859626386942121179007585219474828844795583001606180440995765120736353229461,279964066928294859626386942121179007585219474828844795583001606180440995765120736353229461,279964066928294859626386942121179007585219474828844795583001606180440995765120736353229461,279964066928294859626386942121179007585219474828844795583001606180440995765120736353229461,279964066928294859626386942121179007585219474828844795583001606180440995765120736353229461,279964066928294859626386942121179007585219474828844795583001606180440995765120736353229461,279964066928294859626386942121179007585219474828844795583001606180440995765120736353229461,279964066928294859626386942121179007585219474828844795583001606180440995765120736353229461,279964066928294859626386942121179007585219474828844795583001606180440995765120736353229461,279964066928294859626386942121179007585219474828844795583001606180440995765120736353229461,279964066928294859626386942121179007585219474828844795583001606180440995765120736353229461,279964066928294859626386942121179007585219474828844795583001606180440995765120736353229461,279964066928294859626386942121179007585219474828844795583001606180440995765120736353229461,279964066928294859626386942121179007585219474828844795583001606180440995765120736353229461,279964066928294859626386942121179007585219474828844795583001606180440995765120736353229461,279964066928294859626386942121179007585219474828844795583001606180440995765120736353229461,279964066928294859626386942121179007585219474828844795583001606180440995765120736353229461,279964066928294859626386942121179007585219474828844795583001606180440995765120736353229461,279964066928294859626386942121179007585219474828844795583001606180440995765120736353229461,279964066928294859626386942121179007585219474828844795583001606180440995765120736353229461,279964066928294859626386942121179007585219474828844795583001606180440995765120736353229461,279964066928294859626386942121179007585219474828844795583001606180440995765120736353229461,279964066928294859626386942121179007585219474828844795583001606180440995765120736353229461,279964066928294859626386942121179007585219474828844795583001606180440995765120736353229461,279964066928294859626386942121179007585219474828844795583001606180440995765120736353229461,279964066928294859626386942121179007585219474828844795583001606180440995765120736353229461,279964066928294859626386942121179007585219474828844795583001606180440995765120736353229461,279964066928294859626386942121179007585219474828844795583001606180440995765120736353229461,279964066928294859626386942121179007585219474828844795583001606180440995765120736353229461,279964066928294859626386942121179007585219474828844795583001606180440995765120736353229461</t>
  </si>
  <si>
    <t>-5.695522899710136,-5.445754179646867,-5.386690258222978,-5.314632396788972,-5.250549962695082,-5.170661290969098,-5.018179120321547,-5.013587183864014,-4.942416568569843,-4.616445555891791,-4.414335454996784,-4.204446325413298,-4.008685085513132,-3.734855502451147,-3.620147855648796,-3.1147916339924104,-2.9409922583961055,-2.834377075931099,-2.7925312676665563,-2.7362842232223485,-2.6736212628561575,-2.5148770908705145,-2.330751584437393,-2.269130037991616,-2.098018238344792,-2.047232583640326,-1.9329922761819283,-1.8834723875254435,-1.6450068881058861,-1.5706039097967313,-1.544730466093873,-1.399086837243936,-1.3486842639388432,-1.3371567470811483,-1.031836385662619,-0.9571434859966048,-0.8712825654135732,-0.8134635015660313,-0.7826794984012017,-0.5984320351619218,-0.4817556666964903,-0.263131265172757,-0.1298355521194045,-0.024912290314106744,0.12293857708352718,0.15690188523393317,0.17359036610575979,0.21094419181031115,0.40215618013315657,0.41312164473452745,0.5219609518248083,0.5827436587335153,0.6581137172921478,0.7843232655561124,0.7876146008115668,0.8655111122969683,0.934630037955129,0.9450230691519056,1.0324009090875643,1.0534156004784707,1.0980475871134754,1.101020770506628,1.1695067822329017,1.2263929169930745,1.2640393020565646,1.290646813773011,1.4209412472716403,1.4563174875122327,1.547660371036883,1.5696050866502822,1.6140190475078748,1.6185886305523842,1.6744163580815545,1.6867951191098587,1.8686478519593415,1.9174813959908337,1.9602189939055679,1.968372908953557,1.9974568807319268,2.034915684820733,2.0722124848660894,2.078105006652875,2.1126936899561066,2.13203169981892,2.1819301220591036,2.2129742014779814,2.255892445060485,2.328992602100533,2.4971717016847914,2.5201651199123254,2.600808584428353,2.641763769324543,2.66794013581774,2.7073136670487536,2.8306138102285217,2.8793471635289323,2.927122616212235,2.928509813510081,3.002374722985752,3.066014426406853,3.080191306799383,3.0833738068176535,3.088057595207618,3.1605108413958103,3.1709286578084512,3.2078444647636597,3.2816761326065778,3.289451221853563,3.3108967479392737,3.325118632374508,3.352930939855495,3.362493651402703,3.363312705897668,3.3980918566168263,3.4349173408180125,3.4349173408180143,3.437839172254131,3.461873317284162,3.4857425210148114,3.4857425210148123,3.489617052267516,3.5023012607438178,3.526034798852718,3.5663865999280158,3.5719948856614634,3.572344309497365,3.57799464052876,3.5968186865389846,3.6190369930268624,3.6358154440249715,3.7323450825981954,3.7585753536525344,3.797308456022608,3.79765889628723,3.8202590881319822,3.8213521724447204,3.827764145429108,3.834875267600489,3.838157425962515,3.8381574259625157,3.8503065247352994,3.856093934531626,3.858107861810609,3.873446632439234,3.9225327364612497,3.930712338000247,3.9416803384290717,3.961142743062146,3.9643490607805605,3.974123974381757,3.974123974381759</t>
  </si>
  <si>
    <t>0.5827422142028809,12.349924325942993,12.920117616653442,13.260725975036621,16.5530047416687,18.033906936645508,20.121247053146362,21.010772466659546,23.1792094707489,23.476609468460083,25.52536678314209,26.413967609405518,29.078855991363525,29.965516805648804,31.737258672714233,32.89269042015076,36.15860652923584,38.805819034576416,39.987898111343384,40.881672620773315,41.47559666633606,41.773452043533325,43.27056670188904,47.186102628707886,48.644108057022095,49.85051107406616,51.03104519844055,51.60620617866516,53.649006605148315,55.77349352836609,56.936636209487915,59.003878593444824,60.770893573760986,62.5226526260376,63.11146569252014,68.10033416748047,68.69912385940552,69.34710574150085,69.68014740943909,71.71725392341614,73.53819394111633,75.01820015907288,76.52817440032959,76.83203482627869,79.54898023605347,83.7639627456665,85.8358359336853,88.62234115600586,89.28792190551758,91.16409683227539,92.76419925689697,102.45882630348206,102.75727128982544,106.53224110603333,107.76790761947632,110.61293029785156,112.50805974006653,114.69113564491272,116.59197640419006,117.21930956840515,119.72081255912781,121.59464287757874,121.89818120002747,122.20603561401367,123.42866396903992,123.75263023376465,125.94544291496277,128.47373843193054,133.20200991630554,135.07260823249817,137.931485414505,145.92812991142273,150.00364518165588,150.61391973495483,153.72215723991394,158.6466579437256,163.89819312095642,167.040531873703,174.5325791835785,175.49101161956787,181.21066880226135,182.76937580108643,186.23391842842102,186.54702353477478,187.76636695861816,189.95836114883423,192.46701169013977,202.5308268070221,216.7296130657196,229.92156052589417,233.6401069164276,242.92595720291138,270.1284761428833,276.54332876205444,278.9072165489197,287.99756479263306,303.4201889038086,307.76122641563416,312.3782887458801,317.59063625335693,342.12532091140747,378.15319299697876,395.59899282455444,404.69427394866943,513.2920022010803,570.7123739719391,577.9023079872131,599.0468347072601,599.6691398620605,617.8127274513245,687.9867100715637,762.1054286956787,954.8802087306976,980.2648363113403,1025.783445596695,1167.2626662254333,1199.9028038978577,1272.8700833320618,1281.2868700027466,1403.7734830379486,1424.6200592517853,1477.1265668869019,1629.3587810993195,1672.1269285678864,1707.4661421775818,1983.5581078529358,2013.621652841568,2035.8863625526428,2073.3339602947235,2086.0264534950256,2107.307439804077,2121.67369890213,2136.88897562027,2246.172589302063,2250.2228496074677,2376.5269310474396,2407.3999276161194,2426.493855237961,2444.3121252059937,2450.8788142204285,2537.7943482398987,2568.876297712326,2762.1249594688416,2769.3067512512207,2786.842927455902,2913.176554918289,2953.6752898693085,3108.5412571430206,3273.1294062137604,3332.0324420928955,3353.1684324741364</t>
  </si>
  <si>
    <t>1,40,42,43,53,58,65,68,75,76,83,86,95,98,104,108,119,128,132,135,137,138,143,156,161,165,169,171,178,185,189,196,202,208,210,226,228,230,231,237,243,248,253,254,263,275,281,289,291,297,302,333,334,346,350,359,365,372,378,380,388,394,395,396,400,401,408,416,431,437,446,471,484,486,496,512,529,539,563,566,584,589,600,601,605,612,620,652,698,740,752,782,869,890,898,927,976,990,1005,1022,1101,1216,1272,1301,1647,1831,1854,1922,1924,1982,2207,2444,3056,3136,3280,3730,3834,4067,4094,4487,4554,4722,5211,5349,5463,6347,6443,6514,6633,6674,6742,6788,6837,7187,7200,7605,7704,7765,7822,7843,8121,8220,8833,8856,8912,9308,9438,9933,10455,10643,10710</t>
  </si>
  <si>
    <t>001000110010111100010001110110100001110000100111111100100001101100011111000100111000000000001000101010010110000111110101010100101110100111100101111010001100101001010011100000111010011101111000101010010100010110001110010100111110001110111110101110110110110001110011111001100101010010101001101010010101</t>
  </si>
  <si>
    <t>2022-12-20 21:57:02.336690</t>
  </si>
  <si>
    <t>2022-12-20 22:57:02.861780</t>
  </si>
  <si>
    <t>3.980544227259028,3.980544227259028,3.980544227259028,3.980544227259028,3.980544227259028,3.980544227259028,3.980544227259028,3.980544227259028,3.980544227259028,3.980544227259028,3.980544227259028,3.980544227259028,3.980544227259028,3.980544227259028,3.980544227259028,3.980544227259028,3.980544227259028,3.980544227259028,3.980544227259028,3.980544227259028,3.980544227259028,3.980544227259028,3.980544227259028,3.980544227259028,3.980544227259028,3.980544227259028,3.980544227259028,3.980544227259028,3.980544227259028,3.980544227259028</t>
  </si>
  <si>
    <t>1601165176720860874588358550468424257618153206903022758674479971654456676654077864482875793,1601165176720860874588358550468424257618153206903022758674479971654456676654077864482875793,1601165176720860874588358550468424257618153206903022758674479971654456676654077864482875793,1601165176720860874588358550468424257618153206903022758674479971654456676654077864482875793,1601165176720860874588358550468424257618153206903022758674479971654456676654077864482875793,1601165176720860874588358550468424257618153206903022758674479971654456676654077864482875793,1601165176720860874588358550468424257618153206903022758674479971654456676654077864482875793,1601165176720860874588358550468424257618153206903022758674479971654456676654077864482875793,1601165176720860874588358550468424257618153206903022758674479971654456676654077864482875793,1601165176720860874588358550468424257618153206903022758674479971654456676654077864482875793,1601165176720860874588358550468424257618153206903022758674479971654456676654077864482875793,1601165176720860874588358550468424257618153206903022758674479971654456676654077864482875793,1601165176720860874588358550468424257618153206903022758674479971654456676654077864482875793,1601165176720860874588358550468424257618153206903022758674479971654456676654077864482875793,1601165176720860874588358550468424257618153206903022758674479971654456676654077864482875793,1601165176720860874588358550468424257618153206903022758674479971654456676654077864482875793,1601165176720860874588358550468424257618153206903022758674479971654456676654077864482875793,1601165176720860874588358550468424257618153206903022758674479971654456676654077864482875793,1601165176720860874588358550468424257618153206903022758674479971654456676654077864482875793,1601165176720860874588358550468424257618153206903022758674479971654456676654077864482875793,1601165176720860874588358550468424257618153206903022758674479971654456676654077864482875793,1601165176720860874588358550468424257618153206903022758674479971654456676654077864482875793,1601165176720860874588358550468424257618153206903022758674479971654456676654077864482875793,1601165176720860874588358550468424257618153206903022758674479971654456676654077864482875793,1601165176720860874588358550468424257618153206903022758674479971654456676654077864482875793,1601165176720860874588358550468424257618153206903022758674479971654456676654077864482875793,1601165176720860874588358550468424257618153206903022758674479971654456676654077864482875793,1601165176720860874588358550468424257618153206903022758674479971654456676654077864482875793,1601165176720860874588358550468424257618153206903022758674479971654456676654077864482875793,1601165176720860874588358550468424257618153206903022758674479971654456676654077864482875793</t>
  </si>
  <si>
    <t>-5.0850536910038695,-4.691800693979671,-4.366815399399381,-4.302931528378362,-3.4833978816276345,-3.39457630663318,-3.2642525334624297,-3.0408693314973587,-3.0111014267634912,-2.8477235767085163,-2.709361234944563,-2.443437191951637,-2.1785347638402235,-2.0896022120200195,-2.0519369501561378,-1.8311371574129593,-1.742182031078233,-1.7319169979673483,-1.681447904100297,-1.5925131113120716,-1.4734676754543579,-1.0836983271301799,-1.0406405651303114,-0.9503007784108153,-0.8894867909719693,-0.8883094043047074,-0.7707244567648683,-0.6941992905985984,-0.5765096214674106,-0.5562850295038169,-0.3210361806985696,-0.3169730482735133,-0.2924155272639429,-0.23073953406884695,-0.22661388871400018,0.07009163242416615,0.14536502370467758,0.19786913501523493,0.3882467887492872,0.5182358102679964,0.518519923194164,0.5458438640485052,0.6989448963297465,0.6992353125012782,0.7316645043886542,0.8115042871612017,0.8605901566955623,0.9228772134930576,0.9351520322352374,0.9491429286794296,0.9875898774005313,1.0868605406513812,1.0982458400971502,1.1000918954079355,1.161746698531014,1.1802744211658345,1.1912438498091629,1.2262896341720868,1.2455152484486713,1.2907702131332721,1.31996755688056,1.4072725630350154,1.4195275066566855,1.4651154666941213,1.477509709980549,1.5328932067113652,1.5785813001896576,1.5901461820764096,1.6018519239812823,1.7261859308115899,1.7269884423888195,1.7459192158143217,1.7540567729910836,1.9028091274813477,1.9198982841184464,1.9763900973776447,1.9943576944805372,2.0090328374788635,2.086695164251323,2.1092711074231327,2.155659163096632,2.164690660458675,2.1688106560639846,2.2239551872242704,2.235577546008743,2.245661773972924,2.2549764211493692,2.264953606885251,2.4112977635064667,2.416360545523666,2.550484910286753,2.6283633658781604,2.6360314036845107,2.684083102986659,2.6917185748840544,2.746048246619326,2.7467885848572573,2.8075655896777625,2.838614698680786,2.876525061042126,2.8813214770277322,2.941330719330995,2.9437073306654455,2.976316558089146,3.0329889198844926,3.19227268366738,3.2899158477174515,3.3016243796822953,3.3095670574807667,3.314440199053507,3.3595859564512978,3.3712853806621705,3.3726922340967214,3.410178901229099,3.4401689804106783,3.472878146516241,3.472878146516242,3.472908403895694,3.4977573907553596,3.5002775876087333,3.504966560963109,3.5154576381418705,3.516017210784629,3.5160172107846295,3.5549227990542254,3.580690069908553,3.6144695789769132,3.630486137626978,3.6319580560510434,3.6493605914903178,3.6797422451837956,3.6797422451837978,3.6872585255824712,3.7580792601452986,3.814977209845549,3.872125946536872,3.8724649532030364,3.877132433349373,3.886754580880714,3.9422835359703647,3.9423234498396464,3.9513670027585834,3.980544227259028</t>
  </si>
  <si>
    <t>0.6078388690948486,5.067120552062988,9.571602582931519,17.555294275283813,18.43487787246704,19.624030590057373,22.56150984764099,23.145841360092163,24.315450429916382,25.816617727279663,28.197965383529663,28.811322450637817,32.65166687965393,33.55143594741821,35.90372323989868,37.37017607688904,39.446568965911865,40.65479493141174,41.838961124420166,42.42072319984436,43.94487643241882,46.30105638504028,52.13154888153076,52.729320764541626,53.02318620681763,55.002187728881836,55.36023926734924,57.22891306877136,57.83520007133484,58.735403060913086,60.84173226356506,62.06123971939087,67.08803844451904,67.40593886375427,69.12211680412292,69.81854271888733,70.48137044906616,73.56878542900085,78.0005235671997,79.25288605690002,83.61885190010071,84.25586271286011,85.22161102294922,88.65404558181763,89.59301543235779,89.90091705322266,94.29406452178955,97.72938013076782,99.98654508590698,100.60808873176575,102.45756268501282,105.56577324867249,109.29137682914734,110.23009490966797,111.17330121994019,113.98694443702698,118.38159728050232,120.23873329162598,120.86059880256653,126.91206669807434,130.71808743476868,138.18304896354675,147.11942958831787,156.7685751914978,157.07142162322998,160.5429151058197,163.06956577301025,163.39150023460388,168.4595935344696,169.43004846572876,172.19928073883057,177.48766088485718,178.1259548664093,181.22444772720337,187.44273328781128,188.94753503799438,190.48557353019714,192.34382915496826,207.90079069137573,216.05963015556335,223.22658109664917,231.88963150978088,239.43809366226196,242.83987593650818,247.507319688797,260.4611165523529,267.21269392967224,267.5155289173126,270.9509060382843,272.5026671886444,273.7741754055023,279.42504048347473,289.24776315689087,293.90727138519287,299.50846314430237,301.9783742427826,309.12285256385803,319.0714981555939,338.06621193885803,343.4662640094757,363.1207482814789,385.1657557487488,399.53831148147583,406.08988976478577,450.98494935035706,456.27276945114136,463.4690833091736,518.5657908916473,682.0472159385681,686.3824334144592,780.3138959407806,863.0737602710724,876.03910779953,938.5126209259033,954.0324535369873,1075.5697038173676,1250.5663785934448,1311.2173819541931,1507.1069152355194,1522.2628622055054,1721.8008959293365,1864.4569969177246,2009.4450285434723,2024.8890068531036,2031.6112806797028,2267.5165700912476,2413.0892329216003,2524.3760948181152,2559.1229107379913,2568.1149549484253,2574.3778331279755,2692.9171183109283,2978.778887987137,3014.150564432144,3135.48948431015,3151.4917154312134,3158.6691603660583,3197.4963228702545,3277.495691537857,3328.9310541152954,3346.8855142593384,3467.66655254364,3503.471234560013</t>
  </si>
  <si>
    <t>1,15,30,57,60,64,74,76,80,85,93,95,108,111,119,124,131,135,139,141,146,154,173,175,176,182,183,189,191,194,201,205,220,221,226,228,230,239,253,257,271,273,276,287,290,291,305,316,323,325,331,341,353,356,359,368,382,388,390,409,421,445,474,505,506,517,525,526,542,545,554,571,573,583,603,608,613,619,669,695,718,746,770,781,796,838,860,861,872,877,881,899,930,945,963,971,994,1026,1087,1104,1167,1238,1283,1304,1448,1465,1488,1665,2189,2203,2503,2767,2809,3005,3054,3442,3998,4193,4821,4870,5512,5970,6433,6482,6503,7260,7726,8083,8194,8223,8243,8619,9524,9637,10025,10076,10099,10223,10475,10639,10693,11079,11193</t>
  </si>
  <si>
    <t>110010010011100100001111111011101000111101001111000000101010001000101101101110110110010011101100101000011011110110011010101000111110001000010001011100000100101110101011010111101110001111001010000110001010111010101100110010110000001000011000011111101011111001110100101111000111000000101010100110010001</t>
  </si>
  <si>
    <t>2022-12-20 21:57:54.275190</t>
  </si>
  <si>
    <t>2022-12-20 22:57:54.844661</t>
  </si>
  <si>
    <t>4.069600748634946,4.069600748634946,4.069600748634946,4.069600748634946,4.069600748634946,4.069600748634946,4.069600748634946,4.069600748634946,4.069600748634946,4.069600748634946,4.069600748634946,4.069600748634946,4.069600748634946,4.069600748634946,4.069600748634946,4.069600748634946,4.069600748634946,4.069600748634946,4.069600748634946,4.069600748634946,4.069600748634946,4.069600748634946,4.069600748634946,4.069600748634946,4.069600748634946,4.069600748634946,4.069600748634946,4.069600748634946,4.069600748634946,4.069600748634946</t>
  </si>
  <si>
    <t>753829454366570959551741607844446014882171183419619352470838161523699632864507629544579479,753829454366570959551741607844446014882171183419619352470838161523699632864507629544579479,753829454366570959551741607844446014882171183419619352470838161523699632864507629544579479,753829454366570959551741607844446014882171183419619352470838161523699632864507629544579479,753829454366570959551741607844446014882171183419619352470838161523699632864507629544579479,753829454366570959551741607844446014882171183419619352470838161523699632864507629544579479,753829454366570959551741607844446014882171183419619352470838161523699632864507629544579479,753829454366570959551741607844446014882171183419619352470838161523699632864507629544579479,753829454366570959551741607844446014882171183419619352470838161523699632864507629544579479,753829454366570959551741607844446014882171183419619352470838161523699632864507629544579479,753829454366570959551741607844446014882171183419619352470838161523699632864507629544579479,753829454366570959551741607844446014882171183419619352470838161523699632864507629544579479,753829454366570959551741607844446014882171183419619352470838161523699632864507629544579479,753829454366570959551741607844446014882171183419619352470838161523699632864507629544579479,753829454366570959551741607844446014882171183419619352470838161523699632864507629544579479,753829454366570959551741607844446014882171183419619352470838161523699632864507629544579479,753829454366570959551741607844446014882171183419619352470838161523699632864507629544579479,753829454366570959551741607844446014882171183419619352470838161523699632864507629544579479,753829454366570959551741607844446014882171183419619352470838161523699632864507629544579479,753829454366570959551741607844446014882171183419619352470838161523699632864507629544579479,753829454366570959551741607844446014882171183419619352470838161523699632864507629544579479,753829454366570959551741607844446014882171183419619352470838161523699632864507629544579479,753829454366570959551741607844446014882171183419619352470838161523699632864507629544579479,753829454366570959551741607844446014882171183419619352470838161523699632864507629544579479,753829454366570959551741607844446014882171183419619352470838161523699632864507629544579479,753829454366570959551741607844446014882171183419619352470838161523699632864507629544579479,753829454366570959551741607844446014882171183419619352470838161523699632864507629544579479,753829454366570959551741607844446014882171183419619352470838161523699632864507629544579479,753829454366570959551741607844446014882171183419619352470838161523699632864507629544579479,753829454366570959551741607844446014882171183419619352470838161523699632864507629544579479</t>
  </si>
  <si>
    <t>-7.202300103631338,-6.529900809870994,-6.303977864078414,-5.698988140299892,-5.663524521224347,-5.585903958495963,-5.332574779256462,-5.040060997210606,-4.605654245297189,-4.136288331500834,-4.08696056944571,-4.065450647113718,-3.978192347802081,-3.8948295057470874,-3.864261243214636,-3.5019005199229785,-3.496340838607525,-3.3309819655500106,-3.0758276963278455,-3.025195797613645,-2.8631282674679146,-2.840723443214317,-2.817677144850099,-2.626230006012926,-2.5884468655405146,-2.4317156975982996,-2.170464969932258,-2.1116893645851067,-2.0746978811403816,-2.0656470884903024,-1.9856617543054689,-1.9265827357776923,-1.806162679221877,-1.7436250715991224,-1.6507307757891037,-1.483696674109337,-1.4044079932536735,-1.3489733267547335,-1.2696498643515102,-1.2367873357496615,-1.1143905712010074,-1.031179937341961,-1.0237384981868438,-1.0231541951078142,-0.990737134267121,-0.8937543252634655,-0.8647945641566476,-0.7899113820935404,-0.6841989724390035,-0.6171582219512884,-0.4059041196274612,-0.20271547648122568,-0.1435331567037893,-0.1326741779279214,0.3299847726324406,0.6005286821115876,0.7856310175827155,0.8550350771363464,0.9298080375302398,0.9336646087278377,1.146929284301844,1.227445897343248,1.287512791890868,1.3680263645126578,1.40273481876169,1.5179233714570615,1.5464198120125046,1.6282486689632396,1.6462928392125729,1.6948558073808682,1.712921305724703,1.712921305724704,1.722659805562099,1.744067035864926,1.7691758098139911,1.8812211918516637,1.9069067897136007,2.050961685610266,2.1216690723860827,2.1461273408068853,2.20062580416774,2.2858458427932034,2.343628495715221,2.3734639646352993,2.417644395087776,2.431144515356492,2.4439638600223814,2.44791069391196,2.4610112823064894,2.558918425703071,2.5709554030730546,2.62387579345187,2.6857299426932073,2.730352786235999,2.7322903279554347,2.7454611365421844,2.8720829317888548,2.9465053027474033,2.948754742734625,2.9720733889642594,3.01337856484341,3.0334211671432887,3.062883311343945,3.105448980493977,3.1125300996808583,3.129737145182471,3.1778510598518817,3.2522357528985957,3.269373458630764,3.2762057322294376,3.283719944798657,3.305330674818247,3.3173276674646606,3.32914614371323,3.369417548112623,3.395456597672957,3.40994402495207,3.412467133970217,3.413537594506294,3.434885910182234,3.4688275546619414,3.4713879427118273,3.49394444796629,3.5663561075487342,3.5915786902692686,3.602189484080067,3.6169700428926728,3.6934687092577327,3.719951838815274,3.778314644586054,3.7906899295929515,3.7944908764703302,3.816488068658824,3.854761369471849,3.859122295743724,3.8592022932618426,3.875652887101201,3.931288065720143,3.946424713141091,3.9548146471334364,3.9777017027504176,3.977734035703448,3.9819280315684917,4.007699431188186,4.013208909334504,4.045518519679088,4.045518519679089,4.067634518203504,4.069600748634946</t>
  </si>
  <si>
    <t>0.5932266712188721,5.424806594848633,6.012053489685059,8.390692234039307,11.991267919540405,12.32320761680603,13.782819509506226,15.902178049087524,16.58837056159973,17.329012155532837,20.159991025924683,20.507487535476685,20.859459400177002,21.508431434631348,23.077327728271484,23.708197832107544,25.93364930152893,26.237570762634277,26.860453844070435,29.008878707885742,29.632664442062378,32.77313542366028,33.707517862319946,34.9411838054657,37.443286180496216,37.75232481956482,40.20470857620239,42.68000602722168,43.31294322013855,44.543564558029175,46.08928465843201,47.03314566612244,48.30628061294556,49.237351417541504,52.34508514404297,53.56609630584717,54.79776334762573,56.941192626953125,57.86087346076965,58.16727805137634,60.36742830276489,60.67832803726196,61.60911679267883,62.86542367935181,63.47473669052124,64.10879182815552,64.72202181816101,65.64073657989502,66.2630774974823,66.56246542930603,67.47572231292725,72.79102063179016,74.96461319923401,75.26242470741272,75.88527703285217,80.97178483009338,82.50962567329407,88.3677453994751,91.1470730304718,92.6878445148468,94.247230052948,97.62136125564575,100.0891592502594,102.59663677215576,103.51591849327087,107.2601809501648,109.46001839637756,113.8600242137909,117.92989540100098,118.85623025894165,121.30588746070862,123.17840933799744,125.30341458320618,125.61234140396118,129.93741369247437,134.27489757537842,139.8114731311798,147.8318967819214,160.88884806632996,171.69876861572266,175.3595519065857,184.39407658576965,189.0652072429657,196.1957380771637,197.4134829044342,200.84632086753845,205.49755144119263,206.4304440021515,209.0803771018982,210.57166743278503,214.89798712730408,225.40045738220215,243.7943823337555,251.72239422798157,267.8477535247803,282.1427490711212,283.69525718688965,336.214004278183,348.96563053131104,373.88588881492615,390.43289852142334,450.869592666626,452.4165976047516,481.2461574077606,498.5543932914734,499.48098707199097,504.75707268714905,538.8938808441162,582.900985956192,609.2836463451385,624.7801773548126,659.9786028862,702.7928173542023,777.8926639556885,850.0644814968109,1100.7644629478455,1107.8263568878174,1120.8617799282074,1144.8475153446198,1151.5989866256714,1182.2229495048523,1205.142894744873,1215.9176063537598,1220.5100700855255,1236.0117993354797,1284.886343240738,1297.0516500473022,1314.6210494041443,1350.58949136734,1381.9906718730927,1427.411470413208,1433.902394771576,1475.4579229354858,1535.497386455536,1540.2473149299622,1545.474817276001,1578.679767370224,1618.454259634018,1660.2625880241394,1700.1193628311157,1713.35724401474,1898.9389951229095,2168.1580967903137,2354.3441030979156,2442.2121226787567,3230.2841715812683,3408.292186498642,3423.976888179779,3538.3993639945984</t>
  </si>
  <si>
    <t>1,15,17,25,37,38,42,48,50,52,60,61,62,64,69,71,78,79,81,88,90,100,103,107,115,116,124,132,134,138,143,146,150,153,163,167,171,178,181,182,189,190,193,197,199,201,203,206,208,209,212,229,236,237,239,255,260,279,288,293,298,309,317,325,328,340,347,361,374,377,385,391,398,399,413,427,445,471,513,548,560,589,604,627,631,642,657,660,669,674,688,722,781,807,859,905,910,1080,1120,1200,1253,1448,1453,1546,1602,1605,1622,1732,1874,1959,2009,2123,2260,2501,2734,3535,3557,3599,3677,3698,3797,3871,3906,3921,3971,4129,4168,4225,4342,4443,4590,4611,4745,4939,4954,4971,5079,5208,5343,5471,5514,6114,6983,7584,7868,10391,10959,11009,11367</t>
  </si>
  <si>
    <t>010111101011110001100000110110001010110010001001010100101100000111101110101111011111100001101000111100111110110010100000101001110011011000100100010110000000111111000000100001001111010011111001110010001100111110110100011100100000011100110100111001101011100010100101011101000101010111101010000110010111</t>
  </si>
  <si>
    <t>2022-12-20 21:57:58.491664</t>
  </si>
  <si>
    <t>2022-12-20 22:57:59.294445</t>
  </si>
  <si>
    <t>2.991836612769606,2.991836612769606,2.991836612769606,2.991836612769606,2.991836612769606,2.991836612769606,2.991836612769606,2.991836612769606,2.991836612769606,2.991836612769606,2.991836612769606,2.991836612769606,2.991836612769606,2.991836612769606,2.991836612769606,2.991836612769606,2.991836612769606,2.991836612769606,2.991836612769606,2.991836612769606,2.991836612769606,2.991836612769606,2.991836612769606,2.991836612769606,2.991836612769606,2.991836612769606,2.991836612769606,2.991836612769606,2.991836612769606,2.991836612769606</t>
  </si>
  <si>
    <t>853448378437065114994054912078655459952376081040214131023976505292800970466826291857203762,853448378437065114994054912078655459952376081040214131023976505292800970466826291857203762,853448378437065114994054912078655459952376081040214131023976505292800970466826291857203762,853448378437065114994054912078655459952376081040214131023976505292800970466826291857203762,853448378437065114994054912078655459952376081040214131023976505292800970466826291857203762,853448378437065114994054912078655459952376081040214131023976505292800970466826291857203762,853448378437065114994054912078655459952376081040214131023976505292800970466826291857203762,853448378437065114994054912078655459952376081040214131023976505292800970466826291857203762,853448378437065114994054912078655459952376081040214131023976505292800970466826291857203762,853448378437065114994054912078655459952376081040214131023976505292800970466826291857203762,853448378437065114994054912078655459952376081040214131023976505292800970466826291857203762,853448378437065114994054912078655459952376081040214131023976505292800970466826291857203762,853448378437065114994054912078655459952376081040214131023976505292800970466826291857203762,853448378437065114994054912078655459952376081040214131023976505292800970466826291857203762,853448378437065114994054912078655459952376081040214131023976505292800970466826291857203762,853448378437065114994054912078655459952376081040214131023976505292800970466826291857203762,853448378437065114994054912078655459952376081040214131023976505292800970466826291857203762,853448378437065114994054912078655459952376081040214131023976505292800970466826291857203762,853448378437065114994054912078655459952376081040214131023976505292800970466826291857203762,853448378437065114994054912078655459952376081040214131023976505292800970466826291857203762,853448378437065114994054912078655459952376081040214131023976505292800970466826291857203762,853448378437065114994054912078655459952376081040214131023976505292800970466826291857203762,853448378437065114994054912078655459952376081040214131023976505292800970466826291857203762,853448378437065114994054912078655459952376081040214131023976505292800970466826291857203762,853448378437065114994054912078655459952376081040214131023976505292800970466826291857203762,853448378437065114994054912078655459952376081040214131023976505292800970466826291857203762,853448378437065114994054912078655459952376081040214131023976505292800970466826291857203762,853448378437065114994054912078655459952376081040214131023976505292800970466826291857203762,853448378437065114994054912078655459952376081040214131023976505292800970466826291857203762,853448378437065114994054912078655459952376081040214131023976505292800970466826291857203762</t>
  </si>
  <si>
    <t>-5.68301894370873,-5.577510549142883,-5.399270151179368,-4.983885271853995,-4.9371940659339115,-4.745987203305674,-4.607687826015298,-4.504292651700673,-4.420710060793667,-4.346515203300075,-4.0935143291009854,-3.974384484909206,-3.903800675882367,-3.8590730479470574,-3.7498817794973394,-3.6581442929583283,-3.6269657727020816,-3.5503357360034435,-3.452093680900051,-3.303746352266207,-3.2074854652518967,-3.1889085175118748,-3.1466608026886367,-3.0764795237462863,-3.0215844844231263,-2.950431205256157,-2.75893490527808,-2.5096200987207276,-2.5057714436820735,-2.4758289140134315,-2.3141511174461544,-2.22879445545609,-2.1615923517609925,-2.1122544680404367,-2.095221447334558,-2.027237769178166,-1.881421625436248,-1.5801726772008167,-1.3650471428027935,-1.298605330792092,-1.2827828022920729,-1.2812941122077959,-1.258773561479546,-1.094490984160568,-1.0491693250689729,-0.8589434451595782,-0.8424386202320558,-0.8199458052373487,-0.7973612969535326,-0.7265066140260122,-0.6802548343062738,-0.6183674894532115,-0.5465098972059735,-0.48119534806726605,-0.41407451655012273,-0.3545066891185879,-0.2888047654617395,-0.24571082915264011,-0.23401493372674453,-0.2098541865424621,-0.19486490230302558,-0.11889616134631364,-0.060646824756792644,-0.05909806622991988,-0.0031608696760074325,0.09070426077814556,0.09953667430539909,0.10909745270203447,0.122501122805834,0.13021331522580218,0.14550715372618164,0.17411693080395138,0.21945354187600447,0.2638412375504829,0.2959033893552177,0.3290059644500283,0.4391129161300794,0.47229355381829147,0.5479712755289478,0.5852677132359236,0.6732940941841209,0.674269401133426,0.6906609537447451,0.7075170720549514,0.7235404830004648,0.7598455268453684,0.7902860877324663,0.8111038265232637,0.816330225216818,0.8539833557513365,0.8966197484827413,0.923065588034221,0.9314766813018491,1.0628055474911624,1.1286411301411365,1.134432423055866,1.1426908223666268,1.1486255570270132,1.1598864510871247,1.168196737089649,1.3170684425819976,1.326574311159559,1.3498492610439277,1.3509310457016368,1.3821041835597938,1.4798377128155946,1.5152772739650635,1.5249561258239763,1.5921339210511778,1.665956666463607,1.677809102472496,1.7623794648476352,1.7887692462802016,1.8024303648134252,1.8280394427307336,1.8412440263045426,1.864134593474529,1.8734940849964958,1.8784317828895645,1.9224138562111035,1.9555532174868853,1.9641843787271842,1.978814908586491,2.0123174232864414,2.0289904279140614,2.0600639003633288,2.0765224248235743,2.106246701369811,2.1070803966280387,2.1245871007956114,2.149657095996564,2.1569941564358013,2.1866850519513394,2.2058957683781344,2.2212635438723045,2.2317999031131555,2.287853814945919,2.326665748295538,2.3266657482955395,2.408309922979532,2.4430299777801294,2.503635132241617,2.5152680166197046,2.5365438329288574,2.5488660785297585,2.620500404225104,2.64996109413687,2.658126789211086,2.664493283088569,2.7048595065778946,2.705464663131665,2.7244921777497817,2.7245382656501587,2.7482319220762412,2.7489387079672842,2.8059117911072113,2.826538690903783,2.8529073024105256,2.863444270165653,2.9425538734296723,2.9477568471408557,2.948639768660368,2.96411743434799,2.990678793809034,2.991836612769606</t>
  </si>
  <si>
    <t>0.6192874908447266,3.6481711864471436,5.452486515045166,8.898150205612183,14.164966344833374,16.26343560218811,16.611400842666626,17.58590793609619,18.525885343551636,21.030608892440796,21.346540927886963,23.50661063194275,24.139997243881226,26.602296590805054,27.870611906051636,29.77237343788147,31.31003165245056,31.631476402282715,33.8101327419281,34.41697025299072,35.33424639701843,36.879842042922974,39.0608856678009,40.598904609680176,42.15617370605469,42.4655876159668,44.07175636291504,45.28915333747864,49.33557605743408,51.79985237121582,52.42623519897461,55.84607291221619,56.482911348342896,59.96401906013489,60.60185146331787,64.00850319862366,65.56661295890808,65.8905611038208,69.67031025886536,71.57600498199463,75.39949369430542,75.70440530776978,78.86176943778992,79.50213694572449,83.21331930160522,85.34424948692322,86.9115481376648,89.41927790641785,89.72879576683044,90.04128050804138,91.87417197227478,92.4835479259491,92.78793716430664,95.31779551506042,95.94990563392639,99.06672096252441,102.18560528755188,106.23006176948547,112.25098371505737,112.88237738609314,113.50629448890686,115.08120942115784,116.01863431930542,121.95592331886292,122.25643277168274,122.88283038139343,124.42554521560669,131.03641390800476,135.66520953178406,141.92121839523315,143.4538652896881,146.81942296028137,148.71876454353333,149.65462827682495,152.7839138507843,164.6121850013733,168.0032787322998,172.0213885307312,176.67352986335754,178.55570220947266,183.5865068435669,191.6100881099701,191.91950869560242,192.8263556957245,195.94881796836853,197.18979334831238,198.43550300598145,201.85184359550476,215.67658758163452,220.05803728103638,227.2715277671814,235.428861618042,248.6702356338501,252.115083694458,268.6137869358063,273.58039140701294,286.40257811546326,303.8028018474579,304.42965817451477,309.73266768455505,321.8677718639374,336.977370262146,349.40526485443115,353.1313889026642,357.48966693878174,358.73031210899353,385.78245759010315,387.85618233680725,393.23049116134644,399.4659049510956,402.94184732437134,407.9076392650604,422.31028294563293,439.5055272579193,457.30611848831177,459.4304111003876,491.93821930885315,512.2771806716919,517.2590863704681,556.9474756717682,560.043374300003,560.3582770824432,595.983729839325,612.7413556575775,645.3108825683594,647.1456010341644,676.1852736473083,697.5322597026825,707.2857897281647,730.3619368076324,741.5933775901794,749.4462118148804,768.6454718112946,780.2714340686798,794.5875160694122,798.3061747550964,801.0852766036987,845.5486025810242,855.4178309440613,870.0867886543274,913.9755766391754,950.0537276268005,967.942018032074,969.4956960678101,983.0753200054169,1125.7142610549927,1405.8061637878418,1516.643569946289,1634.372707605362,1684.9868433475494,1696.7298078536987,1764.47376871109,1812.3662214279175,1814.2237992286682,1837.0116531848907,2051.6870369911194,2061.24559879303,2103.62113237381,2178.4581859111786,2244.073544025421,2310.25847697258,2763.664359807968,2918.8208417892456,3107.3375174999237,3484.3293540477753</t>
  </si>
  <si>
    <t>1,10,16,27,42,48,49,52,55,63,64,71,73,81,85,91,96,97,104,106,109,114,121,126,131,132,137,141,154,162,164,175,177,188,190,201,206,207,219,225,237,238,248,250,262,269,274,282,283,284,290,292,293,301,303,313,323,336,355,357,359,364,367,386,387,389,394,415,430,450,455,466,472,475,485,523,534,547,562,568,584,610,611,614,624,628,632,643,688,702,725,751,794,805,858,874,915,971,973,990,1029,1077,1116,1128,1142,1146,1232,1239,1256,1276,1287,1303,1349,1404,1461,1468,1572,1637,1653,1780,1790,1791,1905,1959,2063,2069,2162,2230,2261,2335,2371,2396,2457,2494,2540,2552,2561,2703,2734,2779,2917,3031,3088,3093,3137,3590,4488,4843,5223,5385,5422,5640,5794,5800,5873,6559,6590,6726,6966,7177,7389,8832,9323,9926,11121</t>
  </si>
  <si>
    <t>011010110100000101010111011110111111011001101000011010000000111100001111010100100111011011100010000011010010010001010001100101110111101111001010010101111101110110110101011010001000101110011000001101101011010101000110000001110000011000001100111011100111101101010111010101000010110111100010001000110010</t>
  </si>
  <si>
    <t>2022-12-20 21:58:08.578869</t>
  </si>
  <si>
    <t>2022-12-20 22:58:09.077730</t>
  </si>
  <si>
    <t>3.097640850325756,3.097640850325756,3.097640850325756,3.097640850325756,3.097640850325756,3.097640850325756,3.097640850325756,3.097640850325756,3.097640850325756,3.097640850325756,3.097640850325756,3.097640850325756,3.097640850325756,3.097640850325756,3.097640850325756,3.097640850325756,3.097640850325756,3.097640850325756,3.097640850325756,3.097640850325756,3.097640850325756,3.097640850325756,3.097640850325756,3.097640850325756,3.097640850325756,3.097640850325756,3.097640850325756,3.097640850325756,3.097640850325756,3.097640850325756</t>
  </si>
  <si>
    <t>55847712792229768892883110764261372657037147025638330569693875900287034452768606760696607,55847712792229768892883110764261372657037147025638330569693875900287034452768606760696607,55847712792229768892883110764261372657037147025638330569693875900287034452768606760696607,55847712792229768892883110764261372657037147025638330569693875900287034452768606760696607,55847712792229768892883110764261372657037147025638330569693875900287034452768606760696607,55847712792229768892883110764261372657037147025638330569693875900287034452768606760696607,55847712792229768892883110764261372657037147025638330569693875900287034452768606760696607,55847712792229768892883110764261372657037147025638330569693875900287034452768606760696607,55847712792229768892883110764261372657037147025638330569693875900287034452768606760696607,55847712792229768892883110764261372657037147025638330569693875900287034452768606760696607,55847712792229768892883110764261372657037147025638330569693875900287034452768606760696607,55847712792229768892883110764261372657037147025638330569693875900287034452768606760696607,55847712792229768892883110764261372657037147025638330569693875900287034452768606760696607,55847712792229768892883110764261372657037147025638330569693875900287034452768606760696607,55847712792229768892883110764261372657037147025638330569693875900287034452768606760696607,55847712792229768892883110764261372657037147025638330569693875900287034452768606760696607,55847712792229768892883110764261372657037147025638330569693875900287034452768606760696607,55847712792229768892883110764261372657037147025638330569693875900287034452768606760696607,55847712792229768892883110764261372657037147025638330569693875900287034452768606760696607,55847712792229768892883110764261372657037147025638330569693875900287034452768606760696607,55847712792229768892883110764261372657037147025638330569693875900287034452768606760696607,55847712792229768892883110764261372657037147025638330569693875900287034452768606760696607,55847712792229768892883110764261372657037147025638330569693875900287034452768606760696607,55847712792229768892883110764261372657037147025638330569693875900287034452768606760696607,55847712792229768892883110764261372657037147025638330569693875900287034452768606760696607,55847712792229768892883110764261372657037147025638330569693875900287034452768606760696607,55847712792229768892883110764261372657037147025638330569693875900287034452768606760696607,55847712792229768892883110764261372657037147025638330569693875900287034452768606760696607,55847712792229768892883110764261372657037147025638330569693875900287034452768606760696607,55847712792229768892883110764261372657037147025638330569693875900287034452768606760696607</t>
  </si>
  <si>
    <t>-5.58894107767294,-5.354765635655722,-5.223224065130638,-5.196560349247914,-5.106285154134441,-4.937004791525358,-4.628579513084205,-4.141024674615746,-3.994005974970896,-3.986275376967291,-3.868982631809094,-3.8600385864169073,-3.748129072638627,-3.6231449080650284,-3.619349360175613,-3.5593651860916364,-3.5458893427527465,-3.3385109437319085,-3.2899463142939886,-3.016789373228091,-2.9114449183150297,-2.8626336138015493,-2.700929994675991,-2.681001356710206,-2.580520879613894,-2.450085339617739,-2.3362817871262926,-2.1657568949495256,-1.9370525195944652,-1.7607675455023217,-1.701053579839332,-1.6963812961080647,-1.523432371695514,-1.5184192950370863,-1.4901558221358207,-1.2427260175533086,-1.209441482068613,-1.2086844001264536,-1.2037907019804759,-1.1513675645579375,-1.1432147896689089,-1.1144905140831511,-0.8779842210556907,-0.8302238738609221,-0.8146014998336142,-0.7226644228238174,-0.5840538789724846,-0.5689547751676102,-0.5299458757781592,-0.36667515141110424,-0.3631200439719944,-0.349935007245577,-0.32550230953083764,-0.31468636248387294,-0.17903135353372776,-0.12113389988367601,-0.06573770555447392,-0.06352903686525807,-0.020144079953987416,0.012204796762122681,0.05324279116171349,0.07665412244324611,0.1121027570350914,0.22449621714545104,0.2819483073203226,0.29019995581786434,0.3524247377884857,0.37029603729495864,0.4313895108951631,0.4718598917440593,0.5765132136287775,0.6169813583337799,0.6421378333763528,0.7439102239849553,0.7940155920688924,0.8106739608673099,0.9433139282728221,1.0809670497854789,1.1532801647146502,1.1844490184833827,1.2390542707660337,1.2596902421638976,1.3295195273795561,1.3324689002881756,1.3336005282395569,1.4045014880800866,1.4124516758739776,1.4173458014933793,1.4447975583419335,1.4864803163184885,1.6015117213967753,1.633091111723833,1.6797686788511057,1.6838932845508086,1.7487692800053038,1.7545884659027868,1.7656434421548555,1.7715825109212209,1.827034749565606,1.8443890561674297,1.911813020432356,1.9261936060872782,1.9812897587078147,1.9902509713619405,2.0406451047785255,2.0511676039252564,2.1343020074572414,2.166935465377214,2.166971407336465,2.1820076310122167,2.2060583131131883,2.222964585242023,2.3272352909410827,2.343472511484259,2.4332692622618897,2.4540807572488745,2.4545393698882108,2.459629131677255,2.488454319209636,2.498146497128511,2.5210592028959447,2.580722867267726,2.589536566151057,2.693037252950435,2.7572724276851353,2.7686034319536112,2.7870776476505914,2.793177693209911,2.7955009076835755,2.819332013204928,2.824856645353446,2.8486857767015463,2.8790799325893106,2.88102880886188,2.887347299493346,2.888472446743717,2.896192383401517,2.905538654135724,2.9055386541357264,2.952194337632759,2.9673108676763937,2.9746692892126836,2.98454453621747,2.9863033878538157,3.009916996794057,3.029402915348934,3.045062150448333,3.0649863214016473,3.0671176337982407,3.0974335525206635,3.097640850325756</t>
  </si>
  <si>
    <t>0.7335433959960938,9.77152705192566,15.057192087173462,15.993000268936157,16.29943037033081,17.554234504699707,17.859123468399048,22.217271089553833,27.80415940284729,28.1025333404541,28.406909704208374,29.327165842056274,30.25292420387268,30.57137703895569,31.507251024246216,32.45360517501831,34.349852561950684,34.974782943725586,37.76360321044922,39.941856145858765,44.26899719238281,47.36912250518799,48.64598298072815,49.58093023300171,50.51464653015137,51.75581121444702,52.993534564971924,53.892728328704834,55.44982099533081,58.88252091407776,59.8137743473053,63.2697536945343,64.23318767547607,69.20382452011108,69.5177047252655,70.42237138748169,73.55155873298645,73.84940695762634,75.07147598266602,77.22855472564697,80.01974821090698,83.07294917106628,83.37585282325745,87.12647724151611,89.33965277671814,90.2855851650238,92.77293944358826,93.07637357711792,93.3909342288971,97.43985748291016,101.84929370880127,102.788645029068,106.50269603729248,108.9995846748352,113.6658833026886,118.66923069953918,122.08799028396606,123.0152907371521,123.94698071479797,130.16906476020813,133.58990144729614,140.41941857337952,145.79264378547668,149.45282626152039,154.13120651245117,160.91148686408997,166.79752898216248,170.25490188598633,173.06252574920654,173.9938850402832,176.44974541664124,178.63594484329224,179.60045409202576,188.887859582901,199.33926796913147,214.58573961257935,216.46514320373535,241.18135499954224,262.03971219062805,273.61525297164917,290.7355251312256,294.7812285423279,297.26034021377563,301.5715844631195,304.9981667995453,309.63214445114136,311.5092966556549,338.90431809425354,340.795077085495,351.331223487854,364.39677000045776,375.7037799358368,388.07174801826477,402.28536462783813,405.99760603904724,407.258291721344,413.48501896858215,415.65923738479614,437.4471447467804,441.81804394721985,444.3141715526581,446.47174763679504,451.0548255443573,503.0313985347748,541.138391494751,548.5903942584991,555.0658977031708,560.6286745071411,564.680136680603,582.2011609077454,620.3417873382568,620.9592406749725,622.2219595909119,667.69002866745,673.9851403236389,706.7235753536224,722.9212429523468,804.6642112731934,827.3675320148468,849.2721173763275,1074.157868862152,1111.988341331482,1130.8778178691864,1144.721915960312,1384.993777513504,1511.1689898967743,1710.1496319770813,1728.1247367858887,1831.5602703094482,1853.570363521576,1853.8882665634155,1858.5555999279022,1971.9462292194366,1990.8111395835876,2139.9813861846924,2160.2899878025055,2164.28857254982,2177.0704221725464,2433.993658065796,2530.6683473587036,2570.423736810684,2624.9370782375336,2645.2383272647858,2771.9388885498047,2829.710295677185,2844.397233247757,2886.4254043102264,3040.247855424881,3058.2382185459137,3099.593841075897,3282.679671764374</t>
  </si>
  <si>
    <t>1,27,44,47,48,52,53,67,85,86,87,90,93,94,97,100,106,108,117,124,138,148,152,155,158,162,166,169,174,185,188,199,202,218,219,222,232,233,237,244,253,263,264,276,283,286,294,295,296,309,323,326,338,346,361,377,388,391,394,414,425,447,464,476,491,513,532,543,552,555,563,570,573,603,637,686,692,772,839,876,931,944,952,966,977,992,998,1085,1091,1125,1167,1203,1243,1289,1301,1305,1325,1332,1402,1416,1424,1431,1446,1613,1736,1760,1781,1799,1812,1868,1991,1993,1997,2143,2163,2268,2320,2583,2656,2726,3443,3564,3625,3669,4445,4852,5495,5553,5887,5958,5959,5974,6337,6398,6880,6945,6958,6999,7827,8139,8267,8439,8502,8902,9086,9133,9268,9763,9821,9954,10533</t>
  </si>
  <si>
    <t>000001110000010010111110111010001001011000100011001101010011100111111110100101101110110001100101010000011100011100101011001100010111000001001110101101000101011011010011010101100011101001000000011101111010110110010111100110101000110010011010001100110011100011001110011100110000000100110111101100011111</t>
  </si>
  <si>
    <t>2022-12-20 21:58:10.110662</t>
  </si>
  <si>
    <t>2022-12-20 22:58:10.605090</t>
  </si>
  <si>
    <t>2.905846025729388,2.905846025729388,2.905846025729388,2.905846025729388,2.905846025729388,2.905846025729388,2.905846025729388,2.905846025729388,2.905846025729388,2.905846025729388,2.905846025729388,2.905846025729388,2.905846025729388,2.905846025729388,2.905846025729388,2.905846025729388,2.905846025729388,2.905846025729388,2.905846025729388,2.905846025729388,2.905846025729388,2.905846025729388,2.905846025729388,2.905846025729388,2.905846025729388,2.905846025729388,2.905846025729388,2.905846025729388,2.905846025729388,2.905846025729388</t>
  </si>
  <si>
    <t>762280505634588499671955944889284287384546212697236760793403146388907474910870762212827322,762280505634588499671955944889284287384546212697236760793403146388907474910870762212827322,762280505634588499671955944889284287384546212697236760793403146388907474910870762212827322,762280505634588499671955944889284287384546212697236760793403146388907474910870762212827322,762280505634588499671955944889284287384546212697236760793403146388907474910870762212827322,762280505634588499671955944889284287384546212697236760793403146388907474910870762212827322,762280505634588499671955944889284287384546212697236760793403146388907474910870762212827322,762280505634588499671955944889284287384546212697236760793403146388907474910870762212827322,762280505634588499671955944889284287384546212697236760793403146388907474910870762212827322,762280505634588499671955944889284287384546212697236760793403146388907474910870762212827322,762280505634588499671955944889284287384546212697236760793403146388907474910870762212827322,762280505634588499671955944889284287384546212697236760793403146388907474910870762212827322,762280505634588499671955944889284287384546212697236760793403146388907474910870762212827322,762280505634588499671955944889284287384546212697236760793403146388907474910870762212827322,762280505634588499671955944889284287384546212697236760793403146388907474910870762212827322,762280505634588499671955944889284287384546212697236760793403146388907474910870762212827322,762280505634588499671955944889284287384546212697236760793403146388907474910870762212827322,762280505634588499671955944889284287384546212697236760793403146388907474910870762212827322,762280505634588499671955944889284287384546212697236760793403146388907474910870762212827322,762280505634588499671955944889284287384546212697236760793403146388907474910870762212827322,762280505634588499671955944889284287384546212697236760793403146388907474910870762212827322,762280505634588499671955944889284287384546212697236760793403146388907474910870762212827322,762280505634588499671955944889284287384546212697236760793403146388907474910870762212827322,762280505634588499671955944889284287384546212697236760793403146388907474910870762212827322,762280505634588499671955944889284287384546212697236760793403146388907474910870762212827322,762280505634588499671955944889284287384546212697236760793403146388907474910870762212827322,762280505634588499671955944889284287384546212697236760793403146388907474910870762212827322,762280505634588499671955944889284287384546212697236760793403146388907474910870762212827322,762280505634588499671955944889284287384546212697236760793403146388907474910870762212827322,762280505634588499671955944889284287384546212697236760793403146388907474910870762212827322</t>
  </si>
  <si>
    <t>-5.347731508064609,-5.022534450215788,-4.891683677090223,-4.328781367135176,-4.196990239304087,-4.078622688566335,-3.870343407073239,-3.7016838492459017,-3.5930404656937105,-3.5840953113746146,-3.3388366881194065,-3.3251232285060013,-3.2303130187053144,-3.22300015755086,-3.1133250591126744,-2.913817640615075,-2.840228894204273,-2.8100393858045125,-2.7712150533195046,-2.6651241796452187,-2.664551743502167,-2.597917930813689,-2.537695500713935,-2.480264423889862,-2.4215945926162195,-2.4199172459573557,-2.3315880634273296,-2.2603669941116507,-2.1971879291250436,-2.087894982499501,-2.0732843704544885,-1.9482571301166811,-1.9070061080304161,-1.8647495507648895,-1.7340574119364447,-1.645490690674505,-1.6155372123649494,-1.6105193063346201,-1.5908032579829787,-1.426698517442887,-1.3157614645742512,-1.3128301581416546,-1.2016600968659423,-1.1502435586482882,-1.1148521426367566,-1.05340689672668,-0.8932955573802126,-0.8751733211281344,-0.72833858375844,-0.6262789144802806,-0.5600787868627277,-0.28108293813209595,-0.23487348561980878,-0.11240017260676477,0.05816958804974297,0.06666478352168133,0.07490425670765176,0.09108250870186411,0.3040725414208256,0.33162687565603494,0.3563900491815403,0.38428810131207447,0.388174501227813,0.4090101310210713,0.41614041737122837,0.43402224493146235,0.45683028381497104,0.48380678815787653,0.6167451808132718,0.6271296140034673,0.648440802603674,0.6600979744938098,0.7470474020449921,0.7733536229970734,0.8575219351795819,0.9128444804458514,1.0043691260177035,1.01620022343881,1.0293594547223508,1.0293594547223517,1.044474411510657,1.1397843867956126,1.1880423154333097,1.246105707757145,1.2929515178293152,1.3039792020521286,1.323912898750059,1.4310186324162875,1.466603344511666,1.4906907680343964,1.5541432428825166,1.572582782286452,1.636686567815065,1.680188314945657,1.7002261850051048,1.7119867433515383,1.7225546311685187,1.74398835676578,1.7645277688014114,1.7905380194171927,1.801775603580197,1.8171652647508605,1.8184221043268978,1.8206237766788818,1.9515737214249589,1.998659012950286,2.128662443843854,2.153963537199328,2.170375023174744,2.1752963309378046,2.1907845222592712,2.2350858453424554,2.265380126778346,2.2653801267783487,2.2800811931796834,2.3238467235501234,2.325431718971586,2.3414276344714597,2.3903075827433162,2.44251944888161,2.4635345602502805,2.554788369051994,2.5798171364744946,2.6145664591446725,2.614566459144673,2.627967907668635,2.629535908497926,2.6350231858807662,2.675077446184406,2.684801500897218,2.721441009870001,2.784229091810735,2.807358483310639,2.8328698175923845,2.8568586084768195,2.8577405613335434,2.860824957920814,2.881826934208554,2.891859928553422,2.905846025729388</t>
  </si>
  <si>
    <t>0.6751573085784912,4.936315536499023,10.615237951278687,15.555017948150635,19.593235969543457,19.91067147254944,20.863513469696045,21.479880571365356,23.315043926239014,26.739310026168823,27.041674375534058,28.590751886367798,30.17206597328186,31.12446904182434,31.42880129814148,32.98656392097473,33.29003143310547,34.52262616157532,35.13496780395508,37.01022815704346,37.31932544708252,37.62082481384277,39.148815870285034,39.45672130584717,40.993815660476685,42.84157848358154,43.4690420627594,44.08017563819885,45.33427834510803,47.20448040962219,47.81905913352966,48.447293519973755,50.30924034118652,52.76017379760742,53.68287801742554,55.586894273757935,59.02576398849487,59.64510726928711,59.96353840827942,60.92800164222717,64.71401405334473,66.57076144218445,67.19112610816956,68.10675501823425,69.66443824768066,71.84214639663696,72.13110375404358,74.61195969581604,76.47260355949402,85.48336005210876,87.97634959220886,89.53813362121582,93.8918399810791,94.20431303977966,98.92072319984436,107.92070078849792,113.8035237789154,115.94089460372925,117.84259915351868,130.17183256149292,134.1291708946228,135.68896675109863,137.23718166351318,138.47895336151123,138.787335395813,141.0029444694519,141.70751571655273,145.07901549339294,152.75978446006775,158.01122093200684,159.22627019882202,162.65879201889038,163.26915383338928,173.1755771636963,186.4650058746338,188.33146572113037,192.9039409160614,193.20579934120178,202.45372986793518,208.05135369300842,208.36629438400269,208.67126369476318,213.6518259048462,217.37080311775208,223.6491141319275,233.48067808151245,234.7099163532257,256.14020919799805,269.2134187221527,284.47562742233276,313.22538232803345,314.7957446575165,320.06058168411255,334.07758021354675,348.943345785141,377.23260855674744,412.0089113712311,422.5237064361572,435.62246561050415,435.92846298217773,459.5553412437439,468.22525334358215,519.0059041976929,526.1010580062866,531.0790979862213,551.180020570755,565.7194972038269,575.6692879199982,593.8828032016754,619.0050718784332,629.8966598510742,738.8222548961639,794.2882194519043,855.964328289032,882.2799305915833,926.9210159778595,951.4385578632355,960.708164691925,1021.7183911800385,1080.3240876197815,1097.386167049408,1227.2542524337769,1274.8725695610046,1473.902637720108,1522.3826138973236,1601.1088950634003,1620.3368244171143,1726.7182824611664,2218.224303483963,2271.980547428131,2285.8922708034515,2552.8256776332855,2600.2499871253967,2653.9689004421234,2719.5499670505524,2931.5886051654816,3018.851701974869,3062.2589786052704,3372.955586194992,3589.782196044922</t>
  </si>
  <si>
    <t>1,12,30,46,59,60,63,65,71,82,83,88,93,96,97,102,103,107,109,115,116,117,122,123,128,134,136,138,142,148,150,152,158,166,169,175,186,188,189,192,204,210,212,215,220,227,228,236,242,271,279,284,298,299,314,343,362,369,375,415,428,433,438,442,443,450,452,463,488,505,509,520,522,554,597,603,618,619,649,667,668,669,685,697,717,749,753,822,864,913,1006,1011,1028,1072,1120,1211,1323,1357,1399,1400,1476,1504,1668,1691,1707,1772,1819,1851,1910,1991,2026,2376,2554,2751,2834,2976,3055,3085,3283,3468,3522,3942,4096,4739,4895,5151,5213,5556,7142,7315,7360,8221,8373,8541,8753,9426,9707,9847,10839,11522</t>
  </si>
  <si>
    <t>010111111100110001000100011110111011101110101110110101000011111100100011010100010110000101101111110010100010011011100010011110000101111110010110111111111110010100110001001111100100110101010001010101001001011011001000010101000101000010001100010011010110100000101111001010011110000001000010000010111010</t>
  </si>
  <si>
    <t>2022-12-20 21:58:12.693743</t>
  </si>
  <si>
    <t>2022-12-20 22:58:13.298189</t>
  </si>
  <si>
    <t>2.823347796369264,2.823347796369264,2.823347796369264,2.823347796369264,2.823347796369264,2.823347796369264,2.823347796369264,2.823347796369264,2.823347796369264,2.823347796369264,2.823347796369264,2.823347796369264,2.823347796369264,2.823347796369264,2.823347796369264,2.823347796369264,2.823347796369264,2.823347796369264,2.823347796369264,2.823347796369264,2.823347796369264,2.823347796369264,2.823347796369264,2.823347796369264,2.823347796369264,2.823347796369264,2.823347796369264,2.823347796369264,2.823347796369264,2.823347796369264</t>
  </si>
  <si>
    <t>814458552469181331253228710594253866001815064031742429713672542852818047450417859812056222,814458552469181331253228710594253866001815064031742429713672542852818047450417859812056222,814458552469181331253228710594253866001815064031742429713672542852818047450417859812056222,814458552469181331253228710594253866001815064031742429713672542852818047450417859812056222,814458552469181331253228710594253866001815064031742429713672542852818047450417859812056222,814458552469181331253228710594253866001815064031742429713672542852818047450417859812056222,814458552469181331253228710594253866001815064031742429713672542852818047450417859812056222,814458552469181331253228710594253866001815064031742429713672542852818047450417859812056222,814458552469181331253228710594253866001815064031742429713672542852818047450417859812056222,814458552469181331253228710594253866001815064031742429713672542852818047450417859812056222,814458552469181331253228710594253866001815064031742429713672542852818047450417859812056222,814458552469181331253228710594253866001815064031742429713672542852818047450417859812056222,814458552469181331253228710594253866001815064031742429713672542852818047450417859812056222,814458552469181331253228710594253866001815064031742429713672542852818047450417859812056222,814458552469181331253228710594253866001815064031742429713672542852818047450417859812056222,814458552469181331253228710594253866001815064031742429713672542852818047450417859812056222,814458552469181331253228710594253866001815064031742429713672542852818047450417859812056222,814458552469181331253228710594253866001815064031742429713672542852818047450417859812056222,814458552469181331253228710594253866001815064031742429713672542852818047450417859812056222,814458552469181331253228710594253866001815064031742429713672542852818047450417859812056222,814458552469181331253228710594253866001815064031742429713672542852818047450417859812056222,814458552469181331253228710594253866001815064031742429713672542852818047450417859812056222,814458552469181331253228710594253866001815064031742429713672542852818047450417859812056222,814458552469181331253228710594253866001815064031742429713672542852818047450417859812056222,814458552469181331253228710594253866001815064031742429713672542852818047450417859812056222,814458552469181331253228710594253866001815064031742429713672542852818047450417859812056222,814458552469181331253228710594253866001815064031742429713672542852818047450417859812056222,814458552469181331253228710594253866001815064031742429713672542852818047450417859812056222,814458552469181331253228710594253866001815064031742429713672542852818047450417859812056222,814458552469181331253228710594253866001815064031742429713672542852818047450417859812056222</t>
  </si>
  <si>
    <t>-6.299405502287755,-6.097483031862177,-5.04224390629167,-5.009763624741241,-4.838737422889959,-4.76928743687215,-4.729067592039487,-4.541882875413739,-4.512136996042819,-4.327675091071094,-4.247884307973153,-4.091119085989869,-3.9705223694859195,-3.7237956276340567,-3.6418652125339093,-3.5726740186189967,-3.543941417216149,-3.490361197436316,-3.4595888684024305,-3.4463017574434565,-3.178346429158589,-2.9756000005294636,-2.763911519859739,-2.692052827834275,-2.68225414015665,-2.5674794419247733,-2.5109754530569632,-2.4956347695901044,-2.3196054669732904,-2.2333505455065827,-2.0761439950935614,-2.0382494733114016,-2.0160603043027048,-2.0055874672310163,-1.9757642649325236,-1.8608951659327984,-1.7481618364012217,-1.7280897875444587,-1.7151466858356375,-1.6505775977102302,-1.5680519394746097,-1.3679225747000578,-1.2631615260683957,-1.202116008825504,-1.1031783212803927,-0.9493068346738659,-0.7899493932660759,-0.7737694041909028,-0.7200544544540743,-0.7040814230412556,-0.6613100073917626,-0.5338906202861674,-0.5155215322190164,-0.4375880646465829,-0.4220892773395511,-0.36306595925008855,-0.33929892391347716,-0.23992713906684993,-0.12140556360718172,-0.10339040924632456,-0.04763981707015471,0.062335193356983704,0.1890899290586636,0.22810509074023208,0.30713157421272624,0.31136853872413917,0.35580264835269987,0.3951065968357656,0.4234813420917279,0.43951207461376585,0.5222064864951989,0.5822736121262218,0.7028173043175429,0.712852920081961,0.7150970538864844,0.72629659349328,0.7529117599214451,0.7627416865012699,0.8127297506822334,0.8496655850201736,0.8954945085036549,0.910880651354258,0.9193277986998923,0.9394579826195101,1.0417438559459158,1.0591587663176523,1.1276334202885734,1.1655223641367458,1.208212021789634,1.2167778816979349,1.2642315391129793,1.27273340561034,1.3085514732937442,1.3307262986788657,1.365545957840748,1.4015618840702742,1.4022894490669948,1.418294589146715,1.5065921499661923,1.5370650892614466,1.5924942905814723,1.714645719686256,1.7285541181614923,1.8279243406174772,1.851758184613283,1.8580032101488788,1.8985809764053534,1.9410006920022638,1.9645158954180382,1.967704559875153,2.0039916654242105,2.0126338190703126,2.0355016320409955,2.051522470535292,2.0947173443339353,2.1254975532957703,2.131652403273271,2.1829398079881965,2.1908506213746763,2.317487182220218,2.359953986778702,2.363988298128365,2.393744334400605,2.397559551955189,2.3989851412299443,2.454042348007432,2.4540423480074334,2.5067765521682213,2.56624920416591,2.611405621454199,2.6430031804422045,2.65638375409894,2.6596605416342642,2.6740691971989947,2.720391637758452,2.7438307939276574,2.781280116941972,2.784593537322807,2.7876417683191845,2.787641768319188,2.802184210517787,2.8033783559437406,2.823347796369264</t>
  </si>
  <si>
    <t>0.6880507469177246,5.9409708976745605,10.316492795944214,24.02277660369873,24.338675260543823,25.259949684143066,27.41747736930847,28.351252794265747,28.661237001419067,30.87796187400818,31.181342363357544,32.72490906715393,33.039369106292725,35.20972204208374,37.04265093803406,37.964874505996704,40.46217465400696,41.08842730522156,41.40834665298462,43.59830617904663,44.86464190483093,46.756346702575684,48.59377980232239,50.74776887893677,52.97673845291138,53.91809868812561,55.16132378578186,56.421637296676636,56.734036922454834,60.26928091049194,61.512852907180786,64.08053970336914,64.70331859588623,65.31810760498047,67.49407124519348,70.58400344848633,75.29143261909485,76.53671383857727,79.30509185791016,79.61111259460449,80.57616233825684,84.0306441783905,87.78848338127136,90.60562062263489,93.08509683609009,94.3626937866211,95.62500643730164,100.68804574012756,101.31195855140686,101.61892938613892,101.9325020313263,104.10241031646729,105.35215735435486,106.88386011123657,108.77152276039124,109.09003758430481,112.554527759552,116.3167634010315,121.81875586509705,122.44916224479675,126.80491924285889,130.4773712158203,131.10032486915588,132.65845847129822,134.53022933006287,135.46407556533813,138.5733048915863,138.95240473747253,139.26436567306519,141.49115324020386,141.78811049461365,145.47683548927307,149.82272505760193,156.06152987480164,159.79275226593018,163.52355980873108,170.71836471557617,180.39312314987183,181.6509654521942,184.7263412475586,187.86491513252258,197.6329746246338,201.9780559539795,206.02801537513733,211.71060347557068,214.23053407669067,218.05773997306824,218.37465691566467,223.02361011505127,240.9883770942688,243.7893328666687,250.9363203048706,262.45071244239807,269.3398039340973,280.3694303035736,288.1789798736572,296.60464668273926,301.87631392478943,306.246994972229,308.73698592185974,321.8835663795471,335.23830223083496,338.978963136673,341.1460928916931,406.80128359794617,415.5571789741516,418.07080817222595,430.82354974746704,439.0252981185913,447.3636646270752,525.992687702179,542.53364777565,570.6983599662781,634.581399679184,637.9866433143616,744.291561126709,745.5283489227295,751.5894448757172,754.430862903595,786.2528600692749,808.9266140460968,840.453451871872,961.2808825969696,969.2558887004852,1079.3759579658508,1113.497737646103,1291.1933209896088,1294.587911605835,1355.3172552585602,1386.5910799503326,1408.436350107193,1419.4195096492767,1526.5593001842499,1619.7995557785034,1623.865451335907,2016.5517618656158,2234.036799430847,2669.428052663803,2906.335342168808,2955.017909526825,3033.15234375,3490.935331106186,3552.7773666381836</t>
  </si>
  <si>
    <t>1,16,30,74,75,78,85,88,89,96,97,102,103,110,116,119,127,129,130,137,141,147,153,160,167,170,174,178,179,190,194,202,204,206,213,223,238,242,251,252,255,266,278,287,295,299,303,319,321,322,323,330,334,339,345,346,357,369,387,389,403,415,417,422,428,431,441,442,443,450,451,463,477,497,509,521,544,575,579,589,599,631,645,658,676,684,696,697,712,770,779,802,839,861,896,921,948,965,979,987,1029,1071,1083,1090,1300,1328,1336,1377,1403,1430,1682,1735,1825,2030,2041,2380,2384,2403,2412,2514,2587,2687,3068,3094,3444,3553,4122,4133,4328,4428,4498,4533,4877,5178,5191,6447,7145,8533,9283,9439,9689,11141,11331</t>
  </si>
  <si>
    <t>011001100101101011110011101011110101011001100001010100101000101101011110001011101000111010101011011110001111001100101001100000011011100001101110101011000001111000011010100101110100000001110111010001011100110010111110010000001110011100100010011111101011100000000100011001010001001100101101110010011110</t>
  </si>
  <si>
    <t>2022-12-20 21:58:15.250993</t>
  </si>
  <si>
    <t>2022-12-20 22:58:15.799009</t>
  </si>
  <si>
    <t>2.959162402368918,2.959162402368918,2.959162402368918,2.959162402368918,2.959162402368918,2.959162402368918,2.959162402368918,2.959162402368918,2.959162402368918,2.959162402368918,2.959162402368918,2.959162402368918,2.959162402368918,2.959162402368918,2.959162402368918,2.959162402368918,2.959162402368918,2.959162402368918,2.959162402368918,2.959162402368918,2.959162402368918,2.959162402368918,2.959162402368918,2.959162402368918,2.959162402368918,2.959162402368918,2.959162402368918,2.959162402368918,2.959162402368918,2.959162402368918</t>
  </si>
  <si>
    <t>1705400638149728857262906408714882302424466355068732995285059102157826265762492474074185310,1705400638149728857262906408714882302424466355068732995285059102157826265762492474074185310,1705400638149728857262906408714882302424466355068732995285059102157826265762492474074185310,1705400638149728857262906408714882302424466355068732995285059102157826265762492474074185310,1705400638149728857262906408714882302424466355068732995285059102157826265762492474074185310,1705400638149728857262906408714882302424466355068732995285059102157826265762492474074185310,1705400638149728857262906408714882302424466355068732995285059102157826265762492474074185310,1705400638149728857262906408714882302424466355068732995285059102157826265762492474074185310,1705400638149728857262906408714882302424466355068732995285059102157826265762492474074185310,1705400638149728857262906408714882302424466355068732995285059102157826265762492474074185310,1705400638149728857262906408714882302424466355068732995285059102157826265762492474074185310,1705400638149728857262906408714882302424466355068732995285059102157826265762492474074185310,1705400638149728857262906408714882302424466355068732995285059102157826265762492474074185310,1705400638149728857262906408714882302424466355068732995285059102157826265762492474074185310,1705400638149728857262906408714882302424466355068732995285059102157826265762492474074185310,1705400638149728857262906408714882302424466355068732995285059102157826265762492474074185310,1705400638149728857262906408714882302424466355068732995285059102157826265762492474074185310,1705400638149728857262906408714882302424466355068732995285059102157826265762492474074185310,1705400638149728857262906408714882302424466355068732995285059102157826265762492474074185310,1705400638149728857262906408714882302424466355068732995285059102157826265762492474074185310,1705400638149728857262906408714882302424466355068732995285059102157826265762492474074185310,1705400638149728857262906408714882302424466355068732995285059102157826265762492474074185310,1705400638149728857262906408714882302424466355068732995285059102157826265762492474074185310,1705400638149728857262906408714882302424466355068732995285059102157826265762492474074185310,1705400638149728857262906408714882302424466355068732995285059102157826265762492474074185310,1705400638149728857262906408714882302424466355068732995285059102157826265762492474074185310,1705400638149728857262906408714882302424466355068732995285059102157826265762492474074185310,1705400638149728857262906408714882302424466355068732995285059102157826265762492474074185310,1705400638149728857262906408714882302424466355068732995285059102157826265762492474074185310,1705400638149728857262906408714882302424466355068732995285059102157826265762492474074185310</t>
  </si>
  <si>
    <t>-6.836862379757972,-6.0560271362019815,-5.872819556541224,-5.63900687625601,-5.481907098101339,-5.316535336584849,-5.300968547091328,-5.010887006721729,-4.586922901438328,-4.378803647815845,-4.19780137028459,-3.966001144913416,-3.545943271014104,-3.482325732181807,-3.45107137175901,-3.3329712994329834,-2.960370964226149,-2.894864015816848,-2.683120420627187,-2.6713052098492294,-2.6085162003084577,-2.3852285577736456,-2.2879449693475395,-2.287449373939939,-2.1560607605897713,-2.1355647701138527,-2.084622478910102,-2.0622044943943267,-1.9970462914442506,-1.8913662885311584,-1.8847693449576575,-1.7151733854529494,-1.5132519605940435,-1.3658120868567418,-1.2872611708153092,-1.2299664049429935,-1.1164309550225322,-1.023518772190476,-0.9707434581389225,-0.9455536684525605,-0.8387323267617597,-0.7796091855361582,-0.7654997734936724,-0.7541927347485354,-0.6268319967954245,-0.4863203941173923,-0.3979607236904043,-0.3462489500444272,-0.265301501347263,-0.21396851173363227,-0.21044503971376272,-0.18428346171736298,-0.1670405414107266,-0.0931839881904394,-0.019858809824618344,0.005453256137404654,0.03667870883833873,0.11255879444318168,0.135700532828786,0.3531593926239138,0.4089683959959629,0.5116728715420487,0.5620207839123633,0.56904142711082,0.6644256184808288,0.6763026101533072,0.72858107918554,0.771693163604367,0.9205886844866095,0.9207006344990899,1.0225858472611795,1.0420770210540948,1.0803655373416965,1.128257317502464,1.1497534846365334,1.158924163311088,1.2184080896494045,1.2793359274822758,1.3015912302302284,1.4413980857158297,1.488246895820574,1.5503566120263657,1.653655956854329,1.6552356781497282,1.7585689006425036,1.808045748609623,1.8161543488367313,1.8392633907908946,1.8542281689927826,1.9504253022410327,1.9669086977784023,1.9927722089931466,2.0392679554671,2.08514750602608,2.1070578793420007,2.146744052664892,2.228450636170606,2.2373444021409714,2.2554023346819134,2.2728598791195,2.309331996983104,2.3460111535924613,2.3528363678460784,2.3577559729988704,2.4029323393749276,2.425462576934962,2.4873723963374887,2.490048769835634,2.5476652486911227,2.5483434725981726,2.550369957945571,2.5544707055631926,2.5570720143223946,2.564437900088594,2.5644379000885964,2.597368882759329,2.655504249216045,2.66559205005228,2.6655920500522807,2.6671060750494555,2.703859905788246,2.730698453001571,2.7388317645878564,2.7400881529655954,2.755362429590675,2.7638698244642335,2.7690669755616257,2.7690669755616266,2.7752497050951868,2.7851757144565203,2.7882845032572767,2.8115188430607896,2.8141964008383753,2.8220495818695683,2.853595339886986,2.8639132590232896,2.87563440882391,2.8954343671427902,2.9161249466680044,2.953111551006835,2.959162402368918</t>
  </si>
  <si>
    <t>0.6239054203033447,3.4614479541778564,4.080196142196655,12.875120401382446,14.090766191482544,14.398788690567017,15.34154462814331,16.587425470352173,17.203336715698242,18.737396955490112,19.37026071548462,19.980606079101562,20.921900510787964,23.393751621246338,24.636512756347656,26.20725989341736,28.730415105819702,30.27398681640625,33.72318911552429,37.441683530807495,37.75790214538574,39.03660440444946,41.242664098739624,41.55760455131531,42.49242043495178,47.18298077583313,47.498966217041016,47.81093120574951,51.32172226905823,51.940603256225586,53.56633996963501,55.13712787628174,59.91475200653076,67.37588167190552,73.02978801727295,73.33609652519226,74.88266134262085,78.32072520256042,80.83696246147156,83.0567569732666,84.61040925979614,85.23880648612976,89.00628542900085,89.94564986228943,91.85109543800354,97.16675424575806,101.82746315002441,102.13438558578491,104.59892749786377,105.84672451019287,108.98718500137329,109.9230546951294,111.81758213043213,114.0353672504425,119.86633157730103,121.1065878868103,121.43062162399292,123.9176709651947,124.52498269081116,132.5843653678894,140.46514892578125,143.24763250350952,149.16853189468384,149.47899532318115,153.18682718276978,154.12503957748413,157.51686692237854,159.96483635902405,162.20305728912354,169.67182636260986,176.20647406578064,182.4469232559204,186.4556291103363,203.6869022846222,206.18016290664673,208.42472624778748,241.09015250205994,245.4600865840912,250.1126890182495,253.23822665214539,256.02411913871765,267.55887842178345,279.54648780822754,279.85035252571106,284.5157926082611,286.72458052635193,292.641375541687,295.1296536922455,295.7581810951233,299.4695076942444,313.1823287010193,356.8339660167694,378.37205028533936,391.89657258987427,449.71186208724976,483.7490653991699,513.9939830303192,586.7456755638123,592.1653800010681,594.3822047710419,608.1735036373138,707.9653158187866,721.7130825519562,725.130441904068,800.4918668270111,845.495774269104,857.3459210395813,868.3352763652802,881.9255638122559,954.1325790882111,968.8696775436401,969.1771101951599,976.4956831932068,991.5054447650909,1022.875670671463,1040.5188319683075,1107.213889837265,1147.2057192325592,1262.1280846595764,1393.424111366272,1446.7945075035095,1475.160974740982,1507.6307492256165,1636.8997809886932,1870.1098673343658,2023.9340937137604,2035.4792697429657,2247.052099466324,2257.0279779434204,2261.813328266144,2358.172278404236,2472.9608454704285,2532.3677899837494,2662.2483520507812,2899.3104541301727,3107.105652332306,3196.7486283779144,3252.6743500232697,3314.6521797180176,3506.493802547455,3519.225690841675</t>
  </si>
  <si>
    <t>1,9,11,39,43,44,47,51,53,58,60,62,65,73,77,82,90,95,106,118,119,123,130,131,134,149,150,151,162,164,169,174,189,213,231,232,237,248,256,263,268,270,282,285,291,308,323,324,332,336,346,349,355,362,381,385,386,394,396,422,447,456,475,476,488,491,502,510,517,541,562,582,595,651,659,666,771,785,800,810,819,856,894,895,910,917,936,944,946,958,1002,1141,1210,1253,1438,1547,1644,1877,1895,1902,1946,2265,2309,2320,2561,2704,2740,2774,2817,3046,3094,3095,3119,3167,3268,3322,3534,3662,4031,4452,4623,4714,4818,5235,5984,6475,6512,7192,7224,7239,7548,7916,8107,8517,9268,9934,10217,10396,10590,11196,11234</t>
  </si>
  <si>
    <t>110101100101001010001100110010111111101000101011000000001010101100110100011100101011001000011101011110001101010000011000111001100111111001110000110000000001110110111110100010010110000001010000001101111001011111100000001001110111011100001011111110101101101100011001010100001000110111011011111001011110</t>
  </si>
  <si>
    <t>2022-12-20 22:45:04.025320</t>
  </si>
  <si>
    <t>2022-12-20 23:45:04.585938</t>
  </si>
  <si>
    <t>2.786641698477938,2.786641698477938,2.786641698477938,2.786641698477938,2.786641698477938,2.786641698477938,2.786641698477938,2.786641698477938,2.786641698477938,2.786641698477938,2.786641698477938,2.786641698477938,2.786641698477938,2.786641698477938,2.786641698477938,2.786641698477938,2.786641698477938,2.786641698477938,2.786641698477938,2.786641698477938,2.786641698477938,2.786641698477938,2.786641698477938,2.786641698477938,2.786641698477938,2.786641698477938,2.786641698477938,2.786641698477938,2.786641698477938,2.786641698477938</t>
  </si>
  <si>
    <t>706542290536804548802399938056097865823279359054015526451472675674106543043629626164084410,706542290536804548802399938056097865823279359054015526451472675674106543043629626164084410,706542290536804548802399938056097865823279359054015526451472675674106543043629626164084410,706542290536804548802399938056097865823279359054015526451472675674106543043629626164084410,706542290536804548802399938056097865823279359054015526451472675674106543043629626164084410,706542290536804548802399938056097865823279359054015526451472675674106543043629626164084410,706542290536804548802399938056097865823279359054015526451472675674106543043629626164084410,706542290536804548802399938056097865823279359054015526451472675674106543043629626164084410,706542290536804548802399938056097865823279359054015526451472675674106543043629626164084410,706542290536804548802399938056097865823279359054015526451472675674106543043629626164084410,706542290536804548802399938056097865823279359054015526451472675674106543043629626164084410,706542290536804548802399938056097865823279359054015526451472675674106543043629626164084410,706542290536804548802399938056097865823279359054015526451472675674106543043629626164084410,706542290536804548802399938056097865823279359054015526451472675674106543043629626164084410,706542290536804548802399938056097865823279359054015526451472675674106543043629626164084410,706542290536804548802399938056097865823279359054015526451472675674106543043629626164084410,706542290536804548802399938056097865823279359054015526451472675674106543043629626164084410,706542290536804548802399938056097865823279359054015526451472675674106543043629626164084410,706542290536804548802399938056097865823279359054015526451472675674106543043629626164084410,706542290536804548802399938056097865823279359054015526451472675674106543043629626164084410,706542290536804548802399938056097865823279359054015526451472675674106543043629626164084410,706542290536804548802399938056097865823279359054015526451472675674106543043629626164084410,706542290536804548802399938056097865823279359054015526451472675674106543043629626164084410,706542290536804548802399938056097865823279359054015526451472675674106543043629626164084410,706542290536804548802399938056097865823279359054015526451472675674106543043629626164084410,706542290536804548802399938056097865823279359054015526451472675674106543043629626164084410,706542290536804548802399938056097865823279359054015526451472675674106543043629626164084410,706542290536804548802399938056097865823279359054015526451472675674106543043629626164084410,706542290536804548802399938056097865823279359054015526451472675674106543043629626164084410,706542290536804548802399938056097865823279359054015526451472675674106543043629626164084410</t>
  </si>
  <si>
    <t>-5.14208826116054,-5.0548418730390745,-4.628469766037172,-4.565843743811184,-4.528993282158479,-4.518296414789776,-4.444389597727552,-4.308918443698209,-4.1316625052909615,-3.7763113526620913,-3.651624821423816,-3.608905098027036,-3.3269645754514734,-3.169898621230999,-3.108572061836649,-3.0402569545921545,-2.932003825908514,-2.8750439345965577,-2.7243355926471375,-2.7079471738315917,-2.6674422631909294,-2.624200387311153,-2.5321365878375097,-2.523351302891941,-2.500882631320746,-2.4719307114831133,-2.2958762904487644,-2.179471868654869,-2.0958057256642704,-1.9804796192015899,-1.8439738919290058,-1.8259746020373127,-1.782927382940467,-1.6284283380370537,-1.60303729707372,-1.4380528138794026,-1.4363171568887865,-1.393064201176284,-1.334010353068771,-1.3166869869264537,-1.2632921518748328,-1.1235035286012762,-1.0152818469553284,-1.0017696431549048,-0.8333714710733149,-0.7702245703814676,-0.7009348976396198,-0.5734703446456904,-0.5562940898353551,-0.5105420539455697,-0.4880057294439535,-0.4739510766274918,-0.448893257027618,-0.42656287003266824,-0.41553802739644086,-0.39748965474375475,-0.3545246662718173,-0.33530725775911535,-0.25562698066739087,-0.22422950286209312,-0.19073432925686862,-0.08530674327758533,-0.07415007152495723,-0.0701120974750242,-0.012513427373376892,-0.0009896105545684347,0.007175382001488206,0.008498744520416865,0.03275388679044082,0.141479933230441,0.23216029119109138,0.290912918334701,0.3013800220754311,0.3600324021550257,0.36084196300151317,0.40051206517650434,0.41794009533319465,0.4317213121073374,0.46359379117803207,0.5271063561996101,0.6316649860449279,0.6341782793043746,0.6349761899719316,0.645891277961268,0.6530369851982227,0.6551344149496382,0.6614849255265779,0.6775346535376138,0.7188885053663899,0.75658945703031,0.7977220176772793,0.8905752544207344,0.9387547128326308,0.9794529646431438,0.9971239019393993,1.020461737371307,1.0294417040632795,1.1605921879719645,1.2265060797274505,1.273321415922693,1.3022190814781252,1.3388186509538538,1.3720322042677788,1.388096699377043,1.4253994073724765,1.4626309503306165,1.520058370166628,1.5599388626959994,1.6433612987126494,1.6876034585832982,1.7095041754841458,1.7182652302636432,1.735185511040121,1.7530591019433306,1.7530777164718017,1.7893716578628145,1.7895274298735875,1.845991414791384,1.9007627214216878,1.9446335674205768,2.0102644987019422,2.0676095751332784,2.0676095751332793,2.080496183273427,2.0888601141898646,2.1783260862622518,2.2155386904670786,2.266663346336983,2.2704135500347977,2.3196050683417093,2.3279462235691333,2.339668745796498,2.3426599040716174,2.4081763044727107,2.422503376081215,2.42597047517073,2.4376340581342446,2.46409307539767,2.492454915122971,2.500614131725453,2.510637481751181,2.549907587090959,2.584623430615311,2.584623430615313,2.617295553834739,2.6301097418276185,2.663893013727832,2.6679231129193517,2.726071535306934,2.754463583040603,2.786641698477938</t>
  </si>
  <si>
    <t>0.6294560432434082,14.945356607437134,18.348702669143677,21.463362455368042,22.391127586364746,23.32066035270691,23.643571853637695,25.515607357025146,27.413860082626343,27.736307859420776,29.390555143356323,30.006362438201904,31.261149883270264,33.108317852020264,36.545265197753906,38.10593938827515,39.391260862350464,39.99408507347107,40.926013708114624,41.871381998062134,42.172773361206055,42.491196155548096,43.106480836868286,43.42543077468872,43.736369609832764,44.04631209373474,45.87614464759827,48.67330479621887,48.96315312385559,52.37869095802307,54.585827112197876,56.16977572441101,56.80416798591614,58.67775201797485,59.350740909576416,61.858139991760254,64.4425220489502,66.00034594535828,66.32775902748108,67.24211239814758,70.3348138332367,72.18407464027405,73.40453314781189,75.61680150032043,76.55234932899475,78.73851132392883,80.64426684379578,87.12145256996155,89.596759557724,91.79439616203308,93.96513986587524,95.2068293094635,96.77009391784668,98.01976871490479,99.23124575614929,99.54012393951416,101.10821723937988,102.66379117965698,103.9109103679657,105.45095944404602,107.991863489151,110.50801491737366,114.21926379203796,118.85946536064148,121.1015350818634,122.0658073425293,124.24838781356812,124.5697672367096,125.19107675552368,125.81587195396423,129.22241258621216,130.1435046195984,132.32352662086487,134.80223727226257,144.2465362548828,146.7069113254547,152.367591381073,155.77466201782227,162.05629634857178,164.53750705718994,168.25928854942322,180.83401679992676,181.13786029815674,188.6096215248108,192.97393155097961,204.52281880378723,206.08346271514893,211.3732898235321,215.12225818634033,217.49925661087036,219.38663530349731,232.8480360507965,260.70795226097107,270.69415974617004,280.9754867553711,284.41975808143616,293.1367356777191,303.8312258720398,308.85311341285706,348.5720956325531,360.2266504764557,379.8706498146057,383.785281419754,385.0249373912811,388.79716897010803,395.36321115493774,413.8190755844116,486.4690783023834,536.0746607780457,557.7495374679565,579.3124220371246,605.150716304779,623.4253907203674,650.0599157810211,687.0821042060852,694.9167659282684,746.297248840332,753.5668318271637,759.8758487701416,764.9159200191498,782.086754322052,800.6234271526337,817.8649637699127,819.112113237381,871.1070537567139,891.9658463001251,1009.59335064888,1015.48965716362,1023.6363294124603,1054.0770452022552,1129.8854768276215,1260.976631641388,1294.794960975647,1295.409704208374,1323.8602583408356,1382.9879426956177,1448.6680586338043,1515.652844429016,1549.1941759586334,1703.3448719978333,1914.126588344574,1937.97301197052,1965.422142982483,1984.6527047157288,2010.6389260292053,2040.641919851303,2189.6037266254425,2420.169805288315,2758.611406326294,2852.184001684189,3328.7046778202057</t>
  </si>
  <si>
    <t>1,46,57,67,70,73,74,80,86,87,92,94,98,104,115,120,124,126,129,132,133,134,136,137,138,139,145,154,155,166,173,178,180,186,188,196,204,209,210,213,223,229,233,240,243,250,256,277,285,292,299,303,308,312,316,317,322,327,331,336,344,352,364,379,386,389,396,397,399,401,412,415,422,430,460,468,486,497,517,525,537,577,578,602,616,653,658,675,687,694,700,743,832,864,897,908,936,970,986,1113,1149,1210,1222,1226,1238,1259,1318,1546,1705,1775,1844,1926,1985,2069,2182,2206,2365,2388,2408,2424,2477,2533,2588,2592,2758,2825,3201,3220,3246,3343,3586,4008,4116,4118,4209,4398,4609,4823,4930,5421,6098,6174,6262,6324,6407,6503,6978,7715,8794,9092,10617</t>
  </si>
  <si>
    <t>010110001100101100001011011010000110101110100101101011001001011101010001111100110110111101100000100011111011111010110010010000100101010110000010010100000100001011110100011010101111111110001101000100110001111110110000000101010000101001110010110111111000100011010000010111000110100011010111111010111010</t>
  </si>
  <si>
    <t>2022-12-20 23:45:06.553388</t>
  </si>
  <si>
    <t>2022-12-20 23:46:31.049845</t>
  </si>
  <si>
    <t>-1.5998530038024708,-1.5998530038024708,-1.5998530038024708,-1.5998530038024708,-1.5998530038024708,-1.5998530038024708,-1.5998530038024708,-1.5998530038024708,-1.5998530038024708,-1.5998530038024708,-1.5998530038024708,-1.5998530038024708,-1.5998530038024708,-1.5998530038024708,-1.5998530038024708,-1.5998530038024708,-1.5998530038024708,-1.5998530038024708,-1.5998530038024708,-1.5998530038024708,-1.5998530038024708,-1.5998530038024708,-1.5998530038024708,-1.5998530038024708,-1.5998530038024708,-1.5998530038024708,-1.5998530038024708,-1.5998530038024708,-1.5998530038024708,-1.5998530038024708</t>
  </si>
  <si>
    <t>78764251735,78764251735,78764251735,78764251735,78764251735,78764251735,78764251735,78764251735,78764251735,78764251735,78764251735,78764251735,78764251735,78764251735,78764251735,78764251735,78764251735,78764251735,78764251735,78764251735,78764251735,78764251735,78764251735,78764251735,78764251735,78764251735,78764251735,78764251735,78764251735,78764251735</t>
  </si>
  <si>
    <t>-2.025524379093276,-1.980867044453248,-1.864605561082378,-1.7890603444706568,-1.7862248908076437,-1.7812266044548708,-1.7489119385366831,-1.7106889638014355,-1.7056814348973797,-1.6902091577091731,-1.6886404493610305,-1.6886404493610303,-1.6733724651836313,-1.6493825945157448,-1.6493825945157445,-1.6294697446845532,-1.6166520277948908,-1.6078878039367654,-1.6046023184663445,-1.6046023184663443,-1.5998530038024712,-1.5998530038024708</t>
  </si>
  <si>
    <t>0.013042688369750977,0.041631221771240234,0.1991119384765625,0.2387692928314209,0.27889394760131836,0.29442596435546875,0.30295777320861816,0.3671610355377197,0.4063599109649658,0.5713071823120117,0.9952082633972168,1.2274889945983887,1.3629286289215088,1.4176206588745117,2.2603065967559814,2.421828508377075,2.9971914291381836,3.0132486820220947,3.1501901149749756,4.167482376098633,4.6219470500946045,5.04328465461731</t>
  </si>
  <si>
    <t>1,4,24,29,34,36,37,45,50,70,123,152,169,176,288,308,380,382,399,527,584,638</t>
  </si>
  <si>
    <t>2022-12-20 23:46:32.996268</t>
  </si>
  <si>
    <t>2022-12-20 23:48:04.705797</t>
  </si>
  <si>
    <t>0.0</t>
  </si>
  <si>
    <t>-1.5538065375157495,-1.5538065375157495,-1.5538065375157495,-1.5538065375157495,-1.5538065375157495,-1.5538065375157495,-1.5538065375157495,-1.5538065375157495,-1.5538065375157495,-1.5538065375157495,-1.5538065375157495,-1.5538065375157495,-1.5538065375157495,-1.5538065375157495,-1.5538065375157495,-1.5538065375157495,-1.5538065375157495,-1.5538065375157495,-1.5538065375157495,-1.5538065375157495,-1.5538065375157495,-1.5538065375157495,-1.5538065375157495,-1.5538065375157495,-1.5538065375157495,-1.5538065375157495,-1.5538065375157495,-1.5538065375157495,-1.5538065375157495,-1.5538065375157495</t>
  </si>
  <si>
    <t>166528852639,166528852639,166528852639,166528852639,166528852639,166528852639,166528852639,166528852639,166528852639,166528852639,166528852639,166528852639,166528852639,166528852639,166528852639,166528852639,166528852639,166528852639,166528852639,166528852639,166528852639,166528852639,166528852639,166528852639,166528852639,166528852639,166528852639,166528852639,166528852639,166528852639</t>
  </si>
  <si>
    <t>-1.9094204413869966,-1.880035089605841,-1.8615452100943433,-1.8582130323295272,-1.8422551804876492,-1.7890643559779114,-1.7712518653267109,-1.7314411918438684,-1.7314411918438681,-1.7214329088596827,-1.6595317642861096,-1.6523962531638707,-1.6523950813746322,-1.6296743071124622,-1.6276783938256898,-1.6161787101337302,-1.6139575559168589,-1.6109120912082846,-1.6037615888480703,-1.5969055704970225,-1.588687968375581,-1.5813790767196827,-1.5813790767196823,-1.5793793080157121,-1.579379308015712,-1.5655157367175934,-1.5538088709980036,-1.5538065375157495</t>
  </si>
  <si>
    <t>0.01405024528503418,0.13942861557006836,0.23021173477172852,0.3104572296142578,0.36463356018066406,0.4699430465698242,0.5743250846862793,0.589867353439331,0.679236650466919,0.7173492908477783,0.7880587577819824,1.5045459270477295,1.6781060695648193,1.749819040298462,1.8361034393310547,2.3632559776306152,3.0956051349639893,3.170833110809326,3.611206531524658,3.7596771717071533,3.9382314682006836,4.197560787200928,4.555181503295898,11.41183590888977,11.504641771316528,11.551765203475952,11.979147672653198,12.075949907302856</t>
  </si>
  <si>
    <t>1,16,27,37,44,57,70,72,83,88,97,189,211,220,231,297,392,402,459,479,502,536,583,1474,1486,1492,1547,1560</t>
  </si>
  <si>
    <t>2022-12-20 22:48:41.145866</t>
  </si>
  <si>
    <t>2022-12-20 23:48:41.677890</t>
  </si>
  <si>
    <t>3.0539520854785547,3.0539520854785547,3.0539520854785547,3.0539520854785547,3.0539520854785547,3.0539520854785547,3.0539520854785547,3.0539520854785547,3.0539520854785547,3.0539520854785547,3.0539520854785547,3.0539520854785547,3.0539520854785547,3.0539520854785547,3.0539520854785547,3.0539520854785547,3.0539520854785547,3.0539520854785547,3.0539520854785547,3.0539520854785547,3.0539520854785547,3.0539520854785547,3.0539520854785547,3.0539520854785547,3.0539520854785547,3.0539520854785547,3.0539520854785547,3.0539520854785547,3.0539520854785547,3.0539520854785547</t>
  </si>
  <si>
    <t>1512747210981167934989545665735563827739599733519351642280373452586165379135011750870323411,1512747210981167934989545665735563827739599733519351642280373452586165379135011750870323411,1512747210981167934989545665735563827739599733519351642280373452586165379135011750870323411,1512747210981167934989545665735563827739599733519351642280373452586165379135011750870323411,1512747210981167934989545665735563827739599733519351642280373452586165379135011750870323411,1512747210981167934989545665735563827739599733519351642280373452586165379135011750870323411,1512747210981167934989545665735563827739599733519351642280373452586165379135011750870323411,1512747210981167934989545665735563827739599733519351642280373452586165379135011750870323411,1512747210981167934989545665735563827739599733519351642280373452586165379135011750870323411,1512747210981167934989545665735563827739599733519351642280373452586165379135011750870323411,1512747210981167934989545665735563827739599733519351642280373452586165379135011750870323411,1512747210981167934989545665735563827739599733519351642280373452586165379135011750870323411,1512747210981167934989545665735563827739599733519351642280373452586165379135011750870323411,1512747210981167934989545665735563827739599733519351642280373452586165379135011750870323411,1512747210981167934989545665735563827739599733519351642280373452586165379135011750870323411,1512747210981167934989545665735563827739599733519351642280373452586165379135011750870323411,1512747210981167934989545665735563827739599733519351642280373452586165379135011750870323411,1512747210981167934989545665735563827739599733519351642280373452586165379135011750870323411,1512747210981167934989545665735563827739599733519351642280373452586165379135011750870323411,1512747210981167934989545665735563827739599733519351642280373452586165379135011750870323411,1512747210981167934989545665735563827739599733519351642280373452586165379135011750870323411,1512747210981167934989545665735563827739599733519351642280373452586165379135011750870323411,1512747210981167934989545665735563827739599733519351642280373452586165379135011750870323411,1512747210981167934989545665735563827739599733519351642280373452586165379135011750870323411,1512747210981167934989545665735563827739599733519351642280373452586165379135011750870323411,1512747210981167934989545665735563827739599733519351642280373452586165379135011750870323411,1512747210981167934989545665735563827739599733519351642280373452586165379135011750870323411,1512747210981167934989545665735563827739599733519351642280373452586165379135011750870323411,1512747210981167934989545665735563827739599733519351642280373452586165379135011750870323411,1512747210981167934989545665735563827739599733519351642280373452586165379135011750870323411</t>
  </si>
  <si>
    <t>-6.765805909370363,-6.166839307720981,-5.966849323354312,-5.966092166517381,-5.7491907979228465,-5.6587682656526415,-5.625675053208227,-5.611183453241056,-5.302033167533796,-5.265723896110623,-5.2456163513115355,-5.108960363872287,-4.9819876855682,-4.948275210533419,-4.829019030747591,-4.76264000960263,-4.518025058062144,-4.470442776828392,-4.22661703720561,-4.0319605971886245,-4.024852210409662,-3.93702871744807,-3.8286455433251825,-3.8052524635902945,-3.559748537938441,-3.5107571237949973,-3.3420834924593215,-3.321693478558593,-3.198685112097961,-3.092307152561724,-3.06500086597639,-3.0604332536253773,-2.978430715109484,-2.9423863732925892,-2.9202513576064644,-2.781451913446873,-2.714507740536349,-2.602835895837483,-2.5665460924855417,-2.510964169136865,-2.4994314689627934,-2.472311797448016,-2.3480954498540414,-2.340934367569458,-2.196851798210125,-2.1042623734168644,-2.070776804220171,-2.030212092294264,-2.010541547905881,-1.8905140675432694,-1.8533869219600847,-1.8435436453137504,-1.7367376521720475,-1.543419513294529,-1.5418052986725697,-1.4941322412384423,-1.4054822418763515,-1.2096673436605672,-1.1849015372318712,-1.1025644267415893,-1.098711182734262,-1.0921102714231412,-0.8456548776985457,-0.7801806202553724,-0.6372357126876261,-0.5658079959456216,-0.5524673294766533,-0.5369746485785425,-0.4713091308977346,-0.34759045829394264,-0.254731120034401,-0.2271485518075504,-0.1714714557945663,-0.14387717216023646,-0.12886054227576152,-0.0070613023826821,0.020826094530436642,0.03581337232384238,0.1288241728551683,0.16457247556530327,0.22187380429522108,0.2309217011944777,0.24538895901337243,0.2584240815901264,0.3901172673269975,0.41166011283013787,0.4119829901710984,0.4585381544244939,0.5501503007740941,0.5574447553126066,0.5733920545419345,0.6004571340698448,0.6591867056012222,0.6813117540569973,0.7668267164863718,0.8009228175766311,0.8058105612972436,0.8243912736559706,0.876501087768285,0.9661877220315629,0.9936681531041033,0.9989977756768931,1.0023260222394874,1.022100724000427,1.0407187943628136,1.055455288516916,1.0649650976133476,1.0654969559591914,1.1203718298308305,1.2042443518563177,1.2743378753978287,1.291082173312838,1.3265752446763701,1.3306883707070256,1.3368466029932418,1.359578469390443,1.3996788421800934,1.4121681108279207,1.4278492048755898,1.4326850733770509,1.5249345619508903,1.6515657106233672,1.6784450382269043,1.7329748601804376,1.7409574284616482,1.7475455860308455,1.755528028715816,1.8662586605363012,1.8673183967596911,1.8789432706023046,1.9149430794936515,1.9438802598254712,1.9772013081500412,2.0378948159579084,2.0718744485262883,2.1706825551947255,2.1777389735234376,2.191015958810079,2.223284787130255,2.2511165857295605,2.325424961747286,2.3356013151536956,2.350776791460531,2.365813931552148,2.3807623443213313,2.3906263088113313,2.416589351492737,2.4653316358722677,2.4848572588350697,2.612101229233953,2.6121125164260537,2.6213021504670326,2.665410570030956,2.686768663365108,2.7017368883431314,2.707723730323507,2.720258264521628,2.7202582645216284,2.721706343277494,2.7295090365791563,2.7418574471229173,2.7526213657710685,2.785165243141872,2.816058122878067,2.8322429866740575,2.841255384222211,2.8655590865287524,2.865731583790665,2.8855515884312397,2.886457564215344,2.9092933720654384,2.9886869298974172,3.0157664006041474,3.052725580457512,3.0539520854785547</t>
  </si>
  <si>
    <t>0.6324169635772705,1.8634707927703857,4.352689981460571,10.236991882324219,13.66800856590271,14.292903900146484,14.917210817337036,16.77911901473999,17.706279039382935,19.860984086990356,20.797701358795166,22.320680141448975,25.219465970993042,28.920297622680664,29.54118585586548,30.4505717754364,31.384711265563965,32.310367584228516,33.22604942321777,35.39925575256348,36.33579397201538,37.890381813049316,38.191773891448975,39.7532753944397,40.0661404132843,40.6869261264801,43.140090227127075,45.33339071273804,47.78654646873474,49.34050726890564,51.207706451416016,51.51559233665466,52.14248609542847,53.37051510810852,53.99942445755005,54.63532114028931,55.86478567123413,57.091750144958496,58.32645773887634,58.94821357727051,59.26332688331604,60.49535346031189,61.40296387672424,62.03079843521118,63.90208435058594,64.85028553009033,68.23453378677368,68.55443143844604,69.49760890007019,72.61770129203796,72.92461037635803,73.22795343399048,74.79718208312988,77.27030086517334,79.45119452476501,80.68969964981079,82.55622863769531,83.81262016296387,87.26480412483215,90.37307047843933,91.64080595970154,93.82557773590088,95.7066113948822,102.51050400733948,103.43888235092163,105.3004138469696,105.60037159919739,107.44083762168884,109.00946712493896,110.2392885684967,120.25705337524414,126.16620063781738,127.4154040813446,132.3481776714325,137.44383788108826,137.76732659339905,139.23359084129333,140.25919675827026,142.1247217655182,149.41491651535034,155.68758296966553,162.1940040588379,173.2066764831543,186.2341754436493,193.9548056125641,196.4211893081665,198.57408142089844,201.0363643169403,217.84221839904785,223.41221261024475,231.50889945030212,234.22041368484497,238.43767476081848,242.43780136108398,242.7957785129547,252.00105595588684,254.47254037857056,259.738657951355,265.9629340171814,266.2757341861725,270.90708088874817,275.53511142730713,277.7360751628876,278.0630657672882,280.2402606010437,283.01397466659546,283.63176107406616,285.4817078113556,287.0557622909546,290.7792489528656,292.63266038894653,296.9499282836914,302.20085763931274,323.48402881622314,335.2467782497406,347.61695551872253,399.9038755893707,419.9956645965576,443.4514129161835,444.71364521980286,451.0132830142975,457.99637508392334,513.974203824997,540.7754819393158,547.6333227157593,549.7908298969269,553.2099235057831,575.9982786178589,628.2339067459106,643.2195227146149,656.5333180427551,710.4489705562592,820.2801616191864,834.5813250541687,993.6660261154175,1307.8442080020905,1394.9840536117554,1430.4357118606567,1472.159065246582,1488.982353925705,1494.301194190979,1500.4760582447052,1503.2753419876099,1509.1388657093048,1521.2153236865997,1725.1785476207733,1734.4383506774902,1746.8849267959595,1759.1799733638763,1908.241213798523,2068.2909939289093,2137.767748117447,2150.2275948524475,2181.2194743156433,2185.2291095256805,2279.0478439331055,2322.7967512607574,2387.1015305519104,2398.8609688282013,2473.6964807510376,2540.0872654914856,2599.035185098648,2736.713390350342,2791.005298614502,2884.2513711452484,2914.6870317459106,3119.192081928253,3236.635915517807,3278.6069643497467,3319.928373813629,3325.7842292785645,3400.20752620697,3444.502343893051,3447.6974725723267,3527.888432264328</t>
  </si>
  <si>
    <t>1,4,12,31,42,44,46,52,55,62,65,70,79,91,93,96,99,102,105,112,115,120,121,126,127,129,137,144,152,157,163,164,166,170,172,174,178,182,186,188,189,193,196,198,204,207,218,219,222,232,233,234,239,247,254,258,264,268,279,289,293,300,306,328,331,337,338,344,349,353,385,404,408,424,440,441,445,448,454,477,496,517,552,594,619,627,634,642,696,714,740,748,762,774,775,801,809,826,846,847,862,877,884,885,892,901,903,909,914,926,932,946,963,1031,1069,1109,1277,1342,1415,1419,1438,1460,1632,1718,1740,1747,1758,1826,1993,2041,2084,2257,2610,2656,3169,4182,4461,4575,4709,4763,4780,4800,4809,4828,4867,5524,5554,5594,5634,6113,6627,6850,6890,6990,7003,7304,7444,7651,7689,7929,8142,8331,8774,8949,9249,9347,10005,10382,10517,10650,10669,10906,11040,11050,11292</t>
  </si>
  <si>
    <t>101111100001110001110101011010110011111100100110001001010001110100011111010100100110101100100101111100010000010001001000000001110010111001111000010111110001010010111100101100000010010110011000001101111001011110010001101100111010101000011110100011101111101111010101010110010011010011010001000011010011</t>
  </si>
  <si>
    <t>2022-12-20 23:48:06.723720</t>
  </si>
  <si>
    <t>2022-12-20 23:49:36.418364</t>
  </si>
  <si>
    <t>-1.5826887811217436,-1.5826887811217436,-1.5826887811217436,-1.5826887811217436,-1.5826887811217436,-1.5826887811217436,-1.5826887811217436,-1.5826887811217436,-1.5826887811217436,-1.5826887811217436,-1.5826887811217436,-1.5826887811217436,-1.5826887811217436,-1.5826887811217436,-1.5826887811217436,-1.5826887811217436,-1.5826887811217436,-1.5826887811217436,-1.5826887811217436,-1.5826887811217436,-1.5826887811217436,-1.5826887811217436,-1.5826887811217436,-1.5826887811217436,-1.5826887811217436,-1.5826887811217436,-1.5826887811217436,-1.5826887811217436,-1.5826887811217436,-1.5826887811217436</t>
  </si>
  <si>
    <t>164582822559,164582822559,164582822559,164582822559,164582822559,164582822559,164582822559,164582822559,164582822559,164582822559,164582822559,164582822559,164582822559,164582822559,164582822559,164582822559,164582822559,164582822559,164582822559,164582822559,164582822559,164582822559,164582822559,164582822559,164582822559,164582822559,164582822559,164582822559,164582822559,164582822559</t>
  </si>
  <si>
    <t>-1.8310176256913326,-1.7147003075683385,-1.6681403983422058,-1.6665412249006766,-1.6613476969616456,-1.6571053306253634,-1.6175642089830768,-1.610271466138692,-1.5960754054718742,-1.5943921579171796,-1.5826910294714178,-1.5826910294714176,-1.5826910294714174,-1.5826887811217438,-1.5826887811217436</t>
  </si>
  <si>
    <t>0.012531757354736328,0.20610690116882324,0.36566686630249023,0.4077260494232178,0.6409337520599365,0.7638940811157227,1.2308456897735596,1.4143688678741455,1.5483767986297607,2.117915630340576,4.740133285522461,5.6304707527160645,6.669273853302002,8.995755434036255,10.337460994720459</t>
  </si>
  <si>
    <t>1,24,44,49,78,93,151,174,190,261,585,696,826,1116,1284</t>
  </si>
  <si>
    <t>2022-12-20 23:48:43.606952</t>
  </si>
  <si>
    <t>2022-12-20 23:50:02.316825</t>
  </si>
  <si>
    <t>164582826655,164582826655,164582826655,164582826655,164582826655,164582826655,164582826655,164582826655,164582826655,164582826655,164582826655,164582826655,164582826655,164582826655,164582826655,164582826655,164582826655,164582826655,164582826655,164582826655,164582826655,164582826655,164582826655,164582826655,164582826655,164582826655,164582826655,164582826655,164582826655,164582826655</t>
  </si>
  <si>
    <t>-2.069198018389275,-2.025096101864667,-1.8969452784953225,-1.8265623762942882,-1.7895416690749126,-1.7591521537133095,-1.7496709150574297,-1.7480121146888603,-1.7066715136366135,-1.7011528651284191,-1.701152865128419,-1.6770673217181533,-1.6372593818160033,-1.636494875722995,-1.6364948757229945,-1.6364848263560725,-1.625611947074185,-1.5943921579171805,-1.59439215791718,-1.5943921579171798,-1.5826910294714174,-1.5826887811217438,-1.5826887811217436</t>
  </si>
  <si>
    <t>0.011532306671142578,0.16351938247680664,0.18509483337402344,0.22821807861328125,0.27236199378967285,0.30997157096862793,0.41238856315612793,0.5938477516174316,0.8511483669281006,1.5904760360717773,1.793605089187622,2.1200811862945557,2.3357632160186768,2.731483221054077,2.929093837738037,3.0289077758789062,3.2170021533966064,3.33888840675354,3.8987114429473877,4.915927410125732,5.556920289993286,6.533970355987549,7.18900465965271</t>
  </si>
  <si>
    <t>1,21,24,30,36,41,55,80,115,216,244,289,319,374,402,416,442,458,536,676,762,898,988</t>
  </si>
  <si>
    <t>2022-12-20 22:51:01.181802</t>
  </si>
  <si>
    <t>2022-12-20 23:51:01.767771</t>
  </si>
  <si>
    <t>3.079515167429023,3.079515167429023,3.079515167429023,3.079515167429023,3.079515167429023,3.079515167429023,3.079515167429023,3.079515167429023,3.079515167429023,3.079515167429023,3.079515167429023,3.079515167429023,3.079515167429023,3.079515167429023,3.079515167429023,3.079515167429023,3.079515167429023,3.079515167429023,3.079515167429023,3.079515167429023,3.079515167429023,3.079515167429023,3.079515167429023,3.079515167429023,3.079515167429023,3.079515167429023,3.079515167429023,3.079515167429023,3.079515167429023,3.079515167429023</t>
  </si>
  <si>
    <t>90274288210224812844970588179271165480839116745379157228271292406069477719866579669289435,90274288210224812844970588179271165480839116745379157228271292406069477719866579669289435,90274288210224812844970588179271165480839116745379157228271292406069477719866579669289435,90274288210224812844970588179271165480839116745379157228271292406069477719866579669289435,90274288210224812844970588179271165480839116745379157228271292406069477719866579669289435,90274288210224812844970588179271165480839116745379157228271292406069477719866579669289435,90274288210224812844970588179271165480839116745379157228271292406069477719866579669289435,90274288210224812844970588179271165480839116745379157228271292406069477719866579669289435,90274288210224812844970588179271165480839116745379157228271292406069477719866579669289435,90274288210224812844970588179271165480839116745379157228271292406069477719866579669289435,90274288210224812844970588179271165480839116745379157228271292406069477719866579669289435,90274288210224812844970588179271165480839116745379157228271292406069477719866579669289435,90274288210224812844970588179271165480839116745379157228271292406069477719866579669289435,90274288210224812844970588179271165480839116745379157228271292406069477719866579669289435,90274288210224812844970588179271165480839116745379157228271292406069477719866579669289435,90274288210224812844970588179271165480839116745379157228271292406069477719866579669289435,90274288210224812844970588179271165480839116745379157228271292406069477719866579669289435,90274288210224812844970588179271165480839116745379157228271292406069477719866579669289435,90274288210224812844970588179271165480839116745379157228271292406069477719866579669289435,90274288210224812844970588179271165480839116745379157228271292406069477719866579669289435,90274288210224812844970588179271165480839116745379157228271292406069477719866579669289435,90274288210224812844970588179271165480839116745379157228271292406069477719866579669289435,90274288210224812844970588179271165480839116745379157228271292406069477719866579669289435,90274288210224812844970588179271165480839116745379157228271292406069477719866579669289435,90274288210224812844970588179271165480839116745379157228271292406069477719866579669289435,90274288210224812844970588179271165480839116745379157228271292406069477719866579669289435,90274288210224812844970588179271165480839116745379157228271292406069477719866579669289435,90274288210224812844970588179271165480839116745379157228271292406069477719866579669289435,90274288210224812844970588179271165480839116745379157228271292406069477719866579669289435,90274288210224812844970588179271165480839116745379157228271292406069477719866579669289435</t>
  </si>
  <si>
    <t>-5.39015432303038,-5.225974789690373,-5.184901518157527,-5.167858565401406,-5.145803436144472,-5.099430943834182,-5.039808199320293,-4.630466948845506,-4.5808470321073695,-4.499023386351328,-4.349182010948057,-4.22230957272996,-4.1671329394894725,-3.7016530287898064,-3.3608042716270057,-3.176964915904724,-3.143056169265768,-3.1280145211158272,-2.9756486261656203,-2.9749246847685376,-2.9424714140936525,-2.9339458710219657,-2.8974837163975207,-2.737321006277272,-2.6975197912671924,-2.6884031587522395,-2.5379749875325426,-2.3447358118591923,-2.3296871138268815,-2.1868861802789263,-2.1745234815301555,-2.1368584972651905,-1.9998007661540134,-1.917074060268234,-1.707105820698379,-1.6441723148099654,-1.633442981992686,-1.49390062038981,-1.3612040406837946,-1.2985346601056202,-1.2179327959318966,-1.116095332484351,-0.9113705404826978,-0.888262320404739,-0.8216002112528195,-0.7139758506636599,-0.6265607578687836,-0.461680582693544,-0.399154414857692,-0.3586478371078329,-0.3305192569164638,-0.3267549940805254,-0.257828530868204,-0.2174761324000783,-0.18943928892022296,-0.11162871849279729,0.019429149411102034,0.03126893291571516,0.05563349658892518,0.07608120590799315,0.10505162286348133,0.16756882162247091,0.2345423778190213,0.31864452146246314,0.3187250137807328,0.319650589148924,0.3854036630925687,0.4308483822928565,0.5145480402147732,0.5168667854861978,0.5235177480021586,0.5413094977092955,0.549344185532748,0.6342739426093058,0.735605614201832,0.7438220253502105,0.7765461015380877,0.8063905048182084,0.8490439910896621,0.8611654239302033,0.9480843888372495,0.9680567025786065,1.0156862433270673,1.0356565355606135,1.0597538845196828,1.0748280058077195,1.0873218900132682,1.1567101322733642,1.2142106795671341,1.221403024254536,1.22198292498798,1.3008535179269225,1.3855798751144819,1.4650291114012772,1.6576048098622664,1.688332075457855,1.7079939626662748,1.7237481187414256,1.842227694432529,1.8599368322391043,1.8781311825048903,1.9023974475523031,1.9122152604620246,1.968883042381595,1.9739338596527602,1.9846686906210638,2.0257317797600023,2.0402781301923283,2.085953600999087,2.167965022349803,2.195818209624711,2.223842254669169,2.2442586767754724,2.267339883529113,2.279618989436796,2.2975102733321964,2.3410974659820254,2.3738282993057815,2.588795486257139,2.669411741200885,2.6751178675617977,2.680252757143917,2.7054919722612203,2.740272249090366,2.740359860642313,2.794411419841762,2.7944114198417633,2.828894230926277,2.8593072902822287,2.861352732088377,2.877356223289486,2.878954118929735,2.977732271010066,3.0315822585390384,3.0480697825477203,3.048069782547722,3.049985177317625,3.079515167429023</t>
  </si>
  <si>
    <t>0.6351292133331299,17.428343772888184,20.501606941223145,24.333550453186035,25.9593985080719,26.2737979888916,27.842952013015747,28.159854650497437,29.402095079421997,29.7160747051239,31.271620512008667,31.585031270980835,34.08869791030884,35.33082056045532,39.65903449058533,44.66369915008545,45.605013847351074,47.16469669342041,47.79193615913391,48.73013663291931,49.67091703414917,49.98443818092346,51.528279304504395,52.79316163063049,53.70282292366028,56.21527409553528,57.78935885429382,60.88609170913696,64.30456519126892,65.2297158241272,67.42385673522949,69.6116349697113,71.48031306266785,74.28109383583069,76.80829501152039,78.66534972190857,78.9773199558258,79.9099931716919,82.75192594528198,83.96505784988403,84.59177684783936,86.16128396987915,88.64187335968018,92.95363163948059,96.44348883628845,97.03116488456726,98.83500933647156,99.7590720653534,106.74538516998291,110.32038474082947,115.6840009689331,117.2654926776886,117.89580798149109,119.1350109577179,121.03898668289185,122.59143614768982,125.12006735801697,128.87889885902405,129.49864101409912,129.79908752441406,130.4313805103302,131.9734287261963,134.49033188819885,136.64957094192505,143.78588247299194,151.55717396736145,158.08292269706726,164.28117537498474,176.59813952445984,180.01810932159424,181.58556818962097,183.1729063987732,191.01407599449158,210.21478009223938,215.49937415122986,226.16102838516235,231.09872198104858,233.94999361038208,237.40322756767273,242.1011917591095,254.5326919555664,267.22913432121277,268.18293952941895,275.07839727401733,288.96880555152893,298.5909423828125,308.105028629303,308.45911979675293,366.18528389930725,378.4477298259735,386.2360620498657,386.5449547767639,387.8172309398651,396.6687114238739,397.6075222492218,404.1969244480133,464.4130959510803,470.0641906261444,535.4978411197662,553.0794825553894,629.6054608821869,660.0555346012115,666.039035320282,718.0519032478333,739.5046129226685,757.6064767837524,771.751702785492,831.3884384632111,871.1971044540405,900.8535380363464,935.9937207698822,962.5220177173615,966.9038753509521,996.5978138446808,1059.9193677902222,1069.2654330730438,1092.4613687992096,1110.3467285633087,1206.1721396446228,1371.7719960212708,1439.4848115444183,1632.689237833023,1696.7706344127655,1868.4399037361145,2156.886256456375,2190.501069545746,2435.7760968208313,2565.169497013092,2587.729969263077,2717.866512775421,2721.602808237076,2726.0022654533386,2765.929531812668,2853.8269288539886,3184.2648417949677,3395.0399856567383,3542.7761874198914,3573.5974745750427</t>
  </si>
  <si>
    <t>1,52,62,74,79,80,85,86,90,91,96,97,105,109,123,139,142,147,149,152,155,156,161,165,168,176,181,191,202,205,212,219,225,234,242,248,249,252,261,265,267,272,280,293,304,306,312,315,335,345,362,367,369,373,379,384,392,404,406,407,409,414,422,429,452,477,498,518,557,568,573,578,603,665,682,716,731,740,751,766,806,847,850,872,916,945,974,975,1151,1190,1215,1216,1220,1248,1251,1272,1459,1477,1686,1742,1987,2084,2103,2269,2338,2396,2441,2632,2760,2856,2968,3053,3067,3162,3365,3395,3469,3526,3832,4361,4578,5197,5402,5950,6872,6979,7762,8176,8248,8664,8676,8690,8818,9099,10155,10791,11221,11313</t>
  </si>
  <si>
    <t>000010110101100001010011010110110001100101101010110100111010110111100011010111010011101100100110111101100111010001000010101101010001101100111110000101100110001111011001110111000001101110000001001101101001010011110000101111000010000010011110011001001101100101000111001010110011010100010000100111011011</t>
  </si>
  <si>
    <t>2022-12-20 23:49:38.388102</t>
  </si>
  <si>
    <t>2022-12-20 23:51:04.331319</t>
  </si>
  <si>
    <t>166528848543,166528848543,166528848543,166528848543,166528848543,166528848543,166528848543,166528848543,166528848543,166528848543,166528848543,166528848543,166528848543,166528848543,166528848543,166528848543,166528848543,166528848543,166528848543,166528848543,166528848543,166528848543,166528848543,166528848543,166528848543,166528848543,166528848543,166528848543,166528848543,166528848543</t>
  </si>
  <si>
    <t>-2.129659916552597,-1.8260038732703867,-1.8104960346736907,-1.7860272312663217,-1.7846563898476704,-1.767845835147757,-1.7290624272890607,-1.7021436975840023,-1.6443682705953087,-1.6222948749981994,-1.6144919062299912,-1.5997402675241577,-1.5959995112203214,-1.5923383031759093,-1.5660438351307862,-1.5655157367175934,-1.5538088709980036,-1.5538088709980031,-1.5538065375157497,-1.5538065375157495</t>
  </si>
  <si>
    <t>0.013044357299804688,0.04011058807373047,0.3486483097076416,0.36571359634399414,0.41234683990478516,0.43541717529296875,0.5211606025695801,0.5923974514007568,0.6942939758300781,0.9532389640808105,1.3034019470214844,1.4814453125,1.7297356128692627,1.7543244361877441,1.9273462295532227,2.3331615924835205,4.188371896743774,4.394483804702759,6.027597904205322,8.138524293899536</t>
  </si>
  <si>
    <t>1,4,44,46,52,55,66,75,88,121,166,189,220,223,245,297,538,565,781,1052</t>
  </si>
  <si>
    <t>2022-12-20 23:50:04.279506</t>
  </si>
  <si>
    <t>2022-12-20 23:51:16.584894</t>
  </si>
  <si>
    <t>157938910143,157938910143,157938910143,157938910143,157938910143,157938910143,157938910143,157938910143,157938910143,157938910143,157938910143,157938910143,157938910143,157938910143,157938910143,157938910143,157938910143,157938910143,157938910143,157938910143,157938910143,157938910143,157938910143,157938910143,157938910143,157938910143,157938910143,157938910143,157938910143,157938910143</t>
  </si>
  <si>
    <t>-1.9062496589796454,-1.7227923096028617,-1.7190794942418453,-1.6673704791317503,-1.6600863879902263,-1.634896728892751,-1.634895218403748,-1.6050980674528965,-1.6050966884520648,-1.5823131574779925,-1.575039114548264,-1.5750391145482636,-1.5538079151204016,-1.5538065375157495</t>
  </si>
  <si>
    <t>0.011541366577148438,0.02966618537902832,0.23424506187438965,0.2552981376647949,0.3265399932861328,0.3686521053314209,0.4624745845794678,0.4770019054412842,0.5201473236083984,0.6229894161224365,0.85221266746521,1.371351957321167,1.734494924545288,2.0309298038482666</t>
  </si>
  <si>
    <t>1,3,31,34,44,50,63,65,71,86,121,201,257,302</t>
  </si>
  <si>
    <t>2022-12-20 23:51:03.694211</t>
  </si>
  <si>
    <t>2022-12-20 23:52:26.567751</t>
  </si>
  <si>
    <t>-2.0959008998674165,-2.074341621268956,-1.888687085186945,-1.811840543860347,-1.754173686188101,-1.7037606105297827,-1.692733144705893,-1.6457321174157615,-1.644398435240021,-1.6325884043794012,-1.5669540682829322,-1.5538065375157495</t>
  </si>
  <si>
    <t>0.013526439666748047,0.027576208114624023,0.09487342834472656,0.19213294982910156,0.5854380130767822,0.6621651649475098,1.2124249935150146,1.237001657485962,1.3438100814819336,1.578521966934204,1.5935680866241455,1.8663809299468994</t>
  </si>
  <si>
    <t>1,2,10,22,70,80,149,152,165,194,196,230</t>
  </si>
  <si>
    <t>2022-12-20 23:51:18.566590</t>
  </si>
  <si>
    <t>2022-12-20 23:52:30.898982</t>
  </si>
  <si>
    <t>166528844479,166528844479,166528844479,166528844479,166528844479,166528844479,166528844479,166528844479,166528844479,166528844479,166528844479,166528844479,166528844479,166528844479,166528844479,166528844479,166528844479,166528844479,166528844479,166528844479,166528852639,166528844479,166528844479,166528844479,166528844479,166528844479,166528852639,166528844479,166528844479,166528844479</t>
  </si>
  <si>
    <t>-2.0570812203081497,-1.8847580201473515,-1.8427565681367255,-1.725978243160202,-1.7178508983833727,-1.6298890643293003,-1.5775003067841051,-1.577500306784105,-1.5774708681161718,-1.5774708681161713,-1.5612107227077565,-1.5612107227077563,-1.5538065375157495</t>
  </si>
  <si>
    <t>0.012561559677124023,0.051175594329833984,0.08076620101928711,0.2859528064727783,0.3411223888397217,0.6215214729309082,0.6491150856018066,0.937065839767456,1.0835113525390625,1.2144556045532227,2.2874302864074707,2.640052080154419,2.6676456928253174</t>
  </si>
  <si>
    <t>1,6,10,40,48,89,93,135,156,175,331,382,386</t>
  </si>
  <si>
    <t>2022-12-20 22:52:34.601791</t>
  </si>
  <si>
    <t>2022-12-20 23:52:35.281938</t>
  </si>
  <si>
    <t>3.0509597795462415,3.0509597795462415,3.0509597795462415,3.0509597795462415,3.0509597795462415,3.0509597795462415,3.0509597795462415,3.0509597795462415,3.0509597795462415,3.0509597795462415,3.0509597795462415,3.0509597795462415,3.0509597795462415,3.0509597795462415,3.0509597795462415,3.0509597795462415,3.0509597795462415,3.0509597795462415,3.0509597795462415,3.0509597795462415,3.0509597795462415,3.0509597795462415,3.0509597795462415,3.0509597795462415,3.0509597795462415,3.0509597795462415,3.0509597795462415,3.0509597795462415,3.0509597795462415,3.0509597795462415</t>
  </si>
  <si>
    <t>1404951517790442878637055160811993870071066261842774964363509750457105516037253987009515733,1404951517790442878637055160811993870071066261842774964363509750457105516037253987009515733,1404951517790442878637055160811993870071066261842774964363509750457105516037253987009515733,1404951517790442878637055160811993870071066261842774964363509750457105516037253987009515733,1404951517790442878637055160811993870071066261842774964363509750457105516037253987009515733,1404951517790442878637055160811993870071066261842774964363509750457105516037253987009515733,1404951517790442878637055160811993870071066261842774964363509750457105516037253987009515733,1404951517790442878637055160811993870071066261842774964363509750457105516037253987009515733,1404951517790442878637055160811993870071066261842774964363509750457105516037253987009515733,1404951517790442878637055160811993870071066261842774964363509750457105516037253987009515733,1404951517790442878637055160811993870071066261842774964363509750457105516037253987009515733,1404951517790442878637055160811993870071066261842774964363509750457105516037253987009515733,1404951517790442878637055160811993870071066261842774964363509750457105516037253987009515733,1404951517790442878637055160811993870071066261842774964363509750457105516037253987009515733,1404951517790442878637055160811993870071066261842774964363509750457105516037253987009515733,1404951517790442878637055160811993870071066261842774964363509750457105516037253987009515733,1404951517790442878637055160811993870071066261842774964363509750457105516037253987009515733,1404951517790442878637055160811993870071066261842774964363509750457105516037253987009515733,1404951517790442878637055160811993870071066261842774964363509750457105516037253987009515733,1404951517790442878637055160811993870071066261842774964363509750457105516037253987009515733,1404951517790442878637055160811993870071066261842774964363509750457105516037253987009515733,1404951517790442878637055160811993870071066261842774964363509750457105516037253987009515733,1404951517790442878637055160811993870071066261842774964363509750457105516037253987009515733,1404951517790442878637055160811993870071066261842774964363509750457105516037253987009515733,1404951517790442878637055160811993870071066261842774964363509750457105516037253987009515733,1404951517790442878637055160811993870071066261842774964363509750457105516037253987009515733,1404951517790442878637055160811993870071066261842774964363509750457105516037253987009515733,1404951517790442878637055160811993870071066261842774964363509750457105516037253987009515733,1404951517790442878637055160811993870071066261842774964363509750457105516037253987009515733,1404951517790442878637055160811993870071066261842774964363509750457105516037253987009515733</t>
  </si>
  <si>
    <t>-7.002409870411459,-6.008766065683212,-5.956384845948035,-5.950206323778261,-5.868787866412411,-4.940123652685273,-3.9757163856898146,-3.9755473455303054,-3.83534969872247,-3.6616445693048867,-3.6199366932022383,-3.521400773499768,-3.505595642686969,-3.446215204963849,-3.433643145771973,-3.3058124276676994,-3.2446419386626513,-3.0357422034551442,-3.033835458726588,-2.899518722012087,-2.801293953581111,-2.7519886210657343,-2.46725707649994,-2.402195643922664,-2.276558947848908,-2.014667763112065,-1.9850425623811638,-1.8743261882437505,-1.7674458837345584,-1.760398671912323,-1.7509548360763663,-1.5224945204459113,-1.4658580138921453,-1.3797123548261394,-1.278273089936938,-1.2027493211301226,-1.111431926920387,-0.9466850512322433,-0.9456297598704703,-0.9087411004589823,-0.7810901164097933,-0.7417040345281488,-0.6094347192982046,-0.5969466554048241,-0.5962398619283037,-0.5443460522765216,-0.5361123846216983,-0.2395810675751468,-0.17414610528624921,-0.172485357235518,-0.16881950159954695,-0.10875612283791646,-0.09009961245492844,-0.07256060118090724,0.15732515717537776,0.17479312464908836,0.22785415820258387,0.2775363143237695,0.3243385043716016,0.3382794347294184,0.4297589064967099,0.5026120981922192,0.5559817947839896,0.6282214292787779,0.6606201947165716,0.7391901975506536,0.7632277753326286,0.8221830393503349,0.9292844949022068,0.9416874455834059,0.9724412702209836,1.0107656210735414,1.041989294351366,1.0756166489734058,1.1465277291456721,1.1857010493549125,1.1857010493549134,1.197343905123092,1.204043534659482,1.2619979407415096,1.3487026338275503,1.3971381186261376,1.4257087887002007,1.5309860567226938,1.586678950389003,1.593953480157516,1.6041213537160968,1.6624752159626495,1.6979265426786052,1.742325918721447,1.7600274597542243,1.7741605584699163,1.790262610623228,1.849747458413279,1.8580023232784375,1.8694519544893438,1.878133695130091,1.886914151225575,1.9635079206220465,2.026797539354713,2.052521984833575,2.094387307597015,2.1064058931678327,2.1433608712802084,2.224418208494584,2.2451759347794686,2.270118517549947,2.271042710418725,2.27783000319721,2.325761247123755,2.3618663834609723,2.3926595776285895,2.45351744608464,2.4535174460846427,2.474805164048548,2.496581605942972,2.5099766512130937,2.5124388185015367,2.5138813257259924,2.5427516990957177,2.5947081003119505,2.5954263421004664,2.6473998804314407,2.6754217673292406,2.677256206176967,2.6869699344801616,2.686969934480164,2.7652588901697963,2.7652588901697968,2.8454015662815673,2.8454015662815677,2.8630211811098,2.8717987230638213,2.9130810778563117,2.941898357619838,3.0037321062418316,3.0509597795462415</t>
  </si>
  <si>
    <t>0.6210451126098633,5.783521890640259,12.517550706863403,16.530386686325073,20.405263662338257,21.958568334579468,24.737092971801758,30.023082494735718,32.23615574836731,34.43565034866333,35.66147255897522,36.59118986129761,38.141197681427,38.450111389160156,39.08801746368408,39.71189284324646,40.021275997161865,40.627439975738525,43.1212363243103,45.61190867424011,46.542107343673706,47.469932079315186,48.074265241622925,49.92058205604553,51.7700412273407,53.67558526992798,58.017348766326904,58.33126211166382,61.101271867752075,62.02905869483948,64.22613549232483,64.53098917007446,69.13356304168701,72.81396818161011,74.04703330993652,76.53404927253723,78.06140756607056,79.79299879074097,83.61096167564392,84.2229208946228,85.16669774055481,86.39104580879211,88.24532222747803,90.10792565345764,90.41731214523315,93.90864062309265,95.41872525215149,96.35459995269775,101.33002829551697,102.8404233455658,103.12925410270691,103.72701168060303,105.84453463554382,108.56172919273376,111.05664134025574,114.23977327346802,117.60717940330505,121.30864882469177,122.54376149177551,127.47315549850464,131.82891821861267,135.22646379470825,137.53323435783386,138.8766679763794,147.88940691947937,151.00814366340637,151.97711277008057,157.53524255752563,158.14493417739868,171.95130038261414,180.6177818775177,186.81612634658813,188.35958647727966,203.4928798675537,207.73719573020935,215.2373080253601,220.03520154953003,220.6806778907776,237.84072971343994,256.32867407798767,259.6707937717438,280.24746203422546,283.0473852157593,286.47357964515686,310.78846883773804,329.71844816207886,335.89551973342896,339.07997035980225,362.291485786438,375.6804254055023,399.1082832813263,406.2437493801117,429.16318368911743,431.3280735015869,436.5945267677307,503.2589192390442,536.4872784614563,538.9755005836487,570.4045372009277,573.514622926712,617.639566898346,629.0738043785095,652.5780837535858,654.4384338855743,660.3018543720245,664.6096560955048,834.1553816795349,892.4756772518158,925.9626593589783,946.1845808029175,1017.3634796142578,1026.6715421676636,1075.5154395103455,1117.9042000770569,1175.1102476119995,1184.8046102523804,1401.0534918308258,1471.1115283966064,1562.4036257266998,1660.544400215149,1740.9761061668396,1789.8406457901,1896.4288487434387,2007.7414121627808,2068.305517435074,2149.370589494705,2158.6246860027313,2162.688027381897,2184.478162050247,2188.522324323654,2358.043299436569,2593.192878484726,2604.6277434825897,2753.0051050186157,2786.3834478855133,2882.153965473175,3586.448043823242</t>
  </si>
  <si>
    <t>1,17,36,47,59,64,73,90,97,104,108,111,116,117,119,121,122,124,132,140,143,146,148,154,160,166,180,181,190,193,200,201,216,228,232,240,245,250,262,264,267,271,277,283,284,295,300,303,319,324,325,327,334,343,351,361,372,384,388,404,418,429,436,440,469,479,482,500,502,547,575,595,600,647,660,683,698,700,753,808,819,883,892,903,981,1040,1059,1068,1141,1184,1259,1282,1356,1363,1380,1595,1702,1710,1811,1821,1963,2000,2076,2082,2101,2115,2663,2851,2959,3024,3254,3284,3442,3578,3762,3793,4491,4717,5011,5326,5585,5742,6086,6444,6638,6899,6929,6942,7012,7025,7570,8328,8365,8843,8951,9260,11393</t>
  </si>
  <si>
    <t>101100001001000001101110001010000011110011100000100100110110011111101111100011001011101100110000111111000100010001000000111001100111000101100100100101000011100011011110100101000011011101100010001110111110010111011011111111110110000000011110111010001111000100100110011011010100010110110101000011010101</t>
  </si>
  <si>
    <t>2022-12-20 23:51:06.287839</t>
  </si>
  <si>
    <t>2022-12-20 23:52:36.737036</t>
  </si>
  <si>
    <t>155791430623,155791430623,155791430623,155791430623,155791430623,155791430623,155791430623,155791430623,155791430623,155791430623,155791430623,155791430623,155791430623,155791430623,155791430623,155791430623,155791430623,155791430623,155791430623,155791430623,155791430623,155791430623,155791430623,155791430623,155791430623,155791430623,155791430623,155791430623,155791430623,155791430623</t>
  </si>
  <si>
    <t>-2.0182765372229676,-1.869677812895316,-1.8121623678042915,-1.749932510121055,-1.7499303638303019,-1.7493457219015047,-1.7493457219015043,-1.7493435756911766,-1.665020768178789,-1.659502047510217,-1.6354133031654379,-1.620635489161178,-1.6206354891611778,-1.6114506005612403,-1.6114506005612397,-1.6059365529944536,-1.6012065165077198,-1.5725852641702813,-1.5660438351307864,-1.5655157367175934,-1.5538088709980036,-1.5538065375157495</t>
  </si>
  <si>
    <t>0.013049840927124023,0.06671833992004395,0.22626352310180664,0.3326070308685303,0.4840996265411377,0.5698637962341309,0.7579789161682129,0.7815451622009277,1.669933557510376,2.3371243476867676,2.608996629714966,2.9390676021575928,3.3905298709869385,3.4065897464752197,3.62430477142334,5.94633674621582,6.6832435131073,6.705838918685913,6.794133901596069,7.778793573379517,8.028617858886719,9.789370775222778</t>
  </si>
  <si>
    <t>1,7,27,40,59,70,93,96,207,290,324,365,421,423,450,737,828,831,842,963,994,1212</t>
  </si>
  <si>
    <t>2022-12-20 23:52:32.849079</t>
  </si>
  <si>
    <t>2022-12-20 23:53:49.494821</t>
  </si>
  <si>
    <t>-0.7013141749532328,-0.7013141749532328,-0.7013141749532328,-0.7013141749532328,-0.7013141749532328,-0.7013141749532328,-0.7013141749532328,-0.7013141749532328,-0.7013141749532328,-0.7013141749532328,-0.7013141749532328,-0.7013141749532328,-0.7013141749532328,-0.7013141749532328,-0.7013141749532328,-0.7013141749532328,-0.7013141749532328,-0.7013141749532328,-0.7013141749532328,-0.7013141749532328,-0.7013141749532328,-0.7013141749532328,-0.7013141749532328,-0.7013141749532328,-0.7013141749532328,-0.7013141749532328,-0.7013141749532328,-0.7013141749532328,-0.7013141749532328,-0.7013141749532328</t>
  </si>
  <si>
    <t>170575098570,170575098570,170575098570,170575098570,170575098570,170575098570,170575098570,170575098570,170575098570,170575098570,170575098570,170575098570,170575098570,170575098570,170575098570,170575098570,170575098570,170575098570,170575098570,170575098570,170575098570,170575098570,170575098570,170575098570,170575098570,170575098570,170575098570,170575098570,170575098570,170575098570</t>
  </si>
  <si>
    <t>-1.677359736332845,-1.5367402418542857,-1.2386544494893699,-1.202627222805793,-1.0765697669517678,-0.9891830390281784,-0.9460826411798131,-0.9382831321377054,-0.8447882912505473,-0.8383466992315399,-0.8343119841347554,-0.8193105250719154,-0.7821002175971983,-0.7737697679464903,-0.7425220198070013,-0.7013141749532328</t>
  </si>
  <si>
    <t>0.011480569839477539,0.10077810287475586,0.1077878475189209,0.22977280616760254,0.23672127723693848,0.24324989318847656,0.27083563804626465,0.35359930992126465,0.3897666931152344,0.5607802867889404,0.608917236328125,0.7358481884002686,1.5785841941833496,1.7310810089111328,3.1055445671081543,3.51129412651062</t>
  </si>
  <si>
    <t>1,13,14,32,33,34,38,50,55,80,87,106,229,252,453,519</t>
  </si>
  <si>
    <t>2022-12-20 23:52:37.226562</t>
  </si>
  <si>
    <t>2022-12-20 23:53:53.051755</t>
  </si>
  <si>
    <t>-0.7116140860751056,-0.7116140860751056,-0.7116140860751056,-0.7116140860751056,-0.7116140860751056,-0.7116140860751056,-0.7116140860751056,-0.7116140860751056,-0.7116140860751056,-0.7116140860751056,-0.7116140860751056,-0.7116140860751056,-0.7116140860751056,-0.7116140860751056,-0.7116140860751056,-0.7116140860751056,-0.7116140860751056,-0.7116140860751056,-0.7116140860751056,-0.7116140860751056,-0.7116140860751056,-0.7116140860751056,-0.7116140860751056,-0.7116140860751056,-0.7116140860751056,-0.7116140860751056,-0.7116140860751056,-0.7116140860751056,-0.7116140860751056,-0.7116140860751056</t>
  </si>
  <si>
    <t>33186738891,33186738891,33186738891,33186738891,33186738891,33186738891,33186738891,33186738891,33186738891,33186738891,33186738891,33186738891,33186738891,33186738891,33186738891,33186738891,33186738891,33186738891,33186738891,33186738891,33186738891,33186738891,33186738891,33186738891,33186738891,33186738891,33186738891,33186738891,33186738891,33186738891</t>
  </si>
  <si>
    <t>-1.7854799262934162,-1.704669841492934,-1.691247547264723,-1.4789848286712428,-1.4634391426806719,-1.3395987594031968,-1.2593245256140175,-1.1765251828597276,-1.095839804504287,-1.0741256906695171,-1.051852644160085,-0.9600158448345126,-0.9424404534278183,-0.9369480986193621,-0.9201679551834655,-0.8265040407804598,-0.8211062987694651,-0.7426862909368543,-0.7256799414108863,-0.7116140860751056</t>
  </si>
  <si>
    <t>0.013039827346801758,0.05567526817321777,0.1860811710357666,0.2206709384918213,0.23572659492492676,0.2793619632720947,0.3164796829223633,0.365633487701416,0.46843552589416504,0.4759659767150879,0.4990239143371582,0.5210769176483154,0.6726224422454834,0.9609200954437256,1.0210845470428467,1.514087200164795,1.6264526844024658,1.9439842700958252,2.0578665733337402,2.19128155708313</t>
  </si>
  <si>
    <t>1,6,24,29,31,37,42,49,63,64,67,70,90,129,137,204,219,261,276,294</t>
  </si>
  <si>
    <t>2022-12-20 23:52:28.494208</t>
  </si>
  <si>
    <t>2022-12-20 23:53:54.074515</t>
  </si>
  <si>
    <t>-1.9681702013587896,-1.9071281054522045,-1.7314054702531463,-1.715584231252659,-1.7034103232012674,-1.6711987996511397,-1.647352743637416,-1.647351438921087,-1.6400844279504116,-1.6400831242625133,-1.6134326679535975,-1.5953077410651961,-1.5846102368117223,-1.5819019150924254,-1.581901915092425,-1.5813790767196823,-1.5793793080157121,-1.5655157367175934,-1.5538088709980036,-1.5538088709980031,-1.5538065375157495</t>
  </si>
  <si>
    <t>0.013528108596801758,0.09129619598388672,0.0988314151763916,0.3408389091491699,0.42813587188720703,0.44367170333862305,0.5796337127685547,0.6915283203125,0.7677745819091797,0.8084251880645752,1.347703456878662,1.5513653755187988,1.7079107761383057,3.5192387104034424,4.071920871734619,4.289118766784668,4.558487415313721,4.690410137176514,5.935979604721069,6.058866024017334,6.2846691608428955</t>
  </si>
  <si>
    <t>1,10,11,41,52,54,71,85,95,100,166,191,210,434,504,532,565,581,736,751,779</t>
  </si>
  <si>
    <t>2022-12-20 22:53:55.497407</t>
  </si>
  <si>
    <t>2022-12-20 23:53:56.163059</t>
  </si>
  <si>
    <t>2.5671650424750783,2.5671650424750783,2.5671650424750783,2.5671650424750783,2.5671650424750783,2.5671650424750783,2.5671650424750783,2.5671650424750783,2.5671650424750783,2.5671650424750783,2.5671650424750783,2.5671650424750783,2.5671650424750783,2.5671650424750783,2.5671650424750783,2.5671650424750783,2.5671650424750783,2.5671650424750783,2.5671650424750783,2.5671650424750783,2.5671650424750783,2.5671650424750783,2.5671650424750783,2.5671650424750783,2.5671650424750783,2.5671650424750783,2.5671650424750783,2.5671650424750783,2.5671650424750783,2.5671650424750783</t>
  </si>
  <si>
    <t>1788786695017183748487810592053483989134330004925955154629485597510885320697907506003824276,1788786695017183748487810592053483989134330004925955154629485597510885320697907506003824276,1788786695017183748487810592053483989134330004925955154629485597510885320697907506003824276,1788786695017183748487810592053483989134330004925955154629485597510885320697907506003824276,1788786695017183748487810592053483989134330004925955154629485597510885320697907506003824276,1788786695017183748487810592053483989134330004925955154629485597510885320697907506003824276,1788786695017183748487810592053483989134330004925955154629485597510885320697907506003824276,1788786695017183748487810592053483989134330004925955154629485597510885320697907506003824276,1788786695017183748487810592053483989134330004925955154629485597510885320697907506003824276,1788786695017183748487810592053483989134330004925955154629485597510885320697907506003824276,1788786695017183748487810592053483989134330004925955154629485597510885320697907506003824276,1788786695017183748487810592053483989134330004925955154629485597510885320697907506003824276,1788786695017183748487810592053483989134330004925955154629485597510885320697907506003824276,1788786695017183748487810592053483989134330004925955154629485597510885320697907506003824276,1788786695017183748487810592053483989134330004925955154629485597510885320697907506003824276,1788786695017183748487810592053483989134330004925955154629485597510885320697907506003824276,1788786695017183748487810592053483989134330004925955154629485597510885320697907506003824276,1788786695017183748487810592053483989134330004925955154629485597510885320697907506003824276,1788786695017183748487810592053483989134330004925955154629485597510885320697907506003824276,1788786695017183748487810592053483989134330004925955154629485597510885320697907506003824276,1788786695017183748487810592053483989134330004925955154629485597510885320697907506003824276,1788786695017183748487810592053483989134330004925955154629485597510885320697907506003824276,1788786695017183748487810592053483989134330004925955154629485597510885320697907506003824276,1788786695017183748487810592053483989134330004925955154629485597510885320697907506003824276,1788786695017183748487810592053483989134330004925955154629485597510885320697907506003824276,1788786695017183748487810592053483989134330004925955154629485597510885320697907506003824276,1788786695017183748487810592053483989134330004925955154629485597510885320697907506003824276,1788786695017183748487810592053483989134330004925955154629485597510885320697907506003824276,1788786695017183748487810592053483989134330004925955154629485597510885320697907506003824276,1788786695017183748487810592053483989134330004925955154629485597510885320697907506003824276</t>
  </si>
  <si>
    <t>-6.694094184485289,-6.411911641406676,-5.969134924277325,-5.896864562532732,-5.687167803284916,-5.071783083108499,-5.044843982190936,-4.890470955970054,-4.66548532375176,-4.660740044361204,-4.34965695690517,-4.198848326075932,-4.046431997677734,-3.925400382691044,-3.8171281647084565,-3.6714188929573073,-3.6258878548023605,-3.3818184870291095,-3.2428143029684833,-3.154377091004792,-3.1129988685324257,-3.051188820628633,-3.044439913842778,-3.0211978392430106,-2.900961144474282,-2.899726460919569,-2.8925406167423313,-2.8649464547514762,-2.7370473899696597,-2.7264363880546907,-2.6501179666426835,-2.640635672076974,-2.5511087152129943,-2.4099413835834964,-2.406716632628241,-2.309625605524794,-2.3032490747244294,-2.2495801776349698,-2.201681589328756,-2.1957974094258055,-2.0878535714117423,-1.9890885314733928,-1.9616275184449885,-1.9257148647349538,-1.8504101370223864,-1.847852667107072,-1.8130402699477821,-1.7272974368079488,-1.6134869243969368,-1.6084741830746616,-1.4946294250968735,-1.4579246796222682,-1.4100930781261916,-1.3386267485233594,-1.3186503913795964,-1.2906694133039995,-1.1961522514942622,-1.1802155973339046,-1.1672784853937672,-1.1322868805761679,-1.0688793633734426,-0.914877881474472,-0.8174137046712968,-0.799642072393253,-0.7564006505715458,-0.7555388035657307,-0.666368624673686,-0.5822150844537167,-0.5368635721208133,-0.5286329119443063,-0.43943433741092014,-0.35590491164813787,-0.3528320946897695,-0.31416893886902825,-0.15805912818319007,-0.11259253082803349,-0.09910093946510842,-0.050302919755401826,-0.017463680005829346,0.012232017877869344,0.08352370817204771,0.16374912183451157,0.23218658712935486,0.26864289994572366,0.27281014657252006,0.2762074974208944,0.3190104183498884,0.3797496121227829,0.38517888737952766,0.41844367917758296,0.5258868386230736,0.5544882846248764,0.6326238595728779,0.6398944588921622,0.7463415667531905,0.7839306527167026,0.7949984662792835,0.8495277396757878,0.8567195369377806,0.8659243956212848,0.9445907258120643,0.9564002421932282,0.9761205595913205,0.9887238196909106,1.0153077316573385,1.0412280346917981,1.136227214432545,1.1421326281534603,1.2077700603750774,1.29764576362366,1.3245262847362953,1.3281451937210145,1.3629531519804061,1.4127916656729065,1.4525767631625626,1.4908518327933378,1.498467731990968,1.5002771804684678,1.50339269214361,1.5243393266942098,1.5662604307650558,1.590215023140793,1.6200729040144406,1.6534939243700753,1.692018984931581,1.8213591246134775,1.8251090820324394,1.83299049429565,1.8516416549176682,1.8713324340898323,1.9201410584736798,1.9915536634779112,2.0301822364181774,2.03129502153105,2.049728536708968,2.053026839042126,2.0577427405821234,2.0914577744679703,2.09808868281174,2.1189188158398466,2.1458993726069777,2.177032249460923,2.2184721800871063,2.2496697162325376,2.2620560933419807,2.2639367119291274,2.2717973849722526,2.2717973849722535,2.323037377993086,2.3689023523423134,2.3689023523423147,2.3775624044123034,2.414429823494606,2.4374563264620113,2.452691506139289,2.4804231642532066,2.530998061942614,2.567165042475078,2.5671650424750783</t>
  </si>
  <si>
    <t>0.6157128810882568,1.2394700050354004,2.1741974353790283,2.8216776847839355,4.3538525104522705,7.128532648086548,14.018503904342651,15.241374254226685,16.77567958831787,17.090155124664307,20.83356237411499,23.561466693878174,24.772393226623535,26.3090660572052,26.6345374584198,27.239799737930298,30.646972179412842,31.27033233642578,33.517642974853516,34.45785617828369,36.002955198287964,39.407028913497925,40.324265480041504,40.94964027404785,41.254477977752686,41.562806129455566,43.40971231460571,43.72316932678223,45.894567012786865,48.68340849876404,49.29728722572327,50.23837327957153,51.479379653930664,52.09724831581116,55.60053110122681,55.940951347351074,56.65820932388306,57.012285470962524,57.688716650009155,60.15446758270264,61.08172655105591,62.307371377944946,64.18485879898071,66.36698889732361,68.58595585823059,69.50520086288452,69.8151330947876,70.43202376365662,71.10255718231201,73.58433866500854,74.50011134147644,75.4244179725647,77.53357434272766,78.15238070487976,80.0014009475708,80.60410666465759,82.13247585296631,82.75027990341187,83.39428186416626,85.55696654319763,86.76229476928711,88.60526919364929,90.15716576576233,91.40923929214478,96.08339858055115,96.38935208320618,98.60340332984924,100.41622495651245,101.35710859298706,101.67247557640076,101.97841429710388,104.4817328453064,105.72533845901489,108.21073842048645,111.394602060318,119.17869210243225,120.49428081512451,121.8053023815155,127.0126359462738,128.8947892189026,131.54251146316528,138.71685552597046,151.98276782035828,164.195467710495,166.1315312385559,170.68339920043945,172.02764010429382,177.1430561542511,179.59720659255981,181.5205762386322,186.33099937438965,200.77812790870667,203.59397077560425,213.9008755683899,227.07331228256226,230.49511289596558,238.9310872554779,249.12521290779114,257.83135867118835,266.8150141239166,285.9050123691559,292.45592212677,323.65327739715576,342.2289297580719,362.6968059539795,364.22513008117676,368.65494656562805,369.2928514480591,375.5641314983368,387.0613889694214,393.6004285812378,398.5932068824768,399.79968309402466,412.6721947193146,440.79735589027405,447.9900608062744,487.63252425193787,514.1363596916199,546.9948289394379,553.147941827774,555.3491456508636,560.9432821273804,582.3763310909271,600.0997562408447,610.3219089508057,679.7146775722504,699.6426317691803,714.1670939922333,738.2999722957611,751.3318569660187,762.8911690711975,777.8187954425812,846.5975131988525,885.3640913963318,976.7161614894867,1177.5121586322784,1203.1168856620789,1290.4849882125854,1313.443997144699,1361.5898282527924,1374.538132429123,1403.275135755539,1440.7678174972534,1520.761581659317,1712.1419761180878,1788.9418315887451,1820.9711010456085,1954.5846915245056,2058.6741898059845,2221.4315099716187,2244.268668651581,2313.044303894043,2564.953984975815,2596.339606523514,2639.246627807617,2850.2692308425903,2999.5035865306854,3035.536868572235,3092.4911785125732</t>
  </si>
  <si>
    <t>1,2,5,7,12,21,43,47,52,53,65,74,78,83,84,86,97,99,106,109,114,125,128,130,131,132,138,139,146,155,157,160,164,166,177,178,180,181,183,191,194,198,204,211,218,221,222,224,226,234,237,240,247,249,255,257,262,264,266,273,277,283,288,292,307,308,315,321,324,325,326,334,338,346,356,380,384,388,404,410,418,440,481,519,525,538,542,557,565,571,586,631,640,673,715,726,753,784,810,837,898,919,1019,1079,1145,1150,1164,1166,1186,1223,1244,1260,1264,1306,1396,1419,1546,1631,1737,1757,1764,1782,1851,1908,1941,2165,2229,2276,2354,2396,2433,2481,2702,2827,3121,3765,3848,4129,4203,4358,4400,4492,4613,4870,5484,5731,5834,6263,6597,7119,7192,7413,8224,8325,8463,9141,9620,9737,9915</t>
  </si>
  <si>
    <t>111000001100110101000100000010110110101011101011100000000000110101000100111001101111100111010100110011100001111000111011000000000111011001011010110100010011110111110001000101111111011001011001000101000001011111010110000011110000001101011011110001110101000000111011011010110111100011111100111010010100</t>
  </si>
  <si>
    <t>2022-12-20 23:52:38.671439</t>
  </si>
  <si>
    <t>2022-12-20 23:54:03.659256</t>
  </si>
  <si>
    <t>-1.684605268164149,-1.4609929079635162,-1.4234176632954836,-1.3229842548348618,-1.3021593246527736,-1.1314820179455782,-1.105215643220156,-1.098310626559907,-1.038717550640082,-0.990665219215755,-0.9623890048917184,-0.9107349700552074,-0.8518824235564966,-0.8456249523671625,-0.8324616787657744,-0.7860436938780131,-0.7606377747029417,-0.7426862909368555,-0.7426862909368543,-0.7256799414108863,-0.7116140860751056</t>
  </si>
  <si>
    <t>0.013042926788330078,0.04813432693481445,0.08075308799743652,0.1359236240386963,0.1444535255432129,0.18457436561584473,0.2643394470214844,0.2899293899536133,0.3059823513031006,0.3380866050720215,0.34610891342163086,0.36869335174560547,0.42386555671691895,0.5177409648895264,0.7719950675964355,0.7950539588928223,1.1301913261413574,1.7010085582733154,2.2027206420898438,5.730988025665283,6.151315689086914</t>
  </si>
  <si>
    <t>1,5,9,16,17,22,32,35,37,41,42,45,52,64,96,99,141,213,276,716,769</t>
  </si>
  <si>
    <t>2022-12-20 22:54:53.396229</t>
  </si>
  <si>
    <t>2022-12-20 23:54:54.375506</t>
  </si>
  <si>
    <t>2.198446080024917,2.198446080024917,2.198446080024917,2.198446080024917,2.198446080024917,2.198446080024917,2.198446080024917,2.198446080024917,2.198446080024917,2.198446080024917,2.198446080024917,2.198446080024917,2.198446080024917,2.198446080024917,2.198446080024917,2.198446080024917,2.198446080024917,2.198446080024917,2.198446080024917,2.198446080024917,2.198446080024917,2.198446080024917,2.198446080024917,2.198446080024917,2.198446080024917,2.198446080024917,2.198446080024917,2.198446080024917,2.198446080024917,2.198446080024917</t>
  </si>
  <si>
    <t>334534502602763934780938546350966898583724159067972734499661101906977972085430201493237627,334534502602763934780938546350966898583724159067972734499661101906977972085430201493237627,334534502602763934780938546350966898583724159067972734499661101906977972085430201493237627,334534502602763934780938546350966898583724159067972734499661101906977972085430201493237627,334534502602763934780938546350966898583724159067972734499661101906977972085430201493237627,334534502602763934780938546350966898583724159067972734499661101906977972085430201493237627,334534502602763934780938546350966898583724159067972734499661101906977972085430201493237627,334534502602763934780938546350966898583724159067972734499661101906977972085430201493237627,334534502602763934780938546350966898583724159067972734499661101906977972085430201493237627,334534502602763934780938546350966898583724159067972734499661101906977972085430201493237627,334534502602763934780938546350966898583724159067972734499661101906977972085430201493237627,334534502602763934780938546350966898583724159067972734499661101906977972085430201493237627,334534502602763934780938546350966898583724159067972734499661101906977972085430201493237627,334534502602763934780938546350966898583724159067972734499661101906977972085430201493237627,334534502602763934780938546350966898583724159067972734499661101906977972085430201493237627,334534502602763934780938546350966898583724159067972734499661101906977972085430201493237627,334534502602763934780938546350966898583724159067972734499661101906977972085430201493237627,334534502602763934780938546350966898583724159067972734499661101906977972085430201493237627,334534502602763934780938546350966898583724159067972734499661101906977972085430201493237627,334534502602763934780938546350966898583724159067972734499661101906977972085430201493237627,334534502602763934780938546350966898583724159067972734499661101906977972085430201493237627,334534502602763934780938546350966898583724159067972734499661101906977972085430201493237627,334534502602763934780938546350966898583724159067972734499661101906977972085430201493237627,334534502602763934780938546350966898583724159067972734499661101906977972085430201493237627,334534502602763934780938546350966898583724159067972734499661101906977972085430201493237627,334534502602763934780938546350966898583724159067972734499661101906977972085430201493237627,334534502602763934780938546350966898583724159067972734499661101906977972085430201493237627,334534502602763934780938546350966898583724159067972734499661101906977972085430201493237627,334534502602763934780938546350966898583724159067972734499661101906977972085430201493237627,334534502602763934780938546350966898583724159067972734499661101906977972085430201493237627</t>
  </si>
  <si>
    <t>-7.030918181121768,-6.622882991184335,-5.74013558142213,-5.403371107639059,-5.26663158456996,-5.1612190814855925,-5.113444010465652,-4.7962752027618185,-4.720969268926176,-4.703240636287444,-4.489277640395951,-4.470087577869027,-4.276960323598098,-4.251179649233815,-4.247130787389198,-4.204361936748726,-4.0558816863725005,-3.9295647143956165,-3.709889120744457,-3.529730183395406,-3.4705723429159985,-3.4225595765143786,-3.283781456306158,-3.1906082466698953,-3.154497446638715,-3.1025662671203764,-3.0632120233175733,-3.002875275851229,-2.8743190736738495,-2.854866408524974,-2.825422832329907,-2.699693108624718,-2.672449986079858,-2.6229887249877635,-2.5677280776807168,-2.538518204779317,-2.5137307292168862,-2.477244991363644,-2.430372003602212,-2.3969813829304436,-2.312656923677678,-2.2863260357100788,-2.207978029929193,-2.1716257176857687,-2.0807806690520616,-2.073066888552647,-1.8741221604528668,-1.8551618480592957,-1.7639042147477624,-1.724046649178633,-1.6614889057005617,-1.6536001558606988,-1.4618727418636497,-1.4618727418636492,-1.421466061182603,-1.4105391292078189,-1.3787398191400713,-1.338281830990408,-1.243961237961511,-1.0573996380843549,-1.0511394134971057,-1.032262082118428,-0.9867836270348352,-0.9098504775524023,-0.865598493600453,-0.6553853598271892,-0.6269625604411966,-0.5799853745890098,-0.5500221665208626,-0.5429234373114404,-0.5309390503395355,-0.5029452808700082,-0.4957411861597622,-0.49524091832509404,-0.4746752736139834,-0.4115289454381826,-0.3254619982970532,-0.3071369117487269,-0.2557167586274657,-0.2205216459823594,-0.2062441196987639,-0.18176710615700858,-0.1793447045761702,-0.178100980676489,-0.12266440274123493,0.00836169285490717,0.04267585676812031,0.05575403192552612,0.14692058796430768,0.15862040033518332,0.18060561958588114,0.1954504528810397,0.22962618649643182,0.2631425146422518,0.28350897172017,0.32652287744244524,0.3373828048984131,0.37037403794845447,0.419611899082462,0.5028239007345963,0.5344050294723734,0.5431202490428634,0.5832330939462693,0.6226833614527876,0.6519306251735062,0.692077575002693,0.7056047634632314,0.8054909415857956,0.8146386310504043,0.8183565704288677,0.891556619472871,0.9009600431432703,0.903791998678127,0.9452250898416046,0.9790827829741641,1.01392546289716,1.0411161587364974,1.0469768657518965,1.0689037656758433,1.1169785197454187,1.1645822993830328,1.2514314185770143,1.2553236616371093,1.2557513538689065,1.3043373931802746,1.423586431406238,1.5214012207223715,1.5225920514128617,1.5563512778609332,1.591299044387255,1.6520309304988372,1.6566192395523858,1.6851140788655596,1.6885062417405168,1.7286762744408641,1.7557317332309323,1.8131134566809208,1.862599586254316,1.871543892532288,1.8769844837291356,1.899992643686695,1.939826922119065,1.981251604285376,2.0278467836101783,2.08619004702913,2.1072366846226767,2.1144503783089643,2.1285709798384027,2.167802653190665,2.192856272119965,2.1929289777491516,2.198446080024917</t>
  </si>
  <si>
    <t>0.6012516021728516,4.303743362426758,5.903903484344482,10.295475244522095,21.706490755081177,22.930423974990845,23.551202058792114,26.048168420791626,27.889198064804077,28.19454312324524,29.39200472831726,30.62622618675232,30.92566227912903,34.64648079872131,35.270941734313965,35.59996485710144,35.89630103111267,36.51817226409912,37.45634126663208,39.985501766204834,40.60629367828369,41.81839609146118,42.41912055015564,43.33688020706177,44.57247543334961,44.87686467170715,45.189295530319214,45.496641397476196,45.82562804222107,46.44047832489014,48.89669489860535,49.4989709854126,50.40320587158203,51.38216996192932,51.70210790634155,54.24297833442688,55.857316970825195,56.47809910774231,57.72055697441101,59.61114430427551,60.380528688430786,63.34574580192566,64.96575570106506,65.66140341758728,66.6739330291748,68.58564352989197,69.23920774459839,71.43936824798584,72.4221704006195,73.46696734428406,73.80015754699707,76.15031886100769,77.11134338378906,79.36844515800476,79.66317105293274,80.27140474319458,83.15162181854248,83.48061013221741,83.803062915802,87.07611441612244,92.24620318412781,95.77421236038208,96.72659397125244,98.36679720878601,101.8939881324768,104.19827103614807,106.44819617271423,113.1898455619812,113.86232447624207,117.48860907554626,119.31692409515381,120.2139801979065,123.03643131256104,123.98941469192505,126.27408647537231,128.4983732700348,132.53429985046387,140.4379484653473,143.5378520488739,147.26092648506165,147.56631875038147,153.4760274887085,158.1235601902008,159.67780256271362,160.01279258728027,163.14879488945007,168.17260432243347,171.25228667259216,175.65578889846802,181.6395115852356,186.6732156276703,187.04128646850586,190.18024921417236,191.78109908103943,205.14786052703857,220.4357705116272,226.65138387680054,226.96426367759705,230.70190119743347,235.99886298179626,243.49308323860168,249.65145230293274,277.73781657218933,282.9024727344513,285.39885544776917,302.7935264110565,329.2658486366272,378.2984502315521,405.6159918308258,408.1383304595947,410.0554008483887,448.9455647468567,449.2630093097687,486.1222765445709,502.538480758667,513.3729946613312,557.4694259166718,598.3706700801849,632.4614932537079,694.9490926265717,716.0316734313965,758.5624806880951,772.2297945022583,781.5290040969849,785.2577850818634,820.6752984523773,832.6639845371246,843.5516316890717,940.3629975318909,972.3249635696411,978.9409122467041,1009.8071551322937,1056.5275568962097,1107.6256003379822,1213.1138153076172,1264.0907807350159,1389.8421766757965,1503.5996401309967,1574.55557847023,1588.8841485977173,1632.8559679985046,1783.7245037555695,1807.1739163398743,2054.5564703941345,2078.5184745788574,2119.9974579811096,2281.7983684539795,2611.3210694789886,2792.248561143875,2924.077310562134,3087.1569170951843,3108.88965344429</t>
  </si>
  <si>
    <t>1,12,17,31,68,72,74,82,88,89,93,97,98,110,112,113,114,116,119,127,129,133,135,138,142,143,144,145,146,148,156,158,161,164,165,173,178,180,184,190,192,201,206,208,211,217,219,226,229,232,233,240,243,250,251,253,262,263,264,274,290,301,304,309,320,327,334,354,356,366,372,375,384,387,394,401,413,438,448,460,461,480,495,500,501,511,527,537,551,570,585,586,596,601,640,689,709,710,722,739,763,783,873,890,898,954,1039,1197,1285,1293,1299,1424,1425,1544,1597,1632,1774,1906,2016,2218,2286,2423,2467,2497,2509,2623,2662,2697,3008,3111,3132,3231,3381,3545,3886,4051,4456,4822,5050,5096,5237,5722,5798,6592,6669,6802,7322,8382,8965,9389,9900,9966</t>
  </si>
  <si>
    <t>001010100000101010111000111111010000111001000010011010001001011111010100001100111111110110000101111011111011000001001010110010010011110000101100010101000100011010111110001110110001100111111010000010000011110011001010001100001100010110001111100011010010100010011100111110001111011010000010111101111011</t>
  </si>
  <si>
    <t>2022-12-20 23:53:51.401947</t>
  </si>
  <si>
    <t>2022-12-20 23:55:09.621881</t>
  </si>
  <si>
    <t>-1.9734245180174939,-1.7122103663724286,-1.4729692438145823,-1.4551470333343508,-1.412998977405185,-1.2749700280356262,-1.2098901875615464,-1.1777732296080565,-1.1232582065976342,-1.0468979181412164,-1.0141315777650812,-0.8159964692294699,-0.7860436938780131,-0.7511089321801637,-0.7368326040611239,-0.728231064596176,-0.7282310645961758,-0.7116140860751056</t>
  </si>
  <si>
    <t>0.012531280517578125,0.10182595252990723,0.12488961219787598,0.19863390922546387,0.20664477348327637,0.2427685260772705,0.2492990493774414,0.36264657974243164,0.40028810501098633,0.4745159149169922,0.7102904319763184,0.8206479549407959,1.110588788986206,1.3177518844604492,1.9919261932373047,2.7954325675964355,3.632827043533325,3.9948713779449463</t>
  </si>
  <si>
    <t>1,12,15,25,26,31,32,47,52,62,94,109,148,176,268,378,490,540</t>
  </si>
  <si>
    <t>2022-12-20 23:53:56.047204</t>
  </si>
  <si>
    <t>2022-12-20 23:55:12.896426</t>
  </si>
  <si>
    <t>-2.231135778229259,-2.086136610968416,-1.6545704509895862,-1.4920979977448587,-1.4481174629065467,-1.254436938919768,-1.2105099084886228,-1.0271759516585863,-1.0147298650033723,-0.9705559638760333,-0.9267052615329323,-0.8804916832424189,-0.8518315544662416,-0.8375943477023575,-0.7694185405411718,-0.7592799349259851,-0.7586058002860704,-0.7544950872635799,-0.7369733617710235,-0.7286739307791952,-0.7116140860751056</t>
  </si>
  <si>
    <t>0.013048887252807617,0.026587247848510742,0.032613515853881836,0.10079646110534668,0.14702534675598145,0.1966843605041504,0.20521330833435059,0.21178936958312988,0.27243494987487793,0.3872673511505127,0.5422720909118652,0.5999507904052734,0.7138581275939941,0.8021526336669922,0.8166942596435547,1.1246109008789062,1.6687800884246826,1.6898350715637207,1.9485950469970703,2.0544257164001465,2.083005428314209</t>
  </si>
  <si>
    <t>1,2,3,12,18,24,25,26,34,49,69,76,91,104,106,148,220,223,257,271,275</t>
  </si>
  <si>
    <t>2022-12-20 23:53:54.973092</t>
  </si>
  <si>
    <t>2022-12-20 23:55:13.502553</t>
  </si>
  <si>
    <t>-1.7435362052861065,-1.6667709948729446,-1.627772241682506,-1.5106372105909094,-1.4658875145350234,-1.4403306076554154,-1.1059690058139418,-1.0987689651440964,-1.072403002070083,-1.0542158603652472,-1.0443691534548374,-0.93199030770783,-0.9008384295117045,-0.879561182760934,-0.8174689230876009,-0.7952225679553793,-0.7772948326493875,-0.7644827044676217,-0.7504644766295927,-0.7344630123568305,-0.73446301235683,-0.7256799414108863,-0.7116140860751056</t>
  </si>
  <si>
    <t>0.013049125671386719,0.0787355899810791,0.0997920036315918,0.10783028602600098,0.1594715118408203,0.1660449504852295,0.18602991104125977,0.3159821033477783,0.37557148933410645,0.44830775260925293,0.5159807205200195,0.5455641746520996,0.8104567527770996,0.9307544231414795,0.9984278678894043,1.076629877090454,1.1659443378448486,1.2547335624694824,1.3380234241485596,1.3746142387390137,2.3010220527648926,2.867255687713623,4.3141162395477295</t>
  </si>
  <si>
    <t>1,9,12,13,20,21,24,42,50,60,69,73,109,125,134,144,156,168,179,184,309,386,579</t>
  </si>
  <si>
    <t>2022-12-20 23:53:58.073035</t>
  </si>
  <si>
    <t>2022-12-20 23:55:19.704948</t>
  </si>
  <si>
    <t>-1.417160155305178,-1.3953126369447821,-1.2133994956993734,-1.202112981939985,-1.1112863430184123,-0.9400927096326563,-0.8879380164321778,-0.8730739231484073,-0.7848363866920093,-0.7573607810935041,-0.7482084498510897,-0.7282310645961758,-0.7236853296114006,-0.7116140860751062,-0.7116140860751056</t>
  </si>
  <si>
    <t>0.013533353805541992,0.09577155113220215,0.17151904106140137,0.23020339012145996,0.2532618045806885,0.2758903503417969,0.5161375999450684,0.6123652458190918,0.6956000328063965,1.0180983543395996,2.227313756942749,2.8637988567352295,3.066932201385498,3.9767651557922363,5.490427732467651</t>
  </si>
  <si>
    <t>1,11,21,29,32,35,67,80,91,134,295,380,407,528,730</t>
  </si>
  <si>
    <t>2022-12-20 23:54:06.917442</t>
  </si>
  <si>
    <t>2022-12-20 23:55:23.976580</t>
  </si>
  <si>
    <t>-1.8781673504331104,-1.5264715672633613,-1.4401838616190625,-1.3948139792250125,-1.315599410980437,-1.2561210680722146,-1.1829768828305873,-1.0465190014867496,-0.9970185206759599,-0.9795702940577714,-0.9282400361147027,-0.8995327719328398,-0.8388816136293871,-0.8317225403948588,-0.8070798115688078,-0.8048291872058528,-0.7465719533812081,-0.7116140860751062,-0.7116140860751056</t>
  </si>
  <si>
    <t>0.015061140060424805,0.04464840888977051,0.12739801406860352,0.1579878330230713,0.21013736724853516,0.2713150978088379,0.3099381923675537,0.3781547546386719,0.5341460704803467,0.6083638668060303,0.6750593185424805,0.7061710357666016,0.9744951725006104,0.9815781116485596,1.3641884326934814,1.5532684326171875,1.5843842029571533,1.9038727283477783,3.3032007217407227</t>
  </si>
  <si>
    <t>1,4,15,19,26,34,39,48,69,79,88,92,128,129,180,205,209,251,437</t>
  </si>
  <si>
    <t>2022-12-20 23:54:56.351051</t>
  </si>
  <si>
    <t>2022-12-20 23:56:18.122853</t>
  </si>
  <si>
    <t>-0.7284717172490879,-0.7284717172490879,-0.7284717172490879,-0.7284717172490879,-0.7284717172490879,-0.7284717172490879,-0.7284717172490879,-0.7284717172490879,-0.7284717172490879,-0.7284717172490879,-0.7284717172490879,-0.7284717172490879,-0.7284717172490879,-0.7284717172490879,-0.7284717172490879,-0.7284717172490879,-0.7284717172490879,-0.7284717172490879,-0.7284717172490879,-0.7284717172490879,-0.7284717172490879,-0.7284717172490879,-0.7284717172490879,-0.7284717172490879,-0.7284717172490879,-0.7284717172490879,-0.7284717172490879,-0.7284717172490879,-0.7284717172490879,-0.7284717172490879</t>
  </si>
  <si>
    <t>33119597259,33119597259,33119597259,33119597259,33119597259,33119597259,33119597259,33119597259,33119597259,33119597259,33119597259,33119597259,33119597259,33119597259,33119597259,33119597259,33119597259,33119597259,33119597259,33119597259,33119597259,33119597259,33119597259,33119597259,33119597259,33119597259,33119597259,33119597259,33119597259,33119597259</t>
  </si>
  <si>
    <t>-1.9826655044038046,-1.7723850276306103,-1.567870979938595,-1.5124545294831906,-1.506326588185237,-1.3946747065923206,-1.244313433002329,-1.222567426875899,-1.0645595776353876,-0.9612721862569794,-0.8404357862978694,-0.7933808601678346,-0.7912282544115683,-0.7773434489989044,-0.7769929180868067,-0.7730118545238692,-0.7384349800454701,-0.7361046038740524,-0.7284717172490879</t>
  </si>
  <si>
    <t>0.013529300689697266,0.07270026206970215,0.1423933506011963,0.17951035499572754,0.20456957817077637,0.2206261157989502,0.25221800804138184,0.34398365020751953,0.36504459381103516,0.4422760009765625,0.6599233150482178,0.7822678089141846,1.129295825958252,1.343444585800171,1.4487664699554443,1.538029670715332,1.704529047012329,3.082578182220459,4.711174726486206</t>
  </si>
  <si>
    <t>1,8,17,22,25,27,31,43,46,56,85,101,147,176,190,202,224,405,619</t>
  </si>
  <si>
    <t>2022-12-20 23:55:15.101854</t>
  </si>
  <si>
    <t>2022-12-20 23:56:25.643093</t>
  </si>
  <si>
    <t>-1.417194747674704,-1.417194747674704,-1.417194747674704,-1.417194747674704,-1.417194747674704,-1.417194747674704,-1.417194747674704,-1.417194747674704,-1.417194747674704,-1.417194747674704,-1.417194747674704,-1.417194747674704,-1.417194747674704,-1.417194747674704,-1.417194747674704,-1.417194747674704,-1.417194747674704,-1.417194747674704,-1.417194747674704,-1.417194747674704,-1.417194747674704,-1.417194747674704,-1.417194747674704,-1.417194747674704,-1.417194747674704,-1.417194747674704,-1.417194747674704,-1.417194747674704,-1.417194747674704,-1.417194747674704</t>
  </si>
  <si>
    <t>683008541036,683008541036,683008541036,683008541036,683008541036,683008541036,683008541036,683008541036,683008541036,683008541036,683008541036,683008541036,683008541036,683008541036,683008541036,683008541036,683008541036,683008541036,683008541036,683008541036,683008541036,683008541036,683008541036,683008541036,683008541036,683008541036,683008541036,683008541036,683008541036,683008541036</t>
  </si>
  <si>
    <t>-2.4571128439889174,-2.3297791145874296,-2.2917210802403924,-2.268229879416516,-2.1903405443320736,-2.1670494287144484,-2.016321611733832,-1.9581915502227025,-1.9437352808428343,-1.9254283142776718,-1.831141558717609,-1.8286457477010878,-1.742409066961349,-1.7211243710702955,-1.6769136807014913,-1.5912120089568949,-1.553799262460957,-1.5240333053941861,-1.5236404618395998,-1.4901589508375024,-1.4499917731770327,-1.4282402132892298,-1.417194747674704</t>
  </si>
  <si>
    <t>0.013527393341064453,0.03457832336425781,0.10478329658508301,0.13536310195922852,0.17599987983703613,0.1910552978515625,0.21310925483703613,0.22064208984375,0.3229398727416992,0.3876357078552246,0.4970085620880127,0.6058218479156494,0.6419432163238525,0.6484620571136475,0.6890883445739746,0.7492518424987793,0.8485152721405029,0.9011595249176025,0.9136855602264404,1.0711100101470947,1.1332626342773438,1.2611839771270752,1.9495584964752197</t>
  </si>
  <si>
    <t>1,3,12,16,21,23,26,27,40,48,62,76,81,82,88,97,111,119,121,144,153,172,273</t>
  </si>
  <si>
    <t>2022-12-20 23:55:11.559827</t>
  </si>
  <si>
    <t>2022-12-20 23:56:32.274245</t>
  </si>
  <si>
    <t>-1.4301392956522814,-1.4301392956522814,-1.4301392956522814,-1.4301392956522814,-1.4301392956522814,-1.4301392956522814,-1.4301392956522814,-1.4301392956522814,-1.4301392956522814,-1.4301392956522814,-1.4301392956522814,-1.4301392956522814,-1.4301392956522814,-1.4301392956522814,-1.4301392956522814,-1.4301392956522814,-1.4301392956522814,-1.4301392956522814,-1.4301392956522814,-1.4301392956522814,-1.4301392956522814,-1.4301392956522814,-1.4301392956522814,-1.4301392956522814,-1.4301392956522814,-1.4301392956522814,-1.4301392956522814,-1.4301392956522814,-1.4301392956522814,-1.4301392956522814</t>
  </si>
  <si>
    <t>649653326702,649653326702,649653326702,649653326702,649653326702,649653326702,649653326702,649653326702,649653326702,649653326702,649653326702,649653326702,649653326702,649653326702,649653326702,649653326702,649653326702,649653326702,649653326702,649653326702,649653326702,649653326702,649653326702,649653326702,649653326702,649653326702,649653326702,649653326702,649653326702,649653326702</t>
  </si>
  <si>
    <t>-2.5562584020190235,-2.4768038948905944,-2.281345644929509,-2.1460665544209245,-2.0963655031786876,-1.991290206505893,-1.858080393486976,-1.853535416436856,-1.7798830037997715,-1.7785788081237355,-1.7715100221605793,-1.7074665297487353,-1.631395424035503,-1.5206368176556757,-1.484587447582726,-1.4403407643059432,-1.4403131040988049,-1.4301392956522814</t>
  </si>
  <si>
    <t>0.014532804489135742,0.022061586380004883,0.05164074897766113,0.09074854850769043,0.13686394691467285,0.19002461433410645,0.24266600608825684,0.2742440700531006,0.2897963523864746,0.2958047389984131,0.3043332099914551,0.342440128326416,0.3499562740325928,0.37201833724975586,0.4346950054168701,1.4829871654510498,2.279142141342163,3.3369765281677246</t>
  </si>
  <si>
    <t>1,1,5,10,16,23,30,34,36,37,38,43,44,47,55,191,289,425</t>
  </si>
  <si>
    <t>2022-12-20 23:55:15.727741</t>
  </si>
  <si>
    <t>2022-12-20 23:56:35.052866</t>
  </si>
  <si>
    <t>-1.4171947476747049,-1.4171947476747049,-1.4171947476747049,-1.4171947476747049,-1.4171947476747049,-1.4171947476747049,-1.4171947476747049,-1.4171947476747049,-1.4171947476747049,-1.4171947476747049,-1.4171947476747049,-1.4171947476747049,-1.4171947476747049,-1.4171947476747049,-1.4171947476747049,-1.4171947476747049,-1.4171947476747049,-1.4171947476747049,-1.4171947476747049,-1.4171947476747049,-1.4171947476747049,-1.4171947476747049,-1.4171947476747049,-1.4171947476747049,-1.4171947476747049,-1.4171947476747049,-1.4171947476747049,-1.4171947476747049,-1.4171947476747049,-1.4171947476747049</t>
  </si>
  <si>
    <t>650795766122,650795766122,650795766122,650795766122,650795766122,650795766122,650795766122,650795766122,650795766122,650795766122,650795766122,650795766122,650795766122,650795766122,650795766122,650795766122,650795766122,650795766122,650795766122,650795766122,650795766122,650795766122,650795766122,650795766122,650795766122,650795766122,650795766122,650795766122,650795766122,650795766122</t>
  </si>
  <si>
    <t>-2.2804099952630397,-2.2449526730166633,-2.137773664601254,-2.102748272173022,-1.75907458300703,-1.7345895554997388,-1.6730590102836542,-1.6103661749483007,-1.5946128427536512,-1.5581306088698859,-1.5217781477952559,-1.4788800972488372,-1.4462816414474065,-1.4282402132892307,-1.4171947476747049</t>
  </si>
  <si>
    <t>0.014059305191040039,0.0672006607055664,0.13389110565185547,0.16547656059265137,0.22563743591308594,0.3715219497680664,0.3935863971710205,0.4547414779663086,0.5013570785522461,0.5309958457946777,0.6468276977539062,0.9576530456542969,0.9812150001525879,1.3813238143920898,1.5343148708343506</t>
  </si>
  <si>
    <t>1,7,12,16,24,43,46,54,60,64,79,120,123,176,196</t>
  </si>
  <si>
    <t>2022-12-20 23:55:26.597285</t>
  </si>
  <si>
    <t>2022-12-20 23:56:39.904026</t>
  </si>
  <si>
    <t>-2.497897080335934,-2.2751801353171843,-2.201846917622146,-2.028557202607541,-1.9786587494508459,-1.9715608046654098,-1.7070139175547603,-1.6974177286934997,-1.5757255542825024,-1.5714828985782303,-1.5688814631136156,-1.541882121667874,-1.4638051737871454,-1.4485081080323199,-1.4171947476747047,-1.4171947476747042,-1.417194747674704</t>
  </si>
  <si>
    <t>0.01242828369140625,0.018427610397338867,0.09315633773803711,0.11977791786193848,0.1342611312866211,0.16784024238586426,0.17536687850952148,0.28366827964782715,0.461162805557251,0.5278444290161133,0.596050500869751,0.6371550559997559,0.6782646179199219,1.0849559307098389,1.497633457183838,2.594129800796509,4.300583124160767</t>
  </si>
  <si>
    <t>1,1,12,16,18,23,24,40,66,76,86,92,98,158,219,380,627</t>
  </si>
  <si>
    <t>2022-12-20 22:56:45.853269</t>
  </si>
  <si>
    <t>2022-12-20 23:56:50.369590</t>
  </si>
  <si>
    <t>2.2130929546232307,2.2130929546232307,2.2130929546232307,2.2130929546232307,2.2130929546232307,2.2130929546232307,2.2130929546232307,2.2130929546232307,2.2130929546232307,2.2130929546232307,2.2130929546232307,2.2130929546232307,2.2130929546232307,2.2130929546232307,2.2130929546232307,2.2130929546232307,2.2130929546232307,2.2130929546232307,2.2130929546232307,2.2130929546232307,2.2130929546232307,2.2130929546232307,2.2130929546232307,2.2130929546232307,2.2130929546232307,2.2130929546232307,2.2130929546232307,2.2130929546232307,2.2130929546232307,2.2130929546232307</t>
  </si>
  <si>
    <t>1910318633264730480960392345197818361252149119126445555813694523408174888261284062714120023,1910318633264730480960392345197818361252149119126445555813694523408174888261284062714120023,1910318633264730480960392345197818361252149119126445555813694523408174888261284062714120023,1910318633264730480960392345197818361252149119126445555813694523408174888261284062714120023,1910318633264730480960392345197818361252149119126445555813694523408174888261284062714120023,1910318633264730480960392345197818361252149119126445555813694523408174888261284062714120023,1910318633264730480960392345197818361252149119126445555813694523408174888261284062714120023,1910318633264730480960392345197818361252149119126445555813694523408174888261284062714120023,1910318633264730480960392345197818361252149119126445555813694523408174888261284062714120023,1910318633264730480960392345197818361252149119126445555813694523408174888261284062714120023,1910318633264730480960392345197818361252149119126445555813694523408174888261284062714120023,1910318633264730480960392345197818361252149119126445555813694523408174888261284062714120023,1910318633264730480960392345197818361252149119126445555813694523408174888261284062714120023,1910318633264730480960392345197818361252149119126445555813694523408174888261284062714120023,1910318633264730480960392345197818361252149119126445555813694523408174888261284062714120023,1910318633264730480960392345197818361252149119126445555813694523408174888261284062714120023,1910318633264730480960392345197818361252149119126445555813694523408174888261284062714120023,1910318633264730480960392345197818361252149119126445555813694523408174888261284062714120023,1910318633264730480960392345197818361252149119126445555813694523408174888261284062714120023,1910318633264730480960392345197818361252149119126445555813694523408174888261284062714120023,1910318633264730480960392345197818361252149119126445555813694523408174888261284062714120023,1910318633264730480960392345197818361252149119126445555813694523408174888261284062714120023,1910318633264730480960392345197818361252149119126445555813694523408174888261284062714120023,1910318633264730480960392345197818361252149119126445555813694523408174888261284062714120023,1910318633264730480960392345197818361252149119126445555813694523408174888261284062714120023,1910318633264730480960392345197818361252149119126445555813694523408174888261284062714120023,1910318633264730480960392345197818361252149119126445555813694523408174888261284062714120023,1910318633264730480960392345197818361252149119126445555813694523408174888261284062714120023,1910318633264730480960392345197818361252149119126445555813694523408174888261284062714120023,1910318633264730480960392345197818361252149119126445555813694523408174888261284062714120023</t>
  </si>
  <si>
    <t>-6.784565451259449,-6.458595089968688,-6.384241666906113,-6.366801240124134,-6.290868176954613,-5.948832733910204,-5.822447049886278,-5.812376362127673,-5.66758657755633,-5.58563239073136,-5.227218857223418,-4.770158297583238,-4.502797573738115,-4.4753116495602985,-4.310308109322283,-3.9889063858412652,-3.941708798651617,-3.8674238249530766,-3.827165671863078,-3.7861451316255454,-3.7171927612416575,-3.6772408404338117,-3.4791077968319364,-3.4499620449116892,-3.4238071011134497,-3.4234762822984157,-3.295920379322267,-3.2820130705050925,-3.2737523104385384,-3.175792694656987,-3.1534395397752153,-3.095599272072276,-2.977179418822178,-2.819874577061369,-2.7553869813107714,-2.750319434902414,-2.707329212805105,-2.470987867331805,-2.4151341910166924,-2.408663027596036,-2.3463545612443517,-2.2270845048769514,-2.2179320033738765,-2.1420911858759046,-1.970085026440884,-1.9471869770864743,-1.908689862725957,-1.8237377488985627,-1.6641901522332576,-1.4455856594870422,-1.3839604347981922,-1.3379271154849153,-1.267502763640894,-1.2649407422580041,-1.1119443878795958,-1.0547603420935303,-1.047674797329682,-1.0453955853355212,-0.9514707454548758,-0.9421455315295549,-0.939095434523779,-0.935013702883865,-0.8920203086518507,-0.8343543811441866,-0.8280860686772862,-0.701371122503506,-0.5671251881682271,-0.5373551961935776,-0.509882715718527,-0.4059252155884274,-0.33483659852195136,-0.30948482464483934,-0.2817437981474649,-0.25121668303493994,-0.17358755227027922,-0.15776934998866704,-0.10873006543390204,-0.03314775069821668,0.025653470748196378,0.0432333740061929,0.05595056690597666,0.07095993378329404,0.20219131526081902,0.20565491570401406,0.2375707131285376,0.2584933838485591,0.2720879353397917,0.32351398242166685,0.3655718818344974,0.4269358588661806,0.5055890396806795,0.5649705513844699,0.664276116962925,0.6952544819282576,0.7286092069310353,0.7368757567491829,0.8130711898574474,0.9155154112673516,0.9516623758386479,0.9561846674499003,0.9562599260943501,0.9568972634698811,0.9570892936771119,0.9583959126263466,1.0202097923275963,1.0217630779367008,1.0658864142367233,1.0708206033184124,1.1450548478046134,1.1495795349535765,1.172188184160511,1.1780901351065916,1.2061335449040824,1.2153991481946358,1.225976244934002,1.2272123530002585,1.2370055503590156,1.2554615916297842,1.2773905750109413,1.3001059369679389,1.3614369059169462,1.3623151972802052,1.3647341395856805,1.4004838647769855,1.4289192285670926,1.4954584762144583,1.504990430492084,1.5123556575862251,1.5234581985682536,1.5880292866532326,1.6097430699404807,1.6734013372982202,1.6900739782037364,1.696592096695663,1.7143034841447893,1.790737268575488,1.791269548642757,1.7954280380800154,1.795428038080016,1.7954280380800167,1.8693815421980593,1.9041423869160288,1.9532930386172311,1.9759137808259322,1.9829883845104195,2.0158227034021388,2.0547952755580763,2.1019948572245477,2.1188365483315414,2.1223700189941597,2.1289896095916725,2.138142924893468,2.1586771062854546,2.164445769918209,2.2130929546232307</t>
  </si>
  <si>
    <t>0.6520540714263916,2.0379087924957275,8.287942886352539,11.426046371459961,12.761706113815308,13.076668977737427,17.27524185180664,18.39942717552185,19.40171790122986,19.719676733016968,21.028390407562256,25.811762809753418,27.052591800689697,27.66194987297058,28.29135513305664,32.06316089630127,34.25423002243042,35.810805797576904,36.73834419250488,37.64797592163086,37.9493305683136,39.19952034950256,39.81009554862976,41.38656568527222,41.69296216964722,42.32733654975891,42.95127248764038,44.236088275909424,44.552072525024414,45.18345046043396,46.45195126533508,47.71872854232788,48.02363896369934,48.3345673084259,48.94794964790344,52.3864381313324,53.67318081855774,56.81426191329956,58.987319469451904,61.854761362075806,63.109477043151855,63.41790580749512,67.1253776550293,67.73371887207031,68.05718564987183,69.80519819259644,71.82926487922668,72.43452644348145,74.07671928405762,75.41012620925903,79.47950863838196,80.10287070274353,83.62260508537292,90.39795351028442,90.80751585960388,92.1832971572876,92.48965430259705,93.40283966064453,95.88901567459106,96.50378513336182,98.37383222579956,98.67764973640442,100.86544799804688,104.29842829704285,106.52069687843323,107.13436913490295,108.99721097946167,109.92588353157043,114.32120203971863,118.6795449256897,118.99107599258423,126.47850275039673,131.41111373901367,133.86443185806274,134.46718978881836,142.2447328567505,150.40403032302856,161.3526086807251,167.91658234596252,171.52654147148132,183.58552765846252,190.1594569683075,196.99862623214722,206.17661714553833,208.02897381782532,210.8231041431427,215.8434317111969,218.61953854560852,234.74987816810608,241.15697956085205,242.97425961494446,247.33336806297302,252.9271116256714,256.0817325115204,259.5063614845276,263.89909863471985,272.5924324989319,282.1444194316864,314.41633105278015,322.4973073005676,333.7254583835602,341.5095703601837,344.29078912734985,346.7529134750366,347.38472414016724,359.5534951686859,363.2764558792114,386.6024467945099,391.858749628067,394.59646558761597,413.59485912323,419.2011013031006,423.60502409935,434.177237033844,448.49062395095825,452.79640221595764,455.5820002555847,545.2345275878906,617.4784789085388,623.1059944629669,638.9502148628235,713.1501142978668,763.1287739276886,778.1586151123047,793.4247720241547,839.6949963569641,847.1305918693542,868.1785485744476,886.9744441509247,914.7377426624298,921.9505906105042,926.9475321769714,969.780519247055,974.8485283851624,1044.6230437755585,1067.9902126789093,1071.0747437477112,1072.0129866600037,1127.5632061958313,1180.3494687080383,1227.0695950984955,1287.4360930919647,1315.4641680717468,1321.647386789322,1408.5487177371979,1473.4047405719757,1640.5201892852783,1680.8914330005646,1729.112524986267,1745.4305860996246,1751.3088352680206,2700.186628103256,2917.4097514152527,3115.747388601303,3344.6779425144196</t>
  </si>
  <si>
    <t>1,4,23,33,37,38,51,54,57,58,62,77,81,83,85,97,104,109,112,115,116,120,122,127,128,130,132,136,137,139,143,147,148,149,151,162,166,176,183,192,196,197,209,211,212,217,223,225,230,234,247,249,260,279,280,284,285,288,296,298,304,305,312,323,330,332,338,341,355,369,370,394,410,418,420,445,471,506,527,539,578,599,621,650,656,665,681,690,742,763,769,783,801,811,822,836,864,895,998,1024,1060,1085,1094,1102,1104,1143,1155,1230,1247,1256,1317,1335,1349,1383,1429,1443,1452,1741,1974,1992,2043,2281,2442,2490,2539,2688,2712,2779,2839,2928,2951,2967,3105,3121,3346,3421,3431,3434,3613,3783,3934,4128,4218,4238,4516,4724,5261,5391,5546,5598,5617,8665,9360,9958,10594</t>
  </si>
  <si>
    <t>111100000001001100111000010010010100110110111101110010011000001110111110101101101000011100001001111011100011000001011101101010101011101111111000100010111101110001011110101001110101011000101000010010011010010110110101010111100001100000010100000110101010100110110100010010000011001010111100011101010111</t>
  </si>
  <si>
    <t>2022-12-20 23:55:21.659750</t>
  </si>
  <si>
    <t>2022-12-20 23:56:51.104197</t>
  </si>
  <si>
    <t>-1.4177300692243395,-1.4177300692243395,-1.4177300692243395,-1.4177300692243395,-1.4177300692243395,-1.4177300692243395,-1.4177300692243395,-1.4177300692243395,-1.4177300692243395,-1.4177300692243395,-1.4177300692243395,-1.4177300692243395,-1.4177300692243395,-1.4177300692243395,-1.4177300692243395,-1.4177300692243395,-1.4177300692243395,-1.4177300692243395,-1.4177300692243395,-1.4177300692243395,-1.4177300692243395,-1.4177300692243395,-1.4177300692243395,-1.4177300692243395,-1.4177300692243395,-1.4177300692243395,-1.4177300692243395,-1.4177300692243395,-1.4177300692243395,-1.4177300692243395</t>
  </si>
  <si>
    <t>958899358284,958899358284,958899358284,958899358284,958899358284,958899358284,958899358284,958899358284,958899358284,958899358284,958899358284,958899358284,958899358284,958899358284,958899358284,958899358284,958899358284,958899358284,958899358284,958899358284,958899358284,958899358284,958899358284,958899358284,958899358284,958899358284,958899358284,958899358284,958899358284,958899358284</t>
  </si>
  <si>
    <t>-2.6112524864332753,-2.5405902939755736,-2.429346005002513,-2.364396807361219,-2.0734228604619283,-2.037661755111478,-1.8278191772422163,-1.609429845763576,-1.5819840178421651,-1.5661408965405346,-1.546335423460392,-1.5305785302911985,-1.523027865009008,-1.5049776471863394,-1.4970473761842231,-1.494999875437076,-1.4754893343675628,-1.4684897052900534,-1.4303717225522625,-1.4177300692243398,-1.4177300692243395</t>
  </si>
  <si>
    <t>0.01403355598449707,0.0215604305267334,0.04561257362365723,0.060655832290649414,0.06923985481262207,0.09124922752380371,0.09977078437805176,0.1790461540222168,0.5559992790222168,0.6633021831512451,0.8849005699157715,0.954096794128418,1.139153242111206,1.8179535865783691,7.8887083530426025,8.07136344909668,9.337004899978638,9.941241025924683,10.2220139503479,11.823431015014648,11.954783916473389</t>
  </si>
  <si>
    <t>1,1,4,6,7,10,11,21,70,84,113,122,146,234,1021,1044,1208,1286,1323,1532,1549</t>
  </si>
  <si>
    <t>2022-12-20 22:56:49.677567</t>
  </si>
  <si>
    <t>2022-12-20 23:56:52.573992</t>
  </si>
  <si>
    <t>2.3099385020024163,2.3099385020024163,2.3099385020024163,2.3099385020024163,2.3099385020024163,2.3099385020024163,2.3099385020024163,2.3099385020024163,2.3099385020024163,2.3099385020024163,2.3099385020024163,2.3099385020024163,2.3099385020024163,2.3099385020024163,2.3099385020024163,2.3099385020024163,2.3099385020024163,2.3099385020024163,2.3099385020024163,2.3099385020024163,2.3099385020024163,2.3099385020024163,2.3099385020024163,2.3099385020024163,2.3099385020024163,2.3099385020024163,2.3099385020024163,2.3099385020024163,2.3099385020024163,2.3099385020024163</t>
  </si>
  <si>
    <t>1364606986310458240868522265637273835542831235456696211715112957925092781071976028198227120,1364606986310458240868522265637273835542831235456696211715112957925092781071976028198227120,1364606986310458240868522265637273835542831235456696211715112957925092781071976028198227120,1364606986310458240868522265637273835542831235456696211715112957925092781071976028198227120,1364606986310458240868522265637273835542831235456696211715112957925092781071976028198227120,1364606986310458240868522265637273835542831235456696211715112957925092781071976028198227120,1364606986310458240868522265637273835542831235456696211715112957925092781071976028198227120,1364606986310458240868522265637273835542831235456696211715112957925092781071976028198227120,1364606986310458240868522265637273835542831235456696211715112957925092781071976028198227120,1364606986310458240868522265637273835542831235456696211715112957925092781071976028198227120,1364606986310458240868522265637273835542831235456696211715112957925092781071976028198227120,1364606986310458240868522265637273835542831235456696211715112957925092781071976028198227120,1364606986310458240868522265637273835542831235456696211715112957925092781071976028198227120,1364606986310458240868522265637273835542831235456696211715112957925092781071976028198227120,1364606986310458240868522265637273835542831235456696211715112957925092781071976028198227120,1364606986310458240868522265637273835542831235456696211715112957925092781071976028198227120,1364606986310458240868522265637273835542831235456696211715112957925092781071976028198227120,1364606986310458240868522265637273835542831235456696211715112957925092781071976028198227120,1364606986310458240868522265637273835542831235456696211715112957925092781071976028198227120,1364606986310458240868522265637273835542831235456696211715112957925092781071976028198227120,1364606986310458240868522265637273835542831235456696211715112957925092781071976028198227120,1364606986310458240868522265637273835542831235456696211715112957925092781071976028198227120,1364606986310458240868522265637273835542831235456696211715112957925092781071976028198227120,1364606986310458240868522265637273835542831235456696211715112957925092781071976028198227120,1364606986310458240868522265637273835542831235456696211715112957925092781071976028198227120,1364606986310458240868522265637273835542831235456696211715112957925092781071976028198227120,1364606986310458240868522265637273835542831235456696211715112957925092781071976028198227120,1364606986310458240868522265637273835542831235456696211715112957925092781071976028198227120,1364606986310458240868522265637273835542831235456696211715112957925092781071976028198227120,1364606986310458240868522265637273835542831235456696211715112957925092781071976028198227120</t>
  </si>
  <si>
    <t>-6.604210023487434,-6.411184119599738,-6.320175041169408,-6.293151518681788,-5.856265649634455,-5.846809887965148,-5.74877996382065,-5.301531870418309,-4.538393964314496,-4.401477568638039,-4.396965469724747,-4.192038281525398,-3.9888455697541856,-3.916900803762247,-3.861055525041346,-3.735178830049566,-3.6911920670271705,-3.645117830421593,-3.4967072062524944,-3.363935344461257,-3.258345497104526,-3.2170172600977183,-3.171612917558642,-3.132332235365776,-3.0106645983681224,-2.8790738593613665,-2.8710007066744034,-2.799029335394318,-2.796745723261609,-2.6256600018198384,-2.6040759930700186,-2.483929226467297,-2.3759385910619746,-2.3340149542624964,-2.253665063106617,-2.157764860481439,-2.115848094536595,-1.9504393846833157,-1.8356461921497251,-1.791129269839272,-1.772700550835174,-1.6644932188088917,-1.6328234894466127,-1.6275896282094937,-1.5438713890524791,-1.3353794931460818,-1.3340482912360354,-1.2117790013576364,-0.9792816475722939,-0.9648474693519763,-0.9388601753070682,-0.9154377224180799,-0.8828328338726874,-0.8359789154396262,-0.70264200413455,-0.6690736564628261,-0.6567271720659288,-0.645266523109894,-0.640051918164528,-0.5948233952593754,-0.5703282203633221,-0.4362808516347566,-0.35052122903780225,-0.3311128575108287,-0.32053387739728634,-0.2999947049748289,-0.29509839373802604,-0.21645341622822994,-0.19398040856976875,-0.17895395317176935,-0.10683037639454285,-0.10472125319676212,-0.059314448682605936,-0.02616329704217063,0.019270510225849302,0.03666452497273348,0.04637622482516923,0.2005106346777415,0.23984713532792729,0.25321068387781076,0.3769905549792112,0.3892504241821963,0.4149651730214411,0.48194062040232266,0.5449859032360775,0.5503265542940596,0.555954113761135,0.6170041261753976,0.6201888032523901,0.7157896707439156,0.8247378489639585,0.8313708646538872,0.8933376253565336,0.9433621065488995,0.9677151267407333,0.9682402034011743,1.0605913530189328,1.0759152242176002,1.1466700941382384,1.192832490727174,1.2216946076100328,1.260468406169592,1.336111912422542,1.4018499607790351,1.4021782042462267,1.4272438515014783,1.5019167420829562,1.5168046427214428,1.5214481543398826,1.5265938732615538,1.5488824225117113,1.6084665077940337,1.622931525128127,1.6631299707069795,1.704297817487153,1.7065210511562983,1.8314852338449974,1.9343137645516628,1.940311408594312,2.034119507106477,2.037797362557295,2.050387459247622,2.064640041725656,2.077230051612341,2.1211361171243728,2.147545605308511,2.175940510814937,2.20402644976583,2.2087978845588365,2.208797884558837,2.2116334836792277,2.2309219381408614,2.231557489079196,2.236276378648928,2.2499342853456747,2.256221833235924,2.2575684786757426,2.308883664121121,2.3099385020024163</t>
  </si>
  <si>
    <t>0.6655769348144531,1.3070414066314697,4.620608568191528,6.839386463165283,8.146559238433838,10.160277366638184,10.802753925323486,13.03475832939148,17.096441745758057,19.924685955047607,20.26418423652649,21.207548141479492,24.64963436126709,24.95753502845764,25.269495725631714,25.579416275024414,26.183233737945557,27.739453077316284,28.384772539138794,28.688710689544678,29.613428354263306,30.89329719543457,32.12493658065796,32.452380657196045,32.76192331314087,36.19694423675537,37.44895339012146,38.06172323226929,38.69667911529541,39.66554093360901,40.64903783798218,41.57377219200134,44.44056725502014,48.20253825187683,48.507972240448,49.79771685600281,51.99407124519348,53.86707139015198,56.670560121536255,60.15534520149231,60.4850709438324,62.97964429855347,63.61503505706787,65.96434426307678,67.05922365188599,67.70259523391724,71.69555163383484,72.00192856788635,75.15872240066528,77.65713310241699,78.6119031906128,82.80656695365906,84.87809705734253,88.0029513835907,93.0239827632904,96.78790521621704,100.25800037384033,100.56992530822754,103.08492493629456,104.97885298728943,107.78641557693481,109.67006659507751,114.03447198867798,114.65971684455872,115.28499484062195,118.0656909942627,120.87491250038147,124.31645154953003,131.738018989563,136.1754288673401,136.49181842803955,145.6299159526825,154.713880777359,155.66718792915344,157.5102698802948,158.43494057655334,164.05869460105896,164.6383912563324,168.30202531814575,171.7278151512146,173.6153438091278,184.15326046943665,188.8409812450409,196.6816267967224,208.91205620765686,224.53942441940308,231.02689409255981,238.9815182685852,251.22235536575317,255.02316188812256,268.4320948123932,275.00845289230347,299.0965371131897,310.35238122940063,329.8018856048584,345.45939207077026,365.75700783729553,376.9278633594513,387.5550067424774,394.31805777549744,409.2962818145752,427.08391761779785,433.27497720718384,498.6774139404297,553.6746499538422,575.2822701931,643.0448656082153,701.1274824142456,728.63130235672,759.988520860672,760.6174879074097,762.1437628269196,768.109869480133,817.4319725036621,838.6176121234894,886.6055209636688,897.4885804653168,899.0440874099731,928.838301897049,958.8216240406036,963.1777579784393,988.8671569824219,992.6410806179047,997.2899978160858,999.4794266223907,1002.9097785949707,1003.2422430515289,2010.0872912406921,2018.9219002723694,2159.9376225471497,2309.2201969623566,2639.042824745178,2722.3546035289764,2754.903377056122,2811.0994980335236,2838.329700231552,3233.771951198578,3285.3787729740143,3389.2933197021484</t>
  </si>
  <si>
    <t>1,2,13,20,24,30,32,39,51,60,61,64,75,76,77,78,80,85,87,88,91,95,99,100,101,112,116,118,120,123,126,129,138,150,151,155,162,168,177,188,189,197,199,206,209,211,223,224,234,242,245,257,263,272,288,300,311,312,320,326,335,341,355,357,359,368,377,388,412,426,427,456,485,488,494,497,515,517,529,540,546,580,595,620,659,709,730,756,795,807,850,871,948,984,1046,1096,1161,1197,1231,1253,1301,1358,1378,1589,1767,1836,2053,2239,2328,2428,2430,2435,2454,2612,2680,2833,2868,2873,2968,3064,3078,3160,3172,3187,3194,3205,3206,6429,6457,6908,7387,8444,8710,8814,8994,9081,10260,10392,10643</t>
  </si>
  <si>
    <t>101010110111111001110100111000001110000101001001001100100001000011001100010001110110110101111101001101011110111001001010011110101100011000100101001011010101110000101001110010001011010001011011001100110001110010101111101000001111110010111101100110010000000001101110101010101011101011010100110010110000</t>
  </si>
  <si>
    <t>2022-12-20 22:57:04.794197</t>
  </si>
  <si>
    <t>2022-12-20 23:57:08.729953</t>
  </si>
  <si>
    <t>2.1623915048983826,2.1623915048983826,2.1623915048983826,2.1623915048983826,2.1623915048983826,2.1623915048983826,2.1623915048983826,2.1623915048983826,2.1623915048983826,2.1623915048983826,2.1623915048983826,2.1623915048983826,2.1623915048983826,2.1623915048983826,2.1623915048983826,2.1623915048983826,2.1623915048983826,2.1623915048983826,2.1623915048983826,2.1623915048983826,2.1623915048983826,2.1623915048983826,2.1623915048983826,2.1623915048983826,2.1623915048983826,2.1623915048983826,2.1623915048983826,2.1623915048983826,2.1623915048983826,2.1623915048983826</t>
  </si>
  <si>
    <t>392111107599932046219554991418922075741317096616673391517947935905864813985650657287179153,392111107599932046219554991418922075741317096616673391517947935905864813985650657287179153,392111107599932046219554991418922075741317096616673391517947935905864813985650657287179153,392111107599932046219554991418922075741317096616673391517947935905864813985650657287179153,392111107599932046219554991418922075741317096616673391517947935905864813985650657287179153,392111107599932046219554991418922075741317096616673391517947935905864813985650657287179153,392111107599932046219554991418922075741317096616673391517947935905864813985650657287179153,392111107599932046219554991418922075741317096616673391517947935905864813985650657287179153,392111107599932046219554991418922075741317096616673391517947935905864813985650657287179153,392111107599932046219554991418922075741317096616673391517947935905864813985650657287179153,392111107599932046219554991418922075741317096616673391517947935905864813985650657287179153,392111107599932046219554991418922075741317096616673391517947935905864813985650657287179153,392111107599932046219554991418922075741317096616673391517947935905864813985650657287179153,392111107599932046219554991418922075741317096616673391517947935905864813985650657287179153,392111107599932046219554991418922075741317096616673391517947935905864813985650657287179153,392111107599932046219554991418922075741317096616673391517947935905864813985650657287179153,392111107599932046219554991418922075741317096616673391517947935905864813985650657287179153,392111107599932046219554991418922075741317096616673391517947935905864813985650657287179153,392111107599932046219554991418922075741317096616673391517947935905864813985650657287179153,392111107599932046219554991418922075741317096616673391517947935905864813985650657287179153,392111107599932046219554991418922075741317096616673391517947935905864813985650657287179153,392111107599932046219554991418922075741317096616673391517947935905864813985650657287179153,392111107599932046219554991418922075741317096616673391517947935905864813985650657287179153,392111107599932046219554991418922075741317096616673391517947935905864813985650657287179153,392111107599932046219554991418922075741317096616673391517947935905864813985650657287179153,392111107599932046219554991418922075741317096616673391517947935905864813985650657287179153,392111107599932046219554991418922075741317096616673391517947935905864813985650657287179153,392111107599932046219554991418922075741317096616673391517947935905864813985650657287179153,392111107599932046219554991418922075741317096616673391517947935905864813985650657287179153,392111107599932046219554991418922075741317096616673391517947935905864813985650657287179153</t>
  </si>
  <si>
    <t>-6.698407242474448,-6.668164326001789,-6.372456248663835,-5.391310005716977,-4.949954811403904,-4.580358259044793,-4.44073527876631,-4.2780162124526235,-4.219609200001995,-4.145436408673901,-4.13910359337981,-3.648820135726052,-3.625614574623165,-3.5006817240407,-3.496695382008327,-3.475458247916234,-2.989586566730407,-2.969488098695499,-2.8156404516181066,-2.7960039402035934,-2.789168506387375,-2.74612722009833,-2.682799875905108,-2.6501663014674857,-2.6050372895138176,-2.4573318426805733,-2.330078377827011,-2.220826855748714,-1.9551272029803775,-1.9034710544118882,-1.8668330082534854,-1.7504297909271862,-1.7165332453197444,-1.7136545193325818,-1.677094073920091,-1.5634772818001497,-1.5199169237347432,-1.5147368884430619,-1.4654234440279792,-1.456442118506593,-1.407296255961048,-1.3657289689185466,-1.3488262216786446,-1.3335771003866492,-1.2314393090291742,-1.1851484654754283,-1.0843521154319995,-1.0516996303330404,-0.980089526554685,-0.9721241277463378,-0.9398521968749181,-0.9229929259872163,-0.8561355453864489,-0.8323219369551004,-0.7658792102376761,-0.7525053367263338,-0.6405008080186291,-0.6231230416805351,-0.6003740819421366,-0.44999686129180394,-0.4467027377182033,-0.3731731818228447,-0.3590073011898738,-0.3161913779304328,-0.2697063243604824,-0.21812425277655195,-0.19325060683540002,-0.12441350778384797,-0.07877596706046541,-0.07782414877698418,-0.0014295650590590014,0.06371911340084868,0.12043904324091387,0.2349321719630116,0.29426181166272763,0.30683709786565405,0.3098137355555886,0.34054360312647186,0.3473253030687343,0.3711242533317663,0.37675675874806436,0.4252470857040941,0.4572633340527135,0.5576852187883308,0.5607011481298532,0.6169654937861928,0.622515203221028,0.6667732051296422,0.6909171951775737,0.7293274482342411,0.8295065142570568,0.8450193741967186,0.8481292224586623,0.8596491291676408,0.8716146866555723,0.8717868936606203,0.886706928812279,0.9193754482911748,0.9312528890891703,0.9708724946214055,1.0013024441919125,1.1099610640897728,1.1185243827105311,1.1772205808715352,1.2167604013469997,1.289254920255698,1.2930894273866194,1.3475188765523558,1.4172357060632166,1.4251689985612899,1.4260670752717488,1.4364937997520946,1.4512950084689726,1.4736885755106184,1.4818273747972082,1.573961984992276,1.6007013276146669,1.6078853185968633,1.6276748342104208,1.6331612777686972,1.6838856545291814,1.7657267700710482,1.77688161376529,1.8057967595222033,1.8173840756304995,1.8421935651731178,1.849665863692533,1.869869306832053,1.8731224885694484,1.9024221057799577,1.9056286255418127,1.928179432822937,1.9682317274902559,1.9750815111880662,1.9845394484320655,2.003368976066965,2.0042420985650278,2.0203480996162932,2.0673787805917576,2.0732716321747175,2.0834460221962416,2.0983921760450897,2.1310157644414365,2.139129058410516,2.139129058410517,2.148865377933997,2.1503564929958436,2.1552170662388663,2.1623915048983826</t>
  </si>
  <si>
    <t>0.62577223777771,3.495166063308716,4.747346639633179,7.28565788269043,11.671898365020752,11.991480827331543,14.513855218887329,15.152806758880615,16.08812952041626,17.336750030517578,17.64729332923889,18.896106481552124,20.763272523880005,21.686310529708862,23.237967252731323,24.81371545791626,25.148715257644653,25.791170835494995,27.341521739959717,29.242199182510376,29.858580112457275,30.820091485977173,31.130959033966064,32.40725231170654,32.72276711463928,33.64707708358765,35.892900466918945,36.51767897605896,39.028725147247314,41.23543953895569,42.557260274887085,44.43385577201843,46.921263456344604,49.71153140068054,50.060054540634155,52.2314133644104,54.099976778030396,55.149906396865845,56.55887460708618,57.18714451789856,60.60178470611572,61.20757341384888,63.45864772796631,64.42295169830322,65.40676188468933,66.64415335655212,70.04873132705688,71.07251524925232,71.40238571166992,72.15788078308105,74.7211685180664,75.0405650138855,77.85370182991028,79.72319316864014,81.60206913948059,82.53681015968323,82.84420561790466,86.95435786247253,89.44799470901489,90.3727388381958,95.09002661705017,95.40334558486938,97.61006593704224,102.25152015686035,103.17976188659668,104.11550092697144,106.64884543418884,108.21599125862122,110.42594480514526,113.83727169036865,114.16220211982727,116.58986902236938,118.74391293525696,125.4385302066803,142.0666220188141,146.81381726264954,157.29615211486816,171.62872838974,185.80003190040588,192.64044046401978,199.52418541908264,201.39619898796082,206.97862339019775,216.6629502773285,223.31071829795837,234.8275077342987,242.3772575855255,246.20696377754211,252.07974100112915,269.288676738739,276.8145914077759,281.7985255718231,284.32486867904663,286.21956634521484,286.83832120895386,287.47614336013794,288.73823285102844,292.7769558429718,310.6656312942505,315.3456516265869,319.11779141426086,330.28307700157166,363.30100321769714,372.10789823532104,383.96621346473694,384.5885806083679,387.3558859825134,441.64726543426514,459.9677004814148,502.50566267967224,504.3648760318756,505.2840054035187,536.9964399337769,543.5502843856812,587.3621730804443,593.8796281814575,625.1646444797516,645.1974015235901,676.1742060184479,693.1797466278076,718.9656672477722,748.0581283569336,783.0857417583466,814.8972253799438,821.7550058364868,854.417240858078,1000.6085398197174,1064.6349852085114,1231.126412153244,1240.1217346191406,1251.5913934707642,1311.1447412967682,1395.4563071727753,1592.8460099697113,1800.895131111145,1845.751840353012,2074.6500055789948,2078.4175474643707,2384.067895889282,2546.309406518936,2573.3728771209717,2851.2274374961853,3030.1424765586853,3111.580241203308,3169.7085773944855,3282.6699426174164,3318.7382102012634,3347.262778520584,3376.932059764862</t>
  </si>
  <si>
    <t>1,9,13,21,35,36,44,46,49,53,54,58,64,67,72,77,78,80,85,91,93,96,97,101,102,105,112,114,122,129,133,139,147,156,157,163,169,172,176,178,189,191,198,201,204,207,217,220,221,223,231,232,241,247,253,256,257,270,278,281,296,297,304,319,322,325,333,338,345,356,357,365,372,393,446,461,495,541,586,608,630,636,654,685,707,744,768,780,799,854,878,894,902,908,910,912,916,929,986,1001,1013,1049,1155,1183,1221,1223,1232,1406,1465,1602,1608,1611,1714,1735,1875,1896,1996,2060,2159,2214,2297,2390,2502,2604,2626,2730,3198,3404,3939,3968,4005,4196,4465,5096,5761,5904,6635,6647,7625,8144,8231,9121,9654,9892,10063,10370,10458,10524,10597</t>
  </si>
  <si>
    <t>001100010100011100010111001101100110100101011100100110010101111101000011010000010101101010010100100000000011010000010101101000100111000011011100110000111011000011111010011111101001011111101000001000001101010101110111101101111111110000101111011010010010001011111001010100101001110011111000101110010001</t>
  </si>
  <si>
    <t>2022-12-20 23:56:20.108814</t>
  </si>
  <si>
    <t>2022-12-20 23:57:36.709588</t>
  </si>
  <si>
    <t>-2.4819749216304077,-2.2434611013614836,-1.8390339977152634,-1.6370543475572343,-1.6369146261030942,-1.6213929392550053,-1.5073511557770904,-1.5036652524024714,-1.4953182492330344,-1.4753645664766022,-1.436448849115187,-1.4171947476747047,-1.417194747674704</t>
  </si>
  <si>
    <t>0.014481782913208008,0.04357767105102539,0.08368539810180664,0.3344128131866455,0.4888286590576172,0.49636101722717285,0.6397655010223389,0.9647181034088135,1.1000697612762451,1.2600071430206299,1.3076422214508057,2.763099431991577,3.923835039138794</t>
  </si>
  <si>
    <t>1,4,9,42,62,63,82,125,143,164,170,359,510</t>
  </si>
  <si>
    <t>2022-12-20 23:56:28.248740</t>
  </si>
  <si>
    <t>2022-12-20 23:57:51.073819</t>
  </si>
  <si>
    <t>-2.5345879984787234,-2.4776216549469354,-2.423371660589222,-2.2212640055283748,-2.220009900851012,-1.8142733305636556,-1.7290049127991907,-1.715301327563886,-1.661089599299909,-1.562811843481162,-1.5448863349803135,-1.5017160573354347,-1.4389313132908927,-1.4389313132908925,-1.4172038114851075,-1.4171947476747058,-1.4171947476747049</t>
  </si>
  <si>
    <t>0.01146697998046875,0.03050971031188965,0.03752779960632324,0.05757761001586914,0.08972430229187012,0.11123895645141602,0.17340588569641113,0.19346070289611816,0.24761509895324707,0.26065683364868164,0.6447067260742188,1.0082275867462158,1.3431551456451416,1.7327055931091309,2.3226139545440674,3.646033763885498,6.590528964996338</t>
  </si>
  <si>
    <t>1,3,4,7,12,15,24,27,35,37,93,146,194,250,336,530,923</t>
  </si>
  <si>
    <t>2022-12-20 23:56:34.276731</t>
  </si>
  <si>
    <t>2022-12-20 23:57:58.630534</t>
  </si>
  <si>
    <t>-1.4301669439678515,-1.4301669439678515,-1.4301669439678515,-1.4301669439678515,-1.4301669439678515,-1.4301669439678515,-1.4301669439678515,-1.4301669439678515,-1.4301669439678515,-1.4301669439678515,-1.4301669439678515,-1.4301669439678515,-1.4301669439678515,-1.4301669439678515,-1.4301669439678515,-1.4301669439678515,-1.4301669439678515,-1.4301669439678515,-1.4301669439678515,-1.4301669439678515,-1.4301669439678515,-1.4301669439678515,-1.4301669439678515,-1.4301669439678515,-1.4301669439678515,-1.4301669439678515,-1.4301669439678515,-1.4301669439678515,-1.4301669439678515,-1.4301669439678515</t>
  </si>
  <si>
    <t>926678193002,926678193002,926678193002,926678193002,926678193002,926678193002,926678193002,926678193002,926678193002,926678193002,926678193002,926678193002,926678193002,926678193002,926678193002,926678193002,926678193002,926678193002,926678193002,926678193002,926678193002,926678193002,926678193002,926678193002,926678193002,926678193002,926678193002,926678193002,926678193002,926678193002</t>
  </si>
  <si>
    <t>-2.427998135091948,-2.405546685195689,-2.3642151757255148,-2.108553256911031,-2.030043629143056,-1.994312234132193,-1.8811842867363717,-1.8775650768729442,-1.77669760765205,-1.7707414597707112,-1.687107206310367,-1.6311728844069222,-1.6153597883389426,-1.5977605203522862,-1.5947741909540172,-1.5700008043082263,-1.5245537974499415,-1.5067252461344134,-1.4998418669480604,-1.4873408385433362,-1.4873408385433353,-1.465242008454044,-1.4652420084540434,-1.4403407643059436,-1.4301669439678515</t>
  </si>
  <si>
    <t>0.01405644416809082,0.043622493743896484,0.06768345832824707,0.07520747184753418,0.2481532096862793,0.25568056106567383,0.3253653049468994,0.36946797370910645,0.4321305751800537,0.48434948921203613,0.49887871742248535,0.5074076652526855,0.5971393585205078,0.6593003273010254,0.6959185600280762,0.7304911613464355,0.8198113441467285,0.9306306838989258,1.040971279144287,1.1407673358917236,1.4542200565338135,1.6176865100860596,2.095573902130127,2.2204251289367676,2.9791195392608643</t>
  </si>
  <si>
    <t>1,4,7,8,31,32,41,47,56,63,65,66,78,86,91,96,107,122,137,150,193,216,281,298,400</t>
  </si>
  <si>
    <t>2022-12-20 23:56:36.987622</t>
  </si>
  <si>
    <t>2022-12-20 23:57:59.803666</t>
  </si>
  <si>
    <t>-1.4265686998844604,-1.4265686998844604,-1.4265686998844604,-1.4265686998844604,-1.4265686998844604,-1.4265686998844604,-1.4265686998844604,-1.4265686998844604,-1.4265686998844604,-1.4265686998844604,-1.4265686998844604,-1.4265686998844604,-1.4265686998844604,-1.4265686998844604,-1.4265686998844604,-1.4265686998844604,-1.4265686998844604,-1.4265686998844604,-1.4265686998844604,-1.4265686998844604,-1.4265686998844604,-1.4265686998844604,-1.4265686998844604,-1.4265686998844604,-1.4265686998844604,-1.4265686998844604,-1.4265686998844604,-1.4265686998844604,-1.4265686998844604,-1.4265686998844604</t>
  </si>
  <si>
    <t>925682047050,925682047050,925682047050,925682047050,925682047050,925682047050,925682047050,925682047050,925682047050,925682047050,925682047050,925682047050,925682047050,925682047050,925682047050,925682047050,925682047050,925682047050,925682047050,925682047050,925682047050,925682047050,925682047050,925682047050,925682047050,925682047050,925682047050,925682047050,925682047050,925682047050</t>
  </si>
  <si>
    <t>-2.305835082682866,-1.884751144292228,-1.7332702862378697,-1.6555828421638008,-1.6045839152156398,-1.5459576239302053,-1.5100059021702958,-1.4941158084849258,-1.4600916988521477,-1.436448849115187,-1.427893663472379,-1.4265686998844604</t>
  </si>
  <si>
    <t>0.014049530029296875,0.028574466705322266,0.1493980884552002,0.19454145431518555,0.307844877243042,0.33942127227783203,0.46081995964050293,1.0232892036437988,1.1601345539093018,1.1908423900604248,1.3171157836914062,1.9833812713623047</t>
  </si>
  <si>
    <t>1,2,18,24,39,43,59,133,151,155,172,260</t>
  </si>
  <si>
    <t>2022-12-20 22:57:56.819516</t>
  </si>
  <si>
    <t>2022-12-20 23:58:05.035253</t>
  </si>
  <si>
    <t>2.277973258407681,2.239117578045784,2.239117578045784,2.239117578045784,2.239117578045784,2.239117578045784,2.239117578045784,2.239117578045784,2.239117578045784,2.239117578045784,2.239117578045784,2.239117578045784,2.239117578045784,2.239117578045784,2.239117578045784,2.239117578045784,2.239117578045784,2.239117578045784,2.239117578045784,2.239117578045784,2.239117578045784,2.239117578045784,2.239117578045784,2.239117578045784,2.239117578045784,2.239117578045784,2.239117578045784,2.239117578045784,2.239117578045784,2.239117578045784</t>
  </si>
  <si>
    <t>1035864740941783555034511509664966668385865872032465654226256014078312932568327270561580957,1035864740941785364285905790074374327403913283822012019734550255264578348818521767048742813,1035864740941785364285905790074374327403913283822012019734550255264578348818521767048742813,1035864740941785364285905790074374327403913283822012019734550255264578348818521767048742813,1035864740941785364285905790074374327403913283822012019734550255264578348818521767048742813,1035864740941785364285905790074374327403913283822012019734550255264578348818521767048742813,1035864740941785364285905790074374327403913283822012019734550255264578348818521767048742813,1035864740941785364285905790074374327403913283822012019734550255264578348818521767048742813,1035864740941785364285905790074374327403913283822012019734550255264578348818521767048742813,1035864740941785364285905790074374327403913283822012019734550255264578348818521767048742813,1035864740941785364285905790074374327403913283822012019734550255264578348818521767048742813,1035864740941785364285905790074374327403913283822012019734550255264578348818521767048742813,1035864740941785364285905790074374327403913283822012019734550255264578348818521767048742813,1035864740941785364285905790074374327403913283822012019734550255264578348818521767048742813,1035864740941785364285905790074374327403913283822012019734550255264578348818521767048742813,1035864740941785364285905790074374327403913283822012019734550255264578348818521767048742813,1035864740941785364285905790074374327403913283822012019734550255264578348818521767048742813,1035864740941785364285905790074374327403913283822012019734550255264578348818521767048742813,1035864740941785364285905790074374327403913283822012019734550255264578348818521767048742813,1035864740941785364285905790074374327403913283822012019734550255264578348818521767048742813,1035864740941785364285905790074374327403913283822012019734550255264578348818521767048742813,1035864740941785364285905790074374327403913283822012019734550255264578348818521767048742813,1035864740941785364285905790074374327403913283822012019734550255264578348818521767048742813,1035864740941785364285905790074374327403913283822012019734550255264578348818521767048742813,1035864740941785364285905790074374327403913283822012019734550255264578348818521767048742813,1035864740941785364285905790074374327403913283822012019734550255264578348818521767048742813,1035864740941785364285905790074374327403913283822012019734550255264578348818521767048742813,1035864740941785364285905790074374327403913283822012019734550255264578348818521767048742813,1035864740941785364285905790074374327403913283822012019734550255264578348818521767048742813,1035864740941785364285905790074374327403913283822012019734550255264578348818521767048742813</t>
  </si>
  <si>
    <t>-6.851285086652366,-6.459100699893834,-6.448310336321396,-5.945205365550035,-5.761231530705259,-5.660720949329983,-5.43806900485129,-5.366039296969885,-5.269957778948073,-5.264519497124342,-5.179595918460788,-5.061031613537714,-4.966544531107533,-4.41823390433158,-4.386944617414515,-4.381313690441159,-4.2027030103681495,-4.060677564947276,-3.882883836675398,-3.6639535517907325,-3.5994062628252412,-3.550392080907854,-3.3990813556965596,-3.351815923966032,-3.3155780480807615,-3.2728504078034724,-3.160495246243935,-3.023167958539364,-2.944133571590182,-2.9335110051232918,-2.869650131337497,-2.8591838352230794,-2.8552324267543403,-2.784066575543661,-2.7415394693965736,-2.6927609590042874,-2.4006857251929383,-2.360517936778238,-2.309782686323564,-2.1265981415368547,-1.9745152139049487,-1.9633882396308249,-1.9028763139287277,-1.7428181620848655,-1.566086781387096,-1.5240192557950905,-1.297401479679268,-1.2772961638607039,-1.219517852384516,-1.1310838842196664,-1.102601584689862,-0.9583615614101758,-0.880245315704459,-0.7765273097349239,-0.6939812279053508,-0.6566460990717751,-0.5983624190507166,-0.5410044413160133,-0.5153632816177693,-0.43227002937287684,-0.3832706028503967,-0.31680623257854157,-0.24612056245346736,-0.20596741363784574,-0.12086126963667332,0.04381835203084736,0.1118308133283489,0.13686898459018926,0.1444453434671224,0.17415530371136734,0.25910012796127835,0.26877964228930956,0.2816583059658697,0.30363004670704885,0.3146408935702771,0.35050530941568864,0.4360253165368772,0.5004611945091648,0.5058439364061363,0.5093849237688054,0.5147677129250763,0.5649909534571137,0.5714188776152948,0.5882993501999559,0.6007700350508454,0.6695589336323794,0.6839845112143285,0.8185412647711104,0.8249591152664668,0.9375576295758976,0.9491541550733009,1.0050774033612433,1.0641014255444021,1.0699926292852093,1.070606389818823,1.125988193135081,1.2823226536710137,1.3016672796484616,1.3021915120024299,1.3112608058343624,1.3600828103494127,1.398479997304987,1.4005633436075446,1.400684869097711,1.4622100911157736,1.4818312466740304,1.525240068259099,1.5252400682590994,1.5468886092745062,1.6408471283406536,1.643445049896259,1.659856734775238,1.694273749119979,1.7416725523362586,1.8789605094787756,1.8942041924054345,1.904573165745279,1.9712130163889934,1.9712130163889936,1.9820031901964295,1.98200319019643,2.027812626124867,2.027812626124868,2.040688032072164,2.1158309455952646,2.1158309455952655,2.145683707835976,2.1464640580247263,2.146494302785985,2.1464943027859857,2.1764863827025214,2.1947790691208304,2.197044762609724,2.197044762609725,2.2104380239961436,2.215611315241108,2.2367842841924728,2.239117578045784,2.277973258407681</t>
  </si>
  <si>
    <t>0.6323323249816895,7.709848880767822,10.8682119846344,15.11316704750061,19.266279220581055,22.316747665405273,25.110782384872437,25.41668677330017,25.723057746887207,26.0249502658844,28.20781421661377,28.515681266784668,29.762291193008423,31.315850257873535,35.732399463653564,37.60368537902832,37.92364478111267,39.46055555343628,41.65777826309204,43.528928995132446,45.70510149002075,49.75933289527893,50.99143314361572,52.253121852874756,53.52185916900635,58.24667930603027,58.869444847106934,60.11040258407593,64.72692561149597,68.50442600250244,69.4351122379303,70.69222116470337,71.29753851890564,71.98036074638367,74.81325054168701,75.11614346504211,78.54825735092163,81.90999746322632,83.75876975059509,85.95979332923889,91.29457187652588,95.05472826957703,96.93478512763977,97.21513271331787,99.60556244850159,105.52710056304932,109.55668473243713,110.43876147270203,111.69650363922119,113.56243371963501,116.6989357471466,119.52317953109741,124.091153383255,124.72713589668274,127.29313254356384,134.83023619651794,138.2420461177826,140.10109853744507,145.06220126152039,145.6660611629486,148.77307391166687,152.16899251937866,163.33443665504456,164.58194851875305,171.9026746749878,175.95642018318176,184.69266319274902,188.11238551139832,191.5006811618805,192.1290032863617,198.05170679092407,203.31267547607422,206.42065739631653,213.55460119247437,216.9764585494995,222.59281611442566,225.46274328231812,227.9663441181183,231.714280128479,234.22332549095154,240.40562796592712,241.96684074401855,243.83869218826294,248.83931851387024,255.38872814178467,257.5655822753906,262.8479657173157,263.457727432251,264.4033899307251,270.5949773788452,277.0783202648163,280.4920885562897,294.40636372566223,313.27090191841125,323.7660918235779,333.9661865234375,364.7374291419983,402.63982486724854,408.2206745147705,410.686416387558,415.6459426879883,420.58640933036804,428.57428216934204,441.6088800430298,449.96584701538086,464.8912191390991,475.42310214042664,480.98194098472595,502.0603907108307,536.4816291332245,580.890881061554,608.5679650306702,694.1454436779022,699.1049709320068,705.9172277450562,715.1870756149292,732.866569519043,795.0989365577698,876.0594253540039,934.4749987125397,1046.8768727779388,1182.8115532398224,1361.3671057224274,1517.5478081703186,1605.8476676940918,1664.5658707618713,1821.6344156265259,2013.7040376663208,2226.609854698181,2317.461752653122,2321.7571320533752,2416.06259226799,2466.642878293991,2570.0362536907196,2685.462764263153,2937.6023337841034,3062.2277233600616,3327.45734000206,3540.6581819057465</t>
  </si>
  <si>
    <t>1,22,32,44,56,65,74,75,76,77,84,85,89,94,108,114,115,120,127,133,140,153,157,161,165,180,182,186,201,213,216,220,222,224,233,234,245,256,262,269,286,298,304,305,313,332,345,348,352,358,368,377,392,394,402,426,437,443,459,461,471,482,518,522,546,559,587,598,609,611,630,647,657,680,691,709,718,726,738,746,766,771,777,793,814,821,838,840,843,863,884,895,940,1001,1035,1068,1167,1289,1307,1315,1331,1347,1373,1415,1442,1490,1524,1542,1610,1721,1864,1953,2229,2245,2267,2297,2354,2554,2814,3002,3366,3804,4378,4880,5164,5353,5858,6475,7161,7453,7467,7770,7933,8266,8637,9429,9802,10517,10730</t>
  </si>
  <si>
    <t>100000100010111000010101011101000100100011000111101111101100101110111011110100110001100101000011101100111011111001110101001011111111100010100110101010001101101000110100101000000001101010111010110110011010100010101010001110010111100100110110010011001010110000000000100010101111000011011000011110011101</t>
  </si>
  <si>
    <t>2022-12-20 22:58:01.267861</t>
  </si>
  <si>
    <t>2022-12-20 23:58:06.756102</t>
  </si>
  <si>
    <t>2.3055253864795016,2.3055253864795016,2.3055253864795016,2.3055253864795016,2.3055253864795016,2.3055253864795016,2.3055253864795016,2.3055253864795016,2.3055253864795016,2.3055253864795016,2.3055253864795016,2.3055253864795016,2.3055253864795016,2.3055253864795016,2.3055253864795016,2.3055253864795016,2.3055253864795016,2.3055253864795016,2.3055253864795016,2.3055253864795016,2.3055253864795016,2.3055253864795016,2.3055253864795016,2.3055253864795016,2.3055253864795016,2.3055253864795016,2.3055253864795016,2.3055253864795016,2.3055253864795016,2.3055253864795016</t>
  </si>
  <si>
    <t>1740455479441269476785033825532158289664095490006519214932395481533632438002919820951571991,1740455479441269476785033825532158289664095490006519214932395481533632438002919820951571991,1740455479441269476785033825532158289664095490006519214932395481533632438002919820951571991,1740455479441269476785033825532158289664095490006519214932395481533632438002919820951571991,1740455479441269476785033825532158289664095490006519214932395481533632438002919820951571991,1740455479441269476785033825532158289664095490006519214932395481533632438002919820951571991,1740455479441269476785033825532158289664095490006519214932395481533632438002919820951571991,1740455479441269476785033825532158289664095490006519214932395481533632438002919820951571991,1740455479441269476785033825532158289664095490006519214932395481533632438002919820951571991,1740455479441269476785033825532158289664095490006519214932395481533632438002919820951571991,1740455479441269476785033825532158289664095490006519214932395481533632438002919820951571991,1740455479441269476785033825532158289664095490006519214932395481533632438002919820951571991,1740455479441269476785033825532158289664095490006519214932395481533632438002919820951571991,1740455479441269476785033825532158289664095490006519214932395481533632438002919820951571991,1740455479441269476785033825532158289664095490006519214932395481533632438002919820951571991,1740455479441269476785033825532158289664095490006519214932395481533632438002919820951571991,1740455479441269476785033825532158289664095490006519214932395481533632438002919820951571991,1740455479441269476785033825532158289664095490006519214932395481533632438002919820951571991,1740455479441269476785033825532158289664095490006519214932395481533632438002919820951571991,1740455479441269476785033825532158289664095490006519214932395481533632438002919820951571991,1740455479441269476785033825532158289664095490006519214932395481533632438002919820951571991,1740455479441269476785033825532158289664095490006519214932395481533632438002919820951571991,1740455479441269476785033825532158289664095490006519214932395481533632438002919820951571991,1740455479441269476785033825532158289664095490006519214932395481533632438002919820951571991,1740455479441269476785033825532158289664095490006519214932395481533632438002919820951571991,1740455479441269476785033825532158289664095490006519214932395481533632438002919820951571991,1740455479441269476785033825532158289664095490006519214932395481533632438002919820951571991,1740455479441269476785033825532158289664095490006519214932395481533632438002919820951571991,1740455479441269476785033825532158289664095490006519214932395481533632438002919820951571991,1740455479441269476785033825532158289664095490006519214932395481533632438002919820951571991</t>
  </si>
  <si>
    <t>-6.126796554699862,-6.0921473347620285,-6.0318971290456185,-5.947387637524313,-5.06531497405784,-4.716231620875726,-4.642172499226644,-4.623050834607486,-4.378204712355397,-4.174044667387441,-4.092451619249744,-3.9821974822115185,-3.9646942036159745,-3.9447931933081235,-3.8971539179600683,-3.857157457288757,-3.5840863239618894,-3.528402935082019,-3.5224859668853417,-3.4847218190267344,-3.401723755251964,-3.335581345581651,-3.287829860439175,-3.2243399352278597,-3.2092914636553944,-3.1917740180892924,-3.1833081383916224,-3.070682215233496,-3.034214927010679,-2.896857184438892,-2.748261315359369,-2.678412827597642,-2.647150571275696,-2.6327792071149236,-2.519961418516692,-2.489793453604929,-2.4292589330320693,-2.3310205156311525,-2.277823315417276,-2.2023907110947665,-2.031408066617976,-1.8280623969830148,-1.741894746123154,-1.6957611168472349,-1.569832046766795,-1.4986925680672045,-1.4661394940657861,-1.457864492349125,-1.4331029952191112,-1.3460400555943817,-1.325990462399388,-1.2007631380702264,-1.1576090500286138,-1.1418561779757996,-1.1250245772543965,-1.0488853242140823,-1.0483816083903816,-0.9502908422222371,-0.9377404892540755,-0.909029207411332,-0.8961921211217702,-0.8873088965655165,-0.8606649900045195,-0.8288633986784955,-0.8168886862922589,-0.7038723863765622,-0.6973345402028124,-0.6389613352913617,-0.6333612617458402,-0.5468023441842482,-0.5060038238729234,-0.33127257589188447,-0.32186258049041144,-0.3066405390782111,-0.22113579031958064,-0.186732422244753,-0.1790185129976027,-0.14821819743005096,-0.10534162935254238,-0.0746361154673561,0.042930191479444046,0.06007427874822402,0.07005706735145034,0.10583138066388154,0.12328883628085442,0.13071286342699107,0.13714589288818624,0.209541095520322,0.23887606411695606,0.24394920959875827,0.29829056190898773,0.3185176866840458,0.3315362718769101,0.4015487134735006,0.41098866996185307,0.4517250367714253,0.4594393533694187,0.49230793276015794,0.5580737594599858,0.5894990186968455,0.7082987415075813,0.7584177672567529,0.7792519453664298,0.7816737448760677,0.8400711458000515,0.8849743292825041,0.9145433417135915,0.9464172598002818,0.9657115862805791,0.991343191476927,0.9973573222518276,1.054986923932199,1.062998190831901,1.065921442320315,1.1405768709221928,1.1406349331336703,1.1460260818081902,1.1912621630579365,1.1946310465666374,1.2087523359325838,1.3220749554535438,1.5180257163393762,1.5377318942439495,1.5448860735116752,1.6057349070370706,1.6341817152308318,1.693816407431453,1.7362135506195708,1.764746359315165,1.7705401804603977,1.809184401123537,1.8337922542209435,1.8561854310573542,1.873702470504086,1.875430306677179,1.8974205652163665,1.8982376799542027,1.8993488175422903,1.9140867697141968,1.918182879595591,1.9595329452675196,1.9608344578394534,1.9687128782278036,1.9828273475342288,1.9828273475342302,2.0038029815734353,2.010021625479846,2.0199553979655467,2.019955397965547,2.0544862852796792,2.0766024010542568,2.11211248434527,2.1842852697946364,2.188358071016694,2.1883580710166948,2.2422662373532924,2.259079817149785,2.266928072461724,2.267515282614732,2.2679201341639903,2.2901596621490605,2.3055253864795016</t>
  </si>
  <si>
    <t>0.6377658843994141,10.189533948898315,10.504388093948364,10.834755897521973,13.24118685722351,19.506274223327637,21.07866883277893,22.94159984588623,23.870787143707275,26.078195571899414,28.603514909744263,28.90941619873047,29.874179124832153,31.740825414657593,32.05635070800781,33.61672043800354,35.19972777366638,39.89288663864136,40.201760053634644,42.37649631500244,42.69137191772461,43.62301468849182,44.244784116744995,46.109290599823,46.415220975875854,47.04514956474304,48.29120707511902,48.608630418777466,49.230984687805176,51.45700454711914,52.07526230812073,53.975337982177734,54.28633117675781,56.469937801361084,56.783825397491455,58.01400685310364,58.324934005737305,60.14873456954956,60.77342104911804,61.721142053604126,62.642892837524414,64.26967597007751,67.45127463340759,68.69300866127014,70.91905522346497,72.78177571296692,74.65444803237915,78.05883765220642,81.20055961608887,82.17190361022949,82.79716777801514,84.94758796691895,85.247967004776,92.50649738311768,95.82915186882019,98.61299729347229,100.4875316619873,101.1188588142395,106.658451795578,108.86642456054688,113.60950112342834,120.4843647480011,120.8093101978302,121.74598741531372,122.07751154899597,123.05198788642883,128.76174592971802,132.53464651107788,136.87606620788574,140.33856749534607,141.59634447097778,144.4195373058319,150.0476369857788,156.3410608768463,158.20210719108582,167.11939692497253,179.6245241165161,190.06825733184814,195.40247297286987,202.8916530609131,212.25373935699463,218.55416345596313,219.47987055778503,219.7842607498169,224.16599249839783,232.01584887504578,238.8488347530365,241.02615427970886,253.27270221710205,258.5691730976105,259.1974060535431,262.67923879623413,266.7569966316223,279.1778037548065,283.60567235946655,284.5435197353363,288.85339975357056,299.4742498397827,302.28336787223816,304.1227197647095,310.017959356308,315.67335653305054,321.84473872184753,330.1927568912506,334.5694053173065,343.3376808166504,351.1725833415985,352.4207730293274,371.30122232437134,400.39680433273315,408.78629660606384,430.78819155693054,445.8524582386017,472.1957414150238,481.63399052619934,515.089165687561,517.2535865306854,525.0658309459686,541.2375574111938,556.5903072357178,563.1338131427765,594.9309101104736,749.38188123703,828.4502151012421,893.3770661354065,901.5612123012543,923.2731442451477,935.7849671840668,1095.1317286491394,1103.5167729854584,1232.425529241562,1236.7730877399445,1340.2844259738922,1350.9809215068817,1360.6727130413055,1376.2953596115112,1384.77476644516,1455.2574172019958,1465.2793622016907,1540.5330817699432,1626.4174654483795,1709.1437287330627,1761.4807198047638,1870.2204101085663,1886.4967815876007,1895.2177362442017,1974.8277201652527,2152.899445295334,2169.4196650981903,2255.223405599594,2295.5258061885834,2301.724817276001,2337.0074656009674,2354.1702632904053,2377.99777841568,2476.202749490738,2685.777802467346,2907.7149035930634,3046.2949788570404,3054.989140510559,3087.037851333618,3154.0551495552063</t>
  </si>
  <si>
    <t>1,29,30,31,38,57,62,68,71,78,86,87,90,96,97,102,107,122,123,130,131,134,136,142,143,145,149,150,152,159,161,167,168,175,176,180,181,187,189,192,195,200,210,214,221,227,233,244,254,257,259,266,267,290,301,310,316,318,336,343,358,380,381,384,385,388,406,418,432,443,447,456,474,494,500,529,569,602,619,643,673,693,696,697,711,736,758,765,804,821,823,834,847,887,901,904,918,952,961,967,986,1004,1024,1051,1065,1093,1118,1122,1183,1276,1303,1374,1422,1507,1538,1645,1652,1677,1729,1778,1799,1901,2396,2648,2856,2882,2951,2991,3504,3531,3945,3959,4290,4324,4355,4405,4432,4657,4689,4930,5206,5470,5637,5985,6037,6065,6319,6890,6943,7218,7347,7367,7480,7535,7611,7925,8596,9285,9691,9717,9811,10008</t>
  </si>
  <si>
    <t>110110101011101001010111101100110010000101001000010001100000000010100010101001100011011001101111010010011110000010110000011010011011001101110011101100110101101000000101101011110011110000011111011111100001111111011101100011101000010011010000101100111110000010100101011010100111101110000100111000010111</t>
  </si>
  <si>
    <t>2022-12-20 23:56:42.257707</t>
  </si>
  <si>
    <t>2022-12-20 23:58:08.975307</t>
  </si>
  <si>
    <t>-1.4265686998844607,-1.4265686998844607,-1.4265686998844607,-1.4265686998844607,-1.4265686998844607,-1.4265686998844607,-1.4265686998844607,-1.4265686998844607,-1.4265686998844607,-1.4265686998844607,-1.4265686998844607,-1.4265686998844607,-1.4265686998844607,-1.4265686998844607,-1.4265686998844607,-1.4265686998844607,-1.4265686998844607,-1.4265686998844607,-1.4265686998844607,-1.4265686998844607,-1.4265686998844607,-1.4265686998844607,-1.4265686998844607,-1.4265686998844607,-1.4265686998844607,-1.4265686998844607,-1.4265686998844607,-1.4265686998844607,-1.4265686998844607,-1.4265686998844607</t>
  </si>
  <si>
    <t>923535083598,923535083598,923535083598,923535083598,923535083598,923535083598,923535083598,923535083598,923535083598,923535083598,923535083598,923535083598,923535083598,923535083598,923535083598,923535083598,923535083598,923535083598,923535083598,923535083598,923535083598,923535083598,923535083598,923535083598,923535083598,923535083598,923535083598,923535083598,923535083598,923535083598</t>
  </si>
  <si>
    <t>-2.399050207555767,-2.2946241105822027,-2.279782058187007,-2.0903322168629375,-2.0295498627091413,-1.9619386175028795,-1.7742970224130656,-1.710365936927766,-1.6885653068073434,-1.6628768011797308,-1.6348756970868659,-1.5340989322274812,-1.4385525197381963,-1.4385525197381959,-1.4274664590346515,-1.4265686998844607</t>
  </si>
  <si>
    <t>0.013048171997070312,0.08121013641357422,0.10828423500061035,0.12131643295288086,0.14838790893554688,0.2847468852996826,0.3293592929840088,0.35694336891174316,0.40457868576049805,0.4537198543548584,0.4862987995147705,0.5996007919311523,1.8620984554290771,2.5464961528778076,2.8634233474731445,9.29832148551941</t>
  </si>
  <si>
    <t>1,10,14,16,20,40,46,50,57,64,69,86,272,373,420,1357</t>
  </si>
  <si>
    <t>2022-12-20 22:58:15.224447</t>
  </si>
  <si>
    <t>2022-12-20 23:58:16.285564</t>
  </si>
  <si>
    <t>2.2295068596705674,2.229008774456124,2.229008774456124,2.229008774456124,2.229008774456124,2.229008774456124,2.229008774456124,2.229008774456124,2.229008774456124,2.229008774456124,2.229008774456124,2.229008774456124,2.229008774456124,2.229008774456124,2.229008774456124,2.229008774456124,2.229008774456124,2.229008774456124,2.229008774456124,2.229008774456124,2.229008774456124,2.229008774456124,2.229008774456124,2.229008774456124,2.229008774456124,2.229008774456124,2.229008774456124,2.229008774456124,2.229008774456124,2.229008774456124</t>
  </si>
  <si>
    <t>1389240292951792512487379571420156879086790411168402217327432394189622797251488186054063195,1389239807288274802910705959808234444727341763617997093801852579285783005213670104900416603,1389239807288274802910705959808234444727341763617997093801852579285783005213670104900416603,1389239807288274802910705959808234444727341763617997093801852579285783005213670104900416603,1389239807288274802910705959808234444727341763617997093801852579285783005213670104900416603,1389239807288274802910705959808234444727341763617997093801852579285783005213670104900416603,1389239807288274802910705959808234444727341763617997093801852579285783005213670104900416603,1389239807288274802910705959808234444727341763617997093801852579285783005213670104900416603,1389239807288274802910705959808234444727341763617997093801852579285783005213670104900416603,1389239807288274802910705959808234444727341763617997093801852579285783005213670104900416603,1389239807288274802910705959808234444727341763617997093801852579285783005213670104900416603,1389239807288274802910705959808234444727341763617997093801852579285783005213670104900416603,1389239807288274802910705959808234444727341763617997093801852579285783005213670104900416603,1389239807288274802910705959808234444727341763617997093801852579285783005213670104900416603,1389239807288274802910705959808234444727341763617997093801852579285783005213670104900416603,1389239807288274802910705959808234444727341763617997093801852579285783005213670104900416603,1389239807288274802910705959808234444727341763617997093801852579285783005213670104900416603,1389239807288274802910705959808234444727341763617997093801852579285783005213670104900416603,1389239807288274802910705959808234444727341763617997093801852579285783005213670104900416603,1389239807288274802910705959808234444727341763617997093801852579285783005213670104900416603,1389239807288274802910705959808234444727341763617997093801852579285783005213670104900416603,1389239807288274802910705959808234444727341763617997093801852579285783005213670104900416603,1389239807288274802910705959808234444727341763617997093801852579285783005213670104900416603,1389239807288274802910705959808234444727341763617997093801852579285783005213670104900416603,1389239807288274802910705959808234444727341763617997093801852579285783005213670104900416603,1389239807288274802910705959808234444727341763617997093801852579285783005213670104900416603,1389239807288274802910705959808234444727341763617997093801852579285783005213670104900416603,1389239807288274802910705959808234444727341763617997093801852579285783005213670104900416603,1389239807288274802910705959808234444727341763617997093801852579285783005213670104900416603,1389239807288274802910705959808234444727341763617997093801852579285783005213670104900416603</t>
  </si>
  <si>
    <t>-5.987897580857392,-5.8643692149306,-5.724142703437556,-5.506571790500457,-5.058587307176057,-4.886665688152977,-4.494481363805427,-3.900303092960365,-3.8514979761686523,-3.8401867400962777,-3.7903335363846584,-3.638343971307249,-3.58017198372826,-3.522335489857408,-3.518776126640581,-3.4678223643302957,-3.2450746900086522,-3.196560807937625,-3.148045776728477,-3.123355921963532,-3.0509270962965758,-2.9572893562103646,-2.957282857921447,-2.892170657284353,-2.8845254258179027,-2.867921111005969,-2.860233028235844,-2.7861456822827186,-2.7761104397125966,-2.7518555053204503,-2.6508511735866156,-2.387600109555167,-2.2872822004541264,-2.2615607820968298,-2.165275101601839,-1.9948400258636874,-1.989020065497992,-1.9547871570402504,-1.923293317839525,-1.8404348259288252,-1.7320851457044266,-1.577676796179105,-1.5140904378481954,-1.433122675485646,-1.4179827826987692,-1.4065499477338586,-1.371682588017264,-1.3064201324601323,-1.1905451718957625,-1.167266484860264,-1.025793239621376,-1.00372537940628,-0.9972236089263011,-0.9941162006251018,-0.9634768041410114,-0.9272251157264575,-0.9214744952646092,-0.7768320599266845,-0.7456268638995707,-0.6910866650843481,-0.6473344254057963,-0.6224331384898839,-0.5435322002061138,-0.4822205261234176,-0.43322353724036505,-0.38186786235147185,-0.3328061826837979,-0.2649639489003073,-0.2282308959451863,-0.14258649881815677,-0.06924611766347147,-0.06686201251202076,-0.031394724980856104,-0.0010850790360364404,0.041699947827268324,0.08685374679658281,0.1015016122231569,0.10369829587990759,0.15893487954085922,0.1733749804673269,0.22130937381228113,0.22169047104206968,0.22558335921378825,0.26388583108359603,0.2712695905341016,0.2887438303064652,0.3634003308276814,0.42503025181302895,0.5016450154803657,0.5132464008118031,0.5388437620074544,0.6120755582128072,0.6601955631069445,0.6664447049850992,0.7959171775455954,0.8120096981168886,0.8207297209267256,0.894742226275321,0.8959879893405567,0.8963600391904585,0.9046810218234383,0.962430672365369,0.9678688883865494,1.0254495967699793,1.1033217308582317,1.129725732499249,1.1438302263994429,1.1445796361027722,1.1554879776051252,1.2162796290543005,1.2207355367160886,1.2652376169209936,1.26869970704868,1.2686997070486805,1.283171602747864,1.283480394614305,1.3044283648084896,1.3677714395855989,1.3678674800884443,1.3766499052759766,1.3920597539488502,1.5389125133280022,1.5547742028271019,1.5889209626911145,1.637181886117455,1.6431064069883132,1.6906444352444145,1.7248944981290621,1.7400488260305098,1.8530005195918027,1.910418982171862,1.917628847683909,1.9220106286751517,1.9500279457734933,2.0057262902777526,2.013377595573587,2.0160029274025177,2.027722868176374,2.115912231911547,2.115912231911548,2.118913294543353,2.1508550513163405,2.153511971310814,2.2111431730038404,2.229008774456124,2.2295068596705674</t>
  </si>
  <si>
    <t>0.7039391994476318,4.669570684432983,6.859860897064209,8.407297134399414,15.30837106704712,24.078541040420532,24.716354846954346,26.9501850605011,31.94970703125,32.886908531188965,33.82214426994324,34.133031129837036,34.76086211204529,35.08032941818237,35.732731103897095,37.914101362228394,38.53487491607666,41.0641450881958,43.53839063644409,44.14670276641846,44.75604844093323,47.22849225997925,50.09190654754639,50.733845710754395,51.03978991508484,51.36515712738037,52.317394971847534,53.93649911880493,54.84522294998169,55.49313735961914,57.36865186691284,58.008135080337524,60.525392293930054,62.1119909286499,63.04875946044922,65.531334400177,71.49798798561096,73.07612109184265,74.34031653404236,74.66126942634583,75.58117604255676,77.46113085746765,81.10283470153809,82.35593891143799,84.82295536994934,85.43828678131104,86.05706834793091,88.26500201225281,89.50703978538513,95.02215027809143,98.50007653236389,99.1253969669342,100.71359372138977,101.95381426811218,109.75781440734863,110.99032974243164,112.55195689201355,115.44599986076355,118.59411931037903,119.83511710166931,121.69975709915161,124.49336862564087,125.746572971344,126.05347990989685,129.5216875076294,130.14450907707214,130.45641946792603,133.56648445129395,136.02636289596558,140.1338186264038,142.95567631721497,143.58811044692993,152.802738904953,157.15732073783875,160.2654664516449,164.9729254245758,170.9607560634613,172.51809120178223,173.15792608261108,174.76963424682617,177.29402995109558,181.05927348136902,181.99352145195007,182.92490434646606,189.1622130870819,190.09789514541626,190.41032671928406,194.7805631160736,229.28395557403564,243.06655740737915,250.92439699172974,267.142138004303,275.192636013031,296.0895218849182,296.41283774375916,302.6662709712982,305.36517214775085,306.9363489151001,310.70734190940857,313.5094516277313,314.12573862075806,339.19235157966614,361.9675076007843,379.9835629463196,383.0876085758209,389.9651665687561,416.8932988643646,422.8173174858093,437.15445923805237,465.13270807266235,472.4992690086365,490.74380898475647,518.2913179397583,530.8264801502228,531.1368477344513,585.226170539856,611.299243927002,615.6427738666534,638.2927811145782,653.9634876251221,659.9889726638794,668.7330915927887,699.8169927597046,801.939651966095,824.4809904098511,969.7888443470001,1240.5946147441864,1298.6052355766296,1313.5862317085266,1341.6192195415497,1400.1754443645477,1570.6102766990662,1666.977329492569,1791.0626909732819,1976.8378596305847,2016.6688611507416,2548.864531517029,2740.553731203079,2840.399692773819,2893.3600420951843,3027.964768409729,3034.140047311783,3074.7551550865173,3076.445918560028,3100.2860243320465,3594.001103401184</t>
  </si>
  <si>
    <t>1,12,19,24,46,74,76,83,99,102,105,106,108,109,111,118,120,128,136,138,140,148,157,159,160,161,164,169,172,174,180,182,190,195,198,206,225,230,234,235,238,244,256,260,268,270,272,279,283,301,312,314,319,323,348,352,357,366,376,380,386,395,399,400,411,413,414,424,432,445,454,456,486,500,510,525,544,549,551,556,564,576,579,582,602,605,606,620,730,774,799,851,877,944,945,965,974,979,991,1000,1002,1082,1155,1213,1223,1245,1332,1351,1397,1487,1511,1569,1657,1697,1698,1871,1954,1968,2041,2091,2110,2138,2237,2563,2635,3100,3968,4153,4200,4290,4477,5021,5329,5724,6317,6444,8146,8758,9069,9224,9617,9635,9754,9759,9829,10591</t>
  </si>
  <si>
    <t>101011101001011011110111000011111100110101000111011100000100000110001101111000111011010010100001111110010110010101001010110110100101010101100011000101110000001110011110000101111101001110110011011001111000111000111111000100000101100111110000101100010000000100110000111000110011000010011011010001011011</t>
  </si>
  <si>
    <t>2022-12-20 22:58:11.034351</t>
  </si>
  <si>
    <t>2022-12-20 23:58:16.873911</t>
  </si>
  <si>
    <t>2.3140663838936875,2.3140663838936875,2.3140663838936875,2.3140663838936875,2.3140663838936875,2.3140663838936875,2.3140663838936875,2.3140663838936875,2.3140663838936875,2.3140663838936875,2.3140663838936875,2.3140663838936875,2.3140663838936875,2.3140663838936875,2.3140663838936875,2.3140663838936875,2.3140663838936875,2.3140663838936875,2.3140663838936875,2.3140663838936875,2.3140663838936875,2.3140663838936875,2.3140663838936875,2.3140663838936875,2.3140663838936875,2.3140663838936875,2.3140663838936875,2.3140663838936875,2.3140663838936875,2.3140663838936875</t>
  </si>
  <si>
    <t>573732127911365445631183208758954334842473035517627965128824259805198391873783397279744983,573732127911365445631183208758954334842473035517627965128824259805198391873783397279744983,573732127911365445631183208758954334842473035517627965128824259805198391873783397279744983,573732127911365445631183208758954334842473035517627965128824259805198391873783397279744983,573732127911365445631183208758954334842473035517627965128824259805198391873783397279744983,573732127911365445631183208758954334842473035517627965128824259805198391873783397279744983,573732127911365445631183208758954334842473035517627965128824259805198391873783397279744983,573732127911365445631183208758954334842473035517627965128824259805198391873783397279744983,573732127911365445631183208758954334842473035517627965128824259805198391873783397279744983,573732127911365445631183208758954334842473035517627965128824259805198391873783397279744983,573732127911365445631183208758954334842473035517627965128824259805198391873783397279744983,573732127911365445631183208758954334842473035517627965128824259805198391873783397279744983,573732127911365445631183208758954334842473035517627965128824259805198391873783397279744983,573732127911365445631183208758954334842473035517627965128824259805198391873783397279744983,573732127911365445631183208758954334842473035517627965128824259805198391873783397279744983,573732127911365445631183208758954334842473035517627965128824259805198391873783397279744983,573732127911365445631183208758954334842473035517627965128824259805198391873783397279744983,573732127911365445631183208758954334842473035517627965128824259805198391873783397279744983,573732127911365445631183208758954334842473035517627965128824259805198391873783397279744983,573732127911365445631183208758954334842473035517627965128824259805198391873783397279744983,573732127911365445631183208758954334842473035517627965128824259805198391873783397279744983,573732127911365445631183208758954334842473035517627965128824259805198391873783397279744983,573732127911365445631183208758954334842473035517627965128824259805198391873783397279744983,573732127911365445631183208758954334842473035517627965128824259805198391873783397279744983,573732127911365445631183208758954334842473035517627965128824259805198391873783397279744983,573732127911365445631183208758954334842473035517627965128824259805198391873783397279744983,573732127911365445631183208758954334842473035517627965128824259805198391873783397279744983,573732127911365445631183208758954334842473035517627965128824259805198391873783397279744983,573732127911365445631183208758954334842473035517627965128824259805198391873783397279744983,573732127911365445631183208758954334842473035517627965128824259805198391873783397279744983</t>
  </si>
  <si>
    <t>-6.504194493987116,-6.098704160481117,-6.098033441713901,-5.944368187372651,-5.58258614569469,-5.031462238755305,-4.5506157065435255,-4.36026254716071,-3.901053265139166,-3.8939468083833444,-3.661473345031519,-3.4421462396431592,-3.350820551800703,-3.184502651548967,-3.075382344521738,-3.0315697607989036,-2.785888120995994,-2.754749349820771,-2.7104282872023426,-2.7096108011793474,-2.688218310136101,-2.677967868658059,-2.5892687369826763,-2.557117033524719,-2.5189794096944578,-2.512728959998223,-2.241922012562227,-2.115141935776461,-2.044637548836752,-1.9837691806755284,-1.9724846342095805,-1.9103864948574363,-1.891670680069478,-1.8504411030304397,-1.7442410264704287,-1.6116087967256394,-1.499753355169903,-1.4593421888630478,-1.4383564192389708,-1.3516046332313807,-1.3484558146716383,-1.2396994279019453,-1.187301089793359,-1.0900528327049708,-0.9705308783884388,-0.9225066473220322,-0.9198892774919305,-0.8422225671139124,-0.8387282223903414,-0.8224965935836277,-0.7956823743606232,-0.7256263826823967,-0.7032002410589038,-0.5757116441972354,-0.5298196631662118,-0.4467021429426924,-0.41530117429361246,-0.4039566953883409,-0.35841342775095675,-0.31119680833825736,-0.23106618463059028,-0.1956059892989194,-0.17908989860917454,-0.09828029691959447,-0.08224693693252813,-0.05355637123372187,-0.0245555644297184,-0.012946013454575078,0.05395505482180506,0.06459858122550827,0.08315517578153778,0.13399612165056413,0.14397814375926152,0.29682052375929746,0.32105448739449455,0.3836581691989047,0.45263297247784035,0.47893990104996165,0.5434849498957066,0.5750152751921027,0.5941079272894031,0.6041400160939996,0.6796854860772495,0.7370824206319735,0.7468212244662965,0.7688766460685368,0.8247650673989867,0.9061390031028189,0.9535377056692369,0.953825471276383,0.9667210970714561,0.9705789899982519,1.0215977862945542,1.0676725403384766,1.125142967087486,1.1619063517680888,1.1914387483319664,1.2017038305848287,1.2107354298921473,1.3031443059722896,1.3437772910091255,1.3830732956954752,1.3966271386330484,1.4060432154568114,1.4925298177142046,1.499111763610202,1.5063467040398058,1.506349626719405,1.5121918674144454,1.6519924931554866,1.6779217051337754,1.6870151114757113,1.6898593903331032,1.710937823653349,1.7137831960312329,1.7202305314492192,1.7419406754257585,1.763084969500848,1.8053900322589533,1.8058951965367007,1.8125272592269541,1.8806857465821771,1.9524390737109163,2.00264456019326,2.016499384442533,2.131628619602841,2.1606958939627448,2.221355824809576,2.221355824809577,2.23765925782829,2.237659257828292,2.2467604900260723,2.249323091711924,2.309628591782483,2.3096285917824835,2.3134229648205364,2.3140663838936875</t>
  </si>
  <si>
    <t>0.7554631233215332,8.270001649856567,8.5747709274292,8.890775918960571,11.410023212432861,13.296023845672607,13.921746969223022,15.181370973587036,19.946738481521606,20.870152711868286,23.98364233970642,24.276973247528076,26.791046380996704,28.040886878967285,28.96562147140503,29.611933708190918,31.782160997390747,34.55802297592163,37.3563768863678,38.28801131248474,38.92686438560486,39.883718967437744,40.202128410339355,42.37297224998474,43.63264203071594,43.94056725502014,44.24595522880554,46.10066890716553,49.1502161026001,49.44806933403015,50.060335874557495,50.997398853302,51.62068486213684,53.19780111312866,54.74744462966919,59.499781370162964,62.003111124038696,63.55578541755676,64.19638800621033,64.80272507667542,65.42751717567444,67.28450345993042,68.50793886184692,71.6110999584198,72.25447368621826,78.43974256515503,82.8172378540039,83.40993809700012,83.70633673667908,86.44224572181702,87.67698740959167,88.92830538749695,91.72497272491455,93.31011247634888,100.45478391647339,100.75813150405884,107.0153956413269,107.61507558822632,113.62052655220032,118.96667051315308,125.85867810249329,126.15808844566345,130.1864116191864,131.74405217170715,139.8161976337433,142.67109441757202,151.04265522956848,151.34318089485168,157.05351495742798,159.80308151245117,178.30980038642883,189.17258548736572,191.6738212108612,198.7855579853058,202.8474419116974,208.51085352897644,210.72787308692932,234.42031693458557,246.27773642539978,255.07437586784363,266.8213481903076,270.58061480522156,278.3045508861542,292.8578703403473,298.03429341316223,312.6629240512848,335.8829607963562,365.07095670700073,381.76832938194275,395.69527673721313,404.74985361099243,406.2978467941284,410.8935353755951,414.8954281806946,459.71688866615295,472.65340995788574,475.09891414642334,483.29055166244507,487.6640303134918,514.4032626152039,556.1018574237823,558.6111125946045,569.4295725822449,570.0589723587036,573.1774349212646,581.5664322376251,588.0523679256439,616.8146276473999,617.4449558258057,624.4948651790619,633.939151763916,644.2180345058441,647.0007016658783,651.0550031661987,657.8848292827606,660.698974609375,704.6069958209991,793.4204442501068,824.5630660057068,848.6388523578644,865.1502389907837,867.9784729480743,1029.154573917389,1265.4107549190521,1298.7480459213257,1473.5789363384247,1596.9622213840485,1795.5967841148376,1960.831175327301,2119.0511903762817,2246.418148994446,2456.705988407135,2832.1784927845,2915.411212205887,3137.3873419761658,3163.974709033966,3278.6258924007416</t>
  </si>
  <si>
    <t>1,22,23,24,32,38,40,44,59,62,72,73,81,85,88,90,97,106,115,118,120,123,124,131,135,136,137,143,153,154,156,159,161,166,171,186,194,199,201,203,205,211,215,225,227,247,261,263,264,273,277,281,290,295,318,319,339,341,360,377,399,400,413,418,444,453,480,481,500,509,568,603,611,634,647,665,672,748,786,814,852,864,889,936,953,1000,1075,1169,1223,1268,1297,1302,1317,1330,1474,1516,1524,1550,1564,1650,1784,1792,1827,1829,1839,1866,1887,1979,1981,2004,2035,2068,2077,2090,2112,2121,2262,2547,2647,2724,2777,2786,3305,4066,4173,4734,5131,5767,6297,6805,7215,7890,9094,9346,10007,10087,10370</t>
  </si>
  <si>
    <t>010010000001101000111110101010111100010000111000111011011001011000110010001100111011111011100010010110001000000010010011101100100011111010010101110000001011111011110111001100000111000100000000101011000111001111101000011101100000111111000011000001001010111110110111010110100011111110100100001111010111</t>
  </si>
  <si>
    <t>2022-12-20 22:58:17.727654</t>
  </si>
  <si>
    <t>2022-12-20 23:58:20.002836</t>
  </si>
  <si>
    <t>1.9877377598018842,1.9877377598018842,1.9877377598018842,1.9877377598018842,1.9877377598018842,1.9877377598018842,1.9877377598018842,1.9877377598018842,1.9877377598018842,1.9877377598018842,1.9877377598018842,1.9877377598018842,1.9877377598018842,1.9877377598018842,1.9877377598018842,1.9877377598018842,1.9877377598018842,1.9877377598018842,1.9877377598018842,1.9877377598018842,1.9877377598018842,1.9877377598018842,1.9877377598018842,1.9877377598018842,1.9877377598018842,1.9877377598018842,1.9877377598018842,1.9877377598018842,1.9877377598018842,1.9877377598018842</t>
  </si>
  <si>
    <t>526508058081867726859118071993986890580181084783387824422271157842786873050676162893218647,526508058081867726859118071993986890580181084783387824422271157842786873050676162893218647,526508058081867726859118071993986890580181084783387824422271157842786873050676162893218647,526508058081867726859118071993986890580181084783387824422271157842786873050676162893218647,526508058081867726859118071993986890580181084783387824422271157842786873050676162893218647,526508058081867726859118071993986890580181084783387824422271157842786873050676162893218647,526508058081867726859118071993986890580181084783387824422271157842786873050676162893218647,526508058081867726859118071993986890580181084783387824422271157842786873050676162893218647,526508058081867726859118071993986890580181084783387824422271157842786873050676162893218647,526508058081867726859118071993986890580181084783387824422271157842786873050676162893218647,526508058081867726859118071993986890580181084783387824422271157842786873050676162893218647,526508058081867726859118071993986890580181084783387824422271157842786873050676162893218647,526508058081867726859118071993986890580181084783387824422271157842786873050676162893218647,526508058081867726859118071993986890580181084783387824422271157842786873050676162893218647,526508058081867726859118071993986890580181084783387824422271157842786873050676162893218647,526508058081867726859118071993986890580181084783387824422271157842786873050676162893218647,526508058081867726859118071993986890580181084783387824422271157842786873050676162893218647,526508058081867726859118071993986890580181084783387824422271157842786873050676162893218647,526508058081867726859118071993986890580181084783387824422271157842786873050676162893218647,526508058081867726859118071993986890580181084783387824422271157842786873050676162893218647,526508058081867726859118071993986890580181084783387824422271157842786873050676162893218647,526508058081867726859118071993986890580181084783387824422271157842786873050676162893218647,526508058081867726859118071993986890580181084783387824422271157842786873050676162893218647,526508058081867726859118071993986890580181084783387824422271157842786873050676162893218647,526508058081867726859118071993986890580181084783387824422271157842786873050676162893218647,526508058081867726859118071993986890580181084783387824422271157842786873050676162893218647,526508058081867726859118071993986890580181084783387824422271157842786873050676162893218647,526508058081867726859118071993986890580181084783387824422271157842786873050676162893218647,526508058081867726859118071993986890580181084783387824422271157842786873050676162893218647,526508058081867726859118071993986890580181084783387824422271157842786873050676162893218647</t>
  </si>
  <si>
    <t>-6.7966985659212735,-6.7669224208567345,-6.434730646541349,-6.396599894008541,-5.923501481702573,-5.887672004223311,-5.770348939210516,-5.600457519470048,-5.349511669349103,-5.005771854429731,-4.682093004225813,-4.570034711397388,-4.557554917650874,-4.4907810117007685,-4.172392066847748,-3.9656423985472578,-3.776721803035591,-3.626930204431871,-3.461582709520896,-3.2459305190119263,-3.2116771159953768,-3.0646505055527675,-3.0459878978489137,-3.0418539642390154,-2.965218549907427,-2.8720238734628776,-2.8471371419637284,-2.642546337145539,-2.636219836300478,-2.6019458431111495,-2.5934442808230127,-2.5461352710249816,-2.5112394102158087,-2.2796111389976095,-2.2414706267664264,-2.077524582531377,-2.0756411383682267,-2.0194407847831286,-1.928416828964651,-1.8458477226463839,-1.8451910197364607,-1.8048708933988022,-1.766239506392537,-1.7369197055475418,-1.6820560459366143,-1.6573006992160901,-1.6472055457452115,-1.6053237695467764,-1.5446812906124068,-1.466512207723597,-1.3997777847571615,-1.3968939340937327,-1.3271760265376509,-1.3118364314125748,-1.2760306442939253,-1.1842075767204534,-1.1495663207275324,-1.0480439904595513,-1.0324034857855253,-0.9402562669744184,-0.9280468497454336,-0.9243606272978876,-0.835103062324646,-0.7302739485218153,-0.5948646097198214,-0.5718476540272194,-0.5507454399353295,-0.4844062754755925,-0.46336824357539225,-0.45825957558698166,-0.3850391305415921,-0.37813088252443033,-0.33477539797954997,-0.3192923642155713,-0.3115366077844529,-0.2881725548530661,-0.22930269038468354,-0.17176535404287446,-0.1529578604162602,-0.11656746529971324,-0.09860152181194547,-0.08818621964462296,-0.039610745089580665,-0.03738636449042054,0.0015067478422489521,0.047506969280703255,0.11156949577210919,0.11259887451275187,0.11772319925045649,0.1286829833574364,0.1781292642581964,0.17948485384984023,0.1831135040369912,0.2138726430955727,0.25780388424328626,0.32153934063554335,0.356822252042835,0.4221581969992255,0.45713588737417865,0.5601230450180164,0.5601230450180172,0.6008095392577564,0.6150015766395254,0.6227764504638563,0.6391536160370227,0.6781242293857204,0.7378147976963914,0.7574780754459077,0.8171632586846436,0.8548668975715212,0.9650857625550644,1.11607610931606,1.1805919113599854,1.1981855481573922,1.272118547411675,1.3053548971465503,1.3206832126804047,1.3539025677374126,1.359903765072292,1.382749863682083,1.439419415613021,1.4464231768254374,1.4499759883875871,1.4552355566392072,1.493923056358106,1.4958683636059154,1.5187505257607326,1.5669708277261492,1.5679057540817243,1.581898625934981,1.5985583626690314,1.6470673451914428,1.6897088058515664,1.7146422765979326,1.7821819062562947,1.782560892824999,1.8411233419707353,1.8411628555311916,1.895404804715105,1.9226436502056248,1.9254722458103255,1.955651501124343,1.9657223069040364,1.9701864544158116,1.9802635815106342,1.9877377598018824,1.9877377598018842</t>
  </si>
  <si>
    <t>0.63985276222229,4.367101669311523,4.983002424240112,9.69674015045166,11.907562494277954,16.963347673416138,17.57314658164978,18.196475982666016,20.726681232452393,22.590205907821655,24.79345417022705,28.517687797546387,29.761891841888428,31.625295162200928,32.26366305351257,35.72278118133545,40.13299036026001,42.614858627319336,43.523956060409546,46.00151062011719,51.14144420623779,51.766950607299805,54.933658838272095,55.56668472290039,56.18960165977478,56.50648760795593,58.05276107788086,61.47818326950073,61.793577909469604,65.92878246307373,66.23957872390747,66.55648970603943,69.67886471748352,70.62255334854126,76.27090692520142,76.86411833763123,78.35188293457031,80.5483386516571,81.16480350494385,83.06644463539124,89.26834464073181,91.16248869895935,92.43069887161255,92.73501086235046,95.59674429893494,97.18981862068176,100.90319681167603,104.67846298217773,107.22502613067627,107.53291988372803,110.36166071891785,111.67410826683044,114.51534581184387,118.57962536811829,119.49989724159241,122.93041682243347,125.73829674720764,126.05216860771179,127.93115282058716,128.25160026550293,132.02012705802917,133.89726495742798,135.87247395515442,141.43486714363098,152.14794039726257,154.36528086662292,158.7771291732788,168.20683884620667,172.99523782730103,178.29281425476074,183.28613710403442,190.13866353034973,196.64912796020508,197.59640192985535,198.22307753562927,198.87193989753723,200.7505407333374,210.25959300994873,219.06023621559143,230.92879128456116,239.07648229599,245.09506559371948,245.41800665855408,247.30006003379822,260.07990622520447,263.21493792533875,266.98783564567566,274.43256735801697,279.1079304218292,290.2161920070648,296.5313711166382,305.82119393348694,332.4046950340271,338.70484590530396,358.8881323337555,361.36474561691284,366.0169382095337,383.4621272087097,394.6906576156616,413.24770069122314,451.64348220825195,475.52467250823975,478.6967625617981,506.4877347946167,519.3335263729095,534.6992936134338,553.516520023346,555.6943466663361,558.7927210330963,565.9931943416595,579.7292346954346,583.5614061355591,614.200035572052,657.9867162704468,674.5925989151001,697.8735671043396,699.1089429855347,702.8605899810791,717.8912389278412,722.4981954097748,729.730916261673,748.857654094696,763.5790071487427,767.397871017456,775.339967250824,776.6251459121704,946.5173230171204,989.1797637939453,1057.5595738887787,1074.883870601654,1209.340523481369,1255.6631462574005,1331.3790979385376,1345.8466248512268,1402.017098903656,1744.3253197669983,2033.783992767334,2325.8875303268433,2621.480988264084,2820.947130203247,2839.3025438785553,2842.6180498600006,2849.98911857605,2917.543962240219,2926.452345609665,3043.827512025833,3360.2499437332153</t>
  </si>
  <si>
    <t>1,12,14,29,36,52,54,56,64,70,77,89,93,99,101,112,126,134,137,145,161,163,173,175,177,178,183,194,195,208,209,210,220,223,241,243,248,255,257,263,283,289,293,294,303,308,320,332,340,341,350,354,363,376,379,390,399,400,406,407,419,425,431,449,484,491,505,535,550,567,583,605,626,629,631,633,639,669,697,735,761,780,781,787,828,838,850,874,889,925,945,975,1060,1080,1144,1152,1167,1223,1259,1319,1442,1519,1529,1618,1659,1708,1768,1775,1785,1808,1852,1864,1962,2102,2155,2229,2233,2245,2293,2308,2331,2392,2439,2451,2476,2480,3023,3160,3380,3435,3866,4014,4255,4301,4480,5572,6494,7427,8371,9005,9058,9068,9090,9289,9315,9656,10458</t>
  </si>
  <si>
    <t>010000100010101011110000111000010110011010100111011100101101010001111101101100111011111010100000100110011111000001100111101110110110110010000111110001000100111000101010011100000111100001111011101011101110111000000010111001100110101011101101100001000110110100010100001010001101000110001000001101010111</t>
  </si>
  <si>
    <t>2022-12-20 22:58:12.515756</t>
  </si>
  <si>
    <t>2022-12-20 23:58:20.157338</t>
  </si>
  <si>
    <t>2.4097205944709765,2.4097205944709765,2.4097205944709765,2.4097205944709765,2.4097205944709765,2.4097205944709765,2.4097205944709765,2.4097205944709765,2.4097205944709765,2.4097205944709765,2.4097205944709765,2.4097205944709765,2.4097205944709765,2.4097205944709765,2.4097205944709765,2.4097205944709765,2.4097205944709765,2.4097205944709765,2.4097205944709765,2.4097205944709765,2.4097205944709765,2.4097205944709765,2.4097205944709765,2.4097205944709765,2.4097205944709765,2.4097205944709765,2.4097205944709765,2.4097205944709765,2.4097205944709765,2.4097205944709765</t>
  </si>
  <si>
    <t>1480253633829930922566654381050947205356328549529853504069204992321264748590720252597816274,1480253633829930922566654381050947205356328549529853504069204992321264748590720252597816274,1480253633829930922566654381050947205356328549529853504069204992321264748590720252597816274,1480253633829930922566654381050947205356328549529853504069204992321264748590720252597816274,1480253633829930922566654381050947205356328549529853504069204992321264748590720252597816274,1480253633829930922566654381050947205356328549529853504069204992321264748590720252597816274,1480253633829930922566654381050947205356328549529853504069204992321264748590720252597816274,1480253633829930922566654381050947205356328549529853504069204992321264748590720252597816274,1480253633829930922566654381050947205356328549529853504069204992321264748590720252597816274,1480253633829930922566654381050947205356328549529853504069204992321264748590720252597816274,1480253633829930922566654381050947205356328549529853504069204992321264748590720252597816274,1480253633829930922566654381050947205356328549529853504069204992321264748590720252597816274,1480253633829930922566654381050947205356328549529853504069204992321264748590720252597816274,1480253633829930922566654381050947205356328549529853504069204992321264748590720252597816274,1480253633829930922566654381050947205356328549529853504069204992321264748590720252597816274,1480253633829930922566654381050947205356328549529853504069204992321264748590720252597816274,1480253633829930922566654381050947205356328549529853504069204992321264748590720252597816274,1480253633829930922566654381050947205356328549529853504069204992321264748590720252597816274,1480253633829930922566654381050947205356328549529853504069204992321264748590720252597816274,1480253633829930922566654381050947205356328549529853504069204992321264748590720252597816274,1480253633829930922566654381050947205356328549529853504069204992321264748590720252597816274,1480253633829930922566654381050947205356328549529853504069204992321264748590720252597816274,1480253633829930922566654381050947205356328549529853504069204992321264748590720252597816274,1480253633829930922566654381050947205356328549529853504069204992321264748590720252597816274,1480253633829930922566654381050947205356328549529853504069204992321264748590720252597816274,1480253633829930922566654381050947205356328549529853504069204992321264748590720252597816274,1480253633829930922566654381050947205356328549529853504069204992321264748590720252597816274,1480253633829930922566654381050947205356328549529853504069204992321264748590720252597816274,1480253633829930922566654381050947205356328549529853504069204992321264748590720252597816274,1480253633829930922566654381050947205356328549529853504069204992321264748590720252597816274</t>
  </si>
  <si>
    <t>-6.914696438922449,-6.390180767908758,-5.464554018458985,-5.325860832598636,-5.209326179305469,-4.8544097351765325,-4.664341639878711,-4.5600165802444135,-4.320352785153591,-4.223042143315422,-4.172566943566767,-3.7684655719705797,-3.4312659045813163,-3.326391945290094,-3.3076940652994775,-3.249331754166246,-3.187791174045229,-3.0289525531533315,-2.9853230060034135,-2.9535763582340304,-2.947603614803935,-2.8708224171234646,-2.8600718569545105,-2.7896195319686594,-2.7268181566201095,-2.588276304721538,-2.488483078677256,-2.362825089703425,-2.3580956919904823,-2.237088478034016,-2.153288103730623,-2.1037008908594963,-2.049021791706602,-2.0459583882982306,-2.0423812431335544,-1.948225402378282,-1.9461509326980964,-1.8340326093457358,-1.7920863514807646,-1.7047217087889135,-1.6767952271154747,-1.6658721644270515,-1.463218612845458,-1.431894303295948,-1.3973851509885606,-1.3682134569645301,-1.360910247809168,-1.3237882739190974,-1.211487124052709,-1.1741549168780574,-1.1682783189085773,-1.0715451281226136,-1.0661960795742533,-0.9687326283809264,-0.9057962186938573,-0.856533431781251,-0.7839180883648962,-0.7431901962683178,-0.6883904877045283,-0.5885255368288113,-0.5780024099777619,-0.573208644040993,-0.4407218907723014,-0.43543075081472066,-0.329819541601196,-0.3043257120455847,-0.2015905219445791,-0.19021952622509863,-0.15470278957707584,-0.10297402430338624,-0.10118269007682497,-0.025277552089797012,0.11005277935117758,0.1933855733354845,0.2002442108865125,0.2834637344890575,0.30455384140000874,0.35130526155236597,0.3987498929084865,0.5358523818921054,0.5792431937765393,0.5797710105896979,0.5992621246689188,0.7156589457098453,0.7452359956610723,0.7484845004345743,0.7566175971072743,0.8432989658103218,0.9151693815710448,0.9977005767276572,1.0505489456465233,1.0821577041436334,1.0945937617523205,1.1174448967570365,1.264910780732189,1.299151238323639,1.2991512383236403,1.2996064574110129,1.3552577749406767,1.3552577749406771,1.356591923053114,1.3661440011609174,1.3711602175620408,1.3783379350804046,1.3935774876655151,1.4524117692591652,1.4963595821687448,1.5041941769304796,1.5099108006846742,1.5103947722527158,1.5160938954298018,1.5639421202775017,1.5639421202775021,1.5652123919399985,1.5652123919399994,1.7123436165125372,1.7641488487737476,1.8429225542365473,1.8469269678899491,1.8714611282612295,1.8973907224915016,1.9248684906080014,1.9608181762434933,2.0612722426494523,2.093229553848134,2.094974624292084,2.098736367229381,2.0987363672293817,2.098878072517307,2.100337549361033,2.1165711705659307,2.1317720606154946,2.149798456865764,2.231590920691271,2.2553787701546555,2.286088774139666,2.304669308903474,2.3262971570742947,2.3309850672136254,2.3326019431640903,2.332601943164091,2.379156653374789,2.4097205944709765</t>
  </si>
  <si>
    <t>0.6324329376220703,0.9895236492156982,1.7767088413238525,8.720613718032837,9.349862098693848,11.86025094985962,16.823111057281494,17.75679326057434,18.43833327293396,26.502681255340576,27.13575839996338,28.08389925956726,30.26663565635681,31.49510884284973,35.232025146484375,35.54947018623352,37.128631591796875,39.65400576591492,41.84985947608948,42.163761615753174,42.47269892692566,44.32944107055664,45.233572244644165,45.86093592643738,46.17188239097595,47.71045899391174,51.101080894470215,52.39034175872803,54.883649587631226,55.52106833457947,56.18031692504883,57.744548320770264,58.695279359817505,59.30655837059021,59.62652587890625,61.174259185791016,62.42506241798401,62.738163471221924,63.33848690986633,65.8096137046814,66.10494089126587,67.37651205062866,68.94261360168457,71.150141954422,72.71318507194519,74.25030469894409,75.49695897102356,77.69814848899841,80.87148451805115,81.1728732585907,85.11178255081177,89.76665329933167,92.2498300075531,94.39100122451782,95.92003989219666,98.10635209083557,103.18951463699341,105.0761981010437,107.80708241462708,109.99013948440552,115.06804919242859,116.00886869430542,117.29875755310059,123.84516930580139,126.64744782447815,126.9598593711853,130.43664073944092,132.62701559066772,134.7812955379486,137.86242699623108,139.71437001228333,141.02520370483398,142.2361991405487,143.4573574066162,143.76227617263794,147.8156294822693,149.7136673927307,153.93901133537292,157.86839246749878,164.1349184513092,168.82542777061462,176.04513454437256,178.88903951644897,186.6255497932434,192.86428475379944,197.18029928207397,201.8800768852234,207.88498425483704,209.43255376815796,219.19198417663574,222.29634523391724,224.75602436065674,236.93933701515198,238.8301239013672,250.07931351661682,253.22241830825806,274.04918575286865,274.3590474128723,309.4249210357666,368.46066784858704,402.25686979293823,424.17780780792236,441.05768036842346,475.9234893321991,482.5733528137207,513.4378659725189,526.4679732322693,597.7809252738953,617.4063773155212,629.3001329898834,681.3075187206268,752.856981754303,769.0776975154877,892.350713968277,912.3176238536835,971.0641827583313,1044.377685546875,1255.922275543213,1369.9180450439453,1418.5762684345245,1528.0239970684052,1600.813981294632,1638.1705331802368,1741.7259073257446,1774.2956006526947,1823.7937774658203,1857.1284387111664,1910.1059317588806,1969.5237350463867,2069.763142824173,2154.42085313797,2206.2908475399017,2255.102371454239,2266.5939342975616,2435.7103571891785,2532.6887896060944,2717.7749812602997,2752.178174972534,2832.7130875587463,2904.7151749134064,3048.165121793747,3073.519862651825,3090.893816947937</t>
  </si>
  <si>
    <t>1,1,3,24,26,34,50,53,55,81,83,86,93,97,109,110,115,123,130,131,132,138,141,143,144,149,160,164,172,174,176,181,184,186,187,192,196,197,199,207,208,212,217,224,229,234,238,245,255,256,269,284,292,299,304,311,327,333,342,349,365,368,372,393,402,403,414,421,428,438,444,448,452,456,457,470,476,490,503,523,538,561,570,595,615,629,644,663,668,699,709,717,756,762,798,808,875,876,989,1179,1288,1359,1413,1526,1547,1646,1688,1917,1980,2019,2186,2416,2468,2863,2927,3116,3352,4032,4397,4553,4904,5138,5258,5589,5693,5852,5959,6129,6319,6640,6912,7079,7236,7273,7815,8126,8720,8830,9086,9302,9733,9808,9859</t>
  </si>
  <si>
    <t>101110100000011100010001010100101100110111100101010111101101001111001111010000101000110111100101100000111110111001010011101010110100011000111000010100100101100000011110011110101001001100100000110011001010101011111000011100100111101011111111000110000010010110000100001000101111111010001100101111010010</t>
  </si>
  <si>
    <t>2022-12-20 23:56:54.493839</t>
  </si>
  <si>
    <t>2022-12-20 23:58:42.288221</t>
  </si>
  <si>
    <t>-1.7863172981689792,-1.7863172981689792,-1.7863172981689792,-1.7863172981689792,-1.7863172981689792,-1.7863172981689792,-1.7863172981689792,-1.7863172981689792,-1.7863172981689792,-1.7863172981689792,-1.7863172981689792,-1.7863172981689792,-1.7863172981689792,-1.7863172981689792,-1.7863172981689792,-1.7863172981689792,-1.7863172981689792,-1.7863172981689792,-1.7863172981689792,-1.7863172981689792,-1.7863172981689792,-1.7863172981689792,-1.7863172981689792,-1.7863172981689792,-1.7863172981689792,-1.7863172981689792,-1.7863172981689792,-1.7863172981689792,-1.7863172981689792,-1.7863172981689792</t>
  </si>
  <si>
    <t>814072339493795904,814072339493795904,814072339493795904,814072339493795904,814072339493795904,814072339493795904,814072339493795904,814072339493795904,814072339493795904,814072339493795904,814072339493795904,814072339493795904,814072339493795904,814072339493795904,814072339493795904,814072339493795904,814072339493795904,814072339493795904,814072339493795904,814072339493795904,814072339493795904,814072339493795904,814072339493795904,814072339493795904,814072339493795904,814072339493795904,814072339493795904,814072339493795904,814072339493795904,814072339493795904</t>
  </si>
  <si>
    <t>-3.4690326068886885,-3.285928041268305,-2.9366487505974317,-2.843630360524621,-2.642734804848446,-2.5977306491645646,-2.4736626009063345,-2.433015029952271,-2.4230244957624203,-2.3482629834566624,-2.307565226614725,-2.1807346940787125,-2.1282682818944116,-2.10537152915935,-2.026875216363907,-2.022649402163748,-2.0134124819569004,-2.0001148385995373,-1.8899500583042075,-1.845968618334876,-1.8435342250076934,-1.8358370974054918,-1.8266725394421808,-1.82182795362776,-1.8211669907653008,-1.806165795581642,-1.8053258037776352,-1.8050436189375363,-1.8044950709655385,-1.8043143318448807,-1.7965614518728978,-1.7922231652133616,-1.7920226276141138,-1.790784084152217,-1.7863172981689792</t>
  </si>
  <si>
    <t>0.017036914825439453,0.034694671630859375,0.14990830421447754,0.2221071720123291,0.27727317810058594,0.3589932918548584,0.5053830146789551,0.5234396457672119,0.5956485271453857,0.6051664352416992,0.6402678489685059,0.6583220958709717,0.7465634346008301,0.828294038772583,0.8914506435394287,0.900977373123169,1.0363702774047852,1.1090764999389648,1.1186063289642334,1.23341703414917,1.270526647567749,1.3913836479187012,1.4009130001068115,1.5148303508758545,1.788635492324829,1.9481477737426758,3.206068515777588,3.441779375076294,3.6945760250091553,3.7431693077087402,3.7516961097717285,3.997921943664551,4.918132781982422,5.080573320388794,5.306722164154053</t>
  </si>
  <si>
    <t>1,2,15,23,29,38,54,56,64,65,69,71,81,90,97,98,113,120,121,133,137,150,151,163,190,205,324,348,374,379,380,406,503,520,544</t>
  </si>
  <si>
    <t>2022-12-20 23:56:52.688867</t>
  </si>
  <si>
    <t>2022-12-20 23:59:02.313170</t>
  </si>
  <si>
    <t>-1.7841627279418317,-1.7841627279418317,-1.7841627279418317,-1.7841627279418317,-1.7841627279418317,-1.7841627279418317,-1.7841627279418317,-1.7841627279418317,-1.7841627279418317,-1.7841627279418317,-1.7841627279418317,-1.7841627279418317,-1.7841627279418317,-1.7841627279418317,-1.7841627279418317,-1.7841627279418317,-1.7841627279418317,-1.7841627279418317,-1.7841627279418317,-1.7841627279418317,-1.7841627279418317,-1.7841627279418317,-1.7841627279418317,-1.7841627279418317,-1.7841627279418317,-1.7841627279418317,-1.7841627279418317,-1.7841627279418317,-1.7841627279418317,-1.7841627279418317</t>
  </si>
  <si>
    <t>818580818201782338,818580818201782338,818580818201782338,818580818201782338,818580818201782338,818580818201782338,818580818201782338,818580818201782338,818580818201782338,818580818201782338,818580818201782338,818580818201782338,818580818201782338,818580818201782338,818580818201782338,818580818201782338,818580818201782338,818580818201782338,818580818201782338,818580818201782338,818580818201782338,818580818201782338,818580818201782338,818580818201782338,818580818201782338,818580818201782338,818580818201782338,818580818201782338,818580818201782338,818580818201782338</t>
  </si>
  <si>
    <t>-3.236654541316816,-2.7092178499775086,-2.3504995659474375,-2.2933504195827483,-2.1892839117327982,-2.17840195309912,-2.171790301149668,-2.0251338334119846,-1.9974042288372666,-1.9872647458482766,-1.9455803403784806,-1.9367678406479374,-1.9254855470833878,-1.9246069776548183,-1.9241690304843304,-1.9117133748649884,-1.8567571081635317,-1.8457965071112306,-1.8274779133982633,-1.818282239253901,-1.809368964454829,-1.800627646934315,-1.7989991517046817,-1.7970723408100215,-1.7851106079796004,-1.7851106079795998,-1.7841627279418317</t>
  </si>
  <si>
    <t>0.01968097686767578,0.04869723320007324,0.15501856803894043,0.33447861671447754,0.5951132774353027,0.839698076248169,0.892831563949585,1.1033935546875,1.1129133701324463,1.3248906135559082,1.5263261795043945,1.965407371520996,2.432718276977539,2.643791437149048,2.7761502265930176,3.1712918281555176,3.4110264778137207,3.5680181980133057,4.718605995178223,7.801641941070557,8.10199499130249,8.818034172058105,13.218684673309326,13.476962566375732,13.778355598449707,20.20789647102356,26.591009378433228</t>
  </si>
  <si>
    <t>1,3,14,30,54,78,83,104,105,126,146,189,235,256,269,310,336,353,479,749,776,832,1241,1267,1297,1935,2581</t>
  </si>
  <si>
    <t>2022-12-20 23:57:11.388590</t>
  </si>
  <si>
    <t>2022-12-20 23:59:06.072361</t>
  </si>
  <si>
    <t>-1.8009709640880356,-1.8009709640880356,-1.8009709640880356,-1.8009709640880356,-1.8009709640880356,-1.8009709640880356,-1.8009709640880356,-1.8009709640880356,-1.8009709640880356,-1.8009709640880356,-1.8009709640880356,-1.8009709640880356,-1.8009709640880356,-1.8009709640880356,-1.8009709640880356,-1.8009709640880356,-1.8009709640880356,-1.8009709640880356,-1.8009709640880356,-1.8009709640880356,-1.8009709640880356,-1.8009709640880356,-1.8009709640880356,-1.8009709640880356,-1.8009709640880356,-1.8009709640880356,-1.8009709640880356,-1.8009709640880356,-1.8009709640880356,-1.8009709640880356</t>
  </si>
  <si>
    <t>716983744897427526,716983744897427526,716983744897427526,716983744897427526,716983744897427526,716983744897427526,716983744897427526,716983744897427526,716983744897427526,716983744897427526,716983744897427526,716983744897427526,716983744897427526,716983744897427526,716983744897427526,716983744897427526,716983744897427526,716983744897427526,716983744897427526,716983744897427526,716983744897427526,716983744897427526,716983744897427526,716983744897427526,716983744897427526,716983744897427526,716983744897427526,716983744897427526,716983744897427526,716983744897427526</t>
  </si>
  <si>
    <t>-3.1729394144835767,-2.8727095330489556,-2.8651571249973697,-2.713419707892926,-2.419245195385775,-2.3182135733312883,-2.3091191671230082,-2.239694126743351,-2.1403089199278202,-2.129592275510754,-2.123653758463868,-2.1009315327714204,-2.097532658754617,-1.9960736499352092,-1.9890934338321788,-1.9334475981822643,-1.9265455612965472,-1.9183668459244656,-1.9055191292316387,-1.8756698004217176,-1.8665102247703782,-1.8624250788950878,-1.8616348830467895,-1.8471926764343092,-1.8105367847103233,-1.8104846883530357,-1.807728356421626,-1.8077283564216258,-1.8018407685628286,-1.8009709640880356</t>
  </si>
  <si>
    <t>0.021010875701904297,0.12182331085205078,0.27581071853637695,0.35007667541503906,0.3801701068878174,0.4859952926635742,0.568749189376831,0.6645581722259521,0.7076716423034668,0.71720290184021,0.7699410915374756,0.9619960784912109,1.065812349319458,1.2017319202423096,1.2759630680084229,1.3802835941314697,1.390821933746338,1.4424760341644287,1.7950758934020996,2.2665343284606934,2.4475717544555664,2.620164632797241,2.7078750133514404,2.921511173248291,3.963212490081787,4.15378475189209,7.138957738876343,7.955036401748657,9.878399133682251,11.094136953353882</t>
  </si>
  <si>
    <t>1,10,25,32,35,45,53,62,66,67,72,90,100,113,120,130,131,136,170,215,232,249,258,280,383,401,683,761,943,1059</t>
  </si>
  <si>
    <t>2022-12-20 23:56:53.366174</t>
  </si>
  <si>
    <t>2022-12-20 23:59:20.413975</t>
  </si>
  <si>
    <t>-1.806432648668952,-1.806432648668952,-1.806432648668952,-1.806432648668952,-1.806432648668952,-1.806432648668952,-1.806432648668952,-1.806432648668952,-1.806432648668952,-1.806432648668952,-1.806432648668952,-1.806432648668952,-1.806432648668952,-1.806432648668952,-1.806432648668952,-1.806432648668952,-1.806432648668952,-1.806432648668952,-1.806432648668952,-1.806432648668952,-1.806432648668952,-1.806432648668952,-1.806432648668952,-1.806432648668952,-1.806432648668952,-1.806432648668952,-1.806432648668952,-1.806432648668952,-1.806432648668952,-1.806432648668952</t>
  </si>
  <si>
    <t>611284984729439090,611284984729439090,611284984729439090,611284984729439090,611284984729439090,611284984729439090,611284984729439090,611284984729439090,611284984729439090,611284984729439090,611284984729439090,611284984729439090,611284984729439090,611284984729439090,611284984729439090,611284984729439090,611284984729439090,611284984729439090,611284984729439090,611284984729439090,611284984729439090,611284984729439090,611284984729439090,611284984729439090,611284984729439090,611284984729439090,611284984729439090,611284984729439090,611284984729439090,611284984729439090</t>
  </si>
  <si>
    <t>-3.3295566277180213,-3.2356951874868307,-2.9968310604419974,-2.927938650471186,-2.8514646390216782,-2.7793790875109368,-2.634567008726383,-2.5318574660445736,-2.481008032487689,-2.361242002186685,-2.2968787279642453,-2.263433224090458,-2.2497908178910886,-2.2482433802469917,-2.226237627559549,-2.2096650954244748,-2.1363920897517663,-2.1113825474711607,-2.1098336130778104,-2.0615316151943137,-2.04720843783781,-1.9624826981227699,-1.9567364602708819,-1.9424375187838772,-1.9366934683426837,-1.907848907128253,-1.8853241191228798,-1.8661479352874888,-1.8549612499984294,-1.8489795573184615,-1.8390279652217625,-1.823097697956734,-1.8207017710713738,-1.8178437561667087,-1.8177056164940515,-1.810008754500411,-1.8098668478356683,-1.8088289147243604,-1.8088289147243601,-1.80882891472436,-1.8064326486689526,-1.806432648668952</t>
  </si>
  <si>
    <t>0.015050411224365234,0.13334059715270996,0.14134860038757324,0.2280409336090088,0.24407577514648438,0.3072197437286377,0.34690308570861816,0.4185628890991211,0.48921751976013184,0.5207865238189697,0.5368332862854004,0.5689029693603516,0.7182328701019287,0.7422745227813721,0.8204543590545654,0.851020097732544,0.9146754741668701,0.9302003383636475,1.0725219249725342,1.1106131076812744,1.2294237613677979,1.2840924263000488,1.4505536556243896,1.4741237163543701,1.5057120323181152,1.5448098182678223,1.639066219329834,2.06526255607605,3.4193685054779053,4.325212240219116,4.7640275955200195,4.7936084270477295,5.418433904647827,5.52374529838562,6.960854530334473,7.139870643615723,16.24595069885254,23.492306232452393,27.463472604751587,30.062522888183594,38.87755084037781,40.55263805389404</t>
  </si>
  <si>
    <t>1,15,16,27,29,37,42,51,60,64,66,70,89,92,102,106,114,116,134,139,154,161,182,185,189,194,206,260,402,496,540,543,592,601,722,737,1597,2330,2728,2990,3731,3906</t>
  </si>
  <si>
    <t>2022-12-20 23:57:53.412271</t>
  </si>
  <si>
    <t>2022-12-20 23:59:50.702157</t>
  </si>
  <si>
    <t>-1.7886006674854813,-1.7886006674854813,-1.7886006674854813,-1.7886006674854813,-1.7886006674854813,-1.7886006674854813,-1.7886006674854813,-1.7886006674854813,-1.7886006674854813,-1.7886006674854813,-1.7886006674854813,-1.7886006674854813,-1.7886006674854813,-1.7886006674854813,-1.7886006674854813,-1.7886006674854813,-1.7886006674854813,-1.7886006674854813,-1.7886006674854813,-1.7886006674854813,-1.7886006674854813,-1.7886006674854813,-1.7886006674854813,-1.7886006674854813,-1.7886006674854813,-1.7886006674854813,-1.7886006674854813,-1.7886006674854813,-1.7886006674854813,-1.7886006674854813</t>
  </si>
  <si>
    <t>617494898736982886,617494898736982886,617494898736982886,617494898736982886,617494898736982886,617494898736982886,617494898736982886,617494898736982886,617494898736982886,617494898736982886,617494898736982886,617494898736982886,617494898736982886,617494898736982886,617494898736982886,617494898736982886,617494898736982886,617494898736982886,617494898736982886,617494898736982886,617494898736982886,617494898736982886,617494898736982886,617494898736982886,617494898736982886,617494898736982886,617494898736982886,617494898736982886,617494898736982886,617494898736982886</t>
  </si>
  <si>
    <t>-2.888878133671197,-2.8111359018609443,-2.7922936346592944,-2.5750546678418686,-2.359862785356116,-2.35137110280048,-2.2401911942224837,-2.1997256767668882,-2.180076875667902,-2.106427655072479,-2.098478539146924,-2.0155789224619323,-2.004489471422988,-1.9315749355430327,-1.923980677624259,-1.920839243845867,-1.8913557032001078,-1.8826173493495448,-1.8433093474616,-1.8226918389986295,-1.8160172107632775,-1.811156980924248,-1.8064689362333497,-1.8029091343437824,-1.7992198556304784,-1.7972831446283093,-1.797283144628309,-1.7900539795845942,-1.7886006674854822,-1.7886006674854813</t>
  </si>
  <si>
    <t>0.02005910873413086,0.1444110870361328,0.24922966957092285,0.2692873477935791,0.3324592113494873,0.4277486801147461,0.43727755546569824,0.5340487957000732,0.6485319137573242,0.6695921421051025,0.7222390174865723,0.8445892333984375,0.8652236461639404,1.0548479557037354,1.1878118515014648,1.3774337768554688,1.4547209739685059,1.4853105545043945,1.5148961544036865,1.9212939739227295,2.2574174404144287,2.321604013442993,2.4581382274627686,3.0687215328216553,3.216294765472412,3.385207176208496,4.369163751602173,8.752673149108887,14.089593648910522,15.061034917831421</t>
  </si>
  <si>
    <t>1,12,22,24,30,39,40,49,60,62,67,79,81,99,112,130,137,140,143,182,214,220,233,291,305,321,414,825,1343,1443</t>
  </si>
  <si>
    <t>2022-12-20 23:57:39.253528</t>
  </si>
  <si>
    <t>2022-12-20 23:59:58.608203</t>
  </si>
  <si>
    <t>-1.7752835580709723,-1.7752835580709723,-1.7752835580709723,-1.7752835580709723,-1.7752835580709723,-1.7752835580709723,-1.7752835580709723,-1.7752835580709723,-1.7752835580709723,-1.7752835580709723,-1.7752835580709723,-1.7752835580709723,-1.7752835580709723,-1.7752835580709723,-1.7752835580709723,-1.7752835580709723,-1.7752835580709723,-1.7752835580709723,-1.7752835580709723,-1.7752835580709723,-1.7752835580709723,-1.7752835580709723,-1.7752835580709723,-1.7752835580709723,-1.7752835580709723,-1.7752835580709723,-1.7752835580709723,-1.7752835580709723,-1.7752835580709723,-1.7752835580709723</t>
  </si>
  <si>
    <t>686951082357140292,686951082357140292,686951082357140292,686951082357140292,686951082357140292,686951082357140292,686951082357140292,686951082357140292,686951082357140292,686951082357140292,686951082357140292,686951082357140292,686951082357140292,686951082357140292,686951082357140292,686951082357140292,686951082357140292,686951082357140292,686951082357140292,686951082357140292,686951082357140292,686951082357140292,686951082357140292,686951082357140292,686951082357140292,686951082357140292,686951082357140292,686951082357140292,686951082357140292,686951082357140292</t>
  </si>
  <si>
    <t>-3.331435666423389,-3.3202642549244628,-3.209721872203903,-2.824100243040222,-2.6593092017487496,-2.5996301927727905,-2.44332371597767,-2.4175339938174165,-2.220635032618995,-2.2020062746778475,-2.1808349707748627,-2.1442872464712885,-2.13772048891967,-2.118193394790272,-2.1129910485756485,-1.941574130445337,-1.9236853729946934,-1.9219352254079234,-1.8948610585660515,-1.8948610585660504,-1.8757132708195914,-1.8689195377045946,-1.8593427406732261,-1.7989755325741625,-1.7893476814282763,-1.7847222693670481,-1.7847222693670473,-1.784197300234844,-1.7828774482517598,-1.7798137571484332,-1.7780290969707209,-1.7763659517524113,-1.775283558070973,-1.7752835580709723</t>
  </si>
  <si>
    <t>0.01900768280029297,0.16845941543579102,0.17798972129821777,0.18751788139343262,0.23515105247497559,0.26926398277282715,0.3490128517150879,0.4412851333618164,0.49945926666259766,0.6027841567993164,0.6389005184173584,0.669485330581665,0.7968766689300537,0.9248323440551758,1.0641815662384033,1.0737106800079346,1.1464505195617676,1.3490750789642334,1.3987231254577637,1.626429557800293,1.7397637367248535,1.7818796634674072,2.27691912651062,2.5266942977905273,3.93851637840271,4.372318983078003,8.07318377494812,9.239289283752441,9.476016998291016,22.550301790237427,23.876374006271362,33.36260533332825,34.57084918022156,35.54234838485718</t>
  </si>
  <si>
    <t>1,12,13,14,18,20,27,34,39,47,50,53,63,73,84,85,92,108,111,130,139,143,183,202,313,348,654,764,790,2046,2155,2985,3085,3164</t>
  </si>
  <si>
    <t>2022-12-20 23:58:08.839393</t>
  </si>
  <si>
    <t>2022-12-20 23:59:59.277003</t>
  </si>
  <si>
    <t>-1.7956625638820394,-1.7956625638820394,-1.7956625638820394,-1.7956625638820394,-1.7956625638820394,-1.7956625638820394,-1.7956625638820394,-1.7956625638820394,-1.7956625638820394,-1.7956625638820394,-1.7956625638820394,-1.7956625638820394,-1.7956625638820394,-1.7956625638820394,-1.7956625638820394,-1.7956625638820394,-1.7956625638820394,-1.7956625638820394,-1.7956625638820394,-1.7956625638820394,-1.7956625638820394,-1.7956625638820394,-1.7956625638820394,-1.7956625638820394,-1.7956625638820394,-1.7956625638820394,-1.7956625638820394,-1.7956625638820394,-1.7956625638820394,-1.7956625638820394</t>
  </si>
  <si>
    <t>692759304714692694,692759304714692694,692759304714692694,692759304714692694,692759304714692694,692759304714692694,692759304714692694,692759304714692694,692759304714692694,692759304714692694,692759304714692694,692759304714692694,692759304714692694,692759304714692694,692759304714692694,692759304714692694,692759304714692694,692759304714692694,692759304714692694,692759304714692694,692759304714692694,692759304714692694,692759304714692694,692759304714692694,692759304714692694,692759304714692694,692759304714692694,692759304714692694,692759304714692694,692759304714692694</t>
  </si>
  <si>
    <t>-3.2220086126974623,-3.0351122807323807,-2.5326321228510515,-2.522775523587018,-2.4400850447112967,-2.373856698667037,-2.284781319284955,-2.2838512955981805,-2.177295710222011,-2.1076741783440243,-2.062721188657369,-2.052495455038516,-1.9740372309393917,-1.9638940464354455,-1.9409294262931316,-1.907038654870509,-1.9037606902566264,-1.9032886028932414,-1.9029057624621295,-1.8865988952753259,-1.8435576843997201,-1.8235848058865325,-1.8191474533788077,-1.807447602506181,-1.8066852048408961,-1.797667565757883,-1.7956625638820394</t>
  </si>
  <si>
    <t>0.020061492919921875,0.09129095077514648,0.11234545707702637,0.26730871200561523,0.2948899269104004,0.3129422664642334,0.3575632572174072,0.5512404441833496,0.5607550144195557,0.6249516010284424,0.7102649211883545,0.8391280174255371,0.8752341270446777,0.949005126953125,1.1740632057189941,1.3450324535369873,1.8775303363800049,2.4371185302734375,2.6091909408569336,2.7345283031463623,2.819368839263916,3.6403355598449707,4.636919975280762,4.948864698410034,5.842142820358276,6.183678150177002,7.044861316680908</t>
  </si>
  <si>
    <t>1,7,9,25,28,30,35,55,56,62,71,85,89,97,122,140,194,252,269,281,289,366,461,493,563,589,658</t>
  </si>
  <si>
    <t>2022-12-20 23:58:03.155971</t>
  </si>
  <si>
    <t>2022-12-20 23:59:59.665379</t>
  </si>
  <si>
    <t>-1.7998642121469213,-1.7998642121469213,-1.7998642121469213,-1.7998642121469213,-1.7998642121469213,-1.7998642121469213,-1.7998642121469213,-1.7998642121469213,-1.7998642121469213,-1.7998642121469213,-1.7998642121469213,-1.7998642121469213,-1.7998642121469213,-1.7998642121469213,-1.7998642121469213,-1.7998642121469213,-1.7998642121469213,-1.7998642121469213,-1.7998642121469213,-1.7998642121469213,-1.7998642121469213,-1.7998642121469213,-1.7998642121469213,-1.7998642121469213,-1.7998642121469213,-1.7998642121469213,-1.7998642121469213,-1.7998642121469213,-1.7998642121469213,-1.7998642121469213</t>
  </si>
  <si>
    <t>679824123911506768,679824123911506768,679824123911506768,679824123911506768,679824123911506768,679824123911506768,679824123911506768,679824123911506768,679824123911506768,679824123911506768,679824123911506768,679824123911506768,679824123911506768,679824123911506768,679824123911506768,679824123911506768,679824123911506768,679824123911506768,679824123911506768,679824123911506768,679824123911506768,679824123911506768,679824123911506768,679824123911506768,679824123911506768,679824123911506768,679824123911506768,679824123911506768,679824123911506768,679824123911506768</t>
  </si>
  <si>
    <t>-3.5517715742889164,-3.4258296881943022,-3.3247759774467145,-3.1819241540379863,-3.126732877765793,-2.869434606209512,-2.7875264906824477,-2.7149831939529947,-2.705096822915842,-2.644897240798003,-2.6433064556595283,-2.5380645083831386,-2.4622319701739697,-2.4403799099088967,-2.3986900196280003,-2.3740498361467193,-2.2931634417106155,-2.2754988297925127,-2.137990353017417,-2.1329094664120505,-2.126215019826807,-2.10428142587034,-2.0783709514744815,-2.0666318299622657,-2.0382534160114125,-1.9827951643303592,-1.9729971328126008,-1.9177003338154446,-1.9132021476322478,-1.859082291280726,-1.8580423716085248,-1.8564573229935442,-1.824380670311581,-1.8182801663136154,-1.8124126910186935,-1.8020859176107498,-1.800664637043203,-1.7998642121469213</t>
  </si>
  <si>
    <t>0.019579410552978516,0.13744378089904785,0.17856144905090332,0.18808913230895996,0.3170018196105957,0.3836958408355713,0.4408700466156006,0.5511999130249023,0.5807876586914062,0.6204233169555664,0.7106876373291016,0.7849199771881104,0.8531248569488525,0.8992571830749512,0.9148309230804443,0.9303579330444336,1.037703037261963,1.236323356628418,1.2974977493286133,1.4028069972991943,1.5026731491088867,1.5713250637054443,1.609959363937378,1.6556107997894287,1.6937172412872314,1.9013423919677734,1.9791009426116943,2.0027291774749756,2.273517608642578,2.475130081176758,2.763012409210205,2.9791769981384277,3.0188088417053223,3.090520143508911,3.6452958583831787,5.143308639526367,5.956258773803711,13.919618129730225</t>
  </si>
  <si>
    <t>1,9,13,14,24,29,35,43,46,50,56,64,73,79,81,83,97,123,131,145,158,167,172,178,183,210,220,223,258,284,321,349,354,363,428,589,677,1373</t>
  </si>
  <si>
    <t>2022-12-20 23:58:07.952716</t>
  </si>
  <si>
    <t>2022-12-21 00:00:03.281936</t>
  </si>
  <si>
    <t>-1.772627149484241,-1.772627149484241,-1.772627149484241,-1.772627149484241,-1.772627149484241,-1.772627149484241,-1.772627149484241,-1.772627149484241,-1.772627149484241,-1.772627149484241,-1.772627149484241,-1.772627149484241,-1.772627149484241,-1.772627149484241,-1.772627149484241,-1.772627149484241,-1.772627149484241,-1.772627149484241,-1.772627149484241,-1.772627149484241,-1.772627149484241,-1.772627149484241,-1.772627149484241,-1.772627149484241,-1.772627149484241,-1.772627149484241,-1.772627149484241,-1.772627149484241,-1.772627149484241,-1.772627149484241</t>
  </si>
  <si>
    <t>832051415202245444,832051415202245444,832051415202245444,832051415202245444,832051415202245444,832051415202245444,832051415202245444,832051415202245444,832051415202245444,832051415202245444,832051415202245444,832051415202245444,832051415202245444,832051415202245444,832051415202245444,832051415202245444,832051415202245444,832051415202245444,832051415202245444,832051415202245444,832051415202245444,832051415202245444,832051415202245444,832051415202245444,832051415202245444,832051415202245444,832051415202245444,832051415202245444,832051415202245444,832051415202245444</t>
  </si>
  <si>
    <t>-3.2200096208194884,-2.7948204849202725,-2.7648092511432916,-2.573852028666426,-2.563400615134962,-2.514163530341434,-2.4944160084175575,-2.3608211631676044,-2.3411124909200285,-2.2284095802825914,-2.2086034991425416,-2.1436932565555358,-2.097820088797102,-2.087933973884945,-2.0517266102542124,-2.03850850572536,-1.9936764806339269,-1.9699568834840466,-1.924945775307017,-1.9223393916771347,-1.8470021595253683,-1.8401348370244446,-1.8280764293206078,-1.8203501989850421,-1.813000373579051,-1.8058295560684765,-1.8048022787281548,-1.8005755789539033,-1.7988599884388758,-1.7900820444714796,-1.7900820444714793,-1.788450912228888,-1.788189821737334,-1.7846411935588,-1.7846411935587998,-1.7748253396075118,-1.7746290038203005,-1.772627149484241</t>
  </si>
  <si>
    <t>0.019575834274291992,0.12790346145629883,0.17653918266296387,0.20712709426879883,0.30341291427612305,0.37162327766418457,0.5165805816650391,0.5556871891021729,0.7101385593414307,0.7688260078430176,0.8079380989074707,0.9032166004180908,0.9217872619628906,1.0847787857055664,1.2849602699279785,1.3847367763519287,1.451439619064331,1.5493178367614746,1.943418025970459,2.2046873569488525,2.850454807281494,3.1347429752349854,3.9777991771698,4.34091591835022,4.491384744644165,5.868661165237427,5.996044397354126,6.077808856964111,6.673123121261597,6.756398439407349,9.196099996566772,10.01310658454895,10.179121255874634,10.406306982040405,10.536220788955688,10.553757667541504,11.698372602462769,13.26178765296936</t>
  </si>
  <si>
    <t>1,11,16,19,29,36,51,55,71,77,81,91,93,110,130,140,147,157,190,210,255,274,340,371,383,494,504,512,554,562,786,872,890,915,929,931,1056,1203</t>
  </si>
  <si>
    <t>2022-12-20 23:58:11.341216</t>
  </si>
  <si>
    <t>2022-12-21 00:00:07.560240</t>
  </si>
  <si>
    <t>-2.3471561420755265,-2.3471561420755265,-2.3471561420755265,-2.3471561420755265,-2.3471561420755265,-2.3471561420755265,-2.3471561420755265,-2.3471561420755265,-2.3471561420755265,-2.3471561420755265,-2.3471561420755265,-2.3471561420755265,-2.3471561420755265,-2.3471561420755265,-2.3471561420755265,-2.3471561420755265,-2.3471561420755265,-2.3471561420755265,-2.3471561420755265,-2.3471561420755265,-2.3471561420755265,-2.3471561420755265,-2.3471561420755265,-2.3471561420755265,-2.3471561420755265,-2.3471561420755265,-2.3471561420755265,-2.3471561420755265,-2.3471561420755265,-2.3471561420755265</t>
  </si>
  <si>
    <t>1066606090629915120,1066606090629915120,1066606090629915120,1066606090629915120,1066606090629915120,1066606090629915120,1066606090629915120,1066606090629915120,1066606090629915120,1066606090629915120,1066606090629915120,1066606090629915120,1066606090629915120,1066606090629915120,1066606090629915120,1066606090629915120,1066606090629915120,1066606090629915120,1066606090629915120,1066606090629915120,1066606090629915120,1066606090629915120,1066606090629915120,1066606090629915120,1066606090629915120,1066606090629915120,1066606090629915120,1066606090629915120,1066606090629915120,1066606090629915120</t>
  </si>
  <si>
    <t>-3.649399361877972,-3.558538513684391,-3.3329922753437224,-3.285888863762074,-3.2102612981498835,-3.104082262810252,-3.092024251813536,-3.024077746780341,-2.958878125315605,-2.9557467633991696,-2.9119241717724433,-2.893866540535043,-2.8740129132940484,-2.856841612531935,-2.80105477503131,-2.710358645673798,-2.638569911100622,-2.579210508644841,-2.5765294344100127,-2.5680959892640995,-2.5419778562232094,-2.5027449553612064,-2.4269197147329566,-2.4112129654988217,-2.359685956420654,-2.3471662879968545,-2.347166287996854,-2.347156142075527,-2.3471561420755265</t>
  </si>
  <si>
    <t>0.02005624771118164,0.06168627738952637,0.11533355712890625,0.17954039573669434,0.21013665199279785,0.2527637481689453,0.5270826816558838,0.5902996063232422,0.7071998119354248,0.7477729320526123,0.7688438892364502,1.0963561534881592,1.1074490547180176,1.1189324855804443,1.6240074634552002,1.6656441688537598,2.361285448074341,2.492689609527588,3.2720956802368164,3.4757184982299805,4.1427717208862305,4.494861125946045,4.7371649742126465,5.288440704345703,5.666131258010864,7.0670270919799805,8.049002885818481,9.37107229232788,12.65562105178833</t>
  </si>
  <si>
    <t>1,4,9,15,18,22,48,54,65,69,71,102,103,104,152,156,227,243,312,328,379,412,439,504,546,682,784,914,1229</t>
  </si>
  <si>
    <t>2022-12-20 23:58:18.831479</t>
  </si>
  <si>
    <t>2022-12-21 00:00:17.070230</t>
  </si>
  <si>
    <t>-2.3441047989605583,-2.3441047989605583,-2.3441047989605583,-2.3441047989605583,-2.3441047989605583,-2.3441047989605583,-2.3441047989605583,-2.3441047989605583,-2.3441047989605583,-2.3441047989605583,-2.3441047989605583,-2.3441047989605583,-2.3441047989605583,-2.3441047989605583,-2.3441047989605583,-2.3441047989605583,-2.3441047989605583,-2.3441047989605583,-2.3441047989605583,-2.3441047989605583,-2.3441047989605583,-2.3441047989605583,-2.3441047989605583,-2.3441047989605583,-2.3441047989605583,-2.3441047989605583,-2.3441047989605583,-2.3441047989605583,-2.3441047989605583,-2.3441047989605583</t>
  </si>
  <si>
    <t>1100224768968287698,1100224768968287698,1100224768968287698,1100224768968287698,1100224768968287698,1100224768968287698,1100224768968287698,1100224768968287698,1100224768968287698,1100224768968287698,1100224768968287698,1100224768968287698,1100224768968287698,1100224768968287698,1100224768968287698,1100224768968287698,1100224768968287698,1100224768968287698,1100224768968287698,1100224768968287698,1100224768968287698,1100224768968287698,1100224768968287698,1100224768968287698,1100224768968287698,1100224768968287698,1100224768968287698,1100224768968287698,1100224768968287698,1100224768968287698</t>
  </si>
  <si>
    <t>-3.673858702890956,-3.6484613209782166,-3.608498090938068,-3.482726076070692,-3.4391012664508382,-3.3810413960286696,-3.367169063477543,-3.197395531898421,-3.1923258195188624,-3.1915875866357015,-3.1202554239056313,-3.0371588504338494,-2.9309057179564606,-2.916825025762824,-2.8910901967383884,-2.8880860130296218,-2.869833943465501,-2.8557750538371254,-2.8106760573026484,-2.7883980826986114,-2.749793515332301,-2.663869470990098,-2.633482017107013,-2.5471270768017162,-2.5202962678915704,-2.5114384934015446,-2.509271242910144,-2.496716539532311,-2.4700710741088905,-2.4521120130204253,-2.449244669138038,-2.4492446691380376,-2.388817734216091,-2.3888177342160906,-2.3694408010782633,-2.365523224760098,-2.3655232247600972,-2.344104798960559,-2.3441047989605583</t>
  </si>
  <si>
    <t>0.02105569839477539,0.09328293800354004,0.3204832077026367,0.40775489807128906,0.41828203201293945,0.5316410064697266,0.5722811222076416,0.6259362697601318,0.7558796405792236,0.8602597713470459,0.8707926273345947,0.9460306167602539,1.0373435020446777,1.278731346130371,1.3901219367980957,1.5556752681732178,1.615886926651001,1.6359479427337646,1.7067697048187256,1.7990305423736572,1.8200876712799072,2.0177879333496094,2.2214837074279785,2.332847833633423,2.514450788497925,3.4746415615081787,3.5925405025482178,3.928164005279541,4.788616418838501,6.314301490783691,6.407228708267212,6.7071802616119385,6.831629276275635,7.229005575180054,11.633931636810303,11.795490741729736,12.240479469299316,13.57900333404541,15.873639583587646</t>
  </si>
  <si>
    <t>1,7,25,32,33,43,47,52,65,75,76,83,92,116,127,143,149,151,158,167,169,188,208,219,237,330,341,372,457,607,616,645,657,696,1130,1145,1189,1322,1546</t>
  </si>
  <si>
    <t>2022-12-20 23:58:19.315465</t>
  </si>
  <si>
    <t>2022-12-21 00:00:21.262885</t>
  </si>
  <si>
    <t>-2.360384821099857,-2.360384821099857,-2.360384821099857,-2.360384821099857,-2.360384821099857,-2.360384821099857,-2.360384821099857,-2.360384821099857,-2.360384821099857,-2.360384821099857,-2.360384821099857,-2.360384821099857,-2.360384821099857,-2.360384821099857,-2.360384821099857,-2.360384821099857,-2.360384821099857,-2.360384821099857,-2.360384821099857,-2.360384821099857,-2.360384821099857,-2.360384821099857,-2.360384821099857,-2.360384821099857,-2.360384821099857,-2.360384821099857,-2.360384821099857,-2.360384821099857,-2.360384821099857,-2.360384821099857</t>
  </si>
  <si>
    <t>702818909458491302,702818909458491302,702818909458491302,702818909458491302,702818909458491302,702818909458491302,702818909458491302,702818909458491302,702818909458491302,702818909458491302,702818909458491302,702818909458491302,702818909458491302,702818909458491302,702818909458491302,702818909458491302,702818909458491302,702818909458491302,702818909458491302,702818909458491302,702818909458491302,702818909458491302,702818909458491302,702818909458491302,702818909458491302,702818909458491302,702818909458491302,702818909458491302,702818909458491302,702818909458491302</t>
  </si>
  <si>
    <t>-3.653336779147203,-3.524060288927495,-3.516737489234868,-3.498514875111893,-3.472537623671666,-3.3459686768183685,-3.333748972275804,-3.236389051235755,-3.1935371655636295,-2.8801918959316564,-2.8682844413598607,-2.798402529124204,-2.7416995480565967,-2.6542269923285007,-2.635267522394428,-2.6084715128986,-2.593136071531631,-2.536844676143406,-2.4307236098825515,-2.430723609882551,-2.4175771883035475,-2.417577188303547,-2.3774237598985115,-2.377423759898511,-2.3603848210998577,-2.360384821099857</t>
  </si>
  <si>
    <t>0.020061016082763672,0.1530475616455078,0.2242414951324463,0.24631023406982422,0.2974853515625,0.31855106353759766,0.3677403926849365,0.37827062606811523,0.510711669921875,0.5393118858337402,0.5704338550567627,0.6712937355041504,0.9091346263885498,0.9668447971343994,1.6763088703155518,2.5767791271209717,3.0854899883270264,3.569605827331543,3.7010605335235596,5.042099952697754,5.693870544433594,11.284428596496582,13.170257329940796,13.853145122528076,15.36858344078064,18.86211585998535</t>
  </si>
  <si>
    <t>1,10,17,19,24,26,31,32,44,47,50,60,80,85,151,228,279,326,338,468,532,1074,1258,1324,1465,1802</t>
  </si>
  <si>
    <t>2022-12-20 23:58:22.624684</t>
  </si>
  <si>
    <t>2022-12-21 00:00:21.245814</t>
  </si>
  <si>
    <t>-2.398814320985055,-2.398814320985055,-2.398814320985055,-2.398814320985055,-2.398814320985055,-2.398814320985055,-2.398814320985055,-2.398814320985055,-2.398814320985055,-2.398814320985055,-2.398814320985055,-2.398814320985055,-2.398814320985055,-2.398814320985055,-2.398814320985055,-2.398814320985055,-2.398814320985055,-2.398814320985055,-2.398814320985055,-2.398814320985055,-2.398814320985055,-2.398814320985055,-2.398814320985055,-2.398814320985055,-2.398814320985055,-2.398814320985055,-2.398814320985055,-2.398814320985055,-2.398814320985055,-2.398814320985055</t>
  </si>
  <si>
    <t>1104728553279236066,1104728553279236066,1104728553279236066,1104728553279236066,1104728553279236066,1104728553279236066,1104728553279236066,1104728553279236066,1104728553279236066,1104728553279236066,1104728553279236066,1104728553279236066,1104728553279236066,1104728553279236066,1104728553279236066,1104728553279236066,1104728553279236066,1104728553279236066,1104728553279236066,1104728553279236066,1104728553279236066,1104728553279236066,1104728553279236066,1104728553279236066,1104728553279236066,1104728553279236066,1104728553279236066,1104728553279236066,1104728553279236066,1104728553279236066</t>
  </si>
  <si>
    <t>-3.6839733143225715,-3.5399801681919754,-3.407747895697929,-3.317315251894871,-3.2965595218220565,-3.271294656163988,-3.2695649887956044,-3.153278101570946,-3.123347337382836,-3.1058528809332246,-2.925885215102103,-2.8814965786440667,-2.8814965786440663,-2.865030802174908,-2.8483952754221162,-2.7807708959096664,-2.6788106105192413,-2.6251553670046848,-2.5944971264843555,-2.5771792777936593,-2.5690799537405207,-2.416592277817198,-2.4165922778171973,-2.3988143209850556,-2.398814320985055</t>
  </si>
  <si>
    <t>0.020061016082763672,0.06824088096618652,0.16054105758666992,0.42496657371520996,0.4450345039367676,0.5087611675262451,0.5704574584960938,0.6000573635101318,0.6617822647094727,0.7721579074859619,0.782689094543457,0.8850414752960205,1.0204808712005615,1.0405426025390625,1.1223080158233643,1.1514124870300293,1.2723188400268555,1.427349328994751,1.8523132801055908,1.9537348747253418,2.098677396774292,2.616959810256958,4.585162162780762,8.956505537033081,16.425908088684082</t>
  </si>
  <si>
    <t>1,5,14,39,41,47,52,55,61,72,73,82,95,97,105,108,120,135,177,187,201,252,447,877,1598</t>
  </si>
  <si>
    <t>2022-12-20 23:58:01.244096</t>
  </si>
  <si>
    <t>2022-12-21 00:00:21.411947</t>
  </si>
  <si>
    <t>-1.7839204454610738,-1.7839204454610738,-1.7839204454610738,-1.7839204454610738,-1.7839204454610738,-1.7839204454610738,-1.7839204454610738,-1.7839204454610738,-1.7839204454610738,-1.7839204454610738,-1.7839204454610738,-1.7839204454610738,-1.7839204454610738,-1.7839204454610738,-1.7839204454610738,-1.7839204454610738,-1.7839204454610738,-1.7839204454610738,-1.7839204454610738,-1.7839204454610738,-1.7839204454610738,-1.7839204454610738,-1.7839204454610738,-1.7839204454610738,-1.7839204454610738,-1.7839204454610738,-1.7839204454610738,-1.7839204454610738,-1.7839204454610738,-1.7839204454610738</t>
  </si>
  <si>
    <t>1028063690535991360,1028063690535991360,1028063690535991360,1028063690535991360,1028063690535991360,1028063690535991360,1028063690535991360,1028063690535991360,1028063690535991360,1028063690535991360,1028063690535991360,1028063690535991360,1028063690535991360,1028063690535991360,1028063690535991360,1028063690535991360,1028063690535991360,1028063690535991360,1028063690535991360,1028063690535991360,1028063690535991360,1028063690535991360,1028063690535991360,1028063690535991360,1028063690535991360,1028063690535991360,1028063690535991360,1028063690535991360,1028063690535991360,1028063690535991360</t>
  </si>
  <si>
    <t>-3.38176679906757,-3.222021718503497,-3.177953675448441,-2.6986070432460405,-2.6936021466612763,-2.335630478515038,-2.290706806865509,-2.214686747378058,-2.1952207879416408,-2.127809517208111,-2.1226260110652726,-2.1004538182569723,-2.076442797004318,-2.0756504932212825,-2.045670939471855,-2.029226833047679,-1.9795141765053392,-1.9763831672117598,-1.9461213490719345,-1.8907468342038583,-1.887530377508216,-1.8187472213843476,-1.8123760252186578,-1.8103073582057871,-1.79828870222467,-1.792918735685732,-1.791285482753334,-1.790809944838324,-1.7904890307961587,-1.7851824014992619,-1.783920445461074,-1.7839204454610738</t>
  </si>
  <si>
    <t>0.01961517333984375,0.053154706954956055,0.12488245964050293,0.1710190773010254,0.4734518527984619,0.48298072814941406,0.5216155052185059,0.5797905921936035,0.9293768405914307,1.0788333415985107,1.1946699619293213,1.4544734954833984,1.4780597686767578,1.5196852684020996,1.6435527801513672,1.6977245807647705,1.9429821968078613,2.119584321975708,2.240405321121216,2.316638469696045,2.6757287979125977,2.7930781841278076,3.3026421070098877,3.5303642749786377,3.886975049972534,4.354457378387451,5.122791051864624,5.497476816177368,5.544619798660278,5.856565237045288,30.867879152297974,37.858668088912964</t>
  </si>
  <si>
    <t>1,3,9,12,34,35,39,44,70,82,93,114,116,120,130,135,155,170,179,185,217,229,281,299,330,374,448,478,483,516,3164,3833</t>
  </si>
  <si>
    <t>2022-12-20 23:58:22.053272</t>
  </si>
  <si>
    <t>2022-12-21 00:00:41.341218</t>
  </si>
  <si>
    <t>-2.409354830079849,-2.409354830079849,-2.409354830079849,-2.409354830079849,-2.409354830079849,-2.409354830079849,-2.409354830079849,-2.409354830079849,-2.409354830079849,-2.409354830079849,-2.409354830079849,-2.409354830079849,-2.409354830079849,-2.409354830079849,-2.409354830079849,-2.409354830079849,-2.409354830079849,-2.409354830079849,-2.409354830079849,-2.409354830079849,-2.409354830079849,-2.409354830079849,-2.409354830079849,-2.409354830079849,-2.409354830079849,-2.409354830079849,-2.409354830079849,-2.409354830079849,-2.409354830079849,-2.409354830079849</t>
  </si>
  <si>
    <t>631342193004208555,631342193004208555,631342193004208555,631342193004208555,631342193004208555,631342193004208555,631342193004208555,631342193004208555,631342193004208555,631342193004208555,631342193004208555,631342193004208555,631342193004208555,631342193004208555,631342193004208555,631342193004208555,631342193004208555,631342193004208555,631342193004208555,631342193004208555,631342193004208555,631342193004208555,631342193004208555,631342193004208555,631342193004208555,631342193004208555,631342193004208555,631342193004208555,631342193004208555,631342193004208555</t>
  </si>
  <si>
    <t>-3.8434504587925185,-3.782864153328793,-3.7298825740872923,-3.729065962492606,-3.6718478017592378,-3.6503175766466978,-3.606858535482019,-3.404915456395356,-3.2679230307245453,-3.2511752732151926,-3.1303582727412627,-3.021688481485111,-3.014449340704669,-3.010194823253978,-2.9946594330489233,-2.972851360098668,-2.9334359600980364,-2.781104174194555,-2.776882378301759,-2.766833228309893,-2.7230777402224957,-2.714798057999018,-2.6603940406345687,-2.473085974656048,-2.4630689568991024,-2.463068956899102,-2.424521460080743,-2.4245214600807428,-2.411030771672223,-2.4110307716722224,-2.4093548300798506,-2.4093548300798497,-2.4093548300798493,-2.409354830079849</t>
  </si>
  <si>
    <t>0.020572423934936523,0.04265117645263672,0.09531140327453613,0.14901113510131836,0.18160367012023926,0.24683785438537598,0.26891279220581055,0.302506685256958,0.42291784286499023,0.6075344085693359,0.6180660724639893,0.7113795280456543,0.7911436557769775,0.8006806373596191,0.8649992942810059,0.9938549995422363,1.1599342823028564,1.2407267093658447,1.5131263732910156,1.565810203552246,1.6887192726135254,1.9530978202819824,1.9852700233459473,3.955528497695923,4.625791072845459,5.042684078216553,6.399739980697632,6.833212852478027,8.241585731506348,8.85014533996582,12.531028032302856,30.254981517791748,30.913639307022095,35.64663028717041</t>
  </si>
  <si>
    <t>1,2,7,12,15,21,23,26,37,54,55,64,72,73,79,91,107,115,141,146,158,184,187,375,441,482,615,657,795,854,1209,2923,2987,3442</t>
  </si>
  <si>
    <t>2022-12-20 23:59:08.089612</t>
  </si>
  <si>
    <t>2022-12-21 00:00:58.957201</t>
  </si>
  <si>
    <t>-2.318684791507697,-2.318684791507697,-2.318684791507697,-2.318684791507697,-2.318684791507697,-2.318684791507697,-2.318684791507697,-2.318684791507697,-2.318684791507697,-2.318684791507697,-2.318684791507697,-2.318684791507697,-2.318684791507697,-2.318684791507697,-2.318684791507697,-2.318684791507697,-2.318684791507697,-2.318684791507697,-2.318684791507697,-2.318684791507697,-2.318684791507697,-2.318684791507697,-2.318684791507697,-2.318684791507697,-2.318684791507697,-2.318684791507697,-2.318684791507697,-2.318684791507697,-2.318684791507697,-2.318684791507697</t>
  </si>
  <si>
    <t>866530307203457499,866530307203457499,866530307203457499,866530307203457499,866530307203457499,866530307203457499,866530307203457499,866530307203457499,866530307203457499,866530307203457499,866530307203457499,866530307203457499,866530307203457499,866530307203457499,866530307203457499,866530307203457499,866530307203457499,866530307203457499,866530307203457499,866530307203457499,866530307203457499,866530307203457499,866530307203457499,866530307203457499,866530307203457499,866530307203457499,866530307203457499,866530307203457499,866530307203457499,866530307203457499</t>
  </si>
  <si>
    <t>-3.5533342537146746,-3.4819923837587714,-3.4521210058790537,-3.429872171886042,-3.359833273625908,-3.351130174074569,-3.136303741215809,-3.127984018700146,-3.122820906436849,-3.0178144418623143,-3.0092805611810833,-2.9033976629212273,-2.8442711776042198,-2.8425784695353924,-2.776212961511085,-2.694450165877933,-2.642058263800881,-2.566421650462437,-2.566404519691396,-2.479981296323146,-2.4763252290854822,-2.388308413598777,-2.364395157252877,-2.3643951572528765,-2.3302657806549356,-2.318684791507697</t>
  </si>
  <si>
    <t>0.021070480346679688,0.20267510414123535,0.26387882232666016,0.3571901321411133,0.3687264919281006,0.48264575004577637,0.5137717723846436,0.5870141983032227,0.6271481513977051,0.6472148895263672,0.6778154373168945,0.6878688335418701,0.7174649238586426,0.8092923164367676,0.890087366104126,1.0110042095184326,1.104315996170044,1.4093279838562012,1.481069803237915,1.8061895370483398,2.2160634994506836,3.555116653442383,5.341625213623047,5.3918070793151855,6.737840890884399,7.648908615112305</t>
  </si>
  <si>
    <t>1,18,24,33,34,45,48,55,59,61,64,65,68,77,85,97,106,136,143,175,216,347,523,528,661,751</t>
  </si>
  <si>
    <t>2022-12-20 23:58:44.152324</t>
  </si>
  <si>
    <t>2022-12-21 00:01:06.461136</t>
  </si>
  <si>
    <t>-2.3438057997324147,-2.3438057997324147,-2.3438057997324147,-2.3438057997324147,-2.3438057997324147,-2.3438057997324147,-2.3438057997324147,-2.3438057997324147,-2.3438057997324147,-2.3438057997324147,-2.3438057997324147,-2.3438057997324147,-2.3438057997324147,-2.3438057997324147,-2.3438057997324147,-2.3438057997324147,-2.3438057997324147,-2.3438057997324147,-2.3438057997324147,-2.3438057997324147,-2.3438057997324147,-2.3438057997324147,-2.3438057997324147,-2.3438057997324147,-2.3438057997324147,-2.3438057997324147,-2.3438057997324147,-2.3438057997324147,-2.3438057997324147,-2.3438057997324147</t>
  </si>
  <si>
    <t>528131472270337778,528131472270337778,528131472270337778,528131472270337778,528131472270337778,528131472270337778,528131472270337778,528131472270337778,528131472270337778,528131472270337778,528131472270337778,528131472270337778,528131472270337778,528131472270337778,528131472270337778,528131472270337778,528131472270337778,528131472270337778,528131472270337778,528131472270337778,528131472270337778,528131472270337778,528131472270337778,528131472270337778,528131472270337778,528131472270337778,528131472270337778,528131472270337778,528131472270337778,528131472270337778</t>
  </si>
  <si>
    <t>-3.7226875527920873,-3.6775186088597325,-3.6649150104578165,-3.508763416459318,-3.20584693819664,-3.201675446020639,-3.1944014991799405,-3.1687933387758838,-3.1640791281859357,-3.0891413989562158,-3.0635335064731,-3.0629726761396405,-3.020476321795022,-2.989831698393911,-2.9577132621626117,-2.8537900841443324,-2.848418635821932,-2.8312213913257716,-2.802928780699897,-2.7833703338374716,-2.740881271289044,-2.678265285816876,-2.655472209762625,-2.633384411297131,-2.4372528869793877,-2.372532860815266,-2.35484287486345,-2.343805799732415,-2.3438057997324147</t>
  </si>
  <si>
    <t>0.02006244659423828,0.050180912017822266,0.07024598121643066,0.17410659790039062,0.2659738063812256,0.3477013111114502,0.4194321632385254,0.5408449172973633,0.590501070022583,0.6301512718200684,0.7260217666625977,0.7881660461425781,0.817746639251709,0.8393287658691406,0.8794527053833008,0.9391610622406006,1.0304596424102783,1.0620522499084473,1.1021754741668701,1.1839346885681152,1.2531769275665283,1.2732415199279785,1.5005252361297607,1.5211703777313232,1.667595386505127,1.8145554065704346,3.117023229598999,12.697718381881714,39.47935342788696</t>
  </si>
  <si>
    <t>1,3,5,15,24,32,39,51,56,60,69,75,78,80,84,89,98,101,105,113,120,122,144,146,160,174,299,1226,3863</t>
  </si>
  <si>
    <t>2022-12-20 23:59:04.283146</t>
  </si>
  <si>
    <t>2022-12-21 00:01:08.904932</t>
  </si>
  <si>
    <t>-2.382385798013058,-2.382385798013058,-2.382385798013058,-2.382385798013058,-2.382385798013058,-2.382385798013058,-2.382385798013058,-2.382385798013058,-2.382385798013058,-2.382385798013058,-2.382385798013058,-2.382385798013058,-2.382385798013058,-2.382385798013058,-2.382385798013058,-2.382385798013058,-2.382385798013058,-2.382385798013058,-2.382385798013058,-2.382385798013058,-2.382385798013058,-2.382385798013058,-2.382385798013058,-2.382385798013058,-2.382385798013058,-2.382385798013058,-2.382385798013058,-2.382385798013058,-2.382385798013058,-2.382385798013058</t>
  </si>
  <si>
    <t>523627636419781874,523627636419781874,523627636419781874,523627636419781874,523627636419781874,523627636419781874,523627636419781874,523627636419781874,523627636419781874,523627636419781874,523627636419781874,523627636419781874,523627636419781874,523627636419781874,523627636419781874,523627636419781874,523627636419781874,523627636419781874,523627636419781874,523627636419781874,523627636419781874,523627636419781874,523627636419781874,523627636419781874,523627636419781874,523627636419781874,523627636419781874,523627636419781874,523627636419781874,523627636419781874</t>
  </si>
  <si>
    <t>-3.6546019502472085,-3.374320750644067,-3.273062102486074,-3.1011440336837284,-3.0519669892426116,-3.0501708585749743,-2.9971103067737417,-2.9748694141910863,-2.948226979722549,-2.919070265502801,-2.81429059740731,-2.7312125511445102,-2.6749249131761808,-2.576871459557384,-2.5586323451634363,-2.5475249529786996,-2.5468197155016097,-2.5198789644115043,-2.519878964411504,-2.4905973729258806,-2.485585524687256,-2.4527045980993,-2.4491873068171506,-2.4340182890417497,-2.4122631662859813,-2.4015804140716916,-2.3823857980130585,-2.382385798013058</t>
  </si>
  <si>
    <t>0.019063949584960938,0.23027563095092773,0.2929720878601074,0.3732297420501709,0.6276130676269531,0.6913483142852783,0.7124118804931641,0.7655925750732422,0.8378632068634033,0.9291775226593018,0.949242115020752,0.970308780670166,1.0425472259521484,1.3400814533233643,3.020390033721924,3.815997838973999,4.103447675704956,4.306691884994507,5.2368738651275635,5.358785390853882,6.5598578453063965,7.702745676040649,9.055774450302124,17.075979709625244,17.44014835357666,19.200040102005005,19.663589477539062,21.96848750114441</t>
  </si>
  <si>
    <t>1,21,27,35,58,64,66,71,78,87,89,91,98,127,292,369,397,417,509,521,640,751,885,1682,1717,1893,1939,2167</t>
  </si>
  <si>
    <t>2022-12-20 23:59:22.255968</t>
  </si>
  <si>
    <t>2022-12-21 00:01:12.040562</t>
  </si>
  <si>
    <t>-2.3679040074286095,-2.3679040074286095,-2.3679040074286095,-2.3679040074286095,-2.3679040074286095,-2.3679040074286095,-2.3679040074286095,-2.3679040074286095,-2.3679040074286095,-2.3679040074286095,-2.3679040074286095,-2.3679040074286095,-2.3679040074286095,-2.3679040074286095,-2.3679040074286095,-2.3679040074286095,-2.3679040074286095,-2.3679040074286095,-2.3679040074286095,-2.3679040074286095,-2.3679040074286095,-2.3679040074286095,-2.3679040074286095,-2.3679040074286095,-2.3679040074286095,-2.3679040074286095,-2.3679040074286095,-2.3679040074286095,-2.3679040074286095,-2.3679040074286095</t>
  </si>
  <si>
    <t>775015810960959414,775015810960959414,775015810960959414,775015810960959414,775015810960959414,775015810960959414,775015810960959414,775015810960959414,775015810960959414,775015810960959414,775015810960959414,775015810960959414,775015810960959414,775015810960959414,775015810960959414,775015810960959414,775015810960959414,775015810960959414,775015810960959414,775015810960959414,775015810960959414,775015810960959414,775015810960959414,775015810960959414,775015810960959414,775015810960959414,775015810960959414,775015810960959414,775015810960959414,775015810960959414</t>
  </si>
  <si>
    <t>-3.862809809981565,-3.746597519645058,-3.6579523855309106,-3.437678222866466,-3.434179381522833,-3.29626899533296,-3.157160077801216,-3.0186969127669565,-2.9126282178058234,-2.8764959376927366,-2.8669478762796703,-2.8637698571076298,-2.816737663772635,-2.7985236679405334,-2.787461185351655,-2.7562894457154377,-2.700877819601145,-2.697015098829828,-2.64028922696674,-2.582986840730916,-2.5687346776115665,-2.550207604719959,-2.4232537938090304,-2.3839905222295856,-2.371242812019864,-2.3679040074286095</t>
  </si>
  <si>
    <t>0.02057623863220215,0.03011035919189453,0.13094711303710938,0.17107701301574707,0.2021803855895996,0.2628960609436035,0.36374616622924805,0.4038734436035156,0.6452064514160156,0.8604321479797363,1.1107823848724365,1.3025059700012207,1.3842296600341797,1.5925037860870361,1.7409498691558838,1.8011455535888672,1.932610034942627,2.2381832599639893,2.4002201557159424,2.623007297515869,2.9742114543914795,3.5877673625946045,4.210859537124634,5.32265305519104,6.339598655700684,7.302852630615234</t>
  </si>
  <si>
    <t>1,1,11,15,18,24,34,38,62,83,108,127,135,155,170,176,189,219,235,257,292,353,413,524,623,719</t>
  </si>
  <si>
    <t>2022-12-20 23:59:52.953282</t>
  </si>
  <si>
    <t>2022-12-21 00:01:49.898643</t>
  </si>
  <si>
    <t>-2.387594242636391,-2.387594242636391,-2.387594242636391,-2.387594242636391,-2.387594242636391,-2.387594242636391,-2.387594242636391,-2.387594242636391,-2.387594242636391,-2.387594242636391,-2.387594242636391,-2.387594242636391,-2.387594242636391,-2.387594242636391,-2.387594242636391,-2.387594242636391,-2.387594242636391,-2.387594242636391,-2.387594242636391,-2.387594242636391,-2.387594242636391,-2.387594242636391,-2.387594242636391,-2.387594242636391,-2.387594242636391,-2.387594242636391,-2.387594242636391,-2.387594242636391,-2.387594242636391,-2.387594242636391</t>
  </si>
  <si>
    <t>904336006882501060,904336006882501060,904336006882501060,904336006882501060,904336006882501060,904336006882501060,904336006882501060,904336006882501060,904336006882501060,904336006882501060,904336006882501060,904336006882501060,904336006882501060,904336006882501060,904336006882501060,904336006882501060,904336006882501060,904336006882501060,904336006882501060,904336006882501060,904336006882501060,904336006882501060,904336006882501060,904336006882501060,904336006882501060,904336006882501060,904336006882501060,904336006882501060,904336006882501060,904336006882501060</t>
  </si>
  <si>
    <t>-3.671478046613979,-3.550565754483945,-3.4883432410907185,-3.4285988506590037,-3.2873697443455163,-3.228355405310765,-3.1694347459061043,-3.15438486230895,-3.1037261630933006,-3.0456569318389306,-2.973976037555391,-2.8886992616978695,-2.8783770708846,-2.8271276195258324,-2.791289238994049,-2.7261982942899836,-2.689615350181696,-2.683742704304307,-2.6693897301295584,-2.633438770091323,-2.618176955367672,-2.6181769553676717,-2.5034648002534383,-2.503464800253438,-2.5031260858882254,-2.4392398311735852,-2.4379454915493373,-2.4379301969649605,-2.43793019696496,-2.387594242636392,-2.387594242636391</t>
  </si>
  <si>
    <t>0.020570755004882812,0.21021747589111328,0.2488563060760498,0.2879817485809326,0.42093849182128906,0.5934946537017822,0.635657548904419,0.6863281726837158,0.8528974056243896,0.883495569229126,0.8950297832489014,0.9858534336090088,1.0992445945739746,1.1097795963287354,1.1408963203430176,1.2151873111724854,1.2653043270111084,1.307452917098999,1.3179879188537598,1.4614853858947754,1.5016143321990967,1.8683891296386719,1.9205601215362549,1.9923040866851807,2.5261740684509277,4.271578073501587,7.8268961906433105,8.101206541061401,8.896770238876343,14.175087451934814,14.64409613609314</t>
  </si>
  <si>
    <t>1,18,22,26,39,56,60,65,81,84,85,94,105,106,109,116,121,125,126,140,144,179,184,191,242,410,752,780,857,1374,1420</t>
  </si>
  <si>
    <t>2022-12-21 00:00:05.108517</t>
  </si>
  <si>
    <t>2022-12-21 00:01:56.181863</t>
  </si>
  <si>
    <t>-1.3751528590290376,-1.3751528590290376,-1.3751528590290376,-1.3751528590290376,-1.3751528590290376,-1.3751528590290376,-1.3751528590290376,-1.3751528590290376,-1.3751528590290376,-1.3751528590290376,-1.3751528590290376,-1.3751528590290376,-1.3751528590290376,-1.3751528590290376,-1.3751528590290376,-1.3751528590290376,-1.3751528590290376,-1.3751528590290376,-1.3751528590290376,-1.3751528590290376,-1.3751528590290376,-1.3751528590290376,-1.3751528590290376,-1.3751528590290376,-1.3751528590290376,-1.3751528590290376,-1.3751528590290376,-1.3751528590290376,-1.3751528590290376,-1.3751528590290376</t>
  </si>
  <si>
    <t>155276684875903552,155276684875903552,155276684875903552,155276684875903552,155276684875903552,155276684875903552,155276684875903552,155276684875903552,155276684875903552,155276684875903552,155276684875903552,155276684875903552,155276684875903552,155276684875903552,155276684875903552,155276684875903552,155276684875903552,155276684875903552,155276684875903552,155276684875903552,155276684875903552,155276684875903552,155276684875903552,155276684875903552,155276684875903552,155276684875903552,155276684875903552,155276684875903552,155276684875903552,155276684875903552</t>
  </si>
  <si>
    <t>-2.7256846479081873,-2.595479663037142,-2.570038664885226,-2.3981298672837124,-2.246940115966489,-2.236051423407135,-2.170863799097164,-2.053937594477964,-1.97118766378577,-1.9109857465334001,-1.7962710499283534,-1.7341038173112353,-1.7180803468155228,-1.64627921495221,-1.620255414393934,-1.5936078359964383,-1.589132673080243,-1.5823309345313858,-1.5752261619768997,-1.54896846876649,-1.5296598093206348,-1.527828449495614,-1.4975081183414511,-1.4442342448435492,-1.4264619658762487,-1.4051493520622005,-1.4027104448145993,-1.3751528590290376</t>
  </si>
  <si>
    <t>0.020003318786621094,0.08973455429077148,0.24074935913085938,0.27187466621398926,0.3109927177429199,0.4203526973724365,0.4800527095794678,0.5001161098480225,0.5196716785430908,0.5904295444488525,0.6095502376556396,0.7183589935302734,1.0203726291656494,1.0821082592010498,1.1678681373596191,1.2586517333984375,1.5085067749023438,1.6715819835662842,1.7633705139160156,2.198864459991455,2.3463728427886963,2.620832920074463,2.719729423522949,2.8084681034088135,3.1857151985168457,3.5402894020080566,8.277626991271973,9.786836385726929</t>
  </si>
  <si>
    <t>1,7,22,25,29,40,46,48,50,57,59,70,99,105,113,122,147,163,172,215,230,257,267,275,311,346,815,965</t>
  </si>
  <si>
    <t>2022-12-21 00:00:00.706434</t>
  </si>
  <si>
    <t>2022-12-21 00:01:56.585216</t>
  </si>
  <si>
    <t>-1.419973149603953,-1.419973149603953,-1.419973149603953,-1.419973149603953,-1.419973149603953,-1.419973149603953,-1.419973149603953,-1.419973149603953,-1.419973149603953,-1.419973149603953,-1.419973149603953,-1.419973149603953,-1.419973149603953,-1.419973149603953,-1.419973149603953,-1.419973149603953,-1.419973149603953,-1.419973149603953,-1.419973149603953,-1.419973149603953,-1.419973149603953,-1.419973149603953,-1.419973149603953,-1.419973149603953,-1.419973149603953,-1.419973149603953,-1.419973149603953,-1.419973149603953,-1.419973149603953,-1.419973149603953</t>
  </si>
  <si>
    <t>171883987134699072,171883987134699072,171883987134699072,171883987134699072,171883987134699072,171883987134699072,171883987134699072,171883987134699072,171883987134699072,171883987134699072,171883987134699072,171883987134699072,171883987134699072,171883987134699072,171883987134699072,171883987134699072,171883987134699072,171883987134699072,171883987134699072,171883987134699072,171883987134699072,171883987134699072,171883987134699072,171883987134699072,171883987134699072,171883987134699072,171883987134699072,171883987134699072,171883987134699072,171883987134699072</t>
  </si>
  <si>
    <t>-3.3127589050954347,-3.2252448817300294,-3.0163752862645623,-2.8876951270219138,-2.6321237170139673,-2.544318077485732,-2.3496293188170028,-2.1977842315413403,-2.1038406705604715,-2.0899758124579755,-1.9884556408545548,-1.8504450801513919,-1.785513067109672,-1.7721339368961284,-1.7648356856766028,-1.7554903939123856,-1.6415070622445649,-1.6152867454986948,-1.5066813018971121,-1.4840157620249985,-1.4802180021877622,-1.4447269347365626,-1.4230595136455086,-1.4227669681387995,-1.4224107448127177,-1.419973149603953</t>
  </si>
  <si>
    <t>0.020062685012817383,0.04965329170227051,0.07875323295593262,0.14845514297485352,0.16802597045898438,0.18708586692810059,0.24524950981140137,0.3144679069519043,0.3942220211029053,0.4553947448730469,0.4649207592010498,0.553180456161499,0.6424617767333984,0.8110153675079346,1.0121634006500244,1.0332307815551758,1.14261794090271,1.3518717288970947,1.4501421451568604,1.6488258838653564,2.1836438179016113,2.201754093170166,2.44854998588562,3.298468828201294,4.875627040863037,15.115051746368408</t>
  </si>
  <si>
    <t>1,3,6,13,15,17,23,30,38,44,45,54,63,80,100,102,113,134,144,164,217,219,241,320,478,1494</t>
  </si>
  <si>
    <t>2022-12-21 00:00:01.778371</t>
  </si>
  <si>
    <t>2022-12-21 00:02:00.079983</t>
  </si>
  <si>
    <t>-1.4732243198257324,-1.4732243198257324,-1.4732243198257324,-1.4732243198257324,-1.4732243198257324,-1.4732243198257324,-1.4732243198257324,-1.4732243198257324,-1.4732243198257324,-1.4732243198257324,-1.4732243198257324,-1.4732243198257324,-1.4732243198257324,-1.4732243198257324,-1.4732243198257324,-1.4732243198257324,-1.4732243198257324,-1.4732243198257324,-1.4732243198257324,-1.4732243198257324,-1.4732243198257324,-1.4732243198257324,-1.4732243198257324,-1.4732243198257324,-1.4732243198257324,-1.4732243198257324,-1.4732243198257324,-1.4732243198257324,-1.4732243198257324,-1.4732243198257324</t>
  </si>
  <si>
    <t>441756776892509000,441756776892509000,441756776892509000,441756776892509000,441756776892509000,441756776892509000,441756776892509000,441756776892509000,441756776892509000,441756776892509000,441756776892509000,441756776892509000,441756776892509000,441756776892509000,441756776892509000,441756776892509000,441756776892509000,441756776892509000,441756776892509000,441756776892509000,441756776892509000,441756776892509000,441756776892509000,441756776892509000,441756776892509000,441756776892509000,441756776892509000,441756776892509000,441756776892509000,441756776892509000</t>
  </si>
  <si>
    <t>-2.557158607161257,-2.2672221710500673,-2.205379437163524,-2.1068130364317805,-2.075635896574557,-1.9827592548706499,-1.740763445605496,-1.6972860779876888,-1.6948404191874142,-1.6934511950421016,-1.6919565716989853,-1.6642279858976319,-1.6634788226462267,-1.6197740429185836,-1.6027898098329028,-1.600087279489275,-1.5893946427207957,-1.5849840201127166,-1.5374591045569668,-1.520664500310287,-1.5186865477950846,-1.5182924101216275,-1.5001171784412204,-1.5001060769372536,-1.4973586196005804,-1.4927806464549036,-1.4834279749927912,-1.4780969627932892,-1.4757268548358913,-1.475711891044196,-1.4732243198257324</t>
  </si>
  <si>
    <t>0.020052194595336914,0.11834263801574707,0.18706607818603516,0.23723220825195312,0.24676752090454102,0.40631937980651855,0.4359159469604492,0.6220550537109375,0.7575070858001709,1.102168321609497,1.215564489364624,1.3440146446228027,1.5848283767700195,2.293257474899292,2.373021125793457,2.4908993244171143,2.6383607387542725,2.648893356323242,2.798875570297241,3.018566131591797,3.2141971588134766,3.635615348815918,4.664571046829224,4.842187404632568,5.202414512634277,6.128081560134888,6.5223894119262695,7.3926050662994385,7.611851453781128,8.071372032165527,17.330127954483032</t>
  </si>
  <si>
    <t>1,10,17,22,23,39,42,60,73,107,118,131,152,222,230,242,257,258,273,295,314,355,458,476,511,603,642,730,752,799,1717</t>
  </si>
  <si>
    <t>2022-12-21 00:00:09.351590</t>
  </si>
  <si>
    <t>2022-12-21 00:02:12.472053</t>
  </si>
  <si>
    <t>-1.4569037351848841,-1.4569037351848841,-1.4569037351848841,-1.4569037351848841,-1.4569037351848841,-1.4569037351848841,-1.4569037351848841,-1.4569037351848841,-1.4569037351848841,-1.4569037351848841,-1.4569037351848841,-1.4569037351848841,-1.4569037351848841,-1.4569037351848841,-1.4569037351848841,-1.4569037351848841,-1.4569037351848841,-1.4569037351848841,-1.4569037351848841,-1.4569037351848841,-1.4569037351848841,-1.4569037351848841,-1.4569037351848841,-1.4569037351848841,-1.4569037351848841,-1.4569037351848841,-1.4569037351848841,-1.4569037351848841,-1.4569037351848841,-1.4569037351848841</t>
  </si>
  <si>
    <t>443013378696196705,443013378696196705,443013378696196705,443013378696196705,443013378696196705,443013378696196705,443013378696196705,443013378696196705,443013378696196705,443013378696196705,443013378696196705,443013378696196705,443013378696196705,443013378696196705,443013378696196705,443013378696196705,443013378696196705,443013378696196705,443013378696196705,443013378696196705,443013378696196705,443013378696196705,443013378696196705,443013378696196705,443013378696196705,443013378696196705,443013378696196705,443013378696196705,443013378696196705,443013378696196705</t>
  </si>
  <si>
    <t>-3.0311656066786226,-2.948750795289273,-2.88053248292545,-2.7038540623965046,-2.462505118472054,-2.1540221872074907,-2.115294004695513,-2.0978945410371095,-2.075482742880084,-2.0527613656502455,-2.00017428422226,-1.9687008554467742,-1.8622062546003386,-1.8319052793092743,-1.827319457143402,-1.7913679014176807,-1.7877463366158368,-1.7260882508295308,-1.7100884485704697,-1.625148023722808,-1.6214449435689158,-1.6042509059710401,-1.5487446738253734,-1.5408182739634328,-1.5281890464358814,-1.5254522459790003,-1.5189434758130609,-1.5053829714853144,-1.4874210876099365,-1.4863403185843698,-1.4656805988093746,-1.457265409280596,-1.4572637732865927,-1.4569075473174542,-1.4569037351848841</t>
  </si>
  <si>
    <t>0.019060850143432617,0.16652631759643555,0.19511723518371582,0.20564889907836914,0.27489590644836426,0.315021276473999,0.35718846321105957,0.41839003562927246,0.42590928077697754,0.4640357494354248,0.47456789016723633,0.5041630268096924,0.6125259399414062,0.6912903785705566,0.7615222930908203,0.8698911666870117,0.8909540176391602,1.0138800144195557,1.232116937637329,1.3816070556640625,1.629441499710083,1.7011754512786865,1.9550228118896484,2.0949907302856445,2.2069380283355713,3.5428953170776367,4.247266530990601,5.096765756607056,5.604958772659302,6.7503368854522705,8.540954351425171,10.058420181274414,10.186901092529297,11.941421270370483,21.645634174346924</t>
  </si>
  <si>
    <t>1,15,18,19,26,30,34,40,41,45,46,49,60,68,75,86,88,100,122,137,162,169,194,208,219,351,420,503,553,665,839,988,1001,1172,2120</t>
  </si>
  <si>
    <t>2022-12-21 00:00:18.969972</t>
  </si>
  <si>
    <t>2022-12-21 00:02:14.268158</t>
  </si>
  <si>
    <t>-1.4929332663492465,-1.4929332663492465,-1.4929332663492465,-1.4929332663492465,-1.4929332663492465,-1.4929332663492465,-1.4929332663492465,-1.4929332663492465,-1.4929332663492465,-1.4929332663492465,-1.4929332663492465,-1.4929332663492465,-1.4929332663492465,-1.4929332663492465,-1.4929332663492465,-1.4929332663492465,-1.4929332663492465,-1.4929332663492465,-1.4929332663492465,-1.4929332663492465,-1.4929332663492465,-1.4929332663492465,-1.4929332663492465,-1.4929332663492465,-1.4929332663492465,-1.4929332663492465,-1.4929332663492465,-1.4929332663492465,-1.4929332663492465,-1.4929332663492465</t>
  </si>
  <si>
    <t>536614054216387400,536614054216387400,536614054216387400,536614054216387400,536614054216387400,536614054216387400,536614054216387400,536614054216387400,536614054216387400,536614054216387400,536614054216387400,536614054216387400,536614054216387400,536614054216387400,536614054216387400,536614054216387400,536614054216387400,536614054216387400,536614054216387400,536614054216387400,536614054216387400,536614054216387400,536614054216387400,536614054216387400,536614054216387400,536614054216387400,536614054216387400,536614054216387400,536614054216387400,536614054216387400</t>
  </si>
  <si>
    <t>-3.4460297269539444,-2.600916448069792,-2.3997722140811146,-2.377952350188762,-2.3731389624101524,-2.3085860407828713,-2.1082080882254353,-2.0673605482425157,-1.9748088587093138,-1.8862378220957703,-1.7912747931997082,-1.776347156185318,-1.7161510170610512,-1.6845325889405969,-1.6763668842905504,-1.6610804696725106,-1.6404161821985244,-1.5536677144328455,-1.5365050756124379,-1.5288656852073288,-1.52446969694422,-1.5196994274104973,-1.498150051831577,-1.496273785082372,-1.4937862674068347,-1.493769279063252,-1.4929332663492465</t>
  </si>
  <si>
    <t>0.021582365036010742,0.041651010513305664,0.060716867446899414,0.1836235523223877,0.23581147193908691,0.3166027069091797,0.34720420837402344,0.4495692253112793,0.47063684463500977,0.48017191886901855,0.5123050212860107,0.5639567375183105,0.6668028831481934,0.688429594039917,0.8183941841125488,0.9508025646209717,1.1374590396881104,1.5749378204345703,1.853407382965088,2.2051022052764893,3.2226953506469727,3.401743173599243,3.6831719875335693,7.416063070297241,9.15648603439331,9.648674011230469,14.10486912727356</t>
  </si>
  <si>
    <t>1,2,4,16,21,29,32,42,44,45,48,53,63,65,78,91,109,152,179,214,308,325,352,721,891,940,1373</t>
  </si>
  <si>
    <t>2022-12-21 00:00:01.305269</t>
  </si>
  <si>
    <t>2022-12-21 00:02:16.520316</t>
  </si>
  <si>
    <t>-1.4493642222223535,-1.4493642222223535,-1.4493642222223535,-1.4493642222223535,-1.4493642222223535,-1.4493642222223535,-1.4493642222223535,-1.4493642222223535,-1.4493642222223535,-1.4493642222223535,-1.4493642222223535,-1.4493642222223535,-1.4493642222223535,-1.4493642222223535,-1.4493642222223535,-1.4493642222223535,-1.4493642222223535,-1.4493642222223535,-1.4493642222223535,-1.4493642222223535,-1.4493642222223535,-1.4493642222223535,-1.4493642222223535,-1.4493642222223535,-1.4493642222223535,-1.4493642222223535,-1.4493642222223535,-1.4493642222223535,-1.4493642222223535,-1.4493642222223535</t>
  </si>
  <si>
    <t>168409051759102537,168409051759102537,168409051759102537,168409051759102537,168409051759102537,168409051759102537,168409051759102537,168409051759102537,168409051759102537,168409051759102537,168409051759102537,168409051759102537,168409051759102537,168409051759102537,168409051759102537,168409051759102537,168409051759102537,168409051759102537,168409051759102537,168409051759102537,168409051759102537,168409051759102537,168409051759102537,168409051759102537,168409051759102537,168409051759102537,168409051759102537,168409051759102537,168409051759102537,168409051759102537</t>
  </si>
  <si>
    <t>-3.0869054536900853,-2.742429143037479,-2.3135493134496627,-2.3121250336125185,-2.27531291667821,-2.178164125450658,-2.1029007755911078,-2.0710621933255315,-1.9830039714415117,-1.9384954453371734,-1.8137708721426722,-1.8015660160162055,-1.7379039090322037,-1.7315814147725619,-1.7183420455683294,-1.7162710715312839,-1.6800524557467407,-1.6738735953679598,-1.6496734065488718,-1.6472497007083793,-1.6171274255920758,-1.5361321733884044,-1.5361310699398398,-1.5112235882530087,-1.5019687855559212,-1.4799116554930483,-1.4726908149812035,-1.472281431958759,-1.4722665944734445,-1.4718624584047282,-1.4672852770954288,-1.4529195001438358,-1.4498376140089917,-1.4493642222223535</t>
  </si>
  <si>
    <t>0.021054506301879883,0.1635141372680664,0.29446887969970703,0.3742213249206543,0.39427924156188965,0.4143364429473877,0.47606325149536133,0.5086591243743896,0.52872633934021,0.6411058902740479,0.7635140419006348,0.9366137981414795,0.9782593250274658,1.120229959487915,1.1307647228240967,1.209547758102417,1.3746016025543213,1.4879703521728516,1.7563934326171875,2.0985848903656006,2.2240395545959473,2.309826135635376,3.9241013526916504,4.873812675476074,5.2741475105285645,5.81949257850647,6.181726455688477,7.136407852172852,7.335017919540405,7.384180068969727,15.463416576385498,17.499178886413574,18.571857452392578,33.79143738746643</t>
  </si>
  <si>
    <t>1,14,27,35,37,39,45,48,50,61,73,90,94,108,109,117,133,144,170,200,212,220,378,472,512,565,600,692,711,716,1516,1715,1821,3295</t>
  </si>
  <si>
    <t>2022-12-21 00:00:23.245496</t>
  </si>
  <si>
    <t>2022-12-21 00:02:21.037999</t>
  </si>
  <si>
    <t>-1.4001134863574913,-1.4001134863574913,-1.4001134863574913,-1.4001134863574913,-1.4001134863574913,-1.4001134863574913,-1.4001134863574913,-1.4001134863574913,-1.4001134863574913,-1.4001134863574913,-1.4001134863574913,-1.4001134863574913,-1.4001134863574913,-1.4001134863574913,-1.4001134863574913,-1.4001134863574913,-1.4001134863574913,-1.4001134863574913,-1.4001134863574913,-1.4001134863574913,-1.4001134863574913,-1.4001134863574913,-1.4001134863574913,-1.4001134863574913,-1.4001134863574913,-1.4001134863574913,-1.4001134863574913,-1.4001134863574913,-1.4001134863574913,-1.4001134863574913</t>
  </si>
  <si>
    <t>815054034168836672,815054034168836672,815054034168836672,815054034168836672,815054034168836672,815054034168836672,815054034168836672,815054034168836672,815054034168836672,815054034168836672,815054034168836672,815054034168836672,815054034168836672,815054034168836672,815054034168836672,815054034168836672,815054034168836672,815054034168836672,815054034168836672,815054034168836672,815054034168836672,815054034168836672,815054034168836672,815054034168836672,815054034168836672,815054034168836672,815054034168836672,815054034168836672,815054034168836672,815054034168836672</t>
  </si>
  <si>
    <t>-2.657907637089472,-2.50986829923365,-2.506938168172014,-2.3343144646893736,-2.327543646290098,-2.323270445663366,-2.301590684917369,-2.1289780741504503,-1.98397215509676,-1.8379525416248281,-1.709667820408765,-1.6844003782597947,-1.66420440276053,-1.6590104232854248,-1.657026252154571,-1.5545746218043535,-1.5537363405846192,-1.506142940911066,-1.486293747700862,-1.4830802802413166,-1.477791782266018,-1.4753010287641355,-1.4232856773883396,-1.4180665596070197,-1.417902930405039,-1.417296594858515,-1.415482570979762,-1.4021332871295271,-1.4008384340173095,-1.4001134863574913</t>
  </si>
  <si>
    <t>0.020061016082763672,0.049178361892700195,0.19011569023132324,0.20064568519592285,0.28995323181152344,0.30048155784606934,0.4203927516937256,0.43043947219848633,0.47057008743286133,0.5001630783081055,0.6827793121337891,0.752577543258667,0.761544942855835,1.0118896961212158,1.3345108032226562,1.782585859298706,2.673460006713867,3.21980619430542,3.771193742752075,5.067098379135132,5.430343866348267,5.570319175720215,5.751929759979248,8.277543067932129,9.956770181655884,10.10325026512146,11.433292627334595,12.754348516464233,14.761796236038208,17.554314374923706</t>
  </si>
  <si>
    <t>1,3,17,18,27,28,40,41,45,48,66,73,74,99,131,175,263,318,373,503,538,552,570,814,975,989,1118,1239,1436,1710</t>
  </si>
  <si>
    <t>2022-12-21 00:00:23.166724</t>
  </si>
  <si>
    <t>2022-12-21 00:02:21.593017</t>
  </si>
  <si>
    <t>-1.4543153594103035,-1.4543153594103035,-1.4543153594103035,-1.4543153594103035,-1.4543153594103035,-1.4543153594103035,-1.4543153594103035,-1.4543153594103035,-1.4543153594103035,-1.4543153594103035,-1.4543153594103035,-1.4543153594103035,-1.4543153594103035,-1.4543153594103035,-1.4543153594103035,-1.4543153594103035,-1.4543153594103035,-1.4543153594103035,-1.4543153594103035,-1.4543153594103035,-1.4543153594103035,-1.4543153594103035,-1.4543153594103035,-1.4543153594103035,-1.4543153594103035,-1.4543153594103035,-1.4543153594103035,-1.4543153594103035,-1.4543153594103035,-1.4543153594103035</t>
  </si>
  <si>
    <t>447936925726059081,447936925726059081,447936925726059081,447936925726059081,447936925726059081,447936925726059081,447936925726059081,447936925726059081,447936925726059081,447936925726059081,447936925726059081,447936925726059081,447936925726059081,447936925726059081,447936925726059081,447936925726059081,447936925726059081,447936925726059081,447936925726059081,447936925726059081,447936925726059081,447936925726059081,447936925726059081,447936925726059081,447936925726059081,447936925726059081,447936925726059081,447936925726059081,447936925726059081,447936925726059081</t>
  </si>
  <si>
    <t>-2.7785425206242493,-2.6730487384269255,-2.4908259950071314,-2.369117136350951,-2.247173597104695,-2.195247210748234,-2.0720916689543554,-2.041743760827119,-2.0275839640146436,-1.8904786049395477,-1.8488259215966316,-1.8115727073573549,-1.7913545075399215,-1.7679119246546096,-1.7461988184193822,-1.744833793519379,-1.7393611125472237,-1.7047598907890213,-1.697794771179987,-1.6762081327200615,-1.6390561186481285,-1.6318070285504565,-1.5993613735752565,-1.5992873514072856,-1.556602611233659,-1.5538232829861212,-1.5526345579793606,-1.5076291286971006,-1.504813772930155,-1.5023194453015676,-1.5011870167211692,-1.4655595874143892,-1.4552216042035933,-1.4543153594103035</t>
  </si>
  <si>
    <t>0.020580291748046875,0.09181427955627441,0.1334700584411621,0.2964763641357422,0.378253698348999,0.3993206024169922,0.4294450283050537,0.4495086669921875,0.45903825759887695,0.47910213470458984,0.4991645812988281,0.6747760772705078,0.9170987606048584,0.948695182800293,1.1303026676177979,1.139833688735962,1.2301478385925293,1.2502098083496094,1.3124525547027588,1.3631155490875244,1.4353570938110352,1.4649486541748047,1.6676406860351562,2.811431884765625,2.9137866497039795,4.1083598136901855,4.962256669998169,4.993860483169556,5.357109785079956,6.012843370437622,6.378560781478882,7.493839263916016,9.668787002563477,16.19365954399109</t>
  </si>
  <si>
    <t>1,7,11,27,35,37,40,42,43,45,47,64,87,90,108,109,118,120,126,131,138,141,160,271,281,398,481,484,520,584,620,729,936,1551</t>
  </si>
  <si>
    <t>2022-12-21 00:00:23.512386</t>
  </si>
  <si>
    <t>2022-12-21 00:02:30.160188</t>
  </si>
  <si>
    <t>-1.3980751368455524,-1.3980751368455524,-1.3980751368455524,-1.3980751368455524,-1.3980751368455524,-1.3980751368455524,-1.3980751368455524,-1.3980751368455524,-1.3980751368455524,-1.3980751368455524,-1.3980751368455524,-1.3980751368455524,-1.3980751368455524,-1.3980751368455524,-1.3980751368455524,-1.3980751368455524,-1.3980751368455524,-1.3980751368455524,-1.3980751368455524,-1.3980751368455524,-1.3980751368455524,-1.3980751368455524,-1.3980751368455524,-1.3980751368455524,-1.3980751368455524,-1.3980751368455524,-1.3980751368455524,-1.3980751368455524,-1.3980751368455524,-1.3980751368455524</t>
  </si>
  <si>
    <t>434403243260160584,434403243260160584,434403243260160584,434403243260160584,434403243260160584,434403243260160584,434403243260160584,434403243260160584,434403243260160584,434403243260160584,434403243260160584,434403243260160584,434403243260160584,434403243260160584,434403243260160584,434403243260160584,434403243260160584,434403243260160584,434403243260160584,434403243260160584,434403243260160584,434403243260160584,434403243260160584,434403243260160584,434403243260160584,434403243260160584,434403243260160584,434403243260160584,434403243260160584,434403243260160584</t>
  </si>
  <si>
    <t>-2.8946675269418183,-2.4985972391529367,-2.4543446850950925,-2.3653967614968527,-2.260536122588811,-2.1498913537469346,-2.0930936828737283,-1.8386098757796296,-1.8342344662199694,-1.795918619881857,-1.6759388141140614,-1.6521156678768563,-1.5771634700766004,-1.5699639782456927,-1.5692895627699395,-1.5688120465070527,-1.5645353543858183,-1.5306729319485661,-1.4406980001592224,-1.4382072528242296,-1.4378384164902052,-1.4127288370009277,-1.3983449350145207,-1.3980751368455524</t>
  </si>
  <si>
    <t>0.01905989646911621,0.14648985862731934,0.32711195945739746,0.3461630344390869,0.36675119400024414,0.5839653015136719,0.6431524753570557,0.8017034530639648,0.9281432628631592,0.9492089748382568,1.141350507736206,1.8000764846801758,1.8723127841949463,2.1753273010253906,2.303241014480591,2.9117801189422607,3.109464406967163,3.199770212173462,3.329192638397217,5.206112861633301,5.3867316246032715,7.280127286911011,9.832847356796265,27.837631940841675</t>
  </si>
  <si>
    <t>1,13,31,33,35,57,63,78,90,92,111,177,184,214,226,284,304,313,326,513,531,719,966,2734</t>
  </si>
  <si>
    <t>2022-12-21 00:00:43.620549</t>
  </si>
  <si>
    <t>2022-12-21 00:02:36.456071</t>
  </si>
  <si>
    <t>-1.4551046989067695,-1.4551046989067695,-1.4551046989067695,-1.4551046989067695,-1.4551046989067695,-1.4551046989067695,-1.4551046989067695,-1.4551046989067695,-1.4551046989067695,-1.4551046989067695,-1.4551046989067695,-1.4551046989067695,-1.4551046989067695,-1.4551046989067695,-1.4551046989067695,-1.4551046989067695,-1.4551046989067695,-1.4551046989067695,-1.4551046989067695,-1.4551046989067695,-1.4551046989067695,-1.4551046989067695,-1.4551046989067695,-1.4551046989067695,-1.4551046989067695,-1.4551046989067695,-1.4551046989067695,-1.4551046989067695,-1.4551046989067695,-1.4551046989067695</t>
  </si>
  <si>
    <t>742959538809011785,742959538809011785,742959538809011785,742959538809011785,742959538809011785,742959538809011785,742959538809011785,742959538809011785,742959538809011785,742959538809011785,742959538809011785,742959538809011785,742959538809011785,742959538809011785,742959538809011785,742959538809011785,742959538809011785,742959538809011785,742959538809011785,742959538809011785,742959538809011785,742959538809011785,742959538809011785,742959538809011785,742959538809011785,742959538809011785,742959538809011785,742959538809011785,742959538809011785,742959538809011785</t>
  </si>
  <si>
    <t>-3.3137165576050758,-2.6335533919681415,-2.4123319266582124,-2.3447062845998294,-1.8089004328993412,-1.7071648449885948,-1.7038229996773744,-1.667820164328638,-1.6623418757083657,-1.6290264952828477,-1.6136618423391944,-1.6110874745836272,-1.586358874441574,-1.5815769835462277,-1.5762458136646385,-1.561967943454369,-1.5513788070108845,-1.501239454083724,-1.495574343856899,-1.4947935290149892,-1.4928715524437268,-1.4892836344458225,-1.4888909342427539,-1.4811616849777054,-1.4579877957340521,-1.4575954443479167,-1.4551046989067695</t>
  </si>
  <si>
    <t>0.021061182022094727,0.07224464416503906,0.10584211349487305,0.21874141693115234,0.3160521984100342,0.6240901947021484,0.731480598449707,0.7625997066497803,1.2392094135284424,1.4057652950286865,1.9978270530700684,2.475405216217041,3.836596727371216,3.9911510944366455,4.033283710479736,4.137700080871582,4.1678102016448975,4.63033390045166,5.365309953689575,6.356210708618164,7.587525844573975,7.91208291053772,8.623543500900269,8.6546630859375,10.172309160232544,10.392078399658203,11.465811729431152</t>
  </si>
  <si>
    <t>1,5,8,19,28,58,68,71,117,133,189,235,366,381,385,395,398,443,514,611,731,763,831,834,983,1004,1108</t>
  </si>
  <si>
    <t>2022-12-21 00:01:01.010860</t>
  </si>
  <si>
    <t>2022-12-21 00:03:31.206912</t>
  </si>
  <si>
    <t>-2.7681867446265946,-2.7681867446265946,-2.7681867446265946,-2.7681867446265946,-2.7681867446265946,-2.7681867446265946,-2.7681867446265946,-2.7681867446265946,-2.7681867446265946,-2.7681867446265946,-2.7681867446265946,-2.7681867446265946,-2.7681867446265946,-2.7681867446265946,-2.7681867446265946,-2.7681867446265946,-2.7681867446265946,-2.7681867446265946,-2.7681867446265946,-2.7681867446265946,-2.7681867446265946,-2.7681867446265946,-2.7681867446265946,-2.7681867446265946,-2.7681867446265946,-2.7681867446265946,-2.7681867446265946,-2.7681867446265946,-2.7681867446265946,-2.7681867446265946</t>
  </si>
  <si>
    <t>550311953286825729400503,550311953286825729400503,550311953286825729400503,550311953286825729400503,550311953286825729400503,550311953286825729400503,550311953286825729400503,550311953286825729400503,550311953286825729400503,550311953286825729400503,550311953286825729400503,550311953286825729400503,550311953286825729400503,550311953286825729400503,550311953286825729400503,550311953286825729400503,550311953286825729400503,550311953286825729400503,550311953286825729400503,550311953286825729400503,550311953286825729400503,550311953286825729400503,550311953286825729400503,550311953286825729400503,550311953286825729400503,550311953286825729400503,550311953286825729400503,550311953286825729400503,550311953286825729400503,550311953286825729400503</t>
  </si>
  <si>
    <t>-4.598465861828528,-4.394611208828481,-4.3820020849403045,-4.368221635506961,-4.214269335075165,-4.149556494827105,-4.12738411569156,-4.096117562701825,-4.038959556793501,-3.9886330918369572,-3.849888320401213,-3.799210053817792,-3.798501279355183,-3.7047045782101873,-3.7042746802153346,-3.6303147111347096,-3.612279360687968,-3.47303399234618,-3.421652402380344,-3.3260535530655,-3.296231401062792,-3.2946265884808574,-3.2669430362540037,-3.111950167531408,-3.076852975387552,-3.0724656419361605,-3.0696675109970495,-2.999615679999691,-2.9589114846233824,-2.958911484623382,-2.958798452213741,-2.903314395431889,-2.8435043642004425,-2.8435043642004416,-2.8016080600775424,-2.7996596854589595,-2.7885848427137043,-2.7868776703823737,-2.769857603424911,-2.7681867446265946</t>
  </si>
  <si>
    <t>0.026069164276123047,0.19867253303527832,0.30052995681762695,0.40038299560546875,0.4385106563568115,0.4756326675415039,0.5002329349517822,0.5252976417541504,0.5860075950622559,0.6657884120941162,0.6778297424316406,0.8960766792297363,1.0139729976654053,1.053110122680664,1.1529598236083984,1.2021360397338867,1.2262074947357178,1.3275694847106934,1.4655683040618896,1.6677634716033936,2.017944574356079,2.6019668579101562,2.6155014038085938,2.764530658721924,3.2858076095581055,4.270708799362183,5.080997943878174,5.928441047668457,6.597151041030884,6.924292087554932,8.13841462135315,9.825085163116455,11.81799054145813,12.075878620147705,17.42515277862549,21.912382125854492,23.02770972251892,25.620797872543335,25.7632839679718,28.394071102142334</t>
  </si>
  <si>
    <t>1,14,22,30,33,36,38,40,45,51,52,69,78,81,89,93,95,103,114,130,158,205,206,218,260,338,403,470,523,549,645,783,941,962,1388,1741,1830,2042,2054,2273</t>
  </si>
  <si>
    <t>2022-12-21 00:01:08.437333</t>
  </si>
  <si>
    <t>2022-12-21 00:03:32.698245</t>
  </si>
  <si>
    <t>-2.7882369269053258,-2.7882369269053258,-2.7882369269053258,-2.7882369269053258,-2.7882369269053258,-2.7882369269053258,-2.7882369269053258,-2.7882369269053258,-2.7882369269053258,-2.7882369269053258,-2.7882369269053258,-2.7882369269053258,-2.7882369269053258,-2.7882369269053258,-2.7882369269053258,-2.7882369269053258,-2.7882369269053258,-2.7882369269053258,-2.7882369269053258,-2.7882369269053258,-2.7882369269053258,-2.7882369269053258,-2.7882369269053258,-2.7882369269053258,-2.7882369269053258,-2.7882369269053258,-2.7882369269053258,-2.7882369269053258,-2.7882369269053258,-2.7882369269053258</t>
  </si>
  <si>
    <t>411295669038222785962943,411295669038222785962943,411295669038222785962943,411295669038222785962943,411295669038222785962943,411295669038222785962943,411295669038222785962943,411295669038222785962943,411295669038222785962943,411295669038222785962943,411295669038222785962943,411295669038222785962943,411295669038222785962943,411295669038222785962943,411295669038222785962943,411295669038222785962943,411295669038222785962943,411295669038222785962943,411295669038222785962943,411295669038222785962943,411295669038222785962943,411295669038222785962943,411295669038222785962943,411295669038222785962943,411295669038222785962943,411295669038222785962943,411295669038222785962943,411295669038222785962943,411295669038222785962943,411295669038222785962943</t>
  </si>
  <si>
    <t>-4.658890879969821,-4.365966151866765,-4.215649060610664,-4.1021868878681795,-4.06258310118462,-4.028730760611424,-3.9877911864681117,-3.90850818426026,-3.8620028201120413,-3.7303813466083566,-3.6875398351559805,-3.5902286398656185,-3.517057065013058,-3.3682629447705317,-3.2939726379586522,-3.192813938192847,-3.1877730684998444,-3.1876474493739098,-3.157959825029292,-3.157471911675605,-3.1466216618069986,-3.1353794137549644,-3.1294760777878996,-3.0465870278834353,-2.977152056788092,-2.880881430033844,-2.8213881238734957,-2.8055789816727144,-2.803864280722336,-2.7882369269053258</t>
  </si>
  <si>
    <t>0.025591611862182617,0.18712544441223145,0.29551172256469727,0.33162760734558105,0.35622286796569824,0.5248031616210938,0.5398597717285156,0.574979305267334,0.7109935283660889,0.9171962738037109,1.0275599956512451,1.255338191986084,1.2934644222259521,1.5367882251739502,1.7223775386810303,1.8909189701080322,2.1286964416503906,2.9198334217071533,6.3166303634643555,6.791774272918701,11.132015705108643,12.337604522705078,13.031969785690308,13.248705625534058,14.099085807800293,14.252633571624756,17.19799542427063,17.733277320861816,21.930890798568726,22.105932474136353</t>
  </si>
  <si>
    <t>1,13,22,25,27,40,41,44,54,71,80,98,101,120,135,149,168,232,502,539,886,981,1037,1054,1120,1132,1367,1411,1759,1773</t>
  </si>
  <si>
    <t>2022-12-21 00:01:10.693981</t>
  </si>
  <si>
    <t>2022-12-21 00:03:55.590583</t>
  </si>
  <si>
    <t>-2.753954348657771,-2.753954348657771,-2.753954348657771,-2.753954348657771,-2.753954348657771,-2.753954348657771,-2.753954348657771,-2.753954348657771,-2.753954348657771,-2.753954348657771,-2.753954348657771,-2.753954348657771,-2.753954348657771,-2.753954348657771,-2.753954348657771,-2.753954348657771,-2.753954348657771,-2.753954348657771,-2.753954348657771,-2.753954348657771,-2.753954348657771,-2.753954348657771,-2.753954348657771,-2.753954348657771,-2.753954348657771,-2.753954348657771,-2.753954348657771,-2.753954348657771,-2.753954348657771,-2.753954348657771</t>
  </si>
  <si>
    <t>173590533109147247865525,173590533109147247865525,173590533109147247865525,173590533109147247865525,173590533109147247865525,173590533109147247865525,173590533109147247865525,173590533109147247865525,173590533109147247865525,173590533109147247865525,173590533109147247865525,173590533109147247865525,173590533109147247865525,173590533109147247865525,173590533109147247865525,173590533109147247865525,173590533109147247865525,173590533109147247865525,173590533109147247865525,173590533109147247865525,173590533109147247865525,173590533109147247865525,173590533109147247865525,173590533109147247865525,173590533109147247865525,173590533109147247865525,173590533109147247865525,173590533109147247865525,173590533109147247865525,173590533109147247865525</t>
  </si>
  <si>
    <t>-4.578941105933601,-4.440852686334492,-4.047161109625588,-3.885008634633728,-3.8847671149287253,-3.7676166440015195,-3.6552636024357397,-3.613660908622586,-3.5754280656483575,-3.503131178177648,-3.4302102951482247,-3.3982902144232394,-3.3957230234058393,-3.3558276323834884,-3.329976905176659,-3.289533113061556,-3.2670363117788064,-3.253943275967567,-3.161646883731001,-3.1587627943497467,-3.1468490910009494,-3.098918012551977,-3.058246092314019,-3.0446265377120736,-3.0349702525652438,-2.9983695129048877,-2.9668285233623144,-2.966828523362314,-2.96671626105966,-2.956638131521636,-2.956638131521635,-2.9140682933193376,-2.91330420830013,-2.9133042083001297,-2.8715339620169646,-2.8506074085167694,-2.8488632721551213,-2.848863272155121,-2.753954348657771</t>
  </si>
  <si>
    <t>0.025579452514648438,0.062183380126953125,0.13495469093322754,0.36521053314208984,0.5106949806213379,0.5352818965911865,0.5718846321105957,0.647653341293335,0.6863064765930176,0.8092150688171387,0.8824522495269775,0.9195845127105713,1.0660831928253174,1.1508803367614746,1.1624128818511963,1.1744568347930908,1.4263780117034912,1.4891133308410645,1.6406171321868896,2.21766996383667,2.437418222427368,2.9767208099365234,3.138289213180542,3.3209125995635986,3.7002501487731934,4.809073209762573,6.398005485534668,6.958411455154419,7.920654058456421,11.460127830505371,11.649298667907715,12.918643712997437,13.334146738052368,16.290353536605835,18.66277527809143,19.890920639038086,20.648961067199707,35.092429399490356,43.42192220687866</t>
  </si>
  <si>
    <t>1,3,9,28,39,41,44,50,53,63,69,72,84,91,92,93,113,118,130,173,191,234,247,261,291,381,510,555,633,913,928,1030,1063,1304,1501,1603,1665,2860,3547</t>
  </si>
  <si>
    <t>2022-12-21 00:01:51.699706</t>
  </si>
  <si>
    <t>2022-12-21 00:04:16.202661</t>
  </si>
  <si>
    <t>-2.8362214003466217,-2.8362214003466217,-2.8362214003466217,-2.8362214003466217,-2.8362214003466217,-2.8362214003466217,-2.8362214003466217,-2.8362214003466217,-2.8362214003466217,-2.8362214003466217,-2.8362214003466217,-2.8362214003466217,-2.8362214003466217,-2.8362214003466217,-2.8362214003466217,-2.8362214003466217,-2.8362214003466217,-2.8362214003466217,-2.8362214003466217,-2.8362214003466217,-2.8362214003466217,-2.8362214003466217,-2.8362214003466217,-2.8362214003466217,-2.8362214003466217,-2.8362214003466217,-2.8362214003466217,-2.8362214003466217,-2.8362214003466217,-2.8362214003466217</t>
  </si>
  <si>
    <t>256304688343626060514781,256304688343626060514781,256304688343626060514781,256304688343626060514781,256304688343626060514781,256304688343626060514781,256304688343626060514781,256304688343626060514781,256304688343626060514781,256304688343626060514781,256304688343626060514781,256304688343626060514781,256304688343626060514781,256304688343626060514781,256304688343626060514781,256304688343626060514781,256304688343626060514781,256304688343626060514781,256304688343626060514781,256304688343626060514781,256304688343626060514781,256304688343626060514781,256304688343626060514781,256304688343626060514781,256304688343626060514781,256304688343626060514781,256304688343626060514781,256304688343626060514781,256304688343626060514781,256304688343626060514781</t>
  </si>
  <si>
    <t>-4.288585729778528,-4.159353281266592,-4.0517461040949,-4.019830744988235,-3.9321853508861153,-3.9065340860487,-3.8394115822362163,-3.8273858711001627,-3.8025936194270633,-3.765656979276768,-3.696801620049325,-3.6706788136256723,-3.6474275642947984,-3.470868664968068,-3.3577254025870045,-3.312859661135924,-3.3073774397914946,-3.2625120215149983,-3.161044216282586,-3.14246571816746,-3.12360179561407,-3.0607727639983056,-3.0062673232016968,-2.934718540464401,-2.9147610950865595,-2.9132060654492404,-2.91297733975815,-2.836221400346623,-2.8362214003466226,-2.836221400346622,-2.8362214003466217</t>
  </si>
  <si>
    <t>0.024060487747192383,0.5593550205230713,0.5724797248840332,0.7505123615264893,0.8122262954711914,0.9561929702758789,1.0746045112609863,1.1357941627502441,1.1603906154632568,1.2085516452789307,1.245161533355713,1.3399841785430908,1.3650593757629395,1.5692720413208008,2.074971914291382,2.991152048110962,3.050339937210083,3.309705972671509,3.6774892807006836,4.4615702629089355,5.504598140716553,5.944045066833496,6.181321144104004,6.6247594356536865,6.806362628936768,7.146007776260376,8.607623815536499,9.27528715133667,9.48046875,10.489324808120728,22.767629384994507</t>
  </si>
  <si>
    <t>1,44,45,60,65,77,87,92,94,98,101,109,111,128,170,246,251,272,302,367,448,484,504,540,555,583,703,756,773,856,1869</t>
  </si>
  <si>
    <t>2022-12-21 00:01:13.931104</t>
  </si>
  <si>
    <t>2022-12-21 00:04:17.318965</t>
  </si>
  <si>
    <t>-2.767152430475453,-2.767152430475453,-2.767152430475453,-2.767152430475453,-2.767152430475453,-2.767152430475453,-2.767152430475453,-2.767152430475453,-2.767152430475453,-2.767152430475453,-2.767152430475453,-2.767152430475453,-2.767152430475453,-2.767152430475453,-2.767152430475453,-2.767152430475453,-2.767152430475453,-2.767152430475453,-2.767152430475453,-2.767152430475453,-2.767152430475453,-2.767152430475453,-2.767152430475453,-2.767152430475453,-2.767152430475453,-2.767152430475453,-2.767152430475453,-2.767152430475453,-2.767152430475453,-2.767152430475453</t>
  </si>
  <si>
    <t>411296857039094031948471,411296857039094031948471,411296857039094031948471,411296857039094031948471,411296857039094031948471,411296857039094031948471,411296857039094031948471,411296857039094031948471,411296857039094031948471,411296857039094031948471,411296857039094031948471,411296857039094031948471,411296857039094031948471,411296857039094031948471,411296857039094031948471,411296857039094031948471,411296857039094031948471,411296857039094031948471,411296857039094031948471,411296857039094031948471,411296857039094031948471,411296857039094031948471,411296857039094031948471,411296857039094031948471,411296857039094031948471,411296857039094031948471,411296857039094031948471,411296857039094031948471,411296857039094031948471,411296857039094031948471</t>
  </si>
  <si>
    <t>-4.843371541899725,-4.742727572497936,-4.615432626270158,-4.569527032042576,-4.501618023312872,-4.440311368707825,-4.394376826295522,-4.207533132304586,-4.203709464289465,-4.197650443812554,-4.113744655389209,-3.983860172027745,-3.909966520132937,-3.8490871080248032,-3.631175375966405,-3.6038231400499963,-3.575886868260795,-3.5543917019991174,-3.4606535751634984,-3.4362300139632636,-3.4134423773797833,-3.3363776193171306,-3.1743293578324607,-3.164199106950012,-3.115830561483327,-3.0752074023431706,-3.054315321215298,-3.0543153212152974,-3.041348528283801,-3.0384136069427234,-3.038413606942723,-2.957349199206798,-2.957349199206797,-2.956604422050049,-2.930386700082287,-2.926436247683983,-2.9264362476839825,-2.903695056241107,-2.8805244942894,-2.866797557529678,-2.846662702524655,-2.7768983184896756,-2.7764518769203095,-2.776451876920309,-2.776451876920308,-2.7671524304754547,-2.7671524304754542,-2.767152430475454,-2.767152430475453</t>
  </si>
  <si>
    <t>0.025066614151000977,0.09132218360900879,0.16911792755126953,0.2729613780975342,0.38533687591552734,0.3983933925628662,0.4505915641784668,0.549452543258667,0.561988115310669,0.6502876281738281,0.6743507385253906,0.7942616939544678,0.9407610893249512,1.1088416576385498,1.1981618404388428,1.3672919273376465,1.3797919750213623,1.5654149055480957,1.652707815170288,1.8242769241333008,1.8839924335479736,1.9085817337036133,2.07968807220459,2.9235422611236572,4.353412389755249,5.1250081062316895,5.527871370315552,6.534274339675903,6.644156455993652,7.642548084259033,7.8272175788879395,8.879761457443237,9.394522666931152,9.569135189056396,11.582578420639038,12.004725694656372,14.06505560874939,17.629573106765747,18.05902624130249,18.240116834640503,19.451170444488525,21.077159881591797,25.107125520706177,25.51542043685913,41.27345371246338,42.669179916381836,44.05575513839722,53.42447543144226,62.196839570999146</t>
  </si>
  <si>
    <t>1,5,11,19,28,29,33,41,42,49,51,61,73,86,93,107,108,123,130,144,149,151,165,233,349,412,444,523,532,611,626,711,752,766,929,964,1134,1429,1465,1480,1580,1715,2047,2080,3381,3494,3604,4376,5101</t>
  </si>
  <si>
    <t>2022-12-21 00:01:58.008431</t>
  </si>
  <si>
    <t>2022-12-21 00:04:23.730596</t>
  </si>
  <si>
    <t>-2.7700158279753766,-2.7700158279753766,-2.7700158279753766,-2.7700158279753766,-2.7700158279753766,-2.7700158279753766,-2.7700158279753766,-2.7700158279753766,-2.7700158279753766,-2.7700158279753766,-2.7700158279753766,-2.7700158279753766,-2.7700158279753766,-2.7700158279753766,-2.7700158279753766,-2.7700158279753766,-2.7700158279753766,-2.7700158279753766,-2.7700158279753766,-2.7700158279753766,-2.7700158279753766,-2.7700158279753766,-2.7700158279753766,-2.7700158279753766,-2.7700158279753766,-2.7700158279753766,-2.7700158279753766,-2.7700158279753766,-2.7700158279753766,-2.7700158279753766</t>
  </si>
  <si>
    <t>249146914232184095972789,249146914232184095972789,249146914232184095972789,249146914232184095972789,249146914232184095972789,249146914232184095972789,249146914232184095972789,249146914232184095972789,249146914232184095972789,249146914232184095972789,249146914232184095972789,249146914232184095972789,249146914232184095972789,249146914795134049394101,249146914232184095972789,249146914232184095972789,249146914232184095972789,249146914232184095972789,249146914232184095972789,249146914232184095972789,249146914232184095972789,249146914232184095972789,249146914795134049394101,249146914232184095972789,249146914232184095972789,249146914232184095972789,249146914232184095972789,249146914795134049394101,249146914232184095972789,249146914232184095972789</t>
  </si>
  <si>
    <t>-4.728689726589172,-4.436720660527049,-4.424772202463457,-4.406666164422192,-4.349169513960557,-4.261476409744928,-4.1625288844075845,-4.146705791604132,-4.082421005020834,-3.970027652015768,-3.7099550785496924,-3.708307830378955,-3.632876375936773,-3.542954267149752,-3.485253536439175,-3.467599144005991,-3.4022729023714313,-3.242398305312146,-3.1949774895558707,-3.1411389122452618,-3.1376639969436044,-3.1209490472891095,-3.0664861690373293,-3.054650279105875,-2.966037719004256,-2.961462204588573,-2.9174361617881326,-2.898373821007649,-2.8982481288770745,-2.8982481288770736,-2.888439710187183,-2.8726502728701324,-2.819553983895714,-2.771668977230456,-2.7700158279753766</t>
  </si>
  <si>
    <t>0.025079965591430664,0.1961672306060791,0.21984028816223145,0.2899668216705322,0.48009562492370605,0.5282430648803711,0.5774104595184326,0.7133913040161133,0.7741003036499023,0.8929991722106934,1.0496246814727783,1.5221705436706543,1.5482327938079834,1.7343735694885254,1.90144681930542,2.065014362335205,2.1147005558013916,2.202997922897339,3.1521713733673096,3.4165501594543457,3.5835959911346436,3.933753252029419,4.230255842208862,4.55387282371521,4.628102779388428,4.863894701004028,6.783055543899536,7.627852916717529,8.878087759017944,9.748509645462036,10.973311424255371,11.104748725891113,12.517014741897583,18.715585947036743,25.19946002960205</t>
  </si>
  <si>
    <t>1,14,16,22,38,42,46,57,62,72,85,124,126,142,156,169,173,180,257,279,293,322,347,374,380,399,559,629,733,805,907,918,1034,1546,2081</t>
  </si>
  <si>
    <t>2022-12-21 00:02:01.852877</t>
  </si>
  <si>
    <t>2022-12-21 00:04:37.168840</t>
  </si>
  <si>
    <t>-2.7918031463260187,-2.7918031463260187,-2.7918031463260187,-2.7918031463260187,-2.7918031463260187,-2.7918031463260187,-2.7918031463260187,-2.7918031463260187,-2.7918031463260187,-2.7918031463260187,-2.7918031463260187,-2.7918031463260187,-2.7918031463260187,-2.7918031463260187,-2.7918031463260187,-2.7918031463260187,-2.7918031463260187,-2.7918031463260187,-2.7918031463260187,-2.7918031463260187,-2.7918031463260187,-2.7918031463260187,-2.7918031463260187,-2.7918031463260187,-2.7918031463260187,-2.7918031463260187,-2.7918031463260187,-2.7918031463260187,-2.7918031463260187,-2.7918031463260187</t>
  </si>
  <si>
    <t>404250422078378842850879,404250422078378842850879,404250422078378842850879,404250422078378842850879,404250422078378842850879,404250422078378842850879,404250422078378842850879,404250422078378842850879,404250422078378842850879,404250422078378842850879,404250422078378842850879,404250422078378842850879,404250422078378842850879,404250422078378842850879,404250422078378842850879,404250422078378842850879,404250422078378842850879,404250422078378842850879,404250422078378842850879,404250422078378842850879,404250422078378842850879,404250422078378842850879,404250422078378842850879,404250422078378842850879,404250422078378842850879,404250422078378842850879,404250422078378842850879,404250422078378842850879,404250422078378842850879,404250422078378842850879</t>
  </si>
  <si>
    <t>-4.564656643520207,-4.539225760464689,-4.476795141140537,-4.439594477482389,-4.3189222784848615,-4.242438281768416,-4.128445824023651,-3.9769891549510192,-3.9223047273647675,-3.899027747160179,-3.840069930563913,-3.7984852861717977,-3.722020658367175,-3.693219879854877,-3.679062266801377,-3.606780747791165,-3.5287462712161752,-3.5107289053529764,-3.380738488751506,-3.356884341833911,-3.281976554251304,-3.170199145692984,-3.145968992325542,-3.1363383429608294,-3.1363383429608285,-3.095229052572051,-3.09522905257205,-3.015933958620583,-3.010940393603629,-2.965512919236274,-2.9655129192362737,-2.962273692140727,-2.9131242584652854,-2.8689885829216855,-2.814701648131404,-2.793090284524467,-2.791803146326019,-2.7918031463260187</t>
  </si>
  <si>
    <t>0.02358245849609375,0.19768500328063965,0.2699289321899414,0.308056116104126,0.3456845283508301,0.4284787178039551,0.49067091941833496,0.5388531684875488,0.6587672233581543,0.693366289138794,0.7405288219451904,0.7997233867645264,0.8232989311218262,0.8468837738037109,0.8719561100006104,0.9080824851989746,0.9908640384674072,1.0771565437316895,1.1127674579620361,1.3169755935668945,1.4288661479949951,2.1632957458496094,2.561645030975342,3.769874095916748,4.0357794761657715,4.120564937591553,5.6833271980285645,6.190053224563599,6.728514194488525,8.07606554031372,9.184295654296875,9.475788593292236,11.726978778839111,14.385013580322266,15.99650526046753,23.757770538330078,31.611948251724243,34.47075033187866</t>
  </si>
  <si>
    <t>1,14,20,23,26,33,38,42,52,55,59,64,66,68,70,73,80,87,90,107,116,177,210,311,333,340,469,511,556,666,759,783,968,1187,1320,1961,2612,2849</t>
  </si>
  <si>
    <t>2022-12-21 00:01:58.450897</t>
  </si>
  <si>
    <t>2022-12-21 00:04:39.972790</t>
  </si>
  <si>
    <t>-2.7704793679734716,-2.7704793679734716,-2.7704793679734716,-2.7704793679734716,-2.7704793679734716,-2.7704793679734716,-2.7704793679734716,-2.7704793679734716,-2.7704793679734716,-2.7704793679734716,-2.7704793679734716,-2.7704793679734716,-2.7704793679734716,-2.7704793679734716,-2.7704793679734716,-2.7704793679734716,-2.7704793679734716,-2.7704793679734716,-2.7704793679734716,-2.7704793679734716,-2.7704793679734716,-2.7704793679734716,-2.7704793679734716,-2.7704793679734716,-2.7704793679734716,-2.7704793679734716,-2.7704793679734716,-2.7704793679734716,-2.7704793679734716,-2.7704793679734716</t>
  </si>
  <si>
    <t>562430275183884586262199,562430275183884586262199,562430275183884586262199,562430275183884586262199,562430275183884586262199,562430275183884586262199,562430275183884586262199,562430275183884586262199,562430275183884586262199,562430275183884586262199,562430275183884586262199,562430275183884586262199,562430275183884586262199,562430275183884586262199,562430275183884586262199,562430275183884586262199,562430275183884586262199,562430275183884586262199,562430275183884586262199,562430275183884586262199,562430275183884586262199,562430275183884586262199,562430275183884586262199,562430275183884586262199,562430275183884586262199,562430275183884586262199,562430275183884586262199,562430275183884586262199,562430275183884586262199,562430275183884586262199</t>
  </si>
  <si>
    <t>-4.6302831903458905,-4.586840319935208,-4.165821263081325,-4.163687696444814,-4.081226567113892,-4.010062183743083,-3.95854747089732,-3.8590996361984495,-3.757512583076246,-3.5716052988108737,-3.5149848146401683,-3.467352513073058,-3.3834697971789294,-3.343560173837927,-3.1704887919178883,-3.161512194183208,-3.1577884932742233,-3.135947295166467,-3.1356403819231904,-3.1309970111567544,-3.119993963678395,-3.115601610930208,-3.0727091135785347,-3.061421092821255,-3.0149656477738365,-2.954964376745921,-2.9548266623908614,-2.9040556907886397,-2.8815606656020907,-2.812380348948218,-2.812380348948217,-2.7704793679734725,-2.770479367973472,-2.7704793679734716</t>
  </si>
  <si>
    <t>0.02458643913269043,0.15852928161621094,0.31205105781555176,0.4590566158294678,0.5795230865478516,0.6055881977081299,0.6698346138000488,0.7907278537750244,0.914628267288208,1.1489219665527344,1.172996997833252,1.2206580638885498,1.3516180515289307,1.6386187076568604,1.7549993991851807,1.8929624557495117,2.7779369354248047,3.0688912868499756,4.609586477279663,5.818122863769531,7.367499113082886,8.138614892959595,8.174225807189941,10.472129344940186,12.309356927871704,13.163240194320679,13.962964296340942,16.34557557106018,17.34192705154419,19.370903968811035,20.40571689605713,27.8773090839386,39.58719253540039,40.22076416015625</t>
  </si>
  <si>
    <t>1,11,23,35,45,47,52,62,72,90,92,96,107,130,139,150,222,246,374,473,602,666,669,860,1013,1084,1149,1343,1426,1593,1679,2294,3262,3314</t>
  </si>
  <si>
    <t>2022-12-21 00:02:22.812105</t>
  </si>
  <si>
    <t>2022-12-21 00:04:49.977697</t>
  </si>
  <si>
    <t>-2.4439472400578444,-2.4439472400578444,-2.4439472400578444,-2.4439472400578444,-2.4439472400578444,-2.4439472400578444,-2.4439472400578444,-2.4439472400578444,-2.4439472400578444,-2.4439472400578444,-2.4439472400578444,-2.4439472400578444,-2.4439472400578444,-2.4439472400578444,-2.4439472400578444,-2.4439472400578444,-2.4439472400578444,-2.4439472400578444,-2.4439472400578444,-2.4439472400578444,-2.4439472400578444,-2.4439472400578444,-2.4439472400578444,-2.4439472400578444,-2.4439472400578444,-2.4439472400578444,-2.4439472400578444,-2.4439472400578444,-2.4439472400578444,-2.4439472400578444</t>
  </si>
  <si>
    <t>1060942272916392962999283,1060942272916392962999283,1060942272916392962999283,1060942272916392962999283,1060942272916392962999283,1060942272916392962999283,1060942272916392962999283,1060942272916392962999283,1060942272916392962999283,1060942272916392962999283,1060942272916392962999283,1060942272916392962999283,1060942272916392962999283,1060942272916392962999283,1060942272916392962999283,1060942272916392962999283,1060942272916392962999283,1060942272916392962999283,1060942272916392962999283,1060942272916392962999283,1060942272916392962999283,1060942272916392962999283,1060942272916392962999283,1060942272916392962999283,1060942272916392962999283,1060942272916392962999283,1060942272916392962999283,1060942272916392962999283,1060942272916392962999283,1060942272916392962999283</t>
  </si>
  <si>
    <t>-4.425496580027866,-4.167453827597208,-4.1550514632786095,-4.112568732862462,-3.8443187220137824,-3.8242776371568445,-3.658298275388349,-3.5736742185244994,-3.3611889055342363,-3.3603543734410986,-3.322268153127276,-3.3159293384030017,-3.3020901563607894,-3.230402177341143,-3.1949249965422326,-3.19123183079928,-3.169791097168585,-3.16534000267581,-3.1627372640811293,-3.160259182131437,-3.1584713801626467,-3.1231581172571805,-3.1042088989605454,-3.0683247166291734,-3.049421494131991,-2.966234071414147,-2.902649141620688,-2.867407314081783,-2.8394865632569353,-2.8223407636903044,-2.820853332820126,-2.7948283340515077,-2.7724607027864585,-2.700905490738042,-2.6545606662386323,-2.6437688298375357,-2.6411060441708685,-2.632783446345563,-2.630179849066348,-2.607893229931419,-2.5619643949019784,-2.4838661713805514,-2.4796529962118936,-2.4796529962118927,-2.4439472400578452,-2.4439472400578444</t>
  </si>
  <si>
    <t>0.02406454086303711,0.07223296165466309,0.11687588691711426,0.4068434238433838,0.4299125671386719,0.5914652347564697,0.6536619663238525,0.753486156463623,0.8247344493865967,1.0444893836975098,1.0676052570343018,1.0791468620300293,1.2306485176086426,1.3626008033752441,1.544712781906128,1.6024260520935059,1.6385581493377686,1.8788955211639404,1.890427589416504,1.9170117378234863,1.9516160488128662,2.026367425918579,2.13424015045166,2.146280527114868,2.303325653076172,2.5506718158721924,2.731290102005005,3.20389723777771,3.5516624450683594,3.6218976974487305,3.6464719772338867,3.73026704788208,3.8586835861206055,4.451025009155273,4.77311897277832,5.098235130310059,5.301914930343628,7.246212005615234,7.563837766647339,7.94265341758728,12.136797428131104,13.574232339859009,13.85773253440857,16.982421398162842,24.87323570251465,26.06184220314026</t>
  </si>
  <si>
    <t>1,4,8,32,34,47,52,60,66,84,86,87,100,111,126,131,134,154,155,157,160,166,175,176,189,210,225,265,294,300,302,309,320,369,396,423,440,601,627,657,1003,1123,1146,1404,2061,2159</t>
  </si>
  <si>
    <t>2022-12-21 00:02:18.281702</t>
  </si>
  <si>
    <t>2022-12-21 00:04:50.112925</t>
  </si>
  <si>
    <t>-2.5434840460168577,-2.5434840460168577,-2.5434840460168577,-2.5434840460168577,-2.5434840460168577,-2.5434840460168577,-2.5434840460168577,-2.5434840460168577,-2.5434840460168577,-2.5434840460168577,-2.5434840460168577,-2.5434840460168577,-2.5434840460168577,-2.5434840460168577,-2.5434840460168577,-2.5434840460168577,-2.5434840460168577,-2.5434840460168577,-2.5434840460168577,-2.5434840460168577,-2.5434840460168577,-2.5434840460168577,-2.5434840460168577,-2.5434840460168577,-2.5434840460168577,-2.5434840460168577,-2.5434840460168577,-2.5434840460168577,-2.5434840460168577,-2.5434840460168577</t>
  </si>
  <si>
    <t>904019674387906182168970,904019674387906182168970,904019674387906182168970,904019674387906182168970,904019674387906182168970,904019674387906182168970,904019674387906182168970,904019674387906182168970,904019674387906182168970,904019674387906182168970,904019674387906182168970,904019674387906182168970,904019674387906182168970,904019674387906182168970,904019674387906182168970,904019674387906182168970,904019674387906182168970,904019674387906182168970,904019674387906182168970,904019674387906182168970,904019674387906182168970,904019674387906182168970,904019674387906182168970,904019674387906182168970,904019674387906182168970,904019674387906182168970,904019674387906182168970,904019674387906182168970,904019674387906182168970,904019674387906182168970</t>
  </si>
  <si>
    <t>-4.351745773465442,-4.2615834942308,-4.192212175528441,-3.9294775472002397,-3.8722639700204287,-3.8014534254444743,-3.7825063085145714,-3.7466548089792324,-3.639746352387343,-3.6130657983483725,-3.4181902671470183,-3.408906523214485,-3.3765783254485124,-3.3663265887172695,-3.3227361776965556,-3.2729449988162456,-3.26695390391878,-3.254551166966872,-3.2328344194698477,-3.199021968562709,-3.1590320187530674,-3.007065718766345,-2.92520520220153,-2.8489153104072145,-2.7681960957824274,-2.7632873138866234,-2.7588070199756007,-2.747098138351993,-2.703661952828051,-2.6895781648945816,-2.6449111664899645,-2.6075240479664403,-2.5604521949786703,-2.5557133056352925,-2.5530802970502338,-2.5530802970502333,-2.543484046016858,-2.5434840460168577</t>
  </si>
  <si>
    <t>0.025057077407836914,0.35869574546813965,0.42141270637512207,0.45853757858276367,0.5077047348022461,0.6020164489746094,0.6486775875091553,0.7083790302276611,0.7570188045501709,0.8829572200775146,0.9928405284881592,1.1062254905700684,1.2161660194396973,1.274791955947876,1.3987157344818115,1.4353227615356445,1.6149287223815918,1.7117750644683838,1.7364068031311035,1.8336730003356934,1.8547425270080566,1.930516242980957,2.530559778213501,2.6494643688201904,3.1251323223114014,5.446462631225586,5.468045473098755,5.734456777572632,5.940670967102051,6.436870813369751,7.292814016342163,7.6083948612213135,9.322589874267578,10.915525674819946,14.583071947097778,18.736350536346436,29.61486053466797,30.063910007476807</t>
  </si>
  <si>
    <t>1,27,32,35,39,47,51,56,60,70,79,88,97,102,112,115,130,138,140,148,150,156,206,216,255,442,444,466,483,524,594,620,762,895,1196,1540,2438,2475</t>
  </si>
  <si>
    <t>2022-12-21 00:02:23.374969</t>
  </si>
  <si>
    <t>2022-12-21 00:04:52.294190</t>
  </si>
  <si>
    <t>-2.5122352591296364,-2.5122352591296364,-2.5122352591296364,-2.5122352591296364,-2.5122352591296364,-2.5122352591296364,-2.5122352591296364,-2.5122352591296364,-2.5122352591296364,-2.5122352591296364,-2.5122352591296364,-2.5122352591296364,-2.5122352591296364,-2.5122352591296364,-2.5122352591296364,-2.5122352591296364,-2.5122352591296364,-2.5122352591296364,-2.5122352591296364,-2.5122352591296364,-2.5122352591296364,-2.5122352591296364,-2.5122352591296364,-2.5122352591296364,-2.5122352591296364,-2.5122352591296364,-2.5122352591296364,-2.5122352591296364,-2.5122352591296364,-2.5122352591296364</t>
  </si>
  <si>
    <t>840245163975948491178887,840245163975948491178887,840245163975948491178887,840245163975948491178887,840245163975948491178887,840245163975948491178887,840245163975948491178887,840245163975948491178887,840245163975948491178887,840245163975948491178887,840245163975948491178887,840245163975948491178887,840245163975948491178887,840245163975948491178887,840245163975948491178887,840245163975948491178887,840245163975948491178887,840245163975948491178887,840245163975948491178887,840245163975948491178887,840245163975948491178887,840245163975948491178887,840245163975948491178887,840245163975948491178887,840245163975948491178887,840245163975948491178887,840245163975948491178887,840245163975948491178887,840245163975948491178887,840245163975948491178887</t>
  </si>
  <si>
    <t>-4.507818170192834,-4.370309540433863,-4.323341411790806,-4.316041129817898,-4.306795907885531,-4.215293068915803,-4.183080074942624,-4.054885153553621,-4.042774976402246,-3.9177320015886092,-3.8222883999594477,-3.8113025848646656,-3.7432251434555903,-3.6318502457891815,-3.5507408245414736,-3.497140665296065,-3.4849061981415983,-3.4324434583274437,-3.418590094702744,-3.1899987716816627,-3.1842254853923735,-3.0925493019718524,-3.0849682368042073,-3.029617334476897,-2.9754754607225733,-2.9293266066632113,-2.929022023620493,-2.9047463834161493,-2.860333688163507,-2.7604854590649244,-2.7580478698968065,-2.7556261606770054,-2.6807230021364647,-2.670684345582215,-2.6624724605140244,-2.6088964474737466,-2.595083710829256,-2.5498729406558507,-2.5484722169867284,-2.5122352591296364</t>
  </si>
  <si>
    <t>0.02559065818786621,0.06370949745178223,0.24933719635009766,0.40990304946899414,0.42299628257751465,0.4354972839355469,0.4480314254760742,0.5413439273834229,0.64369797706604,0.656254768371582,0.8980700969696045,0.9091238975524902,1.026029348373413,1.060628890991211,1.109806776046753,1.134392499923706,1.2066540718078613,1.2658507823944092,1.2783796787261963,1.3792216777801514,1.5844275951385498,1.5979712009429932,1.784113883972168,1.9035286903381348,2.071589946746826,2.183469533920288,2.611441135406494,2.815227746963501,3.4067132472991943,3.6103920936584473,4.135016202926636,4.380823850631714,6.1654510498046875,8.866721630096436,9.88064169883728,12.667682647705078,13.179964780807495,19.278103590011597,24.53112530708313,26.90524387359619</t>
  </si>
  <si>
    <t>1,3,18,31,32,33,34,42,50,51,71,72,82,85,89,91,97,102,103,111,128,129,145,155,169,178,213,230,279,296,339,359,507,726,810,1039,1081,1582,2016,2212</t>
  </si>
  <si>
    <t>2022-12-21 00:02:14.252627</t>
  </si>
  <si>
    <t>2022-12-21 00:04:54.938644</t>
  </si>
  <si>
    <t>-2.778785130650686,-2.778785130650686,-2.778785130650686,-2.778785130650686,-2.778785130650686,-2.778785130650686,-2.778785130650686,-2.778785130650686,-2.778785130650686,-2.778785130650686,-2.778785130650686,-2.778785130650686,-2.778785130650686,-2.778785130650686,-2.778785130650686,-2.778785130650686,-2.778785130650686,-2.778785130650686,-2.778785130650686,-2.778785130650686,-2.778785130650686,-2.778785130650686,-2.778785130650686,-2.778785130650686,-2.778785130650686,-2.778785130650686,-2.778785130650686,-2.778785130650686,-2.778785130650686,-2.778785130650686</t>
  </si>
  <si>
    <t>550311958177416599594687,550311958177416599594687,550311958177416599594687,550311958177416599594687,550311958177416599594687,550311958177416599594687,550311958177416599594687,550311958177416599594687,550311958177416599594687,550311958177416599594687,550311958177416599594687,550311958177416599594687,550311958177416599594687,550311958177416599594687,550311958177416599594687,550311958177416599594687,550311958177416599594687,550311958177416599594687,550311958177416599594687,550311958177416599594687,550311958177416599594687,550311958177416599594687,550311958177416599594687,550311958177416599594687,550311958177416599594687,550311958177416599594687,550311958177416599594687,550311958177416599594687,550311958177416599594687,550311958177416599594687</t>
  </si>
  <si>
    <t>-4.555237168462774,-4.408128748272578,-4.371406574132433,-4.350970148012101,-4.232152154929097,-4.212793448221413,-4.181480843501965,-3.984375259471125,-3.879665072831305,-3.8286564820876587,-3.800312438641888,-3.656442975438534,-3.639119762195895,-3.623700500781721,-3.597421247636916,-3.4600553755984107,-3.4396472215738045,-3.360915474227616,-3.3441622183572237,-3.143421589761455,-3.0682831326812146,-3.051623971234696,-3.049808071291011,-3.04918168975936,-3.0491639519161247,-3.0265396842861385,-3.0195098006030916,-3.0186021644881196,-3.0161259080298035,-2.998988117922929,-2.974700817181457,-2.974603779634207,-2.971243834197381,-2.9195347133332565,-2.9193740034232976,-2.854001732633981,-2.8017282203335716,-2.7801104188804806,-2.7787851306506863,-2.778785130650686</t>
  </si>
  <si>
    <t>0.024567365646362305,0.14248251914978027,0.3381495475769043,0.36421823501586914,0.4560408592224121,0.6000332832336426,0.6246116161346436,0.6788079738616943,0.8298161029815674,0.8423478603363037,0.9466981887817383,0.971768856048584,1.2653188705444336,1.2903435230255127,1.4122514724731445,1.5211195945739746,1.6053798198699951,1.7254161834716797,1.85878586769104,1.9661362171173096,2.187903881072998,2.8572170734405518,3.2445571422576904,3.3288605213165283,3.5566351413726807,3.6037652492523193,3.9808921813964844,4.358176946640015,4.420368671417236,5.467926263809204,6.557635068893433,6.935938835144043,7.791443347930908,11.671064138412476,12.43321943283081,16.073127031326294,18.44609260559082,25.11441421508789,33.302743673324585,38.797039270401</t>
  </si>
  <si>
    <t>1,9,25,27,34,45,47,51,63,64,73,75,99,101,111,120,127,137,148,157,175,228,259,266,285,289,320,351,356,442,532,563,631,951,1014,1315,1510,2057,2731,3184</t>
  </si>
  <si>
    <t>2022-12-21 00:02:16.041187</t>
  </si>
  <si>
    <t>2022-12-21 00:04:57.471782</t>
  </si>
  <si>
    <t>-2.767409985553883,-2.767409985553883,-2.767409985553883,-2.767409985553883,-2.767409985553883,-2.767409985553883,-2.767409985553883,-2.767409985553883,-2.767409985553883,-2.767409985553883,-2.767409985553883,-2.767409985553883,-2.767409985553883,-2.767409985553883,-2.767409985553883,-2.767409985553883,-2.767409985553883,-2.767409985553883,-2.767409985553883,-2.767409985553883,-2.767409985553883,-2.767409985553883,-2.767409985553883,-2.767409985553883,-2.767409985553883,-2.767409985553883,-2.767409985553883,-2.767409985553883,-2.767409985553883,-2.767409985553883</t>
  </si>
  <si>
    <t>185691417064597397503125,185691417064597397503125,185691417064597397503125,185691417064597397503125,185691417064597397503125,185691417064597397503125,185691417064597397503125,185691417064597397503125,185691417064597397503125,185691417064597397503125,185691417064597397503125,185691417064597397503125,185691417064597397503125,185691417064597397503125,185691417064597397503125,185691417064597397503125,185691417064597397503125,185691417064597397503125,185691417064597397503125,185691417064597397503125,185691417064597397503125,185691417064597397503125,185691417064597397503125,185691417064597397503125,185691417064597397503125,185691417064597397503125,185691417064597397503125,185691417064597397503125,185691417064597397503125,185691417064597397503125</t>
  </si>
  <si>
    <t>-4.564758827825564,-4.427725565018399,-4.256877347506365,-4.041632357233983,-4.0321989063997545,-3.976489294801133,-3.7964034037057792,-3.623237746515178,-3.566089053179743,-3.5457226308697356,-3.518474044801837,-3.4425807523820575,-3.4347672660755078,-3.4052644495435223,-3.345135256124401,-3.2338987478379275,-3.1729278456512704,-3.1489666998651784,-3.1224547728558596,-3.0076580761565506,-2.9561243202461007,-2.930817857998509,-2.9109010393251133,-2.910764224669901,-2.9107642246699004,-2.8928768343967883,-2.892876834396788,-2.8928768343967874,-2.849057619590826,-2.847471014515988,-2.8377221344846983,-2.8375944823828965,-2.8368265705907105,-2.7816468991893974,-2.780878986903973,-2.7701687089075326,-2.7674099855538836,-2.767409985553883</t>
  </si>
  <si>
    <t>0.024058103561401367,0.19670367240905762,0.23278307914733887,0.24531841278076172,0.5543854236602783,0.8257846832275391,0.8644509315490723,0.9758350849151611,1.1554691791534424,1.3882746696472168,1.5302462577819824,1.7585430145263672,1.9279279708862305,2.6704602241516113,2.7060537338256836,3.0071260929107666,3.4671566486358643,4.165499210357666,4.19109582901001,4.5473127365112305,5.000344276428223,6.269772529602051,7.743685245513916,10.962238311767578,12.319179773330688,12.78026008605957,14.215319871902466,14.620248317718506,16.42423939704895,22.413729190826416,23.160825967788696,26.61840796470642,35.81134057044983,35.88359808921814,35.988974809646606,37.07519865036011,38.46199941635132,39.55681371688843</t>
  </si>
  <si>
    <t>1,14,17,18,43,65,68,77,91,110,122,141,155,216,219,244,281,338,340,370,407,509,631,898,1011,1049,1168,1201,1349,1841,1903,2188,2948,2954,2963,3052,3166,3256</t>
  </si>
  <si>
    <t>2022-12-21 00:02:31.925116</t>
  </si>
  <si>
    <t>2022-12-21 00:05:12.671295</t>
  </si>
  <si>
    <t>-2.521665125375116,-2.521665125375116,-2.521665125375116,-2.521665125375116,-2.521665125375116,-2.521665125375116,-2.521665125375116,-2.521665125375116,-2.521665125375116,-2.521665125375116,-2.521665125375116,-2.521665125375116,-2.521665125375116,-2.521665125375116,-2.521665125375116,-2.521665125375116,-2.521665125375116,-2.521665125375116,-2.521665125375116,-2.521665125375116,-2.521665125375116,-2.521665125375116,-2.521665125375116,-2.521665125375116,-2.521665125375116,-2.521665125375116,-2.521665125375116,-2.521665125375116,-2.521665125375116,-2.521665125375116</t>
  </si>
  <si>
    <t>1075108796049341945610483,1075108796049341945610483,1075108796049341945610483,1075108796049341945610483,1075108796049341945610483,1075108796049341945610483,1075108796049341945610483,1075108796049341945610483,1075108796049341945610483,1075108796049341945610483,1075108796049341945610483,1075108796049341945610483,1075108796049341945610483,1075108796049341945610483,1075108796049341945610483,1075108796049341945610483,1075108796049341945610483,1075108796049341945610483,1075108796049341945610483,1075108796049341945610483,1075108796049341945610483,1075108796049341945610483,1075108796049341945610483,1075108796049341945610483,1075108796049341945610483,1075108796049341945610483,1075108796049341945610483,1075108796049341945610483,1075108796049341945610483,1075108796049341945610483</t>
  </si>
  <si>
    <t>-4.093229371392555,-3.9534204961604322,-3.934148975789831,-3.9051499953900963,-3.7231940832535138,-3.698143374903119,-3.688279440563906,-3.5921938894371928,-3.5707033028163693,-3.420448550094874,-3.4193718444674497,-3.3090461579203483,-3.2972145215459387,-3.2246845193249376,-3.1936332824526366,-3.097031788590094,-3.0896969974705417,-3.0422269570429386,-3.0214367581417774,-2.979273296653639,-2.9034996315737467,-2.8276134187082436,-2.740487268970172,-2.7404872689701714,-2.7111399765760216,-2.7095176394554126,-2.690523479788715,-2.6769932393440476,-2.6769932393440468,-2.6667987052217605,-2.6641269158104754,-2.631510790601843,-2.6274886740058374,-2.605245291839643,-2.581633937077991,-2.5274479325850745,-2.5248165480724643,-2.52429650889662,-2.524236865726555,-2.5216651253751166,-2.521665125375116</t>
  </si>
  <si>
    <t>0.024582862854003906,0.26991820335388184,0.3321077823638916,0.425945520401001,0.47510790824890137,0.5729961395263672,0.5854880809783936,0.656728982925415,0.6682572364807129,0.692894458770752,0.8252851963043213,1.0029528141021729,1.061082124710083,1.3711318969726562,1.4689688682556152,2.255157470703125,2.267690420150757,2.411673069000244,2.5466442108154297,2.663106679916382,3.25559139251709,3.8255159854888916,4.235434293746948,5.39634370803833,5.495858192443848,5.7527055740356445,7.519707202911377,9.201911211013794,9.480355739593506,9.906303644180298,10.755065441131592,10.945698022842407,13.26966142654419,13.77086615562439,15.053287267684937,15.497795104980469,17.74954342842102,17.846874713897705,21.66339349746704,30.347938060760498,39.755802392959595</t>
  </si>
  <si>
    <t>1,20,25,33,37,45,46,52,53,55,66,81,86,112,120,186,187,199,210,220,269,316,350,442,450,471,619,759,782,817,888,904,1098,1141,1248,1285,1473,1481,1799,2522,3304</t>
  </si>
  <si>
    <t>2022-12-21 00:02:38.278317</t>
  </si>
  <si>
    <t>2022-12-21 00:05:18.350035</t>
  </si>
  <si>
    <t>-2.553080297050233,-2.553080297050233,-2.553080297050233,-2.553080297050233,-2.553080297050233,-2.553080297050233,-2.553080297050233,-2.553080297050233,-2.553080297050233,-2.553080297050233,-2.553080297050233,-2.553080297050233,-2.553080297050233,-2.553080297050233,-2.553080297050233,-2.553080297050233,-2.553080297050233,-2.553080297050233,-2.553080297050233,-2.553080297050233,-2.553080297050233,-2.553080297050233,-2.553080297050233,-2.553080297050233,-2.553080297050233,-2.553080297050233,-2.553080297050233,-2.553080297050233,-2.553080297050233,-2.553080297050233</t>
  </si>
  <si>
    <t>1203797858697295602303130,1203797858697295602303130,1203797858697295602303130,1203797858697295602303130,1203797858697295602303130,1203797858697295602303130,1203797858697295602303130,1203797858697295602303130,1203797858697295602303130,1203797858697295602303130,1203797858697295602303130,1203797858697295602303130,1203797858697295602303130,1203797858697295602303130,1203797858697295602303130,1203797858697295602303130,1203797858697295602303130,1203797858697295602303130,1203797858697295602303130,1203797858697295602303130,1203797858697295602303130,1203797858697295602303130,1203797858697295602303130,1203797858697295602303130,1203797858697295602303130,1203797858697295602303130,1203797858697295602303130,1203797858697295602303130,1203797858697295602303130,1203797858697295602303130</t>
  </si>
  <si>
    <t>-4.645296012571761,-4.342595748557469,-4.312845667636869,-4.307979330209271,-4.244473854731048,-4.163507569122775,-4.059494242231911,-3.8761404116991613,-3.6372889896287908,-3.5730490732180997,-3.498862428158216,-3.367453257044071,-3.2731338517384643,-3.21097446434947,-3.0904867096089257,-3.0823525065136717,-3.0801465723742134,-3.019282788619041,-2.965091250651117,-2.912658034469714,-2.8636512951145066,-2.7724646819737737,-2.7572271198318123,-2.7362109814985347,-2.7229163677053076,-2.690569439013305,-2.67014755785021,-2.667282389655392,-2.655360996255876,-2.6082168515668576,-2.6049023847963944,-2.600189285910064,-2.600189285910063,-2.553080297050233</t>
  </si>
  <si>
    <t>0.02508378028869629,0.16004204750061035,0.17158794403076172,0.2829749584197998,0.3065636157989502,0.3426954746246338,0.6452155113220215,0.6567494869232178,0.7059266567230225,0.7420570850372314,0.8755064010620117,1.020519495010376,1.1444401741027832,1.4008243083953857,1.7510192394256592,1.9928152561187744,2.173441171646118,2.2677462100982666,2.5231239795684814,2.6450181007385254,2.8417091369628906,2.9771437644958496,3.356436252593994,4.316563367843628,4.524775505065918,7.3559510707855225,7.996673107147217,8.557077169418335,14.530528545379639,15.552030801773071,15.600176811218262,23.31982421875,23.854182481765747,37.27726125717163</t>
  </si>
  <si>
    <t>1,11,12,21,23,26,51,52,56,59,70,82,92,113,141,161,176,184,205,215,231,242,273,352,369,601,653,699,1190,1274,1278,1913,1957,3060</t>
  </si>
  <si>
    <t>2022-12-21 00:03:34.456901</t>
  </si>
  <si>
    <t>2022-12-21 00:06:04.442145</t>
  </si>
  <si>
    <t>-2.510802916824718,-2.510802916824718,-2.510802916824718,-2.510802916824718,-2.510802916824718,-2.510802916824718,-2.510802916824718,-2.510802916824718,-2.510802916824718,-2.510802916824718,-2.510802916824718,-2.510802916824718,-2.510802916824718,-2.510802916824718,-2.510802916824718,-2.510802916824718,-2.510802916824718,-2.510802916824718,-2.510802916824718,-2.510802916824718,-2.510802916824718,-2.510802916824718,-2.510802916824718,-2.510802916824718,-2.510802916824718,-2.510802916824718,-2.510802916824718,-2.510802916824718,-2.510802916824718,-2.510802916824718</t>
  </si>
  <si>
    <t>1188417922032826618233008,1188417922032826618233008,1188417922032826618233008,1188417922032826618233008,1188417922032826618233008,1188417922032826618233008,1188417922032826618233008,1188417922032826618233008,1188417922032826618233008,1188417922032826618233008,1188417922032826618233008,1188417922032826618233008,1188417922032826618233008,1188417922032826618233008,1188417922032826618233008,1188417922032826618233008,1188417922032826618233008,1188417922032826618233008,1188417922032826618233008,1188417922032826618233008,1188417922032826618233008,1188417922032826618233008,1188417922032826618233008,1188417922032826618233008,1188417922032826618233008,1188417922032826618233008,1188417922032826618233008,1188417922032826618233008,1188417922032826618233008,1188417922032826618233008</t>
  </si>
  <si>
    <t>-4.425642236799793,-4.166291416621413,-4.153756855412736,-3.9489015102844,-3.941727979803479,-3.845102878967649,-3.84030415844634,-3.666689244578659,-3.601638423123868,-3.5555975669545834,-3.4211887129839704,-3.4137402877354797,-3.3991829291202076,-3.356654074487529,-3.253767421530328,-3.2470215215402245,-3.1926712167179265,-3.1833811179148266,-3.1614686244288817,-3.0710276688656064,-3.0479946899468553,-3.030048431912636,-3.018008123354983,-3.005926811782789,-2.9576314987668644,-2.9420778642488097,-2.9190244699254326,-2.8949495440628907,-2.8729609979219077,-2.8358880140824203,-2.8151263515697984,-2.7733057941049815,-2.690128187923168,-2.6883019134226394,-2.6279966431082133,-2.5878715685953555,-2.567218204705203,-2.558882691516259,-2.545806954254365,-2.53887084706824,-2.530072333927118,-2.510802916824718</t>
  </si>
  <si>
    <t>0.025110960006713867,0.08730053901672363,0.2072138786315918,0.2909824848175049,0.38882875442504883,0.504737377166748,0.5283124446868896,0.6281774044036865,0.6893715858459473,0.8072822093963623,0.8193361759185791,0.8785264492034912,1.0992679595947266,1.1113097667694092,1.216165542602539,1.2894062995910645,1.3385863304138184,1.4725565910339355,1.5438013076782227,1.6045784950256348,1.7355327606201172,1.8313446044921875,2.824227809906006,2.9195291996002197,3.3032162189483643,3.554058790206909,5.022069454193115,5.251340389251709,5.348674058914185,5.394336938858032,5.4695820808410645,5.543353319168091,6.083211183547974,6.674731016159058,6.9285924434661865,7.21658992767334,9.605331420898438,10.239461898803711,23.21368169784546,27.085813283920288,27.485151290893555,28.846760988235474</t>
  </si>
  <si>
    <t>1,5,15,22,30,40,42,50,55,65,66,71,89,90,99,105,109,120,126,131,142,150,232,240,270,291,413,432,440,444,450,456,500,550,571,595,792,845,1922,2242,2274,2387</t>
  </si>
  <si>
    <t>2022-12-21 00:03:32.986741</t>
  </si>
  <si>
    <t>2022-12-21 00:06:14.981380</t>
  </si>
  <si>
    <t>-2.4269568204209246,-2.4269568204209246,-2.4269568204209246,-2.4269568204209246,-2.4269568204209246,-2.4269568204209246,-2.4269568204209246,-2.4269568204209246,-2.4269568204209246,-2.4269568204209246,-2.4269568204209246,-2.4269568204209246,-2.4269568204209246,-2.4269568204209246,-2.4269568204209246,-2.4269568204209246,-2.4269568204209246,-2.4269568204209246,-2.4269568204209246,-2.4269568204209246,-2.4269568204209246,-2.4269568204209246,-2.4269568204209246,-2.4269568204209246,-2.4269568204209246,-2.4269568204209246,-2.4269568204209246,-2.4269568204209246,-2.4269568204209246,-2.4269568204209246</t>
  </si>
  <si>
    <t>1141222429471187568968161,1141222429471187568968161,1141222429471187568968161,1141222429471187568968161,1141222429471187568968161,1141222429471187568968161,1141222429471187568968161,1141222429471187568968161,1141222429471187568968161,1141222429471187568968161,1141222429471187568968161,1141222429471187568968161,1141222429471187568968161,1141222429471187568968161,1141222429471187568968161,1141222429471187568968161,1141222429471187568968161,1141222429471187568968161,1141222429471187568968161,1141222429471187568968161,1141222429471187568968161,1141222429471187568968161,1141222429471187568968161,1141222429471187568968161,1141222429471187568968161,1141222429471187568968161,1141222429471187568968161,1141222429471187568968161,1141222429471187568968161,1141222429471187568968161</t>
  </si>
  <si>
    <t>-4.763346140002079,-4.59044777311942,-4.241359848424411,-4.160595936480874,-4.106045511501241,-3.9922448592163846,-3.9227719221280486,-3.9222417071662052,-3.703432834380557,-3.703066326908518,-3.6590692017723327,-3.5966180679275896,-3.455390642111639,-3.4527270779728383,-3.3699817141016757,-3.366410896304719,-3.3580218831804904,-3.3041000384388006,-3.1055027595477642,-2.9386468021335603,-2.8335551619303367,-2.8275342169187594,-2.8253514382085743,-2.7844574022828996,-2.7211563757119577,-2.6797304160130424,-2.6702367062557015,-2.6652308156307205,-2.6335009476076063,-2.595702425686943,-2.57502471050522,-2.563235677968475,-2.554598411653905,-2.550009267899357,-2.5031533862067707,-2.48392186577454,-2.481363785207379,-2.467279505156174,-2.4658801705957263,-2.429641677859763,-2.4296416778597627,-2.4269568204209246</t>
  </si>
  <si>
    <t>0.02459406852722168,0.060196876525878906,0.1349930763244629,0.2985727787017822,0.32517361640930176,0.4365527629852295,0.44908928871154785,0.4962763786315918,0.5689990520477295,0.6773662567138672,0.6914103031158447,0.715008020401001,0.7265396118164062,1.137049674987793,1.259953260421753,1.4510929584503174,1.6201808452606201,1.7285442352294922,1.766672134399414,1.9728877544403076,3.4635555744171143,4.890248537063599,5.116525650024414,5.309686183929443,8.382687091827393,9.93213176727295,13.503748178482056,14.353735446929932,15.76405954360962,16.440361976623535,17.479891777038574,18.16626811027527,18.597742080688477,21.486531019210815,22.47989058494568,27.21288776397705,30.541237831115723,35.67937755584717,39.02921986579895,40.54383707046509,41.25625681877136,41.316951513290405</t>
  </si>
  <si>
    <t>1,3,9,22,24,33,34,38,44,53,54,56,57,91,101,117,131,140,143,160,284,401,420,436,691,818,1116,1187,1305,1361,1447,1504,1540,1781,1864,2257,2534,2960,3238,3364,3424,3429</t>
  </si>
  <si>
    <t>2022-12-21 00:04:18.023828</t>
  </si>
  <si>
    <t>2022-12-21 00:07:02.275161</t>
  </si>
  <si>
    <t>-2.520878516894614,-2.520878516894614,-2.520878516894614,-2.520878516894614,-2.520878516894614,-2.520878516894614,-2.520878516894614,-2.520878516894614,-2.520878516894614,-2.520878516894614,-2.520878516894614,-2.520878516894614,-2.520878516894614,-2.520878516894614,-2.520878516894614,-2.520878516894614,-2.520878516894614,-2.520878516894614,-2.520878516894614,-2.520878516894614,-2.520878516894614,-2.520878516894614,-2.520878516894614,-2.520878516894614,-2.520878516894614,-2.520878516894614,-2.520878516894614,-2.520878516894614,-2.520878516894614,-2.520878516894614</t>
  </si>
  <si>
    <t>859134701824077463208846,859134701824077463208846,859134701824077463208846,859134701824077463208846,859134701824077463208846,859134701824077463208846,859134701824077463208846,859134701824077463208846,859134701824077463208846,859134701824077463208846,859134701824077463208846,859134701824077463208846,859134701824077463208846,859134701824077463208846,859134701824077463208846,859134701824077463208846,859134701824077463208846,859134701824077463208846,859134701824077463208846,859134701824077463208846,859134701824077463208846,859134701824077463208846,859134701824077463208846,859134701824077463208846,859134701824077463208846,859134701824077463208846,859134701824077463208846,859134701824077463208846,859134701824077463208846,859134701824077463208846</t>
  </si>
  <si>
    <t>-4.586343834268508,-4.244217991378751,-4.166162639796162,-4.12799892601729,-4.047492858748535,-3.9750146487793976,-3.9236577173862806,-3.731118748046539,-3.6514435938855914,-3.501608927282301,-3.461677128694678,-3.444752118090542,-3.3762400676138182,-3.3376576581379584,-3.273567717777474,-3.115244509700622,-3.106689720699561,-3.0536529039190268,-3.045098105793344,-2.9696543602592778,-2.938216704729881,-2.928103436255205,-2.8820221587272603,-2.879628821239504,-2.862390008160503,-2.8424675076150674,-2.770666569412009,-2.720243353550117,-2.718905096187571,-2.6826413733683667,-2.6304554483379876,-2.621515221540135,-2.6087473133191583,-2.60602404970552,-2.5714910232035146,-2.5359074275706006,-2.5359074275706,-2.522665259389023,-2.522665259389022,-2.5225964938701018,-2.522596493870101,-2.520878516894615,-2.520878516894614</t>
  </si>
  <si>
    <t>0.02558422088623047,0.10433697700500488,0.20064926147460938,0.2728748321533203,0.3215370178222656,0.3832283020019531,0.4068164825439453,0.44240880012512207,0.45402979850769043,0.6199951171875,0.6445634365081787,0.6797020435333252,0.7650003433227539,0.8387279510498047,0.9355463981628418,1.264209270477295,1.492497205734253,1.5045421123504639,1.5903291702270508,1.7217717170715332,1.9505560398101807,2.648874521255493,2.8891966342926025,3.3628036975860596,3.5313568115234375,3.7014260292053223,3.79826283454895,4.31653094291687,5.532152414321899,8.399708032608032,8.75240445137024,9.63991093635559,10.890117168426514,18.46162247657776,25.04134774208069,26.246910095214844,29.754805088043213,30.090896368026733,31.147432327270508,31.425445079803467,32.86318755149841,39.768067359924316,47.504294872283936</t>
  </si>
  <si>
    <t>1,6,14,20,24,29,31,34,35,49,51,54,61,67,75,102,121,122,129,140,159,217,237,276,290,304,312,355,454,690,720,794,897,1526,2067,2167,2458,2486,2574,2597,2712,3276,3917</t>
  </si>
  <si>
    <t>2022-12-21 00:04:38.963924</t>
  </si>
  <si>
    <t>2022-12-21 00:07:02.376625</t>
  </si>
  <si>
    <t>-2.4648397021915414,-2.4648397021915414,-2.4648397021915414,-2.4648397021915414,-2.4648397021915414,-2.4648397021915414,-2.4648397021915414,-2.4648397021915414,-2.4648397021915414,-2.4648397021915414,-2.4648397021915414,-2.4648397021915414,-2.4648397021915414,-2.4648397021915414,-2.4648397021915414,-2.4648397021915414,-2.4648397021915414,-2.4648397021915414,-2.4648397021915414,-2.4648397021915414,-2.4648397021915414,-2.4648397021915414,-2.4648397021915414,-2.4648397021915414,-2.4648397021915414,-2.4648397021915414,-2.4648397021915414,-2.4648397021915414,-2.4648397021915414,-2.4648397021915414</t>
  </si>
  <si>
    <t>717849238791519888500624,717849238791519888500624,717849238791519888500624,717849238791519888500624,717849238791519888500624,717849238791519888500624,717849238791519888500624,717849238791519888500624,717849238791519888500624,717849238791519888500624,717849238791519888500624,717849238791519888500624,717849238791519888500624,717849238791519888500624,717849238791519888500624,717849238791519888500624,717849238791519888500624,717849238791519888500624,717849238791519888500624,717849238791519888500624,717849238791519888500624,717849238791519888500624,717849238791519888500624,717849238791519888500624,717849238791519888500624,717849238791519888500624,717849238791519888500624,717849238791519888500624,717849238791519888500624,717849238791519888500624</t>
  </si>
  <si>
    <t>-4.321206108020585,-4.095042778399504,-3.992345485733394,-3.8792211069954625,-3.728363069606483,-3.6261407213654357,-3.512646978553929,-3.294041519847621,-3.258787051334895,-3.238147705807234,-3.1593371055193127,-3.107440061978667,-3.100658339718659,-3.056156999008352,-3.0322039994953682,-2.986477018853083,-2.9409635876580893,-2.920025519997307,-2.91300212846629,-2.9068175759069987,-2.903280892809813,-2.9011604359653784,-2.890495642571219,-2.8855566903411867,-2.866276139738975,-2.8348044038557187,-2.8283326099849386,-2.8038214680911313,-2.7617738258427535,-2.7145377544727833,-2.6876857144134867,-2.669906109824351,-2.6695255230838466,-2.6535880552091395,-2.653488965277215,-2.648767860829272,-2.635106689259481,-2.5845469885333197,-2.583963547084184,-2.5788943922522485,-2.577303381755133,-2.5534839062210772,-2.5271502110074597,-2.4648397021915414</t>
  </si>
  <si>
    <t>0.022567272186279297,0.09781694412231445,0.2919583320617676,0.49062252044677734,0.5157294273376465,0.5924553871154785,0.7670681476593018,0.791132926940918,1.074152946472168,1.1598939895629883,1.3746027946472168,1.7398512363433838,2.4301507472991943,2.64687442779541,2.824445962905884,3.0120794773101807,3.0251340866088867,3.861450672149658,3.909611701965332,4.441420316696167,4.621022939682007,4.894929647445679,5.131733417510986,5.289748430252075,5.313901901245117,5.516540765762329,5.860164642333984,6.421671152114868,7.64075779914856,7.956329345703125,9.382067441940308,10.308753490447998,10.462765216827393,10.700600862503052,12.85966682434082,13.427112102508545,15.024011373519897,16.47043776512146,16.904911279678345,18.703024864196777,24.19118046760559,25.284388303756714,26.069029092788696,27.2008113861084</t>
  </si>
  <si>
    <t>1,6,22,38,40,46,61,63,86,93,111,139,196,214,229,244,245,314,318,362,377,399,419,432,434,451,480,527,629,656,775,853,866,886,1062,1108,1239,1358,1394,1544,1999,2091,2157,2251</t>
  </si>
  <si>
    <t>2022-12-21 00:03:57.380125</t>
  </si>
  <si>
    <t>2022-12-21 00:07:02.749156</t>
  </si>
  <si>
    <t>-2.5415756329598858,-2.5415756329598858,-2.5415756329598858,-2.5415756329598858,-2.5415756329598858,-2.5415756329598858,-2.5415756329598858,-2.5415756329598858,-2.5415756329598858,-2.5415756329598858,-2.5415756329598858,-2.5415756329598858,-2.5415756329598858,-2.5415756329598858,-2.5415756329598858,-2.5415756329598858,-2.5415756329598858,-2.5415756329598858,-2.5415756329598858,-2.5415756329598858,-2.5415756329598858,-2.5415756329598858,-2.5415756329598858,-2.5415756329598858,-2.5415756329598858,-2.5415756329598858,-2.5415756329598858,-2.5415756329598858,-2.5415756329598858,-2.5415756329598858</t>
  </si>
  <si>
    <t>900371851016270727790750,900371851016270727790750,900371851016270727790750,900371851016270727790750,900371851016270727790750,900371851016270727790750,900371851016270727790750,900371851016270727790750,900371851016270727790750,900371851016270727790750,900371851016270727790750,900371851016270727790750,900371851016270727790750,900371851016270727790750,900371851016270727790750,900371851016270727790750,900371851016270727790750,900371851016270727790750,900371851016270727790750,900371851016270727790750,900371851016270727790750,900371851016270727790750,900371851016270727790750,900371851016270727790750,900371851016270727790750,900371851016270727790750,900371851016270727790750,900371851016270727790750,900371851016270727790750,900371851016270727790750</t>
  </si>
  <si>
    <t>-4.084131136543912,-3.9096280553612863,-3.8092602097810913,-3.710161895842994,-3.6968750633859893,-3.6303288683492796,-3.60576496406278,-3.605126233527441,-3.5156974306679283,-3.5046267725376157,-3.458704503392875,-3.4382590975496523,-3.3819496713159736,-3.3730638996864206,-3.3541181196740135,-3.3258739709487126,-3.322671411599639,-3.3151630626668416,-3.2597664149213696,-3.2531346725663504,-3.205032111053585,-3.186729267219008,-3.169051767884424,-3.134232904254283,-3.121067551358019,-3.0567366858570546,-2.95766963070642,-2.946282019874239,-2.909014609444979,-2.8764073206975134,-2.8503890670726926,-2.7937436092054706,-2.7625801434656108,-2.751860641949185,-2.688920015248697,-2.683832550646481,-2.6244926970100058,-2.579310356401867,-2.5783182387055135,-2.541629806254106,-2.5415756329598866,-2.5415756329598858</t>
  </si>
  <si>
    <t>0.024060487747192383,0.4434854984283447,0.5739173889160156,0.6336262226104736,0.7756073474884033,0.7997121810913086,0.9446864128112793,0.9562172889709473,1.0023863315582275,1.0846374034881592,1.1814687252044678,1.347581148147583,1.4915072917938232,1.538672924041748,1.6816446781158447,1.7654216289520264,1.823122501373291,1.9430351257324219,2.0514044761657715,2.146721363067627,2.1607837677001953,2.3980624675750732,2.6494264602661133,2.936889171600342,3.1325793266296387,3.183244466781616,3.2660250663757324,3.4778079986572266,4.6437013149261475,5.056598663330078,5.101784706115723,5.196083307266235,5.935070514678955,6.099136590957642,6.457906246185303,8.233190059661865,18.487905025482178,41.44084167480469,61.150760650634766,63.34232020378113,69.2130651473999,69.82659912109375</t>
  </si>
  <si>
    <t>1,35,46,51,63,65,77,78,82,89,97,111,123,127,139,146,151,161,170,178,179,199,220,244,260,264,271,289,387,421,425,433,495,509,539,687,1544,3456,5089,5273,5761,5812</t>
  </si>
  <si>
    <t>2022-12-21 00:04:25.520004</t>
  </si>
  <si>
    <t>2022-12-21 00:07:07.994944</t>
  </si>
  <si>
    <t>-2.6892554912091184,-2.6892554912091184,-2.6892554912091184,-2.6892554912091184,-2.6892554912091184,-2.6892554912091184,-2.6892554912091184,-2.6892554912091184,-2.6892554912091184,-2.6892554912091184,-2.6892554912091184,-2.6892554912091184,-2.6892554912091184,-2.6892554912091184,-2.6892554912091184,-2.6892554912091184,-2.6892554912091184,-2.6892554912091184,-2.6892554912091184,-2.6892554912091184,-2.6892554912091184,-2.6892554912091184,-2.6892554912091184,-2.6892554912091184,-2.6892554912091184,-2.6892554912091184,-2.6892554912091184,-2.6892554912091184,-2.6892554912091184,-2.6892554912091184</t>
  </si>
  <si>
    <t>91176922206757931525282,91176922206757931525282,91176922206757931525282,91176922206757931525282,91176922206757931525282,91176922206757931525282,91176922206757931525282,91176922206757931525282,91176922206757931525282,91176922206757931525282,91176922206757931525282,91176922206757931525282,91176922206757931525282,91176922206757931525282,91176922206757931525282,91176922206757931525282,91176922206757931525282,91176922206757931525282,91176922206757931525282,91176922206757931525282,91176922206757931525282,91176922206757931525282,91176922206757931525282,91176922206757931525282,91176922206757931525282,91176922206757931525282,91176922206757931525282,91176922206757931525282,91176922206757931525282,91176922206757931525282</t>
  </si>
  <si>
    <t>-4.487117344851343,-4.2277575217939205,-4.100792806322847,-4.0719209249500965,-4.036449424799269,-3.567292441329334,-3.5554648310394645,-3.4125108855360393,-3.3095476275401334,-3.2963733415533345,-3.1615952829907514,-3.0776007376866876,-3.050382478033698,-3.011454747220452,-2.9336344887754198,-2.9336344887754193,-2.908960985979451,-2.9089609859794505,-2.8161690584898893,-2.787880744942021,-2.7595070472537016,-2.741860617861842,-2.737574350208105,-2.7368535033131223,-2.7042166788306967,-2.704216678830696,-2.700858938266277,-2.700104165450166,-2.6908977039833157,-2.689255491209119,-2.6892554912091184</t>
  </si>
  <si>
    <t>0.024059295654296875,0.08576822280883789,0.3566858768463135,0.40534210205078125,0.5117011070251465,0.5232317447662354,0.6306076049804688,0.6531825065612793,0.7259230613708496,0.945667028427124,1.0280046463012695,1.2431747913360596,1.4664437770843506,1.4900398254394531,1.6109564304351807,1.784029483795166,1.914463996887207,2.0113015174865723,2.288738250732422,2.7528586387634277,2.788919448852539,3.897679090499878,3.9849812984466553,4.2794578075408936,4.4600746631622314,4.617572069168091,5.371120452880859,8.499673843383789,25.461838245391846,42.57772469520569,47.73884987831116</t>
  </si>
  <si>
    <t>1,5,27,31,40,41,50,52,58,76,83,101,120,122,132,146,157,165,189,228,231,323,330,355,370,383,446,707,2113,3537,3964</t>
  </si>
  <si>
    <t>2022-12-21 00:04:51.768394</t>
  </si>
  <si>
    <t>2022-12-21 00:07:11.490589</t>
  </si>
  <si>
    <t>-2.584440255116025,-2.584440255116025,-2.584440255116025,-2.584440255116025,-2.584440255116025,-2.584440255116025,-2.584440255116025,-2.584440255116025,-2.584440255116025,-2.584440255116025,-2.584440255116025,-2.584440255116025,-2.584440255116025,-2.584440255116025,-2.584440255116025,-2.584440255116025,-2.584440255116025,-2.584440255116025,-2.584440255116025,-2.584440255116025,-2.584440255116025,-2.584440255116025,-2.584440255116025,-2.584440255116025,-2.584440255116025,-2.584440255116025,-2.584440255116025,-2.584440255116025,-2.584440255116025,-2.584440255116025</t>
  </si>
  <si>
    <t>1049696706907506077382418,1049696706907506077382418,1049696706907506077382418,1049696706907506077382418,1049696706907506077382418,1049696706907506077382418,1049696706907506077382418,1049696706907506077382418,1049696706907506077382418,1049696706907506077382418,1049696706907506077382418,1049696706907506077382418,1049696706907506077382418,1049696706907506077382418,1049696706907506077382418,1049696706907506077382418,1049696706907506077382418,1049696706907506077382418,1049696706907506077382418,1049696706907506077382418,1049696706907506077382418,1049696706907506077382418,1049696706907506077382418,1049696706907506077382418,1049696706907506077382418,1049696706907506077382418,1049696706907506077382418,1049696706907506077382418,1049696706907506077382418,1049696706907506077382418</t>
  </si>
  <si>
    <t>-4.262702283504347,-4.224190616300547,-4.03419202028131,-3.9789361470491817,-3.5562555305422405,-3.5429593466694027,-3.512814764849521,-3.414374316633145,-3.38621139763754,-3.3557467410815605,-3.286884023254176,-3.2009361992663816,-3.0881001432963724,-3.079008518079576,-3.063705212746743,-3.0116360076001683,-2.996933215617148,-2.9874435385381255,-2.976953042690653,-2.96315107020938,-2.9089784437099766,-2.90770424869202,-2.902759796421753,-2.9014961926946983,-2.892121554525888,-2.8574580255144406,-2.838941570894356,-2.832949283414152,-2.8314483055603477,-2.8313608365921676,-2.817203530860467,-2.80996323597394,-2.7710167636683156,-2.7433856198794286,-2.721267149656863,-2.6915841562785463,-2.6788485149351358,-2.6691314936725767,-2.6685510975143294,-2.6444523648501645,-2.602081136406718,-2.589051128482531,-2.584440255116025</t>
  </si>
  <si>
    <t>0.024596452713012695,0.06172585487365723,0.2358100414276123,0.3557016849517822,0.4896552562713623,0.740537166595459,0.8137927055358887,0.9527416229248047,0.975806474685669,1.1143112182617188,1.1278436183929443,1.2161438465118408,1.3320534229278564,1.4644858837127686,1.5853931903839111,1.7986061573028564,1.9426112174987793,1.9666719436645508,2.012852668762207,2.2576675415039062,3.0513622760772705,3.1702499389648438,3.3072454929351807,3.3579063415527344,3.5525898933410645,4.354281902313232,5.137896776199341,6.589473724365234,7.558345794677734,8.765909433364868,9.08149242401123,10.60106372833252,11.60797119140625,13.309713363647461,13.550527811050415,13.697518587112427,13.78281307220459,13.80738639831543,16.50242781639099,19.56785821914673,20.344484090805054,22.75314164161682,25.50989580154419</t>
  </si>
  <si>
    <t>1,3,17,27,38,58,64,75,77,88,89,96,105,116,126,144,156,158,162,182,249,259,270,274,290,355,421,541,621,721,748,874,958,1099,1119,1131,1138,1140,1365,1618,1683,1881,2112</t>
  </si>
  <si>
    <t>2022-12-21 00:04:56.695071</t>
  </si>
  <si>
    <t>2022-12-21 00:07:24.920660</t>
  </si>
  <si>
    <t>-2.5352143877359206,-2.5352143877359206,-2.5352143877359206,-2.5352143877359206,-2.5352143877359206,-2.5352143877359206,-2.5352143877359206,-2.5352143877359206,-2.5352143877359206,-2.5352143877359206,-2.5352143877359206,-2.5352143877359206,-2.5352143877359206,-2.5352143877359206,-2.5352143877359206,-2.5352143877359206,-2.5352143877359206,-2.5352143877359206,-2.5352143877359206,-2.5352143877359206,-2.5352143877359206,-2.5352143877359206,-2.5352143877359206,-2.5352143877359206,-2.5352143877359206,-2.5352143877359206,-2.5352143877359206,-2.5352143877359206,-2.5352143877359206,-2.5352143877359206</t>
  </si>
  <si>
    <t>1032578270472525749178174,1032578270472525749178174,1032578270472525749178174,1032578270472525749178174,1032578270472525749178174,1032578270472525749178174,1032578270472525749178174,1032578270472525749178174,1032578270472525749178174,1032578270472525749178174,1032578270472525749178174,1032578270472525749178174,1032578270472525749178174,1032578270472525749178174,1032578270472525749178174,1032578270472525749178174,1032578270472525749178174,1032578270472525749178174,1032578270472525749178174,1032578270472525749178174,1032578270472525749178174,1032578270472525749178174,1032578270472525749178174,1032578270472525749178174,1032578270472525749178174,1032578270472525749178174,1032578270472525749178174,1032578270472525749178174,1032578270472525749178174,1032578270472525749178174</t>
  </si>
  <si>
    <t>-4.54463064630765,-4.15623816641165,-4.119089325898608,-4.088704282043294,-3.931151779184187,-3.874916055527396,-3.831676885376649,-3.8216701938981674,-3.8034277840365043,-3.7642305993157503,-3.7301514584039794,-3.712295919076661,-3.709092214100664,-3.6425448481944,-3.586176736449674,-3.571210661186939,-3.4857457662857594,-3.4722078002840577,-3.438395340727848,-3.3786439218562214,-3.3191089105871683,-3.278142051486371,-3.2191088575189033,-3.153769283020375,-3.1206213931339084,-3.087477939246776,-3.0743789357842752,-3.0706492299608743,-3.0238794047761166,-3.023750564576055,-2.998229138342615,-2.992757942586505,-2.9273461280082644,-2.862550740915163,-2.776476090738841,-2.7416035036797717,-2.721836592448954,-2.704354083366108,-2.684153752249725,-2.679840734827346,-2.5847855576581935,-2.5675780413749303,-2.5448781201375086,-2.539558927132494,-2.535214387735921,-2.5352143877359206</t>
  </si>
  <si>
    <t>0.025587797164916992,0.18514394760131836,0.46057891845703125,0.4967799186706543,0.5956110954284668,0.6919214725494385,0.7155210971832275,0.8013002872467041,0.8258976936340332,0.8650283813476562,0.9362790584564209,0.972877025604248,0.9834291934967041,0.996978759765625,1.0226123332977295,1.0732173919677734,1.110353946685791,1.1740715503692627,1.2739169597625732,1.2975032329559326,1.4133856296539307,1.5047063827514648,1.51824951171875,2.1676290035247803,2.615135908126831,2.762660503387451,2.9442224502563477,2.968296527862549,2.994394540786743,3.160433769226074,3.1855509281158447,3.432913303375244,3.5567798614501953,3.688725471496582,3.7604546546936035,4.339421510696411,5.093006372451782,5.224387884140015,6.189640998840332,6.95623254776001,7.187004327774048,8.215975999832153,12.82146954536438,13.710471153259277,33.29477119445801,37.73034453392029</t>
  </si>
  <si>
    <t>1,13,36,39,47,55,57,64,66,69,75,78,79,80,82,86,89,94,102,104,113,120,121,175,212,224,239,241,243,257,259,279,289,300,306,353,415,426,506,570,589,674,1056,1130,2744,3112</t>
  </si>
  <si>
    <t>2022-12-21 00:04:19.128436</t>
  </si>
  <si>
    <t>2022-12-21 00:07:26.553329</t>
  </si>
  <si>
    <t>-2.4745855384019366,-2.4745855384019366,-2.4745855384019366,-2.4745855384019366,-2.4745855384019366,-2.4745855384019366,-2.4745855384019366,-2.4745855384019366,-2.4745855384019366,-2.4745855384019366,-2.4745855384019366,-2.4745855384019366,-2.4745855384019366,-2.4745855384019366,-2.4745855384019366,-2.4745855384019366,-2.4745855384019366,-2.4745855384019366,-2.4745855384019366,-2.4745855384019366,-2.4745855384019366,-2.4745855384019366,-2.4745855384019366,-2.4745855384019366,-2.4745855384019366,-2.4745855384019366,-2.4745855384019366,-2.4745855384019366,-2.4745855384019366,-2.4745855384019366</t>
  </si>
  <si>
    <t>1065646084714410134749943,1065646084714410134749943,1065646084714410134749943,1065646084714410134749943,1065646084714410134749943,1065646084714410134749943,1065646084714410134749943,1065646084714410134749943,1065646084714410134749943,1065646084714410134749943,1065646084714410134749943,1065646084714410134749943,1065646084714410134749943,1065646084714410134749943,1065646084714410134749943,1065646084714410134749943,1065646084714410134749943,1065646084714410134749943,1065646084714410134749943,1065646084714410134749943,1065646084714410134749943,1065646084714410134749943,1065646084714410134749943,1065646084714410134749943,1065646084714410134749943,1065646084714410134749943,1065646084714410134749943,1065646084714410134749943,1065646084714410134749943,1065646084714410134749943</t>
  </si>
  <si>
    <t>-4.776094391872622,-4.31931435155782,-3.9747508234557416,-3.9351014111249896,-3.8905956355716738,-3.7789611423021916,-3.744186150934561,-3.7102589665425563,-3.691325637929676,-3.6188709765282674,-3.4040996442647353,-3.400753461848474,-3.390294516949609,-3.3474703043321217,-3.2690196442813524,-3.2472933359515066,-3.222976270886429,-3.169664824696596,-3.1259928088670508,-3.1232998011569966,-3.040128808384835,-3.023443590355817,-3.000282302211934,-2.9395704900955044,-2.9262266533834973,-2.841525189354531,-2.833194886345704,-2.8173171613182113,-2.8165037375512987,-2.8138024985045416,-2.799523824940132,-2.7959964768447323,-2.789211663232008,-2.774180382308872,-2.739444139922743,-2.738270423845343,-2.7332007115486974,-2.6797757628660923,-2.679670843538578,-2.651501934383379,-2.651395232649512,-2.6496789985887075,-2.6460869037221775,-2.6093532074174477,-2.5716315958357248,-2.5637457066766647,-2.554010283302093,-2.521370185657564,-2.485799557470053,-2.4811345404695073,-2.4745855384019366</t>
  </si>
  <si>
    <t>0.02408289909362793,0.05969810485839844,0.14455008506774902,0.26740431785583496,0.32718420028686523,0.4430696964263916,0.4932546615600586,0.5519552230834961,0.6362259387969971,0.6482822895050049,0.6603298187255859,0.9021391868591309,0.9493591785430908,1.0355806350708008,1.1193509101867676,1.2979483604431152,1.3802409172058105,1.4640190601348877,1.5678558349609375,1.6902720928192139,1.7635252475738525,1.9978046417236328,2.3374578952789307,2.361565113067627,3.2706096172332764,3.739683151245117,3.989598035812378,4.2133238315582275,4.625226974487305,4.806843519210815,5.606513261795044,6.1141510009765625,6.629405975341797,7.606149435043335,8.904060363769531,10.667505741119385,11.37290358543396,11.421556234359741,14.047882318496704,14.166788578033447,14.28067922592163,16.733416318893433,21.480018138885498,25.5055251121521,32.22657871246338,32.98812913894653,44.56850862503052,45.05817437171936,55.67553520202637,65.14553999900818,78.01264095306396</t>
  </si>
  <si>
    <t>1,3,10,20,25,35,39,44,51,52,53,73,77,84,91,106,113,120,128,138,144,164,193,195,271,310,331,349,383,398,464,506,549,630,737,883,941,945,1163,1173,1182,1386,1778,2113,2669,2732,3687,3728,4610,5394,6461</t>
  </si>
  <si>
    <t>2022-12-21 00:04:51.956036</t>
  </si>
  <si>
    <t>2022-12-21 00:07:27.511470</t>
  </si>
  <si>
    <t>-2.4896847728351963,-2.4896847728351963,-2.4896847728351963,-2.4896847728351963,-2.4896847728351963,-2.4896847728351963,-2.4896847728351963,-2.4896847728351963,-2.4896847728351963,-2.4896847728351963,-2.4896847728351963,-2.4896847728351963,-2.4896847728351963,-2.4896847728351963,-2.4896847728351963,-2.4896847728351963,-2.4896847728351963,-2.4896847728351963,-2.4896847728351963,-2.4896847728351963,-2.4896847728351963,-2.4896847728351963,-2.4896847728351963,-2.4896847728351963,-2.4896847728351963,-2.4896847728351963,-2.4896847728351963,-2.4896847728351963,-2.4896847728351963,-2.4896847728351963</t>
  </si>
  <si>
    <t>122932519033553905567632,122932519033553905567632,122932519033553905567632,122932519033553905567632,122932519033553905567632,122932519033553905567632,122932519033553905567632,122932519033553905567632,122932519033553905567632,122932519033553905567632,122932519033553905567632,122932519033553905567632,122932519033553905567632,122932519033553905567632,122932519033553905567632,122932519033553905567632,122932519033553905567632,122932519033553905567632,122932519033553905567632,122932519033553905567632,122932519033553905567632,122932519033553905567632,122932519033553905567632,122932519033553905567632,122932519033553905567632,122932519033553905567632,122932519033553905567632,122932519033553905567632,122932519033553905567632,122932519033553905567632</t>
  </si>
  <si>
    <t>-4.490763286517818,-4.314991426179033,-4.172743746758912,-4.007335933346736,-3.7751503577712784,-3.6087634187822926,-3.567176717021772,-3.522274323786626,-3.4879612611601054,-3.452983250314622,-3.436199179870129,-3.344578817557729,-3.2899242812033958,-3.2865980145500275,-3.2336120030943167,-3.211685924666139,-3.194839424718418,-3.118344009638892,-3.0998028275913447,-3.0201377072573448,-3.0201061373483324,-2.961033811630606,-2.9220724865348027,-2.868063362182473,-2.8122132244934885,-2.773617932973625,-2.751785426536753,-2.7060918510092833,-2.674851498213201,-2.670710641288414,-2.6674197587705444,-2.665432479632573,-2.664192733088643,-2.6558680597603823,-2.655868059760382,-2.6411960323050048,-2.640945331503473,-2.6005398912828097,-2.5409941347338956,-2.4896847728351963</t>
  </si>
  <si>
    <t>0.025105953216552734,0.07576131820678711,0.18612432479858398,0.28296327590942383,0.5769705772399902,0.7355048656463623,0.760565996170044,0.8102285861968994,0.8468842506408691,0.9316697120666504,0.978325605392456,1.014446496963501,1.1504099369049072,1.315962553024292,1.339555025100708,1.487058401107788,1.5227007865905762,1.5733604431152344,1.6801941394805908,2.2069828510284424,2.4703571796417236,2.7468273639678955,2.8050217628479004,3.2430241107940674,3.6825344562530518,4.030693531036377,5.098758220672607,5.700380086898804,6.7469024658203125,8.618907451629639,9.703052759170532,10.407902002334595,12.895310401916504,21.947444438934326,24.412163496017456,39.01680588722229,39.36198425292969,41.81265687942505,44.472651720047,46.01983690261841</t>
  </si>
  <si>
    <t>1,4,13,21,45,58,60,64,67,74,78,81,92,106,108,120,123,127,136,179,201,224,229,265,300,328,416,465,550,706,795,853,1060,1809,2013,3224,3252,3455,3676,3804</t>
  </si>
  <si>
    <t>2022-12-21 00:04:41.739201</t>
  </si>
  <si>
    <t>2022-12-21 00:07:27.535513</t>
  </si>
  <si>
    <t>-2.4367880787263063,-2.4367880787263063,-2.4367880787263063,-2.4367880787263063,-2.4367880787263063,-2.4367880787263063,-2.4367880787263063,-2.4367880787263063,-2.4367880787263063,-2.4367880787263063,-2.4367880787263063,-2.4367880787263063,-2.4367880787263063,-2.4367880787263063,-2.4367880787263063,-2.4367880787263063,-2.4367880787263063,-2.4367880787263063,-2.4367880787263063,-2.4367880787263063,-2.4367880787263063,-2.4367880787263063,-2.4367880787263063,-2.4367880787263063,-2.4367880787263063,-2.4367880787263063,-2.4367880787263063,-2.4367880787263063,-2.4367880787263063,-2.4367880787263063</t>
  </si>
  <si>
    <t>730355519339071515739694,730355519339071515739694,730355519339071515739694,730355519339071515739694,730355519339071515739694,730355519339071515739694,730355519339071515739694,730355519339071515739694,730355519339071515739694,730355519339071515739694,730355519339071515739694,730355519339071515739694,730355519339071515739694,730355519339071515739694,730355519339071515739694,730355519339071515739694,730355519339071515739694,730355519339071515739694,730355519339071515739694,730355519339071515739694,730355519339071515739694,730355519339071515739694,730355519339071515739694,730355519339071515739694,730355519339071515739694,730355519339071515739694,730355519339071515739694,730355519339071515739694,730355519339071515739694,730355519339071515739694</t>
  </si>
  <si>
    <t>-4.70622452346635,-4.655879807789268,-4.510134645577367,-4.422290562686491,-4.364855405783418,-4.234173369837222,-4.1538625032077245,-3.948319963378241,-3.594137252531296,-3.493481978065578,-3.4268260151063723,-3.38798969363046,-3.2937869549003116,-3.271790454488955,-3.195614114435198,-2.9958005784760955,-2.992319611103598,-2.871973702119991,-2.816020133329877,-2.67045894472877,-2.6501358979649745,-2.6499390971061936,-2.6291502597810115,-2.616801385033516,-2.611524318269466,-2.608214181305181,-2.6055343993670563,-2.589562697797537,-2.543928575537814,-2.50876828473109,-2.500883225557624,-2.500883225557623,-2.4674451844873575,-2.436788078726307,-2.4367880787263063</t>
  </si>
  <si>
    <t>0.024075984954833984,0.0341181755065918,0.07125234603881836,0.09531664848327637,0.15602707862854004,0.36324286460876465,0.3988363742828369,0.4861490726470947,0.49768590927124023,0.7731282711029053,0.8092319965362549,0.8453567028045654,0.9442052841186523,0.9688389301300049,1.0505683422088623,1.063110113143921,1.5938928127288818,1.8502657413482666,2.2862114906311035,2.5270018577575684,3.3764846324920654,4.4727067947387695,4.762681245803833,7.002122402191162,8.704843282699585,9.643928527832031,10.270527124404907,10.708497285842896,11.967272758483887,17.344738960266113,19.53660559654236,21.50721573829651,25.052660942077637,32.273643493652344,56.541706562042236</t>
  </si>
  <si>
    <t>1,1,4,6,11,28,31,38,39,62,65,68,76,78,85,86,130,151,187,207,278,368,392,579,718,795,847,883,985,1427,1608,1772,2065,2664,4675</t>
  </si>
  <si>
    <t>2022-12-21 00:04:54.046126</t>
  </si>
  <si>
    <t>2022-12-21 00:07:29.708332</t>
  </si>
  <si>
    <t>-2.4524063588359084,-2.4524063588359084,-2.4524063588359084,-2.4524063588359084,-2.4524063588359084,-2.4524063588359084,-2.4524063588359084,-2.4524063588359084,-2.4524063588359084,-2.4524063588359084,-2.4524063588359084,-2.4524063588359084,-2.4524063588359084,-2.4524063588359084,-2.4524063588359084,-2.4524063588359084,-2.4524063588359084,-2.4524063588359084,-2.4524063588359084,-2.4524063588359084,-2.4524063588359084,-2.4524063588359084,-2.4524063588359084,-2.4524063588359084,-2.4524063588359084,-2.4524063588359084,-2.4524063588359084,-2.4524063588359084,-2.4524063588359084,-2.4524063588359084</t>
  </si>
  <si>
    <t>730355591361549892699662,730355591361549892699662,730355591361549892699662,730355591361549892699662,730346368024628690535966,730355591361549892699662,730355591361549892699662,730355591361549892699662,730355591361549892699662,730355591361549892699662,730355591361549892699662,730355591361549892699662,730355591361549892699662,730355591361549892699662,730355591361549892699662,730355591361549892699662,730355591361549892699662,730355591361549892699662,730355591361549892699662,730355591361549892699662,730355591361549892699662,730355591361549892699662,730355591361549892699662,730355591361549892699662,730355591361549892699662,730355591361549892699662,730355591361549892699662,730355591361549892699662,730355591361549892699662,730355591361549892699662</t>
  </si>
  <si>
    <t>-4.410306889353345,-4.393179486080446,-4.329433363337565,-4.253069430790362,-4.105626897253313,-3.8933768344386515,-3.79092960494933,-3.7111517466043544,-3.526628415510787,-3.4913155614181393,-3.400559676332609,-3.2114393385994227,-3.185949173922602,-3.136058500215043,-3.1236507292733156,-3.094880495885684,-3.0419300654260772,-2.9302076513065094,-2.8921939019221963,-2.832867004229084,-2.7823622156778622,-2.77803785545723,-2.7510120759604053,-2.750472081452376,-2.742649896741407,-2.6769125292815703,-2.6530886578030115,-2.6416093009569592,-2.5625133611999913,-2.5463628247827153,-2.5246635881191843,-2.5218686350400783,-2.461462202665402,-2.4614622026654014,-2.461377027142784,-2.4606275289165547,-2.4606275289165542,-2.4524990473473123,-2.452499047347312,-2.4524990473473114,-2.452406358835909,-2.4524063588359084</t>
  </si>
  <si>
    <t>0.025600194931030273,0.08629679679870605,0.11036038398742676,0.37224364280700684,0.5017373561859131,0.5493576526641846,0.6958680152893066,0.707399845123291,0.7555773258209229,0.8985326290130615,0.911632776260376,0.9627828598022461,1.0380425453186035,1.1132986545562744,1.1875426769256592,1.3094468116760254,1.3576338291168213,1.418832778930664,1.7228755950927734,1.830237865447998,1.855830430984497,1.9431228637695312,3.4969050884246826,4.123532772064209,4.482748985290527,4.839143991470337,5.222421407699585,5.302185535430908,5.337311744689941,5.435149431228638,5.592155933380127,6.396863698959351,6.870465278625488,6.907591819763184,9.220354080200195,12.56210470199585,13.002572298049927,15.095654487609863,16.447710514068604,20.19897747039795,45.410650968551636,47.07326889038086</t>
  </si>
  <si>
    <t>1,5,7,29,40,44,56,57,61,73,74,78,84,90,96,106,110,115,139,148,150,157,284,334,364,393,425,432,435,443,456,522,561,564,756,1034,1071,1244,1356,1663,3748,3887</t>
  </si>
  <si>
    <t>2022-12-21 00:05:14.496941</t>
  </si>
  <si>
    <t>2022-12-21 00:07:30.475756</t>
  </si>
  <si>
    <t>-2.583606594074182,-2.583606594074182,-2.583606594074182,-2.583606594074182,-2.583606594074182,-2.583606594074182,-2.583606594074182,-2.583606594074182,-2.583606594074182,-2.583606594074182,-2.583606594074182,-2.583606594074182,-2.583606594074182,-2.583606594074182,-2.583606594074182,-2.583606594074182,-2.583606594074182,-2.583606594074182,-2.583606594074182,-2.583606594074182,-2.583606594074182,-2.583606594074182,-2.583606594074182,-2.583606594074182,-2.583606594074182,-2.583606594074182,-2.583606594074182,-2.583606594074182,-2.583606594074182,-2.583606594074182</t>
  </si>
  <si>
    <t>957039941471781509629005,957039941471781509629005,957039941471781509629005,957039941471781509629005,957039941471781509629005,957039941471781509629005,957039941471781509629005,957039941471781509629005,957039941471781509629005,957039941471781509629005,957039941471781509629005,957039941471781509629005,957039941471781509629005,957039941471781509629005,957039941471781509629005,957039941471781509629005,957039941471781509629005,957039941471781509629005,957039941471781509629005,957039941471781509629005,957039941471781509629005,957039941471781509629005,957039941471781509629005,957039941471781509629005,957039941471781509629005,957039941471781509629005,957039941471781509629005,957039941471781509629005,957039941471781509629005,957039941471781509629005</t>
  </si>
  <si>
    <t>-4.509186785141305,-4.209462594317825,-4.132080102044906,-3.96384045746822,-3.601130538392307,-3.5436954562738063,-3.4807313589536744,-3.4565499591504127,-3.3275898397230548,-3.326149338973095,-3.2280803151515465,-3.228080315151546,-3.207370928052947,-3.1504483793912352,-3.1235106936626966,-3.071019305287336,-3.0352248196988985,-2.9812817958815123,-2.871781321595585,-2.865710669471283,-2.826544574107716,-2.8044429709622762,-2.7829183394576966,-2.7508867787479225,-2.738969961325887,-2.715071862943729,-2.7149212189458725,-2.713124546197285,-2.697751093259208,-2.6878093917012045,-2.6632852739521056,-2.654438494891974,-2.6508396542998347,-2.6499659336176253,-2.6433828354335467,-2.625883431748759,-2.583606594074182</t>
  </si>
  <si>
    <t>0.023594379425048828,0.13396430015563965,0.15802907943725586,0.2663912773132324,0.2889688014984131,0.33762073516845703,0.4068572521209717,0.6712186336517334,0.6832923889160156,0.8157253265380859,1.4538788795471191,1.5622293949127197,1.7864973545074463,2.144205331802368,2.3258185386657715,2.651411771774292,2.686537981033325,2.815966844558716,3.0472354888916016,3.798905372619629,4.882153749465942,6.682802677154541,6.897020578384399,6.919081926345825,7.2772910594940186,7.417258024215698,7.5160839557647705,7.553209543228149,7.638996124267578,10.837549209594727,14.641062498092651,17.101459503173828,18.224772453308105,18.574904203414917,20.56361222267151,20.850634574890137,28.571020364761353</t>
  </si>
  <si>
    <t>1,9,11,20,22,26,32,54,55,66,119,128,147,177,192,219,222,233,253,316,405,555,573,575,605,617,625,628,635,901,1218,1423,1517,1546,1712,1735,2378</t>
  </si>
  <si>
    <t>2022-12-21 00:04:59.233435</t>
  </si>
  <si>
    <t>2022-12-21 00:07:34.821699</t>
  </si>
  <si>
    <t>-2.4575230629594813,-2.4575230629594813,-2.4575230629594813,-2.4575230629594813,-2.4575230629594813,-2.4575230629594813,-2.4575230629594813,-2.4575230629594813,-2.4575230629594813,-2.4575230629594813,-2.4575230629594813,-2.4575230629594813,-2.4575230629594813,-2.4575230629594813,-2.4575230629594813,-2.4575230629594813,-2.4575230629594813,-2.4575230629594813,-2.4575230629594813,-2.4575230629594813,-2.4575230629594813,-2.4575230629594813,-2.4575230629594813,-2.4575230629594813,-2.4575230629594813,-2.4575230629594813,-2.4575230629594813,-2.4575230629594813,-2.4575230629594813,-2.4575230629594813</t>
  </si>
  <si>
    <t>681231911338582168139664,681231911338582168139664,681231911338582168139664,681231911338582168139664,681231911338582168139664,681231911338582168139664,681231911338582168139664,681231911338582168139664,681231911338582168139664,681231911338582168139664,681231911338582168139664,681231911338582168139664,681231911338582168139664,681231911338582168139664,681231911338582168139664,681231911338582168139664,681231911338582168139664,681231911338582168139664,681231911338582168139664,681231911338582168139664,681231911338582168139664,681231911338582168139664,681231911338582168139664,681231911338582168139664,681231911338582168139664,681231911338582168139664,681231911338582168139664,681231911338582168139664,681231911338582168139664,681231911338582168139664</t>
  </si>
  <si>
    <t>-4.217117543719249,-4.123419926572087,-4.1099592674682555,-4.0772973374505606,-3.5649168352818914,-3.5241495204170334,-3.2532967947126665,-3.1384583684785845,-3.132834774148923,-3.0947569598353355,-2.9946310486337273,-2.9926947981450174,-2.956645502581657,-2.937126107268201,-2.9163356622688665,-2.8987686335185483,-2.879018616350236,-2.853681672452094,-2.851728028354456,-2.8443058957534033,-2.8144946610359325,-2.716285361489101,-2.7028254140849453,-2.702204114256549,-2.7015352154469983,-2.69995350900731,-2.6999535090073095,-2.6750226993810706,-2.6726347980092826,-2.6721103061171023,-2.665781304890787,-2.6657813048907864,-2.652970939739691,-2.639641365847982,-2.614995501164545,-2.5332748746876876,-2.5331875371556487,-2.468881180336884,-2.4687937044630157,-2.463349189778828,-2.4575230629594813</t>
  </si>
  <si>
    <t>0.024627685546875,0.2377910614013672,0.24984049797058105,0.2984952926635742,0.31955766677856445,0.7179098129272461,0.8478484153747559,1.0811212062835693,1.3094024658203125,1.540191411972046,1.7674646377563477,1.982663869857788,2.3895416259765625,2.4010720252990723,2.643378257751465,3.409954309463501,4.327565670013428,4.470038414001465,4.615527629852295,4.779080629348755,4.789611577987671,4.812678098678589,5.577782869338989,5.832109451293945,7.0973801612854,7.836323976516724,9.652476787567139,10.6946280002594,11.165095567703247,11.2965247631073,12.613541841506958,14.290812730789185,15.316697597503662,15.906140327453613,17.01236629486084,19.294291973114014,20.987451791763306,21.012519121170044,21.243293285369873,22.542797088623047,50.03466081619263</t>
  </si>
  <si>
    <t>1,18,19,23,25,58,69,88,107,126,144,162,195,196,216,279,355,367,379,393,394,396,459,480,585,646,797,884,923,934,1043,1181,1265,1314,1406,1595,1733,1735,1754,1861,4138</t>
  </si>
  <si>
    <t>2022-12-21 00:05:20.121047</t>
  </si>
  <si>
    <t>2022-12-21 00:07:56.559534</t>
  </si>
  <si>
    <t>-2.4715461430960985,-2.4715461430960985,-2.4715461430960985,-2.4715461430960985,-2.4715461430960985,-2.4715461430960985,-2.4715461430960985,-2.4715461430960985,-2.4715461430960985,-2.4715461430960985,-2.4715461430960985,-2.4715461430960985,-2.4715461430960985,-2.4715461430960985,-2.4715461430960985,-2.4715461430960985,-2.4715461430960985,-2.4715461430960985,-2.4715461430960985,-2.4715461430960985,-2.4715461430960985,-2.4715461430960985,-2.4715461430960985,-2.4715461430960985,-2.4715461430960985,-2.4715461430960985,-2.4715461430960985,-2.4715461430960985,-2.4715461430960985,-2.4715461430960985</t>
  </si>
  <si>
    <t>728585171776028716591008,728585171776028716591008,728585171776028716591008,728585171776028716591008,728585171776028716591008,728585171776028716591008,728585171776028716591008,728585171776028716591008,728585171776028716591008,728585171776028716591008,728585171776028716591008,728585171776028716591008,728585171776028716591008,728585171776028716591008,728585171776028716591008,728585171776028716591008,728585171776028716591008,728585171776028716591008,728585171776028716591008,728585171776028716591008,728585171776028716591008,728585171776028716591008,728585171776028716591008,728585171776028716591008,728585171776028716591008,728585171776028716591008,728585171776028716591008,728585171776028716591008,728585171776028716591008,728585171776028716591008</t>
  </si>
  <si>
    <t>-4.637209198422268,-4.566985636948566,-4.274631629006373,-4.0871513452422255,-4.079062619821531,-3.7528543897174114,-3.574841407457061,-3.572491903800913,-3.5303302563035364,-3.49265822674681,-3.4480511279965618,-3.445890825945526,-3.395406450659134,-3.3925010777035274,-3.2491844691398244,-3.2277830576257465,-3.227783057625746,-3.2253353242214,-3.0915346028751984,-3.081603737641374,-2.9626609754291495,-2.9178081348535145,-2.9167956799381614,-2.8963387594898213,-2.8662420994367785,-2.8395549107286193,-2.837477027568341,-2.7876697914309787,-2.748682740108533,-2.7353683085784333,-2.7345251549466756,-2.7345251549466747,-2.689219095798636,-2.680416138506735,-2.673366081079766,-2.657296529991713,-2.656258269559485,-2.6549414663705275,-2.6217574122667586,-2.585569172317444,-2.5454101018689754,-2.5426534895238175,-2.525077483721851,-2.501968416917745,-2.5019684169177445,-2.484389845877995,-2.4843898458779945,-2.4789491660896976,-2.4715461430960994,-2.4715461430960985</t>
  </si>
  <si>
    <t>0.023062944412231445,0.1334381103515625,0.217728853225708,0.2548482418060303,0.31304073333740234,0.5086920261383057,0.6200673580169678,0.8981490135192871,0.9618668556213379,1.0266222953796387,1.0768077373504639,1.2102117538452148,1.222745656967163,1.2468104362487793,1.2834439277648926,1.4289393424987793,1.838806390762329,1.9110441207885742,1.97176194190979,2.034954786300659,2.2587482929229736,2.4168241024017334,3.2172961235046387,3.2524144649505615,3.7014269828796387,4.194049119949341,4.3526012897491455,4.820669174194336,4.964126825332642,5.119148254394531,5.750745058059692,8.044625282287598,8.169589757919312,8.647159337997437,8.672755002975464,9.350023984909058,10.468454599380493,11.64699387550354,13.057684421539307,13.84885025024414,14.221596002578735,14.462904453277588,14.85019302368164,14.987677097320557,15.628849983215332,17.259352684020996,17.571391820907593,56.13701367378235,57.73135590553284,63.09997582435608</t>
  </si>
  <si>
    <t>1,9,16,19,24,40,49,72,77,82,86,97,98,100,103,115,149,155,160,165,184,197,262,265,302,343,356,394,406,419,471,661,671,711,713,769,861,956,1072,1138,1169,1189,1221,1232,1283,1417,1443,4652,4794,5273</t>
  </si>
  <si>
    <t>09:16.5</t>
  </si>
  <si>
    <t>10:17.5</t>
  </si>
  <si>
    <t>80911739415,80911739415,80911739415,80911739415,80911739415,80911739415,80911739415,80911739415,80911739415,80911739415,80911739415,80911739415,80911739415,80911739415,80911739415,80911739415,80911739415,80911739415,80911739415,80911739415,80911739415,80911739415,80911739415,80911739415,80911739415,80911739415,80911739415,80911739415,80911739415,80911739415</t>
  </si>
  <si>
    <t>Intel(R) Core(TM) i7-3770 CPU @ 3.40GHz</t>
  </si>
  <si>
    <t>-2.11415130788207,-2.019161347146926,-2.0035443251849983,-1.9892130148893408,-1.9261431328142165,-1.7118500434287374,-1.700996859800331,-1.6961283309442854,-1.6834271008817518,-1.6697694131464758,-1.6338622000724052,-1.628724309580568,-1.6147197191135303,-1.6141630702716727,-1.6030743851324085,-1.6025293358200616,-1.5998530038024708</t>
  </si>
  <si>
    <t>0.0,0.11166954040527344,0.12729382514953613,0.18979191780090332,0.2679145336151123,0.283538818359375,0.45540857315063477,0.53352952003479,0.611652135848999,0.6272764205932617,0.8616442680358887,1.0803873538970947,1.361628532409668,1.5959961414337158,1.6428697109222412,1.6741187572479248,1.7053678035736084</t>
  </si>
  <si>
    <t>1,19,21,32,44,47,76,90,103,105,146,183,230,269,277,281,286</t>
  </si>
  <si>
    <t>12:13.2</t>
  </si>
  <si>
    <t>13:14.2</t>
  </si>
  <si>
    <t>-1.5931054490528473,-1.5931054490528473,-1.5931054490528473,-1.5931054490528473,-1.5931054490528473,-1.5931054490528473,-1.5931054490528473,-1.5931054490528473,-1.5931054490528473,-1.5931054490528473,-1.5931054490528473,-1.5931054490528473,-1.5931054490528473,-1.5931054490528473,-1.5931054490528473,-1.5931054490528473,-1.5931054490528473,-1.5931054490528473,-1.5931054490528473,-1.5931054490528473,-1.5931054490528473,-1.5931054490528473,-1.5931054490528473,-1.5931054490528473,-1.5931054490528473,-1.5931054490528473,-1.5931054490528473,-1.5931054490528473,-1.5931054490528473,-1.5931054490528473</t>
  </si>
  <si>
    <t>12342176279,12342176279,12342176279,12342176279,12342176279,12342176279,12342176279,12342176279,12342176279,12342176279,12342176279,12342176279,12342176279,12342176279,12342176279,12342176279,12342176279,12342176279,12342176279,12342176279,12342176279,12342176279,12342176279,12342176279,12342176279,12342176279,12342176279,12342176279,12342176279,12342176279</t>
  </si>
  <si>
    <t>-2.1744419316526207,-2.1580321713791153,-2.0384963041679254,-2.0181399006986496,-2.001353022340644,-1.8929606215979025,-1.8929593613013047,-1.8506839015098946,-1.768319049662086,-1.7472397483167648,-1.747238488021843,-1.7009929845978762,-1.693372637120133,-1.6610463794678465,-1.65727818973556,-1.6572781897355595,-1.63183930871753,-1.5931054490528473</t>
  </si>
  <si>
    <t>0.0,0.015623331069946289,0.0816342830657959,0.15975689888000488,0.17538142204284668,0.17538142204284668,0.25350403785705566,0.26912856101989746,0.26912856101989746,0.28475332260131836,0.36287546157836914,0.5503699779510498,0.6128675937652588,0.675365686416626,1.1128520965576172,1.206599235534668,1.5190892219543457,2.2187981605529785</t>
  </si>
  <si>
    <t>1,3,12,27,29,30,42,44,46,48,60,93,103,115,190,206,259,378</t>
  </si>
  <si>
    <t>05:50.9</t>
  </si>
  <si>
    <t>07:01.2</t>
  </si>
  <si>
    <t>-1.5826887811217434,-1.5826887811217434,-1.5826887811217434,-1.5826887811217434,-1.5826887811217434,-1.5826887811217434,-1.5826887811217434,-1.5826887811217434,-1.5826887811217434,-1.5826887811217434,-1.5826887811217434,-1.5826887811217434,-1.5826887811217434,-1.5826887811217434,-1.5826887811217434,-1.5826887811217434,-1.5826887811217434,-1.5826887811217434,-1.5826887811217434,-1.5826887811217434,-1.5826887811217434,-1.5826887811217434,-1.5826887811217434,-1.5826887811217434,-1.5826887811217434,-1.5826887811217434,-1.5826887811217434,-1.5826887811217434,-1.5826887811217434,-1.5826887811217434</t>
  </si>
  <si>
    <t>18755257271,18755257271,18755257271,18755257271,18755257271,18755257271,18755257271,18755257271,18755257271,18755257271,18755257271,18755257271,18755257271,18755257271,18755257271,18755257271,18755257271,18755257271,18755257271,18755257271,18755257271,18755257271,18755257271,18755257271,18755257271,18755257271,18755257271,18755257271,18755257271,18755257271</t>
  </si>
  <si>
    <t>-2.0400868129678993,-2.034352692770028,-1.901282952130603,-1.8813970897377774,-1.8437066594628353,-1.8366573504291415,-1.7339748661150411,-1.7234035795274714,-1.720652849719586,-1.7128416126059953,-1.7118261228462432,-1.7072136568392353,-1.704015237475596,-1.6983129921455593,-1.694783171128508,-1.6905017220928478,-1.686353418158909,-1.6356053267435033,-1.6356053267435031,-1.6251618434657824,-1.6251618434657815,-1.6231965164131101,-1.6105437273749494,-1.6063519299361122,-1.5901430372489642,-1.5826887811217434</t>
  </si>
  <si>
    <t>0.0,0.09617280960083008,0.12742161750793457,0.14304614067077637,0.25241780281066895,0.6742796897888184,0.6899044513702393,0.8930227756500244,0.9711453914642334,1.221137523651123,1.2523865699768066,1.2836356163024902,1.3148846626281738,1.3461334705352783,1.9376332759857178,1.9843976497650146,2.2344305515289307,2.421924352645874,4.1562464237213135,4.3749895095825195,5.031219244003296,8.077998876571655,9.64045000076294,10.031062841415405,10.812570810317993,11.406302452087402</t>
  </si>
  <si>
    <t>1,14,20,24,42,112,116,149,164,207,211,216,222,226,329,336,379,412,701,740,849,1361,1627,1693,1827,1926</t>
  </si>
  <si>
    <t>07:02.8</t>
  </si>
  <si>
    <t>08:06.8</t>
  </si>
  <si>
    <t>27345191607,27345191607,27345191607,27345191607,27345191607,27345191607,27345191607,27345191607,27345191607,27345191607,27345191607,27345191607,27345191607,27345191607,27345191607,27345191607,27345191607,27345191607,27345191607,27345191607,27345191607,27345191607,27345191607,27345191607,27345191607,27345191607,27345191607,27345191607,27345191607,27345191607</t>
  </si>
  <si>
    <t>-2.049258881208689,-2.0184003735701754,-1.9257055820312865,-1.8059434970504231,-1.7815751337261112,-1.7239589320639723,-1.7150569853799134,-1.6983129921455593,-1.6390793014010503,-1.6283933885790836,-1.6251618434657813,-1.6231965164131106,-1.6105437273749494,-1.606351929936112,-1.6063519299361118,-1.5901430372489644,-1.5826887811217438,-1.5826887811217434</t>
  </si>
  <si>
    <t>0.0,0.04687213897705078,0.06586241722106934,0.09711313247680664,0.14398670196533203,0.20648479461669922,0.22210931777954102,0.45647692680358887,0.47210144996643066,0.8470902442932129,1.0970818996429443,1.8158092498779297,1.9219481945037842,2.1095547676086426,2.171823740005493,2.7499351501464844,4.265512704849243,4.73424768447876</t>
  </si>
  <si>
    <t>1,8,11,14,23,33,37,77,78,142,184,307,326,358,367,464,718,796</t>
  </si>
  <si>
    <t>13:15.8</t>
  </si>
  <si>
    <t>14:18.1</t>
  </si>
  <si>
    <t>-1.5709805518389914,-1.5709805518389914,-1.5709805518389914,-1.5709805518389914,-1.5709805518389914,-1.5709805518389914,-1.5709805518389914,-1.5709805518389914,-1.5709805518389914,-1.5709805518389914,-1.5709805518389914,-1.5709805518389914,-1.5709805518389914,-1.5709805518389914,-1.5709805518389914,-1.5709805518389914,-1.5709805518389914,-1.5709805518389914,-1.5709805518389914,-1.5709805518389914,-1.5709805518389914,-1.5709805518389914,-1.5709805518389914,-1.5709805518389914,-1.5709805518389914,-1.5709805518389914,-1.5709805518389914,-1.5709805518389914,-1.5709805518389914,-1.5709805518389914</t>
  </si>
  <si>
    <t>218096806494,218096806494,218096806494,218096806494,218096806494,218096806494,218096806494,218096806494,218096806494,218096806494,218096806494,218096806494,218096806494,218096806494,218096806494,218096806494,218096806494,218096806494,218096806494,218096806494,218096806494,218096806494,218096806494,218096806494,218096806494,218096806494,218096806494,218096806494,218096806494,218096806494</t>
  </si>
  <si>
    <t>-2.3287978379959204,-2.2501444231561747,-1.9367696420764364,-1.8214523809158305,-1.8171228486439086,-1.7925545131680054,-1.7482266132904067,-1.7371464352352768,-1.73631488861568,-1.6893129983039452,-1.653194965172388,-1.6400342138127164,-1.5988544217212188,-1.5898193754596333,-1.5898193754596317,-1.5795169811322876,-1.574201933111219,-1.5709805518389914</t>
  </si>
  <si>
    <t>0.0,0.04687237739562988,0.06482744216918945,0.14295148849487305,0.18982505798339844,0.20544958114624023,0.23669838905334473,0.299196720123291,0.5648131370544434,0.6116867065429688,1.0179243087768555,1.0804221630096436,1.2835407257080078,1.6897780895233154,1.9375381469726562,2.3125381469726562,2.5000319480895996,3.515625238418579</t>
  </si>
  <si>
    <t>1,7,9,23,31,33,40,50,94,104,172,182,219,287,330,393,427,599</t>
  </si>
  <si>
    <t>03:33.5</t>
  </si>
  <si>
    <t>04:39.5</t>
  </si>
  <si>
    <t>-1.5642270370493891,-1.5642270370493891,-1.5642270370493891,-1.5642270370493891,-1.5642270370493891,-1.5642270370493891,-1.5642270370493891,-1.5642270370493891,-1.5642270370493891,-1.5642270370493891,-1.5642270370493891,-1.5642270370493891,-1.5642270370493891,-1.5642270370493891,-1.5642270370493891,-1.5642270370493891,-1.5642270370493891,-1.5642270370493891,-1.5642270370493891,-1.5642270370493891,-1.5642270370493891,-1.5642270370493891,-1.5642270370493891,-1.5642270370493891,-1.5642270370493891,-1.5642270370493891,-1.5642270370493891,-1.5642270370493891,-1.5642270370493891,-1.5642270370493891</t>
  </si>
  <si>
    <t>149378337407,149378337407,149378337407,149378337407,149378337407,149378337407,149378337407,149378337407,149378337407,149378337407,149378337407,149378337407,149378337407,149378337407,149378337407,149378337407,149378337407,149378337407,149378337407,149378337407,149378337407,149378337407,149378337407,149378337407,149378337407,149378337407,149378337407,149378337407,149378337407,149378337407</t>
  </si>
  <si>
    <t>-2.1847752798681315,-2.1288831332871445,-2.128367134300678,-1.9765436679796973,-1.9474495803510812,-1.9143592781746759,-1.7135379753422773,-1.70872528068742,-1.668300429818974,-1.6633866843408325,-1.6451877887841684,-1.5996374311123074,-1.5922330365538158,-1.587362391461966,-1.5873623914619657,-1.573283587433659,-1.5732835874336586,-1.5642270370493891</t>
  </si>
  <si>
    <t>0.015623807907104492,0.046872615814208984,0.1273195743560791,0.1429438591003418,0.23669123649597168,0.29918909072875977,0.29918909072875977,0.45543408393859863,0.5648062229156494,1.111663818359375,1.189786434173584,1.3460314273834229,1.640613079071045,2.4866085052490234,2.689727306365967,4.611541986465454,4.830285310745239,6.486483097076416</t>
  </si>
  <si>
    <t>1,7,19,23,39,48,50,75,95,186,199,227,276,420,453,778,815,1096</t>
  </si>
  <si>
    <t>10:19.1</t>
  </si>
  <si>
    <t>12:11.6</t>
  </si>
  <si>
    <t>149378341471,149378341471,149378341471,149378341471,149378341471,149378341471,149378341471,149378341471,149378341471,149378341471,149378341471,149378341471,149378341471,149378341471,149378341471,149378341471,149378341471,149378341471,149378341471,149378341471,149378341471,149378341471,149378341471,149378341471,149378341471,140788407135,149378341471,149378341471,149378341471,149378341471</t>
  </si>
  <si>
    <t>-2.1400380135788293,-2.1056593171370506,-2.0740631701119416,-1.9802975926412165,-1.9398722021551422,-1.8524091114964387,-1.8465583097949054,-1.6359925996867448,-1.6223125760048178,-1.617413541214995,-1.6174135412149941,-1.6174011619752473,-1.6141818173581899,-1.6003775997506848,-1.6003775997506846,-1.6003775997506844,-1.5931054490528473,-1.5642270370493891</t>
  </si>
  <si>
    <t>0.0,0.015623092651367188,0.06477975845336914,0.08040523529052734,0.11165428161621094,0.14290332794189453,0.17415213584899902,0.18977689743041992,0.8460061550140381,1.1897456645965576,1.3459908962249756,1.6272320747375488,1.7366032600402832,2.4376437664031982,2.890756368637085,3.3594915866851807,3.546985626220703,53.18712043762207</t>
  </si>
  <si>
    <t>1,2,9,12,17,23,29,30,142,202,227,275,294,413,491,569,603,9052</t>
  </si>
  <si>
    <t>14:19.7</t>
  </si>
  <si>
    <t>15:23.8</t>
  </si>
  <si>
    <t>149378345567,149378345567,149378345567,149378345567,149378345567,149378345567,149378345567,149378345567,149378345567,149378345567,149378345567,149378345567,149378345567,149378345567,149378345567,149378345567,149378345567,149378345567,149378345567,149378345567,149378345567,149378345567,149378345567,149378345567,149378345567,149378345567,149378345567,149378345567,149378345567,149378345567</t>
  </si>
  <si>
    <t>-2.1913819732016693,-2.0982231814447974,-1.9557548693809834,-1.8602190019383462,-1.8521325026867188,-1.7875158999777612,-1.778186080814717,-1.7739754559198633,-1.773975455919863,-1.7171547365166564,-1.7031143510044824,-1.649396898598054,-1.5970009485151424,-1.5806904272658608,-1.5715009447003205,-1.5642270370493891</t>
  </si>
  <si>
    <t>0.015623331069946289,0.12734508514404297,0.14296936988830566,0.18984293937683105,0.20546770095825195,0.22109174728393555,0.3773369789123535,0.4398350715637207,0.7054517269134521,0.7523252964019775,1.1273136138916016,1.4085547924041748,2.1409077644348145,2.67191219329834,2.9687774181365967,5.20308256149292</t>
  </si>
  <si>
    <t>1,21,22,32,34,37,63,73,118,127,192,239,364,455,507,889</t>
  </si>
  <si>
    <t>04:41.1</t>
  </si>
  <si>
    <t>05:49.3</t>
  </si>
  <si>
    <t>-1.553806537515749,-1.553806537515749,-1.553806537515749,-1.553806537515749,-1.553806537515749,-1.553806537515749,-1.553806537515749,-1.553806537515749,-1.553806537515749,-1.553806537515749,-1.553806537515749,-1.553806537515749,-1.553806537515749,-1.553806537515749,-1.553806537515749,-1.553806537515749,-1.553806537515749,-1.553806537515749,-1.553806537515749,-1.553806537515749,-1.553806537515749,-1.553806537515749,-1.553806537515749,-1.553806537515749,-1.553806537515749,-1.553806537515749,-1.553806537515749,-1.553806537515749,-1.553806537515749,-1.553806537515749</t>
  </si>
  <si>
    <t>158073127870,158073127870,158073127870,158073127870,158073127870,158073127870,158073127870,158073127870,158073127870,158073127870,158073127870,158073127870,158073127870,158073127870,158073127870,158073127870,158073127870,158073127870,158073127870,158073127870,158073127870,158073127870,158073127870,158073127870,158073127870,158073127870,158073127870,158073127870,158073127870,158073127870</t>
  </si>
  <si>
    <t>-2.3479264420667034,-2.0047846530655447,-1.9110226025014654,-1.8678853212377262,-1.7520206768378155,-1.7520172937552776,-1.7188315598417732,-1.6387888736744571,-1.634908113054539,-1.6349081130545386,-1.6161787101337297,-1.5672334328841744,-1.5655157367175934,-1.5538088709980031,-1.5538065375157502,-1.55380653751575,-1.5538065375157495,-1.553806537515749</t>
  </si>
  <si>
    <t>0.0,0.015623331069946289,0.08142280578613281,0.1282970905303955,0.1751706600189209,0.36266493797302246,0.40953850746154785,0.44078755378723145,0.47203660011291504,0.7220287322998047,1.5345032215118408,1.7532463073730469,2.3750429153442383,4.124989986419678,4.531227111816406,5.921808481216431,6.234299182891846,9.421699047088623</t>
  </si>
  <si>
    <t>1,1,14,22,30,62,70,74,80,123,261,300,405,705,774,1013,1067,1615</t>
  </si>
  <si>
    <t>08:08.4</t>
  </si>
  <si>
    <t>09:14.9</t>
  </si>
  <si>
    <t>-2.2271206647592874,-2.1359890650757634,-2.0905966201330024,-2.049317264036445,-1.9043225415013179,-1.863486496362924,-1.813951512764637,-1.7705556282135193,-1.6941732512964067,-1.6368079480387436,-1.6296743071124618,-1.6276783938256905,-1.6161787101337304,-1.6124642613425946,-1.5655157367175934,-1.5538088709980031,-1.553808870998003,-1.553806537515749</t>
  </si>
  <si>
    <t>0.0,0.06483244895935059,0.15964651107788086,0.19089555740356445,0.22214436531066895,0.22214436531066895,0.31589174270629883,0.4408876895904541,0.4721369743347168,0.6440062522888184,0.7533779144287109,2.750058650970459,3.35941481590271,3.578157901763916,3.8281500339508057,5.328103065490723,5.906209945678711,7.187419891357422</t>
  </si>
  <si>
    <t>1,9,27,32,36,38,52,73,79,109,128,463,566,605,646,901,1000,1217</t>
  </si>
  <si>
    <t>22:57.0</t>
  </si>
  <si>
    <t>23:59.1</t>
  </si>
  <si>
    <t>-1.6410209234918471,-1.5975892860718217,-1.4482378416630737,-1.369368770853413,-1.3660547839943482,-1.2437359534264085,-1.0190436547311965,-0.948633371397938,-0.8859275446383408,-0.8654198022477267,-0.8059486184555347,-0.7865012766514281,-0.7708678666570982,-0.7410059604960066,-0.7310293968605258,-0.7284717172490879</t>
  </si>
  <si>
    <t>0.0,0.09766888618469238,0.11329317092895508,0.16016674041748047,0.16016674041748047,0.17579150199890137,0.22266650199890137,0.33203673362731934,0.4414081573486328,0.4882817268371582,0.7070248126983643,0.8632700443267822,0.9257676601409912,1.1445109844207764,1.2226338386535645,2.656205654144287</t>
  </si>
  <si>
    <t>1,16,17,25,27,28,37,55,72,81,117,143,155,193,205,447</t>
  </si>
  <si>
    <t>16:29.7</t>
  </si>
  <si>
    <t>17:31.1</t>
  </si>
  <si>
    <t>-0.7116140860751052,-0.7116140860751052,-0.7116140860751052,-0.7116140860751052,-0.7116140860751052,-0.7116140860751052,-0.7116140860751052,-0.7116140860751052,-0.7116140860751052,-0.7116140860751052,-0.7116140860751052,-0.7116140860751052,-0.7116140860751052,-0.7116140860751052,-0.7116140860751052,-0.7116140860751052,-0.7116140860751052,-0.7116140860751052,-0.7116140860751052,-0.7116140860751052,-0.7116140860751052,-0.7116140860751052,-0.7116140860751052,-0.7116140860751052,-0.7116140860751052,-0.7116140860751052,-0.7116140860751052,-0.7116140860751052,-0.7116140860751052,-0.7116140860751052</t>
  </si>
  <si>
    <t>-2.3406060502274437,-2.116377859929221,-1.9591305058817323,-1.516680568783381,-1.4572315791209196,-1.3090337784601291,-1.105160086649951,-0.885133642034709,-0.8386853827243583,-0.8192669271120325,-0.8066813152205432,-0.7799443861718541,-0.7679069632406242,-0.7645994311659654,-0.7442147354668073,-0.7236853296114011,-0.7116140860751052</t>
  </si>
  <si>
    <t>0.0,0.015623331069946289,0.031247854232788086,0.046872615814208984,0.1898212432861328,0.2054457664489746,0.2054457664489746,0.2991929054260254,0.3616907596588135,0.43981361389160156,0.5804340839385986,0.705430269241333,0.8929243087768555,0.9397978782653809,0.95542311668396,1.2679126262664795,2.218740940093994</t>
  </si>
  <si>
    <t>1,3,5,6,30,34,35,49,60,73,99,119,151,160,161,216,379</t>
  </si>
  <si>
    <t>17:32.7</t>
  </si>
  <si>
    <t>18:35.1</t>
  </si>
  <si>
    <t>-1.625466318208575,-1.5800598100616379,-1.3762299676199772,-1.2991031296651046,-1.2883605306988013,-1.0512122947025206,-1.021231511829142,-0.9023803604899843,-0.8652563839568266,-0.8598736961365824,-0.7939566209090905,-0.7835937557025394,-0.749334548663865,-0.7413219445449403,-0.7364898587571891,-0.7116140860751052</t>
  </si>
  <si>
    <t>0.0,0.031247377395629883,0.08096575736999512,0.1278393268585205,0.1590886116027832,0.1747133731842041,0.33095860481262207,0.33095860481262207,0.40908074378967285,0.44032955169677734,0.5184521675109863,0.5340766906738281,0.6590726375579834,1.0184366703033447,1.1121835708618164,3.6093688011169434</t>
  </si>
  <si>
    <t>1,3,12,20,27,29,54,56,68,73,87,91,112,172,189,616</t>
  </si>
  <si>
    <t>18:36.7</t>
  </si>
  <si>
    <t>19:37.2</t>
  </si>
  <si>
    <t>-2.1190671628399436,-1.993258285559268,-1.7543075594696522,-1.6512162167360875,-1.399682261727826,-1.2846061117387455,-1.231936986887824,-1.0758152549592814,-1.060262180149983,-1.057366598365167,-0.9485409387800499,-0.917029600446325,-0.8518749422472278,-0.803405290490945,-0.7775627397722268,-0.7369733617710237,-0.711614086075106,-0.7116140860751052</t>
  </si>
  <si>
    <t>0.0,0.031247615814208984,0.031247615814208984,0.04687213897705078,0.08044242858886719,0.09606695175170898,0.11169147491455078,0.17418956756591797,0.22106313705444336,0.22106313705444336,0.25231194496154785,0.33043503761291504,0.34605932235717773,0.5335516929626465,0.64292311668396,0.7991681098937988,0.9085397720336914,1.689765453338623</t>
  </si>
  <si>
    <t>1,4,5,6,13,14,19,29,36,37,43,54,59,91,109,135,153,286</t>
  </si>
  <si>
    <t>21:50.8</t>
  </si>
  <si>
    <t>22:55.4</t>
  </si>
  <si>
    <t>-1.6900944230316013,-1.5289693912972193,-1.2319619214325996,-1.1897491494790247,-1.0837428175278332,-0.994541873012198,-0.9945418730121978,-0.906227651089666,-0.864474495836165,-0.8616256723384166,-0.8382954768393043,-0.8185918567864903,-0.7593203153248312,-0.7339356702550679,-0.711614086075106,-0.7116140860751052</t>
  </si>
  <si>
    <t>0.0,0.1116800308227539,0.1585550308227539,0.2366774082183838,0.2523019313812256,0.43979620933532715,0.517918586730957,0.5647921562194824,0.674163818359375,0.7679109573364258,0.8616578578948975,1.0179028511047363,1.8303775787353516,2.500220537185669,4.640780448913574,5.500128507614136</t>
  </si>
  <si>
    <t>1,17,26,40,42,74,88,94,113,130,145,172,309,423,786,933</t>
  </si>
  <si>
    <t>24:00.6</t>
  </si>
  <si>
    <t>25:03.2</t>
  </si>
  <si>
    <t>-1.3735168561074307,-1.3056591050918402,-1.2514276052808557,-1.1872601336976107,-1.153372882447454,-1.1283356467378824,-1.0238356234044892,-0.985806066990566,-0.9617162244354203,-0.9291635559058592,-0.9037724534933063,-0.8803166727725653,-0.8448085979933282,-0.8353691558610489,-0.8341772453226326,-0.8213054484008346,-0.8213054484008342,-0.8010321552105534,-0.7985443161246085,-0.7886045742566554,-0.7767994631053254,-0.7442147354668073,-0.7236853296114011,-0.7116140860751052</t>
  </si>
  <si>
    <t>0.015623807907104492,0.10936999320983887,0.14294648170471191,0.2054443359375,0.2210688591003418,0.2523181438446045,0.2523181438446045,0.2679421901702881,0.2835667133331299,0.36168956756591797,0.45543646812438965,0.580432653427124,0.5960569381713867,0.6116814613342285,0.6429305076599121,0.7523021697998047,0.9710452556610107,1.033543348312378,1.4241559505462646,1.7991445064544678,2.395207643508911,2.7343759536743164,2.984368085861206,3.797123670578003</t>
  </si>
  <si>
    <t>1,15,22,31,33,39,40,41,44,57,73,96,98,100,107,124,161,174,240,304,406,463,505,644</t>
  </si>
  <si>
    <t>25:04.8</t>
  </si>
  <si>
    <t>26:06.2</t>
  </si>
  <si>
    <t>-2.0352264988168303,-1.3941712904419243,-1.3087783139655862,-1.2887862991716674,-1.1104844039666164,-1.0997055528410997,-0.9922281194555926,-0.9318857665994574,-0.9224902074329443,-0.9108528315220492,-0.887541260032725,-0.8867079164741094,-0.8486284009751396,-0.8263532946692135,-0.7920180891963543,-0.7673901416508561,-0.7660030706808966,-0.7561230482238107,-0.7521500588153875,-0.7495451186409242,-0.7426862909368557,-0.7426862909368552,-0.7379607671258444,-0.7236853296114011,-0.7116140860751052</t>
  </si>
  <si>
    <t>0.0,0.031248092651367188,0.0657968521118164,0.1126701831817627,0.1439204216003418,0.1751692295074463,0.2532927989959717,0.2532927989959717,0.6282811164855957,0.6595299243927002,0.7220282554626465,0.7220282554626465,0.7376525402069092,0.7532773017883301,0.8157751560211182,0.9563961029052734,1.1751389503479004,1.206387996673584,1.5188782215118408,1.7532460689544678,1.8626172542572021,1.9063787460327148,1.9375121593475342,2.1719253063201904,2.375044107437134</t>
  </si>
  <si>
    <t>1,5,10,18,24,29,41,42,105,112,122,123,124,128,137,163,198,205,257,298,316,323,330,368,404</t>
  </si>
  <si>
    <t>15:25.4</t>
  </si>
  <si>
    <t>16:28.1</t>
  </si>
  <si>
    <t>-0.7013141749532329,-0.7013141749532329,-0.7013141749532329,-0.7013141749532329,-0.7013141749532329,-0.7013141749532329,-0.7013141749532329,-0.7013141749532329,-0.7013141749532329,-0.7013141749532329,-0.7013141749532329,-0.7013141749532329,-0.7013141749532329,-0.7013141749532329,-0.7013141749532329,-0.7013141749532329,-0.7013141749532329,-0.7013141749532329,-0.7013141749532329,-0.7013141749532329,-0.7013141749532329,-0.7013141749532329,-0.7013141749532329,-0.7013141749532329,-0.7013141749532329,-0.7013141749532329,-0.7013141749532329,-0.7013141749532329,-0.7013141749532329,-0.7013141749532329</t>
  </si>
  <si>
    <t>-2.2003630538760905,-2.1684484109800746,-1.9100645463430546,-1.8431167228152763,-1.8231468033876106,-1.6491211125423124,-1.3622051929131083,-1.1992105433068823,-1.1300338667451466,-1.0834133212658879,-1.0724072575396273,-0.9768286049816535,-0.9195079764644021,-0.8920560327307718,-0.8693196009851286,-0.864824821140912,-0.8392940060100854,-0.8104476516989265,-0.8104476516989264,-0.7966322343295582,-0.7740037504756131,-0.7710858240694255,-0.7631267594199616,-0.7553909632971166,-0.7511702487248854,-0.7385131023313639,-0.7186886391755638,-0.7186886391755626,-0.7013141749532329</t>
  </si>
  <si>
    <t>0.0,0.03123784065246582,0.046861886978149414,0.09702062606811523,0.11264634132385254,0.12827038764953613,0.15951967239379883,0.22201776504516602,0.2532668113708496,0.3157646656036377,0.3626384735107422,0.4095118045806885,0.45638561248779297,0.6282548904418945,0.6595039367675781,0.7063772678375244,1.2376108169555664,1.3313579559326172,1.565725564956665,1.565725564956665,1.659472942352295,1.9064271450042725,1.9064271450042725,2.1094534397125244,2.39058518409729,2.98431658744812,3.2655575275421143,3.4218027591705322,3.5936710834503174</t>
  </si>
  <si>
    <t>1,4,6,15,17,21,25,36,41,52,59,67,76,105,111,119,210,225,265,266,280,323,324,358,407,507,554,581,611</t>
  </si>
  <si>
    <t>19:38.8</t>
  </si>
  <si>
    <t>20:43.8</t>
  </si>
  <si>
    <t>-1.6806764295796865,-1.5414682738403045,-1.3314473568710328,-1.2689994598586172,-1.158616330348106,-1.0892118901784789,-1.0754663636778348,-1.0364429856187396,-1.017121401865275,-0.9555226980622357,-0.9425542025539113,-0.8949904070396005,-0.875415702004194,-0.8529468996709293,-0.8342847994134723,-0.822605995248525,-0.821044757057527,-0.815572668501249,-0.7893424812076096,-0.7821002175971978,-0.7737697679464898,-0.7639529174390799,-0.7555449030524795,-0.7502869632917457,-0.7013141749532332,-0.7013141749532329</t>
  </si>
  <si>
    <t>0.0,0.015624523162841797,0.08043718338012695,0.11168646812438965,0.17418432235717773,0.18980860710144043,0.20543313026428223,0.23668217658996582,0.2523066997528076,0.3148050308227539,0.3460540771484375,0.4241764545440674,0.5647969245910645,0.6429197788238525,0.6897933483123779,0.8147890567779541,1.0179076194763184,1.0960304737091064,1.5491409301757812,2.546865940093994,3.7499542236328125,4.031195402145386,4.343685865402222,4.437432765960693,4.546804428100586,5.7030181884765625</t>
  </si>
  <si>
    <t>1,2,13,19,28,32,35,40,41,52,59,71,96,108,116,137,173,184,261,433,638,685,737,754,773,970</t>
  </si>
  <si>
    <t>20:45.4</t>
  </si>
  <si>
    <t>21:49.2</t>
  </si>
  <si>
    <t>-1.6526448764025399,-1.4770201338054763,-1.3427292756798086,-1.3393955546590188,-1.1840534994577667,-1.0810314614734677,-1.0196771654296177,-0.9933900764195707,-0.93803761091356,-0.9308518489725466,-0.8521406236308108,-0.7518562721096727,-0.751856272109672,-0.7186886391755626,-0.7013141749532329</t>
  </si>
  <si>
    <t>0.0,0.06482410430908203,0.12732362747192383,0.15857267379760742,0.2523195743560791,0.3304424285888672,0.3773157596588135,0.42418909072875977,0.43981385231018066,0.5179362297058105,0.564810037612915,0.7210550308227539,1.2210395336151123,2.500009298324585,4.5936949253082275</t>
  </si>
  <si>
    <t>1,10,20,27,41,56,62,70,73,88,95,121,206,426,784</t>
  </si>
  <si>
    <t>28:12.5</t>
  </si>
  <si>
    <t>29:15.3</t>
  </si>
  <si>
    <t>-1.487407388727086,-1.487407388727086,-1.487407388727086,-1.487407388727086,-1.487407388727086,-1.487407388727086,-1.487407388727086,-1.487407388727086,-1.487407388727086,-1.487407388727086,-1.487407388727086,-1.487407388727086,-1.487407388727086,-1.487407388727086,-1.487407388727086,-1.487407388727086,-1.487407388727086,-1.487407388727086,-1.487407388727086,-1.487407388727086,-1.487407388727086,-1.487407388727086,-1.487407388727086,-1.487407388727086,-1.487407388727086,-1.487407388727086,-1.487407388727086,-1.487407388727086,-1.487407388727086,-1.487407388727086</t>
  </si>
  <si>
    <t>400946824172,400946824172,400946824172,400946824172,400946824172,400946824172,400946824172,400946824172,400946824172,400946824172,400946824172,400946824172,400946824172,400946824172,400946824172,400946824172,400946824172,400946824172,400946824172,400946824172,400946824172,400946824172,400946824172,400946824172,400946824172,400946824172,400946824172,400946824172,400946824172,400946824172</t>
  </si>
  <si>
    <t>-2.1106103124062807,-2.09697040951129,-2.066585601089362,-2.0199296944404246,-1.9832059967784748,-1.9290594021424337,-1.8403798133289986,-1.8184257525555836,-1.7913412134001,-1.7856364515692773,-1.7179614935241356,-1.7061621773634268,-1.6353386322020549,-1.617870496319816,-1.5558197124176705,-1.5398494508860814,-1.5238380955651434,-1.5238380955651432,-1.5052027751594026,-1.5041514934506988,-1.487407388727086</t>
  </si>
  <si>
    <t>0.0,0.17410039901733398,0.18972539901733398,0.20534944534301758,0.31472086906433105,0.34597015380859375,0.36159443855285645,0.43971681594848633,0.43971681594848633,0.43971681594848633,0.5178394317626953,0.6740846633911133,0.7053334712982178,0.845954418182373,0.9709503650665283,1.0803217887878418,1.1115710735321045,1.75217604637146,2.015634536743164,2.031259298324585,3.1406795978546143</t>
  </si>
  <si>
    <t>1,28,31,33,53,57,61,72,73,74,85,112,117,141,163,182,187,295,341,343,530</t>
  </si>
  <si>
    <t>32:33.2</t>
  </si>
  <si>
    <t>33:35.0</t>
  </si>
  <si>
    <t>-1.4874073887270864,-1.4874073887270864,-1.4874073887270864,-1.4874073887270864,-1.4874073887270864,-1.4874073887270864,-1.4874073887270864,-1.4874073887270864,-1.4874073887270864,-1.4874073887270864,-1.4874073887270864,-1.4874073887270864,-1.4874073887270864,-1.4874073887270864,-1.4874073887270864,-1.4874073887270864,-1.4874073887270864,-1.4874073887270864,-1.4874073887270864,-1.4874073887270864,-1.4874073887270864,-1.4874073887270864,-1.4874073887270864,-1.4874073887270864,-1.4874073887270864,-1.4874073887270864,-1.4874073887270864,-1.4874073887270864,-1.4874073887270864,-1.4874073887270864</t>
  </si>
  <si>
    <t>952849601000,952849601000,952849601000,952849601000,952849601000,952849601000,952849601000,952849601000,952849601000,952849601000,952849601000,952849601000,952849601000,952849601000,952849601000,952849601000,952849601000,952849601000,952849601000,952849601000,952849601000,952849601000,952849601000,952849601000,952849601000,952849601000,952849601000,952849601000,952849601000,952849601000</t>
  </si>
  <si>
    <t>-2.3510894715513415,-2.2946799320416855,-2.2435817882927567,-2.175172578009319,-2.050993275271858,-1.9196410425814228,-1.847599293872614,-1.8400480511224462,-1.835697209759382,-1.8245622418067418,-1.7232216883131628,-1.6595603588896473,-1.6053300671004471,-1.5335799271078863,-1.487407388727087,-1.4874073887270867,-1.4874073887270864</t>
  </si>
  <si>
    <t>0.0,0.08041024208068848,0.08041024208068848,0.09603476524353027,0.11165928840637207,0.14290833473205566,0.29915356636047363,0.31477832794189453,0.4085249900817871,0.4241495132446289,0.4866468906402588,0.5178966522216797,0.8147621154785156,1.2366244792938232,1.7834818363189697,2.2812752723693848,2.4531450271606445</t>
  </si>
  <si>
    <t>1,12,13,14,17,22,49,51,67,70,81,86,136,208,302,385,416</t>
  </si>
  <si>
    <t>27:09.9</t>
  </si>
  <si>
    <t>28:10.9</t>
  </si>
  <si>
    <t>-1.4610942546895087,-1.4610942546895087,-1.4610942546895087,-1.4610942546895087,-1.4610942546895087,-1.4610942546895087,-1.4610942546895087,-1.4610942546895087,-1.4610942546895087,-1.4610942546895087,-1.4610942546895087,-1.4610942546895087,-1.4610942546895087,-1.4610942546895087,-1.4610942546895087,-1.4610942546895087,-1.4610942546895087,-1.4610942546895087,-1.4610942546895087,-1.4610942546895087,-1.4610942546895087,-1.4610942546895087,-1.4610942546895087,-1.4610942546895087,-1.4610942546895087,-1.4610942546895087,-1.4610942546895087,-1.4610942546895087,-1.4610942546895087,-1.4610942546895087</t>
  </si>
  <si>
    <t>952859037896,952859037896,952859037896,952859037896,952859037896,952859037896,952859037896,952859037896,952859037896,952859037896,952859037896,952859037896,952859037896,952859037896,952859037896,952859037896,952859037896,952859037896,952859037896,952859037896,952859037896,952859037896,952859037896,952859037896,952859037896,952859037896,952859037896,952859037896,952859037896,952859037896</t>
  </si>
  <si>
    <t>-2.3558024273111875,-2.338331232004768,-1.9900852699796479,-1.785834019363276,-1.6130122850977755,-1.5163967827258142,-1.4999635011940327,-1.4950723828450603,-1.4610942546895094,-1.4610942546895092,-1.4610942546895087</t>
  </si>
  <si>
    <t>0.0,0.015624284744262695,0.031248092651367188,0.0960855484008789,0.1429591178894043,0.1898326873779297,0.23670601844787598,0.4866981506347656,0.6585681438446045,0.7054412364959717,1.596038818359375</t>
  </si>
  <si>
    <t>1,2,3,15,23,30,38,82,110,117,268</t>
  </si>
  <si>
    <t>29:16.9</t>
  </si>
  <si>
    <t>30:18.0</t>
  </si>
  <si>
    <t>916352336078,916352336078,916352336078,916352336078,916352336078,916352336078,916352336078,916352336078,916352336078,916352336078,916352336078,916352336078,916352336078,916352336078,916352336078,916352336078,916352336078,916352336078,916352336078,916352336078,916352336078,916352336078,916352336078,916352336078,916352336078,916352336078,916352336078,916352336078,916352336078,916352336078</t>
  </si>
  <si>
    <t>-2.2265702648991548,-2.143509990344232,-2.0673311637397203,-2.0145906871157897,-1.9428648332768819,-1.8543332383052162,-1.8401033224031036,-1.6955038078556957,-1.5479627934068045,-1.485871939242848,-1.485861705418693,-1.4611045770131068,-1.4610942546895087</t>
  </si>
  <si>
    <t>0.0,0.031248807907104492,0.09604978561401367,0.12729835510253906,0.15854763984680176,0.26791930198669434,0.28354382514953613,0.29916810989379883,0.4085397720336914,0.8304014205932617,1.8147454261779785,1.8147454261779785,2.3437540531158447</t>
  </si>
  <si>
    <t>1,4,14,21,25,45,46,50,68,141,309,310,401</t>
  </si>
  <si>
    <t>26:07.8</t>
  </si>
  <si>
    <t>27:08.3</t>
  </si>
  <si>
    <t>-1.42656869988446,-1.42656869988446,-1.42656869988446,-1.42656869988446,-1.42656869988446,-1.42656869988446,-1.42656869988446,-1.42656869988446,-1.42656869988446,-1.42656869988446,-1.42656869988446,-1.42656869988446,-1.42656869988446,-1.42656869988446,-1.42656869988446,-1.42656869988446,-1.42656869988446,-1.42656869988446,-1.42656869988446,-1.42656869988446,-1.42656869988446,-1.42656869988446,-1.42656869988446,-1.42656869988446,-1.42656869988446,-1.42656869988446,-1.42656869988446,-1.42656869988446,-1.42656869988446,-1.42656869988446</t>
  </si>
  <si>
    <t>-2.178109915506714,-1.8941263904658463,-1.8568246859502255,-1.802946060165224,-1.7366373474830048,-1.7025900931879971,-1.6907576349169948,-1.5588416819399729,-1.5319005498134988,-1.5106770353774963,-1.4837427442729343,-1.4691047354769267,-1.42656869988446</t>
  </si>
  <si>
    <t>0.0,0.0804293155670166,0.15855193138122559,0.17417621612548828,0.18980050086975098,0.25229883193969727,0.29917216300964355,0.37729501724243164,0.5335400104522705,0.6741607189178467,0.9554018974304199,1.017899751663208,1.0647733211517334</t>
  </si>
  <si>
    <t>1,12,27,30,32,42,49,63,89,112,161,173,180</t>
  </si>
  <si>
    <t>30:19.6</t>
  </si>
  <si>
    <t>31:26.3</t>
  </si>
  <si>
    <t>957894821964,957894821964,957894821964,957894821964,957894821964,957894821964,957894821964,957894821964,957894821964,957894821964,957894821964,957894821964,957894821964,957894821964,957894821964,957894821964,957894821964,957894821964,957894821964,957894821964,957894821964,957894821964,957894821964,957894821964,957894821964,957894821964,957894821964,957894821964,957894821964,957894821964</t>
  </si>
  <si>
    <t>-2.1082523353541665,-1.8099941346903103,-1.7295568814215483,-1.6927597403752894,-1.6751590597470745,-1.5673607313447786,-1.5490572358854937,-1.511859105402859,-1.504391620386346,-1.5043916203863459,-1.4983952487430707,-1.4891790477860078,-1.4819926702800221,-1.4819926702800217,-1.4575679920170952,-1.4364488491151866,-1.4364488491151857,-1.427893663472378,-1.42656869988446</t>
  </si>
  <si>
    <t>0.0,0.06480741500854492,0.2054297924041748,0.2210538387298584,0.2366788387298584,0.2835521697998047,0.47104620933532715,0.7991611957550049,0.939781665802002,1.1719598770141602,2.1429545879364014,2.3148252964019775,2.799184799194336,3.252295732498169,3.2835447788238525,4.814746618270874,6.002209901809692,7.486537933349609,7.642783164978027</t>
  </si>
  <si>
    <t>1,10,34,37,39,47,78,135,158,199,361,392,475,552,557,819,1021,1276,1301</t>
  </si>
  <si>
    <t>34:42.0</t>
  </si>
  <si>
    <t>35:43.5</t>
  </si>
  <si>
    <t>-1.4265686998844596,-1.4265686998844596,-1.4265686998844596,-1.4265686998844596,-1.4265686998844596,-1.4265686998844596,-1.4265686998844596,-1.4265686998844596,-1.4265686998844596,-1.4265686998844596,-1.4265686998844596,-1.4265686998844596,-1.4265686998844596,-1.4265686998844596,-1.4265686998844596,-1.4265686998844596,-1.4265686998844596,-1.4265686998844596,-1.4265686998844596,-1.4265686998844596,-1.4265686998844596,-1.4265686998844596,-1.4265686998844596,-1.4265686998844596,-1.4265686998844596,-1.4265686998844596,-1.4265686998844596,-1.4265686998844596,-1.4265686998844596,-1.4265686998844596</t>
  </si>
  <si>
    <t>960041785416,960041785416,960041785416,960041785416,960041785416,960041785416,960041785416,960041785416,960041785416,960041785416,960041785416,960041785416,960041785416,960041785416,960041785416,960041785416,960041785416,960041785416,960041785416,960041785416,960041785416,960041785416,960041785416,960041785416,960041785416,960041785416,960041785416,960041785416,960041785416,960041785416</t>
  </si>
  <si>
    <t>-2.03672471296827,-1.9719281822533898,-1.8165380838360567,-1.7154670668668068,-1.6507191781630026,-1.6038948696808124,-1.544432648036225,-1.5025409651501376,-1.427893663472378,-1.4265686998844596</t>
  </si>
  <si>
    <t>0.0,0.031247377395629883,0.18977689743041992,0.2522752285003662,0.2991485595703125,0.3928956985473633,0.4085202217102051,0.7210104465484619,1.1116232872009277,2.1129117012023926</t>
  </si>
  <si>
    <t>1,4,30,43,49,65,68,121,189,359</t>
  </si>
  <si>
    <t>31:28.0</t>
  </si>
  <si>
    <t>32:31.6</t>
  </si>
  <si>
    <t>-1.4171947476747035,-1.4171947476747035,-1.4171947476747035,-1.4171947476747035,-1.4171947476747035,-1.4171947476747035,-1.4171947476747035,-1.4171947476747035,-1.4171947476747035,-1.4171947476747035,-1.4171947476747035,-1.4171947476747035,-1.4171947476747035,-1.4171947476747035,-1.4171947476747035,-1.4171947476747035,-1.4171947476747035,-1.4171947476747035,-1.4171947476747035,-1.4171947476747035,-1.4171947476747035,-1.4171947476747035,-1.4171947476747035,-1.4171947476747035,-1.4171947476747035,-1.4171947476747035,-1.4171947476747035,-1.4171947476747035,-1.4171947476747035,-1.4171947476747035</t>
  </si>
  <si>
    <t>-1.9787079744704306,-1.960349379734048,-1.9173822647785839,-1.6103455781010292,-1.5317337173410988,-1.5309688172555516,-1.5035169232307066,-1.5027516790269857,-1.5027516790269846,-1.4674945838713964,-1.436448849115187,-1.4364488491151866,-1.4364488491151857,-1.4171947476747035</t>
  </si>
  <si>
    <t>0.0,0.11179757118225098,0.12742233276367188,0.15867090225219727,0.4242875576019287,0.705528974533081,0.7524025440216064,1.4242565631866455,1.9218940734863281,2.3593931198120117,2.515639066696167,2.781256914138794,3.4687349796295166,4.5312018394470215</t>
  </si>
  <si>
    <t>1,19,20,25,70,120,127,241,326,401,428,473,591,770</t>
  </si>
  <si>
    <t>33:36.6</t>
  </si>
  <si>
    <t>34:40.4</t>
  </si>
  <si>
    <t>-2.2993655124487313,-2.185465858512049,-2.1164791872243898,-2.049000513906509,-2.0462062320857273,-1.9156920951785945,-1.8843875729640471,-1.6892234560309114,-1.6851911420588268,-1.676097737029962,-1.6507871306171626,-1.5503506336874884,-1.503788341282903,-1.4956387210704083,-1.4706759801028373,-1.4505286220283193,-1.4400667671501093,-1.440066767150109,-1.4171947476747044,-1.4171947476747035</t>
  </si>
  <si>
    <t>0.0,0.01561880111694336,0.12843036651611328,0.12843036651611328,0.14405488967895508,0.15967941284179688,0.19092869758605957,0.19092869758605957,0.28467535972595215,0.28467535972595215,0.31592464447021484,0.36279773712158203,0.4721696376800537,0.815908670425415,1.2846441268920898,2.0814948081970215,2.781182050704956,3.3592886924743652,4.078016519546509,4.687372207641602</t>
  </si>
  <si>
    <t>1,3,21,22,23,25,30,32,47,48,53,60,79,136,217,352,473,569,692,796</t>
  </si>
  <si>
    <t>35:45.1</t>
  </si>
  <si>
    <t>36:48.5</t>
  </si>
  <si>
    <t>-1.4171947476747042,-1.4171947476747042,-1.4171947476747042,-1.4171947476747042,-1.4171947476747042,-1.4171947476747042,-1.4171947476747042,-1.4171947476747042,-1.4171947476747042,-1.4171947476747042,-1.4171947476747042,-1.4171947476747042,-1.4171947476747042,-1.4171947476747042,-1.4171947476747042,-1.4171947476747042,-1.4171947476747042,-1.4171947476747042,-1.4171947476747042,-1.4171947476747042,-1.4171947476747042,-1.4171947476747042,-1.4171947476747042,-1.4171947476747042,-1.4171947476747042,-1.4171947476747042,-1.4171947476747042,-1.4171947476747042,-1.4171947476747042,-1.4171947476747042</t>
  </si>
  <si>
    <t>-2.230629679721127,-2.0787412158966707,-1.6910781432741422,-1.6318487727417277,-1.60863324698379,-1.6041816241254812,-1.5841549879951546,-1.5458525182245577,-1.5093473802670183,-1.5093473802670179,-1.470200603652945,-1.4702006036529447,-1.4702006036529442,-1.4691047354769258,-1.4686597080434578,-1.468256006460501,-1.464674079518983,-1.4364122634751815,-1.4172038114851067,-1.417194747674705,-1.4171947476747042</t>
  </si>
  <si>
    <t>0.0,0.03124833106994629,0.06580877304077148,0.17518186569213867,0.23767971992492676,0.25330448150634766,0.26892924308776855,0.34705138206481934,0.5032966136932373,0.6439170837402344,0.828179121017456,1.2344143390655518,1.453157663345337,1.8437705039978027,2.346022844314575,2.346022844314575,3.330366611480713,3.455362558364868,3.5022366046905518,4.095967531204224,4.361584424972534</t>
  </si>
  <si>
    <t>1,4,11,28,40,41,46,59,84,109,140,210,245,313,398,399,565,586,596,697,741</t>
  </si>
  <si>
    <t>41:18.3</t>
  </si>
  <si>
    <t>42:37.3</t>
  </si>
  <si>
    <t>-1.8024210404843144,-1.8024210404843144,-1.8024210404843144,-1.8024210404843144,-1.8024210404843144,-1.8024210404843144,-1.8024210404843144,-1.8024210404843144,-1.8024210404843144,-1.8024210404843144,-1.8024210404843144,-1.8024210404843144,-1.8024210404843144,-1.8024210404843144,-1.8024210404843144,-1.8024210404843144,-1.8024210404843144,-1.8024210404843144,-1.8024210404843144,-1.8024210404843144,-1.8024210404843144,-1.8024210404843144,-1.8024210404843144,-1.8024210404843144,-1.8024210404843144,-1.8024210404843144,-1.8024210404843144,-1.8024210404843144,-1.8024210404843144,-1.8024210404843144</t>
  </si>
  <si>
    <t>619331280522505078,619331280522505078,619331280522505078,619331280522505078,619331280522505078,619331280522505078,619331280522505078,619331280522505078,619331280522505078,619331280522505078,619331280522505078,619331280522505078,619331280522505078,619331280522505078,619331280522505078,619331280522505078,619331280522505078,619331280522505078,619331280522505078,619331280522505078,619331280522505078,619331280522505078,619331280522505078,619331280522505078,619331280522505078,619331280522505078,619331280522505078,619331280522505078,619331280522505078,619331280522505078</t>
  </si>
  <si>
    <t>-3.271189346136462,-3.1432458052038985,-3.095831400340798,-2.8805070138537876,-2.8074081193586435,-2.6610929096290645,-2.6172704304260233,-2.4876214466915774,-2.4426881460557066,-2.286704130024015,-2.165455861403636,-2.0202993605477895,-2.0094107766597835,-2.006553570309869,-2.002021007533394,-1.999163659870975,-1.8994500184476457,-1.8972087581829713,-1.8964950233009166,-1.8912923926538872,-1.8838055272099672,-1.8193969190423567,-1.811808333866301,-1.8086516860479658,-1.8066057910969215,-1.8065780810944247,-1.8024210404843144</t>
  </si>
  <si>
    <t>0.01562356948852539,0.11175346374511719,0.14300251007080078,0.15862703323364258,0.18987584114074707,0.22112512588500977,0.28362345695495605,0.29924750328063965,0.29924750328063965,0.4086191654205322,0.4867417812347412,0.5336153507232666,0.6117377281188965,0.9398524761199951,0.9554769992828369,1.0648488998413086,1.0648488998413086,1.1585955619812012,1.252342700958252,1.5804574489593506,2.1407723426818848,2.359405517578125,2.5000264644622803,2.7187693119049072,2.7187693119049072,2.7812674045562744,3.406247854232788</t>
  </si>
  <si>
    <t>1,14,18,19,23,29,37,38,39,53,63,70,80,123,126,140,141,153,166,209,285,314,331,360,361,370,453</t>
  </si>
  <si>
    <t>49:44.3</t>
  </si>
  <si>
    <t>51:08.6</t>
  </si>
  <si>
    <t>-1.802077386072166,-1.802077386072166,-1.802077386072166,-1.802077386072166,-1.802077386072166,-1.802077386072166,-1.802077386072166,-1.802077386072166,-1.802077386072166,-1.802077386072166,-1.802077386072166,-1.802077386072166,-1.802077386072166,-1.802077386072166,-1.802077386072166,-1.802077386072166,-1.802077386072166,-1.802077386072166,-1.802077386072166,-1.802077386072166,-1.802077386072166,-1.802077386072166,-1.802077386072166,-1.802077386072166,-1.802077386072166,-1.802077386072166,-1.802077386072166,-1.802077386072166,-1.802077386072166,-1.802077386072166</t>
  </si>
  <si>
    <t>691318548698868582,691318548698868582,691318548698868582,691318548698868582,691318548698868582,691318548698868582,691318548698868582,691318548698868582,691318548698868582,691318548698868582,691318548698868582,691318548698868582,691318548698868582,691318548698868582,691318548698868582,691318548698868582,691318548698868582,691318548698868582,691318548698868582,691318548698868582,691318548698868582,691318548698868582,691318548698868582,691318548698868582,691318548698868582,691318548698868582,691318548698868582,691318548698868582,691318548698868582,691318548698868582</t>
  </si>
  <si>
    <t>-3.0751176008558847,-2.9154591188043475,-2.7443475679792297,-2.629145449618753,-2.602700871663111,-2.5098673377677163,-2.4580386584807554,-2.294996005680915,-2.290209643823645,-2.2797204175317782,-2.1921644248659837,-2.1640407777415933,-2.0226504414449815,-1.9013946967615167,-1.8819161380764886,-1.8767876101526668,-1.8701906618507174,-1.854406869113907,-1.8544068691139068,-1.8084509073461943,-1.807972223647289,-1.8077183359538738,-1.8027940203498172,-1.802077386072166</t>
  </si>
  <si>
    <t>0.015617609024047852,0.1585071086883545,0.1585071086883545,0.20538043975830078,0.29912757873535156,0.36162614822387695,0.40849924087524414,0.4397470951080322,0.5334954261779785,0.5491197109222412,0.5803689956665039,0.7209892272949219,0.8147363662719727,0.8772344589233398,0.9084832668304443,1.0022306442260742,1.0647284984588623,1.127225637435913,1.9219245910644531,1.937549114227295,5.890523910522461,7.062745094299316,7.15625524520874,8.738843202590942</t>
  </si>
  <si>
    <t>1,19,20,26,38,46,53,57,69,71,75,94,107,115,120,132,140,149,254,256,781,937,949,1158</t>
  </si>
  <si>
    <t>36:50.1</t>
  </si>
  <si>
    <t>38:11.7</t>
  </si>
  <si>
    <t>-1.8019062754866226,-1.8019062754866226,-1.8019062754866226,-1.8019062754866226,-1.8019062754866226,-1.8019062754866226,-1.8019062754866226,-1.8019062754866226,-1.8019062754866226,-1.8019062754866226,-1.8019062754866226,-1.8019062754866226,-1.8019062754866226,-1.8019062754866226,-1.8019062754866226,-1.8019062754866226,-1.8019062754866226,-1.8019062754866226,-1.8019062754866226,-1.8019062754866226,-1.8019062754866226,-1.8019062754866226,-1.8019062754866226,-1.8019062754866226,-1.8019062754866226,-1.8019062754866226,-1.8019062754866226,-1.8019062754866226,-1.8019062754866226,-1.8019062754866226</t>
  </si>
  <si>
    <t>680952285031249986,680952285031249986,680952285031249986,680952285031249986,680952285031249986,680952285031249986,680952285031249986,680952285031249986,680952285031249986,680952285031249986,680952285031249986,680952285031249986,680952285031249986,680952285031249986,680952285031249986,680952285031249986,680952285031249986,680952285031249986,680952285031249986,680952285031249986,680952285031249986,680952285031249986,680952285031249986,680952285031249986,680952285031249986,680952285031249986,680952285031249986,680952285031249986,680952285031249986,680952285031249986</t>
  </si>
  <si>
    <t>-3.077154830273702,-2.6594623344596697,-2.4933854444346633,-2.4125546323080176,-2.347586973971877,-2.25056776814371,-2.222967730595985,-2.0988216731969707,-2.0872367878445734,-1.989506082541926,-1.975679472507796,-1.9641799633036217,-1.9630141268165564,-1.880442746823757,-1.8706225825689442,-1.8675131080163099,-1.8588782433280848,-1.8210085750742333,-1.8019062754866226</t>
  </si>
  <si>
    <t>0.015623092651367188,0.031247377395629883,0.06485271453857422,0.2367234230041504,0.2523481845855713,0.2835969924926758,0.3148458003997803,0.33047056198120117,0.42421770095825195,0.45546674728393555,0.6742086410522461,0.8594143390655518,0.9687860012054443,1.1719048023223877,1.5468928813934326,1.5781419277191162,1.7656359672546387,4.735583782196045,6.5011537075042725</t>
  </si>
  <si>
    <t>1,2,8,30,32,36,41,43,54,60,88,113,128,154,204,209,234,631,867</t>
  </si>
  <si>
    <t>39:51.4</t>
  </si>
  <si>
    <t>41:16.7</t>
  </si>
  <si>
    <t>-1.7983112507146197,-1.7983112507146197,-1.7983112507146197,-1.7983112507146197,-1.7983112507146197,-1.7983112507146197,-1.7983112507146197,-1.7983112507146197,-1.7983112507146197,-1.7983112507146197,-1.7983112507146197,-1.7983112507146197,-1.7983112507146197,-1.7983112507146197,-1.7983112507146197,-1.7983112507146197,-1.7983112507146197,-1.7983112507146197,-1.7983112507146197,-1.7983112507146197,-1.7983112507146197,-1.7983112507146197,-1.7983112507146197,-1.7983112507146197,-1.7983112507146197,-1.7983112507146197,-1.7983112507146197,-1.7983112507146197,-1.7983112507146197,-1.7983112507146197</t>
  </si>
  <si>
    <t>674742218234050642,674742218234050642,674742218234050642,674742218234050642,674742218234050642,674742218234050642,674742218234050642,674742218234050642,674742218234050642,674742218234050642,674742218234050642,674742218234050642,674742218234050642,674742218234050642,674742218234050642,674742218234050642,674742218234050642,674742218234050642,674742218234050642,674742218234050642,674742218234050642,674742218234050642,674742218234050642,674742218234050642,674742218234050642,674742218234050642,674742218234050642,674742218234050642,674742218234050642,674742218234050642</t>
  </si>
  <si>
    <t>-3.0505956446819904,-3.0432753668002777,-3.006792047478863,-2.8618971649940805,-2.849598035750695,-2.7656776842812043,-2.7230717713750283,-2.7158157277893826,-2.707501280374562,-2.326685150017832,-2.154755964309661,-2.069632559529079,-2.0499918900640206,-1.9833162932078108,-1.9231901659058224,-1.8951449249330294,-1.8747114959900018,-1.855905313962033,-1.8549588897368003,-1.8467167210233473,-1.8467167210233468,-1.8442502441242972,-1.8402504552488923,-1.8355801319989342,-1.8355801319989333,-1.8312274605360734,-1.8301804408191016,-1.8249886449378232,-1.8142714445265586,-1.8136600443487456,-1.7983112507146197</t>
  </si>
  <si>
    <t>0.015624284744262695,0.04687309265136719,0.11162114143371582,0.14287042617797852,0.2053682804107666,0.2209925651550293,0.2834908962249756,0.3303642272949219,0.37723779678344727,0.39286231994628906,0.5022339820861816,0.627230167388916,0.821234941482544,1.4305908679962158,1.4774644374847412,1.555586814880371,1.805579423904419,1.843839406967163,2.0624680519104004,2.218738317489624,2.499981164932251,2.6093530654907227,2.91528582572937,3.227776050567627,3.368396759033203,5.6651997566223145,5.930816411972046,8.4307382106781,8.930722713470459,9.7744460105896,9.999972343444824</t>
  </si>
  <si>
    <t>1,4,14,18,26,28,36,43,48,51,65,82,108,188,195,206,238,243,273,294,330,344,385,427,447,754,790,1122,1187,1299,1329</t>
  </si>
  <si>
    <t>42:38.9</t>
  </si>
  <si>
    <t>44:10.6</t>
  </si>
  <si>
    <t>-1.7962869583966814,-1.7962869583966814,-1.7962869583966814,-1.7962869583966814,-1.7962869583966814,-1.7962869583966814,-1.7962869583966814,-1.7962869583966814,-1.7962869583966814,-1.7962869583966814,-1.7962869583966814,-1.7962869583966814,-1.7962869583966814,-1.7962869583966814,-1.7962869583966814,-1.7962869583966814,-1.7962869583966814,-1.7962869583966814,-1.7962869583966814,-1.7962869583966814,-1.7962869583966814,-1.7962869583966814,-1.7962869583966814,-1.7962869583966814,-1.7962869583966814,-1.7962869583966814,-1.7962869583966814,-1.7962869583966814,-1.7962869583966814,-1.7962869583966814</t>
  </si>
  <si>
    <t>884229969181341776,884229969181341776,884229969181341776,884229969181341776,884229969181341776,884229969181341776,884229969181341776,884229969181341776,884229969181341776,884229969181341776,884229969181341776,884229969181341776,884229969181341776,884229969181341776,884229969181341776,884229969181341776,884229969181341776,884229969181341776,884229969181341776,884229969181341776,884229969181341776,884229969181341776,884229969181341776,884229969181341776,884229969181341776,884229969181341776,884229969181341776,884229969181341776,884229969181341776,884229969181341776</t>
  </si>
  <si>
    <t>-3.188820755764398,-2.764628387863545,-2.752104877777165,-2.6261228478500347,-2.61296351626324,-2.594069766717341,-2.303629102728066,-2.262718212383371,-2.247809836617821,-2.2133710590686904,-2.1085045285220714,-2.1069558798657217,-2.0592091711938076,-2.032739305869696,-1.9440287433716872,-1.9025270574873439,-1.8984477125107513,-1.897247789359508,-1.8789970951302823,-1.8777967241421067,-1.8741076216568184,-1.8724222454453119,-1.8576364361754383,-1.8254484288458888,-1.8158492233464865,-1.8143462339613092,-1.8062567887493657,-1.8054976945179817,-1.7975610193509932,-1.7962869583966816,-1.7962869583966814</t>
  </si>
  <si>
    <t>0.015623331069946289,0.03124833106994629,0.1898057460784912,0.205430269241333,0.2679283618927002,0.3460512161254883,0.39292454719543457,0.48667144775390625,0.5335447788238525,0.6585414409637451,0.6741657257080078,0.8616595268249512,0.8929085731506348,1.0179047584533691,1.0804028511047363,1.1272764205932617,1.2210235595703125,1.3460195064544678,1.486640214920044,1.5803871154785156,1.6741342544555664,1.8147549629211426,2.109548330307007,2.2186944484710693,2.4374375343322754,2.7811787128448486,3.6874001026153564,9.796583890914917,10.718430042266846,13.765209674835205,16.999481439590454</t>
  </si>
  <si>
    <t>1,3,25,26,35,45,51,64,71,88,89,115,119,135,145,150,163,180,199,211,224,243,282,297,327,373,496,1318,1442,1854,2289</t>
  </si>
  <si>
    <t>48:20.2</t>
  </si>
  <si>
    <t>49:42.7</t>
  </si>
  <si>
    <t>-1.7950408681222954,-1.7950408681222954,-1.7950408681222954,-1.7950408681222954,-1.7950408681222954,-1.7950408681222954,-1.7950408681222954,-1.7950408681222954,-1.7950408681222954,-1.7950408681222954,-1.7950408681222954,-1.7950408681222954,-1.7950408681222954,-1.7950408681222954,-1.7950408681222954,-1.7950408681222954,-1.7950408681222954,-1.7950408681222954,-1.7950408681222954,-1.7950408681222954,-1.7950408681222954,-1.7950408681222954,-1.7950408681222954,-1.7950408681222954,-1.7950408681222954,-1.7950408681222954,-1.7950408681222954,-1.7950408681222954,-1.7950408681222954,-1.7950408681222954</t>
  </si>
  <si>
    <t>692514765336865606,692514765336865606,692514765336865606,692514765336865606,692514765336865606,692514765336865606,692514765336865606,692514765336865606,692514765336865606,692514765336865606,692514765336865606,692514765336865606,692514765336865606,692514765336865606,692514765336865606,692514765336865606,692514765336865606,692514765336865606,692514765336865606,692514765336865606,692514765336865606,692514765336865606,692514765336865606,692514765336865606,692514765336865606,692514765336865606,692514765336865606,692514765336865606,692514765336865606,692514765336865606</t>
  </si>
  <si>
    <t>-2.9989134929899044,-2.6085697188731674,-2.554090448184875,-2.465221358934039,-2.346520150352618,-2.3262462578874494,-2.2421133521098486,-2.2368106671961283,-2.108187145634294,-2.039355538661777,-2.037732644516678,-1.9693124896179641,-1.9603491980857994,-1.9598369761620482,-1.9241362809527407,-1.9184300959275773,-1.9128899834985702,-1.9128899834985698,-1.8734326086607986,-1.8726266498337032,-1.8719165850618336,-1.8583968233749184,-1.857671358603222,-1.8568439451950645,-1.8192623854679453,-1.818477118160215,-1.8097373642580445,-1.799074909782177,-1.7990749097821763,-1.7958066565393085,-1.7950408681222954</t>
  </si>
  <si>
    <t>0.015625953674316406,0.15950298309326172,0.1907496452331543,0.2688755989074707,0.2844998836517334,0.3157486915588379,0.36262035369873047,0.42512035369873047,0.44074487686157227,0.6751081943511963,0.7063572406768799,0.7532308101654053,0.8001043796539307,1.0344719886779785,1.3000884056091309,1.3938357830047607,1.5813298225402832,2.1409478187561035,2.234464168548584,2.3282113075256348,2.578205108642578,2.734450340270996,2.953193426132202,2.9844422340393066,3.1719367504119873,3.3906798362731934,3.625047445297241,4.390648603439331,4.843759298324585,5.015628814697266,6.843696594238281</t>
  </si>
  <si>
    <t>1,18,23,33,36,40,45,55,57,86,92,97,103,134,171,184,207,283,295,308,341,361,391,394,419,449,480,583,643,666,910</t>
  </si>
  <si>
    <t>44:12.2</t>
  </si>
  <si>
    <t>-1.7945609405205944,-1.7945609405205944,-1.7945609405205944,-1.7945609405205944,-1.7945609405205944,-1.7945609405205944,-1.7945609405205944,-1.7945609405205944,-1.7945609405205944,-1.7945609405205944,-1.7945609405205944,-1.7945609405205944,-1.7945609405205944,-1.7945609405205944,-1.7945609405205944,-1.7945609405205944,-1.7945609405205944,-1.7945609405205944,-1.7945609405205944,-1.7945609405205944,-1.7945609405205944,-1.7945609405205944,-1.7945609405205944,-1.7945609405205944,-1.7945609405205944,-1.7945609405205944,-1.7945609405205944,-1.7945609405205944,-1.7945609405205944,-1.7945609405205944</t>
  </si>
  <si>
    <t>709948785967904854,709948785967904854,709948785967904854,709948785967904854,709948785967904854,709948785967904854,709948785967904854,709948785967904854,709948785967904854,709948785967904854,709948785967904854,709948785967904854,709948785967904854,709948785967904854,709948785967904854,709948785967904854,709948785967904854,709948785967904854,709948785967904854,709948785967904854,709948785967904854,709948785967904854,709948785967904854,709948785967904854,709948785967904854,709948785967904854,709948785967904854,709948785967904854,709948785967904854,709948785967904854</t>
  </si>
  <si>
    <t>-3.3888422556615985,-3.2074797435700937,-3.140610259362042,-3.068448970254959,-2.9538833906112867,-2.8940287768097814,-2.7328663955271737,-2.4922015183368207,-2.4574190156989513,-2.4263508947760832,-2.4156776597720424,-2.357451763048447,-2.2495897422685123,-2.179938164224879,-2.0518065781274633,-2.0158652669780146,-2.0144402664055114,-1.9949496923340055,-1.9667946767488156,-1.9474031811142243,-1.9105693770576726,-1.9068137838003156,-1.8491530240592884,-1.8463864123052323,-1.833249682192534,-1.8233020675595397,-1.822161849006104,-1.8209708425772009,-1.814333546002265,-1.8061390046704493,-1.798508932619968,-1.7976531445284405,-1.797579058108005,-1.7945609405205944</t>
  </si>
  <si>
    <t>0.015626192092895508,0.06486082077026367,0.08048653602600098,0.09611105918884277,0.11173582077026367,0.14298462867736816,0.14298462867736816,0.15860915184020996,0.20548272132873535,0.25235629081726074,0.28360509872436523,0.31485462188720703,0.3304786682128906,0.3773524761199951,0.5023481845855713,0.5804710388183594,0.6117198467254639,0.6117198467254639,0.7210915088653564,0.8773367404937744,0.9710836410522461,1.127328872680664,1.2210757732391357,1.3304474353790283,1.6116886138916016,1.7835583686828613,2.5937938690185547,2.640667676925659,2.9219088554382324,3.5781381130218506,3.781256914138794,4.437486410140991,4.874972581863403,5.968688249588013</t>
  </si>
  <si>
    <t>1,7,8,11,13,17,18,20,25,32,37,40,42,49,65,76,79,80,94,115,129,149,162,177,213,236,346,353,391,478,507,595,654,801</t>
  </si>
  <si>
    <t>46:55.0</t>
  </si>
  <si>
    <t>48:18.6</t>
  </si>
  <si>
    <t>-1.7883266742410204,-1.7883266742410204,-1.7883266742410204,-1.7883266742410204,-1.7883266742410204,-1.7883266742410204,-1.7883266742410204,-1.7883266742410204,-1.7883266742410204,-1.7883266742410204,-1.7883266742410204,-1.7883266742410204,-1.7883266742410204,-1.7883266742410204,-1.7883266742410204,-1.7883266742410204,-1.7883266742410204,-1.7883266742410204,-1.7883266742410204,-1.7883266742410204,-1.7883266742410204,-1.7883266742410204,-1.7883266742410204,-1.7883266742410204,-1.7883266742410204,-1.7883266742410204,-1.7883266742410204,-1.7883266742410204,-1.7883266742410204,-1.7883266742410204</t>
  </si>
  <si>
    <t>691733923844434758,691733923844434758,691733923844434758,691733923844434758,691733923844434758,691733923844434758,691733923844434758,691733923844434758,691733923844434758,691733923844434758,691733923844434758,691733923844434758,691733923844434758,691733923844434758,691733923844434758,691733923844434758,691733923844434758,691733923844434758,691733923844434758,691733923844434758,691733923844434758,691733923844434758,691733923844434758,691733923844434758,691733923844434758,691733923844434758,691733923844434758,691733923844434758,691733923844434758,691733923844434758</t>
  </si>
  <si>
    <t>-3.350865455945602,-3.306974389316789,-3.177631026645196,-3.1372221583841404,-2.96152785563703,-2.9144786163468517,-2.8583127535417354,-2.629969078662687,-2.4784629261289184,-2.3739300953610627,-2.2364637318950527,-2.2245175725776196,-2.15928271519405,-2.15553401115686,-2.147220574648803,-2.1172469705908865,-2.0984895292030212,-2.08656746276604,-2.075127804704666,-2.036352831702461,-2.0214509879876195,-2.0026071263043144,-1.9318101624430597,-1.926975681930634,-1.9233590558637994,-1.9116189594569069,-1.910094867746989,-1.8595642659445262,-1.8442194241568743,-1.8408601167810055,-1.8311461146273047,-1.8276345066432782,-1.8263550480593709,-1.8117706980851187,-1.8006592930594112,-1.7894135784879457,-1.7883266742410204</t>
  </si>
  <si>
    <t>0.015623331069946289,0.031247854232788086,0.046872615814208984,0.06480574607849121,0.11168074607849121,0.1585540771484375,0.1585540771484375,0.2054276466369629,0.22105193138122559,0.33042383193969727,0.37729716300964355,0.5491669178009033,0.5804157257080078,0.5960402488708496,0.6585381031036377,0.6741628646850586,0.8147833347320557,0.8616571426391602,0.8929059505462646,0.9554042816162109,0.9866530895233154,1.017902135848999,1.0335266590118408,1.2053961753845215,1.2210206985473633,1.314767837524414,1.5491352081298828,1.8147518634796143,1.9374785423278809,3.2343406677246094,3.562455177307129,3.8436965942382812,3.9686927795410156,4.671795606613159,5.062410116195679,5.328026533126831,8.140606164932251</t>
  </si>
  <si>
    <t>1,3,5,8,14,19,20,26,28,42,50,71,75,77,86,88,107,114,118,125,129,134,136,159,161,173,204,240,256,428,472,511,526,620,673,708,1082</t>
  </si>
  <si>
    <t>38:13.4</t>
  </si>
  <si>
    <t>39:49.8</t>
  </si>
  <si>
    <t>-1.7839204454610726,-1.7839204454610726,-1.7839204454610726,-1.7839204454610726,-1.7839204454610726,-1.7839204454610726,-1.7839204454610726,-1.7839204454610726,-1.7839204454610726,-1.7839204454610726,-1.7839204454610726,-1.7839204454610726,-1.7839204454610726,-1.7839204454610726,-1.7839204454610726,-1.7839204454610726,-1.7839204454610726,-1.7839204454610726,-1.7839204454610726,-1.7839204454610726,-1.7839204454610726,-1.7839204454610726,-1.7839204454610726,-1.7839204454610726,-1.7839204454610726,-1.7839204454610726,-1.7839204454610726,-1.7839204454610726,-1.7839204454610726,-1.7839204454610726</t>
  </si>
  <si>
    <t>746588679465465922,746588679465465922,746588679465465922,746588679465465922,746588679465465922,746588679465465922,746588679465465922,746588679465465922,746588679465465922,746588679465465922,746588679465465922,746588679465465922,746588679465465922,746588679465465922,746588679465465922,746588679465465922,746588679465465922,746588679465465922,746588679465465922,746588679465465922,746588679465465922,746588679465465922,746588679465465922,746588679465465922,746588679465465922,746588679465465922,746588679465465922,746588679465465922,746588679465465922,746588679465465922</t>
  </si>
  <si>
    <t>-2.8660339879271914,-2.482218869943983,-2.4818406151933132,-2.3944811395122656,-2.2013618742427106,-2.199874308058832,-2.1824887129854424,-2.11496726745023,-2.114023421835742,-2.0999092833342328,-2.000285780453076,-1.942875839921109,-1.9412820386452123,-1.8957555019739278,-1.8475453829959567,-1.8412687213934693,-1.824922731461825,-1.8230753243895068,-1.817378334500439,-1.8132656734611257,-1.8132656734611245,-1.8008895560515659,-1.8002787163239253,-1.796610761133386,-1.7932304901908505,-1.792319765211768,-1.79224854396861,-1.7920659684791627,-1.791285482753333,-1.7908099448383255,-1.7839204454610726</t>
  </si>
  <si>
    <t>0.015623807907104492,0.046872615814208984,0.23664164543151855,0.25226616859436035,0.31476473808288574,0.5178828239440918,0.5647561550140381,0.6116299629211426,0.7210016250610352,0.736626148223877,0.9084954261779785,0.9709937572479248,1.1272387504577637,1.549100399017334,2.203238010406494,2.7657201290130615,2.875091552734375,3.0625855922698975,3.093834638595581,3.156332492828369,3.4688234329223633,3.562570095062256,5.0156495571136475,6.109365463256836,6.890590667724609,7.7811877727508545,10.140487432479858,10.562349081039429,19.718313932418823,21.171393632888794,21.358887672424316</t>
  </si>
  <si>
    <t>1,5,31,33,40,68,74,80,94,97,119,128,149,205,293,369,383,409,413,421,462,476,670,817,922,1041,1358,1413,2637,2831,2858</t>
  </si>
  <si>
    <t>45:34.4</t>
  </si>
  <si>
    <t>46:53.4</t>
  </si>
  <si>
    <t>-1.7757546910148463,-1.7757546910148463,-1.7757546910148463,-1.7757546910148463,-1.7757546910148463,-1.7757546910148463,-1.7757546910148463,-1.7757546910148463,-1.7757546910148463,-1.7757546910148463,-1.7757546910148463,-1.7757546910148463,-1.7757546910148463,-1.7757546910148463,-1.7757546910148463,-1.7757546910148463,-1.7757546910148463,-1.7757546910148463,-1.7757546910148463,-1.7757546910148463,-1.7757546910148463,-1.7757546910148463,-1.7757546910148463,-1.7757546910148463,-1.7757546910148463,-1.7757546910148463,-1.7757546910148463,-1.7757546910148463,-1.7757546910148463,-1.7757546910148463</t>
  </si>
  <si>
    <t>606941768721492800,606941768721492800,606941768251730752,606941768721492800,606941768721492800,606941768251730752,606941768721492800,606941768251730752,606941768251730752,606941768251730752,606941768721492800,606941768251730752,606941768721492800,606941768721492800,606941768251730752,606941768251730752,606941768721492800,606941768721492800,606941768721492800,606941768721492800,606941768721492800,606941768251730752,606941768721492800,606941768251730752,606941768251730752,606941768721492800,606941768721492800,606941768251730752,606941768721492800,606941768721492800</t>
  </si>
  <si>
    <t>-2.5090261499615263,-2.4482941204166573,-2.239752563295575,-2.2058831090003825,-2.1370772890619882,-2.093563938757715,-2.0582528919161054,-2.042315672727964,-2.0016628706304105,-1.9662326436093522,-1.9528162358707797,-1.9269594502492156,-1.8454075988957415,-1.813204853956923,-1.7922022897771337,-1.7919744186063962,-1.790021046385176,-1.7857667880583272,-1.785766788058327,-1.7757546910148463</t>
  </si>
  <si>
    <t>0.015623092651367188,0.20545721054077148,0.2523307800292969,0.28357958793640137,0.34607768058776855,0.36170244216918945,0.37732696533203125,0.37732696533203125,0.43982481956481934,0.45544934272766113,0.47107386589050293,0.6741929054260254,0.8773112297058105,1.0960543155670166,1.3147974014282227,1.9220225811004639,2.718803644180298,3.2500369548797607,3.5625271797180176,3.6562740802764893</t>
  </si>
  <si>
    <t>1,26,33,37,44,47,49,50,57,60,62,89,115,146,175,254,362,432,475,487</t>
  </si>
  <si>
    <t>00:23.0</t>
  </si>
  <si>
    <t>01:46.0</t>
  </si>
  <si>
    <t>-2.4045315626825956,-2.4045315626825956,-2.4045315626825956,-2.4045315626825956,-2.4045315626825956,-2.4045315626825956,-2.4045315626825956,-2.4045315626825956,-2.4045315626825956,-2.4045315626825956,-2.4045315626825956,-2.4045315626825956,-2.4045315626825956,-2.4045315626825956,-2.4045315626825956,-2.4045315626825956,-2.4045315626825956,-2.4045315626825956,-2.4045315626825956,-2.4045315626825956,-2.4045315626825956,-2.4045315626825956,-2.4045315626825956,-2.4045315626825956,-2.4045315626825956,-2.4045315626825956,-2.4045315626825956,-2.4045315626825956,-2.4045315626825956,-2.4045315626825956</t>
  </si>
  <si>
    <t>919555041394369435,919555041394369435,919555041394369435,919555041394369435,919555041394369435,919555041394369435,919555041394369435,919555041394369435,919555041394369435,919555041394369435,919555041394369435,919555041394369435,919555041394369435,919555041394369435,919555041394369435,919555041394369435,919555041394369435,919555041394369435,919555041394369435,919555041394369435,919555041394369435,919555041394369435,919555041394369435,919555041394369435,919555041394369435,919555041394369435,919555041394369435,919555041394369435,919555041394369435,919555041394369435</t>
  </si>
  <si>
    <t>-3.7479668081142687,-3.503756025126318,-3.4871287584341037,-3.463125601283287,-3.2463052385475137,-3.1994595062039175,-3.027700620442328,-2.997175701438985,-2.9558486698469686,-2.9316319426708164,-2.9004125002667145,-2.814549761609949,-2.8111842551330386,-2.6630618394103522,-2.615768941163525,-2.555031346682773,-2.549763163769383,-2.483334653563646,-2.4632528233259916,-2.459690914367335,-2.4596909143673344,-2.4386557639431135,-2.4386557639431126,-2.4215266248761185,-2.4045315626825956</t>
  </si>
  <si>
    <t>0.015623807907104492,0.046872615814208984,0.15848731994628906,0.18973636627197266,0.22098517417907715,0.3459815979003906,0.3616058826446533,0.4241039752960205,0.4709773063659668,0.549100399017334,0.5803489685058594,0.6740965843200684,0.8303413391113281,0.8615903854370117,0.9397127628326416,1.1115822792053223,1.5646932125091553,2.2189066410064697,2.422025203704834,2.8595118522644043,4.312591314315796,4.8594489097595215,6.234405994415283,7.374995231628418,8.06247353553772</t>
  </si>
  <si>
    <t>1,5,19,23,28,44,47,55,61,73,77,89,109,113,125,147,208,296,323,383,578,651,835,989,1082</t>
  </si>
  <si>
    <t>03:17.5</t>
  </si>
  <si>
    <t>04:40.1</t>
  </si>
  <si>
    <t>-2.3684641724665716,-2.3684641724665716,-2.3684641724665716,-2.3684641724665716,-2.3684641724665716,-2.3684641724665716,-2.3684641724665716,-2.3684641724665716,-2.3684641724665716,-2.3684641724665716,-2.3684641724665716,-2.3684641724665716,-2.3684641724665716,-2.3684641724665716,-2.3684641724665716,-2.3684641724665716,-2.3684641724665716,-2.3684641724665716,-2.3684641724665716,-2.3684641724665716,-2.3684641724665716,-2.3684641724665716,-2.3684641724665716,-2.3684641724665716,-2.3684641724665716,-2.3684641724665716,-2.3684641724665716,-2.3684641724665716,-2.3684641724665716,-2.3684641724665716</t>
  </si>
  <si>
    <t>1048310010985816564,1048310010985816564,1048310010985816564,1048310010985816564,1048310010985816564,1048310010985816564,1048310010985816564,1048310010985816564,1048310010985816564,1048310010985816564,1048310010985816564,1048310010985816564,1048310010985816564,1048310010985816564,1048310010985816564,1048310010985816564,1048310010985816564,1048310010985816564,1048310010985816564,1048310010985816564,1048310010985816564,1048310010985816564,1048310010985816564,1048310010985816564,1048310010985816564,1048310010985816564,1048310010985816564,1048310010985816564,1048310010985816564,1048310010985816564</t>
  </si>
  <si>
    <t>-3.30713471277804,-3.2843850310016824,-3.2220314518328603,-3.2137554188242277,-3.147974229814284,-3.059748313846046,-2.949450416358343,-2.9371430890835004,-2.9275247821078096,-2.8919219166000283,-2.8436740319958442,-2.8310325895499413,-2.8190480910549662,-2.743091373682744,-2.7282114111440667,-2.676901560227817,-2.644966457195135,-2.5940197313930176,-2.5553922559492723,-2.5124476603274153,-2.4982268433963424,-2.491672398070203,-2.4107158483873548,-2.386116826261004,-2.3861168262610035,-2.3799641594532,-2.3684641724665716</t>
  </si>
  <si>
    <t>0.015623092651367188,0.0803828239440918,0.15850543975830078,0.26787734031677246,0.29912590980529785,0.29912590980529785,0.4241220951080322,0.439746618270874,0.5803673267364502,0.6272408962249756,0.6428656578063965,0.6741142272949219,0.7053637504577637,0.830359697341919,1.1740987300872803,1.2053475379943848,1.2522211074829102,1.283470630645752,1.3303442001342773,1.5334625244140625,1.8459527492523193,2.4218201637268066,2.546816110610962,2.7499351501464844,3.12492299079895,4.781121253967285,7.359165668487549</t>
  </si>
  <si>
    <t>1,10,19,33,38,39,54,57,75,81,83,88,93,108,154,158,165,170,176,203,245,321,338,365,414,636,981</t>
  </si>
  <si>
    <t>52:51.6</t>
  </si>
  <si>
    <t>54:34.3</t>
  </si>
  <si>
    <t>-2.368152521768232,-2.368152521768232,-2.368152521768232,-2.368152521768232,-2.368152521768232,-2.368152521768232,-2.368152521768232,-2.368152521768232,-2.368152521768232,-2.368152521768232,-2.368152521768232,-2.368152521768232,-2.368152521768232,-2.368152521768232,-2.368152521768232,-2.368152521768232,-2.368152521768232,-2.368152521768232,-2.368152521768232,-2.368152521768232,-2.368152521768232,-2.368152521768232,-2.368152521768232,-2.368152521768232,-2.368152521768232,-2.368152521768232,-2.368152521768232,-2.368152521768232,-2.368152521768232,-2.368152521768232</t>
  </si>
  <si>
    <t>887817045589664699,887817045589664699,887817045589664699,887817045589664699,887817045589664699,887817045589664699,887817045589664699,887817045589664699,887817045589664699,887817045589664699,887817045589664699,887817045589664699,887817045589664699,887817045589664699,887817045589664699,887817045589664699,887817045589664699,887817045589664699,887817045589664699,887817045589664699,887817045589664699,887817045589664699,887817045589664699,887817045589664699,887817045589664699,887817045589664699,887817045589664699,887817045589664699,887817045589664699,887817045589664699</t>
  </si>
  <si>
    <t>-3.6997122932263347,-3.656659483972612,-3.265307843807087,-3.162503394638481,-2.983789184924565,-2.967486832544982,-2.8861229551373584,-2.727460903559392,-2.715779628765456,-2.6414024863468075,-2.6291987322112034,-2.5837654563498593,-2.5828229768965025,-2.4953698602825707,-2.488885762199487,-2.4709198160100128,-2.4709198160100123,-2.445423158392525,-2.4003934424901168,-2.4003934424901163,-2.396168780709642,-2.3961687807096417,-2.3681525217682324,-2.368152521768232</t>
  </si>
  <si>
    <t>0.015624046325683594,0.04687190055847168,0.04687190055847168,0.1429452896118164,0.2210676670074463,0.31481480598449707,0.33043932914733887,0.42418622970581055,0.7054276466369629,0.8616728782653809,1.002293348312378,1.2210361957550049,1.299159049987793,1.5179004669189453,2.2055866718292236,5.330488443374634,8.939748764038086,11.734438419342041,13.078146696090698,15.125127077102661,17.15631365776062,18.312527418136597,19.390618562698364,27.49973964691162</t>
  </si>
  <si>
    <t>1,4,5,17,28,41,43,54,92,114,133,161,171,200,293,712,1194,1568,1747,2021,2293,2448,2593,3679</t>
  </si>
  <si>
    <t>55:59.2</t>
  </si>
  <si>
    <t>57:24.5</t>
  </si>
  <si>
    <t>-2.356977227201087,-2.356977227201087,-2.356977227201087,-2.356977227201087,-2.356977227201087,-2.356977227201087,-2.356977227201087,-2.356977227201087,-2.356977227201087,-2.356977227201087,-2.356977227201087,-2.356977227201087,-2.356977227201087,-2.356977227201087,-2.356977227201087,-2.356977227201087,-2.356977227201087,-2.356977227201087,-2.356977227201087,-2.356977227201087,-2.356977227201087,-2.356977227201087,-2.356977227201087,-2.356977227201087,-2.356977227201087,-2.356977227201087,-2.356977227201087,-2.356977227201087,-2.356977227201087,-2.356977227201087</t>
  </si>
  <si>
    <t>361990854658811131,361990854658811131,361990854658811131,361990854658811131,361990854658811131,361990854658811131,361990854658811131,361990854658811131,361990854658811131,361990854658811131,361990854658811131,361990854658811131,361990854658811131,361990854658811131,361990854658811131,361990854658811131,361990854658811131,361990854658811131,361990854658811131,361990854658811131,361990854658811131,361990854658811131,361990854658811131,361990854658811131,361990854658811131,361990854658811131,361990854658811131,361990854658811131,361990854658811131,361990854658811131</t>
  </si>
  <si>
    <t>-3.797357199463595,-3.566473774519137,-3.462746815651727,-3.4059800004340657,-3.335440175338323,-3.2331443964974,-3.227744743705669,-3.0702161344844536,-2.9967532026197508,-2.924722374267773,-2.892118871090929,-2.8619513109918278,-2.8246495124875133,-2.6783682250141627,-2.6552812598678117,-2.540725447222461,-2.4771179965798336,-2.4711396045315808,-2.442751073915341,-2.442729227115927,-2.407239367660502,-2.3771705503997693,-2.356977227201087</t>
  </si>
  <si>
    <t>0.015622854232788086,0.06488490104675293,0.17425775527954102,0.3148784637451172,0.3148784637451172,0.3461277484893799,0.3461277484893799,0.39300107955932617,0.5179970264434814,0.5804948806762695,0.689866304397583,0.705491304397583,0.8773608207702637,0.9086096286773682,0.9398589134216309,0.9554831981658936,1.2992229461669922,2.2969229221343994,2.5312914848327637,2.7187857627868652,2.890655279159546,7.531135082244873,9.671692848205566</t>
  </si>
  <si>
    <t>1,8,21,40,41,44,45,51,68,76,90,93,114,118,124,126,171,301,333,357,379,995,1280</t>
  </si>
  <si>
    <t>51:10.2</t>
  </si>
  <si>
    <t>52:50.0</t>
  </si>
  <si>
    <t>1066606296788345328,1066606296788345328,1066606296788345328,1066606296788345328,1066606296788345328,1066606296788345328,1066606296788345328,1066606296788345328,1066606296788345328,1066606296788345328,1066606296788345328,1066606296788345328,1066606296788345328,1066606296788345328,1066606296788345328,1066606296788345328,1066606296788345328,1066606296788345328,1066606296788345328,1066606296788345328,1066606296788345328,1066606296788345328,1066606296788345328,1066606296788345328,1066606296788345328,1066606296788345328,1066606296788345328,1066606296788345328,1066606296788345328,1066606296788345328</t>
  </si>
  <si>
    <t>-3.9732489942056928,-3.6410669312347004,-3.561179654405235,-3.5481071131568003,-3.4157543528345835,-3.3972740517970412,-3.3823440130701856,-3.236280677611672,-3.1921952011194747,-2.9842483736667518,-2.98303503626894,-2.91254049206287,-2.883437793034122,-2.7972217806812285,-2.7540508546585487,-2.710507189527873,-2.613345579573913,-2.605156858236605,-2.605156858236604,-2.579244157506979,-2.5732896760535673,-2.571629270870883,-2.4866203467567076,-2.443851317384261,-2.4438513173842606,-2.4257909913169775,-2.4257802123109506,-2.3857305496254693,-2.385730549625469,-2.3857305496254684,-2.350459401414764,-2.3504594014147635,-2.347156142075527,-2.3471561420755265</t>
  </si>
  <si>
    <t>0.015622854232788086,0.015622854232788086,0.17428040504455566,0.23677849769592285,0.25240302085876465,0.26802754402160645,0.36177492141723633,0.377399206161499,0.5023951530456543,0.5180199146270752,0.5961422920227051,0.6430158615112305,0.6586403846740723,0.8773837089538574,1.0336284637451172,1.049253225326538,1.2367472648620605,1.3148698806762695,1.4711151123046875,1.5804862976074219,1.6742336750030518,1.9531104564666748,2.015608787536621,2.2033331394195557,2.3752028942108154,2.9689342975616455,4.281393527984619,4.890749216079712,5.140741586685181,9.390608072280884,10.937434673309326,18.577820539474487,22.73393988609314,24.999494552612305</t>
  </si>
  <si>
    <t>1,1,23,31,33,35,48,49,65,69,78,85,86,117,138,140,164,176,196,211,223,262,270,295,318,398,574,656,688,1260,1468,2492,3050,3356</t>
  </si>
  <si>
    <t>01:47.5</t>
  </si>
  <si>
    <t>03:15.9</t>
  </si>
  <si>
    <t>-2.345073230756141,-2.345073230756141,-2.345073230756141,-2.345073230756141,-2.345073230756141,-2.345073230756141,-2.345073230756141,-2.345073230756141,-2.345073230756141,-2.345073230756141,-2.345073230756141,-2.345073230756141,-2.345073230756141,-2.345073230756141,-2.345073230756141,-2.345073230756141,-2.345073230756141,-2.345073230756141,-2.345073230756141,-2.345073230756141,-2.345073230756141,-2.345073230756141,-2.345073230756141,-2.345073230756141,-2.345073230756141,-2.345073230756141,-2.345073230756141,-2.345073230756141,-2.345073230756141,-2.345073230756141</t>
  </si>
  <si>
    <t>489991655874864848,489991655874864848,489991655874864848,489991655874864848,489991655874864848,489991655874864848,489991655874864848,489991655874864848,489991655874864848,489991655874864848,489991655874864848,489991655874864848,489991655874864848,489991655874864848,489991655874864848,489991655874864848,489991655874864848,489991655874864848,489991655874864848,489991655874864848,489991655874864848,489991655874864848,489991655874864848,489991655874864848,489991655874864848,489991655874864848,489991655874864848,489991655874864848,489991655874864848,489991655874864848</t>
  </si>
  <si>
    <t>-4.051517354346605,-3.9679349706630758,-3.8860446281461294,-3.430746762407718,-3.251141009585836,-3.2065143000902263,-3.0918629968900517,-3.0165619650524396,-2.9389067638573088,-2.9388910488403064,-2.8369296228912972,-2.7007760455609593,-2.7007600709049924,-2.6653940528915934,-2.6518638358410183,-2.596539444350671,-2.5893261650184236,-2.575301099279523,-2.5502166445192755,-2.539361175534908,-2.5393611755349075,-2.5304832947489064,-2.5150278679379086,-2.488887938917257,-2.487274520304542,-2.4159862718369434,-2.405500941111353,-2.356322326217504,-2.3561750380993507,-2.3561750380993502,-2.345073230756142,-2.345073230756141</t>
  </si>
  <si>
    <t>0.015623092651367188,0.031247615814208984,0.08035397529602051,0.1116032600402832,0.1272282600402832,0.28347277641296387,0.33034610748291016,0.42409348487854004,0.5178406238555908,0.5647139549255371,0.5959627628326416,0.6428365707397461,0.6897101402282715,0.799081563949585,0.955327033996582,1.095947265625,1.314690351486206,1.627180814743042,1.6584298610687256,1.7990503311157227,2.064667224884033,2.301363945007324,3.1406309604644775,3.3906235694885254,3.5937418937683105,3.640615701675415,3.7499871253967285,3.93748140335083,4.2030980587005615,4.4999635219573975,5.3280627727508545,13.156338453292847</t>
  </si>
  <si>
    <t>1,3,9,13,15,36,43,56,67,73,77,83,90,104,125,145,173,215,220,237,273,304,416,451,478,483,498,524,559,600,711,1755</t>
  </si>
  <si>
    <t>04:41.8</t>
  </si>
  <si>
    <t>06:11.8</t>
  </si>
  <si>
    <t>-2.334724426367862,-2.334724426367862,-2.334724426367862,-2.334724426367862,-2.334724426367862,-2.334724426367862,-2.334724426367862,-2.334724426367862,-2.334724426367862,-2.334724426367862,-2.334724426367862,-2.334724426367862,-2.334724426367862,-2.334724426367862,-2.334724426367862,-2.334724426367862,-2.334724426367862,-2.334724426367862,-2.334724426367862,-2.334724426367862,-2.334724426367862,-2.334724426367862,-2.334724426367862,-2.334724426367862,-2.334724426367862,-2.334724426367862,-2.334724426367862,-2.334724426367862,-2.334724426367862,-2.334724426367862</t>
  </si>
  <si>
    <t>328424607102771929,328424607102771929,328424607102771929,328424607102771929,328424607102771929,328424607102771929,328424607102771929,328424607102771929,328424607102771929,328424607102771929,328424607102771929,328424607102771929,328424607102771929,328424607102771929,328424607102771929,328424607102771929,328424607102771929,328424607102771929,328424607102771929,328424607102771929,328424607102771929,328424607102771929,328424607102771929,328424607102771929,328424607102771929,328424607102771929,328424607102771929,328424607102771929,328424607102771929,328424607102771929</t>
  </si>
  <si>
    <t>-3.5781676405663534,-3.3523357421242714,-3.3048442749041307,-3.147923994840694,-3.114609838674648,-3.096389685759919,-3.0042714747295096,-2.893279001489052,-2.87208455812586,-2.8574373569526466,-2.82999714588305,-2.803840384581855,-2.707586318654457,-2.6678780677367215,-2.65994651236497,-2.602848421237288,-2.535666778449974,-2.416487102604483,-2.3807050763094475,-2.368645716685966,-2.3599787292696406,-2.3347389810530204,-2.3347389810530195,-2.3347244263678624,-2.334724426367862</t>
  </si>
  <si>
    <t>0.015623807907104492,0.15858745574951172,0.2210855484008789,0.2835836410522461,0.361706018447876,0.40857958793640137,0.42420411109924316,0.48670244216918945,0.8460659980773926,0.8616905212402344,0.8929400444030762,1.0491843223571777,1.111682653427124,1.2835521697998047,1.4397974014282227,1.7991609573364258,1.8304100036621094,2.1876473426818848,3.1094932556152344,3.4219839572906494,3.890719413757324,7.687475204467773,10.265519380569458,10.921749114990234,14.499761819839478</t>
  </si>
  <si>
    <t>1,19,29,36,47,54,55,63,111,113,118,138,147,170,191,238,241,290,412,453,516,1019,1364,1452,1929</t>
  </si>
  <si>
    <t>54:35.9</t>
  </si>
  <si>
    <t>55:57.6</t>
  </si>
  <si>
    <t>-2.308148665967671,-2.308148665967671,-2.308148665967671,-2.308148665967671,-2.308148665967671,-2.308148665967671,-2.308148665967671,-2.308148665967671,-2.308148665967671,-2.308148665967671,-2.308148665967671,-2.308148665967671,-2.308148665967671,-2.308148665967671,-2.308148665967671,-2.308148665967671,-2.308148665967671,-2.308148665967671,-2.308148665967671,-2.308148665967671,-2.308148665967671,-2.308148665967671,-2.308148665967671,-2.308148665967671,-2.308148665967671,-2.308148665967671,-2.308148665967671,-2.308148665967671,-2.308148665967671,-2.308148665967671</t>
  </si>
  <si>
    <t>1046604048129827323,1046604048129827323,1046604048129827323,1046604048129827323,1046604048129827323,1046604048129827323,1046604048129827323,1046604048129827323,1046604048129827323,1046604048129827323,1046604048129827323,1046604048129827323,1046604048129827323,1046604048129827323,1046604048129827323,1046604048129827323,1046604048129827323,1046604048129827323,1046604048129827323,1046604048129827323,1046604048129827323,1046604048129827323,1046604048129827323,1046604048129827323,1046604048129827323,1046604048129827323,1046604048129827323,1046604048129827323,1046604048129827323,1046604048129827323</t>
  </si>
  <si>
    <t>-3.6861654036233085,-3.6642199471722097,-3.6637470791378033,-3.5667218270818126,-3.5183240913795975,-3.3451910458464074,-3.334353563166807,-3.2441928732853436,-3.1593537878748403,-2.7884356874918073,-2.7713534135315014,-2.69969695890108,-2.685509679824846,-2.6777299471600307,-2.6702098642395597,-2.6470442588987253,-2.5840219216531564,-2.5787896367046295,-2.570191963834703,-2.5629533827664983,-2.5606574182857336,-2.548788778071205,-2.527689805545965,-2.4584216882394005,-2.4533064322556797,-2.43775365392305,-2.3857191839793335,-2.36391572278011,-2.359424319331633,-2.3566314957104564,-2.3519385984080863,-2.3081601501857705,-2.308148665967671</t>
  </si>
  <si>
    <t>0.015623092651367188,0.09598946571350098,0.12723851203918457,0.14286303520202637,0.15848779678344727,0.18973660469055176,0.20536112785339355,0.23660993576049805,0.26785922050476074,0.33035707473754883,0.392855167388916,0.4397287368774414,0.5959737300872803,0.6115984916687012,0.6740963459014893,0.6897211074829102,0.7990922927856445,0.9709620475769043,0.9709620475769043,1.0178353786468506,1.1115829944610596,1.1272072792053223,1.2522032260894775,1.2678277492523193,1.3303258419036865,1.3928236961364746,2.73442006111145,4.24999737739563,4.906226873397827,5.156219005584717,5.6405792236328125,6.031191825866699,6.187436819076538</t>
  </si>
  <si>
    <t>1,12,16,17,19,24,27,31,35,44,52,58,78,80,89,91,105,127,128,135,146,149,165,168,176,184,363,564,652,684,750,800,822</t>
  </si>
  <si>
    <t>58:49.6</t>
  </si>
  <si>
    <t>00:21.4</t>
  </si>
  <si>
    <t>-2.298629374162189,-2.298629374162189,-2.298629374162189,-2.298629374162189,-2.298629374162189,-2.298629374162189,-2.298629374162189,-2.298629374162189,-2.298629374162189,-2.298629374162189,-2.298629374162189,-2.298629374162189,-2.298629374162189,-2.298629374162189,-2.298629374162189,-2.298629374162189,-2.298629374162189,-2.298629374162189,-2.298629374162189,-2.298629374162189,-2.298629374162189,-2.298629374162189,-2.298629374162189,-2.298629374162189,-2.298629374162189,-2.298629374162189,-2.298629374162189,-2.298629374162189,-2.298629374162189,-2.298629374162189</t>
  </si>
  <si>
    <t>902772491305591771,902772491305591771,902772491305591771,902772491305591771,902772491305591771,902772491305591771,902772491305591771,902772491305591771,902772491305591771,902772491305591771,902772491305591771,902772491305591771,902772491305591771,902772491305591771,902772491305591771,902772491305591771,902772491305591771,902772491305591771,902772491305591771,902772491305591771,902772491305591771,902772491305591771,902772491305591771,902772491305591771,902772491305591771,902772491305591771,902772491305591771,902772491305591771,902772491305591771,902772491305591771</t>
  </si>
  <si>
    <t>-3.7853584237159805,-3.6072912489596534,-3.4546187165918623,-3.436420792983789,-3.433615513601607,-3.3780845216785655,-3.3027720155446785,-3.2688854244534933,-3.222026097766914,-3.167247872164282,-3.1507445773866203,-2.9754492712460543,-2.966953111693603,-2.8768728121267513,-2.820523187855697,-2.781016698232345,-2.7770466452866818,-2.7672279139087324,-2.7643052394643943,-2.7460122076106708,-2.7049921748292016,-2.6935540693007893,-2.6912119141322997,-2.6807742173535014,-2.665029050449291,-2.6551777544335198,-2.6456446438499617,-2.6100682312601133,-2.5986870338772294,-2.5961114037879223,-2.5774836941080816,-2.5235515997375324,-2.4664577144764817,-2.4554740068362753,-2.4554697546899464,-2.441884934154614,-2.4266740234645376,-2.4004189498364235,-2.4003962421135396,-2.386348032949801,-2.3495174363291262,-2.3108424577948377,-2.2986293741621893,-2.298629374162189</t>
  </si>
  <si>
    <t>0.015624523162841797,0.03124856948852539,0.08148741722106934,0.14398598670959473,0.19085955619812012,0.2221086025238037,0.2846066951751709,0.2846066951751709,0.3002312183380127,0.3314802646636963,0.3471050262451172,0.3471050262451172,0.4096028804779053,0.47210097312927246,0.5658478736877441,0.5970969200134277,0.6439704895019531,0.6908416748046875,0.8002157211303711,1.018958568572998,1.034583330154419,1.034583330154419,1.1595790386199951,1.2220771312713623,1.237701654434204,1.3626980781555176,1.5189430713653564,1.6595637798309326,1.8314335346221924,2.3281853199005127,2.4844305515289307,2.5781774520874023,2.9375414848327637,3.4843993186950684,3.968759059906006,5.109350204467773,5.171847820281982,5.874951124191284,6.5311806201934814,7.093662977218628,8.827983617782593,12.921886444091797,14.374966382980347,17.09363102912903</t>
  </si>
  <si>
    <t>1,2,10,18,23,28,36,37,38,42,44,45,54,62,73,78,85,90,106,135,136,137,153,162,165,181,202,222,244,310,332,344,392,466,531,685,692,788,875,950,1185,1734,1930,2295</t>
  </si>
  <si>
    <t>57:26.1</t>
  </si>
  <si>
    <t>58:48.0</t>
  </si>
  <si>
    <t>-2.2852570266019145,-2.2852570266019145,-2.2852570266019145,-2.2852570266019145,-2.2852570266019145,-2.2852570266019145,-2.2852570266019145,-2.2852570266019145,-2.2852570266019145,-2.2852570266019145,-2.2852570266019145,-2.2852570266019145,-2.2852570266019145,-2.2852570266019145,-2.2852570266019145,-2.2852570266019145,-2.2852570266019145,-2.2852570266019145,-2.2852570266019145,-2.2852570266019145,-2.2852570266019145,-2.2852570266019145,-2.2852570266019145,-2.2852570266019145,-2.2852570266019145,-2.2852570266019145,-2.2852570266019145,-2.2852570266019145,-2.2852570266019145,-2.2852570266019145</t>
  </si>
  <si>
    <t>326313731875383003,326313731875383003,326313731875383003,326313731875383003,326313731875383003,326313731875383003,326313731875383003,326313731875383003,326313731875383003,326313731875383003,326313731875383003,326313731875383003,326313731875383003,326313731875383003,326313731875383003,326313731875383003,326313731875383003,326313731875383003,326313731875383003,326313731875383003,326313731875383003,326313731875383003,326313731875383003,326313731875383003,326313731875383003,326313731875383003,326313731875383003,326313731875383003,326313731875383003,326313731875383003</t>
  </si>
  <si>
    <t>-3.8140104090073264,-3.5820003769524984,-3.5112098944134296,-3.4561527400329695,-3.4267358356625137,-3.2856125554892297,-3.268558839792348,-3.2462834797827798,-3.0605365499037327,-3.0578212801163227,-3.007095454333051,-2.994337953239274,-2.792480024147843,-2.733985492868839,-2.7033251627561725,-2.617806036312774,-2.5909258847702343,-2.5720452915483056,-2.556185469982473,-2.4239823001836953,-2.423982300183694,-2.3916336017386617,-2.355778318462486,-2.3477296817262387,-2.343411578728428,-2.3083815000145904,-2.2961466381446627,-2.285274020755102,-2.2852740207551014,-2.2852570266019145</t>
  </si>
  <si>
    <t>0.015623807907104492,0.06478762626647949,0.1272876262664795,0.18978571891784668,0.20540976524353027,0.31478142738342285,0.36165475845336914,0.37727952003479004,0.42415332794189453,0.4866514205932617,0.5315608978271484,0.624967098236084,0.7030947208404541,0.7187192440032959,0.8124661445617676,0.9062137603759766,0.9530870914459229,0.9843358993530273,1.234328031539917,1.4999446868896484,1.7030632495880127,3.079378366470337,3.3918685913085938,4.032473564147949,4.063722848892212,4.7668256759643555,4.938695192337036,5.157438516616821,5.782418966293335,6.17303204536438</t>
  </si>
  <si>
    <t>1,7,15,23,27,40,48,50,56,63,69,81,92,94,107,118,124,129,162,198,224,409,449,535,539,631,655,684,768,819</t>
  </si>
  <si>
    <t>11:15.2</t>
  </si>
  <si>
    <t>12:36.6</t>
  </si>
  <si>
    <t>-1.4879508307255365,-1.4879508307255365,-1.4879508307255365,-1.4879508307255365,-1.4879508307255365,-1.4879508307255365,-1.4879508307255365,-1.4879508307255365,-1.4879508307255365,-1.4879508307255365,-1.4879508307255365,-1.4879508307255365,-1.4879508307255365,-1.4879508307255365,-1.4879508307255365,-1.4879508307255365,-1.4879508307255365,-1.4879508307255365,-1.4879508307255365,-1.4879508307255365,-1.4879508307255365,-1.4879508307255365,-1.4879508307255365,-1.4879508307255365,-1.4879508307255365,-1.4879508307255365,-1.4879508307255365,-1.4879508307255365,-1.4879508307255365,-1.4879508307255365</t>
  </si>
  <si>
    <t>243774526395895624,243774526395895624,243774526395895624,243774526395895624,243774526395895624,243774526395895624,243774526395895624,243774526395895624,243774526395895624,243774526395895624,243774526395895624,243774526395895624,243774526395895624,243774526395895624,243774526395895624,243774526395895624,243774526395895624,243774526395895624,243774526395895624,243774526395895624,243774526395895624,243774526395895624,243774526395895624,243774526395895624,243774526395895624,243774526395895624,243774526395895624,243774526395895624,243774526395895624,243774526395895624</t>
  </si>
  <si>
    <t>-3.245631094187546,-2.5502030746929183,-2.4706634517491572,-2.4462874447917486,-2.1707471976828163,-2.108075726271831,-2.0510663107637264,-1.9131729273774494,-1.8978833183787907,-1.8661602699135122,-1.84362231522663,-1.802096654174357,-1.762910326262828,-1.7590384183692975,-1.7169179001729766,-1.7042505766417722,-1.6815964489045343,-1.680166618098291,-1.6410038216224807,-1.6301584925795576,-1.6121871339589608,-1.6030486841955671,-1.576708929366366,-1.551850675021436,-1.5325060763390073,-1.5251930261919964,-1.5171584745420352,-1.5167167964601465,-1.5158155432356764,-1.505872060900717,-1.498841472238008,-1.4884243978142804,-1.4879508307255365</t>
  </si>
  <si>
    <t>0.015624046325683594,0.07812166213989258,0.14290094375610352,0.1741495132446289,0.2053985595703125,0.2522721290588379,0.2678966522216797,0.40851736068725586,0.5022649765014648,0.5335135459899902,0.6272604465484619,0.6585092544555664,0.7053828239440918,0.9397506713867188,0.986624002456665,1.1897428035736084,1.3303632736206055,1.3303632736206055,1.4866082668304443,1.6116044521331787,1.6428539752960205,1.7834742069244385,2.0156147480010986,2.157536268234253,2.5314106941223145,2.8751494884490967,4.09386134147644,4.218857765197754,4.671968221664429,5.156328201293945,5.3281965255737305,5.359445810317993,6.015676498413086</t>
  </si>
  <si>
    <t>1,10,17,22,27,32,35,54,65,69,82,86,93,124,131,157,176,177,198,214,218,237,268,287,336,383,545,561,622,686,707,711,798</t>
  </si>
  <si>
    <t>09:45.6</t>
  </si>
  <si>
    <t>11:13.5</t>
  </si>
  <si>
    <t>-1.451330563573373,-1.451330563573373,-1.451330563573373,-1.451330563573373,-1.451330563573373,-1.451330563573373,-1.451330563573373,-1.451330563573373,-1.451330563573373,-1.451330563573373,-1.451330563573373,-1.451330563573373,-1.451330563573373,-1.451330563573373,-1.451330563573373,-1.451330563573373,-1.451330563573373,-1.451330563573373,-1.451330563573373,-1.451330563573373,-1.451330563573373,-1.451330563573373,-1.451330563573373,-1.451330563573373,-1.451330563573373,-1.451330563573373,-1.451330563573373,-1.451330563573373,-1.451330563573373,-1.451330563573373</t>
  </si>
  <si>
    <t>168407948229331529,168407948229331529,168407948229331529,168407948229331529,168407948229331529,168407948229331529,168407948229331529,168407948229331529,168407948229331529,168407948229331529,168407948229331529,168407948229331529,168407948229331529,168407948229331529,168407948229331529,168407948229331529,168407948229331529,168407948229331529,168407948229331529,168407948229331529,168407948229331529,168407948229331529,168407948229331529,168407948229331529,168407948229331529,168407948229331529,168407948229331529,168407948229331529,168407948229331529,168407948229331529</t>
  </si>
  <si>
    <t>-3.1273165314207243,-3.035076379161496,-3.011973421570277,-2.9867185510296235,-2.577926623660053,-2.5542186855887152,-2.485135273682849,-2.2955354061866218,-2.257009013501629,-2.147115491318685,-2.05954268326758,-1.9562139843373747,-1.820657580297628,-1.8082807090637043,-1.7857063149571126,-1.7172579793304097,-1.664145241920156,-1.5730603547303343,-1.5696185044843318,-1.537391169100707,-1.5175316815642748,-1.4964502269293825,-1.4827862473038582,-1.479594164120002,-1.479592997674379,-1.4791279137493327,-1.4742495608353852,-1.4696161693496492,-1.4521685062632126,-1.4517985969610658,-1.451330563573373</t>
  </si>
  <si>
    <t>0.01562190055847168,0.046871185302734375,0.06249570846557617,0.06570768356323242,0.15945649147033691,0.2532033920288086,0.2688279151916504,0.3313260078430176,0.5656919479370117,0.5813167095184326,0.5813167095184326,0.6125655174255371,0.6750636100769043,0.7531862258911133,0.8000597953796387,0.9563047885894775,1.003178358078003,1.0656764507293701,1.3625421524047852,1.73753023147583,1.9063746929168701,1.9844975471496582,2.0001220703125,3.3751237392425537,4.62508487701416,4.984448432922363,5.093820095062256,6.656272649765015,9.635090351104736,10.01007866859436,12.791243076324463</t>
  </si>
  <si>
    <t>1,5,6,7,19,32,34,42,73,75,76,79,87,97,104,125,130,140,178,229,250,262,263,448,614,662,676,884,1282,1331,1701</t>
  </si>
  <si>
    <t>12:38.2</t>
  </si>
  <si>
    <t>14:18.6</t>
  </si>
  <si>
    <t>-1.4453511556884808,-1.4453511556884808,-1.4453511556884808,-1.4453511556884808,-1.4453511556884808,-1.4453511556884808,-1.4453511556884808,-1.4453511556884808,-1.4453511556884808,-1.4453511556884808,-1.4453511556884808,-1.4453511556884808,-1.4453511556884808,-1.4453511556884808,-1.4453511556884808,-1.4453511556884808,-1.4453511556884808,-1.4453511556884808,-1.4453511556884808,-1.4453511556884808,-1.4453511556884808,-1.4453511556884808,-1.4453511556884808,-1.4453511556884808,-1.4453511556884808,-1.4453511556884808,-1.4453511556884808,-1.4453511556884808,-1.4453511556884808,-1.4453511556884808</t>
  </si>
  <si>
    <t>461448896994929225,461448896994929225,461448896994929225,461448896994929225,461448896994929225,461448896994929225,461448896994929225,461448896994929225,461448896994929225,461448896994929225,461448896994929225,461448896994929225,461448896994929225,461448896994929225,461448896994929225,461448896994929225,461448896994929225,461448896994929225,461448896994929225,461448896994929225,461448896994929225,461448896994929225,461448896994929225,461448896994929225,461448896994929225,461448896994929225,461448896994929225,461448896994929225,461448896994929225,461448896994929225</t>
  </si>
  <si>
    <t>-2.9425912955773685,-2.723981497592331,-2.4987566254127738,-2.4733256653499613,-2.469157335907186,-2.4319519914220926,-2.286485601449808,-2.08330048079546,-2.0722867137122685,-2.060695742321149,-1.9563103300608775,-1.8346634088651852,-1.774716285791905,-1.7629309886679132,-1.7614408187034947,-1.7413398882133655,-1.6815855966517599,-1.6799830249624388,-1.6769725880755946,-1.6025005932554879,-1.5894778629439306,-1.5870794928771468,-1.5753906507106827,-1.5431651669956299,-1.523112091258315,-1.5172219447096729,-1.5162431546983268,-1.5111733838489751,-1.4941726414087708,-1.4838521017609452,-1.4747606542358698,-1.4743335773296014,-1.4743324109183877,-1.4718416654772415,-1.4651071049603301,-1.4570207492458311,-1.4535531354392646,-1.4458316660709256,-1.4453511556884808</t>
  </si>
  <si>
    <t>0.01562356948852539,0.17416048049926758,0.23665833473205566,0.3752305507659912,0.40636539459228516,0.4532430171966553,0.4532430171966553,0.5001163482666016,0.6407387256622314,0.7032344341278076,0.7344834804534912,0.9063529968261719,1.1094717979431152,1.2344679832458496,1.5157089233398438,1.6719541549682617,1.7813255786895752,2.0625667572021484,2.111717700958252,2.221090078353882,2.5179555416107178,2.783572196960449,2.955442190170288,3.111687183380127,3.56479811668396,3.6585452556610107,3.705418586730957,3.750227212905884,3.7969913482666016,3.8126156330108643,5.343817710876465,6.093794345855713,6.7968974113464355,7.406253099441528,8.749961376190186,9.374939918518066,15.296631097793579,16.15597939491272,24.90621590614319</t>
  </si>
  <si>
    <t>1,21,31,49,53,58,59,66,84,92,96,118,146,163,199,220,234,273,279,293,334,368,391,412,473,484,491,497,503,506,708,809,902,985,1164,1246,2032,2147,3306</t>
  </si>
  <si>
    <t>18:46.4</t>
  </si>
  <si>
    <t>20:12.0</t>
  </si>
  <si>
    <t>-1.4261850783442358,-1.4261850783442358,-1.4261850783442358,-1.4261850783442358,-1.4261850783442358,-1.4261850783442358,-1.4261850783442358,-1.4261850783442358,-1.4261850783442358,-1.4261850783442358,-1.4261850783442358,-1.4261850783442358,-1.4261850783442358,-1.4261850783442358,-1.4261850783442358,-1.4261850783442358,-1.4261850783442358,-1.4261850783442358,-1.4261850783442358,-1.4261850783442358,-1.4261850783442358,-1.4261850783442358,-1.4261850783442358,-1.4261850783442358,-1.4261850783442358,-1.4261850783442358,-1.4261850783442358,-1.4261850783442358,-1.4261850783442358,-1.4261850783442358</t>
  </si>
  <si>
    <t>171954287956383329,171954287956383329,171954287956383329,171954287956383329,171954287956383329,171954287956383329,171954287956383329,171954287956383329,171954287956383329,171954287956383329,171954287956383329,171954287956383329,171954287956383329,171954287956383329,171954287956383329,171954287956383329,171954287956383329,171954287956383329,171954287956383329,171954287956383329,171954287956383329,171954287956383329,171954287956383329,171954287956383329,171954287956383329,171954287956383329,171954287956383329,171954287956383329,171954287956383329,171954287956383329</t>
  </si>
  <si>
    <t>-2.379017328858163,-2.3752729536251005,-2.3721375208283475,-2.152709087691859,-1.9855797636336143,-1.9739496094180797,-1.8768543640941782,-1.8242177119790397,-1.817010881952887,-1.805076572069733,-1.7944643533477755,-1.7170346777787104,-1.6700872744478557,-1.6258706933567946,-1.5760971195981721,-1.5445831999384156,-1.5224317958771798,-1.515617581479752,-1.5131546140220564,-1.4790962959271519,-1.4643415532598398,-1.4584222283113508,-1.452849814507628,-1.4502073393685841,-1.4490708307812563,-1.4431628590931802,-1.4293949003494235,-1.4293934978801768,-1.4261850783442358</t>
  </si>
  <si>
    <t>0.01562356948852539,0.11172628402709961,0.2679715156555176,0.2835960388183594,0.34609436988830566,0.42421674728393555,0.47109007835388184,0.6273353099822998,0.6742086410522461,0.689833402633667,0.7210826873779297,0.7523314952850342,0.8304538726806641,0.9554500579833984,1.064821481704712,1.4085607528686523,1.6116797924041748,1.7210509777069092,1.8460471630096436,1.9219379425048828,2.2343521118164062,2.312474489212036,2.546842336654663,3.390565872192383,3.45306396484375,3.999922037124634,6.046732664108276,6.515467882156372,10.359097480773926</t>
  </si>
  <si>
    <t>1,14,34,37,44,55,62,82,89,91,95,99,110,126,141,186,214,228,245,255,297,308,339,450,460,532,806,868,1381</t>
  </si>
  <si>
    <t>15:56.5</t>
  </si>
  <si>
    <t>17:18.0</t>
  </si>
  <si>
    <t>-1.4261477043411093,-1.4261477043411093,-1.4261477043411093,-1.4261477043411093,-1.4261477043411093,-1.4261477043411093,-1.4261477043411093,-1.4261477043411093,-1.4261477043411093,-1.4261477043411093,-1.4261477043411093,-1.4261477043411093,-1.4261477043411093,-1.4261477043411093,-1.4261477043411093,-1.4261477043411093,-1.4261477043411093,-1.4261477043411093,-1.4261477043411093,-1.4261477043411093,-1.4261477043411093,-1.4261477043411093,-1.4261477043411093,-1.4261477043411093,-1.4261477043411093,-1.4261477043411093,-1.4261477043411093,-1.4261477043411093,-1.4261477043411093,-1.4261477043411093</t>
  </si>
  <si>
    <t>173291087536976449,173291087536976449,173291087536976449,173291087536976449,173291087536976449,173291087536976449,173291087536976449,173291087536976449,173291087536976449,173291087536976449,173291087536976449,173291087536976449,173291087536976449,173291087536976449,173291087536976449,173291087536976449,173291087536976449,173291087536976449,173291087536976449,173291087536976449,173291087536976449,173291087536976449,173291087536976449,173291087536976449,173291087536976449,173291087536976449,173291087536976449,173291087536976449,173291087536976449,173291087536976449</t>
  </si>
  <si>
    <t>-2.9677331805440295,-2.9461048574629123,-2.5535708437513502,-2.4129125321914904,-2.339438873251311,-2.228714160785854,-2.045065912874059,-2.005271556889066,-1.9652492764422727,-1.8695142065801327,-1.80477598116174,-1.7928288449783314,-1.6834039853074039,-1.6531756628882293,-1.6209723460622798,-1.602670665738939,-1.601893310616926,-1.5647683252141613,-1.5434909045941418,-1.5364407639329967,-1.5285518536840963,-1.5111166650050973,-1.5097497328552083,-1.5072579275899893,-1.5022908297962783,-1.4805581800706658,-1.460004855579716,-1.4522695800912722,-1.4495604395941903,-1.4261477043411093</t>
  </si>
  <si>
    <t>0.015622854232788086,0.06473684310913086,0.11161184310913086,0.22098374366760254,0.23660778999328613,0.2834818363189697,0.330355167388916,0.3772287368774414,0.4397261142730713,0.4553506374359131,0.5803470611572266,0.8147144317626953,0.8303391933441162,0.924086332321167,0.9397106170654297,1.0022087097167969,1.0490825176239014,1.1897029876708984,1.2678253650665283,1.3146989345550537,1.4865686893463135,1.5646910667419434,1.7521851062774658,1.9531664848327637,2.2500665187835693,2.2656912803649902,2.578181266784668,5.3749778270721436,5.85933780670166,7.01555323600769</t>
  </si>
  <si>
    <t>1,7,14,28,29,36,43,49,56,60,76,106,108,120,122,131,137,155,165,173,195,206,230,256,295,298,340,712,776,928</t>
  </si>
  <si>
    <t>07:56.9</t>
  </si>
  <si>
    <t>09:43.9</t>
  </si>
  <si>
    <t>-1.4234378901715492,-1.4234378901715492,-1.4234378901715492,-1.4234378901715492,-1.4234378901715492,-1.4234378901715492,-1.4234378901715492,-1.4234378901715492,-1.4234378901715492,-1.4234378901715492,-1.4234378901715492,-1.4234378901715492,-1.4234378901715492,-1.4234378901715492,-1.4234378901715492,-1.4234378901715492,-1.4234378901715492,-1.4234378901715492,-1.4234378901715492,-1.4234378901715492,-1.4234378901715492,-1.4234378901715492,-1.4234378901715492,-1.4234378901715492,-1.4234378901715492,-1.4234378901715492,-1.4234378901715492,-1.4234378901715492,-1.4234378901715492,-1.4234378901715492</t>
  </si>
  <si>
    <t>743031831732090433,743031831732090433,743031831732090433,743031831732090433,743031831732090433,743031831732090433,743031831732090433,743031831732090433,743031831732090433,743031831732090433,743031831732090433,743031831732090433,743031831732090433,743031831732090433,743031831732090433,743031831732090433,743031831732090433,743031831732090433,743031831732090433,743031831732090433,743031831732090433,743031831732090433,743031831732090433,743031831732090433,743031831732090433,743031831732090433,743031831732090433,743031831732090433,743031831732090433,743031831732090433</t>
  </si>
  <si>
    <t>-2.821297497016606,-2.6358844926304705,-2.599740486339031,-2.5185029726319277,-2.4669094512627554,-2.3039051275198625,-2.0918898889322723,-2.0473537582061736,-2.0073273099510516,-1.9683779580408713,-1.9295924764651882,-1.898561187462287,-1.7812860296238848,-1.7325643723250677,-1.684571428010333,-1.6724945574477894,-1.6533355103423382,-1.6213915778191215,-1.6213864388935968,-1.619187710026033,-1.515405683416399,-1.5149189459306758,-1.4903021389747753,-1.489655458829383,-1.4878286767812288,-1.4874723082111634,-1.4843095416323018,-1.484306442386738,-1.4832191099147374,-1.4466893544339239,-1.4466854969278258,-1.4234378901715492</t>
  </si>
  <si>
    <t>0.015600204467773438,0.06471490859985352,0.2522101402282715,0.2990834712982178,0.36158132553100586,0.47095298767089844,0.5178267955780029,0.5490758419036865,0.6584475040435791,0.6896965503692627,0.7365703582763672,0.9240639209747314,1.0178110599517822,1.189680576324463,2.046901226043701,2.5158286094665527,2.6252002716064453,2.8126943111419678,3.7189159393310547,3.937546730041504,4.3437840938568115,5.781239032745361,5.8437371253967285,5.906235218048096,6.609338045120239,6.98432469367981,9.07801103591919,10.452967882156372,11.218568801879883,12.734146356582642,18.84332823753357,32.124671936035156</t>
  </si>
  <si>
    <t>1,7,32,39,47,61,68,73,88,91,97,122,135,158,274,337,352,376,497,526,582,774,782,792,885,936,1215,1399,1501,1703,2525,4308</t>
  </si>
  <si>
    <t>14:20.2</t>
  </si>
  <si>
    <t>15:54.9</t>
  </si>
  <si>
    <t>-1.4201100458840485,-1.4201100458840485,-1.4201100458840485,-1.4201100458840485,-1.4201100458840485,-1.4201100458840485,-1.4201100458840485,-1.4201100458840485,-1.4201100458840485,-1.4201100458840485,-1.4201100458840485,-1.4201100458840485,-1.4201100458840485,-1.4201100458840485,-1.4201100458840485,-1.4201100458840485,-1.4201100458840485,-1.4201100458840485,-1.4201100458840485,-1.4201100458840485,-1.4201100458840485,-1.4201100458840485,-1.4201100458840485,-1.4201100458840485,-1.4201100458840485,-1.4201100458840485,-1.4201100458840485,-1.4201100458840485,-1.4201100458840485,-1.4201100458840485</t>
  </si>
  <si>
    <t>747569237322822209,747569237322822209,747569237322822209,747569237322822209,747569237322822209,747569237322822209,747569237322822209,747569237322822209,747569237322822209,747569237322822209,747569237322822209,747569237322822209,747569237322822209,747569237322822209,747569237322822209,747569237322822209,747569237322822209,747569237322822209,747569237322822209,747569237322822209,747569237322822209,747569237322822209,747569237322822209,747569237322822209,747569237322822209,747569237322822209,747569237322822209,747569237322822209,747569237322822209,747569237322822209</t>
  </si>
  <si>
    <t>-3.1241173230321113,-2.6063379819703902,-2.5202729740397323,-2.41454772884814,-2.3335778790374384,-2.254245596752122,-2.031574888515057,-1.7483131063050594,-1.591601114135134,-1.5556130621627628,-1.508649390358289,-1.4844692097110779,-1.4811532744991323,-1.4804303079936552,-1.4777115229676758,-1.452421492515166,-1.451827563224195,-1.4437216633595935,-1.4225284436657537,-1.4201100458840485</t>
  </si>
  <si>
    <t>0.015624761581420898,0.0813906192779541,0.1595139503479004,0.22201204299926758,0.23763656616210938,0.40950632095336914,0.44075512886047363,0.5501267910003662,0.6594984531402588,0.784494161605835,1.6282176971435547,4.1094419956207275,6.093754768371582,9.609268188476562,10.906104326248169,13.827887535095215,15.952821254730225,17.140283823013306,18.999600887298584,19.108972311019897</t>
  </si>
  <si>
    <t>1,9,19,28,30,53,57,72,85,102,215,545,811,1280,1453,1840,2125,2283,2532,2546</t>
  </si>
  <si>
    <t>17:19.6</t>
  </si>
  <si>
    <t>18:44.8</t>
  </si>
  <si>
    <t>-1.4159224889995763,-1.4159224889995763,-1.4159224889995763,-1.4159224889995763,-1.4159224889995763,-1.4159224889995763,-1.4159224889995763,-1.4159224889995763,-1.4159224889995763,-1.4159224889995763,-1.4159224889995763,-1.4159224889995763,-1.4159224889995763,-1.4159224889995763,-1.4159224889995763,-1.4159224889995763,-1.4159224889995763,-1.4159224889995763,-1.4159224889995763,-1.4159224889995763,-1.4159224889995763,-1.4159224889995763,-1.4159224889995763,-1.4159224889995763,-1.4159224889995763,-1.4159224889995763,-1.4159224889995763,-1.4159224889995763,-1.4159224889995763,-1.4159224889995763</t>
  </si>
  <si>
    <t>443575233961308737,443575233961308737,443575233961308737,443575233961308737,443575233961308737,443575233961308737,443575233961308737,443575233961308737,443575233961308737,443575233961308737,443575233961308737,443575233961308737,443575233961308737,443575233961308737,443575233961308737,443575233961308737,443575233961308737,443575233961308737,443575233961308737,443575233961308737,443575233961308737,443575233961308737,443575233961308737,443575233961308737,443575233961308737,443575233961308737,443575233961308737,443575233961308737,443575233961308737,443575233961308737</t>
  </si>
  <si>
    <t>-2.2853744116804604,-2.2658713330466504,-2.09592105312196,-2.0718767348479754,-2.0660342583836258,-2.0529935823962675,-2.0314359754622378,-1.8368394965165216,-1.8008133342091015,-1.712791666510552,-1.6792659562329275,-1.654771300145556,-1.639000603360114,-1.633947914877877,-1.619755939415426,-1.6180967371744774,-1.612441089543411,-1.6024550178797634,-1.5879098639108027,-1.5782162190597746,-1.5299703326935425,-1.5092193534278313,-1.5026564200557901,-1.4756903033295226,-1.471914582159652,-1.43674959957837,-1.4166751347033055,-1.4161946215768249,-1.415926500549102,-1.4159224889995763</t>
  </si>
  <si>
    <t>0.01562356948852539,0.17418766021728516,0.18981218338012695,0.23668575286865234,0.26793456077575684,0.26793456077575684,0.28355884552001953,0.3304328918457031,0.6429228782653809,0.6585476398468018,0.861666202545166,1.0335357189178467,1.0491604804992676,1.1116583347320557,1.1272828578948975,1.1272828578948975,1.158531904220581,1.4710218906402588,1.5022709369659424,1.5960180759429932,1.611642599105835,2.062490224838257,2.1252455711364746,2.281261920928955,2.7031235694885254,2.874993324279785,3.24998140335083,5.656156063079834,8.296698808670044,9.984145402908325</t>
  </si>
  <si>
    <t>1,21,24,30,34,35,36,42,84,86,113,136,138,146,147,148,153,192,196,209,210,270,280,299,356,379,429,753,1109,1335</t>
  </si>
  <si>
    <t>20:13.6</t>
  </si>
  <si>
    <t>21:44.8</t>
  </si>
  <si>
    <t>-1.3751528590290372,-1.3751528590290372,-1.3751528590290372,-1.3751528590290372,-1.3751528590290372,-1.3751528590290372,-1.3751528590290372,-1.3751528590290372,-1.3751528590290372,-1.3751528590290372,-1.3751528590290372,-1.3751528590290372,-1.3751528590290372,-1.3751528590290372,-1.3751528590290372,-1.3751528590290372,-1.3751528590290372,-1.3751528590290372,-1.3751528590290372,-1.3751528590290372,-1.3751528590290372,-1.3751528590290372,-1.3751528590290372,-1.3751528590290372,-1.3751528590290372,-1.3751528590290372,-1.3751528590290372,-1.3751528590290372,-1.3751528590290372,-1.3751528590290372</t>
  </si>
  <si>
    <t>443577428697985600,443577428697985600,443577428697985600,443577428697985600,443577428697985600,443577428697985600,443577428697985600,443577428697985600,443577428697985600,443577428697985600,443577428697985600,443577428697985600,443577428697985600,443577428697985600,443577428697985600,443577428697985600,443577428697985600,443577428697985600,443577428697985600,443577428697985600,443577428697985600,443577428697985600,443577428697985600,443577428697985600,443577428697985600,443577428697985600,443577428697985600,443577428697985600,443577428697985600,443577428697985600</t>
  </si>
  <si>
    <t>-2.8515504199117734,-2.670239021368309,-2.5913013393568862,-2.5877590711481497,-2.4275631717189645,-2.275277064339577,-2.255001929701254,-2.207884529470731,-2.006696667889215,-1.979407981791621,-1.915963592160379,-1.8804500876872292,-1.8776365084194868,-1.8102183641819956,-1.8083126042329625,-1.8063013095108298,-1.777495734954932,-1.7613993595819748,-1.7360296272324003,-1.626793540725476,-1.606678563103752,-1.5835272560083704,-1.542412887753362,-1.5382365802605291,-1.5228579802357827,-1.5042985961137918,-1.490158002448538,-1.454855536525522,-1.4161999454812344,-1.403583682002365,-1.3992295442513354,-1.3843862822286521,-1.3796904298128396,-1.3751528590290372</t>
  </si>
  <si>
    <t>0.015622854232788086,0.06574130058288574,0.17511439323425293,0.20636320114135742,0.22198796272277832,0.253237247467041,0.3469843864440918,0.3782329559326172,0.393857479095459,0.48760318756103516,0.5188519954681396,0.5344765186309814,0.565725564956665,0.5813500881195068,0.6750969886779785,0.7532196044921875,0.8000931739807129,0.8782157897949219,0.9563388824462891,1.0344624519348145,1.081336259841919,1.143834114074707,1.221956491470337,1.2375812530517578,1.3313281536102295,1.3625774383544922,1.456324577331543,1.456324577331543,1.5031976699829102,2.145160675048828,5.203035116195679,6.749861478805542,6.843608856201172,15.780828952789307</t>
  </si>
  <si>
    <t>1,8,21,26,28,32,45,49,52,64,68,69,74,76,88,100,106,115,127,136,142,152,162,164,177,180,193,194,199,284,692,900,912,2108</t>
  </si>
  <si>
    <t>06:13.4</t>
  </si>
  <si>
    <t>07:55.3</t>
  </si>
  <si>
    <t>-1.3644889397510047,-1.3644889397510047,-1.3644889397510047,-1.3644889397510047,-1.3644889397510047,-1.3644889397510047,-1.3644889397510047,-1.3644889397510047,-1.3644889397510047,-1.3644889397510047,-1.3644889397510047,-1.3644889397510047,-1.3644889397510047,-1.3644889397510047,-1.3644889397510047,-1.3644889397510047,-1.3644889397510047,-1.3644889397510047,-1.3644889397510047,-1.3644889397510047,-1.3644889397510047,-1.3644889397510047,-1.3644889397510047,-1.3644889397510047,-1.3644889397510047,-1.3644889397510047,-1.3644889397510047,-1.3644889397510047,-1.3644889397510047,-1.3644889397510047</t>
  </si>
  <si>
    <t>742996436112765504,742996436112765504,742996436112765504,742996436112765504,742996436112765504,742996436112765504,742996436112765504,742996436112765504,742996436112765504,742996436112765504,742996436112765504,742996436112765504,742996436112765504,742996436112765504,742996436112765504,742996436112765504,742996436112765504,742996436112765504,742996436112765504,742996436112765504,742996436112765504,742996436112765504,742996436112765504,742996436112765504,742996436112765504,742996436112765504,742996436112765504,742996436112765504,742996436112765504,742996436112765504</t>
  </si>
  <si>
    <t>-2.836664352971918,-2.3413173938095166,-2.2741584804741786,-2.1842133234186716,-2.1421272463601477,-2.0393702800869233,-1.9381759110098113,-1.761595097140209,-1.7370656499966657,-1.7202317867691823,-1.6913289225524002,-1.6506605501377407,-1.6219148008718869,-1.5628320567055658,-1.5583011556310895,-1.5156102290047455,-1.5055574678923311,-1.5052014142302688,-1.4877845422083527,-1.4853460237323142,-1.4832314168100298,-1.4692912101582087,-1.4650468822447396,-1.4558646353738258,-1.4126231174182198,-1.4118234330862072,-1.408105909394691,-1.3787209994482283,-1.3783643274897879,-1.3733665068688201,-1.3690218347496288,-1.3644889397510047</t>
  </si>
  <si>
    <t>0.015602588653564453,0.062476158142089844,0.1898636817932129,0.23673701286315918,0.2523617744445801,0.2679860591888428,0.33048391342163086,0.34610819816589355,0.5492262840270996,0.5648505687713623,0.5961000919342041,0.7835946083068848,0.8617172241210938,1.0179624557495117,1.377326250076294,1.752314567565918,1.8148126602172852,2.000079870223999,2.2815709114074707,2.344068765640259,2.547187328338623,2.875302314758301,3.1877927780151367,3.390911102294922,3.4065356254577637,3.750275135040283,4.656496524810791,4.703372955322266,9.265727519989014,17.062357902526855,20.1403865814209,26.24957036972046</t>
  </si>
  <si>
    <t>1,8,24,31,33,35,42,45,70,73,77,102,112,134,180,231,239,265,302,309,336,380,423,449,452,498,619,624,1233,2268,2680,3493</t>
  </si>
  <si>
    <t>26:11.3</t>
  </si>
  <si>
    <t>28:38.6</t>
  </si>
  <si>
    <t>-2.858399656156188,-2.858399656156188,-2.858399656156188,-2.858399656156188,-2.858399656156188,-2.858399656156188,-2.858399656156188,-2.858399656156188,-2.858399656156188,-2.858399656156188,-2.858399656156188,-2.858399656156188,-2.858399656156188,-2.858399656156188,-2.858399656156188,-2.858399656156188,-2.858399656156188,-2.858399656156188,-2.858399656156188,-2.858399656156188,-2.858399656156188,-2.858399656156188,-2.858399656156188,-2.858399656156188,-2.858399656156188,-2.858399656156188,-2.858399656156188,-2.858399656156188,-2.858399656156188,-2.858399656156188</t>
  </si>
  <si>
    <t>68553909125545587054589,68553909125545587054589,68553909125545587054589,68553909125545587054589,68553909125545587054589,68553909125545587054589,68553909125545587054589,68553909125545587054589,68553909125545587054589,68553909125545587054589,68553909125545587054589,68553909125545587054589,68553909125545587054589,68553909125545587054589,68553909125545587054589,68553909125545587054589,68553909125545587054589,68553909125545587054589,68553909125545587054589,68553909125545587054589,68553909125545587054589,68553909125545587054589,68553909125545587054589,68553909125545587054589,68553909125545587054589,68553909125545587054589,68553909125545587054589,68553909125545587054589,68553909125545587054589,68553909125545587054589</t>
  </si>
  <si>
    <t>-4.452646831503639,-4.287332996283266,-4.088186235243746,-4.068679396235063,-3.8105970389195463,-3.799414960072326,-3.7731261758641916,-3.678704286071822,-3.6483910793087495,-3.5247213348108457,-3.4996700158955454,-3.471022485335802,-3.461395963660098,-3.295717361650854,-3.2895996035458586,-3.2895996035458572,-3.264059747455599,-3.2599622508659185,-3.1474748813019455,-3.121934352387217,-3.0984088965091345,-3.0687216737036613,-3.0196504225763032,-2.9694332211602665,-2.965157444354612,-2.9085312894155226,-2.908531289415522,-2.8835461113591654,-2.8827871258978663,-2.882787125897866,-2.860788175232596,-2.8607881752325954,-2.858399656156189,-2.8583996561561884,-2.858399656156188</t>
  </si>
  <si>
    <t>0.01562356948852539,0.046872854232788086,0.3928813934326172,0.4241304397583008,0.4553792476654053,0.5335021018981934,0.5647509098052979,0.627249002456665,0.8147435188293457,0.9241151809692383,1.1116089820861816,1.1428582668304443,1.236605167388916,1.3459768295288086,2.3594555854797363,2.765692949295044,2.8594398498535156,2.9375622272491455,3.3906731605529785,4.15627384185791,4.187523126602173,5.609353303909302,6.03121542930603,7.015559434890747,7.406172275543213,10.577948093414307,12.031027555465698,15.468419790267944,17.71834921836853,22.65569496154785,34.468608379364014,37.187273025512695,38.87472057342529,52.53109550476074,55.11014461517334</t>
  </si>
  <si>
    <t>1,4,41,44,47,57,60,67,87,98,119,123,133,145,255,300,309,318,368,451,455,611,657,765,807,1155,1313,1688,1933,2473,3761,4056,4241,5722,6003</t>
  </si>
  <si>
    <t>34:39.8</t>
  </si>
  <si>
    <t>36:26.4</t>
  </si>
  <si>
    <t>68590802613727365830525,68590802613727365830525,68590802613727365830525,68590802613727365830525,68590802613727365830525,68590802613727365830525,68590802613727365830525,68590802613727365830525,68590802613727365830525,68590802613727365830525,68590802613727365830525,68590802613727365830525,68590802613727365830525,68590802613727365830525,68590802613727365830525,68590802613727365830525,68590802613727365830525,68590802613727365830525,68590802613727365830525,68590802613727365830525,68590802613727365830525,68590802613727365830525,68590802613727365830525,68590802613727365830525,68590802613727365830525,68590802613727365830525,68590802613727365830525,68590802613727365830525,68590802613727365830525,68590802613727365830525</t>
  </si>
  <si>
    <t>-4.174458811237658,-4.139896032957151,-4.036712209852,-3.8880866033316455,-3.770627113883611,-3.6514597729680816,-3.6374366064621997,-3.6368195548930387,-3.601504471192022,-3.5881373948194977,-3.5235909952424618,-3.5106275294038234,-3.43066755331519,-3.2984584274132414,-3.2955017071811303,-3.272750229926192,-3.1222097412151237,-3.12038452588873,-3.1203845258887295,-3.080663299252994,-3.034703655953084,-3.024953897754509,-2.9665177144640613,-2.939625405438553,-2.8824167132749863,-2.8800282061576103,-2.859154861548096,-2.8591548615480957,-2.858399656156189,-2.858399656156188</t>
  </si>
  <si>
    <t>0.015623807907104492,0.11171555519104004,0.12734007835388184,0.18983817100524902,0.3929567337036133,0.4085814952850342,0.48670220375061035,0.6429474353790283,0.6741964817047119,0.7835679054260254,0.8304414749145508,0.8773150444030762,0.8773150444030762,1.0023109912872314,1.0804336071014404,1.2366786003112793,1.4554216861724854,1.705413818359375,1.783536672592163,1.8283863067626953,2.5937840938568115,2.7656538486480713,3.0000216960906982,3.5625040531158447,3.6875,6.703030824661255,12.077861785888672,12.874712228775024,13.312198638916016,13.671562433242798</t>
  </si>
  <si>
    <t>1,11,13,19,41,43,51,68,72,83,89,93,94,107,116,132,155,182,191,196,278,297,323,384,398,723,1300,1386,1434,1473</t>
  </si>
  <si>
    <t>30:30.6</t>
  </si>
  <si>
    <t>32:20.4</t>
  </si>
  <si>
    <t>-2.8513948416261257,-2.8513948416261257,-2.8513948416261257,-2.8513948416261257,-2.8513948416261257,-2.8513948416261257,-2.8513948416261257,-2.8513948416261257,-2.8513948416261257,-2.8513948416261257,-2.8513948416261257,-2.8513948416261257,-2.8513948416261257,-2.8513948416261257,-2.8513948416261257,-2.8513948416261257,-2.8513948416261257,-2.8513948416261257,-2.8513948416261257,-2.8513948416261257,-2.8513948416261257,-2.8513948416261257,-2.8513948416261257,-2.8513948416261257,-2.8513948416261257,-2.8513948416261257,-2.8513948416261257,-2.8513948416261257,-2.8513948416261257,-2.8513948416261257</t>
  </si>
  <si>
    <t>296408950208294662924029,296408950208294662924029,296408950208294662924029,296408950208294662924029,296408950208294662924029,296408950208294662924029,296408950208294662924029,296408950208294662924029,296408950208294662924029,296408950208294662924029,296408950208294662924029,296408950208294662924029,296408950208294662924029,296408950208294662924029,296408950208294662924029,296408950208294662924029,296408950208294662924029,296408950208294662924029,296408950208294662924029,296408950208294662924029,296408950208294662924029,296408950208294662924029,296408950208294662924029,296408950208294662924029,296408950208294662924029,296408950208294662924029,296408950208294662924029,296408950208294662924029,296408950208294662924029,296408950208294662924029</t>
  </si>
  <si>
    <t>-4.3977813173744424,-4.396541785839682,-4.353303377731037,-4.345841588360125,-4.327267276054847,-4.242545457872818,-3.9329471138188214,-3.8547188274754824,-3.840939959570052,-3.831963428723851,-3.7844390637803142,-3.7623394231065372,-3.7386299075740728,-3.6748732699480593,-3.665409967877907,-3.5821963951203215,-3.5597727575187834,-3.555928220095624,-3.4730675186626456,-3.349118686547826,-3.2985147247877546,-3.2281435258126905,-3.2265097388015174,-3.133362118578018,-3.1235781622758956,-3.123578162275895,-3.072673892289699,-3.062620352110604,-3.0587733170719282,-2.973251858135863,-2.9712547489521226,-2.948785481095878,-2.9398777928372937,-2.92691744403565,-2.9261478149948634,-2.8725954851072073,-2.851613383958642,-2.851613383958641,-2.851394841626126,-2.8513948416261257</t>
  </si>
  <si>
    <t>0.015624761581420898,0.06476688385009766,0.12726664543151855,0.15851569175720215,0.17414021492004395,0.22101354598999023,0.23663806915283203,0.4397568702697754,0.4710056781768799,0.5178792476654053,0.5335037708282471,0.5647525787353516,0.5960018634796143,0.6584999561309814,0.6741242408752441,0.7366228103637695,0.767871618270874,0.8459939956665039,0.9084920883178711,1.0178642272949219,1.1116087436676025,1.2678542137145996,1.6115949153900146,2.6875815391540527,3.0781943798065186,3.640676975250244,3.796921968460083,4.265657663345337,4.500025033950806,5.171878814697266,5.499993562698364,7.015571117401123,8.531148910522461,9.37487244606018,11.062319278717041,11.359185218811035,11.468556880950928,11.609177350997925,14.780953168869019,17.140254259109497</t>
  </si>
  <si>
    <t>1,5,12,15,18,22,24,46,50,55,56,60,63,69,71,78,81,89,97,109,119,135,173,288,331,391,408,459,484,557,593,757,921,1012,1196,1229,1240,1256,1599,1855</t>
  </si>
  <si>
    <t>40:37.5</t>
  </si>
  <si>
    <t>42:43.4</t>
  </si>
  <si>
    <t>-2.836519195698038,-2.836519195698038,-2.836519195698038,-2.836519195698038,-2.836519195698038,-2.836519195698038,-2.836519195698038,-2.836519195698038,-2.836519195698038,-2.836519195698038,-2.836519195698038,-2.836519195698038,-2.836519195698038,-2.836519195698038,-2.836519195698038,-2.836519195698038,-2.836519195698038,-2.836519195698038,-2.836519195698038,-2.836519195698038,-2.836519195698038,-2.836519195698038,-2.836519195698038,-2.836519195698038,-2.836519195698038,-2.836519195698038,-2.836519195698038,-2.836519195698038,-2.836519195698038,-2.836519195698038</t>
  </si>
  <si>
    <t>553077779893354283996287,553077779893354283996287,553077779893354283996287,553077779893354283996287,553077779893354283996287,553077779893354283996287,553077779893354283996287,553077779893354283996287,553077779893354283996287,553077779893354283996287,553077779893354283996287,553077779893354283996287,553077779893354283996287,553077779893354283996287,553077779893354283996287,553077779893354283996287,553077779893354283996287,553077779893354283996287,553077779893354283996287,553077779893354283996287,553077779893354283996287,553077779893354283996287,553077779893354283996287,553077779893354283996287,553077779893354283996287,553077779893354283996287,553077779893354283996287,553077779893354283996287,553077779893354283996287,553077779893354283996287</t>
  </si>
  <si>
    <t>-4.600468914174716,-4.553406904511658,-3.9872266170564914,-3.9216263844473396,-3.8091799861066264,-3.7805433430792688,-3.756815167906472,-3.6960005210045903,-3.65231236952395,-3.618113083138361,-3.403435254947754,-3.3223298837530053,-3.319078970056768,-3.309651261540644,-3.307408800192504,-3.2456264784392155,-3.1410434585157456,-3.141043458515745,-3.1180966829468475,-3.1173334548741036,-3.1157536683180433,-3.0644796618464496,-3.0637103275369997,-3.0602357996961254,-3.0409564447440762,-3.0396100160412787,-3.0302481186205643,-2.9883164967411324,-2.9412210818861912,-2.8521509810316155,-2.8365191956980387,-2.8365191956980382,-2.836519195698038</t>
  </si>
  <si>
    <t>0.015624761581420898,0.04687356948852539,0.08042216300964355,0.14292001724243164,0.4710352420806885,0.5022838115692139,0.5491576194763184,0.6116554737091064,0.6585290431976318,0.7366514205932617,0.783524751663208,0.8303985595703125,1.0491414070129395,1.6741223335266113,2.2815370559692383,2.375284194946289,2.453406810760498,3.5627472400665283,4.625213623046875,5.172071695327759,5.922048091888428,6.609526634216309,7.281380653381348,9.203195095062256,12.234397172927856,12.76563048362732,13.578105449676514,14.437453031539917,14.453077554702759,15.031184911727905,24.828148365020752,32.45290970802307,33.171635389328</t>
  </si>
  <si>
    <t>1,4,7,14,49,53,58,65,70,79,84,89,113,180,246,256,265,385,499,559,641,714,788,997,1327,1385,1474,1566,1569,1631,2694,3521,3599</t>
  </si>
  <si>
    <t>38:31.9</t>
  </si>
  <si>
    <t>40:35.9</t>
  </si>
  <si>
    <t>-2.818113171911181,-2.818113171911181,-2.818113171911181,-2.818113171911181,-2.818113171911181,-2.818113171911181,-2.818113171911181,-2.818113171911181,-2.818113171911181,-2.818113171911181,-2.818113171911181,-2.818113171911181,-2.818113171911181,-2.818113171911181,-2.818113171911181,-2.818113171911181,-2.818113171911181,-2.818113171911181,-2.818113171911181,-2.818113171911181,-2.818113171911181,-2.818113171911181,-2.818113171911181,-2.818113171911181,-2.818113171911181,-2.818113171911181,-2.818113171911181,-2.818113171911181,-2.818113171911181,-2.818113171911181</t>
  </si>
  <si>
    <t>562448937673992994396215,562448937673992994396215,562448937673992994396215,562448937673992994396215,562448937673992994396215,562448937673992994396215,562448937673992994396215,562448937673992994396215,562448937673992994396215,562448937673992994396215,562448937673992994396215,562448937673992994396215,562448937673992994396215,562448937673992994396215,562448937673992994396215,562448937673992994396215,562448937673992994396215,562448937673992994396215,562448937673992994396215,562448937673992994396215,562448937673992994396215,562448937673992994396215,562448937673992994396215,562448937673992994396215,562448937673992994396215,562448937673992994396215,562448937673992994396215,562448937673992994396215,562448937673992994396215,562448937673992994396215</t>
  </si>
  <si>
    <t>-4.485677382210221,-4.349008473223529,-4.270181001082152,-4.215094496437511,-4.17203753938417,-4.164716218565133,-3.8544616386930235,-3.8233491524270002,-3.7970601858108166,-3.7484078967110936,-3.737611075303247,-3.7102528290562553,-3.6502197990385614,-3.6164703606447888,-3.4505992221904696,-3.417677182723185,-3.2591423501960834,-3.2386540278100124,-3.2195104035163795,-3.1398274505760835,-3.107534105596845,-3.061495407263969,-3.0544396307393082,-2.9567243651508077,-2.920764669937117,-2.920626345442324,-2.9206263454423236,-2.920626345442323,-2.8976760598115323,-2.8838653923583912,-2.882411947386508,-2.819777808863087,-2.819777808863085,-2.818113171911181</t>
  </si>
  <si>
    <t>0.01562356948852539,0.08045101165771484,0.18982291221618652,0.2679452896118164,0.2835695743560791,0.3148188591003418,0.377316951751709,0.5335619449615479,0.6898071765899658,0.7523055076599121,0.8304276466369629,0.8460524082183838,0.8773012161254883,0.9085500240325928,0.9085500240325928,0.9241747856140137,1.2366633415222168,1.4085330963134766,1.5804023742675781,1.6116516590118408,1.736647605895996,2.359497547149658,3.0938494205474854,3.265718936920166,4.328185796737671,5.45314884185791,7.281243801116943,13.671670198440552,16.999690771102905,19.17149829864502,20.43708372116089,22.98387885093689,26.46814489364624,31.43752121925354</t>
  </si>
  <si>
    <t>1,7,19,27,29,32,39,56,74,80,89,91,94,97,98,99,132,152,169,174,186,254,334,352,469,590,787,1479,1836,2069,2206,2482,2860,3397</t>
  </si>
  <si>
    <t>32:22.0</t>
  </si>
  <si>
    <t>34:38.2</t>
  </si>
  <si>
    <t>-2.812919374541843,-2.812919374541843,-2.812919374541843,-2.812919374541843,-2.812919374541843,-2.812919374541843,-2.812919374541843,-2.812919374541843,-2.812919374541843,-2.812919374541843,-2.812919374541843,-2.812919374541843,-2.812919374541843,-2.812919374541843,-2.812919374541843,-2.812919374541843,-2.812919374541843,-2.812919374541843,-2.812919374541843,-2.812919374541843,-2.812919374541843,-2.812919374541843,-2.812919374541843,-2.812919374541843,-2.812919374541843,-2.812919374541843,-2.812919374541843,-2.812919374541843,-2.812919374541843,-2.812919374541843</t>
  </si>
  <si>
    <t>714669992515395482125049,714669992515395482125049,714669992515395482125049,714669992515395482125049,714669992515395482125049,714669992515395482125049,714669992515395482125049,714669992515395482125049,714669992515395482125049,714669992515395482125049,714669992515395482125049,714669992515395482125049,714669992515395482125049,714669992515395482125049,714669992515395482125049,714669992515395482125049,714669992515395482125049,714669992515395482125049,714669992515395482125049,714669992515395482125049,714669992515395482125049,714669992515395482125049,714669992515395482125049,714669992515395482125049,714669992515395482125049,714669992515395482125049,714669992515395482125049,714669992515395482125049,714669992515395482125049,714669992515395482125049</t>
  </si>
  <si>
    <t>-4.4241446719740205,-4.342980381736085,-4.201474609750541,-4.187011515007502,-4.1035514394494275,-3.993447405399355,-3.98338936296556,-3.865008230622375,-3.863031613407177,-3.7861367746580963,-3.7419583642150234,-3.645918659094486,-3.596956166199669,-3.545346950131029,-3.4677327410904413,-3.4606928071381873,-3.3792358110045617,-3.3782294883277695,-3.3562492220288855,-3.269713644593207,-3.247954088356335,-3.235522735539463,-3.206084804135266,-3.123779600954724,-3.1139710019938334,-3.0996655126956703,-3.0197897148476245,-3.0165553680067214,-2.992482882937904,-2.921852645082753,-2.8977645623203774,-2.8874291062388817,-2.8692401262065097,-2.869240126206509,-2.8687806855764015,-2.868780685576401,-2.8687806855764,-2.8687806855763998,-2.8332065047207746,-2.8332065047207737,-2.812919374541843</t>
  </si>
  <si>
    <t>0.015623092651367188,0.14295625686645508,0.15858054161071777,0.23670339584350586,0.26795220375061035,0.31482601165771484,0.36169934272766113,0.39294862747192383,0.4710710048675537,0.4866955280303955,0.6116917133331299,0.6429402828216553,0.674189567565918,0.7210631370544434,1.0960512161254883,1.1741738319396973,1.5491621494293213,1.846086025238037,1.9374909400939941,2.1406095027923584,2.3908071517944336,3.4688985347747803,4.5001161098480225,4.750108242034912,4.859480142593384,7.828137159347534,8.781232118606567,9.265591859817505,9.609331130981445,9.65620470046997,13.124844551086426,16.827855348587036,17.3590886592865,17.921571016311646,19.2184054851532,25.811949253082275,30.17118549346924,37.12409472465515,40.78123998641968,42.17182159423828,43.43740677833557</t>
  </si>
  <si>
    <t>1,14,15,24,27,33,37,41,50,52,65,68,71,76,118,126,167,199,209,230,258,375,486,514,526,847,950,1002,1040,1045,1420,1821,1880,1940,2082,2796,3268,4020,4415,4564,4701</t>
  </si>
  <si>
    <t>28:40.2</t>
  </si>
  <si>
    <t>30:29.0</t>
  </si>
  <si>
    <t>-2.80305200448069,-2.80305200448069,-2.80305200448069,-2.80305200448069,-2.80305200448069,-2.80305200448069,-2.80305200448069,-2.80305200448069,-2.80305200448069,-2.80305200448069,-2.80305200448069,-2.80305200448069,-2.80305200448069,-2.80305200448069,-2.80305200448069,-2.80305200448069,-2.80305200448069,-2.80305200448069,-2.80305200448069,-2.80305200448069,-2.80305200448069,-2.80305200448069,-2.80305200448069,-2.80305200448069,-2.80305200448069,-2.80305200448069,-2.80305200448069,-2.80305200448069,-2.80305200448069,-2.80305200448069</t>
  </si>
  <si>
    <t>404248940182450027177791,404248940182450027177791,404248940182450027177791,404248940182450027177791,404248940182450027177791,404248940182450027177791,404248940182450027177791,404248940182450027177791,404248940182450027177791,404248940182450027177791,404248940182450027177791,404248940182450027177791,404248940182450027177791,404248940182450027177791,404248940182450027177791,404248940182450027177791,404248940182450027177791,404248940182450027177791,404248940182450027177791,404248940182450027177791,404248940182450027177791,404248940182450027177791,404248940182450027177791,404248940182450027177791,404248940182450027177791,404248940182450027177791,404248940182450027177791,404248940182450027177791,404248940182450027177791,404248940182450027177791</t>
  </si>
  <si>
    <t>-4.101677054937128,-4.043185542278201,-3.9485420425643643,-3.927524835709058,-3.924034509536003,-3.889401073187331,-3.7755498831006635,-3.768233758387244,-3.7504667560259692,-3.7217527158461707,-3.625582094622882,-3.6087050766755464,-3.532618573834465,-3.4892949367867954,-3.191414568947973,-3.1461281498041433,-3.0949887361234216,-3.059413031029817,-3.05501375790543,-3.0475032594619327,-3.010748679288803,-3.0107486792888025,-3.0106117287227274,-2.9937349726350906,-2.9935980471985375,-2.9830972654468906,-2.9731831494423,-2.9636022955582724,-2.963602295558272,-2.9613493568896936,-2.9519401210781817,-2.866371309972444,-2.829841268638113,-2.8030520044806906,-2.80305200448069</t>
  </si>
  <si>
    <t>0.015623807907104492,0.12726616859436035,0.22101306915283203,0.23663783073425293,0.2522623538970947,0.3303849697113037,0.3616337776184082,0.3928830623626709,0.4710054397583008,0.5178790092468262,0.5178790092468262,0.5491280555725098,0.5647525787353516,0.6897482872009277,0.7366220951080322,0.7834959030151367,0.9553654193878174,1.0959858894348145,1.4084763526916504,1.5178477764129639,1.658468246459961,1.8303377628326416,1.9219722747802734,1.953221321105957,2.0157179832458496,2.1409173011779785,2.609689712524414,3.3127927780151367,3.73465633392334,3.9221503734588623,4.765874147415161,5.093988656997681,5.17211127281189,6.406447887420654,16.093697786331177</t>
  </si>
  <si>
    <t>1,13,22,25,26,34,38,41,50,54,55,58,60,73,78,84,103,117,152,163,178,197,207,210,217,230,281,357,402,423,515,549,559,692,1744</t>
  </si>
  <si>
    <t>36:28.0</t>
  </si>
  <si>
    <t>38:30.3</t>
  </si>
  <si>
    <t>-2.7858327857252863,-2.7858327857252863,-2.7858327857252863,-2.7858327857252863,-2.7858327857252863,-2.7858327857252863,-2.7858327857252863,-2.7858327857252863,-2.7858327857252863,-2.7858327857252863,-2.7858327857252863,-2.7858327857252863,-2.7858327857252863,-2.7858327857252863,-2.7858327857252863,-2.7858327857252863,-2.7858327857252863,-2.7858327857252863,-2.7858327857252863,-2.7858327857252863,-2.7858327857252863,-2.7858327857252863,-2.7858327857252863,-2.7858327857252863,-2.7858327857252863,-2.7858327857252863,-2.7858327857252863,-2.7858327857252863,-2.7858327857252863,-2.7858327857252863</t>
  </si>
  <si>
    <t>404248868652758548164407,404248868652758548164407,404248868652758548164407,404248868652758548164407,404248868652758548164407,404248868652758548164407,404248868652758548164407,404248868652758548164407,404248868652758548164407,404248868652758548164407,404248868652758548164407,404248868652758548164407,404248868652758548164407,404248868652758548164407,404248868652758548164407,404248868652758548164407,404248868652758548164407,404248868652758548164407,404248868652758548164407,404248868652758548164407,404248868652758548164407,404248868652758548164407,404248868652758548164407,404248868652758548164407,404248868652758548164407,404248868652758548164407,404248868652758548164407,404248868652758548164407,404248868652758548164407,404248868652758548164407</t>
  </si>
  <si>
    <t>-5.036966696712987,-4.871917662901251,-4.157340085466596,-4.011937804287344,-3.9534886035335814,-3.8554046352444247,-3.844303090269975,-3.7292152630614797,-3.696025518339638,-3.690697705935588,-3.5970737131162065,-3.537548206628685,-3.5128589920653535,-3.481461244291737,-3.450155421355771,-3.436411049827395,-3.28498491457614,-3.26475727698731,-3.2522416284031883,-3.2012419225042494,-3.143596610494221,-3.0957849004898157,-3.0402801931510117,-2.994726016266136,-2.99459289508753,-2.955386927720935,-2.910548047951603,-2.890127767906325,-2.848445277137033,-2.831507326429796,-2.8216151497271613,-2.8207338387591863,-2.820606427537073,-2.8033341958205367,-2.8033341958205362,-2.795721635861212,-2.785832785725287,-2.7858327857252863</t>
  </si>
  <si>
    <t>0.01562356948852539,0.046881675720214844,0.07598495483398438,0.25002145767211914,0.3750176429748535,0.5312621593475342,0.5468869209289551,0.5937602519989014,0.6250095367431641,0.7500054836273193,0.7656300067901611,0.8593769073486328,0.9843730926513672,1.0468709468841553,1.1406183242797852,1.2499899864196777,1.3281123638153076,1.4218592643737793,1.7655987739562988,2.0312156677246094,2.1575047969818115,2.188753843307495,2.9074814319610596,4.546889781951904,4.734383821487427,4.859380006790161,6.7655699253082275,9.031124114990234,9.468610525131226,11.765413522720337,12.171650886535645,12.21852445602417,13.765350818634033,14.390331268310547,20.390143394470215,22.015092372894287,28.296145915985107,30.17108678817749</t>
  </si>
  <si>
    <t>1,3,6,25,39,56,58,62,67,79,82,91,106,113,122,134,144,153,191,219,234,237,315,494,514,527,736,984,1031,1281,1325,1330,1500,1568,2222,2400,3083,3286</t>
  </si>
  <si>
    <t>23:57.8</t>
  </si>
  <si>
    <t>26:09.7</t>
  </si>
  <si>
    <t>-2.778785130650685,-2.778785130650685,-2.778785130650685,-2.778785130650685,-2.778785130650685,-2.778785130650685,-2.778785130650685,-2.778785130650685,-2.778785130650685,-2.778785130650685,-2.778785130650685,-2.778785130650685,-2.778785130650685,-2.778785130650685,-2.778785130650685,-2.778785130650685,-2.778785130650685,-2.778785130650685,-2.778785130650685,-2.778785130650685,-2.778785130650685,-2.778785130650685,-2.778785130650685,-2.778785130650685,-2.778785130650685,-2.778785130650685,-2.778785130650685,-2.778785130650685,-2.778785130650685,-2.778785130650685</t>
  </si>
  <si>
    <t>474790987376700010034751,474790987376700010034751,474790987376700010034751,474790987376700010034751,474790987376700010034751,474790987376700010034751,474790987376700010034751,474790987376700010034751,474790987376700010034751,474790987376700010034751,474790987376700010034751,474790987376700010034751,474790987376700010034751,474790987376700010034751,474790987376700010034751,474790987376700010034751,474790987376700010034751,474790987376700010034751,474790987376700010034751,474790987376700010034751,474790987376700010034751,474790987376700010034751,474790987376700010034751,474790987376700010034751,474790987376700010034751,474790987376700010034751,474790987376700010034751,474790987376700010034751,474790987376700010034751,474790987376700010034751</t>
  </si>
  <si>
    <t>-4.650281558037272,-4.41892178654468,-4.326500533499878,-4.281861735672886,-4.2505260365783615,-4.248826002555718,-4.229252461203705,-4.203934565898013,-4.135641055209747,-4.09186529215698,-4.045967325810906,-3.9755643734260864,-3.831201679251132,-3.8095289903722613,-3.7748121945035127,-3.740503141244187,-3.5752830024726836,-3.503435041355488,-3.4344681319216614,-3.374266446009401,-3.2779246852873167,-3.2646740329806563,-3.2535568707804607,-3.245726721853008,-3.17265669490731,-3.1648261192722256,-3.157813678138679,-3.15738734468326,-3.150661775995405,-3.1360809862718506,-3.073395700248746,-3.0593267304988885,-3.027137414100065,-3.0271374141000646,-3.0195694033170577,-3.0193181425527262,-3.0191844458316455,-3.0040003776895867,-2.9142035188172035,-2.904395017908227,-2.893084083679774,-2.8930840836797733,-2.866683639440731,-2.865411009300325,-2.8227176188318612,-2.8017398904891593,-2.788352960235806,-2.780110418880481,-2.7787851306506868,-2.778785130650685</t>
  </si>
  <si>
    <t>0.015623331069946289,0.12726068496704102,0.2678816318511963,0.283505916595459,0.36162829399108887,0.42412638664245605,0.47099995613098145,0.5803713798522949,0.6272449493408203,0.6428694725036621,0.7209923267364502,0.7678654193878174,0.7991147041320801,0.87723708152771,0.9241108894348145,1.0022335052490234,1.0022335052490234,1.111604928970337,1.174102783203125,1.252225399017334,1.5178406238555908,1.8147063255310059,2.249990701675415,2.5312318801879883,2.6562283039093018,2.843722105026245,3.1405880451202393,3.2500600814819336,3.281313896179199,3.531306505203247,3.593804121017456,3.8125476837158203,4.125037670135498,4.609398365020752,7.312436103820801,9.59361481666565,9.968603134155273,12.796641111373901,12.968510627746582,13.281000852584839,13.81223464012146,14.015353202819824,14.109099864959717,16.296531677246094,17.046508073806763,17.171504020690918,17.749610900878906,26.749329328536987,34.937469244003296,38.999842166900635</t>
  </si>
  <si>
    <t>1,12,27,29,38,44,50,61,67,68,77,81,84,93,98,106,107,119,126,133,162,194,241,271,284,304,337,348,352,378,385,408,441,493,785,1031,1072,1376,1395,1429,1487,1510,1519,1757,1838,1852,1915,2882,3769,4208</t>
  </si>
  <si>
    <t>21:46.5</t>
  </si>
  <si>
    <t>23:56.2</t>
  </si>
  <si>
    <t>-2.76118388186701,-2.76118388186701,-2.76118388186701,-2.76118388186701,-2.76118388186701,-2.76118388186701,-2.76118388186701,-2.76118388186701,-2.76118388186701,-2.76118388186701,-2.76118388186701,-2.76118388186701,-2.76118388186701,-2.76118388186701,-2.76118388186701,-2.76118388186701,-2.76118388186701,-2.76118388186701,-2.76118388186701,-2.76118388186701,-2.76118388186701,-2.76118388186701,-2.76118388186701,-2.76118388186701,-2.76118388186701,-2.76118388186701,-2.76118388186701,-2.76118388186701,-2.76118388186701,-2.76118388186701</t>
  </si>
  <si>
    <t>253002646840946542583477,253002646840946542583477,253002646840946542583477,253002646840946542583477,253002646840946542583477,253002646840946542583477,253002646840946542583477,253002646840946542583477,253002646840946542583477,253002646840946542583477,253002646840946542583477,253002646840946542583477,253002646840946542583477,253002646840946542583477,253002646840946542583477,253002646840946542583477,253002646840946542583477,253002646840946542583477,253002646840946542583477,253002646840946542583477,253002646840946542583477,253002646840946542583477,253002646840946542583477,253002646840946542583477,253002646840946542583477,253002646840946542583477,253002646840946542583477,253002646840946542583477,253002646840946542583477,253002646840946542583477</t>
  </si>
  <si>
    <t>-4.58757439491224,-4.483188564504042,-4.346700178984972,-4.241698493566541,-4.158966313252811,-4.109745816420777,-4.0589228924074705,-4.0019132699586475,-3.977949535001263,-3.938394138405329,-3.9070737167670044,-3.9024160183119965,-3.8915792628556654,-3.7862221478592635,-3.7793194007778936,-3.7436947036156663,-3.7370270865793667,-3.4832391243261607,-3.476350307917989,-3.3433446058196674,-3.340204572467343,-3.282829005891722,-3.2495472890235977,-3.1418579110043785,-3.1410457566892145,-3.140377455183383,-3.0576712466803992,-3.0558387463483356,-2.9423536542684374,-2.9282669504223016,-2.928129171560118,-2.925261407673097,-2.925261407673096,-2.882947749270562,-2.7858800065126057,-2.7858800065126053,-2.7809165289306605,-2.7611838818670105,-2.76118388186701</t>
  </si>
  <si>
    <t>0.015622615814208984,0.0647575855255127,0.18975520133972168,0.34600043296813965,0.40849876403808594,0.45537233352661133,0.5334947109222412,0.5959928035736084,0.6116173267364502,0.6428663730621338,0.6584906578063965,0.6741151809692383,0.7366132736206055,0.7522380352020264,0.7834868431091309,0.8303604125976562,0.9553565979003906,0.9866054058074951,1.0491034984588623,1.220973253250122,1.299095630645752,1.439716100692749,1.5803372859954834,1.843726396560669,2.1563165187835693,2.2188143730163574,2.2188143730163574,2.32818603515625,2.6875498294830322,4.343747854232788,5.078099966049194,5.390589952468872,9.952949047088623,10.062320470809937,15.749924659729004,16.874889612197876,19.20294165611267,33.983728647232056,36.56244206428528</t>
  </si>
  <si>
    <t>1,6,19,36,43,47,56,62,65,68,69,71,77,79,83,88,101,104,112,130,139,153,169,197,231,237,238,250,288,465,545,578,1072,1084,1690,1810,2062,3655,3931</t>
  </si>
  <si>
    <t>46:46.5</t>
  </si>
  <si>
    <t>48:40.0</t>
  </si>
  <si>
    <t>-2.546748921217568,-2.546748921217568,-2.546748921217568,-2.546748921217568,-2.546748921217568,-2.546748921217568,-2.546748921217568,-2.546748921217568,-2.546748921217568,-2.546748921217568,-2.546748921217568,-2.546748921217568,-2.546748921217568,-2.546748921217568,-2.546748921217568,-2.546748921217568,-2.546748921217568,-2.546748921217568,-2.546748921217568,-2.546748921217568,-2.546748921217568,-2.546748921217568,-2.546748921217568,-2.546748921217568,-2.546748921217568,-2.546748921217568,-2.546748921217568,-2.546748921217568,-2.546748921217568,-2.546748921217568</t>
  </si>
  <si>
    <t>1156624882049019791196733,1156624882049019791196733,1156624882049019791196733,1156624882049019791196733,1156624882049019791196733,1156624882049019791196733,1156624882049019791196733,1156624882049019791196733,1156624882049019791196733,1156624882049019791196733,1156624882049019791196733,1156624882049019791196733,1156624882049019791196733,1156624882049019791196733,1156624882049019791196733,1156624882049019791196733,1156624882049019791196733,1156624882049019791196733,1156624882049019791196733,1156624882049019791196733,1156624882049019791196733,1156624882049019791196733,1156624882049019791196733,1156624882049019791196733,1156624882049019791196733,1156624882049019791196733,1156624882049019791196733,1156624882049019791196733,1156624882049019791196733,1156624882049019791196733</t>
  </si>
  <si>
    <t>-4.551163225874475,-4.382045207009128,-4.3209543554203895,-4.275685660009637,-4.120936816469813,-4.004531373113356,-3.9697929870988586,-3.896492062945887,-3.8775684424904213,-3.762537846918466,-3.7610408158783017,-3.6018892562412566,-3.576700385692474,-3.3753451218978068,-3.329065180768914,-3.328393849032915,-3.2573476321315695,-3.1708904687762,-3.1204179873246636,-3.0748186948369596,-2.98146729967557,-2.964043387782809,-2.931367285687485,-2.8893418930771357,-2.7676641736243623,-2.7231828321924496,-2.7203088434089073,-2.6799381924603067,-2.672685918231313,-2.6112781222147565,-2.5548962473755514,-2.552754774189532,-2.5527547741895313,-2.5483238701234363,-2.5467489212175685,-2.546748921217568</t>
  </si>
  <si>
    <t>0.015624046325683594,0.09601044654846191,0.2366313934326172,0.2366313934326172,0.2678802013397217,0.2835049629211426,0.31475377082824707,0.33037900924682617,0.33037900924682617,0.39287638664245605,0.43974995613098145,0.48662352561950684,0.5491218566894531,0.5959949493408203,0.6428685188293457,0.7209913730621338,0.8147382736206055,0.8772363662719727,1.0178568363189697,1.3615961074829102,1.4709675312042236,1.5647149085998535,1.752208948135376,1.9844233989715576,2.0625460147857666,2.5937886238098145,2.8906543254852295,3.15627121925354,3.6406307220458984,3.890623092651367,6.62491250038147,13.984055280685425,14.750043869018555,16.531237840652466,16.90622639656067,20.124875783920288</t>
  </si>
  <si>
    <t>1,9,23,24,27,28,32,33,34,41,46,50,57,62,67,76,85,92,108,144,157,167,187,212,220,278,309,339,391,418,713,1505,1587,1776,1817,2163</t>
  </si>
  <si>
    <t>44:59.2</t>
  </si>
  <si>
    <t>46:44.8</t>
  </si>
  <si>
    <t>-2.523476310721229,-2.523476310721229,-2.523476310721229,-2.523476310721229,-2.523476310721229,-2.523476310721229,-2.523476310721229,-2.523476310721229,-2.523476310721229,-2.523476310721229,-2.523476310721229,-2.523476310721229,-2.523476310721229,-2.523476310721229,-2.523476310721229,-2.523476310721229,-2.523476310721229,-2.523476310721229,-2.523476310721229,-2.523476310721229,-2.523476310721229,-2.523476310721229,-2.523476310721229,-2.523476310721229,-2.523476310721229,-2.523476310721229,-2.523476310721229,-2.523476310721229,-2.523476310721229,-2.523476310721229</t>
  </si>
  <si>
    <t>1147171578566708122796054,1147171578566708122796054,1147171578566708122796054,1147171578566708122796054,1147171578566708122796054,1147171578566708122796054,1147171578566708122796054,1147171578566708122796054,1147171578566708122796054,1147171578566708122796054,1147171578566708122796054,1147171578566708122796054,1147171578566708122796054,1147171578566708122796054,1147171578566708122796054,1147171578566708122796054,1147171578566708122796054,1147171578566708122796054,1147171578566708122796054,1147171578566708122796054,1147171578566708122796054,1147171578566708122796054,1147171578566708122796054,1147171578566708122796054,1147171578566708122796054,1147171578566708122796054,1147171578566708122796054,1147171578566708122796054,1147171578566708122796054,1147171578566708122796054</t>
  </si>
  <si>
    <t>-4.603436545627999,-4.039297059425142,-4.022079368280069,-3.950610306829345,-3.7498838165663524,-3.7215911935092305,-3.5912637668298815,-3.49613265732546,-3.396749666495407,-3.3809646558355184,-3.360380088220502,-3.2830148380318165,-3.215305925017367,-3.183912966997591,-3.1596154898864732,-3.1145481697334656,-3.0917088046335284,-3.0099502075351694,-2.993861933770824,-2.9637216681105336,-2.9191914638455847,-2.865288442968377,-2.8238918089483027,-2.755583804186484,-2.741749779662323,-2.733091363569605,-2.6284113317338855,-2.6176503426962148,-2.5966676020303243,-2.5965067248189038,-2.5423595243445174,-2.5369899459499714,-2.5234763107212292,-2.523476310721229</t>
  </si>
  <si>
    <t>0.015625476837158203,0.06474733352661133,0.08037328720092773,0.2209939956665039,0.2522428035736084,0.3303656578063965,0.40848827362060547,0.43973708152770996,0.5959820747375488,0.6272311210632324,0.6897292137145996,0.7053537368774414,0.7366025447845459,0.7834761142730713,0.7991008758544922,0.8303496837615967,0.8459742069244385,0.9084722995758057,0.9553461074829102,0.970970869064331,1.03346848487854,1.124988317489624,1.218735933303833,1.281233787536621,1.515601396560669,1.6718463897705078,2.267906427383423,2.4554007053375244,2.642894744873047,4.377215623855591,4.408464670181274,6.2052834033966064,10.906220197677612,12.812410593032837</t>
  </si>
  <si>
    <t>1,6,7,22,25,34,43,46,62,66,72,75,77,82,85,87,90,96,101,103,109,119,130,136,162,179,244,263,284,471,475,669,1178,1383</t>
  </si>
  <si>
    <t>54:52.4</t>
  </si>
  <si>
    <t>57:22.0</t>
  </si>
  <si>
    <t>-2.521151138047448,-2.521151138047448,-2.521151138047448,-2.521151138047448,-2.521151138047448,-2.521151138047448,-2.521151138047448,-2.521151138047448,-2.521151138047448,-2.521151138047448,-2.521151138047448,-2.521151138047448,-2.521151138047448,-2.521151138047448,-2.521151138047448,-2.521151138047448,-2.521151138047448,-2.521151138047448,-2.521151138047448,-2.521151138047448,-2.521151138047448,-2.521151138047448,-2.521151138047448,-2.521151138047448,-2.521151138047448,-2.521151138047448,-2.521151138047448,-2.521151138047448,-2.521151138047448,-2.521151138047448</t>
  </si>
  <si>
    <t>1071613714506034120376886,1071613714506034120376886,1071613714506034120376886,1071613714506034120376886,1071613714506034120376886,1071613714506034120376886,1071613714506034120376886,1071613714506034120376886,1071613714506034120376886,1071613714506034120376886,1071613714506034120376886,1071613714506034120376886,1071613714506034120376886,1071613714506034120376886,1071613714506034120376886,1071613714506034120376886,1071613714506034120376886,1071613714506034120376886,1071613714506034120376886,1071613714506034120376886,1071613714506034120376886,1071613714506034120376886,1071613714506034120376886,1071613714506034120376886,1071613714506034120376886,1071613714506034120376886,1071613714506034120376886,1071613714506034120376886,1071613714506034120376886,1071613714506034120376886</t>
  </si>
  <si>
    <t>-4.2135560663505425,-3.8274875118180827,-3.7904915015479483,-3.7861338811670806,-3.6517954628210565,-3.6221235271217735,-3.616242150224614,-3.560994967804536,-3.4961502864875893,-3.48643918823619,-3.414781269952075,-3.402672803817881,-3.373963237080378,-3.366614390022414,-3.2720554447621315,-3.236186964531213,-3.071738267244105,-2.9963084508016715,-2.9637183507838882,-2.923754563812153,-2.9237545638121527,-2.9218515584854585,-2.9081153153626347,-2.840019554622111,-2.83610683561181,-2.789087819749766,-2.7338182960415365,-2.719995900466655,-2.6748076033633446,-2.668392417555868,-2.6573369922501224,-2.6570452689383015,-2.6542176084778135,-2.6443435801233477,-2.641527135157039,-2.6243005699025597,-2.5969539421437244,-2.593812982780678,-2.5784395061113536,-2.574171041512876,-2.561464770861389,-2.5604905834585483,-2.5237823400121497,-2.5237823400121493,-2.5211511380474483,-2.521151138047448</t>
  </si>
  <si>
    <t>0.015624284744262695,0.17419004440307617,0.23668789863586426,0.26793766021728516,0.31481051445007324,0.36168384552001953,0.37730860710144043,0.4710555076599121,0.4866797924041748,0.549177885055542,0.5648026466369629,0.783545732498169,0.8147947788238525,0.8460438251495361,1.002289056777954,1.1116607189178467,1.221031904220581,1.3963541984558105,1.4219894409179688,2.3928639888763428,2.6428565979003906,2.689730167388916,3.0803427696228027,3.1740899085998535,3.720947504043579,3.877192735671997,4.486548900604248,5.392770290374756,6.548982381820679,7.502077579498291,7.548951148986816,8.017686367034912,14.749879598617554,15.749848365783691,15.8279709815979,17.281050443649292,18.593509197235107,20.202833890914917,21.437170267105103,26.92137360572815,30.030651092529297,35.56172776222229,38.139772176742554,41.81153202056885,43.81146955490112,56.9985568523407</t>
  </si>
  <si>
    <t>1,17,24,28,32,37,39,49,51,57,59,83,86,90,107,119,131,148,152,256,283,288,331,341,401,418,484,583,709,812,816,867,1595,1705,1712,1870,2014,2189,2322,2917,3255,3856,4136,4535,4753,6185</t>
  </si>
  <si>
    <t>57:23.7</t>
  </si>
  <si>
    <t>59:23.5</t>
  </si>
  <si>
    <t>-2.5186659374546085,-2.5186659374546085,-2.5186659374546085,-2.5186659374546085,-2.5186659374546085,-2.5186659374546085,-2.5186659374546085,-2.5186659374546085,-2.5186659374546085,-2.5186659374546085,-2.5186659374546085,-2.5186659374546085,-2.5186659374546085,-2.5186659374546085,-2.5186659374546085,-2.5186659374546085,-2.5186659374546085,-2.5186659374546085,-2.5186659374546085,-2.5186659374546085,-2.5186659374546085,-2.5186659374546085,-2.5186659374546085,-2.5186659374546085,-2.5186659374546085,-2.5186659374546085,-2.5186659374546085,-2.5186659374546085,-2.5186659374546085,-2.5186659374546085</t>
  </si>
  <si>
    <t>854393951687244453691948,854393951687244453691948,854393951687244453691948,854393951687244453691948,854393951687244453691948,854393951687244453691948,854393951687244453691948,854393951687244453691948,854393951687244453691948,854393951687244453691948,854393951687244453691948,854393951687244453691948,854393951687244453691948,854393951687244453691948,854393951687244453691948,854393951687244453691948,854393951687244453691948,854393951687244453691948,854393951687244453691948,854393951687244453691948,854393951687244453691948,854393951687244453691948,854393951687244453691948,854393951687244453691948,854393951687244453691948,854393951687244453691948,854393951687244453691948,854393951687244453691948,854393951687244453691948,854393951687244453691948</t>
  </si>
  <si>
    <t>-4.610535561326987,-4.373391940437846,-4.343357395287544,-4.122832035749173,-3.9557679432890667,-3.9468542628889205,-3.8527228385413714,-3.756989125155524,-3.718501296797711,-3.5754567237260217,-3.495016834908909,-3.4540011018616843,-3.387959762436399,-3.233553043515333,-3.223146372092798,-3.1689653973632748,-3.1486849932447334,-3.1211371146947524,-3.1037220059369677,-3.0671775670169086,-3.038532015223712,-3.032442213308097,-3.0219821668806266,-2.998852500844834,-2.985712497930335,-2.9433710312048236,-2.8623016123631304,-2.8362482181499544,-2.8185608408454064,-2.7936996606815163,-2.7808615262736183,-2.780424873345936,-2.7776583737027503,-2.7351527790194563,-2.7038504551945852,-2.6893060388498924,-2.65787454683739,-2.6541382286154134,-2.651373971682296,-2.600801236695401,-2.587260162663369,-2.5812382246933216,-2.544970936104842,-2.543282087957325,-2.5313360013694677,-2.529617326566061,-2.521347844510439,-2.5186659374546094,-2.5186659374546085</t>
  </si>
  <si>
    <t>0.015622138977050781,0.0813751220703125,0.1751234531402588,0.28449487686157227,0.42511534690856934,0.6438584327697754,0.675107479095459,0.7219810485839844,0.7688548564910889,0.8001036643981934,0.8313524723052979,0.9094750881195068,0.9407241344451904,0.9563488960266113,1.0813448429107666,1.2063407897949219,1.2375898361206055,1.3000879287719727,1.3938350677490234,1.4094593524932861,1.4563329219818115,1.6907007694244385,1.7688236236572266,1.7844479084014893,1.8750815391540527,1.9219551086425781,2.0313267707824707,2.0469508171081543,2.1407113075256348,2.1875882148742676,2.468830108642578,2.640700578689575,2.875068187713623,2.890693187713623,3.250056505203247,3.328179121017456,3.3594281673431396,4.062530994415283,4.562515497207642,5.249994277954102,5.593733072280884,6.656199932098389,7.7967894077301025,8.421769618988037,8.546765804290771,8.671762228012085,9.062374830245972,18.046468257904053,26.468079328536987</t>
  </si>
  <si>
    <t>1,8,18,30,44,68,71,77,81,84,88,97,100,102,115,128,132,138,148,150,155,181,189,191,200,205,217,219,230,235,265,283,309,310,349,357,360,436,491,565,601,717,840,907,920,934,976,1946,2851</t>
  </si>
  <si>
    <t>48:41.7</t>
  </si>
  <si>
    <t>50:46.7</t>
  </si>
  <si>
    <t>-2.5167892921301243,-2.5167892921301243,-2.5167892921301243,-2.5167892921301243,-2.5167892921301243,-2.5167892921301243,-2.5167892921301243,-2.5167892921301243,-2.5167892921301243,-2.5167892921301243,-2.5167892921301243,-2.5167892921301243,-2.5167892921301243,-2.5167892921301243,-2.5167892921301243,-2.5167892921301243,-2.5167892921301243,-2.5167892921301243,-2.5167892921301243,-2.5167892921301243,-2.5167892921301243,-2.5167892921301243,-2.5167892921301243,-2.5167892921301243,-2.5167892921301243,-2.5167892921301243,-2.5167892921301243,-2.5167892921301243,-2.5167892921301243,-2.5167892921301243</t>
  </si>
  <si>
    <t>1027880461555185043432305,1027880461555185043432305,1027880461555185043432305,1027880461555185043432305,1027880461555185043432305,1027880461555185043432305,1027880461555185043432305,1027880461555185043432305,1027880461555185043432305,1027880461555185043432305,1027880461555185043432305,1027880461555185043432305,1027880461555185043432305,1027880461555185043432305,1027880461555185043432305,1027880461555185043432305,1027880461555185043432305,1027880461555185043432305,1027880461555185043432305,1027880461555185043432305,1027880461555185043432305,1027880461555185043432305,1027880461555185043432305,1027880461555185043432305,1027880461555185043432305,1027880461555185043432305,1027880461555185043432305,1027880461555185043432305,1027880461555185043432305,1027880461555185043432305</t>
  </si>
  <si>
    <t>-4.351037838075856,-4.094277734829567,-4.041426710959357,-4.026416713606765,-3.987208731211122,-3.9411682204311305,-3.8236387236794016,-3.643156144753944,-3.6078345212618053,-3.5880399953576876,-3.4905058922139043,-3.4615925106009837,-3.3278892186704416,-3.3047589675259728,-3.291472933557924,-3.2833108368119963,-3.275069085196424,-3.274558132616531,-3.2097906136376406,-3.182080861140593,-3.0520410744645035,-3.049347567191454,-3.0308822481086612,-3.014103437458382,-2.931357372048092,-2.897581218240195,-2.8308264350219408,-2.8197648527490387,-2.695339684546382,-2.6571911512898847,-2.6545542649215776,-2.582745699496253,-2.548298105872271,-2.5454091207147416,-2.532164471102243,-2.5232676676802304,-2.5232676676802295,-2.516789292130125,-2.5167892921301243</t>
  </si>
  <si>
    <t>0.015623331069946289,0.12734746932983398,0.22109460830688477,0.26796793937683105,0.4085884094238281,0.4085884094238281,0.5023353099822998,0.5335848331451416,0.6585805416107178,0.7054538726806641,0.7367033958435059,0.7679524421691895,0.8929460048675537,1.080442190170288,1.1898138523101807,1.314810037612915,1.4241819381713867,1.471055269241333,1.549177646636963,1.7522964477539062,1.9218924045562744,2.0781373977661133,2.125206708908081,2.4688313007354736,2.5313291549682617,2.578202724456787,2.734447956085205,2.953191041946411,3.7500412464141846,4.2031519412994385,4.375021457672119,4.671887159347534,6.42183256149292,7.671793699264526,9.593608140945435,13.093498468399048,15.327801942825317,29.873048067092896,32.26359820365906</t>
  </si>
  <si>
    <t>1,12,22,27,42,43,53,57,70,75,79,82,96,116,128,142,153,158,167,189,207,224,230,266,274,279,295,320,405,454,472,505,695,829,1038,1418,1658,3232,3492</t>
  </si>
  <si>
    <t>50:48.4</t>
  </si>
  <si>
    <t>52:44.4</t>
  </si>
  <si>
    <t>-2.5035914125336247,-2.5035914125336247,-2.5035914125336247,-2.5035914125336247,-2.5035914125336247,-2.5035914125336247,-2.5035914125336247,-2.5035914125336247,-2.5035914125336247,-2.5035914125336247,-2.5035914125336247,-2.5035914125336247,-2.5035914125336247,-2.5035914125336247,-2.5035914125336247,-2.5035914125336247,-2.5035914125336247,-2.5035914125336247,-2.5035914125336247,-2.5035914125336247,-2.5035914125336247,-2.5035914125336247,-2.5035914125336247,-2.5035914125336247,-2.5035914125336247,-2.5035914125336247,-2.5035914125336247,-2.5035914125336247,-2.5035914125336247,-2.5035914125336247</t>
  </si>
  <si>
    <t>1072748189123431281230835,1072748189123431281230835,1072748189123431281230835,1072748189123431281230835,1072748189123431281230835,1072748189123431281230835,1072748189123431281230835,1072748189123431281230835,1072748189123431281230835,1072748189123431281230835,1072748189123431281230835,1072748189123431281230835,1072748189123431281230835,1072748189123431281230835,1072748189123431281230835,1072748189123431281230835,1072748189123431281230835,1072748189123431281230835,1072748189123431281230835,1072748189123431281230835,1072748189123431281230835,1072748189123431281230835,1072748189123431281230835,1072748189123431281230835,1072748189123431281230835,1072748189123431281230835,1072748189123431281230835,1072748189123431281230835,1072748189123431281230835,1072748189123431281230835</t>
  </si>
  <si>
    <t>-4.2302734067682115,-4.06595095085907,-4.014285763720826,-3.951653267310614,-3.9484942618067405,-3.9070967021566476,-3.8396735015723342,-3.7789694000117175,-3.772320477992719,-3.7459717692911925,-3.7457270054489906,-3.731665244702176,-3.711135296273799,-3.651287712985429,-3.628350625566101,-3.6201045122499163,-3.568268742321981,-3.5495300377731835,-3.5211843944522183,-3.4740263853759425,-3.4393924954819113,-3.289909327605482,-3.2178987106773063,-3.1244090249859653,-3.091218951716356,-3.085106451166682,-2.8168917827649427,-2.7523128295140777,-2.749390527663091,-2.6974362504271157,-2.69451394857613,-2.6873161236333836,-2.65225491261294,-2.6115041511486066,-2.5742068862736778,-2.5439051187755433,-2.5409418497594376,-2.5035914125336247</t>
  </si>
  <si>
    <t>0.015624523162841797,0.031249046325683594,0.11163187026977539,0.1272563934326172,0.15850543975830078,0.28350138664245605,0.28350138664245605,0.31475090980529785,0.33037519454956055,0.36162424087524414,0.37724876403808594,0.5022444725036621,0.595991849899292,0.6116163730621338,0.7209882736206055,0.7209882736206055,0.7678613662719727,0.7834858894348145,0.8147354125976562,0.8303594589233398,0.8459839820861816,0.8616087436676025,0.9241063594818115,0.9397311210632324,0.9709799289703369,1.0803515911102295,1.0959761142730713,1.189723014831543,1.4553413391113281,1.5490868091583252,2.5469861030578613,2.8126027584075928,2.859476089477539,3.562579393386841,4.140684127807617,6.234370470046997,15.39061164855957,23.24974036216736</t>
  </si>
  <si>
    <t>1,2,10,13,16,29,30,33,34,37,40,53,63,65,75,76,81,82,85,87,89,91,97,100,103,114,116,126,155,164,273,302,307,380,439,658,1642,2491</t>
  </si>
  <si>
    <t>02:01.1</t>
  </si>
  <si>
    <t>04:25.0</t>
  </si>
  <si>
    <t>-2.4987774704362544,-2.4987774704362544,-2.4987774704362544,-2.4987774704362544,-2.4987774704362544,-2.4987774704362544,-2.4987774704362544,-2.4987774704362544,-2.4987774704362544,-2.4987774704362544,-2.4987774704362544,-2.4987774704362544,-2.4987774704362544,-2.4987774704362544,-2.4987774704362544,-2.4987774704362544,-2.4987774704362544,-2.4987774704362544,-2.4987774704362544,-2.4987774704362544,-2.4987774704362544,-2.4987774704362544,-2.4987774704362544,-2.4987774704362544,-2.4987774704362544,-2.4987774704362544,-2.4987774704362544,-2.4987774704362544,-2.4987774704362544,-2.4987774704362544</t>
  </si>
  <si>
    <t>1124698273820437848801342,1124698273820437848801342,1124698273820437848801342,1124698273820437848801342,1124698273820437848801342,1124698273820437848801342,1124698273820437848801342,1124698273820437848801342,1124698273820437848801342,1124698273820437848801342,1124698273820437848801342,1124698273820437848801342,1124698273820437848801342,1124698273820437848801342,1124698273820437848801342,1124698273820437848801342,1124698273820437848801342,1124698273820437848801342,1124698273820437848801342,1124698273820437848801342,1124698273820437848801342,1124698273820437848801342,1124698273820437848801342,1124698273820437848801342,1124698273820437848801342,1124698273820437848801342,1124698273820437848801342,1124698273820437848801342,1124698273820437848801342,1124698273820437848801342</t>
  </si>
  <si>
    <t>-4.480225215830713,-4.4345919599629555,-4.421433381987594,-4.378882477143661,-4.376841952436337,-4.222059012386326,-4.1509515826225,-4.1248885608168555,-4.072468355387964,-3.98730279656669,-3.9231791703830488,-3.8076366256259795,-3.757512805475056,-3.716421992899588,-3.6559086643346337,-3.6423842435610245,-3.6397898603190564,-3.524753352233292,-3.496071387001938,-3.479918960468845,-3.3937350682366767,-3.353092385119456,-3.3035556148539102,-3.26927729661919,-3.1931117552539474,-3.1858800996043195,-3.1317570375995096,-3.119555370756559,-3.116560978478307,-3.051575889615742,-3.041188512715664,-3.037586984643121,-2.9037345463139737,-2.8508034765147032,-2.823063299149606,-2.8105569813344875,-2.732548685617529,-2.7152285890261174,-2.712415127592656,-2.7124151275926556,-2.639477771834512,-2.612731732141803,-2.6072365891830263,-2.604699041311704,-2.5964784625583004,-2.5561677777134144,-2.528508145403507,-2.5285081454035057,-2.5212938068955353,-2.508928634466175,-2.5014080910623533,-2.498777470436255,-2.4987774704362544</t>
  </si>
  <si>
    <t>0.015625953674316406,0.18980073928833008,0.23667407035827637,0.23667407035827637,0.26792144775390625,0.28354573249816895,0.33041930198669434,0.3929173946380615,0.3929173946380615,0.4241666793823242,0.4397909641265869,0.4866645336151123,0.5647871494293213,0.5960361957550049,0.6116607189178467,0.6272852420806885,0.6585342884063721,0.6897833347320557,0.7054076194763184,0.7835302352905273,0.8616528511047363,1.0178978443145752,1.033522367477417,1.111645221710205,1.1272692680358887,1.1428940296173096,1.267890214920044,1.4397597312927246,1.6585028171539307,1.8147480487823486,1.924119472503662,2.6763691902160645,2.8750319480895996,3.2187705039978027,3.4062650203704834,3.5625100135803223,3.578134536743164,3.9999964237213135,4.5937278270721436,4.890593528747559,5.15621018409729,6.984278202056885,7.843626022338867,7.984246492385864,11.421639204025269,12.702848672866821,14.687161684036255,17.468324184417725,27.077398777008057,28.18752384185791,34.81231451034546,46.87443828582764,51.73366117477417</t>
  </si>
  <si>
    <t>1,19,23,24,27,28,33,40,41,44,46,50,58,62,64,65,69,72,73,82,90,107,108,117,118,120,134,151,176,192,204,286,307,344,365,381,384,430,494,526,555,754,847,863,1238,1378,1593,1895,2930,3050,3770,5083,5613</t>
  </si>
  <si>
    <t>59:25.2</t>
  </si>
  <si>
    <t>01:59.5</t>
  </si>
  <si>
    <t>-2.486607810599432,-2.486607810599432,-2.486607810599432,-2.486607810599432,-2.486607810599432,-2.486607810599432,-2.486607810599432,-2.486607810599432,-2.486607810599432,-2.486607810599432,-2.486607810599432,-2.486607810599432,-2.486607810599432,-2.486607810599432,-2.486607810599432,-2.486607810599432,-2.486607810599432,-2.486607810599432,-2.486607810599432,-2.486607810599432,-2.486607810599432,-2.486607810599432,-2.486607810599432,-2.486607810599432,-2.486607810599432,-2.486607810599432,-2.486607810599432,-2.486607810599432,-2.486607810599432,-2.486607810599432</t>
  </si>
  <si>
    <t>868551764678679794991246,868551764678679794991246,868551764678679794991246,868551764678679794991246,868551764678679794991246,868551764678679794991246,868551764678679794991246,868551764678679794991246,868551764678679794991246,868551764678679794991246,868551764678679794991246,868551764678679794991246,868551764678679794991246,868551764678679794991246,868551764678679794991246,868551764678679794991246,868551764678679794991246,868551764678679794991246,868551764678679794991246,868551764678679794991246,868551764678679794991246,868551764678679794991246,868551764678679794991246,868551764678679794991246,868551764678679794991246,868551764678679794991246,868551764678679794991246,868551764678679794991246,868551764678679794991246,868551764678679794991246</t>
  </si>
  <si>
    <t>-4.293748071257048,-3.8099495006348825,-3.780368162313495,-3.4766682085898055,-3.4298320936748157,-3.34939817034251,-3.302278897201752,-3.28276600552307,-3.257138041845198,-3.175597714750431,-3.150108437524859,-3.128388530468412,-3.1256706727140346,-3.047055477938164,-3.0253933926350687,-3.01422744087087,-2.9897272519050966,-2.9088981688725366,-2.8583598978610985,-2.814492180175649,-2.7739506389324586,-2.7701141269928873,-2.768665289418372,-2.7234687955973844,-2.7162844580839307,-2.7097325712123173,-2.6933680467608667,-2.661421582766365,-2.63228647023399,-2.615749728810938,-2.615749728810937,-2.61314661912804,-2.6110761042111688,-2.6101997645556296,-2.5733834108063824,-2.5465506632789725,-2.5235680946416625,-2.5021881188727937,-2.5021881188727932,-2.4866078105994323,-2.486607810599432</t>
  </si>
  <si>
    <t>0.015623331069946289,0.06474018096923828,0.18973731994628906,0.22098636627197266,0.29910874366760254,0.3772315979003906,0.3928558826446533,0.4084806442260742,0.5022280216217041,0.6115989685058594,0.7053463459014893,0.7678442001342773,0.7678442001342773,0.861591100692749,0.9397139549255371,1.2209551334381104,1.5334453582763672,1.7521882057189941,2.1251473426818848,2.5156452655792236,2.625016927719116,2.8750088214874268,3.015629768371582,4.031222820281982,4.171843528747559,4.296839475631714,4.359337568283081,4.484333753585815,4.593705415725708,4.765575170516968,5.0780651569366455,8.921693086624146,9.796666383743286,12.015347957611084,15.171499252319336,24.46684432029724,39.81239366531372,45.82783007621765,46.04657340049744,52.57761883735657,62.53094244003296</t>
  </si>
  <si>
    <t>1,5,20,23,31,40,42,44,54,65,76,82,83,93,102,133,166,191,231,274,285,313,328,440,456,469,476,490,502,521,555,975,1070,1314,1660,2674,4343,5001,5026,5741,6829</t>
  </si>
  <si>
    <t>42:45.0</t>
  </si>
  <si>
    <t>44:57.5</t>
  </si>
  <si>
    <t>-2.4849464316734133,-2.4849464316734133,-2.4849464316734133,-2.4849464316734133,-2.4849464316734133,-2.4849464316734133,-2.4849464316734133,-2.4849464316734133,-2.4849464316734133,-2.4849464316734133,-2.4849464316734133,-2.4849464316734133,-2.4849464316734133,-2.4849464316734133,-2.4849464316734133,-2.4849464316734133,-2.4849464316734133,-2.4849464316734133,-2.4849464316734133,-2.4849464316734133,-2.4849464316734133,-2.4849464316734133,-2.4849464316734133,-2.4849464316734133,-2.4849464316734133,-2.4849464316734133,-2.4849464316734133,-2.4849464316734133,-2.4849464316734133,-2.4849464316734133</t>
  </si>
  <si>
    <t>1058581053646158990722039,1058581053646158990722039,1058581053646158990722039,1058581053646158990722039,1058581053646158990722039,1058581053646158990722039,1058581053646158990722039,1058581053646158990722039,1058581053646158990722039,1058581053646158990722039,1058581053646158990722039,1058581053646158990722039,1058581053646158990722039,1058581053646158990722039,1058581053646158990722039,1058581053646158990722039,1058581053646158990722039,1058581053646158990722039,1058581053646158990722039,1058581053646158990722039,1058581053646158990722039,1058581053646158990722039,1058581053646158990722039,1058581053646158990722039,1058581053646158990722039,1058581053646158990722039,1058581053646158990722039,1058581053646158990722039,1058581053646158990722039,1058581053646158990722039</t>
  </si>
  <si>
    <t>-4.076445546657961,-3.7912445400687673,-3.5929466155572998,-3.4816989354753574,-3.428932133260108,-3.3824484391939094,-3.3758245452456057,-3.3508824467373817,-3.214871698227755,-3.1841616713302234,-3.1338932633989276,-3.1248302640028953,-3.099719352671446,-3.038551480882874,-3.035227501186214,-2.8840136368790508,-2.8024737458987494,-2.7944666401860494,-2.786464196635524,-2.739079278511964,-2.7058148975396508,-2.7002037219037653,-2.6851918600171847,-2.6399875619334514,-2.631664964108147,-2.605409398834562,-2.5823511565907147,-2.5809775264531547,-2.5771019158228015,-2.5408348991849454,-2.531657239313183,-2.5315869636738713,-2.4938573743271997,-2.493857374327199,-2.489261363178521,-2.4849464316734133</t>
  </si>
  <si>
    <t>0.015623331069946289,0.26798176765441895,0.3617284297943115,0.4398510456085205,0.5023491382598877,0.5492229461669922,0.5648469924926758,0.6742188930511475,0.7210919857025146,0.7992148399353027,0.8304636478424072,1.0335822105407715,1.080456018447876,1.1273295879364014,1.5023179054260254,1.875150203704834,2.1720073223114014,2.937609910964966,3.156353235244751,3.593839645385742,3.6250884532928467,4.156322240829468,4.875049352645874,5.9375159740448,6.078136920928955,8.921797513961792,10.031137704849243,11.562340021133423,12.765427112579346,15.437620639801025,16.250097036361694,18.140662670135498,27.031009435653687,28.28096866607666,34.827640533447266,39.82748365402222</t>
  </si>
  <si>
    <t>1,28,38,46,53,58,60,71,77,85,89,110,116,120,161,201,233,316,339,388,391,448,527,641,656,966,1086,1252,1383,1670,1758,1959,2924,3059,3766,4308</t>
  </si>
  <si>
    <t>52:46.0</t>
  </si>
  <si>
    <t>54:50.7</t>
  </si>
  <si>
    <t>-2.4262601319857082,-2.4262601319857082,-2.4262601319857082,-2.4262601319857082,-2.4262601319857082,-2.4262601319857082,-2.4262601319857082,-2.4262601319857082,-2.4262601319857082,-2.4262601319857082,-2.4262601319857082,-2.4262601319857082,-2.4262601319857082,-2.4262601319857082,-2.4262601319857082,-2.4262601319857082,-2.4262601319857082,-2.4262601319857082,-2.4262601319857082,-2.4262601319857082,-2.4262601319857082,-2.4262601319857082,-2.4262601319857082,-2.4262601319857082,-2.4262601319857082,-2.4262601319857082,-2.4262601319857082,-2.4262601319857082,-2.4262601319857082,-2.4262601319857082</t>
  </si>
  <si>
    <t>1141222447485581799735653,1141222447485581799735653,1141222447485581799735653,1141222447485581799735653,1141222447485581799735653,1141222447485581799735653,1141222447485581799735653,1141222447485581799735653,1141222447485581799735653,1141222447485581799735653,1141222447485581799735653,1141222447485581799735653,1141222447485581799735653,1141222447485581799735653,1141222447485581799735653,1141222447485581799735653,1141222447485581799735653,1141222447485581799735653,1141222447485581799735653,1141222447485581799735653,1141222447485581799735653,1141222447485581799735653,1141222447485581799735653,1141222447485581799735653,1141222447485581799735653,1141222447485581799735653,1141222447485581799735653,1141222447485581799735653,1141222447485581799735653,1141222447485581799735653</t>
  </si>
  <si>
    <t>-4.2814346681418805,-4.145724736231717,-4.030046148447028,-3.9201115434650182,-3.7799776218742345,-3.7728645207988873,-3.7643917210836673,-3.7283752892167814,-3.707629205840571,-3.6557139002935326,-3.606142877634616,-3.546297823621922,-3.4925683708854156,-3.484231678982831,-3.453834628656299,-3.4051429749501776,-3.3921734305484716,-3.3825436890967926,-3.2612476159660604,-3.2211925707518083,-3.190876085617987,-3.178177870071377,-3.1682733388888003,-3.0263087511071682,-2.9957187782633885,-2.896123482318599,-2.8917490204672185,-2.8362065403686105,-2.789325853930913,-2.775929397628207,-2.721391888044957,-2.6736570990333246,-2.6654310509315557,-2.658516684692584,-2.642845248850972,-2.639035453563885,-2.6315108892491477,-2.630391366022924,-2.609682652683944,-2.602012888399201,-2.5964840258384885,-2.584315752861658,-2.5789367864206185,-2.5100960510553376,-2.4776079887956857,-2.440342829767539,-2.4262601319857082</t>
  </si>
  <si>
    <t>0.015623331069946289,0.2523186206817627,0.3148167133331299,0.43981289863586426,0.45543718338012695,0.5804336071014404,0.6741805076599121,0.7523031234741211,0.7835514545440674,0.8148009777069092,0.8616747856140137,0.9554216861724854,1.0022952556610107,1.0491688251495361,1.0804178714752197,1.1116671562194824,1.1116671562194824,1.127291202545166,1.1429157257080078,1.2522873878479004,1.3304100036621094,1.361659049987793,1.361659049987793,1.3929078578948975,1.4241571426391602,1.5491528511047363,1.8439702987670898,2.1719725131988525,2.5782113075256348,3.812547445297241,6.421841144561768,7.046821594238281,8.703019857406616,10.234221696853638,10.406091213226318,10.859201908111572,11.406059980392456,12.234158992767334,12.28103256225586,12.781016826629639,13.281001091003418,13.359124183654785,15.296957731246948,15.890690565109253,16.515671253204346,27.421579360961914,32.015185594558716</t>
  </si>
  <si>
    <t>1,26,32,46,47,61,72,80,84,86,91,102,106,112,115,118,119,120,122,134,142,145,146,150,153,166,198,234,278,411,694,763,943,1108,1127,1177,1236,1325,1330,1384,1439,1447,1657,1721,1787,2969,3468</t>
  </si>
  <si>
    <t>06:41.3</t>
  </si>
  <si>
    <t>09:13.8</t>
  </si>
  <si>
    <t>-2.565907378619717,-2.565907378619717,-2.565907378619717,-2.565907378619717,-2.565907378619717,-2.565907378619717,-2.565907378619717,-2.565907378619717,-2.565907378619717,-2.565907378619717,-2.565907378619717,-2.565907378619717,-2.565907378619717,-2.565907378619717,-2.565907378619717,-2.565907378619717,-2.565907378619717,-2.565907378619717,-2.565907378619717,-2.565907378619717,-2.565907378619717,-2.565907378619717,-2.565907378619717,-2.565907378619717,-2.565907378619717,-2.565907378619717,-2.565907378619717,-2.565907378619717,-2.565907378619717,-2.565907378619717</t>
  </si>
  <si>
    <t>417388597000748640784312,417388597000748640784312,417388597000748640784312,417388597000748640784312,417388597000748640784312,417388597000748640784312,417388597000748640784312,417388597000748640784312,417388597000748640784312,417388597000748640784312,417388597000748640784312,417388597000748640784312,417388597000748640784312,417388597000748640784312,417388597000748640784312,417388597000748640784312,417388597000748640784312,417388597000748640784312,417388597000748640784312,417388597000748640784312,417388597000748640784312,417388597000748640784312,417388597000748640784312,417388597000748640784312,417388597000748640784312,417388597000748640784312,417388597000748640784312,417388597000748640784312,417388597000748640784312,417388597000748640784312</t>
  </si>
  <si>
    <t>-4.572919253697241,-4.375130390636531,-4.135795426832689,-4.129580212164834,-4.006392940896507,-3.9952682223429745,-3.98192094623663,-3.895971043781091,-3.874256219866004,-3.749748909470422,-3.6694088954539446,-3.635025127352161,-3.6286955263579594,-3.5672395236258128,-3.529406148104237,-3.43033958479505,-3.358501249080131,-3.33953456202956,-3.2461891718500926,-3.2383852388903853,-3.21825412135181,-3.095661832191134,-3.0885344933278205,-3.0872070750553746,-3.018368664479128,-3.005123833284762,-2.992330798783536,-2.981300986790034,-2.977685864959285,-2.9161028827450726,-2.9159985100357484,-2.8982665818800952,-2.8567824795912906,-2.8509348288545224,-2.8362378621703357,-2.809989949606927,-2.8078273597217116,-2.7919456642856586,-2.7853556822680825,-2.7392469605509286,-2.7320104480696905,-2.7259543843534106,-2.6931742489235764,-2.674203282550496,-2.66557357729134,-2.6648402936491897,-2.644406695446305,-2.600749392005829,-2.6007493920058287,-2.5659073786197175,-2.565907378619717</t>
  </si>
  <si>
    <t>0.015623331069946289,0.11168837547302246,0.22106003761291504,0.4085543155670166,0.439802885055542,0.4710516929626465,0.4866764545440674,0.5647988319396973,0.6116724014282227,0.6585462093353271,0.6741704940795898,0.6741704940795898,0.814791202545166,0.8460402488708496,0.8460402488708496,0.9397871494293213,0.971036434173584,1.1429057121276855,1.267902135848999,1.408522129058838,1.4866445064544678,1.5178935527801514,1.658515214920044,1.7522621154785156,1.7971041202545166,1.9375011920928955,2.0781216621398926,2.218989133834839,2.3752338886260986,2.4221079349517822,3.0627126693725586,3.547072410583496,3.859562635421753,3.937685489654541,4.000182867050171,4.156432390213013,4.656416893005371,6.250112771987915,7.015713691711426,7.234456777572632,9.156272411346436,10.921842098236084,12.203050136566162,12.546789646148682,18.3591091632843,22.87498927116394,34.03088998794556,35.12460374832153,36.9214243888855,46.26488161087036,59.701961040496826</t>
  </si>
  <si>
    <t>1,10,22,42,45,48,51,59,63,68,70,71,85,88,89,98,102,120,133,148,157,161,176,186,190,205,221,235,252,257,327,379,413,421,429,445,499,671,755,777,985,1175,1314,1351,1979,2467,3674,3791,3984,4998,6453</t>
  </si>
  <si>
    <t>11:34.4</t>
  </si>
  <si>
    <t>13:44.6</t>
  </si>
  <si>
    <t>-2.4679123297728482,-2.4679123297728482,-2.4679123297728482,-2.4679123297728482,-2.4679123297728482,-2.4679123297728482,-2.4679123297728482,-2.4679123297728482,-2.4679123297728482,-2.4679123297728482,-2.4679123297728482,-2.4679123297728482,-2.4679123297728482,-2.4679123297728482,-2.4679123297728482,-2.4679123297728482,-2.4679123297728482,-2.4679123297728482,-2.4679123297728482,-2.4679123297728482,-2.4679123297728482,-2.4679123297728482,-2.4679123297728482,-2.4679123297728482,-2.4679123297728482,-2.4679123297728482,-2.4679123297728482,-2.4679123297728482,-2.4679123297728482,-2.4679123297728482</t>
  </si>
  <si>
    <t>690824218248115041957760,690824218248115041957760,690824218248115041957760,690824218248115041957760,690824218248115041957760,690824218248115041957760,690824218248115041957760,690824218248115041957760,690824218248115041957760,690824218248115041957760,690824218248115041957760,690824218248115041957760,690824218248115041957760,690824218248115041957760,690824218248115041957760,690824218248115041957760,690824218248115041957760,690824218248115041957760,690824218248115041957760,690824218248115041957760,690824218248115041957760,690824218248115041957760,690824218248115041957760,690824218248115041957760,690824218248115041957760,690824218248115041957760,690824218248115041957760,690824218248115041957760,690824218248115041957760,690824218248115041957760</t>
  </si>
  <si>
    <t>-3.8900875112700986,-3.755526665784913,-3.650002320790824,-3.602192888433921,-3.587195504117725,-3.4494838074805663,-3.342247781824282,-3.318153855127632,-3.300928593534374,-3.188884203116959,-3.176393226366421,-3.144037277520015,-3.123633400822028,-3.1206111851036744,-3.095103035357403,-2.9967529530446315,-2.9725791479542796,-2.9512405510236768,-2.862544464254759,-2.8426822556428686,-2.842682255642868,-2.8352339952549386,-2.7174451028622775,-2.710004697437108,-2.709372832125056,-2.5964037166932634,-2.5455422135355685,-2.5373490657189905,-2.530534326968275,-2.530534326968274,-2.526263845506824,-2.526176222616149,-2.526176222616148,-2.5112910568047644,-2.47527700298048,-2.4679123297728482</t>
  </si>
  <si>
    <t>0.01562356948852539,0.031248092651367188,0.15856122970581055,0.2991816997528076,0.346055269241333,0.4085533618927002,0.424177885055542,0.5335497856140137,0.5335497856140137,0.5647983551025391,0.6585454940795898,0.7054188251495361,0.799166202545166,0.8460397720336914,0.8616642951965332,0.9554111957550049,1.0335338115692139,1.0804071426391602,1.0960321426391602,1.2366526126861572,2.281392812728882,3.046994209289551,3.093867301940918,3.546978235244751,3.937591075897217,4.734441041946411,6.656255722045898,9.296796560287476,14.202894687652588,15.671598434448242,21.108928203582764,21.57766342163086,22.718252658843994,25.858779430389404,34.249810218811035,37.23409175872803</t>
  </si>
  <si>
    <t>1,2,15,30,35,42,44,55,56,60,70,75,84,89,91,102,110,115,116,132,245,328,333,383,425,512,720,1005,1536,1695,2284,2334,2457,2799,3705,4029</t>
  </si>
  <si>
    <t>18:53.9</t>
  </si>
  <si>
    <t>20:57.7</t>
  </si>
  <si>
    <t>-2.453159036580893,-2.453159036580893,-2.453159036580893,-2.453159036580893,-2.453159036580893,-2.453159036580893,-2.453159036580893,-2.453159036580893,-2.453159036580893,-2.453159036580893,-2.453159036580893,-2.453159036580893,-2.453159036580893,-2.453159036580893,-2.453159036580893,-2.453159036580893,-2.453159036580893,-2.453159036580893,-2.453159036580893,-2.453159036580893,-2.453159036580893,-2.453159036580893,-2.453159036580893,-2.453159036580893,-2.453159036580893,-2.453159036580893,-2.453159036580893,-2.453159036580893,-2.453159036580893,-2.453159036580893</t>
  </si>
  <si>
    <t>88106219707303324112060,88106219707303324112060,88106219707303324112060,88106219707303324112060,88106219707303324112060,88106219707303324112060,88106219707303324112060,88106219707303324112060,88106219707303324112060,88106219707303324112060,88106219707303324112060,88106219707303324112060,88106219707303324112060,88106219707303324112060,88106219707303324112060,88106219707303324112060,88106219707303324112060,88106219707303324112060,88106219707303324112060,88106219707303324112060,88106219707303324112060,88106219707303324112060,88106219707303324112060,88106219707303324112060,88106219707303324112060,88106219707303324112060,88106219707303324112060,88106219707303324112060,88106219707303324112060,88106219707303324112060</t>
  </si>
  <si>
    <t>-4.397848894429527,-4.388872326963531,-4.311574828419654,-4.154410935925637,-4.009504100957367,-3.8690178044494434,-3.8448371241815202,-3.758963506065237,-3.67164330753641,-3.6301245204231014,-3.627451274739074,-3.5582307259971917,-3.4920321199280533,-3.4838273441282497,-3.436654941103856,-3.264311843099638,-3.236985159912595,-3.123416374494392,-3.0239124487357096,-2.9952835627241132,-2.9625923607372933,-2.90797229661965,-2.896322999368963,-2.8606498615565155,-2.8016914709659204,-2.8007614434645003,-2.799871789334365,-2.7795686153200942,-2.7435600848297836,-2.7272405555615125,-2.724791387599979,-2.705627177476608,-2.7031687281523293,-2.663752619759518,-2.631891036778873,-2.5902285026303167,-2.5876189833548926,-2.584821690018289,-2.5762316418929228,-2.576231641892922,-2.5232646854755965,-2.5124707520802696,-2.512470752080269,-2.5062626812397233,-2.476236664217568,-2.4608287031850464,-2.4608287031850455,-2.453159036580893</t>
  </si>
  <si>
    <t>0.015625,0.17414450645446777,0.20539379119873047,0.23664259910583496,0.26789188385009766,0.4085121154785156,0.5335066318511963,0.5335066318511963,0.5803802013397217,0.7210006713867188,0.7991232872009277,0.8459968566894531,1.0491154193878174,1.1116135120391846,1.3147320747375488,1.455352544784546,1.6272222995758057,1.6428468227386475,1.7834675312042236,1.9375944137573242,2.1875171661376953,2.1875171661376953,2.2812678813934326,2.312516927719116,2.4375128746032715,3.078117847442627,3.5624783039093018,4.9686853885650635,7.125037908554077,7.453152656555176,7.968761205673218,8.281249761581421,8.640615224838257,8.734362125396729,9.249971628189087,10.406184911727905,11.40615200996399,11.640519618988037,11.796764612197876,12.327998161315918,13.531086921691895,15.218533992767334,17.077850818634033,18.859045267105103,19.312155961990356,24.405746459960938,25.70258092880249,30.889918565750122</t>
  </si>
  <si>
    <t>1,17,21,24,28,43,56,57,61,76,85,89,111,118,140,155,174,176,190,207,234,235,244,247,262,331,383,535,769,804,859,892,930,941,997,1121,1229,1254,1270,1328,1457,1637,1839,2032,2081,2632,2772,3333</t>
  </si>
  <si>
    <t>23:15.0</t>
  </si>
  <si>
    <t>25:00.3</t>
  </si>
  <si>
    <t>-2.4526242379998298,-2.4526242379998298,-2.4526242379998298,-2.4526242379998298,-2.4526242379998298,-2.4526242379998298,-2.4526242379998298,-2.4526242379998298,-2.4526242379998298,-2.4526242379998298,-2.4526242379998298,-2.4526242379998298,-2.4526242379998298,-2.4526242379998298,-2.4526242379998298,-2.4526242379998298,-2.4526242379998298,-2.4526242379998298,-2.4526242379998298,-2.4526242379998298,-2.4526242379998298,-2.4526242379998298,-2.4526242379998298,-2.4526242379998298,-2.4526242379998298,-2.4526242379998298,-2.4526242379998298,-2.4526242379998298,-2.4526242379998298,-2.4526242379998298</t>
  </si>
  <si>
    <t>693074596085330387629350,693074596085330387629350,693074596085330387629350,693074596085330387629350,693074596085330387629350,693074596085330387629350,693074596085330387629350,693074596085330387629350,693074596085330387629350,693074596085330387629350,693074596085330387629350,693074596085330387629350,693074596085330387629350,693074596085330387629350,693074596085330387629350,693074596085330387629350,693074596085330387629350,693074596085330387629350,693074596085330387629350,693074596085330387629350,693074596085330387629350,693074596085330387629350,693074596085330387629350,693074596085330387629350,693074596085330387629350,693074596085330387629350,693074596085330387629350,693074596085330387629350,693074596085330387629350,693074596085330387629350</t>
  </si>
  <si>
    <t>-4.252533076117367,-4.1787636113226085,-3.828353797151624,-3.733871033784003,-3.621195794809519,-3.5082764329899954,-3.2941025006558124,-3.09380849280507,-2.979104382804614,-2.9264853185420727,-2.9218109121361,-2.9218109121360993,-2.9049923933540844,-2.8930055946739466,-2.8706253567105304,-2.8651688744306685,-2.861244873042595,-2.818160113029396,-2.8112538224971457,-2.806586918269213,-2.787011974083796,-2.7308008394091052,-2.727385542823899,-2.717554223373312,-2.6514541555867934,-2.538972537926025,-2.538405435152362,-2.5215488147895693,-2.520981705207854,-2.456046677378281,-2.452711661691116,-2.4526242379998298</t>
  </si>
  <si>
    <t>0.015623331069946289,0.22103667259216309,0.28353428840637207,0.47102832794189453,0.517902135848999,0.5491514205932617,0.6428980827331543,0.7210206985473633,0.8772659301757812,0.9866375923156738,1.1741313934326172,1.5803687572479248,1.658491611480713,1.890608549118042,2.1251792907714844,2.343806028366089,2.6719207763671875,3.1875295639038086,3.4375219345092773,3.5156450271606445,3.828136444091797,4.3749940395355225,4.796855926513672,5.109346151351929,5.468709707260132,6.234310865402222,6.734295129776001,6.874915838241577,6.968662977218628,8.562363147735596,11.187280893325806,12.32787013053894</t>
  </si>
  <si>
    <t>1,23,29,50,54,58,68,77,94,106,126,170,178,204,229,253,287,343,371,378,413,472,518,552,591,673,727,742,753,926,1211,1334</t>
  </si>
  <si>
    <t>04:26.6</t>
  </si>
  <si>
    <t>06:39.6</t>
  </si>
  <si>
    <t>-2.4518083106231314,-2.4518083106231314,-2.4518083106231314,-2.4518083106231314,-2.4518083106231314,-2.4518083106231314,-2.4518083106231314,-2.4518083106231314,-2.4518083106231314,-2.4518083106231314,-2.4518083106231314,-2.4518083106231314,-2.4518083106231314,-2.4518083106231314,-2.4518083106231314,-2.4518083106231314,-2.4518083106231314,-2.4518083106231314,-2.4518083106231314,-2.4518083106231314,-2.4518083106231314,-2.4518083106231314,-2.4518083106231314,-2.4518083106231314,-2.4518083106231314,-2.4518083106231314,-2.4518083106231314,-2.4518083106231314,-2.4518083106231314,-2.4518083106231314</t>
  </si>
  <si>
    <t>717830792048442611427216,717830792048442611427216,717830792048442611427216,717830792048442611427216,717830792048442611427216,717830792048442611427216,717830792048442611427216,717830792048442611427216,717830792048442611427216,717830792048442611427216,717830792048442611427216,717830792048442611427216,717830792048442611427216,717830792048442611427216,717830792048442611427216,717830792048442611427216,717830792048442611427216,717830792048442611427216,717830792048442611427216,717830792048442611427216,717830792048442611427216,717830792048442611427216,717830792048442611427216,717830792048442611427216,717830792048442611427216,717830792048442611427216,717830792048442611427216,717830792048442611427216,717830792048442611427216,717830792048442611427216</t>
  </si>
  <si>
    <t>-4.274151792840225,-4.124310349856768,-4.093286404149368,-4.020071421697735,-3.9940400402887763,-3.7978227566682903,-3.681826395329842,-3.5953626052097136,-3.5458059369488266,-3.5415509703677017,-3.4962026394502885,-3.4374571076516145,-3.4078799421661192,-3.3885918500283583,-3.3317406761585278,-3.314302534739762,-3.3046904535083463,-3.250374518633375,-3.176962623994035,-3.1371166870672056,-3.1182514675198956,-3.0957212204054945,-3.094258605550891,-3.075402992082759,-3.0700418058161585,-2.9951032916805214,-2.99510329168052,-2.959984276005389,-2.9467411010821816,-2.924155622920799,-2.9208725879629904,-2.9208725879629895,-2.854113166429171,-2.827799760011117,-2.7602364370271566,-2.760236437027156,-2.719434285109794,-2.6979392571379037,-2.6542035865681535,-2.5682984577156245,-2.5495906644512814,-2.491020333298906,-2.4904510326815172,-2.4690235629510577,-2.468924530322165,-2.4553623249257424,-2.4518083106231314</t>
  </si>
  <si>
    <t>0.015621662139892578,0.12828826904296875,0.19078731536865234,0.25328540802001953,0.2689096927642822,0.3157837390899658,0.3314077854156494,0.4251551628112793,0.518902063369751,0.5345263481140137,0.5813999176025391,0.6282737255096436,0.7376449108123779,0.7376449108123779,0.7532694339752197,0.8313922882080078,0.8470165729522705,0.972012996673584,0.9876372814178467,1.1282577514648438,1.1438825130462646,1.2063801288604736,1.2220048904418945,1.409499168395996,1.643866777420044,1.706364631652832,2.0313663482666016,2.3282320499420166,2.8750898838043213,3.2500782012939453,3.781311511993408,4.14067530632019,5.218766450881958,5.265639781951904,7.046834230422974,7.562443017959595,8.781155109405518,9.718625545501709,10.077989339828491,10.281108140945435,10.48422646522522,11.07795786857605,11.890432834625244,21.890395402908325,24.10907554626465,37.81243944168091,40.4373574256897</t>
  </si>
  <si>
    <t>1,13,19,26,27,32,35,45,55,57,61,67,78,79,80,89,90,103,105,121,122,129,130,151,176,183,219,250,309,350,408,448,564,569,762,818,951,1053,1092,1114,1136,1200,1288,2373,2613,4099,4383</t>
  </si>
  <si>
    <t>09:15.5</t>
  </si>
  <si>
    <t>11:32.8</t>
  </si>
  <si>
    <t>-2.4517665666103694,-2.4517665666103694,-2.4517665666103694,-2.4517665666103694,-2.4517665666103694,-2.4517665666103694,-2.4517665666103694,-2.4517665666103694,-2.4517665666103694,-2.4517665666103694,-2.4517665666103694,-2.4517665666103694,-2.4517665666103694,-2.4517665666103694,-2.4517665666103694,-2.4517665666103694,-2.4517665666103694,-2.4517665666103694,-2.4517665666103694,-2.4517665666103694,-2.4517665666103694,-2.4517665666103694,-2.4517665666103694,-2.4517665666103694,-2.4517665666103694,-2.4517665666103694,-2.4517665666103694,-2.4517665666103694,-2.4517665666103694,-2.4517665666103694</t>
  </si>
  <si>
    <t>729756053636979239798038,729756053636979239798038,729756053636979239798038,729756053636979239798038,729756053636979239798038,729756053636979239798038,729756053636979239798038,729756053636979239798038,729756053636979239798038,729756053636979239798038,729756053636979239798038,729756053636979239798038,729756053636979239798038,729756053636979239798038,729756053636979239798038,729756053636979239798038,729756053636979239798038,729756053636979239798038,729756053636979239798038,729756053636979239798038,729756053636979239798038,729756053636979239798038,729756053636979239798038,729756053636979239798038,729756053636979239798038,729756053636979239798038,729756053636979239798038,729756053636979239798038,729756053636979239798038,729756053636979239798038</t>
  </si>
  <si>
    <t>-4.717136802409189,-4.566320334684479,-4.506159218359295,-4.40833809176562,-3.9153591127265206,-3.879409294247978,-3.7680111325987715,-3.7630205989948067,-3.6872241429921777,-3.654670321912235,-3.5955410374038035,-3.567226753347909,-3.4507053449367175,-3.366977266128196,-3.3125427109592365,-3.2953832964361447,-3.221743423713664,-3.203970293335102,-3.1696424370787906,-3.0779418166489125,-3.0698749208521923,-3.0038302381734256,-2.9975473000548596,-2.9880403374245548,-2.927538546728401,-2.9108800484259296,-2.867543142253133,-2.853794999095124,-2.8496547579434726,-2.828734361251218,-2.763849278565019,-2.7462375061983826,-2.6761546263196867,-2.6455343053606386,-2.645534305360638,-2.618036021291932,-2.613366041335921,-2.6133660413359205,-2.590248433851284,-2.5783537957118092,-2.57283944375395,-2.5699841173834894,-2.5497551971933157,-2.5492476495054266,-2.5223022651347455,-2.5222115290764853,-2.5220261631908425,-2.519001302419113,-2.502620958551605,-2.467694397855987,-2.4517665666103694</t>
  </si>
  <si>
    <t>0.015624046325683594,0.015624046325683594,0.09694433212280273,0.12819266319274902,0.15944290161132812,0.5188064575195312,0.5656800270080566,0.5969290733337402,0.6594276428222656,0.690676212310791,0.7063009738922119,0.7375495433807373,0.8469212055206299,0.8625459671020508,0.9250438213348389,1.065664291381836,1.206284999847412,1.300032138824463,1.362529993057251,1.4562771320343018,1.6437714099884033,1.7062695026397705,1.9532392024993896,2.0313618183135986,2.111799716949463,2.1430487632751465,2.4242899417877197,2.939898729324341,3.2055153846740723,3.2680134773254395,3.3461360931396484,4.049239158630371,4.486725568771362,7.783497095108032,9.064707040786743,11.06464433670044,11.361510038375854,15.033270120620728,17.783182382583618,18.001925468444824,18.080048084259033,18.111297130584717,18.580032348632812,18.876898288726807,19.1581392288208,20.57996964454651,21.42369508743286,22.954897165298462,32.84521245956421,38.177181243896484,44.35387563705444</t>
  </si>
  <si>
    <t>1,1,9,12,15,55,60,63,69,72,74,78,89,91,98,113,129,139,145,156,176,183,209,217,226,230,259,316,344,351,359,436,483,839,977,1193,1224,1621,1917,1941,1949,1953,2004,2035,2066,2218,2310,2475,3545,4122,4789</t>
  </si>
  <si>
    <t>20:59.3</t>
  </si>
  <si>
    <t>23:13.4</t>
  </si>
  <si>
    <t>-2.4470000134390286,-2.4470000134390286,-2.4470000134390286,-2.4470000134390286,-2.4470000134390286,-2.4470000134390286,-2.4470000134390286,-2.4470000134390286,-2.4470000134390286,-2.4470000134390286,-2.4470000134390286,-2.4470000134390286,-2.4470000134390286,-2.4470000134390286,-2.4470000134390286,-2.4470000134390286,-2.4470000134390286,-2.4470000134390286,-2.4470000134390286,-2.4470000134390286,-2.4470000134390286,-2.4470000134390286,-2.4470000134390286,-2.4470000134390286,-2.4470000134390286,-2.4470000134390286,-2.4470000134390286,-2.4470000134390286,-2.4470000134390286,-2.4470000134390286</t>
  </si>
  <si>
    <t>693167405140587839059238,693167405140587839059238,693167405140587839059238,693167405140587839059238,693167405140587839059238,693167405140587839059238,693167405140587839059238,693167405140587839059238,693167405140587839059238,693167405140587839059238,693167405140587839059238,693167405140587839059238,693167405140587839059238,693167405140587839059238,693167405140587839059238,693167405140587839059238,693167405140587839059238,693167405140587839059238,693167405140587839059238,693167405140587839059238,693167405140587839059238,693167405140587839059238,693167405140587839059238,693167405140587839059238,693167405140587839059238,693167405140587839059238,693167405140587839059238,693167405140587839059238,693167405140587839059238,693167405140587839059238</t>
  </si>
  <si>
    <t>-4.603908167190163,-4.5438038159820335,-4.255363418371566,-4.23356407015836,-4.067347851663562,-3.9825823458205623,-3.9787617962029955,-3.921415454597841,-3.8804062432768305,-3.861782782617056,-3.8163184412223172,-3.803986079259366,-3.7535324233880654,-3.631837291445995,-3.4803117745807253,-3.443070101374803,-3.4384080983779444,-3.4269316769630365,-3.3861378360923435,-3.328400984250366,-3.311391043221484,-3.1897503822758377,-3.1861957248461996,-3.128108380885167,-3.047761538294077,-3.017759729760275,-2.909222030203452,-2.90922203020345,-2.9081278608540524,-2.8943079981841215,-2.850891758302514,-2.836006815564924,-2.821232507170381,-2.7862257908334715,-2.742730136381322,-2.7427301363813212,-2.7421063419705796,-2.7421063419705787,-2.742106341970578,-2.7371749036694224,-2.686857800218557,-2.6813520897036245,-2.64782031194857,-2.6376384186353223,-2.6132280561253336,-2.6131156798254302,-2.531538551541922,-2.49937483161251,-2.494521528552146,-2.4514332632355376,-2.4514332632355362,-2.4513457396189824,-2.451345739618982,-2.451345739618981,-2.4470000134390286</t>
  </si>
  <si>
    <t>0.015623331069946289,0.08046674728393555,0.17421364784240723,0.2992093563079834,0.3304586410522461,0.3929567337036133,0.5492017269134521,0.564826250076294,0.5960752964019775,0.6117000579833984,0.642949104309082,0.642949104309082,0.6585733890533447,0.7835693359375,0.8929409980773926,1.2344162464141846,1.2969141006469727,1.3281633853912354,1.4219107627868652,1.500032901763916,2.2201151847839355,2.2982373237609863,2.626352071762085,2.782597303390503,2.8138463497161865,3.0482139587402344,3.2825815677642822,3.5794472694396973,3.610696792602539,4.345048189163208,4.360672950744629,4.438795566558838,4.454419851303101,4.485668897628784,4.563791513442993,5.032526731491089,5.266894578933716,6.032495498657227,8.251175880432129,8.969903707504272,9.048026084899902,9.1886465549469,10.46985650062561,10.485481262207031,10.532354831695557,11.922935962677002,12.313548803329468,15.579071521759033,17.735254049301147,18.297736406326294,19.01646375656128,22.50072979927063,25.6256320476532,35.781562089920044,40.96890139579773</t>
  </si>
  <si>
    <t>1,7,18,31,34,41,57,59,62,65,67,68,69,83,95,131,138,141,151,159,237,246,280,297,301,326,351,383,387,466,468,476,479,482,489,541,566,649,888,966,975,990,1129,1131,1136,1286,1328,1681,1914,1975,2052,2429,2766,3857,4418</t>
  </si>
  <si>
    <t>15:47.6</t>
  </si>
  <si>
    <t>18:52.3</t>
  </si>
  <si>
    <t>-2.4363208589825494,-2.4363208589825494,-2.4363208589825494,-2.4363208589825494,-2.4363208589825494,-2.4363208589825494,-2.4363208589825494,-2.4363208589825494,-2.4363208589825494,-2.4363208589825494,-2.4363208589825494,-2.4363208589825494,-2.4363208589825494,-2.4363208589825494,-2.4363208589825494,-2.4363208589825494,-2.4363208589825494,-2.4363208589825494,-2.4363208589825494,-2.4363208589825494,-2.4363208589825494,-2.4363208589825494,-2.4363208589825494,-2.4363208589825494,-2.4363208589825494,-2.4363208589825494,-2.4363208589825494,-2.4363208589825494,-2.4363208589825494,-2.4363208589825494</t>
  </si>
  <si>
    <t>683611506421190371169558,683611506421190371169558,683611506421190371169558,683611506421190371169558,683611506421190371169558,683611506421190371169558,683611506421190371169558,683611506421190371169558,683611506421190371169558,683611506421190371169558,683611506421190371169558,683611506421190371169558,683611506421190371169558,683611506421190371169558,683611506421190371169558,683611506421190371169558,683611506421190371169558,683611506421190371169558,683611506421190371169558,683611506421190371169558,683611506421190371169558,683611506421190371169558,683611506421190371169558,683611506421190371169558,683611506421190371169558,683611506421190371169558,683611506421190371169558,683611506421190371169558,683611506421190371169558,683611506421190371169558</t>
  </si>
  <si>
    <t>-4.432633050287191,-4.152944367162032,-4.136699575790155,-3.8910338024305746,-3.833453117579849,-3.7947252836235474,-3.720327834682175,-3.6276957490595994,-3.607289331771364,-3.592155838310022,-3.5164235844521863,-3.510760800588079,-3.4386907415188035,-3.2246842881342395,-3.1524830393625756,-3.126184271861264,-3.059624329172553,-3.0178794870053824,-3.001829671519472,-2.988681540446189,-2.985303161123192,-2.9780091353248648,-2.944923147848218,-2.9012282994937433,-2.8724391169113677,-2.759966776577096,-2.7363680222293025,-2.7317296454631177,-2.710850364780765,-2.6980831287210187,-2.6749354986405285,-2.6682243146856903,-2.66822431468569,-2.6527711509609,-2.632718475076588,-2.6172403892495426,-2.6130542296602823,-2.585696986013305,-2.5555490918073143,-2.5487792023940883,-2.548779202394088,-2.5314726997066046,-2.5205966379547156,-2.5152505775989495,-2.5037695756386453,-2.464515505099474,-2.4645155050994734,-2.458556670649241,-2.452219682675679,-2.43632085898255,-2.4363208589825494</t>
  </si>
  <si>
    <t>0.015625476837158203,0.18986248970031738,0.18986248970031738,0.31485867500305176,0.42423009872436523,0.4711036682128906,0.5023527145385742,0.5492262840270996,0.596099853515625,0.7523448467254639,0.7679696083068848,0.9398388862609863,1.033586025238037,1.1429574489593506,1.2210803031921387,1.502321481704712,1.7210650444030762,1.799187421798706,1.9062747955322266,1.9375293254852295,1.9687778949737549,2.390681266784668,2.84379243850708,2.9687881469726562,3.0469112396240234,3.171907424926758,3.812512159347534,4.421867847442627,4.687484502792358,4.890603542327881,4.921852111816406,7.796760559082031,8.718606948852539,9.468583106994629,9.531081199645996,10.265433073043823,13.703110218048096,13.796855211257935,18.859198808670044,29.59323740005493,36.405524015426636,85.43714714050293,87.20271682739258,87.46833372116089,88.0464403629303,90.46823954582214,92.21818399429321,96.51492524147034,100.17106080055237,104.34280514717102,105.499018907547</t>
  </si>
  <si>
    <t>1,18,19,32,44,49,53,57,62,79,82,100,110,122,130,161,185,194,205,208,212,257,306,321,329,343,413,479,507,529,533,845,945,1025,1033,1111,1484,1495,2042,3210,3949,9270,9461,9490,9554,9816,10005,10470,10867,11320,11446</t>
  </si>
  <si>
    <t>13:46.2</t>
  </si>
  <si>
    <t>15:46.0</t>
  </si>
  <si>
    <t>-2.4332434575671344,-2.4332434575671344,-2.4332434575671344,-2.4332434575671344,-2.4332434575671344,-2.4332434575671344,-2.4332434575671344,-2.4332434575671344,-2.4332434575671344,-2.4332434575671344,-2.4332434575671344,-2.4332434575671344,-2.4332434575671344,-2.4332434575671344,-2.4332434575671344,-2.4332434575671344,-2.4332434575671344,-2.4332434575671344,-2.4332434575671344,-2.4332434575671344,-2.4332434575671344,-2.4332434575671344,-2.4332434575671344,-2.4332434575671344,-2.4332434575671344,-2.4332434575671344,-2.4332434575671344,-2.4332434575671344,-2.4332434575671344,-2.4332434575671344</t>
  </si>
  <si>
    <t>693785389609232205698110,693785389609232205698110,693785389609232205698110,693785389609232205698110,693785389609232205698110,693785389609232205698110,693785389609232205698110,693785389609232205698110,693785389609232205698110,693785389609232205698110,693785389609232205698110,693785389609232205698110,693785389609232205698110,693785389609232205698110,693785389609232205698110,693785389609232205698110,693785389609232205698110,693785389609232205698110,693785389609232205698110,693785389609232205698110,693785389609232205698110,693785389609232205698110,693785389609232205698110,693785389609232205698110,693785389609232205698110,693785389609232205698110,693785389609232205698110,693785389609232205698110,693785389609232205698110,693785389609232205698110</t>
  </si>
  <si>
    <t>-4.7802202489019425,-4.3003090229663625,-4.2908333242008325,-4.053398362665058,-3.6957529307465995,-3.489674911107672,-3.444890110366943,-3.3716313329290726,-3.2491516686937243,-3.207030658235929,-3.1055572248788086,-3.029657301099971,-3.0267998341917974,-2.9582868538424627,-2.811916502813886,-2.80333185216667,-2.8031178774036016,-2.6700328856967905,-2.6051947905904806,-2.604639309121625,-2.5856354337477,-2.555101908555974,-2.4818496608253,-2.433330830457384,-2.433243457567135,-2.4332434575671344</t>
  </si>
  <si>
    <t>0.015623331069946289,0.0648183822631836,0.28356289863586426,0.29918718338012695,0.36168527603149414,0.5335550308227539,0.6273019313812256,0.6585512161254883,0.6741757392883301,0.7991719245910645,0.8772940635681152,0.9554166793823242,1.189784288406372,1.3929030895233154,1.6116445064544678,1.6428935527801514,1.9843952655792236,2.0468950271606445,2.2500782012939453,3.1250507831573486,3.250046730041504,4.312513589859009,5.140612840652466,13.109113216400146,14.562192678451538,27.702802658081055</t>
  </si>
  <si>
    <t>1,5,30,32,38,56,67,70,72,85,94,103,128,151,175,177,215,221,243,340,353,469,560,1430,1589,3023</t>
  </si>
  <si>
    <t>25:02.0</t>
  </si>
  <si>
    <t>27:11.6</t>
  </si>
  <si>
    <t>-2.4596101148842617,-2.4596101148842617,-2.4596101148842617,-2.4596101148842617,-2.4596101148842617,-2.4596101148842617,-2.4596101148842617,-2.4596101148842617,-2.4596101148842617,-2.4596101148842617,-2.4596101148842617,-2.4596101148842617,-2.4596101148842617,-2.4596101148842617,-2.4596101148842617,-2.4596101148842617,-2.4596101148842617,-2.4596101148842617,-2.4596101148842617,-2.4596101148842617,-2.4596101148842617,-2.4596101148842617,-2.4596101148842617,-2.4596101148842617,-2.4596101148842617,-2.4596101148842617,-2.4596101148842617,-2.4596101148842617,-2.4596101148842617,-2.4596101148842617</t>
  </si>
  <si>
    <t>717821028209332672227280,717821028209332672227280,717821028209332672227280,717821028209332672227280,717821028209332672227280,717821028209332672227280,717821028209332672227280,717821028209332672227280,717821028209332672227280,717821028209332672227280,717821028209332672227280,717821028209332672227280,717821028209332672227280,717821028209332672227280,717821028209332672227280,717821028209332672227280,717821028209332672227280,717821028209332672227280,717821028209332672227280,717821028209332672227280,717821028209332672227280,717821028209332672227280,717821028209332672227280,717821028209332672227280,717821028209332672227280,717821028209332672227280,717821028209332672227280,717821028209332672227280,717821028209332672227280,717821028209332672227280</t>
  </si>
  <si>
    <t>-4.380593220872674,-4.110458676613209,-3.7247538699277625,-3.7043478664640874,-3.631808393641557,-3.595613087945045,-3.575256496286712,-3.467141369289177,-3.3910042957378757,-3.3644040207728128,-3.3298522409688553,-3.2066736505035194,-3.067096695096545,-2.971607331898765,-2.946207837533453,-2.903157323049114,-2.8895385081113902,-2.866885630277691,-2.806215815155498,-2.794062747350293,-2.733829046383385,-2.716502476553961,-2.71650247655396,-2.67592099990938,-2.628057626264872,-2.625872015840986,-2.5816492786208354,-2.5800705769572962,-2.549896093915886,-2.543264650138487,-2.543264650138486,-2.5378219938228765,-2.537821993822876,-2.4971319493983524,-2.4651216279701424,-2.465121627970142,-2.459698448680407,-2.459698448680406,-2.459610114884262,-2.4596101148842617</t>
  </si>
  <si>
    <t>0.015623331069946289,0.06473183631896973,0.14285588264465332,0.3459744453430176,0.45534610748291016,0.5178442001342773,0.5334687232971191,0.6115896701812744,0.6584630012512207,0.783458948135376,0.8147082328796387,0.9084553718566895,1.0022022724151611,1.2990679740905762,1.5334374904632568,1.5490617752075195,1.6271843910217285,1.6428089141845703,1.7365562915802002,1.7990539073944092,1.9396746158599854,2.0469014644622803,2.7500133514404297,3.546863317489624,3.8281044960021973,4.171843767166138,4.687452793121338,5.031192064285278,5.3124330043792725,7.109251976013184,9.046691179275513,11.546612977981567,13.624949932098389,14.984283208847046,19.562264442443848,19.93725275993347,20.01537585258484,20.062249422073364,21.593451023101807,37.79606890678406</t>
  </si>
  <si>
    <t>1,6,14,37,48,54,56,65,70,83,87,97,107,140,165,166,175,177,186,194,209,221,298,385,415,453,510,547,578,774,987,1260,1486,1635,2137,2178,2186,2192,2359,4134</t>
  </si>
  <si>
    <t>52:09.4</t>
  </si>
  <si>
    <t>54:59.0</t>
  </si>
  <si>
    <t>-2.5527771421023955,-2.5527771421023955,-2.5527771421023955,-2.5527771421023955,-2.5527771421023955,-2.5527771421023955,-2.5527771421023955,-2.5527771421023955,-2.5527771421023955,-2.5527771421023955,-2.5527771421023955,-2.5527771421023955,-2.5527771421023955,-2.5527771421023955,-2.5527771421023955,-2.5527771421023955,-2.5527771421023955,-2.5527771421023955,-2.5527771421023955,-2.5527771421023955,-2.5527771421023955,-2.5527771421023955,-2.5527771421023955,-2.5527771421023955,-2.5527771421023955,-2.5527771421023955,-2.5527771421023955,-2.5527771421023955,-2.5527771421023955,-2.5527771421023955</t>
  </si>
  <si>
    <t>444360073795118692617295815222,444360073795118692617295815222,444360073795118692617295815222,444360073795118692617295815222,444360073795118692617295815222,444360073795118692617295815222,444360073795118692617295815222,444360073795118692617295815222,444360073795118692617295815222,444360073795118692617295815222,444360073795118692617295815222,444360073795118692617295815222,444360073795118692617295815222,444360073795118692617295815222,444360073795118692617295815222,444360073795118692617295815222,444360073795118692617295815222,444360073795118692617295815222,444360073795118692617295815222,444360073795118692617295815222,444360073795118692617295815222,444360073795118692617295815222,444360073795118692617295815222,444360073795118692617295815222,444360073795118692617295815222,444360073795118692617295815222,444360073795118692617295815222,444360073795118692617295815222,444360073795118692617295815222,444360073795118692617295815222</t>
  </si>
  <si>
    <t>-5.401073185633502,-5.198480755943549,-4.831275067215709,-4.719598307243155,-4.478265762935973,-4.406393372110937,-4.331431613515286,-4.307635456098942,-4.109681327562541,-3.978820090599319,-3.9212155282609436,-3.8876045913792865,-3.8329042194070224,-3.808838881967,-3.687960968156316,-3.642984713997931,-3.6332121984655723,-3.611870663942553,-3.526000008817909,-3.3906023839194446,-3.3558952369946127,-3.2756857603236247,-3.2027299337224493,-3.1844324751767497,-3.180395327885793,-3.169881814471483,-3.10033009664039,-3.084033453001574,-3.074402229854474,-3.0653797598248387,-3.0556865871890113,-2.9602120869911994,-2.9350898373900516,-2.9202518013560925,-2.8905313527766965,-2.834814215264379,-2.783861830543615,-2.7228026140615107,-2.7084720817339654,-2.660924690020498,-2.6577031839622656,-2.6445858294736286,-2.6174664912234196,-2.60931663708951,-2.5753386652944137,-2.5721171592678367,-2.552777142102397,-2.552777142102396,-2.5527771421023955</t>
  </si>
  <si>
    <t>0.015622615814208984,0.04687142372131348,0.08037829399108887,0.12725210189819336,0.28349804878234863,0.470991849899292,0.5491147041320801,0.5959880352020264,0.6741104125976562,0.9084784984588623,0.9241030216217041,1.002225399017334,1.0490992069244385,1.1272215843200684,1.1584703922271729,1.2522175312042236,1.3928382396697998,1.4240870475769043,1.439711570739746,1.5647082328796387,1.6584548950195312,2.1718595027923584,2.3124783039093018,2.437474489212036,3.187452554702759,3.3593225479125977,4.078049898147583,4.640532493591309,7.890430450439453,7.9373040199279785,8.077924966812134,8.093549013137817,8.421663999557495,9.359134435653687,9.531004428863525,11.405945301055908,13.64025068283081,14.812488079071045,17.921764135360718,20.171695232391357,22.343502044677734,22.7497398853302,23.48409152030945,25.1090407371521,33.063759088516235,34.6105854511261,38.641709327697754,42.53221249580383,55.32801365852356</t>
  </si>
  <si>
    <t>1,3,5,9,23,39,46,51,57,78,79,86,90,97,100,108,120,123,125,136,144,189,201,212,278,293,356,405,690,695,707,709,738,820,834,998,1194,1297,1571,1768,1960,1996,2060,2203,2900,3035,3390,3729,4853</t>
  </si>
  <si>
    <t>46:38.8</t>
  </si>
  <si>
    <t>49:03.3</t>
  </si>
  <si>
    <t>-2.5159116682269262,-2.5159116682269262,-2.5159116682269262,-2.5159116682269262,-2.5159116682269262,-2.5159116682269262,-2.5159116682269262,-2.5159116682269262,-2.5159116682269262,-2.5159116682269262,-2.5159116682269262,-2.5159116682269262,-2.5159116682269262,-2.5159116682269262,-2.5159116682269262,-2.5159116682269262,-2.5159116682269262,-2.5159116682269262,-2.5159116682269262,-2.5159116682269262,-2.5159116682269262,-2.5159116682269262,-2.5159116682269262,-2.5159116682269262,-2.5159116682269262,-2.5159116682269262,-2.5159116682269262,-2.5159116682269262,-2.5159116682269262,-2.5159116682269262</t>
  </si>
  <si>
    <t>711784262580696693396854513976,711784262580696693396854513976,711784262580696693396854513976,711784262580696693396854513976,711784262580696693396854513976,711784262580696693396854513976,711784262580696693396854513976,711784262580696693396854513976,711784262580696693396854513976,711784262580696693396854513976,711784262580696693396854513976,711784262580696693396854513976,711784262580696693396854513976,711784262580696693396854513976,711784262580696693396854513976,711784262580696693396854513976,711784262580696693396854513976,711784262580696693396854513976,711784262580696693396854513976,711784262580696693396854513976,711784262580696693396854513976,711784262580696693396854513976,711784262580696693396854513976,711784262580696693396854513976,711784262580696693396854513976,711784262580696693396854513976,711784262580696693396854513976,711784262580696693396854513976,711784262580696693396854513976,711784262580696693396854513976</t>
  </si>
  <si>
    <t>-5.438578825431815,-5.339296662285604,-5.256851291981847,-5.1172539298292365,-4.911729685705861,-4.639250319759212,-4.613151690798325,-4.610773519829013,-4.588828929729354,-4.528087993186236,-4.3679766235211375,-4.3326236809256296,-4.253398106123642,-4.246757920595213,-4.234567248409267,-4.18321075624654,-4.1798685780977385,-4.071970241044541,-3.987212695560517,-3.975859054174215,-3.9279382338786326,-3.8704646591020553,-3.8115707222862296,-3.7129955068698997,-3.6988910448885353,-3.6556781018222835,-3.5616003466541355,-3.532609392923018,-3.51697191666188,-3.428739293539046,-3.413782024426863,-3.4023350184721806,-3.338490951535893,-3.3329748118086395,-3.2583100108649807,-3.1493775588639035,-3.097948041429523,-2.991473640025693,-2.9766398697666374,-2.9763784024389346,-2.9544397644464113,-2.9525946783689645,-2.935088185077715,-2.875186944378353,-2.8483131350300996,-2.8303399808229317,-2.7988284572626134,-2.7592265042100945,-2.752168715297211,-2.6838228980655616,-2.681207291098357,-2.675914100343412,-2.6741411213563797,-2.6567341470291495,-2.6561894730654143,-2.65546506098527,-2.6310714818345566,-2.612369648734462,-2.603741141161894,-2.516445510548365,-2.5159116682269276,-2.515911668226927,-2.5159116682269262</t>
  </si>
  <si>
    <t>0.015622377395629883,0.0647430419921875,0.1116178035736084,0.1584923267364502,0.22099018096923828,0.34598660469055176,0.43973326683044434,0.5334806442260742,0.5491049289703369,0.5803537368774414,0.6584763526916504,0.6741008758544922,0.7209744453430176,0.7365996837615967,0.7678484916687012,0.7990970611572266,0.8147218227386475,0.8615951538085938,0.9397175312042236,1.0490891933441162,1.220958948135376,1.2365832328796387,1.361579179763794,1.5334491729736328,1.6584455966949463,1.6896944046020508,2.0469110012054443,2.062534809112549,2.1406965255737305,2.2188189029693604,2.250067949295044,2.703178644180298,3.000044822692871,3.0937914848327637,3.2031633853912354,3.375032663345337,3.515653371810913,3.8750171661376953,4.109384775161743,5.109353303909302,5.7343339920043945,5.874954462051392,6.093698024749756,6.62493109703064,7.0936665534973145,7.265535831451416,7.828018426895142,8.281129121780396,9.109228134155273,9.281098127365112,10.484185218811035,10.640430450439453,12.437248945236206,13.468466520309448,13.827830791473389,14.359062194824219,14.780925512313843,16.655866622924805,16.9527325630188,21.563021898269653,25.73429799079895,26.812389612197876,31.093505382537842</t>
  </si>
  <si>
    <t>1,4,8,12,18,29,37,45,47,50,56,58,62,63,66,69,70,74,81,91,105,107,118,134,144,147,179,180,187,193,196,236,263,270,280,296,308,339,360,448,502,515,534,581,623,637,686,727,799,815,920,934,1093,1184,1215,1262,1299,1463,1489,1897,2263,2358,2735</t>
  </si>
  <si>
    <t>34:51.3</t>
  </si>
  <si>
    <t>37:43.6</t>
  </si>
  <si>
    <t>-2.4988692446426075,-2.4988692446426075,-2.4988692446426075,-2.4988692446426075,-2.4988692446426075,-2.4988692446426075,-2.4988692446426075,-2.4988692446426075,-2.4988692446426075,-2.4988692446426075,-2.4988692446426075,-2.4988692446426075,-2.4988692446426075,-2.4988692446426075,-2.4988692446426075,-2.4988692446426075,-2.4988692446426075,-2.4988692446426075,-2.4988692446426075,-2.4988692446426075,-2.4988692446426075,-2.4988692446426075,-2.4988692446426075,-2.4988692446426075,-2.4988692446426075,-2.4988692446426075,-2.4988692446426075,-2.4988692446426075,-2.4988692446426075,-2.4988692446426075</t>
  </si>
  <si>
    <t>403296801114359736507501958199,403296801114359736507501958199,403296801114359736507501958199,403296801114359736507501958199,403296801114359736507501958199,403296801114359736507501958199,403296801114359736507501958199,403296801114359736507501958199,403296801114359736507501958199,403296801114359736507501958199,403296801114359736507501958199,403296801114359736507501958199,403296801114359736507501958199,403296801114359736507501958199,403296801114359736507501958199,403296801114359736507501958199,403296801114359736507501958199,403296801114359736507501958199,403296801114359736507501958199,403296801114359736507501958199,403296801114359736507501958199,403296801114359736507501958199,403296801114359736507501958199,403296801114359736507501958199,403296801114359736507501958199,403296801114359736507501958199,403296801114359736507501958199,403296801114359736507501958199,403296801114359736507501958199,403296801114359736507501958199</t>
  </si>
  <si>
    <t>-4.365452312299194,-4.333438090922674,-4.216569443670227,-4.044802952058661,-4.01163119248576,-4.004512906895102,-3.9014969711463743,-3.8753540283966506,-3.8519503485303175,-3.8229266407188516,-3.8079394353215403,-3.744581497533437,-3.7393970625566713,-3.6969317225390657,-3.6787110804921994,-3.6385413164865814,-3.6132906929461557,-3.604804036002051,-3.562417213763865,-3.4944759292858114,-3.491397347808727,-3.4205182914343375,-3.3794848513341837,-3.173957834888175,-3.132926029228032,-3.1129219871585088,-3.0842987462974802,-2.977213850646468,-2.9660800004499595,-2.957451107657045,-2.9024438434023336,-2.9022564242265054,-2.7800051078806742,-2.76361927704957,-2.710532577058969,-2.7009021928072747,-2.6443569132865057,-2.620547799562933,-2.6160603579679624,-2.599202652665253,-2.5846339229326896,-2.578515301685683,-2.5778026415053517,-2.5754676572252797,-2.567760723473576,-2.5348787092913296,-2.5338801829268593,-2.5169410924123987,-2.5009283780977922,-2.5009283780977913,-2.4988692446426075</t>
  </si>
  <si>
    <t>0.015622854232788086,0.4407777786254883,0.4720273017883301,0.5813984870910645,0.6751453876495361,0.7220189571380615,0.7532680034637451,0.8782641887664795,0.8938889503479004,0.9407622814178467,1.003260612487793,1.0188848972320557,1.1126322746276855,1.1595053672790527,1.1907546520233154,1.284501552581787,1.3157505989074707,1.3313748836517334,1.3626244068145752,1.3626244068145752,1.440746784210205,1.4876198768615723,1.518869400024414,1.6126160621643066,1.753237009048462,1.8594958782196045,1.9219934940338135,2.046989917755127,2.3438475131988525,2.484468936920166,2.5625929832458496,3.187572956085205,3.4688143730163574,3.937549352645874,4.453158140182495,5.218759298324585,7.171823263168335,7.515562534332275,8.921768188476562,9.32800555229187,9.422149658203125,12.296875953674316,12.484370708465576,13.359344244003296,15.124913930892944,16.4686222076416,30.311938524246216,45.95207166671753,56.811108350753784,57.57670974731445,58.107943058013916</t>
  </si>
  <si>
    <t>1,37,40,49,58,62,64,75,77,81,86,88,96,100,103,112,114,116,118,119,126,129,132,141,153,162,168,179,205,217,224,279,305,345,391,458,631,661,785,821,828,1079,1095,1173,1330,1448,2668,4042,4992,5060,5107</t>
  </si>
  <si>
    <t>43:43.6</t>
  </si>
  <si>
    <t>46:37.1</t>
  </si>
  <si>
    <t>-2.4865286635950627,-2.4865286635950627,-2.4865286635950627,-2.4865286635950627,-2.4865286635950627,-2.4865286635950627,-2.4865286635950627,-2.4865286635950627,-2.4865286635950627,-2.4865286635950627,-2.4865286635950627,-2.4865286635950627,-2.4865286635950627,-2.4865286635950627,-2.4865286635950627,-2.4865286635950627,-2.4865286635950627,-2.4865286635950627,-2.4865286635950627,-2.4865286635950627,-2.4865286635950627,-2.4865286635950627,-2.4865286635950627,-2.4865286635950627,-2.4865286635950627,-2.4865286635950627,-2.4865286635950627,-2.4865286635950627,-2.4865286635950627,-2.4865286635950627</t>
  </si>
  <si>
    <t>429309438610213786501019149244,429309438610213786501019149244,429309438610213786501019149244,429309438610213786501019149244,429309438610213786501019149244,429309438610213786501019149244,429309438610213786501019149244,429309438610213786501019149244,429309438610213786501019149244,429309438610213786501019149244,429309438610213786501019149244,429309438610213786501019149244,429309438610213786501019149244,429309438610213786501019149244,429309438610213786501019149244,429309438610213786501019149244,429309438610213786501019149244,429309438610213786501019149244,429309438610213786501019149244,429309438610213786501019149244,429309438610213786501019149244,429309438610213786501019149244,429309438610213786501019149244,429309438610213786501019149244,429309438610213786501019149244,429309438610213786501019149244,429309438610213786501019149244,429309438610213786501019149244,429309438610213786501019149244,429309438610213786501019149244</t>
  </si>
  <si>
    <t>-5.065733724016393,-4.960241975102574,-4.592042901740085,-4.394643427691719,-4.1170802377250055,-4.103689497106543,-3.89813093568628,-3.84689533060512,-3.688405290126679,-3.6419905779899358,-3.5691679064425683,-3.424681139340921,-3.371704346744267,-3.356095938313137,-3.341298033228057,-3.3284842404994133,-3.3260621050347856,-3.2857815296958472,-3.246597399411443,-3.2461113599943614,-3.2180614264844443,-3.0957331259728016,-3.075976915724938,-3.0489303695046908,-3.0308551456916875,-2.940225527836795,-2.9179496824605438,-2.8697184054595244,-2.837412367546446,-2.8000403188163863,-2.7966993593065825,-2.784846080282752,-2.7803814204299058,-2.774465803214241,-2.772266295244411,-2.767676276196753,-2.7642930103482777,-2.7523772916635294,-2.696437209982421,-2.601298039490816,-2.5628471192421083,-2.559889110154095,-2.5339343308131643,-2.4921247109425493,-2.4921247109425484,-2.4906118482897046,-2.486528663595063,-2.4865286635950627</t>
  </si>
  <si>
    <t>0.015626907348632812,0.031250953674316406,0.18755006790161133,0.5156650543212891,0.6406610012054443,0.812530517578125,0.9687755107879639,1.0781471729278564,1.0937719345092773,1.328139305114746,1.4531354904174805,1.5937559604644775,1.718752384185791,1.9218707084655762,2.078115940093994,2.251262664794922,2.391883611679077,2.4856302738189697,2.641875743865967,2.6731247901916504,2.704373359680176,2.82936954498291,3.063737154006958,3.1262357234954834,3.312485456466675,3.3281097412109375,3.4687306880950928,3.734346866607666,3.796844959259033,4.218706846237183,4.546821594238281,4.718691349029541,6.624881267547607,7.437356233596802,7.8279688358306885,11.077866792678833,11.437231063842773,13.249674081802368,13.609037637710571,16.31207823753357,18.2187762260437,19.109375,20.015594959259033,25.031064748764038,31.81210231781006,41.264931201934814,44.43670725822449,58.811256647109985</t>
  </si>
  <si>
    <t>1,1,14,43,55,69,83,92,93,114,125,138,148,166,180,195,208,215,230,232,235,245,266,272,288,289,301,325,330,367,396,411,579,650,685,970,1001,1160,1191,1428,1595,1673,1751,2190,2786,3614,3892,5153</t>
  </si>
  <si>
    <t>49:04.9</t>
  </si>
  <si>
    <t>52:07.8</t>
  </si>
  <si>
    <t>-2.4772080170261526,-2.4772080170261526,-2.4772080170261526,-2.4772080170261526,-2.4772080170261526,-2.4772080170261526,-2.4772080170261526,-2.4772080170261526,-2.4772080170261526,-2.4772080170261526,-2.4772080170261526,-2.4772080170261526,-2.4772080170261526,-2.4772080170261526,-2.4772080170261526,-2.4772080170261526,-2.4772080170261526,-2.4772080170261526,-2.4772080170261526,-2.4772080170261526,-2.4772080170261526,-2.4772080170261526,-2.4772080170261526,-2.4772080170261526,-2.4772080170261526,-2.4772080170261526,-2.4772080170261526,-2.4772080170261526,-2.4772080170261526,-2.4772080170261526</t>
  </si>
  <si>
    <t>397798909758931797878471236658,397798909758931797878471236658,397798909758931797878471236658,397798909758931797878471236658,397798909758931797878471236658,397798909758931797878471236658,397798909758931797878471236658,397798909758931797878471236658,397798909758931797878471236658,397798909758931797878471236658,397798909758931797878471236658,397798909758931797878471236658,397798909758931797878471236658,397798909758931797878471236658,397798909758931797878471236658,397798909758931797878471236658,397798909758931797878471236658,397798909758931797878471236658,397798909758931797878471236658,397798909758931797878471236658,397798909758931797878471236658,397798909758931797878471236658,397798909758931797878471236658,397798909758931797878471236658,397798909758931797878471236658,397798909758931797878471236658,397798909758931797878471236658,397798909758931797878471236658,397798909758931797878471236658,397798909758931797878471236658</t>
  </si>
  <si>
    <t>-5.3311832199854425,-5.29650171138404,-5.2150047297727316,-5.108666613591816,-5.034889870324916,-4.974235662204577,-4.757084406632778,-4.748320827699975,-4.680731003368859,-4.5295804380241504,-4.2170222051246515,-4.150915447015816,-3.998819712980713,-3.9974814636377864,-3.959886396638474,-3.949107578306949,-3.826768560257461,-3.820902213630414,-3.7441333062345636,-3.701446527124299,-3.6868070894229548,-3.677330473043363,-3.6345546453172934,-3.6327341429696682,-3.612666725284985,-3.486566447195347,-3.473221885041941,-3.442928098788185,-3.440816825317227,-3.412065334629186,-3.1111430696465137,-3.0742391456867355,-2.934343662591954,-2.8970836374540383,-2.8953132196645863,-2.8636427000789078,-2.860344403286221,-2.8326113886805953,-2.8292318031755546,-2.7878158762900638,-2.7780364281457186,-2.7547584689409312,-2.7486148872217524,-2.704946964311017,-2.7048817157808784,-2.6839794425869408,-2.6423566937917733,-2.6314837589913553,-2.6052492109360137,-2.6052492109360132,-2.5899443084508693,-2.57603454609701,-2.5683098736038334,-2.5577001024324026,-2.5507575471463326,-2.5441715010095134,-2.541922655216008,-2.4938036992321546,-2.4938036992321537,-2.4772080170261535,-2.4772080170261526</t>
  </si>
  <si>
    <t>0.015624523162841797,0.347043514251709,0.37829089164733887,0.40954041481018066,0.48766231536865234,0.5501608848571777,0.581409215927124,0.737654447555542,0.815777063369751,0.8782751560211182,0.89389967918396,0.972022294998169,0.9876465797424316,1.0188958644866943,1.034520149230957,1.1438920497894287,1.1595163345336914,1.1595163345336914,1.2376389503479004,1.3782594203948975,1.4563822746276855,1.5345046520233154,1.56575345993042,1.7532484531402588,1.7688722610473633,1.8596153259277344,2.1492109298706055,2.17219614982605,2.1951823234558105,2.2301604747772217,2.2845168113708496,2.4769251346588135,2.617547035217285,2.726917028427124,2.945660352706909,3.1487789154052734,3.273775100708008,3.4456448554992676,3.6018898487091064,3.7500147819519043,4.078131675720215,4.250001430511475,4.437495470046997,4.734361410140991,5.015602350234985,6.4061853885650635,6.71867561340332,7.906138896942139,8.656115293502808,11.156037092208862,11.515400648117065,11.65602159500122,14.280939102172852,14.749674320220947,15.859014987945557,16.405872344970703,17.968323469161987,19.718268632888794,38.233312129974365,53.900110483169556,68.79694676399231</t>
  </si>
  <si>
    <t>1,29,32,34,41,47,49,63,69,75,77,83,85,88,89,98,99,100,106,119,125,132,135,151,152,160,185,187,189,192,197,214,225,235,254,272,283,298,312,325,354,369,385,412,437,560,587,692,757,977,1009,1021,1251,1293,1390,1438,1576,1729,3359,4738,6048</t>
  </si>
  <si>
    <t>55:00.7</t>
  </si>
  <si>
    <t>58:03.5</t>
  </si>
  <si>
    <t>-2.472411011917274,-2.472411011917274,-2.472411011917274,-2.472411011917274,-2.472411011917274,-2.472411011917274,-2.472411011917274,-2.472411011917274,-2.472411011917274,-2.472411011917274,-2.472411011917274,-2.472411011917274,-2.472411011917274,-2.472411011917274,-2.472411011917274,-2.472411011917274,-2.472411011917274,-2.472411011917274,-2.472411011917274,-2.472411011917274,-2.472411011917274,-2.472411011917274,-2.472411011917274,-2.472411011917274,-2.472411011917274,-2.472411011917274,-2.472411011917274,-2.472411011917274,-2.472411011917274,-2.472411011917274</t>
  </si>
  <si>
    <t>442446346436614320103223039031,442446346436614320103223039031,442446346436614320103223039031,442446346436614320103223039031,442446346436614320103223039031,442446346436614320103223039031,442446346436614320103223039031,442446346436614320103223039031,442446346436614320103223039031,442446346436614320103223039031,442446346436614320103223039031,442446346436614320103223039031,442446346436614320103223039031,442446346436614320103223039031,442446346436614320103223039031,442446346436614320103223039031,442446346436614320103223039031,442446346436614320103223039031,442446346436614320103223039031,442446346436614320103223039031,442446346436614320103223039031,442446346436614320103223039031,442446346436614320103223039031,442446346436614320103223039031,442446346436614320103223039031,442446346436614320103223039031,442446346436614320103223039031,442446346436614320103223039031,442446346436614320103223039031,442446346436614320103223039031</t>
  </si>
  <si>
    <t>-4.8294555740097485,-4.681372591060636,-4.665363886814998,-4.413758871984639,-4.352560996093387,-4.255564952033037,-4.017129508772998,-4.009478170397361,-3.8652267981587314,-3.7457522185631102,-3.7322346315927923,-3.690807705988396,-3.643501475416633,-3.625456531141979,-3.503314155960048,-3.3689692141947227,-3.364861706539224,-3.363862818871956,-3.307885052447985,-3.288439307473753,-3.180420564637409,-3.175059536146026,-3.1750595361460254,-3.089696272159059,-3.030264085186374,-2.9814612760504224,-2.962607826600205,-2.9181994726375846,-2.8333807983895545,-2.8199729636250606,-2.783276027829081,-2.750607924885019,-2.7482550298324093,-2.6725801890238277,-2.6708244261261695,-2.6586130443417866,-2.6578427126895776,-2.646459482741916,-2.644111711132874,-2.6232131875202245,-2.535998740910597,-2.504874649571912,-2.472803390189393,-2.472411011917274</t>
  </si>
  <si>
    <t>0.015623807907104492,0.21883583068847656,0.31258296966552734,0.4375789165496826,0.5157034397125244,0.5313279628753662,0.6563236713409424,0.8750667572021484,0.8906912803649902,0.8906912803649902,1.0000629425048828,1.1250591278076172,1.2344305515289307,1.500047206878662,1.515671730041504,1.6250433921813965,1.8281619548797607,1.9531583786010742,2.126314640045166,2.720046043395996,2.8919155597686768,3.09503436088562,4.234363317489624,5.4686994552612305,5.71869158744812,6.968652725219727,9.687317371368408,9.734190940856934,11.56225872039795,11.74975299835205,13.343453168869019,15.89024806022644,19.577632904052734,22.249422311782837,22.7806556224823,23.87437152862549,25.81181263923645,27.374263763427734,28.18673849105835,32.32723355293274,47.15732979774475,51.90718126296997,62.31252193450928,68.46857929229736</t>
  </si>
  <si>
    <t>1,17,26,36,44,45,56,75,76,77,86,97,107,130,131,141,158,169,184,236,251,268,368,477,499,609,847,851,1011,1028,1167,1390,1712,1947,1994,2090,2260,2396,2468,2830,4131,4547,5456,5996</t>
  </si>
  <si>
    <t>31:37.6</t>
  </si>
  <si>
    <t>34:49.7</t>
  </si>
  <si>
    <t>-2.447133432961979,-2.447133432961979,-2.447133432961979,-2.447133432961979,-2.447133432961979,-2.447133432961979,-2.447133432961979,-2.447133432961979,-2.447133432961979,-2.447133432961979,-2.447133432961979,-2.447133432961979,-2.447133432961979,-2.447133432961979,-2.447133432961979,-2.447133432961979,-2.447133432961979,-2.447133432961979,-2.447133432961979,-2.447133432961979,-2.447133432961979,-2.447133432961979,-2.447133432961979,-2.447133432961979,-2.447133432961979,-2.447133432961979,-2.447133432961979,-2.447133432961979,-2.447133432961979,-2.447133432961979</t>
  </si>
  <si>
    <t>111834828305133681986694888842,111834828305133681986694888842,111834828305133681986694888842,111834828305133681986694888842,111834828305133681986694888842,111834828305133681986694888842,111834828305133681986694888842,111834828305133681986694888842,111834828305133681986694888842,111834828305133681986694888842,111834828305133681986694888842,111834828305133681986694888842,111834828305133681986694888842,111834828305133681986694888842,111834828305133681986694888842,111834828305133681986694888842,111834828305133681986694888842,111834828305133681986694888842,111834828305133681986694888842,111834828305133681986694888842,111834828305133681986694888842,111834828305133681986694888842,111834828305133681986694888842,111834828305133681986694888842,111834828305133681986694888842,111834828305133681986694888842,111834828305133681986694888842,111834828305133681986694888842,111834828305133681986694888842,111834828305133681986694888842</t>
  </si>
  <si>
    <t>-5.121176602430777,-4.742273649999651,-4.634057518942413,-4.505751804836263,-4.455920599228653,-4.442065543278145,-4.402843484672322,-4.387499190329034,-4.25821477018408,-4.196112729885087,-4.1442284869502055,-3.928183700259996,-3.643154206847556,-3.538687218008281,-3.458126409085171,-3.4456098516450626,-3.404588371788007,-3.3483532716383944,-3.2838281166050716,-3.186458497290047,-3.1099044501829938,-3.103845968181052,-2.9969573546178205,-2.9912828969172254,-2.9706314803031284,-2.9441760444484015,-2.928769995178564,-2.8617941222496945,-2.822747303749103,-2.793518758566539,-2.784836504810127,-2.667474551684158,-2.605310393492096,-2.6046590205955917,-2.587471483103911,-2.55583711817096,-2.5558371181709596,-2.549914895488665,-2.5088443937776086,-2.4768220826775984,-2.475019632866716,-2.4741772680565783,-2.4718079208281027,-2.447133432961979</t>
  </si>
  <si>
    <t>0.01562666893005371,0.17519807815551758,0.28456974029541016,0.37831735610961914,0.4720633029937744,0.5345613956451416,0.5658102035522461,0.6595573425292969,0.6751818656921387,0.7064309120178223,0.800177812576294,0.8158023357391357,1.0189218521118164,1.4564085006713867,1.6751515865325928,1.9218907356262207,1.9218907356262207,2.250033378601074,2.2969069480895996,2.406278610229492,2.6250219345092773,2.8437650203704834,3.5781171321868896,4.265595436096191,4.281219720840454,4.937449216842651,5.60930323600769,5.874920129776001,6.109287738800049,6.5780229568481445,8.359217405319214,10.781299829483032,12.921857833862305,14.578055620193481,16.640491247177124,17.593586206436157,18.89042091369629,19.92163848876953,20.09350824356079,22.327813386917114,30.327958822250366,68.74863052368164,73.12349343299866,78.53124475479126</t>
  </si>
  <si>
    <t>1,14,23,31,39,45,48,56,58,61,68,70,88,127,146,167,168,196,201,210,230,249,314,375,376,435,495,518,539,580,738,951,1139,1286,1469,1553,1667,1758,1773,1970,2676,6071,6458,6935</t>
  </si>
  <si>
    <t>37:45.2</t>
  </si>
  <si>
    <t>40:29.3</t>
  </si>
  <si>
    <t>-2.426797971832595,-2.426797971832595,-2.426797971832595,-2.426797971832595,-2.426797971832595,-2.426797971832595,-2.426797971832595,-2.426797971832595,-2.426797971832595,-2.426797971832595,-2.426797971832595,-2.426797971832595,-2.426797971832595,-2.426797971832595,-2.426797971832595,-2.426797971832595,-2.426797971832595,-2.426797971832595,-2.426797971832595,-2.426797971832595,-2.426797971832595,-2.426797971832595,-2.426797971832595,-2.426797971832595,-2.426797971832595,-2.426797971832595,-2.426797971832595,-2.426797971832595,-2.426797971832595,-2.426797971832595</t>
  </si>
  <si>
    <t>745582101167737759144025616686,745582101167737759144025616686,745582101167737759144025616686,745582101167737759144025616686,745582101167737759144025616686,745582101167737759144025616686,745582101167737759144025616686,745582101167737759144025616686,745582101167737759144025616686,745582101167737759144025616686,745582101167737759144025616686,745582101167737759144025616686,745582101167737759144025616686,745582101167737759144025616686,745582101167737759144025616686,745582101167737759144025616686,745582101167737759144025616686,745582101167737759144025616686,745582101167737759144025616686,745582101167737759144025616686,745582101167737759144025616686,745582101167737759144025616686,745582101167737759144025616686,745582101167737759144025616686,745582101167737759144025616686,745582101167737759144025616686,745582101167737759144025616686,745582101167737759144025616686,745582101167737759144025616686,745582101167737759144025616686</t>
  </si>
  <si>
    <t>-5.284291492281738,-5.032385109849899,-5.017376272415813,-4.94276568239398,-4.825582873988792,-4.655621478732238,-4.61090924779836,-4.599710744093423,-4.414101258959501,-4.098970817631138,-3.993382296908166,-3.959917573163515,-3.91879271883682,-3.8362940134533847,-3.785680725089989,-3.742917295450521,-3.7146548671021256,-3.708720849269243,-3.6559843441151374,-3.637717186756653,-3.63390585793687,-3.618791404044657,-3.600292841198996,-3.496190336548135,-3.4015718780902744,-3.263089894829905,-3.2321371934558756,-3.2115962749595495,-3.1819286191328318,-3.173714153067605,-3.1526473297922695,-3.030716888626157,-2.9972634048871405,-2.9566298208880255,-2.939296876022796,-2.90249872654739,-2.8142972887756934,-2.812236891257157,-2.791834693405483,-2.7865968269253325,-2.773805707122445,-2.7163146460993812,-2.7142737322861326,-2.7068583233120616,-2.6444089261601276,-2.6227541334940394,-2.609162144090528,-2.6076900477279104,-2.5933775801091246,-2.5925153197515978,-2.587998439661205,-2.586859362891657,-2.5674857331942107,-2.5461952777377372,-2.540816094746223,-2.5217856491778345,-2.5215981343685723,-2.497510442039483,-2.4867662413253897,-2.474496509168803,-2.471981194755062,-2.471981194755061,-2.4625956221060408,-2.4268610036484923,-2.426797971832595</t>
  </si>
  <si>
    <t>0.01562643051147461,0.06483793258666992,0.1742112636566162,0.2054595947265625,0.2367088794708252,0.2523338794708252,0.39295434951782227,0.45545220375061035,0.5023255348205566,0.6273219585418701,0.8148157596588135,0.9085628986358643,0.9398119449615479,0.9398119449615479,1.017934799194336,1.236677646636963,1.2523021697998047,1.3148002624511719,1.3616738319396973,1.4554204940795898,1.4866695404052734,1.5491676330566406,1.596041202545166,1.7054126262664795,1.7522861957550049,1.9687952995300293,2.110682725906372,2.3126864433288574,2.453305244445801,2.4689297676086426,2.515803337097168,2.6876728534698486,2.95328950881958,3.047036647796631,3.109534740447998,3.2189064025878906,3.4376494884490967,3.7345151901245117,4.234499216079712,5.787857294082642,6.147221088409424,7.944038152694702,8.897133111953735,9.459615707397461,10.100220680236816,10.443959712982178,10.568955898284912,14.350089311599731,14.631330490112305,14.975069761276245,15.068816661834717,15.240686416625977,15.859474897384644,15.906348466873169,16.000094890594482,16.453206539154053,18.406270265579224,18.828132152557373,19.40623903274536,23.2811176776886,23.546732902526855,33.29694223403931,46.79651951789856,47.1402587890625,49.99954390525818</t>
  </si>
  <si>
    <t>1,4,13,16,18,20,32,38,42,53,69,78,80,81,87,106,108,113,117,125,128,133,138,147,152,170,183,201,213,214,218,233,257,266,271,280,300,326,370,507,539,697,781,831,888,918,929,1264,1289,1318,1327,1342,1396,1401,1409,1449,1620,1657,1709,2051,2074,2932,4118,4148,4399</t>
  </si>
  <si>
    <t>29:19.9</t>
  </si>
  <si>
    <t>31:36.0</t>
  </si>
  <si>
    <t>-2.4245266353512416,-2.4245266353512416,-2.4245266353512416,-2.4245266353512416,-2.4245266353512416,-2.4245266353512416,-2.4245266353512416,-2.4245266353512416,-2.4245266353512416,-2.4245266353512416,-2.4245266353512416,-2.4245266353512416,-2.4245266353512416,-2.4245266353512416,-2.4245266353512416,-2.4245266353512416,-2.4245266353512416,-2.4245266353512416,-2.4245266353512416,-2.4245266353512416,-2.4245266353512416,-2.4245266353512416,-2.4245266353512416,-2.4245266353512416,-2.4245266353512416,-2.4245266353512416,-2.4245266353512416,-2.4245266353512416,-2.4245266353512416,-2.4245266353512416</t>
  </si>
  <si>
    <t>469732936023874017775301583786,469732936023874017775301583786,469732936023874017775301583786,469732936023874017775301583786,469732936023874017775301583786,469732936023874017775301583786,469732936023874017775301583786,469732936023874017775301583786,469732936023874017775301583786,469732936023874017775301583786,469732936023874017775301583786,469732936023874017775301583786,469732936023874017775301583786,469732936023874017775301583786,469732936023874017775301583786,469732936023874017775301583786,469732936023874017775301583786,469732936023874017775301583786,469732936023874017775301583786,469732936023874017775301583786,469732936023874017775301583786,469732936023874017775301583786,469732936023874017775301583786,469732936023874017775301583786,469732936023874017775301583786,469732936023874017775301583786,469732936023874017775301583786,469732936023874017775301583786,469732936023874017775301583786,469732936023874017775301583786</t>
  </si>
  <si>
    <t>-4.993350239497722,-4.790777524958499,-4.765786663552912,-4.354339650489696,-4.227632734091891,-4.218361612761459,-4.170292069723722,-4.067057042373587,-3.9542355035252506,-3.939475548702692,-3.7858342292438962,-3.7330768634668114,-3.685804048148828,-3.592339286487884,-3.566999216570623,-3.55480789835189,-3.4598509475600867,-3.4282636064962357,-3.408835546150903,-3.307811985566534,-3.285815771435651,-3.2253536102653393,-3.1967414431227272,-3.1902607214507457,-3.142960837509087,-3.1396479462750673,-3.1325742769922376,-3.114379721399457,-3.0905879624602544,-3.0103626694915193,-2.9865720808965888,-2.9854765880911502,-2.9210598445798523,-2.878048439264891,-2.840327230010713,-2.758576071344989,-2.7318070791337155,-2.727369883052644,-2.727369883052643,-2.724157471365016,-2.6962373696770316,-2.6784936079199975,-2.6323121834220813,-2.6148978618860497,-2.5250124198375,-2.5090549269609927,-2.477796857808557,-2.459923362326428,-2.429562707634584,-2.426035295234341,-2.4255014529129033,-2.4255014529129024,-2.4245266353512416</t>
  </si>
  <si>
    <t>0.02598285675048828,0.13391613960266113,0.14490962028503418,0.3645179271697998,0.4729278087615967,0.5666801929473877,0.5823047161102295,0.7529356479644775,0.7649276256561279,0.9218311309814453,0.9338233470916748,1.0157721042633057,1.0267670154571533,1.085730791091919,1.1327016353607178,1.2146503925323486,1.3545653820037842,1.5384516716003418,1.816695213317871,1.9104423522949219,2.0102133750915527,2.125143527984619,2.586686372756958,2.7541961669921875,2.9573142528533936,3.1604318618774414,3.2073051929473877,3.3791749477386475,3.7714622020721436,3.7714622020721436,3.880833864212036,4.0839526653289795,4.240197420120239,4.427691459655762,4.474565505981445,4.630810022354126,5.021422863006592,6.2401347160339355,6.9901111125946045,7.396348476409912,7.755712032318115,7.896332740783691,7.943206548690796,8.271320343017578,9.240041017532349,10.833741188049316,12.458690404891968,12.974297285079956,13.661775827407837,18.30103302001953,18.613523244857788,20.285346031188965,22.769710540771484</t>
  </si>
  <si>
    <t>1,9,10,30,40,48,49,63,64,75,76,83,84,89,93,100,112,128,153,162,170,180,221,236,254,272,277,292,326,327,336,355,368,385,390,403,437,544,610,647,678,690,695,724,810,953,1098,1145,1205,1621,1648,1799,2020</t>
  </si>
  <si>
    <t>40:31.0</t>
  </si>
  <si>
    <t>43:42.0</t>
  </si>
  <si>
    <t>-2.394083026138855,-2.394083026138855,-2.394083026138855,-2.394083026138855,-2.394083026138855,-2.394083026138855,-2.394083026138855,-2.394083026138855,-2.394083026138855,-2.394083026138855,-2.394083026138855,-2.394083026138855,-2.394083026138855,-2.394083026138855,-2.394083026138855,-2.394083026138855,-2.394083026138855,-2.394083026138855,-2.394083026138855,-2.394083026138855,-2.394083026138855,-2.394083026138855,-2.394083026138855,-2.394083026138855,-2.394083026138855,-2.394083026138855,-2.394083026138855,-2.394083026138855,-2.394083026138855,-2.394083026138855</t>
  </si>
  <si>
    <t>1079361684260130666373582770214,1079361684260130666373582770214,1079361684260130666373582770214,1079361684260130666373582770214,1079361684260130666373582770214,1079361684260130666373582770214,1079361684260130666373582770214,1079361684260130666373582770214,1079361684260130666373582770214,1079361684260130666373582770214,1079361684260130666373582770214,1079361684260130666373582770214,1079361684260130666373582770214,1079361684260130666373582770214,1079361684260130666373582770214,1079361684260130666373582770214,1079361684260130666373582770214,1079361684260130666373582770214,1079361684260130666373582770214,1079361684260130666373582770214,1079361684260130666373582770214,1079361684260130666373582770214,1079361684260130666373582770214,1079361684260130666373582770214,1079361684260130666373582770214,1079361684260130666373582770214,1079361684260130666373582770214,1079361684260130666373582770214,1079361684260130666373582770214,1079361684260130666373582770214</t>
  </si>
  <si>
    <t>-5.078719326163022,-4.957511237496753,-4.951588352587839,-4.774828727188626,-4.51421208421512,-4.447959698843145,-4.445390734397569,-4.1895691794840895,-4.182596249292167,-4.08240870810618,-4.023956021923252,-3.9974318209408524,-3.968068133549544,-3.965860324789856,-3.946687571546856,-3.8877607121937507,-3.7975600327386045,-3.7229785062867924,-3.579362023269192,-3.5060168474534192,-3.4701628472130945,-3.4256690413731334,-3.396575393987457,-3.322119415247254,-3.2107123491545178,-3.1754260122810765,-3.112995771979589,-3.0066465933411046,-2.9201849972871816,-2.8419536562465373,-2.822586447244231,-2.717433123323502,-2.6659184104929237,-2.6610549200023335,-2.633771366727406,-2.6200248443112266,-2.5949189746791683,-2.541115316384834,-2.5411153163848335,-2.541115316384833,-2.5307269961367003,-2.4847205586343266,-2.476975754204381,-2.469589197705268,-2.4523336598667576,-2.435353562069464,-2.423360383192473,-2.421304178325996,-2.3980546753379297,-2.39481138388543,-2.394811383885429,-2.394083026138856,-2.3940830261388557,-2.3940830261388553,-2.394083026138855</t>
  </si>
  <si>
    <t>0.015624284744262695,0.0971381664276123,0.40962910652160645,0.44087839126586914,0.47212719917297363,0.48775148391723633,0.7533681392669678,0.8314909934997559,1.0033607482910156,1.050234079360962,1.1439814567565918,1.1439814567565918,1.2377281188964844,1.268977403640747,1.3002262115478516,1.3939731121063232,1.425222396850586,1.6127164363861084,1.6127164363861084,1.6908392906188965,1.7377126216888428,1.784585952758789,1.828467845916748,1.906367301940918,2.0157384872436523,2.1407837867736816,2.4064059257507324,2.6407737731933594,2.9376392364501953,3.0782599449157715,3.8126118183135986,4.375094175338745,4.625086307525635,4.7969560623168945,5.09382176399231,5.125070571899414,5.250066518783569,5.390687465667725,7.1875059604644775,7.906233549118042,10.734270095825195,11.046760082244873,12.187349557876587,12.202974081039429,14.374780893325806,14.531026124954224,16.79658007621765,17.03094792366028,18.40590476989746,20.718332529067993,28.48371434211731,35.51552891731262,39.265411615371704,63.87502956390381,76.7027530670166</t>
  </si>
  <si>
    <t>1,7,34,37,39,41,65,71,86,90,98,99,107,110,113,121,124,139,140,147,151,155,158,165,175,186,209,229,255,268,332,382,403,419,445,447,459,471,629,692,941,968,1068,1070,1260,1273,1473,1493,1613,1816,2497,3111,3440,5601,6726</t>
  </si>
  <si>
    <t>25:15.8</t>
  </si>
  <si>
    <t>28:18.1</t>
  </si>
  <si>
    <t>-3.018077767210803,-3.018077767210803,-3.018077767210803,-3.018077767210803,-3.018077767210803,-3.018077767210803,-3.018077767210803,-3.018077767210803,-3.018077767210803,-3.018077767210803,-3.018077767210803,-3.018077767210803,-3.018077767210803,-3.018077767210803,-3.018077767210803,-3.018077767210803,-3.018077767210803,-3.018077767210803,-3.018077767210803,-3.018077767210803,-3.018077767210803,-3.018077767210803,-3.018077767210803,-3.018077767210803,-3.018077767210803,-3.018077767210803,-3.018077767210803,-3.018077767210803,-3.018077767210803,-3.018077767210803</t>
  </si>
  <si>
    <t>436352376205972459497183982932,436352376205972459497183982932,436352376205972459497183982932,436352376205972459497183982932,436352376205972459497183982932,436352376205972459497183982932,436352376205972459497183982932,436352376205972459497183982932,436352376205972459497183982932,436352376205972459497183982932,436352376205972459497183982932,436352376205972459497183982932,436352376205972459497183982932,436352376205972459497183982932,436352376205972459497183982932,436352376205972459497183982932,436352376205972459497183982932,436352376205972459497183982932,436352376205972459497183982932,436352376205972459497183982932,436352376205972459497183982932,436352376205972459497183982932,436352376205972459497183982932,436352376205972459497183982932,436352376205972459497183982932,436352376205972459497183982932,436352376205972459497183982932,436352376205972459497183982932,436352376205972459497183982932,436352376205972459497183982932</t>
  </si>
  <si>
    <t>-5.35671539283277,-5.175975981660578,-5.037055138240067,-4.810905465613805,-4.808153858086065,-4.594449596181631,-4.562117546554245,-4.212505808329438,-4.18232536829093,-4.131229672472091,-3.977177264507415,-3.888368866887537,-3.79596420832462,-3.7717237892559434,-3.6558904064385183,-3.6213638386737133,-3.6189618345290793,-3.604892743006439,-3.504750629177701,-3.415637399025112,-3.2647631077673913,-3.26476310776739,-3.182595710869367,-3.182328814454826,-3.163863529799125,-3.163863529799124,-3.162189849832926,-3.1589664838710574,-3.158966483871056,-3.1433373052587124,-3.0738378663630006,-3.0460884826083974,-3.0387029348170325,-3.038702934817031,-3.0248136271314463,-3.024813627131446,-3.0241700834380603,-3.0241700834380594,-3.0207231433851063,-3.020133345653411,-3.0201333456534107,-3.0180820584398464,-3.0180777672108037,-3.018077767210803</t>
  </si>
  <si>
    <t>0.015624284744262695,0.04687237739562988,0.12736272811889648,0.15861272811889648,0.37735605239868164,0.40860533714294434,0.42422938346862793,0.4398539066314697,0.6429736614227295,0.7523441314697266,0.799217939376831,0.9867122173309326,1.033585786819458,1.2054548263549805,1.392949104309082,1.5804433822631836,1.7210638523101807,2.0781991481781006,2.4867210388183594,2.73671293258667,4.189792633056641,4.533531665802002,5.861615180969238,7.7209320068359375,8.049046516418457,11.533312320709229,13.76761770248413,16.251914739608765,16.54878044128418,19.720556259155273,23.25169587135315,24.314162254333496,24.736024141311646,29.314005851745605,31.157698154449463,31.688931465148926,34.43884491920471,35.860675573349,37.89186215400696,47.43751406669617,53.46857309341431,56.89034056663513,60.343355894088745,67.87437176704407</t>
  </si>
  <si>
    <t>1,3,10,13,32,34,36,37,55,65,69,86,90,105,121,138,150,182,217,239,367,398,515,677,706,1011,1208,1426,1452,1731,2040,2134,2171,2573,2735,2781,3023,3147,3325,4161,4691,4992,5295,5955</t>
  </si>
  <si>
    <t>08:33.3</t>
  </si>
  <si>
    <t>12:21.6</t>
  </si>
  <si>
    <t>-2.8838222122360686,-2.8838222122360686,-2.8838222122360686,-2.8838222122360686,-2.8838222122360686,-2.8838222122360686,-2.8838222122360686,-2.8838222122360686,-2.8838222122360686,-2.8838222122360686,-2.8838222122360686,-2.8838222122360686,-2.8838222122360686,-2.8838222122360686,-2.8838222122360686,-2.8838222122360686,-2.8838222122360686,-2.8838222122360686,-2.8838222122360686,-2.8838222122360686,-2.8838222122360686,-2.8838222122360686,-2.8838222122360686,-2.8838222122360686,-2.8838222122360686,-2.8838222122360686,-2.8838222122360686,-2.8838222122360686,-2.8838222122360686,-2.8838222122360686</t>
  </si>
  <si>
    <t>162681338385527594138547484375,162681338385527594138547484375,162681338385527594138547484375,162681338385527594138547484375,162681338385527594138547484375,162681338385527594138547484375,162681338385527594138547484375,162681338385527594138547484375,162681338385527594138547484375,162681338385527594138547484375,162681338385527594138547484375,162681338385527594138547484375,162681338385527594138547484375,162681338385527594138547484375,162681338385527594138547484375,162681338385527594138547484375,162681338385527594138547484375,162681338385527594138547484375,162681338385527594138547484375,162681338385527594138547484375,162681338385527594138547484375,162681338385527594138547484375,162681338385527594138547484375,162681338385527594138547484375,162681338385527594138547484375,162681338385527594138547484375,162681338385527594138547484375,162681338385527594138547484375,162681338385527594138547484375,162681338385527594138547484375</t>
  </si>
  <si>
    <t>-5.396204451620032,-5.262040770581288,-5.199367280391243,-5.1534050905270545,-5.04804205486964,-4.809768455406621,-4.8029109023409715,-4.683698634877321,-4.582816105565744,-4.524053219721688,-4.452051859190412,-4.379349628470495,-4.249287987960164,-4.150888987269891,-4.076965096075723,-4.053189662133703,-4.000366218745892,-3.830263814833689,-3.812515730239565,-3.800077319456088,-3.766636119849111,-3.6886345099936664,-3.5529975212762204,-3.4648484323542155,-3.462197824324053,-3.448025583525606,-3.3572417150307827,-3.3087668731663302,-3.255475411710532,-3.2324708550690895,-3.201115874848077,-3.0955985026645774,-3.0955985026645765,-3.0850584753196264,-3.0789097599578987,-3.0611631633052703,-3.0579231366592037,-3.0493439098581123,-3.0151668672944925,-3.0083509274878093,-2.9812433912995466,-2.9812433912995457,-2.980524824057125,-2.9727974932178194,-2.9673914412049416,-2.9577702541019484,-2.9215847359441973,-2.921584735944197,-2.9018617329964798,-2.8838222122360695,-2.8838222122360686</t>
  </si>
  <si>
    <t>0.015623807907104492,0.08043217658996582,0.2523021697998047,0.2679264545440674,0.34604907035827637,0.39292263984680176,0.596041202545166,0.6116654872894287,0.6272902488708496,0.8304088115692139,0.8616578578948975,1.0022785663604736,1.04915189743042,1.0804009437561035,1.1741480827331543,1.2522709369659424,1.346017599105835,1.3772664070129395,1.5178873538970947,1.564760684967041,1.6741323471069336,1.7366304397583008,1.8906338214874268,3.125075578689575,3.2656962871551514,3.3906922340393066,3.67193341255188,4.93751859664917,5.234385013580322,6.671839475631714,6.749962091445923,7.374942302703857,7.781179666519165,9.531124830245972,9.593622922897339,10.077983140945435,10.874833345413208,11.187322854995728,11.281069993972778,11.749805450439453,12.062295913696289,13.468501567840576,13.8434898853302,17.030889987945557,17.890238285064697,18.046483278274536,18.890206813812256,22.452595233917236,23.468188762664795,26.38997197151184,115.45228910446167</t>
  </si>
  <si>
    <t>1,5,20,22,28,33,51,52,53,71,74,86,90,93,102,108,117,119,132,136,145,151,165,273,285,297,322,433,458,585,592,647,682,836,842,884,954,982,989,1031,1058,1182,1215,1494,1570,1583,1657,1970,2059,2315,10134</t>
  </si>
  <si>
    <t>05:51.0</t>
  </si>
  <si>
    <t>08:31.6</t>
  </si>
  <si>
    <t>-2.8704446558840977,-2.8704446558840977,-2.8704446558840977,-2.8704446558840977,-2.8704446558840977,-2.8704446558840977,-2.8704446558840977,-2.8704446558840977,-2.8704446558840977,-2.8704446558840977,-2.8704446558840977,-2.8704446558840977,-2.8704446558840977,-2.8704446558840977,-2.8704446558840977,-2.8704446558840977,-2.8704446558840977,-2.8704446558840977,-2.8704446558840977,-2.8704446558840977,-2.8704446558840977,-2.8704446558840977,-2.8704446558840977,-2.8704446558840977,-2.8704446558840977,-2.8704446558840977,-2.8704446558840977,-2.8704446558840977,-2.8704446558840977,-2.8704446558840977</t>
  </si>
  <si>
    <t>525282683772631656072942250271,525282683772631656072942250271,525282683772631656072942250271,525282683772631656072942250271,525282683772631656072942250271,525282683772631656072942250271,525282683772631656072942250271,525282683772631656072942250271,525282683772631656072942250271,525282683772631656072942250271,525282683772631656072942250271,525282683772631656072942250271,525282683772631656072942250271,525282683772631656072942250271,525282683772631656072942250271,525282683772631656072942250271,525282683772631656072942250271,525282683772631656072942250271,525282683772631656072942250271,525282683772631656072942250271,525282683772631656072942250271,525282683772631656072942250271,525282683772631656072942250271,525282683772631656072942250271,525282683772631656072942250271,525282683772631656072942250271,525282683772631656072942250271,525282683772631656072942250271,525282683772631656072942250271,525282683772631656072942250271</t>
  </si>
  <si>
    <t>-5.497197368058826,-5.449005819528657,-5.380591683253886,-4.836863829652873,-4.80909617113101,-4.7824527061874536,-4.613592219138235,-4.562022810674892,-4.48072003403139,-4.274539968789846,-4.126402576742016,-4.078251307180005,-3.9754146422528684,-3.95750197836066,-3.821509965466404,-3.7899264562193387,-3.7422665960089514,-3.701356529816977,-3.639696713154131,-3.6394178865697158,-3.542303267074153,-3.541893439993066,-3.4257728045208835,-3.377767858636298,-3.331352349376866,-3.3262690257055785,-3.208959630084018,-3.185443494571469,-3.1548748748371622,-3.1533151178343366,-3.121035516800485,-3.0186402232707983,-3.0155380615661014,-3.000063128494862,-2.998078557321632,-2.969602293344823,-2.9696022933448227,-2.9659526639564353,-2.9659526639564344,-2.9659526639564335,-2.9654195439575894,-2.9475098609066577,-2.939199905541146,-2.9385816752388316,-2.9207050393607443,-2.891598363733064,-2.888060217097362,-2.883912710080913,-2.8704446558840977</t>
  </si>
  <si>
    <t>0.015622615814208984,0.03124713897705078,0.04687142372131348,0.09784746170043945,0.23846817016601562,0.3947126865386963,0.4572117328643799,0.660330057144165,0.7228281497955322,0.8478243350982666,0.9571957588195801,1.1446900367736816,1.4571802616119385,1.7540459632873535,1.7696702480316162,1.8906383514404297,1.9218873977661133,2.1095364093780518,2.2501602172851562,2.484528064727783,2.562650442123413,2.6095242500305176,2.640773296356201,2.6876466274261475,2.734520196914673,2.937638759613037,4.1875998973846436,4.812581777572632,4.968826770782471,5.312566518783569,5.500060319900513,5.8125505447387695,6.312535285949707,6.375032901763916,7.3906261920928955,8.546839952468872,9.015575408935547,9.437493324279785,9.968725204467773,11.234310626983643,11.687421321868896,11.906164407730103,12.656142711639404,12.749889612197876,13.374870300292969,13.609238147735596,33.9992241859436,44.593538999557495,46.46848201751709</t>
  </si>
  <si>
    <t>1,1,3,7,19,32,38,56,62,72,82,98,126,152,153,164,167,183,196,217,223,228,231,235,239,257,367,423,437,467,484,511,555,561,650,753,794,831,878,989,1030,1049,1114,1123,1178,1198,2992,3926,4092</t>
  </si>
  <si>
    <t>00:34.3</t>
  </si>
  <si>
    <t>03:32.1</t>
  </si>
  <si>
    <t>-2.850416335443991,-2.850416335443991,-2.850416335443991,-2.850416335443991,-2.850416335443991,-2.850416335443991,-2.850416335443991,-2.850416335443991,-2.850416335443991,-2.850416335443991,-2.850416335443991,-2.850416335443991,-2.850416335443991,-2.850416335443991,-2.850416335443991,-2.850416335443991,-2.850416335443991,-2.850416335443991,-2.850416335443991,-2.850416335443991,-2.850416335443991,-2.850416335443991,-2.850416335443991,-2.850416335443991,-2.850416335443991,-2.850416335443991,-2.850416335443991,-2.850416335443991,-2.850416335443991,-2.850416335443991</t>
  </si>
  <si>
    <t>458559365692051060914752759999,458559365692051060914752759999,458559365692051060914752759999,458559365692051060914752759999,458559365692051060914752759999,458559365692051060914752759999,458559365692051060914752759999,458559365692051060914752759999,458559365692051060914752759999,458559365692051060914752759999,458559365692051060914752759999,458559365692051060914752759999,458559365692051060914752759999,458559365692051060914752759999,458559365692051060914752759999,458559365692051060914752759999,458559365692051060914752759999,458559365692051060914752759999,458559365692051060914752759999,458559365692051060914752759999,458559365692051060914752759999,458559365692051060914752759999,458559365692051060914752759999,458559365692051060914752759999,458559365692051060914752759999,458559365692051060914752759999,458559365692051060914752759999,458559365692051060914752759999,458559365692051060914752759999,458559365692051060914752759999</t>
  </si>
  <si>
    <t>-5.494035199820498,-5.371974849202293,-5.053184679281772,-4.989766776589068,-4.974204846224103,-4.913571292809218,-4.901048292055234,-4.777448250229868,-4.731717640255812,-4.722654717936877,-4.677805965491277,-4.660598477528471,-4.586042893287655,-4.570225920670333,-4.471102396127069,-4.3184278437965435,-4.1294622377148835,-3.9896391556418656,-3.837210916741406,-3.763149632482628,-3.7138426345397955,-3.664850156002576,-3.639911520484664,-3.541894116541772,-3.4636862213586674,-3.4416347469700694,-3.3209631458489963,-3.315380243284636,-3.294364334646359,-3.288823261901843,-3.218994850492335,-3.215152136971593,-3.12085453679525,-3.077890443393621,-3.0669399458399327,-2.9732975046602115,-2.9683892280570014,-2.9629554454491425,-2.916460025284465,-2.9100723561960153,-2.900928819154308,-2.897045727160379,-2.860203764729509,-2.856649546664227,-2.85134435932599,-2.850416335443991</t>
  </si>
  <si>
    <t>0.015623807907104492,0.04687237739562988,0.15845108032226562,0.3303203582763672,0.3615696430206299,0.3771944046020508,0.45531654357910156,0.47094106674194336,0.5803127288818359,0.5959370136260986,0.6271865367889404,0.6584351062774658,0.6896846294403076,0.7365579605102539,0.7365579605102539,0.7834312915802002,0.8146805763244629,0.9865498542785645,1.267791509628296,1.4709100723266602,1.7365267276763916,1.8438506126403809,2.2657063007354736,2.6094470024108887,2.6250715255737305,3.3594236373901367,3.640664577484131,3.859407663345337,3.9844038486480713,4.390641212463379,4.562510967254639,4.906248569488525,5.3437347412109375,8.593635082244873,9.437358379364014,10.187333106994629,11.421671152114868,12.249770641326904,14.171585083007812,16.95274806022644,23.98377776145935,28.42192268371582,29.922154664993286,33.359323263168335,43.82774543762207,64.43647527694702</t>
  </si>
  <si>
    <t>1,3,12,28,30,32,38,40,50,51,54,57,60,63,64,67,70,86,110,128,152,161,199,229,230,295,319,338,349,385,400,431,470,758,833,899,1007,1081,1251,1496,2118,2510,2642,2948,3874,5698</t>
  </si>
  <si>
    <t>03:33.7</t>
  </si>
  <si>
    <t>05:49.4</t>
  </si>
  <si>
    <t>-2.8409889972062747,-2.8409889972062747,-2.8409889972062747,-2.8409889972062747,-2.8409889972062747,-2.8409889972062747,-2.8409889972062747,-2.8409889972062747,-2.8409889972062747,-2.8409889972062747,-2.8409889972062747,-2.8409889972062747,-2.8409889972062747,-2.8409889972062747,-2.8409889972062747,-2.8409889972062747,-2.8409889972062747,-2.8409889972062747,-2.8409889972062747,-2.8409889972062747,-2.8409889972062747,-2.8409889972062747,-2.8409889972062747,-2.8409889972062747,-2.8409889972062747,-2.8409889972062747,-2.8409889972062747,-2.8409889972062747,-2.8409889972062747,-2.8409889972062747</t>
  </si>
  <si>
    <t>1071832444687613677661529945266,1071832444687613677661529945266,1071832444687613677661529945266,1071832444687613677661529945266,1071832444687613677661529945266,1071832444687613677661529945266,1071832444687613677661529945266,1071832444687613677661529945266,1071832444687613677661529945266,1071832444687613677661529945266,1071832444687613677661529945266,1071832444687613677661529945266,1071832444687613677661529945266,1071832444687613677661529945266,1071832444687613677661529945266,1071832444687613677661529945266,1071832444687613677661529945266,1071832444687613677661529945266,1071832444687613677661529945266,1071832444687613677661529945266,1071832444687613677661529945266,1071832444687613677661529945266,1071832444687613677661529945266,1071832444687613677661529945266,1071832444687613677661529945266,1071832444687613677661529945266,1071832444687613677661529945266,1071832444687613677661529945266,1071832444687613677661529945266,1071832444687613677661529945266</t>
  </si>
  <si>
    <t>-5.463704522342889,-5.006393119856366,-4.794659793387112,-4.751029152644444,-4.7089695755101495,-4.61470710607533,-4.57745346505252,-4.544218506731185,-4.489765701794764,-4.434771977780036,-4.223244875778405,-4.216849565299566,-4.169993938929518,-4.1416354632992105,-4.014043777143644,-4.007000663997364,-3.8938457423930752,-3.8713043360481016,-3.819341570253118,-3.7234223122852934,-3.555658903045658,-3.479915500624457,-3.4777749228197714,-3.4721894025086444,-3.4661094517481463,-3.4334138241234515,-3.423224531667893,-3.385159638170594,-3.351591604496952,-3.339378436964788,-3.338993857606234,-3.275918734828345,-3.255464644357305,-3.250106978628705,-3.1351162601181914,-3.0785561118106934,-3.038311132870947,-2.98513745814595,-2.9347002386307572,-2.914608738373471,-2.9077622380904415,-2.8467082392936187,-2.8467082392936183,-2.8409889972062756,-2.840988997206275,-2.8409889972062747</t>
  </si>
  <si>
    <t>0.015624046325683594,0.3303959369659424,0.3772695064544678,0.45539236068725586,0.5022656917572021,0.5178899765014648,0.6116373538970947,0.6741349697113037,0.6897594928741455,0.7053844928741455,0.7053844928741455,1.0022497177124023,1.0647473335266113,1.189743995666504,1.2366175651550293,1.4084868431091309,1.5803565979003906,1.6584796905517578,1.6897284984588623,1.8147244453430176,2.187246799468994,2.515361785888672,2.8591010570526123,2.9059743881225586,3.093468427658081,3.2184646129608154,3.390334367752075,3.421583414077759,3.546579360961914,4.249682426452637,5.046534299850464,5.484020709991455,5.749637126922607,6.28087043762207,6.437115669250488,6.53086256980896,6.843352794647217,7.140218734741211,8.249558925628662,8.937037706375122,9.17140507698059,11.171342372894287,11.561955451965332,11.936943292617798,14.280620098114014,21.79600977897644</t>
  </si>
  <si>
    <t>1,27,31,38,43,44,52,58,59,60,61,87,92,103,107,122,137,144,147,158,191,220,250,255,271,282,298,301,312,374,444,483,506,554,567,576,603,630,727,789,809,986,1021,1054,1260,1920</t>
  </si>
  <si>
    <t>18:52.6</t>
  </si>
  <si>
    <t>21:54.6</t>
  </si>
  <si>
    <t>-2.8358016262211554,-2.8358016262211554,-2.8358016262211554,-2.8358016262211554,-2.8358016262211554,-2.8358016262211554,-2.8358016262211554,-2.8358016262211554,-2.8358016262211554,-2.8358016262211554,-2.8358016262211554,-2.8358016262211554,-2.8358016262211554,-2.8358016262211554,-2.8358016262211554,-2.8358016262211554,-2.8358016262211554,-2.8358016262211554,-2.8358016262211554,-2.8358016262211554,-2.8358016262211554,-2.8358016262211554,-2.8358016262211554,-2.8358016262211554,-2.8358016262211554,-2.8358016262211554,-2.8358016262211554,-2.8358016262211554,-2.8358016262211554,-2.8358016262211554</t>
  </si>
  <si>
    <t>815105389704582289636803476979,815105389704582289636803476979,815105389704582289636803476979,815105389704582289636803476979,815105389704582289636803476979,815105389704582289636803476979,815105389704582289636803476979,815105389704582289636803476979,815105389704582289636803476979,815105389704582289636803476979,815105389704582289636803476979,815105389704582289636803476979,815105389704582289636803476979,815105389704582289636803476979,815105389704582289636803476979,815105389704582289636803476979,815105389704582289636803476979,815105389704582289636803476979,815105389704582289636803476979,815105389704582289636803476979,815105389704582289636803476979,815105389704582289636803476979,815105389704582289636803476979,815105389704582289636803476979,815105389704582289636803476979,815105389704582289636803476979,815105389704582289636803476979,815105389704582289636803476979,815105389704582289636803476979,815105389704582289636803476979</t>
  </si>
  <si>
    <t>-4.871022347947878,-4.7893144603655475,-4.733153928527704,-4.6801871319477915,-4.679456996803976,-4.678344120988642,-4.570348989439941,-4.567847529673081,-4.377814236142506,-4.144151837058337,-4.127537329403835,-4.089649192504725,-4.066032458830642,-3.998197897241987,-3.9981978972419867,-3.989331665261097,-3.8611295679349,-3.8409617469119945,-3.787783563883193,-3.7370541322593187,-3.6965495298908166,-3.3749083431270614,-3.347815064482737,-3.3267093410372537,-3.2955288422991864,-3.213118604258887,-3.1675578470242947,-3.1399255736352054,-3.1024637988320793,-3.02912835963839,-2.9876185238129693,-2.9876185238129684,-2.9782729970979576,-2.945012171708732,-2.938172550223868,-2.9361963000511104,-2.926674305612012,-2.898188997906819,-2.8454817001504082,-2.845481700150408,-2.835801626221156,-2.8358016262211554</t>
  </si>
  <si>
    <t>0.015622138977050781,0.0960850715637207,0.2523307800292969,0.34607744216918945,0.37732672691345215,0.40857577323913574,0.42420005798339844,0.4710733890533447,0.6429431438446045,0.8460619449615479,1.1585519313812256,1.2210500240325928,1.2522990703582764,1.3460462093353271,1.4085440635681152,1.4397931098937988,1.4554178714752197,1.8595407009124756,1.9375488758087158,2.1252024173736572,2.2970752716064453,2.422071695327759,2.6251919269561768,2.968931198120117,3.047053575515747,3.1564252376556396,3.375168800354004,3.968899726867676,4.156394004821777,4.453259468078613,8.765656232833862,10.60934829711914,10.703095436096191,10.921838521957397,11.640565872192383,14.827966213226318,15.531069040298462,25.062021017074585,36.26479482650757,37.06164503097534,57.34315252304077,68.65622687339783</t>
  </si>
  <si>
    <t>1,7,20,28,31,34,35,39,55,72,100,105,109,117,122,125,126,162,169,185,201,212,229,260,266,276,296,348,364,390,769,931,939,958,1021,1302,1364,2208,3195,3266,5054,6050</t>
  </si>
  <si>
    <t>58:05.1</t>
  </si>
  <si>
    <t>00:32.6</t>
  </si>
  <si>
    <t>-2.8083807491356696,-2.8083807491356696,-2.8083807491356696,-2.8083807491356696,-2.8083807491356696,-2.8083807491356696,-2.8083807491356696,-2.8083807491356696,-2.8083807491356696,-2.8083807491356696,-2.8083807491356696,-2.8083807491356696,-2.8083807491356696,-2.8083807491356696,-2.8083807491356696,-2.8083807491356696,-2.8083807491356696,-2.8083807491356696,-2.8083807491356696,-2.8083807491356696,-2.8083807491356696,-2.8083807491356696,-2.8083807491356696,-2.8083807491356696,-2.8083807491356696,-2.8083807491356696,-2.8083807491356696,-2.8083807491356696,-2.8083807491356696,-2.8083807491356696</t>
  </si>
  <si>
    <t>1130673341800052550970040087955,1130673341800052550970040087955,1130673341800052550970040087955,1130673341800052550970040087955,1130673341800052550970040087955,1130673341800052550970040087955,1130673341800052550970040087955,1130673341800052550970040087955,1130673341800052550970040087955,1130673341800052550970040087955,1130673341800052550970040087955,1130673341800052550970040087955,1130673341800052550970040087955,1130673341800052550970040087955,1130673341800052550970040087955,1130673341800052550970040087955,1130673341800052550970040087955,1130673341800052550970040087955,1130673341800052550970040087955,1130673341800052550970040087955,1130673341800052550970040087955,1130673341800052550970040087955,1130673341800052550970040087955,1130673341800052550970040087955,1130673341800052550970040087955,1130673341800052550970040087955,1130673341800052550970040087955,1130673341800052550970040087955,1130673341800052550970040087955,1130673341800052550970040087955</t>
  </si>
  <si>
    <t>-5.124111069359108,-5.024047515584641,-4.936609171863789,-4.86469385360897,-4.8170978180989685,-4.742817049962101,-4.639400162320325,-4.555380423643691,-4.488902856475175,-4.4721912140434,-4.338437924959098,-4.268615812537668,-4.231504872906444,-4.216418860739149,-4.152614217257401,-4.035049586803807,-3.990033376222816,-3.858853878339139,-3.841037909177076,-3.8035195227513827,-3.794590805253111,-3.7443502224161245,-3.73471229759303,-3.6946292219728045,-3.684966194135908,-3.660978288094428,-3.619357923680434,-3.6095657133151438,-3.60173616290793,-3.5368942181328,-3.454272391436179,-3.4292523174366343,-3.383748644460636,-3.364561077630595,-3.210532033607283,-3.168271229065131,-3.161959449707055,-3.145356710181847,-3.1075803153973074,-3.0985222143402393,-3.0463174169294573,-3.0133292303164554,-3.0056354794499076,-3.0003511618334384,-2.940187923158887,-2.9264003707846196,-2.9264003707846187,-2.92549707227706,-2.920532638205828,-2.904226024491361,-2.8968235280632575,-2.877172203538729,-2.858429277558995,-2.8547003596051104,-2.8083807491356705,-2.80838074913567,-2.8083807491356696</t>
  </si>
  <si>
    <t>0.015625715255737305,0.08041954040527344,0.3304116725921631,0.43978309631347656,0.5179042816162109,0.5647776126861572,0.6428999900817871,0.7210228443145752,0.7522716522216797,0.7678961753845215,0.7835206985473633,0.955390214920044,1.1116352081298828,1.174133539199829,1.189758062362671,1.2053825855255127,1.2991297245025635,1.4241259098052979,1.4553749561309814,1.5803725719451904,1.6428706645965576,1.7209928035736084,1.83048415184021,1.8751246929168701,1.9843871593475342,2.015636682510376,2.062509536743164,2.0949840545654297,3.1093509197235107,3.3437185287475586,3.390592098236084,3.7968294620513916,4.078070878982544,4.187442064285278,4.234315872192383,4.578054189682007,5.203035593032837,5.3124072551727295,5.453027725219727,5.718644857406616,5.843640327453613,7.671708345413208,8.671677112579346,8.859171390533447,9.765392780303955,10.156005620956421,10.57786750793457,10.999728918075562,11.093476295471191,11.734081268310547,13.687144041061401,16.108944177627563,24.796180725097656,25.624271392822266,29.827264308929443,30.31162405014038,33.01466464996338</t>
  </si>
  <si>
    <t>1,5,27,37,43,47,54,62,64,66,67,82,96,102,103,104,113,124,126,137,142,149,159,163,172,175,179,182,271,291,295,330,355,364,368,398,453,462,475,498,509,669,758,774,853,888,925,962,969,1025,1198,1410,2174,2247,2616,2658,2894</t>
  </si>
  <si>
    <t>12:23.3</t>
  </si>
  <si>
    <t>15:47.2</t>
  </si>
  <si>
    <t>-2.7934191734267264,-2.7934191734267264,-2.7934191734267264,-2.7934191734267264,-2.7934191734267264,-2.7934191734267264,-2.7934191734267264,-2.7934191734267264,-2.7934191734267264,-2.7934191734267264,-2.7934191734267264,-2.7934191734267264,-2.7934191734267264,-2.7934191734267264,-2.7934191734267264,-2.7934191734267264,-2.7934191734267264,-2.7934191734267264,-2.7934191734267264,-2.7934191734267264,-2.7934191734267264,-2.7934191734267264,-2.7934191734267264,-2.7934191734267264,-2.7934191734267264,-2.7934191734267264,-2.7934191734267264,-2.7934191734267264,-2.7934191734267264,-2.7934191734267264</t>
  </si>
  <si>
    <t>658476889991947030141769086514,658476889991947030141769086514,658476889991947030141769086514,658476889991947030141769086514,658476889991947030141769086514,658476889991947030141769086514,658476889991947030141769086514,658476889991947030141769086514,658476889991947030141769086514,658476889991947030141769086514,658476889991947030141769086514,658476889991947030141769086514,658476889991947030141769086514,658476889991947030141769086514,658476889991947030141769086514,658476889991947030141769086514,658476889991947030141769086514,658476889991947030141769086514,658476889991947030141769086514,658476889991947030141769086514,658476889991947030141769086514,658476889991947030141769086514,658476889991947030141769086514,658476889991947030141769086514,658476889991947030141769086514,658476889991947030141769086514,658476889991947030141769086514,658476889991947030141769086514,658476889991947030141769086514,658476889991947030141769086514</t>
  </si>
  <si>
    <t>-5.209264903052308,-4.920333346962472,-4.860795842791753,-4.76545383294557,-4.759598450387106,-4.666623233109899,-4.60933529292976,-4.5866076250802,-4.3699553521914165,-4.334527531348264,-4.278591195901302,-4.2173394432792515,-4.16743871467851,-4.112801237309113,-4.053501090827967,-3.9848653219365997,-3.9303602257269312,-3.918631523682323,-3.9047293668946015,-3.864410812741817,-3.8551964420237606,-3.7956189924751085,-3.7455094146866648,-3.671560690325934,-3.644921525031834,-3.5858561388954544,-3.5742257818756293,-3.569805167161396,-3.5633794638331993,-3.56336757682145,-3.5536993897097973,-3.545233349368377,-3.435080792787462,-3.3718965102559797,-3.3590979413023554,-3.3428028442274806,-3.265199147949149,-3.2152829290308413,-3.1813045978227614,-3.1163938105248516,-3.114122646560878,-3.03172334520791,-3.0230490109908597,-3.0069952919155907,-3.0045086712605933,-2.9926957790012474,-2.9860326010238225,-2.948350673763596,-2.9483506737635956,-2.948350673763595,-2.9425006095492385,-2.890348598426351,-2.8347415919617136,-2.7959278118178825,-2.7934191734267264</t>
  </si>
  <si>
    <t>0.015622615814208984,0.17516875267028809,0.36266279220581055,0.42516016960144043,0.4720339775085449,0.534531831741333,0.5501563549041748,0.5814056396484375,0.6126546859741211,0.7064015865325928,0.7220263481140137,0.831397533416748,0.831397533416748,0.8626468181610107,0.9095203876495361,0.9720182418823242,1.0970141887664795,1.1126389503479004,1.1282634735107422,1.3313820362091064,1.534501075744629,1.6126234531402588,1.7063705921173096,1.921886920928955,1.9687604904174805,2.0969951152801514,2.3626134395599365,2.4251112937927246,2.6751019954681396,2.846971273422241,3.315706968307495,4.128181219100952,4.143805980682373,4.268802165985107,5.6593852043151855,6.2687413692474365,7.253085136413574,8.643666744232178,8.862410068511963,9.92487645149231,11.612322092056274,12.315424919128418,13.86225152015686,14.409109592437744,15.455951690673828,20.86203360557556,23.90881323814392,24.127556562423706,35.9865608215332,41.328031063079834,42.515493869781494,42.687363624572754,45.327905893325806,49.062164068222046,88.76404571533203</t>
  </si>
  <si>
    <t>1,13,30,35,39,44,46,48,52,59,61,70,71,73,77,83,94,95,96,114,132,138,147,165,170,181,204,210,232,247,287,359,361,371,493,546,632,754,773,865,1014,1076,1211,1259,1351,1824,2088,2107,3139,3603,3707,3722,3952,4279,7748</t>
  </si>
  <si>
    <t>21:56.2</t>
  </si>
  <si>
    <t>25:14.1</t>
  </si>
  <si>
    <t>-2.789918287093203,-2.789918287093203,-2.789918287093203,-2.789918287093203,-2.789918287093203,-2.789918287093203,-2.789918287093203,-2.789918287093203,-2.789918287093203,-2.789918287093203,-2.789918287093203,-2.789918287093203,-2.789918287093203,-2.789918287093203,-2.789918287093203,-2.789918287093203,-2.789918287093203,-2.789918287093203,-2.789918287093203,-2.789918287093203,-2.789918287093203,-2.789918287093203,-2.789918287093203,-2.789918287093203,-2.789918287093203,-2.789918287093203,-2.789918287093203,-2.789918287093203,-2.789918287093203,-2.789918287093203</t>
  </si>
  <si>
    <t>1170248724946737245566176329106,1170248724946737245566176329106,1170248724946737245566176329106,1170248724946737245566176329106,1170248724946737245566176329106,1170248724946737245566176329106,1170248724946737245566176329106,1170248724946737245566176329106,1170248724946737245566176329106,1170248724946737245566176329106,1170248724946737245566176329106,1170248724946737245566176329106,1170248724946737245566176329106,1170248724946737245566176329106,1170248724946737245566176329106,1170248724946737245566176329106,1170248724946737245566176329106,1170248724946737245566176329106,1170248724946737245566176329106,1170248724946737245566176329106,1170248724946737245566176329106,1170248724946737245566176329106,1170248724946737245566176329106,1170248724946737245566176329106,1170248724946737245566176329106,1170248724946737245566176329106,1170248724946737245566176329106,1170248724946737245566176329106,1170248724946737245566176329106,1170248724946737245566176329106</t>
  </si>
  <si>
    <t>-5.58747904530683,-5.54536748129424,-5.4097562202108795,-5.305177460847877,-5.2665200482563455,-4.829359694199957,-4.734022473403201,-4.691949166541769,-4.681239443998485,-4.618618683456554,-4.518831262568915,-4.446525509348562,-4.418561858265174,-4.358687646139382,-4.177135086337833,-4.1464468969328765,-4.087306016277032,-3.8982704571851476,-3.811472347823667,-3.7978415146836415,-3.696360873973644,-3.6945149348284403,-3.6401275102901547,-3.6153201364225707,-3.5019566610693706,-3.5019566610693698,-3.411925019363848,-3.4119250193638475,-3.320696593251398,-3.3180166551997186,-3.2701852396624806,-3.2451250874865853,-3.2160024724422733,-3.1907791124219704,-3.1634046265292572,-3.126919747517342,-3.114142806386126,-3.110819224213698,-3.075828781784208,-3.0723582452865523,-3.0260740046170556,-2.9983373385403405,-2.9782366615460987,-2.9677615649394853,-2.9341676812380606,-2.9303262943798964,-2.9195683900814404,-2.919225639317494,-2.896142089853805,-2.8961420898538046,-2.89049825540666,-2.8690176240341425,-2.8628684842431062,-2.862868484243105,-2.8593976803509364,-2.8593976803509347,-2.822068980921319,-2.8220689809213186,-2.8162138448687783,-2.8162138448687775,-2.8159224101429583,-2.8152258787794886,-2.815225878779488,-2.789918287093203</t>
  </si>
  <si>
    <t>0.015621423721313477,0.12727761268615723,0.18977665901184082,0.20540142059326172,0.2835237979888916,0.2991492748260498,0.3616461753845215,0.3928952217102051,0.6585123538970947,0.6897609233856201,0.7053854465484619,0.8147571086883545,0.8616306781768799,0.9241287708282471,0.9866266250610352,1.0491247177124023,1.0959982872009277,1.2053699493408203,1.2991175651550293,1.4084887504577637,1.5334844589233398,1.5803580284118652,1.6428563594818115,1.8595633506774902,2.156313896179199,2.5156829357147217,2.6719279289245605,2.781299591064453,2.859422445297241,2.9844181537628174,3.6718966960906982,4.265665531158447,4.4531614780426025,4.515659332275391,6.062486171722412,7.453067302703857,7.765557765960693,8.640530109405518,9.062392234802246,12.49978256225586,12.49978256225586,13.32788348197937,13.406005859375,16.874647617340088,17.015268087387085,18.40584945678711,21.530751705169678,22.06198501586914,23.202574491500854,26.514970541000366,27.952425718307495,32.171043157577515,32.32728838920593,35.717806577682495,38.48514223098755,40.625702142715454,45.29743051528931,46.047406911849976,56.32799243927002,58.62479519844055,63.827760457992554,66.79692149162292,67.76564121246338,83.8432629108429</t>
  </si>
  <si>
    <t>1,9,15,16,23,24,30,33,56,58,60,69,74,79,85,90,95,105,112,122,133,137,143,162,187,219,233,243,250,261,321,373,389,395,531,653,681,757,794,1096,1097,1170,1176,1482,1494,1616,1891,1938,2037,2329,2455,2826,2840,3136,3380,3569,3979,4046,4950,5153,5612,5871,5956,7373</t>
  </si>
  <si>
    <t>15:48.9</t>
  </si>
  <si>
    <t>18:50.9</t>
  </si>
  <si>
    <t>-2.750095110598841,-2.750095110598841,-2.750095110598841,-2.750095110598841,-2.750095110598841,-2.750095110598841,-2.750095110598841,-2.750095110598841,-2.750095110598841,-2.750095110598841,-2.750095110598841,-2.750095110598841,-2.750095110598841,-2.750095110598841,-2.750095110598841,-2.750095110598841,-2.750095110598841,-2.750095110598841,-2.750095110598841,-2.750095110598841,-2.750095110598841,-2.750095110598841,-2.750095110598841,-2.750095110598841,-2.750095110598841,-2.750095110598841,-2.750095110598841,-2.750095110598841,-2.750095110598841,-2.750095110598841</t>
  </si>
  <si>
    <t>340210947455898306057134628731,340210947455898306057134628731,340210947455898306057134628731,340210947455898306057134628731,340210947455898306057134628731,340210947455898306057134628731,340210947455898306057134628731,340210947455898306057134628731,340210947455898306057134628731,340210947455898306057134628731,340210947455898306057134628731,340210947455898306057134628731,340210947455898306057134628731,340210947455898306057134628731,340210947455898306057134628731,340210947455898306057134628731,340210947455898306057134628731,340210947455898306057134628731,340210947455898306057134628731,340210947455898306057134628731,340210947455898306057134628731,340210947455898306057134628731,340210947455898306057134628731,340210947455898306057134628731,340210947455898306057134628731,340210947455898306057134628731,340210947455898306057134628731,340210947455898306057134628731,340210947455898306057134628731,340210947455898306057134628731</t>
  </si>
  <si>
    <t>-5.541453553734668,-5.1576279436345365,-4.996880475962075,-4.806676779227278,-4.693608644878934,-4.661731538855917,-4.562330662911649,-4.4463162937153875,-4.392811689926471,-4.386940777333365,-4.331490645894259,-4.300467636651689,-4.179587363130262,-4.127926786615045,-4.121971041106158,-3.9745385367607033,-3.896559916660358,-3.756701154785259,-3.667811338142661,-3.6660571205746493,-3.6551974712812694,-3.5744430847576005,-3.5552658583225103,-3.484406207839814,-3.3652517360381906,-3.357334620841333,-3.3557538532679767,-3.355736807970012,-3.329365411611743,-3.3018678130994212,-3.261930431762151,-3.1928286334692895,-3.138862573242201,-3.0898446585517725,-3.0858985580774627,-3.0461195035823105,-3.014530811191569,-2.9984499425013946,-2.998449942501394,-2.982767229951003,-2.9699925352724277,-2.9550039097533336,-2.9302854285413376,-2.90768878906718,-2.9076887890671794,-2.8709477293072236,-2.858267561303797,-2.8311456500534167,-2.7718933904193164,-2.771893390419316,-2.7500951105988425,-2.7500951105988416,-2.750095110598841</t>
  </si>
  <si>
    <t>0.031239986419677734,0.17419099807739258,0.20544123649597168,0.28356385231018066,0.42418432235717773,0.4866824150085449,0.5960540771484375,0.6429274082183838,0.6741764545440674,0.7210500240325928,0.7366747856140137,0.8147969245910645,0.8304214477539062,1.0335400104522705,1.2679078578948975,1.299156904220581,1.3929038047790527,1.7053942680358887,1.9375262260437012,2.2512664794921875,2.28251576423645,2.298140048980713,2.438760995864868,2.454385280609131,3.2043616771698,3.7043464183807373,3.9230895042419434,4.0637102127075195,4.235579490661621,4.251203775405884,4.360575437545776,4.501195907592773,5.579287528991699,6.219892501831055,7.4229795932769775,8.079209089279175,9.032304048538208,9.610411167144775,11.204111576080322,12.921972274780273,13.21883773803711,13.328209638595581,13.359458684921265,15.500016450881958,16.062498807907104,18.109309673309326,19.203025341033936,22.73416495323181,37.87471342086792,40.87461996078491,55.780402421951294,57.18660831451416,67.10817337036133</t>
  </si>
  <si>
    <t>1,13,15,22,34,40,49,54,56,60,62,68,70,88,108,110,118,146,165,193,195,197,209,210,276,319,338,351,366,367,376,388,483,538,644,701,784,834,973,1120,1145,1155,1158,1342,1391,1569,1664,1970,3292,3554,4853,4974,5836</t>
  </si>
  <si>
    <t>50:35.5</t>
  </si>
  <si>
    <t>52:57.9</t>
  </si>
  <si>
    <t>-2.795757988859118,-2.795757988859118,-2.795757988859118,-2.795757988859118,-2.795757988859118,-2.795757988859118,-2.795757988859118,-2.795757988859118,-2.795757988859118,-2.795757988859118,-2.795757988859118,-2.795757988859118,-2.795757988859118,-2.795757988859118,-2.795757988859118,-2.795757988859118,-2.795757988859118,-2.795757988859118,-2.795757988859118,-2.795757988859118,-2.795757988859118,-2.795757988859118,-2.795757988859118,-2.795757988859118,-2.795757988859118,-2.795757988859118,-2.795757988859118,-2.795757988859118,-2.795757988859118,-2.795757988859118</t>
  </si>
  <si>
    <t>852359052799718021326745840617,852359052799718021326745840617,852359052799718021326745840617,852359052799718021326745840617,852359052799718021326745840617,852359052799718021326745840617,852359052799718021326745840617,852359052799718021326745840617,852359052799718021326745840617,852359052799718021326745840617,852359052799718021326745840617,852359052799718021326745840617,852359052799718021326745840617,852359052799718021326745840617,852359052799718021326745840617,852359052799718021326745840617,852359052799718021326745840617,852359052799718021326745840617,852359052799718021326745840617,852359052799718021326745840617,852359052799718021326745840617,852359052799718021326745840617,852359052799718021326745840617,852359052799718021326745840617,852359052799718021326745840617,852359052799718021326745840617,852359052799718021326745840617,852359052799718021326745840617,852359052799718021326745840617,852359052799718021326745840617</t>
  </si>
  <si>
    <t>-5.051597253967101,-4.883727042736799,-4.827999424857284,-4.800344228635392,-4.7880412051107974,-4.764133997863167,-4.7253452370868345,-4.6778582223190055,-4.660930958698748,-4.65991959354555,-4.638338779766054,-4.593709402484698,-4.589231043888108,-4.565964013588004,-4.4957819116810445,-4.411901573266494,-4.339223112959529,-4.2552812125558,-4.249956108208488,-4.237634043313085,-4.224040693163924,-4.120021060581985,-4.092637531182004,-4.065465431050341,-4.038047995096981,-4.027491122903213,-4.025030835637695,-3.9540592702722543,-3.926964199161196,-3.916371752701291,-3.8767194537159817,-3.7239022024504767,-3.5860725452697118,-3.5012431494125096,-3.482371855506221,-3.4677973713068333,-3.432495388056296,-3.4010822104280694,-3.3914819634889852,-3.335789904738565,-3.1149672052353234,-3.1135587144468992,-3.0458546732272747,-3.0110348623643484,-2.993907435785471,-2.992535410548398,-2.9787747067022075,-2.9527142243400126,-2.9337273478127264,-2.9335995504368446,-2.910630993145699,-2.910630993145698,-2.8778593024767907,-2.8200981272643277,-2.795757988859119,-2.795757988859118</t>
  </si>
  <si>
    <t>0.015622615814208984,0.31481122970581055,0.31481122970581055,0.39293408393859863,0.4241828918457031,0.4866809844970703,0.580427885055542,0.580427885055542,0.6116774082183838,0.7210488319396973,0.73667311668396,0.7679226398468018,0.7835464477539062,0.8304200172424316,0.907111406326294,0.9383604526519775,1.063356637954712,1.2196016311645508,1.3758471012115479,1.5164673328399658,1.563340663909912,1.6258387565612793,2.0312345027923584,2.0949933528900146,2.156259775161743,2.2031383514404297,2.250018358230591,2.2968857288360596,2.312509775161743,2.3750078678131104,2.4218811988830566,2.468754768371582,2.8281185626983643,3.156233310699463,4.031206130981445,4.124953031539917,4.265573740005493,4.515565872192383,5.203044414520264,5.718652963638306,5.999894380569458,6.171764135360718,6.453005313873291,7.906084299087524,9.749776601791382,12.765307426452637,14.968363761901855,18.280760049819946,18.608874320983887,19.17135715484619,19.40572452545166,20.812476873397827,21.859320878982544,23.09365725517273,24.0311279296875,27.67180824279785</t>
  </si>
  <si>
    <t>1,25,26,32,35,40,48,49,51,61,62,65,66,71,77,80,91,105,118,131,135,140,176,181,186,191,194,198,200,205,209,214,245,273,350,358,371,392,452,498,522,537,562,689,848,1111,1305,1594,1623,1672,1692,1816,1907,2015,2097,2413</t>
  </si>
  <si>
    <t>44:40.8</t>
  </si>
  <si>
    <t>47:42.4</t>
  </si>
  <si>
    <t>-2.704757323455594,-2.704757323455594,-2.704757323455594,-2.704757323455594,-2.704757323455594,-2.704757323455594,-2.704757323455594,-2.704757323455594,-2.704757323455594,-2.704757323455594,-2.704757323455594,-2.704757323455594,-2.704757323455594,-2.704757323455594,-2.704757323455594,-2.704757323455594,-2.704757323455594,-2.704757323455594,-2.704757323455594,-2.704757323455594,-2.704757323455594,-2.704757323455594,-2.704757323455594,-2.704757323455594,-2.704757323455594,-2.704757323455594,-2.704757323455594,-2.704757323455594,-2.704757323455594,-2.704757323455594</t>
  </si>
  <si>
    <t>278110176065914356050727922379,278110176065914356050727922379,278110176065914356050727922379,278110176065914356050727922379,278110176065914356050727922379,278110176065914356050727922379,278110176065914356050727922379,278110176065914356050727922379,278110176065914356050727922379,278110176065914356050727922379,278110176065914356050727922379,278110176065914356050727922379,278110176065914356050727922379,278110176065914356050727922379,278110176065914356050727922379,278110176065914356050727922379,278110176065914356050727922379,278110176065914356050727922379,278110176065914356050727922379,278110176065914356050727922379,278110176065914356050727922379,278110176065914356050727922379,278110176065914356050727922379,278110176065914356050727922379,278110176065914356050727922379,278110176065914356050727922379,278110176065914356050727922379,278110176065914356050727922379,278110176065914356050727922379,278110176065914356050727922379</t>
  </si>
  <si>
    <t>-4.832676609402912,-4.796418325519644,-4.666079081840708,-4.557156417425848,-4.492795889536394,-4.239278466697568,-4.0673151798635985,-3.91418861357005,-3.723725563666817,-3.703579991396314,-3.628096728814118,-3.5954997141369187,-3.589497457547883,-3.5800692410258748,-3.534553382731539,-3.510649212306534,-3.5008879223388214,-3.393276194631581,-3.3913455924165437,-3.364625275887578,-3.306881689980707,-3.2100909217194498,-3.207272624203765,-3.1383950985059594,-3.109446532791473,-3.034823948471942,-2.986627882322134,-2.965077297479975,-2.9384843370422127,-2.893434286390941,-2.889250392522542,-2.883619685289741,-2.8474565238689036,-2.8468381025051617,-2.8262241964194845,-2.8233720774914204,-2.8233720774914186,-2.7980238622528315,-2.749636042180409,-2.739989186474695,-2.7399891864746944,-2.728370019322127,-2.712937076956031,-2.7047573234555946,-2.704757323455594</t>
  </si>
  <si>
    <t>0.015625,0.31485915184020996,0.34610819816589355,0.42423009872436523,0.5336019992828369,0.5492262840270996,0.6585979461669922,0.7992184162139893,0.89296555519104,1.0179619789123535,1.1117088794708252,1.2367048263549805,1.3304522037506104,1.8438339233398438,1.8907058238983154,2.000079393386841,2.046952724456787,2.095076084136963,2.1408331394195557,2.42207407951355,2.4376988410949707,2.625192642211914,2.797062397003174,2.913961410522461,3.6199569702148438,4.0886924266815186,4.713672399520874,5.448024272918701,6.088629722595215,7.38546347618103,7.666704177856445,10.119752883911133,11.307215929031372,12.354058265686035,12.822793960571289,13.291528940200806,14.291497468948364,14.666486024856567,19.369463682174683,23.95310354232788,25.46868109703064,28.999818801879883,36.64020586013794,45.15556478500366,67.23389744758606</t>
  </si>
  <si>
    <t>1,25,28,35,44,45,55,67,76,87,95,105,114,159,163,173,176,180,184,209,211,227,242,253,313,353,407,471,527,640,665,880,984,1075,1116,1156,1244,1277,1688,2089,2220,2528,3193,3933,5864</t>
  </si>
  <si>
    <t>34:51.9</t>
  </si>
  <si>
    <t>37:49.7</t>
  </si>
  <si>
    <t>-2.696178749820325,-2.696178749820325,-2.696178749820325,-2.696178749820325,-2.696178749820325,-2.696178749820325,-2.696178749820325,-2.696178749820325,-2.696178749820325,-2.696178749820325,-2.696178749820325,-2.696178749820325,-2.696178749820325,-2.696178749820325,-2.696178749820325,-2.696178749820325,-2.696178749820325,-2.696178749820325,-2.696178749820325,-2.696178749820325,-2.696178749820325,-2.696178749820325,-2.696178749820325,-2.696178749820325,-2.696178749820325,-2.696178749820325,-2.696178749820325,-2.696178749820325,-2.696178749820325,-2.696178749820325</t>
  </si>
  <si>
    <t>127076976773462069509575790543,127076976773462069509575790543,127076976773462069509575790543,127076976773462069509575790543,127076976773462069509575790543,127076976773462069509575790543,127076976773462069509575790543,127076976773462069509575790543,127076976773462069509575790543,127076976773462069509575790543,127076976773462069509575790543,127076976773462069509575790543,127076976773462069509575790543,127076976773462069509575790543,127076976773462069509575790543,127076976773462069509575790543,127076976773462069509575790543,127076976773462069509575790543,127076976773462069509575790543,127076976773462069509575790543,127076976773462069509575790543,127076976773462069509575790543,127076976773462069509575790543,127076976773462069509575790543,127076976773462069509575790543,127076976773462069509575790543,127076976773462069509575790543,127076976773462069509575790543,127076976773462069509575790543,127076976773462069509575790543</t>
  </si>
  <si>
    <t>-4.715489761602474,-4.698567531532537,-4.60117238992467,-4.292194645408703,-4.084851734752452,-3.9253456410178944,-3.8753075865395172,-3.858110439952302,-3.7463492588328826,-3.6863200779385927,-3.6344923732918075,-3.4705989463615152,-3.4433621113930775,-3.3318320691961953,-3.314030033603447,-3.2681995193701616,-3.2390771318102116,-3.195238781225789,-3.1687472301827198,-3.1686291160275597,-3.1477302696234934,-3.1078716413672436,-3.090452542253245,-3.0330990607243384,-3.0260651822633204,-2.992766389749512,-2.99276638974951,-2.906429894248657,-2.8781027603409877,-2.852834088858372,-2.8496061816820824,-2.8427472941164313,-2.7921421527144683,-2.7457595467750227,-2.745759546775022,-2.7402758498527366,-2.7402758498527358,-2.737113488591309,-2.7325808540574865,-2.717399834908937,-2.7173998349089366,-2.7086659147283925,-2.696178749820326,-2.6961787498203256,-2.696178749820325</t>
  </si>
  <si>
    <t>0.01562190055847168,0.48684072494506836,0.5180895328521729,0.5962119102478027,0.8930778503417969,1.0180737972259521,1.0493226051330566,1.096196174621582,1.1430697441101074,1.2211921215057373,1.3461885452270508,1.393061637878418,1.5961787700653076,1.721175193786621,1.875260829925537,2.0625154972076416,2.0781400203704834,2.171924114227295,2.8750267028808594,3.3750112056732178,3.6250038146972656,4.499975919723511,4.781217098236084,5.062458515167236,5.453071117401123,5.7030651569366455,6.531164169311523,6.796780824661255,6.9842751026153564,7.187393665313721,7.671753168106079,10.921815633773804,11.031187057495117,12.421770572662354,13.171746969223022,22.96831488609314,24.312023162841797,31.98365807533264,38.186588525772095,39.9365336894989,40.42089366912842,41.32711362838745,42.78019452095032,51.68616557121277,64.6246600151062</t>
  </si>
  <si>
    <t>1,41,44,51,78,88,91,95,100,106,117,121,139,150,164,181,182,190,253,298,319,398,423,447,482,505,578,602,619,637,679,968,977,1101,1168,2037,2156,2838,3387,3543,3585,3665,3795,4583,5731</t>
  </si>
  <si>
    <t>28:19.8</t>
  </si>
  <si>
    <t>32:03.6</t>
  </si>
  <si>
    <t>-2.6942910478441413,-2.6942910478441413,-2.6942910478441413,-2.6942910478441413,-2.6942910478441413,-2.6942910478441413,-2.6942910478441413,-2.6942910478441413,-2.6942910478441413,-2.6942910478441413,-2.6942910478441413,-2.6942910478441413,-2.6942910478441413,-2.6942910478441413,-2.6942910478441413,-2.6942910478441413,-2.6942910478441413,-2.6942910478441413,-2.6942910478441413,-2.6942910478441413,-2.6942910478441413,-2.6942910478441413,-2.6942910478441413,-2.6942910478441413,-2.6942910478441413,-2.6942910478441413,-2.6942910478441413,-2.6942910478441413,-2.6942910478441413,-2.6942910478441413</t>
  </si>
  <si>
    <t>1077232176591730784022243225546,1077232176591730784022243225546,1077232176591730784022243225546,1077232176591730784022243225546,1077232176591730784022243225546,1077232176591730784022243225546,1077232176591730784022243225546,1077232176591730784022243225546,1077222505185191881387355058122,1077232176591730784022243225546,1077232176591730784022243225546,1077232176591730784022243225546,1077232176591730784022243225546,1077232176591730784022243225546,1077232176591730784022243225546,1077232176591730784022243225546,1077232176591730784022243225546,1077232176591730784022243225546,1077232176591730784022243225546,1077232176591730784022243225546,1077232176591730784022243225546,1077232176591730784022243225546,1077232176591730784022243225546,1077232176591730784022243225546,1077232176591730784022243225546,1077232176591730784022243225546,1077232176591730784022243225546,1077232176591730784022243225546,1077232176591730784022243225546,1077232176591730784022243225546</t>
  </si>
  <si>
    <t>-5.345388015755947,-4.651563339469624,-4.517911944671377,-4.304565182795813,-4.248984062991047,-4.19660781137964,-4.060597343272204,-3.9881588305821314,-3.938109144968461,-3.8455410412077002,-3.7912947011331015,-3.706457371575691,-3.605197825571425,-3.596027399518489,-3.5647274342125175,-3.5540448858275,-3.5262501940638824,-3.500856115903434,-3.4695802034502163,-3.451407553612142,-3.4025530399469335,-3.379661402545091,-3.370073276314125,-3.3586797977855745,-3.2253065948754993,-3.1549858758714637,-3.1453704242862313,-3.1379977830118793,-3.102584483394844,-3.043843617260265,-3.034931546855676,-2.983781045905565,-2.9643376040996787,-2.90743498260496,-2.9030336144845426,-2.8451041989020807,-2.836533311720265,-2.82052863375985,-2.797709890182902,-2.777751272204326,-2.775815840325958,-2.775815840325957,-2.756766923725724,-2.75386622255814,-2.7538662225581394,-2.6966628608082703,-2.69666286080827,-2.6942910478441413</t>
  </si>
  <si>
    <t>0.015625476837158203,0.04687380790710449,0.377291202545166,0.5022873878479004,0.5022873878479004,0.7054059505462646,0.7054059505462646,0.8304018974304199,0.908524751663208,0.9397737979888916,1.0022718906402588,1.0491454601287842,1.2366394996643066,1.3460109233856201,1.5491297245025635,1.580378532409668,1.8438827991485596,1.8593876361846924,1.9375157356262207,2.0312623977661133,2.171908140182495,2.2031571865081787,2.2969040870666504,2.812514543533325,3.4687440395355225,4.593708753585815,4.71870493888855,5.046819448471069,5.453056812286377,8.327966928482056,9.374809265136719,13.780921220779419,19.249500036239624,19.749484300613403,20.515085220336914,22.640018939971924,23.671236276626587,24.54620885848999,25.06181788444519,27.0148823261261,28.577332973480225,31.84285569190979,33.7646701335907,34.26465463638306,41.54692339897156,69.54644298553467,84.90533709526062,109.5779492855072</t>
  </si>
  <si>
    <t>1,2,31,42,43,60,61,72,78,81,87,91,108,117,135,138,161,163,170,178,190,193,201,246,304,402,413,442,477,728,820,1207,1686,1730,1798,1984,2075,2150,2196,2367,2504,2790,2960,3004,3644,6107,7452,9611</t>
  </si>
  <si>
    <t>40:50.8</t>
  </si>
  <si>
    <t>44:39.1</t>
  </si>
  <si>
    <t>-2.6488842094770644,-2.6488842094770644,-2.6488842094770644,-2.6488842094770644,-2.6488842094770644,-2.6488842094770644,-2.6488842094770644,-2.6488842094770644,-2.6488842094770644,-2.6488842094770644,-2.6488842094770644,-2.6488842094770644,-2.6488842094770644,-2.6488842094770644,-2.6488842094770644,-2.6488842094770644,-2.6488842094770644,-2.6488842094770644,-2.6488842094770644,-2.6488842094770644,-2.6488842094770644,-2.6488842094770644,-2.6488842094770644,-2.6488842094770644,-2.6488842094770644,-2.6488842094770644,-2.6488842094770644,-2.6488842094770644,-2.6488842094770644,-2.6488842094770644</t>
  </si>
  <si>
    <t>755953206487066924210565910415,755953206487066924210565910415,755953206487066924210565910415,755953206487066924210565910415,755953206487066924210565910415,755953206487066924210565910415,755953206487066924210565910415,755953206487066924210565910415,755953206487066924210565910415,755953206487066924210565910415,755953206487066924210565910415,755953206487066924210565910415,755953206487066924210565910415,755953206487066924210565910415,755953206487066924210565910415,755953206487066924210565910415,755953206487066924210565910415,755953206487066924210565910415,755953206487066924210565910415,755953206487066924210565910415,755953206487066924210565910415,755953206487066924210565910415,755953206487066924210565910415,755953206487066924210565910415,755953206487066924210565910415,755953206487066924210565910415,755953206487066924210565910415,755953206487066924210565910415,755953206487066924210565910415,755953206487066924210565910415</t>
  </si>
  <si>
    <t>-4.980319623434007,-4.9329796688609635,-4.810311633789369,-4.678832245042835,-4.602705041137168,-4.585189517834118,-4.516058951116051,-4.490841720235571,-4.4751628351559605,-4.460304339342021,-4.382355706410954,-4.296481135247524,-4.0743725258171075,-3.988555450086287,-3.940182593686971,-3.8844088409540554,-3.85003127406646,-3.845084980433472,-3.798713308194387,-3.681006003115135,-3.57629051009016,-3.5559522112349966,-3.5511810380870346,-3.5465076573428918,-3.4358711001991638,-3.376337701864714,-3.271771278375331,-3.268675120387285,-3.0467622491098347,-2.9864500132761713,-2.9377557134951493,-2.93628403174974,-2.925740400575849,-2.920543936163825,-2.9104514408833517,-2.910255363392685,-2.887223549431436,-2.887223549431435,-2.8805300852734885,-2.8665197592149436,-2.8444411796945865,-2.812174280221404,-2.792074151760982,-2.7686897938995094,-2.768689793899509,-2.7638421300051434,-2.7612678034272995,-2.759491903401151,-2.751181029154684,-2.751181029154683,-2.708888542120476,-2.7075870533136395,-2.664846700000915,-2.6488842094770644</t>
  </si>
  <si>
    <t>0.01562190055847168,0.09607934951782227,0.28357458114624023,0.3773219585418701,0.5023176670074463,0.6429381370544434,0.6429381370544434,0.7210607528686523,0.7835588455200195,0.7991833686828613,0.8148078918457031,0.8460566997528076,0.9554283618927002,1.1272978782653809,1.189795970916748,1.3304166793823242,1.424163579940796,1.5491597652435303,1.564784049987793,1.721029281616211,2.046886444091797,2.203174114227295,2.2969212532043457,2.5312905311584473,2.7969071865081787,3.093773126602173,4.109366178512573,4.874967336654663,5.171833038330078,5.421825170516968,6.124927997589111,8.421730995178223,8.609225273132324,13.249987840652466,14.859312057495117,15.515542030334473,15.968652248382568,16.828000783920288,19.671661615371704,20.093810558319092,22.39061403274536,25.453017473220825,27.249836444854736,31.234084844589233,42.43686079978943,58.01449799537659,66.01424765586853,67.84231519699097,77.4529013633728,98.35901069641113,111.81171417236328,119.48334908485413,131.06250953674316,136.9529480934143</t>
  </si>
  <si>
    <t>1,7,24,31,42,54,55,61,67,68,69,72,82,96,102,114,123,133,135,148,176,190,199,219,243,268,358,425,450,472,535,736,753,1160,1301,1359,1400,1475,1724,1761,1963,2232,2390,2743,3726,5100,5801,5962,6803,8647,9828,10500,11516,12034</t>
  </si>
  <si>
    <t>32:05.2</t>
  </si>
  <si>
    <t>34:50.2</t>
  </si>
  <si>
    <t>-2.627740712086076,-2.627740712086076,-2.627740712086076,-2.627740712086076,-2.627740712086076,-2.627740712086076,-2.627740712086076,-2.627740712086076,-2.627740712086076,-2.627740712086076,-2.627740712086076,-2.627740712086076,-2.627740712086076,-2.627740712086076,-2.627740712086076,-2.627740712086076,-2.627740712086076,-2.627740712086076,-2.627740712086076,-2.627740712086076,-2.627740712086076,-2.627740712086076,-2.627740712086076,-2.627740712086076,-2.627740712086076,-2.627740712086076,-2.627740712086076,-2.627740712086076,-2.627740712086076,-2.627740712086076</t>
  </si>
  <si>
    <t>979347991560881359958376015808,979347991560881359958376015808,979347991560881359958376015808,979347991560881359958376015808,979347991560881359958376015808,979347991560881359958376015808,979347991560881359958376015808,979347991560881359958376015808,979347991560881359958376015808,979347991560881359958376015808,979347991560881359958376015808,979347991560881359958376015808,979347991560881359958376015808,979347991560881359958376015808,979347991560881359958376015808,979347991560881359958376015808,979347991560881359958376015808,979347991560881359958376015808,979347991560881359958376015808,979347991560881359958376015808,979347991560881359958376015808,979347991560881359958376015808,979347991560881359958376015808,979347991560881359958376015808,979347991560881359958376015808,979347991560881359958376015808,979347991560881359958376015808,979347991560881359958376015808,979347991560881359958376015808,979347991560881359958376015808</t>
  </si>
  <si>
    <t>-5.261634698003303,-4.939783381006548,-4.8246370600613915,-4.815426481855628,-4.5793686341307644,-4.473912988341696,-4.259019826001824,-4.025248282020119,-3.9770008735739446,-3.9211394817121,-3.883269112378347,-3.8780747936715914,-3.8396294688003185,-3.8289331120657746,-3.7745471106705453,-3.772449950292962,-3.60885010479415,-3.5646220593681255,-3.5391526496480115,-3.4533128334378995,-3.246600798375215,-3.2388600956969653,-3.160324447746968,-3.1429364420558534,-3.1227087833077674,-3.0913947198058267,-3.088265476626489,-3.0780891727004156,-3.068982128730763,-3.034250300781392,-3.034250300781391,-2.9927468619927513,-2.9068161659330665,-2.9025290754096797,-2.898696189093334,-2.890016216906474,-2.8900162169064734,-2.876683518721706,-2.872060389164056,-2.854511392840387,-2.852416559961242,-2.800601278799859,-2.8006012787998587,-2.7822416938650787,-2.7470371370673377,-2.7130625433679825,-2.6674267230324853,-2.664849811667781,-2.62965150476336,-2.6296515047633595,-2.627740712086076</t>
  </si>
  <si>
    <t>0.015621662139892578,0.06477880477905273,0.2522752285003662,0.3147730827331543,0.330397367477417,0.4085202217102051,0.42414426803588867,0.6428875923156738,0.7678837776184082,0.8147573471069336,0.8147573471069336,0.8303816318511963,0.8460063934326172,0.8928797245025635,0.9085042476654053,1.002251386642456,1.2209947109222412,1.37723970413208,1.5178604125976562,1.7209792137145996,2.2032155990600586,3.656296730041504,3.8906643390655518,4.453146696090698,4.828134775161743,5.187498569488525,6.3905861377716064,6.59370493888855,6.984317779541016,7.78116774559021,7.85929012298584,8.749887228012085,9.906100988388062,10.281089305877686,10.609204053878784,10.624828338623047,11.531050205230713,11.84354019165039,15.030940294265747,18.062095642089844,24.905631065368652,27.40622305870056,39.42147207260132,41.29641318321228,42.15576171875,42.40575385093689,43.59321641921997,44.43694019317627,45.35878586769104,49.82739591598511,50.2961311340332</t>
  </si>
  <si>
    <t>1,4,20,26,27,34,35,54,65,69,70,71,73,77,78,86,106,119,131,149,192,319,340,390,422,454,558,576,611,680,688,765,866,899,928,930,1009,1036,1315,1580,2181,2400,3451,3616,3691,3713,3817,3888,3969,4358,4398</t>
  </si>
  <si>
    <t>37:51.3</t>
  </si>
  <si>
    <t>40:49.2</t>
  </si>
  <si>
    <t>-2.5996360356728463,-2.5996360356728463,-2.5996360356728463,-2.5996360356728463,-2.5996360356728463,-2.5996360356728463,-2.5996360356728463,-2.5996360356728463,-2.5996360356728463,-2.5996360356728463,-2.5996360356728463,-2.5996360356728463,-2.5996360356728463,-2.5996360356728463,-2.5996360356728463,-2.5996360356728463,-2.5996360356728463,-2.5996360356728463,-2.5996360356728463,-2.5996360356728463,-2.5996360356728463,-2.5996360356728463,-2.5996360356728463,-2.5996360356728463,-2.5996360356728463,-2.5996360356728463,-2.5996360356728463,-2.5996360356728463,-2.5996360356728463,-2.5996360356728463</t>
  </si>
  <si>
    <t>819072139978454191333333656555,819072139978454191333333656555,819072139978454191333333656555,819072139978454191333333656555,819072139978454191333333656555,819072139978454191333333656555,819072139978454191333333656555,819072139978454191333333656555,819072139978454191333333656555,819072139978454191333333656555,819072139978454191333333656555,819072139978454191333333656555,819072139978454191333333656555,819072139978454191333333656555,819072139978454191333333656555,819072139978454191333333656555,819072139978454191333333656555,819072139978454191333333656555,819072139978454191333333656555,819072139978454191333333656555,819072139978454191333333656555,819072139978454191333333656555,819072139978454191333333656555,819072139978454191333333656555,819072139978454191333333656555,819072139978454191333333656555,819072139978454191333333656555,819072139978454191333333656555,819072139978454191333333656555,819072139978454191333333656555</t>
  </si>
  <si>
    <t>-5.158784812313743,-5.055012504808423,-4.653968728364424,-4.6176472846982195,-4.363123202245005,-4.339257484769297,-4.207211936914293,-4.056257844838589,-4.011194898298455,-3.9305239215721066,-3.8503444554093464,-3.809517255846657,-3.741533091476559,-3.6921230549877713,-3.6610386629142067,-3.633757844573464,-3.5338579464538564,-3.513310254309918,-3.438371105150166,-3.4190396873146014,-3.3651945447252607,-3.328286154674159,-3.3022224008995127,-3.293257508987417,-3.171692272264074,-3.089419787613635,-3.086141538405473,-3.010866250306564,-3.010480759655609,-3.004345174086457,-3.0039786614526713,-3.0039786614526705,-2.9862348538267716,-2.976433997973457,-2.9487272071709647,-2.91731480390359,-2.879196352174509,-2.8746445086749506,-2.8426863390558825,-2.8035952037439977,-2.7983896984253667,-2.7909698803983423,-2.7865023031128233,-2.7643591797443294,-2.6545398422193798,-2.621699938310489,-2.5996360356728467,-2.5996360356728463</t>
  </si>
  <si>
    <t>0.015624523162841797,0.031248807907104492,0.08037638664245605,0.2834956645965576,0.3928670883178711,0.4397406578063965,0.5178632736206055,0.5491123199462891,0.5959856510162354,0.6741085052490234,0.6897327899932861,0.7209823131561279,0.7991046905517578,0.8459784984588623,0.9084758758544922,1.0334727764129639,1.049095869064331,1.1428437232971191,1.3459625244140625,1.5022075176239014,1.5490810871124268,2.063560724258423,2.329275131225586,2.6105165481567383,2.6573898792266846,3.485490083694458,4.501144170761108,5.01675271987915,5.360491752624512,5.51673698425293,5.5323615074157715,5.7511045932769775,5.876100778579712,6.2198402881622314,7.516674518585205,7.6416707038879395,7.751042366027832,7.985409736633301,8.360397815704346,8.688513040542603,8.907652854919434,10.063523530960083,10.485385417938232,10.782251358032227,11.016618967056274,12.641567707061768,37.95327568054199,63.733717918395996</t>
  </si>
  <si>
    <t>1,1,6,23,33,37,44,47,50,58,59,62,69,72,78,89,91,98,116,130,134,180,204,228,232,306,396,440,471,485,486,505,516,547,660,671,681,702,735,763,782,885,921,948,969,1110,3338,5607</t>
  </si>
  <si>
    <t>52:59.6</t>
  </si>
  <si>
    <t>55:24.9</t>
  </si>
  <si>
    <t>-2.596260236546412,-2.596260236546412,-2.596260236546412,-2.596260236546412,-2.596260236546412,-2.596260236546412,-2.596260236546412,-2.596260236546412,-2.596260236546412,-2.596260236546412,-2.596260236546412,-2.596260236546412,-2.596260236546412,-2.596260236546412,-2.596260236546412,-2.596260236546412,-2.596260236546412,-2.596260236546412,-2.596260236546412,-2.596260236546412,-2.596260236546412,-2.596260236546412,-2.596260236546412,-2.596260236546412,-2.596260236546412,-2.596260236546412,-2.596260236546412,-2.596260236546412,-2.596260236546412,-2.596260236546412</t>
  </si>
  <si>
    <t>1222063350554350593357674309321,1222063350554350593357674309321,1222063350554350593357674309321,1222063350554350593357674309321,1222063350554350593357674309321,1222063350554350593357674309321,1222063350554350593357674309321,1222063350554350593357674309321,1222063350554350593357674309321,1222063350554350593357674309321,1222063350554350593357674309321,1222063350554350593357674309321,1222063350554350593357674309321,1222063350554350593357674309321,1222063350554350593357674309321,1222063350554350593357674309321,1222063350554350593357674309321,1222063350554350593357674309321,1222063350554350593357674309321,1222063350554350593357674309321,1222063350554350593357674309321,1222063350554350593357674309321,1222063350554350593357674309321,1222063350554350593357674309321,1222063350554350593357674309321,1222063350554350593357674309321,1222063350554350593357674309321,1222063350554350593357674309321,1222063350554350593357674309321,1222063350554350593357674309321</t>
  </si>
  <si>
    <t>-5.334346726551239,-5.094926172815904,-4.99454640758067,-4.640211701537868,-4.529173594247247,-4.268317289485616,-4.210946686310484,-4.204042810552476,-4.190129959428407,-4.104691322520829,-3.996841247101147,-3.976871689530088,-3.894383912855367,-3.801865926053616,-3.7316532950257013,-3.639322313671781,-3.63932231367178,-3.5802636576417974,-3.4996628278505404,-3.498160897029104,-3.47649022815956,-3.413453008152233,-3.410442187160498,-3.402176386988474,-3.383656733694634,-3.3836567336946337,-3.366696519342619,-3.2719876440852396,-3.244273142614009,-3.1458097059860273,-3.134403706992296,-3.108670015353163,-3.0966025199218756,-3.08273379925076,-3.0809041580022005,-3.0771025843640216,-3.045448743962409,-2.940012496066278,-2.8958452785076934,-2.840183869231231,-2.839811367730144,-2.829863553325479,-2.8013334872444697,-2.785251925697468,-2.756721745857866,-2.751638331070504,-2.731323029098249,-2.7301894595609286,-2.7262391186259998,-2.7097688278936665,-2.6971932936745886,-2.694275595366819,-2.6942755953668187,-2.6922841473380776,-2.650015683773961,-2.630761840549163,-2.6307618405491624,-2.6204820813121743,-2.596260236546412</t>
  </si>
  <si>
    <t>0.0156252384185791,0.04687380790710449,0.2210240364074707,0.2678976058959961,0.42414283752441406,0.43976736068725586,0.47101616859436035,0.5625362396240234,0.6250343322753906,0.6406588554382324,0.671907901763916,0.7031569480895996,0.7656550407409668,0.7969043254852295,0.9375245571136475,1.0000207424163818,1.1875152587890625,1.2656373977661133,1.4687561988830566,2.235640525817871,2.5012571811676025,2.5168819427490234,2.5950045585632324,2.704376697540283,2.8606209754943848,3.0324907302856445,3.438727855682373,3.579348564147949,3.923088312149048,4.0168352127075195,4.204329013824463,4.204329013824463,4.59494161605835,4.829309701919556,5.141799688339233,5.173048496246338,5.219922304153442,5.3761677742004395,5.423040866851807,5.7355310916900635,5.813653469085693,7.81247878074646,8.109344482421875,8.124969005584717,8.265589475631714,9.078064203262329,9.156186580657959,9.281183004379272,9.359305143356323,9.76554274559021,10.218655109405518,10.984256029129028,12.156094789505005,12.640454053878784,13.093565225601196,15.124751329421997,16.062222003936768,19.81210470199585,31.952349424362183</t>
  </si>
  <si>
    <t>1,2,18,21,36,37,40,47,53,54,57,60,65,68,80,86,103,110,127,196,219,220,227,237,251,266,301,313,343,352,368,369,403,424,452,454,458,472,477,504,512,689,715,716,729,801,808,819,827,863,903,970,1074,1116,1156,1336,1419,1750,2818</t>
  </si>
  <si>
    <t>57:59.4</t>
  </si>
  <si>
    <t>-2.5780004511699013,-2.5780004511699013,-2.5780004511699013,-2.5780004511699013,-2.5780004511699013,-2.5780004511699013,-2.5780004511699013,-2.5780004511699013,-2.5780004511699013,-2.5780004511699013,-2.5780004511699013,-2.5780004511699013,-2.5780004511699013,-2.5780004511699013,-2.5780004511699013,-2.5780004511699013,-2.5780004511699013,-2.5780004511699013,-2.5780004511699013,-2.5780004511699013,-2.5780004511699013,-2.5780004511699013,-2.5780004511699013,-2.5780004511699013,-2.5780004511699013,-2.5780004511699013,-2.5780004511699013,-2.5780004511699013,-2.5780004511699013,-2.5780004511699013</t>
  </si>
  <si>
    <t>1200404518746103947180734800587,1200404518746103947180734800587,1200404518746103947180734800587,1200404518746103947180734800587,1200404518746103947180734800587,1200404518746103947180734800587,1200404518746103947180734800587,1200404518746103947180734800587,1200404518746103947180734800587,1200404518746103947180734800587,1200404518746103947180734800587,1200404518746103947180734800587,1200404518746103947180734800587,1200404518746103947180734800587,1200404518746103947180734800587,1200404518746103947180734800587,1200404518746103947180734800587,1200404518746103947180734800587,1200404518746103947180734800587,1200404518746103947180734800587,1200404518746103947180734800587,1200404518746103947180734800587,1200404518746103947180734800587,1200404518746103947180734800587,1200404518746103947180734800587,1200404518746103947180734800587,1200404518746103947180734800587,1200404518746103947180734800587,1200404518746103947180734800587,1200404518746103947180734800587</t>
  </si>
  <si>
    <t>-5.437479332192671,-5.216957712862744,-5.2015286458015675,-4.855939787724514,-4.792071611232229,-4.589744277726986,-4.518715258465982,-4.194807349372961,-4.156295642924488,-4.072900624481451,-3.997421520303464,-3.897307259061459,-3.896676200738632,-3.8850145873134023,-3.847527675150127,-3.835357246539967,-3.622854415969162,-3.5903082320007,-3.5442643141272505,-3.531385908173797,-3.527711775243752,-3.504817197661597,-3.492986262933942,-3.381195957539272,-3.380092824086581,-3.2287877938412115,-3.2281588752125123,-3.2220233268742735,-3.2125585850622107,-3.2093797887445725,-3.1348276622053413,-3.0343328880368285,-2.991925010908993,-2.965829651572295,-2.964401218778163,-2.9627706635405833,-2.9380917024551922,-2.899265455619233,-2.8761821560132077,-2.871920615477455,-2.87186666157389,-2.8404317658651075,-2.783678055271306,-2.783416966669763,-2.761220179951519,-2.750775163144133,-2.7429869883331532,-2.718553308718893,-2.715217684070038,-2.677826420054556,-2.6777940974397163,-2.6371579872280484,-2.614574383989956,-2.5780004511699013</t>
  </si>
  <si>
    <t>0.01562190055847168,0.04687094688415527,0.1282804012298584,0.2064042091369629,0.31577563285827637,0.39389824867248535,0.5345184803009033,0.6282658576965332,0.7532618045806885,0.8001351356506348,0.8626337051391602,0.9251313209533691,0.9720048904418945,1.0032539367675781,1.018878698348999,1.081376552581787,1.1126253604888916,1.175123691558838,1.2063727378845215,1.3157446384429932,1.393866777420044,1.4251141548156738,1.4563629627227783,1.6126079559326172,1.6751060485839844,1.7688534259796143,2.1406409740448,2.3125128746032715,2.3125128746032715,2.5312559604644775,2.562505006790161,2.6718764305114746,2.953117847442627,3.093738317489624,3.328106164932251,3.9843368530273438,4.609317779541016,6.4842588901519775,7.077988386154175,7.609221935272217,8.593565940856934,8.937305450439453,14.202767372131348,15.593348741531372,17.35891819000244,18.249515295028687,19.374480485916138,19.593223333358765,23.249359130859375,23.71809434890747,26.15551781654358,27.499225616455078,35.109373807907104,39.06237483024597</t>
  </si>
  <si>
    <t>1,2,10,16,26,33,45,53,64,68,74,79,84,86,87,93,96,101,104,113,120,123,126,140,145,154,186,201,202,221,224,234,258,271,291,349,405,570,621,669,756,787,1253,1377,1532,1611,1710,1730,2052,2093,2308,2426,3097,3444</t>
  </si>
  <si>
    <t>47:44.0</t>
  </si>
  <si>
    <t>50:33.9</t>
  </si>
  <si>
    <t>-2.575483620747011,-2.575483620747011,-2.575483620747011,-2.575483620747011,-2.575483620747011,-2.575483620747011,-2.575483620747011,-2.575483620747011,-2.575483620747011,-2.575483620747011,-2.575483620747011,-2.575483620747011,-2.575483620747011,-2.575483620747011,-2.575483620747011,-2.575483620747011,-2.575483620747011,-2.575483620747011,-2.575483620747011,-2.575483620747011,-2.575483620747011,-2.575483620747011,-2.575483620747011,-2.575483620747011,-2.575483620747011,-2.575483620747011,-2.575483620747011,-2.575483620747011,-2.575483620747011,-2.575483620747011</t>
  </si>
  <si>
    <t>264476834444976982211328860847,264476834444976982211328860847,264476834444976982211328860847,264476834444976982211328860847,264476834444976982211328860847,264476834444976982211328860847,264476834444976982211328860847,264476834444976982211328860847,264476834444976982211328860847,264476834444976982211328860847,264476834444976982211328860847,264476834444976982211328860847,264476834444976982211328860847,264476834444976982211328860847,264476834444976982211328860847,264476834444976982211328860847,264476834444976982211328860847,264476834444976982211328860847,264476834444976982211328860847,264476834444976982211328860847,264476834444976982211328860847,264476834444976982211328860847,264476834444976982211328860847,264476834444976982211328860847,264476834444976982211328860847,264476834444976982211328860847,264476834444976982211328860847,264476834444976982211328860847,264476834444976982211328860847,264476834444976982211328860847</t>
  </si>
  <si>
    <t>-5.214752962879186,-5.213581925471694,-4.925572274494127,-4.828085907964763,-4.822099957076233,-4.6959596869339935,-4.401552331454095,-4.364246984492562,-4.249050265406201,-4.23166383518413,-4.228062998424502,-4.199727166573916,-4.1874369863287635,-4.165555991245684,-3.9449220070368245,-3.8174745180617418,-3.8086613425324436,-3.725411039350283,-3.7014764657785824,-3.697108132829046,-3.6657800493339665,-3.5572372932955503,-3.5121147677553406,-3.4647248702941527,-3.425001063858988,-3.299455946263338,-3.2898838350575192,-3.284783484964743,-3.234022537303263,-3.2040421703601525,-3.180995643378115,-3.0709846123719737,-3.043098748254095,-2.9905839356477606,-2.987170345613415,-2.981719017539409,-2.9372063984663512,-2.9006222261087475,-2.8637085806602096,-2.723056936336459,-2.7143842217478715,-2.694021409822733,-2.6846240209229633,-2.6560623505428427,-2.649667465037994,-2.6496674650379934,-2.64143855486985,-2.6405063773579887,-2.6161685101041137,-2.6161685101041128,-2.6141932973098374,-2.6028373657480075,-2.595520466855316,-2.579448969423873,-2.575636741549306,-2.575483620747011</t>
  </si>
  <si>
    <t>0.015622615814208984,0.11266827583312988,0.14391875267028809,0.17516756057739258,0.31578898429870605,0.33141374588012695,0.44078588485717773,0.8157732486724854,0.8313980102539062,0.8938958644866943,1.003267526626587,1.0657658576965332,1.0813899040222168,1.1751372814178467,1.1907615661621094,1.3157577514648438,1.4563782215118408,1.4720032215118408,1.5657498836517334,1.6282479763031006,1.6907460689544678,1.737619400024414,1.8001177310943604,1.8469915390014648,2.2187867164611816,2.2344112396240234,2.484403371810913,2.6718974113464355,2.6875221729278564,2.8281424045562744,2.9843876361846924,3.0468859672546387,3.328126907348633,3.5781190395355225,3.7187395095825195,3.843735694885254,4.015605688095093,5.749926567077637,6.453028917312622,6.749894857406616,7.484246730804443,8.640460729598999,8.937326192855835,10.109164476394653,11.296627521514893,13.0465726852417,16.218348503112793,22.656309604644775,23.265666007995605,23.875020027160645,25.296850442886353,34.24969482421875,39.2807891368866,52.311631202697754,52.905362606048584,54.686556577682495</t>
  </si>
  <si>
    <t>1,8,11,13,26,27,37,70,71,77,86,92,94,102,103,114,126,127,136,141,146,151,156,160,193,195,216,233,234,247,260,266,290,312,325,336,350,502,563,589,653,754,780,884,988,1141,1418,1981,2035,2088,2213,2997,3436,4578,4630,4787</t>
  </si>
  <si>
    <t>40:21.6</t>
  </si>
  <si>
    <t>47:47.1</t>
  </si>
  <si>
    <t>-3.2575511905686416,-3.2575511905686416,-3.2575511905686416,-3.2575511905686416,-3.2575511905686416,-3.2575511905686416,-3.2575511905686416,-3.2575511905686416,-3.2575511905686416,-3.2575511905686416,-3.2575511905686416,-3.2575511905686416,-3.2575511905686416,-3.2575511905686416,-3.2575511905686416,-3.2575511905686416,-3.2575511905686416,-3.2575511905686416,-3.2575511905686416,-3.2575511905686416,-3.2575511905686416,-3.2575511905686416,-3.2575511905686416,-3.2575511905686416,-3.2575511905686416,-3.2575511905686416,-3.2575511905686416,-3.2575511905686416,-3.2575511905686416,-3.2575511905686416</t>
  </si>
  <si>
    <t>666395436662098549949744330961488980508318,666395436662098549949744330961488980508318,666395436662098549949744330961488980508318,666395436662098549949744330961488980508318,666395436662098549949744330961488980508318,666395436662098549949744330961488980508318,666395436662098549949744330961488980508318,666395436662098549949744330961488980508318,666395436662098549949744330961488980508318,666395436662098549949744330961488980508318,666395436662098549949744330961488980508318,666395436662098549949744330961488980508318,666395436662098549949744330961488980508318,666395436662098549949744330961488980508318,666395436662098549949744330961488980508318,666395436662098549949744330961488980508318,666395436662098549949744330961488980508318,666395436662098549949744330961488980508318,666395436662098549949744330961488980508318,666395436662098549949744330961488980508318,666395436662098549949744330961488980508318,666395436662098549949744330961488980508318,666395436662098549949744330961488980508318,666395436662098549949744330961488980508318,666395436662098549949744330961488980508318,666395436662098549949744330961488980508318,666395436662098549949744330961488980508318,666395436662098549949744330961488980508318,666395436662098549949744330961488980508318,666395436662098549949744330961488980508318</t>
  </si>
  <si>
    <t>-5.925743091356572,-5.670634760432104,-5.529086318833717,-5.483051311509078,-5.454431910903048,-5.24964235114856,-5.177038921721704,-5.099724297350655,-5.020064486601379,-4.975616516673425,-4.8182120447421575,-4.8154303740285505,-4.797578054443679,-4.768795496567968,-4.601658757384344,-4.513554273546038,-4.5083157271688385,-4.404179651451679,-4.3919516185426435,-4.386302627264651,-4.371744701466578,-4.286466678126399,-4.272216407737861,-4.267259577377708,-4.238181789871418,-4.232888504155092,-4.132461281042623,-4.035165107217099,-3.9682135189234056,-3.865456403435631,-3.8439212923901325,-3.8383994871786946,-3.8283823051427017,-3.8262057712955997,-3.821116778960751,-3.8204995413311607,-3.797921274812133,-3.7978842203466097,-3.793069557375191,-3.7655598704644504,-3.7607448710838973,-3.7099769314757367,-3.705865572235795,-3.6964602905068302,-3.689902083653089,-3.636563257835969,-3.6309715114982537,-3.622085925913985,-3.5948590174933437,-3.5419505572969525,-3.5215029654774423,-3.520592812957046,-3.506201317136851,-3.4788505976132402,-3.4715877097783667,-3.4700716347718568,-3.4700716347718563,-3.442014152302207,-3.438538888463306,-3.438538888463305,-3.4203148481868046,-3.4203148481868038,-3.4082334613353753,-3.3981727106290185,-3.398172710629017,-3.3434195140907343,-3.3430407587423834,-3.3419671073633803,-3.326983780789955,-3.307713985270332,-3.290279355329968,-3.285095732881223,-3.257551190568643,-3.2575511905686425,-3.2575511905686416</t>
  </si>
  <si>
    <t>0.04687047004699707,0.8001127243041992,1.0501046180725098,1.096977710723877,1.2844722270965576,1.409468412399292,1.6750853061676025,1.7375850677490234,1.875018835067749,1.8906424045562744,2.062512159347534,2.31268572807312,2.7189230918884277,2.797046184539795,2.9845409393310547,3.3126535415649414,4.109504461288452,4.359496355056763,4.515742063522339,5.078224182128906,5.10947322845459,5.5157105922698975,5.906325101852417,6.109441041946411,6.140689849853516,6.359433889389038,6.81254506111145,7.015662670135498,7.3437793254852295,7.468775033950806,8.218750953674316,9.07809853553772,9.26559329032898,9.796826601028442,10.45305585861206,11.984256982803345,12.45299482345581,13.015475749969482,14.82792067527771,14.890416383743286,15.14040994644165,16.530990600585938,16.671610116958618,17.687204360961914,18.0465669631958,18.109065294265747,18.84341835975647,22.312058925628662,26.84394860267639,30.468720197677612,31.593684911727905,31.81243634223938,31.984298706054688,32.281163930892944,32.78114914894104,33.67174553871155,37.46850252151489,41.82852292060852,50.48450207710266,57.87489557266235,80.98354697227478,84.92092394828796,99.46877980232239,99.79689455032349,109.0153558254242,110.84342384338379,116.51512098312378,117.6400854587555,125.90545177459717,132.4989938735962,143.38927960395813,192.92090892791748,317.8427712917328,320.15519738197327,321.46765661239624</t>
  </si>
  <si>
    <t>1,34,45,47,56,61,73,76,82,83,91,102,120,124,132,147,183,194,201,227,228,247,264,273,275,285,305,314,329,335,368,407,415,439,468,537,558,583,665,668,679,742,748,794,810,813,846,1002,1206,1369,1420,1430,1438,1451,1474,1514,1684,1880,2269,2601,3641,3818,4474,4489,4903,4986,5240,5291,5662,5958,6445,8671,14279,14384,14443</t>
  </si>
  <si>
    <t>58:01.0</t>
  </si>
  <si>
    <t>05:15.4</t>
  </si>
  <si>
    <t>-3.2144449266438584,-3.2144449266438584,-3.2144449266438584,-3.2144449266438584,-3.2144449266438584,-3.2144449266438584,-3.2144449266438584,-3.2144449266438584,-3.2144449266438584,-3.2144449266438584,-3.2144449266438584,-3.2144449266438584,-3.2144449266438584,-3.2144449266438584,-3.2144449266438584,-3.2144449266438584,-3.2144449266438584,-3.2144449266438584,-3.2144449266438584,-3.2144449266438584,-3.2144449266438584,-3.2144449266438584,-3.2144449266438584,-3.2144449266438584,-3.2144449266438584,-3.2144449266438584,-3.2144449266438584,-3.2144449266438584,-3.2144449266438584,-3.2144449266438584</t>
  </si>
  <si>
    <t>317499681364026765760679117279542086298675,317499681364026765760679117279542086298675,317499681364026765760679117279542086298675,317499681364026765760679117279542086298675,317499681364026765760679117279542086298675,317499681364026765760679117279542086298675,317499681364026765760679117279542086298675,317499681364026765760679117279542086298675,317499681364026765760679117279542086298675,317499681364026765760679117279542086298675,317499681364026765760679117279542086298675,317499681364026765760679117279542086298675,317499681364026765760679117279542086298675,317499681364026765760679117279542086298675,317499681364026765760679117279542086298675,317499681364026765760679117279542086298675,317499681364026765760679117279542086298675,317499681364026765760679117279542086298675,317499681364026765760679117279542086298675,317499681364026765760679117279542086298675,317499681364026765760679117279542086298675,317499681364026765760679117279542086298675,317499681364026765760679117279542086298675,317499681364026765760679117279542086298675,317499681364026765760679117279542086298675,317499681364026765760679117279542086298675,317499681364026765760679117279542086298675,317499681364026765760679117279542086298675,317499681364026765760679117279542086298675,317499681364026765760679117279542086298675</t>
  </si>
  <si>
    <t>-7.003163703088592,-6.974801705904193,-6.94813271160478,-6.421275816526259,-6.288436937271525,-6.148992016294315,-6.031481224224137,-5.947356969181623,-5.861332368323055,-5.840094078066015,-5.8296731480120565,-5.740151179604084,-5.725132546437519,-5.682357415026106,-5.610884719668257,-5.589255590812091,-5.53722738003473,-5.507927961533951,-5.453839748192654,-5.452718834733538,-5.214252325167534,-5.166154187657911,-4.98273855678097,-4.873841505244962,-4.795821071069954,-4.759558962171346,-4.686493753644308,-4.673420074034211,-4.541014631597248,-4.527911368951321,-4.473944355810848,-4.380246408815148,-4.348545265683786,-4.2030078430521485,-4.124662986320677,-4.11400994116985,-4.0905224641260105,-4.067694608076899,-4.057357594698725,-3.9336315753408355,-3.9097300675804116,-3.8458517807763823,-3.806335232378819,-3.7427665357802575,-3.7028086263340936,-3.6741889121784888,-3.667059098491111,-3.637220600724916,-3.635858450538614,-3.59053646445215,-3.5347688754512925,-3.4644018163312658,-3.444510381347374,-3.4400056040132583,-3.434522528645386,-3.434124370656345,-3.424997441423024,-3.3993740733831745,-3.3477182369002696,-3.3387499754724494,-3.3090069541786535,-3.3001034845845103,-3.277647359508663,-3.262044672101152,-3.25683805458176,-3.247238433966706,-3.2472384339667055,-3.2471973353887984,-3.24539023559606,-3.245390235596059,-3.2144449266438584</t>
  </si>
  <si>
    <t>0.04687380790710449,0.26793432235717773,0.3304314613342285,0.4085550308227539,0.7210452556610107,0.7991666793823242,1.0491600036621094,1.3928980827331543,1.4553978443145752,1.6741392612457275,1.7210125923156738,1.9241318702697754,1.9710052013397217,1.9866294860839844,2.176398515701294,2.238896369934082,2.410766839981079,2.50451397895813,2.645134449005127,2.7968244552612305,2.8436970710754395,2.8593215942382812,2.968693256378174,3.265559196472168,3.296808958053589,3.4843029975891113,3.4999265670776367,3.6249237060546875,3.671797275543213,3.85929012298584,4.328026294708252,4.765511751174927,5.3592448234558105,5.749855995178223,5.984225034713745,6.187342643737793,6.343587160110474,6.45296049118042,6.640454053878784,6.9373204708099365,7.671670913696289,8.296651601791382,8.35914945602417,9.765357494354248,10.171592473983765,18.530706882476807,20.733762979507446,21.249370574951172,22.014978885650635,22.28058958053589,23.983660221099854,24.405521869659424,29.54598641395569,33.562376499176025,43.640185832977295,44.81202435493469,57.077263832092285,59.99993658065796,65.21852397918701,71.93706321716309,72.34330081939697,72.89015865325928,75.70256924629211,83.60857319831848,87.70219492912292,130.54649996757507,140.3899426460266,146.51475071907043,174.26515364646912,177.51505279541016,212.85835218429565</t>
  </si>
  <si>
    <t>1,10,13,16,30,34,45,60,63,73,75,84,86,87,95,98,106,110,116,123,125,126,131,144,146,154,155,161,163,171,192,212,239,257,268,277,284,289,297,311,344,373,376,439,457,835,935,958,993,1005,1082,1101,1333,1514,1969,2022,2576,2709,2945,3249,3267,3292,3419,3777,3962,5898,6344,6621,7875,8022,9618</t>
  </si>
  <si>
    <t>47:48.7</t>
  </si>
  <si>
    <t>53:54.2</t>
  </si>
  <si>
    <t>-3.1933741370001814,-3.1933741370001814,-3.1933741370001814,-3.1933741370001814,-3.1933741370001814,-3.1933741370001814,-3.1933741370001814,-3.1933741370001814,-3.1933741370001814,-3.1933741370001814,-3.1933741370001814,-3.1933741370001814,-3.1933741370001814,-3.1933741370001814,-3.1933741370001814,-3.1933741370001814,-3.1933741370001814,-3.1933741370001814,-3.1933741370001814,-3.1933741370001814,-3.1933741370001814,-3.1933741370001814,-3.1933741370001814,-3.1933741370001814,-3.1933741370001814,-3.1933741370001814,-3.1933741370001814,-3.1933741370001814,-3.1933741370001814,-3.1933741370001814</t>
  </si>
  <si>
    <t>976515834979254651819622618967519024801668,976515834979254651819622618967519024801668,976515834979254651819622618967519024801668,976515834979254651819622618967519024801668,976515834979254651819622618967519024801668,976515834979254651819622618967519024801668,976515834979254651819622618967519024801668,976515834979254651819622618967519024801668,976515834979254651819622618967519024801668,976515834979254651819622618967519024801668,976515834979254651819622618967519024801668,976515834979254651819622618967519024801668,976515834979254651819622618967519024801668,976515834979254651819622618967519024801668,976515834979254651819622618967519024801668,976515834979254651819622618967519024801668,976515834979254651819622618967519024801668,976515834979254651819622618967519024801668,976515834979254651819622618967519024801668,976515834979254651819622618967519024801668,976515834979254651819622618967519024801668,976515834979254651819622618967519024801668,976515834979254651819622618967519024801668,976515834979254651819622618967519024801668,976515834979254651819622618967519024801668,976515834979254651819622618967519024801668,976515834979254651819622618967519024801668,976515834979254651819622618967519024801668,976515834979254651819622618967519024801668,976515834979254651819622618967519024801668</t>
  </si>
  <si>
    <t>-7.121490639659943,-6.426792186900812,-6.357599750753931,-6.302405479503995,-6.230506496548706,-6.12601845026933,-6.007275273132133,-5.980194298910214,-5.977347945078317,-5.876306272273205,-5.818945016842417,-5.690126034547922,-5.650211261531419,-5.535031738037612,-5.480399222558599,-5.454938878163642,-5.432748805389038,-5.420838177027478,-5.378496784189257,-5.2078081586613285,-5.169330153195303,-5.168277110238711,-5.133135358980047,-5.096779792274786,-5.080194872620529,-5.034685680833464,-4.9666164796699865,-4.9590416902008965,-4.902336744596572,-4.768179222392721,-4.723857117267865,-4.684531374033558,-4.598978117494249,-4.559649085852611,-4.523201491878603,-4.497289935924248,-4.477562946051213,-4.382493608652559,-4.342568409516211,-4.313269191068342,-4.2732962815236215,-4.148289241858102,-4.060016780739883,-3.9415465203396423,-3.825697381696513,-3.8203595144133025,-3.787444953689229,-3.7525228251029925,-3.6818495840968524,-3.6771567113577825,-3.6704491711455622,-3.643893862679244,-3.567087763619331,-3.5544700596323224,-3.5353227980272335,-3.5147813171690934,-3.4963617201751975,-3.4479607235450422,-3.4470201508776253,-3.3940662932818864,-3.3937679353230377,-3.349682170793254,-3.3496574711103717,-3.3477608653419186,-3.347760865341918,-3.338553850542066,-3.338553850542065,-3.316360330506112,-3.3163603305061105,-3.3102500920018856,-3.2986716607824795,-3.298671660782479,-3.2986308951538987,-3.2924182265598327,-3.2279319648023264,-3.227931964802326,-3.1934711722049753,-3.1933741370001822,-3.193374137000182,-3.1933741370001814</t>
  </si>
  <si>
    <t>0.04687070846557617,0.15850210189819336,0.4241194725036621,0.5491151809692383,0.6116139888763428,0.6584875583648682,0.814732551574707,0.8772306442260742,0.9084787368774414,0.9553525447845459,0.9866018295288086,1.1740961074829102,1.2522177696228027,1.3147168159484863,1.533458948135376,1.5803325176239014,1.767826795578003,1.8126633167266846,1.828291893005371,1.9531781673431396,2.1564278602600098,2.343921422958374,2.3595454692840576,2.4689183235168457,2.7189104557037354,2.8126587867736816,3.093897581100464,3.281393051147461,3.5782570838928223,3.640756607055664,4.062618255615234,4.312609672546387,4.375110864639282,4.734471559524536,4.781346082687378,5.218832492828369,5.2500810623168945,5.515697240829468,6.234431505203247,7.687505006790161,7.906247138977051,8.031243324279785,8.234363079071045,8.656224489212036,9.640567541122437,10.031182289123535,10.26554822921753,12.421884298324585,12.968743324279785,14.562441110610962,14.76556134223938,14.828059196472168,15.906150341033936,17.374853134155273,20.15601897239685,20.202890396118164,20.437259435653687,22.671562433242798,23.999645948410034,25.562097787857056,25.76521635055542,26.280824422836304,28.671375274658203,31.999396324157715,35.421834230422974,36.640549421310425,37.48426961898804,40.656044483184814,43.28096294403076,55.1087167263031,57.999252796173096,60.29605555534363,62.78035259246826,69.8582558631897,73.84366226196289,105.18731760978699,107.70286393165588,133.34374904632568,143.45280742645264,143.6715521812439</t>
  </si>
  <si>
    <t>1,5,17,23,26,28,35,38,39,41,43,51,54,57,67,69,77,79,80,86,95,103,104,109,120,124,137,145,159,162,181,192,195,211,213,233,234,246,279,344,354,360,369,388,433,450,461,558,582,654,663,666,715,781,907,909,920,1021,1081,1151,1160,1184,1292,1443,1598,1653,1691,1835,1954,2489,2620,2724,2836,3155,3335,4749,4862,6019,6474,6484</t>
  </si>
  <si>
    <t>19:06.9</t>
  </si>
  <si>
    <t>25:40.3</t>
  </si>
  <si>
    <t>-3.1896248356659616,-3.1896248356659616,-3.1896248356659616,-3.1896248356659616,-3.1896248356659616,-3.1896248356659616,-3.1896248356659616,-3.1896248356659616,-3.1896248356659616,-3.1896248356659616,-3.1896248356659616,-3.1896248356659616,-3.1896248356659616,-3.1896248356659616,-3.1896248356659616,-3.1896248356659616,-3.1896248356659616,-3.1896248356659616,-3.1896248356659616,-3.1896248356659616,-3.1896248356659616,-3.1896248356659616,-3.1896248356659616,-3.1896248356659616,-3.1896248356659616,-3.1896248356659616,-3.1896248356659616,-3.1896248356659616,-3.1896248356659616,-3.1896248356659616</t>
  </si>
  <si>
    <t>1142823526731036551459179250573795163126964,1142823526731036551459179250573795163126964,1142823526731036551459179250573795163126964,1142823526731036551459179250573795163126964,1142823526731036551459179250573795163126964,1142823526731036551459179250573795163126964,1142823526731036551459179250573795163126964,1142823526731036551459179250573795163126964,1142823526731036551459179250573795163126964,1142823526731036551459179250573795163126964,1142823526731036551459179250573795163126964,1142823526731036551459179250573795163126964,1142823526731036551459179250573795163126964,1142823526731036551459179250573795163126964,1142823526731036551459179250573795163126964,1142823526731036551459179250573795163126964,1142823526731036551459179250573795163126964,1142823526731036551459179250573795163126964,1142823526731036551459179250573795163126964,1142823526731036551459179250573795163126964,1142823526731036551459179250573795163126964,1142823526731036551459179250573795163126964,1142823526731036551459179250573795163126964,1142823526731036551459179250573795163126964,1142823526731036551459179250573795163126964,1142823526731036551459179250573795163126964,1142823526731036551459179250573795163126964,1142823526731036551459179250573795163126964,1142823526731036551459179250573795163126964,1142823526731036551459179250573795163126964</t>
  </si>
  <si>
    <t>-6.865059566620094,-6.278672754978821,-6.256012272796683,-6.0999199800888215,-6.071282639535869,-5.896530285004655,-5.791785355257413,-5.610649187693153,-5.585714639965309,-5.565974153758538,-5.370471755695609,-5.36926789679847,-5.321311654796839,-5.275114841307573,-5.208883929881806,-5.026830053212897,-5.024655850402608,-4.964376633128446,-4.962202603359681,-4.839200742098723,-4.820807198675624,-4.756285070465681,-4.728199276178349,-4.723859333616783,-4.621238863300654,-4.616679311075165,-4.5564510524818695,-4.55147219189426,-4.548025432918885,-4.543306790601443,-4.509050191738134,-4.38083884003413,-4.3020109136867735,-4.272241995061444,-4.268309248065494,-4.26260505800293,-4.242528835825274,-4.2228814227341624,-4.145446653178117,-4.124902891623026,-4.078212613252322,-4.060424110870797,-4.024855565185298,-4.0214186049589316,-4.021418604958931,-4.010645672243261,-3.8411186851254415,-3.8306354583370217,-3.829300888696451,-3.8293008886964506,-3.8202852893409345,-3.7983133514177783,-3.7969481009560107,-3.7630360887637035,-3.7630360887637027,-3.743743549645653,-3.6403036994079514,-3.6136918817075596,-3.5846530148907347,-3.584612544285768,-3.53023486189265,-3.4789228380256128,-3.4525843917776187,-3.4504566316967664,-3.3773097624170885,-3.364517777193983,-3.362401900222983,-3.337582032578466,-3.3373548878887744,-3.311046794351652,-3.2749598188192666,-3.271333878134325,-3.226632400882836,-3.226042697929999,-3.2108213746669394,-3.1920649004883614,-3.1920649004883606,-3.1898663179190785,-3.1896248356659616</t>
  </si>
  <si>
    <t>0.04687380790710449,0.3751249313354492,0.7031283378601074,0.7500007152557373,0.8906223773956299,0.9531199932098389,1.109365463256836,1.1249895095825195,1.2187371253967285,1.328108787536621,1.4531049728393555,1.4999783039093018,1.5781009197235107,1.609349012374878,1.6562235355377197,1.718721628189087,1.8280925750732422,1.9843382835388184,2.313657522201538,2.4386537075042725,2.4699018001556396,2.594897747039795,2.6573972702026367,2.688646078109741,2.766768217086792,2.7980175018310547,2.8448901176452637,2.9073879718780518,3.032388687133789,3.2511277198791504,3.298002004623413,3.4073736667633057,3.4854960441589355,3.8604843616485596,4.141725063323975,4.454214096069336,4.516713619232178,4.626084327697754,5.032322645187378,5.14169454574585,5.2510645389556885,5.8447959423065186,6.82914137840271,7.001012802124023,7.219753265380859,8.985322713851929,9.157198905944824,9.454057931900024,9.954043626785278,10.20403504371643,10.813390254974365,10.98526120185852,11.469620704650879,13.172692775726318,13.563304424285889,15.672614336013794,16.56321144104004,23.031759023666382,24.859893321990967,25.281754970550537,26.109854221343994,27.703553438186646,39.484434366226196,42.874953746795654,45.567378282547,50.63441276550293,56.56238102912903,58.73418927192688,65.7031147480011,75.74967455863953,93.20225310325623,100.46765065193176,104.24878215789795,108.87363743782043,110.09234857559204,117.53112483024597,121.29663252830505,149.87437319755554,172.21742272377014</t>
  </si>
  <si>
    <t>1,15,30,32,38,41,48,49,53,58,64,66,70,71,73,76,81,88,103,109,110,116,119,120,124,125,127,130,136,146,148,153,156,173,186,200,203,208,226,231,236,263,308,316,326,406,414,427,450,461,489,497,519,596,614,710,751,1044,1127,1146,1184,1256,1793,1947,2069,2299,2566,2665,2981,3438,4230,4559,4730,4940,4995,5332,5503,6800,7813</t>
  </si>
  <si>
    <t>00:00.0</t>
  </si>
  <si>
    <t>07:21.8</t>
  </si>
  <si>
    <t>-3.182160518259091,-3.182160518259091,-3.182160518259091,-3.182160518259091,-3.182160518259091,-3.182160518259091,-3.182160518259091,-3.182160518259091,-3.182160518259091,-3.182160518259091,-3.182160518259091,-3.182160518259091,-3.182160518259091,-3.182160518259091,-3.182160518259091,-3.182160518259091,-3.182160518259091,-3.182160518259091,-3.182160518259091,-3.182160518259091,-3.182160518259091,-3.182160518259091,-3.182160518259091,-3.182160518259091,-3.182160518259091,-3.182160518259091,-3.182160518259091,-3.182160518259091,-3.182160518259091,-3.182160518259091</t>
  </si>
  <si>
    <t>462210748582133860448915716264501176622742,462210748582133860448915716264501176622742,462210748582133860448915716264501176622742,462210748582133860448915716264501176622742,462210748582133860448915716264501176622742,462210748582133860448915716264501176622742,462210748582133860448915716264501176622742,462210748582133860448915716264501176622742,462210748582133860448915716264501176622742,462210748582133860448915716264501176622742,462210748582133860448915716264501176622742,462210748582133860448915716264501176622742,462210748582133860448915716264501176622742,462210748582133860448915716264501176622742,462210748582133860448915716264501176622742,462210748582133860448915716264501176622742,462210748582133860448915716264501176622742,462210748582133860448915716264501176622742,462210748582133860448915716264501176622742,462210748582133860448915716264501176622742,462210748582133860448915716264501176622742,462210748582133860448915716264501176622742,462210748582133860448915716264501176622742,462210748582133860448915716264501176622742,462210748582133860448915716264501176622742,462210748582133860448915716264501176622742,462210748582133860448915716264501176622742,462210748582133860448915716264501176622742,462210748582133860448915716264501176622742,462210748582133860448915716264501176622742</t>
  </si>
  <si>
    <t>-6.991124532977513,-6.469909698705645,-6.383530409812822,-6.11860827261547,-5.885937355808657,-5.754355814045986,-5.733107607551685,-5.712868309061134,-5.687044716253654,-5.578746583630861,-5.194850251440347,-5.036873195135763,-4.934780415956144,-4.842061222090707,-4.831912337086043,-4.818063523243266,-4.774633172907245,-4.634388248572173,-4.486616099680097,-4.330018976535294,-4.287583916395326,-4.195266623092087,-4.1890556703216,-4.18657243835449,-4.16805566633641,-4.165612897338778,-3.9776741749285667,-3.8695917488204543,-3.8115212971947074,-3.764053226173854,-3.763649156661586,-3.7371484423708337,-3.7205447239519485,-3.7102990234815687,-3.6171513127819397,-3.6026954513612663,-3.5937137923890816,-3.5557719051074357,-3.501168692575028,-3.484995389857676,-3.4715455687848773,-3.458109546257304,-3.457256881712816,-3.450527106518184,-3.4320180688467756,-3.4235952870255866,-3.4221055548573296,-3.3961973848189317,-3.3952009425534477,-3.394695942017533,-3.394661873624281,-3.3737648681156647,-3.325910776008693,-3.3008666390930554,-3.2994408191920424,-3.292969880728481,-3.2928559666615493,-3.2877317931581103,-3.2695237220231492,-3.2329505918732724,-3.212521842666291,-3.2125218426662907,-3.199399545112536,-3.191899848460859,-3.1866033285164495,-3.186603328516449,-3.1821605182590913,-3.182160518259091</t>
  </si>
  <si>
    <t>0.0468745231628418,0.33136773109436035,0.5032393932342529,0.5969860553741455,0.6907329559326172,0.7376065254211426,0.8001046180725098,1.1094770431518555,1.296971082687378,1.4532170295715332,1.5000896453857422,2.0000739097595215,2.595032215118408,2.876274347305298,3.0325188636779785,3.204387903213501,3.470006227493286,3.579376459121704,3.7356221675872803,3.8137450218200684,3.9231176376342773,4.032487392425537,4.438724517822266,4.876211166381836,5.235574722290039,5.610564470291138,6.032424688339233,6.485535383224487,6.844899654388428,9.28232479095459,9.594813108444214,10.09480619430542,11.03226923942566,12.11035943031311,13.31344747543335,14.579031944274902,15.125890016555786,15.891491174697876,16.891460418701172,19.188262939453125,21.562459707260132,22.437432289123535,22.749922513961792,22.874920129776,23.187408685684204,24.374874114990234,25.74982976913452,26.15606689453125,26.265438079833984,26.390434503555298,27.812265396118164,30.343435287475586,32.030882120132446,34.15581560134888,34.6714243888855,42.093066930770874,42.358683824539185,44.405495405197144,46.31168603897095,52.01463079452515,55.78013896942139,59.326903104782104,65.7029824256897,100.51516437530518,108.98364782333374,181.67192816734314,197.98391699790955,276.9520936012268</t>
  </si>
  <si>
    <t>1,13,21,25,29,31,34,48,57,64,66,89,115,128,135,142,154,159,166,170,175,180,198,218,234,251,270,291,307,418,432,455,497,546,601,658,683,718,763,868,975,1015,1029,1035,1049,1103,1165,1183,1188,1194,1258,1373,1449,1546,1569,1905,1917,2010,2096,2355,2526,2686,2974,4551,4935,8230,8970,12546</t>
  </si>
  <si>
    <t>12:33.4</t>
  </si>
  <si>
    <t>19:05.3</t>
  </si>
  <si>
    <t>-3.0756107679297537,-3.0756107679297537,-3.0756107679297537,-3.0756107679297537,-3.0756107679297537,-3.0756107679297537,-3.0756107679297537,-3.0756107679297537,-3.0756107679297537,-3.0756107679297537,-3.0756107679297537,-3.0756107679297537,-3.0756107679297537,-3.0756107679297537,-3.0756107679297537,-3.0756107679297537,-3.0756107679297537,-3.0756107679297537,-3.0756107679297537,-3.0756107679297537,-3.0756107679297537,-3.0756107679297537,-3.0756107679297537,-3.0756107679297537,-3.0756107679297537,-3.0756107679297537,-3.0756107679297537,-3.0756107679297537,-3.0756107679297537,-3.0756107679297537</t>
  </si>
  <si>
    <t>116181136288035820756425091568041527914644,116181136288035820756425091568041527914644,116181136288035820756425091568041527914644,116181136288035820756425091568041527914644,116181136288035820756425091568041527914644,116181136288035820756425091568041527914644,116181136288035820756425091568041527914644,116181136288035820756425091568041527914644,116181136288035820756425091568041527914644,116181136288035820756425091568041527914644,116181136288035820756425091568041527914644,116181136288035820756425091568041527914644,116181136288035820756425091568041527914644,116181136288035820756425091568041527914644,116181136288035820756425091568041527914644,116181136288035820756425091568041527914644,116181136288035820756425091568041527914644,116181136288035820756425091568041527914644,116181136288035820756425091568041527914644,116181136288035820756425091568041527914644,116181136288035820756425091568041527914644,116181136288035820756425091568041527914644,116181136288035820756425091568041527914644,116181136288035820756425091568041527914644,116181136288035820756425091568041527914644,116181136288035820756425091568041527914644,116181136288035820756425091568041527914644,116181136288035820756425091568041527914644,116181136288035820756425091568041527914644,116181136288035820756425091568041527914644</t>
  </si>
  <si>
    <t>-7.146456745947209,-7.12570278193691,-7.107724442309868,-7.03410729185591,-6.430273908298229,-6.209425310771268,-5.694536697242583,-5.638010241760351,-5.508778395359596,-5.42228312017116,-5.299555380736451,-5.144936285201432,-5.131128180448205,-5.095868777509436,-4.93146629923682,-4.900187164286732,-4.764393804046608,-4.76284693679927,-4.644448946530301,-4.51469132541465,-4.44562490561825,-4.38423627672979,-4.347612856441214,-4.330843077698771,-4.31391476300549,-4.232421789912742,-4.080853181724662,-4.074609616253918,-4.054364258121613,-4.019981601013231,-3.987793772791597,-3.944653896140894,-3.919691305940166,-3.8991414730383793,-3.8624446274734137,-3.8463227921573853,-3.827826993626269,-3.8150077395011612,-3.7785597721026827,-3.7657399830117138,-3.715633891824527,-3.7143831184780653,-3.7141273080023756,-3.6359760246176913,-3.591972563821905,-3.584371140703085,-3.5730365993858495,-3.5654351763611705,-3.5591626512693986,-3.540792481055848,-3.477365192032616,-3.4628777239919146,-3.4522998109776983,-3.444213758716008,-3.397471885608484,-3.395586100239331,-3.374070549421235,-3.314993572371151,-3.2937706556065676,-3.293529296327183,-3.2421515682920927,-3.2343222549483523,-3.2069407406690544,-3.181050368917963,-3.149367936702272,-3.1068864578050865,-3.092871052327392,-3.092871052327391,-3.0928710523273906,-3.0912556314460424,-3.0912528254410923,-3.079379654241786,-3.076072126463586,-3.0760253788360417,-3.0756107679297537</t>
  </si>
  <si>
    <t>0.0468745231628418,0.2210242748260498,0.283522367477417,0.3616447448730469,0.43976736068725586,0.5960118770599365,0.7678830623626709,1.1741180419921875,1.1897425651550293,1.2991142272949219,1.5022351741790771,1.6116046905517578,1.705352783203125,1.8750593662261963,2.172025442123413,2.2813985347747803,2.2970237731933594,2.3595199584960938,2.4376437664031982,2.5470151901245117,2.7188849449157715,2.9376280307769775,3.1563720703125,3.5157361030578613,3.5782339572906494,3.937509298324585,4.859356164932251,6.124941825866699,6.781170606613159,7.6717681884765625,8.546740531921387,9.327965259552002,9.968571186065674,10.827919721603394,11.812263488769531,12.327872514724731,13.468461513519287,13.718454122543335,13.765327453613281,14.577802658081055,16.12462830543518,16.530865907669067,17.343341588974,17.640204668045044,18.812044620513916,20.249499559402466,20.405744552612305,21.46821117401123,22.09319043159485,22.31193494796753,22.53067684173584,22.796294689178467,26.249311447143555,29.87497639656067,31.812418699264526,41.68710517883301,44.327648878097534,53.29611778259277,61.62398052215576,61.79585146903992,62.84269404411316,64.13952779769897,64.82700681686401,71.20309615135193,83.04647588729858,91.9842038154602,99.06210827827454,103.79633474349976,112.10857510566711,120.42081356048584,122.01451516151428,129.8111448287964,143.64034819602966,159.60898995399475,169.81180429458618</t>
  </si>
  <si>
    <t>1,8,11,14,18,25,33,51,52,57,66,71,75,83,96,101,102,105,108,113,121,131,141,157,160,176,218,275,304,345,385,420,449,488,532,555,607,618,620,657,727,745,782,795,846,911,918,966,994,1004,1014,1026,1181,1343,1430,1875,1994,2399,2775,2783,2830,2888,2919,3207,3740,4142,4461,4675,5050,5425,5497,5848,6471,7188,7645</t>
  </si>
  <si>
    <t>25:42.0</t>
  </si>
  <si>
    <t>32:55.5</t>
  </si>
  <si>
    <t>-3.073126882735327,-3.073126882735327,-3.073126882735327,-3.073126882735327,-3.073126882735327,-3.073126882735327,-3.073126882735327,-3.073126882735327,-3.073126882735327,-3.073126882735327,-3.073126882735327,-3.073126882735327,-3.073126882735327,-3.073126882735327,-3.073126882735327,-3.073126882735327,-3.073126882735327,-3.073126882735327,-3.073126882735327,-3.073126882735327,-3.073126882735327,-3.073126882735327,-3.073126882735327,-3.073126882735327,-3.073126882735327,-3.073126882735327,-3.073126882735327,-3.073126882735327,-3.073126882735327,-3.073126882735327</t>
  </si>
  <si>
    <t>1164089744197151469880311542817314509525753,1164089744197151469880311542817314509525753,1164089744197151469880311542817314509525753,1164089744197151469880311542817314509525753,1164089744197151469880311542817314509525753,1164089744197151469880311542817314509525753,1164089744197151469880311542817314509525753,1164089744197151469880311542817314509525753,1164089744197151469880311542817314509525753,1164089744197151469880311542817314509525753,1164089744197151469880311542817314509525753,1164089744197151469880311542817314509525753,1164089744197151469880311542817314509525753,1164089744197151469880311542817314509525753,1164089744197151469880311542817314509525753,1164089744197151469880311542817314509525753,1164089744197151469880311542817314509525753,1164089744197151469880311542817314509525753,1164089744197151469880311542817314509525753,1164089744197151469880311542817314509525753,1164089744197151469880311542817314509525753,1164089744197151469880311542817314509525753,1164089744197151469880311542817314509525753,1164089744197151469880311542817314509525753,1164089744197151469880311542817314509525753,1164089744197151469880311542817314509525753,1164089744197151469880311542817314509525753,1164089744197151469880311542817314509525753,1164089744197151469880311542817314509525753,1164089744197151469880311542817314509525753</t>
  </si>
  <si>
    <t>-7.177974574775514,-6.353452209216709,-6.3370269366518,-6.313162295447333,-6.2248213468144,-6.200409372443929,-6.09847725384142,-5.945801098448089,-5.933640966965712,-5.8628798090193275,-5.779701323739757,-5.7415643193144215,-5.640928505405926,-5.508015346485433,-5.449394666517125,-5.446494712677995,-5.361797097555994,-5.269710868457061,-5.231662436670815,-5.151537676126361,-5.0253448354289425,-4.986595680582571,-4.953501998810168,-4.8639630345101255,-4.8603809051610725,-4.769519988419321,-4.740144360988711,-4.577067580440443,-4.518906361633272,-4.506162324330803,-4.494993232284369,-4.3589373411855385,-4.346761959016369,-4.320470030372034,-4.133583773620509,-4.095026822232306,-4.005475275348263,-3.99626026938266,-3.88184451226561,-3.824735719856799,-3.642049334090919,-3.617725230407057,-3.5401610569582838,-3.538775607616036,-3.5293312255927862,-3.474647748371168,-3.4390652780702924,-3.424562691965099,-3.4218356736085465,-3.3746766488257114,-3.359593492126433,-3.338498999755308,-3.329983577193214,-3.318881765701251,-3.3105589652661735,-3.2924661342631296,-3.2383173723803007,-3.205411498521588,-3.2050649902398374,-3.182600169448563,-3.1826001694485626,-3.1791358246620414,-3.1728914469947536,-3.172891446994753,-3.1728914469947522,-3.1339386107665335,-3.1294744745889322,-3.129381661593718,-3.0923011052547738,-3.092301105254773,-3.07316864161757,-3.073126882735328,-3.0731268827353273,-3.073126882735327</t>
  </si>
  <si>
    <t>0.04687237739562988,0.1897106170654297,0.23658323287963867,0.28345799446105957,0.33033108711242676,0.7521927356719971,0.7678172588348389,0.8303160667419434,0.9865603446960449,1.0021848678588867,1.1271803379058838,1.2053041458129883,1.3146748542785645,1.4084222316741943,1.720911979675293,1.8281683921813965,1.8906676769256592,1.9219162464141846,2.156425714492798,2.390793561935425,2.7189090251922607,3.047023057937622,3.140770673751831,3.1563949584960938,3.2657666206359863,3.5626308917999268,3.625128984451294,3.7345006465911865,4.078240156173706,4.640723466873169,4.718845367431641,4.765721559524536,5.234453439712524,5.296952486038208,5.578193664550781,6.468790769577026,6.906277418136597,7.4375104904174805,7.687502145767212,8.656223058700562,9.031209945678711,9.18745732307434,10.093677282333374,10.796779870986938,11.718626499176025,24.62502884864807,26.109355688095093,27.0155770778656,28.828020572662354,29.406126260757446,30.812333345413208,34.82783269882202,34.98407816886902,35.171571493148804,36.1402907371521,42.20260190963745,43.09319877624512,53.71786618232727,61.437540769577026,62.59375357627869,63.828089237213135,65.03117871284485,67.65609550476074,77.59328317642212,85.31634378433228,104.17512941360474,119.95588445663452,120.00275826454163,120.83085799217224,132.7030246257782,146.82797169685364,163.06184649467468,166.49923181533813,212.09337401390076</t>
  </si>
  <si>
    <t>1,7,9,11,13,32,33,36,43,44,49,53,58,62,76,81,84,85,96,106,121,136,140,141,146,159,162,167,183,208,212,214,235,238,251,291,311,335,346,390,407,414,455,487,529,1112,1179,1220,1302,1328,1392,1574,1581,1589,1633,1907,1947,2428,2776,2828,2884,2938,3057,3507,3854,4707,5419,5421,5459,5994,6630,7366,7522,9583</t>
  </si>
  <si>
    <t>53:55.8</t>
  </si>
  <si>
    <t>59:58.4</t>
  </si>
  <si>
    <t>-3.0699972865407483,-3.0699972865407483,-3.0699972865407483,-3.0699972865407483,-3.0699972865407483,-3.0699972865407483,-3.0699972865407483,-3.0699972865407483,-3.0699972865407483,-3.0699972865407483,-3.0699972865407483,-3.0699972865407483,-3.0699972865407483,-3.0699972865407483,-3.0699972865407483,-3.0699972865407483,-3.0699972865407483,-3.0699972865407483,-3.0699972865407483,-3.0699972865407483,-3.0699972865407483,-3.0699972865407483,-3.0699972865407483,-3.0699972865407483,-3.0699972865407483,-3.0699972865407483,-3.0699972865407483,-3.0699972865407483,-3.0699972865407483,-3.0699972865407483</t>
  </si>
  <si>
    <t>443314783539310343706717857240984995118761,443314783539310343706717857240984995118761,443314783539310343706717857240984995118761,443314783539310343706717857240984995118761,443314783539310343706717857240984995118761,443314783539310343706717857240984995118761,443314783539310343706717857240984995118761,443314783539310343706717857240984995118761,443314783539310343706717857240984995118761,443314783539310343706717857240984995118761,443314783539310343706717857240984995118761,443314783539310343706717857240984995118761,443314783539310343706717857240984995118761,443314783539310343706717857240984995118761,443314783539310343706717857240984995118761,443314783539310343706717857240984995118761,443314783539310343706717857240984995118761,443314783539310343706717857240984995118761,443314783539310343706717857240984995118761,443314783539310343706717857240984995118761,443314783539310343706717857240984995118761,443314783539310343706717857240984995118761,443314783539310343706717857240984995118761,443314783539310343706717857240984995118761,443314783539310343706717857240984995118761,443314783539310343706717857240984995118761,443314783539310343706717857240984995118761,443314783539310343706717857240984995118761,443314783539310343706717857240984995118761,443314783539310343706717857240984995118761</t>
  </si>
  <si>
    <t>-6.8774617062841985,-6.814422116581808,-6.6911271615940455,-6.3917512361411575,-6.310606986437129,-6.266864516848671,-6.24954139301059,-6.214145155036534,-6.09789518037527,-6.025268381854999,-5.947042799293189,-5.799530036238267,-5.756427093868191,-5.687737200612656,-5.6302124942217535,-5.588453662009581,-5.5611569526449385,-5.5150464473976895,-5.388890562635154,-5.347124481350002,-5.251938811876076,-5.178576603860392,-5.120303154112092,-5.117487939490828,-5.088726503248609,-5.025776413391981,-4.993474313680655,-4.942855605299241,-4.857171213860537,-4.812303467227306,-4.757886135010196,-4.754913008900891,-4.730021759997724,-4.579617715286136,-4.376894490701727,-4.308495612879587,-4.2541533950332004,-4.248926157274844,-4.2361715895293015,-4.056932561284803,-4.00380290056722,-3.990389659820051,-3.9122348530332554,-3.887066258547896,-3.8469859461912947,-3.8441221418474014,-3.8036078857878093,-3.8003196807513624,-3.7963402968878994,-3.753525375440465,-3.745547221771082,-3.6450714728024156,-3.6289730585894566,-3.6033971391521424,-3.5832952719415885,-3.580851109121592,-3.5643379750309805,-3.5429675303955195,-3.5251114390717486,-3.4628914327387648,-3.440070423964546,-3.4295491424068256,-3.3975217339223516,-3.3652715440766103,-3.3507660980154212,-3.3477808024924838,-3.3323701270132684,-3.3205652821474447,-3.2332724319934454,-3.202914283726715,-3.1490362002329046,-3.1446017982425216,-3.128019787900667,-3.0863194524730053,-3.080530276922721,-3.0738600641453226,-3.0738600641453218,-3.0736154263388804,-3.0736154263388795,-3.0733391535293895,-3.0699972865407483</t>
  </si>
  <si>
    <t>0.04687356948852539,0.23764324188232422,0.4407625198364258,0.4563865661621094,0.48763537406921387,0.800126314163208,1.0032448768615723,1.0501186847686768,1.0813677310943604,1.2376124858856201,1.2688605785369873,1.3782322406768799,1.3938570022583008,1.440730094909668,1.4719805717468262,1.5032293796539307,1.5344784259796143,1.6438498497009277,1.706348180770874,1.7532215118408203,1.8000969886779785,1.890662431716919,2.015658140182495,2.046908140182495,2.3125250339508057,2.328148365020752,2.4687702655792236,2.5156431198120117,2.578141689300537,2.687511920928955,2.7968838214874268,2.9062561988830566,3.0156266689300537,3.109374761581421,3.265620231628418,3.6874911785125732,4.265588998794556,4.515581369400024,4.624952554702759,4.890956878662109,5.171967267990112,6.031314849853516,6.625046491622925,7.125031232833862,7.4218971729278564,8.140624523162842,8.328118562698364,9.093719482421875,9.828069925308228,11.312400341033936,12.296743631362915,12.499862909317017,14.171685457229614,19.57776689529419,19.843382835388184,23.952629327774048,24.702605724334717,24.81197738647461,26.765041828155518,28.249369859695435,28.936848163604736,29.249337196350098,31.030532836914062,31.530515909194946,31.796132802963257,34.06168746948242,39.20215106010437,43.37389636039734,45.076966762542725,45.842568159103394,47.467517137527466,48.85809850692749,50.04556369781494,60.1250262260437,80.23392748832703,92.07730674743652,115.76406502723694,116.35779643058777,119.40457558631897,138.71842575073242,140.49962091445923</t>
  </si>
  <si>
    <t>1,9,18,19,20,34,43,45,47,54,55,60,61,63,64,66,67,72,75,77,79,83,89,90,102,103,109,111,114,119,124,129,134,138,145,164,190,201,206,218,231,270,297,319,332,365,373,408,441,508,553,562,638,882,894,1079,1113,1118,1206,1274,1305,1319,1399,1422,1434,1536,1769,1957,2034,2068,2142,2204,2258,2711,3618,4153,5224,5251,5389,6260,6341</t>
  </si>
  <si>
    <t>05:17.0</t>
  </si>
  <si>
    <t>12:31.7</t>
  </si>
  <si>
    <t>-3.0596365388355062,-3.0596365388355062,-3.0596365388355062,-3.0596365388355062,-3.0596365388355062,-3.0596365388355062,-3.0596365388355062,-3.0596365388355062,-3.0596365388355062,-3.0596365388355062,-3.0596365388355062,-3.0596365388355062,-3.0596365388355062,-3.0596365388355062,-3.0596365388355062,-3.0596365388355062,-3.0596365388355062,-3.0596365388355062,-3.0596365388355062,-3.0596365388355062,-3.0596365388355062,-3.0596365388355062,-3.0596365388355062,-3.0596365388355062,-3.0596365388355062,-3.0596365388355062,-3.0596365388355062,-3.0596365388355062,-3.0596365388355062,-3.0596365388355062</t>
  </si>
  <si>
    <t>1390300441840855784884146023199170328823248,1390300441840855784884146023199170328823248,1390300441840855784884146023199170328823248,1390300441840855784884146023199170328823248,1390300441840855784884146023199170328823248,1390300441840855784884146023199170328823248,1390300441840855784884146023199170328823248,1390300441840855784884146023199170328823248,1390300441840855784884146023199170328823248,1390300441840855784884146023199170328823248,1390300441840855784884146023199170328823248,1390300441840855784884146023199170328823248,1390300441840855784884146023199170328823248,1390300441840855784884146023199170328823248,1390300441840855784884146023199170328823248,1390300441840855784884146023199170328823248,1390300441840855784884146023199170328823248,1390300441840855784884146023199170328823248,1390300441840855784884146023199170328823248,1390300441840855784884146023199170328823248,1390300441840855784884146023199170328823248,1390300441840855784884146023199170328823248,1390300441840855784884146023199170328823248,1390300441840855784884146023199170328823248,1390300441840855784884146023199170328823248,1390300441840855784884146023199170328823248,1390300441840855784884146023199170328823248,1390300441840855784884146023199170328823248,1390300441840855784884146023199170328823248,1390300441840855784884146023199170328823248</t>
  </si>
  <si>
    <t>-7.445635637145724,-7.23047296070784,-7.11646703076719,-7.096580217065632,-7.067866565269437,-6.530342851778309,-6.272540773165514,-6.018706007827655,-5.757154198266783,-5.483689951520887,-5.390750632917352,-5.342030684538524,-5.318225344983639,-5.3099437633279845,-5.257597136860892,-5.1150585675040405,-5.068982306268879,-5.031310696775057,-4.941493058273602,-4.846053107967709,-4.819263907519155,-4.723710652570706,-4.672279515120169,-4.575982814561397,-4.422701956419704,-4.384334737635229,-4.383677744471349,-4.266621118449387,-4.250826984399138,-4.220115133088239,-4.199766388945827,-3.988620084963174,-3.983374391867727,-3.9214310513729727,-3.9095134663256346,-3.8426787027695664,-3.783922263642493,-3.7131335655694615,-3.6764535475522258,-3.6048483395818325,-3.600589653778234,-3.593226132450784,-3.5487233637218236,-3.480494382270047,-3.4740509474520036,-3.3755843360558577,-3.3608865459398864,-3.3393310986062694,-3.3245213198742674,-3.2830321889483556,-3.265591482340093,-3.2624993018855415,-3.2623932696440456,-3.2621932327038277,-3.248221367531191,-3.237062806670482,-3.2306507975781225,-3.223789043479394,-3.1777332997686383,-3.1048881844629492,-3.0905318831792643,-3.090271416676549,-3.0902714166765484,-3.090230708427881,-3.071514520581201,-3.0672820760203505,-3.06728207602035,-3.0651327150413192,-3.0650920067926553,-3.0596365388355067,-3.0596365388355062</t>
  </si>
  <si>
    <t>0.04687094688415527,0.08037161827087402,0.31473541259765625,0.42410778999328613,0.4866054058074951,0.5334794521331787,0.5959761142730713,0.7678475379943848,0.8928418159484863,1.1740844249725342,1.299079179763794,1.3928284645080566,1.533447027206421,1.5490715503692627,1.6584429740905762,1.7521905899047852,1.9375057220458984,1.9687550067901611,2.062502145767212,2.2812893390655518,2.3437862396240234,2.390659809112549,2.484407901763916,2.5312812328338623,3.046889305114746,3.2500088214874268,3.453127145767212,3.718743085861206,4.124981641769409,4.312474727630615,4.468719720840454,4.749960422515869,4.874957084655762,5.187449216842651,6.203040838241577,6.578029632568359,6.859269618988037,7.156135559082031,7.374878406524658,7.640496253967285,8.218603372573853,10.60915231704712,10.796646118164062,11.202884912490845,13.6715567111969,14.374659776687622,15.202758312225342,18.62452721595764,22.796271800994873,27.967984199523926,29.139822006225586,38.467655181884766,38.51452875137329,39.045762062072754,40.576964378356934,46.624929904937744,49.89060568809509,54.09375524520874,57.48427391052246,74.15562701225281,76.35868263244629,88.56142663955688,90.43636703491211,93.2175304889679,93.45189785957336,99.32671356201172,103.04534721374512,154.3425395488739,161.26419758796692,184.9842209815979,213.40520572662354</t>
  </si>
  <si>
    <t>1,2,12,17,20,22,25,33,38,51,57,61,67,68,73,77,86,87,91,101,104,106,110,112,136,145,154,166,185,193,200,213,219,233,279,296,309,322,332,344,370,479,487,506,618,650,687,842,1031,1264,1317,1739,1741,1765,1834,2108,2255,2446,2600,3355,3455,4008,4093,4219,4230,4496,4665,6988,7301,8376,9663</t>
  </si>
  <si>
    <t>32:57.1</t>
  </si>
  <si>
    <t>40:20.0</t>
  </si>
  <si>
    <t>-3.021212644374988,-3.021212644374988,-3.021212644374988,-3.021212644374988,-3.021212644374988,-3.021212644374988,-3.021212644374988,-3.021212644374988,-3.021212644374988,-3.021212644374988,-3.021212644374988,-3.021212644374988,-3.021212644374988,-3.021212644374988,-3.021212644374988,-3.021212644374988,-3.021212644374988,-3.021212644374988,-3.021212644374988,-3.021212644374988,-3.021212644374988,-3.021212644374988,-3.021212644374988,-3.021212644374988,-3.021212644374988,-3.021212644374988,-3.021212644374988,-3.021212644374988,-3.021212644374988,-3.021212644374988</t>
  </si>
  <si>
    <t>1341299448772374909104716757985795585525697,1341299448772374909104716757985795585525697,1341299448772374909104716757985795585525697,1341299448772374909104716757985795585525697,1341299448772374909104716757985795585525697,1341299448772374909104716757985795585525697,1341299448772374909104716757985795585525697,1341299448772374909104716757985795585525697,1341299448772374909104716757985795585525697,1341299448772374909104716757985795585525697,1341299448772374909104716757985795585525697,1341299448772374909104716757985795585525697,1341299448772374909104716757985795585525697,1341299448772374909104716757985795585525697,1341299448772374909104716757985795585525697,1341299448772374909104716757985795585525697,1341299448772374909104716757985795585525697,1341299448772374909104716757985795585525697,1341299448772374909104716757985795585525697,1341299448772374909104716757985795585525697,1341299448772374909104716757985795585525697,1341299448772374909104716757985795585525697,1341299448772374909104716757985795585525697,1341299448772374909104716757985795585525697,1341299448772374909104716757985795585525697,1341299448772374909104716757985795585525697,1341299448772374909104716757985795585525697,1341299448772374909104716757985795585525697,1341299448772374909104716757985795585525697,1341299448772374909104716757985795585525697</t>
  </si>
  <si>
    <t>-7.603153685422072,-7.384851608055092,-6.716273534961005,-6.4922953460152755,-6.411137037951714,-6.112589474775823,-5.9252607037441525,-5.824554587621109,-5.4604045446084655,-5.255051342798883,-5.134611618882389,-5.076371420579113,-5.030915343658184,-4.929406553332603,-4.881482968364351,-4.833130176223879,-4.802639845003661,-4.756939015929452,-4.751982654253342,-4.677382605332666,-4.62628685120454,-4.576289981429146,-4.476609023393965,-4.459908504309276,-4.404769455849879,-4.400285850233002,-4.388005639863601,-4.353380926102197,-4.341582876681656,-4.3370110118886345,-4.307916850596896,-4.273437330365117,-4.222040331898225,-4.222003325141439,-4.206222711332117,-4.192407407673017,-4.0690838653930035,-4.018568542150716,-4.016384499253267,-3.9863517835498214,-3.9578307251509797,-3.957808202842802,-3.868879236943755,-3.7422820758475432,-3.712714355720853,-3.704456454442333,-3.6808149296147517,-3.6681671718342095,-3.6648432819677357,-3.61964793356416,-3.562690691853931,-3.56269069185393,-3.4908511634015444,-3.4703074508808305,-3.449693471859165,-3.433881512700712,-3.4336374914044643,-3.412560841161589,-3.412548440506895,-3.3155518702780005,-3.2898083535296774,-3.289373956175557,-3.289373956175556,-3.286335204767842,-3.2863352047678416,-3.286335204767841,-3.2555861202377674,-3.2538395414935466,-3.252746401851523,-3.252723549166692,-3.2167796205596364,-3.2031215492670295,-3.159620423201745,-3.1517845751705704,-3.1429946635282646,-3.1343228396141902,-3.1342482718375093,-3.127485837274876,-3.039359449144858,-3.0393232836503548,-3.022525694308441,-3.02252569430844,-3.0225178571779594,-3.0212126443749887,-3.0212126443749883,-3.021212644374988</t>
  </si>
  <si>
    <t>0.04687023162841797,0.1750037670135498,0.1906275749206543,0.5499906539916992,0.7687349319458008,0.8937311172485352,0.9249801635742188,1.1124756336212158,1.2687194347381592,1.6280829906463623,2.0938234329223633,2.2656619548797607,2.500028133392334,2.609400510787964,2.9218897819519043,2.968764543533325,3.1406338214874268,3.203132152557373,3.2343811988830566,3.4531240463256836,3.499997854232788,3.6874916553497314,4.015605688095093,4.187475919723511,4.343721151351929,4.4062182903289795,4.51559042930603,4.9062089920043945,5.71867823600769,6.062417507171631,6.140541315078735,6.343658685684204,6.406156778335571,7.093635082244873,7.171757698059082,7.2498791217803955,7.59362006187439,7.812362432479858,7.984232187271118,8.312346696853638,8.374845743179321,8.718584299087524,9.640430450439453,11.687240839004517,14.10904049873352,14.765269756317139,15.343376874923706,20.984217166900635,25.249708890914917,28.21836495399475,28.702724933624268,29.796441078186035,31.468263864517212,33.405704498291016,35.233776330947876,41.98355841636658,42.99915266036987,43.46788811683655,44.82722759246826,51.45201373100281,62.29542350769043,66.3438892364502,66.9063708782196,69.28129744529724,71.60934948921204,80.1715829372406,88.07786345481873,89.48406934738159,93.42144680023193,125.17228841781616,127.09410238265991,129.50027656555176,136.6094286441803,138.0937581062317,138.15625596046448,138.48437070846558,146.8750126361847,159.42149543762207,162.60889554023743,163.14013004302979,169.70242524147034,176.09284734725952,202.56193780899048,206.8274290561676,210.46793961524963,263.92129349708557</t>
  </si>
  <si>
    <t>1,6,7,23,33,38,40,48,55,71,92,100,111,116,130,132,140,143,144,154,156,164,179,187,194,197,202,220,256,271,275,284,287,318,321,325,340,350,358,373,376,391,433,525,635,665,691,945,1137,1271,1293,1342,1417,1505,1588,1892,1938,1959,2020,2319,2809,2992,3017,3125,3230,3618,3974,4038,4216,5651,5738,5847,6170,6237,6240,6255,6635,7202,7347,7371,7668,7956,9152,9344,9509,11926</t>
  </si>
  <si>
    <t>50:19.6</t>
  </si>
  <si>
    <t>57:41.9</t>
  </si>
  <si>
    <t>-3.379873145618393,-3.379873145618393,-3.379873145618393,-3.379873145618393,-3.379873145618393,-3.379873145618393,-3.379873145618393,-3.379873145618393,-3.379873145618393,-3.379873145618393,-3.379873145618393,-3.379873145618393,-3.379873145618393,-3.379873145618393,-3.379873145618393,-3.379873145618393,-3.379873145618393,-3.379873145618393,-3.379873145618393,-3.379873145618393,-3.379873145618393,-3.379873145618393,-3.379873145618393,-3.379873145618393,-3.379873145618393,-3.379873145618393,-3.379873145618393,-3.379873145618393,-3.379873145618393,-3.379873145618393</t>
  </si>
  <si>
    <t>1342909321024958421835033356673305845621534,1342909321024958421835033356673305845621534,1342909321024958421835033356673305845621534,1342909321024958421835033356673305845621534,1342909321024958421835033356673305845621534,1342909321024958421835033356673305845621534,1342909321024958421835033356673305845621534,1342909321024958421835033356673305845621534,1342909321024958421835033356673305845621534,1342909321024958421835033356673305845621534,1342909321024958421835033356673305845621534,1342909321024958421835033356673305845621534,1342909321024958421835033356673305845621534,1342909321024958421835033356673305845621534,1342909321024958421835033356673305845621534,1342909321024958421835033356673305845621534,1342909321024958421835033356673305845621534,1342909321024958421835033356673305845621534,1342909321024958421835033356673305845621534,1342909321024958421835033356673305845621534,1342909321024958421835033356673305845621534,1342909321024958421835033356673305845621534,1342909321024958421835033356673305845621534,1342909321024958421835033356673305845621534,1342909321024958421835033356673305845621534,1342909321024958421835033356673305845621534,1342909321024958421835033356673305845621534,1342909321024958421835033356673305845621534,1342909321024958421835033356673305845621534,1342909321024958421835033356673305845621534</t>
  </si>
  <si>
    <t>-7.0670108090862325,-6.802792982909195,-6.787722188269024,-6.559933146460997,-6.540030339958184,-6.534056023512368,-6.408960034420291,-6.27081533423983,-6.235367873842477,-6.090989951493342,-6.053837703284717,-5.919163327511982,-5.884907027277078,-5.88484853611659,-5.74823050651726,-5.746207360983782,-5.624018351442726,-5.339530996420616,-5.25404682712076,-5.230725343207524,-5.1330228035803,-5.063577201957527,-5.052297619599663,-4.972029197898381,-4.916826184082937,-4.915644798753291,-4.8634165846872754,-4.8596741851649865,-4.824752584227205,-4.801634276481416,-4.713972042418031,-4.7056920310646,-4.620684358718254,-4.60733517366188,-4.59165323061784,-4.5375850331042304,-4.525103456865108,-4.507199482488367,-4.495911633623556,-4.456098955497179,-4.348152465614096,-4.334636809891602,-4.305476494357742,-4.257086827679225,-4.214305073520692,-4.178157381313137,-4.131302368362873,-4.079507150352873,-4.078863723048678,-4.075233299314952,-4.025458474490914,-3.976099955095031,-3.9648576200061125,-3.897599168081452,-3.8928683247604448,-3.8744661833425837,-3.8731183437918912,-3.811075042311245,-3.8080242764554186,-3.8045438860386356,-3.8024562766035017,-3.734788335544827,-3.719501683187718,-3.7008494086028927,-3.6858345810405058,-3.6683896075707962,-3.61512217103357,-3.5934575312908112,-3.59345753129081,-3.587395064944785,-3.546220535648332,-3.542580103570404,-3.514403708121718,-3.505060683521776,-3.503825343504333,-3.502973010007362,-3.498931940363029,-3.498232218023353,-3.49729068256378,-3.4972906825637784,-3.412547979479209,-3.380180464377756,-3.379873145618393</t>
  </si>
  <si>
    <t>0.046872615814208984,0.1282186508178711,0.22196626663208008,0.44070911407470703,0.5500807762145996,0.6438283920288086,1.050065279006958,1.0813140869140625,1.4719269275665283,1.565674066543579,1.6437969207763672,1.84385347366333,2.000098466873169,2.078220844268799,2.109593391418457,2.218967914581299,2.6252057552337646,2.843949317932129,3.1095659732818604,3.2501869201660156,3.3126845359802246,3.5470523834228516,3.687671422958374,3.750170946121216,3.9532885551452637,4.062661170959473,4.328277826309204,4.359525918960571,4.375150203704834,4.5626444816589355,4.797013282775879,4.890759229660034,5.906352281570435,6.718826532363892,7.359431743621826,8.312527656555176,8.70314073562622,8.843761444091797,9.140625953674316,9.171875,9.265623092651367,9.703109502792358,10.046848773956299,10.87494683265686,11.421804904937744,11.812417030334473,14.109221696853638,15.265434503555298,20.265278816223145,22.60895538330078,26.093220233917236,27.34318208694458,29.108752012252808,30.327462434768677,30.74932551383972,32.124282360076904,33.17112350463867,33.96797490119934,35.45230221748352,36.374149560928345,39.26468372344971,40.547285079956055,42.09377384185791,47.359232664108276,47.81234359741211,49.24979901313782,52.17158365249634,53.28092384338379,59.59373188018799,62.78113341331482,69.37467575073242,69.85904216766357,88.81156849861145,97.01443648338318,111.06226420402527,124.21877002716064,125.21873950958252,129.60922741889954,137.50140023231506,196.60919737815857,197.2810502052307,207.09324312210083,235.43726992607117</t>
  </si>
  <si>
    <t>1,4,8,18,23,27,46,47,65,69,73,82,89,92,94,99,117,127,139,145,148,159,165,168,177,182,194,195,196,204,215,219,265,302,331,374,392,398,412,413,417,437,453,490,515,533,637,689,916,1022,1179,1236,1316,1371,1390,1452,1500,1536,1603,1646,1777,1835,1905,2144,2164,2229,2362,2412,2699,2844,3142,3164,4024,4395,5030,5626,5671,5870,6228,8906,8937,9381,10663</t>
  </si>
  <si>
    <t>20:47.2</t>
  </si>
  <si>
    <t>28:09.8</t>
  </si>
  <si>
    <t>-3.3399335709936793,-3.3399335709936793,-3.3399335709936793,-3.3399335709936793,-3.3399335709936793,-3.3399335709936793,-3.3399335709936793,-3.3399335709936793,-3.3399335709936793,-3.3399335709936793,-3.3399335709936793,-3.3399335709936793,-3.3399335709936793,-3.3399335709936793,-3.3399335709936793,-3.3399335709936793,-3.3399335709936793,-3.3399335709936793,-3.3399335709936793,-3.3399335709936793,-3.3399335709936793,-3.3399335709936793,-3.3399335709936793,-3.3399335709936793,-3.3399335709936793,-3.3399335709936793,-3.3399335709936793,-3.3399335709936793,-3.3399335709936793,-3.3399335709936793</t>
  </si>
  <si>
    <t>381563361065680876638212236060623221826466,381563361065680876638212236060623221826466,381563361065680876638212236060623221826466,381563361065680876638212236060623221826466,381563361065680876638212236060623221826466,381563361065680876638212236060623221826466,381563361065680876638212236060623221826466,381563361065680876638212236060623221826466,381563361065680876638212236060623221826466,381563361065680876638212236060623221826466,381563361065680876638212236060623221826466,381563361065680876638212236060623221826466,381563361065680876638212236060623221826466,381563361065680876638212236060623221826466,381563361065680876638212236060623221826466,381563361065680876638212236060623221826466,381563361065680876638212236060623221826466,381563361065680876638212236060623221826466,381563361065680876638212236060623221826466,381563361065680876638212236060623221826466,381563361065680876638212236060623221826466,381563361065680876638212236060623221826466,381563361065680876638212236060623221826466,381563361065680876638212236060623221826466,381563361065680876638212236060623221826466,381563361065680876638212236060623221826466,381563361065680876638212236060623221826466,381563361065680876638212236060623221826466,381563361065680876638212236060623221826466,381563361065680876638212236060623221826466</t>
  </si>
  <si>
    <t>-7.266247392570605,-7.079142731353995,-6.8099344518583855,-6.793502032087181,-6.77109412119978,-6.326907594498988,-6.26665590324789,-5.954672975911295,-5.911036911384652,-5.856906054670449,-5.829080135970404,-5.751447327376733,-5.750933831261076,-5.706515559190928,-5.517060730622637,-5.512409615411439,-5.4821540002826,-5.479759350344988,-5.478077542235417,-5.419633283910962,-5.417933424646978,-5.399487592263753,-5.290753199726336,-5.241221276309063,-5.069148132325408,-5.068028453474266,-5.059522050563329,-5.037767572523352,-4.975272462869329,-4.94136042404971,-4.910865460267361,-4.818071030094322,-4.762957457024441,-4.757462232264993,-4.708629107207254,-4.559907353656937,-4.471952005214014,-4.46939500793338,-4.402402709217177,-4.35813413962326,-4.349639037365848,-4.329515794100534,-4.296679433150478,-4.268642890779706,-4.233682589311977,-4.206161050682674,-4.180367383308004,-4.07258284244426,-4.058457945503737,-4.030943607347731,-4.030927426092818,-4.0111133806997845,-3.9961364426399566,-3.912889242937737,-3.9041944100747243,-3.887559061854591,-3.8796035936574347,-3.8682777483478996,-3.857358106329541,-3.8241847314098094,-3.75596412299016,-3.701117655992521,-3.695460510426423,-3.626633717971394,-3.584037594888924,-3.528439289965066,-3.479281494086126,-3.475905598011753,-3.4416854432001966,-3.4416854432001953,-3.385423627193025,-3.356306543051987,-3.349296523299021,-3.347617026651642,-3.3419997183083097,-3.339933570993683,-3.339933570993682,-3.339933570993681,-3.33993357099368,-3.3399335709936793</t>
  </si>
  <si>
    <t>0.04687190055847168,0.34595751762390137,0.5022017955780029,0.908437967300415,1.002185583114624,1.111558437347412,1.26780366897583,1.3459248542785645,1.674044132232666,1.7834110260009766,2.0312161445617676,2.17197322845459,2.328219175338745,2.500088691711426,2.5157132148742676,2.812577962875366,2.859452724456787,2.8907012939453125,3.0156962871551514,3.078195810317993,3.1250691413879395,3.140693426132202,3.2344396114349365,3.468808174133301,3.578178882598877,3.9844160079956055,4.109413146972656,4.171910285949707,4.312530994415283,4.437528133392334,4.687519311904907,4.750017166137695,4.953136920928955,4.968761444091797,5.25000262260437,5.281251907348633,5.390623331069946,5.67186427116394,5.687488317489624,6.156224250793457,6.765580177307129,7.187443256378174,7.609303712844849,7.656176328659058,8.093705177307129,9.328048706054688,10.109267711639404,12.64043927192688,14.156176567077637,14.828031063079834,15.937369585037231,17.359200477600098,18.15605139732361,18.202924966812134,20.218486309051514,26.093302965164185,26.546412467956543,26.85890293121338,27.187018394470215,27.343262434005737,27.499516010284424,30.70253300666809,31.18689274787903,31.23376750946045,35.48363423347473,37.546069860458374,39.70225167274475,66.76802229881287,77.03110718727112,93.5462155342102,112.34526205062866,114.43894481658936,119.42316365242004,127.39166522026062,136.82805943489075,188.0297384262085,211.09351086616516,231.5147466659546,259.90607023239136,310.4986333847046</t>
  </si>
  <si>
    <t>1,14,21,39,43,48,55,59,74,79,90,96,103,111,112,125,127,129,134,137,139,140,144,155,160,178,184,187,193,199,210,213,222,223,236,237,242,255,256,277,305,324,343,345,365,421,456,571,640,670,720,785,821,823,914,1179,1200,1214,1229,1236,1243,1387,1409,1411,1604,1697,1795,3019,3483,4230,5082,5177,5403,5763,6189,8506,9549,10473,11754,14042</t>
  </si>
  <si>
    <t>42:57.8</t>
  </si>
  <si>
    <t>50:18.0</t>
  </si>
  <si>
    <t>-3.275999011022396,-3.275999011022396,-3.275999011022396,-3.275999011022396,-3.275999011022396,-3.275999011022396,-3.275999011022396,-3.275999011022396,-3.275999011022396,-3.275999011022396,-3.275999011022396,-3.275999011022396,-3.275999011022396,-3.275999011022396,-3.275999011022396,-3.275999011022396,-3.275999011022396,-3.275999011022396,-3.275999011022396,-3.275999011022396,-3.275999011022396,-3.275999011022396,-3.275999011022396,-3.275999011022396,-3.275999011022396,-3.275999011022396,-3.275999011022396,-3.275999011022396,-3.275999011022396,-3.275999011022396</t>
  </si>
  <si>
    <t>199811985599922246164844286567806374578107,199811985599922246164844286567806374578107,199811985599922246164844286567806374578107,199811985599922246164844286567806374578107,199811985599922246164844286567806374578107,199811985599922246164844286567806374578107,199811985599922246164844286567806374578107,199811985599922246164844286567806374578107,199811985599922246164844286567806374578107,199811985599922246164844286567806374578107,199811985599922246164844286567806374578107,199811985599922246164844286567806374578107,199811985599922246164844286567806374578107,199811985599922246164844286567806374578107,199811985599922246164844286567806374578107,199811985599922246164844286567806374578107,199811985599922246164844286567806374578107,199811985599922246164844286567806374578107,199811985599922246164844286567806374578107,199811985599922246164844286567806374578107,199811985599922246164844286567806374578107,199811985599922246164844286567806374578107,199811985599922246164844286567806374578107,199811985599922246164844286567806374578107,199811985599922246164844286567806374578107,199811985599922246164844286567806374578107,199811985599922246164844286567806374578107,199811985599922246164844286567806374578107,199811985599922246164844286567806374578107,199811985599922246164844286567806374578107</t>
  </si>
  <si>
    <t>-5.80068396711443,-5.716256210613468,-5.621098350223653,-5.615171316100899,-5.515722434444508,-5.50734915705199,-5.479567483690831,-5.435926920791468,-5.426203666247597,-5.412356206555401,-5.346034496727399,-5.341822551467446,-5.272471925320592,-5.236134460594676,-5.233087215239031,-5.1982328931786395,-5.044045588547798,-5.022665449718028,-4.942091305258029,-4.940663840686994,-4.89117290508612,-4.834650978786785,-4.721579135352197,-4.675758686171763,-4.6609053221138135,-4.611679358084722,-4.578838966871217,-4.520643318572782,-4.441505806212639,-4.321873213465279,-4.2898271240411345,-4.281095288762909,-4.2400900740503165,-4.2286708350897495,-4.214722494013821,-4.211131541794533,-4.194426775588021,-4.147869575822313,-4.137969127508487,-4.113093227723368,-4.112290510686728,-4.0727039292793075,-4.048570456666304,-3.9849521585845977,-3.9811763362645753,-3.9107540112968326,-3.887387215432599,-3.838712551625271,-3.795534530426955,-3.7643415209901687,-3.747373338123647,-3.71617468821413,-3.6723062686121706,-3.6348878671852667,-3.628992664293863,-3.6178451100156304,-3.580888926095025,-3.507290852368046,-3.5037316211874048,-3.500292066765483,-3.496927997794789,-3.4904495425734843,-3.489940844716616,-3.447821200142953,-3.405504166545935,-3.3634999758930255,-3.3634999758930246,-3.348483499963263,-3.3284118075146454,-3.3183527391998746,-3.3011735150916164,-3.2770038652692395,-3.275999011022396</t>
  </si>
  <si>
    <t>0.04687380790710449,1.142768144607544,1.2365224361419678,1.6740014553070068,1.752124309539795,1.8438007831573486,1.8750498294830322,1.9219229221343994,2.031297206878662,2.1251397132873535,2.171898365020752,2.2187719345092773,2.3437676429748535,2.4843881130218506,2.5625107288360596,2.625009059906006,2.82812762260437,3.031244993209839,3.124993324279785,3.2812774181365967,3.4218990802764893,3.578144073486328,3.6250178813934326,3.765637159347534,4.296871185302734,5.078097581863403,5.499958276748657,5.546832799911499,5.937445402145386,6.281183481216431,7.265527725219727,7.390524864196777,7.437397241592407,7.796761989593506,7.843635559082031,8.062378644943237,8.18737506866455,9.504705905914307,10.03593897819519,10.364054203033447,10.520299196243286,11.957754373550415,13.692075252532959,14.926411151885986,17.285712480545044,18.941909551620483,19.582515716552734,23.629265069961548,24.20737075805664,25.73857307434082,25.926067113876343,26.22293186187744,29.332210063934326,29.86344289779663,32.22274374961853,33.70707321166992,35.11327838897705,36.691354513168335,40.12874722480774,40.191245555877686,42.56616950035095,45.76557898521423,47.03116512298584,49.296719789505005,51.95288610458374,64.65627026557922,70.99982047080994,75.45280694961548,81.04638195037842,91.32731008529663,155.35843586921692,180.01545429229736,218.87400078773499</t>
  </si>
  <si>
    <t>1,50,54,74,77,81,83,85,90,94,96,98,104,110,114,117,126,135,139,146,153,160,162,168,192,227,246,248,266,282,326,332,334,350,352,362,368,426,450,465,472,537,615,671,778,853,882,1065,1091,1161,1169,1183,1324,1348,1455,1522,1586,1657,1813,1816,1923,2067,2124,2227,2347,2923,3209,3410,3664,4129,7023,8135,9893</t>
  </si>
  <si>
    <t>05:08.5</t>
  </si>
  <si>
    <t>11:00.1</t>
  </si>
  <si>
    <t>-3.2584604168442,-3.2584604168442,-3.2584604168442,-3.2584604168442,-3.2584604168442,-3.2584604168442,-3.2584604168442,-3.2584604168442,-3.2584604168442,-3.2584604168442,-3.2584604168442,-3.2584604168442,-3.2584604168442,-3.2584604168442,-3.2584604168442,-3.2584604168442,-3.2584604168442,-3.2584604168442,-3.2584604168442,-3.2584604168442,-3.2584604168442,-3.2584604168442,-3.2584604168442,-3.2584604168442,-3.2584604168442,-3.2584604168442,-3.2584604168442,-3.2584604168442,-3.2584604168442,-3.2584604168442</t>
  </si>
  <si>
    <t>457958038997060309007638141949342388656003,457958038997060309007638141949342388656003,457958038997060309007638141949342388656003,457958038997060309007638141949342388656003,457958038997060309007638141949342388656003,457958038997060309007638141949342388656003,457958038997060309007638141949342388656003,457958038997060309007638141949342388656003,457958038997060309007638141949342388656003,457958038997060309007638141949342388656003,457958038997060309007638141949342388656003,457958038997060309007638141949342388656003,457958038997060309007638141949342388656003,457958038997060309007638141949342388656003,457958038997060309007638141949342388656003,457958038997060309007638141949342388656003,457958038997060309007638141949342388656003,457958038997060309007638141949342388656003,457958038997060309007638141949342388656003,457958038997060309007638141949342388656003,457958038997060309007638141949342388656003,457958038997060309007638141949342388656003,457958038997060309007638141949342388656003,457958038997060309007638141949342388656003,457958038997060309007638141949342388656003,457958038997060309007638141949342388656003,457958038997060309007638141949342388656003,457958038997060309007638141949342388656003,457958038997060309007638141949342388656003,457958038997060309007638141949342388656003</t>
  </si>
  <si>
    <t>-6.2646084311470025,-5.88096281878711,-5.637149267801788,-5.595520205399839,-5.592420999275774,-5.556213291495638,-5.391386829997643,-5.211152783244311,-5.165467600703088,-5.1459039625400225,-4.939984685881189,-4.7397288346096556,-4.58641886572015,-4.566894070025596,-4.490916182918569,-4.4774676385908325,-4.394257279339865,-4.324697649319234,-4.3067881869988005,-4.263265191235282,-4.2063682583378075,-4.203602734578259,-4.195038695391172,-4.133576110911589,-4.069496469079946,-4.014930085080627,-4.014930085080626,-3.9861607352081543,-3.9805099072280457,-3.977080787475255,-3.9597213336821873,-3.8510666333736685,-3.8004133221946774,-3.736962291636107,-3.702371648732806,-3.690398454461663,-3.6829707741814244,-3.663745568911328,-3.583714808408488,-3.486524779319359,-3.446720396528982,-3.443088424545345,-3.4430884245453446,-3.4243201480368968,-3.3776444496402833,-3.321219375736327,-3.307303435739808,-3.293228551158626,-3.2932285511586255,-3.2871810452478254,-3.261765481508677,-3.2584604168442</t>
  </si>
  <si>
    <t>0.046871185302734375,0.26781201362609863,0.8615436553955078,1.25215744972229,1.2990338802337646,1.3302805423736572,1.3615281581878662,1.5333974361419678,1.5802712440490723,1.5958967208862305,1.6896424293518066,1.7833900451660156,2.218698024749756,2.609312057495117,2.9218008518218994,3.4217865467071533,3.6249051094055176,3.8592729568481445,4.218636512756348,4.265510082244873,4.890490293502808,5.140483617782593,5.343600034713745,5.609218120574951,5.656091690063477,5.671715974807739,6.093577861785889,6.921675682067871,8.312258005142212,8.64037275314331,8.843491792678833,9.374725580215454,12.952738046646118,15.046814441680908,15.79679250717163,17.20299792289734,18.59357762336731,22.87469458580017,25.343367338180542,27.218308448791504,31.64004421234131,34.48370623588562,37.186745405197144,50.49883246421814,59.76532173156738,63.12459182739258,68.23380780220032,105.21791648864746,113.62491083145142,117.20292496681213,123.89021563529968,129.4681658744812</t>
  </si>
  <si>
    <t>1,10,37,54,56,58,59,67,69,70,74,78,98,116,130,152,161,172,188,190,218,230,239,251,253,254,273,310,373,388,397,421,583,677,711,774,837,1030,1141,1225,1425,1553,1675,2275,2692,2843,3073,4746,5124,5285,5587,5839</t>
  </si>
  <si>
    <t>57:43.5</t>
  </si>
  <si>
    <t>05:06.9</t>
  </si>
  <si>
    <t>-3.2432260954857552,-3.2432260954857552,-3.2432260954857552,-3.2432260954857552,-3.2432260954857552,-3.2432260954857552,-3.2432260954857552,-3.2432260954857552,-3.2432260954857552,-3.2432260954857552,-3.2432260954857552,-3.2432260954857552,-3.2432260954857552,-3.2432260954857552,-3.2432260954857552,-3.2432260954857552,-3.2432260954857552,-3.2432260954857552,-3.2432260954857552,-3.2432260954857552,-3.2432260954857552,-3.2432260954857552,-3.2432260954857552,-3.2432260954857552,-3.2432260954857552,-3.2432260954857552,-3.2432260954857552,-3.2432260954857552,-3.2432260954857552,-3.2432260954857552</t>
  </si>
  <si>
    <t>131074189656378188555296429065570086760326,131074189656378188555296429065570086760326,131074189656378188555296429065570086760326,131074189656378188555296429065570086760326,131074189656378188555296429065570086760326,131074189656378188555296429065570086760326,131074189656378188555296429065570086760326,131074189656378188555296429065570086760326,131074189656378188555296429065570086760326,131074189656378188555296429065570086760326,131074189656378188555296429065570086760326,131074189656378188555296429065570086760326,131074189656378188555296429065570086760326,131074189656378188555296429065570086760326,131074189656378188555296429065570086760326,131074189656378188555296429065570086760326,131074189656378188555296429065570086760326,131074189656378188555296429065570086760326,131074189656378188555296429065570086760326,131074189656378188555296429065570086760326,131074189656378188555296429065570086760326,131074189656378188555296429065570086760326,131074189656378188555296429065570086760326,131074189656378188555296429065570086760326,131074189656378188555296429065570086760326,131074189656378188555296429065570086760326,131074189656378188555296429065570086760326,131074189656378188555296429065570086760326,131074189656378188555296429065570086760326,131074189656378188555296429065570086760326</t>
  </si>
  <si>
    <t>-7.149684802356253,-7.000865338544734,-6.862025637487267,-6.756969291251224,-6.7366650906344585,-6.728158822551191,-6.466162777516257,-6.433483897477376,-6.171029339221981,-5.851022719402319,-5.661633528231326,-5.646498163867675,-5.593120019379224,-5.2114163844646795,-5.08889350468738,-5.009167677545961,-4.996897559778048,-4.978064887490031,-4.915980473551458,-4.887513890926121,-4.865821292961727,-4.855281792099589,-4.79790984689614,-4.736892014726819,-4.681982273433207,-4.6639473282939825,-4.633567913838142,-4.5715814811734905,-4.527220535035235,-4.4825920780353545,-4.464736591976699,-4.456364328177898,-4.4208260734654745,-4.384998806177588,-4.359275521784868,-4.316839824147967,-4.3059082439001415,-4.263463683129768,-4.240863309705519,-4.1428142465735025,-4.117018749495613,-4.11044120596514,-4.087595714955269,-4.05395595620156,-4.04330554294719,-3.974627867473526,-3.973452151310143,-3.9510320582392144,-3.816447271759015,-3.8159885725866864,-3.7820756679347554,-3.7758541603652915,-3.7361822348842657,-3.6706431426442707,-3.5432923367936446,-3.539715706584333,-3.53620891845783,-3.527782194336731,-3.521507886239933,-3.4717610543184705,-3.4507835635070125,-3.4295413116755693,-3.4140579575727865,-3.36281499926793,-3.343876556033005,-3.3276275458245297,-3.30537667903768,-3.3053766790376793,-3.2448337099436824,-3.243353856674821,-3.2432260954857552</t>
  </si>
  <si>
    <t>0.046872615814208984,0.12819576263427734,0.48755884170532227,0.5500576496124268,0.5969302654266357,0.6594283580780029,0.7688002586364746,0.9562969207763672,0.9719207286834717,1.1281695365905762,1.550025224685669,2.0156478881835938,2.031270742416382,2.140733480453491,2.71872615814209,3.0780904293060303,3.2655844688415527,3.31296968460083,3.6718647480010986,3.734362840652466,3.9374806880950928,3.9531052112579346,4.046853065490723,4.453090667724609,4.484339475631714,4.53121280670166,4.6718339920043945,4.78120493888855,5.109318733215332,5.640551805496216,5.828047275543213,5.906169891357422,5.953042507171631,6.093662738800049,6.468650817871094,6.7967658042907715,6.859265089035034,7.109256982803345,7.249877691268921,7.9217305183410645,9.749799489974976,10.484150409698486,10.609147071838379,11.39037299156189,13.765298128128052,14.640271425247192,14.984010457992554,17.750056743621826,18.687527894973755,22.671776294708252,23.624871730804443,24.531094074249268,26.046671867370605,27.48412537574768,28.030983448028564,29.577821254730225,46.717899560928345,56.1551034450531,64.37359642982483,72.89046597480774,82.51543855667114,106.42094111442566,111.67077684402466,124.95942735671997,162.6867344379425,188.3109314441681,228.06161546707153,232.04586362838745,285.4212589263916,399.1248939037323,404.4684762954712</t>
  </si>
  <si>
    <t>1,4,20,23,25,28,33,41,42,49,68,89,90,95,121,137,146,148,164,167,176,177,181,199,201,203,209,214,229,253,261,265,267,273,290,305,308,319,325,356,438,471,477,512,619,659,674,799,841,1020,1063,1104,1172,1237,1262,1331,2105,2530,2901,3286,3720,4801,5038,5638,7341,8498,10293,10473,12884,18020,18262</t>
  </si>
  <si>
    <t>28:11.5</t>
  </si>
  <si>
    <t>35:34.2</t>
  </si>
  <si>
    <t>-3.2376039547202224,-3.2376039547202224,-3.2376039547202224,-3.2376039547202224,-3.2376039547202224,-3.2376039547202224,-3.2376039547202224,-3.2376039547202224,-3.2376039547202224,-3.2376039547202224,-3.2376039547202224,-3.2376039547202224,-3.2376039547202224,-3.2376039547202224,-3.2376039547202224,-3.2376039547202224,-3.2376039547202224,-3.2376039547202224,-3.2376039547202224,-3.2376039547202224,-3.2376039547202224,-3.2376039547202224,-3.2376039547202224,-3.2376039547202224,-3.2376039547202224,-3.2376039547202224,-3.2376039547202224,-3.2376039547202224,-3.2376039547202224,-3.2376039547202224</t>
  </si>
  <si>
    <t>831370497810070937287097978410994617608752,831370497810070937287097978410994617608752,831370497810070937287097978410994617608752,831370497810070937287097978410994617608752,831370497810070937287097978410994617608752,831370497810070937287097978410994617608752,831370497810070937287097978410994617608752,831370497810070937287097978410994617608752,831370497810070937287097978410994617608752,831370497810070937287097978410994617608752,831370497810070937287097978410994617608752,831370497810070937287097978410994617608752,831370497810070937287097978410994617608752,831370497810070937287097978410994617608752,831370497810070937287097978410994617608752,831370497810070937287097978410994617608752,831370497810070937287097978410994617608752,831370497810070937287097978410994617608752,831370497810070937287097978410994617608752,831370497810070937287097978410994617608752,831370497810070937287097978410994617608752,831370497810070937287097978410994617608752,831370497810070937287097978410994617608752,831370497810070937287097978410994617608752,831370497810070937287097978410994617608752,831370497810070937287097978410994617608752,831370497810070937287097978410994617608752,831370497810070937287097978410994617608752,831370497810070937287097978410994617608752,831370497810070937287097978410994617608752</t>
  </si>
  <si>
    <t>-6.369671743299127,-6.334285453123496,-6.235353547095732,-6.156408799770554,-6.144779570554384,-6.143338413908609,-6.080877151146867,-6.023024126905143,-5.874224645815291,-5.829197471834268,-5.802369958318348,-5.710627393962321,-5.698115220455247,-5.695654803481776,-5.517515303350654,-5.328414325463782,-5.320793157148237,-5.312431782883594,-5.293653945223904,-5.201611996702455,-5.12479738202033,-5.097416942818005,-5.047685506538958,-5.000209345481363,-4.974380894172088,-4.931178990380271,-4.883919898810859,-4.851657415534897,-4.83562969214462,-4.813167101530209,-4.796710315735279,-4.765338297821647,-4.70356633711536,-4.695458198829067,-4.668432328790113,-4.6476235292129395,-4.612466138311096,-4.610378763422337,-4.58113961241164,-4.543003366465582,-4.513286702675008,-4.494255931645493,-4.484126443019773,-4.411649290066316,-4.409773749520531,-4.393151470106407,-4.374643923996361,-4.3258518062276226,-4.309147010664291,-4.306258206223591,-4.283324908639459,-4.244318238873586,-4.207231545129487,-4.162412799363196,-4.1346325152371675,-4.133335311430432,-4.091098775210323,-4.0536960674903195,-3.9906649108246177,-3.9730651633362934,-3.9688678043204075,-3.964637616740729,-3.9217883445558326,-3.8947319413551176,-3.8546935312434334,-3.849880090035204,-3.845700939173855,-3.8301694408721643,-3.818957566056289,-3.7735631911590475,-3.7690202255823735,-3.767257998521389,-3.7475270847547772,-3.681501071073084,-3.656518256585174,-3.65112930086867,-3.628441135378082,-3.604888358375028,-3.6046114998918743,-3.577618511643299,-3.5737935006656953,-3.526581466817628,-3.4621886242765183,-3.456594626526912,-3.453481768863233,-3.4512920336602395,-3.425257610196299,-3.403776522367968,-3.3791220491866065,-3.3791220491866056,-3.374096990718511,-3.339251603207173,-3.3392516032071726,-3.325536548233357,-3.321555683086937,-3.3196128693291924,-3.3043481059971187,-3.302259586356572,-3.2942279232390184,-3.2899576225406335,-3.2899576225406326,-3.289077479634811,-3.2890774796348103,-3.2876026635224225,-3.2876026635224216,-3.284973686100396,-3.2849736861003955,-3.263950779097446,-3.2376039547202224</t>
  </si>
  <si>
    <t>0.046872854232788086,1.1125338077545166,1.1750311851501465,1.3312759399414062,1.5187699794769287,1.5656445026397705,1.6593916416168213,1.7375128269195557,1.7812714576721191,1.9375200271606445,2.031266212463379,2.0468921661376953,2.095088005065918,2.1263370513916016,2.1419613361358643,2.4232044219970703,2.516951560974121,2.5638232231140137,2.5794477462768555,2.6888203620910645,2.8294405937194824,2.876315116882324,2.8919382095336914,3.079432487487793,3.095057725906372,3.2200536727905273,3.298175811767578,3.4075474739074707,3.454420804977417,3.6731679439544678,4.048153877258301,4.063777685165405,4.157525062561035,4.220022439956665,4.376268148422241,4.438764810562134,4.688757658004761,4.907501935958862,5.126244306564331,5.438735008239746,5.798098087310791,5.813723087310791,5.876221418380737,6.016841173171997,6.079338312149048,6.751192331314087,7.56367301940918,7.969905614852905,8.438641786575317,8.548012495040894,8.67300820350647,8.876126289367676,9.829222202301025,10.001092433929443,10.891688108444214,11.110432147979736,11.782286167144775,13.46973180770874,14.797818899154663,16.063401222229004,17.297738552093506,17.860220193862915,18.407077074050903,18.688319444656372,18.81331467628479,19.28121542930603,20.359307527542114,25.53101873397827,26.49974036216736,26.9997239112854,28.077815055847168,29.765262842178345,30.23399829864502,32.280808448791504,32.890164613723755,34.78073167800903,36.43692922592163,36.73379349708557,38.43686652183533,39.108720779418945,48.061564445495605,48.1396861076355,48.43655347824097,50.06251001358032,51.39059400558472,52.656179428100586,61.421528339385986,62.09338188171387,64.79642415046692,71.31184315681458,82.93647909164429,99.14014625549316,100.50248765945435,120.12472414970398,148.26446723937988,153.57795906066895,168.5618658065796,171.90617179870605,173.65611696243286,175.99979400634766,180.6090247631073,181.15588188171387,245.51515126228333,250.5931179523468,253.62427234649658,262.717737197876,281.04684019088745,288.6559774875641,356.98410415649414</t>
  </si>
  <si>
    <t>1,48,51,58,67,69,73,77,79,86,90,91,93,94,95,108,112,114,115,120,126,128,129,137,138,144,147,152,154,164,181,182,186,189,196,199,210,220,230,244,260,261,264,270,273,303,340,358,379,384,390,399,442,450,490,500,531,607,667,724,780,806,830,843,849,870,919,1153,1196,1219,1268,1345,1366,1459,1486,1571,1646,1659,1736,1766,2171,2175,2188,2262,2321,2378,2776,2806,2928,3223,3748,4482,4544,5430,6703,6944,7620,7771,7850,7956,8164,8189,11100,11330,11467,11877,12704,13048,16136</t>
  </si>
  <si>
    <t>14:47.7</t>
  </si>
  <si>
    <t>20:45.6</t>
  </si>
  <si>
    <t>-3.204137354433601,-3.204137354433601,-3.204137354433601,-3.204137354433601,-3.204137354433601,-3.204137354433601,-3.204137354433601,-3.204137354433601,-3.204137354433601,-3.204137354433601,-3.204137354433601,-3.204137354433601,-3.204137354433601,-3.204137354433601,-3.204137354433601,-3.204137354433601,-3.204137354433601,-3.204137354433601,-3.204137354433601,-3.204137354433601,-3.204137354433601,-3.204137354433601,-3.204137354433601,-3.204137354433601,-3.204137354433601,-3.204137354433601,-3.204137354433601,-3.204137354433601,-3.204137354433601,-3.204137354433601</t>
  </si>
  <si>
    <t>450348423340765638718009758991254486182836,450348423340765638718009758991254486182836,450348423340765638718009758991254486182836,450348423340765638718009758991254486182836,450348423340765638718009758991254486182836,450348423340765638718009758991254486182836,450348423340765638718009758991254486182836,450348423340765638718009758991254486182836,450348423340765638718009758991254486182836,450348423340765638718009758991254486182836,450348423340765638718009758991254486182836,450348423340765638718009758991254486182836,450348423340765638718009758991254486182836,450348423340765638718009758991254486182836,450348423340765638718009758991254486182836,450348423340765638718009758991254486182836,450348423340765638718009758991254486182836,450348423340765638718009758991254486182836,450348423340765638718009758991254486182836,450348423340765638718009758991254486182836,450348423340765638718009758991254486182836,450348423340765638718009758991254486182836,450348423340765638718009758991254486182836,450348423340765638718009758991254486182836,450348423340765638718009758991254486182836,450348423340765638718009758991254486182836,450348423340765638718009758991254486182836,450348423340765638718009758991254486182836,450348423340765638718009758991254486182836,450348423340765638718009758991254486182836</t>
  </si>
  <si>
    <t>-7.433518116767883,-6.663054276759042,-6.558388728985944,-6.009009356524661,-5.919261018408431,-5.876686004898457,-5.866210372317992,-5.820875349893166,-5.778303232318899,-5.6833911904607675,-5.666697640359549,-5.581136052460739,-5.5637296428655825,-5.525953001415998,-5.52567000885847,-5.472147757941757,-5.239993858001185,-5.16890574604789,-5.059177915984854,-4.9605330795111895,-4.826108262699409,-4.804176965827701,-4.772486475949965,-4.738870353511252,-4.676493932675522,-4.6672836415773205,-4.521667137687906,-4.425805781789987,-4.362681620012963,-4.338218631718132,-4.244188254462893,-4.189712426801086,-4.1846707222003765,-4.146285942132194,-4.145208880593025,-4.109729235889259,-4.102074110202363,-4.087179042145895,-4.085003551050784,-4.045416555827874,-4.031374280587262,-3.8825823386268006,-3.856740192187763,-3.806856423027764,-3.7721533965246516,-3.716131848370854,-3.6807877715937862,-3.651505799120866,-3.648021381459061,-3.630043605603266,-3.598732489990251,-3.564909179946073,-3.550036407113345,-3.5387842291905782,-3.521911252528308,-3.5191502409562365,-3.517808735692648,-3.486132399645119,-3.484728505173851,-3.4792814113084822,-3.473961005279092,-3.4645193016730835,-3.448645020930789,-3.448619623457159,-3.437512455621076,-3.4348799729014914,-3.424558289622108,-3.3894004521689998,-3.375164639053277,-3.359234751593613,-3.314803616178586,-3.2835968138855347,-3.283596813885533,-3.2771899893751875,-3.2427860660753036,-3.216349801688137,-3.204137354433601</t>
  </si>
  <si>
    <t>0.04687237739562988,0.267794132232666,0.4396669864654541,0.6115338802337646,0.8927743434906006,1.0646440982818604,1.1271443367004395,1.3458855152130127,1.4083833694458008,1.4865078926086426,1.5958776473999023,1.611501932144165,1.6271264553070068,1.6583755016326904,1.7052488327026367,1.81246018409729,1.8280844688415527,2.046827554702759,2.267805576324463,2.455298662185669,3.064654588699341,3.2052764892578125,3.6896347999572754,4.01776123046875,4.173994779586792,4.330239772796631,4.705229043960571,5.1895880699157715,5.892690658569336,7.064530372619629,7.3301475048065186,7.6270129680633545,9.09571623802185,9.923814535140991,10.408174514770508,10.5175461769104,10.736289262771606,11.126902103424072,11.189401149749756,11.548764705657959,11.861255168914795,12.828119993209839,13.624969244003296,14.499942541122437,15.14054799079895,16.12489080429077,17.343602895736694,18.609188079833984,21.89033579826355,22.171576976776123,22.89030408859253,25.890210390090942,26.18707585334778,26.577688694000244,27.983895540237427,29.686965942382812,30.593189001083374,30.749433040618896,31.093173503875732,31.18691921234131,34.546189069747925,35.858649015426636,36.09301686286926,42.546831369400024,45.87488651275635,49.702892541885376,56.56205177307129,60.577552318573,62.37437057495117,67.8117003440857,69.01478791236877,75.76547050476074,81.29654574394226,102.13964343070984,131.3586401939392,133.48434901237488,136.53112840652466</t>
  </si>
  <si>
    <t>1,10,18,26,38,46,49,59,62,65,70,71,72,73,75,80,81,91,101,109,137,143,165,180,187,194,211,233,265,318,330,343,410,447,469,474,484,502,505,521,535,579,615,655,684,728,783,840,989,1002,1035,1171,1184,1202,1266,1343,1384,1391,1407,1411,1564,1623,1634,1926,2076,2249,2560,2742,2823,3070,3124,3429,3679,4623,5946,6042,6180</t>
  </si>
  <si>
    <t>35:35.9</t>
  </si>
  <si>
    <t>42:56.2</t>
  </si>
  <si>
    <t>-3.167325419181704,-3.167325419181704,-3.167325419181704,-3.167325419181704,-3.167325419181704,-3.167325419181704,-3.167325419181704,-3.167325419181704,-3.167325419181704,-3.167325419181704,-3.167325419181704,-3.167325419181704,-3.167325419181704,-3.167325419181704,-3.167325419181704,-3.167325419181704,-3.167325419181704,-3.167325419181704,-3.167325419181704,-3.167325419181704,-3.167325419181704,-3.167325419181704,-3.167325419181704,-3.167325419181704,-3.167325419181704,-3.167325419181704,-3.167325419181704,-3.167325419181704,-3.167325419181704,-3.167325419181704</t>
  </si>
  <si>
    <t>390566385096970308101526847238575330052790,390566385096970308101526847238575330052790,390566385096970308101526847238575330052790,390566385096970308101526847238575330052790,390566385096970308101526847238575330052790,390566385096970308101526847238575330052790,390566385096970308101526847238575330052790,390566385096970308101526847238575330052790,390566385096970308101526847238575330052790,390566385096970308101526847238575330052790,390566385096970308101526847238575330052790,390566385096970308101526847238575330052790,390566385096970308101526847238575330052790,390566385096970308101526847238575330052790,390566385096970308101526847238575330052790,390566385096970308101526847238575330052790,390566385096970308101526847238575330052790,390566385096970308101526847238575330052790,390566385096970308101526847238575330052790,390566385096970308101526847238575330052790,390566385096970308101526847238575330052790,390566385096970308101526847238575330052790,390566385096970308101526847238575330052790,390566385096970308101526847238575330052790,390566385096970308101526847238575330052790,390566385096970308101526847238575330052790,390566385096970308101526847238575330052790,390566385096970308101526847238575330052790,390566385096970308101526847238575330052790,390566385096970308101526847238575330052790</t>
  </si>
  <si>
    <t>-7.3119606680113,-6.958282795561071,-6.7152868685909635,-6.672828174690616,-6.261490313095781,-6.106566368199843,-5.843684564073754,-5.71785582652582,-5.58960655009726,-5.514881049393909,-5.477296003014296,-5.375519261451499,-5.364416610690058,-5.265878753641559,-5.212010426968596,-5.0943646067587425,-4.905348912286815,-4.837953450201258,-4.780961901616326,-4.664201528642765,-4.642985184007953,-4.607109705203382,-4.561581129821113,-4.540355550703146,-4.522648868518977,-4.521817557628765,-4.404138435083705,-4.396450049100698,-4.394414275139643,-4.394114935178154,-4.320995404305178,-4.314270049689594,-4.310328588784063,-4.2998824680380405,-4.299453532948547,-4.226893108320571,-4.164597955828299,-4.155316250389171,-4.079100580654536,-4.071493559074164,-4.067640695240054,-4.027312674171701,-3.985332486411729,-3.9150205176010124,-3.8316613958909476,-3.7949268140723342,-3.743887791704181,-3.7235178141820757,-3.6886161349520816,-3.5962192587241315,-3.57991207190753,-3.57681248755528,-3.5436379138244702,-3.543631198388625,-3.5300274296445084,-3.527693554176397,-3.513973402417924,-3.4498066026929473,-3.4421976937973167,-3.424127073119305,-3.3874562839848,-3.3736700884523962,-3.3376606286351533,-3.32895821873137,-3.3256069957253054,-3.3245090861057167,-3.3245090861057163,-3.282134028581195,-3.274875188794169,-3.263236657389293,-3.1904166686186235,-3.1884314561233933,-3.184495345257841,-3.18449534525784,-3.1844953452578384,-3.1673254191817044,-3.167325419181704</t>
  </si>
  <si>
    <t>0.046874046325683594,0.3772776126861572,0.4553990364074707,0.6585209369659424,1.0491304397583008,1.1116282939910889,1.4866197109222412,1.7678587436676025,2.0469846725463867,2.2814419269561768,2.422062397003174,2.4689369201660156,2.8907968997955322,2.9532952308654785,3.1095407009124756,3.312659502029419,3.609524965286255,3.750145673751831,3.859516143798828,3.9063892364501953,4.2345051765441895,4.2657530307769775,4.359501600265503,4.484498023986816,4.515745639801025,4.906358480453491,5.125102519989014,5.937577247619629,6.218817234039307,6.796924114227295,7.531275749206543,7.890642404556274,8.437497854232788,8.796862602233887,9.031230449676514,9.07810378074646,9.234347820281982,9.343719959259033,10.406192302703857,11.656148195266724,11.99988603591919,12.249879360198975,13.406092166900635,13.734208345413208,14.765424489974976,15.093539237976074,17.1715989112854,17.60908579826355,19.484027862548828,22.046446800231934,23.18703603744507,25.10951805114746,26.71884298324585,27.281325340270996,37.74978566169739,41.23405194282532,47.84321928024292,49.68691110610962,52.030588150024414,56.155460596084595,56.82731294631958,61.452168226242065,62.73337912559509,83.93583846092224,86.7969000339508,90.46866130828857,102.81230568885803,104.17163944244385,112.4526298046112,130.34269428253174,133.09260869026184,133.93633127212524,137.17214059829712,139.85955500602722,175.9527235031128,220.8276607990265,266.4844250679016</t>
  </si>
  <si>
    <t>1,15,19,28,45,48,65,78,91,101,108,110,129,132,139,148,162,168,173,175,190,192,196,202,203,221,231,268,281,307,341,357,382,398,409,411,418,423,471,528,543,555,607,622,669,684,778,798,883,999,1051,1138,1211,1236,1712,1871,2173,2257,2363,2551,2581,2792,2850,3813,3943,4109,4670,4732,5109,5921,6046,6084,6231,6353,7995,10035,12111</t>
  </si>
  <si>
    <t>07:23.5</t>
  </si>
  <si>
    <t>14:46.0</t>
  </si>
  <si>
    <t>-3.161682541020674,-3.161682541020674,-3.161682541020674,-3.161682541020674,-3.161682541020674,-3.161682541020674,-3.161682541020674,-3.161682541020674,-3.161682541020674,-3.161682541020674,-3.161682541020674,-3.161682541020674,-3.161682541020674,-3.161682541020674,-3.161682541020674,-3.161682541020674,-3.161682541020674,-3.161682541020674,-3.161682541020674,-3.161682541020674,-3.161682541020674,-3.161682541020674,-3.161682541020674,-3.161682541020674,-3.161682541020674,-3.161682541020674,-3.161682541020674,-3.161682541020674,-3.161682541020674,-3.161682541020674</t>
  </si>
  <si>
    <t>1360415361868604791120405312917146186057889,1360415361868604791120405312917146186057889,1360415361868604791120405312917146186057889,1360415361868604791120405312917146186057889,1360415361868604791120405312917146186057889,1360415361868604791120405312917146186057889,1360415361868604791120405312917146186057889,1360415361868604791120405312917146186057889,1360415361868604791120405312917146186057889,1360415361868604791120405312917146186057889,1360415361868604791120405312917146186057889,1360415361868604791120405312917146186057889,1360415361868604791120405312917146186057889,1360415361868604791120405312917146186057889,1360415361868604791120405312917146186057889,1360415361868604791120405312917146186057889,1360415361868604791120405312917146186057889,1360415361868604791120405312917146186057889,1360415361868604791120405312917146186057889,1360415361868604791120405312917146186057889,1360415361868604791120405312917146186057889,1360415361868604791120405312917146186057889,1360415361868604791120405312917146186057889,1360415361868604791120405312917146186057889,1360415361868604791120405312917146186057889,1360415361868604791120405312917146186057889,1360415361868604791120405312917146186057889,1360415361868604791120405312917146186057889,1360415361868604791120405312917146186057889,1360415361868604791120405312917146186057889</t>
  </si>
  <si>
    <t>-6.271761225638939,-6.237261960344113,-6.2323520338255065,-6.140204573944071,-5.850163862485508,-5.732986814634522,-5.693849634047639,-5.608177626687517,-5.422148062389194,-5.214601679233686,-5.116215053709148,-5.058581675349159,-5.0490360986648986,-4.875008447683966,-4.84716303686167,-4.829923434128639,-4.711179924170032,-4.650014807667416,-4.582738319795477,-4.5707640088847645,-4.570617634866162,-4.55854720948814,-4.53416630345171,-4.477819695397339,-4.453847572690965,-4.348865079594636,-4.245288098908919,-4.121551060702191,-4.0732770585274904,-4.003201108732998,-3.9819097031687045,-3.884297714581512,-3.840879067755949,-3.778454434726449,-3.7746789747781544,-3.7478949614499855,-3.7393803737205835,-3.702757839463997,-3.691478876666115,-3.6781027902433787,-3.6325310094543313,-3.6206429310070085,-3.6072123154670326,-3.5987676954020724,-3.583643249130983,-3.573828622342757,-3.5567787741427668,-3.546573347860376,-3.5423067612505745,-3.529518581845008,-3.5295042497632894,-3.4782989047018447,-3.467175754224025,-3.412947936378304,-3.3439327334090554,-3.289428595657332,-3.23714123906979,-3.2157816620260995,-3.196063497658671,-3.190549493869514,-3.18846602744788,-3.183653612086779,-3.178923998331365,-3.1780366785245966,-3.161682541020674</t>
  </si>
  <si>
    <t>0.04687309265136719,0.862642765045166,0.9095160961151123,0.9720139503479004,1.0813870429992676,1.128258466720581,1.347001075744629,1.503246545791626,1.5657448768615723,1.8750627040863037,1.9219348430633545,2.0000574588775635,2.172086477279663,2.2814595699310303,2.750192880630493,2.765817880630493,2.7970669269561768,2.953312635421753,3.1251816749572754,3.4064228534698486,3.547044515609741,3.672039747238159,3.718914270401001,4.484514236450195,4.859501838684082,4.890751361846924,5.20324182510376,5.875096559524536,6.203214645385742,6.703195333480835,7.328175067901611,7.484421253204346,9.390612602233887,11.046809911727905,12.296770334243774,12.609259605407715,14.374832153320312,14.421704053878784,15.609166860580444,16.015403032302856,16.452889442443848,17.82784652709961,24.124524354934692,24.530762195587158,25.2182400226593,25.390109539031982,26.18695902824402,26.358829021453857,26.624446630477905,26.796316385269165,29.202491998672485,30.171209573745728,39.93746256828308,40.906179904937744,41.640533685684204,45.406038999557495,49.29654264450073,59.99933218955994,60.671186208724976,77.65503287315369,107.67154860496521,119.95241332054138,144.87350821495056,189.34296464920044,255.6243360042572</t>
  </si>
  <si>
    <t>1,37,39,42,47,49,59,66,69,83,85,88,96,101,122,123,124,131,139,152,158,164,166,200,217,219,233,263,278,301,329,336,422,497,554,568,648,650,704,722,742,804,1089,1107,1138,1146,1182,1190,1202,1210,1318,1362,1804,1848,1881,2052,2228,2713,2744,3514,4869,5423,6551,8563,11559</t>
  </si>
  <si>
    <t>11:01.8</t>
  </si>
  <si>
    <t>18:25.3</t>
  </si>
  <si>
    <t>-3.129139870823914,-3.129139870823914,-3.129139870823914,-3.129139870823914,-3.129139870823914,-3.129139870823914,-3.129139870823914,-3.129139870823914,-3.129139870823914,-3.129139870823914,-3.129139870823914,-3.129139870823914,-3.129139870823914,-3.129139870823914,-3.129139870823914,-3.129139870823914,-3.129139870823914,-3.129139870823914,-3.129139870823914,-3.129139870823914,-3.129139870823914,-3.129139870823914,-3.129139870823914,-3.129139870823914,-3.129139870823914,-3.129139870823914,-3.129139870823914,-3.129139870823914,-3.129139870823914,-3.129139870823914</t>
  </si>
  <si>
    <t>669470569295463872258032511685989618731696,669470569295463872258032511685989618731696,669470569295463872258032511685989618731696,669470569295463872258032511685989618731696,669470569295463872258032511685989618731696,669470569295463872258032511685989618731696,669470569295463872258032511685989618731696,669470569295463872258032511685989618731696,669470569295463872258032511685989618731696,669470569295463872258032511685989618731696,669470569295463872258032511685989618731696,669470569295463872258032511685989618731696,669470569295463872258032511685989618731696,669470569295463872258032511685989618731696,669470569295463872258032511685989618731696,669470569295463872258032511685989618731696,669470569295463872258032511685989618731696,669470569295463872258032511685989618731696,669470569295463872258032511685989618731696,669470569295463872258032511685989618731696,669470569295463872258032511685989618731696,669470569295463872258032511685989618731696,669470569295463872258032511685989618731696,669470569295463872258032511685989618731696,669470569295463872258032511685989618731696,669470569295463872258032511685989618731696,669470569295463872258032511685989618731696,669470569295463872258032511685989618731696,669470569295463872258032511685989618731696,669470569295463872258032511685989618731696</t>
  </si>
  <si>
    <t>-7.21808420355803,-7.136848716644299,-7.068040323399515,-7.012824186397883,-6.981623760040578,-6.748698192936634,-6.7013028392176945,-6.63219505076639,-6.62133409217642,-6.5026121202387035,-6.496146596839948,-6.2393370520831954,-6.2174292590393305,-6.215110431547724,-6.089537208366579,-5.996513579506392,-5.865903200819891,-5.814371671958157,-5.777863986215812,-5.660510709819984,-5.577397844273639,-5.477656418554538,-5.449359754614202,-5.430506112456185,-5.428109690349829,-5.311814867170594,-5.305919236553257,-5.260615801673952,-5.19834125927568,-5.092139849991119,-5.0888804693635326,-5.063475948039877,-5.034511101913005,-4.958385530662586,-4.896571990026512,-4.894748913232173,-4.798367376643013,-4.642812472515193,-4.525417837344132,-4.473353506271935,-4.4592161123614185,-4.427675996730311,-4.391244081539062,-4.380471650514729,-4.350759657944907,-4.34676337261935,-4.293008675004558,-4.278537005457583,-4.142452095538429,-4.0700381071546365,-4.045082859007701,-4.025730099791513,-4.001457745539013,-3.9692129902458397,-3.9217240885462985,-3.916716932081845,-3.8794385753913945,-3.872480992115955,-3.8580853154193293,-3.8235495580144065,-3.802269467400537,-3.7970482281371614,-3.577935776949524,-3.5737395859185166,-3.526533974406705,-3.5257658944637362,-3.525765894463736,-3.5098763271829885,-3.5063283779080723,-3.4806400686180954,-3.4735134887631878,-3.436299981124464,-3.428931991349793,-3.4255625671706547,-3.343546244602191,-3.297258681123283,-3.278938068548367,-3.2164505737110805,-3.2092137061455333,-3.198485953442337,-3.192683837496685,-3.186557289690001,-3.129139870823915,-3.129139870823914</t>
  </si>
  <si>
    <t>0.04687190055847168,0.2678225040435791,0.3146960735321045,0.3928184509277344,0.7365584373474121,0.8303048610687256,0.9553003311157227,1.0959208011627197,1.4709208011627197,1.5021586418151855,1.6115329265594482,1.7209022045135498,1.767775535583496,1.8771471977233887,1.8927719593048096,2.002142906188965,2.2032790184020996,2.2187821865081787,2.2969071865081787,2.468778133392334,2.640646457672119,2.7812681198120117,2.7968926429748535,2.843766212463379,2.859389066696167,2.906264305114746,3.0000100135803223,3.0156359672546387,3.062509298324585,3.0781335830688477,3.1562559604644775,3.281251907348633,3.343750238418579,3.781236410140991,3.9218571186065674,3.9843554496765137,4.046853542327881,4.2968456745147705,4.62496018409729,4.843702077865601,5.03119683265686,5.109318733215332,5.234315872192383,5.34368634223938,5.5155558586120605,5.73430061340332,6.343655347824097,6.828016042709351,7.046759605407715,7.531118392944336,7.843609571456909,8.7810800075531,10.6091468334198,10.937261819839478,14.640270471572876,15.671489000320435,16.171472787857056,16.452714920043945,16.718331813812256,16.874576807022095,17.23393940925598,17.59330415725708,17.780797243118286,27.23362636566162,27.38987135887146,28.108601331710815,31.73348641395569,35.53024220466614,39.04575753211975,42.06128811836243,42.608144760131836,47.40487217903137,54.04679584503174,57.68730664253235,59.01566529273987,82.67117476463318,86.38980770111084,87.51477408409119,149.4678406715393,149.87407875061035,178.96880340576172,277.545916557312,292.857937335968,322.98398756980896</t>
  </si>
  <si>
    <t>1,10,12,16,31,35,41,47,64,65,70,75,77,82,83,88,97,98,101,109,117,123,124,126,127,129,133,134,136,137,140,146,149,169,175,178,181,192,207,217,225,229,234,239,247,257,284,306,316,338,352,395,477,492,659,706,728,741,753,760,776,792,801,1228,1235,1267,1431,1602,1761,1897,1922,2139,2437,2601,2661,3729,3897,3948,6739,6758,8071,12527,13217,14578</t>
  </si>
  <si>
    <t>54:09.3</t>
  </si>
  <si>
    <t>00:57.5</t>
  </si>
  <si>
    <t>-1.7535579223480762,-1.7535579223480762,-1.7535579223480762,-1.7535579223480762,-1.7535579223480762,-1.7535579223480762,-1.7535579223480762,-1.7535579223480762,-1.7535579223480762,-1.7535579223480762,-1.7535579223480762,-1.7535579223480762,-1.7535579223480762,-1.7535579223480762,-1.7535579223480762,-1.7535579223480762,-1.7535579223480762,-1.7535579223480762,-1.7535579223480762,-1.7535579223480762,-1.7535579223480762,-1.7535579223480762,-1.7535579223480762,-1.7535579223480762,-1.7535579223480762,-1.7535579223480762,-1.7535579223480762,-1.7535579223480762,-1.7535579223480762,-1.7535579223480762</t>
  </si>
  <si>
    <t>470752367272016621937618681383610981666331,470752367272016621937618681383610981666331,470752367272016621937618681383610981666331,470752367272016621937618681383610981666331,470752367272016621937618681383610981666331,470752367272016621937618681383610981666331,470752367272016621937618681383610981666331,470752367272016621937618681383610981666331,470752367272016621937618681383610981666331,470752367272016621937618681383610981666331,470752367272016621937618681383610981666331,470752367272016621937618681383610981666331,470752367272016621937618681383610981666331,470752367272016621937618681383610981666331,470752367272016621937618681383610981666331,470752367272016621937618681383610981666331,470752367272016621937618681383610981666331,470752367272016621937618681383610981666331,470752367272016621937618681383610981666331,470752367272016621937618681383610981666331,470752367272016621937618681383610981666331,470752367272016621937618681383610981666331,470752367272016621937618681383610981666331,470752367272016621937618681383610981666331,470752367272016621937618681383610981666331,470752367272016621937618681383610981666331,470752367272016621937618681383610981666331,470752367272016621937618681383610981666331,470752367272016621937618681383610981666331,470752367272016621937618681383610981666331</t>
  </si>
  <si>
    <t>-7.282513349630628,-6.992086228821709,-6.979078111389623,-6.714409934869945,-6.562097929894661,-6.214615064525348,-6.131946361472391,-6.05224279080803,-5.635087125076123,-5.5215772830058265,-5.419589388525772,-5.311106261629961,-4.988100942279353,-4.708204660671672,-4.600512423982846,-4.560943155977611,-4.47861659503633,-4.438673746580259,-4.399591229490449,-4.314896497171487,-4.314730881849269,-4.2221416339219955,-4.187416302108469,-4.098014162983298,-4.087606949678487,-3.996028263488139,-3.97209891911597,-3.8710143024177355,-3.849899922321709,-3.748866960919537,-3.7369602240425333,-3.6674917550782973,-3.5617266638862124,-3.4521634162634602,-3.426422691223631,-3.3578508300161483,-3.296824888098526,-3.2906666172575942,-3.248334313774907,-3.2250000087591477,-3.1435154429541226,-3.0156006177596963,-2.893764290472297,-2.862535116653492,-2.82202764279813,-2.80502526177258,-2.8002368611856565,-2.7740236088164423,-2.7041487346370894,-2.6988201004053614,-2.682915862707291,-2.649980389712421,-2.6110041719305284,-2.505698552345022,-2.4220383548372215,-2.3673452267591073,-2.347816964387007,-2.2773436916600485,-2.259010785121991,-2.251507820178705,-2.225072654182856,-2.17825062577698,-2.1601126300430615,-2.127665206385828,-2.0596885185194322,-2.052652853838875,-2.0140222069387685,-1.9828965986302078,-1.9650959735753915,-1.842664542310914,-1.8426645423109125,-1.8391806578186483,-1.839180657818648,-1.8386688957378035,-1.768908200019717,-1.7689082000197154,-1.7535579223480775,-1.753557922348077,-1.7535579223480762</t>
  </si>
  <si>
    <t>0.04687309265136719,0.17497658729553223,0.3312225341796875,0.4249684810638428,0.5030913352966309,0.549964189529419,0.7843327522277832,0.815582275390625,0.8780789375305176,0.9249539375305176,1.09682297706604,1.2686920166015625,1.3155713081359863,1.3936882019042969,1.7374281883239746,1.7530527114868164,1.799926519393921,1.843742847442627,1.9999911785125732,2.046865224838257,2.1115920543670654,2.171863079071045,2.3124818801879883,2.3281102180480957,2.3593556880950928,2.5312256813049316,2.5468485355377197,2.6093478202819824,2.656221628189087,2.718719482421875,2.8593392372131348,3.0468332767486572,3.15620493888855,3.265575885772705,3.5624423027038574,3.57806658744812,3.6405646800994873,3.7343127727508545,3.859308958053589,3.906182289123535,4.0311784744262695,4.218672513961792,4.265545845031738,4.656158924102783,5.140517711639404,5.484257459640503,5.796748161315918,5.8436219692230225,6.124862909317017,6.4061033725738525,6.796716213226318,6.859215021133423,7.374823808670044,8.093551397323608,8.562287092208862,9.359136819839478,9.40601134300232,9.577878713607788,9.952867269515991,10.28098177909851,12.202797889709473,12.812152624130249,14.296480894088745,14.546473264694214,14.812089920043945,35.71768522262573,40.608158111572266,46.576719999313354,47.52981662750244,51.468733072280884,57.09378242492676,61.10928130149841,63.000006914138794,66.93738412857056,73.90591597557068,93.0928144454956,161.42090702056885,186.43606662750244,187.79539895057678</t>
  </si>
  <si>
    <t>1,6,13,17,21,23,34,35,38,40,48,56,58,61,77,78,80,82,89,91,94,97,103,104,105,113,114,117,119,122,128,137,142,147,160,161,164,168,174,176,182,190,192,210,232,248,262,264,277,290,308,311,334,367,388,424,426,434,451,466,553,581,648,660,672,1623,1845,2117,2160,2339,2591,2774,2860,3039,3356,4226,7329,8464,8526</t>
  </si>
  <si>
    <t>18:27.0</t>
  </si>
  <si>
    <t>25:48.2</t>
  </si>
  <si>
    <t>-1.6630022883459434,-1.6630022883459434,-1.6630022883459434,-1.6630022883459434,-1.6630022883459434,-1.6630022883459434,-1.6630022883459434,-1.6630022883459434,-1.6630022883459434,-1.6630022883459434,-1.6630022883459434,-1.6630022883459434,-1.6630022883459434,-1.6630022883459434,-1.6630022883459434,-1.6630022883459434,-1.6630022883459434,-1.6630022883459434,-1.6630022883459434,-1.6630022883459434,-1.6630022883459434,-1.6630022883459434,-1.6630022883459434,-1.6630022883459434,-1.6630022883459434,-1.6630022883459434,-1.6630022883459434,-1.6630022883459434,-1.6630022883459434,-1.6630022883459434</t>
  </si>
  <si>
    <t>1074829007478145601806930770219645505600258,1074829007478145601806930770219645505600258,1074829007478145601806930770219645505600258,1074829007478145601806930770219645505600258,1074829007478145601806930770219645505600258,1074829007478145601806930770219645505600258,1074829007478145601806930770219645505600258,1074829007478145601806930770219645505600258,1074829007478145601806930770219645505600258,1074829007478145601806930770219645505600258,1074829007478145601806930770219645505600258,1074829007478145601806930770219645505600258,1074829007478145601806930770219645505600258,1074829007478145601806930770219645505600258,1074829007478145601806930770219645505600258,1074829007478145601806930770219645505600258,1074829007478145601806930770219645505600258,1074829007478145601806930770219645505600258,1074829007478145601806930770219645505600258,1074829007478145601806930770219645505600258,1074829007478145601806930770219645505600258,1074829007478145601806930770219645505600258,1074829007478145601806930770219645505600258,1074829007478145601806930770219645505600258,1074829007478145601806930770219645505600258,1074829007478145601806930770219645505600258,1074829007478145601806930770219645505600258,1074829007478145601806930770219645505600258,1074829007478145601806930770219645505600258,1074829007478145601806930770219645505600258</t>
  </si>
  <si>
    <t>-6.279334054814665,-6.172227171063291,-5.852851673355061,-5.243851012563758,-5.077672551372005,-5.049254771372022,-4.8117719548639935,-4.7032164336583,-4.548319146764152,-4.494886868128126,-4.390179594075191,-4.134843746859603,-3.9071516521271623,-3.8839117359646185,-3.687882850519718,-3.533868139058838,-3.4039997767865917,-3.373025882379527,-3.3690869983794127,-3.231804103409719,-3.2178257337996428,-3.130542830632367,-3.0704750180409235,-2.971769915696857,-2.9556411165666363,-2.902892549691851,-2.8089941729537404,-2.7910278515006994,-2.7274427500682847,-2.7200923659988265,-2.711283294398863,-2.6585235971937884,-2.4595295051878443,-2.4445330576142243,-2.3921307115450157,-2.3660551056286354,-2.3514360815803563,-2.3239139928966015,-2.3127496748413208,-2.2989560081968525,-2.2643601138796288,-2.2636145576058975,-2.1593363207452945,-2.151167754765688,-2.073741270401976,-2.0662501567559164,-2.061284270891268,-2.030320219417676,-2.0184133077886357,-2.01444303445686,-2.014122809390709,-1.9354716092288713,-1.9326698566235077,-1.8759548456596085,-1.872161301237113,-1.8553386153002713,-1.8519022656869193,-1.8506695460826117,-1.833801541972969,-1.829277160271244,-1.8122074650489481,-1.8114033708454373,-1.7905789158259453,-1.7631590321221673,-1.7545728249485324,-1.7545728249485322,-1.741161141556171,-1.7110420434419393,-1.7038296332674088,-1.6840125111756539,-1.683789971816139,-1.6777607173200697,-1.6777607173200695,-1.6777607173200693,-1.6630022883459454,-1.6630022883459434</t>
  </si>
  <si>
    <t>0.046871185302734375,0.45540547370910645,0.5022790431976318,0.7678959369659424,0.9866390228271484,1.0335133075714111,1.1428840160369873,1.2053840160369873,1.2678799629211426,1.3772516250610352,1.4553759098052979,1.5491211414337158,1.642869472503662,1.953192949295044,2.1251378059387207,2.234509229660034,2.656369686126709,2.8751132488250732,2.9063637256622314,3.140732526779175,3.718837261199951,3.7813351154327393,3.9844536781311035,4.062577247619629,4.203197717666626,4.421940088272095,4.65631103515625,4.984422206878662,5.234415531158447,5.578153610229492,5.60940408706665,5.625028371810913,5.781273126602173,6.125012636184692,6.453127384185791,6.671869516372681,6.859364748001099,6.890612602233887,7.390597343444824,8.843676567077637,9.359286069869995,10.17176079750061,10.531123638153076,10.874863147735596,11.452970743179321,11.718586206436157,11.84358263015747,11.952954769134521,11.999828577041626,12.171698808670044,13.374784469604492,15.468469142913818,16.984047412872314,18.421501636505127,18.85899019241333,19.562091827392578,20.249569416046143,22.546372652053833,24.46818733215332,30.702367782592773,30.905486583709717,31.31172490119934,31.561716079711914,33.953153133392334,40.624817848205566,42.28101634979248,45.312172174453735,51.59322500228882,57.23367428779602,58.34301447868347,81.7337954044342,113.76504516601562,159.8592712879181,212.06191849708557,218.95298433303833,223.87470483779907</t>
  </si>
  <si>
    <t>1,19,21,33,43,45,50,53,56,61,65,69,73,87,95,100,119,129,130,141,167,170,179,183,189,199,210,225,236,252,253,254,261,276,291,301,310,311,334,400,423,460,476,492,518,530,536,541,543,551,606,701,770,835,855,887,918,1022,1109,1391,1400,1419,1430,1538,1840,1915,2053,2337,2592,2643,3706,5160,7254,9621,9934,10157</t>
  </si>
  <si>
    <t>19:28.5</t>
  </si>
  <si>
    <t>26:51.8</t>
  </si>
  <si>
    <t>-1.6475037240696389,-1.6475037240696389,-1.6475037240696389,-1.6475037240696389,-1.6475037240696389,-1.6475037240696389,-1.6475037240696389,-1.6475037240696389,-1.6475037240696389,-1.6475037240696389,-1.6475037240696389,-1.6475037240696389,-1.6475037240696389,-1.6475037240696389,-1.6475037240696389,-1.6475037240696389,-1.6475037240696389,-1.6475037240696389,-1.6475037240696389,-1.6475037240696389,-1.6475037240696389,-1.6475037240696389,-1.6475037240696389,-1.6475037240696389,-1.6475037240696389,-1.6475037240696389,-1.6475037240696389,-1.6475037240696389,-1.6475037240696389,-1.6475037240696389</t>
  </si>
  <si>
    <t>1058151786748962162577831730104287204601467,1058151786748962162577831730104287204601467,1058151786748962162577831730104287204601467,1058151786748962162577831730104287204601467,1058151786748962162577831730104287204601467,1058151786748962162577831730104287204601467,1058151786748962162577831730104287204601467,1058151786748962162577831730104287204601467,1058151786748962162577831730104287204601467,1058151786748962162577831730104287204601467,1058151786748962162577831730104287204601467,1058151786748962162577831730104287204601467,1058151786748962162577831730104287204601467,1058151786748962162577831730104287204601467,1058151786748962162577831730104287204601467,1058151786748962162577831730104287204601467,1058151786748962162577831730104287204601467,1058151786748962162577831730104287204601467,1058151786748962162577831730104287204601467,1058151786748962162577831730104287204601467,1058151786748962162577831730104287204601467,1058151786748962162577831730104287204601467,1058151786748962162577831730104287204601467,1058151786748962162577831730104287204601467,1058151786748962162577831730104287204601467,1058151786748962162577831730104287204601467,1058151786748962162577831730104287204601467,1058151786748962162577831730104287204601467,1058151786748962162577831730104287204601467,1058151786748962162577831730104287204601467</t>
  </si>
  <si>
    <t>-6.568453976574849,-6.096112810704672,-5.916942742576883,-5.703861582892351,-5.525977390042782,-5.454437563738061,-5.4037379362681275,-5.214931350518115,-5.152406445372973,-4.946605578259486,-4.940991458898224,-4.661444562503828,-4.555352544065107,-4.490656799583202,-4.478202536524688,-4.316373297105452,-4.2291770570408245,-4.214636484987856,-4.052416040839701,-3.9690892357955754,-3.879375917147701,-3.766653399848618,-3.735077342598471,-3.7274581042040844,-3.606922469071921,-3.5993529390049015,-3.519342315824225,-3.4521489039713544,-3.4491719139474117,-3.4177077886847615,-3.386947569835009,-3.371075703587108,-3.324125498522004,-3.3033966176496685,-3.248505421221748,-3.159232041113286,-3.102985240164508,-2.9950843504627596,-2.9764928852882124,-2.929696487799675,-2.8542466669509863,-2.8096943360024116,-2.7376753922786894,-2.7114496751068944,-2.706786984886372,-2.6532227907099846,-2.646557427902555,-2.6444252385424205,-2.5893390983059317,-2.5782214385117936,-2.5017916757136986,-2.47830081234786,-2.4696396112443253,-2.3931830096694355,-2.391369116340103,-2.299175984393693,-2.280120634678256,-2.273810804861464,-2.1061516052541913,-2.0843870313048476,-2.0828887884107408,-2.0828887884107403,-2.080337076315227,-2.0679006114331147,-2.0388127095480093,-2.032020055399692,-2.030682564370031,-2.004644872506057,-1.9889251537196895,-1.9541270450450845,-1.9357363851209344,-1.928557804435514,-1.9151523842905311,-1.907999182343062,-1.894027998690603,-1.861682723779374,-1.826477253912189,-1.8230060142179343,-1.8230060142179338,-1.8136687331699148,-1.8136687331699137,-1.809747474165576,-1.786454544777472,-1.7757912557988151,-1.7757912557988136,-1.775791255798813,-1.7757912557988127,-1.7755101703299077,-1.7544533721019822,-1.7318757972483547,-1.7256700425424139,-1.7256700425424134,-1.7220696018500958,-1.6985772800625847,-1.6923554503652802,-1.6921885416026503,-1.6921885416026496,-1.6921885416026492,-1.6884872839353846,-1.6884872839353844,-1.676701853257934,-1.6767018532579325,-1.6767018532579323,-1.6578103875592747,-1.6475037240696393,-1.6475037240696389</t>
  </si>
  <si>
    <t>0.04687213897705078,0.1272413730621338,0.23661136627197266,0.6428499221801758,0.7365972995758057,1.0647122859954834,1.1740837097167969,1.205331563949585,1.3303277492523193,1.4084513187408447,1.5646963119506836,1.6271932125091553,1.9375684261322021,2.1875970363616943,2.4063403606414795,2.421968698501587,2.453214406967163,2.59383487701416,2.7032053470611572,2.8594534397125244,3.000070810317993,3.1719417572021484,3.500056505203247,3.8594202995300293,3.890669107437134,4.421902418136597,4.453156471252441,4.546898603439331,4.640645742416382,4.812514066696167,4.953135967254639,4.9687604904174805,5.171879053115845,5.343748331069946,5.39062237739563,5.687488079071045,5.765610218048096,5.968728542327881,6.0156028270721436,6.234344720840454,6.437463283538818,6.562459945678711,6.937447547912598,7.453056812286377,8.421776533126831,9.124880313873291,9.40612506866455,10.421713829040527,10.48421335220337,10.702956676483154,11.093568801879883,11.28106164932251,11.359185218811035,11.468560457229614,12.202908754348755,12.374778032302856,13.749735593795776,14.687204599380493,16.04653811454773,16.79651427268982,17.31212568283081,18.26521921157837,20.343278408050537,20.624520301818848,21.796358585357666,23.33056879043579,23.75243043899536,24.002422094345093,26.446569442749023,29.087111949920654,29.69646906852722,31.50891137123108,31.618282556533813,31.758903980255127,31.883899450302124,32.7500319480896,38.74984335899353,40.57818531990051,46.99986553192139,48.390440702438354,48.968547344207764,54.31213045120239,55.48396849632263,61.108792304992676,61.87439250946045,62.76499056816101,63.155603647232056,63.608713150024414,67.73358464241028,69.38978314399719,74.49899816513062,85.27990913391113,102.56219935417175,103.3434247970581,115.53093647956848,126.71808791160583,137.90523600578308,148.87364435195923,189.93881702423096,190.9856584072113,216.03118419647217,217.51551175117493,229.23389649391174,249.62454295158386,301.5468499660492,325.15548849105835</t>
  </si>
  <si>
    <t>1,4,9,27,31,46,51,52,58,61,68,71,85,96,106,107,108,115,120,127,133,141,156,172,173,197,199,203,207,215,221,222,231,239,241,254,258,267,269,279,288,294,311,334,378,409,422,468,471,481,498,507,510,515,548,556,618,660,721,755,778,821,915,928,981,1050,1069,1080,1190,1309,1337,1419,1424,1430,1436,1475,1745,1827,2116,2179,2205,2446,2499,2753,2787,2827,2845,2865,3051,3126,3357,3844,4623,4658,5209,5714,6220,6715,8569,8616,9746,9813,10342,11263,13611,14677</t>
  </si>
  <si>
    <t>12:03.4</t>
  </si>
  <si>
    <t>19:26.9</t>
  </si>
  <si>
    <t>-1.6278735723349167,-1.6278735723349167,-1.6278735723349167,-1.6278735723349167,-1.6278735723349167,-1.6278735723349167,-1.6278735723349167,-1.6278735723349167,-1.6278735723349167,-1.6278735723349167,-1.6278735723349167,-1.6278735723349167,-1.6278735723349167,-1.6278735723349167,-1.6278735723349167,-1.6278735723349167,-1.6278735723349167,-1.6278735723349167,-1.6278735723349167,-1.6278735723349167,-1.6278735723349167,-1.6278735723349167,-1.6278735723349167,-1.6278735723349167,-1.6278735723349167,-1.6278735723349167,-1.6278735723349167,-1.6278735723349167,-1.6278735723349167,-1.6278735723349167</t>
  </si>
  <si>
    <t>377765808730995098648859967500888720490258,377765808730995098648859967500888720490258,377765808730995098648859967500888720490258,377765808730995098648859967500888720490258,377765808730995098648859967500888720490258,377765808730995098648859967500888720490258,377765808730995098648859967500888720490258,377765808730995098648859967500888720490258,377765808730995098648859967500888720490258,377765808730995098648859967500888720490258,377765808730995098648859967500888720490258,377765808730995098648859967500888720490258,377765808730995098648859967500888720490258,377765808730995098648859967500888720490258,377765808730995098648859967500888720490258,377765808730995098648859967500888720490258,377765808730995098648859967500888720490258,377765808730995098648859967500888720490258,377765808730995098648859967500888720490258,377765808730995098648859967500888720490258,377765808730995098648859967500888720490258,377765808730995098648859967500888720490258,377765808730995098648859967500888720490258,377765808730995098648859967500888720490258,377765808730995098648859967500888720490258,377765808730995098648859967500888720490258,377765808730995098648859967500888720490258,377765808730995098648859967500888720490258,377765808730995098648859967500888720490258,377765808730995098648859967500888720490258</t>
  </si>
  <si>
    <t>-6.276662809074868,-6.208461882188465,-6.14710744572512,-4.958087849106363,-4.857341261658585,-4.842634389557013,-4.578545148240324,-4.4857757441660775,-4.445937398242483,-4.364350485496399,-4.2794718748387535,-4.227315279642343,-4.215014999180845,-4.18977909089322,-3.946937006061583,-3.94406482395008,-3.927283186736912,-3.851193940905102,-3.8268692723226145,-3.74055468057399,-3.663508281568807,-3.6510705190946893,-3.502029998467106,-3.3762155119115906,-3.366010667022463,-3.3349632835473555,-3.259536921467913,-3.1619092909344757,-3.081345798382981,-2.8290422610383805,-2.764688760948562,-2.751046987743479,-2.668590606001315,-2.6246987608034327,-2.599814791090277,-2.562584447273015,-2.544772493596133,-2.5318538940917863,-2.5057779085080574,-2.4549148312109206,-2.420922262949711,-2.3695714564865313,-2.2989319029963773,-2.2730084239005865,-2.2576149353248227,-2.199621699601866,-2.1410598822264064,-2.016985007727387,-2.0042249861472072,-1.9939478376450526,-1.9832833885706012,-1.962765500793417,-1.9525412502640258,-1.9336535055506219,-1.9287275577643619,-1.9058486474656429,-1.8811380476488955,-1.8655438983017665,-1.8485760987541644,-1.8443899473475127,-1.8417476222249025,-1.8389041267906707,-1.8214881860102186,-1.8212559380553457,-1.8001977292842306,-1.7949713979486364,-1.7683851450377195,-1.7130548605738576,-1.713054860573857,-1.7130548605738556,-1.7095162689567367,-1.6924874338439908,-1.6860470296794507,-1.6860470296794503,-1.6806826546320612,-1.6803858569894432,-1.6803858569894428,-1.680385856989442,-1.6783423230558208,-1.6783423230558205,-1.6783423230558192,-1.6674577884278086,-1.652654328283212,-1.6503181652803667,-1.6278735723349167</t>
  </si>
  <si>
    <t>0.046871185302734375,0.3312866687774658,0.3469116687774658,0.5031566619873047,0.8625187873840332,1.003140926361084,1.0812664031982422,1.2218828201293945,1.3312554359436035,1.378129243850708,1.440626621246338,1.487499713897705,1.596872091293335,1.6437444686889648,1.674994945526123,1.799992322921753,1.8281896114349365,1.9375636577606201,2.06256103515625,2.2031710147857666,2.3281664848327637,2.468787908554077,2.5312862396240234,2.593783140182495,3.015645742416382,3.1875157356262207,3.218764066696167,3.8124959468841553,4.171860933303833,4.5468480587005615,5.09370493888855,5.218701601028442,5.312450408935547,5.3593220710754395,5.421819448471069,5.781183242797852,6.093673467636108,7.453006982803345,7.968615770339966,8.077987432479858,8.781090497970581,10.12479853630066,11.015395402908325,11.468506336212158,12.109110593795776,12.984083652496338,14.374665260314941,14.93714690208435,15.827744722366333,18.42141342163086,23.374383687973022,24.34310269355774,30.781293630599976,33.68745255470276,34.21868443489075,40.155999422073364,41.12472057342529,42.17156195640564,43.62464141845703,45.608954191207886,47.39014768600464,49.749449491500854,52.23374700546265,53.40558576583862,60.15626525878906,62.37494611740112,75.74952721595764,81.98370695114136,85.07735991477966,96.73440408706665,103.7810595035553,126.01539301872253,134.85886526107788,136.65568494796753,140.84305357933044,142.87423968315125,143.23360419273376,145.54603171348572,145.6554033756256,146.0772647857666,160.09373116493225,171.31212949752808,178.64068698883057,189.26535534858704,235.79653978347778</t>
  </si>
  <si>
    <t>1,13,14,21,37,43,47,53,58,60,63,65,70,72,73,79,80,85,91,97,103,109,112,115,134,142,143,170,186,203,227,233,237,239,242,258,272,334,357,362,394,455,495,516,544,584,647,672,712,829,1053,1097,1388,1520,1544,1811,1855,1902,1967,2056,2136,2243,2355,2408,2711,2811,3416,3697,3837,4364,4684,5689,6090,6171,6360,6452,6468,6572,6577,6596,7230,7737,8067,8547,10654</t>
  </si>
  <si>
    <t>06:46.7</t>
  </si>
  <si>
    <t>12:01.7</t>
  </si>
  <si>
    <t>-1.625833311746366,-1.625833311746366,-1.625833311746366,-1.625833311746366,-1.625833311746366,-1.625833311746366,-1.625833311746366,-1.625833311746366,-1.625833311746366,-1.625833311746366,-1.625833311746366,-1.625833311746366,-1.625833311746366,-1.625833311746366,-1.625833311746366,-1.625833311746366,-1.625833311746366,-1.625833311746366,-1.625833311746366,-1.625833311746366,-1.625833311746366,-1.625833311746366,-1.625833311746366,-1.625833311746366,-1.625833311746366,-1.625833311746366,-1.625833311746366,-1.625833311746366,-1.625833311746366,-1.625833311746366</t>
  </si>
  <si>
    <t>1156110574703363514680662537795789243760523,1156110574703363514680662537795789243760523,1156110574703363514680662537795789243760523,1156110574703363514680662537795789243760523,1156110574703363514680662537795789243760523,1156110574703363514680662537795789243760523,1156110574703363514680662537795789243760523,1156110574703363514680662537795789243760523,1156110574703363514680662537795789243760523,1156110574703363514680662537795789243760523,1156110574703363514680662537795789243760523,1156110574703363514680662537795789243760523,1156110574703363514680662537795789243760523,1156110574703363514680662537795789243760523,1156110574703363514680662537795789243760523,1156110574703363514680662537795789243760523,1156110574703363514680662537795789243760523,1156110574703363514680662537795789243760523,1156110574703363514680662537795789243760523,1156110574703363514680662537795789243760523,1156110574703363514680662537795789243760523,1156110574703363514680662537795789243760523,1156110574703363514680662537795789243760523,1156110574703363514680662537795789243760523,1156110574703363514680662537795789243760523,1156110574703363514680662537795789243760523,1156110574703363514680662537795789243760523,1156110574703363514680662537795789243760523,1156110574703363514680662537795789243760523,1156110574703363514680662537795789243760523</t>
  </si>
  <si>
    <t>-6.73252984180303,-6.619370537189774,-6.454106220993164,-6.214231150379005,-5.736686683959879,-5.394605034429532,-5.273187461807724,-5.189639294066211,-5.041799735565405,-4.972578735689093,-4.7707539367579095,-4.574331345887385,-4.480540534970639,-4.472511189219157,-4.383081327037736,-4.353052159726003,-4.22860635739004,-4.2113812835638695,-4.127653153232924,-3.98176997313501,-3.8569024402883567,-3.8465946597524217,-3.8281453837948987,-3.7642757372468756,-3.758551409716318,-3.7397776544858914,-3.708064928781276,-3.603015574531681,-3.595492542547661,-3.5326013766652924,-3.5259763293326203,-3.5002933750067577,-3.46397319037318,-3.424141452806861,-3.3747930046878665,-3.3324141062853996,-3.316436058037365,-3.2773691907974345,-3.2117399663754176,-3.095629856106063,-3.034517175100932,-3.0103487932482658,-2.88835026514483,-2.8735910648405047,-2.8604858303150777,-2.7658998275156623,-2.750787470246955,-2.5359779492644123,-2.504500731360217,-2.4651146200354828,-2.4639785554871736,-2.443114911933748,-2.441661344656334,-2.4244838549133725,-2.3696324718562756,-2.325554869197572,-2.307127725343605,-2.2220232493010657,-2.2097904330558036,-2.122929812501808,-2.02599503147849,-2.01749138334616,-1.9958876417278195,-1.9774635230181095,-1.8483818939714667,-1.8008455280940783,-1.7823514666788018,-1.7560835874290894,-1.7194020148539408,-1.6878715291139539,-1.6878715291139534,-1.687066709122507,-1.6394533375561353,-1.639453337556135,-1.6380323067483051,-1.638032306748305,-1.6318361015497207,-1.6260905960289938,-1.625833311746367,-1.625833311746366</t>
  </si>
  <si>
    <t>0.04687094688415527,0.1282668113708496,0.22201275825500488,0.42513465881347656,0.6282498836517334,0.7532498836517334,0.8938660621643066,1.2063570022583008,1.2688558101654053,1.409475564956665,1.4563498497009277,1.5188484191894531,1.8000884056091309,1.828218936920166,1.8750951290130615,1.8907206058502197,1.906343698501587,2.0469658374786377,2.141972303390503,2.2044713497161865,2.2669692039489746,2.39196515083313,2.532585859298706,2.5482094287872314,2.657582998275757,2.688830852508545,2.7357046604156494,2.7982025146484375,2.860699415206909,2.9544475078582764,3.3450605869293213,3.3919339179992676,3.438807487487793,3.5325534343719482,3.6575543880462646,3.860668659210205,3.9387919902801514,4.095037221908569,4.157533884048462,4.454400300979614,4.86063814163208,5.048132419586182,5.095004320144653,5.282498836517334,5.376246929168701,5.548116445541382,5.8918561935424805,6.001227378845215,6.673080205917358,6.954322338104248,7.485555648803711,7.688674688339233,7.81367039680481,8.126160860061646,9.063631534576416,9.485492944717407,10.266718626022339,11.094817399978638,11.547928810119629,12.75101613998413,14.796860694885254,15.546838283538818,17.437402486801147,20.04669451713562,20.09356951713562,20.312316179275513,20.46855926513672,21.171937465667725,22.468773365020752,22.9843807220459,29.296683311462402,34.73401236534119,36.31208848953247,45.21805953979492,49.88978815078735,52.2959623336792,54.1552791595459,70.92037987709045,71.60785746574402,92.67169666290283</t>
  </si>
  <si>
    <t>1,4,8,17,26,32,38,52,55,61,63,66,79,80,82,83,84,90,94,97,100,106,112,113,118,119,121,124,127,131,149,151,153,157,163,172,175,182,185,198,217,225,227,236,240,248,263,268,298,311,335,344,350,364,406,425,461,498,519,573,665,699,784,902,904,914,921,953,1011,1035,1319,1566,1637,2037,2249,2357,2441,3200,3231,4177</t>
  </si>
  <si>
    <t>46:43.0</t>
  </si>
  <si>
    <t>54:07.7</t>
  </si>
  <si>
    <t>-1.5941012933769296,-1.5941012933769296,-1.5941012933769296,-1.5941012933769296,-1.5941012933769296,-1.5941012933769296,-1.5941012933769296,-1.5941012933769296,-1.5941012933769296,-1.5941012933769296,-1.5941012933769296,-1.5941012933769296,-1.5941012933769296,-1.5941012933769296,-1.5941012933769296,-1.5941012933769296,-1.5941012933769296,-1.5941012933769296,-1.5941012933769296,-1.5941012933769296,-1.5941012933769296,-1.5941012933769296,-1.5941012933769296,-1.5941012933769296,-1.5941012933769296,-1.5941012933769296,-1.5941012933769296,-1.5941012933769296,-1.5941012933769296,-1.5941012933769296</t>
  </si>
  <si>
    <t>377776524372934719517716987094102875643730,377776524372934719517716987094102875643730,377776524372934719517716987094102875643730,377776524372934719517716987094102875643730,377776524372934719517716987094102875643730,377776524372934719517716987094102875643730,377776524372934719517716987094102875643730,377776524372934719517716987094102875643730,377776524372934719517716987094102875643730,377776524372934719517716987094102875643730,377776524372934719517716987094102875643730,377776524372934719517716987094102875643730,377776524372934719517716987094102875643730,377776524372934719517716987094102875643730,377776524372934719517716987094102875643730,377776524372934719517716987094102875643730,377776524372934719517716987094102875643730,377776524372934719517716987094102875643730,377776524372934719517716987094102875643730,377776524372934719517716987094102875643730,377776524372934719517716987094102875643730,377776524372934719517716987094102875643730,377776524372934719517716987094102875643730,377776524372934719517716987094102875643730,377776524372934719517716987094102875643730,377776524372934719517716987094102875643730,377776524372934719517716987094102875643730,377776524372934719517716987094102875643730,377776524372934719517716987094102875643730,377776524372934719517716987094102875643730</t>
  </si>
  <si>
    <t>-6.550084495760561,-6.510463862735921,-6.414947054840479,-6.410262495070217,-6.3641489389368635,-6.019886990077229,-5.730839271116718,-5.702173881655692,-5.489148524009573,-5.394716739511327,-5.366347940015162,-5.179477820220408,-5.071756881721152,-5.042906587261238,-4.888137389478657,-4.855992207817994,-4.7822338229266865,-4.780215583060059,-4.618406064317587,-4.506951086821938,-4.417622534101873,-4.28895634418518,-4.201651561703147,-4.191607613307224,-4.182657980988199,-4.121049339280995,-4.0711473650962855,-3.9204291014089234,-3.9003734508061756,-3.8480490165777437,-3.618791276385135,-3.5872639157393604,-3.5151867297833372,-3.471522719167005,-3.425541480724566,-3.157350050115281,-3.141232806510352,-3.0531779877644043,-3.0391539340682217,-2.985915366155468,-2.910391494942655,-2.8925523714955035,-2.8431224517344256,-2.639512600995222,-2.6045878264212647,-2.502183732591413,-2.357653624581511,-2.337499799899948,-2.30985491744116,-2.29404467133497,-2.241396979637212,-2.2277386947310123,-2.1967037630347543,-2.1893429425179023,-2.1601472292050707,-2.1388654278249337,-2.131881996454074,-2.058550818256024,-2.0527320996646146,-2.0132145040366374,-1.9781770732319508,-1.9627387770039693,-1.957940221769535,-1.9560963381040928,-1.9445520519707202,-1.931247896080149,-1.8571930035734667,-1.8571930035734665,-1.8102588501485162,-1.8084822406787457,-1.780737401080206,-1.774936580488857,-1.7734652156684383,-1.766191652008759,-1.7491343762559894,-1.7397190256744741,-1.7397190256744737,-1.7336020643910868,-1.7319613420824862,-1.7300243195965659,-1.7300243195965657,-1.730024319596565,-1.7102070326624366,-1.697669128088324,-1.693171368826645,-1.6873793224785778,-1.6873793224785774,-1.679148068954617,-1.678018981601628,-1.673128659727468,-1.6715289595136933,-1.665669901367285,-1.6656699013672847,-1.653933065782263,-1.6516327514366451,-1.6367202804581127,-1.6367202804581111,-1.636720280458111,-1.6317319373220036,-1.631509329705045,-1.5941012933769296</t>
  </si>
  <si>
    <t>0.04687142372131348,0.34609341621398926,0.4554636478424072,0.6898314952850342,0.8929507732391357,0.9085755348205566,1.2210657596588135,1.549180269241333,1.5804307460784912,1.596055030822754,1.7991735935211182,1.8439877033233643,1.8906214237213135,1.999995470046997,2.0781185626983643,2.1250686645507812,2.156317949295044,2.187566041946411,2.2500650882720947,2.29693865776062,2.421934127807617,2.5781798362731934,2.6094276905059814,2.765673875808716,2.89067006111145,3.203160524368286,3.250032663345337,3.2969062328338623,3.578148126602173,3.6250216960906982,3.6875193119049072,3.8125159740448,4.187504053115845,4.343749284744263,4.7343621253967285,4.999978065490723,5.406216382980347,5.468714237213135,6.0311949253082275,6.078068733215332,6.124943494796753,6.6093034744262695,6.765547513961792,7.062412738800049,7.374902963638306,7.437402725219727,7.890513181686401,8.421745538711548,8.734235763549805,9.281093835830688,9.515467643737793,10.765422582626343,11.046664714813232,11.218533039093018,11.452900648117065,13.26534390449524,13.718456029891968,15.827763557434082,16.10900568962097,16.202752590179443,18.109333038330078,18.54681944847107,19.156176805496216,19.218674182891846,19.718657732009888,20.859249353408813,21.187362909317017,24.718502521514893,27.15592622756958,28.77341890335083,28.8827908039093,29.570268630981445,31.570205211639404,37.75751233100891,37.851258993148804,41.17928075790405,47.2728385925293,48.38217854499817,59.39049768447876,66.31215572357178,72.17134737968445,75.31187391281128,78.34368300437927,96.96810007095337,102.405428647995,107.0615336894989,108.67085838317871,157.91509246826172,253.0781421661377,261.265549659729,261.57804107666016,274.49960827827454,294.0146231651306,299.0457158088684,308.42042350769043,349.7177023887634,355.40679597854614,366.54706835746765,372.0156457424164,408.3427908420563,440.49996066093445</t>
  </si>
  <si>
    <t>1,14,19,29,38,39,53,68,69,70,79,81,83,88,91,93,95,96,99,101,107,114,115,122,128,142,144,146,159,161,164,169,186,193,211,223,241,244,269,271,273,295,302,315,329,332,352,376,390,415,425,482,494,502,513,594,615,710,723,727,813,833,860,863,885,936,951,1110,1220,1292,1297,1328,1418,1697,1701,1851,2126,2176,2673,2985,3248,3389,3526,4365,4611,4820,4893,7107,11394,11759,11773,12356,13237,13463,13885,15745,16002,16505,16750,18388,19833</t>
  </si>
  <si>
    <t>25:49.8</t>
  </si>
  <si>
    <t>33:11.7</t>
  </si>
  <si>
    <t>-1.5912717369752885,-1.5912717369752885,-1.5912717369752885,-1.5912717369752885,-1.5912717369752885,-1.5912717369752885,-1.5912717369752885,-1.5912717369752885,-1.5912717369752885,-1.5912717369752885,-1.5912717369752885,-1.5912717369752885,-1.5912717369752885,-1.5912717369752885,-1.5912717369752885,-1.5912717369752885,-1.5912717369752885,-1.5912717369752885,-1.5912717369752885,-1.5912717369752885,-1.5912717369752885,-1.5912717369752885,-1.5912717369752885,-1.5912717369752885,-1.5912717369752885,-1.5912717369752885,-1.5912717369752885,-1.5912717369752885,-1.5912717369752885,-1.5912717369752885</t>
  </si>
  <si>
    <t>350961926088217126197280411149581304946546,350961926088217126197280411149581304946546,350961926088217126197280411149581304946546,350961926088217126197280411149581304946546,350961926088217126197280411149581304946546,350961926088217126197280411149581304946546,350961926088217126197280411149581304946546,350961926088217126197280411149581304946546,350961926088217126197280411149581304946546,350961926088217126197280411149581304946546,350961926088217126197280411149581304946546,350961926088217126197280411149581304946546,350961926088217126197280411149581304946546,350961926088217126197280411149581304946546,350961926088217126197280411149581304946546,350961926088217126197280411149581304946546,350961926088217126197280411149581304946546,350961926088217126197280411149581304946546,350961926088217126197280411149581304946546,350961926088217126197280411149581304946546,350961926088217126197280411149581304946546,350961926088217126197280411149581304946546,350961926088217126197280411149581304946546,350961926088217126197280411149581304946546,350961926088217126197280411149581304946546,350961926088217126197280411149581304946546,350961926088217126197280411149581304946546,350961926088217126197280411149581304946546,350961926088217126197280411149581304946546,350961926088217126197280411149581304946546</t>
  </si>
  <si>
    <t>-6.896539927422244,-6.821269439692142,-6.308546470488099,-6.29282580903342,-6.261480540555005,-6.016572052700905,-5.814961246784461,-5.79047245660463,-5.752383540403569,-5.68492759708051,-5.415172131468009,-5.119108632906689,-5.091647813625575,-5.085079926485823,-5.075417395540774,-4.889869923554813,-4.785842949249872,-4.5937825099274425,-4.56316160612462,-4.546655977120387,-4.540819006918551,-4.528593525940453,-4.378122715611276,-4.368453722923981,-4.346021672859829,-4.330754168542468,-4.292077426173905,-4.201758860376761,-4.050972160365355,-3.7488730825811367,-3.6257115737647214,-3.510571240386323,-3.435135802660463,-3.382552509574752,-3.346214997637201,-3.3076845726191055,-3.2060078042550257,-3.182118460738016,-3.153385539679773,-3.1289182704038594,-3.0592875174537144,-3.0067202052792226,-2.9959251925184676,-2.937954263095531,-2.8935835978767463,-2.8246656544788147,-2.7218993827280515,-2.6698275972555248,-2.6683079359296493,-2.5850307981293157,-2.5344270866230745,-2.4950354038718947,-2.4745415301681692,-2.428360409856514,-2.3936836876070915,-2.325660903183077,-2.2919343406603225,-2.2701525274262346,-2.267884356323162,-2.2632207314524977,-2.2336973051078646,-2.172804585331868,-2.142881685254376,-2.1395111284836457,-2.1353544236595106,-2.1294194412914806,-2.0837095886794588,-2.012005553094184,-1.976423835198788,-1.969510746170911,-1.9352116309934837,-1.8841009166408904,-1.8485211552718366,-1.8239190684946585,-1.768487483577908,-1.7552666479144627,-1.7525381871920027,-1.7500184558634941,-1.7445801815485753,-1.7309752524410713,-1.7163864603514698,-1.6791680069930344,-1.6779302655693438,-1.6729417549047005,-1.6729417549046997,-1.667329589375161,-1.631931444647297,-1.6319314446472966,-1.591494352124076,-1.5912717369752885</t>
  </si>
  <si>
    <t>0.04687070846557617,0.06570124626159668,0.4563150405883789,1.0344219207763672,1.081294298171997,1.190666913986206,1.2375400066375732,1.5187811851501465,1.6750266551971436,1.721900463104248,1.7687737941741943,1.9062774181365967,2.2031445503234863,2.2500174045562744,2.3437652587890625,2.3593902587890625,2.515634775161743,2.7187538146972656,2.984370708465576,3.015618324279785,3.0781166553497314,3.1874876022338867,3.2499873638153076,3.3281092643737793,3.453105926513672,3.4843549728393555,3.5624773502349854,3.593726396560669,3.796844005584717,4.0780861377716064,4.406200408935547,4.468697786331177,4.781190395355225,4.828062057495117,4.999932289123535,5.109303712844849,5.328047037124634,5.4217939376831055,5.499915361404419,5.6092870235443115,5.781157732009888,6.078022241592407,6.421762704849243,6.796750068664551,7.359233379364014,7.437355995178223,7.765469551086426,7.968594074249268,8.23420524597168,8.43747854232788,8.7655930519104,9.015585660934448,9.249953269958496,10.21867299079895,10.73444390296936,11.06255841255188,11.375047445297241,12.031278371810913,12.593759536743164,13.95309329032898,14.343704462051392,14.62494683265686,14.984310150146484,15.359298944473267,15.51554274559021,15.703038215637207,15.953029155731201,16.187398195266724,17.14049243927002,17.624852895736694,18.390454053878784,19.890406847000122,20.390390872955322,21.26536273956299,21.90596890449524,22.609070777893066,24.24964451789856,24.859002590179443,28.843251943588257,31.671287775039673,32.64000725746155,35.31179928779602,37.624226331710815,39.17105317115784,59.81103205680847,73.71877336502075,89.93227672576904,165.21796250343323,302.3739411830902,352.960684299469</t>
  </si>
  <si>
    <t>1,1,19,45,47,52,54,67,74,76,78,84,98,100,104,105,112,121,133,134,137,142,145,148,154,155,159,160,169,182,197,200,214,216,224,229,239,243,247,252,260,273,289,306,331,335,350,359,371,380,395,406,417,461,484,499,513,543,568,629,647,660,676,693,700,709,720,731,774,796,831,899,921,961,990,1022,1096,1124,1305,1433,1477,1598,1703,1773,2709,3339,4074,7479,13692,15983</t>
  </si>
  <si>
    <t>40:38.0</t>
  </si>
  <si>
    <t>46:41.4</t>
  </si>
  <si>
    <t>-1.5699665948374923,-1.5699665948374923,-1.5699665948374923,-1.5699665948374923,-1.5699665948374923,-1.5699665948374923,-1.5699665948374923,-1.5699665948374923,-1.5699665948374923,-1.5699665948374923,-1.5699665948374923,-1.5699665948374923,-1.5699665948374923,-1.5699665948374923,-1.5699665948374923,-1.5699665948374923,-1.5699665948374923,-1.5699665948374923,-1.5699665948374923,-1.5699665948374923,-1.5699665948374923,-1.5699665948374923,-1.5699665948374923,-1.5699665948374923,-1.5699665948374923,-1.5699665948374923,-1.5699665948374923,-1.5699665948374923,-1.5699665948374923,-1.5699665948374923</t>
  </si>
  <si>
    <t>1172443436829963999107018337751722235653058,1172443436829963999107018337751722235653058,1172443436829963999107018337751722235653058,1172443436829963999107018337751722235653058,1172443436829963999107018337751722235653058,1172443436829963999107018337751722235653058,1172443436829963999107018337751722235653058,1172443436829963999107018337751722235653058,1172443436829963999107018337751722235653058,1172443436829963999107018337751722235653058,1172443436829963999107018337751722235653058,1172443436829963999107018337751722235653058,1172443436829963999107018337751722235653058,1172443436829963999107018337751722235653058,1172443436829963999107018337751722235653058,1172443436829963999107018337751722235653058,1172443436829963999107018337751722235653058,1172443436829963999107018337751722235653058,1172443436829963999107018337751722235653058,1172443436829963999107018337751722235653058,1172443436829963999107018337751722235653058,1172443436829963999107018337751722235653058,1172443436829963999107018337751722235653058,1172443436829963999107018337751722235653058,1172443436829963999107018337751722235653058,1172443436829963999107018337751722235653058,1172443436829963999107018337751722235653058,1172443436829963999107018337751722235653058,1172443436829963999107018337751722235653058,1172443436829963999107018337751722235653058</t>
  </si>
  <si>
    <t>-6.296195455886658,-5.699673486224137,-4.925899675616306,-4.8014098665630645,-4.27717292676328,-4.179641559335923,-3.986639154977975,-3.912563981927499,-3.874509385792594,-3.870326312238082,-3.704563203323043,-3.638804792084521,-3.4907951401190687,-3.467035235512564,-3.453776687874434,-3.382634174609272,-3.293235812656922,-3.2638500548310265,-3.200534704076809,-3.131915020093209,-3.0622654095633024,-3.000117390610435,-2.9932874330031916,-2.9850987170843615,-2.9442085625213252,-2.8991854605301177,-2.889145701866731,-2.8483919640542013,-2.7874276876806823,-2.761283541943233,-2.7431483314349396,-2.6737723169087184,-2.601789323057394,-2.569371487037454,-2.505006933031533,-2.4881763207808487,-2.372878519587217,-2.3535470438941304,-2.2880794288130746,-2.251687093132343,-2.239899462856158,-2.2307945971063425,-2.2281508334267963,-2.173553096158691,-2.167285344383991,-2.1483409175301063,-2.1190529559097073,-2.099277163033375,-2.094177775384682,-2.0891914522976553,-2.0888494315716106,-2.051106428478622,-1.9624825210675267,-1.9624825210675263,-1.919383775209338,-1.893534187712842,-1.8824756336134942,-1.83689414507423,-1.8233840408424524,-1.8028021873939966,-1.7855244241810708,-1.7742636161902854,-1.774263616190285,-1.7705418560127613,-1.7429260898857368,-1.7348883075264672,-1.7299204486254596,-1.7299204486254582,-1.7241813519542106,-1.7020771423720351,-1.685082711674375,-1.6802065913101722,-1.6590318097899919,-1.6430825955286323,-1.6355317765672368,-1.630461399968438,-1.5857078729120462,-1.5736106292775276,-1.571236128295064,-1.5701922878127088,-1.5699665948374923</t>
  </si>
  <si>
    <t>0.04686760902404785,0.3312962055206299,0.9719016551971436,1.1906445026397705,1.3312656879425049,1.5968818664550781,1.6437554359436035,1.6906285285949707,1.9532124996185303,2.2200725078582764,2.329444408416748,2.720057249069214,3.0169217586517334,3.282538414001465,3.40753436088562,3.5481560230255127,3.673151731491089,3.7044005393981934,3.9856433868408203,4.032515287399292,4.188760280609131,4.360629558563232,4.891864061355591,4.923113584518433,5.03248405456543,5.204353332519531,5.469971179962158,5.7512123584747314,5.891831636428833,6.063701391220093,6.6886820793151855,6.735557317733765,7.329288482666016,7.8761444091796875,7.9698920249938965,7.985517501831055,8.454252004623413,8.813615322113037,10.047951459884644,10.641683101654053,11.141667366027832,12.360378980636597,12.891612768173218,13.219727516174316,13.719711542129517,13.84470796585083,14.37594223022461,15.688401222229004,16.657119274139404,16.766491174697876,17.282101154327393,17.688337564468384,18.297693014144897,19.532030820846558,20.06326723098755,20.688244581222534,21.156978607177734,22.016327381134033,24.218765020370483,25.98433494567871,26.281201124191284,27.24992036819458,28.04677128791809,28.890496253967285,29.218608856201172,29.906087398529053,30.296700954437256,38.82795286178589,41.31224870681763,42.65595602989197,43.60905385017395,44.73401641845703,47.21831393241882,54.92119741439819,68.0770366191864,75.23306155204773,80.26415491104126,82.85935378074646,114.68698740005493,121.7023937702179,141.6392698287964</t>
  </si>
  <si>
    <t>1,13,42,52,58,70,72,74,86,98,103,121,134,146,152,158,164,165,178,180,187,195,219,220,225,233,245,258,264,272,300,302,329,354,358,359,380,397,452,479,502,557,581,596,618,624,648,707,751,756,779,797,825,880,904,933,954,993,1092,1171,1184,1228,1264,1302,1317,1348,1366,1751,1863,1924,1967,2018,2130,2478,3072,3395,3623,3740,5177,5493,6395</t>
  </si>
  <si>
    <t>33:13.5</t>
  </si>
  <si>
    <t>40:36.4</t>
  </si>
  <si>
    <t>-1.5644322676993327,-1.5644322676993327,-1.5644322676993327,-1.5644322676993327,-1.5644322676993327,-1.5644322676993327,-1.5644322676993327,-1.5644322676993327,-1.5644322676993327,-1.5644322676993327,-1.5644322676993327,-1.5644322676993327,-1.5644322676993327,-1.5644322676993327,-1.5644322676993327,-1.5644322676993327,-1.5644322676993327,-1.5644322676993327,-1.5644322676993327,-1.5644322676993327,-1.5644322676993327,-1.5644322676993327,-1.5644322676993327,-1.5644322676993327,-1.5644322676993327,-1.5644322676993327,-1.5644322676993327,-1.5644322676993327,-1.5644322676993327,-1.5644322676993327</t>
  </si>
  <si>
    <t>1063637843347026993176368324306900846243776,1063637843347026993176368324306900846243776,1063637843347026993176368324306900846243776,1063637843347026993176368324306900846243776,1063637843347026993176368324306900846243776,1063637843347026993176368324306900846243776,1063637843347026993176368324306900846243776,1063637843347026993176368324306900846243776,1063637843347026993176368324306900846243776,1063637843347026993176368324306900846243776,1063637843347026993176368324306900846243776,1063637843347026993176368324306900846243776,1063637843347026993176368324306900846243776,1063637843347026993176368324306900846243776,1063637843347026993176368324306900846243776,1063637843347026993176368324306900846243776,1063637843347026993176368324306900846243776,1063637843347026993176368324306900846243776,1063637843347026993176368324306900846243776,1063637843347026993176368324306900846243776,1063637843347026993176368324306900846243776,1063637843347026993176368324306900846243776,1063637843347026993176368324306900846243776,1063637843347026993176368324306900846243776,1063637843347026993176368324306900846243776,1063637843347026993176368324306900846243776,1063637843347026993176368324306900846243776,1063637843347026993176368324306900846243776,1063637843347026993176368324306900846243776,1063637843347026993176368324306900846243776</t>
  </si>
  <si>
    <t>-6.620036802309982,-6.42336105418288,-6.324070748444228,-5.66218397726875,-5.578143107472835,-5.461018774177919,-5.23476605945484,-5.229176432054796,-5.19075127206269,-5.017694199278153,-4.91546997059764,-4.513804146108009,-4.4474319053305065,-4.376075938624639,-4.358243287618893,-4.335872747766109,-4.323015833296785,-4.194867544946575,-4.172391661728637,-4.159818410483963,-4.081627945015333,-4.000774293130737,-3.952636281125143,-3.857943007676065,-3.768665639483173,-3.6875853218264036,-3.669519314327816,-3.5954369084076148,-3.586631575965509,-3.5693632349223448,-3.5606822266282796,-3.4572993657151594,-3.404064638962821,-3.3289716219247283,-3.3008982297511764,-3.2768563540514126,-3.2487832061127815,-3.208882763754928,-3.186378462375244,-3.1242218842376355,-3.0960831715691493,-3.0339131427813797,-3.001529215100157,-2.9615483882387617,-2.9564619162894084,-2.9543768511563187,-2.855195816220053,-2.771245728883775,-2.729959854963188,-2.6490062746511835,-2.629029765317833,-2.596799492570545,-2.3767800597563697,-2.363571528034487,-2.34686827547891,-2.3450827306668294,-2.3040420188628854,-2.295474072569661,-2.2787594305951737,-2.2302942363803506,-2.1095712139781644,-2.0988047509559857,-2.012745841004508,-1.9991907105401512,-1.9989662792055602,-1.995068597183045,-1.9853165377259114,-1.9730753656051434,-1.942192824512822,-1.9421928245128213,-1.9267605166390525,-1.9199445496617844,-1.898357222915549,-1.8556474627537325,-1.8527629226513336,-1.845312964343287,-1.8291097286715217,-1.8089472814500591,-1.7997997954078906,-1.7613987254659886,-1.7595558359909542,-1.752255232867524,-1.7425154045858493,-1.7361471634369658,-1.7279105530724517,-1.7247938348140543,-1.7095637315072048,-1.7082607781592636,-1.7082607781592634,-1.701196128145616,-1.681254459322415,-1.670398054060631,-1.6458614406935652,-1.6125905900683188,-1.6125905900683186,-1.6076452042866622,-1.607346720770271,-1.5947814139784766,-1.5830805639967722,-1.583080563996771,-1.5686603646501815,-1.5682952733247013,-1.568295273324701,-1.5644322676993336,-1.5644322676993334,-1.564432267699333,-1.5644322676993327</t>
  </si>
  <si>
    <t>0.04686880111694336,0.11271858215332031,0.5033302307128906,0.5970785617828369,0.6908245086669922,0.7689471244812012,0.9251923561096191,1.0814383029937744,1.143934965133667,1.1751842498779297,1.3001816272735596,1.3783040046691895,1.687678575515747,1.7031807899475098,1.7813055515289307,1.921926736831665,2.0469236373901367,2.078171730041504,2.158578634262085,2.189828395843506,2.3304483890533447,2.3460731506347656,2.580439567565918,2.705436944961548,2.799182653427124,2.8148083686828613,3.033550500869751,3.330416202545166,3.408538818359375,3.4554121494293213,3.5647854804992676,3.6585309505462646,4.096017122268677,4.174139499664307,4.424133539199829,4.611627101898193,4.720999240875244,4.845993757247925,5.220983505249023,5.517847299575806,5.6897172927856445,5.89283561706543,6.064705848693848,6.424069404602051,6.68968939781189,6.924053430557251,7.220919370651245,7.377164363861084,7.5802834033966064,7.705280303955078,8.861494064331055,9.314604759216309,9.502100229263306,9.59584665298462,10.236449480056763,10.54893970489502,11.033299922943115,12.43950629234314,14.29882287979126,18.767436981201172,20.546897411346436,21.35937237739563,27.577926874160767,28.843512535095215,32.56214618682861,33.87460660934448,34.98394560813904,35.062068939208984,35.218313217163086,38.093223094940186,39.108816146850586,40.56189680099487,44.71801567077637,49.03127098083496,51.24995160102844,52.171797037124634,53.54675531387329,53.656126976013184,60.859025716781616,61.60900259017944,68.03067564964294,69.07751822471619,69.28063678741455,70.5930962562561,89.98427677154541,101.07767748832703,102.65575242042542,106.39001059532166,111.87498617172241,117.28106808662415,122.12466645240784,122.15591549873352,122.87464165687561,178.32782077789307,189.37435007095337,215.18755102157593,219.0155553817749,229.54686284065247,236.4372730255127,245.59323811531067,251.9367880821228,255.85854029655457,292.04683208465576,309.9525227546692,310.57750248908997,317.37416434288025,345.23447728157043</t>
  </si>
  <si>
    <t>1,3,21,25,29,33,40,47,50,51,57,60,74,75,78,85,90,92,95,97,103,104,114,120,124,125,135,148,152,154,159,163,183,187,198,206,211,217,234,247,255,264,272,288,300,310,324,331,340,346,398,418,427,431,460,474,496,560,644,846,926,963,1245,1302,1470,1529,1579,1583,1590,1721,1767,1833,2022,2217,2316,2358,2420,2425,2752,2786,3076,3124,3133,3192,4068,4570,4641,4810,5057,5302,5521,5522,5555,8063,8562,9728,9900,10376,10687,11100,11388,11565,13199,14009,14037,14344,15604</t>
  </si>
  <si>
    <t>00:59.1</t>
  </si>
  <si>
    <t>06:45.1</t>
  </si>
  <si>
    <t>-1.5612676164455674,-1.5612676164455674,-1.5612676164455674,-1.5612676164455674,-1.5612676164455674,-1.5612676164455674,-1.5612676164455674,-1.5612676164455674,-1.5612676164455674,-1.5612676164455674,-1.5612676164455674,-1.5612676164455674,-1.5612676164455674,-1.5612676164455674,-1.5612676164455674,-1.5612676164455674,-1.5612676164455674,-1.5612676164455674,-1.5612676164455674,-1.5612676164455674,-1.5612676164455674,-1.5612676164455674,-1.5612676164455674,-1.5612676164455674,-1.5612676164455674,-1.5612676164455674,-1.5612676164455674,-1.5612676164455674,-1.5612676164455674,-1.5612676164455674</t>
  </si>
  <si>
    <t>355893466452661303442717262992224486775794,355893466452661303442717262992224486775794,355893466452661303442717262992224486775794,355893466452661303442717262992224486775794,355893466452661303442717262992224486775794,355893466452661303442717262992224486775794,355893466452661303442717262992224486775794,355893466452661303442717262992224486775794,355893466452661303442717262992224486775794,355893466452661303442717262992224486775794,355893466452661303442717262992224486775794,355893466452661303442717262992224486775794,355893466452661303442717262992224486775794,355893466452661303442717262992224486775794,355893466452661303442717262992224486775794,355893466452661303442717262992224486775794,355893466452661303442717262992224486775794,355893466452661303442717262992224486775794,355893466452661303442717262992224486775794,355893466452661303442717262992224486775794,355893466452661303442717262992224486775794,355893466452661303442717262992224486775794,355893466452661303442717262992224486775794,355893466452661303442717262992224486775794,355893466452661303442717262992224486775794,355893466452661303442717262992224486775794,355893466452661303442717262992224486775794,355893466452661303442717262992224486775794,355893466452661303442717262992224486775794,355893466452661303442717262992224486775794</t>
  </si>
  <si>
    <t>-6.564590470103882,-6.3815391605558895,-5.955771219049718,-5.384446171459807,-5.292870004357942,-5.159113542999722,-4.888592644332071,-4.852706538700254,-4.82010432918518,-4.692682803591348,-4.540465277492553,-4.528317919843195,-4.4822816155162055,-4.461174684985184,-4.418937400475069,-4.2344676976610005,-4.191085803817812,-4.146473452811922,-4.05501651210073,-4.00201448266455,-3.953078705467802,-3.8593198721075392,-3.799739616978422,-3.770879984332431,-3.741195258648268,-3.691368513918371,-3.5674787420707896,-3.3868395750753404,-3.334915761514025,-3.2674063334978007,-3.160547306014924,-3.047806393650568,-2.9137501271037736,-2.8585376539385154,-2.840723074609475,-2.732879916766389,-2.7100990841753774,-2.6419571519712024,-2.5699768004344796,-2.466052915291513,-2.4470262072080584,-2.4302823446118498,-2.4292312730990324,-2.38402674334609,-2.324884850239176,-2.2981761760771753,-2.2889445063612714,-2.2394246625897845,-2.2181265661019878,-2.1611908540450417,-2.151313456916654,-2.0967111334999307,-2.0882617641643373,-2.074881126246335,-2.0593331266348973,-2.0505141692076347,-2.0294672560469946,-2.0135603793986423,-1.988088365767383,-1.9397174849211745,-1.938272281543579,-1.9357331338441195,-1.9310997591770325,-1.9309220051930127,-1.9227743753540922,-1.9179879295685787,-1.9099924164924549,-1.8930934061534743,-1.8479837697436339,-1.8440272338525763,-1.8421744562269198,-1.8382179203242155,-1.8301670116526851,-1.8225170907585615,-1.8206224937228919,-1.7989438721132722,-1.7941597237210878,-1.761415445769005,-1.745478394310884,-1.735747310852087,-1.7271557987530675,-1.7247883481213981,-1.7068280895381585,-1.692802921145186,-1.6264423163584247,-1.6264423163584243,-1.5612676164455674</t>
  </si>
  <si>
    <t>0.04687333106994629,0.14283967018127441,0.1740891933441162,0.2834596633911133,0.3303334712982178,0.45533037185668945,0.8771922588348389,1.2209300994873047,1.4396734237670898,1.4552991390228271,1.533421516418457,1.5646705627441406,1.5959196090698242,1.611544132232666,1.6896657943725586,1.7052912712097168,1.8125464916229248,1.8437957763671875,1.8906691074371338,1.9687917232513428,2.000041961669922,2.0950918197631836,2.1874847412109375,2.234361410140991,2.3593575954437256,2.609348773956299,2.781219482421875,3.1405818462371826,3.6718156337738037,3.687441349029541,4.046803712844849,4.18742561340332,4.249922513961792,4.359294176101685,4.531163692474365,4.98427414894104,5.2186431884765625,5.265517950057983,5.374887228012085,5.484260082244873,5.999869346618652,6.546725273132324,6.593600034713745,6.656097173690796,6.921715021133423,7.406073570251465,8.702908515930176,9.468510150909424,10.10911512374878,11.26532769203186,11.40595006942749,11.687190771102905,12.171550512313843,12.4840407371521,14.921464204788208,15.530820608139038,20.71815776824951,21.53063154220581,26.905463933944702,30.217860221862793,31.592817783355713,33.624003171920776,33.95212149620056,34.436476945877075,35.545817613601685,36.28016948699951,36.68640947341919,36.79577827453613,36.84265184402466,37.17076754570007,37.28013896942139,37.46763586997986,37.68637537956238,37.87387013435364,41.26438927650452,41.733123779296875,45.42178177833557,47.59359002113342,59.90570521354675,75.57774639129639,76.20272827148438,81.06195068359375,92.93660831451416,95.43653535842896,119.07780742645264,120.07777738571167,125.09363198280334</t>
  </si>
  <si>
    <t>1,5,6,11,13,19,38,54,64,65,68,70,71,72,75,76,81,82,84,88,89,94,98,100,106,117,125,141,165,166,182,188,191,196,204,224,235,237,242,247,270,295,297,300,312,334,393,428,457,510,516,529,551,565,676,704,939,976,1219,1369,1432,1524,1539,1561,1612,1645,1664,1669,1671,1686,1691,1699,1709,1718,1871,1892,2059,2158,2716,3426,3455,3674,4213,4326,5395,5440,5667</t>
  </si>
  <si>
    <t>26:53.4</t>
  </si>
  <si>
    <t>37:41.9</t>
  </si>
  <si>
    <t>-2.3005091893856378,-2.3005091893856378,-2.3005091893856378,-2.3005091893856378,-2.3005091893856378,-2.3005091893856378,-2.3005091893856378,-2.3005091893856378,-2.3005091893856378,-2.3005091893856378,-2.3005091893856378,-2.3005091893856378,-2.3005091893856378,-2.3005091893856378,-2.3005091893856378,-2.3005091893856378,-2.3005091893856378,-2.3005091893856378,-2.3005091893856378,-2.3005091893856378,-2.3005091893856378,-2.3005091893856378,-2.3005091893856378,-2.3005091893856378,-2.3005091893856378,-2.3005091893856378,-2.3005091893856378,-2.3005091893856378,-2.3005091893856378,-2.3005091893856378</t>
  </si>
  <si>
    <t>756472508734804281787851201368914415721422782446011628,756472508734804281787851201368914415721422782446011628,756472508734804281787851201368914415721422782446011628,756472508734804281787851201368914415721422782446011628,756472508734804281787851201368914415721422782446011628,756472508734804281787851201368914415721422782446011628,756472508734804281787851201368914415721422782446011628,756472508734804281787851201368914415721422782446011628,756472508734804281787851201368914415721422782446011628,756472508734804281787851201368914415721422782446011628,756472508734804281787851201368914415721422782446011628,756472508734804281787851201368914415721422782446011628,756472508734804281787851201368914415721422782446011628,756472508734804281787851201368914415721422782446011628,756472508734804281787851201368914415721422782446011628,756472508734804281787851201368914415721422782446011628,756472508734804281787851201368914415721422782446011628,756472508734804281787851201368914415721422782446011628,756472508734804281787851201368914415721422782446011628,756472508734804281787851201368914415721422782446011628,756472508734804281787851201368914415721422782446011628,756472508734804281787851201368914415721422782446011628,756472508734804281787851201368914415721422782446011628,756472508734804281787851201368914415721422782446011628,756472508734804281787851201368914415721422782446011628,756472508734804281787851201368914415721422782446011628,756472508734804281787851201368914415721422782446011628,756472508734804281787851201368914415721422782446011628,756472508734804281787851201368914415721422782446011628,756472508734804281787851201368914415721422782446011628</t>
  </si>
  <si>
    <t>-7.952129806646259,-7.625954721646733,-7.55923966244099,-7.444975663069386,-7.421946391087827,-7.347712979471383,-7.2419397425372996,-7.148272495857582,-7.093190447440209,-7.020655949846531,-6.936484187721623,-6.896889112355419,-6.794608059916676,-6.7005089537377005,-6.045520162454574,-5.93960469195321,-5.854082085599304,-5.628903683348827,-5.590284761659297,-5.41441787763576,-5.411925445574571,-5.3989692190966805,-5.35834244455459,-5.16418573222921,-5.163226498946042,-5.052758007872744,-5.039688707269241,-4.869176706891973,-4.829601696983824,-4.787652611555964,-4.702484019661201,-4.702177406132215,-4.669857723833664,-4.556208484559057,-4.407682493825962,-4.336771421069388,-4.204010794880604,-4.160616899303711,-4.04388431492887,-4.014803599223739,-3.9222845909683257,-3.8844503285308414,-3.785290513813086,-3.72742541466857,-3.6892056777712936,-3.6866090884564966,-3.6067346041120047,-3.565927403711524,-3.504144544520316,-3.4631997110152337,-3.4471965457947276,-3.422155358000235,-3.263422276359782,-3.200533562367176,-3.1623633402431857,-3.133056723843223,-3.0966577342918904,-3.0300642835540224,-2.9562407979775367,-2.934786770478939,-2.927601478023752,-2.9232608320940896,-2.7504604132930432,-2.7450886006765276,-2.735464252605996,-2.7200928741530612,-2.7174241334603217,-2.6765140948877417,-2.6593967776751337,-2.6563304444813873,-2.646510193982631,-2.6418745761967806,-2.6197318851986475,-2.6039690210935227,-2.5351718634724825,-2.5132742784541637,-2.487913826369575,-2.4614121561660935,-2.42206529270973,-2.421655247208899,-2.4045189406945413,-2.404061915127656,-2.4038342085128246,-2.4038342085128237,-2.393850212750871,-2.3938502127508707,-2.3442394666727404,-2.335626277799607,-2.3289952246177466,-2.325380236203166,-2.3253802362031655,-2.3252112033763908,-2.3212203556351403,-2.3073798576282027,-2.307379857628202,-2.3073798576282014,-2.3073798576282005,-2.305527419097393,-2.300509189385639,-2.300509189385638,-2.3005091893856378</t>
  </si>
  <si>
    <t>0.06498122215270996,0.5024681091308594,0.7524597644805908,0.9243297576904297,0.9868285655975342,1.3149430751800537,1.3461918830871582,1.471186637878418,1.6274333000183105,1.8909335136413574,1.9844460487365723,2.187505006790161,2.21875262260437,2.3125007152557373,2.468745470046997,3.0468528270721436,3.312469720840454,3.624959945678711,3.8280770778656006,3.859326124191284,3.8905751705169678,4.015572547912598,4.2186901569366455,4.374935626983643,4.546804904937744,4.671802043914795,4.968666315078735,5.124913930892944,5.35927939414978,5.4842753410339355,5.546773433685303,5.640522003173828,5.703018426895142,5.7967689037323,5.8592658042907715,6.171754360198975,6.203003644943237,6.42174768447876,6.687364339828491,6.781111001968384,6.937858581542969,7.4687488079071045,7.749988555908203,8.468717098236084,8.656211376190186,9.20306944847107,9.374937772750854,9.609306335449219,10.031167268753052,10.812392950057983,11.156131982803345,11.374876260757446,11.671743154525757,12.249850511550903,12.450459003448486,12.57545518875122,12.903570890426636,13.122313499450684,13.747295141220093,14.01291012763977,14.075410604476929,14.24728012084961,14.278527975082397,14.80976128578186,14.841010332107544,15.075378179550171,16.54408097267151,18.575268507003784,21.55954885482788,22.09078311920166,33.137312173843384,34.34039902687073,34.76226282119751,36.21533942222595,40.44958233833313,40.902693033218384,41.543299198150635,45.12131071090698,45.51192498207092,47.66810631752014,49.27743077278137,51.01564359664917,52.8124635219574,72.60922622680664,83.79637694358826,87.5150089263916,96.43660473823547,112.98296284675598,127.5937819480896,138.89030361175537,141.6402187347412,156.9366147518158,175.92039513587952,192.65618205070496,197.82789397239685,221.54590129852295,239.26409602165222,253.68733477592468,294.43605852127075,304.40449690818787,615.6872563362122</t>
  </si>
  <si>
    <t>1,13,21,26,28,38,39,43,48,56,59,65,66,69,74,92,100,110,116,117,118,122,128,133,138,142,151,156,163,167,169,172,174,177,179,189,190,197,205,208,213,229,238,260,266,283,288,295,308,332,342,349,358,376,382,386,396,403,422,430,432,437,438,454,455,462,506,569,660,676,1015,1052,1065,1109,1241,1255,1275,1384,1396,1464,1513,1566,1621,2230,2579,2693,2966,3471,3923,4268,4352,4821,5415,5927,6085,6818,7364,7811,9067,9372,18959</t>
  </si>
  <si>
    <t>40:44.2</t>
  </si>
  <si>
    <t>51:33.3</t>
  </si>
  <si>
    <t>-2.172600573482647,-2.172600573482647,-2.172600573482647,-2.172600573482647,-2.172600573482647,-2.172600573482647,-2.172600573482647,-2.172600573482647,-2.172600573482647,-2.172600573482647,-2.172600573482647,-2.172600573482647,-2.172600573482647,-2.172600573482647,-2.172600573482647,-2.172600573482647,-2.172600573482647,-2.172600573482647,-2.172600573482647,-2.172600573482647,-2.172600573482647,-2.172600573482647,-2.172600573482647,-2.172600573482647,-2.172600573482647,-2.172600573482647,-2.172600573482647,-2.172600573482647,-2.172600573482647,-2.172600573482647</t>
  </si>
  <si>
    <t>754746275044872134634604894283705045635023415580833686,754746275044872134634604894283705045635023415580833686,754746275044872134634604894283705045635023415580833686,754746275044872134634604894283705045635023415580833686,754746275044872134634604894283705045635023415580833686,754746275044872134634604894283705045635023415580833686,754746275044872134634604894283705045635023415580833686,754746275044872134634604894283705045635023415580833686,754746275044872134634604894283705045635023415580833686,754746275044872134634604894283705045635023415580833686,754746275044872134634604894283705045635023415580833686,754746275044872134634604894283705045635023415580833686,754746275044872134634604894283705045635023415580833686,754746275044872134634604894283705045635023415580833686,754746275044872134634604894283705045635023415580833686,754746275044872134634604894283705045635023415580833686,754746275044872134634604894283705045635023415580833686,754746275044872134634604894283705045635023415580833686,754746275044872134634604894283705045635023415580833686,754746275044872134634604894283705045635023415580833686,754746275044872134634604894283705045635023415580833686,754746275044872134634604894283705045635023415580833686,754746275044872134634604894283705045635023415580833686,754746275044872134634604894283705045635023415580833686,754746275044872134634604894283705045635023415580833686,754746275044872134634604894283705045635023415580833686,754746275044872134634604894283705045635023415580833686,754746275044872134634604894283705045635023415580833686,754746275044872134634604894283705045635023415580833686,754746275044872134634604894283705045635023415580833686</t>
  </si>
  <si>
    <t>-7.317995969946558,-7.079993743251026,-7.048381214654957,-6.78182218335,-6.048047192559881,-6.013056844848183,-5.851864807424354,-5.522560018724725,-5.48581786924202,-5.292988656753406,-5.260369044207501,-5.159302387902203,-4.876455168778312,-4.81305736957432,-4.805562251744188,-4.734078507660552,-4.578718262587406,-4.514340799061451,-4.432068278895659,-4.426661932317544,-4.419437949705954,-4.405196214712294,-4.284357460534848,-4.212366556603013,-4.211631639833393,-4.198529735394857,-4.190205269337367,-3.9918487146440365,-3.9821626248741304,-3.96403173560909,-3.9517653104620285,-3.9453959057733763,-3.88077686811525,-3.737843304389303,-3.5872634775642966,-3.508077078778644,-3.4583611040415665,-3.4483354532188404,-3.4472584421947765,-3.445093730143844,-3.249080369162741,-3.1577100694117544,-3.088936397488919,-2.9929346299231683,-2.944258778192437,-2.9279735855058133,-2.8910387256299015,-2.888123808682467,-2.86437607863717,-2.773115131761478,-2.747265770984523,-2.7257719036107284,-2.6756225247919367,-2.660477955670272,-2.642684146456678,-2.5860849211637236,-2.5709356377460875,-2.5575526370687567,-2.5575151690457467,-2.527628070901948,-2.473411038652834,-2.4598047229817506,-2.439825933559116,-2.4154462826786416,-2.4154126852918463,-2.4111936328886303,-2.3615776540161515,-2.3510874569909768,-2.350562736904349,-2.3017453810573754,-2.2908254778635015,-2.2826554384761817,-2.260007191569572,-2.2532927263983717,-2.25329272639837,-2.228826304390274,-2.227730171669031,-2.1768919616379483,-2.1761165875632273,-2.176116587563226,-2.1760012775365403,-2.17600127753654,-2.172600573482647</t>
  </si>
  <si>
    <t>0.06472349166870117,0.4865858554840088,0.8459501266479492,0.9396970272064209,1.0490670204162598,1.1428155899047852,1.6896731853485107,1.8906757831573486,1.953172206878662,2.0781681537628174,2.2825472354888916,2.345046281814575,2.5012900829315186,2.798157215118408,2.829404830932617,2.891903877258301,3.1575207710266113,3.45438551902771,3.7512519359588623,3.969994068145752,4.001243352890015,4.157489776611328,4.423105001449585,4.485604286193848,4.516853332519531,4.5793540477752686,4.64184832572937,4.813717603683472,4.969964027404785,5.06370997428894,5.360575914382935,5.423074960708618,5.563695430755615,5.876184463500977,6.907402515411377,7.516759157180786,7.797999382019043,8.235485792160034,8.751094579696655,9.016712427139282,9.32920241355896,9.657315969467163,10.016680717468262,10.657285451889038,11.67287826538086,12.89159107208252,14.688409566879272,15.782126426696777,16.609458208084106,17.312562465667725,17.95316743850708,18.984387636184692,20.015602827072144,20.859326362609863,31.23400068283081,33.35893416404724,35.2651252746582,37.061944246292114,45.14059638977051,53.2965886592865,63.921255588531494,67.12428069114685,69.09296822547913,74.85841369628906,96.26500272750854,111.59365749359131,113.3748517036438,116.9841136932373,120.62462401390076,150.3277130126953,169.42086601257324,172.85941648483276,174.64060950279236,177.06240844726562,210.15589475631714,263.6404404640198,297.68624997138977,306.8441174030304,316.3906936645508,349.40528440475464,354.5301239490509,409.155624628067,492.6076879501343</t>
  </si>
  <si>
    <t>1,13,24,27,30,33,50,56,58,62,68,70,75,84,85,87,95,104,113,120,121,126,134,136,137,139,141,146,151,154,163,165,169,179,210,229,238,251,267,275,285,295,306,326,357,394,449,482,507,529,549,581,613,640,960,1027,1085,1141,1390,1642,1969,2068,2132,2313,2975,3446,3504,3615,3727,4644,5234,5341,5396,5470,6491,8142,9191,9472,9765,10787,10944,12621,15191</t>
  </si>
  <si>
    <t>51:34.9</t>
  </si>
  <si>
    <t>02:24.1</t>
  </si>
  <si>
    <t>-2.1655522242233753,-2.1655522242233753,-2.1655522242233753,-2.1655522242233753,-2.1655522242233753,-2.1655522242233753,-2.1655522242233753,-2.1655522242233753,-2.1655522242233753,-2.1655522242233753,-2.1655522242233753,-2.1655522242233753,-2.1655522242233753,-2.1655522242233753,-2.1655522242233753,-2.1655522242233753,-2.1655522242233753,-2.1655522242233753,-2.1655522242233753,-2.1655522242233753,-2.1655522242233753,-2.1655522242233753,-2.1655522242233753,-2.1655522242233753,-2.1655522242233753,-2.1655522242233753,-2.1655522242233753,-2.1655522242233753,-2.1655522242233753,-2.1655522242233753</t>
  </si>
  <si>
    <t>276684779038351545184549043107676769954930604903802388,276684779038351545184549043107676769954930604903802388,276684779038351545184549043107676769954930604903802388,276684779038351545184549043107676769954930604903802388,276684779038351545184549043107676769954930604903802388,276684779038351545184549043107676769954930604903802388,276684779038351545184549043107676769954930604903802388,276684779038351545184549043107676769954930604903802388,276684779038351545184549043107676769954930604903802388,276684779038351545184549043107676769954930604903802388,276684779038351545184549043107676769954930604903802388,276684779038351545184549043107676769954930604903802388,276684779038351545184549043107676769954930604903802388,276684779038351545184549043107676769954930604903802388,276684779038351545184549043107676769954930604903802388,276684779038351545184549043107676769954930604903802388,276684779038351545184549043107676769954930604903802388,276684779038351545184549043107676769954930604903802388,276684779038351545184549043107676769954930604903802388,276684779038351545184549043107676769954930604903802388,276684779038351545184549043107676769954930604903802388,276684779038351545184549043107676769954930604903802388,276684779038351545184549043107676769954930604903802388,276684779038351545184549043107676769954930604903802388,276684779038351545184549043107676769954930604903802388,276684779038351545184549043107676769954930604903802388,276684779038351545184549043107676769954930604903802388,276684779038351545184549043107676769954930604903802388,276684779038351545184549043107676769954930604903802388,276684779038351545184549043107676769954930604903802388</t>
  </si>
  <si>
    <t>-7.102239917787041,-7.072651338689219,-6.6716804298649715,-6.437107660887447,-6.41439127529252,-6.410766010586818,-6.3671258063327745,-6.365200165946953,-6.26322884357989,-6.176335485015565,-5.96068292822473,-5.785064814211227,-5.751144407053955,-5.657495617336388,-5.6440723110792765,-5.550766351383894,-5.387547319205277,-5.374209108422033,-5.305505217816076,-5.254250160960311,-5.176531833641243,-5.167167438571723,-5.14987313280195,-5.068661907552155,-5.033427330648307,-4.938110385041692,-4.879538038278046,-4.853806174944593,-4.752238693702202,-4.681551534646221,-4.616177100565913,-4.608367278600518,-4.601839533828605,-4.592650521255766,-4.575941690721364,-4.560175454124614,-4.512060924921499,-4.5062531730020865,-4.430874302418452,-4.322670959314909,-4.233410719303242,-3.9835192318577173,-3.875948728903541,-3.875337787945369,-3.8320035780657644,-3.8041253618988935,-3.7016524805501345,-3.659610734535067,-3.6192731367089155,-3.476712727711891,-3.4168250294741904,-3.395720046626205,-3.374142865169359,-3.3526300709275985,-3.303508528664066,-3.289934795479602,-3.2493762278143534,-3.230633988875994,-3.2288162104537017,-3.2285807635747608,-3.220071098313357,-3.0953877884077543,-3.061581966966186,-3.0590394627886144,-3.029511143803316,-2.949192442078367,-2.9461890073538184,-2.8860332352471447,-2.839935371321486,-2.839935371321485,-2.8367240556269024,-2.834320278830471,-2.8103426594612184,-2.794139904878799,-2.773480741151422,-2.7243137524252274,-2.6602616160724755,-2.6573329102763577,-2.6095718914991877,-2.5885889852241966,-2.541953465169297,-2.5294356270287714,-2.4815183345522405,-2.4657155680503013,-2.4559008818317762,-2.429171748769606,-2.393120158720841,-2.3850528881693114,-2.3737124954606976,-2.3410133637580652,-2.335501966809553,-2.3355019668095522,-2.3276402322161394,-2.3274184922788397,-2.3235448647454877,-2.2801941199554667,-2.2796833378246912,-2.279683337824691,-2.269839180279195,-2.2625190878333616,-2.2596209689106077,-2.252565015212285,-2.2513863046424034,-2.244539413346872,-2.2373475131561418,-2.2373371585194897,-2.236809961507303,-2.2343733204838965,-2.220083307173354,-2.2088490726746786,-2.192187460175712,-2.172032140108003,-2.1720321401080027,-2.166360237471105,-2.1663602374711046,-2.166360237471104,-2.165552224223376,-2.1655522242233753</t>
  </si>
  <si>
    <t>0.06576800346374512,0.45638084411621094,0.909492015838623,1.5032238960266113,1.6282200813293457,1.721966028213501,1.7844645977020264,1.8906731605529785,1.9219207763671875,1.9531700611114502,2.0156686305999756,2.250227689743042,2.312725305557251,2.343973159790039,2.5002195835113525,2.703338146209717,2.7970879077911377,2.8595824241638184,3.15644907951355,3.4845638275146484,3.9689247608184814,4.265789031982422,4.359535455703735,4.3907856941223145,4.422034502029419,4.640778064727783,4.875145435333252,5.281383037567139,5.5782482624053955,6.000110149383545,6.250102281570435,6.281351327896118,6.390722036361694,6.453220844268799,6.578217029571533,6.796960115432739,8.140668630599976,8.296913385391235,8.390660285949707,9.093763828277588,9.624996662139893,9.656245708465576,11.03121566772461,11.421814441680908,11.546811580657959,11.87492561340332,12.156167268753052,12.21866512298584,12.73427438735962,12.96864104270935,13.76549243927002,15.218571424484253,15.546687126159668,15.906049013137817,16.577902793884277,18.437220811843872,19.577808618545532,24.99951434135437,26.29634928703308,26.390987634658813,26.93749761581421,27.593725204467773,30.312390565872192,34.68725347518921,34.84349989891052,35.35910654067993,37.46841549873352,39.093366384506226,43.765607595443726,45.06243705749512,45.49992275238037,46.49989128112793,47.68735361099243,49.57791876792908,51.562232971191406,53.796536922454834,58.79909825325012,59.42407965660095,59.627197265625,59.97093653678894,61.267770528793335,79.65781998634338,91.57792043685913,99.24955534934998,103.65566849708557,106.62432408332825,107.21805667877197,113.26551938056946,118.96846461296082,119.68719220161438,119.74969005584717,131.42120552062988,133.57738184928894,152.5623652935028,153.40608739852905,156.4216182231903,159.1559088230133,183.6559133529663,193.65559911727905,194.42120027542114,197.63985013961792,265.3272478580475,267.89055609703064,268.3124165534973,288.46803617477417,292.04604935646057,296.9052736759186,309.70290207862854,311.0622351169586,314.2183880805969,317.7807743549347,353.8315939903259,360.143896818161,467.84306168556213,488.9361460208893,577.0465247631073,577.6558797359467,579.9839329719543</t>
  </si>
  <si>
    <t>1,12,26,44,48,51,53,56,57,58,60,67,69,70,75,81,84,86,95,105,120,129,132,133,134,141,148,161,170,183,191,192,195,197,201,208,249,254,257,278,294,295,337,349,353,363,372,374,390,397,422,467,477,488,509,566,601,767,807,810,827,847,931,1066,1071,1087,1152,1202,1345,1385,1399,1430,1467,1525,1587,1656,1810,1829,1835,1846,1886,2452,2820,3055,3191,3285,3304,3489,3667,3689,3691,4050,4117,4699,4725,4818,4902,5654,5964,5988,6086,8172,8250,8263,8883,8994,9144,9545,9587,9685,9796,10909,11103,14430,15081,17791,17810,17882</t>
  </si>
  <si>
    <t>48:31.0</t>
  </si>
  <si>
    <t>-2.129248401177836,-2.129248401177836,-2.129248401177836,-2.129248401177836,-2.129248401177836,-2.129248401177836,-2.129248401177836,-2.129248401177836,-2.129248401177836,-2.129248401177836,-2.129248401177836,-2.129248401177836,-2.129248401177836,-2.129248401177836,-2.129248401177836,-2.129248401177836,-2.129248401177836,-2.129248401177836,-2.129248401177836,-2.129248401177836,-2.129248401177836,-2.129248401177836,-2.129248401177836,-2.129248401177836,-2.129248401177836,-2.129248401177836,-2.129248401177836,-2.129248401177836,-2.129248401177836,-2.129248401177836</t>
  </si>
  <si>
    <t>715852698706785518187818283526283517984848049908020994,715852698706785518187818283526283517984848049908020994,715852698706785518187818283526283517984848049908020994,715852698706785518187818283526283517984848049908020994,715852698706785518187818283526283517984848049908020994,715852698706785518187818283526283517984848049908020994,715852698706785518187818283526283517984848049908020994,715852698706785518187818283526283517984848049908020994,715852698706785518187818283526283517984848049908020994,715852698706785518187818283526283517984848049908020994,715852698706785518187818283526283517984848049908020994,715852698706785518187818283526283517984848049908020994,715852698706785518187818283526283517984848049908020994,715852698706785518187818283526283517984848049908020994,715852698706785518187818283526283517984848049908020994,715852698706785518187818283526283517984848049908020994,715852698706785518187818283526283517984848049908020994,715852698706785518187818283526283517984848049908020994,715852698706785518187818283526283517984848049908020994,715852698706785518187818283526283517984848049908020994,715852698706785518187818283526283517984848049908020994,715852698706785518187818283526283517984848049908020994,715852698706785518187818283526283517984848049908020994,715852698706785518187818283526283517984848049908020994,715852698706785518187818283526283517984848049908020994,715852698706785518187818283526283517984848049908020994,715852698706785518187818283526283517984848049908020994,715852698706785518187818283526283517984848049908020994,715852698706785518187818283526283517984848049908020994,715852698706785518187818283526283517984848049908020994</t>
  </si>
  <si>
    <t>-7.956539677406761,-7.217557976178806,-7.015415351973111,-6.928318811109415,-6.624215112077679,-6.245861072355482,-5.735566585856655,-5.470224902441193,-5.253178396869004,-4.959920694279497,-4.894043659575137,-4.893654891577365,-4.737299443270141,-4.683018783103363,-4.5544770605384794,-4.357634564624701,-4.280514934205879,-4.157234899709223,-4.125549405669201,-4.070303374440146,-3.889981656952532,-3.8108675370721716,-3.75702549944221,-3.7389221076671637,-3.702579872473323,-3.6535859301274662,-3.5993880026317466,-3.59590099478491,-3.4783291234908127,-3.4653795812637864,-3.4391293803041916,-3.436347644033258,-3.4204059160414557,-3.2600217033523937,-3.2266491421518886,-3.224299797018305,-3.2227004776540484,-3.0244779016977,-2.9623131428543408,-2.943682822944797,-2.8771640265135825,-2.8264933344770493,-2.8122368155936717,-2.7537141009170956,-2.7471474103985147,-2.669352125328345,-2.6447571297191605,-2.6412394626664017,-2.628529559039366,-2.6171767558661276,-2.5359337828618354,-2.494671203156039,-2.4282551513263093,-2.4238782298388157,-2.365812604635549,-2.35610308915769,-2.341606998224761,-2.330788254975439,-2.2652192460085163,-2.265219246008516,-2.2601377212377827,-2.2555582872795954,-2.2290666582093874,-2.229066658209386,-2.2120281398603927,-2.2018965269038033,-2.198496950487802,-2.198496950487801,-2.15462201662728,-2.1462733745571336,-2.1462733745571327,-2.1412101822174607,-2.130463213204285,-2.1304632132042847,-2.130390782091097,-2.130390782091096,-2.129248401177836</t>
  </si>
  <si>
    <t>0.06574368476867676,0.3782351016998291,0.440732479095459,0.8469688892364502,1.0500884056091309,1.1907076835632324,1.5969455242156982,2.0960471630096436,2.455411672592163,2.8772735595703125,3.111640214920044,3.267885208129883,3.330383062362671,3.502253770828247,3.5647530555725098,3.627249240875244,3.9241154193878174,4.017862558364868,4.814712762832642,5.174075603485107,5.236573696136475,5.736559152603149,6.283416748046875,6.674029588699341,7.06464147567749,7.330257892608643,7.627125024795532,7.7833709716796875,7.908365726470947,8.002111911773682,8.173981666564941,8.20523190498352,8.236480712890625,8.345851182937622,8.53334641456604,9.064581155776978,9.252074003219604,9.377069234848022,9.705183744430542,11.50200366973877,14.205042839050293,15.22063684463501,15.61125373840332,18.000008821487427,19.70308494567871,20.671801328659058,21.42177724838257,22.327999353408813,22.468620538711548,22.624871253967285,22.98422861099243,23.109225034713745,24.734174251556396,29.093411445617676,30.202752113342285,31.421464681625366,41.9992573261261,56.48418879508972,58.64037227630615,65.03079557418823,65.0932936668396,65.21829104423523,65.76514744758606,66.49950051307678,71.35872220993042,74.88986229896545,76.1241991519928,93.17143440246582,94.39014744758606,122.9060378074646,126.64029550552368,148.29660868644714,151.60900616645813,156.64009737968445,234.71756625175476,247.43742966651917,538.4833650588989</t>
  </si>
  <si>
    <t>1,9,11,23,29,33,45,60,71,84,91,96,98,103,105,107,116,119,143,154,156,171,188,200,212,220,229,234,238,241,246,247,248,251,257,273,279,283,293,348,432,463,475,549,601,631,654,682,686,691,702,706,757,896,930,967,1299,1745,1812,2008,2010,2014,2031,2054,2204,2313,2351,2877,2914,3791,3909,4575,4678,4832,7239,7632,16619</t>
  </si>
  <si>
    <t>10:16.3</t>
  </si>
  <si>
    <t>19:00.9</t>
  </si>
  <si>
    <t>-2.1281885187916223,-2.1281885187916223,-2.1281885187916223,-2.1281885187916223,-2.1281885187916223,-2.1281885187916223,-2.1281885187916223,-2.1281885187916223,-2.1281885187916223,-2.1281885187916223,-2.1281885187916223,-2.1281885187916223,-2.1281885187916223,-2.1281885187916223,-2.1281885187916223,-2.1281885187916223,-2.1281885187916223,-2.1281885187916223,-2.1281885187916223,-2.1281885187916223,-2.1281885187916223,-2.1281885187916223,-2.1281885187916223,-2.1281885187916223,-2.1281885187916223,-2.1281885187916223,-2.1281885187916223,-2.1281885187916223,-2.1281885187916223,-2.1281885187916223</t>
  </si>
  <si>
    <t>310354592934806264543549126524533408848344825506365177,310354592934806264543549126524533408848344825506365177,310354592934806264543549126524533408848344825506365177,310354592934806264543549126524533408848344825506365177,310354592934806264543549126524533408848344825506365177,310354592934806264543549126524533408848344825506365177,310354592934806264543549126524533408848344825506365177,310354592934806264543549126524533408848344825506365177,310354592934806264543549126524533408848344825506365177,310354592934806264543549126524533408848344825506365177,310354592934806264543549126524533408848344825506365177,310354592934806264543549126524533408848344825506365177,310354592934806264543549126524533408848344825506365177,310354592934806264543549126524533408848344825506365177,310354592934806264543549126524533408848344825506365177,310354592934806264543549126524533408848344825506365177,310354592934806264543549126524533408848344825506365177,310354592934806264543549126524533408848344825506365177,310354592934806264543549126524533408848344825506365177,310354592934806264543549126524533408848344825506365177,310354592934806264543549126524533408848344825506365177,310354592934806264543549126524533408848344825506365177,310354592934806264543549126524533408848344825506365177,310354592934806264543549126524533408848344825506365177,310354592934806264543549126524533408848344825506365177,310354592934806264543549126524533408848344825506365177,310354592934806264543549126524533408848344825506365177,310354592934806264543549126524533408848344825506365177,310354592934806264543549126524533408848344825506365177,310354592934806264543549126524533408848344825506365177</t>
  </si>
  <si>
    <t>-7.240073544965558,-7.083736551211743,-7.075707870560411,-6.479445031980196,-6.1409702006062705,-5.95729159718109,-5.932709203909828,-5.799453516071918,-5.733240044138252,-5.666791110495585,-5.4130331502445905,-5.36892436181547,-5.289542817511003,-5.244472366058442,-5.160791662252156,-5.10935325475142,-5.073034127486933,-4.903441336664074,-4.813759867167132,-4.6756571998076835,-4.5957370103344655,-4.577997037340807,-4.512843938101709,-4.47744640760917,-4.472780401950282,-4.405535118689692,-4.342449761033951,-4.302066676890814,-4.245130638074909,-4.2078046520445875,-4.189437791288162,-4.133177242994473,-4.085939863676133,-4.019210694058419,-3.880467645474069,-3.809029151129458,-3.6943527255771134,-3.6887538346904405,-3.5439738413486612,-3.536230867911777,-3.5323727009151527,-3.3206302237841814,-3.3169165213612546,-3.3128445237277964,-3.3091308212907906,-3.2744826379249665,-3.2463604208159245,-3.2278282728537397,-3.1322858324614127,-3.094418394747982,-2.984619574251103,-2.9717129592659592,-2.9455104191947252,-2.922015266395195,-2.8575108603028703,-2.8396111255788954,-2.7349532258887317,-2.710553581226318,-2.684368167422798,-2.655575723448886,-2.6384965014739334,-2.609479687641251,-2.5194960848941617,-2.5183394946695254,-2.5041949140664763,-2.450966478682496,-2.414727527402907,-2.4043574624705264,-2.4043426724806007,-2.3915746053566727,-2.36746173906666,-2.3253749166043214,-2.319697104399721,-2.2776287075380317,-2.2573632902885565,-2.2342349331769418,-2.2216930179712504,-2.213320986231357,-2.203174791075113,-2.1922442157235658,-2.1839410824234626,-2.1722802147557085,-2.152325233262127,-2.1523252332621268,-2.152204500359099,-2.1491818516840735,-2.1429908548608236,-2.1429908548608227,-2.1294428404166066,-2.1281885187916223</t>
  </si>
  <si>
    <t>0.0657203197479248,0.23759198188781738,0.8938198089599609,1.0813145637512207,1.1125645637512207,1.2219347953796387,1.440678358078003,1.5812976360321045,1.6125531196594238,1.7844171524047852,1.8156661987304688,1.878164291381836,2.1405673027038574,2.3905632495880127,2.421811819076538,2.656179189682007,2.7186779975891113,2.7811760902404785,3.01554274559021,3.1405396461486816,3.343658685684204,3.4999029636383057,3.5624005794525146,3.6249048709869385,3.7342710494995117,3.8280181884765625,3.9530141353607178,4.0311360359191895,4.249880075454712,4.2811279296875,4.3123779296875,4.515496730804443,4.609243392944336,4.749871015548706,5.109227180480957,5.23422384262085,5.327971458435059,5.6248369216918945,5.921703338623047,6.0779478549957275,6.734177112579346,6.843547582626343,7.562276363372803,7.906014442443848,8.109134197235107,9.124727249145508,10.17156982421875,10.937170028686523,11.124663352966309,11.265284299850464,11.452778577804565,11.827766180038452,12.421499252319336,12.905858993530273,15.265159845352173,15.358907461166382,15.687020778656006,16.062010049819946,16.452621936798096,17.936950206756592,18.421310424804688,19.74939489364624,20.73373794555664,23.530524730682373,24.46799635887146,28.7647385597229,29.42096710205078,30.342811822891235,30.764673948287964,32.37399959564209,35.29578185081482,35.45202684402466,35.78014373779297,36.483245849609375,38.12381839752197,46.31244730949402,50.609272956848145,64.18745541572571,84.20254564285278,89.38988327980042,89.79612183570862,93.46788144111633,101.42075634002686,129.21829557418823,132.26507592201233,155.1862325668335,167.31236124038696,170.65600681304932,194.608891248703,199.1243748664856</t>
  </si>
  <si>
    <t>1,5,25,31,32,35,42,46,47,52,53,55,63,71,72,79,81,83,90,94,100,105,107,109,112,115,119,121,128,129,130,136,139,143,154,158,161,170,179,184,204,207,229,240,246,277,309,332,338,342,348,359,377,392,464,467,477,488,501,548,563,604,634,720,749,884,904,932,945,995,1085,1090,1100,1122,1172,1425,1558,1974,2587,2749,2762,2875,3120,3969,4062,4762,5132,5234,5971,6111</t>
  </si>
  <si>
    <t>48:32.7</t>
  </si>
  <si>
    <t>59:22.0</t>
  </si>
  <si>
    <t>-2.115520399717441,-2.115520399717441,-2.115520399717441,-2.115520399717441,-2.115520399717441,-2.115520399717441,-2.115520399717441,-2.115520399717441,-2.115520399717441,-2.115520399717441,-2.115520399717441,-2.115520399717441,-2.115520399717441,-2.115520399717441,-2.115520399717441,-2.115520399717441,-2.115520399717441,-2.115520399717441,-2.115520399717441,-2.115520399717441,-2.115520399717441,-2.115520399717441,-2.115520399717441,-2.115520399717441,-2.115520399717441,-2.115520399717441,-2.115520399717441,-2.115520399717441,-2.115520399717441,-2.115520399717441</t>
  </si>
  <si>
    <t>354640490018214597155965657051830166208004711948029153,354640490018214597155965657051830166208004711948029153,354640490018214597155965657051830166208004711948029153,354640490018214597155965657051830166208004711948029153,354640490018214597155965657051830166208004711948029153,354640490018214597155965657051830166208004711948029153,354640490018214597155965657051830166208004711948029153,354640490018214597155965657051830166208004711948029153,354640490018214597155965657051830166208004711948029153,354640490018214597155965657051830166208004711948029153,354640490018214597155965657051830166208004711948029153,354640490018214597155965657051830166208004711948029153,354640490018214597155965657051830166208004711948029153,354640490018214597155965657051830166208004711948029153,354640490018214597155965657051830166208004711948029153,354640490018214597155965657051830166208004711948029153,354640490018214597155965657051830166208004711948029153,354640490018214597155965657051830166208004711948029153,354640490018214597155965657051830166208004711948029153,354640490018214597155965657051830166208004711948029153,354640490018214597155965657051830166208004711948029153,354640490018214597155965657051830166208004711948029153,354640490018214597155965657051830166208004711948029153,354640490018214597155965657051830166208004711948029153,354640490018214597155965657051830166208004711948029153,354640490018214597155965657051830166208004711948029153,354640490018214597155965657051830166208004711948029153,354640490018214597155965657051830166208004711948029153,354640490018214597155965657051830166208004711948029153,354640490018214597155965657051830166208004711948029153</t>
  </si>
  <si>
    <t>-7.564678055205958,-7.449844570382658,-7.3262603957743,-7.282452750372473,-7.253726106232279,-7.033659463598095,-6.796050432962451,-5.900066787363656,-5.650497162512403,-5.650110054697561,-5.648040938890349,-5.515859712826586,-5.318928135404693,-5.193430360417091,-5.159408230326994,-5.104762102545344,-4.986098971988894,-4.951794540990917,-4.854651627317482,-4.8294007142844,-4.744014574880977,-4.668397076798082,-4.6397638772672956,-4.560528719370199,-4.461028279683896,-4.442914989109985,-4.369401788200397,-4.368546602390637,-4.342793434995588,-4.316978699980478,-4.190805141130603,-4.139113283149207,-4.097497728300654,-4.024755493456251,-4.023475144419998,-3.8442449812637003,-3.844170532422923,-3.7111614341479893,-3.6772491497776163,-3.5856098623552652,-3.5423582786812107,-3.4569295433042035,-3.3740191466859244,-3.3216020187376403,-3.3132992698231214,-3.291320647824204,-3.190197138613946,-3.1207345394157713,-3.090473079113615,-3.0338777577503535,-2.9905840340097987,-2.976712107574188,-2.975708958281656,-2.9432889433141187,-2.9213281571906227,-2.851258757075725,-2.8267927980664878,-2.813694599191784,-2.8085125153030623,-2.7768182325505677,-2.7447217712328875,-2.7416537024521626,-2.6973737382080243,-2.6968854235958886,-2.662628210864303,-2.60472093488833,-2.6011988740596164,-2.5608658612068402,-2.5313463535138645,-2.511734519245907,-2.4547288274219836,-2.454728827421983,-2.444161038511255,-2.4399646145885807,-2.422890443416046,-2.390529362255927,-2.3846271951834503,-2.384627195183448,-2.3743733197355645,-2.335366268430809,-2.3108051626081823,-2.286419919272891,-2.280132300396566,-2.2663004308098804,-2.2629009100028386,-2.2221712248130085,-2.211814595347558,-2.203417466140218,-2.1779640660259365,-2.1732902501867803,-2.1653705203654416,-2.1387532252510786,-2.137924548231837,-2.1379245482318368,-2.137924548231835,-2.115520399717441</t>
  </si>
  <si>
    <t>0.06577205657958984,0.3938865661621094,0.5188829898834229,0.6751284599304199,0.8469970226287842,1.0813651084899902,1.23760986328125,1.3001093864440918,2.0781409740448,2.4063918590545654,2.547011375427246,2.7032535076141357,2.968869924545288,3.031367301940918,3.5782248973846436,3.7813448905944824,3.9688374996185303,4.15633225440979,4.250079154968262,4.578195095062256,4.671942234039307,4.812561988830566,5.296921253204346,5.328171491622925,5.656289100646973,5.921902894973755,6.078146457672119,6.234391927719116,6.265641927719116,6.5937559604644775,6.734377384185791,7.093740224838257,7.156239032745361,7.624974012374878,7.7812180519104,7.812467336654663,8.109334468841553,8.140582084655762,8.421823501586914,8.453073501586914,8.953057765960693,9.171801090240479,9.76553201675415,10.640511274337769,10.796752214431763,11.187362670898438,12.56231951713562,13.156049966812134,13.82790493965149,13.859153032302856,14.015398979187012,14.281016111373901,14.952869892120361,19.062116146087646,19.374606370925903,19.73396944999695,19.999586582183838,22.468259811401367,22.983867168426514,23.45260262489319,24.640066385269165,25.78065514564514,26.108769178390503,28.765710592269897,29.859427213668823,31.82811450958252,32.343724727630615,33.48431372642517,35.596237897872925,37.54930400848389,39.0961275100708,40.89294672012329,44.533456802368164,45.22093629837036,46.04903483390808,50.68951869010925,53.59418988227844,55.34413385391235,57.04720425605774,60.703341007232666,62.79702568054199,65.71880769729614,82.21341133117676,83.57274508476257,92.12489128112793,116.57814884185791,120.4373984336853,121.4217414855957,122.54670596122742,123.73417019844055,124.17165637016296,135.51504969596863,160.65590119361877,180.73339581489563,291.8586745262146,425.0145936012268</t>
  </si>
  <si>
    <t>1,10,14,19,25,32,37,39,63,73,77,82,90,92,109,115,121,127,130,140,143,147,162,163,173,181,186,191,192,202,206,217,219,233,238,239,248,249,258,259,274,281,300,327,332,344,386,404,424,425,430,438,458,584,594,605,613,689,705,720,757,792,802,883,917,977,993,1028,1093,1153,1200,1255,1367,1388,1413,1555,1644,1699,1752,1868,1932,2022,2527,2569,2831,3582,3702,3732,3767,3804,3818,4166,4942,5560,8984,13087</t>
  </si>
  <si>
    <t>29:55.8</t>
  </si>
  <si>
    <t>40:42.5</t>
  </si>
  <si>
    <t>-2.0588632270007285,-2.0588632270007285,-2.0588632270007285,-2.0588632270007285,-2.0588632270007285,-2.0588632270007285,-2.0588632270007285,-2.0588632270007285,-2.0588632270007285,-2.0588632270007285,-2.0588632270007285,-2.0588632270007285,-2.0588632270007285,-2.0588632270007285,-2.0588632270007285,-2.0588632270007285,-2.0588632270007285,-2.0588632270007285,-2.0588632270007285,-2.0588632270007285,-2.0588632270007285,-2.0588632270007285,-2.0588632270007285,-2.0588632270007285,-2.0588632270007285,-2.0588632270007285,-2.0588632270007285,-2.0588632270007285,-2.0588632270007285,-2.0588632270007285</t>
  </si>
  <si>
    <t>141355156550122342141711940556151624608829333840198785,141355156550122342141711940556151624608829333840198785,141355156550122342141711940556151624608829333840198785,141355156550122342141711940556151624608829333840198785,141355156550122342141711940556151624608829333840198785,141355156550122342141711940556151624608829333840198785,141355156550122342141711940556151624608829333840198785,141355156550122342141711940556151624608829333840198785,141355156550122342141711940556151624608829333840198785,141355156550122342141711940556151624608829333840198785,141355156550122342141711940556151624608829333840198785,141355156550122342141711940556151624608829333840198785,141355156550122342141711940556151624608829333840198785,141355156550122342141711940556151624608829333840198785,141355156550122342141711940556151624608829333840198785,141355156550122342141711940556151624608829333840198785,141355156550122342141711940556151624608829333840198785,141355156550122342141711940556151624608829333840198785,141355156550122342141711940556151624608829333840198785,141355156550122342141711940556151624608829333840198785,141355156550122342141711940556151624608829333840198785,141355156550122342141711940556151624608829333840198785,141355156550122342141711940556151624608829333840198785,141355156550122342141711940556151624608829333840198785,141355156550122342141711940556151624608829333840198785,141355156550122342141711940556151624608829333840198785,141355156550122342141711940556151624608829333840198785,141355156550122342141711940556151624608829333840198785,141355156550122342141711940556151624608829333840198785,141355156550122342141711940556151624608829333840198785</t>
  </si>
  <si>
    <t>-6.922464500767321,-6.821521174469723,-6.077703096871903,-5.842244339816054,-5.581863855603747,-5.401771212118853,-5.145939976429118,-5.132965015172094,-5.116008405428753,-5.064197640486356,-4.949752684655791,-4.910385082532562,-4.889695304163333,-4.773910958448077,-4.645669982898555,-4.577391764314002,-4.455114608055271,-4.258847170586646,-4.168771113442865,-4.153562889888516,-3.9427603524347794,-3.881380830853342,-3.6924081516591905,-3.6087247824898263,-3.437251764949783,-3.206956700141165,-3.164350359619206,-2.993375649697937,-2.9118811940803866,-2.8584122856639516,-2.8486235437501257,-2.839534826937056,-2.7977642428180225,-2.756403718235685,-2.7457585183264723,-2.6740415555761645,-2.618043111831504,-2.602997174776099,-2.595312627656109,-2.5768641119314672,-2.560879640991928,-2.5091122651113116,-2.4795372960574444,-2.4724064748603873,-2.4707028335212224,-2.4457799110472247,-2.429227986190347,-2.4270935580649073,-2.427093558064907,-2.4168355392575935,-2.3891460653270107,-2.375584334312982,-2.3697082805619862,-2.364795283405236,-2.348636091429026,-2.346033334189663,-2.3302811397509293,-2.32672485179638,-2.3224062363221964,-2.287746120314681,-2.2841897824080752,-2.2837820148526657,-2.2618635240266274,-2.2480861109084014,-2.244116899863558,-2.2314299825319925,-2.223924906650457,-2.2126536768284986,-2.1881842355376464,-2.1881842355376455,-2.179952621472066,-2.169216689397557,-2.160827541814629,-2.160698275618487,-2.1554648637696334,-2.1203482617379925,-2.113010149461235,-2.1130101494612346,-2.109075698871993,-2.1072067657637534,-2.107176021670379,-2.0753942380120023,-2.059864707604805,-2.059846722827662,-2.05886322700073,-2.0588632270007294,-2.058863227000729,-2.0588632270007285</t>
  </si>
  <si>
    <t>0.06571221351623535,0.8781864643096924,0.9875593185424805,1.2063019275665283,1.3469219207763672,1.4406688213348389,1.768784761428833,2.062532663345337,2.218764066696167,2.2656381130218506,2.2968878746032715,2.3593857288360596,2.5937511920928955,2.84374737739563,2.8749923706054688,3.2031078338623047,3.2343556880950928,3.4999728202819824,3.640594482421875,3.9374589920043945,4.031207323074341,4.328073024749756,4.515566110610962,4.718684911727905,6.546791076660156,7.265518665313721,8.17173981666565,8.656100034713745,8.82796859741211,8.890467405319214,12.530978441238403,12.984087944030762,13.077836513519287,14.265298128128052,14.827781677246094,15.780877113342285,16.2183620929718,16.858968496322632,19.452637910842896,19.530758142471313,19.68700337409973,21.077584505081177,21.530696630477905,21.858810901641846,24.655597686767578,26.030555963516235,26.389920473098755,31.014775037765503,35.014649868011475,35.46776056289673,39.96761965751648,41.20311379432678,42.51557278633118,43.32804846763611,43.73428416252136,48.29664134979248,48.46851110458374,58.06196069717407,58.124459743499756,58.202582359313965,58.74944043159485,60.499385356903076,61.54622769355774,65.64062070846558,66.45309638977051,68.82802200317383,83.93692231178284,84.39003348350525,102.2644739151001,107.0468499660492,110.39049410820007,111.07797312736511,111.35921382904053,116.6246747970581,132.74970960617065,145.9524211883545,154.2490348815918,162.0612907409668,211.6085169315338,218.07706546783447,246.1562385559082,276.0459268093109,280.1551740169525,394.84282398223877,433.6717813014984,458.2022635936737,481.6540160179138,511.53073811531067</t>
  </si>
  <si>
    <t>1,25,28,35,39,42,52,61,66,67,68,70,77,85,86,96,97,105,109,118,121,130,136,142,198,220,248,263,268,270,382,396,399,436,454,484,497,517,597,599,604,647,661,671,759,801,812,954,1077,1091,1229,1267,1307,1332,1344,1484,1489,1784,1786,1788,1805,1859,1891,2017,2042,2115,2581,2595,3147,3294,3397,3418,3427,3589,4084,4492,4749,4991,6521,6720,7588,8510,8637,12196,13399,14159,14884,15818</t>
  </si>
  <si>
    <t>02:25.8</t>
  </si>
  <si>
    <t>13:16.2</t>
  </si>
  <si>
    <t>-2.039689961448743,-2.039689961448743,-2.039689961448743,-2.039689961448743,-2.039689961448743,-2.039689961448743,-2.039689961448743,-2.039689961448743,-2.039689961448743,-2.039689961448743,-2.039689961448743,-2.039689961448743,-2.039689961448743,-2.039689961448743,-2.039689961448743,-2.039689961448743,-2.039689961448743,-2.039689961448743,-2.039689961448743,-2.039689961448743,-2.039689961448743,-2.039689961448743,-2.039689961448743,-2.039689961448743,-2.039689961448743,-2.039689961448743,-2.039689961448743,-2.039689961448743,-2.039689961448743,-2.039689961448743</t>
  </si>
  <si>
    <t>179444877266816145778718742092108673189653305856946169,179444877266816145778718742092108673189653305856946169,179444877266816145778718742092108673189653305856946169,179444877266816145778718742092108673189653305856946169,179444877266816145778718742092108673189653305856946169,179444877266816145778718742092108673189653305856946169,179444877266816145778718742092108673189653305856946169,179444877266816145778718742092108673189653305856946169,179444877266816145778718742092108673189653305856946169,179444877266816145778718742092108673189653305856946169,179444877266816145778718742092108673189653305856946169,179444877266816145778718742092108673189653305856946169,179444877266816145778718742092108673189653305856946169,179444877266816145778718742092108673189653305856946169,179444877266816145778718742092108673189653305856946169,179444877266816145778718742092108673189653305856946169,179444877266816145778718742092108673189653305856946169,179444877266816145778718742092108673189653305856946169,179444877266816145778718742092108673189653305856946169,179444877266816145778718742092108673189653305856946169,179444877266816145778718742092108673189653305856946169,179444877266816145778718742092108673189653305856946169,179444877266816145778718742092108673189653305856946169,179444877266816145778718742092108673189653305856946169,179444877266816145778718742092108673189653305856946169,179444877266816145778718742092108673189653305856946169,179444877266816145778718742092108673189653305856946169,179444877266816145778718742092108673189653305856946169,179444877266816145778718742092108673189653305856946169,179444877266816145778718742092108673189653305856946169</t>
  </si>
  <si>
    <t>-8.449375145606638,-8.117552833395022,-7.559766845322407,-7.341134779409211,-7.063231376886376,-7.014769753018993,-6.781229416140325,-6.4637605221454235,-6.09041662858217,-6.062216566421391,-5.920260355234985,-5.887605149300222,-5.79019462887371,-5.73035963812349,-5.669645077414944,-5.577733839293056,-5.526403890449339,-5.491967207635513,-5.411358064175533,-5.2666616813444325,-5.1225523673259605,-5.093606755281198,-4.990210581105923,-4.78961354225849,-4.788563767511993,-4.7707444889580355,-4.767977685668657,-4.506081715016982,-4.497529325205735,-4.472457720596367,-4.395835597017999,-4.334398435943253,-4.303465194557473,-4.2331455573729055,-4.216180405766849,-4.143429990022416,-4.047189387374777,-4.023460972287712,-3.9131389882427405,-3.776770535202188,-3.725826376360262,-3.7158700750573237,-3.6458419069202126,-3.6387652125946386,-3.618551424572782,-3.5644057223779058,-3.484271818775093,-3.454334152741983,-3.436607316420866,-3.4091629815630236,-3.366965917276575,-3.2966688977817893,-3.2663186213855937,-3.2347455834875896,-3.2273839813709286,-3.1099807306849203,-3.052595569718023,-3.046769773687188,-3.0467697736871875,-3.0402765417260307,-2.9650082755943266,-2.846030915424118,-2.795999000729208,-2.78966080890804,-2.7503591549001647,-2.744066965852428,-2.728398840671926,-2.703766430365678,-2.6779029256308315,-2.675382288264199,-2.6751764738091923,-2.674973363929132,-2.673499353639369,-2.659114636816481,-2.625026862410335,-2.5829130229814905,-2.5806485286994345,-2.5428579242261202,-2.5428579242261193,-2.5233248021572887,-2.5199157148218916,-2.4964384277926808,-2.4930152628967184,-2.4801590847481467,-2.415684143932789,-2.4097049147661735,-2.396313453512191,-2.3745360373512012,-2.3673422336413408,-2.3582209728665937,-2.347322263155495,-2.3396594733746596,-2.293758764537512,-2.286033752396948,-2.2860337523969476,-2.2851135586827063,-2.2567866738006983,-2.24357370407648,-2.2033268907655508,-2.201904750850214,-2.1980099061873037,-2.184486762283956,-2.1843436815769,-2.183629092504685,-2.180042291855847,-2.1785151281913273,-2.166933532967866,-2.165404874513727,-2.162945089393742,-2.1626761481500387,-2.139584780233752,-2.1282863456862375,-2.097521617096973,-2.0963303938142075,-2.059156751958949,-2.0537111503670187,-2.0537111503670182,-2.0506997633544386,-2.050586666866045,-2.040937181857801,-2.039803057822413,-2.039689961448743</t>
  </si>
  <si>
    <t>0.06572175025939941,0.0969703197479248,0.1907176971435547,0.5813314914703369,0.7219521999359131,1.2688097953796387,1.3000578880310059,1.3781805038452148,1.503176212310791,1.8749761581420898,1.9687235355377197,2.093794584274292,2.125046730041504,2.359415292739868,2.453162670135498,2.4844110012054443,2.7812771797180176,2.8750226497650146,2.984395980834961,3.078143835067749,3.3125104904174805,3.4062578678131104,3.500006914138794,3.7343711853027344,4.187482118606567,4.3906004428863525,4.546848297119141,4.578094482421875,4.749965667724609,4.7812135219573975,5.046830654144287,5.109330892562866,5.37494683265686,5.453068733215332,5.51556658744812,5.718683958053589,5.874930143356323,6.078049182891846,6.171796083450317,6.406162977218628,6.859273672103882,7.234262704849243,7.359347581863403,7.5312182903289795,7.7187113761901855,7.828082799911499,8.546811580657959,8.874926090240479,9.312411069869995,9.593652486801147,10.109261274337769,10.702994108200073,10.937360048294067,11.68733811378479,12.218570232391357,12.343567132949829,13.077918291091919,16.01532769203186,16.374690771102905,16.51531171798706,16.702804803848267,17.202789306640625,18.0308895111084,19.702713012695312,19.921453952789307,20.5776846408844,20.968297481536865,22.53074860572815,23.608839750289917,23.905704975128174,24.421315670013428,28.639930963516235,30.608619689941406,38.09364867210388,38.265517234802246,39.34360957145691,41.29667329788208,42.48440957069397,44.40622425079346,46.48428416252136,49.64043712615967,49.968549966812134,52.312233209609985,53.39031910896301,57.780805826187134,59.57762408256531,59.70262145996094,66.09304547309875,68.96795511245728,69.60856127738953,71.06164073944092,72.23347806930542,72.46784567832947,74.63965272903442,75.07713842391968,85.60806560516357,87.46738052368164,89.17044830322266,90.38915944099426,107.68743562698364,108.59365653991699,112.46853590011597,123.71818327903748,132.42103505134583,134.99908471107483,166.70272064208984,167.09333395957947,167.5151948928833,176.18733859062195,194.31177234649658,222.9684648513794,234.51497864723206,269.4052851200104,277.9061801433563,278.4530379772186,313.4370903968811,315.82763957977295,319.640020608902,336.07801842689514,336.1248927116394,357.63984417915344,377.1090259552002</t>
  </si>
  <si>
    <t>1,1,4,16,20,37,38,40,44,55,58,62,63,70,73,74,83,86,89,92,99,102,105,112,126,132,137,138,143,144,152,154,162,164,166,172,177,183,186,193,207,218,222,227,233,236,258,268,281,290,306,324,331,354,370,374,396,486,497,501,507,522,547,598,605,625,637,685,718,727,743,872,932,1160,1165,1198,1258,1294,1354,1418,1514,1524,1596,1629,1765,1821,1825,2021,2108,2128,2174,2210,2217,2283,2296,2620,2677,2730,2769,3302,3330,3449,3799,4065,4144,5115,5127,5140,5406,5960,6842,7196,8268,8528,8545,9618,9691,9810,10315,10316,10982,11578</t>
  </si>
  <si>
    <t>19:02.5</t>
  </si>
  <si>
    <t>29:54.2</t>
  </si>
  <si>
    <t>-2.0328875883909467,-2.0328875883909467,-2.0328875883909467,-2.0328875883909467,-2.0328875883909467,-2.0328875883909467,-2.0328875883909467,-2.0328875883909467,-2.0328875883909467,-2.0328875883909467,-2.0328875883909467,-2.0328875883909467,-2.0328875883909467,-2.0328875883909467,-2.0328875883909467,-2.0328875883909467,-2.0328875883909467,-2.0328875883909467,-2.0328875883909467,-2.0328875883909467,-2.0328875883909467,-2.0328875883909467,-2.0328875883909467,-2.0328875883909467,-2.0328875883909467,-2.0328875883909467,-2.0328875883909467,-2.0328875883909467,-2.0328875883909467,-2.0328875883909467</t>
  </si>
  <si>
    <t>228740256970662976436889792902742939107848413642333280,228740256970662976436889792902742939107848413642333280,228740256970662976436889792902742939107848413642333280,228740256970662976436889792902742939107848413642333280,228740256970662976436889792902742939107848413642333280,228740256970662976436889792902742939107848413642333280,228740256970662976436889792902742939107848413642333280,228740256970662976436889792902742939107848413642333280,228740256970662976436889792902742939107848413642333280,228740256970662976436889792902742939107848413642333280,228740256970662976436889792902742939107848413642333280,228740256970662976436889792902742939107848413642333280,228740256970662976436889792902742939107848413642333280,228740256970662976436889792902742939107848413642333280,228740256970662976436889792902742939107848413642333280,228740256970662976436889792902742939107848413642333280,228740256970662976436889792902742939107848413642333280,228740256970662976436889792902742939107848413642333280,228740256970662976436889792902742939107848413642333280,228740256970662976436889792902742939107848413642333280,228740256970662976436889792902742939107848413642333280,228740256970662976436889792902742939107848413642333280,228740256970662976436889792902742939107848413642333280,228740256970662976436889792902742939107848413642333280,228740256970662976436889792902742939107848413642333280,228740256970662976436889792902742939107848413642333280,228740256970662976436889792902742939107848413642333280,228740256970662976436889792902742939107848413642333280,228740256970662976436889792902742939107848413642333280,228740256970662976436889792902742939107848413642333280</t>
  </si>
  <si>
    <t>-7.758366676217919,-7.624422480206661,-7.32110677987347,-7.127759267501803,-6.952748277413543,-6.850761196371428,-6.621180239250165,-6.606800989313208,-6.594116112694218,-6.493029513446684,-6.425285050979126,-6.389935693206623,-6.312586515974071,-6.246495713637491,-6.242804366560589,-6.237701108124123,-6.115890801120523,-5.970901744317324,-5.785609585835562,-5.774983794108389,-5.602631532768932,-5.198981594760198,-5.18965273843939,-5.009862945613005,-4.67232017204413,-4.599864854231132,-4.459472609444381,-4.338647538668113,-4.303998983435607,-4.300466717077122,-4.217298330561135,-4.162747498143648,-4.126645083182862,-4.105389376816396,-3.9754610178649066,-3.9683711946274265,-3.947995775982655,-3.833370669769375,-3.801698728424845,-3.7270169218224503,-3.6917245309233313,-3.56092084161797,-3.4145283824136556,-3.302467889337173,-3.299099738877983,-3.294407453710326,-3.290847381569944,-3.239571844630434,-3.1891053713384796,-3.121230074708638,-3.083604404160427,-3.0002236465381706,-2.9957198519907022,-2.949547730407348,-2.8167724223438526,-2.758834888799144,-2.7293773995137913,-2.729270787097262,-2.6858092040778665,-2.679134522184915,-2.6325816747364934,-2.623919749132648,-2.617728399397624,-2.5716148368255385,-2.5409436160145793,-2.490287582511539,-2.4492799791901603,-2.4370215136962465,-2.350041991752898,-2.348479436744892,-2.314238794872528,-2.2947244904920447,-2.265707761454881,-2.2655658887566017,-2.2533123631316583,-2.253312363131658,-2.238447995227716,-2.2382256638147595,-2.222592747143941,-2.20208568801677,-2.195718176921167,-2.1838901233180747,-2.165607010870267,-2.1489135263864068,-2.148913526386406,-2.1199471189564796,-2.1137764389771383,-2.103860697746069,-2.0955652624832983,-2.092941995131574,-2.092861334804201,-2.0820076913924885,-2.0649309790964647,-2.059605318283747,-2.0592274338813117,-2.05232070024982,-2.0523207002498194,-2.0507747131738423,-2.050774713173842,-2.050774713173841,-2.0496823494387004,-2.045024389447801,-2.044911623149695,-2.0373376973727173,-2.037337697372717,-2.032887588390947,-2.0328875883909467</t>
  </si>
  <si>
    <t>0.06583189964294434,0.5658175945281982,0.7845604419708252,1.0345523357391357,1.5345370769500732,1.8594746589660645,2.2814176082611084,2.343914747238159,2.7032876014709473,2.875148057937622,3.2032644748687744,3.234513759613037,3.422006368637085,3.6095032691955566,3.6563754081726074,3.7813713550567627,3.812619209289551,4.015737295150757,4.250108003616333,4.437599420547485,4.8750855922698975,4.906336307525635,5.5156919956207275,5.625062465667725,5.750058650970459,6.10942268371582,6.437537908554077,6.687530279159546,7.390632390975952,7.765621185302734,7.906240701675415,8.343727350234985,8.37497615814209,8.406226396560669,8.703091859817505,9.499941349029541,9.640562772750854,9.828057050704956,10.328041315078735,10.45303750038147,10.921772956848145,11.015519857406616,11.249886989593506,12.671716928482056,13.624813079833984,13.656061887741089,14.140421867370605,14.53103518486023,16.1403591632843,16.17160701751709,16.655968189239502,17.077829837799072,18.29654049873352,20.59334421157837,21.9058039188385,22.54640769958496,25.936927556991577,29.905553102493286,30.389913320541382,31.98361325263977,32.04611158370972,33.09295296669006,33.702308654785156,35.18663811683655,36.23348021507263,37.01470470428467,38.63965368270874,47.65615439414978,53.82134509086609,56.79000186920166,58.68752670288086,60.062485218048096,61.31244468688965,62.62490391731262,64.90608096122742,67.59350323677063,71.51524901390076,78.56190395355225,79.54624891281128,80.03060793876648,84.10860586166382,85.5929343700409,88.56159114837646,90.84277057647705,100.40497088432312,111.3594081401825,115.42178130149841,142.639954328537,160.90500736236572,163.49867463111877,181.31244134902954,218.423419713974,240.7656216621399,251.07780003547668,376.14052057266235,395.34304308891296,429.1706304550171,440.2811269760132,458.577428817749,467.2490315437317,472.09263038635254,517.7494466304779,530.3896770477295,577.2652642726898,604.8123307228088,616.9994492530823,617.6869285106659</t>
  </si>
  <si>
    <t>1,15,22,30,45,55,68,70,81,86,96,97,103,109,110,114,115,121,128,134,147,148,167,170,174,185,195,203,224,236,240,254,255,256,265,290,294,300,315,319,333,336,343,386,415,416,431,443,492,493,508,521,558,628,668,687,791,912,927,976,978,1010,1028,1073,1105,1129,1179,1455,1643,1735,1793,1835,1873,1913,1983,2065,2185,2400,2430,2445,2571,2617,2708,2779,3072,3406,3530,4362,4921,5000,5544,6699,7400,7717,11558,12144,13180,13523,14086,14353,14502,15905,16293,17728,18577,18951,18972</t>
  </si>
  <si>
    <t>59:23.6</t>
  </si>
  <si>
    <t>10:14.7</t>
  </si>
  <si>
    <t>-1.9415384821127235,-1.9415384821127235,-1.9415384821127235,-1.9415384821127235,-1.9415384821127235,-1.9415384821127235,-1.9415384821127235,-1.9415384821127235,-1.9415384821127235,-1.9415384821127235,-1.9415384821127235,-1.9415384821127235,-1.9415384821127235,-1.9415384821127235,-1.9415384821127235,-1.9415384821127235,-1.9415384821127235,-1.9415384821127235,-1.9415384821127235,-1.9415384821127235,-1.9415384821127235,-1.9415384821127235,-1.9415384821127235,-1.9415384821127235,-1.9415384821127235,-1.9415384821127235,-1.9415384821127235,-1.9415384821127235,-1.9415384821127235,-1.9415384821127235</t>
  </si>
  <si>
    <t>42394508022356072795304319470868136043613179108506849,42394508022356072795304319470868136043613179108506849,42394508022356072795304319470868136043613179108506849,42394508022356072795304319470868136043613179108506849,42394508022356072795304319470868136043613179108506849,42394508022356072795304319470868136043613179108506849,42394508022356072795304319470868136043613179108506849,42394508022356072795304319470868136043613179108506849,42394508022356072795304319470868136043613179108506849,42394508022356072795304319470868136043613179108506849,42394508022356072795304319470868136043613179108506849,42394508022356072795304319470868136043613179108506849,42394508022356072795304319470868136043613179108506849,42394508022356072795304319470868136043613179108506849,42394508022356072795304319470868136043613179108506849,42394508022356072795304319470868136043613179108506849,42394508022356072795304319470868136043613179108506849,42394508022356072795304319470868136043613179108506849,42394508022356072795304319470868136043613179108506849,42394508022356072795304319470868136043613179108506849,42394508022356072795304319470868136043613179108506849,42394508022356072795304319470868136043613179108506849,42394508022356072795304319470868136043613179108506849,42394508022356072795304319470868136043613179108506849,42394508022356072795304319470868136043613179108506849,42394508022356072795304319470868136043613179108506849,42394508022356072795304319470868136043613179108506849,42394508022356072795304319470868136043613179108506849,42394508022356072795304319470868136043613179108506849,42394508022356072795304319470868136043613179108506849</t>
  </si>
  <si>
    <t>-7.065651847322541,-6.65995868576489,-6.155585257019391,-6.063466403282478,-6.0542002633237395,-5.948816090346422,-5.899928438973169,-5.890514304943786,-5.874690353470111,-5.798298870301279,-5.793004176303974,-5.776798598071704,-5.6340139475903275,-5.613394389732938,-5.59977069408557,-5.597604103075039,-5.466242620626809,-5.448778721916243,-5.428121463935252,-5.40265968556785,-5.369786164916143,-5.309856409493841,-5.272160458246855,-5.125253801883923,-5.094854896014125,-5.0057884947549605,-4.989085759756701,-4.904619118280751,-4.791445604266588,-4.719225502653703,-4.552992779662126,-4.533727420806325,-4.337572000785321,-4.179344992995904,-4.1637996137941276,-4.140853103437445,-4.125334614623062,-4.085800287956845,-3.977952949196457,-3.9549497607037316,-3.9450713504792008,-3.7906488573955004,-3.7571655409423395,-3.6635544459051816,-3.6441068047850926,-3.6022889183289664,-3.5313192266443845,-3.5154457690141507,-3.428055561675257,-3.3972508632021703,-3.39011745537358,-3.384257172298131,-3.3637587051678395,-3.336310007460886,-3.3019369237659784,-3.2485872417136843,-3.243360062460967,-3.2184862224443473,-3.2118925436699506,-3.2102266988019563,-3.2059921766217663,-3.1693492527853317,-3.1153874719486345,-3.110902396639475,-3.0973949333526587,-3.095115418774018,-3.019275822144166,-2.9438611914924886,-2.937397646031312,-2.935625998813098,-2.890306098664132,-2.8885347479760424,-2.8647107116024833,-2.8600854036183687,-2.776178336171367,-2.7759249478319563,-2.729963921008855,-2.7293795084102928,-2.696950559630255,-2.6963324338901486,-2.6616118081824904,-2.6609986696546564,-2.60602898017743,-2.593566988194228,-2.5533189156007348,-2.5503503458472805,-2.4888303942010213,-2.480569953480394,-2.4606398010505175,-2.4549209418216758,-2.4541786358329554,-2.447138545687472,-2.3991915516745035,-2.3595760140755364,-2.34960938731283,-2.3445298435920834,-2.3316669748499024,-2.308651631280452,-2.281747017676459,-2.2304800412239496,-2.20931702235485,-2.2016030082856255,-2.134081532294539,-2.1313580712871842,-2.1304976939573166,-2.1275086432482295,-2.1061978274726636,-2.10335549331185,-2.1033554933118497,-2.1033554933118492,-2.098322450149243,-2.0935881346369705,-2.0819714411126484,-2.0747282667760407,-2.07426387141558,-2.0691547905865795,-2.0691547905865786,-2.055673736817389,-2.0501166724856192,-2.033828020091678,-2.009641659165501,-2.007519476059983,-1.9996351098625968,-1.9896710093910712,-1.977035761232738,-1.965775324608881,-1.96577532460888,-1.9628726541520765,-1.962872654152076,-1.9628726541520756,-1.959336212589575,-1.9415384821127237,-1.9415384821127235</t>
  </si>
  <si>
    <t>0.0656430721282959,0.425006628036499,1.2062325477600098,2.0313663482666016,2.203258991241455,2.2657575607299805,2.48449969291687,2.5626258850097656,2.593871593475342,2.625119686126709,2.7813644409179688,2.8126137256622314,2.843862533569336,2.9376094341278076,3.1719775199890137,3.265725612640381,3.35947322845459,3.4532196521759033,3.625089645385742,4.109448432922363,4.140698432922363,4.203195095062256,4.468811750411987,4.609433650970459,4.7969276905059814,4.984420537948608,5.125043630599976,5.218789339065552,5.250038385391235,5.281287908554077,5.6875245571136475,6.26563024520874,6.593748092651367,6.9843590259552,7.249974966049194,7.281224727630615,7.703086853027344,8.21869421005249,8.656184434890747,9.43740725517273,9.609275579452515,9.640526056289673,10.06238842010498,10.734241485595703,11.76545786857605,12.56230878829956,13.327909708023071,14.015388011932373,14.468501329421997,15.390345811843872,15.499717712402344,16.37468934059143,17.24966263771057,17.28091311454773,17.92151665687561,20.87454915046692,20.905799388885498,21.04641890525818,22.975341320037842,24.803409099578857,25.56900978088379,26.225239515304565,27.647070169448853,28.493302583694458,32.86927938461304,33.32239103317261,34.04111838340759,34.27548623085022,34.82234287261963,36.98440766334534,37.093780517578125,37.578139305114746,38.296868085861206,38.68748092651367,38.843724966049194,39.53120422363281,39.59370183944702,40.07806205749512,40.49992275238037,41.74988341331482,41.78113389015198,42.249868392944336,42.57798409461975,42.93734645843506,43.0935914516449,44.34355330467224,45.124778270721436,47.07784414291382,48.14030957221985,52.062570095062256,53.42190337181091,55.64058256149292,58.31237459182739,60.859169483184814,61.90601181983948,62.65598773956299,63.12472367286682,64.03094601631165,66.28087544441223,66.48399591445923,66.85898399353027,67.45271325111389,69.20265889167786,74.63998866081238,74.71811151504517,75.10872340202332,87.2333436012268,93.59252047538757,102.84363746643066,107.87472105026245,108.35908055305481,109.8121600151062,112.57769823074341,122.4686803817749,137.20259356498718,140.7962305545807,161.23437309265137,176.49952101707458,178.31196308135986,184.43743324279785,188.06231689453125,191.3278398513794,191.67157793045044,193.2965271472931,238.76498937606812,270.31188678741455,273.2649185657501,278.1719081401825,282.71864199638367,288.9996943473816,291.32774662971497,324.53086853027344,359.2181718349457</t>
  </si>
  <si>
    <t>1,11,35,61,66,68,75,77,78,79,84,85,86,89,96,99,102,105,110,125,126,128,136,140,146,152,156,159,160,161,173,191,201,213,221,222,235,251,264,288,293,294,307,327,359,383,407,428,442,470,473,500,527,528,548,639,640,644,704,760,783,804,850,877,1012,1026,1048,1055,1072,1138,1141,1156,1178,1190,1195,1216,1218,1233,1246,1284,1285,1299,1309,1320,1325,1363,1387,1447,1480,1600,1642,1710,1793,1872,1904,1927,1941,1969,2040,2046,2058,2076,2130,2297,2299,2311,2683,2879,3162,3316,3331,3375,3460,3765,4216,4325,4951,5421,5476,5664,5776,5877,5887,5938,7334,8301,8391,8541,8684,8876,8949,9968,11033</t>
  </si>
  <si>
    <t>56:46.6</t>
  </si>
  <si>
    <t>07:40.1</t>
  </si>
  <si>
    <t>-1.8520070213377466,-1.8520070213377466,-1.8520070213377466,-1.8520070213377466,-1.8520070213377466,-1.8520070213377466,-1.8520070213377466,-1.8520070213377466,-1.8520070213377466,-1.8520070213377466,-1.8520070213377466,-1.8520070213377466,-1.8520070213377466,-1.8520070213377466,-1.8520070213377466,-1.8520070213377466,-1.8520070213377466,-1.8520070213377466,-1.8520070213377466,-1.8520070213377466,-1.8520070213377466,-1.8520070213377466,-1.8520070213377466,-1.8520070213377466,-1.8520070213377466,-1.8520070213377466,-1.8520070213377466,-1.8520070213377466,-1.8520070213377466,-1.8520070213377466</t>
  </si>
  <si>
    <t>889394983011881895739216491141402020940981593503939535,889394983011881895739216491141402020940981593503939535,889394983011881895739216491141402020940981593503939535,889394983011881895739216491141402020940981593503939535,889394983011881895739216491141402020940981593503939535,889394983011881895739216491141402020940981593503939535,889394983011881895739216491141402020940981593503939535,889394983011881895739216491141402020940981593503939535,889394983011881895739216491141402020940981593503939535,889394983011881895739216491141402020940981593503939535,889394983011881895739216491141402020940981593503939535,889394983011881895739216491141402020940981593503939535,889394983011881895739216491141402020940981593503939535,889394983011881895739216491141402020940981593503939535,889394983011881895739216491141402020940981593503939535,889394983011881895739216491141402020940981593503939535,889394983011881895739216491141402020940981593503939535,889394983011881895739216491141402020940981593503939535,889394983011881895739216491141402020940981593503939535,889394983011881895739216491141402020940981593503939535,889394983011881895739216491141402020940981593503939535,889394983011881895739216491141402020940981593503939535,889394983011881895739216491141402020940981593503939535,889394983011881895739216491141402020940981593503939535,889394983011881895739216491141402020940981593503939535,889394983011881895739216491141402020940981593503939535,889394983011881895739216491141402020940981593503939535,889394983011881895739216491141402020940981593503939535,889394983011881895739216491141402020940981593503939535,889394983011881895739216491141402020940981593503939535</t>
  </si>
  <si>
    <t>-7.976967793212055,-7.5045795196097265,-7.332676795452052,-6.808415440770461,-6.31551493173969,-6.256973241230637,-6.241557637678036,-5.9784389090935885,-5.881255773694733,-5.874828666576574,-5.748012482286029,-5.733875340058691,-5.585361762957582,-5.52139247050655,-5.323334648043709,-5.108697309741186,-4.946768492087136,-4.93067797880211,-4.866353604019821,-4.780763614579005,-4.763761435618458,-4.711432534945837,-4.5988904533723165,-4.43552953057137,-4.422373674245161,-4.357289101726262,-4.261232322804969,-4.105991923153795,-4.013699575169061,-4.013670896163405,-4.004435085600416,-3.9470678625992397,-3.935751328744014,-3.91574880686189,-3.792833150501197,-3.723886905915345,-3.6686749652672357,-3.63715282702552,-3.599424656215621,-3.5737903090120886,-3.5212644218034668,-3.4516652910558716,-3.4199481732995336,-3.3875060493790197,-3.357933574485983,-3.326414905285289,-3.293542938296629,-3.2617955834454753,-3.2446214519869656,-3.2163856316816997,-3.1577860262632393,-3.1024180190591055,-3.0617592628985713,-2.9098953371878693,-2.909301393499836,-2.9089464593308114,-2.8613202261736292,-2.850690842598227,-2.847799866279061,-2.82292938712499,-2.817151638560422,-2.7504294715766737,-2.7185391619859525,-2.705851503007909,-2.7010855028678376,-2.6553889269596684,-2.6131933423484672,-2.6073671532568143,-2.5803360216053814,-2.5364912071774692,-2.4637308787261514,-2.4492377765722053,-2.380574679672146,-2.277646685775333,-2.1936467106953135,-2.1813035369039957,-2.152537899329369,-2.0581991112486606,-2.0581991112486593,-2.0430370730892173,-2.041445467930232,-2.007160481316849,-1.982112343453699,-1.9621628837546896,-1.9581511949846313,-1.9522542881936469,-1.9332859441849966,-1.9200990827367437,-1.9167268144111511,-1.9158650276736284,-1.9119413675317833,-1.8965898015625908,-1.8812395951994716,-1.8812395951994714,-1.881239595199471,-1.8778382876962456,-1.8690197092518965,-1.8601880546493599,-1.854997838460162,-1.8520070213377466</t>
  </si>
  <si>
    <t>0.06568408012390137,0.2688024044036865,1.175025224685669,1.2375218868255615,1.6125102043151855,1.7375075817108154,2.0781607627868652,2.2345151901245117,2.2657625675201416,2.3907594680786133,2.5626392364501953,2.750123977661133,2.8751189708709717,2.953242778778076,3.0782387256622314,3.250107526779175,3.640721321105957,4.000085115432739,4.04695725440979,4.07820725440979,4.296950578689575,4.328201532363892,4.562567234039307,4.59381628036499,4.859431982040405,5.0156779289245605,5.109423637390137,5.2812957763671875,5.906275033950806,6.359384536743164,6.999990940093994,7.1874840259552,7.671843528747559,7.906212091445923,7.937461614608765,8.265576362609863,8.39057183265686,10.124892950057983,10.249887943267822,10.702999353408813,11.234232425689697,11.265481233596802,12.734185218811035,13.249794960021973,13.343541145324707,13.499786376953125,13.656031131744385,13.843526124954224,14.062268495559692,14.406280994415283,15.265628099441528,15.70311450958252,16.49996566772461,17.15619421005249,17.73430109024048,18.694268703460693,21.162941932678223,22.475401639938354,22.506649494171143,23.037883281707764,23.459744453430176,23.819108247756958,24.240970134735107,27.14712882041931,28.647082805633545,30.44390082359314,31.428246021270752,32.365716218948364,32.89694905281067,33.24068808555603,33.568803787231445,36.921879291534424,37.31249022483826,37.67185401916504,43.20293092727661,48.35901951789856,56.280646085739136,58.999311208724976,60.093026876449585,74.06134152412415,78.32810711860657,79.37494826316833,81.48425698280334,84.84352660179138,90.56209874153137,91.74956130981445,98.85871267318726,108.84354901313782,136.60934782028198,142.39041686058044,177.6559522151947,179.80811142921448,203.9997570514679,232.50002074241638,258.46872878074646,284.31166982650757,292.78015518188477,350.0614173412323,373.53094387054443,384.2185034751892</t>
  </si>
  <si>
    <t>1,6,34,36,47,51,61,66,67,71,76,82,86,88,92,97,109,120,121,122,129,130,137,138,146,151,154,159,178,192,211,217,232,239,240,250,254,308,312,326,342,343,388,404,407,412,417,423,430,441,467,480,504,524,542,571,646,686,687,703,716,727,740,829,875,930,960,989,1005,1015,1025,1127,1139,1150,1320,1477,1719,1802,1836,2262,2393,2425,2490,2592,2767,2803,3021,3327,4181,4357,5434,5500,6240,7112,7914,8710,8969,10724,11445,11770</t>
  </si>
  <si>
    <t>13:17.8</t>
  </si>
  <si>
    <t>24:08.6</t>
  </si>
  <si>
    <t>-1.8248357996607325,-1.8248357996607325,-1.8248357996607325,-1.8248357996607325,-1.8248357996607325,-1.8248357996607325,-1.8248357996607325,-1.8248357996607325,-1.8248357996607325,-1.8248357996607325,-1.8248357996607325,-1.8248357996607325,-1.8248357996607325,-1.8248357996607325,-1.8248357996607325,-1.8248357996607325,-1.8248357996607325,-1.8248357996607325,-1.8248357996607325,-1.8248357996607325,-1.8248357996607325,-1.8248357996607325,-1.8248357996607325,-1.8248357996607325,-1.8248357996607325,-1.8248357996607325,-1.8248357996607325,-1.8248357996607325,-1.8248357996607325,-1.8248357996607325</t>
  </si>
  <si>
    <t>1135050612229976787295606315254686472275497174822452199,1135050612229976787295606315254686472275497174822452199,1135050612229976787295606315254686472275497174822452199,1135050612229976787295606315254686472275497174822452199,1135050612229976787295606315254686472275497174822452199,1135050612229976787295606315254686472275497174822452199,1135050612229976787295606315254686472275497174822452199,1135050612229976787295606315254686472275497174822452199,1135050612229976787295606315254686472275497174822452199,1135050612229976787295606315254686472275497174822452199,1135050612229976787295606315254686472275497174822452199,1135050612229976787295606315254686472275497174822452199,1135050612229976787295606315254686472275497174822452199,1135050612229976787295606315254686472275497174822452199,1135050612229976787295606315254686472275497174822452199,1135050612229976787295606315254686472275497174822452199,1135050612229976787295606315254686472275497174822452199,1135050612229976787295606315254686472275497174822452199,1135050612229976787295606315254686472275497174822452199,1135050612229976787295606315254686472275497174822452199,1135050612229976787295606315254686472275497174822452199,1135050612229976787295606315254686472275497174822452199,1135050612229976787295606315254686472275497174822452199,1135050612229976787295606315254686472275497174822452199,1135050612229976787295606315254686472275497174822452199,1135050612229976787295606315254686472275497174822452199,1135050612229976787295606315254686472275497174822452199,1135050612229976787295606315254686472275497174822452199,1135050612229976787295606315254686472275497174822452199,1135050612229976787295606315254686472275497174822452199</t>
  </si>
  <si>
    <t>-6.453467897120955,-6.336831036335634,-6.314146113882168,-6.228158370184649,-6.209823402960379,-6.127020608875608,-6.044615949466736,-5.697343076509628,-5.4930889210260725,-5.446157232083577,-5.190717452235455,-5.012800146180176,-4.939097457899995,-4.9385187526862735,-4.9264746456300905,-4.841145031776501,-4.8079531772452775,-4.730976059131408,-4.702930028053663,-4.610962103004268,-4.502075211088284,-4.27813749763091,-4.219694074374706,-4.015835343557651,-3.982852121300558,-3.952412639201906,-3.9212856949609054,-3.8971069599564347,-3.8689532936861912,-3.8680824564039926,-3.8388127097198765,-3.786429485737664,-3.762106816819345,-3.65964972375699,-3.6350681602214805,-3.619887175159141,-3.56790476280157,-3.5499593387792374,-3.509994743719865,-3.4980877684465366,-3.4330303068910375,-3.4305795348694574,-3.363102612470993,-3.353261977066781,-3.282882521868837,-3.2506828332408944,-3.229344505440743,-3.223008239525636,-3.177223482218655,-3.1449596253238883,-3.1293195368789766,-3.04609368779331,-2.96363494706844,-2.9611913900537292,-2.9349361977890136,-2.8918615538618435,-2.8652020588099942,-2.840790340062615,-2.830721907599339,-2.803250376088326,-2.712816410088369,-2.6752340852972725,-2.644902225786433,-2.5636012878309704,-2.5568942638050673,-2.527061880728301,-2.516584730348494,-2.430768962598946,-2.3403569705446174,-2.334852050264947,-2.2873089985382595,-2.262059826130728,-2.2406381787754377,-2.220136555451608,-2.194552990104069,-2.194096546481245,-2.185946332009682,-2.1701258175958027,-2.1695594402866023,-2.1435499644756764,-2.0947903119461473,-2.0565125863366123,-2.0434942764778206,-2.034024165389166,-2.0322004774121027,-2.0292788602615075,-2.0202078883384766,-2.0021410421175414,-2.001534199854466,-2.0015341998544636,-1.9841922624503294,-1.9427762926656713,-1.9398374606185493,-1.939837460618549,-1.9222825462839737,-1.9159110898055731,-1.9059507673069949,-1.8956470384834214,-1.8831556446599222,-1.8248357996607325</t>
  </si>
  <si>
    <t>0.06572914123535156,0.3313462734222412,1.3156898021697998,1.4250681400299072,1.5813076496124268,1.706308364868164,1.9375901222229004,2.078209161758423,2.5938055515289307,3.0156657695770264,3.046915054321289,3.3437795639038086,3.3750298023223877,3.484400987625122,3.6718950271606445,3.765641927719116,3.8437721729278564,4.093757152557373,4.343749284744263,4.374998092651367,4.562492609024048,4.843733072280884,5.156224012374878,5.218721866607666,5.828077793121338,6.453058242797852,6.734299421310425,6.765551328659058,7.249906778335571,7.296781778335571,7.453025579452515,7.546773672103882,7.7186431884765625,7.953010082244873,8.249876976013184,8.468618869781494,8.890481948852539,9.015477895736694,9.390466213226318,9.421713590621948,9.749829769134521,10.0779447555542,10.109193801879883,10.265437364578247,10.515429496765137,10.874793291091919,11.421652555465698,11.74976897239685,12.062256336212158,14.640301704406738,15.24965786933899,15.640273571014404,16.624613523483276,16.718361854553223,17.046476364135742,17.108973503112793,17.702705144882202,18.577683210372925,18.64017653465271,19.39015555381775,20.09325623512268,20.358872652053833,24.983728170394897,28.45236897468567,30.702300786972046,30.796045541763306,32.624112606048584,39.32702898979187,40.20200061798096,42.609342098236084,48.062453269958496,52.265446186065674,53.84352207183838,54.90598917007446,56.04657816886902,66.14001059532166,67.2181031703949,76.76467800140381,82.63949537277222,85.52389454841614,86.27386999130249,92.25805878639221,93.50801801681519,96.03918862342834,111.12488770484924,120.905832529068,122.17141771316528,127.35875725746155,134.38978481292725,135.46787691116333,138.67090129852295,143.2020080089569,146.17896127700806,149.19449162483215,190.65576362609863,191.73385500907898,212.85819458961487,360.1714816093445,391.68677830696106,512.2495589256287</t>
  </si>
  <si>
    <t>1,8,38,41,46,50,57,61,77,90,91,100,101,104,110,113,115,123,131,132,138,147,157,159,178,197,206,207,222,223,228,231,236,243,252,259,272,276,288,289,299,309,310,315,323,334,351,361,371,450,468,480,510,513,523,525,543,570,572,595,617,625,767,874,943,946,1002,1207,1234,1307,1475,1605,1653,1685,1720,2032,2065,2359,2540,2631,2654,2839,2877,2954,3417,3720,3759,3919,4134,4167,4266,4405,4496,4588,5860,5893,6539,11083,12051,15753</t>
  </si>
  <si>
    <t>24:10.3</t>
  </si>
  <si>
    <t>35:01.5</t>
  </si>
  <si>
    <t>-1.8166246187763662,-1.8166246187763662,-1.8166246187763662,-1.8166246187763662,-1.8166246187763662,-1.8166246187763662,-1.8166246187763662,-1.8166246187763662,-1.8166246187763662,-1.8166246187763662,-1.8166246187763662,-1.8166246187763662,-1.8166246187763662,-1.8166246187763662,-1.8166246187763662,-1.8166246187763662,-1.8166246187763662,-1.8166246187763662,-1.8166246187763662,-1.8166246187763662,-1.8166246187763662,-1.8166246187763662,-1.8166246187763662,-1.8166246187763662,-1.8166246187763662,-1.8166246187763662,-1.8166246187763662,-1.8166246187763662,-1.8166246187763662,-1.8166246187763662</t>
  </si>
  <si>
    <t>1466505955813474880263897777775925204948133423218762507,1466505955813474880263897777775925204948133423218762507,1466505955813474880263897777775925204948133423218762507,1466505955813474880263897777775925204948133423218762507,1466505955813474880263897777775925204948133423218762507,1466505955813474880263897777775925204948133423218762507,1466505955813474880263897777775925204948133423218762507,1466505955813474880263897777775925204948133423218762507,1466505955813474880263897777775925204948133423218762507,1466505955813474880263897777775925204948133423218762507,1466505955813474880263897777775925204948133423218762507,1466505955813474880263897777775925204948133423218762507,1466505955813474880263897777775925204948133423218762507,1466505955813474880263897777775925204948133423218762507,1466505955813474880263897777775925204948133423218762507,1466505955813474880263897777775925204948133423218762507,1466505955813474880263897777775925204948133423218762507,1466505955813474880263897777775925204948133423218762507,1466505955813474880263897777775925204948133423218762507,1466505955813474880263897777775925204948133423218762507,1466505955813474880263897777775925204948133423218762507,1466505955813474880263897777775925204948133423218762507,1466505955813474880263897777775925204948133423218762507,1466505955813474880263897777775925204948133423218762507,1466505955813474880263897777775925204948133423218762507,1466505955813474880263897777775925204948133423218762507,1466505955813474880263897777775925204948133423218762507,1466505955813474880263897777775925204948133423218762507,1466505955813474880263897777775925204948133423218762507,1466505955813474880263897777775925204948133423218762507</t>
  </si>
  <si>
    <t>-8.275065859521412,-8.226605492479782,-7.906946428821262,-7.749626888888901,-7.181060337403632,-6.857603422053197,-6.79353095839906,-6.734117556332395,-6.692060556149063,-6.470223431837419,-6.453921777587191,-6.365045215674799,-6.339762732777863,-5.90048180379012,-5.707450038901872,-5.669558662504022,-5.62522789338141,-5.621579503999335,-5.608350344655061,-5.5954987277731405,-5.426580177430534,-5.410010024457167,-5.188381236730116,-5.120069890484817,-4.885178495767425,-4.775049695476006,-4.774813030936896,-4.446726352357546,-4.204517981973906,-4.116522952870164,-3.939731475745595,-3.8738636805494284,-3.735408159386047,-3.616918846754029,-3.5003510538202196,-3.4899256309455926,-3.4742108639649305,-3.4421517294371324,-3.4275758914506893,-3.426084418582874,-3.4201273662965535,-3.4054291882708974,-3.3406014580940884,-3.277446563933684,-3.239885554342612,-3.1100765257247875,-3.107076053423544,-3.08084805544199,-3.0045526375367957,-2.9939009357712267,-2.98553958176483,-2.9449534088031255,-2.864127084374875,-2.8536939740752856,-2.802559223800714,-2.6692953019097754,-2.4644961850570213,-2.3098672500539066,-2.2198841008611954,-2.177153701195053,-2.176753467675668,-2.1713686259467257,-2.1606495247375967,-2.1530781480468804,-2.153045953972786,-2.1306290770571237,-2.1261153177031717,-2.1091400888769534,-2.101051892421281,-2.094329042274994,-2.081262621745445,-2.0784310378389503,-2.077581847936728,-2.0595428148303516,-2.0566076490584932,-2.0193003805544407,-2.0096410187619305,-1.9948882300605273,-1.9478644518676917,-1.9478644518676913,-1.9394812060816902,-1.9394812060816897,-1.9378759687515175,-1.937875968751517,-1.8861041536556034,-1.8825232026539274,-1.8663449511665806,-1.8655747625020251,-1.8649516401169888,-1.8616984005961619,-1.8596200072397375,-1.8566378677059079,-1.8557173190340819,-1.820370662185165,-1.817531535671138,-1.8166246187763662</t>
  </si>
  <si>
    <t>0.06467986106872559,0.29904890060424805,0.4240436553955078,0.642786979675293,0.9396533966064453,2.0781524181365967,2.4844753742218018,2.6875956058502197,2.7188432216644287,2.921961784362793,3.0157089233398438,3.125079870223999,3.2813243865966797,3.3750715255737305,3.640688180923462,4.078175783157349,4.328166961669922,4.625032186508179,4.703155040740967,4.765656471252441,5.000021934509277,5.156265735626221,5.203138828277588,5.5468785762786865,5.74999737739563,5.812495231628418,6.07811164855957,6.1718597412109375,6.5937206745147705,6.953085899353027,7.249949932098389,7.39057183265686,7.874931573867798,7.95305323600769,8.140548467636108,8.531160116195679,8.562409162521362,8.796777486801147,8.828026056289673,8.890525341033936,9.078017950057983,9.140516996383667,9.249888896942139,9.374884366989136,9.578002214431763,9.609251260757446,11.26545000076294,11.999801397323608,12.359164953231812,12.749778747558594,13.702873229980469,13.9997398853302,14.296605825424194,14.327853441238403,14.84346342086792,15.155952215194702,15.827808380126953,18.2496075630188,23.78068256378174,32.07729959487915,34.15535879135132,39.812596559524536,44.68744230270386,59.56224775314331,69.81192660331726,79.98348355293274,81.45218825340271,82.59277725219727,91.23313236236572,92.56121444702148,96.98295092582703,110.81257486343384,115.3593053817749,128.70263862609863,131.6400454044342,138.2204394340515,140.15787744522095,151.39190196990967,160.87597918510437,171.10945057868958,173.82811379432678,192.78421068191528,196.1903531551361,211.29925632476807,249.24960374832153,262.43669056892395,287.9515175819397,303.53119015693665,314.7495894432068,350.8125207424164,381.3433246612549,422.87466406822205,427.3745231628418,551.4681355953217,564.9373536109924,625.9218657016754</t>
  </si>
  <si>
    <t>1,7,11,18,27,62,75,81,82,88,91,94,99,102,110,123,131,140,142,144,151,156,157,168,174,176,184,187,200,211,220,224,239,241,247,259,260,267,268,270,276,278,281,285,291,292,343,365,376,388,418,427,436,437,453,462,483,557,728,982,1046,1218,1367,1827,2144,2455,2500,2535,2801,2841,2978,3401,3542,3952,4043,4246,4306,4648,4939,5253,5336,5920,6026,6490,7649,8055,8846,9325,9672,10784,11721,12993,13133,16951,17368,19237</t>
  </si>
  <si>
    <t>45:54.5</t>
  </si>
  <si>
    <t>56:45.0</t>
  </si>
  <si>
    <t>-1.8080701593209776,-1.8080701593209776,-1.8080701593209776,-1.8080701593209776,-1.8080701593209776,-1.8080701593209776,-1.8080701593209776,-1.8080701593209776,-1.8080701593209776,-1.8080701593209776,-1.8080701593209776,-1.8080701593209776,-1.8080701593209776,-1.8080701593209776,-1.8080701593209776,-1.8080701593209776,-1.8080701593209776,-1.8080701593209776,-1.8080701593209776,-1.8080701593209776,-1.8080701593209776,-1.8080701593209776,-1.8080701593209776,-1.8080701593209776,-1.8080701593209776,-1.8080701593209776,-1.8080701593209776,-1.8080701593209776,-1.8080701593209776,-1.8080701593209776</t>
  </si>
  <si>
    <t>1442573529528737030079949244992664506447192593449527995,1442573529528737030079949244992664506447192593449527995,1442573529528737030079949244992664506447192593449527995,1442573529528737030079949244992664506447192593449527995,1442573529528737030079949244992664506447192593449527995,1442573529528737030079949244992664506447192593449527995,1442573529528737030079949244992664506447192593449527995,1442573529528737030079949244992664506447192593449527995,1442573529528737030079949244992664506447192593449527995,1442573529528737030079949244992664506447192593449527995,1442573529528737030079949244992664506447192593449527995,1442573529528737030079949244992664506447192593449527995,1442573529528737030079949244992664506447192593449527995,1442573529528737030079949244992664506447192593449527995,1442573529528737030079949244992664506447192593449527995,1442573529528737030079949244992664506447192593449527995,1442573529528737030079949244992664506447192593449527995,1442573529528737030079949244992664506447192593449527995,1442573529528737030079949244992664506447192593449527995,1442573529528737030079949244992664506447192593449527995,1442573529528737030079949244992664506447192593449527995,1442573529528737030079949244992664506447192593449527995,1442573529528737030079949244992664506447192593449527995,1442573529528737030079949244992664506447192593449527995,1442573529528737030079949244992664506447192593449527995,1442573529528737030079949244992664506447192593449527995,1442573529528737030079949244992664506447192593449527995,1442573529528737030079949244992664506447192593449527995,1442573529528737030079949244992664506447192593449527995,1442573529528737030079949244992664506447192593449527995</t>
  </si>
  <si>
    <t>-8.614375274621311,-7.912484098231784,-7.719338289403754,-7.216657679876165,-6.697590327652346,-6.695859649680488,-6.579258783345342,-6.124331697426317,-5.973859273869496,-5.8981296074239316,-5.839462212023747,-5.5232200047606685,-5.446465137258024,-5.426795972713023,-5.35657836878252,-5.318150760383505,-5.307784908001916,-5.302452803315793,-5.28836245600147,-5.198729836582721,-5.193186697276138,-5.020971121772943,-4.970420574276688,-4.747973782530388,-4.698538854878201,-4.576861052167861,-4.45883148286409,-4.4428354176214135,-4.300809109855381,-4.227413199815626,-4.156689991521496,-4.155120419467832,-4.060819174555909,-4.058671520941069,-4.05770372011374,-3.977005653498317,-3.963983432581432,-3.9618344289694436,-3.950567467339063,-3.8924052946659016,-3.831001130653454,-3.7971394083119643,-3.7860156484980694,-3.7522581608418495,-3.7465344168890784,-3.7169339510829005,-3.647716964885051,-3.6314675347748606,-3.6202086596643674,-3.565600220924292,-3.556060916212373,-3.4945565997476327,-3.409966593787874,-3.266643353688739,-3.243865662351209,-3.227292636491468,-3.224414401342804,-3.223324055797758,-3.151064998992764,-3.1078300014821183,-3.0709443556561014,-3.0578616553825984,-3.0543746947929677,-3.0243392526812225,-3.0205178385310707,-2.9751597142283646,-2.9326313667024513,-2.8781299728168928,-2.8560517245161123,-2.7949605879937645,-2.719416307143473,-2.7180270316770763,-2.7112906816793267,-2.680324591826897,-2.5783189783237135,-2.5632016311049064,-2.5318970128603557,-2.495465475694923,-2.4657018407538964,-2.431189381623387,-2.398468615445614,-2.386609461699629,-2.350015972285687,-2.3365562185243585,-2.2881234326027386,-2.282346243549135,-2.2736627187514933,-2.2422750325582923,-2.2117297962755678,-2.2117297962755664,-2.167221511710202,-2.1448117616820013,-2.1385898894843187,-2.094184848233962,-2.091641307411199,-2.0871297221727394,-2.057651519106533,-2.041830663288182,-2.04032342839716,-2.015284608356957,-2.010167547378937,-2.000323755863441,-1.9905681740016195,-1.985518192251159,-1.9598109840167726,-1.953361063390613,-1.9530694174124348,-1.9530694174124337,-1.9118360612199898,-1.911576747958501,-1.874382663970737,-1.872954448159379,-1.845486165446185,-1.8184829099289623,-1.815729966339449,-1.8152425143074442,-1.8106817655868972,-1.808070159320978,-1.8080701593209776</t>
  </si>
  <si>
    <t>0.06575584411621094,0.15950393676757812,0.6751124858856201,0.8782308101654053,1.0032267570495605,1.237595558166504,1.4250881671905518,1.6594576835632324,2.282479763031006,2.6418442726135254,2.704341411590576,2.8449623584747314,3.18870210647583,3.235574960708618,3.594939947128296,3.719935894012451,3.782433032989502,3.8136818408966064,3.860555410385132,4.157421827316284,4.376165390014648,4.485539197921753,5.2823872566223145,5.4230077266693115,5.485506534576416,5.844868183135986,5.938616514205933,6.235481023788452,6.297980070114136,6.563595771789551,6.8281285762786865,7.0624964237213135,7.4843573570251465,8.234334230422974,8.265583038330078,8.328080892562866,8.390578985214233,8.546823740005493,8.703068971633911,8.874938488006592,9.749912023544312,10.109274864196777,10.562386989593506,10.749881029129028,10.859251260757446,11.156118869781494,11.218616485595703,11.374861478805542,11.843595266342163,12.43732738494873,12.937311172485352,13.249801397323608,13.671663761138916,14.45288896560669,15.31223750114441,16.827815055847168,17.968404054641724,18.234020948410034,18.296518802642822,18.421514987945557,19.358985424041748,20.030839204788208,21.530792236328125,21.65578818321228,22.249520301818848,22.593259572982788,23.499481916427612,24.06196427345276,24.70256805419922,26.2493953704834,27.24936294555664,28.42120122909546,28.577446937561035,28.9680597782135,30.311774253845215,31.202364444732666,31.733598947525024,32.95231080055237,37.26556444168091,39.32800006866455,39.9217312335968,40.10922408103943,40.702956676483154,41.7497992515564,42.437286376953125,42.9528865814209,43.343499183654785,43.37474846839905,46.07778739929199,47.76523542404175,49.12456822395325,50.202659368515015,51.171377658843994,51.65573763847351,55.124380111694336,55.45249390602112,56.28059411048889,56.905574321746826,57.78054642677307,57.85866856575012,58.21803331375122,62.639768838882446,68.04685807228088,75.15601062774658,82.78077173233032,96.53033971786499,100.15522885322571,108.56224656105042,115.99951362609863,118.37443971633911,124.93673396110535,130.78119039535522,134.10921263694763,152.71800446510315,176.70278477668762,179.9214346408844,195.75588965415955,211.66164302825928,345.01448822021484</t>
  </si>
  <si>
    <t>1,3,19,25,29,36,42,49,68,79,81,85,96,97,108,112,114,115,116,125,132,135,160,164,166,177,180,189,191,199,207,214,227,250,251,253,255,260,265,270,297,308,322,328,331,340,342,347,361,380,396,406,420,445,473,520,556,565,567,571,601,623,672,676,695,706,734,751,771,818,849,885,890,902,943,971,987,1024,1156,1219,1237,1243,1261,1293,1314,1330,1342,1343,1426,1477,1519,1552,1582,1597,1703,1713,1738,1757,1784,1786,1797,1932,2097,2315,2550,2971,3082,3340,3571,3646,3853,4034,4135,4706,5439,5538,6025,6514,10612</t>
  </si>
  <si>
    <t>18:35.0</t>
  </si>
  <si>
    <t>29:26.3</t>
  </si>
  <si>
    <t>-1.7690632113397264,-1.7690632113397264,-1.7690632113397264,-1.7690632113397264,-1.7690632113397264,-1.7690632113397264,-1.7690632113397264,-1.7690632113397264,-1.7690632113397264,-1.7690632113397264,-1.7690632113397264,-1.7690632113397264,-1.7690632113397264,-1.7690632113397264,-1.7690632113397264,-1.7690632113397264,-1.7690632113397264,-1.7690632113397264,-1.7690632113397264,-1.7690632113397264,-1.7690632113397264,-1.7690632113397264,-1.7690632113397264,-1.7690632113397264,-1.7690632113397264,-1.7690632113397264,-1.7690632113397264,-1.7690632113397264,-1.7690632113397264,-1.7690632113397264</t>
  </si>
  <si>
    <t>1445192917537533868061827426245273192431304738436998043,1445192917537533868061827426245273192431304738436998043,1445192917537533868061827426245273192431304738436998043,1445192917537533868061827426245273192431304738436998043,1445192917537533868061827426245273192431304738436998043,1445192917537533868061827426245273192431304738436998043,1445192917537533868061827426245273192431304738436998043,1445192917537533868061827426245273192431304738436998043,1445192917537533868061827426245273192431304738436998043,1445192917537533868061827426245273192431304738436998043,1445192917537533868061827426245273192431304738436998043,1445192917537533868061827426245273192431304738436998043,1445192917537533868061827426245273192431304738436998043,1445192917537533868061827426245273192431304738436998043,1445192917537533868061827426245273192431304738436998043,1445192917537533868061827426245273192431304738436998043,1445192917537533868061827426245273192431304738436998043,1445192917537533868061827426245273192431304738436998043,1445192917537533868061827426245273192431304738436998043,1445192917537533868061827426245273192431304738436998043,1445192917537533868061827426245273192431304738436998043,1445192917537533868061827426245273192431304738436998043,1445192917537533868061827426245273192431304738436998043,1445192917537533868061827426245273192431304738436998043,1445192917537533868061827426245273192431304738436998043,1445192917537533868061827426245273192431304738436998043,1445192917537533868061827426245273192431304738436998043,1445192917537533868061827426245273192431304738436998043,1445192917537533868061827426245273192431304738436998043,1445192917537533868061827426245273192431304738436998043</t>
  </si>
  <si>
    <t>-7.732892744100791,-7.623281427390016,-7.572808911252203,-7.136243449443083,-6.664156927206078,-6.447647443005282,-6.4042610503470305,-6.387767394608049,-6.110000779107501,-6.006453447840677,-5.838163301066793,-5.810737914050739,-5.63666863310174,-5.593658059128801,-5.591294550156595,-5.394722358303789,-5.352858879773513,-5.301439719443094,-5.136016744345592,-4.981594943390731,-4.919566714053315,-4.639285513641647,-4.42561450812994,-4.383267769758427,-4.224939007598797,-4.149652631174461,-4.131441980620897,-4.096866148425369,-4.096032259445332,-3.9336560797529545,-3.883945977409682,-3.8690241993034675,-3.835880696088924,-3.826022619595485,-3.7828815415022783,-3.757539957954277,-3.6518014977340387,-3.543199953967031,-3.483924583879781,-3.4760714211812123,-3.4752715555749587,-3.4514178631692793,-3.433236431921692,-3.394655258892719,-3.3719243885130536,-3.320815218981124,-3.2691389041896297,-3.196953416311952,-3.1663567775718695,-3.1288585356614123,-3.119857274483855,-3.0377287390044,-2.9939569636015433,-2.891782231313538,-2.8699517236400043,-2.847125984437159,-2.7756884318485313,-2.747161733633777,-2.7388242719782174,-2.671522116914512,-2.663573657898861,-2.6024572031658564,-2.5914073606752024,-2.5881024682708285,-2.5239394080974686,-2.5150258698517396,-2.454908856329562,-2.3965362810174278,-2.3886524455206417,-2.3755672120950524,-2.3606048898150607,-2.3562447567944855,-2.326043496700224,-2.269996478965708,-2.2655502748221603,-2.262539591603938,-2.2099143404905974,-2.2076549549991507,-2.194197994526765,-2.1940976423989786,-2.188430612297136,-2.185375449796734,-2.154641022833815,-2.1136964901177686,-2.0796150403483074,-2.079536233072689,-2.079188477715513,-2.067622716375772,-2.0602395986546758,-2.019073435689982,-1.986212962325131,-1.9334165641034562,-1.9318687358297366,-1.8783943059015278,-1.876753699782286,-1.8733760579804952,-1.8328468360785608,-1.809789017538495,-1.8093704148033334,-1.8001207264425085,-1.797301600049205,-1.787903993950808,-1.7853815913632398,-1.7690632113397264</t>
  </si>
  <si>
    <t>0.06572604179382324,0.753204345703125,0.815701961517334,0.8469510078430176,1.081319808959961,1.2844371795654297,1.440683364868164,1.8000459671020508,1.875054121017456,2.125203847885132,2.2657058238983154,2.4688243865966797,2.5625715255737305,2.6875662803649902,2.718815565109253,2.8281869888305664,3.0781795978546143,3.218799591064453,3.312547206878662,3.7031595706939697,3.8125312328338623,4.031274318695068,4.625007390975952,4.6562559604644775,4.9218714237213135,5.109367847442627,5.281235218048096,5.40623140335083,5.906216382980347,5.999962568283081,6.124958515167236,6.79681396484375,6.843686103820801,6.999931573867798,7.18742561340332,7.265547752380371,7.749907493591309,7.859280586242676,8.89049768447876,9.07799220085144,9.187362670898438,9.484229564666748,9.546727895736694,9.968589544296265,11.312296152114868,11.734158039093018,12.687254667282104,13.468480110168457,14.765313148498535,15.937152862548828,17.483978033065796,17.749594688415527,18.56207036972046,19.23392343521118,19.5776629447937,20.968243837356567,21.061992406845093,21.515103101730347,23.436916828155518,24.57750701904297,24.81187391281128,25.13998794555664,25.51497745513916,25.79710555076599,26.64071488380432,30.78121066093445,36.60915184020996,38.499717712402344,39.577810525894165,40.015296459198,40.202789068222046,41.577746868133545,47.06195044517517,48.54627799987793,48.765021562576294,52.108668088912964,52.2024142742157,53.79611396789551,60.03029465675354,60.40528225898743,62.06148028373718,64.60827565193176,65.73324131965637,66.2957227230072,67.74880313873291,70.09247970581055,82.28977608680725,83.74285674095154,87.03125667572021,89.23431205749512,93.37496185302734,94.78116822242737,110.53067636489868,117.10859417915344,119.46789598464966,136.62360906600952,145.6858251094818,149.89059138298035,193.98324513435364,224.43746757507324,294.92174458503723,315.061735868454,477.6396746635437,599.0614681243896</t>
  </si>
  <si>
    <t>1,21,23,24,31,37,42,53,55,63,67,73,76,80,81,84,92,96,99,111,114,121,139,140,148,154,159,163,178,181,185,206,207,212,218,220,235,238,269,275,278,287,289,302,343,356,385,409,449,485,532,540,565,586,597,639,642,656,716,752,759,769,780,789,815,942,1122,1180,1213,1226,1232,1274,1443,1489,1496,1600,1603,1651,1842,1853,1904,1985,2021,2039,2085,2159,2533,2577,2678,2745,2872,2915,3400,3602,3674,4200,4479,4609,5963,6899,9055,9673,14674,18404</t>
  </si>
  <si>
    <t>40:17.2</t>
  </si>
  <si>
    <t>51:08.0</t>
  </si>
  <si>
    <t>-1.7243069950307321,-1.7243069950307321,-1.7243069950307321,-1.7243069950307321,-1.7243069950307321,-1.7243069950307321,-1.7243069950307321,-1.7243069950307321,-1.7243069950307321,-1.7243069950307321,-1.7243069950307321,-1.7243069950307321,-1.7243069950307321,-1.7243069950307321,-1.7243069950307321,-1.7243069950307321,-1.7243069950307321,-1.7243069950307321,-1.7243069950307321,-1.7243069950307321,-1.7243069950307321,-1.7243069950307321,-1.7243069950307321,-1.7243069950307321,-1.7243069950307321,-1.7243069950307321,-1.7243069950307321,-1.7243069950307321,-1.7243069950307321,-1.7243069950307321</t>
  </si>
  <si>
    <t>1213806498829964343755730851456153312566699999250215735,1213806498829964343755730851456153312566699999250215735,1213806498829964343755730851456153312566699999250215735,1213806498829964343755730851456153312566699999250215735,1213806498829964343755730851456153312566699999250215735,1213806498829964343755730851456153312566699999250215735,1213806498829964343755730851456153312566699999250215735,1213806498829964343755730851456153312566699999250215735,1213806498829964343755730851456153312566699999250215735,1213806498829964343755730851456153312566699999250215735,1213806498829964343755730851456153312566699999250215735,1213806498829964343755730851456153312566699999250215735,1213806498829964343755730851456153312566699999250215735,1213806498829964343755730851456153312566699999250215735,1213806498829964343755730851456153312566699999250215735,1213806498829964343755730851456153312566699999250215735,1213806498829964343755730851456153312566699999250215735,1213806498829964343755730851456153312566699999250215735,1213806498829964343755730851456153312566699999250215735,1213806498829964343755730851456153312566699999250215735,1213806498829964343755730851456153312566699999250215735,1213806498829964343755730851456153312566699999250215735,1213806498829964343755730851456153312566699999250215735,1213806498829964343755730851456153312566699999250215735,1213806498829964343755730851456153312566699999250215735,1213806498829964343755730851456153312566699999250215735,1213806498829964343755730851456153312566699999250215735,1213806498829964343755730851456153312566699999250215735,1213806498829964343755730851456153312566699999250215735,1213806498829964343755730851456153312566699999250215735</t>
  </si>
  <si>
    <t>-7.567084487411804,-7.030835664674195,-6.1576402790697635,-6.132738600032154,-5.47542347193879,-5.334044023517507,-5.305356634807229,-5.1924472155798655,-4.932222024722905,-4.900633221609376,-4.732487973718489,-4.719343002585906,-4.686305246228841,-4.643922979723017,-4.621911312482958,-4.566344931616716,-4.420958249443935,-4.3605401159893855,-4.26368344384104,-4.2310081193413085,-4.197298239809865,-4.155873415946376,-4.136929956045117,-4.124213330098549,-4.102026428935869,-4.070720511077343,-4.05019031290785,-3.9514507588306556,-3.8751793112236173,-3.789688244369457,-3.7202401525578597,-3.712624962723554,-3.690431181119518,-3.6381739385773533,-3.6125366457673795,-3.5887629567958865,-3.530827196886685,-3.5214165934466646,-3.3732316447111192,-3.3150282062841527,-3.267361349267691,-3.220970138003287,-3.1369057953755486,-3.1306382386275238,-3.124278754391207,-3.0768638564658626,-3.051435461215366,-3.0459319275889323,-3.041936860083367,-3.0345922408669885,-2.842646098930782,-2.8202605007717683,-2.806146139369401,-2.7836831512065072,-2.7682774046707794,-2.754450965702553,-2.7496796301737922,-2.7331093358586154,-2.7329690310290786,-2.667951126627944,-2.6353284785183595,-2.5552143336621533,-2.5042292393672327,-2.496420161447154,-2.4918622198723113,-2.4025808624527762,-2.3692695822551033,-2.2892521377329826,-2.2527552618773146,-2.247806167952679,-2.214039397050578,-2.2114157978267053,-2.1784369486134625,-2.091264481203026,-2.0618549577337815,-2.0012982711638396,-1.9410067813909437,-1.8823856450781848,-1.882385645078184,-1.8634234976552637,-1.8402722829304565,-1.815447942094782,-1.8123702089734615,-1.810536908100342,-1.8075780870387281,-1.7975859964013505,-1.7975859964013503,-1.7867218167316372,-1.7866604080258586,-1.7866604080258583,-1.7809694220863432,-1.770621934981277,-1.7700645227645764,-1.7659429260916013,-1.75485150386996,-1.7548515038699595,-1.7255511253993807,-1.7243069950307321</t>
  </si>
  <si>
    <t>0.06567168235778809,0.12817072868347168,0.8000242710113525,0.8937718868255615,1.050015926361084,3.34376859664917,3.531261682510376,3.875002145767212,3.999997138977051,4.265614986419678,4.499981164932251,4.796847581863403,4.953092098236084,5.0155909061431885,5.046839475631714,5.1562113761901855,5.281207084655762,5.734317779541016,5.796815872192383,5.937437295913696,5.968685150146484,6.10930609703064,6.37492299079895,6.468669652938843,6.640540599822998,6.703038215637207,6.921780347824097,7.218646287918091,7.390515565872192,8.218616008758545,8.81234622001648,8.98421597480774,9.609197854995728,10.202929258346558,10.624789953231812,11.249770164489746,11.327892780303955,11.734130144119263,13.077839851379395,13.327830076217651,14.280924558639526,14.312174320220947,15.062151193618774,15.18714690208435,15.843376159667969,16.265238523483276,16.608977556228638,16.905842781066895,17.265206575393677,17.29645586013794,19.108898878097534,21.218207597732544,22.577540159225464,22.921279907226562,23.108773469924927,23.171272039413452,23.811877012252808,23.99937105178833,24.624351024627686,24.71809959411621,26.812554597854614,28.21876072883606,31.484283924102783,34.343568563461304,34.5310640335083,37.7028386592865,39.609029054641724,40.24963426589966,47.265575885772705,54.624722480773926,56.87464928627014,62.874462842941284,64.07754898071289,66.1868588924408,70.48359870910645,85.0768928527832,86.15498280525208,88.0142993927002,91.56257152557373,137.35839891433716,147.20184063911438,159.42186951637268,180.79646968841553,190.32742071151733,193.88981437683105,197.40532445907593,204.07699060440063,233.2497217655182,264.35812187194824,284.4843714237213,286.89070439338684,289.85936069488525,310.3118453025818,341.1858787536621,363.7340774536133,385.1240322589874,418.6562659740448,525.6562566757202</t>
  </si>
  <si>
    <t>1,2,22,25,30,100,106,116,120,128,135,144,149,151,152,155,159,173,175,179,180,184,192,195,200,202,209,218,223,248,266,271,290,308,321,340,342,355,396,404,433,434,457,461,481,494,505,514,525,526,581,646,689,700,706,708,729,735,755,758,824,867,967,1054,1060,1156,1214,1234,1449,1673,1742,1926,1963,2027,2158,2605,2638,2695,2804,4210,4514,4889,5544,5837,5945,6053,6257,7146,8101,8722,8796,8887,9513,10460,11153,11823,12859,16145</t>
  </si>
  <si>
    <t>29:28.0</t>
  </si>
  <si>
    <t>40:15.6</t>
  </si>
  <si>
    <t>-1.7238704964913951,-1.7238704964913951,-1.7238704964913951,-1.7238704964913951,-1.7238704964913951,-1.7238704964913951,-1.7238704964913951,-1.7238704964913951,-1.7238704964913951,-1.7238704964913951,-1.7238704964913951,-1.7238704964913951,-1.7238704964913951,-1.7238704964913951,-1.7238704964913951,-1.7238704964913951,-1.7238704964913951,-1.7238704964913951,-1.7238704964913951,-1.7238704964913951,-1.7238704964913951,-1.7238704964913951,-1.7238704964913951,-1.7238704964913951,-1.7238704964913951,-1.7238704964913951,-1.7238704964913951,-1.7238704964913951,-1.7238704964913951,-1.7238704964913951</t>
  </si>
  <si>
    <t>1253842270249335428279204647914406325043497086261467983,1253842270249335428279204647914406325043497086261467983,1253842270249335428279204647914406325043497086261467983,1253842270249335428279204647914406325043497086261467983,1253842270249335428279204647914406325043497086261467983,1253842270249335428279204647914406325043497086261467983,1253842270249335428279204647914406325043497086261467983,1253842270249335428279204647914406325043497086261467983,1253842270249335428279204647914406325043497086261467983,1253842270249335428279204647914406325043497086261467983,1253842270249335428279204647914406325043497086261467983,1253842270249335428279204647914406325043497086261467983,1253842270249335428279204647914406325043497086261467983,1253842270249335428279204647914406325043497086261467983,1253842270249335428279204647914406325043497086261467983,1253842270249335428279204647914406325043497086261467983,1253842270249335428279204647914406325043497086261467983,1253842270249335428279204647914406325043497086261467983,1253842270249335428279204647914406325043497086261467983,1253842270249335428279204647914406325043497086261467983,1253842270249335428279204647914406325043497086261467983,1253842270249335428279204647914406325043497086261467983,1253842270249335428279204647914406325043497086261467983,1253842270249335428279204647914406325043497086261467983,1253842270249335428279204647914406325043497086261467983,1253842270249335428279204647914406325043497086261467983,1253842270249335428279204647914406325043497086261467983,1253842270249335428279204647914406325043497086261467983,1253842270249335428279204647914406325043497086261467983,1253842270249335428279204647914406325043497086261467983</t>
  </si>
  <si>
    <t>-7.7109720091243865,-7.277505844365598,-7.125146819812182,-7.084874160538397,-6.89993749686983,-6.525411173534733,-6.401752006369871,-6.2860639185085425,-6.277792455622075,-6.149556082384902,-6.128531620400889,-5.913146795546729,-5.767848513149443,-5.747883356879363,-5.6702887295747315,-5.50908593167605,-5.410518461347453,-5.279132711661992,-5.20633666936564,-5.194901496497859,-5.162001339010414,-5.02216468896544,-4.985933954615144,-4.985502611707236,-4.917556777373213,-4.877407757024788,-4.85576913545735,-4.855446696672617,-4.7250694026831175,-4.720826799743101,-4.703927678784225,-4.6581369554020355,-4.560980916081041,-4.559799501953221,-4.507270617940031,-4.409867853312898,-4.408839750959458,-4.338145882812547,-4.298684568692382,-4.237403056939746,-4.108555330145187,-4.010566078927752,-3.9206139306680132,-3.9149942715903805,-3.797414774115037,-3.728614019577942,-3.6387098256930694,-3.5956854387132364,-3.5645490122480488,-3.505016301887528,-3.4743566691299326,-3.441798816380435,-3.3715711424723542,-3.368873645957183,-3.3407975671953225,-3.323759984590979,-3.2739711521717325,-3.247040347033075,-3.246025751540538,-3.23733156642185,-3.236298960182798,-3.2137664749481267,-3.1818565446425477,-3.1593027359583252,-3.1275783651013085,-3.0536235756085,-3.032369995679217,-3.0176441842633026,-3.005277396087866,-3.003461653204712,-2.8980076059811304,-2.8556493420385456,-2.7738593277009627,-2.6579799032529956,-2.6247492463119415,-2.622459083023984,-2.6119307210783607,-2.571158962107377,-2.5242964322301633,-2.4591294024638155,-2.3983651028745934,-2.352482230904672,-2.296374603821706,-2.2767977022512427,-2.2663184305024564,-2.2613518064168656,-2.237232403134248,-2.176409482728319,-2.169623528029357,-2.1663495125199907,-2.1472783876272596,-2.1301155841009605,-2.13011558410096,-2.02666911330255,-2.017349006617495,-2.014734904226513,-2.0147349042265117,-1.9701894045234403,-1.9202008854822101,-1.9112329583492644,-1.8666238731241551,-1.8635312592916822,-1.8569656963143215,-1.8517795789727034,-1.8012556624688127,-1.8012556624688116,-1.800994629731308,-1.7665923114037405,-1.7561086449826757,-1.7334311157135258,-1.7333709738630938,-1.7333709738630936,-1.7238704964913951</t>
  </si>
  <si>
    <t>0.0657501220703125,0.23761963844299316,1.0344696044921875,1.1438419818878174,1.5657029151916504,1.8313202857971191,1.859449863433838,1.9219555854797363,2.3907198905944824,2.4532222747802734,2.4844677448272705,2.5782148838043213,2.812582492828369,3.0000767707824707,3.062573194503784,3.203195333480835,3.2656919956207275,3.54693341255188,3.828174591064453,4.234412670135498,4.375032186508179,4.562527656555176,5.218758583068848,5.375005006790161,5.437499284744263,5.796862602233887,5.968734502792358,6.109354019165039,6.140602111816406,6.921828985214233,6.999951124191284,7.093698024749756,7.218693256378174,7.390562534332275,7.578059196472168,7.781177043914795,8.234286785125732,8.29678463935852,8.328033685684204,8.421780347824097,8.859268188476562,9.374875545501709,9.546745538711548,10.49984073638916,11.202944993972778,11.437311172485352,11.718553304672241,12.202912092208862,12.296659231185913,13.062260389328003,14.577838897705078,16.390282154083252,16.53090262413025,17.733988761901855,18.32772135734558,18.92145299911499,19.327689170837402,21.436997890472412,22.311970710754395,22.436967134475708,22.515090465545654,23.436935901641846,23.499436855316162,23.925803422927856,23.988301753997803,24.01954984664917,24.39091920852661,25.406279802322388,25.468777656555176,25.625023126602173,25.75001835823059,26.854369401931763,27.088735818862915,28.276198863983154,28.60431480407715,28.901179790496826,29.119922399520874,29.35429072380066,29.510535955429077,30.33863377571106,33.42188906669617,34.578102350234985,39.57794642448425,47.60894560813904,49.23389434814453,49.65575647354126,54.96808886528015,58.31173515319824,67.82706236839294,68.79578113555908,71.38944983482361,74.06124186515808,74.77996873855591,75.26432847976685,77.32676386833191,79.31107783317566,85.43588614463806,95.95307064056396,105.2027804851532,110.9994740486145,152.96879959106445,154.12501287460327,163.89049100875854,203.51424956321716,237.18699383735657,247.68666529655457,272.38901567459106,304.98379254341125,350.8437774181366,390.42073917388916,457.781210899353,507.10856580734253,580.7654409408569</t>
  </si>
  <si>
    <t>1,5,30,33,46,54,55,57,71,73,74,77,84,90,92,96,98,107,116,129,133,139,159,164,166,177,182,186,187,211,213,216,220,225,231,237,251,253,254,257,271,287,292,321,343,350,359,374,377,401,448,504,508,545,563,581,594,659,687,691,693,723,725,739,741,742,754,787,789,794,798,833,840,876,886,895,902,909,914,939,1037,1072,1226,1473,1524,1537,1699,1802,2094,2124,2204,2286,2308,2323,2387,2447,2638,2962,3247,3426,4721,4758,5059,6286,7343,7669,8429,9432,10846,12069,14151,15673,17945</t>
  </si>
  <si>
    <t>07:41.8</t>
  </si>
  <si>
    <t>18:33.3</t>
  </si>
  <si>
    <t>-1.691628306935638,-1.691628306935638,-1.691628306935638,-1.691628306935638,-1.691628306935638,-1.691628306935638,-1.691628306935638,-1.691628306935638,-1.691628306935638,-1.691628306935638,-1.691628306935638,-1.691628306935638,-1.691628306935638,-1.691628306935638,-1.691628306935638,-1.691628306935638,-1.691628306935638,-1.691628306935638,-1.691628306935638,-1.691628306935638,-1.691628306935638,-1.691628306935638,-1.691628306935638,-1.691628306935638,-1.691628306935638,-1.691628306935638,-1.691628306935638,-1.691628306935638,-1.691628306935638,-1.691628306935638</t>
  </si>
  <si>
    <t>968375027504891184646158272355258307348284751399533343,968375027504891184646158272355258307348284751399533343,968375027504891184646158272355258307348284751399533343,968375027504891184646158272355258307348284751399533343,968375027504891184646158272355258307348284751399533343,968375027504891184646158272355258307348284751399533343,968375027504891184646158272355258307348284751399533343,968375027504891184646158272355258307348284751399533343,968375027504891184646158272355258307348284751399533343,968375027504891184646158272355258307348284751399533343,968375027504891184646158272355258307348284751399533343,968375027504891184646158272355258307348284751399533343,968375027504891184646158272355258307348284751399533343,968375027504891184646158272355258307348284751399533343,968375027504891184646158272355258307348284751399533343,968375027504891184646158272355258307348284751399533343,968375027504891184646158272355258307348284751399533343,968375027504891184646158272355258307348284751399533343,968375027504891184646158272355258307348284751399533343,968375027504891184646158272355258307348284751399533343,968375027504891184646158272355258307348284751399533343,968375027504891184646158272355258307348284751399533343,968375027504891184646158272355258307348284751399533343,968375027504891184646158272355258307348284751399533343,968375027504891184646158272355258307348284751399533343,968375027504891184646158272355258307348284751399533343,968375027504891184646158272355258307348284751399533343,968375027504891184646158272355258307348284751399533343,968375027504891184646158272355258307348284751399533343,968375027504891184646158272355258307348284751399533343</t>
  </si>
  <si>
    <t>-8.468567394575183,-8.264712854290073,-8.133531303016493,-8.055703583998161,-7.901544547755241,-7.5967672051385895,-7.551218110215639,-7.190503059831303,-6.996567756004412,-6.848238788166672,-6.724747567493433,-6.5362460697287785,-6.507185740693078,-6.470553384058298,-6.422688569538805,-6.25669804853332,-6.11678128517561,-5.974300923432816,-5.956725153859426,-5.922609158908369,-5.791454263953317,-5.786232497046752,-5.734770531852677,-5.677574076449311,-5.62096641998861,-5.477630904252707,-5.465421611805839,-5.425849470274143,-5.312427844309631,-5.239654392856375,-5.093168013631736,-5.060008334534235,-5.038704072198471,-4.8900768048341305,-4.872324210105763,-4.849702979355756,-4.831960965812086,-4.698849590343912,-4.597217692016918,-4.402589160424061,-4.38070100113812,-4.366037665993184,-4.141906215615718,-3.9579945918756154,-3.938747410845203,-3.7225910296476195,-3.6485608833978245,-3.625530973142085,-3.6116757663140384,-3.58248754370649,-3.5680185178379804,-3.5591661692038072,-3.4659050272697116,-3.4608218221381106,-3.4347849551077863,-3.360906576510366,-3.351855327743484,-3.3345968904353174,-3.318114504939208,-3.2623679140286796,-3.221120491277392,-3.2075576000393795,-3.1647740458058466,-3.1494800237378637,-3.1434529694169377,-3.1328695104669966,-3.1047730198132877,-3.091704125710132,-3.0497876748342843,-3.039719391487587,-3.03930793901514,-3.0095239182946405,-2.9224778351855916,-2.920808925342328,-2.834310291941061,-2.8343102919410605,-2.768958934654673,-2.7485982058308096,-2.6514412828357403,-2.6040952296749125,-2.5950999633236185,-2.547189379349158,-2.5283876021972014,-2.4925367299640677,-2.423023011697675,-2.421602960472213,-2.4115851271099316,-2.4109851238889846,-2.400962049220389,-2.258644512896053,-2.1592074144201767,-2.158733146119642,-2.1217390884734773,-2.1190970571891086,-2.0948701931500415,-2.092576773466945,-2.0897920205453744,-2.0845734527624704,-2.0773174702933694,-2.077317470293369,-2.0736759869247177,-2.0711701264897684,-2.051266368476387,-2.041494973148427,-2.033307184935295,-2.016113546207243,-2.0108577546566364,-1.949503500564215,-1.9335439222513093,-1.9142004859337458,-1.85553336692981,-1.8344386360219693,-1.7933956951535326,-1.7932500709628043,-1.7730058953069985,-1.7592747246409772,-1.755458212730052,-1.7544537381684249,-1.7538191285078941,-1.7537668199927072,-1.713831025381204,-1.7137787167368113,-1.7137787167368108,-1.7066894384376194,-1.691628306935638</t>
  </si>
  <si>
    <t>0.06469202041625977,0.18968915939331055,0.26781153678894043,0.5490522384643555,0.5803015232086182,0.7834198474884033,1.1427841186523438,1.236530065536499,1.4708991050720215,1.7365145683288574,1.9062705039978027,2.000016689300537,2.2657523155212402,2.296999216079712,2.359496593475342,2.562615156173706,2.6251132488250732,2.656363010406494,3.015725612640381,3.0469748973846436,3.078223705291748,3.5157129764556885,3.546959161758423,3.6094584465026855,3.64070725440979,3.937573194503784,3.9688210487365723,4.062567472457886,4.125068187713623,4.2188193798065186,4.5156800746917725,4.984415292739868,5.265655755996704,5.3750269412994385,5.437526702880859,5.468775272369385,6.062506437301636,6.15625786781311,6.218751907348633,6.515616416931152,6.718735933303833,7.062475204467773,7.234344720840454,7.890573501586914,8.59367847442627,8.953041315078735,9.499898672103882,10.437368154525757,11.95294713973999,12.70292329788208,12.82792067527771,13.156033992767334,13.39040207862854,13.718515634536743,14.234124898910522,14.780982732772827,15.109097003936768,16.34343385696411,17.6090190410614,18.51563596725464,19.046865463256836,19.343730211257935,20.84368348121643,22.20301580429077,22.56238031387329,22.796748399734497,24.31232452392578,24.4685697555542,24.890431880950928,25.781028747558594,26.64037799835205,27.3434796333313,30.703412294387817,31.21902084350586,32.06274461746216,32.750224113464355,33.92206144332886,33.984559535980225,34.593916177749634,35.375141620635986,36.53135848045349,38.03130769729614,39.656256675720215,40.21874022483826,41.53119921684265,43.04677653312683,44.14049172401428,44.37486004829407,44.59360337257385,45.06233763694763,52.49960422515869,67.04602527618408,71.13964700698853,126.15522193908691,138.11817574501038,148.1403772830963,152.44628715515137,152.60253262519836,155.9930522441864,157.211763381958,175.7182309627533,177.65566968917847,179.6556077003479,180.95244145393372,181.12431240081787,182.17115330696106,185.37417888641357,185.7960410118103,186.5928897857666,197.5144236087799,204.8904676437378,233.87470293045044,345.1241488456726,347.42095160484314,366.03090047836304,460.8898956775665,463.6554343700409,464.5304067134857,465.92098665237427,467.06157636642456,467.18657517433167,467.51468777656555,538.1237523555756,545.2641563415527,551.3437488079071</t>
  </si>
  <si>
    <t>1,4,6,15,16,22,33,36,43,51,56,59,67,68,70,76,78,79,90,91,92,105,106,108,109,118,119,122,124,127,136,150,159,162,164,165,183,186,188,197,203,214,219,239,260,271,287,316,362,385,389,399,406,416,432,449,459,497,536,563,579,588,634,675,686,693,740,745,758,785,811,832,936,952,978,999,1035,1037,1055,1079,1114,1160,1212,1230,1270,1317,1350,1357,1364,1378,1605,2050,2175,3862,4227,4534,4665,4670,4774,4811,5376,5435,5496,5536,5541,5573,5671,5684,5708,6042,6266,7153,10580,10651,11225,14132,14216,14243,14285,14320,14324,14334,16526,16747,16935</t>
  </si>
  <si>
    <t>35:03.1</t>
  </si>
  <si>
    <t>45:52.8</t>
  </si>
  <si>
    <t>-1.6491448404445896,-1.6491448404445896,-1.6491448404445896,-1.6491448404445896,-1.6491448404445896,-1.6491448404445896,-1.6491448404445896,-1.6491448404445896,-1.6491448404445896,-1.6491448404445896,-1.6491448404445896,-1.6491448404445896,-1.6491448404445896,-1.6491448404445896,-1.6491448404445896,-1.6491448404445896,-1.6491448404445896,-1.6491448404445896,-1.6491448404445896,-1.6491448404445896,-1.6491448404445896,-1.6491448404445896,-1.6491448404445896,-1.6491448404445896,-1.6491448404445896,-1.6491448404445896,-1.6491448404445896,-1.6491448404445896,-1.6491448404445896,-1.6491448404445896</t>
  </si>
  <si>
    <t>1326916529973609095097792032218558437589789095019110583,1326916529973609095097792032218558437589789095019110583,1326916529973609095097792032218558437589789095019110583,1326916529973609095097792032218558437589789095019110583,1326916529973609095097792032218558437589789095019110583,1326916529973609095097792032218558437589789095019110583,1326916529973609095097792032218558437589789095019110583,1326916529973609095097792032218558437589789095019110583,1326916529973609095097792032218558437589789095019110583,1326916529973609095097792032218558437589789095019110583,1326916529973609095097792032218558437589789095019110583,1326916529973609095097792032218558437589789095019110583,1326916529973609095097792032218558437589789095019110583,1326916529973609095097792032218558437589789095019110583,1326916529973609095097792032218558437589789095019110583,1326916529973609095097792032218558437589789095019110583,1326916529973609095097792032218558437589789095019110583,1326916529973609095097792032218558437589789095019110583,1326916529973609095097792032218558437589789095019110583,1326916529973609095097792032218558437589789095019110583,1326916529973609095097792032218558437589789095019110583,1326916529973609095097792032218558437589789095019110583,1326916529973609095097792032218558437589789095019110583,1326916529973609095097792032218558437589789095019110583,1326916529973609095097792032218558437589789095019110583,1326916529973609095097792032218558437589789095019110583,1326916529973609095097792032218558437589789095019110583,1326916529973609095097792032218558437589789095019110583,1326916529973609095097792032218558437589789095019110583,1326916529973609095097792032218558437589789095019110583</t>
  </si>
  <si>
    <t>-7.706900598971542,-7.704893988339533,-7.6148426035522565,-7.190370570583208,-7.042119337749259,-6.6050728602347,-6.361169615583276,-6.337055614767751,-5.945083066314986,-5.935504313998514,-5.918480025190547,-5.837244859548993,-4.955223808336874,-4.935617047650171,-4.907734391378522,-4.768888761579283,-4.682468322417363,-4.672729913730805,-4.609844661549085,-4.3127918940412995,-4.296045903240727,-4.094049239164792,-4.035818202910164,-4.03344980786481,-3.764115317828629,-3.6980543344318684,-3.6755864917287253,-3.6738194340338373,-3.5721595075434442,-3.5433815703282936,-3.5248289461157953,-3.4813745459791248,-3.471716999720492,-3.389382049583993,-3.380171048519913,-3.3553792103769227,-3.3218700494954874,-3.2921551635021364,-3.189948996034,-3.1610805262065247,-3.101757711381674,-2.9661371538728583,-2.9350395897126065,-2.9020903852875497,-2.889734221276579,-2.84853237647347,-2.837250974442457,-2.8372509744424557,-2.778473796558046,-2.738256921980156,-2.6885792706413723,-2.657403753464262,-2.656064739685256,-2.65385901795491,-2.6323316318713643,-2.469254312002328,-2.4661009780595715,-2.411526313421998,-2.3841227999311605,-2.3773009808828176,-2.3689787908551523,-2.3395502081377457,-2.317331976374373,-2.2946015058756446,-2.284552711779495,-2.2555319081315637,-2.2543007838764506,-2.24303071661712,-2.2389407085525264,-2.1291517879847794,-2.127697279878321,-2.1246269833797657,-2.11848949707621,-2.0817995742155397,-2.073077223644247,-2.0528131290193805,-1.990907546944926,-1.9688024690385202,-1.9213951221250813,-1.9204231874192463,-1.8904278264981251,-1.890427826498125,-1.8747745434040592,-1.8652567397950401,-1.8521076544300314,-1.844920937887363,-1.832290328419042,-1.8244856296802996,-1.8149503789178678,-1.8096426024378789,-1.7713502652379085,-1.7537950572324217,-1.7352567539211936,-1.7294329990369424,-1.7292393844147815,-1.7276706253309055,-1.7202066829251632,-1.7046740364551827,-1.6995478361437004,-1.695851284877058,-1.6958512848770575,-1.6739627403015676,-1.6491448404445905,-1.64914484044459,-1.6491448404445896</t>
  </si>
  <si>
    <t>0.06587862968444824,0.5814895629882812,0.7533566951751709,0.9408514499664307,1.003349781036377,1.2064671516418457,1.6439549922943115,1.968773603439331,2.06252121925354,2.6093509197235107,2.749971628189087,2.781219482421875,2.812469482421875,3.3905763626098633,3.749939203262329,3.8124372959136963,4.2342987060546875,4.593662738800049,4.703035354614258,4.828031539916992,5.531133651733398,5.562382459640503,5.85924768447876,5.98424506187439,6.07799220085144,6.281110763549805,6.56235146522522,6.593600034713745,6.765470743179321,7.4998228549957275,7.624818325042725,7.7185657024383545,8.499790668487549,8.531039476394653,8.74978232383728,8.890404224395752,9.327889919281006,9.734127283096313,10.312233686447144,10.37473201751709,11.06221055984497,11.374700546264648,13.030898571014404,13.280890703201294,13.359014987945557,16.39016842842102,17.046399116516113,19.311951398849487,21.85874843597412,22.82746648788452,25.014898777008057,25.499258995056152,26.45235323905945,27.358575582504272,29.264766693115234,30.311607122421265,32.4834144115448,34.06149077415466,36.87505841255188,39.51560044288635,40.40620040893555,46.421634674072266,51.56209945678711,56.68693733215332,59.25001382827759,60.32810616493225,75.9994900226593,76.06198716163635,76.7182207107544,77.03070783615112,79.40563368797302,80.95245957374573,81.49931812286377,92.57709550857544,98.67065405845642,111.73414063453674,120.32812833786011,134.8901722431183,144.81173992156982,182.62492060661316,189.03097701072693,192.2339949607849,251.99956583976746,265.40539717674255,279.46745562553406,289.8138976097107,329.31154346466064,345.17042231559753,368.3591887950897,388.57730507850647,389.5616502761841,401.53002524375916,430.26555347442627,517.6399059295654,524.4834411144257,527.3427269458771,528.373943567276,530.2176373004913,530.7332482337952,539.1874945163727,558.2188019752502,558.3750476837158,573.8433136940002,591.0523703098297,643.905632019043</t>
  </si>
  <si>
    <t>1,16,21,27,29,35,49,59,62,79,83,84,85,103,114,116,129,140,143,147,168,169,178,182,185,191,200,201,206,229,233,236,260,261,268,272,286,299,318,320,342,352,403,411,413,506,526,597,675,704,772,787,816,844,903,935,1001,1049,1135,1216,1244,1431,1590,1747,1825,1858,2340,2342,2362,2372,2445,2492,2509,2847,3037,3444,3709,4156,4461,5628,5828,5926,7771,8184,8614,8933,10141,10630,11344,11965,11995,12364,13256,15942,16154,16243,16275,16331,16347,16608,17192,17197,17671,18202,19833</t>
  </si>
  <si>
    <t>51:09.7</t>
  </si>
  <si>
    <t>02:00.8</t>
  </si>
  <si>
    <t>-1.646431326909685,-1.646431326909685,-1.646431326909685,-1.646431326909685,-1.646431326909685,-1.646431326909685,-1.646431326909685,-1.646431326909685,-1.646431326909685,-1.646431326909685,-1.646431326909685,-1.646431326909685,-1.646431326909685,-1.646431326909685,-1.646431326909685,-1.646431326909685,-1.646431326909685,-1.646431326909685,-1.646431326909685,-1.646431326909685,-1.646431326909685,-1.646431326909685,-1.646431326909685,-1.646431326909685,-1.646431326909685,-1.646431326909685,-1.646431326909685,-1.646431326909685,-1.646431326909685,-1.646431326909685</t>
  </si>
  <si>
    <t>1129922893771316828634910078729117381987794989186277623,1129922893771316828634910078729117381987794989186277623,1129922893771316828634910078729117381987794989186277623,1129922893771316828634910078729117381987794989186277623,1129922893771316828634910078729117381987794989186277623,1129922893771316828634910078729117381987794989186277623,1129922893771316828634910078729117381987794989186277623,1129922893771316828634910078729117381987794989186277623,1129922893771316828634910078729117381987794989186277623,1129922893771316828634910078729117381987794989186277623,1129922893771316828634910078729117381987794989186277623,1129922893771316828634910078729117381987794989186277623,1129922893771316828634910078729117381987794989186277623,1129922893771316828634910078729117381987794989186277623,1129922893771316828634910078729117381987794989186277623,1129922893771316828634910078729117381987794989186277623,1129922893771316828634910078729117381987794989186277623,1129922893771316828634910078729117381987794989186277623,1129922893771316828634910078729117381987794989186277623,1129922893771316828634910078729117381987794989186277623,1129922893771316828634910078729117381987794989186277623,1129922893771316828634910078729117381987794989186277623,1129922893771316828634910078729117381987794989186277623,1129922893771316828634910078729117381987794989186277623,1129922893771316828634910078729117381987794989186277623,1129922893771316828634910078729117381987794989186277623,1129922893771316828634910078729117381987794989186277623,1129922893771316828634910078729117381987794989186277623,1129922893771316828634910078729117381987794989186277623,1129922893771316828634910078729117381987794989186277623</t>
  </si>
  <si>
    <t>-8.097431014936273,-7.338367263984903,-6.944751507748215,-6.902431630962552,-6.091312658288696,-5.82502555184638,-5.814238232262824,-5.62241674559535,-5.6072195865345655,-5.4873908615435,-4.972083557976173,-4.891347651515845,-4.864511636816479,-4.522296440957426,-4.5037107558097,-4.2439902524069595,-4.187655777985156,-4.181377961240929,-4.021299642190327,-3.919969221633546,-3.7606144880579433,-3.759946497850309,-3.7597940300182895,-3.646882631968924,-3.613510047779772,-3.5945479158007143,-3.5365986754344445,-3.3727755398915886,-3.2754998793988648,-3.0830857968268366,-3.056154703355287,-3.001525704916539,-2.900599351175502,-2.868318371448052,-2.867985931262875,-2.815962756011856,-2.76885255027564,-2.7436280699328517,-2.733737607792905,-2.7331850372226576,-2.6734824908308643,-2.6521727640311537,-2.6483006598798835,-2.5879008480564987,-2.581894938402327,-2.522177591744985,-2.495726011312848,-2.471031915999277,-2.452288037417322,-2.4161315881664867,-2.4125127129950052,-2.2152742132031866,-2.1233460929323447,-2.1233460929323438,-2.092658564816712,-2.0859620377206514,-2.0741723211686964,-2.05559601659893,-2.0097817288653688,-2.0037140988008058,-1.9292585018502633,-1.915620959896226,-1.8759924982033684,-1.8759924982033682,-1.8599535324651308,-1.858109462374616,-1.8409126078330635,-1.8266706890876963,-1.8150855884546981,-1.8150237343970268,-1.8000999649806009,-1.7333459821476909,-1.7324718340893397,-1.7070639558048468,-1.705320977749033,-1.6825186624354431,-1.6479347482338418,-1.646431326909685</t>
  </si>
  <si>
    <t>0.06468415260314941,0.2990529537200928,0.6427907943725586,0.9709057807922363,1.2365226745605469,1.5646371841430664,1.9218339920043945,1.9530818462371826,2.2677884101867676,2.299039125442505,2.642777442932129,2.9708926677703857,3.12713623046875,3.1740102767944336,3.877114772796631,4.205229043960571,4.377097129821777,4.642714738845825,4.673962831497192,5.064576148986816,5.189572095870972,5.517688035964966,5.767679214477539,5.939548492431641,5.970798015594482,6.0332958698272705,6.252039194107056,6.642651557922363,7.12701416015625,7.814490079879761,8.267600774765015,8.90820574760437,9.564435005187988,10.392534017562866,11.095638036727905,12.329973697662354,13.23619532585144,13.84555172920227,14.939270496368408,15.18925952911377,16.064231634140015,16.798583507537842,17.157947063446045,17.282943964004517,19.610995531082153,21.595308542251587,22.767147064208984,23.439000606536865,24.015636920928955,24.562496662139893,25.703083753585815,26.093696355819702,26.71867823600769,27.671772003173828,28.031135320663452,35.70277118682861,37.01522946357727,40.436997175216675,40.53074598312378,43.71814465522766,44.3899986743927,45.56183671951294,49.358593463897705,57.06236410140991,57.71859431266785,64.17151761054993,72.8587441444397,73.29623079299927,77.07736229896545,83.95488238334656,104.71824884414673,108.92123413085938,114.09372019767761,119.64042210578918,140.7178876399994,147.60829615592957,361.12957191467285,380.89457869529724</t>
  </si>
  <si>
    <t>1,7,18,28,36,46,57,58,68,69,79,89,94,95,117,127,132,140,141,153,157,167,175,180,181,183,190,202,217,238,252,272,292,317,339,376,404,423,456,464,491,513,524,528,599,660,698,719,737,754,789,801,820,849,860,1096,1136,1241,1244,1341,1361,1397,1513,1749,1769,1966,2232,2246,2366,2578,3217,3345,3503,3673,4318,4528,11071,11680</t>
  </si>
  <si>
    <t>36:42.6</t>
  </si>
  <si>
    <t>47:32.6</t>
  </si>
  <si>
    <t>-1.8758332718524313,-1.8758332718524313,-1.8758332718524313,-1.8758332718524313,-1.8758332718524313,-1.8758332718524313,-1.8758332718524313,-1.8758332718524313,-1.8758332718524313,-1.8758332718524313,-1.8758332718524313,-1.8758332718524313,-1.8758332718524313,-1.8758332718524313,-1.8758332718524313,-1.8758332718524313,-1.8758332718524313,-1.8758332718524313,-1.8758332718524313,-1.8758332718524313,-1.8758332718524313,-1.8758332718524313,-1.8758332718524313,-1.8758332718524313,-1.8758332718524313,-1.8758332718524313,-1.8758332718524313,-1.8758332718524313,-1.8758332718524313,-1.8758332718524313</t>
  </si>
  <si>
    <t>471102335580580154255208973224218100814358691269035312,471102335580580154255208973224218100814358691269035312,471102335580580154255208973224218100814358691269035312,471102335580580154255208973224218100814358691269035312,471102335580580154255208973224218100814358691269035312,471102335580580154255208973224218100814358691269035312,471102335580580154255208973224218100814358691269035312,471102335580580154255208973224218100814358691269035312,471102335580580154255208973224218100814358691269035312,471102335580580154255208973224218100814358691269035312,471102335580580154255208973224218100814358691269035312,471102335580580154255208973224218100814358691269035312,471102335580580154255208973224218100814358691269035312,471102335580580154255208973224218100814358691269035312,471102335580580154255208973224218100814358691269035312,471102335580580154255208973224218100814358691269035312,471102335580580154255208973224218100814358691269035312,471102335580580154255208973224218100814358691269035312,471102335580580154255208973224218100814358691269035312,471102335580580154255208973224218100814358691269035312,471102335580580154255208973224218100814358691269035312,471102335580580154255208973224218100814358691269035312,471102335580580154255208973224218100814358691269035312,471102335580580154255208973224218100814358691269035312,471102335580580154255208973224218100814358691269035312,471102335580580154255208973224218100814358691269035312,471102335580580154255208973224218100814358691269035312,471102335580580154255208973224218100814358691269035312,471102335580580154255208973224218100814358691269035312,471102335580580154255208973224218100814358691269035312</t>
  </si>
  <si>
    <t>-7.540958384546566,-7.2856487611628955,-6.935400964850181,-6.857868069877112,-6.565863478146678,-6.3777933595653495,-6.369468544194784,-6.335205099337749,-6.334035051267754,-6.167118008291167,-5.620049990375985,-5.4371538322298,-5.343302717439713,-5.337952141098078,-5.264735690483218,-5.0977177317166396,-4.9435656792197635,-4.943396479691944,-4.919195968270906,-4.83706582240765,-4.836818515594698,-4.728908580742131,-4.706407645465027,-4.673578619401783,-4.638020751056231,-4.436328157958384,-4.412876894263718,-4.3654514668252435,-4.289360473950799,-4.257398111735691,-4.19799984430969,-4.058834438128016,-3.9676828006241776,-3.94083853195591,-3.9352415073630858,-3.932179494131591,-3.8923451031885623,-3.889094529333951,-3.7509204289594873,-3.697632764951499,-3.6959677629788525,-3.5577328567726263,-3.549653340342197,-3.5153393503085084,-3.3432517398998187,-3.2723519192632753,-3.251539546490819,-3.2512409689781165,-3.109841338208695,-3.0626814926536903,-3.002664740427136,-2.998621919308502,-2.9928364829994183,-2.897654550261666,-2.879393258652508,-2.7362017981058666,-2.671564822257617,-2.6608893293460603,-2.583456754192875,-2.578259575387164,-2.5566560732373427,-2.550428661747523,-2.5454813622955297,-2.5305177000670067,-2.5121623067676726,-2.497441595082174,-2.4456371468073943,-2.445269509591095,-2.3547378812138917,-2.3452511567910443,-2.324334941385178,-2.305609693895848,-2.2707752035995497,-2.26711116329897,-2.217420169785771,-2.2169925210165657,-2.1418900862859394,-2.092229370554288,-2.02457101793508,-2.01847450647932,-1.993908113038799,-1.9868494554832907,-1.9667537681494842,-1.9624438730711509,-1.9393350666894809,-1.927910712943839,-1.9279107129438386,-1.9089148110584624,-1.9061932473172092,-1.9061932473172083,-1.899509426771833,-1.8896740785306616,-1.8896740785306614,-1.8896740785306612,-1.8814786595777997,-1.8814786595777993,-1.8814786595777984,-1.8768184822041274,-1.8758332718524322,-1.8758332718524313</t>
  </si>
  <si>
    <t>0.06482362747192383,0.5179352760314941,0.7366781234741211,0.9710452556610107,1.0022940635681152,1.2835361957550049,1.6116509437561035,1.830394983291626,1.968780755996704,2.000030279159546,2.1562938690185547,3.093768835067749,3.1250176429748535,3.4218826293945312,3.4531326293945312,3.6718757152557373,3.703124761581421,4.062488555908203,4.124986410140991,4.156235694885254,4.218733787536621,4.249982595443726,4.4531004428863525,4.484350204467773,4.5468480587005615,4.578096628189087,4.781215667724609,4.921835660934448,4.953085422515869,4.984334707260132,5.203076601028442,5.2968244552612305,5.499943494796753,5.718686580657959,6.046800374984741,6.2030463218688965,6.29679274559021,6.562410831451416,6.6249072551727295,6.843652009963989,6.953024387359619,7.109267234802246,7.343635082244873,7.406135082244873,7.765497207641602,8.18735933303833,8.21860933303833,8.312355518341064,8.546724081039429,9.04670763015747,9.952929019927979,10.077925205230713,10.312292575836182,10.515411376953125,10.921648740768433,11.874744892120361,12.421601057052612,13.437195301055908,13.530941724777222,14.515286207199097,14.64028263092041,15.062144041061401,15.093393087387085,15.3590087890625,15.390258312225342,15.62462592124939,15.890242576599121,16.608970165252686,17.78080940246582,22.390549182891846,25.04671549797058,25.671696186065674,29.687195777893066,30.812159776687622,33.92143654823303,34.12455630302429,34.35892343521118,35.452641010284424,38.17130708694458,39.10877442359924,42.12430548667908,47.702255964279175,53.03137707710266,56.71864891052246,64.67152380943298,90.01537871360779,105.13990592956543,112.03031468391418,148.87473225593567,161.23372554779053,221.21805667877197,227.4366135597229,306.014217376709,339.7337336540222,348.9834406375885,381.1094694137573,426.09243631362915,475.6865003108978,573.5781879425049,630.3903102874756</t>
  </si>
  <si>
    <t>1,14,21,28,29,38,48,55,59,60,65,94,95,104,105,112,113,124,126,127,129,130,136,137,139,140,146,150,151,152,159,162,168,175,185,190,193,201,203,210,213,218,226,228,239,252,253,256,263,278,306,310,317,323,336,365,382,413,416,446,450,463,464,472,473,480,488,510,546,688,770,789,913,948,1044,1050,1057,1090,1173,1202,1295,1466,1631,1745,1990,2766,3233,3444,4576,4957,6800,6997,9416,10451,10734,11728,13116,14643,17657,19409</t>
  </si>
  <si>
    <t>20:12.5</t>
  </si>
  <si>
    <t>31:00.8</t>
  </si>
  <si>
    <t>-1.8283878626987844,-1.8283878626987844,-1.8283878626987844,-1.8283878626987844,-1.8283878626987844,-1.8283878626987844,-1.8283878626987844,-1.8283878626987844,-1.8283878626987844,-1.8283878626987844,-1.8283878626987844,-1.8283878626987844,-1.8283878626987844,-1.8283878626987844,-1.8283878626987844,-1.8283878626987844,-1.8283878626987844,-1.8283878626987844,-1.8283878626987844,-1.8283878626987844,-1.8283878626987844,-1.8283878626987844,-1.8283878626987844,-1.8283878626987844,-1.8283878626987844,-1.8283878626987844,-1.8283878626987844,-1.8283878626987844,-1.8283878626987844,-1.8283878626987844</t>
  </si>
  <si>
    <t>1231568312450646759793791986974624575219940712405646792,1231568312450646759793791986974624575219940712405646792,1231568312450646759793791986974624575219940712405646792,1231568312450646759793791986974624575219940712405646792,1231568312450646759793791986974624575219940712405646792,1231568312450646759793791986974624575219940712405646792,1231568312450646759793791986974624575219940712405646792,1231568312450646759793791986974624575219940712405646792,1231568312450646759793791986974624575219940712405646792,1231568312450646759793791986974624575219940712405646792,1231568312450646759793791986974624575219940712405646792,1231568312450646759793791986974624575219940712405646792,1231568312450646759793791986974624575219940712405646792,1231568312450646759793791986974624575219940712405646792,1231568312450646759793791986974624575219940712405646792,1231568312450646759793791986974624575219940712405646792,1231568312450646759793791986974624575219940712405646792,1231568312450646759793791986974624575219940712405646792,1231568312450646759793791986974624575219940712405646792,1231568312450646759793791986974624575219940712405646792,1231568312450646759793791986974624575219940712405646792,1231568312450646759793791986974624575219940712405646792,1231568312450646759793791986974624575219940712405646792,1231568312450646759793791986974624575219940712405646792,1231568312450646759793791986974624575219940712405646792,1231568312450646759793791986974624575219940712405646792,1231568312450646759793791986974624575219940712405646792,1231568312450646759793791986974624575219940712405646792,1231568312450646759793791986974624575219940712405646792,1231568312450646759793791986974624575219940712405646792</t>
  </si>
  <si>
    <t>-7.248725145604327,-6.898831690657993,-6.885176457404247,-6.882939609068855,-6.543901241771434,-6.489623516082666,-6.329035649210453,-6.18477359439001,-6.065438481782979,-5.876132048442614,-5.87587797684286,-5.79636615161691,-5.689919989924023,-5.655908149819893,-5.641718572192622,-5.612543291063671,-5.56581833971637,-5.483061225837288,-5.481961285257025,-5.421827747258185,-5.190662874626734,-5.155718693165631,-5.038217734809936,-4.858015315281525,-4.85216600578922,-4.769536005640907,-4.699466676943068,-4.619418247549225,-4.619369018360638,-4.524758486791534,-4.4721278546593926,-4.4139269318441166,-4.387855437817672,-4.374094134437963,-4.355671222166367,-4.242061022517436,-4.1808570838416,-4.168045037800467,-4.0333054134056905,-3.9712873646686977,-3.8025764478564947,-3.755705291292169,-3.6332553996264614,-3.6130955641296802,-3.5842829588094167,-3.413696113167611,-3.384933811525835,-3.3788739837862387,-3.293047326483804,-3.2176339886234278,-3.214193310182563,-3.190242605199617,-3.13344043603674,-3.0669157960892366,-2.9609126328560276,-2.960711321406224,-2.949911843321233,-2.948936095566442,-2.9444633256870523,-2.9205639290215775,-2.9146392306261277,-2.9061458675941796,-2.8900693162079873,-2.81966301353327,-2.7422916533124626,-2.7204316952933905,-2.6794352638866177,-2.6573060396217496,-2.6335705223087857,-2.603887097985776,-2.58907435226561,-2.5660162617823894,-2.552436423075486,-2.536038334843153,-2.5262097835824076,-2.5093145723248322,-2.505841373176623,-2.5058413731766223,-2.481062889495037,-2.4705663926231485,-2.4640005105545737,-2.4499786718777754,-2.4266333471551955,-2.4126480584948418,-2.3792584829991386,-2.27345226429146,-2.2621293561337263,-2.2567581064505067,-2.2567581064505062,-2.256758106450506,-2.2237363401391153,-2.2108078319512345,-2.209438064752583,-2.1861162952173125,-2.1777770706685136,-2.1627121341678577,-2.159999263555655,-2.145138003296085,-2.1078446513059443,-2.075701734989813,-2.071443092694853,-2.004295570911589,-2.0024448013500424,-1.9758026253392207,-1.9288595767173988,-1.9090460476547815,-1.8988943006824066,-1.8988943006824064,-1.8892997157848386,-1.8892997157848372,-1.8892997157848366,-1.8873573500154495,-1.8873573500154488,-1.8822236697193997,-1.8822236697193995,-1.8575007617200914,-1.8283878626987857,-1.8283878626987855,-1.8283878626987853,-1.8283878626987844</t>
  </si>
  <si>
    <t>0.06477737426757812,0.1272754669189453,0.36164236068725586,0.9397492408752441,1.1272447109222412,1.4553589820861816,1.5959794521331787,1.7834725379943848,2.096001148223877,2.156268835067749,2.3281381130218506,2.4843831062316895,2.5468809604644775,2.7187516689300537,2.874995708465576,3.0312418937683105,3.062490463256836,3.093738555908203,3.124988555908203,3.156238555908203,3.265608549118042,3.609349012374878,3.7655937671661377,3.796842575073242,4.171831369400024,4.296827077865601,4.359325170516968,4.7343127727508545,4.953056335449219,5.015554428100586,5.171799898147583,5.265546560287476,5.312422513961792,5.656158685684204,5.687407493591309,5.98427414894104,6.312389373779297,6.4686338901519775,6.656127691268921,6.90612006187439,7.156115293502808,7.937336683273315,8.109206914901733,8.515446662902832,9.156049251556396,9.343544483184814,9.937274932861328,10.031024932861328,10.218516826629639,10.81224799156189,11.390354871749878,11.562224388122559,11.92158818244934,12.374698400497437,12.780936002731323,13.01530385017395,13.374667167663574,13.968398809432983,14.687126398086548,14.905869245529175,15.124613046646118,15.421477556228638,15.640222072601318,16.952681064605713,17.28079628944397,18.202641487121582,18.43700909614563,18.858871459960938,19.874470233917236,20.65568995475769,21.171299934387207,21.765029430389404,22.76499915122986,23.28060746192932,24.218079566955566,26.17114281654358,26.671127796173096,27.23361039161682,29.858527183532715,30.8741192817688,31.764716625213623,32.358447790145874,32.45219683647156,33.1084246635437,33.70215606689453,37.139548540115356,38.32701063156128,40.2175772190094,42.108142375946045,43.014363050460815,43.12373661994934,48.703125953674316,54.74981141090393,60.874619483947754,62.24957585334778,65.60884618759155,67.20254635810852,72.24932670593262,73.1242983341217,74.38988471031189,74.54612898826599,75.2336072921753,75.98358678817749,86.99886393547058,110.03117966651917,143.7518494129181,166.43863940238953,222.57664275169373,235.85928344726562,242.6874659061432,247.79667949676514,273.63962149620056,280.15504240989685,286.27984952926636,295.562317609787,335.8271908760071,450.82768726348877,460.07739758491516,555.561689376831,583.4001970291138</t>
  </si>
  <si>
    <t>1,2,9,27,33,43,47,53,62,64,69,74,76,81,86,91,92,93,94,95,98,109,114,115,126,130,132,143,150,152,157,160,161,172,173,182,192,197,203,211,219,243,248,261,281,287,305,308,314,332,350,355,366,380,392,399,410,428,450,457,464,473,480,520,530,559,566,579,610,634,650,668,699,715,744,804,819,836,917,948,976,995,998,1018,1036,1142,1179,1237,1295,1323,1326,1497,1685,1874,1917,2020,2069,2224,2251,2290,2295,2316,2339,2678,3395,4433,5136,6865,7276,7486,7643,8445,8646,8836,9121,10366,13903,14187,17141,18013</t>
  </si>
  <si>
    <t>41:53.0</t>
  </si>
  <si>
    <t>52:41.5</t>
  </si>
  <si>
    <t>-1.8170885838148538,-1.8170885838148538,-1.8170885838148538,-1.8170885838148538,-1.8170885838148538,-1.8170885838148538,-1.8170885838148538,-1.8170885838148538,-1.8170885838148538,-1.8170885838148538,-1.8170885838148538,-1.8170885838148538,-1.8170885838148538,-1.8170885838148538,-1.8170885838148538,-1.8170885838148538,-1.8170885838148538,-1.8170885838148538,-1.8170885838148538,-1.8170885838148538,-1.8170885838148538,-1.8170885838148538,-1.8170885838148538,-1.8170885838148538,-1.8170885838148538,-1.8170885838148538,-1.8170885838148538,-1.8170885838148538,-1.8170885838148538,-1.8170885838148538</t>
  </si>
  <si>
    <t>412014473065959709790480565180060741514759020532454979,412014473065959709790480565180060741514759020532454979,412014473065959709790480565180060741514759020532454979,412014473065959709790480565180060741514759020532454979,412014473065959709790480565180060741514759020532454979,412014473065959709790480565180060741514759020532454979,412014473065959709790480565180060741514759020532454979,412014473065959709790480565180060741514759020532454979,412014473065959709790480565180060741514759020532454979,412014473065959709790480565180060741514759020532454979,412014473065959709790480565180060741514759020532454979,412014473065959709790480565180060741514759020532454979,412014473065959709790480565180060741514759020532454979,412014473065959709790480565180060741514759020532454979,412014473065959709790480565180060741514759020532454979,412014473065959709790480565180060741514759020532454979,412014473065959709790480565180060741514759020532454979,412014473065959709790480565180060741514759020532454979,412014473065959709790480565180060741514759020532454979,412014473065959709790480565180060741514759020532454979,412014473065959709790480565180060741514759020532454979,412014473065959709790480565180060741514759020532454979,412014473065959709790480565180060741514759020532454979,412014473065959709790480565180060741514759020532454979,412014473065959709790480565180060741514759020532454979,412014473065959709790480565180060741514759020532454979,412014473065959709790480565180060741514759020532454979,412014473065959709790480565180060741514759020532454979,412014473065959709790480565180060741514759020532454979,412014473065959709790480565180060741514759020532454979</t>
  </si>
  <si>
    <t>-7.655448858008676,-6.419574563324329,-6.242778194629652,-6.147667213213576,-5.903327322941735,-5.873792806057889,-5.837564502816091,-5.650019274909282,-5.47138988359892,-5.44657287920271,-5.3599425948272,-5.344432789456681,-5.239281153887187,-5.199101256510926,-5.1064635395155245,-4.8852256573670285,-4.7433777048153125,-4.513565032798849,-4.487226087588301,-4.479167060308056,-4.4382033569797334,-4.386015049543486,-4.303240192659678,-4.223399133424964,-4.17467833653656,-4.120659752561203,-4.091880722228137,-4.060831843556341,-3.986643518608301,-3.9620911918431654,-3.9550450754607307,-3.8674529313198853,-3.8337195486578652,-3.8200708857332515,-3.7830320579124717,-3.732882657532994,-3.732118743898276,-3.57866411836223,-3.5767794643576365,-3.5287383397951997,-3.469954495046869,-3.3864817842143426,-3.307845906315719,-3.287221044151759,-3.186320486719536,-3.1304341370975175,-3.104160647389395,-3.039446140381307,-3.0316166554043944,-2.988566709412022,-2.9793947392383253,-2.92521442940669,-2.833928692672271,-2.795644981069856,-2.71189863501368,-2.7073911499909986,-2.5781988649982615,-2.561298440017033,-2.4383383991150995,-2.411381039364052,-2.352039645047849,-2.2795516251223775,-2.269638490505978,-2.199149658948386,-2.178178071970015,-2.160029113963791,-2.1453109336280707,-2.104802305134638,-2.0779055107092113,-2.0745180695277554,-2.0745180029241754,-2.070755260848899,-2.0688025314216234,-2.055862773158796,-2.0528247392381322,-2.005389560602573,-2.005389560602572,-1.9913165764485572,-1.985793863083112,-1.9601583281984056,-1.9465244905781989,-1.9461375648411803,-1.9293944767265048,-1.8949300244018459,-1.8809219287866037,-1.8809219287866035,-1.880921928786602,-1.8807611794072496,-1.8646419131294516,-1.8454957844180286,-1.8442460534086753,-1.8442445820425064,-1.8437525314180572,-1.8301265056127773,-1.8301265056127771,-1.8278523991050917,-1.8221463975350098,-1.817088583814854,-1.8170885838148538</t>
  </si>
  <si>
    <t>0.06574773788452148,0.19074368476867676,1.081341028213501,1.1750876903533936,1.2063391208648682,1.2688353061676025,1.346958875656128,1.378206491470337,1.6438243389129639,1.7375714778900146,1.7688188552856445,2.0000064373016357,2.0312552452087402,2.3907363414764404,2.4844820499420166,2.703226089477539,2.9063451290130615,3.093838691711426,3.28133225440979,3.812565803527832,3.875063896179199,3.9375617504119873,4.156304597854614,4.343799352645874,4.500044822692871,4.750037431716919,5.140650272369385,5.265645265579224,5.296895265579224,5.468765020370483,5.625010251998901,5.6562581062316895,5.859376668930054,6.015622854232788,6.109370946884155,6.4687340259552,6.515613079071045,6.70310115814209,6.812471628189087,6.937467575073242,7.1564836502075195,7.421980619430542,7.687597274780273,8.109460353851318,8.234456300735474,8.89068603515625,8.921934843063354,9.281298637390137,9.73440957069397,9.953152418136597,10.343765258789062,10.421886682510376,11.953088760375977,12.31245493888855,12.781188011169434,15.40610671043396,15.468603610992432,16.781062841415405,18.609131574630737,21.640286445617676,22.702752351760864,29.671283960342407,32.702439308166504,36.71793794631958,52.999850034713745,60.06211972236633,61.32770490646362,67.64066076278687,74.81231021881104,88.23376655578613,122.40596127510071,126.2652153968811,127.93754363059998,128.65627145767212,129.51561951637268,134.82795333862305,143.17144179344177,158.23346996307373,161.31149864196777,185.42163038253784,189.98437595367432,199.59344935417175,202.2964904308319,207.84319186210632,228.06130838394165,248.09374499320984,249.95306158065796,261.7495677471161,299.0452742576599,301.8733124732971,305.3419532775879,315.51541233062744,343.4364116191864,365.67009139060974,400.17105627059937,459.9211995601654,527.4524109363556,533.5928466320038,545.7487146854401</t>
  </si>
  <si>
    <t>1,4,31,34,35,37,39,40,48,51,52,59,60,71,74,81,87,93,99,115,117,119,126,132,137,145,157,161,162,167,172,173,179,184,187,198,199,205,208,212,219,227,235,248,252,272,273,284,298,305,317,319,366,377,391,474,476,516,572,665,697,912,1008,1132,1632,1850,1890,2083,2303,2714,3763,3881,3933,3955,3981,4145,4406,4868,4964,5704,5848,6144,6228,6398,7029,7649,7706,8067,9225,9312,9418,9737,10600,11285,12349,14196,16276,16466,16839</t>
  </si>
  <si>
    <t>25:53.1</t>
  </si>
  <si>
    <t>-1.7814529132461674,-1.7814529132461674,-1.7814529132461674,-1.7814529132461674,-1.7814529132461674,-1.7814529132461674,-1.7814529132461674,-1.7814529132461674,-1.7814529132461674,-1.7814529132461674,-1.7814529132461674,-1.7814529132461674,-1.7814529132461674,-1.7814529132461674,-1.7814529132461674,-1.7814529132461674,-1.7814529132461674,-1.7814529132461674,-1.7814529132461674,-1.7814529132461674,-1.7814529132461674,-1.7814529132461674,-1.7814529132461674,-1.7814529132461674,-1.7814529132461674,-1.7814529132461674,-1.7814529132461674,-1.7814529132461674,-1.7814529132461674,-1.7814529132461674</t>
  </si>
  <si>
    <t>638546850124888189893467825943877108168739457667142688,638546850124888189893467825943877108168739457667142688,638546850124888189893467825943877108168739457667142688,638546850124888189893467825943877108168739457667142688,638546850124888189893467825943877108168739457667142688,638546850124888189893467825943877108168739457667142688,638546850124888189893467825943877108168739457667142688,638546850124888189893467825943877108168739457667142688,638546850124888189893467825943877108168739457667142688,638546850124888189893467825943877108168739457667142688,638546850124888189893467825943877108168739457667142688,638546850124888189893467825943877108168739457667142688,638546850124888189893467825943877108168739457667142688,638546850124888189893467825943877108168739457667142688,638546850124888189893467825943877108168739457667142688,638546850124888189893467825943877108168739457667142688,638546850124888189893467825943877108168739457667142688,638546850124888189893467825943877108168739457667142688,638546850124888189893467825943877108168739457667142688,638546850124888189893467825943877108168739457667142688,638546850124888189893467825943877108168739457667142688,638546850124888189893467825943877108168739457667142688,638546850124888189893467825943877108168739457667142688,638546850124888189893467825943877108168739457667142688,638546850124888189893467825943877108168739457667142688,638546850124888189893467825943877108168739457667142688,638546850124888189893467825943877108168739457667142688,638546850124888189893467825943877108168739457667142688,638546850124888189893467825943877108168739457667142688,638546850124888189893467825943877108168739457667142688</t>
  </si>
  <si>
    <t>-7.987031988459933,-6.638900222383357,-5.886308057489702,-5.669041425815323,-5.634981420032299,-5.595443123282038,-5.443867489340605,-5.263614838826831,-5.234041784345024,-5.225319474718708,-5.208417951087784,-5.0501454496023115,-5.045019871933422,-4.872334821515755,-4.846609078621625,-4.822637196649463,-4.804077802941693,-4.631599598292344,-4.613055747853008,-4.590248761647024,-4.566358859983315,-4.464611500803215,-4.422928360481887,-4.417306814932824,-4.30460796112501,-4.16457648210205,-4.099158907723603,-4.070335710638602,-4.052452163297063,-3.9549262676857286,-3.913976257356491,-3.8495380199042093,-3.8134767818214845,-3.8096501467123423,-3.8006915059382087,-3.7610503280458136,-3.7565410819251084,-3.7527232086463616,-3.7356478596637857,-3.7300773550003368,-3.6902061653853115,-3.6299204703037224,-3.5542817396243587,-3.548845229615169,-3.541946100867003,-3.4905870803535297,-3.4819772357653975,-3.4707186501147516,-3.312192673543508,-3.265573392965776,-3.2307453654017206,-3.1999627092537506,-3.1810275686273703,-3.1260279612806254,-3.0667010505182795,-2.983296516431254,-2.9201631624184343,-2.8490205769318657,-2.8297255336070126,-2.829725533607012,-2.8044173668447523,-2.7870782179872173,-2.665389187348925,-2.661566302856684,-2.6416174585159684,-2.620332694023828,-2.5834207461053644,-2.558695670910115,-2.554206870418778,-2.5139364918817915,-2.4851067330436774,-2.4667793012331254,-2.438788758025374,-2.4210538690626175,-2.4113229485337118,-2.4113229485337113,-2.342889516101544,-2.281535694723953,-2.273602913865941,-2.2512446255103122,-2.2213619107238545,-2.2069846034456244,-2.1498942442885203,-2.1229101371645362,-2.1084265992906177,-2.070341676259882,-2.048856885534769,-2.0423252431622454,-2.0167480491079806,-2.0110942487378844,-2.011094248737884,-1.914206545086167,-1.9018859885543684,-1.8960675155862754,-1.8953764667446598,-1.8899362692910107,-1.8899362692910102,-1.8859896025007699,-1.8859896025007694,-1.864396353110065,-1.8643963531100647,-1.8297857713967298,-1.8150770047620142,-1.7814529132461674</t>
  </si>
  <si>
    <t>0.06482553482055664,0.15857386589050293,0.658557653427124,0.9866714477539062,2.218822479248047,2.453190803527832,2.671933889389038,2.9687998294830322,3.1562936305999756,3.2812893390655518,3.312540054321289,3.515657424926758,3.578155755996704,3.6094045639038086,3.9843955039978027,4.1562628746032715,4.375006675720215,4.4062535762786865,4.765617847442627,5.015609979629517,5.109357595443726,5.234356641769409,5.265602111816406,5.328100681304932,5.390598297119141,5.546843767166138,5.6874659061431885,5.90620756149292,6.140575408935547,6.359318494796753,7.1092939376831055,7.499907732009888,7.562912702560425,7.625179290771484,7.890680551528931,7.953176975250244,8.18754506111145,8.218793153762817,8.281292915344238,8.312540054321289,8.437537908554077,8.468784809112549,8.500035047531128,8.60940670967102,9.20313811302185,9.312510251998901,10.046862840652466,10.109359502792358,10.703091144561768,10.79683804512024,10.98433232307434,11.109328269958496,11.21869969367981,13.171763181686401,13.656123638153076,14.359227180480957,14.624844789505005,15.452941656112671,15.906052589416504,16.359163761138916,16.48415994644165,17.671622276306152,18.843459844589233,19.78093123435974,20.390289068222046,20.452785968780518,21.343382596969604,22.71834111213684,24.046422243118286,24.749526739120483,25.999486923217773,33.483628273010254,33.905489683151245,34.81170964241028,38.233478307724,39.92092776298523,40.592780351638794,47.23319697380066,59.218591928482056,63.04659843444824,63.37471103668213,63.95281910896301,67.2652153968811,69.73439502716064,88.65811347961426,93.720454454422,95.8141393661499,107.89188599586487,109.313716173172,112.73548364639282,116.50099682807922,125.03102493286133,134.78111290931702,143.48396515846252,158.60849118232727,170.99872708320618,176.0454466342926,195.93726110458374,200.35899877548218,248.37499499320984,306.7481737136841,316.17179918289185,416.2332229614258,422.70177006721497</t>
  </si>
  <si>
    <t>1,3,18,28,66,73,80,89,95,99,100,106,108,109,121,126,133,134,145,153,156,160,161,163,165,170,174,181,188,195,218,230,232,234,242,244,251,252,254,255,259,260,261,264,282,285,308,310,328,331,337,341,344,404,419,441,449,474,488,502,506,543,579,608,627,629,658,701,744,766,805,1038,1051,1079,1184,1236,1257,1467,1839,1958,1968,1986,2088,2164,2749,2908,2972,3349,3393,3498,3616,3881,4181,4448,4912,5294,5450,6065,6201,7682,9489,9780,12872,13072</t>
  </si>
  <si>
    <t>15:07.4</t>
  </si>
  <si>
    <t>25:51.5</t>
  </si>
  <si>
    <t>-1.7269272968689304,-1.7269272968689304,-1.7269272968689304,-1.7269272968689304,-1.7269272968689304,-1.7269272968689304,-1.7269272968689304,-1.7269272968689304,-1.7269272968689304,-1.7269272968689304,-1.7269272968689304,-1.7269272968689304,-1.7269272968689304,-1.7269272968689304,-1.7269272968689304,-1.7269272968689304,-1.7269272968689304,-1.7269272968689304,-1.7269272968689304,-1.7269272968689304,-1.7269272968689304,-1.7269272968689304,-1.7269272968689304,-1.7269272968689304,-1.7269272968689304,-1.7269272968689304,-1.7269272968689304,-1.7269272968689304,-1.7269272968689304,-1.7269272968689304</t>
  </si>
  <si>
    <t>76561279213067739970478050386810138032415174201032282,76561279213067739970478050386810138032415174201032282,76561279213067739970478050386810138032415174201032282,76561279213067739970478050386810138032415174201032282,76561279213067739970478050386810138032415174201032282,76561279213067739970478050386810138032415174201032282,76561279213067739970478050386810138032415174201032282,76561279213067739970478050386810138032415174201032282,76561279213067739970478050386810138032415174201032282,76561279213067739970478050386810138032415174201032282,76561279213067739970478050386810138032415174201032282,76561279213067739970478050386810138032415174201032282,76561279213067739970478050386810138032415174201032282,76561279213067739970478050386810138032415174201032282,76561279213067739970478050386810138032415174201032282,76561279213067739970478050386810138032415174201032282,76561279213067739970478050386810138032415174201032282,76561279213067739970478050386810138032415174201032282,76561279213067739970478050386810138032415174201032282,76561279213067739970478050386810138032415174201032282,76561279213067739970478050386810138032415174201032282,76561279213067739970478050386810138032415174201032282,76561279213067739970478050386810138032415174201032282,76561279213067739970478050386810138032415174201032282,76561279213067739970478050386810138032415174201032282,76561279213067739970478050386810138032415174201032282,76561279213067739970478050386810138032415174201032282,76561279213067739970478050386810138032415174201032282,76561279213067739970478050386810138032415174201032282,76561279213067739970478050386810138032415174201032282</t>
  </si>
  <si>
    <t>-8.274783330197437,-7.942575594221207,-7.810150644530185,-7.714253315129661,-6.582176449534348,-6.475302303108971,-6.411105294128658,-6.186796501768265,-6.0139696562255684,-5.783778123258285,-5.674133615737158,-5.480745266564966,-5.389348008597665,-5.327445181390951,-5.309901033832244,-5.145941786623506,-5.087017981317498,-5.0218336274581805,-4.948011991186255,-4.83720446487686,-4.8300534750657285,-4.8086061149224655,-4.7789388144750795,-4.69728154681252,-4.690475924207443,-4.679644977263792,-4.553342772756982,-4.4274832984603645,-4.39490758405358,-4.388699900627369,-4.384502045348491,-4.377206636761196,-4.302848488844508,-4.280599657299798,-4.212099939098436,-4.1567690295034465,-4.143823843952468,-4.070978720519635,-4.010648122139661,-3.9994686620074504,-3.9872721510438245,-3.9595756094835615,-3.9475821966409885,-3.902874883938777,-3.8461632188071353,-3.8456274768480223,-3.777943203042171,-3.717899940263421,-3.65280449369193,-3.5371396546823513,-3.5128243228449447,-3.4803296383257414,-3.459908517142759,-3.359877302211174,-3.314866487029516,-3.2502600967655857,-3.199233474673312,-2.970571086889873,-2.9659048542689783,-2.8555197719062724,-2.825261268470117,-2.749467687920162,-2.7367977219246753,-2.6496438581919732,-2.5820306641145305,-2.5561046569439037,-2.547546187554321,-2.51273894226906,-2.486572003806695,-2.4630056398246176,-2.4363604216304116,-2.4227818441946294,-2.35594433668496,-2.3386164370760714,-2.3283756911933717,-2.2311144132949408,-2.1801599774977682,-2.1801599774977665,-2.166043155616032,-2.1544227780072327,-2.149813955687697,-2.143455571764819,-2.1377241416355734,-2.123455247988295,-2.1155962958850907,-2.11559629588509,-2.1046853103787835,-2.0901609546165765,-2.064261988718606,-2.057914078237415,-2.0365867975262875,-2.033817049201673,-2.0015856828092002,-1.9822071117155584,-1.972625593015958,-1.9726255930159573,-1.9305309106074517,-1.920524216251807,-1.893691768466112,-1.836230116223342,-1.8362301162233414,-1.8362301162233408,-1.8199118940121695,-1.816013365858733,-1.8160133658587325,-1.7738050020996974,-1.7622823993236567,-1.7488901297842312,-1.7488901297842305,-1.746659891021162,-1.7322671438302015,-1.7269272968689326,-1.7269272968689322,-1.726927296868932,-1.7269272968689313,-1.7269272968689304</t>
  </si>
  <si>
    <t>0.07677197456359863,0.21360993385314941,0.34752631187438965,0.38150644302368164,0.5793843269348145,1.0981032848358154,1.3229646682739258,1.7453389167785645,1.9374873638153076,2.067408800125122,2.484614372253418,2.5478599071502686,2.890427827835083,3.165059804916382,3.2824246883392334,3.3265581130981445,3.3578109741210938,3.6151747703552246,3.7765707969665527,3.873509168624878,4.035409927368164,4.230289459228516,4.329360246658325,4.460280895233154,4.624179124832153,4.69013786315918,4.722118139266968,5.26418924331665,5.404699802398682,5.982895851135254,6.014144659042358,6.107891798019409,6.279762506484985,6.436007738113403,6.529753923416138,6.592252969741821,6.779746055603027,7.014113664627075,7.045362234115601,7.201608896255493,7.29535698890686,7.685966968536377,7.748466730117798,7.920335054397583,8.076580047607422,8.23282504081726,8.295324325561523,8.529690742492676,9.123422622680664,9.316559553146362,9.605773448944092,9.67173171043396,9.995532274246216,10.189413785934448,10.514073610305786,10.576571464538574,10.701568126678467,10.996310472488403,11.253948450088501,11.732860326766968,12.166638135910034,12.967488050460815,13.87347412109375,15.23280644416809,17.295241832733154,17.95147132873535,19.357677221298218,21.857801914215088,22.7952721118927,22.998390436172485,23.060889720916748,25.967174530029297,30.623435735702515,34.4359335899353,35.52964973449707,36.27962589263916,39.34203577041626,42.216938972473145,43.77938985824585,44.43562078475952,50.73269724845886,52.9827823638916,56.93578338623047,60.826287031173706,64.7636649608612,70.68535447120667,75.56084752082825,81.07630109786987,89.24791955947876,89.99789667129517,93.20092105865479,94.3415105342865,94.93524169921875,94.99773907661438,101.12254786491394,103.21623182296753,116.98272466659546,152.51286125183105,158.66891932487488,160.04387497901917,165.77807188034058,188.57624864578247,219.12216711044312,230.09057354927063,231.82489442825317,236.7330641746521,247.4045491218567,290.8523828983307,293.45156049728394,314.8107736110687,328.1384816169739,440.2483940124512,441.26398825645447,478.93577337265015,488.9510838985443,609.685685634613</t>
  </si>
  <si>
    <t>1,4,8,9,15,31,38,51,57,61,74,76,87,95,99,100,101,109,114,117,122,128,131,135,140,142,143,160,164,182,183,186,191,196,199,201,207,214,215,220,223,235,237,242,247,252,254,261,279,285,294,296,306,312,322,324,328,337,345,360,373,398,426,468,532,552,596,673,702,708,710,800,944,1062,1096,1119,1214,1303,1351,1371,1565,1634,1756,1876,1997,2179,2330,2500,2753,2776,2875,2910,2928,2930,3119,3184,3609,4709,4898,4941,5118,5821,6779,7124,7180,7332,7666,9017,9096,9759,10173,13664,13695,14868,15177,18933</t>
  </si>
  <si>
    <t>58:26.4</t>
  </si>
  <si>
    <t>09:17.5</t>
  </si>
  <si>
    <t>-1.7005822084206517,-1.7005822084206517,-1.7005822084206517,-1.7005822084206517,-1.7005822084206517,-1.7005822084206517,-1.7005822084206517,-1.7005822084206517,-1.7005822084206517,-1.7005822084206517,-1.7005822084206517,-1.7005822084206517,-1.7005822084206517,-1.7005822084206517,-1.7005822084206517,-1.7005822084206517,-1.7005822084206517,-1.7005822084206517,-1.7005822084206517,-1.7005822084206517,-1.7005822084206517,-1.7005822084206517,-1.7005822084206517,-1.7005822084206517,-1.7005822084206517,-1.7005822084206517,-1.7005822084206517,-1.7005822084206517,-1.7005822084206517,-1.7005822084206517</t>
  </si>
  <si>
    <t>1314798530776802552496936456154763514766636146817189714,1314798530776802552496936456154763514766636146817189714,1314798530776802552496936456154763514766636146817189714,1314798530776802552496936456154763514766636146817189714,1314798530776802552496936456154763514766636146817189714,1314798530776802552496936456154763514766636146817189714,1314798530776802552496936456154763514766636146817189714,1314798530776802552496936456154763514766636146817189714,1314798530776802552496936456154763514766636146817189714,1314798530776802552496936456154763514766636146817189714,1314798530776802552496936456154763514766636146817189714,1314798530776802552496936456154763514766636146817189714,1314798530776802552496936456154763514766636146817189714,1314798530776802552496936456154763514766636146817189714,1314798530776802552496936456154763514766636146817189714,1314798530776802552496936456154763514766636146817189714,1314798530776802552496936456154763514766636146817189714,1314798530776802552496936456154763514766636146817189714,1314798530776802552496936456154763514766636146817189714,1314798530776802552496936456154763514766636146817189714,1314798530776802552496936456154763514766636146817189714,1314798530776802552496936456154763514766636146817189714,1314798530776802552496936456154763514766636146817189714,1314798530776802552496936456154763514766636146817189714,1314798530776802552496936456154763514766636146817189714,1314798530776802552496936456154763514766636146817189714,1314798530776802552496936456154763514766636146817189714,1314798530776802552496936456154763514766636146817189714,1314798530776802552496936456154763514766636146817189714,1314798530776802552496936456154763514766636146817189714</t>
  </si>
  <si>
    <t>-8.426127669876658,-8.177553492061568,-8.116194601244636,-7.901167326737214,-7.532162697267681,-7.29800158905519,-6.853402885532638,-6.835418403068293,-6.518742026913488,-6.361493532047116,-6.349780130466455,-6.308544384752082,-6.171202589974927,-6.077157386944148,-5.962924383106555,-5.889933247568207,-5.782079960926621,-5.77633696180537,-5.554059019992221,-5.460711513589753,-5.445770815533395,-5.316329617115098,-5.100589444821164,-5.022104590900727,-4.958785605385678,-4.955552072716339,-4.822971787127258,-4.5422572036373055,-4.353397342831096,-4.304002599897277,-4.2938436274909355,-4.269068652529292,-4.173105193437251,-4.037482222192112,-3.9683233811240806,-3.9323535458795558,-3.844934221804469,-3.759564006129399,-3.7166526386410794,-3.71414210511298,-3.570080978279014,-3.523626121186216,-3.495518376532614,-3.451423322527813,-3.420247814873248,-3.3361531142609993,-3.3049773198969765,-3.258870515505182,-3.156085989151129,-3.112199304178425,-2.993722248781885,-2.952768576779886,-2.9486284699576903,-2.831793983630752,-2.780480533670795,-2.7584427239290683,-2.720367808175401,-2.7149990643584325,-2.6595038556305903,-2.616016404421351,-2.5757018611358125,-2.5536831917998764,-2.5161299140292077,-2.4956992597384655,-2.4683231405081227,-2.4683231405081214,-2.3795069632952015,-2.371445468867013,-2.330407357742221,-2.3272510611120687,-2.322372213947253,-2.3061363200816394,-2.2173783743299733,-2.187883459888724,-2.1841342802638124,-2.143915187139626,-2.134559437804279,-2.123031030130777,-2.1181538495854197,-2.0478786584301036,-2.0429692605392913,-2.0390584437358448,-1.9995572988899784,-1.9802024006812344,-1.9802024006812333,-1.9089815539103787,-1.8842742259112837,-1.8765873981059769,-1.8546129515292766,-1.844746706346109,-1.844746706346108,-1.8241008735232205,-1.8126352961840855,-1.7923314723453572,-1.780078070093383,-1.7800780700933816,-1.7765509588685875,-1.7456835308527459,-1.740856390813387,-1.728334456908428,-1.7227220390176852,-1.7199713507019248,-1.7153205559228228,-1.7142145015262011,-1.714214501526201,-1.7005822084206517</t>
  </si>
  <si>
    <t>0.06570887565612793,0.6125674247741699,0.7063150405883789,0.8469347953796387,0.8781843185424805,1.221923828125,1.3937950134277344,1.5812873840332031,2.109571695327759,2.4220657348632812,2.609560012817383,2.6408088207244873,3.0470457077026367,3.1251680850982666,3.34391188621521,3.672025680541992,3.875145673751831,4.062640905380249,4.1407623291015625,4.437628269195557,4.468876838684082,4.6251208782196045,4.734493255615234,4.984485626220703,5.1251060962677,5.343849182128906,5.406347036361694,5.500093698501587,5.640715837478638,5.734462738037109,5.953205108642578,6.062577724456787,6.0938262939453125,6.312568187713623,6.546936750411987,6.734429836273193,7.234415054321289,7.484408855438232,7.8750200271606445,8.062514066696167,8.093764305114746,8.68749451637268,9.046857595443726,9.14060664176941,10.406190872192383,10.968674421310425,11.109293699264526,11.796781539916992,12.453001976013184,12.859238386154175,13.281100749969482,15.17166781425476,16.156010627746582,16.187260389328003,16.6247456073761,17.04660701751709,17.437220811843872,17.640339374542236,17.671588897705078,17.905956029891968,18.234069347381592,19.7027747631073,22.12457299232483,22.358944416046143,27.81189489364624,30.10869789123535,30.76492953300476,32.874237298965454,33.874205350875854,34.62507081031799,36.484386920928955,37.15624141693115,37.21873927116394,37.67185044288635,41.43735671043396,41.671725034713745,45.06224298477173,50.56246209144592,60.312156438827515,60.76526880264282,76.21790957450867,77.999103307724,84.60471367835999,87.88396000862122,92.43069243431091,98.45301985740662,99.84360575675964,116.2656319141388,163.9218246936798,167.812326669693,169.515398979187,195.09326457977295,198.40566086769104,208.62409090995789,234.45256543159485,250.40608549118042,255.09343886375427,260.70263743400574,261.35886788368225,265.9680984020233,269.4211151599884,279.3748185634613,295.60868430137634,344.7653410434723,501.02979135513306,580.7029657363892</t>
  </si>
  <si>
    <t>1,17,20,24,25,36,41,47,63,73,79,80,93,95,102,112,118,124,126,135,136,141,144,152,156,163,165,168,172,175,182,185,186,193,200,206,221,229,241,247,248,266,277,280,319,336,340,361,381,394,407,465,495,496,509,522,534,540,541,548,558,603,677,684,851,921,941,1006,1037,1060,1117,1137,1139,1153,1270,1278,1383,1554,1854,1868,2343,2398,2600,2701,2840,3024,3067,3569,5046,5166,5218,6003,6105,6421,7216,7705,7849,8021,8041,8182,8288,8596,9094,10604,15393,17850</t>
  </si>
  <si>
    <t>52:43.2</t>
  </si>
  <si>
    <t>03:31.6</t>
  </si>
  <si>
    <t>-1.682603876467897,-1.682603876467897,-1.682603876467897,-1.682603876467897,-1.682603876467897,-1.682603876467897,-1.682603876467897,-1.682603876467897,-1.682603876467897,-1.682603876467897,-1.682603876467897,-1.682603876467897,-1.682603876467897,-1.682603876467897,-1.682603876467897,-1.682603876467897,-1.682603876467897,-1.682603876467897,-1.682603876467897,-1.682603876467897,-1.682603876467897,-1.682603876467897,-1.682603876467897,-1.682603876467897,-1.682603876467897,-1.682603876467897,-1.682603876467897,-1.682603876467897,-1.682603876467897,-1.682603876467897</t>
  </si>
  <si>
    <t>920070316815580626684572530807841851615559349626955734,920070316815580626684572530807841851615559349626955734,920070316815580626684572530807841851615559349626955734,920070316815580626684572530807841851615559349626955734,920070316815580626684572530807841851615559349626955734,920070316815580626684572530807841851615559349626955734,920070316815580626684572530807841851615559349626955734,920070316815580626684572530807841851615559349626955734,920070316815580626684572530807841851615559349626955734,920070316815580626684572530807841851615559349626955734,920070316815580626684572530807841851615559349626955734,920070316815580626684572530807841851615559349626955734,920070316815580626684572530807841851615559349626955734,920070316815580626684572530807841851615559349626955734,920070316815580626684572530807841851615559349626955734,920070316815580626684572530807841851615559349626955734,920070316815580626684572530807841851615559349626955734,920070316815580626684572530807841851615559349626955734,920070316815580626684572530807841851615559349626955734,920070316815580626684572530807841851615559349626955734,920070316815580626684572530807841851615559349626955734,920070316815580626684572530807841851615559349626955734,920070316815580626684572530807841851615559349626955734,920070316815580626684572530807841851615559349626955734,920070316815580626684572530807841851615559349626955734,920070316815580626684572530807841851615559349626955734,920070316815580626684572530807841851615559349626955734,920070316815580626684572530807841851615559349626955734,920070316815580626684572530807841851615559349626955734,920070316815580626684572530807841851615559349626955734</t>
  </si>
  <si>
    <t>-8.427488358608162,-8.094253009073507,-7.967717682756133,-7.9414667936183525,-7.852162963475402,-7.541217754260858,-6.849928849480742,-6.76287047298289,-6.40581049090606,-6.279014253320114,-6.037399479892046,-6.028710119827153,-5.845388833108058,-5.797929470334481,-5.740282633672528,-5.665414935828734,-5.6062114254940205,-5.591062513495946,-5.469465330379312,-5.460132603234006,-5.391687336216162,-5.322895941861113,-5.24750452274653,-5.179136036264442,-5.153269133814861,-5.133292129271817,-5.0881629118920895,-5.083307334626968,-5.034608657549003,-4.980370918518891,-4.9402355002784875,-4.8901426380891095,-4.855942408451222,-4.711472808825416,-4.627033258446404,-4.5809594911455065,-4.564209767210665,-4.531581286809528,-4.522513408656118,-4.43653015589781,-4.40961293787217,-4.257584776483896,-4.246452443478464,-4.2437343460464305,-4.190558743110466,-3.966151014563568,-3.9333632236203,-3.9220904585801937,-3.7779793545146823,-3.770133093743214,-3.6488987738805783,-3.5693158440662067,-3.522818728616618,-3.408587828683073,-3.39390280196761,-3.330856223601456,-3.290275410792423,-3.2737315197920385,-3.261776784671436,-3.189984472935489,-3.187988637937082,-3.107957425337631,-3.1078444151311624,-3.09440312479413,-2.965432588373121,-2.943957679057739,-2.915139211313413,-2.823863661698008,-2.797488927963927,-2.7913896549403563,-2.7647006502525775,-2.7505472188846354,-2.729829979564049,-2.684542702539288,-2.638760858727635,-2.6273721545602524,-2.5477758189754796,-2.537159150832416,-2.537159150832415,-2.521906134410056,-2.5092219595404743,-2.4889760939687635,-2.478045655199057,-2.4366742987038053,-2.4346115456844264,-2.4001743264883575,-2.3960836594420316,-2.3735787483454347,-2.3735787483454343,-2.347304626373017,-2.3227468720754363,-2.276600550196939,-2.2670022105110434,-2.247233572417942,-2.2469512405230194,-2.238055156148682,-2.225236661681323,-2.193382164856669,-2.179733860821342,-2.168623966655382,-2.159644518783498,-2.134674060026621,-2.132135428314947,-2.132135428314946,-2.1131584939196237,-2.0937264492117467,-2.04362477351391,-2.03652484389423,-1.9720904833634239,-1.9692055375786597,-1.9543611328764914,-1.9543611328764912,-1.935959534622896,-1.9359595346228953,-1.925971531999882,-1.8775384513797608,-1.8723085437305322,-1.8502528048112112,-1.8502528048112106,-1.8417029636073035,-1.8187192138120147,-1.7834304026292649,-1.7600317455426926,-1.7226567215490962,-1.7226227144530755,-1.7023109109802177,-1.682603876467897</t>
  </si>
  <si>
    <t>0.06578326225280762,0.2689070701599121,0.3314025402069092,0.36265015602111816,0.8001351356506348,0.8626344203948975,1.1907482147216797,1.221999168395996,1.5813603401184082,1.8437931537628174,2.0781657695770264,2.3303940296173096,2.392893075942993,2.7522568702697754,2.8460023403167725,3.1116199493408203,3.142869472503662,3.533482551574707,3.7209765911102295,3.7678489685058594,3.89284610748291,4.111588954925537,4.205334901809692,4.502204656600952,4.830315589904785,4.97093653678894,5.002185106277466,5.236553907394409,5.267801761627197,5.533418655395508,5.595916748046875,5.627166986465454,5.689663410186768,5.90840744972229,6.267771482467651,6.658384561538696,6.752130508422852,6.877126216888428,7.033372640609741,7.127118825912476,7.392736434936523,7.533355712890625,7.767724275588989,7.861471891403198,8.017716884613037,8.04896593093872,8.095839500427246,8.189586639404297,8.283333778381348,8.767693519592285,8.83019495010376,8.986436605453491,9.220803022384644,9.455172061920166,9.580168008804321,9.73641324043274,9.87703251838684,10.298894166946411,10.611384630203247,11.22074031829834,11.48635745048523,11.75197696685791,12.330081939697266,12.361329555511475,12.548825025558472,13.048809051513672,14.501887798309326,17.095556497573853,17.687565088272095,18.48441505432129,18.73440670967102,19.421884059906006,20.343730688095093,22.078051567077637,23.437384843826294,24.062366485595703,25.546693563461304,27.484133005142212,31.858994960784912,32.79646563529968,34.12454915046692,37.140079498291016,37.62444067001343,37.65568971633911,38.74940490722656,38.78065323829651,40.32747960090637,47.609391927719116,48.624985694885254,49.82807397842407,50.34368276596069,52.140506982803345,59.09340810775757,66.90566420555115,71.90550756454468,74.90541386604309,76.74910593032837,80.71878123283386,85.23426413536072,88.35916686058044,88.70290637016296,89.35913443565369,92.67153191566467,103.76493406295776,108.51478481292725,114.53123021125793,115.06246399879456,119.12483668327332,146.062269449234,153.1714220046997,180.3437213897705,181.9530472755432,188.7965829372406,212.71837210655212,296.30190777778625,297.2393753528595,309.7187442779541,314.8904583454132,331.1245996952057,361.0455377101898,374.15627694129944,387.270548582077,388.87987208366394,391.7079086303711,445.645592212677,501.88024950027466,504.86453199386597</t>
  </si>
  <si>
    <t>1,6,8,9,22,24,34,35,46,54,61,69,71,82,85,93,94,106,112,113,117,124,127,136,146,150,151,158,159,167,169,170,172,179,190,202,205,209,214,217,225,229,236,239,244,245,246,249,252,267,269,274,281,288,292,297,301,314,324,343,351,359,377,378,384,399,443,522,540,564,572,593,621,674,716,735,780,840,974,1003,1044,1140,1155,1156,1190,1191,1238,1460,1491,1528,1544,1598,1812,2053,2207,2299,2358,2480,2623,2720,2731,2752,2857,3199,3344,3528,3544,3671,4501,4726,5562,5612,5824,6562,9137,9166,9551,9711,10208,11130,11534,11952,12003,12100,13762,15500,15592</t>
  </si>
  <si>
    <t>09:19.1</t>
  </si>
  <si>
    <t>20:10.9</t>
  </si>
  <si>
    <t>-1.6611018545139373,-1.6611018545139373,-1.6611018545139373,-1.6611018545139373,-1.6611018545139373,-1.6611018545139373,-1.6611018545139373,-1.6611018545139373,-1.6611018545139373,-1.6611018545139373,-1.6611018545139373,-1.6611018545139373,-1.6611018545139373,-1.6611018545139373,-1.6611018545139373,-1.6611018545139373,-1.6611018545139373,-1.6611018545139373,-1.6611018545139373,-1.6611018545139373,-1.6611018545139373,-1.6611018545139373,-1.6611018545139373,-1.6611018545139373,-1.6611018545139373,-1.6611018545139373,-1.6611018545139373,-1.6611018545139373,-1.6611018545139373,-1.6611018545139373</t>
  </si>
  <si>
    <t>442670910033171522861309300379108197177534234596571221,442670910033171522861309300379108197177534234596571221,442670910033171522861309300379108197177534234596571221,442670910033171522861309300379108197177534234596571221,442670910033171522861309300379108197177534234596571221,442670910033171522861309300379108197177534234596571221,442670910033171522861309300379108197177534234596571221,442670910033171522861309300379108197177534234596571221,442670910033171522861309300379108197177534234596571221,442670910033171522861309300379108197177534234596571221,442670910033171522861309300379108197177534234596571221,442670910033171522861309300379108197177534234596571221,442670910033171522861309300379108197177534234596571221,442670910033171522861309300379108197177534234596571221,442670910033171522861309300379108197177534234596571221,442670910033171522861309300379108197177534234596571221,442670910033171522861309300379108197177534234596571221,442670910033171522861309300379108197177534234596571221,442670910033171522861309300379108197177534234596571221,442670910033171522861309300379108197177534234596571221,442670910033171522861309300379108197177534234596571221,442670910033171522861309300379108197177534234596571221,442670910033171522861309300379108197177534234596571221,442670910033171522861309300379108197177534234596571221,442670910033171522861309300379108197177534234596571221,442670910033171522861309300379108197177534234596571221,442670910033171522861309300379108197177534234596571221,442670910033171522861309300379108197177534234596571221,442670910033171522861309300379108197177534234596571221,442670910033171522861309300379108197177534234596571221</t>
  </si>
  <si>
    <t>-8.428547057998156,-8.310552426297518,-8.157056008366434,-7.587877307295007,-7.218058887160098,-6.927216716403282,-6.839842452119371,-6.717318619784181,-6.3392037613333425,-6.281338397884465,-6.200927599968959,-6.0152303215381195,-5.928747981000965,-5.811484276403598,-5.59943744645843,-4.875764092156322,-4.812588013557348,-4.784858043646035,-4.662416871776968,-4.580588453760906,-4.460819581105785,-4.436567473951701,-4.360336277678873,-4.351030201243802,-4.333753232260945,-4.314908843421397,-4.221157650081182,-4.2113417259469195,-4.068547246182907,-4.010731163872329,-3.9799968741175404,-3.944097946822058,-3.6974789053381474,-3.6275181736665636,-3.59353413395969,-3.559683906795524,-3.5587493627074056,-3.431416084510036,-3.4029296284321893,-3.295173854974968,-3.191321411907476,-3.184684955441395,-3.079896702001742,-3.056884178274002,-3.0421772090562365,-2.9154037786805778,-2.8565665013678143,-2.8550196405676735,-2.828348623984804,-2.705600989957259,-2.6708541392745464,-2.667139515779483,-2.6419951769622587,-2.6400072381105484,-2.5706257555866863,-2.561135932145261,-2.5611359321452607,-2.522286982047783,-2.522281778052928,-2.5222817780529265,-2.508245524892605,-2.504899877711401,-2.4795914535912753,-2.454393055055651,-2.3966866900333006,-2.353459403108239,-2.344527971120859,-2.246091602949482,-2.1935089712590568,-2.1651294513784434,-2.1567797350377287,-2.13895099332814,-2.131412262920224,-2.1187289321485583,-2.1176701964983042,-2.080538824130223,-2.0082989497383363,-1.9895375842385237,-1.9502651022088144,-1.9453212328496288,-1.9341122363608974,-1.9178553139047363,-1.9178553139047358,-1.9101485543246446,-1.9062129759464785,-1.8909493872580228,-1.889328045566454,-1.8893276247193527,-1.8840038434688962,-1.8741931104729002,-1.857471935143892,-1.8462080145835478,-1.8419286940239505,-1.84192869402395,-1.8308851447384635,-1.830885144738463,-1.8234920890440756,-1.8234920890440742,-1.8103044621498414,-1.810304462149841,-1.7959190510189995,-1.7925524232727268,-1.7804031416175072,-1.7652281921538047,-1.7608143308747284,-1.7584629928761437,-1.7550572729588807,-1.7436433212647404,-1.7345551920862767,-1.734555192086276,-1.7220535016146055,-1.7108383963127138,-1.7073866001984783,-1.7030660421997037,-1.7013148230591175,-1.688189862436731,-1.6813171274086915,-1.6785172146953324,-1.6785172146953322,-1.6615577522914573,-1.6611018545139373</t>
  </si>
  <si>
    <t>0.06477689743041992,0.2678968906402588,0.36164402961730957,0.5178887844085693,0.846003532409668,1.2991220951080322,1.361614465713501,1.7366013526916504,1.7970309257507324,1.9687821865081787,2.0625319480895996,2.095142126083374,2.26701283454895,2.6888747215270996,2.751373052597046,3.0482375621795654,3.4388511180877686,3.798215866088867,3.860713005065918,4.157578468322754,4.454444169998169,4.7200608253479,4.829431772232056,4.891929864883423,5.079423666000366,5.266918897628784,5.595033645629883,5.704405307769775,5.938771724700928,6.001270771026611,6.32938551902771,6.36063551902771,6.751246213912964,7.266855478286743,7.391852140426636,7.7824647426605225,7.907461166381836,8.298074007034302,8.532442331314087,8.78243374824524,9.141797542572021,9.532410860061646,9.923022270202637,11.36048150062561,12.391695737838745,12.860430479049683,13.844775199890137,14.126015186309814,14.797871828079224,15.032238483428955,15.391603708267212,16.86030650138855,17.360290050506592,19.641467571258545,22.047643423080444,23.84446358680725,25.594406843185425,25.844399213790894,27.00061297416687,29.969269514083862,30.063018321990967,30.15676498413086,30.23488712310791,30.547377109527588,30.64112424850464,30.750495672225952,31.609843254089355,33.01956009864807,33.70703959465027,33.847660303115845,45.04683470726013,45.515570878982544,49.15635704994202,49.21885967254639,50.562562227249146,51.68752908706665,52.406254291534424,54.14057540893555,61.12473106384277,63.39028525352478,64.23400902748108,69.29635262489319,80.2178864479065,80.84286546707153,88.18638491630554,93.71746182441711,94.63930773735046,104.56244850158691,106.92174983024597,118.10933804512024,125.39036059379578,131.37454867362976,159.1080551147461,235.0465919971466,249.15619564056396,256.29659700393677,259.23400497436523,261.4839344024658,262.6557719707489,268.3430950641632,275.99910497665405,331.3118169307709,335.5773079395294,344.2499575614929,347.8435938358307,362.0306499004364,368.7179412841797,405.1718261241913,419.0151414871216,425.90555214881897,438.9688243865967,439.7812991142273,499.1083495616913,502.90510630607605,505.750048160553,506.2500331401825,517.3903086185455,531.546624660492,572.7968525886536,613.717835187912,641.1961073875427</t>
  </si>
  <si>
    <t>1,6,9,14,24,38,40,51,53,58,61,62,67,80,82,91,103,114,116,125,134,142,145,147,153,159,169,172,179,181,191,192,204,220,224,236,240,252,259,267,278,290,302,346,378,392,423,431,452,459,470,515,530,599,675,730,784,792,828,921,924,927,929,939,942,945,971,1015,1036,1040,1383,1397,1508,1510,1551,1585,1607,1660,1876,1945,1971,2126,2461,2480,2709,2878,2906,3210,3282,3625,3850,4032,4883,7210,7643,7863,7952,8021,8057,8231,8466,10165,10295,10562,10672,11108,11314,12429,12857,13072,13472,13497,15316,15433,15521,15536,15879,16315,17583,18845,19690</t>
  </si>
  <si>
    <t>47:34.3</t>
  </si>
  <si>
    <t>58:24.8</t>
  </si>
  <si>
    <t>-1.6556269398327204,-1.6556269398327204,-1.6556269398327204,-1.6556269398327204,-1.6556269398327204,-1.6556269398327204,-1.6556269398327204,-1.6556269398327204,-1.6556269398327204,-1.6556269398327204,-1.6556269398327204,-1.6556269398327204,-1.6556269398327204,-1.6556269398327204,-1.6556269398327204,-1.6556269398327204,-1.6556269398327204,-1.6556269398327204,-1.6556269398327204,-1.6556269398327204,-1.6556269398327204,-1.6556269398327204,-1.6556269398327204,-1.6556269398327204,-1.6556269398327204,-1.6556269398327204,-1.6556269398327204,-1.6556269398327204,-1.6556269398327204,-1.6556269398327204</t>
  </si>
  <si>
    <t>59537330993941542042005615024988532044019483217313394,59537330993941542042005615024988532044019483217313394,59537330993941542042005615024988532044019483217313394,59537330993941542042005615024988532044019483217313394,59537330993941542042005615024988532044019483217313394,59537330993941542042005615024988532044019483217313394,59537330993941542042005615024988532044019483217313394,59537330993941542042005615024988532044019483217313394,59537330993941542042005615024988532044019483217313394,59537330993941542042005615024988532044019483217313394,59537330993941542042005615024988532044019483217313394,59537330993941542042005615024988532044019483217313394,59537330993941542042005615024988532044019483217313394,59537330993941542042005615024988532044019483217313394,59537330993941542042005615024988532044019483217313394,59537330993941542042005615024988532044019483217313394,59537330993941542042005615024988532044019483217313394,59537330993941542042005615024988532044019483217313394,59537330993941542042005615024988532044019483217313394,59537330993941542042005615024988532044019483217313394,59537330993941542042005615024988532044019483217313394,59537330993941542042005615024988532044019483217313394,59537330993941542042005615024988532044019483217313394,59537330993941542042005615024988532044019483217313394,59537330993941542042005615024988532044019483217313394,59537330993941542042005615024988532044019483217313394,59537330993941542042005615024988532044019483217313394,59537330993941542042005615024988532044019483217313394,59537330993941542042005615024988532044019483217313394,59537330993941542042005615024988532044019483217313394</t>
  </si>
  <si>
    <t>-6.96435653093661,-6.951387667115024,-6.940188207129841,-6.622601214546625,-6.607108938933815,-6.326886069938887,-6.276845183851193,-5.956439735399126,-5.875552529931934,-5.856246969082994,-5.71902777992774,-5.708031924205836,-5.70618530940318,-5.4417215217828,-5.41068928014227,-5.268484680801044,-5.2069762722723505,-5.17985776494266,-5.17387616949205,-5.082933491447806,-5.052202446449872,-4.9838094032457905,-4.964708421994463,-4.894942725957449,-4.892978263389754,-4.63858046919164,-4.506621782355958,-4.436177651341896,-4.345613337219845,-4.284210529002512,-4.213768368036994,-4.170741342175475,-4.164385982965783,-4.135011985288833,-3.9792525918523816,-3.8747107294688963,-3.8111061816026814,-3.759275372827978,-3.7073558380102436,-3.5767612433355698,-3.5351588354398533,-3.44782099881262,-3.35014356775404,-3.289246488923987,-3.233833500391342,-3.185237632027992,-3.170143732149417,-3.109514808305891,-3.0545986168015613,-3.054514091875174,-3.0479125372590077,-2.9746942000171193,-2.847135504057469,-2.840697830909262,-2.837955010496321,-2.7752452467889426,-2.751114774540796,-2.6068064805269797,-2.5915421073551674,-2.5702361825045843,-2.5238902218431196,-2.4782677392275696,-2.4531689154243375,-2.380528109091276,-2.350488601803167,-2.3116420135644016,-2.309676795312639,-2.299169558342332,-2.2907746614680766,-2.2634061666480334,-2.2596192690198,-2.2418377137352943,-2.2369527644186475,-2.21816192447054,-2.2017453405308784,-2.18456051388711,-2.119529596113122,-2.084869221812406,-2.0738378757013836,-2.0653591570569123,-2.057678015476008,-2.0539726203390045,-2.0211051238700266,-2.007676414246151,-1.9789194536510004,-1.9742300753444313,-1.9444391180520262,-1.9432223710700214,-1.9357890011980923,-1.9328372544871653,-1.8608252954708135,-1.8285843730307496,-1.8068099023485988,-1.7651808713586326,-1.7513172818042406,-1.7313778609696997,-1.6749377502662564,-1.6620657244040358,-1.6620657244040353,-1.6620657244040349,-1.6620657244040347,-1.655629697001782,-1.6556269398327208,-1.6556269398327204</t>
  </si>
  <si>
    <t>0.06577801704406738,1.018873691558838,1.3782382011413574,1.5032341480255127,1.6438558101654053,1.6751060485839844,1.937530755996704,2.1875531673431396,2.4219179153442383,2.5156655311584473,2.5781631469726562,2.7500338554382324,2.9687752723693848,3.0312740802764893,3.4531357288360596,3.578131914138794,3.718751907348633,4.015618085861206,4.0468666553497314,4.140614032745361,4.234360694885254,4.296858787536621,4.406230926513672,4.437481164932251,4.624974012374878,4.656222820281982,4.796842813491821,5.0312111377716064,5.124958276748657,5.359325170516968,5.453073024749756,5.578068256378174,5.67181658744812,6.124927043914795,6.156177043914795,6.515539646148682,6.78115701675415,6.937402248382568,7.109272480010986,7.203017473220825,7.718627214431763,7.984243869781494,8.077990770339966,8.202996730804443,8.531102895736694,8.796717882156372,9.046710014343262,9.218581199645996,9.5466947555542,9.749813556671143,9.81231164932251,10.171674728393555,11.593505620956421,13.327831506729126,13.952808380126953,15.155894041061401,16.3277325630188,17.92143225669861,21.59319257736206,22.702534198760986,23.218141317367554,24.093114614486694,24.811840534210205,29.718714952468872,31.453033685684204,31.968642234802246,32.32800626754761,32.921738147735596,33.515469551086426,35.015421867370605,36.42162847518921,37.39034724235535,37.85908269882202,38.29656982421875,38.68718242645264,39.65590143203735,40.296507358551025,40.74961757659912,41.593341588974,43.51515769958496,45.65571451187134,49.73371076583862,50.343066692352295,54.234363079071045,54.890589475631714,55.171831369400024,55.90618395805359,67.51519560813904,80.67103266716003,91.28112649917603,92.6092095375061,93.24982023239136,110.92657494544983,112.94213557243347,121.7967734336853,140.85333728790283,152.92173790931702,174.57730984687805,181.15522933006287,271.2186543941498,277.8278212547302,278.95278573036194,303.2048292160034,350.31178975105286</t>
  </si>
  <si>
    <t>1,29,40,44,48,49,57,65,72,75,77,82,89,91,104,108,112,121,122,125,128,130,133,134,140,141,145,152,155,162,165,169,172,186,187,198,206,211,216,219,235,243,246,250,260,268,276,281,291,297,299,310,355,409,428,465,501,550,663,697,713,740,762,914,967,983,994,1012,1031,1077,1120,1150,1164,1177,1189,1219,1239,1253,1279,1338,1404,1529,1548,1669,1690,1699,1723,2081,2487,2813,2854,2873,3420,3482,3752,4340,4714,5380,5581,8346,8548,8582,9325,10769</t>
  </si>
  <si>
    <t>31:02.5</t>
  </si>
  <si>
    <t>41:51.4</t>
  </si>
  <si>
    <t>-1.58865132101382,-1.58865132101382,-1.58865132101382,-1.58865132101382,-1.58865132101382,-1.58865132101382,-1.58865132101382,-1.58865132101382,-1.58865132101382,-1.58865132101382,-1.58865132101382,-1.58865132101382,-1.58865132101382,-1.58865132101382,-1.58865132101382,-1.58865132101382,-1.58865132101382,-1.58865132101382,-1.58865132101382,-1.58865132101382,-1.58865132101382,-1.58865132101382,-1.58865132101382,-1.58865132101382,-1.58865132101382,-1.58865132101382,-1.58865132101382,-1.58865132101382,-1.58865132101382,-1.58865132101382</t>
  </si>
  <si>
    <t>1245014208566258560046397036671065980849395915645726040,1245014208566258560046397036671065980849395915645726040,1245014208566258560046397036671065980849395915645726040,1245014208566258560046397036671065980849395915645726040,1245014208566258560046397036671065980849395915645726040,1245014208566258560046397036671065980849395915645726040,1245014208566258560046397036671065980849395915645726040,1245014208566258560046397036671065980849395915645726040,1245014208566258560046397036671065980849395915645726040,1245014208566258560046397036671065980849395915645726040,1245014208566258560046397036671065980849395915645726040,1245014208566258560046397036671065980849395915645726040,1245014208566258560046397036671065980849395915645726040,1245014208566258560046397036671065980849395915645726040,1245014208566258560046397036671065980849395915645726040,1245014208566258560046397036671065980849395915645726040,1245014208566258560046397036671065980849395915645726040,1245014208566258560046397036671065980849395915645726040,1245014208566258560046397036671065980849395915645726040,1245014208566258560046397036671065980849395915645726040,1245014208566258560046397036671065980849395915645726040,1245014208566258560046397036671065980849395915645726040,1245014208566258560046397036671065980849395915645726040,1245014208566258560046397036671065980849395915645726040,1245014208566258560046397036671065980849395915645726040,1245014208566258560046397036671065980849395915645726040,1245014208566258560046397036671065980849395915645726040,1245014208566258560046397036671065980849395915645726040,1245014208566258560046397036671065980849395915645726040,1245014208566258560046397036671065980849395915645726040</t>
  </si>
  <si>
    <t>-8.00528573058165,-7.753115178948046,-7.554268669911616,-6.451493764440712,-6.436808960147274,-6.332488364706012,-6.272873430025342,-6.192458705621713,-5.557159071753459,-5.338785738669599,-5.136577311483852,-5.118090036738693,-4.836843609827228,-4.784822681073135,-4.728917628474473,-4.6055921128227935,-4.397715469775737,-4.3480994881100745,-4.139252684413406,-3.9164097098803725,-3.862670676148149,-3.8591261902327183,-3.6424672025939593,-3.6171845772351148,-3.543109658088285,-3.4886221576400542,-3.4386908881916565,-3.425919417941162,-3.3653582040108896,-3.3328179063983217,-3.3311803049484654,-3.3129477639119904,-3.198612678552687,-3.175049894954936,-3.1648159821714517,-3.0221298606090294,-2.9622981194127833,-2.8729568000121883,-2.83283197104367,-2.740228800190958,-2.693241438691797,-2.5962836796000786,-2.5879442714256897,-2.5821512756677403,-2.5738115531990355,-2.4711043916495252,-2.4457072091131886,-2.4202162843534074,-2.397807736214987,-2.370507687551201,-2.298335318563694,-2.2767763046876888,-2.265036122545307,-2.2647415596196727,-2.222621355094895,-2.1723778177043838,-2.1716237358580788,-2.1067594921422734,-2.1065443422968557,-2.1050503645930116,-2.0523778195211997,-2.015191014829044,-2.0061739535763166,-1.9871008139308437,-1.9840230654391215,-1.9635390674532842,-1.9635113019083041,-1.9513019773604305,-1.9457736953461473,-1.9366605673789217,-1.9287531760939514,-1.9228053663867506,-1.9170976523101797,-1.8596324483543762,-1.8448372575630532,-1.822939611313169,-1.8201135796454255,-1.8201135796454242,-1.800288051266514,-1.7950714244946135,-1.782376359046844,-1.759754424541299,-1.7437338113379726,-1.7345258772801997,-1.7327527755228673,-1.7245799604501293,-1.724579694837654,-1.7067372938433434,-1.7067372938433432,-1.7022554991266186,-1.699447910008478,-1.6960141862861828,-1.6902711878978411,-1.6761350613642652,-1.6690418536808418,-1.6574439183445966,-1.6498897894740736,-1.6498897894740732,-1.6373613512037704,-1.637361351203769,-1.6361608704097301,-1.629023012852908,-1.6285953827365285,-1.6285953827365283,-1.6285953827365278,-1.5886513210138216,-1.5886513210138211,-1.58865132101382</t>
  </si>
  <si>
    <t>0.0659022331237793,0.39401817321777344,0.7221336364746094,1.143993616104126,1.331488847732544,1.4252350330352783,1.4877331256866455,1.5502312183380127,1.612729549407959,1.8907334804534912,1.984480857849121,2.2523560523986816,2.6898467540740967,2.7210919857025146,3.1585776805877686,3.4398193359375,3.502317428588867,3.7210612297058105,4.1741721630096436,4.377290964126587,4.70540452003479,5.0022711753845215,5.033519983291626,5.205390930175781,6.033488035202026,6.064738988876343,6.174108505249023,6.470973968505859,6.564721345901489,6.955335378646851,7.345947980880737,7.377195596694946,8.002177476882935,8.220919847488403,8.455287218093872,8.674030303955078,9.03339409828186,9.65837550163269,9.923991203308105,10.205232858657837,10.470850229263306,10.955209732055664,11.39269471168518,12.09579849243164,12.392664670944214,12.658280372619629,12.970770597457886,14.1269850730896,14.28322958946228,14.47072434425354,16.158170700073242,16.73627734184265,20.18929433822632,21.423630714416504,22.157984018325806,22.51734709739685,24.173545837402344,24.986019372940063,25.65787386894226,26.767213821411133,32.5795316696167,36.641905784606934,37.25126051902771,39.01682996749878,40.86052227020264,41.376131534576416,41.40738010406494,42.89170980453491,43.26669692993164,60.70308041572571,61.90616798400879,62.17178535461426,63.062384605407715,64.32796788215637,68.15597224235535,78.5150237083435,79.67123627662659,81.68679809570312,82.40552568435669,85.3116865158081,87.38974499702454,90.624018907547,91.40524387359619,96.78007555007935,98.31127762794495,101.38930678367615,103.63923597335815,106.90475869178772,114.59367322921753,115.74988627433777,116.60923433303833,124.17176723480225,134.2027027606964,136.9057433605194,168.40475702285767,228.68607664108276,233.68592309951782,237.21706104278564,269.60848450660706,284.73301339149475,299.9375514984131,339.6083414554596,340.8114290237427,355.76408529281616,402.608412027359,507.6873984336853,584.2025828361511,592.2023322582245</t>
  </si>
  <si>
    <t>1,10,20,33,39,42,44,46,48,57,60,69,83,84,98,107,109,116,130,136,146,155,156,161,187,188,191,200,203,215,227,228,247,254,261,268,279,298,306,315,323,338,351,373,382,390,400,435,440,446,498,516,622,660,683,694,745,770,791,825,1006,1131,1150,1204,1261,1277,1278,1324,1336,1875,1912,1920,1947,1986,2104,2425,2460,2522,2544,2634,2698,2797,2821,2986,3033,3128,3196,3298,3534,3571,3599,3835,4143,4226,5206,7060,7213,7321,8311,8777,9248,10470,10507,10967,12407,15652,18012,18263</t>
  </si>
  <si>
    <t>40:40.8</t>
  </si>
  <si>
    <t>52:14.6</t>
  </si>
  <si>
    <t>-2.047898653451586,-2.047898653451586,-2.047898653451586,-2.047898653451586,-2.047898653451586,-2.047898653451586,-2.047898653451586,-2.047898653451586,-2.047898653451586,-2.047898653451586,-2.047898653451586,-2.047898653451586,-2.047898653451586,-2.047898653451586,-2.047898653451586,-2.047898653451586,-2.047898653451586,-2.047898653451586,-2.047898653451586,-2.047898653451586,-2.047898653451586,-2.047898653451586,-2.047898653451586,-2.047898653451586,-2.047898653451586,-2.047898653451586,-2.047898653451586,-2.047898653451586,-2.047898653451586,-2.047898653451586</t>
  </si>
  <si>
    <t>1239890807278533519357890135775365085748249272307911207078776,1239890807278533519357890135775365085748249272307911207078776,1239890807278533519357890135775365085748249272307911207078776,1239890807278533519357890135775365085748249272307911207078776,1239890807278533519357890135775365085748249272307911207078776,1239890807278533519357890135775365085748249272307911207078776,1239890807278533519357890135775365085748249272307911207078776,1239890807278533519357890135775365085748249272307911207078776,1239890807278533519357890135775365085748249272307911207078776,1239890807278533519357890135775365085748249272307911207078776,1239890807278533519357890135775365085748249272307911207078776,1239890807278533519357890135775365085748249272307911207078776,1239890807278533519357890135775365085748249272307911207078776,1239890807278533519357890135775365085748249272307911207078776,1239890807278533519357890135775365085748249272307911207078776,1239890807278533519357890135775365085748249272307911207078776,1239890807278533519357890135775365085748249272307911207078776,1239890807278533519357890135775365085748249272307911207078776,1239890807278533519357890135775365085748249272307911207078776,1239890807278533519357890135775365085748249272307911207078776,1239890807278533519357890135775365085748249272307911207078776,1239890807278533519357890135775365085748249272307911207078776,1239890807278533519357890135775365085748249272307911207078776,1239890807278533519357890135775365085748249272307911207078776,1239890807278533519357890135775365085748249272307911207078776,1239890807278533519357890135775365085748249272307911207078776,1239890807278533519357890135775365085748249272307911207078776,1239890807278533519357890135775365085748249272307911207078776,1239890807278533519357890135775365085748249272307911207078776,1239890807278533519357890135775365085748249272307911207078776</t>
  </si>
  <si>
    <t>-6.754980302968198,-6.3630310269016785,-6.308544740222697,-6.033750224876535,-6.0171101953229025,-5.955881516842817,-5.93415432105544,-5.903517619253883,-5.854089396505811,-5.699874145894543,-5.681811404393936,-5.638689523356309,-5.604467999450337,-5.5635304418438025,-5.541399160474376,-5.372290373067846,-5.358334741534522,-5.345507629677199,-5.307491887753098,-5.165998389928051,-5.151427479695828,-5.071794874351207,-4.897417202982939,-4.738377838921476,-4.710288302904647,-4.673316526975916,-4.636577317784301,-4.600859013105346,-4.60080890864947,-4.587157939370718,-4.58699390830304,-4.495619701122366,-4.302765523068445,-4.2774467686890025,-4.246541511671268,-4.214948377635913,-4.18885946453858,-4.182123469214292,-4.145399757224637,-4.13885536787402,-4.08326456499652,-3.9253743172721745,-3.9187556352093456,-3.8911969948259926,-3.8720135967471943,-3.815100510858377,-3.7657965075517748,-3.758032162956367,-3.7226666623503015,-3.6983800842539036,-3.6345331996639914,-3.5748722504972386,-3.55983211500784,-3.548408403937996,-3.528006539553124,-3.4642756999726614,-3.4427576003924276,-3.442711534086933,-3.4186727448684637,-3.4134114480136284,-3.3974510275970387,-3.3782736467245997,-3.3748136036775565,-3.3731185903564462,-3.3623554331753374,-3.342496905401458,-3.3087977172890555,-3.25636256960439,-3.2426167025378962,-3.1885603004028176,-3.1724349888633108,-3.120475779348401,-3.016826454545074,-2.9747192799057527,-2.9596192837824233,-2.9498180794950817,-2.944263026256983,-2.8856668252751048,-2.8193558014513007,-2.8066313699874486,-2.7379849430393697,-2.7379849430393692,-2.732624387540704,-2.72025376929077,-2.7176050782856023,-2.6178154052785585,-2.5219250655653203,-2.5058358733273156,-2.5024265170986473,-2.488260891238688,-2.4591238316882755,-2.4326033549180908,-2.3663642662661926,-2.3568737369310666,-2.3275782686519224,-2.3275782686519206,-2.3000927634000186,-2.2997342248153885,-2.2889393162916263,-2.28505068471507,-2.256925088025734,-2.2479286207167535,-2.2294025887358373,-2.2204061212899586,-2.183675178944043,-2.183054789372062,-2.1818102781640474,-2.1749151456830043,-2.1650910658507763,-2.1619491890569487,-2.135913929848855,-2.1359139298488548,-2.126270249703765,-2.1181851729178716,-2.1180587692243718,-2.0800977653488824,-2.061916807878457,-2.0573548649390645,-2.0573548649390636,-2.047898653451586</t>
  </si>
  <si>
    <t>0.06249713897705078,0.437485933303833,1.8124809265136719,1.9843497276306152,2.4844181537628174,2.8280670642852783,3.1837637424468994,3.361480474472046,3.433436155319214,3.468517541885376,3.8593456745147705,3.984341859817505,4.062464237213135,4.093713045120239,4.265583038330078,4.437452554702759,4.78119158744812,4.812440633773804,4.953287124633789,5.015666484832764,5.234408617019653,5.2969067096710205,5.5810160636901855,5.857848644256592,6.386013746261597,6.422990083694458,6.668471097946167,6.946996212005615,8.018009185791016,8.127380609512329,8.439871072769165,8.674238681793213,8.783609867095947,9.352970600128174,9.493587732315063,9.668479919433594,9.738435506820679,10.166420459747314,10.383439302444458,10.687537908554077,10.838134288787842,11.281206130981445,11.640570163726807,11.7030668258667,11.734315633773804,12.062431335449219,13.2342689037323,13.749877691268921,14.796720027923584,15.593570470809937,16.171677827835083,16.78103280067444,17.796626329421997,18.468480348587036,24.09330415725708,24.32767152786255,24.812031984329224,26.186988830566406,26.34323525428772,27.34320330619812,27.733814477920532,30.63997507095337,36.530415296554565,36.6085364818573,37.842873334884644,38.68659782409668,40.96777653694153,42.59272575378418,44.34266972541809,44.65516114234924,47.030086517333984,48.436291217803955,51.90493321418762,52.71740746498108,53.62363004684448,56.8422794342041,61.0765221118927,62.95146322250366,63.59206795692444,69.4512586593628,72.248046875,73.95111894607544,79.60719037055969,80.15404939651489,80.57591104507446,84.5914101600647,85.59137797355652,91.29432535171509,99.23157596588135,100.62215781211853,104.29391741752625,107.65318727493286,110.66871786117554,114.85608744621277,117.94973993301392,125.24638772010803,134.69922518730164,135.3554446697235,139.5428147315979,142.37084984779358,145.3707571029663,156.62040376663208,156.65165400505066,157.10476350784302,173.744868516922,178.15097951889038,186.4319715499878,226.49321699142456,227.29006671905518,228.8837661743164,233.39925074577332,273.5698673725128,282.78833389282227,360.9733805656433,384.7226369380951,400.5346426963806,438.7053208351135,534.2023313045502,536.0460224151611,665.1083521842957</t>
  </si>
  <si>
    <t>1,10,49,54,68,78,88,93,95,96,107,111,113,114,119,124,134,135,139,141,147,149,157,165,180,181,188,196,227,230,239,246,249,265,269,274,276,288,294,303,307,320,330,332,333,342,376,391,421,444,461,478,508,527,689,696,710,750,754,783,794,878,1048,1050,1086,1110,1176,1223,1273,1282,1350,1391,1491,1514,1540,1633,1755,1809,1827,1997,2078,2127,2290,2306,2318,2433,2462,2628,2857,2897,3003,3100,3187,3308,3398,3608,3881,3900,4021,4102,4188,4511,4512,4525,5007,5134,5372,6529,6552,6598,6728,7885,8150,10411,11097,11552,12653,15411,15464,19186</t>
  </si>
  <si>
    <t>15:40.2</t>
  </si>
  <si>
    <t>27:21.4</t>
  </si>
  <si>
    <t>-1.9914063314736308,-1.9914063314736308,-1.9914063314736308,-1.9914063314736308,-1.9914063314736308,-1.9914063314736308,-1.9914063314736308,-1.9914063314736308,-1.9914063314736308,-1.9914063314736308,-1.9914063314736308,-1.9914063314736308,-1.9914063314736308,-1.9914063314736308,-1.9914063314736308,-1.9914063314736308,-1.9914063314736308,-1.9914063314736308,-1.9914063314736308,-1.9914063314736308,-1.9914063314736308,-1.9914063314736308,-1.9914063314736308,-1.9914063314736308,-1.9914063314736308,-1.9914063314736308,-1.9914063314736308,-1.9914063314736308,-1.9914063314736308,-1.9914063314736308</t>
  </si>
  <si>
    <t>167499242292573916138554604636188354622925654145697132321003,167499242292573916138554604636188354622925654145697132321003,167499242292573916138554604636188354622925654145697132321003,167499242292573916138554604636188354622925654145697132321003,167499242292573916138554604636188354622925654145697132321003,167499242292573916138554604636188354622925654145697132321003,167499242292573916138554604636188354622925654145697132321003,167499242292573916138554604636188354622925654145697132321003,167499242292573916138554604636188354622925654145697132321003,167499242292573916138554604636188354622925654145697132321003,167499242292573916138554604636188354622925654145697132321003,167499242292573916138554604636188354622925654145697132321003,167499242292573916138554604636188354622925654145697132321003,167499242292573916138554604636188354622925654145697132321003,167499242292573916138554604636188354622925654145697132321003,167499242292573916138554604636188354622925654145697132321003,167499242292573916138554604636188354622925654145697132321003,167499242292573916138554604636188354622925654145697132321003,167499242292573916138554604636188354622925654145697132321003,167499242292573916138554604636188354622925654145697132321003,167499242292573916138554604636188354622925654145697132321003,167499242292573916138554604636188354622925654145697132321003,167499242292573916138554604636188354622925654145697132321003,167499242292573916138554604636188354622925654145697132321003,167499242292573916138554604636188354622925654145697132321003,167499242292573916138554604636188354622925654145697132321003,167499242292573916138554604636188354622925654145697132321003,167499242292573916138554604636188354622925654145697132321003,167499242292573916138554604636188354622925654145697132321003,167499242292573916138554604636188354622925654145697132321003</t>
  </si>
  <si>
    <t>-8.301534665820503,-7.0739321013653536,-6.913131345413534,-6.797387415908537,-6.795101465232365,-6.718702469501998,-6.538306921201047,-6.513142449065865,-6.4963300716244845,-6.271185970728986,-6.2492452207050295,-6.233308772737374,-6.16565550428276,-6.042732267117254,-6.041295732907073,-5.91824450885248,-5.898503735167438,-5.8949253913488535,-5.892887385418423,-5.80535711964356,-5.620220853100651,-5.484794169249569,-5.463596614855416,-5.431243298573194,-5.336255441755291,-5.30593941269787,-5.288726491535424,-5.183338301544687,-5.035893213621527,-5.028099971399013,-4.897877793553061,-4.860854095501363,-4.764179427317314,-4.7182780064006895,-4.687144676940851,-4.494202155257001,-4.492391536562982,-4.46700799891073,-4.423448456950081,-4.397047023062317,-4.2403222852205795,-4.11181484729979,-4.10819248487331,-4.048790327378028,-3.925981102941235,-3.8697135928510984,-3.821731898387818,-3.7843418103668256,-3.7773704518187743,-3.733531672213101,-3.541730932913334,-3.470340579765589,-3.359563768376698,-3.2812957581199855,-3.2582800049626988,-3.123039228341082,-3.0606866103797126,-2.9765692014900456,-2.9074543057381477,-2.8979683800759224,-2.8973338408332756,-2.8685314082089546,-2.8343437027493383,-2.7722152010350656,-2.677442138558722,-2.6414847545820854,-2.630070794264718,-2.624555833431054,-2.5836589434823436,-2.5789149355574437,-2.532071750261797,-2.5094355932450116,-2.509414122442641,-2.449122802261042,-2.3875105432397157,-2.387501725777624,-2.383263032504305,-2.380243605171514,-2.375580475342575,-2.326835654021373,-2.314510894895783,-2.283185117605714,-2.27320482451824,-2.220166064326475,-2.2192104086891113,-2.2068181207577355,-2.193864650031251,-2.1757396884166553,-2.131592209953958,-2.131592209953956,-2.127184532095976,-2.114012845254619,-2.1098683934523197,-2.0967468328082384,-2.096746832808238,-2.0967468328082375,-2.0902621693292396,-2.048968739373972,-2.0381825049353655,-2.038146527668532,-2.038131649214355,-2.0381316492143546,-2.0254970160875536,-1.9914063314736308</t>
  </si>
  <si>
    <t>0.06573033332824707,0.6594629287719727,1.1281969547271729,1.2688188552856445,1.331315279006958,1.5500588417053223,1.6594302654266357,1.7219295501708984,1.940671443939209,2.050043821334839,2.3648312091827393,2.3960797786712646,2.4585788249969482,2.50545072555542,2.739818572998047,2.786694288253784,2.8179426193237305,2.8491902351379395,2.9898107051849365,3.317927837371826,3.3804235458374023,3.692915678024292,4.083527088165283,4.161648988723755,4.224147319793701,4.333519220352173,4.677258253097534,4.755380392074585,4.786629676818848,5.411609888076782,5.489732503890991,6.395955562591553,7.1303064823150635,7.239677667617798,7.552167892456055,7.69278883934021,8.145899295806885,8.31777024269104,8.849002838134766,9.161492824554443,9.583354473114014,10.489576578140259,10.880188465118408,11.270802021026611,11.661415100097656,12.395767211914062,12.489513635635376,13.223865270614624,13.3644859790802,13.708226203918457,14.16133975982666,14.567574501037598,14.786317825317383,14.989435195922852,15.036309719085693,16.895626544952393,18.45807695388794,19.254926681518555,19.70803689956665,20.317394018173218,21.83297061920166,22.19233536720276,23.520418643951416,25.301613569259644,26.426578044891357,31.89515709877014,33.64510154724121,43.61353874206543,45.16036677360535,45.644726037979126,47.12905478477478,50.08806920051575,54.63480091094971,62.134565591812134,70.11869072914124,85.74320149421692,89.4618353843689,93.88357257843018,105.9925684928894,107.75813722610474,111.74238729476929,113.52358150482178,114.55479884147644,117.22659063339233,125.1325945854187,139.8665065765381,142.28830647468567,143.28827595710754,145.50695610046387,156.7722270488739,164.05325365066528,166.78753876686096,173.0998411178589,208.3643627166748,222.8326609134674,230.34804844856262,259.32353472709656,338.5085554122925,347.9770088195801,353.80495142936707,374.7730450630188,385.5852060317993,396.27237129211426,413.5558521747589</t>
  </si>
  <si>
    <t>1,17,30,34,36,42,45,47,53,56,65,66,68,69,76,77,78,79,83,92,94,103,114,116,118,121,131,133,134,152,154,180,201,204,213,217,230,235,250,259,271,297,308,319,330,351,354,375,379,389,402,414,420,426,427,480,525,548,561,578,621,631,669,720,752,909,959,1243,1287,1301,1343,1427,1557,1770,1999,2445,2551,2678,3024,3074,3188,3239,3268,3345,3571,3990,4059,4087,4150,4472,4680,4758,4938,5943,6357,6572,7398,9660,9930,10095,10692,11000,11303,11795</t>
  </si>
  <si>
    <t>-1.980513870409032,-1.980513870409032,-1.980513870409032,-1.980513870409032,-1.980513870409032,-1.980513870409032,-1.980513870409032,-1.980513870409032,-1.980513870409032,-1.980513870409032,-1.980513870409032,-1.980513870409032,-1.980513870409032,-1.980513870409032,-1.980513870409032,-1.980513870409032,-1.980513870409032,-1.980513870409032,-1.980513870409032,-1.980513870409032,-1.980513870409032,-1.980513870409032,-1.980513870409032,-1.980513870409032,-1.980513870409032,-1.980513870409032,-1.980513870409032,-1.980513870409032,-1.980513870409032,-1.980513870409032</t>
  </si>
  <si>
    <t>1134897703518003419943205063576965185748686260537542553456962,1134897703518003419943205063576965185748686260537542553456962,1134897703518003419943205063576965185748686260537542553456962,1134897703518003419943205063576965185748686260537542553456962,1134897703518003419943205063576965185748686260537542553456962,1134897703518003419943205063576965185748686260537542553456962,1134897703518003419943205063576965185748686260537542553456962,1134897703518003419943205063576965185748686260537542553456962,1134897703518003419943205063576965185748686260537542553456962,1134897703518003419943205063576965185748686260537542553456962,1134897703518003419943205063576965185748686260537542553456962,1134897703518003419943205063576965185748686260537542553456962,1134897703518003419943205063576965185748686260537542553456962,1134897703518003419943205063576965185748686260537542553456962,1134897703518003419943205063576965185748686260537542553456962,1134897703518003419943205063576965185748686260537542553456962,1134897703518003419943205063576965185748686260537542553456962,1134897703518003419943205063576965185748686260537542553456962,1134897703518003419943205063576965185748686260537542553456962,1134897703518003419943205063576965185748686260537542553456962,1134897703518003419943205063576965185748686260537542553456962,1134897703518003419943205063576965185748686260537542553456962,1134897703518003419943205063576965185748686260537542553456962,1134897703518003419943205063576965185748686260537542553456962,1134897703518003419943205063576965185748686260537542553456962,1134897703518003419943205063576965185748686260537542553456962,1134897703518003419943205063576965185748686260537542553456962,1134897703518003419943205063576965185748686260537542553456962,1134897703518003419943205063576965185748686260537542553456962,1134897703518003419943205063576965185748686260537542553456962</t>
  </si>
  <si>
    <t>-8.266156031073017,-8.217696138962221,-8.053729605571169,-7.51968788309583,-7.312395347637234,-7.283260118591885,-6.816029408044093,-6.675558104165431,-6.6754464216935965,-6.605577897765501,-6.537223220103834,-6.291670759141516,-6.243213906387597,-6.118721499116434,-6.082943771831265,-6.059397304211645,-5.99316025158663,-5.8965838067227825,-5.722877088384247,-5.601356603422551,-5.505206708397575,-5.434447874651745,-5.2974910806278555,-5.258799696299803,-5.238602569909095,-5.111151665745457,-5.032766983993986,-4.981405300510933,-4.92623304439803,-4.924506216952162,-4.676878259221361,-4.592565961039394,-4.477496095791575,-4.473869008069979,-4.422171087342942,-4.299046113556874,-4.230247962728923,-4.148095092524489,-4.114617983072937,-4.002374533078603,-3.923780774233085,-3.89736901336198,-3.847689644137187,-3.835269128295189,-3.762663506236025,-3.7625766698682863,-3.7236787427862597,-3.7096626799898487,-3.582127580062345,-3.496856728516095,-3.432049408107255,-3.3183581740607515,-3.2920004571705226,-3.264815951425618,-3.2327536336601446,-3.196714065246648,-3.0919805836743652,-3.0676639313289376,-2.9831475000527874,-2.9419434994976306,-2.93897659434844,-2.937920015547209,-2.8979389541327967,-2.893261957002157,-2.8915668327895627,-2.8511523479280716,-2.837631185468864,-2.7759139558700077,-2.752998487564906,-2.744926221543853,-2.7334292875245296,-2.7153484975300706,-2.683900498772028,-2.6642930071186623,-2.6263383006314767,-2.58886128910756,-2.5878365126329643,-2.5575611680221955,-2.4946440038347335,-2.4912714770892377,-2.4908727522114047,-2.486660511878124,-2.4799519925416207,-2.47995199254162,-2.4676434987819955,-2.4444368881853062,-2.441115258838604,-2.4234285020416935,-2.3576165842598975,-2.333848533558133,-2.333848533558132,-2.326522309129381,-2.2978241187565147,-2.2565658906913435,-2.2428389163564417,-2.2421477582775697,-2.237533323951408,-2.2071902974030047,-2.2058967184071205,-2.2051494964840326,-2.172920039886298,-2.1040720475750176,-2.102320801218659,-2.0971490753187485,-2.097149075318748,-2.0642056071268726,-2.063920100979119,-2.0639201009791184,-2.0604677381424454,-2.025194714591881,-2.0050966352559096,-2.0050966352559088,-2.005096635255908,-1.980513870409033,-1.9805138704090324,-1.980513870409032</t>
  </si>
  <si>
    <t>0.06569528579711914,0.09694576263427734,0.2531888484954834,0.8156712055206299,0.9250438213348389,1.2687835693359375,1.4094045162200928,1.4406518936157227,1.909388780593872,1.940638542175293,1.9718854427337646,2.0812580585479736,2.2866084575653076,2.5053517818450928,2.5366008281707764,2.692845106124878,2.7553439140319824,2.942837953567505,2.974086284637451,3.03658390045166,3.083458185195923,3.3490755558013916,3.505319356918335,3.739686965942383,3.817809581756592,4.05217719078064,4.364668607711792,4.958400726318359,5.130269765853882,5.349011421203613,5.520882606506348,5.7396240234375,6.1771111488342285,6.552098751068115,6.755218744277954,7.177079439163208,7.458322286605835,7.95830512046814,8.802028894424438,8.973899364471436,9.255141258239746,10.880088090896606,11.723814487457275,12.411290407180786,12.864402294158936,13.567504405975342,13.848745346069336,15.286200046539307,15.848682880401611,18.036115407943726,18.770467519760132,21.942243099212646,22.348480701446533,23.035958766937256,23.426571369171143,24.707781314849854,26.2702317237854,28.223296642303467,29.332637310028076,30.879462003707886,30.910712242126465,31.020082712173462,31.22320246696472,33.28563904762268,35.473069190979004,36.56678533554077,37.30113697052002,37.41050744056702,39.16045427322388,42.49332618713379,43.087058544158936,43.25892949104309,43.977654695510864,46.07133960723877,47.14943051338196,56.35226893424988,64.02390265464783,65.18011593818665,66.08633804321289,66.57069730758667,69.50810503959656,85.36698341369629,89.60123085975647,97.44473028182983,102.74143981933594,111.6474118232727,115.08480310440063,122.53769588470459,126.25632977485657,131.08430194854736,144.53961443901062,167.3980405330658,178.4767565727234,187.77333760261536,192.03883004188538,200.9448001384735,204.80405282974243,232.4454801082611,254.4623508453369,255.0248339176178,275.3523213863373,289.0392656326294,296.53903007507324,304.2106647491455,307.71109795570374,332.0697102546692,334.99149441719055,336.05396366119385,358.4452757835388,389.31996870040894,403.5851454734802,404.6319875717163,516.3045125007629,603.1327104568481,616.5697891712189,628.6631605625153</t>
  </si>
  <si>
    <t>1,1,5,21,24,34,38,39,52,53,54,57,63,69,70,74,76,81,82,84,85,93,97,104,106,113,122,139,144,150,155,161,174,185,191,203,211,225,249,254,262,308,332,352,365,385,393,434,450,513,534,625,637,657,668,705,750,806,838,882,883,886,892,951,1014,1045,1066,1069,1119,1214,1231,1236,1257,1317,1348,1611,1832,1865,1891,1905,1990,2445,2567,2793,2945,3198,3296,3509,3616,3755,4139,4792,5107,5374,5495,5749,5859,6650,7280,7296,7876,8268,8483,8703,8803,9502,9586,9616,10255,11137,11544,11574,14760,17245,17629,17975</t>
  </si>
  <si>
    <t>02:30.9</t>
  </si>
  <si>
    <t>14:09.9</t>
  </si>
  <si>
    <t>-1.9079654125871877,-1.9079654125871877,-1.9079654125871877,-1.9079654125871877,-1.9079654125871877,-1.9079654125871877,-1.9079654125871877,-1.9079654125871877,-1.9079654125871877,-1.9079654125871877,-1.9079654125871877,-1.9079654125871877,-1.9079654125871877,-1.9079654125871877,-1.9079654125871877,-1.9079654125871877,-1.9079654125871877,-1.9079654125871877,-1.9079654125871877,-1.9079654125871877,-1.9079654125871877,-1.9079654125871877,-1.9079654125871877,-1.9079654125871877,-1.9079654125871877,-1.9079654125871877,-1.9079654125871877,-1.9079654125871877,-1.9079654125871877,-1.9079654125871877</t>
  </si>
  <si>
    <t>997631679735803993553090616145191520423276310321173754501514,997631679735803993553090616145191520423276310321173754501514,997631679735803993553090616145191520423276310321173754501514,997631679735803993553090616145191520423276310321173754501514,997631679735803993553090616145191520423276310321173754501514,997631679735803993553090616145191520423276310321173754501514,997631679735803993553090616145191520423276310321173754501514,997631679735803993553090616145191520423276310321173754501514,997631679735803993553090616145191520423276310321173754501514,997631679735803993553090616145191520423276310321173754501514,997631679735803993553090616145191520423276310321173754501514,997631679735803993553090616145191520423276310321173754501514,997631679735803993553090616145191520423276310321173754501514,997631679735803993553090616145191520423276310321173754501514,997631679735803993553090616145191520423276310321173754501514,997631679735803993553090616145191520423276310321173754501514,997631679735803993553090616145191520423276310321173754501514,997631679735803993553090616145191520423276310321173754501514,997631679735803993553090616145191520423276310321173754501514,997631679735803993553090616145191520423276310321173754501514,997631679735803993553090616145191520423276310321173754501514,997631679735803993553090616145191520423276310321173754501514,997631679735803993553090616145191520423276310321173754501514,997631679735803993553090616145191520423276310321173754501514,997631679735803993553090616145191520423276310321173754501514,997631679735803993553090616145191520423276310321173754501514,997631679735803993553090616145191520423276310321173754501514,997631679735803993553090616145191520423276310321173754501514,997631679735803993553090616145191520423276310321173754501514,997631679735803993553090616145191520423276310321173754501514</t>
  </si>
  <si>
    <t>-7.68716475685041,-7.564818833793947,-7.52973380015899,-7.343785440974152,-7.147102334277106,-6.771721491607923,-6.709686517253115,-6.6588017049379875,-6.623877213880155,-6.416347952018172,-6.148122172000436,-5.771415674120836,-5.690304167632203,-5.396247867914002,-5.358800405899888,-5.314602764586807,-5.255127075397296,-5.203183352888069,-5.1755350169892,-5.126001574370602,-4.9538558788056815,-4.92589220091465,-4.919183320256387,-4.811805093274023,-4.783552429582338,-4.739929203838269,-4.69189023717373,-4.557645512370653,-4.495962452231902,-4.41158619131289,-4.396904924995429,-4.241361665433224,-4.176832559438217,-4.135548493949977,-4.124586231625967,-4.1230050266951555,-4.071783257095986,-4.027827828967542,-4.020285014135325,-4.005291284250886,-3.9592762897884817,-3.940475538356359,-3.9189785899323715,-3.8593520781571464,-3.7847679124354605,-3.7632657099018223,-3.717535121680098,-3.6445294040965024,-3.6264812037723173,-3.5488534910368763,-3.5354891012797185,-3.4557120762924134,-3.443301887865682,-3.430527798240084,-3.35749860418301,-3.328432458710618,-3.205403646564307,-3.155184930536904,-3.1329438538820717,-3.095001259609624,-3.092010926358125,-3.0433799870620724,-2.9680876342021705,-2.8696293104587576,-2.869629310458757,-2.8388727390337176,-2.823597916147145,-2.8213755911154967,-2.8061422049121494,-2.780837330885758,-2.6227146398773886,-2.580317410668943,-2.580317410668942,-2.5740757707915507,-2.5721689174846127,-2.5555624296694592,-2.55368442571711,-2.537969318588314,-2.459208770608869,-2.454273046587267,-2.448288764999607,-2.4239161527142463,-2.3916630541534953,-2.3771858261039083,-2.3501241886589854,-2.303742684161697,-2.296669433226137,-2.288636069045885,-2.279653059473127,-2.2750504355894052,-2.270609460569083,-2.2497583471179,-2.222185615453375,-2.2197429819641226,-2.2185983219924656,-2.2019099742504182,-2.169310812460384,-2.0602402982158257,-2.0558679970575255,-2.0558679970575247,-2.049694492775232,-2.0424987669972414,-1.9951294731540872,-1.9621168640860203,-1.959618184478525,-1.9504331152749421,-1.9504331152749417,-1.9497298990189906,-1.9497298990189902,-1.9492882947953767,-1.9492882947953754,-1.9492882947953751,-1.9457235823863233,-1.9079654125871883,-1.9079654125871877</t>
  </si>
  <si>
    <t>0.06650376319885254,0.5039896965026855,0.675861120223999,0.9102270603179932,1.26959228515625,1.722703218460083,2.2093327045440674,2.240579843521118,2.443697690963745,2.5530693531036377,2.756187677383423,2.8343091011047363,3.115551471710205,3.42804217338562,3.7717812061309814,3.8030288219451904,3.943650484085083,3.9748997688293457,4.334262132644653,4.365512371063232,4.506131887435913,4.724876642227173,4.9592437744140625,5.006116151809692,5.068615436553955,5.240483522415161,5.271733999252319,5.490479230880737,5.724844932556152,5.943589210510254,5.974836111068726,6.224828481674194,6.646690130233765,6.740437030792236,7.037303924560547,7.068551778793335,7.131049871444702,7.34979510307312,7.381042957305908,7.552911996841431,7.599785327911377,7.662283182144165,7.693533182144165,7.943524122238159,8.318512439727783,8.568504571914673,9.162237167358398,9.412228345870972,10.146580696105957,10.49031925201416,11.1621732711792,12.349636316299438,13.146486282348633,13.458978176116943,13.818341493606567,13.990209817886353,14.130830526351929,19.208797693252563,19.833778142929077,21.38060426712036,21.94308614730835,25.05236554145813,25.411728143692017,25.786715507507324,27.30229353904724,30.849056720733643,32.56775403022766,33.89583659172058,34.20832705497742,36.58325386047363,38.94255352020264,42.64556288719177,43.7392783164978,46.42669415473938,50.28594946861267,53.692091941833496,61.92620873451233,63.17617082595825,63.535534381866455,66.0198302268982,66.08232855796814,66.53543972969055,70.25407314300537,87.3160400390625,95.73764991760254,96.28450798988342,97.34697461128235,104.6123743057251,117.4869704246521,127.58040308952332,133.15835285186768,136.76761507987976,141.20497632026672,153.7670829296112,158.81379961967468,174.45393562316895,181.64120984077454,189.01598024368286,213.28084588050842,240.8268587589264,252.48274326324463,252.59211444854736,259.5606451034546,283.3723998069763,359.666885137558,369.1665873527527,377.71319556236267,409.36845541000366,467.7170684337616,470.59197974205017,499.6066963672638,539.7929368019104,550.6832211017609,615.9311814308167,620.6654062271118</t>
  </si>
  <si>
    <t>1,12,17,24,34,47,61,62,68,71,77,79,87,96,106,107,111,112,122,123,127,133,140,141,143,148,149,155,162,168,169,176,188,191,199,200,202,208,209,214,215,217,218,225,236,243,260,267,288,298,317,351,374,383,393,398,402,547,565,609,625,714,724,735,778,880,926,964,973,1040,1108,1214,1245,1322,1432,1529,1766,1802,1812,1883,1885,1898,2004,2492,2733,2749,2779,2987,3356,3645,3804,3907,4034,4392,4537,4985,5191,5402,6097,6888,7221,7224,7424,8104,10288,10560,10805,11712,13384,13466,14295,15446,15758,17628,17763</t>
  </si>
  <si>
    <t>39:08.2</t>
  </si>
  <si>
    <t>50:49.2</t>
  </si>
  <si>
    <t>-1.9044792995829867,-1.9044792995829867,-1.9044792995829867,-1.9044792995829867,-1.9044792995829867,-1.9044792995829867,-1.9044792995829867,-1.9044792995829867,-1.9044792995829867,-1.9044792995829867,-1.9044792995829867,-1.9044792995829867,-1.9044792995829867,-1.9044792995829867,-1.9044792995829867,-1.9044792995829867,-1.9044792995829867,-1.9044792995829867,-1.9044792995829867,-1.9044792995829867,-1.9044792995829867,-1.9044792995829867,-1.9044792995829867,-1.9044792995829867,-1.9044792995829867,-1.9044792995829867,-1.9044792995829867,-1.9044792995829867,-1.9044792995829867,-1.9044792995829867</t>
  </si>
  <si>
    <t>1491195231861912176619638910785579389206792308630687104388603,1491195231861912176619638910785579389206792308630687104388603,1491195231861912176619638910785579389206792308630687104388603,1491195231861912176619638910785579389206792308630687104388603,1491195231861912176619638910785579389206792308630687104388603,1491195231861912176619638910785579389206792308630687104388603,1491195231861912176619638910785579389206792308630687104388603,1491195231861912176619638910785579389206792308630687104388603,1491195231861912176619638910785579389206792308630687104388603,1491195231861912176619638910785579389206792308630687104388603,1491195231861912176619638910785579389206792308630687104388603,1491195231861912176619638910785579389206792308630687104388603,1491195231861912176619638910785579389206792308630687104388603,1491195231861912176619638910785579389206792308630687104388603,1491195231861912176619638910785579389206792308630687104388603,1491195231861912176619638910785579389206792308630687104388603,1491195231861912176619638910785579389206792308630687104388603,1491195231861912176619638910785579389206792308630687104388603,1491195231861912176619638910785579389206792308630687104388603,1491195231861912176619638910785579389206792308630687104388603,1491195231861912176619638910785579389206792308630687104388603,1491195231861912176619638910785579389206792308630687104388603,1491195231861912176619638910785579389206792308630687104388603,1491195231861912176619638910785579389206792308630687104388603,1491195231861912176619638910785579389206792308630687104388603,1491195231861912176619638910785579389206792308630687104388603,1491195231861912176619638910785579389206792308630687104388603,1491195231861912176619638910785579389206792308630687104388603,1491195231861912176619638910785579389206792308630687104388603,1491195231861912176619638910785579389206792308630687104388603</t>
  </si>
  <si>
    <t>-7.771109742954439,-7.498467051288474,-7.488919294343296,-7.414150841245653,-7.006384675948531,-6.697967773439405,-6.5951182792830005,-6.579920031413086,-6.555937324866218,-6.4337217281246915,-6.2712344060730905,-6.223384918502118,-5.9025249024906365,-5.609606357235317,-5.596482720855924,-5.561736215839497,-5.490361206831912,-5.384377604480434,-5.338586060091677,-5.147436919934168,-5.0645270354939695,-4.980576595887939,-4.920810395723967,-4.669792854422733,-4.584549794040548,-4.528213500515997,-4.489097702137097,-4.459656725392003,-4.417514651711489,-4.334899340058437,-4.260246386210894,-4.227203629755073,-4.161347864914035,-4.091833081191215,-4.016730551862289,-3.9912429555743945,-3.949086729643731,-3.914920469481489,-3.85902671899687,-3.817467586008805,-3.717610987449752,-3.6609610578883585,-3.6514674949878336,-3.5011564945457385,-3.4779534327772224,-3.2460660324976836,-3.2390296896936537,-3.2278813472536028,-3.1885656424414974,-3.160777762576383,-3.1028977590060216,-3.0496364310407666,-2.9412236695966767,-2.88835452946478,-2.87676316865829,-2.8414053251332265,-2.8396856190875397,-2.8384630446924835,-2.778326763232002,-2.7059672950163023,-2.6576513217045923,-2.645307417609889,-2.6348494286209894,-2.5619295330011527,-2.557502361323051,-2.5222514675357126,-2.5123626276993427,-2.510864265004006,-2.4569314224397063,-2.4419926987784195,-2.420341314380224,-2.4088751953935184,-2.364400637557392,-2.353747340439546,-2.3168623277258416,-2.316862327725841,-2.308044577673982,-2.257667196354569,-2.250136235812496,-2.235802170155077,-2.217970269581377,-2.217970269581376,-2.1393453764161796,-2.1311041654814287,-2.131104165481428,-2.112220678025433,-2.1042682046626795,-2.080188124141439,-2.073901994014028,-2.037795353225487,-2.0318846254529235,-2.0318800114886995,-2.031880011488699,-2.026055438517602,-2.0171705049364124,-2.003380913263262,-1.9672395891627745,-1.9534193792571655,-1.928647357853649,-1.9044792995829873,-1.9044792995829867</t>
  </si>
  <si>
    <t>0.06490182876586914,0.8148789405822754,1.2992374897003174,1.6586010456085205,2.0023417472839355,2.4264791011810303,2.926464080810547,2.9577138423919678,3.020211935043335,3.0827107429504395,3.160832643508911,3.3672752380371094,3.4297733306884766,3.648515462875366,3.992255449295044,4.0235044956207275,4.13287615776062,4.3828675746917725,4.554737329483032,4.726606607437134,4.898477077484131,5.007847309112549,5.289089202880859,5.914070129394531,6.414053916931152,6.820295810699463,6.867164373397827,7.460896015167236,7.664014577865601,7.804635286331177,8.25774621963501,8.820228099822998,8.898350715637207,9.038972616195679,9.367086172103882,9.851451873779297,9.88269591331482,9.992067813873291,10.24205994606018,10.773293256759644,11.367024660110474,11.570142030715942,11.71076250076294,11.788886308670044,13.366960763931274,14.257558107376099,15.13253402709961,15.241903305053711,15.335649490356445,15.616890907287598,15.9762544631958,16.46061372756958,18.429301977157593,19.023035049438477,21.194842100143433,22.069814443588257,23.92913031578064,26.475924968719482,26.585297107696533,27.132155179977417,28.288368463516235,30.56954836845398,31.89763069152832,33.25696325302124,36.41311526298523,36.4756133556366,38.63179588317871,41.037970542907715,42.444175004959106,42.86603665351868,44.83472681045532,46.776172161102295,48.69909930229187,65.24545621871948,76.35448408126831,81.10433506965637,86.65103578567505,92.57272624969482,99.76000118255615,103.58800625801086,111.6190037727356,118.4937891960144,126.88415193557739,134.00892758369446,135.29013800621033,138.3837902545929,139.1181435585022,158.97689652442932,187.0228934288025,202.53803277015686,205.0067048072815,226.72477507591248,270.77027130126953,278.06691670417786,279.62936878204346,362.6423945426941,381.59492468833923,404.141095161438,433.73391675949097,465.5766706466675,486.1072783470154</t>
  </si>
  <si>
    <t>1,21,35,45,55,67,81,82,84,86,88,94,96,102,112,113,116,123,128,133,138,141,149,167,181,193,194,211,217,221,234,250,252,256,265,279,280,283,290,305,322,328,332,334,379,405,430,433,436,444,454,468,524,541,603,628,681,754,757,773,806,871,909,948,1038,1040,1101,1170,1210,1222,1279,1334,1389,1859,2178,2314,2472,2641,2846,2956,3185,3381,3619,3823,3860,3948,3969,4537,5338,5782,5852,6472,7729,7937,7982,10345,10885,11529,12374,13283,13869</t>
  </si>
  <si>
    <t>37:33.6</t>
  </si>
  <si>
    <t>-1.8584168663561773,-1.8584168663561773,-1.8584168663561784,-1.8584168663561784,-1.8584168663561784,-1.8584168663561784,-1.8584168663561784,-1.8584168663561784,-1.8584168663561784,-1.8584168663561784,-1.8584168663561784,-1.8584168663561784,-1.8584168663561784,-1.8584168663561784,-1.8584168663561784,-1.8584168663561784,-1.8584168663561784,-1.8584168663561784,-1.8584168663561784,-1.8584168663561784,-1.8584168663561784,-1.8584168663561784,-1.8584168663561784,-1.8584168663561784,-1.8584168663561784,-1.8584168663561784,-1.8584168663561784,-1.8584168663561784,-1.8584168663561784,-1.8584168663561784</t>
  </si>
  <si>
    <t>1117140656098930466391973284911709526055491717274120657518650,1117140656098930466391973284911709526055491717274120657518650,1117140656005394361602795498146673696761649604016140974769210,1117140656005394361602795498146673696761649604016140974769210,1117140656005394361602795498146673696761649604016140974769210,1117140656005394361602795498146673696761649604016140974769210,1117140656005394361602795498146673696761649604016140974769210,1117140656005394361602795498146673696761649604016140974769210,1117140656005394361602795498146673696761649604016140974769210,1117140656005394361602795498146673696761649604016140974769210,1117140656005394361602795498146673696761649604016140974769210,1117140656005394361602795498146673696761649604016140974769210,1117140656005394361602795498146673696761649604016140974769210,1117140656005394361602795498146673696761649604016140974769210,1117140656005394361602795498146673696761649604016140974769210,1117140656005394361602795498146673696761649604016140974769210,1117140656005394361602795498146673696761649604016140974769210,1117140656005394361602795498146673696761649604016140974769210,1117140656005394361602795498146673696761649604016140974769210,1117140656005394361602795498146673696761649604016140974769210,1117140656005394361602795498146673696761649604016140974769210,1117140656005394361602795498146673696761649604016140974769210,1117140656005394361602795498146673696761649604016140974769210,1117140656005394361602795498146673696761649604016140974769210,1117140656005394361602795498146673696761649604016140974769210,1117140656005394361602795498146673696761649604016140974769210,1117140656005394361602795498146673696761649604016140974769210,1117140656005394361602795498146673696761649604016140974769210,1117140656005394361602795498146673696761649604016140974769210,1117140656005394361602795498146673696761649604016140974769210</t>
  </si>
  <si>
    <t>-8.186859415740685,-7.523041372195976,-7.472868762745301,-6.965095970397284,-6.466371476150499,-6.42770944773486,-6.421800625810116,-6.2993983154889674,-6.207752214550751,-6.182882645665853,-6.1376732000492185,-6.08452581912689,-6.03593578081745,-5.959652929791206,-5.936495210267115,-5.898586951449376,-5.700370398438729,-5.591308470699743,-5.522310949341398,-5.466811197142792,-5.3804652154835875,-5.143492700518419,-5.098480597385876,-5.013154953694357,-4.973987498119341,-4.777227142340101,-4.563255292385172,-4.500959525281689,-4.427133844648015,-4.420024987467402,-4.280545687253849,-4.208649296676221,-4.031980350153684,-4.026304661130217,-3.976003118615444,-3.936157200764335,-3.898490545025331,-3.8947485253160985,-3.7388945064909294,-3.6534265318510526,-3.627469207088173,-3.626920852059607,-3.582304837034053,-3.569351351264665,-3.5459155050557123,-3.469369157451826,-3.4633673358964483,-3.414156857702643,-3.3738711642643415,-3.3283364586162376,-3.3220230494314027,-3.254683149410297,-3.2429803489203404,-3.217117852804804,-3.2054782723750006,-3.2043775300457638,-3.1713161982166986,-3.06388891033244,-3.026261562810566,-2.9284429662572795,-2.857198728037708,-2.845380746636555,-2.7755171055652794,-2.7715686413258123,-2.7520708428119325,-2.7477717373959956,-2.716151828494758,-2.7160069503382087,-2.7111372183800153,-2.7072933651640247,-2.702825430602155,-2.6973360268984585,-2.6681798301663764,-2.667596271429039,-2.653779191529939,-2.6467082918318225,-2.6305332956616416,-2.552717585057618,-2.51636026774816,-2.5149059073214617,-2.447304603530258,-2.42542279237518,-2.395061784212075,-2.392801371076364,-2.2443732631569167,-2.2167152821463327,-2.2167152821463323,-2.170609009800126,-2.134197523755561,-2.1132823014793036,-2.065931619764776,-2.0145655626288397,-1.9969462211299278,-1.98868319588627,-1.9636478435600377,-1.963647843560037,-1.9636478435600364,-1.9468638478749798,-1.9468638478749793,-1.876848164386542,-1.868486522518137,-1.868486522518136,-1.8653645590725423,-1.865364559072542,-1.8611928007632508,-1.8611928007632503,-1.8611928007632499,-1.8611928007632494,-1.8584168663561804,-1.8584168663561793,-1.8584168663561784,-1.8584168663561773</t>
  </si>
  <si>
    <t>0.06478500366210938,0.3147776126861572,0.6116437911987305,1.2678718566894531,1.4866151809692383,3.3750600814819336,3.4844319820404053,3.765673875808716,3.8750460147857666,4.171910762786865,4.2812819480896,4.421902179718018,4.453152894973755,4.6406471729278564,4.812515497207642,4.9218878746032715,5.062509059906006,5.51561975479126,5.59374213218689,5.859357595443726,5.968729257583618,6.109349489212036,6.828077554702759,6.906200885772705,7.359310626983643,7.421811103820801,8.203198432922363,8.453189611434937,8.625060081481934,8.812564134597778,9.093796014785767,9.45315933227539,10.078140020370483,10.703120470046997,10.73436951637268,10.984361171722412,11.124982118606567,11.687463283538818,11.718713760375977,12.703057765960693,13.234291076660156,14.218635320663452,14.249884366989136,15.71859335899353,16.390442371368408,16.56231164932251,17.062296390533447,17.54665517807007,17.687275648117065,18.281008005142212,18.56224799156189,18.734119176864624,21.702775239944458,21.95276951789856,22.09338879585266,22.37462878227234,23.280850172042847,23.51521921157837,23.765212297439575,24.218322277069092,24.921424388885498,26.89011240005493,27.265101194381714,28.061952114105225,29.921268939971924,30.311880111694336,30.57749915122986,35.2804753780365,36.04607820510864,37.49915528297424,39.98345375061035,40.32719159126282,41.03029441833496,46.63949394226074,46.81136512756348,48.811301946640015,49.170665979385376,49.38940787315369,51.74871039390564,52.49868559837341,52.779927015304565,53.201788663864136,54.45175051689148,56.248568058013916,57.01416873931885,73.4409110546112,101.42440867424011,102.62749600410461,103.58059120178223,108.09607553482056,130.70316195487976,133.98430800437927,148.9838387966156,174.13930082321167,227.9206883907318,234.29548954963684,236.85790872573853,240.42029690742493,268.7652471065521,275.1244237422943,281.6398742198944,282.7648401260376,300.52990889549255,317.3747479915619,378.1247208118439,397.17150831222534,416.38965487480164,442.43708300590515,472.1711914539337,474.6867377758026,580.6249783039093,700.0146923065186</t>
  </si>
  <si>
    <t>1,7,15,34,40,94,97,105,108,117,120,124,125,130,135,138,142,155,157,165,168,172,193,195,208,210,232,239,244,249,257,267,285,303,304,311,315,331,332,360,375,403,404,446,465,470,484,498,502,519,527,532,617,624,628,636,662,669,676,689,709,766,777,800,853,864,872,1007,1029,1070,1142,1152,1172,1332,1337,1394,1404,1410,1478,1499,1507,1519,1555,1606,1628,2098,2896,2931,2958,3087,3734,3827,4255,4977,6514,6697,6770,6872,7680,7862,8048,8080,8588,9070,10804,11347,11895,12637,13486,13558,16586,19996</t>
  </si>
  <si>
    <t>03:56.0</t>
  </si>
  <si>
    <t>-1.8312283294171814,-1.8312283294171814,-1.8312283294171814,-1.8312283294171814,-1.8312283294171814,-1.8312283294171814,-1.8312283294171814,-1.8312283294171814,-1.8312283294171814,-1.8312283294171814,-1.8312283294171814,-1.8312283294171814,-1.8312283294171814,-1.8312283294171814,-1.8312283294171814,-1.8312283294171814,-1.8312283294171814,-1.8312283294171814,-1.8312283294171814,-1.8312283294171814,-1.8312283294171814,-1.8312283294171814,-1.8312283294171814,-1.8312283294171814,-1.8312283294171814,-1.8312283294171814,-1.8312283294171814,-1.8312283294171814,-1.8312283294171814,-1.8312283294171814</t>
  </si>
  <si>
    <t>1570155822129973416976290248386130210918277177894064928314603,1570155822129973416976290248386130210918277177894064928314603,1570155822129973416976290248386130210918277177894064928314603,1570155822129973416976290248386130210918277177894064928314603,1570155822129973416976290248386130210918277177894064928314603,1570155822129973416976290248386130210918277177894064928314603,1570155822129973416976290248386130210918277177894064928314603,1570155822129973416976290248386130210918277177894064928314603,1570155822129973416976290248386130210918277177894064928314603,1570155822129973416976290248386130210918277177894064928314603,1570155822129973416976290248386130210918277177894064928314603,1570155822129973416976290248386130210918277177894064928314603,1570155822129973416976290248386130210918277177894064928314603,1570155822129973416976290248386130210918277177894064928314603,1570155822129973416976290248386130210918277177894064928314603,1570155822129973416976290248386130210918277177894064928314603,1570155822129973416976290248386130210918277177894064928314603,1570155822129973416976290248386130210918277177894064928314603,1570155822129973416976290248386130210918277177894064928314603,1570155822129973416976290248386130210918277177894064928314603,1570155822129973416976290248386130210918277177894064928314603,1570155822129973416976290248386130210918277177894064928314603,1570155822129973416976290248386130210918277177894064928314603,1570155822129973416976290248386130210918277177894064928314603,1570155822129973416976290248386130210918277177894064928314603,1570155822129973416976290248386130210918277177894064928314603,1570155822129973416976290248386130210918277177894064928314603,1570155822129973416976290248386130210918277177894064928314603,1570155822129973416976290248386130210918277177894064928314603,1570155822129973416976290248386130210918277177894064928314603</t>
  </si>
  <si>
    <t>-7.3494681048047195,-7.171013315420158,-6.628076713078423,-6.343569223977595,-6.119135646439102,-5.915979208720136,-5.911339196856467,-5.687683977480551,-5.66923543425413,-5.6218464777138815,-5.422324712504539,-5.327489827399279,-5.178595853319779,-4.973141490060381,-4.953741068815046,-4.798049508466746,-4.775426979166291,-4.7602677163802145,-4.649740849760865,-4.645417664367806,-4.63592384256876,-4.548741712117804,-4.461842221395972,-4.4408489181955835,-4.436993979827317,-4.324327962939653,-4.316441387725975,-4.205513990570316,-4.204429803786367,-4.181802750354932,-4.169147871597496,-4.08580625562009,-4.077311456911846,-4.026977478236792,-4.006702039987533,-3.9876725888175284,-3.9566886868422335,-3.924922701424477,-3.875623920354587,-3.852846783125893,-3.8439845904864183,-3.814966767729162,-3.7924621113784034,-3.7644910371145035,-3.6679937087308523,-3.6181700743869625,-3.5734686406718685,-3.5402674539867522,-3.484012317078689,-3.443434483225324,-3.414250139111562,-3.412431329684399,-3.405263918996555,-3.2827241418978037,-3.247006346812156,-3.1154943615992736,-3.11107924483964,-3.071076839743381,-3.0102242652064426,-2.997256475204081,-2.9721854604162643,-2.9251791628538273,-2.8444537653313207,-2.7799742828859753,-2.6979022541103763,-2.697058490514079,-2.505202482355494,-2.496387719546507,-2.4928119374662008,-2.483997357643534,-2.4794865228686302,-2.449652691456492,-2.4154252357057464,-2.411641025290205,-2.3058927856145752,-2.3021105739606713,-2.2878439705354423,-2.230702471724119,-2.230324171575603,-2.2278925824999862,-2.139968597193187,-2.1207709315237664,-2.114536754938185,-2.041418968738341,-2.0372891094232775,-2.018578649619637,-1.99801714471284,-1.987055089332151,-1.9672739458963744,-1.9311115785301718,-1.9311115785301716,-1.8967415166934305,-1.896741516693429,-1.8860622994854257,-1.8817495004794345,-1.8809783922082273,-1.8805603465383203,-1.8496116459076648,-1.8496116459076635,-1.8496116459076626,-1.8496116459076615,-1.8463729594350546,-1.8312283294171814</t>
  </si>
  <si>
    <t>0.06476807594299316,1.3303542137145996,1.4397261142730713,1.75221586227417,2.0022072792053223,2.1919808387756348,2.395097017288208,2.5357179641723633,2.8950822353363037,2.9575798511505127,3.0981998443603516,3.348193645477295,3.6606836318969727,3.8013031482696533,3.973172664642334,4.3950347900390625,4.53565526008606,4.70752477645874,4.848146438598633,5.238758563995361,5.270008325576782,5.301256895065308,5.957486152648926,6.379347562789917,6.738712787628174,6.832458734512329,7.004327774047852,7.144949436187744,7.394940614700317,7.769928455352783,8.01992130279541,8.582403182983398,8.613652467727661,8.785522937774658,8.957391738891602,9.004266023635864,9.06676435470581,9.269881963729858,9.832365274429321,10.082356452941895,10.254225730895996,10.285475492477417,10.347972631454468,10.597965478897095,10.879206418991089,11.722931146621704,12.207290410995483,12.722898244857788,12.832272052764893,13.285381078720093,13.566623449325562,13.925987243652344,14.222851514816284,14.300974607467651,14.504094362258911,14.754086256027222,15.20719575881958,16.004046201705933,17.194119453430176,17.850348234176636,18.55345129966736,18.86594319343567,19.10031032562256,22.05334210395813,22.834567546844482,23.99078130722046,29.724976301193237,30.412456035614014,30.69369649887085,31.115559101104736,37.09974646568298,39.365299701690674,42.44332838058472,45.911969900131226,46.474459648132324,47.14630699157715,48.22439742088318,55.80228543281555,59.34904909133911,61.92709422111511,66.8488142490387,71.5205430984497,77.64535069465637,84.1451473236084,98.64469337463379,105.16011476516724,122.25332880020142,124.59700560569763,125.2219865322113,126.48757147789001,130.67493987083435,132.67487978935242,139.81527876853943,140.29964017868042,169.01748943328857,219.62527990341187,230.9999234676361,269.264351606369,277.7797086238861,287.6231505870819,313.96966528892517,372.9990668296814,664.7717878818512</t>
  </si>
  <si>
    <t>1,36,39,48,55,60,66,70,80,82,86,93,102,106,111,123,127,132,136,147,148,149,168,180,190,193,198,202,209,220,227,243,244,249,254,255,257,263,279,286,291,292,294,301,309,333,347,362,365,378,386,396,405,407,413,420,433,456,490,509,529,538,545,630,652,685,849,869,877,889,1060,1125,1213,1311,1327,1346,1377,1592,1694,1768,1909,2043,2218,2405,2820,3006,3495,3562,3580,3616,3736,3793,3999,4013,4836,6289,6614,7708,7950,8232,8983,10668,19011</t>
  </si>
  <si>
    <t>50:50.8</t>
  </si>
  <si>
    <t>02:29.2</t>
  </si>
  <si>
    <t>-1.8068455509951356,-1.8068455509951356,-1.8068455509951356,-1.8068455509951356,-1.8068455509951356,-1.8068455509951356,-1.8068455509951356,-1.8068455509951356,-1.8068455509951356,-1.8068455509951356,-1.8068455509951356,-1.8068455509951356,-1.8068455509951356,-1.8068455509951356,-1.8068455509951356,-1.8068455509951356,-1.8068455509951356,-1.8068455509951356,-1.8068455509951356,-1.8068455509951356,-1.8068455509951356,-1.8068455509951356,-1.8068455509951356,-1.8068455509951356,-1.8068455509951356,-1.8068455509951356,-1.8068455509951356,-1.8068455509951356,-1.8068455509951356,-1.8068455509951356</t>
  </si>
  <si>
    <t>940306352272818940573310029294117311299706085951842228788048,940306352272818940573310029294117311299706085951842228788048,940306352272818940573310029294117311299706085951842228788048,940306352272818940573310029294117311299706085951842228788048,940306352272818940573310029294117311299706085951842228788048,940306352272818940573310029294117311299706085951842228788048,940306352272818940573310029294117311299706085951842228788048,940306352272818940573310029294117311299706085951842228788048,940306352272818940573310029294117311299706085951842228788048,940306352272818940573310029294117311299706085951842228788048,940306352272818940573310029294117311299706085951842228788048,940306352272818940573310029294117311299706085951842228788048,940306352272818940573310029294117311299706085951842228788048,940306352272818940573310029294117311299706085951842228788048,940306352272818940573310029294117311299706085951842228788048,940306352272818940573310029294117311299706085951842228788048,940306352272818940573310029294117311299706085951842228788048,940306352272818940573310029294117311299706085951842228788048,940306352272818940573310029294117311299706085951842228788048,940306352272818940573310029294117311299706085951842228788048,940306352272818940573310029294117311299706085951842228788048,940306352272818940573310029294117311299706085951842228788048,940306352272818940573310029294117311299706085951842228788048,940306352272818940573310029294117311299706085951842228788048,940306352272818940573310029294117311299706085951842228788048,940306352272818940573310029294117311299706085951842228788048,940306352272818940573310029294117311299706085951842228788048,940306352272818940573310029294117311299706085951842228788048,940306352272818940573310029294117311299706085951842228788048,940306352272818940573310029294117311299706085951842228788048</t>
  </si>
  <si>
    <t>-8.266106938090397,-7.127486876201482,-7.012939460750931,-6.976072591030917,-6.892439783675793,-6.867402636256348,-6.801950291325969,-6.630060937153523,-6.606998330794154,-6.489123627100341,-6.42637335156352,-6.361059841956647,-6.245908438582945,-6.103893527954176,-6.052401557571017,-5.746268148778893,-5.709287341935641,-5.573280170469201,-5.561885018103416,-5.421130497285159,-5.4089668350029605,-5.393801895948817,-5.36941713088588,-5.335613786002119,-5.124814404741636,-5.096554652673029,-4.959606420667136,-4.866331817458864,-4.820819808244931,-4.743132100823068,-4.689743630914395,-4.641787493578942,-4.497425658213948,-4.438999662117647,-4.397313266688054,-4.3778473692,-4.305623324689913,-4.274587237968363,-4.1521929645822455,-4.150437252939956,-4.07392195325445,-4.072639329924997,-4.028254520884733,-3.9920712518065677,-3.972249650121354,-3.937586144058402,-3.8980447624055063,-3.8790888202058884,-3.7866620994861018,-3.7468942106228513,-3.7397948676145085,-3.6669919699017326,-3.608518269502859,-3.568878645912472,-3.532707300847731,-3.4744745648326587,-3.3022325821316754,-3.2756819949177265,-3.262245531481796,-3.2441428414621623,-3.2200503468362522,-3.186837209160942,-3.1384395323395182,-3.1222273426670406,-3.0407265033950006,-3.021170989987606,-3.009924872917562,-2.994111771290018,-2.974576955788509,-2.8763873910696236,-2.876387391069623,-2.855853870199891,-2.8353003612184504,-2.7510994173496233,-2.733319149172954,-2.7236797610291466,-2.7068722290507212,-2.6955326009763425,-2.6518926103691136,-2.5868835710921694,-2.555559516202182,-2.4632743305765814,-2.4371577406562492,-2.4262168907963035,-2.408274461695729,-2.401321155771137,-2.3862637824991095,-2.3626253082538984,-2.362625308253898,-2.3239633415163916,-2.32148824671757,-2.284129415599203,-2.2778045351835403,-2.2735749195857267,-2.217286726857953,-2.2145914821350026,-2.207278780296934,-2.207216686089759,-2.203548703497813,-2.1844317586729685,-2.1844317586729676,-2.155673715911853,-2.145498470046523,-2.1253790976195814,-2.1252414126323584,-2.094668843154679,-2.087926433911059,-1.9986810207393315,-1.986007442620422,-1.9859673350195937,-1.9673150948900404,-1.9673150948900402,-1.95927563768364,-1.890562639914417,-1.8860003158403214,-1.8787005219069575,-1.83301988563824,-1.8257200917085772,-1.8257200917085765,-1.8113567186421462,-1.8068455509951369,-1.8068455509951356</t>
  </si>
  <si>
    <t>0.06574749946594238,0.25324153900146484,0.596982479095459,1.0500922203063965,1.15946364402771,1.3000855445861816,1.4094548225402832,1.5188262462615967,1.6125733852386475,1.6438236236572266,1.721944808959961,1.7844431400299072,1.8625664710998535,1.8938143253326416,2.2710514068603516,2.3179259300231934,2.6616663932800293,2.692915439605713,3.1460256576538086,3.2241480350494385,3.255396604537964,3.5366370677948,3.6772587299346924,3.7866299152374268,3.989753484725952,4.239741325378418,4.520982503890991,4.630352973937988,4.911595344543457,5.052215337753296,5.474077224731445,5.552200078964233,5.69282078742981,5.833440065383911,6.114682674407959,6.317800998687744,6.50529408454895,6.739662170410156,7.302145957946777,7.7552549839019775,8.270864009857178,8.411485433578491,8.442733764648438,8.692725419998169,9.177087306976318,10.333299160003662,10.864532232284546,11.005154132843018,11.348894119262695,11.458264589309692,11.739505052566528,11.989497423171997,12.083245515823364,12.44260859489441,12.926968097686768,13.817565679550171,14.364423751831055,15.630008459091187,16.19249176979065,17.19245958328247,17.708069562911987,18.12993097305298,18.66116452217102,19.16114902496338,19.364267587661743,19.567386388778687,19.926748991012573,19.95800018310547,19.989246606826782,20.207989931106567,21.426703214645386,23.504762887954712,24.692225217819214,25.22345805168152,25.614071369171143,28.64522671699524,29.410826683044434,31.488886833190918,32.33261013031006,32.895092487335205,35.06690049171448,39.23864459991455,47.2852668762207,51.191394567489624,56.70685005187988,57.69119095802307,59.58175706863403,63.15977120399475,64.97221374511719,68.37835669517517,70.3314208984375,74.56566286087036,78.44054341316223,81.34670114517212,83.09664535522461,86.53403830528259,90.5026638507843,91.81512427330017,98.1586742401123,101.12733149528503,111.78604507446289,117.58273649215698,119.00456809997559,123.7544195652008,125.76998019218445,136.30090188980103,154.1284682750702,158.237713098526,167.58117246627808,210.1110908985138,217.73585104942322,223.64191699028015,245.71935033798218,266.5624463558197,281.34323382377625,376.1583523750305,376.8145818710327,377.1739466190338,404.1262266635895,434.63142371177673,493.45770835876465,525.8629429340363</t>
  </si>
  <si>
    <t>1,5,15,28,31,35,38,41,44,45,47,49,51,52,63,64,74,75,88,90,91,99,103,106,112,119,127,130,138,142,154,156,160,164,172,178,183,190,206,219,234,238,239,246,260,293,308,312,322,325,333,340,343,353,367,392,408,444,460,489,504,516,531,545,551,557,567,568,569,575,610,669,704,719,730,817,839,899,923,939,1001,1121,1353,1465,1622,1650,1704,1807,1859,1957,2013,2134,2245,2328,2379,2478,2592,2629,2812,2897,3202,3369,3410,3546,3603,3904,4415,4533,4800,6019,6236,6405,7039,7636,8059,10780,10799,10809,11580,12456,14141,15067</t>
  </si>
  <si>
    <t>27:23.1</t>
  </si>
  <si>
    <t>39:06.6</t>
  </si>
  <si>
    <t>-1.7997178324749288,-1.7997178324749288,-1.7997178324749288,-1.7997178324749288,-1.7997178324749288,-1.7997178324749288,-1.7997178324749288,-1.7997178324749288,-1.7997178324749288,-1.7997178324749288,-1.7997178324749288,-1.7997178324749288,-1.7997178324749288,-1.7997178324749288,-1.7997178324749288,-1.7997178324749288,-1.7997178324749288,-1.7997178324749288,-1.7997178324749288,-1.7997178324749288,-1.7997178324749288,-1.7997178324749288,-1.7997178324749288,-1.7997178324749288,-1.7997178324749288,-1.7997178324749288,-1.7997178324749288,-1.7997178324749288,-1.7997178324749288,-1.7997178324749288</t>
  </si>
  <si>
    <t>366751346365453648657548253953823109964608550831372165199267,366751346365453648657548253953823109964608550831372165199267,366751346365453648657548253953823109964608550831372165199267,366751346365453648657548253953823109964608550831372165199267,366751346365453648657548253953823109964608550831372165199267,366751346365453648657548253953823109964608550831372165199267,366751346365453648657548253953823109964608550831372165199267,366751346365453648657548253953823109964608550831372165199267,366751346365453648657548253953823109964608550831372165199267,366751346365453648657548253953823109964608550831372165199267,366751346365453648657548253953823109964608550831372165199267,366751346365453648657548253953823109964608550831372165199267,366751346365453648657548253953823109964608550831372165199267,366751346365453648657548253953823109964608550831372165199267,366751346365453648657548253953823109964608550831372165199267,366751346365453648657548253953823109964608550831372165199267,366751346365453648657548253953823109964608550831372165199267,366751346365453648657548253953823109964608550831372165199267,366751346365453648657548253953823109964608550831372165199267,366751346365453648657548253953823109964608550831372165199267,366751346365453648657548253953823109964608550831372165199267,366751346365453648657548253953823109964608550831372165199267,366751346365453648657548253953823109964608550831372165199267,366751346365453648657548253953823109964608550831372165199267,366751346365453648657548253953823109964608550831372165199267,366751346365453648657548253953823109964608550831372165199267,366751346365453648657548253953823109964608550831372165199267,366751346365453648657548253953823109964608550831372165199267,366751346365453648657548253953823109964608550831372165199267,366751346365453648657548253953823109964608550831372165199267</t>
  </si>
  <si>
    <t>-7.152500701490638,-7.1291635777112905,-6.823086184320875,-6.705859983866341,-6.607585255978471,-6.560724381087361,-6.246600600694352,-6.116344178023034,-6.053284730280434,-6.02726227010287,-5.822293240592738,-5.490471703909979,-5.153465340912158,-5.140274610865408,-5.079434593995716,-4.893656504137959,-4.84903173505734,-4.848010003092771,-4.837299498278615,-4.806888024541317,-4.720133953136476,-4.639988506897352,-4.624721601346582,-4.572535751007146,-4.5710462929220075,-4.5159155666205635,-4.437471834435991,-4.390513896608983,-4.350500655557728,-4.313387365285179,-4.2262548237671265,-4.210569186090413,-4.0716955552095575,-4.0561706799771065,-4.054677258567015,-3.9753636717134415,-3.9140203250545844,-3.905594505008396,-3.849523585757497,-3.8178649416559947,-3.784382063970688,-3.7497947224072665,-3.720956371950474,-3.6750855467402244,-3.6729383363505956,-3.5592979447211732,-3.5033537101505554,-3.4159338955950522,-3.399036981330193,-3.386448642367372,-3.333708911903921,-3.3178898858197665,-3.2639037165185236,-3.2563955059617173,-3.2485859972705997,-3.225815250228848,-3.210781655329696,-3.0743240808004373,-3.0427719784230045,-3.0202929945723627,-2.95198936170561,-2.922397305711637,-2.920478415039621,-2.8543552907757,-2.794465004076004,-2.7765388605287686,-2.687609294154219,-2.6400705406578,-2.529894274250625,-2.488718675761346,-2.437537527327047,-2.3731857579996674,-2.3545296608746105,-2.3137650557952956,-2.223683184390934,-2.2168043500842405,-2.1564510389490925,-2.1515167931380006,-2.141809098054046,-2.1248757252345927,-2.113048309277312,-2.0989874900365844,-2.0170372367459715,-2.017037236745971,-1.9848381536570556,-1.972201875673008,-1.9670952504097083,-1.9294140375985123,-1.9250877561397903,-1.8925021706759655,-1.8536434298891287,-1.8360112334898337,-1.8230082910339969,-1.8230082910339966,-1.8230082910339955,-1.8007536577731704,-1.7997178324749306,-1.7997178324749288</t>
  </si>
  <si>
    <t>0.06473422050476074,0.2522280216217041,0.9397079944610596,1.8146793842315674,1.9865491390228271,2.1918530464172363,2.363723039627075,2.6762120723724365,2.785583734512329,2.89495587348938,3.004326581954956,3.035576343536377,3.410564661026001,3.5980591773986816,3.7699291706085205,4.129292726516724,4.5511534214019775,4.723023176193237,4.832395553588867,5.035513162612915,5.50424861907959,5.738616466522217,5.910486459732056,6.019857168197632,6.269850492477417,6.410470247268677,6.4417314529418945,6.722960472106934,6.8792054653167725,7.4729368686676025,7.816676378250122,9.082261323928833,9.191634178161621,9.48849892616272,9.660369396209717,10.11348032951355,10.410345792770386,10.769709825515747,11.363441228866577,11.816551208496094,12.097792625427246,12.160290241241455,12.300910711288452,12.441531419754028,12.675899028778076,12.89464259147644,13.254006385803223,14.363346815109253,14.644587755203247,15.691429376602173,16.253912210464478,17.316379070281982,17.675742864608765,17.988232851028442,18.019482612609863,18.48821711540222,19.58193349838257,19.972546815872192,21.628743886947632,21.769365549087524,22.42559504508972,24.988014698028564,25.300504684448242,25.78486442565918,26.175477504730225,27.61293339729309,28.112915754318237,29.15975785255432,32.36278247833252,39.4563102722168,41.096888303756714,42.409343004226685,44.815518617630005,49.56536865234375,58.252596855163574,58.87757730484009,59.33068871498108,66.42421555519104,68.14291214942932,70.2209722995758,76.40827870368958,80.54877376556396,80.64252066612244,83.40806007385254,93.00150871276855,98.0950996875763,111.7040479183197,130.15659546852112,143.17181277275085,155.91089701652527,159.02017426490784,240.64261746406555,243.45503067970276,276.29775071144104,332.78035712242126,548.554850101471,550.5547897815704,581.2257025241852</t>
  </si>
  <si>
    <t>1,5,25,50,55,61,66,75,78,81,84,85,96,101,106,116,128,133,136,142,155,162,167,170,177,181,182,190,194,211,221,257,260,268,273,286,295,305,322,335,343,345,349,353,360,366,376,408,416,446,462,492,502,511,512,525,556,567,614,618,637,710,719,733,744,785,799,829,920,1121,1168,1206,1275,1411,1659,1677,1690,1892,1941,2000,2177,2295,2298,2377,2651,2796,3182,3709,4079,4441,4530,6853,6933,7867,9473,15600,15657,16531</t>
  </si>
  <si>
    <t>03:57.6</t>
  </si>
  <si>
    <t>15:38.6</t>
  </si>
  <si>
    <t>-1.7642972946259108,-1.7642972946259108,-1.7642972946259108,-1.7642972946259108,-1.7642972946259108,-1.7642972946259108,-1.7642972946259108,-1.7642972946259108,-1.7642972946259108,-1.7642972946259108,-1.7642972946259108,-1.7642972946259108,-1.7642972946259108,-1.7642972946259108,-1.7642972946259108,-1.7642972946259108,-1.7642972946259108,-1.7642972946259108,-1.7642972946259108,-1.7642972946259108,-1.7642972946259108,-1.7642972946259108,-1.7642972946259108,-1.7642972946259108,-1.7642972946259108,-1.7642972946259108,-1.7642972946259108,-1.7642972946259108,-1.7642972946259108,-1.7642972946259108</t>
  </si>
  <si>
    <t>1336872740774445233716077653510356999020578148130541649910178,1336872740774445233716077653510356999020578148130541649910178,1336872740774445233716077653510356999020578148130541649910178,1336872740774445233716077653510356999020578148130541649910178,1336872740774445233716077653510356999020578148130541649910178,1336872740774445233716077653510356999020578148130541649910178,1336872740774445233716077653510356999020578148130541649910178,1336872740774445233716077653510356999020578148130541649910178,1336872740774445233716077653510356999020578148130541649910178,1336872740774445233716077653510356999020578148130541649910178,1336872740774445233716077653510356999020578148130541649910178,1336872740774445233716077653510356999020578148130541649910178,1336872740774445233716077653510356999020578148130541649910178,1336872740774445233716077653510356999020578148130541649910178,1336872740774445233716077653510356999020578148130541649910178,1336872740774445233716077653510356999020578148130541649910178,1336872740774445233716077653510356999020578148130541649910178,1336872740774445233716077653510356999020578148130541649910178,1336872740774445233716077653510356999020578148130541649910178,1336872740774445233716077653510356999020578148130541649910178,1336872740774445233716077653510356999020578148130541649910178,1336872740774445233716077653510356999020578148130541649910178,1336872740774445233716077653510356999020578148130541649910178,1336872740774445233716077653510356999020578148130541649910178,1336872740774445233716077653510356999020578148130541649910178,1336872740774445233716077653510356999020578148130541649910178,1336872740774445233716077653510356999020578148130541649910178,1336872740774445233716077653510356999020578148130541649910178,1336872740774445233716077653510356999020578148130541649910178,1336872740774445233716077653510356999020578148130541649910178</t>
  </si>
  <si>
    <t>-7.859637203044863,-7.826760758289763,-7.79360628968683,-7.4118672195999675,-7.340584145687099,-7.295415924717925,-6.506198378310424,-6.48363180261365,-6.431702676057808,-6.309661755342839,-6.24400957932141,-6.0756590534502894,-6.066015147662465,-5.9719494804476705,-5.923875581975151,-5.8243456488112075,-5.785012098906396,-5.715776088115032,-5.63620367697087,-5.530956694723463,-5.461355816454294,-5.435841481863515,-5.391897688138952,-5.271275540759404,-5.209781202943509,-5.114915908764759,-5.112777182514703,-4.942781275282731,-4.846940032100339,-4.842610547645795,-4.753365920298499,-4.681505811245967,-4.5685123999175,-4.357721753087704,-4.341497331060527,-4.329305929635233,-4.227935245600107,-4.223374975462708,-4.152959636421607,-4.1163242298254055,-4.100472430186791,-4.050995401327828,-4.008186576692397,-3.886977781984154,-3.867422029094919,-3.8462734706287884,-3.780284908603027,-3.7401685467633636,-3.7046478185109715,-3.7009141766818052,-3.6904846354368113,-3.6841393471774118,-3.6814450298911106,-3.559005179451292,-3.4935107876009703,-3.470822482234857,-3.4512400276154596,-3.3634571306400174,-3.249080706619259,-3.1668282996356627,-3.0637414967400685,-3.030946778360543,-2.9941353776432216,-2.9793279512015336,-2.9676408141107773,-2.9440638927484297,-2.9025435246488493,-2.8646588367774686,-2.832076654649169,-2.814550240669405,-2.7506074003992644,-2.7305501542798263,-2.720474911649442,-2.690646196835297,-2.6258827116272965,-2.625882711627296,-2.6258827116272956,-2.621777293070293,-2.607718399750079,-2.6043296357075487,-2.592851513005622,-2.5625921285399875,-2.434030565509586,-2.3958387295580494,-2.3546005686616502,-2.298405708039516,-2.29813846114666,-2.2974866860378107,-2.2230314291048736,-2.217004526807311,-2.162837300101447,-2.135812097696836,-2.1093627515186038,-2.0934415699142956,-2.0854590278075187,-2.0211339545960274,-2.0078340080297314,-1.9187741352960659,-1.9081596065792208,-1.9030583019142653,-1.8749090116684612,-1.8749090116684606,-1.8621467254406325,-1.8406165689222869,-1.798364142122345,-1.7942297619642738,-1.7942297619642715,-1.7756646376247756,-1.7679973254378665,-1.7679973254378658,-1.7679763601349614,-1.7679763601349612,-1.7679763601349607,-1.7642972946259114,-1.7642972946259108</t>
  </si>
  <si>
    <t>0.06577920913696289,0.28452253341674805,0.5188901424407959,0.5970137119293213,1.2219927310943604,1.5344831943511963,1.6438558101654053,1.9875946044921875,2.161670446395874,2.208544969558716,2.380413770675659,2.5522818565368652,2.942894697189331,3.255385160446167,3.427255630493164,3.567875623703003,3.958488702774048,4.130363464355469,4.239729166030884,4.520970582962036,4.599093675613403,4.661590576171875,4.958456754684448,5.099076986312866,5.302196979522705,5.75530743598938,5.786555767059326,6.005299806594849,6.39591121673584,6.458411455154419,6.84902286529541,6.911520719528198,7.270885467529297,7.380256175994873,7.911489009857178,7.942739248275757,8.005236625671387,8.22398042678833,8.427100419998169,8.708338737487793,8.927082300186157,9.20832371711731,9.270822048187256,9.38019347190857,9.661434412002563,9.692683935165405,9.83330512046814,10.114546298980713,10.473909616470337,10.880146265029907,10.927019357681274,11.09889030456543,11.348882675170898,11.66137957572937,12.00511121749878,12.426973104476929,12.458221673965454,12.630091428756714,12.70821499824524,13.11445140838623,13.958175897598267,14.708152055740356,16.379975080490112,16.692463874816895,17.08307695388794,17.864302158355713,19.848616361618042,20.56734275817871,21.614184617996216,22.09854531288147,22.270414113998413,40.176103830337524,40.597965478897095,40.676088094711304,47.95711135864258,55.84748816490173,57.988046169281006,59.597371101379395,63.47224950790405,64.31597304344177,67.17525959014893,72.20635199546814,73.34694051742554,76.29997301101685,78.72177219390869,83.95598268508911,84.73720812797546,88.97145056724548,96.76808261871338,106.22091174125671,113.22069263458252,114.29878950119019,126.61089754104614,132.0326030254364,134.23565983772278,135.8762331008911,151.42262077331543,155.93810391426086,175.39061975479126,221.04544115066528,252.7475724220276,258.76300978660583,280.4967043399811,321.6047914028168,379.40701389312744,393.2972047328949,394.51591634750366,424.2181119918823,426.1555504798889,545.8026883602142,552.4743547439575,584.1764876842499,630.221920967102,668.2341907024384,685.327406167984</t>
  </si>
  <si>
    <t>1,6,13,15,33,42,45,55,60,61,66,71,82,91,96,100,111,116,119,127,129,131,139,143,149,162,163,169,180,182,193,195,205,208,223,224,226,232,238,246,252,260,262,265,273,274,278,286,296,308,309,314,321,330,340,352,353,358,360,372,396,417,465,474,485,507,564,585,615,629,634,1144,1156,1158,1366,1592,1653,1699,1810,1834,1916,2059,2092,2176,2245,2395,2417,2538,2760,3031,3230,3261,3612,3767,3830,3877,4321,4450,5006,6309,7213,7385,8008,9179,10827,11222,11257,12102,12157,15572,15763,16671,17988,19073,19562</t>
  </si>
  <si>
    <t>49:20.2</t>
  </si>
  <si>
    <t>00:57.2</t>
  </si>
  <si>
    <t>-1.7653886222846853,-1.7653886222846853,-1.7653886222846853,-1.7653886222846853,-1.7653886222846853,-1.7653886222846853,-1.7653886222846853,-1.7653886222846853,-1.7653886222846853,-1.7653886222846853,-1.7653886222846853,-1.7653886222846853,-1.7653886222846853,-1.7653886222846853,-1.7653886222846853,-1.7653886222846853,-1.7653886222846853,-1.7653886222846853,-1.7653886222846853,-1.7653886222846853,-1.7653886222846853,-1.7653886222846853,-1.7653886222846853,-1.7653886222846853,-1.7653886222846853,-1.7653886222846853,-1.7653886222846853,-1.7653886222846853,-1.7653886222846853,-1.7653886222846853</t>
  </si>
  <si>
    <t>42664367179434439238659829618428226314440985145990213893756,42664367179434439238659829618428226314440985145990213893756,42664367179434439238659829618428226314440985145990213893756,42664367179434439238659829618428226314440985145990213893756,42664367179434439238659829618428226314440985145990213893756,42664367179434439238659829618428226314440985145990213893756,42664367179434439238659829618428226314440985145990213893756,42664367179434439238659829618428226314440985145990213893756,42664367179434439238659829618428226314440985145990213893756,42664367179434439238659829618428226314440985145990213893756,42664367179434439238659829618428226314440985145990213893756,42664367179434439238659829618428226314440985145990213893756,42664367179434439238659829618428226314440985145990213893756,42664367179434439238659829618428226314440985145990213893756,42664367179434439238659829618428226314440985145990213893756,42664367179434439238659829618428226314440985145990213893756,42664367179434439238659829618428226314440985145990213893756,42664367179434439238659829618428226314440985145990213893756,42664367179434439238659829618428226314440985145990213893756,42664367179434439238659829618428226314440985145990213893756,42664367179434439238659829618428226314440985145990213893756,42664367179434439238659829618428226314440985145990213893756,42664367179434439238659829618428226314440985145990213893756,42664367179434439238659829618428226314440985145990213893756,42664367179434439238659829618428226314440985145990213893756,42664367179434439238659829618428226314440985145990213893756,42664367179434439238659829618428226314440985145990213893756,42664367179434439238659829618428226314440985145990213893756,42664367179434439238659829618428226314440985145990213893756,42664367179434439238659829618428226314440985145990213893756</t>
  </si>
  <si>
    <t>-7.3704223442075,-6.407781641828244,-6.066883964641887,-5.978818863388434,-5.920995152038765,-5.819058526140251,-5.460475561942327,-5.3942500869817085,-5.254757291867222,-5.032463622813116,-4.866472690003825,-4.831161782999628,-4.722669074425697,-4.686498348208266,-4.537037047391236,-4.484920493174651,-4.402694722741313,-4.32311382407703,-4.2917319368982465,-4.242803577063347,-4.1639404978253864,-4.092445546125277,-4.083478974779107,-4.076316004875644,-3.955758429929287,-3.945371282188519,-3.873054734389713,-3.8727499672022523,-3.756846351321023,-3.75629402730592,-3.7075868947705306,-3.6994018079556104,-3.6186661953087027,-3.5948322612081154,-3.531894482558717,-3.516951636315195,-3.5087725267320864,-3.4298296507042645,-3.401493498302207,-3.26797368286362,-3.2126757686776957,-3.175064617271832,-3.1664768385011413,-3.0887502292815636,-3.0371211067518264,-3.0145980811271214,-3.0108527051411107,-2.9339132011228033,-2.878180843354622,-2.8338678386014444,-2.8216053772384107,-2.799366794679801,-2.7020748582654814,-2.681817597848326,-2.661762105616763,-2.6585159301036723,-2.5573099461077105,-2.534586450481192,-2.402836319546703,-2.3213809074740652,-2.278709188553686,-2.2477785176801874,-2.2340402482825934,-2.2177115700728707,-2.2096293260484305,-2.1697661191521496,-2.161720218318352,-2.1405902626747824,-2.130148823334778,-2.1011056362199243,-2.087318697007896,-2.036953949165983,-2.032535543094652,-1.969869716827405,-1.9519434473812358,-1.9515240735117214,-1.938939223451889,-1.9341309647640448,-1.9284044621084404,-1.9197485353985684,-1.9196883457127372,-1.9158326043477691,-1.883926332064967,-1.8775504890986054,-1.8691666046508928,-1.8568319668613802,-1.853294107677359,-1.838954525026139,-1.8389545250261383,-1.838954525026137,-1.8273039431964735,-1.7997019355357424,-1.7996874055358958,-1.7996874055358956,-1.7978616581343947,-1.7771390556170235,-1.7653886222846857,-1.7653886222846853</t>
  </si>
  <si>
    <t>0.06475830078125,0.5646994113922119,1.2521164417266846,1.75205659866333,1.7833037376403809,2.0311594009399414,2.095895528793335,2.1717748641967773,2.3123834133148193,2.343629837036133,2.968555450439453,3.4216246604919434,3.6715948581695557,4.015303611755371,4.2652740478515625,4.7183451652526855,4.749590873718262,4.780837297439575,4.843329906463623,4.8901989459991455,5.062053918838501,5.343271017074585,5.437009811401367,6.3743977546691895,6.405642986297607,6.718105316162109,6.827467679977417,7.0461907386779785,7.1086835861206055,7.327409267425537,7.639872074127197,7.967955589294434,8.483521223068237,8.999083280563354,9.186559915542603,9.873977422714233,10.077077865600586,10.186440467834473,10.811365127563477,11.233190774917603,11.82686996459961,12.217448234558105,12.420548677444458,12.561156272888184,13.889122247695923,14.514047384262085,15.49830412864685,15.920128345489502,16.60754680633545,17.764047384262085,18.795174837112427,19.59195375442505,20.045024156570435,20.81055760383606,20.888673543930054,21.60733675956726,21.685452938079834,22.950926303863525,26.059929132461548,27.247287273406982,29.278294801712036,29.96571159362793,33.10596036911011,36.77148365974426,38.8962299823761,39.20869326591492,39.38054633140564,43.54302501678467,44.98035502433777,48.68304181098938,49.729785442352295,53.10438060760498,57.135149240493774,65.1029441356659,77.42959427833557,91.19131374359131,97.12810182571411,100.70988345146179,109.31822752952576,116.81733107566833,130.81565475463867,155.39234566688538,162.7668616771698,178.14002180099487,186.8264811038971,207.45182609558105,223.10525274276733,247.07113456726074,253.71096515655518,254.61710500717163,264.91274666786194,270.3027272224426,309.29999351501465,347.594135761261,430.16442012786865,431.929833650589,455.94258403778076,537.2338409423828</t>
  </si>
  <si>
    <t>1,14,34,48,49,56,58,60,64,65,83,96,103,113,120,133,134,135,137,138,143,151,154,181,182,191,194,200,202,208,217,226,241,256,261,281,287,290,308,320,337,348,354,358,396,414,442,454,474,507,536,559,572,594,596,617,619,656,745,779,837,857,947,1052,1113,1122,1127,1246,1287,1393,1423,1519,1635,1865,2219,2615,2786,2889,3135,3351,3754,4460,4672,5114,5364,5955,6402,7093,7284,7310,7605,7760,8878,9978,12354,12405,13096,15430</t>
  </si>
  <si>
    <t>59:30.0</t>
  </si>
  <si>
    <t>11:09.9</t>
  </si>
  <si>
    <t>-1.5791569012520252,-1.5791569012520252,-1.5791569012520252,-1.5791569012520252,-1.5791569012520252,-1.5791569012520252,-1.5791569012520252,-1.5791569012520252,-1.5791569012520252,-1.5791569012520252,-1.5791569012520252,-1.5791569012520252,-1.5791569012520252,-1.5791569012520252,-1.5791569012520252,-1.5791569012520252,-1.5791569012520252,-1.5791569012520252,-1.5791569012520252,-1.5791569012520252,-1.5791569012520252,-1.5791569012520252,-1.5791569012520252,-1.5791569012520252,-1.5791569012520252,-1.5791569012520252,-1.5791569012520252,-1.5791569012520252,-1.5791569012520252,-1.5791569012520252</t>
  </si>
  <si>
    <t>131337220183507454073486899432031890968093648013927945581160,131337220183507454073486899432031890968093648013927945581160,131337220183507454073486899432031890968093648013927945581160,131337220183507454073486899432031890968093648013927945581160,131337220183507454073486899432031890968093648013927945581160,131337220183507454073486899432031890968093648013927945581160,131337220183507454073486899432031890968093648013927945581160,131337220183507454073486899432031890968093648013927945581160,131337220183507454073486899432031890968093648013927945581160,131337220183507454073486899432031890968093648013927945581160,131337220183507454073486899432031890968093648013927945581160,131337220183507454073486899432031890968093648013927945581160,131337220183507454073486899432031890968093648013927945581160,131337220183507454073486899432031890968093648013927945581160,131337220183507454073486899432031890968093648013927945581160,131337220183507454073486899432031890968093648013927945581160,131337220183507454073486899432031890968093648013927945581160,131337220183507454073486899432031890968093648013927945581160,131337220183507454073486899432031890968093648013927945581160,131337220183507454073486899432031890968093648013927945581160,131337220183507454073486899432031890968093648013927945581160,131337220183507454073486899432031890968093648013927945581160,131337220183507454073486899432031890968093648013927945581160,131337220183507454073486899432031890968093648013927945581160,131337220183507454073486899432031890968093648013927945581160,131337220183507454073486899432031890968093648013927945581160,131337220183507454073486899432031890968093648013927945581160,131337220183507454073486899432031890968093648013927945581160,131337220183507454073486899432031890968093648013927945581160,131337220183507454073486899432031890968093648013927945581160</t>
  </si>
  <si>
    <t>-7.1840868205955575,-6.4567545908340085,-6.259527192845936,-5.98707812433392,-5.431840148401778,-5.383266082349581,-5.27307869547612,-5.128893821250655,-5.100825168494403,-4.963776164002323,-4.848301562928405,-4.808510306761524,-4.672165407814286,-4.672093944038498,-4.599850773617936,-4.545853046814324,-4.488847579888244,-4.33279567836389,-4.303049685669409,-4.192827170441449,-4.09440803042833,-4.083713509951145,-3.9057164282515093,-3.8673282655979815,-3.775493247826629,-3.734859172652599,-3.6852880253690588,-3.6773394896311085,-3.5580996201215145,-3.5559293328744657,-3.4801748778962853,-3.4587304118944995,-3.3525981506500298,-3.3349205938948834,-3.3188791704324485,-3.272688331552574,-3.2656691961213657,-3.2590223682126145,-3.2396624415719217,-3.201985949867538,-3.172851821154307,-3.1520761350144038,-3.1407427153844134,-3.0608370879536086,-3.0171930697160256,-3.0057305153228495,-2.913580851856632,-2.8811171803326237,-2.826300178038161,-2.7491347735692644,-2.7262668130447367,-2.676915427826143,-2.6566757886716643,-2.618978899503223,-2.5615493355119767,-2.4673914447077596,-2.43980664632757,-2.399984579724993,-2.391250937341992,-2.3740877178454363,-2.3320917860444283,-2.3111678654428336,-2.3077341491480956,-2.2855615197119845,-2.2583483720394226,-2.2382155591083124,-2.231101477453699,-2.230585970528003,-2.1624454648580986,-2.15083880299946,-2.1196409838705494,-2.0583590107052263,-2.0147306442310446,-2.0142304755998612,-2.0080726418919173,-2.005679902848721,-1.9990917258511733,-1.9644489445366156,-1.9595840027614635,-1.9396803017336772,-1.8835685623010572,-1.8741894705400868,-1.87270785581065,-1.8727078558106496,-1.8676501411130186,-1.8347414802253927,-1.8281002501366908,-1.7202793694497525,-1.6940101350749737,-1.656550254007954,-1.6451175244278788,-1.6310714400680184,-1.6279664861862493,-1.6170345522324472,-1.6105560626713722,-1.6056151762156476,-1.5916468858848478,-1.5831070781848493,-1.5791569012520252</t>
  </si>
  <si>
    <t>0.06572771072387695,0.4250814914703369,1.4562726020812988,1.565641164779663,1.6750097274780273,2.065612554550171,2.1762328147888184,2.519963502883911,2.62933349609375,2.660581588745117,3.1136794090270996,3.285543441772461,3.363664388656616,3.9105076789855957,3.988629102706909,4.066748380661011,4.441727876663208,4.51984977722168,4.660464286804199,4.863577127456665,4.972946643829346,5.426046371459961,5.769775867462158,6.504107713699341,6.738468647003174,7.129072427749634,7.410305500030518,7.64466667175293,7.863404035568237,7.957149267196655,8.238382339477539,8.285254955291748,8.66023325920105,9.191452741622925,10.050777912139893,10.441380500793457,10.644494533538818,10.894479274749756,11.347578048706055,12.441264152526855,12.644385576248169,13.347461700439453,13.800562143325806,16.987876415252686,19.62834930419922,20.128321170806885,21.19075894355774,21.800100088119507,22.550055027008057,24.284334421157837,26.164228677749634,26.41421413421631,26.61732769012451,26.93850040435791,27.344727516174316,27.59471297264099,29.594598293304443,31.73509931564331,32.516303062438965,33.62561392784119,35.50050616264343,36.46920084953308,39.23466610908508,44.29687237739563,45.59367322921753,52.78075814247131,67.46740770339966,68.02987480163574,78.49802088737488,79.76357197761536,95.07518744468689,119.38628125190735,128.08890318870544,133.29172706604004,143.85361647605896,146.10348677635193,154.77485990524292,176.50797843933105,184.2887785434723,185.6168270111084,192.49142980575562,197.5067641735077,213.05274081230164,222.73968052864075,233.77029275894165,239.44183993339539,239.94181203842163,253.56602382659912,306.68795347213745,310.60960054397583,313.5469307899475,316.60925364494324,319.5622079372406,325.6087336540222,354.13833498954773,360.95043992996216,414.7285807132721,498.95808696746826,535.6122179031372</t>
  </si>
  <si>
    <t>1,10,40,43,46,57,60,70,73,74,87,92,94,110,112,114,125,127,131,137,140,153,163,184,191,202,210,217,223,226,234,235,246,261,286,297,303,310,323,354,360,380,393,482,557,571,602,619,641,690,744,751,757,766,778,785,842,903,925,956,1010,1038,1117,1262,1299,1505,1924,1940,2238,2275,2713,3411,3654,3803,4105,4169,4416,5037,5262,5300,5497,5641,6084,6361,6676,6839,6853,7241,8759,8871,8955,9044,9129,9302,10118,10313,11851,14259,15304</t>
  </si>
  <si>
    <t>11:11.6</t>
  </si>
  <si>
    <t>22:50.8</t>
  </si>
  <si>
    <t>-1.574971484256755,-1.574971484256755,-1.574971484256755,-1.574971484256755,-1.574971484256755,-1.574971484256755,-1.574971484256755,-1.574971484256755,-1.574971484256755,-1.574971484256755,-1.574971484256755,-1.574971484256755,-1.574971484256755,-1.574971484256755,-1.574971484256755,-1.574971484256755,-1.574971484256755,-1.574971484256755,-1.574971484256755,-1.574971484256755,-1.574971484256755,-1.574971484256755,-1.574971484256755,-1.574971484256755,-1.574971484256755,-1.574971484256755,-1.574971484256755,-1.574971484256755,-1.574971484256755,-1.574971484256755</t>
  </si>
  <si>
    <t>30299735581421332810397275009816969053836263868532950386491,30299735581421332810397275009816969053836263868532950386491,30299735581421332810397275009816969053836263868532950386491,30299735581421332810397275009816969053836263868532950386491,30299735581421332810397275009816969053836263868532950386491,30299735581421332810397275009816969053836263868532950386491,30299735581421332810397275009816969053836263868532950386491,30299735581421332810397275009816969053836263868532950386491,30299735581421332810397275009816969053836263868532950386491,30299735581421332810397275009816969053836263868532950386491,30299735581421332810397275009816969053836263868532950386491,30299735581421332810397275009816969053836263868532950386491,30299735581421332810397275009816969053836263868532950386491,30299735581421332810397275009816969053836263868532950386491,30299735581421332810397275009816969053836263868532950386491,30299735581421332810397275009816969053836263868532950386491,30299735581421332810397275009816969053836263868532950386491,30299735581421332810397275009816969053836263868532950386491,30299735581421332810397275009816969053836263868532950386491,30299735581421332810397275009816969053836263868532950386491,30299735581421332810397275009816969053836263868532950386491,30299735581421332810397275009816969053836263868532950386491,30299735581421332810397275009816969053836263868532950386491,30299735581421332810397275009816969053836263868532950386491,30299735581421332810397275009816969053836263868532950386491,30299735581421332810397275009816969053836263868532950386491,30299735581421332810397275009816969053836263868532950386491,30299735581421332810397275009816969053836263868532950386491,30299735581421332810397275009816969053836263868532950386491,30299735581421332810397275009816969053836263868532950386491</t>
  </si>
  <si>
    <t>-7.504309745976662,-7.300202589314856,-6.593770625303079,-6.32340433466387,-6.109165656530695,-5.951466054937573,-5.763161715193334,-5.7374887551447165,-5.671942942981996,-5.643712854952304,-5.3967686941258055,-5.3540459713635355,-5.301627502188132,-5.28550623530649,-5.167763624078568,-5.073623409023832,-4.949660860379785,-4.89006109563615,-4.788172287724679,-4.598039206967776,-4.560550701213238,-4.554506622721418,-4.361407026178344,-4.299462702361268,-4.27780624839753,-4.1494091107544975,-4.084176876283319,-4.06123683417924,-4.044544708216985,-3.9430548243829064,-3.8970145277156254,-3.8851808894863877,-3.8516907784399423,-3.7931853507205697,-3.759142167720481,-3.6987664724059757,-3.6652396481240332,-3.611683980062111,-3.5241721596348174,-3.462338954847257,-3.4220236481774546,-3.421944811608297,-3.381616208373953,-3.277208264219565,-3.2598762335998073,-3.237143841946466,-3.229839770274642,-3.2051549224936604,-3.1192532528095795,-3.085943475751193,-3.0443396045279525,-2.953006791532701,-2.9261152194855837,-2.7632197912392495,-2.750713879009135,-2.7312413620418976,-2.728312376254736,-2.65788259577696,-2.636585517838389,-2.5489731884881532,-2.5195187077417027,-2.4552849121801494,-2.404794167763275,-2.3196580796818993,-2.2507340625312517,-2.165561463593157,-2.1319955817231326,-2.1308233499113607,-2.121886076590902,-2.120611430431001,-2.1149509135641567,-2.105387157665075,-2.0833026101348975,-2.0499668535352646,-2.0499668535352638,-2.046414069047497,-2.042787039264157,-2.0398913156184664,-2.0290974059605773,-2.008872492424085,-2.005139370760681,-1.9873402586164188,-1.9277028571448982,-1.9071047122952245,-1.9039589749086439,-1.8882689693279189,-1.8877602726843088,-1.8853194288283879,-1.8817749392700438,-1.8594989089720666,-1.8594989089720664,-1.8521548180083491,-1.844333914184725,-1.7986870937789305,-1.7767984591805823,-1.7498579552720066,-1.7260305046354834,-1.726030504635483,-1.7174398245754674,-1.7128737963170646,-1.6902728044491608,-1.6424770806149926,-1.6389984306351786,-1.6171424923660704,-1.6021292763432573,-1.5947117852952044,-1.5947117852952042,-1.5947111772014504,-1.5917119461294065,-1.574971484256755</t>
  </si>
  <si>
    <t>0.0657649040222168,0.3157501220703125,0.3469984531402588,0.8782191276550293,0.9563384056091309,1.1594512462615967,1.4094369411468506,1.5500538349151611,1.6125507354736328,1.7844157218933105,1.8625359535217285,2.177187442779541,2.4115476608276367,2.5209169387817383,2.58341383934021,2.6615352630615234,2.83339786529541,3.1927521228790283,3.3333687782287598,3.614603281021118,4.005204916000366,4.427056074142456,4.536425828933716,5.302006483078003,5.442623615264893,5.801977634429932,5.973841428756714,6.223828315734863,6.536309003829956,6.848791837692261,7.161273956298828,7.2706427574157715,7.364386081695557,8.317456245422363,8.692434549331665,8.770554780960083,9.223653554916382,9.676752090454102,10.020482778549194,10.442333221435547,11.098546028137207,11.457900524139404,11.629766941070557,11.895376682281494,12.348473310470581,12.42659330368042,13.051557540893555,13.145302057266235,13.254670858383179,14.27023696899414,15.176434516906738,15.692029476165771,16.22325086593628,17.06694984436035,17.66066598892212,18.754352569580078,18.926218032836914,19.45743751525879,19.91053605079651,23.472830057144165,24.707133293151855,26.01955771446228,28.34754776954651,30.581793785095215,31.206758499145508,33.00352931022644,37.45639657974243,37.73763108253479,44.81534695625305,46.33088278770447,64.00173807144165,64.11110496520996,72.5481207370758,78.11029696464539,81.76633596420288,92.31259965896606,95.23430609703064,96.14050388336182,104.2181625366211,123.27956056594849,140.7316756248474,151.66854429244995,166.63642930984497,177.9014015197754,182.5105104446411,191.1194281578064,194.80673933029175,195.71294116973877,196.58789801597595,201.15016055107117,250.6133964061737,253.87885284423828,261.9096882343292,270.31550455093384,271.75293159484863,275.2996220588684,276.0339605808258,305.9472427368164,328.3023102283478,329.1460165977478,330.47407150268555,332.97394251823425,334.39574456214905,355.1915452480316,379.0340654850006,396.39254546165466,426.09413719177246,555.0301144123077,584.9191963672638,595.1686675548553</t>
  </si>
  <si>
    <t>1,7,8,23,25,31,38,42,44,49,51,60,67,70,72,74,79,89,93,101,112,124,127,149,153,163,168,175,184,193,202,205,208,236,247,249,262,275,285,297,316,326,331,339,352,354,372,375,378,407,433,448,463,487,504,535,540,555,568,671,706,744,811,875,893,944,1072,1080,1283,1326,1831,1834,2075,2234,2339,2642,2725,2751,2982,3527,4028,4342,4771,5093,5225,5471,5576,5602,5627,5757,7172,7266,7496,7737,7778,7880,7901,8756,9398,9422,9460,9532,9573,10167,10852,11350,12198,15887,16742,17035</t>
  </si>
  <si>
    <t>24:22.2</t>
  </si>
  <si>
    <t>36:02.7</t>
  </si>
  <si>
    <t>-1.531141981391058,-1.531141981391058,-1.531141981391058,-1.531141981391058,-1.531141981391058,-1.531141981391058,-1.531141981391058,-1.531141981391058,-1.531141981391058,-1.531141981391058,-1.531141981391058,-1.531141981391058,-1.531141981391058,-1.531141981391058,-1.531141981391058,-1.531141981391058,-1.531141981391058,-1.531141981391058,-1.531141981391058,-1.531141981391058,-1.531141981391058,-1.531141981391058,-1.531141981391058,-1.531141981391058,-1.531141981391058,-1.531141981391058,-1.531141981391058,-1.531141981391058,-1.531141981391058,-1.531141981391058</t>
  </si>
  <si>
    <t>899611332823433733146818780040997906695743524830305484894824,899611332823433733146818780040997906695743524830305484894824,899611332823433733146818780040997906695743524830305484894824,899611332823433733146818780040997906695743524830305484894824,899611332823433733146818780040997906695743524830305484894824,899611332823433733146818780040997906695743524830305484894824,899611332823433733146818780040997906695743524830305484894824,899611332823433733146818780040997906695743524830305484894824,899611332823433733146818780040997906695743524830305484894824,899611332823433733146818780040997906695743524830305484894824,899611332823433733146818780040997906695743524830305484894824,899611332823433733146818780040997906695743524830305484894824,899611332823433733146818780040997906695743524830305484894824,899611332823433733146818780040997906695743524830305484894824,899611332823433733146818780040997906695743524830305484894824,899611332823433733146818780040997906695743524830305484894824,899611332823433733146818780040997906695743524830305484894824,899611332823433733146818780040997906695743524830305484894824,899611332823433733146818780040997906695743524830305484894824,899611332823433733146818780040997906695743524830305484894824,899611332823433733146818780040997906695743524830305484894824,899611332823433733146818780040997906695743524830305484894824,899611332823433733146818780040997906695743524830305484894824,899611332823433733146818780040997906695743524830305484894824,899611332823433733146818780040997906695743524830305484894824,899611332823433733146818780040997906695743524830305484894824,899611332823433733146818780040997906695743524830305484894824,899611332823433733146818780040997906695743524830305484894824,899611332823433733146818780040997906695743524830305484894824,899611332823433733146818780040997906695743524830305484894824</t>
  </si>
  <si>
    <t>-7.326818795901607,-7.161288517372504,-6.415841749642464,-5.9553853443683415,-5.7954325171227445,-5.766365272154507,-5.762622175849811,-5.718180458076538,-5.197091481577694,-4.818254944972089,-4.759182393400069,-4.649285708708487,-4.64141408449153,-4.583513940454342,-4.550455039377413,-4.519107421923674,-4.461494901559754,-4.4266956599234115,-4.398089944430321,-4.239267768312236,-4.238449992713346,-4.172367066158644,-4.0956915064961175,-4.09384674584883,-3.955285757323858,-3.8062676027848377,-3.729015548462768,-3.698093934390607,-3.666242121350997,-3.631773375613041,-3.6002131319391664,-3.51896723896079,-3.5023294098804327,-3.42046938385562,-3.3875853537093903,-3.3827429035070633,-3.3827429035070624,-3.268669639097974,-3.263274090624129,-3.203146077984249,-3.142973583498426,-3.1403789922827654,-3.075672699736975,-3.0445441046598614,-3.002282575262945,-2.9997159020425985,-2.90543291891838,-2.8106781148589417,-2.762860500850376,-2.690251431579106,-2.626474656182834,-2.611973129238551,-2.552792933962257,-2.549075706467607,-2.5294581058866417,-2.508644462462477,-2.4574452010011414,-2.377774610778011,-2.369107674265409,-2.3430745358747123,-2.3414245860934515,-2.3278637227102497,-2.3028646966315396,-2.2278686899817792,-2.1523082530931035,-2.1411197571633487,-2.131509122795202,-2.122800598349631,-2.1004405206314924,-2.066730735636805,-2.0465304498676176,-1.99779853660566,-1.9854250510097542,-1.9804781627262509,-1.9735060766761816,-1.9696008899009407,-1.9269444307713577,-1.8975756900602265,-1.8769483218097722,-1.8738627758185555,-1.8710509652822924,-1.8603958957044762,-1.8338484330933187,-1.8338301668273151,-1.8299014305640395,-1.781878727766445,-1.7703633057892685,-1.770363305789268,-1.7668519376334282,-1.7539904512584776,-1.737878202881662,-1.6946516088766983,-1.6922091093134233,-1.6922091093134228,-1.6869594339651417,-1.6442525354377977,-1.6395945093802726,-1.5942041829056728,-1.589507592028032,-1.5801184816479419,-1.577442333437683,-1.541319572493037,-1.5410149397558932,-1.5409995850766305,-1.5409995850766303,-1.5314246926912145,-1.531141981391058</t>
  </si>
  <si>
    <t>0.06577444076538086,0.48761606216430664,0.8157148361206055,0.8469624519348145,1.5969038009643555,1.7062699794769287,1.8781325817108154,1.9874987602233887,2.049992799758911,2.2699177265167236,2.676136016845703,2.8479974269866943,3.379206895828247,3.9416611194610596,4.082274913787842,4.144770383834839,4.4572460651397705,4.535365343093872,4.738473415374756,4.769721984863281,5.16031551361084,5.222810745239258,5.441544055938721,5.582157850265503,5.879009246826172,5.988375186920166,6.269602537155151,6.832058668136597,7.14453387260437,7.347643852233887,7.628870487213135,7.816356897354126,8.066336393356323,8.128831386566162,9.113128900527954,9.206871509552002,9.425604104995728,9.659961700439453,10.066178798675537,10.628634214401245,12.128517389297485,13.65964651107788,14.175230026245117,14.56582498550415,15.268894910812378,15.862598896026611,16.73752760887146,17.61245894432068,18.471765995025635,21.940242528915405,22.924540281295776,23.455748319625854,24.533788681030273,25.658699989318848,27.033592462539673,29.90836453437805,30.54893922805786,34.5330011844635,39.282626152038574,40.501280784606934,43.407302141189575,44.813441038131714,45.12591552734375,46.453935384750366,46.81328368186951,48.25066924095154,52.750314474105835,52.922176361083984,55.375107288360596,56.34378147125244,57.90615916252136,60.51532745361328,68.24909353256226,69.79584646224976,71.06137132644653,76.23283886909485,99.4966299533844,113.88612127304077,140.64963698387146,154.7735242843628,158.69509077072144,161.81984305381775,174.1361882686615,177.22969388961792,180.2763295173645,186.32272791862488,191.85354161262512,208.53972721099854,213.27372932434082,227.8975808620453,229.30371570587158,233.38151907920837,242.92764139175415,279.2685270309448,287.4553818702698,289.8926899433136,300.7199625968933,304.7665193080902,307.3444392681122,316.76557326316833,320.62464237213135,321.64018750190735,328.1396760940552,336.24860548973083,450.0990056991577,484.59628796577454,689.9183645248413</t>
  </si>
  <si>
    <t>1,12,21,22,43,46,51,54,56,62,74,79,94,110,114,116,125,127,133,134,145,147,153,157,166,169,177,193,202,208,216,221,228,230,258,261,267,274,286,302,345,389,404,415,435,452,477,502,527,626,654,669,700,732,771,853,871,984,1119,1154,1237,1277,1286,1324,1334,1375,1504,1509,1579,1607,1652,1727,1949,1993,2029,2178,2843,3254,4018,4423,4536,4625,4976,5065,5152,5324,5483,5962,6098,6516,6557,6675,6949,7988,8221,8291,8601,8716,8790,9059,9169,9198,9384,9614,12861,13843,19709</t>
  </si>
  <si>
    <t>59:28.4</t>
  </si>
  <si>
    <t>-1.5218142709968714,-1.5218142709968714,-1.5218142709968714,-1.5218142709968714,-1.5218142709968714,-1.5218142709968714,-1.5218142709968714,-1.5218142709968714,-1.5218142709968714,-1.5218142709968714,-1.5218142709968714,-1.5218142709968714,-1.5218142709968714,-1.5218142709968714,-1.5218142709968714,-1.5218142709968714,-1.5218142709968714,-1.5218142709968714,-1.5218142709968714,-1.5218142709968714,-1.5218142709968714,-1.5218142709968714,-1.5218142709968714,-1.5218142709968714,-1.5218142709968714,-1.5218142709968714,-1.5218142709968714,-1.5218142709968714,-1.5218142709968714,-1.5218142709968714</t>
  </si>
  <si>
    <t>1389224925185525206020226097987605190778600488006752829541348,1389224925185525206020226097987605190778600488006752829541348,1389224925185525206020226097987605190778600488006752829541348,1389224925185525206020226097987605190778600488006752829541348,1389224925185525206020226097987605190778600488006752829541348,1389224925185525206020226097987605190778600488006752829541348,1389224925185525206020226097987605190778600488006752829541348,1389224925185525206020226097987605190778600488006752829541348,1389224925185525206020226097987605190778600488006752829541348,1389224925185525206020226097987605190778600488006752829541348,1389224925185525206020226097987605190778600488006752829541348,1389224925185525206020226097987605190778600488006752829541348,1389224925185525206020226097987605190778600488006752829541348,1389224925185525206020226097987605190778600488006752829541348,1389224925185525206020226097987605190778600488006752829541348,1389224925185525206020226097987605190778600488006752829541348,1389224925185525206020226097987605190778600488006752829541348,1389224925185525206020226097987605190778600488006752829541348,1389224925185525206020226097987605190778600488006752829541348,1389224925185525206020226097987605190778600488006752829541348,1389224925185525206020226097987605190778600488006752829541348,1389224925185525206020226097987605190778600488006752829541348,1389224925185525206020226097987605190778600488006752829541348,1389224925185525206020226097987605190778600488006752829541348,1389224925185525206020226097987605190778600488006752829541348,1389224925185525206020226097987605190778600488006752829541348,1389224925185525206020226097987605190778600488006752829541348,1389224925185525206020226097987605190778600488006752829541348,1389224925185525206020226097987605190778600488006752829541348,1389224925185525206020226097987605190778600488006752829541348</t>
  </si>
  <si>
    <t>-8.19685044362272,-7.220539304883374,-7.0960064828663665,-6.980919026139699,-6.889197710413924,-6.885880788630629,-6.856235397015836,-6.772823175807708,-6.401339985936634,-6.37354980959052,-6.324731490932853,-5.943918693326062,-5.392524344710203,-5.353180955658357,-5.255199889478048,-5.229977045715808,-5.112248812737723,-5.0336909652237365,-5.009023248259164,-4.936141313843203,-4.885701812132408,-4.880446088184836,-4.733466882130329,-4.704974950320604,-4.3912467159578465,-4.390510389134727,-4.2576922953872085,-4.077280402354276,-4.03355534363453,-3.9634291206009196,-3.919533116813349,-3.904609607473629,-3.838992123240583,-3.7771989318606733,-3.7359344338456073,-3.6744581936038205,-3.646963642395281,-3.613813580811666,-3.5519709190778537,-3.52292145958888,-3.4831992588834977,-3.4550926087096414,-3.412778019710344,-3.3889079543388845,-3.2867138880835474,-3.2071898883316736,-3.1967864299183613,-3.161326302692641,-3.135631748432534,-3.102069340291166,-3.0847205030618445,-3.0355399240277667,-3.0070426545122158,-2.928147218647231,-2.9231708592615857,-2.8947616474250473,-2.893256489299942,-2.8700605921745925,-2.8174322917776626,-2.772786576671118,-2.7532018151713626,-2.71671705504753,-2.6655261660934353,-2.647493804345143,-2.6427798616140374,-2.6331567149684414,-2.6077873943547676,-2.532924158002518,-2.5151327943068247,-2.507258054332346,-2.4332002034845392,-2.3935712090028303,-2.347960802540116,-2.3435706275802306,-2.289125928638604,-2.250480732491664,-2.2306484470958203,-2.177078915546079,-2.1662353788469177,-2.1662353788469155,-2.097389131332985,-2.056191953857378,-2.0095247541823427,-1.9875066884546837,-1.9431476127110716,-1.926339409846817,-1.915218650210563,-1.9095319172638276,-1.8705371801382626,-1.8705371801382624,-1.8584782074926063,-1.8579741375164542,-1.8579741375164538,-1.857974137516453,-1.8565034931621036,-1.8498264158208173,-1.8019944474979899,-1.7868382442733473,-1.7836491505059118,-1.7380026221813518,-1.728362115093532,-1.6945345517515982,-1.6803344256505997,-1.6803344256505992,-1.6452610411128212,-1.6368215587934598,-1.5907840123997006,-1.5470593410182727,-1.5277201989012714,-1.5276816048697086,-1.5276816048697084,-1.5218142709968718,-1.5218142709968714</t>
  </si>
  <si>
    <t>0.06570887565612793,0.20632600784301758,0.42505979537963867,0.8937788009643555,1.1906352043151855,1.581233024597168,1.643728494644165,1.690600872039795,1.7530968189239502,1.8937122821807861,1.9874558448791504,2.081199884414673,2.395890951156616,2.817737340927124,2.8646109104156494,2.989600896835327,3.0989699363708496,3.5208170413970947,3.6614315509796143,3.8332953453063965,3.864544153213501,3.9426627159118652,4.083278179168701,4.114526271820068,4.458254814147949,4.8176045417785645,5.239452838897705,5.33319616317749,5.8331639766693115,6.426873445510864,6.989335775375366,7.020582437515259,7.333062410354614,7.645551681518555,7.723663330078125,8.004892110824585,8.036139965057373,8.114259958267212,8.395493507385254,8.56735610961914,8.676722526550293,9.426672220230103,10.129751443862915,11.09843635559082,12.832696676254272,13.645142793655396,14.520084142684937,14.707570791244507,15.051297664642334,15.441898107528687,15.660632371902466,15.910615921020508,16.394959211349487,16.535573959350586,16.644941568374634,17.082417964935303,17.12928557395935,17.4105167388916,22.53517436981201,23.035140991210938,24.722529649734497,25.64434313774109,26.769267320632935,27.941065311431885,28.909749507904053,31.878303050994873,32.909483909606934,34.62811994552612,35.2218291759491,35.940531492233276,37.268568992614746,39.221564054489136,41.28392577171326,46.18984842300415,47.25227737426758,47.65850067138672,48.17409157752991,48.408451318740845,48.61156344413757,61.01698541641235,62.876240253448486,65.51668691635132,66.28225994110107,67.23532176017761,72.6255886554718,80.5625650882721,83.4998631477356,92.34302496910095,95.82716798782349,98.8269670009613,105.42027759552002,109.3418927192688,111.68548703193665,113.09164309501648,116.04457020759583,118.5756528377533,120.43490266799927,129.12783455848694,129.70553851127625,147.5027346611023,156.2209038734436,172.8760449886322,231.0596685409546,240.55903482437134,244.09004950523376,245.0743589401245,245.87118244171143,254.62059831619263,262.90129709243774,282.3218789100647,283.9623942375183,554.9425508975983,566.5299606323242</t>
  </si>
  <si>
    <t>1,4,10,23,32,43,45,46,48,52,55,58,67,79,80,84,87,99,103,108,109,111,115,116,126,136,148,151,165,182,198,199,208,217,219,227,228,230,238,243,246,267,287,315,364,387,412,417,427,438,444,451,465,469,472,485,486,494,640,654,702,728,760,794,821,906,936,985,1002,1023,1061,1117,1176,1317,1347,1359,1373,1380,1386,1739,1792,1868,1890,1918,2072,2298,2382,2633,2732,2818,3006,3118,3185,3225,3310,3382,3435,3684,3700,4208,4457,4933,6591,6863,6964,6992,7015,7264,7501,8055,8102,15831,16162</t>
  </si>
  <si>
    <t>22:52.5</t>
  </si>
  <si>
    <t>34:31.4</t>
  </si>
  <si>
    <t>-1.5171531614482283,-1.5171531614482283,-1.5171531614482283,-1.5171531614482283,-1.5171531614482283,-1.5171531614482283,-1.5171531614482283,-1.5171531614482283,-1.5171531614482283,-1.5171531614482283,-1.5171531614482283,-1.5171531614482283,-1.5171531614482283,-1.5171531614482283,-1.5171531614482283,-1.5171531614482283,-1.5171531614482283,-1.5171531614482283,-1.5171531614482283,-1.5171531614482283,-1.5171531614482283,-1.5171531614482283,-1.5171531614482283,-1.5171531614482283,-1.5171531614482283,-1.5171531614482283,-1.5171531614482283,-1.5171531614482283,-1.5171531614482283,-1.5171531614482283</t>
  </si>
  <si>
    <t>915086174899879628597148762641966483384357530455892950364695,915086174899879628597148762641966483384357530455892950364695,915086174899879628597148762641966483384357530455892950364695,915086174899879628597148762641966483384357530455892950364695,915086174899879628597148762641966483384357530455892950364695,915086174899879628597148762641966483384357530455892950364695,915086174899879628597148762641966483384357530455892950364695,915086174899879628597148762641966483384357530455892950364695,915086174899879628597148762641966483384357530455892950364695,915086174899879628597148762641966483384357530455892950364695,915086174899879628597148762641966483384357530455892950364695,915086174899879628597148762641966483384357530455892950364695,915086174899879628597148762641966483384357530455892950364695,915086174899879628597148762641966483384357530455892950364695,915086174899879628597148762641966483384357530455892950364695,915086174899879628597148762641966483384357530455892950364695,915086174899879628597148762641966483384357530455892950364695,915086174899879628597148762641966483384357530455892950364695,915086174899879628597148762641966483384357530455892950364695,915086174899879628597148762641966483384357530455892950364695,915086174899879628597148762641966483384357530455892950364695,915086174899879628597148762641966483384357530455892950364695,915086174899879628597148762641966483384357530455892950364695,915086174899879628597148762641966483384357530455892950364695,915086174899879628597148762641966483384357530455892950364695,915086174899879628597148762641966483384357530455892950364695,915086174899879628597148762641966483384357530455892950364695,915086174899879628597148762641966483384357530455892950364695,915086174899879628597148762641966483384357530455892950364695,915086174899879628597148762641966483384357530455892950364695</t>
  </si>
  <si>
    <t>-7.415736865657944,-7.371432100793834,-7.2552802090415325,-6.4302099734934535,-6.388386878650027,-6.280913937159469,-6.082213857793361,-6.023994019280383,-5.765984378637741,-5.701704316195043,-5.393217402698321,-5.331887646175226,-5.1998667646602215,-5.073006422958634,-4.958621540524745,-4.945148041989125,-4.887356140234774,-4.803270388766051,-4.769725708735838,-4.737932382616714,-4.626582985226798,-4.264542284125323,-4.022716149906347,-3.9642094614689602,-3.946710792146028,-3.917068244617562,-3.8742432033944487,-3.8459806214423535,-3.7108696322065007,-3.6910278613321954,-3.6866484565628386,-3.6169606406149444,-3.608062482316387,-3.538163369154118,-3.519609686434743,-3.265033046098903,-3.247233984235942,-3.1990826017379774,-3.1193251313144277,-2.9956171134259457,-2.9609050113322777,-2.949702453922833,-2.9161715813988356,-2.852914570142062,-2.8446562472354997,-2.83312453088771,-2.821052033779488,-2.813851735299066,-2.811282286771236,-2.7808809043307208,-2.7324273678263253,-2.6194992395800862,-2.5628182426431567,-2.4974374036879112,-2.435895457109307,-2.42188892048788,-2.4175219446621097,-2.393425699491818,-2.3797806391007708,-2.366987774494857,-2.352949278180681,-2.343579172116883,-2.1970586822869884,-2.1264832709047283,-2.112606368059631,-2.1055975861035043,-2.104407136347978,-2.0937215173365837,-2.0936788775073123,-2.083586620152001,-2.07938039359382,-2.0632056305734263,-2.0502834143916893,-1.9888341637107716,-1.9872967587974633,-1.9835462751494006,-1.9728614278185947,-1.9591078708993968,-1.9563377030041214,-1.9471914620937913,-1.9454573816634806,-1.9312505667504611,-1.8966995223904068,-1.867764490857163,-1.8160755671877853,-1.81073208424889,-1.7940082207646788,-1.7659208278136,-1.752607976255306,-1.7135259648163113,-1.6773377681242616,-1.6658977191631743,-1.6290076499572081,-1.6267791515706431,-1.626779151570643,-1.6160132987117666,-1.6108762909400085,-1.5949432980391682,-1.5936246279140827,-1.5171531614482283</t>
  </si>
  <si>
    <t>0.06473803520202637,0.9553182125091553,1.064687728881836,1.1896803379058838,1.9708900451660156,2.00213885307312,2.253373384475708,2.393990993499756,2.4564881324768066,2.6439781188964844,2.737722873687744,2.925215005874634,3.034583806991577,3.206449031829834,3.5970547199249268,3.847041130065918,4.081403732299805,4.128276348114014,4.222020864486694,4.362639904022217,4.503257989883423,5.003231048583984,5.300092458724976,5.643822908401489,5.862561225891113,6.300039529800415,6.409408807754517,6.596900701522827,6.987504005432129,7.0187554359436035,7.581223726272583,7.628095865249634,8.253062963485718,8.346809148788452,8.799908876419067,8.940531253814697,10.64356517791748,10.956049680709839,12.393474578857422,13.049689531326294,14.28400182723999,14.487118244171143,14.737103700637817,17.25260066986084,18.940011024475098,19.768094539642334,20.01808190345764,20.924283981323242,24.939701557159424,26.01777172088623,30.28317666053772,30.84564757347107,34.82981586456299,37.220319747924805,38.57962369918823,40.42327833175659,41.48572397232056,42.22006034851074,42.81378102302551,43.063767433166504,43.4387481212616,43.829352140426636,44.11058783531189,51.407087564468384,63.37521839141846,89.9207239151001,90.34257698059082,97.35784006118774,98.90463471412659,99.49835467338562,103.68563795089722,105.27930474281311,107.52918982505798,118.41925358772278,122.66903448104858,123.63773369789124,124.04396343231201,128.3718638420105,130.981103181839,134.40280270576477,145.52722883224487,148.51144814491272,155.32359790802002,158.01095914840698,158.83904099464417,171.16652941703796,175.60380172729492,180.41605257987976,184.8689479827881,193.19664359092712,195.75901007652283,237.05375456809998,245.72518229484558,249.2874972820282,374.4674105644226,466.01713466644287,606.8071799278259,624.8844521045685,630.9935383796692,635.1339676380157</t>
  </si>
  <si>
    <t>1,25,28,32,54,55,62,66,68,73,76,81,84,89,100,107,114,115,118,122,126,140,149,159,165,178,181,186,197,198,214,215,233,236,249,253,301,310,351,370,405,411,418,490,538,562,569,595,710,741,863,879,993,1062,1101,1154,1184,1205,1222,1229,1240,1251,1259,1468,1811,2569,2581,2783,2827,2844,2964,3010,3074,3386,3508,3536,3548,3672,3745,3844,4162,4248,4443,4520,4544,4897,5024,5162,5289,5527,5600,6782,7030,7131,10716,13343,17374,17892,18067,18186</t>
  </si>
  <si>
    <t>12:40.3</t>
  </si>
  <si>
    <t>24:20.6</t>
  </si>
  <si>
    <t>-1.4874470866376672,-1.4874470866376672,-1.4874470866376672,-1.4874470866376672,-1.4874470866376672,-1.4874470866376672,-1.4874470866376672,-1.4874470866376672,-1.4874470866376672,-1.4874470866376672,-1.4874470866376672,-1.4874470866376672,-1.4874470866376672,-1.4874470866376672,-1.4874470866376672,-1.4874470866376672,-1.4874470866376672,-1.4874470866376672,-1.4874470866376672,-1.4874470866376672,-1.4874470866376672,-1.4874470866376672,-1.4874470866376672,-1.4874470866376672,-1.4874470866376672,-1.4874470866376672,-1.4874470866376672,-1.4874470866376672,-1.4874470866376672,-1.4874470866376672</t>
  </si>
  <si>
    <t>555506648153146099378271742699226668413252277189014508943833,555506648153146099378271742699226668413252277189014508943833,555506648153146099378271742699226668413252277189014508943833,555506648153146099378271742699226668413252277189014508943833,555506648153146099378271742699226668413252277189014508943833,555506648153146099378271742699226668413252277189014508943833,555506648153146099378271742699226668413252277189014508943833,555506648153146099378271742699226668413252277189014508943833,555506648153146099378271742699226668413252277189014508943833,555506648153146099378271742699226668413252277189014508943833,555506648153146099378271742699226668413252277189014508943833,555506648153146099378271742699226668413252277189014508943833,555506648153146099378271742699226668413252277189014508943833,555506648153146099378271742699226668413252277189014508943833,555506648153146099378271742699226668413252277189014508943833,555506648153146099378271742699226668413252277189014508943833,555506648153146099378271742699226668413252277189014508943833,555506648153146099378271742699226668413252277189014508943833,555506648153146099378271742699226668413252277189014508943833,555506648153146099378271742699226668413252277189014508943833,555506648153146099378271742699226668413252277189014508943833,555506648153146099378271742699226668413252277189014508943833,555506648153146099378271742699226668413252277189014508943833,555506648153146099378271742699226668413252277189014508943833,555506648153146099378271742699226668413252277189014508943833,555506648153146099378271742699226668413252277189014508943833,555506648153146099378271742699226668413252277189014508943833,555506648153146099378271742699226668413252277189014508943833,555506648153146099378271742699226668413252277189014508943833,555506648153146099378271742699226668413252277189014508943833</t>
  </si>
  <si>
    <t>-7.070402598090267,-6.923949529877302,-6.603857067105356,-5.882399226095279,-5.799977553813925,-5.763516723945985,-5.643106136856174,-5.5883595361837255,-5.469179149869527,-5.453910309199944,-5.355418164695523,-5.281086804227267,-5.172356581361681,-5.148293261708734,-5.1390180422020775,-5.130813610674546,-4.9321903795179995,-4.917176733454523,-4.908268728879211,-4.862504823344631,-4.844951408905881,-4.831838549822935,-4.671054877245744,-4.665940866464842,-4.474695897085646,-4.4714638133416935,-4.381823014831665,-4.347126139484427,-4.334262041181217,-4.2315500579528935,-4.165103748242466,-4.121660285095491,-3.9878953804551447,-3.960743283510348,-3.903395431295362,-3.8475785298063867,-3.76012066328649,-3.6133459083161323,-3.561782232039375,-3.5605955923099364,-3.5366043464639434,-3.5062042093530734,-3.489398454234002,-3.4187845140351274,-3.304315466935825,-3.288992173776779,-3.208604136903184,-3.1976935113520155,-3.1415872807773875,-3.0875107278113587,-3.0526492984706013,-3.035338683971637,-2.9576934723967376,-2.917037620941449,-2.917037620941448,-2.8971865857392056,-2.860694141912285,-2.8330770956138434,-2.789746497290318,-2.775611175625995,-2.7634977437501322,-2.683013427511704,-2.6772176507522283,-2.6763368857474212,-2.662786207443219,-2.6528651681821342,-2.619602700340385,-2.5544837864351235,-2.526184441842991,-2.416141197420328,-2.4151706957328143,-2.380472037378512,-2.3787793592021997,-2.334159804405466,-2.319994909214654,-2.3165237321767065,-2.3082925191429067,-2.289787711045881,-2.171418645159338,-2.1446740057268534,-2.0916206607826737,-2.08235543337403,-2.0820465662877448,-2.036331566646045,-2.0347985295992204,-2.001855669333231,-1.9916950232262634,-1.8374650295093526,-1.8360152908487648,-1.7902674487876697,-1.7637890264471774,-1.724046548436661,-1.7209092478786365,-1.710787460705886,-1.710787460705885,-1.7079360153519783,-1.6950830756241277,-1.694534451122331,-1.6662677020356575,-1.6662262139694048,-1.6662262139694046,-1.5998046130793482,-1.5849306388789512,-1.5842246891499872,-1.569272029836199,-1.5692720298361986,-1.5659981851024645,-1.5607516054661197,-1.5553287650767584,-1.5553287650767582,-1.5399378753263584,-1.5399378753263577,-1.5313015026260208,-1.4874470866376672</t>
  </si>
  <si>
    <t>0.06566286087036133,1.0499446392059326,1.0811917781829834,1.6748831272125244,1.9092357158660889,2.081094741821289,2.114541530609131,2.1457886695861816,2.2239058017730713,2.4738833904266357,2.5363776683807373,2.8488457202911377,3.1300699710845947,3.4112932682037354,3.4894094467163086,3.614398241043091,3.6925158500671387,3.926867961883545,4.036232233047485,4.2080910205841064,4.317455291748047,4.348703622817993,4.489314556121826,4.66117262840271,4.833032131195068,5.286113739013672,5.536089181900024,5.64545464515686,5.817312955856323,5.895430326461792,6.27039361000061,6.645358562469482,7.395285606384277,7.817121267318726,8.129591464996338,8.442061185836792,9.098247766494751,9.176365613937378,9.660693168640137,10.051280975341797,10.332504272460938,11.972972393035889,12.676029920578003,13.160358428955078,13.535322666168213,14.582096815109253,14.785204887390137,15.660118579864502,18.36298704147339,18.612960815429688,19.17540693283081,19.37851333618164,20.61276936531067,23.06566047668457,23.706223011016846,26.424712657928467,28.065181016921997,28.89322566986084,32.096043825149536,32.40851378440857,32.5491259098053,33.62714719772339,34.37707567214966,35.56446170806885,35.5957088470459,36.29876637458801,36.330013036727905,36.43937826156616,36.97829294204712,37.75947093963623,42.07200026512146,43.32188057899475,46.47782754898071,47.66521501541138,49.83688187599182,50.63368034362793,53.55527424812317,53.97710919380188,54.07085132598877,55.58633017539978,56.94557476043701,62.929378271102905,63.741798877716064,63.83553910255432,64.4292323589325,67.13209843635559,67.94452118873596,68.36635518074036,70.77237486839294,73.08465433120728,76.63119006156921,84.53668093681335,95.69186329841614,125.93896436691284,149.62035417556763,159.27567982673645,162.0254135131836,167.60300421714783,185.9762442111969,189.10094499588013,198.6937756538391,201.9590880870819,206.25555205345154,226.9879400730133,237.0946443080902,292.3081085681915,305.4943404197693,328.4608907699585,343.81879329681396,370.0037865638733,383.15877509117126,388.9863405227661,443.2276608943939,547.6864016056061</t>
  </si>
  <si>
    <t>1,28,29,46,53,58,59,60,62,69,71,80,88,96,98,102,104,111,114,119,122,123,127,132,137,150,157,160,165,167,178,189,210,222,231,240,259,261,275,286,294,341,361,375,386,416,422,447,524,531,547,553,588,657,675,753,799,823,915,924,928,959,980,1014,1015,1035,1036,1039,1054,1076,1199,1235,1325,1359,1421,1444,1528,1540,1543,1587,1626,1797,1820,1823,1840,1917,1940,1952,2021,2087,2188,2413,2733,3597,4273,4549,4628,4787,5314,5403,5679,5772,5895,6490,6780,8356,8734,9390,9829,10578,10954,11121,12673,15655</t>
  </si>
  <si>
    <t>37:35.3</t>
  </si>
  <si>
    <t>49:18.6</t>
  </si>
  <si>
    <t>-1.3987455744131747,-1.3987455744131747,-1.3987455744131747,-1.3987455744131747,-1.3987455744131747,-1.3987455744131747,-1.3987455744131747,-1.3987455744131747,-1.3987455744131747,-1.3987455744131747,-1.3987455744131747,-1.3987455744131747,-1.3987455744131747,-1.3987455744131747,-1.3987455744131747,-1.3987455744131747,-1.3987455744131747,-1.3987455744131747,-1.3987455744131747,-1.3987455744131747,-1.3987455744131747,-1.3987455744131747,-1.3987455744131747,-1.3987455744131747,-1.3987455744131747,-1.3987455744131747,-1.3987455744131747,-1.3987455744131747,-1.3987455744131747,-1.3987455744131747</t>
  </si>
  <si>
    <t>156433432541012447264055986288765859406932003849137238094908,156433432541012447264055986288765859406932003849137238094908,156433432541012447264055986288765859406932003849137238094908,156433432541012447264055986288765859406932003849137238094908,156433432541012447264055986288765859406932003849137238094908,156433432541012447264055986288765859406932003849137238094908,156433432541012447264055986288765859406932003849137238094908,156433432541012447264055986288765859406932003849137238094908,156433432541012447264055986288765859406932003849137238094908,156433432541012447264055986288765859406932003849137238094908,156433432541012447264055986288765859406932003849137238094908,156433432541012447264055986288765859406932003849137238094908,156433432541012447264055986288765859406932003849137238094908,156433432541012447264055986288765859406932003849137238094908,156433432541012447264055986288765859406932003849137238094908,156433432541012447264055986288765859406932003849137238094908,156433432541012447264055986288765859406932003849137238094908,156433432541012447264055986288765859406932003849137238094908,156433432541012447264055986288765859406932003849137238094908,156433432541012447264055986288765859406932003849137238094908,156433432541012447264055986288765859406932003849137238094908,156433432541012447264055986288765859406932003849137238094908,156433432541012447264055986288765859406932003849137238094908,156433432541012447264055986288765859406932003849137238094908,156433432541012447264055986288765859406932003849137238094908,156433432541012447264055986288765859406932003849137238094908,156433432541012447264055986288765859406932003849137238094908,156433432541012447264055986288765859406932003849137238094908,156433432541012447264055986288765859406932003849137238094908,156433432541012447264055986288765859406932003849137238094908</t>
  </si>
  <si>
    <t>-6.571340303258643,-6.19540793574067,-5.915159084009251,-5.8872211967531625,-5.813428332518388,-5.744695045513897,-5.720595614085508,-5.665182892561145,-5.642228337036469,-5.562669614527867,-5.546544048878687,-5.500996645953892,-5.357627427773436,-5.322186820788032,-5.3162524880644675,-5.300714592092475,-5.216661594922935,-5.170827752195631,-5.138934306059881,-5.071520001686859,-4.858596136243402,-4.758518361770783,-4.698650052237158,-4.518501450562942,-4.475014660929976,-4.333459600636542,-4.288463570802028,-4.20211581233258,-4.128171939938274,-4.105210821654212,-4.084320548809816,-4.02154123992554,-3.9521287292076726,-3.9451356040792134,-3.7937236124343423,-3.7241217292813467,-3.611291405487535,-3.6011159293552275,-3.591188319062267,-3.5693351259852304,-3.4910744992892146,-3.3812311381903557,-3.16711540153443,-3.0434798454716088,-2.9823932801814586,-2.944953881603248,-2.7573476292875805,-2.7190961896111245,-2.7035325780458277,-2.621201093112602,-2.617191825556495,-2.5852414284002743,-2.5649736746547123,-2.5562162103607053,-2.5505924385214906,-2.535074594447661,-2.526823486893349,-2.498883452466276,-2.476443355682547,-2.4372675631322296,-2.433856378375414,-2.378014274986937,-2.3733488660573188,-2.347467816757476,-2.3205109560015282,-2.3078212572848007,-2.2958401766037646,-2.157736849825041,-2.1101508226741994,-2.0827510736239714,-2.0756584931238176,-2.0437476784616084,-2.036540255069368,-2.0339994261836614,-2.0234282413556137,-2.0031451971812,-1.9739422759521092,-1.9569909481610206,-1.95699094816102,-1.9391728367153394,-1.9365912265792582,-1.9082233215558886,-1.9053910190760242,-1.8068811099554454,-1.8039724991660155,-1.7641032158961056,-1.7363022769192331,-1.735812673449583,-1.6974819108549228,-1.648695242125025,-1.630193808706228,-1.6279807476028214,-1.6102961968529752,-1.5872500108314993,-1.569906749620453,-1.5441957882305943,-1.5420375706252154,-1.534844935292413,-1.5252864412430047,-1.5098491014308142,-1.503485994995587,-1.5002864366910922,-1.4779795486823604,-1.466725060723624,-1.461868231183162,-1.4352944297783452,-1.4352944297783443,-1.4110697295153805,-1.4110697295153796,-1.3987455744131747</t>
  </si>
  <si>
    <t>0.0657494068145752,1.1282174587249756,1.9062583446502686,2.1888177394866943,2.282564640045166,2.4231860637664795,2.6106793880462646,2.6731772422790527,2.7200522422790527,2.891920804977417,2.923170804977417,3.0012919902801514,3.2825331687927246,3.423153877258301,3.5950241088867188,3.7668933868408203,3.7981419563293457,3.829392671585083,4.079384803771973,4.1106321811676025,4.251254558563232,4.360625982284546,4.56374454498291,4.813735485076904,4.985605478286743,5.016855478286743,5.126225709915161,5.438715696334839,5.626211404800415,5.657459259033203,5.6887078285217285,5.719958066940308,5.798080921173096,5.938699960708618,6.032447338104248,6.141820192337036,6.454309463500977,6.9855427742004395,7.4530534744262695,7.828043699264526,8.24990463256836,8.609268188476562,8.781138181686401,9.515490055084229,9.624861478805542,9.906101703643799,10.24984097480774,10.781075477600098,11.29668402671814,12.28102731704712,12.687264680862427,12.82788610458374,14.155969381332397,15.96841287612915,17.530864238739014,20.077659606933594,20.70263957977295,20.84325909614563,22.374462127685547,23.030691862106323,24.093158721923828,24.155656814575195,24.546268463134766,25.437520742416382,25.59376573562622,27.23434019088745,30.093624591827393,30.234246253967285,30.82797646522522,31.281088829040527,34.98425483703613,40.10909295082092,49.06193780899048,52.92119288444519,53.593045473098755,53.62429475784302,55.84297513961792,57.7335410118103,65.87391233444214,72.06121850013733,90.73417472839355,97.98394751548767,114.71779870986938,132.96722888946533,168.20238661766052,173.79596185684204,178.24894642829895,185.99870324134827,200.68574333190918,245.74876189231873,248.48305201530457,261.2326514720917,278.68718338012695,287.0469048023224,289.84369254112244,291.4686415195465,318.35842537879944,320.28023982048035,334.687424659729,378.2641854286194,386.70313835144043,395.49973821640015,420.31177616119385,473.4058566093445,480.31189036369324,529.7967753410339,530.6873731613159,571.4372572898865,625.0145964622498,649.9210727214813</t>
  </si>
  <si>
    <t>1,30,52,60,63,67,72,74,75,80,81,83,91,95,100,105,106,107,114,115,119,122,128,135,140,141,144,153,158,159,160,161,163,167,170,173,182,197,210,221,233,243,248,269,272,280,290,305,320,348,360,364,402,453,498,570,588,592,635,654,685,687,698,723,727,773,854,858,875,888,993,1139,1393,1503,1522,1523,1586,1640,1872,2048,2580,2786,3264,3784,4785,4944,5071,5291,5708,6987,7066,7430,7928,8165,8244,8291,9058,9112,9522,10764,11004,11253,11959,13471,13668,15078,15103,16259,17782,18491</t>
  </si>
  <si>
    <t>00:58.9</t>
  </si>
  <si>
    <t>12:38.7</t>
  </si>
  <si>
    <t>-1.3360270865970965,-1.3360270865970965,-1.3360270865970965,-1.3360270865970965,-1.3360270865970965,-1.3360270865970965,-1.3360270865970965,-1.3360270865970965,-1.3360270865970965,-1.3360270865970965,-1.3360270865970965,-1.3360270865970965,-1.3360270865970965,-1.3360270865970965,-1.3360270865970965,-1.3360270865970965,-1.3360270865970965,-1.3360270865970965,-1.3360270865970965,-1.3360270865970965,-1.3360270865970965,-1.3360270865970965,-1.3360270865970965,-1.3360270865970965,-1.3360270865970965,-1.3360270865970965,-1.3360270865970965,-1.3360270865970965,-1.3360270865970965,-1.3360270865970965</t>
  </si>
  <si>
    <t>940227583159303206173621846584166509819692232648987471356710,940227583159303206173621846584166509819692232648987471356710,940227583159303206173621846584166509819692232648987471356710,940227583159303206173621846584166509819692232648987471356710,940227583159303206173621846584166509819692232648987471356710,940227583159303206173621846584166509819692232648987471356710,940227583159303206173621846584166509819692232648987471356710,940227583159303206173621846584166509819692232648987471356710,940227583159303206173621846584166509819692232648987471356710,940227583159303206173621846584166509819692232648987471356710,940227583159303206173621846584166509819692232648987471356710,940227583159303206173621846584166509819692232648987471356710,940227583159303206173621846584166509819692232648987471356710,940227583159303206173621846584166509819692232648987471356710,940227583159303206173621846584166509819692232648987471356710,940227583159303206173621846584166509819692232648987471356710,940227583159303206173621846584166509819692232648987471356710,940227583159303206173621846584166509819692232648987471356710,940227583159303206173621846584166509819692232648987471356710,940227583159303206173621846584166509819692232648987471356710,940227583159303206173621846584166509819692232648987471356710,940227583159303206173621846584166509819692232648987471356710,940227583159303206173621846584166509819692232648987471356710,940227583159303206173621846584166509819692232648987471356710,940227583159303206173621846584166509819692232648987471356710,940227583159303206173621846584166509819692232648987471356710,940227583159303206173621846584166509819692232648987471356710,940227583159303206173621846584166509819692232648987471356710,940227583159303206173621846584166509819692232648987471356710,940227583159303206173621846584166509819692232648987471356710</t>
  </si>
  <si>
    <t>-7.495394655616481,-7.0924953359129095,-6.477303067696477,-6.409968422087396,-6.394900050407218,-5.288066458261899,-5.193351042828441,-5.039715254624455,-4.964507464649031,-4.924002421123562,-4.879646176064786,-4.811015865789704,-4.770302310189918,-4.689648074107661,-4.603628286369474,-4.538761277582665,-4.457364228149742,-4.4371280123043295,-4.403470504387982,-4.403307890287104,-4.284806635783061,-4.257097579814901,-4.245463434409066,-4.1313439616252685,-4.119895319575814,-4.044696675103717,-3.9490204115,-3.9317987618376153,-3.8110923974824606,-3.8020849315398833,-3.792936403538001,-3.7732255345396317,-3.770900030968277,-3.748152086830357,-3.686798612480265,-3.651862389480153,-3.63104338926955,-3.6044884544273073,-3.597164235527861,-3.4502153453621047,-3.3304561448951038,-3.2542643150040984,-3.2329982480348116,-3.228590624929236,-3.1877860532927276,-3.135848170308491,-3.1167446428815704,-3.0774909212036143,-3.0635352892456824,-3.0456142397933395,-2.998993522199429,-2.9964958676155673,-2.989860709781129,-2.9783039197408323,-2.9699892642442416,-2.9249533645417825,-2.78636979880787,-2.719276336266121,-2.573894906198869,-2.5671390239656224,-2.567002215476018,-2.483993059222766,-2.4783196489107806,-2.4447962343728764,-2.423453209600148,-2.4090610774033294,-2.3612797888863026,-2.3344703881697586,-2.30864662506598,-2.2843542628375944,-2.2833715375865875,-2.2698649759016893,-2.2659879836212222,-2.2486368300986284,-2.2332142983155068,-2.1976840329267713,-2.169370108295559,-2.1393616924755934,-2.137057396375187,-2.125556153394929,-2.1255561533949283,-2.116438211300837,-2.1164382113008364,-2.112572287290941,-2.082737352508848,-2.076801759009229,-1.9757170283346488,-1.9634227622822462,-1.929120483972096,-1.8547466670530448,-1.8346480020666383,-1.778222797700598,-1.7514622783620066,-1.7505552196222873,-1.7377411670840526,-1.7255052286135624,-1.658831890532627,-1.6439380210380339,-1.6327102233277997,-1.6137485300311505,-1.5830552454027111,-1.5644921960035092,-1.5463126201348776,-1.5087504012835375,-1.5028219113112962,-1.4996423116586757,-1.4927040176222897,-1.4433967633500506,-1.3941787707863216,-1.3882778136753695,-1.3747739452048287,-1.3736633294893856,-1.369983381513499,-1.3699833815134985,-1.3527270840070327,-1.3527270840070322,-1.3360270865970965</t>
  </si>
  <si>
    <t>0.06467556953430176,0.17403841018676758,0.9395706653594971,1.158296823501587,1.7051053047180176,1.7363502979278564,1.7832231521606445,2.1873936653137207,2.4373648166656494,2.5467302799224854,2.796696901321411,2.9373059272766113,3.405999183654785,3.4841153621673584,3.6559693813323975,4.030924081802368,4.062169313430786,4.202779769897461,4.2496466636657715,4.483994007110596,4.655848026275635,4.93706488609314,5.124542236328125,5.187040567398071,5.57761549949646,5.655728578567505,6.296278238296509,6.327523231506348,6.608739376068115,7.0930562019348145,7.202418804168701,7.686735391616821,7.7179834842681885,7.749229431152344,8.217922687530518,8.49914002418518,8.74910831451416,8.88971734046936,9.374035358428955,9.624004602432251,10.26455307006836,10.983216762542725,11.748750686645508,12.092458009719849,12.311182498931885,13.514166355133057,13.82662558555603,15.857633113861084,15.966994285583496,16.060734272003174,16.59191918373108,16.93562912940979,18.091740608215332,18.638550281524658,19.513447999954224,19.84153175354004,20.216487407684326,20.778918504714966,21.372597694396973,22.434970140457153,23.76293683052063,25.30962634086609,27.184401273727417,28.028051614761353,28.059297800064087,28.4498770236969,28.559237480163574,36.887300968170166,37.293501138687134,37.60596799850464,38.59022235870361,38.66833829879761,41.339893102645874,45.02695155143738,46.4955267906189,47.57352161407471,47.93285584449768,48.41717028617859,49.62015128135681,53.96338176727295,56.41621279716492,57.9785258769989,60.65008020401001,61.13439917564392,61.33749866485596,63.68186616897583,64.4317786693573,67.2751874923706,68.35318207740784,69.22807765007019,69.85300374031067,69.99361181259155,70.99349164962769,78.4613471031189,93.06897568702698,106.76509094238281,131.4100263118744,143.09612703323364,155.67274689674377,158.92235732078552,160.34406232833862,173.32815670967102,175.40603351593018,189.48352313041687,195.4984278678894,199.06050157546997,199.51357340812683,200.20099091529846,201.21649360656738,216.54278373718262,219.35494828224182,224.9480276107788,248.6184697151184,266.97564792633057,301.863765001297,331.65806341171265,670.634462594986</t>
  </si>
  <si>
    <t>1,3,25,31,47,48,49,61,68,71,78,82,95,97,102,113,114,118,119,126,131,139,144,146,157,159,177,178,186,200,203,217,218,219,232,240,247,251,265,272,290,311,333,343,349,383,392,450,453,456,471,481,514,530,555,564,575,591,608,638,676,720,774,798,799,810,813,1051,1063,1072,1100,1102,1179,1285,1327,1358,1368,1382,1416,1540,1610,1655,1731,1745,1751,1817,1838,1919,1950,1975,1993,1997,2026,2240,2658,3049,3752,4087,4447,4540,4581,4952,5011,5412,5584,5687,5700,5720,5749,6188,6268,6429,7105,7631,8634,9484,19177</t>
  </si>
  <si>
    <t>36:04.4</t>
  </si>
  <si>
    <t>47:45.5</t>
  </si>
  <si>
    <t>-1.3042362479201137,-1.3042362479201137,-1.3042362479201137,-1.3042362479201137,-1.3042362479201137,-1.3042362479201137,-1.3042362479201137,-1.3042362479201137,-1.3042362479201137,-1.3042362479201137,-1.3042362479201137,-1.3042362479201137,-1.3042362479201137,-1.3042362479201137,-1.3042362479201137,-1.3042362479201137,-1.3042362479201137,-1.3042362479201137,-1.3042362479201137,-1.3042362479201137,-1.3042362479201137,-1.3042362479201137,-1.3042362479201137,-1.3042362479201137,-1.3042362479201137,-1.3042362479201137,-1.3042362479201137,-1.3042362479201137,-1.3042362479201137,-1.3042362479201137</t>
  </si>
  <si>
    <t>134766678983763822458037809747067390564222210837835255479851,134766678983763822458037809747067390564222210837835255479851,134766678983763822458037809747067390564222210837835255479851,134766678983763822458037809747067390564222210837835255479851,134766678983763822458037809747067390564222210837835255479851,134766678983763822458037809747067390564222210837835255479851,134766678983763822458037809747067390564222210837835255479851,134766678983763822458037809747067390564222210837835255479851,134766678983763822458037809747067390564222210837835255479851,134766678983763822458037809747067390564222210837835255479851,134766678983763822458037809747067390564222210837835255479851,134766678983763822458037809747067390564222210837835255479851,134766678983763822458037809747067390564222210837835255479851,134766678983763822458037809747067390564222210837835255479851,134766678983763822458037809747067390564222210837835255479851,134766678983763822458037809747067390564222210837835255479851,134766678983763822458037809747067390564222210837835255479851,134766678983763822458037809747067390564222210837835255479851,134766678983763822458037809747067390564222210837835255479851,134766678983763822458037809747067390564222210837835255479851,134766678983763822458037809747067390564222210837835255479851,134766678983763822458037809747067390564222210837835255479851,134766678983763822458037809747067390564222210837835255479851,134766678983763822458037809747067390564222210837835255479851,134766678983763822458037809747067390564222210837835255479851,134766678983763822458037809747067390564222210837835255479851,134766678983763822458037809747067390564222210837835255479851,134766678983763822458037809747067390564222210837835255479851,134766678983763822458037809747067390564222210837835255479851,134766678983763822458037809747067390564222210837835255479851</t>
  </si>
  <si>
    <t>-8.64094318296243,-7.752037132649647,-7.434223604843986,-7.392409390243346,-7.114741914118841,-7.00768447213917,-7.004800006033805,-6.486951880250095,-6.462325801380938,-6.139443892872438,-5.988677043375689,-5.875797451259027,-5.620890128159009,-5.475655046864708,-5.440611989990238,-5.334172863308732,-5.2867788431423595,-5.259793027471432,-5.230757054465859,-5.116884737139358,-5.006512754298326,-4.912691821100948,-4.870227267335355,-4.856257566674346,-4.659100627085735,-4.566156664277163,-4.538868441478208,-4.5325954728380875,-4.423399964004472,-4.297674624362817,-4.270587891162877,-4.21750194871274,-4.193364879554614,-4.162351638363203,-4.124287508644173,-4.113033210064655,-4.0959094028019605,-4.020632401359888,-3.9586940206226013,-3.9410238258082995,-3.9248301880877863,-3.901829438510755,-3.8693858647732,-3.795771406582118,-3.7879699052705136,-3.7565422120678003,-3.7331152744485148,-3.73270501148008,-3.6983809773491245,-3.598137362521691,-3.5924749192786853,-3.486912476718724,-3.4850211412150545,-3.431878202551659,-3.371239777318565,-3.332316314007834,-3.2812306009760226,-3.270934574893589,-3.2240765094092545,-3.2137429927005816,-3.173288047140088,-3.1598660845100683,-3.0800047104623003,-2.932354826167609,-2.831345385196298,-2.751509440553959,-2.745638101761138,-2.7042229087097804,-2.6747953311639847,-2.6157351184265636,-2.517887364976804,-2.4922969114985443,-2.3871511621519126,-2.3674806624642617,-2.332226246299181,-2.329860605458637,-2.309758470905692,-2.2410711254290225,-2.185006820389023,-2.0944629553583263,-2.092727716667908,-2.053436703283185,-2.049243987949775,-2.034039345768159,-2.0289148049297845,-1.993430031600537,-1.9544635216010222,-1.8995715827902873,-1.8822405266067084,-1.8727966550149961,-1.8472929129919482,-1.8221549372101404,-1.7516076411369614,-1.7407051378310252,-1.713177791831183,-1.6943777102451936,-1.689053407179689,-1.6423698721368787,-1.6320150107343645,-1.6055979907001303,-1.5897596598082953,-1.5882099128011133,-1.5881481567451783,-1.5876776834566488,-1.5703548709443906,-1.567453491743493,-1.563431144548704,-1.5568878634997059,-1.535626900802872,-1.5282108496087936,-1.4984976164114003,-1.4416721803584305,-1.433166538710861,-1.4108006489376876,-1.4100103756107871,-1.3965575534398822,-1.3878257883926572,-1.3852739488874881,-1.315041993480007,-1.3053726481238266,-1.3053726481238255,-1.3042362479201144,-1.3042362479201137</t>
  </si>
  <si>
    <t>0.06578445434570312,0.6751139163970947,0.8782210350036621,0.9563405513763428,1.221944808959961,1.3938062191009521,1.5031728744506836,1.5344202518463135,1.7375309467315674,1.7687766551971436,1.8156483173370361,2.192856788635254,2.4115896224975586,2.895927667617798,3.0677874088287354,3.0990352630615234,3.28652024269104,3.380262851715088,3.489628314971924,3.5989956855773926,3.6614904403686523,3.7396090030670166,3.8021035194396973,4.083331346511841,4.114579439163208,4.255203485488892,4.708282232284546,4.8176493644714355,4.911391258239746,4.95826530456543,5.411351680755615,5.489470720291138,5.91131329536438,5.9425599575042725,5.973809719085693,6.051927804946899,6.286283493041992,6.395650386810303,6.567510366439819,6.598758220672607,6.645630598068237,6.708124876022339,6.848738670349121,7.020601511001587,7.083096265792847,7.504938125610352,8.957947254180908,9.80163288116455,9.942244291305542,9.989116907119751,10.051610946655273,10.410958528518677,10.58281946182251,10.660938262939453,11.06716537475586,11.348384857177734,11.488998889923096,11.660860776901245,11.738978147506714,12.02020788192749,12.238938570022583,13.004504203796387,13.363850355148315,13.676326513290405,13.816939353942871,14.129415512084961,14.754365682601929,15.176207304000854,15.988643169403076,16.379238605499268,16.769832611083984,17.98848557472229,18.050981760025024,20.707022666931152,20.738269090652466,22.128785371780396,25.300410270690918,26.597183227539062,27.159638166427612,29.03449010848999,29.44070792198181,29.90942096710205,30.378134965896606,31.721779108047485,34.36219620704651,34.67467164993286,37.45570111274719,37.940037965774536,41.42413878440857,43.04901623725891,45.017606019973755,51.56396412849426,68.98446702957153,73.42161774635315,78.51496505737305,78.85868811607361,88.1235830783844,109.38753199577332,111.99670243263245,122.0115373134613,134.33708882331848,143.78946924209595,149.02343106269836,152.3512933254242,162.33488130569458,180.16160202026367,185.50493693351746,220.04908299446106,233.01492834091187,250.4823830127716,306.08805441856384,319.0871891975403,326.3523304462433,327.7584853172302,334.9298825263977,335.64858651161194,347.99151277542114,382.91106271743774,393.6915943622589,404.3471338748932,435.8137879371643,468.1241354942322,497.8409061431885</t>
  </si>
  <si>
    <t>1,17,23,25,33,38,41,42,48,49,50,61,67,81,86,87,92,95,98,101,103,105,107,115,116,120,133,136,139,140,153,155,166,167,168,170,176,179,184,185,186,188,192,197,199,211,253,277,281,282,284,294,299,301,313,321,325,330,332,340,346,368,378,387,391,400,418,430,453,464,475,510,512,588,589,628,719,756,772,825,837,850,864,902,977,986,1065,1079,1179,1225,1282,1469,1966,2093,2238,2248,2512,3119,3194,3481,3832,4102,4251,4347,4632,5143,5295,6280,6651,7148,8734,9105,9313,9353,9558,9579,9933,10930,11238,11543,12441,13364,14213</t>
  </si>
  <si>
    <t>44:46.1</t>
  </si>
  <si>
    <t>56:20.2</t>
  </si>
  <si>
    <t>-1.6392906492448043,-1.6392906492448043,-1.6392906492448043,-1.6392906492448043,-1.6392906492448043,-1.6392906492448043,-1.6392906492448043,-1.6392906492448043,-1.6392906492448043,-1.6392906492448043,-1.6392906492448043,-1.6392906492448043,-1.6392906492448043,-1.6392906492448043,-1.6392906492448043,-1.6392906492448043,-1.6392906492448043,-1.6392906492448043,-1.6392906492448043,-1.6392906492448043,-1.6392906492448043,-1.6392906492448043,-1.6392906492448043,-1.6392906492448043,-1.6392906492448043,-1.6392906492448043,-1.6392906492448043,-1.6392906492448043,-1.6392906492448043,-1.6392906492448043</t>
  </si>
  <si>
    <t>426576134756676180508200450924801547282631014738433627835002,426576134756676180508200450924801547282631014738433627835002,426576134756676180508200450924801547282631014738433627835002,426576134756676180508200450924801547282631014738433627835002,426576134756676180508200450924801547282631014738433627835002,426576134756676180508200450924801547282631014738433627835002,426576134756676180508200450924801547282631014738433627835002,426576134756676180508200450924801547282631014738433627835002,426576134756676180508200450924801547282631014738433627835002,426576134756676180508200450924801547282631014738433627835002,426576134756676180508200450924801547282631014738433627835002,426576134756676180508200450924801547282631014738433627835002,426576134756676180508200450924801547282631014738433627835002,426576134756676180508200450924801547282631014738433627835002,426576134756676180508200450924801547282631014738433627835002,426576134756676180508200450924801547282631014738433627835002,426576134756676180508200450924801547282631014738433627835002,426576134756676180508200450924801547282631014738433627835002,426576134756676180508200450924801547282631014738433627835002,426576134756676180508200450924801547282631014738433627835002,426576134756676180508200450924801547282631014738433627835002,426576134756676180508200450924801547282631014738433627835002,426576134756676180508200450924801547282631014738433627835002,426576134756676180508200450924801547282631014738433627835002,426576134756676180508200450924801547282631014738433627835002,426576134756676180508200450924801547282631014738433627835002,426576134756676180508200450924801547282631014738433627835002,426576134756676180508200450924801547282631014738433627835002,426576134756676180508200450924801547282631014738433627835002,426576134756676180508200450924801547282631014738433627835002</t>
  </si>
  <si>
    <t>-7.638860673503164,-7.288644891934486,-7.056145771775634,-6.0231413668398055,-5.98735640089778,-5.80962531329184,-5.730212943839546,-5.674659626043585,-5.470417795716809,-5.297020929554731,-5.22770994223271,-5.010110740717801,-4.850815073707155,-4.735045595617521,-4.661388927588877,-4.635411403898803,-4.558439257056807,-4.5080008717035165,-4.454250596469936,-4.417630623069464,-4.313591098879224,-4.304783491726412,-4.296967581578059,-4.165880673498672,-4.148962746077823,-4.099104822573343,-4.073890410604959,-4.018474311426259,-3.9976892005841047,-3.9422785189535117,-3.924027846589689,-3.859429402238002,-3.8276042778738915,-3.7830665257353155,-3.5514910193482385,-3.4847481007106405,-3.4847481007106396,-3.4652521603037356,-3.327215967407168,-3.3228433191926987,-3.3027109630066906,-3.3022324448445364,-3.2952838406504434,-3.2750515919885355,-3.2534697179474303,-3.21818943125501,-3.2147517909034447,-3.1974048210594654,-3.1720730424530004,-3.149370569859831,-3.120872295026324,-3.113022933236205,-3.1010532443363807,-3.0260402695313497,-2.9382559780236677,-2.8609105935017785,-2.806625367415356,-2.7642686971799617,-2.750426965049688,-2.7126394611784392,-2.710499287696391,-2.6480154325401584,-2.6253388294393125,-2.6221030223408044,-2.5625191236109286,-2.543851270329335,-2.538597142442017,-2.5276253039472323,-2.4937401771355043,-2.493132379150748,-2.4080750285575494,-2.3983728886568287,-2.385209661997253,-2.383858585230037,-2.315146949727386,-2.315146949727385,-2.3128207164810655,-2.2352519068349133,-2.205162641269833,-2.1992916046826787,-2.1857942271580364,-2.183916377429205,-2.1424069651506854,-2.140684123876806,-1.9465411712052967,-1.9388187329983766,-1.896584988932516,-1.8868684597141732,-1.8650420622089923,-1.841348614750929,-1.8413486147509288,-1.8413486147509275,-1.8155043984601928,-1.7201277494962612,-1.6933149097098656,-1.6866720711823948,-1.6805681191854716,-1.6805681191854713,-1.6392906492448056,-1.6392906492448047,-1.6392906492448043</t>
  </si>
  <si>
    <t>0.06249690055847168,0.45635414123535156,0.7063441276550293,1.3781943321228027,3.2240774631500244,3.28657603263855,3.8490545749664307,4.067795276641846,4.4584057331085205,4.52090311050415,4.942761421203613,4.989634275436401,5.161503791809082,5.302122354507446,5.6146111488342285,5.723981857299805,5.80210280418396,6.364581823348999,6.848937034606934,6.98955774307251,7.302044868469238,7.723904371261597,7.973893165588379,8.19263505935669,8.442626476287842,8.536372184753418,8.583245038986206,8.645742177963257,8.895732641220093,9.067600727081299,9.176971912384033,9.395713090896606,9.536333084106445,9.598830699920654,9.926943302154541,10.067561864852905,10.536294221878052,10.598793983459473,11.645625829696655,12.489343404769897,12.879954099655151,13.098694562911987,13.192441940307617,13.270562648773193,13.301812410354614,13.411188840866089,13.520556926727295,13.989285230636597,14.192402124404907,14.333022117614746,14.661134004592896,15.567349195480347,16.05170512199402,17.536022186279297,18.426613569259644,18.98909068107605,19.3328275680542,22.629577159881592,27.05127787590027,27.707502365112305,30.863630533218384,31.566727876663208,33.05104470252991,34.17600107192993,34.34787130355835,34.4103684425354,34.73848056793213,35.75406503677368,36.254045486450195,38.62895345687866,39.113311767578125,40.59762692451477,42.160067319869995,42.41005730628967,42.64442276954651,46.956756353378296,49.40978503227234,51.28471231460571,52.1284294128418,54.940820932388306,56.659504890441895,57.050113677978516,57.26885628700256,57.8938307762146,57.97195339202881,62.79989171028137,77.37745094299316,95.47049903869629,96.50170731544495,98.57975268363953,120.28203535079956,125.73494791984558,135.31270265579224,135.59394001960754,136.32828760147095,140.09376573562622,160.8585865497589,275.6510043144226,310.8900203704834,319.1715760231018,340.9988532066345</t>
  </si>
  <si>
    <t>1,11,18,37,89,91,107,113,124,126,138,139,144,148,157,160,162,178,192,196,205,217,224,230,237,240,241,243,250,255,258,264,268,270,279,283,296,298,328,352,363,369,372,374,375,378,381,394,400,404,413,439,452,494,519,535,545,638,763,782,871,891,933,965,970,972,981,1010,1024,1092,1106,1148,1193,1200,1207,1329,1399,1452,1476,1556,1605,1616,1622,1640,1642,1779,2194,2711,2740,2799,3416,3571,3841,3849,3870,3977,4567,7831,8830,9065,9683</t>
  </si>
  <si>
    <t>46:15.7</t>
  </si>
  <si>
    <t>57:57.0</t>
  </si>
  <si>
    <t>-1.6115183830951514,-1.6115183830951514,-1.6115183830951514,-1.6115183830951514,-1.6115183830951514,-1.6115183830951514,-1.6115183830951514,-1.6115183830951514,-1.6115183830951514,-1.6115183830951514,-1.6115183830951514,-1.6115183830951514,-1.6115183830951514,-1.6115183830951514,-1.6115183830951514,-1.6115183830951514,-1.6115183830951514,-1.6115183830951514,-1.6115183830951514,-1.6115183830951514,-1.6115183830951514,-1.6115183830951514,-1.6115183830951514,-1.6115183830951514,-1.6115183830951514,-1.6115183830951514,-1.6115183830951514,-1.6115183830951514,-1.6115183830951514,-1.6115183830951514</t>
  </si>
  <si>
    <t>46232133593965532639177569594049910588944103112684698458845,46232133593965532639177569594049910588944103112684698458845,46232133593965532639177569594049910588944103112684698458845,46232133593965532639177569594049910588944103112684698458845,46232133593965532639177569594049910588944103112684698458845,46232133593965532639177569594049910588944103112684698458845,46232133593965532639177569594049910588944103112684698458845,46232133593965532639177569594049910588944103112684698458845,46232133593965532639177569594049910588944103112684698458845,46232133593965532639177569594049910588944103112684698458845,46232133593965532639177569594049910588944103112684698458845,46232133593965532639177569594049910588944103112684698458845,46232133593965532639177569594049910588944103112684698458845,46232133593965532639177569594049910588944103112684698458845,46232133593965532639177569594049910588944103112684698458845,46232133593965532639177569594049910588944103112684698458845,46232133593965532639177569594049910588944103112684698458845,46232133593965532639177569594049910588944103112684698458845,46232133593965532639177569594049910588944103112684698458845,46232133593965532639177569594049910588944103112684698458845,46232133593965532639177569594049910588944103112684698458845,46232133593965532639177569594049910588944103112684698458845,46232133593965532639177569594049910588944103112684698458845,46232133593965532639177569594049910588944103112684698458845,46232133593965532639177569594049910588944103112684698458845,46232133593965532639177569594049910588944103112684698458845,46232133593965532639177569594049910588944103112684698458845,46232133593965532639177569594049910588944103112684698458845,46232133593965532639177569594049910588944103112684698458845,46232133593965532639177569594049910588944103112684698458845</t>
  </si>
  <si>
    <t>-7.835299510405065,-7.765295188487548,-7.74424747882545,-7.732573052662566,-7.707887767799707,-7.115555198180363,-6.960916643405985,-6.914768097966248,-6.822840795087869,-6.679553808884698,-6.605690830874716,-6.452532043218585,-6.301159644061916,-6.296032802378687,-6.253651307253412,-5.94796699221,-5.780611350630991,-5.653013633390466,-5.62986569228591,-5.5721144942606875,-5.430234723036496,-5.322480686237422,-5.2196301955763165,-5.0320197791426295,-4.941401108350753,-4.847922156016208,-4.701801167057894,-4.687365514196815,-4.5896620243500434,-4.478786931498843,-4.478773842748714,-4.385134808868539,-4.2504548783877985,-4.213252912824627,-4.003246517485669,-3.9962727499135884,-3.9905736839049624,-3.9311376234440347,-3.8179614647991147,-3.718741429644877,-3.712383664347047,-3.7051544778429166,-3.5950351828417992,-3.591104791944278,-3.5124073469903414,-3.510930030285026,-3.4286378528549433,-3.3504413067122685,-3.3317438121533103,-3.2290526683708474,-3.113501272595276,-3.1084007880468465,-3.0908020138509147,-3.0419796166855053,-3.0017496473404215,-2.9928777384764715,-2.9613583216127846,-2.9243163236683523,-2.8909988607296375,-2.881092529122232,-2.8386571943276526,-2.7524357616647084,-2.7098588994496553,-2.687204112233367,-2.6872041122333665,-2.65350440087454,-2.601876564590272,-2.572496416713656,-2.52795316666572,-2.513842290019279,-2.513800895333681,-2.509875910634151,-2.501119884773534,-2.4700475052265696,-2.4394730824053883,-2.407866694700644,-2.369096263276789,-2.3521638798356097,-2.2978468890049832,-2.258070236681135,-2.254584550639094,-2.224039961619321,-2.2206949926197725,-2.202610505944596,-2.1800115343229907,-2.1800115343229898,-2.157211232299225,-2.150432901972858,-2.138538476062916,-2.136410772521472,-2.135806996277795,-2.085079722254722,-2.084981443500652,-2.0405752869856215,-2.040211413018139,-2.038565748509181,-2.0381451302781124,-2.002241983118057,-1.984449102777998,-1.9826840456915724,-1.9731053628006725,-1.9347042189560648,-1.9347042189560646,-1.915032250198898,-1.8893355415987927,-1.883673129705967,-1.826083207460075,-1.8260832074600737,-1.8118435702612203,-1.7841646142062504,-1.769737644899921,-1.7697376448999207,-1.758026008710868,-1.7497269407544953,-1.7497269407544944,-1.749726940754494,-1.7435045681073738,-1.7251763148037296,-1.7232473948692968,-1.7232473948692966,-1.7154100079782482,-1.641283524598193,-1.6412835245981927,-1.638844817058319,-1.6388448170583187,-1.6388448170583176,-1.6116003481120231,-1.6115183830951523,-1.6115183830951514</t>
  </si>
  <si>
    <t>0.06571412086486816,0.9562969207763672,1.1281647682189941,1.237534999847412,1.4406490325927734,1.5500211715698242,1.6593892574310303,1.753136157989502,1.8625047206878662,2.114745616912842,2.2553632259368896,2.2866122722625732,2.5366013050079346,2.6303465366363525,2.6772191524505615,2.708467960357666,2.8803346157073975,3.2865655422210693,3.5678021907806396,3.9896562099456787,4.052154541015625,4.130277633666992,4.442761182785034,4.72399640083313,4.89586329460144,5.255222797393799,5.364592552185059,5.552088499069214,5.833319187164307,5.927064895629883,6.067683935165405,6.208303213119507,6.395792722702026,6.66140604019165,6.895769834518433,7.005139112472534,7.598862886428833,7.630109071731567,7.958219766616821,8.27070426940918,8.583190202713013,8.6300630569458,8.661311626434326,8.91129994392395,9.051918029785156,9.19253659248352,9.395652055740356,10.098743915557861,10.614344835281372,10.83308458328247,11.708044290542603,12.176769495010376,12.31738805770874,12.770491123199463,12.801741123199463,12.832989692687988,12.973607301712036,13.254845142364502,13.817317962646484,13.864189863204956,13.895439624786377,14.457913160324097,15.301623821258545,15.645356178283691,16.254707098007202,16.364073514938354,19.910780429840088,20.301387786865234,20.64512348175049,22.160674333572388,23.316869974136353,24.754300355911255,27.097940921783447,27.379178047180176,27.691663026809692,30.863388299942017,31.59772753715515,31.910215139389038,33.25390028953552,35.910024881362915,36.7068612575531,37.58182072639465,38.64427161216736,40.503559589385986,46.59702014923096,47.8313364982605,53.40919852256775,68.28349566459656,69.04908514022827,71.65834045410156,72.15831351280212,74.86131048202515,82.45470309257507,84.86083912849426,95.62595438957214,95.65720558166504,97.32900214195251,100.36010718345642,101.09444737434387,108.29723286628723,111.26584148406982,116.65621304512024,135.93657732009888,150.9515438079834,158.91994380950928,170.638179063797,171.99749279022217,185.48127794265747,218.13609218597412,219.99989366531372,227.98662519454956,244.392156124115,248.53260397911072,257.4072091579437,285.3434827327728,331.82581615448,383.01394391059875,404.74736428260803,411.7001848220825,443.49566292762756,448.62043619155884,455.6670036315918,485.931298494339,510.7270860671997,512.7894942760468,519.1173422336578,542.0850818157196,589.2236385345459,621.2378568649292</t>
  </si>
  <si>
    <t>1,25,30,33,39,42,45,48,51,58,62,63,70,73,74,75,80,92,100,112,114,116,125,133,138,148,151,156,164,167,171,175,180,188,195,198,215,216,225,234,243,244,245,252,256,260,266,286,301,307,332,345,349,362,363,364,368,376,392,393,394,410,434,444,461,464,566,577,587,630,663,704,771,779,788,878,899,908,946,1022,1045,1070,1100,1153,1326,1361,1520,1944,1966,2040,2054,2131,2349,2418,2725,2726,2774,2860,2881,3085,3170,3323,3875,4303,4532,4866,4905,5289,6222,6275,6503,6973,7092,7345,8144,9469,10929,11549,11746,12654,12801,13002,13866,14571,14630,14812,15469,16817,17731</t>
  </si>
  <si>
    <t>09:37.6</t>
  </si>
  <si>
    <t>21:16.6</t>
  </si>
  <si>
    <t>-1.6048118423637447,-1.6048118423637447,-1.6048118423637447,-1.6048118423637447,-1.6048118423637447,-1.6048118423637447,-1.6048118423637447,-1.6048118423637447,-1.6048118423637447,-1.6048118423637447,-1.6048118423637447,-1.6048118423637447,-1.6048118423637447,-1.6048118423637447,-1.6048118423637447,-1.6048118423637447,-1.6048118423637447,-1.6048118423637447,-1.6048118423637447,-1.6048118423637447,-1.6048118423637447,-1.6048118423637447,-1.6048118423637447,-1.6048118423637447,-1.6048118423637447,-1.6048118423637447,-1.6048118423637447,-1.6048118423637447,-1.6048118423637447,-1.6048118423637447</t>
  </si>
  <si>
    <t>460645758240616231592219486958262997403952551068847392417124,460645758240616231592219486958262997403952551068847392417124,460645758240616231592219486958262997403952551068847392417124,460645758240616231592219486958262997403952551068847392417124,460645758240616231592219486958262997403952551068847392417124,460645758240616231592219486958262997403952551068847392417124,460645758240616231592219486958262997403952551068847392417124,460645758240616231592219486958262997403952551068847392417124,460645758240616231592219486958262997403952551068847392417124,460645758240616231592219486958262997403952551068847392417124,460645758240616231592219486958262997403952551068847392417124,460645758240616231592219486958262997403952551068847392417124,460645758240616231592219486958262997403952551068847392417124,460645758240616231592219486958262997403952551068847392417124,460645758240616231592219486958262997403952551068847392417124,460645758240616231592219486958262997403952551068847392417124,460645758240616231592219486958262997403952551068847392417124,460645758240616231592219486958262997403952551068847392417124,460645758240616231592219486958262997403952551068847392417124,460645758240616231592219486958262997403952551068847392417124,460645758240616231592219486958262997403952551068847392417124,460645758240616231592219486958262997403952551068847392417124,460645758240616231592219486958262997403952551068847392417124,460645758240616231592219486958262997403952551068847392417124,460645758240616231592219486958262997403952551068847392417124,460645758240616231592219486958262997403952551068847392417124,460645758240616231592219486958262997403952551068847392417124,460645758240616231592219486958262997403952551068847392417124,460645758240616231592219486958262997403952551068847392417124,460645758240616231592219486958262997403952551068847392417124</t>
  </si>
  <si>
    <t>-8.36699319954195,-7.4820075057093325,-7.458813039378828,-7.454163130013211,-7.45385425455459,-6.933786716054765,-6.847696317079028,-6.821128351691695,-6.444441375482172,-6.2788892915761885,-6.251535161437644,-5.994234291664462,-5.891641748368656,-5.820945904973542,-5.797350886170672,-5.791435642389849,-5.513574292215762,-5.429093548561729,-5.412726212173449,-5.317992363277938,-5.308823681567403,-5.290314731681054,-5.208804810376298,-5.184824718792832,-5.112349479594745,-5.055780809580061,-4.96780716924599,-4.894853287881943,-4.85962601272317,-4.594278785883052,-4.534390104970349,-4.470380475277813,-4.370435885327262,-4.341252957694627,-4.191318527868309,-4.055071882571849,-4.00090401037251,-3.8885248806834745,-3.8222453085131245,-3.8074143316246873,-3.786838730453487,-3.718915311754791,-3.7153681037307598,-3.652853103835175,-3.6473288596310827,-3.6431579615366605,-3.3889129435186933,-3.3566274314563866,-3.311176624620147,-3.28201938046418,-3.2070462686940493,-3.1879375262958076,-3.186849833642873,-3.1531250566470517,-3.152024303432291,-3.1198536087768294,-3.0895640815747107,-3.043281242564259,-3.0122934883272614,-2.9732598936024655,-2.9275725402127692,-2.8774326605514786,-2.873039441738884,-2.803341567618692,-2.791009148478794,-2.7891934855051606,-2.742090806353355,-2.6449593485874305,-2.626601136697678,-2.621804881919569,-2.6207371948715066,-2.602971646591701,-2.58910617171333,-2.5843513700689793,-2.4965311795366474,-2.3846479465173145,-2.26370390057013,-2.263179330847794,-2.2448110405480515,-2.238018409221776,-2.2363272551729754,-2.2329471099735487,-2.1160584875517836,-2.1055431026114926,-2.0964869070537793,-2.0780299872017083,-2.056160841505173,-2.0465414450983337,-2.039544870421513,-1.9874616788988588,-1.9390549932420293,-1.9387351540724893,-1.9308874532730331,-1.9308874532730314,-1.9030140495974461,-1.8935973594591162,-1.8925549619981246,-1.8862330031401682,-1.8056917348647146,-1.805509501002203,-1.7930753829076564,-1.7899750917028814,-1.7494513641145917,-1.743893384728496,-1.7345393871450543,-1.7216845687612854,-1.7216845687612852,-1.715342857875005,-1.696200434151315,-1.690033116465081,-1.669890556915907,-1.6698905569159062,-1.6067131927858564,-1.606713192785856,-1.6048118423637447</t>
  </si>
  <si>
    <t>0.06490969657897949,0.17428088188171387,0.7055072784423828,0.814877986907959,0.9867467880249023,1.3617305755615234,1.7835876941680908,1.830460786819458,1.861711025238037,1.9710807800292969,2.1451292037963867,2.1763765811920166,2.3794944286346436,2.4888648986816406,2.6919806003570557,2.73885440826416,2.801352024078369,3.0044682025909424,3.254457712173462,3.332580089569092,3.3638269901275635,3.4263246059417725,3.566943645477295,3.5981945991516113,3.6763155460357666,3.9263038635253906,4.066923141479492,4.379412651062012,4.488781452178955,4.848140716552734,5.2699973583221436,5.613734245300293,5.660606861114502,6.144961357116699,6.598068952560425,7.223041772842407,8.066756248474121,8.098004579544067,8.488618612289429,8.597984075546265,9.129211664199829,9.26983094215393,9.301079273223877,9.89480471611023,10.144794940948486,10.176043510437012,10.566652059555054,11.097879886627197,11.691604852676392,12.207208395004272,13.050923347473145,13.707145690917969,14.066506385803223,14.410241603851318,14.582109928131104,15.269580602645874,15.300830841064453,15.753936529159546,16.175793170928955,16.488280534744263,16.628899097442627,17.113253355026245,17.460498332977295,17.882354974746704,19.668190002441406,20.293163776397705,20.715020656585693,21.62123465538025,22.214958667755127,23.011799573898315,25.02734088897705,26.589775323867798,27.105380296707153,28.433449268341064,28.542818784713745,29.511528968811035,30.402116775512695,32.1207959651947,33.04263138771057,35.58940029144287,42.3859920501709,49.213831663131714,49.97942519187927,51.55748414993286,53.729270219802856,57.82284879684448,59.88526272773743,61.43207335472107,61.65081334114075,63.603856801986694,69.96296811103821,72.97846698760986,74.36903405189514,83.07179474830627,85.54044270515442,93.02450442314148,95.11816692352295,96.10250115394592,106.96142411231995,108.97696423530579,129.72609853744507,145.22545289993286,156.80309414863586,176.11478805541992,189.47360610961914,221.2379059791565,226.8626720905304,239.2371563911438,254.33027625083923,259.40818905830383,297.5003502368927,319.78183579444885,338.15606689453125,362.1706898212433,412.9248321056366</t>
  </si>
  <si>
    <t>1,3,18,21,26,37,49,50,51,54,59,60,66,69,75,76,78,84,91,93,94,96,100,101,103,110,114,123,126,136,148,158,159,173,186,204,228,229,240,243,258,262,263,280,287,288,299,314,331,346,370,389,399,409,414,434,435,448,460,469,473,487,497,509,560,578,590,616,633,656,713,758,773,811,814,842,868,918,944,1017,1213,1409,1431,1476,1538,1655,1715,1759,1765,1821,2005,2091,2131,2378,2449,2664,2724,2752,3065,3123,3719,4162,4494,5046,5430,6339,6501,6856,7288,7433,8522,9159,9685,10370,11824</t>
  </si>
  <si>
    <t>57:58.6</t>
  </si>
  <si>
    <t>09:35.9</t>
  </si>
  <si>
    <t>-1.5770625452512013,-1.5770625452512013,-1.5770625452512013,-1.5770625452512013,-1.5770625452512013,-1.5770625452512013,-1.5770625452512013,-1.5770625452512013,-1.5770625452512013,-1.5770625452512013,-1.5770625452512013,-1.5770625452512013,-1.5770625452512013,-1.5770625452512013,-1.5770625452512013,-1.5770625452512013,-1.5770625452512013,-1.5770625452512013,-1.5770625452512013,-1.5770625452512013,-1.5770625452512013,-1.5770625452512013,-1.5770625452512013,-1.5770625452512013,-1.5770625452512013,-1.5770625452512013,-1.5770625452512013,-1.5770625452512013,-1.5770625452512013,-1.5770625452512013</t>
  </si>
  <si>
    <t>672090195793214054828104409916996261225945988578180022254629,672090195793214054828104409916996261225945988578180022254629,672090195793214054828104409916996261225945988578180022254629,672090195793214054828104409916996261225945988578180022254629,672090195793214054828104409916996261225945988578180022254629,672090195793214054828104409916996261225945988578180022254629,672090195793214054828104409916996261225945988578180022254629,672090195793214054828104409916996261225945988578180022254629,672090195793214054828104409916996261225945988578180022254629,672090195793214054828104409916996261225945988578180022254629,672090195793214054828104409916996261225945988578180022254629,672090195793214054828104409916996261225945988578180022254629,672090195793214054828104409916996261225945988578180022254629,672090195793214054828104409916996261225945988578180022254629,672090195793214054828104409916996261225945988578180022254629,672090195793214054828104409916996261225945988578180022254629,672090195793214054828104409916996261225945988578180022254629,672090195793214054828104409916996261225945988578180022254629,672090195793214054828104409916996261225945988578180022254629,672090195793214054828104409916996261225945988578180022254629,672090195793214054828104409916996261225945988578180022254629,672090195793214054828104409916996261225945988578180022254629,672090195793214054828104409916996261225945988578180022254629,672090195793214054828104409916996261225945988578180022254629,672090195793214054828104409916996261225945988578180022254629,672090195793214054828104409916996261225945988578180022254629,672090195793214054828104409916996261225945988578180022254629,672090195793214054828104409916996261225945988578180022254629,672090195793214054828104409916996261225945988578180022254629,672090195793214054828104409916996261225945988578180022254629</t>
  </si>
  <si>
    <t>-7.8995622187343395,-7.231910567831421,-6.987260686420438,-6.978345130411393,-6.974748519513027,-6.830361916784097,-6.6744688796048575,-6.536675693242519,-6.410704458141215,-6.310653348089522,-6.105308474383313,-5.990727856862293,-5.852254035887381,-5.782937220180847,-5.779683202646811,-5.728510775778965,-5.70495893052464,-5.478155547193767,-5.352158755108697,-5.284641080958505,-5.191494978430925,-5.0011371811455625,-4.913394045856471,-4.835261527942104,-4.788241307960143,-4.78441100231473,-4.742364006638621,-4.694856839269234,-4.562497860264787,-4.529795274383971,-4.5256697760169375,-4.374588157435734,-4.318483042438624,-4.219774380801369,-4.169350558829278,-4.015501279176759,-3.908561915512723,-3.83593791939926,-3.7643240220270964,-3.7010568820691288,-3.6904814553999894,-3.68182633160313,-3.678612686672909,-3.6705481029472167,-3.5684445946127608,-3.5065312402105313,-3.471153737521908,-3.413059777182755,-3.3986568744320262,-3.241603300243826,-3.233598325752423,-3.2246187288591024,-3.138920943626035,-3.1237493601004838,-3.096088735979401,-3.0808644316344536,-2.9735635887199963,-2.9001511551942873,-2.8901524005906936,-2.8811542932868988,-2.870673937276699,-2.8472878490649807,-2.833119828032847,-2.8159955440484867,-2.666989451633317,-2.6519350352586897,-2.611497703871283,-2.6061589257227427,-2.5701838357770974,-2.5461405764717515,-2.512853090771363,-2.4236258904822363,-2.3859062535240763,-2.377951821578938,-2.3752580488900557,-2.316456515842373,-2.2778463154861717,-2.2489399101332417,-2.2453726446690263,-2.2008899373165223,-2.194963128788148,-2.1627979099518093,-2.1168041038705914,-2.1035681152561954,-2.053643393446857,-2.029675281948169,-1.9753500495836258,-1.9439546550925935,-1.9160708667376558,-1.8933939803792779,-1.8828201457036113,-1.8681841492488926,-1.8651154787903865,-1.7957101152095882,-1.7660397132034842,-1.7588070379253284,-1.7429023484626711,-1.7429023484626698,-1.7010544136988772,-1.684346563226279,-1.6822477941730378,-1.6822477941730365,-1.6554551811215459,-1.6311192368614915,-1.616788482921651,-1.6167884829216508,-1.6167884829216495,-1.6115568868561014,-1.6115568868561005,-1.6115568868560997,-1.5770625452512026,-1.5770625452512013</t>
  </si>
  <si>
    <t>0.06476378440856934,0.8616037368774414,1.0803453922271729,1.7053163051605225,2.064675807952881,2.1762609481811523,2.2700071334838867,2.3793773651123047,2.5512449741363525,2.7543609142303467,2.9731011390686035,3.11372447013855,3.207465887069702,3.4262075424194336,3.6761953830718994,3.707443952560425,3.7386927604675293,3.7855656147003174,3.988682508468628,4.098052978515625,4.269920587539673,4.379289627075195,4.551156282424927,4.582405090332031,4.660527229309082,4.910516977310181,5.0042641162872314,5.207377910614014,5.42611837387085,6.035467624664307,6.410449981689453,6.582317590713501,6.613565921783447,6.863555431365967,7.207290172576904,7.316660404205322,7.660395383834839,7.988507032394409,8.160372972488403,8.50410795211792,8.785346031188965,8.957213401794434,9.097834348678589,9.238451719284058,9.410319089889526,9.972793579101562,10.004043340682983,10.144662380218506,10.316529750823975,10.550893306732178,10.894627809524536,12.222694635391235,12.675806760787964,13.660132884979248,14.113237142562866,14.28510570526123,14.31635332107544,14.566341876983643,14.956949472427368,18.84740400314331,18.90990161895752,20.612951517105103,20.956686973571777,21.003559589385986,21.55041003227234,23.97217869758606,25.784599781036377,29.956291675567627,31.846834421157837,32.409308671951294,33.11240243911743,35.549795627593994,36.45600700378418,38.17468070983887,39.04964232444763,48.752341985702515,54.72082996368408,56.14264154434204,59.908101081848145,66.59530830383301,67.72025752067566,68.76708722114563,72.92315793037415,83.07895803451538,88.29747867584229,96.25025510787964,98.71889781951904,103.48431205749512,104.43739533424377,109.9059054851532,130.74022102355957,162.70756840705872,182.9879264831543,198.8934781551361,202.69018626213074,208.90866351127625,209.25239944458008,210.9398250579834,218.20513129234314,233.86069250106812,261.09387254714966,274.79639530181885,282.7022976875305,309.8261089324951,407.7593083381653,426.5709800720215,427.30532336235046,428.88337802886963,443.97646594047546,482.67796421051025,612.0475673675537,685.700747013092</t>
  </si>
  <si>
    <t>1,23,29,47,57,60,63,66,71,77,83,87,90,96,103,104,105,106,112,115,120,123,128,129,131,138,141,147,153,171,182,187,188,195,205,208,218,227,232,242,250,255,259,263,268,284,285,289,294,301,311,349,362,390,403,408,409,416,427,539,541,590,600,601,617,687,739,860,914,930,950,1020,1046,1096,1121,1399,1571,1611,1720,1912,1944,1974,2093,2385,2535,2764,2835,2972,3000,3157,3754,4674,5256,5713,5822,5999,6009,6057,6266,6716,7498,7891,8118,8895,11706,12244,12265,12310,12744,13855,17562,19679</t>
  </si>
  <si>
    <t>19:45.5</t>
  </si>
  <si>
    <t>31:25.8</t>
  </si>
  <si>
    <t>-1.5465524209964965,-1.5465524209964965,-1.5465524209964965,-1.5465524209964965,-1.5465524209964965,-1.5465524209964965,-1.5465524209964965,-1.5465524209964965,-1.5465524209964965,-1.5465524209964965,-1.5465524209964965,-1.5465524209964965,-1.5465524209964965,-1.5465524209964965,-1.5465524209964965,-1.5465524209964965,-1.5465524209964965,-1.5465524209964965,-1.5465524209964965,-1.5465524209964965,-1.5465524209964965,-1.5465524209964965,-1.5465524209964965,-1.5465524209964965,-1.5465524209964965,-1.5465524209964965,-1.5465524209964965,-1.5465524209964965,-1.5465524209964965,-1.5465524209964965</t>
  </si>
  <si>
    <t>572935591511279500560478029293004962997031439402289874045630,572935591511279500560478029293004962997031439402289874045630,572935591511279500560478029293004962997031439402289874045630,572935591511279500560478029293004962997031439402289874045630,572935591511279500560478029293004962997031439402289874045630,572935591511279500560478029293004962997031439402289874045630,572935591511279500560478029293004962997031439402289874045630,572935591511279500560478029293004962997031439402289874045630,572935591511279500560478029293004962997031439402289874045630,572935591511279500560478029293004962997031439402289874045630,572935591511279500560478029293004962997031439402289874045630,572935591511279500560478029293004962997031439402289874045630,572935591511279500560478029293004962997031439402289874045630,572935591511279500560478029293004962997031439402289874045630,572935591511279500560478029293004962997031439402289874045630,572935591511279500560478029293004962997031439402289874045630,572935591511279500560478029293004962997031439402289874045630,572935591511279500560478029293004962997031439402289874045630,572935591511279500560478029293004962997031439402289874045630,572935591511279500560478029293004962997031439402289874045630,572935591511279500560478029293004962997031439402289874045630,572935591511279500560478029293004962997031439402289874045630,572935591511279500560478029293004962997031439402289874045630,572935591511279500560478029293004962997031439402289874045630,572935591511279500560478029293004962997031439402289874045630,572935591511279500560478029293004962997031439402289874045630,572935591511279500560478029293004962997031439402289874045630,572935591511279500560478029293004962997031439402289874045630,572935591511279500560478029293004962997031439402289874045630,572935591511279500560478029293004962997031439402289874045630</t>
  </si>
  <si>
    <t>-6.396921544947988,-6.317720695831464,-6.075675297119572,-6.034271627610173,-5.97803550745822,-5.941904513564493,-5.756200379533294,-5.652679676992218,-5.630562272852646,-5.330826305508385,-5.284559125017681,-5.201911406672784,-5.186332909466749,-5.086391974102929,-5.0460815896118305,-4.854564772952307,-4.828333345098057,-4.822142155298282,-4.755219759419493,-4.655469857056511,-4.546353707576351,-4.516053240039819,-4.506471369385963,-4.392838112363647,-4.346763196820303,-4.316236707199713,-4.257547695795906,-4.253830985247628,-4.212929659199747,-4.203930003714013,-4.201725287367236,-4.172158881191841,-4.028556335952302,-4.016118338135479,-3.9267615710382624,-3.8244386637255547,-3.790228330746157,-3.719094417705339,-3.7154321211437296,-3.618752669923349,-3.6178443876870086,-3.6140071219998995,-3.6030844316796102,-3.4815566330811634,-3.4662522917106555,-3.411670721811345,-3.411552207748823,-3.39104185933489,-3.337163178437481,-3.2761927885235966,-3.2709414714499547,-3.1934738495227792,-3.1180169950001377,-2.9629126406233053,-2.9593396145794455,-2.911097299826959,-2.903368231509314,-2.838519710696415,-2.8315856375343054,-2.803646116482177,-2.775372537528443,-2.7374841712904545,-2.7372645755704825,-2.6734557950457236,-2.641448482377613,-2.6097044699917316,-2.5924614189445196,-2.5903966103697793,-2.5888152198373082,-2.5691415566395377,-2.560992117314021,-2.5563199313013345,-2.5540384749500364,-2.5530478510263666,-2.5226268483780134,-2.4703495962647812,-2.4612045679273686,-2.461045751295949,-2.460585004896185,-2.437423525293069,-2.383640745957891,-2.3191332474487636,-2.246390941740836,-2.235981993889609,-2.235981993889608,-2.2347500576267794,-2.2344109669749983,-2.2232521798352667,-2.201840863310122,-2.1704769522234257,-2.1695374906329263,-2.0909855260418633,-2.090985526041863,-2.010426909854179,-2.001246745301115,-1.9986996384411828,-1.9787436673840761,-1.9787436673840753,-1.9787436673840748,-1.9381903829466913,-1.9256327427668776,-1.9088821150040236,-1.8522159553293855,-1.8382215656746201,-1.8380260059109281,-1.806066774406972,-1.8060667744069712,-1.800338306208378,-1.8003383062083775,-1.7842021578406415,-1.7264254125566243,-1.7243290330342746,-1.724329033034273,-1.723214592842853,-1.6600457979889758,-1.606260331516742,-1.6045258837444742,-1.6045258837444738,-1.6033738755139844,-1.6033738755139837,-1.5607786867701832,-1.5607786867701825,-1.5566460114742748,-1.5566460114742746,-1.5498973899960473,-1.5465524209964965</t>
  </si>
  <si>
    <t>0.06573009490966797,0.48758959770202637,1.9094164371490479,2.426274538040161,2.816885471343994,3.0200018882751465,3.0668768882751465,3.1918725967407227,3.4731104373931885,3.644979238510132,4.113710880279541,4.31683087348938,4.488696336746216,4.629317283630371,4.8168110847473145,4.84805965423584,5.160547256469727,5.410537958145142,5.441786050796509,5.473034858703613,5.7855236530303955,5.973016977310181,6.03551459312439,6.11363673210144,6.644867658615112,7.004229784011841,7.176095962524414,7.426086902618408,7.457335710525513,7.566706895828247,7.597956657409668,7.832321405410767,7.863570213317871,8.426051378250122,8.566669940948486,8.926031351089478,9.16039776802063,9.72638726234436,10.523230791091919,10.773221254348755,11.44507122039795,11.621671438217163,11.998664140701294,12.279903650283813,13.07674789428711,14.201705932617188,15.217296361923218,15.295416831970215,15.67040205001831,15.889144659042358,16.13913345336914,16.279752492904663,17.154722213745117,17.889068603515625,18.576541900634766,18.685913801193237,18.92028045654297,19.02965545654297,19.592130661010742,19.842121362686157,20.670214653015137,21.060826063156128,24.09196162223816,24.591941833496094,25.8106472492218,26.37312626838684,26.763737440109253,27.88869571685791,28.029313325881958,28.404299020767212,31.154197216033936,33.560357093811035,36.15401077270508,36.325878620147705,41.70067811012268,43.778725147247314,44.481823682785034,45.98176670074463,48.24730825424194,50.3722288608551,52.04404163360596,53.68460512161255,54.981430768966675,61.449939250946045,63.09050130844116,64.5435733795166,73.30887126922607,74.71506762504578,75.6369092464447,79.87112474441528,83.88659930229187,89.16765213012695,104.27646160125732,105.3701708316803,113.55736470222473,137.02523517608643,143.3062515258789,148.74354815483093,167.68316555023193,185.1200144290924,191.260409116745,192.13537645339966,194.4321653842926,197.94766068458557,212.6346082687378,218.25939893722534,267.1169466972351,275.8041205406189,284.53816843032837,299.7563490867615,313.91206979751587,342.98910641670227,370.01934909820557,374.06606912612915,383.9563238620758,402.689998626709,404.4086842536926,410.92406463623047,415.2676537036896,449.2948043346405,467.7003607749939,483.3716495037079,497.16800832748413,498.2460927963257,515.2610812187195,676.3365399837494</t>
  </si>
  <si>
    <t>1,12,53,68,79,85,86,90,98,103,116,122,127,131,136,137,146,153,154,155,164,169,171,173,188,198,203,210,211,214,215,222,223,239,243,253,260,276,299,306,325,330,341,349,372,404,433,435,446,452,459,463,488,509,529,532,539,542,558,565,589,600,687,701,736,752,763,795,799,810,889,958,1032,1037,1190,1250,1270,1313,1378,1439,1487,1534,1571,1756,1803,1844,2096,2136,2162,2283,2398,2550,2980,3012,3246,3915,4095,4251,4792,5287,5462,5487,5553,5653,6071,6232,7627,7875,8126,8562,8967,9800,10571,10687,10971,11506,11555,11742,11867,12838,13365,13812,14208,14239,14727,19327</t>
  </si>
  <si>
    <t>56:21.8</t>
  </si>
  <si>
    <t>08:03.9</t>
  </si>
  <si>
    <t>-1.5302257998062123,-1.5302257998062123,-1.5302257998062123,-1.5302257998062123,-1.5302257998062123,-1.5302257998062123,-1.5302257998062123,-1.5302257998062123,-1.5302257998062123,-1.5302257998062123,-1.5302257998062123,-1.5302257998062123,-1.5302257998062123,-1.5302257998062123,-1.5302257998062123,-1.5302257998062123,-1.5302257998062123,-1.5302257998062123,-1.5302257998062123,-1.5302257998062123,-1.5302257998062123,-1.5302257998062123,-1.5302257998062123,-1.5302257998062123,-1.5302257998062123,-1.5302257998062123,-1.5302257998062123,-1.5302257998062123,-1.5302257998062123,-1.5302257998062123</t>
  </si>
  <si>
    <t>400887615349116102774490703448244764788914827137814288767647,400887615349116102774490703448244764788914827137814288767647,400887615349116102774490703448244764788914827137814288767647,400887615349116102774490703448244764788914827137814288767647,400887615349116102774490703448244764788914827137814288767647,400887615349116102774490703448244764788914827137814288767647,400887615349116102774490703448244764788914827137814288767647,400887615349116102774490703448244764788914827137814288767647,400887615349116102774490703448244764788914827137814288767647,400887615349116102774490703448244764788914827137814288767647,400887615349116102774490703448244764788914827137814288767647,400887615349116102774490703448244764788914827137814288767647,400887615349116102774490703448244764788914827137814288767647,400887615349116102774490703448244764788914827137814288767647,400887615349116102774490703448244764788914827137814288767647,400887615349116102774490703448244764788914827137814288767647,400887615349116102774490703448244764788914827137814288767647,400887615349116102774490703448244764788914827137814288767647,400887615349116102774490703448244764788914827137814288767647,400887615349116102774490703448244764788914827137814288767647,400887615349116102774490703448244764788914827137814288767647,400887615349116102774490703448244764788914827137814288767647,400887615349116102774490703448244764788914827137814288767647,400887615349116102774490703448244764788914827137814288767647,400887615349116102774490703448244764788914827137814288767647,400887615349116102774490703448244764788914827137814288767647,400887615349116102774490703448244764788914827137814288767647,400887615349116102774490703448244764788914827137814288767647,400887615349116102774490703448244764788914827137814288767647,400887615349116102774490703448244764788914827137814288767647</t>
  </si>
  <si>
    <t>-6.955885683925852,-6.954987626050692,-6.853137631868693,-6.123356138784157,-5.585061885892905,-5.571174977876256,-4.970240019266882,-4.864258273670259,-4.719880868743116,-4.61389605490629,-4.5806240136864265,-4.562098710714591,-4.43195133113284,-4.39478975180921,-4.261435198794263,-4.170990656269286,-4.1244038205746305,-4.0887208365666305,-3.9964331166208744,-3.9328607710173227,-3.8840703640675467,-3.8641323720048564,-3.850518632094683,-3.7124050021767205,-3.6736001114354915,-3.545260665811061,-3.263551894669992,-3.2217421146286127,-3.08826339072727,-3.037019286185882,-2.9744623914170085,-2.958932960250417,-2.7838274613790195,-2.766427141839179,-2.7013373434525305,-2.6405558479522413,-2.634723951951321,-2.6334993098467327,-2.631906469427503,-2.6263808185575885,-2.5743717629145157,-2.572177100506414,-2.5638976051224955,-2.557182661319626,-2.5467948985720072,-2.537966691219482,-2.4890064700605343,-2.444503737214349,-2.4336502943491265,-2.4172978440907738,-2.3807888460287527,-2.2664302771181846,-2.246739228786632,-2.2242567182400497,-2.2242567182400492,-2.129598859642768,-2.1231813209415966,-2.105408086376683,-2.104830293533844,-2.0883908676617375,-2.080405762321177,-2.075806371937228,-2.068642862399152,-2.0652731252277,-2.046653485918447,-2.0356555677824537,-2.02573016232752,-2.0156686478409207,-1.9532883366437406,-1.9477279568742913,-1.9477279568742905,-1.9311887311893101,-1.9093344628489066,-1.8627045969757765,-1.8581018762299482,-1.8383024692154797,-1.8376661338741915,-1.8259948401284571,-1.820137290743589,-1.8172294022509243,-1.8106544915097238,-1.8031682302777448,-1.8017884077059574,-1.789552161774844,-1.7895521617748438,-1.7871641819050408,-1.7838188039239502,-1.782329281726718,-1.7601299749238382,-1.7601299749238373,-1.7331884240921358,-1.7286141652124223,-1.724387326145738,-1.6980576712137392,-1.6917152119342862,-1.6740994514407816,-1.6474819044225224,-1.6474819044225213,-1.5972752898903604,-1.5971455287926992,-1.597145528792699,-1.5971455287926986,-1.5893174958409184,-1.5802424371744326,-1.540502221429285,-1.5369528621611332,-1.5302257998062128,-1.5302257998062123</t>
  </si>
  <si>
    <t>0.06576728820800781,1.37821626663208,1.4094665050506592,1.5969581604003906,2.2711093425750732,2.442976474761963,2.5836009979248047,2.6773428916931152,3.0992019176483154,3.317943811416626,3.5210604667663574,3.6304304599761963,3.692929267883301,4.052289724349976,4.114787340164185,4.302280426025391,4.396026849746704,4.599145412445068,4.70851469039917,4.849133253097534,5.177246570587158,5.239743947982788,5.3491151332855225,5.458485126495361,5.692851543426514,5.80222225189209,6.849055767059326,8.77085542678833,9.052096128463745,9.692696809768677,10.005183935165405,10.083306074142456,10.520787715911865,11.333256244659424,11.505125045776367,12.270721197128296,12.755077600479126,13.505046844482422,13.56754469871521,13.94253134727478,14.645628929138184,16.19244384765625,16.364312171936035,16.442432641983032,16.958037853240967,17.06740975379944,17.42677116394043,17.458019733428955,17.87988018989563,18.957961082458496,19.239201545715332,19.692309141159058,20.114168167114258,20.864139795303345,22.12971520423889,22.754692554473877,23.707780599594116,25.567084789276123,26.051442623138428,27.5045108795166,28.520097494125366,29.3013174533844,29.832548141479492,31.301242113113403,31.519984245300293,32.47307205200195,32.64494228363037,32.83243489265442,33.42616105079651,35.222967863082886,38.56659293174744,39.30093741416931,41.37898373603821,43.309672594070435,46.46580219268799,50.24690890312195,51.49686145782471,54.746737003326416,59.16844344139099,59.79341959953308,60.01216149330139,62.68393516540527,62.996424198150635,63.105793952941895,64.91822528839111,67.48062872886658,75.16791534423828,79.54274868965149,114.82266354560852,116.94757628440857,121.91613745689392,128.68151021003723,131.40015172958374,136.07185077667236,155.02425479888916,163.60205268859863,169.77369451522827,170.16430497169495,190.36666059494019,196.78829216957092,226.80056500434875,241.48750805854797,248.42474341392517,265.4084746837616,285.2514684200287,352.5301616191864,369.4826412200928,498.3839921951294</t>
  </si>
  <si>
    <t>1,37,38,43,62,67,71,74,86,92,98,101,103,113,115,120,123,129,132,136,145,147,150,153,160,163,193,248,256,274,283,285,298,321,326,348,362,383,385,396,416,460,465,467,482,485,495,496,508,539,547,560,572,593,629,647,674,727,741,782,811,833,848,890,896,923,928,933,950,1001,1096,1117,1176,1231,1321,1429,1465,1557,1684,1702,1708,1785,1794,1797,1848,1922,2139,2264,3271,3332,3473,3666,3744,3877,4418,4662,4839,4850,5428,5611,6468,6886,7085,7570,8136,10053,10535,14210</t>
  </si>
  <si>
    <t>34:33.0</t>
  </si>
  <si>
    <t>46:14.1</t>
  </si>
  <si>
    <t>-1.5125222413469053,-1.5125222413469053,-1.5125222413469053,-1.5125222413469053,-1.5125222413469053,-1.5125222413469053,-1.5125222413469053,-1.5125222413469053,-1.5125222413469053,-1.5125222413469053,-1.5125222413469053,-1.5125222413469053,-1.5125222413469053,-1.5125222413469053,-1.5125222413469053,-1.5125222413469053,-1.5125222413469053,-1.5125222413469053,-1.5125222413469053,-1.5125222413469053,-1.5125222413469053,-1.5125222413469053,-1.5125222413469053,-1.5125222413469053,-1.5125222413469053,-1.5125222413469053,-1.5125222413469053,-1.5125222413469053,-1.5125222413469053,-1.5125222413469053</t>
  </si>
  <si>
    <t>561450836806779957682118675406906355557114493221016945271534,561450836806779957682118675406906355557114493221016945271534,561450836806779957682118675406906355557114493221016945271534,561450836806779957682118675406906355557114493221016945271534,561450836806779957682118675406906355557114493221016945271534,561450836806779957682118675406906355557114493221016945271534,561450836806779957682118675406906355557114493221016945271534,561450836806779957682118675406906355557114493221016945271534,561450836806779957682118675406906355557114493221016945271534,561450836806779957682118675406906355557114493221016945271534,561450836806779957682118675406906355557114493221016945271534,561450836806779957682118675406906355557114493221016945271534,561450836806779957682118675406906355557114493221016945271534,561450836806779957682118675406906355557114493221016945271534,561450836806779957682118675406906355557114493221016945271534,561450836806779957682118675406906355557114493221016945271534,561450836806779957682118675406906355557114493221016945271534,561450836806779957682118675406906355557114493221016945271534,561450836806779957682118675406906355557114493221016945271534,561450836806779957682118675406906355557114493221016945271534,561450836806779957682118675406906355557114493221016945271534,561450836806779957682118675406906355557114493221016945271534,561450836806779957682118675406906355557114493221016945271534,561450836806779957682118675406906355557114493221016945271534,561450836806779957682118675406906355557114493221016945271534,561450836806779957682118675406906355557114493221016945271534,561450836806779957682118675406906355557114493221016945271534,561450836806779957682118675406906355557114493221016945271534,561450836806779957682118675406906355557114493221016945271534,561450836806779957682118675406906355557114493221016945271534</t>
  </si>
  <si>
    <t>-8.763316797580378,-7.0356541277024744,-5.886419645417184,-5.416490428545353,-5.198539990403904,-5.12796986352556,-4.966276862260061,-4.9527890632085505,-4.811398502742627,-4.7341147525986065,-4.72303697854982,-4.659822665862699,-4.5763117636621695,-4.573876172285211,-4.547060203100851,-4.462488283191253,-4.355942400850067,-4.331126498585737,-4.2655271412140765,-4.247317413617936,-4.196779729743793,-4.173238813371835,-4.142405519376489,-4.060607638549222,-3.928323722271157,-3.920098121659004,-3.917448197560229,-3.883527125467462,-3.8003384222578935,-3.6976323637691566,-3.6630209515917524,-3.589419463726675,-3.3463325389245395,-3.3316677394522243,-3.296595244610476,-3.236059933245228,-3.2005134836707922,-3.1263853151136582,-3.0468355842345898,-3.0222118344424875,-3.0069253631465958,-2.980889192180596,-2.954839055615211,-2.8856462788297823,-2.8798639682692513,-2.8611071142050064,-2.8191302463003005,-2.7762743865609254,-2.7451074240807785,-2.722479802335998,-2.684431206705576,-2.6672118866849943,-2.6317735115820615,-2.4898936130906875,-2.408154977879367,-2.3994095766822716,-2.3247073840269654,-2.258950464186826,-2.1921706705238564,-2.174629129444994,-2.1598026707494458,-2.1598026707494453,-2.1423430271524104,-2.1413431571056747,-2.113263018206422,-2.080375280514264,-2.0496673801297076,-2.0333454633423482,-2.029134433766509,-2.0291344337665085,-2.0249458555510707,-1.899379245560084,-1.8454942165645705,-1.8247727086280001,-1.8235437184325416,-1.8049091703984275,-1.8039875709777873,-1.7650927322296024,-1.754386714497385,-1.739290008167602,-1.7170381031658932,-1.7074327866159498,-1.6544120385171543,-1.6531170483564002,-1.635210840598317,-1.6159223919188606,-1.612577422919312,-1.6125774229193117,-1.6028632783493788,-1.5932007657983371,-1.5932007657983356,-1.5787239073199926,-1.5125222413469068,-1.5125222413469053</t>
  </si>
  <si>
    <t>0.062496185302734375,0.20623993873596191,0.5343482494354248,0.8468348979949951,1.3311867713928223,1.5186786651611328,1.6592953205108643,1.94053316116333,2.0811524391174316,2.2542264461517334,2.504214286804199,2.6760811805725098,2.847947597503662,3.051063299179077,3.082310914993286,3.1604340076446533,3.3010523319244385,3.722907304763794,4.129138708114624,4.238509178161621,4.519744634628296,4.613491058349609,4.660362005233765,4.957223892211914,5.066592454910278,5.347830295562744,5.379077434539795,5.566571235656738,5.597817897796631,5.7384374141693115,6.254037141799927,6.50402569770813,6.613394260406494,6.644644021987915,6.972753524780273,7.144620180130005,7.597723960876465,7.6758458614349365,8.64454960823059,8.95703411102295,8.988283157348633,9.066404819488525,10.050732851028442,10.269472599029541,10.53508472442627,11.644407749176025,11.675656080245972,12.066261529922485,12.128759860992432,12.285002708435059,12.769354343414307,13.191209554672241,13.331827402114868,13.784931659698486,15.691092491149902,15.972329378128052,16.222317695617676,17.58162760734558,19.33154535293579,19.550284385681152,19.69090223312378,22.64388918876648,24.36255693435669,29.299823760986328,29.424818754196167,29.924795150756836,33.75273942947388,35.59640097618103,38.752503395080566,41.00239610671997,45.45531129837036,46.45526432991028,49.87697744369507,51.845635175704956,58.54844379425049,61.78266644477844,65.65748286247253,68.32923221588135,72.57902979850769,83.59413647651672,84.40659689903259,90.07820391654968,103.15571141242981,112.35840225219727,189.85474491119385,191.43279504776,209.29132533073425,236.28188300132751,253.79668045043945,300.544472694397,305.8098499774933,330.857271194458,628.2338564395905,653.1858031749725</t>
  </si>
  <si>
    <t>1,4,13,22,36,41,45,53,57,62,69,74,79,85,86,88,92,104,116,119,127,130,131,140,143,151,152,157,158,162,177,184,187,188,197,202,215,217,245,254,255,257,285,291,299,331,332,343,345,349,363,375,379,392,446,454,461,500,550,556,560,645,694,835,839,853,962,1015,1105,1170,1297,1325,1423,1480,1671,1764,1875,1951,2072,2386,2409,2570,2944,3207,5418,5463,5973,6744,7243,8576,8727,9443,17928,18641</t>
  </si>
  <si>
    <t>21:18.2</t>
  </si>
  <si>
    <t>32:59.9</t>
  </si>
  <si>
    <t>-1.5098625308674405,-1.5098625308674405,-1.5098625308674405,-1.5098625308674405,-1.5098625308674405,-1.5098625308674405,-1.5098625308674405,-1.5098625308674405,-1.5098625308674405,-1.5098625308674405,-1.5098625308674405,-1.5098625308674405,-1.5098625308674405,-1.5098625308674405,-1.5098625308674405,-1.5098625308674405,-1.5098625308674405,-1.5098625308674405,-1.5098625308674405,-1.5098625308674405,-1.5098625308674405,-1.5098625308674405,-1.5098625308674405,-1.5098625308674405,-1.5098625308674405,-1.5098625308674405,-1.5098625308674405,-1.5098625308674405,-1.5098625308674405,-1.5098625308674405</t>
  </si>
  <si>
    <t>112554709341465885079840756858004423879651363035894446878943,112554709341465885079840756858004423879651363035894446878943,112554709341465885079840756858004423879651363035894446878943,112554709341465885079840756858004423879651363035894446878943,112554709341465885079840756858004423879651363035894446878943,112554709341465885079840756858004423879651363035894446878943,112554709341465885079840756858004423879651363035894446878943,112554709341465885079840756858004423879651363035894446878943,112554709341465885079840756858004423879651363035894446878943,112554709341465885079840756858004423879651363035894446878943,112554709341465885079840756858004423879651363035894446878943,112554709341465885079840756858004423879651363035894446878943,112554709341465885079840756858004423879651363035894446878943,112554709341465885079840756858004423879651363035894446878943,112554709341465885079840756858004423879651363035894446878943,112554709341465885079840756858004423879651363035894446878943,112554709341465885079840756858004423879651363035894446878943,112554709341465885079840756858004423879651363035894446878943,112554709341465885079840756858004423879651363035894446878943,112554709341465885079840756858004423879651363035894446878943,112554709341465885079840756858004423879651363035894446878943,112554709341465885079840756858004423879651363035894446878943,112554709341465885079840756858004423879651363035894446878943,112554709341465885079840756858004423879651363035894446878943,112554709341465885079840756858004423879651363035894446878943,112554709341465885079840756858004423879651363035894446878943,112554709341465885079840756858004423879651363035894446878943,112554709341465885079840756858004423879651363035894446878943,112554709341465885079840756858004423879651363035894446878943,112554709341465885079840756858004423879651363035894446878943</t>
  </si>
  <si>
    <t>-7.214633924716264,-7.073892613839513,-6.982127529676671,-6.793172661891882,-6.713379654423235,-6.699640517558198,-6.453575628229242,-6.390380194653286,-6.275402362240609,-5.9668232687179605,-5.925317568763235,-5.86120873278232,-5.8238814053530366,-5.634444705611281,-5.535919871886435,-5.512863212814418,-5.505870521011574,-5.469700161788791,-5.40455367411838,-5.260633718564296,-5.2476944001781005,-5.152215006243624,-5.041796433963236,-4.952000944433444,-4.909124155993201,-4.907365641247311,-4.903328143404043,-4.88774193206041,-4.885480533977183,-4.797623569704069,-4.753378648663766,-4.719549904214617,-4.602894264295829,-4.549030415723572,-4.515837378661821,-4.411171729688189,-4.355785877550494,-4.2040097659398805,-4.171554113116535,-4.171022911521039,-3.9297836305790312,-3.726810380256121,-3.6663676354299914,-3.5850370334621955,-3.5254868056126805,-3.3557702649221532,-3.2538645329896534,-3.245397665261936,-3.1999920572925866,-3.1692650067457766,-3.1114090157041865,-3.095695355416174,-3.0836538088033953,-2.992915660811201,-2.9647697789236016,-2.83227960479777,-2.825325044166246,-2.8061117126317963,-2.762641063899718,-2.6906970146419638,-2.6763219084883785,-2.6596441175364816,-2.643487714953749,-2.638445889466878,-2.5887262639036392,-2.5159960872590506,-2.4598224084196745,-2.440102506314444,-2.4142695338540183,-2.3922396036073117,-2.287246558909041,-2.262387353171679,-2.2406835381445847,-2.148576132007811,-2.1478944776824616,-2.1367740788460203,-2.059643474378913,-2.0353168708669207,-2.0164483966392863,-1.9930282019184744,-1.9647233620795561,-1.9470477594229,-1.9464963372393613,-1.9393353763621473,-1.928968950991512,-1.9087977740293112,-1.902528967868296,-1.8704056632305552,-1.8391673616382502,-1.8233775334517597,-1.8232490456226125,-1.8232490456226118,-1.7662919424701866,-1.745298776324458,-1.6435208925458924,-1.6342788858006727,-1.6276428048357732,-1.6126398251150924,-1.6104893695065272,-1.5936441988463357,-1.5924608307831527,-1.5924608307831511,-1.5847270293011833,-1.5779325366382992,-1.5098625308674418,-1.5098625308674405</t>
  </si>
  <si>
    <t>0.0656890869140625,0.7687842845916748,1.2687633037567139,1.4093832969665527,1.5187532901763916,1.550001621246338,1.6593735218048096,2.254345178604126,2.53558349609375,2.566831111907959,2.6293296813964844,2.801196336746216,2.9886891841888428,3.082435131072998,3.426170587539673,3.598039150238037,3.6761608123779297,3.754281759262085,3.8167788982391357,3.8480279445648193,4.207387447357178,4.238636016845703,4.269885301589966,4.441753149032593,4.660494804382324,4.832361459732056,4.894859790802002,4.972980260848999,5.0042290687561035,5.144848346710205,5.254222393035889,5.316716194152832,5.394839286804199,5.56670618057251,5.597954273223877,5.707325220108032,5.87919282913208,5.988562822341919,6.1291823387146,6.441669464111328,6.472918510437012,6.582289695739746,6.941650152206421,7.0822672843933105,7.426003456115723,7.957231283187866,8.70720100402832,9.129058599472046,9.160306692123413,9.660285234451294,9.800905704498291,10.535248279571533,10.566497802734375,10.64461898803711,11.097725629806519,11.472709655761719,14.33196496963501,14.800695180892944,16.3006329536438,16.97248125076294,18.081809282302856,18.191179275512695,18.53491497039795,20.33171582221985,20.92544150352478,21.581663846969604,23.15972328186035,23.75344753265381,25.39400362968445,25.503374099731445,27.690784454345703,28.893858909606934,32.36246347427368,32.83119344711304,34.72174072265625,34.7686128616333,34.971729040145874,40.98710346221924,42.22142720222473,46.12751388549805,46.92435574531555,49.47112560272217,50.65857458114624,52.658491373062134,53.892815351486206,54.486541748046875,54.68965768814087,59.580077171325684,65.86106562614441,82.94122743606567,88.33163690567017,89.70658111572266,90.01906943321228,91.87836980819702,106.31529235839844,108.862065076828,139.95457100868225,142.20448112487793,157.39137363433838,168.09406995773315,199.8584246635437,216.34214067459106,321.978538274765,346.66505193710327,388.8852105140686,396.57240176200867</t>
  </si>
  <si>
    <t>1,20,34,38,41,42,45,62,70,71,73,78,83,86,96,101,103,105,107,108,118,119,120,125,131,136,138,140,141,145,148,150,152,157,158,161,166,169,173,182,183,186,196,200,210,225,246,258,259,273,277,298,299,301,314,325,407,420,463,482,514,517,527,578,595,614,659,676,723,726,789,823,922,935,989,990,996,1168,1203,1315,1338,1410,1444,1502,1537,1554,1560,1700,1879,2366,2520,2559,2568,2621,3034,3107,3994,4058,4492,4798,5703,6172,9178,9882,11087,11306</t>
  </si>
  <si>
    <t>19:43.8</t>
  </si>
  <si>
    <t>-1.4501494891970144,-1.4501494891970144,-1.4501494891970144,-1.4501494891970144,-1.4501494891970144,-1.4501494891970144,-1.4501494891970144,-1.4501494891970144,-1.4501494891970144,-1.4501494891970144,-1.4501494891970144,-1.4501494891970144,-1.4501494891970144,-1.4501494891970144,-1.4501494891970144,-1.4501494891970144,-1.4501494891970144,-1.4501494891970144,-1.4501494891970144,-1.4501494891970144,-1.4501494891970144,-1.4501494891970144,-1.4501494891970144,-1.4501494891970144,-1.4501494891970144,-1.4501494891970144,-1.4501494891970144,-1.4501494891970144,-1.4501494891970144,-1.4501494891970144</t>
  </si>
  <si>
    <t>111770062333451896627828640373384679051972908860658097705435,111770062333451896627828640373384679051972908860658097705435,111770062333451896627828640373384679051972908860658097705435,111770062333451896627828640373384679051972908860658097705435,111770062333451896627828640373384679051972908860658097705435,111770062333451896627828640373384679051972908860658097705435,111770062333451896627828640373384679051972908860658097705435,111770062333451896627828640373384679051972908860658097705435,111770062333451896627828640373384679051972908860658097705435,111770062333451896627828640373384679051972908860658097705435,111770062333451896627828640373384679051972908860658097705435,111770062333451896627828640373384679051972908860658097705435,111770062333451896627828640373384679051972908860658097705435,111770062333451896627828640373384679051972908860658097705435,111770062333451896627828640373384679051972908860658097705435,111770062333451896627828640373384679051972908860658097705435,111770062333451896627828640373384679051972908860658097705435,111770062333451896627828640373384679051972908860658097705435,111770062333451896627828640373384679051972908860658097705435,111770062333451896627828640373384679051972908860658097705435,111770062333451896627828640373384679051972908860658097705435,111770062333451896627828640373384679051972908860658097705435,111770062333451896627828640373384679051972908860658097705435,111770062333451896627828640373384679051972908860658097705435,111770062333451896627828640373384679051972908860658097705435,111770062333451896627828640373384679051972908860658097705435,111770062333451896627828640373384679051972908860658097705435,111770062333451896627828640373384679051972908860658097705435,111770062333451896627828640373384679051972908860658097705435,111770062333451896627828640373384679051972908860658097705435</t>
  </si>
  <si>
    <t>-7.880289904480337,-7.865588244633855,-7.8200803504458065,-7.490718891678291,-7.157254087017381,-6.752246724442693,-6.554360058906116,-6.473205981405336,-5.926115044230278,-5.705222122738927,-5.642107923865835,-5.375685095426244,-5.138355245804006,-4.98688674770746,-4.956682758676223,-4.704868725071196,-4.5353502371421826,-4.456200125502577,-4.3984155403062335,-4.296639667531316,-4.195082328895503,-4.123818054327543,-3.9591139237298556,-3.9414678853876493,-3.8951017629876263,-3.6073445116623466,-3.5940732069908696,-3.490763566196722,-3.2195974817134925,-3.211642293204147,-3.036972047933781,-3.0292048246272874,-3.0192251593045603,-2.89621329319021,-2.836039779323981,-2.8234400454550346,-2.8052514338313257,-2.7797113109184397,-2.743884161197599,-2.571939123986859,-2.550831328299202,-2.54258882023087,-2.5019720949303634,-2.500846761496874,-2.4572325084888997,-2.398414983506575,-2.3769640494489317,-2.310611761400274,-2.2977683011895524,-2.2936431498814183,-2.283636144271022,-2.2834783057729364,-2.2827314421176474,-2.1916757558770152,-2.162485006102816,-2.054734983998566,-2.0261851588893403,-1.995622123654055,-1.9719545061376413,-1.9686203873931478,-1.935828697013919,-1.9306814369358998,-1.9295634044944503,-1.8805488250649829,-1.8624120135935602,-1.8546587194696402,-1.8497660637950484,-1.7880490452483973,-1.7872215032883971,-1.7264736344310276,-1.716349762776464,-1.6919394747790117,-1.6172742911255542,-1.600809775995761,-1.5989939840536627,-1.576300965059411,-1.55940682918094,-1.5592707414184137,-1.5058555882232192,-1.4968109974593484,-1.4968109974593475,-1.4903916939511113,-1.4903916939511104,-1.4902383525930638,-1.4881620159101312,-1.4881620159101303,-1.4845398571450268,-1.4762422316886061,-1.4513244469752815,-1.4501494891970144</t>
  </si>
  <si>
    <t>0.0656733512878418,0.17504644393920898,0.7687718868255615,1.0187621116638184,1.268754243850708,1.3312506675720215,1.409372329711914,1.581240177154541,1.6124892234802246,1.8624844551086426,1.9249768257141113,2.583406925201416,3.083388090133667,3.3958773612976074,3.4896230697631836,3.630242347717285,3.8802337646484375,4.239594459533691,4.692702770233154,4.739577054977417,4.833322286605835,5.302055597305298,5.4426751136779785,6.06765079498291,6.161396741867065,6.473884582519531,6.755125999450684,6.833246469497681,7.036363124847412,7.770710468292236,8.051949262619019,8.473809719085693,8.614428043365479,8.895668268203735,9.036287307739258,9.489395380020142,9.895629405975342,10.426860809326172,10.770597219467163,11.192456007003784,11.895554065704346,12.12992000579834,13.567365646362305,14.723571300506592,15.817279815673828,16.50475311279297,17.926573991775513,23.91072130203247,25.28566861152649,26.863734245300293,27.004354238510132,29.03552794456482,33.01975083351135,34.597816467285156,36.45711946487427,43.89433765411377,46.17550182342529,47.05046725273132,49.48787546157837,52.722126483917236,54.753299951553345,55.36265158653259,55.78450965881348,56.25324726104736,57.05008625984192,60.19059348106384,62.81549334526062,64.37793469429016,65.33102321624756,68.9402596950531,81.37728762626648,82.03351259231567,82.54911828041077,108.57937860488892,110.8494246006012,116.10191655158997,118.64869451522827,158.28781175613403,160.1002435684204,168.30305671691895,173.27161765098572,235.22238731384277,241.70651626586914,326.85952854156494,381.4512298107147,398.3880958557129,401.43485713005066,497.747416973114,566.1758561134338,654.985029220581</t>
  </si>
  <si>
    <t>1,3,20,27,34,36,38,43,44,51,53,72,86,95,98,102,109,118,131,132,135,148,152,170,173,182,190,192,198,219,227,239,243,251,255,268,280,295,305,317,337,344,385,418,449,469,510,681,721,766,770,828,942,988,1041,1254,1319,1344,1414,1506,1564,1581,1593,1606,1629,1719,1794,1839,1866,1970,2326,2345,2360,3107,3172,3322,3395,4532,4584,4819,4961,6741,6927,9369,10936,11422,11509,14268,16227,18770</t>
  </si>
  <si>
    <t>33:01.6</t>
  </si>
  <si>
    <t>44:44.4</t>
  </si>
  <si>
    <t>-1.4239609852427682,-1.4239609852427682,-1.4239609852427682,-1.4239609852427682,-1.4239609852427682,-1.4239609852427682,-1.4239609852427682,-1.4239609852427682,-1.4239609852427682,-1.4239609852427682,-1.4239609852427682,-1.4239609852427682,-1.4239609852427682,-1.4239609852427682,-1.4239609852427682,-1.4239609852427682,-1.4239609852427682,-1.4239609852427682,-1.4239609852427682,-1.4239609852427682,-1.4239609852427682,-1.4239609852427682,-1.4239609852427682,-1.4239609852427682,-1.4239609852427682,-1.4239609852427682,-1.4239609852427682,-1.4239609852427682,-1.4239609852427682,-1.4239609852427682</t>
  </si>
  <si>
    <t>371770322051799269874608939880866794719008771367880729295311,371770322051799269874608939880866794719008771367880729295311,371770322051799269874608939880866794719008771367880729295311,371770322051799269874608939880866794719008771367880729295311,371770322051799269874608939880866794719008771367880729295311,371770322051799269874608939880866794719008771367880729295311,371770322051799269874608939880866794719008771367880729295311,371770322051799269874608939880866794719008771367880729295311,371770322051799269874608939880866794719008771367880729295311,371770322051799269874608939880866794719008771367880729295311,371770322051799269874608939880866794719008771367880729295311,371770322051799269874608939880866794719008771367880729295311,371770322051799269874608939880866794719008771367880729295311,371770322051799269874608939880866794719008771367880729295311,371770322051799269874608939880866794719008771367880729295311,371770322051799269874608939880866794719008771367880729295311,371770322051799269874608939880866794719008771367880729295311,371770322051799269874608939880866794719008771367880729295311,371770322051799269874608939880866794719008771367880729295311,371770322051799269874608939880866794719008771367880729295311,371770322051799269874608939880866794719008771367880729295311,371770322051799269874608939880866794719008771367880729295311,371770322051799269874608939880866794719008771367880729295311,371770322051799269874608939880866794719008771367880729295311,371770322051799269874608939880866794719008771367880729295311,371770322051799269874608939880866794719008771367880729295311,371770322051799269874608939880866794719008771367880729295311,371770322051799269874608939880866794719008771367880729295311,371770322051799269874608939880866794719008771367880729295311,371770322051799269874608939880866794719008771367880729295311</t>
  </si>
  <si>
    <t>-7.703113309830078,-7.326671592270771,-7.271962290925457,-6.938856670643398,-6.818054615453023,-6.687342766254523,-6.377425405291137,-6.367810947392527,-5.754075472383574,-5.6093421030636526,-5.444628949922572,-5.203994345223111,-5.188491314522619,-5.090026093196988,-5.046150518637416,-5.009088106593718,-4.89649784812702,-4.8609183520470225,-4.667074808385852,-4.667036041195815,-4.574847768785524,-4.437604985735009,-4.410448683467239,-4.37738689109508,-4.2832754261663695,-4.197960413219832,-4.163320897154554,-4.021551015201923,-3.9366217419509373,-3.8088528797053365,-3.6459159875004543,-3.6156723495651244,-3.433131111933507,-3.3398606120392613,-3.3160648563932194,-3.1404116211392106,-3.1118784669031196,-2.9904108314755047,-2.983784963770521,-2.921219842260337,-2.8923993553394998,-2.8104487883835625,-2.7526294183969098,-2.717633622739388,-2.6840703245954955,-2.6677079817495764,-2.6449655991618757,-2.630320303577188,-2.5972908941210684,-2.5888292640925186,-2.5069249877438957,-2.4926405093504713,-2.469335367186364,-2.410938878535248,-2.389494630470319,-2.346841123049113,-2.312424615667977,-2.222511427056194,-2.1885409307314365,-2.1458731489846246,-2.1413681231328376,-2.1325780067732505,-2.1230140152188546,-2.1085525588927365,-2.107583967978121,-2.1031748298691437,-2.096502461046728,-2.0768411156362645,-2.0661090287647323,-2.01347975464114,-1.9800144838873783,-1.961366480054128,-1.949721311653558,-1.9336019537292488,-1.8807635962364153,-1.879311100425178,-1.8769957568289426,-1.875674395505961,-1.772050395368465,-1.7690910932236668,-1.7467354352547673,-1.729015877786731,-1.7048791716958325,-1.6881434917838496,-1.6835195802855685,-1.674685229863849,-1.6746852298638488,-1.6703298547809273,-1.6703298547809269,-1.6532297909170193,-1.6099933011121437,-1.6099933011121434,-1.6078061831637454,-1.5963645512902978,-1.5841441486529604,-1.5773768800920671,-1.577376880092067,-1.5773768800920662,-1.527878081824504,-1.5278780818245037,-1.5145153820460802,-1.4621448644751422,-1.4547661019902014,-1.4405466445676438,-1.4405466445676434,-1.4404270211017147,-1.4341213293044022,-1.4339389487158822,-1.4239609852427682</t>
  </si>
  <si>
    <t>0.06249880790710449,0.17186760902404785,0.21874022483825684,0.3906083106994629,0.8124666213989258,1.093705415725708,1.2811973094940186,1.5936851501464844,1.6249334812164307,2.158432722091675,2.502168893814087,2.9865243434906006,3.455256462097168,3.5177557468414307,3.5646276473999023,3.736494541168213,4.017733097076416,4.330220937728882,4.392719268798828,4.783328056335449,4.923948049545288,5.06456732749939,5.095816373825073,5.14268946647644,5.205187082290649,5.595795154571533,5.73641562461853,5.877034425735474,6.048901796340942,6.12702488899231,6.611380338668823,7.580090761184692,7.611340522766113,8.064446687698364,8.658172369003296,8.98628544807434,9.189401626586914,9.876874685287476,10.517473459243774,12.158032655715942,13.564226865768433,13.845465421676636,14.892297983169556,15.42353343963623,15.501649618148804,15.92350721359253,16.31411600112915,16.532856941223145,18.673396587371826,19.50148868560791,20.970179796218872,21.845144510269165,22.891979217529297,23.47007989883423,23.641948699951172,23.829441785812378,24.454415798187256,25.220011234283447,29.282348155975342,30.079190254211426,30.39167833328247,31.188520908355713,32.36034917831421,32.92282676696777,33.73529529571533,34.15715265274048,35.42272734642029,38.81321620941162,39.15695333480835,40.78188729286194,44.67236137390137,46.562906980514526,53.968859910964966,58.453054904937744,60.327980279922485,62.499767780303955,62.81225609779358,68.7651424407959,71.81189584732056,72.26500225067139,72.48374605178833,75.29613184928894,107.84170436859131,119.66935563087463,135.60621786117554,156.15227055549622,166.24561667442322,176.51083135604858,205.9159083366394,207.66583466529846,209.46263885498047,224.46203684806824,335.63534355163574,338.15086817741394,370.1027150154114,399.523419380188,417.228928565979,454.13374614715576,510.0065791606903,525.0216190814972,589.5659902095795,590.9253115653992,597.8625431060791,627.7207581996918,649.4386653900146,654.969701051712,656.0321595668793,667.8598260879517,674.1095836162567</t>
  </si>
  <si>
    <t>1,3,4,9,21,29,34,43,44,59,69,83,96,98,99,104,112,121,123,134,138,142,143,144,146,157,161,165,170,172,186,213,214,227,244,253,259,278,296,343,383,391,421,436,438,450,461,467,528,552,594,619,649,665,670,675,693,715,831,854,863,886,919,935,958,970,1006,1103,1113,1159,1270,1324,1534,1662,1716,1778,1787,1958,2045,2058,2064,2144,3070,3406,3860,4446,4734,5026,5861,5911,5963,6392,9561,9633,10538,11374,11878,12924,14511,14937,16781,16820,17017,17869,18488,18646,18676,19012,19192</t>
  </si>
  <si>
    <t>11:31.3</t>
  </si>
  <si>
    <t>24:48.5</t>
  </si>
  <si>
    <t>-0.7732301649665588,-0.7732301649665588,-0.7732301649665588,-0.7732301649665588,-0.7732301649665588,-0.7732301649665588,-0.7732301649665588,-0.7732301649665588,-0.7732301649665588,-0.7732301649665588,-0.7732301649665588,-0.7732301649665588,-0.7732301649665588,-0.7732301649665588,-0.7732301649665588,-0.7732301649665588,-0.7732301649665588,-0.7732301649665588,-0.7732301649665588,-0.7732301649665588,-0.7732301649665588,-0.7732301649665588,-0.7732301649665588,-0.7732301649665588,-0.7732301649665588,-0.7732301649665588,-0.7732301649665588,-0.7732301649665588,-0.7732301649665588,-0.7732301649665588</t>
  </si>
  <si>
    <t>264115227046123658210316323669752247231027889678410716458318667378564474,264115227046123658210316323669752247231027889678410716458318667378564474,264115227046123658210316323669752247231027889678410716458318667378564474,264115227046123658210316323669752247231027889678410716458318667378564474,264115227046123658210316323669752247231027889678410716458318667378564474,264115227046123658210316323669752247231027889678410716458318667378564474,264115227046123658210316323669752247231027889678410716458318667378564474,264115227046123658210316323669752247231027889678410716458318667378564474,264115227046123658210316323669752247231027889678410716458318667378564474,264115227046123658210316323669752247231027889678410716458318667378564474,264115227046123658210316323669752247231027889678410716458318667378564474,264115227046123658210316323669752247231027889678410716458318667378564474,264115227046123658210316323669752247231027889678410716458318667378564474,264115227046123658210316323669752247231027889678410716458318667378564474,264115227046123658210316323669752247231027889678410716458318667378564474,264115227046123658210316323669752247231027889678410716458318667378564474,264115227046123658210316323669752247231027889678410716458318667378564474,264115227046123658210316323669752247231027889678410716458318667378564474,264115227046123658210316323669752247231027889678410716458318667378564474,264115227046123658210316323669752247231027889678410716458318667378564474,264115227046123658210316323669752247231027889678410716458318667378564474,264115227046123658210316323669752247231027889678410716458318667378564474,264115227046123658210316323669752247231027889678410716458318667378564474,264115227046123658210316323669752247231027889678410716458318667378564474,264115227046123658210316323669752247231027889678410716458318667378564474,264115227046123658210316323669752247231027889678410716458318667378564474,264115227046123658210316323669752247231027889678410716458318667378564474,264115227046123658210316323669752247231027889678410716458318667378564474,264115227046123658210316323669752247231027889678410716458318667378564474,264115227046123658210316323669752247231027889678410716458318667378564474</t>
  </si>
  <si>
    <t>-7.911176748345226,-7.777277800042899,-7.443755437396989,-7.384879880134984,-7.2656894302223805,-7.243680017902959,-6.949790026160714,-6.859595932206482,-6.715591297764552,-6.626359097225349,-6.486231253946096,-6.4434467686626835,-6.22017653533513,-6.158271564346661,-5.9683429382359865,-5.888164850726273,-5.7708030232649685,-5.71086974723724,-5.640603755318121,-5.557930028790364,-5.543038570840414,-5.4716184263508065,-5.431123536352092,-5.359124943243838,-5.18279292565234,-5.120005382151426,-4.923034505970721,-4.8989169164918325,-4.875543787357447,-4.688681976525006,-4.675533397076622,-4.672347229229566,-4.62334206802406,-4.459872713391054,-4.448566220689256,-4.438224365242698,-4.432713008055135,-4.283550478101187,-4.2083971848787955,-4.172327848066396,-4.053462107540583,-3.939558248366654,-3.886449518275747,-3.869651518306419,-3.8263514632445292,-3.76909634942894,-3.6868399373082017,-3.6787220731969024,-3.5658918163236866,-3.424609041339446,-3.3131486892512223,-3.228485117780497,-3.2157307637448493,-3.185574492599026,-3.146054397105694,-3.140525327104032,-3.0901604989607967,-3.0372208808388703,-2.9779185184542136,-2.916658844437326,-2.8684265008229555,-2.821012647031406,-2.7510631821105087,-2.7407852195816065,-2.676329537245784,-2.6346043728071376,-2.6255234951294653,-2.6062678902131324,-2.568624141965117,-2.5470897639828913,-2.527103405350562,-2.4975816263103443,-2.4509032784739446,-2.4097097492622996,-2.404984206037264,-2.399026075116665,-2.3973734159473077,-2.365410748438566,-2.3137461815270575,-2.276774479469126,-2.2767744794691254,-2.2747091240935404,-2.268713930418369,-2.2663651564410365,-2.2312931535188247,-2.183765965122711,-2.1339290510899303,-2.1286883594953716,-2.087730106932734,-2.0743092003672863,-2.0603099361774713,-2.0539055729904105,-2.0375085970263793,-2.003852328139856,-1.9913116646149522,-1.9548965605362874,-1.912409308386314,-1.872535152474875,-1.8435551027379482,-1.7396008114752588,-1.7262718717164174,-1.6531548181647306,-1.6355058079495148,-1.6021767613268942,-1.591818213843562,-1.5847870595854106,-1.572804573070219,-1.4828889140726773,-1.4379554241883923,-1.432807387991921,-1.4098323700234658,-1.3391351280367474,-1.3325178633500487,-1.328883725179706,-1.2354003669480733,-1.2336539005898348,-1.2143248004490688,-1.2143248004490674,-1.1428361515860515,-1.0472107441207,-1.0455125325928791,-1.0013690284574146,-1.0013690284574142,-1.0011625688444232,-1.0011625688444228,-0.9776421343151271,-0.9456064872672695,-0.9456064872672693,-0.9455546215591047,-0.9455546215591043,-0.8659575145715619,-0.8659575145715614,-0.8357249330647141,-0.8258751209086687,-0.7732301649665588</t>
  </si>
  <si>
    <t>0.0803520679473877,1.0959398746490479,1.439678430557251,1.7521662712097168,1.8771617412567139,1.9240343570709229,2.1138288974761963,2.6450600624084473,2.7231831550598145,2.7700552940368652,2.9575493335723877,3.16066575050354,3.2856616973876953,3.832517623901367,3.9262633323669434,4.394995212554932,4.441869497299194,4.598113775253296,4.723108530044556,4.754358530044556,4.910601615905762,5.0355987548828125,5.066845893859863,5.42620849609375,5.504329204559326,5.910565137863159,6.066809415817261,6.6917877197265625,6.973026275634766,7.051149368286133,7.3011393547058105,7.457384347915649,7.691751956939697,8.01986312866211,8.37922477722168,8.691714763641357,9.019826889038086,9.051076650619507,9.176072120666504,9.566685199737549,9.613555669784546,9.76979923248291,10.238531827926636,10.394777536392212,10.472898721694946,10.55102276802063,11.035377979278564,12.160337924957275,12.238459825515747,12.863437414169312,13.347794532775879,13.988397121429443,14.113391160964966,14.785241842269897,15.300849199295044,16.066445112228394,16.30081534385681,16.910163402557373,18.00387454032898,18.613226652145386,19.394447803497314,19.706937551498413,19.95692801475525,21.72248888015747,21.80061101913452,23.31618046760559,24.20677137374878,24.40989065170288,24.6911301612854,25.316107273101807,25.472355127334595,26.941046953201294,27.253536462783813,29.70657205581665,30.11280655860901,30.659661531448364,30.78465723991394,32.5345938205719,33.17519545555115,39.67495799064636,46.190345287323,46.73720121383667,47.01844000816345,51.674519777297974,52.783854246139526,54.11193084716797,58.23678183555603,58.47114682197571,58.75238609313965,63.424092054367065,64.17406344413757,65.86150288581848,68.87701654434204,69.84573245048523,71.17380785942078,71.76753520965576,72.20502018928528,73.93933176994324,75.37677931785583,76.2986204624176,77.29858350753784,80.65783596038818,85.57953119277954,86.61074447631836,87.36071681976318,87.54821038246155,87.89194798469543,92.86051535606384,95.1416847705841,108.03183722496033,109.87551975250244,110.39112567901611,119.04706025123596,121.31260204315186,130.84350419044495,144.10864520072937,147.65539026260376,154.81137871742249,185.91961860656738,247.01892828941345,252.5031032562256,282.439608335495,300.56920099258423,332.02117562294006,332.9898910522461,347.9424705505371,368.7698338031769,409.0652377605438,412.4713628292084,422.17413449287415,475.922171831131,642.4587326049805,695.5367932319641,696.2867677211761,721.6920931339264</t>
  </si>
  <si>
    <t>1,25,34,42,45,46,51,64,66,67,72,77,80,94,96,108,109,113,116,117,121,124,125,134,136,146,150,166,173,175,181,185,191,199,208,216,224,225,228,238,239,243,255,259,261,263,275,303,305,321,333,349,352,369,382,401,407,422,450,465,485,493,499,544,546,584,607,612,619,635,639,676,684,746,756,770,773,817,833,996,1159,1173,1180,1297,1325,1358,1462,1468,1475,1592,1611,1653,1729,1753,1786,1801,1812,1855,1891,1914,1939,2024,2148,2174,2193,2198,2207,2331,2388,2711,2757,2770,2987,3044,3284,3618,3706,3886,4667,6203,6341,7092,7550,8341,8365,8740,9264,10274,10359,10604,11950,16127,17458,17477,18115</t>
  </si>
  <si>
    <t>04:57.5</t>
  </si>
  <si>
    <t>18:15.8</t>
  </si>
  <si>
    <t>-0.7680136281952928,-0.7680136281952928,-0.7680136281952928,-0.7680136281952928,-0.7680136281952928,-0.7680136281952928,-0.7680136281952928,-0.7680136281952928,-0.7680136281952928,-0.7680136281952928,-0.7680136281952928,-0.7680136281952928,-0.7680136281952928,-0.7680136281952928,-0.7680136281952928,-0.7680136281952928,-0.7680136281952928,-0.7680136281952928,-0.7680136281952928,-0.7680136281952928,-0.7680136281952928,-0.7680136281952928,-0.7680136281952928,-0.7680136281952928,-0.7680136281952928,-0.7680136281952928,-0.7680136281952928,-0.7680136281952928,-0.7680136281952928,-0.7680136281952928</t>
  </si>
  <si>
    <t>1741047876729440271185379874927562770039903033247759748256354751991493646,1741047876729440271185379874927562770039903033247759748256354751991493646,1741047876729440271185379874927562770039903033247759748256354751991493646,1741047876729440271185379874927562770039903033247759748256354751991493646,1741047876729440271185379874927562770039903033247759748256354751991493646,1741047876729440271185379874927562770039903033247759748256354751991493646,1741047876729440271185379874927562770039903033247759748256354751991493646,1741047876729440271185379874927562770039903033247759748256354751991493646,1741047876729440271185379874927562770039903033247759748256354751991493646,1741047876729440271185379874927562770039903033247759748256354751991493646,1741047876729440271185379874927562770039903033247759748256354751991493646,1741047876729440271185379874927562770039903033247759748256354751991493646,1741047876729440271185379874927562770039903033247759748256354751991493646,1741047876729440271185379874927562770039903033247759748256354751991493646,1741047876729440271185379874927562770039903033247759748256354751991493646,1741047876729440271185379874927562770039903033247759748256354751991493646,1741047876729440271185379874927562770039903033247759748256354751991493646,1741047876729440271185379874927562770039903033247759748256354751991493646,1741047876729440271185379874927562770039903033247759748256354751991493646,1741047876729440271185379874927562770039903033247759748256354751991493646,1741047876729440271185379874927562770039903033247759748256354751991493646,1741047876729440271185379874927562770039903033247759748256354751991493646,1741047876729440271185379874927562770039903033247759748256354751991493646,1741047876729440271185379874927562770039903033247759748256354751991493646,1741047876729440271185379874927562770039903033247759748256354751991493646,1741047876729440271185379874927562770039903033247759748256354751991493646,1741047876729440271185379874927562770039903033247759748256354751991493646,1741047876729440271185379874927562770039903033247759748256354751991493646,1741047876729440271185379874927562770039903033247759748256354751991493646,1741047876729440271185379874927562770039903033247759748256354751991493646</t>
  </si>
  <si>
    <t>-8.114965638199001,-7.9432812962373855,-7.524874992735387,-7.234007912471552,-7.161986078313367,-7.056756222904822,-7.003945712068386,-6.903742543605596,-6.878278154726546,-6.726489266401212,-6.5723495143350705,-6.549150967282723,-6.453257464375855,-6.313133933961132,-6.181292695597407,-6.157080787323336,-6.033718196992743,-5.965999700318134,-5.816189020271812,-5.561542565762747,-5.424256300607642,-5.360980133298101,-5.338639116805375,-5.228929450930345,-5.084199183428449,-5.0762025408025435,-4.997079039161993,-4.988843445542538,-4.937298839071546,-4.781752432205941,-4.756297716841478,-4.63394007923168,-4.497661857648591,-4.467690453223063,-4.426181963172937,-4.36374673997072,-4.3196144289162755,-4.286211004548891,-4.277649907342761,-4.242115244180449,-4.086633233120477,-4.01247629781956,-4.006567520100334,-3.981740993652392,-3.9370495915166925,-3.9327036058239786,-3.8959477257552706,-3.8800257478152815,-3.8127779432808344,-3.791556238183105,-3.766037411319379,-3.763200209665742,-3.740066238189036,-3.659478176076116,-3.6513675607307374,-3.511418095616821,-3.4773914664606593,-3.452702976733916,-3.4404030799661722,-3.3475549335795662,-3.311784865200651,-3.295689038223836,-3.179832315053135,-3.0052843556784903,-2.94995426837798,-2.870519551556939,-2.794868175364754,-2.7625499903697586,-2.584138724170212,-2.55128014049091,-2.5343827378295525,-2.477930887833545,-2.45773386508234,-2.3161548301999297,-2.296697254408558,-2.2476081138524724,-2.222478603826131,-2.173386169645807,-2.162297308601559,-2.1397822930501365,-2.1289899806715695,-2.077511240097923,-2.055905522495511,-2.0557500493655096,-2.032632932137087,-1.9907622581752873,-1.9860475485171454,-1.9841021987830385,-1.9615898020772966,-1.9157166415350746,-1.8034855293015672,-1.7471805212071583,-1.7141815428436948,-1.6941269359547724,-1.6861906016817383,-1.545237842039294,-1.5312187161858182,-1.5312187161858177,-1.488147948288845,-1.4501920556801544,-1.4204246878625557,-1.4130204592456885,-1.4077484397384397,-1.4072810684211667,-1.3889725928264798,-1.380264121864109,-1.2931038107363024,-1.2535999323758216,-1.246677407837374,-1.2466774078373732,-1.235764293485973,-1.1944587166435845,-1.1643176105830126,-1.1453532246042395,-1.1095204249510857,-1.1038417825293043,-1.0809207599124704,-1.0448185132242622,-1.0448185132242611,-1.0214966702352046,-0.9928488818622221,-0.9583609569421243,-0.9583609569421238,-0.9142599944379196,-0.8964906436349466,-0.896490643634946,-0.8597101307124881,-0.7970310106262071,-0.7803777108851426,-0.7793609796257454,-0.779360979625745,-0.7793609796257447,-0.779360979625744,-0.7729962452502673,-0.7680136281952942,-0.7680136281952928</t>
  </si>
  <si>
    <t>0.08142399787902832,0.11267280578613281,0.7064011096954346,1.034515380859375,1.4251253604888916,1.456374168395996,1.706364631652832,1.784487009048462,1.909482717514038,1.987605094909668,2.221970796585083,2.346966505050659,2.5813350677490234,2.785813570022583,2.910809278488159,3.2701728343963623,3.4264161586761475,3.473290205001831,3.582662343978882,3.754530191421509,4.145141124725342,4.676371812820435,4.707621812820435,4.754492998123169,4.957610130310059,5.44196891784668,5.566964626312256,5.723208427429199,5.754457235336304,5.879452228546143,6.238815069198608,6.473180770874023,6.598177194595337,6.988787412643433,7.066909074783325,7.270028114318848,7.395022869110107,7.754384517669678,7.785633563995361,7.988754510879517,8.191869258880615,8.535606145858765,8.66060185432434,8.707475900650024,8.816845893859863,8.941842794418335,9.09808611869812,9.42620038986206,9.629317998886108,9.707438945770264,9.816809892654419,9.94180679321289,10.05117654800415,10.207421064376831,10.363665103912354,10.410538673400879,10.598031997680664,10.801149606704712,11.082390546798706,11.285508394241333,11.81673789024353,12.207350015640259,12.254223346710205,12.785454034805298,13.269810914993286,13.332307815551758,14.254151105880737,15.988462924957275,16.37907314300537,16.66031265258789,17.019675731658936,18.613367557525635,19.39458918571472,19.519586086273193,19.753953218460083,20.191436767578125,20.925784587860107,24.925639629364014,25.31624984741211,25.42562198638916,26.03497576713562,26.30059027671814,27.738039016723633,28.691129446029663,33.440958738327026,36.92521381378174,38.12828755378723,39.409491777420044,39.565736055374146,40.15946555137634,41.0344340801239,46.612356424331665,47.25295901298523,50.75283193588257,55.64328098297119,61.26807689666748,66.51788806915283,67.76784706115723,70.1896300315857,79.81428265571594,86.31404733657837,86.75153136253357,92.83278298377991,100.86374282836914,107.0510196685791,107.72287106513977,114.80073976516724,118.37873673439026,119.06621050834656,123.76916670799255,125.30036091804504,132.50322580337524,182.01706290245056,183.73574995994568,194.31349349021912,194.6884799003601,204.71936988830566,212.54721117019653,214.6408839225769,217.32828736305237,220.68754076957703,233.108966588974,239.889972448349,258.608047246933,286.3726682662964,313.6324419975281,369.30451345443726,397.1785078048706,442.7862346172333,528.7206354141235,530.6893148422241,538.2046687602997,584.2030124664307,679.5520827770233,728.5801138877869,729.0644717216492</t>
  </si>
  <si>
    <t>1,1,16,24,34,35,41,43,46,48,54,57,63,68,71,80,84,85,88,92,102,115,116,117,122,134,137,141,142,145,154,160,163,173,175,180,183,192,193,198,203,212,215,216,219,222,226,234,239,241,244,247,250,254,258,259,264,269,276,281,294,304,305,318,330,332,355,398,408,415,424,463,483,486,492,503,521,621,631,634,649,656,692,716,835,922,952,984,988,1003,1025,1164,1180,1267,1390,1531,1663,1694,1755,1998,2160,2171,2323,2524,2679,2696,2873,2963,2980,3098,3137,3317,4555,4598,4863,4873,5125,5320,5373,5440,5524,5834,6005,6473,7167,7849,9245,9942,11086,13242,13291,13479,14635,17029,18261,18273</t>
  </si>
  <si>
    <t>31:27.5</t>
  </si>
  <si>
    <t>44:46.0</t>
  </si>
  <si>
    <t>-0.7185191650021268,-0.7185191650021268,-0.7185191650021268,-0.7185191650021268,-0.7185191650021268,-0.7185191650021268,-0.7185191650021268,-0.7185191650021268,-0.7185191650021268,-0.7185191650021268,-0.7185191650021268,-0.7185191650021268,-0.7185191650021268,-0.7185191650021268,-0.7185191650021268,-0.7185191650021268,-0.7185191650021268,-0.7185191650021268,-0.7185191650021268,-0.7185191650021268,-0.7185191650021268,-0.7185191650021268,-0.7185191650021268,-0.7185191650021268,-0.7185191650021268,-0.7185191650021268,-0.7185191650021268,-0.7185191650021268,-0.7185191650021268,-0.7185191650021268</t>
  </si>
  <si>
    <t>479702643706474622453408854936294066551875242972102838182711767807946264,479702643706474622453408854936294066551875242972102838182711767807946264,479702643706474622453408854936294066551875242972102838182711767807946264,479702643706474622453408854936294066551875242972102838182711767807946264,479702643706474622453408854936294066551875242972102838182711767807946264,479702643706474622453408854936294066551875242972102838182711767807946264,479702643706474622453408854936294066551875242972102838182711767807946264,479702643706474622453408854936294066551875242972102838182711767807946264,479702643706474622453408854936294066551875242972102838182711767807946264,479702643706474622453408854936294066551875242972102838182711767807946264,479702643706474622453408854936294066551875242972102838182711767807946264,479702643706474622453408854936294066551875242972102838182711767807946264,479702643706474622453408854936294066551875242972102838182711767807946264,479702643706474622453408854936294066551875242972102838182711767807946264,479702643706474622453408854936294066551875242972102838182711767807946264,479702643706474622453408854936294066551875242972102838182711767807946264,479702643706474622453408854936294066551875242972102838182711767807946264,479702643706474622453408854936294066551875242972102838182711767807946264,479702643706474622453408854936294066551875242972102838182711767807946264,479702643706474622453408854936294066551875242972102838182711767807946264,479702643706474622453408854936294066551875242972102838182711767807946264,479702643706474622453408854936294066551875242972102838182711767807946264,479702643706474622453408854936294066551875242972102838182711767807946264,479702643706474622453408854936294066551875242972102838182711767807946264,479702643706474622453408854936294066551875242972102838182711767807946264,479702643706474622453408854936294066551875242972102838182711767807946264,479702643706474622453408854936294066551875242972102838182711767807946264,479702643706474622453408854936294066551875242972102838182711767807946264,479702643706474622453408854936294066551875242972102838182711767807946264,479702643706474622453408854936294066551875242972102838182711767807946264</t>
  </si>
  <si>
    <t>-7.161912487990573,-6.746402918499292,-6.586278529672241,-6.574484500849058,-6.555240491231337,-6.449072294994124,-6.029151762158651,-6.005431915437764,-5.8579048487843774,-5.703248255070064,-5.584000328716556,-5.505605427197039,-5.412214314253554,-5.3357831678140935,-5.33101957770578,-5.304948180974411,-5.203508561882034,-5.109581815489655,-5.011874502100512,-4.8032304662695395,-4.7021717573975295,-4.6438666414386836,-4.639964584988632,-4.5864266669061164,-4.534342617857169,-4.423147988761005,-4.3282759799507895,-4.157685327694851,-4.1542956912103595,-3.9482437424742836,-3.861417836276025,-3.7091583985374763,-3.678775822833264,-3.5920035764694007,-3.555068214427836,-3.322073055292588,-3.2327652457497993,-3.2299838400549357,-3.169169252210862,-3.0333766569507596,-3.0189504504786933,-2.9944553893165913,-2.991826124731832,-2.9674444524146013,-2.8537438107623028,-2.819355866001804,-2.7980908519688894,-2.771033185133975,-2.7520498998531124,-2.721920698340967,-2.704593555459623,-2.5823414373350264,-2.573323496481715,-2.543933907791386,-2.531015425510132,-2.5147251825093777,-2.446493549647134,-2.3931987749242594,-2.328310486223878,-2.2955865111672846,-2.271637975681487,-2.1732096219510737,-2.105914432255763,-2.092713669851127,-2.0267050255790684,-1.9453006404858417,-1.9205873146262724,-1.8962131168882683,-1.8936392875717938,-1.8909159329438225,-1.8733083876849028,-1.8614943177438201,-1.8583536236719067,-1.8558638297873935,-1.7922048779550874,-1.7642854369328618,-1.7071547787896026,-1.6753032940627377,-1.6625247887648955,-1.6464080898384201,-1.6399168699366158,-1.6117459737800466,-1.5856916226480051,-1.5693220575121538,-1.5691423577736279,-1.519122606086203,-1.4603927692075223,-1.453006804468069,-1.4327559024866128,-1.421490957046486,-1.365807413880877,-1.304063118536177,-1.2531711192767596,-1.1594481425945793,-1.1594481425945786,-1.1546744591488278,-1.104118556359635,-1.0581907695224955,-1.037892191532863,-0.9606785607040675,-0.9283272641934357,-0.9133593138234681,-0.9035497475049324,-0.8693182802424747,-0.857241594549653,-0.8180564683070785,-0.815354344570441,-0.8151813669355059,-0.8022109654818338,-0.8022109654818337,-0.7821164516140303,-0.7653221877206915,-0.7185191650021273,-0.7185191650021268</t>
  </si>
  <si>
    <t>0.08060812950134277,0.7368319034576416,1.4555566310882568,1.68992280960083,2.0984437465667725,2.1453182697296143,2.7234206199645996,3.254650831222534,3.285900115966797,3.5358917713165283,3.6921350955963135,3.8171308040618896,3.8483786582946777,3.8952529430389404,4.098370552062988,4.176492929458618,4.332738161087036,4.488980770111084,4.567102670669556,4.848342657089233,5.129582643508911,5.61393928527832,5.660812854766846,5.738940238952637,5.817057132720947,5.863930702209473,5.98892617225647,6.098296642303467,6.582653760910034,6.629526853561401,6.817031383514404,7.332625389099121,7.660737991333008,7.738860130310059,7.8951051235198975,8.176344394683838,8.457583665847778,8.738823175430298,8.78569746017456,9.223181247711182,10.301265716552734,10.62937879562378,11.051238059997559,11.098113775253296,11.254355669021606,11.410600423812866,11.457473516464233,11.58246922492981,11.769960880279541,11.816834688186646,11.92620587348938,12.285566568374634,12.6449294090271,12.92616891860962,13.613643169403076,13.691765308380127,13.769887685775757,13.879258155822754,13.973005533218384,14.36361575126648,15.285456895828247,15.410451650619507,16.207297563552856,16.676029205322266,17.754115343093872,18.67595624923706,19.113438844680786,19.81653928756714,20.066529035568237,20.644633769989014,20.957122325897217,22.22269892692566,23.31640934944153,24.175751447677612,25.097593307495117,25.581949710845947,25.816316604614258,26.425668954849243,27.23813819885254,27.503754138946533,28.62871217727661,29.65992498397827,30.394273042678833,32.128583669662476,33.61290383338928,34.64411425590515,35.175349712371826,36.409674406051636,39.44081163406372,42.47195076942444,43.23754596710205,46.84678769111633,47.721755266189575,48.20611262321472,57.908878803253174,59.61194086074829,69.25220942497253,69.97093176841736,105.5008704662323,110.75067186355591,122.76585340499878,128.2656500339508,202.98163294792175,206.10651755332947,206.45025515556335,212.34066152572632,219.19978404045105,238.87093114852905,263.5418918132782,496.6907105445862,548.9454905986786,634.2860822677612,689.8903050422668,776.1547667980194</t>
  </si>
  <si>
    <t>1,16,34,40,50,51,66,79,80,86,90,93,94,95,100,102,106,110,112,119,126,138,139,141,143,144,147,150,162,163,168,181,189,191,195,202,209,216,217,228,255,263,274,275,279,283,284,287,292,293,296,305,314,321,338,340,342,345,347,357,380,383,403,415,442,465,476,494,500,515,523,555,582,604,627,639,645,660,680,687,715,741,760,803,840,866,879,910,986,1063,1082,1173,1195,1207,1449,1491,1733,1751,2641,2773,3074,3213,5084,5163,5172,5319,5490,5983,6601,12448,13751,15890,17292,19450</t>
  </si>
  <si>
    <t>58:11.0</t>
  </si>
  <si>
    <t>11:29.6</t>
  </si>
  <si>
    <t>-0.6649147794347566,-0.6649147794347566,-0.6649147794347566,-0.6649147794347566,-0.6649147794347566,-0.6649147794347566,-0.6649147794347566,-0.6649147794347566,-0.6649147794347566,-0.6649147794347566,-0.6649147794347566,-0.6649147794347566,-0.6649147794347566,-0.6649147794347566,-0.6649147794347566,-0.6649147794347566,-0.6649147794347566,-0.6649147794347566,-0.6649147794347566,-0.6649147794347566,-0.6649147794347566,-0.6649147794347566,-0.6649147794347566,-0.6649147794347566,-0.6649147794347566,-0.6649147794347566,-0.6649147794347566,-0.6649147794347566,-0.6649147794347566,-0.6649147794347566</t>
  </si>
  <si>
    <t>764639558801896946789259733581170671414815413695396376202885930051300881,764639558801896946789259733581170671414815413695396376202885930051300881,764639558801896946789259733581170671414815413695396376202885930051300881,764639558801896946789259733581170671414815413695396376202885930051300881,764639558801896946789259733581170671414815413695396376202885930051300881,764639558801896946789259733581170671414815413695396376202885930051300881,764639558801896946789259733581170671414815413695396376202885930051300881,764639558801896946789259733581170671414815413695396376202885930051300881,764639558801896946789259733581170671414815413695396376202885930051300881,764639558801896946789259733581170671414815413695396376202885930051300881,764639558801896946789259733581170671414815413695396376202885930051300881,764639558801896946789259733581170671414815413695396376202885930051300881,764639558801896946789259733581170671414815413695396376202885930051300881,764639558801896946789259733581170671414815413695396376202885930051300881,764639558801896946789259733581170671414815413695396376202885930051300881,764639558801896946789259733581170671414815413695396376202885930051300881,764639558801896946789259733581170671414815413695396376202885930051300881,764639558801896946789259733581170671414815413695396376202885930051300881,764639558801896946789259733581170671414815413695396376202885930051300881,764639558801896946789259733581170671414815413695396376202885930051300881,764639558801896946789259733581170671414815413695396376202885930051300881,764639558801896946789259733581170671414815413695396376202885930051300881,764639558801896946789259733581170671414815413695396376202885930051300881,764639558801896946789259733581170671414815413695396376202885930051300881,764639558801896946789259733581170671414815413695396376202885930051300881,764639558801896946789259733581170671414815413695396376202885930051300881,764639558801896946789259733581170671414815413695396376202885930051300881,764639558801896946789259733581170671414815413695396376202885930051300881,764639558801896946789259733581170671414815413695396376202885930051300881,764639558801896946789259733581170671414815413695396376202885930051300881</t>
  </si>
  <si>
    <t>-7.888338269965844,-7.860831111650235,-7.691288217609579,-7.685336502773944,-6.999373711397909,-6.872533453059118,-6.73390620314055,-6.638604911404007,-6.603889677178405,-6.56339549047862,-6.351757888122462,-6.3416850172473325,-5.928655856624631,-5.768055298753419,-5.598380382838002,-5.5877191976190215,-5.313979772381862,-5.304188646955924,-5.206264344809341,-5.08947725088897,-5.074120132091568,-5.0693364193543875,-4.884802594303066,-4.675166252079351,-4.542260762624298,-4.495787724848389,-4.3745928239767995,-4.3624691833456355,-4.203165827428075,-4.1715864838279835,-4.148643463764184,-4.143632071154945,-4.031918777847274,-3.850711469269835,-3.77621710975501,-3.714004571793029,-3.6159268522734482,-3.483308837950829,-3.440182872973774,-3.3608082304808122,-3.3576575412410357,-3.276519346042188,-3.258760535304084,-3.245650137741524,-3.2388229502915142,-3.193292657819626,-3.1547114693349703,-3.1400125462430664,-3.036760405286655,-2.9579305811697663,-2.91755921402901,-2.8019838505770736,-2.7232903380338396,-2.5507811239054674,-2.4170156291697107,-2.385967277002069,-2.330088167992854,-2.2870847857146015,-2.2840572158455945,-2.199034589540219,-2.167709768505576,-2.1506346436658035,-2.0861719256308864,-2.082784819054245,-2.0280101166748254,-1.9940435154162395,-1.9858113145062377,-1.9851181867049938,-1.930799965329237,-1.8953055936304515,-1.886227768565987,-1.8747821628692873,-1.8460876378990985,-1.8256998660818355,-1.825648487775062,-1.8200945995530353,-1.7879189953841481,-1.6471124211904167,-1.593000667618804,-1.55394705092675,-1.5536977696270005,-1.455510361161694,-1.40260493684631,-1.3528087275243277,-1.3424144325048228,-1.3015156687507285,-1.1882232604989713,-1.17296870906888,-1.1295143143691082,-1.0920291887210085,-1.0801589663266211,-1.0455980291756681,-1.035072111108138,-1.0350721111081373,-1.0068209236548373,-0.9559753452844236,-0.9547974444705143,-0.931387454221869,-0.9242609242700922,-0.9138269998168362,-0.9138269998168354,-0.9124194418441657,-0.9044130130257468,-0.9044130130257464,-0.8993116564082901,-0.8799031748780981,-0.8665780661255335,-0.8665780661255331,-0.8663602763503212,-0.8650312424272533,-0.8448424824838585,-0.8383088065828301,-0.816852456309026,-0.7940822446602148,-0.7692449248112168,-0.7692449248112161,-0.7692449248112159,-0.7684216802892048,-0.7684216802892041,-0.7684216802892039,-0.7684216802892037,-0.7061728425511039,-0.7044630110771889,-0.6871406931670251,-0.6716020879900131,-0.6649147794347566</t>
  </si>
  <si>
    <t>0.0814664363861084,1.0814292430877686,1.3626692295074463,1.4876646995544434,2.0032706260681152,2.5054824352264404,2.708599090576172,2.9585886001586914,3.0367112159729004,3.1148340702056885,3.2867026329040527,3.6148157119750977,3.6460633277893066,4.302290201187134,4.333544731140137,4.771023273468018,4.974140644073486,5.536619186401367,5.630367994308472,6.145972967147827,6.42721152305603,6.505333423614502,6.63033127784729,6.786574363708496,7.552170038223267,7.802162170410156,8.72400188446045,9.16148591041565,9.208360195159912,9.28648829460144,9.567720890045166,9.770838975906372,9.848961114883423,10.25519609451294,10.69267988204956,11.661395072937012,12.083254098892212,12.692606687545776,13.31758427619934,13.833189725875854,14.130053520202637,14.239424705505371,14.692532777786255,14.77065634727478,14.817529678344727,14.848778486251831,15.083144903182983,16.301849842071533,16.458094120025635,17.239314079284668,17.723671674728394,17.770544290542603,18.114283084869385,18.942376852035522,19.83297038078308,20.520445108413696,21.536078929901123,21.97356367111206,22.786033868789673,22.973527193069458,24.348475456237793,24.520344972610474,24.910955667495728,25.879668951034546,26.473397731781006,29.70765495300293,30.613871097564697,30.895111083984375,31.20759916305542,33.14502811431885,34.5356023311615,35.582438945770264,36.160542488098145,36.26991391181946,36.8636417388916,37.73861241340637,38.20734477043152,39.01981329917908,40.22289514541626,43.61339354515076,44.92584562301636,45.6601939201355,47.50387740135193,50.472517251968384,51.89433932304382,51.972461462020874,52.65993690490723,53.61302661895752,58.425349950790405,63.300171852111816,66.94066286087036,67.9874997138977,70.0655472278595,86.18995523452759,131.63551545143127,163.79058408737183,174.8526782989502,181.227445602417,184.1804621219635,187.10222792625427,190.22711372375488,195.30505228042603,240.25652599334717,282.56747460365295,288.4735064506531,310.61331939697266,317.8474295139313,331.15944051742554,370.97047781944275,379.34517121315,397.4382574558258,413.4845428466797,415.9688274860382,416.20319414138794,416.3594398498535,430.4682984352112,446.21772384643555,457.40481519699097,465.295152425766,553.979413986206,605.6650264263153,612.6960186958313,659.4443120956421,690.1306929588318,753.287362575531,797.4419994354248</t>
  </si>
  <si>
    <t>1,25,32,35,48,61,66,72,74,76,80,88,89,105,106,117,122,136,138,151,158,160,163,167,186,192,215,226,227,229,236,241,243,253,264,288,299,315,331,344,351,354,365,367,368,369,375,406,410,430,442,443,452,473,495,512,537,548,568,573,607,611,621,645,660,741,764,771,779,828,863,889,903,906,921,943,955,975,1005,1090,1123,1141,1187,1261,1296,1298,1315,1339,1459,1581,1672,1698,1750,2155,3294,4099,4375,4535,4609,4682,4760,4887,6012,7070,7217,7772,7954,8287,9283,9492,9945,10347,10409,10415,10419,10774,11169,11448,11648,13868,15164,15341,16514,17285,18865,19980</t>
  </si>
  <si>
    <t>18:17.4</t>
  </si>
  <si>
    <t>31:35.2</t>
  </si>
  <si>
    <t>-0.6345906204093796,-0.6345906204093796,-0.6345906204093796,-0.6345906204093796,-0.6345906204093796,-0.6345906204093796,-0.6345906204093796,-0.6345906204093796,-0.6345906204093796,-0.6345906204093796,-0.6345906204093796,-0.6345906204093796,-0.6345906204093796,-0.6345906204093796,-0.6345906204093796,-0.6345906204093796,-0.6345906204093796,-0.6345906204093796,-0.6345906204093796,-0.6345906204093796,-0.6345906204093796,-0.6345906204093796,-0.6345906204093796,-0.6345906204093796,-0.6345906204093796,-0.6345906204093796,-0.6345906204093796,-0.6345906204093796,-0.6345906204093796,-0.6345906204093796</t>
  </si>
  <si>
    <t>922274571061957949184606434201879333451950027308945422647140456786174793,922274571061957949184606434201879333451950027308945422647140456786174793,922274571061957949184606434201879333451950027308945422647140456786174793,922274571061957949184606434201879333451950027308945422647140456786174793,922274571061957949184606434201879333451950027308945422647140456786174793,922274571061957949184606434201879333451950027308945422647140456786174793,922274571061957949184606434201879333451950027308945422647140456786174793,922274571061957949184606434201879333451950027308945422647140456786174793,922274571061957949184606434201879333451950027308945422647140456786174793,922274571061957949184606434201879333451950027308945422647140456786174793,922274571061957949184606434201879333451950027308945422647140456786174793,922274571061957949184606434201879333451950027308945422647140456786174793,922274571061957949184606434201879333451950027308945422647140456786174793,922274571061957949184606434201879333451950027308945422647140456786174793,922274571061957949184606434201879333451950027308945422647140456786174793,922274571061957949184606434201879333451950027308945422647140456786174793,922274571061957949184606434201879333451950027308945422647140456786174793,922274571061957949184606434201879333451950027308945422647140456786174793,922274571061957949184606434201879333451950027308945422647140456786174793,922274571061957949184606434201879333451950027308945422647140456786174793,922274571061957949184606434201879333451950027308945422647140456786174793,922274571061957949184606434201879333451950027308945422647140456786174793,922274571061957949184606434201879333451950027308945422647140456786174793,922274571061957949184606434201879333451950027308945422647140456786174793,922274571061957949184606434201879333451950027308945422647140456786174793,922274571061957949184606434201879333451950027308945422647140456786174793,922274571061957949184606434201879333451950027308945422647140456786174793,922274571061957949184606434201879333451950027308945422647140456786174793,922274571061957949184606434201879333451950027308945422647140456786174793,922274571061957949184606434201879333451950027308945422647140456786174793</t>
  </si>
  <si>
    <t>-6.960000059093011,-6.824352216103185,-6.767206681890136,-6.753202323091628,-6.7073918960569525,-6.328445787645183,-6.263074925996075,-5.964276871334328,-5.887115743560621,-5.791968938894649,-5.535500560709447,-5.478479776706043,-5.420378046311594,-5.3488763326884285,-5.292712799210364,-5.1017108854412045,-5.095184292099367,-4.67895985291376,-4.480209990992719,-4.470982328101264,-4.469809420924415,-4.398608490313878,-4.356589937128582,-4.327496857670806,-4.142400922309052,-4.1379698769106605,-4.10948372902857,-4.01823887712438,-4.007637630254495,-3.9740933980299817,-3.956976097429542,-3.8493918497821578,-3.8168124887607298,-3.7819003023227706,-3.7460163380056715,-3.6537017500022753,-3.6222629860604005,-3.6205892400934845,-3.4825461616480498,-3.3701822708389875,-3.324776663776352,-3.194972112743752,-3.169513606531229,-3.1615270350649176,-3.109309941734002,-3.0229493885739163,-2.9047358847573013,-2.8627608477809194,-2.8494495559862276,-2.8269259094496553,-2.8158733692087856,-2.791327681635561,-2.7711797333892685,-2.691921355692808,-2.658626953017373,-2.5918025097157633,-2.5310520594847388,-2.4012402610997783,-2.3975465825064304,-2.3820208821984066,-2.351228167543175,-2.322474874748227,-2.255872724318325,-2.2149914058268068,-2.0322663173924282,-2.008171049933326,-2.0007575925703156,-1.9362224827759649,-1.9301165602569719,-1.900510863810459,-1.898133240265532,-1.8803385119393843,-1.8539670486626665,-1.8512455907918266,-1.8512455907918253,-1.8492752904843448,-1.8433260606510566,-1.8396937641770263,-1.8067823242671135,-1.7514804396044146,-1.6966929098671137,-1.6751303313048578,-1.6496446078816334,-1.6130713133735723,-1.6129065841288766,-1.5977494832270027,-1.571453204790132,-1.555646317732495,-1.5354480156679324,-1.5150650440186522,-1.510221505382319,-1.4986867179548071,-1.497652278637089,-1.4942917235345126,-1.4634537963848373,-1.4575979090945874,-1.4337781575993245,-1.4162250643311873,-1.4158920056345916,-1.4090877636198893,-1.393057889751816,-1.3212799440327951,-1.2236879316400473,-1.1344669239734613,-1.129553252689352,-0.9968015281176741,-0.9764563683145902,-0.9764563683145899,-0.9753464817343847,-0.9691470065518994,-0.9691470065518986,-0.9361525488977224,-0.9302496493567324,-0.8801210146360487,-0.8300440156447386,-0.8300440156447385,-0.8077826078938052,-0.8032603239050802,-0.7874060130957217,-0.7741320271723161,-0.7635105625434456,-0.7539049434869114,-0.6797594774769636,-0.6748145787178491,-0.6748145787178483,-0.6729083405078863,-0.6722378890878522,-0.6590542563528289,-0.636793953278723,-0.6367939532787228,-0.6345906204093805,-0.6345906204093796</t>
  </si>
  <si>
    <t>0.08137226104736328,0.471982479095459,1.3625750541687012,2.4250380992889404,2.72190260887146,3.0054104328155518,3.4116461277008057,3.7866318225860596,3.8803794384002686,4.192866563796997,4.364736795425415,4.755347728729248,5.114708662033081,5.239704370498657,5.31782603263855,5.489695310592651,5.708438158035278,5.755310297012329,6.442785739898682,6.567782402038574,6.599031448364258,6.677153825759888,6.833407163619995,6.9115190505981445,7.005265712738037,7.677117586135864,8.114600658416748,8.16147494316101,8.239596366882324,8.270846128463745,8.317719459533691,8.552086353302002,8.958320617675781,9.192686796188354,9.552049398422241,9.70829439163208,10.098905324935913,10.505141496658325,10.58326268196106,10.864502191543579,11.145742654800415,11.505104064941406,11.833217859268188,11.958213567733765,12.161330938339233,12.520693302154541,13.051932573318481,13.489407300949097,13.676900386810303,13.958141326904297,14.551869630813599,14.629992008209229,15.176847457885742,15.37996506690979,15.926819324493408,16.458051204681396,16.81741237640381,20.20791530609131,22.332839727401733,22.926567554473877,23.410924673080444,24.457763195037842,24.56713366508484,25.69209361076355,26.28582239151001,26.77017903327942,27.129541873931885,27.363908529281616,28.020134925842285,28.176379442214966,28.457618951797485,28.613863706588745,28.973224639892578,29.723198652267456,30.207556009292603,32.41060280799866,33.76992654800415,34.51990723609924,37.972901344299316,40.70717787742615,44.816404581069946,46.253852128982544,50.269333600997925,52.191139221191406,53.22235131263733,60.52238368988037,62.44418931007385,65.75657033920288,69.55330967903137,75.74058604240417,93.64619040489197,94.08367609977722,96.13047766685486,96.72420573234558,97.72416996955872,97.89604043960571,101.32908391952515,102.3602991104126,107.1726245880127,108.81318950653076,110.48500442504883,110.59437537193298,111.84433150291443,112.56305456161499,114.79735016822815,122.54707360267639,128.8905909061432,129.96867752075195,143.98379755020142,154.43654656410217,159.81135392189026,161.28005123138428,174.49832487106323,178.29506182670593,181.06058883666992,215.3093547821045,215.91870856285095,265.74758291244507,282.79384446144104,320.7768521308899,325.5735547542572,330.5889992713928,333.6670114994049,400.14899373054504,517.4103960990906,533.4070858955383,534.8914084434509,552.1251623630524,561.8591861724854,578.4054667949677,588.5301005840302,630.2629723548889</t>
  </si>
  <si>
    <t>1,10,32,59,67,74,84,94,96,104,108,118,127,130,132,136,142,143,160,163,164,166,170,172,174,191,202,203,205,206,207,213,223,229,238,242,252,262,264,271,278,287,295,298,303,312,325,336,341,348,363,365,379,384,398,411,420,505,558,573,585,611,614,642,657,669,678,684,700,704,711,715,724,743,755,810,844,863,949,1017,1121,1157,1258,1306,1332,1515,1563,1646,1741,1897,2347,2358,2409,2424,2449,2453,2539,2565,2686,2727,2769,2772,2803,2821,2877,3072,3232,3259,3610,3875,4011,4048,4379,4474,4543,5401,5416,6663,7092,8042,8162,8287,8364,10030,12977,13375,13412,13844,14088,14502,14757,15806</t>
  </si>
  <si>
    <t>24:50.1</t>
  </si>
  <si>
    <t>38:10.7</t>
  </si>
  <si>
    <t>-0.5936723111088081,-0.5936723111088081,-0.5936723111088081,-0.5936723111088081,-0.5936723111088081,-0.5936723111088081,-0.5936723111088081,-0.5936723111088081,-0.5936723111088081,-0.5936723111088081,-0.5936723111088081,-0.5936723111088081,-0.5936723111088081,-0.5936723111088081,-0.5936723111088081,-0.5936723111088081,-0.5936723111088081,-0.5936723111088081,-0.5936723111088081,-0.5936723111088081,-0.5936723111088081,-0.5936723111088081,-0.5936723111088081,-0.5936723111088081,-0.5936723111088081,-0.5936723111088081,-0.5936723111088081,-0.5936723111088081,-0.5936723111088081,-0.5936723111088081</t>
  </si>
  <si>
    <t>204174142931540072592715486171520396072583940896699930805914800002815780,204174142931540072592715486171520396072583940896699930805914800002815780,204174142931540072592715486171520396072583940896699930805914800002815780,204174142931540072592715486171520396072583940896699930805914800002815780,204174142931540072592715486171520396072583940896699930805914800002815780,204174142931540072592715486171520396072583940896699930805914800002815780,204174142931540072592715486171520396072583940896699930805914800002815780,204174142931540072592715486171520396072583940896699930805914800002815780,204174142931540072592715486171520396072583940896699930805914800002815780,204174142931540072592715486171520396072583940896699930805914800002815780,204174142931540072592715486171520396072583940896699930805914800002815780,204174142931540072592715486171520396072583940896699930805914800002815780,204174142931540072592715486171520396072583940896699930805914800002815780,204174142931540072592715486171520396072583940896699930805914800002815780,204174142931540072592715486171520396072583940896699930805914800002815780,204174142931540072592715486171520396072583940896699930805914800002815780,204174142931540072592715486171520396072583940896699930805914800002815780,204174142931540072592715486171520396072583940896699930805914800002815780,204174142931540072592715486171520396072583940896699930805914800002815780,204174142931540072592715486171520396072583940896699930805914800002815780,204174142931540072592715486171520396072583940896699930805914800002815780,204174142931540072592715486171520396072583940896699930805914800002815780,204174142931540072592715486171520396072583940896699930805914800002815780,204174142931540072592715486171520396072583940896699930805914800002815780,204174142931540072592715486171520396072583940896699930805914800002815780,204174142931540072592715486171520396072583940896699930805914800002815780,204174142931540072592715486171520396072583940896699930805914800002815780,204174142931540072592715486171520396072583940896699930805914800002815780,204174142931540072592715486171520396072583940896699930805914800002815780,204174142931540072592715486171520396072583940896699930805914800002815780</t>
  </si>
  <si>
    <t>-8.904001950362499,-8.519486903892384,-8.36734948993639,-7.8134251330035385,-7.755651703782729,-7.156631491468829,-7.138625236963419,-6.991566345927928,-6.822061028640764,-6.613443430204935,-6.507867749537523,-6.363294537679337,-6.240827409235783,-6.237145807614757,-6.15120255034019,-6.145947909594931,-6.128211554719166,-6.073305838217155,-5.899492656523128,-5.788374271570526,-5.656634665834228,-5.567467218026493,-5.560543777553565,-5.488261145283157,-5.482204669728434,-5.135166574833817,-5.047209602969048,-4.99755859198957,-4.961948866873284,-4.911574353248012,-4.7571904614268385,-4.749379095161702,-4.710837024986083,-4.675093275122359,-4.623983954070456,-4.613312461610118,-4.5776249426890665,-4.512793258210125,-4.374596242605811,-4.341759822795275,-4.327419985135523,-4.305388170072262,-4.262050435083217,-4.146642777250403,-4.039248685369623,-4.014326932248591,-3.96186638707382,-3.906852371033005,-3.891433612848643,-3.8914312407818894,-3.823700599595863,-3.8084093990139274,-3.73571285625024,-3.7104992101874235,-3.6390963074409157,-3.637093714136925,-3.4999362323924093,-3.3779446905682464,-3.3369866297213377,-3.2939837922035844,-3.2301368739249714,-3.178932413537061,-3.1250577407877866,-3.11791636971586,-3.1057769897175307,-3.088845590866263,-3.055905794034268,-3.022669566394775,-2.958075652880555,-2.9538597983653836,-2.9508568276945644,-2.9336143536837738,-2.7823265362319116,-2.770632909165843,-2.725993586931059,-2.6654296424147357,-2.6189889949623697,-2.6040769230403855,-2.433458689451908,-2.372133864975522,-2.3239437363053645,-2.323612615133004,-2.2240250217856428,-2.121054782981801,-2.1171634192251356,-1.9876077036376234,-1.8919087543648516,-1.8904875860127013,-1.7802283997984156,-1.6912519847298075,-1.6571122344382223,-1.639328061486174,-1.6361998044137676,-1.6328898819019413,-1.5640949676069071,-1.5570086211154999,-1.552730314240017,-1.5497213396096379,-1.5423395434359515,-1.4754245163244042,-1.4652031006613135,-1.4337454910573655,-1.430029132598821,-1.3134606016456118,-1.3134606016456094,-1.3086664082612942,-1.3086664082612922,-1.214026749531673,-1.2098376310238175,-1.1952416225860378,-1.1903480443902,-1.178668652594923,-1.1743906580854897,-1.150034108165517,-1.1106566505798767,-1.068711368272471,-1.065789979012145,-1.035522477432301,-1.024035852803411,-0.9992830467367669,-0.9687312005486938,-0.9684453218090409,-0.9409569826638545,-0.8934859676355512,-0.8920781654081522,-0.8845175145262835,-0.8727719701413509,-0.8105222790433317,-0.7776357075244764,-0.7756175068746998,-0.7587466742228873,-0.7587466742228864,-0.7587466742228863,-0.7587466742228861,-0.7513262969441235,-0.7341717127789047,-0.7061105806257494,-0.7061105806257487,-0.6943077594468929,-0.692487291058694,-0.6924872910586934,-0.6924872910586931,-0.6895006634664365,-0.6895006634664356,-0.6888934179683138,-0.6853151202413506,-0.6420937084198588,-0.5936723111088081</t>
  </si>
  <si>
    <t>0.08137845993041992,0.12825226783752441,0.36261892318725586,0.40949106216430664,1.0032227039337158,1.2844603061676025,1.3313324451446533,1.4875774383544922,1.76881742477417,2.0500571727752686,2.208566904067993,2.3648126125335693,2.5366811752319336,2.7241742610931396,2.896043300628662,2.92729115486145,2.9741644859313965,3.02103853225708,3.0522873401641846,3.5053958892822266,3.6928889751434326,3.849133253097534,4.0053770542144775,4.130373239517212,4.286620855331421,4.4741106033325195,4.942843198776245,5.114712476730347,5.224082946777344,5.270958185195923,5.349078416824341,5.911558628082275,6.036553859710693,6.0678019523620605,6.114675760269165,6.38029146194458,6.505287408828735,6.552161455154419,6.974020481109619,7.302132844924927,7.333382606506348,7.42712926864624,7.786489725112915,7.942734003067017,8.364594459533691,8.958322525024414,9.270812273025513,9.38018250465393,9.42705488204956,10.020784139633179,10.067657947540283,10.380145788192749,10.458268880844116,10.864502906799316,10.911376237869263,10.98949909210205,11.020748138427734,11.34886121749878,11.880091667175293,12.770683526992798,14.05189061164856,14.661240577697754,14.770612478256226,15.504959344863892,16.067439556121826,16.37992835044861,16.504924058914185,16.864286422729492,18.270484685897827,19.004832983016968,19.192330598831177,19.598562240600586,19.801679134368896,20.192290544509888,20.47352910041809,20.520402908325195,20.87976598739624,21.004760026931763,21.161004304885864,21.47349262237549,22.442209482192993,22.80156970024109,22.989062786102295,24.12964701652527,24.6452534198761,24.80149745941162,25.89520788192749,26.47331190109253,26.95766806602478,27.582646369934082,29.973185539245605,36.8010618686676,38.59787106513977,40.73841834068298,47.94132137298584,55.269179344177246,55.94103026390076,56.61288142204285,57.61284518241882,57.909708738327026,60.34712076187134,62.222052574157715,63.22201657295227,63.971989154815674,77.69024109840393,84.61186456680298,86.43992471694946,91.6584837436676,93.62716126441956,97.0332887172699,112.62647199630737,116.57945322990417,119.82933521270752,123.64169716835022,127.78217148780823,158.40907621383667,161.9558219909668,162.799542427063,165.018212556839,178.97082948684692,183.37692022323608,202.46997690200806,209.5790946483612,216.4382209777832,225.84412956237793,229.04713773727417,236.48436617851257,241.18732070922852,243.4216136932373,243.70285367965698,246.4371302127838,267.31137228012085,296.6071846485138,306.1278507709503,310.2341659069061,315.01524233818054,316.99954557418823,325.3429925441742,354.7794234752655,403.46515583992004,409.480562210083,438.0107762813568,614.8324811458588,631.9881069660187,641.144024848938,645.2220027446747,651.3624038696289,766.3894762992859</t>
  </si>
  <si>
    <t>1,1,7,8,23,30,31,35,42,49,53,57,61,66,70,71,72,73,74,85,90,94,98,101,105,110,122,126,129,130,132,146,149,150,151,158,161,162,173,181,182,184,193,197,208,223,231,234,235,250,251,259,261,271,272,274,275,283,296,318,350,365,368,386,400,408,411,420,455,473,478,488,493,503,510,511,520,523,527,535,559,568,573,602,615,619,646,661,673,689,749,919,964,1017,1197,1380,1397,1414,1439,1447,1508,1555,1580,1599,1941,2114,2160,2291,2340,2425,2815,2915,2996,3092,3195,3958,4047,4068,4123,4475,4585,5062,5241,5414,5651,5731,5918,6036,6092,6099,6167,6689,7422,7659,7761,7880,7930,8139,8876,10092,10242,10953,15364,15792,16021,16122,16276,19157</t>
  </si>
  <si>
    <t>44:47.6</t>
  </si>
  <si>
    <t>58:09.3</t>
  </si>
  <si>
    <t>-0.5130521966548504,-0.5130521966548504,-0.5130521966548504,-0.5130521966548504,-0.5130521966548504,-0.5130521966548504,-0.5130521966548504,-0.5130521966548504,-0.5130521966548504,-0.5130521966548504,-0.5130521966548504,-0.5130521966548504,-0.5130521966548504,-0.5130521966548504,-0.5130521966548504,-0.5130521966548504,-0.5130521966548504,-0.5130521966548504,-0.5130521966548504,-0.5130521966548504,-0.5130521966548504,-0.5130521966548504,-0.5130521966548504,-0.5130521966548504,-0.5130521966548504,-0.5130521966548504,-0.5130521966548504,-0.5130521966548504,-0.5130521966548504,-0.5130521966548504</t>
  </si>
  <si>
    <t>121848949618937860075132713122309153769184531714848575455124712600750949,121848949618937860075132713122309153769184531714848575455124712600750949,121848949618937860075132713122309153769184531714848575455124712600750949,121848949618937860075132713122309153769184531714848575455124712600750949,121848949618937860075132713122309153769184531714848575455124712600750949,121848949618937860075132713122309153769184531714848575455124712600750949,121848949618937860075132713122309153769184531714848575455124712600750949,121848949618937860075132713122309153769184531714848575455124712600750949,121848949618937860075132713122309153769184531714848575455124712600750949,121848949618937860075132713122309153769184531714848575455124712600750949,121848949618937860075132713122309153769184531714848575455124712600750949,121848949618937860075132713122309153769184531714848575455124712600750949,121848949618937860075132713122309153769184531714848575455124712600750949,121848949618937860075132713122309153769184531714848575455124712600750949,121848949618937860075132713122309153769184531714848575455124712600750949,121848949618937860075132713122309153769184531714848575455124712600750949,121848949618937860075132713122309153769184531714848575455124712600750949,121848949618937860075132713122309153769184531714848575455124712600750949,121848949618937860075132713122309153769184531714848575455124712600750949,121848949618937860075132713122309153769184531714848575455124712600750949,121848949618937860075132713122309153769184531714848575455124712600750949,121848949618937860075132713122309153769184531714848575455124712600750949,121848949618937860075132713122309153769184531714848575455124712600750949,121848949618937860075132713122309153769184531714848575455124712600750949,121848949618937860075132713122309153769184531714848575455124712600750949,121848949618937860075132713122309153769184531714848575455124712600750949,121848949618937860075132713122309153769184531714848575455124712600750949,121848949618937860075132713122309153769184531714848575455124712600750949,121848949618937860075132713122309153769184531714848575455124712600750949,121848949618937860075132713122309153769184531714848575455124712600750949</t>
  </si>
  <si>
    <t>-7.782745055717399,-7.3064231784681395,-6.8852545177918545,-6.349970399482832,-5.923006621748778,-5.698744959556333,-5.652866445647281,-5.625317000731567,-5.529596536990418,-5.438722467966117,-5.353589341725287,-5.326537108482866,-5.276022089984836,-5.252420018321608,-5.232282746137538,-5.145624235712889,-5.091366810226433,-5.081597866990453,-5.0060286593339685,-4.869746063844146,-4.801368655215649,-4.770215606483437,-4.7473042117514614,-4.710734694884412,-4.486522653750888,-4.439942301263056,-4.382894994608748,-4.301063441621352,-4.287232643998389,-4.1978803789455945,-4.1546832467285775,-4.130955457671382,-4.0694227638128995,-4.059203626584987,-4.058799052933937,-4.056307443580397,-3.9457184689984905,-3.9371311850892527,-3.864855971715052,-3.6616356645350856,-3.589476032047033,-3.57666358878487,-3.5376395433967183,-3.515367668174858,-3.441778234842899,-3.39771527871205,-3.371304759802851,-3.370726916472181,-3.3409676867975504,-3.2790858255281123,-3.2669593640383,-3.254174957005972,-3.1753948865807855,-3.1116366255832104,-3.1030039745774585,-3.0881282479535956,-3.074532319033879,-2.9526285742365186,-2.8864345155471267,-2.8461133098084095,-2.7795311862291894,-2.666830070558899,-2.646449157751979,-2.542350086586749,-2.439963409118745,-2.3536165772796207,-2.35361657727962,-2.340970761228178,-2.338615899583245,-2.3325472414555963,-2.3069789391663647,-2.2125891093981127,-2.2116838140532087,-2.161430590645832,-2.1199763473964035,-2.0854360520398436,-1.9794557294741502,-1.978422240356957,-1.927950059825587,-1.913922798214456,-1.7790892947741006,-1.7650131850999933,-1.7253508492399163,-1.697415257308275,-1.6577528236296664,-1.6281161224051843,-1.5969585100379706,-1.5915035726962474,-1.570459664725881,-1.5686879253145016,-1.4951670258618956,-1.4770471638463707,-1.4457274102148479,-1.3812972882679102,-1.3453619835758146,-1.330892891207651,-1.3116753141824662,-1.308204952851822,-1.2975608115649988,-1.291362379476194,-1.2617067849269887,-1.2421774527414706,-1.1785440301141792,-1.1518653020353362,-1.146822237053978,-1.144329723642769,-1.1379286460400009,-1.129729678978003,-1.1018057806746064,-1.0993387956377298,-1.094514756518393,-1.0800787573314534,-1.0718232380433297,-1.0718232380433295,-1.0236363187258024,-0.9297991539541993,-0.9011720820794845,-0.8913577565221499,-0.8840227632957446,-0.8391309819931615,-0.8374286057315906,-0.8153830413646044,-0.7858832378092132,-0.7856139144603405,-0.7856139144603393,-0.7749626136478885,-0.7614338154123343,-0.6637856513491092,-0.6213936751943092,-0.5790332906532148,-0.5790332906532147,-0.5636828479013959,-0.5626328582850308,-0.5585821578714568,-0.5320086804310258,-0.5130521966548504</t>
  </si>
  <si>
    <t>0.08144569396972656,0.9564118385314941,0.9876611232757568,1.503267765045166,2.5470519065856934,3.1564042568206787,3.281399726867676,3.5938880443573,3.7188849449157715,3.953249454498291,4.000123023986816,4.234489679336548,4.4376068115234375,4.843842267990112,4.890716314315796,5.125081777572632,5.171954870223999,5.45320200920105,5.656311750411987,5.734435081481934,6.015673398971558,6.203166723251343,6.25003981590271,6.2812888622283936,6.453157186508179,6.796894788742065,7.078134298324585,7.1562559604644775,7.343750476837158,7.515618801116943,7.953103065490723,8.234342575073242,8.499956607818604,8.749948740005493,8.82806921005249,9.421797513961792,9.546793222427368,9.62491512298584,9.953027963638306,10.109271764755249,10.359263896942139,10.827996969223022,11.234230518341064,11.437349081039429,11.749835968017578,12.156070947647095,12.390439510345459,12.437310695648193,12.562307357788086,12.687301397323608,12.874794721603394,13.000060081481934,13.109435319900513,13.609415769577026,13.687537908554077,13.812533378601074,15.531219482421875,15.937455177307129,16.343689441680908,16.656179189682007,17.187409162521362,17.296778917312622,17.65614080429077,18.546732664108276,19.593569040298462,20.187297582626343,21.062264442443848,21.749739170074463,23.265308380126953,24.702755212783813,25.749591827392578,26.96829581260681,29.73382067680359,30.890026330947876,31.015021800994873,32.7962064743042,33.67117381095886,34.233652114868164,34.31177496910095,34.593013763427734,35.73359680175781,37.421034812927246,43.139572620391846,43.54580760002136,43.8114230632782,44.78013730049133,53.88917541503906,57.15467977523804,63.077850580215454,66.5464677810669,74.73393487930298,96.36132621765137,99.45496249198914,99.50183415412903,119.15735816955566,119.46984958648682,120.67292547225952,125.64149355888367,127.0164442062378,127.45392441749573,129.78196454048157,132.50061321258545,138.65663623809814,141.70339918136597,143.03147435188293,146.90633082389832,157.4996886253357,164.89003944396973,165.09315752983093,175.90525674819946,180.06135416030884,180.17072319984436,182.99874448776245,190.85783123970032,197.63883137702942,201.26369786262512,242.63718056678772,280.10455322265625,280.9638967514038,331.1330327987671,356.02274322509766,361.3350479602814,362.4600074291229,377.3500864505768,382.03741431236267,387.0372304916382,393.2713780403137,394.24009132385254,470.3833246231079,512.6161494255066,576.7075488567352,737.0610325336456,739.9575726985931,742.3949842453003,743.4418201446533,766.8628346920013</t>
  </si>
  <si>
    <t>1,22,23,36,62,77,80,88,91,97,98,104,109,119,120,126,127,134,139,141,148,153,154,155,159,168,175,177,182,186,197,204,211,217,219,234,237,239,247,251,257,269,279,284,292,302,308,309,312,315,320,323,326,338,340,343,386,396,406,414,427,430,439,461,487,502,524,541,579,615,641,672,742,771,774,818,840,854,856,863,892,934,1077,1087,1094,1118,1346,1428,1575,1662,1866,2407,2485,2486,2978,2986,3016,3140,3175,3186,3244,3312,3466,3542,3575,3672,3936,4121,4126,4397,4501,4504,4575,4771,4940,5030,6063,6998,7020,8274,8897,9030,9058,9429,9546,9671,9827,9851,11751,12803,14397,18399,18471,18532,18558,19141</t>
  </si>
  <si>
    <t>51:34.5</t>
  </si>
  <si>
    <t>04:55.8</t>
  </si>
  <si>
    <t>-0.49253883772507295,-0.49253883772507295,-0.49253883772507295,-0.49253883772507295,-0.49253883772507295,-0.49253883772507295,-0.49253883772507295,-0.49253883772507295,-0.49253883772507295,-0.49253883772507295,-0.49253883772507295,-0.49253883772507295,-0.49253883772507295,-0.49253883772507295,-0.49253883772507295,-0.49253883772507295,-0.49253883772507295,-0.49253883772507295,-0.49253883772507295,-0.49253883772507295,-0.49253883772507295,-0.49253883772507295,-0.49253883772507295,-0.49253883772507295,-0.49253883772507295,-0.49253883772507295,-0.49253883772507295,-0.49253883772507295,-0.49253883772507295,-0.49253883772507295</t>
  </si>
  <si>
    <t>1290250828586589024781323789880445520476732594365166928870941527625898268,1290250828586589024781323789880445520476732594365166928870941527625898268,1290250828586589024781323789880445520476732594365166928870941527625898268,1290250828586589024781323789880445520476732594365166928870941527625898268,1290250828586589024781323789880445520476732594365166928870941527625898268,1290250828586589024781323789880445520476732594365166928870941527625898268,1290250828586589024781323789880445520476732594365166928870941527625898268,1290250828586589024781323789880445520476732594365166928870941527625898268,1290250828586589024781323789880445520476732594365166928870941527625898268,1290250828586589024781323789880445520476732594365166928870941527625898268,1290250828586589024781323789880445520476732594365166928870941527625898268,1290250828586589024781323789880445520476732594365166928870941527625898268,1290250828586589024781323789880445520476732594365166928870941527625898268,1290250828586589024781323789880445520476732594365166928870941527625898268,1290250828586589024781323789880445520476732594365166928870941527625898268,1290250828586589024781323789880445520476732594365166928870941527625898268,1290250828586589024781323789880445520476732594365166928870941527625898268,1290250828586589024781323789880445520476732594365166928870941527625898268,1290250828586589024781323789880445520476732594365166928870941527625898268,1290250828586589024781323789880445520476732594365166928870941527625898268,1290250828586589024781323789880445520476732594365166928870941527625898268,1290250828586589024781323789880445520476732594365166928870941527625898268,1290250828586589024781323789880445520476732594365166928870941527625898268,1290250828586589024781323789880445520476732594365166928870941527625898268,1290250828586589024781323789880445520476732594365166928870941527625898268,1290250828586589024781323789880445520476732594365166928870941527625898268,1290250828586589024781323789880445520476732594365166928870941527625898268,1290250828586589024781323789880445520476732594365166928870941527625898268,1290250828586589024781323789880445520476732594365166928870941527625898268,1290250828586589024781323789880445520476732594365166928870941527625898268</t>
  </si>
  <si>
    <t>-8.233990824509679,-7.900033040614659,-7.801953578257165,-7.784783464256747,-7.693970936363435,-7.169414761696887,-7.124221281402316,-6.960007974479841,-6.557611004973486,-6.260437688389458,-6.194326561132059,-6.115238933891443,-6.104736132700324,-6.07116629236787,-5.820249419466785,-5.7711307605277105,-5.753780026176752,-5.693835998972916,-5.6706155251750054,-5.655235196143472,-5.530936654301158,-5.434500275878556,-5.3826834111471555,-5.320218867759298,-5.238062724119971,-5.200168268156754,-5.142265551966597,-5.084827779704355,-5.06051323072723,-5.013381015612776,-4.857864212395111,-4.664794911600756,-4.66430251967505,-4.597765259842055,-4.534722241402378,-4.502410095342982,-4.459470320177736,-4.439982934195013,-4.4130753067838855,-4.226052637495922,-4.1955365529546444,-4.131931834312712,-4.10681146774039,-4.081272740845801,-3.975019314893458,-3.947528452012496,-3.854021725430751,-3.829813761701736,-3.799648503327518,-3.697227358645735,-3.640104584698141,-3.6188248260928058,-3.614231861883418,-3.5797899447098476,-3.5018116401275594,-3.454005704712886,-3.451771879811345,-3.3177077694890773,-3.2238837335670048,-3.1712812921700615,-3.1413153396867193,-3.081653521981156,-3.074784462128514,-3.0655305087640152,-3.0417242268822364,-2.8499931836111134,-2.7608794920665156,-2.674523859686047,-2.5719975109358924,-2.505159812796513,-2.364206730338054,-2.3321614552589467,-2.307398461489738,-2.3038135523570906,-2.2575130466037403,-2.2415584383605003,-2.0583568438360214,-2.0470926858868674,-1.9801502748175333,-1.9791717073148904,-1.883951887225066,-1.86513624758485,-1.8639803578013352,-1.836939552072557,-1.7708515232498974,-1.7568204843993076,-1.7307568397719817,-1.6975769923025785,-1.6628947808574168,-1.6261070400002393,-1.55638524754664,-1.5214601377859889,-1.4873234022745159,-1.4523909417782637,-1.4445601190559618,-1.4300813473658567,-1.4173573598282547,-1.3741220106385674,-1.3428607162207513,-1.3224320679976027,-1.2286892725855194,-1.2078465654276993,-1.1857111988356686,-1.1671375403461537,-1.1382454261291686,-1.138245426129166,-1.0845589012640657,-1.0796248729482487,-1.0415988149913493,-0.9863782193705347,-0.9863782193705345,-0.8935421325011721,-0.8910017127163197,-0.87933628640507,-0.8718711933888144,-0.8665119002326369,-0.8581294726353723,-0.8581294726353721,-0.8567648238466854,-0.8516949482311583,-0.8486096521102747,-0.8108115163021338,-0.7944318664778973,-0.7567337773807233,-0.7567337773807222,-0.7494323193020593,-0.7494323193020584,-0.7488753037016391,-0.7396516246698814,-0.7362902880884088,-0.7289046594171913,-0.7150912986415705,-0.7046667479494452,-0.7046667479494445,-0.6412447655793825,-0.626736459501889,-0.5667439995710181,-0.5666922116816545,-0.5664729392375092,-0.5647096683178752,-0.563509905542408,-0.5558295014937945,-0.5105420705833914,-0.5102704976814634,-0.5102704976814616,-0.510270497681461,-0.49253883772507295</t>
  </si>
  <si>
    <t>0.08037471771240234,0.20537018775939941,0.47098565101623535,0.5178587436676025,0.6272294521331787,0.9865918159484863,1.2678327560424805,1.3928282260894775,1.6271934509277344,2.190894365310669,2.394012451171875,2.425262928009033,2.550258159637451,2.7065021991729736,2.7533743381500244,3.1908609867095947,3.31585431098938,3.472099542617798,3.8002126216888428,3.847085952758789,3.878333568572998,4.237696886062622,4.362692356109619,4.409564733505249,4.64393162727356,4.878297805786133,5.081415891647339,5.112663984298706,5.3939032554626465,5.518900394439697,5.643896102905273,6.003256559371948,6.53448748588562,6.565737724304199,6.8469767570495605,7.253211259841919,7.331333637237549,7.456329345703125,7.581325054168701,7.768818378448486,8.893777847290039,9.143769264221191,9.72187328338623,9.76874589920044,9.956251859664917,10.378098964691162,10.64371371269226,10.971826553344727,11.206193208694458,12.36240267753601,12.84675908088684,12.893635988235474,13.252994060516357,13.2998685836792,13.4561128616333,13.690478563308716,13.971718072891235,14.174836158752441,14.40920352935791,15.096677541732788,15.206048727035522,15.53416132926941,16.221637964248657,16.705995321273804,17.018484115600586,17.29972267150879,18.612176418304443,18.971538305282593,19.096532344818115,22.174546480178833,23.377628326416016,24.09635281562805,24.377591848373413,25.627546548843384,25.67441964149475,26.11190438270569,27.861839771270752,28.17432975769043,28.73680806159973,31.53358221054077,32.533546447753906,34.84596228599548,35.48656415939331,37.59586310386658,38.14271879196167,39.92390441894531,43.517523765563965,43.67376971244812,44.28312063217163,45.87681269645691,48.9079532623291,54.376505851745605,54.73586821556091,55.735830545425415,56.423306941986084,63.73834276199341,64.66018462181091,65.28516173362732,68.80065965652466,69.76937437057495,71.06620383262634,71.95679521560669,73.42549228668213,73.4723653793335,73.78485536575317,81.87831544876099,89.7374017238617,90.04989099502563,96.6590256690979,98.45583581924438,122.25184893608093,132.40773224830627,133.8295545578003,134.5326542854309,140.43869161605835,145.4541370868683,149.2196226119995,149.78210306167603,158.62553191184998,160.07860398292542,164.92217922210693,165.71902585029602,166.53149676322937,181.14034223556519,225.56060767173767,275.44943284988403,279.8555181026459,279.98051261901855,281.2617175579071,286.3709075450897,295.08934235572815,298.3704745769501,309.43257427215576,326.15686082839966,326.8912556171417,337.87563467025757,352.9532151222229,365.655882358551,391.3580791950226,396.09228324890137,423.2631757259369,623.3483927249908,623.5983827114105,634.2698709964752,643.8800716400146,663.5549488067627,673.0861394405365</t>
  </si>
  <si>
    <t>1,3,10,11,14,23,30,33,39,53,58,59,62,66,67,78,81,85,93,94,95,104,107,108,114,120,125,126,133,136,139,148,161,162,169,179,181,184,187,192,220,226,241,242,247,257,264,272,278,307,319,320,329,330,334,340,347,352,358,375,378,386,403,415,423,430,463,472,475,552,582,600,607,638,639,650,693,701,715,785,810,868,884,936,950,994,1084,1088,1103,1143,1219,1357,1366,1391,1408,1591,1614,1630,1718,1742,1774,1796,1833,1834,1842,2044,2241,2249,2415,2460,3058,3311,3346,3364,3512,3637,3732,3746,3967,4003,4125,4145,4165,4530,5637,6882,6993,6996,7028,7155,7373,7456,7731,8148,8166,8439,8816,9133,9775,9894,10574,15571,15577,15843,16077,16567,16805</t>
  </si>
  <si>
    <t>38:12.4</t>
  </si>
  <si>
    <t>51:32.9</t>
  </si>
  <si>
    <t>-0.451338103862747,-0.451338103862747,-0.451338103862747,-0.451338103862747,-0.451338103862747,-0.451338103862747,-0.451338103862747,-0.451338103862747,-0.451338103862747,-0.451338103862747,-0.451338103862747,-0.451338103862747,-0.451338103862747,-0.451338103862747,-0.451338103862747,-0.451338103862747,-0.451338103862747,-0.451338103862747,-0.451338103862747,-0.451338103862747,-0.451338103862747,-0.451338103862747,-0.451338103862747,-0.451338103862747,-0.451338103862747,-0.451338103862747,-0.451338103862747,-0.451338103862747,-0.451338103862747,-0.451338103862747</t>
  </si>
  <si>
    <t>632889059036764901379870313564511859770164449959770523137072075871981061,632889059036764901379870313564511859770164449959770523137072075871981061,632889059036764901379870313564511859770164449959770523137072075871981061,632889059036764901379870313564511859770164449959770523137072075871981061,632889059036764901379870313564511859770164449959770523137072075871981061,632889059036764901379870313564511859770164449959770523137072075871981061,632889059036764901379870313564511859770164449959770523137072075871981061,632889059036764901379870313564511859770164449959770523137072075871981061,632889059036764901379870313564511859770164449959770523137072075871981061,632889059036764901379870313564511859770164449959770523137072075871981061,632889059036764901379870313564511859770164449959770523137072075871981061,632889059036764901379870313564511859770164449959770523137072075871981061,632889059036764901379870313564511859770164449959770523137072075871981061,632889059036764901379870313564511859770164449959770523137072075871981061,632889059036764901379870313564511859770164449959770523137072075871981061,632889059036764901379870313564511859770164449959770523137072075871981061,632889059036764901379870313564511859770164449959770523137072075871981061,632889059036764901379870313564511859770164449959770523137072075871981061,632889059036764901379870313564511859770164449959770523137072075871981061,632889059036764901379870313564511859770164449959770523137072075871981061,632889059036764901379870313564511859770164449959770523137072075871981061,632889059036764901379870313564511859770164449959770523137072075871981061,632889059036764901379870313564511859770164449959770523137072075871981061,632889059036764901379870313564511859770164449959770523137072075871981061,632889059036764901379870313564511859770164449959770523137072075871981061,632889059036764901379870313564511859770164449959770523137072075871981061,632889059036764901379870313564511859770164449959770523137072075871981061,632889059036764901379870313564511859770164449959770523137072075871981061,632889059036764901379870313564511859770164449959770523137072075871981061,632889059036764901379870313564511859770164449959770523137072075871981061</t>
  </si>
  <si>
    <t>-8.309085776344597,-8.105805071314817,-7.8888370090241695,-7.337195244741214,-6.401560526683988,-6.255578714300011,-6.145001874708048,-5.9420445428229005,-5.914157979607352,-5.875444746586428,-5.81948584338027,-5.555886578001209,-5.471421632950774,-5.421386541962254,-5.151501633799836,-5.133577250310702,-5.117767223269495,-4.902985469893621,-4.751384924844076,-4.718347800191805,-4.477405056177863,-4.4737343519551995,-4.386884464260231,-4.223831247383229,-4.143320541435483,-3.972944522073599,-3.851598576572146,-3.824100212605443,-3.8143416319210353,-3.8142196633192587,-3.7359585934460084,-3.719819913088609,-3.6838422714935417,-3.561296155150022,-3.514487177877127,-3.4978963791469506,-3.482922489231759,-3.3468532307705936,-3.170800978424249,-3.1490972284440857,-3.148698867193203,-3.1406706897525503,-3.0938913645448114,-3.0001878382554157,-2.9961275277001094,-2.84676817528071,-2.8308250023959824,-2.7603748697101675,-2.686844043654639,-2.662922267621474,-2.5199295121829897,-2.5001947226643617,-2.4460475800396106,-2.442697747903182,-2.327577516420638,-2.281559395037004,-2.2691778968860374,-2.2555324068193827,-2.1068709808052857,-2.0591278988515698,-2.018598190298641,-1.9922833056703115,-1.9646599193143555,-1.9288432643351199,-1.9025918057122275,-1.900749571266191,-1.8780909173033122,-1.8725761750504017,-1.8518936938271569,-1.7178794967637485,-1.6826160429164594,-1.6441811742014456,-1.554231074903324,-1.5523146093765607,-1.5179433418068708,-1.5082329453622392,-1.5016094496527663,-1.5015296497930912,-1.441664208281575,-1.4227688821432256,-1.4187569816689682,-1.4171570242353395,-1.4004273228164323,-1.3442594239646903,-1.3193308415293807,-1.2542924778854991,-1.2056285083394513,-1.1557273755017963,-1.1333794131330561,-1.1231857288703528,-1.114165942377268,-1.0655952302114602,-1.0573196161166902,-0.9916298219715467,-0.9686602174023564,-0.9686602174023555,-0.9443285076272331,-0.9256920132988059,-0.9192039934702949,-0.8383457119966041,-0.8087426586399534,-0.7914353493098139,-0.7895350687406645,-0.7136587459712121,-0.6987586974197122,-0.6864962909239922,-0.6767567958151263,-0.6696678169686981,-0.6504303600839044,-0.6038763324160975,-0.5927445356775325,-0.5561819026500089,-0.5543848741585831,-0.5518058314706105,-0.5300552093983212,-0.4937089186702408,-0.47528024732239793,-0.4752802473223978,-0.4719371899438653,-0.4719371899438651,-0.4594431551677933,-0.4594431551677925,-0.4513381038627474,-0.451338103862747</t>
  </si>
  <si>
    <t>0.08135628700256348,0.3625967502593994,0.4875915050506592,1.0969445705413818,1.6125507354736328,2.1616556644439697,2.286652088165283,2.8491320610046387,3.2553653717041016,3.2866146564483643,3.489732265472412,3.5366055965423584,3.567854404449463,3.802229404449463,3.9740896224975586,4.208456039428711,4.411575078964233,4.442824125289917,4.849057674407959,5.0521767139434814,5.177172422409058,5.53653359413147,5.567782163619995,5.8490214347839355,5.974018335342407,6.61461877822876,6.895859479904175,7.302093744277954,7.880198001861572,8.239561319351196,8.927036046981812,9.130152463912964,9.286396980285645,9.36452031135559,10.067620038986206,10.176990985870361,10.395732879638672,10.442606449127197,10.630099534988403,11.411320686340332,11.770681858062744,12.45815658569336,12.567527532577515,12.848767042160034,13.13000774383545,13.161256790161133,13.395622253417969,13.645613670349121,14.192468881607056,14.47370958328247,14.8330717086792,15.270555019378662,15.801785230636597,15.91115665435791,15.958029985427856,16.426763772964478,16.47363591194153,16.78612446784973,16.91111993789673,17.801713943481445,19.77039122581482,20.723482608795166,21.207839965820312,21.285961866378784,21.614075183868408,22.020309925079346,22.457794427871704,22.92652654647827,28.25445795059204,28.738816261291504,29.691906213760376,30.894988536834717,31.738707780838013,32.50430369377136,32.98866105079651,33.11365842819214,33.80113196372986,35.519819259643555,36.25416851043701,41.816465854644775,45.34758806228638,46.84753370285034,47.816248655319214,52.44107985496521,53.40979480743408,56.11282229423523,58.518985748291016,60.00330710411072,80.26819825172424,86.92420721054077,88.17416191101074,88.58039617538452,89.01788020133972,98.92377257347107,129.74837517738342,130.95145559310913,136.51375532150269,139.95113015174866,145.52905249595642,149.26329350471497,151.4819619655609,152.12256383895874,186.3244504928589,198.5115101337433,235.26017880439758,244.8848295211792,250.8064911365509,255.11883425712585,255.96255350112915,286.16458535194397,313.06986117362976,315.63226795196533,324.6163170337677,327.52246141433716,329.50676465034485,336.7252547740936,423.3002436161041,430.28436517715454,456.049058675766,512.1876492500305,520.7654650211334,525.7652833461761,648.8858273029327,707.0275173187256</t>
  </si>
  <si>
    <t>1,7,10,25,38,52,55,69,79,80,85,86,87,93,97,103,108,109,119,124,127,136,137,144,147,163,170,180,195,204,221,226,230,232,250,253,259,260,265,285,294,311,314,321,328,329,335,341,355,362,371,382,395,398,399,411,412,420,423,445,494,518,530,532,540,550,561,573,706,718,742,772,793,812,824,827,844,887,905,1044,1132,1169,1193,1308,1332,1400,1460,1497,2002,2168,2200,2210,2221,2469,3238,3268,3407,3493,3633,3726,3782,3798,4655,4961,5880,6120,6268,6376,6397,7151,7825,7889,8114,8187,8237,8417,10577,10752,11397,12802,13016,13141,16219,17673</t>
  </si>
  <si>
    <t>31:36.9</t>
  </si>
  <si>
    <t>44:52.0</t>
  </si>
  <si>
    <t>-0.36474539679369955,-0.36474539679369955,-0.36474539679369955,-0.36474539679369955,-0.36474539679369955,-0.36474539679369955,-0.36474539679369955,-0.36474539679369955,-0.36474539679369955,-0.36474539679369955,-0.36474539679369955,-0.36474539679369955,-0.36474539679369955,-0.36474539679369955,-0.36474539679369955,-0.36474539679369955,-0.36474539679369955,-0.36474539679369955,-0.36474539679369955,-0.36474539679369955,-0.36474539679369955,-0.36474539679369955,-0.36474539679369955,-0.36474539679369955,-0.36474539679369955,-0.36474539679369955,-0.36474539679369955,-0.36474539679369955,-0.36474539679369955,-0.36474539679369955</t>
  </si>
  <si>
    <t>342055866310887542512872901457122664953369293389476138732289788353164588,342055866310887542512872901457122664953369293389476138732289788353164588,342055866310887542512872901457122664953369293389476138732289788353164588,342055866310887542512872901457122664953369293389476138732289788353164588,342055866310887542512872901457122664953369293389476138732289788353164588,342055866310887542512872901457122664953369293389476138732289788353164588,342055866310887542512872901457122664953369293389476138732289788353164588,342055866310887542512872901457122664953369293389476138732289788353164588,342055866310887542512872901457122664953369293389476138732289788353164588,342055866310887542512872901457122664953369293389476138732289788353164588,342055866310887542512872901457122664953369293389476138732289788353164588,342055866310887542512872901457122664953369293389476138732289788353164588,342055866310887542512872901457122664953369293389476138732289788353164588,342055866310887542512872901457122664953369293389476138732289788353164588,342055866310887542512872901457122664953369293389476138732289788353164588,342055866310887542512872901457122664953369293389476138732289788353164588,342055866310887542512872901457122664953369293389476138732289788353164588,342055866310887542512872901457122664953369293389476138732289788353164588,342055866310887542512872901457122664953369293389476138732289788353164588,342055866310887542512872901457122664953369293389476138732289788353164588,342055866310887542512872901457122664953369293389476138732289788353164588,342055866310887542512872901457122664953369293389476138732289788353164588,342055866310887542512872901457122664953369293389476138732289788353164588,342055866310887542512872901457122664953369293389476138732289788353164588,342055866310887542512872901457122664953369293389476138732289788353164588,342055866310887542512872901457122664953369293389476138732289788353164588,342055866310887542512872901457122664953369293389476138732289788353164588,342055866310887542512872901457122664953369293389476138732289788353164588,342055866310887542512872901457122664953369293389476138732289788353164588,342055866310887542512872901457122664953369293389476138732289788353164588</t>
  </si>
  <si>
    <t>-6.478235848996647,-6.4015197414034715,-6.3846959452279455,-6.27510960394063,-6.266700990980762,-6.227343087939236,-6.063895660841469,-6.019100481640961,-5.9075839484732295,-5.679313414040508,-5.603494370062369,-5.411474532443971,-5.3468137367786275,-5.330244676907392,-5.2829242454058,-5.260859259204772,-5.1831377238740455,-5.179499073974792,-5.134252529526839,-4.89329178335003,-4.740127456372895,-4.684045414787332,-4.654304101571505,-4.645380337846008,-4.407322330684855,-4.399210128422904,-4.268966185396902,-4.220433656789922,-4.203564056896404,-4.07260119767809,-3.954204957378581,-3.894291045478656,-3.8535403034965063,-3.8216042100971714,-3.7833246437494066,-3.778097729258091,-3.7523342020007835,-3.7306673619224973,-3.685016877059356,-3.661038872694637,-3.615503490918755,-3.549886492874986,-3.535500763601289,-3.466960268874896,-3.369287779340023,-3.3621148833516523,-3.247355791446596,-3.1506064927092607,-3.0808473750734175,-3.0720690399972224,-2.923319431444867,-2.876720794039437,-2.8616286792207424,-2.858443123356038,-2.8129970782603526,-2.65960052180972,-2.642395524965408,-2.5892140867802964,-2.5671252824734268,-2.5113033915182994,-2.487796696870762,-2.405948358810014,-2.3612146317566944,-2.3573996239458044,-2.2194219495721,-2.2075467474821435,-2.1749291384101603,-2.174597844573539,-2.1745978445735386,-2.1409095523909842,-2.0463263351676857,-1.9739255108958849,-1.929263383086581,-1.8810127399332583,-1.8476770913622735,-1.780868596839329,-1.7743286637298505,-1.749241854918467,-1.6907261272579972,-1.6528483722748606,-1.6030343856270541,-1.5425797672733652,-1.5241636788668254,-1.4763153908151092,-1.4757919841151248,-1.3730382577204656,-1.3282787847194564,-1.268354605183378,-1.2264354381163272,-1.2222585078269927,-1.167117842664549,-1.1213102669944943,-1.1112862277844258,-1.0654330903462275,-1.0642144323238905,-0.9934925256025614,-0.9154225394654343,-0.9040532974161745,-0.8770790510771692,-0.8751431631270035,-0.8433208093723404,-0.8237345899155409,-0.7727880022792584,-0.7600280419874037,-0.7007926146478308,-0.6960588355334919,-0.681097373687684,-0.679018907496554,-0.6575250613947122,-0.6494237426340354,-0.6396668642965885,-0.6335767999090413,-0.6239477706432676,-0.57113873974036,-0.5643436565239915,-0.5617335550663348,-0.54058822761765,-0.526165380438344,-0.5248889720577357,-0.4875325106619503,-0.45652219174231806,-0.4565221917423176,-0.4560784958644091,-0.4441251119672363,-0.4236415325171441,-0.4208317977816791,-0.4176369731032197,-0.39410442848843114,-0.3865252368178522,-0.3865252368178519,-0.3862649209347138,-0.3711844902030393,-0.37103876892260135,-0.3647453967937,-0.36474539679369955</t>
  </si>
  <si>
    <t>0.08138465881347656,0.925105094909668,1.5657072067260742,1.596954345703125,1.6438288688659668,1.675077199935913,1.7219514846801758,2.3648228645324707,2.4429454803466797,2.521066665649414,2.6773104667663574,2.802306652069092,3.0366740226745605,3.1616690158843994,3.286663770675659,3.396036148071289,3.5210304260253906,3.552279233932495,3.677277088165283,3.8647677898406982,4.302251577377319,4.677239179611206,4.802235126495361,5.083474636077881,5.239718437194824,5.8022003173828125,5.849071502685547,6.39592719078064,6.474049806594849,6.599045991897583,7.161525249481201,7.474012613296509,7.78650164604187,8.16148829460144,8.317733526229858,8.473978042602539,8.723967790603638,8.880213260650635,8.911462545394897,9.067705631256104,9.44269323348999,9.6458101272583,9.833307266235352,9.88017725944519,10.192664861679077,10.505154848098755,10.630149126052856,10.942639112472534,11.177006006240845,11.973850965499878,12.20821762084961,12.880068302154541,13.23943042755127,14.692503213882446,15.129987001419067,15.45810055732727,15.97370719909668,16.286195278167725,16.41119146347046,16.661182641983032,16.81743359565735,17.176788568496704,17.379906177520752,18.254875659942627,18.567363739013672,19.08297085762024,20.09855890274048,21.05164885520935,22.551595211029053,24.457776308059692,26.50457739830017,26.770193099975586,27.973275661468506,28.535754442214966,31.395026445388794,31.941883325576782,34.457417249679565,35.01989698410034,37.4729323387146,40.707191944122314,41.754029750823975,43.332098722457886,45.128907918930054,45.16015672683716,45.81638431549072,58.440927505493164,59.97212219238281,63.565744161605835,64.19072151184082,66.62813234329224,67.90933775901794,70.06550860404968,70.17488121986389,70.89360475540161,71.1748435497284,71.40921020507812,75.45594000816345,76.48715257644653,77.75273299217224,80.0963978767395,80.25264310836792,81.0026159286499,84.98684740066528,90.98663115501404,92.33033227920532,92.73656749725342,93.53341460227966,98.22074580192566,138.17243218421936,144.65657353401184,151.5781991481781,166.82764959335327,188.4206211566925,190.85803318023682,193.12357783317566,207.7480502128601,213.68533635139465,215.13841032981873,223.49748539924622,235.12206554412842,235.66891956329346,236.63763546943665,259.38681626319885,272.29260087013245,297.40487837791443,312.9668188095093,335.62225317955017,510.6975462436676,571.5078561306,572.960930109024,718.1588263511658,724.4710986614227,731.4083490371704,749.8764340877533,776.1411130428314</t>
  </si>
  <si>
    <t>1,21,37,38,39,40,41,57,59,61,65,68,74,77,80,83,86,87,90,95,106,116,119,126,130,144,145,159,161,164,178,186,194,203,207,211,217,221,222,226,235,240,245,246,254,262,265,273,279,299,305,322,331,368,379,387,400,408,411,417,421,430,435,457,465,478,504,528,566,614,665,672,702,716,788,802,865,879,941,1022,1048,1088,1133,1134,1150,1469,1508,1600,1616,1677,1710,1764,1767,1785,1792,1798,1900,1926,1958,2017,2021,2040,2140,2290,2324,2334,2354,2472,3477,3641,3816,4198,4741,4802,4859,5227,5376,5413,5622,5914,5928,5952,6525,6849,7480,7871,8444,12849,14378,14415,18068,18228,18404,18869,19531</t>
  </si>
  <si>
    <t>38:12.5</t>
  </si>
  <si>
    <t>51:28.4</t>
  </si>
  <si>
    <t>-1.1501353273560193,-1.1501353273560193,-1.1501353273560193,-1.1501353273560193,-1.1501353273560193,-1.1501353273560193,-1.1501353273560193,-1.1501353273560193,-1.1501353273560193,-1.1501353273560193,-1.1501353273560193,-1.1501353273560193,-1.1501353273560193,-1.1501353273560193,-1.1501353273560193,-1.1501353273560193,-1.1501353273560193,-1.1501353273560193,-1.1501353273560193,-1.1501353273560193,-1.1501353273560193,-1.1501353273560193,-1.1501353273560193,-1.1501353273560193,-1.1501353273560193,-1.1501353273560193,-1.1501353273560193,-1.1501353273560193,-1.1501353273560193,-1.1501353273560193</t>
  </si>
  <si>
    <t>604704361892605653005213981775958162406372610378759647205534038585660635,604704361892605653005213981775958162406372610378759647205534038585660635,604704361892605653005213981775958162406372610378759647205534038585660635,604704361892605653005213981775958162406372610378759647205534038585660635,604704361892605653005213981775958162406372610378759647205534038585660635,604704361892605653005213981775958162406372610378759647205534038585660635,604704361892605653005213981775958162406372610378759647205534038585660635,604704361892605653005213981775958162406372610378759647205534038585660635,604704361892605653005213981775958162406372610378759647205534038585660635,604704361892605653005213981775958162406372610378759647205534038585660635,604704361892605653005213981775958162406372610378759647205534038585660635,604704361892605653005213981775958162406372610378759647205534038585660635,604704361892605653005213981775958162406372610378759647205534038585660635,604704361892605653005213981775958162406372610378759647205534038585660635,604704361892605653005213981775958162406372610378759647205534038585660635,604704361892605653005213981775958162406372610378759647205534038585660635,604704361892605653005213981775958162406372610378759647205534038585660635,604704361892605653005213981775958162406372610378759647205534038585660635,604704361892605653005213981775958162406372610378759647205534038585660635,604704361892605653005213981775958162406372610378759647205534038585660635,604704361892605653005213981775958162406372610378759647205534038585660635,604704361892605653005213981775958162406372610378759647205534038585660635,604704361892605653005213981775958162406372610378759647205534038585660635,604704361892605653005213981775958162406372610378759647205534038585660635,604704361892605653005213981775958162406372610378759647205534038585660635,604704361892605653005213981775958162406372610378759647205534038585660635,604704361892605653005213981775958162406372610378759647205534038585660635,604704361892605653005213981775958162406372610378759647205534038585660635,604704361892605653005213981775958162406372610378759647205534038585660635,604704361892605653005213981775958162406372610378759647205534038585660635</t>
  </si>
  <si>
    <t>-8.107468747713595,-7.904416843254048,-7.877016451034924,-7.779765517246759,-7.443865881526639,-7.317287803771624,-7.086796277994119,-6.653329630461945,-6.520912419632198,-6.359165602630823,-6.018063231750087,-5.89689727294375,-5.845714615905051,-5.813042714151302,-5.802692372103174,-5.798111570499627,-5.73958860386182,-5.6036142039260115,-5.4472365944205725,-5.394560509224326,-5.388655987398417,-5.226416438340037,-5.164460869541633,-5.154934917657117,-5.133594365825478,-4.815935227594043,-4.810087627810555,-4.639429822499401,-4.57353364628404,-4.543428582613125,-4.505042609158058,-4.36454501116709,-4.348599453244454,-4.302481057768829,-4.181769345132009,-4.169322473000088,-4.10434587503114,-4.0476431694741155,-3.979738652805748,-3.965212912315568,-3.76563796364486,-3.7512403137719232,-3.663468783989248,-3.617126783031903,-3.5416941747476685,-3.5285732609441,-3.349261017844556,-3.3363393708973383,-3.3218243031871078,-3.230216350209271,-3.1646233069890872,-3.1544697696944906,-3.142851151824005,-3.11385771954665,-3.0896176042124437,-3.0885681915892254,-3.053968482803916,-3.051681647180338,-3.0403468261177737,-3.0045802806854045,-2.971918853617903,-2.9559946050147854,-2.9378434531300983,-2.8898358122266057,-2.8457785122868398,-2.8361841907141407,-2.8057202123182723,-2.7930219019868154,-2.706885478688279,-2.691626642776431,-2.6808264499731136,-2.5641397619346353,-2.561992104959978,-2.5500231589153723,-2.546593022849978,-2.545331391837893,-2.503653660868059,-2.4750115872802656,-2.3476117758325157,-2.2932061038589926,-2.2380851528269985,-2.215982424352097,-2.098098677403253,-2.06871672340111,-2.0663260554932146,-2.053136615632261,-2.0322817868437695,-2.0167839157101928,-2.012117167675712,-1.9869352086895846,-1.9822971899990072,-1.9649345308858828,-1.9434768068735864,-1.9254243032699443,-1.9180192803135232,-1.8147219784255768,-1.8072253735823693,-1.767273408111758,-1.759918682835294,-1.7368100650160727,-1.7148859430561267,-1.6947952580167671,-1.6847866689934614,-1.629480348140715,-1.6220311371169682,-1.6013528522594405,-1.5679328093280431,-1.463154388706394,-1.4547344790165933,-1.418941438972172,-1.382790220059129,-1.3789521229362258,-1.3690636122723894,-1.3665877482436555,-1.3639872753088484,-1.3618481143423506,-1.3354338781737294,-1.3219157369292724,-1.3215989188201003,-1.2948484219163172,-1.2402475806500413,-1.226247036265801,-1.1923054524289722,-1.1912265110475695,-1.1774749751120739,-1.1723198452245427,-1.1656389745363176,-1.165638974536317,-1.1501353273560193</t>
  </si>
  <si>
    <t>0.07811975479125977,0.15955662727355957,0.5657937526702881,1.3626439571380615,1.4407665729522705,1.6438851356506348,2.5969817638397217,2.989870548248291,3.3961102962493896,3.521104097366333,3.64609956741333,4.6773176193237305,4.849190950393677,4.911686897277832,5.192926406860352,5.2397987842559814,5.349170446395874,5.724158048629761,5.880406856536865,6.521009683609009,6.5522589683532715,6.630381345748901,7.036617755889893,7.270986318588257,7.317859411239624,7.552231073379517,8.177208423614502,8.364703178405762,8.474073648452759,8.989681959152222,9.099054098129272,9.349046468734741,9.536539316177368,9.661536455154419,9.989650249481201,10.380262851715088,10.411511898040771,10.50525975227356,10.817750215530396,11.223990678787231,11.427105903625488,11.552102327346802,11.786470174789429,11.973963022232056,12.348952531814575,12.536445379257202,12.661442518234253,12.895809173583984,13.130177974700928,13.536414384841919,13.567666053771973,13.958276987075806,14.2395179271698,14.723876953125,15.114489793777466,15.94258999824524,15.98946213722229,16.33320164680481,16.48944664001465,16.53632116317749,16.645692825317383,16.958182096481323,17.161301612854004,17.395668268203735,17.91641092300415,18.994504690170288,19.150747299194336,19.635108470916748,19.9163498878479,20.478832244873047,20.510079860687256,20.7131986618042,21.260056495666504,21.49442410469055,21.9475359916687,22.103780269622803,22.135029315948486,22.525642156600952,22.6037654876709,22.838133096694946,22.91625428199768,23.400614261627197,23.72873020172119,25.16618514060974,26.416145086288452,29.49417495727539,31.21286964416504,31.337867498397827,31.77535319328308,33.54092335700989,34.05653190612793,35.634607553482056,35.86897397041321,36.22833752632141,39.962597131729126,42.04065561294556,46.43114447593689,46.696759939193726,47.05612397193909,50.11853051185608,53.0559356212616,57.024561643600464,67.1961190700531,76.03959274291992,77.227055311203,80.63319730758667,83.83622193336487,90.4297685623169,127.27450489997864,136.35234594345093,142.8677659034729,154.6955225467682,167.27325177192688,175.24175214767456,179.52286911010742,181.86654925346375,190.02253890037537,194.38177728652954,220.05287647247314,269.03571677207947,326.00268292427063,331.2212691307068,343.45526027679443,390.92252564430237,425.29644870758057,436.76483964920044,466.45140981674194,488.95070481300354,569.6513028144836</t>
  </si>
  <si>
    <t>1,2,12,32,34,39,63,73,83,86,89,115,119,121,128,129,132,141,145,161,162,164,174,180,181,187,203,208,211,224,227,233,238,241,249,259,260,262,270,280,285,288,294,299,308,313,316,322,328,338,339,349,356,368,378,399,400,409,413,414,417,425,430,436,449,476,480,492,499,513,514,519,533,539,550,554,555,565,567,573,575,587,595,631,663,740,783,786,797,842,855,894,900,909,1003,1055,1165,1172,1181,1258,1332,1432,1688,1911,1941,2026,2107,2273,3198,3427,3592,3889,4205,4404,4513,4572,4777,4886,5532,6763,8196,8327,8634,9827,10693,10981,11728,12292,14323</t>
  </si>
  <si>
    <t>51:30.1</t>
  </si>
  <si>
    <t>04:48.3</t>
  </si>
  <si>
    <t>-0.9737359203334792,-0.9737359203334792,-0.9737359203334792,-0.9737359203334792,-0.9737359203334792,-0.9737359203334792,-0.9737359203334792,-0.9737359203334792,-0.9737359203334792,-0.9737359203334792,-0.9737359203334792,-0.9737359203334792,-0.9737359203334792,-0.9737359203334792,-0.9737359203334792,-0.9737359203334792,-0.9737359203334792,-0.9737359203334792,-0.9737359203334792,-0.9737359203334792,-0.9737359203334792,-0.9737359203334792,-0.9737359203334792,-0.9737359203334792,-0.9737359203334792,-0.9737359203334792,-0.9737359203334792,-0.9737359203334792,-0.9737359203334792,-0.9737359203334792</t>
  </si>
  <si>
    <t>1177663281821801245631344180440856017486168705097059618491322951217278140,1177663281821801245631344180440856017486168705097059618491322951217278140,1177663281821801245631344180440856017486168705097059618491322951217278140,1177663281821801245631344180440856017486168705097059618491322951217278140,1177663281821801245631344180440856017486168705097059618491322951217278140,1177663281821801245631344180440856017486168705097059618491322951217278140,1177663281821801245631344180440856017486168705097059618491322951217278140,1177663281821801245631344180440856017486168705097059618491322951217278140,1177663281821801245631344180440856017486168705097059618491322951217278140,1177663281821801245631344180440856017486168705097059618491322951217278140,1177663281821801245631344180440856017486168705097059618491322951217278140,1177663281821801245631344180440856017486168705097059618491322951217278140,1177663281821801245631344180440856017486168705097059618491322951217278140,1177663281821801245631344180440856017486168705097059618491322951217278140,1177663281821801245631344180440856017486168705097059618491322951217278140,1177663281821801245631344180440856017486168705097059618491322951217278140,1177663281821801245631344180440856017486168705097059618491322951217278140,1177663281821801245631344180440856017486168705097059618491322951217278140,1177663281821801245631344180440856017486168705097059618491322951217278140,1177663281821801245631344180440856017486168705097059618491322951217278140,1177663281821801245631344180440856017486168705097059618491322951217278140,1177663281821801245631344180440856017486168705097059618491322951217278140,1177663281821801245631344180440856017486168705097059618491322951217278140,1177663281821801245631344180440856017486168705097059618491322951217278140,1177663281821801245631344180440856017486168705097059618491322951217278140,1177663281821801245631344180440856017486168705097059618491322951217278140,1177663281821801245631344180440856017486168705097059618491322951217278140,1177663281821801245631344180440856017486168705097059618491322951217278140,1177663281821801245631344180440856017486168705097059618491322951217278140,1177663281821801245631344180440856017486168705097059618491322951217278140</t>
  </si>
  <si>
    <t>-8.601977610051284,-8.418344370012745,-8.144915784699018,-8.07638124417891,-8.033846626325168,-7.77646917239429,-7.07573833807425,-6.687538279350714,-6.49326549646854,-6.4232552156484175,-5.9797589320482505,-5.455777323642582,-5.259953431670728,-5.09751271343642,-5.018565286820244,-4.886025231403224,-4.870470992075487,-4.741706104532492,-4.697119577679356,-4.662219216542542,-4.652368121940702,-4.617504364304706,-4.586021926334944,-4.577261641156424,-4.556959397120336,-4.445575972011341,-4.272748974969473,-4.26920295181663,-4.263432817313702,-4.193004489973021,-4.111716432111496,-3.9754803463980837,-3.874439668744969,-3.833064655832068,-3.8297635194582367,-3.809407494928848,-3.727068436900395,-3.7135721674428024,-3.713242469785296,-3.606306074404617,-3.598433219104661,-3.5055789817054164,-3.416601467573761,-3.359556458400865,-3.3165597676191902,-3.2468837476533357,-3.246060584903414,-3.210945724419696,-3.1999154015057196,-3.148866355380895,-3.1138282650681743,-3.0608226666382916,-2.934226251577039,-2.9215893133029955,-2.9023037156220592,-2.821941733786727,-2.816640504550293,-2.789138833942449,-2.753705326544529,-2.7440563352451885,-2.7363813409660955,-2.68656773422936,-2.6455915745683853,-2.52228588711718,-2.4996972785455567,-2.468941408390598,-2.456845688198726,-2.4307222261061945,-2.429589296125535,-2.41264033715329,-2.3761716982944163,-2.270693811193253,-2.255512514603656,-2.238482172575557,-2.1438127314207436,-2.135082406938046,-2.049349269733936,-2.0474678178650665,-2.0409272281402093,-2.0390766121757635,-2.0222133800394637,-2.0184940747632036,-2.014444985203904,-1.8729403183526738,-1.8636012027997562,-1.7933816105018914,-1.7881516418568228,-1.6799707238778834,-1.6528418639207345,-1.6528418639207336,-1.6496176212454063,-1.619773995747713,-1.5921304752681804,-1.5560335539601897,-1.5082445076225641,-1.4673791706626538,-1.454661112307808,-1.4461117257454816,-1.3543087184020326,-1.3417828279736979,-1.3175450570588816,-1.303262122623413,-1.3012806631659752,-1.2947522830862006,-1.293631757538467,-1.2487435297980234,-1.2434423767373142,-1.2363252477449191,-1.2327775699330719,-1.214203477775013,-1.138083525312993,-1.1357948859105884,-1.1062549828861474,-1.1043785263337262,-1.1037802982446434,-1.1037802982446414,-1.1015702038028332,-1.101570203802833,-1.0277674562751717,-1.0172350633786365,-1.0172350633786342,-1.015142381932973,-0.9904047431074012,-0.9737359203334792</t>
  </si>
  <si>
    <t>0.0812997817993164,0.9250221252441406,1.362511157989502,1.9249913692474365,1.9562392234802246,2.0812361240386963,2.1919214725494385,2.6294078826904297,2.7075297832489014,2.8637747764587402,3.066899061203003,3.145016670227051,3.316887378692627,3.754373073577881,4.144986629486084,4.191859006881714,4.519975423812866,4.8949620723724365,4.973084926605225,5.098081588745117,5.176203727722168,5.332448244094849,5.379321813583374,5.738684415817261,5.769934415817261,5.816807508468628,6.285543441772461,7.098016977310181,7.129267454147339,7.2073893547058105,7.488630294799805,7.676127195358276,8.144859790802002,8.347978115081787,8.910460472106934,9.379196643829346,9.426069974899292,10.097923994064331,11.14476728439331,11.78537130355835,12.23848581314087,12.51972246170044,13.004084348678589,13.660313367843628,13.75406002998352,13.910306453704834,14.019676923751831,14.457161903381348,14.722780227661133,15.082144260406494,15.394632816314697,16.753966093063354,17.503942251205444,18.613283395767212,18.66015601158142,19.425756454467773,19.91011643409729,20.19135808944702,20.47260046005249,21.11320400238037,22.16004753112793,22.847524881362915,23.98811411857605,24.550596475601196,27.691123723983765,30.51916217803955,31.362882375717163,31.92536473274231,32.28472852706909,32.331602811813354,32.48784804344177,33.61281371116638,35.55025362968445,36.26897954940796,39.643874168395996,42.065672397613525,43.14376425743103,44.2843542098999,45.01871109008789,45.25307321548462,45.331196308135986,45.42494773864746,45.58118796348572,46.20616841316223,58.97139358520508,73.92612218856812,77.051025390625,79.76969051361084,80.86340618133545,90.22248721122742,93.80049967765808,96.19105124473572,101.67525601387024,103.01896214485168,107.4563307762146,108.67503523826599,111.2218291759491,112.20617365837097,116.39354276657104,123.44019746780396,150.81433987617493,166.23573279380798,171.3449478149414,186.26635551452637,190.3287284374237,194.6879665851593,198.39097571372986,252.48303127288818,271.0918233394623,309.73123836517334,338.29544401168823,347.21703910827637,393.43435430526733,398.7154378890991,399.73103165626526,450.9481785297394,492.525000333786,498.25920057296753,498.5716857910156,580.4159734249115,582.5877802371979,614.7430233955383,620.6334648132324,674.975513458252</t>
  </si>
  <si>
    <t>1,21,32,46,47,50,53,64,66,70,75,77,81,92,102,103,111,120,122,125,127,131,132,141,142,143,155,175,176,178,185,190,202,207,221,233,234,251,277,293,304,311,323,340,342,346,349,360,367,376,384,418,437,465,466,485,497,504,511,527,553,570,599,613,692,763,784,798,807,808,812,840,889,907,991,1052,1079,1107,1125,1131,1133,1135,1139,1155,1475,1850,1928,1996,2023,2257,2346,2406,2543,2577,2688,2719,2783,2808,2914,3090,3776,4162,4291,4664,4765,4875,4968,6322,6787,7756,8472,8695,9858,9992,10018,11302,12346,12489,12497,14551,14605,15411,15560,16920</t>
  </si>
  <si>
    <t>44:55.5</t>
  </si>
  <si>
    <t>58:16.0</t>
  </si>
  <si>
    <t>-0.9608114700458518,-0.9608114700458518,-0.9608114700458518,-0.9608114700458518,-0.9608114700458518,-0.9608114700458518,-0.9608114700458518,-0.9608114700458518,-0.9608114700458518,-0.9608114700458518,-0.9608114700458518,-0.9608114700458518,-0.9608114700458518,-0.9608114700458518,-0.9608114700458518,-0.9608114700458518,-0.9608114700458518,-0.9608114700458518,-0.9608114700458518,-0.9608114700458518,-0.9608114700458518,-0.9608114700458518,-0.9608114700458518,-0.9608114700458518,-0.9608114700458518,-0.9608114700458518,-0.9608114700458518,-0.9608114700458518,-0.9608114700458518,-0.9608114700458518</t>
  </si>
  <si>
    <t>964127616841101981459492381948822027679417602082321013952365755386043622,964127616841101981459492381948822027679417602082321013952365755386043622,964127616841101981459492381948822027679417602082321013952365755386043622,964127616841101981459492381948822027679417602082321013952365755386043622,964127616841101981459492381948822027679417602082321013952365755386043622,964127616841101981459492381948822027679417602082321013952365755386043622,964127616841101981459492381948822027679417602082321013952365755386043622,964127616841101981459492381948822027679417602082321013952365755386043622,964127616841101981459492381948822027679417602082321013952365755386043622,964127616841101981459492381948822027679417602082321013952365755386043622,964127616841101981459492381948822027679417602082321013952365755386043622,964127616841101981459492381948822027679417602082321013952365755386043622,964127616841101981459492381948822027679417602082321013952365755386043622,964127616841101981459492381948822027679417602082321013952365755386043622,964127616841101981459492381948822027679417602082321013952365755386043622,964127616841101981459492381948822027679417602082321013952365755386043622,964127616841101981459492381948822027679417602082321013952365755386043622,964127616841101981459492381948822027679417602082321013952365755386043622,964127616841101981459492381948822027679417602082321013952365755386043622,964127616841101981459492381948822027679417602082321013952365755386043622,964127616841101981459492381948822027679417602082321013952365755386043622,964127616841101981459492381948822027679417602082321013952365755386043622,964127616841101981459492381948822027679417602082321013952365755386043622,964127616841101981459492381948822027679417602082321013952365755386043622,964127616841101981459492381948822027679417602082321013952365755386043622,964127616841101981459492381948822027679417602082321013952365755386043622,964127616841101981459492381948822027679417602082321013952365755386043622,964127616841101981459492381948822027679417602082321013952365755386043622,964127616841101981459492381948822027679417602082321013952365755386043622,964127616841101981459492381948822027679417602082321013952365755386043622</t>
  </si>
  <si>
    <t>-7.981162630445616,-7.619905624267314,-7.522570612486195,-7.4518138681104595,-7.233186788270556,-6.908465475583299,-6.903624380552484,-6.87649415201221,-6.657198110191651,-6.420561443593665,-6.027085215988155,-5.962078035489593,-5.880628690685625,-5.756737868089441,-5.729865350672981,-5.600602856251519,-5.583365486639879,-5.504108470826894,-5.430001655400452,-5.3589088539489875,-5.33323897258588,-5.275789852082488,-5.255145284380115,-5.2434367889688245,-5.127671714751026,-5.031352346938507,-4.940476836915497,-4.821428561917807,-4.748384280225351,-4.681099727450132,-4.520318803492117,-4.405712905098734,-4.359187620802819,-4.3337143341454265,-4.330136639981179,-4.27900101255216,-4.245092385872106,-4.224386466384243,-4.211821840883371,-4.155471021974263,-4.129754418043915,-4.078011554771506,-4.045735080607093,-3.8573862351241877,-3.823485956477429,-3.7973770561676115,-3.6922439978071364,-3.657475571923825,-3.516260805119663,-3.389186113882472,-3.3670873606301055,-3.3550507693684146,-3.3163075561031343,-3.282203480601496,-3.234735097614651,-3.2012523590777198,-3.2012523590777193,-3.1935559761840184,-3.1699163202434004,-3.166000890551187,-3.1604826984729923,-3.159714479085171,-3.125320590301988,-3.0901761468429436,-3.07656985671402,-3.0414959386047675,-2.9956900298852687,-2.947537556107238,-2.901164996788986,-2.8698267584394093,-2.7700776115755006,-2.657672937828603,-2.614158685346331,-2.586182652273399,-2.569679239266196,-2.5390095278684552,-2.4707838841225525,-2.4607379969315333,-2.4537600313166883,-2.450567837626538,-2.4459260302149493,-2.4120490684046465,-2.4026297028784773,-2.344564467467373,-2.3365955670722633,-2.3060075785436553,-2.304347324684165,-2.2999051070608694,-2.294846440672959,-2.248975282416099,-2.1402000924560713,-2.1239076088939357,-2.1198307707406037,-2.096080724894391,-2.07380402434418,-2.0373257090191266,-2.0365044572186126,-2.030822969989887,-2.019373964257253,-1.962000926676639,-1.948545646168423,-1.9468224282896247,-1.9444023238888557,-1.9323938078757643,-1.9323938078757634,-1.8946164889398283,-1.888992527237229,-1.8547951831392304,-1.8066202470420505,-1.805967949012062,-1.7947721313682725,-1.7499163004391787,-1.7476784451270906,-1.6655377568897787,-1.6419097516965995,-1.5433422459458523,-1.5412812689487723,-1.5209000463014481,-1.4942312682293117,-1.4854800481437105,-1.3995207233743912,-1.3981100716117276,-1.3886348608631385,-1.3839898031107207,-1.319774650592557,-1.292586333043187,-1.2827390436445516,-1.2537750882572802,-1.2426838547696624,-1.2162479234553414,-1.2042089879793747,-1.1606643644291117,-1.1589605763679123,-1.1558284945329125,-1.152750579345275,-1.1294535153237422,-1.1107404870633897,-1.1107404870633892,-1.0525356753615283,-1.0389856483992437,-1.02838756853986,-0.9922834154634841,-0.9660941807974415,-0.9645276238491678,-0.9645276238491673,-0.9608114700458522,-0.9608114700458521,-0.960811470045852,-0.9608114700458518</t>
  </si>
  <si>
    <t>0.08157038688659668,0.23781299591064453,0.4721813201904297,1.0659136772155762,1.5502722263336182,1.7846410274505615,2.0658817291259766,2.1127543449401855,2.1908774375915527,2.3939976692199707,2.4721195697784424,2.628364324569702,2.990032196044922,3.2400240898132324,3.521265745162964,3.5993881225585938,3.896253824234009,3.9743764400482178,4.130621433258057,4.333741188049316,4.661854982376099,4.818100214004517,4.8493499755859375,4.974344968795776,5.302460193634033,5.489952802658081,5.739947080612183,5.771194219589233,6.302428245544434,6.599294185638428,7.146153688430786,7.755506992340088,8.11487102508545,8.161743879318237,8.599236965179443,8.833598852157593,8.880471229553223,9.411704540252686,9.521077156066895,10.380425930023193,10.661666631698608,11.22415018081665,11.536639213562012,11.661634683609009,11.78663182258606,12.06787395477295,12.27099061012268,13.005343198776245,13.880315780639648,14.255303621292114,15.41151738166809,15.61463713645935,15.770880937576294,15.895877838134766,16.30211639404297,16.380237579345703,16.739601373672485,16.77085041999817,17.552075624465942,17.58332633972168,17.70832109451294,18.020812034606934,18.09893298149109,18.583293914794922,18.69266438484192,19.067654132843018,19.145776510238647,19.427016973495483,19.83325433731079,20.30198860168457,20.66135334968567,21.53632664680481,22.442547082901,22.73941397666931,23.426891326904297,24.270616054534912,24.348740100860596,24.989341974258423,25.270584106445312,29.395454168319702,30.41104817390442,32.129746198654175,34.20780420303345,35.1609001159668,36.6452271938324,37.270209074020386,37.83269190788269,39.895127058029175,40.98884081840515,41.19196057319641,41.91068744659424,43.223145961761475,45.80119180679321,48.97296857833862,51.41039037704468,57.58207130432129,58.22267699241638,63.05065202713013,66.550541639328,70.97227811813354,72.98784017562866,73.9409339427948,76.4877302646637,82.89377999305725,85.28432965278625,89.36232852935791,94.54966425895691,95.92462229728699,99.26830673217773,99.79953932762146,103.39317750930786,111.17418432235718,114.2678382396698,114.68969798088074,126.3768322467804,128.9705023765564,130.06421732902527,141.45448446273804,144.97000074386597,147.3449251651764,149.93859362602234,159.4070496559143,161.00074911117554,167.172429561615,186.70306992530823,192.70288133621216,196.3277668952942,196.4527623653412,201.6557261943817,278.6689393520355,287.68428230285645,310.801717042923,313.48913288116455,316.7859034538269,323.3950734138489,329.2230157852173,365.4250056743622,370.8310868740082,406.470596075058,424.17316579818726,453.781614780426,515.8451535701752,517.9544610977173,579.5306582450867,624.5761213302612,628.3260040283203,669.6840846538544,760.82586145401,780.4814965724945</t>
  </si>
  <si>
    <t>1,4,10,25,37,43,50,51,53,58,60,64,73,79,86,88,95,97,101,106,114,118,119,122,130,135,141,142,155,162,176,191,200,201,212,218,219,232,235,256,263,277,285,288,291,298,303,321,343,352,381,386,390,393,403,405,414,415,434,435,438,446,448,460,463,472,474,481,491,503,512,534,557,564,581,602,604,620,627,730,755,798,850,874,911,927,941,992,1019,1024,1042,1075,1140,1219,1280,1434,1450,1571,1658,1768,1819,1843,1907,2067,2127,2228,2360,2394,2478,2491,2580,2775,2852,2863,3154,3219,3246,3530,3618,3677,3741,3978,4018,4173,4661,4812,4903,4906,5036,6961,7187,7764,7831,7914,8078,8223,9131,9266,10156,10598,11336,12886,12939,14482,15610,15704,16739,19018,19509</t>
  </si>
  <si>
    <t>44:53.7</t>
  </si>
  <si>
    <t>58:07.7</t>
  </si>
  <si>
    <t>-0.8701669493820768,-0.8701669493820768,-0.8701669493820768,-0.8701669493820768,-0.8701669493820768,-0.8701669493820768,-0.8701669493820768,-0.8701669493820768,-0.8701669493820768,-0.8701669493820768,-0.8701669493820768,-0.8701669493820768,-0.8701669493820768,-0.8701669493820768,-0.8701669493820768,-0.8701669493820768,-0.8701669493820768,-0.8701669493820768,-0.8701669493820768,-0.8701669493820768,-0.8701669493820768,-0.8701669493820768,-0.8701669493820768,-0.8701669493820768,-0.8701669493820768,-0.8701669493820768,-0.8701669493820768,-0.8701669493820768,-0.8701669493820768,-0.8701669493820768</t>
  </si>
  <si>
    <t>820114137480293335015109506385008603214458271169202774526188169091696054,820114137480293335015109506385008603214458271169202774526188169091696054,820114137480293335015109506385008603214458271169202774526188169091696054,820114137480293335015109506385008603214458271169202774526188169091696054,820114137480293335015109506385008603214458271169202774526188169091696054,820114137480293335015109506385008603214458271169202774526188169091696054,820114137480293335015109506385008603214458271169202774526188169091696054,820114137480293335015109506385008603214458271169202774526188169091696054,820114137480293335015109506385008603214458271169202774526188169091696054,820114137480293335015109506385008603214458271169202774526188169091696054,820114137480293335015109506385008603214458271169202774526188169091696054,820114137480293335015109506385008603214458271169202774526188169091696054,820114137480293335015109506385008603214458271169202774526188169091696054,820114137480293335015109506385008603214458271169202774526188169091696054,820114137480293335015109506385008603214458271169202774526188169091696054,820114137480293335015109506385008603214458271169202774526188169091696054,820114137480293335015109506385008603214458271169202774526188169091696054,820114137480293335015109506385008603214458271169202774526188169091696054,820114137480293335015109506385008603214458271169202774526188169091696054,820114137480293335015109506385008603214458271169202774526188169091696054,820114137480293335015109506385008603214458271169202774526188169091696054,820114137480293335015109506385008603214458271169202774526188169091696054,820114137480293335015109506385008603214458271169202774526188169091696054,820114137480293335015109506385008603214458271169202774526188169091696054,820114137480293335015109506385008603214458271169202774526188169091696054,820114137480293335015109506385008603214458271169202774526188169091696054,820114137480293335015109506385008603214458271169202774526188169091696054,820114137480293335015109506385008603214458271169202774526188169091696054,820114137480293335015109506385008603214458271169202774526188169091696054,820114137480293335015109506385008603214458271169202774526188169091696054</t>
  </si>
  <si>
    <t>-6.926066731327034,-6.395725135428835,-5.822951021826461,-5.5594922912116695,-5.374577784507946,-5.206409136915291,-5.1411789051858126,-5.023766113380625,-4.935578949206369,-4.917870936829272,-4.8933607279095765,-4.8056590514319995,-4.7663749105395965,-4.663605812260583,-4.428690858590614,-4.362648293963071,-4.268492041755317,-4.1989108450855985,-4.1745653954661766,-4.087068121537401,-4.0645021562550205,-3.897263363429921,-3.895362341057359,-3.797395563668495,-3.794364868964646,-3.750620968837322,-3.7345209167711353,-3.683116484779795,-3.5941722187976315,-3.4884833906050714,-3.398442394591596,-3.386062797943447,-3.373074326518775,-3.3260567903446665,-3.249871926745915,-3.20415366576739,-3.115956191380924,-3.0525552282592243,-2.9045470723383606,-2.8595852811489926,-2.843667060095934,-2.81703985564642,-2.7977658507627994,-2.7434333845645433,-2.683001824912345,-2.636908320695923,-2.601331487812769,-2.5479994901669984,-2.512659447695641,-2.4765948518892165,-2.436091181853488,-2.3558270531811165,-2.315323093414703,-2.3022274050425633,-2.2787665773219246,-2.2615913929137648,-2.2380997182269216,-2.1920921850944772,-2.125743844005323,-2.1233873828328305,-2.1204352993015214,-2.078107601912275,-2.0538569985799056,-1.9566775482108607,-1.9496902798930225,-1.9403684234243666,-1.8346280030046587,-1.830499209624667,-1.7400362938934437,-1.7393407139057915,-1.7304023707971181,-1.6861502398449137,-1.6834092852563045,-1.6816715206839299,-1.6778973941370974,-1.67418640674994,-1.6238998638533388,-1.5625816282770058,-1.5546593715090005,-1.5226769201400399,-1.5050186731306319,-1.4820582419438884,-1.4743307540431467,-1.463218844493187,-1.3934883214851483,-1.3744986157063688,-1.373001010985504,-1.340874343864281,-1.2942911132038688,-1.2762462446779592,-1.2655028101912098,-1.2607890694372368,-1.2506341592991062,-1.2506341592991048,-1.2497598078987202,-1.2181963941610743,-1.2140895994656655,-1.204853215322996,-1.1812213020010611,-1.1475103846611296,-1.1406870533094422,-1.1252186803430815,-1.1098738657869796,-1.1054884907775049,-1.1035982591594595,-1.033126156066386,-1.0213487372559178,-0.9747234269773648,-0.962452206621993,-0.9566720169366292,-0.9566720169366283,-0.8719474970681032,-0.8701669493820771,-0.8701669493820768</t>
  </si>
  <si>
    <t>0.08138251304626465,2.315675973892212,2.5500423908233643,2.6304588317871094,3.505427122116089,3.708545207977295,3.9429140090942383,4.177278280258179,4.349147319793701,4.380397319793701,4.661636114120483,4.755382776260376,4.786632061004639,4.8335044384002686,5.2709901332855225,5.6928489208221436,5.739723205566406,5.942840576171875,6.130332708358765,6.5365684032440186,6.692814111709595,6.864681720733643,7.177170753479004,7.302167177200317,7.4271626472473145,7.458411455154419,7.786524772644043,7.942769527435303,8.552121639251709,8.630244016647339,9.036478996276855,9.66145658493042,9.833328485488892,9.86457371711731,10.114564657211304,10.348930835723877,10.505175352096558,10.630170822143555,10.70829439163208,11.302021980285645,11.38014554977417,11.942624568939209,12.551976680755615,12.786343574523926,13.520691633224487,14.442534685134888,15.192507982254028,15.270628929138184,15.317503452301025,15.864357709884644,16.77057671546936,17.00494146347046,17.536174297332764,18.12990093231201,18.895498752593994,19.020493745803833,19.051743745803833,19.56735062599182,19.614224195480347,25.223395824432373,27.410817623138428,27.72330594062805,28.051419734954834,28.410781383514404,29.05138373374939,30.97318935394287,33.004366397857666,34.78555083274841,40.92595624923706,44.035218715667725,46.26951241493225,48.95691704750061,53.550501108169556,54.14422869682312,55.3785605430603,55.86291790008545,61.01898241043091,77.08090305328369,79.28394889831543,81.17450642585754,81.84635758399963,81.97135138511658,82.79944825172424,83.11193585395813,83.78378629684448,84.7056291103363,88.7054853439331,88.97109937667847,89.97106456756592,110.45470190048218,116.73572492599487,126.18851065635681,131.95392680168152,135.75066566467285,138.23495149612427,142.25043272972107,156.80051851272583,198.73670601844788,202.29909420013428,206.50208830833435,217.48611974716187,222.36096668243408,231.18881559371948,249.86010479927063,265.85960364341736,266.76582527160645,267.35956048965454,347.4221832752228,469.4516053199768,481.5293483734131,501.95058369636536,505.9504597187042,573.6045899391174,694.7726736068726</t>
  </si>
  <si>
    <t>1,56,62,64,86,91,97,103,107,108,115,117,118,119,130,141,142,147,152,162,166,170,178,181,184,185,193,197,212,214,224,240,244,245,251,257,261,264,266,281,283,297,312,318,336,359,378,380,381,395,418,424,437,452,471,474,475,488,489,630,685,693,701,710,726,774,825,871,1025,1103,1160,1227,1343,1358,1389,1401,1530,1934,1989,2036,2053,2056,2077,2085,2102,2125,2225,2232,2257,2773,2931,3169,3313,3408,3470,3570,3942,5024,5113,5219,5495,5618,5840,6307,6708,6731,6746,8755,11852,12154,12666,12766,14463,17503</t>
  </si>
  <si>
    <t>24:51.6</t>
  </si>
  <si>
    <t>38:10.8</t>
  </si>
  <si>
    <t>-0.7670773444202363,-0.7670773444202363,-0.7670773444202363,-0.7670773444202363,-0.7670773444202363,-0.7670773444202363,-0.7670773444202363,-0.7670773444202363,-0.7670773444202363,-0.7670773444202363,-0.7670773444202363,-0.7670773444202363,-0.7670773444202363,-0.7670773444202363,-0.7670773444202363,-0.7670773444202363,-0.7670773444202363,-0.7670773444202363,-0.7670773444202363,-0.7670773444202363,-0.7670773444202363,-0.7670773444202363,-0.7670773444202363,-0.7670773444202363,-0.7670773444202363,-0.7670773444202363,-0.7670773444202363,-0.7670773444202363,-0.7670773444202363,-0.7670773444202363</t>
  </si>
  <si>
    <t>807328857563756320415347874631000870923633314345071356418605185591823425,807328857563756320415347874631000870923633314345071356418605185591823425,807328857563756320415347874631000870923633314345071356418605185591823425,807328857563756320415347874631000870923633314345071356418605185591823425,807328857563756320415347874631000870923633314345071356418605185591823425,807328857563756320415347874631000870923633314345071356418605185591823425,807328857563756320415347874631000870923633314345071356418605185591823425,807328857563756320415347874631000870923633314345071356418605185591823425,807328857563756320415347874631000870923633314345071356418605185591823425,807328857563756320415347874631000870923633314345071356418605185591823425,807328857563756320415347874631000870923633314345071356418605185591823425,807328857563756320415347874631000870923633314345071356418605185591823425,807328857563756320415347874631000870923633314345071356418605185591823425,807328857563756320415347874631000870923633314345071356418605185591823425,807328857563756320415347874631000870923633314345071356418605185591823425,807328857563756320415347874631000870923633314345071356418605185591823425,807328857563756320415347874631000870923633314345071356418605185591823425,807328857563756320415347874631000870923633314345071356418605185591823425,807328857563756320415347874631000870923633314345071356418605185591823425,807328857563756320415347874631000870923633314345071356418605185591823425,807328857563756320415347874631000870923633314345071356418605185591823425,807328857563756320415347874631000870923633314345071356418605185591823425,807328857563756320415347874631000870923633314345071356418605185591823425,807328857563756320415347874631000870923633314345071356418605185591823425,807328857563756320415347874631000870923633314345071356418605185591823425,807328857563756320415347874631000870923633314345071356418605185591823425,807328857563756320415347874631000870923633314345071356418605185591823425,807328857563756320415347874631000870923633314345071356418605185591823425,807328857563756320415347874631000870923633314345071356418605185591823425,807328857563756320415347874631000870923633314345071356418605185591823425</t>
  </si>
  <si>
    <t>-8.225040764657223,-8.146503980769051,-7.531381858527237,-7.226053470016112,-7.186356245731885,-6.787916081587989,-6.410734339518595,-6.371493779355458,-6.195705735332221,-6.058736318664414,-5.982809440219056,-5.969700984145299,-5.566327750987037,-5.527221565920963,-5.406672327927798,-5.3981568553082,-5.2078900099374525,-5.198471278640214,-5.163837148649502,-5.161840289807886,-5.137986469185319,-5.027495698127199,-4.887555497419362,-4.8782344600179925,-4.8286563983623845,-4.743633098137979,-4.71184189907849,-4.639404112430734,-4.597506247031387,-4.578461433285337,-4.488582481877146,-4.3511153480925095,-4.309257488184239,-4.250899993055821,-4.134703437316175,-4.082246299200726,-4.020158375967417,-4.000015062950341,-3.933577812425096,-3.91482133496029,-3.8853485385793767,-3.819041219308763,-3.8128702469978353,-3.7945357550735856,-3.7040542911419663,-3.6490363354414175,-3.6241966197998154,-3.600432982021822,-3.5975994817298638,-3.5378940971111055,-3.5157859132595957,-3.4954378246516824,-3.442148598061279,-3.371992474699235,-3.3584834299667623,-3.269094097151478,-3.238882676440309,-3.212156531012919,-3.193880804923168,-3.0949124468072307,-3.0432046806459976,-2.9963972164909363,-2.9846066838440293,-2.942454309323839,-2.941709089274752,-2.9178613390023274,-2.9075539621692537,-2.86545240805648,-2.8539190675802377,-2.752355194332261,-2.735122626302804,-2.615334357755777,-2.5381729553074504,-2.5064974882020787,-2.4638418312188293,-2.3501847832339666,-2.333673108421749,-2.2883831724251418,-2.2499454882004617,-2.1902944224170167,-2.0717608578610758,-2.06075380267766,-1.9911533901643028,-1.9768514071491816,-1.931217977444001,-1.8648769294059653,-1.7740309371723681,-1.7476977911383027,-1.689943299706305,-1.6003564008343536,-1.523246178240357,-1.5096639700069583,-1.486432787751402,-1.4374182166373548,-1.4239808918884744,-1.4148587235651466,-1.3909713474739318,-1.3012655342130093,-1.2813817554574312,-1.2592446206657755,-1.2369188874355186,-1.2134616926562551,-1.1618664861116157,-1.1450866610967856,-1.1168806828880793,-1.1102331343992327,-1.0909044930107663,-1.090904493010766,-1.0907293920274692,-1.0586002236352743,-1.0359032186951118,-1.0237138207705794,-1.0033605325853978,-0.9944870784681088,-0.980541695708544,-0.9583401274668992,-0.9456809028679378,-0.9314773381643616,-0.9272371525343974,-0.8988241170004683,-0.8636500194040007,-0.8636500194039998,-0.8529245471967555,-0.8302501172359096,-0.819773162789456,-0.7703856548433902,-0.7670773444202363</t>
  </si>
  <si>
    <t>0.08135819435119629,0.34697604179382324,0.471970796585083,0.9407074451446533,1.3000710010528564,1.5813109874725342,1.8156790733337402,1.8938019275665283,1.9875483512878418,2.221916675567627,2.5812809467315674,2.6148159503936768,2.8960578441619873,2.974179983139038,3.1772992610931396,3.255422353744507,3.380417823791504,4.067896604537964,4.114769697189331,4.380386590957642,4.505382776260376,4.5522565841674805,4.833497524261475,5.19286036491394,5.5209760665893555,5.599097728729248,5.958463191986084,6.239703893661499,6.286575794219971,6.411572456359863,6.677189111709595,7.005306005477905,7.083426237106323,7.395920991897583,7.489663600921631,8.208390712738037,8.64587950706482,8.677127361297607,8.770873069763184,9.364604473114014,9.489601373672485,9.645846128463745,9.723969459533691,9.895839214324951,10.052083730697632,10.130205631256104,10.411447048187256,10.61456561088562,10.895807981491089,11.255171537399292,11.364543199539185,12.364511966705322,12.442633628845215,13.176986455917358,13.989460945129395,14.145705938339233,14.755062818527222,14.786312341690063,15.192547082901001,15.27066969871521,15.755032539367676,17.192485570907593,18.504945039749146,19.34866714477539,19.551786422729492,19.911150693893433,20.114269256591797,20.629878997802734,21.67672038078308,22.67668890953064,23.036051511764526,24.161017656326294,25.19223690032959,26.645314931869507,29.62959623336792,31.488911867141724,32.09826898574829,32.89511823654175,34.55131816864014,34.70756220817566,35.7075309753418,39.301170110702515,40.238637924194336,43.91039800643921,45.222856760025024,46.191577672958374,47.51965951919556,48.16026592254639,49.035237312316895,49.316478967666626,54.26944971084595,60.70674729347229,61.831711769104004,66.37844443321228,78.36244487762451,79.17491888999939,79.61240649223328,79.84677243232727,89.76833820343018,100.65862131118774,102.3773181438446,111.76764798164368,118.43931531906128,132.72011756896973,161.12394165992737,165.63942456245422,169.17056369781494,176.26409125328064,183.24824738502502,185.1856870651245,186.2950313091278,187.93560099601746,188.3105902671814,194.27915215492249,196.37283658981323,203.3257439136505,221.6220462322235,225.43442797660828,243.96509623527527,286.99499893188477,312.219101190567,321.84379982948303,335.0152635574341,341.59318256378174,380.0451033115387,405.6224265098572,598.9132599830627</t>
  </si>
  <si>
    <t>1,7,10,22,31,38,44,46,48,54,63,64,71,73,78,80,83,100,101,108,111,112,119,128,136,138,147,154,155,158,165,173,175,183,185,203,214,215,217,232,235,239,241,245,249,251,258,263,270,279,282,307,309,328,348,352,367,368,378,380,392,428,461,482,487,496,501,514,540,565,574,602,628,665,740,786,801,821,862,866,891,981,1004,1096,1129,1153,1187,1203,1225,1232,1356,1517,1545,1659,1959,1979,1990,1996,2244,2516,2559,2794,2962,3318,4027,4140,4228,4405,4579,4627,4655,4696,4705,4854,4907,5081,5539,5635,6100,7176,7806,8047,8376,8540,9505,10146,14989</t>
  </si>
  <si>
    <t>18:11.8</t>
  </si>
  <si>
    <t>31:31.9</t>
  </si>
  <si>
    <t>-0.7536483012769724,-0.7536483012769724,-0.7536483012769724,-0.7536483012769724,-0.7536483012769724,-0.7536483012769724,-0.7536483012769724,-0.7536483012769724,-0.7536483012769724,-0.7536483012769724,-0.7536483012769724,-0.7536483012769724,-0.7536483012769724,-0.7536483012769724,-0.7536483012769724,-0.7536483012769724,-0.7536483012769724,-0.7536483012769724,-0.7536483012769724,-0.7536483012769724,-0.7536483012769724,-0.7536483012769724,-0.7536483012769724,-0.7536483012769724,-0.7536483012769724,-0.7536483012769724,-0.7536483012769724,-0.7536483012769724,-0.7536483012769724,-0.7536483012769724</t>
  </si>
  <si>
    <t>1064258394782594176639923228827494824644118533614655437009950646035097084,1064258394782594176639923228827494824644118533614655437009950646035097084,1064258394782594176639923228827494824644118533614655437009950646035097084,1064258394782594176639923228827494824644118533614655437009950646035097084,1064258394782594176639923228827494824644118533614655437009950646035097084,1064258394782594176639923228827494824644118533614655437009950646035097084,1064258394782594176639923228827494824644118533614655437009950646035097084,1064258394782594176639923228827494824644118533614655437009950646035097084,1064258394782594176639923228827494824644118533614655437009950646035097084,1064258394782594176639923228827494824644118533614655437009950646035097084,1064258394782594176639923228827494824644118533614655437009950646035097084,1064258394782594176639923228827494824644118533614655437009950646035097084,1064258394782594176639923228827494824644118533614655437009950646035097084,1064258394782594176639923228827494824644118533614655437009950646035097084,1064258394782594176639923228827494824644118533614655437009950646035097084,1064258394782594176639923228827494824644118533614655437009950646035097084,1064258394782594176639923228827494824644118533614655437009950646035097084,1064258394782594176639923228827494824644118533614655437009950646035097084,1064258394782594176639923228827494824644118533614655437009950646035097084,1064258394782594176639923228827494824644118533614655437009950646035097084,1064258394782594176639923228827494824644118533614655437009950646035097084,1064258394782594176639923228827494824644118533614655437009950646035097084,1064258394782594176639923228827494824644118533614655437009950646035097084,1064258394782594176639923228827494824644118533614655437009950646035097084,1064258394782594176639923228827494824644118533614655437009950646035097084,1064258394782594176639923228827494824644118533614655437009950646035097084,1064258394782594176639923228827494824644118533614655437009950646035097084,1064258394782594176639923228827494824644118533614655437009950646035097084,1064258394782594176639923228827494824644118533614655437009950646035097084,1064258394782594176639923228827494824644118533614655437009950646035097084</t>
  </si>
  <si>
    <t>-8.416540363456852,-7.730368843380995,-7.116237858186988,-6.984330174035536,-6.942759572168045,-6.825901055426727,-6.751627298980912,-6.741190683104811,-6.73210587391563,-6.646156699419085,-6.530481859854565,-6.443863478681837,-6.4367774137164036,-6.27657422557426,-6.183056155912658,-6.16513430016265,-6.020403307548851,-5.866027605291327,-5.755206315127282,-5.747767103030176,-5.648356963407719,-5.521042344258058,-5.399978664088146,-5.274396651503054,-5.2740032751210695,-5.21232681286497,-5.100839979787881,-4.965032818946144,-4.957959291847105,-4.776810163938457,-4.656180600072302,-4.645072243100321,-4.615033336612941,-4.573540638015914,-4.559218614305426,-4.469434073701164,-4.465389413805189,-4.286409969198127,-4.243805686576609,-4.0831488646996235,-4.079971521102293,-3.9822206640021145,-3.964647706204068,-3.947536824524584,-3.8691652522867255,-3.816366496893768,-3.790056295708941,-3.759087392226194,-3.715385374878175,-3.650992875805165,-3.575776718610858,-3.5666583813845136,-3.5662712198924766,-3.5389644556708917,-3.5348123383231855,-3.5336946780923437,-3.5236423651199926,-3.4002632186603154,-3.2380522500608144,-3.2179977372310997,-3.1868829840499004,-3.1166264296393877,-3.103212637240537,-3.028129740432128,-3.0119300567747964,-2.950216120986135,-2.921137216581087,-2.9000655787833463,-2.883787135960772,-2.839909345533998,-2.8353374560183067,-2.8109796346685005,-2.795763904048885,-2.7127144598819526,-2.692093924037618,-2.685865587688056,-2.673197271624993,-2.6600722599086533,-2.565140855474171,-2.5475144266835863,-2.4481348514693964,-2.3580066653248193,-2.355412934461839,-2.294640162868908,-2.2920427197894466,-2.2708710314167053,-2.1689493216307127,-2.1663065972502276,-2.166192097011132,-2.165972838665008,-2.0155161178976533,-2.0004295440943825,-1.9722424564663616,-1.9705449951211187,-1.9116964839525177,-1.7972647426864379,-1.7403218310442323,-1.713910508200783,-1.7116385961927092,-1.6189630761570042,-1.503407429754951,-1.3837958084725037,-1.3624694776195052,-1.3282145365112545,-1.322805155868482,-1.3141606123148635,-1.2323254366736913,-1.2073199972911135,-1.1972325357429723,-1.1701635975922233,-1.1141662215899388,-1.107713353587443,-1.1077133535874428,-1.0983112771584649,-1.0872050633148471,-1.0597221263906011,-1.0564617931535687,-1.0555375847415545,-1.0555375847415533,-1.0545849442777573,-1.0363113978532592,-1.0022484609318443,-0.9533795503836648,-0.9367813625087433,-0.8938568401637169,-0.8670650684412645,-0.8653427437604462,-0.865342743760446,-0.825520858042192,-0.8102753667732328,-0.8058193237953637,-0.7662974879437046,-0.7662026726565893,-0.7536483012769746,-0.7536483012769741,-0.7536483012769737,-0.7536483012769724</t>
  </si>
  <si>
    <t>0.07812142372131348,0.36255764961242676,0.5500547885894775,1.0656602382659912,1.628143548965454,1.8000109195709229,1.9250073432922363,2.003129482269287,2.206249475479126,2.3156211376190186,2.4897725582122803,2.771014928817749,2.927259683609009,2.958508253097534,3.2397491931915283,3.411618709564209,3.442868947982788,3.645986318588257,4.005351305007935,4.13034725189209,4.286592245101929,4.333464860916138,4.411588907241821,4.645955324172974,4.692829847335815,4.802201509475708,5.255311012268066,5.333433389663696,5.411557197570801,5.739670991897583,6.317778825759888,6.989632844924927,7.067755460739136,7.114627838134766,7.223999500274658,7.427119016647339,7.708359241485596,7.739609241485596,7.9739768505096436,8.56770920753479,9.52080249786377,9.723920822143555,10.770763635635376,10.895759344100952,11.25512409210205,11.364496231079102,11.926977157592773,11.97385048866272,12.255091905593872,12.286345481872559,13.176937818527222,13.348807573318481,13.833168506622314,14.395652055740356,14.911259651184082,16.129971027374268,16.301841020584106,16.583081483840942,16.973695516586304,17.301809787750244,17.379932403564453,18.08303451538086,18.129907608032227,18.520521640777588,19.083003044128418,19.36424446105957,19.801730632781982,20.45796012878418,21.286059141159058,21.770419359207153,22.051660299301147,22.817261219024658,23.41099238395691,23.48911476135254,23.973475456237793,24.332841157913208,24.535958290100098,24.81719946861267,24.942195892333984,26.239028930664062,26.348400592803955,27.879602193832397,29.45767831802368,29.91079044342041,30.270153999328613,30.348276376724243,30.5045223236084,30.75451350212097,31.348246097564697,33.66067171096802,34.816885471343994,35.61373710632324,36.12934446334839,38.0980327129364,40.25421667098999,41.1916868686676,41.94166350364685,47.22274708747864,48.066471576690674,50.08203363418579,54.45689678192139,55.31624364852905,55.90997529029846,56.113093852996826,63.378491163253784,72.6907000541687,81.95603537559509,91.50261163711548,94.70563650131226,106.17166876792908,108.42159938812256,129.87405157089233,144.13923025131226,149.46718835830688,156.560715675354,171.87273716926575,172.466468334198,177.700679063797,187.15350818634033,195.1845064163208,206.91851377487183,226.37102937698364,287.4035334587097,334.7926790714264,365.16672468185425,371.3071563243866,377.1194748878479,379.1350381374359,395.9157612323761,426.1960639953613,451.7890133857727,491.2565267086029,560.4638957977295,602.9781904220581,654.7109456062317,701.9282159805298,734.7488243579865</t>
  </si>
  <si>
    <t>1,7,12,25,39,43,46,48,53,56,60,67,71,72,79,83,84,89,98,101,105,106,108,114,115,118,129,131,133,141,156,173,175,176,179,184,191,192,198,213,237,242,268,271,280,283,297,298,305,306,328,332,344,358,371,402,406,413,423,431,433,451,452,462,476,483,494,510,531,543,550,569,584,586,598,607,612,619,622,654,657,695,735,746,755,757,761,767,782,840,869,889,902,951,1005,1028,1047,1178,1199,1249,1358,1379,1394,1399,1581,1815,2046,2285,2365,2652,2708,3245,3601,3734,3913,4296,4311,4442,4679,4879,5173,5662,7188,8372,9131,9285,9431,9481,9900,10657,11296,12282,14013,15078,16374,17554,18372</t>
  </si>
  <si>
    <t>11:28.8</t>
  </si>
  <si>
    <t>-0.7414489567682161,-0.7414489567682161,-0.7414489567682161,-0.7414489567682161,-0.7414489567682161,-0.7414489567682161,-0.7414489567682161,-0.7414489567682161,-0.7414489567682161,-0.7414489567682161,-0.7414489567682161,-0.7414489567682161,-0.7414489567682161,-0.7414489567682161,-0.7414489567682161,-0.7414489567682161,-0.7414489567682161,-0.7414489567682161,-0.7414489567682161,-0.7414489567682161,-0.7414489567682161,-0.7414489567682161,-0.7414489567682161,-0.7414489567682161,-0.7414489567682161,-0.7414489567682161,-0.7414489567682161,-0.7414489567682161,-0.7414489567682161,-0.7414489567682161</t>
  </si>
  <si>
    <t>997871146632731374172829118899792218155137868401587665824425467022566735,997871146632731374172829118899792218155137868401587665824425467022566735,997871146632731374172829118899792218155137868401587665824425467022566735,997871146632731374172829118899792218155137868401587665824425467022566735,997871146632731374172829118899792218155137868401587665824425467022566735,997871146632731374172829118899792218155137868401587665824425467022566735,997871146632731374172829118899792218155137868401587665824425467022566735,997871146632731374172829118899792218155137868401587665824425467022566735,997871146632731374172829118899792218155137868401587665824425467022566735,997871146632731374172829118899792218155137868401587665824425467022566735,997871146632731374172829118899792218155137868401587665824425467022566735,997871146632731374172829118899792218155137868401587665824425467022566735,997871146632731374172829118899792218155137868401587665824425467022566735,997871146632731374172829118899792218155137868401587665824425467022566735,997871146632731374172829118899792218155137868401587665824425467022566735,997871146632731374172829118899792218155137868401587665824425467022566735,997871146632731374172829118899792218155137868401587665824425467022566735,997871146632731374172829118899792218155137868401587665824425467022566735,997871146632731374172829118899792218155137868401587665824425467022566735,997871146632731374172829118899792218155137868401587665824425467022566735,997871146632731374172829118899792218155137868401587665824425467022566735,997871146632731374172829118899792218155137868401587665824425467022566735,997871146632731374172829118899792218155137868401587665824425467022566735,997871146632731374172829118899792218155137868401587665824425467022566735,997871146632731374172829118899792218155137868401587665824425467022566735,997871146632731374172829118899792218155137868401587665824425467022566735,997871146632731374172829118899792218155137868401587665824425467022566735,997871146632731374172829118899792218155137868401587665824425467022566735,997871146632731374172829118899792218155137868401587665824425467022566735,997871146632731374172829118899792218155137868401587665824425467022566735</t>
  </si>
  <si>
    <t>-8.369283854076029,-7.954032945537847,-6.56546195549003,-6.5169732807906,-5.8626470735124325,-5.861686891340916,-5.785710754044949,-5.7776102686891395,-5.403622929422452,-5.2497714434619045,-5.2092103077969645,-5.157155507747642,-5.119069047278602,-5.023712800199079,-4.962312929909051,-4.937860801759755,-4.868766389387602,-4.855407304337106,-4.8358309927389485,-4.818163462940119,-4.812216838871689,-4.806181786324783,-4.761536957313872,-4.464640795305596,-4.4248455985451,-4.421521511968431,-4.375879572734298,-4.2821877298229305,-4.22606898409067,-4.147575182822573,-4.12722495452455,-4.085739188899474,-4.0128566421937135,-3.950209165544224,-3.936382022903124,-3.7153031666108713,-3.5562308302245804,-3.4915557945840714,-3.3829005383254005,-3.3427047891729678,-3.302457833205262,-3.2641512711318805,-3.153671758812024,-3.0517932590267085,-3.0271034509088777,-3.0006326236166725,-2.969342785644637,-2.9076988941051654,-2.8820943364058786,-2.773105960254062,-2.752202479153621,-2.6801841882247133,-2.630314591002079,-2.5757187322366173,-2.450539339682721,-2.4272708730482484,-2.4259776386157035,-2.3969652750046007,-2.349992468542166,-2.327286876228486,-2.316281481360365,-2.2405631847250755,-2.2011009735299347,-2.1924491532113217,-2.050310361167199,-2.002453545053467,-2.001868168334781,-1.8997386463452033,-1.8267384963342466,-1.8156330396758817,-1.779584719561886,-1.7684089946263792,-1.7035041710226344,-1.693362440699179,-1.6706507280431155,-1.6012107025261206,-1.6008908473040406,-1.5902631528402955,-1.5529082189069963,-1.5441208085406062,-1.4522679650446444,-1.443506544556868,-1.3759960413535288,-1.3075517561128234,-1.30542952555095,-1.258615909386327,-1.2560389299332677,-1.2560389299332664,-1.2448644793076191,-1.2331784807029775,-1.2309474700023149,-1.2165260720733198,-1.20747856865521,-1.1960453980529882,-1.1853325847310565,-1.1835761310611517,-1.1789809759386904,-1.178594560993218,-1.1558599330753356,-1.1512955291960139,-1.108151639214443,-1.0562607165871614,-1.0185838707558037,-1.0074858948101366,-0.9934371567879319,-0.9791862614493061,-0.9771035051455454,-0.9570878869283054,-0.9179709709917432,-0.916788395917844,-0.9082515389407307,-0.8507643720220852,-0.8354076261500152,-0.8312267868842647,-0.7965656328950816,-0.7815709981733928,-0.7770708535396551,-0.7655010857006268,-0.7571090968248371,-0.7571090968248365,-0.7565179098744852,-0.756517909874485,-0.7414489567682161</t>
  </si>
  <si>
    <t>0.08041596412658691,1.049135446548462,1.0803842544555664,1.2053804397583008,1.7678625583648682,2.674084424972534,3.1137897968292236,3.2231674194335938,3.316913604736328,3.3950319290161133,4.238754510879517,4.426249980926514,4.519995927810669,4.707489967346191,4.879361152648926,5.0043559074401855,5.207474231719971,5.566838264465332,5.6449620723724365,5.7387096881866455,5.769956827163696,5.894953966140747,5.973077058792114,6.4574363231658936,6.863672971725464,7.019918918609619,7.098040580749512,7.176164150238037,7.379282712936401,7.50428032875061,7.629273891448975,7.676148176193237,8.03551197052002,8.223005533218384,8.379251480102539,8.504246473312378,9.660459995269775,9.863579273223877,10.379188776016235,11.051042318344116,11.285410404205322,11.410406112670898,11.691648721694946,12.004137754440308,12.613495826721191,12.769737958908081,13.144726276397705,13.894702672958374,14.629055738449097,14.910295724868774,16.972731828689575,17.316470623016357,17.51958918571472,18.066446781158447,19.86327028274536,21.035103797912598,22.17569327354431,22.37881302833557,23.613149404525757,24.097508668899536,24.3006272315979,25.019354104995728,26.22244143486023,26.378687858581543,26.816178560256958,27.863016366958618,28.659864902496338,28.86298370361328,29.628587007522583,30.831672430038452,31.175411462783813,31.425403833389282,32.05038404464722,32.40974712371826,33.15972375869751,34.95654320716858,37.00335383415222,39.80014204978943,43.19065976142883,46.221816062927246,46.7061812877655,47.26865863800049,49.268595457077026,56.23712635040283,59.37765336036682,63.37752842903137,67.68989324569702,79.15828394889832,83.43939995765686,89.861074924469,100.28262305259705,103.25128030776978,108.96084094047546,116.64810013771057,124.24161100387573,142.5379137992859,143.83474969863892,150.92827582359314,153.1469566822052,153.55319356918335,158.31867027282715,189.33333039283752,193.14570379257202,201.12982892990112,208.89521050453186,210.7701518535614,213.50444173812866,235.1443886756897,239.70674586296082,242.36291241645813,245.7690556049347,280.1429817676544,301.73605465888977,341.1566951274872,348.156476020813,360.76545453071594,361.20294165611267,361.312313079834,389.42080783843994,493.5425479412079,558.2905209064484,685.5521595478058,755.9764070510864</t>
  </si>
  <si>
    <t>1,24,25,28,42,65,76,79,81,83,104,109,111,116,120,123,128,137,139,141,142,145,147,159,169,173,175,177,182,185,188,189,198,203,207,210,239,244,257,274,280,283,290,298,313,317,326,345,363,370,421,430,435,449,494,523,552,557,588,600,605,623,653,657,668,694,714,719,738,768,777,783,799,808,827,872,923,993,1078,1154,1166,1180,1230,1404,1482,1582,1689,1976,2085,2245,2506,2580,2722,2914,3105,3560,3593,3771,3826,3836,3956,4731,4827,5027,5221,5268,5337,5879,5993,6060,6145,7005,7544,8532,8707,9024,9035,9038,9742,12349,13972,17154,18921</t>
  </si>
  <si>
    <t>04:50.0</t>
  </si>
  <si>
    <t>18:10.1</t>
  </si>
  <si>
    <t>-0.6114557642129688,-0.6114557642129688,-0.6114557642129688,-0.6114557642129688,-0.6114557642129688,-0.6114557642129688,-0.6114557642129688,-0.6114557642129688,-0.6114557642129688,-0.6114557642129688,-0.6114557642129688,-0.6114557642129688,-0.6114557642129688,-0.6114557642129688,-0.6114557642129688,-0.6114557642129688,-0.6114557642129688,-0.6114557642129688,-0.6114557642129688,-0.6114557642129688,-0.6114557642129688,-0.6114557642129688,-0.6114557642129688,-0.6114557642129688,-0.6114557642129688,-0.6114557642129688,-0.6114557642129688,-0.6114557642129688,-0.6114557642129688,-0.6114557642129688</t>
  </si>
  <si>
    <t>1246445255446477400615460161252313727626582652381447322926411475282841129,1246445255446477400615460161252313727626582652381447322926411475282841129,1246445255446477400615460161252313727626582652381447322926411475282841129,1246445255446477400615460161252313727626582652381447322926411475282841129,1246445255446477400615460161252313727626582652381447322926411475282841129,1246445255446477400615460161252313727626582652381447322926411475282841129,1246445255446477400615460161252313727626582652381447322926411475282841129,1246445255446477400615460161252313727626582652381447322926411475282841129,1246445255446477400615460161252313727626582652381447322926411475282841129,1246445255446477400615460161252313727626582652381447322926411475282841129,1246445255446477400615460161252313727626582652381447322926411475282841129,1246445255446477400615460161252313727626582652381447322926411475282841129,1246445255446477400615460161252313727626582652381447322926411475282841129,1246445255446477400615460161252313727626582652381447322926411475282841129,1246445255446477400615460161252313727626582652381447322926411475282841129,1246445255446477400615460161252313727626582652381447322926411475282841129,1246445255446477400615460161252313727626582652381447322926411475282841129,1246445255446477400615460161252313727626582652381447322926411475282841129,1246445255446477400615460161252313727626582652381447322926411475282841129,1246445255446477400615460161252313727626582652381447322926411475282841129,1246445255446477400615460161252313727626582652381447322926411475282841129,1246445255446477400615460161252313727626582652381447322926411475282841129,1246445255446477400615460161252313727626582652381447322926411475282841129,1246445255446477400615460161252313727626582652381447322926411475282841129,1246445255446477400615460161252313727626582652381447322926411475282841129,1246445255446477400615460161252313727626582652381447322926411475282841129,1246445255446477400615460161252313727626582652381447322926411475282841129,1246445255446477400615460161252313727626582652381447322926411475282841129,1246445255446477400615460161252313727626582652381447322926411475282841129,1246445255446477400615460161252313727626582652381447322926411475282841129</t>
  </si>
  <si>
    <t>-6.9304311455316325,-6.810432393806797,-6.744859929027861,-6.684816853814961,-6.589745124460592,-6.427555470522539,-6.421770266870617,-6.395177443484651,-6.380235352987538,-6.193798769666171,-6.175312165163105,-6.0451812260822315,-6.033558638338093,-5.776595046931943,-5.692047089414186,-5.656927092354704,-5.605565571918777,-5.597988108894331,-5.458924004767699,-5.317772157382596,-5.295622952363373,-5.142589036450749,-5.103746190611011,-4.928017584651554,-4.846587464982597,-4.62244024067979,-4.61292355618319,-4.520095865280323,-4.406728253223628,-4.245071565369288,-4.131466597338963,-4.074291054799437,-3.929410693053244,-3.82630617564714,-3.6671588364276326,-3.575014319866388,-3.502758857587986,-3.4500843222562767,-3.393676239140136,-3.3501678494659664,-3.268090085921964,-3.195780720611105,-3.166028786226399,-3.15994355962747,-3.1562443969363874,-3.1117861072488164,-3.081806891598852,-3.0717880858486106,-2.8915133454284305,-2.874594885850831,-2.8596737992627563,-2.7234163609081596,-2.6929291409394693,-2.6793001175501674,-2.6488237216775325,-2.6222075381721064,-2.6131832564002995,-2.570228621894686,-2.5418892556373334,-2.4408385041986858,-2.420377976615602,-2.3692352156067362,-2.3440123320251556,-2.2342319352828843,-2.1940155055041197,-2.1605286903073297,-2.1091641626652624,-2.0379648039794946,-2.028494322734881,-1.988941156028726,-1.883527745960059,-1.8372121052522465,-1.8348499584571556,-1.8319545816317635,-1.8135960555101736,-1.7669888195922505,-1.7369427874997814,-1.6920459943851678,-1.6765533236613743,-1.6732868984642106,-1.6616380479864477,-1.6139647634061496,-1.6112968207048797,-1.6019325342711848,-1.583307163421164,-1.5708289008385896,-1.563015266148636,-1.5577383423959001,-1.5550773200466788,-1.5279734169345272,-1.5228861370292661,-1.3844522457036228,-1.3610126222504575,-1.3560785815838359,-1.3350371782558264,-1.3212923280913544,-1.3117733902086741,-1.1778940363146193,-1.013411196776223,-1.008091449650979,-0.9669166451738788,-0.9654588683033305,-0.9642207015958735,-0.9454237772828131,-0.9299116576083839,-0.8811315886399946,-0.8738986659425292,-0.8653624983560089,-0.8643722572644603,-0.8643722572644599,-0.8623395523520099,-0.8609163151508488,-0.844523023898514,-0.8428517853440828,-0.822755850219905,-0.7792994077167708,-0.7772670414276022,-0.707791309537892,-0.7077913095378919,-0.6756734648182108,-0.6742034170975422,-0.6742034170975417,-0.6114557642129688</t>
  </si>
  <si>
    <t>0.08133602142333984,0.9875586032867432,1.034430980682373,1.1906769275665283,1.4719173908233643,1.643786907196045,1.8781547546386719,2.034400701522827,2.1125235557556152,2.190645933151245,2.426218271255493,2.551215171813965,2.6293370723724365,2.9105794429779053,3.0668234825134277,3.50430965423584,3.598057985305786,3.7074291706085205,3.754302740097046,4.2699134349823,4.394906759262085,4.707396984100342,4.785519361495972,5.066761255264282,5.551120281219482,5.754240274429321,6.004232406616211,6.160478115081787,6.597963094711304,6.801082611083984,7.176070928573608,7.332316160202026,7.86354923248291,8.144790172576904,8.457279682159424,8.910390615463257,9.410375118255615,10.175975799560547,10.863455295562744,11.191569089889526,11.550933837890625,11.754052639007568,12.035293817520142,12.800894737243652,12.879017114639282,13.160257816314697,13.191507577896118,13.441499710083008,14.425843238830566,15.066448211669922,15.113321304321289,15.222693920135498,15.582056522369385,15.753928184509277,15.83204960823059,16.39453363418579,17.347626447677612,17.425748825073242,17.83198595046997,18.08197832107544,18.160101652145386,18.378844022750854,19.285066843032837,20.050666570663452,20.56627631187439,21.722490072250366,23.722427129745483,24.597399473190308,24.722395420074463,25.25363278388977,25.816111087799072,27.644178867340088,29.34725022315979,30.519088983535767,30.753458738327026,31.362813472747803,32.565901041030884,41.143757343292236,41.53436899185181,49.11225628852844,54.54958724975586,54.987072467803955,56.33078098297119,57.50261998176575,58.39321684837341,58.86195206642151,60.92438745498657,66.04922604560852,68.564772605896,69.20537757873535,71.90841913223267,77.06450581550598,82.04872536659241,82.0956072807312,82.65808200836182,86.67358088493347,87.65792798995972,89.01725745201111,91.75154638290405,99.782546043396,99.93879079818726,119.84441757202148,145.1092517375946,155.12456226348877,178.5769522190094,184.60801482200623,207.18543148040771,211.41967511177063,231.40342354774475,244.02802920341492,256.246395111084,259.59004187583923,263.5742919445038,275.69891142845154,342.4872124195099,355.61180806159973,387.2358112335205,418.95356702804565,451.87441205978394,548.0901494026184,582.6046924591064,689.2673907279968,791.7957346439362</t>
  </si>
  <si>
    <t>1,23,24,28,35,39,45,49,51,53,59,62,64,71,75,86,88,91,92,105,108,116,118,125,137,142,148,152,163,168,177,181,194,201,209,220,233,252,269,277,286,291,298,317,319,326,327,333,358,374,375,378,387,391,393,407,431,433,443,449,451,457,480,499,512,541,591,613,616,629,643,688,731,760,766,781,811,1024,1034,1223,1360,1371,1405,1434,1456,1468,1519,1648,1711,1727,1794,1924,2048,2049,2063,2163,2188,2222,2290,2491,2495,2991,3625,3877,4464,4617,5183,5289,5789,6105,6410,6494,6593,6898,8571,8898,9686,10479,11305,13708,14569,17235,19801</t>
  </si>
  <si>
    <t>31:33.6</t>
  </si>
  <si>
    <t>44:53.8</t>
  </si>
  <si>
    <t>-0.5594777834956066,-0.5594777834956066,-0.5594777834956066,-0.5594777834956066,-0.5594777834956066,-0.5594777834956066,-0.5594777834956066,-0.5594777834956066,-0.5594777834956066,-0.5594777834956066,-0.5594777834956066,-0.5594777834956066,-0.5594777834956066,-0.5594777834956066,-0.5594777834956066,-0.5594777834956066,-0.5594777834956066,-0.5594777834956066,-0.5594777834956066,-0.5594777834956066,-0.5594777834956066,-0.5594777834956066,-0.5594777834956066,-0.5594777834956066,-0.5594777834956066,-0.5594777834956066,-0.5594777834956066,-0.5594777834956066,-0.5594777834956066,-0.5594777834956066</t>
  </si>
  <si>
    <t>1035903209117027768093783758327628949028078979943828098559674186409330170,1035903209117027768093783758327628949028078979943828098559674186409330170,1035903209117027768093783758327628949028078979943828098559674186409330170,1035903209117027768093783758327628949028078979943828098559674186409330170,1035903209117027768093783758327628949028078979943828098559674186409330170,1035903209117027768093783758327628949028078979943828098559674186409330170,1035903209117027768093783758327628949028078979943828098559674186409330170,1035903209117027768093783758327628949028078979943828098559674186409330170,1035903209117027768093783758327628949028078979943828098559674186409330170,1035903209117027768093783758327628949028078979943828098559674186409330170,1035903209117027768093783758327628949028078979943828098559674186409330170,1035903209117027768093783758327628949028078979943828098559674186409330170,1035903209117027768093783758327628949028078979943828098559674186409330170,1035903209117027768093783758327628949028078979943828098559674186409330170,1035903209117027768093783758327628949028078979943828098559674186409330170,1035903209117027768093783758327628949028078979943828098559674186409330170,1035903209117027768093783758327628949028078979943828098559674186409330170,1035903209117027768093783758327628949028078979943828098559674186409330170,1035903209117027768093783758327628949028078979943828098559674186409330170,1035903209117027768093783758327628949028078979943828098559674186409330170,1035903209117027768093783758327628949028078979943828098559674186409330170,1035903209117027768093783758327628949028078979943828098559674186409330170,1035903209117027768093783758327628949028078979943828098559674186409330170,1035903209117027768093783758327628949028078979943828098559674186409330170,1035903209117027768093783758327628949028078979943828098559674186409330170,1035903209117027768093783758327628949028078979943828098559674186409330170,1035903209117027768093783758327628949028078979943828098559674186409330170,1035903209117027768093783758327628949028078979943828098559674186409330170,1035903209117027768093783758327628949028078979943828098559674186409330170,1035903209117027768093783758327628949028078979943828098559674186409330170</t>
  </si>
  <si>
    <t>-7.7278457277606325,-7.607015156579248,-6.660410984542797,-6.040827903151929,-5.991563575915919,-5.672693710825002,-5.505919517179308,-5.447974438625101,-5.280933933972069,-5.188792335460293,-5.161873020409839,-5.066967821304716,-4.896504984898223,-4.890930805105166,-4.860001782579901,-4.846796557498534,-4.735811623783963,-4.681429358962713,-4.673257571241396,-4.593464755707483,-4.367300222237195,-4.355162200858069,-4.2470856931505985,-4.199928202056038,-4.166481040823933,-4.116431085645256,-4.090946640169149,-4.033732205418184,-4.006782882730569,-4.006559362407395,-3.971473837071631,-3.77297342082353,-3.729723799901639,-3.6992419363849214,-3.641966081380202,-3.602734415011198,-3.549670655620697,-3.5226495489876872,-3.515835506325116,-3.43048679844391,-3.36811616253795,-3.3512159317474746,-3.336938979722385,-3.164605585514731,-3.105989864424757,-3.10529978753697,-3.0843048601352465,-3.017207766608403,-2.9578898382151513,-2.7810065609034442,-2.779213565751327,-2.7673567798813847,-2.7477830276980475,-2.7422710002948354,-2.6564398586001676,-2.642525824637,-2.5585388197842667,-2.3977312327322364,-2.3680429924892294,-2.2826110004557982,-2.259495855294774,-2.24429268029972,-2.224295293938877,-2.170195199612161,-2.0876415268028836,-2.041218602735038,-1.9986006609547409,-1.9517532418443673,-1.9188317789141416,-1.8555364634601188,-1.832105906096967,-1.7837166031891518,-1.7552797117800927,-1.7537958711351491,-1.6107112320088717,-1.6070113475834826,-1.6058167785692037,-1.5715722136628687,-1.494639449225119,-1.4812279501884444,-1.4796842826004177,-1.4557240744487103,-1.4351952030013977,-1.323773451391871,-1.3101894864121286,-1.253540383608122,-1.2535403836081211,-1.2372560744108851,-1.2315062988003895,-1.1459260292123665,-1.1069272164818442,-1.0354307446461926,-1.0318467411842096,-1.0300118747398284,-0.9931197883090594,-0.9899567294411691,-0.9884137001073469,-0.9748317613447036,-0.9734241518343354,-0.9597819643711105,-0.9581991261157008,-0.9068844917056451,-0.8911978804243512,-0.8669589989156385,-0.8613232536239129,-0.8119028436584945,-0.7932372259971907,-0.7877467713330585,-0.7760447848693649,-0.7596503292805998,-0.7201787077465934,-0.7201787077465925,-0.7063978581564608,-0.6657670264739437,-0.6377808956087838,-0.6134850631299238,-0.6129865836969205,-0.5717943609802412,-0.559477783495608,-0.5594777834956076,-0.5594777834956075,-0.5594777834956066</t>
  </si>
  <si>
    <t>0.08035993576049805,0.3616008758544922,1.5646882057189941,2.595904588699341,3.6762447357177734,3.7699925899505615,4.566843032836914,4.894958019256592,5.1761980056762695,5.488688230514526,5.566811561584473,5.644933223724365,6.1136698722839355,6.269914865493774,7.066765069961548,7.144887208938599,7.191760778427124,7.988609790802002,8.551092386245728,8.629215240478516,8.863583326339722,9.06670093536377,9.39481782913208,9.629183530807495,9.754181861877441,10.269789934158325,10.472907066345215,10.551030397415161,10.707274675369263,11.301007270812988,11.582247734069824,11.69162130355835,11.7384934425354,12.535343885421753,12.613465547561646,12.84783387184143,13.004078149795532,13.207197666168213,13.316569328308105,13.488438844680786,13.69155764579773,13.847801446914673,13.879050731658936,14.113418102264404,14.425909519195557,14.504031658172607,14.629027843475342,14.660275936126709,14.83214521408081,15.785241842269897,16.144604682922363,16.269601345062256,16.78520941734314,16.83208417892456,17.08207607269287,17.582059621810913,17.7851779460907,18.22266697883606,19.425752878189087,19.73824453353882,20.22260332107544,20.910081148147583,20.94132947921753,21.191321849822998,21.31631851196289,21.91004991531372,22.300662994384766,22.550655126571655,22.753772497177124,23.222508907318115,24.269349813461304,27.31613063812256,28.00360918045044,32.17535448074341,32.300349712371826,32.55034065246582,34.50340485572815,35.86273670196533,38.643900871276855,48.26859998703003,48.393595457077026,49.3623149394989,50.471654653549194,51.25288128852844,52.862205505371094,59.81511306762695,63.721240520477295,65.73680138587952,73.70530271530151,75.47087264060974,85.90804600715637,106.37615513801575,113.82904648780823,136.76582860946655,175.4677414894104,192.9203188419342,201.3575563430786,206.85738348960876,208.81044673919678,220.84131956100464,228.04422211647034,242.12190294265747,272.2615852355957,284.870564699173,291.6047294139862,297.2608025074005,299.05762219429016,300.6825692653656,339.30644512176514,389.61737060546875,402.835706949234,446.1757915019989,492.90870213508606,495.7992362976074,523.3705971240997,552.8071744441986,585.634271144867,705.3336474895477,724.3174276351929,745.1292765140533,745.8480048179626,746.1292445659637</t>
  </si>
  <si>
    <t>1,7,37,63,90,92,112,120,127,135,137,139,151,155,175,177,178,198,212,214,220,225,233,239,242,255,260,262,266,281,288,291,292,312,314,320,324,329,332,336,341,345,346,352,360,362,365,366,370,394,403,406,419,420,426,439,444,455,485,493,505,522,523,529,532,547,557,563,568,580,606,682,699,804,807,813,862,896,966,1207,1210,1234,1262,1282,1322,1497,1595,1646,1845,1890,2150,2662,2850,3423,4389,4825,5036,5173,5222,5524,5704,6056,6809,7124,7294,7436,7481,7521,8484,9743,10073,11156,12325,12397,13086,13823,14644,17635,18110,18630,18648,18655</t>
  </si>
  <si>
    <t>11:30.5</t>
  </si>
  <si>
    <t>24:50.0</t>
  </si>
  <si>
    <t>-0.53542133003557,-0.53542133003557,-0.53542133003557,-0.53542133003557,-0.53542133003557,-0.53542133003557,-0.53542133003557,-0.53542133003557,-0.53542133003557,-0.53542133003557,-0.53542133003557,-0.53542133003557,-0.53542133003557,-0.53542133003557,-0.53542133003557,-0.53542133003557,-0.53542133003557,-0.53542133003557,-0.53542133003557,-0.53542133003557,-0.53542133003557,-0.53542133003557,-0.53542133003557,-0.53542133003557,-0.53542133003557,-0.53542133003557,-0.53542133003557,-0.53542133003557,-0.53542133003557,-0.53542133003557</t>
  </si>
  <si>
    <t>1018596819390157439692596974754583751247648270209524847069033617476376058,1018596819390157439692596974754583751247648270209524847069033617476376058,1018596819390157439692596974754583751247648270209524847069033617476376058,1018596819390157439692596974754583751247648270209524847069033617476376058,1018596819390157439692596974754583751247648270209524847069033617476376058,1018596819390157439692596974754583751247648270209524847069033617476376058,1018596819390157439692596974754583751247648270209524847069033617476376058,1018596819390157439692596974754583751247648270209524847069033617476376058,1018596819390157439692596974754583751247648270209524847069033617476376058,1018596819390157439692596974754583751247648270209524847069033617476376058,1018596819390157439692596974754583751247648270209524847069033617476376058,1018596819390157439692596974754583751247648270209524847069033617476376058,1018596819390157439692596974754583751247648270209524847069033617476376058,1018596819390157439692596974754583751247648270209524847069033617476376058,1018596819390157439692596974754583751247648270209524847069033617476376058,1018596819390157439692596974754583751247648270209524847069033617476376058,1018596819390157439692596974754583751247648270209524847069033617476376058,1018596819390157439692596974754583751247648270209524847069033617476376058,1018596819390157439692596974754583751247648270209524847069033617476376058,1018596819390157439692596974754583751247648270209524847069033617476376058,1018596819390157439692596974754583751247648270209524847069033617476376058,1018596819390157439692596974754583751247648270209524847069033617476376058,1018596819390157439692596974754583751247648270209524847069033617476376058,1018596819390157439692596974754583751247648270209524847069033617476376058,1018596819390157439692596974754583751247648270209524847069033617476376058,1018596819390157439692596974754583751247648270209524847069033617476376058,1018596819390157439692596974754583751247648270209524847069033617476376058,1018596819390157439692596974754583751247648270209524847069033617476376058,1018596819390157439692596974754583751247648270209524847069033617476376058,1018596819390157439692596974754583751247648270209524847069033617476376058</t>
  </si>
  <si>
    <t>-8.311129284685984,-7.80721800162079,-7.713438840933015,-6.131429391534931,-5.968397585885211,-5.931975470996414,-5.8639376318068415,-5.623932637812374,-5.432750766868126,-5.397921630039922,-5.259684109185864,-5.232008268460148,-5.09874483861901,-4.97693116837152,-4.93245088920281,-4.855192468190304,-4.838318012989416,-4.834910393090694,-4.726855380385252,-4.71535094472587,-4.705067355261129,-4.693838640431664,-4.608627622832424,-4.5938244579520555,-4.504424760702844,-4.403215307289147,-4.297966111800257,-4.2496306624570215,-4.240975699527447,-4.136579813608046,-4.024043390886321,-3.916670797307975,-3.859140396430874,-3.8541106793593185,-3.8364297958125784,-3.7306598114366585,-3.6629959915934647,-3.651268622628786,-3.553394805693012,-3.494972884932398,-3.3970593453121842,-3.3455791843251075,-3.3196045634700213,-3.275471544299061,-3.2157227147907492,-3.215372398280604,-3.1679249321653224,-3.1549332612952314,-3.0703600910079216,-3.030609588157493,-3.0168860001711244,-2.9544050895537954,-2.941709027915362,-2.8997266483796795,-2.887703932364171,-2.7953920219868613,-2.7766667000773158,-2.744609961580598,-2.715565307678706,-2.710789174456681,-2.630237156651079,-2.553254908025895,-2.4202925359367957,-2.3504874576615316,-2.3470286715878115,-2.325870856125681,-2.322383528264775,-2.3135024508302746,-2.242993826291677,-2.2264259890867213,-2.131769572764665,-2.084397564746652,-2.026602880931547,-2.014527507032051,-1.984823637385631,-1.980051124308002,-1.9730619951315762,-1.856052459883803,-1.8447534401938102,-1.824227890302566,-1.8102543776551874,-1.7986631020529937,-1.7886967469247363,-1.7424882099813794,-1.732392771132612,-1.6651393796851548,-1.6572965207396324,-1.5515686244308315,-1.4648928038935876,-1.3634513349044624,-1.3376508152241295,-1.2723229142597718,-1.2164441538074604,-1.187325020069031,-1.14960303619767,-1.1466387734550212,-1.1407809114327896,-1.1318303170347355,-1.099362178199911,-1.0622329900205345,-1.0355325135525728,-0.9893206452720066,-0.9600772871589107,-0.9536482620423834,-0.9467844284567937,-0.9332381883613321,-0.9297046299692371,-0.9242296766726386,-0.9235918969814393,-0.9092743638156889,-0.9035671219034473,-0.8835874194340321,-0.879946869983194,-0.8799468699831938,-0.8765984477999492,-0.8633702178950666,-0.8543082255787005,-0.8451106535195076,-0.8277832231020426,-0.8266613212267344,-0.8165729955948633,-0.8066528792726768,-0.8015800606484933,-0.7864311306770475,-0.7584690121424105,-0.7531809703323677,-0.7266721778228382,-0.7178032856711974,-0.7174165655990357,-0.675854251439685,-0.6635534790129176,-0.6635534790129172,-0.6621595865996281,-0.6296329475226081,-0.6296329475226072,-0.5772305851931044,-0.5762544625005275,-0.5652957299452259,-0.5390007733069637,-0.535421330035571,-0.53542133003557</t>
  </si>
  <si>
    <t>0.0803828239440918,0.40849876403808594,0.5178678035736084,0.6116147041320801,1.611583948135376,1.8147025108337402,2.049069881439209,2.3771846294403076,3.0200281143188477,3.0512783527374268,3.129399538040161,3.6606318950653076,3.89500093460083,4.223114490509033,4.379359245300293,4.754347324371338,4.785597085952759,5.1762120723724365,5.223083019256592,5.301205635070801,5.4730753898620605,5.660569190979004,5.7855658531188965,5.81681489944458,6.066806077957153,6.254300832748413,6.457419157028198,6.660539150238037,6.848032474517822,6.973029375076294,7.207396030426025,7.488637447357178,8.191741466522217,8.238614797592163,8.363611221313477,9.129211664199829,9.160459995269775,9.5666983127594,10.0510573387146,10.31667423248291,10.816657781600952,10.988528728485107,11.176021814346313,11.222896337509155,11.691630601882935,12.738472700119019,13.300955057144165,13.660319805145264,13.738442659378052,15.097774982452393,15.25402021408081,15.332141399383545,15.941497087478638,16.14461612701416,16.41023302078247,16.613351583480835,17.753941297531128,17.878936767578125,18.39454674720764,18.957027912139893,19.847625017166138,20.28511118888855,20.644476175308228,21.003838777542114,21.7225661277771,22.910030364990234,23.394389629364014,23.597509384155273,24.097491979599,25.097460746765137,25.30057954788208,25.706817865371704,25.941184043884277,27.488012075424194,27.862998723983765,28.01924467086792,28.1754891872406,28.331734895706177,28.51922845840454,30.456668376922607,31.159772634506226,31.441012382507324,32.69097280502319,35.00340127944946,37.01896357536316,37.55019521713257,39.34701633453369,42.175050497055054,46.190550327301025,53.34657597541809,54.4402916431427,55.92462110519409,56.440229177474976,56.86209201812744,56.97146248817444,73.15845704078674,80.11136293411255,89.8923077583313,121.5788152217865,130.84414935112,137.57831358909607,144.20310711860657,148.406099319458,150.7029037475586,151.49976181983948,151.5466272830963,190.43603348731995,194.79527187347412,198.92014265060425,228.89344263076782,234.12765383720398,251.5489821434021,284.8611869812012,288.56419610977173,289.7204110622406,293.20467591285706,299.81154894828796,300.20216488838196,302.20209884643555,303.0458221435547,313.9361057281494,316.40477991104126,391.8711657524109,397.43349146842957,408.73001408576965,459.44717621803284,498.05534172058105,532.9323973655701,534.1354858875275,535.6979358196259,539.2447047233582,547.1975753307343,553.2442624568939,555.6973094940186,573.2748844623566,582.9308331012726,584.8370246887207,616.1172926425934,671.7905080318451,732.851095199585,740.6321029663086</t>
  </si>
  <si>
    <t>1,8,11,13,38,43,49,57,73,74,76,89,95,103,107,116,117,127,128,130,134,139,142,143,149,154,159,164,169,172,178,185,203,204,207,226,227,237,249,256,269,273,278,279,291,317,331,340,342,376,380,382,397,402,409,414,443,446,459,473,495,506,515,524,542,572,584,589,602,627,632,642,648,687,696,700,704,708,713,761,779,786,817,875,925,938,983,1054,1155,1333,1360,1397,1410,1420,1423,1830,2004,2248,3041,3272,3441,3606,3711,3768,3788,3789,4765,4875,4978,5728,5860,6297,7130,7223,7252,7339,7504,7514,7564,7585,7859,7921,9806,9945,10228,11496,12462,13337,13367,13406,13495,13696,13847,13909,14349,14592,14639,15421,16814,18341,18536</t>
  </si>
  <si>
    <t>18:17.3</t>
  </si>
  <si>
    <t>31:35.6</t>
  </si>
  <si>
    <t>-1.0753889171862614,-1.0753889171862614,-1.0753889171862614,-1.0753889171862614,-1.0753889171862614,-1.0753889171862614,-1.0753889171862614,-1.0753889171862614,-1.0753889171862614,-1.0753889171862614,-1.0753889171862614,-1.0753889171862614,-1.0753889171862614,-1.0753889171862614,-1.0753889171862614,-1.0753889171862614,-1.0753889171862614,-1.0753889171862614,-1.0753889171862614,-1.0753889171862614,-1.0753889171862614,-1.0753889171862614,-1.0753889171862614,-1.0753889171862614,-1.0753889171862614,-1.0753889171862614,-1.0753889171862614,-1.0753889171862614,-1.0753889171862614,-1.0753889171862614</t>
  </si>
  <si>
    <t>807833994895375319191164404459020436447935466998840850792475641342222149,807833994895375319191164404459020436447935466998840850792475641342222149,807833994895375319191164404459020436447935466998840850792475641342222149,807833994895375319191164404459020436447935466998840850792475641342222149,807833994895375319191164404459020436447935466998840850792475641342222149,807833994895375319191164404459020436447935466998840850792475641342222149,807833994895375319191164404459020436447935466998840850792475641342222149,807833994895375319191164404459020436447935466998840850792475641342222149,807833994895375319191164404459020436447935466998840850792475641342222149,807833994895375319191164404459020436447935466998840850792475641342222149,807833994895375319191164404459020436447935466998840850792475641342222149,807833994895375319191164404459020436447935466998840850792475641342222149,807833994895375319191164404459020436447935466998840850792475641342222149,807833994895375319191164404459020436447935466998840850792475641342222149,807833994895375319191164404459020436447935466998840850792475641342222149,807833994895375319191164404459020436447935466998840850792475641342222149,807833994895375319191164404459020436447935466998840850792475641342222149,807833994895375319191164404459020436447935466998840850792475641342222149,807833994895375319191164404459020436447935466998840850792475641342222149,807833994895375319191164404459020436447935466998840850792475641342222149,807833994895375319191164404459020436447935466998840850792475641342222149,807833994895375319191164404459020436447935466998840850792475641342222149,807833994895375319191164404459020436447935466998840850792475641342222149,807833994895375319191164404459020436447935466998840850792475641342222149,807833994895375319191164404459020436447935466998840850792475641342222149,807833994895375319191164404459020436447935466998840850792475641342222149,807833994895375319191164404459020436447935466998840850792475641342222149,807833994895375319191164404459020436447935466998840850792475641342222149,807833994895375319191164404459020436447935466998840850792475641342222149,807833994895375319191164404459020436447935466998840850792475641342222149</t>
  </si>
  <si>
    <t>-8.308724279751578,-8.059404935254951,-7.8902773612836405,-7.835338119627365,-7.263411573410721,-6.94426914631286,-6.72966960808556,-6.644972844585848,-6.478224032518667,-6.396190345833757,-6.295475498694847,-6.207484307931958,-6.124451670235556,-6.0158280790456935,-6.009136626513316,-5.94428412750831,-5.905978097633626,-5.883287380081195,-5.86154859946331,-5.761941780317414,-5.690557877294727,-5.683779000253245,-5.316556374836614,-5.13443654218177,-5.126931471007996,-5.0095901933736515,-4.9677985486465985,-4.862051192468195,-4.821535818657449,-4.749238644244303,-4.629165862585468,-4.5784898972500825,-4.549822145204055,-4.3769038695668705,-4.354252005748058,-4.310397505690375,-4.299236542289256,-4.26409960862446,-4.170898771091599,-4.1444686615609125,-4.139396370633984,-4.088140986103944,-3.9982230792098306,-3.9124441103130603,-3.849421314091861,-3.794338853242528,-3.6639471747448686,-3.600089177710548,-3.4435996798822583,-3.4382119871366905,-3.4135348701737587,-3.4103963897610146,-3.351148609336633,-3.3035678234846415,-3.166507269132449,-3.088995588682851,-3.083792622146633,-3.063349541789926,-3.014959865753028,-2.9461916944626814,-2.8641570888337613,-2.842276609699635,-2.81400136710924,-2.8102247844996464,-2.782028551491104,-2.777177538098299,-2.7723096277051478,-2.7657627745197937,-2.6871012567040182,-2.6756765153108497,-2.6642946156103986,-2.6063014140074623,-2.594686383806055,-2.4043930702486596,-2.384843582921904,-2.3160788274705997,-2.2402527309940146,-2.1947511491698526,-2.1642979345952216,-2.1496685312851325,-2.139833036408021,-2.1124340332556684,-2.1117284564169556,-2.05645432441486,-1.9544042887342157,-1.8782777611917365,-1.8494826503844395,-1.7743523769375396,-1.7423203261782514,-1.7039346933038844,-1.6972061007855654,-1.6930149441359406,-1.6912221912379886,-1.6227415959725202,-1.5720501522124537,-1.50268794343948,-1.499304229085497,-1.4927586287613355,-1.4927586287613348,-1.4893420364840544,-1.4642302427013099,-1.4618026350234754,-1.4522147754840664,-1.4130143680168625,-1.4053590269699603,-1.405152304119655,-1.4011409880363814,-1.3673153271886225,-1.3665130885287022,-1.3582960546009135,-1.289493379601126,-1.284059938608207,-1.2840599386082068,-1.2840599386082066,-1.2785683125113534,-1.2752035845801892,-1.2752035845801888,-1.24384560840594,-1.237673498781726,-1.2369447871600874,-1.2165614547987387,-1.2153023003019348,-1.215276372343053,-1.2152763723430515,-1.1960581335633231,-1.1004210176391367,-1.0753889171862614</t>
  </si>
  <si>
    <t>0.08136558532714844,0.6750955581665039,1.2532024383544922,1.284451961517334,1.643817663192749,2.096926212310791,2.3312935829162598,2.4406657218933105,2.5656609535217285,2.675034284591675,2.9272642135620117,3.052259922027588,3.130383253097534,3.1616322994232178,3.2866287231445312,3.4116244316101074,3.520995855331421,3.567869186401367,3.6303677558898926,3.6772408485412598,3.802237033843994,4.1616010665893555,4.192849397659302,4.474090576171875,4.552215099334717,4.833454370498657,5.114696025848389,5.395936965942383,5.520933151245117,5.552181959152222,5.849048852920532,6.114665508270264,6.2396605014801025,6.2865355014801025,6.3177831172943115,6.599027156829834,6.770893812179565,7.005261421203613,7.052135229110718,7.286504030227661,7.614618301391602,7.692741394042969,8.020855903625488,8.177100419998169,8.255222797393799,8.536463737487793,8.786457061767578,9.239567041397095,9.395811557769775,9.911421775817871,10.286408424377441,10.364531517028809,10.723896265029907,11.083258628845215,11.192631483078003,11.723865032196045,12.114476919174194,12.364469289779663,12.59883737564087,13.036332368850708,13.59880518913269,15.473746538162231,16.020604133605957,16.551838159561157,16.833081007003784,17.833048820495605,18.161163568496704,18.551774978637695,18.645521879196167,19.03613591194153,20.207974195480347,20.364219427108765,20.80170464515686,20.87982749938965,22.989137411117554,24.801579236984253,28.457715034484863,30.36390495300293,35.8949875831604,36.92619967460632,37.08244442939758,37.89491939544678,40.17609906196594,40.92607593536377,41.691675424575806,42.73851990699768,44.98844766616821,48.55083608627319,58.53489899635315,61.72229862213135,63.48786902427673,70.5657708644867,82.19040775299072,82.26853108406067,83.50288581848145,90.51828980445862,93.19008135795593,96.5337266921997,100.73631644248962,103.8455970287323,104.31433296203613,127.03237056732178,131.9540913105011,135.17274069786072,148.01608800888062,154.82837510108948,174.84337306022644,178.03077459335327,217.62328338623047,231.1853587627411,245.82552552223206,249.5129110813141,262.8219196796417,269.33734154701233,281.22759437561035,285.0087265968323,289.6960799694061,312.5234887599945,325.50745844841003,333.91344475746155,350.60042119026184,373.7715721130371,407.5205135345459,417.64519691467285,418.9576561450958,429.30108189582825,697.0131709575653</t>
  </si>
  <si>
    <t>1,15,29,30,39,50,56,59,62,65,71,74,76,77,80,83,86,87,89,90,93,102,103,110,112,119,126,133,136,137,144,151,154,155,156,163,167,173,174,180,188,190,198,202,204,211,217,229,233,246,255,257,266,275,278,291,301,307,313,324,338,385,399,412,419,444,452,462,464,474,503,507,518,520,573,619,710,758,897,923,927,947,1004,1023,1042,1068,1125,1214,1463,1543,1587,1765,2057,2059,2090,2266,2333,2417,2522,2600,2612,3181,3304,3385,3708,3879,4381,4461,5452,5792,6158,6250,6583,6746,7044,7139,7257,7830,8155,8365,8783,9363,10209,10463,10496,10755,17470</t>
  </si>
  <si>
    <t>38:16.8</t>
  </si>
  <si>
    <t>51:36.0</t>
  </si>
  <si>
    <t>-1.0149782393425903,-1.0149782393425903,-1.0149782393425903,-1.0149782393425903,-1.0149782393425903,-1.0149782393425903,-1.0149782393425903,-1.0149782393425903,-1.0149782393425903,-1.0149782393425903,-1.0149782393425903,-1.0149782393425903,-1.0149782393425903,-1.0149782393425903,-1.0149782393425903,-1.0149782393425903,-1.0149782393425903,-1.0149782393425903,-1.0149782393425903,-1.0149782393425903,-1.0149782393425903,-1.0149782393425903,-1.0149782393425903,-1.0149782393425903,-1.0149782393425903,-1.0149782393425903,-1.0149782393425903,-1.0149782393425903,-1.0149782393425903,-1.0149782393425903</t>
  </si>
  <si>
    <t>1252875143832865516504078969886794190656648139413024757486206492372504899,1252875143832865516504078969886794190656648139413024757486206492372504899,1252875143832865516504078969886794190656648139413024757486206492372504899,1252875143832865516504078969886794190656648139413024757486206492372504899,1252875143832865516504078969886794190656648139413024757486206492372504899,1252875143832865516504078969886794190656648139413024757486206492372504899,1252875143832865516504078969886794190656648139413024757486206492372504899,1252875143832865516504078969886794190656648139413024757486206492372504899,1252875143832865516504078969886794190656648139413024757486206492372504899,1252875143832865516504078969886794190656648139413024757486206492372504899,1252875143832865516504078969886794190656648139413024757486206492372504899,1252875143832865516504078969886794190656648139413024757486206492372504899,1252875143832865516504078969886794190656648139413024757486206492372504899,1252875143832865516504078969886794190656648139413024757486206492372504899,1252875143832865516504078969886794190656648139413024757486206492372504899,1252875143832865516504078969886794190656648139413024757486206492372504899,1252875143832865516504078969886794190656648139413024757486206492372504899,1252875143832865516504078969886794190656648139413024757486206492372504899,1252875143832865516504078969886794190656648139413024757486206492372504899,1252875143832865516504078969886794190656648139413024757486206492372504899,1252875143832865516504078969886794190656648139413024757486206492372504899,1252875143832865516504078969886794190656648139413024757486206492372504899,1252875143832865516504078969886794190656648139413024757486206492372504899,1252875143832865516504078969886794190656648139413024757486206492372504899,1252875143832865516504078969886794190656648139413024757486206492372504899,1252875143832865516504078969886794190656648139413024757486206492372504899,1252875143832865516504078969886794190656648139413024757486206492372504899,1252875143832865516504078969886794190656648139413024757486206492372504899,1252875143832865516504078969886794190656648139413024757486206492372504899,1252875143832865516504078969886794190656648139413024757486206492372504899</t>
  </si>
  <si>
    <t>-8.293755964378647,-8.230736752758641,-7.75257015751762,-7.717102153976479,-7.67096420629683,-7.130126438148772,-7.106178295494547,-6.578203299348572,-6.547325066688327,-6.522402191530977,-6.3406623464063925,-5.916194007505148,-5.907555051115359,-5.786536556820508,-5.486811413374013,-5.350418427400263,-5.292687938848479,-5.195872466914583,-5.148471392561739,-5.139724610989537,-5.134327705440508,-5.0819381903665075,-4.97936182712809,-4.8498964515261855,-4.807629270276049,-4.771983523464809,-4.721379814981169,-4.605914955440846,-4.528128875501223,-4.423034610981529,-4.374809872768958,-4.193847602650811,-4.086626851393366,-4.01703066456377,-3.9522712009338337,-3.94468679380141,-3.893187891409823,-3.8433592329625954,-3.798290454594925,-3.7671876362897017,-3.759843776917009,-3.7223103561921738,-3.691642384699484,-3.6704614698928872,-3.5984926770732555,-3.445733062791643,-3.4194458470245266,-3.397287085304171,-3.3796426722758577,-3.3740402362946043,-3.353222922076818,-3.2837504066213192,-3.2782108690444693,-3.2682193955333347,-3.123440917832248,-3.1146905302113015,-2.948891974181378,-2.9079544857409987,-2.845850820582201,-2.7801151271547933,-2.7369059979192243,-2.7228714670526135,-2.7061580520563133,-2.630786551505256,-2.630094059221361,-2.5910524017625374,-2.5625752561541355,-2.5612612238335024,-2.5073453717779035,-2.485939609891262,-2.454479759865768,-2.4511956527241354,-2.387845187995571,-2.352167823255941,-2.2748602604148735,-2.2509631694632923,-2.2288180238051196,-2.2161237029099277,-2.187442429288139,-2.0872556437744905,-2.048410165613206,-1.8975451410671118,-1.8932381115515144,-1.8780808590984208,-1.8739206723006756,-1.8716120751718304,-1.8384458973757385,-1.7646870645158335,-1.7646870645158326,-1.7642613127138844,-1.6398139035842616,-1.6240174839485453,-1.5835636012705092,-1.523143657940086,-1.519846420794842,-1.4776803045441822,-1.477435429480856,-1.3510865832882488,-1.3496299494745192,-1.3296431321678017,-1.3295181844930406,-1.2774399669393592,-1.216727299382542,-1.1609070193258988,-1.1515811927667032,-1.1445687054020817,-1.1326041884211497,-1.125489705752603,-1.1248993178653985,-1.1247684724297402,-1.0975727400759052,-1.097572740075905,-1.0962261853158894,-1.0773046333071727,-1.0727344466407676,-1.064389655446209,-1.0611391727931918,-1.036068530183485,-1.0253172951476797,-1.0149782393425908,-1.0149782393425903</t>
  </si>
  <si>
    <t>0.08046507835388184,0.408581018447876,1.3304259777069092,1.6116678714752197,1.6585416793823242,1.8460347652435303,2.299145460128784,2.6295278072357178,2.785773277282715,3.598248243331909,3.707620143890381,3.957611083984375,4.738837718963623,4.863833665847778,5.113824844360352,5.598185777664185,5.785679817199707,5.988799095153809,6.020047664642334,6.27004075050354,6.348161697387695,6.473156929016113,6.504406213760376,6.910643577575684,7.395003318786621,7.473126411437988,7.504375219345093,7.551248788833618,7.582497596740723,7.754368782043457,7.988735675811768,8.269976615905762,8.9262056350708,9.410566091537476,10.051170110702515,10.848020076751709,10.926143407821655,11.098012447357178,11.691743612289429,11.769866466522217,12.3167245388031,12.676089525222778,12.863582611083984,13.347942352294922,13.504187107086182,13.535436868667603,14.301037311553955,14.722898960113525,15.597872018814087,15.925986289978027,15.988484621047974,16.83220887184143,17.08220100402832,17.425939321517944,17.707181215286255,18.019671201705933,18.550904989242554,19.01964044570923,20.503968954086304,21.019577980041504,22.957015991210938,26.03504514694214,26.84752082824707,28.394345998764038,28.519342184066772,29.034950971603394,29.472436666488647,30.972390174865723,32.98795175552368,33.722304821014404,36.659712076187134,38.6927695274353,39.72398662567139,41.786423206329346,45.895668506622314,54.129786014556885,54.395402908325195,58.70776724815369,60.56708478927612,64.6138322353363,68.23871850967407,72.09797239303589,75.6447377204895,76.41033816337585,76.97282028198242,90.01928639411926,92.1442198753357,94.94100737571716,100.6777114868164,105.43218517303467,105.96342039108276,107.44774794578552,113.80692410469055,116.50996422767639,131.040757894516,132.0407316684723,146.58714628219604,148.3995909690857,153.2431881427765,153.69629979133606,164.39908981323242,166.38340282440186,184.30471539497375,200.92919516563416,224.67845225334167,228.74082350730896,254.47439408302307,258.55239152908325,276.3487083911896,302.1135268211365,303.2072432041168,323.8159728050232,346.25276923179626,374.29876708984375,464.21782541275024,486.63899874687195,560.0898241996765,563.6522126197815,574.245630979538,639.6810820102692,713.6813561916351</t>
  </si>
  <si>
    <t>1,8,31,38,39,44,55,63,67,87,90,96,116,119,125,137,142,147,148,154,156,159,160,170,182,184,185,186,187,191,197,204,221,233,249,269,271,275,290,292,306,315,320,332,336,337,356,367,389,397,399,420,426,435,442,450,463,475,512,525,573,650,670,709,712,725,736,773,824,842,916,967,993,1045,1147,1353,1360,1467,1513,1614,1705,1802,1890,1909,1923,2252,2305,2375,2518,2637,2650,2687,2847,2915,3280,3305,3669,3715,3836,3847,4116,4166,4615,5032,5627,5728,6371,6473,6919,7563,7591,8107,8668,9370,11622,12185,14021,14110,14376,16015,17867</t>
  </si>
  <si>
    <t>51:37.7</t>
  </si>
  <si>
    <t>04:58.1</t>
  </si>
  <si>
    <t>-0.9805510234803734,-0.9805510234803734,-0.9805510234803734,-0.9805510234803734,-0.9805510234803734,-0.9805510234803734,-0.9805510234803734,-0.9805510234803734,-0.9805510234803734,-0.9805510234803734,-0.9805510234803734,-0.9805510234803734,-0.9805510234803734,-0.9805510234803734,-0.9805510234803734,-0.9805510234803734,-0.9805510234803734,-0.9805510234803734,-0.9805510234803734,-0.9805510234803734,-0.9805510234803734,-0.9805510234803734,-0.9805510234803734,-0.9805510234803734,-0.9805510234803734,-0.9805510234803734,-0.9805510234803734,-0.9805510234803734,-0.9805510234803734,-0.9805510234803734</t>
  </si>
  <si>
    <t>1058736247222610901885261527375306469631039690862022483410880387058591378,1058736247222610901885261527375306469631039690862022483410880387058591378,1058736247222610901885261527375306469631039690862022483410880387058591378,1058736247222610901885261527375306469631039690862022483410880387058591378,1058736247222610901885261527375306469631039690862022483410880387058591378,1058736247222610901885261527375306469631039690862022483410880387058591378,1058736247222610901885261527375306469631039690862022483410880387058591378,1058736247222610901885261527375306469631039690862022483410880387058591378,1058736247222610901885261527375306469631039690862022483410880387058591378,1058736247222610901885261527375306469631039690862022483410880387058591378,1058736247222610901885261527375306469631039690862022483410880387058591378,1058736247222610901885261527375306469631039690862022483410880387058591378,1058736247222610901885261527375306469631039690862022483410880387058591378,1058736247222610901885261527375306469631039690862022483410880387058591378,1058736247222610901885261527375306469631039690862022483410880387058591378,1058736247222610901885261527375306469631039690862022483410880387058591378,1058736247222610901885261527375306469631039690862022483410880387058591378,1058736247222610901885261527375306469631039690862022483410880387058591378,1058736247222610901885261527375306469631039690862022483410880387058591378,1058736247222610901885261527375306469631039690862022483410880387058591378,1058736247222610901885261527375306469631039690862022483410880387058591378,1058736247222610901885261527375306469631039690862022483410880387058591378,1058736247222610901885261527375306469631039690862022483410880387058591378,1058736247222610901885261527375306469631039690862022483410880387058591378,1058736247222610901885261527375306469631039690862022483410880387058591378,1058736247222610901885261527375306469631039690862022483410880387058591378,1058736247222610901885261527375306469631039690862022483410880387058591378,1058736247222610901885261527375306469631039690862022483410880387058591378,1058736247222610901885261527375306469631039690862022483410880387058591378,1058736247222610901885261527375306469631039690862022483410880387058591378</t>
  </si>
  <si>
    <t>-8.259163043612968,-8.243358571479822,-7.945107032673335,-7.542314815147689,-7.450189107986024,-7.331907173407034,-7.269217047578548,-7.225877601167756,-7.219058403680447,-7.172544905827988,-7.096664483109328,-6.988847140664241,-6.894398665547299,-6.626451934050159,-6.555676593011854,-6.423887950516396,-6.3953245004645884,-6.137518416528566,-6.065174105045548,-5.942527295331975,-5.930852788572446,-5.776774144468027,-5.757797820672123,-5.631363981714795,-5.593642032263772,-5.355054806390287,-5.270955244278597,-5.212344941714943,-5.2007244345131225,-5.076179097189518,-5.0642724420368666,-4.995931652354802,-4.984072825531059,-4.786794346771184,-4.774948007168439,-4.696362539124415,-4.443475518118506,-4.362214132279932,-4.2347516261524705,-4.231189023715529,-4.102076094146266,-4.03209686215526,-4.016155593357357,-3.8077235657978057,-3.8023301787164225,-3.7772890534562653,-3.754587213437497,-3.7486016009649346,-3.6742501782063983,-3.6368324276386397,-3.6323666892401487,-3.620164942367122,-3.612957502432751,-3.5933805394874905,-3.5271881238443887,-3.5055890987924885,-3.41148886115472,-3.3575530169215764,-3.3147873008025743,-3.273818574686874,-3.2281497267585197,-3.171929664783882,-3.154925389521751,-3.043267674424079,-3.0068815514758787,-2.9104518693057133,-2.9009700642987077,-2.819837734456122,-2.7547919975654884,-2.748708904506577,-2.726171109404858,-2.719795559796669,-2.7005319967369283,-2.651716865776548,-2.6326297955363835,-2.611133559235132,-2.543262536855427,-2.4889379150316784,-2.445485421303627,-2.3127432266141983,-2.305213155074926,-2.283773651850704,-2.2425548421221153,-2.239020904857209,-2.192726797478523,-2.1917438976669295,-2.124735092535882,-2.079365336066663,-2.034492381480146,-2.031503773499912,-2.0271468020324526,-1.9537074909195493,-1.9467726156770084,-1.899263927192452,-1.8798746670867574,-1.8420947979698585,-1.7696111212879966,-1.6925117203367408,-1.651652858357722,-1.6066935298676286,-1.5945202229313733,-1.5930530242615029,-1.5925492015084621,-1.5782219353558142,-1.5777201851067562,-1.5390917308869414,-1.5172606287371195,-1.5132870508608782,-1.4946662367288182,-1.4850751444538508,-1.4018053402275517,-1.3961212738439286,-1.3716327507490913,-1.3672579116587682,-1.3609848680381664,-1.3566920088931753,-1.3321639372827598,-1.3288318072817569,-1.3251247032015199,-1.3056644354116818,-1.305623901917453,-1.3028771999211575,-1.292452495097122,-1.27217732194328,-1.2633143473478696,-1.2487030504800234,-1.2030414932879165,-1.1879645843104556,-1.1855584005080422,-1.1793365282590096,-1.146594965044187,-1.1364345567009577,-1.0683108276303512,-1.067862996499007,-1.067059406512102,-1.0576674038907956,-1.048471887397743,-1.0198173637498085,-0.9805510234803734</t>
  </si>
  <si>
    <t>0.08138561248779297,0.5657458305358887,0.9876072406768799,1.8625802993774414,2.112572431564331,2.2219433784484863,2.3000681400299072,2.3469398021698,2.5500590801239014,3.1147608757019043,3.146010398864746,3.271005153656006,3.3178818225860596,3.677243947982788,4.020982980728149,4.145978927612305,4.224104881286621,4.395971059799194,4.708460330963135,4.880331039428711,5.114698648452759,5.161571979522705,5.286567211151123,5.864673614501953,6.19278883934021,6.349035263061523,6.786519765853882,6.864643096923828,6.895891904830933,7.020888328552246,7.052137136459351,7.458373785018921,7.489624261856079,7.739616394042969,7.848988056182861,8.130228757858276,8.458342790603638,8.739583730697632,9.22394347190857,9.661431312561035,9.739553689956665,10.17703914642334,10.255162477493286,10.3801589012146,10.833269119262695,11.036386966705322,11.380127191543579,11.505122423171997,11.551995754241943,11.958234310150146,11.989483118057251,12.317596673965454,12.36447262763977,12.442593097686768,12.520716667175293,12.755082607269287,13.239442825317383,13.91129732131958,13.989420413970947,14.317535161972046,14.551903247833252,14.630024671554565,15.895609617233276,15.989359617233276,16.7862069606781,17.598682641983032,18.30178427696228,18.73927116394043,18.895516395568848,19.598618984222412,19.707990169525146,20.114227533340454,20.92671275138855,21.48918581008911,21.520434617996216,21.879797220230103,22.082916259765625,23.83286142349243,25.25469398498535,25.285940647125244,25.926546812057495,26.457780838012695,26.489028215408325,28.770206451416016,30.207662105560303,33.11382055282593,33.55130672454834,34.30128455162048,35.05125951766968,35.457497358322144,36.94182586669922,38.31678247451782,44.00410437583923,47.76961302757263,48.28522300720215,49.41018509864807,49.769548654556274,51.84760904312134,54.363155126571655,56.053551197052,56.897273778915405,58.00661516189575,59.475319385528564,59.865931034088135,60.19404697418213,60.4284131526947,60.67840766906738,63.88142967224121,74.7560920715332,82.94333457946777,84.89640378952026,87.16195249557495,87.7556824684143,110.86433434486389,116.27041482925415,123.92642498016357,188.47127866744995,210.28309774398804,222.6420841217041,253.92235589027405,280.0309121608734,285.87447905540466,294.74920105934143,322.3264625072479,329.4578456878662,345.11360573768616,358.8631749153137,363.4411566257477,375.0657937526703,393.7683320045471,404.1430068016052,417.298846244812,442.87616896629333,473.12522196769714,502.52802443504333,512.605831861496,536.5269587039948,759.1137375831604,775.4101033210754</t>
  </si>
  <si>
    <t>1,12,23,45,51,54,56,57,62,76,77,80,81,90,98,101,103,107,115,119,125,126,129,144,152,156,167,169,170,173,174,184,185,191,194,201,209,216,228,239,241,252,254,257,268,273,282,285,286,296,297,305,306,308,310,316,328,345,347,355,361,363,395,397,417,437,455,466,470,488,491,501,522,536,537,546,551,595,631,632,648,661,662,719,755,828,839,858,877,887,924,958,1100,1195,1208,1236,1245,1297,1360,1402,1423,1451,1488,1498,1506,1512,1518,1598,1870,2075,2124,2180,2195,2772,2908,3100,4715,5260,5569,6350,7000,7147,7368,8059,8237,8629,8974,9088,9380,9847,10108,10438,11077,11832,12567,12819,13417,18977,19385</t>
  </si>
  <si>
    <t>04:59.8</t>
  </si>
  <si>
    <t>18:15.7</t>
  </si>
  <si>
    <t>-0.9532322077221612,-0.9532322077221612,-0.9532322077221612,-0.9532322077221612,-0.9532322077221612,-0.9532322077221612,-0.9532322077221612,-0.9532322077221612,-0.9532322077221612,-0.9532322077221612,-0.9532322077221612,-0.9532322077221612,-0.9532322077221612,-0.9532322077221612,-0.9532322077221612,-0.9532322077221612,-0.9532322077221612,-0.9532322077221612,-0.9532322077221612,-0.9532322077221612,-0.9532322077221612,-0.9532322077221612,-0.9532322077221612,-0.9532322077221612,-0.9532322077221612,-0.9532322077221612,-0.9532322077221612,-0.9532322077221612,-0.9532322077221612,-0.9532322077221612</t>
  </si>
  <si>
    <t>1079523064258293200812679098040662261085527563757202806563324846048158558,1079523064258293200812679098040662261085527563757202806563324846048158558,1079523064258293200812679098040662261085527563757202806563324846048158558,1079523064258293200812679098040662261085527563757202806563324846048158558,1079523064258293200812679098040662261085527563757202806563324846048158558,1079523064258293200812679098040662261085527563757202806563324846048158558,1079523064258293200812679098040662261085527563757202806563324846048158558,1079523064258293200812679098040662261085527563757202806563324846048158558,1079523064258293200812679098040662261085527563757202806563324846048158558,1079523064258293200812679098040662261085527563757202806563324846048158558,1079523064258293200812679098040662261085527563757202806563324846048158558,1079523064258293200812679098040662261085527563757202806563324846048158558,1079523064258293200812679098040662261085527563757202806563324846048158558,1079523064258293200812679098040662261085527563757202806563324846048158558,1079523064258293200812679098040662261085527563757202806563324846048158558,1079523064258293200812679098040662261085527563757202806563324846048158558,1079523064258293200812679098040662261085527563757202806563324846048158558,1079523064258293200812679098040662261085527563757202806563324846048158558,1079523064258293200812679098040662261085527563757202806563324846048158558,1079523064258293200812679098040662261085527563757202806563324846048158558,1079523064258293200812679098040662261085527563757202806563324846048158558,1079523064258293200812679098040662261085527563757202806563324846048158558,1079523064258293200812679098040662261085527563757202806563324846048158558,1079523064258293200812679098040662261085527563757202806563324846048158558,1079523064258293200812679098040662261085527563757202806563324846048158558,1079523064258293200812679098040662261085527563757202806563324846048158558,1079523064258293200812679098040662261085527563757202806563324846048158558,1079523064258293200812679098040662261085527563757202806563324846048158558,1079523064258293200812679098040662261085527563757202806563324846048158558,1079523064258293200812679098040662261085527563757202806563324846048158558</t>
  </si>
  <si>
    <t>-7.966841218783476,-7.428864451378409,-7.020922696525906,-7.014990503079468,-6.894659307276997,-6.7582313255424316,-6.603408129345663,-6.334578554808461,-6.325545671938482,-5.983868637986214,-5.950148303361537,-5.6966359026310425,-5.584913890344179,-5.541804006794452,-5.477937341059409,-5.458449076274258,-5.026246665574177,-4.960814902759757,-4.899834217559758,-4.851149962328866,-4.825532452667882,-4.8236442696624975,-4.79601447490526,-4.7252731655366365,-4.612954974024209,-4.582162441006004,-4.552773839494008,-4.516046218739743,-4.346271147761343,-4.24373555562999,-4.175038498433552,-4.151984288424976,-4.13392584258184,-4.112683997663613,-4.061693049206946,-4.038130066156492,-3.9709060960296485,-3.9646716992053284,-3.9609160345476413,-3.9493397580021603,-3.8823499599663553,-3.874394442581528,-3.7225284797752423,-3.6475359040218747,-3.640280924501278,-3.5225099314809634,-3.4478934287805285,-3.3580651099471357,-3.2241237568038503,-3.191590987621786,-3.1914926267144756,-3.1422454057038376,-3.129944458035381,-3.087682450493837,-2.960190652442022,-2.895041103467542,-2.881187377879506,-2.827536578731086,-2.7415733888592326,-2.6895452511161495,-2.6706487098633196,-2.651562458929713,-2.6343158180140325,-2.5767903731235937,-2.562181855178805,-2.4098602955929858,-2.3579050829648978,-2.213177843179413,-2.1488381655209334,-2.120439891256725,-2.059564018842091,-2.048305533157261,-1.932209906622649,-1.9110012212960155,-1.8945626260474375,-1.8219496468099328,-1.7938228923716841,-1.7831167739117977,-1.770794872028355,-1.769142788726141,-1.722581067513704,-1.6840694563823333,-1.5851925139783296,-1.5744112872696285,-1.56599864504724,-1.5503474228825667,-1.5188996076361552,-1.518053061857895,-1.517932978862328,-1.4825388856236954,-1.4618798953678,-1.3907772926562951,-1.390777292656295,-1.390777292656294,-1.3907772926562931,-1.3451376602633898,-1.3344691457518245,-1.2493610225571514,-1.2441003651802676,-1.2271761628511755,-1.2219155378857598,-1.2019653574749634,-1.1930174885036227,-1.1756716150949371,-1.1540059163268652,-1.154005916326865,-1.1540059163268648,-1.1069685162864888,-1.1069685162864884,-1.0871846872647002,-1.0864797164621796,-1.0864797164621793,-1.0561041790166839,-1.0561041790166825,-1.0378396703102393,-1.0378396703102388,-1.0117224421281745,-1.0117224421281739,-1.0112648037789398,-1.0112648037789393,-1.009943369054056,-0.9752605770075776,-0.973939143439928,-0.9532322077221612</t>
  </si>
  <si>
    <t>0.08037734031677246,0.20537471771240234,0.9084765911102295,1.9865694046020508,2.2678098678588867,2.3459315299987793,2.377180576324463,2.6606814861297607,2.895050525665283,3.020045518875122,3.254412889480591,3.6137855052948,4.22313380241394,4.504374742507935,4.5512473583221436,4.582496404647827,4.629371643066406,4.7856152057647705,4.910611629486084,5.019984006881714,5.582467317581177,5.66058874130249,6.019951581954956,6.0668251514434814,6.098074197769165,6.535561561584473,6.613685607910156,6.738680362701416,7.176166534423828,8.16050910949707,8.426126718521118,8.910487174987793,9.144855260848999,9.222976446151733,9.863581657409668,10.097949266433716,10.58230972290039,11.30103611946106,11.379158973693848,12.207257509231567,12.363502979278564,12.566621780395508,12.800990581512451,13.05098295211792,13.129106044769287,13.457218408584595,13.644712924957275,14.28531789779663,14.566558837890625,14.675930500030518,14.879049062728882,15.082169771194458,15.28528642654419,15.410283327102661,15.691524028778076,16.613372325897217,17.660213232040405,18.26956820487976,18.707054376602173,18.972671270370483,21.128853797912598,23.878767490386963,24.160008907318115,24.51937246322632,26.206820249557495,26.25369381904602,27.222412824630737,29.253599166870117,33.01910591125488,34.14407134056091,35.23778820037842,36.61274337768555,36.737740993499756,41.28447222709656,41.84695529937744,42.94067120552063,45.87807846069336,46.83117365837097,47.315534353256226,48.065510749816895,48.40924954414368,49.596713066101074,51.75289463996887,57.09647750854492,69.68983364105225,77.89270305633545,78.61142921447754,88.0330080986023,89.9704475402832,94.00157284736633,98.75142240524292,111.12603521347046,125.0162262916565,127.20365715026855,145.04684925079346,156.9371018409729,157.4058358669281,171.13978099822998,183.40502166748047,183.51439380645752,183.95187997817993,190.01419138908386,191.12352991104126,237.45020484924316,268.5742299556732,312.06591963768005,335.25269412994385,358.09572863578796,373.6889913082123,459.21756172180176,469.5766124725342,512.184654712677,512.778386592865,540.4181447029114,547.0585627555847,562.0112192630768,596.871041059494,604.073940038681,606.1363756656647,616.8391666412354,672.2749300003052,672.3999269008636,672.8999102115631,688.4619243144989</t>
  </si>
  <si>
    <t>1,3,21,48,55,57,58,65,71,74,80,89,104,111,112,113,114,118,121,124,138,140,149,150,151,162,164,167,178,203,210,222,228,230,246,252,264,282,284,305,309,314,320,326,328,336,341,357,364,367,372,377,382,385,392,415,441,456,467,474,528,597,604,613,655,656,680,731,825,853,881,915,918,1032,1046,1074,1147,1171,1183,1202,1211,1241,1295,1429,1746,1951,1969,2206,2254,2356,2475,2786,3134,3189,3637,3936,3948,4294,4602,4605,4616,4767,4795,5960,6745,7838,8422,8996,9389,11541,11803,12871,12886,13581,13748,14126,15002,15183,15235,15504,16897,16900,16913,17304</t>
  </si>
  <si>
    <t>45:00.2</t>
  </si>
  <si>
    <t>58:21.3</t>
  </si>
  <si>
    <t>-0.9419034002692599,-0.9419034002692599,-0.9419034002692599,-0.9419034002692599,-0.9419034002692599,-0.9419034002692599,-0.9419034002692599,-0.9419034002692599,-0.9419034002692599,-0.9419034002692599,-0.9419034002692599,-0.9419034002692599,-0.9419034002692599,-0.9419034002692599,-0.9419034002692599,-0.9419034002692599,-0.9419034002692599,-0.9419034002692599,-0.9419034002692599,-0.9419034002692599,-0.9419034002692599,-0.9419034002692599,-0.9419034002692599,-0.9419034002692599,-0.9419034002692599,-0.9419034002692599,-0.9419034002692599,-0.9419034002692599,-0.9419034002692599,-0.9419034002692599</t>
  </si>
  <si>
    <t>653170875832758176774315451322976748898375995930372844802232467945847632,653170875832758176774315451322976748898375995930372844802232467945847632,653170875832758176774315451322976748898375995930372844802232467945847632,653170875832758176774315451322976748898375995930372844802232467945847632,653170875832758176774315451322976748898375995930372844802232467945847632,653170875832758176774315451322976748898375995930372844802232467945847632,653170875832758176774315451322976748898375995930372844802232467945847632,653170875832758176774315451322976748898375995930372844802232467945847632,653170875832758176774315451322976748898375995930372844802232467945847632,653170875832758176774315451322976748898375995930372844802232467945847632,653170875832758176774315451322976748898375995930372844802232467945847632,653170875832758176774315451322976748898375995930372844802232467945847632,653170875832758176774315451322976748898375995930372844802232467945847632,653170875832758176774315451322976748898375995930372844802232467945847632,653170875832758176774315451322976748898375995930372844802232467945847632,653170875832758176774315451322976748898375995930372844802232467945847632,653170875832758176774315451322976748898375995930372844802232467945847632,653170875832758176774315451322976748898375995930372844802232467945847632,653170875832758176774315451322976748898375995930372844802232467945847632,653170875832758176774315451322976748898375995930372844802232467945847632,653170875832758176774315451322976748898375995930372844802232467945847632,653170875832758176774315451322976748898375995930372844802232467945847632,653170875832758176774315451322976748898375995930372844802232467945847632,653170875832758176774315451322976748898375995930372844802232467945847632,653170875832758176774315451322976748898375995930372844802232467945847632,653170875832758176774315451322976748898375995930372844802232467945847632,653170875832758176774315451322976748898375995930372844802232467945847632,653170875832758176774315451322976748898375995930372844802232467945847632,653170875832758176774315451322976748898375995930372844802232467945847632,653170875832758176774315451322976748898375995930372844802232467945847632</t>
  </si>
  <si>
    <t>-7.9708561130972155,-7.953195640678911,-7.79682946809665,-7.571654932869464,-6.82750346053631,-6.779855382795185,-6.537557381217366,-6.525215315334472,-6.298007742796587,-6.279816166717081,-6.219944724561615,-6.186484689455431,-6.131871840039466,-6.052167310983091,-5.8945968695398445,-5.67560356088614,-5.52788463875881,-5.4419799903816735,-5.362082584446509,-5.13086903410908,-5.050997870416858,-4.876371236644054,-4.798341158910813,-4.726610185537563,-4.724501449599438,-4.684140753091624,-4.666138393908887,-4.659787648700808,-4.535932048039977,-4.441996180125333,-4.385719822628841,-4.3785150401876525,-4.337128092826115,-4.247548862730113,-4.146260246667713,-4.087841786887883,-4.003539541561867,-3.9435548029931327,-3.8954202056536005,-3.861020657124914,-3.782965952027942,-3.7432245984682613,-3.7300897800503763,-3.705128679968844,-3.457007294114734,-3.4163462052190763,-3.4141976977564426,-3.3731482734974527,-3.251917831964425,-3.1672472898802218,-3.123335825599706,-3.112872754789738,-3.041071714725474,-2.9575174889807987,-2.8606149593705186,-2.7963921209265026,-2.7727137563740323,-2.7458139847216247,-2.7316929325145476,-2.729977907290495,-2.6945907536149676,-2.6611972249412967,-2.6597346276512837,-2.659353740583024,-2.618449840764987,-2.6150851157358597,-2.5920162117900643,-2.5829778412172226,-2.5663768366321844,-2.561009466458605,-2.5306033346456576,-2.5109791579951453,-2.51012578349798,-2.4961711655435757,-2.480334079331622,-2.452890122897572,-2.4362068161720036,-2.2715871906874887,-2.2464534683049417,-2.2371966657481877,-2.1142960263631863,-2.0454528688137232,-2.0364445452231177,-1.949071007049935,-1.9238767913205095,-1.8979936339614831,-1.8812282259304869,-1.835482676907962,-1.806828427413637,-1.799766660913245,-1.7759541106488157,-1.7502038251456218,-1.7147975486946936,-1.678129782797966,-1.6620200962959297,-1.577330471028411,-1.5624626919486801,-1.5394281086397792,-1.532869398487198,-1.524139137099644,-1.4900449686785902,-1.475889342565775,-1.4705155188819923,-1.4676175400291684,-1.4560054854729856,-1.4455687258735657,-1.436320478086177,-1.418465263117971,-1.3950303234349941,-1.3950303234349937,-1.375941396581035,-1.3267714397484494,-1.3083212807600195,-1.3083212807600193,-1.2916835851762933,-1.2916201322440435,-1.2900990454462762,-1.2895921348834178,-1.2810418799974477,-1.187421105947462,-1.187421105947459,-1.183581971112491,-1.1738776202622185,-1.1683459690581985,-1.1115778156042202,-1.0814963559970538,-1.0676506703210091,-1.0426876924193285,-1.0422464032554188,-1.036826213018808,-1.0147160267505904,-1.0072321192855285,-1.0065170163410762,-0.944799378216148,-0.9419034002692599</t>
  </si>
  <si>
    <t>0.08137226104736328,0.5657320022583008,1.1594629287719727,1.5344529151916504,1.6906964778900146,1.8156912326812744,2.3781750202178955,3.38037371635437,3.7084872722625732,3.895981788635254,3.942854881286621,4.380341529846191,4.5522119998931885,4.583461046218872,4.661583662033081,5.0678205490112305,5.474057912826538,5.552179336547852,6.192785263061523,6.270906925201416,6.520898818969727,7.005259037017822,7.224002361297607,7.348999500274658,7.864607095718384,7.989603519439697,8.114600419998169,8.427089214324951,8.505213260650635,8.95832347869873,9.583303213119507,10.020790815353394,10.098911762237549,10.302030563354492,10.536398649215698,10.942636728286743,11.020759344100952,11.53636908531189,11.786361455917358,12.192597150802612,12.301969289779663,12.505095720291138,12.630085229873657,12.676956176757812,12.70820665359497,13.286312341690063,13.801921367645264,14.192533731460571,14.551897764205933,15.41124701499939,16.051851749420166,16.895575523376465,17.098697662353516,17.129941940307617,18.161160230636597,20.47358751296997,20.676705837249756,20.926698923110962,22.145410537719727,22.629769563674927,24.61408305168152,25.44218158721924,25.64530038833618,26.16090965270996,26.348403215408325,27.64523983001709,28.535834550857544,29.36393427848816,30.942009925842285,31.348246812820435,31.629490852355957,32.67633032798767,35.28562331199646,35.56686568260193,37.0511999130249,37.12931537628174,37.45743155479431,37.6917986869812,38.316778898239136,38.51989722251892,38.84801363945007,41.05106830596924,43.629112243652344,51.06638050079346,53.14443922042847,56.06622362136841,62.112908363342285,63.76910758018494,74.05003476142883,76.58120512962341,77.44055318832397,77.72179460525513,79.12800145149231,82.58101844787598,84.69032669067383,101.65854525566101,105.18968462944031,135.3449902534485,140.76669573783875,147.42273831367493,153.46942377090454,176.24995923042297,188.96831107139587,196.24933433532715,203.733473777771,214.87375211715698,243.37285733222961,267.35648131370544,283.1528615951538,289.5276620388031,289.91827487945557,298.0011839866638,303.5010120868683,317.0630946159363,330.0158064365387,337.2030813694,359.12427020072937,374.1550495624542,396.56059885025024,430.5282874107361,434.4656620025635,440.82483768463135,448.44959783554077,464.0771837234497,480.2173035144806,484.6077914237976,485.3421440124512,558.1367406845093,583.5890669822693,593.6512520313263,603.3384492397308,613.3225104808807,664.6959013938904,674.9924552440643,686.3983483314514</t>
  </si>
  <si>
    <t>1,12,27,36,40,43,57,82,90,95,96,107,111,112,114,124,134,136,152,154,160,172,178,181,194,197,200,208,210,221,237,248,250,255,261,271,273,286,292,302,305,310,313,314,315,329,342,352,361,382,398,419,424,425,451,509,514,520,551,563,612,633,638,651,656,688,710,731,771,781,788,814,879,886,923,925,933,939,955,960,968,1023,1088,1275,1327,1400,1551,1592,1848,1911,1933,1940,1975,2062,2114,2538,2627,3381,3516,3681,3832,4399,4717,4900,5087,5367,6080,6681,7076,7234,7244,7446,7585,7923,8246,8427,8975,9350,9908,10756,10854,11012,11203,11594,11997,12106,12124,13945,14578,14829,15070,15319,16602,16860,17144</t>
  </si>
  <si>
    <t>11:35.1</t>
  </si>
  <si>
    <t>24:54.0</t>
  </si>
  <si>
    <t>-0.9197244228498149,-0.9197244228498149,-0.9197244228498149,-0.9197244228498149,-0.9197244228498149,-0.9197244228498149,-0.9197244228498149,-0.9197244228498149,-0.9197244228498149,-0.9197244228498149,-0.9197244228498149,-0.9197244228498149,-0.9197244228498149,-0.9197244228498149,-0.9197244228498149,-0.9197244228498149,-0.9197244228498149,-0.9197244228498149,-0.9197244228498149,-0.9197244228498149,-0.9197244228498149,-0.9197244228498149,-0.9197244228498149,-0.9197244228498149,-0.9197244228498149,-0.9197244228498149,-0.9197244228498149,-0.9197244228498149,-0.9197244228498149,-0.9197244228498149</t>
  </si>
  <si>
    <t>276116852502501615802318063828881639968670631753853494729268469360667630,276116852502501615802318063828881639968670631753853494729268469360667630,276116852502501615802318063828881639968670631753853494729268469360667630,276116852502501615802318063828881639968670631753853494729268469360667630,276116852502501615802318063828881639968670631753853494729268469360667630,276116852502501615802318063828881639968670631753853494729268469360667630,276116852502501615802318063828881639968670631753853494729268469360667630,276116852502501615802318063828881639968670631753853494729268469360667630,276116852502501615802318063828881639968670631753853494729268469360667630,276116852502501615802318063828881639968670631753853494729268469360667630,276116852502501615802318063828881639968670631753853494729268469360667630,276116852502501615802318063828881639968670631753853494729268469360667630,276116852502501615802318063828881639968670631753853494729268469360667630,276116852502501615802318063828881639968670631753853494729268469360667630,276116852502501615802318063828881639968670631753853494729268469360667630,276116852502501615802318063828881639968670631753853494729268469360667630,276116852502501615802318063828881639968670631753853494729268469360667630,276116852502501615802318063828881639968670631753853494729268469360667630,276116852502501615802318063828881639968670631753853494729268469360667630,276116852502501615802318063828881639968670631753853494729268469360667630,276116852502501615802318063828881639968670631753853494729268469360667630,276116852502501615802318063828881639968670631753853494729268469360667630,276116852502501615802318063828881639968670631753853494729268469360667630,276116852502501615802318063828881639968670631753853494729268469360667630,276116852502501615802318063828881639968670631753853494729268469360667630,276116852502501615802318063828881639968670631753853494729268469360667630,276116852502501615802318063828881639968670631753853494729268469360667630,276116852502501615802318063828881639968670631753853494729268469360667630,276116852502501615802318063828881639968670631753853494729268469360667630,276116852502501615802318063828881639968670631753853494729268469360667630</t>
  </si>
  <si>
    <t>-8.059504426852452,-7.842729199580731,-7.472547303031849,-7.434847806854204,-7.416480912887259,-7.251117177280495,-7.14718834389762,-7.038064178769599,-6.963045941161568,-6.904441948497655,-6.867892922754521,-6.372645344957023,-6.206000189351294,-6.07995522377754,-5.871671009983391,-5.78814239260086,-5.77327431866646,-5.689324358615635,-5.555790726834757,-5.485517617251322,-5.483796655344951,-5.413363418527572,-5.260047144999101,-5.189732616417808,-4.968185640109935,-4.830199374043811,-4.7999938671445035,-4.727528881779517,-4.691017266494479,-4.376014058155238,-4.305454701635291,-4.242738275551592,-4.236587445402605,-4.178980400673445,-4.170151669732885,-4.125615291375286,-4.122123217087744,-4.078404630626354,-4.052644231593063,-3.9957014371269386,-3.9452728269533446,-3.9113108863488844,-3.8213933947840952,-3.8150389322424703,-3.7775777067487986,-3.7243460380352,-3.686342044929169,-3.672384231408993,-3.581091684749852,-3.4573741320932068,-3.431293267574064,-3.3901712138454685,-3.3876092663766695,-3.369585911284862,-3.282812015701539,-3.2775431289592656,-3.2127346950178617,-3.1541069309897183,-3.0059097435733046,-2.971419181900201,-2.9650329176177634,-2.92692748590402,-2.8559034729603465,-2.7677195301962114,-2.746820213156466,-2.7359351038763413,-2.626467635170356,-2.51627937830297,-2.4865948534456277,-2.4850298088811456,-2.4715586486772345,-2.409371866436528,-2.408564462328428,-2.4024279773025157,-2.2735268657661742,-2.1787335739749913,-2.139770533057455,-2.106249217483871,-2.062151594872011,-2.046829007863244,-2.0125154308807236,-1.9535228206111817,-1.9411730149863118,-1.8871890482190377,-1.853109062742523,-1.8079236755563266,-1.778784803180377,-1.767599493467441,-1.7647846225096457,-1.7633065760731432,-1.7598809168608813,-1.733740086110469,-1.7197648576784414,-1.6543852249528268,-1.6480066310052524,-1.6397989469115213,-1.6388372956570236,-1.6029997887878253,-1.5674580551172503,-1.5238798305505528,-1.5206794764839435,-1.477092380769196,-1.476544675239836,-1.4663072342661456,-1.4425061826986993,-1.3732964736203823,-1.3471022520989462,-1.2563093029279135,-1.2492814334832805,-1.2400940940671217,-1.2018094700848363,-1.1991002521036238,-1.1991002521036231,-1.184320663869818,-1.1835293478779492,-1.1773326747915698,-1.176123606925053,-1.1547763750527318,-1.1540110246767645,-1.140051353592982,-1.1269524979046015,-1.1188957889761135,-1.1125868319439816,-1.0956297345882198,-1.0912089187782357,-1.0658827612805177,-1.0658295568884275,-1.046650581245766,-1.020111814304578,-1.0201118143045769,-0.9731578524989598,-0.9717481887053417,-0.9537616368574207,-0.9537616368574193,-0.953452247085399,-0.9533297310430695,-0.942666633005397,-0.9307409149968048,-0.9197244228498149</t>
  </si>
  <si>
    <t>0.08134055137634277,0.23758554458618164,1.1594328880310059,1.331301212310791,1.8000364303588867,1.8312859535217285,2.0812790393829346,2.471890687942505,2.5968856811523438,2.6750099658966064,2.7218821048736572,2.8000051975250244,3.489767074584961,3.849130868911743,4.036625385284424,4.31786584854126,4.364740610122681,4.395989894866943,4.849100351333618,5.239713668823242,5.645950794219971,5.739698171615601,6.3959267139434814,6.599045515060425,6.6927924156188965,6.802164316177368,7.036531925201416,7.083405494689941,7.208401679992676,7.4896416664123535,7.770883560180664,8.036499738693237,8.567734241485596,8.64585566520691,9.005219459533691,9.036469459533691,9.161465406417847,9.192713975906372,9.270835876464844,9.552078008651733,9.958317041397095,10.052062273025513,10.083311319351196,10.802037715911865,11.083280086517334,11.630138158798218,11.723886251449585,11.833256244659424,12.067628145217896,12.473860740661621,12.880099058151245,13.676947832107544,14.036312341690063,14.630044221878052,14.880035638809204,15.630012035369873,15.78625774383545,16.02062487602234,16.333116054534912,16.973719835281372,17.48932933807373,17.567451000213623,17.692447900772095,18.051814556121826,19.411145448684692,20.17674446105957,21.598576068878174,22.239181518554688,23.442270040512085,27.364021062850952,27.848380088806152,29.52020263671875,30.270179510116577,31.598263263702393,33.12946534156799,35.598137855529785,40.4417359828949,41.4885778427124,42.76978778839111,43.129151582717896,47.097776651382446,48.22274303436279,52.535107374191284,53.25383472442627,57.22246050834656,63.86287713050842,68.01899766921997,73.03446412086487,75.69063234329224,77.3468291759491,78.06555795669556,80.62797737121582,83.83100247383118,88.44023275375366,89.15896010398865,96.90871787071228,97.18995904922485,98.2680492401123,100.42423343658447,104.1272406578064,104.76784777641296,105.04908657073975,106.95527791976929,109.08021140098572,110.45516872406006,110.9707772731781,114.92379689216614,124.54849600791931,134.97004556655884,142.59480595588684,146.65717816352844,152.3288757801056,154.79754900932312,165.53158712387085,168.2815010547638,178.78117322921753,189.23397016525269,221.4242970943451,222.7367560863495,224.62732243537903,236.89256381988525,245.3297996520996,275.9225912094116,292.6251928806305,333.2195289134979,334.15700221061707,342.40674448013306,385.07728147506714,415.56070160865784,444.65354084968567,449.10652565956116,459.4343264102936,483.85543751716614,494.2457375526428,506.57211327552795,592.6319167613983,607.6001980304718,734.0839655399323,767.8485331535339</t>
  </si>
  <si>
    <t>1,4,27,31,43,44,50,60,63,65,66,68,85,94,99,106,107,108,119,129,139,141,158,163,165,168,174,175,178,185,192,199,212,214,223,224,227,228,230,237,247,249,250,268,275,289,291,294,300,310,320,340,349,364,370,389,393,399,407,423,436,438,441,450,484,503,539,555,585,683,695,737,756,789,827,889,1010,1036,1068,1077,1176,1204,1312,1330,1430,1596,1701,1827,1894,1935,1953,2017,2097,2213,2231,2425,2432,2459,2513,2606,2622,2629,2677,2730,2765,2778,2878,3119,3379,3571,3673,3815,3877,4147,4216,4478,4740,5545,5578,5626,5934,6146,6911,7330,8348,8372,8578,9647,10409,11137,11248,11507,12120,12379,12689,14843,15218,18385,19230</t>
  </si>
  <si>
    <t>31:37.2</t>
  </si>
  <si>
    <t>44:58.5</t>
  </si>
  <si>
    <t>-0.91510166261795,-0.91510166261795,-0.91510166261795,-0.91510166261795,-0.91510166261795,-0.91510166261795,-0.91510166261795,-0.91510166261795,-0.91510166261795,-0.91510166261795,-0.91510166261795,-0.91510166261795,-0.91510166261795,-0.91510166261795,-0.91510166261795,-0.91510166261795,-0.91510166261795,-0.91510166261795,-0.91510166261795,-0.91510166261795,-0.91510166261795,-0.91510166261795,-0.91510166261795,-0.91510166261795,-0.91510166261795,-0.91510166261795,-0.91510166261795,-0.91510166261795,-0.91510166261795,-0.91510166261795</t>
  </si>
  <si>
    <t>1507378511153301616625195260470228066518185104577791936783433354982259469,1507378511153301616625195260470228066518185104577791936783433354982259469,1507378511153301616625195260470228066518185104577791936783433354982259469,1507378511153301616625195260470228066518185104577791936783433354982259469,1507378511153301616625195260470228066518185104577791936783433354982259469,1507378511153301616625195260470228066518185104577791936783433354982259469,1507378511153301616625195260470228066518185104577791936783433354982259469,1507378511153301616625195260470228066518185104577791936783433354982259469,1507378511153301616625195260470228066518185104577791936783433354982259469,1507378511153301616625195260470228066518185104577791936783433354982259469,1507378511153301616625195260470228066518185104577791936783433354982259469,1507378511153301616625195260470228066518185104577791936783433354982259469,1507378511153301616625195260470228066518185104577791936783433354982259469,1507378511153301616625195260470228066518185104577791936783433354982259469,1507378511153301616625195260470228066518185104577791936783433354982259469,1507378511153301616625195260470228066518185104577791936783433354982259469,1507378511153301616625195260470228066518185104577791936783433354982259469,1507378511153301616625195260470228066518185104577791936783433354982259469,1507378511153301616625195260470228066518185104577791936783433354982259469,1507378511153301616625195260470228066518185104577791936783433354982259469,1507378511153301616625195260470228066518185104577791936783433354982259469,1507378511153301616625195260470228066518185104577791936783433354982259469,1507378511153301616625195260470228066518185104577791936783433354982259469,1507378511153301616625195260470228066518185104577791936783433354982259469,1507378511153301616625195260470228066518185104577791936783433354982259469,1507378511153301616625195260470228066518185104577791936783433354982259469,1507378511153301616625195260470228066518185104577791936783433354982259469,1507378511153301616625195260470228066518185104577791936783433354982259469,1507378511153301616625195260470228066518185104577791936783433354982259469,1507378511153301616625195260470228066518185104577791936783433354982259469</t>
  </si>
  <si>
    <t>-7.026473698782188,-6.698238524328576,-6.6405417680059236,-6.4254832844408165,-5.782123285832964,-5.444175169241272,-5.244576204365216,-5.223040476955788,-5.198189082369624,-5.191054851113917,-5.112718732935204,-5.013969399190717,-4.961205410183654,-4.941733347026758,-4.863961651330205,-4.815773884941501,-4.60121664264922,-4.551945700626197,-4.521406115846591,-4.470549264188061,-4.419323698200617,-4.370941378311402,-4.190402426373683,-4.159633272319795,-4.081755676921794,-4.038045245393859,-3.9329869849525805,-3.911584679840726,-3.911438964911874,-3.807473146623201,-3.786135201563134,-3.7626199017325215,-3.730663370074185,-3.717924463347594,-3.701957182468244,-3.626449157205989,-3.600865399302193,-3.5472015530487386,-3.429773298096306,-3.28717943832238,-3.2650640816467527,-3.2342830821973574,-3.213993145014639,-3.206912604491169,-3.125101147796896,-3.063591915789783,-2.9901673636589825,-2.9684885146320132,-2.9246090060307544,-2.8759667389620254,-2.8643481253034557,-2.812549290995129,-2.7652492933370962,-2.706989508093761,-2.6832205059744427,-2.6366391033791876,-2.6042539821958357,-2.59968783547286,-2.55722938156282,-2.5346240196853005,-2.4935203804707675,-2.4825042063667757,-2.32075561566928,-2.3010405871706343,-2.2508131585794087,-2.227225345675327,-2.209476469763089,-2.1225279623549698,-2.1150569798500785,-2.0552418953196474,-1.9997670865197619,-1.959896329196432,-1.8920365768274154,-1.8752185060565916,-1.8435740833401866,-1.8281850235071642,-1.8093770359665522,-1.8014079838119195,-1.7998357570554306,-1.777350831027288,-1.7357854161868145,-1.7270697095300227,-1.5968943787599172,-1.5929763980184921,-1.5538010756114742,-1.5383381054104328,-1.4742807398435616,-1.4297020337095387,-1.2895473036755052,-1.2857926506584483,-1.2857926506584474,-1.2315133399380835,-1.2110005463516365,-1.2074376366588424,-1.1701109123469762,-1.1607638493504775,-1.10953907128285,-1.0988366809603718,-1.0915484769094093,-1.0867393509148917,-1.0707579097652873,-1.070330656493451,-1.0230549453210127,-1.0217152627337374,-1.021715262733737,-1.0010496378664044,-0.9970326127284418,-0.9806719299306257,-0.9515097244146078,-0.9210978125411659,-0.9151016626179502,-0.91510166261795</t>
  </si>
  <si>
    <t>0.08141827583312988,1.7688658237457275,2.70633602142334,2.9563286304473877,3.223182439804077,4.441894292831421,4.957502841949463,5.035625219345093,5.285617828369141,5.394989490509033,5.4418628215789795,5.723107099533081,5.769978761672974,5.926222801208496,6.2855870723724365,6.519955158233643,6.676199197769165,6.988689661026001,7.598045349121094,7.723041296005249,7.910535573959351,8.066780805587769,8.269898414611816,8.894880056381226,8.92612886428833,8.973001956939697,9.535484552383423,9.801101446151733,10.00421953201294,10.03546929359436,10.410457849502563,11.05106258392334,11.379176616668701,11.73854112625122,11.785413265228271,11.863536834716797,12.426019191741943,12.504144191741943,14.269712209701538,14.816569328308105,15.300929307937622,16.30089783668518,16.55088996887207,17.59773349761963,17.64460515975952,18.050843000411987,18.4883291721344,19.566420793533325,20.03515625,20.42576813697815,20.832005739212036,22.441330671310425,25.816225051879883,26.581825971603394,27.113059043884277,27.269304513931274,28.034904956817627,29.76922631263733,30.034841775894165,30.55045175552368,32.84725618362427,33.83159899711609,34.2534601688385,39.12830853462219,40.56576323509216,41.050122022628784,43.0344352722168,46.45620322227478,49.08112168312073,49.72172665596008,51.28417897224426,53.09662079811096,55.37779974937439,55.90903282165527,56.72150754928589,58.06521511077881,60.40889024734497,60.799505949020386,64.67438340187073,65.18999218940735,68.81487774848938,69.87734532356262,71.78353524208069,76.2365198135376,88.54863476753235,92.12664771080017,103.68878650665283,108.32926607131958,109.28236126899719,114.37595200538635,139.40641736984253,141.12511539459229,149.1404881477356,156.51525831222534,157.0464894771576,171.7804036140442,195.7171549797058,197.45147466659546,218.07582879066467,226.7005591392517,257.01210927963257,272.49599981307983,290.21419525146484,307.63552713394165,343.1812870502472,487.04896092414856,546.3083119392395,557.2767195701599,601.9471945762634,691.3506441116333,761.6922311782837,770.1919636726379</t>
  </si>
  <si>
    <t>1,42,66,72,79,109,122,124,130,133,134,141,142,146,155,161,165,173,189,192,197,201,206,222,223,224,238,245,250,251,260,276,284,293,294,296,310,312,356,370,382,407,413,439,440,450,461,488,500,510,520,561,645,664,677,681,700,743,750,763,820,845,856,977,1013,1025,1074,1159,1225,1241,1280,1325,1382,1395,1415,1449,1508,1518,1614,1627,1717,1744,1792,1903,2209,2298,2587,2703,2727,2855,3483,3526,3728,3913,3926,4295,4895,4938,5452,5666,6422,6809,7250,7684,8570,12157,13633,13906,15021,17257,19020,19232</t>
  </si>
  <si>
    <t>24:55.6</t>
  </si>
  <si>
    <t>38:15.0</t>
  </si>
  <si>
    <t>-0.9081349659689345,-0.9081349659689345,-0.9081349659689345,-0.9081349659689345,-0.9081349659689345,-0.9081349659689345,-0.9081349659689345,-0.9081349659689345,-0.9081349659689345,-0.9081349659689345,-0.9081349659689345,-0.9081349659689345,-0.9081349659689345,-0.9081349659689345,-0.9081349659689345,-0.9081349659689345,-0.9081349659689345,-0.9081349659689345,-0.9081349659689345,-0.9081349659689345,-0.9081349659689345,-0.9081349659689345,-0.9081349659689345,-0.9081349659689345,-0.9081349659689345,-0.9081349659689345,-0.9081349659689345,-0.9081349659689345,-0.9081349659689345,-0.9081349659689345</t>
  </si>
  <si>
    <t>958730734209808403800943575986892773326775609074547195350692025284170282,958730734209808403800943575986892773326775609074547195350692025284170282,958730734209808403800943575986892773326775609074547195350692025284170282,958730734209808403800943575986892773326775609074547195350692025284170282,958730734209808403800943575986892773326775609074547195350692025284170282,958730734209808403800943575986892773326775609074547195350692025284170282,958730734209808403800943575986892773326775609074547195350692025284170282,958730734209808403800943575986892773326775609074547195350692025284170282,958730734209808403800943575986892773326775609074547195350692025284170282,958730734209808403800943575986892773326775609074547195350692025284170282,958730734209808403800943575986892773326775609074547195350692025284170282,958730734209808403800943575986892773326775609074547195350692025284170282,958730734209808403800943575986892773326775609074547195350692025284170282,958730734209808403800943575986892773326775609074547195350692025284170282,958730734209808403800943575986892773326775609074547195350692025284170282,958730734209808403800943575986892773326775609074547195350692025284170282,958730734209808403800943575986892773326775609074547195350692025284170282,958730734209808403800943575986892773326775609074547195350692025284170282,958730734209808403800943575986892773326775609074547195350692025284170282,958730734209808403800943575986892773326775609074547195350692025284170282,958730734209808403800943575986892773326775609074547195350692025284170282,958730734209808403800943575986892773326775609074547195350692025284170282,958730734209808403800943575986892773326775609074547195350692025284170282,958730734209808403800943575986892773326775609074547195350692025284170282,958730734209808403800943575986892773326775609074547195350692025284170282,958730734209808403800943575986892773326775609074547195350692025284170282,958730734209808403800943575986892773326775609074547195350692025284170282,958730734209808403800943575986892773326775609074547195350692025284170282,958730734209808403800943575986892773326775609074547195350692025284170282,958730734209808403800943575986892773326775609074547195350692025284170282</t>
  </si>
  <si>
    <t>-7.698222922940999,-7.198910043520503,-6.884073857026863,-6.520809603349252,-6.465218649441617,-6.420126066954681,-6.152060144239758,-5.837550239993027,-5.808808370539564,-5.499130512659849,-5.439562823951669,-5.4272170800107356,-5.351214448585598,-5.334031954448851,-5.224730861139114,-5.1604529086039035,-4.940694945038678,-4.9159420950212676,-4.868708115543144,-4.750373384998724,-4.730328736416196,-4.657108267433946,-4.552017234139963,-4.52418141539452,-4.404464190665621,-4.3831293533413485,-4.1257089805521865,-4.122961632716301,-4.070922205934069,-3.980734927206499,-3.925789275367058,-3.8676409763741337,-3.56602028003413,-3.5123469685902036,-3.449131230062365,-3.3873515856572882,-3.3441504114090304,-3.3073568872807524,-3.2702325200775513,-3.251455766939437,-3.234822194993984,-3.1937660543629414,-3.1563035280923524,-3.1292436281454257,-3.0043302745249925,-2.929054903383069,-2.8189294420049222,-2.781892213927799,-2.771867523806671,-2.725860315513227,-2.7230744308106543,-2.6592296487046623,-2.657398132099619,-2.5069961245347807,-2.485441855833127,-2.4714943126449582,-2.4565459775498533,-2.315656917249603,-2.2511410876480893,-2.237631615784612,-2.204547579050518,-2.1557697045502713,-2.11116821311656,-2.095695874085457,-2.082228188126968,-2.0380464263532305,-2.0123814239121134,-1.9817500062716236,-1.9641099058635103,-1.9527758191938869,-1.939659894116386,-1.9358110759533107,-1.834513142534969,-1.767573871618032,-1.7316762893361126,-1.7001522616232632,-1.6521949250755195,-1.5948762381147084,-1.5948762381147075,-1.5942023526389637,-1.5229257194284442,-1.5009780290611912,-1.4732763697810645,-1.4166815491315308,-1.3620021919296825,-1.3477951284217509,-1.3469883152443256,-1.3410473740003934,-1.3357154947223577,-1.3209801252725053,-1.3173798591953854,-1.2790401361467603,-1.2510589434312542,-1.2393644258426624,-1.2384191634422115,-1.13903442460839,-1.126983073498141,-1.1234183897486851,-1.1234183897486847,-1.0981521662499254,-1.0928440336387455,-1.092822588232368,-1.087998357698963,-1.0871000241416753,-1.0175014010442258,-1.0175014010442256,-0.9795475744555717,-0.9791096272429178,-0.9593149485665163,-0.9593149485665158,-0.958594858849757,-0.9585948588497561,-0.9489434592475141,-0.9179281275059458,-0.9179281275059448,-0.9081349659689345</t>
  </si>
  <si>
    <t>0.08127808570861816,0.20627403259277344,1.768723726272583,1.8937208652496338,2.174962282180786,2.299957513809204,2.378080129623413,2.4249534606933594,2.8178563117980957,3.020974636077881,3.255341053009033,3.302215337753296,3.614706516265869,3.6928277015686035,3.739701271057129,3.8646974563598633,4.1303136348724365,4.489677906036377,4.567800760269165,4.72404670715332,4.895915508270264,5.052160263061523,5.099033832550049,5.255280256271362,5.583394289016724,5.81776237487793,5.864635944366455,6.145875930786133,6.458367347717285,6.739607095718384,6.942726135253906,7.098971605300903,7.302091121673584,7.661454916000366,7.864572525024414,8.223935842514038,8.38018250465393,8.661423444747925,9.34890079498291,10.39574384689331,10.551989316940308,10.708232879638672,10.739482402801514,11.692577600479126,11.770701169967651,12.4894278049469,12.973788976669312,13.786261796951294,15.411211013793945,15.567456245422363,16.004943370819092,16.161187171936035,17.004910945892334,17.36427593231201,18.92672562599182,19.11422061920166,19.395460844039917,19.567330837249756,21.207905292510986,21.692264318466187,22.254746675491333,22.285996198654175,23.051597118377686,23.48908305168152,26.223373651504517,26.613986253738403,27.379587411880493,28.14518904685974,30.801355361938477,39.80107283592224,40.488550662994385,59.55045413970947,62.94097304344177,64.76904106140137,66.50336074829102,69.61263942718506,78.83110117912292,85.393394947052,89.48701667785645,91.72132134437561,93.15877628326416,107.86144089698792,123.73594498634338,142.12393927574158,166.54504942893982,178.49779963493347,182.23205828666687,187.5912642478943,204.3251166343689,214.96540689468384,216.7778513431549,219.34027123451233,223.66825938224792,225.7463207244873,226.1213080883026,226.23067951202393,314.7946503162384,343.9499852657318,434.3690288066864,435.7908585071564,464.2587163448334,484.2424671649933,490.0704092979431,498.3670241832733,508.5385801792145,568.9585630893707,592.2703340053558,601.6294162273407,605.4730460643768,649.8310310840607,723.4849741458893,757.2026689052582,763.8274619579315,770.1085155010223,773.452160358429,790.4516303539276</t>
  </si>
  <si>
    <t>1,3,42,45,52,55,57,58,68,73,79,80,88,90,91,94,101,110,112,116,120,124,125,129,137,143,144,151,159,166,171,175,180,189,194,203,207,214,231,257,261,265,266,290,292,310,322,342,383,387,398,402,423,432,471,476,483,487,528,540,554,555,574,585,653,663,682,701,767,992,1009,1487,1572,1618,1662,1740,1971,2135,2237,2293,2329,2697,3094,3554,4165,4463,4557,4691,5110,5376,5421,5485,5593,5645,5654,5657,7872,8602,10863,10899,11611,12113,12259,12467,12720,14232,14817,15052,15148,16261,18104,18952,19117,19276,19360,19785</t>
  </si>
  <si>
    <t>58:17.6</t>
  </si>
  <si>
    <t>11:33.5</t>
  </si>
  <si>
    <t>-0.90274076944858,-0.90274076944858,-0.90274076944858,-0.90274076944858,-0.90274076944858,-0.90274076944858,-0.90274076944858,-0.90274076944858,-0.90274076944858,-0.90274076944858,-0.90274076944858,-0.90274076944858,-0.90274076944858,-0.90274076944858,-0.90274076944858,-0.90274076944858,-0.90274076944858,-0.90274076944858,-0.90274076944858,-0.90274076944858,-0.90274076944858,-0.90274076944858,-0.90274076944858,-0.90274076944858,-0.90274076944858,-0.90274076944858,-0.90274076944858,-0.90274076944858,-0.90274076944858,-0.90274076944858</t>
  </si>
  <si>
    <t>1624055067323904211767875225334598811661929957111185763573953488181986168,1624055067323904211767875225334598811661929957111185763573953488181986168,1624055067323904211767875225334598811661929957111185763573953488181986168,1624055067323904211767875225334598811661929957111185763573953488181986168,1624055067323904211767875225334598811661929957111185763573953488181986168,1624055067323904211767875225334598811661929957111185763573953488181986168,1624055067323904211767875225334598811661929957111185763573953488181986168,1624055067323904211767875225334598811661929957111185763573953488181986168,1624055067323904211767875225334598811661929957111185763573953488181986168,1624055067323904211767875225334598811661929957111185763573953488181986168,1624055067323904211767875225334598811661929957111185763573953488181986168,1624055067323904211767875225334598811661929957111185763573953488181986168,1624055067323904211767875225334598811661929957111185763573953488181986168,1624055067323904211767875225334598811661929957111185763573953488181986168,1624055067323904211767875225334598811661929957111185763573953488181986168,1624055067323904211767875225334598811661929957111185763573953488181986168,1624055067323904211767875225334598811661929957111185763573953488181986168,1624055067323904211767875225334598811661929957111185763573953488181986168,1624055067323904211767875225334598811661929957111185763573953488181986168,1624055067323904211767875225334598811661929957111185763573953488181986168,1624055067323904211767875225334598811661929957111185763573953488181986168,1624055067323904211767875225334598811661929957111185763573953488181986168,1624055067323904211767875225334598811661929957111185763573953488181986168,1624055067323904211767875225334598811661929957111185763573953488181986168,1624055067323904211767875225334598811661929957111185763573953488181986168,1624055067323904211767875225334598811661929957111185763573953488181986168,1624055067323904211767875225334598811661929957111185763573953488181986168,1624055067323904211767875225334598811661929957111185763573953488181986168,1624055067323904211767875225334598811661929957111185763573953488181986168,1624055067323904211767875225334598811661929957111185763573953488181986168</t>
  </si>
  <si>
    <t>-7.78803976289648,-7.7377155395482555,-7.025333315121929,-6.674650533365225,-6.6538231306118165,-6.563004098851673,-6.501671086005819,-6.46261501017461,-6.294356866185564,-6.124894659486963,-6.122736181249476,-6.080511376304452,-6.061489373268098,-6.056701737609489,-5.897511642043334,-5.829848281901743,-5.602986951663203,-5.456664717257704,-5.380361355987941,-5.347060662030186,-5.292253688074174,-5.27988897806907,-5.270744499333573,-5.079222124127128,-4.9843135463788,-4.915557591989457,-4.789873921858408,-4.788657073891124,-4.728528776697179,-4.66287019332374,-4.5801100644436,-4.477277025962545,-4.449051230818886,-4.4282530960729005,-4.406023687394428,-4.383585836918351,-4.225294938887186,-4.092233578889441,-4.063174724601402,-3.9839217510618274,-3.9474884308667164,-3.926489907016567,-3.877646195527753,-3.840090925864399,-3.749159175602139,-3.6826476378416633,-3.5860170976411516,-3.526239873254119,-3.4221263239403936,-3.4180098665184104,-3.3478340919018943,-3.244077778909553,-3.234773013709943,-3.210604093418593,-3.186144648567562,-3.158763381918993,-3.1144763072118016,-3.070761250629717,-3.0695438776095028,-3.039466235083498,-2.9541689066706343,-2.912663565173268,-2.882419037350796,-2.7297104179267233,-2.658494396847576,-2.5882955059142114,-2.50601074107759,-2.4732019700672483,-2.368897540762517,-2.310152028638263,-2.2796423549756724,-2.183272672216169,-2.17850742734816,-2.089506178348177,-2.016104831370735,-1.9401254284885139,-1.9161599028366723,-1.897661134080619,-1.8552385701197633,-1.844789940149369,-1.8387244017262763,-1.7852856962097667,-1.784898264293359,-1.7413408890240387,-1.7209160522580282,-1.6779993997398575,-1.6367013133437331,-1.5732264540963392,-1.548703593890699,-1.5404361125121049,-1.5073251051710186,-1.4997251559674605,-1.4575962614942817,-1.4304799341950711,-1.369315500794769,-1.3066321810219292,-1.2991095864630637,-1.2560744069543295,-1.2394768786574997,-1.2340721472091851,-1.2012436704742242,-1.2012436704742238,-1.1906943326596051,-1.1796969197752833,-1.1344965014688282,-1.1037383849782598,-1.1018809514560841,-1.0585223545699125,-1.0396785103181878,-1.0250592035100468,-1.014764060890463,-0.9558259438738947,-0.9335129750274205,-0.9335129750274194,-0.9335129750274189,-0.90274076944858</t>
  </si>
  <si>
    <t>0.0804133415222168,0.20541024208068848,0.4866514205932617,1.845982551574707,2.1272237300872803,2.174097776412964,2.486586570739746,2.564711093902588,2.6909573078155518,2.925326347351074,3.019073009490967,3.17531681060791,3.206566572189331,3.2534403800964355,3.37843656539917,3.4096856117248535,3.4565577507019043,3.8159232139587402,4.050289630889893,4.597147226333618,4.675276279449463,4.72214412689209,4.847140312194824,4.956512451171875,5.003386497497559,5.440871953964233,5.534618377685547,5.643990755081177,5.893982172012329,6.003354072570801,6.081476449966431,6.331469297409058,6.690831184387207,6.722081422805786,6.9252002239227295,6.972072601318359,7.018947601318359,7.643926620483398,8.143913269042969,8.503275632858276,8.706394910812378,9.206378936767578,9.362624406814575,9.768862247467041,9.971978902816772,10.362591981887817,10.97194790840149,11.175066471099854,11.40944218635559,12.081288814544678,12.284406185150146,12.440653800964355,12.800015449523926,13.034383535385132,13.065633296966553,13.143755912780762,13.503119468688965,13.612489938735962,13.706236839294434,13.86248230934143,14.018728017807007,14.206221580505371,14.534337043762207,15.143693208694458,15.737422943115234,15.893669843673706,16.143662929534912,16.331154584884644,17.659238815307617,18.409214735031128,19.393559455871582,20.62789559364319,22.971571683883667,23.2528133392334,24.893386363983154,25.56524109840393,26.08085036277771,32.236907958984375,34.18997240066528,38.18984508514404,39.39293384552002,41.01788282394409,44.22090768814087,48.40827703475952,50.111347913742065,50.90819811820984,53.86122965812683,54.7362060546875,55.04869318008423,56.126784563064575,75.14181399345398,84.11028337478638,84.36027598381042,84.75088810920715,91.14131307601929,93.15687489509583,144.61153483390808,144.7365334033966,145.47088408470154,153.3925108909607,157.18926620483398,158.81421518325806,163.59531569480896,184.6884045600891,186.56334853172302,209.34388303756714,293.57562017440796,345.90210795402527,387.1664412021637,425.89960265159607,448.1020314693451,472.21065282821655,518.8810651302338,536.6617593765259,648.486382484436,761.2823898792267</t>
  </si>
  <si>
    <t>1,3,10,44,51,52,60,62,65,71,73,77,78,79,82,83,84,93,99,113,115,116,119,122,123,134,136,139,145,148,150,156,165,166,171,172,173,189,201,210,215,228,232,242,247,257,272,277,283,300,305,309,318,324,325,327,336,339,341,345,349,354,362,377,392,396,402,407,440,459,484,515,574,581,622,639,652,806,855,955,985,1026,1107,1212,1255,1275,1350,1372,1380,1407,1883,2109,2115,2125,2285,2336,3628,3631,3650,3850,3946,3987,4106,4645,4692,5266,7386,8702,9738,10709,11267,11873,13044,13490,16299,19131</t>
  </si>
  <si>
    <t>58:22.9</t>
  </si>
  <si>
    <t>11:43.0</t>
  </si>
  <si>
    <t>-0.7900598765484248,-0.7900598765484248,-0.7900598765484248,-0.7900598765484248,-0.7900598765484248,-0.7900598765484248,-0.7900598765484248,-0.7900598765484248,-0.7900598765484248,-0.7900598765484248,-0.7900598765484248,-0.7900598765484248,-0.7900598765484248,-0.7900598765484248,-0.7900598765484248,-0.7900598765484248,-0.7900598765484248,-0.7900598765484248,-0.7900598765484248,-0.7900598765484248,-0.7900598765484248,-0.7900598765484248,-0.7900598765484248,-0.7900598765484248,-0.7900598765484248,-0.7900598765484248,-0.7900598765484248,-0.7900598765484248,-0.7900598765484248,-0.7900598765484248</t>
  </si>
  <si>
    <t>620721272992647689235967590312738211084379278523527444105183768461052753,620721272992647689235967590312738211084379278523527444105183768461052753,620721272992647689235967590312738211084379278523527444105183768461052753,620721272992647689235967590312738211084379278523527444105183768461052753,620721272992647689235967590312738211084379278523527444105183768461052753,620721272992647689235967590312738211084379278523527444105183768461052753,620721272992647689235967590312738211084379278523527444105183768461052753,620721272992647689235967590312738211084379278523527444105183768461052753,620721272992647689235967590312738211084379278523527444105183768461052753,620721272992647689235967590312738211084379278523527444105183768461052753,620721272992647689235967590312738211084379278523527444105183768461052753,620721272992647689235967590312738211084379278523527444105183768461052753,620721272992647689235967590312738211084379278523527444105183768461052753,620721272992647689235967590312738211084379278523527444105183768461052753,620721272992647689235967590312738211084379278523527444105183768461052753,620721272992647689235967590312738211084379278523527444105183768461052753,620721272992647689235967590312738211084379278523527444105183768461052753,620721272992647689235967590312738211084379278523527444105183768461052753,620721272992647689235967590312738211084379278523527444105183768461052753,620721272992647689235967590312738211084379278523527444105183768461052753,620721272992647689235967590312738211084379278523527444105183768461052753,620721272992647689235967590312738211084379278523527444105183768461052753,620721272992647689235967590312738211084379278523527444105183768461052753,620721272992647689235967590312738211084379278523527444105183768461052753,620721272992647689235967590312738211084379278523527444105183768461052753,620721272992647689235967590312738211084379278523527444105183768461052753,620721272992647689235967590312738211084379278523527444105183768461052753,620721272992647689235967590312738211084379278523527444105183768461052753,620721272992647689235967590312738211084379278523527444105183768461052753,620721272992647689235967590312738211084379278523527444105183768461052753</t>
  </si>
  <si>
    <t>-7.485062968467478,-7.355777878121593,-7.129421957187797,-6.963400412601496,-6.531356749983514,-6.4818779542481115,-6.417643009563652,-6.349523757929653,-6.196546141837387,-5.895312750355911,-5.673996194188731,-5.192061209598749,-5.15165626185114,-4.95612834268684,-4.9191157885534595,-4.804835914011969,-4.758349843321093,-4.6339855508159955,-4.520091424516502,-4.2872841082368724,-4.120646451948311,-4.103203885060227,-4.035971816786653,-3.993441066267266,-3.8687087196974788,-3.8510792723525733,-3.775257665387422,-3.729330464082521,-3.547549287889271,-3.529583270566466,-3.4880830411369086,-3.4404085780763327,-3.366222861265662,-3.356423500197812,-3.356216770229643,-3.347733135093909,-3.3201281642695024,-3.2761322717970986,-3.2424879709109975,-3.222282779191933,-3.1852442334731657,-3.142422064806635,-3.067996427960622,-2.993901472162339,-2.9316618162296293,-2.9107798795242386,-2.858495036713889,-2.8079763380973337,-2.787998112631545,-2.7634441165796932,-2.743436319132315,-2.707584501184447,-2.6621169034389855,-2.6345676706603554,-2.5891159712171437,-2.5397150573998015,-2.534594608898718,-2.5204195595462044,-2.478042536141014,-2.4436873562076435,-2.4303652016496278,-2.4275317061379296,-2.416849435510737,-2.352043943032718,-2.328769191314408,-2.2932388981538057,-2.272568326914019,-2.214212506703926,-2.1628999312342505,-2.0600638454689117,-1.9724091071180223,-1.9550946886159277,-1.935917390232648,-1.8631151175304779,-1.8119651033176574,-1.7907408442282158,-1.7473535807908513,-1.7217891092065174,-1.6892174963630586,-1.6672711004645373,-1.6470638013998316,-1.6075581765287426,-1.6018798391297473,-1.5839131072628954,-1.544652800462896,-1.5430922073766715,-1.3954671968870433,-1.393906055073329,-1.3215892751312832,-1.3190337941166328,-1.3150968333095772,-1.300896179660832,-1.2969220387571738,-1.2887823546536672,-1.237603737491379,-1.2309383148450415,-1.20986729113006,-1.189549218587147,-1.1677224157284136,-1.150455816043287,-1.099317307499781,-1.0780548436195354,-1.0742556608089189,-1.06838180787696,-0.9994105627044162,-0.998754633583535,-0.9880376311337796,-0.9699960595248255,-0.9096458487588932,-0.8674776947360114,-0.866761305708893,-0.8503781804086984,-0.8499282082665642,-0.8326932954946077,-0.8290352043330272,-0.8169412521450634,-0.8151099563262648,-0.7900598765484248</t>
  </si>
  <si>
    <t>0.08143734931945801,0.36267876625061035,0.6751692295074463,1.3313994407653809,1.6126394271850586,1.9407563209533691,2.065751314163208,2.1438724994659424,2.3492684364318848,2.58363676071167,2.630507707595825,3.0054967403411865,3.3179872035980225,3.4742331504821777,3.724226236343384,3.9585928916931152,4.1304612159729,4.161710262298584,4.442952394485474,4.521075487136841,5.177304029464722,5.849157810211182,5.9585301876068115,5.989778757095337,6.083526372909546,6.317892789840698,6.6772565841674805,7.239738941192627,7.552230358123779,8.099088430404663,8.458450555801392,8.80219054222107,9.489668607711792,10.00527834892273,10.083401203155518,10.208395957946777,10.458389282226562,10.770879983901978,11.145866632461548,11.270862817764282,11.42710828781128,11.661476850509644,12.36457872390747,12.80206561088562,12.9583101272583,13.114556074142456,13.583290338516235,14.505136251449585,16.645695447921753,16.801939964294434,17.208177089691162,17.25505042076111,17.411296844482422,17.645663499832153,17.80190920829773,18.83312726020813,20.926810264587402,21.911155462265015,22.645506620407104,22.67675542831421,23.176741123199463,23.56735372543335,25.14543104171753,26.036025285720825,26.301642656326294,26.70788049697876,27.457857370376587,29.551541328430176,29.83278250694275,30.31714129447937,32.08271098136902,36.535696506500244,36.78568983078003,37.223174810409546,39.39498209953308,41.23867464065552,42.20739436149597,43.70734786987305,55.94133973121643,60.316202878952026,61.34742045402527,67.3003580570221,69.30029654502869,70.50338387489319,79.64372301101685,92.95580506324768,93.318678855896,95.44830584526062,105.21362566947937,117.15075159072876,119.3381838798523,129.4003677368164,137.05637907981873,139.36881017684937,140.11878204345703,147.71229529380798,151.93091225624084,156.49326944351196,159.52442502975464,171.05531430244446,175.75829124450684,176.3988971710205,176.68013763427734,178.24258947372437,179.49254989624023,193.67960500717163,229.83472275733948,236.42826747894287,236.70950937271118,276.1301484107971,298.0200877189636,307.31667137145996,358.97130393981934,419.2350420951843,688.4453613758087,699.5413992404938,718.3845570087433,740.3369946479797</t>
  </si>
  <si>
    <t>1,7,15,32,39,47,50,52,57,63,64,73,81,85,91,97,101,102,109,111,127,144,147,148,150,156,165,179,187,201,210,219,236,249,251,254,260,268,277,280,284,290,308,319,323,327,339,362,416,420,430,431,435,441,445,471,524,549,567,568,580,590,629,651,658,668,687,739,746,758,802,915,921,932,986,1032,1056,1094,1399,1509,1535,1684,1734,1764,1992,2323,2332,2385,2629,2927,2982,3234,3425,3483,3502,3693,3799,3912,3988,4277,4395,4411,4418,4457,4488,4843,5748,5913,5920,6908,7455,7687,8977,10480,17217,17493,17965,18515</t>
  </si>
  <si>
    <t>11:44.6</t>
  </si>
  <si>
    <t>26:47.8</t>
  </si>
  <si>
    <t>0.7217048920398885,0.7217048920398885,0.7217048920398885,0.7217048920398885,0.7217048920398885,0.7217048920398885,0.7217048920398885,0.7217048920398885,0.7217048920398885,0.7217048920398885,0.7217048920398885,0.7217048920398885,0.7217048920398885,0.7217048920398885,0.7217048920398885,0.7217048920398885,0.7217048920398885,0.7217048920398885,0.7217048920398885,0.7217048920398885,0.7217048920398885,0.7217048920398885,0.7217048920398885,0.7217048920398885,0.7217048920398885,0.7217048920398885,0.7217048920398885,0.7217048920398885,0.7217048920398885,0.7217048920398885</t>
  </si>
  <si>
    <t>847883999159622584527740565117288332708114242629863548217282012772749971751982719371,847883999159622584527740565117288332708114242629863548217282012772749971751982719371,847883999159622584527740565117288332708114242629863548217282012772749971751982719371,847883999159622584527740565117288332708114242629863548217282012772749971751982719371,847883999159622584527740565117288332708114242629863548217282012772749971751982719371,847883999159622584527740565117288332708114242629863548217282012772749971751982719371,847883999159622584527740565117288332708114242629863548217282012772749971751982719371,847883999159622584527740565117288332708114242629863548217282012772749971751982719371,847883999159622584527740565117288332708114242629863548217282012772749971751982719371,847883999159622584527740565117288332708114242629863548217282012772749971751982719371,847883999159622584527740565117288332708114242629863548217282012772749971751982719371,847883999159622584527740565117288332708114242629863548217282012772749971751982719371,847883999159622584527740565117288332708114242629863548217282012772749971751982719371,847883999159622584527740565117288332708114242629863548217282012772749971751982719371,847883999159622584527740565117288332708114242629863548217282012772749971751982719371,847883999159622584527740565117288332708114242629863548217282012772749971751982719371,847883999159622584527740565117288332708114242629863548217282012772749971751982719371,847883999159622584527740565117288332708114242629863548217282012772749971751982719371,847883999159622584527740565117288332708114242629863548217282012772749971751982719371,847883999159622584527740565117288332708114242629863548217282012772749971751982719371,847883999159622584527740565117288332708114242629863548217282012772749971751982719371,847883999159622584527740565117288332708114242629863548217282012772749971751982719371,847883999159622584527740565117288332708114242629863548217282012772749971751982719371,847883999159622584527740565117288332708114242629863548217282012772749971751982719371,847883999159622584527740565117288332708114242629863548217282012772749971751982719371,847883999159622584527740565117288332708114242629863548217282012772749971751982719371,847883999159622584527740565117288332708114242629863548217282012772749971751982719371,847883999159622584527740565117288332708114242629863548217282012772749971751982719371,847883999159622584527740565117288332708114242629863548217282012772749971751982719371,847883999159622584527740565117288332708114242629863548217282012772749971751982719371</t>
  </si>
  <si>
    <t>-7.69443450617534,-6.51835113028047,-6.374926354697936,-6.2072452585396825,-5.9954405625615,-5.958209969374051,-5.741002164432142,-5.665583677299314,-4.904813778243805,-4.891352224900203,-4.699524392868273,-4.694102473139737,-4.687909314835661,-4.627449845545072,-4.57559107127112,-4.526486929113966,-4.467656467623765,-4.346020619562473,-4.336165705539303,-4.293160174763408,-4.216910321072361,-4.134184957962983,-4.074368092388507,-4.040958831152858,-4.006099478587742,-3.93939781035585,-3.901312876351898,-3.8765294860731787,-3.8705567657246935,-3.846101701176209,-3.8280018488686056,-3.7406644043036046,-3.68747430951655,-3.682411902886227,-3.557433603615872,-3.531495393268356,-3.4430718917844008,-3.427015463454901,-3.391693804086174,-3.2731321828679167,-3.1844524038252486,-3.169904538387116,-3.1476674662539583,-3.0937259959221866,-3.0650475638543067,-3.0069919349053222,-2.965426409198632,-2.8954966280964762,-2.865644512744167,-2.8485941055698194,-2.8277099278759943,-2.7488112791991046,-2.724637990318235,-2.699131723277969,-2.6692409261469683,-2.6688507750889223,-2.649840242744517,-2.6306625677109334,-2.612638062481767,-2.6008375706878026,-2.5409005884414215,-2.512322977240144,-2.491252762308107,-2.4468351761991527,-2.4170872804477543,-2.4059375435871417,-2.2987799054480957,-2.2885988573007094,-2.284312503702653,-2.264085928052022,-2.1919051266510836,-2.179742131671518,-2.138190453871223,-2.1328057484477636,-2.082110479321708,-2.068998043469626,-2.066246616508456,-1.986055981780792,-1.9540996914040873,-1.950280566122666,-1.8520927999055363,-1.8043521744105908,-1.7251385619721507,-1.7065975487172476,-1.6071860527964497,-1.540494856964865,-1.4616802934434792,-1.4052215520054112,-1.402477022633008,-1.3994853933908338,-1.3965629142504175,-1.3581792082842077,-1.3422353760837036,-1.322896070006086,-1.2920798867791028,-1.262376625391808,-1.2601111278751342,-1.214842441505194,-1.1888172156844365,-1.113787894332849,-0.9835800919248001,-0.9739332257804991,-0.8967628317543423,-0.7968153639241042,-0.796815363924103,-0.7071956505425089,-0.6935239423872297,-0.6768722690390478,-0.5768354225131718,-0.5407691157272592,-0.4650948876462908,-0.40769483057854483,-0.3919363481851404,-0.3909073969855112,-0.3418086623982619,-0.3262690014983428,-0.21416082885004353,-0.18090757114204903,-0.17591712119117295,-0.13602500712936552,-0.12414302481852749,-0.046825703136657654,0.0031314894730219145,0.007592856925387165,0.028435162052398488,0.10869774631024484,0.14228479000312952,0.15406136424274858,0.15783405616925875,0.1637345815268557,0.24080751957833194,0.26842639731039786,0.29474312636036093,0.32033039155155024,0.3412301367464139,0.3611384737194468,0.3759991453226474,0.3759991453226476,0.3844088226498934,0.4282784159292484,0.5065394278503191,0.5557448250044431,0.5914239417415701,0.6125473233935921,0.6425901910586526,0.6479284148870548,0.6754929662619832,0.6796515608336151,0.7169970717695083,0.7188703268013859,0.7217048920398885</t>
  </si>
  <si>
    <t>0.09703874588012695,0.6438958644866943,1.7219867706298828,2.315718173980713,2.5813353061676025,2.8491790294647217,3.1772937774658203,3.8022735118865967,4.255385160446167,4.6616222858428955,4.880364894866943,5.067859649658203,5.2553534507751465,5.427223443984985,5.520969867706299,5.645966529846191,5.974081039428711,6.7709314823150635,7.052172422409058,7.177168846130371,7.3646626472473145,7.677152872085571,8.083390235900879,8.270884037017822,8.34900689125061,8.442754745483398,8.661497116088867,9.02086091041565,9.11460828781128,9.520845174789429,9.6145920753479,9.739588260650635,9.927083492279053,10.145825862884521,10.192699432373047,10.505190134048462,10.817679643630981,11.177043199539185,11.22391676902771,11.270790338516235,11.677027940750122,11.723902702331543,12.083265781402588,12.177011728286743,12.661371946334839,12.989486455917358,13.520719289779663,13.61446762084961,14.301947116851807,14.426941394805908,14.567562103271484,14.61443567276001,15.098795652389526,15.864396810531616,15.911269903182983,16.223761081695557,17.223728895187378,17.31747603416443,17.801835775375366,17.84870958328247,18.4424409866333,18.48931384086609,18.754931211471558,18.926800966262817,21.192354917526245,21.286103010177612,21.73921227455139,22.551687479019165,22.770430326461792,23.036046981811523,23.223540782928467,23.94226837158203,24.254758596420288,24.44225287437439,25.067233085632324,25.87970733642578,25.97345495223999,26.598435163497925,27.004673957824707,27.05154585838318,27.145293474197388,29.129606008529663,29.988954067230225,30.62955904006958,30.848302364349365,31.395159482955933,32.42637801170349,34.12945032119751,35.00442171096802,37.70746350288391,37.801209449768066,37.94182991981506,38.26994466781616,38.67618179321289,40.69174361228943,41.67608857154846,44.37912940979004,46.72280478477478,48.25400733947754,50.81642699241638,52.3632538318634,55.503780364990234,58.06620001792908,60.76924014091492,64.7378659248352,65.09723019599915,68.2846302986145,72.39387631416321,76.4406247138977,77.2062258720398,78.78430151939392,81.45609211921692,86.31531715393066,95.69002223014832,96.37750053405762,97.64308595657349,98.45556020736694,108.50212025642395,110.03332281112671,111.25203442573547,112.42387270927429,117.15809965133667,125.12659978866577,130.48580718040466,131.39202880859375,132.50136876106262,134.89191913604736,138.82929611206055,142.9541666507721,144.21975255012512,153.2350947856903,165.4847114086151,171.29702925682068,183.68726634979248,184.2653729915619,188.2027509212494,200.74778485298157,219.54407119750977,253.49613308906555,271.37057304382324,293.70852398872375,337.33215832710266,344.05069732666016,346.7068645954132,464.2032239437103,471.68736505508423,492.9709572792053,502.9637825489044,529.9004380702972,692.4139277935028,737.7875065803528</t>
  </si>
  <si>
    <t>1,12,36,49,55,61,68,82,92,101,106,110,114,118,120,123,130,148,154,157,161,168,177,181,183,185,190,198,200,209,211,214,218,223,224,231,238,246,247,248,257,258,266,268,279,286,298,300,315,318,321,322,333,350,351,358,380,382,393,394,407,408,414,418,468,470,480,498,503,509,513,529,536,540,554,572,574,588,597,598,600,644,663,677,682,694,717,755,774,833,835,838,845,854,898,920,980,1032,1066,1123,1157,1227,1283,1343,1431,1439,1510,1601,1691,1708,1743,1802,1910,2118,2133,2161,2179,2402,2436,2463,2489,2594,2769,2888,2908,2933,2986,3073,3165,3193,3393,3665,3794,4069,4082,4169,4447,4864,5616,6013,6509,7475,7624,7683,10285,10451,10923,11144,11741,15339,16345</t>
  </si>
  <si>
    <t>0110111110111011011001010010000111000100110110111000010100101000100101000100100010110001011011101110101111001001010011010001100110010000111101010100100111101011011010100000000100010010100100010011111101001101011011001011100100011100110010110011101111110111100100011110000110001011</t>
  </si>
  <si>
    <t>27:31.9</t>
  </si>
  <si>
    <t>42:36.9</t>
  </si>
  <si>
    <t>0.8503799397975328,0.8503799397975328,0.8503799397975328,0.8503799397975328,0.8503799397975328,0.8503799397975328,0.8503799397975328,0.8503799397975328,0.8503799397975328,0.8503799397975328,0.8503799397975328,0.8503799397975328,0.8503799397975328,0.8503799397975328,0.8503799397975328,0.8503799397975328,0.8503799397975328,0.8503799397975328,0.8503799397975328,0.8503799397975328,0.8503799397975328,0.8503799397975328,0.8503799397975328,0.8503799397975328,0.8503799397975328,0.8503799397975328,0.8503799397975328,0.8503799397975328,0.8503799397975328,0.8503799397975328</t>
  </si>
  <si>
    <t>667419249067098583093249908365719387734145825032715474342829321266236161778628216186,667419249067098583093249908365719387734145825032715474342829321266236161778628216186,667419249067098583093249908365719387734145825032715474342829321266236161778628216186,667419249067098583093249908365719387734145825032715474342829321266236161778628216186,667419249067098583093249908365719387734145825032715474342829321266236161778628216186,667419249067098583093249908365719387734145825032715474342829321266236161778628216186,667419249067098583093249908365719387734145825032715474342829321266236161778628216186,667419249067098583093249908365719387734145825032715474342829321266236161778628216186,667419249067098583093249908365719387734145825032715474342829321266236161778628216186,667419249067098583093249908365719387734145825032715474342829321266236161778628216186,667419249067098583093249908365719387734145825032715474342829321266236161778628216186,667419249067098583093249908365719387734145825032715474342829321266236161778628216186,667419249067098583093249908365719387734145825032715474342829321266236161778628216186,667419249067098583093249908365719387734145825032715474342829321266236161778628216186,667419249067098583093249908365719387734145825032715474342829321266236161778628216186,667419249067098583093249908365719387734145825032715474342829321266236161778628216186,667419249067098583093249908365719387734145825032715474342829321266236161778628216186,667419249067098583093249908365719387734145825032715474342829321266236161778628216186,667419249067098583093249908365719387734145825032715474342829321266236161778628216186,667419249067098583093249908365719387734145825032715474342829321266236161778628216186,667419249067098583093249908365719387734145825032715474342829321266236161778628216186,667419249067098583093249908365719387734145825032715474342829321266236161778628216186,667419249067098583093249908365719387734145825032715474342829321266236161778628216186,667419249067098583093249908365719387734145825032715474342829321266236161778628216186,667419249067098583093249908365719387734145825032715474342829321266236161778628216186,667419249067098583093249908365719387734145825032715474342829321266236161778628216186,667419249067098583093249908365719387734145825032715474342829321266236161778628216186,667419249067098583093249908365719387734145825032715474342829321266236161778628216186,667419249067098583093249908365719387734145825032715474342829321266236161778628216186,667419249067098583093249908365719387734145825032715474342829321266236161778628216186</t>
  </si>
  <si>
    <t>-7.938779112191297,-7.842040124812146,-7.077741264621296,-6.668320109662252,-6.21114147652756,-5.817495638436826,-5.763725420543425,-5.598559801249145,-5.5069292842047455,-5.278386099232718,-5.021782374938309,-4.958749594858498,-4.943913054767715,-4.7379971657634,-4.674844571920005,-4.670284258063869,-4.563374628729545,-4.409445669550084,-4.185865893482174,-4.122795811198234,-4.085670350548448,-4.081934709498091,-4.016701649165365,-3.9799255431290392,-3.699341359858778,-3.647454767848508,-3.5959400697720723,-3.5171311038896236,-3.506690301030179,-3.5016474903468473,-3.436047594538128,-3.389905542714898,-3.2993078197714607,-3.263276031432981,-3.1726384170331587,-3.1622005241859807,-3.1307932046029534,-3.026218608550745,-2.9989606885401945,-2.967553781309537,-2.9465157474351726,-2.860342794374249,-2.8132096098192663,-2.7829407475238894,-2.7273789171780027,-2.6705827940026996,-2.655982399211662,-2.645555222957064,-2.5899686691877655,-2.5822686710651896,-2.4079893820985436,-2.2381299310617764,-2.1447863150915936,-2.1392802901413557,-2.046186147290305,-1.9687651893889724,-1.9678129283298913,-1.9174970528804691,-1.7541077782768166,-1.7522558558489296,-1.730742205155806,-1.7142481874949342,-1.7086957620835168,-1.6898760268434976,-1.6427149547089308,-1.5730133824097865,-1.328366122298283,-1.3195652235729427,-1.3072970759447022,-1.2578425500835566,-1.2023816973534032,-1.1642760956896931,-1.1438993280712524,-1.0390316432782236,-1.0186817022330565,-0.9970255041930842,-0.9684272589393306,-0.9550056073610494,-0.9435522142831353,-0.858681588981744,-0.808661208034841,-0.7829023195347892,-0.7756723361522107,-0.7237993428455533,-0.6851197358234371,-0.6566585907413357,-0.656658590741335,-0.56735255659601,-0.5634095662772962,-0.46783672616914707,-0.434654217560799,-0.41391598832936544,-0.359847128391673,-0.3126915812103651,-0.21692617594883232,-0.1639567331256899,-0.13106636904313856,-0.08001564719217974,-0.06147372485458122,-0.03362360798755115,-0.01830413322891869,0.012669264179684642,0.025252125438866985,0.05218257516448363,0.07255213857622236,0.15222738929639698,0.18538736051806604,0.20672444334715667,0.21899976889240189,0.23271544250139187,0.23271544250139292,0.24546410169725175,0.3095532816037677,0.3404304332452036,0.3930439255558518,0.3962370413553875,0.39623704135538784,0.39623704135538795,0.4452519383384784,0.5231611588306769,0.5231611588306773,0.5258242215804328,0.5627699746016699,0.5952742982635262,0.5952742982635265,0.7097846029129814,0.7136415038445159,0.7136415038445161,0.7136415038445174,0.7489459275043048,0.7593847655185744,0.760690174588071,0.7606901745880711,0.760690174588072,0.841642399316983,0.8503799397975328</t>
  </si>
  <si>
    <t>0.09605550765991211,0.1429295539855957,0.8772814273834229,1.9241247177124023,2.332613229751587,2.5513572692871094,2.5982296466827393,2.6919777393341064,3.191962480545044,3.5044524669647217,3.770068883895874,4.270052194595337,4.316926956176758,4.36380672454834,4.582543134689331,4.816911220550537,4.988780975341797,5.395018577575684,5.94187593460083,6.11374568939209,6.394985914230347,6.61372971534729,6.6606035232543945,6.801223516464233,7.113713502883911,7.47307825088501,7.5199503898620605,7.660571098327637,8.285552740097046,8.426172256469727,8.598042488098145,9.05115294456482,9.81676173210144,10.176118612289429,10.535481452941895,10.629229068756104,11.129213809967041,11.269834280014038,11.722945213317871,11.94168734550476,12.39479923248291,12.53541898727417,12.754162788391113,13.082277297973633,13.113526582717896,13.80100417137146,14.47285795211792,14.707225322723389,14.832221746444702,15.207211256027222,15.379080057144165,15.644697189331055,16.504045009613037,16.691539764404297,17.191523790359497,18.144618272781372,18.363362073898315,18.55085515975952,19.128963470458984,19.628947973251343,19.722694396972656,20.08205819129944,20.62891721725464,20.675789833068848,21.582011461257935,21.628883600234985,22.34761142730713,22.62885284423828,23.75381875038147,24.87879228591919,25.066277265548706,25.66000747680664,25.753756046295166,25.92562460899353,27.191210746765137,27.503700256347656,27.55057430267334,27.86306381225586,28.097431421279907,29.097402334213257,30.456733226776123,31.175461053848267,31.487951040267944,32.34729886054993,33.347267866134644,34.019121408462524,35.019091844558716,35.565948486328125,37.769004583358765,39.98768496513367,45.0031533241272,47.95618534088135,52.53417372703552,53.94037222862244,54.565353870391846,58.862093925476074,65.9868700504303,68.75240850448608,72.78353524208069,75.58032035827637,76.20530080795288,81.04889917373657,90.65797400474548,93.26726651191711,94.89221453666687,95.92343330383301,96.7046594619751,105.6262559890747,105.67312693595886,110.06361484527588,112.57916259765625,118.87583875656128,125.87561964988708,126.46935200691223,168.1388623714447,179.06039547920227,221.63718724250793,265.635808467865,271.3231313228607,278.36978554725647,301.58783984184265,307.5564033985138,319.86851716041565,346.617680311203,393.7412040233612,403.78776574134827,427.7713894844055,523.315271615982,569.4232034683228,619.4060125350952,626.0308055877686,667.966992855072,686.9507734775543,786.9976370334625,830.6368951797485,844.6833305358887</t>
  </si>
  <si>
    <t>1,1,17,40,49,54,55,57,68,75,81,92,93,94,99,104,108,117,129,133,139,144,145,148,155,163,164,167,181,184,188,198,215,223,231,233,244,247,257,262,272,275,280,287,288,303,318,323,326,334,338,344,363,367,378,399,404,408,421,432,434,442,454,455,475,476,492,498,523,548,552,565,567,571,599,606,607,614,619,641,671,687,694,713,735,750,772,784,833,882,993,1058,1159,1190,1204,1299,1457,1518,1607,1669,1683,1790,2003,2061,2097,2120,2137,2334,2335,2432,2488,2627,2782,2795,3716,3958,4900,5876,6002,6158,6671,6803,7075,7667,8709,8932,9461,11572,12588,13693,13839,14764,15184,17399,18362,18672</t>
  </si>
  <si>
    <t>0101011111110011011010010010000111000001011100101000110011101011110101100000111111011101011011000010001001000100011010001101001000000100001001111000110110101110011010100000000001010010100011011111001011001000011111001110110000111101111111111011001111001110001100001100010101111010</t>
  </si>
  <si>
    <t>42:12.5</t>
  </si>
  <si>
    <t>0.9071308160992091,0.9071308160992091,0.9071308160992091,0.9071308160992091,0.9071308160992091,0.9071308160992091,0.9071308160992091,0.9071308160992091,0.9071308160992091,0.9071308160992091,0.9071308160992091,0.9071308160992091,0.9071308160992091,0.9071308160992091,0.9071308160992091,0.9071308160992091,0.9071308160992091,0.9071308160992091,0.9071308160992091,0.9071308160992091,0.9071308160992091,0.9071308160992091,0.9071308160992091,0.9071308160992091,0.9071308160992091,0.9071308160992091,0.9071308160992091,0.9071308160992091,0.9071308160992091,0.9071308160992091</t>
  </si>
  <si>
    <t>563314459700177040622874072949693449149670864132227538692515667817844901263746336874,563314459700177040622874072949693449149670864132227538692515667817844901263746336874,563314459700177040622874072949693449149670864132227538692515667817844901263746336874,563314459700177040622874072949693449149670864132227538692515667817844901263746336874,563314459700177040622874072949693449149670864132227538692515667817844901263746336874,563314459700177040622874072949693449149670864132227538692515667817844901263746336874,563314459700177040622874072949693449149670864132227538692515667817844901263746336874,563314459700177040622874072949693449149670864132227538692515667817844901263746336874,563314459700177040622874072949693449149670864132227538692515667817844901263746336874,563314459700177040622874072949693449149670864132227538692515667817844901263746336874,563314459700177040622874072949693449149670864132227538692515667817844901263746336874,563314459700177040622874072949693449149670864132227538692515667817844901263746336874,563314459700177040622874072949693449149670864132227538692515667817844901263746336874,563314459700177040622874072949693449149670864132227538692515667817844901263746336874,563314459700177040622874072949693449149670864132227538692515667817844901263746336874,563314459700177040622874072949693449149670864132227538692515667817844901263746336874,563314459700177040622874072949693449149670864132227538692515667817844901263746336874,563314459700177040622874072949693449149670864132227538692515667817844901263746336874,563314459700177040622874072949693449149670864132227538692515667817844901263746336874,563314459700177040622874072949693449149670864132227538692515667817844901263746336874,563314459700177040622874072949693449149670864132227538692515667817844901263746336874,563314459700177040622874072949693449149670864132227538692515667817844901263746336874,563314459700177040622874072949693449149670864132227538692515667817844901263746336874,563314459700177040622874072949693449149670864132227538692515667817844901263746336874,563314459700177040622874072949693449149670864132227538692515667817844901263746336874,563314459700177040622874072949693449149670864132227538692515667817844901263746336874,563314459700177040622874072949693449149670864132227538692515667817844901263746336874,563314459700177040622874072949693449149670864132227538692515667817844901263746336874,563314459700177040622874072949693449149670864132227538692515667817844901263746336874,563314459700177040622874072949693449149670864132227538692515667817844901263746336874</t>
  </si>
  <si>
    <t>-8.208448075535582,-8.20746659554574,-6.896238575676571,-6.577067312218506,-6.5080817069862125,-6.181542696146134,-5.503583197708929,-5.35976263560221,-5.262333954812973,-4.93517860141041,-4.837932179135589,-4.819556707401101,-4.781013626772573,-4.510654453455705,-4.50170819003801,-4.447302349437185,-4.377811554723857,-4.363765417021015,-4.189604158556687,-4.112551335903178,-4.059519577947036,-3.9439558034244775,-3.8975482039736384,-3.8614968249112844,-3.745410422274317,-3.7446559577457443,-3.722733709622737,-3.6449262899723793,-3.6336818898005556,-3.598662590497113,-3.4224193562599545,-3.408831121428835,-3.38212350073586,-3.282108016882507,-3.2766151960395016,-3.20293128780578,-3.045898527778721,-2.9260699911482724,-2.920527392736999,-2.8669643146275474,-2.7091826572539954,-2.704314396364022,-2.6276345388176727,-2.5655623466780644,-2.449034371967217,-2.444474673514418,-2.4371014020484756,-2.366403136920145,-2.3169265360213247,-2.228848145313507,-2.2150810616027896,-2.143955163996358,-1.9965604849464422,-1.9905669774211916,-1.8682709950966911,-1.8093196475566633,-1.7181098776958093,-1.659766130673615,-1.6290882383848824,-1.6209427251945967,-1.6142911570110319,-1.5561402624832663,-1.5356217427803505,-1.48056744645835,-1.4307705212784427,-1.4279411251100624,-1.390183101223429,-1.3797812677983292,-1.369167142066542,-1.3415950755597421,-1.2911019066047829,-1.2806295281260398,-1.231177201349674,-1.170303643838031,-1.1128125452789175,-1.0214259502813188,-0.9845827857398441,-0.9686303900961932,-0.9112757237640388,-0.8782361257933443,-0.8626376671591754,-0.7725734741825646,-0.7481532030780178,-0.6681959012359926,-0.6667092451220226,-0.6666978925321336,-0.6330257148983575,-0.6044631921884287,-0.570504015538579,-0.5298198393147369,-0.5030433457055645,-0.457316934904066,-0.4362387254591751,-0.4188094656176942,-0.33890883186383725,-0.33517460133312094,-0.29528208883860446,-0.2952820888386044,-0.2931825570717065,-0.2896657642038869,-0.26676624463726484,-0.23700424073618792,-0.23004321921814477,-0.19969710635876667,-0.1674824735266983,-0.13820561633407635,-0.12200911741995034,-0.11082700311467952,-0.0902226715671385,-0.07888994638001547,-0.05153068906323641,-0.030709001474190062,-0.0180043821815003,0.08512970139841222,0.12201436880678637,0.18581120125581385,0.2047011968386032,0.23865331189944358,0.2696281946845447,0.324801186940485,0.3345984155150219,0.37963653116763607,0.38448521906671285,0.4076618313792606,0.41568825620855776,0.41813551736503185,0.4375684833687644,0.4548863398225133,0.4548863398225151,0.4778915304844481,0.49170183115390226,0.49572621768998876,0.5028239121757473,0.502823912175749,0.5076448875762152,0.5076448875762154,0.5250982137517128,0.5463091644441854,0.5903099552052593,0.6303034876231914,0.6303034876231934,0.6452915333804339,0.6665979469642932,0.6665979469642935,0.671748509041547,0.6717485090415481,0.6721843758817031,0.6794024982747682,0.6931091801207921,0.704168446002665,0.7564818856931061,0.7763918078305302,0.7843339198935321,0.7888929408772051,0.8427207597564276,0.865701426499156,0.8979962303433643,0.8979962303433647,0.9071308160992091</t>
  </si>
  <si>
    <t>0.10937023162841797,0.15949344635009766,0.4251101016998291,0.9407193660736084,1.487576961517334,1.6750702857971191,2.1438052654266357,3.0210371017456055,3.161658763885498,3.302279472351074,3.7085165977478027,4.036631345748901,4.161627292633057,4.255373477935791,4.7553582191467285,4.802232503890991,4.942852735519409,5.1147215366363525,5.20846962928772,5.567833662033081,5.88032341003418,5.974069833755493,6.302185773849487,6.520928382873535,6.974039554595947,7.161533355712891,7.302153825759888,7.7083916664123535,8.145877838134766,8.286498546600342,8.380244016647339,8.473992347717285,8.69273567199707,8.786482572555542,9.09897494316101,9.145846605300903,9.552082538604736,9.645830869674683,9.95832085609436,10.098941326141357,10.177064418792725,10.411431550979614,11.05203628540039,11.36452579498291,11.723890781402588,12.03637957572937,12.130128145217896,12.348875522613525,13.083223104476929,13.255091667175293,13.473835945129395,13.708203315734863,14.067566394805908,14.567551374435425,14.880041360855103,15.380026578903198,16.411243677139282,17.458086013793945,18.536176204681396,18.67679786682129,18.91116452217102,19.0830340385437,19.989255905151367,20.12987732887268,20.567363739013672,21.16109538078308,21.20796775817871,21.332963943481445,21.56733202934265,21.754825353622437,21.801698923110962,21.97356867790222,22.06731653213501,23.114157676696777,23.879760026931763,24.37974452972412,24.410993337631226,24.504740476608276,25.504709243774414,26.2234365940094,26.48905324935913,26.864041566848755,27.58276891708374,28.707733869552612,29.87957191467285,30.926414251327515,31.64514183998108,31.879512310028076,34.488802671432495,36.848103761672974,39.285526275634766,40.22299814224243,40.91047668457031,41.41046118736267,41.863571882247925,42.08231449127197,43.67601490020752,45.082220792770386,45.78532314300537,46.87903881072998,47.86338257789612,48.6289849281311,51.22265267372131,53.16009306907654,54.73816752433777,56.456865072250366,57.4099600315094,58.98803472518921,59.12865614891052,59.76926016807556,60.34736704826355,63.87850904464722,65.8628237247467,70.00331449508667,74.42505240440369,78.69054341316223,80.26861906051636,81.03421950340271,81.97169089317322,98.81491351127625,124.78284955024719,125.95468878746033,134.4387969970703,135.25127148628235,135.29814457893372,138.18867993354797,141.59482407569885,165.84406328201294,192.89813470840454,239.5841736793518,243.83403968811035,244.50589442253113,254.03684496879578,299.051061630249,305.69147849082947,331.0344338417053,372.70500469207764,383.03280663490295,400.0322732925415,402.7509412765503,411.86002802848816,414.5630691051483,430.9063079357147,467.20204520225525,533.3249747753143,573.229975938797,584.7921166419983,586.7764258384705,591.5731506347656,617.5098392963409,626.415810585022,635.8373897075653,641.1340992450714,652.3212494850159,696.2261242866516,717.66295337677,758.1286001205444,809.5706479549408,869.8656356334686</t>
  </si>
  <si>
    <t>1,1,7,18,30,34,44,63,66,69,78,85,88,90,101,102,105,109,111,119,126,128,135,140,150,154,157,166,176,179,181,183,188,190,197,198,207,209,216,219,221,226,240,247,255,262,264,269,285,289,294,299,307,318,325,336,359,382,406,409,414,418,438,441,451,464,465,468,473,477,478,482,484,507,524,535,536,538,560,576,582,590,606,631,657,680,696,701,759,811,865,886,901,912,922,927,962,993,1009,1033,1055,1072,1129,1172,1207,1245,1266,1301,1304,1318,1331,1409,1453,1544,1642,1736,1771,1788,1809,2181,2757,2783,2971,2989,2990,3054,3129,3667,4266,5299,5393,5408,5619,6617,6764,7325,8249,8478,8855,8915,9117,9177,9539,10342,11804,12688,12943,12987,13093,13666,13863,14071,14188,14436,15407,15880,16775,17913,19248</t>
  </si>
  <si>
    <t>0100101000111011011011101001111110011101001101110111011001101010101001000101001000100101111010110010100001011101000100010010100001000000111100010100001110110011010110100000001110010101010001110101011111001000001011111001110111011101111100100011001111010011111001010000100001101010</t>
  </si>
  <si>
    <t>12:01.9</t>
  </si>
  <si>
    <t>27:06.7</t>
  </si>
  <si>
    <t>0.9591520406219547,0.9591520406219547,0.9591520406219547,0.9591520406219547,0.9591520406219547,0.9591520406219547,0.9591520406219547,0.9591520406219547,0.9591520406219547,0.9591520406219547,0.9591520406219547,0.9591520406219547,0.9591520406219547,0.9591520406219547,0.9591520406219547,0.9591520406219547,0.9591520406219547,0.9591520406219547,0.9591520406219547,0.9591520406219547,0.9591520406219547,0.9591520406219547,0.9591520406219547,0.9591520406219547,0.9591520406219547,0.9591520406219547,0.9591520406219547,0.9591520406219547,0.9591520406219547,0.9591520406219547</t>
  </si>
  <si>
    <t>724459116304637148441806833486609706159062299297624588715805978329319122340962239704,724459116304637148441806833486609706159062299297624588715805978329319122340962239704,724459116304637148441806833486609706159062299297624588715805978329319122340962239704,724459116304637148441806833486609706159062299297624588715805978329319122340962239704,724459116304637148441806833486609706159062299297624588715805978329319122340962239704,724459116304637148441806833486609706159062299297624588715805978329319122340962239704,724459116304637148441806833486609706159062299297624588715805978329319122340962239704,724459116304637148441806833486609706159062299297624588715805978329319122340962239704,724459116304637148441806833486609706159062299297624588715805978329319122340962239704,724459116304637148441806833486609706159062299297624588715805978329319122340962239704,724459116304637148441806833486609706159062299297624588715805978329319122340962239704,724459116304637148441806833486609706159062299297624588715805978329319122340962239704,724459116304637148441806833486609706159062299297624588715805978329319122340962239704,724459116304637148441806833486609706159062299297624588715805978329319122340962239704,724459116304637148441806833486609706159062299297624588715805978329319122340962239704,724459116304637148441806833486609706159062299297624588715805978329319122340962239704,724459116304637148441806833486609706159062299297624588715805978329319122340962239704,724459116304637148441806833486609706159062299297624588715805978329319122340962239704,724459116304637148441806833486609706159062299297624588715805978329319122340962239704,724459116304637148441806833486609706159062299297624588715805978329319122340962239704,724459116304637148441806833486609706159062299297624588715805978329319122340962239704,724459116304637148441806833486609706159062299297624588715805978329319122340962239704,724459116304637148441806833486609706159062299297624588715805978329319122340962239704,724459116304637148441806833486609706159062299297624588715805978329319122340962239704,724459116304637148441806833486609706159062299297624588715805978329319122340962239704,724459116304637148441806833486609706159062299297624588715805978329319122340962239704,724459116304637148441806833486609706159062299297624588715805978329319122340962239704,724459116304637148441806833486609706159062299297624588715805978329319122340962239704,724459116304637148441806833486609706159062299297624588715805978329319122340962239704,724459116304637148441806833486609706159062299297624588715805978329319122340962239704</t>
  </si>
  <si>
    <t>-8.742210597643705,-8.043585444307661,-7.9854508002419315,-7.860278107497967,-7.520197752990736,-7.059356847564834,-6.796949507545868,-6.572974927991762,-6.512634396293935,-6.431829364365869,-6.304742215195566,-5.829844096594876,-5.630603823807658,-5.5609227509260695,-5.539513497368367,-5.5283638148822565,-5.3855135382803025,-5.283010653486667,-5.254843592275438,-5.1873855091272745,-5.141194310691261,-5.084299719050405,-4.9838642161297715,-4.915561206208878,-4.911711568404552,-4.897144670683874,-4.770568466470373,-4.629809928388773,-4.581251003822514,-4.455453388261237,-4.37478439941446,-4.273488558369984,-4.237384953521734,-4.229367097748927,-4.013404264296611,-3.981329525677936,-3.8701976070061455,-3.736770950829,-3.6572942055340225,-3.6462717157500486,-3.585132268439341,-3.534995867788351,-3.449914891874956,-3.4450731186471533,-3.3772604315420645,-3.35990576243488,-3.2743896982376386,-3.2456759815058414,-3.0037465045675793,-2.9411456986976856,-2.8124940265403198,-2.722756548549974,-2.6389881740299512,-2.633367443043408,-2.3671042395284663,-2.347184271769868,-2.2585531025704073,-2.233102391741238,-2.193191201885473,-2.0064320161364524,-2.0018195319832546,-1.9602203336550705,-1.95464000612342,-1.8682910172060307,-1.8176913060848425,-1.8093428538741023,-1.5971146612365312,-1.536055685375957,-1.4690536700575278,-1.4630642472589235,-1.4113236473773372,-1.324369765297062,-1.3183904087792737,-1.3174414125272376,-1.1962833171336438,-1.1924497752407812,-1.0854577642418122,-1.038342102782529,-0.9926830968280644,-0.9546149541883914,-0.9291953681146072,-0.9123709934034433,-0.9067992969385188,-0.8683045015119624,-0.7193172874396536,-0.6631600525652308,-0.6167860255342226,-0.5880899481647759,-0.5861625631467153,-0.576621883147997,-0.5721029438107835,-0.5089676983464813,-0.5046293268052002,-0.47903771449809385,-0.4200280186550188,-0.41547041157509235,-0.38992418869429374,-0.3856561335234979,-0.30255751084282767,-0.2915931651216208,-0.2758297926467628,-0.18678246716170518,-0.14453407673693627,-0.10406658909263358,-0.08880017404078688,-0.08399286931266062,-0.017929989169391897,-0.006265405202796059,0.16319700757911298,0.1911241948378434,0.2039353029749727,0.23997009935241936,0.2956891123456065,0.2956891123456071,0.33716730309131454,0.38747195680504276,0.40553282579783045,0.4819085866100056,0.49015490196866573,0.5099742426993276,0.5873338963524646,0.5897501426316097,0.5922761052046919,0.6170071374363443,0.6232010733456321,0.6265720901614293,0.6414210811271278,0.6880781447740626,0.734949067161788,0.7491982102116678,0.7753233639414088,0.7771820493642173,0.7844008084249094,0.8181848430929268,0.8264706697684583,0.9150659796163209,0.9530438274278841,0.9585058411553957,0.9585058411553962,0.9591520406219547</t>
  </si>
  <si>
    <t>0.09693431854248047,0.3313016891479492,0.8781595230102539,1.143775463104248,1.1906499862670898,1.2375242710113525,1.4562654495239258,1.9093775749206543,2.1906185150146484,2.458573818206787,2.505448341369629,2.8648111820220947,3.224174976348877,3.5522892475128174,3.7710349559783936,3.864780902862549,3.911654472351074,4.08352255821228,4.224143743515015,4.677255392074585,4.724128723144531,4.849124908447266,5.224113464355469,5.270986080169678,5.302234649658203,5.583476305007935,5.630350351333618,6.130334854125977,6.255331039428711,6.536572694778442,6.5834455490112305,6.661567449569702,6.755314111709595,6.895935773849487,7.114678144454956,7.1615517139434814,7.6146626472473145,7.786532163619995,7.833407163619995,8.02090048789978,8.286517143249512,8.599006652832031,8.927122116088867,8.95837140083313,9.005244970321655,9.145864486694336,9.286486148834229,9.47398066520691,9.552102088928223,10.145833969116211,10.598943710327148,11.536415815353394,12.223894119262695,12.958245277404785,13.083241939544678,14.676942110061646,14.7238187789917,15.036305904388428,15.25505018234253,15.630037546157837,16.801875591278076,16.926870584487915,17.301859378814697,17.661223888397217,17.973713159561157,18.567445516586304,19.067428827285767,20.286141633987427,20.551758289337158,21.004867792129517,21.192363262176514,21.364231824874878,21.770469188690186,22.004836797714233,22.051711559295654,22.14545702934265,22.4110746383667,22.59856915473938,23.129802465438843,24.27039098739624,24.395387887954712,24.942246198654175,25.3016095161438,25.848466396331787,26.348450899124146,28.145270109176636,28.598381280899048,31.39516854286194,36.238765716552734,36.64500403404236,41.879215717315674,42.16045618057251,42.660441160202026,43.910401582717896,45.58222460746765,48.33213829994202,51.14455032348633,53.81634068489075,57.28498363494873,59.19117259979248,59.28492045402527,59.73803091049194,59.925525426864624,60.09739422798157,87.1746768951416,107.28341722488403,129.532719373703,134.11070227622986,146.93842601776123,161.85983228683472,164.8441150188446,167.20341610908508,188.13076996803284,217.78609108924866,231.2239170074463,248.14990401268005,270.67007637023926,284.84150862693787,323.5434219837189,325.35586380958557,330.9963130950928,356.2611458301544,373.9012203216553,400.55663418769836,463.4140417575836,472.94499254226685,486.80807089805603,488.24552631378174,491.08918595314026,534.3847062587738,538.2752122879028,554.3997030258179,667.4994342327118,668.7181460857391,707.51380610466,730.2162210941315,742.9033222198486,774.4648334980011,781.105251789093,831.072437286377</t>
  </si>
  <si>
    <t>1,5,17,23,24,25,30,40,46,52,53,61,69,76,81,83,84,88,91,101,102,105,113,114,115,121,122,133,136,142,143,145,147,150,155,156,166,170,171,175,181,188,195,196,197,200,203,207,209,222,232,253,268,284,287,322,323,330,335,343,369,372,380,388,395,408,419,446,452,462,466,470,479,484,485,487,493,497,509,534,537,549,557,569,580,620,630,692,799,808,924,930,941,969,1006,1067,1129,1188,1265,1307,1309,1319,1323,1327,1926,2371,2863,2964,3248,3578,3644,3696,4159,4815,5112,5486,5983,6297,7153,7193,7317,7876,8266,8856,10246,10455,10762,10794,10857,11815,11901,12258,14759,14786,15643,16146,16427,17126,17273,18378</t>
  </si>
  <si>
    <t>0101111101110111101001110000101000101000100100110000110010111101110101100010110110011000011010000001111101000001001011101110011010110000000001101111110010110010111100101110100101010001000001001110101011001111011111101011010000111011100000111011010011101000101101100000010011011000</t>
  </si>
  <si>
    <t>42:14.2</t>
  </si>
  <si>
    <t>57:15.0</t>
  </si>
  <si>
    <t>0.9599027087030328,0.9599027087030328,0.9599027087030328,0.9599027087030328,0.9599027087030328,0.9599027087030328,0.9599027087030328,0.9599027087030328,0.9599027087030328,0.9599027087030328,0.9599027087030328,0.9599027087030328,0.9599027087030328,0.9599027087030328,0.9599027087030328,0.9599027087030328,0.9599027087030328,0.9599027087030328,0.9599027087030328,0.9599027087030328,0.9599027087030328,0.9599027087030328,0.9599027087030328,0.9599027087030328,0.9599027087030328,0.9599027087030328,0.9599027087030328,0.9599027087030328,0.9599027087030328,0.9599027087030328</t>
  </si>
  <si>
    <t>812071588762261622538072598269837967883691361457075428094202858902657578243957463074,812071588762261622538072598269837967883691361457075428094202858902657578243957463074,812071588762261622538072598269837967883691361457075428094202858902657578243957463074,812071588762261622538072598269837967883691361457075428094202858902657578243957463074,812071588762261622538072598269837967883691361457075428094202858902657578243957463074,812071588762261622538072598269837967883691361457075428094202858902657578243957463074,812071588762261622538072598269837967883691361457075428094202858902657578243957463074,812071588762261622538072598269837967883691361457075428094202858902657578243957463074,812071588762261622538072598269837967883691361457075428094202858902657578243957463074,812071588762261622538072598269837967883691361457075428094202858902657578243957463074,812071588762261622538072598269837967883691361457075428094202858902657578243957463074,812071588762261622538072598269837967883691361457075428094202858902657578243957463074,812071588762261622538072598269837967883691361457075428094202858902657578243957463074,812071588762261622538072598269837967883691361457075428094202858902657578243957463074,812071588762261622538072598269837967883691361457075428094202858902657578243957463074,812071588762261622538072598269837967883691361457075428094202858902657578243957463074,812071588762261622538072598269837967883691361457075428094202858902657578243957463074,812071588762261622538072598269837967883691361457075428094202858902657578243957463074,812071588762261622538072598269837967883691361457075428094202858902657578243957463074,812071588762261622538072598269837967883691361457075428094202858902657578243957463074,812071588762261622538072598269837967883691361457075428094202858902657578243957463074,812071588762261622538072598269837967883691361457075428094202858902657578243957463074,812071588762261622538072598269837967883691361457075428094202858902657578243957463074,812071588762261622538072598269837967883691361457075428094202858902657578243957463074,812071588762261622538072598269837967883691361457075428094202858902657578243957463074,812071588762261622538072598269837967883691361457075428094202858902657578243957463074,812071588762261622538072598269837967883691361457075428094202858902657578243957463074,812071588762261622538072598269837967883691361457075428094202858902657578243957463074,812071588762261622538072598269837967883691361457075428094202858902657578243957463074,812071588762261622538072598269837967883691361457075428094202858902657578243957463074</t>
  </si>
  <si>
    <t>-9.029983583207235,-8.856312008807688,-8.756882201177696,-7.846521449394104,-7.1688753208555225,-7.0592310408494185,-6.848596133068274,-6.815286027081441,-6.749103580658831,-6.695689602049155,-6.593384055625208,-6.332113527106269,-6.301696874694636,-6.294065624757224,-6.115402501128516,-6.028304942073847,-6.020223434760567,-5.763972376267924,-5.7401508986811915,-5.669803736528375,-5.395657175292793,-5.285541298668601,-5.205828142081223,-5.087850710957038,-5.04965611946436,-4.9979719554673006,-4.877168579945429,-4.843889677121958,-4.637188327281146,-4.624762516043852,-4.52101479457981,-4.419697210449739,-4.377309491377791,-4.317344513985801,-4.244142204609927,-4.190148203968133,-4.173285856562481,-4.106999717837832,-4.057186497550386,-3.9625872810877105,-3.961955030630608,-3.961757974023991,-3.9189562473808013,-3.9108325256516983,-3.8237437376484884,-3.776348902889662,-3.7323666349874114,-3.661609937982577,-3.6264456859737995,-3.616440016171581,-3.5982964756325853,-3.5323270420393853,-3.5251465096489856,-3.436317521235848,-3.333468415081786,-3.261736753668603,-3.2376470102226027,-3.140211281492924,-3.13279849493507,-3.1170607342628234,-2.977877045441175,-2.933426464346661,-2.9087015508758336,-2.8027807544141914,-2.795381925025611,-2.7682446925019994,-2.722583843909881,-2.6766196887994673,-2.5880611549574977,-2.587835434223606,-2.555198573254597,-2.4485049829940295,-2.4470135224881107,-2.3685052516448977,-2.292220862744158,-2.284994112575397,-2.212265944261918,-2.194109725069638,-2.1805628494437386,-2.136536490142646,-2.1137912452390966,-1.976151486131673,-1.9519818434573484,-1.938537452576869,-1.9205826764270753,-1.8728354000541292,-1.7872202227924257,-1.7341170945207314,-1.7210487941083097,-1.711463384024107,-1.6653596841773846,-1.599206680801868,-1.5545968696331203,-1.5051652547441847,-1.4575702112837625,-1.3205016514191905,-1.3133258587425884,-1.291529706470391,-1.2869001798087423,-1.257973277993823,-1.2574486395468352,-1.2504315483112305,-1.1786619522309671,-1.1785842984953006,-1.0829930433776953,-1.0211556953353091,-1.0208082924579105,-0.9665969256548492,-0.9343343500653255,-0.8424652784572846,-0.8102542111101994,-0.7748741430247245,-0.734028111438349,-0.6960660044809861,-0.6696543152660843,-0.6115898782875352,-0.531113853009562,-0.439038304582886,-0.4237920471523061,-0.4140423043839584,-0.40714870348190074,-0.3600827153069887,-0.3010598918439854,-0.23341493126753565,-0.20173969889929094,-0.13657284181288837,-0.08808793684387398,-0.08412114674292992,-0.04566441877142291,-0.011724147151000092,0.06496799373740408,0.06614517891736371,0.09874495668157587,0.11110467328652585,0.11609802789883017,0.12504374886117955,0.13326131619626108,0.14208901313680772,0.1931994205989344,0.2104749837639322,0.2678570481740884,0.28422051595349485,0.2842205159534953,0.2860735795765089,0.28607357957650914,0.29077253859156427,0.3400803586391141,0.37654282214112816,0.47426335215126425,0.47426335215126536,0.4895917789043338,0.524029327405794,0.529148733760297,0.5291487337602973,0.5300178305689638,0.5431400581950291,0.5557294591050701,0.5615378843508296,0.583214832732398,0.5832148327323985,0.5957032434805833,0.6258187796073086,0.6301466446396315,0.6902491939085924,0.7039936321929905,0.7039936321929914,0.7195566719005528,0.7517594922344192,0.7552793929024915,0.7874654002995196,0.7874654002995201,0.8125487156270957,0.8125487156270962,0.8376465389546406,0.839311976336569,0.8597910997608206,0.9250534653177476,0.959902708703032,0.9599027087030322,0.9599027087030328</t>
  </si>
  <si>
    <t>0.09705305099487305,0.47204160690307617,0.5189151763916016,0.6439108848571777,1.8782472610473633,2.5969746112823486,2.6438472270965576,2.956338405609131,3.005483388900757,3.0523574352264404,3.2711000442504883,3.4117207527160645,3.677340030670166,3.7242116928100586,3.817957639694214,3.8960812091827393,3.9898276329040527,4.130449056625366,4.489811182022095,4.567934989929199,4.661682605743408,5.067919969558716,5.114793062210083,5.161666631698608,5.42728590965271,5.4741575717926025,5.521029472351074,5.739772796630859,6.0522637367248535,6.411626815795898,6.583499908447266,6.895987510681152,7.1772284507751465,7.5365917682647705,7.583466529846191,7.755334377288818,7.974077939987183,8.114699363708496,8.208445310592651,8.380316019058228,8.692805528640747,9.020920991897583,9.099043607711792,9.23966383934021,9.911517858505249,10.442750930786133,10.536497116088867,10.770864963531494,10.848987340927124,10.98961091041565,11.11460566520691,11.208352088928223,11.442724466323853,11.473968267440796,11.880206108093262,12.067700624465942,12.598934173583984,12.864549160003662,13.177040815353394,13.223912954330444,13.270786762237549,13.411407470703125,13.536404609680176,15.161353826522827,15.926954507827759,15.973827362060547,16.426939010620117,16.505061626434326,16.59880757331848,16.958175897598267,18.3175048828125,19.03623127937317,21.91114091873169,21.958014965057373,22.05176305770874,22.80173969268799,22.848613023757935,23.114229202270508,23.61421251296997,23.70796012878418,23.801707983016968,24.37981414794922,24.59855818748474,25.864142656326294,26.036014556884766,26.84848666191101,26.989107370376587,27.207850694656372,27.56721544265747,27.83283042907715,28.33281660079956,29.22341251373291,30.035887956619263,30.75461435317993,31.973326921463013,32.95767116546631,34.61386966705322,34.973233222961426,35.785706996917725,35.83258128166199,37.00441932678223,38.25437951087952,41.39490628242493,45.31665849685669,45.80101943016052,47.11347818374634,47.347846031188965,48.11344623565674,49.33215856552124,49.6915225982666,50.222755908966064,51.51958870887756,52.87892150878906,53.72264552116394,54.81636095046997,56.7850501537323,57.95688772201538,60.30056548118591,62.37862491607666,62.56611919403076,65.51915168762207,66.97223114967346,67.40971779823303,67.86282706260681,69.48777770996094,76.55005478858948,82.34674978256226,97.7837655544281,99.45558881759644,100.75242257118225,103.67420601844788,117.47064852714539,119.43933701515198,119.53308534622192,121.72051572799683,140.92304062843323,141.06366109848022,141.37615036964417,146.09475231170654,172.01581692695618,197.95250463485718,206.31161785125732,213.3738956451416,214.28011989593506,232.34205317497253,236.17005705833435,242.16986989974976,253.3101463317871,255.88819098472595,257.90375232696533,269.9814989566803,285.80912947654724,287.2622072696686,303.79294061660767,305.9803714752197,316.0738048553467,336.10442781448364,338.3856065273285,353.4788866043091,359.75993728637695,359.9943058490753,366.8222167491913,397.2587628364563,495.77745056152344,528.8232917785645,563.8534455299377,640.9165318012238,666.2594916820526,666.6657254695892,667.0250883102417,688.3525454998016,714.382981300354,728.6637833118439,764.0533010959625,772.584282875061,774.2092320919037,778.8340880870819,800.3646631240845,813.9267389774323,872.5030300617218</t>
  </si>
  <si>
    <t>1,8,9,12,39,55,56,63,64,65,70,73,79,80,82,84,86,89,97,99,101,110,111,112,118,119,120,125,132,140,144,151,157,165,166,170,175,178,180,184,191,198,200,203,218,230,232,237,239,242,245,247,252,253,262,266,278,284,291,292,293,296,299,335,352,353,363,365,367,375,405,421,485,486,488,505,506,512,523,525,527,540,545,573,577,595,598,603,611,617,628,648,666,682,709,731,768,776,794,795,821,849,919,1006,1017,1046,1051,1068,1095,1103,1115,1144,1174,1193,1217,1261,1287,1339,1385,1389,1455,1487,1497,1507,1543,1700,1829,2171,2208,2237,2302,2607,2651,2653,2701,3128,3131,3138,3243,3819,4395,4581,4737,4757,5158,5243,5376,5624,5681,5726,5993,6346,6378,6745,6794,7018,7464,7515,7849,7988,7993,8145,8822,11016,11752,12529,14239,14801,14810,14818,15292,15870,16187,16973,17162,17198,17301,17779,18079,19379</t>
  </si>
  <si>
    <t>0110101100000011010000110001111010001101111111111011011011000000001110010101101111110101111111011010100100101011000001011010101001000101001011011000001000011111011010100000010101010010011011101011001100010001100110101101110101111001110010011001100011110011101101000001100000100010</t>
  </si>
  <si>
    <t>26:49.5</t>
  </si>
  <si>
    <t>41:49.4</t>
  </si>
  <si>
    <t>0.9889932571050507,0.9889932571050507,0.9889932571050507,0.9889932571050507,0.9889932571050507,0.9889932571050507,0.9889932571050507,0.9889932571050507,0.9889932571050507,0.9889932571050507,0.9889932571050507,0.9889932571050507,0.9889932571050507,0.9889932571050507,0.9889932571050507,0.9889932571050507,0.9889932571050507,0.9889932571050507,0.9889932571050507,0.9889932571050507,0.9889932571050507,0.9889932571050507,0.9889932571050507,0.9889932571050507,0.9889932571050507,0.9889932571050507,0.9889932571050507,0.9889932571050507,0.9889932571050507,0.9889932571050507</t>
  </si>
  <si>
    <t>813735409113926532397540219641896215270511387902826555578970629531929698152029911401,813735409113926532397540219641896215270511387902826555578970629531929698152029911401,813735409113926532397540219641896215270511387902826555578970629531929698152029911401,813735409113926532397540219641896215270511387902826555578970629531929698152029911401,813735409113926532397540219641896215270511387902826555578970629531929698152029911401,813735409113926532397540219641896215270511387902826555578970629531929698152029911401,813735409113926532397540219641896215270511387902826555578970629531929698152029911401,813735409113926532397540219641896215270511387902826555578970629531929698152029911401,813735409113926532397540219641896215270511387902826555578970629531929698152029911401,813735409113926532397540219641896215270511387902826555578970629531929698152029911401,813735409113926532397540219641896215270511387902826555578970629531929698152029911401,813735409113926532397540219641896215270511387902826555578970629531929698152029911401,813735409113926532397540219641896215270511387902826555578970629531929698152029911401,813735409113926532397540219641896215270511387902826555578970629531929698152029911401,813735409113926532397540219641896215270511387902826555578970629531929698152029911401,813735409113926532397540219641896215270511387902826555578970629531929698152029911401,813735409113926532397540219641896215270511387902826555578970629531929698152029911401,813735409113926532397540219641896215270511387902826555578970629531929698152029911401,813735409113926532397540219641896215270511387902826555578970629531929698152029911401,813735409113926532397540219641896215270511387902826555578970629531929698152029911401,813735409113926532397540219641896215270511387902826555578970629531929698152029911401,813735409113926532397540219641896215270511387902826555578970629531929698152029911401,813735409113926532397540219641896215270511387902826555578970629531929698152029911401,813735409113926532397540219641896215270511387902826555578970629531929698152029911401,813735409113926532397540219641896215270511387902826555578970629531929698152029911401,813735409113926532397540219641896215270511387902826555578970629531929698152029911401,813735409113926532397540219641896215270511387902826555578970629531929698152029911401,813735409113926532397540219641896215270511387902826555578970629531929698152029911401,813735409113926532397540219641896215270511387902826555578970629531929698152029911401,813735409113926532397540219641896215270511387902826555578970629531929698152029911401</t>
  </si>
  <si>
    <t>-7.088567714764497,-6.722720218890037,-6.096696364854498,-5.969057914141091,-5.45765155604719,-5.087382873227132,-5.081461806621967,-5.063885380022029,-4.993799466549013,-4.743513881236635,-4.6057263620589985,-4.557324502159568,-4.481817298721945,-4.465172606958986,-4.436584605539987,-4.276305869184257,-4.275632529927353,-4.20053640481405,-4.138249846334939,-3.9478844580727044,-3.746243881887423,-3.5917191817849714,-3.5468507183407834,-3.3865313312694547,-3.3638947333707425,-3.216421597436547,-3.066865933773399,-2.831763639408906,-2.8254940449451746,-2.618369708582662,-2.609664061847921,-2.589916847735571,-2.5092000165144857,-2.3147773523705526,-2.294744419934788,-2.1859579837494905,-2.036041181706722,-2.0152565808412124,-2.0121324694697122,-2.011481724683614,-2.000100325162156,-1.826027048719225,-1.8170934107707577,-1.753971829983784,-1.7298170272850462,-1.7268138204991181,-1.6733218436998223,-1.641666515430817,-1.607071991490264,-1.5660772693760205,-1.5020431009729054,-1.4171073181460832,-1.3720983859885985,-1.3478901792475506,-1.3396913733154456,-1.3068690036485202,-1.2571510958581986,-1.225013081789301,-1.1588827758033298,-1.0985857081260737,-1.0322292887137945,-1.0175424152816572,-0.958143839044296,-0.9496940602729216,-0.9010345494580964,-0.8933288388776458,-0.8895206383009564,-0.7788582249973569,-0.7222395088796362,-0.689169238335522,-0.6856236301696699,-0.6253794452947523,-0.566609606647617,-0.5218419018790773,-0.49890807446982444,-0.4764252213654957,-0.4722317738472084,-0.4530275448995447,-0.4524517068280857,-0.43927232472114686,-0.41901215837821737,-0.3448688526380913,-0.2898751471944174,-0.2744970273142101,-0.21140284714158772,-0.18044842033747516,-0.10120784607432809,-0.07677579618775371,-0.0639771425669303,-0.01366251266323848,0.03951813578594851,0.046335146027123825,0.06362593317967954,0.07248177235899964,0.14373882928295312,0.15350186340464061,0.16216299815199214,0.19391275335172542,0.2113214098083145,0.239283810091851,0.30925952045108285,0.33906991447714435,0.36444178421455986,0.3703286711236823,0.3703341574904175,0.38956865358541415,0.4054494319769222,0.44244188454797984,0.4484336082855225,0.4522718334989408,0.4905214684265502,0.5038593391596711,0.5278084822710141,0.5432001220099432,0.5468130718756945,0.546813071875695,0.5688159321047659,0.5873131931928609,0.6535024248447797,0.6765802624058196,0.7103650189124067,0.7150652463222186,0.7157571199991997,0.7172859471891803,0.7937056737497815,0.8089778833236188,0.8102997900568161,0.8172175773621898,0.8604849763812379,0.8610738012448503,0.8633633878578926,0.9029041077354356,0.9162373509362627,0.9162373509362631,0.9227118010677817,0.946971225459339,0.9488139141246602,0.9488139141246609,0.9494957887080864,0.9878483280068419,0.9889932571050503,0.9889932571050507</t>
  </si>
  <si>
    <t>0.09709882736206055,0.9876959323883057,1.300187349319458,2.1126620769500732,2.2064082622528076,2.6126463413238525,2.879533052444458,3.0201566219329834,3.0670278072357178,3.192025661468506,3.6920132637023926,3.832629680633545,4.051373243331909,4.2388670444488525,4.457609415054321,4.723227262496948,5.22321081161499,5.2700841426849365,5.31695818901062,5.676321268081665,6.176306486129761,6.441923379898071,6.941908597946167,7.113777160644531,7.379393815994263,7.660634994506836,8.238741874694824,8.738725423812866,9.582449674606323,9.629323720932007,10.441797494888306,10.707414627075195,10.80116057395935,11.16052532196045,12.238616943359375,12.86359715461731,12.957343339920044,13.36358118057251,14.879158020019531,14.926031589508057,15.238521575927734,15.285395383834839,15.744219303131104,15.869214534759521,16.728562355041504,16.99418020248413,17.30666971206665,17.853528022766113,18.16601824760437,18.353511095046997,18.66600275039673,19.02536630630493,19.650346040725708,20.228452920913696,20.77531099319458,21.228421449661255,21.494039058685303,22.57213068008423,24.150206089019775,25.04080295562744,27.040740966796875,28.462571144104004,31.35310459136963,33.10305047035217,34.99361562728882,37.41541600227356,37.96227264404297,38.54038119316101,39.977835178375244,42.4465069770813,43.75896620750427,44.29020023345947,45.55578565597534,46.08701825141907,46.58700370788574,47.30573105812073,47.49322533607483,48.07133197784424,51.758716344833374,52.25870203971863,59.711599826812744,62.22713780403137,63.35210371017456,65.32079076766968,65.72702932357788,68.14882731437683,68.24257516860962,70.89874219894409,72.60181379318237,73.82052493095398,75.69546699523926,78.50788044929504,78.91411685943604,80.85155487060547,84.61706304550171,87.33572769165039,91.56996893882751,101.75714993476868,104.49143934249878,118.28788328170776,119.72533822059631,128.3969419002533,138.8497393131256,142.13088512420654,154.1461353302002,154.7398669719696,158.72411727905273,163.08335494995117,170.44250106811523,173.81739282608032,182.44212436676025,215.83140683174133,225.44048023223877,226.06546115875244,235.1276774406433,239.92440176010132,249.7834677696228,251.04905319213867,263.93927526474,268.26726508140564,286.0167088508606,287.31354236602783,370.77967977523804,425.1217279434204,431.574649810791,449.68345832824707,453.58958673477173,457.38634395599365,466.9016692638397,493.8070774078369,517.3375902175903,527.2591555118561,543.3992748260498,557.3675861358643,571.6327655315399,578.0544393062592,624.693603515625,653.6458234786987,715.4251375198364,735.2995150089264,809.1137981414795,887.5488421916962</t>
  </si>
  <si>
    <t>1,20,27,45,47,56,62,65,66,69,80,83,88,92,97,103,114,115,116,124,135,141,152,156,162,168,181,192,211,212,230,236,238,246,270,284,286,295,329,330,337,338,348,351,370,376,383,395,402,406,413,421,435,448,460,470,476,500,535,555,599,631,695,734,776,830,842,855,887,942,971,983,1011,1023,1034,1050,1054,1067,1149,1160,1326,1382,1407,1451,1460,1514,1516,1575,1613,1640,1682,1744,1753,1796,1880,1940,2034,2261,2322,2629,2661,2854,3087,3160,3427,3440,3529,3626,3790,3865,4057,4800,5014,5028,5229,5336,5554,5582,5868,5964,6358,6387,8243,9451,9594,9996,10083,10168,10380,10979,11502,11723,12082,12393,12709,12852,13889,14533,15907,16349,17990,19734</t>
  </si>
  <si>
    <t>0110101100111011011001000010011100000000110101111010111010101011111101000000001011010100011010011010111101011001001100011110110000110000001001101100001110110011011110100100100100010001101001011100011101001110011111100001110100101101100000100011111111110001101000000111100101101001</t>
  </si>
  <si>
    <t>41:51.1</t>
  </si>
  <si>
    <t>56:53.8</t>
  </si>
  <si>
    <t>1.0469499524359906,1.0469499524359906,1.0469499524359906,1.0469499524359906,1.0469499524359906,1.0469499524359906,1.0469499524359906,1.0469499524359906,1.0469499524359906,1.0469499524359906,1.0469499524359906,1.0469499524359906,1.0469499524359906,1.0469499524359906,1.0469499524359906,1.0469499524359906,1.0469499524359906,1.0469499524359906,1.0469499524359906,1.0469499524359906,1.0469499524359906,1.0469499524359906,1.0469499524359906,1.0469499524359906,1.0469499524359906,1.0469499524359906,1.0469499524359906,1.0469499524359906,1.0469499524359906,1.0469499524359906</t>
  </si>
  <si>
    <t>811839078832275172954714642652136885346915873390844564225446635470166284236913694953,811839078832275172954714642652136885346915873390844564225446635470166284236913694953,811839078832275172954714642652136885346915873390844564225446635470166284236913694953,811839078832275172954714642652136885346915873390844564225446635470166284236913694953,811839078832275172954714642652136885346915873390844564225446635470166284236913694953,811839078832275172954714642652136885346915873390844564225446635470166284236913694953,811839078832275172954714642652136885346915873390844564225446635470166284236913694953,811839078832275172954714642652136885346915873390844564225446635470166284236913694953,811839078832275172954714642652136885346915873390844564225446635470166284236913694953,811839078832275172954714642652136885346915873390844564225446635470166284236913694953,811839078832275172954714642652136885346915873390844564225446635470166284236913694953,811839078832275172954714642652136885346915873390844564225446635470166284236913694953,811839078832275172954714642652136885346915873390844564225446635470166284236913694953,811839078832275172954714642652136885346915873390844564225446635470166284236913694953,811839078832275172954714642652136885346915873390844564225446635470166284236913694953,811839078832275172954714642652136885346915873390844564225446635470166284236913694953,811839078832275172954714642652136885346915873390844564225446635470166284236913694953,811839078832275172954714642652136885346915873390844564225446635470166284236913694953,811839078832275172954714642652136885346915873390844564225446635470166284236913694953,811839078832275172954714642652136885346915873390844564225446635470166284236913694953,811839078832275172954714642652136885346915873390844564225446635470166284236913694953,811839078832275172954714642652136885346915873390844564225446635470166284236913694953,811839078832275172954714642652136885346915873390844564225446635470166284236913694953,811839078832275172954714642652136885346915873390844564225446635470166284236913694953,811839078832275172954714642652136885346915873390844564225446635470166284236913694953,811839078832275172954714642652136885346915873390844564225446635470166284236913694953,811839078832275172954714642652136885346915873390844564225446635470166284236913694953,811839078832275172954714642652136885346915873390844564225446635470166284236913694953,811839078832275172954714642652136885346915873390844564225446635470166284236913694953,811839078832275172954714642652136885346915873390844564225446635470166284236913694953</t>
  </si>
  <si>
    <t>-8.534581300787337,-8.217466040213374,-7.671694480639558,-6.941504656417324,-6.2903708260061775,-6.2372056031727166,-6.075441577977053,-6.073595593220228,-5.968886044736252,-5.772095168487148,-5.548564408246088,-5.437835054994198,-5.4086278058206565,-5.386821788797468,-5.276189524407744,-5.1097884121474415,-5.014389193669588,-4.9002595735679595,-4.64705499902518,-4.628910933195708,-4.517216844407632,-4.474678477270482,-4.367158739963521,-4.347588271120128,-4.254982407413783,-4.204613081835516,-4.129729858690854,-3.9890667161813287,-3.983230713397763,-3.9371951928757167,-3.835330425991924,-3.827409857453262,-3.8266236593381895,-3.7832170608281377,-3.7152779853808866,-3.6655572262007174,-3.649628119071199,-3.626486303741585,-3.6088167822824335,-3.437596417071758,-3.2607970962744,-3.226763356309766,-3.2017521081731095,-3.2005182825242993,-3.1963252500618218,-3.138686527052448,-3.1133816375016687,-3.035789568933032,-2.914672311681228,-2.9143514941078212,-2.823856628419134,-2.609132164065488,-2.4700161063556196,-2.4367036614149185,-2.4365606528783674,-2.380965489009821,-2.3318880146989356,-2.2940103266318137,-2.227194266660808,-2.1540785542368455,-2.0878528623041115,-2.075491282116865,-2.0164116689567244,-1.9741315135009092,-1.9627347640835222,-1.9206397370224313,-1.907746666171742,-1.85880045046893,-1.75900013474404,-1.7301941353701307,-1.6526243360597166,-1.6173236396430697,-1.6137986790163759,-1.485566796307469,-1.4817027931950744,-1.4604525413182834,-1.4552386703764697,-1.450074522948237,-1.448634984191966,-1.4374026202924537,-1.4116229581909314,-1.384213772456922,-1.293426231087595,-1.2917450218842725,-1.2805506821060173,-1.195443712919262,-1.1723079286028104,-1.1159089240686275,-1.0359275045137557,-1.019004406267535,-0.9923849722742641,-0.9619902377647018,-0.889566467264169,-0.8771627718711319,-0.8599597423284625,-0.8384119632022534,-0.7551822522977503,-0.754457950892354,-0.7297044115770548,-0.7090514983191187,-0.7076805608634775,-0.6964750805721363,-0.6766980153365786,-0.6684873697434146,-0.6425297249314696,-0.62114094141522,-0.5964855404014915,-0.596485540401491,-0.5705720833760206,-0.5401313748328919,-0.49388918198670395,-0.37295354805496617,-0.34511945025875573,-0.3255534757489438,-0.32473533802410026,-0.28394200219305143,-0.2569854274413251,-0.23754133754589093,-0.1956440143829463,-0.18475817983286513,-0.14325122086229738,-0.1432512208622965,-0.12025168989957453,-0.0865198183281724,-0.0703346771489714,-0.030787118754926623,-0.02744353987644052,0.03379749117648509,0.038316604746635494,0.03847898273482024,0.0442644246122256,0.1303431570977029,0.15172001810081248,0.19470538345191127,0.20859666714779931,0.23922085784682753,0.25937991713187414,0.3045519951295156,0.31038022496855605,0.35119551450612957,0.40385054533119974,0.40385054533120085,0.4081961019777818,0.40819610197778244,0.4106154718407666,0.4192576085461966,0.4417377584197183,0.5456612804163398,0.5728015801889507,0.5840419514149728,0.5932618432823188,0.6210595697390787,0.6445694884155091,0.7065205015775256,0.7065205015775288,0.7137545454148214,0.7137545454148216,0.7277244181097168,0.7376269970770817,0.7488408051933558,0.8109339655419112,0.8242573942465177,0.8497051221063637,0.8791473838302728,0.8797144903820553,0.8954758675354115,0.9023515569691454,1.0094053066613147,1.0094053066613151,1.0138222209305612,1.0138222209305616,1.0143578710309238,1.0469499524359906</t>
  </si>
  <si>
    <t>0.09599161148071289,0.33035802841186523,0.6428484916687012,1.2678296566009521,2.3169875144958496,2.8950955867767334,2.988842487335205,3.176335573196411,3.223210096359253,3.301332473754883,3.660696029663086,3.895063877105713,3.9888105392456055,4.254427433013916,4.301300764083862,4.3481738567352295,4.754410982131958,4.926282167434692,4.973154067993164,5.1918981075286865,5.332518815994263,5.64500880241394,5.832502841949463,5.957499742507935,6.051246404647827,6.098119497299194,6.551230430603027,6.769974231719971,7.26995849609375,7.441827774047852,7.4887003898620605,7.582447052001953,7.723067998886108,7.94181227684021,7.988685131072998,8.129305124282837,8.301175832748413,8.488670587539673,8.660539865493774,8.707412719726562,9.47301435470581,9.754255294799805,9.83237910270691,9.926124811172485,10.113618850708008,10.238614559173584,10.332362174987793,10.551105260848999,11.051090955734253,11.269833087921143,11.316706418991089,11.941691875457764,12.754161357879639,12.801034927368164,13.347892761230469,13.426014423370361,13.472888946533203,14.019747734069824,14.425983190536499,14.644726276397705,14.69160008430481,15.097838401794434,15.550948143005371,15.582197666168213,15.910312414169312,16.39467167854309,16.941529273986816,17.160272359848022,17.84775185585022,18.42585802078247,18.8320951461792,19.14458680152893,19.503949880599976,20.81640911102295,21.17577362060547,21.222646474838257,21.39451503753662,22.035119771957397,22.3944833278656,23.06633758544922,23.253833770751953,24.660038709640503,25.7850022315979,29.44113826751709,35.065961837768555,35.3315794467926,35.56594681739807,36.284674406051636,37.19089603424072,38.815845251083374,39.893940448760986,40.30017375946045,40.56579041481018,43.003215074539185,45.1750214099884,46.42498207092285,48.31554675102234,50.44048237800598,51.159207582473755,51.284204721450806,51.64356875419617,57.79962468147278,59.299577951431274,64.56503915786743,65.61188125610352,67.23682904243469,80.98640084266663,83.92380785942078,87.06433582305908,89.09552001953125,106.07936429977417,106.87621402740479,133.57850289344788,134.15660977363586,137.31276106834412,139.65643692016602,142.53134727478027,150.34360313415527,154.57784414291382,157.01526832580566,162.09323501586914,166.468097448349,169.26488542556763,174.7178385257721,179.98329997062683,187.79555535316467,197.74836897850037,199.96704864501953,201.09201335906982,201.76386857032776,208.87301969528198,209.59174704551697,216.02904605865479,223.37256598472595,232.6535246372223,233.73161697387695,235.4971854686737,236.65340042114258,240.52827906608582,241.9657335281372,244.59065055847168,250.76233339309692,250.9810767173767,252.1997892856598,252.8716425895691,255.52780842781067,255.57468152046204,264.96501326560974,276.48027777671814,278.2458481788635,338.43146276474,343.29068517684937,367.9617884159088,374.86782217025757,389.3673686981201,412.5228934288025,440.44389295578003,483.03631138801575,507.90308690071106,514.4341323375702,533.2304208278656,539.8552122116089,573.057345867157,575.135404586792,583.0570328235626,584.5413691997528,587.5256416797638,591.6036388874054,618.7746639251709,739.3822107315063,843.9726865291595,857.4566383361816,865.7220056056976</t>
  </si>
  <si>
    <t>1,5,12,26,49,62,64,68,69,71,79,84,86,92,93,94,103,107,108,113,116,123,127,130,132,133,143,148,159,163,164,166,169,174,175,178,182,186,190,191,208,214,216,218,222,225,227,232,243,248,249,263,281,282,294,296,297,309,318,323,324,333,343,344,351,362,374,379,394,407,416,423,431,460,468,469,473,487,495,510,514,545,570,651,776,782,787,803,823,859,883,892,898,952,1000,1028,1070,1117,1133,1136,1144,1278,1311,1428,1451,1487,1792,1857,1927,1972,2349,2367,2960,2973,3043,3095,3159,3332,3426,3480,3593,3690,3752,3873,3990,4159,4379,4428,4453,4468,4625,4641,4784,4947,5153,5177,5216,5242,5328,5360,5418,5555,5560,5587,5602,5661,5662,5870,6126,6165,7501,7609,8157,8310,8631,9146,9765,10709,11260,11405,11820,11967,12704,12750,12926,12958,13024,13115,13717,16383,18705,19004,19187</t>
  </si>
  <si>
    <t>0110101011111011011010110001111111011001001101100010011001011000100001010000100110100000111110101010010101000111010001000000101111010100011010000000101010100111110000001001000110010111001111100011111000001001101111111000110000010001101110111011100111010111011101001101100011101001</t>
  </si>
  <si>
    <t>12:23.6</t>
  </si>
  <si>
    <t>27:30.2</t>
  </si>
  <si>
    <t>1.0505835417359257,1.0505835417359257,1.0505835417359257,1.0505835417359257,1.0505835417359257,1.0505835417359257,1.0505835417359257,1.0505835417359257,1.0505835417359257,1.0505835417359257,1.0505835417359257,1.0505835417359257,1.0505835417359257,1.0505835417359257,1.0505835417359257,1.0505835417359257,1.0505835417359257,1.0505835417359257,1.0505835417359257,1.0505835417359257,1.0505835417359257,1.0505835417359257,1.0505835417359257,1.0505835417359257,1.0505835417359257,1.0505835417359257,1.0505835417359257,1.0505835417359257,1.0505835417359257,1.0505835417359257</t>
  </si>
  <si>
    <t>546235642314809459107612255912846350547420592014287942355352911557161379671975454363,546235642314809459107612255912846350547420592014287942355352911557161379671975454363,546235642314809459107612255912846350547420592014287942355352911557161379671975454363,546235642314809459107612255912846350547420592014287942355352911557161379671975454363,546235642314809459107612255912846350547420592014287942355352911557161379671975454363,546235642314809459107612255912846350547420592014287942355352911557161379671975454363,546235642314809459107612255912846350547420592014287942355352911557161379671975454363,546235642314809459107612255912846350547420592014287942355352911557161379671975454363,546235642314809459107612255912846350547420592014287942355352911557161379671975454363,546235642314809459107612255912846350547420592014287942355352911557161379671975454363,546235642314809459107612255912846350547420592014287942355352911557161379671975454363,546235642314809459107612255912846350547420592014287942355352911557161379671975454363,546235642314809459107612255912846350547420592014287942355352911557161379671975454363,546235642314809459107612255912846350547420592014287942355352911557161379671975454363,546235642314809459107612255912846350547420592014287942355352911557161379671975454363,546235642314809459107612255912846350547420592014287942355352911557161379671975454363,546235642314809459107612255912846350547420592014287942355352911557161379671975454363,546235642314809459107612255912846350547420592014287942355352911557161379671975454363,546235642314809459107612255912846350547420592014287942355352911557161379671975454363,546235642314809459107612255912846350547420592014287942355352911557161379671975454363,546235642314809459107612255912846350547420592014287942355352911557161379671975454363,546235642314809459107612255912846350547420592014287942355352911557161379671975454363,546235642314809459107612255912846350547420592014287942355352911557161379671975454363,546235642314809459107612255912846350547420592014287942355352911557161379671975454363,546235642314809459107612255912846350547420592014287942355352911557161379671975454363,546235642314809459107612255912846350547420592014287942355352911557161379671975454363,546235642314809459107612255912846350547420592014287942355352911557161379671975454363,546235642314809459107612255912846350547420592014287942355352911557161379671975454363,546235642314809459107612255912846350547420592014287942355352911557161379671975454363,546235642314809459107612255912846350547420592014287942355352911557161379671975454363</t>
  </si>
  <si>
    <t>-7.345862778916965,-6.983492764558127,-6.778289072778934,-6.700385285621886,-6.633194672343121,-6.623342012277043,-6.476300570763055,-6.236594993297396,-6.075775810084747,-5.920774880406582,-5.698040246578662,-5.590385163339115,-5.48228984952105,-5.326598756047841,-5.3225848211056785,-5.152318473360327,-5.102144943882153,-5.067524017375463,-5.0614055042953545,-5.039079568294116,-4.847923136626684,-4.782930696494535,-4.454572041218901,-4.451893591078782,-4.355143163506925,-4.293519164473206,-4.125437150160557,-4.115923736233368,-3.939333570152254,-3.7218738751847265,-3.3806663122568708,-3.348438372603791,-3.316326464733502,-3.1722992845220315,-3.1299906215760194,-3.1076261423653166,-3.002531821390038,-2.9654785293735477,-2.909350783959376,-2.8735575534508007,-2.8306711296870803,-2.828181007281165,-2.8051012271099363,-2.716109883204247,-2.6325258885015796,-2.589544909482606,-2.555083613416701,-2.5330001507091313,-2.504064559030463,-2.4910674662269177,-2.29743601344244,-2.2955698008137606,-2.294404900201829,-2.2617839058888505,-2.2102313467749273,-2.156425990579609,-2.1500014027351235,-2.12752353674667,-2.076092146739806,-1.9648130366417798,-1.8790109330851061,-1.8741594294391124,-1.826815026335457,-1.793238228962996,-1.7409803641084773,-1.7219917044178128,-1.5123193548258373,-1.475594799702715,-1.4536678364255622,-1.429866617117808,-1.3497859329946689,-1.3054746269680997,-1.2687580221243178,-1.2269827198609646,-1.2110505749601088,-1.2055010356582803,-1.1297318139643662,-1.0922443640592463,-1.08869197726828,-1.0669861995182737,-1.0447482567471214,-1.0409824279941153,-1.0231177294633569,-0.884806731957855,-0.8474062546850367,-0.7857238658767527,-0.6990878669593144,-0.6741534523669347,-0.6207233595947197,-0.5827620911868217,-0.5593575521116265,-0.5443507610947903,-0.513227061739709,-0.3966803529956726,-0.3966803529956725,-0.3357495586966947,-0.3352990236800649,-0.2923417366014065,-0.22809490918734504,-0.21338377704077066,-0.2096340551417677,-0.16402504437002324,-0.1395232664461237,-0.09635054157529355,-0.08778721701621112,-0.010474930438948885,0.04022937505836749,0.05600995505910772,0.0603709761417045,0.064633693468348,0.07538277570641971,0.08207924876820791,0.09706244290829832,0.13097645085577703,0.18338582781305998,0.19031886111480206,0.23187068198374863,0.24026226813954793,0.2660908388303785,0.2663777905294553,0.292464483305733,0.2924986696155878,0.30986652712763885,0.3191465677658477,0.32331907940699045,0.32614138284879457,0.343161740780998,0.3521353258129821,0.38171244939552296,0.39067027089730966,0.39130552941130836,0.391305529411309,0.4169791324777561,0.4312008879485997,0.4374258489985109,0.45014129027757344,0.4501412902775741,0.4516132793010072,0.5260787374983772,0.5273629620924003,0.5392633156603464,0.5533674466278019,0.5554392129958805,0.5691670701940611,0.5958957395890744,0.6400836301047392,0.6528138015551036,0.7246198435613852,0.7296444101534924,0.7626462897242676,0.780972829323543,0.7912508775784542,0.8159380425099735,0.8236865866009988,0.901372309877696,0.9223063052891004,0.960780881088628,0.9862113241151553,1.044230032348919,1.0505835417359253,1.0505835417359257</t>
  </si>
  <si>
    <t>0.0969703197479248,0.26884031295776367,1.9094138145446777,1.9562876224517822,2.0031609535217285,2.0500354766845703,2.0969078540802,2.362525701522827,2.677280902862549,3.03664493560791,3.364760160446167,3.6772515773773193,3.9897401332855225,4.130361557006836,4.442852020263672,4.536598443984985,4.989709854125977,5.17720365524292,5.224076986312866,5.677187919616699,6.036552429199219,6.349040985107422,6.442790508270264,7.020895957946777,7.286512136459351,7.333385229110718,7.567753076553345,8.067737102508545,8.208357572555542,8.520848512649536,9.145829200744629,9.958308219909668,10.005176305770874,10.192670345306396,10.411413431167603,10.91139817237854,11.052019357681274,11.67699909210205,11.86449408531189,12.083237409591675,12.130110740661621,12.31760549545288,12.442600965499878,12.536348104476929,13.036331415176392,13.083206176757812,13.442569732666016,13.583190202713013,13.6300630569458,13.942553043365479,14.161297082901001,15.83311915397644,15.92686676979065,17.145578622817993,17.426820039749146,17.45806884765625,17.958052158355713,18.098673820495605,18.504910469055176,18.59865689277649,19.14551591873169,19.864242792129517,20.09861135482788,20.223607301712036,20.64546775817871,20.67671823501587,20.9579598903656,22.59853172302246,22.739153623580933,23.317261695861816,24.53597116470337,24.770339250564575,26.035925149917603,26.34841561317444,26.58278250694275,27.03589415550232,27.348384141921997,27.582751989364624,28.113985061645508,28.348352193832397,28.395225524902344,28.754588842391968,30.73890209197998,30.879523754119873,31.33263325691223,32.14510917663574,32.95758247375488,33.69193506240845,33.723182916641235,34.457536697387695,37.129327058792114,37.754308462142944,38.94176983833313,39.254260301589966,41.37919497489929,42.097922563552856,45.22282433509827,46.410287618637085,47.22276163101196,54.2694149017334,57.034953594207764,57.17557454109192,58.17554330825806,59.30050873756409,61.17544984817505,63.75349450111389,65.59718632698059,67.1752622127533,73.0188295841217,74.14379382133484,74.59690356254578,75.1437623500824,76.3156008720398,80.53421759605408,87.8308653831482,95.14313626289368,115.50187349319458,121.15794658660889,123.610995054245,124.32972192764282,130.14204025268555,145.90717148780823,174.66621088981628,179.4785614013672,195.50930881500244,197.94673132896423,204.79026794433594,214.13372468948364,214.5087125301361,214.68058323860168,220.18041110038757,238.46108841896057,260.66760659217834,270.6672933101654,281.07321882247925,282.651296377182,307.41614389419556,308.6817293167114,314.40030002593994,339.0245280265808,348.14924335479736,362.0238084793091,363.02377700805664,379.72637844085693,384.28873658180237,408.6317238807678,410.3972930908203,412.92846488952637,425.459321975708,438.83390259742737,478.3589835166931,507.5611963272095,513.5766305923462,547.7474360466003,632.8105273246765,718.776585817337,767.1031970977783,793.274252653122,840.1634094715118,867.1625638008118,890.9339587688446</t>
  </si>
  <si>
    <t>1,4,40,41,42,43,44,50,57,65,72,79,86,89,96,98,108,112,113,123,131,138,140,153,159,160,165,176,179,186,200,218,219,223,228,239,242,256,260,265,266,270,273,275,286,287,295,298,299,306,311,348,350,377,383,384,395,398,407,409,421,437,442,445,454,455,461,497,500,513,540,545,573,580,585,595,602,607,619,624,625,633,677,680,690,708,726,742,743,759,818,832,858,865,912,928,997,1023,1041,1196,1257,1260,1282,1307,1348,1405,1446,1481,1610,1635,1645,1657,1683,1776,1937,2098,2548,2673,2727,2743,2871,3219,3853,3959,4313,4367,4518,4724,4732,4736,4857,5260,5752,5972,6201,6236,6781,6809,6935,7480,7682,7988,8010,8378,8479,9016,9055,9111,9387,9682,10558,11202,11335,12088,13969,15862,16929,17505,18540,19137,19661</t>
  </si>
  <si>
    <t>0100011111111011010001110001001111101100101110110000111101110000100101000100010010111000111110001110111111110001010010000000100010100001001001000101100101111011111101101010111101010000000000010101100011011100100111000011100011011111000010000011101111101110000001001110011010011011</t>
  </si>
  <si>
    <t>56:55.4</t>
  </si>
  <si>
    <t>12:00.1</t>
  </si>
  <si>
    <t>1.0885828773244668,1.0885828773244668,1.0885828773244668,1.0885828773244668,1.0885828773244668,1.0885828773244668,1.0885828773244668,1.0885828773244668,1.0885828773244668,1.0885828773244668,1.0885828773244668,1.0885828773244668,1.0885828773244668,1.0885828773244668,1.0885828773244668,1.0885828773244668,1.0885828773244668,1.0885828773244668,1.0885828773244668,1.0885828773244668,1.0885828773244668,1.0885828773244668,1.0885828773244668,1.0885828773244668,1.0885828773244668,1.0885828773244668,1.0885828773244668,1.0885828773244668,1.0885828773244668,1.0885828773244668</t>
  </si>
  <si>
    <t>575165774767306764498557487304507147442775989454512645766111971402812657239731507873,575165774767306764498557487304507147442775989454512645766111971402812657239731507873,575165774767306764498557487304507147442775989454512645766111971402812657239731507873,575165774767306764498557487304507147442775989454512645766111971402812657239731507873,575165774767306764498557487304507147442775989454512645766111971402812657239731507873,575165774767306764498557487304507147442775989454512645766111971402812657239731507873,575165774767306764498557487304507147442775989454512645766111971402812657239731507873,575165774767306764498557487304507147442775989454512645766111971402812657239731507873,575165774767306764498557487304507147442775989454512645766111971402812657239731507873,575165774767306764498557487304507147442775989454512645766111971402812657239731507873,575165774767306764498557487304507147442775989454512645766111971402812657239731507873,575165774767306764498557487304507147442775989454512645766111971402812657239731507873,575165774767306764498557487304507147442775989454512645766111971402812657239731507873,575165774767306764498557487304507147442775989454512645766111971402812657239731507873,575165774767306764498557487304507147442775989454512645766111971402812657239731507873,575165774767306764498557487304507147442775989454512645766111971402812657239731507873,575165774767306764498557487304507147442775989454512645766111971402812657239731507873,575165774767306764498557487304507147442775989454512645766111971402812657239731507873,575165774767306764498557487304507147442775989454512645766111971402812657239731507873,575165774767306764498557487304507147442775989454512645766111971402812657239731507873,575165774767306764498557487304507147442775989454512645766111971402812657239731507873,575165774767306764498557487304507147442775989454512645766111971402812657239731507873,575165774767306764498557487304507147442775989454512645766111971402812657239731507873,575165774767306764498557487304507147442775989454512645766111971402812657239731507873,575165774767306764498557487304507147442775989454512645766111971402812657239731507873,575165774767306764498557487304507147442775989454512645766111971402812657239731507873,575165774767306764498557487304507147442775989454512645766111971402812657239731507873,575165774767306764498557487304507147442775989454512645766111971402812657239731507873,575165774767306764498557487304507147442775989454512645766111971402812657239731507873,575165774767306764498557487304507147442775989454512645766111971402812657239731507873</t>
  </si>
  <si>
    <t>-7.315189054649277,-7.169236641424928,-7.156784340306911,-7.01619299766095,-6.4145661991861695,-6.361035426003595,-6.029310909089304,-5.7670791606430685,-5.742809385164426,-5.70648275201008,-5.59623486595569,-5.531908836103177,-5.344574238194017,-4.845486125951271,-4.528391525419063,-4.458228473791366,-4.287219944399541,-4.2348357606154465,-4.193472074259243,-4.11515139011123,-4.08685162053815,-4.036488415326672,-3.9923155402973967,-3.885355371072242,-3.841092769034129,-3.8377011170175197,-3.8192697107883578,-3.789531975850664,-3.712317178586108,-3.5237482272620735,-3.478065816540302,-3.405721846506399,-3.3768996088309167,-3.2733073553962746,-3.258402766555356,-3.1572573811926405,-3.1419541195767158,-2.9590292715072644,-2.72809340267231,-2.621959955729022,-2.6104412419349288,-2.575092901538794,-2.563574432417733,-2.536150654131421,-2.5322066044426754,-2.496472278714247,-2.4353811408806836,-2.400786233405314,-2.3899000455468924,-2.3872348616614665,-2.3762356533101183,-2.34250254392276,-2.2545727340006003,-2.2340178675447624,-2.0659683560666857,-2.0181932990036633,-1.9643784455502573,-1.9613563396499896,-1.8191951717084132,-1.7096284277107736,-1.6837378585991423,-1.6749199457925892,-1.620932210376088,-1.5945411634463829,-1.58143083638908,-1.4381697547855243,-1.3689314940278683,-1.3567297586532772,-1.3386724619894965,-1.3213452232171594,-1.2573185529481632,-1.214454446083474,-1.1779964373650518,-1.17584768595772,-1.0960658111677772,-0.9948416395884105,-0.9727166325584999,-0.9433856889953811,-0.9036934260952283,-0.8343367277738429,-0.8096238691056517,-0.7801982916102891,-0.7275934845783999,-0.725710471598777,-0.6609834673154219,-0.6520312392210806,-0.5964950602172828,-0.5576414665075557,-0.5459293680937365,-0.48843065251051077,-0.4688258092533635,-0.4118415553473005,-0.3566149659290604,-0.3534975127071436,-0.32284808108714647,-0.14507090423593133,-0.07755484761916959,-0.04540505943947232,0.01732024281001654,0.0377192771896834,0.037719277189684014,0.06327994406390272,0.06544733272609238,0.07438435200459789,0.10970674219200588,0.13893167891733663,0.19420131136178997,0.20375044707540166,0.23001308239671786,0.2750495058115856,0.28395376464956645,0.32535004644799004,0.34597656500721985,0.38233417859858,0.3858182958154599,0.40036825233914963,0.42596173053595376,0.4316647449259909,0.43686598110587194,0.44809104613855194,0.4661705996403984,0.507614660668637,0.5347826812062357,0.5444167410095991,0.5449069512266036,0.5449069512266038,0.5971165897815607,0.6368851314191779,0.6646822075695663,0.6671846300276867,0.6722650508483146,0.6747674731284431,0.6750368344607203,0.6883388707504472,0.7145012578706142,0.7174214063321905,0.7457677719997639,0.7457677719997656,0.7459424228247411,0.7490950537484312,0.7721949508116237,0.7996740434153277,0.8090396593305516,0.819030673071365,0.8275121436049706,0.9429551080135401,0.9429551080135417,0.9716308628111349,0.9789137888792683,0.9976400156738403,1.0159439567108626,1.088517695863347,1.0885828773244668</t>
  </si>
  <si>
    <t>0.097137451171875,0.5658750534057617,0.6127469539642334,1.0971062183380127,1.643963098526001,1.8627064228057861,2.550185203552246,2.86495041847229,3.005571126937866,3.1305673122406006,3.3649344444274902,3.458682060241699,3.771171808242798,3.8180460929870605,4.3961522579193115,4.489899396896362,4.630518913269043,5.083630800247192,5.396120309829712,5.442994594573975,5.708611249923706,5.755484104156494,5.802358627319336,6.067974328994751,6.114848852157593,6.474212408065796,6.833575248718262,6.8804497718811035,7.161692380905151,7.521054267883301,7.739796876907349,8.3804030418396,8.92725944519043,9.05225682258606,9.411619186401367,9.72966742515564,9.870296716690063,9.964036226272583,10.089032411575317,10.276525735855103,10.542142629623413,10.901506423950195,11.713982582092285,12.307713031768799,13.448302507400513,13.4795503616333,13.854538440704346,14.213903665542603,14.620139598846436,14.667013168334961,15.166998386383057,15.838852405548096,16.510706424713135,17.010690689086914,18.276275634765625,19.18249773979187,19.994971990585327,20.401209592819214,20.760574102401733,21.713667392730713,22.166778326034546,22.38552212715149,23.604233264923096,25.182309865951538,25.635419607162476,26.213526487350464,26.947879552841187,27.52598738670349,27.979096174240112,28.119717121124268,28.291587591171265,31.244618892669678,31.932097673416138,34.22890067100525,35.18199563026428,37.07256269454956,37.572545528411865,39.65060567855835,40.916192293167114,41.91615962982178,44.041094064712524,44.08796787261963,47.65035533905029,49.10343599319458,50.49401640892029,51.40023899078369,53.118935108184814,54.96262717247009,55.821975231170654,56.41570568084717,56.55632734298706,58.99375009536743,60.243714809417725,60.837443113327026,60.88431692123413,64.4467043876648,77.27442717552185,78.08690285682678,79.77434945106506,89.1178081035614,95.21136665344238,97.66441535949707,104.77356624603271,109.66403865814209,119.67934918403625,127.75722169876099,141.9130289554596,143.6942229270935,153.56891322135925,159.36560773849487,162.89674735069275,188.19290161132812,190.09909057617188,193.52085876464844,223.19180488586426,254.3470799922943,269.06536769866943,291.29904651641846,292.97087001800537,293.8614675998688,295.1739275455475,298.25195503234863,301.4081060886383,307.3297984600067,313.3764810562134,314.5639445781708,319.20442390441895,326.3916997909546,331.06342792510986,367.9216482639313,368.10914182662964,368.9216163158417,410.9984247684479,424.747994184494,440.16938495635986,459.4187819957733,498.02694940567017,513.932701587677,544.6973624229431,547.6816432476044,619.5075209140778,633.4289581775665,643.1317803859711,665.1935892105103,699.692507982254,707.1922733783722,711.5358891487122,723.2698955535889,734.6601631641388,764.4092316627502,800.2236754894257,815.8169374465942,869.9402422904968</t>
  </si>
  <si>
    <t>1,10,11,22,34,39,54,61,64,67,72,74,81,82,95,97,100,110,117,118,124,125,126,132,133,141,149,150,156,164,169,183,195,198,206,213,216,218,221,225,231,239,257,270,295,296,304,312,321,322,333,348,363,374,402,422,440,449,457,478,488,493,520,555,565,578,594,607,617,620,624,689,704,754,775,817,828,874,902,924,971,972,1051,1083,1114,1134,1172,1213,1232,1245,1248,1302,1330,1343,1344,1423,1707,1725,1762,1969,2104,2158,2316,2424,2646,2824,3137,3177,3397,3525,3603,4160,4202,4278,4935,5625,5950,6442,6479,6499,6528,6596,6666,6797,6931,6957,7060,7219,7322,8137,8141,8159,9090,9394,9735,10161,11015,11367,12047,12113,13700,14008,14223,14711,15474,15640,15736,15996,16248,16905,17697,18042,19239</t>
  </si>
  <si>
    <t>0100101111001011001111001001001111111000100101110100111100111100110000000010000000100000101010101010100000101100010101010100110111000010100010110111001011110010110100111110011110011101001001110000101110011011001110111001110111000111111110100110111010110101010000001001001010100001</t>
  </si>
  <si>
    <t>57:16.6</t>
  </si>
  <si>
    <t>12:21.9</t>
  </si>
  <si>
    <t>1.2680170747260266,1.2680170747260266,1.2680170747260266,1.2680170747260266,1.2680170747260266,1.2680170747260266,1.2680170747260266,1.2680170747260266,1.2680170747260266,1.2680170747260266,1.2680170747260266,1.2680170747260266,1.2680170747260266,1.2680170747260266,1.2680170747260266,1.2680170747260266,1.2680170747260266,1.2680170747260266,1.2680170747260266,1.2680170747260266,1.2680170747260266,1.2680170747260266,1.2680170747260266,1.2680170747260266,1.2680170747260266,1.2680170747260266,1.2680170747260266,1.2680170747260266,1.2680170747260266,1.2680170747260266</t>
  </si>
  <si>
    <t>838339077230756920324461276277477970982904091214592037948426900330380674147480302283,838339077230756920324461276277477970982904091214592037948426900330380674147480302283,838339077230756920324461276277477970982904091214592037948426900330380674147480302283,838339077230756920324461276277477970982904091214592037948426900330380674147480302283,838339077230756920324461276277477970982904091214592037948426900330380674147480302283,838339077230756920324461276277477970982904091214592037948426900330380674147480302283,838339077230756920324461276277477970982904091214592037948426900330380674147480302283,838339077230756920324461276277477970982904091214592037948426900330380674147480302283,838339077230756920324461276277477970982904091214592037948426900330380674147480302283,838339077230756920324461276277477970982904091214592037948426900330380674147480302283,838339077230756920324461276277477970982904091214592037948426900330380674147480302283,838339077230756920324461276277477970982904091214592037948426900330380674147480302283,838339077230756920324461276277477970982904091214592037948426900330380674147480302283,838339077230756920324461276277477970982904091214592037948426900330380674147480302283,838339077230756920324461276277477970982904091214592037948426900330380674147480302283,838339077230756920324461276277477970982904091214592037948426900330380674147480302283,838339077230756920324461276277477970982904091214592037948426900330380674147480302283,838339077230756920324461276277477970982904091214592037948426900330380674147480302283,838339077230756920324461276277477970982904091214592037948426900330380674147480302283,838339077230756920324461276277477970982904091214592037948426900330380674147480302283,838339077230756920324461276277477970982904091214592037948426900330380674147480302283,838339077230756920324461276277477970982904091214592037948426900330380674147480302283,838339077230756920324461276277477970982904091214592037948426900330380674147480302283,838339077230756920324461276277477970982904091214592037948426900330380674147480302283,838339077230756920324461276277477970982904091214592037948426900330380674147480302283,838339077230756920324461276277477970982904091214592037948426900330380674147480302283,838339077230756920324461276277477970982904091214592037948426900330380674147480302283,838339077230756920324461276277477970982904091214592037948426900330380674147480302283,838339077230756920324461276277477970982904091214592037948426900330380674147480302283,838339077230756920324461276277477970982904091214592037948426900330380674147480302283</t>
  </si>
  <si>
    <t>-8.423418344041924,-8.140478238553204,-7.8117350836515245,-7.330042499033183,-6.364264820108837,-6.2788057098834145,-6.223409288042213,-6.093534780083707,-5.973708377333533,-5.844818090001434,-5.726460410778151,-5.724172894125234,-5.709362010036624,-5.69596128985178,-5.384686937554386,-5.216136332387169,-5.184226526895836,-5.0103289229761145,-4.933482826817477,-4.8990021088984985,-4.841417424465838,-4.77943736922417,-4.730064271934018,-4.586142891848602,-4.530576898511318,-4.375517981607718,-4.154975131822895,-4.120387238211891,-4.043210301283006,-4.031502152158907,-3.9777114552404162,-3.8981933213522275,-3.7610867094882936,-3.631976776172928,-3.556896278260305,-3.327362780585601,-3.225502562777303,-3.1843839348500023,-3.166743527392841,-3.123829679698088,-3.1022526611640804,-3.0206395087185416,-3.0139558548434304,-2.9509264205188175,-2.8976043276457166,-2.865931607932155,-2.851395704831066,-2.8057116611646844,-2.785558194570391,-2.77334030742688,-2.7704456197364564,-2.741400770591148,-2.6574799613401203,-2.6170633184822845,-2.5857070052593705,-2.5541243432926475,-2.5350083722428365,-2.4386050112758557,-2.433108157484387,-2.4140747009918724,-2.360171588497742,-2.33192567818433,-2.2709597706977354,-2.1932487641599474,-2.068741612133691,-2.0205616009139007,-1.9700649627197293,-1.9448731904401142,-1.9274663544951578,-1.9008893510953362,-1.8834722843865137,-1.8638020984410086,-1.8355709034177943,-1.8246068104190099,-1.7946807297660243,-1.7254006015922538,-1.7144940967437816,-1.693170249878492,-1.5834634356992623,-1.5378353044003545,-1.5294418510990428,-1.4582416981116977,-1.4467009550788452,-1.372845178501315,-1.329675913549981,-1.2603041165924047,-1.2300389225868227,-1.1394782095218847,-1.0800455007834413,-1.0142594179498732,-0.9332511637647133,-0.8977696109374373,-0.7944768777653831,-0.7324446936167117,-0.7324446936167114,-0.7260285418756062,-0.725398672311527,-0.7148974653805167,-0.7002028129350575,-0.6830505494415648,-0.5109103619509212,-0.5042413400690977,-0.48970661175536356,-0.48497821749545855,-0.4771191552614251,-0.472329696208356,-0.46994532630647434,-0.44819694934155263,-0.3829970909506278,-0.33878261572175583,-0.27496391539205056,-0.1962828222991357,-0.14971913710868995,-0.07961627367260085,-0.026141633246317797,0.03302421871980188,0.03302421871980227,0.06552429903811308,0.06552429903811374,0.0848113603673859,0.09260302161393882,0.14806332287812546,0.18148892929979588,0.2198251399192868,0.22175246742640975,0.22676194147688644,0.27912335684710554,0.29921628088547536,0.324160497302437,0.32907819908345937,0.3516672260976358,0.4109191051609819,0.4151567551724036,0.42900507446562064,0.4338967693362436,0.47403425278997635,0.4957666355901722,0.49728241201107826,0.5221883209951241,0.543380972000732,0.6184980780582914,0.6369068412214947,0.7168175702089099,0.7214888884403879,0.7268135218282881,0.7288542044239419,0.7311919703149169,0.8728267798418247,0.8777540361786319,0.8777540361786328,0.8973606626770407,0.9677649080456294,0.9741505359631848,1.0195317436737201,1.0420385271187151,1.0420385271187163,1.0692909292351649,1.0748829486462406,1.1150199727078667,1.1502482412112214,1.1506968179463595,1.1541901452435344,1.1644587664721453,1.1674207686454363,1.1707814350558388,1.1707814350558394,1.1904088268406352,1.2057705684354372,1.2680170747260253,1.2680170747260266</t>
  </si>
  <si>
    <t>0.09602570533752441,0.5335114002227783,0.674130916595459,1.080368995666504,1.7209749221801758,3.473222494125366,3.5200963020324707,3.7075891494750977,3.7544636726379395,3.848210573196411,4.395067930221558,4.520063877105713,4.566938400268555,4.9263012409210205,5.066922903060913,5.738775730133057,5.973143577575684,6.066891431808472,6.113764762878418,6.3325066566467285,6.426254987716675,6.551250219345093,6.816866636276245,6.863742828369141,7.0981152057647705,7.144982576370239,7.816835403442383,8.129325866699219,9.223042726516724,9.26991605758667,9.316789627075195,9.488659143447876,9.723026514053345,9.941769123077393,10.035517454147339,10.160514116287231,10.3480064868927,10.894865274429321,10.941738605499268,11.113607406616211,11.394848585128784,11.61359167098999,11.754212379455566,11.847959756851196,12.379194021224976,12.519814252853394,12.879177331924438,12.926051616668701,13.551031827926636,13.644779205322266,13.691652774810791,13.91039514541626,14.004141807556152,14.410380125045776,14.597874164581299,15.316602945327759,15.988454818725586,16.44156551361084,16.535313606262207,16.800929307937622,17.300915002822876,18.191511392593384,18.66024684906006,18.972736120224,19.285227298736572,19.87895894050598,20.097702264785767,20.55082058906555,20.95704984664917,21.097670555114746,21.519532918930054,21.660151958465576,21.73827576637268,22.019515991210938,22.597623825073242,22.64449715614319,22.8788640499115,22.972611904144287,23.23822855949402,24.003828763961792,24.050703525543213,24.456939697265625,25.535030603408813,25.816272258758545,26.347505569458008,26.98811173439026,28.206823110580444,28.784929990768433,30.222384691238403,31.128605842590332,31.581717491149902,32.847302198410034,34.565999269485474,35.37847399711609,35.55034255981445,36.503438234329224,37.17529225349426,37.48778176307678,41.11267018318176,41.253289461135864,41.831395387649536,41.97201585769653,42.878238916397095,45.28441572189331,45.61252784729004,46.549997329711914,47.721837520599365,47.89370608329773,48.44056439399719,52.69043254852295,53.36228537559509,54.04976677894592,56.14344835281372,58.14338445663452,59.19022822380066,62.362003803253174,64.75255298614502,64.84629940986633,65.87751889228821,66.14313435554504,67.28372406959534,72.61168265342712,72.70542883872986,74.03351354598999,79.81458187103271,81.98638939857483,83.18947649002075,86.5956199169159,104.6575539112091,108.2980649471283,108.79804825782776,109.51677703857422,111.5479633808136,126.46937108039856,131.25047159194946,133.18790984153748,134.00038504600525,135.04722619056702,138.29712629318237,146.3593726158142,149.06241297721863,164.4672966003418,167.49845170974731,169.24839663505554,171.32645845413208,172.5920431613922,176.52941966056824,176.8419098854065,200.93490409851074,201.6692578792572,202.26298809051514,214.3719847202301,220.3249225616455,231.7151916027069,232.8870289325714,249.83962297439575,269.94836950302124,285.8541204929352,341.1492648124695,343.43044352531433,386.50721859931946,389.03839015960693,400.83489513397217,425.41225147247314,494.6600821018219,505.1753785610199,550.7052028179169,628.1246528625488,663.9047832489014,707.6221642494202</t>
  </si>
  <si>
    <t>1,10,13,22,36,75,76,80,81,83,95,98,99,107,110,125,130,132,133,138,140,143,149,150,155,156,171,178,202,203,204,208,213,218,220,223,227,239,240,244,250,255,258,260,272,275,283,284,298,300,301,306,308,317,321,337,352,362,364,370,381,401,411,418,425,438,443,453,462,465,474,477,479,485,498,499,504,506,512,529,530,539,563,569,581,595,622,635,667,687,697,725,763,781,785,806,821,828,908,911,924,927,947,1000,1007,1028,1054,1058,1070,1164,1179,1194,1240,1284,1307,1377,1430,1432,1455,1461,1486,1604,1606,1635,1763,1811,1838,1913,2313,2394,2405,2421,2466,2796,2902,2945,2963,2986,3058,3236,3296,3638,3705,3744,3789,3817,3904,3911,4443,4459,4472,4740,4872,5123,5149,5523,5968,6318,7540,7590,8546,8602,8863,9406,10937,11170,12178,13886,14675,15642</t>
  </si>
  <si>
    <t>0110111001111001011001011001001111001001000101110100111101111011011010000000001011000100111010111110101011000011011011001110100101010010011010110100000011111110110001111001000000010001011011010101110010001001011110100111010110001101010000100010101110000011001001001111001011001011</t>
  </si>
  <si>
    <t>43:00.8</t>
  </si>
  <si>
    <t>58:05.7</t>
  </si>
  <si>
    <t>0.6981097398554621,0.6962131996093801,0.6962131996093801,0.6962131996093801,0.6962131996093801,0.6962131996093801,0.6962131996093801,0.6962131996093801,0.6962131996093801,0.6962131996093801,0.6962131996093801,0.6962131996093801,0.6962131996093801,0.6962131996093801,0.6962131996093801,0.6962131996093801,0.6962131996093801,0.6962131996093801,0.6962131996093801,0.6962131996093801,0.6962131996093801,0.6962131996093801,0.6962131996093801,0.6962131996093801,0.6962131996093801,0.6962131996093801,0.6962131996093801,0.6962131996093801,0.6962131996093801,0.6962131996093801</t>
  </si>
  <si>
    <t>346040616952390772764150707043428838437546707790931412417048179906636743921303863178,346036911605535178645897152771908560424495403151422132201408520915618914648406671242,346036911605535178645897152771908560424495403151422132201408520915618914648406671242,346036911605535178645897152771908560424495403151422132201408520915618914648406671242,346036911605535178645897152771908560424495403151422132201408520915618914648406671242,346036911605535178645897152771908560424495403151422132201408520915618914648406671242,346036911605535178645897152771908560424495403151422132201408520915618914648406671242,346036911605535178645897152771908560424495403151422132201408520915618914648406671242,346036911605535178645897152771908560424495403151422132201408520915618914648406671242,346036911605535178645897152771908560424495403151422132201408520915618914648406671242,346036911605535178645897152771908560424495403151422132201408520915618914648406671242,346036911605535178645897152771908560424495403151422132201408520915618914648406671242,346036911605535178645897152771908560424495403151422132201408520915618914648406671242,346036911605535178645897152771908560424495403151422132201408520915618914648406671242,346036911605535178645897152771908560424495403151422132201408520915618914648406671242,346036911605535178645897152771908560424495403151422132201408520915618914648406671242,346036911605535178645897152771908560424495403151422132201408520915618914648406671242,346036911605535178645897152771908560424495403151422132201408520915618914648406671242,346036911605535178645897152771908560424495403151422132201408520915618914648406671242,346036911605535178645897152771908560424495403151422132201408520915618914648406671242,346036911605535178645897152771908560424495403151422132201408520915618914648406671242,346036911605535178645897152771908560424495403151422132201408520915618914648406671242,346036911605535178645897152771908560424495403151422132201408520915618914648406671242,346036911605535178645897152771908560424495403151422132201408520915618914648406671242,346036911605535178645897152771908560424495403151422132201408520915618914648406671242,346036911605535178645897152771908560424495403151422132201408520915618914648406671242,346036911605535178645897152771908560424495403151422132201408520915618914648406671242,346036911605535178645897152771908560424495403151422132201408520915618914648406671242,346036911605535178645897152771908560424495403151422132201408520915618914648406671242,346036911605535178645897152771908560424495403151422132201408520915618914648406671242</t>
  </si>
  <si>
    <t>-8.21275859701035,-8.11152617863434,-7.998327645539819,-7.551487947323367,-7.44912430793821,-6.024464241591504,-5.83594973821476,-5.608416127001515,-5.047746165764061,-4.790302609813975,-4.7649921644893025,-4.695572311185858,-4.608247678941695,-4.5471792815236,-4.4915890158916465,-4.266695014851501,-4.0945452665825055,-4.014314591231532,-3.9927646061224173,-3.917512439665327,-3.899297586243231,-3.898366809647145,-3.8528081971636228,-3.691109179464863,-3.6772123221479704,-3.667195165313897,-3.6318931985040246,-3.546395231355475,-3.4594565040436858,-3.3900370686678487,-3.2939140344189575,-3.1762032807234197,-3.164488870764683,-3.027814025739617,-3.02371129449426,-2.9954029260639623,-2.9437104712272637,-2.8837651728659317,-2.8325218891557435,-2.689150383459425,-2.642573245433956,-2.6376615693834666,-2.5299541587866705,-2.5202975873708726,-2.3609958528759205,-2.164868972868922,-1.9394834225711066,-1.8907221745202336,-1.8175802500064846,-1.7624241155716862,-1.7060790087832052,-1.6938397918444514,-1.6620256962675082,-1.5540789175166498,-1.489452215989358,-1.4223065174172338,-1.397148609126869,-1.3675990411778793,-1.3565647614359582,-1.2778012732538406,-1.2520979917954347,-1.2171124437763408,-1.2100799548692658,-1.1790605506529959,-1.1559943714601801,-1.1525987635236659,-1.1363199810246318,-1.0718853864124847,-0.9878332043710163,-0.9657968893585718,-0.9616630082562586,-0.8339842525100196,-0.8229255902376269,-0.6952881562893963,-0.5877374445901016,-0.4491703808938033,-0.30926118918467016,-0.26009624650126384,-0.20957785036788223,-0.18493619373635364,-0.12827737553709545,-0.10165613723506334,-0.0444270691184698,-0.044427069118468554,-0.038540358272603326,-0.03854035827260205,-0.027572608351558142,0.01576017619161607,0.05260473299635421,0.058063658932612894,0.10107471148658123,0.10694269138423926,0.12248939460596409,0.12248939460596431,0.12900861363113386,0.17259810694204492,0.22103057597834666,0.2623099704241977,0.2644428227782758,0.2873753563135303,0.2938116092352553,0.32431488778023443,0.3586063254805304,0.3607987762567201,0.4209210247905446,0.4374914492345099,0.44628902723766994,0.44628902723767017,0.4470535834746014,0.4596187628405057,0.4658731187500232,0.483093991083618,0.5326601327145932,0.5715723478767294,0.5739866721538203,0.5757194485704551,0.5757194485704555,0.5779607743124353,0.6352711876349305,0.6498382248756258,0.6548078144498133,0.6548078144498157,0.6908301879216255,0.6962131996093792,0.6962131996093801,0.6981097398554621</t>
  </si>
  <si>
    <t>0.09706687927246094,1.7688896656036377,1.9095098972320557,2.0813798904418945,2.9898431301116943,3.255460739135742,4.442923545837402,5.661635160446167,6.020999431610107,6.380362510681152,6.880347490310669,6.927219867706299,7.099090099334717,7.145963907241821,7.427206754684448,7.64594841003418,8.239681005477905,8.458422183990479,8.739664316177368,8.786536693572998,9.224024057388306,9.270897626876831,9.458391904830933,9.552143812179565,9.72400951385498,9.911503314971924,10.177119255065918,10.27086615562439,10.583355188369751,10.864596843719482,11.130213260650635,11.442706823348999,11.802067518234253,11.895814418792725,12.177056550979614,12.208306312561035,12.255178928375244,12.302051782608032,12.489546775817871,12.942657232284546,13.255147695541382,13.30202054977417,13.48951530456543,13.567639350891113,13.848879337310791,14.942593812942505,15.895689487457275,17.208148956298828,17.88000202178955,17.958125591278076,18.28623914718628,18.817473888397217,19.41120481491089,19.458078384399414,19.8643159866333,20.770536184310913,21.676759243011475,21.708008289337158,23.348581790924072,23.614197492599487,24.06730818748474,24.973530530929565,26.098496675491333,26.785972833633423,27.582823276519775,28.41092324256897,29.801504611968994,30.348361492156982,31.973310708999634,34.723225355148315,36.17630481719971,38.25436568260193,38.58247900009155,39.80119061470032,46.36348605155945,53.207021951675415,54.87884449958801,56.331923484802246,57.69125533103943,64.06605648994446,65.19102311134338,66.50347948074341,73.45638799667358,76.12818026542664,76.89377927780151,77.26877164840698,81.76862716674805,85.11227297782898,93.9713704586029,97.42438697814941,99.18995666503906,106.14286375045776,112.01768016815186,132.5014135837555,133.64200258255005,136.72003269195557,137.7199993133545,153.3132610321045,175.23445010185242,175.95317816734314,182.18735766410828,185.12476587295532,188.37466406822205,190.1089837551117,199.2180745601654,200.38991260528564,205.76474332809448,239.20119738578796,260.1224172115326,265.40350103378296,273.7469894886017,285.9653570652008,293.7932376861572,352.32265520095825,425.9686233997345,433.18714714050293,495.21645617485046,518.0595252513885,523.1062428951263,620.5114424228668,660.5883107185364,750.8198609352112,762.6163663864136,881.7404837608337,899.6461725234985,904.4741475582123</t>
  </si>
  <si>
    <t>1,37,40,44,64,70,96,123,131,139,150,151,155,156,162,167,180,185,191,192,202,203,207,209,213,217,223,225,232,238,244,251,259,261,267,268,269,270,274,284,291,292,296,298,304,328,349,378,393,395,402,414,427,428,437,457,477,478,514,520,530,550,575,590,608,626,657,669,705,766,798,844,851,878,1023,1174,1211,1243,1273,1414,1439,1468,1622,1681,1698,1706,1806,1880,2076,2152,2191,2345,2475,2928,2953,3021,3043,3388,3873,3889,4027,4092,4164,4202,4403,4429,4548,5287,5749,5866,6050,6320,6493,7787,9415,9575,10946,11451,11563,13717,14604,16599,16860,19496,19892,19999</t>
  </si>
  <si>
    <t>0010110110011001101100010001100001001100000000001101101001010001110101001000011100111011001000001101110000011111010011100101100111101000011000110101110000100001010010100111111001000100111010011101000111010001011111111100110101011001101101010110001100110011111111001011111110001010</t>
  </si>
  <si>
    <t>43:23.6</t>
  </si>
  <si>
    <t>58:26.2</t>
  </si>
  <si>
    <t>0.7568776641383149,0.7568776641383149,0.7568776641383149,0.7568776641383149,0.7568776641383149,0.7568776641383149,0.7568776641383149,0.7568776641383149,0.7568776641383149,0.7568776641383149,0.7568776641383149,0.7568776641383149,0.7568776641383149,0.7568776641383149,0.7568776641383149,0.7568776641383149,0.7568776641383149,0.7568776641383149,0.7568776641383149,0.7568776641383149,0.7568776641383149,0.7568776641383149,0.7568776641383149,0.7568776641383149,0.7568776641383149,0.7568776641383149,0.7568776641383149,0.7568776641383149,0.7568776641383149,0.7568776641383149</t>
  </si>
  <si>
    <t>902857232032144920993291964569848858210912518959312155624382372083220994956004966378,902857232032144920993291964569848858210912518959312155624382372083220994956004966378,902857232032144920993291964569848858210912518959312155624382372083220994956004966378,902857232032144920993291964569848858210912518959312155624382372083220994956004966378,902857232032144920993291964569848858210912518959312155624382372083220994956004966378,902857232032144920993291964569848858210912518959312155624382372083220994956004966378,902857232032144920993291964569848858210912518959312155624382372083220994956004966378,902857232032144920993291964569848858210912518959312155624382372083220994956004966378,902857232032144920993291964569848858210912518959312155624382372083220994956004966378,902857232032144920993291964569848858210912518959312155624382372083220994956004966378,902857232032144920993291964569848858210912518959312155624382372083220994956004966378,902857232032144920993291964569848858210912518959312155624382372083220994956004966378,902857232032144920993291964569848858210912518959312155624382372083220994956004966378,902857232032144920993291964569848858210912518959312155624382372083220994956004966378,902857232032144920993291964569848858210912518959312155624382372083220994956004966378,902857232032144920993291964569848858210912518959312155624382372083220994956004966378,902857232032144920993291964569848858210912518959312155624382372083220994956004966378,902857232032144920993291964569848858210912518959312155624382372083220994956004966378,902857232032144920993291964569848858210912518959312155624382372083220994956004966378,902857232032144920993291964569848858210912518959312155624382372083220994956004966378,902857232032144920993291964569848858210912518959312155624382372083220994956004966378,902857232032144920993291964569848858210912518959312155624382372083220994956004966378,902857232032144920993291964569848858210912518959312155624382372083220994956004966378,902857232032144920993291964569848858210912518959312155624382372083220994956004966378,902857232032144920993291964569848858210912518959312155624382372083220994956004966378,902857232032144920993291964569848858210912518959312155624382372083220994956004966378,902857232032144920993291964569848858210912518959312155624382372083220994956004966378,902857232032144920993291964569848858210912518959312155624382372083220994956004966378,902857232032144920993291964569848858210912518959312155624382372083220994956004966378,902857232032144920993291964569848858210912518959312155624382372083220994956004966378</t>
  </si>
  <si>
    <t>-8.776731676731876,-8.097096475952027,-7.11831823090155,-6.813997631103339,-6.567827269465002,-6.433638336911391,-6.335795387958432,-6.19353754585771,-6.137237901917851,-5.972238906805902,-5.944896963580086,-5.888534199655898,-5.805350619404583,-5.7277200273673925,-5.703255800625108,-5.683776377804988,-5.611718506903615,-5.513682893680483,-5.48323330630169,-5.477251786076888,-5.408256429810834,-5.325430194247393,-5.263021325767468,-5.2212948661525,-5.211221076889807,-5.182164647465924,-4.833627919075462,-4.7604503226175625,-4.613947121915437,-4.603352221169044,-4.597575508111721,-4.537850502535004,-4.47693132510955,-4.397062357335289,-4.339079048298748,-4.271526151862815,-4.25406350656506,-4.0456880477900805,-3.821652014011471,-3.808845322750466,-3.7812602312443078,-3.5767442959284104,-3.535299433994022,-3.467625117548877,-3.458879950114634,-3.4260759706055524,-3.3138032254642074,-3.297801378863022,-3.212921261918855,-3.196970239428779,-3.194864992257061,-3.167253352370242,-3.1191731249954646,-3.0846980560652533,-3.0751585352829935,-2.8263993303103603,-2.8155463859919037,-2.776372753629836,-2.6647503289545673,-2.647100744953323,-2.5996668637250373,-2.5950246673137967,-2.5699605346819934,-2.538866621076724,-2.5161639087702294,-2.471994099270239,-2.3894583394019073,-2.3475150670138656,-2.314259780505948,-2.2384162603520545,-2.2124973995143367,-2.150594007356426,-2.1459333073885487,-2.1047113941211375,-2.0946965601779897,-2.0269021815794934,-1.9438568862451227,-1.9398473293436593,-1.827906423237061,-1.8196130094818634,-1.8183192646251043,-1.801493293311017,-1.795491347684031,-1.6475243668313286,-1.5221219337300238,-1.519575390404756,-1.4935864918565969,-1.4715625723682386,-1.445778530897938,-1.4332242678193499,-1.416479728297175,-1.3496637865009595,-1.2982300627469876,-1.2458848808133967,-1.2322715981151584,-1.1958192748383512,-1.1371405241532935,-1.1030761436300838,-1.067236072370925,-1.0418608432110235,-1.0000410080692856,-0.9767522498207989,-0.9681908480840042,-0.9557266805467368,-0.9424683843663713,-0.8556258299898696,-0.8514491692968207,-0.8494671394217301,-0.8447257107632374,-0.8447257107632372,-0.7618216179868481,-0.7618216179868476,-0.7487842133558842,-0.7485225689151518,-0.7334891160777302,-0.7129083309302358,-0.5955183822566287,-0.5933389969099612,-0.5904396464356387,-0.5524691548313212,-0.5291501770679506,-0.5285035493765509,-0.4728199762537505,-0.4394401462780634,-0.4242944954760451,-0.39115492490033676,-0.27777739823869696,-0.27505899038051546,-0.2722434799006801,-0.2623614137394128,-0.14669836535226785,-0.1379574014743421,-0.1189982312054664,-0.11899823120546629,-0.08487825753963846,-0.03285742083934767,-0.0002641903718326455,0.03216167682246382,0.03249015038158082,0.07243979393986538,0.0724397939398656,0.15669659432578142,0.15740705943990113,0.17913525536862435,0.19882762419887673,0.23002009321948053,0.23924326872271712,0.26099566859510615,0.271945866048064,0.28375630173329336,0.32434995348075496,0.32810431567865694,0.35263141090179634,0.3574056514325952,0.3780609913239187,0.39550426117754134,0.4188459058562675,0.42440648999696745,0.43690808324045033,0.46948674411680175,0.5141994791516644,0.5141994791516651,0.5215630345554635,0.5787438094408748,0.5787438094408761,0.5821249844634644,0.6075113907295718,0.670643812513087,0.6706438125130879,0.6875145756914192,0.6875145756914203,0.6875145756914205,0.7032617521514095,0.7032617521514113,0.7099562847081087,0.7128868579568255,0.7128868579568259,0.7568776641383149</t>
  </si>
  <si>
    <t>0.09700369834899902,0.2376241683959961,0.45636725425720215,1.0032246112823486,2.0969409942626953,2.315683364868164,2.503178596496582,2.81691312789917,3.1762776374816895,3.6293880939483643,3.707509756088257,3.7543835639953613,3.988752603530884,4.426237344741821,4.785601377487183,4.973095655441284,5.1137168407440186,5.207463502883911,5.4730799198150635,5.879317283630371,5.92618989944458,5.973064422607422,6.004313707351685,6.144933700561523,6.238681316375732,6.457424163818359,6.5980448722839355,7.2698986530303955,7.457391738891602,7.5511393547058105,7.62926173210144,7.863629579544067,7.91050386428833,8.12924599647522,8.394863843917847,8.441736936569214,8.629232168197632,8.8167245388031,9.394832134246826,9.988564014434814,10.019815444946289,10.660417556762695,11.379143953323364,11.566640615463257,12.160371780395508,12.332239389419556,12.472862720489502,13.004094123840332,13.285335540771484,13.691572189331055,13.832194089889526,13.879066467285156,13.972813844680786,14.066560983657837,14.207180500030518,14.44154953956604,14.972782611846924,15.207150220870972,15.472766160964966,15.87900447845459,16.14462113380432,16.50398540496826,16.863348722457886,17.097715854644775,17.144588470458984,17.410206079483032,17.91019105911255,18.394550561904907,18.800787687301636,19.16015100479126,19.78513193130493,19.972630500793457,20.238242626190186,20.472610473632812,20.644479990005493,20.738226413726807,21.144464015960693,21.37883162498474,21.410080194473267,22.1913058757782,22.410048246383667,22.59754514694214,22.722540616989136,22.81628727912903,23.488140106201172,23.847503900527954,24.206868648529053,24.613104820251465,25.597450017929077,26.59741759300232,27.503642082214355,28.1286199092865,28.31611394882202,30.159806966781616,34.17530655860901,35.17527365684509,35.80025553703308,35.84712862968445,36.30023980140686,36.61273002624512,37.159586668014526,37.64394783973694,37.73769497871399,38.409547567367554,39.815754652023315,40.70635175704956,41.92506265640259,44.14374327659607,45.128087282180786,47.112401485443115,48.3311128616333,48.59672951698303,53.22158479690552,54.893407344818115,54.940279722213745,57.64332056045532,58.643290281295776,60.033870697021484,60.48698163032532,61.3463294506073,62.2369282245636,67.97112202644348,68.90859365463257,70.45541906356812,70.8147828578949,71.17414689064026,72.03349494934082,74.09593033790588,75.09589982032776,75.50213766098022,79.97074747085571,81.18945932388306,82.86128067970276,84.12686705589294,90.17355227470398,94.09530544281006,100.81384372711182,104.61059999465942,105.73556542396545,130.78165483474731,151.6247534751892,155.10901927947998,170.79602718353271,173.78031015396118,174.4990360736847,177.10832977294922,180.88946199417114,191.34225988388062,201.88880348205566,206.123046875,222.9818937778473,249.8560528755188,265.16807293891907,277.12082386016846,279.6051216125488,291.5578706264496,329.25981545448303,329.99416732788086,334.5409007072449,341.2594401836395,364.7118310928345,379.4301190376282,387.30487298965454,389.1173164844513,390.2891540527344,468.4234161376953,468.64216017723083,476.0950508117676,478.21998405456543,499.1880774497986,558.5486118793488,582.7978525161743,600.3285603523254,665.9827466011047,746.6989688873291,798.7129666805267,860.3864197731018,891.6041939258575</t>
  </si>
  <si>
    <t>1,3,8,20,44,49,53,60,68,78,80,81,86,96,104,108,111,113,119,128,129,130,131,134,136,141,144,159,163,165,167,172,173,178,184,185,189,193,206,219,220,234,250,254,267,271,274,286,292,301,304,305,307,309,312,317,329,334,340,349,355,363,371,376,377,383,394,405,414,422,436,440,446,451,455,457,466,471,472,489,494,498,501,503,518,526,534,543,565,587,607,621,625,666,755,777,791,792,802,809,821,832,834,849,880,900,927,976,998,1042,1069,1075,1177,1214,1215,1275,1297,1328,1338,1357,1377,1504,1525,1559,1567,1575,1594,1640,1662,1671,1770,1797,1834,1862,1996,2083,2232,2316,2341,2896,3358,3435,3783,3849,3865,3923,4007,4239,4473,4567,4941,5536,5876,6141,6196,6461,7297,7313,7414,7563,8083,8410,8585,8625,8651,10383,10388,10553,10600,11065,12380,12918,13305,14761,16551,17705,19072,19764</t>
  </si>
  <si>
    <t>0111011011111001111010110011110010101101000011100011101100010100111111101010000111110100001100101101010011101101010000101001000111100011000001010100011000010010011110110010001001010101111011010010001001110000110000111000110111010001101001011000010100011101110000000011111111101010</t>
  </si>
  <si>
    <t>42:38.5</t>
  </si>
  <si>
    <t>57:44.0</t>
  </si>
  <si>
    <t>0.7685065554546217,0.7685065554546217,0.7685065554546217,0.7685065554546217,0.7685065554546217,0.7685065554546217,0.7685065554546217,0.7685065554546217,0.7685065554546217,0.7685065554546217,0.7685065554546217,0.7685065554546217,0.7685065554546217,0.7685065554546217,0.7685065554546217,0.7685065554546217,0.7685065554546217,0.7685065554546217,0.7685065554546217,0.7685065554546217,0.7685065554546217,0.7685065554546217,0.7685065554546217,0.7685065554546217,0.7685065554546217,0.7685065554546217,0.7685065554546217,0.7685065554546217,0.7685065554546217,0.7685065554546217</t>
  </si>
  <si>
    <t>1487686302079236782166067139236772499894109346877186637858261786137145231806705729087,1487686302079236782166067139236772499894109346877186637858261786137145231806705729087,1487686302079236782166067139236772499894109346877186637858261786137145231806705729087,1487686302079236782166067139236772499894109346877186637858261786137145231806705729087,1487686302079236782166067139236772499894109346877186637858261786137145231806705729087,1487686302079236782166067139236772499894109346877186637858261786137145231806705729087,1487686302079236782166067139236772499894109346877186637858261786137145231806705729087,1487686302079236782166067139236772499894109346877186637858261786137145231806705729087,1487686302079236782166067139236772499894109346877186637858261786137145231806705729087,1487686302079236782166067139236772499894109346877186637858261786137145231806705729087,1487686302079236782166067139236772499894109346877186637858261786137145231806705729087,1487686302079236782166067139236772499894109346877186637858261786137145231806705729087,1487686302079236782166067139236772499894109346877186637858261786137145231806705729087,1487686302079236782166067139236772499894109346877186637858261786137145231806705729087,1487686302079236782166067139236772499894109346877186637858261786137145231806705729087,1487686302079236782166067139236772499894109346877186637858261786137145231806705729087,1487686302079236782166067139236772499894109346877186637858261786137145231806705729087,1487686302079236782166067139236772499894109346877186637858261786137145231806705729087,1487686302079236782166067139236772499894109346877186637858261786137145231806705729087,1487686302079236782166067139236772499894109346877186637858261786137145231806705729087,1487686302079236782166067139236772499894109346877186637858261786137145231806705729087,1487686302079236782166067139236772499894109346877186637858261786137145231806705729087,1487686302079236782166067139236772499894109346877186637858261786137145231806705729087,1487686302079236782166067139236772499894109346877186637858261786137145231806705729087,1487686302079236782166067139236772499894109346877186637858261786137145231806705729087,1487686302079236782166067139236772499894109346877186637858261786137145231806705729087,1487686302079236782166067139236772499894109346877186637858261786137145231806705729087,1487686302079236782166067139236772499894109346877186637858261786137145231806705729087,1487686302079236782166067139236772499894109346877186637858261786137145231806705729087,1487686302079236782166067139236772499894109346877186637858261786137145231806705729087</t>
  </si>
  <si>
    <t>-8.935043321036245,-8.618484521498921,-8.034838306368252,-7.748608419009074,-7.67193176283934,-7.535006772462845,-7.101851411804014,-6.518443655292639,-6.0751857615241,-5.981765436027204,-5.947398016274747,-5.873512086302417,-5.669363868230944,-5.426045749610865,-5.425908573151314,-5.409643692726602,-5.272116800237153,-5.168509345661268,-5.141718697565526,-5.140980567589777,-4.959510784719803,-4.879388758726943,-4.839386839485507,-4.678425287770707,-4.632047903890879,-4.485119775126458,-4.481281057652399,-4.459916986810127,-4.3815589978073515,-4.290726444572442,-4.236162097311488,-4.166538666418984,-4.0472567799554,-3.9224250148218798,-3.8607383555656023,-3.8006186494196244,-3.739184178536986,-3.615534592787128,-3.611857097153626,-3.4488975793123724,-3.3929393198296194,-3.3856008522314482,-3.3221984459690574,-3.2348367890058585,-3.203318788613102,-2.9163695586028435,-2.8642853857886155,-2.803101203146381,-2.7485010279431505,-2.687417384430956,-2.5925743032263706,-2.5725786814899476,-2.5498447526392556,-2.434083732599894,-2.389509761454709,-2.2952887987590964,-2.222903416958771,-2.1734425869701575,-2.1304425613336764,-2.1278876867637737,-2.0847660437117215,-2.0599427593402804,-1.9616406691221195,-1.9319366707696346,-1.8967188746899664,-1.8916922677841388,-1.828228406586251,-1.8168565265529644,-1.8162840657357517,-1.8158835118496384,-1.6969526011423728,-1.654985227907883,-1.619698609272954,-1.5999143830847204,-1.541151441814589,-1.4592931996522303,-1.4543849399571145,-1.4392014802079678,-1.431962932341363,-1.358125339717887,-1.3194522646446616,-1.2587861623017653,-1.2475514575713444,-1.1965519063750492,-1.14314496889419,-1.0962956100872139,-1.0287710823903784,-0.9305392730432669,-0.8448229046163324,-0.8378530941539051,-0.8107164966708604,-0.6485762446807554,-0.5927072929060793,-0.5469845901109478,-0.4983044096193281,-0.3691289581906877,-0.28113380610032945,-0.22366859374577722,-0.14573867392124146,-0.09810934745566043,-0.09810934745565984,-0.08980908904541066,-0.014419045049962609,-0.014419045049962526,0.003556840818541379,0.10702406692507704,0.14483634241591858,0.1813530776634881,0.19930756419879397,0.2030968826698908,0.23020258095728957,0.2362700057986348,0.2362700057986357,0.2458389801744289,0.2684553104912907,0.33254383161725587,0.332543831617256,0.3451887397755301,0.3934620934488796,0.4547258127720099,0.46596940464541603,0.517023221979644,0.5202596052530901,0.5202596052530908,0.6062129266995541,0.6062129266995543,0.6109548285460121,0.6285738831702141,0.629425379994637,0.640529331004554,0.6727716727018961,0.6727716727018976,0.685448271058518,0.6854482710585204,0.6929724050983185,0.6929724050983194,0.7378981319977775,0.7378981319977785,0.7458319615980857,0.745831961598086,0.756601128170496,0.7566011281704965,0.7632604923501781,0.7685065554546217</t>
  </si>
  <si>
    <t>0.09694457054138184,0.2375657558441162,0.596928596496582,1.0656635761260986,1.0969133377075195,1.378154993057251,1.4719011783599854,1.690643548965454,2.503119945526123,2.6749892234802246,2.910609006881714,3.0512287616729736,3.0824778079986572,3.5824625492095947,3.629335403442383,3.6762099266052246,3.9887046813964844,4.301190614700317,4.676178216934204,5.3949055671691895,5.441780090332031,5.488652944564819,5.5355260372161865,5.84801721572876,6.207379579544067,6.394873857498169,6.754238605499268,6.8479859828948975,7.03548002243042,7.0667290687561035,7.347970008850098,7.394843101501465,7.4260945320129395,7.8479533195495605,7.972950458526611,8.254190444946289,8.301063776016235,8.972918033599854,9.144787788391113,9.238535642623901,9.738519191741943,10.066634178161621,10.097882986068726,10.191630840301514,10.597867965698242,10.91035771369934,11.629085779190063,11.910327434539795,12.035324096679688,13.035291910171509,13.254034757614136,13.535276174545288,13.894639730453491,13.9415123462677,14.800861597061157,14.941482067108154,15.20709753036499,15.472715377807617,15.707083463668823,16.61330509185791,17.11328935623169,17.644522428512573,17.738269567489624,18.503870964050293,18.6757390499115,19.175723791122437,19.4100923538208,20.816298246383667,20.894420623779297,21.26941227912903,21.394405126571655,21.94126296043396,21.988136529922485,22.75373864173889,23.659958839416504,24.84742546081543,25.347405195236206,25.566149473190308,25.706769227981567,26.706737756729126,28.331690311431885,28.425435543060303,29.0660400390625,29.831639766693115,31.190972328186035,32.237815380096436,32.64405155181885,33.78464460372925,35.19084858894348,35.550211668014526,37.22203469276428,39.45633935928345,41.61252188682556,41.65939450263977,42.565617084503174,44.00307106971741,46.128005504608154,47.534212589263916,49.48727488517761,54.533992290496826,59.7057044506073,60.51817846298218,60.783796548843384,63.42433834075928,68.48668026924133,78.26762413978577,105.23552799224854,118.71948313713074,124.89116406440735,139.51570558547974,143.9061930179596,144.6405463218689,147.79669618606567,151.10909342765808,152.4996738433838,153.17152738571167,154.31211757659912,181.56126379966736,200.70129013061523,227.38795447349548,229.87225079536438,255.0433385372162,287.0579607486725,293.49525928497314,294.948340177536,307.369824886322,331.5410282611847,365.7899577617645,368.6804943084717,370.7273018360138,374.5553059577942,381.74258160591125,386.9767954349518,412.7259871959686,489.60632491111755,561.7603158950806,561.8540639877319,562.3071744441986,607.729528427124,678.8366768360138,761.7715797424316,768.3182508945465,799.2547810077667,875.726312160492</t>
  </si>
  <si>
    <t>1,3,11,21,22,28,30,35,53,57,62,65,66,77,78,79,86,93,101,117,118,119,120,127,135,139,147,149,153,154,160,161,162,171,174,180,181,196,200,202,213,220,221,223,232,239,255,261,264,286,291,297,305,306,325,328,334,340,345,365,376,388,390,407,411,422,427,458,460,468,471,483,484,501,521,547,558,563,566,588,624,626,640,657,687,710,719,744,775,783,820,869,917,918,938,970,1017,1048,1091,1203,1317,1335,1341,1399,1511,1728,2325,2624,2760,3083,3180,3196,3266,3339,3370,3385,3410,4012,4435,5027,5082,5641,6347,6489,6521,6796,7330,8084,8148,8193,8278,8437,8551,9120,10819,12414,12416,12426,13430,15002,16829,16974,17658,19350</t>
  </si>
  <si>
    <t>1100010000001011001001011010100101101111110000000101011001100011111010000001011100010001101010000110101000010011111010110011001011100110011010101101010000101000110110111100000100011011111010111101010010011011001011110011100010011100110011011001010100011001100011000111111000111111</t>
  </si>
  <si>
    <t>58:07.3</t>
  </si>
  <si>
    <t>13:13.0</t>
  </si>
  <si>
    <t>0.7860600490137795,0.7860600490137795,0.7860600490137795,0.7860600490137795,0.7860600490137795,0.7860600490137795,0.7860600490137795,0.7860600490137795,0.7860600490137795,0.7860600490137795,0.7860600490137795,0.7860600490137795,0.7860600490137795,0.7860600490137795,0.7860600490137795,0.7860600490137795,0.7860600490137795,0.7860600490137795,0.7860600490137795,0.7860600490137795,0.7860600490137795,0.7860600490137795,0.7860600490137795,0.7860600490137795,0.7860600490137795,0.7860600490137795,0.7860600490137795,0.7860600490137795,0.7860600490137795,0.7860600490137795</t>
  </si>
  <si>
    <t>392278250266646575381504896254453536280221567722668386683552276003909453369904246698,392278250266646575381504896254453536280221567722668386683552276003909453369904246698,392278250266646575381504896254453536280221567722668386683552276003909453369904246698,392278250266646575381504896254453536280221567722668386683552276003909453369904246698,392278250266646575381504896254453536280221567722668386683552276003909453369904246698,392278250266646575381504896254453536280221567722668386683552276003909453369904246698,392278250266646575381504896254453536280221567722668386683552276003909453369904246698,392278250266646575381504896254453536280221567722668386683552276003909453369904246698,392278250266646575381504896254453536280221567722668386683552276003909453369904246698,392278250266646575381504896254453536280221567722668386683552276003909453369904246698,392278250266646575381504896254453536280221567722668386683552276003909453369904246698,392278250266646575381504896254453536280221567722668386683552276003909453369904246698,392278250266646575381504896254453536280221567722668386683552276003909453369904246698,392278250266646575381504896254453536280221567722668386683552276003909453369904246698,392278250266646575381504896254453536280221567722668386683552276003909453369904246698,392278250266646575381504896254453536280221567722668386683552276003909453369904246698,392278250266646575381504896254453536280221567722668386683552276003909453369904246698,392278250266646575381504896254453536280221567722668386683552276003909453369904246698,392278250266646575381504896254453536280221567722668386683552276003909453369904246698,392278250266646575381504896254453536280221567722668386683552276003909453369904246698,392278250266646575381504896254453536280221567722668386683552276003909453369904246698,392278250266646575381504896254453536280221567722668386683552276003909453369904246698,392278250266646575381504896254453536280221567722668386683552276003909453369904246698,392278250266646575381504896254453536280221567722668386683552276003909453369904246698,392278250266646575381504896254453536280221567722668386683552276003909453369904246698,392278250266646575381504896254453536280221567722668386683552276003909453369904246698,392278250266646575381504896254453536280221567722668386683552276003909453369904246698,392278250266646575381504896254453536280221567722668386683552276003909453369904246698,392278250266646575381504896254453536280221567722668386683552276003909453369904246698,392278250266646575381504896254453536280221567722668386683552276003909453369904246698</t>
  </si>
  <si>
    <t>-7.696345901931145,-7.448633900762878,-7.406315671098849,-6.088106845776822,-5.750561782554205,-5.655137169834084,-5.594963494068538,-5.3526023564193155,-5.148732000162633,-5.082010102619501,-5.021970668954414,-4.830474455880333,-4.647106485428313,-4.637266559630586,-4.553666113221717,-4.523060633534606,-4.518182372241312,-4.445492925376192,-4.322895906656408,-4.144036430462459,-3.9872484685791036,-3.960125532228532,-3.8642301460086825,-3.777279316633081,-3.734679283535156,-3.5751902829959286,-3.526311717669562,-3.468049058480927,-3.399542331708531,-3.21694704983784,-2.9863080610191326,-2.9734322834519595,-2.87723684052098,-2.7863693877991365,-2.7529054427477266,-2.7329757214697947,-2.681052916134033,-2.632702425041636,-2.630698894267439,-2.3745475096377358,-2.3266004112145087,-2.315291193103744,-2.231325702788373,-2.15755670225663,-2.0933207511387883,-2.0732997789218692,-1.9546279351136049,-1.9163020207014476,-1.8295927433976484,-1.755796990836016,-1.6879360302475583,-1.6634861124860478,-1.6352362625786878,-1.6333254314128878,-1.6210148127713537,-1.527218027670398,-1.5041713582949063,-1.3993272589019117,-1.3919851977212017,-1.3601543553936444,-1.3306190634944717,-1.280765638106526,-1.2777419350209187,-1.2682879380759686,-1.1834600533795732,-1.1406404771174978,-1.1256537151928583,-1.1013953028540535,-1.0567120972651676,-1.039641649100092,-1.0379749684763364,-0.8233708536804858,-0.7644689556905754,-0.763200618493995,-0.7443512394461154,-0.6250609456585572,-0.5831332636367512,-0.5148519288384371,-0.47092253675478746,-0.45383836312952774,-0.4222605555668162,-0.3522263692506021,-0.3363711798384746,-0.33451559716099694,-0.2904841147996197,-0.2604900107120376,-0.2366894182066442,-0.23571630716707898,-0.22483228285777884,-0.22431280562544365,-0.14346500219136546,-0.12019962219820368,-0.1194751205718455,-0.11466805763535584,-0.044089319769891167,0.01408870498443171,0.04045945293863151,0.04045945293863262,0.055913401272148,0.0938739371281373,0.1626262180610304,0.1678818730145319,0.22096768680177903,0.25011695807247963,0.25099197029357373,0.2532668139810701,0.2650622538412317,0.26506225384123505,0.3016036137182446,0.3656493845667011,0.41981632093288923,0.44981986721725115,0.5122930617139956,0.5122930617139958,0.5221679649578101,0.5221679649578104,0.5728934507351571,0.5824308562939322,0.5966792685486861,0.5966792685486864,0.596679268548687,0.6140800750843813,0.62822677977288,0.6324715816166804,0.6324715816166826,0.6324715816166828,0.6377659572949848,0.6377659572949854,0.6796230883405746,0.7230138670258467,0.7425205284683611,0.7425205284683625,0.7818466237464428,0.7829406131584054,0.7829406131584056,0.7829406131584058,0.7860600490137795</t>
  </si>
  <si>
    <t>0.0970311164855957,0.4095194339752197,0.8157563209533691,0.9563779830932617,1.7219791412353516,2.268836498260498,2.362583875656128,2.4875800609588623,2.768820285797119,2.8469438552856445,3.1764426231384277,3.363938570022583,3.863921642303467,4.176413059234619,4.2232842445373535,4.348281621932983,4.442027568817139,4.488903284072876,4.676394939422607,4.754518508911133,5.035760164260864,5.441996097564697,5.488870620727539,5.801360607147217,5.941980600357056,5.988854646682739,6.113851070404053,6.254471063613892,6.801329612731934,6.895075798034668,7.2544403076171875,7.535680532455444,7.895046710968018,8.03566575050354,8.660646677017212,8.801267385482788,9.16063117980957,9.301250696182251,9.39499807357788,9.441872119903564,9.80123496055603,9.973105430603027,10.019979000091553,10.301221132278442,10.379342794418335,10.519962310791016,10.973073244094849,11.285564184188843,11.973042011260986,12.785516262054443,13.332375049591064,13.97298002243042,14.191722631454468,14.50421404838562,14.785453796386719,14.879201650619507,15.316688537597656,15.457308769226074,15.59792971611023,15.832297325134277,16.01979112625122,17.707239866256714,18.019728660583496,18.20722246170044,18.28534436225891,19.832172870635986,20.50402569770813,21.58211588859558,21.81648564338684,21.95710515975952,22.62895894050598,22.863327264785767,23.36331033706665,23.722674131393433,26.160098552703857,29.831859350204468,31.956791400909424,33.90985584259033,36.92538571357727,37.56599140167236,40.2377815246582,42.90957427024841,44.862637758255005,45.03450655937195,46.128223180770874,47.86254262924194,57.04975652694702,59.12781620025635,62.44021391868591,64.70576739311218,66.59633231163025,68.33065247535706,68.8775098323822,72.84613585472107,73.70548582077026,77.83035445213318,80.64276766777039,84.97075605392456,87.26756000518799,87.45505881309509,88.36127495765686,89.89247822761536,92.06428360939026,97.31412053108215,106.7357006072998,107.22006034851074,109.07937741279602,110.5662133693695,117.7873740196228,120.00605535507202,121.45913410186768,123.94343113899231,127.99017906188965,133.69312834739685,139.03670930862427,150.47385048866272,151.09883069992065,177.72299933433533,188.84764981269836,201.1441411972046,232.06504559516907,241.26788210868835,254.1581039428711,329.0151343345642,342.84282636642456,385.6383616924286,439.6522960662842,490.7131962776184,493.79122614860535,503.6815402507782,551.2113044261932,594.4755733013153,600.1316447257996,650.8175587654114,683.2071690559387,790.3007411956787,839.8304405212402</t>
  </si>
  <si>
    <t>1,7,16,19,36,48,50,53,59,61,68,72,83,90,91,94,96,97,101,103,109,118,119,126,129,130,133,136,148,150,158,164,172,175,189,192,200,203,205,206,214,218,219,225,227,230,240,247,262,280,292,306,311,318,324,326,336,339,342,347,351,388,395,399,401,435,450,474,479,482,497,502,513,521,575,656,703,746,813,827,886,945,988,992,1016,1054,1257,1303,1376,1426,1468,1506,1518,1606,1625,1716,1778,1874,1925,1929,1949,1983,2031,2147,2355,2366,2407,2440,2599,2648,2680,2735,2824,2950,3068,3321,3335,3922,4167,4439,5122,5325,5610,7265,7571,8517,9710,10838,10906,11125,12174,13129,13254,14374,15090,17458,18553</t>
  </si>
  <si>
    <t>0011001110110001100001010001011011111101001001101011101011000001101110001000111001011001101110000011110001101011011111110001100100100011001101110000110010110001001111011010001010000100101011101110001011100001010011111100010010001010110101010100001100010111100110001010111110101010</t>
  </si>
  <si>
    <t>27:54.5</t>
  </si>
  <si>
    <t>42:59.1</t>
  </si>
  <si>
    <t>0.8678491046441187,0.8678491046441187,0.8678491046441187,0.8678491046441187,0.8678491046441187,0.8678491046441187,0.8678491046441187,0.8678491046441187,0.8678491046441187,0.8678491046441187,0.8678491046441187,0.8678491046441187,0.8678491046441187,0.8678491046441187,0.8678491046441187,0.8678491046441187,0.8678491046441187,0.8678491046441187,0.8678491046441187,0.8678491046441187,0.8678491046441187,0.8678491046441187,0.8678491046441187,0.8678491046441187,0.8678491046441187,0.8678491046441187,0.8678491046441187,0.8678491046441187,0.8678491046441187,0.8678491046441187</t>
  </si>
  <si>
    <t>357393452766192443713129587029569126688453397738749737568373793317904598984183037729,357393452766192443713129587029569126688453397738749737568373793317904598984183037729,357393452766192443713129587029569126688453397738749737568373793317904598984183037729,357393452766192443713129587029569126688453397738749737568373793317904598984183037729,357393452766192443713129587029569126688453397738749737568373793317904598984183037729,357393452766192443713129587029569126688453397738749737568373793317904598984183037729,357393452766192443713129587029569126688453397738749737568373793317904598984183037729,357393452766192443713129587029569126688453397738749737568373793317904598984183037729,357393452766192443713129587029569126688453397738749737568373793317904598984183037729,357393452766192443713129587029569126688453397738749737568373793317904598984183037729,357393452766192443713129587029569126688453397738749737568373793317904598984183037729,357393452766192443713129587029569126688453397738749737568373793317904598984183037729,357393452766192443713129587029569126688453397738749737568373793317904598984183037729,357393452766192443713129587029569126688453397738749737568373793317904598984183037729,357393452766192443713129587029569126688453397738749737568373793317904598984183037729,357393452766192443713129587029569126688453397738749737568373793317904598984183037729,357393452766192443713129587029569126688453397738749737568373793317904598984183037729,357393452766192443713129587029569126688453397738749737568373793317904598984183037729,357393452766192443713129587029569126688453397738749737568373793317904598984183037729,357393452766192443713129587029569126688453397738749737568373793317904598984183037729,357393452766192443713129587029569126688453397738749737568373793317904598984183037729,357393452766192443713129587029569126688453397738749737568373793317904598984183037729,357393452766192443713129587029569126688453397738749737568373793317904598984183037729,357393452766192443713129587029569126688453397738749737568373793317904598984183037729,357393452766192443713129587029569126688453397738749737568373793317904598984183037729,357393452766192443713129587029569126688453397738749737568373793317904598984183037729,357393452766192443713129587029569126688453397738749737568373793317904598984183037729,357393452766192443713129587029569126688453397738749737568373793317904598984183037729,357393452766192443713129587029569126688453397738749737568373793317904598984183037729,357393452766192443713129587029569126688453397738749737568373793317904598984183037729</t>
  </si>
  <si>
    <t>-7.805623870972856,-7.34532499463567,-7.0348831680533355,-6.905007695108808,-6.77429507698332,-6.607341981657567,-6.574079679120174,-6.497381978964663,-6.46718003069441,-6.039552728325344,-6.014325756973451,-5.983932014097455,-5.909724073137969,-5.899260484267055,-5.859586291721605,-5.813504270583665,-5.465506823606918,-5.425246107280941,-5.181796938437054,-5.048813942812747,-5.021777723093782,-4.995636168928325,-4.925832272513237,-4.888778218244217,-4.8777343909517645,-4.6565752464201875,-4.621871036943791,-4.599883629767452,-4.555024851944628,-4.527093217525637,-4.448692079413857,-4.216205053311494,-4.094023765655354,-4.000069445148876,-3.9641900096739784,-3.829495348181192,-3.674639440439365,-3.4796998534958523,-3.4324573094200446,-3.4097462781679044,-3.409440460675815,-3.3791431410991986,-3.362612566817925,-3.3253793267480516,-3.30970399777558,-3.2865765247262027,-3.176071633445224,-3.1393885342118226,-3.1276464442900624,-3.062510604934345,-3.016069059345779,-2.9974458348781363,-2.9703692996899957,-2.949803516640083,-2.9142574806879225,-2.890459898471613,-2.8863262065931163,-2.7972676406959476,-2.7671558671125513,-2.758069483733939,-2.7540091794749495,-2.663055019067844,-2.6514352308056295,-2.466591623707405,-2.4084357410189106,-2.3645364214279847,-2.306249052154127,-2.2919847130513977,-2.266686356557639,-2.181533218133074,-2.1682290352749862,-2.1274171730980274,-2.1081775540900005,-1.9915365062184,-1.9860911332679763,-1.9763751749126013,-1.85579978564254,-1.8315275313971802,-1.802484220309007,-1.7605030417150727,-1.7292864111615742,-1.6773698379688524,-1.6092185285744367,-1.6035798961987138,-1.5134049147887363,-1.439592425497418,-1.4175556465298218,-1.4000867313737353,-1.3279270726690078,-1.293529885250635,-1.2807159776810095,-1.2607928008908351,-1.2080676907646917,-1.161594838018382,-1.1417421862212978,-1.1027518154414608,-0.9994483696658389,-0.9347520454849259,-0.9308483126852225,-0.9226004424791703,-0.9112064924027996,-0.8975602632900561,-0.8584268021105066,-0.7944759151048983,-0.7684885945951637,-0.7182992163627088,-0.7065765181621407,-0.6935978563203837,-0.6533147601686538,-0.5395613339770198,-0.455109384722771,-0.4068911180229159,-0.35158069747112697,-0.3463009657763872,-0.34445757198150223,-0.3426537995906653,-0.2557780678387803,-0.23261292964663693,-0.22132616833223712,-0.12700643634600914,-0.08741111187747272,-0.07599115185305144,-0.07087821816992743,-0.01606231919650336,0.020110225028657724,0.07023104640317526,0.14091651117023568,0.14398295710738968,0.17002421016521707,0.22892179478340707,0.2847274461502663,0.37680747676054366,0.3926379990888528,0.4603996747393477,0.4707459699996864,0.4952537251465179,0.5932255740926509,0.6016139153074167,0.6026693641743528,0.6607104907119495,0.6616134165403453,0.6699825514228808,0.7014224183633926,0.7079946089822207,0.708743176456802,0.7087431764568026,0.7293046920324684,0.7336501099138742,0.7336501099138758,0.776872535281514,0.7803733875570036,0.7803733875570042,0.7803733875570049,0.7995568971203025,0.7995568971203029,0.8246728214120345,0.8520765929876828,0.8520765929876843,0.8678491046441187</t>
  </si>
  <si>
    <t>0.09609270095825195,0.4554586410522461,1.3148019313812256,1.9085333347320557,2.1741514205932617,2.2210235595703125,2.3147714138031006,2.3616442680358887,2.455392360687256,2.533515214920044,2.863162040710449,2.894411087036133,2.9881577491760254,3.1756513118743896,3.3475208282470703,3.441267967224121,3.5350162982940674,4.081872463226318,4.159996747970581,4.253742694854736,4.347490549087524,4.488110065460205,4.566233396530151,4.61310601234436,4.9412219524383545,4.972470045089722,5.159964561462402,5.206838369369507,5.47245454788208,5.519330263137817,5.613075256347656,5.65994930267334,5.925565958023071,6.519297361373901,6.878660440444946,7.0974040031433105,7.644263029098511,8.237994909286499,8.769227027893066,9.144214391708374,9.22233772277832,9.409830570220947,9.7223219871521,9.987938642501831,10.128558874130249,10.269179105758667,10.48792314529419,11.394143342971802,11.628511905670166,11.84725546836853,12.300366401672363,13.0815908908844,13.159714937210083,13.253461599349976,13.565952777862549,13.6596999168396,13.800318717956543,14.112808465957642,14.300303220748901,14.565924167633057,14.706541299819946,14.925283908843994,15.06590485572815,15.331520795822144,16.956469297409058,17.0502188205719,17.643948316574097,18.45642328262329,19.03453040122986,19.409518718719482,20.128246545791626,20.456360816955566,20.81572389602661,21.221961975097656,21.362584114074707,21.40945601463318,21.721946239471436,22.44067406654358,22.675042152404785,23.128151655197144,23.30002188682556,23.487516164779663,23.800007343292236,23.97187638282776,24.47185969352722,24.784350395202637,24.831223249435425,25.331207036972046,25.518702507019043,26.331177473068237,26.784287929534912,28.90922260284424,29.22171115875244,29.69044589996338,30.362300157546997,31.815380334854126,32.62785482406616,33.12783908843994,33.20596098899841,34.89340925216675,36.01837348937988,36.69022798538208,36.8308482170105,37.04959034919739,38.940157651901245,39.174524784088135,40.48698282241821,42.06505823135376,42.37754940986633,42.783785820007324,46.03368377685547,46.939905881881714,52.220990896224976,61.84568977355957,65.32995581626892,65.68931865692139,68.25173830986023,71.01727724075317,72.18911528587341,73.0484709739685,74.84528470039368,75.34526634216309,80.36073565483093,81.40757608413696,95.09464740753174,97.62582039833069,98.98515200614929,105.53182125091553,107.65675640106201,109.04733681678772,127.06359767913818,132.3915560245514,137.62576818466187,159.01572346687317,189.43664598464966,199.18634009361267,204.70179200172424,236.57579493522644,242.4349865913391,257.7938792705536,265.6998815536499,269.71538162231445,283.58994722366333,401.9143671989441,420.44503688812256,428.7729012966156,430.16348147392273,444.11617064476013,490.5990903377533,498.14572763442993,542.9568583965302,599.0957255363464,601.3612804412842,611.9234495162964,617.2514078617096,666.0623784065247,694.0458810329437,706.6704819202423,801.763619184494</t>
  </si>
  <si>
    <t>1,8,27,40,46,47,49,50,52,54,61,62,64,68,72,74,76,88,90,92,94,97,99,100,107,108,112,113,119,120,122,123,129,142,150,155,167,180,192,200,202,206,213,219,222,225,230,250,255,260,270,287,289,291,298,300,303,310,314,320,323,328,331,337,373,375,388,406,419,427,443,450,458,467,470,471,478,494,499,509,513,517,524,528,539,546,547,558,562,580,590,637,644,654,669,701,719,730,732,769,794,809,812,817,859,864,893,928,935,944,1016,1036,1153,1366,1443,1451,1508,1569,1595,1614,1654,1665,1776,1799,2102,2158,2188,2333,2380,2411,2809,2927,3043,3516,4190,4406,4528,5234,5364,5704,5879,5968,6274,8893,9303,9487,9518,9827,10857,11024,12015,13254,13304,13537,13655,14734,15353,15632,17734</t>
  </si>
  <si>
    <t>0010111100011000101011100001100100111100010001110011101001000100110000001000001111010111001111101110011001110011011001110111000001101011011000000101010000110011111010111011001100000001101011110111000011110001100010111010100001111100110111000000001100110101110111001011111100100001</t>
  </si>
  <si>
    <t>57:45.7</t>
  </si>
  <si>
    <t>12:49.3</t>
  </si>
  <si>
    <t>0.8987296866466363,0.8987296866466363,0.8987296866466363,0.8987296866466363,0.8987296866466363,0.8987296866466363,0.8987296866466363,0.8987296866466363,0.8987296866466363,0.8987296866466363,0.8987296866466363,0.8987296866466363,0.8987296866466363,0.8987296866466363,0.8987296866466363,0.8987296866466363,0.8987296866466363,0.8987296866466363,0.8987296866466363,0.8987296866466363,0.8987296866466363,0.8987296866466363,0.8987296866466363,0.8987296866466363,0.8987296866466363,0.8987296866466363,0.8987296866466363,0.8987296866466363,0.8987296866466363,0.8987296866466363</t>
  </si>
  <si>
    <t>1793831207079903153643462136399454207196635955906830157242100591284624045266859743689,1793831207079903153643462136399454207196635955906830157242100591284624045266859743689,1793831207079903153643462136399454207196635955906830157242100591284624045266859743689,1793831207079903153643462136399454207196635955906830157242100591284624045266859743689,1793831207079903153643462136399454207196635955906830157242100591284624045266859743689,1793831207079903153643462136399454207196635955906830157242100591284624045266859743689,1793831207079903153643462136399454207196635955906830157242100591284624045266859743689,1793831207079903153643462136399454207196635955906830157242100591284624045266859743689,1793831207079903153643462136399454207196635955906830157242100591284624045266859743689,1793831207079903153643462136399454207196635955906830157242100591284624045266859743689,1793831207079903153643462136399454207196635955906830157242100591284624045266859743689,1793831207079903153643462136399454207196635955906830157242100591284624045266859743689,1793831207079903153643462136399454207196635955906830157242100591284624045266859743689,1793831207079903153643462136399454207196635955906830157242100591284624045266859743689,1793831207079903153643462136399454207196635955906830157242100591284624045266859743689,1793831207079903153643462136399454207196635955906830157242100591284624045266859743689,1793831207079903153643462136399454207196635955906830157242100591284624045266859743689,1793831207079903153643462136399454207196635955906830157242100591284624045266859743689,1793831207079903153643462136399454207196635955906830157242100591284624045266859743689,1793831207079903153643462136399454207196635955906830157242100591284624045266859743689,1793831207079903153643462136399454207196635955906830157242100591284624045266859743689,1793831207079903153643462136399454207196635955906830157242100591284624045266859743689,1793831207079903153643462136399454207196635955906830157242100591284624045266859743689,1793831207079903153643462136399454207196635955906830157242100591284624045266859743689,1793831207079903153643462136399454207196635955906830157242100591284624045266859743689,1793831207079903153643462136399454207196635955906830157242100591284624045266859743689,1793831207079903153643462136399454207196635955906830157242100591284624045266859743689,1793831207079903153643462136399454207196635955906830157242100591284624045266859743689,1793831207079903153643462136399454207196635955906830157242100591284624045266859743689,1793831207079903153643462136399454207196635955906830157242100591284624045266859743689</t>
  </si>
  <si>
    <t>-9.182440107788423,-7.801801865535456,-7.774189083597313,-6.421243731176108,-6.0998897950592,-5.4917956743659895,-5.433708026285555,-5.35713100365002,-5.3191095800160255,-5.070576911160928,-5.03681850090748,-5.015918607605134,-4.827185115216233,-4.72184556623605,-4.706593186705363,-4.610177909675641,-4.588765275078413,-4.58861612862168,-4.5116785791085245,-4.490696602287504,-4.411884957614828,-4.374218257988184,-4.369790967111568,-4.304587863849484,-4.170466950727293,-4.145441445775567,-4.07780380339184,-4.050447400231835,-4.044414302980514,-4.005348466879277,-4.000366348273288,-3.948444486248215,-3.658448309240807,-3.6116641300937253,-3.4335777865739265,-3.3866572438488864,-3.3790318001798116,-3.286434982447931,-3.272488830356419,-3.186845567805051,-3.1512038732560805,-3.1384819399041173,-3.0137150779355144,-2.9385749970762163,-2.882563351477254,-2.8537733467228437,-2.82210678835437,-2.7814973201257716,-2.774675446477174,-2.7631071125318205,-2.6783332319282067,-2.614725685137024,-2.5860902259376823,-2.5581944892894217,-2.534236757239077,-2.4207619835279655,-2.3927788106437475,-2.2574673323039587,-2.2227489724599123,-2.1967458596533116,-2.1490384592034117,-2.127102566870829,-2.0950465269183596,-1.9773833235538767,-1.9746204433170345,-1.9511174634338835,-1.825314336878226,-1.8103080136955239,-1.8070659626195993,-1.803922552399416,-1.741135096329643,-1.6753521378979233,-1.6530587328610773,-1.6073757362640082,-1.5494813920901476,-1.5416069277120514,-1.5084545864241479,-1.43799428105137,-1.4369588467700085,-1.362577441885556,-1.345434874322094,-1.3234990663926889,-1.3106902450851718,-1.2725038308464038,-1.246828498038029,-1.096382487448629,-1.0264825072249868,-0.9872388078662095,-0.9400775604717824,-0.8886009231922156,-0.8348000861886301,-0.7975245427398518,-0.7037264265416945,-0.701933680366708,-0.6144205139812526,-0.6105534102938368,-0.5968341405763831,-0.5318919008181197,-0.5151758104393265,-0.5090828417125342,-0.501993382126334,-0.428362096152955,-0.3345134502513881,-0.2950604769170554,-0.25757801832244764,-0.15361916234267647,-0.15220126129464331,-0.14937036048349586,-0.07136649070269499,0.04617313871654288,0.047350059559016555,0.060873749396988586,0.08762246837047122,0.1028336582657775,0.10811111839348314,0.17154205133541373,0.2351551383629672,0.24539913759771123,0.27898098987725795,0.2802011689662315,0.3005300681745472,0.31046457089849777,0.31515557101497904,0.3424453400415611,0.3427165323833479,0.4242871912111461,0.45971469030766343,0.4698182231911734,0.49350066763717687,0.5410223853304543,0.5435062561383011,0.5494820347512586,0.6076466143706436,0.6709702707163516,0.6833452076466352,0.6833452076466354,0.7254118256542627,0.725411825654263,0.7349331348823966,0.751006920135634,0.7958764565345053,0.8153937504095075,0.8284716021300818,0.8284716021300831,0.8284716021300835,0.8392677364707246,0.8617959754907123,0.8617959754907125,0.8676855376438952,0.8694018930997961,0.8694018930997967,0.8848022800030219,0.8987296866466363</t>
  </si>
  <si>
    <t>0.09712791442871094,0.14400219917297363,0.5502393245697021,0.8627300262451172,1.3627147674560547,1.5814568996429443,2.614906072616577,2.708652973175049,2.8023993968963623,2.896145820617676,3.068016767501831,3.302384614944458,3.3336334228515625,3.661748170852661,4.146108150482178,4.239854335784912,4.474222660064697,4.73983907699585,4.8179614543914795,4.958584308624268,5.052328824996948,5.271072864532471,5.646061182022095,5.724182605743408,5.9116785526275635,6.177293300628662,6.317914724349976,6.536659479141235,6.677278995513916,6.724151372909546,6.817899465560913,6.849149227142334,7.083516359329224,7.583499431610107,8.302226781845093,9.06782865524292,9.567812442779541,9.661562204360962,9.92717719078064,9.974049806594849,10.927145004272461,10.958394289016724,11.552125930786133,11.770869493484497,12.005236148834229,12.19273066520691,12.286487817764282,12.317728519439697,12.411473989486694,12.552095890045166,12.645840883255005,12.911458730697632,12.95833134651184,13.458316564559937,13.677059412002563,13.723933219909668,13.911426782608032,14.036423444747925,14.177043676376343,14.5051589012146,14.630154609680176,15.348881244659424,15.661372900009155,15.926990509033203,17.114452123641968,17.38007354736328,18.020674467086792,18.28628945350647,18.55190634727478,19.05189061164856,19.14563822746277,19.598750114440918,20.504969835281372,20.958080768585205,21.004953861236572,21.583062171936035,21.62993550300598,24.254852533340454,24.97358012199402,25.332944631576538,25.739181756973267,27.145387411117554,28.03598403930664,28.81720995903015,29.864055156707764,30.77027416229248,32.52021861076355,33.87955355644226,38.770023345947266,46.1916663646698,48.19160509109497,49.86342644691467,51.113386154174805,53.613308906555176,56.69133639335632,60.0818555355072,61.831801891326904,62.644275188446045,62.909892082214355,63.269256353378296,63.40987706184387,66.30041193962097,66.78477931022644,67.59724712371826,69.62843251228333,74.70640087127686,77.08132410049438,77.76880264282227,78.03441834449768,78.80001997947693,88.377845287323,96.98695063591003,106.18978762626648,109.43968653678894,116.51758885383606,116.64258551597595,118.09566593170166,118.54877591133118,127.20475435256958,133.00161504745483,133.9078381061554,135.84527683258057,138.6264398097992,139.89202523231506,141.95446038246155,142.6888120174408,145.9230875968933,146.78243446350098,147.5949091911316,152.56350326538086,160.5945017337799,180.57825112342834,200.1401388645172,230.49856281280518,236.21713256835938,247.10741686820984,247.18554043769836,258.10707235336304,268.71611523628235,295.652774810791,327.1049118041992,410.72729420661926,420.8676018714905,432.72660517692566,438.8357877731323,460.74135184288025,499.09952688217163,504.83372163772583,591.2685158252716,615.0177721977234,702.4525339603424,740.534595489502,783.1895096302032</t>
  </si>
  <si>
    <t>1,1,10,17,28,33,56,58,60,62,66,71,72,79,90,92,97,103,105,108,110,115,123,125,129,135,138,143,146,147,149,150,155,166,182,199,210,212,218,219,240,241,254,259,264,268,270,271,273,276,278,284,285,296,301,302,306,309,312,319,322,338,345,351,377,383,397,403,409,420,422,432,452,462,463,476,477,535,551,559,568,599,619,636,659,679,718,747,856,1021,1065,1102,1130,1185,1253,1328,1367,1385,1391,1399,1402,1466,1477,1495,1540,1652,1705,1720,1726,1743,1955,2145,2349,2421,2578,2581,2613,2623,2815,2943,2963,3006,3068,3096,3142,3158,3230,3249,3267,3377,3555,3997,4431,5102,5229,5471,5473,5715,5950,6548,7247,9101,9326,9589,9724,10208,11059,11186,13101,13627,15557,16399,17342</t>
  </si>
  <si>
    <t>1110110001100010111101001010100111101010001111110010011010000111110001110100001011001011111111101111111111001111110011111010000001000010000000111000110110100001111110001101000000100001011101011100011000111101010011011000000001101100111011001001001101000001010000000101100111001001</t>
  </si>
  <si>
    <t>12:51.0</t>
  </si>
  <si>
    <t>27:52.8</t>
  </si>
  <si>
    <t>0.9649169498642098,0.9649169498642098,0.9649169498642098,0.9649169498642098,0.9649169498642098,0.9649169498642098,0.9649169498642098,0.9649169498642098,0.9649169498642098,0.9649169498642098,0.9649169498642098,0.9649169498642098,0.9649169498642098,0.9649169498642098,0.9649169498642098,0.9649169498642098,0.9649169498642098,0.9649169498642098,0.9649169498642098,0.9649169498642098,0.9649169498642098,0.9649169498642098,0.9649169498642098,0.9649169498642098,0.9649169498642098,0.9649169498642098,0.9649169498642098,0.9649169498642098,0.9649169498642098,0.9649169498642098</t>
  </si>
  <si>
    <t>539747539096565430458790595712860027564369726836115676489554753763623531012380199577,539747539096565430458790595712860027564369726836115676489554753763623531012380199577,539747539096565430458790595712860027564369726836115676489554753763623531012380199577,539747539096565430458790595712860027564369726836115676489554753763623531012380199577,539747539096565430458790595712860027564369726836115676489554753763623531012380199577,539747539096565430458790595712860027564369726836115676489554753763623531012380199577,539747539096565430458790595712860027564369726836115676489554753763623531012380199577,539747539096565430458790595712860027564369726836115676489554753763623531012380199577,539747539096565430458790595712860027564369726836115676489554753763623531012380199577,539747539096565430458790595712860027564369726836115676489554753763623531012380199577,539747539096565430458790595712860027564369726836115676489554753763623531012380199577,539747539096565430458790595712860027564369726836115676489554753763623531012380199577,539747539096565430458790595712860027564369726836115676489554753763623531012380199577,539747539096565430458790595712860027564369726836115676489554753763623531012380199577,539747539096565430458790595712860027564369726836115676489554753763623531012380199577,539747539096565430458790595712860027564369726836115676489554753763623531012380199577,539747539096565430458790595712860027564369726836115676489554753763623531012380199577,539747539096565430458790595712860027564369726836115676489554753763623531012380199577,539747539096565430458790595712860027564369726836115676489554753763623531012380199577,539747539096565430458790595712860027564369726836115676489554753763623531012380199577,539747539096565430458790595712860027564369726836115676489554753763623531012380199577,539747539096565430458790595712860027564369726836115676489554753763623531012380199577,539747539096565430458790595712860027564369726836115676489554753763623531012380199577,539747539096565430458790595712860027564369726836115676489554753763623531012380199577,539747539096565430458790595712860027564369726836115676489554753763623531012380199577,539747539096565430458790595712860027564369726836115676489554753763623531012380199577,539747539096565430458790595712860027564369726836115676489554753763623531012380199577,539747539096565430458790595712860027564369726836115676489554753763623531012380199577,539747539096565430458790595712860027564369726836115676489554753763623531012380199577,539747539096565430458790595712860027564369726836115676489554753763623531012380199577</t>
  </si>
  <si>
    <t>-7.426500373290485,-7.369217633273524,-7.286228455214431,-6.991635005475416,-6.957819047131292,-6.732602745113737,-6.589314131091984,-6.136220441113744,-6.076088175170421,-6.075159374341956,-5.967469221496243,-5.9431327481310925,-5.75595685225486,-5.722085481154236,-5.55160674943199,-5.419945288122769,-5.028179814565103,-4.837487623494343,-4.6987775423526115,-4.479000052566338,-4.221286055564266,-4.085145369319866,-3.9757435796105116,-3.92596901070549,-3.9040243809721087,-3.770411652294451,-3.6747179029566506,-3.6423740911355535,-3.4765234127651308,-3.4218744498931084,-3.325671081237353,-3.265581893863096,-3.210202311799739,-3.0696461224182126,-3.013562743553288,-2.8515353021118717,-2.8476263405366247,-2.828758708025146,-2.8255257767424427,-2.759203653779474,-2.741733241958871,-2.7410611671229477,-2.6700888490306087,-2.5279562895492873,-2.435871370732262,-2.3865499863288977,-2.33147829933365,-2.282141570047,-2.1838477742924534,-2.084424405490519,-2.023369274545437,-1.9866102643400654,-1.9305436561616165,-1.9001256425457838,-1.8316136092724489,-1.8114857088823775,-1.744864511267993,-1.5699589264120102,-1.4971693236479975,-1.4824524180783885,-1.4669367840567342,-1.3182020904807725,-1.3022965032986715,-1.2855016708673905,-1.2691976874226945,-1.265182223285856,-1.2402618996517476,-1.1413014522933174,-1.1395727849525727,-1.1299686507202975,-1.1160430511238109,-1.1063577890749317,-1.095825525263146,-1.077556618007156,-0.9926456654361302,-0.9722825488619692,-0.9096777891393039,-0.8785511476063336,-0.8318200003057667,-0.7938984934142422,-0.7048933846082783,-0.6630248190849752,-0.6333527357950073,-0.588276233722913,-0.5546154866781206,-0.5405826691542488,-0.5306355236240685,-0.4295206504255418,-0.4220440458600112,-0.3472426743361345,-0.32415685510349435,-0.26527460889336885,-0.24469869284589543,-0.18219059700626267,-0.1774722907576914,-0.15911417474085068,-0.15421842625901955,-0.12321507062065667,-0.07408700370573479,-0.016854667120300648,-0.006453426862325917,0.037890090794454434,0.042203933100764146,0.06215286351418792,0.15727103995710373,0.18265524685144208,0.2523853750666581,0.2523853750666594,0.25887774680171194,0.25887774680171216,0.27830302467362694,0.337933375138213,0.36146199819013686,0.3664331502153748,0.3861899775477013,0.38618997754770196,0.42697469587016307,0.47504503797609055,0.4827515354804042,0.5011283350859885,0.5038404659320548,0.5038404659320563,0.5333113009900106,0.5451303641331999,0.5557790059944504,0.5916128479072154,0.6160729799901912,0.6426896375389921,0.6458107895331567,0.6575713367529239,0.7214469084491573,0.7252198355104584,0.7542396366337651,0.7822021920910751,0.7939155173613546,0.8239860106943404,0.8292384073107226,0.8327205717716659,0.9194700260756299,0.9194700260756303,0.9211225502175757,0.9211225502175764,0.9585336794299637,0.964916949864209,0.9649169498642093,0.9649169498642098</t>
  </si>
  <si>
    <t>0.09598922729492188,1.1584553718566895,1.470947027206421,1.8771827220916748,2.1896729469299316,2.598144769668579,2.8637614250183105,2.910634994506836,3.0512561798095703,3.3168721199035645,3.457491636276245,3.5981130599975586,3.6293649673461914,3.9574766159057617,4.004355430603027,4.26996636390686,4.410587787628174,5.082441329956055,5.441805124282837,5.66054892539978,6.348026514053345,6.566770315170288,6.785514831542969,7.597988128662109,7.691736459732056,8.051103830337524,8.097971677780151,8.5042085647583,8.644830226898193,8.910446405410767,9.051067352294922,9.457303762435913,9.582300901412964,10.035411834716797,10.363525152206421,10.769763946533203,10.98850703239441,11.207249879837036,11.613486289978027,11.8947274684906,12.160345315933228,12.2540922164917,12.472835540771484,12.519709825515747,13.113439321517944,14.097785711288452,14.238404035568237,14.550894260406494,14.69151496887207,15.191499471664429,15.550864219665527,16.363338470458984,16.67582869529724,17.222686290740967,17.503926992416382,17.72266983985901,17.988287448883057,18.988260507583618,20.160094499588013,22.644391536712646,22.69126558303833,23.316245794296265,23.409992456436157,23.5974862575531,24.144344091415405,24.59745764732361,24.863072395324707,25.269309759140015,25.675546646118164,25.86303997039795,26.222404718399048,27.113000631332397,27.15987539291382,28.37858748435974,28.831698179244995,29.503551244735718,31.440990924835205,31.94097590446472,32.206592321395874,33.61279797554016,34.144031047821045,36.76894950866699,37.53454947471619,39.1907479763031,40.315712213516235,41.675047397613525,42.80000925064087,44.86244559288025,45.72179388999939,45.768667697906494,47.75297975540161,48.97169208526611,49.065438985824585,50.33102488517761,52.67470169067383,53.080941915512085,53.799665451049805,54.20590376853943,54.346524238586426,57.31518030166626,67.14299726486206,69.31480479240417,70.53351855278015,72.28346252441406,77.64266991615295,83.95497059822083,84.81432247161865,95.22024321556091,96.8451931476593,150.56510591506958,194.65747618675232,197.4386386871338,203.29783034324646,208.48516750335693,247.20676255226135,249.5504388809204,255.76899337768555,288.3460991382599,304.37684750556946,321.2981925010681,325.5011854171753,328.8760814666748,335.32900166511536,341.1413223743439,345.4849350452423,349.09419655799866,351.2660038471222,392.3584671020508,399.0926306247711,413.3265600204468,416.6233329772949,424.2480947971344,425.01369524002075,465.32604146003723,485.79415011405945,491.2158558368683,494.6532473564148,501.9030210971832,504.79355478286743,534.9957339763641,549.401533126831,553.2764132022858,558.0575129985809,640.2918243408203,668.0097069740295,823.020477771759</t>
  </si>
  <si>
    <t>1,23,30,39,46,55,61,62,65,71,74,77,78,85,86,92,95,110,118,123,138,143,148,166,168,176,177,186,189,195,198,207,210,220,227,236,241,246,255,261,267,269,274,275,288,310,313,320,323,334,342,360,367,379,385,390,396,418,444,499,500,514,516,520,532,542,548,557,566,570,578,598,599,626,636,651,694,705,711,742,754,812,829,866,891,921,946,992,1011,1012,1056,1083,1085,1113,1165,1174,1190,1199,1202,1268,1486,1534,1561,1600,1719,1859,1878,2109,2145,3337,4316,4378,4508,4623,5483,5535,5673,6396,6752,7127,7220,7295,7438,7567,7664,7744,7792,8706,8856,9172,9245,9414,9431,10325,10779,10899,10975,11136,11200,11871,12190,12276,12382,14207,14822,18259</t>
  </si>
  <si>
    <t>0100011100100000011001101011100110001110110011111000011101100101111001110110001111100001011101101100100011101011011111111011101000011001001011110101011100111001011100101000001110101010000000111110111010000110000001000111111011111000010111001000001101000001000010001000101010011001</t>
  </si>
  <si>
    <t>58:27.8</t>
  </si>
  <si>
    <t>13:31.4</t>
  </si>
  <si>
    <t>0.9840854210882939,0.9840854210882939,0.9840854210882939,0.9840854210882939,0.9840854210882939,0.9840854210882939,0.9840854210882939,0.9840854210882939,0.9840854210882939,0.9840854210882939,0.9840854210882939,0.9840854210882939,0.9840854210882939,0.9840854210882939,0.9840854210882939,0.9840854210882939,0.9840854210882939,0.9840854210882939,0.9840854210882939,0.9840854210882939,0.9840854210882939,0.9840854210882939,0.9840854210882939,0.9840854210882939,0.9840854210882939,0.9840854210882939,0.9840854210882939,0.9840854210882939,0.9840854210882939,0.9840854210882939</t>
  </si>
  <si>
    <t>1333525625238016563046502755438431368307763524803444163006262510004030543479225110416,1333525625238016563046502755438431368307763524803444163006262510004030543479225110416,1333525625238016563046502755438431368307763524803444163006262510004030543479225110416,1333525625238016563046502755438431368307763524803444163006262510004030543479225110416,1333525625238016563046502755438431368307763524803444163006262510004030543479225110416,1333525625238016563046502755438431368307763524803444163006262510004030543479225110416,1333525625238016563046502755438431368307763524803444163006262510004030543479225110416,1333525625238016563046502755438431368307763524803444163006262510004030543479225110416,1333525625238016563046502755438431368307763524803444163006262510004030543479225110416,1333525625238016563046502755438431368307763524803444163006262510004030543479225110416,1333525625238016563046502755438431368307763524803444163006262510004030543479225110416,1333525625238016563046502755438431368307763524803444163006262510004030543479225110416,1333525625238016563046502755438431368307763524803444163006262510004030543479225110416,1333525625238016563046502755438431368307763524803444163006262510004030543479225110416,1333525625238016563046502755438431368307763524803444163006262510004030543479225110416,1333525625238016563046502755438431368307763524803444163006262510004030543479225110416,1333525625238016563046502755438431368307763524803444163006262510004030543479225110416,1333525625238016563046502755438431368307763524803444163006262510004030543479225110416,1333525625238016563046502755438431368307763524803444163006262510004030543479225110416,1333525625238016563046502755438431368307763524803444163006262510004030543479225110416,1333525625238016563046502755438431368307763524803444163006262510004030543479225110416,1333525625238016563046502755438431368307763524803444163006262510004030543479225110416,1333525625238016563046502755438431368307763524803444163006262510004030543479225110416,1333525625238016563046502755438431368307763524803444163006262510004030543479225110416,1333525625238016563046502755438431368307763524803444163006262510004030543479225110416,1333525625238016563046502755438431368307763524803444163006262510004030543479225110416,1333525625238016563046502755438431368307763524803444163006262510004030543479225110416,1333525625238016563046502755438431368307763524803444163006262510004030543479225110416,1333525625238016563046502755438431368307763524803444163006262510004030543479225110416,1333525625238016563046502755438431368307763524803444163006262510004030543479225110416</t>
  </si>
  <si>
    <t>-8.371406869343396,-8.274977944483897,-8.077453213476613,-7.917879246497705,-7.760352135858028,-7.666029584013835,-7.306297632355717,-7.110342039064321,-7.0115987739024055,-6.568197880861884,-6.102343343826142,-5.829737578162882,-5.7385232947870115,-5.670006509496957,-5.557161265800367,-5.520474907106978,-5.479256665688621,-5.476880059962153,-5.296657242679179,-5.15420551534045,-5.099557422350347,-5.098036642932678,-5.038963069594344,-5.003013445456306,-4.9906136019014316,-4.973477097411223,-4.9348712896393945,-4.8491091315952355,-4.7410125682862025,-4.737500485641815,-4.56198987930551,-4.407666614958037,-4.33494876941528,-4.2090296169084365,-4.190374032001195,-4.101603603050143,-4.0937149745532775,-4.04568344227762,-4.043870264858027,-3.9653520612020614,-3.9524573220794315,-3.9259601507303357,-3.848125011371522,-3.8192676462673867,-3.81676430550928,-3.7568380505224743,-3.701326887946479,-3.58127016646668,-3.559508506663903,-3.320686629944901,-3.2056969040263703,-3.1920359100681273,-3.149419168319121,-3.09052679262161,-3.0576121112382535,-2.9630807015050107,-2.925412095746167,-2.9035627476756454,-2.892928922891421,-2.8728399019808784,-2.7910367985530167,-2.773845611700284,-2.6342016622131346,-2.633613824672878,-2.5571380369945524,-2.5158408152696077,-2.488303653701144,-2.4828340352053546,-2.4142101065267645,-2.4095661612224992,-2.370567782196483,-2.3659948493051393,-2.3462553224651623,-2.3057514761676705,-2.2968257792708267,-2.258086787470526,-2.236894812669492,-2.1287719564973644,-2.0804806401232327,-1.9465528396318965,-1.9358867776550013,-1.9189446236938366,-1.8816091732307416,-1.8115403399317884,-1.8076204862786311,-1.7939946143612733,-1.7620204300902587,-1.7018135876533416,-1.6615444582506762,-1.6415304850508692,-1.633039623584044,-1.6274846424790843,-1.6072691763408904,-1.597747644612021,-1.5927534085321784,-1.4809771318695826,-1.4711469817040526,-1.466478122561031,-1.4339929720988227,-1.4194764598952765,-1.4163750249330411,-1.4018812368397617,-1.3443896881791608,-1.3298815521299356,-1.313489719936832,-1.2509595311743138,-1.2411025313826225,-1.2203669603331493,-1.2105056336285198,-1.1227507289751189,-1.1125474875731725,-1.0939979766337284,-1.0737848959006173,-1.0377511427907693,-1.0110159443469953,-0.9898910173221029,-0.9876401257672669,-0.9822691978154985,-0.9802311735849468,-0.94672630231201,-0.8913685193471867,-0.8443102985697262,-0.7279891844405013,-0.7194362239892192,-0.7075247146708947,-0.674036253325659,-0.6549004191041121,-0.6139433568928432,-0.5949010065468532,-0.5123212475673111,-0.46206105157046207,-0.45761303697948175,-0.4084841709303362,-0.3479752973279518,-0.311373093528334,-0.2708771815189143,-0.24478768765940256,-0.17472787753988422,-0.13914018975468867,-0.13309170240269858,-0.0950356671130419,-0.0468729637862062,-0.020830772952331766,0.03670520970330049,0.04542418483476757,0.0665645080854631,0.08629658684531283,0.08629658684531327,0.09208801059241156,0.14555285901456422,0.16654055388896571,0.18093271276239065,0.2162351036445626,0.2194161352333402,0.23148717525020585,0.24112742331024795,0.29069428879523956,0.2938364843714613,0.34653553736113724,0.37444261226435566,0.41822050640787256,0.4453454805031297,0.4453454805031306,0.44534548050313183,0.45612803170645766,0.45612803170646,0.47093499871516076,0.48388072925824266,0.48388072925824366,0.4838807292582439,0.4946147749263373,0.512678747968143,0.5202526183389902,0.5695601915973869,0.6341540643498319,0.6341540643498327,0.6697948653456571,0.6697948653456574,0.6697948653456591,0.6726625517539127,0.6953056349890413,0.7025727660771486,0.7158065002385603,0.739470839760278,0.758379367754564,0.7879292140270447,0.8059584911266571,0.8069121250924337,0.806912125092434,0.8078450008172153,0.8202703380574765,0.8296764715892229,0.8443877012616394,0.9014268295374455,0.935736908426247,0.9840854210882939</t>
  </si>
  <si>
    <t>0.09374403953552246,0.9084320068359375,1.3146703243255615,1.5802865028381348,1.7521553039550781,2.1583940982818604,2.345886468887329,2.4722540378570557,2.6128742694854736,2.9722397327423096,3.065986156463623,3.6597180366516113,4.019079685211182,4.45656681060791,4.6909332275390625,4.737807989120483,5.097172021865845,5.190918684005737,5.237793445587158,5.503408193588257,5.597155570983887,5.95651912689209,6.00339412689209,6.081516265869141,6.175264835357666,6.222136974334717,6.269010782241821,6.40963077545166,6.628373146057129,6.815866947174072,6.862742185592651,7.175230979919434,7.222105503082275,7.534595727920532,8.081453084945679,8.159576177597046,8.6126868724823,9.018923282623291,9.331413269042969,9.37828803062439,9.425161600112915,9.472034931182861,9.737650394439697,9.784525156021118,10.01889157295227,10.097014427185059,10.518876791000366,10.690746784210205,11.643840789794922,11.690714359283447,12.128202199935913,13.034424304962158,13.08129596710205,13.253167152404785,13.659402847290039,13.800025701522827,14.331257820129395,14.690620422363281,15.01873779296875,15.065609693527222,15.237478733062744,16.049954652786255,16.45618987083435,16.909300804138184,17.534281730651855,17.893646478652954,18.58112382888794,19.11235785484314,19.299851894378662,19.706088542938232,19.87795901298523,20.28419518470764,20.47169065475464,20.784179210662842,21.22166609764099,21.36228656768799,21.54978084564209,21.674776554107666,21.909144639968872,22.315382957458496,24.6903076171875,25.096545696258545,25.424660444259644,25.518407344818115,26.04963994026184,26.330881118774414,26.455877542495728,27.002736568450928,27.362099647521973,28.17457413673401,28.487064599990845,28.580812692642212,28.893301010131836,29.018297910690308,29.158918619155884,29.29953908920288,29.705776691436768,29.877644777297974,29.9713933467865,30.377630472183228,30.783867359161377,31.690088987350464,31.721339225769043,32.36194348335266,32.40881657600403,33.393160343170166,33.79939794540405,34.08064246177673,34.924362659454346,35.06498336791992,35.25247812271118,36.15869927406311,36.83055233955383,37.31491303443909,38.72112035751343,39.25235199928284,41.40853476524353,41.50228142738342,41.8147714138031,44.29906916618347,44.564685106277466,48.814553022384644,54.00188946723938,59.579840898513794,64.3765664100647,65.50152921676636,68.34519147872925,70.09513592720032,74.20438385009766,75.92307806015015,81.01666927337646,86.07901549339294,94.34648871421814,99.67444586753845,102.37748646736145,104.50242018699646,119.40820860862732,121.78312921524048,124.50179314613342,127.67357110977173,146.96984004974365,149.54788517951965,167.51607251167297,168.45354294776917,169.4535105228424,183.0624601840973,190.68722486495972,193.17151880264282,211.0147089958191,227.71731209754944,231.59219074249268,237.9669909477234,245.9042432308197,249.2322645187378,252.48216080665588,256.3726637363434,260.37253975868225,272.1534194946289,275.8251807689667,290.82471227645874,307.91792464256287,309.9959855079651,318.8707067966461,319.1519477367401,325.6986186504364,327.3391923904419,343.07307481765747,349.88536071777344,366.6660850048065,391.024697303772,394.6495850086212,417.10200667381287,423.4768068790436,432.4296519756317,449.71036171913147,463.47555565834045,547.8635365962982,553.2071199417114,583.4717972278595,621.3924856185913,641.7668454647064,664.5161340236664,678.8281862735748,680.0000245571136,680.2343919277191,690.9275650978088,692.2840657234192,746.157377243042,748.3135588169098,750.750983953476,761.406899690628,769.2191553115845,788.5935475826263,803.9524426460266,832.2328069210052,884.9655306339264</t>
  </si>
  <si>
    <t>1,18,27,33,37,46,50,53,56,64,66,79,87,97,102,103,111,113,114,120,122,130,131,133,135,136,137,140,145,149,150,157,158,165,177,179,189,198,205,206,207,208,214,215,220,222,231,235,256,257,267,287,288,292,301,304,316,324,331,332,336,354,363,373,387,395,410,422,426,435,439,448,452,459,469,472,476,479,484,493,546,555,562,564,576,582,585,597,605,623,630,632,639,642,645,648,657,661,663,672,681,701,702,716,717,739,748,754,773,776,780,800,815,826,857,869,917,919,926,981,987,1081,1196,1320,1426,1451,1514,1553,1644,1682,1795,1907,2090,2208,2268,2315,2645,2698,2758,2828,3256,3313,3711,3732,3754,4056,4225,4280,4676,5046,5132,5273,5448,5522,5594,5680,5769,6030,6111,6443,6821,6867,7064,7070,7215,7251,7599,7750,8122,8662,8742,9239,9380,9578,9961,10266,12133,12251,12921,13760,14211,14714,15031,15057,15062,15299,15329,16522,16570,16624,16860,17033,17462,17802,18428,19596</t>
  </si>
  <si>
    <t>1010111110111010100010000001001001110100101100110111101011010011100111101001010000100000110001101001100011101101110101100110101010110101001100111001010000111001101011001100111000000010000101001010101111101010011101111110010100100111000101010111000100000011101110101100111110010000</t>
  </si>
  <si>
    <t>28:20.3</t>
  </si>
  <si>
    <t>43:22.0</t>
  </si>
  <si>
    <t>1.0810323240496058,1.0810323240496058,1.0810323240496058,1.0810323240496058,1.0810323240496058,1.0810323240496058,1.0810323240496058,1.0810323240496058,1.0810323240496058,1.072116678636687,1.070654111476821,1.070654111476821,1.070654111476821,1.070654111476821,1.070654111476821,1.070654111476821,1.070654111476821,1.070654111476821,1.070654111476821,1.070654111476821,1.070654111476821,1.070654111476821,1.070654111476821,1.070654111476821,1.070654111476821,1.070654111476821,1.070654111476821,1.070654111476821,1.070654111476821,1.070654111476821</t>
  </si>
  <si>
    <t>240700087648606279457460130365936757950771992408324609029837762651947980440853819016,240700087648606279457460130365936757950771992408324609029837762651947980440853819016,240700087648606279457460130365936757950771992408324609029837762651947980440853819016,240700087648606279457460130365936757950771992408324609029837762651947980440853819016,240700087648606279457460130365936757950771992408324609029837762651947980440853819016,240700087648606279457460130365936757950771992408324609029837762651947980440853819016,240700087648606279457460130365936757950771992408324609029837762651947980440853819016,240700087648606279457460130365936757950771992408324609029837762651947980440853819016,240700087648606279457460130365936757950771992408324609029837762651947980440853819016,240700086743759726197205472240976152078312644456014986092351514967589870840924614281,240700086743759726407830055578090525474148699823355850730141705768688093349546569352,240700086743759726407830055578090525474148699823355850730141705768688093349546569352,240700086743759726407830055578090525474148699823355850730141705768688093349546569352,240700086743759726407830055578090525474148699823355850730141705768688093349546569352,240700086743759726407830055578090525474148699823355850730141705768688093349546569352,240700086743759726407830055578090525474148699823355850730141705768688093349546569352,240700086743759726407830055578090525474148699823355850730141705768688093349546569352,240700086743759726407830055578090525474148699823355850730141705768688093349546569352,240700086743759726407830055578090525474148699823355850730141705768688093349546569352,240700086743759726407830055578090525474148699823355850730141705768688093349546569352,240700086743759726407830055578090525474148699823355850730141705768688093349546569352,240700086743759726407830055578090525474148699823355850730141705768688093349546569352,240700086743759726407830055578090525474148699823355850730141705768688093349546569352,240700086743759726407830055578090525474148699823355850730141705768688093349546569352,240700086743759726407830055578090525474148699823355850730141705768688093349546569352,240700086743759726407830055578090525474148699823355850730141705768688093349546569352,240700086743759726407830055578090525474148699823355850730141705768688093349546569352,240700086743759726407830055578090525474148699823355850730141705768688093349546569352,240700086743759726407830055578090525474148699823355850730141705768688093349546569352,240700086743759726407830055578090525474148699823355850730141705768688093349546569352</t>
  </si>
  <si>
    <t>-8.079102308221275,-7.91312156959692,-6.7237425032514775,-6.431959885666156,-6.348238692106448,-6.169067869167983,-6.1088181873919885,-6.0192955053866,-5.938599955329851,-5.921226862097619,-5.668485858579595,-5.566449497518516,-5.541364804079598,-5.470332664957711,-5.369362176247426,-5.348988141065556,-5.329527462989044,-5.321283142946735,-5.287316077276144,-5.213914933716867,-5.197800038337978,-5.090995471777838,-4.981880351269426,-4.940518362250919,-4.8629931027076525,-4.6178570125715055,-4.567512876131229,-4.395984031846661,-4.263617048840979,-4.061773420267087,-3.9687673828872314,-3.9574261225371163,-3.7630244274283164,-3.7581141258285586,-3.754562300451468,-3.7260272975230433,-3.6854942932502963,-3.661439444795807,-3.500597523089029,-3.432928417048521,-3.388414883882852,-3.328204227141537,-3.3181118467158854,-3.2757064301291314,-3.2353450621398188,-3.164035983699298,-3.0826346403710563,-3.052098753083186,-3.0194526780602353,-2.995892405436012,-2.946266097100856,-2.90370225979856,-2.789928364933271,-2.703944067415194,-2.669860899877284,-2.6193062634618,-2.5033729827884366,-2.4797652617793378,-2.287030122659963,-2.147567608021231,-2.001513037662772,-1.995685557865513,-1.931508912871242,-1.9028283820374756,-1.865087640045566,-1.849085195256885,-1.8277673534699996,-1.712710360524418,-1.7078611811130162,-1.682551977009624,-1.6794394698449062,-1.6570554205406496,-1.627490329859209,-1.6263769898729532,-1.5805216846864325,-1.5103832366852212,-1.4943490670669417,-1.4019250425064662,-1.3543185118722834,-1.3005186587286257,-1.1608677214448284,-1.104599534823254,-0.9589809674055267,-0.8820314085160696,-0.881552910640576,-0.7480726153836346,-0.7143120300734522,-0.714312030073452,-0.702579216898988,-0.7025792168989878,-0.6961002361750652,-0.6825255513900946,-0.6378674188581234,-0.6103756213391976,-0.5896011086253896,-0.46706018245025566,-0.4659655648490413,-0.4489872919947502,-0.44878996892717327,-0.4453684290991248,-0.3478150152694013,-0.30225978620476995,-0.26345878683412227,-0.24057124494469845,-0.23787436462603745,-0.23102029836993596,-0.21693825094312105,-0.16425899717081932,-0.14786192706114293,-0.1040050372931722,-0.09946486208494165,-0.09186899692436215,-0.09186899692436082,-0.08087334232638713,-0.07601726315316823,0.018747235019150044,0.035134835693142075,0.03513483569314246,0.03518551093936395,0.12420452504375423,0.15001859953093083,0.16577741061885204,0.17225424780196286,0.18258669290154195,0.21150996970350827,0.2584196297285079,0.2873248933763557,0.35392271031871075,0.3608458673242412,0.38298935765923275,0.3829893576592334,0.4341709681245522,0.5170145269909519,0.6066417235866008,0.6157496832635192,0.6194437522698044,0.6286892894311025,0.6449008194538823,0.6461088019800718,0.6652559272562917,0.6931616615950627,0.7062171651919774,0.7408817976896479,0.742665277799754,0.766678678026474,0.7666786780264745,0.7683775596078086,0.7683775596078093,0.8050263771751194,0.8050263771751204,0.8111375213645544,0.9007106675332608,0.9007106675332615,0.9672510060309036,0.9672510060309045,0.9845479243095141,0.9845479243095143,1.0067089677233818,1.06645249737704,1.070654111476821,1.0810323240496058</t>
  </si>
  <si>
    <t>0.09701681137084961,0.5970005989074707,0.6751232147216797,2.0813300609588623,2.221949577331543,2.440692901611328,2.8000564575195312,2.8469290733337402,3.0356876850128174,3.11380934715271,3.1606838703155518,3.348177671432495,3.520047664642334,3.660667657852173,3.801287889480591,3.879410982131958,4.191901206970215,4.33252215385437,4.379394769668579,4.473142862319946,4.55126428604126,4.691885232925415,4.973127365112305,5.191870450973511,5.238743782043457,5.5512330532073975,6.191838026046753,6.223086833953857,6.551201581954956,7.20743203163147,7.254304647445679,8.066779136657715,8.301146507263184,8.879254817962646,9.113621473312378,9.191745042800903,9.238618612289429,9.285491228103638,9.332364797592163,9.910472631454468,10.144850492477417,10.816694974899292,11.176057815551758,11.363551139831543,11.441674709320068,11.629168272018433,11.988532066345215,12.082279920578003,12.535390138626099,12.613512992858887,13.160370588302612,13.879096984863281,14.785318613052368,15.550920009613037,16.09778094291687,16.316521644592285,16.457142114639282,17.222742557525635,17.675853490829468,18.363332509994507,18.628949403762817,19.03518557548523,23.2225558757782,23.488171100616455,24.019405603408813,25.06624722480774,25.238117218017578,25.284991025924683,25.644354343414307,25.83184790611267,26.050591230392456,26.09746503829956,26.144339084625244,26.36308240890503,26.597449779510498,27.03493595123291,28.65988540649414,29.3317391872406,29.425484895706177,30.33170795440674,31.003561973571777,32.12852668762207,35.45654630661011,36.84712886810303,39.05018496513367,40.86262917518616,41.95634436607361,42.86256432533264,42.98756170272827,43.84690856933594,44.15940022468567,45.01874804496765,48.362393617630005,49.89359450340271,50.69044470787048,51.09668254852295,57.7527232170105,59.14331030845642,59.862032413482666,62.75256705284119,62.89318776130676,64.97125101089478,71.45541977882385,79.20517754554749,84.43938755989075,87.18930244445801,88.03302502632141,90.03296279907227,91.01730847358704,94.98593306541443,100.46996641159058,104.76670670509338,107.56349587440491,114.29766035079956,117.32881426811218,136.4375901222229,138.5156500339508,142.74989366531372,154.34328031539917,161.9055426120758,163.7492356300354,180.34246563911438,189.12344026565552,201.7011730670929,209.9196653366089,210.23215532302856,210.68526458740234,219.0600028038025,258.1681544780731,282.65176272392273,285.44854950904846,300.88556575775146,308.744695186615,312.5414505004883,327.54098176956177,330.431515455246,337.63441491127014,339.33748745918274,345.306049823761,347.07161927223206,348.1028370857239,353.69641184806824,359.4774820804596,385.3047981262207,396.1013340950012,397.2731726169586,398.89812183380127,412.1164574623108,505.50416350364685,513.9413945674896,527.394097328186,716.9511384963989,801.0266299247742,822.0103478431702,836.8692586421967,861.8997247219086,867.1183114051819,887.1958067417145,895.0705609321594,899.7579135894775,900.4297671318054</t>
  </si>
  <si>
    <t>1,11,13,44,47,52,60,61,65,67,68,72,76,79,82,84,91,94,95,97,99,102,108,113,114,121,135,136,143,158,159,177,182,195,200,202,203,204,205,218,223,238,246,250,252,256,264,266,276,278,290,306,326,343,355,360,363,380,390,405,411,420,513,519,531,554,558,559,567,571,576,577,578,583,588,598,634,649,651,671,686,711,785,816,865,905,929,949,952,971,978,997,1071,1105,1123,1132,1279,1310,1326,1390,1393,1439,1583,1755,1871,1932,1951,1995,2017,2105,2226,2321,2383,2532,2599,3024,3070,3164,3421,3589,3630,3998,4193,4472,4654,4661,4671,4857,5725,6268,6330,6672,6846,6930,7262,7326,7486,7524,7657,7696,7719,7843,7971,8543,8783,8809,8845,9138,11215,11402,11699,15912,17776,18241,18571,19125,19241,19686,19860,19964,19979</t>
  </si>
  <si>
    <t>0001111110111000000001101000011100110101011100111101011001100010100010000110011100111011011010100110001001011011011000100110110100100101001110001101111110111001100010101001000111110010000101101111010111000100001100111101101000101100100111010100001101110111101010000010111010001000</t>
  </si>
  <si>
    <t>13:14.6</t>
  </si>
  <si>
    <t>28:18.5</t>
  </si>
  <si>
    <t>1.0908497469507197,1.0908497469507197,1.0908497469507197,1.0908497469507197,1.0908497469507197,1.0908497469507197,1.0908497469507197,1.0908497469507197,1.0908497469507197,1.0908497469507197,1.0908497469507197,1.0908497469507197,1.0908497469507197,1.0908497469507197,1.0908497469507197,1.0908497469507197,1.0908497469507197,1.0908497469507197,1.0908497469507197,1.0908497469507197,1.0908497469507197,1.0908497469507197,1.0908497469507197,1.0908497469507197,1.0908497469507197,1.0908497469507197,1.0908497469507197,1.0908497469507197,1.0908497469507197,1.0908497469507197</t>
  </si>
  <si>
    <t>1758276489310640489707104891213838691981183701747585431852720793364391190561067683216,1758276489310640489707104891213838691981183701747585431852720793364391190561067683216,1758276489310640489707104891213838691981183701747585431852720793364391190561067683216,1758276489310640489707104891213838691981183701747585431852720793364391190561067683216,1758276489310640489707104891213838691981183701747585431852720793364391190561067683216,1758276489310640489707104891213838691981183701747585431852720793364391190561067683216,1758276489310640489707104891213838691981183701747585431852720793364391190561067683216,1758276489310640489707104891213838691981183701747585431852720793364391190561067683216,1758276489310640489707104891213838691981183701747585431852720793364391190561067683216,1758276489310640489707104891213838691981183701747585431852720793364391190561067683216,1758276489310640489707104891213838691981183701747585431852720793364391190561067683216,1758276489310640489707104891213838691981183701747585431852720793364391190561067683216,1758276489310640489707104891213838691981183701747585431852720793364391190561067683216,1758276489310640489707104891213838691981183701747585431852720793364391190561067683216,1758276489310640489707104891213838691981183701747585431852720793364391190561067683216,1758276489310640489707104891213838691981183701747585431852720793364391190561067683216,1758276489310640489707104891213838691981183701747585431852720793364391190561067683216,1758276489310640489707104891213838691981183701747585431852720793364391190561067683216,1758276489310640489707104891213838691981183701747585431852720793364391190561067683216,1758276489310640489707104891213838691981183701747585431852720793364391190561067683216,1758276489310640489707104891213838691981183701747585431852720793364391190561067683216,1758276489310640489707104891213838691981183701747585431852720793364391190561067683216,1758276489310640489707104891213838691981183701747585431852720793364391190561067683216,1758276489310640489707104891213838691981183701747585431852720793364391190561067683216,1758276489310640489707104891213838691981183701747585431852720793364391190561067683216,1758276489310640489707104891213838691981183701747585431852720793364391190561067683216,1758276489310640489707104891213838691981183701747585431852720793364391190561067683216,1758276489310640489707104891213838691981183701747585431852720793364391190561067683216,1758276489310640489707104891213838691981183701747585431852720793364391190561067683216,1758276489310640489707104891213838691981183701747585431852720793364391190561067683216</t>
  </si>
  <si>
    <t>-8.75305853113844,-8.177132106905264,-6.892176595895188,-6.474530062329993,-6.338811093437654,-6.132515001989617,-6.028736063346885,-5.781595157103491,-5.694450196786446,-5.538639203899827,-5.451501439746196,-5.368729172012701,-5.316636736182803,-5.287893150065039,-5.245680220213409,-5.164291032811309,-5.149400770112969,-5.054288025533188,-4.967186061957375,-4.910869242444088,-4.779903904319655,-4.725965913238907,-4.571751095606912,-4.563898200016881,-4.466492740033013,-4.394652839811292,-4.360908840466667,-4.355493670365751,-4.310942756542208,-4.2255354204907025,-4.180913496360492,-4.179900703428416,-4.176164546938139,-4.02610648192513,-3.8028998760624972,-3.710138113616019,-3.6909863461555794,-3.53351598597986,-3.4019682405381975,-3.097026120075684,-3.078353817573929,-3.0440193424933,-3.0242274138023815,-2.988959621957979,-2.9743567474050225,-2.88284343730395,-2.846356004723858,-2.8229609871506014,-2.7358188876956526,-2.6900827428594547,-2.6624639054568853,-2.6563601934475156,-2.569379977944614,-2.5427596839452216,-2.4630443674195774,-2.312780155707977,-2.195635909624299,-2.098422709742601,-2.0813246673408687,-1.985044879081637,-1.9677533823719133,-1.9496114828804227,-1.8834612579464962,-1.8538421728266714,-1.7997643001658865,-1.7696363625939309,-1.738002631003182,-1.7269317192111577,-1.6313926370267875,-1.588950430438037,-1.570374810990659,-1.4966034262521943,-1.4443872489118377,-1.4066724631094574,-1.4035086194790707,-1.3432277678368638,-1.2394853684267453,-1.2017455201066416,-1.1686699786595192,-1.050233336715664,-1.0132228115756137,-0.9966922761321353,-0.9719568633527601,-0.9160217641650232,-0.9063104519225521,-0.890851061973625,-0.838725900306942,-0.7153987953938847,-0.6502460080157921,-0.6484029550321673,-0.600899312042731,-0.5385862031137568,-0.5031072175347925,-0.48154943993802773,-0.42051083450649496,-0.41679929162053175,-0.39186469490162334,-0.39162444291520443,-0.3451411837301809,-0.32271076415612887,-0.2989345844585207,-0.2606747191639262,-0.2481824867436604,-0.22984280497512571,-0.19068094803073152,-0.13773390110592398,-0.0987362308186081,-0.0936057957034645,-0.0901675587595741,-0.02579991371163498,-0.024669178484940296,0.020184078251149373,0.021353712089625054,0.09491795261231212,0.11532952357313636,0.14345146985302115,0.16933283327255688,0.17647447743383465,0.24871616606658464,0.2515445126204888,0.2547838928584138,0.25621665565513174,0.25817165019430927,0.2722441833077497,0.30034199873229,0.34130006492131487,0.3525693542855702,0.3907353544536504,0.3997945450834251,0.4012067092542524,0.405352024997411,0.40704196338328613,0.44784170363138603,0.4869514048391848,0.5051968472354278,0.5397871572290006,0.5397871572290013,0.5598573220826792,0.6026927055875315,0.6426833832937155,0.648433860969454,0.6520875668798173,0.7278488765222011,0.7444640003363429,0.7742253859055068,0.7939151828285814,0.8527212555750066,0.9193839406807751,0.9193839406807756,0.9362354146192284,0.944363343758396,0.9912748673026446,0.9912748673026461,0.9944924785668654,1.0018007213809001,1.0033895228023737,1.0098796217991026,1.0215494614630032,1.0244294527005595,1.0390302053192366,1.0749697721193578,1.074969772119358,1.0749697721193585,1.0749697721193596,1.080849793297056,1.0808497932970584,1.0908497469507181,1.090849746950719,1.0908497469507197</t>
  </si>
  <si>
    <t>0.09698987007141113,0.47197890281677246,1.3157000541687012,2.0031793117523193,2.941908121109009,3.676258087158203,3.723133087158203,3.801255226135254,4.254364967346191,4.301238536834717,4.5824806690216064,4.941844463348389,5.207460165023804,5.613698720932007,5.80119252204895,5.848066091537476,5.94181227684021,5.988685607910156,6.254302501678467,6.301177024841309,6.426172494888306,6.785535573959351,6.832410573959351,7.473015546798706,7.598010301589966,8.00424838066101,8.144869804382324,8.238615036010742,8.332364082336426,8.504233121871948,8.59798288345337,8.785475492477417,8.879220247268677,9.051090717315674,9.332331895828247,9.50420069694519,10.426047563552856,10.504169225692749,11.004153966903687,11.410391092300415,12.316613912582397,12.738474369049072,13.144711256027222,13.363455772399902,13.91031265258789,14.004060745239258,14.316550254821777,14.910282850265503,14.95715594291687,15.222773551940918,15.582136154174805,15.816504001617432,16.082128047943115,16.17586660385132,16.36336088180542,17.175836324691772,18.535168886184692,19.25389575958252,19.847628116607666,20.160117387771606,20.56635808944702,21.285082817077637,23.09752583503723,23.316269397735596,24.316237926483154,24.816223621368408,25.034964084625244,26.300551652908325,26.659913063049316,26.706787109375,27.253645658493042,27.39426565170288,27.894250869750977,28.081743717193604,28.44110894203186,28.534854650497437,29.6129469871521,30.644163608551025,32.097243785858154,33.222208976745605,34.22217845916748,34.628414154052734,34.84715819358826,35.300267934799194,35.34714221954346,35.53463673591614,35.97212195396423,36.73772382736206,37.7845664024353,39.40951371192932,39.534510374069214,40.346986293792725,41.4875750541687,42.378172159194946,43.37814211845398,45.26870584487915,45.549947023391724,46.2218017578125,47.44051432609558,48.877968549728394,49.64356970787048,50.37792110443115,50.909154176712036,51.45601272583008,53.72156739234924,54.75278425216675,54.89340543746948,54.94027924537659,60.908841133117676,61.54944682121277,62.080679416656494,62.174426555633545,63.26814556121826,63.3150155544281,66.37742042541504,66.73678374290466,67.11177182197571,70.04918003082275,71.00228238105774,77.1895809173584,77.68956589698792,78.7207841873169,82.34566926956177,82.92377758026123,84.47060418128967,86.23617315292358,87.048654794693,88.90796637535095,89.72043895721436,91.03289842605591,91.29851484298706,91.75162529945374,92.4703540802002,101.19533848762512,119.60101222991943,129.4132058620453,131.3975179195404,133.16308784484863,133.70994639396667,134.28805303573608,134.42867279052734,138.75666308403015,142.3815495967865,174.14618110656738,175.63050818443298,181.02096390724182,181.50532460212708,190.7394096851349,192.23936343193054,194.7236611843109,219.70996642112732,225.72540307044983,232.58456301689148,242.7873682975769,256.7869303226471,333.47202944755554,345.25290966033936,357.86189007759094,359.5180878639221,372.2676875591278,395.188845872879,402.5363738536835,406.92203402519226,446.93640756607056,549.1363301277161,660.7141551971436,661.3391346931458,704.4627850055695,890.1031427383423</t>
  </si>
  <si>
    <t>1,8,27,42,63,79,80,82,92,93,99,107,113,122,126,127,129,130,136,137,140,148,149,163,166,175,178,180,182,186,188,192,194,198,204,208,228,230,241,250,270,279,288,293,305,307,314,327,328,334,342,347,353,355,359,377,407,423,436,443,452,468,508,513,535,546,551,579,587,588,600,603,614,618,626,628,652,675,707,732,754,763,768,778,779,783,793,810,833,869,872,890,915,935,957,999,1005,1020,1047,1079,1096,1112,1124,1136,1186,1209,1212,1213,1345,1359,1371,1373,1397,1398,1466,1474,1482,1547,1568,1705,1716,1739,1819,1832,1866,1905,1923,1964,1982,2011,2017,2027,2043,2236,2644,2861,2905,2944,2956,2969,2972,3068,3148,3853,3886,4005,4016,4221,4254,4309,4864,4997,5149,5375,5685,7382,7643,7923,7960,8242,8749,8912,9009,9894,12155,14626,14640,15596,19703</t>
  </si>
  <si>
    <t>1110011110110011100001000010000011001110001100111111001001000001101001001100011100101001111001101001110011011011101101100011100010111001010100010110110110110000001100101100101010101000000100101111100110101100011101100110100010101000101101011001001101101111101111001100110110010000</t>
  </si>
  <si>
    <t>14:26.7</t>
  </si>
  <si>
    <t>29:28.6</t>
  </si>
  <si>
    <t>0.3786294996877484,0.3786294996877484,0.3786294996877484,0.3786294996877484,0.3786294996877484,0.3786294996877484,0.3786294996877484,0.3786294996877484,0.3786294996877484,0.3786294996877484,0.3786294996877484,0.3786294996877484,0.3786294996877484,0.3786294996877484,0.3786294996877484,0.3786294996877484,0.3786294996877484,0.3786294996877484,0.3786294996877484,0.3786294996877484,0.3786294996877484,0.3786294996877484,0.3786294996877484,0.3786294996877484,0.3786294996877484,0.3786294996877484,0.3786294996877484,0.3786294996877484,0.3786294996877484,0.3786294996877484</t>
  </si>
  <si>
    <t>609952836116513702562417115719707614430596427414134087606941543912519181094742480629,609952836116513702562417115719707614430596427414134087606941543912519181094742480629,609952836116513702562417115719707614430596427414134087606941543912519181094742480629,609952836116513702562417115719707614430596427414134087606941543912519181094742480629,609952836116513702562417115719707614430596427414134087606941543912519181094742480629,609952836116513702562417115719707614430596427414134087606941543912519181094742480629,609952836116513702562417115719707614430596427414134087606941543912519181094742480629,609952836116513702562417115719707614430596427414134087606941543912519181094742480629,609952836116513702562417115719707614430596427414134087606941543912519181094742480629,609952836116513702562417115719707614430596427414134087606941543912519181094742480629,609952836116513702562417115719707614430596427414134087606941543912519181094742480629,609952836116513702562417115719707614430596427414134087606941543912519181094742480629,609952836116513702562417115719707614430596427414134087606941543912519181094742480629,609952836116513702562417115719707614430596427414134087606941543912519181094742480629,609952836116513702562417115719707614430596427414134087606941543912519181094742480629,609952836116513702562417115719707614430596427414134087606941543912519181094742480629,609952836116513702562417115719707614430596427414134087606941543912519181094742480629,609952836116513702562417115719707614430596427414134087606941543912519181094742480629,609952836116513702562417115719707614430596427414134087606941543912519181094742480629,609952836116513702562417115719707614430596427414134087606941543912519181094742480629,609952836116513702562417115719707614430596427414134087606941543912519181094742480629,609952836116513702562417115719707614430596427414134087606941543912519181094742480629,609952836116513702562417115719707614430596427414134087606941543912519181094742480629,609952836116513702562417115719707614430596427414134087606941543912519181094742480629,609952836116513702562417115719707614430596427414134087606941543912519181094742480629,609952836116513702562417115719707614430596427414134087606941543912519181094742480629,609952836116513702562417115719707614430596427414134087606941543912519181094742480629,609952836116513702562417115719707614430596427414134087606941543912519181094742480629,609952836116513702562417115719707614430596427414134087606941543912519181094742480629,609952836116513702562417115719707614430596427414134087606941543912519181094742480629</t>
  </si>
  <si>
    <t>-8.745810237531014,-7.943154954879404,-7.677677230177405,-7.591438044624386,-6.952751231565134,-6.795949930626349,-6.728588881956211,-6.553002576214387,-6.535188006998835,-6.505211713907531,-6.363521184766676,-6.132674603155957,-5.87712689993398,-5.789748309378456,-5.668302759072597,-5.568377208145777,-5.257078131279675,-5.198953056545949,-5.0585685277937165,-5.0535436498893,-4.898007084792185,-4.838478051564543,-4.750554357993519,-4.728732044195856,-4.635178546535582,-4.5911406305850075,-4.586024086777195,-4.527662696912415,-4.525116822512157,-4.4115675428322065,-4.191696752858461,-4.148682425406474,-4.048855316350969,-3.9521675557426716,-3.902557275195758,-3.887994302307649,-3.840529489067274,-3.8129193496794604,-3.7486660789720596,-3.7371513205914715,-3.66305068108386,-3.5593176216521227,-3.5463929743592115,-3.5001657803965975,-3.41174809317499,-3.391342090634317,-3.350709306699831,-3.3143904700457694,-3.3127984533727464,-3.276587567769903,-3.2248113875442126,-3.121220064765614,-3.076144678393671,-3.0499241022435695,-2.972215655645718,-2.8029001576122776,-2.772704772294135,-2.7385500331469794,-2.7234821976062107,-2.708564935430272,-2.6854906919135857,-2.60933172057662,-2.6067459267419766,-2.5444407484430047,-2.5339211257666117,-2.3929404590461534,-2.1173536288429227,-2.104660979990372,-1.9518293755753573,-1.9400331631442034,-1.9092084231698507,-1.8125779993024165,-1.8054707536709786,-1.6922673476168528,-1.671688870427497,-1.6677726882641593,-1.6636844006980354,-1.5398397627079,-1.5098805420501291,-1.4523552385483312,-1.3751042316326327,-1.2538372795335733,-1.1735849320146836,-1.1393080444844068,-1.1173886310928154,-1.0816669142238804,-1.0599053865658652,-0.9632565499153529,-0.9545370595993398,-0.9032688232354195,-0.8042006358509027,-0.7618027820469192,-0.7481375286572711,-0.7199264227826265,-0.7168087782039919,-0.57845204619442,-0.4591026502337079,-0.43200103872613127,-0.4232349233219054,-0.392710371228401,-0.37147101324549203,-0.3426080927551992,-0.3266121825596869,-0.32135277207123447,-0.30198585660217403,-0.25113057401557337,-0.2508617751167291,-0.18064791806669295,-0.15725860065470143,-0.13060975821985632,-0.1260215048252617,-0.12490594641497431,-0.09779486927009323,-0.044279963573242,-0.01721811719241402,-0.01721811719241277,-0.006747703400120111,0.02592331595630437,0.05034179836621512,0.15608762719596303,0.15608762719596325,0.15608762719596425,0.18393508611333298,0.21421070926296382,0.2142107092629646,0.25011014617072413,0.25011014617072475,0.31978631924398415,0.32052519995643663,0.3205251999564371,0.33652837027399357,0.33652837027399424,0.33652837027399435,0.336528370273995,0.3504994797367408,0.3786294996877475,0.3786294996877484</t>
  </si>
  <si>
    <t>0.09625935554504395,0.8306083679199219,1.2368464469909668,1.8305797576904297,2.0649454593658447,2.1430678367614746,2.18994140625,2.2836897373199463,2.4243083000183105,2.502431869506836,2.645292282104492,2.8640353679656982,3.1921520233154297,3.5515146255493164,3.8640050888061523,4.317115545272827,4.582732677459717,4.863973617553711,5.176463842391968,5.223336219787598,5.2702107429504395,5.5045788288116455,5.895190477371216,6.035812139511108,6.129558801651001,6.254554033279419,6.582669734954834,6.660792350769043,6.89516019821167,6.9420325756073,7.06702995300293,7.207649230957031,7.42639422416687,7.613886594772339,8.191994667053223,8.23887324333191,8.426361799240112,8.926345586776733,9.145089626312256,9.23883581161499,9.64507269859314,9.816942691802979,10.629419326782227,10.816911697387695,11.08253002166748,11.48876667022705,11.62938666343689,11.770007610321045,11.801255464553833,11.848129987716675,11.941877365112305,12.394988298416138,12.488734722137451,12.848097801208496,12.973095893859863,13.832441806793213,14.332426071166992,14.551169395446777,15.01990556716919,15.285522222518921,17.035467624664307,17.62919783592224,18.22292947769165,18.72291374206543,18.847910404205322,19.207274436950684,19.94162631034851,21.019717931747437,21.144712924957275,21.69157075881958,22.363425731658936,22.816535472869873,23.082151889801025,23.39464235305786,23.89462661743164,24.08212184906006,24.300864458084106,24.566483736038208,25.20708656311035,26.11330795288086,26.94325280189514,27.49010968208313,30.552513599395752,31.099372148513794,32.72432088851929,32.802443742752075,33.130558490753174,34.30239701271057,36.59920644760132,37.458548069000244,39.80222463607788,44.72394514083862,47.38011574745178,49.739417552948,50.411266565322876,56.0985894203186,59.2547390460968,63.94209289550781,66.59825921058655,75.9417176246643,76.87918901443481,82.01965260505676,82.42588973045349,84.05083799362183,85.55079102516174,86.62888288497925,87.44135785102844,92.5505723953247,96.25358080863953,101.47216844558716,106.47201180458069,108.28445434570312,118.59663224220276,119.17473793029785,131.09761929512024,156.00308966636658,164.97155952453613,177.09617924690247,186.28339219093323,210.93887042999268,211.56385016441345,213.8606538772583,239.7035937309265,241.14104962348938,256.1874535083771,264.42157006263733,312.2325735092163,315.0606098175049,361.18932342529297,382.8917679786682,471.4514956474304,565.4986066818237,575.138929605484,644.9336190223694,645.7460925579071,707.0879228115082,763.6667504310608</t>
  </si>
  <si>
    <t>1,16,25,38,43,45,46,48,51,53,56,61,68,76,83,93,99,105,112,113,114,119,128,131,133,136,143,145,150,151,154,157,162,166,179,180,184,195,200,202,211,215,233,237,243,252,255,258,259,260,262,272,274,282,285,304,315,320,330,336,375,388,401,412,415,423,439,463,466,478,493,503,509,516,527,531,536,542,556,576,594,606,674,686,722,724,731,757,808,827,879,988,1047,1099,1114,1240,1310,1414,1473,1680,1701,1815,1824,1860,1893,1917,1935,2048,2130,2246,2357,2397,2626,2639,2904,3457,3656,3924,4128,4676,4690,4741,5315,5347,5681,5864,6926,6989,8012,8494,10460,12549,12763,14304,14322,15685,16942</t>
  </si>
  <si>
    <t>0101000001100000110001111000000011011100001101010100110110101000110011010010000101100011101111010100011101011000010011010110100110010110111010111000111101001010010111001010010111101010101111001101000000101101101011011011111101010000011000100000100110111100110110010101011011110101</t>
  </si>
  <si>
    <t>43:47.4</t>
  </si>
  <si>
    <t>58:50.4</t>
  </si>
  <si>
    <t>0.3949024163692491,0.3949024163692491,0.3949024163692491,0.3949024163692491,0.3949024163692491,0.3949024163692491,0.3949024163692491,0.3949024163692491,0.3949024163692491,0.3949024163692491,0.3949024163692491,0.3949024163692491,0.3949024163692491,0.3949024163692491,0.3949024163692491,0.3949024163692491,0.3949024163692491,0.3949024163692491,0.3949024163692491,0.3949024163692491,0.3949024163692491,0.3949024163692491,0.3949024163692491,0.3949024163692491,0.3949024163692491,0.3949024163692491,0.3949024163692491,0.3949024163692491,0.3949024163692491,0.3949024163692491</t>
  </si>
  <si>
    <t>1618751668947030339493763216708394985291793868380404409947531550412408429254829169845,1618751668947030339493763216708394985291793868380404409947531550412408429254829169845,1618751668947030339493763216708394985291793868380404409947531550412408429254829169845,1618751668947030339493763216708394985291793868380404409947531550412408429254829169845,1618751668947030339493763216708394985291793868380404409947531550412408429254829169845,1618751668947030339493763216708394985291793868380404409947531550412408429254829169845,1618751668947030339493763216708394985291793868380404409947531550412408429254829169845,1618751668947030339493763216708394985291793868380404409947531550412408429254829169845,1618751668947030339493763216708394985291793868380404409947531550412408429254829169845,1618751668947030339493763216708394985291793868380404409947531550412408429254829169845,1618751668947030339493763216708394985291793868380404409947531550412408429254829169845,1618751668947030339493763216708394985291793868380404409947531550412408429254829169845,1618751668947030339493763216708394985291793868380404409947531550412408429254829169845,1618751668947030339493763216708394985291793868380404409947531550412408429254829169845,1618751668947030339493763216708394985291793868380404409947531550412408429254829169845,1618751668947030339493763216708394985291793868380404409947531550412408429254829169845,1618751668947030339493763216708394985291793868380404409947531550412408429254829169845,1618751668947030339493763216708394985291793868380404409947531550412408429254829169845,1618751668947030339493763216708394985291793868380404409947531550412408429254829169845,1618751668947030339493763216708394985291793868380404409947531550412408429254829169845,1618751668947030339493763216708394985291793868380404409947531550412408429254829169845,1618751668947030339493763216708394985291793868380404409947531550412408429254829169845,1618751668947030339493763216708394985291793868380404409947531550412408429254829169845,1618751668947030339493763216708394985291793868380404409947531550412408429254829169845,1618751668947030339493763216708394985291793868380404409947531550412408429254829169845,1618751668947030339493763216708394985291793868380404409947531550412408429254829169845,1618751668947030339493763216708394985291793868380404409947531550412408429254829169845,1618751668947030339493763216708394985291793868380404409947531550412408429254829169845,1618751668947030339493763216708394985291793868380404409947531550412408429254829169845,1618751668947030339493763216708394985291793868380404409947531550412408429254829169845</t>
  </si>
  <si>
    <t>-8.310978572912536,-8.246005034699673,-7.970525284413887,-7.648100844696591,-6.988613493905193,-6.662592710443684,-6.647928141700526,-6.436423617583638,-6.389828313405883,-6.380717525445275,-6.267610293626708,-6.251351561246358,-5.9019593159173604,-5.587732335249703,-5.556014118361442,-5.298971129242458,-5.292976789617076,-5.261371222026689,-5.250113574544779,-5.057376610166535,-5.035434630808149,-5.027189780380551,-4.773191604782946,-4.753512693012856,-4.679501702712965,-4.460869889619341,-4.365171596502199,-4.214716636085156,-4.089178054096755,-3.776376301884887,-3.7199054530029287,-3.5637266497178572,-3.533238466724092,-3.4488012757625546,-3.238746667604249,-3.162599037240389,-3.138568743317377,-2.998852992111974,-2.9575971184692142,-2.9527206048592047,-2.7733049045314795,-2.6911604695101277,-2.6479005960484003,-2.6081935842524624,-2.553784079224221,-2.495634560733982,-2.4749446467831087,-2.4170549199347326,-2.407379251017515,-2.347697750450097,-2.327926840720396,-2.268695987204615,-2.266839564814692,-2.135397833716743,-2.12645402857736,-2.125935452124474,-2.0373868927406784,-1.9077888911512921,-1.8468862391856002,-1.8223638861819964,-1.7879255253035393,-1.7368046388280576,-1.709075936625452,-1.6261206211101957,-1.5707778599071978,-1.5284838473392652,-1.4688893837701067,-1.4631627754866525,-1.4386951931861633,-1.4329773935935355,-1.3933341760245626,-1.344833885549798,-1.2804730210316169,-1.190871248481143,-1.1885978822620458,-1.146024605789877,-1.090774792828502,-0.9228062151759787,-0.8704708904679996,-0.8496279829510522,-0.7880807661816084,-0.6723793711763825,-0.6682397208053024,-0.6614681611053399,-0.6295562268932438,-0.6194641034501647,-0.6019374821580133,-0.6008507558256078,-0.5963225824135953,-0.5324461245944672,-0.5130247194685393,-0.42695009418381347,-0.4256384914391406,-0.4067440375058092,-0.39874147139057947,-0.3292154143256278,-0.3245664212722223,-0.29896493355618475,-0.2750614705846319,-0.22103344371792227,-0.21817861987038514,-0.2124271035994108,-0.1800948173266196,-0.17090360205233068,-0.15032140219444518,-0.10777729840423064,-0.0971951469874071,0.022483817195727836,0.026492627408577815,0.04938573303032111,0.050841474548019364,0.1303622706351238,0.14921416603923213,0.1492141660392332,0.15013510622338214,0.15817679640920193,0.15835918134781435,0.1583591813478162,0.1673178803722457,0.18951083059807775,0.2089742221998034,0.2254375201770978,0.23273259613995306,0.23592715931311628,0.2669514028843279,0.34910159896783677,0.3764808265940958,0.37648082659409604,0.37671053878574134,0.39111112683240495,0.39111112683240573,0.3917078411986781,0.39249025010041605,0.3949024163692491</t>
  </si>
  <si>
    <t>0.09709930419921875,0.4095897674560547,0.6752066612243652,1.3470613956451416,1.9876654148101807,2.4407765865325928,3.021120071411133,3.2086141109466553,3.4742307662963867,3.661724805831909,3.7867212295532227,4.021088600158691,4.067962408065796,4.19295859336853,4.646069288253784,4.7710652351379395,4.817938804626465,5.0054333209991455,5.130429029464722,5.177302837371826,5.2241761684417725,5.317923307418823,5.3647966384887695,5.599164247512817,5.8179075717926025,5.989777565002441,6.036650657653809,6.364765405654907,6.489761114120483,6.771005392074585,7.1772401332855225,7.270987033843994,7.349109649658203,7.630350589752197,8.395951747894287,8.927185535430908,9.19280219078064,9.28654956817627,9.474042892456055,9.599039316177368,9.927153587341309,10.599007606506348,12.302079200744629,12.536447048187256,12.583320617675781,13.442671537399292,13.989526987075806,14.02077579498291,14.208270072937012,14.302016258239746,14.614506959915161,14.755127668380737,14.926996946334839,15.161364793777466,16.098835706710815,17.098804235458374,17.192551851272583,17.223800659179688,18.723753452301025,19.20811367034912,19.348735094070435,19.44248104095459,19.989338636398315,20.30182909965515,21.286173343658447,21.520540714263916,21.614288091659546,21.926778316497803,22.020525217056274,22.3798885345459,23.317359447479248,26.848498821258545,28.473448276519775,29.52029037475586,30.47338557243347,30.95774531364441,31.363982439041138,32.31707763671875,32.72331476211548,35.6607232093811,36.598193645477295,37.41066813468933,46.92599558830261,48.76968741416931,55.722594261169434,56.89443373680115,62.47238349914551,70.83149695396423,72.26895141601562,72.8939323425293,79.70621991157532,85.78415417671204,92.06520652770996,99.23685717582703,102.56487846374512,107.03348803520203,113.78327655792236,124.01733136177063,133.3920383453369,137.548157453537,138.00126814842224,148.39156770706177,164.6723084449768,170.75024271011353,172.9220495223999,173.06267023086548,177.87501978874207,199.15560269355774,216.45193648338318,245.54477548599243,296.761922121048,319.97994470596313,323.41733741760254,338.13562631607056,364.1504364013672,390.62345814704895,394.1702220439911,409.0760054588318,413.54461550712585,461.2149975299835,476.4176461696625,514.6976983547211,556.3556010723114,564.9334573745728,571.7613687515259,593.073203086853,644.8372058868408,656.9930748939514,674.2581589221954,676.1018512248993,705.444682598114,744.6309547424316,748.3964624404907,801.8619499206543</t>
  </si>
  <si>
    <t>1,7,13,28,42,52,65,69,75,79,82,87,88,91,101,104,105,109,112,113,114,116,117,122,127,131,132,139,142,148,157,159,161,167,184,196,202,204,208,211,218,233,271,276,277,296,308,309,313,315,322,325,329,334,355,377,379,380,413,424,427,429,441,448,470,475,477,484,486,494,515,593,629,652,673,684,693,714,723,788,809,827,1038,1079,1233,1259,1382,1567,1599,1613,1763,1898,2037,2196,2270,2369,2518,2745,2953,3045,3055,3285,3646,3781,3829,3832,3939,4411,4794,5439,6573,7089,7165,7491,8068,8655,8733,9064,9163,10220,10557,11405,12328,12518,12669,13141,14287,14557,14940,14981,15631,16498,16581,17768</t>
  </si>
  <si>
    <t>1101010101010000101001000100001100001001101101110010011010111111110001010000000101011000110101111100000011001000000101101001111100100110011101100100001101111111100110001001000111110001000101101110101001101101100101110010101000011111001010110111011101100101101010000101110010110101</t>
  </si>
  <si>
    <t>59:14.5</t>
  </si>
  <si>
    <t>14:25.0</t>
  </si>
  <si>
    <t>0.4346912716301224,0.4346912716301224,0.4346912716301224,0.4346912716301224,0.4346912716301224,0.4346912716301224,0.4346912716301224,0.4346912716301224,0.4346912716301224,0.4346912716301224,0.4346912716301224,0.4346912716301224,0.4346912716301224,0.4346912716301224,0.4346912716301224,0.4346912716301224,0.4346912716301224,0.4346912716301224,0.4346912716301224,0.4346912716301224,0.4346912716301224,0.4346912716301224,0.4346912716301224,0.4346912716301224,0.4346912716301224,0.4346912716301224,0.4346912716301224,0.4346912716301224,0.4346912716301224,0.4346912716301224</t>
  </si>
  <si>
    <t>1488358293719298368488437134198260617733416286468237605940101483461548366953588574103,1488358293719298368488437134198260617733416286468237605940101483461548366953588574103,1488358293719298368488437134198260617733416286468237605940101483461548366953588574103,1488358293719298368488437134198260617733416286468237605940101483461548366953588574103,1488358293719298368488437134198260617733416286468237605940101483461548366953588574103,1488358293719298368488437134198260617733416286468237605940101483461548366953588574103,1488358293719298368488437134198260617733416286468237605940101483461548366953588574103,1488358293719298368488437134198260617733416286468237605940101483461548366953588574103,1488358293719298368488437134198260617733416286468237605940101483461548366953588574103,1488358293719298368488437134198260617733416286468237605940101483461548366953588574103,1488358293719298368488437134198260617733416286468237605940101483461548366953588574103,1488358293719298368488437134198260617733416286468237605940101483461548366953588574103,1488358293719298368488437134198260617733416286468237605940101483461548366953588574103,1488358293719298368488437134198260617733416286468237605940101483461548366953588574103,1488358293719298368488437134198260617733416286468237605940101483461548366953588574103,1488358293719298368488437134198260617733416286468237605940101483461548366953588574103,1488358293719298368488437134198260617733416286468237605940101483461548366953588574103,1488358293719298368488437134198260617733416286468237605940101483461548366953588574103,1488358293719298368488437134198260617733416286468237605940101483461548366953588574103,1488358293719298368488437134198260617733416286468237605940101483461548366953588574103,1488358293719298368488437134198260617733416286468237605940101483461548366953588574103,1488358293719298368488437134198260617733416286468237605940101483461548366953588574103,1488358293719298368488437134198260617733416286468237605940101483461548366953588574103,1488358293719298368488437134198260617733416286468237605940101483461548366953588574103,1488358293719298368488437134198260617733416286468237605940101483461548366953588574103,1488358293719298368488437134198260617733416286468237605940101483461548366953588574103,1488358293719298368488437134198260617733416286468237605940101483461548366953588574103,1488358293719298368488437134198260617733416286468237605940101483461548366953588574103,1488358293719298368488437134198260617733416286468237605940101483461548366953588574103,1488358293719298368488437134198260617733416286468237605940101483461548366953588574103</t>
  </si>
  <si>
    <t>-7.534627292228762,-7.254602666846806,-7.012978752113379,-6.686603183672427,-6.451146694567314,-6.313957663570996,-6.2492467828333655,-6.076784471502805,-5.987268152304578,-5.958615759646312,-5.884183700365323,-5.79418737469006,-5.61182771907878,-5.392538832085823,-5.365843057274889,-5.3622469745871,-5.1350673108881875,-4.710651790132528,-4.683357954195122,-4.493913645368246,-4.306168711028164,-4.294181142269878,-4.1162035055851405,-4.075551321645957,-3.9215163202637457,-3.914702022496847,-3.8802889485122853,-3.7568608249353836,-3.5274797479529902,-3.486391804285566,-3.4036410322631157,-3.2940107315870977,-3.1706878337923263,-2.95992138637533,-2.9562861406435426,-2.9537371032494932,-2.8863297867706086,-2.7939109163391715,-2.7328290238567847,-2.6786410734416695,-2.6604741893226254,-2.539525362198713,-2.532663674892323,-2.4475654757596805,-2.396978796252963,-2.284070354133596,-2.2498375375601034,-2.247588333193253,-2.2369003991354965,-2.138644289497707,-2.0360736810391096,-2.004006279101823,-1.9832301168776074,-1.9685323162138642,-1.963439010878166,-1.9040643547331595,-1.890390422053959,-1.807818694541048,-1.7706476690800514,-1.6884022479711636,-1.680465433715195,-1.6479895012389238,-1.6429946587938409,-1.5161460699165255,-1.3518486467910251,-1.2855746063066693,-1.2597480749231917,-1.2361818695519202,-1.1881132867019168,-1.1712732065927989,-1.1610845601611361,-1.133557815610772,-1.1335578156107708,-1.1025574225756387,-1.0153616429068322,-0.9772005860712354,-0.9503431876222322,-0.8665388303370531,-0.8507434081631997,-0.8124035144602324,-0.7689342731760722,-0.767807318614763,-0.6860772529252369,-0.6841061898468155,-0.6336591592992463,-0.5895042071487113,-0.5732293809060404,-0.57322938090604,-0.5363078350868818,-0.41956423224226436,-0.4075346773985838,-0.40437182025004853,-0.3722818286472758,-0.3107119069755355,-0.31020339241307077,-0.29514688503315806,-0.2557758091424775,-0.24794202188163633,-0.2401084156779671,-0.2381021615152161,-0.23431256353883775,-0.23415091937240265,-0.21435065752449517,-0.1943782298790102,-0.17212801133315986,-0.15547674377904347,-0.15547674377904294,-0.13920615151927573,-0.10637342413825251,-0.08774684766070148,-0.05347525366132992,-0.0534752536613298,0.016540241253352034,0.02250120571868001,0.0977913875967154,0.16907387433158827,0.2049259657029375,0.2334219735051282,0.3100016506512928,0.3263432360273131,0.34478733285149465,0.34745185276097296,0.3474518527609746,0.3918667028874291,0.39436162828739263,0.41717432518242564,0.4171743251824273,0.4171988476026356,0.4329527874908419,0.4346912716301224</t>
  </si>
  <si>
    <t>0.09709692001342773,1.4720544815063477,1.6907978057861328,1.8782932758331299,2.050161123275757,2.6438920497894287,3.2857890129089355,3.4107823371887207,3.598278284072876,3.8638932704925537,4.098261594772339,4.145134687423706,4.1920084953308105,4.410751819610596,4.504498720169067,4.645118713378906,4.863862991333008,5.238850355148315,5.36384654045105,5.55134129524231,5.770083427429199,6.176321744918823,6.223194360733032,6.41068959236145,6.598183631896973,6.9106738567352295,7.316911220550537,7.4887800216674805,7.770029783248901,8.176258325576782,8.316879749298096,8.44187593460083,8.848113298416138,9.035607099533081,9.894956588745117,9.988702535629272,10.129322052001953,10.301193475723267,10.754302740097046,11.44178056716919,11.48865532875061,11.988639831542969,12.301129341125488,12.707366943359375,14.11357307434082,14.691679239273071,14.785426139831543,15.160414457321167,15.37915849685669,15.519779443740845,15.754146099090576,17.285348653793335,19.26966166496277,19.410282135009766,19.863393306732178,20.082136392593384,20.941484212875366,21.08210515975952,21.441468000411987,21.894579648971558,22.347691297531128,24.83198833465576,27.863141775131226,28.534995794296265,30.5193088054657,31.347408056259155,33.284846782684326,36.175382137298584,36.347252368927,37.30034780502319,37.4878466129303,46.31882572174072,47.80315351486206,49.92808675765991,52.553004026412964,53.45922636985779,67.7244074344635,68.13064098358154,68.17751574516296,70.83368229866028,73.14611005783081,78.92717957496643,80.8333683013916,85.66134142875671,86.11445689201355,90.73930883407593,94.94230127334595,100.08276915550232,107.55128240585327,108.91061496734619,109.94183135032654,110.16057467460632,112.66049671173096,114.06671190261841,125.03510904312134,126.20694875717163,126.89442658424377,128.69124555587769,131.81614756584167,133.73796248435974,139.72215008735657,176.81473755836487,195.64227437973022,206.53255820274353,225.11010313034058,235.76601767539978,244.79698586463928,247.45315098762512,320.85710287094116,348.12187457084656,353.7779462337494,358.1059367656708,361.2464623451233,367.4025254249573,368.73060393333435,372.08987283706665,384.2301187515259,385.4332060813904,386.6675431728363,405.05759143829346,424.01012229919434,448.5406038761139,465.477575302124,475.4772615432739,511.5698800086975,536.1784865856171,674.4912848472595,708.5839672088623,739.7704908847809,812.3307197093964</t>
  </si>
  <si>
    <t>1,30,35,39,43,56,70,73,77,83,88,89,90,95,97,100,105,113,116,120,125,134,135,139,143,150,159,163,169,178,181,184,193,197,216,218,221,225,235,250,251,262,269,278,309,322,324,332,337,340,345,379,423,426,436,441,460,463,471,481,491,546,613,628,672,690,733,797,801,822,826,1021,1054,1101,1159,1179,1494,1503,1504,1563,1614,1742,1784,1891,1901,2003,2096,2210,2375,2405,2428,2433,2488,2519,2761,2787,2802,2842,2911,2953,3083,3889,4297,4534,4938,5170,5366,5424,7020,7613,7736,7830,7898,8032,8061,8134,8398,8424,8451,8851,9263,9802,10176,10397,11194,11738,14793,15545,16234,17839</t>
  </si>
  <si>
    <t>1100010000100001110100010001100001001101100000010010110000000111001101011001001001000010010010000001001100111100011010111011001000101100101111110101110010010101000010111101000111010111110111110101101101110100001111101111001011000010010111110010110111011111001010011100011110010111</t>
  </si>
  <si>
    <t>13:33.1</t>
  </si>
  <si>
    <t>28:40.4</t>
  </si>
  <si>
    <t>0.46641158371285985,0.46641158371285985,0.46641158371285985,0.46641158371285985,0.46641158371285985,0.46641158371285985,0.46641158371285985,0.46641158371285985,0.46641158371285985,0.46641158371285985,0.46641158371285985,0.46641158371285985,0.46641158371285985,0.46641158371285985,0.46641158371285985,0.46641158371285985,0.46641158371285985,0.46641158371285985,0.46641158371285985,0.46641158371285985,0.46641158371285985,0.46641158371285985,0.46641158371285985,0.46641158371285985,0.46641158371285985,0.46641158371285985,0.46641158371285985,0.46641158371285985,0.46641158371285985,0.46641158371285985</t>
  </si>
  <si>
    <t>1482858741261962568944588443311262647533551961100851051034955185358800082243527245821,1482858741261962568944588443311262647533551961100851051034955185358800082243527245821,1482858741261962568944588443311262647533551961100851051034955185358800082243527245821,1482858741261962568944588443311262647533551961100851051034955185358800082243527245821,1482858741261962568944588443311262647533551961100851051034955185358800082243527245821,1482858741261962568944588443311262647533551961100851051034955185358800082243527245821,1482858741261962568944588443311262647533551961100851051034955185358800082243527245821,1482858741261962568944588443311262647533551961100851051034955185358800082243527245821,1482858741261962568944588443311262647533551961100851051034955185358800082243527245821,1482858741261962568944588443311262647533551961100851051034955185358800082243527245821,1482858741261962568944588443311262647533551961100851051034955185358800082243527245821,1482858741261962568944588443311262647533551961100851051034955185358800082243527245821,1482858741261962568944588443311262647533551961100851051034955185358800082243527245821,1482858741261962568944588443311262647533551961100851051034955185358800082243527245821,1482858741261962568944588443311262647533551961100851051034955185358800082243527245821,1482858741261962568944588443311262647533551961100851051034955185358800082243527245821,1482858741261962568944588443311262647533551961100851051034955185358800082243527245821,1482858741261962568944588443311262647533551961100851051034955185358800082243527245821,1482858741261962568944588443311262647533551961100851051034955185358800082243527245821,1482858741261962568944588443311262647533551961100851051034955185358800082243527245821,1482858741261962568944588443311262647533551961100851051034955185358800082243527245821,1482858741261962568944588443311262647533551961100851051034955185358800082243527245821,1482858741261962568944588443311262647533551961100851051034955185358800082243527245821,1482858741261962568944588443311262647533551961100851051034955185358800082243527245821,1482858741261962568944588443311262647533551961100851051034955185358800082243527245821,1482858741261962568944588443311262647533551961100851051034955185358800082243527245821,1482858741261962568944588443311262647533551961100851051034955185358800082243527245821,1482858741261962568944588443311262647533551961100851051034955185358800082243527245821,1482858741261962568944588443311262647533551961100851051034955185358800082243527245821,1482858741261962568944588443311262647533551961100851051034955185358800082243527245821</t>
  </si>
  <si>
    <t>-7.3075582470613885,-6.748564450941643,-6.592031186081651,-6.56531717902005,-6.553952121558576,-6.244266928238688,-5.610058444571437,-5.459943361617405,-5.342922406979723,-5.100154228635482,-5.083787085977532,-5.073740858970716,-4.840599539373842,-4.814537657347444,-4.657031755014603,-4.5989924307475025,-4.415428015006291,-4.382372567780566,-4.288996341357274,-4.228287244753897,-4.1846391626916875,-4.147140558316855,-4.06443020979729,-4.018037330287773,-3.8854280601688056,-3.744046162651271,-3.546651601655038,-3.5371646223171544,-3.397823143349289,-3.392753406002155,-3.388291153873923,-3.3572936318957884,-3.24279928963644,-3.187767451691451,-3.1846960518769722,-3.1555937228015956,-3.13480936156392,-3.0754511832253972,-3.0233675853847872,-2.9933167317947804,-2.979552773571757,-2.91165568831594,-2.891383032624402,-2.8273371671743037,-2.6806318419755932,-2.678200962662543,-2.630201339420942,-2.5464472144826376,-2.5338947591019654,-2.389944667503261,-2.355695171728846,-2.333238442981287,-2.234981353048135,-2.182156454230339,-2.1714859217630407,-2.0968579752207,-2.041553705903091,-2.041215720762889,-2.0400700795305546,-2.006531237478083,-1.9359596431939434,-1.9327454582853705,-1.8851855422027572,-1.8327629749768943,-1.8072472397738357,-1.674280647125841,-1.6705271532293697,-1.612072210246704,-1.6083258035189407,-1.5220365974338073,-1.4782469780571283,-1.4545981883578252,-1.3590803692227453,-1.2617703349205036,-1.2606252282779962,-1.2065704642206698,-1.0332039038125103,-0.9795782353334846,-0.9506887167885308,-0.915400847367669,-0.8764948913975391,-0.8305383014617258,-0.6565895951250035,-0.6429901322395812,-0.6300653786123207,-0.5813303377883036,-0.5552140504170341,-0.5157193334890533,-0.48223581383179637,-0.47376709094115266,-0.42703450901490864,-0.3423519163095769,-0.3073166475434862,-0.3016279604800013,-0.2948738272121092,-0.21899146412335768,-0.21874444287670025,-0.1962318750755806,-0.18221619024996713,-0.1358893916977765,-0.1348205411496919,-0.11876001958689386,-0.025459209408202566,-0.025459209408202454,0.020087196060997528,0.042366957189661256,0.04236695718966181,0.08762185165695639,0.11605389882953526,0.11893061780461404,0.15399594993152435,0.15613190775787575,0.18262889760790788,0.2302100968477168,0.23021009684771856,0.27117186526685005,0.29238073894670663,0.29553971526227363,0.30262669265348574,0.3026266926534863,0.30262669265348646,0.31967917289735787,0.3199776795912767,0.3275242339796889,0.3275242339796893,0.33247145024443586,0.35237099355533674,0.3523709935553375,0.35380035491330136,0.35380035491330153,0.4187627759724503,0.436833176499102,0.4442212784042403,0.44422127840424086,0.4466739389085975,0.44667393890859874,0.4663954610490072,0.46639546104900753,0.46641158371285985</t>
  </si>
  <si>
    <t>0.09705471992492676,1.065779447555542,1.425142765045166,1.7376282215118408,2.1438653469085693,2.239884853363037,2.4273788928985596,3.2242281436920166,3.3179774284362793,3.5835928916931152,4.0367045402526855,4.130449056625366,4.349194765090942,4.630433797836304,4.755430459976196,5.036670923233032,5.3960371017456055,5.442909240722656,5.802273273468018,5.849146604537964,6.114763259887695,6.255383729934692,6.614748239517212,6.833489656448364,6.9272379875183105,7.380348205566406,7.520968437194824,7.974079608917236,8.00532841682434,8.23969578742981,8.333443880081177,8.505313634872437,8.692807674407959,9.583404779434204,9.81777310371399,9.911524772644043,10.177136182785034,10.270882844924927,10.395878314971924,10.802116394042969,10.84899115562439,11.114606380462646,11.302099704742432,11.348974704742432,11.755210161209106,12.473937749862671,12.614559650421143,12.661433458328247,13.020796775817871,13.333287239074707,13.739524841308594,13.9582679271698,14.286382913589478,14.739493131637573,15.145729541778564,15.192603826522827,15.333225965499878,15.411347389221191,15.645714282989502,15.739460945129395,15.958203554153442,16.098825693130493,16.270695447921753,16.645683765411377,19.161229133605957,19.75496006011963,20.786178827285767,21.020545721054077,21.286162853240967,22.098636865615845,23.223602294921875,26.301631450653076,26.92661166191101,27.66096544265747,28.832801818847656,29.426533460617065,30.23901104927063,30.457751274108887,31.504592418670654,32.9420485496521,38.629369020462036,44.51980972290039,46.31662940979004,48.61343264579773,50.06651258468628,50.2071316242218,53.19141459465027,54.45699858665466,56.30069136619568,59.37872052192688,60.363065004348755,61.62864923477173,65.28478598594666,76.14382028579712,82.79339051246643,91.98060202598572,101.26156234741211,102.49589896202087,113.33930897712708,127.60448670387268,128.96381855010986,133.85429191589355,134.01053833961487,144.4320867061615,146.74451327323914,157.58792352676392,168.25946402549744,194.21217918395996,196.0558717250824,199.08702659606934,206.44617533683777,212.22723960876465,212.4459822177887,212.9459674358368,226.33617210388184,253.88218569755554,266.2567980289459,267.7098774909973,291.99036622047424,307.0992691516876,309.3492012023926,342.78565096855164,374.25341606140137,408.2026438713074,411.85877776145935,430.9050569534302,601.1060969829559,622.4648025035858,641.839195728302,649.0733442306519,677.2599613666534,697.9936871528625,699.3373954296112,722.5710434913635,771.0382747650146,791.8813722133636,861.0552010536194,880.6483373641968,891.64799284935</t>
  </si>
  <si>
    <t>1,21,29,36,45,47,51,69,71,77,87,89,94,100,103,109,117,118,126,127,133,136,144,149,151,161,164,174,175,180,182,186,190,210,215,217,223,225,228,237,238,244,248,249,258,274,277,278,286,293,302,307,314,324,333,334,337,339,344,346,351,354,358,366,422,435,458,463,469,487,512,580,594,610,636,649,667,672,695,727,853,983,1023,1074,1106,1109,1175,1203,1244,1312,1334,1362,1443,1683,1830,2033,2239,2266,2506,2822,2851,2952,2955,3178,3229,3466,3648,4224,4265,4332,4495,4622,4627,4638,4934,5544,5818,5850,6388,6722,6772,7512,8210,8962,9043,9465,13232,13705,14134,14294,14919,15378,15408,15922,16994,17456,18985,19418,19661</t>
  </si>
  <si>
    <t>1100001101101000010010100000100001101110010101000100011101010011010110111011000001101000001110101001110111010101110010011110011010000100101010011101010011011100110001011111110010010010111111010000000001111100011110000111110011001000110010010000000011011111000000011111111111111101</t>
  </si>
  <si>
    <t>29:00.8</t>
  </si>
  <si>
    <t>44:05.0</t>
  </si>
  <si>
    <t>0.4818645297576748,0.4818645297576748,0.4818645297576748,0.4818645297576748,0.4818645297576748,0.4818645297576748,0.4818645297576748,0.4818645297576748,0.4818645297576748,0.4818645297576748,0.4818645297576748,0.4818645297576748,0.4818645297576748,0.4818645297576748,0.4818645297576748,0.4818645297576748,0.4818645297576748,0.4818645297576748,0.4818645297576748,0.4818645297576748,0.4818645297576748,0.4818645297576748,0.4818645297576748,0.4818645297576748,0.4818645297576748,0.4818645297576748,0.4818645297576748,0.4818645297576748,0.4818645297576748,0.4818645297576748</t>
  </si>
  <si>
    <t>1322081843617612320318534103949239023080802933140179646561195541114291407502096755012,1322081843617612320318534103949239023080802933140179646561195541114291407502096755012,1322081843617612320318534103949239023080802933140179646561195541114291407502096755012,1322081843617612320318534103949239023080802933140179646561195541114291407502096755012,1322081843617612320318534103949239023080802933140179646561195541114291407502096755012,1322081843617612320318534103949239023080802933140179646561195541114291407502096755012,1322081843617612320318534103949239023080802933140179646561195541114291407502096755012,1322081843617612320318534103949239023080802933140179646561195541114291407502096755012,1322081843617612320318534103949239023080802933140179646561195541114291407502096755012,1322081843617612320318534103949239023080802933140179646561195541114291407502096755012,1322081843617612320318534103949239023080802933140179646561195541114291407502096755012,1322081843617612320318534103949239023080802933140179646561195541114291407502096755012,1322081843617612320318534103949239023080802933140179646561195541114291407502096755012,1322081843617612320318534103949239023080802933140179646561195541114291407502096755012,1322081843617612320318534103949239023080802933140179646561195541114291407502096755012,1322081843617612320318534103949239023080802933140179646561195541114291407502096755012,1322081843617612320318534103949239023080802933140179646561195541114291407502096755012,1322081843617612320318534103949239023080802933140179646561195541114291407502096755012,1322081843617612320318534103949239023080802933140179646561195541114291407502096755012,1322081843617612320318534103949239023080802933140179646561195541114291407502096755012,1322081843617612320318534103949239023080802933140179646561195541114291407502096755012,1322081843617612320318534103949239023080802933140179646561195541114291407502096755012,1322081843617612320318534103949239023080802933140179646561195541114291407502096755012,1322081843617612320318534103949239023080802933140179646561195541114291407502096755012,1322081843617612320318534103949239023080802933140179646561195541114291407502096755012,1322081843617612320318534103949239023080802933140179646561195541114291407502096755012,1322081843617612320318534103949239023080802933140179646561195541114291407502096755012,1322081843617612320318534103949239023080802933140179646561195541114291407502096755012,1322081843617612320318534103949239023080802933140179646561195541114291407502096755012,1322081843617612320318534103949239023080802933140179646561195541114291407502096755012</t>
  </si>
  <si>
    <t>-8.296845479659018,-7.952044479751541,-6.886205302802113,-6.773748227282985,-6.769710066891728,-6.598574087481056,-6.5503976631296545,-6.216980236087211,-6.162922594748476,-5.957644919706331,-5.902577388633862,-5.72207879431836,-5.504796762803165,-5.495585357400713,-5.398416556122432,-5.3867299384841685,-5.332980978722958,-5.280253600342413,-5.029344467982397,-4.938232631989093,-4.722326005341453,-4.699551287683819,-4.696731423708506,-4.518902927827277,-4.43672862708275,-4.418690587852449,-4.355927513830904,-4.32662059092533,-4.294190281000265,-4.240944178044101,-4.128362728272498,-4.075586029560668,-4.066854309456115,-3.9585502738746476,-3.8969322688350005,-3.842644708498575,-3.840712615569671,-3.805659855372272,-3.783267901365362,-3.7825586875342743,-3.6956513256331056,-3.676508446833408,-3.6749584048866737,-3.6453965143725875,-3.4817789367432583,-3.4106897408611294,-3.354451032068073,-3.3455410768040275,-3.3123545969645862,-3.2243832163798696,-3.214031063398216,-3.1190827967410906,-3.1096101575101662,-3.1046074034991467,-3.0697494162359815,-2.9616106678682312,-2.8937025058151535,-2.8654975547416415,-2.858044201017983,-2.798423911869737,-2.7665069391329866,-2.7597838078605412,-2.7413025676414664,-2.7351152035977933,-2.7093924144852672,-2.6453597168567993,-2.5903676992580364,-2.4616407997411835,-2.330962380900682,-2.3070025333582027,-2.29550914638363,-2.1967139111282807,-2.087360042355431,-1.9658996396138773,-1.9291317399021377,-1.8846225916193575,-1.8804119608946057,-1.713833219279227,-1.6867246684967594,-1.6656539232753036,-1.6646997401674388,-1.65516162089049,-1.6126003388827144,-1.59691616318043,-1.57809088617634,-1.5320611143128227,-1.5206764597540954,-1.3846170333311631,-1.3402318320055855,-1.2814694420330175,-1.2362628476004784,-1.2356800591698338,-1.2042003367764287,-1.1378990473119908,-1.0962984062590413,-1.092228272285314,-1.0840182122262318,-0.9245655001351949,-0.915600054085088,-0.8613901099084074,-0.7300547346289606,-0.6803556377064337,-0.6399909972744313,-0.5894147926610858,-0.5894147926610843,-0.5413414594698892,-0.4869557655880668,-0.48542050586378493,-0.46534251597654047,-0.4515491398438748,-0.4411330714087585,-0.4174985432456727,-0.40209650230784183,-0.351948861745344,-0.34500449626662594,-0.23759172388116598,-0.18684664373373588,-0.1841635304815406,-0.17885896849729052,-0.10588115880684054,-0.06841559113130302,-0.06085308451293329,-0.011037420124098953,-0.009413908423074355,-0.006727445836881512,0.003029793501055619,0.02034707469756897,0.13800084297638068,0.14156787013736735,0.1415678701373676,0.21210274253917683,0.2332644653491161,0.3084528286661799,0.30845282866618035,0.3491586054508062,0.3491586054508072,0.38567871274791454,0.38567871274791476,0.38567871274791543,0.3936657789045046,0.39600131504149316,0.39600131504149383,0.44147099757530744,0.4516030861060682,0.4818645297576748</t>
  </si>
  <si>
    <t>0.09703540802001953,0.3782775402069092,0.9251358509063721,2.9575958251953125,3.0982179641723633,3.4107067584991455,3.457580089569092,3.863818407058716,4.4106764793396,4.582545042037964,4.9106597900390625,4.9419097900390625,5.129403114318848,5.441895246505737,5.535640001296997,5.629386901855469,5.941878318786621,6.082498550415039,6.129372596740723,6.3949878215789795,6.629356861114502,7.301209449768066,7.394956827163696,7.441831588745117,8.160557746887207,8.301178693771362,8.613668441772461,8.973033666610718,9.06678056716919,9.2855224609375,9.566763877868652,9.66051197052002,9.87925410270691,10.332365989685059,10.55110788345337,10.69172978401184,11.004219770431519,11.19171404838562,11.863566398620605,12.004188537597656,12.144809007644653,12.597920179367065,12.816663026809692,13.004157304763794,13.863505601882935,14.316616296768188,14.504110336303711,14.816599369049072,14.863474130630493,14.957221031188965,15.129090785980225,15.675954341888428,15.769696474075317,15.988438844680786,16.26968002319336,16.48842191696167,16.629043340682983,16.800913333892822,17.03528094291687,17.207149267196655,17.300896167755127,17.535267114639282,17.660261154174805,17.800881385803223,18.300865411758423,18.347739934921265,18.56648302078247,19.785194158554077,20.066436290740967,20.47267246246338,21.050779581069946,21.550764322280884,22.175745248794556,23.48820400238037,23.988187789916992,24.80066180229187,24.98815655708313,25.472516775131226,25.972500324249268,26.613107204437256,27.191211938858032,27.45682954788208,27.550577402114868,28.00368618965149,30.081746578216553,32.17543077468872,33.566012382507324,33.87850308418274,34.47223520278931,35.33158278465271,36.269052505493164,38.081496715545654,38.62835431098938,38.65960431098938,39.25333523750305,40.15955686569214,43.50320219993591,44.26880598068237,45.98749804496765,48.331175804138184,49.956125259399414,51.9873104095459,66.78227686882019,69.59468960762024,70.42278933525085,70.5946593284607,76.51634788513184,90.20341897010803,92.95333218574524,95.79699420928955,97.56256365776062,98.01567459106445,101.54681468009949,106.10917043685913,113.93705034255981,115.29638338088989,117.10882639884949,120.90558171272278,124.5148434638977,127.84286570549011,133.84267783164978,159.37312841415405,207.23100352287292,230.46465182304382,235.82385778427124,239.08938121795654,243.99547743797302,257.1981899738312,264.0885992050171,298.1031587123871,310.0559096336365,346.14852833747864,355.82010197639465,382.2411494255066,385.4129238128662,445.0784909725189,450.4533236026764,451.53141498565674,629.5102155208588,639.2442858219147,688.5942440032959,689.453592300415,710.3904376029968,718.9682919979095,729.6554584503174</t>
  </si>
  <si>
    <t>1,6,18,62,65,72,73,82,94,98,105,106,110,117,119,121,128,131,132,138,143,158,160,161,177,180,187,195,197,202,208,210,215,225,230,233,240,244,259,262,265,275,280,284,303,313,317,324,325,327,331,343,345,350,356,361,364,368,373,377,379,384,387,390,401,402,407,434,440,449,462,473,487,516,527,545,549,560,571,585,598,604,606,616,662,708,739,746,759,778,799,839,851,852,865,885,959,976,1014,1066,1102,1147,1474,1536,1554,1558,1689,1991,2052,2115,2154,2164,2242,2343,2516,2546,2586,2670,2750,2823,2956,3522,4581,5095,5214,5286,5395,5687,5840,6593,6858,7658,7872,8457,8527,9848,9967,9991,13931,14146,15237,15256,15720,15910,16146</t>
  </si>
  <si>
    <t>1010111000111000011110011010010100100110000010101001001111111111100100011010110110111110010011011010101000000101000010111011101100011011010011100101100000011000100010001110101010110101100011101011111111100101011110000111001011001111100010011001000111010101000001000110100101000100</t>
  </si>
  <si>
    <t>13:54.8</t>
  </si>
  <si>
    <t>28:59.1</t>
  </si>
  <si>
    <t>0.5577839340603653,0.5577839340603653,0.5577839340603653,0.5577839340603653,0.5577839340603653,0.5577839340603653,0.5577839340603653,0.5577839340603653,0.5577839340603653,0.5577839340603653,0.5577839340603653,0.5577839340603653,0.5577839340603653,0.5577839340603653,0.5577839340603653,0.5577839340603653,0.5577839340603653,0.5577839340603653,0.5577839340603653,0.5577839340603653,0.5577839340603653,0.5577839340603653,0.5577839340603653,0.5577839340603653,0.5577839340603653,0.5577839340603653,0.5577839340603653,0.5577839340603653,0.5577839340603653,0.5577839340603653</t>
  </si>
  <si>
    <t>1131831394167857410624448932437891408290283355468588428311618305858920393860748955956,1131831394167857410624448932437891408290283355468588428311618305858920393860748955956,1131831394167857410624448932437891408290283355468588428311618305858920393860748955956,1131831394167857410624448932437891408290283355468588428311618305858920393860748955956,1131831394167857410624448932437891408290283355468588428311618305858920393860748955956,1131831394167857410624448932437891408290283355468588428311618305858920393860748955956,1131831394167857410624448932437891408290283355468588428311618305858920393860748955956,1131831394167857410624448932437891408290283355468588428311618305858920393860748955956,1131831394167857410624448932437891408290283355468588428311618305858920393860748955956,1131831394167857410624448932437891408290283355468588428311618305858920393860748955956,1131831394167857410624448932437891408290283355468588428311618305858920393860748955956,1131831394167857410624448932437891408290283355468588428311618305858920393860748955956,1131831394167857410624448932437891408290283355468588428311618305858920393860748955956,1131831394167857410624448932437891408290283355468588428311618305858920393860748955956,1131831394167857410624448932437891408290283355468588428311618305858920393860748955956,1131831394167857410624448932437891408290283355468588428311618305858920393860748955956,1131831394167857410624448932437891408290283355468588428311618305858920393860748955956,1131831394167857410624448932437891408290283355468588428311618305858920393860748955956,1131831394167857410624448932437891408290283355468588428311618305858920393860748955956,1131831394167857410624448932437891408290283355468588428311618305858920393860748955956,1131831394167857410624448932437891408290283355468588428311618305858920393860748955956,1131831394167857410624448932437891408290283355468588428311618305858920393860748955956,1131831394167857410624448932437891408290283355468588428311618305858920393860748955956,1131831394167857410624448932437891408290283355468588428311618305858920393860748955956,1131831394167857410624448932437891408290283355468588428311618305858920393860748955956,1131831394167857410624448932437891408290283355468588428311618305858920393860748955956,1131831394167857410624448932437891408290283355468588428311618305858920393860748955956,1131831394167857410624448932437891408290283355468588428311618305858920393860748955956,1131831394167857410624448932437891408290283355468588428311618305858920393860748955956,1131831394167857410624448932437891408290283355468588428311618305858920393860748955956</t>
  </si>
  <si>
    <t>-8.10917829506139,-7.541927935331969,-7.319884898499378,-6.908396756652759,-6.748649319240816,-6.5248527531968845,-6.308860173650711,-6.113866660092791,-5.606437785480484,-5.5147048860871,-5.488351366234713,-5.421170710084513,-5.401273088727837,-5.299384214470201,-5.152413137470573,-5.093784189907334,-5.035950182402903,-4.932707842154715,-4.761096536751998,-4.721987861792076,-4.702251712114552,-4.5847456017138,-4.517417277316952,-4.514147713609429,-4.489720516950071,-4.459199890850831,-4.171272386075953,-4.146443415418658,-4.030329654802743,-3.9664116546227017,-3.9092919668432065,-3.8729852130550855,-3.8609244171881447,-3.790710587499501,-3.778140742043037,-3.5598413790531276,-3.5564184780936867,-3.5170736249835786,-3.435856459044043,-3.4027819821024115,-3.3598534367026103,-3.3346375999497773,-3.3086825840887193,-3.2647341272394153,-3.183873839786528,-3.116108121991656,-3.035523667261065,-2.997773487095195,-2.9332519964022765,-2.9218237230968978,-2.9080600383153894,-2.888825833205469,-2.807320098145601,-2.6740997526254886,-2.6700167961174266,-2.640097117524015,-2.5376671864809386,-2.4738261433942896,-2.4490574612426244,-2.385255241078334,-2.379207672892601,-2.3383971962638372,-2.312179226102043,-2.2692790525671946,-2.241602967510447,-2.165979332941273,-2.146531230925875,-2.077520205243379,-2.0594251659247353,-1.985579131495683,-1.9709621632053371,-1.8971169134938832,-1.879236473555743,-1.79077019878009,-1.694498672067592,-1.6806001684992642,-1.6123303816622538,-1.5643525945979815,-1.5565592891208253,-1.4786490830575625,-1.3477858329121004,-1.3108040873251678,-1.2863879448229343,-1.248388177907067,-1.2047851007442447,-1.1762412511133864,-1.1199276514373582,-1.0633183975510865,-1.0311596425974798,-0.9778998944849849,-0.957095880792389,-0.9443041066147874,-0.9037403950133348,-0.859722645520467,-0.8448631005770533,-0.7372610976947314,-0.7074811368579023,-0.6898741998397938,-0.65423431362398,-0.636051152951878,-0.5812424112242653,-0.5650891750351736,-0.4998529954627994,-0.4837007727175922,-0.37256790911505405,-0.3680589829791452,-0.36388936349012563,-0.2882097492830581,-0.27048725231565834,-0.22410571279022287,-0.21234300661439584,-0.13630448187834604,-0.13630448187834376,-0.12787670546156085,-0.05826434690096782,-0.058264346900967545,0.01922384045453418,0.03356302673228244,0.03356302673228288,0.054552146854278755,0.05701217632460123,0.057116156926317566,0.07519808361168438,0.16189816643978278,0.27849919281335445,0.3157148360605887,0.31571483606059003,0.3240426604041932,0.3322977516620918,0.3684776192459698,0.36847761924597033,0.36847761924597094,0.44135398556987565,0.44135398556987676,0.5002794529967828,0.5102089164385497,0.5197227884851118,0.5197227884851128,0.5197227884851132,0.5197227884851146,0.5326337231435813,0.5526663926533321,0.5577839340603653</t>
  </si>
  <si>
    <t>0.09712839126586914,1.6752183437347412,1.987708330154419,2.347071886062622,2.443073034286499,2.489945888519287,2.6305665969848633,2.802435874938965,3.3024203777313232,3.3961679935455322,3.8805274963378906,3.927400827407837,3.9742743968963623,4.302389144897461,4.3805108070373535,4.833622932434082,4.9742431640625,5.067989110946655,5.192986488342285,6.239827632904053,6.286702394485474,6.380449533462524,6.880432844161987,7.005429983139038,7.1460490226745605,7.192925453186035,7.552287340164185,8.239766120910645,8.317889213562012,8.677252531051636,8.864745378494263,9.224109411239624,9.724096059799194,9.770968198776245,10.442822456359863,10.536569356918335,11.036552906036377,11.349042654037476,11.520913362503052,12.661503791809082,13.098989009857178,13.333356857299805,13.598973274230957,13.817716598510742,14.09895634651184,14.411447763442993,14.677063941955566,15.083302021026611,15.58328652381897,15.770779848098755,16.27076482772827,16.58325481414795,16.677001953125,16.895745038986206,17.036364793777466,17.301982164382935,17.583223819732666,18.395696878433228,18.723811864852905,18.989428758621216,19.270670890808105,19.301920652389526,20.364386320114136,20.67687678337097,21.036240577697754,21.67684555053711,22.254952430725098,22.34869933128357,22.536193370819092,22.5830659866333,22.94243025779724,23.161174058914185,23.30179524421692,23.426790714263916,24.114267826080322,24.61425232887268,24.832996368408203,25.426727056503296,26.192328929901123,30.301575899124146,31.035927295684814,33.05148911476135,37.89508771896362,38.03570818901062,38.61381506919861,39.660656213760376,41.098111391067505,41.45747470855713,47.722904682159424,49.12911033630371,50.972803354263306,51.95714735984802,53.550846338272095,57.11323595046997,58.35299825668335,58.57173943519592,62.35287070274353,73.27440452575684,77.930508852005,82.27412295341492,83.7584502696991,86.82085585594177,87.00834965705872,87.05522346496582,87.86769795417786,100.0860641002655,110.30449485778809,121.80684661865234,129.21286511421204,143.58741354942322,152.63400626182556,153.35273241996765,155.82917261123657,184.70327019691467,190.43746519088745,211.7649223804474,218.12409782409668,222.53020882606506,256.74788784980774,267.95066237449646,284.0595324039459,333.88609743118286,343.99515748023987,346.6044502258301,349.13562655448914,351.61991691589355,376.65552496910095,396.8423926830292,406.27959728240967,476.77738881111145,491.94878911972046,509.9169759750366,514.9324440956116,550.6529536247253,677.8520951271057,689.2579872608185,691.2423000335693,726.8505601882935,732.178519487381,759.0839285850525,798.5910196304321,851.2299964427948,874.6511380672455</t>
  </si>
  <si>
    <t>1,35,42,50,52,53,56,60,71,73,84,85,86,93,95,105,108,110,113,136,137,139,150,153,156,157,165,180,182,190,194,202,213,214,229,231,242,249,253,278,288,293,299,304,310,317,323,332,343,347,358,365,367,372,375,381,387,405,412,418,424,425,448,455,463,477,490,492,496,497,505,510,513,516,531,542,547,560,577,668,684,729,836,839,852,875,907,915,1054,1085,1126,1148,1183,1262,1289,1294,1378,1620,1723,1819,1852,1920,1924,1925,1943,2213,2439,2694,2858,3176,3376,3392,3447,4086,4213,4686,4826,4924,5681,5929,6286,7388,7612,7670,7726,7781,8336,8783,8992,10553,10889,11285,11396,12187,15000,15252,15296,16085,16203,16798,17671,18835,19353</t>
  </si>
  <si>
    <t>1001010100100110010111101011001000101011110100100010111101110011101110010111000001000010110100100101111000001001110010011000001010101011000111000101001101111110011101001101010111110110111011000101101111111010110110100000000010000001101010110011001111000111001011000101000100110100</t>
  </si>
  <si>
    <t>29:30.3</t>
  </si>
  <si>
    <t>44:33.1</t>
  </si>
  <si>
    <t>0.5837883499428049,0.5837883499428049,0.5837883499428049,0.5837883499428049,0.5837883499428049,0.5837883499428049,0.5837883499428049,0.5837883499428049,0.5837883499428049,0.5837883499428049,0.5837883499428049,0.5837883499428049,0.5837883499428049,0.5837883499428049,0.5837883499428049,0.5837883499428049,0.5837883499428049,0.5837883499428049,0.5837883499428049,0.5837883499428049,0.5837883499428049,0.5837883499428049,0.5837883499428049,0.5837883499428049,0.5837883499428049,0.5837883499428049,0.5837883499428049,0.5837883499428049,0.5837883499428049,0.5837883499428049</t>
  </si>
  <si>
    <t>671202717639574862999080700552876422465548708433986177713910226965128804012913172089,671202717639574862999080700552876422465548708433986177713910226965128804012913172089,671202717639574862999080700552876422465548708433986177713910226965128804012913172089,671202717639574862999080700552876422465548708433986177713910226965128804012913172089,671202717639574862999080700552876422465548708433986177713910226965128804012913172089,671202717639574862999080700552876422465548708433986177713910226965128804012913172089,671202717639574862999080700552876422465548708433986177713910226965128804012913172089,671202717639574862999080700552876422465548708433986177713910226965128804012913172089,671202717639574862999080700552876422465548708433986177713910226965128804012913172089,671202717639574862999080700552876422465548708433986177713910226965128804012913172089,671202717639574862999080700552876422465548708433986177713910226965128804012913172089,671202717639574862999080700552876422465548708433986177713910226965128804012913172089,671202717639574862999080700552876422465548708433986177713910226965128804012913172089,671202717639574862999080700552876422465548708433986177713910226965128804012913172089,671202717639574862999080700552876422465548708433986177713910226965128804012913172089,671202717639574862999080700552876422465548708433986177713910226965128804012913172089,671202717639574862999080700552876422465548708433986177713910226965128804012913172089,671202717639574862999080700552876422465548708433986177713910226965128804012913172089,671202717639574862999080700552876422465548708433986177713910226965128804012913172089,671202717639574862999080700552876422465548708433986177713910226965128804012913172089,671202717639574862999080700552876422465548708433986177713910226965128804012913172089,671202717639574862999080700552876422465548708433986177713910226965128804012913172089,671202717639574862999080700552876422465548708433986177713910226965128804012913172089,671202717639574862999080700552876422465548708433986177713910226965128804012913172089,671202717639574862999080700552876422465548708433986177713910226965128804012913172089,671202717639574862999080700552876422465548708433986177713910226965128804012913172089,671202717639574862999080700552876422465548708433986177713910226965128804012913172089,671202717639574862999080700552876422465548708433986177713910226965128804012913172089,671202717639574862999080700552876422465548708433986177713910226965128804012913172089,671202717639574862999080700552876422465548708433986177713910226965128804012913172089</t>
  </si>
  <si>
    <t>-8.233028835493396,-8.190550750478344,-7.8931574062940015,-7.540798644066498,-7.393396214645656,-6.8238113778292515,-6.765297977831724,-6.624044863218833,-6.51811108597218,-6.395323767891972,-6.388744566716855,-6.3865493682471515,-5.922479129742645,-5.774624244333631,-5.74135439774301,-5.73096932006866,-5.6671311771445705,-5.318731299609465,-5.245470673938652,-5.244767844584671,-4.9507104219691955,-4.913785400674815,-4.840492822862171,-4.748506257011368,-4.664991802465463,-4.630439127581908,-4.386731940991959,-4.325360566061314,-4.291907415966307,-4.120393381605255,-4.086372425801098,-4.0024582095903805,-4.0019876952015006,-3.925205850595397,-3.787789142821407,-3.6989631869684176,-3.628137862610811,-3.573937947287036,-3.438793561832032,-3.4028187189160772,-3.3924295325743197,-3.368997781751343,-3.354157421441036,-3.2988546912191796,-3.2985670527871407,-3.28454623195732,-3.2019233718306492,-3.1961797453863516,-3.161694414020472,-3.135287026466645,-3.126717190485047,-3.0240391913564686,-2.97252995285644,-2.861151575916711,-2.840102955293996,-2.7971858109268477,-2.7349603522847308,-2.7080824046321332,-2.6923264010101047,-2.689426808913894,-2.6689880071575867,-2.63387652676054,-2.621538452866565,-2.531227161965959,-2.4783139139152532,-2.4144198849773795,-2.324012221119452,-2.220105415301785,-2.1645718092732027,-2.127252864880315,-2.0497860747317866,-2.028858139183459,-2.0090846471393746,-1.9852240338428748,-1.9442173980483093,-1.9099163921296123,-1.802043345377915,-1.7681169074582548,-1.665489645978088,-1.5814698688186652,-1.4904958029647388,-1.4904958029647386,-1.4355409801190149,-1.4270538369985428,-1.4165424037983565,-1.362319420993004,-1.3106633020017682,-1.295718953982067,-1.2867402826234726,-1.2469884856444071,-1.2390339261412604,-1.183839672480285,-1.1835795242878313,-1.0246290871599968,-1.024368832668906,-1.0154616538829724,-1.0118118121506303,-0.9713957010954383,-0.9249733355638332,-0.9249576041163509,-0.8830196856956296,-0.8785238362313451,-0.8676871574097995,-0.8478389063455337,-0.8138972256958689,-0.7368945585831436,-0.7203118709093547,-0.7189213267168761,-0.7018303528548954,-0.695545913939432,-0.6828133594390886,-0.6194929371579471,-0.5941950125234164,-0.5895458500492128,-0.5559999206196735,-0.46336769444657994,-0.4559544566284783,-0.43550102244502137,-0.4294926543726272,-0.3551205160819271,-0.3543566361092845,-0.28422622867195235,-0.22466282047125544,-0.12088191838529755,-0.08871819381274178,-0.08423186420212549,-0.07198533244517968,-0.06542245128857736,-0.06489756226805901,-0.04844167816847385,-0.01636629843980457,-0.009087512912999137,-0.009087512912998467,0.057738316831510254,0.0965084065984124,0.15820493660342014,0.16354493208197698,0.18814108348839986,0.21758062954174043,0.2352417540792687,0.258573579797619,0.26022955454585345,0.31266795834166083,0.36578648025782373,0.39415999907247423,0.39564490107531697,0.39635482093077423,0.43190670774561946,0.43190670774562046,0.44711678853273873,0.5312456543991427,0.531245654399143,0.5315001011183582,0.5369323700821751,0.5599727277251142,0.5599727277251151,0.5836625311501478,0.5837883499428043,0.5837883499428049</t>
  </si>
  <si>
    <t>0.09701728820800781,0.9563660621643066,1.0032386779785156,1.096987009048462,1.3626034259796143,1.8157131671905518,2.800058603286743,2.846932888031006,3.160722494125366,3.4888381958007812,3.566960573196411,3.660707712173462,3.754455804824829,4.395058631896973,4.801297187805176,4.926292657852173,5.020038604736328,5.066915035247803,5.379403829574585,5.42627739906311,5.520024299621582,6.191878080368042,6.332499027252197,6.379373550415039,6.457494258880615,7.269968271255493,7.316843271255493,7.551209926605225,8.129316806793213,8.223064422607422,8.629301309585571,8.816795110702515,8.863670110702515,8.894917964935303,9.223032474517822,9.98863434791565,10.035508394241333,11.160472869873047,11.472961664199829,11.879200220108032,12.191689491271973,12.332310914993286,12.59792709350586,12.863544464111328,13.00416374206543,13.316654443740845,13.410401821136475,13.582272052764893,13.72289252281189,13.941634893417358,14.53536605834961,14.754110336303711,14.800983905792236,15.394715070724487,15.566584825515747,15.785328149795532,16.09781837463379,16.644675731658936,17.191533088684082,17.504024028778076,18.175877571105957,18.582115411758423,18.675862312316895,19.12897229194641,19.30084204673767,19.394590854644775,20.92579221725464,22.00388216972351,23.347591161727905,24.660049200057983,24.706923484802246,25.519400119781494,25.73814105987549,26.69366717338562,27.697643995285034,29.911463260650635,30.677064180374146,31.083301305770874,32.75512337684631,35.00505256652832,35.59878420829773,36.22376561164856,38.02058410644531,40.53613018989563,41.348604917526245,42.66106677055359,47.08280038833618,49.20773386955261,50.37957143783569,52.77012252807617,53.30135440826416,54.75443410873413,56.863744258880615,57.269981384277344,57.5824716091156,64.6135003566742,66.23844957351685,67.7852771282196,68.45712995529175,72.34763360023499,75.98814535140991,80.53487777709961,81.08173513412476,85.39410066604614,88.3315076828003,92.17513847351074,94.06570315361023,94.47194027900696,94.69068360328674,96.36250615119934,99.19054388999939,99.90927124023438,102.42481756210327,105.31535315513611,105.90908312797546,106.98717427253723,107.56528067588806,108.42462944984436,117.28372693061829,126.84592700004578,129.04898309707642,142.5329360961914,144.7359926700592,147.75152325630188,159.11054229736328,166.96967577934265,197.74995732307434,204.74973821640015,205.53096294403076,206.2653148174286,206.35906171798706,223.40540432929993,230.32706236839294,232.98322820663452,233.4832136631012,240.6704878807068,241.2485954761505,266.46655559539795,279.32552671432495,350.7764151096344,351.94825291633606,392.24127316474915,395.52241945266724,427.0370583534241,449.66135025024414,463.45779299736023,469.0044937133789,471.62941098213196,492.48813343048096,494.7849359512329,534.0805816650391,642.972984790802,658.1912591457367,663.7692098617554,665.0816686153412,687.2372236251831,746.1260056495667,774.2813782691956,859.0443449020386</t>
  </si>
  <si>
    <t>1,19,20,22,28,38,60,61,68,75,77,79,81,95,104,107,109,110,117,118,120,135,138,139,141,159,160,165,178,180,189,193,194,195,202,219,220,245,252,261,268,271,277,283,286,293,295,299,302,307,320,325,326,339,343,348,355,367,379,386,401,410,412,422,426,428,462,486,516,545,546,564,569,590,612,661,678,687,724,774,787,801,841,897,915,944,1042,1089,1115,1168,1180,1212,1259,1268,1275,1431,1467,1501,1516,1602,1683,1784,1796,1892,1957,2042,2084,2093,2098,2135,2198,2214,2270,2334,2347,2371,2384,2403,2599,2811,2859,3158,3207,3274,3526,3700,4382,4536,4553,4569,4571,4949,5102,5161,5172,5332,5345,5905,6190,7776,7802,8691,8764,9464,9966,10271,10394,10452,10915,10966,11837,14250,14587,14711,14740,15230,16536,17160,19039</t>
  </si>
  <si>
    <t>0101100001110011000010111100110111011110010001010100110010101100110001010010000111111110001011111110100001011010110100000001101100000110101001011001110011001110001001011000110001101001111000011111100001000101011101110000111011001010011011000101010001110110100010011001111001111001</t>
  </si>
  <si>
    <t>58:52.0</t>
  </si>
  <si>
    <t>13:53.2</t>
  </si>
  <si>
    <t>0.5900474537800009,0.5900474537800009,0.5900474537800009,0.5900474537800009,0.5900474537800009,0.5900474537800009,0.5900474537800009,0.5900474537800009,0.5900474537800009,0.5900474537800009,0.5900474537800009,0.5900474537800009,0.5900474537800009,0.5900474537800009,0.5900474537800009,0.5900474537800009,0.5900474537800009,0.5900474537800009,0.5900474537800009,0.5900474537800009,0.5900474537800009,0.5900474537800009,0.5900474537800009,0.5900474537800009,0.5900474537800009,0.5900474537800009,0.5900474537800009,0.5900474537800009,0.5900474537800009,0.5900474537800009</t>
  </si>
  <si>
    <t>1004606030343464619072586543672200698637122325794908799945740848354666955315136218064,1004606030343464619072586543672200698637122325794908799945740848354666955315136218064,1004606030343464619072586543672200698637122325794908799945740848354666955315136218064,1004606030343464619072586543672200698637122325794908799945740848354666955315136218064,1004606030343464619072586543672200698637122325794908799945740848354666955315136218064,1004606030343464619072586543672200698637122325794908799945740848354666955315136218064,1004606030343464619072586543672200698637122325794908799945740848354666955315136218064,1004606030343464619072586543672200698637122325794908799945740848354666955315136218064,1004606030343464619072586543672200698637122325794908799945740848354666955315136218064,1004606030343464619072586543672200698637122325794908799945740848354666955315136218064,1004606030343464619072586543672200698637122325794908799945740848354666955315136218064,1004606030343464619072586543672200698637122325794908799945740848354666955315136218064,1004606030343464619072586543672200698637122325794908799945740848354666955315136218064,1004606030343464619072586543672200698637122325794908799945740848354666955315136218064,1004606030343464619072586543672200698637122325794908799945740848354666955315136218064,1004606030343464619072586543672200698637122325794908799945740848354666955315136218064,1004606030343464619072586543672200698637122325794908799945740848354666955315136218064,1004606030343464619072586543672200698637122325794908799945740848354666955315136218064,1004606030343464619072586543672200698637122325794908799945740848354666955315136218064,1004606030343464619072586543672200698637122325794908799945740848354666955315136218064,1004606030343464619072586543672200698637122325794908799945740848354666955315136218064,1004606030343464619072586543672200698637122325794908799945740848354666955315136218064,1004606030343464619072586543672200698637122325794908799945740848354666955315136218064,1004606030343464619072586543672200698637122325794908799945740848354666955315136218064,1004606030343464619072586543672200698637122325794908799945740848354666955315136218064,1004606030343464619072586543672200698637122325794908799945740848354666955315136218064,1004606030343464619072586543672200698637122325794908799945740848354666955315136218064,1004606030343464619072586543672200698637122325794908799945740848354666955315136218064,1004606030343464619072586543672200698637122325794908799945740848354666955315136218064,1004606030343464619072586543672200698637122325794908799945740848354666955315136218064</t>
  </si>
  <si>
    <t>-6.7237446482016265,-6.410285695447706,-6.062117813462683,-6.020758427203046,-5.957232312753679,-5.670106562913133,-5.5426227169932965,-5.334114517256763,-5.252053304414355,-5.20654939224092,-5.0762378683646965,-5.048587706276673,-5.03670218818019,-4.74077234099603,-4.481871435559357,-4.473384362077182,-4.3923570349591285,-4.390392166588978,-4.344145188618623,-4.324419478403307,-4.3124983569758815,-4.245784349854792,-4.1852320357279105,-4.136224771778572,-3.9974966325041623,-3.851357473328745,-3.813619876338446,-3.7681249422497944,-3.7292465808501536,-3.628158049479249,-3.57553658764775,-3.5109517579745897,-3.394528029724622,-3.362367733158445,-3.345148574929866,-3.3313713595848276,-3.296351074717795,-3.1420333706155765,-3.0800928045480704,-3.06306645041327,-3.0125282845887824,-2.992218310028242,-2.948220381952689,-2.9106916115075823,-2.769784405452523,-2.7667975647715988,-2.7289652641863746,-2.671587230491317,-2.532881389733298,-2.4928677858056663,-2.4737116152109095,-2.3603003743552455,-2.355190087260228,-2.2977768106640597,-2.1858459896191325,-2.1834656469438247,-2.1431620133133458,-2.1335002973465516,-2.095057230455662,-2.008951938084013,-1.9600616522497343,-1.947235242021378,-1.9335852612778166,-1.7484184564250675,-1.742734418343317,-1.6741833243107827,-1.6081636427277954,-1.5360654626207035,-1.5193165021337132,-1.4896724245519044,-1.4473353264229627,-1.3795982470404702,-1.3418890368459753,-1.3312242798636382,-1.2945711665681279,-1.2912856283716978,-1.2608683995911487,-1.2571211008534071,-1.225840051776287,-1.204882558304207,-1.0898208351362753,-1.0757289940993557,-1.0497961133567928,-1.0440781698883443,-1.0248988023681038,-0.9856595526989068,-0.9675390894135856,-0.949614940464336,-0.9482294059828003,-0.9408846004402046,-0.9165949961414114,-0.8714539579443904,-0.7696046805241332,-0.7596005069385533,-0.7267116259554112,-0.6973853121169838,-0.6169956858544123,-0.608979046341248,-0.599066516018828,-0.5729600872677796,-0.5144918072451705,-0.49163193492840407,-0.4879891507770559,-0.4741962534095831,-0.46939087847286287,-0.4582823321857826,-0.4520304475762369,-0.405165661719437,-0.330749598094559,-0.29795800163231867,-0.24845648528477013,-0.2431123365772946,-0.23842310360412744,-0.18178806111293216,-0.07984860097545099,-0.07984860097545055,-0.04693356784081788,0.0069810523373685755,0.02579446081652728,0.09430257685132262,0.11541324527860877,0.11925218092694889,0.14867447944498113,0.16301302158990782,0.18060069940461473,0.21635349851872557,0.24634079782726365,0.2662967091800372,0.2883182118969894,0.2909668917033482,0.30584646520628667,0.3922377479571017,0.39223774795710287,0.4331421932988301,0.43314219329883213,0.44266888027646994,0.44266888027647017,0.44292384817020364,0.4685785908126523,0.46873472406577366,0.46873472406577465,0.5313850750094593,0.5496282595382432,0.5543636162104796,0.5570384203196395,0.5636677360785338,0.5684893678951533,0.5900474537800009</t>
  </si>
  <si>
    <t>0.08535933494567871,0.5540945529937744,2.054046392440796,2.132169246673584,2.5406906604766846,2.6813111305236816,2.9938011169433594,3.0406744480133057,3.400038242340088,3.4469125270843506,3.7125284671783447,4.0250184535980225,4.071892976760864,4.165639877319336,4.696873188018799,5.243730783462524,5.384351491928101,5.6030943393707275,5.649968147277832,5.821837425231934,5.915584325790405,6.009331464767456,6.181200981140137,6.228075742721558,6.5874388217926025,6.946802377700806,7.587407827377319,7.899897813796997,8.165516138076782,8.306134462356567,8.399883508682251,9.024862289428711,9.071736574172974,9.259230136871338,9.43109941482544,9.477973222732544,9.931083679199219,10.118578433990479,10.790432453155518,11.05604863166809,11.290416240692139,11.321665287017822,11.509159803390503,11.602906703948975,11.868523359298706,12.493504047393799,12.540377616882324,12.58725118637085,12.899741172790527,13.040361881256104,13.446598768234253,13.66534161567688,14.337196111679077,14.524690389633179,15.243417501449585,16.009018659591675,16.0558922290802,16.680872917175293,16.852742433547974,17.133983373641968,17.22773051261902,17.977706909179688,18.33707070350647,18.712060689926147,19.493285655975342,20.633874893188477,21.852585554122925,23.493159294128418,23.540032863616943,23.618155479431152,24.071266651153564,24.258760452270508,26.008705615997314,26.89930248260498,30.02420473098755,33.47722148895264,36.13338875770569,37.38334918022156,37.695839405059814,38.24269723892212,40.03951597213745,42.383193016052246,43.86752128601074,46.429940938949585,47.07054615020752,47.33616375923157,55.226540327072144,56.72649312019348,56.99211072921753,57.085856914520264,57.39834761619568,57.538968563079834,64.38250374794006,69.35117053985596,73.4916660785675,74.47600960731506,75.36660718917847,79.61647415161133,100.5845673084259,103.69384503364563,110.63112831115723,112.44357109069824,116.17782950401306,118.06839489936829,120.24020171165466,120.86518239974976,122.9744918346405,136.67718720436096,143.75509095191956,151.27048015594482,153.3485405445099,165.64503002166748,172.05107951164246,173.80102491378784,184.64443492889404,185.19129252433777,197.03467226028442,213.25291466712952,215.14348006248474,216.23719668388367,223.45572066307068,227.68996238708496,232.00233054161072,240.79892706871033,261.3920319080353,275.3447208404541,277.3290328979492,281.9538884162903,316.374685049057,358.8733549118042,360.7170469760895,420.49643111228943,424.9025368690491,435.4022080898285,498.21274161338806,499.38457894325256,501.04077768325806,525.4150149822235,558.3358581066132,571.9448075294495,577.3508875370026,626.2399823665619,631.4273200035095,640.3801646232605,732.4579892158508,748.1762466430664,839.2983934879303,882.7189087867737</t>
  </si>
  <si>
    <t>1,10,43,45,54,57,64,65,73,74,80,87,88,90,102,114,117,122,123,127,129,131,135,136,144,152,166,173,179,182,184,198,199,203,207,208,218,222,237,243,248,249,253,255,261,275,276,277,284,287,296,301,316,320,336,353,354,368,372,378,380,397,405,413,430,455,482,518,519,521,531,535,574,594,663,740,799,827,834,846,886,938,971,1028,1042,1048,1223,1256,1262,1264,1271,1274,1426,1536,1628,1650,1670,1764,2229,2298,2452,2492,2575,2617,2665,2679,2726,3030,3187,3354,3400,3673,3815,3854,4095,4107,4370,4730,4772,4796,4956,5050,5146,5341,5798,6108,6152,6255,7020,7964,8005,9333,9431,9664,11057,11083,11120,11661,12392,12694,12814,13900,14015,14214,16259,16608,18633,19598</t>
  </si>
  <si>
    <t>1000010001100010011010110000001001101111010001110111010001110111111110010011000001101010101110000010001101011001110010111011001001000100001011011101010110010000011001011111011110010101011111100100101001110100101110000111111011101011111010011010000111000110000010001100001111010000</t>
  </si>
  <si>
    <t>44:06.7</t>
  </si>
  <si>
    <t>59:12.9</t>
  </si>
  <si>
    <t>0.6205371550664533,0.6205371550664533,0.6205371550664533,0.6205371550664533,0.6205371550664533,0.6205371550664533,0.6205371550664533,0.6205371550664533,0.6205371550664533,0.6205371550664533,0.6205371550664533,0.6205371550664533,0.6205371550664533,0.6205371550664533,0.6205371550664533,0.6205371550664533,0.6205371550664533,0.6205371550664533,0.6205371550664533,0.6205371550664533,0.6205371550664533,0.6205371550664533,0.6205371550664533,0.6205371550664533,0.6205371550664533,0.6205371550664533,0.6205371550664533,0.6205371550664533,0.6205371550664533,0.6205371550664533</t>
  </si>
  <si>
    <t>1147107960552302920111749556742589514497512785097024548024589210309738591521825929618,1147107960552302920111749556742589514497512785097024548024589210309738591521825929618,1147107960552302920111749556742589514497512785097024548024589210309738591521825929618,1147107960552302920111749556742589514497512785097024548024589210309738591521825929618,1147107960552302920111749556742589514497512785097024548024589210309738591521825929618,1147107960552302920111749556742589514497512785097024548024589210309738591521825929618,1147107960552302920111749556742589514497512785097024548024589210309738591521825929618,1147107960552302920111749556742589514497512785097024548024589210309738591521825929618,1147107960552302920111749556742589514497512785097024548024589210309738591521825929618,1147107960552302920111749556742589514497512785097024548024589210309738591521825929618,1147107960552302920111749556742589514497512785097024548024589210309738591521825929618,1147107960552302920111749556742589514497512785097024548024589210309738591521825929618,1147107960552302920111749556742589514497512785097024548024589210309738591521825929618,1147107960552302920111749556742589514497512785097024548024589210309738591521825929618,1147107960552302920111749556742589514497512785097024548024589210309738591521825929618,1147107960552302920111749556742589514497512785097024548024589210309738591521825929618,1147107960552302920111749556742589514497512785097024548024589210309738591521825929618,1147107960552302920111749556742589514497512785097024548024589210309738591521825929618,1147107960552302920111749556742589514497512785097024548024589210309738591521825929618,1147107960552302920111749556742589514497512785097024548024589210309738591521825929618,1147107960552302920111749556742589514497512785097024548024589210309738591521825929618,1147107960552302920111749556742589514497512785097024548024589210309738591521825929618,1147107960552302920111749556742589514497512785097024548024589210309738591521825929618,1147107960552302920111749556742589514497512785097024548024589210309738591521825929618,1147107960552302920111749556742589514497512785097024548024589210309738591521825929618,1147107960552302920111749556742589514497512785097024548024589210309738591521825929618,1147107960552302920111749556742589514497512785097024548024589210309738591521825929618,1147107960552302920111749556742589514497512785097024548024589210309738591521825929618,1147107960552302920111749556742589514497512785097024548024589210309738591521825929618,1147107960552302920111749556742589514497512785097024548024589210309738591521825929618</t>
  </si>
  <si>
    <t>-7.347451295347477,-7.097529820348439,-6.964257066330561,-6.904482714898033,-6.855415810034654,-6.659466154907617,-6.582010865406993,-6.391796619131574,-6.080402615020299,-5.942897902311815,-5.8319952345086215,-5.755239062734599,-5.614399567305101,-5.4986314342756355,-5.317576102956649,-5.1833966207125695,-5.171132431558797,-4.854305372902763,-4.662067352160984,-4.627838089939722,-4.604788257089927,-4.412555640870646,-4.263178526791646,-4.250124139174467,-4.1775731078344505,-4.087632959475499,-4.035204114529866,-3.9453523497046383,-3.888590391337384,-3.8162952535394483,-3.7374951825265543,-3.7130551244225023,-3.7001448922563913,-3.621882038063663,-3.5416963125951817,-3.4825962319337713,-3.4465818577189284,-3.399233426576225,-3.386155330118544,-3.3362658411356225,-3.2400028325815966,-3.2113058107010444,-3.205859874410204,-3.1973143764156426,-3.0936659279420677,-3.067875585170256,-3.0566861667315712,-3.0445025874507192,-3.0142723842892387,-3.0125391846173435,-2.981861540410409,-2.9549010961046696,-2.809022740919169,-2.789846362474063,-2.772505333906684,-2.7563945755506305,-2.7071844585566684,-2.6205696077566625,-2.6158430761394063,-2.5866163523661094,-2.544029650423947,-2.5124447894051483,-2.501246088716511,-2.4695189637226322,-2.444272792186678,-2.4423934185461498,-2.329134758639179,-2.3023495934778517,-2.2509680059922603,-2.218263951503998,-2.1592507553266866,-2.1067267989142335,-2.0597528854557914,-2.0271368128783465,-2.0139671576495997,-1.9594600026527043,-1.8805658323323924,-1.8692276599361566,-1.822827892432099,-1.7887479127901385,-1.7765410832960606,-1.7291483583856757,-1.705765336195323,-1.7038863870085872,-1.6319817838764799,-1.6037622053698195,-1.6009632400084952,-1.513829937416721,-1.4962981552961028,-1.4510471185304965,-1.4001659323472373,-1.3818290052456585,-1.3795132251983224,-1.3647198384176442,-1.3511171839369847,-1.3503700093263993,-1.311829814451959,-1.2795878871056396,-1.1966721182556934,-1.0959591371721096,-1.0280099278700883,-1.012703145361507,-0.8861582397326415,-0.8360272443461534,-0.8287606393483977,-0.7160660628706499,-0.7041076728661609,-0.7019304308136369,-0.6940833320224129,-0.6035629391959334,-0.5985765850403985,-0.5469984561482851,-0.4408510378603778,-0.4270449716889478,-0.4270449716889469,-0.42149611088905264,-0.3451737433105396,-0.287774283591589,-0.2621641754871912,-0.26216417548719073,-0.26180755606761175,-0.23602322063396158,-0.23602322063396047,-0.2265855082626333,-0.1026102442557986,-0.05985198250796548,0.02331056114558127,0.024748855594354927,0.027114879301342508,0.048270397191909585,0.09180148278838413,0.12048074806836576,0.15473850128812505,0.15473850128812605,0.17279373006898346,0.18505720752363242,0.1911990259197513,0.24007020240957622,0.2416177000991279,0.3074403723588104,0.34514463201984424,0.3527490664335977,0.35442541793516,0.3560450188203402,0.3561491185032597,0.48561429490280084,0.5083306028290335,0.5983433583628428,0.6084579710280853,0.6205371550664525,0.6205371550664533</t>
  </si>
  <si>
    <t>0.0973813533782959,0.26925158500671387,1.8629510402679443,2.0035722255706787,2.7245912551879883,2.9902071952819824,3.318321943283081,3.490192413330078,3.5370659828186035,3.9433023929595947,4.083923101425171,4.255792617797852,4.7089033126831055,4.802650451660156,4.9901463985443115,5.302634954452515,5.537003040313721,5.630749464035034,6.1619837284088135,6.208856105804443,6.521346807479858,6.568220138549805,6.615093946456909,6.896334886550903,7.021332025527954,7.208826065063477,7.61506199836731,7.755682945251465,7.896304130554199,8.161920547485352,8.25566840171814,8.583782434463501,9.161890268325806,9.208762407302856,9.34938383102417,9.614999771118164,9.896241903305054,10.021237134933472,10.208731889724731,10.34935188293457,10.708716869354248,10.97433352470398,11.068080425262451,11.161827564239502,11.47432017326355,11.786807775497437,12.427412509918213,12.474286317825317,12.521158933639526,13.255510807037354,13.286761045455933,13.42738151550293,13.568002223968506,15.021080493927002,15.146076679229736,15.239824533462524,17.00539469718933,17.84911799430847,18.302232265472412,18.48972201347351,20.70840334892273,21.333383083343506,21.97398853302002,22.33335280418396,22.427098512649536,22.78646183013916,23.333321571350098,24.817648887634277,24.86452317237854,25.67699670791626,26.036361694335938,26.676966667175293,26.755088806152344,27.708184242248535,28.208168745040894,28.239417552947998,30.411224603652954,30.817461729049683,31.411192655563354,31.50494122505188,32.62990379333496,35.207948446273804,40.64527916908264,41.72337102890015,47.42631697654724,49.45750331878662,51.36369347572327,54.91045665740967,55.94167518615723,56.035422563552856,58.347848653793335,59.34781813621521,62.05085802078247,67.30069422721863,69.34750533103943,70.98807907104492,71.11307549476624,74.69108700752258,74.83170866966248,78.08160591125488,79.53468656539917,82.42522096633911,86.64384007453918,90.98745203018188,100.5965268611908,103.00270104408264,110.18997573852539,112.50240659713745,113.14300775527954,114.17422676086426,125.37700009346008,134.97045063972473,137.31412720680237,137.72036480903625,140.8921389579773,146.00135397911072,152.03241658210754,159.51655530929565,166.48508763313293,168.48502445220947,178.00035285949707,179.90654230117798,194.56233310699463,195.01544427871704,198.3122160434723,208.74942922592163,209.59315180778503,210.09313583374023,211.90558004379272,241.65464901924133,243.81083035469055,260.82592272758484,272.12244486808777,281.7158942222595,315.4335889816284,335.4329607486725,337.261029958725,350.6884925365448,356.1269760131836,363.64236640930176,413.65642523765564,414.96888422966003,502.91925525665283,514.2500698566437,549.1864755153656,572.5294947624207,626.0903160572052,650.9489130973816,757.6486976146698,817.7580440044403,823.4141180515289</t>
  </si>
  <si>
    <t>1,4,39,42,58,64,71,75,76,85,88,92,102,104,108,115,120,122,134,135,142,143,144,150,153,157,166,169,172,178,180,187,200,201,204,210,216,219,223,226,234,240,242,244,251,258,272,273,274,290,291,294,297,329,332,334,373,392,402,406,455,469,483,491,493,501,513,546,547,565,573,587,589,610,621,622,670,679,692,694,719,776,896,920,1046,1091,1133,1211,1234,1236,1287,1309,1369,1485,1530,1566,1569,1648,1651,1723,1755,1819,1912,2008,2220,2273,2432,2483,2497,2520,2767,2979,3031,3040,3110,3223,3356,3521,3675,3719,3929,3971,4294,4304,4377,4607,4626,4637,4677,5333,5381,5757,6006,6218,6962,7404,7444,7741,7861,8027,9130,9159,11100,11350,12122,12638,13820,14370,16724,18052,18177</t>
  </si>
  <si>
    <t>1001011100101001101110011011001010111110100100010001001101010001010100111010000001100010110110000101001110100111000010101000011001101101011101110001101111010111111110111111101000011110000111100010111101001100101100011010000011100100100011101001111101000100100000001011100110010010</t>
  </si>
  <si>
    <t>28:42.1</t>
  </si>
  <si>
    <t>43:45.7</t>
  </si>
  <si>
    <t>0.6428278241450868,0.6428278241450868,0.6428278241450868,0.6428278241450868,0.6428278241450868,0.6428278241450868,0.6428278241450868,0.6428278241450868,0.6428278241450868,0.6428278241450868,0.6428278241450868,0.6428278241450868,0.6428278241450868,0.6428278241450868,0.6428278241450868,0.6428278241450868,0.6428278241450868,0.6428278241450868,0.6428278241450868,0.6428278241450868,0.6428278241450868,0.6428278241450868,0.6428278241450868,0.6428278241450868,0.6428278241450868,0.6428278241450868,0.6428278241450868,0.6428278241450868,0.6428278241450868,0.6428278241450868</t>
  </si>
  <si>
    <t>838302036850237613819729187110973499688639353840216999824682444250259127157209624001,838302036850237613819729187110973499688639353840216999824682444250259127157209624001,838302036850237613819729187110973499688639353840216999824682444250259127157209624001,838302036850237613819729187110973499688639353840216999824682444250259127157209624001,838302036850237613819729187110973499688639353840216999824682444250259127157209624001,838302036850237613819729187110973499688639353840216999824682444250259127157209624001,838302036850237613819729187110973499688639353840216999824682444250259127157209624001,838302036850237613819729187110973499688639353840216999824682444250259127157209624001,838302036850237613819729187110973499688639353840216999824682444250259127157209624001,838302036850237613819729187110973499688639353840216999824682444250259127157209624001,838302036850237613819729187110973499688639353840216999824682444250259127157209624001,838302036850237613819729187110973499688639353840216999824682444250259127157209624001,838302036850237613819729187110973499688639353840216999824682444250259127157209624001,838302036850237613819729187110973499688639353840216999824682444250259127157209624001,838302036850237613819729187110973499688639353840216999824682444250259127157209624001,838302036850237613819729187110973499688639353840216999824682444250259127157209624001,838302036850237613819729187110973499688639353840216999824682444250259127157209624001,838302036850237613819729187110973499688639353840216999824682444250259127157209624001,838302036850237613819729187110973499688639353840216999824682444250259127157209624001,838302036850237613819729187110973499688639353840216999824682444250259127157209624001,838302036850237613819729187110973499688639353840216999824682444250259127157209624001,838302036850237613819729187110973499688639353840216999824682444250259127157209624001,838302036850237613819729187110973499688639353840216999824682444250259127157209624001,838302036850237613819729187110973499688639353840216999824682444250259127157209624001,838302036850237613819729187110973499688639353840216999824682444250259127157209624001,838302036850237613819729187110973499688639353840216999824682444250259127157209624001,838302036850237613819729187110973499688639353840216999824682444250259127157209624001,838302036850237613819729187110973499688639353840216999824682444250259127157209624001,838302036850237613819729187110973499688639353840216999824682444250259127157209624001,838302036850237613819729187110973499688639353840216999824682444250259127157209624001</t>
  </si>
  <si>
    <t>-7.082089263300344,-6.9675832611214386,-6.651705326677906,-6.462294099455682,-6.209550567534077,-6.202759695364721,-6.162001874064875,-5.93792449889877,-5.89505693205462,-5.884484711923261,-5.855622324895325,-5.815050970952864,-5.7867717456322305,-5.672108167473129,-5.594584132650614,-5.208950866669634,-5.196415834448167,-5.1414297259805295,-4.876838588209798,-4.812056473955178,-4.710868001782821,-4.7045554294436345,-4.6874864808959265,-4.496479369980437,-4.301654375741464,-4.274003687382723,-4.248166422203082,-4.178663699504609,-4.112530826740296,-4.0180812663536996,-3.9054300806120397,-3.862664588092408,-3.686359110789115,-3.5018008935722693,-3.470854075831644,-3.4705027582192853,-3.423410306455486,-3.3924751935185307,-3.2541447803870502,-3.2129115372480803,-3.138755349118707,-3.1346451591352187,-3.0934108831697236,-3.079676529121952,-2.949507812711771,-2.9073587080347045,-2.8283320395009284,-2.7832738132047643,-2.7752925473329566,-2.7714508504532636,-2.6664590968877566,-2.590713954512444,-2.529606468986684,-2.4859955849510706,-2.4536228995505716,-2.3815737057945388,-2.308102198477053,-2.240554166273069,-2.1448128456659927,-2.0687797664384258,-1.9944236090966014,-1.9931094109636416,-1.8359198690579923,-1.8160613846541551,-1.726167012481099,-1.7021435386676464,-1.6929363186590884,-1.6718830019083344,-1.657747336383611,-1.6477402967534085,-1.6335655491544998,-1.5914413679657478,-1.583889459986715,-1.5438429588706337,-1.526588642764468,-1.414282585054984,-1.3758145742239936,-1.3645792889868122,-1.360554160724069,-1.310056509539982,-1.2429170768223907,-1.1653613219112866,-1.1367430344026408,-1.1107694193518918,-1.093619415890326,-1.0879979771514263,-1.0577529020457226,-1.0021387061114724,-0.8609680015441102,-0.8469943619838786,-0.7564255165509775,-0.7268757455808842,-0.7062093613036436,-0.6014046932231465,-0.5750744881781833,-0.5466083543961724,-0.47778556831333047,-0.47517190010271865,-0.4197945966891172,-0.41560997430991053,-0.41144269946537837,-0.39185784691389547,-0.3364492113946814,-0.31296159852137767,-0.29029994584198926,-0.28475378537177365,-0.22812389553749765,-0.20473135226289238,-0.20473135226289219,-0.1988278128544161,-0.15749601380005543,-0.12388418120398612,-0.11210700947434346,-0.07703704945905768,-0.0543141813032921,-0.054278173181764394,-0.036921636041456735,-0.027518313911830024,0.006722559890665732,0.08047387698040513,0.08075232072713687,0.0899813470747001,0.0899813470747011,0.10786882698679487,0.2002377479373787,0.20987552614726004,0.21722355866571857,0.23303462875514974,0.2497838493526222,0.24978384935262324,0.27219984329933133,0.2977493454203834,0.32760778112051175,0.33400593936045014,0.399309281677025,0.4359769495809831,0.4444360747907108,0.5175317127793022,0.5176576067361068,0.5224163404485139,0.5224163404485144,0.522416340448515,0.5787311923919699,0.6270276933532565,0.6270276933532567,0.6428278241450868</t>
  </si>
  <si>
    <t>0.09688258171081543,1.6437091827392578,2.1459157466888428,2.270911931991577,2.411532402038574,2.9115169048309326,3.0052649974823,3.411501407623291,3.8177385330200195,4.036481857299805,4.130228281021118,4.2708494663238525,4.317722797393799,4.489592552185059,4.864580869674683,4.895829677581787,4.989576816558838,5.536434650421143,5.583308219909668,6.130166292190552,6.161415100097656,6.348909616470337,6.567652225494385,6.708272933959961,6.9738898277282715,7.255130767822266,7.427000284194946,7.567620754241943,7.8019890785217285,8.208225727081299,8.473843097686768,8.520716190338135,8.880079984664917,9.380064249038696,9.598807573318481,9.926922082901001,10.145665168762207,10.645649671554565,10.69252324104309,10.817519426345825,11.145633697509766,11.176883220672607,11.676867485046387,11.770615339279175,11.911235094070435,12.62996244430542,12.942452907562256,13.39556336402893,13.442437171936035,13.473686218261719,13.66118335723877,14.395532131195068,14.520528554916382,15.161133289337158,15.239256381988525,15.473623514175415,15.739240407943726,17.114197969436646,17.286067724227905,17.692303895950317,18.020424127578735,18.114165782928467,18.286035299301147,19.379751205444336,19.598494052886963,19.91098403930664,20.23909902572632,20.77033257484436,21.817176818847656,22.03591799736023,22.39528179168701,22.535903930664062,25.192069053649902,26.598275423049927,27.31700372695923,27.81698703765869,28.00448203086853,28.504465103149414,28.58258819580078,29.91067123413086,30.316908836364746,30.988762855529785,32.19184970855713,33.098071575164795,36.004231214523315,37.316689252853394,38.75414419174194,42.410279989242554,43.94148278236389,45.08207106590271,56.28484654426575,61.17531704902649,61.53468108177185,63.56586742401123,69.08132004737854,76.24422907829285,77.42673993110657,99.50417351722717,103.03531265258789,105.332115650177,108.55076599121094,108.86325550079346,110.12883996963501,124.37839460372925,126.59707570075989,127.76891326904297,143.65904140472412,147.97140550613403,148.70575761795044,162.59594750404358,166.79894089698792,170.6269462108612,180.12664890289307,183.01718378067017,196.3761396408081,201.78222060203552,209.48510432243347,221.96908855438232,225.90646648406982,234.4843213558197,270.3425736427307,272.54562997817993,277.2486071586609,307.62265610694885,330.65318512916565,371.7456486225128,376.10488748550415,376.7923655509949,383.8233950138092,402.7134289741516,412.36937642097473,451.2119097709656,462.52405548095703,473.7424547672272,480.6328635215759,528.178249835968,536.3498690128326,585.0827176570892,605.5039527416229,639.9716241359711,718.7378840446472,738.8778786659241,741.049685716629,754.5023889541626,815.9067161083221,829.1094281673431</t>
  </si>
  <si>
    <t>1,34,45,48,51,62,64,73,82,87,89,92,93,97,105,106,108,120,121,133,134,138,143,146,152,158,162,165,170,179,185,186,194,205,210,217,222,233,234,237,244,245,256,258,261,277,284,294,295,296,300,316,319,333,335,340,346,376,380,389,396,398,402,426,431,438,445,457,480,485,493,496,555,586,602,613,617,628,630,659,668,683,709,729,793,822,854,935,969,994,1242,1350,1358,1403,1525,1683,1709,2198,2276,2327,2398,2405,2433,2749,2798,2824,3176,3272,3288,3596,3689,3774,3985,4049,4345,4465,4636,4912,4999,5189,5982,6031,6135,6809,7319,8229,8326,8341,8497,8916,9130,9992,10243,10491,10644,11696,11877,12957,13409,14172,15915,16361,16409,16707,18067,18359</t>
  </si>
  <si>
    <t>0110111001111000001001011011000010111000101010000100001101010110111110011011100000010011101001000010011110001101000011011011011100111011100011001100001110101000111100011111110110101011101111000100100001110000100110000011010100010111101010110000111111001100010010101110110111000001</t>
  </si>
  <si>
    <t>17:31.7</t>
  </si>
  <si>
    <t>33:57.1</t>
  </si>
  <si>
    <t>3.8993805965305244,3.8993805965305244,3.8993805965305244,3.8993805965305244,3.8993805965305244,3.8993805965305244,3.8993805965305244,3.8993805965305244,3.8993805965305244,3.8993805965305244,3.8993805965305244,3.8993805965305244,3.8993805965305244,3.8993805965305244,3.8993805965305244,3.8993805965305244,3.8993805965305244,3.8993805965305244,3.8993805965305244,3.8993805965305244,3.8993805965305244,3.8993805965305244,3.8993805965305244,3.8993805965305244,3.8993805965305244,3.8993805965305244,3.8993805965305244,3.8993805965305244,3.8993805965305244,3.8993805965305244</t>
  </si>
  <si>
    <t>935784876638962376767745498786528065881732919817272751976995083670608744679470946200647361,935784876638962376767745498786528065881732919817272751976995083670608744679470946200647361,935784876638962376767745498786528065881732919817272751976995083670608744679470946200647361,935784876638962376767745498786528065881732919817272751976995083670608744679470946200647361,935784876638962376767745498786528065881732919817272751976995083670608744679470946200647361,935784876638962376767745498786528065881732919817272751976995083670608744679470946200647361,935784876638962376767745498786528065881732919817272751976995083670608744679470946200647361,935784876638962376767745498786528065881732919817272751976995083670608744679470946200647361,935784876638962376767745498786528065881732919817272751976995083670608744679470946200647361,935784876638962376767745498786528065881732919817272751976995083670608744679470946200647361,935784876638962376767745498786528065881732919817272751976995083670608744679470946200647361,935784876638962376767745498786528065881732919817272751976995083670608744679470946200647361,935784876638962376767745498786528065881732919817272751976995083670608744679470946200647361,935784876638962376767745498786528065881732919817272751976995083670608744679470946200647361,935784876638962376767745498786528065881732919817272751976995083670608744679470946200647361,935784876638962376767745498786528065881732919817272751976995083670608744679470946200647361,935784876638962376767745498786528065881732919817272751976995083670608744679470946200647361,935784876638962376767745498786528065881732919817272751976995083670608744679470946200647361,935784876638962376767745498786528065881732919817272751976995083670608744679470946200647361,935784876638962376767745498786528065881732919817272751976995083670608744679470946200647361,935784876638962376767745498786528065881732919817272751976995083670608744679470946200647361,935784876638962376767745498786528065881732919817272751976995083670608744679470946200647361,935784876638962376767745498786528065881732919817272751976995083670608744679470946200647361,935784876638962376767745498786528065881732919817272751976995083670608744679470946200647361,935784876638962376767745498786528065881732919817272751976995083670608744679470946200647361,935784876638962376767745498786528065881732919817272751976995083670608744679470946200647361,935784876638962376767745498786528065881732919817272751976995083670608744679470946200647361,935784876638962376767745498786528065881732919817272751976995083670608744679470946200647361,935784876638962376767745498786528065881732919817272751976995083670608744679470946200647361,935784876638962376767745498786528065881732919817272751976995083670608744679470946200647361</t>
  </si>
  <si>
    <t>-4.730887835085333,-4.279045803299543,-4.06527287123242,-3.6829068879924938,-3.30855804512352,-3.108108591641594,-3.0311519162467864,-2.8686335327987993,-2.7471009526296473,-2.673821607969402,-2.5364909628640664,-2.5191415472685104,-2.45701875307086,-2.3086005959385356,-2.2312387927263426,-2.170811761678396,-2.0521648249306255,-2.0220400172537873,-2.0158444524462307,-1.8471334971103046,-1.6575881853717425,-1.6078288018391342,-1.4552092220533164,-1.2136291708949383,-1.1388746201018822,-1.1387996776664724,-0.9986342399819722,-0.9767443663473203,-0.9097350559145981,-0.8362074433889835,-0.7263744748510383,-0.6444137122209764,-0.6420630265939473,-0.545696154194119,-0.4607274161642422,-0.42447254829443326,-0.34170476074928136,-0.32655861954715154,0.07348691639529721,0.0846862886781678,0.10272058389837593,0.13771482682412903,0.2053625340336033,0.26911062539281355,0.2964135498832286,0.30082011741620124,0.39112685137559244,0.6135591265949939,0.6156697814976856,0.7144991412604966,0.7550442201074373,0.790151444567181,0.8076789856007708,0.9430191678934103,1.0284315691654364,1.1115011478194115,1.1416012993999025,1.1697596226844302,1.1963909530267094,1.3269657848277554,1.4223355108659919,1.4421197496542841,1.489649046467102,1.495734418059022,1.5225647575682086,1.635155310617807,1.7213546905746766,1.743695051342082,1.7740218765720328,1.7811427390049035,1.9124089591991145,1.96217294292887,1.9884259814093144,2.012821494583425,2.0227376030834883,2.030772809023404,2.0316348744136987,2.041779947731037,2.093002022567463,2.1665435098300874,2.2016035483400453,2.234125578844876,2.2531417961056452,2.2849016694727675,2.332478265213919,2.433623537981334,2.469804617951647,2.6240834750148156,2.6279448005871044,2.633802509476492,2.6924404559999466,2.783648106369901,2.8058030444009603,2.8088722250105844,2.8123200269619124,2.842955590125733,2.873225107995414,2.89746344212475,2.9174081336646536,2.934599945646684,2.970517179323074,3.0118719685290545,3.025041406511239,3.076949079413213,3.087494565603239,3.160926691979856,3.200364231023473,3.2008282341383816,3.241091290884808,3.2673151496158153,3.341653859371241,3.341653859371242,3.341653859371243,3.3660228893155923,3.3660228893155937,3.387960089004344,3.4253102778025304,3.4690851414246304,3.47127811008731,3.481835250519876,3.4954282592536927,3.495836461454045,3.495869790368864,3.5021321821646807,3.502132182164682,3.5094443374202333,3.5164457318633366,3.5649799952966905,3.6154741917335893,3.637843131532891,3.637967749674299,3.640000386626419,3.645026040754468,3.651240737097509,3.659632520826432,3.6858406229114578,3.7346951744183463,3.7393790529740203,3.7452189482841085,3.7743576982752787,3.7743576982752796,3.7799997778715184,3.7799997778715193,3.779999777871522,3.800785274576251,3.8075297860832182,3.8745491038319058,3.8993805965305244</t>
  </si>
  <si>
    <t>0.09692883491516113,2.724076271057129,4.036534786224365,4.177155494689941,4.4271485805511475,4.52089524269104,4.770888328552246,4.817762136459351,5.1146275997161865,5.661485433578491,5.7708563804626465,5.86460280418396,6.114595174789429,6.3020899295806885,6.458333969116211,6.692703485488892,6.94269585609436,7.286435127258301,7.395806074142456,7.489551305770874,7.786418676376343,8.020785331726074,8.130157947540283,8.177031517028809,8.770761728286743,8.958256959915161,9.020754098892212,9.067627429962158,9.317620038986206,9.364493131637573,9.833229064941406,10.130094289779663,10.426959753036499,10.911320686340332,11.051940202713013,11.1613130569458,12.03628420829773,12.286278009414673,12.33315134048462,13.161248683929443,13.598735809326172,13.645609140396118,13.70810842514038,14.192466974258423,14.395585775375366,14.489332675933838,14.583080530166626,14.942443370819092,15.864290475845337,16.067408084869385,16.72363829612732,17.161124229431152,17.207997798919678,17.348618507385254,17.442365169525146,17.69235849380493,18.176717281341553,18.223590850830078,18.379837036132812,18.473583221435547,19.114187717437744,21.8328537940979,22.473458766937256,23.020316123962402,23.317182540893555,23.75466752052307,24.832758903503418,26.27021360397339,26.848320722579956,27.80141592025757,27.942036867141724,29.11387610435486,30.78569722175598,31.62942147254944,31.78566575050354,32.78563594818115,33.76997995376587,34.426209449768066,35.41055488586426,35.50430083274841,35.70741939544678,37.972973346710205,38.42608428001404,39.25418281555176,40.39477229118347,41.082250118255615,43.42592644691467,46.23833966255188,56.30052351951599,59.62854528427124,67.33142924308777,68.86263108253479,77.34673953056335,86.48707842826843,88.20577478408813,88.5495138168335,90.7369453907013,92.75250697135925,94.36183261871338,95.14305830001831,95.97115635871887,102.361581325531,121.82972264289856,134.7824409008026,137.64172625541687,138.8604393005371,139.95415377616882,147.96213626861572,150.57142972946167,156.93060660362244,167.78964018821716,190.3201847076416,192.05450654029846,200.0542550086975,205.8196997642517,206.1478145122528,212.52261471748352,220.50673961639404,233.9906928539276,270.38017868995667,276.58310866355896,332.9437167644501,338.9591534137726,360.1459889411926,381.7546875476837,481.82967829704285,487.970112323761,520.9847033023834,547.1870079040527,553.8117995262146,556.7960810661316,575.4977829456329,583.372537612915,614.809051990509,617.9652044773102,637.9958257675171,715.4465265274048,716.8214821815491,727.1180355548859,727.2117824554443,730.1335656642914,749.8995871543884,754.0400812625885,770.3364465236664,842.0685760974884,845.396595954895,853.2244772911072,862.2398183345795</t>
  </si>
  <si>
    <t>1,53,80,83,88,90,95,96,102,113,115,117,122,126,129,134,139,146,148,150,156,161,163,164,176,180,181,182,187,188,198,204,210,220,223,225,243,248,249,266,275,276,277,287,291,293,295,302,321,325,338,347,348,351,353,358,368,369,372,374,387,442,455,466,472,481,503,532,544,563,566,590,624,641,644,664,684,697,717,719,723,769,778,795,818,832,879,936,1140,1207,1363,1394,1565,1751,1786,1793,1837,1878,1911,1927,1944,2074,2469,2731,2789,2814,2836,2998,3051,3179,3400,3858,3893,4056,4174,4181,4310,4473,4747,5486,5613,6758,6879,7308,7747,9778,9902,10573,11106,11241,11302,11682,11841,12480,12544,12952,14525,14553,14762,14764,14823,15225,15309,15641,17098,17166,17324,17507</t>
  </si>
  <si>
    <t>011101011001101001001010011110000101110010100101011100111111110111000101001011110011101010001010001011111100000010000101010010001010011100100011000000001001110101101000100000001001001000111011101010111000110011110100111011011101011111110100110010101011111010000111101001001100000111001111011011000001</t>
  </si>
  <si>
    <t>12:48.2</t>
  </si>
  <si>
    <t>29:09.6</t>
  </si>
  <si>
    <t>3.9452460548843846,3.9452460548843846,3.9452460548843846,3.9452460548843846,3.9452460548843846,3.9452460548843846,3.9452460548843846,3.9452460548843846,3.9452460548843846,3.9452460548843846,3.9452460548843846,3.9452460548843846,3.9452460548843846,3.9452460548843846,3.9452460548843846,3.9452460548843846,3.9452460548843846,3.9452460548843846,3.9452460548843846,3.9452460548843846,3.9452460548843846,3.9452460548843846,3.9452460548843846,3.9452460548843846,3.9452460548843846,3.9452460548843846,3.9452460548843846,3.9452460548843846,3.9452460548843846,3.9452460548843846</t>
  </si>
  <si>
    <t>620947360058747051329131156440423556502789383719075686424700116059297183690899246508592360,620947360058747051329131156440423556502789383719075686424700116059297183690899246508592360,620947360058747051329131156440423556502789383719075686424700116059297183690899246508592360,620947360058747051329131156440423556502789383719075686424700116059297183690899246508592360,620947360058747051329131156440423556502789383719075686424700116059297183690899246508592360,620947360058747051329131156440423556502789383719075686424700116059297183690899246508592360,620947360058747051329131156440423556502789383719075686424700116059297183690899246508592360,620947360058747051329131156440423556502789383719075686424700116059297183690899246508592360,620947360058747051329131156440423556502789383719075686424700116059297183690899246508592360,620947360058747051329131156440423556502789383719075686424700116059297183690899246508592360,620947360058747051329131156440423556502789383719075686424700116059297183690899246508592360,620947360058747051329131156440423556502789383719075686424700116059297183690899246508592360,620947360058747051329131156440423556502789383719075686424700116059297183690899246508592360,620947360058747051329131156440423556502789383719075686424700116059297183690899246508592360,620947360058747051329131156440423556502789383719075686424700116059297183690899246508592360,620947360058747051329131156440423556502789383719075686424700116059297183690899246508592360,620947360058747051329131156440423556502789383719075686424700116059297183690899246508592360,620947360058747051329131156440423556502789383719075686424700116059297183690899246508592360,620947360058747051329131156440423556502789383719075686424700116059297183690899246508592360,620947360058747051329131156440423556502789383719075686424700116059297183690899246508592360,620947360058747051329131156440423556502789383719075686424700116059297183690899246508592360,620947360058747051329131156440423556502789383719075686424700116059297183690899246508592360,620947360058747051329131156440423556502789383719075686424700116059297183690899246508592360,620947360058747051329131156440423556502789383719075686424700116059297183690899246508592360,620947360058747051329131156440423556502789383719075686424700116059297183690899246508592360,620947360058747051329131156440423556502789383719075686424700116059297183690899246508592360,620947360058747051329131156440423556502789383719075686424700116059297183690899246508592360,620947360058747051329131156440423556502789383719075686424700116059297183690899246508592360,620947360058747051329131156440423556502789383719075686424700116059297183690899246508592360,620947360058747051329131156440423556502789383719075686424700116059297183690899246508592360</t>
  </si>
  <si>
    <t>-6.90518439932184,-6.355739024947356,-5.159535814761355,-4.22782537128265,-4.077426826486546,-4.051031191828696,-3.6196183453064776,-3.3102566443947676,-3.234186397015149,-3.208293622170851,-3.1540989921410003,-3.085074020264249,-3.0440706411484597,-2.9845340235730515,-2.8861482919161996,-2.82854977820788,-2.8225344871890408,-2.73560594579791,-2.6527239359535493,-2.6452288920644023,-2.6344097659005943,-2.628620767910878,-2.5745540706243437,-2.4376367233607645,-1.9146203350200361,-1.78099853495725,-1.7080270237473203,-1.7006662323009734,-1.6126978158044922,-1.57424181891004,-1.457312475531151,-1.4189154898380891,-1.2231010931742012,-1.056286143007511,-0.9328808999054873,-0.8792153508464977,-0.8230424067987663,-0.5996963196888907,-0.5119248146248587,-0.48333220390171744,-0.4782252662727611,-0.45411945404144516,-0.4459866420173875,-0.43221902546467617,-0.2535455234687386,-0.16177186387403203,-0.14122335163102814,-0.04745901843875783,-0.02885255867403516,0.0030542153576956776,0.05163564688056391,0.0782769612007569,0.09547964761279387,0.34490481564251696,0.39663280239129495,0.49942277184983136,0.5947538722451576,0.7679661800554723,0.8632480600434983,0.9557139156269177,0.9948622780135333,1.0869625875572146,1.1337634459024175,1.142800186312821,1.2441706097223368,1.2931008413360592,1.3519430287167944,1.3664321558149277,1.3963393407130917,1.425307632353528,1.4296876674043313,1.4714898354310595,1.4802495328032095,1.501756920883423,1.6022400933845122,1.6122193503894087,1.6712447001535409,1.7127044949668317,1.7925500663820897,1.8049261057735657,1.8130214756054206,1.8260251523056725,1.8671258492506568,1.8987152812534287,1.917339889247674,1.9229507652008708,1.9507152134744266,1.959859146291823,2.069901999585602,2.1233630967658788,2.164466227645079,2.218210344120577,2.250742040974779,2.256230713599618,2.2675487470288944,2.359521221917505,2.4337895741723803,2.468325024466719,2.4771984376075857,2.5202456437717498,2.6439509740102256,2.653875211782448,2.7121219105490084,2.8261895789274933,2.8365196543037046,2.874317876352763,2.8799179206293877,2.8997114190086686,2.926751959499634,2.946313372420368,2.9464702015088338,2.9556542439186675,2.9653762505607264,3.029071636216429,3.0399686497524185,3.040114895665072,3.0552366369650104,3.125105081518385,3.130040494968008,3.183209875415781,3.20037101016967,3.2154711786880177,3.2310822290491235,3.2320836952197616,3.2320836952197634,3.2939347096774227,3.293934709677423,3.294018096971267,3.306980393138221,3.3070209947880365,3.3239946332341765,3.372770145771536,3.3965329516176093,3.4140440319929106,3.4195402344340513,3.4737270790963537,3.49401634090891,3.499569904354041,3.5282335811197685,3.545911163244404,3.5459111632444054,3.547996297440105,3.5479962974401054,3.557410102781396,3.55768390009442,3.5691051385116386,3.570884005062017,3.599403183232203,3.5994031832322033,3.6178912893294464,3.6579812811953927,3.6579812811953936,3.7865849811579877,3.7865849811579886,3.786584981157989,3.821757021009126,3.835306745986834,3.8353067459868346,3.835306745986836,3.889727760389572,3.9083535177724915,3.9131196694293795,3.9131196694293804,3.9452460548843846</t>
  </si>
  <si>
    <t>0.09701848030090332,0.1438920497894287,0.39388489723205566,1.6750950813293457,2.018833637237549,3.052382707595825,3.2555012702941895,4.427339553833008,4.677331924438477,5.036694288253784,5.224189758300781,5.333561420440674,5.4273083209991455,5.677300453186035,5.817921161651611,6.067912340164185,6.3647780418396,6.411651611328125,6.45852518081665,6.661644697189331,6.755391597747803,6.802265167236328,6.9585089683532715,7.052256345748901,7.349123239517212,7.458493947982788,7.739734649658203,7.849106788635254,7.989727735519409,8.239720344543457,8.474086999893188,8.974071025848389,9.067819356918335,9.4115571975708,9.70842432975769,10.333404541015625,10.395903587341309,10.630270004272461,11.02088212966919,11.17712664604187,11.66148829460144,11.708360433578491,11.958353996276855,12.20834469795227,12.364590883255005,12.755202531814575,13.05206847190857,13.098942756652832,13.208313941955566,13.255187034606934,13.880167484283447,13.989540100097656,14.380152225494385,14.427025318145752,15.661362648010254,15.708235025405884,16.05197548866272,16.20822048187256,16.489460945129395,16.739453554153442,17.63005018234253,17.676923513412476,17.770671367645264,18.31752872467041,18.364407300949097,19.067506313323975,19.708110094070435,20.004976511001587,20.395588636398315,20.59870743751526,20.84869933128357,21.30181050300598,21.87991714477539,22.129910469055176,22.692392826080322,23.08300542831421,23.332997798919678,23.53611469268799,24.645455360412598,25.12981629371643,25.3329336643219,25.864166975021362,26.598519325256348,27.12975311279297,27.473493099212646,27.817230939865112,27.957852363586426,28.301591157913208,28.34846568107605,28.50471067428589,28.848448753356934,29.489054441452026,31.270249605178833,31.75460910797119,32.87957262992859,33.129565477371216,33.8639178276062,34.879509925842285,35.520116090774536,36.348214864730835,44.31671452522278,45.09793996810913,45.75416946411133,47.67598581314087,48.50408315658569,53.191436529159546,59.2381227016449,60.253716230392456,61.1443133354187,61.644296646118164,63.11300206184387,64.92544484138489,66.48789644241333,66.87850856781006,68.1128454208374,68.50345802307129,71.95647406578064,74.12828207015991,87.84660196304321,99.76810312271118,103.3461172580719,109.34592795372009,111.59585762023926,114.61138868331909,116.40820670127869,118.83001041412354,132.5976345539093,134.33195543289185,140.95393300056458,150.00052094459534,170.4373812675476,173.29666543006897,190.03051590919495,194.5460000038147,198.98336148262024,231.25522089004517,255.72320556640625,255.77007865905762,283.441086769104,287.31596636772156,289.2534055709839,294.09700417518616,348.9390366077423,354.26699447631836,356.37630343437195,400.265554189682,418.5618555545807,423.62419724464417,434.15525555610657,448.90479493141174,469.3260304927826,506.51236510276794,552.4328014850616,554.8077273368835,569.68226146698,584.9034416675568,600.1373410224915,682.5253760814667,683.1034827232361,688.4001920223236,691.165730714798,695.4624707698822,727.9614531993866,967.14666056633</t>
  </si>
  <si>
    <t>1,1,6,32,39,60,64,88,93,100,104,106,108,113,116,121,127,128,129,133,135,136,139,141,147,149,155,157,160,165,170,180,182,189,195,208,209,214,222,225,235,236,241,246,249,257,263,264,266,267,280,282,290,291,316,317,324,327,333,338,356,357,359,370,371,385,398,404,412,416,421,430,442,447,458,466,471,475,498,508,512,523,538,549,556,563,566,573,574,577,584,597,633,643,666,671,686,707,720,737,899,915,928,967,984,1079,1202,1223,1241,1251,1281,1318,1350,1358,1383,1391,1461,1506,1787,2030,2103,2225,2271,2332,2369,2418,2699,2734,2869,3053,3468,3526,3867,3959,4049,4706,5205,5206,5770,5849,5888,5987,7103,7212,7255,8150,8525,8628,8843,9144,9561,10319,11258,11306,11610,11919,12230,13908,13920,14028,14084,14172,14836,19717</t>
  </si>
  <si>
    <t>010011100000100101000011101011000110100111000100001001100110100110111111100001000001100101001111100000111100000101000110010000000111100110010000000110111110100110110010111110111111110110111011011110010100101111100100001001011110101011111010100110101110110000100000010001101110110101101100110011101000</t>
  </si>
  <si>
    <t>50:24.7</t>
  </si>
  <si>
    <t>06:50.6</t>
  </si>
  <si>
    <t>4.0422941180204415,4.0422941180204415,4.0422941180204415,4.0422941180204415,4.0422941180204415,4.0422941180204415,4.0422941180204415,4.0422941180204415,4.0422941180204415,4.0422941180204415,4.0422941180204415,4.0422941180204415,4.0422941180204415,4.0422941180204415,4.0422941180204415,4.0422941180204415,4.0422941180204415,4.0422941180204415,4.0422941180204415,4.0422941180204415,4.0422941180204415,4.0422941180204415,4.0422941180204415,4.0422941180204415,4.0422941180204415,4.0422941180204415,4.0422941180204415,4.0422941180204415,4.0422941180204415,4.0422941180204415</t>
  </si>
  <si>
    <t>40157270122261121739762349010683238312719468248979225195299247745695684811913893863537981,40157270122261121739762349010683238312719468248979225195299247745695684811913893863537981,40157270122261121739762349010683238312719468248979225195299247745695684811913893863537981,40157270122261121739762349010683238312719468248979225195299247745695684811913893863537981,40157270122261121739762349010683238312719468248979225195299247745695684811913893863537981,40157270122261121739762349010683238312719468248979225195299247745695684811913893863537981,40157270122261121739762349010683238312719468248979225195299247745695684811913893863537981,40157270122261121739762349010683238312719468248979225195299247745695684811913893863537981,40157270122261121739762349010683238312719468248979225195299247745695684811913893863537981,40157270122261121739762349010683238312719468248979225195299247745695684811913893863537981,40157270122261121739762349010683238312719468248979225195299247745695684811913893863537981,40157270122261121739762349010683238312719468248979225195299247745695684811913893863537981,40157270122261121739762349010683238312719468248979225195299247745695684811913893863537981,40157270122261121739762349010683238312719468248979225195299247745695684811913893863537981,40157270122261121739762349010683238312719468248979225195299247745695684811913893863537981,40157270122261121739762349010683238312719468248979225195299247745695684811913893863537981,40157270122261121739762349010683238312719468248979225195299247745695684811913893863537981,40157270122261121739762349010683238312719468248979225195299247745695684811913893863537981,40157270122261121739762349010683238312719468248979225195299247745695684811913893863537981,40157270122261121739762349010683238312719468248979225195299247745695684811913893863537981,40157270122261121739762349010683238312719468248979225195299247745695684811913893863537981,40157270122261121739762349010683238312719468248979225195299247745695684811913893863537981,40157270122261121739762349010683238312719468248979225195299247745695684811913893863537981,40157270122261121739762349010683238312719468248979225195299247745695684811913893863537981,40157270122261121739762349010683238312719468248979225195299247745695684811913893863537981,40157270122261121739762349010683238312719468248979225195299247745695684811913893863537981,40157270122261121739762349010683238312719468248979225195299247745695684811913893863537981,40157270122261121739762349010683238312719468248979225195299247745695684811913893863537981,40157270122261121739762349010683238312719468248979225195299247745695684811913893863537981,40157270122261121739762349010683238312719468248979225195299247745695684811913893863537981</t>
  </si>
  <si>
    <t>-5.145260846579876,-4.962097808244556,-4.556263577688873,-3.576859574442947,-3.190919038332543,-3.0781962270885863,-3.016958264279778,-2.907970030599752,-2.8088451953615485,-2.313169632604211,-2.1290182253499172,-2.018794043691026,-1.9997884369954748,-1.9519344717316374,-1.9440517602057485,-1.8361060564563978,-1.8239254723089837,-1.6575647221164382,-1.6377383189855692,-1.6247499549740114,-1.62167726525447,-1.4662782811823802,-1.4625810400840604,-1.2073040054154767,-0.9948237540420165,-0.7291713752287515,-0.5414041642678548,-0.5406921386314592,-0.4945537056437042,-0.4616744288050949,-0.3864491976112846,-0.271845750526768,-0.2317734252803947,0.00792718205368624,0.12325542103076234,0.3440753938384,0.4051167654310956,0.4658983360164278,0.46846035863093705,0.6073548561750424,0.6111387356101214,0.6866607639835889,0.7013854417773734,0.7729999386040566,0.7746962303609398,0.8431563764727074,0.8449526830358045,0.868466396132096,0.9483890249706491,1.003790792987813,1.043984773362181,1.0735473947849563,1.1137519971599612,1.1407477634593548,1.144172159329517,1.1913319641473101,1.2221667031436643,1.2221667031436654,1.319260274626311,1.3448018545854346,1.4380946121234124,1.4380946121234133,1.4534692577597101,1.4534692577597115,1.5007679111046546,1.5799012816885618,1.658622930026581,1.716475818607362,1.7359430197516743,1.736569798317638,1.7797678347163632,1.9352387928863157,2.006918382817422,2.032817563302128,2.0748408915213767,2.0867538653576627,2.1521173678619006,2.1538840837508184,2.2022231453072663,2.2467591315819933,2.2558753222527668,2.2968687476180913,2.3913147022406283,2.4192923907571213,2.5033340782451745,2.5042725636200722,2.5055164115978887,2.508724006349515,2.5116696128693046,2.5730971657501684,2.6096388280864997,2.6726249835911893,2.690888037282325,2.6985441451041354,2.752988861012023,2.7622255956677035,2.8183135305793097,2.821795893477309,2.8413319790933653,2.8800834810240934,2.90991429869385,2.980464784190306,2.9821170916597204,3.0450628368257515,3.0915130253323633,3.1109579035924657,3.1163383665917896,3.1632971013155036,3.1836092964208764,3.191689756363005,3.2819054774680207,3.3590271345368157,3.388048740094196,3.3921518933473997,3.413200432319728,3.4132004323197283,3.4627746187613293,3.4913259450746956,3.5159255291520517,3.5265915236958683,3.536961861424895,3.542170730270878,3.571900847015791,3.6000656440281684,3.6019856913765333,3.632052051227402,3.6666197333197297,3.6880077154050945,3.688007715405095,3.692053125330961,3.7097782190290047,3.7097782190290065,3.7282591568517396,3.72825915685174,3.7282868234449786,3.774492738876161,3.855596431503191,3.8694614472083284,3.895102593036604,3.899877596800397,3.9081946852778313,3.9140291334036945,3.9408312844599123,3.941156417772106,3.942560660304054,3.9799979663806284,4.000853953145453,4.0153723055253385,4.0422941180204415</t>
  </si>
  <si>
    <t>0.09699177742004395,1.00321364402771,1.8469369411468506,2.3312973976135254,2.6762781143188477,3.379382371902466,3.769993782043457,4.473097324371338,4.660591125488281,5.019957542419434,5.723058462142944,5.8636794090271,6.207418441772461,6.551156759262085,6.644904851913452,6.832398414611816,6.988644123077393,7.316758632659912,7.566750526428223,7.722995758056641,7.863615989685059,8.06673526763916,8.11360788345337,8.16048264503479,8.45734715461731,8.801087379455566,9.472940444946289,9.816680431365967,9.92605185508728,10.176043510437012,10.222917795181274,10.472909927368164,10.566656827926636,11.066641330718994,11.129139184951782,11.95723843574524,12.504095554351807,13.23844861984253,13.925926208496094,14.285289764404297,14.629029035568237,14.925898551940918,15.019642353057861,15.113389730453491,15.550875186920166,16.03523564338684,16.082109212875366,16.78521203994751,17.082077980041504,17.7226824760437,18.207042694091797,18.503907918930054,18.8945209980011,19.097639799118042,19.83199191093445,20.363224267959595,20.816335201263428,21.316319704055786,21.456940174102783,21.91005301475525,22.316288948059082,23.253759622573853,23.55062437057495,23.847491025924683,25.40994119644165,26.597404956817627,29.456690311431885,31.36288046836853,32.26910209655762,32.37847399711609,32.425347328186035,32.83158469200134,33.425315618515015,33.67530798912048,36.95645713806152,37.581435441970825,38.06579637527466,39.48762631416321,39.59699821472168,40.081358432769775,40.72196388244629,40.86258339881897,41.550063133239746,42.425034284591675,44.284351110458374,46.01867175102234,48.34672951698303,51.54974865913391,51.643495321273804,52.04973316192627,55.75274085998535,57.12769818305969,59.72136688232422,62.518155097961426,62.908767223358154,63.61187195777893,64.65871238708496,67.86173796653748,68.31484866142273,69.09607410430908,69.5804340839386,78.83014440536499,81.01757502555847,81.40818858146667,84.59558868408203,86.0799171924591,87.01738715171814,88.59546303749084,100.1107268333435,100.79820585250854,106.45427870750427,120.79757928848267,130.72213339805603,131.9720950126648,138.72188353538513,139.674978017807,141.75303745269775,145.00293612480164,146.11227679252625,165.22105598449707,172.84581470489502,173.7832853794098,186.73600459098816,191.01712107658386,194.82950091362,197.6262903213501,198.76687932014465,220.10995984077454,234.68763089179993,239.46872758865356,245.8122799396515,281.57678484916687,316.0600793361664,383.7454602718353,421.3380334377289,426.83786034584045,432.103324174881,443.36859369277954,471.5708358287811,473.94576120376587,545.5372693538666,557.2869012355804,620.6968162059784,632.7589399814606,648.1647067070007,690.5852537155151,700.9911775588989,730.7090005874634,739.6774682998657</t>
  </si>
  <si>
    <t>1,18,35,45,52,66,74,88,92,99,113,116,123,130,132,136,139,146,151,154,157,161,162,163,169,176,190,197,199,204,205,210,212,222,223,240,251,266,280,287,294,300,302,304,313,323,324,338,344,357,367,373,381,385,400,411,420,430,433,442,450,469,475,481,513,537,595,634,652,654,655,663,675,680,747,760,770,799,801,811,824,827,841,859,897,932,979,1044,1046,1054,1129,1157,1209,1266,1274,1288,1309,1374,1383,1399,1409,1597,1641,1649,1714,1744,1763,1795,2028,2042,2156,2445,2646,2671,2808,2827,2869,2935,2957,3345,3499,3518,3781,3868,3946,4003,4026,4460,4756,4853,4982,5709,6405,7778,8540,8651,8758,8987,9558,9607,11058,11296,12589,12834,13148,14006,14216,14820,15002</t>
  </si>
  <si>
    <t>000001010000101111110010111110100001100100000100111000011101111000001100000010111100010011001100110000000100000010100001011101011111001111110001101111110111111110011001010000001111011101001000100110101011011111101100100100000110001101111110011100111100101101111010100101000100100000001011110100111101</t>
  </si>
  <si>
    <t>44:34.7</t>
  </si>
  <si>
    <t>01:01.6</t>
  </si>
  <si>
    <t>4.0914798832351575,4.0914798832351575,4.0914798832351575,4.0914798832351575,4.0914798832351575,4.0914798832351575,4.0914798832351575,4.0914798832351575,4.0914798832351575,4.0914798832351575,4.0914798832351575,4.0914798832351575,4.0914798832351575,4.0914798832351575,4.0914798832351575,4.0914798832351575,4.0914798832351575,4.0914798832351575,4.0914798832351575,4.0914798832351575,4.0914798832351575,4.0914798832351575,4.0914798832351575,4.0914798832351575,4.0914798832351575,4.0914798832351575,4.0914798832351575,4.0914798832351575,4.0914798832351575,4.0914798832351575</t>
  </si>
  <si>
    <t>1932536807847855779891657686055316810769606162552637637801556611109575429549515128633467574,1932536807847855779891657686055316810769606162552637637801556611109575429549515128633467574,1932536807847855779891657686055316810769606162552637637801556611109575429549515128633467574,1932536807847855779891657686055316810769606162552637637801556611109575429549515128633467574,1932536807847855779891657686055316810769606162552637637801556611109575429549515128633467574,1932536807847855779891657686055316810769606162552637637801556611109575429549515128633467574,1932536807847855779891657686055316810769606162552637637801556611109575429549515128633467574,1932536807847855779891657686055316810769606162552637637801556611109575429549515128633467574,1932536807847855779891657686055316810769606162552637637801556611109575429549515128633467574,1932536807847855779891657686055316810769606162552637637801556611109575429549515128633467574,1932536807847855779891657686055316810769606162552637637801556611109575429549515128633467574,1932536807847855779891657686055316810769606162552637637801556611109575429549515128633467574,1932536807847855779891657686055316810769606162552637637801556611109575429549515128633467574,1932536807847855779891657686055316810769606162552637637801556611109575429549515128633467574,1932536807847855779891657686055316810769606162552637637801556611109575429549515128633467574,1932536807847855779891657686055316810769606162552637637801556611109575429549515128633467574,1932536807847855779891657686055316810769606162552637637801556611109575429549515128633467574,1932536807847855779891657686055316810769606162552637637801556611109575429549515128633467574,1932536807847855779891657686055316810769606162552637637801556611109575429549515128633467574,1932536807847855779891657686055316810769606162552637637801556611109575429549515128633467574,1932536807847855779891657686055316810769606162552637637801556611109575429549515128633467574,1932536807847855779891657686055316810769606162552637637801556611109575429549515128633467574,1932536807847855779891657686055316810769606162552637637801556611109575429549515128633467574,1932536807847855779891657686055316810769606162552637637801556611109575429549515128633467574,1932536807847855779891657686055316810769606162552637637801556611109575429549515128633467574,1932536807847855779891657686055316810769606162552637637801556611109575429549515128633467574,1932536807847855779891657686055316810769606162552637637801556611109575429549515128633467574,1932536807847855779891657686055316810769606162552637637801556611109575429549515128633467574,1932536807847855779891657686055316810769606162552637637801556611109575429549515128633467574,1932536807847855779891657686055316810769606162552637637801556611109575429549515128633467574</t>
  </si>
  <si>
    <t>-5.718740853508578,-5.5348208094555105,-5.076476583053351,-4.968414538812792,-4.732579778299374,-4.679345527380689,-4.672362082805222,-3.375192363177396,-3.3158240113582624,-3.141338109772767,-3.0708725547354674,-3.0479262517900927,-3.0251543804710157,-2.8378593441776068,-2.7437032837361746,-2.738862595645173,-2.719494942867902,-2.488477545626095,-2.1480338685070524,-2.0568155278777898,-1.90837109818098,-1.8724486620217522,-1.6704481050084896,-1.622844932965252,-1.5677581820652773,-1.4704802843788358,-1.4034917490920344,-1.2742288008826395,-1.2237293933115216,-1.2022556187359266,-1.1275074170605617,-1.0112175840312405,-0.9697184012658958,-0.8843140784762136,-0.8379040178421617,-0.75021345700016,-0.5884629657924392,-0.57117251484153,-0.5369146886968261,-0.06545159349605273,0.008644574078810197,0.013762944563922935,0.07789429367792325,0.17843080522285582,0.2817872591994953,0.2864584577798731,0.4521470252057334,0.5399227886896103,0.6683690372026405,0.6888922206289403,0.7566728228784151,0.7657798866498299,0.8341495342130338,0.921081394505594,0.9892198686714072,1.1501909122909697,1.234447151880575,1.246595550824907,1.2945462410385433,1.357738351139674,1.4056255239409785,1.4310709805194077,1.482044128616208,1.4911209806311412,1.7154008817103397,1.7729631470593605,1.8308794345479875,1.883927205176776,1.9233966643540688,1.9422455019442595,1.9806827360269434,1.986926687738844,1.987574135505435,2.1030392125323516,2.1220471680238293,2.1669581571917806,2.174076417516965,2.1860303877851797,2.241055570995403,2.247781221535209,2.2544008258578483,2.2613972619909157,2.2623513795998704,2.3307156428057754,2.331817079916648,2.3595014013292515,2.361266662205054,2.379084833448733,2.399050880209586,2.4563431872066013,2.4810539649231753,2.48490197936057,2.506119595322237,2.5064147750710757,2.519072640227346,2.5477282472196934,2.5640200410608984,2.609592242897816,2.6340610728040694,2.7180191446918704,2.770101698552098,2.7937073875442926,2.8149329778491095,2.823431248607102,2.855844578458172,2.8946370409871656,2.922909777934791,2.9722891470027264,2.9740227181010757,3.000022554694749,3.038849034208725,3.0505853193741848,3.107023149164995,3.118772956964858,3.1517079614712693,3.2126489209101075,3.234086856903331,3.2513786499981907,3.3446298951048883,3.3805334956991415,3.4899581184998167,3.489958118499817,3.5379950393840565,3.5509774047467846,3.553176568970197,3.5602082222164766,3.581653867276474,3.5867320395007822,3.5867320395007827,3.5913966636038057,3.591443153689942,3.5914431536899434,3.5999065636162504,3.6000289178417666,3.600060165427619,3.6000601654276196,3.6000601654276205,3.6603731152363945,3.674311851393606,3.6758245138908654,3.700806151868058,3.7640806048505224,3.7998035449362826,3.8174038648598785,3.8240940556735343,3.867559677598487,3.910630967720434,3.9403223827872873,3.9616200277040297,3.96162002770403,3.963717311815988,3.992183622409886,3.9925248857036193,4.0256699907027835,4.037179092648825,4.0371790926488265,4.0914798832351575</t>
  </si>
  <si>
    <t>0.0969843864440918,1.471940279006958,1.5188145637512207,1.6281864643096924,2.6147994995117188,2.7554209232330322,3.8647618293762207,3.958507537841797,4.255373954772949,4.6928606033325195,4.833481550216675,4.880354642868042,4.974100828170776,5.020974397659302,5.224096298217773,5.458462715148926,5.520959138870239,5.8022003173828125,6.145938873291016,6.2553112506866455,6.552177667617798,7.38027548789978,8.239624500274658,8.442744731903076,8.942727088928223,9.083348035812378,9.286465883255005,9.489585161209106,10.270810604095459,10.973913669586182,11.161407709121704,11.520771503448486,12.05200481414795,12.551989555358887,12.942601919174194,13.005100011825562,13.395713329315186,13.442586421966553,13.942569971084595,14.098815679550171,14.739420413970947,15.426899194717407,15.770638227462769,15.880009651184082,15.97375774383545,16.37999439239502,16.723732709884644,17.520583391189575,18.489304304122925,19.317402839660645,19.473647594451904,19.614269018173218,20.067379474639893,20.6142361164093,20.81735610961914,21.504833936691284,23.051660537719727,23.59851837158203,24.145376205444336,24.285996675491333,24.629743337631226,25.27034044265747,26.22343611717224,26.81716823577881,28.692108392715454,29.94206976890564,30.223310947418213,31.270153284072876,32.39511775970459,32.848227739334106,33.05134701728821,33.98881793022156,34.03569149971008,36.14500045776367,39.59801769256592,40.34799551963806,41.23859095573425,41.2854642868042,41.44170904159546,41.582329988479614,42.12918829917908,43.01978516578674,46.0665647983551,46.51967477798462,46.80091691017151,48.22274708747864,49.05084538459778,51.42577123641968,52.41011619567871,52.456990242004395,53.89444446563721,56.64435863494873,57.222466468811035,57.9099440574646,58.62866997718811,59.33177423477173,61.03484630584717,63.253528118133545,64.0972490310669,64.14412307739258,65.62845230102539,66.17531037330627,67.81588292121887,68.70648097991943,70.95641040802002,71.83138251304626,72.80010199546814,74.7219169139862,77.14371705055237,77.62807655334473,77.67494988441467,78.40930128097534,78.8624119758606,78.90928769111633,80.87797427177429,82.61229538917542,87.424644947052,89.26833605766296,89.7683207988739,93.59632635116577,96.62748122215271,104.3147406578064,113.5175769329071,118.67366552352905,123.01727962493896,154.37567234039307,156.34436225891113,171.2813937664032,188.64022517204285,196.65559816360474,221.23295378684998,256.45060181617737,272.30947971343994,277.2624514102936,292.4807231426239,294.4494118690491,308.6052176952362,332.36220359802246,341.81503224372864,350.48663568496704,376.579571723938,380.8450598716736,384.61056780815125,386.2042667865753,387.8760898113251,411.29723072052,520.0311894416809,529.3746464252472,614.2001149654388,615.1375865936279,642.324235200882,646.3866076469421,745.6959984302521,747.2115757465363,919.0248906612396,930.3134725093842,933.3446264266968</t>
  </si>
  <si>
    <t>1,28,29,31,51,54,76,78,84,93,96,97,99,100,104,109,110,116,123,125,131,148,165,169,179,182,186,190,206,220,224,231,242,252,260,261,269,270,280,283,296,310,317,319,321,329,336,352,372,389,392,395,404,415,419,433,464,475,486,489,496,509,528,540,578,603,609,630,653,662,666,685,686,729,799,814,832,833,836,839,850,868,930,939,945,974,991,1039,1059,1060,1089,1145,1157,1171,1186,1200,1235,1280,1297,1298,1328,1339,1372,1390,1435,1453,1473,1512,1561,1571,1572,1587,1596,1597,1637,1672,1770,1808,1818,1895,1956,2112,2299,2403,2491,3126,3166,3470,3823,3986,4484,5198,5520,5620,5928,5968,6255,6736,6928,7103,7631,7718,7794,7826,7860,8333,10534,10723,12446,12465,13016,13099,15107,15137,18630,18859,18921</t>
  </si>
  <si>
    <t>111100101101111000000111001110000010111010100011111100111101000011010111001101100111000000101110111000000111010111101001111110111011010011100101001000001000000100000000011001011001101000100000000000110110000111111000101100101001111010110110011000100111100011000111111111101001110110101010001010110110</t>
  </si>
  <si>
    <t>33:58.8</t>
  </si>
  <si>
    <t>50:23.0</t>
  </si>
  <si>
    <t>4.132970231329031,4.132970231329031,4.132970231329031,4.132970231329031,4.132970231329031,4.132970231329031,4.132970231329031,4.132970231329031,4.132970231329031,4.132970231329031,4.132970231329031,4.132970231329031,4.132970231329031,4.132970231329031,4.132970231329031,4.132970231329031,4.132970231329031,4.132970231329031,4.132970231329031,4.132970231329031,4.132970231329031,4.132970231329031,4.132970231329031,4.132970231329031,4.132970231329031,4.132970231329031,4.132970231329031,4.132970231329031,4.132970231329031,4.132970231329031</t>
  </si>
  <si>
    <t>1507666775538350685773907468676878452351618599247436421209124434460068246820993144390332663,1507666775538350685773907468676878452351618599247436421209124434460068246820993144390332663,1507666775538350685773907468676878452351618599247436421209124434460068246820993144390332663,1507666775538350685773907468676878452351618599247436421209124434460068246820993144390332663,1507666775538350685773907468676878452351618599247436421209124434460068246820993144390332663,1507666775538350685773907468676878452351618599247436421209124434460068246820993144390332663,1507666775538350685773907468676878452351618599247436421209124434460068246820993144390332663,1507666775538350685773907468676878452351618599247436421209124434460068246820993144390332663,1507666775538350685773907468676878452351618599247436421209124434460068246820993144390332663,1507666775538350685773907468676878452351618599247436421209124434460068246820993144390332663,1507666775538350685773907468676878452351618599247436421209124434460068246820993144390332663,1507666775538350685773907468676878452351618599247436421209124434460068246820993144390332663,1507666775538350685773907468676878452351618599247436421209124434460068246820993144390332663,1507666775538350685773907468676878452351618599247436421209124434460068246820993144390332663,1507666775538350685773907468676878452351618599247436421209124434460068246820993144390332663,1507666775538350685773907468676878452351618599247436421209124434460068246820993144390332663,1507666775538350685773907468676878452351618599247436421209124434460068246820993144390332663,1507666775538350685773907468676878452351618599247436421209124434460068246820993144390332663,1507666775538350685773907468676878452351618599247436421209124434460068246820993144390332663,1507666775538350685773907468676878452351618599247436421209124434460068246820993144390332663,1507666775538350685773907468676878452351618599247436421209124434460068246820993144390332663,1507666775538350685773907468676878452351618599247436421209124434460068246820993144390332663,1507666775538350685773907468676878452351618599247436421209124434460068246820993144390332663,1507666775538350685773907468676878452351618599247436421209124434460068246820993144390332663,1507666775538350685773907468676878452351618599247436421209124434460068246820993144390332663,1507666775538350685773907468676878452351618599247436421209124434460068246820993144390332663,1507666775538350685773907468676878452351618599247436421209124434460068246820993144390332663,1507666775538350685773907468676878452351618599247436421209124434460068246820993144390332663,1507666775538350685773907468676878452351618599247436421209124434460068246820993144390332663,1507666775538350685773907468676878452351618599247436421209124434460068246820993144390332663</t>
  </si>
  <si>
    <t>-5.964651694915729,-5.738492425662546,-5.48665354934926,-5.193508888623868,-5.122746583087933,-4.674090412725921,-4.3119780299639805,-4.307240080455534,-4.103474337205088,-3.9338211087716983,-3.873267772750978,-3.7375218751201524,-3.6956300568380374,-3.0834292728416846,-2.764392951955441,-2.6202692698358456,-2.5073179790094975,-2.4411932005178674,-2.311822758207527,-2.1343932066774305,-2.0252366060940927,-2.0107975388389105,-1.9180530827360054,-1.8850164376568108,-1.8086960026744836,-1.750604783773449,-1.4751026182091855,-1.3316285649267983,-1.3174168750793536,-1.1578407330897917,-1.1292373801269482,-1.056641447400759,-0.9381883342950763,-0.9095671807151888,-0.9010986960201102,-0.8277662393217937,-0.7469094475805022,-0.7175472820086615,-0.6145440757970049,-0.5877131784648609,-0.5310080893383432,-0.5235619051746132,-0.5058915622505025,-0.43052206896145506,-0.3275526074388442,-0.18080356609886325,-0.1451669471743048,-0.1295082513859162,0.1425355930153255,0.14835651650574466,0.3217861992025063,0.32944230261629415,0.44853634946467535,0.5077716796087498,0.5665897914950924,0.5752953451639388,0.6399922998881691,0.7063679358690343,0.7228506872813418,0.8642347002075547,0.9085617410189449,0.9525506920051727,1.0584844434953138,1.0693397364338715,1.1239886572072089,1.1368201055085216,1.2957952582132326,1.3048887659690687,1.390808656172865,1.4114551697722961,1.4648344027806977,1.5653970883692099,1.7139734512464542,1.838212518308967,2.006897720204559,2.1335408739335797,2.148819507358731,2.2154118166893406,2.3359007492569726,2.4056270553694206,2.4152872533650727,2.563738445989409,2.5774379504665283,2.6143985109756143,2.69203750629735,2.7235104423131684,2.7519983092649394,2.769576825956892,2.7930676338605736,2.8313980528239946,2.8379251636052882,2.838381549908615,2.846159205121493,2.8756772886524673,2.947351181813012,2.950948610172404,2.9577625873643294,2.9841389871597332,2.9895502166100894,2.996190412904784,3.0358385736683493,3.0435097363323664,3.1059243251436093,3.127056848338437,3.1941103237526756,3.216408252436303,3.2339592743330163,3.2465518748265527,3.2591240216072683,3.2929296539962616,3.319700717586575,3.371594418084254,3.4238466045863842,3.4459571908929107,3.445957190892912,3.4459571908929125,3.4567174498065323,3.5250863842949136,3.525949155122377,3.532736572566922,3.5418138947766575,3.542438015451922,3.5515458079398474,3.5593332104519964,3.613338109458328,3.656221518820568,3.6571565480972397,3.718338801403818,3.72215713409003,3.747322460132888,3.767897671343347,3.7791983543796928,3.821067263300144,3.8271348246302526,3.852803669469433,3.852803669469436,3.8834888842617348,3.8917093916600884,3.905303254245543,3.9157678370520608,3.9393279189438912,3.974651909383139,3.9833493449197728,3.999920570507946,4.027830289557065,4.045433279997979,4.047595668233824,4.069805713402465,4.100846039254938,4.11289442179588,4.113907738978583,4.118784935524535,4.12268554002298,4.132970231329031</t>
  </si>
  <si>
    <t>0.0970299243927002,0.1595287322998047,0.8001327514648438,1.7844772338867188,2.0344693660736084,2.3782081604003906,3.2232115268707275,3.473203659057617,3.801318407058716,4.004438161849976,4.5044214725494385,4.848160743713379,5.004406690597534,5.051279306411743,6.176244258880615,6.379363059997559,6.519983768463135,6.7074785232543945,6.754350662231445,7.004343032836914,7.691821575164795,7.894940137863159,7.98868727684021,8.129307985305786,8.28555417060852,8.332427501678467,8.473047971725464,8.832411766052246,9.379268407821655,9.519890308380127,9.957375288009644,10.207367658615112,10.25424075126648,10.347988367080688,10.894846439361572,10.941720962524414,10.988593339920044,11.129214763641357,11.176087141036987,11.722945213317871,11.863566875457764,11.97293734550476,12.066684246063232,12.207305431365967,12.597919225692749,12.754163026809692,13.191649198532104,13.48851490020752,13.582262516021729,13.972874879837036,14.519732475280762,15.300959348678589,15.504076957702637,15.957188844680786,16.988405466079712,17.300896644592285,17.394643783569336,17.441516160964966,17.48838973045349,17.629011631011963,18.33211350440979,18.582107543945312,19.066465616226196,20.097684144973755,20.53516936302185,21.128901720046997,22.035122394561768,23.01946759223938,24.050683975219727,25.363145351409912,25.47251582145691,26.488109827041626,26.644354104995728,27.58182382583618,28.909908294677734,30.347363233566284,31.12858819961548,31.97231125831604,33.09727716445923,33.25352191925049,35.065964221954346,35.1753363609314,37.612759590148926,38.80022358894348,40.12830662727356,44.81565999984741,45.409390449523926,46.14374232292175,47.846813917160034,49.440514087677,52.456045389175415,52.65916466712952,53.8310022354126,53.92474865913391,53.98724699020386,58.705849409103394,60.143304109573364,69.14302206039429,70.56485271453857,75.90843629837036,77.43963742256165,79.62706899642944,80.97077798843384,83.23633098602295,83.6894416809082,95.5015721321106,97.87649750709534,115.51199531555176,118.35565567016602,138.65189576148987,139.23000192642212,141.47993278503418,158.54189777374268,162.08866238594055,184.50983428955078,206.0872836112976,206.1341574192047,207.36849355697632,229.96153593063354,234.38327360153198,256.00759625434875,256.8669443130493,265.0073142051697,266.41351985931396,269.1321852207184,271.92897176742554,279.1318714618683,288.64719891548157,290.28777384757996,292.8658175468445,300.50620222091675,301.8811593055725,304.8185667991638,375.7495300769806,377.6088466644287,390.8896803855896,395.06142687797546,408.95161533355713,426.6854362487793,480.0587627887726,491.605277299881,506.44856309890747,527.291660785675,528.6197426319122,768.2059900760651,793.1583337783813,831.6258797645569,868.2653574943542,869.4059467315674,869.4996936321259,873.8276822566986,968.2809665203094,969.952789068222,975.608865737915</t>
  </si>
  <si>
    <t>1,1,14,34,39,46,63,68,75,79,89,96,99,100,123,127,130,134,135,140,154,158,160,163,166,167,170,177,188,191,200,205,206,208,219,220,221,224,225,236,239,241,243,246,254,257,266,272,274,282,293,309,313,322,343,349,351,352,353,356,370,375,385,406,415,427,445,465,486,513,515,536,539,558,585,614,630,647,670,673,710,712,762,786,813,909,921,936,971,1003,1064,1068,1092,1094,1095,1192,1222,1404,1433,1543,1574,1618,1645,1691,1700,1942,1991,2350,2408,2821,2833,2879,3226,3298,3753,4191,4192,4217,4676,4766,5207,5224,5390,5419,5474,5531,5678,5871,5904,5956,6111,6139,6198,7640,7678,7947,8032,8313,8673,9757,9991,10294,10718,10745,15614,16121,16904,17649,17672,17674,17762,19684,19718,19833</t>
  </si>
  <si>
    <t>101111010111100100000010011111000000100000001111000000111011110100110101101110100110110111101100101010011111110000001010011110111011001101000001011010000100111110101000010110001010010111011010011010111010100110100100010010010101001011110000001010101011111100000100101111010111000000101011000011110111</t>
  </si>
  <si>
    <t>56:17.6</t>
  </si>
  <si>
    <t>4.160857640312553,4.160857640312553,4.160857640312553,4.160857640312553,4.160857640312553,4.160857640312553,4.160857640312553,4.160857640312553,4.160857640312553,4.160857640312553,4.160857640312553,4.160857640312553,4.160857640312553,4.160857640312553,4.160857640312553,4.160857640312553,4.160857640312553,4.160857640312553,4.160857640312553,4.160857640312553,4.160857640312553,4.160857640312553,4.160857640312553,4.160857640312553,4.160857640312553,4.160857640312553,4.160857640312553,4.160857640312553,4.160857640312553,4.160857640312553</t>
  </si>
  <si>
    <t>2023395022531887849901822237289425503158003296541344238127157308599995903747307827873250763,2023395022531887849901822237289425503158003296541344238127157308599995903747307827873250763,2023395022531887849901822237289425503158003296541344238127157308599995903747307827873250763,2023395022531887849901822237289425503158003296541344238127157308599995903747307827873250763,2023395022531887849901822237289425503158003296541344238127157308599995903747307827873250763,2023395022531887849901822237289425503158003296541344238127157308599995903747307827873250763,2023395022531887849901822237289425503158003296541344238127157308599995903747307827873250763,2023395022531887849901822237289425503158003296541344238127157308599995903747307827873250763,2023395022531887849901822237289425503158003296541344238127157308599995903747307827873250763,2023395022531887849901822237289425503158003296541344238127157308599995903747307827873250763,2023395022531887849901822237289425503158003296541344238127157308599995903747307827873250763,2023395022531887849901822237289425503158003296541344238127157308599995903747307827873250763,2023395022531887849901822237289425503158003296541344238127157308599995903747307827873250763,2023395022531887849901822237289425503158003296541344238127157308599995903747307827873250763,2023395022531887849901822237289425503158003296541344238127157308599995903747307827873250763,2023395022531887849901822237289425503158003296541344238127157308599995903747307827873250763,2023395022531887849901822237289425503158003296541344238127157308599995903747307827873250763,2023395022531887849901822237289425503158003296541344238127157308599995903747307827873250763,2023395022531887849901822237289425503158003296541344238127157308599995903747307827873250763,2023395022531887849901822237289425503158003296541344238127157308599995903747307827873250763,2023395022531887849901822237289425503158003296541344238127157308599995903747307827873250763,2023395022531887849901822237289425503158003296541344238127157308599995903747307827873250763,2023395022531887849901822237289425503158003296541344238127157308599995903747307827873250763,2023395022531887849901822237289425503158003296541344238127157308599995903747307827873250763,2023395022531887849901822237289425503158003296541344238127157308599995903747307827873250763,2023395022531887849901822237289425503158003296541344238127157308599995903747307827873250763,2023395022531887849901822237289425503158003296541344238127157308599995903747307827873250763,2023395022531887849901822237289425503158003296541344238127157308599995903747307827873250763,2023395022531887849901822237289425503158003296541344238127157308599995903747307827873250763,2023395022531887849901822237289425503158003296541344238127157308599995903747307827873250763</t>
  </si>
  <si>
    <t>-7.249071614100008,-5.175001698450409,-4.868766251853702,-4.480676771122383,-4.334284177926297,-3.5991471602113334,-3.328946925272296,-3.2119537930285817,-3.2110356281400243,-3.128761269811627,-2.886503880146719,-2.7741548506375926,-2.7319356615577193,-2.6270662646517593,-2.5560695218875478,-2.555627921085591,-2.419463348073948,-2.380134503242919,-2.1292279876326927,-1.9208463492654897,-1.917850603865889,-1.7583427315383962,-1.6788497744342377,-1.6475247221755975,-1.5591872076103248,-1.5012882590464218,-1.3913487039756487,-1.285396328306428,-1.2694713435263467,-1.1776201876854249,-1.063895531152163,-0.9171256132463916,-0.8010915619119419,-0.7976446262258964,-0.7785296246297706,-0.5863891050294552,-0.4324795910835072,-0.40417625417611436,-0.26211563864631704,-0.17426005557528304,-0.11171117747331166,-0.015303557429775428,0.007311938237759018,0.023686802057505098,0.13009708922006377,0.1768997459154485,0.18956450318469287,0.29930639225339484,0.31455970993560634,0.3412773556076962,0.3568017608392803,0.3906431091809145,0.4238297530804856,0.43264754026080376,0.49548550345959436,0.5282100428100943,0.5594313561822117,0.6207441911672283,0.769916736950832,0.7799762026963842,0.790367538817095,0.9063431423827687,0.9175834980352322,1.0095460364998743,1.0286633651888637,1.0389654780748485,1.0984260155703345,1.2268947909593235,1.2560156546413395,1.2744786724893262,1.4544743135929696,1.4649038104144723,1.5296107674961197,1.5579172010240592,1.582106594243982,1.6037088419057925,1.648915989339466,1.8086757315381865,2.012628355579311,2.089654158110905,2.1085411908472658,2.16536957882471,2.2218194813403183,2.2407579205950805,2.2533615980129804,2.289015448121271,2.289015448121272,2.3065260296944374,2.385588487631187,2.4105034153162688,2.415661052403494,2.5463756736465433,2.5994178463275555,2.6196201434281043,2.6210594721920835,2.6502675322177454,2.657806149685445,2.675638477439642,2.7169625580415935,2.7448021623247456,2.7728087919224964,2.8058732632713026,2.9034382168032526,2.903438216803253,3.0265413054716426,3.0364967775786447,3.0463701310493665,3.0856825698725645,3.166084087258392,3.17204153260876,3.1731407461293397,3.2206475732769224,3.2286464704350566,3.246259611365011,3.2563969335956156,3.3016318797022994,3.362234878533863,3.473636119497093,3.490412978712312,3.5036328162783983,3.503717838590847,3.5542312620607075,3.5916025984091906,3.602972298169668,3.627987261245188,3.6668305500559613,3.671734121944984,3.6762244410204308,3.6785096765153265,3.7326638974220723,3.738411116870117,3.7384111168701177,3.7647636500803707,3.764901397218338,3.7699124566723596,3.770050654318481,3.795207821190875,3.807922089425504,3.817526226512988,3.821827576504899,3.8959269001375416,3.913233774530233,3.9150831253373894,3.916722054537083,3.9167220545370833,3.9323264887791702,3.9323264887791707,3.98648886819423,3.9870977756930803,3.999195827733281,4.043729503755497,4.043729503755498,4.044999978228457,4.059549611906097,4.0982422500725315,4.104916060995663,4.112756925440687,4.158781806314877,4.160685298915925,4.160857640312553</t>
  </si>
  <si>
    <t>0.09697914123535156,0.456343412399292,1.9875447750091553,2.974282741546631,3.021155834197998,3.2242743968963623,4.0055015087127686,4.146121025085449,4.192995309829712,4.302366018295288,4.755476713180542,4.802350044250488,5.5367021560668945,5.724196672439575,5.771070241928101,5.880442142486572,6.021062135696411,6.067941665649414,6.317928791046143,6.911659002304077,7.396018981933594,7.552264213562012,7.6460120677948,7.945887565612793,7.992759943008423,8.289625883102417,8.39899730682373,8.492743968963623,8.852107524871826,9.258350849151611,9.35209345817566,9.846639394760132,10.343154430389404,10.483776092529297,10.640021324157715,10.733767032623291,10.936886548995972,11.608739852905273,11.671239376068115,11.921231031417847,12.061851501464844,12.608709335327148,12.702456712722778,13.202440977096558,13.296186685562134,13.343060970306396,13.88991928100586,13.983665704727173,14.327404499053955,15.124255180358887,15.17112922668457,16.014851808547974,16.35859227180481,16.51483702659607,16.56170964241028,17.01482129096985,17.296061515808105,17.59292697906494,18.233532190322876,18.780391693115234,18.921011686325073,19.030384302139282,19.420995235443115,19.717861890792847,20.452212810516357,20.63970685005188,20.842825651168823,21.295936584472656,21.842795372009277,22.43652582168579,22.967758893966675,23.65523862838745,23.70211100578308,24.327091455459595,24.389589309692383,24.577083826065063,25.577052354812622,26.46765160560608,29.37380862236023,31.01438307762146,33.998663902282715,34.99863314628601,36.38921356201172,39.04538106918335,39.342246532440186,39.873480796813965,43.420244216918945,44.56083416938782,45.2014377117157,48.07634782791138,51.26374793052673,51.3574960231781,52.2012197971344,52.841824531555176,52.93557095527649,53.73242163658142,53.77929425239563,54.41989994049072,54.57614541053772,60.466585874557495,65.18518710136414,66.18515586853027,66.57576966285706,70.31002759933472,73.60679864883423,76.73170018196106,97.8091652393341,99.38724064826965,103.4964873790741,104.6370780467987,105.98078441619873,106.13702964782715,106.93387985229492,107.38699054718018,108.07446837425232,112.05871868133545,117.44917559623718,121.57404732704163,142.292147397995,152.04184341430664,153.82303738594055,159.6822280883789,165.05706071853638,177.83790922164917,199.82159566879272,202.14964866638184,217.99290323257446,225.75828504562378,227.74259686470032,256.538569688797,268.3663258552551,282.4908833503723,305.31829357147217,307.64634466171265,307.740092754364,308.2869505882263,323.50522327423096,335.520471572876,338.2860107421875,344.80143117904663,363.7070903778076,385.31578755378723,400.51843762397766,410.7368674278259,411.6274633407593,411.72121024131775,414.018013715744,431.5018484592438,451.21997451782227,494.421746969223,541.7015151977539,553.1074094772339,605.4338948726654,626.8597688674927,632.5002171993256,794.9819164276123,803.0129158496857,807.5127737522125,856.8862268924713,957.4924521446228</t>
  </si>
  <si>
    <t>1,7,38,58,59,63,79,82,83,85,94,95,110,114,115,117,120,121,126,138,148,151,153,159,160,166,168,170,177,185,187,197,207,210,213,215,219,233,234,239,242,253,255,265,267,268,279,281,288,304,305,322,329,332,333,342,348,354,367,378,381,383,391,397,412,416,420,429,440,452,463,477,478,491,492,496,516,534,593,626,687,707,735,789,795,806,878,901,914,972,1036,1038,1055,1068,1070,1086,1087,1100,1103,1222,1318,1338,1346,1422,1489,1552,1980,2012,2096,2119,2146,2149,2165,2174,2188,2268,2377,2461,2881,3079,3115,3233,3342,3600,4047,4094,4414,4572,4612,5195,5434,5720,6182,6229,6231,6242,6551,6794,6850,6982,7365,7801,8110,8318,8336,8338,8385,8738,9139,10013,10971,11201,12262,12696,12810,16102,16264,16355,17355,19392</t>
  </si>
  <si>
    <t>111111100100100100100011110110001111100111001000000101001111011110101110100011010001110111001001100100110000100110100101100010000110101001010010000010010100000110111010100111111000110100111011111110101000110111000000110001010011001101011000111011101100101000010001000001100010110111001111110111001011</t>
  </si>
  <si>
    <t>06:52.2</t>
  </si>
  <si>
    <t>23:19.1</t>
  </si>
  <si>
    <t>4.2018716615763845,4.2018716615763845,4.2018716615763845,4.2018716615763845,4.2018716615763845,4.2018716615763845,4.2018716615763845,4.2018716615763845,4.2018716615763845,4.2018716615763845,4.2018716615763845,4.2018716615763845,4.2018716615763845,4.2018716615763845,4.2018716615763845,4.2018716615763845,4.2018716615763845,4.2018716615763845,4.2018716615763845,4.2018716615763845,4.2018716615763845,4.2018716615763845,4.2018716615763845,4.2018716615763845,4.2018716615763845,4.2018716615763845,4.2018716615763845,4.2018716615763845,4.2018716615763845,4.2018716615763845</t>
  </si>
  <si>
    <t>1428254934303525194440642050459711321312212527454980739759452963425533762847900109310999456,1428254934303525194440642050459711321312212527454980739759452963425533762847900109310999456,1428254934303525194440642050459711321312212527454980739759452963425533762847900109310999456,1428254934303525194440642050459711321312212527454980739759452963425533762847900109310999456,1428254934303525194440642050459711321312212527454980739759452963425533762847900109310999456,1428254934303525194440642050459711321312212527454980739759452963425533762847900109310999456,1428254934303525194440642050459711321312212527454980739759452963425533762847900109310999456,1428254934303525194440642050459711321312212527454980739759452963425533762847900109310999456,1428254934303525194440642050459711321312212527454980739759452963425533762847900109310999456,1428254934303525194440642050459711321312212527454980739759452963425533762847900109310999456,1428254934303525194440642050459711321312212527454980739759452963425533762847900109310999456,1428254934303525194440642050459711321312212527454980739759452963425533762847900109310999456,1428254934303525194440642050459711321312212527454980739759452963425533762847900109310999456,1428254934303525194440642050459711321312212527454980739759452963425533762847900109310999456,1428254934303525194440642050459711321312212527454980739759452963425533762847900109310999456,1428254934303525194440642050459711321312212527454980739759452963425533762847900109310999456,1428254934303525194440642050459711321312212527454980739759452963425533762847900109310999456,1428254934303525194440642050459711321312212527454980739759452963425533762847900109310999456,1428254934303525194440642050459711321312212527454980739759452963425533762847900109310999456,1428254934303525194440642050459711321312212527454980739759452963425533762847900109310999456,1428254934303525194440642050459711321312212527454980739759452963425533762847900109310999456,1428254934303525194440642050459711321312212527454980739759452963425533762847900109310999456,1428254934303525194440642050459711321312212527454980739759452963425533762847900109310999456,1428254934303525194440642050459711321312212527454980739759452963425533762847900109310999456,1428254934303525194440642050459711321312212527454980739759452963425533762847900109310999456,1428254934303525194440642050459711321312212527454980739759452963425533762847900109310999456,1428254934303525194440642050459711321312212527454980739759452963425533762847900109310999456,1428254934303525194440642050459711321312212527454980739759452963425533762847900109310999456,1428254934303525194440642050459711321312212527454980739759452963425533762847900109310999456,1428254934303525194440642050459711321312212527454980739759452963425533762847900109310999456</t>
  </si>
  <si>
    <t>-7.357730863326653,-7.310588433902815,-6.01994240644196,-6.0155147604034545,-5.761556383790419,-5.532604875084299,-5.09019244856317,-4.891745248270709,-4.267663834866917,-4.240656333578387,-4.224467823713361,-3.8809573365973136,-3.738689652842218,-3.6018526977418004,-3.4629917915210497,-3.425941379299416,-3.235747113140941,-3.193182395991096,-3.083856963299749,-3.046260728487576,-2.9132425470619725,-2.911528631602078,-2.688883582187751,-2.309261025404472,-2.0691106378040893,-1.9985468362399237,-1.9893314246572993,-1.8137962265387388,-1.80449796151944,-1.7389542639564515,-1.7112918854119197,-1.578875050312638,-1.408574681011777,-1.3785101161384417,-1.324344685831822,-1.1808674929430136,-1.1332230931651492,-1.1322078115006904,-1.1214800043406217,-0.9844863099193548,-0.9293154650241322,-0.7980797659397861,-0.6216697645432663,-0.6209101484463302,-0.5450755771223206,-0.5350635142842612,-0.2863000286580074,-0.2813365058726629,-0.2797087858648137,-0.11090781818603421,-0.0027764449502055075,0.13787210140008557,0.2462884637008778,0.3372635692811926,0.3858599924881597,0.39612854483870197,0.42889849102713684,0.48878403492180467,0.595722424920943,0.7528946673484085,0.8031406795615137,0.8957757141887615,0.937845471006638,0.9689067641170137,1.096850373607131,1.0969584984524905,1.0984708082835648,1.2322865918340409,1.234477638811803,1.3467134521799085,1.37014338285057,1.3781181331834569,1.4006582719128389,1.431365677181842,1.5397441039685626,1.5753028445952912,1.6138061519330722,1.7570899980918702,1.8124568189129162,1.8953501500893235,2.0096552493020368,2.0352444847309803,2.0958652410362584,2.2504050952616437,2.3414182071579224,2.3900703076503116,2.4432266969140786,2.477751301509465,2.5452458047261644,2.6228106229544927,2.641445215853259,2.654906726577568,2.6790791284431066,2.7013802641863327,2.712225527758191,2.8206640144556405,2.8586906860131602,2.8754766271250007,2.904209231992018,2.913629319855785,3.0141673023561713,3.014167302356172,3.036322756678337,3.1046274888499785,3.114321024834803,3.143100195838515,3.235198376949824,3.2403870021827745,3.2522822001631218,3.2753439676765406,3.3661138016638,3.4171243693325004,3.4386339361429035,3.523097005571808,3.5595317378598983,3.5966645957747043,3.596664595774705,3.6003302812513795,3.694480135220243,3.719388827028699,3.7719760162759473,3.778824647007526,3.7911037059856287,3.8101652901080025,3.835586330588014,3.90720533544288,3.9351461377041894,3.936090358508691,3.948049651767082,3.966284854754023,4.025205533979746,4.025322125083069,4.065431660138328,4.06543166013833,4.103839160233312,4.113777448667394,4.1137774486673955,4.1138135756369625,4.140474298413504,4.1601603442592925,4.201871661576383,4.2018716615763845</t>
  </si>
  <si>
    <t>0.0970466136932373,0.39391183853149414,0.44078564643859863,0.6907789707183838,1.1907625198364258,1.4407539367675781,1.5813751220703125,1.9251141548156738,2.56571888923645,2.956331491470337,3.255577325820923,3.302450180053711,3.6461899280548096,3.8493094444274902,4.146173715591431,4.349293231964111,4.646158456802368,4.896150588989258,5.083645343780518,5.130519390106201,5.239890098571777,5.583630084991455,5.6305036544799805,6.114862442016602,6.302356481552124,7.083581924438477,7.630439758300781,7.692938327789307,8.130424976348877,8.286670446395874,8.536662817001343,8.63040828704834,9.208515644073486,10.020990133285522,10.067864179611206,10.224108934402466,10.41160273551941,10.567847728729248,10.614721536636353,10.755342245101929,11.036583423614502,11.630314826965332,11.770935297012329,12.224047183990479,12.317793607711792,13.161517143249512,13.31776213645935,14.114612102508545,14.895839214324951,15.00520920753479,15.552066802978516,15.598940134048462,16.083300352096558,16.286418914794922,16.973897457122803,17.677000999450684,17.770747661590576,18.364479064941406,18.47385001182556,19.31757402420044,20.50503706932068,21.44251036643982,21.551879167556763,22.598721265792847,22.911211252212524,23.75493597984314,24.004927158355713,24.48928713798523,25.2392635345459,25.536129474639893,26.52047348022461,27.301700353622437,28.39541506767273,29.723498344421387,30.11411213874817,31.64531397819519,32.426538944244385,33.67649960517883,34.270230770111084,35.59831404685974,36.28579258918762,36.645156383514404,36.78577709197998,39.36382341384888,43.598063707351685,45.86361789703369,46.50422286987305,47.1448278427124,47.55106592178345,49.97286534309387,52.30091595649719,56.84764885902405,57.44138145446777,58.800713777542114,62.73808979988098,66.81608653068542,70.31597709655762,70.40972518920898,72.48778438568115,74.17523193359375,74.8627097606659,77.12826371192932,79.55006289482117,81.83124113082886,84.39366149902344,91.34656882286072,94.4714708328247,99.50256443023682,102.53371834754944,108.22104048728943,110.72096276283264,112.95526790618896,113.5489981174469,113.8458640575409,120.62690162658691,127.31419229507446,133.36087799072266,136.40765762329102,137.3763771057129,137.97010970115662,150.81345653533936,157.25075459480286,165.10988330841064,177.04700994491577,210.66293621063232,214.69406080245972,241.74008774757385,250.55231308937073,252.5522494316101,292.31662940979004,310.3473150730133,348.5179946422577,396.7821080684662,462.0300648212433,526.7364077568054,677.5942430496216,688.1095387935638,700.2341594696045,700.4841520786285,765.2477486133575,851.3802080154419,890.5039827823639</t>
  </si>
  <si>
    <t>1,6,7,12,22,27,30,37,50,58,64,65,72,76,82,86,92,97,101,102,104,111,112,122,126,142,153,154,163,166,171,173,185,202,203,206,210,213,214,217,223,235,238,247,249,266,269,285,301,303,314,315,325,329,343,357,359,371,373,390,414,433,435,456,462,479,484,494,509,515,535,550,572,599,607,638,654,679,691,718,732,739,742,794,880,926,939,952,960,1009,1056,1149,1161,1188,1268,1351,1422,1424,1466,1500,1514,1560,1609,1656,1708,1848,1911,2013,2075,2190,2241,2286,2298,2304,2441,2577,2700,2761,2781,2793,3053,3184,3343,3585,4266,4348,4899,5077,5118,5923,6290,7061,8041,9366,10679,13736,13950,14196,14201,15512,17259,18051</t>
  </si>
  <si>
    <t>101100110111111000100111001111100010101000101001011000001011011100010110001011101110010101101010011001111001010111001010010010101011001100110001111000010001001101110001001100001011001001101011010110111010100100001100111011010001001011010100101110101001100101010110110011111000010001110011101110100000</t>
  </si>
  <si>
    <t>01:03.3</t>
  </si>
  <si>
    <t>17:30.0</t>
  </si>
  <si>
    <t>4.205418927187026,4.205418927187026,4.205418927187026,4.205418927187026,4.205418927187026,4.205418927187026,4.205418927187026,4.205418927187026,4.205418927187026,4.205418927187026,4.205418927187026,4.205418927187026,4.205418927187026,4.205418927187026,4.205418927187026,4.205418927187026,4.205418927187026,4.205418927187026,4.205418927187026,4.205418927187026,4.205418927187026,4.205418927187026,4.205418927187026,4.205418927187026,4.205418927187026,4.205418927187026,4.205418927187026,4.205418927187026,4.205418927187026,4.205418927187026</t>
  </si>
  <si>
    <t>1760842253627162839575670937453115921675354695516566506448214800217434090884890055349304558,1760842253627162839575670937453115921675354695516566506448214800217434090884890055349304558,1760842253627162839575670937453115921675354695516566506448214800217434090884890055349304558,1760842253627162839575670937453115921675354695516566506448214800217434090884890055349304558,1760842253627162839575670937453115921675354695516566506448214800217434090884890055349304558,1760842253627162839575670937453115921675354695516566506448214800217434090884890055349304558,1760842253627162839575670937453115921675354695516566506448214800217434090884890055349304558,1760842253627162839575670937453115921675354695516566506448214800217434090884890055349304558,1760842253627162839575670937453115921675354695516566506448214800217434090884890055349304558,1760842253627162839575670937453115921675354695516566506448214800217434090884890055349304558,1760842253627162839575670937453115921675354695516566506448214800217434090884890055349304558,1760842253627162839575670937453115921675354695516566506448214800217434090884890055349304558,1760842253627162839575670937453115921675354695516566506448214800217434090884890055349304558,1760842253627162839575670937453115921675354695516566506448214800217434090884890055349304558,1760842253627162839575670937453115921675354695516566506448214800217434090884890055349304558,1760842253627162839575670937453115921675354695516566506448214800217434090884890055349304558,1760842253627162839575670937453115921675354695516566506448214800217434090884890055349304558,1760842253627162839575670937453115921675354695516566506448214800217434090884890055349304558,1760842253627162839575670937453115921675354695516566506448214800217434090884890055349304558,1760842253627162839575670937453115921675354695516566506448214800217434090884890055349304558,1760842253627162839575670937453115921675354695516566506448214800217434090884890055349304558,1760842253627162839575670937453115921675354695516566506448214800217434090884890055349304558,1760842253627162839575670937453115921675354695516566506448214800217434090884890055349304558,1760842253627162839575670937453115921675354695516566506448214800217434090884890055349304558,1760842253627162839575670937453115921675354695516566506448214800217434090884890055349304558,1760842253627162839575670937453115921675354695516566506448214800217434090884890055349304558,1760842253627162839575670937453115921675354695516566506448214800217434090884890055349304558,1760842253627162839575670937453115921675354695516566506448214800217434090884890055349304558,1760842253627162839575670937453115921675354695516566506448214800217434090884890055349304558,1760842253627162839575670937453115921675354695516566506448214800217434090884890055349304558</t>
  </si>
  <si>
    <t>-6.010869841699498,-5.805290230448014,-5.780553054017463,-4.918068127895039,-4.764936716001549,-4.393617213273707,-3.9680271724402414,-3.2809283161060145,-3.117247977752162,-3.026760075735536,-2.9286139065049115,-2.9238815443893733,-2.7356954817670056,-2.6077175280888762,-2.4245568374771724,-2.2989800664266764,-2.20440374939502,-2.1201417159281184,-2.084796734862458,-2.0727927832193247,-1.9729333575355315,-1.9309820072764694,-1.7497491879986509,-1.7015029661523355,-1.6682654113440611,-1.6641337144364385,-1.5592917842411809,-1.542463878009533,-1.5119339328809693,-1.5086665686448997,-1.480128129007807,-1.4495523963621184,-1.4150045783668737,-1.336571695925389,-1.3071867917851006,-1.2935701411811202,-1.2473405067890093,-1.2368874796980005,-1.219428053341963,-1.0762659468512688,-0.9648933533948527,-0.9551202861336887,-0.9279809130997899,-0.7708331313107908,-0.6297393355552969,-0.452281505180386,-0.39838840816764753,-0.3365215773028053,-0.23781909940403045,-0.21930399641086187,-0.20917979766286116,0.16081889113277578,0.31234442806389934,0.4136343712319904,0.44900648254622044,0.558423337385253,0.6942036135771118,0.6949270990437092,0.7751869473436251,0.8351938353053517,0.9071108151098499,0.9102244966404243,0.9164818549436494,0.9823348995442828,1.1054726823995311,1.150920680567838,1.1758408430397007,1.2360545186424257,1.2883841008627537,1.3039902572454416,1.3127579148514525,1.3184314256745824,1.3184540260644702,1.3198488042883927,1.3567026332030574,1.3728716450355563,1.402263160733531,1.4243466598911978,1.4353323559417037,1.4788282933840977,1.525763010428236,1.5650334860553663,1.571729581682092,1.5728828419429959,1.6785179848030987,1.7681216288284165,1.8825368374562004,1.8976466181465201,1.9834104435452675,2.0918814125143577,2.1069958086671057,2.2418586442277473,2.256970903143214,2.3289418220799196,2.3532069234966295,2.4284880743595463,2.428488074359547,2.434508891597502,2.4991664913533014,2.508040212742569,2.5258018043530344,2.5401333725400286,2.6107576225041176,2.6201991358642083,2.7032027097811953,2.729882658489135,2.7298826584891365,2.7393582130059158,2.7436556853441645,2.7561327927463286,2.7851945486189122,2.809713619266003,2.8175737685641846,2.8521514139881656,2.8643956038409155,2.879560749431477,2.8795607494314774,2.886231639518487,2.9317627159949127,2.9340298639378246,2.9755398363205314,3.011259886668255,3.07299485011793,3.0936657985261355,3.117684168230482,3.11816497308584,3.122824344495416,3.1354288501701304,3.188111862962346,3.216904517876411,3.2563429515761295,3.266466865225774,3.270409979660138,3.2947258937485406,3.303198028274929,3.3335925340308514,3.3445002732489493,3.4033135498524816,3.4302128614633927,3.4745536524377343,3.5014291497499586,3.5387946781306066,3.5387946781306074,3.552736355469185,3.552736355469187,3.5652251481023542,3.5755925743170005,3.575592574317001,3.602126693703724,3.617997303685903,3.6194763337957228,3.649911384816267,3.6852391290990014,3.6930761076125633,3.696199062340428,3.6996489438795037,3.700286758406373,3.7059406935067187,3.71732111235906,3.7173211123590604,3.7439665845582444,3.7439665845582453,3.7499944712902833,3.7628787364775587,3.7638959709630355,3.7792365249428532,3.7792365249428577,3.779261551044694,3.7929355174166344,3.803683758184973,3.803683758184974,3.8149098694377432,3.840045658058778,3.9003033883829943,3.9157355555678057,3.917698358474033,3.9229534907769184,3.9448225643748764,4.0134579596033895,4.065275063456615,4.082716933983489,4.082864313580475,4.08851446712537,4.098371596707923,4.115507002026506,4.120633808860441,4.125359283928037,4.137394533876841,4.141746356873208,4.141746356873209,4.14174635687321,4.196890813714606,4.205418927187026</t>
  </si>
  <si>
    <t>0.09715032577514648,1.1752402782440186,1.4096078872680664,1.5658531188964844,1.659602403640747,1.9720909595489502,2.503323793411255,2.5501973628997803,3.2399377822875977,3.880542039871216,3.9430415630340576,4.036788702011108,4.13053560256958,4.443024635314941,4.6930177211761475,4.989882707595825,5.474242448806763,5.911728858947754,6.114847421646118,6.661705255508423,6.849199533462524,6.896072864532471,6.958571195602417,7.505428314208984,7.5991761684417725,7.64604926109314,7.7554216384887695,7.849168062210083,7.942914962768555,8.192907094955444,8.239780902862549,8.380401611328125,8.427274942398071,8.474148273468018,8.75538945198059,8.958507776260376,9.052255868911743,9.364746570587158,9.411619186401367,9.552239894866943,10.005350351333618,10.349089622497559,10.645955562591553,10.739702463150024,10.849073886871338,11.692797660827637,12.599019050598145,12.98963212966919,13.083379030227661,14.067724227905273,14.708328485488892,14.958320379257202,15.520802974700928,16.161408185958862,16.56764507293701,16.6613929271698,16.75514054298401,17.208249807357788,17.536364793777466,17.645737171173096,17.989476442337036,18.192594051361084,18.880072593688965,18.92694592475891,19.286311388015747,19.88004159927368,20.27065420150757,20.52064609527588,20.61439323425293,21.64561128616333,21.754982471466064,21.80185627937317,21.98935055732727,22.051848888397217,22.098721742630005,22.333089351654053,22.39558744430542,22.536208391189575,22.64557981491089,22.692453384399414,22.98931908607483,23.379931926727295,24.08303475379944,24.129908084869385,24.17678141593933,24.661141395568848,25.41111922264099,27.39543080329895,27.536051988601685,29.81723117828369,30.36408805847168,30.504708528518677,30.754700660705566,39.41068077087402,40.926257371902466,41.7699818611145,43.48867726325989,43.64492177963257,44.582393407821655,45.61361122131348,50.84782147407532,51.441553354263306,52.12903141975403,52.47277069091797,52.83213448524475,55.47267699241638,82.84682059288025,87.95603442192078,88.28414940834045,96.2526502609253,98.06509399414062,98.2057135105133,98.3150863647461,101.43998837471008,117.81447434425354,120.62688660621643,121.47060966491699,122.06434106826782,126.75169682502747,129.95472025871277,139.09505820274353,144.28239583969116,150.0165913105011,151.84465909004211,152.03215336799622,152.82900309562683,156.5788857936859,158.68819499015808,163.9380304813385,166.28170704841614,169.32848739624023,175.00018405914307,195.62453818321228,197.35885858535767,201.04624342918396,203.13992762565613,204.18676948547363,222.1080837249756,222.9986810684204,233.6858458518982,234.6076922416687,235.77953100204468,280.5125045776367,286.15295338630676,289.0434880256653,297.74634051322937,305.5898449420929,309.85533618927,316.60512471199036,344.99486231803894,349.93220710754395,350.08845233917236,351.2446653842926,357.4632201194763,358.5569369792938,362.447438955307,363.24428939819336,370.9784219264984,374.0252015590668,380.5562472343445,405.55546712875366,409.69595980644226,453.4602138996124,480.1937520503998,487.8341383934021,493.17772126197815,498.75567078590393,503.05241107940674,514.9426636695862,537.3408012390137,539.7469763755798,542.9656257629395,545.0905585289001,548.2623345851898,556.8245658874512,563.7462255954742,577.1833047866821,602.057525396347,631.3066091537476,680.2894508838654,696.6014401912689,707.163608789444,720.3038220405579,727.4910972118378,759.2713532447815,782.2081336975098,795.2858490943909,823.1287269592285,897.3905522823334,931.5781109333038,948.0775942802429,983.4202389717102,984.3889572620392</t>
  </si>
  <si>
    <t>1,22,27,30,32,38,49,50,64,77,78,80,82,88,93,99,109,118,122,133,137,138,139,150,152,153,155,157,159,164,165,168,169,170,176,180,182,188,189,192,201,208,214,216,218,235,253,261,263,283,296,301,313,326,334,336,338,347,354,356,363,367,381,382,389,401,409,414,416,437,439,440,444,445,446,451,452,455,457,458,464,472,486,487,488,498,513,553,556,602,613,616,621,796,827,844,879,882,901,922,1028,1040,1054,1061,1068,1122,1679,1783,1790,1951,1988,1991,1993,2056,2388,2445,2462,2474,2569,2634,2819,2925,3041,3078,3082,3098,3174,3217,3323,3370,3432,3547,3966,4001,4076,4118,4139,4503,4521,4737,4756,4780,5688,5802,5861,6038,6196,6283,6420,6996,7096,7099,7123,7249,7271,7350,7366,7523,7583,7715,8220,8304,9191,9733,9890,9998,10111,10198,10439,10892,10941,11006,11049,11113,11288,11428,11700,12205,12799,13795,14126,14340,14606,14751,15396,15860,16125,16689,18193,18888,19224,19940,19960</t>
  </si>
  <si>
    <t>110111010100101000111011000011001110100010001000101001011101111100100110100100101101111101001001110111110111100101000001011010111011001101010101011000111010011101010010000000011110100111000001010100011100000110000000010010001111001000110000111110111010110100110010000101100011110001101111110011101110</t>
  </si>
  <si>
    <t>23:20.8</t>
  </si>
  <si>
    <t>39:48.1</t>
  </si>
  <si>
    <t>4.22960012670005,4.22960012670005,4.22960012670005,4.22960012670005,4.22960012670005,4.22960012670005,4.22960012670005,4.22960012670005,4.22960012670005,4.22960012670005,4.22960012670005,4.22960012670005,4.22960012670005,4.22960012670005,4.22960012670005,4.22960012670005,4.22960012670005,4.22960012670005,4.22960012670005,4.22960012670005,4.22960012670005,4.22960012670005,4.22960012670005,4.22960012670005,4.22960012670005,4.22960012670005,4.22960012670005,4.22960012670005,4.22960012670005,4.22960012670005</t>
  </si>
  <si>
    <t>366782151487735641455160987551688470943058021326708149095991359881476095123519706089883830,366782151487735641455160987551688470943058021326708149095991359881476095123519706089883830,366782151487735641455160987551688470943058021326708149095991359881476095123519706089883830,366782151487735641455160987551688470943058021326708149095991359881476095123519706089883830,366782151487735641455160987551688470943058021326708149095991359881476095123519706089883830,366782151487735641455160987551688470943058021326708149095991359881476095123519706089883830,366782151487735641455160987551688470943058021326708149095991359881476095123519706089883830,366782151487735641455160987551688470943058021326708149095991359881476095123519706089883830,366782151487735641455160987551688470943058021326708149095991359881476095123519706089883830,366782151487735641455160987551688470943058021326708149095991359881476095123519706089883830,366782151487735641455160987551688470943058021326708149095991359881476095123519706089883830,366782151487735641455160987551688470943058021326708149095991359881476095123519706089883830,366782151487735641455160987551688470943058021326708149095991359881476095123519706089883830,366782151487735641455160987551688470943058021326708149095991359881476095123519706089883830,366782151487735641455160987551688470943058021326708149095991359881476095123519706089883830,366782151487735641455160987551688470943058021326708149095991359881476095123519706089883830,366782151487735641455160987551688470943058021326708149095991359881476095123519706089883830,366782151487735641455160987551688470943058021326708149095991359881476095123519706089883830,366782151487735641455160987551688470943058021326708149095991359881476095123519706089883830,366782151487735641455160987551688470943058021326708149095991359881476095123519706089883830,366782151487735641455160987551688470943058021326708149095991359881476095123519706089883830,366782151487735641455160987551688470943058021326708149095991359881476095123519706089883830,366782151487735641455160987551688470943058021326708149095991359881476095123519706089883830,366782151487735641455160987551688470943058021326708149095991359881476095123519706089883830,366782151487735641455160987551688470943058021326708149095991359881476095123519706089883830,366782151487735641455160987551688470943058021326708149095991359881476095123519706089883830,366782151487735641455160987551688470943058021326708149095991359881476095123519706089883830,366782151487735641455160987551688470943058021326708149095991359881476095123519706089883830,366782151487735641455160987551688470943058021326708149095991359881476095123519706089883830,366782151487735641455160987551688470943058021326708149095991359881476095123519706089883830</t>
  </si>
  <si>
    <t>-6.216214365654789,-5.883915022243623,-5.868655228632147,-5.823585269007316,-5.071438499093607,-5.0025474314373,-4.886689765728647,-4.869848946510221,-4.774911033310761,-4.612900323261303,-4.570844883179528,-4.535030106658262,-4.402959125653689,-4.1199442101024415,-4.086239575053035,-3.471089234522133,-3.4483562206678067,-3.3246013901325173,-3.2860296557483504,-3.1287619715903205,-3.0835742982784273,-3.07694184257786,-3.0586761452722286,-2.9053214572776134,-2.7611357400855403,-2.6590701746541097,-2.1005591290559638,-2.0064329225111157,-1.8711678314210258,-1.8361505009331083,-1.771256921412077,-1.6439516318374747,-1.5814252720947004,-1.3986727036579247,-1.3350248492855394,-1.3313157631550516,-1.2361931296512472,-1.2118827340633633,-1.086302565504394,-1.0479903900238807,-1.0058949134157338,-0.9715983294906314,-0.971383408635824,-0.9642995653181055,-0.9553334381735394,-0.7408390592336884,-0.7267230753196372,-0.594034878711613,-0.580146720106807,-0.47794351617645575,-0.33136791977862956,-0.31237277510498357,-0.15897891682796184,-0.05929792564339882,0.10823065127813229,0.127663254135146,0.29520056286832164,0.36965059851252546,0.5417838019894083,0.5487850078560688,0.6147808833426481,0.7040023450851036,0.7536275109013167,0.7682309561233993,0.8497162874271782,0.878938283369746,0.9880173946245006,1.0034264792453202,1.0384677340962114,1.109649059854735,1.1099741952444717,1.1278008627106286,1.1511473133690537,1.172124905514279,1.196922590208033,1.3218952984329877,1.3502579080728592,1.5119379690342445,1.5467027894569934,1.6623567083022819,1.680300737216395,1.6886060361486037,1.7369903330911038,1.7888034680515257,1.8147027318648983,1.885875981440923,1.917732026871247,1.926261278213689,1.932700557120641,1.9406836477174783,2.0199704453535694,2.0876803523421517,2.0926781728357735,2.115855677899554,2.131682985785742,2.188445124228419,2.237452579835565,2.274108084337432,2.314200760993392,2.317955388986463,2.449046418119959,2.4880135268897563,2.496172216863482,2.5285325091102364,2.5352028601583005,2.550946908768596,2.552823056373021,2.5779583739759495,2.6023137085035373,2.609570508974492,2.681394918049949,2.6923921034318714,2.7340277781727544,2.7911725569231556,2.8119138532541808,2.8676688318193735,2.939107220738514,2.9547499843811638,2.9666081107635516,2.9910504481321905,3.0316716342380245,3.060288831025126,3.0698506967338703,3.07044609078889,3.156336415398921,3.202569964436383,3.210388072193344,3.231311171296012,3.2588038345795507,3.286743056255805,3.3380421348931,3.3397712062798828,3.350812635273743,3.3548638756789284,3.4013722734984935,3.5057847477719997,3.5134898625762143,3.5167949870087343,3.5492127486047393,3.550834062246092,3.5832519367639026,3.592786868369254,3.609953888775902,3.617830038179252,3.6197593405413593,3.6197593405413615,3.6261592030775067,3.6268221870710815,3.6556690380985546,3.708088393396643,3.714557209742175,3.7220920721193997,3.7338352790972738,3.76326971555605,3.782558550801258,3.8129155921153304,3.8336618803256637,3.8378616081092356,3.8643783852283633,3.9119092526472756,3.9382851220759525,3.938285122075953,4.001132041941176,4.023957132290447,4.033100341405548,4.043372606572275,4.06443771813503,4.095052559136157,4.099374457583376,4.104611116019254,4.119450845992843,4.119450845992845,4.145226426609671,4.145271815686718,4.145271815686719,4.156328335133367,4.164589553542469,4.185371011607214,4.1853710116072165,4.224074736964537,4.229369043114431,4.229369043114434,4.22960012670005</t>
  </si>
  <si>
    <t>0.09714055061340332,0.5033767223358154,1.7377128601074219,1.8470847606658936,1.893958330154419,2.6920857429504395,2.9889514446258545,3.3951892852783203,3.488935947418213,3.5358099937438965,3.582683563232422,3.692054271697998,3.7389285564422607,3.8795487880706787,4.223288536071777,4.332659482955933,5.520122766494751,5.723241567611694,5.770114898681641,6.316973447799683,6.426344156265259,6.473217725753784,6.629464387893677,6.770082950592041,7.02007532119751,7.160695791244507,7.598182201385498,7.660681247711182,8.504404067993164,8.598150968551636,9.191882610321045,9.254380226135254,9.535621404647827,9.785614252090454,10.285598516464233,10.379345417022705,10.42621922492981,10.723085641860962,11.019950151443481,11.176194906234741,11.660555124282837,11.723053216934204,11.863673448562622,12.019918441772461,12.160540580749512,12.26991081237793,12.363657712936401,12.519903182983398,12.61365532875061,12.95738935470581,13.113634586334229,13.410500526428223,13.613618850708008,14.051105499267578,14.254224061965942,14.504216432571411,14.691710472106934,14.847954988479614,15.441686868667603,16.285410404205322,16.42603087425232,17.519746780395508,18.254104614257812,18.738457918167114,18.89470362663269,19.535308361053467,19.769676446914673,20.269660472869873,20.92588996887207,21.207130670547485,21.51962113380432,22.00398087501526,22.144601583480835,22.30084729194641,22.488341093063354,22.988325834274292,23.441437005996704,23.55080795288086,24.378907203674316,24.425780534744263,24.972638607025146,25.70699167251587,26.800705909729004,28.035043954849243,29.113134145736694,29.363125801086426,29.90998363494873,30.097477674484253,31.988043785095215,32.128666162490845,33.31612706184387,34.362969160079956,35.191068172454834,37.22225475311279,39.050323486328125,39.50343298912048,40.64402222633362,41.28462767601013,41.92523193359375,42.565837383270264,42.86270332336426,45.112632751464844,45.30012655258179,46.050103187561035,47.30006408691406,47.64380359649658,48.081289768218994,48.19066119194031,48.28440833091736,50.84682893753052,51.049946308135986,52.64364719390869,53.4248731136322,53.62799143791199,53.92485690116882,54.17484903335571,56.84663987159729,58.8465793132782,60.26840806007385,62.53396201133728,66.17447280883789,73.09613180160522,81.42399549484253,82.65833139419556,88.14253520965576,92.48615002632141,102.34521675109863,105.22012543678284,107.42318177223206,109.20437669754028,110.53245854377747,113.89173078536987,113.93860340118408,114.84482407569885,119.5790503025055,120.92275881767273,125.20387482643127,134.4535849094391,138.45345950126648,138.79719924926758,139.1253147125244,143.7814178466797,146.1250946521759,147.5469250679016,153.0780017375946,166.8119466304779,168.06190705299377,172.53051733970642,179.31155562400818,181.18649649620056,183.65516877174377,210.06059193611145,227.14411878585815,244.706068277359,265.392920255661,278.56438279151917,287.51722741127014,298.43876218795776,310.70400166511536,339.1406111717224,359.54622292518616,367.59284472465515,389.2640416622162,396.65482878685,404.4807963371277,415.8866865634918,421.05840039253235,424.21455097198486,428.9175293445587,447.9794936180115,454.86990451812744,488.00949025154114,525.6645607948303,539.0391421318054,546.9920184612274,603.95898604393,647.5201508998871,715.0961604118347,829.4179849624634,838.6208217144012,840.1051495075226,909.2436106204987,948.7423734664917</t>
  </si>
  <si>
    <t>1,8,33,35,36,52,58,66,68,69,70,72,73,76,83,85,109,113,114,125,127,128,131,134,139,142,151,152,169,171,183,184,190,195,205,207,208,214,220,223,233,234,237,240,243,245,247,250,252,259,262,268,272,281,285,290,294,297,309,326,329,351,366,376,379,392,397,407,420,426,432,442,445,448,452,462,471,473,490,491,502,517,539,563,585,590,601,605,643,646,670,691,708,749,786,795,818,831,844,857,863,909,913,928,953,960,969,971,973,1025,1029,1061,1077,1081,1087,1092,1147,1187,1216,1262,1336,1477,1645,1670,1780,1868,2068,2126,2171,2207,2234,2302,2303,2321,2417,2444,2531,2719,2800,2807,2814,2909,2957,2986,3098,3377,3402,3492,3629,3667,3717,4252,4599,4954,5375,5641,5822,6045,6294,6869,7281,7443,7882,8031,8190,8421,8526,8590,8685,9073,9212,9882,10647,10918,11079,12235,13120,14493,16807,16993,17023,18424,19223</t>
  </si>
  <si>
    <t>001011100001100000110011100110001001101100000100010100000101101010111100101001110010000101001100101101011010000111101010011100110011000111110000011010011001101111110000110100001011010101011000111110100000110110001001111100111110011100010110000111111010110111010001110111100100110110111000100010110110</t>
  </si>
  <si>
    <t>56:19.3</t>
  </si>
  <si>
    <t>12:46.6</t>
  </si>
  <si>
    <t>4.23497321200191,4.23497321200191,4.23497321200191,4.23497321200191,4.23497321200191,4.23497321200191,4.23497321200191,4.23497321200191,4.23497321200191,4.23497321200191,4.23497321200191,4.23497321200191,4.23497321200191,4.23497321200191,4.23497321200191,4.23497321200191,4.23497321200191,4.23497321200191,4.23497321200191,4.23497321200191,4.23497321200191,4.23497321200191,4.23497321200191,4.23497321200191,4.23497321200191,4.23497321200191,4.23497321200191,4.23497321200191,4.23497321200191,4.23497321200191</t>
  </si>
  <si>
    <t>1834878822944994384552496762939743083404336090304904021983269182956345276133963809380795290,1834878822944994384552496762939743083404336090304904021983269182956345276133963809380795290,1834878822944994384552496762939743083404336090304904021983269182956345276133963809380795290,1834878822944994384552496762939743083404336090304904021983269182956345276133963809380795290,1834878822944994384552496762939743083404336090304904021983269182956345276133963809380795290,1834878822944994384552496762939743083404336090304904021983269182956345276133963809380795290,1834878822944994384552496762939743083404336090304904021983269182956345276133963809380795290,1834878822944994384552496762939743083404336090304904021983269182956345276133963809380795290,1834878822944994384552496762939743083404336090304904021983269182956345276133963809380795290,1834878822944994384552496762939743083404336090304904021983269182956345276133963809380795290,1834878822944994384552496762939743083404336090304904021983269182956345276133963809380795290,1834878822944994384552496762939743083404336090304904021983269182956345276133963809380795290,1834878822944994384552496762939743083404336090304904021983269182956345276133963809380795290,1834878822944994384552496762939743083404336090304904021983269182956345276133963809380795290,1834878822944994384552496762939743083404336090304904021983269182956345276133963809380795290,1834878822944994384552496762939743083404336090304904021983269182956345276133963809380795290,1834878822944994384552496762939743083404336090304904021983269182956345276133963809380795290,1834878822944994384552496762939743083404336090304904021983269182956345276133963809380795290,1834878822944994384552496762939743083404336090304904021983269182956345276133963809380795290,1834878822944994384552496762939743083404336090304904021983269182956345276133963809380795290,1834878822944994384552496762939743083404336090304904021983269182956345276133963809380795290,1834878822944994384552496762939743083404336090304904021983269182956345276133963809380795290,1834878822944994384552496762939743083404336090304904021983269182956345276133963809380795290,1834878822944994384552496762939743083404336090304904021983269182956345276133963809380795290,1834878822944994384552496762939743083404336090304904021983269182956345276133963809380795290,1834878822944994384552496762939743083404336090304904021983269182956345276133963809380795290,1834878822944994384552496762939743083404336090304904021983269182956345276133963809380795290,1834878822944994384552496762939743083404336090304904021983269182956345276133963809380795290,1834878822944994384552496762939743083404336090304904021983269182956345276133963809380795290,1834878822944994384552496762939743083404336090304904021983269182956345276133963809380795290</t>
  </si>
  <si>
    <t>-5.137508422229467,-4.719010789515282,-4.611116611031833,-4.605763262798402,-4.496495662062637,-3.953531679588744,-3.755190385913676,-3.735418625850735,-3.4661122760204246,-3.334117321324416,-3.15845534119989,-2.930482779690384,-2.541287247430492,-2.4236231418666763,-2.257522690373417,-2.1913019705916232,-2.168720800051208,-2.1043311492896426,-2.0214909042142324,-1.9991720588470578,-1.8755832255761038,-1.7473951851625509,-1.5839372789990473,-1.547793429973745,-1.2848795493517375,-1.2382859175652372,-1.189297361734688,-1.1659287624668262,-1.0154988444519424,-0.9017029424186135,-0.7330452779497468,-0.7240594416222856,-0.6393632149229408,-0.48423388704099063,-0.48052882316473616,-0.4706788384069288,-0.4545612294053345,-0.3873531601121159,-0.10493091453326321,-0.06747176731249277,-0.040458209719176325,-0.03229279128818757,0.01613278373502014,0.02616173776488166,0.11579374249280813,0.12262573450745305,0.18164727540101028,0.21310879833020813,0.23394672325296031,0.24707806795718984,0.33241487328720287,0.39504347450404775,0.44870134003501605,0.5768232256303802,0.6077614830116809,0.6377042682417666,0.6394872767509711,0.6805178880551855,0.7260848864511452,0.7403152539121658,0.819479574304171,0.8224659587548039,0.8526715878393796,0.9639452659079257,0.9901366697135455,1.1082836231323818,1.1414848641288495,1.2090916082355858,1.2315068969368363,1.281902756435064,1.4090261040361562,1.417384222898039,1.4452311035618026,1.5080986830617906,1.524093572796932,1.6129257842839062,1.6144146878445733,1.7033047974235713,1.7586247101878634,1.818438918984228,1.865963928084193,1.8691427821619668,1.9122668669056606,1.9730781190608395,2.0417111075971905,2.079961876455526,2.190351653750313,2.2285161376088,2.2813694855849973,2.3285553033438986,2.3618167761259903,2.4133118508173683,2.43464440944819,2.438684248045149,2.4616017069002667,2.490528377105164,2.4990800295073994,2.50095465899415,2.5233529521474654,2.6157332210248163,2.7236577559202546,2.7264344197078114,2.7368577712482485,2.8311366762858343,2.900182031814978,2.9636885528971346,2.9715367326176456,2.984647289697314,3.0374906176543224,3.0451117549228996,3.0572273238813783,3.060469892275248,3.1427353725059453,3.1427353725059457,3.156901867944638,3.1975065740704873,3.22822485465216,3.232437363532995,3.2552971924813505,3.2714777666127834,3.2880718923963634,3.3286373257994954,3.328637325799496,3.3408608066937724,3.3491497747012575,3.3806499055872115,3.4159017038320663,3.418685579177918,3.430888357063999,3.434231624255667,3.4512434784129145,3.5119148676505594,3.512788591159129,3.524855454835046,3.536322179462967,3.5625195756965375,3.5674416701946328,3.613229837052617,3.613284185492315,3.613284185492317,3.6132841854923172,3.627037201615378,3.6735033747403842,3.683777336798507,3.6891197557467392,3.723255067018826,3.762262886980977,3.76778509871388,3.812541841852059,3.8202144421721456,3.841373294645222,3.8735479313230226,3.903344583958205,3.9094638182466106,3.918911739878493,3.9189117398784945,3.9294716108358605,3.9294716108358614,3.9452587716502854,3.948338886784824,3.9752892052622393,3.995130127487992,4.078791933457271,4.079334373277951,4.08154630099821,4.082909241732441,4.103105247132421,4.127066180806576,4.145398862280803,4.145427626980201,4.146517385400465,4.146672037701892,4.146672037701895,4.148957737640707,4.159605723362949,4.174125754926019,4.205245507650815,4.214936043653113,4.226851982204958,4.226851982204959,4.229793422879968,4.229793422879969,4.22979342287997,4.23497321200191</t>
  </si>
  <si>
    <t>0.09592008590698242,0.5021572113037109,1.3771297931671143,1.6739954948425293,1.8302416801452637,1.9708623886108398,2.4239723682403564,2.611466407775879,2.7989604473114014,2.9395811557769775,3.129336357116699,3.1918346881866455,3.379328727722168,3.473076820373535,3.8636887073516846,4.113680601119995,4.160554885864258,4.4574198722839355,4.660538196563721,4.973028898239136,5.066776752471924,5.207397222518921,5.316769123077393,5.613633632659912,5.754255533218384,5.80112886428833,6.113617897033691,6.160492658615112,6.254238605499268,6.754223585128784,7.441701650619507,7.691694498062134,7.738568067550659,8.082306146621704,8.285426378250122,8.582294464111328,8.676039457321167,8.722913980484009,8.879159212112427,9.660382270812988,9.801003456115723,10.00412106513977,10.285362482070923,10.394735097885132,10.535357236862183,10.69159984588623,11.035340309143066,11.629071474075317,12.03530740737915,12.082184791564941,12.12905478477478,12.42592167854309,12.47279405593872,12.72278618812561,13.113398790359497,13.800878286361694,14.050869464874268,14.16024112701416,14.597727537155151,14.707098722457886,14.800847053527832,15.097711563110352,15.191459894180298,15.300831317901611,15.488324642181396,15.894562721252441,17.160147190093994,17.253894329071045,17.410140991210938,17.7070050239563,18.28511333465576,18.644476890563965,19.62882089614868,20.066306352615356,20.800658464431763,21.39439058303833,21.488136768341064,21.831876039505005,22.722474098205566,22.87872052192688,23.363079071044922,23.81618881225586,24.378671169281006,24.972402811050415,25.363016366958618,25.816126823425293,27.191083669662476,29.112898588180542,30.128491640090942,30.37848424911499,30.76909613609314,31.9565589427948,32.440919399261475,34.28461194038391,34.53460431098938,35.518948554992676,35.90955996513367,36.70641016960144,37.33139109611511,40.86253094673157,41.75312805175781,43.987433195114136,45.01865100860596,45.20614504814148,46.873690366744995,48.920501708984375,53.67035388946533,53.92034435272217,58.92018795013428,63.18567967414856,64.34189462661743,64.38876700401306,67.06056094169617,71.15418100357056,76.01340365409851,81.35698509216309,89.90359282493591,90.24733233451843,92.0129017829895,93.85659503936768,94.99718403816223,99.34079837799072,103.80940747261047,106.04371237754822,107.18430185317993,108.99674582481384,110.8091893196106,111.43416953086853,120.21514463424683,121.24636125564575,122.41819953918457,123.79315710067749,133.3397331237793,135.26154780387878,137.3864815235138,143.4644157886505,146.4955711364746,148.65175437927246,151.27667117118835,157.1202392578125,163.49503874778748,173.916588306427,178.40082168579102,182.16633009910583,184.24438881874084,198.90018105506897,199.7439043521881,208.38425827026367,218.290198802948,237.0029058456421,242.2839915752411,255.7523181438446,265.40826630592346,271.7049448490143,286.3919851779938,297.9384980201721,331.92180824279785,347.84318494796753,362.2333586215973,363.7176878452301,366.9207124710083,384.99827122688293,451.93367624282837,479.6359329223633,503.80705094337463,507.15069699287415,507.83817529678345,508.68190026283264,521.962732553482,529.6812407970428,530.2749733924866,531.3218147754669,554.8367035388947,625.8344807624817,648.2087802886963,650.1149706840515,679.6765439510345,681.0202519893646,756.5491368770599,782.9389364719391,824.1438732147217,837.674699306488,863.173900604248,917.5940721035004</t>
  </si>
  <si>
    <t>1,8,26,32,35,38,47,51,55,58,62,63,67,69,77,82,83,89,93,99,101,104,106,112,115,116,122,123,125,135,149,154,155,162,166,172,174,175,178,194,197,201,207,209,212,215,222,234,242,243,244,250,251,256,264,278,283,285,294,296,298,304,306,308,312,320,346,348,351,357,369,376,396,405,420,432,434,441,459,462,472,481,493,505,513,522,550,589,610,615,623,647,657,694,699,719,727,743,756,827,845,890,911,915,949,991,1087,1092,1194,1281,1304,1305,1359,1443,1541,1649,1823,1830,1866,1904,1927,2016,2107,2152,2175,2212,2249,2262,2440,2461,2485,2513,2707,2746,2790,2913,2975,3019,3072,3190,3318,3528,3619,3696,3738,4035,4052,4227,4429,4807,4914,5187,5383,5511,5808,6041,6728,7050,7340,7370,7435,7801,9157,9719,10210,10278,10292,10309,10576,10732,10744,10765,11243,12682,13135,13174,13770,13797,15331,15866,16702,16976,17494,18597</t>
  </si>
  <si>
    <t>111001101001100000100111000011101010101001100100010001110111000011010100001001111110010100101011111101111010010101101100100100100111100110110100110010101110000101100011101101001100010000011001010010000100110110011001111101011000111101010110101011100111100111100100011011100000010101101000001110011010</t>
  </si>
  <si>
    <t>34:57.8</t>
  </si>
  <si>
    <t>51:22.0</t>
  </si>
  <si>
    <t>2.938219060219572,2.938219060219572,2.938219060219572,2.938219060219572,2.938219060219572,2.938219060219572,2.938219060219572,2.938219060219572,2.938219060219572,2.938219060219572,2.938219060219572,2.938219060219572,2.938219060219572,2.938219060219572,2.938219060219572,2.938219060219572,2.938219060219572,2.938219060219572,2.938219060219572,2.938219060219572,2.938219060219572,2.938219060219572,2.938219060219572,2.938219060219572,2.938219060219572,2.938219060219572,2.938219060219572,2.938219060219572,2.938219060219572,2.938219060219572</t>
  </si>
  <si>
    <t>1476565460410312604090865853397326978084831204422875806032255910985287664180848474942125206,1476565460410312604090865853397326978084831204422875806032255910985287664180848474942125206,1476565460410312604090865853397326978084831204422875806032255910985287664180848474942125206,1476565460410312604090865853397326978084831204422875806032255910985287664180848474942125206,1476565460410312604090865853397326978084831204422875806032255910985287664180848474942125206,1476565460410312604090865853397326978084831204422875806032255910985287664180848474942125206,1476565460410312604090865853397326978084831204422875806032255910985287664180848474942125206,1476565460410312604090865853397326978084831204422875806032255910985287664180848474942125206,1476565460410312604090865853397326978084831204422875806032255910985287664180848474942125206,1476565460410312604090865853397326978084831204422875806032255910985287664180848474942125206,1476565460410312604090865853397326978084831204422875806032255910985287664180848474942125206,1476565460410312604090865853397326978084831204422875806032255910985287664180848474942125206,1476565460410312604090865853397326978084831204422875806032255910985287664180848474942125206,1476565460410312604090865853397326978084831204422875806032255910985287664180848474942125206,1476565460410312604090865853397326978084831204422875806032255910985287664180848474942125206,1476565460410312604090865853397326978084831204422875806032255910985287664180848474942125206,1476565460410312604090865853397326978084831204422875806032255910985287664180848474942125206,1476565460410312604090865853397326978084831204422875806032255910985287664180848474942125206,1476565460410312604090865853397326978084831204422875806032255910985287664180848474942125206,1476565460410312604090865853397326978084831204422875806032255910985287664180848474942125206,1476565460410312604090865853397326978084831204422875806032255910985287664180848474942125206,1476565460410312604090865853397326978084831204422875806032255910985287664180848474942125206,1476565460410312604090865853397326978084831204422875806032255910985287664180848474942125206,1476565460410312604090865853397326978084831204422875806032255910985287664180848474942125206,1476565460410312604090865853397326978084831204422875806032255910985287664180848474942125206,1476565460410312604090865853397326978084831204422875806032255910985287664180848474942125206,1476565460410312604090865853397326978084831204422875806032255910985287664180848474942125206,1476565460410312604090865853397326978084831204422875806032255910985287664180848474942125206,1476565460410312604090865853397326978084831204422875806032255910985287664180848474942125206,1476565460410312604090865853397326978084831204422875806032255910985287664180848474942125206</t>
  </si>
  <si>
    <t>-7.308831262410458,-6.249285141480167,-5.733603041712584,-5.0923932359439155,-5.071233402579561,-5.003336274706569,-4.919787505455163,-4.524722009236389,-4.436266211793019,-4.24828832502853,-4.137095091445608,-4.081658901772095,-4.024575133325205,-3.819831326766594,-3.737437928421896,-3.7311989416229014,-3.567635766297649,-3.414206294989602,-3.153772792101084,-3.0672506495127703,-2.882739594284319,-2.777319851793683,-2.7500437014018373,-2.733707916021309,-2.6130430542541125,-2.4989089574793186,-2.432449119157483,-2.3215765382811604,-2.2159989590158706,-2.1847034082437875,-2.1527662107079357,-2.1363967321772677,-2.007035788294926,-1.9020178417521922,-1.7532687645852845,-1.708579788908,-1.5322476065817467,-1.4960801068328087,-1.460471836123026,-1.378119852966896,-1.3238292252562422,-1.2292747376778608,-1.1889782920930412,-1.0100966752284197,-0.9473080580680666,-0.910946881913248,-0.8496686189231231,-0.8473218621728672,-0.8216239443158126,-0.8074804859989637,-0.7854075377693355,-0.7038163874002926,-0.6483989786146863,-0.4822265614565896,-0.3936766900892237,-0.25993065763590817,-0.23227596581528248,-0.09859043432110015,0.013665807206833983,0.03597862182154877,0.12566195855773768,0.1750560644212069,0.18809230678172212,0.30195880475781484,0.3183917500077579,0.34914609186852597,0.44801237798223137,0.4564279326030196,0.5114239993088292,0.5545851574828357,0.6189383397906121,0.6318390168001808,0.7042696699425997,0.7864102294722874,0.8307406067695263,0.8864920229372479,0.9260412568847695,0.9426030051780002,0.9701414210852142,0.9820338614114115,1.0235378410910692,1.118912342685681,1.1676907362576658,1.2060949388045852,1.2671336545627432,1.2854253597131609,1.3151310322250105,1.4016610982730995,1.4333937272984878,1.4428070252146077,1.4488623930010232,1.5644500653258115,1.6480584430535967,1.6883990903840198,1.7285771624059578,1.736048489412392,1.8074008705240998,1.823504026138864,1.904380472852555,1.9204444663750337,1.968111344060628,2.0006109175925415,2.0047654090229297,2.016017720124273,2.0160177201242733,2.0539517258295414,2.062405985911935,2.141019909897869,2.1694364846529304,2.1746228239896332,2.256555208121063,2.281151699659457,2.317174396591855,2.4007372031310146,2.404090339075364,2.417520434754966,2.446917992650835,2.4585977371550585,2.547096891723995,2.547096891723997,2.570182667506875,2.6096722355132886,2.6190336013307327,2.6736795014474533,2.682184002644043,2.687402515438026,2.749880069340609,2.750581211596994,2.7536803785834723,2.7613891811344717,2.796390926431607,2.8169148236029375,2.829639795862032,2.833906971157841,2.8514766826905893,2.854651391917614,2.8610936220505057,2.861093622050506,2.877228776604846,2.877228776604848,2.901129380827426,2.9054704382997056,2.9382190602195712,2.938219060219572</t>
  </si>
  <si>
    <t>0.09700250625610352,0.6907341480255127,0.8938515186309814,2.018817663192749,2.7075421810150146,2.8637876510620117,3.004409074783325,3.3950212001800537,3.457519769668579,3.691887617111206,3.9887521266937256,4.144997596740723,4.332491636276245,4.832475423812866,4.879350423812866,4.926222324371338,4.973097562789917,5.223089694976807,5.332460880279541,5.613701581954956,5.67620062828064,5.863693714141846,6.332429885864258,6.488674163818359,6.629295349121094,6.769916296005249,7.11365532875061,7.410520315170288,7.504268407821655,7.832383155822754,7.941753625869751,8.082375288009644,8.176121950149536,8.379239559173584,9.113592863082886,9.754196882247925,10.347929239273071,10.644794940948486,10.691668510437012,11.347898006439209,11.535392045974731,11.691641807556152,12.222870588302612,12.269744396209717,12.379114627838135,12.722854137420654,13.457206964492798,13.800945043563843,14.097810506820679,14.441551208496094,14.55092191696167,14.644669771194458,14.84778881072998,15.238400220870972,15.488392353057861,15.879004716873169,16.363365650177002,16.519609928131104,16.56648325920105,16.910223960876465,17.566452741622925,17.910191535949707,18.613293886184692,19.28514862060547,20.081998109817505,20.425737619400024,20.972596645355225,21.222588300704956,21.566327810287476,21.660075187683105,21.70694875717163,23.925627946853638,24.30061650276184,24.597483158111572,25.42558217048645,26.222431182861328,27.1599018573761,27.40989398956299,27.909879446029663,28.003626346588135,28.34736442565918,28.394237995147705,31.01915669441223,34.11280918121338,38.64391827583313,41.51882815361023,42.315677642822266,44.58123230934143,45.97181272506714,47.7373833656311,51.73725771903992,55.518388509750366,60.33073806762695,63.768131494522095,68.00237393379211,69.81481671333313,70.45542216300964,74.14280557632446,74.34592413902283,75.37714290618896,75.4708890914917,77.45520186424255,80.58010411262512,81.47070217132568,82.34567356109619,84.36123609542847,97.52865242958069,98.79423880577087,99.63796138763428,102.34100151062012,102.4816222190857,115.48121547698975,116.44993495941162,119.98107528686523,133.02754068374634,146.3864974975586,149.27703189849854,159.01110219955444,171.51071071624756,173.2762806415558,175.74495339393616,189.0414116382599,192.21318745613098,201.05666065216064,202.6347370147705,225.49339628219604,233.68063974380493,237.94613122940063,355.391184091568,410.10822081565857,464.6533889770508,474.5593285560608,500.93350291252136,510.79256796836853,512.5112640857697,514.4330797195435,524.0890262126923,524.8390038013458,543.6352903842926,690.7088100910187,691.2712926864624,832.6887390613556,859.2347812652588,952.3595087528229</t>
  </si>
  <si>
    <t>1,12,16,39,53,56,59,67,68,73,79,82,86,96,97,98,99,104,106,112,113,117,127,130,133,136,143,149,151,158,160,163,165,169,184,197,209,215,216,229,233,236,247,248,250,257,272,279,285,292,294,296,300,308,313,321,331,334,335,342,355,362,376,390,406,413,424,429,436,438,439,484,492,498,515,531,550,555,565,567,574,575,628,691,783,841,857,903,932,968,1049,1126,1224,1294,1380,1417,1430,1505,1509,1530,1532,1573,1636,1654,1672,1713,1981,2007,2024,2079,2082,2346,2366,2438,2702,2974,3033,3229,3483,3519,3569,3838,3903,4082,4114,4580,4747,4834,7225,8338,9446,9647,10183,10383,10418,10457,10654,10669,11050,14039,14050,16926,17469,19361</t>
  </si>
  <si>
    <t>101110011001000001101001001011111111010011100001011111000000011111011101000001001011101010001010001111001110010000001000110101101010011101111110111001000011001010111110101110000001010101100110011000010110010000011000010110010110100110001011101111001110101100111101000001111100110110001011010010010110</t>
  </si>
  <si>
    <t>29:11.2</t>
  </si>
  <si>
    <t>45:35.7</t>
  </si>
  <si>
    <t>2.990813233989143,2.990813233989143,2.990813233989143,2.990813233989143,2.990813233989143,2.990813233989143,2.990813233989143,2.990813233989143,2.990813233989143,2.990813233989143,2.990813233989143,2.990813233989143,2.990813233989143,2.990813233989143,2.990813233989143,2.990813233989143,2.990813233989143,2.990813233989143,2.990813233989143,2.990813233989143,2.990813233989143,2.990813233989143,2.990813233989143,2.990813233989143,2.990813233989143,2.990813233989143,2.990813233989143,2.990813233989143,2.990813233989143,2.990813233989143</t>
  </si>
  <si>
    <t>464005755655436312846243048341524630240305515018475661921635560181591844468603031160748347,464005755655436312846243048341524630240305515018475661921635560181591844468603031160748347,464005755655436312846243048341524630240305515018475661921635560181591844468603031160748347,464005755655436312846243048341524630240305515018475661921635560181591844468603031160748347,464005755655436312846243048341524630240305515018475661921635560181591844468603031160748347,464005755655436312846243048341524630240305515018475661921635560181591844468603031160748347,464005755655436312846243048341524630240305515018475661921635560181591844468603031160748347,464005755655436312846243048341524630240305515018475661921635560181591844468603031160748347,464005755655436312846243048341524630240305515018475661921635560181591844468603031160748347,464005755655436312846243048341524630240305515018475661921635560181591844468603031160748347,464005755655436312846243048341524630240305515018475661921635560181591844468603031160748347,464005755655436312846243048341524630240305515018475661921635560181591844468603031160748347,464005755655436312846243048341524630240305515018475661921635560181591844468603031160748347,464005755655436312846243048341524630240305515018475661921635560181591844468603031160748347,464005755655436312846243048341524630240305515018475661921635560181591844468603031160748347,464005755655436312846243048341524630240305515018475661921635560181591844468603031160748347,464005755655436312846243048341524630240305515018475661921635560181591844468603031160748347,464005755655436312846243048341524630240305515018475661921635560181591844468603031160748347,464005755655436312846243048341524630240305515018475661921635560181591844468603031160748347,464005755655436312846243048341524630240305515018475661921635560181591844468603031160748347,464005755655436312846243048341524630240305515018475661921635560181591844468603031160748347,464005755655436312846243048341524630240305515018475661921635560181591844468603031160748347,464005755655436312846243048341524630240305515018475661921635560181591844468603031160748347,464005755655436312846243048341524630240305515018475661921635560181591844468603031160748347,464005755655436312846243048341524630240305515018475661921635560181591844468603031160748347,464005755655436312846243048341524630240305515018475661921635560181591844468603031160748347,464005755655436312846243048341524630240305515018475661921635560181591844468603031160748347,464005755655436312846243048341524630240305515018475661921635560181591844468603031160748347,464005755655436312846243048341524630240305515018475661921635560181591844468603031160748347,464005755655436312846243048341524630240305515018475661921635560181591844468603031160748347</t>
  </si>
  <si>
    <t>-6.888800872616687,-6.205680648406147,-6.172243861156473,-5.712190677092701,-5.247568248535694,-5.088291021173989,-5.046140171451025,-4.979304465069546,-4.727217451321891,-4.703417514638381,-4.598802866367793,-4.577789793240686,-4.520709412067447,-4.422026641072519,-4.289507068533757,-3.95311386104172,-3.8418037405972916,-3.7669996750040426,-3.625560660082299,-3.3168169397625773,-3.3005572081952232,-3.2002998268978486,-3.1841725778746435,-3.1420719446004823,-3.0542095788998567,-3.048004137610036,-2.9395646670582565,-2.9089139726644437,-2.8136056356253603,-2.797451221393536,-2.7344856855675848,-2.6549042972284798,-2.591939111109659,-2.5881244563402652,-2.521859736668536,-2.435910708436954,-2.4243179012787075,-2.383909091340412,-2.3802584376040867,-2.237840519456583,-2.2269342281516535,-2.0842632864973734,-2.0561642881503777,-2.040061209164864,-2.03944867038252,-2.031207107389148,-1.9464706472411917,-1.8048695143821316,-1.788863006548779,-1.6689779349843734,-1.660521062436303,-1.6450316728206058,-1.607769173116766,-1.5560629603681244,-1.410557949072373,-1.3524489427347528,-1.2354216697184324,-1.2269595277231655,-1.205311065278663,-1.157584119631867,-1.1546180584737185,-1.1325732370317492,-1.0686716664104061,-0.9901295431768411,-0.9386762148608687,-0.9271015062843593,-0.8427614387592677,-0.745867375233831,-0.7353510737355214,-0.6162724134208559,-0.5899785224299633,-0.48462502129673257,-0.41734139147079075,-0.41170320591273446,-0.3900204076289835,-0.28959176771171136,-0.2450214490822337,-0.12294979260723324,-0.04055962828601736,-0.010101955573318055,-0.0059956747242728425,0.046742007438125635,0.060998056496859535,0.10158744830791046,0.1300292297847025,0.2939406780030283,0.32240374808489153,0.40732518299628123,0.5404565722156591,0.5434373015664907,0.6620616945909981,0.7405921491196649,0.755726883037082,0.7831740831514992,0.8085602661582335,0.8170618645231897,0.8966760913814384,0.9566595672296682,1.0655355536913753,1.1864031718750028,1.2386595186206262,1.2427531032826198,1.4177908862948754,1.4228089431479232,1.5029428221418235,1.5403910990982959,1.5416736087990628,1.5424954689038735,1.5591741676586701,1.573901188721166,1.5853994768600843,1.5899786980768305,1.6395282699362717,1.644958285963565,1.7134619685983237,1.7348684242665895,1.7736651881457937,1.7859926145481229,1.8424787424069684,1.8698762781080724,1.8885169413549556,1.8933317916910244,1.9262813911670251,1.960323078247123,1.9727661598593549,1.983836378754526,2.008107441028761,2.025923492515627,2.0414512926796484,2.0462038939562546,2.0516255229771185,2.0687292031976203,2.135651171165633,2.1686562557407782,2.1851342677690613,2.2320802300654274,2.274614994624073,2.284401730974013,2.302269327552687,2.357210937530906,2.375435742662785,2.4031128322880564,2.4117708257498953,2.4244013828004984,2.4489324440973776,2.45902328487774,2.5012943662792044,2.506305935226966,2.551036226922317,2.6392783934413306,2.661136622625802,2.7159891657160444,2.7395199819597744,2.7496497350589038,2.7535408984179934,2.7921011430258615,2.7957793596697678,2.8524122218784522,2.8545764494148815,2.87269780985105,2.8726978098510503,2.883476978398882,2.8854989336721952,2.890745422895906,2.8907454228959084,2.909175493119775,2.909175493119777,2.9091754931197786,2.912555096820751,2.916138961440853,2.9165959643858397,2.917972599749747,2.917972599749748,2.9229785565706203,2.9566456868021085,2.9662927239386274,2.9908132339891407,2.990813233989143</t>
  </si>
  <si>
    <t>0.09701895713806152,0.5501284599304199,0.7063744068145752,1.6438448429107666,1.7844655513763428,2.7219364643096924,2.7688100337982178,3.020045757293701,3.0669186115264893,3.457531452178955,3.5512783527374268,3.801271438598633,3.848144054412842,3.910642623901367,4.098142862319946,4.145009994506836,4.488749027252197,4.988734006881714,5.035606861114502,5.19185209274292,5.488718032836914,5.5355916023254395,5.6293394565582275,5.676212549209595,5.785583019256592,5.9887025356292725,6.660556316375732,6.973047494888306,7.113666772842407,7.1605401039123535,7.5042805671691895,7.84801983833313,8.004265069961548,8.238632202148438,8.44175124168396,8.582371950149536,8.92611026763916,9.129229545593262,9.379220962524414,9.582340240478516,10.207320213317871,10.691679954528809,10.738554954528809,11.535404205322266,11.722898721694946,11.97288990020752,12.019763469696045,12.066636800765991,12.66036868095398,13.004108428955078,13.207226037979126,13.457219362258911,13.597838640213013,13.941577911376953,14.97279667854309,15.722773313522339,15.816519498825073,15.863393068313599,16.25400686264038,16.31650400161743,16.45712447166443,16.660243272781372,16.800864458084106,17.00398278236389,17.207102060317993,17.597718000411987,17.691460609436035,18.144572496414185,18.33206534385681,18.925798177719116,19.6132755279541,19.863268852233887,20.113260746002197,20.456998586654663,20.800739288330078,21.597593069076538,21.988200664520264,22.23819327354431,23.01942014694214,23.816269636154175,24.956857919692993,25.441219091415405,26.222443103790283,26.425563097000122,27.4099063873291,27.456780433654785,28.206756114959717,29.769208431243896,30.644185066223145,30.737929105758667,31.47227907180786,31.581650733947754,32.362876892089844,32.472248554229736,32.61286926269531,32.90973520278931,33.20660066604614,33.30034685134888,34.87842273712158,37.51896524429321,39.14391326904297,41.26884746551514,43.61252403259277,45.1905996799469,46.12888836860657,47.172931432724,48.80053687095642,51.925437211990356,60.112680435180664,61.003278732299805,61.097026109695435,62.09699368476868,62.23761487007141,65.26877021789551,69.78425407409668,70.51860451698303,73.81537675857544,79.26833176612854,84.08068013191223,87.98680853843689,89.7523787021637,92.01793146133423,95.8771858215332,98.1271162033081,99.2208309173584,102.37698316574097,103.26758027076721,109.90799736976624,113.86099767684937,116.82965564727783,117.37651205062866,118.75146961212158,122.15761375427246,123.68881583213806,136.25092148780823,139.84455919265747,160.20329689979553,163.70318698883057,164.76565384864807,170.06236386299133,192.81165051460266,195.23345136642456,198.51459765434265,200.96764516830444,209.62362456321716,211.71730828285217,214.68596529960632,223.8575530052185,234.57596826553345,247.73180675506592,248.60677933692932,268.1686656475067,278.6214635372162,295.62093210220337,314.51096510887146,318.3702189922333,338.24459862709045,338.6977083683014,349.9004807472229,370.85295033454895,408.0392858982086,420.83576107025146,459.59350299835205,471.4056327342987,488.9363350868225,495.7798697948456,550.5281553268433,558.0591704845428,648.7233173847198,687.1596121788025,688.753312587738,690.0188982486725,699.5342257022858,714.9712417125702,718.8773698806763,797.4686586856842,910.2932515144348,922.0741312503815</t>
  </si>
  <si>
    <t>1,9,12,31,34,53,54,59,60,68,70,75,76,77,81,82,89,99,100,103,109,110,112,113,115,119,133,139,142,143,150,157,160,165,169,172,179,183,188,192,205,215,216,232,236,241,242,243,255,262,266,271,274,281,302,317,319,320,328,329,332,336,339,343,347,355,357,366,370,382,396,401,406,413,420,436,444,449,465,481,504,514,530,534,554,555,570,602,620,622,637,639,655,657,660,666,672,674,706,761,794,837,885,917,936,957,990,1054,1221,1239,1241,1261,1264,1326,1418,1433,1500,1611,1709,1788,1824,1870,1948,1994,2016,2080,2098,2233,2313,2373,2384,2412,2481,2512,2766,2838,3252,3323,3344,3451,3915,3964,4031,4081,4257,4299,4360,4546,4763,5032,5050,5447,5660,6006,6389,6467,6870,6879,7107,7532,8286,8546,9332,9573,9930,10069,11183,11336,13181,13962,13995,14021,14215,14529,14609,16204,18498,18737</t>
  </si>
  <si>
    <t>001110100101000000011010001010001001010101100101000010111010101111111111101110110010011100100000010110001111000101000011001000010111100111001010001100000001000101011111111001010101001110111100011011111110110111101100110010000111011000101101111110100001100001000010011101000011000100011111100100111011</t>
  </si>
  <si>
    <t>57:10.4</t>
  </si>
  <si>
    <t>13:34.9</t>
  </si>
  <si>
    <t>3.0368255182656263,3.0368255182656263,3.0368255182656263,3.0368255182656263,3.0368255182656263,3.0368255182656263,3.0368255182656263,3.0368255182656263,3.0368255182656263,3.0368255182656263,3.0368255182656263,3.0368255182656263,3.0368255182656263,3.0368255182656263,3.0368255182656263,3.0368255182656263,3.0368255182656263,3.0368255182656263,3.0368255182656263,3.0368255182656263,3.0368255182656263,3.0368255182656263,3.0368255182656263,3.0368255182656263,3.0368255182656263,3.0368255182656263,3.0368255182656263,3.0368255182656263,3.0368255182656263,3.0368255182656263</t>
  </si>
  <si>
    <t>732770894997104914622289600683161177398663908633563844198169672935261221053526332052246715,732770894997104914622289600683161177398663908633563844198169672935261221053526332052246715,732770894997104914622289600683161177398663908633563844198169672935261221053526332052246715,732770894997104914622289600683161177398663908633563844198169672935261221053526332052246715,732770894997104914622289600683161177398663908633563844198169672935261221053526332052246715,732770894997104914622289600683161177398663908633563844198169672935261221053526332052246715,732770894997104914622289600683161177398663908633563844198169672935261221053526332052246715,732770894997104914622289600683161177398663908633563844198169672935261221053526332052246715,732770894997104914622289600683161177398663908633563844198169672935261221053526332052246715,732770894997104914622289600683161177398663908633563844198169672935261221053526332052246715,732770894997104914622289600683161177398663908633563844198169672935261221053526332052246715,732770894997104914622289600683161177398663908633563844198169672935261221053526332052246715,732770894997104914622289600683161177398663908633563844198169672935261221053526332052246715,732770894997104914622289600683161177398663908633563844198169672935261221053526332052246715,732770894997104914622289600683161177398663908633563844198169672935261221053526332052246715,732770894997104914622289600683161177398663908633563844198169672935261221053526332052246715,732770894997104914622289600683161177398663908633563844198169672935261221053526332052246715,732770894997104914622289600683161177398663908633563844198169672935261221053526332052246715,732770894997104914622289600683161177398663908633563844198169672935261221053526332052246715,732770894997104914622289600683161177398663908633563844198169672935261221053526332052246715,732770894997104914622289600683161177398663908633563844198169672935261221053526332052246715,732770894997104914622289600683161177398663908633563844198169672935261221053526332052246715,732770894997104914622289600683161177398663908633563844198169672935261221053526332052246715,732770894997104914622289600683161177398663908633563844198169672935261221053526332052246715,732770894997104914622289600683161177398663908633563844198169672935261221053526332052246715,732770894997104914622289600683161177398663908633563844198169672935261221053526332052246715,732770894997104914622289600683161177398663908633563844198169672935261221053526332052246715,732770894997104914622289600683161177398663908633563844198169672935261221053526332052246715,732770894997104914622289600683161177398663908633563844198169672935261221053526332052246715,732770894997104914622289600683161177398663908633563844198169672935261221053526332052246715</t>
  </si>
  <si>
    <t>-6.617852085385458,-6.3558135267201505,-6.132493405996692,-5.80683029906705,-4.685393480963817,-4.621983195376628,-3.746473443496119,-3.605757405415608,-3.3913124349319674,-3.3659851702116024,-3.113244893935017,-2.9871730088792616,-2.9706261847444404,-2.9027891569254116,-2.863387388402625,-2.69194506771341,-2.400273735058567,-2.350847291997697,-2.3316595491555123,-2.2385942927983864,-2.1701232687615457,-2.1354964186652436,-2.078301468875532,-2.068342661973856,-1.9967284844824105,-1.971834551724007,-1.9383745549759996,-1.8787757841626531,-1.8021256865661017,-1.6376960389619142,-1.524629015353752,-1.4761461184134177,-1.4481382221466632,-1.4214251424316926,-1.4185180337850571,-1.2998692941393433,-1.277709892961668,-1.1798356276644166,-1.0548838383512826,-1.0061887785700872,-0.896983319732222,-0.8266638633962398,-0.799349035540585,-0.6836383275613335,-0.6829957548042132,-0.613790931347835,-0.5661394644361935,-0.5367063254359534,-0.4626631852042178,-0.4345762367660162,-0.2495398274623215,-0.13518055230269455,-0.11503858444172939,-0.11237892710364067,-0.10584921844801154,-0.09314769828854993,-0.024424669169005833,0.06988223543387313,0.11927692398259532,0.15343527372757623,0.21696461552704702,0.25548691775768306,0.2880370721558649,0.30013178721795514,0.36059403942309753,0.44619922576938553,0.5979038592465292,0.628146716980557,0.6549690842044286,0.6765427885286354,0.8066405987594701,0.8358794562493148,0.8586617998575363,0.9043877662147805,0.926975411451616,0.977186477338258,1.0345701771111946,1.1388126825837692,1.187988057126505,1.2094949016985064,1.258582048744645,1.2627443918677508,1.2628330169336959,1.3292801433893695,1.3719920067177465,1.374767289569114,1.4523864146665668,1.4692298170460687,1.4738424952834734,1.47773888666006,1.4890255926295375,1.5068103587108164,1.5301792295400083,1.5760211210715638,1.5962796908847139,1.596279690884714,1.596542063155443,1.6569554075884974,1.6828725653892163,1.7082021501727276,1.7201782617770984,1.7495443723062523,1.7943276727911668,1.8495698810559658,1.8517219386085642,1.8517219386085646,1.9054735092102926,1.9410618945991236,1.9477919958233798,1.971862309313458,2.0006084431990403,2.0634545701837106,2.0969797715799046,2.1041998937713466,2.124617368272943,2.1329281610899975,2.139629877054403,2.1494643291231066,2.173963388289763,2.1820324806613463,2.195446665927955,2.2081473492150017,2.25743434200695,2.2616254385810186,2.2701290155064497,2.3100889183048925,2.3236131147026424,2.3838780159405566,2.4201416600301355,2.42208132856404,2.4354511872951043,2.4536012145239887,2.4637989458111704,2.5272320211716717,2.543796555572534,2.559247749739997,2.5736882996184454,2.573688299618446,2.5830071259968044,2.596589642405317,2.598465450701552,2.6215858150508504,2.676687166462552,2.721258369389401,2.8185302737385363,2.8388931645443716,2.8478888528758035,2.858731092124998,2.8841284610985096,2.919748063472696,2.9324036215763507,3.0083411528554236,3.0083411528554254,3.0345475214242423,3.0368255182656263</t>
  </si>
  <si>
    <t>0.09717249870300293,1.0502686500549316,1.0971410274505615,1.4877545833587646,1.690873622894287,3.2077090740203857,3.301457166671753,3.8483142852783203,3.988935708999634,4.192054510116577,4.238927841186523,4.738912105560303,5.176398754119873,5.285769701004028,5.660757541656494,5.770129919052124,6.004497528076172,6.426358699798584,6.535730600357056,6.770098686218262,7.113837718963623,7.316955804824829,7.363829851150513,7.520075082778931,7.6138222217559814,7.723193883895874,7.863813161849976,8.004433631896973,8.395048379898071,8.488794326782227,9.08252501487732,9.12939977645874,9.520010709762573,9.613758325576782,9.7700035572052,10.05124568939209,10.098121643066406,10.441858530044556,10.582478523254395,11.223084211349487,11.316831111907959,11.769940614700317,11.910562515258789,11.957435131072998,13.01990294456482,13.754255056381226,13.801128387451172,14.144866704940796,14.238614797592163,14.62922716140747,15.066713094711304,15.363579511642456,15.801065921783447,15.98855972290039,16.535417795181274,16.67603826522827,17.222896337509155,17.26976990699768,17.72287940979004,18.25411319732666,18.597853422164917,19.05096411705017,19.300955295562744,19.691569089889526,19.832189559936523,20.082181215286255,21.37901520729065,22.207114219665527,22.707099676132202,24.47266936302185,25.64450764656067,26.58197832107544,27.566322326660156,27.800688982009888,28.25379991531372,28.394420623779297,28.48816752433777,32.94115328788757,36.4097945690155,36.753533124923706,38.42535614967346,50.70622229576111,53.456135511398315,54.20611310005188,56.659159898757935,60.0809280872345,61.89337110519409,62.3308584690094,63.64331769943237,63.78393793106079,64.92452931404114,65.95574522018433,67.23695516586304,69.48688387870789,71.93993282318115,75.11170768737793,75.36170077323914,76.43979120254517,78.56472444534302,81.31463837623596,84.1270501613617,84.81452870368958,89.7206244468689,101.54837989807129,113.26676511764526,115.70418739318848,126.07886171340942,136.156672000885,142.14085936546326,143.39082026481628,149.57812571525574,149.85936784744263,151.98430013656616,167.54631423950195,170.03980708122253,171.68038177490234,172.69598174095154,191.25789284706116,194.44529390335083,200.27323532104492,200.38260793685913,201.46069860458374,202.4450433254242,202.58566308021545,202.7419078350067,203.17939448356628,206.9605269432068,211.17914414405823,234.94402480125427,250.70915603637695,257.7245626449585,259.3963837623596,261.5056941509247,273.6146900653839,282.50503611564636,287.1611406803131,293.348445892334,314.06654810905457,326.70677638053894,389.9079234600067,394.8296434879303,418.95388865470886,425.84429693222046,456.9683220386505,477.623925447464,478.9051356315613,481.3894326686859,489.70167231559753,506.4823970794678,506.873010635376,526.4348981380463,732.8503093719482,734.0690197944641,746.8186211585999,972.4391071796417</t>
  </si>
  <si>
    <t>1,19,20,28,32,63,65,76,79,83,84,94,103,105,113,115,120,129,131,136,143,147,148,151,153,155,158,161,169,171,183,184,192,194,197,203,204,211,214,227,229,238,241,242,264,279,280,287,289,297,306,312,321,325,336,339,350,351,360,371,378,387,392,400,403,408,434,451,461,497,521,540,560,565,574,577,579,670,740,747,781,1031,1087,1102,1152,1222,1259,1268,1295,1298,1321,1342,1368,1414,1464,1529,1534,1556,1599,1655,1712,1726,1826,2066,2303,2353,2563,2768,2890,2916,3041,3047,3090,3408,3458,3491,3512,3888,3953,4071,4073,4095,4115,4118,4121,4130,4207,4294,4775,5096,5238,5272,5315,5560,5741,5836,5962,6382,6639,7924,8024,8514,8653,9285,9705,9731,9782,9951,10292,10300,10697,14889,14914,15173,19762</t>
  </si>
  <si>
    <t>010111000001011011100000100111000110101101100110100100011001111101011100011000100111000010001101001100010101100011101001000000001011110111110110001100100101101000011010111111010100100000110110010011010101011001101110110001111111010001011101010010111111100001110010011000011001100011101001000010111011</t>
  </si>
  <si>
    <t>45:37.4</t>
  </si>
  <si>
    <t>02:01.9</t>
  </si>
  <si>
    <t>3.0702378720575307,3.0702378720575307,3.0702378720575307,3.0702378720575307,3.0702378720575307,3.0702378720575307,3.0702378720575307,3.0702378720575307,3.0702378720575307,3.0702378720575307,3.0702378720575307,3.0702378720575307,3.0702378720575307,3.0702378720575307,3.0702378720575307,3.0702378720575307,3.0702378720575307,3.0702378720575307,3.0702378720575307,3.0702378720575307,3.0702378720575307,3.0702378720575307,3.0702378720575307,3.0702378720575307,3.0702378720575307,3.0702378720575307,3.0702378720575307,3.0702378720575307,3.0702378720575307,3.0702378720575307</t>
  </si>
  <si>
    <t>177823987755818767917615482764075572807010355018702671047701167282619431649155883516175283,177823987755818767917615482764075572807010355018702671047701167282619431649155883516175283,177823987755818767917615482764075572807010355018702671047701167282619431649155883516175283,177823987755818767917615482764075572807010355018702671047701167282619431649155883516175283,177823987755818767917615482764075572807010355018702671047701167282619431649155883516175283,177823987755818767917615482764075572807010355018702671047701167282619431649155883516175283,177823987755818767917615482764075572807010355018702671047701167282619431649155883516175283,177823987755818767917615482764075572807010355018702671047701167282619431649155883516175283,177823987755818767917615482764075572807010355018702671047701167282619431649155883516175283,177823987755818767917615482764075572807010355018702671047701167282619431649155883516175283,177823987755818767917615482764075572807010355018702671047701167282619431649155883516175283,177823987755818767917615482764075572807010355018702671047701167282619431649155883516175283,177823987755818767917615482764075572807010355018702671047701167282619431649155883516175283,177823987755818767917615482764075572807010355018702671047701167282619431649155883516175283,177823987755818767917615482764075572807010355018702671047701167282619431649155883516175283,177823987755818767917615482764075572807010355018702671047701167282619431649155883516175283,177823987755818767917615482764075572807010355018702671047701167282619431649155883516175283,177823987755818767917615482764075572807010355018702671047701167282619431649155883516175283,177823987755818767917615482764075572807010355018702671047701167282619431649155883516175283,177823987755818767917615482764075572807010355018702671047701167282619431649155883516175283,177823987755818767917615482764075572807010355018702671047701167282619431649155883516175283,177823987755818767917615482764075572807010355018702671047701167282619431649155883516175283,177823987755818767917615482764075572807010355018702671047701167282619431649155883516175283,177823987755818767917615482764075572807010355018702671047701167282619431649155883516175283,177823987755818767917615482764075572807010355018702671047701167282619431649155883516175283,177823987755818767917615482764075572807010355018702671047701167282619431649155883516175283,177823987755818767917615482764075572807010355018702671047701167282619431649155883516175283,177823987755818767917615482764075572807010355018702671047701167282619431649155883516175283,177823987755818767917615482764075572807010355018702671047701167282619431649155883516175283,177823987755818767917615482764075572807010355018702671047701167282619431649155883516175283</t>
  </si>
  <si>
    <t>-6.206645672305976,-5.973916763514985,-5.771087763553359,-5.607101161720018,-5.012765428504846,-4.7586388836612965,-4.662419441743674,-4.659387334088471,-4.591038259522693,-4.307902069286334,-4.1789537769409755,-4.1608771925115144,-4.037564295942277,-3.9821964880300826,-3.790581848136048,-3.6643906270859543,-3.604566377417498,-3.5854411550914587,-3.5410151684024154,-3.420597068611304,-3.2790940676620677,-3.172582434856109,-3.092302096591138,-3.092214068260143,-3.034479031782426,-2.9746300542903215,-2.9732720402253463,-2.9703566935427,-2.719217601179869,-2.7149386291068067,-2.6345706968431895,-2.613426698352639,-2.5685452107205275,-2.5363164657205095,-2.4542735198439503,-2.408637253931256,-2.2554035836622717,-2.238265396224293,-2.1834453664380487,-2.139067994671563,-2.0857743160064897,-2.057042037882731,-1.9701559833402906,-1.9476144189080198,-1.6988364529399829,-1.6888652644062694,-1.6567630923882055,-1.6205848014845468,-1.5907816153217158,-1.56361640350611,-1.4849429799472704,-1.3765674190606334,-1.1913665990824538,-1.0852516450995424,-0.9067136412280447,-0.8478502903804146,-0.8415524651076832,-0.6748407767173942,-0.6746106071612469,-0.6027384950998331,-0.5867697091271084,-0.5427249125102961,-0.47188264740267144,-0.3952200137255056,-0.38904929219588047,-0.12610360747847174,-0.11014847779848289,-0.029756114380798976,-0.0011004808074332462,0.018660144952946257,0.05087945289353708,0.07708633654934921,0.0806149227376115,0.09254042210100445,0.13808052520550207,0.14798450355634435,0.2804921184588868,0.34542416876309173,0.3772633532887767,0.4050830958373065,0.4208785739904143,0.45145926159637323,0.4973495049465511,0.5524045035052279,0.6352300483812876,0.7372091177950406,0.8953147569453117,0.9003217439865445,0.9181271292133857,0.9223580914891818,0.9456693058046065,1.0023132782086372,1.0586011953412768,1.0918556798729184,1.1285691002164406,1.1866231877163949,1.2263962924920522,1.2715894084234471,1.3834985345322377,1.3908884450585484,1.4167211878522514,1.5039779347220508,1.5537556625557967,1.5841502625019928,1.6108707729487715,1.6238565796566051,1.6477950911339918,1.6901926227531248,1.7288135471671717,1.7574292130380897,1.7707842101365208,1.838317055057729,1.888934626524225,1.9077135754676295,1.9404716773409931,1.9916421951213341,2.0185699728836406,2.0270744977265704,2.0519255878381384,2.0576177550911705,2.112938732981856,2.163993268634585,2.2139048640688372,2.240460364669546,2.277695226883179,2.283473985648603,2.295571596575705,2.428319398060322,2.463459762708809,2.4672609089563795,2.4907406431876655,2.5401639788312846,2.5408618461378634,2.552765238894612,2.5885459570586975,2.629526533075399,2.633515803736388,2.6364329816048513,2.6925463654509207,2.7544346165445344,2.7784823407594836,2.7871781697302787,2.7999183855887106,2.8415083196055098,2.8455865699224763,2.849794009101594,2.8497940091015943,2.8497940091015947,2.8744128143904395,2.874412814390442,2.8832834028391123,2.9009920125183846,2.9018288149986002,2.908185940225174,2.9824129573887124,2.9965887343308264,3.0005934110470323,3.0702378720575307</t>
  </si>
  <si>
    <t>0.09703612327575684,1.3938703536987305,2.659454345703125,2.706327199935913,3.099311590194702,3.8492910861968994,4.255525350570679,4.34927225112915,4.5992655754089355,4.693012237548828,4.9742536544799805,5.1773717403411865,5.271118402481079,5.6148576736450195,5.724229574203491,5.771102666854858,5.91172456741333,6.255462884902954,6.3023364543914795,6.646075963973999,6.7554473876953125,7.099187135696411,7.146060943603516,7.630419731140137,7.692918062210083,7.83353853225708,8.333525657653809,8.474144458770752,8.53664231300354,9.021001815795898,9.17724871635437,9.317867994308472,9.520985126495361,9.677230596542358,9.911600589752197,9.958472967147827,10.161590576171875,10.302211046218872,10.661574602127075,10.755321741104126,10.849069118499756,10.958440780639648,11.052187442779541,11.333429336547852,11.442800521850586,11.927159786224365,12.270899534225464,12.364646673202515,12.645887851715088,12.849006414413452,13.395864486694336,13.442737579345703,14.067718505859375,15.052062749862671,15.489548683166504,16.192652702331543,16.395771026611328,16.786384105682373,17.61448359489441,18.145716428756714,18.20821475982666,18.645699739456177,18.94256591796875,19.239431381225586,20.083154916763306,20.130029678344727,20.63001275062561,21.020625829696655,21.22374391555786,21.5674831867218,22.098716974258423,22.348709106445312,22.83306884765625,23.036187410354614,23.08306074142456,24.395519733428955,24.69238543510437,25.489238023757935,26.129842281341553,27.457923889160156,29.676604509353638,32.23902463912964,32.48901653289795,33.473360776901245,34.223336935043335,34.56707739830017,37.613856077194214,39.58254408836365,39.6762912273407,40.426268100738525,40.676260232925415,41.019999265670776,42.56682562828064,43.84803533554077,44.2855224609375,44.816755294799805,45.39486336708069,48.051029443740845,50.98843693733215,53.800848960876465,54.4414541721344,55.988280296325684,56.73825669288635,69.48785972595215,70.92531251907349,71.62841582298279,77.76884841918945,89.84659600257874,90.09658718109131,90.58094811439514,90.78406715393066,90.92468667030334,94.54957318305969,107.18980240821838,110.18970823287964,113.34585952758789,122.97055864334106,125.22048783302307,131.31404662132263,133.00149393081665,151.67278409004211,161.78184294700623,177.01574039459229,177.95321249961853,178.54694366455078,178.85943388938904,181.45310163497925,183.34366750717163,184.3905098438263,185.71859431266785,192.20276641845703,194.14020490646362,196.8276207447052,215.2020444869995,221.2799792289734,225.6235933303833,232.54525208473206,237.42009854316711,247.9510190486908,252.98211359977722,266.3169934749603,314.9092218875885,328.9087836742401,334.50235962867737,396.43791937828064,404.1720516681671,459.6252064704895,460.3595585823059,491.71795177459717,580.3714258670807,641.3070182800293,695.5302979946136,754.7315685749054,772.0904011726379,796.2771422863007,823.6200361251831,825.3856058120728,877.5977802276611</t>
  </si>
  <si>
    <t>1,26,52,53,61,76,84,86,91,93,99,103,105,112,114,115,118,125,126,133,135,142,143,153,154,157,167,170,171,181,184,187,191,194,199,200,204,207,214,216,218,220,222,228,230,240,247,249,255,259,270,271,284,304,313,327,331,339,356,367,368,377,383,389,406,407,417,425,429,436,447,452,462,466,467,494,500,516,529,556,601,653,658,678,693,700,761,801,803,818,823,830,861,887,896,907,919,972,1032,1089,1102,1133,1148,1407,1436,1450,1575,1820,1825,1835,1839,1842,1916,2172,2233,2297,2493,2539,2664,2698,3078,3284,3593,3612,3624,3630,3683,3722,3743,3770,3902,3941,3995,4370,4494,4582,4723,4823,5038,5140,5410,6398,6683,6797,8057,8214,9342,9357,9995,11794,13031,14134,15338,15691,16182,16737,16773,17834</t>
  </si>
  <si>
    <t>000101100101100011111110101111111001100001100100110100110100011101001111000011100110101010100011000110000110000001010000000000011011101111101100111101000001001101111111110010000101011101110111011000101110010100011010110111001011010010010110111011001110101001100111010001000001000100100010001110110011</t>
  </si>
  <si>
    <t>24:13.4</t>
  </si>
  <si>
    <t>40:40.1</t>
  </si>
  <si>
    <t>3.08386641947238,3.08386641947238,3.08386641947238,3.08386641947238,3.08386641947238,3.08386641947238,3.08386641947238,3.08386641947238,3.08386641947238,3.08386641947238,3.08386641947238,3.08386641947238,3.08386641947238,3.08386641947238,3.08386641947238,3.08386641947238,3.08386641947238,3.08386641947238,3.08386641947238,3.08386641947238,3.08386641947238,3.08386641947238,3.08386641947238,3.08386641947238,3.08386641947238,3.08386641947238,3.08386641947238,3.08386641947238,3.08386641947238,3.08386641947238</t>
  </si>
  <si>
    <t>915825860381153771556691952823999494624811896988548708320159440344673668167417109872333790,915825860381153771556691952823999494624811896988548708320159440344673668167417109872333790,915825860381153771556691952823999494624811896988548708320159440344673668167417109872333790,915825860381153771556691952823999494624811896988548708320159440344673668167417109872333790,915825860381153771556691952823999494624811896988548708320159440344673668167417109872333790,915825860381153771556691952823999494624811896988548708320159440344673668167417109872333790,915825860381153771556691952823999494624811896988548708320159440344673668167417109872333790,915825860381153771556691952823999494624811896988548708320159440344673668167417109872333790,915825860381153771556691952823999494624811896988548708320159440344673668167417109872333790,915825860381153771556691952823999494624811896988548708320159440344673668167417109872333790,915825860381153771556691952823999494624811896988548708320159440344673668167417109872333790,915825860381153771556691952823999494624811896988548708320159440344673668167417109872333790,915825860381153771556691952823999494624811896988548708320159440344673668167417109872333790,915825860381153771556691952823999494624811896988548708320159440344673668167417109872333790,915825860381153771556691952823999494624811896988548708320159440344673668167417109872333790,915825860381153771556691952823999494624811896988548708320159440344673668167417109872333790,915825860381153771556691952823999494624811896988548708320159440344673668167417109872333790,915825860381153771556691952823999494624811896988548708320159440344673668167417109872333790,915825860381153771556691952823999494624811896988548708320159440344673668167417109872333790,915825860381153771556691952823999494624811896988548708320159440344673668167417109872333790,915825860381153771556691952823999494624811896988548708320159440344673668167417109872333790,915825860381153771556691952823999494624811896988548708320159440344673668167417109872333790,915825860381153771556691952823999494624811896988548708320159440344673668167417109872333790,915825860381153771556691952823999494624811896988548708320159440344673668167417109872333790,915825860381153771556691952823999494624811896988548708320159440344673668167417109872333790,915825860381153771556691952823999494624811896988548708320159440344673668167417109872333790,915825860381153771556691952823999494624811896988548708320159440344673668167417109872333790,915825860381153771556691952823999494624811896988548708320159440344673668167417109872333790,915825860381153771556691952823999494624811896988548708320159440344673668167417109872333790,915825860381153771556691952823999494624811896988548708320159440344673668167417109872333790</t>
  </si>
  <si>
    <t>-5.831888587331864,-5.605568440619408,-4.574183112222308,-4.418377802381813,-4.312490844341282,-4.292579325015849,-4.2828355151347495,-3.971144019013136,-3.9320262101475145,-3.8145989691428017,-3.7608156110930873,-3.3065406826901107,-3.143869549308181,-3.0370109741054736,-2.9256071315963816,-2.674995421021772,-2.5645711651078136,-2.547688628914619,-2.5282236565957295,-2.508144584225255,-2.4998156805496836,-2.2553055532761834,-2.181718692649298,-1.9349618986748935,-1.88099269936602,-1.6504509729509635,-1.5047699011431108,-1.4780229976581294,-1.3359600811345969,-1.2388340203446129,-1.1556424135026038,-1.091632089297672,-1.0006800493147725,-0.9305605356869364,-0.8461331443935766,-0.6621303450491122,-0.6252002475116799,-0.5350434209943009,-0.41660812869844116,-0.21176692886238455,-0.12456856682710517,-0.08021580301129633,-0.03384767037553799,-0.02455368911236272,0.07994386636469689,0.12006805223939616,0.13748238746937017,0.22327371141460736,0.23387378120383565,0.30214177676420806,0.32982898088202156,0.3380988130618647,0.4115139503244768,0.42178340890244653,0.4865739095045828,0.49270310023295316,0.6175925580509493,0.6368542858670172,0.647795226062028,0.7330357447964503,0.7839980867392287,0.8148970318687396,0.8390115045488116,0.8675056544270697,0.9057824612675124,0.9171591329083497,1.0265396186666087,1.0811041221029725,1.0811502221094318,1.119295491770763,1.1924338617185137,1.1967943351402754,1.2054122940211591,1.2097610749400842,1.213887850579083,1.2185229973147333,1.2817726752153866,1.3566857409021273,1.4881192786041493,1.5039506496235608,1.5250972319004241,1.564660242878366,1.5736218709595542,1.5981668430818263,1.8043625588815395,1.8143624447781386,1.8586549542903263,1.8653234391765874,1.9964329874837516,2.0041760434691995,2.0516521056149655,2.054675703720065,2.1068452998499865,2.1072087808894255,2.2224420668350904,2.2224420668350917,2.231186447260436,2.2338689610155753,2.235252959515563,2.242629037265518,2.248729299144842,2.250702616643309,2.285755345879397,2.2877283578601055,2.3453233173223516,2.3456047586380318,2.3747621325118757,2.406465022496847,2.4156675292703866,2.4555071147395915,2.4687667705240366,2.4905307971509063,2.4905307971509067,2.5529226585224345,2.5963498440397723,2.6336879014821526,2.647677216907092,2.6603708306664458,2.660370830666447,2.6724410785932156,2.6867286336334093,2.785048937102021,2.792411464616605,2.8040237920497857,2.813091033739335,2.813980305147594,2.8371035342333353,2.881740994306608,2.9164057354362525,2.9439264200554547,2.9480364457465247,2.9622659138724052,2.964443747451791,2.9891232330074695,2.9900910642128222,2.9931815441078755,2.9931815441078764,2.9931815441078773,3.0041163205258847,3.0357073620899513,3.03766178488752,3.059161013765108,3.0591610137651086,3.0609330709861102,3.0625110691145463,3.063493915088444,3.067347631773471,3.0803706791435927,3.0803706791435945,3.08386641947238</t>
  </si>
  <si>
    <t>0.09705972671508789,0.9876577854156494,1.581390142440796,3.661668539047241,4.161651611328125,4.30227255821228,4.396019458770752,4.458518981933594,4.5053911209106445,4.739759206771851,4.896003484725952,4.942877531051636,5.224118232727051,5.427237033843994,5.474111318588257,6.661573648452759,7.224056720733643,7.6146721839904785,7.864660978317261,8.067779064178467,8.114653825759888,8.208400964736938,8.411518812179565,8.942753314971924,9.23961877822876,9.536484241485596,9.63023042678833,10.31770920753479,10.56770133972168,10.958314657211304,11.364551305770874,11.458298206329346,11.614543914794922,12.11452841758728,12.25514841079712,12.895755052566528,13.19261908531189,13.239493370056152,13.536358118057251,13.833223819732666,14.676947593688965,15.364425897598267,16.098778009414673,16.69250988960266,17.223742723464966,17.270615816116333,17.770601511001587,17.833099603652954,18.11433982849121,18.176837921142578,18.833068370819092,18.973687887191772,19.020562410354614,19.723665475845337,19.973657608032227,20.020529985427856,20.458019018173218,21.192368268966675,21.301739931106567,21.7861008644104,22.223587036132812,22.817318439483643,23.11418318748474,23.364176273345947,23.911038637161255,24.004781246185303,24.051654815673828,24.442267417907715,25.192242860794067,26.129714727401733,26.78594422340393,28.395267724990845,28.785881519317627,29.035873889923096,29.676477432250977,30.113965034484863,30.50457787513733,32.95762610435486,34.72319459915161,35.75441360473633,36.098151445388794,36.69188404083252,44.660382986068726,48.675883054733276,51.191429138183594,63.15980505943298,67.87840628623962,71.53454208374023,79.72178554534912,83.37792205810547,85.0184953212738,89.90896677970886,96.67437958717346,100.45551252365112,100.51801037788391,111.51766610145569,117.06436729431152,118.06433510780334,118.9080593585968,118.95493388175964,119.00180649757385,136.42313480377197,136.72000169754028,137.31373286247253,139.61053609848022,140.75112462043762,145.09473943710327,162.73481106758118,165.9534604549408,168.07839488983154,173.2831208705902,192.29815030097961,203.61029481887817,207.03206396102905,220.82850575447083,233.18749380111694,243.8902838230133,250.43695449829102,253.03062319755554,259.93665599823,260.0929024219513,260.8272535800934,272.1550235748291,277.9985902309418,296.6698820590973,336.09052205085754,351.06145548820496,366.0141112804413,372.38891196250916,380.2792909145355,435.12132358551025,444.7928946018219,457.74561500549316,513.0720062255859,525.3841218948364,529.8371064662933,530.5558347702026,553.0863795280457,579.4918019771576,617.9124727249146,640.3805210590363,654.3080701828003,725.8058314323425,733.0712299346924,745.6177110671997,810.4867782592773,813.0804481506348,833.564181804657,947.3575503826141,977.4191076755524</t>
  </si>
  <si>
    <t>1,18,30,72,82,85,87,88,89,94,97,98,104,108,109,133,144,152,157,161,162,164,168,179,185,191,193,207,212,220,228,230,233,243,246,259,265,266,272,278,295,309,324,336,347,348,358,359,365,366,379,382,383,397,402,403,412,427,429,439,448,460,466,471,482,484,485,493,508,527,540,573,581,586,599,608,616,666,702,723,730,742,904,986,1037,1280,1375,1449,1615,1689,1722,1822,1958,2035,2036,2260,2372,2392,2409,2410,2411,2764,2770,2782,2828,2851,2939,3298,3364,3407,3512,3897,4126,4195,4476,4726,4944,5076,5129,5269,5272,5287,5516,5634,6011,6811,7115,7418,7547,7708,8820,9016,9280,10400,10650,10741,10755,11212,11747,12526,12983,13266,14716,14863,15117,16432,16485,16900,19212,19820</t>
  </si>
  <si>
    <t>011100110001100000101010001011000101010101100000100100001100011111011001001101111011101000100000001111000101010110011010100101101101000001101010100100001010010101011110100110010001011101100111001110110100011011111010011110100110010000111011111010001010101101100010110101010110110100110101001111011110</t>
  </si>
  <si>
    <t>02:03.5</t>
  </si>
  <si>
    <t>18:28.6</t>
  </si>
  <si>
    <t>3.1062834222852698,3.1062834222852698,3.1062834222852698,3.1062834222852698,3.1062834222852698,3.1062834222852698,3.1062834222852698,3.1062834222852698,3.1062834222852698,3.1062834222852698,3.1062834222852698,3.1062834222852698,3.1062834222852698,3.1062834222852698,3.1062834222852698,3.1062834222852698,3.1062834222852698,3.1062834222852698,3.1062834222852698,3.1062834222852698,3.1062834222852698,3.1062834222852698,3.1062834222852698,3.1062834222852698,3.1062834222852698,3.1062834222852698,3.1062834222852698,3.1062834222852698,3.1062834222852698,3.1062834222852698</t>
  </si>
  <si>
    <t>193590899248924088618313939387732149992720733704414745422791428706008721123273640030059191,193590899248924088618313939387732149992720733704414745422791428706008721123273640030059191,193590899248924088618313939387732149992720733704414745422791428706008721123273640030059191,193590899248924088618313939387732149992720733704414745422791428706008721123273640030059191,193590899248924088618313939387732149992720733704414745422791428706008721123273640030059191,193590899248924088618313939387732149992720733704414745422791428706008721123273640030059191,193590899248924088618313939387732149992720733704414745422791428706008721123273640030059191,193590899248924088618313939387732149992720733704414745422791428706008721123273640030059191,193590899248924088618313939387732149992720733704414745422791428706008721123273640030059191,193590899248924088618313939387732149992720733704414745422791428706008721123273640030059191,193590899248924088618313939387732149992720733704414745422791428706008721123273640030059191,193590899248924088618313939387732149992720733704414745422791428706008721123273640030059191,193590899248924088618313939387732149992720733704414745422791428706008721123273640030059191,193590899248924088618313939387732149992720733704414745422791428706008721123273640030059191,193590899248924088618313939387732149992720733704414745422791428706008721123273640030059191,193590899248924088618313939387732149992720733704414745422791428706008721123273640030059191,193590899248924088618313939387732149992720733704414745422791428706008721123273640030059191,193590899248924088618313939387732149992720733704414745422791428706008721123273640030059191,193590899248924088618313939387732149992720733704414745422791428706008721123273640030059191,193590899248924088618313939387732149992720733704414745422791428706008721123273640030059191,193590899248924088618313939387732149992720733704414745422791428706008721123273640030059191,193590899248924088618313939387732149992720733704414745422791428706008721123273640030059191,193590899248924088618313939387732149992720733704414745422791428706008721123273640030059191,193590899248924088618313939387732149992720733704414745422791428706008721123273640030059191,193590899248924088618313939387732149992720733704414745422791428706008721123273640030059191,193590899248924088618313939387732149992720733704414745422791428706008721123273640030059191,193590899248924088618313939387732149992720733704414745422791428706008721123273640030059191,193590899248924088618313939387732149992720733704414745422791428706008721123273640030059191,193590899248924088618313939387732149992720733704414745422791428706008721123273640030059191,193590899248924088618313939387732149992720733704414745422791428706008721123273640030059191</t>
  </si>
  <si>
    <t>-7.021249949679897,-7.005544266722496,-6.809891352973271,-5.614167691758993,-5.307904139594468,-5.163438086915519,-5.099491164079528,-5.089834381009485,-5.061063890550765,-5.054692420893228,-4.433800228836802,-4.1339865794805615,-3.906027910939839,-3.785555680782858,-3.775505633908417,-3.518306045524034,-3.433785197439564,-3.411686595824241,-3.18324016828263,-2.986181310478328,-2.970475388679682,-2.6586800079252653,-2.6463465954903747,-2.5594669927558584,-2.160274471264216,-1.8368232217323173,-1.7904040575414886,-1.7695723510088663,-1.5285275385579253,-1.5042274582507766,-1.345590674781126,-1.2055498397901954,-1.1700978090648555,-1.1473992561326267,-1.1083925858836297,-0.8996803222550172,-0.8602177663804258,-0.8528636187412075,-0.8179405017818615,-0.7933797233808092,-0.7152092457722289,-0.6267772292007596,-0.6122168218990951,-0.5928634427851438,-0.5362232587354466,-0.5043337373818314,-0.46747198541900536,-0.37912897679108115,-0.3677605052555528,-0.21804160937092623,-0.209351177254001,-0.14771685863939363,-0.030384092359970305,0.054335744858286364,0.061501052184601,0.07276235967712849,0.17656090743088226,0.19238868571258147,0.26854927233419845,0.28409178820529907,0.29171500827264485,0.36215500237727904,0.41516352081017815,0.433407916156574,0.4940531624095673,0.5204497207382934,0.5403326316497973,0.5516629020439353,0.6899614044031598,0.7757555398849499,0.7988582723395088,0.8096860907610018,0.8385605503986321,0.9990731464889206,1.0236319766552437,1.0258289886211898,1.084602755221338,1.1553770600787483,1.1750345787315104,1.2261020818992758,1.2685837299545497,1.2933931561977339,1.303063032964438,1.3108881502749323,1.3267705204481373,1.341340426471963,1.372076233758021,1.5020488991120562,1.592010129261526,1.69057679540173,1.7050174565183558,1.7093353802731608,1.782716208240411,1.8100199216343482,1.8168549083576795,1.829291488489519,1.8668271189217382,1.8714830800963642,1.8860162639547098,1.9335527988144474,1.975841012486503,1.9771063085216347,1.9815415314596991,2.057521813482692,2.061307666795026,2.0890315413449168,2.1641550451751663,2.205826281637221,2.243805451106944,2.2441387656255856,2.2691177981616097,2.2988537167681717,2.329134296873301,2.3345340710816673,2.3455062856409103,2.3523562471571644,2.4187692409534214,2.4408113794177155,2.515031480590848,2.517209037943026,2.5431610010314993,2.5556742110833066,2.597532934495989,2.6211336484017767,2.6323687135017066,2.6649579398877075,2.684448416291214,2.7736913534083314,2.8007399603695693,2.802515615769683,2.8245687391646324,2.842271913854582,2.8422719138545824,2.8539921109682957,2.8552253266030223,2.8562557470278604,2.856255747027861,2.892234292941644,2.9122849456935076,2.9122849456935085,2.9166612237663414,2.916661223766342,2.9393186532302797,2.947725248922578,2.9575279942099146,2.958529474924037,2.9700992043946646,2.988790057650199,3.0201271446293383,3.020708384075895,3.0238870391016497,3.0497293214276207,3.056515154017743,3.069278502746247,3.0692785027462506,3.0751975019161337,3.093331773400766,3.093331773400768,3.104640772578316,3.104640772578317,3.1062834222852698</t>
  </si>
  <si>
    <t>0.09704160690307617,0.25328636169433594,0.3939075469970703,0.5970258712768555,1.3782501220703125,1.4876275062561035,2.3313465118408203,2.425093650817871,3.27007794380188,3.660691976547241,3.770062208175659,4.020054578781128,5.160645008087158,5.270015478134155,5.5043840408325195,5.8481223583221436,6.051241159439087,6.598098993301392,6.691845655441284,6.848091125488281,7.238703489303589,7.285577297210693,8.36366891860962,8.676158428192139,8.723032236099243,8.910527229309082,9.31676459312439,9.410511016845703,9.816749095916748,10.597974061965942,10.644847631454468,11.004211902618408,11.75418758392334,11.847934484481812,11.941682577133179,12.4416663646698,12.832278728485107,13.582255601882935,13.629129648208618,13.910370826721191,14.019742727279663,14.300983905792236,14.597848653793335,14.941587448120117,15.035334587097168,15.535321235656738,16.035304069519043,16.1759250164032,17.207141637802124,17.25401520729065,18.457103490829468,18.55084991455078,19.207080125808716,19.894558906555176,20.47266435623169,20.51953887939453,20.582037210464478,20.81640338897705,21.175769090652466,21.86324667930603,22.80071783065796,23.238202333450317,24.331920385360718,25.816248655319214,26.519350051879883,28.14430022239685,28.581785440444946,28.909900426864624,29.05052137374878,32.09730124473572,32.55041217803955,33.09726929664612,33.23789072036743,33.83162212371826,35.12845587730408,37.06589460372925,37.42525839805603,39.800185441970825,44.300044536590576,44.78440284729004,46.034363985061646,47.01870822906494,47.45619750022888,47.70618796348572,48.70615577697754,49.48738098144531,50.2373583316803,50.97170948982239,51.409196615219116,53.04977059364319,54.06536388397217,54.26848125457764,54.315354347229004,56.42466378211975,57.221513748168945,58.04961371421814,58.94020962715149,59.67456269264221,60.14329695701599,62.06511211395264,64.75252890586853,71.23670029640198,76.75215339660645,78.23648118972778,80.68952989578247,82.87696051597595,83.86130547523499,84.70503449440002,89.28301000595093,92.61103057861328,99.11082696914673,101.267009973526,112.95414352416992,122.422598361969,124.21941685676575,124.95376801490784,131.81292867660522,135.9534227848053,139.95329928398132,144.62502789497375,168.18678879737854,175.6865541934967,181.8426115512848,182.43634295463562,193.04538559913635,196.40465569496155,202.29509568214417,226.23184633255005,233.13787984848022,243.57505345344543,247.55930399894714,248.2467818260193,258.6370816230774,276.0740361213684,329.54111194610596,369.55548429489136,398.0545914173126,420.63200998306274,441.881343126297,443.5375425815582,448.271769285202,462.34945344924927,487.40326499938965,526.448917388916,547.7138755321503,578.8222765922546,588.3219790458679,637.6641840934753,638.929770231247,666.6320288181305,668.5225925445557,734.9267630577087,737.9579184055328,738.8328919410706,745.0670716762543,766.9570112228394,767.9101052284241,772.7448046207428,798.4314987659454,881.4101510047913,939.2989637851715</t>
  </si>
  <si>
    <t>1,3,6,10,26,28,45,47,64,72,74,79,102,104,109,116,120,131,133,136,144,145,167,173,174,178,186,188,196,212,213,220,235,237,239,249,257,272,273,279,281,287,293,300,302,312,322,325,346,347,371,373,386,400,412,413,414,419,426,440,459,468,490,520,534,567,576,583,586,648,657,668,671,683,709,749,756,805,897,907,932,952,961,966,986,1002,1017,1032,1041,1074,1095,1099,1100,1142,1158,1175,1193,1208,1218,1257,1312,1443,1555,1585,1635,1679,1699,1716,1809,1877,2009,2053,2292,2485,2522,2537,2676,2760,2841,2936,3414,3566,3691,3703,3918,3986,4106,4593,4734,4946,5027,5041,5252,5606,6693,7508,8086,8544,8976,9010,9106,9393,9900,10691,11121,11754,11947,12952,12978,13540,13578,14925,14987,15005,15132,15577,15596,15694,16216,17903,19078</t>
  </si>
  <si>
    <t>000110000101010001000000011110111111101001100000001111010011110111110101000101101110100111101000100111100010011000010010001000100010111111011010010101010101000011111000111111100111100111000000001101010010010110010000100011110010101000001010000000101111100110011110001111111011110011010011101010110111</t>
  </si>
  <si>
    <t>07:47.1</t>
  </si>
  <si>
    <t>24:11.8</t>
  </si>
  <si>
    <t>3.2131144216452587,3.2131144216452587,3.2131144216452587,3.2131144216452587,3.2131144216452587,3.2131144216452587,3.2131144216452587,3.2131144216452587,3.2131144216452587,3.2131144216452587,3.2131144216452587,3.2131144216452587,3.2131144216452587,3.2131144216452587,3.2131144216452587,3.2131144216452587,3.2131144216452587,3.2131144216452587,3.2131144216452587,3.2131144216452587,3.2131144216452587,3.2131144216452587,3.2131144216452587,3.2131144216452587,3.2131144216452587,3.2131144216452587,3.2131144216452587,3.2131144216452587,3.2131144216452587,3.2131144216452587</t>
  </si>
  <si>
    <t>1735173207528319116205301308637206872611809196887587826798853634335799548408073784706479706,1735173207528319116205301308637206872611809196887587826798853634335799548408073784706479706,1735173207528319116205301308637206872611809196887587826798853634335799548408073784706479706,1735173207528319116205301308637206872611809196887587826798853634335799548408073784706479706,1735173207528319116205301308637206872611809196887587826798853634335799548408073784706479706,1735173207528319116205301308637206872611809196887587826798853634335799548408073784706479706,1735173207528319116205301308637206872611809196887587826798853634335799548408073784706479706,1735173207528319116205301308637206872611809196887587826798853634335799548408073784706479706,1735173207528319116205301308637206872611809196887587826798853634335799548408073784706479706,1735173207528319116205301308637206872611809196887587826798853634335799548408073784706479706,1735173207528319116205301308637206872611809196887587826798853634335799548408073784706479706,1735173207528319116205301308637206872611809196887587826798853634335799548408073784706479706,1735173207528319116205301308637206872611809196887587826798853634335799548408073784706479706,1735173207528319116205301308637206872611809196887587826798853634335799548408073784706479706,1735173207528319116205301308637206872611809196887587826798853634335799548408073784706479706,1735173207528319116205301308637206872611809196887587826798853634335799548408073784706479706,1735173207528319116205301308637206872611809196887587826798853634335799548408073784706479706,1735173207528319116205301308637206872611809196887587826798853634335799548408073784706479706,1735173207528319116205301308637206872611809196887587826798853634335799548408073784706479706,1735173207528319116205301308637206872611809196887587826798853634335799548408073784706479706,1735173207528319116205301308637206872611809196887587826798853634335799548408073784706479706,1735173207528319116205301308637206872611809196887587826798853634335799548408073784706479706,1735173207528319116205301308637206872611809196887587826798853634335799548408073784706479706,1735173207528319116205301308637206872611809196887587826798853634335799548408073784706479706,1735173207528319116205301308637206872611809196887587826798853634335799548408073784706479706,1735173207528319116205301308637206872611809196887587826798853634335799548408073784706479706,1735173207528319116205301308637206872611809196887587826798853634335799548408073784706479706,1735173207528319116205301308637206872611809196887587826798853634335799548408073784706479706,1735173207528319116205301308637206872611809196887587826798853634335799548408073784706479706,1735173207528319116205301308637206872611809196887587826798853634335799548408073784706479706</t>
  </si>
  <si>
    <t>-7.61918512942021,-7.512031195020492,-5.538918624783661,-5.324478591541299,-5.202822954558214,-5.056077835391561,-4.914916640960731,-4.80632496239659,-4.6351325432128005,-4.5979338746452845,-4.245560310600334,-4.068134760264092,-3.9472401832531063,-3.90073673354903,-3.766068562257051,-3.7005423523573913,-3.6216224634614083,-3.620715225593867,-3.573908669881854,-3.559769918165607,-3.539415710872171,-3.5014622120543892,-3.479088896779983,-3.4517596041229854,-3.2684670638938718,-3.2111716971495468,-3.1675918337342988,-3.1435491285513937,-3.0992326384741538,-3.036790008965673,-2.9776451283590135,-2.8649106584228714,-2.8639515736649677,-2.564873979224214,-2.4365666406030373,-2.2680765855926017,-2.1656955635246065,-2.139798181622802,-2.125525636134504,-2.094810461363479,-2.0139310967748196,-1.9954153004041704,-1.9901625832624716,-1.9121939066889297,-1.8392462437281407,-1.8141011531880045,-1.794247209837768,-1.7186651586053774,-1.6960853676965575,-1.6893072516776175,-1.6349825363277595,-1.6031999539924826,-1.5522659550906284,-1.5103960161147902,-1.3715062151496298,-1.28341486240915,-1.2569928320923376,-1.2365028588356861,-1.226767464937485,-1.1911470504494983,-1.1342054746817898,-0.9838039054049361,-0.923673590967175,-0.8609914132936454,-0.8128942326797892,-0.6767157754021209,-0.4380740981513794,-0.43537387009742223,-0.33352911838608623,-0.21625495433283254,-0.20444698843127185,-0.19227205085459265,-0.14022369862028045,-0.07840497772993203,-0.04937234213523855,-0.013629492239555868,-0.008559406480178458,0.012112894492958076,0.026426262587283977,0.03175356924663755,0.08555414601185217,0.13695430124892918,0.14498563233524653,0.15834485605391718,0.2012560657901117,0.2585330925284076,0.3276877548318465,0.3422493088381693,0.36187188926603575,0.36421787538837264,0.5930925738422637,0.6140763694825088,0.766513219047634,0.7956565553292322,0.8757453531444686,0.9507533085590559,0.9734304397482269,1.0573504735836439,1.1411642081057747,1.2456769460973247,1.2491677207879652,1.2517690322482025,1.2833485386496606,1.3539600737139168,1.3767215380982565,1.4206001553480423,1.502293884983376,1.6216922003914747,1.6644825676276167,1.744698063339822,1.7681639519339558,1.8177666817698883,1.8719901949943734,1.876299342061161,1.8949331304951116,1.905124931852369,1.9063133628988451,2.012881862844534,2.0283554755599695,2.04676027936154,2.0586388838086576,2.075530958005106,2.1080270461427513,2.110800666554266,2.154165490235791,2.1647696366409526,2.1677330344638492,2.19106913695061,2.197281071458941,2.240212635920007,2.249534544574034,2.2835285946369086,2.2924166353419753,2.319476069390685,2.3194760693906855,2.3232923363056686,2.3350346390589487,2.3828824828326125,2.392441788778289,2.504942328126922,2.53694537886101,2.5993394859231995,2.608160354847887,2.6105627334128214,2.6263620645084447,2.6518882340940184,2.6662761511418767,2.6716164605066006,2.6716164605066024,2.7041944368191557,2.705138115664252,2.74563400377123,2.81680053185026,2.8242151388306143,2.8920529842229166,2.9300265508127628,2.962983128092951,2.9677358408375247,3.0213476583579135,3.032168292432488,3.036449634601253,3.081949565923676,3.1024292394238917,3.1173975330368475,3.1193188139234698,3.123889609028564,3.137130416456329,3.1433080261923347,3.185251440520135,3.188790223055999,3.2022929423405557,3.2025944103895054,3.2131144216452587</t>
  </si>
  <si>
    <t>0.09709858894348145,0.2533445358276367,0.4564638137817383,1.4876813888549805,1.9720416069030762,2.2242956161499023,2.4117894172668457,2.8649003505706787,3.1148924827575684,3.2555131912231445,3.5992541313171387,3.6461269855499268,3.739873170852661,4.130486011505127,4.177363157272339,4.3804779052734375,4.8648388385772705,5.349198579788208,5.41169548034668,5.458570241928101,5.59918999671936,5.849182605743408,5.95855450630188,6.05230188369751,6.099173545837402,6.442914009094238,6.739779710769653,6.833525657653809,6.942897796630859,7.036644697189331,7.083519458770752,7.192890882492065,7.724124431610107,7.927248001098633,8.177234649658203,8.505349159240723,8.75534200668335,8.958460569381714,9.333447933197021,9.520941495895386,9.724061727523804,9.880305767059326,9.974053144454956,10.067799806594849,10.411540269851685,10.661532402038574,10.91152310371399,11.09902572631836,11.349010467529297,11.505255937576294,11.552128791809082,11.599002122879028,11.848994016647339,12.44272518157959,12.692717790603638,12.880212783813477,12.989584684371948,13.38019585609436,13.677061557769775,13.817682027816772,14.067675590515137,14.208295345306396,14.755153179168701,15.130142450332642,15.333261013031006,15.630126237869263,16.598845720291138,17.333197593688965,17.72381067276001,18.708155393600464,19.505005359649658,19.73937201499939,19.989364624023438,20.333106994628906,20.879961729049683,21.161203384399414,21.270574808120728,21.317447423934937,21.411194324493408,21.770559549331665,22.254918336868286,22.848651885986328,23.676748514175415,23.770496606826782,24.223607540130615,24.473599433898926,25.161078214645386,25.317323446273804,25.817306756973267,26.004801750183105,26.50478506088257,28.239105701446533,28.53597116470337,29.035956144332886,29.582813024520874,30.27029323577881,31.02026867866516,31.707748413085938,34.020179986953735,37.176326751708984,37.95755100250244,40.051236391067505,42.019925355911255,42.1761691570282,44.66046690940857,48.05098581314087,48.800962924957275,50.0352988243103,53.519564151763916,54.51953387260437,57.316320180892944,58.253791093826294,59.67562294006348,61.253698110580444,63.59737491607666,67.87848973274231,69.92530155181885,71.47212719917297,78.30003952980042,79.0968885421753,79.78436779975891,84.01861023902893,84.26860165596008,92.37772297859192,97.89317584037781,101.78367900848389,103.31488060951233,117.40818881988525,121.78305172920227,122.97051429748535,123.65799403190613,123.81423926353455,124.11110401153564,135.4163110256195,137.24437928199768,149.18150544166565,157.0406334400177,161.71236300468445,172.5245234966278,176.05566310882568,176.9931344985962,186.21159601211548,192.05516171455383,196.77376413345337,198.36746430397034,211.22643733024597,211.74204540252686,212.7263994216919,225.2416229248047,247.5690495967865,292.0207817554474,296.52064037323,300.56738901138306,317.7074770927429,319.4105498790741,329.0664975643158,335.9100329875946,337.48810863494873,337.9880919456482,463.58365392684937,477.6300890445709,482.03620076179504,489.95782804489136,490.5984332561493,566.8053755760193,580.6643178462982,582.1798944473267,594.4607594013214,597.4137921333313,602.5386326313019,787.7269990444183,895.4609215259552,897.7108509540558</t>
  </si>
  <si>
    <t>1,3,7,28,38,43,47,56,61,64,71,72,74,82,83,87,97,107,108,109,112,117,119,121,122,129,135,137,139,141,142,144,155,159,164,171,176,180,188,192,196,199,201,203,210,215,220,224,229,232,233,234,239,251,256,260,262,270,276,279,284,287,298,306,310,316,336,351,359,379,395,400,405,412,423,429,431,432,434,441,451,463,480,482,491,496,510,513,523,527,537,572,578,588,599,613,628,642,689,753,769,812,852,855,906,975,990,1015,1086,1106,1163,1182,1211,1243,1290,1377,1419,1450,1590,1606,1620,1706,1711,1876,1988,2068,2099,2387,2476,2500,2514,2517,2523,2753,2790,3033,3192,3287,3508,3580,3599,3787,3906,4002,4034,4295,4306,4326,4581,5034,5939,6031,6113,6462,6497,6692,6831,6863,6873,9425,9709,9798,9959,9972,11520,11801,11832,12082,12142,12246,16008,18197,18243</t>
  </si>
  <si>
    <t>110110100001000001100110011010111110100100100110111111000101011110001111110110100111000010101110100101110000010001000010000001000110111111111010010100100101000110111101111110000110101100010000001100011011011001000010001111100010111110011110100001101101100011111011010110011010000001000011011001011010</t>
  </si>
  <si>
    <t>40:41.7</t>
  </si>
  <si>
    <t>57:08.7</t>
  </si>
  <si>
    <t>3.2202825063822926,3.2202825063822926,3.2202825063822926,3.2202825063822926,3.2202825063822926,3.2202825063822926,3.2202825063822926,3.2202825063822926,3.2202825063822926,3.2202825063822926,3.2202825063822926,3.2202825063822926,3.2202825063822926,3.2202825063822926,3.2202825063822926,3.2202825063822926,3.2202825063822926,3.2202825063822926,3.2202825063822926,3.2202825063822926,3.2202825063822926,3.2202825063822926,3.2202825063822926,3.2202825063822926,3.2202825063822926,3.2202825063822926,3.2202825063822926,3.2202825063822926,3.2202825063822926,3.2202825063822926</t>
  </si>
  <si>
    <t>467888324403655903425874696817165525793348085750350339768486311186508473425650387351323864,467888324403655903425874696817165525793348085750350339768486311186508473425650387351323864,467888324403655903425874696817165525793348085750350339768486311186508473425650387351323864,467888324403655903425874696817165525793348085750350339768486311186508473425650387351323864,467888324403655903425874696817165525793348085750350339768486311186508473425650387351323864,467888324403655903425874696817165525793348085750350339768486311186508473425650387351323864,467888324403655903425874696817165525793348085750350339768486311186508473425650387351323864,467888324403655903425874696817165525793348085750350339768486311186508473425650387351323864,467888324403655903425874696817165525793348085750350339768486311186508473425650387351323864,467888324403655903425874696817165525793348085750350339768486311186508473425650387351323864,467888324403655903425874696817165525793348085750350339768486311186508473425650387351323864,467888324403655903425874696817165525793348085750350339768486311186508473425650387351323864,467888324403655903425874696817165525793348085750350339768486311186508473425650387351323864,467888324403655903425874696817165525793348085750350339768486311186508473425650387351323864,467888324403655903425874696817165525793348085750350339768486311186508473425650387351323864,467888324403655903425874696817165525793348085750350339768486311186508473425650387351323864,467888324403655903425874696817165525793348085750350339768486311186508473425650387351323864,467888324403655903425874696817165525793348085750350339768486311186508473425650387351323864,467888324403655903425874696817165525793348085750350339768486311186508473425650387351323864,467888324403655903425874696817165525793348085750350339768486311186508473425650387351323864,467888324403655903425874696817165525793348085750350339768486311186508473425650387351323864,467888324403655903425874696817165525793348085750350339768486311186508473425650387351323864,467888324403655903425874696817165525793348085750350339768486311186508473425650387351323864,467888324403655903425874696817165525793348085750350339768486311186508473425650387351323864,467888324403655903425874696817165525793348085750350339768486311186508473425650387351323864,467888324403655903425874696817165525793348085750350339768486311186508473425650387351323864,467888324403655903425874696817165525793348085750350339768486311186508473425650387351323864,467888324403655903425874696817165525793348085750350339768486311186508473425650387351323864,467888324403655903425874696817165525793348085750350339768486311186508473425650387351323864,467888324403655903425874696817165525793348085750350339768486311186508473425650387351323864</t>
  </si>
  <si>
    <t>-5.975199751691881,-5.9610089490328395,-5.953277721541867,-5.3139599392052395,-5.193532834922053,-4.976512819022721,-4.886721073166006,-4.803161134176528,-4.735099448986875,-4.652990330716888,-4.56924224748292,-4.411160451082413,-4.287283770096326,-4.154184533924308,-4.052091321384692,-3.7330741906800213,-3.7204360355503123,-3.7133766373427197,-3.6191817178452603,-3.5400977652623804,-3.2955662473116365,-3.2703550481945123,-3.2461966408330474,-3.190341379161664,-3.1208236299375494,-3.1132451456678143,-3.0234851532109452,-3.0157836027700413,-2.9426635871970444,-2.864572115174092,-2.5799950727908376,-2.579531519428631,-2.4446508891076735,-2.3365821933099293,-2.3298659639819026,-2.255065984029847,-2.0420836031522853,-2.0180445037056534,-1.8648476209875815,-1.767013806308107,-1.7619537116981334,-1.7123351179645792,-1.4382884481056872,-1.3105922260792295,-1.1832792991264336,-1.035686083316805,-0.9987200885682058,-0.9780090080629227,-0.9345179428261472,-0.8548894400992684,-0.8110124286027605,-0.739926841725278,-0.7373963256211937,-0.7304131581892039,-0.6724682096991155,-0.5595092076981516,-0.46523909494081767,-0.43587608994674804,-0.42971260519172066,-0.4167021711534252,-0.193326255373764,-0.09057346865149446,-0.035767124847650184,-0.019149095634470426,0.06607745045082625,0.12768614015643226,0.16723514814317125,0.20435836878790017,0.2452585012314769,0.27858596812664,0.3119297567540361,0.3231131151752914,0.38246425984080357,0.3918863459169287,0.39474930092953875,0.4072342076477359,0.4892479868713655,0.5181992110782815,0.5317811363791844,0.5772195761796582,0.6189257888567582,0.667925287084631,0.6769511375125858,0.7482749887821256,0.8663844116045478,0.8697998046776049,0.9099379511878399,1.0326764858470534,1.0473367052878535,1.0799746361500742,1.1200465977421534,1.1509357279634083,1.1801951715213468,1.2457538749205963,1.256547330774504,1.2939132132576732,1.3033242018265598,1.3554380520919205,1.3614348882554634,1.379447281994329,1.396471319663307,1.3996961800233123,1.444749345704964,1.44616046540042,1.508452631897004,1.524164684931194,1.5558495253407263,1.5892589805772988,1.6264460867267956,1.6385793579509143,1.6693628355093006,1.7228264867964018,1.7677046804301837,1.7912722232506648,1.7968677031356608,1.8102943426167244,1.8110379369041476,1.8408640745083322,1.8697918238203024,1.87154232863716,1.8751504687094476,1.8984619534432279,1.93288015896861,1.9991857962564181,2.0455515733375944,2.14485628576295,2.1655958692664456,2.1722653536373637,2.18357401360988,2.1965558991004177,2.2021025177276323,2.211940927183037,2.246670276852523,2.306731076151165,2.306731076151167,2.3258402060756294,2.34026432123396,2.3738625491477676,2.3985885647618512,2.4281310358847827,2.431924380981801,2.4900535460643787,2.498595970073304,2.510014116739873,2.513121695166713,2.5799868818238534,2.650953064083704,2.6828089618347217,2.6828089618347226,2.7422891471006245,2.7643868625339776,2.829821310471028,2.8715162616333885,2.923998930015289,2.9517647188889815,2.9815758256697946,2.9833869405451585,2.98338694054516,2.9833869405451603,2.9989606158401054,3.0220344541278457,3.02552799990588,3.0399678644609516,3.0449118943538944,3.0464904725515773,3.070411345529126,3.0871644581343705,3.1032152026210027,3.1122397458963773,3.1444625794447707,3.157819894412537,3.164950156747414,3.164950156747415,3.185136877564719,3.2039542062256006,3.2202825063822926</t>
  </si>
  <si>
    <t>0.11262702941894531,0.2532474994659424,0.5032474994659424,0.9563515186309814,2.034442663192749,2.5835652351379395,2.646064519882202,2.8804314136505127,3.1304242610931396,3.177298069000244,3.2241711616516113,3.4741628170013428,3.6304073333740234,3.7241551876068115,4.021021842956543,4.067895174026489,4.271013975143433,4.411633253097534,4.505384206771851,4.599127531051636,4.739749431610107,5.130362033843994,5.380353927612305,5.520975112915039,5.56784725189209,5.677218914031982,5.864712953567505,6.0678324699401855,6.270955562591553,6.552191734313965,7.005308151245117,7.55216121673584,7.786528825759888,7.8490259647369385,7.98964786529541,8.14589238166809,8.28651237487793,8.61462688446045,9.50522780418396,9.661470174789429,9.848962783813477,10.239575862884521,10.286449432373047,10.942679643630981,11.348916053771973,11.786402463912964,12.47388219833374,12.770747661590576,13.130110502243042,13.270732164382935,13.520723342895508,13.864463567733765,14.176953315734863,14.270699739456177,14.317573308944702,14.520691394805908,14.676936626434326,14.880056858062744,15.42691421508789,15.473788261413574,15.520660638809204,16.208142518997192,16.567508697509766,17.208107709884644,17.551847219467163,18.3955717086792,18.55181574821472,18.942429542541504,18.98930287361145,19.395539045333862,20.286137342453003,20.53612971305847,20.583001852035522,21.067362785339355,21.61422085762024,21.723592519760132,21.911085605621338,22.457943439483643,22.84855628013611,23.395414352416992,23.442287921905518,24.22351384162903,26.332823038101196,26.426570177078247,26.97342801094055,27.364039659500122,30.098329305648804,32.067017555236816,33.06698727607727,33.754464864730835,36.410632371902466,37.78558945655823,44.19163727760315,46.42594361305237,49.84771180152893,51.28516626358032,51.86327290534973,57.09748435020447,59.363038063049316,61.144232988357544,66.1909499168396,69.64396595954895,70.19082355499268,71.23767471313477,72.06576490402222,73.22197985649109,92.79949069023132,98.22119665145874,102.03357672691345,106.73655533790588,112.42387747764587,116.0331392288208,118.25181984901428,123.2829122543335,134.56380891799927,145.1103537082672,146.43843603134155,148.86023497581482,150.0164496898651,153.21947503089905,155.7037708759308,156.79748630523682,157.641211271286,158.82867407798767,164.03163528442383,165.6253364086151,171.76576900482178,172.85948514938354,185.2497217655182,190.17144227027893,191.79639101028442,191.99951028823853,192.70261240005493,194.51505589485168,205.68658089637756,215.87376284599304,218.98304104804993,226.07656717300415,238.13868951797485,240.43549370765686,261.37233805656433,264.4034924507141,269.6377034187317,271.01266074180603,272.9813497066498,275.5281448364258,295.7618851661682,300.23049545288086,314.49567461013794,325.6984488964081,327.26089906692505,355.32252073287964,360.6504793167114,368.61897921562195,374.0406849384308,391.6026339530945,392.86821937561035,431.25764322280884,443.5541331768036,446.8352806568146,453.56944394111633,457.13183307647705,478.6780323982239,505.8334319591522,516.7862150669098,520.4579751491547,557.1165864467621,557.6946938037872,559.4316530227661,678.5060486793518,687.8963792324066,729.83442735672,763.0052649974823,919.7659811973572,933.3124308586121,948.4213328361511</t>
  </si>
  <si>
    <t>1,3,8,17,39,50,51,56,61,62,63,68,71,73,79,80,84,87,89,91,94,102,107,110,111,113,117,121,125,131,140,151,156,157,160,163,166,173,191,194,198,206,207,220,228,237,251,257,264,267,272,279,285,287,288,292,295,299,310,311,312,326,333,346,353,370,373,381,382,390,408,413,414,424,435,437,441,452,460,471,472,488,531,533,544,552,607,647,667,681,735,763,893,938,1008,1037,1049,1155,1201,1237,1339,1409,1420,1441,1458,1482,1879,1989,2066,2161,2277,2351,2396,2498,2726,2939,2966,3015,3038,3103,3153,3175,3192,3216,3321,3353,3478,3500,3752,3852,3885,3889,3903,3940,4166,4373,4436,4580,4824,4871,5295,5356,5462,5490,5530,5581,5992,6082,6373,6599,6630,7201,7309,7470,7580,7936,7962,8743,8991,9058,9195,9267,9704,10255,10476,10551,11294,11306,11341,13754,13945,14794,15466,18645,18919,19225</t>
  </si>
  <si>
    <t>001110101100110100000011010110100011110011101010111010001000111111000011001100110110100101000110011011000101111000011000110001100100101100011010100101100000111011010001001011111001011110001101001111101000011110110010001110110100111101101110001010110101000100011110011000000111110110010100010011011000</t>
  </si>
  <si>
    <t>18:30.2</t>
  </si>
  <si>
    <t>34:56.1</t>
  </si>
  <si>
    <t>3.2850957169187365,3.2850957169187365,3.2850957169187365,3.2850957169187365,3.2850957169187365,3.2850957169187365,3.2850957169187365,3.2850957169187365,3.2850957169187365,3.2850957169187365,3.2850957169187365,3.2850957169187365,3.2850957169187365,3.2850957169187365,3.2850957169187365,3.2850957169187365,3.2850957169187365,3.2850957169187365,3.2850957169187365,3.2850957169187365,3.2850957169187365,3.2850957169187365,3.2850957169187365,3.2850957169187365,3.2850957169187365,3.2850957169187365,3.2850957169187365,3.2850957169187365,3.2850957169187365,3.2850957169187365</t>
  </si>
  <si>
    <t>599352105802241769714093329678382418296912878036477681522405185761869812185692518320753816,599352105802241769714093329678382418296912878036477681522405185761869812185692518320753816,599352105802241769714093329678382418296912878036477681522405185761869812185692518320753816,599352105802241769714093329678382418296912878036477681522405185761869812185692518320753816,599352105802241769714093329678382418296912878036477681522405185761869812185692518320753816,599352105802241769714093329678382418296912878036477681522405185761869812185692518320753816,599352105802241769714093329678382418296912878036477681522405185761869812185692518320753816,599352105802241769714093329678382418296912878036477681522405185761869812185692518320753816,599352105802241769714093329678382418296912878036477681522405185761869812185692518320753816,599352105802241769714093329678382418296912878036477681522405185761869812185692518320753816,599352105802241769714093329678382418296912878036477681522405185761869812185692518320753816,599352105802241769714093329678382418296912878036477681522405185761869812185692518320753816,599352105802241769714093329678382418296912878036477681522405185761869812185692518320753816,599352105802241769714093329678382418296912878036477681522405185761869812185692518320753816,599352105802241769714093329678382418296912878036477681522405185761869812185692518320753816,599352105802241769714093329678382418296912878036477681522405185761869812185692518320753816,599352105802241769714093329678382418296912878036477681522405185761869812185692518320753816,599352105802241769714093329678382418296912878036477681522405185761869812185692518320753816,599352105802241769714093329678382418296912878036477681522405185761869812185692518320753816,599352105802241769714093329678382418296912878036477681522405185761869812185692518320753816,599352105802241769714093329678382418296912878036477681522405185761869812185692518320753816,599352105802241769714093329678382418296912878036477681522405185761869812185692518320753816,599352105802241769714093329678382418296912878036477681522405185761869812185692518320753816,599352105802241769714093329678382418296912878036477681522405185761869812185692518320753816,599352105802241769714093329678382418296912878036477681522405185761869812185692518320753816,599352105802241769714093329678382418296912878036477681522405185761869812185692518320753816,599352105802241769714093329678382418296912878036477681522405185761869812185692518320753816,599352105802241769714093329678382418296912878036477681522405185761869812185692518320753816,599352105802241769714093329678382418296912878036477681522405185761869812185692518320753816,599352105802241769714093329678382418296912878036477681522405185761869812185692518320753816</t>
  </si>
  <si>
    <t>-5.427952283370416,-5.293466199614371,-5.119183435203058,-5.084820677001109,-4.568455590118509,-4.153184763555636,-3.745771969417405,-3.2956330873381394,-3.2793409184406386,-3.2350520093255373,-2.879592635243097,-2.666200218262179,-2.6432149935163958,-2.534329281597181,-2.4299155495932347,-2.368656728328994,-2.3026039091403936,-2.277973839421684,-2.226146928929263,-2.0642303631110765,-2.05861766981871,-1.996353600598596,-1.923055104296905,-1.8373348697179595,-1.83256736188196,-1.7685642009753837,-1.6049134996391645,-1.4954435455985728,-1.4025958592610392,-1.2962831197170457,-1.206636954221682,-1.1380966632217118,-1.032930096759313,-1.0035575889688855,-0.9031532915136599,-0.8423737289974063,-0.7664795300550689,-0.702841985618248,-0.6253104939462836,-0.6250031753740972,-0.595611215543707,-0.45735808753707197,-0.4351796992132912,-0.32976920367239804,-0.2757926812092136,-0.2502419582560506,-0.2302376260885434,-0.1538297650892567,-0.11571451130745591,-0.0897214164124184,-0.041054638892007306,0.09974905299816846,0.11509482550782399,0.11663359659377942,0.1661599613185638,0.1887544201729935,0.2142044483891422,0.21503862452484968,0.23740105981028536,0.25584802815960644,0.273663610004967,0.3165527079369528,0.35006227447903454,0.4623570787052305,0.4877140715342646,0.5288907175972308,0.5371733022186619,0.574652427113295,0.5793965317098152,0.639744098336243,0.6900794422407788,0.7371340790301812,0.8802841983627616,0.8883129556377295,0.9345042070341656,1.0594468413092855,1.0691376102312375,1.0820643281594404,1.0834559590591197,1.1252221605471475,1.128390203740483,1.1709164787781836,1.2003498274920967,1.2047742176624459,1.2413362943135355,1.2959927520557306,1.367746993167558,1.3884883986464969,1.449719239892115,1.5723504408803468,1.6182002333350445,1.6777221871074177,1.7117362774355516,1.7725246885874408,1.795720226604452,1.8401598305700881,1.934698201022322,2.1195570217531166,2.1390277591056366,2.1560124010387205,2.2136029575627765,2.214556295582439,2.2263730243396394,2.2849348537902427,2.357124008639509,2.373325632196729,2.422052875147843,2.49843493812854,2.523009031799396,2.551565611119935,2.5595620705966455,2.604951258469254,2.6503181429733913,2.6795169592316914,2.707527483939313,2.7447724098416293,2.7447724098416306,2.806756165075925,2.8082168261353866,2.808738387976864,2.8087383879768653,2.8941437086883597,2.9256646304551706,2.94239558725527,2.9515153572716044,2.982255464096819,2.995848097855535,3.0122475462275027,3.0155456586920404,3.0258222770703282,3.0582193568204956,3.066833701555623,3.074781623479684,3.0758024223142133,3.07806896050581,3.0780689605058105,3.133996543282348,3.1383098560601925,3.1492262614956466,3.1492262614956488,3.230149767196635,3.238430421700758,3.2850957169187356,3.2850957169187365</t>
  </si>
  <si>
    <t>0.09374594688415527,1.5500996112823486,1.8313422203063965,2.221954345703125,2.4250736236572266,2.7219393253326416,3.2231898307800293,3.3794362545013428,3.7075507640838623,3.910667657852173,4.004415273666382,4.4106526374816895,4.801264762878418,5.191878795623779,5.285624980926514,5.6762375831604,5.879356622695923,6.113724231719971,6.223095893859863,6.613709211349487,6.660583257675171,6.9574480056762695,7.160567283630371,8.082412481307983,8.488650560379028,8.535523414611816,8.879262685775757,9.160504817962646,9.301124811172485,9.410496950149536,9.457369565963745,9.504243850708008,9.66048789024353,10.097974300384521,10.191722393035889,10.347967386245728,10.394840955734253,10.894824504852295,11.144816637039185,11.441683530807495,11.535429954528809,11.926042795181274,12.519774675369263,12.629146099090576,13.269751071929932,13.363497257232666,13.91035532951355,14.457213878631592,15.129066228866577,15.379060506820679,15.425933599472046,16.066537857055664,16.504023790359497,16.754015922546387,17.97272825241089,18.84770154953003,19.285186767578125,20.222657203674316,20.566397666931152,20.628894090652466,20.816389322280884,21.066381692886353,21.66011333465576,21.910104513168335,22.738203287124634,23.4881808757782,24.05066227912903,24.097536087036133,24.488149642944336,24.69126796722412,24.785014390945435,25.956854343414307,27.925541639328003,31.097317934036255,31.284810543060303,32.347278356552124,32.691017866134644,33.83160614967346,34.08159947395325,34.84720039367676,38.84707522392273,38.94082236289978,41.956352949142456,44.39377570152283,45.86248064041138,50.58108186721802,52.112284898757935,52.54977011680603,52.940382957458496,54.26846694946289,55.31530833244324,61.2682466506958,64.42439770698547,66.81494903564453,69.97109985351562,70.2679648399353,71.64292168617249,74.95531916618347,77.47086596488953,80.28327631950378,81.67385745048523,86.47058272361755,90.1333155632019,91.11766123771667,98.39868307113647,103.72664165496826,116.33562111854553,119.19490694999695,122.05419206619263,129.46020936965942,139.8661332130432,160.55298566818237,165.25596475601196,200.14549589157104,219.0042803287506,219.6917586326599,232.83197951316833,257.46426939964294,274.9949698448181,289.0726532936096,297.4473934173584,300.6347920894623,326.4933569431305,361.14852237701416,380.429167509079,397.72550225257874,403.17845702171326,441.7553732395172,444.3177921772003,450.2551062107086,459.41106939315796,471.06695556640625,475.36369585990906,481.8947401046753,485.56650257110596,498.7067141532898,531.960866689682,555.8507447242737,584.1779823303223,648.6134645938873,694.9142544269562,823.9258396625519,889.6112837791443,916.8291807174683</t>
  </si>
  <si>
    <t>1,29,35,43,47,53,63,66,73,77,79,87,95,103,105,113,117,122,124,132,133,139,143,162,170,171,178,184,187,189,190,191,194,203,205,208,209,219,224,230,232,240,252,254,267,269,280,291,305,310,311,324,333,338,363,381,390,409,416,417,421,426,438,443,460,475,486,487,495,499,501,524,564,628,632,654,661,685,690,706,788,790,851,900,930,1026,1057,1066,1074,1101,1122,1243,1307,1355,1419,1425,1453,1520,1571,1628,1656,1754,1828,1848,1996,2104,2359,2417,2475,2625,2836,3256,3352,4061,4446,4460,4727,5225,5582,5868,6038,6103,6627,7332,7724,8075,8186,8968,9020,9140,9326,9562,9649,9782,9856,10122,10794,11279,11855,13162,14101,16721,18052,18604</t>
  </si>
  <si>
    <t>010010110101001001111111001010110110100101101111010110000001010111011011011000010111111110000110111101101011010011001011000100110100101001101010100001000010010111011110101111010001011110000000001110001001111000010100000011100011001110011010100101001111000101110101001010110111010001001100110010011000</t>
  </si>
  <si>
    <t>51:23.6</t>
  </si>
  <si>
    <t>07:45.4</t>
  </si>
  <si>
    <t>3.312753580127007,3.312753580127007,3.312753580127007,3.312753580127007,3.312753580127007,3.312753580127007,3.312753580127007,3.312753580127007,3.312753580127007,3.312753580127007,3.312753580127007,3.312753580127007,3.312753580127007,3.312753580127007,3.312753580127007,3.312753580127007,3.312753580127007,3.312753580127007,3.312753580127007,3.312753580127007,3.312753580127007,3.312753580127007,3.312753580127007,3.312753580127007,3.312753580127007,3.312753580127007,3.312753580127007,3.312753580127007,3.312753580127007,3.312753580127007</t>
  </si>
  <si>
    <t>332362809286450455942446769878315394710107524014913260402092371862801466196152131489414174,332362809286450455942446769878315394710107524014913260402092371862801466196152131489414174,332362809286450455942446769878315394710107524014913260402092371862801466196152131489414174,332362809286450455942446769878315394710107524014913260402092371862801466196152131489414174,332362809286450455942446769878315394710107524014913260402092371862801466196152131489414174,332362809286450455942446769878315394710107524014913260402092371862801466196152131489414174,332362809286450455942446769878315394710107524014913260402092371862801466196152131489414174,332362809286450455942446769878315394710107524014913260402092371862801466196152131489414174,332362809286450455942446769878315394710107524014913260402092371862801466196152131489414174,332362809286450455942446769878315394710107524014913260402092371862801466196152131489414174,332362809286450455942446769878315394710107524014913260402092371862801466196152131489414174,332362809286450455942446769878315394710107524014913260402092371862801466196152131489414174,332362809286450455942446769878315394710107524014913260402092371862801466196152131489414174,332362809286450455942446769878315394710107524014913260402092371862801466196152131489414174,332362809286450455942446769878315394710107524014913260402092371862801466196152131489414174,332362809286450455942446769878315394710107524014913260402092371862801466196152131489414174,332362809286450455942446769878315394710107524014913260402092371862801466196152131489414174,332362809286450455942446769878315394710107524014913260402092371862801466196152131489414174,332362809286450455942446769878315394710107524014913260402092371862801466196152131489414174,332362809286450455942446769878315394710107524014913260402092371862801466196152131489414174,332362809286450455942446769878315394710107524014913260402092371862801466196152131489414174,332362809286450455942446769878315394710107524014913260402092371862801466196152131489414174,332362809286450455942446769878315394710107524014913260402092371862801466196152131489414174,332362809286450455942446769878315394710107524014913260402092371862801466196152131489414174,332362809286450455942446769878315394710107524014913260402092371862801466196152131489414174,332362809286450455942446769878315394710107524014913260402092371862801466196152131489414174,332362809286450455942446769878315394710107524014913260402092371862801466196152131489414174,332362809286450455942446769878315394710107524014913260402092371862801466196152131489414174,332362809286450455942446769878315394710107524014913260402092371862801466196152131489414174,332362809286450455942446769878315394710107524014913260402092371862801466196152131489414174</t>
  </si>
  <si>
    <t>-7.132973195162196,-6.286248351991663,-5.434644421615244,-5.284877276796762,-5.029805447877889,-4.699001834718008,-4.659019270314315,-4.635877560619481,-4.614433640496455,-4.328491510555791,-4.292809217289289,-4.261788299094093,-4.189414431939287,-4.1372027026119635,-3.994079151325622,-3.9490971507160935,-3.9125824207650464,-3.6690069020492904,-3.6132101996301964,-3.436872506108304,-3.407253797820858,-3.160294676717537,-3.1513375812599698,-2.923558726877359,-2.7880757790538104,-2.5693779643790053,-2.538370153146745,-2.4857350745796905,-2.4580810608462094,-2.3872970621570855,-2.3464210848817957,-2.3111315559486134,-2.2891305638720505,-2.179091595266253,-2.117437243062528,-2.0911924160025155,-2.0704424022762353,-2.0202239006603335,-1.9023481694798754,-1.7136443905174628,-1.5296827582321206,-1.4019699949040059,-1.3377868068593457,-1.3336665683658808,-1.1581480843427114,-1.109798645579828,-1.0344537110828638,-1.0317092830949535,-1.0223440553661438,-0.9580296653344361,-0.8219939025669137,-0.818584024183984,-0.8098901238751207,-0.8069287895554134,-0.6928338629192268,-0.5554103393539348,-0.5007995822062419,-0.4776426872764123,-0.4081277405079086,-0.37309070633898317,-0.2855693263494141,-0.28052674383717746,-0.1580210215017439,-0.11664178399361078,-0.04246331878733965,-0.023088733311226815,-0.002391870925930621,0.08483322720973108,0.1582377562047199,0.16493168611430117,0.2727179670814689,0.29167817132307067,0.32747832094707247,0.454355985947614,0.4648505755801443,0.5049719277938498,0.5096630594255567,0.5199409623217248,0.5798656595814654,0.5928937094973358,0.609851514408776,0.6178832564052315,0.771716531122267,0.7786475157797871,0.7975336311362119,0.8831618094117704,0.9015283824359132,0.997469803932109,1.0495165719400255,1.0601545825574625,1.1222629536361763,1.1494328716116182,1.2314917104972343,1.2419078519243956,1.3876545144085464,1.4155648092091486,1.4240257806728307,1.4560714002096538,1.48443465175303,1.5022448930129908,1.5189799282627352,1.5479236233620888,1.5564522205650129,1.55996971581277,1.5882151696017168,1.6409726364222774,1.6605464944075747,1.7150290821342689,1.9254320997834387,1.9475681053499305,1.960006063744256,1.9675652716089131,2.0522777262919165,2.060127090046054,2.0776068528426666,2.1803808202826898,2.1867660659491075,2.199436428437668,2.2067269308780313,2.208331948259614,2.216899564941203,2.307635292199148,2.344353161501898,2.3744358514309516,2.3838208010780395,2.4010345335830516,2.4325680015538986,2.4399978760656182,2.4513596702196923,2.584665295026753,2.592946661673331,2.714130675700101,2.724058230254472,2.7582718719516293,2.75827187195163,2.7942036242551684,2.829172121680186,2.8298488360717684,2.897940469398471,2.9097186970399007,2.9208443447019232,2.937955912517757,2.985324616555038,2.9906749658055283,3.040879471677393,3.050607340688944,3.0728349975176603,3.080812158991703,3.093648374198761,3.112839099243344,3.1319842977783887,3.13198429777839,3.1319842977783905,3.1363001428606196,3.137577246425874,3.172461139896982,3.2017832390433987,3.208122620905789,3.231342217970353,3.2447750324529374,3.2597853740485037,3.2792150129113184,3.2818677257410642,3.284280468734152,3.294943252321638,3.307005772355708,3.307005772355709,3.30700577235571,3.3083348179361436,3.312753580127007</t>
  </si>
  <si>
    <t>0.09605288505554199,0.6429095268249512,0.8929014205932617,2.6764516830444336,2.8170719146728516,3.020190954208374,3.1139376163482666,3.317056179046631,3.4108030796051025,3.4576780796051025,3.7545437812805176,3.8014161586761475,4.238902568817139,4.285776138305664,4.332650661468506,4.629516363143921,4.879507303237915,4.926381349563599,5.035752773284912,5.37949275970459,5.770108699798584,5.926349878311157,6.066971302032471,6.223217725753784,6.613829135894775,6.9106950759887695,7.004441738128662,7.410677909851074,7.707543849945068,8.207528352737427,8.301276445388794,8.395022630691528,8.660640239715576,8.707512617111206,9.004378318786621,9.16062331199646,9.207496643066406,9.254371643066406,9.34811782836914,10.191840648651123,10.754323720932007,11.441803216934204,11.629296064376831,11.78554105758667,12.129282712936401,12.910506010055542,13.06675100326538,13.660483598709106,13.863601207733154,13.910475492477417,14.113593101501465,14.347961187362671,14.410460233688354,14.504206895828247,14.847946405410767,15.3010573387146,16.36352276802063,17.269745588302612,17.566611289978027,17.613484859466553,17.769728899002075,17.910350561141968,18.16034173965454,18.84782099723816,19.144687175750732,19.23843264579773,19.42592763900757,19.879037857055664,20.363399267196655,22.238340139389038,22.535205602645874,22.94144320487976,23.191433906555176,23.582046508789062,23.972660779953003,24.128904581069946,24.222651958465576,24.628889799118042,25.113250017166138,26.050719738006592,26.160091161727905,26.69132423400879,26.988190174102783,27.05068826675415,28.92563271522522,29.081875801086426,31.894287586212158,32.816133975982666,33.20674514770508,33.644232749938965,34.0973424911499,35.081687688827515,35.33167910575867,35.62854814529419,36.56601524353027,37.34724187850952,37.4409875869751,37.534735918045044,37.86285901069641,38.112842082977295,39.34717798233032,40.03465723991394,41.25336813926697,42.940815925598145,43.65954279899597,45.03450107574463,45.33136606216431,45.62823271751404,47.3156795501709,51.04993772506714,51.75303912162781,53.01862716674805,53.221744537353516,58.06534218788147,61.20586848258972,63.768287897109985,64.92450261116028,67.86191082000732,84.37991642951965,95.81705832481384,100.64503073692322,105.92611742019653,108.95727181434631,112.86339974403381,121.86311793327332,122.95683360099792,128.7847752571106,134.56584405899048,143.0187041759491,144.6905279159546,149.00289249420166,181.59562230110168,183.07994985580444,183.76742935180664,190.0953562259674,195.39206433296204,227.7504255771637,235.46893429756165,236.78139328956604,243.6405544281006,250.54658722877502,255.95266795158386,259.10882019996643,259.84317088127136,282.17059683799744,302.76370310783386,318.9819450378418,334.2158420085907,337.9813494682312,341.6055428981781,346.2175805568695,359.2952959537506,381.4039788246155,453.2454776763916,463.80764842033386,474.57293486595154,481.1196060180664,495.0097961425781,495.97851514816284,497.05660700798035,516.2026424407959,523.9182505607605,551.4642629623413,571.6823797225952,688.2568542957306,693.0848290920258,797.9252963066101,811.909232378006,949.9049108028412,968.3105850219727</t>
  </si>
  <si>
    <t>1,11,16,52,55,59,61,65,67,68,74,75,84,85,86,92,97,98,100,107,115,118,121,124,132,138,140,148,154,164,166,168,173,174,180,183,184,185,187,204,216,230,234,237,244,260,263,275,279,280,284,289,290,292,299,308,330,349,355,356,359,362,367,381,387,389,393,402,412,450,456,464,469,477,485,488,490,498,508,527,529,540,546,547,585,588,645,664,672,681,690,710,715,721,740,756,758,760,767,772,797,811,836,870,885,913,919,925,959,1036,1050,1076,1080,1179,1243,1296,1320,1379,1716,1949,2047,2155,2217,2296,2480,2502,2622,2740,2913,2947,3035,3698,3728,3742,3873,3981,4641,4798,4825,4966,5106,5216,5281,5296,5752,6171,6501,6811,6888,6962,7056,7324,7776,9239,9454,9672,9805,10088,10108,10130,10520,10677,11240,11652,14031,14129,16262,16546,19359,19732</t>
  </si>
  <si>
    <t>001010011100010011011010101110001110010010100111111011001011101110110010111000011110010001100110111001111011011110101011011100010000001000111100101000110110101110010111011011110100111010110000010111111111110101100101000010100100100100101100100100010000100000111000001010100100000001001011110000011110</t>
  </si>
  <si>
    <t>52:13.0</t>
  </si>
  <si>
    <t>08:36.3</t>
  </si>
  <si>
    <t>2.4112214185293266,2.4112214185293266,2.4112214185293266,2.4112214185293266,2.4112214185293266,2.4112214185293266,2.4112214185293266,2.4112214185293266,2.4112214185293266,2.4112214185293266,2.4112214185293266,2.4112214185293266,2.4112214185293266,2.4112214185293266,2.4112214185293266,2.4112214185293266,2.4112214185293266,2.4112214185293266,2.4112214185293266,2.4112214185293266,2.4112214185293266,2.4112214185293266,2.4112214185293266,2.4112214185293266,2.4112214185293266,2.4112214185293266,2.4112214185293266,2.4112214185293266,2.4112214185293266,2.4112214185293266</t>
  </si>
  <si>
    <t>827121813415614992062766101924458413578372216248063330220688357564647997312637863212892820,827121813415614992062766101924458413578372216248063330220688357564647997312637863212892820,827121813415614992062766101924458413578372216248063330220688357564647997312637863212892820,827121813415614992062766101924458413578372216248063330220688357564647997312637863212892820,827121813415614992062766101924458413578372216248063330220688357564647997312637863212892820,827121813415614992062766101924458413578372216248063330220688357564647997312637863212892820,827121813415614992062766101924458413578372216248063330220688357564647997312637863212892820,827121813415614992062766101924458413578372216248063330220688357564647997312637863212892820,827121813415614992062766101924458413578372216248063330220688357564647997312637863212892820,827121813415614992062766101924458413578372216248063330220688357564647997312637863212892820,827121813415614992062766101924458413578372216248063330220688357564647997312637863212892820,827121813415614992062766101924458413578372216248063330220688357564647997312637863212892820,827121813415614992062766101924458413578372216248063330220688357564647997312637863212892820,827121813415614992062766101924458413578372216248063330220688357564647997312637863212892820,827121813415614992062766101924458413578372216248063330220688357564647997312637863212892820,827121813415614992062766101924458413578372216248063330220688357564647997312637863212892820,827121813415614992062766101924458413578372216248063330220688357564647997312637863212892820,827121813415614992062766101924458413578372216248063330220688357564647997312637863212892820,827121813415614992062766101924458413578372216248063330220688357564647997312637863212892820,827121813415614992062766101924458413578372216248063330220688357564647997312637863212892820,827121813415614992062766101924458413578372216248063330220688357564647997312637863212892820,827121813415614992062766101924458413578372216248063330220688357564647997312637863212892820,827121813415614992062766101924458413578372216248063330220688357564647997312637863212892820,827121813415614992062766101924458413578372216248063330220688357564647997312637863212892820,827121813415614992062766101924458413578372216248063330220688357564647997312637863212892820,827121813415614992062766101924458413578372216248063330220688357564647997312637863212892820,827121813415614992062766101924458413578372216248063330220688357564647997312637863212892820,827121813415614992062766101924458413578372216248063330220688357564647997312637863212892820,827121813415614992062766101924458413578372216248063330220688357564647997312637863212892820,827121813415614992062766101924458413578372216248063330220688357564647997312637863212892820</t>
  </si>
  <si>
    <t>-5.481261497618706,-5.416242654718057,-5.14789328868819,-5.131414948258148,-5.01311958048464,-4.8877325915991685,-4.494015339365839,-3.928799346946965,-3.695304809424878,-3.552596592544221,-3.521765462404364,-3.26075653240062,-3.1510654878876365,-3.0789910853567113,-3.0391533970118636,-3.031041841371202,-2.8615920681568094,-2.8259554143510592,-2.6524495746280286,-2.6149575772209968,-2.6118659389732306,-2.5444516839932256,-2.4334738418602324,-2.4175538913849937,-2.3444531833328917,-2.2966876603088635,-2.1949949033973466,-2.180753417930591,-2.1675945644068184,-2.0354220458939034,-2.0042074207541614,-1.87318622158603,-1.7471803113581128,-1.7096086823882992,-1.5030152098669975,-1.3798878117770224,-1.300816568696108,-1.277644188099795,-1.2735263115687103,-1.2558988608661716,-1.2139223176573772,-1.1959146361893385,-1.174734104984611,-1.125577429046047,-1.0406833045428396,-0.9933473515874477,-0.9463899551277389,-0.9414357798314117,-0.8785170193696721,-0.8161897670054196,-0.7336131913092584,-0.6697526710336249,-0.6169902118835744,-0.5141090129445112,-0.4608836237513868,-0.27560763606589916,-0.262755226244616,-0.2242737413306074,-0.07725868140011097,-0.07386961534653416,0.0030949078762298465,0.049825597286036166,0.17844757499676564,0.2202493270609049,0.2459810008929115,0.31063204498036384,0.3407351164775523,0.3408383721203768,0.34659397171677886,0.42134421850953685,0.4214460853563558,0.5116355700278272,0.6005434156244104,0.6052548522356249,0.6111661252314156,0.6163150197609668,0.6385522950974636,0.7138342284334749,0.7183616279998059,0.7321970019175736,0.7602115608776356,0.766560763066698,0.7895900021736546,0.8278976051582072,0.8495030918224333,0.866085452318474,0.8746629099974707,0.8760831019887815,0.907719848284309,0.9087830478308451,0.9433075262524243,0.9453145765359381,0.9788819358492156,1.053910417054901,1.0683964291778705,1.106310966587594,1.1112472495308543,1.2244629969857843,1.3396109593161796,1.3842909750494217,1.442922567718545,1.4436422552156292,1.452872009479244,1.4602542690203173,1.550578117812037,1.6056965874924036,1.6942421744263148,1.7453166170871246,1.7550928699479824,1.7962076911775002,1.8481130292547452,1.8493460348795443,1.863162666372693,1.872547431647606,1.8725474316476065,1.8812982655719295,1.8919670325626066,1.8997183399623483,1.9013405492412392,1.9040806955713605,1.9094506538834373,1.9160438086715343,1.9167469725213138,1.9211438116022461,1.9213027957626658,2.0394720515548364,2.0626310071403995,2.0626310071404004,2.083593436578208,2.149651249881519,2.1500688273422464,2.1588510463738473,2.1588510463738477,2.1610656460078053,2.1644245833605673,2.1644245833605686,2.167988773891242,2.182223549621957,2.1837568444385798,2.201073894191307,2.237197915016547,2.2494106517619383,2.2814864600583595,2.336821684160786,2.4112214185293253,2.411221418529326,2.4112214185293266</t>
  </si>
  <si>
    <t>0.09698653221130371,0.8313379287719727,1.3781955242156982,1.7844338417053223,1.9250540733337402,1.987551212310791,2.1281721591949463,2.5825538635253906,3.160661458969116,3.2231595516204834,3.4106533527374268,3.707519292831421,4.301249980926514,4.410621881484985,4.894982576370239,5.0356035232543945,5.098100185394287,5.4418394565582275,5.582460165023804,5.7699549198150635,5.863701343536377,5.910576105117798,6.066821098327637,6.254315376281738,6.31681227684021,6.504305839538574,7.051164865493774,7.488651275634766,7.53552508354187,7.691770315170288,8.098007917404175,8.238628149032593,8.629239797592163,8.676115036010742,8.87923288345337,9.082350730895996,10.129193305969238,10.519806146621704,10.910420417785645,11.066664457321167,11.504150629043579,11.551023244857788,12.238502979278564,12.629115343093872,12.92598032951355,13.660332918167114,14.30093765258789,14.3634352684021,14.597805500030518,14.847795248031616,15.238407611846924,15.629021644592285,15.832139253616333,16.69148826599121,17.300844192504883,17.738329887390137,20.52246117591858,24.13172459602356,24.866076707839966,25.9910409450531,26.881638050079346,27.615990161895752,29.42843270301819,29.819045543670654,31.693986654281616,32.42833852767944,33.35018539428711,33.9439160823822,34.10016345977783,34.4907751083374,36.162596702575684,36.94382286071777,37.975040912628174,38.17815947532654,40.287468671798706,41.521804094314575,41.72492265701294,42.36552858352661,46.52164912223816,47.61536359786987,48.74032783508301,48.94344782829285,49.08406686782837,49.86529278755188,53.0995659828186,53.44330668449402,53.802669525146484,54.88076186180115,55.42761945724487,56.83382439613342,58.20878195762634,59.9274787902832,60.31809091567993,61.114941120147705,65.08356618881226,66.67726612091064,71.23962354660034,71.7239830493927,72.95832061767578,82.770512342453,106.47289562225342,108.92594313621521,110.75401306152344,114.58201718330383,118.1756546497345,119.066251039505,119.90997457504272,135.0813751220703,151.04962539672852,173.17393255233765,184.68919563293457,189.29842686653137,191.79834818840027,197.12630653381348,231.28148770332336,251.56210255622864,252.6870677471161,254.96824526786804,266.18664503097534,279.9987123012543,285.5141644477844,293.1268765926361,297.3454940319061,299.86103868484497,309.20449662208557,310.03259539604187,320.6103904247284,372.92125487327576,434.52869725227356,518.6380662918091,583.5735330581665,597.7449645996094,600.4167549610138,612.8694899082184,642.4154405593872,644.5403742790222,646.1028251647949,657.0868558883667,659.5086553096771,696.5543701648712,711.9757623672485,731.522025346756,755.1775345802307,810.3945546150208,813.6444525718689,820.9098501205444,931.2032718658447</t>
  </si>
  <si>
    <t>1,15,26,34,37,38,41,50,62,63,67,73,85,87,97,100,101,108,111,115,117,118,121,125,126,130,141,150,151,154,162,165,173,174,178,182,203,211,219,222,231,232,246,254,260,275,288,289,294,299,307,315,319,336,349,358,415,488,503,526,544,559,595,603,641,656,675,687,690,698,732,748,769,773,816,841,845,858,943,965,988,992,995,1011,1077,1084,1091,1113,1124,1153,1181,1216,1224,1240,1321,1353,1446,1456,1481,1682,2164,2215,2252,2330,2403,2421,2438,2747,3072,3521,3755,3849,3900,4009,4708,5121,5144,5190,5418,5699,5811,5966,6052,6103,6293,6310,6525,7589,8845,10554,11875,12163,12217,12470,13072,13115,13147,13370,13419,14172,14486,14884,15367,16489,16555,16703,18945</t>
  </si>
  <si>
    <t>011001111111001001011011011110000000100111001010000011101000101010110110100100110101111000001101100001100110000011110100011000011110101001100100111000110111000110101001011011110001100001101000000101000011101111010110001011011101010011001111001000110111100101011111010110110110111110000100001010010100</t>
  </si>
  <si>
    <t>35:47.9</t>
  </si>
  <si>
    <t>52:11.3</t>
  </si>
  <si>
    <t>2.47941838012852,2.47941838012852,2.47941838012852,2.47941838012852,2.47941838012852,2.47941838012852,2.47941838012852,2.47941838012852,2.47941838012852,2.47941838012852,2.47941838012852,2.47941838012852,2.47941838012852,2.47941838012852,2.47941838012852,2.47941838012852,2.47941838012852,2.47941838012852,2.47941838012852,2.47941838012852,2.47941838012852,2.47941838012852,2.47941838012852,2.47941838012852,2.47941838012852,2.47941838012852,2.47941838012852,2.47941838012852,2.47941838012852,2.47941838012852</t>
  </si>
  <si>
    <t>1130235718468012531434719421599025240087541712790153952819325015764343222277433969751348923,1130235718468012531434719421599025240087541712790153952819325015764343222277433969751348923,1130235718468012531434719421599025240087541712790153952819325015764343222277433969751348923,1130235718468012531434719421599025240087541712790153952819325015764343222277433969751348923,1130235718468012531434719421599025240087541712790153952819325015764343222277433969751348923,1130235718468012531434719421599025240087541712790153952819325015764343222277433969751348923,1130235718468012531434719421599025240087541712790153952819325015764343222277433969751348923,1130235718468012531434719421599025240087541712790153952819325015764343222277433969751348923,1130235718468012531434719421599025240087541712790153952819325015764343222277433969751348923,1130235718468012531434719421599025240087541712790153952819325015764343222277433969751348923,1130235718468012531434719421599025240087541712790153952819325015764343222277433969751348923,1130235718468012531434719421599025240087541712790153952819325015764343222277433969751348923,1130235718468012531434719421599025240087541712790153952819325015764343222277433969751348923,1130235718468012531434719421599025240087541712790153952819325015764343222277433969751348923,1130235718468012531434719421599025240087541712790153952819325015764343222277433969751348923,1130235718468012531434719421599025240087541712790153952819325015764343222277433969751348923,1130235718468012531434719421599025240087541712790153952819325015764343222277433969751348923,1130235718468012531434719421599025240087541712790153952819325015764343222277433969751348923,1130235718468012531434719421599025240087541712790153952819325015764343222277433969751348923,1130235718468012531434719421599025240087541712790153952819325015764343222277433969751348923,1130235718468012531434719421599025240087541712790153952819325015764343222277433969751348923,1130235718468012531434719421599025240087541712790153952819325015764343222277433969751348923,1130235718468012531434719421599025240087541712790153952819325015764343222277433969751348923,1130235718468012531434719421599025240087541712790153952819325015764343222277433969751348923,1130235718468012531434719421599025240087541712790153952819325015764343222277433969751348923,1130235718468012531434719421599025240087541712790153952819325015764343222277433969751348923,1130235718468012531434719421599025240087541712790153952819325015764343222277433969751348923,1130235718468012531434719421599025240087541712790153952819325015764343222277433969751348923,1130235718468012531434719421599025240087541712790153952819325015764343222277433969751348923,1130235718468012531434719421599025240087541712790153952819325015764343222277433969751348923</t>
  </si>
  <si>
    <t>-6.53987746311884,-5.929070792699751,-4.979085495323141,-4.722610567627151,-4.678582486042564,-4.63679875099868,-4.364166406149382,-4.0749455403948485,-4.016281905674073,-3.821838054729174,-3.775095280953249,-3.610499189699071,-3.605200327521833,-3.482753601478447,-3.2350530564214823,-2.93014356971369,-2.9136870310940095,-2.833291237959055,-2.6099108283511216,-2.523077043608267,-2.498116189878722,-2.431927642766164,-2.3784060901761275,-2.268654909511612,-2.1481601140422897,-2.0277310536740156,-1.9343563478772205,-1.8276477967397489,-1.7278769819444322,-1.6659020248557173,-1.6083560143357645,-1.5582151152852366,-1.4123152066641707,-1.3776057934619064,-1.3227640143358839,-1.2810129698006638,-1.226727940301092,-1.2176402101580335,-1.2175020388083349,-1.1828301399286167,-1.1342491796473009,-1.1044667365459686,-1.0735975820597803,-1.0504563873867063,-1.0134411779978962,-0.9736176638020937,-0.7999599502268686,-0.6000865539265082,-0.5321083329695198,-0.4814389267344529,-0.42973944990390356,-0.3781138260513677,-0.36108552514984305,-0.2882450050843306,-0.286042158046524,-0.2621609583367813,-0.24308241345182366,-0.226647758465335,-0.20162600571396463,-0.18217892663161128,-0.08365130832071077,-0.013538306323649246,0.11728096772735519,0.17418908537993485,0.3011425609542048,0.3319699836713973,0.40274851639820586,0.40512094041290303,0.4102539839953887,0.45629138856221346,0.5934826587396242,0.6139860151540613,0.6349092043950851,0.7273123332028842,0.7297567338330123,0.7932575088547447,0.8165767208772989,0.9077337305085413,0.9918336426430656,1.0603121170259653,1.0777255028841641,1.0883396539898296,1.1279249134701481,1.139680648099815,1.2439548739879234,1.250687334245426,1.273875806886295,1.2816063001147842,1.3661064663734266,1.3663261863426475,1.4608328269254056,1.4809940796488323,1.5011714735935529,1.5236457356322533,1.5241813753459978,1.5382472995585892,1.5428233578300508,1.5536744345857008,1.6157374474608854,1.615737447460886,1.6158752986294842,1.6381479595735853,1.6509364966331777,1.7610384790870206,1.765091739393786,1.7716498368245956,1.8622262430280097,1.9163841247052655,1.9425591457905802,1.9510402461233582,1.976124322533435,2.013770632505045,2.0224584675962234,2.049369643555872,2.0829583077064306,2.110842344958096,2.110842344958099,2.1146460138957717,2.130496009193484,2.1427402325101266,2.1514801644030177,2.187966588831004,2.2334691815694034,2.2342063828195564,2.2429230385514165,2.248932871526825,2.2489328715268257,2.2489328715268275,2.248932871526828,2.25070608256683,2.262550932698799,2.297465773949659,2.3688789999154802,2.369131533182229,2.3841294701762576,2.3942034421911886,2.4011830656173703,2.4055047023406964,2.4324484406061613,2.4325799892969524,2.432579989296953,2.471631307743704,2.47941838012852</t>
  </si>
  <si>
    <t>0.09700632095336914,0.7844851016998291,1.378216028213501,2.0656960010528564,3.0523109436035156,3.349175214767456,3.396050453186035,3.786665678024292,4.130401849746704,4.286646366119385,4.739757299423218,4.786630630493164,4.896003246307373,4.989749908447266,5.192867994308472,5.489733934402466,5.677228212356567,5.8803465366363525,5.927219390869141,6.411580801010132,6.9584386348724365,7.067811012268066,7.458422422409058,7.661540746688843,7.911533832550049,8.442767858505249,8.59901237487793,9.255240678787231,9.302115201950073,9.692728042602539,9.802099704742432,10.036466360092163,10.286458492279053,10.770819187164307,10.880191087722778,10.927064180374146,11.317678451538086,11.614542245864868,11.81766152381897,11.958281755447388,12.005155801773071,12.052030086517334,12.552012205123901,12.80200457572937,13.145745515823364,13.880096673965454,13.926970481872559,15.083183288574219,15.723788261413574,16.567511320114136,17.895596265792847,18.426828861236572,19.942408084869385,20.97362470626831,21.957968950271606,22.348583221435547,22.879815578460693,22.942313194274902,23.332926034927368,23.77041220664978,24.207898378372192,24.59851098060608,25.145369291305542,26.37970542907715,26.770317316055298,27.707788944244385,28.098400592803955,28.14527416229248,30.3483304977417,31.817034244537354,34.707568883895874,35.691914319992065,35.94190502166748,36.9731228351593,37.26998829841614,37.691850423812866,38.894938468933105,39.285550594329834,40.41051626205444,40.70738649368286,42.45732593536377,45.72284913063049,47.191553831100464,47.73841118812561,52.48826313018799,56.019402503967285,59.90990495681763,60.4098916053772,63.7535343170166,65.03474402427673,65.98783898353577,67.75340914726257,70.30020499229431,74.25320553779602,81.06439900398254,82.07999348640442,82.2831118106842,84.98615145683289,85.8298749923706,86.4236114025116,91.11096000671387,92.0953049659729,93.04839897155762,99.89193654060364,101.28251576423645,103.34495282173157,113.4383852481842,117.90699577331543,121.50063395500183,122.00061750411987,122.28185868263245,139.20320343971252,142.28123545646667,142.3749804496765,145.73425006866455,148.2966697216034,180.67065596580505,192.07654976844788,210.40409922599792,212.18529438972473,217.21638584136963,223.98179864883423,235.48143911361694,239.0282039642334,242.1687295436859,250.32472491264343,253.34994196891785,273.9899203777313,307.16075801849365,319.3635001182556,338.2535343170166,339.0347592830658,374.70551681518555,398.1891565322876,402.45464873313904,408.51695823669434,427.56323647499084,492.2487111091614,509.06068539619446,603.9483392238617,789.317533493042,923.5821180343628,967.174503326416</t>
  </si>
  <si>
    <t>1,14,26,40,60,66,67,75,82,85,94,95,97,99,103,109,113,117,118,128,139,141,149,153,158,169,172,185,186,194,196,201,206,216,218,219,227,233,237,240,241,242,252,257,264,279,280,304,317,334,361,372,403,424,444,452,463,464,472,481,490,498,509,534,542,561,569,570,615,645,704,724,729,750,756,765,789,797,820,826,862,928,958,969,1066,1139,1218,1228,1296,1322,1341,1378,1430,1510,1648,1669,1673,1729,1746,1758,1853,1873,1892,2032,2060,2102,2307,2398,2471,2481,2487,2832,2895,2897,2965,3017,3677,3909,4281,4317,4419,4556,4790,4862,4926,5091,5152,5573,6249,6498,6884,6900,7628,8106,8192,8316,8704,10021,10362,12288,16058,18793,19679</t>
  </si>
  <si>
    <t>100011100000101000110101100001010101000111100000011011111100001111010000001100100100010011110111010010011010000001010000111011110001011101111011011110110100111101000110101101111111000111000001011001111011101001011111010100000001100011011000000100001011000110101100000110000100101111111101011010111011</t>
  </si>
  <si>
    <t>13:36.6</t>
  </si>
  <si>
    <t>29:59.7</t>
  </si>
  <si>
    <t>2.563926126943688,2.563926126943688,2.563926126943688,2.563926126943688,2.563926126943688,2.563926126943688,2.563926126943688,2.563926126943688,2.563926126943688,2.563926126943688,2.563926126943688,2.563926126943688,2.563926126943688,2.563926126943688,2.563926126943688,2.563926126943688,2.563926126943688,2.563926126943688,2.563926126943688,2.563926126943688,2.563926126943688,2.563926126943688,2.563926126943688,2.563926126943688,2.563926126943688,2.563926126943688,2.563926126943688,2.563926126943688,2.563926126943688,2.563926126943688</t>
  </si>
  <si>
    <t>1862451199670931737791384832139705881904643638797026009441607703059146079840365331301861331,1862451199670931737791384832139705881904643638797026009441607703059146079840365331301861331,1862451199670931737791384832139705881904643638797026009441607703059146079840365331301861331,1862451199670931737791384832139705881904643638797026009441607703059146079840365331301861331,1862451199670931737791384832139705881904643638797026009441607703059146079840365331301861331,1862451199670931737791384832139705881904643638797026009441607703059146079840365331301861331,1862451199670931737791384832139705881904643638797026009441607703059146079840365331301861331,1862451199670931737791384832139705881904643638797026009441607703059146079840365331301861331,1862451199670931737791384832139705881904643638797026009441607703059146079840365331301861331,1862451199670931737791384832139705881904643638797026009441607703059146079840365331301861331,1862451199670931737791384832139705881904643638797026009441607703059146079840365331301861331,1862451199670931737791384832139705881904643638797026009441607703059146079840365331301861331,1862451199670931737791384832139705881904643638797026009441607703059146079840365331301861331,1862451199670931737791384832139705881904643638797026009441607703059146079840365331301861331,1862451199670931737791384832139705881904643638797026009441607703059146079840365331301861331,1862451199670931737791384832139705881904643638797026009441607703059146079840365331301861331,1862451199670931737791384832139705881904643638797026009441607703059146079840365331301861331,1862451199670931737791384832139705881904643638797026009441607703059146079840365331301861331,1862451199670931737791384832139705881904643638797026009441607703059146079840365331301861331,1862451199670931737791384832139705881904643638797026009441607703059146079840365331301861331,1862451199670931737791384832139705881904643638797026009441607703059146079840365331301861331,1862451199670931737791384832139705881904643638797026009441607703059146079840365331301861331,1862451199670931737791384832139705881904643638797026009441607703059146079840365331301861331,1862451199670931737791384832139705881904643638797026009441607703059146079840365331301861331,1862451199670931737791384832139705881904643638797026009441607703059146079840365331301861331,1862451199670931737791384832139705881904643638797026009441607703059146079840365331301861331,1862451199670931737791384832139705881904643638797026009441607703059146079840365331301861331,1862451199670931737791384832139705881904643638797026009441607703059146079840365331301861331,1862451199670931737791384832139705881904643638797026009441607703059146079840365331301861331,1862451199670931737791384832139705881904643638797026009441607703059146079840365331301861331</t>
  </si>
  <si>
    <t>-6.439618568239171,-6.397899478773455,-5.799574813975485,-5.1611234677258695,-5.130996743721376,-5.014174202810593,-4.606986343140997,-4.457035489674057,-4.45652144600028,-4.40713426067141,-4.36146240660569,-4.212734312365615,-4.1588481116423806,-4.134583790178977,-4.11769246505397,-3.9591010527551442,-3.80301604213378,-3.376269807334654,-3.349404140529583,-3.3020204891683806,-3.075455037794134,-3.069832070121061,-2.948090711556123,-2.847158304464925,-2.7821751838988025,-2.6270065700400407,-2.6205692608736713,-2.531054541562412,-2.2863188713522327,-2.279913064103312,-2.1944504500585156,-2.1052462876294555,-2.041293719856425,-1.9882505113833415,-1.9121444806763503,-1.727036961573893,-1.6477189370837213,-1.5597745150719893,-1.5322155487192273,-1.4896089420547278,-1.4672735266669361,-1.4577808112680815,-1.4348611730160257,-1.328011223247837,-1.322672660851406,-1.2746158930416847,-1.236513676049301,-1.1502857062151517,-1.0614706626444161,-0.8903191717735919,-0.8472070773575084,-0.8430246208868404,-0.8249483395207289,-0.6824117472396308,-0.6599794771285338,-0.570596422454552,-0.5582812363764581,-0.4965654845642791,-0.48002121479833504,-0.4476074228765636,-0.43458229321054265,-0.390259780928773,-0.21310701583129787,-0.18430251647605805,-0.14660812941215218,-0.14194935606036815,-0.08007075706407232,0.0679418634085322,0.06811129812332425,0.131171441827577,0.16117901947874586,0.23161125148141853,0.33474707451781954,0.3460590276913454,0.36897378434309075,0.3924986326038837,0.46431391203413114,0.5162480931760478,0.6115185718330266,0.6185001386211076,0.6797509958251132,0.7183978792479441,0.7330021352932634,0.8194972148809342,0.8324168018673899,0.8824171097876972,0.8927696896761187,0.8930269483968724,0.9719528180140475,0.9893824310063258,1.0048482299529131,1.0728631534638966,1.08156191785242,1.0961241042840855,1.0972656833183836,1.1095569625933894,1.2047214841797538,1.2600785380377362,1.2730680443427858,1.311816445397131,1.3931384915302363,1.489652701778139,1.5510510376796112,1.5969867442999663,1.6116603061566745,1.6208506893224057,1.6280719423277825,1.6403534761700698,1.640749908651174,1.654123676985305,1.6825333602356107,1.732709146331346,1.7483769352309189,1.7673583361795266,1.8958987246230623,1.908512145332108,1.9249859675114112,2.0497689549057454,2.0516286942439934,2.1024690154503807,2.13344169650291,2.1445462017705497,2.2035919530090906,2.2059510610416275,2.260055462247141,2.3132699523628997,2.3156488911976156,2.37800643184977,2.3977591137425183,2.3986967049916887,2.39869670499169,2.403616444103687,2.4080346685757665,2.4180261926650592,2.4560542618808547,2.4794319354883774,2.479431935488378,2.5276015368538887,2.5566641229493143,2.556664122949315,2.5634787464612807,2.563926126943687,2.563926126943688</t>
  </si>
  <si>
    <t>0.09704017639160156,0.4876539707183838,1.2845041751861572,1.565744161605835,2.2844715118408203,2.738828182220459,2.7857017517089844,3.2700605392456055,3.7544209957122803,3.8637924194335938,3.9106671810150146,3.957540512084961,4.301279783248901,4.441900730133057,4.504400253295898,4.5981457233428955,4.738765478134155,4.832512378692627,5.769983530044556,5.81685733795166,6.019975662231445,6.0668487548828125,6.254345893859863,6.644956588745117,6.988695859909058,7.051193952560425,7.394932985305786,7.4418065547943115,7.535553693771362,7.894917011260986,8.035537481307983,8.223031044006348,8.269905805587769,8.426149606704712,8.676142930984497,8.816763401031494,9.066754341125488,9.113628387451172,9.457367420196533,9.597987413406372,10.082348823547363,10.379214763641357,10.519835233688354,10.676080226898193,10.722953796386719,10.972945928573608,11.363557815551758,11.519803524017334,12.644767761230469,13.53536581993103,14.20721983909607,14.738452911376953,14.87907361984253,15.082192182540894,15.425931692123413,15.972789287567139,16.066535472869873,16.269655227661133,16.70714044570923,17.097753524780273,17.285247802734375,18.03522491455078,18.95707082748413,20.14453387260437,20.738264799118042,20.78514552116394,20.832011222839355,21.191376447677612,21.769481897354126,21.816356420516968,22.06634759902954,23.644423246383667,24.441274404525757,25.1131272315979,25.55061364173889,26.78494954109192,27.3318088054657,27.675546646118164,28.25365447998047,31.534801959991455,32.81601119041443,33.94097542762756,34.28471612930298,34.64407825469971,36.753387689590454,37.144001722335815,38.17521834373474,45.03437805175781,45.768731355667114,46.90932011604309,48.62801694869995,50.393585205078125,51.28418254852295,52.815385818481445,55.11218857765198,56.94025659561157,57.6746084690094,57.83085322380066,62.79944825172424,65.00250267982483,72.75226044654846,75.98653388023376,77.57535004615784,80.49713253974915,84.55950570106506,89.40310478210449,93.5123507976532,95.3091688156128,105.27760767936707,107.0900502204895,108.12126874923706,110.54306721687317,116.5741274356842,121.6833438873291,126.41757082939148,129.35497760772705,130.6361882686615,149.79183769226074,157.1353588104248,170.8849275112152,200.64842128753662,202.1796236038208,221.69463658332825,294.4423589706421,303.14521193504333,327.128835439682,378.6584732532501,383.2097156047821,421.02974367141724,423.7952809333801,427.84203028678894,473.10623812675476,484.35588574409485,505.5583462715149,527.1514196395874,527.9013957977295,589.2304108142853,611.9016172885895,695.3052568435669,745.6943037509918,774.3184068202972,806.1142868995667,863.6454696655273</t>
  </si>
  <si>
    <t>1,8,24,30,45,54,55,65,75,77,78,79,86,89,90,92,95,97,116,117,121,122,126,134,141,142,149,150,152,159,162,166,167,170,175,178,183,184,191,194,204,210,213,216,217,222,230,233,256,274,288,299,302,306,313,324,326,330,339,347,351,366,385,409,421,422,423,430,442,443,448,480,496,510,519,544,555,562,574,640,666,689,696,703,746,754,775,914,929,952,987,1023,1041,1072,1119,1156,1171,1174,1275,1320,1478,1544,1576,1635,1717,1816,1899,1935,2138,2175,2196,2245,2368,2472,2568,2628,2654,3045,3193,3472,4078,4109,4506,5992,6171,6660,7707,7801,8569,8625,8707,9629,9858,10290,10728,10743,11990,12452,14149,15175,15757,16406,17576</t>
  </si>
  <si>
    <t>111010100000111100110111101100010100111011000000011010001000111101010101011100101010101110101111011010010110010001001100000010110011000001011100100000100101101000111001001101100111110101001000100000000110110110111001001101101010110100011011101011110010010110010101011110001111111010010000011111010011</t>
  </si>
  <si>
    <t>02:54.2</t>
  </si>
  <si>
    <t>19:20.0</t>
  </si>
  <si>
    <t>2.5919787122444067,2.5919787122444067,2.5919787122444067,2.5919787122444067,2.5919787122444067,2.5919787122444067,2.5919787122444067,2.5919787122444067,2.5919787122444067,2.5919787122444067,2.5919787122444067,2.5919787122444067,2.5919787122444067,2.5919787122444067,2.5919787122444067,2.5919787122444067,2.5919787122444067,2.5919787122444067,2.5919787122444067,2.5919787122444067,2.5919787122444067,2.5919787122444067,2.5919787122444067,2.5919787122444067,2.5919787122444067,2.5919787122444067,2.5919787122444067,2.5919787122444067,2.5919787122444067,2.5919787122444067</t>
  </si>
  <si>
    <t>1528001732479978342245373283311187133261738529724967906328687683826174479465043836967836658,1528001732479978342245373283311187133261738529724967906328687683826174479465043836967836658,1528001732479978342245373283311187133261738529724967906328687683826174479465043836967836658,1528001732479978342245373283311187133261738529724967906328687683826174479465043836967836658,1528001732479978342245373283311187133261738529724967906328687683826174479465043836967836658,1528001732479978342245373283311187133261738529724967906328687683826174479465043836967836658,1528001732479978342245373283311187133261738529724967906328687683826174479465043836967836658,1528001732479978342245373283311187133261738529724967906328687683826174479465043836967836658,1528001732479978342245373283311187133261738529724967906328687683826174479465043836967836658,1528001732479978342245373283311187133261738529724967906328687683826174479465043836967836658,1528001732479978342245373283311187133261738529724967906328687683826174479465043836967836658,1528001732479978342245373283311187133261738529724967906328687683826174479465043836967836658,1528001732479978342245373283311187133261738529724967906328687683826174479465043836967836658,1528001732479978342245373283311187133261738529724967906328687683826174479465043836967836658,1528001732479978342245373283311187133261738529724967906328687683826174479465043836967836658,1528001732479978342245373283311187133261738529724967906328687683826174479465043836967836658,1528001732479978342245373283311187133261738529724967906328687683826174479465043836967836658,1528001732479978342245373283311187133261738529724967906328687683826174479465043836967836658,1528001732479978342245373283311187133261738529724967906328687683826174479465043836967836658,1528001732479978342245373283311187133261738529724967906328687683826174479465043836967836658,1528001732479978342245373283311187133261738529724967906328687683826174479465043836967836658,1528001732479978342245373283311187133261738529724967906328687683826174479465043836967836658,1528001732479978342245373283311187133261738529724967906328687683826174479465043836967836658,1528001732479978342245373283311187133261738529724967906328687683826174479465043836967836658,1528001732479978342245373283311187133261738529724967906328687683826174479465043836967836658,1528001732479978342245373283311187133261738529724967906328687683826174479465043836967836658,1528001732479978342245373283311187133261738529724967906328687683826174479465043836967836658,1528001732479978342245373283311187133261738529724967906328687683826174479465043836967836658,1528001732479978342245373283311187133261738529724967906328687683826174479465043836967836658,1528001732479978342245373283311187133261738529724967906328687683826174479465043836967836658</t>
  </si>
  <si>
    <t>-6.1208700312314495,-5.90266208197243,-5.527452377595726,-5.341027090711873,-5.101718890059105,-4.988543644730413,-4.95950785579193,-4.859173850319413,-4.7408255541697395,-4.605048410860196,-3.5908424946891513,-3.4607270277575757,-3.384145708675564,-3.2948386732050565,-3.22131730078109,-3.112992576307794,-3.0920220983011353,-2.9835483185940213,-2.8744114576683657,-2.6919220918861297,-2.605101635814149,-2.604950695867771,-2.5005682375470353,-2.4846289861834747,-2.4809380356120596,-2.3677157503972737,-2.3217429373738834,-2.2582858869763824,-2.1493409719737206,-2.13026451497238,-2.0300820357751963,-1.8313172173299386,-1.6878536294782367,-1.5374759087994287,-1.500493561729964,-1.3910360116125202,-1.382339354173523,-1.2846093623014296,-1.2580719823591864,-1.2127284598584402,-1.1986728127363027,-1.1707974075318703,-1.1336791204735672,-1.1329204519799827,-1.1158710097998386,-1.092841150738224,-1.0461945141789812,-0.9826031783499826,-0.8586650749369112,-0.7923185127315387,-0.7783155912433205,-0.710460516141353,-0.6782722886991976,-0.6116156577485928,-0.6011042357074161,-0.5786614520810746,-0.44846242778512707,-0.34679294330832244,-0.3324987668708753,-0.2769853573796386,-0.22191744001652067,-0.21250402459250506,-0.19598067768057392,-0.17488129746616435,-0.04084577901774086,-0.02183074356385248,-0.007623997012810552,-0.006013616280571468,0.0032705736799461538,0.006820865525212355,0.1297015408354181,0.12970154083541874,0.13224348839384648,0.18088285701745752,0.20451447501116893,0.2458830836540206,0.31815415575416145,0.330294033511944,0.34787115617441045,0.3848117498123236,0.388185674718894,0.42675027610106375,0.4317946840522925,0.4556862539806396,0.5337883951020177,0.6053780587262629,0.6284631707146648,0.6302505105751386,0.7011508646805809,0.7333385690134818,0.7333385690134829,0.7676135297483468,0.7848389553448525,0.788328634306798,0.8426515462626057,0.9081189018744209,0.9745775391229345,1.021821715752325,1.0412039417402188,1.0423701380129298,1.079438294936443,1.0911525388700172,1.096274117871684,1.1604952938543913,1.2075339296509295,1.2127152623990152,1.2966367533230465,1.318435016320313,1.3505613861878523,1.360395153186477,1.399442338641843,1.4089638131455617,1.424824516905978,1.4251728745529868,1.547268962150405,1.5626786057391229,1.5771246299496118,1.5901017518827516,1.6013139888459842,1.6153671531314724,1.6979193615227353,1.708354532484858,1.718360162162896,1.7264480772356159,1.7364535330245254,1.7696264860287458,1.775581014872905,1.7864536994752473,1.8403224796012516,1.8837376727769142,1.9029394469580716,1.902939446958072,1.902939446958073,1.9052213885145632,1.9229567859027459,1.9383154092507076,1.9722161734622357,1.9722161734622365,1.9724870169467774,2.055206677226401,2.073916374731709,2.1089050716982993,2.168596294167212,2.1687662239997367,2.202498861845731,2.204370070806357,2.2122742325550124,2.2133905140978585,2.215647340613565,2.26147177461097,2.2614717746109707,2.2815836347053993,2.3091382613205056,2.3097240114611175,2.344756560812019,2.400213332449859,2.4083599750526186,2.413851433302677,2.4359457347197218,2.4489760378780883,2.464993413986536,2.5157591990482167,2.515759199048217,2.516220842914378,2.5162208429143793,2.51622084291438,2.517814309964861,2.579879896905762,2.5799517875908378,2.5919787122444067</t>
  </si>
  <si>
    <t>0.09708833694458008,1.0970561504364014,1.4876689910888672,1.7845368385314941,2.987622022628784,3.035733222961426,3.3794736862182617,3.6763393878936768,3.816959857940674,4.473189353942871,4.5825605392456055,6.160635471343994,6.301257133483887,6.551249265670776,6.941862106323242,7.238727807998657,7.73871111869812,7.785584211349487,8.035577058792114,8.129325151443481,8.988672971725464,9.269914388656616,9.67615032196045,9.769899845123291,9.816771268844604,9.926142692565918,10.160509824752808,10.207383871078491,10.56674861907959,11.051107168197632,11.50421929359436,12.441689729690552,13.33228850364685,13.61352825164795,13.957266569137573,14.20726728439331,15.113481044769287,15.410345792770386,15.847832202911377,16.144699096679688,16.785304307937622,16.87904953956604,17.01967167854309,17.26966404914856,17.363409519195557,17.56652808189392,17.94151782989502,18.238382577896118,18.628995180130005,19.238350868225098,19.738335132598877,19.785210132598877,19.832083225250244,20.332066774368286,20.722679376602173,20.9882972240448,21.582027673721313,22.035139322280884,22.722617864608765,23.160104036331177,23.550716161727905,24.581933736801147,24.831925868988037,25.066293001174927,25.113168001174927,26.160009145736694,27.300598859786987,28.316191911697388,28.40993857383728,28.659931182861328,28.894298791885376,30.09738564491272,31.331722259521484,31.534841299057007,34.253509283065796,35.2378511428833,36.0346999168396,37.11279225349426,38.84711194038391,39.503342151641846,39.690836668014526,39.940829277038574,40.768927574157715,41.378283739089966,41.76889514923096,42.518872022628784,42.81573748588562,43.15947675704956,43.34697222709656,44.6906795501709,47.25309991836548,49.174914836883545,51.06547927856445,51.81545686721802,51.90920305252075,55.33097314834595,60.97142028808594,61.8151433467865,74.83036136627197,82.01763534545898,93.47040128707886,97.95463728904724,98.7827353477478,99.72020673751831,100.86079621315002,102.03263449668884,115.0322265625,117.70401787757874,118.87585711479187,120.31331205368042,127.37559032440186,129.37552785873413,132.6098005771637,157.8590111732483,163.37446236610413,164.49942827224731,173.7647635936737,174.62411046028137,184.15506434440613,193.59226632118225,195.24846529960632,196.96716046333313,202.3576169013977,202.95134806632996,203.4044587612152,206.07625126838684,210.70110630989075,215.2478380203247,216.15406012535095,229.99737739562988,236.60654592514038,236.9971580505371,249.19990015029907,253.94975113868713,260.6995403766632,261.5432643890381,291.41732835769653,295.22970819473267,305.18252301216125,311.88543701171875,314.2603633403778,314.6978487968445,351.63419246673584,381.0551519393921,389.67987537384033,395.4453203678131,416.4290385246277,421.6007511615753,433.2495949268341,436.0620081424713,442.2961871623993,452.8427321910858,454.56142926216125,464.5142409801483,473.46708583831787,476.29513216018677,478.01381826400757,488.6384859085083,526.5748002529144,528.4497394561768,536.8713502883911,551.9958777427673,559.558140039444,569.7921957969666,651.3208916187286,754.2266597747803,853.1374471187592,861.5590584278107,934.9005117416382,954.9623844623566</t>
  </si>
  <si>
    <t>1,20,28,34,58,59,66,72,75,88,90,122,125,130,138,144,154,155,160,162,179,185,193,195,196,198,203,204,211,221,230,249,267,273,280,285,303,309,318,324,337,339,342,347,349,353,361,367,375,388,398,399,400,410,418,423,435,444,458,467,475,496,501,506,507,528,551,572,574,579,584,608,633,637,692,712,728,750,785,798,802,807,824,836,844,859,865,872,876,903,955,994,1032,1047,1049,1118,1232,1249,1512,1658,1890,1981,1998,2017,2040,2064,2327,2381,2405,2434,2577,2618,2684,3197,3310,3333,3521,3539,3733,3924,3958,3993,4104,4116,4125,4179,4273,4365,4383,4664,4798,4806,5054,5150,5287,5304,5910,5987,6190,6326,6374,6383,7132,7728,7904,8021,8449,8554,8791,8848,8974,9189,9224,9425,9606,9664,9699,9915,10685,10723,10894,11198,11352,11559,13216,15306,17313,17485,18975,19383</t>
  </si>
  <si>
    <t>110000000000011100111011000100000100011111010110110000110100100110010100110000111001001011011110011000100110010011011101001010101110101011101011001100111100000011000000011111110101001101000000011011001000001110010111000011110011101101011110001101100110101100110101010110011010010011111101101111110010</t>
  </si>
  <si>
    <t>41:32.8</t>
  </si>
  <si>
    <t>57:58.8</t>
  </si>
  <si>
    <t>2.625119859017925,2.625119859017925,2.625119859017925,2.625119859017925,2.625119859017925,2.625119859017925,2.625119859017925,2.625119859017925,2.625119859017925,2.625119859017925,2.625119859017925,2.625119859017925,2.625119859017925,2.625119859017925,2.625119859017925,2.625119859017925,2.625119859017925,2.625119859017925,2.625119859017925,2.625119859017925,2.625119859017925,2.625119859017925,2.625119859017925,2.625119859017925,2.625119859017925,2.625119859017925,2.625119859017925,2.625119859017925,2.625119859017925,2.625119859017925</t>
  </si>
  <si>
    <t>392464456351738258671752954257898207864844158219794516408841334523037279011427577114902842,392464456351738258671752954257898207864844158219794516408841334523037279011427577114902842,392464456351738258671752954257898207864844158219794516408841334523037279011427577114902842,392464456351738258671752954257898207864844158219794516408841334523037279011427577114902842,392464456351738258671752954257898207864844158219794516408841334523037279011427577114902842,392464456351738258671752954257898207864844158219794516408841334523037279011427577114902842,392464456351738258671752954257898207864844158219794516408841334523037279011427577114902842,392464456351738258671752954257898207864844158219794516408841334523037279011427577114902842,392464456351738258671752954257898207864844158219794516408841334523037279011427577114902842,392464456351738258671752954257898207864844158219794516408841334523037279011427577114902842,392464456351738258671752954257898207864844158219794516408841334523037279011427577114902842,392464456351738258671752954257898207864844158219794516408841334523037279011427577114902842,392464456351738258671752954257898207864844158219794516408841334523037279011427577114902842,392464456351738258671752954257898207864844158219794516408841334523037279011427577114902842,392464456351738258671752954257898207864844158219794516408841334523037279011427577114902842,392464456351738258671752954257898207864844158219794516408841334523037279011427577114902842,392464456351738258671752954257898207864844158219794516408841334523037279011427577114902842,392464456351738258671752954257898207864844158219794516408841334523037279011427577114902842,392464456351738258671752954257898207864844158219794516408841334523037279011427577114902842,392464456351738258671752954257898207864844158219794516408841334523037279011427577114902842,392464456351738258671752954257898207864844158219794516408841334523037279011427577114902842,392464456351738258671752954257898207864844158219794516408841334523037279011427577114902842,392464456351738258671752954257898207864844158219794516408841334523037279011427577114902842,392464456351738258671752954257898207864844158219794516408841334523037279011427577114902842,392464456351738258671752954257898207864844158219794516408841334523037279011427577114902842,392464456351738258671752954257898207864844158219794516408841334523037279011427577114902842,392464456351738258671752954257898207864844158219794516408841334523037279011427577114902842,392464456351738258671752954257898207864844158219794516408841334523037279011427577114902842,392464456351738258671752954257898207864844158219794516408841334523037279011427577114902842,392464456351738258671752954257898207864844158219794516408841334523037279011427577114902842</t>
  </si>
  <si>
    <t>-6.741687478925379,-6.226273316637319,-5.098816613983094,-5.030569409705417,-5.0167244375212,-4.98120629317527,-4.626687298113923,-4.555436802221625,-4.386024587698375,-4.263261499335941,-4.110207900261597,-3.9874676209653113,-3.9066105209686715,-3.6788315381965355,-3.6483973346122363,-3.4893157222110616,-3.293938724020355,-3.2020547698343176,-3.0939635052262933,-2.911018577085603,-2.7831148962705976,-2.552028928120827,-2.3749385156855536,-2.3504949117881715,-2.2479492907605425,-2.1754194151436983,-2.015905063995249,-1.9702707329836546,-1.9660757913287454,-1.9030401331556854,-1.8408449700742189,-1.8257761172316318,-1.8051133922126024,-1.7535053285624236,-1.6498321273143126,-1.6347386281438308,-1.624211678494158,-1.6086185590516762,-1.562283240794688,-1.538353043960894,-1.521015206945501,-1.4361181050710385,-1.3741735595629612,-1.350110258930516,-1.30408859570319,-1.279622926822203,-1.2647776357543414,-1.2420254402775865,-1.2405123573266517,-1.2140185570111588,-1.2039335121921804,-1.1491449192451224,-1.1445570939459744,-1.1296970101570039,-1.0705516105575514,-1.0193482155867468,-1.016548405852855,-0.9871986465655476,-0.9267504785914592,-0.8871880575833482,-0.8776573055991702,-0.8268764675671961,-0.6747836710747817,-0.6701012948308086,-0.6264977238348903,-0.5843121616694009,-0.5544117783616513,-0.485128763733779,-0.45027312707601175,-0.3348602819044652,-0.2649145742133895,-0.13416063959595065,-0.03842208922425849,0.03171496484539385,0.07848579729193449,0.09387554693052085,0.13114872463047655,0.13864469540895263,0.14645292421190187,0.28129900888647297,0.38529294861064795,0.42899106744197973,0.4406663344165213,0.4768515865540792,0.4921879654148087,0.5074278417352607,0.5992119161349992,0.6567834453600527,0.6809492809031313,0.7655342481691371,0.8056847233416335,0.8160934851027766,0.8438544113853774,0.8844832102032385,0.8844832102032392,0.9621393469337443,0.9765736263832341,1.038493839357332,1.0499762304052453,1.1126287436757163,1.1491702624741966,1.1618104972651142,1.1810142412876525,1.1843205024738852,1.257300391327842,1.2633959154989758,1.2738632309190374,1.2903316770222808,1.3200333781144533,1.3325725313325893,1.341491430130632,1.3864874629327342,1.4471383347025135,1.4748458789606256,1.4814486723990763,1.5183222354423918,1.5398817588844924,1.5634079075660947,1.590763436344585,1.677511057534898,1.6775110575348993,1.7069159419531776,1.7958114129942515,1.7958114129942522,1.7958139218397005,1.845384212451859,1.8453866225147415,1.8472099241503754,1.8580148493522837,1.8630243321475386,1.9370667232292955,1.9418980913226873,1.9561422562125201,1.9783084948013347,2.002730026715713,2.0149731955994095,2.0902246940663995,2.148841191693606,2.1492324711955524,2.2047664704800964,2.2270361517639192,2.2608435562293683,2.3195087992295402,2.32735943549828,2.335679660966247,2.3356796609662474,2.3356796609662487,2.3389348409363024,2.404915292343245,2.4482816113255916,2.448385276877468,2.487877009623824,2.492443178381162,2.492443178381163,2.505304372951022,2.5053043729510223,2.506109184536548,2.537861112939737,2.542530295183994,2.558304425844255,2.5583044258442555,2.5587570643634336,2.5587570643634345,2.625119859017925</t>
  </si>
  <si>
    <t>0.09692001342773438,0.9718923568725586,1.6124980449676514,2.5366339683532715,2.692878246307373,2.83349871635437,2.9428718090057373,3.427231550216675,3.770970106124878,3.8647162914276123,4.052211046218872,4.442825078964233,4.489697217941284,4.786562919616699,4.989681243896484,5.239673376083374,5.677159786224365,5.8177807331085205,6.349014759063721,6.442761421203613,6.942745208740234,7.145865201950073,7.473979234695435,8.208331823348999,8.364577054977417,8.708316087722778,8.864559888839722,9.30204725265503,9.348921060562134,9.395794153213501,9.895779132843018,9.989524364471436,10.333264112472534,10.786375045776367,11.03636646270752,11.33323335647583,11.380111932754517,11.520728588104248,11.630099058151245,11.676972150802612,11.926965475082397,11.973838806152344,12.02071213722229,12.317578077316284,12.661316156387329,13.270672082901001,13.364421129226685,13.458166599273682,13.801905632019043,14.098771095275879,14.505009412765503,14.786250591278076,15.379981279373169,15.426855564117432,15.473729133605957,15.567476034164429,15.6768479347229,16.270578145980835,16.364325284957886,16.614317178726196,16.801811695098877,16.84868550300598,17.395543098449707,18.192392826080322,18.379887104034424,18.583005666732788,18.62987971305847,18.723625898361206,18.817373752593994,19.207985877990723,19.254859447479248,20.145458698272705,21.27042245864868,22.16101861000061,25.20779848098755,25.785906314849854,26.379636764526367,26.770249366760254,27.348357439041138,27.6920964717865,28.23895525932312,30.020148754119873,32.19195556640625,32.62944316864014,32.69193911552429,34.41063618659973,35.394984006881714,36.23870253562927,38.660502195358276,40.47294545173645,40.76981210708618,43.347856521606445,44.488444566726685,45.31654357910156,48.55081868171692,62.00352191925049,66.55025482177734,69.34704971313477,71.25323176383972,75.86246299743652,77.87802505493164,83.0809874534607,85.64340591430664,91.12760996818542,93.14317083358765,93.59628176689148,93.8306496143341,107.4395980834961,110.06451606750488,111.8925838470459,117.82989811897278,118.47050309181213,119.04860997200012,119.64234185218811,121.65790438652039,122.48600316047668,124.56406211853027,125.09529566764832,134.37625575065613,135.37622380256653,140.75105547904968,140.79792976379395,142.43850231170654,147.28210163116455,177.99988889694214,178.48425102233887,178.84361243247986,191.0619809627533,195.5618405342102,197.13991570472717,197.5461528301239,199.32734608650208,199.96795320510864,205.1709144115448,214.38937544822693,232.0138223171234,245.5290253162384,251.8257019519806,256.434933423996,257.075537443161,260.84104466438293,264.309686422348,271.4344627857208,290.5588643550873,336.5730483531952,352.61942195892334,361.6972625255585,422.5547320842743,437.96049976348877,449.8038787841797,471.5844466686249,474.36560821533203,566.6666798591614,616.3994972705841,640.6174879074097,651.7733898162842,661.2134132385254,783.7720746994019,872.6130421161652,886.2688653469086,906.2838652133942,920.3615465164185,937.3753409385681,969.9836955070496</t>
  </si>
  <si>
    <t>1,18,31,50,53,56,58,68,75,77,81,89,90,96,100,105,114,117,128,130,140,144,151,166,169,176,179,188,189,190,200,202,209,218,223,229,230,233,235,236,241,242,243,249,256,268,270,272,279,285,293,299,311,312,313,315,317,329,331,336,340,341,352,368,372,376,377,379,381,389,390,408,431,449,511,523,535,543,555,562,573,609,653,662,663,698,718,735,784,821,827,879,902,919,984,1257,1349,1406,1445,1539,1580,1686,1738,1849,1890,1899,1904,2180,2233,2270,2390,2403,2415,2427,2468,2485,2527,2538,2726,2746,2855,2856,2889,2987,3611,3621,3628,3876,3967,3999,4007,4043,4056,4162,4349,4706,4979,5107,5201,5214,5290,5361,5505,5894,6828,7154,7339,8574,8887,9127,9570,9627,11498,12510,13002,13229,13421,15905,17705,17981,18387,18673,19020,19680</t>
  </si>
  <si>
    <t>001100010101001001110101011011001110100010010001111000111101100111011100000100110101100101011101011101010010101000001110110011101010011010111111010011011001100011111010110000001101101011011110001010011111010000100110101100001011110010001101000010010000001011010110000110011000101011111100000100111010</t>
  </si>
  <si>
    <t>08:38.0</t>
  </si>
  <si>
    <t>25:04.0</t>
  </si>
  <si>
    <t>2.713626727967341,2.713626727967341,2.713626727967341,2.713626727967341,2.713626727967341,2.713626727967341,2.713626727967341,2.713626727967341,2.713626727967341,2.713626727967341,2.713626727967341,2.713626727967341,2.713626727967341,2.713626727967341,2.713626727967341,2.713626727967341,2.713626727967341,2.713626727967341,2.713626727967341,2.713626727967341,2.713626727967341,2.713626727967341,2.713626727967341,2.713626727967341,2.713626727967341,2.713626727967341,2.713626727967341,2.713626727967341,2.713626727967341,2.713626727967341</t>
  </si>
  <si>
    <t>510955970879747793160716881180207459252451453297466047425438314273919550734923627195181978,510955970879747793160716881180207459252451453297466047425438314273919550734923627195181978,510955970879747793160716881180207459252451453297466047425438314273919550734923627195181978,510955970879747793160716881180207459252451453297466047425438314273919550734923627195181978,510955970879747793160716881180207459252451453297466047425438314273919550734923627195181978,510955970879747793160716881180207459252451453297466047425438314273919550734923627195181978,510955970879747793160716881180207459252451453297466047425438314273919550734923627195181978,510955970879747793160716881180207459252451453297466047425438314273919550734923627195181978,510955970879747793160716881180207459252451453297466047425438314273919550734923627195181978,510955970879747793160716881180207459252451453297466047425438314273919550734923627195181978,510955970879747793160716881180207459252451453297466047425438314273919550734923627195181978,510955970879747793160716881180207459252451453297466047425438314273919550734923627195181978,510955970879747793160716881180207459252451453297466047425438314273919550734923627195181978,510955970879747793160716881180207459252451453297466047425438314273919550734923627195181978,510955970879747793160716881180207459252451453297466047425438314273919550734923627195181978,510955970879747793160716881180207459252451453297466047425438314273919550734923627195181978,510955970879747793160716881180207459252451453297466047425438314273919550734923627195181978,510955970879747793160716881180207459252451453297466047425438314273919550734923627195181978,510955970879747793160716881180207459252451453297466047425438314273919550734923627195181978,510955970879747793160716881180207459252451453297466047425438314273919550734923627195181978,510955970879747793160716881180207459252451453297466047425438314273919550734923627195181978,510955970879747793160716881180207459252451453297466047425438314273919550734923627195181978,510955970879747793160716881180207459252451453297466047425438314273919550734923627195181978,510955970879747793160716881180207459252451453297466047425438314273919550734923627195181978,510955970879747793160716881180207459252451453297466047425438314273919550734923627195181978,510955970879747793160716881180207459252451453297466047425438314273919550734923627195181978,510955970879747793160716881180207459252451453297466047425438314273919550734923627195181978,510955970879747793160716881180207459252451453297466047425438314273919550734923627195181978,510955970879747793160716881180207459252451453297466047425438314273919550734923627195181978,510955970879747793160716881180207459252451453297466047425438314273919550734923627195181978</t>
  </si>
  <si>
    <t>-6.516155956596732,-6.4496383922153635,-6.2811706238917395,-6.260809855370088,-5.982432633593915,-5.927337985589838,-5.5857082448866375,-5.452641374103233,-5.19636947778334,-5.173421562169499,-4.9687048151989535,-4.841746530410453,-4.827184247145436,-4.7353965082658025,-4.697047500022147,-4.450306815540803,-4.447200431115135,-4.373058540893341,-4.331927802699445,-4.05200973145525,-3.9112233802781606,-3.8008592780331854,-3.6063647282060045,-3.4435346664388495,-3.400697589422623,-3.281457419672036,-3.206072079324363,-3.112489973547697,-3.080110156198437,-2.978198278262713,-2.9309863805939402,-2.854595901336862,-2.7771324143715805,-2.685759031172306,-2.6007490765540173,-2.5699528053308374,-2.5604234679737887,-2.4315856309874513,-2.346577735873574,-2.3413792610810242,-2.2883306101614593,-2.213368065014461,-2.129245702550342,-2.0559298675108577,-1.8662456120269026,-1.8386279523390903,-1.8344031986262415,-1.7646849675589766,-1.6856367749039918,-1.6431573138285893,-1.4897878938165658,-1.4882115587305071,-1.3755746093576549,-1.3615761354957803,-1.3248033238872288,-1.2973745434144197,-1.1719147236952616,-1.0788538015279348,-1.0778709457801767,-1.065537159567822,-1.0188470842480246,-0.9672374228191638,-0.9254904792781714,-0.923405747111073,-0.8560887475312565,-0.7315626198386622,-0.7039454370950798,-0.7011484387084622,-0.6513275549261175,-0.603118348250269,-0.5751001944185944,-0.5630789297910181,-0.5145203670888672,-0.484162733304583,-0.39082009002518325,-0.3794026085911485,-0.3394193700500385,-0.3338992140887205,-0.2809222567472851,-0.2704848087104551,-0.2524336910806725,-0.16726916778687487,-0.14973104648324623,-0.1428053865974323,-0.054166624329331045,-0.02536860273954486,0.0636710326392542,0.11772733928786194,0.16406746004804454,0.20633020190319168,0.24875393348703687,0.2499985677633416,0.34413066189619335,0.37705652035293635,0.3959316612303722,0.4225216747993317,0.46221277007442907,0.5697879271888706,0.5861502904267064,0.592469270854432,0.644560722501146,0.6568033267493968,0.6573466892483943,0.6699486363586025,0.7220085724500312,0.7327888214916709,0.7647010725049366,0.7785114725693987,0.8276107761244946,0.829898000460074,0.8492705812449305,0.8916816385300815,0.9013263383370593,0.9037973109319997,0.9339844022298953,0.9546727753727838,0.962132559664746,1.0229688631031586,1.035977814239457,1.0438928384849535,1.0755020783728246,1.0973522838932182,1.1273037833756114,1.1384734925566136,1.1830998280698923,1.2129475182100664,1.224212474174312,1.277283519101938,1.3844420155141455,1.3920093742520963,1.4050934501972085,1.4098174825199754,1.4104306194895848,1.4573206441453939,1.533093941854991,1.5696258578605715,1.5706513895681564,1.642046079152986,1.6446972641076139,1.654564810556003,1.6568253149823275,1.6634081649751824,1.6751848389054578,1.7168477861323106,1.7211966019174867,1.764506072023028,1.7726088361257708,1.782854283033886,1.835088551420896,1.854810831213827,1.8647414526138355,1.9095263774159996,1.9403224781146862,1.9838520342304862,2.031806788383753,2.037851301790974,2.1355726441984895,2.1437553219645675,2.1778755835398633,2.1825119938872732,2.1841129630348717,2.184112963034874,2.186450781059239,2.1868880755095943,2.225573055770898,2.2255730557709,2.2591181610849334,2.278712389073811,2.3034893998655703,2.3279262774578005,2.380505260624559,2.442675261008326,2.482648381808039,2.496121160225834,2.573368766113033,2.6094817368324636,2.6639009885496123,2.663900988549613,2.71258537084033,2.7130377945347446,2.713037794534745,2.7130377945347455,2.713626727967341</t>
  </si>
  <si>
    <t>0.09704875946044922,0.6907789707183838,1.3470087051391602,1.6907479763031006,1.831369161605835,2.2700603008270264,2.426306962966919,2.92629075050354,2.9731640815734863,3.176284074783325,3.223155975341797,3.7231404781341553,3.957507610321045,4.004383563995361,4.3012471199035645,4.363745927810669,4.754359006881714,4.848105430603027,5.004350423812866,5.051224946975708,5.551209211349487,5.894947290420532,5.941822052001953,6.129314661026001,6.23868727684021,6.56680154800415,6.816792964935303,6.957413911819458,7.066785573959351,7.113658905029297,7.316778659820557,7.4105260372161865,7.754263877868652,7.957382678985596,8.754234075546265,8.801107406616211,8.847979545593262,9.394837856292725,9.64483118057251,10.004194974899292,10.097940444946289,10.144814729690552,10.394807815551758,10.535426616668701,10.98853874206543,11.191656827926636,11.472898960113525,11.519771337509155,11.56664490699768,11.816636562347412,12.363495588302612,13.144720554351807,13.425962686538696,13.472835540771484,13.879072189331055,14.082190752029419,14.863416910171509,15.488397359848022,16.31649661064148,16.613362789154053,17.160219430923462,18.035192489624023,18.191437482833862,18.285184621810913,18.33205771446228,18.53517746925354,19.191407203674316,19.832011222839355,20.082003831863403,20.425745964050293,20.7226083278656,21.003849744796753,21.206969022750854,22.035068035125732,22.285058975219727,22.535052061080933,23.42564845085144,23.472521781921387,24.269372701644897,24.659985542297363,24.753732442855835,25.64432954788208,26.034943103790283,26.519301414489746,26.566175937652588,27.206781148910522,27.503646850585938,28.003631114959717,31.86288619041443,32.55036377906799,32.59723687171936,34.862791538238525,35.25340700149536,37.11272072792053,37.222092628479004,37.3158392906189,37.51895809173584,37.9720675945282,38.706419706344604,39.362650632858276,39.55014443397522,40.237621784210205,40.346993923187256,40.487614154815674,40.534489154815674,41.034472703933716,41.12821888923645,42.36255645751953,49.37796092033386,50.612298011779785,50.95603656768799,51.87788462638855,52.51848816871643,55.19027900695801,55.98712968826294,64.95559811592102,69.37733459472656,69.42420864105225,71.9397542476654,78.43955159187317,78.78329038619995,79.62701344490051,84.08768725395203,85.32202363014221,87.04071927070618,103.86831736564636,106.47761154174805,106.68072891235352,109.63376188278198,112.30555295944214,114.75860166549683,115.68044829368591,116.02419257164001,117.85225534439087,119.80531907081604,123.66457200050354,147.97631120681763,149.86687660217285,157.99162244796753,164.52266883850098,166.00699639320374,169.8975007534027,170.03812074661255,181.8971245288849,186.5844783782959,186.67822408676147,187.78756523132324,190.5374791622162,191.56869626045227,192.05305576324463,193.1311480998993,194.03736972808838,197.1778953075409,208.64628648757935,212.64616298675537,214.83359217643738,223.28645396232605,223.9739327430725,224.31767177581787,244.37954306602478,301.69024753570557,303.31519770622253,303.815181016922,322.7208390235901,360.5321559906006,367.28194403648376,374.7817099094391,385.37438344955444,389.0461423397064,389.93674087524414,402.233229637146,419.1077010631561,465.0750126838684,504.93810391426086,566.2955570220947,570.6860446929932,581.5607032775879,585.263712644577,604.2631185054779,605.4505815505981,619.8251299858093,859.8193538188934,883.8342258930206</t>
  </si>
  <si>
    <t>1,12,25,32,35,44,47,57,58,62,63,73,78,79,85,86,94,96,99,100,110,117,118,122,124,131,136,139,141,142,146,148,155,159,175,176,177,188,193,200,202,203,208,211,220,224,230,231,232,237,248,264,270,271,279,283,299,312,329,335,346,364,367,369,370,374,387,400,405,412,418,424,428,445,450,455,473,474,490,498,500,518,526,536,537,550,556,566,644,658,659,705,713,750,752,754,758,767,782,795,799,813,815,818,819,829,831,856,997,1022,1029,1048,1061,1115,1131,1313,1403,1404,1456,1587,1594,1611,1701,1726,1761,2103,2156,2160,2220,2274,2324,2343,2350,2387,2427,2505,3000,3038,3203,3335,3365,3444,3447,3687,3783,3785,3807,3864,3885,3895,3917,3935,3999,4232,4314,4358,4530,4544,4551,4958,6123,6156,6166,6549,7318,7455,7607,7821,7895,7913,8162,8504,9438,10248,11496,11585,11805,11880,12265,12289,12580,17447,17934</t>
  </si>
  <si>
    <t>010000000011011010011000011101010000111011010110111000111101010011010010001100110001101001000110100110011111010011110110001011000110110010100111001111001010111011100100101000000001101110101001001111101111001010100010001101001111010111000101000001011010101000111110000110111010001110101010101110011010</t>
  </si>
  <si>
    <t>30:01.4</t>
  </si>
  <si>
    <t>46:26.3</t>
  </si>
  <si>
    <t>2.754650056748593,2.754650056748593,2.754650056748593,2.754650056748593,2.754650056748593,2.754650056748593,2.754650056748593,2.754650056748593,2.754650056748593,2.754650056748593,2.754650056748593,2.754650056748593,2.754650056748593,2.754650056748593,2.754650056748593,2.754650056748593,2.754650056748593,2.754650056748593,2.754650056748593,2.754650056748593,2.754650056748593,2.754650056748593,2.754650056748593,2.754650056748593,2.754650056748593,2.754650056748593,2.754650056748593,2.754650056748593,2.754650056748593,2.754650056748593</t>
  </si>
  <si>
    <t>844146607938965348341174265969893139854506750314085177430756366364224074534185474569376637,844146607938965348341174265969893139854506750314085177430756366364224074534185474569376637,844146607938965348341174265969893139854506750314085177430756366364224074534185474569376637,844146607938965348341174265969893139854506750314085177430756366364224074534185474569376637,844146607938965348341174265969893139854506750314085177430756366364224074534185474569376637,844146607938965348341174265969893139854506750314085177430756366364224074534185474569376637,844146607938965348341174265969893139854506750314085177430756366364224074534185474569376637,844146607938965348341174265969893139854506750314085177430756366364224074534185474569376637,844146607938965348341174265969893139854506750314085177430756366364224074534185474569376637,844146607938965348341174265969893139854506750314085177430756366364224074534185474569376637,844146607938965348341174265969893139854506750314085177430756366364224074534185474569376637,844146607938965348341174265969893139854506750314085177430756366364224074534185474569376637,844146607938965348341174265969893139854506750314085177430756366364224074534185474569376637,844146607938965348341174265969893139854506750314085177430756366364224074534185474569376637,844146607938965348341174265969893139854506750314085177430756366364224074534185474569376637,844146607938965348341174265969893139854506750314085177430756366364224074534185474569376637,844146607938965348341174265969893139854506750314085177430756366364224074534185474569376637,844146607938965348341174265969893139854506750314085177430756366364224074534185474569376637,844146607938965348341174265969893139854506750314085177430756366364224074534185474569376637,844146607938965348341174265969893139854506750314085177430756366364224074534185474569376637,844146607938965348341174265969893139854506750314085177430756366364224074534185474569376637,844146607938965348341174265969893139854506750314085177430756366364224074534185474569376637,844146607938965348341174265969893139854506750314085177430756366364224074534185474569376637,844146607938965348341174265969893139854506750314085177430756366364224074534185474569376637,844146607938965348341174265969893139854506750314085177430756366364224074534185474569376637,844146607938965348341174265969893139854506750314085177430756366364224074534185474569376637,844146607938965348341174265969893139854506750314085177430756366364224074534185474569376637,844146607938965348341174265969893139854506750314085177430756366364224074534185474569376637,844146607938965348341174265969893139854506750314085177430756366364224074534185474569376637,844146607938965348341174265969893139854506750314085177430756366364224074534185474569376637</t>
  </si>
  <si>
    <t>-6.533493226573941,-4.877755447824336,-4.815687967251803,-4.736079695972706,-4.291068390706582,-3.9987130491002336,-3.987687604214143,-3.8778244590978717,-3.8044716890595796,-3.712780543379547,-3.686337521974054,-3.3348393097788493,-3.328778645266923,-3.17059193841001,-3.043833070037407,-2.983103520823224,-2.7605690015941313,-2.6387691162668343,-2.379258784042311,-2.334867241011837,-2.2634848897652002,-1.9907418008004603,-1.8102236949584072,-1.79149963881652,-1.7503990191459602,-1.5924429858267242,-1.5341322419480774,-1.425422262616385,-1.3362806733562074,-1.3271923193324515,-1.25531033235672,-1.2250730237788467,-1.1685269243221599,-1.1591125015649333,-1.1245321565637614,-1.0221893486483131,-0.991894942925138,-0.9412834212524697,-0.9381228759649529,-0.7911808218633525,-0.7466142652330128,-0.7120463792061251,-0.6756387408656064,-0.6747408677615068,-0.622102958851346,-0.5768655735638814,-0.4927871977894342,-0.4643510472419212,-0.39051373494096464,-0.385459566400673,-0.34673378535758975,-0.2900703951876754,-0.2854926270228978,-0.25909390111776515,-0.229936982402806,-0.20591234183831492,-0.17788799036065142,-0.16247259352554624,-0.010439729939676484,-0.006041683149913268,0.16879519348132305,0.19437098233516362,0.1989778526075913,0.2393339447536548,0.26094023363072144,0.3163277614279758,0.36429945818693327,0.3831999249297614,0.41591876116798837,0.4665890415252688,0.5480843340027816,0.5707986483128478,0.5811835957897062,0.6689531677172009,0.7140354697153986,0.7762134810515956,0.7910524141363837,0.8156797953466148,0.8214684772570523,0.8617468170266809,0.8666873820716725,0.885913771808034,0.9443811146266081,0.9989948193086314,1.0231795593827733,1.133607802031234,1.2080916371419426,1.2219631189043259,1.23485417894669,1.304335618096896,1.3403607733303322,1.358700272630644,1.380208512814589,1.3839656483203073,1.3866642451153253,1.5033348720110198,1.536505024116816,1.605615356760828,1.6201239485186902,1.6201239485186907,1.6201239485186911,1.620123948518692,1.6452002221665807,1.7517859044472437,1.7600259613973401,1.7955493635612063,1.8852912552283856,1.8922280460654832,1.8922280460654837,1.9145019789145763,1.9149291269807427,1.9280485730744696,1.932043680956672,1.9550048721139561,1.9649555014416125,1.9742564785870913,1.978564978044248,1.9785649780442482,1.9834600838587746,1.9961392046655364,1.9961392046655366,2.0043423362772934,2.0124820153446112,2.0680029611920854,2.085774649916233,2.088892486957053,2.0996884071141766,2.0997960702376486,2.118327024617,2.1241715865402777,2.1741932894583895,2.185396644881231,2.192562507452501,2.222172188708019,2.2802491538863827,2.3436652574131913,2.3511371939775683,2.3682857992826913,2.381922592166875,2.3916032913279746,2.3939248633060375,2.393924863306038,2.3955798096779444,2.3963256143488527,2.403088752675096,2.4035898425976043,2.456966123221694,2.4875026232541315,2.4994284968503946,2.5014907312537877,2.509280127237286,2.509280127237287,2.5325345962673897,2.558984585911513,2.573957606248026,2.5862608475769404,2.6068836708819205,2.6102127095985295,2.6161292089420267,2.6406621853405547,2.6537590612278543,2.6597032630982773,2.665086660050479,2.70848046484885,2.7221650915875744,2.7405409928099704,2.7488631987531496,2.754650056748593</t>
  </si>
  <si>
    <t>0.11286115646362305,0.503474235534668,2.425288200378418,2.675281047821045,3.0212700366973877,3.1150166988372803,3.271263599395752,3.3650095462799072,3.5212554931640625,3.7087488174438477,3.8181211948394775,4.161859750747681,4.818089962005615,4.958709478378296,5.161829233169556,5.458694934844971,5.552440881729126,5.833682060241699,6.661782741546631,6.8961501121521,7.052394151687622,7.239888429641724,8.03673791885376,8.786714792251587,9.521066665649414,9.630439281463623,10.067929029464722,10.302293300628662,10.646031379699707,11.427257061004639,11.474130392074585,11.521004438400269,11.817869901657104,12.114744424819946,12.208482027053833,12.661593437194824,13.208452463150024,14.099048852920532,15.005270004272461,15.192765235900879,16.19273281097412,16.44272541999817,16.489603757858276,16.770840644836426,16.81771421432495,17.067705869674683,17.161452293395996,17.411444902420044,17.848930835723877,18.005176305770874,18.395789861679077,18.552034854888916,18.84890055656433,19.036394596099854,19.47388005256653,19.52075481414795,19.58325171470642,19.770745754241943,19.973865509033203,20.458224296569824,20.692591905593872,21.67693591117859,22.161295890808105,22.270667791366577,22.708154678344727,23.39563226699829,23.55187726020813,23.89561700820923,24.14560842514038,24.442474842071533,25.754934549331665,26.145545959472656,26.692404747009277,27.770496129989624,28.957957983016968,29.536064863204956,29.83293914794922,30.629780769348145,30.723527908325195,30.957895517349243,31.723496198654175,31.78599452972412,32.73908996582031,33.31719660758972,35.48900365829468,43.520002126693726,44.98870611190796,48.98858094215393,55.59774899482727,56.175857067108154,56.8789587020874,58.45703434944153,60.7694616317749,63.64437198638916,68.45672154426575,74.44091033935547,75.26900792121887,108.18985390663147,125.53305888175964,127.31425404548645,128.18922686576843,130.72039699554443,150.93851375579834,151.98535585403442,158.56327605247498,161.2194426059723,167.2192530632019,172.953449010849,173.79717350006104,173.89092087745667,176.46896386146545,198.29640555381775,211.40536975860596,223.82685708999634,224.95182061195374,234.02966141700745,235.07650446891785,235.51398992538452,236.0920968055725,237.12331414222717,239.29512286186218,242.07628512382507,246.66989088058472,258.7476372718811,273.40342807769775,276.55957984924316,296.5589532852173,312.6521997451782,317.07393622398376,338.66700983047485,377.32205033302307,385.96240401268005,387.61860179901123,389.02480912208557,392.118460893631,401.32129740715027,402.32126784324646,425.97916436195374,466.3372747898102,497.4300515651703,521.8042879104614,544.7566950321198,560.803067445755,567.3497364521027,598.5881445407867,666.7489242553711,676.3579981327057,706.0445673465729,706.2476861476898,713.8724472522736,719.9503827095032,727.3095271587372,730.4969277381897,730.7937927246094,748.5588624477386,766.4958019256592,783.7921340465546,787.1045293807983,789.7138235569,805.6195750236511,810.9319081306458,819.775381565094,821.5097017288208,824.540858745575,857.3054559230804,873.804940700531,886.7420341968536,967.7863731384277</t>
  </si>
  <si>
    <t>1,8,47,52,59,61,64,66,69,73,75,82,95,98,102,108,110,116,133,138,141,145,161,176,191,193,202,207,214,230,231,232,238,244,246,255,266,284,302,306,326,331,332,338,339,344,346,351,360,363,371,374,380,384,393,394,395,399,403,413,418,438,448,450,459,473,476,483,488,494,521,529,540,562,586,598,604,620,622,627,643,644,664,676,720,883,913,994,1128,1140,1154,1186,1233,1291,1389,1510,1527,2191,2543,2579,2597,2648,3059,3080,3214,3268,3390,3506,3523,3525,3578,4021,4288,4539,4562,4746,4767,4776,4788,4809,4853,4910,5004,5248,5546,5611,6020,6348,6438,6876,7662,7838,7872,7900,7963,8151,8171,8650,9469,10101,10596,11062,11386,11520,12155,13540,13735,14340,14344,14500,14624,14774,14839,14845,15206,15571,15923,15991,16044,16366,16474,16654,16689,16752,17416,17752,18016,19660</t>
  </si>
  <si>
    <t>011010100001011000010101001111101100110011000010000110001001111010110110110100111011100110001001100111011110110011010110000011111101010000001100101011010001000000111001100110001101101111101000001011010111111010001110001010001101110111101111100011011010000000100000001010101010110010011001001101111101</t>
  </si>
  <si>
    <t>19:21.6</t>
  </si>
  <si>
    <t>35:46.2</t>
  </si>
  <si>
    <t>2.809838168889533,2.809838168889533,2.809838168889533,2.809838168889533,2.809838168889533,2.809838168889533,2.809838168889533,2.809838168889533,2.809838168889533,2.809838168889533,2.809838168889533,2.809838168889533,2.809838168889533,2.809838168889533,2.809838168889533,2.809838168889533,2.809838168889533,2.809838168889533,2.809838168889533,2.809838168889533,2.809838168889533,2.809838168889533,2.809838168889533,2.809838168889533,2.809838168889533,2.809838168889533,2.809838168889533,2.809838168889533,2.809838168889533,2.809838168889533</t>
  </si>
  <si>
    <t>509447790533095029052966567051237127779057054057966330006051864680320751239446741677294437,509447790533095029052966567051237127779057054057966330006051864680320751239446741677294437,509447790533095029052966567051237127779057054057966330006051864680320751239446741677294437,509447790533095029052966567051237127779057054057966330006051864680320751239446741677294437,509447790533095029052966567051237127779057054057966330006051864680320751239446741677294437,509447790533095029052966567051237127779057054057966330006051864680320751239446741677294437,509447790533095029052966567051237127779057054057966330006051864680320751239446741677294437,509447790533095029052966567051237127779057054057966330006051864680320751239446741677294437,509447790533095029052966567051237127779057054057966330006051864680320751239446741677294437,509447790533095029052966567051237127779057054057966330006051864680320751239446741677294437,509447790533095029052966567051237127779057054057966330006051864680320751239446741677294437,509447790533095029052966567051237127779057054057966330006051864680320751239446741677294437,509447790533095029052966567051237127779057054057966330006051864680320751239446741677294437,509447790533095029052966567051237127779057054057966330006051864680320751239446741677294437,509447790533095029052966567051237127779057054057966330006051864680320751239446741677294437,509447790533095029052966567051237127779057054057966330006051864680320751239446741677294437,509447790533095029052966567051237127779057054057966330006051864680320751239446741677294437,509447790533095029052966567051237127779057054057966330006051864680320751239446741677294437,509447790533095029052966567051237127779057054057966330006051864680320751239446741677294437,509447790533095029052966567051237127779057054057966330006051864680320751239446741677294437,509447790533095029052966567051237127779057054057966330006051864680320751239446741677294437,509447790533095029052966567051237127779057054057966330006051864680320751239446741677294437,509447790533095029052966567051237127779057054057966330006051864680320751239446741677294437,509447790533095029052966567051237127779057054057966330006051864680320751239446741677294437,509447790533095029052966567051237127779057054057966330006051864680320751239446741677294437,509447790533095029052966567051237127779057054057966330006051864680320751239446741677294437,509447790533095029052966567051237127779057054057966330006051864680320751239446741677294437,509447790533095029052966567051237127779057054057966330006051864680320751239446741677294437,509447790533095029052966567051237127779057054057966330006051864680320751239446741677294437,509447790533095029052966567051237127779057054057966330006051864680320751239446741677294437</t>
  </si>
  <si>
    <t>-5.7897244039713405,-5.655604480427539,-4.9206881998405985,-4.835701173293824,-4.517407493190477,-4.436772196309739,-4.422897897862975,-4.276094529774834,-4.255768442890955,-4.237034393243974,-3.7410264077877358,-3.6185227518836616,-3.5118617169709214,-3.4683195660008925,-3.442898440844507,-3.39710287906759,-3.2839388440467077,-3.2198138989061653,-3.0945669313227384,-3.075192403721639,-3.0211637953638983,-2.972495884075071,-2.9370104565590465,-2.790528556897085,-2.6769374455960206,-2.6703078312432367,-2.6130635406041454,-2.4887959521888012,-2.4850439171775367,-2.457728628036135,-2.2687772622176583,-2.2049247437798347,-2.0720021068500007,-2.0423316138309264,-2.0325703081476574,-2.0271477126620243,-2.0223039898420967,-2.0205212017562326,-1.8464556231500318,-1.8427720677431996,-1.7261263205453414,-1.7200633395215545,-1.6538393034341545,-1.6501570090799635,-1.6171304636344528,-1.5152429743341673,-1.4725794747155925,-1.4242427041703494,-1.3804588012669354,-1.3471605915887128,-1.3423220536413993,-1.3233037819878266,-1.1730583398506453,-1.1667270938715655,-1.0577010329999605,-1.0492122662808827,-1.019588037183829,-1.0041021708229887,-0.9099242408349204,-0.8598875115923286,-0.7763754533727152,-0.7141164507142095,-0.7102633563351265,-0.6527264925300917,-0.6058696006918164,-0.5713561630097704,-0.43840354120126807,-0.38372207862693497,-0.29301185717103156,-0.27019975242280814,-0.1531206097853376,-0.05321183972864736,0.025131433972709796,0.06071809580667881,0.0811026997513795,0.16190644817124286,0.21945053984887342,0.2996798333683327,0.3018126621720123,0.43666321081068477,0.4433345589198096,0.48623903652408895,0.5136125459934877,0.5917253724657436,0.6180570296150456,0.643872394780033,0.6699545951969241,0.6882139689959982,0.7131781978678948,0.7210137434940228,0.7230507391353274,0.7309689173006434,0.7609737590107848,0.7711326859182867,0.7834358599752121,0.8120540712877465,0.812054071287748,0.8641943058941379,0.9333498840171893,0.9349746107451753,1.0075611269431646,1.0657310613368214,1.1122398066362345,1.1278533966521338,1.2252813916883127,1.2257002730447435,1.2421716427483103,1.28976354920571,1.2914319328547308,1.3712276811659683,1.4229890068087834,1.424585783388293,1.4317554216705186,1.5008429494056643,1.5016368041763613,1.51719688436611,1.5262633872870408,1.5748222742721367,1.6028837607021147,1.602883760702116,1.666382935286423,1.6992426071330748,1.7294868284601166,1.7433751857021795,1.8106657158636992,1.8455031832377575,1.9036785145150368,1.986392265001506,1.986392265001507,2.010289710746962,2.036954609413632,2.0569260354788796,2.087770728796918,2.102014185598495,2.1396264673097583,2.143298893242223,2.1525156380064456,2.162559604058511,2.258140788715603,2.258401295343716,2.2619083333554584,2.2619083333554593,2.322727155188784,2.36025973710263,2.439700500241781,2.5209065561713353,2.5211965392027063,2.5293550801114515,2.585582163293591,2.622537109833335,2.6476641662640605,2.6504337955405695,2.651146927476568,2.715143636850144,2.7153381827115806,2.731333689630239,2.768484015620849,2.772402874338954,2.7724028743389546,2.772855512858131,2.7729961430255745,2.809838168889533</t>
  </si>
  <si>
    <t>0.09711289405822754,2.175173759460449,2.4095404148101807,2.957645893096924,3.3482577800750732,3.691998243331909,3.848242998123169,3.9419896602630615,4.395099401473999,4.535722732543945,4.582594633102417,5.082578420639038,5.223200082778931,5.676309585571289,5.879428386688232,6.020049810409546,6.113797187805176,6.270042181015015,6.660654544830322,6.863771915435791,6.95751953125,7.004394054412842,7.348133087158203,7.410630226135254,7.504377841949463,7.754369258880615,7.801244020462036,7.957488775253296,8.09810996055603,8.441848754882812,8.738713502883911,9.082453966140747,9.269946813583374,9.660559892654419,10.066797971725464,10.160544157028198,10.363663673400879,10.410536050796509,10.644904851913452,10.801149606704712,11.238635778427124,12.004236459732056,12.285478353500366,12.394849300384521,12.582344055175781,12.785461664199829,13.129201650619507,13.285456895828247,13.629185438156128,13.67605996131897,14.50415825843811,14.801024913787842,14.988518714904785,15.785369157791138,15.832241535186768,16.48847198486328,16.86345911026001,17.160325050354004,17.25407314300537,17.988424062728882,18.879021644592285,20.066483974456787,20.45709800720215,20.84770965576172,21.44144105911255,22.45703434944153,22.80077362060547,23.66012191772461,24.394474506378174,24.456973552703857,25.206947803497314,26.09754490852356,27.144387006759644,28.67559027671814,30.800522565841675,31.644246816635132,33.31607007980347,33.36294484138489,34.05042219161987,34.144168853759766,35.581624031066895,36.80634355545044,39.187976121902466,40.46918702125549,41.75039553642273,43.96907687187195,45.50027918815613,45.64089846611023,46.2815043926239,47.15647554397583,47.843955278396606,48.14082050323486,48.54705858230591,49.07829189300537,49.672022581100464,51.26572346687317,52.250067472457886,53.14066410064697,55.281222343444824,57.624900341033936,60.687304735183716,61.62477421760559,66.09338307380676,74.40562343597412,75.53058791160583,88.88954448699951,89.34265494346619,91.59258580207825,91.78007912635803,97.70176815986633,99.07672548294067,99.8110773563385,101.63914513587952,101.79539132118225,104.26406288146973,116.4199333190918,120.3573088645935,126.12275457382202,126.84148120880127,131.5757086277008,134.79435873031616,136.3880569934845,146.1846261024475,148.95016360282898,170.1838743686676,173.05878472328186,177.0430338382721,180.96478605270386,187.4958324432373,221.70073461532593,226.37246465682983,231.3879325389862,235.45030403137207,238.43458604812622,239.73142004013062,240.16890692710876,245.1999990940094,252.4185230731964,253.05912828445435,254.90282130241394,262.5744559764862,329.3536150455475,340.2282745838165,349.11861991882324,353.13411951065063,394.6953182220459,411.96040320396423,472.69766569137573,500.14993143081665,524.2116785049438,548.7109112739563,609.349636554718,636.9621572494507,671.5621583461761,686.921053647995,740.4193780422211,744.841117143631,806.8704221248627,823.9167635440826,832.6196162700653,839.4319024085999,879.133784532547</t>
  </si>
  <si>
    <t>1,42,47,58,66,73,76,78,87,90,91,101,104,113,117,120,122,125,133,137,139,140,147,148,150,155,156,159,162,169,175,182,186,194,202,204,208,209,214,217,226,241,247,249,253,257,264,267,274,275,292,298,302,318,319,332,340,346,348,363,381,405,413,421,433,454,461,479,494,495,510,528,549,580,623,640,674,675,689,691,720,745,793,819,845,890,921,924,937,955,969,975,983,994,1006,1039,1059,1077,1120,1168,1230,1249,1340,1509,1532,1803,1812,1858,1862,1982,2010,2025,2062,2065,2115,2362,2442,2559,2574,2671,2736,2768,2967,3023,3456,3514,3595,3675,3807,4503,4598,4700,4782,4843,4869,4878,4980,5127,5140,5177,5333,6690,6911,7092,7173,8018,8369,9606,10163,10652,11149,12380,12940,13644,13956,15045,15135,16393,16739,16915,17053,17861</t>
  </si>
  <si>
    <t>010000000000011000010010111100011110100010000100000110101111011000110110111100111011100001100011110110001100111011010111001101100101111000101100100011000101100010110101001011000011101100101101000011101111011110100010101111001111110011100011101101011010100000100011001010111010101010001100001101100101</t>
  </si>
  <si>
    <t>46:27.9</t>
  </si>
  <si>
    <t>02:52.5</t>
  </si>
  <si>
    <t>2.8516059123750064,2.8516059123750064,2.8516059123750064,2.8516059123750064,2.8516059123750064,2.8516059123750064,2.8516059123750064,2.8516059123750064,2.8516059123750064,2.8516059123750064,2.8516059123750064,2.8516059123750064,2.8516059123750064,2.8516059123750064,2.8516059123750064,2.8516059123750064,2.8516059123750064,2.8516059123750064,2.8516059123750064,2.8516059123750064,2.8516059123750064,2.8516059123750064,2.8516059123750064,2.8516059123750064,2.8516059123750064,2.8516059123750064,2.8516059123750064,2.8516059123750064,2.8516059123750064,2.8516059123750064</t>
  </si>
  <si>
    <t>1862066727537230340654029949126633868410027355887384150652547667469227478199241491081739231,1862066727537230340654029949126633868410027355887384150652547667469227478199241491081739231,1862066727537230340654029949126633868410027355887384150652547667469227478199241491081739231,1862066727537230340654029949126633868410027355887384150652547667469227478199241491081739231,1862066727537230340654029949126633868410027355887384150652547667469227478199241491081739231,1862066727537230340654029949126633868410027355887384150652547667469227478199241491081739231,1862066727537230340654029949126633868410027355887384150652547667469227478199241491081739231,1862066727537230340654029949126633868410027355887384150652547667469227478199241491081739231,1862066727537230340654029949126633868410027355887384150652547667469227478199241491081739231,1862066727537230340654029949126633868410027355887384150652547667469227478199241491081739231,1862066727537230340654029949126633868410027355887384150652547667469227478199241491081739231,1862066727537230340654029949126633868410027355887384150652547667469227478199241491081739231,1862066727537230340654029949126633868410027355887384150652547667469227478199241491081739231,1862066727537230340654029949126633868410027355887384150652547667469227478199241491081739231,1862066727537230340654029949126633868410027355887384150652547667469227478199241491081739231,1862066727537230340654029949126633868410027355887384150652547667469227478199241491081739231,1862066727537230340654029949126633868410027355887384150652547667469227478199241491081739231,1862066727537230340654029949126633868410027355887384150652547667469227478199241491081739231,1862066727537230340654029949126633868410027355887384150652547667469227478199241491081739231,1862066727537230340654029949126633868410027355887384150652547667469227478199241491081739231,1862066727537230340654029949126633868410027355887384150652547667469227478199241491081739231,1862066727537230340654029949126633868410027355887384150652547667469227478199241491081739231,1862066727537230340654029949126633868410027355887384150652547667469227478199241491081739231,1862066727537230340654029949126633868410027355887384150652547667469227478199241491081739231,1862066727537230340654029949126633868410027355887384150652547667469227478199241491081739231,1862066727537230340654029949126633868410027355887384150652547667469227478199241491081739231,1862066727537230340654029949126633868410027355887384150652547667469227478199241491081739231,1862066727537230340654029949126633868410027355887384150652547667469227478199241491081739231,1862066727537230340654029949126633868410027355887384150652547667469227478199241491081739231,1862066727537230340654029949126633868410027355887384150652547667469227478199241491081739231</t>
  </si>
  <si>
    <t>-6.962226323044248,-6.6366767621135265,-6.584165369041819,-6.324400561141286,-6.0869686825941,-5.200894934523555,-5.145919575257647,-5.059763529489682,-5.013297750135235,-4.665188897703476,-4.446813518679859,-4.339380541179367,-4.04268777734085,-3.9982809724489448,-3.9364161688652954,-3.6905325214296827,-3.5586827911632906,-3.5564470835766357,-3.4614335525348707,-3.439289246354033,-3.4152981861720604,-3.267258863675201,-3.2256700654102546,-3.13629147857931,-3.03044652594957,-2.9987019538374495,-2.935482259390138,-2.8383490234266784,-2.838134822840161,-2.7899065783228565,-2.774549588264988,-2.6684448267933787,-2.4657949887760626,-2.3594136164523376,-2.2802125443740264,-2.1796761373882565,-2.1328252914242216,-2.0278422808931316,-1.913867648650666,-1.8800308027354689,-1.8744205100598963,-1.8378999979811441,-1.814772019643828,-1.813788258728331,-1.7805439108555805,-1.6707042232079605,-1.6231821449876156,-1.5905785018681997,-1.566106492495302,-1.5330371284710897,-1.531941617772363,-1.4539332252507031,-1.4515045897775911,-1.435624024691959,-1.2644583721843672,-1.2444152614161321,-1.2342529553111956,-1.178983184329264,-1.109068249496315,-0.8447153384922921,-0.7783678477211986,-0.7423226188700406,-0.7302756648518427,-0.6208916888771444,-0.6126108487995652,-0.592585922474334,-0.5562284261599297,-0.5351742604495441,-0.5304324935978001,-0.4934928396787308,-0.34819420414167684,-0.2921065073071989,-0.12109863435547236,-0.08016625834472968,-0.07876697039548938,-0.05489864745977452,-0.02383562641591999,0.05250555322762676,0.06211081669887358,0.13650519734016808,0.144943945691245,0.1993496955642201,0.23092549442365023,0.24555879056895255,0.2548002668997349,0.3076974167017429,0.3859746378718979,0.41715577950616506,0.45151097534577794,0.5717501010345323,0.6039748858258644,0.6328692936944085,0.6833682430643561,0.6960296808130739,0.7253168969196624,0.7542172292919818,0.762437727354002,0.828037647449098,0.8362712614412297,0.8562597552926922,0.8715952937130758,0.8878683471316745,0.9357190537947899,0.9404642607514367,0.9739242029059487,1.0105898799627537,1.010589879962754,1.0828909315039097,1.0828909315039104,1.1456825813186735,1.1915509767844394,1.1915509767844408,1.1929117435915355,1.2020755545713602,1.223088878183765,1.2318747969650996,1.2938372363394595,1.3013113817555286,1.4651241804683883,1.4660419889424146,1.4694091583327284,1.5050610091708696,1.6011479070155097,1.6715828989926491,1.6819291289032754,1.7113659094232676,1.738287774352058,1.7564920592417932,1.795352569380571,1.8320000331089894,1.8416818749277877,1.8484929743325684,1.9630831744019275,1.9864044742127849,2.0413859603141566,2.0446363331951214,2.053463652099528,2.104925530817553,2.1053478871849425,2.1644944998161653,2.1762608981371043,2.176260898137105,2.1824284455836174,2.1893551425513134,2.2065807452690804,2.256380801027848,2.25638080102785,2.2657295931862613,2.2813910288191916,2.3350315016546865,2.3662308113163997,2.4141782624607995,2.4146182210786513,2.4146182210786518,2.4430164825823777,2.45073575916473,2.450735759164731,2.5101010918969093,2.5136306437178257,2.513630643717827,2.5563459865089673,2.6214352723122953,2.6217610908621403,2.6284878845707147,2.6341336770059165,2.6752383821266674,2.6801249348288994,2.698365448434092,2.7380944991273592,2.7537058572709054,2.7570645282339687,2.7790373810067788,2.7916528464929367,2.7967970524553394,2.8131635242128183,2.8228614721455334,2.823003407042174,2.8488272089752154,2.8516059123750064</t>
  </si>
  <si>
    <t>0.09711909294128418,0.8939704895019531,1.034590482711792,1.487701177597046,1.87831449508667,1.940812587738037,3.130584239959717,3.1930813789367676,3.6774423122406006,3.8336868286132812,3.974306583404541,4.021181106567383,4.318047046661377,4.4742913246154785,4.521165609359741,4.630537509918213,4.724283933639526,5.271142482757568,5.3180155754089355,5.61488151550293,5.755501985549927,5.802376747131348,6.255486488342285,6.396106958389282,6.552351951599121,6.896090984344482,6.942965030670166,7.036710739135742,7.380450010299683,7.474198341369629,7.677316188812256,7.771062850952148,8.067928552627563,8.521040439605713,8.864778757095337,9.927245378494263,10.067867040634155,10.645973920822144,10.94283938407898,11.052213430404663,11.30220341682434,11.442823648452759,11.489696502685547,11.645941495895386,11.833436727523804,12.130302429199219,12.333420991897583,12.474040508270264,12.70840835571289,12.755281925201416,12.958401918411255,13.005275249481201,13.052147626876831,13.099021196365356,13.442760229110718,13.583380937576294,13.63025426864624,13.677129030227661,13.724002122879028,13.973994970321655,14.817718505859375,15.052086114883423,15.411449193954468,15.552069187164307,16.28642225265503,16.567662477493286,16.817654609680176,16.895777225494385,17.25514054298401,17.5520076751709,17.645753860473633,18.28635883331299,19.833186149597168,20.7706561088562,21.723750352859497,21.817497730255127,22.301859140396118,23.03621006011963,23.97368025779724,24.067428588867188,24.958024978637695,25.208016872406006,29.082895278930664,29.64537811279297,31.84843397140503,32.051552534103394,32.61403465270996,32.801530838012695,34.61397337913513,36.004554986953735,37.3795108795166,38.61384701728821,41.02002286911011,41.52000594139099,42.22310948371887,42.62934708595276,43.51994442939758,43.660563945770264,44.31679439544678,46.98858571052551,48.629159688949585,48.879151582717896,49.36351037025452,49.91036820411682,51.597816705703735,56.28516888618469,62.97246026992798,65.05052042007446,66.15985918045044,66.20673322677612,66.45672464370728,66.59734606742859,66.92546200752258,71.65968751907349,72.64403247833252,73.0033950805664,82.14373517036438,85.53425312042236,85.62800002098083,86.26860499382019,89.17476415634155,95.83080577850342,98.28385472297668,99.95567607879639,103.1743266582489,104.09617233276367,104.29929041862488,104.5961561203003,108.51790809631348,112.93964552879333,122.09560799598694,122.78308629989624,123.12682604789734,125.11113858222961,139.9700493812561,142.82933473587036,146.1261065006256,150.375972032547,164.20366430282593,213.74052119255066,244.05207228660583,256.2548155784607,265.2076587677002,280.69154953956604,313.83113741874695,329.4087743759155,374.4258532524109,382.22248244285583,383.1599543094635,388.1285488605499,388.5191617012024,419.83068084716797,451.01720452308655,455.2514457702637,466.71983766555786,496.04704427719116,507.04670119285583,507.6404311656952,509.85911202430725,532.5146527290344,535.6864285469055,538.6394596099854,544.7486433982849,551.9046697616577,563.3261878490448,600.3875272274017,607.3404343128204,615.2933094501495,620.3712751865387,662.0303146839142,676.3736157417297,760.2772400379181,774.7924091815948,817.6303579807281,913.6429772377014,917.8772196769714,935.6735374927521,947.5325410366058,961.1571140289307</t>
  </si>
  <si>
    <t>1,16,19,28,36,37,61,62,72,75,78,79,85,88,89,91,93,104,105,111,114,115,124,127,130,137,138,140,147,149,153,155,161,170,177,199,202,214,220,222,227,230,231,234,238,244,248,251,256,257,261,262,263,264,271,274,275,276,277,282,299,304,311,314,329,335,340,342,349,355,357,370,401,420,439,441,451,466,485,487,505,510,588,599,644,648,659,663,700,728,756,781,830,840,854,862,880,883,896,950,983,988,998,1009,1043,1138,1274,1316,1339,1340,1345,1348,1355,1451,1471,1478,1663,1733,1735,1748,1807,1942,1992,2026,2091,2110,2114,2120,2201,2291,2477,2491,2498,2538,2840,2898,2965,3052,3332,4339,4955,5203,5385,5701,6376,6692,7607,7765,7784,7885,7893,8533,9167,9254,9486,10082,10307,10319,10364,10823,10888,10948,11073,11219,11451,12203,12344,12505,12608,13454,13745,15449,15744,16614,18566,18652,19013,19254,19531</t>
  </si>
  <si>
    <t>111010100000001011011001001001010000101001001010010010111001011010110101101100111011101011101001110100101011000011010101001011011111100000101100100000000001111011101100111110000001101110100001000011110111101110101010001111100110000111010001100001001010101010010110001010111110000010100011101111011111</t>
  </si>
  <si>
    <t>25:05.6</t>
  </si>
  <si>
    <t>41:31.0</t>
  </si>
  <si>
    <t>2.866747276836875,2.866747276836875,2.866747276836875,2.866747276836875,2.866747276836875,2.866747276836875,2.866747276836875,2.866747276836875,2.866747276836875,2.866747276836875,2.866747276836875,2.866747276836875,2.866747276836875,2.866747276836875,2.866747276836875,2.866747276836875,2.866747276836875,2.866747276836875,2.866747276836875,2.866747276836875,2.866747276836875,2.866747276836875,2.866747276836875,2.866747276836875,2.866747276836875,2.866747276836875,2.866747276836875,2.866747276836875,2.866747276836875,2.866747276836875</t>
  </si>
  <si>
    <t>1019488589973224695583888294336089122204913630578689203656342283654821029278298721848215002,1019488589973224695583888294336089122204913630578689203656342283654821029278298721848215002,1019488589973224695583888294336089122204913630578689203656342283654821029278298721848215002,1019488589973224695583888294336089122204913630578689203656342283654821029278298721848215002,1019488589973224695583888294336089122204913630578689203656342283654821029278298721848215002,1019488589973224695583888294336089122204913630578689203656342283654821029278298721848215002,1019488589973224695583888294336089122204913630578689203656342283654821029278298721848215002,1019488589973224695583888294336089122204913630578689203656342283654821029278298721848215002,1019488589973224695583888294336089122204913630578689203656342283654821029278298721848215002,1019488589973224695583888294336089122204913630578689203656342283654821029278298721848215002,1019488589973224695583888294336089122204913630578689203656342283654821029278298721848215002,1019488589973224695583888294336089122204913630578689203656342283654821029278298721848215002,1019488589973224695583888294336089122204913630578689203656342283654821029278298721848215002,1019488589973224695583888294336089122204913630578689203656342283654821029278298721848215002,1019488589973224695583888294336089122204913630578689203656342283654821029278298721848215002,1019488589973224695583888294336089122204913630578689203656342283654821029278298721848215002,1019488589973224695583888294336089122204913630578689203656342283654821029278298721848215002,1019488589973224695583888294336089122204913630578689203656342283654821029278298721848215002,1019488589973224695583888294336089122204913630578689203656342283654821029278298721848215002,1019488589973224695583888294336089122204913630578689203656342283654821029278298721848215002,1019488589973224695583888294336089122204913630578689203656342283654821029278298721848215002,1019488589973224695583888294336089122204913630578689203656342283654821029278298721848215002,1019488589973224695583888294336089122204913630578689203656342283654821029278298721848215002,1019488589973224695583888294336089122204913630578689203656342283654821029278298721848215002,1019488589973224695583888294336089122204913630578689203656342283654821029278298721848215002,1019488589973224695583888294336089122204913630578689203656342283654821029278298721848215002,1019488589973224695583888294336089122204913630578689203656342283654821029278298721848215002,1019488589973224695583888294336089122204913630578689203656342283654821029278298721848215002,1019488589973224695583888294336089122204913630578689203656342283654821029278298721848215002,1019488589973224695583888294336089122204913630578689203656342283654821029278298721848215002</t>
  </si>
  <si>
    <t>-7.301880368190845,-6.482276407171608,-6.38856280499324,-6.3846449561731236,-5.938349888172086,-5.731720839873094,-5.731720839873092,-5.681962876963274,-5.075169227251952,-5.018681221691415,-4.513545764559747,-4.492435796352199,-4.398158973357145,-4.337525466163016,-3.9679308239359603,-3.849683531759443,-3.7988944433030047,-3.641370725161956,-3.5218532068195536,-3.4564797479083866,-3.4017606700757614,-3.2094788875640727,-3.1530684364481565,-3.0677877515378786,-2.9629958484323513,-2.8457875790151625,-2.740994206775658,-2.693792617780353,-2.602185229535184,-2.5810134519231447,-2.449117930799749,-2.4336157207040654,-2.403397432776096,-2.3297200338265966,-2.2241554273193147,-2.192366844115543,-2.1492702000628077,-2.127395275764881,-1.9925134593701082,-1.9702766671080965,-1.7429018398996299,-1.607762948109222,-1.432582598623986,-1.3937681325095004,-1.3729124505151078,-1.3647093483977022,-1.3554639215056852,-1.3553608710097815,-1.2574034564182979,-1.1893903711583156,-1.1429786895956615,-1.0046558431898003,-0.9181678691222239,-0.8533363556085221,-0.8532614355135715,-0.8354831071380994,-0.826489359372356,-0.7511335338726891,-0.6973593091756523,-0.6864089059798395,-0.6386127955342701,-0.5214587833826962,-0.47510301228195073,-0.4206098865519351,-0.4097248381816417,-0.3682780442175882,-0.31149774297957683,-0.28171960942346946,-0.20799423216758578,-0.16976737909120032,-0.12185654029194393,-0.08715022415822515,-0.0596318776364029,-0.007690936463864928,-0.001799967657552276,0.016902285636278214,0.07522723133348766,0.1458088431034492,0.1587944561935683,0.2127014083098202,0.25506932382921377,0.2846891520325734,0.34382712121969233,0.3942357873245539,0.39891552433206545,0.4163887523088289,0.4373846915744709,0.4602050688075965,0.48966430601167976,0.5226252046343578,0.5297984860541104,0.5302176662127205,0.5522683624921134,0.5705385155929126,0.6301614783477785,0.6707581096532733,0.6783250429586642,0.7131459509406032,0.7207166282010429,0.7309657722847926,0.7873457848998242,0.7973597903526387,0.7990011409133948,0.82264222458298,0.8492183646671484,0.8498102217232347,0.8821915713936981,0.895572159194743,1.0247459125691307,1.038120776682979,1.0740360778549136,1.0757153418110832,1.1016988059338926,1.1250404856823644,1.1500793980112318,1.1513097298657253,1.1951932427376748,1.223602513199575,1.2373406721748643,1.2545440128388503,1.3387399689256851,1.3846590311560236,1.3972743502775415,1.4023362746292476,1.416112582788943,1.4226377433654351,1.4715234708924956,1.4724325457797725,1.4919791669592943,1.5098583920891653,1.5175838404917468,1.538559942428482,1.5938376636317373,1.6133599866677184,1.6539078270973813,1.654631172546208,1.6628554894644894,1.6853988076039819,1.723829704795399,1.7695151694151516,1.7706407051071993,1.8233553140395502,1.8699802972283708,1.8939249029213188,1.9113774614344794,1.9262135246871015,1.974953818232949,1.9813980476613948,2.011747575167738,2.116629414558814,2.116794926459234,2.11998352121081,2.1316664298739734,2.1352527989909356,2.1422970164636643,2.1566503820913514,2.156909245862185,2.287386731706543,2.2912676596785633,2.3097511977247644,2.3097511977247653,2.316732254234476,2.3403759493039344,2.3444627720130127,2.3895855890214444,2.4090451981742382,2.492077045658672,2.5077327966700893,2.5077327966700897,2.620124318036834,2.6672366675353603,2.671211495967856,2.7031954736883286,2.7229452444814526,2.7229452444814535,2.7300068366516306,2.7379490392118444,2.73944467352438,2.7446906172465,2.7774009014407164,2.796143094255912,2.866747276836875</t>
  </si>
  <si>
    <t>0.09608292579650879,0.14295649528503418,0.642941951751709,1.3304202556610107,1.4241664409637451,1.9866485595703125,2.7701239585876465,2.910745620727539,2.957617998123169,3.223235845565796,3.566973924636841,3.707594633102417,3.8482143878936768,3.9575867652893066,4.004460096359253,4.3013269901275635,4.8013105392456055,5.051303386688232,5.145049095153809,5.50441312789917,5.707531690597534,6.207517147064209,6.645002365112305,6.848127126693726,7.03561806678772,7.723094940185547,7.973085880279541,8.285577535629272,8.957430362701416,9.535536766052246,9.69178318977356,10.082396507263184,10.129269361495972,10.332387924194336,10.473015069961548,11.066739797592163,11.113612413406372,11.160486459732056,11.472976446151733,11.566723346710205,11.81671667098999,12.06670880317688,12.754186630249023,13.144798994064331,14.191641330718994,14.285388708114624,14.441633224487305,14.535380363464355,14.78537368774414,15.035364627838135,15.629097700119019,16.113455772399902,17.660282611846924,17.957149267196655,18.004021883010864,18.597752809524536,18.644628047943115,18.94149374961853,19.144611120224,20.488319873809814,20.53519368171692,21.238295316696167,21.628908157348633,21.722655057907104,22.253888607025146,22.55075716972351,22.98824167251587,23.92571234703064,23.97258496284485,24.800684213638306,25.081926107406616,25.472537994384766,26.160016298294067,26.316261291503906,27.1131112575531,28.62868905067444,30.347386121749878,30.80049705505371,31.3473539352417,31.597346305847168,32.05045771598816,32.5816912651062,32.769184589385986,32.925429821014404,33.26916861534119,33.31604361534119,33.62853240966797,33.878525733947754,37.019052267074585,38.003395557403564,38.206515073776245,38.690874099731445,38.83149456977844,38.94086718559265,38.98774003982544,40.61268877983093,41.065799713134766,41.50328588485718,42.70637345314026,45.44066262245178,48.503066539764404,49.33116960525513,55.73721623420715,56.87780427932739,58.362133264541626,59.48709774017334,60.76830840110779,61.20579552650452,61.79952526092529,62.158889293670654,63.86196184158325,63.9088339805603,70.98673868179321,71.26797914505005,72.03358125686646,72.58043789863586,74.20538806915283,76.7365574836731,82.72074675559998,93.81414866447449,101.47015857696533,105.37628674507141,111.8448326587677,119.64146375656128,123.45702862739563,131.86301565170288,132.9411060810089,139.51902604103088,141.69083166122437,142.92516827583313,144.78448629379272,150.39368557929993,153.15922331809998,164.36199712753296,171.14303588867188,176.48661828041077,179.61151957511902,191.78301358222961,203.37640070915222,203.98575615882874,208.81373000144958,211.0011625289917,212.01675462722778,212.67298436164856,214.29793429374695,217.61032962799072,222.78204250335693,256.8278512954712,271.18677711486816,272.7492289543152,289.4830801486969,291.7955074310303,295.2036759853363,298.2817003726959,303.7659025192261,307.4220390319824,324.6871223449707,326.1402020454407,333.4993472099304,336.10864067077637,343.92089915275574,344.46775341033936,347.3426640033722,353.96745705604553,354.1080753803253,358.51418924331665,361.49847054481506,412.9656090736389,416.5279977321625,439.1991617679596,464.1983790397644,516.2592482566833,521.5872068405151,593.9286913871765,602.147185087204,698.4254190921783,699.4566378593445,832.6998336315155,840.5277123451233,928.2654201984406,931.171578168869,951.8896803855896</t>
  </si>
  <si>
    <t>1,1,11,25,27,38,54,57,58,63,70,73,76,78,79,85,95,100,102,109,113,123,132,136,140,154,159,165,179,191,194,202,203,207,210,222,223,224,230,232,237,242,256,264,285,287,290,292,297,302,314,324,355,361,362,374,375,381,385,412,413,428,436,438,449,455,464,483,484,501,507,515,529,532,548,579,614,623,634,639,648,659,663,666,673,674,680,685,749,769,773,783,786,788,789,822,831,840,864,919,981,998,1128,1151,1181,1204,1230,1239,1251,1258,1293,1294,1437,1443,1459,1470,1503,1554,1675,1900,2055,2134,2265,2422,2499,2669,2691,2825,2869,2894,2932,3046,3103,3330,3468,3577,3641,3889,4124,4136,4233,4277,4298,4311,4344,4411,4517,5208,5500,5532,5873,5920,5989,6052,6163,6237,6589,6618,6767,6820,6979,6990,7049,7183,7186,7275,7336,8383,8455,8915,9422,10479,10587,12055,12222,14177,14198,16904,17062,18845,18904,19325</t>
  </si>
  <si>
    <t>100000000001111100111001111101110100010111000101011000101101000111011011011100111011100111000101100111011111111001000101100011110110101000100111000110010100101010110010000110100011100010111011001010111011010000100110001100000110101010010101100110101000100110000100101010111100101010010100010111011010</t>
  </si>
  <si>
    <t>-1.1182543748178737,-1.1182543748178737,-1.1182543748178737,-1.1182543748178737,-1.1182543748178737,-1.1182543748178737,-1.1182543748178737,-1.1182543748178737,-1.1182543748178737</t>
  </si>
  <si>
    <t>1074585559002789911958899145046227267263220514165943661441260497374880148,1074585559002789911958899145046227267263220514165943661441260497374880148,1074585559002789911958899145046227267263220514165943661441260497374880148,1074585559002789911958899145046227267263220514165943661441260497374880148,1074585559002789911958899145046227267263220514165943661441260497374880148,1074585559002789911958899145046227267263220514165943661441260497374880148,1074585559002789911958899145046227267263220514165943661441260497374880148,1074585559002789911958899145046227267263220514165943661441260497374880148,1074585559002789911958899145046227267263220514165943661441260497374880148</t>
  </si>
  <si>
    <t>AMD EPYC 7B12</t>
  </si>
  <si>
    <t>-10.48465860964904,-10.434309829389244,-9.495565467183104,-9.471416906569157,-9.377982644171105,-9.257416429746456,-8.791288639841406,-8.765725018210079,-8.411392443956927,-8.24826614644764,-7.942014737862379,-7.912586252553753,-7.818668015315713,-7.331672420882976,-7.263017326540982,-7.174741244161921,-7.146839108213053,-7.081382061334427,-6.995845251454638,-6.995247894449386,-6.882167305597503,-6.80980335780885,-6.759951928205237,-6.6167204869878,-6.497113943191439,-6.368553620545811,-6.356431556754612,-6.2963947222445364,-6.263384412954455,-6.127484217177647,-6.038279570704519,-5.830514398379148,-5.684652740102409,-5.2428796202836185,-5.151627890488714,-5.119474530298141,-5.099973404000623,-5.059376722420955,-4.971690852182239,-4.965307479280707,-4.848152287666348,-4.794542196991493,-4.753884971513274,-4.716310143242526,-4.686053232504379,-4.685569683182623,-4.512765859371942,-4.478901882902735,-4.4379171129995,-4.400264243250084,-4.305724204996808,-4.24785019722861,-4.125208945616822,-3.705101515549556,-3.6849134975997835,-3.6378833062443143,-3.5848689938342653,-3.5692177459883037,-3.4901681664680653,-3.4425550236002787,-3.3989581848247137,-3.2480747241380468,-3.1545169392389933,-3.029764645053283,-2.9371877139348985,-2.928254687751217,-2.8838940927478935,-2.877649761164096,-2.86335016779218,-2.847415291368766,-2.8203341404031397,-2.8166689514463124,-2.6966075580258395,-2.6874723034801065,-2.6363813157026286,-2.6021729389910973,-2.5935726080123755,-2.583924935972696,-2.5778310824282253,-2.559916080597318,-2.55337682600252,-2.3751218573586175,-2.360132173486865,-2.2996763126720707,-2.294853119348942,-2.294498557874814,-2.27610775937028,-2.2564543878928776,-2.2348657741598763,-2.2196305024640632,-2.1745607187709264,-2.136316093925737,-2.0375757963623293,-2.035843448963949,-1.9595349691840023,-1.9411614620554651,-1.8998063988550142,-1.8852351623820278,-1.835559965450896,-1.789933560429274,-1.7788678938542752,-1.7468995979761266,-1.7173257452844424,-1.6983700172017535,-1.6454491576772308,-1.618675762077689,-1.5595448818436164,-1.4997145363846325,-1.4706117869451758,-1.4656915091717482,-1.437491480477613,-1.4343742423041708,-1.4205204572111245,-1.3737830543193807,-1.3656998720085867,-1.3594241008244574,-1.3506332043933922,-1.3450714963434938,-1.3317026845991793,-1.3264288510131474,-1.2872137780097166,-1.270375685095219,-1.2631194427726355,-1.2299303598101048,-1.2106397438974692,-1.2095513329658953,-1.2095008087361685,-1.2089544787203232,-1.206703249009735,-1.2002633458185101,-1.193535309514701,-1.1922334164148713,-1.1743216683176825,-1.1281358712654737,-1.1281358712654725,-1.1255647099170294,-1.1222308074608223,-1.1201458542517488,-1.1201458542517484,-1.120145854251748,-1.1182543748178737</t>
  </si>
  <si>
    <t>0.0418853759765625,0.05788874626159668,0.0766000747680664,0.3485531806945801,0.3697936534881592,0.5610489845275879,0.711233377456665,0.8488466739654541,1.0615007877349854,1.1678988933563232,1.2737674713134766,1.4038691520690918,1.445702314376831,1.507291316986084,1.660064935684204,1.7671833038330078,1.7881543636322021,1.8785934448242188,2.0015995502471924,2.185560941696167,2.2944998741149902,2.558298110961914,2.7325620651245117,2.8386611938476562,2.9862260818481445,3.390242338180542,3.498723030090332,3.7536373138427734,3.7765634059906006,3.8205244541168213,4.019673824310303,4.308673143386841,4.587580919265747,4.674838066101074,4.901221990585327,5.159006834030151,5.485631465911865,5.5763232707977295,5.597984790802002,5.619184732437134,6.059130430221558,6.142543077468872,6.295226573944092,6.598470211029053,6.706282138824463,7.189283609390259,7.410237789154053,7.838248252868652,8.245150327682495,8.35322880744934,8.917350053787231,9.112915277481079,9.491310834884644,9.817391157150269,10.320566177368164,10.453274250030518,11.07595682144165,12.076175212860107,12.184731245040894,12.573124170303345,12.876398086547852,13.373916387557983,13.568771839141846,14.290048837661743,15.521865367889404,15.815073490142822,16.11297845840454,16.13576626777649,16.17951273918152,16.633336782455444,17.123613834381104,17.46389126777649,17.815435886383057,18.327646017074585,18.493793487548828,19.111628770828247,20.672426462173462,20.694129467010498,20.798985958099365,21.747286558151245,21.896103620529175,23.33466911315918,26.948845148086548,27.727643966674805,29.128642320632935,29.194376468658447,29.582938194274902,31.003240823745728,31.467793226242065,31.51092267036438,31.89644694328308,32.48379874229431,33.5746054649353,33.89581847190857,35.18250775337219,36.15640687942505,36.34448480606079,37.58167839050293,37.729368686676025,38.29378890991211,42.09232997894287,45.043002128601074,46.67928743362427,49.202258586883545,53.785234689712524,55.04136562347412,55.08349680900574,63.83770132064819,71.04527950286865,74.90906929969788,85.75518822669983,94.87164664268494,100.10131287574768,103.23569798469543,104.88357543945312,111.47456765174866,113.37878251075745,116.46192860603333,116.72106337547302,117.7586259841919,122.12869071960449,124.37489914894104,128.63154983520508,141.6048595905304,146.79298567771912,158.48870706558228,191.6724557876587,232.16174244880676,235.79107403755188,251.37505674362183,253.17458271980286,271.7115960121155,273.169780254364,277.75651478767395,290.9058291912079,293.0404267311096,318.54919624328613,336.53520035743713,347.32631039619446,347.40369153022766,398.2123463153839</t>
  </si>
  <si>
    <t>1,1,2,16,17,26,31,37,45,47,52,58,60,63,70,75,76,80,86,95,100,112,120,125,132,150,155,164,165,167,176,190,203,207,218,230,245,249,250,251,271,275,282,296,301,323,333,353,372,377,403,412,430,445,468,474,502,548,553,571,585,608,617,650,704,718,732,733,735,757,780,796,812,837,845,874,946,947,952,996,1003,1070,1234,1270,1334,1337,1355,1407,1429,1431,1449,1477,1528,1543,1604,1650,1659,1714,1721,1748,1924,2063,2139,2257,2472,2532,2534,2921,3261,3448,3961,4371,4620,4764,4842,5158,5249,5393,5405,5454,5662,5745,5942,6550,6794,7323,8861,10763,10939,11655,11737,12608,12678,12896,13495,13597,14784,15641,16131,16135,18512</t>
  </si>
  <si>
    <t>-0.9331836407868904,-0.9331836407868904,-0.9331836407868904,-0.9331836407868904,-0.9331836407868904,-0.9331836407868904,-0.9331836407868904,-0.9331836407868904,-0.9331836407868904</t>
  </si>
  <si>
    <t>1046249671494854394585717320026797421026493006141830872737345458661779005,1046249671494854394585717320026797421026493006141830872737345458661779005,1046249671494854394585717320026797421026493006141830872737345458661779005,1046249671494854394585717320026797421026493006141830872737345458661779005,1046249671494854394585717320026797421026493006141830872737345458661779005,1046249671494854394585717320026797421026493006141830872737345458661779005,1046249671494854394585717320026797421026493006141830872737345458661779005,1046249671494854394585717320026797421026493006141830872737345458661779005,1046249671494854394585717320026797421026493006141830872737345458661779005</t>
  </si>
  <si>
    <t>-8.594217536906022,-7.652697679836061,-7.647585946078499,-6.997498613286831,-6.923975126555285,-6.729856580796009,-6.53268584974005,-6.504288530283234,-6.4794459428487094,-6.412619920441322,-6.350085659811383,-6.228648811072597,-5.809126200244251,-5.699433798879745,-5.514156769891879,-5.26672911113975,-5.068504194618058,-5.066760048594864,-4.986899260774542,-4.9785322254234545,-4.8079280012395,-4.765526524052925,-4.715321544058949,-4.575840505484027,-4.556621579904934,-4.512929630927469,-4.465058722981264,-4.434544147016344,-4.34734868538945,-4.333780156252101,-4.327738286907264,-4.193424938370469,-4.163481216908138,-4.002181285900203,-3.9076952019569826,-3.904020908574509,-3.8346456320251936,-3.8045923354946156,-3.7823671029188337,-3.7032226769405447,-3.679382956879818,-3.602592689388972,-3.5638927398327347,-3.561639341139053,-3.3984840697170005,-3.3947018030803013,-3.261504335886012,-3.200409561510158,-3.1981560189103746,-3.1734455649759528,-3.0878025263166453,-3.087634313036663,-3.0220123417690195,-2.94926124833088,-2.9198334539338355,-2.904931251305819,-2.884971474350316,-2.7791337266994476,-2.7096671277106537,-2.7075445411670467,-2.648515125065555,-2.5983920521220525,-2.4200116045577924,-2.4064741555959905,-2.387575739742735,-2.385742501821877,-2.384517498753477,-2.350579582749403,-2.347519055077748,-2.2810714724148218,-2.1866795568128676,-2.166783835463021,-2.1628533466157247,-2.1030146132007674,-2.090376780572869,-2.0197738725983982,-1.9447945497719592,-1.8526730302626029,-1.8426061474875273,-1.7798338444596045,-1.7760361289514537,-1.7274598751554848,-1.7049675039790608,-1.7004340714061699,-1.6877182752083815,-1.5911590332710068,-1.5323145430626188,-1.4731645645654616,-1.4327320397024814,-1.3797541523345307,-1.366894488412472,-1.338606317656839,-1.3099636390454972,-1.2441197608985795,-1.2369252882185415,-1.1899542682677002,-1.1616633629941697,-1.1434174959497456,-1.1237859037012459,-1.1200300153337646,-1.1172014584023606,-1.0911743261995144,-1.0713249159550036,-1.0683790912296354,-1.0577420531297466,-1.0463283266167358,-0.9956179402491651,-0.9956179402491648,-0.9956179402491647,-0.9802831706560963,-0.9719479327923216,-0.9628943853766245,-0.9469668342615029,-0.9331836407868904</t>
  </si>
  <si>
    <t>0.04332470893859863,0.09856367111206055,0.311870813369751,0.4359402656555176,0.6541674137115479,0.6765174865722656,0.7208833694458008,1.1670939922332764,1.5937414169311523,1.6168997287750244,1.6386854648590088,1.894538402557373,1.9817640781402588,2.7573351860046387,2.844379186630249,3.180989980697632,3.600949287414551,3.713573932647705,3.7758305072784424,3.88474702835083,4.194460391998291,4.3764488697052,4.758944511413574,4.8803136348724365,5.115672588348389,5.554478168487549,5.872111082077026,5.936505079269409,6.482612133026123,6.6549108028411865,6.676056861877441,6.940673828125,7.706205368041992,7.726916074752808,7.8714680671691895,8.201658725738525,8.4869225025177,8.944335460662842,9.30392575263977,10.137122392654419,10.311173915863037,11.266073226928711,11.626197338104248,11.819056510925293,12.121920347213745,12.905088424682617,13.013697147369385,13.651859998703003,14.440972566604614,14.526319980621338,14.614484548568726,14.97140121459961,15.054356813430786,15.293997049331665,17.987764358520508,18.588493824005127,18.630441188812256,19.034144639968872,19.64027214050293,20.482084274291992,21.465946674346924,21.84741997718811,22.30163264274597,23.38902235031128,23.8474223613739,24.702115774154663,24.72293710708618,24.8930926322937,25.120110988616943,25.939120769500732,26.972963333129883,27.481501817703247,27.948067903518677,28.347749710083008,28.755285263061523,30.287986755371094,31.688207149505615,34.29200553894043,36.67185306549072,37.98281240463257,56.09064173698425,56.52938151359558,57.142019510269165,58.07160997390747,60.50507855415344,62.58107137680054,68.01449465751648,70.66486763954163,71.80348324775696,72.10005259513855,73.43226623535156,74.29392385482788,74.95083737373352,85.64526104927063,87.64942955970764,90.74849486351013,92.04838514328003,93.49587297439575,98.41163349151611,103.12613940238953,108.4406168460846,114.83975434303284,115.82431435585022,117.25667667388916,138.67189288139343,169.69537329673767,196.4808053970337,238.69516730308533,337.9970672130585,343.3423979282379,363.8687119483948,421.6475269794464,428.6560695171356,429.7661020755768</t>
  </si>
  <si>
    <t>1,3,14,20,30,31,33,54,74,75,76,88,92,128,132,148,168,173,176,181,192,196,206,209,217,238,253,256,282,290,291,301,332,333,340,356,369,387,404,444,452,497,514,523,537,574,579,609,649,653,657,674,678,689,816,844,846,865,894,930,976,994,1015,1066,1087,1127,1128,1136,1146,1184,1232,1256,1280,1300,1319,1390,1452,1575,1669,1731,2595,2616,2646,2691,2807,2909,3155,3283,3337,3353,3416,3456,3485,3995,4086,4238,4301,4371,4588,4815,5063,5366,5413,5481,6462,7906,9143,11090,15692,15940,16889,19576,19904,19957</t>
  </si>
  <si>
    <t>-0.9117893864265869,-0.9117893864265869,-0.9117893864265869,-0.9117893864265869,-0.9117893864265869,-0.9117893864265869,-0.9117893864265869,-0.9117893864265869,-0.9117893864265869</t>
  </si>
  <si>
    <t>681617359565790057546701372351316295026173343950682639568763825518896736,681617359565790057546701372351316295026173343950682639568763825518896736,681617359565790057546701372351316295026173343950682639568763825518896736,681617359565790057546701372351316295026173343950682639568763825518896736,681617359565790057546701372351316295026173343950682639568763825518896736,681617359565790057546701372351316295026173343950682639568763825518896736,681617359565790057546701372351316295026173343950682639568763825518896736,681617359565790057546701372351316295026173343950682639568763825518896736,681617359565790057546701372351316295026173343950682639568763825518896736</t>
  </si>
  <si>
    <t>-8.611567192076077,-7.28181526519505,-7.0499973266204545,-7.020599422510749,-6.832104451267802,-6.799996233238792,-6.739814197013198,-6.603801373876564,-6.382884817162339,-5.781579301039304,-5.6207982016018,-5.581399440356281,-5.523647975608026,-5.515127097940942,-5.509757168681642,-5.3499563853157275,-5.349800664018768,-5.174627180844929,-5.056910839836877,-5.046438736169533,-5.015400708138223,-4.965089887644205,-4.926332151105224,-4.7459494183460595,-4.579521430497473,-4.5178505557154836,-4.517850555715483,-4.490141246784551,-4.487190081011111,-4.440802171773766,-4.314298868388785,-4.252781683799697,-4.2336188356536235,-4.112520323668149,-4.029648109888218,-3.9339787326230504,-3.6912173225941434,-3.618359827544693,-3.518854081753239,-3.5002803735216492,-3.4242571541144393,-3.42252994650577,-3.4035843753269326,-3.3937107351884195,-3.349831946021302,-3.310989440583092,-3.284948388031469,-3.2207139535605407,-3.141223639179005,-3.003023842290268,-2.848236500117615,-2.8422103456791104,-2.8381993782726744,-2.838181200716499,-2.782838988120146,-2.772834182882222,-2.7340266668138136,-2.63612332785604,-2.6039118475440155,-2.5751904008185647,-2.535580380868515,-2.518927303757759,-2.4689707933828684,-2.4552635940739407,-2.319188673800827,-2.281486263733137,-2.244153109471234,-2.226640239764338,-2.2187478313905427,-2.1903046707769933,-2.172462086306277,-2.139146868997457,-2.1201822601327587,-2.116953139727222,-2.0449399148067378,-2.040668050389025,-2.0406680503890247,-2.032492477919029,-2.0141472978569195,-2.0099297617542806,-1.9639785258623965,-1.9208142603885554,-1.8580380715091038,-1.7911964006935344,-1.7806940996268144,-1.768306314546033,-1.7627520780116328,-1.7202298920235752,-1.717098513186826,-1.6458194752656194,-1.5877288560287914,-1.4725525805952986,-1.4725525805952977,-1.4424816181731996,-1.420300984251091,-1.3851038639179083,-1.3719567430043278,-1.344980327140958,-1.3254755468096018,-1.2933821755870079,-1.2316973305825807,-1.23169733058258,-1.2288116581664175,-1.1742531299315397,-1.171453387803025,-1.165270951060655,-1.1510579482886598,-1.1332040457128616,-1.1292789578506206,-1.102083755137919,-1.1020837551379186,-0.9719063863550402,-0.9491654383562449,-0.9286409459889907,-0.9286409459889903,-0.9117893864265874,-0.9117893864265869</t>
  </si>
  <si>
    <t>0.040780067443847656,0.08160591125488281,0.49905824661254883,0.5647304058074951,0.6510088443756104,0.8418664932250977,0.8624649047851562,0.9874804019927979,1.2818350791931152,1.348142385482788,1.4535439014434814,1.6777474880218506,1.720475673675537,1.8265416622161865,1.913787603378296,1.936415195465088,1.9806275367736816,2.2642405033111572,2.6425578594207764,3.1146841049194336,3.1800403594970703,3.3258707523345947,3.5406992435455322,3.583160400390625,4.004385232925415,4.563466548919678,4.648458480834961,4.735073089599609,4.947255373001099,5.202531337738037,5.371831178665161,5.392772197723389,5.747807741165161,5.939307928085327,6.047442436218262,6.1944122314453125,6.28170108795166,6.493853807449341,6.9368486404418945,7.235738277435303,8.183353424072266,8.646373510360718,8.772150039672852,9.067836999893188,9.301023006439209,9.674943685531616,9.827007532119751,9.892898797988892,10.718732118606567,11.670604705810547,14.36627459526062,15.233506679534912,15.951915740966797,15.975496292114258,16.411869764328003,16.452058792114258,17.202167749404907,17.447115659713745,18.469988107681274,18.490849256515503,19.182739973068237,19.747633934020996,21.171363353729248,21.930362939834595,22.530552864074707,23.492220640182495,25.1272714138031,26.568681478500366,30.419912338256836,30.464205980300903,38.02902579307556,38.897934913635254,40.86753439903259,41.64111852645874,48.80276417732239,50.69743728637695,52.57494068145752,53.33962655067444,53.97977924346924,54.15336728096008,54.729414224624634,56.27504920959473,57.859806537628174,60.88175106048584,62.88697576522827,63.765278577804565,65.9976077079773,66.5131139755249,66.87532258033752,70.35302686691284,71.88395929336548,75.22220182418823,77.92665910720825,79.89074850082397,82.64420533180237,86.01229095458984,87.23800230026245,87.38613057136536,100.77531313896179,104.34782028198242,131.13142824172974,145.10933876037598,147.2046937942505,150.77575254440308,159.5750687122345,175.87901902198792,182.8670630455017,205.99056315422058,210.99653911590576,226.3047914505005,290.0732567310333,298.24723505973816,300.15757298469543,303.13868594169617,345.3364143371582,398.0880711078644,399.15074586868286</t>
  </si>
  <si>
    <t>1,2,22,25,29,38,39,45,59,62,67,77,79,84,88,89,91,104,119,135,138,145,155,157,177,202,206,210,220,232,240,241,255,264,269,276,280,290,311,325,371,393,399,413,424,444,451,454,493,526,643,683,716,717,737,739,770,781,828,829,861,887,953,989,1016,1061,1137,1203,1378,1380,1731,1768,1860,1896,2203,2287,2374,2410,2440,2448,2475,2546,2619,2758,2852,2893,2996,3020,3037,3200,3268,3408,3535,3626,3753,3911,3969,3976,4605,4773,6008,6616,6717,6882,7297,8026,8350,9419,9654,10376,13309,13673,13762,13898,15868,18298,18349</t>
  </si>
  <si>
    <t>-0.055003497368216796,-0.055003497368216796,-0.055003497368216796,-0.055003497368216796,-0.055003497368216796,-0.055003497368216796,-0.055003497368216796,-0.055003497368216796,-0.055003497368216796</t>
  </si>
  <si>
    <t>1686554870490923666279359218062526536591597499711164736248995692911980729392500858902,1686554870490923666279359218062526536591597499711164736248995692911980729392500858902,1686554870490923666279359218062526536591597499711164736248995692911980729392500858902,1686554870490923666279359218062526536591597499711164736248995692911980729392500858902,1686554870490923666279359218062526536591597499711164736248995692911980729392500858902,1686554870490923666279359218062526536591597499711164736248995692911980729392500858902,1686554870490923666279359218062526536591597499711164736248995692911980729392500858902,1686554870490923666279359218062526536591597499711164736248995692911980729392500858902,1686554870490923666279359218062526536591597499711164736248995692911980729392500858902</t>
  </si>
  <si>
    <t>Intel(R) Xeon(R) CPU @ 2.20GHz</t>
  </si>
  <si>
    <t>-9.692797003813203,-8.458026479410824,-8.253479796649843,-7.924252231412482,-7.86082927850364,-7.7245557563264,-7.682367570110263,-7.583643804678542,-7.548055615040001,-7.491080343560097,-7.485077802468643,-7.135310203123041,-7.0738245538135995,-6.951761683128453,-6.795948164749232,-6.675379075855261,-6.423548594950344,-6.286037677040421,-6.1705934478898365,-6.097851254494286,-5.800728494799275,-5.733672517477652,-5.585132455573601,-5.499270286336083,-5.458794045802641,-5.280355125099849,-5.274041722845512,-5.099808897145891,-5.082662138437808,-4.977167266143125,-4.841730522728375,-4.834623419530082,-4.83334259910796,-4.790077266928555,-4.757268783897217,-4.710270617065755,-4.705954610699545,-4.694063959123615,-4.440738886848915,-4.352316906389368,-4.120616699358149,-3.8875584951099733,-3.835416004803638,-3.8225854339162573,-3.7635702177593475,-3.6280151762189883,-3.584013323071875,-3.467811978847346,-3.399512290575374,-3.3950163127602213,-3.255991498223681,-3.151024165907497,-3.1222464360376856,-3.1126188168224793,-3.111091056554361,-3.081310247699638,-3.0518519185945543,-3.0303177287895897,-2.9902189317445815,-2.8918028264939615,-2.8569502798922946,-2.787653874865872,-2.758117688003816,-2.6491679821079632,-2.6426764711038504,-2.5178796928657334,-2.5068704405444238,-2.4604165897296717,-2.411604180876219,-2.317167088728955,-2.226926541232065,-2.214629686229148,-2.206043169692144,-2.193507081502206,-2.193486898258479,-2.1734116349282955,-2.0880904174424977,-2.0776406960395737,-2.060389797870851,-2.013040972448424,-1.9866282837977254,-1.9753833979033966,-1.966902739017412,-1.9431286539215307,-1.9104799462068818,-1.8177418593821546,-1.7809693076037612,-1.6643940667537669,-1.6508484498741895,-1.6417725654124782,-1.617278370820819,-1.591978132422681,-1.5687028941884233,-1.4380525280488765,-1.3855192880027998,-1.357779269794609,-1.3313384365964063,-1.2736714269347957,-1.2620620533206164,-1.1547317639541634,-1.1214204599712598,-1.1165915721205355,-1.0223510299061422,-0.9124112282360795,-0.857565471966585,-0.8083738143778424,-0.8060561709953364,-0.8028176369865094,-0.8001267140307426,-0.7998641390867682,-0.7803239274982989,-0.7657013676662222,-0.7349053635245598,-0.7080290526662039,-0.6802139517259289,-0.6704678767085516,-0.6612541112396734,-0.6287011619826857,-0.5853263048734796,-0.5781908417053304,-0.5093688356411478,-0.5024172323553333,-0.4999668692021969,-0.40405893157422257,-0.38451693513543733,-0.38449641775715354,-0.35943854938813596,-0.3594385493881352,-0.3560677538006846,-0.35403951713432036,-0.3470315479875852,-0.34071419966191563,-0.3323666979741031,-0.2714234708781613,-0.19200670291822217,-0.18797641505077667,-0.18761636725339326,-0.18761636725339287,-0.18029330860569348,-0.18029330860569256,-0.17856055592304393,-0.15631601798803008,-0.1384808263910842,-0.11500800396101413,-0.11500800396101402,-0.10269892687422061,-0.07417756289734678,-0.055003497368216796</t>
  </si>
  <si>
    <t>0.07458901405334473,0.12206363677978516,1.1730399131774902,1.8894963264465332,2.1127898693084717,2.1652088165283203,2.309847831726074,3.121549129486084,3.3000457286834717,3.6329853534698486,3.7219927310943604,4.1370391845703125,4.97985315322876,5.593297004699707,6.7830774784088135,7.057609796524048,7.471555948257446,7.871964454650879,8.10496997833252,8.623011112213135,8.904943227767944,9.000827312469482,9.369999647140503,10.041768074035645,10.562878370285034,10.657573223114014,11.571832180023193,12.445855379104614,13.739579200744629,13.786123275756836,14.97034502029419,15.775908708572388,16.903884887695312,17.934451818466187,18.39023494720459,18.6758930683136,18.771421432495117,19.0877788066864,20.16290855407715,20.855220317840576,21.25993037223816,21.490046739578247,23.96571397781372,25.096020460128784,25.853206872940063,26.000978708267212,26.596835374832153,27.6307954788208,27.674814224243164,28.779229164123535,29.05540442466736,29.28937864303589,30.242330074310303,30.486526250839233,31.290908813476562,31.338587284088135,31.61558485031128,32.26803398132324,32.6946234703064,33.063230752944946,34.57719326019287,34.66706132888794,35.70577263832092,35.80170226097107,37.30222249031067,37.494425773620605,37.87480592727661,38.15332531929016,38.62255024909973,38.71715426445007,42.09132766723633,42.19017505645752,42.507434368133545,43.073973417282104,43.35771465301514,44.75082755088806,44.97910833358765,45.40654969215393,45.92405581474304,46.51006889343262,49.17695212364197,52.654579877853394,53.18286180496216,55.51097512245178,56.34193158149719,59.73327040672302,60.24913763999939,61.32207751274109,67.57324481010437,70.29569697380066,70.39774250984192,73.29947209358215,74.10126447677612,74.85549592971802,78.01438069343567,80.26787996292114,83.0602195262909,83.82995653152466,89.13786816596985,89.59351515769958,92.67779159545898,95.30562686920166,100.4592034816742,104.97241377830505,106.72850704193115,119.48414492607117,129.1533784866333,160.19544911384583,170.84109139442444,171.67619824409485,172.34196877479553,174.8513240814209,182.1373348236084,190.70033645629883,197.77464175224304,200.8509862422943,202.9178183078766,212.22072410583496,230.66702127456665,235.41107153892517,237.5310025215149,240.59169030189514,249.46127080917358,262.5384273529053,305.65794134140015,313.3069586753845,315.0289902687073,317.8862416744232,319.3721568584442,341.4284405708313,345.2939250469208,356.6376647949219,374.2621774673462,384.92846488952637,390.7520079612732,420.8864777088165,424.8041388988495,489.89015197753906,560.1758720874786,571.0734264850616,611.9801149368286,667.0455396175385,780.9824254512787,840.4118120670319,858.0373623371124,861.3984160423279,914.6486513614655,925.872298002243</t>
  </si>
  <si>
    <t>1,1,24,38,43,44,47,65,69,76,78,87,105,119,139,145,154,163,168,179,185,187,195,209,220,222,241,257,284,285,308,317,333,355,365,371,373,380,403,418,427,432,482,506,522,525,537,559,560,584,590,595,615,620,637,638,644,658,667,675,704,706,728,730,762,766,774,780,790,792,862,864,871,883,889,919,924,931,942,954,1005,1079,1090,1139,1154,1227,1238,1261,1391,1450,1452,1514,1531,1547,1612,1647,1699,1715,1826,1834,1898,1954,2062,2155,2192,2461,2659,3301,3529,3547,3562,3616,3757,3937,4087,4152,4197,4380,4772,4869,4911,4972,5150,5429,6312,6481,6519,6582,6615,7059,7139,7384,7765,7993,8116,8751,8834,10188,11623,11834,12697,13844,16217,17423,17784,17848,18929,19151</t>
  </si>
  <si>
    <t>1101111000111111111111000010001110010011110111110011111010101110111011000101111100110011111100110110001111101100111010000111110001101001000001000100100100000110000100001000010010011001101110001100101101011010100000000011010000100011101001111100011110101101001010000110000000010110</t>
  </si>
  <si>
    <t>-0.8292467484296238,-0.8292467484296238,-0.8292467484296238,-0.8292467484296238,-0.8292467484296238,-0.8292467484296238,-0.8292467484296238,-0.8292467484296238,-0.8292467484296238</t>
  </si>
  <si>
    <t>1632900720288828066479906518295467790744651328436156588234473500546015936,1632900720288828066479906518295467790744651328436156588234473500546015936,1632900720288828066479906518295467790744651328436156588234473500546015936,1632900720288828066479906518295467790744651328436156588234473500546015936,1632900720288828066479906518295467790744651328436156588234473500546015936,1632900720288828066479906518295467790744651328436156588234473500546015936,1632900720288828066479906518295467790744651328436156588234473500546015936,1632900720288828066479906518295467790744651328436156588234473500546015936,1632900720288828066479906518295467790744651328436156588234473500546015936</t>
  </si>
  <si>
    <t>-10.383302537703642,-10.179773846475138,-10.177995581080902,-8.199707039437541,-7.92713572924933,-7.742369516819504,-7.63324136976564,-7.619352970924511,-7.377369910514908,-7.36207227077533,-7.0009103630397576,-6.858504369633477,-6.758459555126716,-6.647821966704085,-6.431565845936732,-6.23478065179984,-6.158940448152266,-6.073435269437127,-5.9861762633167075,-5.73995610704102,-5.718151592720083,-5.6659364598429125,-5.586107775046548,-5.574804797047096,-5.287796538621066,-5.01831402836289,-4.982294135303746,-4.960512002930159,-4.745442841707951,-4.673366343986376,-4.664789757854451,-4.613222123250687,-4.563978838248995,-4.4782067505713155,-4.357882412849593,-4.262458689171822,-4.245832526622646,-4.190159923527642,-4.188902852433409,-4.1230620808104,-3.961671536982264,-3.8932793644801076,-3.7895962729607837,-3.7528524945916466,-3.74337368296345,-3.668034594200809,-3.637599541928444,-3.6274796664222353,-3.5458637362497014,-3.538377334424861,-3.456948842308773,-3.415209248715426,-3.412475580564128,-3.3765796157946544,-3.313018822484196,-3.18508482749656,-3.143823792624985,-2.985412101645912,-2.9414889096637054,-2.9092578993296563,-2.8773726005618308,-2.8547891705592203,-2.744849101972043,-2.699134816854431,-2.680686118095275,-2.5398954827936793,-2.4667857264181476,-2.4497755202215683,-2.381163084022185,-2.30217751651261,-2.2939589455978573,-2.2130909371290897,-2.1625171511107677,-2.1473966246218525,-2.1221698594807634,-2.0340199553748644,-1.9739903838262476,-1.9456592669235582,-1.896864397938817,-1.891289440175641,-1.7920585196572687,-1.7908626150554707,-1.7736763819149641,-1.7731159039861848,-1.7729224297722506,-1.63896137288282,-1.5945028094991238,-1.5064357098428687,-1.4980884167909563,-1.4505363883199154,-1.4094377983424755,-1.405945634503424,-1.4036133959716415,-1.3530366890590049,-1.3450657437857287,-1.278988152280763,-1.2718991240767905,-1.2630597718863927,-1.2351486094783446,-1.2351486094783426,-1.2345778088313415,-1.155947684840847,-1.1497535339871292,-1.149753533987129,-1.105518331599656,-1.081509947487428,-1.0702160732142452,-1.046644601914899,-0.9850524934778601,-0.9769763437025822,-0.9216307486891928,-0.9041488382574838,-0.868096956328203,-0.8292467484296238</t>
  </si>
  <si>
    <t>0.04042220115661621,0.05994081497192383,0.07986044883728027,0.0990300178527832,0.2192234992980957,0.32260823249816895,0.3843657970428467,0.40697550773620605,0.4277637004852295,0.4911458492279053,0.6179227828979492,0.638970136642456,0.9166774749755859,0.958794355392456,1.1283669471740723,1.1723968982696533,1.3787338733673096,1.4606451988220215,1.5642719268798828,1.7515919208526611,2.5964159965515137,2.6833152770996094,2.7511179447174072,2.822443962097168,2.8643226623535156,3.4909331798553467,4.830773115158081,5.012690544128418,5.084950923919678,5.716326951980591,5.886579751968384,6.098945140838623,6.462071657180786,6.8432393074035645,7.419114351272583,7.652820110321045,8.059158325195312,8.12187910079956,8.473936557769775,8.932895421981812,8.997016429901123,9.452781438827515,10.412959098815918,11.164635181427002,11.789286136627197,11.809733152389526,11.900456190109253,12.26424503326416,12.56269383430481,13.020342111587524,13.066038370132446,13.536020040512085,13.555664777755737,13.580077886581421,13.973966598510742,14.252153158187866,14.461060285568237,14.564369916915894,15.33243465423584,16.366082429885864,17.533435821533203,17.842625617980957,18.49470281600952,19.124369859695435,19.567648887634277,20.597457885742188,21.040199995040894,21.78509259223938,21.826225757598877,22.53880286216736,23.97403597831726,24.73441195487976,28.128729820251465,30.444522619247437,32.25175166130066,32.67410111427307,36.015196084976196,38.187111377716064,38.71443510055542,39.01223921775818,44.66684317588806,45.592286825180054,49.5021288394928,49.54356527328491,49.94655108451843,50.53269577026367,51.27331042289734,63.818511724472046,68.16369557380676,73.66606259346008,75.5442910194397,87.25456523895264,97.08261394500732,97.70503902435303,101.04268026351929,104.52080941200256,106.43892741203308,120.16432094573975,123.27473139762878,124.20655369758606,149.94982957839966,153.34805417060852,155.44572615623474,161.44758200645447,166.8233335018158,172.09544014930725,183.63984036445618,198.61810493469238,219.6281614303589,243.60997653007507,251.72158074378967,256.70141768455505,273.6747581958771,307.71755480766296</t>
  </si>
  <si>
    <t>1,1,2,3,9,14,17,18,19,22,28,29,42,44,52,54,64,68,73,82,105,108,111,114,116,146,209,218,222,253,261,271,288,306,333,342,358,361,375,397,400,422,468,502,532,533,537,554,568,592,594,616,617,618,637,650,660,665,701,751,808,822,853,883,904,952,973,1005,1007,1040,1108,1145,1303,1412,1498,1516,1652,1754,1779,1793,2058,2102,2287,2289,2308,2335,2370,2965,3145,3407,3496,4052,4485,4516,4673,4838,4930,5580,5724,5769,6952,7112,7208,7464,7716,7965,8507,9191,10172,11282,11662,11882,12677,14248</t>
  </si>
  <si>
    <t>-0.8246295093106945,-0.8246295093106945,-0.8246295093106945,-0.8246295093106945,-0.8246295093106945,-0.8246295093106945,-0.8246295093106945,-0.8246295093106945,-0.8246295093106945</t>
  </si>
  <si>
    <t>985067689622080271128946678684936365356220692526999723370270226771600281,985067689622080271128946678684936365356220692526999723370270226771600281,985067689622080271128946678684936365356220692526999723370270226771600281,985067689622080271128946678684936365356220692526999723370270226771600281,985067689622080271128946678684936365356220692526999723370270226771600281,985067689622080271128946678684936365356220692526999723370270226771600281,985067689622080271128946678684936365356220692526999723370270226771600281,985067689622080271128946678684936365356220692526999723370270226771600281,985067689622080271128946678684936365356220692526999723370270226771600281</t>
  </si>
  <si>
    <t>-8.661166807462521,-8.633973434372765,-8.161456281045037,-8.030341969286829,-7.730549776100444,-7.545843176509275,-7.306894482996925,-7.096817578320886,-7.0083632745992395,-6.984201929285265,-6.922046568996224,-6.783468264389973,-6.682906535198635,-6.507193473268236,-6.487509765987285,-6.345809811587458,-6.336751354854718,-6.182351330630819,-6.03162115492202,-5.953286719458805,-5.837520274273138,-5.780914872894083,-5.676573804228894,-5.634423672678479,-5.549231437336956,-5.373958466350339,-5.306319483206971,-5.271235557447555,-5.185627673409691,-5.010384735313047,-4.937138392394894,-4.899879015675554,-4.804504517177718,-4.525926374063653,-4.510960015378759,-4.392516715731416,-4.380179330697312,-4.323527682868627,-4.129213662199188,-4.074471833822234,-3.914114073066268,-3.9034275563945395,-3.8922982801480033,-3.784090983242311,-3.776824008626624,-3.6964565878850775,-3.650605462213013,-3.619368086713845,-3.605931934565417,-3.5853718583990655,-3.528506098094814,-3.477730239099479,-3.476569638851117,-3.46356767433803,-3.1921556771461694,-3.133930237004959,-2.9880660306575932,-2.956203282284199,-2.951236675893013,-2.899299811428297,-2.8869427482253434,-2.848340500366673,-2.8421835437995115,-2.8262611984705783,-2.731086745872858,-2.69062064331687,-2.6867822775920054,-2.679011044235677,-2.6772164274244803,-2.66687077495356,-2.6470500666898498,-2.617154416354018,-2.5301808104435133,-2.4454702620359026,-2.429109863763011,-2.4041244583673413,-2.389232286733279,-2.3854394079907717,-2.2556265335999743,-2.157142049307513,-2.1488015137601524,-2.1436343850460347,-2.0760984211520066,-1.9541597730271052,-1.9154036229883669,-1.906763829285676,-1.8971927764041294,-1.8391692429936266,-1.74775269621648,-1.7070739138681326,-1.6107336884265604,-1.5643458738237286,-1.5602910214379764,-1.5488536893541496,-1.5413411253654556,-1.4843369810674945,-1.4431906130558814,-1.443190613055881,-1.437850300212863,-1.4378503002128615,-1.4370510339029179,-1.4353337949770988,-1.418343558317243,-1.3856815781971654,-1.3157537314021468,-1.3036058663530623,-1.2853546201983002,-1.1710562027106708,-1.167707003923838,-1.1595472568435865,-1.1271324144800712,-1.0716003544884756,-1.0699437930076618,-1.0418725588186066,-1.024313463681634,-1.0203581032739977,-1.0203581032739963,-1.0135686478239003,-1.0070651908250117,-0.9923949982413821,-0.987403408006114,-0.9787522504041344,-0.9465609525698194,-0.9275975376786054,-0.9275975376786048,-0.9275975376786044,-0.9134274964710919,-0.9114430900387834,-0.9114430900387825,-0.9048103930675915,-0.9048103930675913,-0.8727268694043475,-0.8392103428274515,-0.824629509310696,-0.8246295093106955,-0.8246295093106945</t>
  </si>
  <si>
    <t>0.042858123779296875,0.23451638221740723,0.27626895904541016,0.297105073928833,0.31822657585144043,0.5285377502441406,0.5703902244567871,0.724294900894165,0.7669732570648193,0.896965742111206,0.9207031726837158,0.9646162986755371,1.0312190055847168,1.1574652194976807,1.31093430519104,1.33369779586792,1.4199073314666748,1.5259983539581299,1.6370422840118408,1.7677550315856934,1.9918632507324219,2.220611095428467,2.265453815460205,2.644047975540161,2.6883785724639893,2.9576456546783447,3.6715598106384277,3.8828439712524414,4.238921165466309,4.5349040031433105,4.828298330307007,5.2630531787872314,5.349551200866699,5.5593671798706055,6.048368453979492,6.1797168254852295,6.378694772720337,6.642100811004639,6.848075866699219,7.005246162414551,7.39225697517395,7.987711429595947,8.719212293624878,8.905718564987183,9.427741765975952,9.671360969543457,10.168554067611694,10.329115867614746,10.442728757858276,10.486197471618652,10.945537090301514,10.971412897109985,11.062279224395752,11.455858945846558,11.765334606170654,12.213929176330566,12.257139682769775,12.91251540184021,13.211193799972534,13.68766736984253,14.627678394317627,14.777981519699097,15.103875875473022,15.424676895141602,15.96915864944458,16.457207679748535,17.077101707458496,18.99347686767578,19.18978261947632,19.272441148757935,19.843175172805786,19.99520206451416,20.770872354507446,21.32648754119873,22.57454824447632,22.66193675994873,22.68280601501465,23.525166511535645,23.547574281692505,26.070407390594482,26.137900829315186,27.234047889709473,28.831313610076904,29.71838879585266,31.285433053970337,35.44533944129944,37.044302463531494,37.9185471534729,38.97403025627136,39.87167048454285,41.3831422328949,42.59575819969177,46.999573945999146,47.9085636138916,49.1895534992218,54.10261392593384,58.72513270378113,61.92324161529541,63.3991813659668,64.51875829696655,71.34898805618286,72.7772924900055,78.63160347938538,81.21397042274475,82.41606521606445,84.32607865333557,86.11205291748047,88.36996531486511,91.28037810325623,91.7043309211731,95.08123874664307,100.15382146835327,109.43571496009827,113.79636120796204,114.55100870132446,118.04020023345947,130.80452632904053,133.28447937965393,140.2821524143219,142.01964569091797,145.6266360282898,147.62698078155518,149.00766706466675,153.10966563224792,160.291827917099,170.5836067199707,185.82201266288757,202.17071676254272,204.94279146194458,228.535564661026,280.9917051792145,302.83324456214905,326.05519580841064,375.510954618454,404.9196934700012,406.92945742607117</t>
  </si>
  <si>
    <t>1,9,11,12,13,23,25,32,34,40,41,43,46,52,59,60,64,69,74,80,90,100,102,120,122,133,161,171,188,203,212,224,226,231,249,255,264,276,285,292,309,335,368,376,399,410,433,440,445,447,468,469,473,491,505,525,527,555,568,590,633,640,655,670,695,718,744,834,843,847,874,881,917,943,1002,1006,1007,1047,1048,1165,1168,1219,1290,1331,1408,1602,1658,1701,1748,1789,1860,1917,2123,2166,2227,2456,2672,2819,2888,2940,3239,3303,3570,3689,3745,3829,3912,4016,4148,4167,4317,4532,4953,5155,5191,5351,5925,6035,6350,6432,6598,6691,6753,6947,7277,7736,8435,9168,9291,10352,12749,13723,14771,17058,18405,18500</t>
  </si>
  <si>
    <t>0.22245037593317124,0.20293312596203444,0.20293312596203444,0.20293312596203444,0.20293312596203444,0.20293312596203444,0.20293312596203444,0.20293312596203444,0.20293312596203444</t>
  </si>
  <si>
    <t>1118689851686568137026608745578167119495303972491053185761322081989599164151671990992,1118689866160579291691133173524540245581292454149801268966392586912573793103958420176,1118689866160579291691133173524540245581292454149801268966392586912573793103958420176,1118689866160579291691133173524540245581292454149801268966392586912573793103958420176,1118689866160579291691133173524540245581292454149801268966392586912573793103958420176,1118689866160579291691133173524540245581292454149801268966392586912573793103958420176,1118689866160579291691133173524540245581292454149801268966392586912573793103958420176,1118689866160579291691133173524540245581292454149801268966392586912573793103958420176,1118689866160579291691133173524540245581292454149801268966392586912573793103958420176</t>
  </si>
  <si>
    <t>-9.401181169891485,-7.684085547107211,-7.587007229619362,-7.486624761054675,-7.479147311132306,-7.478568923167197,-7.375900034339856,-6.983579509121652,-6.769251271079785,-6.74368485855396,-6.4607286095453755,-6.427774178083844,-6.279144751033223,-6.270719353399861,-6.054320518446108,-6.049767337922373,-5.962351614048721,-5.8885224573823285,-5.874746469145697,-5.79430814820251,-5.668335153166692,-5.63777871054636,-5.373059191249097,-5.209998562711993,-5.040531999223518,-4.929530262190928,-4.8660804845808014,-4.716292492516355,-4.6986856471873635,-4.615242312404605,-4.53093554983732,-4.4646819477536726,-4.430972010269461,-4.390005921413832,-4.306953609386859,-4.272333466624468,-4.118685703282764,-4.009416904570423,-3.9075539175443246,-3.8094120232628845,-3.782168074645002,-3.7757505716042328,-3.7165679480039393,-3.686134792752501,-3.6686640122847356,-3.5219938080880318,-3.4602117925469913,-3.240493460442639,-3.2085899225740726,-3.178697673143211,-3.1618785028664185,-3.13252559147248,-3.11892529237897,-3.052912339036235,-2.99965325604062,-2.897957549115929,-2.836898326356475,-2.809502052204452,-2.708656922687177,-2.692022429716169,-2.6413367135294457,-2.503759720666435,-2.488097338800193,-2.455564857850876,-2.409892702531071,-2.3449637768173184,-2.290973842404673,-2.1794499735740507,-2.10982490342375,-2.057753304195244,-2.055061086230666,-1.8240770350554714,-1.709975694879399,-1.6405134369907273,-1.526987909486741,-1.512719239663091,-1.5114776386848108,-1.4694376330502692,-1.4382410329980833,-1.3876046681511973,-1.2646260313521835,-1.0842084227037572,-1.0668205635178614,-1.0466545432333225,-1.0466545432333216,-1.0224327777638547,-0.9847880560939077,-0.8946146130142043,-0.8532925385816161,-0.8482971523856551,-0.823438775449261,-0.8178732548018117,-0.7786231181930333,-0.7786231181930331,-0.7732167673576736,-0.7611415498772698,-0.7469369217314163,-0.6642704754239122,-0.6379655170800169,-0.613054031245754,-0.5533408438900093,-0.47528234803960623,-0.4613289643071358,-0.4455634332290877,-0.43486756614875977,-0.36990353061527725,-0.3066067187391777,-0.29839300339463004,-0.29804238259638766,-0.24830402693406523,-0.21097180103529128,-0.17114760758591235,-0.1711476075859119,-0.1670004214856786,-0.16700042148567815,-0.1670004214856775,-0.10683720207198041,-0.06915500726035709,-0.009452336689891518,-0.00945233668989063,0.03959462990552687,0.06010866151474644,0.11808600165582864,0.12072846399034659,0.12470068716757471,0.18461952708798013,0.19581538591256079,0.20293312596203444,0.22245037593317124</t>
  </si>
  <si>
    <t>0.07593679428100586,0.11922383308410645,0.8808779716491699,1.0246927738189697,1.2612390518188477,1.3076212406158447,1.3554821014404297,1.40415358543396,1.5930688381195068,2.366624593734741,2.6504433155059814,3.6272475719451904,3.721846342086792,3.8103678226470947,3.987032651901245,4.074991226196289,5.645190238952637,5.747159242630005,6.154732704162598,6.992465496063232,7.136124610900879,7.739902019500732,8.161629676818848,9.107483148574829,10.353854894638062,10.999992370605469,11.220291376113892,11.829956293106079,12.351094245910645,13.713304042816162,14.800232648849487,15.540451288223267,16.34320902824402,16.5839364528656,16.916606664657593,17.61560606956482,17.85191798210144,19.255632162094116,19.825432300567627,21.45236325263977,23.868732452392578,24.548937797546387,25.462531328201294,26.526735305786133,26.712305307388306,27.800196409225464,27.949100255966187,29.127532243728638,30.992491722106934,32.47617840766907,33.48332858085632,34.43961572647095,35.201003313064575,35.24849343299866,36.26067924499512,36.87733197212219,39.48823142051697,41.27762794494629,41.732770681381226,44.26220154762268,44.309340715408325,44.70122528076172,47.12661051750183,48.84994959831238,49.61002993583679,50.63243317604065,50.95452094078064,52.004592418670654,55.093732595443726,58.212268114089966,59.154290437698364,59.7756609916687,60.451292514801025,64.10305905342102,67.14556169509888,68.26545476913452,68.7279691696167,73.46242380142212,73.92175626754761,77.00441145896912,77.93507099151611,80.9616048336029,86.17382860183716,105.086496591568,128.63490414619446,136.46541285514832,141.0128378868103,142.67602705955505,144.60228037834167,146.733633518219,163.2592327594757,196.23725152015686,199.76545763015747,206.1980483531952,212.44989252090454,214.71161580085754,217.45122861862183,222.4664387702942,248.4904351234436,289.57904028892517,334.37801218032837,357.7056460380554,368.6780378818512,399.1205153465271,420.16567730903625,435.9669988155365,438.1018316745758,447.8121416568756,513.4666357040405,524.6802825927734,526.6028003692627,588.9913291931152,602.1472296714783,612.9849936962128,616.9307343959808,626.9813976287842,687.2404165267944,708.8035943508148,712.5906534194946,714.1273255348206,727.5906360149384,742.58349609375,756.4818232059479,804.4806923866272,846.7203192710876,872.9825463294983,918.9198062419891,961.0609757900238,981.7479326725006</t>
  </si>
  <si>
    <t>1,1,18,21,26,27,28,29,33,49,55,76,78,80,84,86,120,122,129,143,146,158,167,186,201,209,213,226,237,265,286,301,317,322,329,344,349,379,391,422,472,486,504,525,529,551,554,578,615,642,663,684,700,701,722,735,790,828,834,872,873,881,931,967,983,1005,1012,1034,1098,1164,1184,1197,1211,1288,1351,1375,1385,1483,1489,1537,1557,1622,1733,2126,2611,2769,2846,2880,2921,2965,3299,3969,4038,4156,4279,4327,4385,4489,5018,5852,6757,7254,7464,8081,8519,8834,8878,9078,10422,10654,10697,11964,12248,12472,12548,12755,13980,14433,14512,14542,14809,15123,15391,16381,17230,17761,18692,19574,19999</t>
  </si>
  <si>
    <t>1001001101101011000010100001111010111010110111010000000101010111110100010010110010101011001110101111001011000011110110101001010011101001001000111100011010101010101001011011100000011011011101100010011001001100001000111110111101101010111101010100010010011110100000101010101011010000</t>
  </si>
  <si>
    <t>-0.7281321125277501,-0.7281321125277501,-0.7281321125277501,-0.7281321125277501,-0.7281321125277501,-0.7281321125277501,-0.7281321125277501,-0.7281321125277501,-0.7281321125277501</t>
  </si>
  <si>
    <t>219765102596405355824461672545718426683078245022558105427040585073682013,219765102596405355824461672545718426683078245022558105427040585073682013,219765102596405355824461672545718426683078245022558105427040585073682013,219765102596405355824461672545718426683078245022558105427040585073682013,219765102596405355824461672545718426683078245022558105427040585073682013,219765102596405355824461672545718426683078245022558105427040585073682013,219765102596405355824461672545718426683078245022558105427040585073682013,219765102596405355824461672545718426683078245022558105427040585073682013,219765102596405355824461672545718426683078245022558105427040585073682013</t>
  </si>
  <si>
    <t>-7.911522529509769,-7.483384473599898,-7.460571156957067,-7.396255051415409,-7.286289692682779,-7.107851691422339,-7.077686527480465,-6.779578632150988,-6.7262070336137025,-6.7072684431633105,-6.318933153671625,-6.253008464886612,-6.145547187871228,-6.129569941162476,-6.088532635916024,-5.884846046456333,-5.783521797468348,-5.54929279408765,-5.44888179024653,-5.255692751309112,-5.216837497192495,-5.188934986112894,-5.167796687892001,-4.932432578779468,-4.836934064573001,-4.813126844854549,-4.809724717282866,-4.7312404086926305,-4.635647875852348,-4.50831213595253,-4.298666546518315,-4.298017686309723,-4.157064691559806,-4.112351766100757,-3.904428304036937,-3.822433118657565,-3.811584235314607,-3.805048539209318,-3.690959350731545,-3.6116776452174304,-3.5975480059257037,-3.514909579030679,-3.4069771142020118,-3.36034758727478,-3.34141442903254,-3.3321722844348542,-3.298528503082919,-3.256264660834003,-3.2318165387375073,-3.2120640263931075,-2.995340015546085,-2.981227984532127,-2.972551619384499,-2.965932209961452,-2.922755341522292,-2.922755341522291,-2.870929086386567,-2.8685916888812613,-2.8549313939740273,-2.773932785905233,-2.687646390986295,-2.6603797122547963,-2.6458969857628722,-2.6395322786760915,-2.6274702649711132,-2.594329827208666,-2.587363504645332,-2.518438826295272,-2.48187352752272,-2.479487461925377,-2.469826254291138,-2.4637364680960294,-2.403518622123599,-2.3668179120860713,-2.3666723403606817,-2.3387274887803975,-2.2860913745569165,-2.258509942536665,-2.2538221209217633,-2.145254783634876,-2.1277291207826483,-2.0672861601366486,-2.030583628559469,-2.0110335121648113,-2.004563073682807,-1.9730116756931548,-1.9656368645886801,-1.9562452097130225,-1.9506305125453618,-1.8711324263576323,-1.8688082346408694,-1.849431259945514,-1.8417946402433052,-1.7782107272537322,-1.7244061843786493,-1.5415938770447786,-1.5402272275479902,-1.4238723465712004,-1.4230494993304477,-1.3962283584875543,-1.3776495746732174,-1.3567642884752393,-1.3506378048043404,-1.3266988370160169,-1.2646909725665432,-1.1387717733503546,-1.138771773350354,-1.1373514999343082,-1.131986721996566,-1.1013453990758468,-1.01772927472041,-0.9670060011168689,-0.9398536891262353,-0.8530437294646736,-0.8357611845096813,-0.8193107682454259,-0.813766029484323,-0.8135236111735936,-0.7957045733758065,-0.745528525317656,-0.732330293723934,-0.7281321125277508,-0.7281321125277501</t>
  </si>
  <si>
    <t>0.043044090270996094,0.3075711727142334,0.41370296478271484,0.47574281692504883,0.5160560607910156,0.5566706657409668,0.723236083984375,0.8287749290466309,1.312814474105835,1.5249371528625488,1.7226204872131348,1.783975601196289,1.9725756645202637,2.0353753566741943,2.2055821418762207,2.3960039615631104,2.479917287826538,2.8328170776367188,3.0448169708251953,3.110513210296631,3.156484603881836,3.5557503700256348,3.7710139751434326,3.986459732055664,4.363623142242432,4.723464012145996,5.098527431488037,5.164819002151489,5.248256206512451,5.317539215087891,5.7408998012542725,6.656385898590088,7.09894323348999,7.4791953563690186,8.048142910003662,8.292045593261719,8.492605924606323,8.601267099380493,8.7571542263031,9.186503410339355,9.536466121673584,9.988110065460205,10.211475610733032,11.142478466033936,11.186172246932983,11.709792137145996,11.902730941772461,12.11820125579834,12.411935091018677,12.771338701248169,13.138625383377075,14.187145471572876,14.229051113128662,14.249837398529053,14.43637466430664,15.299654960632324,15.448206424713135,16.952118635177612,17.246546745300293,17.33276915550232,18.442481517791748,19.29267191886902,19.73445701599121,20.202759742736816,20.87922167778015,21.10955309867859,21.17362093925476,21.68387484550476,21.917547464370728,22.437626361846924,22.58532691001892,23.176385641098022,23.888532638549805,25.33965754508972,28.14800000190735,29.42247462272644,30.274566173553467,30.678906202316284,31.305798530578613,31.43575358390808,32.87375593185425,33.09132528305054,33.750001668930054,34.88405728340149,35.16974139213562,35.25420117378235,35.33820390701294,35.67820191383362,36.03844118118286,36.52933716773987,40.28086733818054,40.520100593566895,40.666566610336304,42.503841161727905,46.225308656692505,47.14677834510803,50.550790786743164,50.612914085388184,54.90466547012329,60.8621084690094,62.17913627624512,77.74159622192383,78.04273414611816,79.91670680046082,79.98255443572998,90.06291007995605,102.84472155570984,109.79606866836548,110.43361163139343,119.99018216133118,135.92066144943237,137.23049688339233,145.2156867980957,177.2001769542694,196.9516167640686,197.53863382339478,208.57937836647034,244.33633303642273,280.05122661590576,314.9456431865692,336.84600019454956,337.2482109069824,414.8900008201599</t>
  </si>
  <si>
    <t>1,13,18,21,23,25,33,38,61,71,80,83,92,95,103,112,116,133,143,146,148,164,172,179,196,211,228,231,235,238,258,302,319,330,354,365,374,379,386,405,421,441,451,493,495,519,528,538,552,569,586,634,636,637,646,687,691,762,776,780,832,872,893,915,947,958,961,985,996,1021,1028,1056,1089,1158,1290,1350,1390,1409,1440,1446,1514,1524,1554,1607,1620,1624,1628,1644,1661,1684,1833,1846,1853,1941,2117,2161,2325,2328,2533,2815,2878,3600,3614,3704,3707,4185,4777,5102,5132,5591,6332,6392,6773,8275,9188,9216,9737,11396,13080,14697,15709,15729,19328</t>
  </si>
  <si>
    <t>-1.0800463579502355,-1.0800463579502355,-1.0800463579502355,-1.0800463579502355,-1.0800463579502355,-1.0800463579502355,-1.0800463579502355,-1.0800463579502355,-1.0800463579502355</t>
  </si>
  <si>
    <t>330851148222171888230063927800316424017264506982218624610767753635517616,330851148222171888230063927800316424017264506982218624610767753635517616,330851148222171888230063927800316424017264506982218624610767753635517616,330851148222171888230063927800316424017264506982218624610767753635517616,330851148222171888230063927800316424017264506982218624610767753635517616,330851148222171888230063927800316424017264506982218624610767753635517616,330851148222171888230063927800316424017264506982218624610767753635517616,330851148222171888230063927800316424017264506982218624610767753635517616,330851148222171888230063927800316424017264506982218624610767753635517616</t>
  </si>
  <si>
    <t>-8.17904383282409,-7.537924092421962,-7.465803160650119,-7.227731141787682,-7.140527026361098,-7.060611041346319,-6.8156469599217555,-6.759649586767791,-6.6826966618826695,-6.654897158145572,-6.319647340537017,-6.262004016847278,-6.2287495051740525,-6.188362655376515,-6.056739797388899,-5.995257248733762,-5.7803489893399576,-5.68951342519653,-5.64624400968002,-5.478487188340102,-5.435215517393453,-5.305889940880865,-5.1826760561907514,-5.138494583663443,-5.124151262594609,-4.831653909008694,-4.8238453755924215,-4.8046691592982596,-4.789583370772642,-4.740564887091013,-4.643111010238487,-4.597908544119549,-4.56805768211487,-4.451092429802147,-4.4510617753991735,-4.356361610976235,-4.201345656012705,-4.114388421464117,-4.103002972441345,-4.0882987947654925,-4.05556958397615,-3.926924151016112,-3.8925897509472427,-3.868681178420012,-3.807861028750355,-3.7617425733703107,-3.7336055075825256,-3.648938621660522,-3.6404585422522175,-3.618141527894374,-3.6119031264607573,-3.5866181329978986,-3.5736262669898697,-3.555808534299267,-3.447902637956806,-3.413688021107512,-3.3936129257578034,-3.3522271084806126,-3.2537381731812487,-3.1490144178838113,-3.1203997056030115,-3.09454171905282,-3.0821463844650374,-3.012468825250739,-2.9178637354488597,-2.8993441690597734,-2.891275377728116,-2.7862930978369524,-2.7848677769262316,-2.7533198720353327,-2.672654191889418,-2.5931018014785794,-2.554508936336939,-2.546805915300843,-2.5309554348657297,-2.5309554348657284,-2.451334533990831,-2.446109680647854,-2.4007696841267,-2.2976982070839695,-2.292726342191294,-2.2885504672898134,-2.222214192506774,-2.154120255889293,-2.143150921278924,-2.105243820790857,-2.07017983040557,-2.0610994675855503,-2.01421000636546,-1.972652059290084,-1.8042972222004614,-1.8030273840471265,-1.7818316502393223,-1.6748504159099202,-1.5681565820083345,-1.5429919783455714,-1.5394070913108282,-1.5394070913108273,-1.497732364870572,-1.428623240206654,-1.3944132327987557,-1.3813925244697767,-1.3795790575489497,-1.377807399327856,-1.3422529502409615,-1.3419861509513467,-1.3407910912340866,-1.2948070048757967,-1.276782552279054,-1.227956940685711,-1.1952926314541656,-1.1398156161889288,-1.1066486553436023,-1.093891812931925,-1.0938918129319246,-1.0878363952011307,-1.0821161100235923,-1.0800463579502355</t>
  </si>
  <si>
    <t>0.04446005821228027,0.18210959434509277,0.2619473934173584,0.3035874366760254,0.4668412208557129,0.5921366214752197,0.6980957984924316,0.8061923980712891,0.8659234046936035,1.0086650848388672,1.154536485671997,1.4074206352233887,1.742572546005249,1.82576322555542,1.8666460514068604,1.9742152690887451,2.190181016921997,2.5730648040771484,3.050490617752075,3.198561668395996,3.4136407375335693,3.4339308738708496,3.6779065132141113,3.8056998252868652,4.240101099014282,4.284792900085449,5.258726119995117,5.768970251083374,5.876298904418945,6.243258714675903,6.327385425567627,6.734248161315918,6.753502607345581,6.944200277328491,7.2448718547821045,7.987532615661621,8.2260160446167,8.417221307754517,8.86170744895935,9.028535842895508,9.217413663864136,9.340934991836548,9.736280679702759,10.166804075241089,10.233357906341553,10.901796340942383,11.2381751537323,11.389740467071533,13.4485604763031,13.48952841758728,14.59952425956726,15.4730863571167,15.535895109176636,16.177349090576172,16.285674810409546,17.66095280647278,17.92390489578247,18.24344277381897,19.421778917312622,19.75840735435486,21.447203636169434,22.48836874961853,22.96206545829773,23.113698720932007,24.810776948928833,25.417407989501953,25.43972110748291,25.54327893257141,26.98970913887024,27.212183475494385,28.221623420715332,29.464919805526733,31.35188913345337,32.48420763015747,33.027116537094116,34.06028461456299,34.971909523010254,35.91628122329712,37.41665530204773,37.54342460632324,39.865739583969116,41.202630281448364,43.73244023323059,46.632142305374146,48.795796394348145,49.37731456756592,49.684380769729614,52.31153583526611,52.4156174659729,53.691343545913696,55.387903451919556,55.62849259376526,56.912002086639404,60.089741945266724,62.021668910980225,63.18937921524048,79.80911087989807,87.14506125450134,125.64974665641785,153.6597592830658,156.78380227088928,171.86636447906494,174.65688371658325,187.16502118110657,197.3896200656891,207.08797335624695,216.6675443649292,245.4265546798706,251.45127868652344,252.53071570396423,256.89760637283325,260.7538728713989,267.88844633102417,293.3873612880707,301.1672604084015,383.26306200027466,390.64488887786865,399.9100389480591</t>
  </si>
  <si>
    <t>1,7,11,13,21,27,32,37,40,47,54,66,82,86,88,93,103,121,143,150,160,161,173,179,198,200,244,268,273,290,294,313,314,324,335,360,367,376,397,405,414,420,439,460,463,494,510,517,616,618,671,710,713,743,748,814,826,842,897,913,992,1041,1064,1071,1150,1179,1180,1185,1250,1261,1310,1370,1460,1514,1540,1589,1632,1677,1746,1752,1850,1917,2040,2178,2280,2307,2322,2446,2451,2511,2590,2602,2663,2809,2902,2958,3717,4058,5852,7158,7307,7983,8116,8712,9180,9644,10100,11418,11696,11746,11938,12104,12438,13605,13973,17764,18111,18549</t>
  </si>
  <si>
    <t>-0.7001871540695157,-0.7001871540695157,-0.7001871540695157,-0.7001871540695157,-0.7001871540695157,-0.7001871540695157,-0.7001871540695157,-0.7001871540695157,-0.7001871540695157</t>
  </si>
  <si>
    <t>1716837511766399691929575627206275339377712782207119590064234310654207804,1716837511766399691929575627206275339377712782207119590064234310654207804,1716837511766399691929575627206275339377712782207119590064234310654207804,1716837511766399691929575627206275339377712782207119590064234310654207804,1716837511766399691929575627206275339377712782207119590064234310654207804,1716837511766399691929575627206275339377712782207119590064234310654207804,1716837511766399691929575627206275339377712782207119590064234310654207804,1716837511766399691929575627206275339377712782207119590064234310654207804,1716837511766399691929575627206275339377712782207119590064234310654207804</t>
  </si>
  <si>
    <t>-9.399103897864766,-8.886399678824157,-8.321709108359547,-8.211813175170441,-8.160025915288312,-7.78816927793717,-7.555492144608465,-7.535656752841781,-7.499612851872406,-7.490251642963942,-7.476603420535115,-7.3811106106056785,-7.325147044840477,-7.224694514117416,-7.155436780689216,-7.128213393047288,-7.056905059219734,-6.909725728475778,-6.1326649530582555,-6.06487791886788,-5.943216203780241,-5.818033154072545,-5.749096532221226,-5.611887037172699,-5.5269717485214205,-5.497317300517032,-5.430758520259101,-5.347745345762142,-5.247620961656434,-4.95581079829942,-4.869334916299942,-4.7663288102267805,-4.738927205722296,-4.733390878807925,-4.508881425591786,-4.266767439896055,-4.21298135363737,-4.16984102504852,-4.110888793495242,-4.0472887280506535,-3.990942565602037,-3.931438141476195,-3.8584082878697648,-3.8287174535515462,-3.804170303623353,-3.7567878350707673,-3.3776599184543485,-3.239957891958156,-3.2375978408724038,-3.1917008077828037,-3.159137209412299,-3.15701741951318,-3.1110627797229964,-3.100766858445485,-3.086853627100405,-3.0677263719186354,-3.056927386416969,-2.9841024753591867,-2.828551745014714,-2.7875043077484474,-2.7103834966231823,-2.5823617793182643,-2.5601459590088407,-2.5415488139676787,-2.48646328741131,-2.450940132974903,-2.426484966027255,-2.3628516683636973,-2.2975648125751267,-2.281222868548463,-2.202965898773562,-2.184262120934836,-2.1800133689891013,-2.169169426677926,-2.1367307286533,-2.0222945284707836,-2.0131626323589193,-1.949061145042258,-1.9426172921193672,-1.9272218795826286,-1.880128592920379,-1.839108653090706,-1.8304526279484565,-1.7651650165231625,-1.7288676503172635,-1.7271299813092789,-1.7242816984391354,-1.7099910375292264,-1.7003128302043289,-1.620910339686085,-1.6016564107095068,-1.6009593276483525,-1.5371149882525907,-1.5293099096356493,-1.5277728994660278,-1.4928978593955573,-1.4504947950907774,-1.4481845827190392,-1.4179456688872218,-1.3961164007469238,-1.352567607722794,-1.3445442314704246,-1.2873155383575938,-1.223233052787012,-1.1720849257201273,-1.1533508669523063,-1.1533508669523056,-1.1379461240340099,-1.1041005133671224,-1.060876495216072,-1.0603837204498299,-1.0403235606228662,-1.026358106122545,-1.0141331132117655,-1.0035654016591171,-0.9882519441010011,-0.9788157616287958,-0.9624705250669506,-0.9624705250669505,-0.9528890563241593,-0.952889056324159,-0.9378321645674408,-0.9319656158389192,-0.9160547209311299,-0.9045561854094821,-0.9031592167617357,-0.9027100161821886,-0.8794664723304838,-0.8779937905340948,-0.8628498047597082,-0.8581959771910107,-0.8581959771910098,-0.8487470362930266,-0.8344199117430525,-0.8200722773915846,-0.794990415146966,-0.774723217109526,-0.7539485727733927,-0.7442124541164887,-0.7001871540695157</t>
  </si>
  <si>
    <t>0.05449962615966797,0.14484214782714844,0.20850133895874023,0.3184940814971924,0.5765697956085205,0.6402058601379395,0.8084316253662109,0.8521196842193604,0.8982176780700684,0.922210693359375,0.9893093109130859,1.0124518871307373,1.124464750289917,1.2737376689910889,1.296196699142456,1.3401703834533691,1.405515193939209,1.4517202377319336,1.6313331127166748,1.8055593967437744,1.8708975315093994,1.915942907333374,2.2892680168151855,2.5940723419189453,3.036055564880371,3.232255697250366,3.519965171813965,3.8014748096466064,3.8437392711639404,4.011446714401245,4.213585615158081,5.430245876312256,5.751031160354614,6.2028021812438965,6.532182216644287,7.172226667404175,7.8904383182525635,8.061370611190796,8.501303434371948,8.652201652526855,8.6741361618042,9.217038631439209,9.597523212432861,9.745362520217896,10.16506290435791,10.272304773330688,10.702444076538086,10.976050615310669,11.567626714706421,11.658933162689209,12.334232807159424,12.355341911315918,12.378117799758911,12.39896273612976,12.603374004364014,13.58615493774414,13.667292594909668,14.208049058914185,14.70783257484436,15.636228322982788,15.657853603363037,16.089800357818604,16.69684624671936,16.875635147094727,17.964229106903076,18.484208822250366,19.057054042816162,19.374215126037598,19.7973210811615,20.536686182022095,20.597658395767212,21.55718231201172,22.180771350860596,23.44179940223694,23.908645391464233,24.318122386932373,25.118974208831787,25.496680974960327,26.086703062057495,27.14502477645874,27.188084363937378,28.063522815704346,29.07776665687561,30.044565200805664,31.421339988708496,32.56460094451904,36.3404381275177,38.312235832214355,41.850581407547,42.857921838760376,43.8419771194458,44.95453667640686,45.412596702575684,49.58310556411743,51.25799560546875,52.32811498641968,53.7555878162384,56.426989793777466,60.245893239974976,63.36199617385864,64.60937857627869,65.73703384399414,73.63808250427246,76.7961654663086,77.94704961776733,79.05714273452759,104.01593565940857,104.59380578994751,114.86198544502258,121.60457277297974,127.58866024017334,137.5434193611145,153.9175374507904,157.6797125339508,161.3161141872406,161.49318480491638,172.64336919784546,178.2986397743225,181.6331238746643,197.245863199234,201.9885766506195,207.79624915122986,226.10635137557983,229.96887350082397,233.02386355400085,234.9020483493805,238.27567672729492,246.9723515510559,259.41430282592773,264.14866828918457,269.45432782173157,275.7709107398987,275.8587501049042,276.1982479095459,287.58288741111755,314.7582697868347,315.21063232421875,319.3625545501709,345.08550238609314,392.2312877178192</t>
  </si>
  <si>
    <t>1,4,7,12,23,25,32,34,36,37,40,41,46,53,54,56,59,61,69,77,80,82,99,113,133,142,155,168,170,178,188,244,259,280,296,327,360,368,389,394,395,415,433,440,460,465,485,498,526,528,559,560,561,562,572,620,624,650,674,717,718,738,767,776,831,856,882,897,917,952,955,1001,1031,1088,1110,1129,1167,1185,1213,1264,1266,1308,1357,1405,1458,1507,1684,1778,1949,1997,2044,2094,2116,2316,2396,2448,2518,2643,2826,2952,3012,3065,3436,3587,3640,3693,4847,4875,5358,5674,5932,6401,7181,7336,7505,7513,8048,8314,8473,9194,9414,9689,10531,10714,10860,10952,11114,11529,12099,12330,12581,12880,12884,12900,13425,14691,14712,14907,16083,18286</t>
  </si>
  <si>
    <t>0.3139032106917524,0.3139032106917524,0.3139032106917524,0.3139032106917524,0.3139032106917524,0.3139032106917524,0.3139032106917524,0.3139032106917524,0.3139032106917524</t>
  </si>
  <si>
    <t>215865713438434893505541736310021813763871394299625177820616884951401970176096468998,215865713438434893505541736310021813763871394299625177820616884951401970176096468998,215865713438434893505541736310021813763871394299625177820616884951401970176096468998,215865713438434893505541736310021813763871394299625177820616884951401970176096468998,215865713438434893505541736310021813763871394299625177820616884951401970176096468998,215865713438434893505541736310021813763871394299625177820616884951401970176096468998,215865713438434893505541736310021813763871394299625177820616884951401970176096468998,215865713438434893505541736310021813763871394299625177820616884951401970176096468998,215865713438434893505541736310021813763871394299625177820616884951401970176096468998</t>
  </si>
  <si>
    <t>-7.080820288540794,-6.729002092077853,-6.544067608748864,-6.4249898981268805,-6.2724016965430724,-6.236388156920236,-6.11368250583567,-5.975831162805023,-5.854488488009804,-5.671858084523522,-5.551957536786152,-5.345023639690595,-5.307455585914923,-5.271110435255908,-5.248865947644151,-5.2292829089555335,-5.197019281346842,-5.027437546954282,-4.70261240141829,-4.597989608686129,-4.5655699793273214,-4.539468079945963,-4.484835100930019,-4.3215281407489385,-4.244357753611375,-4.187719988281013,-4.175786402355419,-4.077818269776934,-3.952144561017029,-3.9030645806316695,-3.8597493460024976,-3.832570089657787,-3.8089386834285195,-3.585862816926018,-3.5771213669388366,-3.3898907485556515,-3.3413812751480525,-3.3346022049956203,-3.2204700188635504,-3.1251702367144025,-3.124100977180552,-3.1210709043414475,-3.087508074298964,-2.963822587998666,-2.890372931423228,-2.8216094804968024,-2.789714278094712,-2.727826669129776,-2.7133698575619514,-2.636936369345539,-2.4163892111745184,-2.3124703695964377,-2.278607044238935,-2.1427069388150364,-2.122601674133116,-2.0673265187791383,-2.0187454451744262,-1.9710101594989946,-1.923004275065494,-1.899660419210647,-1.8700833568746014,-1.822510095780658,-1.7333644864950561,-1.701512832400985,-1.6982154724790124,-1.6381765354984603,-1.6266559597072787,-1.5040855059796499,-1.4788528271941639,-1.4760465367857458,-1.4004794954627389,-1.3898008131492845,-1.3448277065192196,-1.3327207110992771,-1.3153435391170036,-1.2250694402828595,-1.1289889645005118,-1.1283752645096368,-1.0508036201216338,-1.0330977019496013,-0.9913520523393488,-0.9516948816182932,-0.9505930675545332,-0.863224012000284,-0.8273445641921517,-0.7423114007294747,-0.7014082383656903,-0.6635283094970057,-0.5923722210223387,-0.5868791885119422,-0.5340209347842699,-0.47678554512857363,-0.46316604692758767,-0.37952998365210433,-0.3774429723492724,-0.37532847865454305,-0.3041177256244824,-0.2746406941526125,-0.27304975671515097,-0.26534431568058026,-0.21828751574703253,-0.14359402568109075,-0.11940617918233765,-0.05529519882372662,-0.055295198823726285,-0.037354336901258986,-0.0175186859251429,0.023369122606233396,0.0587761166391018,0.08825421704632219,0.08825421704632289,0.11630324120863948,0.1938160234495519,0.26073662506955125,0.2607366250695515,0.26610546621113046,0.2841486815800397,0.3139032106917524</t>
  </si>
  <si>
    <t>0.07250452041625977,0.3578794002532959,0.7059211730957031,1.0820579528808594,1.5191903114318848,1.883490800857544,2.5107791423797607,2.8882534503936768,2.9812159538269043,4.127317905426025,4.957674741744995,6.089974641799927,6.970506191253662,7.382600784301758,7.647014141082764,7.74302339553833,8.056151866912842,8.640208721160889,9.138161182403564,9.183279752731323,9.27716326713562,9.552331686019897,9.97109079360962,10.272225618362427,11.267097234725952,11.873973369598389,12.10453486442566,12.575347423553467,12.629151344299316,14.327884435653687,14.837998867034912,15.166232347488403,15.78113341331482,16.10969591140747,17.23350167274475,17.90479564666748,19.41489338874817,21.373538732528687,21.421528339385986,24.752938270568848,26.874273538589478,27.43768620491028,27.673508405685425,28.171788454055786,29.381847858428955,29.51421856880188,30.38226556777954,30.42775297164917,31.177679538726807,32.620126485824585,34.36860990524292,36.250489711761475,37.4151713848114,37.69031739234924,38.77811026573181,39.23333430290222,40.5424485206604,40.581117153167725,42.91277885437012,43.95241141319275,43.99879860877991,44.52411961555481,47.42646265029907,52.820929765701294,53.46963095664978,54.88688397407532,56.59981417655945,58.45002222061157,60.65128040313721,62.30892992019653,62.75703763961792,63.75232768058777,69.15790748596191,73.67670488357544,74.35560727119446,76.34889435768127,78.50601196289062,81.11240720748901,84.03777122497559,85.87723636627197,87.90842413902283,91.7690167427063,94.2407329082489,95.480966091156,96.03502988815308,100.04177927970886,100.45278525352478,101.7167854309082,102.45317697525024,111.60391998291016,113.69372820854187,127.3265655040741,136.56007170677185,148.25692558288574,154.78824710845947,162.35884022712708,162.99912691116333,181.7265555858612,223.9453408718109,321.84033250808716,337.2666687965393,358.9785599708557,382.16029596328735,405.9905459880829,417.63703656196594,440.5694832801819,444.9447982311249,482.109974861145,552.4342579841614,572.0770964622498,611.3872365951538,697.8885321617126,735.6279289722443,750.3547320365906,794.5156540870667,834.4083395004272,837.3380773067474,879.1457870006561</t>
  </si>
  <si>
    <t>1,7,15,22,30,36,49,57,59,84,102,125,143,152,156,158,166,181,194,195,197,203,212,218,239,252,257,267,268,304,315,322,335,342,363,378,411,453,454,527,573,585,590,599,625,628,646,647,663,694,732,774,799,805,829,836,862,863,913,935,936,947,1007,1120,1134,1164,1201,1241,1288,1322,1332,1354,1473,1564,1579,1622,1669,1725,1786,1826,1870,1952,2003,2029,2041,2128,2137,2164,2180,2369,2415,2708,2901,3149,3282,3442,3456,3837,4709,6733,7045,7506,7988,8486,8735,9208,9302,10066,11522,11923,12737,14507,15281,15595,16504,17315,17377,18228</t>
  </si>
  <si>
    <t>0001110001110010001111001010111110111111110001101111111010011100101111110010010111110010001111011110011001100000010110101001100101101100011100111001101100010011110010101000011001011010001000111010111111100001001001110110010011101111000000000101100100110001100001000000000000000110</t>
  </si>
  <si>
    <t>-1.1970457465950477,-1.1970457465950477,-1.1970457465950477,-1.1970457465950477,-1.1970457465950477,-1.1970457465950477,-1.1970457465950477,-1.1970457465950477,-1.1970457465950477</t>
  </si>
  <si>
    <t>1206303798105699026798023663161474335583519694994673914895921315508155402,1206303798105699026798023663161474335583519694994673914895921315508155402,1206303798105699026798023663161474335583519694994673914895921315508155402,1206303798105699026798023663161474335583519694994673914895921315508155402,1206303798105699026798023663161474335583519694994673914895921315508155402,1206303798105699026798023663161474335583519694994673914895921315508155402,1206303798105699026798023663161474335583519694994673914895921315508155402,1206303798105699026798023663161474335583519694994673914895921315508155402,1206303798105699026798023663161474335583519694994673914895921315508155402</t>
  </si>
  <si>
    <t>-8.961325457791713,-8.704985930435745,-8.46203044723485,-8.104280590636279,-7.869376693922647,-7.610505515347473,-7.406127033353803,-7.269212163792022,-7.124335698852662,-6.925163650672094,-6.841733462548929,-6.606572825509216,-6.364113109632429,-6.335994356663814,-6.170504419471346,-6.111775765440649,-6.06240745664502,-5.888516350914385,-5.74357092484782,-5.736514555616573,-5.7056440922351594,-5.560628793087386,-5.558753394414437,-5.357090108652814,-5.273721701018651,-5.153954913200828,-5.116935944534197,-5.047377688204073,-4.90948081321885,-4.8988752819432,-4.785744004217879,-4.738812616998163,-4.626836296089326,-4.5438080441442015,-4.451763506740829,-4.371253291167589,-4.17687225495731,-4.088991594477347,-3.9799231545647333,-3.974522539219974,-3.9635902438331114,-3.936662615130805,-3.8794951281285703,-3.8574452498180474,-3.738241694287369,-3.7326991497381505,-3.639716222531901,-3.6090996408553644,-3.524248490343017,-3.441243864297282,-3.4068836072609954,-3.3682275665149937,-3.345240548008376,-3.3269970841570786,-3.2096665046823833,-3.038128895272224,-2.951182546939292,-2.9020609855544435,-2.8669594928249116,-2.843373826617681,-2.8371869310952964,-2.8041797338614245,-2.7193797458691966,-2.7127570376370507,-2.643760370041688,-2.4892031223521185,-2.4876224640623703,-2.438967445467132,-2.4069872183207894,-2.381413565502691,-2.305202039719905,-2.2578674927063096,-2.2569491549481615,-2.2510459780989995,-2.2476808829616863,-2.133264166613682,-2.1274058124821935,-2.0678204344209274,-2.02533907904826,-1.9857326686312082,-1.9479760663314916,-1.8996045870831175,-1.854423601062031,-1.8479614943542486,-1.82594086101353,-1.8146316750246945,-1.7806996787946625,-1.7741634173510212,-1.761291474090522,-1.7285667036914598,-1.706902959765385,-1.7054821702497716,-1.6878554320884158,-1.6826561606686545,-1.661811471848439,-1.6608951113241097,-1.6593768138127922,-1.6368539694520996,-1.5987165439707711,-1.596024827401947,-1.5670392421220756,-1.5652862911338048,-1.5281839355795142,-1.527585226697222,-1.3904106417183821,-1.3778833759381326,-1.3667835197841123,-1.3607305179047988,-1.35455714889619,-1.3545571488961885,-1.3545007726826612,-1.3007362972153043,-1.2867948565044316,-1.2644117744141097,-1.1970457465950484,-1.1970457465950477</t>
  </si>
  <si>
    <t>0.04292726516723633,0.10241436958312988,0.16152071952819824,0.22119784355163574,0.26189637184143066,0.38736915588378906,0.6218030452728271,0.9059710502624512,0.9277787208557129,1.1784870624542236,1.475954532623291,1.5194683074951172,1.5399479866027832,2.0352985858917236,2.325780153274536,2.6468775272369385,2.669158458709717,2.6910414695739746,2.9440207481384277,3.1770994663238525,3.3832902908325195,3.4868454933166504,3.693815231323242,3.7164106369018555,3.905485153198242,4.25181245803833,4.462031126022339,4.5034849643707275,4.5473856925964355,4.782744884490967,5.228384256362915,5.35641622543335,5.53145170211792,5.5731587409973145,6.055751085281372,6.696256637573242,6.844924688339233,7.2747838497161865,7.735028982162476,8.029267311096191,8.281068325042725,8.792541980743408,8.9235098361969,9.179755687713623,9.285353422164917,9.306693077087402,9.840404987335205,10.2111234664917,10.922780990600586,11.793886184692383,12.132679224014282,12.192448854446411,12.405158519744873,12.713858366012573,13.149917364120483,13.54159688949585,13.844238758087158,14.056743621826172,14.266064882278442,14.767860174179077,14.956541776657104,15.60111951828003,16.381723642349243,16.64015245437622,17.121811389923096,17.688634634017944,18.178752899169922,19.57644820213318,21.94581437110901,22.708898305892944,23.745408058166504,28.802109241485596,31.203144311904907,31.893279552459717,35.52380633354187,37.186572313308716,41.12732219696045,46.57193851470947,48.00496315956116,48.47224545478821,49.19604444503784,49.77238321304321,50.48081016540527,51.717719078063965,52.84555625915527,53.28771710395813,53.5365629196167,55.64794564247131,59.97581958770752,61.04625916481018,65.161616563797,66.68019199371338,68.21396780014038,68.72747683525085,75.8081169128418,79.2664201259613,82.9386477470398,90.4301826953888,99.54302263259888,103.18161034584045,106.01970100402832,133.4383647441864,174.98240494728088,182.20954251289368,197.0299801826477,201.7277216911316,228.08367943763733,237.6277551651001,237.66983914375305,246.26434564590454,266.05949568748474,271.2612292766571,282.4979932308197,288.7686200141907,292.0083131790161,379.6297869682312</t>
  </si>
  <si>
    <t>1,3,6,9,11,17,28,42,43,55,69,71,72,96,110,125,126,127,139,150,160,165,175,176,185,202,209,211,213,224,247,253,261,263,287,317,324,346,368,382,394,418,424,436,441,442,467,484,518,560,576,579,589,604,625,644,658,668,678,703,712,741,778,790,813,839,862,927,1040,1077,1126,1338,1450,1482,1656,1738,1923,2184,2252,2271,2306,2335,2369,2428,2483,2504,2516,2618,2809,2860,3054,3126,3199,3223,3557,3721,3895,4240,4664,4837,4970,6276,8216,8556,9243,9468,10696,11146,11148,11533,12481,12730,13249,13550,13704,17840</t>
  </si>
  <si>
    <t>0.33138062357171033,0.33138062357171033,0.33138062357171033,0.33138062357171033,0.33138062357171033,0.33138062357171033,0.33138062357171033,0.33138062357171033,0.33138062357171033</t>
  </si>
  <si>
    <t>562026663657903223505525282457763766677672577876984343117081734044407289959206824092,562026663657903223505525282457763766677672577876984343117081734044407289959206824092,562026663657903223505525282457763766677672577876984343117081734044407289959206824092,562026663657903223505525282457763766677672577876984343117081734044407289959206824092,562026663657903223505525282457763766677672577876984343117081734044407289959206824092,562026663657903223505525282457763766677672577876984343117081734044407289959206824092,562026663657903223505525282457763766677672577876984343117081734044407289959206824092,562026663657903223505525282457763766677672577876984343117081734044407289959206824092,562026663657903223505525282457763766677672577876984343117081734044407289959206824092</t>
  </si>
  <si>
    <t>-8.021353822460354,-7.7579428796591605,-7.697523292210293,-7.61568786746847,-7.065973395577002,-6.657244824942947,-6.634059774100708,-6.340027916340624,-6.293943295925301,-6.220588508375825,-6.147801547654755,-5.842666091990321,-5.810083184138475,-5.514285090520445,-5.469657770768475,-5.291984386923683,-5.286870713789189,-5.234432074482466,-5.136179124199794,-5.105447670160933,-5.065475520724684,-5.0643541960401475,-4.945120217482403,-4.866818781963052,-4.839731012228315,-4.805116320338254,-4.7621000263190965,-4.740240193365106,-4.6395891611847215,-4.4948069515869555,-4.475324053307865,-4.35458116013458,-4.265626068590665,-4.178624130271873,-4.025518006760171,-3.988980739619455,-3.98611755238695,-3.9160699815543007,-3.8817599203718407,-3.880966495448945,-3.8797524074257543,-3.859630772806072,-3.82360002615375,-3.6693088674420324,-3.646375648226141,-3.548275891240632,-3.519503806110193,-3.436210642609106,-3.3720631474841847,-3.319347469302147,-3.204998543575479,-3.1698180634013506,-3.1332277543763007,-3.1098876872227796,-3.0138132598376792,-2.9236130463317753,-2.913977870785474,-2.888313611255406,-2.8450192874950724,-2.7985222474868454,-2.765013044039496,-2.741281345455403,-2.714884124845269,-2.711706764326095,-2.6805896575081,-2.6382190909680903,-2.6230166945685207,-2.4915582441487447,-2.4846633773584244,-2.479181224678503,-2.4017620094630376,-2.342300145261391,-2.158095220872951,-2.129674651157432,-1.982389972071888,-1.979953426654919,-1.9696771460002407,-1.9565970068337883,-1.9076197785629387,-1.9062073832174484,-1.8389954486512787,-1.8206809488120905,-1.7676476696621894,-1.7493139034676901,-1.745501465031203,-1.6901289803149566,-1.6540960682135288,-1.593163934844629,-1.4430741029598992,-1.4409705089528824,-1.426438841237077,-1.4240069306864458,-1.3665276162773603,-1.2805924376216515,-1.2584163147150282,-1.232578536400944,-1.204990768161053,-1.0436936901248435,-1.0195041346136373,-0.9820730809212281,-0.9525288106281767,-0.9133939673254331,-0.8530360695010947,-0.8500123745645529,-0.7759441469307251,-0.7205778711989788,-0.6946688997231202,-0.6934235906645999,-0.6449568085414878,-0.6015779150211891,-0.5993698502641405,-0.5663866671068434,-0.5457278499183547,-0.5457278499183541,-0.5420387542839397,-0.4924837267942859,-0.47358547920693717,-0.45613834394301755,-0.44867515786055123,-0.40734207977172515,-0.3936030994998935,-0.37459630879770023,-0.32551693918041397,-0.25272868278301835,-0.18034036360434796,-0.18003245494203676,-0.15578316826592728,-0.1502399867618264,-0.11771850196626159,-0.11457956978010325,-0.109611766071994,-0.0948022561304899,-0.08823688317007271,-0.007367575543800277,-0.0012488179689670725,0.031118180973459864,0.03211830362495938,0.032493713737907465,0.03267630867420913,0.04810201408872522,0.06722072229574452,0.09527124825272558,0.12575840036256333,0.12575840036256422,0.18974289204417463,0.2107035707303016,0.23238004891720493,0.27081026187541307,0.27424909891811977,0.2754583878236907,0.33138062357171033</t>
  </si>
  <si>
    <t>0.07600712776184082,0.20425868034362793,0.4233894348144531,0.5607349872589111,0.8375861644744873,1.5436749458312988,2.2482383251190186,2.437500476837158,2.485133171081543,2.767317056655884,3.2222414016723633,3.629220485687256,3.7797067165374756,3.8710548877716064,4.552058458328247,4.87472128868103,4.969354152679443,5.156167030334473,5.286956071853638,5.509015798568726,5.6472327709198,6.038406610488892,6.3814496994018555,6.939301013946533,7.479731321334839,7.705679178237915,7.883647918701172,8.027014017105103,8.068931579589844,8.341279745101929,8.6718590259552,9.35079550743103,9.981809139251709,10.252163648605347,10.649625062942505,10.9616858959198,11.138139724731445,11.228965282440186,12.217613458633423,13.022102117538452,13.099287271499634,13.36414361000061,13.729885816574097,14.274094820022583,14.868045806884766,14.91179084777832,15.83211374282837,16.550630569458008,17.074536561965942,19.208051443099976,19.52159357070923,21.900223970413208,22.890165328979492,23.527080297470093,23.61813974380493,25.927449703216553,26.698681831359863,27.65902590751648,29.037070751190186,29.788698434829712,30.993473291397095,33.503931283950806,33.64234113693237,34.825223445892334,36.22749376296997,37.40101981163025,38.553577184677124,41.044116497039795,45.11734628677368,45.81351566314697,45.871405363082886,47.8626344203949,49.49818825721741,52.17648434638977,53.77125692367554,61.570419788360596,62.23274350166321,67.55276823043823,68.43787407875061,73.24801588058472,75.89786863327026,80.88245248794556,90.13042879104614,90.59528422355652,91.02288103103638,94.34475326538086,100.979336977005,103.28750824928284,105.05212593078613,107.77566409111023,108.85914254188538,110.22192406654358,110.3694589138031,117.33469867706299,121.90988373756409,123.28232884407043,124.10334920883179,127.70353984832764,130.3577208518982,132.2174346446991,134.09091210365295,135.53499221801758,141.9427194595337,146.27356815338135,148.35575127601624,154.3450210094452,163.661363363266,178.27855372428894,178.6408610343933,180.39293599128723,186.08449983596802,187.8551003932953,191.11795806884766,193.7689869403839,214.4938142299652,241.34852981567383,258.37287521362305,295.63870668411255,302.43663692474365,306.50827050209045,310.92105293273926,330.54613065719604,343.7156229019165,350.9428162574768,352.9334411621094,406.7258892059326,413.7653579711914,425.15551805496216,466.90800380706787,484.3241591453552,502.13177943229675,505.40484261512756,508.46181869506836,538.9103305339813,545.0980906486511,548.47314620018,561.3057210445404,569.064325094223,673.1461582183838,693.0660917758942,735.8822400569916,739.5157554149628,805.4810037612915,811.3203547000885,847.7470533847809,858.5594325065613,864.4640924930573,910.5910322666168,912.9004111289978,918.4504606723785,935.3310306072235</t>
  </si>
  <si>
    <t>1,3,8,11,17,32,46,50,51,57,67,76,79,81,96,103,105,109,112,117,120,127,133,144,156,161,165,168,169,175,182,197,211,217,226,233,237,239,261,277,278,284,292,304,317,318,338,354,365,412,419,470,492,506,508,556,573,594,620,640,668,723,726,751,779,805,831,886,975,989,990,1032,1068,1127,1163,1323,1333,1443,1459,1559,1612,1717,1913,1923,1932,1990,2131,2178,2215,2273,2297,2327,2330,2480,2577,2604,2622,2694,2751,2791,2829,2861,3000,3092,3138,3266,3449,3760,3768,3806,3927,3964,4017,4075,4515,5071,5425,6208,6347,6431,6523,6925,7203,7349,7383,8527,8677,8902,9767,10118,10489,10560,10624,11269,11382,11453,11730,11897,14068,14494,15401,15464,16858,16984,17757,17988,18110,19065,19113,19232,19594</t>
  </si>
  <si>
    <t>0100101000001111111111001111111111110011010110100110110011001110100010110101111111100001100101101100111010011011001110000011110111001001100000100100100000101011001010101010110001011001001101010100110101011010110000100001010100001010101001111101011000101000000010110010100010011100</t>
  </si>
  <si>
    <t>0.3346512714350514,0.3346512714350514,0.3346512714350514,0.3346512714350514,0.3346512714350514,0.3346512714350514,0.3346512714350514,0.3346512714350514,0.3346512714350514</t>
  </si>
  <si>
    <t>1018119997258504926992095520916463480172327338923841883446435778862616483123012264534,1018119997258504926992095520916463480172327338923841883446435778862616483123012264534,1018119997258504926992095520916463480172327338923841883446435778862616483123012264534,1018119997258504926992095520916463480172327338923841883446435778862616483123012264534,1018119997258504926992095520916463480172327338923841883446435778862616483123012264534,1018119997258504926992095520916463480172327338923841883446435778862616483123012264534,1018119997258504926992095520916463480172327338923841883446435778862616483123012264534,1018119997258504926992095520916463480172327338923841883446435778862616483123012264534,1018119997258504926992095520916463480172327338923841883446435778862616483123012264534</t>
  </si>
  <si>
    <t>-8.078755616182173,-7.75073383488727,-7.638479594958363,-7.579728874638483,-7.339322358082846,-7.301610568965692,-7.231115477999178,-6.648362943068235,-6.589626191548331,-6.496073654657141,-6.328712785557104,-6.234465954066628,-6.147515427453304,-5.98058984106187,-5.8062943317300295,-5.768132859995402,-5.644394911786854,-5.315979306794366,-5.146313035923655,-5.1265804073047025,-5.071077105453928,-5.009944725020549,-4.972283020744824,-4.878194526487417,-4.878194526487416,-4.807658891705951,-4.704838127427695,-4.552251710104019,-4.515334632976059,-4.448417402702953,-4.22421318303604,-4.164829994916827,-4.152429872939012,-4.119657097038892,-4.0904872126827545,-3.929000481224368,-3.8623103666837397,-3.828053794615475,-3.754577594145488,-3.6973861026416945,-3.6427849295030934,-3.598341924610141,-3.597952989450822,-3.562320005299706,-3.479081170909815,-3.471695758539602,-3.4211466832990958,-3.3926375670871427,-3.384977419432201,-3.2033790418376955,-3.0431142199219776,-3.007996607092748,-2.9701601764633128,-2.951719396392056,-2.8717497345574743,-2.8633438912395945,-2.861603290795793,-2.850198564406231,-2.796195090815875,-2.687317507473658,-2.6451874451692583,-2.5937081532483646,-2.5418201047045974,-2.4821085664471605,-2.3876047832230434,-2.382512046410137,-2.3002606231351717,-2.2915379530564586,-2.262700032392018,-2.259079275890185,-2.232599582789952,-2.199727914961397,-2.183510431674348,-2.1748720176172123,-2.046346433650772,-1.9642146106725347,-1.8693092381974268,-1.8168381738039634,-1.7139808543715598,-1.686609551376145,-1.6862438760069551,-1.6422290154353911,-1.6265216702350127,-1.57526110926507,-1.5127116009245634,-1.508722559074802,-1.4658679667150378,-1.435985583502182,-1.4165909192974897,-1.384730925301397,-1.3344059629113834,-1.3114189915235042,-1.3043849577709468,-1.2678937239685322,-1.1968657614322622,-1.1737525302172909,-1.1520128737636035,-1.1272608158244888,-1.1187236414135822,-1.0758907035605851,-1.044905428303339,-0.9726363630552287,-0.9362032278132773,-0.8086737680390456,-0.7950161669261159,-0.7882143791138317,-0.7797964424529379,-0.7765987447454913,-0.6981974066412944,-0.6254724184317859,-0.6254724184317857,-0.5047449457038412,-0.4639965837904699,-0.4213811927824719,-0.3997426799676472,-0.3761645841257899,-0.3751890768786451,-0.34125229174601773,-0.3135829422839048,-0.2476310652502804,-0.24074767314643597,-0.2405572633382853,-0.17727059362868142,-0.1334794952840301,-0.12985657163927267,-0.07895923811035813,-0.06963999496610374,-0.0696399949661024,-0.039884219160545104,-0.03988421916054499,-0.03441520612862399,0.008035225133717072,0.07968477247374775,0.12617231659688477,0.12794787825484308,0.15377789822088114,0.16957764216468177,0.1738628443118802,0.19802064763842797,0.19903504802065075,0.23196640953014683,0.23298092044018234,0.25568282299545536,0.2611177777579343,0.2614875865167885,0.30266869884510456,0.3346512714350514</t>
  </si>
  <si>
    <t>0.07300090789794922,0.19592785835266113,0.24513721466064453,0.6725082397460938,0.7121593952178955,1.1500954627990723,1.3396954536437988,1.3891215324401855,1.7658393383026123,1.8583166599273682,1.9978210926055908,2.1909968852996826,2.23534893989563,2.2800369262695312,2.644925832748413,3.180070638656616,3.510627508163452,3.8073315620422363,3.894197702407837,3.9994375705718994,4.376856088638306,4.606893301010132,5.1746861934661865,5.71957802772522,6.714138984680176,6.948974370956421,7.297865867614746,8.608105897903442,9.216251134872437,9.912008285522461,10.050367832183838,11.290137767791748,12.600936889648438,12.752551317214966,14.622117042541504,14.669740438461304,16.111318349838257,16.600708961486816,16.753969192504883,17.761692762374878,17.897090196609497,19.213504552841187,20.680922031402588,20.8688862323761,21.533143520355225,22.185083150863647,23.85900592803955,25.727863788604736,25.82324457168579,26.051624536514282,27.78570032119751,28.501785039901733,29.147249937057495,29.948229789733887,31.388424396514893,34.03704285621643,35.465792655944824,37.69482374191284,38.37208342552185,39.1212739944458,41.91002821922302,43.143951416015625,45.05381155014038,45.43891191482544,46.648454427719116,46.87967920303345,49.2242226600647,49.55257034301758,50.41981911659241,52.86889171600342,53.254967212677,53.48672103881836,53.72669243812561,54.24198007583618,55.95275545120239,59.40734648704529,60.97389578819275,62.14979338645935,63.570672035217285,65.77129220962524,67.1181755065918,69.61833477020264,70.87680292129517,72.926997423172,77.44065594673157,82.08077669143677,82.9878134727478,85.60777616500854,91.18675708770752,91.66174840927124,93.65512418746948,97.24333429336548,97.61009097099304,98.11738753318787,103.39547681808472,104.82333612442017,105.50517320632935,108.53964591026306,108.73500299453735,109.64498209953308,112.38506579399109,114.85760855674744,119.98585987091064,127.82709217071533,152.5834481716156,158.54150009155273,168.34551906585693,173.38387298583984,174.16661071777344,176.18472933769226,195.22605681419373,208.9869089126587,221.20582842826843,223.87685799598694,241.66772842407227,263.4685981273651,266.0668706893921,272.08764266967773,272.1330723762512,272.22317695617676,296.25446248054504,331.3093285560608,334.2656271457672,358.75926780700684,371.5765278339386,392.75450587272644,396.81802582740784,408.55948972702026,408.79211497306824,423.8008632659912,425.79634833335876,486.3440144062042,502.0925178527832,506.18786334991455,587.4205076694489,591.1397767066956,593.792733669281,601.4918837547302,630.8337292671204,633.0985331535339,638.04820561409,671.0511198043823,728.6808168888092,756.1030550003052,757.6561872959137,765.5572900772095,840.6317372322083</t>
  </si>
  <si>
    <t>1,3,4,14,15,25,29,30,38,40,43,47,48,49,55,63,67,72,73,75,85,91,104,114,134,139,146,173,185,199,202,227,253,256,295,296,326,337,340,362,365,393,424,428,442,456,491,529,531,536,570,586,600,617,648,705,731,766,780,793,850,873,913,921,947,952,1003,1009,1026,1077,1085,1090,1095,1106,1143,1217,1249,1274,1303,1349,1378,1411,1439,1481,1581,1680,1696,1753,1873,1883,1925,1999,2007,2018,2114,2141,2155,2219,2223,2242,2300,2351,2457,2621,3136,3262,3455,3550,3566,3608,4005,4292,4551,4608,4967,5412,5468,5596,5597,5599,6094,6810,6871,7364,7642,8084,8169,8419,8424,8734,8777,10027,10348,10435,12131,12208,12263,12426,13030,13076,13179,13857,15039,15617,15650,15816,17335</t>
  </si>
  <si>
    <t>1000011000101010010011111110011111010111110011110011111010111110010111010011101111100010000110011010111011110100001110101011110001111100101100010001110100100001100010101000101010011101110001101010001001110100011000100101000111001010010000001101000000001101001000110110001001010110</t>
  </si>
  <si>
    <t>-1.1639350709618155,-1.1639350709618155,-1.1639350709618155,-1.1639350709618155,-1.1639350709618155,-1.1639350709618155,-1.1639350709618155,-1.1639350709618155,-1.1639350709618155</t>
  </si>
  <si>
    <t>919607116229332194775489937630758893859280855210498713338858407386433158,919607116229332194775489937630758893859280855210498713338858407386433158,919607116229332194775489937630758893859280855210498713338858407386433158,919607116229332194775489937630758893859280855210498713338858407386433158,919607116229332194775489937630758893859280855210498713338858407386433158,919607116229332194775489937630758893859280855210498713338858407386433158,919607116229332194775489937630758893859280855210498713338858407386433158,919607116229332194775489937630758893859280855210498713338858407386433158,919607116229332194775489937630758893859280855210498713338858407386433158</t>
  </si>
  <si>
    <t>-8.866866092721024,-8.668980501862157,-8.636157643825227,-8.631252543441859,-8.551495100039569,-8.510436249209,-8.02499906231535,-7.5858433502360425,-7.576283799873417,-7.471560778271642,-7.305693080533536,-7.2388761746934485,-7.155890960962562,-6.83626631377738,-6.6537689842760255,-6.4384846284889035,-6.360824410939816,-6.021626446129311,-5.806911006165207,-5.717447235183807,-5.438628891350082,-5.3734470257299,-5.359467324589323,-5.239682422426282,-5.120682213001619,-4.901844792067461,-4.795987516648306,-4.724154721766523,-4.702707766973736,-4.51956112173645,-4.3996583018602635,-4.3671412428857606,-4.248486171287131,-4.232360097293812,-4.149874385617982,-4.080325974947985,-4.079897829551445,-4.008444330299033,-3.917301139476884,-3.815958592434109,-3.6544597220753734,-3.635624668242737,-3.591559131910855,-3.34462662255803,-3.2751033292880054,-3.2682023208851088,-3.1636916660705543,-3.1434260996163688,-3.0811973416370164,-3.0509351983101527,-2.951125880007853,-2.9103301573654043,-2.890018269997229,-2.8282679618537063,-2.7151260790657585,-2.692313055473408,-2.6349194344674394,-2.5893110409857987,-2.583470125197303,-2.554273518159217,-2.48184113366078,-2.4809508943084584,-2.369536497585938,-2.341636102386358,-2.17978050326971,-2.165408416172102,-2.142569820745426,-2.1315991455211853,-2.123561490446516,-2.1180755196040253,-2.087486301439523,-2.064004596276387,-2.0476075728391923,-2.038108427651869,-1.941402924249489,-1.9411972614051198,-1.8882349691217242,-1.8856519941497838,-1.8832184083404175,-1.7957610294106996,-1.6042962410782013,-1.5764181377238844,-1.5722247741284376,-1.3843419435726145,-1.3580215356563496,-1.3192837742267558,-1.3052504395631925,-1.2745187353640217,-1.2483082025170185,-1.2471315433536543,-1.2458585029596394,-1.2389065538531812,-1.2242541470711366,-1.1982008942191567,-1.1673685820601654,-1.1664648658437946,-1.1645568769325045,-1.163935070961816,-1.1639350709618155</t>
  </si>
  <si>
    <t>0.04311370849609375,0.08111166954040527,0.1403789520263672,0.18273329734802246,0.22295188903808594,0.36820411682128906,0.5507726669311523,0.5935084819793701,0.764244794845581,0.8486964702606201,1.0596466064453125,1.459228277206421,1.5628719329833984,1.6458179950714111,1.8578033447265625,2.0298070907592773,2.183554172515869,2.3522815704345703,2.576673746109009,3.002671718597412,3.1091814041137695,3.6282215118408203,3.649336814880371,3.7330329418182373,3.775681495666504,4.199945688247681,4.6608781814575195,4.960596084594727,5.003204345703125,5.295088768005371,5.796400547027588,6.194905757904053,6.239269733428955,6.5879106521606445,7.183677434921265,7.417627573013306,7.795436382293701,7.859256744384766,8.070041418075562,8.301202297210693,8.754422903060913,9.2723867893219,9.855281114578247,9.920233726501465,10.848663568496704,11.92869782447815,13.195552587509155,13.342042684555054,13.547117471694946,13.715218305587769,14.363061904907227,15.134008407592773,15.41750168800354,15.786848306655884,16.697812795639038,18.201157808303833,18.663236379623413,19.502686977386475,21.0649995803833,21.190038204193115,22.94743037223816,25.22538733482361,25.32774329185486,26.281474113464355,27.261226654052734,27.85078477859497,29.206414222717285,30.156664848327637,30.28586435317993,31.129333972930908,31.19243550300598,31.3594069480896,33.18514084815979,34.48064303398132,37.974555015563965,40.59596848487854,43.50764608383179,45.138092279434204,47.30377650260925,47.49305534362793,48.58474135398865,49.0200834274292,50.858102560043335,62.40787935256958,65.67598915100098,66.63883376121521,72.02072501182556,87.99684953689575,101.38181519508362,110.44797277450562,112.77282166481018,153.3593339920044,188.36546444892883,190.61295580863953,251.91749668121338,357.208589553833,358.15285634994507,383.9298222064972,402.2045178413391</t>
  </si>
  <si>
    <t>1,2,5,7,9,16,25,27,35,39,49,68,73,77,87,95,102,110,121,141,146,171,172,176,178,198,219,233,235,248,271,289,291,307,332,343,361,364,374,385,407,430,456,459,503,553,612,619,629,637,669,705,718,735,778,846,868,907,982,988,1053,1163,1168,1213,1260,1288,1350,1395,1401,1442,1445,1453,1542,1604,1775,1897,2035,2112,2215,2224,2277,2298,2383,2898,3051,3096,3350,4080,4695,5118,5228,7101,8771,8878,11754,16709,16754,17942,18781</t>
  </si>
  <si>
    <t>-0.668148758344321,-0.668148758344321,-0.668148758344321,-0.668148758344321,-0.668148758344321,-0.668148758344321,-0.668148758344321,-0.668148758344321,-0.668148758344321</t>
  </si>
  <si>
    <t>1316684951356242157501237523626567665373531143640709458105627299445550740,1316684951356242157501237523626567665373531143640709458105627299445550740,1316684951356242157501237523626567665373531143640709458105627299445550740,1316684951356242157501237523626567665373531143640709458105627299445550740,1316684951356242157501237523626567665373531143640709458105627299445550740,1316684951356242157501237523626567665373531143640709458105627299445550740,1316684951356242157501237523626567665373531143640709458105627299445550740,1316684951356242157501237523626567665373531143640709458105627299445550740,1316684951356242157501237523626567665373531143640709458105627299445550740</t>
  </si>
  <si>
    <t>-8.111790744023924,-7.485638374240112,-7.463489192213947,-7.422963573313749,-7.399156085543424,-7.368481245567604,-7.11709948253622,-7.000937342255398,-6.87076642731412,-6.5165905916106395,-6.3327867973761025,-6.260801437745109,-6.183237119561599,-6.16941459759419,-5.760530946698279,-5.731612988629238,-5.651971159252673,-5.589189323458455,-5.503353365192199,-5.3828168292529055,-5.350428449779957,-5.33864511703698,-5.285365512804331,-5.245715714763321,-5.173195633224884,-5.087932273539046,-4.980619812027292,-4.787150788234336,-4.719264928889561,-4.585187408533574,-4.5116841289387,-4.494667794851155,-4.445448567862464,-4.282369656467498,-4.114460100788085,-4.070234391524995,-4.039872213183061,-3.9486569747547806,-3.8724462672763553,-3.8420016541379867,-3.773527941015703,-3.745756065049718,-3.698239855687934,-3.687065810033438,-3.6595766070865547,-3.6250148254237464,-3.547568717872615,-3.51683206672466,-3.514825296196231,-3.472576569588789,-3.382180095034841,-3.3286316906605538,-3.2801826604856115,-3.139519953116631,-3.0657048126204542,-3.061426100678171,-2.94450140021075,-2.931860899942351,-2.9000045005365918,-2.7612378475631347,-2.691493040357488,-2.6262261070416324,-2.5753591869484946,-2.5714918403086533,-2.538132000494285,-2.523080087340487,-2.512426331651752,-2.4931353009990422,-2.4829236630076315,-2.446769494882324,-2.4375842620488966,-2.4216556236688915,-2.378764437000595,-2.2813459550663517,-2.2732666983598953,-2.2602986751719385,-2.2424729509811026,-2.1774722806268545,-2.156216167110096,-2.14333211636894,-2.1399355554784294,-2.1230508813924747,-2.1230508813924738,-2.1106050988517495,-2.1057942160882375,-2.09192853539926,-2.030794612600689,-2.0182276449798215,-1.99132577291537,-1.9359323567614755,-1.8115378953334136,-1.738710908998216,-1.6959901192272453,-1.692031292779002,-1.620684278496478,-1.6206204738076446,-1.5472819585574644,-1.47443303644884,-1.4619530953655306,-1.4450040178887467,-1.4017911233966167,-1.385900257030923,-1.3755496282763673,-1.3732928705938465,-1.3455691242705845,-1.32707299430825,-1.3171806403140662,-1.2997172011674867,-1.2545448204157592,-1.1861471554326355,-1.1587934602568324,-1.152062438615586,-1.1375103456997682,-1.1087916747021482,-1.090257275142575,-1.0858228786084236,-1.0711838072795767,-1.0664761834095144,-0.9712028442211638,-0.9613702246849283,-0.9119089248256108,-0.9119089248256101,-0.8827803192241757,-0.8617126890172615,-0.8348019007832058,-0.8348019007832049,-0.8260334446182932,-0.8125791267344055,-0.8067124525853104,-0.7386693565714691,-0.7365113763180005,-0.7317325355558527,-0.7088585249398612,-0.6949229366531096,-0.6809973780425187,-0.668148758344321</t>
  </si>
  <si>
    <t>0.04302358627319336,0.10440731048583984,0.22643065452575684,0.34889841079711914,0.3706374168395996,0.5609209537506104,0.5821614265441895,0.7716898918151855,0.9831573963165283,1.023916482925415,1.1250231266021729,1.3565235137939453,1.6704504489898682,1.733415126800537,1.7744455337524414,2.097893238067627,2.119915723800659,2.1408913135528564,2.250088930130005,2.778613805770874,2.8633246421813965,2.968139886856079,3.1368019580841064,3.159426689147949,3.304414987564087,3.517104148864746,3.747736930847168,3.9754700660705566,4.039387464523315,4.6145617961883545,5.025479793548584,5.512946844100952,5.663613319396973,5.764382600784302,6.374288558959961,6.859927177429199,7.052557706832886,7.246540069580078,8.163004398345947,9.318427562713623,9.441511631011963,9.753316402435303,9.984180927276611,10.666040897369385,10.750470876693726,11.150428771972656,11.523538589477539,11.712882995605469,12.5121750831604,12.595026731491089,12.63711404800415,13.659362554550171,13.679422378540039,13.948371887207031,16.183918714523315,16.581095218658447,17.551079034805298,17.896153450012207,18.437758445739746,19.414803981781006,19.88051462173462,20.1361665725708,21.94381546974182,22.46414542198181,23.21719193458557,23.82670545578003,24.014573335647583,24.057377815246582,24.492316722869873,26.77625036239624,27.177029132843018,27.55374765396118,27.791282415390015,28.426713466644287,28.95816969871521,28.980387687683105,29.124282121658325,30.26069188117981,30.553918838500977,30.780454397201538,31.505756378173828,34.10373830795288,35.10151171684265,45.0265998840332,47.18025851249695,48.20381498336792,48.53669881820679,49.921632051467896,50.10691213607788,51.4379198551178,52.12407660484314,52.76736831665039,53.155465602874756,54.26884698867798,55.74490809440613,57.544671297073364,60.4000518321991,61.71356463432312,72.09617638587952,80.92177104949951,83.15445899963379,84.91043663024902,90.5808277130127,91.77585124969482,96.64825463294983,96.71150827407837,97.24674248695374,105.06079196929932,108.99588394165039,110.7508180141449,120.10088872909546,121.36350846290588,130.20483303070068,141.2531623840332,142.9172899723053,148.33855724334717,153.63006234169006,154.07192468643188,156.20917797088623,182.60921478271484,195.5656852722168,204.57407593727112,205.7450008392334,218.62287521362305,236.7628791332245,250.97793984413147,271.2170445919037,272.8373472690582,335.5429811477661,354.95422530174255,362.4760458469391,386.73890018463135,391.72200775146484,418.28206992149353,423.63849687576294,426.2930533885956</t>
  </si>
  <si>
    <t>1,3,9,15,16,25,26,35,45,47,52,63,78,81,83,98,99,100,105,128,132,137,145,146,153,163,174,185,188,201,218,240,247,252,282,305,314,323,367,415,421,436,447,479,483,502,520,529,567,571,573,619,620,633,739,759,805,821,846,893,915,927,1013,1038,1074,1103,1112,1114,1132,1244,1263,1281,1292,1321,1346,1347,1354,1407,1421,1432,1466,1590,1637,2071,2169,2217,2233,2298,2307,2370,2402,2432,2450,2503,2571,2654,2788,2850,3320,3728,3835,3919,4179,4236,4467,4470,4494,4847,5032,5115,5548,5607,6001,6528,6607,6863,7111,7134,7235,8456,9041,9468,9523,10134,10970,11643,12587,12664,15585,16484,16846,17984,18221,19480,19734,19861</t>
  </si>
  <si>
    <t>0.36994733779748606,0.36994733779748606,0.36994733779748606,0.36994733779748606,0.36994733779748606,0.36994733779748606,0.36994733779748606,0.36994733779748606,0.36994733779748606</t>
  </si>
  <si>
    <t>959447426980751915350624498671396299819949669525558779457884974530359809152725377170,959447426980751915350624498671396299819949669525558779457884974530359809152725377170,959447426980751915350624498671396299819949669525558779457884974530359809152725377170,959447426980751915350624498671396299819949669525558779457884974530359809152725377170,959447426980751915350624498671396299819949669525558779457884974530359809152725377170,959447426980751915350624498671396299819949669525558779457884974530359809152725377170,959447426980751915350624498671396299819949669525558779457884974530359809152725377170,959447426980751915350624498671396299819949669525558779457884974530359809152725377170,959447426980751915350624498671396299819949669525558779457884974530359809152725377170</t>
  </si>
  <si>
    <t>-7.858504917527686,-7.183165230564895,-6.67634849805744,-6.26492625711338,-6.123165167408431,-5.875446858514264,-5.770222855724665,-5.619268174127971,-5.578298750192152,-5.379792789593934,-5.256203559312662,-5.2382216129742964,-5.206748720179055,-5.165284589958859,-5.152314484966063,-5.044030343937559,-4.968455289325025,-4.933652293335259,-4.687172783939634,-4.618353124906313,-4.481294039927815,-4.378653327318658,-4.276325148220852,-4.173178707529073,-4.11699795920315,-4.079634101255962,-4.059344397033381,-4.002762412601644,-3.9169501641624267,-3.8756202270547253,-3.7000184575085586,-3.695942745917587,-3.6703664928388045,-3.655355959711876,-3.5630064820222493,-3.5187301404533193,-3.4831276718624724,-3.357895950765458,-3.355892210756269,-3.2977145374794596,-3.249019525647468,-3.1642526601001846,-3.0552413525348268,-2.9868198113828526,-2.958679354839386,-2.823793379860906,-2.682147898888559,-2.6654168729491605,-2.6127710105491313,-2.603917112688934,-2.567119504059381,-2.539454002976652,-2.523344550457506,-2.508492356078396,-2.430878803906978,-2.4175746124533566,-2.3953837031908702,-2.3068015327219267,-2.2501093120332136,-2.065217216997192,-1.945388326794957,-1.8177643206879923,-1.780477353748875,-1.50503498942594,-1.4898693506591583,-1.4893281366165172,-1.4752598035670847,-1.404890430853344,-1.3812048854740797,-1.3709371095050873,-1.3556134139942027,-1.352994567894667,-1.2613542817518957,-1.2213677605993853,-1.2002334339263472,-1.169784262296511,-1.0185333598475619,-0.9997538047943326,-0.9445219359708531,-0.8944654944864586,-0.8103308169261381,-0.7143658914435115,-0.6759451138677682,-0.6481936034579151,-0.6423986819547711,-0.5974472801591902,-0.5892846255588426,-0.5871449230016921,-0.5133980696493723,-0.49130835531359873,-0.4729298996460772,-0.4519568414023614,-0.4445173940082321,-0.42846216786764013,-0.4127002263244306,-0.34963961265807,-0.33672616100335573,-0.2958932036776013,-0.27287985817533666,-0.24733584692301103,-0.12419418598729948,-0.10945510441332863,-0.10161443497958479,-0.08064333032552981,-0.05733737294859722,-0.031095042761796872,0.02775116500255275,0.02892953195265996,0.05635348365711694,0.06705542273623025,0.06705542273623058,0.09787850275876919,0.1003496684691742,0.14193419294367976,0.15174634056289366,0.15191621075253087,0.21306301678985473,0.2133176107422014,0.23287307673177993,0.27275587204629764,0.27599425073494693,0.33818628964721437,0.36994733779748606</t>
  </si>
  <si>
    <t>0.0710446834564209,0.27192187309265137,0.439892053604126,0.48748183250427246,0.9981470108032227,1.0422821044921875,1.1887598037719727,1.714278221130371,2.1042253971099854,2.564171314239502,2.851572275161743,3.677509307861328,3.8993887901306152,3.947857141494751,4.124464988708496,4.221526384353638,4.664214849472046,4.708134174346924,5.027137279510498,5.119077920913696,6.063214063644409,6.338005065917969,6.562592506408691,7.3772759437561035,7.745257139205933,8.682163953781128,9.149394750595093,9.465389251708984,9.553908586502075,10.153908729553223,10.621420860290527,11.022404909133911,12.035152435302734,12.611356019973755,12.744961023330688,13.174164772033691,15.22824215888977,16.030290126800537,16.569396257400513,17.471675634384155,18.098610401153564,18.399526834487915,19.43410062789917,19.56817364692688,20.512123584747314,21.30868697166443,23.05362033843994,23.232802629470825,25.6316020488739,25.78037738800049,26.48408794403076,26.666102409362793,29.117527961730957,30.39868688583374,30.49456477165222,31.76790165901184,32.04741597175598,32.805299282073975,34.43583559989929,34.573140144348145,37.9528546333313,38.23941707611084,40.18241572380066,40.70918393135071,42.242040395736694,46.95054769515991,48.991204500198364,49.176302909851074,50.63006377220154,53.71137809753418,57.221949338912964,58.503456830978394,63.28179335594177,64.14886713027954,68.42455530166626,69.93822026252747,69.98668432235718,75.25612807273865,78.2537477016449,78.43554878234863,81.92462110519409,83.47779512405396,87.28087878227234,89.44313383102417,91.48048686981201,92.8978660106659,95.19907522201538,97.31471061706543,101.90128874778748,108.25272393226624,115.7101001739502,125.27589511871338,128.8095633983612,131.2669689655304,133.3468255996704,138.83627796173096,140.52434492111206,144.5046350955963,163.0203537940979,169.4666087627411,169.92573380470276,184.0840699672699,195.75466799736023,197.26403307914734,213.2655713558197,225.25962662696838,237.1443064212799,242.45375895500183,242.499018907547,272.5070939064026,294.3438684940338,320.06035232543945,340.4745349884033,346.96947503089905,385.0144350528717,418.9783296585083,570.8309781551361,597.3270165920258,649.5354328155518,658.6099123954773,690.717342376709,718.9149861335754,767.8204138278961</t>
  </si>
  <si>
    <t>1,5,9,10,21,22,24,35,41,49,55,73,78,79,83,85,95,96,103,105,126,132,137,155,163,183,193,200,202,215,225,233,255,268,271,279,324,342,354,374,388,395,418,421,442,459,496,500,548,551,566,570,622,650,652,679,685,702,738,741,811,817,857,868,899,1001,1046,1050,1082,1149,1223,1250,1341,1359,1447,1478,1479,1591,1657,1661,1735,1770,1851,1898,1941,1966,2017,2061,2154,2293,2451,2651,2727,2778,2823,2942,2978,3062,3425,3564,3574,3876,4113,4147,4496,4748,5010,5128,5129,5763,6226,6784,7226,7365,8146,8865,12088,12643,13741,13931,14597,15206,16221</t>
  </si>
  <si>
    <t>0111111001101110111111011011001011111011111110110111000000101000100010010110100100100110101110110110011111101100010011110000110011111111100010101000011100010010011100001001110010101010101111100110100101001111101010011010010000010100000000001000000100001100111010010110000010010010</t>
  </si>
  <si>
    <t>0.5770548457550454,0.5770548457550454,0.5770548457550454,0.5770548457550454,0.5770548457550454,0.5770548457550454,0.5770548457550454,0.5770548457550454,0.5770548457550454</t>
  </si>
  <si>
    <t>1508533632450197701738958944652690518979678325541194529798939933207524178709966772344,1508533632450197701738958944652690518979678325541194529798939933207524178709966772344,1508533632450197701738958944652690518979678325541194529798939933207524178709966772344,1508533632450197701738958944652690518979678325541194529798939933207524178709966772344,1508533632450197701738958944652690518979678325541194529798939933207524178709966772344,1508533632450197701738958944652690518979678325541194529798939933207524178709966772344,1508533632450197701738958944652690518979678325541194529798939933207524178709966772344,1508533632450197701738958944652690518979678325541194529798939933207524178709966772344,1508533632450197701738958944652690518979678325541194529798939933207524178709966772344</t>
  </si>
  <si>
    <t>-8.668959882645305,-8.598515026960705,-8.540556581859422,-8.319775176151,-7.21370786846506,-6.68697381202773,-6.5038278808768055,-6.092196296716161,-5.991394972936333,-5.918785573568855,-5.890914965847621,-5.637185483264494,-5.604897691572478,-5.599183091904972,-5.530353014728746,-5.436114848913416,-5.326722440579945,-5.283952437898449,-5.243633703179221,-5.243322443467423,-5.221835723397763,-5.147260686131934,-5.07404183679647,-5.064269377245183,-4.621874624177071,-4.4265950044874804,-4.421411675631534,-4.251498112822198,-4.153328156617919,-3.9113543871559355,-3.877498396611675,-3.850112440070028,-3.7037264666915433,-3.680051030275051,-3.376537336687602,-3.297859930315506,-3.2365885018379914,-2.9683596068450964,-2.8391744493083544,-2.7451426425422616,-2.693206805596024,-2.688444377269524,-2.675027703407146,-2.648679365955044,-2.647553650356077,-2.6340543055310937,-2.5140807281591986,-2.5139514034673542,-2.402636196780079,-2.3760589785662227,-2.3121640799361356,-2.236209977001973,-2.229195090955742,-2.220440268396016,-2.073970122193514,-2.0391284766299,-2.0366633704762944,-1.9850649870078345,-1.9590623444232491,-1.8399426580386367,-1.7756235235095026,-1.762684706536373,-1.6356548421766801,-1.621829018780408,-1.6131178399323285,-1.6019991800998752,-1.5988988218854292,-1.598576512423954,-1.4714575892779522,-1.4186755615712372,-1.3403469968342048,-1.3044990488353951,-1.2047828026514604,-1.1918900908894767,-1.1767537999437285,-1.1723853516655027,-1.135225877566682,-1.1230410695872184,-1.0908166397468648,-1.0770679476239486,-1.0541260447736156,-1.013483847317402,-0.9689437984422722,-0.9332456950026469,-0.9270626390726682,-0.8993780719148385,-0.8661563624253572,-0.8520609837404551,-0.8162370489033972,-0.7259733719681096,-0.6959056705768183,-0.6785603553058679,-0.6645230398940704,-0.6367996019892844,-0.6360884948678306,-0.6335183750933342,-0.6045030047617619,-0.49120673889574623,-0.4848625103712857,-0.4367320341984228,-0.43394617459203705,-0.33010451211538616,-0.30413293576378786,-0.30349912962043174,-0.26172070899377375,-0.24595384689616445,-0.21158150917462526,-0.12475448253443273,-0.052870773528151394,0.005880329224069558,0.021246750190446,0.022702469983052614,0.09062755382114823,0.11166933918814831,0.11431687337886126,0.12090813581605497,0.14643067098265947,0.159947300228555,0.17353229450359217,0.17413138772597975,0.2315358200199626,0.2525976647964355,0.3203404062900989,0.32785425351402764,0.34054687142693535,0.43497798987037195,0.4915707064419108,0.5195920162722264,0.5209515295432277,0.5261492361495587,0.5295043100196837,0.5313669417361815,0.5395253187054332,0.5770548457550454</t>
  </si>
  <si>
    <t>0.07443928718566895,0.15450835227966309,0.19871997833251953,0.3331930637359619,0.4178287982940674,0.5046710968017578,1.1387956142425537,1.3196742534637451,1.868802785873413,2.0063376426696777,2.348903179168701,2.4387736320495605,2.9837262630462646,3.1759109497070312,4.4470508098602295,5.204852342605591,5.522783279418945,5.9164628982543945,6.4069664478302,8.08370590209961,8.397507190704346,8.492148399353027,9.229397773742676,9.374287128448486,9.472830772399902,10.060855865478516,11.498147010803223,11.718716144561768,13.080826759338379,13.213433980941772,14.957436084747314,15.345016241073608,15.390445232391357,16.5925350189209,16.63736653327942,17.865029335021973,18.300536632537842,19.11369800567627,19.42150902748108,20.18154001235962,21.64387798309326,21.731848001480103,21.874855041503906,22.058152437210083,24.178162097930908,25.265214681625366,25.66477060317993,25.980778455734253,26.323165893554688,26.856921434402466,27.368773221969604,29.492146492004395,30.53470754623413,31.532751321792603,31.72088098526001,32.41055130958557,34.755579710006714,35.0821430683136,35.485182762145996,38.33650803565979,40.8551607131958,41.757357358932495,42.2426176071167,43.37407040596008,44.363972663879395,49.36719489097595,50.02670478820801,51.183249711990356,51.99696493148804,52.364784955978394,52.98017454147339,55.837597608566284,57.578978061676025,58.0897696018219,58.78400254249573,61.83828043937683,63.519970655441284,65.77402853965759,68.62730741500854,69.83922934532166,70.06813263893127,71.58530807495117,72.98829674720764,76.53816175460815,82.04852533340454,82.12334847450256,84.8306930065155,85.67883920669556,87.99655628204346,89.92289090156555,91.52820563316345,93.27397918701172,93.68006801605225,97.20382022857666,101.79996275901794,103.58461260795593,105.06261539459229,110.26348233222961,116.71947026252747,117.88295578956604,118.89138722419739,120.45479822158813,123.992755651474,132.97429728507996,139.74133014678955,140.27781200408936,148.47532105445862,153.7892096042633,155.43829226493835,161.45762705802917,193.52891612052917,221.36549878120422,267.40145540237427,270.5014271736145,317.1632180213928,320.2111976146698,327.2078802585602,330.3624322414398,330.7874388694763,335.84566593170166,346.771057844162,361.71226716041565,364.3718981742859,368.1384518146515,393.4561288356781,404.90634751319885,556.4132878780365,564.0003685951233,663.6273925304413,703.5620725154877,870.7029151916504,876.3951873779297,894.5193793773651,939.2189290523529</t>
  </si>
  <si>
    <t>1,2,3,6,8,10,24,28,40,43,49,51,59,63,89,106,113,122,130,156,163,165,181,184,186,199,230,235,265,268,308,314,315,342,343,371,381,399,406,423,456,458,461,465,511,535,544,551,556,568,579,626,649,671,675,690,742,749,758,814,858,877,887,912,933,1038,1052,1076,1093,1100,1113,1175,1211,1222,1237,1301,1337,1386,1447,1473,1478,1504,1529,1607,1724,1725,1782,1800,1848,1887,1920,1955,1964,2039,2137,2162,2190,2301,2435,2460,2482,2516,2591,2781,2908,2919,3084,3201,3237,3366,4034,4595,5521,5585,6560,6623,6769,6823,6832,6938,7165,7460,7515,7591,8121,8358,11585,11744,13829,14688,18184,18300,18680,19612</t>
  </si>
  <si>
    <t>1100011011001010011011101011100010001010110110111000011110100011111101100110011100000111011011101111001011001011111010101001001011011111001010110101011101011001010100111001000110001111010100110110011110011010010100000101110001101000000001001001011000100000011000000101100001111000</t>
  </si>
  <si>
    <t>0.7317012491184157,0.7317012491184157,0.7317012491184157,0.7317012491184157,0.7317012491184157,0.7317012491184157,0.7317012491184157,0.7317012491184157,0.7317012491184157</t>
  </si>
  <si>
    <t>593667502443344382895604990987538246054442047923750908415622019635766111655015064605,593667502443344382895604990987538246054442047923750908415622019635766111655015064605,593667502443344382895604990987538246054442047923750908415622019635766111655015064605,593667502443344382895604990987538246054442047923750908415622019635766111655015064605,593667502443344382895604990987538246054442047923750908415622019635766111655015064605,593667502443344382895604990987538246054442047923750908415622019635766111655015064605,593667502443344382895604990987538246054442047923750908415622019635766111655015064605,593667502443344382895604990987538246054442047923750908415622019635766111655015064605,593667502443344382895604990987538246054442047923750908415622019635766111655015064605</t>
  </si>
  <si>
    <t>-8.19852942906282,-7.462554003508612,-6.7341096988100215,-6.546689010290683,-5.921200467769506,-5.8979051609487865,-5.877746916978772,-5.561069303993274,-5.553530217706591,-5.410272149660628,-5.362289291591757,-5.292800219127908,-5.178775591065334,-5.144788954775478,-4.947486773400471,-4.924549025968033,-4.8691958715656725,-4.48681185649438,-4.454771125070395,-4.2815435349327045,-4.2751790675863335,-4.103754238250773,-4.09037358683283,-4.007728294577196,-3.927765832876221,-3.8622147801147393,-3.772114415583341,-3.5438986465865425,-3.3149729664941443,-3.141136839835646,-3.1048392875589226,-3.002390772683089,-2.9892318054953373,-2.5826122989192877,-2.4945304546351075,-2.4364178605119413,-2.3499376532793885,-2.314656000009155,-2.259947859401786,-2.0772862912066086,-1.9553104014605838,-1.9537407509773954,-1.9359517402704023,-1.9115482477007892,-1.8256335431973554,-1.8021308529534015,-1.7457182451379476,-1.6671571564257945,-1.651688795091003,-1.4935725479111484,-1.4767337197376658,-1.3746680590010152,-1.3586751490449267,-1.2500596918447782,-1.1805032234042097,-1.1532928050751312,-1.0764489789214464,-1.0640545842008362,-1.04083109066868,-1.0148752600050588,-0.8835825791968408,-0.8544566758611347,-0.7813726661367524,-0.7798854616812834,-0.7189820660309842,-0.7084362924839016,-0.686484827311551,-0.5233342581833851,-0.4815718359023945,-0.4684442479865525,-0.4648099914731029,-0.43877102944047497,-0.3644440657428244,-0.3245164520110879,-0.32345359425522796,-0.22581925610685896,-0.08296453396606385,-0.06684864041491664,-0.06569582286771256,0.05891158958918749,0.07018628324603521,0.1076968064612576,0.22619893724259926,0.23661687697303624,0.25953419119830345,0.35635026003000037,0.4383961367711855,0.47578023557699245,0.4757802355769931,0.4832215295748158,0.5156882116869418,0.5646061638179931,0.5646061638179933,0.5646061638179943,0.5922821510710682,0.6022192535856774,0.63039012882787,0.6317570529794149,0.6318997405821246,0.652447109574701,0.6876533500863764,0.7135706236776596,0.7317012491184157</t>
  </si>
  <si>
    <t>0.07476282119750977,0.2858543395996094,0.6261472702026367,0.9054646492004395,1.092496395111084,1.3505616188049316,1.7560169696807861,2.0659704208374023,2.321751594543457,2.715311050415039,3.8086838722229004,4.112605571746826,4.361214876174927,4.614731311798096,4.766391038894653,4.964524030685425,5.2243828773498535,5.818627119064331,6.5586652755737305,6.606881380081177,6.753223657608032,6.906029462814331,7.0076844692230225,7.835463285446167,7.929842472076416,8.172119379043579,9.018961429595947,11.397898435592651,13.561697244644165,13.835347175598145,15.350905895233154,15.972984552383423,16.87677526473999,16.982848644256592,17.77412438392639,19.082403421401978,19.845420837402344,21.739665985107422,22.031267166137695,23.65223503112793,25.428617000579834,26.00423812866211,26.243096828460693,26.470630884170532,28.355149030685425,29.44541335105896,31.435121059417725,32.06787848472595,34.5342743396759,35.94712686538696,37.74611210823059,39.78216361999512,39.987093448638916,40.297534704208374,46.06938648223877,52.73870348930359,54.961527585983276,59.35100221633911,60.12741494178772,60.789116621017456,60.83905005455017,64.07793188095093,66.2679009437561,70.5268144607544,75.19643378257751,77.92282557487488,80.24392318725586,83.7992775440216,86.38537693023682,91.52634787559509,92.407963514328,93.53236389160156,102.89970517158508,106.47403955459595,111.10410404205322,113.65656304359436,114.54381608963013,117.91174602508545,118.37855839729309,122.41874051094055,125.88400053977966,156.29221510887146,161.16274976730347,163.86940383911133,204.72486400604248,217.5603985786438,249.3027720451355,269.26281666755676,285.37294030189514,296.1252975463867,299.31950426101685,332.60563826560974,376.745005607605,395.47245383262634,400.85537934303284,443.7173345088959,519.7864706516266,726.0005965232849,744.7508864402771,866.8967220783234,907.7852582931519,935.5234322547913,945.9168462753296</t>
  </si>
  <si>
    <t>1,5,11,15,18,23,29,35,40,48,70,76,81,86,89,93,98,110,126,127,130,133,135,152,154,159,176,212,252,258,289,302,321,323,339,367,383,422,428,460,498,510,515,520,561,585,628,642,693,722,759,801,805,811,911,1053,1100,1190,1207,1221,1222,1292,1339,1427,1523,1573,1620,1694,1750,1859,1878,1902,2097,2174,2262,2314,2333,2404,2414,2500,2570,3196,3300,3356,4188,4461,5100,5523,5867,6097,6162,6868,7793,8194,8293,9198,10802,15023,15416,17913,18752,19326,19529</t>
  </si>
  <si>
    <t>0100111000111011011001001001110111100101011101111111111101111100111011000010011000101100111010111110101010011011010010000100110110000001000000110111000001110111110111101111001101010101010001100101000100011000011111000001010100110010000000100011110111000000011000011010010000011101</t>
  </si>
  <si>
    <t>0.408429055491047,0.408429055491047,0.408429055491047,0.408429055491047,0.408429055491047,0.408429055491047,0.408429055491047,0.408429055491047,0.408429055491047</t>
  </si>
  <si>
    <t>177826191310413713359394714857933905365203889696186773770757841838738201527562887580,177826191310413713359394714857933905365203889696186773770757841838738201527562887580,177826191310413713359394714857933905365203889696186773770757841838738201527562887580,177826191310413713359394714857933905365203889696186773770757841838738201527562887580,177826191310413713359394714857933905365203889696186773770757841838738201527562887580,177826191310413713359394714857933905365203889696186773770757841838738201527562887580,177826191310413713359394714857933905365203889696186773770757841838738201527562887580,177826191310413713359394714857933905365203889696186773770757841838738201527562887580,177826191310413713359394714857933905365203889696186773770757841838738201527562887580</t>
  </si>
  <si>
    <t>-8.181828984143042,-7.625536866383086,-7.258746293079799,-7.249218440185467,-6.65390700720031,-6.614083803048297,-6.5723069239723415,-6.545023387387948,-6.488348049686757,-6.427433822363751,-6.404964622694537,-6.151765899477185,-5.998605922419645,-5.923759650886398,-5.922579288988397,-5.802979300203125,-5.643982680045214,-5.487733387284819,-5.011204807891213,-4.961274780697859,-4.859788564683211,-4.80986912515742,-4.724055782095305,-4.647043880811012,-4.6358311827132885,-4.633260234021567,-4.461717865985042,-4.429896575474677,-4.0802009600824825,-3.753291201085013,-3.7527521232755428,-3.6790146786799207,-3.6542268695786575,-3.646007732710889,-3.5623417442345833,-3.3527633210411047,-3.299406125203344,-3.2914909644452157,-3.2323134394313415,-3.2100588012011406,-3.0376598446075747,-3.0318659049542505,-3.01660538376259,-3.004965335703636,-2.9184593108709107,-2.8665782850267476,-2.763872230154792,-2.6111628556230064,-2.603147980699742,-2.573963439157244,-2.528488665224916,-2.4537767580547802,-2.4181596183123704,-2.3851964283629647,-2.128665288436734,-2.063915215216225,-2.0514490647532417,-2.0244726792537673,-2.01691377982051,-1.8130621729763698,-1.7575046841068498,-1.7211451051637852,-1.6234612725902207,-1.5912532020997752,-1.5122427875276956,-1.4530052512354632,-1.4336843094241916,-1.307759829377866,-1.158221279361726,-1.129246771383895,-1.1236856856891622,-1.0817646648148462,-1.077026935910313,-1.0544129171938101,-1.0458674611722283,-1.028441829528666,-0.9744671783908481,-0.9323962289487872,-0.9200071039056155,-0.905494985529887,-0.8842259346719489,-0.87108223826906,-0.857257393850568,-0.7038230817165642,-0.6001859613303574,-0.5718500003700626,-0.5699808190847373,-0.5143786017089753,-0.49406958124819667,-0.4897563142815599,-0.46488116639922317,-0.43327455986919605,-0.4021382186457331,-0.352963402871968,-0.3441483906881096,-0.22886814059362004,-0.18665559184994943,-0.15650555396953314,-0.15409369563263056,-0.07769339404657015,-0.03793345892932118,0.0018017731837454282,0.07903767725349406,0.08632315022599688,0.08847175456022635,0.09036896249030352,0.10218929310607851,0.13625774717942862,0.25302504896658407,0.2932491640682078,0.29327628728810884,0.36771597911248166,0.38528952338653666,0.40842905549104624,0.40842905549104636,0.408429055491047</t>
  </si>
  <si>
    <t>0.07696318626403809,0.5807650089263916,0.7034740447998047,0.9946603775024414,1.308241605758667,1.455855131149292,1.668860673904419,1.7166810035705566,2.156163215637207,2.203090190887451,2.521015167236328,2.7612037658691406,2.8559494018554688,2.953347682952881,3.0458664894104004,3.8504087924957275,3.898543357849121,4.475415945053101,4.527795076370239,6.166174411773682,6.784708499908447,6.942211866378784,6.9988508224487305,8.416136980056763,8.59349012374878,8.911766529083252,9.262957334518433,9.963471412658691,10.409254789352417,10.981018781661987,11.96826982498169,12.422950029373169,12.557201862335205,13.887067079544067,14.848387002944946,16.43399739265442,17.730621337890625,18.91986060142517,19.130547046661377,20.021684885025024,20.074308156967163,21.00320315361023,21.40536594390869,22.158198595046997,22.306625366210938,22.451220989227295,22.74069118499756,23.223544120788574,24.6649329662323,24.717273950576782,25.80614924430847,26.666972160339355,28.464993476867676,29.594934463500977,30.158676862716675,30.91794466972351,31.610191583633423,31.98327612876892,32.16227102279663,33.03372359275818,34.10043668746948,35.457627296447754,41.0678288936615,44.12297439575195,45.59598350524902,46.97292947769165,48.65329360961914,49.39545226097107,51.53065299987793,53.54522085189819,53.87867593765259,54.21086406707764,55.63741087913513,56.18892240524292,57.42949843406677,57.705305337905884,58.11285209655762,60.778751850128174,65.92162299156189,72.56036353111267,74.4196310043335,77.29782223701477,77.7215895652771,80.01471972465515,92.1367781162262,97.7599368095398,99.15024137496948,101.07101130485535,120.71051335334778,127.12267851829529,133.0003445148468,134.79269671440125,137.19987154006958,138.73569250106812,147.05415654182434,149.25066328048706,171.0469377040863,182.4323172569275,186.46458530426025,198.21820449829102,212.06355142593384,227.68399286270142,228.38423871994019,291.2803394794464,296.178658246994,299.9569764137268,300.1361155509949,310.91925168037415,377.25768876075745,391.7680604457855,446.14620566368103,541.1769959926605,592.9448473453522,617.3136518001556,740.0733156204224,836.0054450035095</t>
  </si>
  <si>
    <t>1,12,15,21,27,29,33,34,41,42,49,54,56,58,60,77,78,90,91,125,138,141,142,170,174,181,189,204,214,226,248,258,261,290,304,329,355,379,382,399,400,418,426,441,444,447,453,463,493,494,517,535,572,596,607,622,637,645,649,668,691,721,838,903,935,957,996,1012,1058,1098,1105,1112,1142,1154,1181,1187,1196,1253,1358,1497,1534,1596,1605,1638,1878,1993,2023,2063,2450,2586,2707,2746,2798,2831,3002,3050,3509,3745,3825,4066,4347,4671,4683,5991,6093,6174,6178,6405,7790,8096,9236,11200,12261,12776,15328,17279</t>
  </si>
  <si>
    <t>0001011101101110111110001111011000101111110100100110011001010000100110110101001011100011101111001111011010000011101110001000011111101100101001011001011100010011011110101110110000000010101100000000100101111010101100100110110011001101100010101111010101000001000000010110000110011100</t>
  </si>
  <si>
    <t>0.41362082598599637,0.41362082598599637,0.41362082598599637,0.41362082598599637,0.41362082598599637,0.41362082598599637,0.41362082598599637,0.41362082598599637,0.41362082598599637</t>
  </si>
  <si>
    <t>1200268604952011065982452190360279303407083559587595920933416574735130188095793688624,1200268604952011065982452190360279303407083559587595920933416574735130188095793688624,1200268604952011065982452190360279303407083559587595920933416574735130188095793688624,1200268604952011065982452190360279303407083559587595920933416574735130188095793688624,1200268604952011065982452190360279303407083559587595920933416574735130188095793688624,1200268604952011065982452190360279303407083559587595920933416574735130188095793688624,1200268604952011065982452190360279303407083559587595920933416574735130188095793688624,1200268604952011065982452190360279303407083559587595920933416574735130188095793688624,1200268604952011065982452190360279303407083559587595920933416574735130188095793688624</t>
  </si>
  <si>
    <t>-8.015582508992503,-7.665382606623935,-7.079243491657347,-6.636507963812,-6.335875260530604,-6.311926806965981,-6.287384889778276,-6.0366483172492575,-5.731118531532719,-5.722524021847746,-5.7038435763578885,-5.689909530624494,-5.642126185953281,-5.640364297535906,-5.587528248118852,-5.577510105220552,-5.404075344991752,-5.380814951718653,-5.279701744418654,-5.241256625813075,-5.170328116035574,-4.946484395952929,-4.783870093142517,-4.762145662866692,-4.742501389164559,-4.673299631461976,-4.641859726114286,-4.620327151755387,-4.587003891834244,-4.514209797838686,-4.4398018100061245,-4.293121685113003,-4.128646780728022,-3.9457103971365775,-3.943833433192897,-3.8775561129945473,-3.8672427724753864,-3.7187488666957753,-3.6010687201305536,-3.4422337944898933,-3.4279874226790117,-3.4234057019126065,-3.395712870315838,-3.3737037057765007,-3.3434574370675727,-3.336963463741129,-3.275512057573467,-3.217601092870028,-3.199834474302364,-3.1198692192041815,-3.064431216719681,-3.021805103736669,-2.9922931366222603,-2.828313037146245,-2.809595218378085,-2.746594236082965,-2.6874922758019144,-2.6354896212259766,-2.465989267288089,-2.362490477415799,-2.232667058960472,-2.1958893894976934,-2.0180857717124994,-1.9739748551743086,-1.9238153591095533,-1.883728288094777,-1.8292764530511383,-1.7638914819542224,-1.7448795120305187,-1.7058000091584173,-1.550428692960424,-1.5189025486255199,-1.4650640882705939,-1.3668736254127043,-1.2853306884513047,-1.2816660344536477,-1.2778676340240869,-1.2764408331185333,-1.186339796668334,-1.145866782895207,-1.0882898006040898,-1.0596923537328373,-1.0187077855371158,-0.9991721180955437,-0.8066217739709816,-0.8066217739709804,-0.7626235326669266,-0.753548939837366,-0.6785960688824357,-0.6769370322867612,-0.6536376453375048,-0.6145516866549647,-0.608841688648894,-0.6030889497488912,-0.5734795833729147,-0.5578836171693206,-0.5387451919845561,-0.4655000962561421,-0.4535480377402743,-0.45198944357752785,-0.45198944357752774,-0.4495267435648648,-0.33644022345665414,-0.28163713197797424,-0.2407410791957109,-0.13717332039087077,-0.13075316744809484,-0.12331717110809397,-0.11971404112596268,-0.11921262408291787,-0.07850225194108251,-0.04542769871104141,0.066501691745402,0.08100389687422198,0.1829406577438397,0.2043534318661024,0.21071756601896446,0.21588450798475584,0.21597831581311175,0.21619039664519493,0.225651549929988,0.22565154992998845,0.2787436370102785,0.30906146008882995,0.3182495370574429,0.3206304004129257,0.321520751153912,0.3258280200798062,0.3943430246298353,0.41362082598599637</t>
  </si>
  <si>
    <t>0.07585024833679199,0.3885068893432617,0.4704771041870117,1.2888238430023193,1.333094596862793,1.5625667572021484,1.756803035736084,2.035083293914795,2.637071371078491,3.3760201930999756,4.195025682449341,4.289678335189819,4.429008722305298,4.855034112930298,4.992055654525757,5.134623765945435,5.229309320449829,5.276360988616943,5.4710917472839355,5.614601135253906,5.705960035324097,5.749634027481079,6.432395696640015,7.160171985626221,7.621523380279541,7.716341495513916,8.219344854354858,8.517616510391235,8.768815279006958,9.517523288726807,9.571093082427979,10.321327924728394,10.707417726516724,11.996204137802124,12.182826042175293,12.85932207107544,13.139737606048584,14.490655422210693,16.87683129310608,18.629953861236572,19.240516662597656,19.715580224990845,19.763940811157227,20.26481533050537,21.099064588546753,21.37933325767517,21.56308627128601,23.42565107345581,24.02672004699707,25.025561094284058,25.53010845184326,25.867046356201172,26.214085578918457,26.743377685546875,27.960522890090942,28.94377899169922,30.54183840751648,31.199454307556152,34.33409237861633,35.91767382621765,38.223159074783325,38.81435298919678,38.955533266067505,40.92772912979126,41.39848470687866,42.163312911987305,42.213292598724365,44.67863368988037,48.04932379722595,50.480196714401245,56.68737077713013,57.464367628097534,58.28219532966614,63.423848390579224,65.27187967300415,66.56643438339233,67.48961973190308,72.62218356132507,73.38772869110107,75.09655809402466,81.06064224243164,83.53437399864197,84.46400260925293,84.9384126663208,85.1751036643982,95.47074842453003,98.3719322681427,99.81780624389648,107.70283651351929,112.6405599117279,130.65348863601685,139.46769833564758,141.70663189888,147.77592301368713,177.17924761772156,198.39573884010315,205.80334162712097,214.42645835876465,217.46565127372742,223.29485368728638,226.06523394584656,248.02678990364075,249.3625111579895,253.2038059234619,267.2000181674957,273.97817063331604,277.3119022846222,284.0846824645996,290.0008020401001,295.4223029613495,295.900306224823,299.7095341682434,301.8455436229706,307.59591150283813,308.36128854751587,341.26078510284424,369.7452435493469,410.730507850647,438.0696008205414,543.7641217708588,583.7676916122437,600.8596866130829,625.2216486930847,642.8285944461823,669.0872714519501,743.922073841095,784.1576838493347,817.8771324157715,871.6759340763092,921.5586659908295</t>
  </si>
  <si>
    <t>1,7,9,27,28,33,37,43,56,72,89,91,94,103,106,109,111,112,116,119,121,122,134,150,160,162,171,176,180,195,196,212,220,247,251,265,271,291,339,374,387,397,398,409,427,433,437,478,491,512,523,530,537,548,574,592,626,640,708,742,791,804,807,846,856,871,872,925,995,1047,1182,1198,1215,1321,1360,1388,1408,1513,1529,1566,1680,1730,1750,1760,1765,1984,2047,2078,2244,2337,2712,2892,2941,3053,3677,4133,4292,4474,4537,4658,4717,5163,5189,5272,5571,5696,5766,5907,6035,6148,6158,6238,6285,6395,6411,7094,7688,8553,9127,11350,12210,12566,13073,13450,13999,15567,16400,17121,18234,19238</t>
  </si>
  <si>
    <t>1001111000101011000110011111101111010111010001110011011000010101101100110011010101100110110110110100001011000110110010111001110011101110001110010001111001101110101100001010001010111001010011110000001101010100101010111100100011100010100101100011110000001110101000000111000000110000</t>
  </si>
  <si>
    <t>0.41373410580554093,0.41373410580554093,0.41373410580554093,0.41373410580554093,0.41373410580554093,0.41373410580554093,0.41373410580554093,0.41373410580554093,0.41373410580554093</t>
  </si>
  <si>
    <t>1118343131220545313190127791524087012206266868131996961771837138894997970669038255137,1118343131220545313190127791524087012206266868131996961771837138894997970669038255137,1118343131220545313190127791524087012206266868131996961771837138894997970669038255137,1118343131220545313190127791524087012206266868131996961771837138894997970669038255137,1118343131220545313190127791524087012206266868131996961771837138894997970669038255137,1118343131220545313190127791524087012206266868131996961771837138894997970669038255137,1118343131220545313190127791524087012206266868131996961771837138894997970669038255137,1118343131220545313190127791524087012206266868131996961771837138894997970669038255137,1118343131220545313190127791524087012206266868131996961771837138894997970669038255137</t>
  </si>
  <si>
    <t>-8.954973841951062,-8.080171726523321,-7.394125588878446,-7.388275447270582,-6.549734702094321,-6.5296832369700875,-6.350102173556548,-5.861426605612389,-5.816940348143534,-5.7722105610728764,-5.704243787318585,-5.525288902214543,-5.238389057560623,-5.164922146397054,-5.1132343219193,-5.089096483017995,-5.074147502099041,-5.059453957902858,-4.986094801626846,-4.9548015819328,-4.89313905934599,-4.64719514248751,-4.528342494924058,-4.440926869490186,-4.364435534589479,-4.128091958806447,-4.107419367082815,-4.075095922470312,-3.981864432240762,-3.7033278172853326,-3.683108470236321,-3.5689775095490517,-3.381606486557539,-3.3585115325365402,-3.310700567450114,-3.295312284671341,-3.285437176055703,-3.179449355432131,-3.131935332319645,-3.0882054853362586,-3.0687968230797456,-2.9237032431647676,-2.919990195121116,-2.8380063398245556,-2.734720324511748,-2.6901515147706525,-2.6813624080214553,-2.6086804798344905,-2.5219867198658186,-2.501610279546336,-2.490009925330316,-2.3884089343837327,-2.329807793978438,-2.208605031133722,-2.1795196507942696,-2.0246629450959484,-1.9503622908302514,-1.911362293567883,-1.9089714513838532,-1.8830929704162847,-1.815934333469153,-1.7792825359579112,-1.7568972106261864,-1.7383422883296877,-1.666986069499481,-1.6430459439117968,-1.597528185001301,-1.5416716518180267,-1.5020455757220237,-1.462764487208217,-1.448649391666233,-1.381137220845817,-1.2834633380885772,-1.2691486973213773,-1.2522501880515127,-1.2476054798379579,-1.198269190934322,-1.1809294348721162,-1.1683016785494194,-1.1306548797420677,-1.1197439435621888,-1.0009679122472275,-0.9639960754632984,-0.9440927992641258,-0.8623731525465521,-0.8492046902436534,-0.7613423199498398,-0.6470815348862592,-0.64072898731602,-0.5973658740503828,-0.5897573595647813,-0.5897573595647811,-0.5829797803172065,-0.548399849569909,-0.4880547642487975,-0.43796122401338017,-0.43796122401337967,-0.4237526198996087,-0.4148241912239121,-0.3942756407328639,-0.3942756407328629,-0.3796548872471512,-0.3442183336221041,-0.34421833362210374,-0.2471237223371618,-0.24497755346842978,-0.24497755346842912,-0.2436121427734064,-0.2090837735682427,-0.18079785819779612,-0.12180008887820643,-0.06680434746781408,0.023290287491485408,0.023290287491485855,0.14884015481404295,0.16358737697910292,0.16358737697910325,0.17258893474403258,0.18522039028848702,0.24130034756279756,0.24789166290712167,0.247891662907122,0.25011001797593924,0.28142096723127075,0.3935519656422911,0.39355196564229133,0.41252537491802094,0.41252537491802105,0.41373410580553993,0.41373410580554026,0.41373410580554093</t>
  </si>
  <si>
    <t>0.07359910011291504,0.2989499568939209,0.3427884578704834,1.2868351936340332,1.5555994510650635,2.284444808959961,2.3798282146453857,3.146679639816284,4.191860914230347,4.345897674560547,4.48357081413269,4.6224894523620605,5.035367965698242,6.888645648956299,7.077817678451538,7.17408013343811,8.104620933532715,8.149895191192627,8.537964105606079,9.708673000335693,9.939902544021606,10.209654331207275,10.870036363601685,11.967568635940552,12.719053983688354,12.923060417175293,14.571264505386353,14.664568424224854,15.167876243591309,15.855448961257935,17.338457107543945,17.78933835029602,18.205659866333008,19.36460590362549,19.91764736175537,20.80652952194214,20.956892728805542,21.148662328720093,21.838719129562378,22.23984169960022,23.258992671966553,23.725883722305298,24.10836696624756,24.67875385284424,25.481974363327026,25.58594012260437,27.550655841827393,27.736960887908936,28.021406173706055,29.29029631614685,29.38637375831604,30.108962535858154,30.93210005760193,31.55762767791748,33.072749376297,34.28973984718323,34.933510303497314,36.65310072898865,38.14421105384827,38.420151710510254,42.62118196487427,44.99097275733948,45.67072558403015,46.940863370895386,49.086949586868286,50.822293758392334,50.96190118789673,53.305418729782104,58.43831467628479,58.573137521743774,59.99518942832947,61.09461545944214,62.12352657318115,67.54352855682373,69.10132551193237,75.07556462287903,80.2060079574585,82.17742943763733,83.29637670516968,83.50597524642944,85.05032730102539,88.14293265342712,88.72198009490967,88.82055354118347,90.21690559387207,93.47473192214966,102.27573347091675,107.81089115142822,112.53452777862549,124.43153715133667,125.74710750579834,126.3151023387909,131.45087480545044,134.76972365379333,139.02534198760986,148.89051914215088,155.26860094070435,159.70002484321594,162.2533619403839,167.20325374603271,181.06518054008484,198.31853866577148,218.30747056007385,250.73479580879211,277.2138614654541,298.5387260913849,306.8882508277893,316.82782077789307,328.0982584953308,331.2952013015747,349.1602101325989,358.6535029411316,361.8699827194214,404.7890386581421,425.48615288734436,444.9380452632904,507.29363679885864,523.3910369873047,529.6426963806152,530.252355337143,562.4846849441528,575.9238829612732,576.5265064239502,624.629885673523,678.3774530887604,691.1150252819061,730.6843822002411,770.947395324707,813.2242805957794,840.6949551105499,916.805253982544</t>
  </si>
  <si>
    <t>1,5,6,25,31,47,49,66,85,88,91,94,103,143,147,149,169,170,178,203,208,214,227,242,253,257,293,295,306,321,353,363,372,397,409,427,430,434,448,456,474,483,491,503,520,522,563,567,573,600,602,617,634,647,679,703,717,754,786,792,883,915,929,956,1002,1039,1042,1092,1200,1203,1234,1257,1279,1390,1422,1549,1638,1678,1700,1704,1734,1796,1806,1808,1837,1904,2088,2202,2287,2535,2562,2574,2685,2754,2848,3041,3169,3260,3313,3414,3682,4039,4450,5119,5651,6093,6254,6466,6704,6770,7119,7318,7386,8268,8698,9095,10379,10713,10828,10841,11502,11786,11799,12778,13872,14133,14950,15773,16651,17210,18809</t>
  </si>
  <si>
    <t>1001001101011111010101111100100010011101011101110010111010101011100101011111010101010100000000110000000111010010100101101010110000001110011101001100110111101100110101011001100001111100110011111010101101011111000001011101000000010000000101111110011000100110110000001011110000100001</t>
  </si>
  <si>
    <t>0.8431129877003707,0.8431129877003707,0.8431129877003707,0.8431129877003707,0.8431129877003707,0.8431129877003707,0.8431129877003707,0.8431129877003707,0.8431129877003707</t>
  </si>
  <si>
    <t>936986759147258085451968293802410948900814612204467151588696699076892322341174200843,936986759147258085451968293802410948900814612204467151588696699076892322341174200843,936986759147258085451968293802410948900814612204467151588696699076892322341174200843,936986759147258085451968293802410948900814612204467151588696699076892322341174200843,936986759147258085451968293802410948900814612204467151588696699076892322341174200843,936986759147258085451968293802410948900814612204467151588696699076892322341174200843,936986759147258085451968293802410948900814612204467151588696699076892322341174200843,936986759147258085451968293802410948900814612204467151588696699076892322341174200843,936986759147258085451968293802410948900814612204467151588696699076892322341174200843</t>
  </si>
  <si>
    <t>-9.852333808239917,-9.6708861061997,-8.989887520523357,-8.669659035690456,-8.224552679353923,-7.928207557169334,-7.8865201576553545,-7.812533813375624,-7.465980780600614,-7.4170798598015555,-7.3578827505720446,-7.316857941156091,-6.57791127626777,-6.434323851019899,-6.297997383938206,-6.166381395813369,-6.055376857607559,-6.0144787459310995,-5.962839250307991,-5.923000811171276,-5.870188729684808,-5.71275568571956,-5.664368354957678,-5.624967837173744,-5.284045126273194,-5.275169881225045,-5.068232047931157,-4.9912945058560485,-4.905462975591233,-4.8483194100629,-4.822053396262584,-4.686776533569536,-4.484044989152945,-4.445711175289332,-4.346889568472113,-4.267280085004751,-4.133702196220853,-4.012668758983756,-3.8924495376146764,-3.8612885143289257,-3.6930868848001035,-3.561916210205852,-3.507816049402181,-3.4047932337218825,-3.327209355567745,-3.2821747096889613,-3.1867453674046367,-3.158387451919844,-3.1337553056861878,-3.0521349832647227,-3.0416144755946153,-3.0399129656262933,-2.907201989429237,-2.8640581328243453,-2.8432566574337033,-2.8353541822671815,-2.711225496647037,-2.690972981918309,-2.6567960325129736,-2.596282143383995,-2.5917090392218576,-2.428557418148123,-2.399318349032085,-1.9706936196569869,-1.9557422400525655,-1.903813379787454,-1.8908508855448918,-1.8572460324428408,-1.7689760965860408,-1.723261116948274,-1.6588861477188004,-1.627043527500372,-1.6210842277663868,-1.5819996900602318,-1.5540034138755765,-1.4374711604965766,-1.344605851147925,-1.3265067244760729,-1.2022784103635866,-1.1542537988143353,-1.0894145970386415,-1.084854697098581,-0.9644563641585835,-0.9480802576999539,-0.8778241276459343,-0.7876822875077599,-0.7226463581896787,-0.6757695509895061,-0.6685440122381957,-0.5805056968671486,-0.4571980142397536,-0.4424498624547105,-0.40915995374428454,-0.33886938284501683,-0.3091590218609149,-0.28494159283830844,-0.28436038907897887,-0.2791567904063869,-0.26488556142166153,-0.19973452017778073,-0.19017053380989926,-0.15197468919912438,-0.13144837528395611,-0.10960667545377463,-0.05886279533555913,-0.04350359595386048,0.004463879154925007,0.04489228531925739,0.10514492130530098,0.11212383544798749,0.20363452003011265,0.21078755349048023,0.23859653844946022,0.24551848783589184,0.3128293934961577,0.3237311029617368,0.33505826947665107,0.33505826947665274,0.3964005478351552,0.4122900840252773,0.4166362787831924,0.43469047581722314,0.45933470636449725,0.4608311546979438,0.505126824982176,0.528310405437882,0.5791179768575468,0.5867345546607136,0.5962850880803113,0.6493065155204221,0.6985414740181713,0.6992250431644861,0.7638058027300821,0.783137928355152,0.8054089279220739,0.8260440340576305,0.8431129877003707</t>
  </si>
  <si>
    <t>0.09298491477966309,0.1339421272277832,0.17840957641601562,0.39757561683654785,0.5284287929534912,0.6556673049926758,0.695439338684082,0.9296860694885254,1.0244102478027344,1.3055200576782227,2.542914390563965,2.6339659690856934,2.977362632751465,4.368309736251831,4.693615436553955,4.926005601882935,5.062115669250488,5.866117477416992,6.147755861282349,7.1157355308532715,7.216375350952148,7.2651872634887695,7.654051780700684,8.116415023803711,8.160979509353638,8.585073947906494,9.245007276535034,9.340973615646362,9.732926845550537,10.811265707015991,11.05275845527649,11.215014696121216,11.999364614486694,12.328047275543213,12.780106782913208,13.282652378082275,13.877147674560547,14.101704120635986,14.683589458465576,15.27185583114624,15.457203388214111,16.766443729400635,16.843256950378418,16.97225022315979,18.127819776535034,19.22146773338318,19.785372972488403,20.6025447845459,20.65472173690796,21.34256148338318,22.23049259185791,22.366255044937134,22.411282777786255,23.97713804244995,24.067310571670532,24.706872940063477,24.93203592300415,26.38927721977234,27.071372270584106,27.434107780456543,27.88709783554077,29.406007766723633,30.844505786895752,30.940351724624634,33.22979974746704,33.451303243637085,34.57804536819458,34.75714945793152,35.45603322982788,36.810670614242554,38.321208000183105,40.594512939453125,41.29359841346741,42.26411509513855,42.493290185928345,45.31961369514465,49.0765438079834,51.32767343521118,52.329575300216675,53.90371489524841,56.6855354309082,61.05861210823059,61.34142780303955,62.34719800949097,62.71772813796997,64.31883597373962,68.59480714797974,72.13906598091125,77.9418613910675,80.13211107254028,83.29620790481567,85.33640456199646,86.89334630966187,95.84495830535889,105.23832988739014,108.17746615409851,120.12473583221436,121.79326725006104,133.46882605552673,137.2353479862213,139.7095022201538,144.71347308158875,145.56265544891357,162.1822488307953,170.04860067367554,171.6258270740509,178.83552980422974,191.58235692977905,227.45183157920837,234.60264468193054,241.222496509552,244.1885643005371,244.73102617263794,252.89332389831543,256.08338952064514,259.1544280052185,271.95609736442566,283.2763433456421,326.47857308387756,334.6938669681549,341.22722935676575,349.65639638900757,352.44731163978577,357.1531331539154,413.557621717453,423.0792682170868,428.32644271850586,491.97060203552246,509.61325311660767,517.5039739608765,525.4310691356659,574.0145032405853,664.1194314956665,762.8098604679108,768.4452693462372,799.3475682735443,886.5842237472534</t>
  </si>
  <si>
    <t>1,1,2,7,10,13,14,19,21,27,54,56,63,93,100,105,108,125,131,152,154,155,163,173,174,183,197,199,206,226,231,234,251,258,268,279,292,297,310,323,327,356,357,358,375,393,405,423,424,439,456,459,460,494,496,510,515,546,561,569,579,612,643,645,693,697,722,726,741,770,802,850,865,886,891,949,1029,1072,1094,1128,1186,1281,1287,1309,1317,1352,1442,1517,1639,1686,1734,1775,1806,1985,2184,2247,2492,2525,2770,2850,2903,3007,3022,3341,3508,3542,3688,3957,4717,4869,5012,5067,5078,5239,5306,5374,5649,5871,6781,6957,7078,7261,7320,7423,8592,8790,8902,10262,10639,10808,10981,12012,13933,15980,16103,16752,18582</t>
  </si>
  <si>
    <t>0111101101111001010001111001010111111100101101110111111111010011011010000100001001100100111111011110000011010011001101101111100001000000101010111101101011010111110101111011001011010100010000100001000010000001110010010001000101110010000000000010100111110011011001010100101000001011</t>
  </si>
  <si>
    <t>0.4736268633668749,0.4736268633668749,0.4736268633668749,0.4736268633668749,0.4736268633668749,0.4736268633668749,0.4736268633668749,0.4736268633668749,0.4736268633668749</t>
  </si>
  <si>
    <t>139858278744022892367309400862709664051099162765833909493720071734520137217241867793,139858278744022892367309400862709664051099162765833909493720071734520137217241867793,139858278744022892367309400862709664051099162765833909493720071734520137217241867793,139858278744022892367309400862709664051099162765833909493720071734520137217241867793,139858278744022892367309400862709664051099162765833909493720071734520137217241867793,139858278744022892367309400862709664051099162765833909493720071734520137217241867793,139858278744022892367309400862709664051099162765833909493720071734520137217241867793,139858278744022892367309400862709664051099162765833909493720071734520137217241867793,139858278744022892367309400862709664051099162765833909493720071734520137217241867793</t>
  </si>
  <si>
    <t>-8.413400221589686,-7.616772820368071,-7.5623600498451315,-7.449454062048529,-7.267836151934817,-7.157393733501821,-6.154063949029907,-5.9397929870260295,-5.899236673121475,-5.889867181340894,-5.738884093104872,-5.672501956849744,-5.639505505178748,-5.628815906905337,-5.496741010809669,-5.383274168068725,-5.288882606123138,-5.288375486483629,-5.140454632449457,-5.063337361981723,-4.990714572979694,-4.847945131537022,-4.750419082568614,-4.632314920295463,-4.631584314253505,-4.57351064866091,-4.563408891095972,-4.533531887789854,-4.455635381002826,-4.303180254539183,-4.26891475572772,-4.261799164786608,-4.083628391828748,-3.9430394113858958,-3.8318321904563724,-3.7972104127643096,-3.578303002741198,-3.527679144657834,-3.4256851674422064,-3.3646615454505295,-3.353308335103042,-3.352950670063532,-3.312322678619347,-3.2943855368230843,-3.2610982684391665,-3.2373833222994466,-3.1278187894865073,-3.0644647769585553,-3.0518015187336274,-3.013547303511686,-2.9775109600950107,-2.963897051193193,-2.881699275400554,-2.6522787178550824,-2.487104582615316,-2.318104999513697,-2.2740673635533732,-2.2099570283785086,-2.1517341693930243,-2.0521457179878317,-1.941961242181107,-1.9051977398642104,-1.899699723110293,-1.6957605826282756,-1.6606130345971333,-1.6597678957071116,-1.5957179881496324,-1.5881568681399827,-1.5686833175191135,-1.568683317519113,-1.5275207640974584,-1.5220510577040738,-1.5102042996247644,-1.3434585594665536,-1.1817717833971624,-1.1323175384677926,-1.1275313243472214,-1.0976823626673495,-0.9845194020175334,-0.9775528675013847,-0.948155620088322,-0.9335023252291776,-0.904069880072927,-0.9015427826636312,-0.9015427826636307,-0.8795546832223956,-0.8171094467324205,-0.7371134165368478,-0.7193251112005191,-0.6916581286452099,-0.679940025261013,-0.66560775900335,-0.6319851604520125,-0.5566615783125943,-0.4239634495672407,-0.3986957620729783,-0.39400422966862225,-0.36426358064662545,-0.3634692486292548,-0.3619028231453032,-0.3366099122052602,-0.31103892238656977,-0.30410143514580545,-0.2734223619989424,-0.20440239790891962,-0.2041414288893545,-0.1788762616819559,-0.17705525704908603,-0.1743916593105614,-0.08057795153483396,-0.03105068768124096,0.04969814950600744,0.06215920469596811,0.1531457857398813,0.15329676973875683,0.17376943519429983,0.27127824031702696,0.3038197927002798,0.31272465912404357,0.31272465912404446,0.3384046587803743,0.3759968388218851,0.4058913848262696,0.4076550692327012,0.4736268633668749</t>
  </si>
  <si>
    <t>0.07542538642883301,0.27852821350097656,0.3700587749481201,0.8700671195983887,1.493614673614502,2.544412136077881,2.7343008518218994,3.109923839569092,3.978989601135254,4.573517799377441,4.719305992126465,6.147657871246338,6.342697381973267,6.91911244392395,7.012438774108887,7.978973388671875,8.220232248306274,8.855093955993652,9.134999752044678,9.245819568634033,10.135414123535156,10.409181594848633,10.85432744026184,11.176349639892578,11.45055365562439,11.629684686660767,11.851972579956055,11.900489330291748,12.04281210899353,12.13974642753601,12.276447296142578,12.452900171279907,12.541702270507812,12.969045400619507,13.710431337356567,13.895185232162476,14.216683149337769,15.05309247970581,15.41249680519104,16.313921689987183,16.76452374458313,17.27250599861145,17.36493182182312,17.412064790725708,18.10454225540161,18.454537868499756,19.194305419921875,19.954842567443848,20.27680993080139,20.373192310333252,22.26470160484314,22.45531702041626,23.61943292617798,24.531609773635864,25.447861909866333,26.428542137145996,27.680171728134155,30.27035641670227,31.039636611938477,31.689249753952026,32.70367407798767,34.63490843772888,35.376672983169556,37.161545276641846,39.82587027549744,42.30039668083191,43.60724663734436,45.14755845069885,49.47585344314575,51.98689246177673,54.1556830406189,55.6935658454895,56.885605812072754,58.41221880912781,61.43594312667847,62.989781618118286,69.21877121925354,72.39872097969055,73.33578896522522,77.2117350101471,95.39463710784912,98.69086241722107,114.78310823440552,115.96494650840759,121.15388345718384,125.1784315109253,130.92147254943848,136.11792278289795,145.82709765434265,150.92467141151428,151.02569603919983,152.19661450386047,152.73363637924194,154.3409390449524,156.9804184436798,175.71064615249634,178.63644647598267,195.87495708465576,201.17256999015808,209.13832330703735,213.0525438785553,215.4449179172516,227.10814476013184,241.86458778381348,290.27497911453247,293.8864028453827,302.0907926559448,325.81730818748474,328.3901081085205,348.14285159111023,390.3612575531006,462.254013299942,469.0810556411743,497.1118142604828,522.0324308872223,554.9789354801178,595.1607768535614,680.5051512718201,688.8670961856842,714.4029788970947,742.2821967601776,794.0969171524048,872.3365483283997,903.102607011795,926.516491651535</t>
  </si>
  <si>
    <t>1,5,7,17,29,52,56,64,80,92,95,124,128,140,142,161,166,179,185,187,206,212,221,228,234,238,243,244,247,249,252,256,258,267,283,287,294,310,318,338,348,359,361,362,377,385,401,417,424,426,452,454,478,497,516,534,560,614,630,644,666,708,724,760,817,871,899,932,1021,1072,1111,1145,1171,1203,1263,1295,1423,1488,1508,1590,1953,2023,2360,2385,2484,2567,2689,2799,3008,3112,3114,3139,3151,3186,3242,3622,3684,4029,4141,4309,4390,4423,4668,4982,5983,6057,6230,6734,6791,7204,8100,9619,9767,10330,10830,11510,12325,14090,14266,14782,15349,16420,18035,18673,19159</t>
  </si>
  <si>
    <t>0001001001101110000111111010101101000111011011110110011110011001010100010110111100100010001110101111101111010010101011001000110111001010101100101001111100111011001011101010100010100010110101010010000101000111011000101110110011011000011000001100010010011011010000010110011000010001</t>
  </si>
  <si>
    <t>0.867134390901066,0.867134390901066,0.867134390901066,0.867134390901066,0.867134390901066,0.867134390901066,0.867134390901066,0.867134390901066,0.867134390901066</t>
  </si>
  <si>
    <t>905029818415320056402316533194791365701152972748855074641550727539778766333571791968,905029818415320056402316533194791365701152972748855074641550727539778766333571791968,905029818415320056402316533194791365701152972748855074641550727539778766333571791968,905029818415320056402316533194791365701152972748855074641550727539778766333571791968,905029818415320056402316533194791365701152972748855074641550727539778766333571791968,905029818415320056402316533194791365701152972748855074641550727539778766333571791968,905029818415320056402316533194791365701152972748855074641550727539778766333571791968,905029818415320056402316533194791365701152972748855074641550727539778766333571791968,905029818415320056402316533194791365701152972748855074641550727539778766333571791968</t>
  </si>
  <si>
    <t>-9.801892945965925,-9.045825889911166,-7.895490617919041,-7.799126282888485,-7.371934635038452,-7.214697757211946,-6.69224163794005,-6.560236512418339,-6.033071535788023,-5.936055833047066,-5.689468856802911,-5.577810712292157,-5.4490419177719085,-5.36324534410716,-5.324048021605127,-5.24222211161973,-5.186916060680157,-5.000250668826788,-4.836722216566128,-4.788025424731016,-4.7682162120152,-4.642532458007157,-4.60302628397426,-4.577941519041522,-4.5173589550133375,-4.48186167890468,-4.128350088606496,-4.024751705973169,-3.8851750969246237,-3.8718827206642987,-3.866497116347877,-3.8090676294813264,-3.715912335752706,-3.61309542011343,-3.5717607342303155,-3.511848427631293,-3.445842545510839,-3.3675859382360396,-3.3031970624491684,-3.1000316541204804,-3.011949747624429,-3.0102198128394337,-2.934635664533093,-2.9142219585855833,-2.7414481132259754,-2.6114210539935896,-2.602473720260707,-2.547039186113243,-2.4507237583376464,-2.449196688532571,-2.4231824582886845,-2.3517393296972244,-2.3355020105899973,-2.333334690964645,-2.2889441452584407,-2.25444792450747,-2.169986289379356,-2.1401860411846667,-2.1371294137974606,-2.0538802372047886,-2.048612938508187,-2.043145995888255,-2.0175137837820363,-1.9202568194829044,-1.8301340028179398,-1.787859000908522,-1.676793115533357,-1.5966371890690612,-1.5900013135398394,-1.5894699783761639,-1.543599184943025,-1.4342105758572923,-1.3592586647172278,-1.2699888227130836,-1.2333348437406257,-1.231070712239063,-1.22508555434282,-1.1697407069036816,-1.1592065943979533,-1.1339647963336699,-1.0679466363649979,-0.9710482760233625,-0.9587978142624375,-0.8464605663477327,-0.7927452158816141,-0.7754664039705033,-0.7073002617173889,-0.7032461469436204,-0.6961740141557955,-0.6212476573595632,-0.6040848685435909,-0.6027914539606798,-0.557118505969938,-0.534761000805033,-0.5144028324116551,-0.44707424100276216,-0.39033981532848305,-0.3707577908919632,-0.30276497007663017,-0.2616192573167812,-0.24130030856822304,-0.15729661081614701,-0.14030708249728452,-0.12608394372284476,-0.07325876201128181,-0.04391788543902388,0.0400052118576036,0.042738785409350194,0.06309472344321704,0.09254430832594258,0.1371861634559905,0.13718616345599177,0.14295702395105025,0.1720790938223261,0.19998170000998422,0.2040354238531669,0.204035423853167,0.2815249625780825,0.31097684745787346,0.311096285912471,0.31460924833428805,0.3201666273765773,0.4890752227327162,0.5499808420628263,0.598259675755146,0.6033336584713602,0.6077687897520507,0.6578693414781276,0.6578693414781286,0.6629973771427147,0.6823475676623224,0.7544887704097831,0.7580014350450947,0.7580014350450951,0.7956255157629791,0.8091290260703154,0.8329976268502548,0.8329976268502561,0.8565486007486333,0.867134390901066</t>
  </si>
  <si>
    <t>0.0734245777130127,0.11674165725708008,0.16011714935302734,0.2007606029510498,0.7227458953857422,1.090172529220581,1.4474492073059082,2.299635171890259,2.899184226989746,3.4388797283172607,3.9110100269317627,3.9566731452941895,4.864144325256348,4.997270584106445,5.7473719120025635,5.7980852127075195,5.889915466308594,6.349141597747803,7.08425760269165,8.74233865737915,9.198698282241821,9.64350414276123,10.673694849014282,11.218125820159912,11.265630722045898,11.310705661773682,11.596489429473877,12.698859691619873,12.748615503311157,13.40147614479065,13.71975827217102,13.76530909538269,14.49936056137085,15.257513284683228,15.799496412277222,15.846382856369019,16.345474243164062,17.070745706558228,17.54646348953247,18.442241430282593,19.1747407913208,19.48930263519287,19.80907106399536,19.905766248703003,21.260277032852173,22.352492332458496,24.58323836326599,24.771440744400024,25.38196349143982,27.181809186935425,27.31637954711914,27.55099606513977,27.768844842910767,28.66684651374817,29.449912309646606,30.08711862564087,31.15806245803833,32.398273944854736,33.52292227745056,33.746880292892456,34.20561957359314,34.34706687927246,35.31668543815613,37.001426458358765,38.35935187339783,38.545881032943726,39.27283430099487,39.78749346733093,43.11108613014221,43.661367893218994,45.26283121109009,46.87034559249878,48.30028986930847,48.77391076087952,50.71777939796448,52.034921646118164,53.087926626205444,53.1864218711853,53.714094161987305,56.78683876991272,57.69171190261841,59.439353704452515,60.78589749336243,63.4760160446167,64.27070474624634,68.49030709266663,77.43395948410034,80.85953521728516,81.70204591751099,81.94050884246826,88.34260177612305,88.91957545280457,92.44290232658386,95.63780641555786,98.61802458763123,99.43797564506531,100.90327477455139,101.18784284591675,102.05269169807434,107.7651915550232,113.0088415145874,116.01559019088745,120.74593091011047,123.15886878967285,128.7999291419983,129.35278391838074,131.7388825416565,133.52032589912415,137.34130668640137,148.65620493888855,148.8977518081665,155.25931453704834,160.8222463130951,165.95425653457642,177.42321372032166,184.8915994167328,196.5417935848236,200.89948987960815,211.44444751739502,221.26769423484802,237.6585066318512,251.97297191619873,256.6301484107971,257.29746556282043,291.65150809288025,313.08500504493713,336.9384059906006,340.8018407821655,341.21640729904175,359.6286931037903,364.50172662734985,534.402398109436,538.0088148117065,567.0719418525696,579.8556637763977,687.2995529174805,705.7295045852661,714.10826420784,718.2837407588959,824.2162623405457</t>
  </si>
  <si>
    <t>1,1,2,3,15,23,31,46,58,70,80,81,101,104,120,121,123,133,149,184,194,203,223,235,236,237,243,267,268,282,289,290,306,322,334,335,346,362,372,392,408,415,422,424,451,474,506,510,523,562,565,570,575,595,612,626,649,674,699,704,714,717,738,774,803,807,823,834,903,914,947,981,1012,1022,1063,1091,1114,1116,1127,1174,1193,1230,1259,1318,1335,1424,1619,1695,1713,1718,1840,1850,1927,1996,2056,2074,2105,2111,2129,2252,2358,2421,2506,2555,2677,2689,2736,2772,2852,3088,3093,3214,3333,3439,3682,3829,4076,4167,4395,4591,4939,5226,5328,5343,6070,6524,7031,7110,7119,7486,7591,11187,11260,11897,12159,14450,14840,15018,15107,17317</t>
  </si>
  <si>
    <t>0111011101000011001101100000111100101001000111110011110010010111111000100010000011011000011111111110010100111010001010011101010101010101100011101111011110110010111100101110010100011000001010001000001111011110110010100111100010001010110010001110110010101001100000000111110001100000</t>
  </si>
  <si>
    <t>-0.8962532777739394,-0.8962532777739394,-0.8962532777739394,-0.8962532777739394,-0.8962532777739394,-0.8962532777739394,-0.8962532777739394,-0.8962532777739394,-0.8962532777739394</t>
  </si>
  <si>
    <t>1276822375499723648243746101042064143276338253844308951370690991428421137,1276822375499723648243746101042064143276338253844308951370690991428421137,1276822375499723648243746101042064143276338253844308951370690991428421137,1276822375499723648243746101042064143276338253844308951370690991428421137,1276822375499723648243746101042064143276338253844308951370690991428421137,1276822375499723648243746101042064143276338253844308951370690991428421137,1276822375499723648243746101042064143276338253844308951370690991428421137,1276822375499723648243746101042064143276338253844308951370690991428421137,1276822375499723648243746101042064143276338253844308951370690991428421137</t>
  </si>
  <si>
    <t>-8.464157011456203,-7.482992854498649,-7.404301649434797,-7.175259614412252,-7.133919054653763,-7.062051158282577,-6.945462156946087,-6.153158249456511,-6.015036937650231,-5.9410340808007485,-5.729869187351467,-5.5299792931565515,-5.441860072829036,-5.374155515501009,-5.363783025882849,-5.1823733536661365,-5.079639796004078,-4.967957491350811,-4.801676430494062,-4.770443189347931,-4.739755311124283,-4.713240038329751,-4.664250768599185,-4.578719386565329,-4.572988702335066,-4.53220231476164,-4.51071644796142,-4.436783572873941,-4.366934343280194,-4.239463238742475,-4.08515222674029,-3.9597840197437204,-3.9488715968174484,-3.85388798972682,-3.8242932818750752,-3.771693819290742,-3.749315244024282,-3.748887966920562,-3.6857840368129953,-3.6145182224492487,-3.544499362505047,-3.4657618702197652,-3.3644351087060262,-3.2104748369296123,-3.1862259248430633,-3.1679585384241893,-3.1145395178651856,-3.1089572466492417,-3.1023166939013826,-3.030588531303203,-3.0175212738041277,-3.0077324102402345,-2.9675397198518065,-2.951869241100035,-2.914784419600291,-2.910638628775487,-2.7956045249860786,-2.735227203205273,-2.7277775614683497,-2.721795939027582,-2.674958292206824,-2.674254206892442,-2.6492554609525363,-2.599650417629671,-2.5978737486434427,-2.553027879705871,-2.4066163903007673,-2.4053033200145917,-2.3281881246120153,-2.315689117749959,-2.2859958644154013,-2.230545230569283,-2.20568536465622,-2.2041285349323245,-2.1671006271058757,-2.0971956710907507,-2.072977793894558,-2.067378726963666,-2.059457294533369,-2.0222649759159372,-1.9186473918487985,-1.8203268368263668,-1.7845641024492196,-1.7772174368820592,-1.7574864510734667,-1.746888762435681,-1.6935922607257572,-1.6623597708971256,-1.6193853717717515,-1.6193022870357159,-1.5973728886342735,-1.586753285803314,-1.5593917452526986,-1.5278406402177087,-1.4451486750555502,-1.4352604736234202,-1.4244291722018267,-1.419245370809663,-1.4145458283631738,-1.3573218849720128,-1.3132287013382458,-1.2936657653937509,-1.2486986400612938,-1.2486986400612934,-1.2317091914621692,-1.2139163241183177,-1.1434646879475001,-1.1434646879475,-1.1110528095778407,-1.0447637864633346,-1.0281162718689292,-1.023831141323499,-1.0132676171985981,-0.9808759780201983,-0.9663318599575943,-0.9123201991379162,-0.9115065640670345,-0.8997313335133235,-0.8962532777739394</t>
  </si>
  <si>
    <t>0.04183530807495117,0.10295224189758301,0.41034364700317383,0.4935142993927002,0.5341892242431641,0.7531464099884033,0.7756412029266357,1.0054121017456055,1.6283743381500244,1.8951530456542969,2.16996693611145,2.470736265182495,3.2260382175445557,3.273292303085327,3.406761884689331,3.7597129344940186,3.912856340408325,4.311555862426758,4.433425426483154,4.797017574310303,4.819345951080322,4.954995632171631,5.182960271835327,5.26904296875,5.9860451221466064,6.127012252807617,6.150231838226318,6.299726486206055,6.814229965209961,7.013632774353027,7.308511018753052,7.670905351638794,7.779459238052368,7.971828460693359,8.162789344787598,8.207252979278564,8.48136281967163,8.54629635810852,8.766252040863037,9.158162355422974,9.28843879699707,9.73488998413086,10.58037781715393,11.238622903823853,11.686922788619995,12.362529039382935,12.787574052810669,12.832936763763428,13.5126953125,14.785255908966064,16.15769624710083,16.635581254959106,16.72320055961609,17.275030851364136,17.897783517837524,18.05330181121826,18.798043251037598,19.47872281074524,20.146331787109375,20.48595428466797,20.550040245056152,20.635464668273926,21.17815327644348,22.849591493606567,23.816237449645996,24.27145767211914,25.432549953460693,25.982834815979004,26.069145679473877,26.684648275375366,27.49381375312805,28.62338924407959,28.918883562088013,29.1126070022583,29.133235454559326,30.114144325256348,30.996357440948486,32.944552183151245,33.79631185531616,37.581820487976074,38.21824526786804,39.471667766571045,41.58397579193115,42.89197778701782,43.27979254722595,47.03898620605469,48.026477575302124,48.26898431777954,51.14380693435669,52.331016063690186,54.373096227645874,55.05292773246765,57.351802825927734,66.56797409057617,74.65921115875244,76.99198770523071,80.08359360694885,83.9028582572937,84.2495219707489,84.77110314369202,85.62930703163147,87.85825753211975,89.52531123161316,108.19594979286194,112.99684548377991,127.69770765304565,128.81972193717957,133.89911437034607,135.53585624694824,156.9256889820099,158.13856053352356,159.47367906570435,201.25072479248047,275.30283856391907,288.752158164978,322.427125453949,388.1193947792053,415.8256378173828,423.6844713687897</t>
  </si>
  <si>
    <t>1,3,18,22,24,34,35,46,72,86,99,111,140,142,148,164,171,191,197,214,215,221,231,232,257,262,263,269,293,302,316,333,338,347,356,358,371,374,384,402,408,429,468,499,520,549,569,571,603,665,731,753,757,783,812,819,854,886,917,933,936,940,965,1043,1086,1107,1161,1187,1191,1220,1257,1310,1324,1333,1334,1380,1421,1510,1549,1705,1735,1793,1892,1953,1971,2143,2190,2201,2337,2392,2487,2519,2624,3051,3414,3525,3668,3849,3865,3889,3930,4035,4109,4963,5187,5872,5924,6131,6210,7226,7285,7348,9233,12633,13234,14794,17816,19106,19474</t>
  </si>
  <si>
    <t>0.9226005967387833,0.9226005967387833,0.9226005967387833,0.9226005967387833,0.9226005967387833,0.9226005967387833,0.9226005967387833,0.9226005967387833,0.9226005967387833</t>
  </si>
  <si>
    <t>574694556290057962067111439217005844788425082925512425646481383367093726389811067395,574694556290057962067111439217005844788425082925512425646481383367093726389811067395,574694556290057962067111439217005844788425082925512425646481383367093726389811067395,574694556290057962067111439217005844788425082925512425646481383367093726389811067395,574694556290057962067111439217005844788425082925512425646481383367093726389811067395,574694556290057962067111439217005844788425082925512425646481383367093726389811067395,574694556290057962067111439217005844788425082925512425646481383367093726389811067395,574694556290057962067111439217005844788425082925512425646481383367093726389811067395,574694556290057962067111439217005844788425082925512425646481383367093726389811067395</t>
  </si>
  <si>
    <t>-9.938062233443988,-9.243871452694538,-9.187945909271718,-8.86164254435414,-8.740535136745983,-8.199593677001094,-7.951023522642886,-7.845075025507004,-7.796639718416376,-7.361190349227169,-7.231010789339977,-7.223907000376813,-7.158466885126178,-7.065881317077259,-6.957955297873176,-6.810969420006044,-6.646837207999625,-6.038667021538802,-5.914364092091537,-5.81931714403349,-5.772926443961606,-5.629656457980462,-5.316320879031414,-5.3142020530607885,-5.264150514312888,-5.23877779060481,-5.220146754723624,-5.156412593917976,-4.838749692601909,-4.796246271835976,-4.7751192991617,-4.758263328542073,-4.698477042124656,-4.660269153665744,-4.319450002223878,-4.263878531497912,-4.251374700779503,-4.1547095944410515,-4.135668920940295,-4.1163821116730075,-4.075010772382103,-4.020914278970703,-3.9750847929151285,-3.9627660415336985,-3.9557797511351103,-3.718740497200244,-3.684086198910732,-3.58811452928606,-3.4963492556263174,-3.3775109854012415,-3.267058671036648,-3.1890959227797318,-3.1712483091360943,-2.9506373882373875,-2.808883250520891,-2.798598223260529,-2.79361250125342,-2.7632363830978623,-2.66776904577927,-2.5930010906495915,-2.5823735473110783,-2.512080167034094,-2.5108520593497072,-2.467168549461458,-2.3935694736056723,-2.377524071337395,-2.30804253753029,-2.294446647869304,-2.255587346748117,-2.249207367880125,-2.2329562332927733,-2.1381165404957954,-2.1149718001438025,-2.087521841068871,-2.053472942295712,-2.0381358290211407,-2.031978081198691,-2.0230600186362664,-2.021248604774392,-1.9863131969750594,-1.9680810070970236,-1.9337499679879904,-1.9088328297274364,-1.8979908314794616,-1.8549013701406032,-1.7533590905455734,-1.7393301157982541,-1.7345303059122372,-1.665940403038261,-1.6515754258635142,-1.6459522742254014,-1.6415433048928252,-1.626120578442366,-1.4628887330139684,-1.4472395527864717,-1.4074190456129823,-1.3857423184007907,-1.379657993144399,-1.2135613062701487,-1.190474716984019,-1.1768636671995196,-1.1266221835520638,-1.0932182422082632,-1.0928705277302242,-1.0889279968354872,-1.0067936043666545,-0.9058055367352518,-0.8838093408955555,-0.7775737137138801,-0.7023925122364265,-0.6898802680240321,-0.6855007227509955,-0.6557615630526792,-0.6433009125785241,-0.6043166813682042,-0.5882006120131126,-0.5654753721353465,-0.5274013571628956,-0.5078659452774765,-0.5044231806932675,-0.48246356814872926,-0.4662519360172071,-0.4294769895329148,-0.39935572691139304,-0.39852631849935627,-0.37170894549272304,-0.3431629665507031,-0.32526818856843187,-0.32526818856843165,-0.3019515660917938,-0.24562329164880425,-0.21499116649392697,-0.20545147544891185,-0.1465846445092786,-0.1353266918783055,-0.1280547830062499,-0.11703556575172963,0.012572050373261388,0.028946469587715573,0.098768249371626,0.1255409899192269,0.15875599401209567,0.17080475211252483,0.17363309527362764,0.17410689831703818,0.24862904456439971,0.2497958047045747,0.30058928299915655,0.3122787172775171,0.31736972816507913,0.3398775218504174,0.3398775218504182,0.3440028601416828,0.35066171714648153,0.36771273692536066,0.38971600220338537,0.4138543837380043,0.42056859957398096,0.4409122550861826,0.4667023098721136,0.46892410034945303,0.47678394816187103,0.4821206697560857,0.5028895766854525,0.5048055690010084,0.5202030363986243,0.5518676316092873,0.5518676316092876,0.5869438559920354,0.6046790601613832,0.6046790601613836,0.6507651896382315,0.6789321842567949,0.7589567255812546,0.7620826622613053,0.78676051904775,0.8161783310111541,0.8268323230034631,0.8362900454409339,0.8677175502200845,0.87437088842726,0.8743708884272624,0.882361857642709,0.8964397015345253,0.9226005967387827,0.9226005967387833</t>
  </si>
  <si>
    <t>0.07774782180786133,0.24525737762451172,0.456099271774292,0.4980580806732178,1.0253574848175049,1.3431100845336914,1.6410539150238037,1.9245681762695312,2.2962191104888916,2.423705577850342,3.4466097354888916,3.5383336544036865,3.808479070663452,4.138716459274292,4.2713706493377686,4.3180623054504395,4.5423712730407715,6.18182635307312,7.422706842422485,7.971106052398682,8.233150720596313,9.08748984336853,9.353507280349731,9.890718221664429,10.116138458251953,10.669692516326904,10.761354684829712,10.855395317077637,10.955559492111206,11.327998399734497,12.117294073104858,12.301228046417236,12.50957441329956,12.979772090911865,13.076348304748535,14.117098808288574,15.586268424987793,15.634886980056763,15.72923994064331,16.145439624786377,16.598732709884644,17.084925651550293,17.66059398651123,17.943779706954956,18.182219743728638,18.362330675125122,19.744953393936157,20.26627230644226,20.779882192611694,21.775455236434937,22.245222091674805,23.17216968536377,23.89597797393799,24.26959228515625,24.569133758544922,26.390175104141235,26.910126209259033,28.87998080253601,29.064884901046753,31.827614068984985,32.16297435760498,32.66641187667847,32.949294567108154,33.71843981742859,33.76442766189575,34.74547481536865,36.75277638435364,39.15357446670532,39.22518467903137,40.32407474517822,42.3355553150177,42.500078201293945,45.09423327445984,45.290926456451416,46.91111373901367,47.00293207168579,48.5241904258728,49.01949143409729,49.06688189506531,49.15318274497986,50.79409408569336,50.939005613327026,51.51185917854309,52.74915623664856,54.75897240638733,55.57786703109741,57.97475624084473,58.167236328125,58.51801681518555,60.55463194847107,60.89817476272583,61.03325057029724,62.170868158340454,62.4264874458313,63.59550094604492,64.25761222839355,64.30159139633179,67.14968347549438,68.23766899108887,70.49325299263,72.67719578742981,72.9907636642456,75.53937315940857,76.51652240753174,78.19698071479797,78.50086259841919,80.20153021812439,81.02059149742126,82.3716516494751,98.9614200592041,99.43505358695984,100.50854325294495,102.433345079422,110.42184233665466,112.51298689842224,113.51838374137878,114.79767966270447,115.94661140441895,121.94330954551697,126.74294543266296,128.815922498703,135.13064908981323,140.1418285369873,144.52940940856934,149.18515610694885,157.94057321548462,161.1126606464386,162.2831163406372,164.30457139015198,165.41335153579712,170.22849535942078,175.62957310676575,178.17676877975464,181.98858499526978,189.68655228614807,192.0218551158905,200.57897806167603,203.00669193267822,206.51687669754028,211.15629196166992,216.0390932559967,219.31111025810242,227.08016753196716,229.3499972820282,235.31891250610352,237.73870944976807,238.4250738620758,239.06302285194397,254.28059768676758,264.08529806137085,272.8790080547333,285.2959244251251,297.3726930618286,302.86424708366394,308.78319025039673,309.42717957496643,310.20668387413025,311.8514943122864,322.3185737133026,323.02825927734375,335.6676917076111,342.5552635192871,349.1276581287384,364.7479319572449,377.54424357414246,383.7626314163208,403.31759309768677,418.4755446910858,432.3191063404083,440.5765814781189,471.61294054985046,481.2758467197418,528.4988930225372,539.2305073738098,581.6731624603271,594.2068169116974,610.9372828006744,626.5399060249329,637.1172466278076,639.5319492816925,640.4929685592651,651.0990352630615,773.6055047512054,798.7138931751251,865.2823581695557,884.1853866577148</t>
  </si>
  <si>
    <t>1,4,9,10,22,29,35,41,49,51,70,72,78,85,88,89,94,125,141,151,157,176,182,194,199,211,213,215,217,225,242,246,250,260,262,285,317,318,320,329,339,350,360,366,371,375,405,416,427,448,458,478,494,502,508,546,557,597,601,660,667,677,683,699,700,721,763,805,807,831,873,876,933,937,972,974,1007,1018,1019,1021,1054,1057,1069,1095,1138,1155,1203,1207,1214,1258,1265,1268,1291,1296,1321,1336,1337,1400,1424,1469,1515,1522,1579,1601,1638,1644,1681,1699,1728,2083,2093,2116,2154,2312,2357,2379,2407,2432,2560,2663,2706,2837,2937,3034,3137,3318,3385,3411,3456,3481,3583,3696,3752,3834,4001,4052,4222,4274,4346,4444,4547,4618,4783,4832,4946,4995,5010,5024,5354,5563,5750,6018,6262,6379,6506,6520,6537,6573,6795,6809,7058,7205,7341,7660,7930,8062,8479,8810,9101,9285,9932,10145,11152,11389,12293,12552,12918,13238,13462,13516,13537,13751,16336,16877,18274,18661</t>
  </si>
  <si>
    <t>0100101110111011010101110000111001001001111101111010011100001100110101010111001000110000111111001010111110011001010001011100110010010000100001100110001011100110111011011100001000010011001010010101010101001111101011110101100111001101000010100001110111100101100000001011101000000011</t>
  </si>
  <si>
    <t>0.7542591612854921,0.7542591612854921,0.7542591612854921,0.7542591612854921,0.7542591612854921,0.7542591612854921,0.7542591612854921,0.7542591612854921,0.7542591612854921</t>
  </si>
  <si>
    <t>363564241617156412424217761741856156500484307661774481498599989328672581151487572408,363564241617156412424217761741856156500484307661774481498599989328672581151487572408,363564241617156412424217761741856156500484307661774481498599989328672581151487572408,363564241617156412424217761741856156500484307661774481498599989328672581151487572408,363564241617156412424217761741856156500484307661774481498599989328672581151487572408,363564241617156412424217761741856156500484307661774481498599989328672581151487572408,363564241617156412424217761741856156500484307661774481498599989328672581151487572408,363564241617156412424217761741856156500484307661774481498599989328672581151487572408,363564241617156412424217761741856156500484307661774481498599989328672581151487572408</t>
  </si>
  <si>
    <t>-9.500579055366392,-8.812738346600822,-7.875336572271634,-7.861469510958743,-7.599235059317557,-7.410928565818449,-6.770479881242144,-6.680994098100202,-6.442585331966029,-6.341535653247781,-6.212159728651451,-6.022720414400687,-6.020686127626444,-5.89997732333044,-5.7177374249597,-5.710905417616455,-5.548384077354176,-5.4718443640070245,-5.418806954264355,-5.072055800313557,-5.031806237374827,-4.821558034919956,-4.7954920208256695,-4.79385152789439,-4.651427797562085,-4.641538295526876,-4.542816604015272,-4.522567121672646,-4.46876509301985,-4.44590043907413,-4.305385268409607,-4.257719070186577,-4.187106868491039,-4.162327858192495,-3.6917425585888464,-3.639997712036339,-3.531322674025118,-3.51160542508719,-3.4987694209106923,-3.4288207493867366,-3.358890769801043,-3.2713895159085697,-3.206523780775394,-3.2049335548514417,-3.197353691051484,-3.1459665295240447,-3.111209129870733,-2.993744612539041,-2.9089979710918565,-2.876572864284188,-2.819975342351471,-2.81002132944317,-2.774083737803678,-2.6874193541598626,-2.6117872766709214,-2.441984517666934,-2.4292150965649686,-2.384535363156603,-2.328078000604679,-2.2749121092679565,-2.2732245534027253,-2.1505115297867636,-2.031938700319833,-1.9434395308871728,-1.9305502406903328,-1.9266534933669053,-1.8620891922321539,-1.7621067286295342,-1.5996196925757447,-1.5381153901322482,-1.514003956242693,-1.4494514919126473,-1.4234324557831508,-1.4131148525659634,-1.3999876535652833,-1.3006311731512468,-1.2678687889605833,-1.2336370972759787,-1.2221369864920855,-1.2123378635198616,-1.1695491431803642,-1.0762812796079826,-1.0400680441840646,-1.025888515590305,-1.0208450099182684,-0.972384980669016,-0.8675400724266953,-0.8622781438264784,-0.827722406094691,-0.7487229932478527,-0.7466135959819293,-0.7188414715730331,-0.6595920642367696,-0.6525626253413884,-0.6094808188080543,-0.5961430575542321,-0.5334064185776376,-0.5058277795183451,-0.4912160972993791,-0.4838330972883609,-0.4424889717195948,-0.4195096630290083,-0.40641687020016665,-0.39852140316277695,-0.37025877475907354,-0.3698868877926045,-0.3510740649518922,-0.3493591614653352,-0.3485792289516183,-0.3484829555803219,-0.34063958974994163,-0.3406395897499412,-0.31878735153572846,-0.28651496631718404,-0.2854883223822085,-0.24359008400418275,-0.23632284093285966,-0.20231189568032992,-0.17762833791489008,-0.1776283379148899,-0.16490142294635154,-0.09581542393816023,-0.09581542393816,-0.08751994842362551,-0.07725524391714328,-0.017240209649928506,0.04502785937496545,0.09063923037208482,0.12332473064505234,0.12332473064505345,0.12412906940130047,0.15406648167913822,0.16675422583250943,0.17058677486793605,0.18203116836440014,0.1963842870424221,0.21528097866190288,0.2519674650173147,0.25307457689868007,0.28896750519115694,0.31167115715234894,0.333653061538645,0.37596398689320687,0.4109038625065494,0.42896550523351157,0.5412752353242042,0.5412752353242064,0.5799307150915747,0.6120825975050449,0.6246226836133302,0.7359453531744723,0.7429106222287775,0.7444222832912447,0.7542591612854912,0.7542591612854921</t>
  </si>
  <si>
    <t>0.07903265953063965,0.21300172805786133,0.3541874885559082,0.627894401550293,0.6750550270080566,1.2678186893463135,1.5497126579284668,1.7409749031066895,2.227308988571167,2.843778133392334,2.8934402465820312,3.3868706226348877,3.5356433391571045,4.120747327804565,4.830346584320068,4.920506715774536,5.274728536605835,6.144857406616211,6.424453496932983,6.8188323974609375,7.7520058155059814,8.075257301330566,9.622122049331665,10.319123268127441,10.60310983657837,11.17834734916687,11.613816261291504,11.756389617919922,11.85215425491333,12.102688312530518,12.287102699279785,12.719140529632568,12.764989376068115,12.996840000152588,13.198169469833374,13.34517765045166,14.279030323028564,15.08620810508728,15.313558101654053,15.365478038787842,16.005077600479126,17.66626477241516,19.742835521697998,20.30190920829773,20.723700046539307,21.185300588607788,21.777832746505737,21.822532892227173,22.076181650161743,22.457462310791016,22.87088894844055,23.835620164871216,24.01509952545166,25.15064549446106,26.731820821762085,27.87974500656128,28.774564027786255,29.005592107772827,30.43294596672058,31.412144660949707,31.83526635169983,32.52364635467529,33.42327880859375,36.09758257865906,36.80242323875427,37.27788066864014,37.69328427314758,39.86954855918884,42.12245035171509,42.553776264190674,43.03902459144592,44.12834548950195,47.035733699798584,48.33015203475952,49.70578956604004,50.1807804107666,50.23068284988403,50.98325276374817,52.95546865463257,53.094783306121826,53.76524043083191,54.185909271240234,55.10454082489014,56.21827673912048,59.188798904418945,59.331254959106445,60.61610722541809,64.71928858757019,67.17629384994507,68.42121648788452,71.7000801563263,72.90923571586609,74.92774105072021,77.51257610321045,79.53651094436646,80.0569863319397,81.50850439071655,87.54147219657898,94.03382301330566,94.54606437683105,100.69262409210205,106.3489875793457,113.22987937927246,118.19271540641785,119.42432713508606,123.32065892219543,137.21960163116455,151.95223140716553,158.73426580429077,161.27758407592773,167.60627245903015,172.81380820274353,175.20932364463806,181.3053252696991,185.45877504348755,186.71349167823792,205.93412923812866,207.57361340522766,210.87000632286072,215.85036492347717,228.36760878562927,236.390234708786,248.35639071464539,252.05998277664185,264.0596594810486,264.1553032398224,276.25915265083313,281.6597135066986,297.007203578949,317.0497980117798,375.1016671657562,396.43133640289307,399.51862025260925,405.32061743736267,428.40569496154785,446.30776143074036,506.93297362327576,522.5103096961975,530.8967273235321,539.6041579246521,545.9876546859741,567.3167803287506,580.6444981098175,588.2769544124603,593.1297342777252,619.1911098957062,672.5658593177795,763.652012348175,818.613531589508,847.6378862857819,864.7785015106201,882.5597805976868,911.4614949226379,925.1879880428314,933.461104631424</t>
  </si>
  <si>
    <t>1,3,6,12,13,25,31,35,41,47,48,55,58,67,82,84,90,109,115,123,143,150,183,198,204,216,225,228,230,234,238,247,248,253,257,260,279,296,301,302,315,348,392,404,413,423,436,437,442,450,459,479,483,508,542,564,583,588,618,639,648,662,681,724,739,749,758,803,849,858,868,891,950,978,1005,1015,1016,1032,1074,1077,1091,1100,1119,1143,1206,1209,1233,1318,1363,1380,1446,1471,1512,1564,1607,1618,1649,1773,1906,1917,2034,2151,2298,2402,2428,2508,2787,3085,3229,3281,3399,3506,3557,3682,3768,3794,4169,4203,4270,4371,4622,4782,5029,5107,5337,5339,5588,5703,6017,6437,7615,8036,8104,8226,8706,9077,10332,10642,10824,11006,11140,11572,11848,11992,12094,12630,13732,15607,16736,17333,17691,18053,18642,18925,19099</t>
  </si>
  <si>
    <t>0010111111101000110110100001001000111010110111111011101101110011110101111001001101111010100100101101100011111101010111101110100111111101000001111000110010010000001000010001110101011100000101010011101001110000000001100001010100100011001001000100011100111000010010100011100110111000</t>
  </si>
  <si>
    <t>-1.0182047818308502,-1.0182047818308502,-1.0182047818308502,-1.0182047818308502,-1.0182047818308502,-1.0182047818308502,-1.0182047818308502,-1.0182047818308502,-1.0182047818308502</t>
  </si>
  <si>
    <t>1650792674174612335623069574713722087861083626026480900354202685455481363,1650792674174612335623069574713722087861083626026480900354202685455481363,1650792674174612335623069574713722087861083626026480900354202685455481363,1650792674174612335623069574713722087861083626026480900354202685455481363,1650792674174612335623069574713722087861083626026480900354202685455481363,1650792674174612335623069574713722087861083626026480900354202685455481363,1650792674174612335623069574713722087861083626026480900354202685455481363,1650792674174612335623069574713722087861083626026480900354202685455481363,1650792674174612335623069574713722087861083626026480900354202685455481363</t>
  </si>
  <si>
    <t>-9.514566287157397,-8.892359418557492,-8.787149870199352,-8.283948965718348,-8.2056607003345,-7.984653836972813,-7.671529624223196,-7.368587628387783,-7.052221376409449,-7.030685212006233,-6.884795673393589,-6.718537132964324,-6.713374242690363,-6.592831828379661,-6.577469498385709,-6.521155913338904,-6.3619747610112185,-6.004480619935294,-5.906195141637757,-5.786291096905307,-5.688545286467474,-5.66969436425401,-5.662586256229608,-5.6209210683997375,-5.557450674921226,-5.491012424758527,-5.4456267668966944,-5.426603984644385,-5.384894201463803,-5.297811376288576,-5.1818301845895895,-4.952564502351562,-4.94299762433991,-4.933375294636527,-4.92845936162764,-4.782803564313661,-4.603521006283141,-4.3946955745780185,-4.376597789474999,-4.2792649117807695,-4.219582269552802,-4.211481931234976,-4.190012560596188,-4.130880482930404,-3.949747851168666,-3.908109907018618,-3.8893550516723123,-3.8793424747361573,-3.8110120179430633,-3.752026554925668,-3.729215231667197,-3.674695712862261,-3.6069080316090965,-3.5755273701595507,-3.514419387729012,-3.2919575423609544,-3.2657790816109635,-3.1730088076887735,-3.135950868149415,-3.035835693174166,-2.936028233436539,-2.913989674573127,-2.8079740897895067,-2.7398627468100254,-2.73014255535266,-2.6631950388371335,-2.650073947639883,-2.6121424339596326,-2.5750935412204328,-2.5191681575512956,-2.4779290126918085,-2.4301690274324805,-2.4123836519144852,-2.4073746735637123,-2.3414332746413318,-2.289634350240338,-2.2727830315269006,-2.2499877499537715,-2.239307116093301,-2.22959861583624,-2.057360271803815,-1.9818620384301378,-1.9050152624545598,-1.8081056000582443,-1.7897660936688873,-1.7598813141142764,-1.6726496350291264,-1.6726496350291258,-1.5820986879416072,-1.5816437303080677,-1.5433545334218965,-1.4899024680402817,-1.4518127949403798,-1.4444524936699819,-1.4254985507060345,-1.402600863468302,-1.3584793698540576,-1.3294486419048028,-1.3294486419048022,-1.302707864953551,-1.3025615093858147,-1.2771426596774689,-1.253898233496919,-1.2247272577895576,-1.2148674868414056,-1.2134363080713375,-1.196928558669821,-1.14370013689778,-1.1232673610433699,-1.1219005690434138,-1.0735941515371503,-1.0505306203340607,-1.0381443353106152,-1.0371554570802193,-1.031550102573314,-1.0310837566705284,-1.0182047818308502</t>
  </si>
  <si>
    <t>0.039133548736572266,0.08060169219970703,0.10115861892700195,0.14118027687072754,0.2270374298095703,0.4406099319458008,0.5298516750335693,0.6332998275756836,0.6961195468902588,0.8042864799499512,0.8454115390777588,0.9091618061065674,1.1375353336334229,1.2220392227172852,1.2838740348815918,1.3705639839172363,1.4336159229278564,1.4756598472595215,1.540651798248291,1.7799575328826904,1.867347002029419,2.0369348526000977,2.1627860069274902,2.184232711791992,2.2279434204101562,2.2903153896331787,2.3832826614379883,2.4261741638183594,2.6811532974243164,2.839435338973999,2.994436740875244,3.2739417552948,3.519493341445923,3.777573823928833,3.8429908752441406,3.8647565841674805,3.907750129699707,4.0190277099609375,4.127830266952515,4.320219993591309,5.721598148345947,6.584924697875977,6.901014089584351,7.03433632850647,7.294792413711548,7.938868999481201,8.161309719085693,8.32559323310852,8.687218189239502,8.815488576889038,9.344434261322021,9.407245397567749,10.192595481872559,10.523147583007812,11.202616453170776,11.91271424293518,14.565539360046387,14.627116918563843,15.426140308380127,15.598462343215942,16.22203755378723,17.727808952331543,18.086191415786743,18.647775888442993,19.07017946243286,22.66410231590271,22.68543267250061,23.498833417892456,23.519651889801025,23.958145141601562,25.077274322509766,27.525238513946533,28.092691898345947,28.248710870742798,29.25034475326538,31.29561471939087,31.689959287643433,31.893678903579712,33.22647738456726,35.696850299835205,36.643442153930664,41.15821170806885,41.599581241607666,46.496299028396606,51.48283863067627,54.90625262260437,59.32655358314514,69.81175589561462,70.52964186668396,72.85862755775452,77.59583926200867,84.53777575492859,85.35673975944519,87.92919182777405,88.96861982345581,97.93129849433899,100.90583825111389,113.60741901397705,118.388179063797,129.05557823181152,150.36489391326904,153.71817827224731,170.7699155807495,203.96077394485474,217.3130383491516,235.90245866775513,242.1615219116211,246.09672236442566,252.32892632484436,255.6050431728363,256.61757588386536,257.4036383628845,285.0713164806366,293.18461513519287,316.1121118068695,342.5777060985565,396.2577464580536</t>
  </si>
  <si>
    <t>1,2,3,5,9,19,23,28,31,36,38,41,52,56,59,63,66,68,71,82,86,94,100,101,103,106,110,112,124,131,138,151,162,174,177,178,180,185,190,199,267,305,320,325,334,361,371,379,396,402,428,431,470,486,518,551,676,679,716,724,753,822,839,865,885,1034,1035,1074,1075,1096,1152,1268,1292,1299,1347,1445,1464,1474,1541,1657,1702,1915,1936,2168,2402,2543,2751,3247,3281,3387,3607,3913,3951,4071,4120,4534,4672,5263,5459,5966,6961,7121,7923,9460,10067,10945,11216,11401,11691,11844,11892,11931,13208,13585,14635,15869,18361</t>
  </si>
  <si>
    <t>0.9354318580118454,0.9354318580118454,0.9354318580118454,0.9354318580118454,0.9354318580118454,0.9354318580118454,0.9354318580118454,0.9354318580118454,0.9354318580118454</t>
  </si>
  <si>
    <t>656447546150003396708833486778822475678967979090978147769002517440492334547483022720,656447546150003396708833486778822475678967979090978147769002517440492334547483022720,656447546150003396708833486778822475678967979090978147769002517440492334547483022720,656447546150003396708833486778822475678967979090978147769002517440492334547483022720,656447546150003396708833486778822475678967979090978147769002517440492334547483022720,656447546150003396708833486778822475678967979090978147769002517440492334547483022720,656447546150003396708833486778822475678967979090978147769002517440492334547483022720,656447546150003396708833486778822475678967979090978147769002517440492334547483022720,656447546150003396708833486778822475678967979090978147769002517440492334547483022720</t>
  </si>
  <si>
    <t>-7.890009954039005,-7.83085779020311,-7.523353378910345,-6.983511320659726,-6.725233595691598,-6.597494475019364,-6.520912224506315,-6.414128170843565,-6.296620095190359,-6.21967469892491,-6.169417474096172,-6.164952121310326,-6.079773404870035,-5.98268487876213,-5.951632288465063,-5.925466924730906,-5.917922875212042,-5.718957679164659,-5.617575430495665,-5.512463576527022,-5.3879957163725605,-5.301903436304562,-5.244960563283092,-4.950638020137502,-4.88804040284162,-4.863044893837881,-4.837184284801578,-4.687186997491255,-4.679124551527927,-4.589577006461981,-4.440467296862558,-4.3449840664673145,-4.337220293383319,-4.250221624435565,-4.1593832088282054,-4.158560872926574,-4.135259258945398,-3.994132071828301,-3.87812201573698,-3.7886820540292856,-3.576433183700947,-3.4971951282540568,-3.40307445865489,-3.245528886697511,-3.1532461444358786,-3.0644588023392014,-2.890934008499049,-2.741631896082982,-2.7074461032767942,-2.6810046296852796,-2.541563536952205,-2.401549291087697,-2.326319024693716,-2.2998017342564867,-2.227414051236911,-2.1790957968928444,-2.150969331976106,-2.132944265057696,-2.0883811099322256,-1.9667382639161575,-1.9528188886817985,-1.889341933623518,-1.8718021811601377,-1.870055214858422,-1.8384294411744933,-1.7985958414009378,-1.7583201644116315,-1.7452191484644888,-1.6608905134157383,-1.6434666327067375,-1.6416195071333737,-1.6404256969999391,-1.6351225314971656,-1.4663246132676708,-1.3417487908214665,-1.3323519592176594,-1.3320004323158134,-1.2798957801055204,-1.2599826938734116,-1.2544538487377876,-1.217273105085328,-1.1978860882528422,-1.12583155637316,-1.0128911148313118,-0.9891926399572686,-0.9664041374081461,-0.9006883352025012,-0.8789598036953048,-0.8627161142185558,-0.8606341564050566,-0.8560871754729986,-0.8285530471304556,-0.7894619845491347,-0.6915532700779429,-0.6680796244665279,-0.6290193574255202,-0.59594116146268,-0.5879860872867644,-0.5521349671978024,-0.4829935143490786,-0.406159021240348,-0.4024931974183793,-0.3479528127685478,-0.31302589679205817,-0.29449298015472636,-0.26311704966642935,-0.22036295435964287,-0.21329837265216545,-0.21329837265216522,-0.20702628963022568,-0.13801346244484203,-0.08923231225708493,-0.040931448794148034,-0.010494662599260907,0.00404496475908013,0.05033260915480976,0.13348072313301712,0.13348072313301884,0.14593752585234282,0.18850168508576698,0.2237625999738196,0.22560820143754406,0.2540318959087012,0.2683440955380074,0.3452681136073274,0.3520108393259698,0.38793301675833286,0.38793301675833375,0.4245501514120919,0.42455015141209196,0.43174858528992893,0.44571515032898756,0.45098645811210947,0.4524428602099445,0.4804460918264102,0.5067081095442145,0.5339564538314286,0.5367344102135536,0.5477958485749099,0.5754484929323107,0.6246037893905693,0.6246037893905699,0.6246037893905702,0.6573377962321084,0.6667524782567588,0.6667524782567593,0.6667524782567599,0.6667524782567611,0.6667524782567615,0.6676753663609858,0.698352304282579,0.7239705705407211,0.733646487559586,0.751640782834118,0.8032840607574203,0.8230827190294808,0.8818446253572056,0.9021436459513869,0.9253637524945987,0.9283225869874835,0.9354318580118454</t>
  </si>
  <si>
    <t>0.08190608024597168,0.42358875274658203,0.6623897552490234,0.855811595916748,1.913682222366333,2.8279662132263184,2.876023769378662,3.211942195892334,3.5047688484191895,3.6520543098449707,4.37253999710083,4.564201593399048,4.812341928482056,5.328413963317871,5.481111764907837,5.670148611068726,5.7618420124053955,6.222044944763184,6.890207529067993,7.659205198287964,8.529626846313477,10.372048377990723,10.597390174865723,11.018642902374268,12.18840479850769,12.560880184173584,13.410047769546509,13.55280089378357,14.242024183273315,14.427592754364014,14.523842096328735,15.240318298339844,15.288927555084229,15.99552321434021,16.241957664489746,17.51676869392395,17.85562014579773,18.277273654937744,20.261386156082153,20.865379571914673,21.676250219345093,22.518829822540283,23.473230600357056,24.485466957092285,27.214020013809204,28.36270785331726,29.385326862335205,29.909499645233154,30.235422372817993,30.714089393615723,30.761317491531372,32.1673104763031,32.22274303436279,33.088924407958984,33.13557195663452,34.899372816085815,35.350353479385376,35.658522844314575,36.9407434463501,37.51067233085632,38.1629102230072,40.180896043777466,41.01494789123535,41.58398914337158,41.833425760269165,41.87920355796814,42.563146352767944,42.61144733428955,43.04851031303406,43.147987365722656,43.378283739089966,43.616371631622314,44.70004940032959,45.11955189704895,46.047348499298096,47.672311305999756,48.06168174743652,48.25401520729065,48.84987688064575,50.22018647193909,50.32426404953003,51.25316023826599,52.37240409851074,54.4318585395813,54.67760109901428,54.931682109832764,56.9680700302124,57.54677391052246,61.57800340652466,62.425644636154175,63.784743309020996,64.06344938278198,68.7105917930603,69.04711771011353,70.88882660865784,74.54340887069702,76.36350584030151,78.1055166721344,83.39988374710083,86.08872318267822,92.62429070472717,103.70054793357849,104.5758695602417,111.82761430740356,114.61499500274658,118.69888353347778,123.13476467132568,127.60028386116028,143.54061579704285,152.17500591278076,154.43741297721863,155.60413002967834,170.83772897720337,177.3130588531494,195.12782645225525,199.59657526016235,207.36469531059265,208.03238797187805,208.2206437587738,231.70447087287903,242.53140544891357,244.20314955711365,256.5164704322815,258.6987144947052,267.58208870887756,271.7893352508545,281.2269380092621,284.65944933891296,317.7891945838928,349.1706359386444,351.9111328125,363.2947392463684,372.44876861572266,385.1250183582306,395.8528935909271,401.18007731437683,401.31217551231384,443.4008719921112,452.5016586780548,463.3951926231384,469.39439511299133,510.02110052108765,556.1621704101562,582.9467492103577,587.2016971111298,653.843024969101,668.1052236557007,717.6812252998352,734.1507134437561,767.1436018943787,787.1897597312927,797.4198708534241,810.8023171424866,814.3804821968079,821.3650307655334,851.3792459964752,853.4637396335602,857.2620370388031,860.9958262443542,944.3792886734009,944.8368973731995</t>
  </si>
  <si>
    <t>1,7,12,16,38,54,55,62,68,71,86,90,95,105,108,112,114,121,135,151,167,197,202,211,235,243,261,264,279,283,285,300,301,316,321,346,353,362,405,418,435,453,473,495,553,576,598,609,616,626,627,655,656,674,675,711,720,726,752,764,778,817,830,845,851,852,865,866,875,877,882,887,909,918,937,971,979,983,995,1021,1023,1042,1064,1105,1110,1115,1156,1168,1251,1269,1298,1304,1404,1411,1450,1512,1552,1590,1701,1760,1900,2133,2149,2305,2365,2450,2547,2644,2973,3158,3205,3228,3532,3669,4049,4147,4308,4322,4326,4824,5038,5075,5343,5391,5563,5653,5856,5929,6634,7292,7351,7577,7772,8047,8270,8385,8388,9284,9476,9685,9807,10669,11641,12206,12288,13686,13980,14989,15335,16029,16451,16661,16942,17006,17150,17777,17819,17902,17983,19713,19723</t>
  </si>
  <si>
    <t>0101011010000001010001111010011111111000000110110111111100001000110001101000011011001100111110010010000010011010010011010111100000110101001000110101011111110011010011010011100111010111110011110101110101001101111111011100110000000111000000101011001011001100011000001101010110000000</t>
  </si>
  <si>
    <t>0.9426878022733279,0.9426878022733279,0.9426878022733279,0.9426878022733279,0.9426878022733279,0.9426878022733279,0.9426878022733279,0.9426878022733279,0.9426878022733279</t>
  </si>
  <si>
    <t>783318861287204809437722577644693323066030969056096308691503633738117741843721596863,783318861287204809437722577644693323066030969056096308691503633738117741843721596863,783318861287204809437722577644693323066030969056096308691503633738117741843721596863,783318861287204809437722577644693323066030969056096308691503633738117741843721596863,783318861287204809437722577644693323066030969056096308691503633738117741843721596863,783318861287204809437722577644693323066030969056096308691503633738117741843721596863,783318861287204809437722577644693323066030969056096308691503633738117741843721596863,783318861287204809437722577644693323066030969056096308691503633738117741843721596863,783318861287204809437722577644693323066030969056096308691503633738117741843721596863</t>
  </si>
  <si>
    <t>-9.178685660578585,-8.87545938464018,-8.679094463053236,-8.328937435259293,-8.274859063994151,-8.142710512958866,-8.120124791593769,-7.643014200744461,-7.604302443178812,-7.32137074925506,-7.3130056165075645,-7.2408348751096705,-7.112257060323532,-7.038146758794302,-6.913709981440302,-6.885068473101123,-6.6852997900117455,-6.684098005733067,-6.545237982144733,-6.465127161273595,-6.376061229399285,-6.367780247130392,-6.186353978382907,-6.034707933699494,-6.02054472582983,-5.944512923307856,-5.805148479292799,-5.521319767392538,-5.513670425051226,-5.350146754925383,-5.07256942772533,-5.058924528701947,-4.979544607584001,-4.894316564293296,-4.816198790671554,-4.641546140770951,-4.49143683123301,-4.424062184632637,-4.350821128882788,-4.32591628707224,-4.1509310341581145,-4.1138633440744234,-3.944932401724113,-3.7452158408202045,-3.7107875061277986,-3.6316541492377374,-3.263004970205302,-3.2561279711646787,-3.2455708912056775,-3.065664514223681,-3.0646856216738856,-3.027404330353423,-2.946758722481931,-2.9023291848379187,-2.880791662627131,-2.8638260915817857,-2.856044862429793,-2.8209621500847852,-2.809615889007373,-2.779022382284325,-2.6787690953152117,-2.6739581014223237,-2.6683566171305664,-2.637733671002971,-2.5596426334046436,-2.533435013723877,-2.463405951581799,-2.3721789716260604,-2.3520356152934756,-2.297000725301031,-2.2870798669278485,-2.2442181651249173,-2.2188246872570763,-2.1992020235603618,-2.169683508953817,-2.164603888109113,-2.089899408290201,-2.0897930837441843,-2.049270256653438,-2.0248487068220946,-1.9536254169040825,-1.944318750896858,-1.9246272800778317,-1.9169350976607105,-1.86602200480056,-1.829794898045369,-1.7695723907495915,-1.7663255005849312,-1.7431433512702035,-1.6821554972713557,-1.6349617028523191,-1.6271482942319646,-1.6266277201170887,-1.61034029723586,-1.6094365731972775,-1.5716104623942795,-1.564918084006806,-1.4734278529553595,-1.4289653498173678,-1.4074536272796863,-1.40157866537611,-1.3606384902214164,-1.3339302939349227,-1.3091091364570329,-1.2325249877035056,-1.178346518206539,-1.168034072913555,-1.133145663567071,-1.075983020819976,-1.018513250727841,-0.9667466795751811,-0.8074968713837612,-0.7878848909018487,-0.7730097156577869,-0.7197725916573811,-0.6825290183596059,-0.6524695690737747,-0.6486786413323233,-0.643133180741274,-0.6230551852601557,-0.6134748526285629,-0.5859627871530888,-0.5304990973989602,-0.503014760134435,-0.47514110909389684,-0.4562374255275929,-0.434348019339592,-0.4318639550624057,-0.39755595895683205,-0.3930895180873695,-0.37064929314805406,-0.3368206386823256,-0.2481359665702994,-0.23443300133845188,-0.1150223393103183,-0.04269713930204322,-0.04200502110362997,-0.02126734997345918,-0.02057518527347134,0.012449161708377565,0.05133673349538983,0.07418194753116639,0.1179313388944967,0.14807843722970698,0.1654800332225134,0.2681770129884514,0.33949944566423923,0.36052480368078765,0.424634815523395,0.42463481552339644,0.42953909313376815,0.4366978456812853,0.4689596844019509,0.47225905520736355,0.48282111899640645,0.5055668533665099,0.5116158810708096,0.5316646208087294,0.5606305196743865,0.5629954787335099,0.5794954521549687,0.5894734983182641,0.6226247723578033,0.6473951195558044,0.6497051836775578,0.6597342871360649,0.6675456156164613,0.6929853591452811,0.7060083427709224,0.7799397292178126,0.8072524743049669,0.814243892477434,0.8170820447479448,0.8271814240924987,0.82913234358261,0.8498059479362898,0.855315250512173,0.910893088395088,0.9143323965204413,0.9426878022733279</t>
  </si>
  <si>
    <t>0.07599639892578125,0.12427043914794922,0.514700174331665,0.7828354835510254,1.098191738128662,1.511049747467041,1.6051721572875977,1.6496307849884033,1.9340307712554932,1.9809255599975586,2.5657050609588623,2.7429380416870117,2.7949419021606445,3.4449234008789062,3.538098096847534,3.669949769973755,4.44474196434021,5.057799577713013,5.2369301319122314,5.283406972885132,5.875111103057861,6.982526779174805,7.072369575500488,7.594046115875244,8.155657291412354,8.634334087371826,9.139649391174316,9.679370641708374,10.519878625869751,10.704999685287476,11.36020541191101,12.36786150932312,12.782728433609009,13.50965428352356,13.562106847763062,14.386362314224243,16.58997392654419,17.57370924949646,17.946473598480225,18.320711135864258,18.53072237968445,19.08607053756714,19.312633275985718,20.649913549423218,21.30450177192688,21.873149633407593,22.28742003440857,24.08905291557312,24.361493825912476,24.409106016159058,25.239190816879272,25.423101902008057,25.466493368148804,25.85005474090576,26.170064210891724,26.362253189086914,26.5557599067688,27.08299970626831,27.220966815948486,27.416752338409424,27.847052812576294,28.824676990509033,29.09942126274109,29.4182345867157,30.078026294708252,31.397417783737183,33.094571113586426,33.47053027153015,35.04847455024719,37.28964900970459,38.417160987854004,41.075716733932495,42.540419578552246,42.633291482925415,43.08667302131653,45.39638924598694,46.583972215652466,47.7663197517395,48.78467845916748,48.83116269111633,49.73943829536438,52.87281632423401,53.161558628082275,54.508631467819214,55.06824994087219,56.46010994911194,56.511690616607666,58.980900287628174,59.55641293525696,61.329559326171875,62.77828907966614,64.62632870674133,64.99615025520325,69.7659330368042,70.55398511886597,71.57533121109009,73.30006647109985,74.56947183609009,78.64921188354492,78.69566774368286,81.63834428787231,82.11539459228516,82.83333778381348,83.07055616378784,85.82014346122742,86.06973814964294,86.86181282997131,89.35144877433777,91.80698990821838,97.75807332992554,101.09266924858093,102.53879117965698,103.76429772377014,109.51431012153625,111.53148794174194,114.96866345405579,118.3082492351532,120.41489148139954,120.82751202583313,122.88293981552124,123.63418626785278,124.16132760047913,124.82448315620422,126.61487531661987,127.8905508518219,129.55819034576416,130.20184016227722,133.55565071105957,134.52100110054016,136.35375380516052,136.40201497077942,139.32232189178467,140.1972918510437,140.91706490516663,141.83477807044983,145.38477611541748,146.86043739318848,146.99965953826904,148.25785756111145,154.26588821411133,165.62139892578125,166.11476850509644,187.20581340789795,188.60145688056946,193.61426854133606,199.5948941707611,243.96533799171448,273.7157006263733,283.1738250255585,293.58927178382874,327.6334319114685,412.3276126384735,435.7833366394043,441.4294557571411,452.6609318256378,457.79862785339355,467.73231196403503,468.9684145450592,490.8028664588928,529.005708694458,540.4445836544037,554.2140727043152,566.015866279602,585.8121194839478,610.8297457695007,623.6903691291809,647.4599275588989,648.6979444026947,665.8602778911591,684.2424743175507,690.6398766040802,728.513402223587,798.1535668373108,836.3459281921387,841.3449404239655,844.3625056743622,859.8019068241119,873.0061361789703,918.6300716400146,948.3297448158264</t>
  </si>
  <si>
    <t>1,1,10,16,23,32,34,35,41,42,53,56,57,68,70,73,90,103,107,108,121,145,147,158,170,178,189,201,219,223,235,248,254,268,269,286,333,354,362,370,374,386,391,417,431,443,452,490,496,497,515,519,520,528,535,539,543,554,557,561,570,591,597,604,618,644,680,688,721,770,794,850,878,880,890,929,955,980,1002,1003,1022,1087,1093,1122,1134,1164,1165,1218,1230,1267,1297,1336,1344,1446,1463,1485,1521,1546,1625,1626,1688,1698,1712,1717,1772,1777,1793,1842,1892,2013,2083,2113,2139,2247,2290,2361,2432,2476,2485,2529,2545,2556,2570,2609,2636,2669,2682,2751,2771,2809,2810,2871,2887,2900,2923,2997,3028,3031,3058,3184,3424,3435,3870,3900,4007,4133,5026,5634,5830,6049,6750,8493,8967,9087,9326,9435,9639,9664,10121,10916,11160,11454,11699,12122,12637,12898,13398,13425,13776,14169,14291,15092,16557,17337,17443,17508,17812,18084,19014,19636</t>
  </si>
  <si>
    <t>0110011100111001010010011011011111101101000011100111011101010011011000100100011011101100011111110110001110010110011010010101100101110100001010110001001101000011010001110010100101010010110101010100110001010000100100101010010000001111000010001010001111011001001000011010111110111111</t>
  </si>
  <si>
    <t>0.7675068719520541,0.7675068719520541,0.7675068719520541,0.7675068719520541,0.7675068719520541,0.7675068719520541,0.7675068719520541,0.7675068719520541,0.7675068719520541</t>
  </si>
  <si>
    <t>1090004978949802937552675052499438599309050917320014495130582790671890200730062703128,1090004978949802937552675052499438599309050917320014495130582790671890200730062703128,1090004978949802937552675052499438599309050917320014495130582790671890200730062703128,1090004978949802937552675052499438599309050917320014495130582790671890200730062703128,1090004978949802937552675052499438599309050917320014495130582790671890200730062703128,1090004978949802937552675052499438599309050917320014495130582790671890200730062703128,1090004978949802937552675052499438599309050917320014495130582790671890200730062703128,1090004978949802937552675052499438599309050917320014495130582790671890200730062703128,1090004978949802937552675052499438599309050917320014495130582790671890200730062703128</t>
  </si>
  <si>
    <t>-7.777765781628585,-7.447180704618738,-6.941300817276535,-6.8857585474208705,-6.709318337634005,-6.676309564146637,-6.362359173025209,-6.313790298279809,-6.11578929610584,-5.989912285413892,-5.934451299724442,-5.874710055592976,-5.578315699805402,-5.4620660790993165,-5.394931222696699,-5.260272692286645,-5.207502058137919,-5.055684296487031,-4.902840896605561,-4.683783906713705,-4.522908197138839,-4.488920700496832,-4.4663542693788605,-4.303724356373577,-4.146972486585868,-4.083183477492075,-3.9259494098413223,-3.8688389470670237,-3.8430372013472582,-3.7154801769009986,-3.676147366030931,-3.599222765356661,-3.590946032606064,-3.5061593362592953,-3.2743527263863204,-3.1809916075774347,-3.1157894913372512,-3.1034939463652975,-3.0565922966817953,-3.0445349812712057,-2.9834497952459804,-2.897090466799454,-2.8666369341571327,-2.687198537599533,-2.575822201529195,-2.5174747549444616,-2.467972290453183,-2.360136705996204,-2.2095289293193705,-2.1320484145171195,-2.130309216182127,-2.0707542333195983,-2.033630701154377,-2.0177908697635436,-1.9561741302368074,-1.8692055982289206,-1.7644919178832323,-1.6936433764887198,-1.658945149319581,-1.5590732794550537,-1.5428246526670362,-1.5412014022044849,-1.541013203985738,-1.4362678889130924,-1.4156281795917263,-1.296370137517524,-1.292049646139314,-1.2541466368557668,-1.1993636549167168,-1.1694888447903664,-1.12836439336466,-1.0805099772893558,-1.031140200345446,-0.9122571604158884,-0.8299256938244814,-0.8136422927443233,-0.8099293684994693,-0.7278477529485532,-0.7235379360430996,-0.6706901141963131,-0.6467304828935037,-0.5989406146803004,-0.5610406825709717,-0.5487601653511025,-0.5252833100174455,-0.5202006579532966,-0.5131343753561168,-0.49989698453313647,-0.392733575510949,-0.37335470169768986,-0.3559918013899274,-0.35312789961271496,-0.3327985031965666,-0.3248702506962604,-0.2890431198095519,-0.2734359403845865,-0.21560558362800447,-0.18221086013397989,-0.177639640402035,-0.08394027498708145,-0.08374618159227992,-0.08374618159227959,-0.0052058016994318,0.03261299989577754,0.09390756985027454,0.10782798714342595,0.12009480824574525,0.12093501796888795,0.12364656050619754,0.20007203441574567,0.22614840066165437,0.2658860118205656,0.3269242575623078,0.3417477808881551,0.34174778088815544,0.3417477808881561,0.3424309681803353,0.34316292393099845,0.4182687169841563,0.42544264275026156,0.4435982265529903,0.5501178051955262,0.5767081612515346,0.6189590732066856,0.6189590732066858,0.6214034036781613,0.654230427029108,0.6546080498529331,0.7009001899446798,0.7009001899446803,0.718833139610496,0.7308907584485511,0.7480107439630934,0.7675068719520537,0.7675068719520541</t>
  </si>
  <si>
    <t>0.07392072677612305,0.20636558532714844,0.5247571468353271,0.7933006286621094,1.1823043823242188,2.126452922821045,2.240730047225952,2.5671873092651367,2.621485948562622,2.724102258682251,2.9245779514312744,3.023793935775757,3.3104336261749268,4.049429416656494,4.407695293426514,4.717911005020142,4.878977298736572,5.923167943954468,6.02292799949646,6.530587673187256,7.3743367195129395,8.1048104763031,8.311576843261719,9.002858877182007,10.308582782745361,11.003042459487915,12.013872385025024,12.291101932525635,12.611322402954102,13.780123710632324,14.10353684425354,15.125759601593018,16.863828420639038,17.00546169281006,17.293245792388916,18.84292221069336,19.4099280834198,20.548474550247192,21.0634663105011,22.046624898910522,22.79490876197815,22.845592498779297,23.173448085784912,23.554426431655884,24.335855960845947,25.036547660827637,25.285341501235962,25.97190546989441,28.562633752822876,30.950024604797363,31.309431314468384,33.06808805465698,33.1159553527832,33.78346562385559,34.160255670547485,36.27741718292236,37.71606969833374,39.75657820701599,41.55928611755371,44.942097663879395,45.173115968704224,45.45930600166321,47.007495164871216,47.72972512245178,49.038596868515015,49.9776177406311,52.90765619277954,53.40989685058594,55.398762941360474,55.485958099365234,57.28323698043823,59.81517577171326,61.15329599380493,61.35163235664368,61.738081216812134,68.92073845863342,69.59695363044739,71.51058840751648,78.57105135917664,79.87627339363098,82.8710458278656,85.97180342674255,86.95623254776001,93.12007212638855,93.25960087776184,94.70668315887451,96.37264585494995,98.62786602973938,99.21936082839966,101.8047788143158,101.99518537521362,104.82284045219421,105.1170380115509,109.43374419212341,112.29443049430847,116.02744436264038,126.58394026756287,130.89303350448608,139.77388525009155,150.01672863960266,156.03242707252502,160.42128324508667,161.16182160377502,165.90820956230164,168.50012111663818,170.57826781272888,188.73792147636414,200.33540534973145,202.12351322174072,207.41667318344116,221.18895053863525,238.42498230934143,242.33732509613037,325.49539279937744,371.54185938835144,407.58310651779175,487.2558033466339,501.50637578964233,512.6292123794556,516.5408391952515,521.2293448448181,529.1746435165405,564.8806040287018,575.8960440158844,632.3928914070129,681.3353955745697,683.5957670211792,727.9179246425629,738.1084172725677,794.9301996231079,833.0804007053375,848.8462998867035,859.3340566158295,902.6029136180878,932.2865517139435</t>
  </si>
  <si>
    <t>1,3,10,15,21,38,40,46,47,49,53,55,60,74,81,87,90,110,112,122,139,154,158,168,188,200,222,228,235,260,267,289,326,329,335,368,380,404,414,432,448,449,456,464,481,496,501,516,569,615,622,655,656,670,678,722,753,797,832,895,900,906,938,953,980,1000,1062,1073,1114,1116,1156,1210,1237,1241,1249,1395,1409,1449,1582,1609,1671,1736,1757,1880,1883,1914,1950,1993,2003,2055,2059,2117,2121,2197,2255,2337,2563,2656,2831,3047,3170,3266,3282,3382,3437,3477,3873,4115,4146,4262,4547,4892,4972,6682,7638,8392,10067,10352,10592,10677,10778,10940,11700,11935,13125,14170,14216,15125,15341,16520,17321,17646,17863,18778,19407</t>
  </si>
  <si>
    <t>1000111110100011010110101011100101011110110010101110011101001101101011010101010110101100110001001101100011110001111111101111000010000011011001010101110111111010011010101010001110111010001010101111010000100100101001011110110000010000000111001000000101001101000010100100101000011000</t>
  </si>
  <si>
    <t>-1.0104012782936025,-1.0104012782936025,-1.0104012782936025,-1.0104012782936025,-1.0104012782936025,-1.0104012782936025,-1.0104012782936025,-1.0104012782936025,-1.0104012782936025</t>
  </si>
  <si>
    <t>772372261418782529246546544663086216415545997375203159715123972774430819,772372261418782529246546544663086216415545997375203159715123972774430819,772372261418782529246546544663086216415545997375203159715123972774430819,772372261418782529246546544663086216415545997375203159715123972774430819,772372261418782529246546544663086216415545997375203159715123972774430819,772372261418782529246546544663086216415545997375203159715123972774430819,772372261418782529246546544663086216415545997375203159715123972774430819,772372261418782529246546544663086216415545997375203159715123972774430819,772372261418782529246546544663086216415545997375203159715123972774430819</t>
  </si>
  <si>
    <t>-7.417248586727901,-7.413038263475647,-7.371091564727742,-7.306995599864574,-7.054579803356142,-6.866182981559832,-6.714705314169654,-6.115388259775438,-5.910896669126666,-5.6833707468040915,-5.590554600465054,-5.533948659366195,-5.462056575050186,-5.305349985880134,-5.148974751734534,-5.009829273884552,-4.983473681339865,-4.730466715293738,-4.447253649156159,-4.38456718502083,-4.299979286271955,-4.2797450305443645,-4.265017243318527,-4.198386729418856,-4.079457818979102,-3.9557898526101076,-3.7944715240092513,-3.7866166725715784,-3.7789452484426778,-3.5762228296672904,-3.502950531668848,-3.398542318520157,-3.3434913561216537,-3.3371963472633777,-3.295030210375753,-3.2550656990196343,-3.2411869002524676,-3.2262050482293456,-3.194658667056529,-3.1628562397750732,-3.083391949157881,-3.007593595864026,-2.9929370427724535,-2.868706927647824,-2.86259454300958,-2.8468456289455673,-2.832041713800384,-2.7183965273169095,-2.67199462678179,-2.671967159946715,-2.505400887787062,-2.5024492838343853,-2.491803304723355,-2.4119343318217292,-2.340944608032494,-2.3369475583232386,-2.2537743076747034,-2.1837022682497365,-2.1570435078267174,-2.0984588164162243,-2.0134477986402164,-1.9913120474315384,-1.989874562836176,-1.989449412831773,-1.9772956397088806,-1.9590898380129502,-1.9356775157264088,-1.869763422515876,-1.813254359868359,-1.795702347188374,-1.793774344397457,-1.7710477082182503,-1.7570435734576935,-1.7368654448027376,-1.7337150283310434,-1.676637818999769,-1.6624656911268452,-1.6154981780139694,-1.5948920011498446,-1.4831682356738465,-1.4780026883386876,-1.4667793478292481,-1.4459876987479197,-1.4335222604761104,-1.4335222604761095,-1.4094220607181576,-1.4086971816204639,-1.4071287449317231,-1.3851852168712602,-1.3702228287766849,-1.3106900122814535,-1.3040272858706927,-1.2636420248882005,-1.2610189963678182,-1.2561874755529263,-1.1294158912310848,-1.111202192244909,-1.0460324787934272,-1.0449642547386964,-1.0239811485551742,-1.0104012782936032,-1.0104012782936025</t>
  </si>
  <si>
    <t>0.04221010208129883,0.2441871166229248,0.4510362148284912,0.4720029830932617,0.5134541988372803,0.7404320240020752,0.8486652374267578,0.9555635452270508,1.3585081100463867,1.7855591773986816,1.9351518154144287,2.2933402061462402,2.391571044921875,2.704981565475464,3.2036993503570557,3.314662218093872,3.6506755352020264,3.8181581497192383,3.903554916381836,4.194853782653809,4.215967416763306,4.325900077819824,4.478347539901733,4.89033055305481,5.207392930984497,5.426540374755859,5.7403244972229,6.241283416748047,6.329620122909546,7.052371263504028,7.371570587158203,8.031312704086304,8.978948831558228,9.628295183181763,9.820884704589844,10.839901685714722,11.607913732528687,11.732088088989258,11.939209699630737,12.249732971191406,13.101288795471191,13.513544797897339,14.374813795089722,14.5391526222229,15.335039138793945,15.762223958969116,16.265401601791382,16.64229154586792,17.164252042770386,17.249986171722412,18.373133420944214,19.646693468093872,20.463422298431396,20.643583059310913,21.200706481933594,22.626917839050293,23.32774567604065,25.184651851654053,25.980278968811035,26.572822093963623,28.081752061843872,32.424522161483765,32.67893600463867,32.91115713119507,33.57845640182495,34.597792863845825,35.77717399597168,39.163209438323975,41.247098207473755,44.2624135017395,44.95059037208557,46.15492129325867,50.50817608833313,50.635504722595215,61.04838824272156,64.4715359210968,64.88430404663086,67.07023930549622,69.01588082313538,72.67114973068237,79.88349437713623,81.54034447669983,104.80165696144104,117.83916592597961,118.75782465934753,118.92997932434082,122.84473299980164,147.61002683639526,149.97398376464844,163.1639654636383,166.3317093849182,183.7490165233612,205.3499665260315,256.63302183151245,267.6865134239197,276.92916989326477,288.93900084495544,317.4516317844391,358.2378988265991,369.5707561969757,395.4654049873352,404.84626483917236</t>
  </si>
  <si>
    <t>1,10,20,21,23,34,39,44,63,83,90,107,112,127,151,156,169,177,181,195,196,201,209,227,239,250,267,291,295,329,344,375,420,451,460,508,544,550,560,575,616,635,675,682,717,737,761,779,804,808,864,926,967,977,1003,1056,1087,1175,1210,1239,1311,1518,1530,1541,1573,1620,1674,1830,1929,2073,2105,2160,2358,2364,2835,2996,3014,3116,3208,3377,3719,3794,4856,5442,5485,5493,5678,6818,6926,7532,7681,8463,9458,11808,12330,12747,13303,14602,16469,16980,18204,18623</t>
  </si>
  <si>
    <t>-1.0045968347699152,-1.0045968347699152,-1.0045968347699152,-1.0045968347699152,-1.0045968347699152,-1.0045968347699152,-1.0045968347699152,-1.0045968347699152,-1.0045968347699152</t>
  </si>
  <si>
    <t>1559281979449005704925510206769186559276761546349025364693242471604425451,1559281979449005704925510206769186559276761546349025364693242471604425451,1559281979449005704925510206769186559276761546349025364693242471604425451,1559281979449005704925510206769186559276761546349025364693242471604425451,1559281979449005704925510206769186559276761546349025364693242471604425451,1559281979449005704925510206769186559276761546349025364693242471604425451,1559281979449005704925510206769186559276761546349025364693242471604425451,1559281979449005704925510206769186559276761546349025364693242471604425451,1559281979449005704925510206769186559276761546349025364693242471604425451</t>
  </si>
  <si>
    <t>-7.60097141606817,-7.375380652199743,-7.103103969175599,-7.089565572004471,-6.707201325712482,-6.554076363828196,-6.530283878500958,-6.49196594329568,-6.36862108855574,-6.294760492833151,-6.163520374223193,-5.8130682621917895,-5.673988913672537,-5.485284375595187,-5.385992680244344,-5.245253722566032,-5.037473066740314,-4.978863960110922,-4.817960513106276,-4.695463895126243,-4.640881035788403,-4.296262662367709,-4.190028958031763,-4.157140709123935,-4.114005660002299,-4.105339438163463,-3.9794017978273635,-3.9631566227088593,-3.919990468684782,-3.839044254055973,-3.8184214618703862,-3.6919458458894154,-3.6621887098844637,-3.62475589053936,-3.478857376978274,-3.475632736355114,-3.4448019749807384,-3.3983643465266113,-3.3783284111518292,-3.3348551773353536,-3.291882854399537,-3.0758353128394007,-3.0399765752488057,-3.034243028066866,-3.0279277129987223,-2.970591099939211,-2.9226920145387876,-2.8885600478406976,-2.8449578781931426,-2.816041606910037,-2.7883905515158633,-2.7644595071454114,-2.7192743751823123,-2.69868766204332,-2.6693833403102882,-2.637403410911967,-2.578979593051632,-2.577591018760487,-2.4749365307488116,-2.4048806411723977,-2.396925275767332,-2.361176987166743,-2.3543516772796185,-2.3442049450412106,-2.2431336158997723,-2.221591667026576,-2.215065023102261,-2.151637709511945,-2.1258582871960345,-2.0760925344374734,-2.0623627868088192,-2.0601299275442915,-2.0140780533948077,-2.0139658432900345,-1.995298236819108,-1.9077051019214453,-1.8858975699742708,-1.7903827678358297,-1.7806151185796912,-1.7555830495298808,-1.7534993701495005,-1.7143252080420632,-1.6963708412289134,-1.6681017813333348,-1.665162343262041,-1.6556126557976585,-1.6363236594844395,-1.5874337975733332,-1.529338886056256,-1.4678673878557547,-1.4431520771667272,-1.4423763877485236,-1.391219251493549,-1.3857799871377907,-1.3417570879615766,-1.316017223910261,-1.3036366211713741,-1.3026355036159916,-1.286319224674395,-1.2714953269587248,-1.2299762030699415,-1.1766198612762095,-1.1760374012013703,-1.1639600730666182,-1.1581665879579277,-1.046722984477625,-1.0398685034204986,-1.0398685034204984,-1.037714379086022,-1.0309069272550853,-1.01912769531809,-1.0045968347699152</t>
  </si>
  <si>
    <t>0.0395207405090332,0.23822617530822754,0.25739502906799316,0.5209164619445801,0.5406460762023926,0.7046966552734375,0.7860920429229736,1.017885684967041,1.0807507038116455,1.1421513557434082,1.2162773609161377,1.3033950328826904,1.3687660694122314,1.5778734683990479,1.7452325820922852,1.7654197216033936,1.806807279586792,1.9299118518829346,1.954547643661499,2.123785972595215,2.233565330505371,2.402010917663574,2.867483139038086,3.1362967491149902,3.330416202545166,3.351562023162842,3.560723066329956,3.6850829124450684,3.93843412399292,4.400485992431641,4.440605640411377,4.503675699234009,4.631149530410767,4.715127229690552,4.9028143882751465,5.111061096191406,5.153560638427734,5.787585973739624,6.001675128936768,6.759080171585083,7.19980525970459,8.498309135437012,8.730961084365845,11.884966373443604,12.424302339553833,12.55025863647461,13.637821912765503,14.474769830703735,14.93558120727539,16.292792081832886,17.1976478099823,17.63352632522583,18.204275608062744,18.919591665267944,20.422754287719727,21.852668046951294,22.831562280654907,23.08583927154541,23.29696035385132,24.620933294296265,25.94577145576477,26.131254196166992,28.233691215515137,28.582878351211548,30.693849802017212,32.0652072429657,36.01766657829285,41.42265820503235,41.92582368850708,41.966336488723755,43.7716178894043,50.07240080833435,52.6270956993103,54.90710377693176,55.96156358718872,60.56010127067566,64.19904208183289,64.60157513618469,67.36826658248901,68.998295545578,71.73330092430115,72.74572038650513,77.88290643692017,80.22867727279663,83.2744574546814,84.13554286956787,86.58915543556213,88.79296636581421,89.41179990768433,93.48432970046997,95.74053001403809,96.66376852989197,97.99168109893799,98.60106182098389,104.39270305633545,111.52899193763733,115.8096489906311,128.03395891189575,132.31613636016846,134.75477075576782,136.58130764961243,149.49404978752136,178.3705542087555,192.2503046989441,197.1035339832306,218.69679069519043,331.3961615562439,349.50378346443176,361.2653830051422,367.73530077934265,367.86907935142517,384.3529074192047</t>
  </si>
  <si>
    <t>1,10,11,24,25,33,37,48,51,54,58,62,65,75,83,84,86,89,90,98,103,111,133,146,155,156,166,172,184,206,208,211,217,221,230,240,242,272,282,318,338,381,392,545,572,578,627,667,689,753,795,815,842,876,947,1016,1063,1075,1085,1146,1209,1218,1318,1335,1437,1503,1690,1931,1955,1957,2043,2341,2466,2576,2627,2845,3022,3041,3173,3250,3362,3413,3662,3770,3913,3953,4071,4175,4204,4396,4505,4549,4612,4641,4896,5240,5433,6010,6208,6307,6391,6987,8313,8973,9179,10195,15446,16306,16853,17158,17165,17921</t>
  </si>
  <si>
    <t>0.9656458518546122,0.9656458518546122,0.9656458518546122,0.9656458518546122,0.9656458518546122,0.9656458518546122,0.9656458518546122,0.9656458518546122,0.9656458518546122</t>
  </si>
  <si>
    <t>931360078163319441303304943066038905957440905072217260122352928748243986143003286115,931360078163319441303304943066038905957440905072217260122352928748243986143003286115,931360078163319441303304943066038905957440905072217260122352928748243986143003286115,931360078163319441303304943066038905957440905072217260122352928748243986143003286115,931360078163319441303304943066038905957440905072217260122352928748243986143003286115,931360078163319441303304943066038905957440905072217260122352928748243986143003286115,931360078163319441303304943066038905957440905072217260122352928748243986143003286115,931360078163319441303304943066038905957440905072217260122352928748243986143003286115,931360078163319441303304943066038905957440905072217260122352928748243986143003286115</t>
  </si>
  <si>
    <t>-8.356352139840581,-7.978065549806629,-7.8604211967776605,-7.745222987023693,-7.571858643793357,-7.4471923389939745,-7.427890958072535,-7.423798495722832,-7.3610408904939835,-6.896352639157083,-6.380411954817539,-6.326624863223991,-6.326210302516004,-6.192050093044874,-5.5288378151494175,-5.326502762411642,-5.18717672308174,-5.0876650046354825,-4.808011401954748,-4.737055747404054,-4.571836699214369,-4.333005239958326,-4.2333786568629534,-4.2006724901786106,-4.074647359864734,-3.9678924430963995,-3.939865390240407,-3.8467811920636477,-3.8419817581190245,-3.797651716248832,-3.6284493162418454,-3.5206247186434476,-3.4844661536448442,-3.4408839696545708,-3.3624474301517497,-3.3355332136095948,-3.270523264433148,-3.209669733028928,-3.194961805952103,-3.1893536457661193,-3.0836807768239693,-2.8621762753036406,-2.8362848003111143,-2.717614715749116,-2.6768077991976647,-2.662655443064353,-2.6279272808238088,-2.6106483592552334,-2.5731920385331635,-2.2576141896173545,-2.208394768721037,-2.0395059974989014,-1.9812212753357912,-1.9408362014804823,-1.9276768843085479,-1.7754690067991856,-1.681142479956628,-1.6222388744126996,-1.6044198419161662,-1.5654560780574065,-1.5654000582071792,-1.4955348267967894,-1.454310274278913,-1.2939664744231514,-1.215933387487841,-1.1638749475800556,-1.131021528906762,-1.0900599161548066,-1.075082556161559,-1.0444635366161783,-1.0088190780637667,-0.928355493915401,-0.9060541323968269,-0.8164387163762582,-0.7798250541066577,-0.7735496355067362,-0.7089183558236323,-0.6952690605954716,-0.6359005196155665,-0.5977511817707548,-0.5851539311857819,-0.4850980644036151,-0.41541800664540346,-0.41269343243451884,-0.3954083126585458,-0.35113092289315595,-0.3419577635451049,-0.3027654191638168,-0.2089999026888827,-0.13317579503129162,-0.10765595834477379,-0.07516632369057363,-0.05732536984655051,-0.057325369846549956,-0.00927231525852304,0.011696193148153039,0.07221458651908583,0.08309555812964584,0.08309555812964642,0.08963304944151357,0.16465781645579824,0.1758997732559725,0.25771942728631503,0.3532722083982839,0.3674233915726568,0.38293310988081747,0.3829331098808177,0.4044172245541676,0.4328819959835177,0.4640160716069601,0.469026542659118,0.5032838442679325,0.527714403759266,0.528559871379513,0.5310069351351537,0.5434631143816582,0.5528740984477166,0.5849090255559348,0.6039832123872448,0.7000167396997596,0.7049212960064641,0.7186514965014543,0.7256046461532019,0.7439801504356239,0.7506535557353969,0.7572409448033186,0.7774023800596273,0.8175366608936827,0.8439852368962589,0.84992330648718,0.8806459325405012,0.8806459325405013,0.9014528250656815,0.9396081086165552,0.9571341590390859,0.9571341590390868,0.9577862414804259,0.9596148265180582,0.9656458518546122</t>
  </si>
  <si>
    <t>0.07219147682189941,0.1501305103302002,0.2798037528991699,0.40757060050964355,0.49264097213745117,0.5314040184020996,0.8812246322631836,1.0117478370666504,1.1964750289916992,1.283374547958374,1.5620222091674805,2.57602596282959,3.184691905975342,3.32249116897583,3.4118504524230957,4.241125583648682,4.422789812088013,4.52074408531189,5.117878198623657,5.588548421859741,7.238177061080933,7.3698647022247314,9.598938703536987,10.393455505371094,10.4417564868927,10.858830690383911,11.849115371704102,12.704391479492188,13.156943321228027,13.627132892608643,13.818259954452515,14.051678657531738,15.107244729995728,15.990604877471924,16.60849928855896,16.79272174835205,17.824263095855713,18.052472352981567,18.09798264503479,18.27842140197754,18.502455234527588,18.63728904724121,20.119621515274048,20.797260522842407,21.780024766921997,21.824326515197754,22.256094217300415,23.288633823394775,24.24035382270813,24.528141260147095,25.043370246887207,29.07084822654724,30.27405047416687,34.24247121810913,35.36350607872009,36.01087427139282,39.9332914352417,43.589585304260254,45.61214470863342,46.120378255844116,46.723063230514526,46.964659214019775,50.709856033325195,52.14020228385925,58.88528871536255,60.66520428657532,63.74448227882385,65.2331702709198,66.27344608306885,68.12834095954895,68.70049691200256,70.17160773277283,70.46531915664673,72.28255653381348,72.7706847190857,76.51663041114807,80.53600478172302,84.84868478775024,89.06721258163452,93.30528235435486,94.37269806861877,96.75662446022034,99.89027452468872,101.33787059783936,101.90275454521179,109.19961881637573,114.0691888332367,114.16622853279114,116.95796990394592,119.91842269897461,122.0198986530304,124.26333618164062,126.80843949317932,133.2224314212799,136.42253756523132,141.7280673980713,142.31784319877625,149.16936254501343,158.25451803207397,163.22478818893433,168.3500907421112,181.26823210716248,183.18042039871216,199.0144748687744,202.36765050888062,203.92477178573608,208.78006148338318,210.39162731170654,242.3463490009308,243.95906472206116,255.1639769077301,260.9743869304657,272.4076261520386,275.69644832611084,278.4580750465393,330.66523337364197,344.9280905723572,361.28159165382385,364.03853583335876,366.0182456970215,386.2984809875488,387.2143614292145,427.23513555526733,433.40272879600525,434.7901711463928,445.4794280529022,456.2037618160248,460.59277534484863,475.43969082832336,477.0821931362152,477.5383725166321,535.6766736507416,586.8046810626984,595.6071398258209,628.4091618061066,630.1446855068207,689.4435112476349,915.0455389022827,941.3770637512207</t>
  </si>
  <si>
    <t>1,2,5,8,10,11,19,22,26,28,34,56,69,72,74,92,96,98,111,121,151,154,200,217,218,227,249,268,278,288,292,297,320,339,352,356,378,383,384,388,393,396,428,440,461,462,471,494,513,517,523,600,625,707,731,745,828,906,950,961,974,979,1059,1088,1223,1261,1328,1358,1379,1418,1430,1461,1467,1505,1515,1590,1675,1767,1853,1948,1971,2021,2085,2115,2127,2280,2383,2385,2443,2504,2551,2599,2653,2790,2860,2972,2985,3133,3323,3430,3531,3806,3848,4177,4248,4281,4381,4417,5087,5122,5348,5475,5720,5788,5846,6933,7237,7566,7625,7668,8081,8101,8950,9082,9112,9331,9564,9657,9976,10010,10020,11245,12308,12498,13193,13231,14470,19210,19765</t>
  </si>
  <si>
    <t>0111101010111011011101101001111011011001010111111011110000011101110011100110000000100000111110100000001101011010001101001100110101010000100010010100011110100111010010100001000111011111001011100001011101001001011011110110110010011001110010100111010111000100000001000001101001100011</t>
  </si>
  <si>
    <t>-1.7336611539025024,-1.7336611539025024,-1.7336611539025024,-1.7336611539025024,-1.7336611539025024,-1.7336611539025024,-1.7336611539025024,-1.7336611539025024,-1.7336611539025024</t>
  </si>
  <si>
    <t>136707313534508395621781620172276022263237435546138039682737,136707313534508395621781620172276022263237435546138039682737,136707313534508395621781620172276022263237435546138039682737,136707313534508395621781620172276022263237435546138039682737,136707313534508395621781620172276022263237435546138039682737,136707313534508395621781620172276022263237435546138039682737,136707313534508395621781620172276022263237435546138039682737,136707313534508395621781620172276022263237435546138039682737,136707313534508395621781620172276022263237435546138039682737</t>
  </si>
  <si>
    <t>-7.841860060181306,-7.836542844710378,-7.696035950231478,-7.552438975547036,-7.528250199999043,-7.35477183577514,-7.329371655781805,-7.1308333169365214,-7.033565799275295,-6.9792945872987575,-6.957944330275847,-6.651059539515416,-6.635769495746809,-6.452579099356169,-6.0555245646341875,-6.043930209947847,-6.041076034583266,-5.840734385732048,-5.783259263854464,-5.681506175565986,-5.563251342257805,-5.424162532910605,-5.381590437640808,-5.3400490724394265,-5.246336982886568,-5.1881745431308435,-5.098660713376887,-4.959552741874032,-4.9071378791446465,-4.874601783549199,-4.841980482157932,-4.769200277013681,-4.723502946063341,-4.717563414181877,-4.6245412368183025,-4.5850995646403225,-4.577943363354938,-4.495738048439875,-4.4510150516764,-4.357732827061687,-4.325276108589647,-4.271854375594999,-4.2181339996833795,-4.148407948608631,-4.056514204706988,-4.022002855317313,-3.959639680592123,-3.8993600451930726,-3.878808200337522,-3.847431561412491,-3.6458998601165806,-3.6457718760355355,-3.612512784465094,-3.490797833574858,-3.4315665365215584,-3.411549629478398,-3.3436494294268293,-3.3355093570280423,-3.3321776714119995,-3.324655017119184,-3.295043372779363,-3.209124067928738,-3.165127964715539,-3.1038409722830638,-3.08747633402499,-3.086063137414215,-2.9931314268997014,-2.8772888695528502,-2.8560410650461376,-2.8532413195159334,-2.8096364980915203,-2.8003802764808947,-2.7975833236389414,-2.7837264826448704,-2.7344266467397906,-2.733899080508629,-2.673243282493828,-2.6678348102959673,-2.648439325335958,-2.5752361631045275,-2.5676576982674852,-2.480831544784176,-2.480482197730914,-2.4801258595207685,-2.4609937481127737,-2.3997724335212878,-2.3720362447579633,-2.3691652993377033,-2.3556758344256123,-2.2984492048337604,-2.2773260638880917,-2.2711952668473168,-2.2268375954294064,-2.217684946704219,-2.1443681378655004,-2.0742453499207416,-2.057288025872876,-2.027124067370709,-1.9372047577587779,-1.9299360291961678,-1.9203256088120308,-1.9203256088120306,-1.919861995211399,-1.9131826852760707,-1.8978041092809397,-1.8771374856396266,-1.8771374856396261,-1.866884629448635,-1.8648387802400956,-1.8648387802400954,-1.848110239684751,-1.8481102396847504,-1.792385662114918,-1.7336611539025024</t>
  </si>
  <si>
    <t>0.035784006118774414,0.08643078804016113,0.17942047119140625,0.24231863021850586,0.30367279052734375,0.3220198154449463,0.3537561893463135,0.4011223316192627,0.548595666885376,0.5651109218597412,0.6984620094299316,0.7983963489532471,1.019423484802246,1.3792510032653809,1.4976942539215088,1.6656458377838135,1.7740023136138916,1.8117001056671143,2.074617624282837,2.2251405715942383,2.241687536239624,2.455998659133911,2.5601015090942383,2.5948803424835205,2.6282975673675537,2.7978925704956055,2.8325018882751465,2.9032773971557617,3.2151708602905273,3.249009609222412,3.317782402038574,3.5815505981445312,3.6485419273376465,3.6830976009368896,3.8222649097442627,4.23203182220459,4.26255202293396,4.629819631576538,5.000696420669556,5.5234575271606445,5.574930191040039,6.216411352157593,6.321433782577515,6.8146703243255615,6.897152900695801,7.353883981704712,7.492218494415283,7.5432469844818115,7.84891676902771,8.240914344787598,8.258971214294434,8.928533792495728,8.963144302368164,9.410958528518677,9.84326171875,10.155363082885742,10.376530170440674,10.41140079498291,10.89804220199585,11.250051975250244,11.510282516479492,11.938273668289185,13.364851713180542,14.5867760181427,15.318545579910278,15.561661720275879,15.632230997085571,16.15650725364685,17.030935049057007,18.507165908813477,18.91043210029602,20.183260679244995,20.726261854171753,21.363884687423706,21.414878845214844,23.068097352981567,23.628599166870117,24.41800808906555,25.294981479644775,25.465196132659912,30.219106912612915,31.589138746261597,34.786401987075806,39.24705410003662,45.96009397506714,47.75959777832031,49.03342938423157,51.61405539512634,54.67035460472107,56.03146743774414,57.68767213821411,57.769978761672974,59.97225546836853,71.42081212997437,77.40818214416504,79.70737600326538,94.10277891159058,103.06163096427917,104.51115608215332,111.67647743225098,113.21465492248535,128.5978434085846,136.52743434906006,138.45775389671326,173.74349117279053,176.35572385787964,177.14671277999878,187.0732922554016,211.14025950431824,240.01634430885315,242.17689633369446,253.52635216712952,308.8392825126648,332.46693682670593</t>
  </si>
  <si>
    <t>1,3,9,13,17,18,20,23,32,33,41,47,54,69,75,84,90,92,107,116,117,130,136,138,140,150,152,156,174,176,180,195,199,201,209,234,236,258,280,307,310,345,351,373,378,405,413,416,434,457,458,497,499,525,550,568,581,583,611,632,647,673,757,828,870,884,888,918,966,1051,1074,1148,1181,1218,1221,1317,1349,1395,1445,1455,1728,1806,1968,2220,2607,2709,2782,2930,3105,3187,3283,3288,3416,4062,4415,4552,5381,5888,5969,6389,6483,7345,7809,7919,9931,10082,10128,10699,12054,13689,13816,14445,17606,18969</t>
  </si>
  <si>
    <t>0.7900608859499589,0.7900608859499589,0.7900608859499589,0.7900608859499589,0.7900608859499589,0.7900608859499589,0.7900608859499589,0.7900608859499589,0.7900608859499589</t>
  </si>
  <si>
    <t>1802780716037803134745749856763984589226495054688634522951280276593161737615760166168,1802780716037803134745749856763984589226495054688634522951280276593161737615760166168,1802780716037803134745749856763984589226495054688634522951280276593161737615760166168,1802780716037803134745749856763984589226495054688634522951280276593161737615760166168,1802780716037803134745749856763984589226495054688634522951280276593161737615760166168,1802780716037803134745749856763984589226495054688634522951280276593161737615760166168,1802780716037803134745749856763984589226495054688634522951280276593161737615760166168,1802780716037803134745749856763984589226495054688634522951280276593161737615760166168,1802780716037803134745749856763984589226495054688634522951280276593161737615760166168</t>
  </si>
  <si>
    <t>-9.502963518382954,-9.441411184430793,-7.4786275829641,-7.328997481176495,-7.054770628939234,-6.95200927099539,-6.7615797212013495,-6.586465691380139,-6.534879134458742,-6.295804520177819,-6.250624160715983,-5.995391816971718,-5.9733062356758255,-5.9183411101674235,-5.880420842138111,-5.804973708889331,-5.710172690123503,-5.581934183295531,-5.495656106113461,-5.404040265110229,-5.268416114840419,-5.018518858863181,-4.946051830878668,-4.838709684509706,-4.80032504264682,-4.642742982231489,-4.592700597675695,-4.564596828893914,-4.514765666513984,-4.415652399903544,-4.364243958724818,-4.318807364624405,-4.239333769650094,-4.046856160613933,-4.042535024574525,-3.851837327514559,-3.6873144995127882,-3.5987480033150514,-3.558776447562497,-3.401271504722328,-3.3335323120697704,-3.213487421174618,-3.108779414227744,-3.033020486217862,-3.021127564370869,-2.848157041745782,-2.8163731863547268,-2.8057987512298252,-2.794771971840425,-2.710427201965174,-2.676071279728295,-2.5743942217273874,-2.5283905770012374,-2.519427106538771,-2.4820086454704984,-2.4321152934243564,-2.4066405282420993,-2.3588334229348162,-2.332422835390594,-2.326776487076006,-2.2642922921657966,-2.1503919240671916,-2.1313898185195654,-2.026143026906798,-1.9845455978352198,-1.9385812826227082,-1.8991012991040237,-1.8746786354994085,-1.7699044730746858,-1.7421468930425092,-1.7313585292391176,-1.7163234578220976,-1.6946564462053866,-1.6926350406918402,-1.648220418710455,-1.6275672231974445,-1.6145077465888986,-1.5843394448460746,-1.5446821104933466,-1.4627574245014578,-1.4555311152622366,-1.3651644275809751,-1.3415202100357195,-1.320728622149433,-1.2096107821848585,-1.178008715781605,-1.1200012355415159,-1.0904652631039538,-1.0832428945033736,-1.017239177008241,-1.0042162681560647,-0.9769660867192924,-0.974876925404815,-0.9678121733539508,-0.9382706995147093,-0.9109289473031263,-0.8538082079635608,-0.8448497115381791,-0.7868422488029,-0.7625187758700515,-0.7535213662295452,-0.7450676890781361,-0.7240263747350681,-0.6206958215393467,-0.5481596102541205,-0.4158427490876936,-0.3953437744826078,-0.3536175734872883,-0.32388452787225475,-0.29367688884632936,-0.29111071412992734,-0.19549467404496415,-0.18875660531052535,-0.18281348664537128,-0.15039765036393163,-0.07639939768818932,-0.0717601968502426,-0.024520942941468754,-0.007408626787171163,0.037459655802965924,0.158044593438367,0.1737950302351223,0.19363723845308684,0.2223157309311576,0.2621490254917712,0.2748306812546981,0.3897369656986376,0.3958623814626213,0.44065543633987203,0.48394634595865216,0.49825329661631135,0.49825329661631224,0.5046593245575943,0.5245994914052778,0.5497125265885141,0.5871123922331752,0.5961773109749876,0.5961773109749877,0.5961773109749879,0.5961773109749882,0.635800094157069,0.6358000941570698,0.6807648725570875,0.6807648725570887,0.6935756624267693,0.7900608859499589</t>
  </si>
  <si>
    <t>0.07681775093078613,0.11666297912597656,0.16047072410583496,0.24152922630310059,1.5790657997131348,2.046875238418579,2.2337512969970703,3.479520559310913,3.572819709777832,3.8119826316833496,4.727367162704468,4.932506561279297,5.0774195194244385,5.265036344528198,5.450497388839722,5.637491464614868,5.871023893356323,6.012592315673828,6.1085827350616455,6.393618583679199,7.073388338088989,7.405412197113037,7.872422218322754,8.208081007003784,8.68421745300293,8.879865407943726,9.021646976470947,9.349903106689453,9.636398792266846,9.96996784210205,10.07578182220459,10.315988779067993,10.362430810928345,10.509911298751831,11.41710090637207,11.941964626312256,12.184698104858398,13.048351049423218,13.298770666122437,14.449435949325562,15.441878080368042,15.581645488739014,15.719277620315552,18.60270595550537,18.657054901123047,18.916239738464355,19.83103656768799,20.336505889892578,21.498806715011597,21.88237738609314,23.713399410247803,23.809491395950317,24.056698083877563,24.86746883392334,25.25582718849182,26.519540071487427,27.379964351654053,27.4737446308136,28.03647255897522,28.36890459060669,29.776596069335938,30.343769788742065,32.27199029922485,34.97082042694092,35.528148889541626,36.34485054016113,39.38873815536499,40.65230989456177,41.872307777404785,44.35578775405884,45.17700934410095,45.62377047538757,47.20812726020813,49.68211793899536,53.141674518585205,54.83159327507019,57.18928241729736,57.33570885658264,58.88535022735596,60.726786375045776,63.059428215026855,63.1066837310791,67.79104137420654,68.40119123458862,68.64301347732544,69.77168273925781,71.46822142601013,73.19644689559937,75.25840306282043,75.30304026603699,78.75889372825623,80.8366425037384,82.67738652229309,83.57509803771973,84.74584102630615,85.83310770988464,88.47271537780762,92.46639704704285,92.7064049243927,94.46953463554382,98.48171901702881,99.58740758895874,100.14508390426636,100.24052691459656,101.42562675476074,103.1893048286438,107.1240451335907,108.84755754470825,118.18764901161194,125.42099213600159,126.35105180740356,131.65023231506348,138.61779928207397,143.79040694236755,146.0828983783722,146.64886713027954,150.55455946922302,152.41479063034058,175.48300743103027,184.8936150074005,189.4078550338745,196.80089831352234,224.83104300498962,261.3935468196869,277.55194330215454,280.6115298271179,300.3424961566925,326.71949791908264,360.70692563056946,404.5569224357605,413.24672627449036,424.4548852443695,476.3273780345917,556.958215713501,561.5512251853943,586.4536154270172,633.2243347167969,678.4377822875977,765.4082820415497,785.8145680427551,807.2601232528687,842.570645570755,867.4435300827026,896.1432657241821,900.1494371891022,906.4860546588898</t>
  </si>
  <si>
    <t>1,1,2,4,29,39,43,67,69,74,93,97,100,104,108,112,117,120,122,128,142,149,159,166,176,180,183,190,196,203,205,210,211,214,233,244,249,267,272,295,316,319,322,379,380,383,407,418,443,451,490,492,497,514,520,547,565,567,579,586,616,628,670,727,739,754,816,842,867,921,938,947,979,1034,1093,1128,1177,1180,1210,1248,1296,1297,1397,1410,1415,1437,1472,1509,1554,1555,1630,1672,1708,1720,1741,1764,1822,1906,1911,1949,2035,2058,2070,2072,2096,2131,2216,2253,2434,2585,2605,2716,2861,2972,3018,3029,3113,3153,3638,3824,3922,4077,4675,5444,5772,5833,6235,6779,7501,8402,8579,8810,9891,11601,11699,12184,13144,14095,15880,16307,16748,17475,17988,18560,18646,18781</t>
  </si>
  <si>
    <t>1110110110010000110111100010000110101110111111000110001001100000111101110101000001001000100101101001010010100101111101101011110100011100001010110111110111101011100011100010011101110110011101111000100001101101101010011011101011000100000111011001000001100001010110000000110100011000</t>
  </si>
  <si>
    <t>-1.726066002955398,-1.726066002955398,-1.726066002955398,-1.726066002955398,-1.726066002955398,-1.726066002955398,-1.726066002955398,-1.726066002955398,-1.726066002955398</t>
  </si>
  <si>
    <t>187270264229534433352845212127697186309340177728421837054316,187270264229534433352845212127697186309340177728421837054316,187270264229534433352845212127697186309340177728421837054316,187270264229534433352845212127697186309340177728421837054316,187270264229534433352845212127697186309340177728421837054316,187270264229534433352845212127697186309340177728421837054316,187270264229534433352845212127697186309340177728421837054316,187270264229534433352845212127697186309340177728421837054316,187270264229534433352845212127697186309340177728421837054316</t>
  </si>
  <si>
    <t>-7.748498752979157,-6.406711882702898,-6.39604275680997,-6.237312125517181,-6.171461203689172,-6.148923389746085,-6.075855893350983,-5.921658193167663,-5.905621374114675,-5.62275628831552,-5.593781490547703,-5.591953701262336,-5.509071530073063,-5.508975750438699,-5.4994361758459,-5.460354946613026,-5.242160338756932,-5.138387080501133,-5.059884837008086,-4.933202388219116,-4.80642293267861,-4.6354555566809355,-4.574091740325205,-4.5685948008300175,-4.422254035894961,-4.333632340685036,-4.279364720208165,-4.230074649763508,-4.216243757764855,-4.155985778841084,-4.0497647768193685,-4.00237719932391,-3.9697556979549438,-3.908316791035492,-3.748190885144898,-3.669593453005779,-3.6678348673279952,-3.6330024113105703,-3.627457943995605,-3.592533594449266,-3.5662787807317913,-3.4654357431163305,-3.4229770383362492,-3.3909841959602516,-3.328886161792102,-3.3152828164873096,-3.2312102664779756,-3.1564621277753497,-3.098577641155611,-3.0956424117830683,-3.093974432728153,-3.006591191408504,-2.992397889720869,-2.9620854085986137,-2.9389484886615937,-2.9221749610745995,-2.9101525346390433,-2.8221814118836255,-2.7950632785421647,-2.7915109609387025,-2.762819006551456,-2.6673841347914005,-2.6023700656123796,-2.5417333559184665,-2.4427306430544657,-2.40116375567273,-2.317002127970203,-2.313246841294657,-2.3082665893308967,-2.308266589330896,-2.3059481421669332,-2.2729993393512755,-2.254160905392129,-2.252041435144509,-2.235353120603546,-2.2208654856556636,-2.2088226033226794,-2.172685326926928,-2.16758028380837,-2.1624711991965784,-2.1193628541045624,-2.100101340225992,-2.088106645610003,-2.076875456086613,-2.031505888244206,-2.0249646036566755,-2.021672542943782,-2.0048542893490544,-1.9479985239919189,-1.9448369536753445,-1.939003463473751,-1.9367462133788307,-1.9201026593668526,-1.9088722051502853,-1.9030779893495016,-1.8811608578170225,-1.8174879688123065,-1.80300858794308,-1.77619610758626,-1.7627013367905995,-1.733147141250103,-1.726066002955398</t>
  </si>
  <si>
    <t>0.03440999984741211,0.07993197441101074,0.29519033432006836,0.3371591567993164,0.4024500846862793,0.4188683032989502,0.6032364368438721,0.7895386219024658,0.8912351131439209,1.1245594024658203,1.3117835521697998,1.4173481464385986,1.584346055984497,1.9229552745819092,2.025195360183716,2.1293046474456787,2.1989710330963135,2.3682267665863037,2.4856371879577637,2.9424238204956055,3.618023157119751,3.6690866947174072,3.9687259197235107,4.174135684967041,4.2420430183410645,5.3503031730651855,5.682862758636475,5.831505537033081,6.168327569961548,6.784512519836426,6.834429979324341,6.917842149734497,7.131890773773193,7.945293426513672,7.998211145401001,8.816014528274536,9.165894985198975,9.651262760162354,9.668276309967041,9.837006330490112,9.990361213684082,10.324523448944092,10.60928225517273,11.208745956420898,11.3601815700531,11.783946514129639,12.292712211608887,12.345870733261108,13.28778076171875,14.711472749710083,14.8312668800354,14.979233980178833,15.178757429122925,15.663494348526001,16.31002187728882,16.474519968032837,18.511194705963135,18.763291120529175,21.520345449447632,21.601871967315674,22.539514303207397,23.469043016433716,24.86766791343689,27.598933935165405,30.512775182724,32.88787484169006,36.144712686538696,38.677608489990234,41.324275732040405,45.17799115180969,46.095370054244995,48.08337879180908,52.258434534072876,52.37350034713745,61.95336294174194,69.99597954750061,76.01129961013794,77.25348973274231,77.64348840713501,81.21997117996216,82.69026732444763,83.09080719947815,83.83129048347473,88.26773309707642,89.77525329589844,89.96328258514404,92.9538803100586,100.20362401008606,102.86705255508423,104.20693612098694,111.47861075401306,116.54187536239624,120.96036744117737,124.93608784675598,136.40872168540955,141.4882411956787,156.66395330429077,160.3911988735199,167.19499897956848,173.00532460212708,231.71485686302185,262.0511441230774</t>
  </si>
  <si>
    <t>1,3,17,20,24,25,36,47,53,67,78,84,94,114,120,126,130,140,147,174,210,213,231,243,247,291,309,318,338,375,378,383,395,444,447,496,517,546,547,558,568,588,605,641,650,677,707,710,766,846,853,862,874,903,941,952,1072,1087,1251,1256,1313,1368,1452,1613,1789,1933,2107,2252,2415,2650,2706,2821,3068,3075,3643,4097,4454,4528,4553,4763,4847,4870,4913,5171,5260,5271,5446,5856,6009,6089,6524,6824,7092,7325,7977,8279,9171,9380,9756,10107,13428,15133</t>
  </si>
  <si>
    <t>-0.9859783363933753,-0.9859783363933753,-0.9859783363933753,-0.9859783363933753,-0.9859783363933753,-0.9859783363933753,-0.9859783363933753,-0.9859783363933753,-0.9859783363933753</t>
  </si>
  <si>
    <t>1096765450111267190596149580376622821448325022308404185192009577144910307,1096765450111267190596149580376622821448325022308404185192009577144910307,1096765450111267190596149580376622821448325022308404185192009577144910307,1096765450111267190596149580376622821448325022308404185192009577144910307,1096765450111267190596149580376622821448325022308404185192009577144910307,1096765450111267190596149580376622821448325022308404185192009577144910307,1096765450111267190596149580376622821448325022308404185192009577144910307,1096765450111267190596149580376622821448325022308404185192009577144910307,1096765450111267190596149580376622821448325022308404185192009577144910307</t>
  </si>
  <si>
    <t>-8.88979576141033,-8.654098367557607,-8.105875251067513,-6.8899431671181075,-6.5181991636469245,-6.353945898061637,-6.174028933601464,-6.133717213817663,-6.087376943694905,-5.948450079713685,-5.836163026747978,-5.734350080723562,-5.666496284173813,-5.612143863947655,-5.564240801156675,-5.447556132645963,-5.362896412319439,-5.318896091219813,-5.1404347833326804,-5.115417337395189,-5.050617789608113,-4.97726058649237,-4.899056746568995,-4.790148546518925,-4.652632621220378,-4.549774872709813,-4.451112382376208,-4.187154018438325,-4.032184194215125,-3.9698750035682724,-3.5163818059661462,-3.5064681705179006,-3.4987322122402413,-3.470205540695791,-3.421855943065042,-3.4107342263087363,-3.4045702431934695,-3.3587884749968295,-3.3576844131239407,-3.277755286340829,-3.225465379609708,-3.1823221302163174,-3.0701190858345,-3.052481075100671,-3.0283292216925304,-3.0096240442898208,-2.960680181332525,-2.9238151189893746,-2.90777937038932,-2.8838012027830535,-2.879953945297297,-2.8106951254792807,-2.7980832138904193,-2.731079200238084,-2.6928224946598767,-2.6676714003032567,-2.6130903581682285,-2.58597698839223,-2.56901160256767,-2.5622914086792163,-2.5496959644110064,-2.502397421342501,-2.4828705273834966,-2.476463748525984,-2.4675412152316576,-2.4547217885169808,-2.4237835750347005,-2.2845211080862917,-2.2698363086369264,-2.269138897097658,-2.2345244031827924,-2.2143330591326698,-2.1932163274547576,-2.188055526215364,-2.158203883801737,-2.13507500047897,-2.126653239780479,-2.1245101549102574,-2.0962846091967107,-2.0890084184834685,-2.060486857612185,-2.016575527445243,-1.9856176814947422,-1.956117253846725,-1.8769143054006792,-1.8433656980404576,-1.781670496142638,-1.7506846552153472,-1.7096459717827832,-1.7055095941734335,-1.7041877487646135,-1.6931873734763856,-1.6726241770363945,-1.6388064607275095,-1.6354323120277285,-1.6206382739569476,-1.6128367746719465,-1.605186540774565,-1.559279088751016,-1.5592790887510155,-1.5368050997136704,-1.52837453961789,-1.473887583945954,-1.4658759346237968,-1.456935783054218,-1.4016249803858831,-1.3977747428697578,-1.3903829401108931,-1.3860349309634095,-1.3189648381583372,-1.3150766972299275,-1.2949893735011055,-1.273126126132576,-1.2695158525251051,-1.2543459818679332,-1.2439039861909524,-1.2034341102383395,-1.1976986924534998,-1.1810354870348099,-1.163038613689401,-1.1569431932749545,-1.1062472551482172,-1.0998438034599114,-1.0904165548007156,-1.051284703318177,-0.9859783363933753</t>
  </si>
  <si>
    <t>0.04055953025817871,0.05999040603637695,0.09952235221862793,0.2589833736419678,0.7221164703369141,0.8771259784698486,1.108642816543579,1.1737141609191895,1.6362848281860352,1.7421092987060547,2.665252447128296,2.772613286972046,3.5944294929504395,3.616894483566284,3.96250581741333,4.092355012893677,4.158527135848999,4.349353313446045,4.796838760375977,4.972121000289917,5.642360687255859,5.8089094161987305,5.937201023101807,6.472127199172974,6.74871039390564,7.067901134490967,7.546199560165405,8.281882524490356,8.788245916366577,8.891005277633667,9.191082954406738,10.502732515335083,10.588199138641357,10.85972547531128,11.252683639526367,11.378360986709595,11.577211856842041,12.116710424423218,12.565333843231201,13.132647275924683,13.995981454849243,14.081992387771606,14.506500959396362,14.911682844161987,16.050528049468994,17.70596694946289,17.960045337677002,19.609899520874023,20.267871856689453,21.951788187026978,24.171560764312744,25.035426378250122,27.24998140335083,28.976468563079834,31.212081909179688,39.39097452163696,39.49440622329712,40.845521688461304,41.745503187179565,44.36489176750183,46.13837695121765,46.26825022697449,49.57886791229248,50.67737174034119,51.646626710891724,52.316452980041504,52.798248529434204,53.28933930397034,53.7170684337616,54.044809103012085,57.76734209060669,58.27639889717102,59.72169756889343,63.47602391242981,64.63298010826111,66.292325258255,69.37859153747559,72.91639018058777,76.51425433158875,77.59132170677185,89.66898608207703,91.72229981422424,91.81432938575745,93.78484082221985,95.47594165802002,96.00960063934326,107.00180220603943,109.76903557777405,114.38316106796265,116.96853065490723,119.83416962623596,123.28514409065247,129.99612498283386,131.96341562271118,138.5265281200409,139.26213717460632,140.4609580039978,141.84767317771912,150.2312479019165,164.7037901878357,164.89652562141418,166.98284697532654,173.21414184570312,178.05066800117493,180.24383187294006,189.1689648628235,196.04181098937988,196.48721647262573,198.24716806411743,198.4181227684021,232.69258499145508,271.80046820640564,273.4992082118988,287.89031624794006,288.12125873565674,289.07984685897827,290.2636454105377,297.1691470146179,301.7701678276062,327.7248594760895,329.58884358406067,343.95472955703735,344.5589244365692,353.1269462108612,399.9697299003601,411.7463300228119</t>
  </si>
  <si>
    <t>1,1,3,11,34,39,51,54,76,81,125,129,162,163,179,185,188,197,218,226,258,266,272,298,311,326,349,384,408,413,427,488,492,505,524,530,539,561,582,608,649,653,673,692,746,824,836,914,944,1023,1096,1136,1238,1318,1422,1802,1807,1871,1913,2035,2114,2120,2275,2326,2372,2403,2425,2450,2470,2485,2630,2654,2719,2886,2939,3017,3158,3323,3492,3544,4081,4170,4174,4262,4344,4369,4879,5009,5222,5335,5458,5615,5924,6019,6325,6360,6416,6481,6865,7544,7553,7648,7938,8165,8259,8684,9009,9030,9116,9125,10688,12483,12549,13219,13230,13275,13331,13653,13865,15039,15128,15772,15800,16199,18338,18880</t>
  </si>
  <si>
    <t>-0.853083911124911,-0.853083911124911,-0.853083911124911,-0.853083911124911,-0.853083911124911,-0.853083911124911,-0.853083911124911,-0.853083911124911,-0.853083911124911</t>
  </si>
  <si>
    <t>1278472263733413733580957452799169068760340372519494367017343016926532673,1278472263733413733580957452799169068760340372519494367017343016926532673,1278472263733413733580957452799169068760340372519494367017343016926532673,1278472263733413733580957452799169068760340372519494367017343016926532673,1278472263733413733580957452799169068760340372519494367017343016926532673,1278472263733413733580957452799169068760340372519494367017343016926532673,1278472263733413733580957452799169068760340372519494367017343016926532673,1278472263733413733580957452799169068760340372519494367017343016926532673,1278472263733413733580957452799169068760340372519494367017343016926532673</t>
  </si>
  <si>
    <t>-8.79891567144785,-8.13595203565243,-7.824766079136999,-7.787521891595605,-7.738227050008679,-7.69587210422052,-7.459788629043635,-7.3971089946904165,-7.220651831974811,-7.050347357236033,-6.926317887406801,-6.880626246277113,-6.722893026433574,-6.6051419229259585,-6.314598864948571,-6.218609220113539,-6.122454763990811,-5.9265686860789275,-5.778389540569012,-5.727657145827173,-5.699349976366551,-5.6071524398845,-5.468360423621471,-5.36880890515207,-5.183123836191508,-5.182777729345504,-5.127783957709205,-5.012590391483283,-5.00389811543443,-4.953035792060278,-4.940217911429593,-4.7852443086165,-4.634447356596288,-4.621709414901086,-4.4642307332305755,-4.421426704850068,-4.405752296445189,-4.367281522707495,-4.360063427159244,-4.321221409422464,-4.2468732507550655,-3.9813609848663405,-3.8765008072170373,-3.861822394261365,-3.754616828500737,-3.72384230836559,-3.6704424090184316,-3.6615500772824277,-3.6233854292337693,-3.5254648515988687,-3.314320865466643,-3.208175219304755,-3.156427404467796,-3.0341478874285963,-3.029284702043691,-3.0291054042300796,-2.9771131694636077,-2.9491564339747574,-2.894644825587028,-2.827166006732163,-2.821347141040297,-2.764656235955106,-2.735740245831056,-2.6901008442159924,-2.661663201060855,-2.6319820269049914,-2.6188363636818424,-2.525320397722886,-2.5070803174534957,-2.5012241656145275,-2.4198709840099233,-2.402405415853285,-2.398604079188553,-2.3260835666374198,-2.3069558043221865,-2.2921830665012384,-2.2615499968373842,-2.214237904607851,-2.1185651952387894,-2.066308571123294,-2.0135979443414493,-2.0123782380940045,-1.9226492974043672,-1.8798308791936655,-1.8255920724080412,-1.7348837594139745,-1.6459652837402037,-1.638583413176871,-1.636453042216412,-1.5979794661065316,-1.591772841335843,-1.5917728413358423,-1.571297946178937,-1.5131143657770945,-1.503411873087665,-1.4656429078279094,-1.4566452553677243,-1.4359768215035775,-1.4063470496159303,-1.3891120914324209,-1.3845284410843937,-1.3550746198543815,-1.3048421441042586,-1.2771617434106308,-1.230453494773777,-1.2091247249226766,-1.1654600061085363,-1.1586656145092484,-1.0991351381406511,-1.068046517531728,-1.0680465175317275,-1.0649847705907465,-1.0558471130021103,-1.010778813913442,-1.0094729578020165,-1.009472957802016,-0.9670364401281588,-0.9458268284734324,-0.9320388136121537,-0.8984783907822127,-0.853083911124911</t>
  </si>
  <si>
    <t>0.04177427291870117,0.060686349868774414,0.07949185371398926,0.2807004451751709,0.30306506156921387,0.4143810272216797,0.4343533515930176,0.6266331672668457,0.6489787101745605,0.8662612438201904,0.928492546081543,1.0156900882720947,1.2298460006713867,1.3343019485473633,1.4681100845336914,1.4909484386444092,1.681445837020874,1.830824613571167,2.3538105487823486,2.532104730606079,2.5738725662231445,2.9385249614715576,2.9624369144439697,3.5810601711273193,3.808556079864502,4.084700345993042,4.480885028839111,4.54328465461731,4.973848104476929,5.209079742431641,5.255434989929199,5.37490439414978,5.899941682815552,6.113676071166992,6.1763880252838135,6.760558128356934,6.892791748046875,6.9152562618255615,7.000060796737671,7.082115173339844,7.355676651000977,7.483158826828003,7.63698148727417,8.286451578140259,8.602508783340454,9.093811273574829,9.456748485565186,9.609004974365234,9.695826768875122,11.041383504867554,12.353431224822998,12.677127599716187,14.630148887634277,15.715789794921875,17.031155347824097,17.369126081466675,18.542149305343628,19.925358295440674,20.008660793304443,20.55084228515625,21.75763201713562,21.802656412124634,22.489667654037476,22.600873470306396,24.20479106903076,24.711119174957275,26.206655740737915,27.803587198257446,28.45180630683899,28.834163904190063,29.482591152191162,30.64880895614624,31.196994066238403,31.692821264266968,33.07063436508179,33.405006408691406,34.570451498031616,35.06366205215454,36.03497314453125,36.85530233383179,38.75656747817993,39.10733509063721,40.322134494781494,41.230400800704956,50.39450478553772,53.90749502182007,59.80614733695984,61.773160457611084,67.79010605812073,68.64790368080139,70.45503234863281,73.82346701622009,79.59793257713318,83.36273169517517,100.31066727638245,102.61909413337708,112.38873672485352,113.90061974525452,124.966805934906,125.89789891242981,126.25858187675476,131.6131627559662,138.19856333732605,150.87049865722656,156.85232830047607,168.33261847496033,187.49492692947388,193.3033802509308,194.51061129570007,205.63336777687073,225.16265320777893,230.5452220439911,244.2658965587616,271.55082058906555,289.5696268081665,316.04447984695435,316.15387630462646,354.08347249031067,364.9933388233185,378.12795782089233,387.55437207221985</t>
  </si>
  <si>
    <t>1,1,2,12,13,18,19,28,29,39,42,46,53,58,64,65,74,81,103,109,111,125,126,154,165,178,196,199,219,230,232,238,263,273,276,303,309,310,314,318,331,337,344,374,386,400,412,418,422,484,541,556,647,698,760,776,831,896,900,926,983,985,1017,1022,1095,1119,1189,1263,1294,1312,1343,1398,1424,1447,1511,1526,1578,1601,1647,1686,1774,1790,1833,1865,2284,2445,2719,2810,3077,3115,3195,3329,3591,3766,4557,4653,5106,5177,5694,5737,5754,6010,6301,6882,7154,7657,8555,8828,8885,9387,10281,10508,11132,12378,13208,14416,14421,16163,16669,17293,17717</t>
  </si>
  <si>
    <t>-0.9742923399162462,-0.9742923399162462,-0.9742923399162462,-0.9742923399162462,-0.9742923399162462,-0.9742923399162462,-0.9742923399162462,-0.9742923399162462,-0.9742923399162462</t>
  </si>
  <si>
    <t>1099042223270016313325045270742655485244762852503385823999595769095008770,1099042223270016313325045270742655485244762852503385823999595769095008770,1099042223270016313325045270742655485244762852503385823999595769095008770,1099042223270016313325045270742655485244762852503385823999595769095008770,1099042223270016313325045270742655485244762852503385823999595769095008770,1099042223270016313325045270742655485244762852503385823999595769095008770,1099042223270016313325045270742655485244762852503385823999595769095008770,1099042223270016313325045270742655485244762852503385823999595769095008770,1099042223270016313325045270742655485244762852503385823999595769095008770</t>
  </si>
  <si>
    <t>-8.886990906833459,-8.575288548997575,-8.388390673660302,-7.744303424787198,-7.229115406198149,-6.968253311315803,-6.938013546868989,-6.914064681657802,-6.474170749741867,-6.467774119054365,-6.400120414517527,-6.325105229657033,-6.285603572326309,-6.27059426088883,-6.189155915709798,-6.089861649406544,-6.03489465509263,-5.927636059282481,-5.830424153159868,-5.386723217304142,-5.376293200365318,-5.250315105138239,-5.033916032012564,-5.018664556306513,-4.851309862970561,-4.8089171385912,-4.783722407861427,-4.662821332602088,-4.581329379873102,-4.4850832471517466,-4.294053964733217,-4.279710122476931,-4.249499044576288,-4.136231151704651,-4.101709769027646,-4.035049219761106,-3.960867177636854,-3.8359722413551594,-3.708036188004901,-3.5909489230961875,-3.513083355624392,-3.4729486889115475,-3.388305304523628,-3.3234300364643503,-3.258696907326172,-3.253584114504761,-3.1254020293691234,-2.9876442445245166,-2.936002177752137,-2.843861218614716,-2.8208203502918767,-2.8088191312951705,-2.806548694042505,-2.7724737041829948,-2.765380287674113,-2.72307686578984,-2.7055742373496434,-2.6930675670165503,-2.6676574164297344,-2.6183829776724403,-2.5902704119569737,-2.5466955051408227,-2.5315864054431465,-2.500626670075937,-2.4957390098514534,-2.4031149812432715,-2.3896137691199,-2.3172340556633855,-2.3065553751758507,-2.179621779803035,-2.143052648822218,-2.041559349269385,-2.0323333945876443,-2.0310399149323324,-1.9509413452696982,-1.902887991992415,-1.9028879919924149,-1.9004480909769217,-1.8921608363626177,-1.7925423889197598,-1.6992384844735702,-1.6953282177658178,-1.6815305252782626,-1.6424575030480326,-1.6170854658053078,-1.5906404009133925,-1.5799995846821415,-1.524640323538532,-1.4812735371576107,-1.4619870974823042,-1.403635109796107,-1.3785574244097052,-1.360356066599879,-1.3283379255550332,-1.283403397319335,-1.2715536635020486,-1.210778834939353,-1.1630408863737431,-1.1621187819197785,-1.102335941066043,-1.1018819522109398,-1.0904479618474734,-1.0898516858312175,-1.0898516858312173,-1.0385659145165438,-1.007883143889108,-1.0011617902871799,-1.0011617902871788,-0.9743707020101596,-0.974370702010159,-0.9742923399162462</t>
  </si>
  <si>
    <t>0.04248189926147461,0.08615350723266602,0.25295543670654297,0.31392693519592285,0.6856486797332764,1.2270967960357666,1.5466022491455078,1.6086227893829346,1.6293408870697021,1.8267011642456055,1.971712589263916,2.0351412296295166,2.1582350730895996,2.23919939994812,2.3041741847991943,2.3902952671051025,2.727721929550171,2.821099281311035,3.004185438156128,3.071777582168579,3.346360445022583,3.45354962348938,4.0478081703186035,4.274916172027588,4.294540643692017,5.0536277294158936,5.372924327850342,5.394560098648071,6.00475811958313,6.1951210498809814,6.276920557022095,6.673174142837524,6.693674802780151,7.180073022842407,7.259833097457886,8.108901977539062,8.19427227973938,8.2162446975708,8.824963092803955,9.398574829101562,9.633275270462036,10.346233129501343,10.600494384765625,11.363209962844849,11.551196098327637,12.299535512924194,12.614371061325073,13.052626371383667,13.805248975753784,14.564923524856567,14.970564603805542,15.436094045639038,15.500842332839966,16.113693237304688,16.44923448562622,17.884837865829468,17.925575733184814,18.35539698600769,18.44520139694214,19.86276602745056,20.721256256103516,22.091935873031616,22.304235219955444,22.850250244140625,24.366698741912842,24.44974398612976,25.05530023574829,26.301135301589966,26.85253119468689,30.044498205184937,30.399735927581787,32.10182595252991,32.97498536109924,35.41332650184631,37.99440622329712,39.47010350227356,39.60502886772156,40.74709963798523,41.953359842300415,42.0217981338501,43.65813732147217,50.54828429222107,52.199875354766846,54.92531085014343,57.33255457878113,58.227537393569946,59.14152002334595,59.6348774433136,78.61008715629578,83.68751549720764,84.35084342956543,86.3739321231842,91.5198233127594,92.01881384849548,92.83977746963501,95.69791436195374,96.46935868263245,109.92351841926575,128.0921847820282,130.0226924419403,156.6196253299713,172.65472793579102,186.08683705329895,205.13047981262207,209.11586236953735,287.9691205024719,320.043110370636,357.80344223976135,386.34508323669434,395.59067010879517,412.01547598838806</t>
  </si>
  <si>
    <t>1,2,10,13,31,57,72,75,76,85,92,95,101,105,108,112,128,133,142,145,158,163,192,203,204,240,256,257,286,295,299,318,319,342,346,386,390,391,420,447,458,491,503,537,546,582,597,618,654,690,709,731,734,763,779,847,849,870,874,942,970,1028,1038,1064,1135,1139,1168,1227,1252,1403,1420,1501,1540,1651,1771,1841,1847,1901,1958,1961,2038,2356,2413,2540,2653,2695,2739,2762,3671,3898,3929,4024,4267,4291,4330,4467,4504,5143,5985,6075,7304,8068,8683,9603,9776,13497,15019,16807,18146,18576,19363</t>
  </si>
  <si>
    <t>1.0175390397822015,1.0175390397822015,1.0175390397822015,1.0175390397822015,1.0175390397822015,1.0175390397822015,1.0175390397822015,1.0175390397822015,1.0175390397822015</t>
  </si>
  <si>
    <t>655970476757595291793042593964540715725452573620396625318823258742797777429570274336,655970476757595291793042593964540715725452573620396625318823258742797777429570274336,655970476757595291793042593964540715725452573620396625318823258742797777429570274336,655970476757595291793042593964540715725452573620396625318823258742797777429570274336,655970476757595291793042593964540715725452573620396625318823258742797777429570274336,655970476757595291793042593964540715725452573620396625318823258742797777429570274336,655970476757595291793042593964540715725452573620396625318823258742797777429570274336,655970476757595291793042593964540715725452573620396625318823258742797777429570274336,655970476757595291793042593964540715725452573620396625318823258742797777429570274336</t>
  </si>
  <si>
    <t>-9.022732975042107,-7.838645554373538,-7.726911439608115,-7.657906340082711,-6.994326429811368,-6.708193139229648,-6.708193139229647,-6.124483287229638,-6.075973689460844,-6.067388966424272,-5.982333579928193,-5.6882806502712935,-5.626768660914957,-5.495731701540589,-5.244787584326767,-4.991296077201089,-4.93471495667219,-4.90237335636997,-4.551019607400842,-4.242092483549449,-4.22322407170301,-4.178754945424556,-4.113596200547914,-4.046771576217201,-3.9227244599150817,-3.902747666235684,-3.8729273520678924,-3.814345946526407,-3.742435773795444,-3.371734007409841,-3.3669440705612317,-3.063746852523711,-3.0287566252377833,-2.9378962045964387,-2.8336800357453082,-2.7641808740590577,-2.7128100859915616,-2.706726505821708,-2.6526894066161035,-2.568022809305605,-2.4844403389137697,-2.4720429205969427,-2.292498073126955,-2.2492165546357437,-2.1709765914123134,-2.0357834992425117,-1.9796826047465215,-1.9684740891461407,-1.769007214317426,-1.7272411751307772,-1.6091416552493076,-1.5357280075802635,-1.3044441952698238,-1.2417977634005197,-1.2343540957986487,-1.2316429406805238,-1.1801993435916103,-1.0976223687909172,-1.0224755862506154,-0.9302514390847592,-0.9259540451706952,-0.8935812998694126,-0.8809424821009488,-0.8756621172045014,-0.8330718995656305,-0.808156648954435,-0.7796059829246508,-0.7411890054269311,-0.6523256595156014,-0.6276088093778769,-0.604982467191093,-0.5855574860228494,-0.45916427770979906,-0.4587763149602545,-0.3585839792784399,-0.35616458750781743,-0.32909014785134016,-0.24294638229625465,-0.1585043724881046,-0.11827621838745964,-0.1072009781547103,-0.10697256853291892,-0.06281624149533631,-0.03344900172758852,0.09932514043253063,0.1412791380677776,0.1598274535976721,0.15982745359767214,0.2138835757908847,0.2166246773243183,0.25719512185401816,0.32052457439116977,0.33323089565963204,0.43254108724037355,0.44950057958028206,0.4508539374789361,0.4865751929191489,0.5558744065380772,0.5567950400508032,0.6397885873132343,0.6601920915942755,0.7155689012017643,0.7185906107741388,0.7744353125339378,0.7987078183584957,0.8078653403984397,0.8315850037842477,0.9154671455435998,0.9358181210154237,0.9459656542592437,0.9810129756830657,0.9916009549271955,1.0129900850422262,1.0135750300320479,1.0175390397822015</t>
  </si>
  <si>
    <t>0.07654261589050293,0.2747788429260254,0.7892320156097412,1.1362478733062744,1.397864818572998,2.07240629196167,2.4201436042785645,2.580709934234619,3.994114875793457,4.044530868530273,4.093704462051392,4.188060760498047,5.171707391738892,5.508016109466553,5.704643726348877,6.671411752700806,7.435034513473511,7.630367994308472,7.86768364906311,9.025907278060913,10.01226258277893,10.80077862739563,10.898629903793335,10.946671485900879,11.283686876296997,12.043174982070923,12.28190565109253,12.672313451766968,13.3386812210083,13.664316177368164,14.054925918579102,14.243485927581787,15.350476741790771,15.6472487449646,16.211987257003784,16.68742823600769,17.0689594745636,18.00422501564026,19.255449533462524,19.801530122756958,19.89086389541626,20.99280095100403,21.32292103767395,22.460267066955566,23.089522123336792,23.87868094444275,24.50715160369873,25.561288595199585,25.812364101409912,26.92110800743103,27.109034299850464,27.6676766872406,30.15059471130371,30.553688287734985,31.13854217529297,35.27306318283081,35.93951106071472,36.219322681427,37.78768730163574,44.56037378311157,45.35049057006836,45.7431161403656,47.86192584037781,47.907098054885864,50.51841068267822,50.7695255279541,50.820273876190186,55.35029745101929,57.250937938690186,59.92362093925476,61.742528200149536,62.038886070251465,63.85365867614746,71.01011872291565,72.26769924163818,75.86949515342712,76.324955701828,79.9380133152008,83.55702209472656,84.76551914215088,86.21931028366089,91.08415412902832,96.51642656326294,100.17306518554688,102.54816269874573,104.81624102592468,115.80317997932434,120.89102339744568,132.80860209465027,144.8964068889618,151.17111539840698,157.15088057518005,161.76026391983032,165.63812971115112,175.3968312740326,189.5767412185669,191.9368884563446,197.44148349761963,203.48671770095825,205.12808918952942,218.57436513900757,228.20246577262878,260.2185335159302,264.7953815460205,269.1678674221039,272.0688488483429,275.352694272995,292.98597049713135,361.82181096076965,496.58169293403625,556.2925243377686,779.4663643836975,787.9407515525818,819.438835144043,852.972133398056</t>
  </si>
  <si>
    <t>1,3,12,20,26,41,48,52,73,74,75,77,98,105,109,129,142,146,151,174,193,208,210,211,218,234,239,247,261,268,276,280,303,309,321,331,339,359,384,396,398,421,428,453,467,484,497,519,524,548,552,564,616,625,638,723,741,747,780,916,933,941,985,986,1041,1046,1047,1142,1183,1241,1279,1285,1321,1470,1496,1571,1581,1658,1735,1759,1790,1895,2011,2076,2125,2172,2394,2502,2759,3010,3146,3277,3373,3442,3652,3961,4012,4114,4245,4280,4568,4762,5435,5535,5632,5694,5766,6134,7595,10439,11695,16349,16531,17185,17897</t>
  </si>
  <si>
    <t>0101011001110001001011111001101010111100110110111101011001111111001000100011101111001100011011010000010001001111001011001011001001010101110010000101011010110110110101101011000110010110000001100010010110001001011010111010110010110011010000111011000011111011011101000100010000100000</t>
  </si>
  <si>
    <t>-1.680434085275224,-1.680434085275224,-1.680434085275224,-1.680434085275224,-1.680434085275224,-1.680434085275224,-1.680434085275224,-1.680434085275224,-1.680434085275224</t>
  </si>
  <si>
    <t>437961254417665639272837644281176985263319814848710685885512,437961254417665639272837644281176985263319814848710685885512,437961254417665639272837644281176985263319814848710685885512,437961254417665639272837644281176985263319814848710685885512,437961254417665639272837644281176985263319814848710685885512,437961254417665639272837644281176985263319814848710685885512,437961254417665639272837644281176985263319814848710685885512,437961254417665639272837644281176985263319814848710685885512,437961254417665639272837644281176985263319814848710685885512</t>
  </si>
  <si>
    <t>-9.930028621589251,-8.805053847483128,-8.69446044135351,-8.380430666457183,-8.156050231339048,-7.544691774401928,-7.483854088565045,-7.466216345606888,-7.156634497027752,-7.126949313045593,-7.093262981619762,-6.786372916524188,-6.640305638324806,-6.548350193896999,-6.230038281878845,-6.168156316799106,-5.91569816681048,-5.776537675693217,-5.718398291988632,-5.358579958477314,-5.204246913503767,-5.103946360313271,-4.969400931166035,-4.684808233404903,-4.569354323963092,-4.5223079986033685,-4.351134908063007,-4.107084180130384,-4.056774010828354,-4.053347303304127,-3.9898044819981204,-3.9346858776242613,-3.8584557895183074,-3.8234524029068733,-3.804272171643934,-3.7245182057599933,-3.6782659248498115,-3.6375677057785807,-3.4514655968967456,-3.3179871174098183,-3.3098478138596295,-3.285670043222678,-3.241113499685882,-3.2117596639591888,-3.1244067835561737,-3.1031312787156065,-3.0715427235704484,-3.071542723570448,-2.9903276469488715,-2.9589744715776014,-2.9500644760896355,-2.9456875685408987,-2.927090769612666,-2.823674184837901,-2.8176707034372606,-2.7665790306021325,-2.761299672314557,-2.7454362771767435,-2.6979530089006865,-2.693060854242611,-2.652998752661455,-2.6222812957313213,-2.6116396366285173,-2.595057712367997,-2.5009828122155344,-2.433367571551508,-2.3898576288692266,-2.2543963015433945,-2.250141863729926,-2.2463032040880817,-2.2460221298627396,-2.2434702835790135,-2.2025353476390066,-2.188601709870489,-2.1835296987406414,-2.1835296987406405,-2.0946706972818743,-2.091189757399406,-2.0911897573994054,-2.0897051039906724,-2.0724065171631443,-2.0409474348286145,-2.0252388250171793,-2.016025081871493,-1.9339204261245806,-1.9313848228557966,-1.9309485921216056,-1.8737755699215977,-1.8348815042306628,-1.8124770385362323,-1.8124770385362312,-1.7776638936558042,-1.768884847737659,-1.7117982450233395,-1.7007336612765132,-1.700733661276512,-1.6867482770894295,-1.6867304419326374,-1.684275840373436,-1.6842758403734357,-1.6810190117278458,-1.680434085275224</t>
  </si>
  <si>
    <t>0.03462791442871094,0.05093097686767578,0.1418907642364502,0.20545291900634766,0.3912019729614258,0.5218801498413086,0.7979750633239746,0.9945104122161865,1.047194480895996,1.129913091659546,1.194065809249878,1.2816882133483887,1.4027161598205566,1.768232822418213,1.7859430313110352,1.8376176357269287,2.16692852973938,2.345123767852783,2.414659023284912,2.430591583251953,2.500810384750366,2.6216659545898438,2.6547648906707764,2.83978271484375,3.3229806423187256,3.551107406616211,3.7651631832122803,4.308342456817627,4.966879367828369,4.983685255050659,5.083791732788086,5.249576568603516,5.322704553604126,5.7619969844818115,6.1616597175598145,6.218501091003418,6.264507532119751,6.528822422027588,6.5954718589782715,6.816277027130127,10.133551120758057,10.629365682601929,10.8075590133667,11.364956378936768,12.069719314575195,13.19286561012268,13.643069505691528,13.950988054275513,14.184567928314209,15.787955045700073,16.3403480052948,16.52214789390564,17.671414136886597,17.75892400741577,18.256288051605225,19.18100142478943,20.18507432937622,20.745648860931396,20.929497003555298,21.06586241722107,24.219934940338135,24.694832801818848,25.607069492340088,25.969993829727173,26.416588068008423,26.885194063186646,27.821792125701904,30.23300838470459,30.82044219970703,37.97501301765442,39.60801672935486,40.611300230026245,44.43699812889099,45.99799704551697,47.74724316596985,48.06623911857605,48.61968421936035,52.37946057319641,52.43028974533081,53.09764504432678,54.21633958816528,57.73033285140991,59.004568338394165,61.56036567687988,62.31896424293518,64.59812760353088,67.9343912601471,73.48912978172302,76.959219455719,99.63398838043213,111.46801495552063,129.43443298339844,148.7385687828064,156.47036457061768,166.8427312374115,175.44095420837402,200.20390486717224,223.7111611366272,265.41271114349365,272.437495470047,302.54877519607544,322.94357347488403</t>
  </si>
  <si>
    <t>1,1,7,11,23,31,48,60,63,68,72,77,84,106,107,110,129,140,144,145,149,156,158,169,198,212,225,257,296,297,303,313,317,343,367,371,374,390,394,407,579,608,618,650,691,757,784,803,817,914,947,958,1026,1031,1060,1115,1171,1205,1216,1224,1414,1443,1497,1518,1544,1572,1627,1769,1804,2225,2320,2359,2583,2676,2781,2800,2833,3063,3066,3102,3169,3376,3451,3605,3650,3782,3979,4284,4489,5813,6492,7547,8641,9097,9688,10202,11644,13036,15407,15819,17574,18773</t>
  </si>
  <si>
    <t>0.8442506868260156,0.8442506868260156,0.8442506868260156,0.8442506868260156,0.8442506868260156,0.8442506868260156,0.8442506868260156,0.8442506868260156,0.8442506868260156</t>
  </si>
  <si>
    <t>1282815249800910565931341504157675918271368766470806746074559474217717990932553014176,1282815249800910565931341504157675918271368766470806746074559474217717990932553014176,1282815249800910565931341504157675918271368766470806746074559474217717990932553014176,1282815249800910565931341504157675918271368766470806746074559474217717990932553014176,1282815249800910565931341504157675918271368766470806746074559474217717990932553014176,1282815249800910565931341504157675918271368766470806746074559474217717990932553014176,1282815249800910565931341504157675918271368766470806746074559474217717990932553014176,1282815249800910565931341504157675918271368766470806746074559474217717990932553014176,1282815249800910565931341504157675918271368766470806746074559474217717990932553014176</t>
  </si>
  <si>
    <t>-8.57236817322876,-7.317629905441213,-6.2127357925870665,-6.197890429251638,-5.883473073183445,-5.858608808985613,-5.390108686787732,-5.323709271884109,-5.096081300836465,-5.053900120900322,-4.947136527488937,-4.8766655630511035,-4.85046943509947,-4.762360417817161,-4.742853774521097,-4.463262616163519,-4.393019707659164,-4.389225725269618,-4.219629064095346,-4.202462671944538,-4.117408074047683,-4.022247141258883,-3.877026447769328,-3.8329376825127857,-3.7940809789643852,-3.7478463382887868,-3.70051480603349,-3.493640965917974,-3.367890823449631,-3.2772499008177056,-3.2313556962635874,-3.0861848819000417,-2.9695609510954877,-2.9258929519752592,-2.764184003026148,-2.759988065338978,-2.753089977125736,-2.744866391179234,-2.469178590762501,-2.3430266419248897,-2.319478738020031,-2.222822424352445,-2.2151131842773113,-2.117052914605133,-2.0984343855212444,-1.965027856649028,-1.9427010814849495,-1.9107305947708344,-1.793743075350998,-1.7854716556700347,-1.773043296778861,-1.7697284339100434,-1.609020694584809,-1.5873306679612051,-1.5735038398945218,-1.450968630842579,-1.4258028919678734,-1.3017919489920864,-1.2846870572540277,-1.2728010746377247,-1.1509431925934823,-1.1466168850373142,-1.1196825510422608,-1.053913353461105,-1.0299137604266932,-0.9842856477437998,-0.7826586210385531,-0.7607853227981165,-0.6821900489597268,-0.6787916689120743,-0.6396257667573635,-0.6269435433331142,-0.4924931663641122,-0.43373679640031393,-0.3799674429547163,-0.37996744295471585,-0.3034955429495819,-0.27730661368517867,-0.23118297302668844,-0.1791134782585604,-0.1129475974667612,-0.09985623379137136,-0.08724011158359785,-0.08396700492032025,-0.05425720280314991,-0.03351727847686112,-0.00763833623755264,0.001003255639641737,0.06270946831486746,0.10651218415987079,0.14787393545125815,0.15305056959181407,0.17352198340634992,0.17352198340635092,0.28046339842109747,0.2877250652099546,0.3004342912682374,0.321864345841362,0.3781783794059842,0.37968904135172377,0.38319843783060087,0.44233220335949813,0.4944578243849151,0.5009524610480993,0.5426167486838782,0.5605417747655341,0.5832381099265991,0.5979201089238435,0.6035117265278256,0.6397633906310165,0.666868259461556,0.6813713426796545,0.6963437249615201,0.7107629497812709,0.7107629497812715,0.7702300619928413,0.8101816604758142,0.8101816604758152,0.8101816604758154,0.8150462385377886,0.8179774491942449,0.8442506868260156</t>
  </si>
  <si>
    <t>0.07750844955444336,0.16001582145690918,0.40975117683410645,0.6549603939056396,1.7962989807128906,2.8116395473480225,3.127444267272949,3.3707520961761475,3.977293014526367,4.709008693695068,5.574144124984741,5.6211302280426025,5.719326972961426,6.400763273239136,6.77484655380249,7.3358378410339355,7.609393835067749,8.58087420463562,8.62998628616333,9.0941002368927,9.322546243667603,9.788108110427856,10.492915630340576,10.845922470092773,10.999615669250488,11.046556949615479,11.183029174804688,12.073329210281372,13.302613496780396,14.68479871749878,14.732615947723389,14.979423522949219,15.567562818527222,15.661588907241821,16.26556944847107,16.962717056274414,17.347269773483276,18.1640625,18.946666479110718,21.37189769744873,22.463526964187622,23.6213858127594,25.19606041908264,25.29474401473999,25.63824200630188,27.006346464157104,27.4625027179718,28.531052350997925,28.664519786834717,32.20943856239319,33.170212745666504,33.84940218925476,37.52695655822754,39.71610069274902,41.33194351196289,41.79778027534485,43.362980127334595,44.17747354507446,44.78766632080078,45.23002505302429,46.24039912223816,48.051522731781006,48.33380937576294,49.62871193885803,50.225167751312256,51.05695676803589,53.30461835861206,54.983768463134766,57.86130428314209,58.710158348083496,60.15931415557861,61.66308116912842,63.56692552566528,67.93073153495789,71.83095097541809,77.49831199645996,78.49667167663574,78.95262265205383,80.94150233268738,81.72010040283203,99.67977166175842,103.58241534233093,108.43268203735352,115.5229160785675,117.85127758979797,118.38483238220215,126.79785895347595,132.32907128334045,135.2522168159485,135.4332718849182,136.1899492740631,142.28502559661865,144.39074420928955,165.1117844581604,181.88881969451904,187.3611433506012,199.69074988365173,213.40179085731506,215.6904284954071,232.020268201828,253.94032311439514,259.5345194339752,282.94492268562317,305.23208379745483,326.1125211715698,343.8613142967224,346.0394461154938,346.8437831401825,346.9837341308594,360.24050998687744,364.1819312572479,428.4284119606018,443.35066533088684,518.8359909057617,578.3187570571899,672.7813019752502,703.5307447910309,750.4089133739471,754.1823632717133,818.0658597946167,848.9627578258514,853.4266846179962</t>
  </si>
  <si>
    <t>1,2,8,14,40,58,65,70,83,99,117,118,120,135,143,155,161,182,183,193,198,208,221,228,231,232,235,254,281,311,312,317,329,331,344,359,367,385,402,451,474,499,534,536,543,573,583,606,609,680,701,715,789,834,868,878,908,925,938,947,968,1008,1014,1042,1055,1073,1121,1155,1219,1238,1270,1303,1338,1425,1509,1630,1652,1662,1705,1722,2088,2170,2275,2428,2478,2490,2666,2770,2834,2838,2854,2983,3027,3457,3818,3934,4202,4492,4541,4881,5360,5466,5973,6436,6868,7235,7281,7298,7301,7575,7656,8947,9256,10779,11995,13935,14570,15506,15585,16888,17519,17613</t>
  </si>
  <si>
    <t>1010100100001011110100001011100011101010010111110111111111010101100001101001000011100110101111101111100011111101110001111011011001100000000101010100010010100110011110111111001100000001000100001011110000101010101001111000100100110001111001001001001000101101110010100001101110100000</t>
  </si>
  <si>
    <t>-0.8382043937301811,-0.8382043937301811,-0.8382043937301811,-0.8382043937301811,-0.8382043937301811,-0.8382043937301811,-0.8382043937301811,-0.8382043937301811,-0.8382043937301811</t>
  </si>
  <si>
    <t>312294101253868634164678068584512765752918500140032140377368262256842267,312294101253868634164678068584512765752918500140032140377368262256842267,312294101253868634164678068584512765752918500140032140377368262256842267,312294101253868634164678068584512765752918500140032140377368262256842267,312294101253868634164678068584512765752918500140032140377368262256842267,312294101253868634164678068584512765752918500140032140377368262256842267,312294101253868634164678068584512765752918500140032140377368262256842267,312294101253868634164678068584512765752918500140032140377368262256842267,312294101253868634164678068584512765752918500140032140377368262256842267</t>
  </si>
  <si>
    <t>-9.633265956556272,-9.162538969090383,-8.64130624437646,-8.42968686302401,-7.694589315186921,-7.582333935496637,-7.530945080425033,-7.2809886088854565,-6.776815374157839,-6.481487909526093,-6.464131176892282,-6.2652803889160475,-6.237323421382921,-6.225487898628396,-5.934603149126035,-5.873013805162773,-5.818479583771708,-5.712409319519873,-5.663681522993572,-5.518650360247225,-5.208240029913389,-5.155088957471663,-5.141836697896549,-5.134706175319927,-5.0277879381660044,-4.951563455848467,-4.921259826395833,-4.825751784365004,-4.774281287427007,-4.767655655122953,-4.675790502579963,-4.645736837566801,-4.609381240399785,-4.587645648235941,-4.547017008583268,-4.426331294746714,-4.164064142950451,-4.097397722349114,-4.010292744194507,-3.9481225926139167,-3.8663811413782128,-3.8357150084797227,-3.835715008479721,-3.789951640089455,-3.683746696404617,-3.643345260260268,-3.628049880883558,-3.4811009810066404,-3.437359368111134,-3.4180306225192894,-3.3658719120443608,-3.3463858288109494,-3.3172018655478297,-3.2484270291917614,-3.152241861483505,-3.117118243768142,-3.064298469440403,-3.017235515589412,-2.9629458742093804,-2.892647860549652,-2.8907202045173244,-2.8763759206791635,-2.871424165430883,-2.8647766234070735,-2.831664012075362,-2.722097047502547,-2.644720139570591,-2.628510920228862,-2.4271044509795,-2.409058195520985,-2.304098573944821,-2.296954911046587,-2.2893314992088003,-2.2565165202282933,-2.2214082612056556,-2.2117895702004713,-2.1336143279053412,-2.074576388987233,-2.025394825792613,-2.005767057564336,-2.00197488572417,-1.9822354591814484,-1.9767293979806975,-1.9461265229952724,-1.8939270675182012,-1.8776968355496897,-1.7829922972322032,-1.7690265616391088,-1.7327335155338655,-1.704681957120722,-1.681765876134857,-1.5201283484864367,-1.5161988485009195,-1.448730321320621,-1.4456681044480124,-1.4405316072348657,-1.4239117184565349,-1.4192428683115441,-1.4053054681308914,-1.3887810810726986,-1.380388447390551,-1.3697025193403294,-1.3229211993860865,-1.26029151515769,-1.2501432191013502,-1.2291890118296425,-1.2281343678168208,-1.169120164176884,-1.1662658301762094,-1.1539544470034397,-1.1411914092727304,-1.1401559963882941,-1.1396300075673396,-1.1375241481722014,-1.101084706917289,-1.0592194671425552,-1.0552510881004986,-1.0126919996041142,-1.009763522700566,-0.9915727631374889,-0.9767782702052157,-0.9301691169217782,-0.9094890569916896,-0.8946217350052809,-0.8912186456798639,-0.8756732693599127,-0.8747533727237881,-0.8556953869186579,-0.8382043937301811</t>
  </si>
  <si>
    <t>0.037801504135131836,0.057212114334106445,0.09986257553100586,0.18250298500061035,0.3075559139251709,0.36620187759399414,0.9112136363983154,0.9550552368164062,1.1132128238677979,1.4693474769592285,1.6039855480194092,1.7331430912017822,1.775838851928711,1.8198339939117432,1.8418591022491455,2.0003714561462402,2.1622703075408936,2.184347152709961,2.2070255279541016,2.272627830505371,2.3125598430633545,2.619178056716919,2.7941391468048096,3.0372679233551025,3.1606595516204834,3.311469078063965,3.620955467224121,3.6427993774414062,3.832507848739624,3.978876829147339,4.111869812011719,4.260781288146973,4.40935754776001,4.9163103103637695,5.348522663116455,5.798440933227539,6.246393203735352,6.329415559768677,6.694730520248413,6.840459585189819,7.313911437988281,7.335226535797119,8.05791187286377,8.103910684585571,8.530041217803955,8.868176460266113,9.525092840194702,9.773577451705933,10.972124576568604,11.574167966842651,12.091685771942139,12.215837240219116,12.301639795303345,12.807368040084839,12.999430656433105,13.202106475830078,15.712161302566528,15.7767915725708,16.18833613395691,18.59407114982605,18.80803656578064,20.215299129486084,20.257410764694214,20.51994037628174,20.83754301071167,20.984505891799927,21.772162675857544,23.562968730926514,24.615793466567993,25.38216519355774,26.05179262161255,26.096839666366577,26.74007511138916,27.86337184906006,29.99231791496277,30.888951539993286,31.34698510169983,31.622751474380493,34.11395597457886,39.52203035354614,40.314873933792114,40.96612048149109,41.29357361793518,43.027547121047974,43.137810707092285,44.974018573760986,45.0662145614624,47.27010631561279,48.14597773551941,50.70143127441406,51.22766709327698,53.05663466453552,54.579206466674805,58.41582798957825,59.35655355453491,63.158735513687134,68.27182841300964,71.27830815315247,106.62055110931396,110.92853951454163,112.78482365608215,114.91413879394531,116.7813241481781,127.28996181488037,133.86987686157227,134.2225444316864,152.696622133255,156.97181248664856,166.3500988483429,174.80603551864624,181.99172401428223,186.84428071975708,199.3900327682495,199.98890924453735,206.81316781044006,227.63867735862732,230.48425674438477,232.79414176940918,235.53848242759705,247.55310702323914,265.4019958972931,266.03890681266785,267.1488184928894,271.47071075439453,276.50726294517517,292.09789299964905,298.8576543331146,306.65225648880005,331.5777323246002</t>
  </si>
  <si>
    <t>1,1,3,7,13,16,37,39,46,59,63,69,71,73,74,81,88,89,90,93,95,109,117,128,134,141,155,156,165,172,178,185,192,216,236,257,278,282,299,306,328,329,347,348,361,376,405,416,468,495,515,521,525,549,558,567,684,687,706,820,830,896,898,910,924,931,968,1049,1099,1135,1167,1169,1200,1252,1352,1394,1416,1429,1543,1778,1815,1845,1860,1940,1945,2026,2030,2133,2174,2294,2318,2402,2474,2653,2697,2874,3116,3239,4854,5050,5136,5236,5325,5817,6104,6120,6991,7190,7604,7993,8330,8558,9134,9163,9486,10458,10592,10696,10825,11388,12215,12245,12298,12504,12739,13451,13766,14128,15278</t>
  </si>
  <si>
    <t>1.0559257591499938,1.0559257591499938,1.0559257591499938,1.0559257591499938,1.0559257591499938,1.0559257591499938,1.0559257591499938,1.0559257591499938,1.0559257591499938</t>
  </si>
  <si>
    <t>709086331357775899255597434749924061107027167869193429201685443360148063560148247778,709086331357775899255597434749924061107027167869193429201685443360148063560148247778,709086331357775899255597434749924061107027167869193429201685443360148063560148247778,709086331357775899255597434749924061107027167869193429201685443360148063560148247778,709086331357775899255597434749924061107027167869193429201685443360148063560148247778,709086331357775899255597434749924061107027167869193429201685443360148063560148247778,709086331357775899255597434749924061107027167869193429201685443360148063560148247778,709086331357775899255597434749924061107027167869193429201685443360148063560148247778,709086331357775899255597434749924061107027167869193429201685443360148063560148247778</t>
  </si>
  <si>
    <t>-9.266284607973901,-8.55750153575043,-7.934249746221224,-7.833425181523314,-7.501877633722973,-7.19958573961104,-7.07470748132465,-6.957456895035252,-6.91726212958613,-6.906177813458525,-6.857983407875134,-6.6612755276294155,-6.57163212948771,-6.527332810345618,-6.271762127280225,-6.271138057284428,-5.950329056249001,-5.932244399268924,-5.6550689492816435,-5.553142049540129,-5.335330646957268,-5.275958419135933,-5.104919882250495,-5.075814664950154,-5.049052708320825,-4.940553755765223,-4.920236938593141,-4.898986402266837,-4.821979749518186,-4.670340355581873,-4.616230832624234,-4.565553290692654,-4.5543942728679,-4.541907893901802,-4.433263191994431,-4.249069247774704,-4.199354460328986,-4.03912069850291,-4.037584989936956,-4.018097921914598,-4.000777356644695,-3.9448529198412183,-3.9235625638489684,-3.6661868084553197,-3.650658325255328,-3.6191459630098732,-3.5912563839979743,-3.497949333171486,-3.3521839727568192,-3.309459808331141,-3.2571564898513703,-3.1549491276429107,-3.1279949550710553,-3.036657810797495,-2.9899044269607025,-2.931057975215692,-2.89928209933291,-2.8985456766567435,-2.8788024794087645,-2.8093453291055273,-2.792852518361631,-2.775756548900666,-2.7304023161534943,-2.6365963279018665,-2.605501066020953,-2.5920568640809525,-2.566003852098203,-2.554663329532594,-2.4937746423631975,-2.462762262435166,-2.4242568845094548,-2.3883765966475496,-2.19310004329802,-2.173334083065551,-2.0686243787514296,-1.8993036167545863,-1.8981048723498448,-1.8789597143656565,-1.8762479872549807,-1.854165459139457,-1.8104288285406995,-1.7952466044349076,-1.721550743814037,-1.6649974838395014,-1.6103346479017238,-1.4443176422185728,-1.3679173178644022,-1.3372313387571184,-1.2970011536976402,-1.2706294837279724,-1.2524802539665416,-1.2480492321689496,-1.2170887631950031,-1.2042448761036393,-1.2015647422552291,-1.1659938286317142,-1.1596808701818857,-1.158506107579667,-1.1489282095632127,-1.0896543520197297,-1.0439356727927658,-1.0087858945980046,-0.9944690046344333,-0.9785987798807606,-0.8350081576955373,-0.822710286384325,-0.748524523224489,-0.7104316424816579,-0.6800804727097349,-0.6078828865260968,-0.5564886210518621,-0.5323220241660903,-0.49652973906214204,-0.48235789482679664,-0.4464952493664131,-0.41501338097982576,-0.4123768584010238,-0.3975436886621456,-0.39667281342106236,-0.2945204729734979,-0.25305218776711313,-0.21258761258439177,-0.19166812240723216,-0.19166812240723136,-0.1754967873805454,-0.1714389225422205,-0.16994951833612873,-0.16212512053761002,-0.06045492915571195,-0.014104062355789246,0.06337475983327992,0.07934783301278443,0.12469935307583312,0.15860153429554413,0.16614522865339826,0.1949560803817117,0.24559463570270954,0.25061724223849663,0.32050410956046727,0.3205041095604678,0.3733443210566235,0.3846463979233198,0.40194900760121244,0.4178681416184535,0.41834773782016477,0.5129821586537419,0.5221651636391037,0.5386239571098432,0.5797213763088211,0.6260152773679681,0.6744867637206222,0.7107980097456919,0.7688938077278976,0.7954827064815844,0.8045588958948956,0.8256313638817493,0.8498773311596143,0.8791376493317286,0.8829178838799248,0.9082667218765083,0.9324388517303872,0.9733213487516098,0.9770998588628307,0.9770998588628311,1.0390576177278332,1.0478572430768547,1.051137151096868,1.0511371510968681,1.0559257591499938</t>
  </si>
  <si>
    <t>0.07801938056945801,0.13068032264709473,0.18129301071166992,0.22346258163452148,0.354719877243042,0.4524993896484375,1.20115327835083,1.5506274700164795,1.8434882164001465,1.9392056465148926,2.08858060836792,2.1396942138671875,2.7490782737731934,3.035107374191284,3.3236007690429688,3.5172042846679688,3.848003387451172,3.9435718059539795,4.4250288009643555,5.234084367752075,6.186018228530884,6.573636293411255,7.180530786514282,7.748466730117798,8.08438754081726,8.508817911148071,9.074732065200806,9.353159666061401,9.72447156906128,10.385365009307861,11.459400415420532,12.009496450424194,12.257209777832031,12.302871465682983,12.350488424301147,12.954855680465698,13.330092668533325,13.645559310913086,13.97553825378418,14.073744058609009,14.268609046936035,14.35797905921936,14.583118200302124,14.771604299545288,15.216689586639404,15.31316876411438,15.786980152130127,16.02765202522278,17.88510537147522,18.31459879875183,18.822785139083862,18.922386646270752,20.23385739326477,21.536264896392822,23.802631616592407,25.488877296447754,25.837090730667114,26.274516105651855,26.479270696640015,27.29577326774597,27.87765383720398,29.19990634918213,30.0064218044281,31.848008632659912,31.984950065612793,33.379069566726685,34.96486306190491,36.57566809654236,36.99005913734436,37.45761179924011,39.01863074302673,39.797510623931885,40.08008027076721,41.159826040267944,41.66519546508789,42.212849855422974,44.58028173446655,44.77689480781555,45.47201085090637,45.672605991363525,46.75300335884094,48.154752016067505,50.19048500061035,50.237990379333496,50.48030614852905,52.199424743652344,55.10997772216797,56.964826583862305,59.53619623184204,60.399450063705444,60.96310067176819,63.76615262031555,67.57980418205261,67.63024520874023,71.32714557647705,72.7416627407074,73.41523480415344,74.52574467658997,77.80940294265747,78.73886442184448,80.75592494010925,82.29149985313416,83.83647394180298,85.2039749622345,86.67235040664673,87.88618636131287,91.01295280456543,93.45163488388062,94.33190774917603,107.67281413078308,108.49972343444824,110.3125946521759,111.45862984657288,111.66229486465454,133.76909708976746,138.5530457496643,140.00209593772888,149.935852766037,156.40080785751343,158.19819521903992,177.99643421173096,192.9671552181244,193.7142722606659,207.7537157535553,217.51082348823547,218.70548224449158,221.73557353019714,222.3215572834015,226.17173433303833,228.75262451171875,243.18286967277527,257.5347785949707,261.61039996147156,273.41240334510803,273.55817770957947,278.3654353618622,297.39037108421326,300.9155993461609,311.7673523426056,313.5210292339325,325.5693311691284,349.17170119285583,353.4231958389282,359.8396337032318,406.4923710823059,413.16527676582336,422.9887385368347,423.0811040401459,424.16317200660706,442.5276470184326,457.90242171287537,470.71124720573425,484.72020196914673,507.41022276878357,511.7691903114319,529.563817024231,529.9318814277649,531.2688446044922,558.1575119495392,558.2192559242249,655.3104822635651,673.0507743358612,687.6575691699982,706.402012348175,720.063027381897,806.657372713089,820.0282747745514,880.2040479183197,919.1343030929565</t>
  </si>
  <si>
    <t>1,1,2,3,6,8,23,30,36,38,41,42,55,61,67,71,78,80,90,105,123,131,144,156,163,172,184,190,198,210,233,245,250,251,252,265,273,280,287,289,293,295,300,304,313,315,325,330,370,379,390,392,420,447,494,529,536,545,549,566,578,604,616,659,661,689,722,758,767,777,811,828,834,856,867,879,926,930,944,948,970,999,1041,1042,1047,1084,1144,1183,1238,1256,1268,1312,1392,1393,1473,1504,1518,1542,1609,1629,1673,1706,1740,1769,1800,1824,1890,1941,1956,2227,2244,2279,2303,2307,2753,2851,2880,3088,3223,3255,3668,3976,3991,4283,4489,4514,4575,4588,4660,4715,5014,5303,5385,5627,5630,5728,6101,6173,6401,6439,6674,7173,7245,7383,8358,8503,8700,8702,8725,9118,9435,9709,9988,10481,10570,10943,10951,10980,11547,11548,13578,13945,14244,14629,14916,16716,17002,18256,19060</t>
  </si>
  <si>
    <t>0101110101110001000011010001001111100101011010011000110100111110010100110110101100111100111101010110010111000100010011000100001011010110000011010101111111110101111101011000000100010010010000110011110001001101101100101011000000110101010011111010001011011011010100001110010011100010</t>
  </si>
  <si>
    <t>1.0921616891589596,1.0921616891589596,1.0921616891589596,1.0921616891589596,1.0921616891589596,1.0921616891589596,1.0921616891589596,1.0921616891589596,1.0921616891589596</t>
  </si>
  <si>
    <t>716923447084782146301330559363838222430806568291895381934884737272600783171021322091,716923447084782146301330559363838222430806568291895381934884737272600783171021322091,716923447084782146301330559363838222430806568291895381934884737272600783171021322091,716923447084782146301330559363838222430806568291895381934884737272600783171021322091,716923447084782146301330559363838222430806568291895381934884737272600783171021322091,716923447084782146301330559363838222430806568291895381934884737272600783171021322091,716923447084782146301330559363838222430806568291895381934884737272600783171021322091,716923447084782146301330559363838222430806568291895381934884737272600783171021322091,716923447084782146301330559363838222430806568291895381934884737272600783171021322091</t>
  </si>
  <si>
    <t>-9.728749564051192,-9.333061040121473,-9.18027174684783,-9.000904631965074,-8.987115338750591,-8.965805849244322,-8.769883079673194,-8.443221338891945,-8.437323626951395,-8.260041841921126,-8.172497867933384,-8.097935572584111,-8.007310541677679,-7.999544959404111,-7.848484815278297,-7.801886141331177,-7.5583578270491865,-7.467635189562568,-7.223049012737875,-7.205435966357006,-7.085683165095925,-7.045056350386377,-7.000085466712082,-6.865067889135152,-6.7583484105949445,-6.74947305704991,-6.724435201448249,-6.653667894114772,-6.629620117513183,-6.454735100432405,-6.404328233272148,-6.390445530469184,-6.37451008865415,-6.3533790247622575,-6.347195009559222,-6.067944841678537,-5.984093077545493,-5.638262325134987,-5.416756218912437,-5.229639964397208,-5.153989395752299,-5.11886315712534,-5.012219781214752,-4.793452812390867,-4.781314525898164,-4.689710619325884,-4.671727083593267,-4.380691108489121,-4.264418213704316,-4.1415130637227895,-4.023533870766474,-3.900650994638614,-3.874038900264927,-3.767323150270631,-3.6989155254350043,-3.5663011030526026,-3.5337243164713095,-3.388727280400888,-3.3720468146764775,-3.3445632246154653,-3.2656358617362216,-3.148918015721646,-3.00764076758233,-2.9794268031813678,-2.9767640770957104,-2.9415848845848878,-2.8394192951003405,-2.7522241521886883,-2.7416097320149646,-2.6576794202708287,-2.5745092182103373,-2.5166813110740986,-2.437227597493777,-2.427833868947685,-2.3953623297857,-2.3085182881314936,-2.248600328485542,-2.205748353601732,-2.1350560658278868,-2.125659893470647,-2.053423261961378,-1.974091270542869,-1.8367780120288146,-1.8242596119597847,-1.7674145728914423,-1.7407803697860489,-1.7299712759789163,-1.6824988455221925,-1.678415472967633,-1.6423882283708209,-1.5369970240192026,-1.514116025061202,-1.4079858979561235,-1.3006399675722484,-1.2891533284337275,-1.231833038842875,-1.1662593049458996,-1.15974559090201,-1.1152734449427888,-1.0807958086218183,-1.0565380111941238,-1.0499729069855603,-1.037215088632461,-1.0169486766114977,-0.9894266030085466,-0.9838918601888167,-0.9514699343433,-0.9480337910912209,-0.8947661881591298,-0.8806135331287887,-0.861532757315672,-0.8315816744738733,-0.7314850425342145,-0.705162014184941,-0.6490953659194464,-0.6436848118683569,-0.626807023431611,-0.6120600257131484,-0.5966642507380081,-0.5575391483759073,-0.5385460571719262,-0.496374740285934,-0.4521826746382006,-0.32656364168075686,-0.29642365133728044,-0.29484050033834197,-0.2517703976034814,-0.22342657874000643,-0.1586013494997209,-0.12385379350514472,-0.05646890654105467,-0.0522212507251036,-0.048473560908907636,-0.02392506035193801,0.008819934072861975,0.08692340481334783,0.15368289972554225,0.16427404449073166,0.18780888447428684,0.3094931507979774,0.33233930682705687,0.34125652863405576,0.3615613478897305,0.3638882444378651,0.4388306011424845,0.4784884281386328,0.511166111269189,0.5146650346177387,0.5879461268702033,0.600417060323386,0.6267221071013427,0.6267221071013432,0.640109498966447,0.7081992964736004,0.7518542105010224,0.7750390317034599,0.8111019047700916,0.8495514556077441,0.8748047354786197,0.878704393860724,0.9066855408830242,0.9237189329603595,0.9989146556817152,1.0299739775588166,1.059090092719619,1.0921616891589596</t>
  </si>
  <si>
    <t>0.11719226837158203,0.22294163703918457,0.39906883239746094,1.141010046005249,1.2328119277954102,1.3697571754455566,1.4163947105407715,1.463193416595459,1.93218994140625,2.129530191421509,2.361926555633545,2.5033133029937744,2.5494706630706787,2.6405081748962402,2.6845593452453613,2.863562822341919,3.5647876262664795,3.6543405055999756,3.941653251647949,4.223984003067017,4.271909236907959,4.415606498718262,5.093948602676392,5.832965135574341,6.111328840255737,6.412335395812988,7.107405662536621,7.249884128570557,7.491706132888794,7.82587742805481,8.395576477050781,8.576212882995605,8.91234016418457,9.29737377166748,9.809917688369751,10.33338975906372,11.162150382995605,11.98658561706543,13.001166343688965,13.235023498535156,13.597049474716187,14.054957389831543,14.101210355758667,14.29654598236084,14.944556474685669,14.99013638496399,15.684043169021606,16.083582401275635,17.512705087661743,18.056702852249146,18.82420825958252,18.875433683395386,19.157379388809204,19.569886684417725,21.15234661102295,21.622491359710693,24.015918731689453,24.20018720626831,25.075525045394897,25.122915029525757,25.66382384300232,26.16893219947815,28.046443700790405,28.2793390750885,29.974124670028687,30.493536472320557,31.14338183403015,32.44527983665466,32.99137997627258,33.62320566177368,34.89734697341919,36.12432789802551,36.17204546928406,37.01555800437927,37.1089186668396,38.60334038734436,39.082417726516724,40.084861278533936,40.431506395339966,41.46612048149109,43.706604957580566,44.28009486198425,45.095133543014526,47.02732276916504,47.35660910606384,47.637507915496826,48.688267946243286,48.970125675201416,50.8656120300293,51.41270136833191,53.52127242088318,54.92704939842224,56.98325037956238,57.81411552429199,59.34305381774902,60.544859409332275,60.590516328811646,61.582170724868774,62.85055232048035,66.9081118106842,71.22890281677246,76.22480273246765,77.1358790397644,79.14715075492859,80.40200424194336,81.89206290245056,82.03886795043945,84.39242696762085,88.65295124053955,92.54223036766052,93.92972755432129,96.37254667282104,98.84369921684265,105.23069930076599,105.45447635650635,107.78794360160828,108.45559191703796,110.60416531562805,116.20966410636902,118.14276647567749,125.57512784004211,126.69613647460938,133.8018500804901,135.47000098228455,150.06754064559937,150.4690387248993,150.82204747200012,152.20587277412415,156.83492016792297,161.60189175605774,165.00686287879944,172.20447325706482,178.45634388923645,182.35394144058228,194.850355386734,195.65616464614868,199.6732416152954,207.18727922439575,218.39900755882263,222.07411170005798,222.93761801719666,239.5624794960022,277.70642828941345,290.91549706459045,291.67891478538513,297.700688123703,302.6009638309479,321.5733742713928,326.42915058135986,342.79518127441406,348.5932364463806,368.0576183795929,378.8507721424103,409.5519161224365,417.8871822357178,456.3602216243744,482.60044622421265,498.7446970939636,544.8366117477417,584.9541702270508,631.9266803264618,725.9440612792969,738.9427270889282,749.3721148967743,801.4639933109283,864.0623145103455</t>
  </si>
  <si>
    <t>1,2,5,22,24,27,28,29,39,43,48,51,52,54,55,59,74,76,82,88,89,92,107,123,129,135,150,153,158,165,177,181,188,196,207,214,231,249,271,276,284,294,295,299,313,314,329,338,370,382,399,400,406,415,447,457,509,513,532,533,545,556,598,603,639,646,653,672,684,698,726,753,754,773,775,806,816,837,844,866,912,924,941,982,989,995,1017,1023,1062,1073,1118,1145,1189,1207,1240,1265,1266,1287,1309,1377,1463,1568,1588,1632,1659,1692,1695,1746,1837,1922,1952,1991,2041,2177,2182,2233,2247,2290,2408,2450,2608,2630,2766,2802,3113,3122,3130,3160,3258,3341,3411,3560,3690,3775,4022,4039,4123,4287,4528,4604,4623,4971,5775,6039,6056,6186,6294,6678,6782,7135,7260,7664,7895,8550,8713,9543,10106,10439,11413,12256,13247,15193,15463,15688,16771,18081</t>
  </si>
  <si>
    <t>0101111001111001011011111011101011101001010111111101110000101101111001100110011010001100011011100100001001011110001011001111100101010000001010110100010100110111110100111001000101010000111001000001010111001001011111100011010000010001000000100011000111010000101000100011011101101011</t>
  </si>
  <si>
    <t>0.8973784570630482,0.8973784570630482,0.8973784570630482,0.8973784570630482,0.8973784570630482,0.8973784570630482,0.8973784570630482,0.8973784570630482,0.8973784570630482</t>
  </si>
  <si>
    <t>849026335545135734228271059298593372302215550187397052185170312680380965522138205080,849026335545135734228271059298593372302215550187397052185170312680380965522138205080,849026335545135734228271059298593372302215550187397052185170312680380965522138205080,849026335545135734228271059298593372302215550187397052185170312680380965522138205080,849026335545135734228271059298593372302215550187397052185170312680380965522138205080,849026335545135734228271059298593372302215550187397052185170312680380965522138205080,849026335545135734228271059298593372302215550187397052185170312680380965522138205080,849026335545135734228271059298593372302215550187397052185170312680380965522138205080,849026335545135734228271059298593372302215550187397052185170312680380965522138205080</t>
  </si>
  <si>
    <t>-8.637240653496496,-8.405432551498997,-7.681673959216897,-7.616793768897941,-7.530046321897996,-7.346630542886258,-7.041349795887679,-6.856046596081599,-6.808728362264513,-6.7458163190149705,-6.5631160210542845,-6.50652929121521,-6.455194589097568,-6.193070433083346,-6.052193017144821,-5.979526443921249,-5.872119713760821,-5.821405610039687,-5.814079858226248,-5.755314961007387,-5.743839894246305,-5.613223077163871,-5.489007556183199,-5.265580746628489,-5.253338430010946,-5.230700094149611,-5.046503808258593,-5.017675990272052,-5.007641203550772,-4.911480987163888,-4.817151025455831,-4.773675745482585,-4.662382306119327,-4.644372691304858,-4.62998157189127,-4.521705862487621,-4.469385087631186,-4.417733865481042,-4.27775420669592,-4.2243706204029365,-4.187116848116951,-4.135663532752847,-4.059304831993043,-3.9881612097820933,-3.943470865851282,-3.689033875649069,-3.608864974412014,-3.5978412342468107,-3.534540010264532,-3.5228262263659476,-3.497170089902737,-3.477732884116736,-3.3589392800236775,-3.3528935544423657,-3.2220460494204715,-3.155481988036236,-2.8556990444737784,-2.769023150138656,-2.7637734063983483,-2.7061097887155623,-2.6911461100039964,-2.5819289575686994,-2.5686450985101703,-2.562217744207351,-2.4985084851791295,-2.475823920185358,-2.3607674789852062,-2.250304622004309,-2.24037006305533,-2.0889388681664993,-2.0326003249385,-2.012717314160645,-1.9331833184939042,-1.8003889454922335,-1.7703525763093984,-1.655651441629078,-1.6292952463255261,-1.5287687955366185,-1.5190133240178618,-1.4800991716583167,-1.3905210190622173,-1.3569431304720572,-1.280584494674958,-1.2649985053672612,-1.2524775784706317,-1.2197995833496338,-1.1886779125300895,-1.1418598202730361,-1.1076186630297908,-1.0807520865204407,-1.0651669967366197,-1.059618610499907,-1.0293882274080506,-1.0073518389633411,-0.9772966905100953,-0.976083891288513,-0.9645494007015697,-0.8791090387476707,-0.8485242166161393,-0.821651712710548,-0.7930630928738217,-0.7694409137577215,-0.7580737798674104,-0.703446917854788,-0.6885794587722867,-0.6567977790409143,-0.5962465347428417,-0.5848033532895762,-0.5657495286337761,-0.5177827379795783,-0.3756914939082703,-0.3300693712187386,-0.27985914507195986,-0.2602569026562301,-0.25664958357980117,-0.21069487956335586,-0.18842919707217665,-0.17155227442430698,-0.1677632595531554,-0.1555996642038994,-0.1284398427992759,-0.09480306437529205,-0.07051373464930957,-0.07051373464930935,-0.019907211754926324,0.0047153806349178595,0.013931000475634725,0.04930083766272675,0.14960407752561933,0.14960407752561977,0.1647420861342842,0.17694496796511597,0.1965467717578949,0.22040598191275362,0.2429420518212373,0.268574650942799,0.27739354439853026,0.3245155405061538,0.3939916657865641,0.4365208000330574,0.4695019778569479,0.47506190079469296,0.47506190079469407,0.5186037141722794,0.55265983963725,0.5809523506698719,0.608841179173453,0.6146442496222877,0.61847269822389,0.649323882816405,0.6690322232207819,0.7025342215888049,0.7025342215888066,0.7093252587418275,0.7425383101450542,0.7564325024422125,0.7564325024422128,0.7851298643052159,0.8418559969762609,0.8654918431297223,0.8654918431297227,0.8818949177807145,0.8818949177807149,0.8973784570630482</t>
  </si>
  <si>
    <t>0.07585501670837402,0.19759821891784668,0.4914066791534424,0.6202516555786133,0.7097620964050293,0.7504653930664062,1.0711376667022705,1.7463150024414062,2.560373544692993,2.606724500656128,2.7402524948120117,4.725318908691406,5.3013739585876465,5.436723709106445,5.886477470397949,5.974177837371826,6.117554664611816,6.209920406341553,6.341909170150757,6.3874053955078125,6.4759604930877686,6.520454406738281,6.656569242477417,6.92272424697876,7.380990505218506,7.873122453689575,8.38698959350586,9.248718500137329,10.237055540084839,10.506896495819092,11.96781063079834,12.841704845428467,13.294569492340088,13.519484996795654,13.701485872268677,14.521682739257812,14.6097092628479,14.794785976409912,15.407358646392822,17.197707891464233,17.699986934661865,17.945441722869873,18.36805772781372,18.5072238445282,19.148585557937622,20.040257453918457,20.81445026397705,21.351006984710693,21.843382358551025,21.88762879371643,22.375964164733887,23.04298186302185,23.942607879638672,24.2572021484375,25.34546661376953,25.619957208633423,26.37332582473755,28.390713930130005,28.624252796173096,29.643123149871826,30.447792768478394,32.1806583404541,33.08649230003357,33.93153357505798,34.39032053947449,35.37247562408447,35.58940052986145,36.196269512176514,36.37758159637451,37.476040840148926,39.99269676208496,40.736724853515625,42.70834302902222,43.761568784713745,45.70546317100525,46.85665988922119,49.00439405441284,50.40447807312012,55.06977915763855,56.63073754310608,58.173935890197754,59.996092557907104,61.66532802581787,62.481008768081665,65.23373079299927,66.4100239276886,71.92461490631104,72.39770674705505,74.42111492156982,75.94229054450989,76.45210099220276,77.14404726028442,77.41889595985413,83.89636969566345,85.22888541221619,86.7578649520874,88.51531648635864,89.28473258018494,91.83646821975708,93.20788764953613,99.01180338859558,102.8348536491394,104.32836294174194,105.72296929359436,108.15038967132568,111.31862235069275,116.5755066871643,119.28223609924316,121.1036376953125,123.52381086349487,126.08188652992249,129.7851357460022,132.24395275115967,134.58418893814087,142.25923776626587,145.81542921066284,151.78540229797363,157.37000679969788,171.9739601612091,174.34764909744263,176.0489695072174,177.88358163833618,182.87368512153625,186.0233268737793,187.05496644973755,188.04367113113403,190.7305624485016,203.91799974441528,204.66648149490356,206.43942713737488,217.81178617477417,230.5608570575714,231.75079941749573,238.64562225341797,239.32826375961304,240.74404096603394,279.0526099205017,287.43986082077026,295.89104175567627,312.90885281562805,324.32432651519775,421.1752083301544,422.20189094543457,425.17654490470886,474.10403513908386,478.9730324745178,509.8066096305847,510.0686295032501,513.9427118301392,516.2682101726532,526.8519642353058,531.9860062599182,565.1319568157196,566.4120681285858,574.722042798996,621.8947312831879,625.4160206317902,638.5677752494812,647.5746948719025,699.2440564632416,728.3833332061768,754.5258913040161,756.1322119235992,843.9731032848358</t>
  </si>
  <si>
    <t>1,3,10,13,15,16,23,38,56,57,60,101,114,117,127,129,132,134,137,138,140,141,144,149,157,166,177,190,203,207,237,256,266,271,275,293,295,299,309,348,359,364,373,376,390,410,427,439,450,451,462,477,497,504,527,533,547,590,595,617,634,672,692,711,721,743,748,761,765,787,842,858,887,908,949,974,1018,1049,1152,1185,1217,1253,1289,1306,1364,1389,1501,1511,1545,1573,1584,1598,1604,1741,1769,1801,1838,1854,1908,1935,2062,2141,2170,2197,2247,2317,2428,2487,2526,2578,2632,2712,2765,2815,2962,3039,3166,3286,3581,3632,3668,3706,3810,3879,3901,3922,3978,4234,4250,4286,4527,4795,4821,4957,4972,5002,5792,5971,6151,6499,6740,8772,8793,8860,9881,9980,10614,10617,10701,10752,10960,11071,11762,11789,11968,12943,13019,13301,13492,14578,15178,15711,15745,17576</t>
  </si>
  <si>
    <t>0110111111100001111011101000101010011110100011111110011101000111111001110110001011111001011101101101100001101011011110101100000010000111001000111001111101011001111001001000010010111010001000110110110010101100001001000100100010111110000101000001001101000001010110000000101110011000</t>
  </si>
  <si>
    <t>0.8978189148500514,0.8978189148500514,0.8978189148500514,0.8978189148500514,0.8978189148500514,0.8978189148500514,0.8978189148500514,0.8978189148500514,0.8978189148500514</t>
  </si>
  <si>
    <t>485245069806097160700631826368996715147560771527002759657398466259735363376220249880,485245069806097160700631826368996715147560771527002759657398466259735363376220249880,485245069806097160700631826368996715147560771527002759657398466259735363376220249880,485245069806097160700631826368996715147560771527002759657398466259735363376220249880,485245069806097160700631826368996715147560771527002759657398466259735363376220249880,485245069806097160700631826368996715147560771527002759657398466259735363376220249880,485245069806097160700631826368996715147560771527002759657398466259735363376220249880,485245069806097160700631826368996715147560771527002759657398466259735363376220249880,485245069806097160700631826368996715147560771527002759657398466259735363376220249880</t>
  </si>
  <si>
    <t>-10.055038855010755,-10.03551772398458,-9.857286808444975,-9.304285806494292,-8.238853180044368,-7.897964225645489,-7.59808861336726,-7.567424069176607,-7.247542208227675,-7.222494698573739,-7.21391680718076,-7.099358532848354,-6.9970612571201265,-6.939627313993031,-6.695298823238168,-6.618528081532675,-6.583203826414809,-6.514212336741236,-6.368193834028364,-6.171308468557568,-6.126372276950869,-5.885585196095676,-5.624498004378984,-5.623155161872998,-5.481841962920299,-5.330571475293399,-5.3033574593453,-5.2957285026491805,-5.20855532497205,-4.769525072440485,-4.72042070925307,-4.688926189856794,-4.5806205528756605,-4.549414588475591,-4.333366536759934,-4.254971777259416,-4.1732387251519825,-4.0193936485084585,-4.016949045689677,-3.8912111675724415,-3.87465376115824,-3.685355987294927,-3.6343524210065263,-3.5983757921374093,-3.583828944463646,-3.572354425342351,-3.453130388998131,-3.322878736485314,-3.1930738327706663,-3.1616769617508607,-3.1416820938345484,-3.067616664217654,-3.0354687225812795,-3.0044918676065606,-2.784950867948542,-2.667458326388121,-2.6587080564975323,-2.6280684620955808,-2.5816249793872297,-2.4878275991488046,-2.3908816207457924,-2.2408177093865915,-2.2329389401156106,-2.1649218608950087,-2.1516358644675417,-2.1381590272821036,-2.1106415491923793,-1.9998068457574958,-1.9395085865515984,-1.9262637110280676,-1.874415581983589,-1.851841806950076,-1.690088005759993,-1.6512146628664865,-1.6322606069169132,-1.5958195587182444,-1.553749289631385,-1.4939956688210376,-1.3771961068272172,-1.3218658921498845,-1.3161900504528623,-1.2412051031212359,-1.1425478020770465,-1.033138231295356,-0.991445136912305,-0.9570856243645368,-0.9506786364297211,-0.8738723026629474,-0.8642290475105673,-0.8308826958274467,-0.7351849164860941,-0.6298663175357464,-0.6209081167346561,-0.5988098994777908,-0.5008054861728461,-0.41472323591146576,-0.41419534728225393,-0.4002813995475927,-0.3642579161587892,-0.33541830692250924,-0.31215182263768376,-0.22238278348601895,-0.16490871987535966,-0.08737739456632743,-0.05963626444900649,-0.033968510950054376,0.009736977004988823,0.04762313498496007,0.049405891935169255,0.06222879774550949,0.08218824374762668,0.112331294007804,0.17090756306077354,0.19613614909558036,0.21435210750031175,0.2426962575514594,0.2426962575514599,0.2626787558440753,0.2626787558440757,0.32880604829709403,0.32880604829709537,0.35370552218735474,0.3543116351874321,0.36320337883201226,0.38256281074739107,0.46295167171596874,0.4646293531018075,0.4963851239498407,0.5001409389563003,0.5561851861250403,0.5701796349421562,0.6511631588764646,0.6831947612989112,0.6831947612989118,0.6836271236729449,0.7384039653983459,0.8020757899121748,0.8218788630722068,0.8218788630722073,0.8711258927617525,0.8711258927617531,0.8928597268969541,0.8942226100059804,0.8978189148500507,0.8978189148500514</t>
  </si>
  <si>
    <t>0.07596969604492188,0.11541128158569336,0.15427446365356445,0.1935262680053711,0.23663783073425293,0.40833401679992676,1.039175033569336,1.1739013195037842,1.22340726852417,1.4618215560913086,1.7059273719787598,1.7536439895629883,2.3100686073303223,2.7676753997802734,3.0450382232666016,3.4246575832366943,3.6246166229248047,3.7216408252716064,3.768012046813965,4.412869691848755,4.653045415878296,5.362659215927124,6.167837858200073,7.069475889205933,7.2059550285339355,8.355471849441528,8.885373830795288,9.358542680740356,9.406602382659912,9.551062822341919,10.122546434402466,10.70105791091919,11.618100643157959,11.907769680023193,12.392677783966064,13.590142011642456,14.237046480178833,14.450027465820312,16.178576946258545,16.902786254882812,17.363463878631592,17.783825874328613,20.25874662399292,21.754985094070435,21.79988670349121,21.931143522262573,22.359568119049072,22.860702514648438,22.947175979614258,23.970733404159546,25.207594633102417,25.671133279800415,25.815025568008423,25.957335472106934,27.111971378326416,28.6845440864563,28.78818702697754,29.25136637687683,30.229254007339478,30.47367525100708,31.471585512161255,34.160380601882935,36.069923639297485,36.35454750061035,37.23057007789612,40.31842279434204,40.8895800113678,41.08059525489807,43.87363839149475,44.1621527671814,44.793121099472046,45.224459171295166,46.613261461257935,47.39209246635437,48.43818020820618,49.78225088119507,49.831825256347656,51.288432121276855,52.85096788406372,54.162211656570435,59.71887826919556,61.135164737701416,62.16035270690918,64.10598707199097,64.85041213035583,66.1219162940979,68.71893954277039,70.27215790748596,71.65659666061401,72.89884948730469,74.55677771568298,75.29314732551575,78.10174345970154,78.26710629463196,82.92121720314026,84.5009777545929,87.00543880462646,87.64249444007874,88.2889199256897,89.42236185073853,91.85304641723633,97.12036204338074,99.44123888015747,101.92583703994751,110.15537524223328,113.13902473449707,119.47137832641602,126.07913899421692,127.80757308006287,128.62310695648193,129.88885402679443,134.68274545669556,137.0000011920929,152.16339373588562,167.61211466789246,185.39591932296753,187.50517177581787,190.20501518249512,198.04653811454773,199.1589653491974,202.3201413154602,224.70102071762085,242.63565969467163,244.53694343566895,291.21640515327454,315.62875151634216,320.8143184185028,354.82692551612854,362.36737060546875,374.78876399993896,389.928786277771,392.81473326683044,512.254721403122,522.9273414611816,541.018304347992,543.2656044960022,551.1083886623383,601.4493820667267,629.2592511177063,670.6172051429749,730.5312192440033,736.204553604126,775.8931260108948,793.3230335712433,950.9890882968903</t>
  </si>
  <si>
    <t>1,1,2,3,4,8,22,25,26,31,36,37,49,55,59,65,69,71,72,85,90,105,122,141,144,169,180,190,191,194,206,218,238,244,254,277,287,290,316,332,342,351,405,437,438,441,450,461,463,485,509,519,522,525,550,584,586,596,617,622,642,696,733,739,757,822,834,838,897,903,915,924,948,961,984,1012,1013,1044,1077,1105,1218,1246,1266,1304,1319,1345,1397,1431,1461,1487,1523,1539,1599,1601,1685,1720,1775,1789,1803,1827,1874,1979,2029,2079,2254,2311,2449,2586,2623,2641,2668,2766,2812,3107,3426,3783,3830,3887,4055,4079,4144,4610,4978,5014,5970,6472,6583,7269,7429,7685,8008,8067,10591,10815,11185,11230,11400,12447,13035,13879,15134,15258,16103,16466,19792</t>
  </si>
  <si>
    <t>0011111111110001110000100011011010011111101011100001101101010111101111011100000111100100010100101001100011101101100001101110111001110111011010011011010100011010101000001010000001001110000001000010101011111010110001100000001100000111000101011101000101000011110111001001111100011000</t>
  </si>
  <si>
    <t>0.9126072521029966,0.9126072521029966,0.9126072521029966,0.9126072521029966,0.9126072521029966,0.9126072521029966,0.9126072521029966,0.9126072521029966,0.9126072521029966</t>
  </si>
  <si>
    <t>589311300129827792860103489869810280665062077788543630708091549872460954716672109075,589311300129827792860103489869810280665062077788543630708091549872460954716672109075,589311300129827792860103489869810280665062077788543630708091549872460954716672109075,589311300129827792860103489869810280665062077788543630708091549872460954716672109075,589311300129827792860103489869810280665062077788543630708091549872460954716672109075,589311300129827792860103489869810280665062077788543630708091549872460954716672109075,589311300129827792860103489869810280665062077788543630708091549872460954716672109075,589311300129827792860103489869810280665062077788543630708091549872460954716672109075,589311300129827792860103489869810280665062077788543630708091549872460954716672109075</t>
  </si>
  <si>
    <t>-9.05018086481194,-8.515834507375137,-8.422473463979287,-8.299097716458931,-8.271661854957369,-8.155396253865858,-7.846334246400903,-7.810484613150369,-7.68551331351154,-7.194239167021612,-7.135342509337536,-6.990301006111843,-6.9456936302212675,-6.828389330053202,-6.74952838507221,-6.513770536891141,-6.500566307201141,-6.464539918180959,-6.440508571893602,-6.35040361531369,-6.287862283600581,-6.141886196867034,-6.009703100612921,-5.891030888889713,-5.888440981708149,-5.87279056181035,-5.807301051855392,-5.772456521251922,-5.590511554045481,-5.499929131702645,-5.486045890874976,-5.480225306206935,-5.423800409217238,-5.315868614950765,-5.311522714077157,-5.2794498387049416,-5.119690290387253,-4.966938436094046,-4.757178976298125,-4.741125168332072,-4.671331243800852,-4.636672711412884,-4.478276772366082,-4.413610296612672,-4.306098865684424,-4.253767538536669,-4.243821903882665,-4.076248585951271,-3.9778068900277175,-3.877393190608208,-3.8672284799601337,-3.806546300383708,-3.580140764028282,-3.558463315814167,-3.5317400700228108,-3.485526667991962,-3.481614629884761,-3.4197157071366924,-3.4099560851403083,-3.370181266990331,-3.2658721687041514,-3.215667834347675,-3.173038471383178,-3.171455818438089,-3.04785811862623,-2.9513686472502774,-2.6673646598651626,-2.5607782738667995,-2.5297536578393283,-2.4600986696020124,-2.4586227034182544,-2.377610678542036,-2.3259936799205327,-2.1667857781743347,-2.091143774181061,-2.0836959708209832,-2.071187055981892,-2.043705106428132,-1.9926319925010385,-1.952950498688189,-1.9106180540966984,-1.8660631018809668,-1.8462015188997027,-1.787752723597607,-1.7208173914531133,-1.6465882874249225,-1.5685807462135462,-1.548951783942146,-1.4487872816342515,-1.4375787415133487,-1.4004970568338289,-1.3480242947820251,-1.2098844801466753,-1.1912271113693806,-1.1457783995334936,-1.1328991670273574,-1.1228533844287085,-1.039681618218241,-1.0292875379965971,-0.9578061322230356,-0.881984951479051,-0.8395203394379147,-0.817792207819919,-0.7216605245860488,-0.7063893569234119,-0.6857392493574559,-0.6223432042367087,-0.6029344921988319,-0.5686351428973526,-0.5444620922092411,-0.5300612787815531,-0.4522625454331686,-0.44234798070954123,-0.44234798070953973,-0.4415081849753861,-0.37377502453420586,-0.31308278793194333,-0.279024996262685,-0.23981835429727108,-0.17013486066145306,-0.14655048289384764,-0.14562945081399772,-0.1427486100500336,-0.13492483661811194,-0.1286418823156864,-0.069050263281287,-0.005385992832591113,0.03638248876976238,0.07833276754215199,0.08834887783341108,0.10285416636182101,0.16099356910080503,0.23246608898634127,0.26668206593761845,0.26856216717798653,0.2918973486483355,0.32601733548000184,0.3547123182788525,0.38185351039220006,0.38701395108129255,0.4107193289694019,0.4400668424727988,0.4600128385851956,0.46952904450172184,0.5436974773803411,0.5443835260419393,0.5514970506336913,0.5661143835691946,0.5770236201604286,0.5872702191012924,0.6151212274897779,0.6294394907233036,0.6294394907233041,0.6506064866477069,0.6551405070522585,0.6833940256985415,0.6839378458383839,0.6860159107378347,0.6936201429610678,0.7221037819193881,0.7764579777202919,0.7780335606638399,0.8036283312798583,0.8082795749085887,0.8292002471665332,0.848793899809406,0.8661360528666446,0.8796152407933979,0.8986451899293428,0.9006435462262257,0.9126072521029966</t>
  </si>
  <si>
    <t>0.07111167907714844,0.11175918579101562,0.405531644821167,0.4449729919433594,0.7725644111633301,0.8655884265899658,0.959904670715332,1.3365321159362793,1.5177955627441406,1.7576324939727783,1.8969883918762207,1.9420952796936035,2.1843440532684326,2.4180684089660645,2.512868881225586,2.5612025260925293,2.708514451980591,2.8930294513702393,3.0718727111816406,3.2842118740081787,3.5732929706573486,4.21841287612915,4.351518154144287,4.538067579269409,5.2257325649261475,5.413757562637329,5.5633203983306885,6.098937511444092,6.1453635692596436,6.869476318359375,7.194995403289795,7.904315948486328,8.000710487365723,8.095103740692139,9.044023752212524,9.528928995132446,10.194009780883789,10.341881275177002,10.453295707702637,10.678749322891235,11.223637104034424,11.827811479568481,12.300079107284546,12.630674839019775,12.958106756210327,13.690378904342651,13.871150255203247,14.242920637130737,15.212750434875488,15.351873397827148,15.767200708389282,16.041409969329834,16.52760887145996,17.309293270111084,17.681065320968628,18.199383974075317,19.506386756896973,19.552934169769287,20.079503774642944,20.846797466278076,21.52711772918701,22.21095585823059,22.9106924533844,23.13927721977234,24.12002420425415,26.665708541870117,28.628087043762207,31.681634664535522,33.183077335357666,34.72372579574585,35.987085819244385,36.780524253845215,37.923277854919434,39.066426038742065,41.039483308792114,42.394123792648315,43.26497220993042,43.90647029876709,45.19355010986328,45.32836031913757,47.07776141166687,48.84857773780823,49.1290225982666,50.594220876693726,50.862711906433105,50.95250368118286,51.91609287261963,54.501861810684204,57.54732871055603,58.252081632614136,58.90834355354309,59.007102966308594,59.65891695022583,61.79256892204285,64.10403633117676,64.71900629997253,69.47724413871765,69.6115243434906,71.27621078491211,71.32507634162903,72.89492201805115,79.53048872947693,81.97378301620483,85.42599177360535,85.92518186569214,87.75980281829834,89.98698306083679,91.53412556648254,105.41024613380432,107.12519764900208,117.9388701915741,120.22584676742554,127.11528611183167,130.58405804634094,132.3473801612854,132.6350290775299,138.57658743858337,140.87752604484558,147.30035281181335,151.08166813850403,153.0986328125,153.5775318145752,156.84952998161316,175.55863451957703,179.62718844413757,183.81978726387024,196.40930557250977,198.47723245620728,200.09823632240295,224.59397101402283,246.1883680820465,246.3746566772461,261.0478494167328,275.64263820648193,284.7220916748047,287.4934060573578,298.0962941646576,306.03819727897644,330.8635206222534,339.0975012779236,351.2043480873108,353.76592350006104,363.5653553009033,373.23872351646423,377.06238746643066,425.1932518482208,425.9838342666626,428.0736482143402,439.3742735385895,441.1232464313507,441.78343081474304,453.1887559890747,460.2981824874878,527.611307144165,532.4706258773804,554.8493721485138,579.3990874290466,580.8051223754883,619.8348484039307,628.2696316242218,663.7120587825775,718.1416373252869,730.8719174861908,741.2667174339294,744.7882347106934,752.9552793502808,783.0773668289185,812.1107890605927,832.520813703537,886.9942378997803,946.083206653595</t>
  </si>
  <si>
    <t>1,1,8,9,16,18,20,28,32,37,40,41,46,51,53,54,57,61,65,68,73,85,88,92,107,111,114,125,126,141,148,163,165,167,185,191,201,205,208,214,227,240,250,257,264,279,283,291,312,315,324,330,340,357,365,376,404,405,416,432,446,460,475,480,501,556,597,660,692,724,751,768,792,816,858,874,887,901,929,932,970,1009,1015,1047,1053,1055,1076,1129,1195,1210,1224,1226,1240,1285,1331,1344,1447,1450,1485,1486,1518,1643,1694,1762,1772,1809,1855,1887,2173,2197,2423,2469,2616,2688,2726,2732,2848,2896,3027,3106,3147,3157,3228,3622,3709,3799,4060,4104,4138,4623,5064,5068,5371,5651,5834,5894,6116,6267,6782,6957,7213,7267,7470,7676,7757,8776,8793,8826,9060,9096,9110,9343,9485,10875,10978,11456,11975,12004,12827,12988,13710,14814,15078,15289,15362,15523,16152,16777,17208,18334,19548</t>
  </si>
  <si>
    <t>0100110110101000011011111011100000100110110111011001111001100001111111110101011001010101100101100101110000010111011101101011010110110000000011010100010010110010110000100010011111011100111111111101110010000001100011100011100010111100001101001000000101010101100010000010101000010011</t>
  </si>
  <si>
    <t>-0.7960900197867951,-0.7960900197867951,-0.7960900197867951,-0.7960900197867951,-0.7960900197867951,-0.7960900197867951,-0.7960900197867951,-0.7960900197867951,-0.7960900197867951</t>
  </si>
  <si>
    <t>1640444235542223570696913221611846059037131977823806250021577590588921641,1640444235542223570696913221611846059037131977823806250021577590588921641,1640444235542223570696913221611846059037131977823806250021577590588921641,1640444235542223570696913221611846059037131977823806250021577590588921641,1640444235542223570696913221611846059037131977823806250021577590588921641,1640444235542223570696913221611846059037131977823806250021577590588921641,1640444235542223570696913221611846059037131977823806250021577590588921641,1640444235542223570696913221611846059037131977823806250021577590588921641,1640444235542223570696913221611846059037131977823806250021577590588921641</t>
  </si>
  <si>
    <t>-8.32297745149745,-7.7349102082441386,-7.541292411890505,-7.381643633814498,-7.346815129613417,-7.224171521989142,-7.191563640047058,-6.842872652181753,-6.679505798824201,-6.549199687225393,-6.522606703187712,-6.3856117456065835,-6.366988342375179,-6.134003983816029,-5.730148580613617,-5.619214856056137,-5.587026801422465,-5.3998208020440455,-5.302839434657829,-5.12008042705948,-5.095509493957889,-5.079730317918646,-4.912594798284643,-4.78442983998103,-4.746612562111532,-4.734311260248825,-4.718764740079871,-4.707226585904061,-4.675247461049084,-4.597416100317935,-4.553777494349277,-4.553661606088248,-4.426700012520275,-4.300731083458259,-4.166385519377859,-4.156317923207979,-4.061162118216092,-4.048584424066053,-3.9926426495869842,-3.97500064234666,-3.9559356748531087,-3.8982319200191236,-3.7968521269489943,-3.639240670738667,-3.39532199446397,-3.231899196116532,-3.0476988042089928,-3.0428648753666097,-3.0186307726319423,-3.000542183493935,-2.959086810397811,-2.9069512983042025,-2.831853329010348,-2.7986751223646333,-2.738564433645365,-2.730396879648307,-2.551805224694795,-2.5391006375672425,-2.5342679155520216,-2.5326590508429234,-2.4341744727966295,-2.3749699552564194,-2.298609941711288,-2.231589951233022,-2.216477111615902,-2.204187500473921,-2.1393750482543292,-2.0668210262503295,-2.01178226169222,-1.9899961674207942,-1.9716531918528386,-1.7878842406488553,-1.7516862222665441,-1.7325583493597212,-1.709740647495175,-1.6842143287073568,-1.6329620273696515,-1.615056784356157,-1.527327085197967,-1.5259100870085893,-1.4713903340641319,-1.4559063731176638,-1.347819865573476,-1.3461543197301933,-1.2714352124163422,-1.2710646001880124,-1.2540329308922642,-1.2530445465047844,-1.2501767471666478,-1.141584899151368,-1.121105195322698,-1.032538797868613,-1.0165079478789627,-1.0165079478789616,-0.9353130117421709,-0.9301329956213676,-0.9288236565448633,-0.9226158880435894,-0.9123669587140228,-0.8895939779546357,-0.8895939779546354,-0.8533519151684713,-0.848384203303313,-0.8418244214941197,-0.8418244214941193,-0.8255959216514365,-0.8173422405306225,-0.8157212917761826,-0.7960900197867951</t>
  </si>
  <si>
    <t>0.042376041412353516,0.06352114677429199,0.2677001953125,0.28865551948547363,0.39681005477905273,0.5008771419525146,0.5527119636535645,0.7133336067199707,1.227358341217041,1.3364880084991455,1.3565900325775146,1.3782880306243896,1.4225618839263916,1.5214674472808838,1.5601489543914795,2.186347484588623,2.2076330184936523,2.617985725402832,2.842869758605957,3.0970537662506104,3.4052069187164307,3.44830322265625,3.470536947250366,3.649905204772949,3.735466480255127,3.800218105316162,3.8430702686309814,3.9715075492858887,4.094482421875,4.250795125961304,4.361794471740723,4.3824286460876465,4.510667324066162,5.151039361953735,5.364996433258057,5.670001745223999,5.866642713546753,5.955909252166748,6.251289129257202,6.357367753982544,6.440269947052002,6.626605272293091,6.908892393112183,7.835679054260254,8.41305136680603,9.859896421432495,10.27691388130188,12.042502880096436,12.195189237594604,12.281625032424927,13.535515546798706,13.755944013595581,14.244131326675415,17.825325965881348,18.28706669807434,18.95719027519226,19.85980486869812,20.62609839439392,24.363893747329712,25.156726360321045,26.497013092041016,27.2100830078125,28.05529761314392,28.36152148246765,29.493143796920776,29.669240951538086,30.103181838989258,31.56617784500122,34.49680948257446,35.281004905700684,36.0764639377594,36.86760210990906,37.31065773963928,39.03280186653137,40.142898082733154,43.836052894592285,46.085917711257935,47.25678730010986,49.19197368621826,51.232266902923584,52.46378827095032,58.85542941093445,64.09614491462708,68.4483950138092,72.3043429851532,97.955570936203,101.51628637313843,102.560720205307,106.6003167629242,111.4833915233612,111.79654741287231,114.0044298171997,117.79178214073181,121.5778295993805,145.0010907649994,182.74614214897156,198.80968499183655,205.07153058052063,211.52152514457703,216.9129102230072,243.0070140361786,277.0768482685089,284.8479952812195,289.4685628414154,308.1791226863861,312.816899061203,355.7697992324829,383.1846377849579,390.1664252281189</t>
  </si>
  <si>
    <t>1,1,11,12,17,21,22,29,53,58,59,60,62,65,66,89,90,109,119,130,144,146,147,155,159,162,164,170,176,183,188,189,195,225,235,249,258,262,275,280,284,293,306,349,375,440,459,537,544,548,605,615,637,802,823,853,894,929,1095,1131,1175,1208,1245,1259,1311,1319,1339,1406,1538,1575,1612,1649,1670,1750,1802,1975,2076,2132,2221,2314,2369,2633,2856,3041,3204,4343,4507,4556,4745,4966,4980,5082,5260,5409,6493,8200,8950,9249,9549,9781,11000,12561,12930,13144,14004,14221,16209,17483,17808</t>
  </si>
  <si>
    <t>-0.7914392578378582,-0.7914392578378582,-0.7914392578378588,-0.7914392578378588,-0.7914392578378588,-0.7914392578378588,-0.7914392578378588,-0.7914392578378588,-0.7914392578378588</t>
  </si>
  <si>
    <t>400233821876735817293422308182436187330293720932768250741745947748037736,400233821876735817293422308182436187330293720932768250741745947748037736,400233821876735866333279615890879654797398589737826423262939340924482664,400233821876735866333279615890879654797398589737826423262939340924482664,400233821876735866333279615890879654797398589737826423262939340924482664,400233821876735866333279615890879654797398589737826423262939340924482664,400233821876735866333279615890879654797398589737826423262939340924482664,400233821876735866333279615890879654797398589737826423262939340924482664,400233821876735866333279615890879654797398589737826423262939340924482664</t>
  </si>
  <si>
    <t>-9.13531704082891,-8.78085162477085,-8.72953479760582,-8.089457336999104,-8.041262511475981,-7.625743394801379,-6.63682719881938,-6.0715891949311755,-5.962803374539897,-5.837076357720839,-5.803309934389486,-5.80328265247053,-5.694983368994471,-5.627399311104077,-5.603840015933529,-5.52669592118353,-5.4515402049934245,-5.4262853449637065,-5.420713491246899,-5.344881683503045,-5.339446652159141,-5.145534585175984,-5.098647713558458,-5.04953535926012,-5.04148086317136,-4.903936583472836,-4.629132706895598,-4.594555537940864,-4.562812751876266,-4.546589892367014,-4.472312463732042,-4.467376690798316,-4.403730443165032,-4.386378628252039,-4.308178345824076,-4.220384217871984,-4.191402891740227,-4.187289162194185,-4.119369414605736,-4.080617181972718,-4.051441869922704,-4.025639269759511,-3.9232519565115407,-3.9140852949469114,-3.8992454094443554,-3.8563578113809607,-3.7483978509825877,-3.6729393163639203,-3.636221117086225,-3.619796942201046,-3.5525004325401883,-3.4735473311919365,-3.4644355337781034,-3.3286072513029836,-3.301777793755166,-3.2982260413581224,-3.2961546760908575,-3.248959387005964,-3.1743000450180183,-3.0750900940850046,-2.9743757399656863,-2.9618412655180224,-2.8837760454429895,-2.8583407108865577,-2.8271984326372444,-2.7581562355301186,-2.735435339819006,-2.715903681159274,-2.707159341900157,-2.6836870469344256,-2.6810543661830626,-2.5987030300948257,-2.517000291173604,-2.493132671245542,-2.4418235011470344,-2.373103471847039,-2.3486886710388224,-2.342950267512505,-2.293889259172096,-2.2114739354447144,-2.1910731405004893,-2.1483180760424254,-2.147401114788549,-2.1098271514011833,-2.0332274406486652,-1.9914577091189907,-1.9425029613068072,-1.9365740452163984,-1.8572502256673178,-1.8477651946442952,-1.8421554137688707,-1.7016042252709433,-1.6770934647015296,-1.660137735428769,-1.6088468108373564,-1.577161258785114,-1.559879424038031,-1.5053987355324594,-1.4527865891172274,-1.4302028495919688,-1.4273659318829188,-1.3918858577265592,-1.3882023781589377,-1.382610074578789,-1.3342757561022025,-1.3236175269686155,-1.2362473854803742,-1.2044054640225779,-1.1906007353295343,-1.128111339440883,-1.1222293926372435,-1.0750070763856612,-1.0597078010251721,-1.0252430301856759,-1.0123544632145745,-0.9713755182581729,-0.907718985856691,-0.8978180746991049,-0.8788294611168861,-0.8660741886467647,-0.8611720133977157,-0.8566340202582075,-0.8566340202582072,-0.8409183173219733,-0.8228614331712252,-0.8145984573809968,-0.8129847322433172,-0.809354776338726,-0.8093547763387252,-0.7914392578378595,-0.7914392578378591,-0.7914392578378588,-0.7914392578378582</t>
  </si>
  <si>
    <t>0.043592214584350586,0.06424283981323242,0.08484864234924316,0.10522222518920898,0.16457653045654297,0.20607399940490723,0.26592135429382324,0.3574941158294678,0.47913551330566406,0.9655401706695557,1.2188613414764404,1.325531244277954,1.3893556594848633,1.6056599617004395,1.8375871181488037,1.924400806427002,2.4845640659332275,2.8023183345794678,2.9044301509857178,3.031970739364624,3.2773404121398926,3.2977426052093506,3.4031155109405518,3.445939779281616,3.7846667766571045,3.8069875240325928,4.548120975494385,4.761102676391602,4.9159228801727295,5.4661712646484375,5.699569225311279,6.110134601593018,6.381916284561157,6.741462469100952,6.782652854919434,7.029614448547363,7.0943443775177,7.223815202713013,7.455323696136475,8.141053915023804,8.182936191558838,8.579868793487549,8.800182104110718,8.972615480422974,9.494004249572754,9.598145723342896,9.877062320709229,10.489083766937256,10.552933931350708,11.079572916030884,11.506084203720093,11.664016723632812,13.518933534622192,14.32064938545227,14.873000144958496,14.91578197479248,15.149751424789429,15.483815670013428,15.735458612442017,16.850050926208496,17.473716497421265,17.946274757385254,19.038572072982788,19.49089550971985,20.252330780029297,20.714540481567383,21.16061019897461,21.22450542449951,21.668636560440063,21.689011096954346,22.08326745033264,23.93153214454651,26.255765199661255,26.80333662033081,27.06856417655945,28.410612106323242,28.912405967712402,30.668967962265015,31.639291524887085,32.60203576087952,33.17817425727844,34.61711812019348,35.61575794219971,36.7925968170166,38.67265748977661,39.616833209991455,40.11840033531189,40.646909952163696,41.11874556541443,43.70327377319336,44.79246735572815,45.96437335014343,47.811811208724976,50.456035137176514,51.60000205039978,53.627957344055176,56.970338344573975,57.3806791305542,57.93404150009155,58.77861428260803,64.09324026107788,66.1258294582367,70.14915037155151,70.99834203720093,72.30356287956238,72.5351779460907,75.7625527381897,76.10295820236206,78.30524063110352,81.3676860332489,83.83512687683105,84.09018325805664,85.36829495429993,99.46068978309631,118.50793361663818,131.59281873703003,133.95415425300598,146.41027688980103,172.34502363204956,185.09893822669983,194.5194296836853,208.3203227519989,216.6742331981659,241.23096680641174,297.8339524269104,305.0783772468567,321.5776557922363,347.0775845050812,374.03980445861816,398.3223934173584,402.09748244285583,424.20165967941284,437.7148404121399</t>
  </si>
  <si>
    <t>1,1,2,3,6,8,11,16,22,45,57,62,65,71,80,84,108,123,128,134,146,147,152,154,170,171,206,216,224,252,263,282,295,312,314,326,329,335,346,378,380,399,409,417,442,447,460,489,492,517,527,531,603,642,668,670,681,697,709,763,793,816,868,890,927,950,971,974,995,996,1015,1101,1215,1242,1255,1319,1343,1428,1474,1521,1549,1614,1662,1720,1811,1857,1881,1907,1930,2033,2088,2142,2232,2361,2415,2512,2667,2687,2713,2753,3006,3104,3295,3336,3399,3410,3549,3565,3669,3812,3930,3942,4002,4670,5562,6178,6289,6862,8061,8669,9110,9726,10104,11181,13656,13988,14746,15906,17123,18222,18395,19382,19995</t>
  </si>
  <si>
    <t>-0.8988482616054057,-0.8988482616054057,-0.8988482616054057,-0.8988482616054057,-0.8988482616054057,-0.8988482616054057,-0.8988482616054057,-0.8988482616054057,-0.8988482616054057</t>
  </si>
  <si>
    <t>1554175806530584615671294685647514823628705999013171195053949597872462701,1554175806530584615671294685647514823628705999013171195053949597872462701,1554175806530584615671294685647514823628705999013171195053949597872462701,1554175806530584615671294685647514823628705999013171195053949597872462701,1554175806530584615671294685647514823628705999013171195053949597872462701,1554175806530584615671294685647514823628705999013171195053949597872462701,1554175806530584615671294685647514823628705999013171195053949597872462701,1554175806530584615671294685647514823628705999013171195053949597872462701,1554175806530584615671294685647514823628705999013171195053949597872462701</t>
  </si>
  <si>
    <t>-8.957784606885077,-8.175074106085537,-8.03844484730471,-7.881939822156237,-7.7235274644166,-7.6636579009453465,-7.308111299888624,-7.261445810985233,-6.886817447950835,-6.740884367444774,-6.547609038085053,-6.463496940217787,-6.4383595468838255,-6.3337493613744735,-6.180700285525017,-6.141697753051276,-6.034070457205378,-5.88260537623082,-5.744215138241232,-5.697701685833337,-5.616174354869434,-5.536446634924214,-5.522165315254947,-5.381841069319308,-5.357341274992185,-5.345312692923564,-5.285897194901907,-5.274949711732151,-5.175733094519743,-5.175022191739865,-5.169584412592605,-5.067840067627776,-4.994845233563883,-4.953386620982765,-4.914291197219895,-4.804126784178078,-4.802368071607269,-4.740577465216598,-4.5221049278084156,-4.4926148990527,-4.380656755383304,-4.2254609801521985,-4.202375122651099,-4.141188688253481,-4.128133154510348,-4.076777666530507,-4.03148244326213,-3.945956739295682,-3.8406688253382324,-3.7922558333528618,-3.742196467574388,-3.7347214778251576,-3.70120656375793,-3.6886846326363325,-3.6839067641762,-3.6612230525600045,-3.608291621259909,-3.6031889584136128,-3.590647774403581,-3.5561766943654747,-3.520937686294396,-3.470143056298544,-3.4354398575668985,-3.3211778043664593,-3.2859087857486045,-3.1750502301859664,-3.0591495115497693,-3.059056618711784,-3.032908843509356,-3.0003926561413654,-2.9980173659543543,-2.855391463484959,-2.7822155406999953,-2.667597147662211,-2.664001206557916,-2.5839543457108447,-2.5593068949990183,-2.546397651661376,-2.506587514240837,-2.4209048369202617,-2.3208077161100604,-2.1476105455793473,-2.1028585365770707,-2.0685687791369762,-1.9983597202260237,-1.9731538904025154,-1.9569021282268946,-1.8835660005464252,-1.8833098593978697,-1.8632238290352467,-1.8526829240178775,-1.8152662106767636,-1.7904640916342054,-1.7565893039051,-1.734478972924232,-1.728998513520136,-1.712043173734281,-1.6891669897873058,-1.6490843144085159,-1.6486327783777674,-1.6478698356637265,-1.553905998428474,-1.539237713370408,-1.5359712037301259,-1.5068269531256389,-1.5030217520682958,-1.4833174103544948,-1.4570762354345663,-1.4153694358991613,-1.4092522275025114,-1.389079784004362,-1.3691263921286825,-1.323684301782509,-1.3236843017825088,-1.3097367760316017,-1.2816309414850153,-1.2338046415317678,-1.2201185999776953,-1.2189377961179984,-1.2157371342651235,-1.1927210747502754,-1.180478179008307,-1.1800760038271954,-1.1762560865813403,-1.1750977183532674,-1.1690841294734355,-1.108157607727644,-1.064170735574118,-1.0641707355741175,-1.0367381754500749,-1.012071324073876,-0.9799472173750954,-0.9030721049196674,-0.9030721049196662,-0.8988482616054059,-0.8988482616054057</t>
  </si>
  <si>
    <t>0.09149646759033203,0.21360993385314941,0.4323465824127197,0.47348999977111816,0.8055617809295654,0.9927642345428467,1.0974242687225342,1.262739658355713,1.2830867767333984,1.5528724193572998,1.7838225364685059,1.9250755310058594,2.2107555866241455,2.4631810188293457,2.4987545013427734,2.706862688064575,2.8108906745910645,2.975855588912964,3.037417411804199,3.144184112548828,3.420842170715332,3.633397340774536,3.6974802017211914,4.214613914489746,4.604913234710693,4.672983407974243,4.776197195053101,4.818808317184448,4.946691989898682,4.987290620803833,5.111036062240601,5.256546497344971,5.42601466178894,5.446352958679199,5.615972518920898,5.780482292175293,5.8191680908203125,6.014666318893433,6.290971279144287,6.437318801879883,6.561402082443237,7.148069858551025,7.482332229614258,8.139672994613647,8.485152959823608,9.117970705032349,9.514684677124023,9.727640628814697,9.917256116867065,10.919050455093384,11.470449209213257,12.167514324188232,12.779300451278687,13.093146085739136,13.669447898864746,13.743953227996826,13.814210653305054,14.022268295288086,14.466753959655762,14.504485845565796,14.670083045959473,15.00880479812622,15.530748128890991,15.71954870223999,16.15415072441101,16.53939127922058,18.032435417175293,18.76678466796875,18.829020977020264,19.102414846420288,19.611828565597534,19.65258812904358,20.73632574081421,21.583463430404663,23.510337591171265,24.54716944694519,26.355709075927734,26.44046378135681,27.169846773147583,27.999027013778687,28.511661052703857,29.587773323059082,32.63928842544556,32.98794603347778,33.93416166305542,34.8295214176178,38.30842971801758,41.849440574645996,43.2182776927948,49.51864242553711,55.273876905441284,57.11626672744751,61.68152379989624,65.74506735801697,67.60264325141907,70.09644341468811,71.4090096950531,75.56853866577148,77.93689179420471,91.6194577217102,103.3232057094574,108.69012546539307,111.10067462921143,111.38607954978943,132.1270477771759,135.6268379688263,137.30386400222778,145.9597132205963,156.15654397010803,157.70001935958862,160.17394185066223,163.53297591209412,167.91087865829468,176.65798997879028,184.12089896202087,186.0005819797516,186.31901502609253,197.7279670238495,209.29232692718506,218.6553316116333,241.07711362838745,245.8365170955658,251.86063694953918,252.2563989162445,274.24630880355835,278.01414370536804,296.57467246055603,317.9608871936798,325.5671181678772,326.742559671402,332.0566358566284,335.74882221221924,343.3027865886688,366.20588779449463,414.5706069469452,415.1414031982422</t>
  </si>
  <si>
    <t>1,6,17,19,35,44,49,57,58,71,82,89,103,115,117,128,133,141,144,149,163,173,176,201,219,222,227,229,235,237,243,250,258,259,267,275,277,286,299,306,312,340,356,387,403,433,452,462,471,519,543,577,606,617,631,634,637,642,662,664,672,688,713,722,742,760,831,866,869,882,906,908,959,999,1087,1136,1220,1224,1259,1299,1323,1374,1519,1535,1579,1621,1784,1952,2017,2297,2572,2659,2878,3072,3157,3277,3340,3532,3628,4285,4844,5086,5198,5212,6202,6369,6448,6835,7320,7394,7512,7674,7881,8285,8647,8736,8751,9298,9820,10267,11329,11554,11847,11866,12864,13044,13906,14917,15258,15311,15563,15739,16098,17158,19451,19478</t>
  </si>
  <si>
    <t>-0.5203233083452391,-0.5203233083452391,-0.5203233083452391,-0.5203233083452391,-0.5203233083452391,-0.5203233083452391,-0.5203233083452391,-0.5203233083452391,-0.5203233083452391</t>
  </si>
  <si>
    <t>1751737250197603640147199178320173504910296598876787083859682126432677380,1751737250197603640147199178320173504910296598876787083859682126432677380,1751737250197603640147199178320173504910296598876787083859682126432677380,1751737250197603640147199178320173504910296598876787083859682126432677380,1751737250197603640147199178320173504910296598876787083859682126432677380,1751737250197603640147199178320173504910296598876787083859682126432677380,1751737250197603640147199178320173504910296598876787083859682126432677380,1751737250197603640147199178320173504910296598876787083859682126432677380,1751737250197603640147199178320173504910296598876787083859682126432677380</t>
  </si>
  <si>
    <t>-9.928485487969677,-8.430135379167448,-8.303727819633826,-8.280996354001187,-8.08446249802164,-7.883210853805668,-7.580250260385201,-7.566123699816918,-7.30998886802693,-7.286577862254316,-7.195132585688857,-7.1386111565756405,-7.065333916304814,-6.9942717201340345,-6.877168974831465,-6.6498325171989965,-6.629844136455439,-6.3674079523586835,-6.348282623778247,-5.924837588639094,-5.913275968629149,-5.675191062284015,-5.654286910999655,-5.412996781878774,-5.394566325306437,-5.329116766628191,-5.285968097789156,-5.111627841628882,-4.918176532106522,-4.677525250826209,-4.477690931975168,-4.44156312866632,-4.424050408784136,-4.357610844532095,-4.238208069094276,-4.152182762162098,-4.070601708832098,-4.011251047337346,-3.769508643896796,-3.7687358832711335,-3.7060678310666044,-3.5297251269434344,-3.5225495427398923,-3.497430974452137,-3.4667683826960114,-3.4151782729343263,-3.3086033732316737,-3.2976692623110746,-3.2092293882951117,-3.1824102040652886,-3.168031001107965,-3.1509778895555742,-3.0775103393456673,-3.008603458446914,-2.972244517533364,-2.893202951582697,-2.8867139489110296,-2.8081104886712946,-2.7668544861926496,-2.75845535472319,-2.6882881057347503,-2.6059754526311876,-2.5852115540101392,-2.5829944600556116,-2.4745035142772718,-2.4680779324856332,-2.419212009520059,-2.366103118452335,-2.3363754289798604,-2.301314213011078,-2.2841808280854043,-2.2615392017760625,-2.2483346716441535,-2.231999180695329,-2.20282260032308,-2.1414891543639554,-2.056288210057583,-2.0111215613316484,-2.0027909577241463,-1.9970957466212715,-1.9413134163907668,-1.9218659429368705,-1.9058371687215196,-1.9058371687215192,-1.8091144679309519,-1.79944143664936,-1.7964773209167055,-1.7734872890717577,-1.77313036240662,-1.7313170730515808,-1.7104990535766305,-1.6952792430938988,-1.6763618271857053,-1.603165528116602,-1.588765731190927,-1.5577284814685042,-1.4997552557683365,-1.4802222031199501,-1.4696275450693568,-1.4654954488299476,-1.457879083709484,-1.4118232459085691,-1.3695302990027671,-1.336249682322837,-1.302279205994437,-1.2995397068251555,-1.2911407486745856,-1.2828765130013653,-1.2122344455943783,-1.2073541141993605,-1.2049341593882734,-1.1484806519105755,-1.1136007877101406,-1.0887875838969756,-1.088218652154354,-1.081338633247234,-1.0800577776686182,-1.0574049675852333,-1.0496102957500535,-1.0457395752299699,-1.0347760996561195,-1.0285322358314453,-1.0172275282553458,-1.007546158068956,-0.994017704217635,-0.9830394553193341,-0.9705332529669766,-0.8919889138958088,-0.8578590830295008,-0.8257641258801901,-0.8193506899757567,-0.8179582836927562,-0.8171747640815246,-0.8171747640815242,-0.8105477090396876,-0.8105477090396873,-0.7922680481425477,-0.7922680481425466,-0.7502234057119949,-0.750098034608108,-0.7189313890708786,-0.718909107603159,-0.7189091076031585,-0.7095986661492375,-0.7050067334905353,-0.6977800377791835,-0.6805134156553501,-0.6378981556068888,-0.5961359486481609,-0.5961359486481601,-0.5900019968120732,-0.5710754435824137,-0.5692043603090131,-0.5449669804366802,-0.5203233083452391</t>
  </si>
  <si>
    <t>0.04506492614746094,0.06515097618103027,0.15879607200622559,0.2386622428894043,0.2613089084625244,0.4251992702484131,0.629511833190918,0.6880450248718262,0.7529563903808594,0.7971432209014893,0.9472713470458984,1.050579309463501,1.092362403869629,1.1990933418273926,1.2416799068450928,1.4631373882293701,1.593980312347412,1.7396817207336426,1.7824757099151611,1.9939861297607422,2.3365414142608643,2.5517022609710693,2.6183524131774902,2.8145949840545654,3.0074989795684814,3.3447177410125732,3.3664979934692383,3.429741621017456,3.9413020610809326,4.207828998565674,5.323917627334595,5.789989709854126,6.065418720245361,6.151995420455933,6.260533094406128,7.093746185302734,7.332326650619507,7.798926591873169,8.280016660690308,9.051738023757935,9.096389055252075,9.26982307434082,10.590295791625977,10.642022371292114,11.183827877044678,11.547184944152832,11.911378383636475,12.117918491363525,12.473418712615967,12.85509729385376,14.343101501464844,14.539109468460083,14.654035806655884,15.988540410995483,16.26697874069214,16.43319296836853,16.70723581314087,17.758402585983276,18.476731538772583,18.540412425994873,19.460715532302856,19.75668215751648,20.68483257293701,21.544809579849243,21.822293996810913,22.934664964675903,22.976295709609985,23.482232332229614,23.808358907699585,24.622343063354492,24.76694679260254,25.280882835388184,25.947415828704834,28.589053869247437,28.65495491027832,28.72254467010498,30.01400065422058,30.66045379638672,32.962082386016846,33.774935483932495,33.881195306777954,34.55775785446167,34.76881146430969,35.612574100494385,35.844855308532715,39.65889072418213,40.08999037742615,42.54874539375305,43.84434127807617,43.9474093914032,44.573232889175415,44.8230185508728,47.35581874847412,50.52260231971741,53.90471529960632,54.02931356430054,54.732529640197754,56.18055605888367,57.39811134338379,58.20099067687988,62.0315375328064,62.865349531173706,67.37521505355835,68.05619621276855,71.10247039794922,76.10997676849365,77.7965669631958,80.86414694786072,83.8997950553894,92.53061604499817,97.25297451019287,100.02061700820923,100.6271858215332,102.68170547485352,110.0129725933075,113.12711954116821,117.5040762424469,129.1004354953766,134.65562915802002,146.86124682426453,170.84588885307312,171.0650134086609,171.58716988563538,178.57181930541992,179.37839913368225,182.47696566581726,186.48834037780762,191.95709085464478,194.01589965820312,203.83488130569458,204.98485732078552,206.37819981575012,226.48457217216492,234.87083077430725,236.2352056503296,243.77069091796875,249.22454619407654,252.40727758407593,259.0607340335846,261.21238112449646,276.19365882873535,278.63532042503357,285.12510204315186,286.0594012737274,292.59124302864075,297.7150695323944,304.3038628101349,304.6223165988922,308.3772027492523,324.4214963912964,341.5952386856079,357.51884150505066,395.3414509296417,402.44610500335693,431.2183310985565</t>
  </si>
  <si>
    <t>1,1,6,10,11,19,29,32,35,37,44,49,51,56,58,69,76,83,85,95,111,121,124,133,142,158,159,162,187,201,250,269,282,286,291,330,342,364,384,420,422,430,481,483,503,520,537,547,566,585,655,664,669,734,747,755,768,817,851,854,895,909,954,995,1008,1061,1063,1087,1103,1141,1148,1172,1204,1329,1332,1335,1393,1423,1531,1569,1574,1606,1616,1655,1666,1847,1867,1964,2026,2031,2061,2073,2195,2347,2505,2511,2544,2612,2670,2707,2889,2928,3138,3171,3315,3524,3603,3747,3889,4288,4502,4628,4655,4747,5048,5189,5385,5909,6162,6695,7782,7792,7816,8129,8166,8314,8496,8749,8844,9274,9327,9389,10325,10688,10752,11102,11357,11505,11815,11892,12582,12695,12990,13033,13314,13547,13854,13869,14039,14760,15558,16282,18005,18332,19632</t>
  </si>
  <si>
    <t>-0.5166109345957478,-0.5166109345957478,-0.5166109345957478,-0.5166109345957478,-0.5166109345957478,-0.5166109345957478,-0.5166109345957478,-0.5166109345957478,-0.5166109345957478</t>
  </si>
  <si>
    <t>660577371904433729002981842824807915163903678668344102335501266921043092,660577371904433729002981842824807915163903678668344102335501266921043092,660577371904433729002981842824807915163903678668344102335501266921043092,660577371904433729002981842824807915163903678668344102335501266921043092,660577371904433729002981842824807915163903678668344102335501266921043092,660577371904433729002981842824807915163903678668344102335501266921043092,660577371904433729002981842824807915163903678668344102335501266921043092,660577371904433729002981842824807915163903678668344102335501266921043092,660577371904433729002981842824807915163903678668344102335501266921043092</t>
  </si>
  <si>
    <t>-9.875421903450944,-8.940042335969554,-7.849732700468436,-7.441927737943249,-6.97854121017163,-6.962480157784144,-6.916891005521669,-6.592104039309768,-6.204270873642265,-6.06141002259239,-5.997920273616055,-5.9918815350012045,-5.990343321343329,-5.955832060044566,-5.943028507499015,-5.883293842204364,-5.835953559478338,-5.805077937482649,-5.720518848175601,-5.354144273993746,-5.227779290051203,-5.1645423155574735,-5.134282785714115,-5.083157604276265,-5.006206060433634,-5.00571861371673,-4.855923586144478,-4.698970727670667,-4.691118125728988,-4.620062053681567,-4.498432197235455,-4.492669978490857,-4.4114329801408125,-4.3525656830634345,-4.320913822599612,-4.265307849544888,-4.133531316188354,-3.9773622487878195,-3.888260365664742,-3.8745348522036296,-3.787963825661772,-3.72649402465988,-3.724570469480692,-3.6630730153116695,-3.58689056974234,-3.5597461658931775,-3.5295145117721125,-3.4732939357189383,-3.436062515778775,-3.374959660629309,-3.272499637665356,-3.1701877854383502,-3.12138220116894,-3.1117764647267565,-3.0408573827873786,-3.0166841970282787,-3.007406313050946,-2.866368987090003,-2.848157786138515,-2.8453174835058954,-2.8300671623045544,-2.7477477999809263,-2.680294191421839,-2.6434949351370784,-2.6128024293379997,-2.6026210761067636,-2.566208831246434,-2.5445761487915957,-2.4891927086281376,-2.4247374436035907,-2.4189275459336383,-2.4152564593642656,-2.4106907446292465,-2.3725534133603436,-2.350211874053768,-2.281058532592879,-2.230967243787239,-2.0751928505801094,-2.068798696988637,-1.9500016451839233,-1.9397547175390077,-1.9101132893526878,-1.8334724345331535,-1.7882989457091878,-1.7387913842957063,-1.7200211241710142,-1.7006072420787333,-1.6040105006012089,-1.6018613543016071,-1.56012561885473,-1.5304334625368885,-1.3991356894300409,-1.3772457523417576,-1.354507589204509,-1.2505793630472635,-1.2479843305163554,-1.1988835365995059,-1.1888678124729826,-1.1888678124729817,-1.1760478929006057,-1.169366151035934,-1.1618468889858828,-1.1386175232328757,-1.1354428797515923,-1.1162336420622778,-1.1162336420622765,-1.113419046538145,-1.0805578802030475,-1.0805578802030467,-1.0614064075359817,-1.033076005455078,-1.0289209832526525,-0.9972780248955382,-0.9759757589306097,-0.9576698819821229,-0.9475548488590902,-0.9475548488590894,-0.9475548488590889,-0.9055522013679647,-0.8979954634831019,-0.8662796331574717,-0.8582182831199113,-0.8391009241988931,-0.8067586254472023,-0.7975753781910916,-0.7853176383703891,-0.7278533493509477,-0.6473710514139912,-0.6389505314687564,-0.6152562357228983,-0.6127251090535613,-0.6127251090535608,-0.6018452860519975,-0.5986031913573232,-0.5366577243040828,-0.524182662682624,-0.5166109345957478</t>
  </si>
  <si>
    <t>0.03770136833190918,0.05904555320739746,0.09746885299682617,0.3114590644836426,0.35616302490234375,0.3976929187774658,0.7821307182312012,1.0640349388122559,1.2506346702575684,1.3566100597381592,1.5210025310516357,1.6061022281646729,1.650808334350586,1.6955370903015137,1.8740918636322021,1.9369964599609375,2.0847344398498535,2.1070454120635986,2.212982654571533,2.380051612854004,2.5072484016418457,2.5480220317840576,2.590508222579956,2.6117441654205322,2.884758710861206,2.990687847137451,3.0821950435638428,3.188690185546875,3.5026774406433105,3.610689878463745,4.0980730056762695,4.160327196121216,4.437873363494873,4.988586902618408,5.071390628814697,5.113671779632568,5.136723756790161,5.411023855209351,5.7733070850372314,5.815866470336914,6.177499055862427,7.5856170654296875,7.920807600021362,8.045269966125488,9.584157943725586,9.689435720443726,9.919770002365112,10.572780847549438,10.811427354812622,11.005876064300537,11.252431392669678,11.897047281265259,12.381622552871704,12.486499071121216,13.154067039489746,14.29949164390564,14.386471271514893,14.825661897659302,15.913801670074463,16.258781909942627,17.502889156341553,17.960957288742065,18.664032459259033,19.85765552520752,21.929923057556152,22.741121530532837,22.869150400161743,23.649596452713013,23.71217918395996,25.249136924743652,25.333916902542114,25.692875623703003,28.843644380569458,28.90288281440735,29.56281566619873,30.977699518203735,31.73874068260193,32.16049265861511,33.764127254486084,34.070382833480835,36.83674430847168,37.003838539123535,39.05975818634033,40.16442346572876,42.66008234024048,45.804872274398804,47.12351393699646,47.68817377090454,49.45868754386902,52.90278768539429,54.23161578178406,56.52277088165283,59.908432483673096,68.46631193161011,68.85012197494507,68.97991418838501,71.75958895683289,77.52349972724915,79.03278827667236,80.35756802558899,81.4958188533783,93.65849113464355,95.28205943107605,102.83632898330688,103.12333512306213,109.77888226509094,111.35364747047424,111.68087124824524,113.82693409919739,115.22804164886475,118.06903767585754,128.98683619499207,129.5109987258911,146.56576418876648,160.50871300697327,162.85940599441528,165.04634642601013,169.5133674144745,172.520569562912,173.61758852005005,175.6785819530487,192.73311519622803,204.19582414627075,205.16629433631897,221.26011490821838,221.89665722846985,232.4964644908905,235.73111081123352,237.9031527042389,243.765606880188,245.5349223613739,285.8840084075928,291.74696803092957,300.4134876728058,342.45135474205017,378.9753680229187,423.24571919441223</t>
  </si>
  <si>
    <t>1,1,3,14,16,18,36,49,58,63,71,75,77,79,87,90,97,98,103,111,117,119,121,122,135,140,144,149,164,169,192,195,208,234,238,240,241,254,271,273,290,349,365,371,426,431,442,470,482,492,504,535,558,563,595,650,654,675,727,743,802,823,857,913,1009,1048,1054,1091,1094,1167,1171,1188,1339,1342,1374,1443,1479,1500,1574,1589,1721,1729,1827,1870,1980,2126,2188,2215,2299,2461,2523,2627,2786,3184,3202,3208,3325,3597,3667,3731,3786,4363,4440,4782,4795,5109,5184,5200,5303,5369,5503,6023,6048,6830,7485,7597,7686,7891,8033,8084,8180,8975,9487,9533,10283,10313,10781,10933,11035,11318,11400,13274,13536,13949,15909,17588,19639</t>
  </si>
  <si>
    <t>0.9668895270619478,0.9668895270619478,0.9668895270619478,0.9668895270619478,0.9668895270619478,0.9668895270619478,0.9668895270619478,0.9668895270619478,0.9668895270619478</t>
  </si>
  <si>
    <t>1145673185518970984978050266302668030532656586545486685350127963489256600750528760984,1145673185518970984978050266302668030532656586545486685350127963489256600750528760984,1145673185518970984978050266302668030532656586545486685350127963489256600750528760984,1145673185518970984978050266302668030532656586545486685350127963489256600750528760984,1145673185518970984978050266302668030532656586545486685350127963489256600750528760984,1145673185518970984978050266302668030532656586545486685350127963489256600750528760984,1145673185518970984978050266302668030532656586545486685350127963489256600750528760984,1145673185518970984978050266302668030532656586545486685350127963489256600750528760984,1145673185518970984978050266302668030532656586545486685350127963489256600750528760984</t>
  </si>
  <si>
    <t>-9.968605716039804,-9.820558390337522,-9.149384899565236,-8.433493790826306,-8.281726126508843,-8.2648318107283,-8.253644346640694,-8.100816991641631,-8.02848720061496,-7.696457467913463,-7.517843429575057,-6.905887494642944,-6.772079464309925,-6.270673632684253,-6.218748230040769,-6.041157733716877,-6.012144565696244,-5.938849534805145,-5.711196436393346,-5.664924785507651,-5.612847959049737,-5.560787448263526,-5.403372675925204,-5.389624115638327,-5.354141905983617,-5.309730690753412,-5.245104789958002,-5.23294013378572,-5.105248028677224,-5.081717247887062,-4.912809908216685,-4.862145565972401,-4.676718518845922,-4.405142416712908,-4.302224365069513,-4.286933691554636,-4.2762944043205975,-4.271531617849534,-4.189048971442311,-4.0492327081548485,-3.954339730515745,-3.904244044122245,-3.7981408529164162,-3.788392715421198,-3.77334266078862,-3.6877898784488483,-3.5930651687703192,-3.5722141152749325,-3.5119079777150057,-3.230259450888921,-3.198763805815883,-3.0894761985381995,-3.078632198403694,-3.0699891930481247,-2.9864707510431496,-2.893143091584466,-2.775882689295683,-2.751234078166099,-2.507583667506202,-2.475359460323971,-2.433049730312487,-2.386102359440808,-2.379036001901415,-2.3645102083006475,-2.3516599007186385,-2.293229604352489,-2.2520953370653487,-2.185191902257433,-2.16646282597878,-1.9889660602508479,-1.9574133127580344,-1.9436512468704115,-1.8898673005520548,-1.8066759177630711,-1.7949775558947316,-1.7705394440156745,-1.7442556927667052,-1.5847136190088242,-1.5833705533821871,-1.571699159284845,-1.5179519365526433,-1.5095628666004348,-1.4605415919733322,-1.42392719224675,-1.3881575592196338,-1.3388708889630137,-1.3335346929198884,-1.277087087137435,-1.2491038222242206,-1.1791919115899565,-1.169931194998213,-1.1108565581631353,-1.0445103267111857,-1.0207356362339053,-0.9248793544476416,-0.8865322743351424,-0.8749306339225517,-0.8133740466348257,-0.7802893944151893,-0.7187375628842398,-0.6966139829026367,-0.6228189947896311,-0.6169645629687581,-0.5133069700836197,-0.4712316790114618,-0.3719485597159983,-0.21376262769014498,-0.13668872775640964,-0.1053770594787824,-0.09091415183729942,-0.04085610152830321,-0.0375301178139969,-0.03575435474123195,-0.006113995346438805,0.03343660205453369,0.08725620740400875,0.10558257474991162,0.11064868006411244,0.14254679774642065,0.1859709657714967,0.3145283597660759,0.3321253861060257,0.3910786100199908,0.3973960962881146,0.4145520969190961,0.4388870852234533,0.45521774109977575,0.45521774109977664,0.4656191839649496,0.4767074966404771,0.47981561509539805,0.5089058139724233,0.508905813972424,0.5804118689034574,0.5938734792249689,0.5968310561821429,0.6182285084818662,0.6235593061548568,0.6557598366017061,0.7077869122607967,0.7175238959763588,0.7175238959763596,0.746816325352323,0.8017559287763198,0.8211907630279021,0.8567298404052195,0.8748314575117311,0.877288648072637,0.9178758976711899,0.9484116701099501,0.9484116701099505,0.9668895270619478</t>
  </si>
  <si>
    <t>0.07714462280273438,0.12099575996398926,0.5167243480682373,0.6912417411804199,1.137026071548462,2.02683687210083,2.1970362663269043,2.5975301265716553,2.6408135890960693,3.4950554370880127,4.083482265472412,5.172957181930542,5.325642824172974,5.672776699066162,6.270464181900024,6.368755340576172,6.417463302612305,6.5186827182769775,7.44375467300415,8.133336782455444,8.517467260360718,8.85563850402832,9.052215576171875,9.260822296142578,9.405848026275635,9.452807664871216,9.840457201004028,10.74105715751648,11.062987089157104,11.493496417999268,11.541829347610474,12.353447675704956,12.544228553771973,13.689213991165161,15.081607580184937,15.378609895706177,15.828819274902344,16.116868495941162,16.215702295303345,16.644081592559814,17.13754415512085,17.276556968688965,17.622570276260376,18.747950315475464,18.794825077056885,19.29153037071228,20.043558359146118,20.516123294830322,20.709081411361694,21.73073935508728,22.44357967376709,23.776923418045044,24.78123712539673,26.006280422210693,26.46106219291687,26.933958053588867,27.415932178497314,28.201935052871704,29.73501944541931,31.700809240341187,31.93093729019165,32.20770812034607,32.77999258041382,35.70709800720215,35.847907066345215,36.22527360916138,37.50806760787964,37.779019594192505,38.55525827407837,40.287959575653076,41.3235387802124,42.93760442733765,43.87606620788574,43.9295175075531,46.22551774978638,48.68011403083801,49.50379467010498,51.3259162902832,54.5199408531189,58.77081370353699,59.0500967502594,62.5063910484314,64.04871034622192,64.92767262458801,66.73403906822205,67.4212543964386,68.94671392440796,70.1689658164978,71.6032247543335,73.00738954544067,75.58791851997375,77.18409514427185,79.25983881950378,83.07333397865295,83.53910493850708,83.59033179283142,86.61865186691284,86.90341901779175,88.93764424324036,96.55322670936584,98.31496286392212,98.79670000076294,99.62851762771606,102.12662243843079,106.73805546760559,108.9049072265625,109.84802675247192,111.77745127677917,116.94414591789246,119.21943354606628,120.71052193641663,124.27406716346741,125.20028495788574,135.9616219997406,137.62210273742676,139.9381697177887,147.03723239898682,148.45809173583984,153.40018510818481,156.12537598609924,158.76317310333252,162.15001797676086,177.3282539844513,180.9021439552307,181.40505838394165,181.72900938987732,194.0060999393463,215.69436597824097,224.7727723121643,230.00019526481628,243.63931274414062,252.98985815048218,266.05882453918457,269.0481684207916,290.3246440887451,307.295734167099,329.6438591480255,341.8454647064209,354.76201939582825,371.31013083457947,390.92678809165955,426.10203075408936,438.0282804965973,506.5097584724426,545.1670417785645,562.3682415485382,577.0613758563995,783.1053063869476,787.5292809009552,850.4398918151855,866.6985085010529,945.1760747432709</t>
  </si>
  <si>
    <t>1,1,10,14,24,39,42,49,50,70,82,104,107,114,126,128,129,131,149,160,165,170,174,178,181,182,190,209,216,225,226,243,247,271,300,306,315,321,323,332,342,345,352,376,377,385,401,411,415,436,451,480,502,528,537,547,557,573,605,644,649,655,667,714,717,725,753,759,775,811,830,863,882,883,931,982,999,1036,1099,1188,1194,1268,1299,1318,1348,1358,1390,1416,1447,1477,1530,1563,1607,1688,1698,1699,1760,1766,1807,1964,1997,2005,2026,2078,2174,2218,2238,2279,2387,2430,2461,2535,2554,2765,2801,2850,3000,3029,3129,3186,3241,3310,3616,3693,3704,3711,3975,4424,4616,4722,5011,5211,5488,5551,6002,6350,6812,7074,7353,7704,8104,8835,9092,10522,11329,11693,12002,16284,16379,17682,18023,19644</t>
  </si>
  <si>
    <t>1001011011111001010100101011110100111011110011100110011110101101111010110110000011100110010001101100100011111001011001101011110110010001001011000101011110011010011100100001000101110011010011100011110000010100101001010001111011010000000111011000011001101001010000011000110010011000</t>
  </si>
  <si>
    <t>-2.0867027053375518,-2.0867027053375518,-2.0867027053375518,-2.0867027053375518,-2.0867027053375518,-2.0867027053375518,-2.0867027053375518,-2.0867027053375518,-2.0867027053375518</t>
  </si>
  <si>
    <t>990967906665152609398139921872414271648703481722377758858122,990967906665152609398139921872414271648703481722377758858122,990967906665152609398139921872414271648703481722377758858122,990967906665152609398139921872414271648703481722377758858122,990967906665152609398139921872414271648703481722377758858122,990967906665152609398139921872414271648703481722377758858122,990967906665152609398139921872414271648703481722377758858122,990967906665152609398139921872414271648703481722377758858122,990967906665152609398139921872414271648703481722377758858122</t>
  </si>
  <si>
    <t>-6.2732733934692675,-6.259030424993678,-6.236518509233229,-6.202374253709975,-5.906597349162314,-5.8424822102858505,-5.780740858609927,-5.546397081180675,-5.52159891261609,-5.276502851565639,-5.248738933563021,-5.240990399561469,-5.183097371385829,-5.069408266291929,-5.019744941598983,-4.9510497084159795,-4.879010540141887,-4.862760781883653,-4.839783451241952,-4.808699189570653,-4.777524003402297,-4.642403752208258,-4.636319128665582,-4.587658056559111,-4.539040315061213,-4.421027136127251,-4.388967953588616,-4.373013192426603,-4.2932858561538625,-4.274318692046009,-4.272538371183072,-4.259895023601074,-4.205504929226532,-4.029010371148794,-3.904392568259702,-3.84594396549074,-3.7579789151037306,-3.733269182044597,-3.695243123781529,-3.658578750998056,-3.6494765228012085,-3.457664783736737,-3.3454899500315287,-3.3054723287167054,-3.262882527089701,-3.2145541685154453,-3.160869442967474,-3.1495475088485234,-3.0563691253548786,-3.047165588560758,-3.0456604318096434,-3.0050025904230324,-2.9408419911063817,-2.9368178640159006,-2.8461256080571826,-2.7601976747997163,-2.7239108126426794,-2.721097914354996,-2.6316029727749037,-2.545631926640142,-2.5412642675509187,-2.532454855363233,-2.526422291928986,-2.52568546705318,-2.5215641018879924,-2.5151927688421325,-2.454160803542316,-2.3860274436164106,-2.3692723621635396,-2.3482742488496964,-2.348274248849696,-2.318878900084995,-2.3188789000849948,-2.315855525729438,-2.239192891047784,-2.239192891047783,-2.1848888253429792,-2.0986286979901294,-2.0986286979901285,-2.0867027053375518</t>
  </si>
  <si>
    <t>0.04140329360961914,0.6636826992034912,0.8497233390808105,1.0011553764343262,1.28078293800354,1.5597963333129883,1.579820156097412,1.7684226036071777,2.125241279602051,2.3109793663024902,2.656841278076172,2.713012933731079,2.7690439224243164,2.940117835998535,3.1051559448242188,3.374854564666748,4.068382501602173,4.656190633773804,4.765510559082031,5.004348039627075,5.281448125839233,5.297981023788452,5.389689207077026,5.407397985458374,5.605176210403442,5.766534805297852,6.1920881271362305,6.372527599334717,6.845259189605713,7.003836154937744,7.486655235290527,7.707487106323242,7.760104179382324,8.345304489135742,8.684846639633179,8.849905729293823,8.984194993972778,9.415859460830688,9.876975059509277,9.896941661834717,11.174344778060913,11.289471626281738,11.594115972518921,12.776116371154785,14.74851655960083,15.72300100326538,16.294269800186157,17.170934438705444,19.66962456703186,21.043206691741943,21.627623319625854,22.923863410949707,29.48928427696228,34.136200189590454,34.27708649635315,38.64276432991028,44.458407163619995,48.64254641532898,49.06681680679321,53.58497381210327,64.41430377960205,68.13799023628235,75.10791492462158,80.52374386787415,85.67743968963623,92.97260928153992,108.12383556365967,116.92778277397156,119.43340921401978,134.28978657722473,144.22364974021912,160.97248554229736,166.0162501335144,169.4654381275177,184.8506350517273,194.34905862808228,198.9933660030365,227.09409260749817,253.17067003250122,354.101580619812</t>
  </si>
  <si>
    <t>1,33,43,51,65,79,80,90,108,117,135,138,141,150,159,170,205,229,235,248,263,264,269,270,281,290,313,322,346,354,379,392,395,424,442,451,458,481,505,506,575,581,597,663,741,794,822,869,1006,1082,1113,1182,1531,1778,1785,2015,2319,2532,2555,2806,3407,3611,3985,4259,4545,4939,5738,6233,6372,7198,7722,8612,8872,9039,9886,10415,10671,12180,13605,19006</t>
  </si>
  <si>
    <t>-2.0834088141518796,-2.0834088141518796,-2.0834088141518796,-2.0834088141518796,-2.0834088141518796,-2.0834088141518796,-2.0834088141518796,-2.0834088141518796,-2.0834088141518796</t>
  </si>
  <si>
    <t>1568463202935412291380244720857791340144074777593117792097027,1568463202935412291380244720857791340144074777593117792097027,1568463202935412291380244720857791340144074777593117792097027,1568463202935412291380244720857791340144074777593117792097027,1568463202935412291380244720857791340144074777593117792097027,1568463202935412291380244720857791340144074777593117792097027,1568463202935412291380244720857791340144074777593117792097027,1568463202935412291380244720857791340144074777593117792097027,1568463202935412291380244720857791340144074777593117792097027</t>
  </si>
  <si>
    <t>-7.300517412284152,-7.215547632267196,-7.022550725931949,-6.8672007325645685,-6.705794893794678,-6.566194195758978,-6.317216950755047,-6.257381439450341,-6.241308935668303,-6.129555938344529,-6.084141716784142,-5.944730801792788,-5.703676261861345,-5.696277467177845,-5.648810964175243,-5.544189484664551,-5.449313296803947,-5.363520436504314,-5.325928394103043,-5.301144172683315,-5.288429024612365,-5.139636817896891,-5.077061466158667,-5.069289034475678,-4.862741039284418,-4.801788084354952,-4.768306696806072,-4.715189639557858,-4.695425063777492,-4.590647211667675,-4.555224033534532,-4.527937140636226,-4.432930359465774,-4.414644079384,-4.233719766996247,-4.119908751618805,-3.9656465439354034,-3.9110629867966926,-3.9062858535129727,-3.8463311239983176,-3.799635155709472,-3.7376858901154937,-3.686571851892797,-3.662089886957243,-3.537304352134426,-3.4860273555748305,-3.466835880516301,-3.39692507468233,-3.3380506061571986,-3.2679105537075155,-3.2571487566300097,-3.251135488448619,-3.218114908170519,-3.2080396172843004,-3.101369933911995,-3.062954959241327,-3.060937214623983,-3.0602590231109947,-3.0313142505663793,-3.0137187125201566,-2.956465367228036,-2.8528620031657677,-2.8079418436099575,-2.7630571143909344,-2.733144651159011,-2.718490943259043,-2.7058899483873073,-2.674974494436295,-2.6645527413637398,-2.6645527413637384,-2.6074350653019485,-2.6066336488050728,-2.5994784448474166,-2.592764372975554,-2.574060034266234,-2.568642976790126,-2.5661633407213555,-2.5636520531026425,-2.5380725034942686,-2.526247111764972,-2.5262471117649716,-2.51162315986863,-2.511623159868629,-2.4098673941786006,-2.3999185670241103,-2.37535139689981,-2.3695067013107347,-2.366276598035128,-2.3071789093398847,-2.274637827357534,-2.260409545876436,-2.2350940161926753,-2.220236261133265,-2.18437010805129,-2.183526639113255,-2.1835266391132535,-2.1816175520933836,-2.1816175520933814,-2.179071063128034,-2.1347791326136023,-2.1180018515226373,-2.098873367127001,-2.096242069990369,-2.091896641930776,-2.0918966419307745,-2.08340881415188,-2.0834088141518796</t>
  </si>
  <si>
    <t>0.037050724029541016,0.07491111755371094,0.2208242416381836,0.5399816036224365,0.5758919715881348,0.6382143497467041,0.6844077110290527,0.8243591785430908,0.8413004875183105,1.1768951416015625,1.4470348358154297,1.6260244846343994,2.05422043800354,2.122817277908325,2.226588487625122,2.419490098953247,2.611863851547241,3.061767339706421,3.33089280128479,3.5816006660461426,3.721679210662842,3.7391626834869385,3.98681640625,4.474329471588135,4.494608163833618,4.638848781585693,5.302039623260498,5.567728757858276,6.1375226974487305,6.396060466766357,6.7652199268341064,7.065661907196045,7.211745023727417,7.7984373569488525,8.04926872253418,8.826489448547363,9.484621524810791,9.820116519927979,10.621548414230347,11.082417488098145,11.19706678390503,11.781379222869873,12.90163540840149,13.363895416259766,14.121823072433472,16.622764587402344,17.18166947364807,17.86459445953369,18.43045210838318,20.150963068008423,20.346090078353882,21.931828022003174,24.158092737197876,24.79413342475891,24.99511456489563,25.394474029541016,25.849597692489624,27.0401451587677,27.32248878479004,27.976534605026245,28.122657775878906,29.22472596168518,29.795947790145874,30.305434942245483,31.823775053024292,39.1865131855011,51.15333843231201,54.722673416137695,59.63951921463013,67.82791256904602,70.09430837631226,72.79738759994507,77.63469171524048,78.6375560760498,84.43276023864746,87.1858606338501,89.26057410240173,107.676753282547,109.5090172290802,110.05241298675537,114.94422936439514,125.06295013427734,127.78822159767151,138.77625560760498,144.3130612373352,145.5554187297821,150.4656264781952,159.05516815185547,177.54236936569214,179.38527059555054,182.09588289260864,183.6251814365387,187.5903205871582,203.97646927833557,214.78059267997742,234.51663041114807,248.5887770652771,257.3401474952698,269.0774827003479,270.246689081192,273.113755941391,318.6473321914673,319.67918610572815,331.1888384819031,344.56146216392517,351.33293175697327,372.12647104263306</t>
  </si>
  <si>
    <t>1,2,11,30,32,35,36,44,45,60,72,82,106,110,116,127,138,163,178,192,200,201,215,243,244,252,289,304,336,351,372,389,397,429,443,486,520,539,584,609,615,631,674,700,743,885,917,956,988,1080,1091,1179,1307,1343,1354,1376,1401,1467,1483,1520,1528,1590,1623,1653,1735,2144,2771,2960,3229,3670,3793,3934,4172,4224,4528,4667,4774,5707,5801,5831,6095,6620,6763,7312,7591,7654,7915,8377,9342,9442,9587,9669,9886,10753,11343,12385,13165,13631,14238,14303,14459,16910,16966,17578,18318,18689,19817</t>
  </si>
  <si>
    <t>-1.7758853168091375,-1.7758853168091375,-1.7758853168091375,-1.7758853168091375,-1.7758853168091375,-1.7758853168091375,-1.7758853168091375,-1.7758853168091375,-1.7758853168091375</t>
  </si>
  <si>
    <t>459331705751818793798200495303870260667177572358925651133820,459331705751818793798200495303870260667177572358925651133820,459331705751818793798200495303870260667177572358925651133820,459331705751818793798200495303870260667177572358925651133820,459331705751818793798200495303870260667177572358925651133820,459331705751818793798200495303870260667177572358925651133820,459331705751818793798200495303870260667177572358925651133820,459331705751818793798200495303870260667177572358925651133820,459331705751818793798200495303870260667177572358925651133820</t>
  </si>
  <si>
    <t>-8.038096432372237,-7.842580757950052,-7.539737976903028,-7.490405455122809,-7.3960498123215945,-7.099858144317288,-6.619571344452844,-6.5412419427016415,-6.375563506750826,-6.2723345663069585,-6.172651810070255,-5.98448100139218,-5.814370986661001,-5.667787492072734,-5.286115457331957,-4.99517841304491,-4.735121919838285,-4.600314399314409,-4.598116166389005,-4.489262912136275,-4.339484490615125,-4.328413613668229,-4.253493052403433,-4.228598782337758,-4.22362201321597,-4.2069671890933975,-4.165862148630197,-4.1397321800845495,-4.122778059981838,-4.067333168907378,-4.030903146801034,-4.002990287718232,-3.9472954885926446,-3.9432731237930994,-3.9400026133042334,-3.8996036642518326,-3.886191970919495,-3.730909317053652,-3.639017682113233,-3.624413006030427,-3.5745016558222593,-3.5728716230743176,-3.409310377837317,-3.393007575239929,-3.3905961002774707,-3.35845961841369,-3.27743933503066,-3.26061906309006,-3.2185798868108626,-3.1926308840628197,-3.125856639393258,-3.1043648145617704,-3.0821801189591658,-2.9807739660633374,-2.9552761256931452,-2.9123237539587876,-2.8569964482097365,-2.775490048793203,-2.7365498424697394,-2.7101517326689204,-2.688107599803888,-2.6585722987893687,-2.6258829056324666,-2.6258829056324653,-2.595569729543499,-2.4785102449908427,-2.386719626138345,-2.319191144732028,-2.263248756023282,-2.2425404599366567,-2.212857214544296,-2.1977506966189844,-2.1889351136906043,-2.155102018034312,-2.1356115936019195,-2.113404211936725,-2.1134042119367233,-2.0896142020788027,-2.0661723314464666,-2.057016377498602,-2.0473338170093207,-2.04483049244634,-2.0322014309414764,-2.021116835046979,-2.0154271450364303,-2.013647874181989,-1.9680402568820226,-1.9669503365367293,-1.9272967671001968,-1.9147454233515113,-1.9057597224361142,-1.9043827086446252,-1.8953216843701652,-1.886051616907256,-1.8860516169072559,-1.8827066479077053,-1.8751478105826918,-1.8562915680318393,-1.8503887528721783,-1.8403619864239635,-1.8370170064116742,-1.7758853168091375</t>
  </si>
  <si>
    <t>0.0363616943359375,0.06865668296813965,0.16908693313598633,0.2817983627319336,0.38672876358032227,0.4214198589324951,0.438823938369751,0.5816113948822021,0.5981636047363281,0.8441019058227539,1.0026798248291016,1.304487943649292,1.596144199371338,1.8373475074768066,1.9923338890075684,2.300387144088745,2.737084150314331,2.9207777976989746,3.0865700244903564,3.1429977416992188,4.363050699234009,4.415225028991699,4.566057443618774,4.721240997314453,4.7734174728393555,4.891057014465332,5.175973176956177,5.244335651397705,5.497940301895142,5.640848398208618,5.6592724323272705,6.221858978271484,6.240948677062988,6.542328596115112,6.593079328536987,6.693979978561401,6.7479681968688965,6.9500205516815186,7.2565553188323975,7.424447059631348,8.043534755706787,8.277079105377197,8.726994514465332,9.072299003601074,9.324970960617065,9.492809534072876,10.520463705062866,10.940890312194824,11.128262996673584,11.619980573654175,12.470007419586182,13.362008094787598,13.734161376953125,14.070961952209473,14.421518802642822,14.553637266159058,14.778089761734009,15.639168977737427,15.692182540893555,18.2884783744812,18.50310707092285,21.446360111236572,22.49014949798584,23.637361526489258,23.97217106819153,27.68112540245056,28.351779460906982,29.57848620414734,31.65178656578064,35.51355600357056,37.314024925231934,40.67017674446106,41.209665298461914,43.15243053436279,51.1699378490448,54.116774559020996,54.61809062957764,65.5232310295105,65.53896999359131,67.13209843635559,82.9427695274353,83.2286446094513,87.12881636619568,89.0581545829773,98.14034152030945,129.79767417907715,139.4740433692932,145.23590183258057,154.06864500045776,180.02298045158386,186.6353838443756,195.46378707885742,208.97080206871033,209.26920986175537,222.0582993030548,268.53648686408997,290.36685132980347,291.51867938041687,320.88091254234314,326.5292458534241,331.24496245384216,334.15558791160583</t>
  </si>
  <si>
    <t>1,2,8,15,21,23,24,32,33,47,53,70,87,101,110,128,154,165,175,178,250,253,262,271,274,281,298,302,317,325,326,359,360,378,381,387,390,402,420,430,466,480,507,523,538,548,609,634,645,674,709,759,781,801,823,832,846,898,901,1054,1067,1237,1298,1365,1385,1604,1643,1714,1835,2061,2167,2364,2395,2500,2973,3151,3182,3824,3825,3916,4819,4836,5069,5179,5720,7545,8077,8407,8927,10408,10800,11306,12052,12069,12802,15439,16712,16780,18472,18778,19046,19214</t>
  </si>
  <si>
    <t>-0.8741616759820294,-0.8741616759820294,-0.8741616759820294,-0.8741616759820294,-0.8741616759820294,-0.8741616759820294,-0.8741616759820294,-0.8741616759820294,-0.8741616759820294</t>
  </si>
  <si>
    <t>1713729218283339750970444738818340384113933520781142551088716084922039043,1713729218283339750970444738818340384113933520781142551088716084922039043,1713729218283339750970444738818340384113933520781142551088716084922039043,1713729218283339750970444738818340384113933520781142551088716084922039043,1713729218283339750970444738818340384113933520781142551088716084922039043,1713729218283339750970444738818340384113933520781142551088716084922039043,1713729218283339750970444738818340384113933520781142551088716084922039043,1713729218283339750970444738818340384113933520781142551088716084922039043,1713729218283339750970444738818340384113933520781142551088716084922039043</t>
  </si>
  <si>
    <t>-8.612809882996718,-7.897027554044056,-7.587441206690627,-7.485032245699934,-6.734484070945674,-6.580278019203081,-6.4599937449277824,-6.384022356519235,-6.325975082033198,-6.295973163279267,-6.15170535243399,-6.036656092477161,-5.8646125095773805,-5.8362472040180045,-5.7566000151413155,-5.7074103894193815,-5.581930174415212,-5.527438870977505,-5.51012577560308,-5.415858084233986,-5.247293528776804,-5.117209609166629,-4.922243840199927,-4.757915996248083,-4.462095498625253,-4.411368359559298,-4.292652140642226,-4.27202476964207,-4.142849346228807,-4.088308197009465,-4.067972748382641,-3.8696721207282,-3.8461075544493086,-3.8149331376436706,-3.80953545506224,-3.7042852676701705,-3.671419481325027,-3.5896895032681555,-3.4345882445729496,-3.377854907255413,-3.3752131321725187,-3.3641080966204355,-3.3225712432089045,-3.2435120360863356,-3.1793948121715427,-3.126131292269224,-3.0755257767009563,-2.962995096148607,-2.8748575849735056,-2.8346368935607433,-2.7686922177121707,-2.692625508393908,-2.6891660337834815,-2.6415680684890157,-2.640789943266604,-2.6169108755240247,-2.5723692992564455,-2.5656612820308062,-2.4939586913881744,-2.3478533081478603,-2.20793121403224,-2.201872677903492,-2.0449716205070385,-1.9860265104099555,-1.9604422833479667,-1.9454677207867646,-1.9036705754963315,-1.8810665327221354,-1.8590202174383277,-1.7730976224216182,-1.6916323402272282,-1.686809842784276,-1.6723860272226267,-1.6720484552604042,-1.672048455260403,-1.6489144816093224,-1.5862149537220096,-1.5180916174492096,-1.5154960796563506,-1.5074270716950249,-1.5027640457101663,-1.4577864638728426,-1.4229188688817174,-1.4229188688817171,-1.4157553808109857,-1.4103211293785982,-1.4068536684072224,-1.4063542902446515,-1.3998239696919657,-1.3998239696919652,-1.3862923439484938,-1.3357054135353381,-1.334106552615025,-1.33269046864071,-1.330414701805034,-1.3298396524464897,-1.323908444115217,-1.3056892824875563,-1.2892921053864475,-1.273495918656737,-1.261927003049686,-1.2561763856401393,-1.2366126996032272,-1.233481809032111,-1.216132574183492,-1.1906572771629291,-1.1815466183334646,-1.172902600093759,-1.1549312081857221,-1.06313790059936,-1.0536998440175964,-1.0489925948594037,-1.0452667795305495,-1.040808855931202,-1.0214200839369,-1.0159500944682875,-0.9885962942461902,-0.941062104415014,-0.9152581220928775,-0.9081114677566943,-0.8823781299037471,-0.8741616759820294</t>
  </si>
  <si>
    <t>0.03824663162231445,0.07888221740722656,0.2777276039123535,0.3792397975921631,0.6880810260772705,0.9018375873565674,0.9857890605926514,1.2866661548614502,1.6310298442840576,1.7197260856628418,1.7413060665130615,1.7834508419036865,1.993117332458496,2.5348782539367676,2.7239911556243896,2.8375980854034424,2.902559757232666,3.1201274394989014,3.3615963459014893,3.750469923019409,4.155986547470093,4.681872844696045,5.788174390792847,5.872927665710449,6.830018758773804,7.208404541015625,7.273380994796753,7.381993770599365,7.852450609207153,8.19815468788147,8.41891074180603,8.956865072250366,9.523510456085205,10.076631546020508,10.204189538955688,10.268604516983032,10.590583086013794,11.49622392654419,11.968157291412354,12.768715381622314,13.702357530593872,13.723145723342896,13.849106311798096,14.08827805519104,15.108030796051025,15.673673868179321,16.427561283111572,16.63440442085266,17.421947956085205,17.441997051239014,17.54719352722168,18.13664197921753,18.961007118225098,19.06735110282898,19.91286277770996,20.07419180870056,21.31854557991028,21.88106393814087,22.08892011642456,24.585543632507324,26.042534112930298,27.124001264572144,27.439859628677368,31.243098258972168,36.177393198013306,37.495994567871094,39.82364058494568,40.283282995224,41.48277497291565,41.672677516937256,44.142396450042725,44.842768907547,44.94924783706665,46.57080125808716,49.375104904174805,49.788813829422,51.0235538482666,69.1636393070221,76.66089367866516,91.66769194602966,95.3821792602539,102.55182766914368,103.9116313457489,105.44895029067993,119.57482314109802,123.58468103408813,132.89854884147644,134.71074867248535,135.66575121879578,136.52667450904846,153.0543291568756,155.6431314945221,156.66238570213318,179.493558883667,191.92930436134338,196.18971157073975,196.23058223724365,198.18687558174133,204.77966594696045,207.0710005760193,227.34039330482483,249.01546573638916,256.4326331615448,258.0688259601593,275.96422815322876,277.5258433818817,280.1249895095825,294.36808037757874,303.633131980896,322.1092038154602,348.87579464912415,356.369992017746,357.9336576461792,361.2727813720703,362.16429257392883,363.07691502571106,364.689510345459,370.513729095459,372.00508093833923,376.25608253479004,383.1626615524292,389.260160446167</t>
  </si>
  <si>
    <t>1,2,12,17,32,41,45,59,73,77,78,80,90,115,124,129,132,142,153,170,184,209,260,264,309,327,330,335,357,373,383,408,435,461,467,470,486,528,550,584,627,628,634,645,694,721,757,767,804,805,810,840,879,884,924,931,965,992,1002,1116,1185,1236,1251,1430,1658,1720,1831,1854,1911,1920,2035,2068,2073,2147,2281,2300,2358,3187,3539,4203,4374,4706,4768,4839,5478,5663,6104,6188,6235,6276,7041,7160,7210,8263,8844,9043,9045,9139,9446,9556,10492,11497,11843,11917,12743,12813,12935,13596,14006,14887,16147,16507,16583,16743,16786,16831,16890,17169,17239,17438,17768,18058</t>
  </si>
  <si>
    <t>-1.7472566926574498,-1.7472566926574498,-1.7472566926574498,-1.7472566926574498,-1.7472566926574498,-1.7472566926574498,-1.7472566926574498,-1.7472566926574498,-1.7472566926574498</t>
  </si>
  <si>
    <t>188098334726859734054142563360537639497374688891766239740610,188098334726859734054142563360537639497374688891766239740610,188098334726859734054142563360537639497374688891766239740610,188098334726859734054142563360537639497374688891766239740610,188098334726859734054142563360537639497374688891766239740610,188098334726859734054142563360537639497374688891766239740610,188098334726859734054142563360537639497374688891766239740610,188098334726859734054142563360537639497374688891766239740610,188098334726859734054142563360537639497374688891766239740610</t>
  </si>
  <si>
    <t>-8.611121289858602,-8.25143965139954,-7.8188561572455475,-7.736073852707687,-7.562030015410122,-7.55149024639244,-7.371701474592648,-7.217061984055042,-6.876029541763822,-6.842669122592834,-6.832895614571896,-6.484665172773626,-6.389837358735297,-6.302351537934248,-6.0749465383017585,-6.044725301888396,-5.981934216285087,-5.789470442220442,-5.722021529029286,-5.685991044639462,-5.620425798908283,-5.571613096457131,-5.536771069579014,-5.397638468352621,-5.313484421400392,-5.2575550175423444,-5.257051498926821,-5.154578556693313,-5.097112421496648,-4.9623871089173255,-4.840148370872919,-4.5831618388233535,-4.449453193082052,-4.433350133880877,-4.303211386685749,-4.1539711604550416,-4.079829111802463,-4.0717090796576105,-3.9603807853374002,-3.9523696173256906,-3.910214989402302,-3.8392766643897493,-3.73715064384088,-3.7279851501536303,-3.689609766654431,-3.6879639588460082,-3.6416146839362593,-3.5907273891987135,-3.5814120704930352,-3.388772283863326,-3.3407754147130513,-3.296317545409621,-3.2866647003658405,-3.2788731936682134,-3.2004201086975446,-3.0986528292208053,-3.0538795045314138,-3.014571177418214,-2.961056850200212,-2.912074621725124,-2.813506841866333,-2.700573575049048,-2.630608215719487,-2.5925207928245224,-2.5892208820888856,-2.509769534328259,-2.492014597643424,-2.423025446035803,-2.416748039100551,-2.330101139270627,-2.156453338785787,-2.1375770316701983,-2.124091653694891,-2.0418060693154163,-2.003197066930102,-1.9942213378579317,-1.9910771605259237,-1.9775088039747604,-1.9771568586941348,-1.9771568586941344,-1.9404802666379986,-1.9252203599973212,-1.885514169594975,-1.879135403104238,-1.8789141316359805,-1.87891413163598,-1.8749701321675905,-1.8749701321675902,-1.8707160592968437,-1.8385893271415628,-1.828001220195767,-1.8280012201957665,-1.7732832475041402,-1.7732832475041396,-1.7633836771977012,-1.75041574838223,-1.7472566926574498</t>
  </si>
  <si>
    <t>0.031404972076416016,0.09604072570800781,0.17377924919128418,0.33759260177612305,0.425342321395874,0.475907564163208,0.5262978076934814,0.6269142627716064,0.6600761413574219,0.7417218685150146,0.7575709819793701,0.7737805843353271,1.2611801624298096,1.312223196029663,1.3810582160949707,1.501129388809204,1.5341715812683105,1.5888545513153076,1.7734229564666748,1.9989447593688965,2.100008010864258,2.1341803073883057,2.3221778869628906,2.693821907043457,3.2536585330963135,3.484586000442505,3.7641689777374268,4.02239465713501,4.382316827774048,4.5902063846588135,4.642029762268066,4.798954248428345,5.565910577774048,5.7714762687683105,6.057297229766846,6.342382431030273,6.749179840087891,6.798925399780273,7.075596809387207,7.666337966918945,7.890677452087402,8.323416948318481,9.358918190002441,10.18876838684082,10.430200338363647,10.956356287002563,11.123952388763428,11.513195276260376,11.616984605789185,12.290032625198364,12.751718282699585,12.990952491760254,13.654730319976807,14.52192735671997,14.55707597732544,15.347000360488892,15.741292953491211,15.791331052780151,16.90490698814392,17.137445211410522,17.98056721687317,18.566052198410034,19.033114671707153,20.437612533569336,20.473062753677368,20.677029132843018,21.965518474578857,23.13559079170227,24.204753398895264,27.386597871780396,28.09110426902771,30.10059356689453,30.454535722732544,31.76222062110901,32.61921668052673,56.686530351638794,60.50515627861023,79.75838923454285,89.51332020759583,97.58071899414062,111.75022459030151,113.69956684112549,129.4182572364807,130.93511581420898,149.28898406028748,180.1169137954712,193.3008360862732,194.08148550987244,198.27474880218506,207.7603554725647,210.90080165863037,230.6121425628662,258.56083130836487,260.63766956329346,282.5204255580902,298.9168543815613,322.12483525276184</t>
  </si>
  <si>
    <t>1,4,9,19,24,27,30,36,38,43,44,45,74,77,81,88,90,93,104,117,123,125,136,158,191,205,222,237,258,270,273,282,322,334,351,368,392,395,411,446,459,485,549,599,613,644,654,677,683,723,751,765,803,855,857,903,926,929,991,1005,1054,1089,1117,1177,1179,1191,1267,1337,1399,1582,1624,1744,1765,1842,1893,3268,3489,4625,5165,5638,6476,6569,7489,7578,8629,10381,11149,11194,11440,11968,12151,13284,14848,14967,16210,17160,18471</t>
  </si>
  <si>
    <t>-1.922090816667751,-1.922090816667751,-1.922090816667751,-1.922090816667751,-1.922090816667751,-1.922090816667751,-1.922090816667751,-1.922090816667751,-1.922090816667751</t>
  </si>
  <si>
    <t>1323462225232157938038341789281009437647340476839073871,1323462225232157938038341789281009437647340476839073871,1323462225232157938038341789281009437647340476839073871,1323462225232157938038341789281009437647340476839073871,1323462225232157938038341789281009437647340476839073871,1323462225232157938038341789281009437647340476839073871,1323462225232157938038341789281009437647340476839073871,1323462225232157938038341789281009437647340476839073871,1323462225232157938038341789281009437647340476839073871</t>
  </si>
  <si>
    <t>-8.183646729074551,-7.940218168182355,-7.774915333050408,-7.746382078492025,-6.960742364013553,-6.900825139449321,-6.203559391149617,-6.180928419200179,-5.943955453829876,-5.897406994311019,-5.712252818129268,-5.701491411152852,-5.640009417425632,-5.614730444142807,-5.527627326916484,-5.493472967353928,-5.462417586162588,-5.399377462309535,-5.352859304974692,-5.337223118896551,-5.169421708168778,-5.149259754770722,-5.12765593645893,-5.054193630325591,-4.947358645050548,-4.930355504838113,-4.847645324774584,-4.781124274245898,-4.655310767420386,-4.6355619676126665,-4.6042676775157245,-4.396354086260561,-4.29388364156519,-4.252672941246498,-4.186712554519498,-4.044428666894443,-4.022563830935457,-3.931439870132527,-3.792335157223079,-3.777682704328024,-3.7365675599757124,-3.6984635865034976,-3.601917731900813,-3.581957854233164,-3.5185816529553757,-3.489606780652768,-3.4435983059252604,-3.3057264819556833,-3.251527918689344,-3.2328778503307505,-3.211760143300843,-3.1711415815816646,-3.155307210297136,-3.1117746310650403,-3.0849584093526516,-3.0604451415387897,-2.9941032718642635,-2.954355372253952,-2.9196319167594966,-2.8711101490597515,-2.81622393105928,-2.77184623552708,-2.7498569520944183,-2.742343603878233,-2.7302317489698895,-2.7107187415065144,-2.6757981359144485,-2.6604213049743595,-2.6249129704291634,-2.622721845746546,-2.5931030081543054,-2.5683302913831647,-2.5520888761929905,-2.551992653062553,-2.5372720678200715,-2.529218278128836,-2.523959703723301,-2.492438765901511,-2.478806180455461,-2.4641517022412613,-2.4161027984903614,-2.374238774586435,-2.369609613362482,-2.3647504467571854,-2.3368468813109105,-2.334811736533703,-2.3283065131453298,-2.300157424562366,-2.290947077917732,-2.210132942437249,-2.1941346227329976,-2.1721202005051863,-2.112511464262264,-2.0865215541271396,-2.026061083345122,-2.0236507637050387,-2.013633277506393,-2.011589695497166,-2.0103398645619173,-1.9813145328511217,-1.9717687740825136,-1.9687038573621687,-1.9624218754311276,-1.9501396391266332,-1.9501396391266324,-1.9501396391266321,-1.9498573461563335,-1.9474271129109453,-1.922090816667751</t>
  </si>
  <si>
    <t>0.03757977485656738,0.10292506217956543,0.29590749740600586,0.3449366092681885,0.41263580322265625,0.8333103656768799,0.9131317138671875,1.076357364654541,1.0935964584350586,1.1120543479919434,1.177450180053711,1.2225210666656494,1.237494707107544,1.3029627799987793,1.404181718826294,1.6049020290374756,1.69156813621521,1.7087912559509277,1.8995487689971924,1.9680042266845703,2.102605104446411,2.2181239128112793,2.3024187088012695,2.362813949584961,2.469207525253296,2.896350860595703,3.011251926422119,3.0963897705078125,3.4207236766815186,3.740504026412964,3.754145622253418,3.828315496444702,3.9113430976867676,3.929482936859131,4.211214303970337,4.551233530044556,4.714540719985962,4.745263338088989,5.449233531951904,5.691075086593628,5.840687036514282,6.502290725708008,6.563621759414673,6.702035665512085,7.128303289413452,7.368763446807861,7.815308570861816,8.793756008148193,8.995007753372192,10.990122079849243,11.402593612670898,11.848526239395142,14.120926141738892,14.932384967803955,15.61220908164978,16.7451810836792,17.6961350440979,17.74185013771057,18.202619552612305,18.636818408966064,18.95164918899536,20.89858341217041,21.151567220687866,21.36071515083313,22.492859601974487,22.83716630935669,24.831194639205933,26.748546600341797,26.796116590499878,27.132238388061523,28.245725870132446,28.68731141090393,30.930394411087036,32.37861084938049,36.547542095184326,37.086862087249756,40.933157205581665,41.24862313270569,41.32671356201172,42.23814082145691,42.433892488479614,43.38209533691406,43.52577304840088,43.82306218147278,46.19016242027283,47.49692916870117,47.60777735710144,47.951451539993286,49.615675926208496,50.296685218811035,51.58152794837952,53.434558629989624,54.277523040771484,60.57321000099182,78.04532980918884,88.10565257072449,92.57242846488953,114.80172896385193,134.00436878204346,148.71688222885132,153.456068277359,196.91837453842163,197.43706727027893,197.7732162475586,210.36801862716675,214.24576926231384,243.75985550880432,252.59356427192688,277.10685300827026</t>
  </si>
  <si>
    <t>1,4,16,19,23,47,52,62,63,64,68,71,72,76,82,94,99,100,111,115,123,130,135,137,140,165,172,177,197,217,218,223,228,229,246,267,278,280,327,343,353,395,399,408,435,451,481,545,558,681,707,735,873,926,971,1044,1107,1110,1140,1168,1188,1311,1327,1340,1413,1435,1556,1680,1683,1703,1747,1776,1923,2018,2286,2320,2574,2595,2600,2659,2672,2733,2742,2761,2916,2998,3005,3027,3136,3180,3264,3386,3439,3817,4965,5617,5889,7324,8549,9487,9756,12545,12579,12602,13407,13654,15542,16080,17643</t>
  </si>
  <si>
    <t>-1.9176258091068246,-1.9176258091068246,-1.9176258091068246,-1.9176258091068246,-1.9176258091068246,-1.9176258091068246,-1.9176258091068246,-1.9176258091068246,-1.9176258091068246</t>
  </si>
  <si>
    <t>1499561326188798288949769604271255335346665787787631367,1499561326188798288949769604271255335346665787787631367,1499561326188798288949769604271255335346665787787631367,1499561326188798288949769604271255335346665787787631367,1499561326188798288949769604271255335346665787787631367,1499561326188798288949769604271255335346665787787631367,1499561326188798288949769604271255335346665787787631367,1499561326188798288949769604271255335346665787787631367,1499561326188798288949769604271255335346665787787631367</t>
  </si>
  <si>
    <t>-9.291549766827929,-8.790339530092858,-7.902619326231047,-7.678847688384156,-7.6094635100850985,-7.552225638897809,-7.493420610233162,-7.42262293710622,-7.303115681709496,-7.19167195535404,-7.174164985182905,-7.161490398606174,-7.144498754043737,-6.958995858593066,-6.654615251146638,-6.5752629256938135,-6.350575101608385,-6.138946530742406,-6.007609532742315,-5.961687661054573,-5.91609613043621,-5.88302036598153,-5.837134220321265,-5.79679747988323,-5.720839182086816,-5.4445288648240275,-5.369645887053033,-5.320114200385072,-5.285265661322815,-5.080670462334028,-5.059857265191132,-4.9514924523068915,-4.846113579143869,-4.823317508674832,-4.5570140220727895,-4.552196919424991,-4.478110616687026,-4.3859179130797505,-4.349562118818518,-4.269792011330307,-4.102287791250346,-4.063974694741483,-3.9208876963710204,-3.912402950531984,-3.840039535201078,-3.8194472520210616,-3.596353140107551,-3.473713435780651,-3.3997985096937238,-3.3499806899424605,-3.3094445646909327,-3.3086850733230757,-3.243450545191236,-3.23793895924232,-3.23316766590565,-3.124606650568439,-3.1105140141212986,-2.9887200751249425,-2.965881720901626,-2.9052565794758416,-2.884836679820961,-2.8272910249024705,-2.8269236121863472,-2.8168858917187745,-2.816486875143128,-2.8163320401533563,-2.7098103689811888,-2.6287798894573213,-2.619161950383606,-2.5825141926986173,-2.5682487388409725,-2.56823431648759,-2.560990582865319,-2.549824213777043,-2.477495707426661,-2.475730616942565,-2.4750188583835255,-2.4474404174727544,-2.3716096832437046,-2.36098457440687,-2.2937924531072604,-2.2912904363727598,-2.242734773410997,-2.242734773410996,-2.2025556450480646,-2.1780554749497316,-2.1696100196278945,-2.1500308529559984,-2.14903295777012,-2.139148322142145,-2.0997602285509083,-2.099760228550908,-2.069241441701864,-2.068158370943234,-2.047999584433384,-2.0319216366607304,-1.9559787678182552,-1.942195409026562,-1.9393665983487507,-1.9217103503785644,-1.9197064889438775,-1.9176258091068257,-1.9176258091068246</t>
  </si>
  <si>
    <t>0.029479265213012695,0.04972052574157715,0.06586527824401855,0.08039212226867676,0.16048932075500488,0.17537808418273926,0.22005915641784668,0.27971768379211426,0.4169161319732666,0.5537550449371338,0.6393232345581055,0.6711416244506836,0.8333582878112793,0.8637216091156006,0.8926520347595215,1.049067735671997,1.0802936553955078,1.444202184677124,1.8480393886566162,2.0040431022644043,2.019033908843994,2.1116654872894287,2.1754462718963623,2.361173391342163,2.411421775817871,2.4743876457214355,2.76997447013855,3.4619669914245605,3.6039018630981445,3.6894659996032715,3.930264711380005,4.072260141372681,4.107239246368408,4.21024489402771,4.26213264465332,4.507925987243652,4.9256591796875,4.997365713119507,5.4359130859375,5.545033931732178,6.442280292510986,7.194008827209473,7.320022344589233,8.039216995239258,8.142005920410156,9.059170722961426,9.481605052947998,9.737951755523682,9.888668060302734,9.992347002029419,10.04556393623352,10.580926418304443,11.221250772476196,11.541407346725464,11.72257137298584,12.636107921600342,13.507056474685669,13.900006294250488,14.512153625488281,14.591212511062622,15.10606575012207,15.199683427810669,15.449304580688477,15.695281982421875,16.050320148468018,16.285093545913696,16.68278217315674,17.08003306388855,17.262546062469482,18.154698371887207,19.903987646102905,21.947920083999634,24.229665279388428,24.58082389831543,27.49720859527588,28.591166496276855,33.690279483795166,36.045841455459595,38.119739294052124,39.07603931427002,40.06086802482605,41.04588866233826,41.93389892578125,46.731276988983154,57.81022620201111,60.303272008895874,61.75093173980713,65.05698370933533,66.17653298377991,68.36455702781677,69.88096070289612,75.7316312789917,99.35952568054199,104.02431082725525,108.26488661766052,113.11897873878479,142.68153524398804,190.83708715438843,229.47648572921753,239.96248626708984,252.05645442008972,268.6687512397766,289.02644395828247</t>
  </si>
  <si>
    <t>1,1,2,3,8,9,12,16,25,34,40,42,53,55,57,67,69,88,114,124,125,131,135,147,150,154,173,192,200,205,215,223,225,231,234,248,272,276,301,307,354,397,405,448,454,510,535,550,559,565,568,600,638,657,668,718,774,798,835,840,871,877,892,907,930,944,968,993,1004,1060,1170,1299,1437,1459,1642,1710,2033,2151,2281,2341,2401,2463,2516,2815,3486,3630,3718,3922,3968,4097,4192,4552,6010,6303,6571,6878,8705,11709,14154,14841,15629,16648,17940</t>
  </si>
  <si>
    <t>-0.8606614348637658,-0.8606614348637658,-0.8606614348637658,-0.8606614348637658,-0.8606614348637658,-0.8606614348637658,-0.8606614348637658,-0.8606614348637658,-0.8606614348637658</t>
  </si>
  <si>
    <t>1065814222646993449398277352257729346401495447898037935262631142574006918,1065814222646993449398277352257729346401495447898037935262631142574006918,1065814222646993449398277352257729346401495447898037935262631142574006918,1065814222646993449398277352257729346401495447898037935262631142574006918,1065814222646993449398277352257729346401495447898037935262631142574006918,1065814222646993449398277352257729346401495447898037935262631142574006918,1065814222646993449398277352257729346401495447898037935262631142574006918,1065814222646993449398277352257729346401495447898037935262631142574006918,1065814222646993449398277352257729346401495447898037935262631142574006918</t>
  </si>
  <si>
    <t>-7.929225890776721,-7.534611287418175,-7.351139321204228,-7.322908617840673,-6.940791501754347,-6.8930758843168825,-6.5031006084889516,-6.067998385780341,-5.9508152200653495,-5.785533581230766,-5.761319621844829,-5.734733827136874,-5.693780947190264,-5.429619698544331,-5.24875670248427,-5.057039723367763,-4.8848415550488085,-4.7692302743997494,-4.74914743426178,-4.662424760754409,-4.646544881490131,-4.583427617467268,-4.572538835498173,-4.458852990640254,-4.446320334269669,-4.322532789531948,-4.303870669245469,-4.219676378977368,-4.186211803395308,-4.1790620202037,-3.9984218933599736,-3.9691548761622935,-3.958105595317907,-3.914529050510857,-3.9009030988617512,-3.900810200358985,-3.813688293912181,-3.585214360296243,-3.4955979878020833,-3.33885112186206,-3.325160022983028,-3.321190815704604,-3.2737384176768187,-3.214690627739654,-3.1547428629302834,-3.1397670822784423,-3.1112172611512805,-3.097097414494295,-2.9741275220885712,-2.9610894041665463,-2.8494424251863943,-2.8474878999922044,-2.8226572195981885,-2.7899696727743217,-2.7752095127267227,-2.715818380681824,-2.6401029240496796,-2.5810362613538005,-2.5759295918802367,-2.5501644655533426,-2.5384892781239716,-2.472326642306514,-2.470730088445234,-2.464129412894646,-2.3747709986864916,-2.304848510711161,-2.265233553653004,-2.211009667909002,-2.199087828451509,-2.1375427519357078,-2.126809366618631,-2.099762109372468,-2.0689846713843947,-2.0041477073702314,-1.9967623937855972,-1.9546776969638857,-1.9494900182947101,-1.9480215506996124,-1.902745431185879,-1.8630720834014984,-1.847068971736126,-1.7564411191692135,-1.7137487191550937,-1.661710626436948,-1.6160838159720239,-1.6050646865064773,-1.604080361635451,-1.5984596972395184,-1.5643037399909274,-1.5267163069058225,-1.5205953035091537,-1.5074398128088746,-1.5074381831108044,-1.4787924004448871,-1.4676407800608067,-1.4483398186235268,-1.448220909209802,-1.3516652813364487,-1.3160361590329712,-1.3153313098927273,-1.304490912420363,-1.3030460651396292,-1.2955054177434713,-1.293812695468247,-1.2914769952160503,-1.2617985015424271,-1.2347959691992956,-1.213675366226199,-1.1944556328273208,-1.1793338810895682,-1.1700024563720004,-1.1347793346754287,-1.1298011706673663,-1.1284699986457325,-1.0770620975314098,-1.0676029400097962,-1.0348461437303293,-0.9529492655137113,-0.9477624457465339,-0.9468660855006912,-0.946559974966204,-0.8815464727880925,-0.8690390113804114,-0.8665566774661935,-0.8658516285058152,-0.8621266176144743,-0.8606614348637658</t>
  </si>
  <si>
    <t>0.04176783561706543,0.14362764358520508,0.22105741500854492,0.51930832862854,0.8070781230926514,0.8662588596343994,0.8875529766082764,1.015012502670288,1.1030628681182861,1.1897082328796387,1.2984778881072998,1.4273934364318848,1.4565744400024414,1.5205492973327637,1.984736680984497,2.0270659923553467,2.2730202674865723,2.462043523788452,2.805082321166992,2.9308786392211914,3.0599238872528076,3.3385350704193115,3.8078622817993164,3.830618143081665,4.3731842041015625,4.437395334243774,4.941224575042725,5.196110963821411,5.31972861289978,5.583976745605469,5.80876350402832,6.197827100753784,6.384503126144409,6.554427146911621,6.9693262577056885,7.640612363815308,7.852233648300171,8.578970432281494,9.080179929733276,9.22228217124939,9.494314193725586,9.868189096450806,10.100493669509888,10.455547332763672,10.835403442382812,11.873098373413086,12.123005151748657,12.160759210586548,12.923532247543335,13.045832395553589,13.25159478187561,13.367140293121338,13.492545127868652,13.617579698562622,13.65804123878479,14.005033731460571,14.090968608856201,14.196532964706421,14.263789892196655,14.433613538742065,14.521599292755127,16.881797313690186,18.439136743545532,18.908031225204468,22.2453351020813,25.156142234802246,25.646970748901367,27.199808835983276,28.232654333114624,29.351322174072266,29.68942880630493,31.15461230278015,31.475770711898804,31.517456531524658,38.111210107803345,41.033923387527466,41.922417879104614,47.08626580238342,47.2808780670166,47.7891960144043,48.488396644592285,49.33106279373169,52.02039337158203,55.0559196472168,59.802387714385986,61.65487861633301,69.01504874229431,71.59554362297058,74.09608817100525,78.86267614364624,82.22186803817749,83.40911340713501,88.96827173233032,91.83434963226318,92.23305034637451,92.82838082313538,101.23414921760559,107.88722157478333,118.71970319747925,124.79643201828003,124.96530199050903,132.13086318969727,141.17786717414856,145.02084016799927,146.4159882068634,152.58855080604553,158.41445660591125,161.18582701683044,168.41598057746887,181.66247415542603,183.23483324050903,183.89423251152039,195.20471954345703,196.4043107032776,204.20630025863647,245.39702343940735,250.30427479743958,250.7985589504242,261.8529133796692,275.0227117538452,294.13789796829224,314.7667906284332,327.32396364212036,330.96077370643616,347.65128469467163,360.1721420288086,363.63154649734497</t>
  </si>
  <si>
    <t>1,5,9,24,38,41,42,48,52,56,61,67,68,71,93,95,107,117,133,139,145,152,165,166,191,194,216,228,234,247,258,277,286,294,314,347,357,392,416,423,436,454,465,482,500,553,566,568,606,612,623,629,635,641,643,660,664,669,672,680,684,792,867,889,1049,1190,1215,1286,1334,1387,1403,1474,1489,1491,1783,1925,1969,2215,2224,2248,2281,2318,2446,2592,2816,2900,3234,3354,3474,3700,3858,3915,4180,4319,4338,4364,4748,5065,5576,5863,5871,6189,6612,6795,6860,7144,7418,7524,7866,8493,8570,8601,9121,9180,9549,11459,11689,11713,12216,12848,13730,14704,15278,15445,16195,16778,16939</t>
  </si>
  <si>
    <t>-1.4705502024383348,-1.4705502024383348,-1.4705502024383348,-1.4705502024383348,-1.4705502024383348,-1.4705502024383348,-1.4705502024383348,-1.4705502024383348,-1.4705502024383348</t>
  </si>
  <si>
    <t>1339338728225977295999304320753967030902192639442414234717105,1339338728225977295999304320753967030902192639442414234717105,1339338728225977295999304320753967030902192639442414234717105,1339338728225977295999304320753967030902192639442414234717105,1339338728225977295999304320753967030902192639442414234717105,1339338728225977295999304320753967030902192639442414234717105,1339338728225977295999304320753967030902192639442414234717105,1339338728225977295999304320753967030902192639442414234717105,1339338728225977295999304320753967030902192639442414234717105</t>
  </si>
  <si>
    <t>-8.139086550129488,-8.129230722211085,-8.089501258694762,-7.802968884749622,-7.785049532491272,-7.443501815404735,-7.285048398551836,-6.964779869894463,-6.770704787525034,-6.588452649914539,-6.585654119451898,-6.539973258641525,-6.168116768668309,-5.956242647291586,-5.879163234729406,-5.673368353824637,-5.443473964214929,-5.382527503118205,-5.215722811630177,-5.106684649957925,-4.852774471028325,-4.845128833271517,-4.282870165371388,-3.944931559559803,-3.8909040817023546,-3.8129439951029758,-3.670246972006635,-3.4441085967273017,-3.3977472312507424,-3.3536309674645244,-3.3068451818677724,-3.237442071486045,-3.1404050484397885,-3.0755303848397766,-3.0173525784148865,-2.987959286438116,-2.9519422733192897,-2.881225134873648,-2.8638331906487955,-2.8553924513878464,-2.834973333161705,-2.8112557735707475,-2.7933488108794684,-2.7680910846036304,-2.738984456835089,-2.6725853317305988,-2.6681725187295857,-2.625385565664741,-2.5443162386471663,-2.47014349951897,-2.4569244275015385,-2.389131561335442,-2.3334596628610873,-2.2128524997548222,-2.182520656442375,-2.1586236755800994,-2.1160914541448914,-2.1076424827909612,-2.0999850489350753,-2.089532048715864,-2.07567510821539,-2.048285391498795,-2.033598131212995,-2.0102901305209278,-1.967460196177277,-1.9577619890066478,-1.9123456194592348,-1.9069635972109538,-1.8729178808495792,-1.761023995376816,-1.755020273038844,-1.754989618130712,-1.7345187928226031,-1.7308622245054748,-1.7173145318960765,-1.709716492382637,-1.68401959233926,-1.6762560375282833,-1.6661612197351323,-1.59181707484394,-1.5918170748439397,-1.5809972448432021,-1.5808644764665272,-1.5459348387403127,-1.5317244661909375,-1.4705502024383348</t>
  </si>
  <si>
    <t>0.034861087799072266,0.1506505012512207,0.18399262428283691,0.46103596687316895,0.5237374305725098,0.6252174377441406,0.8827126026153564,0.9001109600067139,0.9515852928161621,1.2573456764221191,1.309452772140503,1.483497142791748,1.8724565505981445,2.4811248779296875,2.654989242553711,3.0350184440612793,3.0937094688415527,3.159452199935913,3.5209462642669678,3.8232510089874268,4.002117872238159,4.035935640335083,4.191044330596924,4.501759767532349,4.912035942077637,5.035496950149536,5.1562340259552,5.489070177078247,5.961857318878174,6.085839033126831,6.856351137161255,6.911588668823242,7.648164749145508,8.29751205444336,8.617979526519775,8.984630823135376,9.470501184463501,9.831691980361938,10.253387928009033,10.763463258743286,10.781155347824097,11.339694738388062,12.130787134170532,13.242086410522461,13.994834184646606,14.553395986557007,16.333937168121338,19.184545278549194,20.119054079055786,24.19637942314148,24.68935990333557,25.575666666030884,25.832528114318848,27.137168645858765,28.052622318267822,29.8318829536438,31.37313485145569,35.287583112716675,36.395408630371094,37.47254157066345,38.0730185508728,39.73626494407654,42.248390436172485,42.92041087150574,45.05759644508362,45.419363021850586,45.68521499633789,50.09022641181946,58.11500835418701,59.498798847198486,61.863253355026245,76.68037414550781,77.55907344818115,92.08731389045715,96.7278459072113,98.1322271823883,105.05988383293152,110.3095293045044,133.87818694114685,148.0442304611206,170.39399433135986,189.36509084701538,204.9636743068695,280.3718204498291,331.29411244392395,339.6164016723633</t>
  </si>
  <si>
    <t>1,7,9,26,30,36,51,52,55,73,76,86,109,144,153,168,171,175,196,210,220,222,231,249,272,279,286,305,332,339,384,387,429,467,486,508,537,558,582,612,613,648,695,760,804,837,941,1110,1165,1381,1413,1465,1476,1551,1604,1707,1796,2023,2087,2145,2180,2274,2418,2456,2581,2602,2617,2870,3318,3397,3535,4395,4450,5279,5538,5616,6029,6339,7706,8505,9826,10907,11810,16074,18968,19424</t>
  </si>
  <si>
    <t>-0.7422098176285634,-0.7422098176285634,-0.7422098176285634,-0.7422098176285634,-0.7422098176285634,-0.7422098176285634,-0.7422098176285634,-0.7422098176285634,-0.7422098176285634</t>
  </si>
  <si>
    <t>1413873706096332275153743880081138269457664974467360562748401515408409952,1413873706096332275153743880081138269457664974467360562748401515408409952,1413873706096332275153743880081138269457664974467360562748401515408409952,1413873706096332275153743880081138269457664974467360562748401515408409952,1413873706096332275153743880081138269457664974467360562748401515408409952,1413873706096332275153743880081138269457664974467360562748401515408409952,1413873706096332275153743880081138269457664974467360562748401515408409952,1413873706096332275153743880081138269457664974467360562748401515408409952,1413873706096332275153743880081138269457664974467360562748401515408409952</t>
  </si>
  <si>
    <t>-9.64878924970787,-9.476779337906281,-9.152361556916668,-9.115190578208074,-9.065083614486085,-8.518088247104007,-8.321958626814864,-8.264028247700868,-8.019545625327503,-7.996707261239628,-7.733539904995289,-7.728815831851298,-7.54623157145715,-7.217028243847036,-7.210818278053194,-6.856286202607558,-6.571627809591932,-6.428238569674208,-6.378764518602478,-5.9448104899876375,-5.827541333245667,-5.702510468431525,-5.325492311962009,-5.22801731085431,-5.105952797854348,-4.97324667868146,-4.96201734185266,-4.90881364206094,-4.903359468192799,-4.831390825674892,-4.769103282657577,-4.744092353852212,-4.700949957260155,-4.668148899025718,-4.499494298493739,-4.463109993362027,-4.420201052193915,-4.313422586938318,-4.246026448277851,-4.246026448277848,-4.100738281151945,-3.8652270288520505,-3.8545611365643193,-3.8258585853859253,-3.739336349146455,-3.5564094614264032,-3.5142657287331507,-3.5115962912508643,-3.4007415685514517,-3.36871339284665,-3.308715146136891,-3.2267376299963253,-3.160073370303586,-3.115245253601743,-3.0143344036962922,-2.932230311248035,-2.8759624317166663,-2.868828800933796,-2.844778690893631,-2.751594700254572,-2.7166655810026152,-2.713307044823437,-2.6445261399935998,-2.633556540218673,-2.584550647540088,-2.5728697467747432,-2.543149833529486,-2.475970772919544,-2.367740318899483,-2.360201439109728,-2.355351735340896,-2.3532457170548664,-2.179272516444685,-2.1611139400490154,-2.1171423812010812,-2.1150780402454084,-2.032129183481048,-2.0064659864258534,-1.9912561139282385,-1.986570438976516,-1.928663432794238,-1.9098431927768025,-1.8956046932622121,-1.796263644364037,-1.6514903392035833,-1.6019110626648474,-1.5418235011281038,-1.533408285336571,-1.5179278289156235,-1.5071739304381888,-1.4917786975742358,-1.4132872046275606,-1.3739012360925846,-1.366678644796394,-1.3624427514501911,-1.3388810226039793,-1.2731102970851524,-1.2587162502987548,-1.2587162502987543,-1.235486274916096,-1.184283420131401,-1.083283086016901,-1.070049954158672,-1.024647902891584,-1.0231092790121312,-1.0117663381585236,-1.0056324129702374,-1.0012626677031164,-1.0012626677031162,-0.9886477572096002,-0.9846088613468899,-0.981570179388588,-0.9752763627983327,-0.9667698179075812,-0.9550568847446277,-0.9323492908662732,-0.9030155071851118,-0.8236552953188485,-0.7781124087723188,-0.7765459473228002,-0.7656518094069891,-0.7522054583566458,-0.7422098176285634</t>
  </si>
  <si>
    <t>0.03929495811462402,0.0574641227722168,0.07797813415527344,0.35970044136047363,0.40151524543762207,0.44849705696105957,0.7066519260406494,0.7662961483001709,0.8063514232635498,0.8275859355926514,0.9235086441040039,0.9796543121337891,1.29837965965271,1.3162736892700195,1.4386532306671143,1.821291446685791,2.270608425140381,2.723768472671509,2.7443556785583496,2.9018337726593018,3.591480016708374,4.089115142822266,4.2077882289886475,4.835741281509399,5.226446151733398,5.744888067245483,5.868417024612427,5.946856260299683,6.302083730697632,6.3907599449157715,6.493441820144653,6.93730616569519,6.977927923202515,7.331333637237549,7.39255952835083,7.900871515274048,8.199421644210815,8.346592426300049,9.330459594726562,9.618625402450562,9.853662729263306,10.233195066452026,10.85026741027832,11.428269863128662,11.655337810516357,11.867072343826294,12.524300336837769,12.54460620880127,12.715267419815063,13.198933124542236,13.802201271057129,14.73752236366272,14.996319055557251,15.061095952987671,15.292600393295288,16.175505876541138,16.592514276504517,16.722667455673218,17.146585702896118,18.437156677246094,20.033198833465576,20.77616047859192,21.749582767486572,22.662915229797363,23.153364181518555,23.219247579574585,23.490211009979248,23.532191276550293,25.167358875274658,25.842543363571167,26.81017279624939,27.487197399139404,27.757370471954346,28.15146565437317,28.96565008163452,30.516860961914062,33.18456292152405,35.37384605407715,37.30630660057068,40.05695867538452,40.82382893562317,44.857733726501465,45.860562562942505,46.965696811676025,48.98527693748474,54.519224882125854,55.67387580871582,62.01349496841431,63.055662870407104,66.43380498886108,68.63127899169922,71.62319803237915,76.02645444869995,76.9873526096344,86.60581660270691,104.10491466522217,108.92619109153748,117.76027059555054,121.38899874687195,126.17739510536194,146.07499861717224,159.07210445404053,167.50179886817932,168.93763875961304,176.24773001670837,191.27430653572083,212.5347249507904,229.85630869865417,237.19974374771118,237.47783064842224,257.46841740608215,289.2781889438629,290.2295813560486,291.01836252212524,297.7853765487671,298.22710943222046,298.6061420440674,303.88632678985596,326.45817613601685,341.42247009277344,366.0990500450134,377.76578664779663,415.6810917854309</t>
  </si>
  <si>
    <t>1,1,2,16,18,20,33,36,38,39,44,47,63,64,71,91,113,135,136,144,176,197,200,217,233,258,264,268,286,290,295,316,318,335,338,362,376,383,431,445,456,474,504,532,543,553,585,586,594,617,649,691,703,706,717,759,779,785,805,867,943,979,1025,1068,1091,1094,1108,1110,1186,1216,1262,1294,1307,1327,1366,1439,1564,1659,1741,1870,1906,2096,2143,2194,2285,2544,2598,2895,2944,3097,3184,3322,3530,3575,4022,4836,5061,5475,5648,5869,6792,7409,7787,7852,8199,8895,9893,10689,11037,11050,11968,13455,13498,13535,13847,13868,13886,14127,15141,15833,16949,17481,19217</t>
  </si>
  <si>
    <t>-1.467210088456935,-1.467210088456935,-1.467210088456935,-1.467210088456935,-1.467210088456935,-1.467210088456935,-1.467210088456935,-1.467210088456935,-1.467210088456935</t>
  </si>
  <si>
    <t>849467808125180501879524708941985651519198351286985668429482,849467808125180501879524708941985651519198351286985668429482,849467808125180501879524708941985651519198351286985668429482,849467808125180501879524708941985651519198351286985668429482,849467808125180501879524708941985651519198351286985668429482,849467808125180501879524708941985651519198351286985668429482,849467808125180501879524708941985651519198351286985668429482,849467808125180501879524708941985651519198351286985668429482,849467808125180501879524708941985651519198351286985668429482</t>
  </si>
  <si>
    <t>-8.6583247940114,-8.520058720913882,-8.490755686180387,-7.732395111506756,-7.613697797722008,-7.455579399337454,-7.246289365004434,-7.23126736874899,-7.163813626254501,-6.893072385578677,-6.868587385056113,-6.836926658248039,-6.803010126690561,-6.779886715293818,-6.653359297560049,-6.317172776981163,-5.7294968237547845,-5.659718065581704,-5.54416646919432,-5.423971179625869,-5.253898588820482,-5.2287899945843135,-5.186133690849313,-5.113517390543615,-4.937744255396639,-4.886025893391117,-4.825403232427974,-4.753457114069268,-4.676435193311384,-4.6654214766634095,-4.6533944703261225,-4.555763905405644,-4.552865740350628,-4.421480913704253,-4.398144635002071,-4.3713209338274694,-4.3249431186817935,-4.235371507844977,-4.202898599412145,-4.173765302337866,-4.0861577443427155,-4.055997106861968,-3.9581975945073213,-3.9282024395932007,-3.8807316541171715,-3.861329360910834,-3.8603912274592886,-3.831045449379023,-3.735001938959006,-3.7039986955191093,-3.6793441240615343,-3.6514294102931557,-3.5835149031283917,-3.502552587554794,-3.353368030759864,-3.33845650906933,-3.306637381663031,-3.249316483577635,-3.222282986706962,-3.1840355081034737,-3.176166328215227,-3.1313274885414693,-3.1015168824341743,-3.0632821456534867,-3.059733020872717,-3.0214069734423683,-3.0202631104101982,-2.958625209378912,-2.942314638248849,-2.8451704301819953,-2.8027980383519115,-2.784403497262962,-2.7545380469973737,-2.7475501147518484,-2.7304632052376365,-2.6970683649800495,-2.621459737381184,-2.609053415030321,-2.59899444079745,-2.509902744763394,-2.4860891017827025,-2.4428320966024852,-2.319878474669843,-2.319724891436616,-2.2823142617090437,-2.262954499333763,-2.249119393866875,-2.2392337765609103,-2.2301902963282876,-2.226153699604581,-2.1620453569292875,-2.153327064730839,-2.0854595187218146,-2.0236290571516715,-2.0130796156330226,-1.9983007383789801,-1.9335374092054451,-1.9200443223353514,-1.9051110139729386,-1.887568242192619,-1.86027018092681,-1.8569739955438445,-1.8427754519873174,-1.7979806867865495,-1.7880522049028458,-1.78234867869141,-1.7546490322572454,-1.7469240180356231,-1.7460149656539259,-1.7447975967617797,-1.7386881121315498,-1.6806158363799908,-1.6806158363799906,-1.6769574469592436,-1.6640129497068357,-1.6399924416727893,-1.626776770087492,-1.601478268519968,-1.5926442341838678,-1.576213495488606,-1.5608033776951422,-1.5221854359139302,-1.5221854359139297,-1.5018520204976633,-1.4859443461056725,-1.4859443461056723,-1.4717087901714667,-1.4672100884569352,-1.467210088456935</t>
  </si>
  <si>
    <t>0.03494000434875488,0.2674379348754883,0.37261962890625,0.4370090961456299,0.5358009338378906,0.7754306793212891,0.9553778171539307,1.1881470680236816,1.3620407581329346,1.3792757987976074,1.3963251113891602,1.5866286754608154,1.6232600212097168,1.658484935760498,1.7126233577728271,1.7853941917419434,2.0077521800994873,2.2481274604797363,2.2988996505737305,2.4555933475494385,3.0381810665130615,3.055004596710205,3.139787435531616,3.193704128265381,3.5523252487182617,3.7377796173095703,4.04166054725647,4.15527868270874,4.403846979141235,4.596056699752808,4.926913261413574,5.097765922546387,5.440264940261841,5.5674827098846436,6.010127067565918,6.288760185241699,6.571072340011597,7.199185371398926,7.484325408935547,7.536770582199097,7.939061880111694,8.095805644989014,8.235345125198364,8.728006839752197,8.745323181152344,8.943943738937378,9.339731931686401,9.449364423751831,9.49671721458435,10.023113489151001,10.489147424697876,10.600165843963623,10.810110330581665,11.233046531677246,11.923130750656128,11.940614938735962,12.40500259399414,12.589584112167358,14.832970142364502,14.920833826065063,15.646426677703857,16.006866216659546,16.25241708755493,16.74664831161499,19.128589630126953,19.14732789993286,20.978299856185913,22.35091543197632,26.111819982528687,26.56729483604431,27.845648050308228,29.34276556968689,31.486227989196777,33.12198352813721,33.312888860702515,38.755473613739014,39.51314616203308,40.84568905830383,44.403491497039795,44.65888023376465,46.555092334747314,47.80911684036255,49.2992205619812,50.87726926803589,51.639941930770874,54.57454538345337,57.548136711120605,57.659764528274536,57.95868396759033,59.31757473945618,61.03054928779602,62.60802721977234,63.360212564468384,71.55364513397217,72.04583144187927,73.10760235786438,74.22005987167358,75.41356658935547,78.0787045955658,78.79408264160156,80.71662044525146,85.6229178905487,88.51297163963318,90.10614514350891,92.60047101974487,96.68558502197266,101.0790548324585,109.148432970047,116.408611536026,128.9525182247162,159.7890818119049,161.00930070877075,166.92430448532104,171.5191571712494,171.96733212471008,185.3794984817505,191.39192605018616,196.56109189987183,223.295147895813,254.90689182281494,261.3920443058014,269.8227822780609,280.04061222076416,288.1083595752716,305.95124769210815,309.27932572364807,317.900381565094,321.9468479156494,340.54470038414</t>
  </si>
  <si>
    <t>1,14,20,22,28,37,46,57,67,68,69,80,82,84,87,91,104,118,121,130,164,165,170,173,193,203,220,227,241,252,270,280,300,307,332,348,364,400,416,419,442,451,459,487,488,499,521,527,530,560,586,592,604,628,664,665,692,702,828,833,874,894,908,937,1073,1074,1177,1256,1429,1454,1526,1610,1730,1822,1833,2138,2183,2259,2459,2471,2576,2647,2732,2823,2866,3031,3169,3175,3192,3268,3366,3456,3498,3961,3989,4050,4114,4182,4327,4367,4476,4752,4885,4972,5116,5345,5586,6035,6438,7107,8797,8865,9188,9439,9464,10177,10512,10804,12262,14005,14374,14845,15391,15843,16827,17008,17493,17724,18758</t>
  </si>
  <si>
    <t>-1.8955355490671972,-1.8955355490671972,-1.8955355490671972,-1.8955355490671972,-1.8955355490671972,-1.8955355490671972,-1.8955355490671972,-1.8955355490671972,-1.8955355490671972</t>
  </si>
  <si>
    <t>1315169220112260952693301149802031289889410385259350021,1315169220112260952693301149802031289889410385259350021,1315169220112260952693301149802031289889410385259350021,1315169220112260952693301149802031289889410385259350021,1315169220112260952693301149802031289889410385259350021,1315169220112260952693301149802031289889410385259350021,1315169220112260952693301149802031289889410385259350021,1315169220112260952693301149802031289889410385259350021,1315169220112260952693301149802031289889410385259350021</t>
  </si>
  <si>
    <t>-8.943692309064742,-7.753042791155192,-6.438625536607012,-6.369463365433713,-6.296380869862435,-6.062888999648731,-6.016712378233875,-5.768216810307782,-5.538231288026102,-5.2258219752962525,-5.085470824182806,-5.048391334660056,-5.039500420575763,-4.999069947041482,-4.795498140793362,-4.753092404661103,-4.647444245992873,-4.64736392100689,-4.538686878086692,-4.482005585616977,-4.473551484205939,-4.234624799175773,-4.070150021438487,-4.003969655923346,-3.8903899827101296,-3.7874915721069944,-3.70849240413637,-3.7064049986036722,-3.684722991731097,-3.6783161446587442,-3.653016064943122,-3.622467527522695,-3.486247595687199,-3.4314020050449274,-3.375742030489914,-3.323823560026803,-3.274535296190367,-3.232457476887812,-3.2313701180837646,-3.219359621232735,-3.096413750648898,-3.089909798507646,-2.981858218243446,-2.966241827459628,-2.8902052205996407,-2.8855914062876615,-2.8737435816028634,-2.7566446967260245,-2.7004008158622868,-2.6970946649687293,-2.6416370840921584,-2.567348837225234,-2.5447116789947417,-2.5040480596274177,-2.4801424000250876,-2.4772358413014723,-2.472822703454684,-2.4668577617204153,-2.4443808034965704,-2.425257399364608,-2.4215651832959053,-2.380884598467828,-2.3670374108213883,-2.3421995101476756,-2.3371816579302083,-2.332651005163465,-2.3132432685390887,-2.2656129187155707,-2.2656129187155702,-2.254134574869579,-2.2299927596191735,-2.2040379550242895,-2.1947864460872264,-2.1556399858920208,-2.1518194300194544,-2.1494240990807127,-2.101034018705189,-2.0579530801770067,-2.0396791703421013,-2.0286227049252163,-2.0225724873358306,-2.0155316594069097,-2.012663595700574,-1.960764467004001,-1.9533113710119594,-1.9238162895141242,-1.9238162895141229,-1.921678538355474,-1.8955355490671972</t>
  </si>
  <si>
    <t>0.029812335968017578,0.04663419723510742,0.09158492088317871,0.19379878044128418,0.2797980308532715,0.3103008270263672,0.3407320976257324,0.3712575435638428,0.3863644599914551,0.48243284225463867,0.5290765762329102,0.5761978626251221,0.6665208339691162,0.7108361721038818,0.7255897521972656,0.9779324531555176,1.1443400382995605,1.3427670001983643,1.4222097396850586,1.4684948921203613,1.803800344467163,1.9117445945739746,2.145271062850952,2.2696609497070312,2.5332541465759277,2.7442309856414795,2.884119987487793,3.25382137298584,3.4069664478302,3.685976505279541,3.71885085105896,3.7647933959960938,3.935800313949585,5.165001630783081,5.327586889266968,5.5092809200286865,5.5417258739471436,6.021354675292969,6.157819509506226,6.901981353759766,7.537902116775513,8.235086679458618,9.001402139663696,9.41714882850647,9.796990871429443,10.903175115585327,11.89117980003357,12.579657077789307,12.961172819137573,13.824236392974854,13.901156425476074,14.608288526535034,16.163671493530273,16.63793921470642,16.987920999526978,18.31605076789856,18.426085233688354,24.224502086639404,25.281557321548462,25.497945308685303,26.07114815711975,26.155065059661865,26.878515481948853,29.028977632522583,31.456032276153564,32.32866597175598,33.10707902908325,34.66724514961243,38.31017756462097,40.2614905834198,40.744824171066284,41.50701022148132,43.770447969436646,46.467838525772095,47.49521541595459,51.20166993141174,54.491304874420166,54.944679975509644,60.93378305435181,63.84182000160217,68.87776851654053,73.84064149856567,86.97586846351624,87.96266317367554,88.25756573677063,96.87740969657898,105.56335711479187,185.61864519119263,287.85316038131714</t>
  </si>
  <si>
    <t>1,1,4,11,17,19,21,23,24,30,33,36,42,45,46,58,69,82,87,90,107,112,124,132,149,163,172,196,206,224,226,229,240,320,330,342,344,376,385,434,475,520,571,598,623,696,755,800,825,881,886,932,1035,1067,1090,1153,1159,1525,1594,1608,1645,1651,1702,1841,2001,2057,2108,2204,2441,2568,2599,2647,2795,2967,3034,3248,3462,3491,3872,4061,4387,4709,5532,5596,5615,6168,6740,11847,18421</t>
  </si>
  <si>
    <t>-1.706808858376978,-1.706808858376978,-1.706808858376978,-1.706808858376978,-1.706808858376978,-1.706808858376978,-1.706808858376978,-1.706808858376978,-1.706808858376978</t>
  </si>
  <si>
    <t>156808630677993450663762682396617206333329344443283657449536,156808630677993450663762682396617206333329344443283657449536,156808630677993450663762682396617206333329344443283657449536,156808630677993450663762682396617206333329344443283657449536,156808630677993450663762682396617206333329344443283657449536,156808630677993450663762682396617206333329344443283657449536,156808630677993450663762682396617206333329344443283657449536,156808630677993450663762682396617206333329344443283657449536,156808630677993450663762682396617206333329344443283657449536</t>
  </si>
  <si>
    <t>-7.828377466660955,-7.611731678335498,-7.1544765318604435,-7.109412943728012,-7.073918128593911,-6.856379348262242,-6.705930460530832,-6.699278956972373,-6.548407640211675,-6.459674787584678,-6.347842733512031,-6.283529257183631,-6.0232067341910085,-5.975670991252643,-5.956426276669124,-5.73799580852361,-5.583400173148377,-5.545485065885066,-5.540078812047608,-5.372798396170193,-5.243109267233478,-4.735767295544393,-4.718715711791898,-4.7024581568488095,-4.689471798847727,-4.674870579734034,-4.664074137162176,-4.625241655513657,-4.601057289501602,-4.566329116310819,-4.552841153086492,-4.428666174416183,-4.419957001807932,-4.384197343979414,-4.358983984799819,-4.285963630410967,-4.223444173103112,-4.144555825402419,-4.125048442135093,-4.073243830483175,-3.718268205476164,-3.6949401900535013,-3.675887444595131,-3.4997477251203115,-3.496511152412621,-3.4297885936949744,-3.421346354141927,-3.366760884013037,-3.29404416501948,-3.2348232824715994,-3.0244201230136034,-2.9738491377010603,-2.9659187745209445,-2.9659187745209437,-2.868373818771034,-2.7912128918937875,-2.6227392616601737,-2.6171700959440103,-2.5973752897565285,-2.564376523237694,-2.5294156635999285,-2.526070694600381,-2.523288283537591,-2.493652543563619,-2.4591697466605056,-2.40434841565146,-2.391496478171136,-2.325887478756789,-2.3031952079838245,-2.2530246266367477,-2.250374227035751,-2.215545317546307,-2.1792271133848997,-2.1601473969808795,-2.1396100995933423,-2.1346605402013177,-2.1319767113014145,-2.1159166624872023,-2.0836896059894365,-2.0730758181957016,-2.026539816482746,-2.0223151334994935,-1.9237540541060638,-1.9237540541060634,-1.9114072970707683,-1.9096914615114735,-1.8611428922379152,-1.8446649431132487,-1.8406370352683503,-1.8158232119911297,-1.7655418438771213,-1.758968206273739,-1.7589244212983857,-1.7488262721746728,-1.7416136287667339,-1.7272117737238064,-1.7158226442337066,-1.7136776074056281,-1.713677607405628,-1.706808858376978</t>
  </si>
  <si>
    <t>0.03497791290283203,0.051894187927246094,0.15964674949645996,0.26733922958374023,0.42017292976379395,0.5967381000518799,0.8383791446685791,0.8861634731292725,0.920295238494873,1.143491506576538,1.1738440990447998,1.2038402557373047,1.4582059383392334,1.8980951309204102,1.9660162925720215,2.194261312484741,2.378354072570801,2.5814929008483887,2.7723841667175293,2.8225224018096924,3.106537342071533,3.3098998069763184,3.598240375518799,3.7586660385131836,3.8886492252349854,4.1077916622161865,4.28807520866394,4.426738977432251,4.511794328689575,4.530824661254883,4.613095045089722,4.92132306098938,5.0875725746154785,5.328230857849121,5.484395980834961,6.055922031402588,6.622942686080933,6.806507587432861,7.07544207572937,7.585931062698364,7.725770950317383,8.650190114974976,8.879720211029053,9.144301414489746,9.684139251708984,9.719127178192139,9.736932516098022,10.109428644180298,10.308698415756226,10.60477590560913,10.948660612106323,11.322368860244751,12.031656742095947,13.115153789520264,13.504801988601685,16.811506748199463,17.54347062110901,19.547290086746216,20.51718044281006,20.80891466140747,22.415098905563354,24.349668741226196,24.979946851730347,25.89645290374756,28.070746660232544,29.854557752609253,30.839746713638306,33.17539644241333,34.504488468170166,35.61299729347229,37.369056224823,37.64510989189148,38.87077593803406,40.776761531829834,40.95953679084778,41.05983805656433,41.890711307525635,42.182295083999634,42.48210549354553,42.49901247024536,44.02157235145569,44.99435997009277,47.5529670715332,49.0720579624176,50.564027547836304,51.81945538520813,53.2247850894928,54.25973439216614,54.58099293708801,55.754382371902466,57.83170557022095,66.1053147315979,81.94542217254639,110.16741681098938,129.40727019309998,146.79853010177612,190.89008450508118,230.3698673248291,306.09428310394287,330.22280406951904</t>
  </si>
  <si>
    <t>1,1,8,15,25,36,51,54,56,70,72,74,89,116,120,134,145,157,168,171,188,200,218,228,236,249,260,268,273,274,279,298,308,322,329,355,385,396,412,442,450,504,518,534,566,568,569,591,604,624,647,670,714,778,801,972,1011,1133,1190,1207,1303,1417,1454,1507,1636,1737,1795,1934,2012,2076,2179,2195,2268,2378,2389,2395,2445,2463,2480,2481,2571,2629,2756,2847,2931,3006,3088,3149,3168,3239,3361,3846,4742,6375,7512,8523,11114,13419,17809,19211</t>
  </si>
  <si>
    <t>-1.8755976066526872,-1.8755976066526872,-1.8755976066526872,-1.8755976066526872,-1.8755976066526872,-1.8755976066526872,-1.8755976066526872,-1.8755976066526872,-1.8755976066526872</t>
  </si>
  <si>
    <t>1526785567997797174845686586899081906515130111373136695,1526785567997797174845686586899081906515130111373136695,1526785567997797174845686586899081906515130111373136695,1526785567997797174845686586899081906515130111373136695,1526785567997797174845686586899081906515130111373136695,1526785567997797174845686586899081906515130111373136695,1526785567997797174845686586899081906515130111373136695,1526785567997797174845686586899081906515130111373136695,1526785567997797174845686586899081906515130111373136695</t>
  </si>
  <si>
    <t>-8.124933617942412,-8.06468730943236,-7.921001173159544,-7.559885760458109,-7.434116796896244,-7.349743721323394,-7.313363363965358,-7.217357389701205,-7.092811777885332,-6.969460246748647,-6.474244109853199,-6.190236984756705,-6.167061005172242,-6.09899918758757,-6.030512507014978,-5.98886008059359,-5.939858800533009,-5.896234448515102,-5.831419538879881,-5.723570693479317,-5.645129634136792,-5.632449165095611,-5.311343291770213,-5.281468891365113,-5.090570472805294,-5.065490295574428,-5.050182780879074,-4.944506245485544,-4.8573373060452125,-4.806934178898363,-4.724965202287679,-4.699729697265715,-4.6820145032798,-4.662811805068459,-4.624386046840314,-4.591411440820293,-4.569816033311164,-4.479270476212795,-4.433427291452544,-4.349416297848828,-4.335288043701138,-4.241380501229591,-4.203486505783008,-4.162580130490563,-4.071164023528752,-4.0447883889974365,-4.042836588685657,-3.9137067337026656,-3.7119816386994295,-3.5404804965004817,-3.5066975522647525,-3.4182403124140177,-3.4120106868063256,-3.3187968112236463,-3.1788731301277773,-3.1556157792751134,-3.1402104755986886,-3.1048894813154106,-3.0847020351876466,-3.084366422628888,-3.0734706684775532,-3.0166713728544705,-2.8890476690706346,-2.7573074556824064,-2.736228484757871,-2.695060231997945,-2.61042451089408,-2.6070290810261354,-2.5620848157598193,-2.4975380293963085,-2.458368915682355,-2.4549447429849467,-2.4479345108758253,-2.430199447572628,-2.402224925200315,-2.398506642537368,-2.2849240306375185,-2.257487879359533,-2.2458182300847906,-2.2133447791581418,-2.196310242755764,-2.155186365438992,-2.1420175174676865,-2.1070734890440836,-2.0954531592181054,-2.0295576440202017,-2.023489030439846,-2.0234890304398454,-1.9907952908657054,-1.9832137529431557,-1.9824215936781417,-1.9824215936781409,-1.9465437979627267,-1.945187455072428,-1.9451874550724275,-1.9334712425990566,-1.931971548703396,-1.930331969189437,-1.8964479943754982,-1.8875794354904822,-1.8755976066526872</t>
  </si>
  <si>
    <t>0.031683921813964844,0.11573576927185059,0.15840363502502441,0.18767929077148438,0.21747732162475586,0.5742702484130859,0.591566801071167,0.6495215892791748,0.6936173439025879,0.7803170680999756,0.8507640361785889,0.9401748180389404,1.0588269233703613,1.1509559154510498,1.259108066558838,1.3050992488861084,1.3353612422943115,1.491152286529541,1.5375213623046875,1.7217955589294434,1.9169909954071045,2.0281009674072266,2.8480732440948486,2.9932868480682373,3.0722012519836426,3.2580556869506836,3.3697524070739746,3.432647466659546,3.6743195056915283,3.829021692276001,4.115936517715454,4.298433303833008,4.313909530639648,4.329599857330322,4.562962770462036,4.744472503662109,4.77558159828186,5.0840654373168945,5.238142490386963,5.347120046615601,5.3804075717926025,5.426478624343872,5.534355878829956,5.665196180343628,5.7250566482543945,6.2124409675598145,6.365798234939575,6.458369016647339,6.983016014099121,7.196308374404907,7.4123616218566895,7.9303717613220215,8.355797529220581,8.557785034179688,8.963243961334229,9.513118028640747,9.651819467544556,9.876910924911499,11.073018550872803,11.147083759307861,11.397488355636597,12.152788639068604,12.630913257598877,13.334392547607422,14.109819889068604,14.75870966911316,14.910066843032837,15.335330486297607,15.41311502456665,16.351367712020874,16.917015314102173,17.589385747909546,18.019420623779297,18.035266160964966,18.988590240478516,19.79206347465515,20.071927547454834,20.367153882980347,20.7925386428833,21.71786856651306,23.87841510772705,24.82410168647766,25.774449586868286,27.16629934310913,29.887364864349365,36.349822759628296,41.88233733177185,71.670565366745,78.42724084854126,92.75817084312439,101.93001174926758,117.06913256645203,118.35104608535767,154.58295559883118,204.6124677658081,214.07974123954773,237.3634819984436,245.07397985458374,264.99003171920776,300.1780288219452,310.36203503608704</t>
  </si>
  <si>
    <t>1,6,9,11,13,37,38,42,45,51,55,61,69,75,82,85,87,97,100,113,122,129,158,166,169,179,183,187,203,213,232,244,245,246,261,273,275,295,305,312,314,317,324,333,337,370,380,386,420,434,448,478,501,510,536,572,581,596,675,680,697,746,777,817,869,912,922,949,954,1016,1054,1098,1126,1127,1189,1244,1263,1283,1311,1371,1509,1570,1632,1725,1901,2289,2653,4525,4958,5888,6425,7399,7481,9793,12921,13531,15020,15518,16782,19031,19698</t>
  </si>
  <si>
    <t>-1.991940127130896,-1.991940127130896,-1.991940127130896,-1.991940127130896,-1.991940127130896,-1.991940127130896,-1.991940127130896,-1.991940127130896,-1.991940127130896</t>
  </si>
  <si>
    <t>1106852537747777512608192175913463933313479851546619907469579,1106852537747777512608192175913463933313479851546619907469579,1106852537747777512608192175913463933313479851546619907469579,1106852537747777512608192175913463933313479851546619907469579,1106852537747777512608192175913463933313479851546619907469579,1106852537747777512608192175913463933313479851546619907469579,1106852537747777512608192175913463933313479851546619907469579,1106852537747777512608192175913463933313479851546619907469579,1106852537747777512608192175913463933313479851546619907469579</t>
  </si>
  <si>
    <t>-7.376929730569776,-7.331239706139496,-7.206534609699121,-7.133013194038473,-6.995498016209067,-6.9601374364131186,-6.623592648223668,-6.611642476137129,-6.457993116033062,-6.448482174628009,-6.445534251405639,-6.232349865601534,-6.179023788101019,-6.091626284020653,-6.0369552911467235,-5.789062050556846,-5.746956254772604,-5.742510643798998,-5.5742031696737735,-5.487041789768756,-5.404084833586586,-5.322379986251084,-5.291378596888086,-5.286643337283059,-5.266953093722788,-5.172836391810362,-5.134339288017281,-5.09677102000728,-5.032031549926926,-4.9156800480985225,-4.904816975171919,-4.81388565133249,-4.786629329442847,-4.468032218876325,-4.398727155941363,-4.346639308469935,-4.334756155558448,-4.320519269471945,-4.302231851592415,-4.28934939448272,-4.226084255320613,-4.211799127087858,-4.172292101864163,-4.050802814946463,-3.9449726089312875,-3.842323700827079,-3.644274086340315,-3.5690315092355043,-3.5161792952230644,-3.457751735332509,-3.4547042068719387,-3.440153754572593,-3.414402797447548,-3.3763297395008975,-3.3550549806946295,-3.3406587670978176,-3.2740977406873526,-3.2527745319152865,-3.242734228766884,-3.2381607295112786,-3.112568708497477,-3.097312593537436,-3.015273697246549,-2.9924293459242897,-2.9680923784367312,-2.900633833469281,-2.86015807790108,-2.801405588722421,-2.7933869050103484,-2.6717898294887203,-2.6572553314233036,-2.495772105850031,-2.4151508740097745,-2.391935674638825,-2.3808394040377765,-2.360529047428303,-2.3536175983946768,-2.3275799977553806,-2.2772209210886887,-2.2420508693465355,-2.2229071436013226,-2.1597768601966,-2.159776860196599,-2.139261523172241,-2.136043554342123,-2.1013745254088807,-2.0912472667876414,-2.084533301494203,-2.0845333014942025,-2.060940600763757,-2.0609406007637565,-2.054781538361771,-2.052979516444531,-1.9989324994980804,-1.9927654320070518,-1.991940127130896</t>
  </si>
  <si>
    <t>0.0328524112701416,0.5495033264160156,0.6023468971252441,0.6885848045349121,0.7244985103607178,0.7746095657348633,0.8458259105682373,0.9291110038757324,1.0667400360107422,1.102865219116211,1.2262225151062012,1.3490056991577148,1.6052896976470947,1.6772630214691162,2.055511713027954,2.1113646030426025,2.323777437210083,2.341615676879883,2.410829782485962,2.6222481727600098,2.674325466156006,2.69250226020813,2.8209304809570312,3.2920637130737305,3.586637020111084,3.6035382747650146,3.6557390689849854,4.218645811080933,4.422567129135132,4.489314556121826,4.697250843048096,4.71557879447937,5.007778167724609,5.11007285118103,5.6381824016571045,5.724664688110352,5.964364290237427,6.0339460372924805,6.646747827529907,6.753187417984009,6.805106163024902,6.912348508834839,6.9293296337127686,7.411406517028809,7.720613479614258,8.015716314315796,8.466305255889893,9.246469974517822,9.923420906066895,10.652653217315674,11.139796257019043,11.740278959274292,12.430132389068604,12.449578762054443,12.50626015663147,12.580608367919922,13.300869464874268,13.78296709060669,13.854340314865112,14.273195743560791,14.502277374267578,15.08855128288269,15.107575416564941,16.0424702167511,17.044795274734497,18.086565494537354,22.064438819885254,22.989174842834473,25.65884280204773,26.519592761993408,27.535279035568237,27.919612646102905,32.81759309768677,34.574005365371704,36.20990324020386,38.44912648200989,44.447203159332275,50.97277903556824,71.75495862960815,73.30331707000732,74.78092360496521,75.84974455833435,85.69724607467651,107.56166911125183,133.78587937355042,140.44966173171997,164.10541653633118,172.2889473438263,180.5659463405609,184.3528814315796,201.2431046962738,214.94345712661743,256.2490632534027,299.0107080936432,326.90093064308167,339.6709039211273</t>
  </si>
  <si>
    <t>1,30,33,38,40,43,47,52,60,62,69,76,91,95,116,119,131,132,136,148,151,152,159,186,203,204,207,240,252,256,268,269,286,292,322,327,341,345,380,386,389,395,396,417,430,446,466,507,543,582,608,641,678,679,682,686,727,755,759,785,798,831,832,886,943,1002,1227,1280,1433,1482,1538,1560,1810,1909,2001,2127,2457,2822,3949,4035,4114,4175,4720,5865,7277,7641,8934,9396,9860,10069,10987,11749,13945,16263,17808,18516</t>
  </si>
  <si>
    <t>-1.9846310828387301,-1.9846310828387301,-1.9846310828387301,-1.9846310828387301,-1.9846310828387301,-1.9846310828387301,-1.9846310828387301,-1.9846310828387301,-1.9846310828387301</t>
  </si>
  <si>
    <t>156787861525849762268160688582324121073128949436939833524171,156787861525849762268160688582324121073128949436939833524171,156787861525849762268160688582324121073128949436939833524171,156787861525849762268160688582324121073128949436939833524171,156787861525849762268160688582324121073128949436939833524171,156787861525849762268160688582324121073128949436939833524171,156787861525849762268160688582324121073128949436939833524171,156787861525849762268160688582324121073128949436939833524171,156787861525849762268160688582324121073128949436939833524171</t>
  </si>
  <si>
    <t>-7.565632727403636,-7.488303095830323,-7.206309993986865,-7.186281317539911,-7.170268272786483,-6.766843941405679,-6.7582099995565175,-6.728344166374351,-6.66362564529327,-6.38000944285763,-6.209106530500008,-6.20391038118424,-6.196903463202481,-6.114515740070182,-6.073935510372759,-5.5879260638091734,-5.554619254931934,-5.535972949385446,-5.44480542061253,-5.433125882513704,-5.359780605583255,-5.345426862659307,-5.251761405260541,-5.094991529375048,-5.079473323559071,-5.073988606349137,-5.047826737162186,-4.922259685220267,-4.658155811685426,-4.59892021373587,-4.564799460487499,-4.525759138322483,-4.510794316932181,-4.448341563257188,-4.36689284700443,-4.355267743697311,-4.060067020057208,-4.058240847050038,-4.056789170115283,-4.008819599803173,-3.9960952778093115,-3.907444582448899,-3.812073042347786,-3.7933512662181217,-3.7610522383949445,-3.6222044228638834,-3.512513981190945,-3.4350250339862605,-3.403387577633061,-3.3750707472033223,-3.347498627580676,-3.339628225250545,-3.2964402291770223,-3.2360473972340578,-3.213868398124467,-3.1231825405885227,-2.902126531956651,-2.8886806594799492,-2.7757029505905684,-2.7739184255280693,-2.7445153708994163,-2.7226364563027654,-2.719467159352069,-2.6570210413855437,-2.5433073369085526,-2.5099662770928908,-2.4560071689828753,-2.448345694187133,-2.4441644179955917,-2.4323702881242415,-2.3459067883982163,-2.2844986940688408,-2.2721393864105637,-2.2559248650481307,-2.255248740272123,-2.252652607046634,-2.2467262924001443,-2.246726292400144,-2.1918444737758165,-2.187008168216133,-2.180440259329279,-2.1543917853325616,-2.112488912425445,-2.088591579491235,-2.088591579491234,-2.0669549426796907,-2.0660900857338533,-2.066090085733853,-2.0549693656013965,-2.0549693656013956,-2.044867677922209,-2.0439070992769346,-2.03839060199232,-1.9846310828387306,-1.9846310828387301</t>
  </si>
  <si>
    <t>0.03777647018432617,0.38541531562805176,0.5437133312225342,0.6364312171936035,0.7904632091522217,1.0970673561096191,1.474893569946289,1.621976375579834,1.7050042152404785,1.8298113346099854,2.043363571166992,2.350083827972412,2.445864677429199,2.466752290725708,2.5560922622680664,2.818176507949829,2.9940576553344727,3.011857748031616,3.1242587566375732,3.2509264945983887,3.4097158908843994,3.4638893604278564,3.7547473907470703,4.021805286407471,4.290679454803467,4.715902090072632,4.802570581436157,5.092066526412964,5.443116903305054,5.461042642593384,5.886609315872192,5.9263763427734375,6.3698413372039795,6.442919731140137,7.063499689102173,8.040642976760864,8.400655031204224,8.528746604919434,9.435893535614014,9.87026596069336,10.342262744903564,11.045893907546997,11.234775304794312,12.031550645828247,13.7368745803833,14.217268466949463,15.13614797592163,15.990895509719849,16.77040433883667,18.035889148712158,18.077582359313965,18.787511348724365,19.467609643936157,19.524487018585205,21.22349977493286,21.864203929901123,22.841020822525024,23.285189151763916,25.086589336395264,25.684497356414795,25.972749710083008,26.95750594139099,28.376931190490723,28.574496030807495,32.92854189872742,36.06061005592346,38.173210859298706,38.87360239028931,40.33060622215271,40.48749494552612,42.1378812789917,44.14419865608215,50.439425230026245,51.88004660606384,58.719902992248535,68.64554381370544,74.27356600761414,83.15656805038452,89.01360559463501,98.09570288658142,98.7421886920929,110.29002237319946,116.27934265136719,122.64370346069336,150.48159289360046,161.1451768875122,178.92493391036987,188.00403428077698,194.8204391002655,197.6305274963379,199.07833790779114,203.00672793388367,227.47349667549133,228.32499504089355,270.01005458831787</t>
  </si>
  <si>
    <t>1,21,30,35,44,61,82,90,95,102,110,127,132,133,138,153,162,163,169,176,185,188,204,219,234,258,263,279,299,300,324,326,351,355,383,435,456,463,514,538,564,603,614,659,753,779,830,879,922,972,974,1004,1041,1044,1138,1174,1228,1253,1349,1382,1398,1454,1533,1544,1789,1958,2075,2114,2194,2203,2294,2406,2721,2802,3180,3736,4055,4523,4847,5351,5388,6019,6317,6667,8183,8767,9685,10184,10551,10708,10788,11000,12329,12375,14639</t>
  </si>
  <si>
    <t>-1.4485876903402914,-1.4485876903402914,-1.4485876903402914,-1.4485876903402914,-1.4485876903402914,-1.4485876903402914,-1.4485876903402914,-1.4485876903402914,-1.4485876903402914</t>
  </si>
  <si>
    <t>37478018294121081756984362739531514040821450441298832916751,37478018294121081756984362739531514040821450441298832916751,37478018294121081756984362739531514040821450441298832916751,37478018294121081756984362739531514040821450441298832916751,37478018294121081756984362739531514040821450441298832916751,37478018294121081756984362739531514040821450441298832916751,37478018294121081756984362739531514040821450441298832916751,37478018294121081756984362739531514040821450441298832916751,37478018294121081756984362739531514040821450441298832916751</t>
  </si>
  <si>
    <t>-6.05731871542838,-5.932467424484599,-5.873121870523683,-5.862878084844487,-5.819925577313938,-5.7250551995834,-5.590251372018682,-5.506184752341533,-5.365819314688129,-5.363075530954373,-5.3373403627532605,-5.251268883441925,-5.2509029425621625,-5.150915461314729,-5.0705264085280435,-5.055689730311596,-5.051080983924222,-4.85859325258423,-4.827913633309149,-4.626833420249981,-4.575160603862369,-4.412405533849379,-4.329983086401495,-4.261873989624552,-4.223483405066751,-4.197018809768756,-4.159598457702389,-4.150998525298879,-4.122000107130237,-4.023582178916918,-3.9949590374679746,-3.9772145705815203,-3.9323846351685234,-3.895114719282947,-3.871248092756564,-3.6418209207057775,-3.521929516609738,-3.4274724302466564,-3.410759791448458,-3.287864754526048,-3.248701131828733,-3.2328728145263974,-3.168602954711189,-3.16538705206663,-3.142699442932146,-3.1327549231877865,-3.06936101767203,-2.9980563193369303,-2.9010879776813505,-2.8316729403994674,-2.806774070022503,-2.7725883047441675,-2.753742776545985,-2.688316009872704,-2.631561718779391,-2.6067981221138368,-2.58137188327148,-2.552460296596731,-2.5499876910319523,-2.548623742707769,-2.5467085986518474,-2.5228217128949755,-2.475212237340329,-2.4544617596254414,-2.4142122775632195,-2.400338651452585,-2.390771564309626,-2.37904308756645,-2.3276422736846776,-2.319894713049029,-2.306222482800476,-2.293221056780593,-2.2226302258569643,-2.2046247919600814,-2.203783841823946,-2.133410348677794,-2.1057253166748455,-2.0761420788344207,-2.0628852167293967,-2.0478057301018335,-2.038311622928179,-2.0292050109927198,-2.0292050109927193,-1.9840198531918871,-1.9451252852482834,-1.9199248288049342,-1.915509626444447,-1.899700829674518,-1.89606526463031,-1.8794744954270872,-1.875739335409434,-1.8425142774102086,-1.7797617238428791,-1.750219042752453,-1.7502190427524527,-1.7003524025569265,-1.6985027206000656,-1.6974532698650209,-1.6744870895788424,-1.6462339407343018,-1.6182669345432987,-1.5515168283270022,-1.5187456220691056,-1.5088040366166138,-1.5038870986093076,-1.4744709969335879,-1.4714611834386686,-1.4541229290663664,-1.4485876903402914</t>
  </si>
  <si>
    <t>0.03088665008544922,0.6183843612670898,0.6532776355743408,0.8660690784454346,0.9007606506347656,0.952650785446167,1.1545817852020264,1.394735336303711,1.429070234298706,1.583787202835083,1.6555562019348145,1.7253611087799072,2.0584664344787598,2.075566291809082,2.1992735862731934,2.5020341873168945,2.6278982162475586,2.8167896270751953,3.113576889038086,3.306379556655884,3.947258710861206,4.017226696014404,4.74119758605957,4.9048051834106445,5.199552536010742,5.404108047485352,5.614047050476074,5.784190893173218,5.99083685874939,6.038856029510498,6.172308683395386,6.376512289047241,6.463777780532837,6.738468408584595,6.841439962387085,7.028940200805664,7.547939777374268,7.752208232879639,8.418708086013794,8.930764198303223,9.634926319122314,9.666749477386475,9.754435300827026,10.63774847984314,11.216046333312988,11.783379554748535,12.414612293243408,13.60312032699585,13.811069250106812,15.184116840362549,16.707963466644287,19.583168983459473,20.16583824157715,21.710465669631958,22.259355068206787,22.774507522583008,25.737668752670288,27.130184173583984,29.161702871322632,32.75386047363281,32.99275517463684,33.95771145820618,35.35607099533081,35.807823181152344,38.69251084327698,41.334205627441406,42.88400411605835,46.71791195869446,49.312222957611084,55.04028034210205,57.02735495567322,62.516886472702026,62.60429835319519,73.74822640419006,75.13098335266113,75.32256317138672,76.38629245758057,77.13697624206543,91.63623094558716,106.01607418060303,111.70786905288696,117.88872814178467,122.7586784362793,126.0083954334259,129.85931062698364,135.76870822906494,148.34772491455078,150.22426009178162,154.3799912929535,157.14838194847107,168.79759693145752,170.019686460495,173.23322749137878,174.06443810462952,179.7540762424469,184.5474133491516,190.3791217803955,193.33100533485413,200.6823947429657,201.19196963310242,212.64668130874634,226.6011781692505,231.478609085083,245.71860218048096,253.04522728919983,255.39539861679077,291.4824433326721,320.46985149383545,338.954692363739</t>
  </si>
  <si>
    <t>1,36,38,51,53,56,68,82,84,93,97,101,121,122,129,146,153,164,181,192,224,228,269,278,295,307,319,329,342,345,353,365,370,386,392,403,433,445,484,514,555,557,562,612,646,679,710,760,772,850,941,1114,1149,1239,1272,1302,1471,1553,1675,1884,1898,1955,2036,2062,2227,2379,2467,2677,2826,3166,3283,3606,3611,4263,4336,4346,4411,4455,5299,6141,6462,6816,7104,7296,7526,7875,8599,8711,8963,9129,9769,9836,10028,10077,10412,10696,11043,11217,11626,11657,12339,13177,13441,14283,14722,14863,16976,18658,19717</t>
  </si>
  <si>
    <t>-1.97071161542142,-1.97071161542142,-1.97071161542142,-1.97071161542142,-1.97071161542142,-1.97071161542142,-1.97071161542142,-1.97071161542142,-1.97071161542142</t>
  </si>
  <si>
    <t>1398022478105315118542265363390571513684919133459004546772018,1398022478105315118542265363390571513684919133459004546772018,1398022478105315118542265363390571513684919133459004546772018,1398022478105315118542265363390571513684919133459004546772018,1398022478105315118542265363390571513684919133459004546772018,1398022478105315118542265363390571513684919133459004546772018,1398022478105315118542265363390571513684919133459004546772018,1398022478105315118542265363390571513684919133459004546772018,1398022478105315118542265363390571513684919133459004546772018</t>
  </si>
  <si>
    <t>-9.212870211394382,-8.138205426061297,-8.063093839115064,-7.929373907767866,-7.894724699421285,-7.5104260180443845,-7.493760560022076,-7.33549074965731,-7.175921718503631,-7.0856946573562825,-7.024963327230232,-6.76104153638334,-6.267546748418044,-6.244806548719979,-6.239564711702801,-6.15371532199475,-6.102463727283252,-5.909232715498082,-5.908371580038817,-5.823576984549186,-5.708808383441098,-5.664010599867012,-5.484047632601281,-5.452391549275162,-5.30623261742198,-5.2750263270519575,-5.179038795324148,-5.083731421179922,-5.062046757140457,-5.008767597841863,-4.86160130386769,-4.769757792227413,-4.734373247846663,-4.734117130865993,-4.731527076921676,-4.695458042642078,-4.682973037447194,-4.664482117128246,-4.639488767199777,-4.627186335956769,-4.507555218805807,-4.455772138213491,-4.4336323674909135,-4.381673483210168,-4.375218140832733,-4.373435639538939,-4.276599479453032,-4.2404492039867,-4.206313892591501,-4.062160580161511,-4.038462536922967,-3.987637431117142,-3.903744243484935,-3.8178981954937456,-3.7368807436976508,-3.5990217824135344,-3.594609771951884,-3.463009813316117,-3.4585953956526767,-3.399416699858542,-3.321301733925524,-3.3200604734800945,-3.268883301468443,-3.2658131752738657,-3.2058953584355248,-3.174550811007424,-3.16870899955791,-3.1638102760191473,-3.1467166811704486,-3.060966782786802,-3.052277365872298,-2.9914071301633665,-2.986639970477519,-2.945854470332852,-2.9340222437271577,-2.838414559358068,-2.821554863006878,-2.7885643004888596,-2.718679332909725,-2.696453022372902,-2.682363134412284,-2.6466514574262354,-2.5971016717240873,-2.5970903912463497,-2.5281870647053903,-2.527573635033109,-2.5275736350331064,-2.456213679898124,-2.429583290728051,-2.4033635576876122,-2.3867215571318523,-2.349430218062404,-2.3074211919714633,-2.281366492690977,-2.275098872904564,-2.2702454501134848,-2.214903864852462,-2.199915465746126,-2.1948394333696064,-2.174404492939304,-2.1421803680256297,-2.1421803680256293,-2.0956421912157674,-2.0862489298642597,-2.086248929864259,-2.083164214069763,-2.0823512135199405,-2.073165095704168,-2.072391858112205,-2.071680967177252,-2.0709316862923677,-2.0510031727042746,-2.051003172704274,-2.012652295278796,-1.9974221934034082,-1.9707116154214201,-1.97071161542142</t>
  </si>
  <si>
    <t>0.036557912826538086,0.054250240325927734,0.07183313369750977,0.15679359436035156,0.25740909576416016,0.31101107597351074,0.41345763206481934,0.4506540298461914,0.4678471088409424,0.5549929141998291,0.6357016563415527,0.7737317085266113,0.8784186840057373,1.1344115734100342,1.1893408298492432,1.2981386184692383,1.4575791358947754,1.7685470581054688,1.9890763759613037,2.027653217315674,2.0465402603149414,2.332346200942993,2.404839038848877,2.508932590484619,2.52774977684021,2.7579102516174316,3.0402233600616455,3.1335935592651367,3.1513984203338623,3.380373477935791,3.48119854927063,3.8859968185424805,4.347121000289917,4.605517387390137,4.856874227523804,5.1974263191223145,5.528075933456421,5.675241231918335,6.080026388168335,6.502572298049927,6.635303735733032,7.441587686538696,7.459158897399902,7.824860572814941,8.446977138519287,8.674284934997559,8.774202823638916,9.12423586845398,9.689195394515991,9.909158706665039,10.534764051437378,10.773722887039185,11.2629976272583,11.586109638214111,13.221086740493774,13.788042783737183,14.30564284324646,14.340744733810425,14.412009954452515,15.616780996322632,15.992353439331055,17.20288586616516,17.731303215026855,18.548387050628662,19.17879009246826,20.05644392967224,21.970565795898438,22.42961025238037,23.875413417816162,25.135398626327515,25.434756994247437,26.422633171081543,26.639943599700928,27.490089893341064,27.738529443740845,27.8748676776886,32.82325267791748,33.35162329673767,38.842421531677246,39.61791706085205,41.25124478340149,44.49376845359802,47.76568269729614,54.2936635017395,62.59771990776062,63.936129093170166,64.44234013557434,80.70255279541016,81.6300835609436,84.97009563446045,86.18383312225342,103.11880040168762,112.7336597442627,118.56596612930298,121.37188005447388,131.1131100654602,131.43467450141907,131.86837553977966,132.90810108184814,140.78493642807007,147.6795163154602,148.71749711036682,164.9485809803009,169.04959630966187,181.54904866218567,211.95087265968323,236.5788414478302,243.36264061927795,246.08116269111633,248.85231614112854,253.74821877479553,270.3614420890808,282.13775086402893,302.60236954689026,319.5667095184326,321.81639671325684,336.6945402622223</t>
  </si>
  <si>
    <t>1,1,2,7,13,16,22,24,25,30,34,42,48,62,65,71,80,94,107,109,110,126,130,136,137,150,166,171,172,179,183,195,218,232,246,265,283,291,316,340,347,390,391,408,440,453,459,481,512,524,560,573,602,620,708,740,769,771,775,843,865,934,963,1008,1044,1093,1200,1226,1304,1376,1393,1448,1460,1507,1521,1529,1804,1833,2107,2150,2240,2420,2599,2961,3424,3499,3527,4390,4442,4626,4693,5599,6124,6450,6607,7130,7148,7172,7232,7668,8051,8108,8999,9228,9935,11597,12936,13309,13458,13616,13876,14800,15461,16581,17521,17647,18493</t>
  </si>
  <si>
    <t>-1.8613016379327245,-1.8613016379327245,-1.8613016379327245,-1.8613016379327245,-1.8613016379327245,-1.8613016379327245,-1.8613016379327245,-1.8613016379327245,-1.8613016379327245</t>
  </si>
  <si>
    <t>1268966507320518407971323794307123458398790270771533869,1268966507320518407971323794307123458398790270771533869,1268966507320518407971323794307123458398790270771533869,1268966507320518407971323794307123458398790270771533869,1268966507320518407971323794307123458398790270771533869,1268966507320518407971323794307123458398790270771533869,1268966507320518407971323794307123458398790270771533869,1268966507320518407971323794307123458398790270771533869,1268966507320518407971323794307123458398790270771533869</t>
  </si>
  <si>
    <t>-8.280391313400079,-7.714119418934636,-7.551136402734581,-7.114658419623099,-6.707965931717414,-6.6321637821678205,-6.601778856202503,-5.9904517334846155,-5.778973757860598,-5.718429746051532,-5.4093456008786385,-5.327919983540216,-5.235235705436731,-5.157113037129539,-5.1105351462635396,-5.099689437143244,-5.049758516162545,-4.954907941494718,-4.77233879343392,-4.732718429302234,-4.621975965358845,-4.589542331945206,-4.486511906611643,-4.240058776180814,-4.201697985265301,-4.088150285866149,-4.059147182927427,-3.841780767676534,-3.8119169910233173,-3.7349918570933918,-3.725039346061162,-3.6218717628477792,-3.489776908929022,-3.431305347991309,-3.4127896261421165,-3.3882327154466005,-3.3596456388405977,-3.31502082846011,-3.302008360365222,-3.2643575000896625,-3.1988292951716737,-3.1701819486480276,-3.116459589025605,-3.0995618204688173,-3.0652627597993956,-3.038404705265625,-3.0065840695272135,-2.9728138845275565,-2.9627481196281584,-2.8948225002499086,-2.8907373509297063,-2.888394799671188,-2.8308021805342327,-2.7869156846937395,-2.7379593677628478,-2.692821309168129,-2.675640476562964,-2.606603866819406,-2.6004853596949227,-2.5172660585573694,-2.4917762911865444,-2.4823693169815124,-2.4631227174300934,-2.4107008021978613,-2.2459959050887,-2.1475366805529466,-2.147536680552946,-2.0970426584293613,-2.0853871154592274,-2.0783681091015245,-2.0748991429583112,-2.06118477012616,-2.047148903562036,-2.0161376261390367,-1.971456184703046,-1.9691553918623919,-1.9577035137879923,-1.9097357006248767,-1.9011261898733276,-1.875993704499067,-1.8759937044990667,-1.875860187799697,-1.8758601877996965,-1.869737257191468,-1.8697372571914679,-1.8613016379327245</t>
  </si>
  <si>
    <t>0.033376216888427734,0.04890561103820801,0.09166860580444336,0.10621428489685059,0.13593721389770508,0.18026018142700195,0.24199628829956055,0.3029816150665283,0.3328437805175781,0.5927138328552246,0.7210597991943359,1.0000104904174805,1.123837947845459,1.1409380435943604,1.2652993202209473,1.4222157001495361,1.5184485912322998,1.5484473705291748,1.8233935832977295,1.9806687831878662,2.190112352371216,2.516427755355835,2.597404956817627,2.7122349739074707,2.907768726348877,2.973466634750366,3.3031632900238037,3.397186517715454,4.303731441497803,4.988293409347534,5.325012922286987,5.637080907821655,5.68328857421875,5.908532381057739,6.180314302444458,6.196556806564331,6.63249659538269,7.27416729927063,7.323179244995117,7.835054397583008,7.881556510925293,8.331843614578247,8.589645147323608,8.894154071807861,9.843124866485596,10.835782289505005,11.061811685562134,11.336596012115479,11.535539388656616,11.844494342803955,12.042668104171753,12.855353355407715,13.000411033630371,13.601268768310547,14.3441002368927,15.523727178573608,15.570698261260986,15.890211343765259,18.140398740768433,18.294010877609253,19.947338342666626,20.456064701080322,20.933993339538574,30.217693090438843,33.37099862098694,36.14852976799011,42.489290714263916,64.26372027397156,67.4621090888977,74.96799612045288,84.0912458896637,89.7073450088501,90.05421614646912,101.80533194541931,107.41698598861694,110.32876348495483,117.16319036483765,126.47782516479492,128.15850043296814,130.33028364181519,162.98198771476746,170.24078845977783,193.73767733573914,238.03255701065063,288.35755610466003,310.0722191333771</t>
  </si>
  <si>
    <t>1,1,4,5,7,10,14,18,20,36,44,62,70,71,79,89,95,97,115,125,138,157,162,169,181,185,206,212,266,303,325,345,348,363,381,382,410,451,454,487,490,515,532,552,614,679,693,710,722,741,753,805,814,852,898,974,977,997,1114,1124,1230,1262,1293,1886,2087,2266,2670,4029,4240,4722,5271,5622,5644,6378,6736,6901,7328,7887,7992,8130,10109,10571,11950,14578,17596,18916</t>
  </si>
  <si>
    <t>-1.9525493816792265,-1.9525493816792265,-1.9525493816792265,-1.9525493816792265,-1.9525493816792265,-1.9525493816792265,-1.9525493816792265,-1.9525493816792265,-1.9525493816792265</t>
  </si>
  <si>
    <t>101936212667264543878386353926962940031369455581884817489059,101936212667264543878386353926962940031369455581884817489059,101936212667264543878386353926962940031369455581884817489059,101936212667264543878386353926962940031369455581884817489059,101936212667264543878386353926962940031369455581884817489059,101936212667264543878386353926962940031369455581884817489059,101936212667264543878386353926962940031369455581884817489059,101936212667264543878386353926962940031369455581884817489059,101936212667264543878386353926962940031369455581884817489059</t>
  </si>
  <si>
    <t>-8.77693020527989,-7.825927171533343,-7.778836978742147,-7.374579570235817,-7.272274514891124,-7.062799755838477,-6.946591331170303,-6.921049454066859,-6.8967387995431695,-6.583857702082901,-6.308743312038015,-6.26850394129325,-6.155150833406552,-6.063333838142257,-5.949612852171399,-5.603881391063456,-5.525085082059378,-5.355649224672391,-5.129867355657716,-5.083732326334767,-5.021828111989065,-5.0170834735484915,-4.961551121029438,-4.923015325503736,-4.846301880569813,-4.837398089616329,-4.762740321168994,-4.756499715573487,-4.698716753302445,-4.6783880163442095,-4.676758851610302,-4.604170530069108,-4.591451685252025,-4.563740188604164,-4.552590793208827,-4.443259953892121,-4.373001595277167,-4.296344810288784,-4.262020213009818,-4.216091292725873,-4.190948985630016,-4.184803582977081,-4.111901090532622,-4.068435902869637,-4.0295022776275395,-3.9457909396061406,-3.9141054215092215,-3.78011165320664,-3.7455054155565257,-3.6871287204790817,-3.64025008235084,-3.613856907974295,-3.5463330066417766,-3.482727832733754,-3.443176164885372,-3.3641974839192064,-3.2499867017391324,-3.230373935235747,-3.1668966216473167,-3.0841464959676683,-3.018435128512132,-3.0163587101229186,-3.0068135915970653,-2.9670141539639108,-2.9415133917601386,-2.9279857281799813,-2.9277858490874222,-2.8888046050628766,-2.8029497992240793,-2.7781597939116094,-2.7707129707518643,-2.6163140565157184,-2.5265332011923527,-2.5232595374540012,-2.517876210052634,-2.5105241745988534,-2.507428057539835,-2.503178923460049,-2.502433839520039,-2.4629529187275763,-2.4319049686652487,-2.4309157632751153,-2.426567283821167,-2.4243945500604323,-2.3801763364632307,-2.326854461307997,-2.29629670941113,-2.2962967094111297,-2.294295961778053,-2.28806794153362,-2.28747241190602,-2.2794169130891713,-2.2762147579126646,-2.2615661981848816,-2.2576176282575986,-2.191555709647765,-2.1856353852459094,-2.169004823889522,-2.1443761786363464,-2.1427538845775045,-2.101057497786351,-2.094557881920158,-2.091083626682484,-2.0812836097323113,-2.08067668139068,-2.0759221003006845,-2.0400326973807346,-2.0155997735263744,-2.012125006254203,-2.0121250062542027,-1.987592314781903,-1.9749901743516816,-1.9533375130957975,-1.9525493816792265</t>
  </si>
  <si>
    <t>0.03250861167907715,0.06659650802612305,0.11462092399597168,0.13036417961120605,0.253040075302124,0.2868003845214844,0.40483713150024414,0.4436016082763672,0.5169525146484375,0.5742812156677246,0.9122567176818848,0.933124303817749,1.1137235164642334,1.4111533164978027,1.4280970096588135,1.6432273387908936,1.9881117343902588,2.0392043590545654,2.1670777797698975,2.670048475265503,3.1838130950927734,3.323057174682617,3.432568311691284,3.6415414810180664,3.7117421627044678,3.8368759155273438,3.9631235599517822,5.310823202133179,5.4332356452941895,5.725683927536011,6.032821416854858,6.121570348739624,7.038508415222168,7.214994668960571,7.4582226276397705,7.4954283237457275,7.782949686050415,8.129260301589966,8.865267992019653,8.945603609085083,9.680830955505371,9.734968423843384,10.242678880691528,11.559733867645264,12.591477632522583,12.817191362380981,13.272143363952637,14.4721360206604,14.589056968688965,14.973900079727173,15.282219648361206,15.440763235092163,15.936571598052979,16.46261167526245,17.036567211151123,17.68321657180786,18.560798406600952,19.152690410614014,19.170645475387573,20.850244283676147,22.300039529800415,22.692930459976196,23.753705501556396,26.127052545547485,27.579681158065796,30.423709630966187,30.671138048171997,31.587802410125732,32.94508361816406,35.90256929397583,36.381577491760254,36.600218772888184,38.32912874221802,41.041149854660034,50.56683945655823,52.73516535758972,60.476234912872314,63.88794541358948,72.48351883888245,81.78072476387024,83.30914902687073,85.05611157417297,86.33857011795044,89.9784767627716,93.53917527198792,95.00131630897522,97.76027846336365,99.17880964279175,117.68458366394043,118.64717483520508,119.03276681900024,120.91160774230957,126.68019342422485,128.379150390625,138.11768507957458,153.05857300758362,160.5079689025879,163.47685480117798,163.5878028869629,165.25521898269653,165.70551824569702,168.26625800132751,168.94046258926392,204.9258770942688,205.13080072402954,217.4675714969635,242.2228765487671,243.16997981071472,245.25368881225586,254.29854702949524,260.9044988155365,267.18599820137024,308.202445268631,311.92219972610474</t>
  </si>
  <si>
    <t>1,2,5,6,13,15,22,24,28,31,50,51,61,78,79,91,110,113,120,143,169,177,183,194,198,205,212,284,291,308,326,331,383,393,407,409,425,442,464,467,502,505,534,608,666,679,705,773,780,802,819,827,852,881,913,949,999,1033,1034,1130,1212,1234,1296,1430,1509,1670,1683,1734,1809,1973,2000,2012,2105,2234,2765,2889,3320,3511,3967,4490,4576,4675,4748,4955,5151,5233,5391,5471,6480,6535,6557,6663,6984,7079,7597,8434,8845,9002,9008,9075,9095,9239,9276,11266,11278,11978,13349,13403,13521,14030,14368,14728,17006,17214</t>
  </si>
  <si>
    <t>-3.0057868297480876,-3.0057868297480876,-3.0057868297480876,-3.0057868297480876,-3.0057868297480876,-3.0057868297480876,-3.0057868297480876,-3.0057868297480876,-3.0057868297480876</t>
  </si>
  <si>
    <t>-5.574264556209137,-5.476606843853372,-5.413164318751207,-5.124740238949876,-4.9289283052809365,-4.926416204911442,-4.912054071836932,-4.79048989693441,-4.7725038329763745,-4.711352650634226,-4.563503311654016,-4.4187282178689395,-4.335488996605893,-4.297167086325671,-4.222767918451659,-4.191862709836878,-4.169960171917898,-4.055972648157793,-4.022353943166553,-3.9890190484404084,-3.962960104923767,-3.8721486695608047,-3.8403416973816764,-3.8368221181707853,-3.8320084021843437,-3.8186723953274093,-3.8088029537900874,-3.6077674389268224,-3.533062022473004,-3.5131241792050103,-3.4755996180440345,-3.469463783223178,-3.44841871375486,-3.346798659896078,-3.3438797834827354,-3.306438823525524,-3.2428759578330544,-3.223868049690101,-3.1679356987070544,-3.167935698707054,-3.147347118830787,-3.147347118830786,-3.1412184646356636,-3.104891661931844,-3.0743334314874327,-3.0730823718766773,-3.0206437483948245,-3.020643748394824,-3.0206437483948236,-3.005786829748088,-3.0057868297480876</t>
  </si>
  <si>
    <t>0.016942977905273438,0.05505657196044922,0.061319828033447266,0.06686067581176758,0.14679718017578125,0.2603461742401123,0.2670156955718994,0.38016366958618164,0.4410691261291504,0.6878070831298828,0.7466790676116943,0.8361382484436035,1.030853509902954,1.4424445629119873,1.5959527492523193,1.8188276290893555,1.876751184463501,1.8829877376556396,2.1880805492401123,2.322821855545044,2.37918758392334,2.4355225563049316,2.4417452812194824,2.4684481620788574,2.507521629333496,3.131776809692383,3.1378517150878906,3.1708872318267822,3.6236371994018555,4.753309011459351,5.545169830322266,9.124541282653809,9.587056159973145,10.073772192001343,10.406426191329956,11.755228757858276,12.173974514007568,12.676542043685913,12.72719693183899,14.07624363899231,14.304078340530396,14.6443510055542,14.683560848236084,15.853228092193604,18.152313947677612,21.053936004638672,21.874104976654053,24.363771677017212,28.531877517700195,46.39434480667114,49.571757078170776</t>
  </si>
  <si>
    <t>1,6,7,8,21,38,39,56,65,102,111,125,155,218,242,276,285,286,334,355,364,373,374,378,384,472,473,478,548,711,825,1343,1411,1481,1529,1738,1799,1877,1885,2086,2118,2168,2174,2353,2706,3159,3287,3659,4294,7029,7513</t>
  </si>
  <si>
    <t>-1.6740352186684828,-1.6740352186684828,-1.6740352186684828,-1.6740352186684828,-1.6740352186684828,-1.6740352186684828,-1.6740352186684828,-1.6740352186684828,-1.6740352186684828</t>
  </si>
  <si>
    <t>388910719724517361355692092790093512289051,388910719724517361355692092790093512289051,388910719724517361355692092790093512289051,388910719724517361355692092790093512289051,388910719724517361355692092790093512289051,388910719724517361355692092790093512289051,388910719724517361355692092790093512289051,388910719724517361355692092790093512289051,388910719724517361355692092790093512289051</t>
  </si>
  <si>
    <t>-6.421152791169218,-6.346587554543079,-6.089725354767993,-6.087243166714184,-5.868892173124658,-5.794894806890488,-5.794346855868248,-5.739894755612986,-5.701967995410373,-5.121901897635941,-5.111111556481008,-4.961449203873552,-4.846325442659269,-4.8361033683397565,-4.500410117089867,-4.4474874852595985,-4.411678938500259,-4.36407222222498,-4.256875010904012,-4.172419105765415,-4.147187265097874,-3.978499370854707,-3.8529004747616966,-3.847380341202061,-3.6084126731301587,-3.3723214086565823,-3.3416341579565154,-3.2542750409081016,-3.166531397571179,-3.1298809027875887,-3.076047988204665,-2.885799106671841,-2.821787490989693,-2.8018949571182996,-2.6867026914756287,-2.6814366923686057,-2.655434481549769,-2.556356637400607,-2.5236320200928057,-2.5004019690760235,-2.4222413114482944,-2.3326086330022564,-2.302867179334471,-2.268961464395205,-2.264404511284512,-2.249254149370622,-2.228612328393747,-2.221482036983523,-2.215511606465701,-2.209848708348171,-2.206665572963486,-2.091844313035652,-2.080478937343855,-2.0664697143038904,-2.0338293566982926,-2.0338293566982912,-1.9951696140610986,-1.9618334961542372,-1.9618334961542363,-1.9540668017494993,-1.8616534973942018,-1.8579773656870502,-1.8578878496039657,-1.8465954881146347,-1.8038230152812575,-1.798144424277886,-1.7933173027494476,-1.7896650740680462,-1.787311204988005,-1.737619620301011,-1.7376196203010104,-1.7274072605023774,-1.6798777736579937,-1.67584479582214,-1.674035218668483,-1.6740352186684828</t>
  </si>
  <si>
    <t>0.04550290107727051,0.3368217945098877,0.4326615333557129,0.7376840114593506,0.786872148513794,0.881157398223877,0.9498300552368164,1.0224223136901855,1.1588876247406006,1.3459036350250244,1.511155605316162,1.9411792755126953,2.0796563625335693,2.2834339141845703,2.6182267665863037,3.4292919635772705,3.5002360343933105,3.5235066413879395,3.5951175689697266,3.8466718196868896,4.14925742149353,4.4180426597595215,4.780944108963013,5.209981679916382,5.232062101364136,5.532585382461548,5.769363641738892,6.344838380813599,6.508833408355713,6.53315281867981,6.995493173599243,7.642804145812988,8.813847303390503,10.052142858505249,10.708630323410034,10.878521919250488,11.602388143539429,12.180296897888184,12.62033724784851,13.12923288345337,13.34142255783081,14.504416942596436,16.868033170700073,17.415767192840576,17.620707273483276,17.754823923110962,20.113191843032837,20.949458599090576,20.970415592193604,21.760791301727295,24.24641227722168,25.306825876235962,28.977225303649902,30.87656259536743,33.95144033432007,41.51560688018799,43.245665550231934,43.531729221343994,45.2880003452301,47.70871710777283,48.32630920410156,49.98425364494324,50.098079442977905,56.96617293357849,58.123589754104614,101.80866026878357,121.3025484085083,126.03531622886658,161.0966181755066,163.9595832824707,176.1240668296814,189.1507532596588,219.29778861999512,220.12939310073853,336.07781457901,404.6373882293701</t>
  </si>
  <si>
    <t>1,13,17,30,32,36,39,42,48,55,62,78,84,92,106,131,134,135,138,145,158,170,181,192,193,203,216,247,254,255,275,303,354,407,435,442,472,496,514,536,545,591,693,717,726,732,831,867,868,902,1007,1050,1204,1288,1419,1710,1785,1797,1874,1974,2000,2073,2078,2370,2416,4183,4982,5181,6620,6742,7213,7748,9003,9040,13843,16602</t>
  </si>
  <si>
    <t>-1.6703732911827913,-1.6703732911827913,-1.6703732911827913,-1.6703732911827913,-1.6703732911827913,-1.6703732911827913,-1.6703732911827913,-1.6703732911827913,-1.6703732911827913</t>
  </si>
  <si>
    <t>1161140599538045463892135652077269048843200,1161140599538045463892135652077269048843200,1161140599538045463892135652077269048843200,1161140599538045463892135652077269048843200,1161140599538045463892135652077269048843200,1161140599538045463892135652077269048843200,1161140599538045463892135652077269048843200,1161140599538045463892135652077269048843200,1161140599538045463892135652077269048843200</t>
  </si>
  <si>
    <t>-7.418116332519554,-7.22704097463975,-6.907268904086227,-6.425848352154269,-6.305696281526462,-6.153146757923266,-5.830107246997032,-5.723912535079902,-5.662816378944202,-5.643825284195857,-5.591643467350282,-5.480036366625949,-5.414285640477535,-5.348002013765002,-5.291888084053856,-5.048673791864058,-4.897314751781422,-4.793201712818737,-4.772714071559622,-4.731485410993702,-4.618726556505412,-4.568495868212929,-4.563429087301721,-4.480508749293739,-4.461861096925088,-4.329169097046934,-4.193367573309176,-4.16920329073747,-4.138432397468063,-3.9080347403070177,-3.6771826609186546,-3.6248795748686122,-3.527943600379613,-3.492822196057299,-3.3786329223411533,-3.3448894070250126,-3.2397815074504455,-3.1386650652829555,-3.025033838107914,-2.907755320031168,-2.9054787852475346,-2.9049029581853096,-2.755933967168325,-2.748706764187117,-2.707255656391298,-2.509066379336433,-2.443856169761856,-2.404184505017904,-2.3880618239678295,-2.379436528046243,-2.3486725941474846,-2.3465308586545293,-2.3306624120555073,-2.3250142769494326,-2.2395071781044193,-2.2307276034334556,-2.19441286544305,-2.079303489746973,-2.030986909708232,-2.0109533703461318,-1.9495407199646235,-1.923393662508829,-1.8162568237802534,-1.7796191997898816,-1.7294099738741866,-1.7190187803566859,-1.688373672352161,-1.68837367235216,-1.6845961958465765,-1.6811903580696854,-1.6755331234328734,-1.6703732911827922,-1.6703732911827913</t>
  </si>
  <si>
    <t>0.0473780632019043,0.244842529296875,0.29503369331359863,0.3902418613433838,0.7811627388000488,0.9654788970947266,1.0175445079803467,1.1542673110961914,1.338446855545044,1.729029893875122,1.7542753219604492,1.8347458839416504,1.909156322479248,1.938927173614502,2.069594621658325,2.124939203262329,2.3055529594421387,2.521165370941162,2.70171856880188,2.7521886825561523,2.776789903640747,3.616201639175415,3.709801197052002,3.854111433029175,4.1421120166778564,4.2468743324279785,4.423425912857056,4.593457221984863,4.618778944015503,5.025412082672119,6.174747943878174,6.504857540130615,6.737495422363281,6.7845587730407715,7.589249134063721,7.7967798709869385,9.566124439239502,10.060407400131226,11.05828332901001,11.39147162437439,11.62691593170166,12.39242148399353,12.784038066864014,12.82997751235962,14.007574319839478,14.257839441299438,18.783215045928955,19.205154418945312,19.687992572784424,20.55553698539734,22.030917167663574,22.36331057548523,22.793095111846924,23.024990558624268,23.935224294662476,26.106076955795288,28.83159327507019,31.200940132141113,31.729932069778442,33.36148452758789,33.48038363456726,37.25526762008667,39.32815337181091,44.741509199142456,46.226414918899536,57.82803416252136,59.29180097579956,60.26250863075256,67.68150305747986,71.85445308685303,180.06633615493774,196.72109055519104,218.20660877227783</t>
  </si>
  <si>
    <t>1,9,11,15,27,34,36,41,48,63,64,67,70,71,76,78,85,93,100,102,103,136,140,146,158,162,169,176,177,194,240,254,264,266,298,306,370,387,428,440,450,483,500,502,552,563,755,773,793,822,882,895,913,923,961,1033,1134,1228,1247,1313,1318,1478,1565,1784,1846,2311,2350,2389,2694,2866,7234,7905,8772</t>
  </si>
  <si>
    <t>-1.928445120558905,-1.928445120558905,-1.928445120558905,-1.928445120558905,-1.928445120558905,-1.928445120558905,-1.928445120558905,-1.928445120558905,-1.928445120558905</t>
  </si>
  <si>
    <t>1353467631238894856107407893904591303688742687024670124956193,1353467631238894856107407893904591303688742687024670124956193,1353467631238894856107407893904591303688742687024670124956193,1353467631238894856107407893904591303688742687024670124956193,1353467631238894856107407893904591303688742687024670124956193,1353467631238894856107407893904591303688742687024670124956193,1353467631238894856107407893904591303688742687024670124956193,1353467631238894856107407893904591303688742687024670124956193,1353467631238894856107407893904591303688742687024670124956193</t>
  </si>
  <si>
    <t>-8.05867722048465,-7.827797237974269,-7.697063003325487,-7.006159070367737,-6.878711656007151,-6.713022176495987,-6.394998418712004,-6.372054711278855,-6.350009583268559,-6.182703766415054,-6.122282075950341,-6.063666305592024,-5.975030682134114,-5.926966515640563,-5.896410728549883,-5.724855857885017,-5.461498831745708,-5.427271936023577,-5.406219203900138,-5.40444165077591,-5.38945755268585,-5.195148426641644,-5.134886343596261,-5.065618194921274,-5.005284152060701,-4.939463543254724,-4.757751757935973,-4.625741411681956,-4.574783244029955,-4.543488721340619,-4.534302127014219,-4.398262011273022,-4.353248045732144,-4.343740111474766,-4.340094388074295,-4.301616231882275,-4.191410014673837,-4.0971802826063906,-4.096213358829302,-4.086704540133996,-4.02833700183121,-4.0005111824790855,-3.9203429847671885,-3.8729429811376512,-3.850292847716975,-3.8468659622111354,-3.7879250568093124,-3.7720825140089134,-3.6724811842310845,-3.5069309235139574,-3.4682330587439254,-3.465885212558303,-3.4542715332698632,-3.454271533269861,-3.3950615599862384,-3.3234057855609254,-3.30107652389316,-3.2477049658280857,-3.2464609556151434,-3.1762961767715274,-3.126044807235167,-3.08025836052156,-3.077317019265222,-2.9919313828783975,-2.9811640741319234,-2.9801184430188274,-2.9738881193731386,-2.8877315035401154,-2.8850114033441017,-2.7827983891081707,-2.7203109347542522,-2.6705167992333356,-2.6466337690093913,-2.617330823576227,-2.570486079808214,-2.5532959924872225,-2.512467079729751,-2.4616249104342534,-2.457235344668778,-2.4341761017515955,-2.391198791521878,-2.3681651541932784,-2.364639434300533,-2.3524355491410702,-2.325445669927828,-2.2847354792223125,-2.280576027068848,-2.280457681418587,-2.2059478394497956,-2.1952303117648158,-2.195230311764815,-2.1952303117648135,-2.174663539431416,-2.1746635394314158,-2.1459151312041036,-2.1459151312041023,-2.1410675601309475,-2.132497522370707,-2.1230273842727856,-2.074345657374571,-2.0150350120510523,-1.9451719094362738,-1.928543589794664,-1.928445120558905</t>
  </si>
  <si>
    <t>0.03211665153503418,0.1308910846710205,0.18001484870910645,0.19831204414367676,0.6640529632568359,0.741034984588623,0.8325107097625732,0.926692008972168,0.9445359706878662,0.9637136459350586,1.2280802726745605,1.2455012798309326,1.4575426578521729,1.6111440658569336,1.6797761917114258,1.8198542594909668,2.1012871265411377,2.4146828651428223,2.501835823059082,2.5213565826416016,2.6037802696228027,2.653369903564453,2.7905385494232178,2.874037027359009,2.9415433406829834,3.149414300918579,3.356290102005005,3.5833067893981934,4.33017110824585,4.470197439193726,4.48848295211792,4.594796657562256,5.608419895172119,5.896643400192261,6.1817169189453125,6.49355411529541,6.889301061630249,7.113008499145508,7.780555725097656,8.164504289627075,8.605836629867554,8.814947128295898,8.900458574295044,9.003820657730103,9.549299001693726,9.838475704193115,9.961308240890503,10.634402751922607,10.652886867523193,12.609732151031494,13.292100191116333,13.540256261825562,15.732283592224121,17.175350427627563,17.276925325393677,17.466058015823364,18.83248209953308,19.151662826538086,19.844707489013672,20.026671648025513,21.578737497329712,22.312702655792236,23.263216257095337,24.146835565567017,24.6154944896698,24.726763248443604,25.42247986793518,26.44369387626648,27.242567777633667,27.420992374420166,28.700685262680054,31.020452737808228,40.08577847480774,43.63322353363037,47.165791273117065,59.91941046714783,64.67738223075867,65.0127923488617,66.19414973258972,67.4952883720398,79.66794538497925,86.43225502967834,91.05878949165344,95.3622133731842,128.5545334815979,129.50954508781433,130.8771607875824,138.76045727729797,140.1743245124817,155.07862520217896,177.26423263549805,200.14944624900818,208.85300827026367,211.09496998786926,221.31910467147827,228.19018173217773,235.15438556671143,236.5576629638672,254.73711705207825,262.07157158851624,267.5984263420105,301.74900245666504,332.6534230709076,348.78435802459717</t>
  </si>
  <si>
    <t>1,6,9,10,38,43,49,55,56,57,72,73,85,94,98,106,122,140,145,146,151,154,162,167,171,183,195,208,249,255,256,262,321,338,352,366,387,400,439,462,487,499,504,510,541,558,565,603,604,715,754,768,862,944,950,961,1039,1057,1097,1107,1195,1237,1291,1342,1369,1375,1414,1467,1513,1523,1597,1730,2248,2452,2635,3370,3647,3666,3735,3811,4485,4869,5139,5383,7258,7314,7394,7851,7911,8775,10038,11341,11806,11934,12515,12903,13268,13345,14391,14809,15102,17004,18688,19592</t>
  </si>
  <si>
    <t>-1.8120085622982363,-1.8120085622982363,-1.8120085622982363,-1.8120085622982363,-1.8120085622982363,-1.8120085622982363,-1.8120085622982363,-1.8120085622982363,-1.8120085622982363</t>
  </si>
  <si>
    <t>1100564910513081859556260799031275857085583125106882739,1100564910513081859556260799031275857085583125106882739,1100564910513081859556260799031275857085583125106882739,1100564910513081859556260799031275857085583125106882739,1100564910513081859556260799031275857085583125106882739,1100564910513081859556260799031275857085583125106882739,1100564910513081859556260799031275857085583125106882739,1100564910513081859556260799031275857085583125106882739,1100564910513081859556260799031275857085583125106882739</t>
  </si>
  <si>
    <t>-8.500110965526972,-7.748723041127002,-7.515747354660088,-7.345161425848365,-7.030348287019045,-7.024310398313507,-6.759659401240605,-6.6999812209294065,-6.530137305509101,-6.382673747285692,-6.372784914959684,-6.286776697706505,-6.2730807629845495,-6.160707044968371,-6.108588569951941,-6.108214435869857,-6.090258857244027,-6.08627697992318,-6.0374790270261185,-5.647082750280853,-5.443778030934979,-5.279680170271906,-4.930310605307321,-4.817810138709856,-4.807132692740147,-4.802759971636946,-4.770872597068071,-4.694379133170771,-4.616843075901412,-4.5785635691454205,-4.558322433054235,-4.429777067943179,-4.371247265128134,-4.355625255022565,-4.29708941341159,-4.261282738106015,-4.259545484623308,-3.9067605932403175,-3.8988215730491427,-3.860214564435652,-3.717311433231118,-3.492694905436039,-3.2965922077744216,-3.296004878023108,-3.2662038450875857,-3.2542023659875263,-3.226438440523018,-3.1456164494353653,-3.071166628042941,-3.0510282902111654,-3.0072560808820477,-2.9384226043875,-2.900389413395633,-2.8530469556409894,-2.805948586852245,-2.8043157555744247,-2.804060961352598,-2.778689466699181,-2.7754785334883008,-2.771245126058017,-2.7664559683848093,-2.5921068326829153,-2.575521150389411,-2.567723403958249,-2.5638728790715626,-2.5565805826664603,-2.554693419096963,-2.5021901710912955,-2.502005137640718,-2.478152202091023,-2.436666158560398,-2.4119732290927614,-2.395222268161102,-2.3491474870225364,-2.313267621944308,-2.3132676219443074,-2.29802913722696,-2.2215188006942412,-2.193210350658073,-2.187767454151301,-2.1790508332548573,-2.150547972583749,-2.1452943085027374,-2.1291234040715517,-2.101926257140949,-2.0951724741387827,-2.0736922377200315,-2.067135057945462,-2.023950576086495,-2.0056662658002926,-1.9951859305084485,-1.9932100447447199,-1.9923827199371162,-1.9923827199371158,-1.9874608468842465,-1.966434208275607,-1.937297432574955,-1.937084170615517,-1.9370841706155166,-1.9353776617686693,-1.9077525113775158,-1.907539105638385,-1.9075391056383832,-1.8993923418348735,-1.8899397060825516,-1.8899397060825511,-1.8609420202742548,-1.8609420202742546,-1.85791883745824,-1.8579188374582394,-1.855821410164128,-1.8517256784732532,-1.8309316091421464,-1.8120085622982365,-1.8120085622982363</t>
  </si>
  <si>
    <t>0.029068708419799805,0.16357994079589844,0.38924145698547363,0.48552870750427246,0.5169570446014404,0.6812617778778076,0.7684755325317383,0.8025758266448975,0.8579609394073486,0.9624483585357666,1.2083170413970947,1.2426166534423828,1.3102810382843018,1.5145487785339355,1.6120569705963135,1.6597375869750977,1.704169511795044,1.8029780387878418,1.8836920261383057,1.8997726440429688,2.085186719894409,2.220315456390381,2.703565835952759,2.9086532592773438,3.1915478706359863,3.4832427501678467,3.5650150775909424,3.8657331466674805,4.03923487663269,4.479069232940674,4.579238653182983,4.661889553070068,4.711905241012573,4.93377685546875,4.994532346725464,5.122842788696289,5.184794187545776,5.47113037109375,5.706507205963135,5.8973870277404785,6.005640268325806,6.226093292236328,6.940379619598389,7.517984628677368,8.226418733596802,8.313234329223633,8.552460432052612,9.460998773574829,10.070270776748657,10.325095415115356,11.291861772537231,11.834507465362549,13.445192337036133,13.879977226257324,15.347745180130005,16.49215841293335,16.891931533813477,17.18612551689148,18.404523134231567,19.16998553276062,19.772810697555542,20.509639024734497,20.75381875038147,21.325069665908813,21.524964094161987,22.22697377204895,23.243407726287842,23.759864568710327,25.057245016098022,26.21133065223694,27.208451747894287,27.48300790786743,28.047393798828125,29.534329175949097,35.913997411727905,37.661587953567505,42.27637553215027,42.87498188018799,43.12891507148743,45.203967809677124,45.673627853393555,48.083648681640625,49.93372106552124,50.23926591873169,50.412201166152954,51.77612519264221,56.360345125198364,63.69474458694458,74.01079106330872,74.30485463142395,82.57029223442078,98.34473729133606,101.95894837379456,111.88501143455505,115.25061058998108,119.43821716308594,130.6862440109253,141.58194541931152,145.92213678359985,183.6719844341278,188.95464658737183,218.51095938682556,224.8242175579071,228.6608657836914,234.04733419418335,246.3905313014984,251.1026167869568,260.0628750324249,264.3477418422699,271.72888374328613,274.4003965854645,283.34139227867126,283.8921592235565,287.22920656204224,314.288613319397</t>
  </si>
  <si>
    <t>1,9,23,29,31,41,46,48,51,56,66,68,72,85,91,94,97,103,108,109,121,129,159,172,191,209,214,233,244,271,277,282,285,299,303,312,316,334,349,361,365,379,419,456,503,509,525,583,622,638,699,733,831,858,950,1023,1049,1070,1149,1197,1233,1280,1295,1330,1344,1389,1451,1484,1567,1625,1681,1698,1733,1827,2231,2340,2636,2675,2693,2822,2853,3007,3127,3147,3158,3245,3540,3978,4625,4644,5177,6153,6383,7008,7207,7460,8159,8852,9123,11454,11791,13645,14039,14283,14624,15374,15684,16252,16526,17002,17172,17702,17737,17949,19693</t>
  </si>
  <si>
    <t>-1.811938911776092,-1.811938911776092,-1.811938911776092,-1.811938911776092,-1.811938911776092,-1.811938911776092,-1.811938911776092,-1.811938911776092,-1.811938911776092</t>
  </si>
  <si>
    <t>1443065136479908272064532370207441148066441758314664747,1443065136479908272064532370207441148066441758314664747,1443065136479908272064532370207441148066441758314664747,1443065136479908272064532370207441148066441758314664747,1443065136479908272064532370207441148066441758314664747,1443065136479908272064532370207441148066441758314664747,1443065136479908272064532370207441148066441758314664747,1443065136479908272064532370207441148066441758314664747,1443065136479908272064532370207441148066441758314664747</t>
  </si>
  <si>
    <t>-9.061850904675754,-8.915213677492615,-8.559483594176449,-8.246958102841612,-7.858245903368285,-7.702610804264082,-7.584393048221767,-7.3291329049277,-6.943582809404872,-6.907712033388845,-6.633804369975017,-6.452899688144061,-6.304252572300948,-6.1140417813274635,-6.089251756963348,-6.016457054528115,-5.952121368872579,-5.792223740100138,-5.718273054509109,-5.650247501614586,-5.514018444291801,-5.336181579139953,-5.329135324459058,-5.1199181086532715,-5.011121505744322,-4.988096959492136,-4.907789551625287,-4.902020885132178,-4.797158091716882,-4.726628261313773,-4.725441193289557,-4.694382594551283,-4.643911920745041,-4.625114453432012,-4.580308378180694,-4.576696306042714,-4.444654915432185,-4.422591926419318,-4.300141030658345,-4.249389134177855,-4.233468696196956,-4.199517896556084,-4.1200779522201465,-4.097385861080225,-4.0970968407476756,-4.0917768530931,-3.8980436782258105,-3.8736090413126982,-3.706312029613688,-3.4837558154283697,-3.450542677870208,-3.419620869299293,-3.3316548446392242,-3.3194719732941866,-3.3181832861070077,-3.3139827229477077,-3.238038702788286,-3.2094792113438775,-3.159229459156977,-3.1413572015785594,-3.0931732683537803,-3.0692258896960127,-2.9818722721958015,-2.9611427640701575,-2.927681316727926,-2.867370249018332,-2.861826908597909,-2.8248415197270456,-2.818311935581083,-2.808179691133989,-2.741554969811323,-2.6811488190045156,-2.6384396076368892,-2.615632214538373,-2.6104286500072416,-2.5293980404256393,-2.48943368190454,-2.4607076769348306,-2.3969464576365738,-2.3757112129162223,-2.3756613046856425,-2.281159305553445,-2.280604591537751,-2.2354158929866235,-2.2263030937157433,-2.2204491054548825,-2.1781499440870746,-2.176709938694315,-2.1711879681004693,-2.1201490973642922,-2.112020175116943,-2.1021691555376742,-2.090955064222074,-2.0771522307546153,-2.072237999323958,-2.069779327134789,-2.0121939017431125,-1.9866019140328168,-1.9837768381521288,-1.9782810505236035,-1.9667194099648824,-1.9620033769992618,-1.9620033769992609,-1.9571059970373577,-1.9171979757205286,-1.9070793557749668,-1.8798064224922666,-1.8790115468133182,-1.8689417343438801,-1.8566238453255743,-1.85188981115675,-1.8480498170239994,-1.8360156734185746,-1.8334746274370557,-1.8142773848423002,-1.811938911776092</t>
  </si>
  <si>
    <t>0.029666900634765625,0.08556699752807617,0.18929100036621094,0.22073721885681152,0.3262307643890381,0.44632720947265625,0.55165696144104,0.5687370300292969,0.709998607635498,0.854931116104126,0.986583948135376,1.526381254196167,1.7357113361358643,1.8789384365081787,2.2265594005584717,2.271683692932129,2.3652162551879883,2.5676515102386475,2.7039899826049805,2.8021585941314697,3.062790870666504,3.5973079204559326,3.7411136627197266,3.803605318069458,3.931006669998169,4.0576653480529785,4.09000825881958,4.151376962661743,4.182775020599365,4.1996235847473145,4.215462684631348,4.521122455596924,4.658465623855591,4.844998359680176,4.963676929473877,5.1211256980896,5.1368114948272705,5.579866886138916,5.90895938873291,6.091005802154541,6.4117820262908936,6.491761922836304,6.604060649871826,6.9316160678863525,7.48822021484375,7.65671181678772,7.9681196212768555,8.241473197937012,8.443735361099243,8.5966157913208,9.227782011032104,9.48231840133667,9.562147855758667,10.6881742477417,11.010602712631226,11.250102758407593,11.598630428314209,11.90824270248413,12.243788957595825,12.258363723754883,12.47127366065979,12.967050313949585,12.998066902160645,13.69547700881958,14.507344245910645,14.753495693206787,17.361636638641357,19.272684812545776,20.42833948135376,21.770056009292603,21.936947107315063,23.67577314376831,24.27022624015808,26.140806198120117,28.329163551330566,28.766424655914307,35.82257533073425,38.956392765045166,40.02352571487427,42.1550407409668,46.211101055145264,49.817256927490234,55.404776096343994,61.280057430267334,63.380929470062256,65.72046303749084,68.79987668991089,70.95497560501099,72.70082545280457,74.27084755897522,79.32185006141663,80.62262201309204,84.36573815345764,85.08104014396667,101.48276734352112,102.02597761154175,103.0236644744873,115.39661931991577,137.98585510253906,140.05897283554077,140.29955196380615,143.26788115501404,144.9695179462433,153.46571969985962,154.93371295928955,162.86332654953003,163.48319673538208,179.76715850830078,180.97020816802979,186.64033317565918,191.37976217269897,192.6020314693451,192.61575150489807,197.2901692390442,219.63084530830383,238.09535384178162</t>
  </si>
  <si>
    <t>1,4,11,13,20,28,35,36,45,54,62,89,98,107,131,134,140,153,162,168,185,216,225,229,237,245,247,251,253,254,255,275,284,296,303,313,314,342,361,372,392,397,404,425,462,473,492,509,522,532,573,589,594,665,685,699,721,741,763,764,778,810,812,857,906,922,1085,1208,1280,1336,1346,1456,1494,1610,1750,1778,2232,2421,2489,2625,2885,3114,3441,3820,3958,4110,4309,4446,4560,4662,4985,5064,5285,5329,6349,6384,6444,7215,8658,8792,8807,8997,9106,9626,9723,10228,10268,11253,11333,11694,12001,12076,12077,12379,13777,14956</t>
  </si>
  <si>
    <t>-1.9227174495152557,-1.9383684559547087,-1.9383684559547087,-1.9383684559547087,-1.9383684559547087,-1.9383684559547087,-1.9383684559547087,-1.9383684559547087,-1.9383684559547087</t>
  </si>
  <si>
    <t>1139603997348488405299992176002726715254853182624186594246772,1139603997348488405299992176002726715254853182624186594247024,1139603997348488405299992176002726715254853182624186594247024,1139603997348488405299992176002726715254853182624186594247024,1139603997348488405299992176002726715254853182624186594247024,1139603997348488405299992176002726715254853182624186594247024,1139603997348488405299992176002726715254853182624186594247024,1139603997348488405299992176002726715254853182624186594247024,1139603997348488405299992176002726715254853182624186594247024</t>
  </si>
  <si>
    <t>-8.01153131482367,-6.907979420224738,-6.822178434954134,-6.742493871097376,-6.5452157859355635,-6.445948962368645,-6.428973334771644,-6.4142688729307675,-6.410420107005963,-6.284506492440428,-5.820634017744282,-5.808671210124209,-5.750734630795926,-5.69256988547663,-5.461894720843696,-5.436245303074209,-5.261870563893669,-5.191491249397367,-5.175237702460742,-5.011387891891423,-4.88206323525867,-4.861261051152098,-4.778050656108887,-4.753398242369506,-4.7230119324700235,-4.526608494274333,-4.521193492670741,-4.518074274839062,-4.4450604680053205,-4.442407274045127,-4.435044674950121,-4.412192506160657,-4.315736284140587,-4.295270970079107,-4.227412818851657,-4.1699309049915465,-4.112112017529634,-4.011946218393174,-4.00074922270789,-3.821498605887309,-3.6463239014621576,-3.5751310127627027,-3.537438547990065,-3.4764833392171304,-3.3747460621238723,-3.3684462773853956,-3.320526981988012,-3.2901821896344607,-3.2879340267860213,-3.2589502191857447,-3.2479274401493465,-3.2479274401493448,-3.1450365104274813,-3.13988629249626,-3.0103480650207426,-3.002581638464997,-2.9401161537105946,-2.9333663646249213,-2.9284651888417086,-2.9182331448506456,-2.8934903248607786,-2.8407938674950657,-2.813660752160932,-2.7985036088038755,-2.7618888044398076,-2.743771102723166,-2.6835735690062985,-2.6025381777437775,-2.5780614277337874,-2.570884620004206,-2.5558443423467145,-2.522629278799038,-2.5102360592055972,-2.4567758611451547,-2.435957140710412,-2.363379298586449,-2.3435028303818943,-2.2514490978027757,-2.2448815268317577,-2.1990464815463606,-2.164209073065376,-2.143758579807308,-2.140070670214402,-2.121038756937027,-2.1209804756080004,-2.109847649465247,-2.06242828604093,-2.041188213902624,-2.0317428510286333,-2.01817696301842,-2.0039256755407933,-1.9689510710638682,-1.9467919240991964,-1.9383684559547087,-1.9227174495152557</t>
  </si>
  <si>
    <t>0.03543686866760254,0.16477274894714355,0.44138193130493164,0.583188533782959,0.717005729675293,0.907461404800415,1.284217357635498,1.3531134128570557,1.369551181793213,1.4379594326019287,1.5633885860443115,2.365100145339966,2.400269031524658,2.490469455718994,2.5708963871002197,2.9567747116088867,2.9761366844177246,3.2038841247558594,3.2909185886383057,3.3249428272247314,3.610011577606201,3.786900043487549,3.8572909832000732,3.8902785778045654,3.9222822189331055,4.260550260543823,5.455875873565674,6.265710830688477,6.660404205322266,6.766433000564575,6.855837106704712,7.1769022941589355,7.195237874984741,7.43593430519104,7.6888837814331055,7.726465940475464,8.66345500946045,8.825138807296753,9.146973848342896,9.201777696609497,9.719402074813843,10.701311111450195,11.029381513595581,12.350393056869507,12.994757890701294,13.454949617385864,14.063607215881348,14.886449813842773,15.872511863708496,16.580302476882935,17.540388822555542,18.408668041229248,18.573232889175415,19.920071125030518,21.08056354522705,22.76282501220703,22.989923000335693,23.559746026992798,24.465524435043335,25.50578808784485,25.70077395439148,26.143775701522827,27.28290557861328,27.30111074447632,29.18026089668274,31.95621657371521,31.99219799041748,33.549129486083984,34.94481158256531,40.88821244239807,41.59136939048767,47.746294260025024,59.29328656196594,60.14891815185547,61.32414102554321,63.591222524642944,65.65345740318298,67.56136918067932,83.27244877815247,87.59852313995361,99.3985345363617,126.62157034873962,134.58914995193481,139.9495551586151,152.07281684875488,156.7999746799469,161.91132307052612,190.42899227142334,203.44516587257385,225.04073333740234,310.0713496208191,311.2449116706848,351.47929334640503,355.78392791748047,367.5607678890228</t>
  </si>
  <si>
    <t>1,8,24,32,40,51,72,76,77,81,88,133,135,140,144,165,166,179,184,186,202,212,216,218,219,237,295,340,362,368,373,391,392,405,419,421,473,482,500,503,532,587,605,679,714,739,772,817,869,909,963,1012,1021,1096,1147,1234,1247,1279,1331,1389,1400,1422,1486,1487,1590,1745,1747,1834,1912,2242,2282,2627,3239,3287,3353,3481,3598,3706,4563,4797,5451,6914,7339,7636,8284,8554,8834,10399,11120,12313,16934,16999,19161,19397,19999</t>
  </si>
  <si>
    <t>-1.8024000295815412,-1.8024000295815412,-1.8024000295815412,-1.8024000295815412,-1.8024000295815412,-1.8024000295815412,-1.8024000295815412,-1.8024000295815412,-1.8024000295815412</t>
  </si>
  <si>
    <t>1351656190190468916443011418461841395117188087261424587,1351656190190468916443011418461841395117188087261424587,1351656190190468916443011418461841395117188087261424587,1351656190190468916443011418461841395117188087261424587,1351656190190468916443011418461841395117188087261424587,1351656190190468916443011418461841395117188087261424587,1351656190190468916443011418461841395117188087261424587,1351656190190468916443011418461841395117188087261424587,1351656190190468916443011418461841395117188087261424587</t>
  </si>
  <si>
    <t>-6.527744793916393,-6.4561913832943985,-6.424402798250997,-6.353429292401815,-6.2141940646321885,-6.0613857070928345,-6.030313132719089,-6.026917150776019,-5.668505596771795,-5.648575611816872,-5.394568424867223,-5.371654706768194,-5.322623142327821,-5.207321437143288,-5.014697272542904,-4.918703843905018,-4.889229455598701,-4.887150576144361,-4.804538917140749,-4.785696186568672,-4.756931039983453,-4.710042627068367,-4.680394797946586,-4.653083088884261,-4.554314738055205,-4.411230797708924,-4.3951380514490275,-4.09910988979787,-4.070174737439794,-4.063391483562561,-4.046372339539601,-3.984878691526574,-3.9338364512153783,-3.913486365695693,-3.8774490325860245,-3.6908961307738704,-3.6559119692671005,-3.565841863380695,-3.4614881586930206,-3.425621685845218,-3.411548510310904,-3.3762599010005,-3.3573749821055743,-3.272409145218529,-3.2566633273549845,-3.2443269468823868,-3.14373506694905,-3.117410478296974,-3.1021447843604535,-3.0353825811979447,-3.0219275486198147,-2.9933328913114705,-2.943210820684365,-2.9151369882112284,-2.9045305367874277,-2.89300509189971,-2.8373842883382934,-2.831140207768025,-2.748505127577314,-2.727893658738402,-2.6852324203224156,-2.6338196845863195,-2.480102724772839,-2.4637305128704994,-2.460766112274938,-2.451903547492233,-2.4451113558713042,-2.408240072281995,-2.4023069403750403,-2.3194253013188577,-2.309777003725576,-2.2994550366912665,-2.263721421361883,-2.216353708856609,-2.2045510632615897,-2.200671825600132,-2.162825229988928,-2.1409231499799137,-2.1212775031637814,-2.1094669582546235,-2.0834224481697206,-2.0594045452596856,-2.0523995096813015,-2.0424663187620764,-2.038409673920266,-2.0365104709419537,-2.0144733927655287,-1.998337642851377,-1.991226397302665,-1.9888589816027855,-1.9848977500068332,-1.9818130625069648,-1.9362658552052971,-1.92769827888498,-1.9026817053013823,-1.8982665341683256,-1.8842750980967795,-1.878105430217095,-1.873609218225688,-1.871885950159427,-1.8620381508215733,-1.8482481857847743,-1.8263745475045,-1.8225051426778318,-1.8099881212641686,-1.8024000295815412</t>
  </si>
  <si>
    <t>0.03154802322387695,0.8892428874969482,0.905587911605835,1.0049552917480469,1.1482422351837158,1.385286808013916,1.5653424263000488,1.6306934356689453,1.6469414234161377,1.760340690612793,1.8710978031158447,1.918027639389038,2.0445408821105957,2.140673875808716,2.318251848220825,2.7798233032226562,2.9651193618774414,3.0420620441436768,3.2289700508117676,3.385601758956909,3.4464492797851562,3.6793129444122314,3.802867889404297,4.033742666244507,4.200133323669434,4.530580520629883,4.560715198516846,5.167827606201172,5.43804669380188,5.50277304649353,5.631880760192871,6.055016040802002,6.3461594581604,6.389026880264282,6.630091428756714,6.944664239883423,7.454205751419067,7.838718414306641,7.962391138076782,8.325577735900879,8.843707799911499,8.889443159103394,9.626628875732422,9.68831491470337,10.073026657104492,11.272488832473755,11.351460695266724,12.589022397994995,12.653054237365723,12.74911618232727,13.32825493812561,13.48158860206604,14.067663192749023,14.671250104904175,14.846987009048462,16.071338176727295,16.17949628829956,16.85436749458313,19.651319980621338,21.030055284500122,21.94330072402954,22.99437403678894,24.030774354934692,24.551560640335083,24.724408388137817,25.513472080230713,25.62292456626892,26.972734451293945,27.565340757369995,28.102304220199585,30.265472888946533,31.701542854309082,34.74118518829346,37.10004234313965,37.30900573730469,42.77339506149292,43.454015493392944,52.02960991859436,52.95051169395447,56.46013832092285,56.87554693222046,58.4847571849823,65.77183055877686,84.13553023338318,85.65572047233582,90.67415809631348,93.03952836990356,93.98575258255005,97.59528827667236,99.0710871219635,100.8004801273346,105.81052470207214,107.82706761360168,110.36704683303833,122.69653654098511,134.383629322052,143.19189476966858,145.9547986984253,146.46159601211548,164.06329679489136,164.67409539222717,171.16468048095703,196.75572872161865,198.98486280441284,274.29232573509216,301.0832450389862</t>
  </si>
  <si>
    <t>1,54,55,61,70,85,96,100,101,108,115,118,126,132,143,163,174,179,191,201,205,220,228,243,254,275,277,315,332,336,344,370,388,391,407,427,456,481,489,512,545,548,596,600,625,700,705,782,786,792,829,839,875,913,924,1002,1009,1053,1223,1311,1370,1422,1485,1519,1530,1582,1589,1677,1716,1752,1886,1978,2177,2331,2345,2696,2740,3295,3354,3548,3576,3681,4144,5337,5402,5725,5880,5942,6175,6273,6387,6720,6848,7016,7816,8587,9161,9339,9373,10474,10514,10942,12537,12681,17417,19123</t>
  </si>
  <si>
    <t>-1.9124378721129411,-1.9124378721129411,-1.9124378721129411,-1.9124378721129411,-1.9124378721129411,-1.9124378721129411,-1.9124378721129411,-1.9124378721129411,-1.9124378721129411</t>
  </si>
  <si>
    <t>1502358614274866899108623274824418938248309270876511236412243,1502358614274866899108623274824418938248309270876511236412243,1502358614274866899108623274824418938248309270876511236412243,1502358614274866899108623274824418938248309270876511236412243,1502358614274866899108623274824418938248309270876511236412243,1502358614274866899108623274824418938248309270876511236412243,1502358614274866899108623274824418938248309270876511236412243,1502358614274866899108623274824418938248309270876511236412243,1502358614274866899108623274824418938248309270876511236412243</t>
  </si>
  <si>
    <t>-8.605233664664063,-8.567465618950472,-8.159296518275518,-8.127299708357462,-8.124278342646454,-8.118052381320336,-7.741742345793723,-7.698688949018932,-7.589299311056981,-7.244896163035532,-7.0384612885524005,-6.679165559650258,-6.505834144012333,-6.241603126161434,-6.107129074865175,-5.963430009635947,-5.9481509607942025,-5.710251908098234,-5.545055350048437,-5.356757924210436,-5.351650153801961,-5.2499677576762185,-5.205660406522316,-5.035066115040029,-4.960604691248705,-4.9571662741676805,-4.702877761006848,-4.586495866511889,-4.429349091076798,-4.396894755666574,-4.373225803990174,-4.221328259235583,-4.139268902583797,-4.11417103688519,-4.051756155551617,-3.9816926135856443,-3.7844389899139514,-3.7460317481231398,-3.7022625680813963,-3.698290418990365,-3.461491809581705,-3.4423927010952204,-3.440265869439931,-3.3072167886758295,-3.297398177122218,-3.250038281912574,-3.2483013469504285,-3.209530390524545,-3.163811869049768,-3.1334749811556746,-3.1137647886010074,-3.006191333027478,-2.9460835302592794,-2.934703430276427,-2.766845325281652,-2.6723791430472947,-2.6331582297060288,-2.515748482111886,-2.4982445851933717,-2.4067465677327857,-2.399251579961265,-2.3902565838197494,-2.3576989493198846,-2.273616629722893,-2.201776266901728,-2.1717739558015805,-2.157017048366834,-2.151068934255495,-2.1043417427549613,-2.098167271584276,-2.034420438042031,-1.985764001851599,-1.9786922793368111,-1.9637373406284664,-1.9637182386831817,-1.9637182386831813,-1.9359481210793605,-1.9124378721129414,-1.9124378721129411</t>
  </si>
  <si>
    <t>0.03336787223815918,0.11594605445861816,0.16468596458435059,0.22949790954589844,0.2800016403198242,0.3506441116333008,0.3680603504180908,0.8782637119293213,1.0208568572998047,1.0567059516906738,1.1977829933166504,1.2655878067016602,1.7599966526031494,1.9215991497039795,2.207257032394409,2.3314404487609863,2.61214017868042,2.867312431335449,3.117654800415039,3.4544427394866943,3.804476022720337,4.017184257507324,4.052032470703125,4.394503355026245,4.638969898223877,4.817857503890991,5.047964334487915,5.366278648376465,5.651244163513184,5.938894748687744,6.306113243103027,6.539865732192993,6.754619598388672,7.075916767120361,7.738189220428467,7.928499460220337,8.10620379447937,9.036352396011353,9.1988844871521,9.51565957069397,9.618448495864868,10.647929906845093,11.599664688110352,11.985016345977783,12.834865808486938,13.494846105575562,13.740787982940674,13.809771060943604,14.977270126342773,15.737378358840942,16.071104288101196,16.42004680633545,19.80216121673584,20.626986503601074,21.12171769142151,24.433321952819824,25.837732076644897,28.862098455429077,32.566903829574585,36.434770584106445,38.3202223777771,38.58202028274536,40.51920294761658,41.94165325164795,44.6593279838562,49.09444046020508,52.724169969558716,57.43966794013977,60.3306086063385,63.59687852859497,64.34773373603821,67.35324740409851,85.2904794216156,93.76359915733337,103.29419231414795,115.39149117469788,127.43776559829712,130.22398591041565,171.87268710136414</t>
  </si>
  <si>
    <t>1,5,8,12,15,19,20,49,57,59,67,71,99,108,124,131,144,154,164,183,203,215,217,237,251,261,274,292,308,324,345,358,370,388,425,436,446,498,507,525,531,586,640,662,710,747,761,765,829,871,890,910,1102,1148,1171,1346,1420,1562,1767,1986,2096,2111,2219,2299,2447,2696,2898,3157,3289,3475,3518,3674,4670,5119,5655,6309,6962,7123,9431</t>
  </si>
  <si>
    <t>-1.8104835152133913,-1.8104835152133913,-1.8104835152133913,-1.8104835152133913,-1.8104835152133913,-1.8104835152133913,-1.8104835152133913,-1.8104835152133913,-1.8104835152133913</t>
  </si>
  <si>
    <t>471850726174935169667640037959459484414236168730041608,471850726174935169667640037959459484414236168730041608,471850726174935169667640037959459484414236168730041608,471850726174935169667640037959459484414236168730041608,471850726174935169667640037959459484414236168730041608,471850726174935169667640037959459484414236168730041608,471850726174935169667640037959459484414236168730041608,471850726174935169667640037959459484414236168730041608,471850726174935169667640037959459484414236168730041608</t>
  </si>
  <si>
    <t>-8.760219585169343,-7.88878515368267,-7.877674648963691,-7.624624463242111,-7.518146538633777,-6.983384205342728,-6.575745414301507,-6.564252685501322,-6.313817452688592,-6.028172554265795,-5.950339866162718,-5.91164636913795,-5.690191303357559,-5.330984624582422,-5.301270184952668,-5.260907725483413,-5.111723391267802,-5.090721022831218,-5.066941502265284,-4.924112890196004,-4.90515760202286,-4.889633350223038,-4.730600450297111,-4.6050458048884,-4.378445275098276,-4.363294342407408,-4.173696682166,-4.118122880261998,-3.974924469336517,-3.929304643978446,-3.9042650290632346,-3.887143617546062,-3.883776148669193,-3.8766278053074776,-3.7941688208385655,-3.7939653719268267,-3.760902906672064,-3.747472381973893,-3.7373208889931004,-3.674837286939825,-3.6647534642328146,-3.604354103414873,-3.5700448383211514,-3.551648550149899,-3.5224312622297442,-3.475410496046142,-3.460491613792317,-3.4490066659586547,-3.3390636563286957,-3.3070741320480614,-3.267328713490251,-3.2068392153019247,-3.1189499708229578,-3.0800598052015746,-3.057744716726751,-3.0558910665797714,-3.051015966865549,-2.97959441282163,-2.9783171311177394,-2.978317131117739,-2.844778679241635,-2.804936180966789,-2.728102862181819,-2.6514211461396546,-2.644138871175762,-2.624789972467251,-2.6165962037189368,-2.589545000312621,-2.5377563728482526,-2.5217683161201374,-2.443953367075397,-2.431205873548484,-2.403373841191133,-2.345881437205728,-2.3306998497248936,-2.316296432036757,-2.3071013571147096,-2.2848763102891345,-2.2756595702610283,-2.2529598150483476,-2.252959815048347,-2.1972364025903572,-2.165518246697497,-2.1632132119835297,-2.0420717046636048,-2.0359481814558507,-2.0173998757381466,-2.0007600754193864,-1.9981684129445203,-1.9849565674704766,-1.965750464640319,-1.9530873968900582,-1.9183598917224784,-1.9104942509395546,-1.9022271777292192,-1.8979617638502804,-1.889334331298864,-1.8787578953200503,-1.87875789532005,-1.868324314325648,-1.8649023145949528,-1.8504668291914967,-1.8123718221013105,-1.8104835152133913</t>
  </si>
  <si>
    <t>0.030744314193725586,0.049368858337402344,0.06540489196777344,0.09566116333007812,0.11093664169311523,0.1274733543395996,0.20811057090759277,0.35381340980529785,0.4169015884399414,0.6284544467926025,0.7074782848358154,0.7894277572631836,0.8721258640289307,0.9552555084228516,1.1386268138885498,1.2404496669769287,1.2860286235809326,1.3019251823425293,1.596693754196167,1.6768274307250977,1.6915647983551025,1.9816772937774658,2.076876401901245,2.4859776496887207,2.5016987323760986,2.7586581707000732,2.9983558654785156,3.2605016231536865,3.3254830837249756,3.955641031265259,4.108553409576416,4.23177433013916,4.264914035797119,4.526904106140137,4.576790809631348,4.909142017364502,4.938668489456177,4.966723918914795,5.224450588226318,5.3740904331207275,5.613487720489502,5.680288553237915,5.962425231933594,6.714704990386963,6.97769570350647,7.118275880813599,7.93570351600647,8.577414989471436,8.628672361373901,8.930184364318848,9.40046215057373,10.529014587402344,10.886433601379395,11.230972528457642,12.300572633743286,12.39337968826294,12.735806703567505,13.403226137161255,13.650882720947266,15.000656604766846,15.51310420036316,17.115875244140625,17.628134965896606,18.1289644241333,18.2367160320282,18.943212747573853,19.784764051437378,20.306241750717163,21.687270641326904,22.935739517211914,24.96688723564148,25.803840398788452,26.884528875350952,28.31142020225525,28.828848361968994,29.2702853679657,29.536872148513794,29.811325311660767,30.618279457092285,31.604819774627686,32.21867227554321,32.487791776657104,33.05470371246338,37.11255860328674,38.70889091491699,40.09371876716614,40.78031897544861,41.77046012878418,57.09486484527588,69.49540209770203,80.53927636146545,85.47793078422546,88.20578837394714,119.01802039146423,120.48705744743347,136.73797702789307,137.928058385849,141.83965182304382,152.27293968200684,161.02207708358765,232.9204261302948,262.9242947101593,284.52038288116455,313.7476522922516</t>
  </si>
  <si>
    <t>1,1,2,4,5,6,11,20,24,37,42,47,52,57,68,74,77,78,97,102,103,121,127,153,154,170,185,201,205,243,252,259,261,278,281,302,304,306,323,332,346,350,366,404,417,426,480,521,524,544,575,649,672,694,764,770,793,837,854,942,975,1078,1107,1140,1147,1192,1247,1281,1371,1452,1585,1641,1713,1807,1836,1865,1883,1901,1931,1993,2033,2050,2087,2351,2454,2540,2585,2649,3633,4386,5107,5427,5607,7506,7599,8524,8597,8827,9443,9939,14400,16286,17649,19491</t>
  </si>
  <si>
    <t>-1.6427642459368867,-1.6427642459368867,-1.6427642459368867,-1.6427642459368867,-1.6427642459368867,-1.6427642459368867,-1.6427642459368867,-1.6427642459368867,-1.6427642459368867</t>
  </si>
  <si>
    <t>464789782808907546246853320355733701745627,464789782808907546246853320355733701745627,464789782808907546246853320355733701745627,464789782808907546246853320355733701745627,464789782808907546246853320355733701745627,464789782808907546246853320355733701745627,464789782808907546246853320355733701745627,464789782808907546246853320355733701745627,464789782808907546246853320355733701745627</t>
  </si>
  <si>
    <t>-7.865452180002966,-7.077916664790249,-6.913232203065993,-6.722323804946584,-6.669476712790188,-6.633936386178584,-6.627063594123596,-6.588538301411344,-6.452689778969069,-6.358080952086516,-6.236171198110735,-6.043408281699055,-5.977122821945794,-5.776522164682254,-5.7744707032436144,-5.761362446991551,-5.681468608415065,-5.5987772546529735,-5.5085032808650745,-5.483712156464404,-5.4255178465964,-5.323914261790246,-5.262702082508073,-5.246411705627101,-5.091467776356323,-4.731702133401519,-4.709407444281444,-4.656403630946877,-4.535909752269694,-4.479293964288156,-4.388177399839445,-4.374863973866971,-4.370791584301136,-4.323307910456495,-4.20984948572567,-4.163612571607301,-4.0941303609841295,-3.979855473019057,-3.889767013180378,-3.882151121372297,-3.826978085854293,-3.7032437021411946,-3.6591082092863942,-3.641791281197072,-3.6313874144758946,-3.5832164371525628,-3.5439534408977758,-3.4324806426832852,-3.406667705692673,-3.3309479674746685,-3.2207145213047865,-3.1430838116210014,-3.075594422304387,-3.06546147014958,-2.9994514413538815,-2.937628077733787,-2.8050377413897247,-2.749895233532534,-2.6617432172617024,-2.5673224527713865,-2.557401848885383,-2.5394551287300176,-2.517776723493465,-2.517525910228837,-2.5100892435532773,-2.444590145895834,-2.3736541779931164,-2.3604323939962697,-2.25280900024883,-2.252557888804042,-2.21313658163294,-2.1943292990427428,-2.1938662474374677,-2.0953096506627853,-2.0935950820406193,-2.0772882049183297,-2.0618751780193767,-2.02226918703135,-2.0201086644112323,-2.0156215269822026,-2.01284852021754,-1.9907534469906303,-1.9707855310423474,-1.9670348331312866,-1.9537984641539963,-1.914906466823075,-1.7927943790993874,-1.783619057462925,-1.7644980355284445,-1.7379012507695033,-1.735681308059603,-1.706173309935067,-1.6794791364024337,-1.6778221889175484,-1.6778221889175478,-1.6646999214169702,-1.6590369299251033,-1.6590369299251029,-1.6487889814282615,-1.6487889814282612,-1.6427642459368879,-1.6427642459368867</t>
  </si>
  <si>
    <t>0.04369401931762695,0.1549534797668457,0.1954963207244873,0.4119396209716797,0.7344620227813721,0.7600319385528564,0.9049134254455566,1.0940587520599365,1.1873762607574463,1.3804335594177246,1.549905776977539,1.980726718902588,2.145925998687744,2.1686043739318848,2.3373870849609375,2.4891254901885986,2.6634747982025146,2.8973493576049805,2.973729133605957,3.027554512023926,3.3415074348449707,3.58213210105896,3.8108651638031006,4.103985071182251,4.176207542419434,4.629302978515625,4.8442888259887695,5.423201322555542,5.566266059875488,6.184209823608398,7.041396856307983,7.574488878250122,7.700441598892212,7.868786096572876,8.449730157852173,8.93750548362732,10.15467095375061,10.28420615196228,10.81149411201477,11.123368263244629,11.431813955307007,11.527358770370483,11.914986610412598,12.443041801452637,12.663491249084473,12.78461480140686,12.9092857837677,13.357317447662354,13.898848056793213,14.444411277770996,15.137052059173584,15.773451328277588,17.853777170181274,19.4668231010437,20.40922784805298,20.832703351974487,21.475003957748413,22.323018550872803,22.78301978111267,23.711583137512207,25.1386935710907,25.30548071861267,25.328758478164673,25.93241858482361,26.21053647994995,26.42492151260376,26.752641201019287,27.13864541053772,28.88441562652588,29.74929976463318,31.24358582496643,33.11332392692566,33.18605828285217,33.98725628852844,35.82214546203613,39.257723808288574,40.664573192596436,41.661619663238525,42.32780480384827,44.01830315589905,45.59052515029907,46.8109655380249,47.664605379104614,48.945212602615356,50.51486301422119,50.99026012420654,51.65159320831299,59.07704567909241,59.78520393371582,69.77460169792175,70.50184965133667,70.60259103775024,104.25296235084534,111.06668257713318,142.55518054962158,163.97096347808838,188.4588007926941,251.791907787323,284.589474439621,350.5034463405609,352.55595541000366,493.93284368515015</t>
  </si>
  <si>
    <t>1,5,7,17,31,32,38,46,50,58,65,83,90,91,98,104,111,121,124,126,139,149,158,170,173,192,201,220,225,250,281,299,304,311,332,351,396,401,423,436,449,453,469,491,500,505,510,529,552,575,603,629,698,765,800,817,843,876,894,933,989,996,997,1021,1032,1041,1054,1069,1139,1174,1231,1308,1311,1344,1419,1562,1622,1662,1688,1758,1824,1876,1912,1954,1990,2008,2034,2335,2364,2768,2798,2802,4127,4402,5661,6504,7467,9959,11247,13855,13938,19731</t>
  </si>
  <si>
    <t>-0.7052945365798524,-0.7052945365798524,-0.7052945365798524,-0.7052945365798524,-0.7052945365798524,-0.7052945365798524,-0.7052945365798524,-0.7052945365798524,-0.7052945365798524</t>
  </si>
  <si>
    <t>1311155656551762285473345662920419510033551339058306104699693300853595841,1311155656551762285473345662920419510033551339058306104699693300853595841,1311155656551762285473345662920419510033551339058306104699693300853595841,1311155656551762285473345662920419510033551339058306104699693300853595841,1311155656551762285473345662920419510033551339058306104699693300853595841,1311155656551762285473345662920419510033551339058306104699693300853595841,1311155656551762285473345662920419510033551339058306104699693300853595841,1311155656551762285473345662920419510033551339058306104699693300853595841,1311155656551762285473345662920419510033551339058306104699693300853595841</t>
  </si>
  <si>
    <t>-8.566019325120177,-8.509652898767428,-8.507413518134168,-7.931943962048325,-7.8775890663427,-7.671887089073469,-7.658226189890628,-7.60093199858524,-7.334145632090689,-7.2269023167065365,-6.752271684783323,-6.619557644072499,-6.538549450903715,-6.433483738125993,-6.359370126892538,-6.3328707663928,-6.213659967002371,-5.987523739282976,-5.890077756091227,-5.767246206588853,-5.739891844320681,-5.586247550292125,-5.503369887879755,-5.450775210222288,-5.450458375226914,-5.380499054710727,-5.222812465277835,-5.190027695115566,-5.145237011486569,-5.1305628610996115,-5.0526892578511635,-4.945549502595091,-4.892404974531546,-4.751597343023601,-4.569628763199554,-4.559902899867826,-4.4511727003885095,-4.446084234899248,-4.35270958921195,-4.340547892453889,-4.283580957703978,-4.1411507692310625,-4.088787279808026,-3.9450342577999327,-3.8197166347079765,-3.7832161859889193,-3.7517026243271356,-3.7514199259427308,-3.7339151988497887,-3.6893497590058235,-3.5784005622140094,-3.546959893804628,-3.5254762076490245,-3.486538028043513,-3.446326549851352,-3.390662444917706,-3.299891999042908,-3.2840000248948495,-3.257051488785154,-3.25642145333471,-3.2160946829833272,-3.204589574469539,-3.0030782707633117,-2.9817586544666814,-2.9270361942412118,-2.9012745994752778,-2.8855075810391306,-2.8360576058995464,-2.817618453215364,-2.8085750450375517,-2.756201649092043,-2.7062227591031185,-2.66718263999285,-2.630322999907597,-2.62246296274789,-2.581552176055985,-2.5679010458417886,-2.5475073745428114,-2.5046028036799823,-2.4889243448648477,-2.4834209370402545,-2.379975710043088,-2.374264941884883,-2.3387413069051766,-2.3258366690425714,-2.2811619034818396,-2.2434963036525137,-2.2393558344561035,-2.237140011173505,-2.2358671712809017,-2.233062023426769,-2.2126519539352154,-2.1947562472260174,-2.1453636702012755,-2.0622208633528905,-2.030403777937056,-1.9230146973254723,-1.919591569297463,-1.9038155353813448,-1.813097258787921,-1.8083913682777184,-1.7436197572628689,-1.6813321382813633,-1.645097401920306,-1.6426829456368042,-1.6420651270264088,-1.6418418420236192,-1.5475969801488705,-1.489148814675007,-1.4531585354748386,-1.4323877447228632,-1.4229356856212316,-1.3698823937191407,-1.3454116587070144,-1.3409700805764573,-1.3124714903716401,-1.256753812998561,-1.240553687541966,-1.2374198664976068,-1.2374198664976066,-1.225574359918337,-1.2081811659854922,-1.20772101944662,-1.1994986951304685,-1.1900802346510804,-1.1666599193196965,-1.166659919319696,-1.139520650685282,-1.130442543031605,-1.120749872634526,-1.1150308046818322,-1.1000823849211703,-1.0805127587699872,-1.0556913214755481,-1.0392697798078168,-1.037445614581784,-0.9853461601917981,-0.9754693901089437,-0.8939409816604744,-0.8434377895386955,-0.8417749657717469,-0.822266590802204,-0.8222665908022035,-0.8013729306603741,-0.8013729306603736,-0.789060643821922,-0.7890606438219214,-0.7794662241379848,-0.7052945365798524</t>
  </si>
  <si>
    <t>0.05815887451171875,0.19139695167541504,0.253143310546875,0.29206156730651855,0.5913560390472412,0.6325745582580566,0.9526560306549072,1.020726203918457,1.0414414405822754,1.1927032470703125,1.2770237922668457,1.399582862854004,1.4877219200134277,1.5969839096069336,1.6193480491638184,1.7043018341064453,2.0187549591064453,2.0398271083831787,2.1036648750305176,2.209717035293579,2.4711453914642334,2.53690767288208,2.661133289337158,2.767904758453369,2.8706226348876953,2.934522867202759,3.1561739444732666,3.1770431995391846,3.2422292232513428,3.6799120903015137,3.7650723457336426,3.8298184871673584,4.020875692367554,4.11176323890686,4.193952560424805,4.5171544551849365,4.791616439819336,4.832424163818359,4.876040458679199,4.940852165222168,5.160369157791138,5.673725843429565,5.864233493804932,6.143365144729614,6.468782424926758,6.618689298629761,7.496677875518799,7.683398008346558,7.9800543785095215,8.68944001197815,9.19538426399231,9.403289794921875,11.0279061794281,11.370789289474487,11.629266738891602,12.613784551620483,12.916789770126343,13.701792478561401,13.941665649414062,14.204771280288696,14.778310060501099,14.860946893692017,14.884566307067871,15.362514734268188,16.388833045959473,17.657901525497437,17.769638776779175,18.228912115097046,18.496379613876343,19.04961347579956,20.279175281524658,20.37925624847412,21.20201015472412,21.677968978881836,22.511553525924683,23.28972101211548,24.148195505142212,24.29920983314514,25.119738578796387,25.73800492286682,26.51561403274536,27.356979608535767,29.555660247802734,29.619458436965942,30.9938805103302,31.159040451049805,32.04272508621216,34.64575409889221,34.689308643341064,35.00259351730347,35.71703815460205,36.234700441360474,37.27950978279114,37.451486349105835,38.36688995361328,43.47627663612366,43.54434585571289,44.56154990196228,48.14738655090332,48.21024680137634,53.015456676483154,54.93528866767883,56.46686244010925,58.94047403335571,61.663142919540405,63.11935472488403,65.38461709022522,71.83730602264404,75.29700517654419,79.52784967422485,80.02729296684265,86.72184205055237,90.6221661567688,100.97804307937622,106.05254316329956,107.69333338737488,108.99060702323914,121.87358093261719,139.03992772102356,140.19171810150146,145.72241020202637,154.05989742279053,161.2953495979309,178.15047907829285,181.96007871627808,194.18765878677368,196.45555424690247,200.1069622039795,201.6077651977539,203.90925693511963,205.0581247806549,206.1499252319336,207.0084512233734,211.46397352218628,218.08925366401672,223.92930388450623,237.5417492389679,241.95498633384705,242.1679174900055,244.5797040462494,299.6901421546936,319.30359745025635,326.58415961265564,328.134161233902,362.32503485679626,379.67878246307373,393.2765769958496,405.2673010826111,432.9022262096405</t>
  </si>
  <si>
    <t>1,7,10,12,27,29,44,47,48,55,59,65,69,74,75,79,94,95,98,103,115,118,124,129,134,137,147,148,151,172,176,179,188,192,196,210,223,225,227,230,241,265,274,287,302,309,352,361,375,408,432,442,495,511,523,568,582,618,629,641,669,673,674,696,743,802,807,828,840,865,922,927,961,982,1022,1057,1096,1103,1140,1168,1203,1244,1347,1350,1413,1421,1459,1580,1582,1597,1631,1655,1704,1712,1755,1974,1977,2024,2194,2197,2420,2505,2576,2691,2818,2886,2989,3291,3427,3619,3641,3951,4129,4605,4820,4895,4952,5545,6334,6387,6647,7032,7378,8150,8326,8894,9001,9152,9223,9330,9384,9435,9476,9685,9999,10267,10891,11097,11107,11219,13755,14675,15001,15073,16662,17481,18110,18677,19916</t>
  </si>
  <si>
    <t>-1.6240466215097216,-1.6240466215097216,-1.6240466215097216,-1.6240466215097216,-1.6240466215097216,-1.6240466215097216,-1.6240466215097216,-1.6240466215097216,-1.6240466215097216</t>
  </si>
  <si>
    <t>460336221436719152673718238130830870569882307790016760878381,460336221436719152673718238130830870569882307790016760878381,460336221436719152673718238130830870569882307790016760878381,460336221436719152673718238130830870569882307790016760878381,460336221436719152673718238130830870569882307790016760878381,460336221436719152673718238130830870569882307790016760878381,460336221436719152673718238130830870569882307790016760878381,460336221436719152673718238130830870569882307790016760878381,460336221436719152673718238130830870569882307790016760878381</t>
  </si>
  <si>
    <t>-7.2901086228191145,-7.250982265692456,-7.225084163098904,-7.115974914287716,-7.103637281576615,-6.7495585497217245,-6.711778134703804,-6.675485471028303,-6.507035064195252,-6.398415838835592,-6.005326719734629,-5.65856673657414,-5.615142620533421,-5.505518201944561,-5.410067219427617,-5.202577891510466,-5.02904929078575,-4.870074831363632,-4.77170588382773,-4.615630107709787,-4.573025618983321,-4.5553890021960965,-4.464312617655595,-4.4153546346868575,-4.378727538972467,-4.36780442888316,-4.247542232546374,-4.219557768057489,-4.154631646418146,-4.0238143390374255,-4.014079313978386,-3.984280653345786,-3.9117130932388826,-3.7945805919362616,-3.788798608558042,-3.7513771617324494,-3.647952653768895,-3.585346459987846,-3.4438799538533735,-3.207423128480042,-3.194973583085453,-3.187812175544802,-2.976315228365927,-2.9689033128562183,-2.909916976637042,-2.8871741047941493,-2.8499986543583713,-2.7972917220311797,-2.7895413691353292,-2.6945339055686657,-2.6662756319886953,-2.5746505496558187,-2.57136961330407,-2.568437999631379,-2.446838681486617,-2.4351534445543863,-2.3668410025604776,-2.3603577888336678,-2.1647276748056443,-2.118788163137108,-2.1072146278785535,-2.0473496383152323,-2.0430590181588375,-2.021707913909111,-2.0013710494007206,-1.9878958283215835,-1.958236659447641,-1.9332472851295417,-1.8776782890600519,-1.870094868990264,-1.7777389295776869,-1.769913337141262,-1.759609270744744,-1.7596092707447437,-1.757764651214848,-1.7474720942010658,-1.746252638983712,-1.7433948652326934,-1.7401570290140165,-1.6481768425999552,-1.6394542967111236,-1.6394542967111234,-1.6272387480267743,-1.6272387480267734,-1.6240466215097227,-1.6240466215097216</t>
  </si>
  <si>
    <t>0.03677797317504883,0.302187442779541,0.31824707984924316,0.40074634552001953,0.44945430755615234,0.5305750370025635,0.8027515411376953,0.8202500343322754,0.8872981071472168,0.920379638671875,0.9363789558410645,1.3363451957702637,1.4197378158569336,1.4876093864440918,1.5890543460845947,1.6222281455993652,1.7245161533355713,2.1180899143218994,2.2207462787628174,2.43755841255188,2.67393159866333,2.993849754333496,3.234503746032715,3.4171063899993896,3.589754343032837,3.6225898265838623,3.809638023376465,4.617725849151611,5.013749361038208,5.3427512645721436,5.561888933181763,5.751126050949097,5.886016607284546,6.253039836883545,6.586319446563721,6.809632062911987,6.898957252502441,7.7512383460998535,8.34470009803772,8.775160789489746,8.969072341918945,9.447929382324219,9.536593675613403,9.919862985610962,10.45778751373291,10.474369764328003,11.506739616394043,12.16577935218811,16.171316862106323,16.773511171340942,17.230563640594482,17.366674423217773,20.51813006401062,21.427687406539917,21.54907488822937,23.664050579071045,23.68222212791443,23.92813801765442,25.62748074531555,26.221643924713135,28.381404876708984,28.721378564834595,32.3192982673645,33.28492498397827,34.18594264984131,34.83778738975525,46.61028838157654,51.57470512390137,53.20830583572388,53.57912349700928,57.050647258758545,77.30898785591125,80.10236477851868,85.173419713974,99.23669934272766,100.4855444431305,111.67392110824585,133.00547409057617,138.0693519115448,139.27531027793884,156.8723840713501,191.98649907112122,258.8294394016266,270.8442897796631,288.3749282360077,328.54000306129456</t>
  </si>
  <si>
    <t>1,17,18,23,26,31,48,49,53,55,56,80,85,89,95,97,103,127,133,146,160,179,193,204,214,216,227,271,295,314,327,338,346,368,388,401,406,457,488,509,521,549,554,577,609,610,671,710,941,976,1003,1011,1194,1247,1255,1383,1384,1398,1496,1526,1654,1674,1860,1918,1971,2009,2690,2983,3080,3102,3306,4462,4629,4925,5734,5810,6474,7705,8002,8074,9102,11142,15020,15715,16711,19019</t>
  </si>
  <si>
    <t>-1.6144062920182392,-1.6144062920182392,-1.6144062920182392,-1.6144062920182392,-1.6144062920182392,-1.6144062920182392,-1.6144062920182392,-1.6144062920182392,-1.6144062920182392</t>
  </si>
  <si>
    <t>371764865249692294666577544986938913335273656599330680858968,371764865249692294666577544986938913335273656599330680858968,371764865249692294666577544986938913335273656599330680858968,371764865249692294666577544986938913335273656599330680858968,371764865249692294666577544986938913335273656599330680858968,371764865249692294666577544986938913335273656599330680858968,371764865249692294666577544986938913335273656599330680858968,371764865249692294666577544986938913335273656599330680858968,371764865249692294666577544986938913335273656599330680858968</t>
  </si>
  <si>
    <t>-7.66662213470446,-7.559939748805034,-7.374001933401126,-7.272252268687784,-7.253326869540635,-6.665295885849985,-6.04329562544078,-6.042878680037521,-6.0007961821049545,-5.9397169454176195,-5.489466295464916,-5.351507714727379,-5.29196656925391,-5.23838033313949,-5.164148740640601,-4.986609785206106,-4.975291523885948,-4.7952100564943665,-4.665326536083497,-4.5703002812061895,-4.568802424673359,-4.409568566669416,-4.220140794348398,-4.186478931726504,-4.130532953334177,-4.110857664354688,-4.068206154478697,-4.044631273927303,-3.9861775824239025,-3.9442654211405865,-3.898201683353267,-3.8889685710689004,-3.850673223151924,-3.755376581144919,-3.7129211820916224,-3.6890388939051824,-3.6112541329185515,-3.5959468319275594,-3.517872533598759,-3.4502271121918486,-3.389339106872296,-3.3682102513494288,-3.206023452012444,-3.068802603142846,-2.940761246902035,-2.9281322074579044,-2.910749919810315,-2.9050403589109375,-2.882338839983876,-2.841893956991333,-2.8061557212189383,-2.788823081478569,-2.7286709683721786,-2.6953809706797345,-2.6863611144780424,-2.665795010376188,-2.645461928504437,-2.6170804375900745,-2.585183458948017,-2.5851834589480167,-2.553333842402267,-2.550207058264643,-2.4862334315512116,-2.485305482184802,-2.4527463133205827,-2.3916506428744997,-2.3637448805708225,-2.363659063308084,-2.343128023150182,-2.235982337027402,-2.21636261465731,-2.20681248207794,-2.164433580514479,-2.1180289168285573,-2.1034794045645135,-2.099696727069054,-2.0521071679227147,-2.046375608891322,-2.0463756088913203,-2.0151302052438127,-2.0133262597820702,-2.001323143007812,-1.9910737956419868,-1.9901533804218525,-1.9393108999396018,-1.9393108999396003,-1.8972190308386256,-1.8881354702602038,-1.8495849725649747,-1.8485402528773784,-1.794750410192008,-1.7571187986286185,-1.751924076727593,-1.7182357098975343,-1.7182357098975338,-1.6735428954127571,-1.6731843457897608,-1.6615855721261434,-1.6549560371520515,-1.647692284291986,-1.6416082448788678,-1.6212294401063476,-1.6210997537678655,-1.6144062920182392</t>
  </si>
  <si>
    <t>0.03251934051513672,0.19368624687194824,0.37976646423339844,0.5119423866271973,0.6150367259979248,0.6651065349578857,1.1280617713928223,1.5580990314483643,1.6600086688995361,1.714050054550171,1.7652621269226074,2.1927595138549805,2.644970417022705,2.662433385848999,2.766979932785034,2.9708809852600098,3.2982351779937744,3.316875696182251,3.9765625,4.102909803390503,4.498054265975952,4.652690649032593,5.029860019683838,5.275956153869629,5.737377643585205,5.983912944793701,6.365114688873291,6.631392240524292,6.714760065078735,6.782846689224243,6.816884279251099,6.833742618560791,7.131205797195435,7.626448631286621,8.11799931526184,8.701508522033691,8.942255020141602,10.267990350723267,11.281109809875488,12.041348218917847,12.646023988723755,13.305351257324219,14.27476978302002,15.479671478271484,17.540867567062378,17.74168562889099,19.038742303848267,19.15688967704773,19.667017459869385,21.048973560333252,22.19308614730835,23.526371479034424,25.339979887008667,25.829283952713013,26.091917991638184,28.179188013076782,28.943471431732178,30.03910779953003,31.739898920059204,32.763784885406494,33.44219994544983,34.618539571762085,35.309664249420166,36.004414558410645,36.23696160316467,36.808443784713745,37.84461307525635,38.12915229797363,39.58327269554138,41.4915988445282,49.55078411102295,52.47997426986694,71.04780602455139,72.3542914390564,73.42443370819092,74.04742360115051,74.23185706138611,75.64323163032532,78.18771123886108,83.42670702934265,97.27883124351501,111.741614818573,124.58873271942139,128.20410013198853,132.71180129051208,143.63737058639526,147.08060240745544,148.1255660057068,148.3092565536499,157.20540022850037,158.59951663017273,159.8439211845398,167.82633304595947,172.18243288993835,178.21773648262024,181.76743721961975,187.0542311668396,193.88037037849426,214.7152829170227,241.59017157554626,242.24025464057922,249.35574102401733,262.93361234664917,333.5853579044342</t>
  </si>
  <si>
    <t>1,10,21,29,35,38,66,91,97,100,103,128,154,155,158,169,188,189,221,228,247,256,278,292,319,333,355,370,375,379,381,382,399,428,457,491,505,583,643,688,724,762,814,884,1004,1016,1092,1099,1129,1192,1248,1325,1428,1458,1473,1594,1638,1702,1800,1860,1899,1967,2007,2044,2058,2091,2152,2169,2254,2365,2829,2978,4054,4132,4196,4232,4243,4327,4479,4771,5548,6395,7111,7328,7596,8251,8427,8490,8501,9019,9101,9175,9639,9895,10219,10428,10741,11141,12349,13912,13951,14369,15171,19287</t>
  </si>
  <si>
    <t>-1.3861100578484362,-1.3861100578484362,-1.3861100578484362,-1.3861100578484362,-1.3861100578484362,-1.3861100578484362,-1.3861100578484362,-1.3861100578484362,-1.3861100578484362</t>
  </si>
  <si>
    <t>137935789333771777225160759416728310324986785670254552310826,137935789333771777225160759416728310324986785670254552310826,137935789333771777225160759416728310324986785670254552310826,137935789333771777225160759416728310324986785670254552310826,137935789333771777225160759416728310324986785670254552310826,137935789333771777225160759416728310324986785670254552310826,137935789333771777225160759416728310324986785670254552310826,137935789333771777225160759416728310324986785670254552310826,137935789333771777225160759416728310324986785670254552310826</t>
  </si>
  <si>
    <t>-8.523284225220893,-8.443220699064645,-8.408105614151143,-8.320942294078444,-8.312760912478529,-8.272453561787351,-8.004422142571734,-7.144017131485975,-6.99600873162893,-6.881393300827051,-6.484163990740255,-6.334533600869231,-6.312251381692173,-6.301500042102907,-6.270962558095597,-6.08427471007154,-5.997206617879933,-5.983320083832643,-5.89158006636408,-5.321982266303894,-5.2589511382050995,-5.217475913523795,-5.099182271479077,-4.976918904452165,-4.8754031046099575,-4.781837264499211,-4.687832164749829,-4.678496414664148,-4.521326108098394,-4.443008936796912,-4.329541728714594,-4.147617491537581,-4.097850031651296,-4.017675399227533,-4.008131751877416,-3.9350046069221936,-3.8984853852477617,-3.8511673401468096,-3.782529221098097,-3.750748180003547,-3.6346946766014496,-3.525403311997672,-3.522692542245821,-3.5051071417205164,-3.468181240364513,-3.4249672757960075,-3.3857158840741928,-3.3692589392429686,-3.3406427638921703,-3.3118996180802727,-3.2721689456700735,-3.1013955845651697,-3.0849569098594603,-3.037903054137317,-2.9735241307808002,-2.9246226824753356,-2.9145013033127114,-2.857531746318357,-2.8276349212159846,-2.6806174535091993,-2.6387676099928523,-2.593722044547802,-2.529239658005734,-2.506860920030844,-2.4983033900958533,-2.444428748674109,-2.420799396169442,-2.415242099551831,-2.37485057213075,-2.3516024753016325,-2.3365834091734707,-2.296153497067052,-2.268337033609356,-2.2432040703720446,-2.216888794719031,-2.2111129736304744,-2.168281159403946,-2.16656569075606,-2.109262441361184,-2.0829282358741774,-2.0772543680518902,-2.0710591701890286,-2.046261875113003,-2.0400603134352284,-2.0148437982075538,-1.9949696862367516,-1.961585982733225,-1.9267931267755967,-1.9038416940566842,-1.8510476542822074,-1.8051455774002663,-1.747257725036107,-1.7264475320989847,-1.7196262135180587,-1.6852459336364372,-1.6733159929695927,-1.6714788515370615,-1.6421968072114979,-1.6233910915704126,-1.601849209882459,-1.594096897379961,-1.5788593143834837,-1.577128212131399,-1.5661105059304488,-1.5497777214792534,-1.4483013652203431,-1.4324815980696055,-1.4228344888715487,-1.4228344888715485,-1.4161615201402433,-1.3861100578484373,-1.3861100578484362</t>
  </si>
  <si>
    <t>0.03159976005554199,0.06725740432739258,0.19509172439575195,0.27752184867858887,0.3103446960449219,0.4288289546966553,0.5611779689788818,0.6629185676574707,0.9209580421447754,1.0771470069885254,1.2167184352874756,1.514108419418335,1.869474172592163,1.959244728088379,2.1219699382781982,2.1474010944366455,2.4374496936798096,2.5621776580810547,2.769739866256714,3.01806902885437,3.913095474243164,4.148473501205444,4.2606589794158936,4.298414707183838,4.743883848190308,5.071234226226807,5.54695463180542,5.834292650222778,6.295722484588623,6.458496570587158,6.864885091781616,7.165890693664551,7.6456732749938965,7.679765939712524,7.931142330169678,8.005070686340332,8.146127939224243,8.310571432113647,8.793177604675293,9.134202241897583,9.77025842666626,10.518771648406982,11.279231786727905,12.191976547241211,12.27547311782837,12.383973598480225,12.473975896835327,12.84646487236023,13.19149136543274,13.226530313491821,13.712317943572998,14.00395917892456,14.340572834014893,14.64883279800415,15.362788438796997,15.831207752227783,16.62174081802368,17.321873426437378,17.625882148742676,18.381110191345215,19.843604564666748,20.354294061660767,20.456482410430908,22.93385601043701,24.23061966896057,24.637116193771362,25.63869023323059,26.11253309249878,26.448368787765503,26.503034353256226,28.217485427856445,29.461371898651123,31.72353434562683,40.44439458847046,43.78100323677063,46.508727073669434,54.09199810028076,65.05607867240906,73.91854214668274,77.79540252685547,78.94921827316284,81.22376322746277,84.31318402290344,88.64983701705933,89.71251606941223,91.42074418067932,99.47424411773682,102.65109586715698,110.81182312965393,113.69469857215881,114.2364571094513,123.38518238067627,123.52437257766724,124.312992811203,124.78988528251648,127.0509626865387,130.6703941822052,132.2504186630249,138.0249729156494,138.4738621711731,140.03920531272888,147.4554512500763,148.47979927062988,152.84940719604492,164.59191346168518,167.42558360099792,174.74046397209167,178.9901933670044,180.74837923049927,186.85131525993347,218.99098348617554,258.60333943367004</t>
  </si>
  <si>
    <t>1,2,10,15,17,24,32,38,53,62,70,87,107,112,117,118,128,131,141,153,201,214,220,222,249,265,284,300,326,335,358,375,402,404,418,422,429,438,465,483,518,560,603,656,661,667,672,693,714,716,744,760,779,798,839,867,914,954,971,1014,1100,1125,1131,1278,1353,1376,1432,1459,1478,1481,1574,1642,1768,2244,2434,2591,3029,3642,4144,4362,4429,4562,4740,4989,5052,5152,5591,5779,6245,6410,6441,6964,6972,7017,7045,7167,7339,7426,7752,7778,7868,8288,8348,8601,9246,9411,9835,10084,10186,10526,12324,14511</t>
  </si>
  <si>
    <t>-1.628581283395113,-1.628581283395113,-1.628581283395113,-1.628581283395113,-1.628581283395113,-1.628581283395113,-1.628581283395113,-1.628581283395113,-1.628581283395113</t>
  </si>
  <si>
    <t>366364458818113732550929174424165425212115,366364458818113732550929174424165425212115,366364458818113732550929174424165425212115,366364458818113732550929174424165425212115,366364458818113732550929174424165425212115,366364458818113732550929174424165425212115,366364458818113732550929174424165425212115,366364458818113732550929174424165425212115,366364458818113732550929174424165425212115</t>
  </si>
  <si>
    <t>-6.991705870921063,-6.957080121184287,-6.786818861528373,-6.595113375558985,-6.344120019210022,-6.120359242926963,-6.08967061295188,-5.990556356717918,-5.803375722930305,-5.767304635943972,-5.412467172021576,-5.346381721241753,-5.247483324917115,-4.975729471873551,-4.878567845387419,-4.846309542028073,-4.683432333883698,-4.656900610797668,-4.5321657791110965,-4.40493021286619,-4.290176144405414,-4.288737938231594,-4.200353642236389,-4.199973791008643,-4.181172186253531,-4.14877617229249,-4.075193296758566,-4.007248685930241,-3.995405855177263,-3.8633972178539446,-3.857582237983048,-3.80334145284711,-3.792574839899721,-3.7726107657252332,-3.771284089575272,-3.7570117787723327,-3.755059105973717,-3.7231196665931194,-3.551443203903612,-3.550793121736324,-3.5227254964870585,-3.4076772222498173,-3.388877766539787,-3.376757408937246,-3.374262471717573,-3.365285851057048,-3.36354047238457,-3.350554059696077,-3.347294224777057,-3.3226102360697367,-3.252884859503929,-3.194597436821495,-3.134871650056549,-3.02848895013017,-3.0187609113172904,-3.0012991598569507,-2.929414455590684,-2.806327424176961,-2.7982993651714567,-2.732452759031494,-2.6741285541441284,-2.6567514399435765,-2.6538368271482993,-2.5421975343160677,-2.535916664214366,-2.5256146905295838,-2.5166236305899727,-2.495923661533943,-2.4727121036353905,-2.3715336172509844,-2.3678524968220214,-2.2796713935586497,-2.277015949731982,-2.220261238788304,-2.2039537326257714,-2.2032967766301352,-2.1856403372596462,-2.146836771768846,-2.05621995666168,-2.0361694623160287,-2.0028055160086535,-2.0010082779490426,-1.9465324124608379,-1.931867308451844,-1.9318673084518438,-1.9303860297692448,-1.9201545750756364,-1.9184435784262643,-1.8341652039516403,-1.823605757993881,-1.8151576975627657,-1.792715297516771,-1.7837530274918383,-1.7681968906506946,-1.7305316070201646,-1.7085142383946357,-1.6852751302940459,-1.677866282056991,-1.6776885447464946,-1.6776885447464942,-1.6458176511940137,-1.6421830382179865,-1.6321315050029674,-1.6319631762423557,-1.628581283395113</t>
  </si>
  <si>
    <t>0.05036187171936035,0.07271599769592285,0.2278609275817871,0.3963935375213623,0.6382408142089844,0.7089982032775879,0.7806227207183838,0.828294038772583,0.8515932559967041,1.5195388793945312,1.6227593421936035,1.868429183959961,2.087467670440674,2.4015896320343018,2.525109052658081,2.6379101276397705,3.0043208599090576,3.0498015880584717,3.6047654151916504,3.627591133117676,4.121392726898193,4.411130428314209,4.556805610656738,4.911384105682373,4.957583665847778,5.336420297622681,5.583782911300659,5.777488470077515,6.307857990264893,6.40230655670166,7.124126434326172,7.31084132194519,7.592485427856445,7.732168912887573,8.365478515625,8.689579486846924,8.835721015930176,9.079818487167358,9.126214027404785,9.781842947006226,10.099650144577026,10.150788068771362,11.133102178573608,11.930211782455444,12.004264831542969,12.761906147003174,13.284804344177246,14.006578922271729,14.155616521835327,15.192238330841064,15.504208326339722,16.65534782409668,16.819159030914307,17.992006540298462,20.16209363937378,20.904826879501343,21.554120779037476,22.511465072631836,23.34380793571472,23.442624807357788,24.413284063339233,25.16816806793213,26.90014672279358,27.105743885040283,27.620497465133667,29.379717350006104,30.025768756866455,30.918864965438843,31.26523184776306,32.13658308982849,33.29641628265381,34.31809043884277,34.488287687301636,34.608943700790405,36.104766607284546,37.24160051345825,37.82569432258606,38.22335338592529,39.72161030769348,41.59404158592224,42.509199142456055,46.89272499084473,47.24758434295654,49.71736717224121,51.95774507522583,55.20374822616577,55.34733772277832,55.663050174713135,56.91282057762146,60.53972768783569,69.239426612854,74.69778251647949,76.41063046455383,77.57105588912964,86.71870636940002,93.25507807731628,106.17229747772217,131.10505175590515,182.01334142684937,190.96116542816162,193.98181056976318,239.60958433151245,245.27158617973328,270.3323550224304,288.73802065849304</t>
  </si>
  <si>
    <t>1,1,8,15,25,28,31,33,34,57,61,71,80,91,96,101,117,119,138,139,160,172,178,192,194,210,220,228,250,254,284,292,303,309,337,351,357,367,369,397,410,412,446,478,481,512,534,564,570,613,626,676,683,732,820,850,873,910,945,949,989,1018,1075,1084,1106,1182,1210,1247,1260,1296,1341,1384,1391,1396,1460,1508,1533,1550,1613,1692,1728,1911,1926,2031,2129,2261,2267,2280,2330,2498,2854,3074,3142,3188,3562,3800,4333,5358,7445,7792,7918,9798,10034,11076,11809</t>
  </si>
  <si>
    <t>-1.6075185484445706,-1.6075185484445706,-1.6075185484445706,-1.6075185484445706,-1.6075185484445706,-1.6075185484445706,-1.6075185484445706,-1.6075185484445706,-1.6075185484445706</t>
  </si>
  <si>
    <t>359311135951319879922979561084090415768951519882763962335950,359311135951319879922979561084090415768951519882763962335950,359311135951319879922979561084090415768951519882763962335950,359311135951319879922979561084090415768951519882763962335950,359311135951319879922979561084090415768951519882763962335950,359311135951319879922979561084090415768951519882763962335950,359311135951319879922979561084090415768951519882763962335950,359311135951319879922979561084090415768951519882763962335950,359311135951319879922979561084090415768951519882763962335950</t>
  </si>
  <si>
    <t>-7.31170336513346,-7.280219570231616,-6.8692012485100875,-6.852499493828927,-6.585142677357527,-6.56897720398128,-6.525170920197419,-6.483917887447411,-6.022181328594681,-6.011386829438779,-5.8453063126084315,-5.800142161950611,-5.669949903842648,-5.542289346477155,-5.5037445619347105,-5.438937096220098,-5.354490896606165,-5.32408554139446,-5.168646804682095,-5.151797354978897,-4.971215688287717,-4.963510552164388,-4.817443294218355,-4.732914097583271,-4.695483733355939,-4.667418694873834,-4.643078332161278,-4.628270920109476,-4.5713570954555305,-4.518491774292022,-4.440338097773595,-4.3269420249519746,-4.290383031843535,-4.273663252685595,-3.9247389626183087,-3.895535020382074,-3.8852058889010834,-3.8637235919742783,-3.720213506605812,-3.7048755762192056,-3.626797517515834,-3.539774951924279,-3.404714650520758,-3.3517813782454517,-3.3272239207076884,-3.319008945935704,-3.308148971005979,-3.2302948614505307,-3.1357995975584823,-3.129306686441746,-3.088631951264928,-3.0464060211978166,-3.017815692468138,-2.990249837706198,-2.9286178457694403,-2.874061708608947,-2.8616998942186247,-2.8174823900711212,-2.791896321377143,-2.7222470921551123,-2.718757073837358,-2.679167440795977,-2.550684593288652,-2.522751624466613,-2.374404263525796,-2.3663194548148385,-2.283707282713279,-2.222933688946011,-2.20181757219096,-2.197259283673037,-2.169619835746545,-2.1657233119373833,-2.11068897440223,-2.0461802066328216,-2.0448748642712915,-2.0162453737313273,-1.9697407360189267,-1.9433205904364166,-1.9423131515538283,-1.9423131515538274,-1.9339888636651714,-1.9188287771618031,-1.9115837253736183,-1.9104640581750971,-1.910464058175097,-1.9089728121522873,-1.8994455501959238,-1.8994455501959226,-1.8994455501959218,-1.8789234322835915,-1.8720770746296465,-1.8543724410667486,-1.8440102185820797,-1.8335119604097623,-1.8000035831371677,-1.7222169941518017,-1.7083982990896402,-1.70839829908964,-1.6903715832673913,-1.690371583267391,-1.6896315576859386,-1.6896315576859384,-1.6836855792907082,-1.6744407645784911,-1.6650190882149243,-1.6577887072941748,-1.6456563507989297,-1.6075185484445706</t>
  </si>
  <si>
    <t>0.03293609619140625,0.3464186191558838,0.3814835548400879,0.8106107711791992,0.9415364265441895,0.9747042655944824,1.1132750511169434,1.1328701972961426,1.1668214797973633,1.726855993270874,1.843778133392334,2.1017439365386963,2.238494873046875,2.2738633155822754,2.446502685546875,2.5675692558288574,2.880110740661621,3.0142250061035156,3.1013026237487793,3.6015615463256836,4.07624888420105,4.165590047836304,4.546798944473267,4.714170932769775,5.014094352722168,5.232592821121216,5.372589349746704,5.440351486206055,5.525552988052368,5.743244886398315,7.1526710987091064,7.447962045669556,7.603463411331177,7.668781042098999,8.378443717956543,8.876112222671509,8.89354681968689,9.271011114120483,9.30407452583313,10.40883183479309,10.730035781860352,11.123080730438232,11.29188847541809,11.412604808807373,11.909342765808105,12.146956443786621,12.4992036819458,12.721861124038696,13.699422836303711,13.948272466659546,13.962770223617554,14.95166540145874,15.653938293457031,15.954004287719727,16.438648223876953,16.617613077163696,18.184539794921875,18.284003019332886,19.05094075202942,20.03943181037903,21.784194469451904,23.691003799438477,23.884181022644043,25.11785364151001,29.733524322509766,30.769837379455566,38.34553146362305,51.65263795852661,55.82981276512146,57.67590665817261,59.275309324264526,63.9215292930603,65.90211701393127,67.76749634742737,71.3510537147522,73.39045739173889,73.79920148849487,74.91367936134338,76.66973352432251,78.40701866149902,81.02160549163818,83.22131419181824,85.86449027061462,94.88334774971008,109.67056846618652,112.61829471588135,121.49986171722412,145.39717769622803,146.68340635299683,158.28645062446594,165.47676753997803,179.39030742645264,182.64948201179504,183.84639954566956,190.24840450286865,191.43759393692017,204.45088839530945,206.02250266075134,208.5283350944519,209.69859290122986,222.61236953735352,242.17514848709106,268.4073724746704,282.6203031539917,284.3800914287567,288.8087935447693,335.11077094078064,345.07943534851074</t>
  </si>
  <si>
    <t>1,19,21,47,55,57,65,66,68,101,108,123,131,133,143,150,168,175,180,209,237,242,265,275,293,302,310,314,319,332,415,432,441,445,487,516,517,539,541,599,611,623,632,639,668,682,702,715,773,788,789,850,892,910,935,946,1039,1045,1091,1151,1255,1373,1385,1462,1732,1791,2238,2995,3241,3348,3440,3697,3811,3923,4130,4228,4249,4316,4424,4530,4686,4813,4970,5494,6342,6518,7036,8393,8470,9143,9558,10340,10528,10598,10976,11046,11771,11862,12006,12074,12830,13945,15439,16256,16359,16619,19278,19856</t>
  </si>
  <si>
    <t>-1.6213044546767232,-1.6213044546767232,-1.6213044546767232,-1.6213044546767232,-1.6213044546767232,-1.6213044546767232,-1.6213044546767232,-1.6213044546767232,-1.6213044546767232</t>
  </si>
  <si>
    <t>1079928924112947633820812415561378935983728,1079928924112947633820812415561378935983728,1079928924112947633820812415561378935983728,1079928924112947633820812415561378935983728,1079928924112947633820812415561378935983728,1079928924112947633820812415561378935983728,1079928924112947633820812415561378935983728,1079928924112947633820812415561378935983728,1079928924112947633820812415561378935983728</t>
  </si>
  <si>
    <t>-7.213867299096083,-7.124490482870284,-6.877400261068911,-6.822072267762376,-6.700947529028424,-6.694211876007177,-6.539123522107956,-6.407806235554103,-6.222524327552975,-5.974027214572973,-5.8281797118659355,-5.042024687833758,-4.9972052484942635,-4.827881246288353,-4.827564620338698,-4.803505141866,-4.6330479129116355,-4.422230890731106,-4.244984820535116,-4.187723272532613,-4.015501206563427,-3.7276765800137217,-3.644981120091958,-3.5865554151486925,-3.576449834433641,-3.5119713988552523,-3.4764514977577337,-3.447156829686971,-3.424680884123745,-3.4010400788552118,-3.341915246420002,-3.2299667398353464,-3.050898209000677,-3.0442457813003694,-2.7459550037619938,-2.701507889767702,-2.626867420136671,-2.598528803480469,-2.4209077499949188,-2.339095095707291,-2.335174915736634,-2.270693587846954,-2.2542574820223615,-2.221110122267435,-2.2080483287129495,-2.1913717786417495,-2.160527391099829,-2.125782213893793,-2.098212310349709,-2.0694289338858094,-1.992448561093237,-1.9537855098954662,-1.9265329059181284,-1.9257541795757827,-1.9121376498227054,-1.9081685666922448,-1.878113809755364,-1.860964236245977,-1.821022726594834,-1.786647485277199,-1.7754795694858991,-1.7731457039956926,-1.7525573769297573,-1.752557376929757,-1.7299462125700606,-1.7264395588015868,-1.7023459521461985,-1.6863711756605868,-1.6730904016706911,-1.6725597616580747,-1.6530171539211742,-1.6428793616668145,-1.6426567763711162,-1.621304454676724,-1.6213044546767235,-1.6213044546767232</t>
  </si>
  <si>
    <t>0.040039777755737305,0.10759902000427246,0.12982916831970215,0.1508502960205078,0.17362594604492188,0.2621634006500244,0.3291151523590088,0.3992476463317871,0.7584178447723389,1.2129433155059814,1.504232406616211,1.5757641792297363,1.7930989265441895,1.9114933013916016,2.121389389038086,2.1685996055603027,2.214855670928955,2.4233932495117188,2.687654733657837,3.313603401184082,3.406524181365967,3.457484245300293,4.212691307067871,4.328288316726685,4.6671717166900635,4.834221839904785,5.233548641204834,5.331027507781982,5.819503545761108,5.979076623916626,6.05960750579834,6.765956401824951,7.096737384796143,7.774786710739136,8.137025833129883,8.989401817321777,10.22687554359436,11.389238357543945,12.066694498062134,13.595355749130249,14.427403688430786,14.58778166770935,14.928936004638672,15.610975980758667,16.59491276741028,17.972084045410156,18.923509120941162,19.539169549942017,21.97269582748413,22.702716588974,23.31877374649048,24.790334224700928,27.911492824554443,32.59027862548828,33.055537700653076,34.52428126335144,34.5933837890625,42.3825957775116,45.75969982147217,51.43363976478577,53.99115324020386,54.37245416641235,56.63770580291748,63.403831243515015,63.762388944625854,65.65004420280457,72.6528708934784,75.67499828338623,170.23329043388367,171.33247089385986,184.52449750900269,195.08426713943481,202.0898313522339,278.3712389469147,295.0465145111084,307.6015958786011</t>
  </si>
  <si>
    <t>1,3,4,5,6,10,13,16,32,47,59,62,71,76,85,87,89,98,108,132,136,138,167,172,186,193,210,214,235,241,244,273,286,314,329,365,411,459,488,547,575,581,599,628,669,725,764,788,887,918,945,1007,1130,1325,1345,1408,1411,1737,1866,2083,2189,2205,2301,2581,2596,2675,2962,3090,6946,6992,7483,7913,8197,11239,11934,12418</t>
  </si>
  <si>
    <t>-2.8945435066046277,-2.8945435066046277,-2.8945435066046277,-2.8945435066046277,-2.8945435066046277,-2.8945435066046277,-2.8945435066046277,-2.8945435066046277,-2.8945435066046277</t>
  </si>
  <si>
    <t>-5.965614553540283,-5.855112975766062,-5.681597742199342,-5.196879017237486,-5.117137142441248,-5.087848126690014,-4.956532715847683,-4.810357931346872,-4.788140606012923,-4.680474508149922,-4.630551316354613,-4.624569414991649,-4.466819699565276,-4.256050160225416,-4.250269525453757,-4.186434951955902,-4.175088149558204,-4.086822099293576,-4.046836207150649,-3.982790375316251,-3.9022643143336064,-3.790578615423015,-3.749306571918613,-3.7481159981087737,-3.692527428411373,-3.6787065820597395,-3.6704485589424993,-3.5981977698744703,-3.509213085859834,-3.4978468151286575,-3.4230808811030218,-3.407576685489032,-3.293751650334775,-3.2900109128400477,-3.260948608475233,-3.2140170521785256,-3.176623897698599,-3.1687038059997117,-3.1445784822593006,-3.0746512602807083,-3.0405295702349777,-3.040529570234977,-3.03784280614316,-3.0378428061431593,-3.016284932452642,-2.9502334583646967,-2.9502334583646963,-2.9466872716961934,-2.9294464413064425,-2.926013288941623,-2.9077846174846953,-2.894543506604628,-2.8945435066046277</t>
  </si>
  <si>
    <t>0.017432212829589844,0.02338886260986328,0.04097247123718262,0.05277657508850098,0.16922616958618164,0.17535114288330078,0.21523141860961914,0.25185275077819824,0.3214242458343506,0.3647892475128174,0.37160682678222656,0.43332886695861816,0.6549558639526367,0.7964634895324707,0.9730403423309326,1.120784044265747,1.3625824451446533,1.400564432144165,1.4623725414276123,1.5480995178222656,1.6787071228027344,1.9392735958099365,2.2273755073547363,2.484231948852539,2.508359432220459,3.2216947078704834,3.2584176063537598,3.7245776653289795,3.905425548553467,3.93682599067688,4.087566614151001,5.27064847946167,5.356082439422607,6.346073389053345,6.588745355606079,8.575448036193848,9.474338054656982,9.677013158798218,10.01698637008667,10.11012578010559,12.99498701095581,14.898467302322388,14.997177124023438,15.281397104263306,15.344786643981934,16.189744234085083,19.201796293258667,19.474210262298584,24.49708127975464,27.711161851882935,28.74156880378723,39.07279419898987,61.82003378868103</t>
  </si>
  <si>
    <t>1,1,4,6,25,26,33,39,50,57,58,68,104,124,153,177,214,220,230,244,265,306,352,393,397,500,506,575,604,609,633,824,838,998,1038,1357,1502,1535,1584,1599,2048,2348,2364,2409,2419,2552,3028,3073,3870,4374,4525,6140,9638</t>
  </si>
  <si>
    <t>1.1153541156256188,1.1153541156256188,1.1153541156256188,1.1153541156256188,1.1153541156256188,1.1153541156256188,1.1153541156256188,1.1153541156256188,1.1153541156256188</t>
  </si>
  <si>
    <t>907891803297113090599702778552643150065785356253458580630493419786387682504114620696,907891803297113090599702778552643150065785356253458580630493419786387682504114620696,907891803297113090599702778552643150065785356253458580630493419786387682504114620696,907891803297113090599702778552643150065785356253458580630493419786387682504114620696,907891803297113090599702778552643150065785356253458580630493419786387682504114620696,907891803297113090599702778552643150065785356253458580630493419786387682504114620696,907891803297113090599702778552643150065785356253458580630493419786387682504114620696,907891803297113090599702778552643150065785356253458580630493419786387682504114620696,907891803297113090599702778552643150065785356253458580630493419786387682504114620696</t>
  </si>
  <si>
    <t>-10.03357468867546,-8.38126865549118,-7.8399814245056145,-7.657108507447772,-7.4223442959340815,-7.3466602552491125,-7.224967445466957,-7.106097016266314,-6.596952092730054,-6.527857299676102,-6.508813870907332,-6.503867819852866,-6.277775144678763,-6.240433774726259,-6.0988644913992855,-5.812978367976584,-5.569984715120958,-5.506122138042598,-5.216671632999432,-5.041736674960684,-4.89923175642178,-4.85613108886591,-4.766748727721273,-4.583125512661871,-4.5626071111160575,-4.549862822967368,-4.399745257727464,-4.36598485769089,-4.277727992665165,-4.1182909507947,-4.065497112858912,-3.947943807947139,-3.877015682718545,-3.7958824465915626,-3.726852702663598,-3.7216010860623863,-3.7053697154186103,-3.6750142986117433,-3.6200408881852173,-3.5563768949948713,-3.463495698240292,-3.4573884099141385,-3.431031924416575,-3.364433249093681,-3.2641378476260963,-3.2409593245909796,-3.2283728529000344,-3.215370836707621,-3.177605814036558,-3.0637353111890784,-3.0301773684719593,-3.0153660858279854,-2.9485634271559564,-2.78708074214985,-2.771030070427535,-2.649194473635932,-2.5916255077768047,-2.5875520671742227,-2.509557848715228,-2.4511852603703734,-2.4269238132435857,-2.407429795691474,-2.403358061623054,-2.34222986166034,-2.312931420856814,-2.302013015377465,-2.2236511688940297,-2.1938533336047232,-2.1137118239960087,-1.9183337130867428,-1.8810746573171067,-1.8632182921424867,-1.797811883728179,-1.7591612694647605,-1.7474722820415463,-1.5642299598606646,-1.533001680677126,-1.4920137594483822,-1.4401908359290392,-1.3375128225182298,-1.2801813835692384,-1.256673559885177,-1.1609054449875744,-1.1001429289037752,-1.0992340910541514,-1.0959330892404706,-1.0683871741046103,-0.9143842016254753,-0.8919716391489978,-0.8886112771761668,-0.8646098033751213,-0.8390690443768359,-0.624651267043819,-0.61162574228971,-0.5955612148160596,-0.5883561963485833,-0.5835482297003213,-0.5498165454156014,-0.5473750312942297,-0.5351423740181731,-0.4564485847993356,-0.4511092794514091,-0.4155646214404043,-0.4074042310545312,-0.40100478717872834,-0.3928191984641785,-0.3845055248001674,-0.3107818798726377,-0.22793254023147172,-0.20706074917837616,-0.1835907264864041,-0.12812749534422263,-0.10633551383367335,-0.10004465587929567,-0.1000446558792954,-0.06304754109148353,0.028811082797672555,0.09150390130215824,0.09218928297385487,0.10488203961076895,0.13751285050420362,0.1554309719361633,0.18124999377742354,0.18715666073916956,0.22595422869498832,0.2587135867609416,0.26864779453961574,0.29813849627308664,0.30794490776829825,0.31679759539733854,0.4524419371989945,0.4608631850108774,0.48247293755995224,0.5147361411511281,0.5526685609679918,0.5581888102925092,0.578418492070399,0.5856552744663572,0.6003862435001084,0.6035755108010932,0.6035755108010941,0.6209186328032662,0.6618711771651209,0.6849539974908952,0.7202475714821299,0.7202475714821317,0.720882134735593,0.7237581131726276,0.7392034616439482,0.7537044889331606,0.7632126825270834,0.7863651233734834,0.8187751214665858,0.8286953242809361,0.8460759745602601,0.8803433517723854,0.8856225697820175,0.9506242061836505,0.9512685551929161,0.9912544363640874,1.0677192987571578,1.083058190483931,1.0872410135254797,1.0872410135254813,1.0884889481090725,1.1153541156256188</t>
  </si>
  <si>
    <t>0.07080817222595215,0.15567684173583984,0.24048566818237305,0.9388852119445801,1.285783052444458,1.4603979587554932,1.9224839210510254,1.9692981243133545,2.1915230751037598,2.3226940631866455,2.366950273513794,2.6783833503723145,2.8553082942962646,2.949748992919922,3.271141529083252,3.9898085594177246,4.274194240570068,4.9048426151275635,5.533792018890381,6.37616491317749,6.954121112823486,7.85068678855896,8.166730165481567,8.472124576568604,9.294117212295532,9.95916199684143,10.182565927505493,10.370741844177246,10.4194815158844,10.604865789413452,10.983286619186401,11.347332000732422,11.533302307128906,11.714783191680908,12.089138984680176,12.536168813705444,12.583314418792725,13.119595050811768,13.761112689971924,13.947540044784546,14.857757568359375,15.566521644592285,15.618982076644897,16.40959930419922,17.317668437957764,17.40551519393921,18.5195894241333,18.75789475440979,18.99228048324585,19.348807096481323,19.926307678222656,20.3811514377594,20.738388061523438,21.151100873947144,25.136836767196655,25.184794664382935,26.715263843536377,27.580814599990845,27.68840456008911,29.592310428619385,29.882569313049316,30.30289316177368,32.03503775596619,32.81302738189697,33.67583751678467,34.56962251663208,35.339749336242676,37.78263282775879,37.834293842315674,41.49469804763794,43.01545524597168,44.5749945640564,44.76437258720398,45.30276107788086,45.350369453430176,46.94778370857239,49.23599624633789,49.65599727630615,50.03906512260437,51.869200229644775,52.680919885635376,53.91315937042236,55.06759333610535,58.24969410896301,58.87567615509033,59.33524537086487,60.157047510147095,61.680649518966675,62.319690227508545,62.50827598571777,63.95830297470093,65.09358763694763,69.47376871109009,70.42087507247925,76.67184853553772,79.37646675109863,83.84125256538391,85.53202939033508,87.86155939102173,90.87971091270447,91.01975226402283,92.0562732219696,92.6860408782959,98.70068669319153,100.92665386199951,101.15007019042969,106.64725923538208,109.34803700447083,114.89134883880615,123.79514813423157,128.1934335231781,131.4921317100525,136.2270541191101,142.14448499679565,146.63168859481812,155.15573120117188,164.06195831298828,165.35959005355835,167.1270308494568,174.4801003932953,182.98952460289001,185.36035919189453,187.75303077697754,188.60345816612244,190.74705719947815,196.88391971588135,212.14739322662354,217.05898642539978,232.78888130187988,235.94000601768494,238.06756925582886,249.0115306377411,249.97692775726318,250.51514649391174,258.51918292045593,283.8142421245575,288.77929496765137,292.10957622528076,317.32891941070557,320.58337664604187,326.41999220848083,339.40342903137207,359.53485465049744,372.9209146499634,375.21074748039246,390.32340955734253,417.217125415802,444.71555352211,447.0971665382385,469.9478552341461,481.30856704711914,484.1201355457306,499.7548670768738,514.53861784935,515.1133513450623,517.5583138465881,518.0959982872009,558.5985043048859,628.5750558376312,656.3308329582214,727.8420014381409,729.396710395813,743.292454957962,762.7162458896637,867.0267434120178,920.7127013206482</t>
  </si>
  <si>
    <t>1,2,4,20,28,32,43,44,49,52,53,60,64,66,73,89,95,109,123,139,152,172,179,186,204,216,221,225,226,230,238,246,250,254,262,272,273,285,299,303,322,338,339,356,373,375,399,404,409,417,429,439,447,456,530,531,564,583,584,625,631,640,677,694,713,732,749,802,803,880,913,948,952,964,965,1000,1050,1058,1065,1106,1124,1151,1166,1230,1243,1253,1271,1302,1316,1320,1352,1377,1472,1492,1625,1682,1778,1815,1850,1912,1915,1937,1951,2081,2129,2134,2255,2315,2439,2616,2710,2782,2888,3017,3117,3288,3483,3512,3551,3712,3892,3932,3983,4001,4046,4175,4501,4602,4943,5013,5058,5282,5303,5315,5493,6027,6137,6205,6747,6817,6941,7220,7642,7920,7968,8282,8844,9435,9485,9976,10211,10274,10606,10908,10921,10975,10987,11851,13335,13925,15455,15480,15770,16175,18385,19522</t>
  </si>
  <si>
    <t>0111011110100011110000101010010010011111101111101100011111110001101100111100000101101100110101001000100011101101111111101011011010000011001011000101110100011011000000101010001010111111000100100010110010101110101001001111111100000011000101001001000101000101010010101100100100011000</t>
  </si>
  <si>
    <t>-2.8740862307161317,-2.8740862307161317,-2.8740862307161317,-2.8740862307161317,-2.8740862307161317,-2.8740862307161317,-2.8740862307161317,-2.8740862307161317,-2.8740862307161317</t>
  </si>
  <si>
    <t>-5.334547940392523,-4.889609977062586,-4.880869210192454,-4.843218622707914,-4.612394721242048,-4.5955515896562495,-4.5372172085342335,-4.377514403261521,-4.341680971051032,-4.328722599469666,-4.277433413855311,-4.1895735802302525,-4.162390406575521,-4.006415952706675,-3.9731240278123785,-3.8605691597732705,-3.8026654727801485,-3.738459624968727,-3.58394837796628,-3.4748254620130794,-3.425769375254963,-3.364973368609245,-3.348956045251304,-3.3343791800077875,-3.234692201517157,-3.2346922015171558,-3.21446162937201,-3.1720192940858465,-3.1718539347333574,-3.125563561883081,-3.1069353256859986,-3.019100223028353,-3.0021996590148268,-2.9994713620264988,-2.9883311887268995,-2.9872663545370344,-2.987266354537034,-2.9835925972671764,-2.9727093989557902,-2.947695208408499,-2.9422800468653696,-2.9169685200180857,-2.91271051035654,-2.9108084403517207,-2.91080844035172,-2.9078528526495897,-2.90554028727581,-2.900537295216051,-2.8967611719263364,-2.8776321648105623,-2.8776321648105614,-2.8740862307161317</t>
  </si>
  <si>
    <t>0.018214941024780273,0.07954835891723633,0.16630268096923828,0.1906578540802002,0.22176599502563477,0.26643848419189453,0.4005434513092041,0.5003442764282227,0.6405327320098877,0.7487711906433105,0.8155591487884521,0.8933906555175781,0.9307773113250732,1.0513315200805664,1.1343953609466553,1.2207138538360596,1.362987995147705,1.3758666515350342,1.424790620803833,1.6188950538635254,1.844846487045288,1.8691718578338623,2.476536750793457,2.6384003162384033,2.8750534057617188,3.4826407432556152,3.786741018295288,3.903005599975586,4.259523630142212,4.314268589019775,4.706557035446167,5.020380735397339,6.789153337478638,7.360753774642944,7.638936758041382,7.929728031158447,8.13374376296997,8.268707513809204,9.000757455825806,9.633957624435425,13.94352102279663,18.746699333190918,19.025458335876465,19.235085487365723,21.550687789916992,23.55620265007019,24.22301173210144,30.052290201187134,32.270304679870605,50.770920753479004,52.2358181476593,66.13106417655945</t>
  </si>
  <si>
    <t>1,10,24,28,33,40,56,70,92,109,119,131,137,156,169,182,205,207,215,245,282,286,380,402,436,534,583,602,660,669,732,783,1045,1137,1182,1229,1262,1284,1402,1504,2188,2958,3003,3036,3404,3713,3820,4747,5103,8033,8268,10462</t>
  </si>
  <si>
    <t>-2.872285436944244,-2.872285436944244,-2.872285436944244,-2.872285436944244,-2.872285436944244,-2.872285436944244,-2.872285436944244,-2.872285436944244,-2.872285436944244</t>
  </si>
  <si>
    <t>-5.992274375762796,-5.251615977712524,-5.10874177859316,-5.092510280825485,-5.025441211025095,-4.996265379789415,-4.722597199071041,-4.705922086633791,-4.534722449749839,-4.407694534596432,-4.354200687750384,-4.28714499432282,-4.248925696973553,-4.1301875376754005,-4.0394811754116535,-3.9784687492436848,-3.883791095039994,-3.848651948422149,-3.8362926139992597,-3.7831809602825075,-3.653488448218132,-3.6475356417472757,-3.604841967167152,-3.601327376814631,-3.591256035929757,-3.5691841418018764,-3.5639382263760475,-3.5600835193764753,-3.4796852473614406,-3.4761992177870367,-3.4322179035399736,-3.4284154716961286,-3.3137506809933885,-3.2637489689049097,-3.2599381730894335,-3.234464173259165,-3.21204919991955,-3.0547201852275987,-2.9648544462369015,-2.964854446236901,-2.9376791949019334,-2.9333687533857598,-2.9280375074517297,-2.92331213605934,-2.923312136059339,-2.922294020917781,-2.9222940209177803,-2.872285436944244</t>
  </si>
  <si>
    <t>0.01713705062866211,0.029156208038330078,0.21760296821594238,0.31947755813598633,0.32604002952575684,0.3318612575531006,0.3813610076904297,0.6335849761962891,0.6658637523651123,0.7036776542663574,0.9100065231323242,1.0086493492126465,1.0780234336853027,1.1402373313903809,1.2563986778259277,1.3493635654449463,1.5839543342590332,1.7226955890655518,1.8138370513916016,1.981318712234497,2.007659435272217,2.2695164680480957,2.4833195209503174,3.5023322105407715,3.911707639694214,4.562969446182251,4.6889870166778564,5.130859851837158,5.645347833633423,6.083425045013428,6.308324098587036,6.353944540023804,6.441409587860107,6.818973541259766,7.126481533050537,7.996255874633789,8.8384370803833,11.943747520446777,13.114039182662964,17.771013975143433,22.687561750411987,36.93031573295593,39.92074394226074,48.6683144569397,48.995052337646484,49.46466112136841,53.667964696884155,62.52595901489258</t>
  </si>
  <si>
    <t>1,2,33,49,50,51,59,99,104,110,142,157,168,178,196,211,248,271,286,308,311,350,384,527,586,686,705,772,850,919,955,962,975,1036,1082,1216,1350,1842,2021,2746,3522,5658,6130,7494,7545,7619,8258,9646</t>
  </si>
  <si>
    <t>-2.8627329045449237,-2.8627329045449237,-2.8627329045449237,-2.8627329045449237,-2.8627329045449237,-2.8627329045449237,-2.8627329045449237,-2.8627329045449237,-2.8627329045449237</t>
  </si>
  <si>
    <t>-5.513405989671376,-5.486904068032747,-5.470683359892195,-5.053819075125098,-4.952960631194515,-4.887018880865903,-4.74672687035055,-4.744934966803979,-4.644011113299361,-4.540897717328943,-4.526479876154306,-4.503079398261212,-4.462551960321725,-4.457476149557428,-4.355765579754438,-4.344069865544642,-4.184298273051038,-4.1545806554095295,-4.134564549286414,-4.031534758280553,-4.02466351626432,-4.011510073528053,-3.9779446961220692,-3.9600683496387346,-3.908540134693798,-3.8834171623181746,-3.875638075520233,-3.79042134753947,-3.7096838249921182,-3.6175675641013876,-3.546093582797906,-3.529433202372044,-3.5254502712207816,-3.463339600901853,-3.322061522518895,-3.3113694422576443,-3.283576070300328,-3.2699130847661637,-3.261529821806757,-3.2317580708725044,-3.2284844017551197,-3.2275331363249053,-3.1820811450928703,-3.178039121812483,-3.158390954842641,-3.152900829776046,-3.104033099529936,-3.1030347144536194,-3.086397944126908,-3.0679019191592545,-3.051783482534445,-3.041270655284263,-2.9970302982618997,-2.9711587754487465,-2.9582598075113253,-2.9527459686338138,-2.9448462817384344,-2.9425897406891877,-2.942589740689187,-2.938974671318039,-2.9354609591521923,-2.9302273513819035,-2.8765592972004015,-2.8627329045449246,-2.8627329045449237</t>
  </si>
  <si>
    <t>0.01610875129699707,0.061179399490356445,0.07758522033691406,0.0835413932800293,0.14162778854370117,0.2110919952392578,0.26976728439331055,0.3316922187805176,0.38974571228027344,0.416135311126709,0.4759786128997803,0.502094030380249,0.5985758304595947,0.6060605049133301,0.6779396533966064,0.8522176742553711,0.93483567237854,1.335965871810913,1.3928444385528564,1.4911386966705322,1.7617075443267822,1.8289680480957031,1.8968043327331543,1.9629018306732178,2.016331434249878,2.390444040298462,2.7597880363464355,2.8720216751098633,3.091856002807617,3.1992294788360596,3.602553129196167,3.811933994293213,3.8986847400665283,4.313553094863892,4.41970419883728,5.378097772598267,5.648398160934448,5.954533100128174,7.095181703567505,7.2007036209106445,8.103174924850464,8.23576021194458,9.970877408981323,10.93601393699646,12.044490337371826,12.056983232498169,12.43297290802002,12.612309455871582,17.481531143188477,18.491577863693237,19.786747455596924,22.52948570251465,23.74210476875305,27.009122371673584,29.258811950683594,30.033892154693604,30.380933046340942,32.99543571472168,34.1130154132843,36.31814980506897,42.45125126838684,42.68922209739685,42.883756160736084,43.7652850151062,60.0216281414032</t>
  </si>
  <si>
    <t>1,7,10,11,21,31,39,48,57,60,68,72,87,88,99,127,140,204,213,229,272,283,294,304,312,373,433,451,486,503,567,601,615,682,699,847,890,939,1121,1138,1283,1304,1581,1734,1911,1913,1972,2001,2727,2876,3079,3506,3691,4193,4549,4674,4729,5138,5312,5668,6643,6680,6707,6847,9390</t>
  </si>
  <si>
    <t>-1.586061571291912,-1.586061571291912,-1.586061571291912,-1.586061571291912,-1.586061571291912,-1.586061571291912,-1.586061571291912,-1.586061571291912,-1.586061571291912</t>
  </si>
  <si>
    <t>283989608659577244222502155822390756495440415401069833737181,283989608659577244222502155822390756495440415401069833737181,283989608659577244222502155822390756495440415401069833737181,283989608659577244222502155822390756495440415401069833737181,283989608659577244222502155822390756495440415401069833737181,283989608659577244222502155822390756495440415401069833737181,283989608659577244222502155822390756495440415401069833737181,283989608659577244222502155822390756495440415401069833737181,283989608659577244222502155822390756495440415401069833737181</t>
  </si>
  <si>
    <t>-7.55361163342672,-6.498455391185053,-6.233637980140763,-6.1899983312665,-6.164811542794165,-6.03990323748919,-5.996572255189959,-5.987748883800031,-5.817437087346582,-5.787258370087892,-5.7009200371587205,-5.576370037116029,-5.5301128957806505,-5.400789181774376,-5.216613537188875,-5.199820935034276,-5.158025130847989,-5.154201683022018,-5.118702971195148,-5.020111103051174,-5.017379468667672,-4.9840388836340725,-4.815015767004394,-4.751532366757765,-4.699702813020629,-4.620543088363435,-4.324407683813929,-4.312666171475727,-4.3123333282114364,-4.135529637261288,-4.092487543490587,-3.7030408257441745,-3.551409892708717,-3.493572066289209,-3.4112446580864884,-3.349630979583349,-3.319737190236529,-3.319613548648284,-3.2387488337859787,-3.235546363083036,-3.1637262568948428,-3.15347980991201,-3.0897040782295933,-3.0844497954510373,-3.0298252974507305,-3.004836752845202,-2.9474750136561054,-2.9111952461081554,-2.866027310599173,-2.8547367082463704,-2.828404167083425,-2.8140848248895645,-2.7594664231523804,-2.7233739425566648,-2.6848516237585116,-2.6750049660259196,-2.669582265092418,-2.6671831202305984,-2.6491394923697795,-2.602860025402056,-2.5369635431413,-2.4878259477046587,-2.3195326861964354,-2.2731734904971757,-2.2714654745823104,-2.2670423754506426,-2.26316476333845,-2.2187826454385466,-2.2175347962527256,-2.209613031771648,-2.1848898260841647,-2.1842138956667405,-2.16454184919985,-2.1279282103311683,-2.067248552708462,-2.0576611475061664,-2.051525440703716,-2.042014580226183,-2.0031688153403926,-1.994892643323039,-1.9771454237136252,-1.9752306268974589,-1.9705780243754136,-1.9444106078985224,-1.9431391145478134,-1.9343548499075778,-1.9297357754872593,-1.8863087171061916,-1.880030408480925,-1.860939808882012,-1.8597930242836502,-1.8107794524910577,-1.7959324340906304,-1.78636871911133,-1.7609954395966414,-1.7609954395966407,-1.6748471239850633,-1.6627064097944328,-1.6565822612080634,-1.6247922076446182,-1.5869957532538232,-1.5860615712919137,-1.5860615712919135,-1.586061571291912</t>
  </si>
  <si>
    <t>0.03163433074951172,0.06683182716369629,0.18524718284606934,0.20359539985656738,0.2557713985443115,0.27230310440063477,0.3090837001800537,0.34523463249206543,0.40018129348754883,0.45505762100219727,0.5480837821960449,0.7939274311065674,1.1924054622650146,1.242734670639038,1.5755293369293213,1.905104637145996,1.9210436344146729,1.9911997318267822,2.1436593532562256,2.179713726043701,2.216759443283081,2.620788812637329,2.6514170169830322,2.862809896469116,3.126542329788208,3.199047327041626,3.2904934883117676,3.3087267875671387,3.4163827896118164,3.502819299697876,3.935765027999878,3.9718434810638428,4.594594478607178,5.833506107330322,6.014598846435547,6.275213241577148,6.651836395263672,8.367552042007446,8.402717590332031,9.22629690170288,9.614345788955688,9.850382566452026,9.931586265563965,11.568214654922485,11.96397876739502,12.740730047225952,13.048655271530151,13.85575008392334,14.168313264846802,15.471851587295532,15.705160856246948,15.775146722793579,16.194510221481323,16.415104389190674,16.85131001472473,17.51564908027649,18.206231355667114,18.5368709564209,18.77213144302368,19.75809621810913,19.877229928970337,21.078733921051025,21.544607877731323,26.005722284317017,28.780961275100708,37.95601725578308,39.3201847076416,49.7764310836792,50.37542152404785,68.36737084388733,68.92061948776245,69.52274084091187,69.7925398349762,74.06600093841553,80.4657335281372,82.82949328422546,83.85309886932373,85.06225228309631,87.39891743659973,96.23502683639526,99.35586333274841,100.13975024223328,102.55571031570435,103.40489339828491,107.59668493270874,111.43490219116211,113.79377460479736,115.411456823349,121.30211591720581,124.54530572891235,125.35781955718994,127.00594162940979,128.8898208141327,136.7723183631897,139.4275119304657,146.03005838394165,154.44227862358093,159.7510404586792,160.40351176261902,175.16097497940063,211.34623503684998,249.02208471298218,269.9007098674774,288.6876709461212</t>
  </si>
  <si>
    <t>1,2,9,10,13,14,16,18,21,24,29,43,66,69,88,107,108,112,121,123,125,149,151,163,178,182,187,188,194,199,224,226,264,337,347,363,385,482,484,527,550,564,569,668,692,740,759,809,828,906,920,924,949,962,988,1028,1066,1086,1100,1158,1165,1237,1265,1500,1665,2208,2287,2903,2938,3979,4012,4047,4063,4320,4704,4848,4910,4979,5094,5611,5798,5845,5988,6039,6281,6497,6643,6739,7060,7256,7304,7402,7512,7989,8147,8543,9023,9338,9376,10253,12333,14531,15776,16881</t>
  </si>
  <si>
    <t>-1.5850702981593408,-1.5850702981593408,-1.5850702981593408,-1.5850702981593408,-1.5850702981593408,-1.5850702981593408,-1.5850702981593408,-1.5850702981593408,-1.5850702981593408</t>
  </si>
  <si>
    <t>103571172217373834601270531857948247006378415555663442071749,103571172217373834601270531857948247006378415555663442071749,103571172217373834601270531857948247006378415555663442071749,103571172217373834601270531857948247006378415555663442071749,103571172217373834601270531857948247006378415555663442071749,103571172217373834601270531857948247006378415555663442071749,103571172217373834601270531857948247006378415555663442071749,103571172217373834601270531857948247006378415555663442071749,103571172217373834601270531857948247006378415555663442071749</t>
  </si>
  <si>
    <t>-9.06115693046239,-8.752699634010993,-8.379155981010046,-8.213509530676225,-7.508297430042992,-7.416803200233764,-7.196752265539892,-7.173203908529632,-6.727947364099279,-6.508251821163792,-6.382377876273476,-6.382288335562622,-6.3215910231284305,-6.280230601642899,-6.090010766792529,-5.976402704740745,-5.887942298265277,-5.841361406318869,-5.521250778728236,-5.258855077540892,-5.208104988298339,-5.190125193067962,-5.170594829841085,-5.107866993280473,-5.057297537920219,-4.981166338291763,-4.959072999449413,-4.9389947712961915,-4.929142017263885,-4.887506061904218,-4.728782642067645,-4.635834036507288,-4.613194322747147,-4.363199299737899,-4.342903613378836,-4.242100058672793,-4.084938001847796,-4.074659516110777,-3.966817825998553,-3.96668019811837,-3.8131285152977434,-3.7768479296081487,-3.7439053159148044,-3.7339959694971503,-3.6884283005612817,-3.6849041772265494,-3.629329815123137,-3.610200845941169,-3.429021111942559,-3.3799171946671356,-3.3061186250945775,-3.2699008921772785,-3.254417115203508,-3.1558047192512384,-3.0579581567547027,-2.983968397399817,-2.925218741376756,-2.9024340764344037,-2.8898864926168875,-2.885356761174034,-2.87985617229521,-2.861432871012476,-2.7741184342645973,-2.7031633818131904,-2.6984812979091704,-2.5730920390762946,-2.523742716995727,-2.5033191936898955,-2.4954986884111374,-2.4456129320504183,-2.4364565700157454,-2.40041774150506,-2.3781884773808493,-2.3330578278132466,-2.2837462205203303,-2.262939405500123,-2.2484851099251895,-2.2190391529358515,-2.1827292749675973,-2.151279388730777,-2.150531016553445,-2.0506247899684213,-1.9680503902294395,-1.941757337947751,-1.9339802250154456,-1.907842905490111,-1.8884716608024232,-1.8787776364637696,-1.8567821347266529,-1.8446562959580486,-1.7860517075113325,-1.7663030626863852,-1.7552797101968123,-1.752643678009786,-1.7512570112625745,-1.7412607919530327,-1.7379269744799444,-1.7379269744799437,-1.7164690344341382,-1.68411456473521,-1.6831773570721162,-1.6831773570721158,-1.6826738563251695,-1.6710614791256786,-1.6612645921936433,-1.6553098505301023,-1.6531970802102167,-1.6411506713274875,-1.622272473871217,-1.6222724738712166,-1.6131502337021826,-1.6130781177765328,-1.6128812065774354,-1.5999915806148615,-1.5999915806148612,-1.585070298159341,-1.5850702981593408</t>
  </si>
  <si>
    <t>0.032004594802856445,0.065338134765625,0.0811002254486084,0.09619331359863281,0.12667417526245117,0.19100546836853027,0.44263315200805664,0.5451488494873047,0.5800247192382812,0.7183849811553955,0.8602249622344971,0.9603984355926514,0.9951949119567871,1.0846636295318604,1.1176815032958984,1.5713675022125244,1.6763408184051514,2.2262957096099854,2.606261730194092,3.1228187084198,3.6246438026428223,3.640080690383911,3.8207483291625977,3.8538553714752197,4.296066522598267,4.433269023895264,4.7557525634765625,4.792835235595703,4.979161977767944,5.028547048568726,5.299245119094849,5.422035217285156,5.971385955810547,6.107216119766235,6.505665063858032,6.717404842376709,7.059743404388428,7.298647403717041,7.318971395492554,7.523629665374756,7.716520547866821,8.033885955810547,8.706762075424194,8.762359857559204,9.212295532226562,9.247371673583984,10.085485696792603,10.139781713485718,10.88355302810669,12.318084478378296,12.877892017364502,13.133675813674927,13.55882978439331,13.846302032470703,14.189523220062256,14.718558311462402,14.754270792007446,15.256436824798584,15.394250631332397,15.821091651916504,16.815128087997437,16.851560831069946,17.68614935874939,19.745997190475464,21.389928817749023,21.738195180892944,22.445302963256836,23.596764087677002,24.258150577545166,24.56554913520813,26.089930295944214,26.635215520858765,26.87694001197815,29.98663330078125,32.57278490066528,33.13561129570007,33.992112159729004,34.7238552570343,35.437589168548584,36.72006297111511,40.621779680252075,45.82756590843201,49.15303874015808,52.189373254776,57.45443820953369,58.107232093811035,64.01750564575195,64.04721307754517,69.37529635429382,69.39311647415161,79.06756043434143,82.86383628845215,100.40388536453247,102.64230585098267,103.78658986091614,114.83335256576538,121.44560861587524,126.95842242240906,142.06076836585999,143.43435430526733,145.08463549613953,155.95381808280945,168.0574107170105,169.80116057395935,170.2569990158081,173.90409183502197,198.25911831855774,201.65225434303284,213.5449924468994,224.19407844543457,226.32509016990662,230.08724284172058,233.3521852493286,250.32583117485046,273.2792115211487,279.94471192359924,291.17708683013916</t>
  </si>
  <si>
    <t>1,2,3,4,6,10,25,31,33,41,50,56,58,63,65,91,97,129,151,183,213,214,225,227,253,261,279,281,292,295,311,319,347,355,378,390,410,424,425,436,447,465,504,507,533,535,583,586,629,711,743,758,782,798,818,849,851,880,888,912,969,971,1018,1138,1233,1253,1294,1360,1399,1417,1506,1538,1552,1706,1856,1889,1940,1982,2023,2097,2317,2619,2814,2986,3291,3329,3648,3650,3959,3960,4520,4740,5736,5868,5936,6581,6967,7262,8145,8226,8323,8931,9618,9719,9745,9951,11336,11534,12227,12820,12939,13151,13335,14295,15632,16005,16663</t>
  </si>
  <si>
    <t>-2.553080297050233,-2.553080297050233,-2.553080297050233,-2.553080297050233,-2.553080297050233,-2.553080297050233,-2.553080297050233,-2.553080297050233,-2.553080297050233</t>
  </si>
  <si>
    <t>-5.155580985588506,-4.326443692694693,-4.23421354051095,-4.095609424087183,-3.9168698335381213,-3.8557365737367877,-3.829970977569715,-3.8190299128527,-3.618123630134617,-3.53553707764103,-3.4820464911157085,-3.4343951827432493,-3.38383763339243,-3.3563079939055083,-3.3295464759808064,-3.3076226408809157,-3.1979647511554194,-3.180257170759694,-3.1431840857483455,-3.1181385599488496,-3.096961424603476,-3.0809419102654356,-3.047239664639787,-3.0330633336322794,-2.988806069923919,-2.951123170390062,-2.9335105673736237,-2.861871089056063,-2.838867216313119,-2.8136434018923544,-2.8096948851775894,-2.80871762302481,-2.7650357772449143,-2.700924050681781,-2.655767822351704,-2.6117470769121334,-2.608615322305256,-2.5933942346557717,-2.592405729040007,-2.555713305635292,-2.5530802970502338,-2.553080297050233</t>
  </si>
  <si>
    <t>0.01432943344116211,0.0193784236907959,0.03804826736450195,0.05327010154724121,0.13123321533203125,0.19179630279541016,0.30692577362060547,0.3118929862976074,0.3225233554840088,0.45920848846435547,0.5508449077606201,0.6282854080200195,0.7742300033569336,0.8549036979675293,0.9100930690765381,1.0269310474395752,1.073030948638916,1.1283483505249023,1.1481521129608154,1.2894680500030518,1.3093218803405762,1.3490281105041504,1.3539187908172607,1.6857352256774902,1.7973146438598633,1.9952597618103027,2.246396780014038,2.60603928565979,2.859203815460205,3.421726703643799,4.690027236938477,5.347903490066528,5.530428886413574,7.581965923309326,11.92658519744873,12.900620222091675,13.068047285079956,14.649099349975586,19.123952627182007,19.374518632888794,23.996297359466553,24.79293179512024</t>
  </si>
  <si>
    <t>1,1,5,8,23,35,58,59,61,88,106,121,150,166,177,200,209,220,224,252,256,264,265,330,352,392,442,513,560,670,917,1042,1078,1480,2318,2511,2544,2851,3708,3753,4636,4790</t>
  </si>
  <si>
    <t>-2.5518356388838135,-2.5518356388838135,-2.5518356388838135,-2.5518356388838135,-2.5518356388838135,-2.5518356388838135,-2.5518356388838135,-2.5518356388838135,-2.5518356388838135</t>
  </si>
  <si>
    <t>-4.768371881978547,-4.235699298543071,-4.115319123147948,-4.004891061074636,-3.9753068358596164,-3.910573028191771,-3.845082320404768,-3.8297899803055926,-3.7798895572582416,-3.6293281979423786,-3.611895562922484,-3.484300890131342,-3.4523310028522913,-3.395944999248401,-3.3593129845185095,-3.253278709020723,-3.191092239205515,-3.1877642777347965,-3.125471648887736,-3.124935391735466,-3.061380107642468,-3.049787452156907,-3.0401729988285577,-3.0038092626473456,-2.9853922463741593,-2.9775560841437776,-2.9656818631371564,-2.861784934159468,-2.8578008434893634,-2.8327525909343287,-2.825408769717266,-2.809313266386506,-2.809264021233658,-2.7484182465175175,-2.6878705097439948,-2.679887047119527,-2.6643202562820836,-2.6595521227304957,-2.642314160401736,-2.6397109490484154,-2.639710949048415,-2.6268409664656813,-2.565420719518545,-2.551835638883814,-2.5518356388838135</t>
  </si>
  <si>
    <t>0.014375448226928711,0.026093721389770508,0.030389070510864258,0.03510928153991699,0.08813071250915527,0.11424136161804199,0.14984369277954102,0.2005767822265625,0.20598244667053223,0.2673478126525879,0.796454668045044,0.9064550399780273,1.112567663192749,1.2388677597045898,1.3353941440582275,1.495544672012329,1.6764018535614014,1.727874994277954,1.8061623573303223,1.8864378929138184,2.4056107997894287,2.5749313831329346,2.869091749191284,3.405550003051758,3.6861517429351807,4.160323619842529,4.271103858947754,4.584112167358398,4.634899854660034,4.660122394561768,5.221372842788696,5.658538341522217,5.773159742355347,5.924156427383423,7.2625672817230225,7.468859434127808,8.183048248291016,8.423046827316284,8.596240758895874,9.06415343284607,9.339317321777344,10.286201000213623,10.675862550735474,14.699581623077393,16.352375745773315</t>
  </si>
  <si>
    <t>1,2,3,4,15,20,27,37,38,50,152,173,213,237,256,287,322,332,347,363,463,495,552,655,705,795,816,877,887,892,999,1082,1104,1133,1387,1425,1556,1600,1633,1723,1777,1949,2022,2794,3110</t>
  </si>
  <si>
    <t>-3.3842274003551274,-3.3842274003551274,-3.3842274003551274,-3.3842274003551274,-3.3842274003551274,-3.3842274003551274,-3.3842274003551274,-3.3842274003551274,-3.3842274003551274</t>
  </si>
  <si>
    <t>1393377513046643122896702185650691556556848,1393377513046643122896702185650691556556848,1393377513046643122896702185650691556556848,1393377513046643122896702185650691556556848,1393377513046643122896702185650691556556848,1393377513046643122896702185650691556556848,1393377513046643122896702185650691556556848,1393377513046643122896702185650691556556848,1393377513046643122896702185650691556556848</t>
  </si>
  <si>
    <t>-7.6436389942198835,-7.349975772494422,-7.080707227882189,-6.891155612128294,-6.809705555270879,-6.794824789379168,-6.781879531139079,-6.698161980504084,-6.666094786403587,-6.438649590516766,-6.291702312549629,-6.229113899318051,-5.951266593668147,-5.849471748393216,-5.640427897253349,-5.510481343636402,-5.406165532394362,-5.269147449916295,-5.127029580799924,-5.0530625237369255,-4.952116831405278,-4.838446110977322,-4.750204481899756,-4.718160243141179,-4.709813478625049,-4.6723554215710985,-4.624312661079827,-4.593385143048172,-4.5468646272491835,-4.545665496103481,-4.479405872244302,-4.40356402988133,-4.357313206915292,-4.2098565847536005,-4.162617871927459,-4.147169556310413,-4.068133556173867,-4.029119848047878,-4.006945269106981,-3.9859388597705685,-3.9763719159882203,-3.950446767224571,-3.9151398475523433,-3.90370465860238,-3.892489806004705,-3.878214466917936,-3.8748487732636656,-3.8428971818272806,-3.837804209318621,-3.801465477784664,-3.7573827417417736,-3.6564638471609308,-3.579886843775907,-3.567714555322163,-3.5381067216991897,-3.51134520715981,-3.4997249803645216,-3.4385076418218947,-3.4183285470299762,-3.417248892156381,-3.3842274003551274</t>
  </si>
  <si>
    <t>0.0495455265045166,0.19819355010986328,0.2405109405517578,0.5404856204986572,0.7695605754852295,0.8858821392059326,0.9316384792327881,0.9749495983123779,1.020859956741333,1.0425097942352295,1.085503101348877,1.1518816947937012,1.176527976989746,1.1981682777404785,1.6901702880859375,2.100539207458496,2.298336982727051,2.9350852966308594,4.182981491088867,5.033755779266357,5.395879507064819,5.606579065322876,6.42071008682251,6.854899644851685,7.088658571243286,7.2301599979400635,7.633591413497925,7.656463146209717,8.061520099639893,8.505409479141235,9.334795236587524,9.496569156646729,10.786199808120728,11.65804386138916,13.046981573104858,13.386155366897583,13.556671619415283,16.95937943458557,17.713693618774414,19.671118021011353,21.404629230499268,24.342913150787354,24.88493537902832,44.49942874908447,46.999988317489624,50.21177816390991,51.26672983169556,57.53830623626709,59.482901096343994,61.645631551742554,61.94390273094177,64.01459765434265,64.83465218544006,67.49465823173523,71.75637316703796,108.66408944129944,142.82464122772217,144.1237313747406,163.18330478668213,201.18873190879822,227.9082396030426</t>
  </si>
  <si>
    <t>1,7,9,22,32,37,39,41,43,44,46,49,50,51,72,89,97,124,175,207,222,231,266,284,294,300,317,318,335,352,384,391,438,474,529,543,550,683,713,792,860,991,1014,1808,1907,2030,2074,2298,2373,2462,2474,2557,2590,2699,2866,4359,5726,5780,6520,8088,9145</t>
  </si>
  <si>
    <t>-1.4717263327581867,-1.4717263327581867,-1.4717263327581867,-1.4717263327581867,-1.4717263327581867,-1.4717263327581867,-1.4717263327581867,-1.4717263327581867,-1.4717263327581867</t>
  </si>
  <si>
    <t>-3.3842076785404913,-3.2033911818566003,-3.0638211364271744,-3.014697951882506,-2.8751262099019437,-2.850305594633973,-2.7383351154743263,-2.6874910862271553,-2.65935539894267,-2.457348687213136,-2.454857969165701,-2.454855713673719,-2.4502085446756388,-2.291681611795638,-2.2208864513532087,-2.1302613587553534,-1.9226892768227057,-1.9168119826587446,-1.8768574229427515,-1.8288027755476985,-1.7421450457958758,-1.7402246443696445,-1.708251184840309,-1.7081315128881545,-1.6681262659737475,-1.6543697180392,-1.6457818597314198,-1.6376529776368702,-1.5855693019442523,-1.5707792147123416,-1.5516529123792158,-1.5430970789773037,-1.5237285104865723,-1.5207379708943776,-1.5192730621835957,-1.5082725841730067,-1.5042853252528225,-1.4987163656210791,-1.4947820806207823,-1.4922945442357314,-1.47701024008806,-1.4722078999504622,-1.4717263327581867</t>
  </si>
  <si>
    <t>0.016566991806030273,0.026046276092529297,0.03853440284729004,0.12029409408569336,0.14576959609985352,0.16268372535705566,0.19874858856201172,0.24112486839294434,0.2582685947418213,0.2686882019042969,0.33866119384765625,0.35115551948547363,0.3857128620147705,0.5135228633880615,0.5380420684814453,0.6764545440673828,0.6807267665863037,0.738483190536499,0.8153641223907471,0.8982653617858887,1.0215680599212646,1.1221156120300293,1.1639230251312256,1.2221803665161133,1.3571550846099854,1.366044044494629,1.5636012554168701,1.6085104942321777,1.6544177532196045,1.6946918964385986,2.6226446628570557,2.904033899307251,3.396941661834717,3.786557674407959,3.871917486190796,3.924732208251953,5.550047159194946,6.542686939239502,10.458028554916382,11.43108606338501,11.61614441871643,12.286228656768799,14.748363018035889</t>
  </si>
  <si>
    <t>1,2,5,25,31,35,43,53,57,59,75,78,85,113,119,150,151,164,182,201,230,254,264,278,309,311,360,371,382,392,615,682,803,898,918,931,1320,1557,2497,2722,2767,2929,3530</t>
  </si>
  <si>
    <t>-1.4703948016071102,-1.4703948016071102,-1.4703948016071102,-1.4703948016071102,-1.4703948016071102,-1.4703948016071102,-1.4703948016071102,-1.4703948016071102,-1.4703948016071102</t>
  </si>
  <si>
    <t>-2.773745798757472,-2.5582526850277367,-2.4017589358267992,-2.356965974540306,-2.3569530957264995,-2.3296922829499707,-2.1659786302166766,-2.0769861282872752,-1.8152632745267954,-1.7988367302933754,-1.7968249546718142,-1.7902519853362215,-1.7849469338241963,-1.770705260883131,-1.764357350318856,-1.753838981568836,-1.7018087867161333,-1.673684797572875,-1.667135111742668,-1.665083995501373,-1.6646963366079737,-1.6329959392578206,-1.590591021017906,-1.5649348903374567,-1.5645222021305094,-1.5393990953404553,-1.5387048978323692,-1.5002735143352124,-1.4891746749657762,-1.4847299520206003,-1.4847265549957585,-1.4826378576626227,-1.4703948016071102</t>
  </si>
  <si>
    <t>0.014548778533935547,0.12568378448486328,0.15747785568237305,0.20039892196655273,0.21954894065856934,0.22347307205200195,0.23962664604187012,0.36385202407836914,0.3926510810852051,0.45208001136779785,0.5978026390075684,0.8251514434814453,0.8625955581665039,0.9183392524719238,1.210756778717041,1.2259974479675293,1.4153106212615967,1.4675641059875488,1.6502742767333984,1.916731357574463,2.219769239425659,2.399259567260742,3.3375039100646973,3.607233762741089,4.099477052688599,4.580637693405151,5.473777532577515,5.817866802215576,6.068147897720337,7.375026702880859,8.297973394393921,15.968810558319092,19.030592441558838</t>
  </si>
  <si>
    <t>1,27,35,46,51,52,56,87,94,109,145,201,210,224,295,299,346,359,401,466,540,584,814,881,1001,1116,1333,1413,1474,1786,2010,3872,4607</t>
  </si>
  <si>
    <t>-2.848402131603199,-2.848402131603199,-2.848402131603199,-2.848402131603199,-2.848402131603199,-2.848402131603199,-2.848402131603199,-2.848402131603199,-2.848402131603199</t>
  </si>
  <si>
    <t>-5.716507470078229,-5.659446903781503,-5.574122763402277,-5.530238653333269,-5.425265273750383,-5.207059766813879,-5.180992490423309,-5.077462127428126,-5.076151690885566,-4.9431883531138485,-4.904042647422477,-4.864260704632845,-4.74140702457316,-4.578246105763339,-4.571409961053119,-4.525470515520745,-4.402868561832399,-4.379702795906051,-4.321630084271967,-4.314344756922779,-4.306286380771772,-4.284563852361687,-4.265887049633877,-4.256735606978449,-4.059531550376841,-3.947942587960749,-3.8773173890493364,-3.805789946262606,-3.7130605898839035,-3.7059546311463527,-3.68342461977858,-3.6353117019725043,-3.6056419140935323,-3.5927528981909247,-3.5622533798666636,-3.5541252205878244,-3.5494780976677127,-3.5180069671005425,-3.4986592378729804,-3.4879581929448267,-3.4295174984194263,-3.4123016711670346,-3.307261296200066,-3.2634672714071837,-3.2124765288855386,-3.2027362909841077,-3.1985663782473948,-3.1864372616485013,-3.181799554855455,-3.1132796835007603,-3.069019081269526,-3.0682924796490028,-3.0662522638612635,-3.065526067806526,-3.0655260678065255,-3.0288767599209105,-3.026978361270079,-3.023955163588465,-2.9964765176606525,-2.994048379165541,-2.9917425219990696,-2.985539920565708,-2.9626280784889065,-2.9626280784889056,-2.9597400624605146,-2.9555356595791134,-2.9555356595791125,-2.9346029438088244,-2.933899718980794,-2.920414806721205,-2.9198756495917406,-2.9151657885739444,-2.915165788573944,-2.8540675611000967,-2.8540675611000963,-2.850592219017409,-2.848402131603199</t>
  </si>
  <si>
    <t>0.01617431640625,0.021968364715576172,0.06914544105529785,0.08620476722717285,0.12384176254272461,0.15872716903686523,0.18849444389343262,0.2311091423034668,0.26816534996032715,0.2739226818084717,0.2927217483520508,0.33036351203918457,0.4096651077270508,0.5202839374542236,0.5756227970123291,0.6060950756072998,0.6485519409179688,0.7238321304321289,0.7297759056091309,0.7540953159332275,0.7786414623260498,0.796924352645874,0.8338825702667236,1.001908540725708,1.172229290008545,1.2275044918060303,1.3512318134307861,2.1806230545043945,2.2246203422546387,2.3676109313964844,2.5234501361846924,2.5365371704101562,2.919935941696167,3.0870413780212402,3.315420389175415,3.44803786277771,3.5908634662628174,3.6353321075439453,3.9715640544891357,4.065358638763428,4.724057912826538,5.5180182456970215,6.354614019393921,6.914590120315552,7.869014501571655,8.141499519348145,8.31342625617981,9.146668910980225,9.40800166130066,9.435960292816162,9.473536014556885,10.086503267288208,10.145597457885742,10.603636980056763,10.879916429519653,10.97153353691101,11.361909866333008,11.742187023162842,13.854003667831421,18.001287937164307,19.667232036590576,21.748676538467407,26.336716413497925,26.85853338241577,31.15857720375061,32.2509331703186,32.65076971054077,33.50585126876831,35.2601478099823,35.87877297401428,37.59117937088013,37.71503949165344,39.70580339431763,48.078678369522095,49.157490491867065,53.77042746543884,56.13885569572449</t>
  </si>
  <si>
    <t>1,1,9,12,18,24,29,36,42,43,46,52,65,83,92,97,104,116,117,121,125,128,134,162,190,199,219,353,360,384,409,411,464,488,522,543,565,572,620,635,734,851,973,1053,1193,1234,1258,1385,1424,1428,1434,1528,1537,1608,1650,1664,1722,1780,2110,2769,3035,3367,4094,4169,4861,5036,5101,5234,5495,5594,5861,5879,6196,7523,7690,8413,8786</t>
  </si>
  <si>
    <t>-2.545641886544961,-2.545641886544961,-2.545641886544961,-2.545641886544961,-2.545641886544961,-2.545641886544961,-2.545641886544961,-2.545641886544961,-2.545641886544961</t>
  </si>
  <si>
    <t>-4.911897201578295,-4.413050633296912,-4.236927464881859,-4.008941997166999,-3.956875682521812,-3.9010108472314653,-3.7851028125092494,-3.784619773284197,-3.773537315545344,-3.6758584842445443,-3.5033272350931766,-3.4807661532677945,-3.4724956709106087,-3.4596831707151106,-3.440186495825076,-3.393791621801934,-3.3756334443122396,-3.316653328127983,-3.260475033984473,-3.242529757679468,-3.1070322666132792,-3.0280113640987487,-2.9908946943997003,-2.9622636959300257,-2.955360357834882,-2.952521606404888,-2.855403608737301,-2.795521885524356,-2.7779487162633463,-2.7734391778252308,-2.7677526359071587,-2.713010546239797,-2.710835461707753,-2.689578536857151,-2.6551373080542184,-2.638940105892186,-2.637160712971208,-2.6336717488140065,-2.578746117121638,-2.5762019714784374,-2.554901634573854,-2.5456418865449617,-2.545641886544961</t>
  </si>
  <si>
    <t>0.015136480331420898,0.02541804313659668,0.07607746124267578,0.12314438819885254,0.1776256561279297,0.20786404609680176,0.24317073822021484,0.4302246570587158,0.5374844074249268,0.5423486232757568,0.593696117401123,0.692772626876831,0.8776919841766357,0.9055891036987305,0.9363901615142822,0.941713809967041,1.090735912322998,1.1617224216461182,1.3245422840118408,1.4543309211730957,1.5266385078430176,1.6555163860321045,1.8536708354949951,2.655071973800659,3.47424054145813,3.511143922805786,3.8881988525390625,4.090866804122925,4.492258787155151,5.058627367019653,5.125100374221802,5.466988801956177,6.329641819000244,7.289724588394165,8.826356410980225,13.18526554107666,13.886666059494019,14.494818449020386,14.760278701782227,16.773535013198853,16.87496304512024,17.732636213302612,21.671509265899658</t>
  </si>
  <si>
    <t>1,2,12,21,31,37,44,81,102,103,113,132,167,172,178,179,208,222,252,276,290,315,353,502,653,660,729,768,844,954,967,1033,1199,1385,1687,2524,2660,2778,2825,3218,3238,3405,4174</t>
  </si>
  <si>
    <t>-1.7507376193089628,-1.7507376193089628,-1.7507376193089628,-1.7507376193089628,-1.7507376193089628,-1.7507376193089628,-1.7507376193089628,-1.7507376193089628,-1.7507376193089628</t>
  </si>
  <si>
    <t>1322304819890177470671758227393137395632558198430567494,1322304819890177470671758227393137395632558198430567494,1322304819890177470671758227393137395632558198430567494,1322304819890177470671758227393137395632558198430567494,1322304819890177470671758227393137395632558198430567494,1322304819890177470671758227393137395632558198430567494,1322304819890177470671758227393137395632558198430567494,1322304819890177470671758227393137395632558198430567494,1322304819890177470671758227393137395632558198430567494</t>
  </si>
  <si>
    <t>-8.839997656182927,-7.165829168692002,-7.082919768227089,-7.061725521259499,-6.728951733349862,-6.473959938869642,-6.454083245008844,-6.344025158302732,-6.25486450735754,-5.972843999656369,-5.935420553061412,-5.698545830379089,-5.663554425659545,-5.519388736163812,-5.478977646107798,-5.330338160132959,-4.838062304191923,-4.569822665836052,-4.4903235146322515,-4.470335905943552,-4.401911950121892,-4.367277342194481,-4.343896065843878,-4.247940488533575,-4.195796575029816,-4.168737852380447,-4.151828586190347,-4.123596200694344,-4.067084248041319,-4.022605581744835,-3.9806215463333703,-3.8965900347876135,-3.802051707249609,-3.7698998312421765,-3.710432001233895,-3.579603715196331,-3.5705264178516387,-3.427816060215883,-3.296558339032792,-3.1711006584939576,-3.0741600189717584,-2.934922950239975,-2.925739477937471,-2.8728688092131534,-2.831442438648437,-2.8211720201981447,-2.7952334516616424,-2.772572732216735,-2.6325102207949156,-2.5999986961736914,-2.514051442831153,-2.5125121854858072,-2.498927618528376,-2.497065390464688,-2.4889998023281805,-2.4629354535228205,-2.445494274209028,-2.4187775220247962,-2.4187775220247953,-2.410507996236404,-2.4097327006387768,-2.3647173416042455,-2.3489882641842192,-2.3405384953230177,-2.331267085093604,-2.328087697206502,-2.30040797148589,-2.2820431019132736,-2.218486701405248,-2.206160203632634,-2.205139292088647,-2.1962164391116374,-2.196216439111636,-2.1833671403125825,-2.1423441389883306,-2.099368622028784,-2.0758455879146505,-2.0716195323686657,-2.070698469935109,-2.0600393449973624,-2.060039344997361,-2.016898081862944,-2.016898081862943,-1.9845977806487918,-1.956167894312044,-1.9082695580183653,-1.9077245504221232,-1.9034569545760969,-1.8949168435754635,-1.8914025328540658,-1.8893797908996464,-1.881842953161598,-1.8818429531615979,-1.8777725835036305,-1.8775798752630926,-1.8588450290286394,-1.8561336331761056,-1.8499985244636992,-1.8221604203661508,-1.8187656188709505,-1.7952959339340604,-1.787232164709075,-1.7872169085585865,-1.7699958972895835,-1.7623000954178305,-1.7597344040098746,-1.7507376193089628</t>
  </si>
  <si>
    <t>0.028067350387573242,0.05634927749633789,0.1658623218536377,0.19288158416748047,0.26192450523376465,0.3298614025115967,0.6019678115844727,0.6357238292694092,0.8665182590484619,0.9135921001434326,1.2576606273651123,1.3545432090759277,1.717306137084961,1.7320868968963623,1.7501819133758545,1.8252685070037842,1.8719608783721924,1.8877887725830078,2.120163679122925,2.754122734069824,2.8912389278411865,2.967028856277466,3.141132354736328,3.1905930042266846,3.4285295009613037,3.458449602127075,3.7888145446777344,3.8394672870635986,3.9037013053894043,4.250455617904663,4.408740520477295,4.424345254898071,4.690074443817139,4.704984188079834,4.907954454421997,5.528647422790527,6.448967695236206,6.655201435089111,6.921540260314941,7.65713095664978,8.766607284545898,9.167092084884644,11.768771409988403,11.911069393157959,12.208329200744629,12.459054231643677,12.818528175354004,13.081336736679077,13.58629822731018,14.508186340332031,16.100245475769043,16.716704845428467,17.140360832214355,18.41621160507202,23.466034650802612,24.568830728530884,26.46146059036255,28.472000122070312,28.867722034454346,29.567524909973145,30.527033805847168,31.627965688705444,33.8644163608551,35.45086884498596,36.81829500198364,37.631592988967896,38.39601397514343,39.038779735565186,46.731836795806885,49.214943408966064,49.433127880096436,54.218440771102905,56.842814922332764,60.908735036849976,61.71255683898926,66.26856517791748,68.59692668914795,71.7495756149292,96.72610092163086,103.55672979354858,110.22276282310486,110.26964616775513,111.181893825531,120.24556684494019,134.2238254547119,135.41435647010803,144.07127952575684,147.03654313087463,157.3214201927185,167.7007119655609,170.24208068847656,204.77605152130127,212.98521876335144,213.0509877204895,213.31121587753296,224.592866897583,226.37962007522583,226.67822933197021,227.36323857307434,230.841952085495,231.39167404174805,241.35252594947815,246.2135365009308,250.5439338684082,259.4249141216278,259.8180088996887,279.55043172836304</t>
  </si>
  <si>
    <t>1,2,10,12,17,22,41,42,53,56,75,81,105,106,107,112,115,116,131,171,179,183,194,197,212,214,235,238,242,264,274,275,292,293,306,346,406,420,433,481,553,579,709,718,736,752,775,791,822,878,975,1011,1037,1114,1431,1501,1621,1745,1768,1806,1864,1932,2073,2172,2259,2310,2358,2399,2861,3022,3036,3337,3503,3751,3802,4085,4238,4441,6001,6441,6830,6833,6890,7458,8336,8412,8952,9147,9809,10456,10612,12773,13301,13305,13321,14022,14137,14156,14194,14388,14424,15059,15374,15648,16215,16242,17428</t>
  </si>
  <si>
    <t>-1.466145195602361,-1.466145195602361,-1.466145195602361,-1.466145195602361,-1.466145195602361,-1.466145195602361,-1.466145195602361,-1.466145195602361,-1.466145195602361</t>
  </si>
  <si>
    <t>-3.747537940787118,-3.4744200034194823,-3.256003000417391,-2.9727773419299135,-2.9404824094031574,-2.58790490598264,-2.5497432467149572,-2.499906454114422,-2.449581676019426,-2.422196628480264,-2.2025084442804297,-1.9968067337849684,-1.9702477300118417,-1.9115540437812324,-1.786626305912145,-1.7636459650214533,-1.761320810467105,-1.759207780923505,-1.755035437012388,-1.690745072508599,-1.6840826587161524,-1.6804606006433835,-1.57234106520057,-1.550522243984227,-1.5460978646017804,-1.542740376865084,-1.5394894724940231,-1.5286502015153436,-1.512359353000829,-1.5046514536738325,-1.4826130051846542,-1.4788855685026987,-1.4706860028498543,-1.4706689499322083,-1.466145195602361</t>
  </si>
  <si>
    <t>0.015383005142211914,0.02258753776550293,0.026315689086914062,0.034136056900024414,0.052585601806640625,0.09579896926879883,0.12934327125549316,0.16988563537597656,0.19781780242919922,0.24193716049194336,0.2662394046783447,0.35587358474731445,0.40820813179016113,0.4250454902648926,0.553947925567627,0.8088881969451904,0.9308812618255615,0.9516932964324951,0.986677885055542,1.0029370784759521,1.0541870594024658,1.133924961090088,1.3446564674377441,1.6436517238616943,3.4125750064849854,3.7157347202301025,3.829796075820923,4.130512714385986,4.692681312561035,7.376868963241577,8.523016214370728,9.373461961746216,12.731319665908813,14.04880666732788,16.24134397506714</t>
  </si>
  <si>
    <t>1,2,3,5,10,21,29,39,46,57,63,86,99,103,132,195,225,230,239,243,256,276,328,402,830,904,932,1003,1140,1786,2058,2270,3084,3403,3938</t>
  </si>
  <si>
    <t>-1.3519745382912691,-1.3519745382912691,-1.3519745382912691,-1.3519745382912691,-1.3519745382912691,-1.3519745382912691,-1.3519745382912691,-1.3519745382912691,-1.3519745382912691</t>
  </si>
  <si>
    <t>549140848190498899402619003381813398552401949768746972448568,549140848190498899402619003381813398552401949768746972448568,549140848190498899402619003381813398552401949768746972448568,549140848190498899402619003381813398552401949768746972448568,549140848190498899402619003381813398552401949768746972448568,549140848190498899402619003381813398552401949768746972448568,549140848190498899402619003381813398552401949768746972448568,549140848190498899402619003381813398552401949768746972448568,549140848190498899402619003381813398552401949768746972448568</t>
  </si>
  <si>
    <t>-8.956705024496276,-8.845661161227168,-8.614112785209675,-8.426850712739448,-7.838105192216023,-7.203380267080585,-6.082596395911012,-5.8448507942215056,-5.635436027229853,-5.467502347636475,-5.423822466882371,-5.3607537897175845,-5.3541355224827125,-5.3443230098086545,-5.218666001379801,-5.122816857134495,-5.041263267271535,-4.929151985451092,-4.843706630894547,-4.581145376006962,-4.536389726199822,-4.430392976402201,-4.4166948097338,-4.416041430149086,-4.266730946832501,-4.160001299218481,-4.1509715879697335,-4.035047168163955,-3.954908709394753,-3.9223279030611793,-3.9031554938606043,-3.8633736153909246,-3.824624452737097,-3.7919412714113534,-3.707347441800045,-3.698186602097292,-3.6762118849427767,-3.6537104798919504,-3.6238332147015013,-3.566329011232048,-3.4667767415264015,-3.4462267319507323,-3.3875980968131394,-3.3494224896102676,-3.3046175807243223,-3.1538227824903915,-3.121552306070678,-3.0816069010912055,-3.057765751991507,-3.008749921024603,-2.9794371644328397,-2.9409431370114345,-2.8593042855243374,-2.814325252916136,-2.7963906327395396,-2.7275168997780113,-2.5703211250032414,-2.4850587632005405,-2.447893667751668,-2.4360695825115672,-2.3746050269575236,-2.31640171261016,-2.2362802278284115,-2.2236333404734685,-2.2231746475672938,-2.189555475756747,-2.102305546004618,-1.983653277023175,-1.9758588796851553,-1.9713372376215175,-1.9480463746215861,-1.9339296392720007,-1.8964779144866113,-1.8670621471595183,-1.7871626973043488,-1.7739925988818968,-1.7739925988818965,-1.7658638015584962,-1.7534512978687817,-1.747286662880534,-1.7162575022216227,-1.713286489798122,-1.6168888302410807,-1.6109933101338407,-1.5910350571932894,-1.5910350571932887,-1.5787132662151404,-1.5363858290516372,-1.465578063631713,-1.461025346431185,-1.4156989013043526,-1.4141757321363955,-1.4135873069970708,-1.39327036371036,-1.3932703637103594,-1.3932703637103592,-1.3900708247582307,-1.3519745382912696,-1.3519745382912691</t>
  </si>
  <si>
    <t>0.036475181579589844,0.05605745315551758,0.07449603080749512,0.10961508750915527,0.14435625076293945,0.39965057373046875,0.6021642684936523,0.9449968338012695,0.9636304378509521,1.0380051136016846,1.373525619506836,1.4087579250335693,1.5817296504974365,1.5993235111236572,1.6515483856201172,2.0041956901550293,2.3230249881744385,2.4921581745147705,2.60137939453125,3.065232515335083,3.2450361251831055,3.5147945880889893,3.552522897720337,4.002642631530762,4.461807727813721,4.6286094188690186,5.339241981506348,5.358124732971191,5.590587854385376,5.887583255767822,6.047067165374756,6.442653656005859,7.390161752700806,7.496660947799683,7.8545756340026855,8.420464038848877,8.869576454162598,8.90524172782898,9.089736461639404,9.145923137664795,9.58459186553955,9.760806798934937,10.231806755065918,10.47480845451355,11.606243133544922,12.100415706634521,12.257444620132446,12.512476682662964,12.599473476409912,12.844192743301392,13.078768014907837,13.94707465171814,14.315829038619995,14.419277906417847,15.005324840545654,15.933039903640747,16.940394639968872,17.996681451797485,18.823371171951294,19.49051594734192,20.512346267700195,22.497159242630005,23.1242413520813,23.601161241531372,25.357064962387085,28.665818214416504,28.907052040100098,31.562825679779053,35.56563973426819,36.11459708213806,37.836397647857666,38.5403528213501,40.04919910430908,40.58726453781128,45.08075499534607,46.04468560218811,53.90587615966797,56.37996816635132,60.17706561088562,62.55223059654236,63.78223919868469,65.14207696914673,65.95988130569458,73.8626058101654,91.98516869544983,96.33849811553955,113.06534457206726,153.96626949310303,161.946133852005,195.31986546516418,199.81176495552063,212.6348979473114,216.18695735931396,231.201566696167,238.60855555534363,251.6296670436859,255.33108496665955,295.78731393814087,300.16602873802185</t>
  </si>
  <si>
    <t>1,1,2,4,6,20,31,50,51,55,74,76,86,87,90,110,128,138,144,170,180,195,197,223,249,258,298,299,312,329,335,356,410,416,436,468,491,493,500,503,524,534,561,575,638,666,675,690,695,709,723,773,794,800,833,886,942,981,1020,1056,1110,1214,1248,1273,1372,1557,1570,1720,1944,1974,2070,2110,2190,2221,2471,2526,2931,3067,3284,3416,3486,3563,3609,4052,5027,5270,6187,8445,8888,10721,10973,11672,11869,12720,13101,13821,14025,16224,16434</t>
  </si>
  <si>
    <t>-1.5875434303055591,-1.5875434303055591,-1.5875434303055591,-1.5875434303055591,-1.5875434303055591,-1.5875434303055591,-1.5875434303055591,-1.5875434303055591,-1.5875434303055591</t>
  </si>
  <si>
    <t>1064322561877726470401045717555672328566274,1064322561877726470401045717555672328566274,1064322561877726470401045717555672328566274,1064322561877726470401045717555672328566274,1064322561877726470401045717555672328566274,1064322561877726470401045717555672328566274,1064322561877726470401045717555672328566274,1064322561877726470401045717555672328566274,1064322561877726470401045717555672328566274</t>
  </si>
  <si>
    <t>-5.87209273382554,-5.785503346798486,-5.743828142608399,-5.695989581530695,-5.487889310351584,-4.848218236793927,-4.790451390523553,-4.721842628022417,-4.67887213438868,-4.678872134388679,-4.469536139340065,-4.4677782741622,-4.193767283899117,-4.174745443446582,-4.174519481331138,-4.124011001320415,-4.024730156296583,-3.994569636766754,-3.97628811788458,-3.81793869065738,-3.690271274010759,-3.589352039345819,-3.5794941957297755,-3.552579888370899,-3.4328568046511374,-3.3815653687172587,-3.374976657167438,-3.291513235025812,-3.0757216440469812,-2.8964787165023216,-2.86581762611331,-2.840319573533317,-2.752750317009115,-2.739915411922558,-2.736682333934227,-2.722282224816659,-2.663388369569322,-2.651520898593112,-2.620175794148829,-2.5191673880319807,-2.5107754216015583,-2.496958562929265,-2.4919286695962324,-2.4483931543871496,-2.389926412005948,-2.358237857924071,-2.271991027166954,-2.204014207517122,-2.1132486158813086,-2.100205250153427,-2.0679999728103096,-2.0399666313893103,-1.9184479745172693,-1.9156806938735322,-1.858544112585761,-1.847434532856041,-1.8377728877229378,-1.837772887722936,-1.8007245773019627,-1.7900952626048097,-1.7644960452928513,-1.6954575879026708,-1.6920072889281925,-1.6915119642851977,-1.6621587640447288,-1.6612334891131446,-1.659070970789704,-1.6590709707897036,-1.6577728873542397,-1.6553921278617707,-1.644623864360768,-1.603954306401404,-1.602243014885933,-1.5875434303055596,-1.5875434303055591</t>
  </si>
  <si>
    <t>0.04532909393310547,1.0514588356018066,1.2849102020263672,1.4396402835845947,1.6218948364257812,1.770916223526001,1.9120445251464844,2.0062596797943115,2.344020366668701,2.655275583267212,2.7527668476104736,3.46700119972229,3.6544578075408936,4.142257928848267,4.302009105682373,4.539785861968994,4.9467689990997314,4.968613862991333,5.648706436157227,5.700584650039673,6.2649970054626465,7.197854995727539,7.724936485290527,7.74965238571167,7.859616041183472,8.303410053253174,8.732766151428223,9.179835319519043,9.351442575454712,9.932850360870361,10.893285036087036,10.964794158935547,11.385484457015991,12.258742094039917,12.405025005340576,12.429633140563965,12.86965036392212,13.63129997253418,13.766506671905518,13.88174819946289,15.130566358566284,15.296261548995972,15.959287881851196,16.120823621749878,16.82715892791748,17.50321102142334,17.644492387771606,18.905120372772217,20.862082481384277,21.592276334762573,22.647087574005127,23.063578367233276,23.132848501205444,23.60635757446289,23.768665075302124,33.08127021789551,33.73489022254944,37.45097994804382,40.52642488479614,50.29831528663635,50.50647044181824,54.875921964645386,74.13745951652527,74.47149777412415,76.78814172744751,101.6496844291687,112.92587494850159,125.20178842544556,127.06100797653198,137.4012975692749,158.06917214393616,241.08413219451904,417.08882451057434,432.8570487499237,473.9850137233734</t>
  </si>
  <si>
    <t>1,40,47,53,61,67,73,77,91,104,108,138,146,167,174,184,201,202,231,233,255,293,316,317,322,341,359,378,385,409,443,446,463,500,506,507,524,556,561,566,618,624,650,657,685,712,718,769,849,880,925,943,946,966,973,1329,1355,1505,1622,2020,2029,2212,2960,2974,3071,4076,4556,5035,5113,5540,6362,9791,16892,17546,19221</t>
  </si>
  <si>
    <t>-3.3605956698215476,-3.3605956698215476,-3.3605956698215476,-3.3605956698215476,-3.3605956698215476,-3.3605956698215476,-3.3605956698215476,-3.3605956698215476,-3.3605956698215476</t>
  </si>
  <si>
    <t>1392017700561182906289144720161772063211547,1392017700561182906289144720161772063211547,1392017700561182906289144720161772063211547,1392017700561182906289144720161772063211547,1392017700561182906289144720161772063211547,1392017700561182906289144720161772063211547,1392017700561182906289144720161772063211547,1392017700561182906289144720161772063211547,1392017700561182906289144720161772063211547</t>
  </si>
  <si>
    <t>-7.503984095295005,-7.302100447327822,-7.140488486030558,-6.634123598474108,-6.364505884987875,-6.194621826917892,-6.145186337962974,-6.011877102703917,-5.986057887667559,-5.970806194439383,-5.9640897604349306,-5.945018559682534,-5.935551994709438,-5.934068808609457,-5.930932983224295,-5.834508517419839,-5.824980994310871,-5.775594764371506,-5.708471170386147,-5.654527056451744,-5.534832449974561,-5.4815201228923645,-5.464750623524168,-5.444518888824408,-5.437830851381716,-5.419179508632335,-5.373056656573362,-5.318701730342987,-5.293229031834883,-5.261621879547913,-5.252985675032087,-5.232698164256488,-5.224346695382669,-5.144581451017919,-5.135719127768737,-5.072877320698024,-5.0065568326700856,-4.860570397974253,-4.8080660261169745,-4.771695094676109,-4.768121813702399,-4.659260868681975,-4.591098325704639,-4.573410047681673,-4.563499120457263,-4.523800820768766,-4.4793692882958,-4.461928178800762,-4.420758020195018,-4.380870111243742,-4.369313859031414,-4.367828947564991,-4.351105966345963,-4.2973812302733245,-4.255604583030566,-4.254468556988002,-4.191262845880692,-4.190247212901728,-4.185568118752245,-4.180269092091945,-4.16188210731543,-4.151983959364371,-4.061168957223555,-4.05185203927291,-3.9698046055391596,-3.828365048399709,-3.825561044110941,-3.820863305953578,-3.8152793449759437,-3.805961943385936,-3.7726539482291575,-3.7716413172198893,-3.7622380910654494,-3.7049151251206025,-3.6833798387605086,-3.6794343137366017,-3.6267369952114294,-3.6164446662470215,-3.611046744375508,-3.6079334641479757,-3.5994858353102512,-3.5594305387806457,-3.5349602363345536,-3.499459867932657,-3.4994598679326567,-3.4219195228685324,-3.3715746526997417,-3.3605956698215476</t>
  </si>
  <si>
    <t>0.07881760597229004,0.11385154724121094,0.13667702674865723,0.20050525665283203,0.4067566394805908,0.6046969890594482,0.7603459358215332,1.0376875400543213,1.4710748195648193,1.7738075256347656,1.845201015472412,1.9145550727844238,1.962592363357544,2.030646800994873,2.0987958908081055,2.269874334335327,2.6564438343048096,2.68037748336792,2.7768023014068604,2.942462682723999,3.0403406620025635,3.21663498878479,3.420943021774292,3.5028786659240723,3.71614933013916,3.7680256366729736,3.9562478065490723,4.1247878074646,4.316832065582275,4.606005430221558,4.65595555305481,5.036775827407837,5.08446192741394,5.250323295593262,6.2019171714782715,6.293954372406006,6.723964691162109,7.77660870552063,8.826751708984375,8.969797611236572,10.545746564865112,10.709537982940674,11.583149194717407,12.38690710067749,13.044320344924927,13.472490787506104,14.269854545593262,16.236411809921265,16.889723300933838,21.276804208755493,21.457290410995483,22.787908792495728,22.955235958099365,23.754178524017334,26.924781799316406,28.823162078857422,29.023223876953125,29.277050018310547,29.365564584732056,29.50138831138611,31.08414912223816,32.41301870346069,35.01562738418579,39.12763595581055,40.42076301574707,41.16159462928772,43.74096155166626,44.817694425582886,51.04803657531738,56.89286184310913,62.065797090530396,64.92443752288818,68.21561217308044,71.2522988319397,71.30139899253845,77.02626419067383,83.79215550422668,99.03565788269043,107.86174178123474,110.41664934158325,112.34603595733643,122.13856649398804,142.63811898231506,150.89768719673157,171.47986435890198,184.72115063667297,210.10206985473633,380.5758640766144</t>
  </si>
  <si>
    <t>1,1,2,5,11,16,21,33,52,65,68,71,73,76,79,86,102,103,107,114,118,126,135,138,144,146,153,160,168,180,182,198,200,207,247,251,269,314,358,364,430,437,474,508,534,552,587,667,695,889,897,956,963,998,1126,1209,1218,1229,1233,1239,1304,1368,1477,1643,1700,1731,1840,1885,2147,2400,2618,2712,2844,2961,2963,3205,3488,4135,4502,4609,4689,5105,5937,6279,7109,7667,8714,15788</t>
  </si>
  <si>
    <t>-2.83182255254155,-2.83182255254155,-2.83182255254155,-2.83182255254155,-2.83182255254155,-2.83182255254155,-2.83182255254155,-2.83182255254155,-2.83182255254155</t>
  </si>
  <si>
    <t>-5.697026720701239,-5.6829780349081425,-5.340183647605439,-5.2312164734435385,-5.18918241314266,-5.188206699236518,-4.888732445549163,-4.773979772082814,-4.744214193352446,-4.705972689708473,-4.656373943475366,-4.592814765034814,-4.559994349717479,-4.554283596423367,-4.532945699881662,-4.515567915756132,-4.457315447960801,-4.318253482392316,-4.220589218671562,-4.129058318016952,-4.013771667747155,-3.983557770978548,-3.9770570902663485,-3.960313418885322,-3.9371319284163553,-3.9026674601324256,-3.871332482768328,-3.8269696603109358,-3.776345265684511,-3.7716830135874164,-3.7432861471232313,-3.734539373447137,-3.6888010638381346,-3.6495665434697475,-3.6114762185278115,-3.6113815997944863,-3.5685612317677995,-3.5649223579704374,-3.5249308452486123,-3.417831289674538,-3.4004957992061864,-3.395866617565312,-3.379876141026788,-3.379876141026787,-3.3608183849170725,-3.3552102901699863,-3.23326911320416,-3.233269113204159,-3.195548103534212,-3.144243825726429,-3.118453114602557,-3.031297010091444,-3.0244967766463824,-3.014704538229465,-3.0103333204704894,-3.003726293662031,-2.9885046357658385,-2.9877726879486786,-2.987772687948678,-2.946261333615136,-2.9241175802394856,-2.924117580239485,-2.915279811912897,-2.8998781797401767,-2.897094763299304,-2.894804889107222,-2.831822552541551,-2.83182255254155</t>
  </si>
  <si>
    <t>0.019971847534179688,0.10343456268310547,0.156480073928833,0.18457579612731934,0.20984220504760742,0.27025270462036133,0.2941615581512451,0.3541538715362549,0.37387871742248535,0.4480743408203125,0.4608728885650635,0.48720335960388184,0.5501291751861572,0.6090238094329834,0.6656394004821777,0.6867003440856934,0.6930580139160156,0.7359721660614014,0.8184707164764404,0.9188022613525391,1.08380126953125,1.3177905082702637,1.3777005672454834,1.4325170516967773,1.4741971492767334,1.480367660522461,1.9751091003417969,2.081583261489868,2.297449827194214,2.4602246284484863,2.513760566711426,2.6036765575408936,2.903717279434204,2.916729211807251,3.0082802772521973,3.1223690509796143,3.17142653465271,3.249990224838257,3.4352333545684814,3.659287691116333,3.9049174785614014,5.283024549484253,7.838592290878296,8.378329753875732,8.83225131034851,9.208912134170532,9.214958190917969,9.60123324394226,10.295408725738525,10.327894449234009,11.07136845588684,11.2247314453125,12.261520862579346,12.297742128372192,15.431021690368652,15.492612361907959,20.059405088424683,20.290236234664917,22.261681079864502,24.013590812683105,26.541391849517822,31.463895320892334,36.71121382713318,38.367727279663086,38.51715135574341,40.03810977935791,41.82243084907532,49.98354244232178</t>
  </si>
  <si>
    <t>1,14,22,26,29,39,43,51,53,64,66,70,79,87,94,97,98,105,119,135,162,200,210,219,226,227,308,325,360,387,396,411,461,463,478,497,505,518,548,583,623,839,1255,1336,1409,1470,1471,1533,1647,1652,1774,1799,1966,1972,2481,2491,3231,3267,3589,3873,4258,5049,5910,6174,6198,6444,6730,8050</t>
  </si>
  <si>
    <t>-2.4354737392508286,-2.4354737392508286,-2.4354737392508286,-2.4354737392508286,-2.4354737392508286,-2.4354737392508286,-2.4354737392508286,-2.4354737392508286,-2.4354737392508286</t>
  </si>
  <si>
    <t>-3.919046466752473,-3.8538672785097017,-3.8357213738743257,-3.730827331526248,-3.5723261057031697,-3.552742442765648,-3.548121886248077,-3.3722908625076835,-3.332282882162172,-3.3309157076042397,-3.2578997352587202,-3.203942101662451,-3.1169625891725006,-3.1123103765086997,-3.0838422064716986,-2.9161119353312612,-2.886758479257505,-2.8858233018608788,-2.87142099110567,-2.857780411344467,-2.83198617607281,-2.8075836397256584,-2.7366972789402912,-2.735880147090803,-2.7357880981267733,-2.7337909030525855,-2.63110846082781,-2.6311084608278095,-2.631108460827809,-2.588878602970323,-2.5887457282655104,-2.550778384777444,-2.461015450037944,-2.452212650961677,-2.4522126509616764,-2.4354737392508286</t>
  </si>
  <si>
    <t>0.013196229934692383,0.02133631706237793,0.05366826057434082,0.07235026359558105,0.14543390274047852,0.19587302207946777,0.2782626152038574,0.29219532012939453,0.35421180725097656,0.3735363483428955,0.4111039638519287,0.48949599266052246,0.6036548614501953,0.8669679164886475,0.9080941677093506,0.9121968746185303,1.1731090545654297,1.3006775379180908,1.354067325592041,1.7410352230072021,2.624457359313965,2.802271604537964,3.199611186981201,3.3459951877593994,3.3778676986694336,3.4268150329589844,3.546220302581787,3.8697314262390137,4.46887469291687,4.911452531814575,5.06055760383606,5.328498363494873,6.525768995285034,6.9047932624816895,11.591245889663696,13.811219692230225</t>
  </si>
  <si>
    <t>1,2,11,16,35,47,67,70,84,88,97,116,144,208,218,219,282,313,326,422,627,670,763,799,807,819,848,922,1067,1171,1207,1272,1565,1658,2805,3340</t>
  </si>
  <si>
    <t>-1.5840603064354448,-1.5840603064354448,-1.5840603064354448,-1.5840603064354448,-1.5840603064354448,-1.5840603064354448,-1.5840603064354448,-1.5840603064354448,-1.5840603064354448</t>
  </si>
  <si>
    <t>1063341818980160599461715379236664049519442,1063341818980160599461715379236664049519442,1063341818980160599461715379236664049519442,1063341818980160599461715379236664049519442,1063341818980160599461715379236664049519442,1063341818980160599461715379236664049519442,1063341818980160599461715379236664049519442,1063341818980160599461715379236664049519442,1063341818980160599461715379236664049519442</t>
  </si>
  <si>
    <t>-7.053780745064338,-6.91447051736653,-6.746235118493917,-6.6944279897999674,-6.430289629917898,-6.259132968666378,-5.840990124746284,-5.761149233968986,-5.638437010300445,-5.616737559315754,-5.615474854769688,-5.59450070999089,-5.365723060548564,-5.3133502900526555,-5.228828782183394,-5.218539038731398,-5.153719648546221,-4.9497209866267875,-4.877847247124057,-4.84128816367424,-4.833851503060474,-4.77608504324617,-4.258116058567902,-4.24197475465566,-4.209147335090775,-4.009510594921816,-3.9451634666272963,-3.8406112892465396,-3.7706667982026985,-3.5337911468901857,-3.5131583849548744,-3.488553720892325,-3.4737803728217003,-3.4626173197041776,-3.4312427656826605,-3.333069684089899,-3.2156828329188194,-3.12139518291935,-3.081565634221945,-2.9698622743301457,-2.9683892367677798,-2.9612253280231213,-2.9274051316177556,-2.814539404596856,-2.7275903084656514,-2.6840499871502494,-2.6539221275043365,-2.615947731113362,-2.613683002400271,-2.594096362482755,-2.5417152926358706,-2.4981590692760296,-2.4801346770062715,-2.4451807805808987,-2.413069751038448,-2.4005858926038846,-2.392752915590587,-2.3524467939591895,-2.329057732766342,-2.265773433232517,-2.2400789515034316,-2.134542068276839,-2.0614022580730684,-2.0500122856878624,-2.0255289174847806,-2.0010148733950457,-1.9595860546617692,-1.950151667195921,-1.9180922558314817,-1.915276008026828,-1.9098142088643004,-1.9088110327924785,-1.8972945511538957,-1.8743682706782363,-1.8148563045037938,-1.7906890623033127,-1.7855716190859896,-1.7461775345211819,-1.7446759838352388,-1.7027404702644453,-1.670215024451235,-1.6536592858138692,-1.6410601062869565,-1.635027482365842,-1.6350274823658415,-1.6338276914893781,-1.6328456201578494,-1.6203067453849507,-1.6161071466453605,-1.6081100205123633,-1.608110020512363,-1.6078108988091075,-1.6075882922584397,-1.6075882922584392,-1.6016737470438749,-1.592982610057938,-1.5840603064354453,-1.5840603064354448</t>
  </si>
  <si>
    <t>0.048448801040649414,0.2485973834991455,0.40146899223327637,0.4445974826812744,0.7080821990966797,0.9798271656036377,1.2096943855285645,1.2985591888427734,1.78071928024292,1.9605450630187988,2.0064280033111572,2.074047565460205,2.0997533798217773,3.119091033935547,3.1621274948120117,3.3409745693206787,3.4102444648742676,3.7159290313720703,4.215613842010498,4.797266006469727,5.264404296875,5.351891040802002,5.9302659034729,6.675134181976318,6.927134990692139,8.172360181808472,8.765570402145386,9.260647296905518,9.483106851577759,9.764392852783203,9.949744939804077,10.078565835952759,10.207568883895874,10.256619691848755,11.086456775665283,11.221150159835815,11.78615665435791,12.568270444869995,13.254319190979004,14.56980013847351,15.8606595993042,16.18781089782715,16.73944091796875,17.618119478225708,18.328855752944946,19.430827140808105,20.8446946144104,21.282761812210083,23.119520902633667,23.258169889450073,23.30430245399475,24.373879432678223,24.718034982681274,25.38172221183777,25.905341148376465,27.129412174224854,28.04582118988037,28.45966148376465,28.777933835983276,29.92955255508423,30.867510318756104,31.674933195114136,34.47929310798645,35.14702033996582,35.387481689453125,35.67602491378784,36.60263133049011,40.36371445655823,40.790773153305054,42.99744367599487,43.40971255302429,44.056964635849,45.01934480667114,46.40225291252136,47.817235231399536,51.8037006855011,55.727734327316284,59.23081374168396,61.2430055141449,61.64409375190735,66.84618306159973,68.86345934867859,74.456063747406,77.32700848579407,87.25246500968933,93.879563331604,99.37685132026672,123.0032708644867,190.82346892356873,208.6757197380066,277.10795187950134,356.6117343902588,358.44452714920044,415.8010184764862,422.4198191165924,443.4929885864258,491.26139998435974,530.067323923111</t>
  </si>
  <si>
    <t>1,9,16,18,30,42,52,56,77,85,87,90,91,132,134,142,145,158,174,196,212,216,241,273,284,325,342,355,359,370,377,382,387,389,420,425,447,476,503,556,600,613,634,668,696,741,800,818,893,899,901,944,958,986,1007,1054,1091,1109,1123,1173,1214,1249,1368,1396,1405,1417,1456,1603,1616,1695,1713,1741,1782,1840,1900,2065,2231,2374,2454,2471,2686,2771,2979,3099,3502,3779,4011,4978,7461,8066,10567,13474,13542,15692,15926,16622,18312,19691</t>
  </si>
  <si>
    <t>-1.5835202454808495,-1.5835202454808495,-1.5835202454808495,-1.5835202454808495,-1.5835202454808495,-1.5835202454808495,-1.5835202454808495,-1.5835202454808495,-1.5835202454808495</t>
  </si>
  <si>
    <t>1172443524924041384606161326191284729793474,1172443524924041384606161326191284729793474,1172443524924041384606161326191284729793474,1172443524924041384606161326191284729793474,1172443524924041384606161326191284729793474,1172443524924041384606161326191284729793474,1172443524924041384606161326191284729793474,1172443524924041384606161326191284729793474,1172443524924041384606161326191284729793474</t>
  </si>
  <si>
    <t>-6.374393262894965,-5.866660406707794,-5.75000161916619,-5.550382958459945,-5.528340032331136,-5.318508663984034,-5.301640306816052,-5.131081499992033,-4.918921735843879,-4.7605438791881225,-4.658767927590592,-4.541848144717184,-3.9134348011706726,-3.9120905947894835,-3.6802094747492666,-3.58461457373819,-3.3539823028624496,-3.328851801053704,-3.2640205395455224,-3.162642411551317,-3.152018297713338,-3.1497571862456035,-3.1026760209980777,-3.031726225547931,-3.017370064595979,-2.974791846540338,-2.955358575045545,-2.8381696388416624,-2.632484602628431,-2.628617987329307,-2.6266025097343384,-2.508523621143188,-2.4197202796531,-2.3467095101172237,-2.298074196502619,-2.2826062949261794,-2.170237901854166,-2.149108595150296,-2.1314494574724225,-2.0657381063252918,-2.047387247059814,-2.0460713290074346,-2.045849295779276,-1.9996524822733772,-1.9831694835215192,-1.8265555767961907,-1.8165168038525084,-1.7920478457861448,-1.7402090701603328,-1.7212226596041162,-1.7164098442012734,-1.681646446541035,-1.6607092416366722,-1.657797549209401,-1.6568228128795328,-1.6512426713061,-1.6275188157003924,-1.6145641206502295,-1.6143383460816767,-1.6143383460816763,-1.6100069690338832,-1.6041314684950359,-1.6041314684950352,-1.5835202454808495</t>
  </si>
  <si>
    <t>0.05038905143737793,0.22034978866577148,0.719965934753418,1.0257093906402588,1.163390874862671,1.2801094055175781,1.4759013652801514,1.6916773319244385,2.1003575325012207,2.245924472808838,3.0451200008392334,3.3515255451202393,3.51912784576416,3.897369623184204,3.9955334663391113,4.596936941146851,4.785023927688599,5.471599102020264,5.51856541633606,6.379072666168213,6.669756650924683,6.742442846298218,6.923810243606567,7.194122314453125,8.170361280441284,8.6674964427948,8.718193054199219,9.446406364440918,9.59260869026184,10.073864221572876,10.097122430801392,10.329384803771973,12.207054138183594,14.131126880645752,15.086561441421509,17.04330563545227,17.48685884475708,18.32677721977234,21.902960062026978,25.161905765533447,27.072041988372803,27.815197706222534,28.876267194747925,32.6465585231781,35.37631869316101,36.57908487319946,38.584028005599976,40.896799087524414,42.79882049560547,51.38633370399475,58.897743225097656,59.2531943321228,68.9138560295105,101.3458960056305,103.75127696990967,114.4086651802063,135.58272337913513,158.99529933929443,171.9808235168457,241.23471331596375,276.3022291660309,329.5613739490509,399.69310903549194,414.791020154953</t>
  </si>
  <si>
    <t>1,7,28,41,47,52,60,69,83,89,120,133,140,156,160,185,193,221,223,256,268,271,279,287,323,343,345,374,380,399,400,409,485,559,584,644,661,695,835,960,1035,1066,1111,1270,1377,1424,1506,1599,1676,1996,2287,2301,2665,3941,4037,4437,5269,6178,6703,9479,10840,12968,15772,16351</t>
  </si>
  <si>
    <t>-1.583272414115581,-1.583272414115581,-1.583272414115581,-1.583272414115581,-1.583272414115581,-1.583272414115581,-1.583272414115581,-1.583272414115581,-1.583272414115581</t>
  </si>
  <si>
    <t>1150666636810657133482499633116674016537282,1150666636810657133482499633116674016537282,1150666636810657133482499633116674016537282,1150666636810657133482499633116674016537282,1150666636810657133482499633116674016537282,1150666636810657133482499633116674016537282,1150666636810657133482499633116674016537282,1150666636810657133482499633116674016537282,1150666636810657133482499633116674016537282</t>
  </si>
  <si>
    <t>-6.142903231157076,-6.0637669518448325,-5.97232628389465,-5.897686405197744,-5.766112777432343,-5.726534450997618,-5.626199260642707,-5.34863829820542,-5.301878078000469,-5.15306317947508,-4.987845115646132,-4.926961601860516,-4.800674991187411,-4.706876557491543,-4.681538212366827,-4.612222505245252,-4.457689208604227,-4.381585044007653,-4.309337443352951,-4.299391252396428,-4.255661128614409,-4.207054953154571,-4.147533702931282,-4.0033551184506395,-3.8910874258719685,-3.727533244814762,-3.5776890897769644,-3.574042980517619,-3.5210213912578445,-3.35858869023562,-3.354779851163997,-3.323348378355596,-3.2658568990207737,-3.2405086963356275,-3.2267137285368466,-3.1755236822118142,-3.129348786431183,-3.012030608736108,-2.9778669649684613,-2.9099094701803216,-2.8895349749088717,-2.8292393239161022,-2.8160410559693476,-2.640018949901694,-2.6386855196366668,-2.5966937976938906,-2.567252148041057,-2.5285787643772974,-2.451275700650358,-2.4420657047305427,-2.4232973584153505,-2.3859715871828406,-2.355761543418752,-2.260159328767448,-2.2161272012257016,-2.177407253223379,-2.156737445769584,-2.1455921654965393,-2.124046444306595,-2.1008540645189586,-2.0680171635350937,-2.0370289487053674,-2.017272738531826,-1.9886243623009623,-1.9865527579394995,-1.981673835207428,-1.951864912099662,-1.931170234776134,-1.8828000442361073,-1.8792608928765733,-1.8332302292147176,-1.8311609567786111,-1.8311609567786096,-1.8203583337706961,-1.8131781193111112,-1.7750092159693867,-1.7594898061744884,-1.7449566861905788,-1.7413653899261006,-1.7388943938853887,-1.7371842891413385,-1.7323187442097248,-1.7058948244617804,-1.6839354017993544,-1.6788455736491008,-1.6628210435579456,-1.6587633617997861,-1.6542898115574722,-1.6394245061869208,-1.6394245061869201,-1.6318522415469345,-1.5988088750743943,-1.5985831811150433,-1.5894584184720149,-1.5894584184720146,-1.5869686382675927,-1.586968638267592,-1.5832724141155814,-1.583272414115581</t>
  </si>
  <si>
    <t>0.045916080474853516,0.4751131534576416,0.5936851501464844,0.6611275672912598,0.7360777854919434,1.0225958824157715,1.2010245323181152,1.2280099391937256,1.6786322593688965,1.705073595046997,1.8517231941223145,1.9711754322052002,2.116791248321533,2.5389835834503174,2.849365711212158,2.8992645740509033,3.12263560295105,4.420663356781006,4.4950103759765625,4.7190282344818115,4.77102518081665,4.970189094543457,5.173151254653931,5.501250267028809,5.526087284088135,6.271310329437256,6.68344259262085,6.875991106033325,7.168395519256592,7.944918632507324,9.186735391616821,9.326755046844482,9.70482087135315,10.185958862304688,10.462902307510376,10.485383749008179,10.976256370544434,11.674896717071533,14.159969806671143,14.326236724853516,15.355889558792114,16.046454668045044,16.89847159385681,17.20257043838501,18.404043197631836,18.78160786628723,19.017037391662598,19.04025387763977,19.066210985183716,19.30695343017578,19.783966541290283,20.96257472038269,21.178497076034546,22.16939640045166,22.241177558898926,24.327967882156372,25.099215507507324,25.789628982543945,25.818836212158203,26.223262071609497,27.466392755508423,27.964393615722656,29.22602605819702,29.722017288208008,36.60258889198303,37.0315842628479,39.469016551971436,41.898733377456665,43.149662256240845,45.47416400909424,47.37474608421326,47.52166414260864,53.970643520355225,66.12836027145386,72.98159003257751,80.69088912010193,85.08397078514099,93.50806593894958,103.8283543586731,107.50029993057251,111.01090621948242,121.70456981658936,123.86292910575867,139.2777647972107,174.87006759643555,185.63782477378845,190.65777230262756,196.2445993423462,208.59711813926697,215.75301456451416,236.19717407226562,238.09723281860352,242.12727403640747,259.73152232170105,288.3771457672119,309.03253865242004,363.7696781158447,387.97324442863464,407.92376708984375</t>
  </si>
  <si>
    <t>1,19,24,27,30,41,48,49,62,63,69,74,78,91,104,106,115,164,167,176,178,186,194,207,208,238,254,262,274,297,330,333,347,367,379,380,400,430,528,535,576,604,639,651,701,717,727,728,729,739,759,809,818,858,861,942,974,1002,1003,1020,1069,1089,1142,1162,1436,1454,1555,1629,1680,1772,1849,1855,2122,2615,2885,3208,3392,3732,4144,4268,4415,4851,4935,5541,6989,7425,7629,7861,8335,8628,9418,9487,9640,10363,11494,12329,14523,15500,16297</t>
  </si>
  <si>
    <t>-2.430094142168228,-2.430094142168228,-2.430094142168228,-2.430094142168228,-2.430094142168228,-2.430094142168228,-2.430094142168228,-2.430094142168228,-2.430094142168228</t>
  </si>
  <si>
    <t>-4.093182846489549,-4.086908510383928,-4.020903918012937,-3.9060558190588384,-3.8337122650667292,-3.664175991287777,-3.5352556168129334,-3.515520988502309,-3.422610293884647,-3.4148772830321854,-3.382386582690446,-3.3823865826904456,-3.347252493339822,-3.2669241412616477,-3.2294757080490304,-3.2290392889476505,-3.131420698183187,-3.100775105974653,-3.0404932309588895,-3.0179396667039566,-2.9783779180064673,-2.9759937272880204,-2.973601652447856,-2.968629913985094,-2.9626673657516234,-2.920560284490713,-2.89373350063225,-2.819748412136254,-2.75489483560984,-2.724110393129117,-2.671917019761509,-2.6529697360019626,-2.627102967771183,-2.6232079774687627,-2.4427761628360614,-2.4426390889366023,-2.430094142168228</t>
  </si>
  <si>
    <t>0.013545751571655273,0.017762422561645508,0.029412031173706055,0.03342843055725098,0.07097125053405762,0.07458090782165527,0.16529083251953125,0.3097822666168213,0.32461023330688477,0.36995768547058105,0.39697694778442383,0.44505810737609863,0.4806523323059082,0.4971435070037842,0.529876708984375,0.5757865905761719,0.592933177947998,0.6151618957519531,0.6602814197540283,0.779155969619751,0.8086056709289551,0.8291382789611816,0.8778209686279297,0.984144926071167,0.996448278427124,1.1048054695129395,1.1580684185028076,1.2341065406799316,1.2502095699310303,1.7088911533355713,1.7455089092254639,1.8583118915557861,1.9410395622253418,2.5855326652526855,3.0440011024475098,3.20599102973938,5.252068519592285</t>
  </si>
  <si>
    <t>1,1,4,5,15,16,39,76,80,91,97,108,116,120,128,138,142,147,158,187,194,199,211,237,240,267,280,299,303,415,424,452,472,630,741,781,1272</t>
  </si>
  <si>
    <t>-1.4570931553976791,-1.4570931553976791,-1.4570931553976791,-1.4570931553976791,-1.4570931553976791,-1.4570931553976791,-1.4570931553976791,-1.4570931553976791,-1.4570931553976791</t>
  </si>
  <si>
    <t>-3.5287395796595953,-3.387688267630615,-3.379453454422998,-3.2971227065930413,-3.2829218632894808,-3.218216714331671,-3.1634919798634837,-2.995159369625149,-2.9021217891383806,-2.681624519997829,-2.4563497455278824,-1.9221774833994372,-1.9081795533413748,-1.8990271152683902,-1.8420883701911288,-1.7894779200884365,-1.717819890753062,-1.6350618298952222,-1.5956878792695117,-1.5748608698847961,-1.5551274995317974,-1.5530355862726353,-1.5503575896806505,-1.5129828870693898,-1.5081834940319818,-1.5076598529991223,-1.5055585699077627,-1.4985266816998826,-1.4970662001146713,-1.493875967501117,-1.4935413873979857,-1.4729697079833288,-1.4616418202217971,-1.461259607439557,-1.4612025100365695,-1.4603757223017793,-1.4578849766017115,-1.4570931553976791</t>
  </si>
  <si>
    <t>0.013257265090942383,0.017383575439453125,0.021543502807617188,0.03302431106567383,0.04496455192565918,0.06440210342407227,0.0845937728881836,0.1449906826019287,0.15907812118530273,0.1938924789428711,0.3096578121185303,0.31770896911621094,0.4834902286529541,0.5239057540893555,0.5362651348114014,0.5858547687530518,0.6243870258331299,0.6407794952392578,0.7577869892120361,1.067894458770752,1.5335006713867188,2.084467649459839,2.433725357055664,2.7350783348083496,3.1537694931030273,3.546147108078003,3.9929888248443604,4.320678949356079,4.357056379318237,4.501712799072266,4.992439031600952,5.542322874069214,5.792603254318237,7.265235900878906,10.80037522315979,11.887847900390625,12.081818103790283,14.61796522140503</t>
  </si>
  <si>
    <t>1,1,2,5,8,13,18,32,35,43,71,73,112,122,125,137,145,147,173,250,358,494,575,646,748,844,955,1037,1046,1083,1200,1333,1393,1747,2596,2836,2883,3477</t>
  </si>
  <si>
    <t>-2.4284641366337105,-2.4284641366337105,-2.4284641366337105,-2.4284641366337105,-2.4284641366337105,-2.4284641366337105,-2.4284641366337105,-2.4284641366337105,-2.4284641366337105</t>
  </si>
  <si>
    <t>-4.083200299932583,-3.8473822026842908,-3.841782854553935,-3.8101994422474075,-3.715092574669704,-3.6750509525789528,-3.632189306733679,-3.6289359654852227,-3.571917790033945,-3.469970091113514,-3.448344448833676,-3.344292036086281,-3.299521262125271,-3.253607302367665,-3.1929242305632153,-3.1515926640488723,-3.136745197897131,-3.1239810235393457,-2.9545881665311833,-2.786605072666593,-2.7424651789268513,-2.7311363097464487,-2.7281340985721494,-2.7261968154238225,-2.725852023021878,-2.709102441392805,-2.6651041808168876,-2.652768990826882,-2.6248800230043803,-2.613477206825849,-2.6134772068258485,-2.6038324013419034,-2.530643315170398,-2.5306433151703978,-2.4487032382226106,-2.428797121905842,-2.4287971219058417,-2.4284641366337105</t>
  </si>
  <si>
    <t>0.013237476348876953,0.02903127670288086,0.03600025177001953,0.05182218551635742,0.05960845947265625,0.07202649116516113,0.07996392250061035,0.08384561538696289,0.1263575553894043,0.19922518730163574,0.2583649158477783,0.307422399520874,0.41341280937194824,0.5447568893432617,0.6094915866851807,0.6291875839233398,0.6784040927886963,0.8754565715789795,0.9406757354736328,1.6054542064666748,1.6965432167053223,1.9130456447601318,2.015733003616333,2.238717794418335,2.3911852836608887,3.125480890274048,3.256849527359009,3.284109115600586,3.3842217922210693,3.4816863536834717,3.524275541305542,3.68806529045105,4.340561628341675,4.9290502071380615,6.695075511932373,7.433185577392578,7.873583793640137,8.110716581344604</t>
  </si>
  <si>
    <t>1,4,6,10,12,15,17,18,28,46,61,73,99,132,148,153,165,212,228,386,407,458,482,533,567,735,765,771,795,816,824,863,1018,1153,1558,1727,1831,1885</t>
  </si>
  <si>
    <t>-2.4264680887715335,-2.4264680887715335,-2.4264680887715335,-2.4264680887715335,-2.4264680887715335,-2.4264680887715335,-2.4264680887715335,-2.4264680887715335,-2.4264680887715335</t>
  </si>
  <si>
    <t>-4.066378882107753,-3.9850930974124936,-3.926224126869762,-3.8648236384223433,-3.8277499516909272,-3.741266382753792,-3.741007544347595,-3.6133362887935476,-3.556365379364729,-3.4387234027192153,-3.4122896128754743,-3.0950791416831485,-3.0593712678597544,-3.0245786787686475,-2.9777614098565985,-2.9486389142836256,-2.8546375180606804,-2.7089069857710086,-2.6953555910727327,-2.6083256640033845,-2.5126875158172504,-2.509612449879262,-2.4915426598315085,-2.491542659831508,-2.4264680887715335</t>
  </si>
  <si>
    <t>0.013365507125854492,0.02773737907409668,0.04287385940551758,0.08304691314697266,0.09099435806274414,0.10443854331970215,0.12244224548339844,0.1267092227935791,0.14627504348754883,0.2245802879333496,0.2408771514892578,0.27771544456481934,0.3839409351348877,0.42479896545410156,0.4450998306274414,0.5772247314453125,0.6306283473968506,0.7946677207946777,0.8694667816162109,0.9668877124786377,1.262631893157959,1.9903342723846436,3.9598464965820312,4.680516481399536,4.820398569107056</t>
  </si>
  <si>
    <t>1,3,7,17,19,22,26,27,32,51,55,64,90,100,105,137,150,190,209,233,305,486,970,1143,1177</t>
  </si>
  <si>
    <t>-0.7284717172490879,-0.7284717172490879,-0.7284717172490879,-0.7284717172490879,-0.7284717172490879,-0.7284717172490879,-0.7284717172490879,-0.7284717172490879,-0.7284717172490879</t>
  </si>
  <si>
    <t>-1.731585840930973,-1.615696420785509,-1.463732269256312,-1.4604838789173453,-1.3537671458427303,-1.2953209805528636,-1.1644050854923107,-1.163818466650293,-1.1125160262601552,-1.1022678378676907,-1.0663846053067774,-0.9900550507967592,-0.9403313600068667,-0.8770130973301139,-0.8752158267362341,-0.8427967539050754,-0.8228477394916637,-0.8188713340795832,-0.7860337619654453,-0.7634281907920029,-0.7442095874291228,-0.7284717172490879</t>
  </si>
  <si>
    <t>0.012552738189697266,0.03449559211730957,0.06615567207336426,0.11104607582092285,0.11693549156188965,0.1505429744720459,0.22505426406860352,0.2792515754699707,0.3007998466491699,0.3044445514678955,0.36849379539489746,0.38648033142089844,0.5227723121643066,0.6806135177612305,0.8514437675476074,0.8710463047027588,0.9086077213287354,0.9687008857727051,1.2857892513275146,1.3580496311187744,1.7833795547485352,1.8641905784606934</t>
  </si>
  <si>
    <t>1,7,17,32,34,45,70,88,95,96,117,123,168,216,256,262,274,294,400,424,565,591</t>
  </si>
  <si>
    <t>-2.4911630284544515,-2.415883963289893,-2.2900513362623522,-2.2538390937392663,-2.2210860159063777,-2.164970713791709,-2.0281849369130223,-1.92392085912669,-1.74576092443775,-1.3644099568284802,-1.2887258222406683,-1.169928599433641,-1.1500151986514595,-1.1224087383957595,-1.112435093745999,-1.0614588741329694,-1.032777189668373,-1.0145197587389818,-0.9930995085853471,-0.9394770129548605,-0.9265721644672513,-0.8923640534360294,-0.8796742309869806,-0.8796742309869804,-0.8616985363366527,-0.7856746982005715,-0.7724278976081399,-0.7692829006983493,-0.7632522278266877,-0.7605584468206443,-0.73446301235683,-0.7310293968605269,-0.7284717172490879</t>
  </si>
  <si>
    <t>0.011428356170654297,0.03374671936035156,0.043163299560546875,0.0497431755065918,0.07720446586608887,0.09856581687927246,0.10175490379333496,0.12358450889587402,0.1265714168548584,0.1533210277557373,0.24298644065856934,0.2589437961578369,0.3082289695739746,0.3630959987640381,0.4073803424835205,0.45305442810058594,0.5781698226928711,0.5880429744720459,0.6218116283416748,0.6307528018951416,0.7322952747344971,0.7449095249176025,0.7811360359191895,0.8949332237243652,1.0044190883636475,1.4235918521881104,1.7780535221099854,1.9269540309906006,2.4158191680908203,2.800774574279785,3.3678176403045654,3.6332082748413086,4.247772693634033</t>
  </si>
  <si>
    <t>1,6,9,11,19,25,26,33,34,43,72,77,93,111,126,141,182,185,196,199,231,235,247,282,318,454,564,612,772,877,1058,1135,1319</t>
  </si>
  <si>
    <t>-2.583519453858629,-2.583519453858629,-2.583519453858629,-2.583519453858629,-2.583519453858629,-2.583519453858629,-2.583519453858629,-2.583519453858629,-2.583519453858629</t>
  </si>
  <si>
    <t>-4.307653895920783,-4.280176622931,-4.231351666078452,-4.229409873860452,-4.170192017707117,-4.145149191026494,-4.092170026193466,-4.071971222431178,-4.026785636509368,-3.9838002222513786,-3.8951439144775013,-3.8917378474793374,-3.827827721396032,-3.7228001309860543,-3.6382009937799573,-3.475222604437761,-3.234419694134556,-3.144945137382395,-3.141732504208535,-2.950571462497688,-2.9197225376521176,-2.9044353183270024,-2.882195264874757,-2.877830319129594,-2.8733818441711514,-2.870696942836194,-2.8510887492580435,-2.8452127628303505,-2.8438870940461434,-2.8176955796705663,-2.817695579670566,-2.8120297062143136,-2.8054214960874098,-2.805421496087409,-2.788964195893596,-2.7882460753315645,-2.7845333512525134,-2.7782448554721317,-2.7599694299597872,-2.753125593985752,-2.7531255939857515,-2.750690634349511,-2.725506088099112,-2.7114516834432636,-2.709693203744305,-2.7096932037443047,-2.70217197737629,-2.6973651376617864,-2.6828556652911,-2.675838027520444,-2.6752476613437235,-2.643461368797336,-2.6267695119891994,-2.626769511989199,-2.6047375916716646,-2.5968350452744766,-2.596835045274476,-2.5881318894941043,-2.5836075717365428,-2.5836075717365423,-2.5835194538586306,-2.583519453858629</t>
  </si>
  <si>
    <t>0.016875743865966797,0.11577582359313965,0.1470327377319336,0.17342376708984375,0.23511099815368652,0.25221753120422363,0.26816439628601074,0.31859898567199707,0.33385467529296875,0.4507179260253906,0.49155664443969727,0.5744173526763916,0.5799298286437988,0.6243033409118652,0.6742763519287109,0.7117345333099365,1.021144151687622,1.262587547302246,1.3818206787109375,1.3970069885253906,1.526146650314331,2.837024688720703,3.4608864784240723,4.456678867340088,5.279499053955078,5.541322231292725,6.909920692443848,7.014850378036499,8.181504249572754,9.180524110794067,9.876631498336792,10.516781568527222,12.728782653808594,14.387488842010498,14.470243692398071,15.015244007110596,15.158810377120972,15.321860790252686,15.434460401535034,16.012979745864868,17.419757604599,18.97782039642334,21.81890034675598,22.49223303794861,24.120684146881104,29.396377086639404,32.335099935531616,32.55365252494812,32.81222081184387,32.880375385284424,32.924901247024536,33.19590163230896,33.423699617385864,35.330464363098145,37.512553215026855,38.333725690841675,39.03299617767334,41.226383209228516,42.83324861526489,51.16705679893494,60.08986020088196,76.6403956413269</t>
  </si>
  <si>
    <t>1,19,25,30,41,44,47,57,60,83,91,107,108,117,127,134,195,238,261,264,289,542,663,858,1017,1067,1339,1360,1590,1790,1927,2053,2479,2803,2819,2927,2954,2986,3008,3122,3402,3707,4267,4400,4714,5753,6317,6362,6414,6428,6437,6490,6534,6894,7325,7486,7623,8058,8377,10017,11776,14958</t>
  </si>
  <si>
    <t>-2.134193563136833,-2.134193563136833,-2.134193563136833,-2.134193563136833,-2.134193563136833,-2.134193563136833,-2.134193563136833,-2.134193563136833,-2.134193563136833</t>
  </si>
  <si>
    <t>763931740560375449229217676167324488666879192117404800,763931740560375449229217676167324488666879192117404800,763931740560375449229217676167324488666879192117404800,763931740560375449229217676167324488666879192117404800,763931740560375449229217676167324488666879192117404800,763931740560375449229217676167324488666879192117404800,763931740560375449229217676167324488666879192117404800,763931740560375449229217676167324488666879192117404800,763931740560375449229217676167324488666879192117404800</t>
  </si>
  <si>
    <t>-8.969640778213378,-8.477713916223781,-7.211779094877348,-6.978912186520305,-6.844538729910018,-6.77745222990166,-6.7189609925466,-6.590140757446512,-6.504553146552132,-6.405134108016899,-6.394287788508555,-6.252335904091123,-6.148574418111474,-6.075735618027688,-6.021202616069666,-5.892419713714659,-5.821190907795577,-5.788662636706403,-5.753978347906517,-5.654983399860804,-5.610809973523803,-5.513215455440598,-5.464719678802573,-5.420331014768363,-5.236334599367701,-5.2219118157976645,-5.210716929064483,-5.206957883475396,-5.096899130739261,-5.003012583020555,-4.866837549702164,-4.746790190112624,-4.64254944357419,-4.625430244744862,-4.597949571842637,-4.4882232658545576,-4.473284583675294,-4.348115705697349,-4.333535577980945,-4.206704801222686,-4.171899457484208,-4.16930418848085,-4.139745122658965,-4.096248417223549,-4.040535608725188,-4.02743748482268,-3.9213544527679955,-3.8089430877686117,-3.7394652005498936,-3.7370021620855067,-3.699649127617096,-3.6983124892448442,-3.676163095523523,-3.641989239004559,-3.630621391353215,-3.5167596811552873,-3.4679384932226456,-3.4310804756043902,-3.423623054963113,-3.3256851340127223,-3.236424031669637,-3.2239278828020415,-3.182820409834002,-3.1771535807927473,-3.0676773527594925,-2.974412695516219,-2.971496046465535,-2.9013110245396643,-2.8783080824256,-2.8541326706525574,-2.8421052106512943,-2.725356842766557,-2.674593672235865,-2.6465192417008545,-2.6458700251850873,-2.638827742687318,-2.6204994037892817,-2.602554346264991,-2.5423086423881336,-2.5408072554885064,-2.4982805761443854,-2.4276356534747157,-2.4276356534747148,-2.4217165982359736,-2.3964899473573533,-2.360555152394936,-2.3511178424358636,-2.34485867071969,-2.334813344912867,-2.2824461887280947,-2.2819300994247813,-2.270442332045663,-2.267042755385036,-2.2612952644448026,-2.260528104206542,-2.257699970921646,-2.2539403548417707,-2.2486996779512123,-2.247904186056519,-2.24401182178869,-2.2121862335896463,-2.1837702510722803,-2.1836439739157467,-2.183063429052993,-2.180034444035697,-2.1800344440356967,-2.1668626700752642,-2.1635734743493216,-2.155175506041634,-2.1551755060416338,-2.1537260295559344,-2.1418953052817837,-2.141895305281783,-2.1351272507995556,-2.134570622196114,-2.1345706221961134,-2.1341935631368334,-2.134193563136833</t>
  </si>
  <si>
    <t>0.0315709114074707,0.0482480525970459,0.0627279281616211,0.29402732849121094,0.39713406562805176,0.6284775733947754,0.8145105838775635,0.906517505645752,0.9222583770751953,1.141925573348999,1.3460822105407715,1.4235804080963135,1.6621651649475098,1.721879482269287,1.8024795055389404,1.8637142181396484,2.0334596633911133,2.0491225719451904,2.078413724899292,2.1110610961914062,2.156595230102539,2.2023568153381348,2.281857490539551,2.2969653606414795,2.3294730186462402,2.615171432495117,2.7293009757995605,2.823986768722534,2.8854732513427734,3.0770084857940674,3.572277784347534,4.199171304702759,4.627883672714233,4.854296684265137,5.33339786529541,5.377812147140503,5.900700092315674,6.410984516143799,6.62793755531311,7.038850545883179,7.28134822845459,7.665049314498901,7.971964359283447,8.285494565963745,8.862815141677856,9.13393521308899,9.395549774169922,10.127983093261719,10.616281032562256,11.290859937667847,11.327378988265991,11.798268556594849,11.903751373291016,12.733485221862793,12.88075304031372,13.255437135696411,13.99808382987976,15.154966354370117,15.695509672164917,16.431036233901978,17.32381248474121,17.518391132354736,17.664145946502686,18.44588804244995,18.99844980239868,21.429263591766357,23.165247440338135,23.542583227157593,26.657752752304077,27.51144027709961,29.04151153564453,29.258789777755737,30.50437045097351,31.97951316833496,32.51318669319153,32.82642936706543,33.43992209434509,33.786768436431885,35.0408992767334,37.22135376930237,37.7106077671051,44.90368938446045,47.07812476158142,47.140872955322266,48.41375970840454,48.82376217842102,49.05395865440369,55.522801876068115,60.2079074382782,61.92048001289368,63.19914388656616,65.84432053565979,74.00686883926392,83.31526279449463,87.03406858444214,88.7804343700409,100.44874358177185,102.6906635761261,106.16926121711731,106.9820830821991,107.79904174804688,108.91894125938416,110.9801037311554,118.26177263259888,120.59833121299744,124.00287246704102,137.37359166145325,140.55357146263123,155.8512828350067,158.51653504371643,179.38907885551453,217.17448735237122,220.48788022994995,239.13024163246155,255.0482952594757,270.1480131149292,297.55327010154724,302.0886905193329</t>
  </si>
  <si>
    <t>1,1,2,18,25,40,52,58,59,73,86,91,106,110,115,119,130,131,133,135,138,141,146,147,149,168,175,181,185,197,229,269,297,312,344,347,382,416,431,458,474,490,503,517,540,556,573,620,645,685,687,715,721,770,779,802,846,915,948,993,1048,1060,1069,1115,1150,1301,1408,1431,1626,1681,1778,1792,1874,1970,2001,2021,2060,2082,2157,2299,2331,2750,2888,2892,2972,2998,3013,3420,3715,3826,3908,4068,4559,5143,5381,5489,6239,6353,6578,6632,6686,6758,6890,7350,7492,7713,8532,8738,9727,9898,11238,13655,13867,15074,16128,17084,18846,19151</t>
  </si>
  <si>
    <t>-1.4512154115992584,-1.4512154115992584,-1.4512154115992584,-1.4512154115992584,-1.4512154115992584,-1.4512154115992584,-1.4512154115992584,-1.4512154115992584,-1.4512154115992584</t>
  </si>
  <si>
    <t>-2.7133569413282363,-2.6686338578334583,-2.544556269954852,-2.487882217537461,-2.035047609205259,-2.0075582663473064,-1.9006976894346952,-1.8558592766053938,-1.853672053178813,-1.7014758140597297,-1.6901216796547578,-1.6220702621011807,-1.6162379202815902,-1.6101922293628181,-1.5958119823517762,-1.5301614520052715,-1.496536153696555,-1.4754157063328435,-1.4512170171545251,-1.4512154115992584</t>
  </si>
  <si>
    <t>0.013303279876708984,0.05548596382141113,0.06696057319641113,0.10088491439819336,0.19463253021240234,0.3132646083831787,0.4430418014526367,0.681361198425293,0.7740514278411865,0.8315079212188721,0.9221184253692627,1.0213963985443115,1.2622835636138916,1.3356642723083496,1.479271411895752,1.6708269119262695,2.761592149734497,4.988865613937378,5.45842432975769,8.141565322875977</t>
  </si>
  <si>
    <t>1,11,14,23,47,77,109,168,191,205,228,252,311,329,364,412,684,1234,1350,2007</t>
  </si>
  <si>
    <t>-1.5583166473365442,-1.5583166473365442,-1.5583166473365442,-1.5583166473365442,-1.5583166473365442,-1.5583166473365442,-1.5583166473365442,-1.5583166473365442,-1.5583166473365442</t>
  </si>
  <si>
    <t>588637636686672261845689338481152209559615773480967473214271,588637636686672261845689338481152209559615773480967473214271,588637636686672261845689338481152209559615773480967473214271,588637636686672261845689338481152209559615773480967473214271,588637636686672261845689338481152209559615773480967473214271,588637636686672261845689338481152209559615773480967473214271,588637636686672261845689338481152209559615773480967473214271,588637636686672261845689338481152209559615773480967473214271,588637636686672261845689338481152209559615773480967473214271</t>
  </si>
  <si>
    <t>-8.725970691067062,-8.718516431046112,-8.528981663831976,-8.26118161133015,-8.253065618153117,-7.587817712866557,-7.525361842732906,-7.308556582949346,-7.137369208671048,-7.112191394945318,-6.9530597588919445,-6.796052622352424,-6.723924998281272,-6.6253345506876435,-6.105100158075546,-6.104633109575214,-6.102098814482,-6.075049796489974,-5.967893998353135,-5.9550658832874666,-5.830351067484302,-5.715561116075994,-5.7113439958943095,-5.678084862106115,-5.538816940979241,-5.452290238516656,-5.387898330903379,-5.374296383608011,-5.35543937017855,-5.23972808556502,-5.1242808207787345,-4.851941065637587,-4.81075120353666,-4.677108094580423,-4.6623378865301195,-4.386619772414261,-4.326751298545668,-4.291681479862235,-4.211128683930033,-4.028314737010231,-3.96363102166313,-3.9483529686204832,-3.8972517309962336,-3.8656316567492794,-3.777506791945438,-3.7755414750781022,-3.772156042703907,-3.72769700658649,-3.6738029862849784,-3.5834445266888104,-3.462067516366327,-3.394078533108198,-3.3702196185101734,-3.3158896478349886,-3.268422793177676,-3.2068866382538768,-3.180729898679156,-3.0523326262677584,-3.047397301787893,-2.9922480578007637,-2.969299224814797,-2.9510596808472354,-2.9473469346791568,-2.920576553823581,-2.837494367590382,-2.8124258231722283,-2.80602931719339,-2.795590489849414,-2.755228738403955,-2.693334409440052,-2.6624668418900885,-2.642014212318208,-2.6066166600963245,-2.5973577134683192,-2.5563708672269008,-2.5297663456600317,-2.422996140234112,-2.404563913508379,-2.3950411462426295,-2.3137157450758052,-2.2416014191928175,-2.2050026995864838,-2.1921981685583076,-2.1921552530333615,-2.15987264961609,-2.1543462857023017,-2.1484468939377366,-2.145939514492973,-2.143730326961688,-2.0784953385980343,-2.0777194585890335,-2.0513900287841795,-1.993420165067592,-1.9928119527378332,-1.9307630621610488,-1.8900452143452107,-1.8822280213595237,-1.8684756026502032,-1.860393968678265,-1.839098087793396,-1.8258489029138865,-1.796356928542749,-1.7901589544419336,-1.7017054720747633,-1.6302499856364232,-1.6028074410958015,-1.5830735028346503,-1.58307350283465,-1.5830735028346499,-1.5830735028346496,-1.5741435992041635,-1.559991115673899,-1.5599911156738986,-1.5583166473365453,-1.5583166473365446,-1.5583166473365442</t>
  </si>
  <si>
    <t>0.10812020301818848,0.13495826721191406,0.16442513465881348,0.22794675827026367,0.26048827171325684,0.47740769386291504,0.5513038635253906,0.6814141273498535,1.004028558731079,1.288785457611084,1.3057596683502197,1.3221213817596436,1.5713326930999756,1.6060972213745117,1.7216014862060547,1.8221430778503418,1.8914952278137207,1.9574015140533447,2.040276288986206,2.1562340259552,2.221956253051758,2.406501293182373,2.6602702140808105,2.6931259632110596,2.7251219749450684,2.9731574058532715,3.007657766342163,3.101458787918091,3.203646421432495,3.2212374210357666,3.3876211643218994,3.469576835632324,3.5018038749694824,3.852252721786499,4.075355052947998,4.159724473953247,4.262591123580933,4.8322436809539795,4.952317953109741,5.25673246383667,5.506930828094482,5.855499744415283,5.967631578445435,6.066070556640625,6.199635744094849,6.492476224899292,6.544737339019775,6.878438711166382,6.990321397781372,7.228817939758301,7.621078252792358,7.961291074752808,10.09801697731018,10.251152276992798,10.521477460861206,11.418594598770142,11.538809776306152,13.409174680709839,14.076874017715454,14.562331676483154,15.411688804626465,15.546693325042725,16.27251362800598,17.528411388397217,17.895426511764526,20.473270416259766,21.07784652709961,21.523406267166138,21.797471284866333,22.461822271347046,23.542434215545654,23.627098321914673,23.83155131340027,24.956923484802246,25.331870079040527,25.436861515045166,25.87299656867981,26.381527423858643,27.28623867034912,28.26257634162903,32.57400417327881,35.638888359069824,37.05555319786072,39.70579719543457,44.87039637565613,46.47731065750122,47.22038793563843,47.81320261955261,50.01934242248535,52.56457042694092,55.383493185043335,57.15913510322571,69.90016579627991,72.2444429397583,76.52816557884216,78.34556865692139,81.42039227485657,83.44298243522644,86.43252635002136,88.54236793518066,90.09643220901489,91.12031078338623,93.77306866645813,108.22987961769104,131.7506718635559,146.12371253967285,150.59900784492493,152.0885283946991,158.0267059803009,158.89019680023193,210.52618169784546,228.02770137786865,236.85706186294556,272.1258137226105,275.5607199668884,319.27424716949463</t>
  </si>
  <si>
    <t>1,1,3,5,6,13,15,19,29,46,47,48,63,65,72,78,82,86,91,98,102,113,126,128,129,141,143,146,151,152,162,167,169,190,204,209,215,249,256,274,289,310,317,323,331,348,351,372,380,396,416,436,564,573,589,643,650,760,800,829,880,888,932,1008,1030,1183,1219,1246,1262,1301,1365,1370,1382,1449,1471,1477,1503,1533,1587,1644,1873,2055,2141,2304,2614,2713,2759,2795,2927,3075,3243,3352,4092,4232,4482,4591,4776,4898,5073,5200,5291,5354,5502,6351,7718,8576,8844,8933,9263,9315,12381,13370,13894,15942,16145,18682</t>
  </si>
  <si>
    <t>-1.8226542840362265,-1.8226542840362265,-1.8226542840362265,-1.8226542840362265,-1.8226542840362265,-1.8226542840362265,-1.8226542840362265,-1.8226542840362265,-1.8226542840362265</t>
  </si>
  <si>
    <t>1433285952559016955881158079380928825629016499447985345985291,1433285952559016955881158079380928825629016499447985345985291,1433285952559016955881158079380928825629016499447985345985291,1433285952559016955881158079380928825629016499447985345985291,1433285952559016955881158079380928825629016499447985345985291,1433285952559016955881158079380928825629016499447985345985291,1433285952559016955881158079380928825629016499447985345985291,1433285952559016955881158079380928825629016499447985345985291,1433285952559016955881158079380928825629016499447985345985291</t>
  </si>
  <si>
    <t>-8.525659217842117,-8.017507400001323,-7.876475861810852,-7.70774433382417,-7.305477792678425,-7.287726216209397,-7.233637292968153,-7.158457031682264,-6.865041498222815,-6.639237330127361,-6.6045761324267085,-6.366713111821764,-6.3504070609078855,-6.168957012926404,-6.060427416118099,-6.026735108085016,-5.8179581847642385,-5.726105485872742,-5.691010208044032,-5.680641481821366,-5.636225384006502,-5.631587752264449,-5.579183051897923,-5.543877202667727,-5.4328825035857955,-5.4222907548563715,-5.396754779357477,-5.249534903473893,-5.1760742537241295,-5.09654361999308,-5.038064980849475,-5.032378666776128,-4.936604175587044,-4.77075280693113,-4.734834321345035,-4.693383610314235,-4.58515617502613,-4.543383357660898,-4.5154362943746085,-4.315065571943665,-4.306110039026455,-4.289822482503666,-4.235185395211233,-4.222195527374443,-4.167299219565139,-4.145415384205589,-4.080357487599046,-4.038412869715555,-4.034571947539243,-3.9957485179122645,-3.887499864200888,-3.813276561919177,-3.761106938783145,-3.7508926703755403,-3.710029291776089,-3.6386066252560294,-3.4908247414814992,-3.4495725680991867,-3.40619856679184,-3.371406985671755,-3.28615153050281,-3.2480825355308225,-3.1791621143444404,-3.175044745507004,-3.1359887719340684,-3.0937234202816586,-3.047756646110881,-3.0115516952793193,-2.9612371158205963,-2.957827439115106,-2.9578274391151047,-2.9444325051403464,-2.934450912532159,-2.8826325762088536,-2.800375609176637,-2.78570200629721,-2.7424938889622372,-2.742493888962237,-2.7163704728883293,-2.6724416388927343,-2.6375561106278718,-2.53099522013257,-2.5222124368383145,-2.501882786669075,-2.5018827866690745,-2.490221514471651,-2.490104074916305,-2.485529962734134,-2.4036562487197197,-2.3562604860537038,-2.3424784305331854,-2.3224120434615063,-2.291041804038432,-2.2597696437601305,-2.2267869261974997,-2.225623126155968,-2.2196092831069536,-2.2152596446860398,-2.1146654338722586,-2.086962915838962,-2.0648390153787424,-2.0546605132065654,-2.054660513206565,-2.045621800345822,-1.9951391544097115,-1.9905026365503877,-1.9790792373196273,-1.9177895088702464,-1.9177895088702461,-1.8940276209619473,-1.8855111312993866,-1.8809652672882144,-1.8801725557144278,-1.822708617069238,-1.822708617069237,-1.8227086170692368,-1.8226542840362265</t>
  </si>
  <si>
    <t>0.03449726104736328,0.12155604362487793,0.22554492950439453,0.6081838607788086,0.8022198677062988,1.0054144859313965,1.177727460861206,1.1926836967468262,1.208653211593628,1.5540354251861572,1.5719707012176514,1.6788074970245361,1.7685139179229736,1.9861392974853516,2.0594282150268555,2.5429797172546387,2.6570534706115723,3.0093867778778076,3.135442018508911,3.7332754135131836,3.792145252227783,3.8108439445495605,3.9043335914611816,3.921969175338745,3.978809356689453,4.019090414047241,4.072198390960693,4.120803356170654,4.432746410369873,4.474571466445923,4.730214834213257,4.805731773376465,4.863148927688599,5.1772308349609375,5.340747594833374,5.517976760864258,6.165776014328003,6.416000843048096,6.624346494674683,6.686791896820068,7.061647415161133,7.118067502975464,7.156111478805542,7.254837274551392,7.480543613433838,7.520716190338135,7.648304224014282,8.144753456115723,8.588699579238892,8.771847009658813,8.887451648712158,8.950327634811401,10.259512424468994,10.777020692825317,11.283950567245483,12.029359817504883,12.086338996887207,12.673089742660522,13.611949443817139,14.542130947113037,14.782355070114136,15.419509172439575,16.809560537338257,17.34972834587097,17.638171434402466,17.837573289871216,19.221498012542725,20.55350947380066,21.85390543937683,22.95509386062622,23.378546476364136,24.092960357666016,24.11214303970337,24.715678453445435,28.854615688323975,30.913584232330322,31.23360276222229,31.32528805732727,36.84995222091675,37.01826596260071,41.03718900680542,41.77968430519104,42.96811819076538,44.9794397354126,49.104700803756714,49.3563814163208,50.965131759643555,52.50899076461792,52.7617621421814,55.88610339164734,59.85205936431885,60.27273988723755,62.69184875488281,63.5701801776886,64.1055657863617,67.21727871894836,78.4896993637085,89.59291958808899,98.50751256942749,99.86115837097168,160.80287098884583,165.78140449523926,169.82985496520996,173.3186800479889,180.53956842422485,192.94331693649292,207.71300792694092,228.0689640045166,240.18764328956604,263.2965352535248,272.4566698074341,303.1909604072571,318.55237889289856,319.87663078308105,320.5495364665985,339.3807942867279,355.22529339790344</t>
  </si>
  <si>
    <t>1,5,11,32,43,55,65,66,67,87,88,94,99,111,115,141,147,166,172,204,207,208,213,214,217,219,221,222,236,237,248,251,254,271,280,288,321,334,345,348,368,371,373,378,386,388,395,422,445,455,461,464,533,560,587,627,630,661,711,761,774,808,885,914,930,941,1015,1089,1162,1223,1247,1286,1287,1321,1518,1628,1645,1650,1951,1960,2174,2214,2277,2387,2616,2630,2721,2804,2819,2993,3190,3213,3344,3392,3421,3593,4199,4772,5255,5328,8626,8898,9122,9312,9713,10380,11188,12283,12957,14221,14727,16418,17229,17305,17343,18368,19257</t>
  </si>
  <si>
    <t>-2.5107795176133507,-2.5107795176133507,-2.5107795176133507,-2.5107795176133507,-2.5107795176133507,-2.5107795176133507,-2.5107795176133507,-2.5107795176133507,-2.5107795176133507</t>
  </si>
  <si>
    <t>-4.690046869905153,-4.266397649895223,-4.139223587209971,-3.9224012529633576,-3.9098881865277826,-3.905008866529896,-3.884222278034855,-3.7106623834817447,-3.6582619182032645,-3.5976541641145072,-3.4373268280637292,-3.3687417966531585,-3.3105967695798366,-3.2423073141375225,-3.2080961932509022,-3.198418165225477,-3.1962608378683366,-3.0277726023149403,-3.0241857585527017,-2.996719944620021,-2.9512434344447764,-2.796733194936802,-2.75036138572114,-2.743889270407225,-2.714225344306146,-2.703737341433544,-2.6756935655439613,-2.643007440678101,-2.605503060445244,-2.590636160903377,-2.5898408078722777,-2.560598447682427,-2.55751119285049,-2.554829505902995,-2.554829505902994,-2.5221071745961368,-2.522107174596136,-2.515322349795286,-2.5107795176133516,-2.5107795176133507</t>
  </si>
  <si>
    <t>0.014723777770996094,0.03070545196533203,0.035437583923339844,0.1248483657836914,0.16075420379638672,0.22252178192138672,0.24260807037353516,0.2529480457305908,0.3682241439819336,0.4395928382873535,0.5157015323638916,0.5969834327697754,0.6235475540161133,0.6740524768829346,0.8151166439056396,0.8809242248535156,1.091766595840454,1.1661474704742432,1.411736011505127,1.4413392543792725,1.6628432273864746,1.829054355621338,2.0973451137542725,2.438718318939209,2.8996429443359375,3.2129173278808594,3.9024856090545654,4.184248208999634,4.558995962142944,4.867099285125732,5.252322673797607,5.465092658996582,6.924107313156128,7.46208930015564,10.246116876602173,15.670075416564941,16.506622552871704,27.80810308456421,36.558847427368164,44.61636018753052</t>
  </si>
  <si>
    <t>1,3,4,22,29,41,45,47,70,84,99,115,119,129,157,170,211,225,272,278,319,352,405,471,559,619,755,809,880,940,1010,1051,1331,1434,1971,3023,3180,5347,7059,8623</t>
  </si>
  <si>
    <t>-2.509507004759334,-2.509507004759334,-2.509507004759334,-2.509507004759334,-2.509507004759334,-2.509507004759334,-2.509507004759334,-2.509507004759334,-2.509507004759334</t>
  </si>
  <si>
    <t>-4.887327757124843,-4.86470565290538,-4.743134791884188,-4.099633858224395,-3.959087539348424,-3.872158955637106,-3.7795538429471236,-3.677099628744683,-3.669825238561935,-3.607633582753363,-3.4780232686396895,-3.459752362656724,-3.279931395945681,-3.278496377372455,-3.250497595974844,-3.1842423095343984,-3.179219450475086,-3.177760210675649,-3.1560857272582985,-3.0521603473438605,-2.982099362949642,-2.962905035589082,-2.954818855300308,-2.881759331112606,-2.76634941954252,-2.685525472668356,-2.646060926189813,-2.608342047186665,-2.598912801913204,-2.5434721709826094,-2.534860537720133,-2.5348605377201325,-2.516463143357912,-2.5095070047593344,-2.509507004759334</t>
  </si>
  <si>
    <t>0.01376032829284668,0.0269775390625,0.030994415283203125,0.03573751449584961,0.11209821701049805,0.13133883476257324,0.15050292015075684,0.16558194160461426,0.19542288780212402,0.20581936836242676,0.22034502029418945,0.3621678352355957,0.568711519241333,0.6904098987579346,0.749051570892334,0.7685525417327881,1.01072096824646,1.0975754261016846,1.1027412414550781,1.2685737609863281,1.737534523010254,2.1102774143218994,2.585904836654663,2.601469039916992,2.654998302459717,2.7555673122406006,4.285154581069946,4.967844724655151,5.307004928588867,5.393218517303467,6.6686577796936035,8.789433240890503,10.591132402420044,24.893436193466187,27.723153829574585</t>
  </si>
  <si>
    <t>1,3,4,5,21,25,29,32,38,40,43,72,114,138,150,154,203,221,222,256,347,412,503,506,516,535,821,952,1018,1035,1278,1700,2059,4880,5415</t>
  </si>
  <si>
    <t>-1.6068764582602821,-1.6068764582602821,-1.6068764582602821,-1.6068764582602821,-1.6068764582602821,-1.6068764582602821,-1.6068764582602821,-1.6068764582602821,-1.6068764582602821</t>
  </si>
  <si>
    <t>-2.552641392930746,-2.3487918180674576,-2.348791818067457,-2.1959607078104657,-2.1947543753265895,-2.014922131501353,-1.9525627647728117,-1.9184003425829652,-1.9003526238778925,-1.7417318769102115,-1.7301226527803788,-1.6828751852954993,-1.6735616825741355,-1.6735616825741353,-1.660468293225133,-1.6217311075667973,-1.6189360676527027,-1.613957555916859,-1.6124642613425948,-1.6068764582602821</t>
  </si>
  <si>
    <t>0.011538505554199219,0.04418134689331055,0.058133840560913086,0.0792236328125,0.11623287200927734,0.11903262138366699,0.12181949615478516,0.16143178939819336,0.26957154273986816,0.4057791233062744,0.5810604095458984,0.7399048805236816,0.8461995124816895,1.1012945175170898,1.17728590965271,1.8279342651367188,1.9716572761535645,2.0542502403259277,3.076880693435669,3.2373545169830322</t>
  </si>
  <si>
    <t>1,11,16,23,36,37,38,51,87,133,186,238,273,358,384,599,648,676,975,1029</t>
  </si>
  <si>
    <t>-2.5059635113625607,-2.5059635113625607,-2.5059635113625607,-2.5059635113625607,-2.5059635113625607,-2.5059635113625607,-2.5059635113625607,-2.5059635113625607,-2.5059635113625607</t>
  </si>
  <si>
    <t>-5.546159931580952,-5.142952281272879,-5.139062057545912,-5.002819851458341,-4.910531850995409,-4.898466479454269,-4.843291424466956,-4.7660120506918995,-4.389782860504727,-4.321769676161549,-4.165883946550047,-4.0169382298293215,-3.89528250009132,-3.847395239864992,-3.847200232739159,-3.8419299784099095,-3.750872206941971,-3.731178000537042,-3.6635357604453147,-3.6303788955707423,-3.6217624672349444,-3.60094597074024,-3.5608624201463925,-3.496607088643076,-3.4882853719815667,-3.455838674577822,-3.446847330537458,-3.3978958390118943,-3.3874228051690474,-3.378116036023794,-3.314608704587718,-3.287361803859175,-3.259374634989915,-3.146646836826284,-3.1454143518842272,-3.141514978950224,-3.0577045281902673,-3.054686161127381,-3.026570640907925,-3.0037592182830015,-2.934305515671002,-2.8769674707126773,-2.876967470712677,-2.773160712852272,-2.7615951418107674,-2.7612455559676303,-2.730202611786693,-2.7264071324118624,-2.7109088076406476,-2.704610885051403,-2.661141424474372,-2.6321624825741963,-2.581412038949564,-2.5784185087070544,-2.536044685744846,-2.50701473184376,-2.506497353683999,-2.505963511362561,-2.5059635113625607</t>
  </si>
  <si>
    <t>0.01781487464904785,0.030837535858154297,0.14548420906066895,0.16483354568481445,0.18281984329223633,0.24485468864440918,0.2517256736755371,0.2577381134033203,0.2639491558074951,0.4220750331878662,0.4680044651031494,0.47701454162597656,0.5487768650054932,0.5983803272247314,0.6749379634857178,0.7068240642547607,0.7907059192657471,0.8596386909484863,0.9357397556304932,1.0835747718811035,1.1266531944274902,1.1754677295684814,1.1814970970153809,1.1876559257507324,1.4381663799285889,1.5347011089324951,1.6224937438964844,1.6409623622894287,1.647406816482544,1.8944447040557861,2.1103382110595703,2.292766571044922,2.3742711544036865,2.453587532043457,3.0749995708465576,3.2013959884643555,3.2833285331726074,3.680781602859497,3.699821949005127,4.082042932510376,4.11983847618103,4.16215968132019,5.048166275024414,5.419137477874756,5.889082193374634,6.0778303146362305,6.925103425979614,7.006801605224609,7.013066053390503,7.01934289932251,8.79448676109314,9.151371955871582,9.3129723072052,10.976839780807495,11.170295000076294,18.052817583084106,32.260796785354614,83.02445960044861,85.36945152282715</t>
  </si>
  <si>
    <t>1,2,21,24,27,37,38,39,40,65,71,72,83,91,103,108,121,132,144,168,175,183,184,185,225,237,250,252,253,286,319,348,361,373,472,492,505,568,571,633,639,646,787,846,921,951,1085,1098,1099,1100,1383,1440,1465,1721,1752,2848,5085,13098,13472</t>
  </si>
  <si>
    <t>-3.3214419971495373,-3.3214419971495373,-3.3214419971495373,-3.3214419971495373,-3.3214419971495373,-3.3214419971495373,-3.3214419971495373,-3.3214419971495373,-3.3214419971495373</t>
  </si>
  <si>
    <t>211024579094632568349229166019382430493880,211024579094632568349229166019382430493880,211024579094632568349229166019382430493880,211024579094632568349229166019382430493880,211024579094632568349229166019382430493880,211024579094632568349229166019382430493880,211024579094632568349229166019382430493880,211024579094632568349229166019382430493880,211024579094632568349229166019382430493880</t>
  </si>
  <si>
    <t>-7.026263925346437,-7.011086305366952,-6.51204817735799,-6.43384798821628,-6.422403919513832,-6.335878947893624,-6.2557318508186,-6.1891739531536265,-6.140502128295052,-6.1000862034725625,-6.03677431789276,-5.880461600361134,-5.831042596591253,-5.804424715087042,-5.705853611315246,-5.701317065193769,-5.668852779669868,-5.380633838919689,-5.1344076444358375,-5.070644140222061,-4.9801947668019535,-4.896636908505528,-4.874690520490913,-4.8620750298101445,-4.804233678915789,-4.803541505136212,-4.787219021460578,-4.775295394105022,-4.7171010726898706,-4.702918974296043,-4.701758377017072,-4.660908970268929,-4.617874545800672,-4.50198041436015,-4.4568293697651225,-4.416635705283681,-4.403205951991136,-4.28717989012363,-4.286299584901242,-4.256546475522142,-4.247054276231372,-4.2192452915256675,-4.201550565903369,-4.178668194301173,-4.104668189266546,-4.098939239979635,-4.089034137689174,-4.059637940228295,-4.039908924997497,-3.99771224703509,-3.9056456232953964,-3.892110566223239,-3.8879463431044496,-3.8823504712719363,-3.8332821053681125,-3.832593520613067,-3.7929434628018184,-3.786934078305512,-3.772000802017925,-3.761883789503931,-3.7616234950821523,-3.7596139832728976,-3.751975898295388,-3.6568941909942874,-3.6549466633542536,-3.6409956979008617,-3.6376445765292256,-3.634236315377604,-3.6071203450771954,-3.6047957348320185,-3.6035315999533606,-3.587591601659153,-3.5789838161035816,-3.5205261871240108,-3.514807554451636,-3.5130004556472816,-3.491479483172056,-3.4674134557213803,-3.4592060057501137,-3.4510966914686656,-3.4457542412223776,-3.424071876584018,-3.399372259746422,-3.3781553896084198,-3.3608006913482096,-3.3405793606956697,-3.340579360695668,-3.33746606751626,-3.3374660675162593,-3.323534454890308,-3.3214419971495373</t>
  </si>
  <si>
    <t>0.04995393753051758,0.1452012062072754,0.16885018348693848,0.3355896472930908,0.5805964469909668,0.9349019527435303,0.9581663608551025,1.1015183925628662,1.172015905380249,1.2205007076263428,1.2683074474334717,1.386909008026123,1.6918854713439941,1.7156548500061035,1.8856618404388428,2.1993916034698486,2.296147108078003,2.3199734687805176,2.916841983795166,3.373751640319824,3.7935988903045654,4.996088027954102,5.564250946044922,5.761654615402222,5.808750629425049,6.27798318862915,6.428826093673706,6.898241996765137,7.057769536972046,7.321827173233032,7.460967063903809,9.374065160751343,9.656260967254639,10.462299823760986,11.198120355606079,11.938167810440063,12.480388879776001,13.653724670410156,15.258211374282837,15.37777066230774,20.72151517868042,22.40744924545288,24.89910912513733,26.04556965827942,26.93875479698181,27.828588008880615,28.237165689468384,28.941346883773804,30.770886182785034,31.98699927330017,32.18102979660034,36.70234656333923,37.65442895889282,38.062384843826294,40.49441194534302,41.97734308242798,45.725090980529785,46.440808057785034,56.26166343688965,60.02629852294922,60.94561553001404,61.74681282043457,66.37493777275085,66.78294444084167,73.26319026947021,85.66438436508179,93.07409834861755,96.743412733078,104.27612853050232,107.12867999076843,108.35285973548889,111.82180857658386,113.10597372055054,117.11352491378784,154.76563787460327,154.94888186454773,166.34194231033325,169.575829744339,194.10433959960938,211.19729208946228,216.7451765537262,234.8118040561676,236.7417697906494,260.5073013305664,263.2599012851715,279.6619441509247,286.3235750198364,303.7872748374939,339.236202955246,368.2267220020294,444.9098629951477</t>
  </si>
  <si>
    <t>1,4,5,10,19,33,34,40,43,45,47,52,65,66,73,86,90,91,116,136,154,203,227,235,237,256,260,280,284,295,301,379,388,421,452,484,507,555,619,624,842,893,984,1031,1068,1105,1122,1150,1223,1273,1281,1467,1506,1523,1616,1677,1834,1865,2257,2403,2438,2466,2649,2666,2929,3438,3729,3873,4180,4292,4343,4486,4539,4700,6176,6183,6640,6773,7725,8428,8652,9383,9465,10395,10509,11163,11425,12112,13497,14633,17689</t>
  </si>
  <si>
    <t>-3.176290528290915,-3.176290528290915,-3.176290528290915,-3.176290528290915,-3.176290528290915,-3.176290528290915,-3.176290528290915,-3.176290528290915,-3.176290528290915</t>
  </si>
  <si>
    <t>652067376624631104680994426852058747080726,652067376624631104680994426852058747080726,652067376624631104680994426852058747080726,652067376624631104680994426852058747080726,652067376624631104680994426852058747080726,652067376624631104680994426852058747080726,652067376624631104680994426852058747080726,652067376624631104680994426852058747080726,652067376624631104680994426852058747080726</t>
  </si>
  <si>
    <t>-6.662185825253746,-6.403815831170006,-6.229566962609084,-6.201698280894783,-6.100247679877573,-6.043712553559092,-6.015552935066492,-5.884352545740629,-5.797433672032333,-5.648100201936079,-5.45937782414728,-5.394545128389497,-5.08647866230461,-5.0633050894269385,-5.062018314090595,-4.94044107630161,-4.904892161287562,-4.74469807000979,-4.67059305950526,-4.505672979051575,-4.454920212549406,-4.438930470509982,-4.406847470107363,-4.252675616037533,-4.131989614212352,-4.119816486634229,-4.114317225284735,-4.084921948467824,-3.8739408888399964,-3.8634457340973203,-3.8445988915374,-3.762990507183712,-3.762488541162211,-3.713853614887328,-3.657715416663055,-3.612053666246225,-3.611505895857477,-3.544101335738783,-3.4832126168494226,-3.4812996930227156,-3.294754447852512,-3.2637966889262966,-3.263275954422955,-3.262002358695625,-3.2620023586956246,-3.2421109237117327,-3.2421109237117323,-3.235579257756755,-3.2297631933998265,-3.2210345852096025,-3.2197620193476437,-3.219720034599462,-3.2197200345994617,-3.219610501667231,-3.1889939342428333,-3.188993934242833,-3.1865336409500014,-3.177536313341065,-3.1775363133410646,-3.1762905282909157,-3.1762905282909153,-3.176290528290915</t>
  </si>
  <si>
    <t>0.05079030990600586,0.09836673736572266,0.16606950759887695,0.4407157897949219,0.539503812789917,0.561737060546875,0.9226429462432861,1.0153899192810059,1.088618516921997,1.5058622360229492,1.6574628353118896,1.7057809829711914,2.160048723220825,3.208226442337036,3.332270860671997,3.391314744949341,3.4736533164978027,3.8485569953918457,4.278490304946899,4.6900413036346436,5.898600339889526,6.47555947303772,7.26175594329834,7.946959972381592,8.29684853553772,8.600707530975342,8.672528505325317,8.717222929000854,9.64991283416748,11.066113948822021,11.089770555496216,12.890203714370728,14.192712783813477,14.683622360229492,15.41463041305542,16.75200629234314,17.30789875984192,19.474488019943237,20.05840802192688,21.656764268875122,23.02275586128235,29.21021056175232,33.095706939697266,35.10607624053955,37.98307490348816,40.70002508163452,46.91281580924988,49.4675407409668,55.846734285354614,59.7182183265686,73.39794111251831,129.97689127922058,150.15100765228271,222.59219336509705,265.7721266746521,276.53802704811096,330.0340301990509,331.5982336997986,362.27198219299316,362.7823362350464,374.14803647994995,435.40240597724915</t>
  </si>
  <si>
    <t>1,2,5,16,20,21,36,40,43,61,67,69,88,126,131,133,136,150,168,185,236,261,294,323,338,351,354,356,392,426,427,496,546,567,599,656,680,773,798,866,923,1179,1346,1432,1549,1663,1890,1999,2266,2418,2974,5250,6085,9112,10840,11275,13476,13530,14783,14812,15291,17814</t>
  </si>
  <si>
    <t>-3.318359598359388,-3.318359598359388,-3.318359598359388,-3.318359598359388,-3.318359598359388,-3.318359598359388,-3.318359598359388,-3.318359598359388,-3.318359598359388</t>
  </si>
  <si>
    <t>499961836427572804664153629207192549019267,499961836427572804664153629207192549019267,499961836427572804664153629207192549019267,499961836427572804664153629207192549019267,499961836427572804664153629207192549019267,499961836427572804664153629207192549019267,499961836427572804664153629207192549019267,499961836427572804664153629207192549019267,499961836427572804664153629207192549019267</t>
  </si>
  <si>
    <t>-7.613009828967868,-7.55100617523463,-7.404707443040279,-7.370085554907392,-6.92335913826071,-6.650844565367981,-6.607498938275136,-6.577235500055455,-6.576336963302131,-6.429365759565768,-6.382192710581387,-6.168290234602897,-6.0903985283152915,-6.089563642460456,-5.958709939687166,-5.946696882569097,-5.873325364423405,-5.828334415870897,-5.793580508987436,-5.692563663709972,-5.601274438659575,-5.590399476026559,-5.557530249093628,-5.553512015586518,-5.364494954990625,-5.316243646913404,-5.279724746761492,-5.160711860050515,-5.131194682176171,-5.0647866229205585,-5.060859877846235,-4.964341607532131,-4.943563702809425,-4.894739269912434,-4.879440594868448,-4.833508016527845,-4.749002458991033,-4.666366448337165,-4.6337731872575,-4.613512909035687,-4.593704427153375,-4.569752039177963,-4.493453522870864,-4.482962476249407,-4.476070870070226,-4.437867252280505,-4.387778119377405,-4.244582203560224,-4.218667803160895,-4.137228422994213,-4.110129186685116,-4.109519252583426,-4.088947665333655,-4.063149521953056,-3.9814952617579897,-3.9765983640800653,-3.9730357870721056,-3.958072527560946,-3.9457323517430676,-3.9391772311160285,-3.9380996371787687,-3.920659795432802,-3.9176884380436445,-3.884156429616842,-3.8167350340143793,-3.7858756213828713,-3.771293554288486,-3.7501578300918137,-3.74884738597717,-3.710837380744416,-3.6592076253899233,-3.6580708506979347,-3.651266634059703,-3.636657841944084,-3.6302212617774643,-3.614098344194885,-3.533415805579018,-3.5161224315327875,-3.498666766354568,-3.487633169402791,-3.4851345269075313,-3.4754833807483014,-3.4709614112976337,-3.427240465125209,-3.4272404651252084,-3.407604007537369,-3.362316294666533,-3.318359598359388</t>
  </si>
  <si>
    <t>0.0514676570892334,0.07611918449401855,0.0983881950378418,0.1933612823486328,0.2174067497253418,0.45142221450805664,0.9128425121307373,0.9369087219238281,1.2865419387817383,1.3092913627624512,1.6179323196411133,1.6903908252716064,1.8092424869537354,1.8574120998382568,1.9047365188598633,2.1919593811035156,2.338749408721924,2.704557180404663,2.8558847904205322,3.003436803817749,3.9888226985931396,4.507469654083252,4.5839033126831055,4.852535963058472,4.924149990081787,5.1301352977752686,5.459184408187866,5.597521066665649,5.865281581878662,6.134127855300903,6.356006860733032,7.162612199783325,7.808008670806885,7.857423305511475,8.19579529762268,8.343126058578491,8.459572076797485,8.722931861877441,9.822020530700684,10.433420658111572,10.621322393417358,10.698400259017944,10.936939001083374,11.302724599838257,11.559990644454956,11.584402084350586,12.258105039596558,12.692243337631226,13.514745235443115,14.589587211608887,15.462769746780396,15.970073699951172,16.86829972267151,17.226521492004395,17.3204824924469,26.920511484146118,33.06402659416199,35.1379816532135,39.76317620277405,42.81516647338867,43.267680406570435,45.17539119720459,45.73538851737976,50.14201378822327,57.06261658668518,68.62988686561584,72.28174066543579,73.69048309326172,76.98983907699585,77.01367259025574,78.21834135055542,78.74878358840942,80.77600479125977,84.74694347381592,87.00685667991638,87.8117356300354,90.51514506340027,109.25433540344238,110.43800473213196,110.98162198066711,117.42606449127197,126.39734077453613,150.18444180488586,172.4817419052124,186.4636697769165,195.12017703056335,219.6523244380951,402.1422538757324</t>
  </si>
  <si>
    <t>1,1,2,6,7,17,36,37,51,52,65,68,73,75,77,89,95,110,116,122,161,180,183,194,197,203,216,221,231,240,249,280,304,306,320,326,331,342,387,413,421,424,434,450,461,462,490,508,541,584,619,639,674,689,693,1083,1297,1381,1573,1694,1712,1789,1813,1997,2279,2704,2846,2897,3026,3027,3077,3098,3181,3337,3428,3460,3564,4266,4314,4336,4596,4935,5862,6708,7227,7574,8560,15897</t>
  </si>
  <si>
    <t>-1.5642597687352933,-1.5642597687352933,-1.5642597687352933,-1.5642597687352933,-1.5642597687352933,-1.5642597687352933,-1.5642597687352933,-1.5642597687352933,-1.5642597687352933</t>
  </si>
  <si>
    <t>367169035557617930054225179826593587653250,367169035557617930054225179826593587653250,367169035557617930054225179826593587653250,367169035557617930054225179826593587653250,367169035557617930054225179826593587653250,367169035557617930054225179826593587653250,367169035557617930054225179826593587653250,367169035557617930054225179826593587653250,367169035557617930054225179826593587653250</t>
  </si>
  <si>
    <t>-7.1951739584554995,-6.776191820491936,-6.766696506204787,-6.718752366371563,-6.704606616487226,-6.52617357523996,-6.4924777721080105,-6.406677065327308,-6.344868335229514,-6.330450537165096,-5.989253413984489,-5.9674462667006605,-5.953427158917801,-5.841243598322763,-5.760544498092432,-5.759135357017353,-5.7365835047551155,-5.695521985414872,-5.644946633084118,-5.632249176746697,-5.5494131328072775,-5.519188913026819,-5.505217320721664,-5.32932607860912,-5.198866150505079,-5.158117788450761,-5.125866877194179,-5.084742807717884,-4.906541326844301,-4.8002645654256915,-4.743296388593763,-4.721092307757349,-4.6464931067569974,-4.638663983605716,-4.547420160880009,-4.503946062204741,-4.488435901290135,-4.436154553473682,-4.356535719419099,-4.253982370372144,-4.154291369316331,-4.148955276390529,-4.145732640331998,-4.091282747351777,-3.913915393944717,-3.775936120715563,-3.749096045221332,-3.6106242636677255,-3.5626636571248733,-3.5541431712175253,-3.5189416069229034,-3.386033862731918,-3.2745481900845728,-3.19000697135525,-3.1050039386051607,-3.0437272613275046,-3.0297260883992214,-3.0004466132798937,-2.9923582601969985,-2.958299896796589,-2.92998452541337,-2.8811881215195605,-2.8373561523078066,-2.759784137004607,-2.6514287871534603,-2.558203749849017,-2.442680690328657,-2.315064973723076,-2.3147281556233597,-2.2090548403152184,-2.1862163032226807,-2.0328062307450203,-2.029220236770157,-1.8831025913912285,-1.8793539264847317,-1.8793539264847314,-1.838967737433696,-1.831742742578156,-1.8102725804034239,-1.791755044972399,-1.787015164342087,-1.7709203650953809,-1.6244791159802918,-1.5940939845232354,-1.5801396996972117,-1.5694158761595116,-1.5642597687352937,-1.5642597687352935,-1.5642597687352933</t>
  </si>
  <si>
    <t>0.04583477973937988,0.1148066520690918,0.29008936882019043,0.3657348155975342,0.5266175270080566,0.74991774559021,0.7761101722717285,0.9663567543029785,1.1114377975463867,1.1372003555297852,1.1833360195159912,1.2824392318725586,1.9641773700714111,2.0148284435272217,2.0915255546569824,2.3127849102020264,2.33768892288208,2.438603401184082,2.510425567626953,2.669686794281006,2.776181697845459,2.8045239448547363,2.9050962924957275,2.9527251720428467,3.146252155303955,3.5941295623779297,3.9975552558898926,4.0552732944488525,4.252804756164551,4.525976181030273,4.8233256340026855,5.174931287765503,5.305389165878296,5.487607002258301,5.653266906738281,5.6810572147369385,6.136247396469116,6.447163820266724,7.034491539001465,7.180738687515259,7.659664869308472,8.25802993774414,8.362681865692139,8.389309883117676,8.457784652709961,9.07502269744873,9.522735118865967,9.546225309371948,10.39810562133789,10.722951173782349,11.176567077636719,11.407491207122803,13.081620216369629,13.632447004318237,15.238493919372559,15.786256551742554,16.64495086669922,16.977044343948364,17.145299434661865,17.33733582496643,17.554062843322754,17.62223744392395,17.671806573867798,19.186183214187622,20.252780437469482,20.737467288970947,20.869414806365967,21.08288335800171,22.780938148498535,22.96648097038269,25.180346250534058,25.25343894958496,27.085415601730347,29.999440908432007,46.07408308982849,52.749839544296265,55.1761736869812,56.962355852127075,57.654632568359375,66.76784777641296,71.28883171081543,76.27727222442627,77.74820899963379,91.15893244743347,153.04691219329834,158.5821406841278,195.81296133995056,285.4549129009247,364.67407512664795</t>
  </si>
  <si>
    <t>1,3,7,10,17,26,27,35,41,42,44,48,74,76,79,88,89,93,96,102,106,107,111,113,121,133,140,141,145,154,163,170,173,181,188,189,207,220,245,251,271,296,300,301,304,329,342,343,378,392,411,421,491,512,571,593,628,642,649,657,666,669,671,735,779,798,803,812,882,890,979,982,1054,1169,1765,2024,2126,2200,2228,2594,2741,2939,2996,3526,6029,6253,7684,11276,14433</t>
  </si>
  <si>
    <t>-1.704101423704964,-1.704101423704964,-1.704101423704964,-1.704101423704964,-1.704101423704964,-1.704101423704964,-1.704101423704964,-1.704101423704964,-1.704101423704964</t>
  </si>
  <si>
    <t>1410723309224980023293313664834331742979571192056703027,1410723309224980023293313664834331742979571192056703027,1410723309224980023293313664834331742979571192056703027,1410723309224980023293313664834331742979571192056703027,1410723309224980023293313664834331742979571192056703027,1410723309224980023293313664834331742979571192056703027,1410723309224980023293313664834331742979571192056703027,1410723309224980023293313664834331742979571192056703027,1410723309224980023293313664834331742979571192056703027</t>
  </si>
  <si>
    <t>-8.7627831731321,-8.755267966619279,-8.64898549625533,-8.422599502503676,-8.354290555519643,-8.330119611833595,-8.277502786893459,-7.937254127703869,-7.879514602853835,-7.877191595177404,-7.597635564718977,-7.590182205284861,-7.279795679370985,-7.179203910403649,-7.085663168785871,-7.08462028401416,-7.058903938992551,-6.960165572625975,-6.8287581714438765,-6.540617583588975,-6.513826569424856,-6.165609544688058,-6.075101764395981,-5.8805733345710385,-5.57733340556562,-5.551906039425576,-5.423437424397535,-5.312051702597765,-5.103321069465935,-5.079809703296765,-5.050564471785298,-5.033369484629493,-4.946988395029156,-4.834196720014407,-4.834125354838369,-4.787107062361002,-4.659576609571519,-4.6070672889821545,-4.56357617518937,-4.528532395437874,-4.324884080672805,-4.248485566842761,-4.1917857644675705,-4.145137420642408,-4.139456868752279,-4.041896999411342,-3.919460373967833,-3.9134039673690917,-3.85233239971762,-3.8049139032672468,-3.758341888048279,-3.690312081286717,-3.6045691995212343,-3.563976508385877,-3.5137115760032014,-3.485409137161979,-3.3405185626649097,-3.3093048166888006,-3.303486447871798,-3.269621378849534,-3.265514030886104,-3.0566878205026056,-3.0145016487278964,-2.9454331269265803,-2.812956117906153,-2.7935163790234436,-2.7174980990123476,-2.6475594696064744,-2.624896632758926,-2.591918208660059,-2.567779971345521,-2.5624299176412255,-2.5507210984710538,-2.5454987745727697,-2.5405325364778304,-2.48539090386779,-2.4493443972412225,-2.438569278061761,-2.4194646844102476,-2.4180697132905196,-2.3981721854573874,-2.390801163254939,-2.384214098026562,-2.3818279702362926,-2.3541769249058953,-2.242711656628448,-2.2155059100901,-2.1403132619876972,-2.134442545519489,-2.121298725541067,-2.056969209231516,-2.056162838814337,-1.9966648187152025,-1.9962326088553084,-1.93377170867156,-1.9337717086715591,-1.924527345015305,-1.890086635994708,-1.855763384699154,-1.840311139178218,-1.8366598438947455,-1.8296501654352086,-1.826207038604547,-1.791864532881568,-1.79010259508254,-1.7743415405949587,-1.769703897356276,-1.7634413166528848,-1.7468800095946844,-1.7429474684501054,-1.7272427818482365,-1.7245814906028896,-1.7066319971540225,-1.704101423704964</t>
  </si>
  <si>
    <t>0.032543182373046875,0.047281742095947266,0.09157133102416992,0.18378329277038574,0.21598124504089355,0.24585771560668945,0.2768406867980957,0.3075098991394043,0.47333717346191406,0.5404994487762451,0.5703365802764893,0.6034197807312012,0.6503489017486572,0.7089540958404541,0.7218551635742188,0.7658560276031494,0.8294649124145508,0.8445005416870117,0.9250855445861816,1.119574785232544,1.2180986404418945,1.4363596439361572,1.8915684223175049,1.9709300994873047,2.3569092750549316,2.5330777168273926,2.579486846923828,2.6107490062713623,3.0282490253448486,3.1364052295684814,3.2430570125579834,3.4602646827697754,3.509747266769409,3.573711395263672,3.7169077396392822,3.8836567401885986,3.945382595062256,4.100188732147217,4.275559902191162,4.635034561157227,4.651015758514404,4.856949329376221,5.138617992401123,5.284247636795044,5.393610954284668,5.7949512004852295,6.136038064956665,6.309393644332886,6.479184865951538,6.756752014160156,6.976587295532227,7.026695013046265,7.645878314971924,7.7090113162994385,8.506155729293823,8.981442928314209,9.445653438568115,10.549818992614746,11.000168323516846,11.435378313064575,11.84318494796753,11.926349401473999,13.281287908554077,13.463088989257812,14.201403141021729,15.916851997375488,17.757827281951904,19.111992120742798,21.074196815490723,23.03045892715454,24.52781867980957,25.044851303100586,26.31920075416565,27.9996657371521,28.048094034194946,28.62580108642578,28.855804204940796,33.20005011558533,33.62667632102966,34.243908643722534,35.121893644332886,35.9935507774353,38.89084434509277,41.369229316711426,41.583476543426514,48.0730504989624,49.35030269622803,50.799565076828,53.13752198219299,56.30637884140015,57.406450033187866,57.891443967819214,58.57126832008362,60.5060510635376,65.00260066986084,68.87000393867493,72.41312384605408,74.73892855644226,77.36322069168091,91.64171624183655,112.0097291469574,125.39905333518982,131.77224850654602,134.568012714386,152.22687792778015,168.80166053771973,172.31481313705444,172.9064085483551,173.50582003593445,178.6657519340515,182.09872436523438,182.85989236831665,219.51275253295898,236.73855257034302</t>
  </si>
  <si>
    <t>1,1,4,10,12,14,16,18,28,32,34,36,39,43,44,47,51,52,57,69,75,89,118,123,143,154,157,159,186,193,200,214,217,221,230,241,245,254,265,288,289,302,320,329,336,362,384,392,400,414,428,431,471,475,525,555,584,654,676,690,709,714,797,809,857,967,1085,1170,1295,1421,1509,1541,1621,1729,1732,1770,1784,2060,2087,2126,2181,2231,2421,2583,2597,2983,3066,3164,3316,3520,3588,3618,3662,3786,4079,4325,4556,4674,4840,5746,7023,7897,8321,8501,9611,10655,10889,10929,10968,11295,11513,11561,13890,14965</t>
  </si>
  <si>
    <t>-2.4981595692161704,-2.4981595692161704,-2.4981595692161704,-2.4981595692161704,-2.4981595692161704,-2.4981595692161704,-2.4981595692161704,-2.4981595692161704,-2.4981595692161704</t>
  </si>
  <si>
    <t>-4.862593648374845,-4.504231336502503,-4.393786159058801,-4.142964656812257,-3.9981602648810877,-3.898127853696965,-3.8646248275482673,-3.845086673432977,-3.843590893637278,-3.7967065828325723,-3.734078453703591,-3.7162222634906947,-3.6280811979468774,-3.594509518231195,-3.561374169439271,-3.525137554791486,-3.5226574836551228,-3.418587237913299,-3.4099785829455134,-3.3850640294867222,-3.2083587182445665,-3.166219628359335,-3.163831409716053,-3.0974420313009023,-3.092334526307588,-3.0728115507858575,-3.0531144560846073,-3.029663742847926,-3.0225351360821624,-2.9495798641043427,-2.893465309690077,-2.822681407220486,-2.748569157006715,-2.7189196206544715,-2.71230033878259,-2.7071562852930677,-2.6925304469558515,-2.6859530906631077,-2.6803264629249917,-2.669143768396523,-2.648930952074231,-2.6409955955704225,-2.624817510957122,-2.6131618604902656,-2.5970063570833593,-2.5855353428414656,-2.5849520116640834,-2.574225209758898,-2.5515287494582064,-2.551528749458206,-2.5063563782470553,-2.504608498979076,-2.4981595692161704</t>
  </si>
  <si>
    <t>0.017429351806640625,0.022626876831054688,0.02929377555847168,0.03577256202697754,0.05840587615966797,0.09438157081604004,0.20167994499206543,0.23833656311035156,0.28411054611206055,0.29703378677368164,0.3427746295928955,0.34847164154052734,0.354262113571167,0.36994266510009766,0.39576101303100586,0.4294860363006592,0.4367508888244629,0.4621448516845703,0.5242211818695068,0.6561050415039062,0.792111873626709,0.7971673011779785,1.074716329574585,1.212681531906128,1.2278156280517578,1.3004176616668701,1.3643956184387207,1.3742282390594482,1.5314834117889404,1.5872998237609863,1.978935956954956,2.1114230155944824,2.8351309299468994,3.1894004344940186,3.363725423812866,3.41106915473938,3.4761464595794678,3.6669509410858154,4.28325629234314,4.453237533569336,4.9085853099823,5.166623115539551,5.477724313735962,5.544043064117432,5.5851075649261475,5.921313762664795,7.132694721221924,7.629411220550537,8.461896419525146,9.594002962112427,12.492128372192383,12.914883613586426,16.425312042236328</t>
  </si>
  <si>
    <t>1,1,2,3,7,11,30,37,46,48,56,57,58,61,66,71,72,76,87,111,138,139,193,221,224,239,252,254,286,297,376,403,548,619,652,661,674,711,832,866,954,1004,1063,1075,1081,1148,1384,1481,1648,1873,2438,2522,3211</t>
  </si>
  <si>
    <t>-2.790510678375565,-2.790510678375565,-2.790510678375565,-2.790510678375565,-2.790510678375565,-2.790510678375565,-2.790510678375565,-2.790510678375565,-2.790510678375565</t>
  </si>
  <si>
    <t>-5.3486384333806285,-5.165906648212078,-4.97014987251676,-4.930185957582294,-4.815981821555251,-4.778468110681563,-4.72094343243097,-4.663476155716159,-4.584065681890325,-4.523674209264097,-4.451517837898959,-4.389534427991583,-4.354736944759395,-4.340610009048424,-4.330121413309498,-4.293559848292498,-4.098858114678842,-4.08318511176212,-4.012023429009196,-3.970101854767953,-3.8800922018180835,-3.831322672784422,-3.6671089425821695,-3.640431205170891,-3.594780327734398,-3.5845929431214505,-3.5481285632961095,-3.5285025811992714,-3.4601101652655024,-3.4400803258426738,-3.3302033652928675,-3.2855129407833967,-3.2840286829268366,-3.2804128719285606,-3.2607061811507276,-3.2560734677944145,-3.215756096813195,-3.2120267275999055,-3.196135197047199,-3.1939550257362623,-3.1736752424486023,-3.1196389684798693,-3.116111006226017,-3.1068547857247464,-3.085419844417449,-3.0813170882591217,-3.072137389620252,-3.0149003388590345,-3.013904379394431,-2.958223724420022,-2.9412417128456916,-2.8756686938704674,-2.868546559344986,-2.8626533515196884,-2.862653351519688,-2.8576857981028203,-2.8430103879611344,-2.796076863681858,-2.79147632426818,-2.7914763242681797,-2.7905106783755658,-2.790510678375565</t>
  </si>
  <si>
    <t>0.019275426864624023,0.13901448249816895,0.15062737464904785,0.18146729469299316,0.24444890022277832,0.29470038414001465,0.3852379322052002,0.4057326316833496,0.5446646213531494,0.5564765930175781,0.723900318145752,0.8619811534881592,0.9575326442718506,1.1174273490905762,1.1477150917053223,1.2692492008209229,1.3673303127288818,1.5938961505889893,1.6652486324310303,1.6717064380645752,1.6901147365570068,2.0303943157196045,2.0670363903045654,2.092510938644409,2.5554792881011963,3.1597366333007812,3.3316705226898193,3.6080732345581055,3.6371824741363525,3.806716203689575,4.004466772079468,4.315928220748901,4.632334232330322,4.8561506271362305,4.875252962112427,4.937413454055786,5.166970252990723,5.830971717834473,6.332461833953857,6.953547954559326,7.098414659500122,8.602110862731934,9.478556632995605,9.709743738174438,10.614433526992798,11.285985231399536,12.044792890548706,13.176314353942871,13.246157169342041,14.996726036071777,16.061609268188477,18.993093252182007,19.275726556777954,19.685331344604492,20.3581326007843,23.013706922531128,26.32950234413147,32.9302122592926,48.71612238883972,57.27533507347107,63.48577666282654,70.8327841758728</t>
  </si>
  <si>
    <t>1,19,21,26,36,44,58,61,82,84,111,133,148,173,178,197,212,247,258,259,262,315,321,325,398,486,510,552,556,580,611,657,706,741,744,754,790,894,968,1068,1091,1332,1469,1504,1646,1751,1869,2048,2059,2334,2506,2969,3013,3076,3179,3589,4109,5127,7587,8891,9817,10936</t>
  </si>
  <si>
    <t>-2.1149652108934336,-2.1149652108934336,-2.1149652108934336,-2.1149652108934336,-2.1149652108934336,-2.1149652108934336,-2.1149652108934336,-2.1149652108934336,-2.1149652108934336</t>
  </si>
  <si>
    <t>358271833575670385797329283640128812686971024781109151,358271833575670385797329283640128812686971024781109151,358271833575670385797329283640128812686971024781109151,358271833575670385797329283640128812686971024781109151,358271833575670385797329283640128812686971024781109151,358271833575670385797329283640128812686971024781109151,358271833575670385797329283640128812686971024781109151,358271833575670385797329283640128812686971024781109151,358271833575670385797329283640128812686971024781109151</t>
  </si>
  <si>
    <t>-8.614756263618757,-7.883837703208158,-7.842312618543572,-6.911527635028534,-6.873176496593256,-6.721749863518585,-6.543235709691445,-6.490139175274085,-6.149194696590176,-6.113125879548173,-6.050615006765983,-6.003844354258558,-5.978459025088857,-5.791506143531783,-5.735073688253998,-5.481562531687356,-5.14511453734071,-5.004646798479141,-4.952704531263202,-4.926512468049275,-4.7580223991923845,-4.703476446102882,-4.567640072572408,-4.420858548797587,-4.335092280058062,-4.2972807060065366,-4.079972290527573,-4.070699242987134,-4.0099720410753275,-3.999741024453804,-3.9972085255989156,-3.9862449275389715,-3.9111019936886153,-3.896774229313497,-3.8594995715385405,-3.819594819699293,-3.7714145094725953,-3.7149852314741336,-3.502660169397484,-3.4775949332085037,-3.4729011553935147,-3.4669617245473985,-3.4278544998183014,-3.4272449777535074,-3.3177196029902944,-3.299524705256323,-3.286292522250365,-3.2445461164316853,-3.196178840550462,-3.1580449724783826,-3.1089926101687215,-3.080595827610436,-3.077208482539927,-3.0635318132578173,-2.9689576443707972,-2.9187928011789515,-2.897290285081578,-2.893796705162125,-2.8878897870076967,-2.8749248641076868,-2.8417736647744496,-2.828903401841543,-2.7947134105278026,-2.6567480660094844,-2.651031138759783,-2.5722360883889306,-2.5709669242183097,-2.5573001244666385,-2.555949309198171,-2.55594930919817,-2.5443998210181498,-2.540951709092041,-2.537882763638226,-2.535947394864107,-2.515470553036381,-2.51142459108505,-2.510640085948915,-2.4762644558293125,-2.439363102043039,-2.4128477004032476,-2.404077703571235,-2.3992030698746136,-2.389552743439993,-2.3832846910462115,-2.3635354478631103,-2.3522164676277173,-2.346253298278478,-2.340599718742089,-2.334800512672957,-2.3268390797483676,-2.3053791058037767,-2.2921204949952396,-2.291530699504814,-2.261012298855415,-2.2608255312434427,-2.20577979804673,-2.1967533853702452,-2.1747350269813768,-2.174735026981376,-2.1536003783439748,-2.1535937862296857,-2.153593786229685,-2.1508102310757904,-2.1164236279845143,-2.1149652108934336</t>
  </si>
  <si>
    <t>0.031054973602294922,0.07335376739501953,0.10104918479919434,0.11510419845581055,0.15718793869018555,0.20174336433410645,0.23126935958862305,0.29221105575561523,0.3535158634185791,0.7148644924163818,0.8441450595855713,1.060460090637207,1.194648265838623,1.4137897491455078,2.0043020248413086,2.056330680847168,2.4423420429229736,2.730945110321045,3.0315101146698,3.1401939392089844,3.2925007343292236,3.4189953804016113,3.7440197467803955,4.005040645599365,4.471648931503296,4.563976764678955,4.654348850250244,4.952588319778442,5.7589991092681885,6.25027871131897,6.2662034034729,6.459201335906982,6.566742658615112,6.686300754547119,7.252880811691284,7.377586841583252,7.693914890289307,8.6471848487854,8.956037998199463,9.254215240478516,9.269762992858887,9.842838525772095,10.059753656387329,10.24107027053833,10.428429365158081,11.50007176399231,11.904088497161865,12.590078592300415,13.00816535949707,13.575704574584961,14.02242374420166,15.202794790267944,15.566190004348755,15.612122774124146,15.64207673072815,16.046060800552368,18.12820267677307,18.563628911972046,18.579171419143677,18.694765329360962,19.675174474716187,20.12208104133606,21.24161124229431,21.813024044036865,23.614343404769897,27.467369318008423,29.530747652053833,32.23226857185364,35.44850969314575,48.12169170379639,70.33387613296509,83.30695629119873,84.4663999080658,85.14749789237976,85.43479585647583,86.0023307800293,88.03166222572327,91.89653778076172,92.67050290107727,93.34999322891235,93.57575750350952,97.15002489089966,97.63305449485779,110.46788024902344,113.11534905433655,116.97533869743347,117.8884801864624,121.01996970176697,121.55749082565308,123.98290944099426,125.90448474884033,134.62258458137512,136.44749116897583,144.41922187805176,169.116938829422,178.89065074920654,195.35852789878845,198.02665257453918,210.40104413032532,215.5342299938202,238.94383215904236,244.40337300300598,267.8135812282562,290.4991822242737,301.1797957420349</t>
  </si>
  <si>
    <t>1,3,5,6,9,12,14,18,22,43,48,57,61,75,109,112,125,137,150,157,167,175,196,213,244,250,256,276,329,361,362,374,381,389,426,434,454,515,535,554,555,592,606,617,629,699,721,767,797,835,865,947,971,974,976,1003,1146,1175,1176,1184,1251,1281,1358,1396,1512,1764,1902,2077,2260,3056,4476,5313,5391,5439,5458,5495,5629,5880,5933,5979,5994,6192,6223,7036,7205,7455,7516,7723,7758,7910,8032,8562,8683,9197,10723,11347,12361,12526,13318,13650,15105,15445,16928,18370,19054</t>
  </si>
  <si>
    <t>-2.398814320985055,-2.398814320985055,-2.398814320985055,-2.398814320985055,-2.398814320985055,-2.398814320985055,-2.398814320985055,-2.398814320985055,-2.398814320985055</t>
  </si>
  <si>
    <t>-4.207094983010812,-4.132737838082382,-3.902975009523957,-3.755232233614529,-3.726695621174329,-3.5906571727426564,-3.526084603730391,-3.3831944882506284,-3.345719201115109,-3.3387295915518473,-3.214973268355298,-3.199791205429642,-3.191756388247109,-3.180349793008023,-3.166871421362466,-3.1095150191372216,-3.0993522304078933,-3.0741964282801173,-3.0253595612179534,-3.010130523601805,-3.0070052668521163,-2.9547407641172847,-2.9177912409507343,-2.7789033232130826,-2.6922843656280895,-2.6878739846492774,-2.677979625316901,-2.6535719389990176,-2.6198474860355034,-2.5815597487953426,-2.5390057222879756,-2.5390057222879747,-2.502464063414746,-2.494428001544938,-2.4794103926175395,-2.468697717494316,-2.4165922778171973,-2.398814320985055</t>
  </si>
  <si>
    <t>0.013833045959472656,0.01809978485107422,0.030355215072631836,0.07027697563171387,0.08585762977600098,0.11853504180908203,0.15534067153930664,0.17146563529968262,0.18926715850830078,0.2479686737060547,0.26493215560913086,0.28150129318237305,0.29392027854919434,0.32146763801574707,0.442413330078125,0.45122599601745605,0.5258126258850098,0.5610795021057129,0.5768020153045654,0.6617064476013184,0.6659526824951172,0.7227976322174072,0.8438191413879395,1.056335210800171,1.380793809890747,1.6721410751342773,1.8560378551483154,1.9404621124267578,1.9448039531707764,2.3172552585601807,2.492903232574463,2.540492534637451,2.6294009685516357,2.6492807865142822,2.96018123626709,2.9970524311065674,3.035362720489502,4.729423761367798</t>
  </si>
  <si>
    <t>1,1,4,14,18,26,35,39,43,57,61,65,68,74,103,105,123,132,136,157,158,172,201,253,332,402,447,468,469,558,601,613,635,640,717,726,735,1146</t>
  </si>
  <si>
    <t>-2.3983811643502606,-2.3983811643502606,-2.3983811643502606,-2.3983811643502606,-2.3983811643502606,-2.3983811643502606,-2.3983811643502606,-2.3983811643502606,-2.3983811643502606</t>
  </si>
  <si>
    <t>-4.070670188930025,-4.000269379564519,-3.771373188903719,-3.7304714838453563,-3.71600712647081,-3.715749781402223,-3.653711195806704,-3.626006337557877,-3.5591798096114675,-3.5019924138968896,-3.456550698252628,-3.453098927708462,-3.4018206840884777,-3.2218895012087727,-3.141707079275424,-3.035445470435988,-3.0354454704359877,-2.997671545557307,-2.7835395052946565,-2.733503738783624,-2.678612607608581,-2.647642643736195,-2.6476426437361935,-2.592175042029657,-2.562840472025338,-2.562840472025337,-2.5425073519411616,-2.457829855916548,-2.4251162519054006,-2.41584970045114,-2.3983811643502606</t>
  </si>
  <si>
    <t>0.013416528701782227,0.017466306686401367,0.03588438034057617,0.07696723937988281,0.1224968433380127,0.1283583641052246,0.13715291023254395,0.15921592712402344,0.19465255737304688,0.22019481658935547,0.2731807231903076,0.29053187370300293,0.334972620010376,0.3755807876586914,0.43548035621643066,0.5571048259735107,0.5647401809692383,0.5687026977539062,0.6451542377471924,0.814568281173706,0.9783992767333984,1.2742071151733398,1.5427980422973633,1.8837192058563232,2.217257499694824,2.9300098419189453,3.663630247116089,4.202670335769653,6.696941137313843,9.005745649337769,9.951966524124146</t>
  </si>
  <si>
    <t>1,1,6,16,26,27,29,34,42,48,61,65,76,86,101,131,133,134,153,195,236,305,372,453,533,707,888,1021,1628,2187,2406</t>
  </si>
  <si>
    <t>-2.112831866976672,-2.112831866976672,-2.112831866976672,-2.112831866976672,-2.112831866976672,-2.112831866976672,-2.112831866976672,-2.112831866976672,-2.112831866976672</t>
  </si>
  <si>
    <t>228648908130804667316130373803529571283571409785293858,228648908130804667316130373803529571283571409785293858,228648908130804667316130373803529571283571409785293858,228648908130804667316130373803529571283571409785293858,228648908130804667316130373803529571283571409785293858,228648908130804667316130373803529571283571409785293858,228648908130804667316130373803529571283571409785293858,228648908130804667316130373803529571283571409785293858,228648908130804667316130373803529571283571409785293858</t>
  </si>
  <si>
    <t>-8.668978495163486,-8.383329673903912,-6.718034001454979,-6.412895820814687,-6.404193909323035,-6.327202853785667,-6.164352709911443,-6.005482159784596,-5.976897812014629,-5.961883283220269,-5.849058615372892,-5.824685654087615,-5.704151815322439,-5.6607308353363335,-5.555029283344634,-5.482799482229465,-5.356368992643202,-5.34745686138978,-5.288345149740541,-5.073105684753239,-5.066322018694282,-4.909302465567667,-4.857316351408718,-4.777988076061099,-4.729902546611965,-4.671079631192272,-4.649417563089276,-4.593888806757688,-4.450008087355943,-4.3517777994392945,-4.209091653059724,-4.088991076122329,-4.018709248982676,-3.9216607641367176,-3.8313137072151324,-3.6891126238639833,-3.5331427656084777,-3.517417154470592,-3.5164431856273404,-3.4844054840799124,-3.4288842682749454,-3.377571554617887,-3.367783936415036,-3.3060597958065685,-3.1922839309053255,-3.180884513472481,-3.173552589141085,-3.1356750820652572,-2.926287728402009,-2.860811514393804,-2.815411582412364,-2.7923552847809097,-2.7742075972541924,-2.6971286406292068,-2.6707506658792797,-2.664797976202588,-2.6148816716770265,-2.5906712052718346,-2.5324851112619853,-2.5015906042453064,-2.50136629358732,-2.4864700154779538,-2.4686564060049268,-2.465068861315751,-2.442087409289631,-2.4401840005990305,-2.4317161635636544,-2.3907621978837446,-2.350419609093695,-2.339109908615998,-2.3391099086159963,-2.3368127377949186,-2.331599030250361,-2.3290646931364476,-2.316891529559086,-2.3111204194982866,-2.3111204194982853,-2.2952093790133823,-2.2807496265518274,-2.280749626551827,-2.275783279500524,-2.257579443156498,-2.2503750145437302,-2.187647024233781,-2.1808312446222864,-2.17758928679858,-2.1683623874455336,-2.1486950895023864,-2.1370893038873833,-2.137089303887383,-2.130375061997027,-2.1300526007541154,-2.112831866976672</t>
  </si>
  <si>
    <t>0.030426025390625,0.07128262519836426,0.10196971893310547,0.35688185691833496,0.43182945251464844,0.5246615409851074,0.557431697845459,0.8530685901641846,1.0903065204620361,1.1498205661773682,1.1660363674163818,1.2311859130859375,1.2775797843933105,1.2928566932678223,1.354416847229004,1.3712608814239502,1.4938738346099854,1.5312092304229736,1.7521941661834717,2.0169618129730225,2.721464157104492,3.124417543411255,3.4826009273529053,3.572810173034668,3.6949050426483154,3.777466297149658,4.154875040054321,4.500558853149414,4.840325593948364,5.151931285858154,5.377962589263916,5.756121635437012,6.006168365478516,6.2305169105529785,6.383035659790039,6.718873023986816,7.632915019989014,7.851247310638428,8.169217824935913,8.902290105819702,9.098454475402832,9.12787652015686,10.763445138931274,10.825737953186035,10.930124759674072,11.556537628173828,12.891843557357788,13.040471315383911,13.416397094726562,13.960109233856201,16.25652551651001,16.80628275871277,17.110479831695557,17.634252548217773,18.44430685043335,19.754882097244263,21.929506540298462,22.83977961540222,23.277955532073975,26.60883665084839,27.37297749519348,28.783386707305908,33.02932000160217,33.69543695449829,34.15366506576538,35.2821409702301,36.141518354415894,36.17177128791809,36.787625789642334,39.18389678001404,41.91039180755615,42.647541522979736,43.17496848106384,45.3004949092865,55.26449489593506,55.54184889793396,58.65100717544556,62.49820256233215,65.64151096343994,68.08449840545654,70.74266862869263,79.69478130340576,95.1038076877594,97.2942361831665,98.13940930366516,104.95931696891785,113.90826296806335,118.2286446094513,166.778005361557,198.39514303207397,227.51030325889587,231.18864250183105,255.56878018379211</t>
  </si>
  <si>
    <t>1,3,5,22,27,33,35,50,66,70,71,75,78,79,83,84,92,94,104,118,144,167,186,192,201,207,233,256,279,300,315,340,357,372,382,404,465,480,501,548,561,563,671,675,682,723,807,817,842,878,1030,1068,1088,1122,1175,1263,1407,1461,1489,1708,1758,1852,2125,2146,2170,2244,2301,2303,2344,2500,2678,2726,2761,2896,3546,3563,3764,4016,4202,4360,4538,5126,6122,6233,6287,6729,7296,7576,10720,12726,14598,14839,16386</t>
  </si>
  <si>
    <t>-1.3270729275405704,-1.3270729275405704,-1.3270729275405704,-1.3270729275405704,-1.3270729275405704,-1.3270729275405704,-1.3270729275405704,-1.3270729275405704,-1.3270729275405704</t>
  </si>
  <si>
    <t>878628471905218099667641032289481427142691038909100036614510,878628471905218099667641032289481427142691038909100036614510,878628471905218099667641032289481427142691038909100036614510,878628471905218099667641032289481427142691038909100036614510,878628471905218099667641032289481427142691038909100036614510,878628471905218099667641032289481427142691038909100036614510,878628471905218099667641032289481427142691038909100036614510,878628471905218099667641032289481427142691038909100036614510,878628471905218099667641032289481427142691038909100036614510</t>
  </si>
  <si>
    <t>-8.034913684687572,-7.350749761865804,-7.1480553037735675,-6.85099761343748,-6.751893263657028,-6.523491681599198,-6.3809000881868,-5.929599846250749,-5.233554820227255,-5.12017404556236,-4.958940296487368,-4.803087764523372,-4.699163304904615,-4.632607583293202,-4.623609223904337,-4.532010095488104,-4.508030535269233,-4.50132218669456,-4.481929689982419,-4.230691960347583,-4.187438038090443,-4.074632605981545,-4.042497534375649,-3.9964820188921957,-3.9142493454470793,-3.889339791911026,-3.8261497945646585,-3.8242155136396025,-3.7849140868364906,-3.76097717492006,-3.7547014588608145,-3.719001192519228,-3.597871819718314,-3.5076089969440427,-3.4957661627794288,-3.434100014589884,-3.3684840349200926,-3.3262952788406484,-3.227281863953237,-3.1899015586171076,-3.052226494527401,-3.0247137112961937,-2.979620056338672,-2.9756378578987235,-2.9334017834587156,-2.9318413769869363,-2.8929922474466037,-2.8742907652634826,-2.815238421780982,-2.8133396928400374,-2.801663991231904,-2.691509311702028,-2.61309631710899,-2.4326029771715696,-2.3661125815571276,-2.3661125815571262,-2.3272798859932102,-2.26800483192798,-2.256408539541802,-2.2254382465297846,-2.215709632044255,-2.1803434944577904,-2.1408281964876896,-2.140381941733417,-2.0987959572196324,-2.0188253364584,-1.9832482488997782,-1.952845395883545,-1.949495814237157,-1.9083700111399358,-1.8652083898441374,-1.8652083898441372,-1.8573897308136376,-1.8355311132959213,-1.8129981399010262,-1.7905136207838852,-1.7891234762578718,-1.7606448272493902,-1.7006909880089476,-1.5880167005502563,-1.5867380464141951,-1.5461533845154845,-1.512453438605399,-1.4774822240095418,-1.4554927560033217,-1.4550100453999468,-1.4503106129587704,-1.4491629723088617,-1.4455826362907787,-1.4271868335845115,-1.4164135270324554,-1.3980515152539588,-1.3959615214116776,-1.3944093422939547,-1.3935488470743507,-1.3660396768050291,-1.3625997144943323,-1.3565324124902698,-1.3270729275405704</t>
  </si>
  <si>
    <t>0.03317141532897949,0.15312981605529785,0.6084835529327393,0.839663028717041,1.0191967487335205,1.0904347896575928,1.1821367740631104,1.2924349308013916,1.5877928733825684,1.8085570335388184,2.0242419242858887,2.1676433086395264,2.5903682708740234,3.0591559410095215,3.209474802017212,3.423539400100708,3.6971678733825684,3.814120292663574,4.04189133644104,4.175541162490845,5.278222560882568,5.313868522644043,5.535884618759155,6.225344896316528,6.498938083648682,6.787985563278198,6.97899317741394,7.316249847412109,7.404792785644531,7.635627508163452,7.867094993591309,7.8851213455200195,7.974158048629761,8.415071964263916,8.733483791351318,8.932132005691528,10.322165250778198,11.305661916732788,11.484936475753784,12.778290748596191,13.51084041595459,14.970348358154297,16.32565188407898,16.582501888275146,16.82998561859131,17.34664034843445,17.85408306121826,19.582331895828247,20.773712158203125,21.34500765800476,21.38028860092163,21.834367036819458,22.560466051101685,22.902315616607666,23.41860580444336,24.041634559631348,26.092986583709717,27.0445716381073,27.1687228679657,28.633734226226807,45.04973125457764,51.25009822845459,55.88512563705444,56.45132374763489,58.420368909835815,60.1864538192749,62.11770796775818,69.45072937011719,74.2548623085022,84.108478307724,88.30553674697876,96.42663621902466,97.2160177230835,101.6016492843628,105.80362272262573,113.031174659729,119.99206709861755,137.50109362602234,158.4164650440216,204.25616979599,210.16282439231873,211.6568741798401,222.76305890083313,225.53715586662292,228.38115549087524,233.9340672492981,238.57935905456543,240.3406698703766,241.66405296325684,241.87484192848206,243.3326313495636,248.17790293693542,249.18386316299438,255.39983344078064,290.57102227211,296.4346616268158,329.4052743911743,345.2032024860382,355.04589557647705</t>
  </si>
  <si>
    <t>1,7,33,44,54,58,63,69,85,98,110,119,144,171,180,192,207,213,225,232,279,281,293,331,346,362,373,391,396,409,422,423,428,452,470,481,556,610,620,687,728,810,877,884,892,916,946,1042,1109,1141,1143,1167,1206,1221,1249,1283,1398,1455,1463,1547,2480,2803,3059,3092,3204,3305,3416,3830,4105,4640,4878,5345,5390,5634,5874,6264,6669,7650,8803,11382,11718,11805,12443,12605,12770,13091,13332,13435,13512,13524,13608,13890,13949,14311,16311,16651,18511,19418,19977</t>
  </si>
  <si>
    <t>-2.8522229963839725,-2.8522229963839725,-2.8522229963839725,-2.8522229963839725,-2.8522229963839725,-2.8522229963839725,-2.8522229963839725,-2.8522229963839725,-2.8522229963839725</t>
  </si>
  <si>
    <t>-4.3288872781562935,-4.180384900740996,-3.915518695091092,-3.7723404767396214,-3.7462182281580327,-3.731815867054483,-3.5916559252003495,-3.5734800257229504,-3.567839404516612,-3.5255324041822855,-3.5188121863103685,-3.472525897987378,-3.3876020013333124,-3.355583984501697,-3.224206990810903,-3.1768054885004138,-3.1586571048639867,-3.1553542880081813,-3.1178706676490537,-3.0958694673047398,-3.082211401481785,-3.054920890486912,-3.041765403628575,-3.032320470659698,-3.0268059284852273,-2.9697614985836664,-2.9661748594423063,-2.9661748594423054,-2.951383999920811,-2.8538248545880687,-2.8538248545880673,-2.8522229963839734,-2.8522229963839725</t>
  </si>
  <si>
    <t>0.014518499374389648,0.1320784091949463,0.22649383544921875,0.3413093090057373,0.4237065315246582,0.636253833770752,0.6440951824188232,0.8901362419128418,0.9009485244750977,0.9480140209197998,1.4331910610198975,1.6342508792877197,1.9934368133544922,2.3281126022338867,2.333287000656128,2.866640567779541,3.6840226650238037,4.08647608757019,4.692684650421143,4.791684150695801,4.8383612632751465,5.4823853969573975,5.8241493701934814,7.0021984577178955,9.651942253112793,12.262053728103638,12.658947944641113,13.558145999908447,15.718835353851318,15.979806900024414,16.966564416885376,25.0420343875885,31.362772703170776</t>
  </si>
  <si>
    <t>1,23,41,63,78,112,113,154,156,165,256,296,366,432,433,538,691,769,886,902,910,1034,1100,1333,1852,2365,2444,2618,3031,3081,3273,4823,6048</t>
  </si>
  <si>
    <t>-1.5931054490528476,-1.5931054490528476,-1.5931054490528476,-1.5931054490528476,-1.5931054490528476,-1.5931054490528476,-1.5931054490528476,-1.5931054490528476,-1.5931054490528476</t>
  </si>
  <si>
    <t>-2.6564501317231373,-2.302179339481575,-2.194050872430731,-2.0562478670170905,-2.024483459100369,-1.982777120043815,-1.9700307190318966,-1.964013045533514,-1.8665108882023973,-1.7981791424664604,-1.7981755405079232,-1.7891827403367864,-1.7891189908202147,-1.737265135938314,-1.7282085855224263,-1.6096300050305425,-1.600377599750686,-1.6003775997506848,-1.5931054490528478,-1.5931054490528476</t>
  </si>
  <si>
    <t>0.012402534484863281,0.02211165428161621,0.03232717514038086,0.0763709545135498,0.08790183067321777,0.11450362205505371,0.1288299560546875,0.1349620819091797,0.22833728790283203,0.287539005279541,0.3265256881713867,0.3727138042449951,0.39929795265197754,0.4022386074066162,0.5891232490539551,0.6101548671722412,1.261261224746704,1.4911308288574219,1.626037359237671,2.7512271404266357</t>
  </si>
  <si>
    <t>1,3,6,21,25,34,39,41,72,92,105,121,130,131,194,201,415,491,536,895</t>
  </si>
  <si>
    <t>-1.461094254689508,-1.461094254689508,-1.461094254689508,-1.461094254689508,-1.461094254689508,-1.461094254689508,-1.461094254689508,-1.461094254689508,-1.461094254689508</t>
  </si>
  <si>
    <t>-2.8385753598325563,-2.2805171519181635,-2.2240783635923407,-1.8866450026627,-1.848783649569587,-1.7541930450290164,-1.733264280735634,-1.7171382433967437,-1.6989840386250643,-1.6150447777979928,-1.524174485500002,-1.505026946398447,-1.4812088895671789,-1.4812088895671784,-1.4610942546895083,-1.461094254689508</t>
  </si>
  <si>
    <t>0.011833667755126953,0.01572895050048828,0.02164769172668457,0.024430274963378906,0.03557085990905762,0.05579996109008789,0.07704758644104004,0.089324951171875,0.09856796264648438,0.25429534912109375,0.3089759349822998,0.863696813583374,1.1385469436645508,2.6197400093078613,2.8275208473205566,3.133214235305786</t>
  </si>
  <si>
    <t>1,1,3,4,8,15,22,26,29,80,98,280,371,858,924,1022</t>
  </si>
  <si>
    <t>-1.4610942546895076,-1.4610942546895076,-1.4610942546895076,-1.4610942546895076,-1.4610942546895076,-1.4610942546895076,-1.4610942546895076,-1.4610942546895076,-1.4610942546895076</t>
  </si>
  <si>
    <t>-2.7665040769824767,-2.471776642787109,-2.37677990693021,-2.1697945499985707,-2.075745343832627,-1.997931285627679,-1.977258218363348,-1.9713005068035505,-1.9672005076669834,-1.9305602560558233,-1.9026696856501086,-1.8760552911857384,-1.8223213115871004,-1.7763053411952434,-1.706648874304448,-1.6980704273749,-1.5896871806424977,-1.5762233715167366,-1.5762233715167362,-1.5503439456306205,-1.5454041480986955,-1.519309810062964,-1.4868187961718229,-1.4610942546895076</t>
  </si>
  <si>
    <t>0.01430511474609375,0.02096843719482422,0.026765108108520508,0.03809499740600586,0.04394197463989258,0.1463637351989746,0.17497754096984863,0.18811726570129395,0.20650219917297363,0.20934271812438965,0.23995590209960938,0.26465511322021484,0.26767992973327637,0.27069950103759766,0.4640390872955322,0.5084922313690186,0.5143585205078125,0.5267579555511475,0.5905084609985352,0.6114835739135742,0.8729889392852783,1.0276758670806885,1.0372850894927979,3.984910488128662</t>
  </si>
  <si>
    <t>1,2,4,8,10,43,52,56,62,63,73,81,82,83,147,162,164,168,189,196,276,325,328,1299</t>
  </si>
  <si>
    <t>-1.8240959403197552,-1.8240959403197552,-1.8240959403197552,-1.8240959403197552,-1.8240959403197552,-1.8240959403197552,-1.8240959403197552,-1.8240959403197552,-1.8240959403197552</t>
  </si>
  <si>
    <t>-3.3704664706207,-3.2289970537623858,-3.1115856866342573,-3.023002453471591,-3.016299161830706,-2.583826487185089,-2.580551968679033,-2.5271958713569638,-2.50097842916301,-2.335986844505142,-2.3140539234803064,-2.258520749154615,-2.25553870836954,-2.204587310541195,-2.1461692593646062,-2.097923273766506,-2.0614845440758574,-2.032172584385126,-1.9443570246149102,-1.935620498584936,-1.926199568846247,-1.9163878158087497,-1.9070897658956953,-1.8999466345424958,-1.898902448517744,-1.8989024485177435,-1.8363702543289833,-1.8326417244251367,-1.8240959403197552</t>
  </si>
  <si>
    <t>0.013599395751953125,0.01749587059020996,0.040299177169799805,0.04796481132507324,0.09029960632324219,0.09411454200744629,0.10983872413635254,0.12171792984008789,0.2535557746887207,0.3141155242919922,0.47957921028137207,0.48723554611206055,0.5590505599975586,0.6737856864929199,0.6779282093048096,0.8120157718658447,0.8775730133056641,0.9863936901092529,1.105316162109375,1.292759895324707,2.11018443107605,3.2690274715423584,3.558593511581421,3.9496402740478516,4.782559394836426,4.987594366073608,5.787699460983276,6.2698187828063965,8.00950288772583</t>
  </si>
  <si>
    <t>1,1,6,8,19,20,24,27,59,74,115,117,135,163,164,197,213,240,269,315,514,785,856,951,1149,1200,1392,1510,1927</t>
  </si>
  <si>
    <t>-2.484378038159834,-2.484378038159834,-2.484378038159834,-2.484378038159834,-2.484378038159834,-2.484378038159834,-2.484378038159834,-2.484378038159834,-2.484378038159834</t>
  </si>
  <si>
    <t>-4.784497067829266,-4.535166992720385,-4.450334151970594,-4.185545590822975,-4.033432929791914,-3.8910085068687676,-3.8023333765207052,-3.7369203731736826,-3.610461529662538,-3.492706403811483,-3.432741565788789,-3.397612557621589,-3.3066835430360957,-3.2484399325748887,-3.199973285848239,-3.188204374989817,-3.1717736130727276,-3.1283565270077607,-3.045180052727072,-2.9616819572786954,-2.9562041245964084,-2.9110249621250652,-2.8942979001823743,-2.806919088521774,-2.7874993148030773,-2.763023470353743,-2.745077020258803,-2.7420264039922477,-2.7340846398317975,-2.7189473140737173,-2.697466945266602,-2.6716141993501084,-2.61947136676594,-2.5710281108696176,-2.5462991107459296,-2.5414148057594033,-2.5225923616872885,-2.519960083486051,-2.4999634801534185,-2.484378038159834</t>
  </si>
  <si>
    <t>0.014815330505371094,0.02499985694885254,0.02938699722290039,0.034418582916259766,0.043718814849853516,0.06447768211364746,0.09482455253601074,0.11988973617553711,0.13451766967773438,0.14501619338989258,0.29224157333374023,0.3491048812866211,0.4014458656311035,0.40647029876708984,0.45832228660583496,0.47382020950317383,1.1421663761138916,1.339174509048462,1.7059876918792725,1.8953866958618164,2.1306207180023193,2.8312125205993652,3.7748451232910156,3.8764853477478027,4.914341449737549,5.4752702713012695,5.505452871322632,5.718553066253662,5.744135856628418,6.052464723587036,6.073285341262817,6.663021802902222,7.204660415649414,7.8388378620147705,7.911760568618774,8.094225883483887,9.108036994934082,12.937529563903809,29.521308422088623,35.103182315826416</t>
  </si>
  <si>
    <t>1,2,3,4,6,10,16,21,24,26,51,62,72,73,83,86,211,249,321,358,403,539,715,733,934,1044,1050,1092,1097,1157,1161,1275,1380,1502,1516,1552,1748,2480,5589,6635</t>
  </si>
  <si>
    <t>-1.4314146615824486,-1.4314146615824486,-1.4314146615824486,-1.4314146615824486,-1.4314146615824486,-1.4314146615824486,-1.4314146615824486,-1.4314146615824486,-1.4314146615824486</t>
  </si>
  <si>
    <t>-2.871886374564668,-2.861721464503355,-2.6434912071079966,-2.5081378517743547,-2.4351995356220693,-2.3966479701660224,-2.278664272755693,-2.2501386643545453,-2.0219586189266314,-1.912398884178434,-1.8732150770725275,-1.7447426796359928,-1.7168031863014641,-1.6482738305662112,-1.612420197451439,-1.5923924798254128,-1.5920175705989839,-1.5620964697750135,-1.541932515782793,-1.5226919166348067,-1.521945010926279,-1.5113533312459606,-1.5075878048673212,-1.5075867513782142,-1.4753991926009542,-1.4724523080324747,-1.4577372339180854,-1.4566983520558385,-1.4510700133537084,-1.4348573119508186,-1.4328300994251777,-1.4314146615824486</t>
  </si>
  <si>
    <t>0.015369176864624023,0.08105587959289551,0.11853933334350586,0.15775299072265625,0.1786327362060547,0.19504904747009277,0.23309326171875,0.24492788314819336,0.2660858631134033,0.34458065032958984,0.3609895706176758,0.4371211528778076,0.5077919960021973,0.7907881736755371,0.9118571281433105,1.1752071380615234,1.2467761039733887,1.3168914318084717,1.3575129508972168,1.6339502334594727,1.8240456581115723,1.9825141429901123,2.061864137649536,2.3734140396118164,2.9424588680267334,3.813261032104492,4.177766561508179,4.954915523529053,6.353689193725586,8.1200692653656,8.562426328659058,11.217211484909058</t>
  </si>
  <si>
    <t>1,17,26,36,41,45,54,57,62,80,84,102,119,186,215,277,294,311,321,388,433,472,491,563,697,903,989,1167,1493,1909,2017,2652</t>
  </si>
  <si>
    <t>-2.4785077026317097,-2.4785077026317097,-2.4785077026317097,-2.4785077026317097,-2.4785077026317097,-2.4785077026317097,-2.4785077026317097,-2.4785077026317097,-2.4785077026317097</t>
  </si>
  <si>
    <t>-4.57140901251096,-4.468982543183826,-4.461084365443849,-4.4153075275833435,-4.267294838713403,-4.158520482436492,-4.15282357966608,-4.0715237858220545,-4.023070341603645,-4.0228844794864225,-3.904082510513666,-3.8482252836319883,-3.674120662862796,-3.638313195277486,-3.6201987034387457,-3.575380505997196,-3.4859657803259374,-3.4723704206650203,-3.343909193376276,-3.290231876791692,-3.233598084157367,-3.137285069200362,-3.0590575270158804,-3.0476556723030512,-2.990912612912113,-2.9738371667072556,-2.9522929085181127,-2.899342529806729,-2.8400442870430824,-2.8149328161364036,-2.7922072022305096,-2.7591243320815284,-2.7545980943126476,-2.738486007388257,-2.7384860073882566,-2.7259435764418605,-2.702115348156869,-2.670292291930688,-2.6144423336261697,-2.6057250756493135,-2.5950552953253947,-2.595055295325394,-2.587526385500609,-2.586972676107163,-2.5868145764859443,-2.584480693478792,-2.5691407405433444,-2.5690532177679333,-2.5412369192326034,-2.4785077026317097</t>
  </si>
  <si>
    <t>0.017596960067749023,0.05566287040710449,0.10043072700500488,0.15270495414733887,0.19882512092590332,0.3087594509124756,0.3625953197479248,0.42355871200561523,0.461245059967041,0.508772611618042,0.5705807209014893,0.6740739345550537,0.6984431743621826,0.8439931869506836,0.9256148338317871,0.9623720645904541,1.1255466938018799,1.5985779762268066,1.696080207824707,1.906482219696045,2.021209239959717,2.1210269927978516,2.316340923309326,2.5017166137695312,2.681656837463379,2.9358158111572266,2.9670491218566895,3.47829270362854,3.8208954334259033,4.150299310684204,5.0783421993255615,5.675279378890991,6.193804502487183,7.014986753463745,8.161011695861816,8.962624788284302,9.521981954574585,9.69341230392456,12.380905389785767,14.367142915725708,18.593218564987183,21.073270082473755,24.151696920394897,24.888310194015503,27.115630626678467,27.86653208732605,30.196500778198242,48.52383255958557,48.8431134223938,51.395097494125366</t>
  </si>
  <si>
    <t>1,6,13,21,28,45,53,62,68,75,85,102,106,129,142,148,174,249,265,299,318,332,358,387,416,457,462,544,599,652,798,893,974,1102,1284,1397,1485,1512,1921,2229,2901,3290,3772,3887,4245,4367,4738,7664,7715,8109</t>
  </si>
  <si>
    <t>-1.704989402550116,-1.704989402550116,-1.704989402550116,-1.704989402550116,-1.704989402550116,-1.704989402550116,-1.704989402550116,-1.704989402550116,-1.704989402550116</t>
  </si>
  <si>
    <t>736207027308369023203727157259103113137080490040437836,736207027308369023203727157259103113137080490040437836,736207027308369023203727157259103113137080490040437836,736207027308369023203727157259103113137080490040437836,736207027308369023203727157259103113137080490040437836,736207027308369023203727157259103113137080490040437836,736207027308369023203727157259103113137080490040437836,736207027308369023203727157259103113137080490040437836,736207027308369023203727157259103113137080490040437836</t>
  </si>
  <si>
    <t>-8.87004243026721,-8.365013893749952,-7.806598740015357,-7.126587954205034,-6.6507734186094964,-6.243505832974131,-6.230134969514489,-6.015366878162404,-5.909873033849812,-5.790226015847451,-5.692359286944737,-5.658451664213551,-5.546232371190634,-5.528454117421725,-5.518359210858697,-5.364382770566221,-5.261502706159751,-5.244674902781179,-5.128622394042072,-5.11993819176468,-5.042971471714236,-4.997376496997431,-4.989379817514598,-4.670037893410415,-4.663838130107074,-4.363893649707835,-4.261122896134329,-4.23991298625042,-4.181870975524624,-4.1014635296406965,-3.957741753625029,-3.8980343330309823,-3.845301215139794,-3.700081990232193,-3.684249097648114,-3.666296948586511,-3.6614962128865907,-3.6273820402998176,-3.59974783758824,-3.3757473894233296,-3.372831406308868,-3.303855136227141,-3.259637716472746,-3.225838832776379,-3.1444032316598736,-3.101490887976492,-3.054396630568326,-3.0428972195299937,-2.9391772076459035,-2.9224140450334977,-2.7633070359630687,-2.7535597168679495,-2.71320125374586,-2.6958082385711473,-2.6167130686701108,-2.5499520632882224,-2.530390161702749,-2.4807469557743547,-2.454911122339621,-2.415712348678676,-2.382266275981167,-2.29636324172222,-2.295050653862061,-2.2735726716434534,-2.2560842688832823,-2.2387030780579362,-2.218364488041059,-2.1487780330725794,-2.132242939927866,-2.1301369646018133,-2.125135240713425,-2.1119607360302144,-2.111960736030214,-2.085405155773634,-2.0754597558489776,-2.0690859408029776,-2.012060074804322,-1.989536234149738,-1.9878080562372,-1.9737071032134152,-1.9161387012016862,-1.9134235638131283,-1.9112003462593623,-1.9100316176693857,-1.9038171660756908,-1.8934460095956962,-1.8483617806261765,-1.8347360813283025,-1.8173214989340065,-1.802028745784016,-1.794905438436732,-1.791009239698372,-1.7910092396983714,-1.782255436778405,-1.76556829518558,-1.7504784675768728,-1.7450531959419993,-1.7140695636352503,-1.711206736665925,-1.7049894025501169,-1.7049894025501167,-1.7049894025501162,-1.704989402550116</t>
  </si>
  <si>
    <t>0.04975175857543945,0.09423232078552246,0.1301114559173584,0.3087739944458008,0.43093276023864746,0.8380773067474365,1.1518535614013672,1.2782835960388184,1.3523821830749512,1.732285976409912,1.796210527420044,1.8858578205108643,2.08028244972229,2.1411845684051514,2.1730575561523438,2.2947447299957275,2.337812900543213,2.352799415588379,2.3834922313690186,2.4895572662353516,2.6232967376708984,2.7187159061431885,2.8856396675109863,2.975466012954712,3.698997974395752,3.868415594100952,4.658909797668457,4.869770765304565,5.048013210296631,5.2263572216033936,5.490856647491455,5.968720197677612,6.330108642578125,6.505368709564209,7.448077917098999,7.465133190155029,7.5093584060668945,7.586891412734985,7.742733955383301,8.134594440460205,8.633448123931885,8.774878025054932,9.045994520187378,9.143121242523193,9.173497676849365,9.537733554840088,10.240997552871704,11.049072265625,11.145554304122925,12.279644250869751,12.741157293319702,14.709967136383057,15.444973230361938,15.935827255249023,16.26739525794983,17.185794591903687,17.512011289596558,18.489481210708618,19.358637809753418,19.991517305374146,20.72301149368286,20.770541667938232,22.044679164886475,22.078097581863403,22.815073490142822,24.866801023483276,33.46835279464722,33.69476008415222,42.60453414916992,43.81116461753845,46.36452007293701,48.60748791694641,50.12383961677551,50.41823887825012,56.6046576499939,62.605947494506836,64.40921545028687,64.59733080863953,66.48047256469727,67.11480689048767,69.15774512290955,71.93345332145691,72.76412963867188,72.95432090759277,72.98727917671204,74.19902634620667,74.43294858932495,75.49005079269409,77.04531192779541,84.09458994865417,95.8410587310791,97.16737604141235,100.43149161338806,143.34094786643982,145.44613242149353,147.98080706596375,155.8863663673401,193.35178804397583,195.85253953933716,206.6985080242157,238.78854322433472,280.09817337989807,293.6022310256958</t>
  </si>
  <si>
    <t>1,2,4,12,16,32,44,52,57,82,86,92,105,109,111,119,122,123,125,132,141,147,158,164,208,219,270,283,295,306,323,354,377,388,449,450,453,458,468,487,514,523,540,546,548,570,615,666,672,741,770,887,933,965,986,1045,1066,1127,1182,1221,1266,1269,1350,1352,1398,1525,2054,2069,2632,2709,2875,3016,3113,3132,3526,3906,4005,4017,4136,4177,4306,4482,4534,4546,4548,4627,4642,4710,4808,5252,6002,6089,6306,9116,9257,9418,9946,12348,12514,13227,15314,18042,18904</t>
  </si>
  <si>
    <t>-2.4768836803933687,-2.4768836803933687,-2.4768836803933687,-2.4768836803933687,-2.4768836803933687,-2.4768836803933687,-2.4768836803933687,-2.4768836803933687,-2.4768836803933687</t>
  </si>
  <si>
    <t>-5.067324173051996,-4.799744387876753,-4.640605828684469,-4.472870396292002,-4.46901088539816,-4.374429076991946,-4.347407460999669,-4.343385117237187,-4.083240188946547,-4.080047523110842,-3.9618351158371814,-3.9581412489770287,-3.829229421186694,-3.8043946965649704,-3.6774781974849033,-3.6623449492016817,-3.547199162183281,-3.4836892647482247,-3.400726035488851,-3.386808583524025,-3.340187560552748,-3.250696906947823,-3.2409969788688953,-3.136007511316067,-3.1355204985921974,-3.126917786106566,-3.1208451102417123,-3.1108073293642198,-3.0733130577650023,-3.0054994255975434,-2.9474420934193537,-2.9350230527027072,-2.8837462177423037,-2.8814778151675853,-2.8182076101423097,-2.7478029439156915,-2.6329011055862517,-2.6323045643514575,-2.6048993367288995,-2.604241609097959,-2.603707766776522,-2.602033725332599,-2.6012744906550327,-2.579321445757067,-2.539566109871814,-2.536350986508472,-2.527895726196181,-2.5114810846805478,-2.47966050165907,-2.476883680393369,-2.4768836803933687</t>
  </si>
  <si>
    <t>0.018518924713134766,0.04947805404663086,0.13950109481811523,0.1998734474182129,0.2179853916168213,0.27199387550354004,0.27798914909362793,0.2906608581542969,0.31549978256225586,0.345717191696167,0.3710441589355469,0.37712907791137695,0.4407479763031006,0.5804955959320068,0.5997841358184814,0.73946213722229,0.7856228351593018,0.867253303527832,0.9956872463226318,1.195387363433838,1.3006329536437988,1.5587689876556396,1.6496596336364746,1.66194486618042,1.8205435276031494,1.9805686473846436,2.1276750564575195,2.3114209175109863,2.7912063598632812,3.1731865406036377,3.3914778232574463,4.337813138961792,4.460444211959839,4.576697587966919,4.880976676940918,4.928887128829956,5.429837465286255,5.8089141845703125,6.0695366859436035,6.5147175788879395,6.793411731719971,11.410334348678589,11.759432077407837,13.471781253814697,13.564283609390259,14.952589750289917,15.482687950134277,18.406737327575684,30.567439079284668,41.10878014564514,51.72536897659302</t>
  </si>
  <si>
    <t>1,5,20,30,33,42,43,45,49,54,58,59,69,91,94,116,123,135,153,181,195,234,248,250,274,299,320,349,425,485,521,675,695,714,762,769,850,908,947,1015,1059,1786,1842,2110,2125,2346,2427,2879,4755,6369,8028</t>
  </si>
  <si>
    <t>-2.4714602202771307,-2.4714602202771307,-2.4714602202771307,-2.4714602202771307,-2.4714602202771307,-2.4714602202771307,-2.4714602202771307,-2.4714602202771307,-2.4714602202771307</t>
  </si>
  <si>
    <t>-5.50341454290137,-5.4199782669482826,-4.944585304076929,-4.784698667599802,-4.765641395791556,-4.367456381704869,-4.331300535322837,-4.330459408517129,-4.304994666338865,-4.014525680479836,-3.984240660555765,-3.9089434833963126,-3.8678577613947036,-3.706746088938801,-3.672012564639707,-3.652018651198631,-3.6019719172704923,-3.5912142079638425,-3.5911017659694666,-3.5769434441266474,-3.4583998042510062,-3.4472209715599726,-3.4101233292821864,-3.3626740518216716,-3.19167976578385,-3.124005623770119,-3.117475198487499,-3.069634819774679,-3.059155374399919,-3.019035235850615,-3.00701991903072,-2.9874231422204396,-2.9475610834037944,-2.9267908771328406,-2.9010654427699376,-2.8488547651085465,-2.8080624830086207,-2.791550178733732,-2.7908467884135764,-2.7547004199596117,-2.73907100260548,-2.7143907114526606,-2.707787109112845,-2.685645444029284,-2.6513795922131855,-2.647044071913754,-2.613037929293301,-2.606525081659168,-2.5960214764436302,-2.595769579457664,-2.5892307269126653,-2.5723579900206923,-2.56912421301499,-2.5403789455916144,-2.5326542730984363,-2.532654273098436,-2.527213959495047,-2.5099826233081277,-2.479345910650492,-2.4793459106504905,-2.474641016389405,-2.474641016389404,-2.4719940625985695,-2.4714602202771316,-2.4714602202771307</t>
  </si>
  <si>
    <t>0.019611120223999023,0.04623556137084961,0.06483674049377441,0.11084914207458496,0.16013312339782715,0.16685771942138672,0.1797654628753662,0.25351834297180176,0.2741568088531494,0.302762508392334,0.39300966262817383,0.45894861221313477,0.4713771343231201,0.5087137222290039,1.031466007232666,1.0437800884246826,1.143411636352539,1.3220009803771973,1.47206711769104,1.5502212047576904,1.5919225215911865,1.7329668998718262,1.7579073905944824,1.8521442413330078,2.219416618347168,2.810336112976074,3.162994623184204,3.176133871078491,3.357185125350952,3.678509473800659,4.097577095031738,4.155600547790527,4.277400493621826,5.147088050842285,5.3400774002075195,5.426258563995361,6.301299571990967,7.266361236572266,7.773776054382324,7.805024862289429,7.96389102935791,8.187469959259033,9.522839546203613,9.857913255691528,12.420254945755005,13.6271653175354,13.726686954498291,13.946221351623535,14.123042106628418,14.149979829788208,14.732594013214111,14.901946544647217,15.333022832870483,15.745015382766724,16.595420837402344,19.53140425682068,21.50312852859497,22.480115175247192,28.017823457717896,31.871886730194092,34.65717554092407,38.939873933792114,39.52461099624634,45.76443123817444,59.29613423347473</t>
  </si>
  <si>
    <t>1,4,7,14,21,22,24,35,38,42,55,65,67,73,159,161,177,206,230,242,249,272,276,291,347,442,491,493,516,565,630,639,658,789,820,833,973,1129,1211,1216,1242,1278,1492,1546,1955,2149,2165,2201,2228,2232,2326,2353,2416,2480,2611,3083,3398,3555,4438,5046,5480,6161,6255,7250,9407</t>
  </si>
  <si>
    <t>-1.4261477043411106,-1.4261477043411106,-1.4261477043411106,-1.4261477043411106,-1.4261477043411106,-1.4261477043411106,-1.4261477043411106,-1.4261477043411106,-1.4261477043411106</t>
  </si>
  <si>
    <t>-2.58361650338513,-2.4862351894575814,-2.450314056988205,-2.4420963116063907,-2.343063793071905,-2.318217437220664,-2.1311489812269273,-2.112234168413711,-2.0680354864893045,-1.9590024192145719,-1.9174471583251345,-1.9166375806898273,-1.8530282979682215,-1.8472441715119023,-1.6216785574993509,-1.6213742143492238,-1.6120617594951474,-1.5632477390326955,-1.5482995236790735,-1.5403302879018947,-1.5085872620285183,-1.505797679772689,-1.5009140669291892,-1.4854751789539224,-1.4763599979134625,-1.4585490856974483,-1.437336212799058,-1.434900954505695,-1.4271591147766216,-1.4261477043411106</t>
  </si>
  <si>
    <t>0.0225830078125,0.041100263595581055,0.11800193786621094,0.16244959831237793,0.18701601028442383,0.21109986305236816,0.21871185302734375,0.3183286190032959,0.32196688652038574,0.3492882251739502,0.39327430725097656,0.4333970546722412,0.4794604778289795,0.48346447944641113,0.5525641441345215,0.7459907531738281,0.7998025417327881,0.9003973007202148,0.9658427238464355,1.1181666851043701,1.2830605506896973,1.518812656402588,2.140049695968628,2.1973860263824463,2.9196393489837646,3.49772572517395,3.9160687923431396,4.4521989822387695,7.5564985275268555,9.886876583099365</t>
  </si>
  <si>
    <t>1,4,23,34,40,46,48,73,74,81,92,102,113,114,130,178,191,216,231,269,310,367,519,533,710,852,957,1088,1858,2431</t>
  </si>
  <si>
    <t>-1.5826887811217436,-1.5826887811217436,-1.5826887811217436,-1.5826887811217436,-1.5826887811217436,-1.5826887811217436,-1.5826887811217436,-1.5826887811217436,-1.5826887811217436</t>
  </si>
  <si>
    <t>-2.1624719825202225,-2.0997207733713226,-2.0090617848805943,-2.0073155833216996,-1.9460454402747183,-1.86847168948075,-1.8684703117812236,-1.8336354529877505,-1.7813138221847356,-1.7813138221847353,-1.7529849121175047,-1.7258571212069829,-1.7258571212069826,-1.7238114863697231,-1.7205621016453119,-1.6640437569416073,-1.6214282150753032,-1.5826910294714176,-1.5826910294714174,-1.5826887811217438,-1.5826887811217436</t>
  </si>
  <si>
    <t>0.012271404266357422,0.0762476921081543,0.08232402801513672,0.08575677871704102,0.10789942741394043,0.16540956497192383,0.28040623664855957,0.3092386722564697,0.38831210136413574,0.5941741466522217,0.9412593841552734,1.033341884613037,1.1922619342803955,1.2433161735534668,1.2731151580810547,1.2836177349090576,1.469306230545044,1.5890593528747559,1.7661879062652588,3.212348699569702,3.2632436752319336</t>
  </si>
  <si>
    <t>1,20,22,23,30,49,87,97,123,192,298,325,377,394,404,407,468,507,567,1006,1023</t>
  </si>
  <si>
    <t>-1.5826887811217434,-1.5826887811217434,-1.5826887811217434,-1.5826887811217434,-1.5826887811217434,-1.5826887811217434,-1.5826887811217434,-1.5826887811217434,-1.5826887811217434</t>
  </si>
  <si>
    <t>-2.105187225687945,-2.0272151954426643,-1.992675802995109,-1.9283461004160287,-1.9044154092702512,-1.7787466373687046,-1.754984379241552,-1.7270921406827753,-1.6924032134862546,-1.6923165310402817,-1.686570618218197,-1.6463740229825914,-1.646374022982591,-1.6463740229825905,-1.6207917731907382,-1.6088273062845322,-1.6082632486312853,-1.5943921579171796,-1.5943921579171794,-1.5826910294714174,-1.5826887811217434</t>
  </si>
  <si>
    <t>0.015077829360961914,0.048075199127197266,0.05741715431213379,0.11037778854370117,0.24135947227478027,0.2567930221557617,0.4406743049621582,0.4440913200378418,0.6638803482055664,1.0686938762664795,1.1004033088684082,1.4137179851531982,1.4852182865142822,2.5113070011138916,3.2542028427124023,3.4981601238250732,4.123249530792236,4.368132829666138,5.295549631118774,6.574041366577148,6.886898040771484</t>
  </si>
  <si>
    <t>1,11,14,31,73,78,138,139,211,332,342,444,467,792,1029,1108,1308,1387,1679,2085,2172</t>
  </si>
  <si>
    <t>-2.706133260594349,-2.706133260594349,-2.706133260594349,-2.706133260594349,-2.706133260594349,-2.706133260594349,-2.706133260594349,-2.706133260594349,-2.706133260594349</t>
  </si>
  <si>
    <t>-4.5801791067948106,-4.451945725882326,-4.436705169442066,-4.325115751016373,-4.322755979154355,-4.292321780600696,-4.1758057261072015,-4.145662463983295,-4.140131083958584,-4.0284114610269235,-3.976053787131499,-3.942224430419455,-3.916433358985853,-3.865485479917144,-3.8132906471486328,-3.7325785410293477,-3.7144745277705207,-3.674999500326809,-3.6418904213563223,-3.6190814249440564,-3.5996834482232254,-3.556710678311843,-3.44912447097547,-3.421637898190914,-3.3974122805407214,-3.3661371149809334,-3.318564052453131,-3.2423571407310092,-3.230075228268901,-3.228338742562035,-3.207635813885116,-3.1512286936161833,-3.1296191893447554,-3.127130817526622,-3.100440506431989,-3.095337138429501,-3.0216522749342816,-2.98587672732495,-2.9626108705020675,-2.93613717641399,-2.9252278009504935,-2.9061254874252387,-2.8965209185417113,-2.8935603478946907,-2.8611370173493706,-2.854249294289204,-2.8368088050729456,-2.7934243107948666,-2.7934243107948653,-2.771987460879691,-2.7698241254989693,-2.7650493958802476,-2.7251804278808627,-2.706133260594349</t>
  </si>
  <si>
    <t>0.01829051971435547,0.2827613353729248,0.31372833251953125,0.3203728199005127,0.3827505111694336,0.4702773094177246,0.4956042766571045,0.594153881072998,0.6441459655761719,0.6504549980163574,0.6816039085388184,0.775108814239502,0.9479858875274658,1.1002748012542725,1.1940381526947021,1.2132208347320557,1.219388723373413,1.3196711540222168,1.3326632976531982,1.3761906623840332,1.6359584331512451,1.7317090034484863,1.7651762962341309,2.2893199920654297,2.5312423706054688,2.6050548553466797,3.024540901184082,3.16047739982605,3.970780372619629,4.060389280319214,4.219658136367798,4.390007495880127,4.589328289031982,5.0668768882751465,5.664011716842651,6.316615343093872,7.028298616409302,7.538622856140137,7.847334384918213,7.928462982177734,8.614355087280273,11.372611999511719,12.390363693237305,15.141919374465942,15.737671375274658,16.049581050872803,16.65968942642212,16.802011013031006,23.419352293014526,24.36952781677246,35.332040548324585,67.28104567527771,69.79966831207275,70.41624784469604</t>
  </si>
  <si>
    <t>1,44,49,50,60,74,78,94,102,103,108,123,150,174,189,192,193,209,211,218,258,273,278,360,399,411,478,500,630,644,670,697,729,807,904,1008,1115,1199,1249,1262,1374,1810,1974,2416,2513,2562,2660,2683,3697,3844,5577,10617,11020,11119</t>
  </si>
  <si>
    <t>-2.3770176481220653,-2.3770176481220653,-2.3770176481220653,-2.3770176481220653,-2.3770176481220653,-2.3770176481220653,-2.3770176481220653,-2.3770176481220653,-2.3770176481220653</t>
  </si>
  <si>
    <t>-4.104157861638872,-3.776335647199069,-3.6778800753283987,-3.557953786053088,-3.455246199339108,-3.349752225636437,-3.3421605367835103,-3.2119420367485687,-3.1410616098855533,-3.13807089035182,-3.1265550366936026,-3.0298071008692298,-2.9595844859621696,-2.9511948064811198,-2.9267977624596258,-2.9199490546084377,-2.8436609649659896,-2.7918029984346937,-2.7469406159619694,-2.648807351424696,-2.609753249987549,-2.583246954479718,-2.517622935886863,-2.5105761678707093,-2.4941336862804917,-2.4820044086519,-2.46314703214358,-2.4326896274385787,-2.3770176481220653</t>
  </si>
  <si>
    <t>0.013535499572753906,0.03122401237487793,0.08347845077514648,0.09969449043273926,0.15988850593566895,0.17593598365783691,0.33730578422546387,0.37461352348327637,0.39203810691833496,0.4572594165802002,0.46531248092651367,0.4853651523590088,0.5062782764434814,0.5226850509643555,0.5666112899780273,0.6275415420532227,0.7409813404083252,0.9040963649749756,0.9689781665802002,1.0338468551635742,1.303776741027832,1.4225010871887207,1.9662435054779053,2.01943039894104,2.067481517791748,2.343846082687378,2.6864967346191406,3.0049800872802734,5.279205799102783</t>
  </si>
  <si>
    <t>1,4,17,21,36,40,74,83,87,103,105,110,115,119,130,145,173,213,229,245,304,333,469,482,494,562,646,724,1270</t>
  </si>
  <si>
    <t>-1.812386806213482,-1.812386806213482,-1.812386806213482,-1.812386806213482,-1.812386806213482,-1.812386806213482,-1.812386806213482,-1.812386806213482,-1.812386806213482</t>
  </si>
  <si>
    <t>-3.566025382032783,-3.380733819846852,-3.298101692083757,-3.100546696765932,-2.72611401455574,-2.7121614199378152,-2.572525463558004,-2.2823789460978476,-2.272850054835371,-2.1562928317306103,-2.1368609643891707,-2.0699657480736575,-1.9998104151072307,-1.918023655409555,-1.8485387591479707,-1.8415223039507858,-1.8401320365184748,-1.8295546656604447,-1.8287153048638836,-1.8213279850713016,-1.812386806213482</t>
  </si>
  <si>
    <t>0.013326406478881836,0.017148256301879883,0.02121734619140625,0.08153152465820312,0.15809965133666992,0.26156163215637207,0.31008410453796387,0.34189844131469727,0.5435020923614502,0.5866641998291016,0.6416206359863281,0.7338223457336426,0.7806313037872314,1.0267679691314697,1.1350717544555664,1.3482909202575684,1.7368764877319336,2.108583927154541,2.363727331161499,2.9796011447906494,3.3139772415161133</t>
  </si>
  <si>
    <t>1,1,2,18,37,63,75,83,133,144,158,181,193,255,282,334,431,523,585,738,819</t>
  </si>
  <si>
    <t>-2.8224300481139277,-2.8224300481139277,-2.8224300481139277,-2.8224300481139277,-2.8224300481139277,-2.8224300481139277,-2.8224300481139277,-2.8224300481139277,-2.8224300481139277</t>
  </si>
  <si>
    <t>-5.1545416539714815,-5.07239109435661,-4.909438239376157,-4.590725584255292,-4.574085372032155,-4.539553447815971,-4.490910504385826,-4.476567045168474,-4.469290125860898,-4.3694088936249,-4.319804065536404,-4.240123583331885,-4.052109160557372,-4.031601496248169,-4.01113858234236,-3.9721041277410594,-3.8944691013161847,-3.8126705437062847,-3.810703495903209,-3.7578514246966233,-3.7250544685503084,-3.6070886731338434,-3.4877826834797494,-3.4600322290623513,-3.43700449367304,-3.4358836010880602,-3.421909855356606,-3.3680847185777933,-3.219384326140962,-3.208761237768996,-3.1570400023073013,-3.1549229340094223,-3.1533557849067995,-3.1344993312735894,-3.1161985412865483,-3.0486701094063076,-3.012286041310749,-3.009029919756277,-2.999744695564196,-2.964564294491229,-2.9545990923970855,-2.9544697572118643,-2.842728870827636,-2.8224300481139277</t>
  </si>
  <si>
    <t>0.01593637466430664,0.02109527587890625,0.04175686836242676,0.04637718200683594,0.11841106414794922,0.15178251266479492,0.15701746940612793,0.16247892379760742,0.1777510643005371,0.2213122844696045,0.2881793975830078,0.3038485050201416,0.49466967582702637,0.6123278141021729,0.6321470737457275,0.6801357269287109,0.7268338203430176,0.9039220809936523,1.1062898635864258,1.4032034873962402,1.5815322399139404,1.6893479824066162,1.9696235656738281,2.3682374954223633,2.614999771118164,2.767364025115967,2.8305604457855225,3.482020854949951,3.7262048721313477,3.867335796356201,4.054971694946289,4.231944561004639,4.356003999710083,4.401605844497681,4.645171165466309,5.3646721839904785,5.626112222671509,5.807363033294678,6.769098520278931,7.43595027923584,7.798797607421875,8.235760688781738,14.020429849624634,15.341268301010132</t>
  </si>
  <si>
    <t>1,1,4,5,19,25,26,27,30,38,51,54,91,113,117,126,135,169,209,268,304,325,380,458,506,537,549,678,726,754,790,824,848,857,904,1045,1097,1133,1322,1450,1521,1607,2724,2979</t>
  </si>
  <si>
    <t>-2.464300723742257,-2.464300723742257,-2.464300723742257,-2.464300723742257,-2.464300723742257,-2.464300723742257,-2.464300723742257,-2.464300723742257,-2.464300723742257</t>
  </si>
  <si>
    <t>-4.695536965503141,-4.6703175479758325,-4.514548189405334,-4.450636937921804,-4.213539469877678,-4.189967026290641,-4.184129832658539,-4.174161736387168,-3.920096373796762,-3.8975585458769246,-3.894834527190557,-3.8158790014593236,-3.799285726178539,-3.7352859439852546,-3.6244675745856814,-3.4598941151956106,-3.2430144267951526,-3.1354609050186495,-3.1245744560201705,-3.0800529203723688,-3.0722011782424348,-3.032490718039757,-3.029373965177988,-2.963468093701704,-2.960012558003704,-2.933284166852103,-2.9067057931101203,-2.8323370461296835,-2.8206758923525306,-2.806180191414677,-2.805462408583342,-2.7498648564539634,-2.7418150874874683,-2.738416130812428,-2.7354374381067483,-2.717277118471369,-2.6803122610250174,-2.649762438641,-2.646785633736703,-2.624952839882317,-2.6217674714126136,-2.605899149231484,-2.6058991492314836,-2.5661898345358765,-2.5384637392816107,-2.5373434105358994,-2.5179203850016414,-2.511208447753541,-2.510191340457179,-2.5023933395971487,-2.474779859197204,-2.4747798591972034,-2.464300723742258,-2.464300723742257</t>
  </si>
  <si>
    <t>0.019243478775024414,0.03205704689025879,0.05301976203918457,0.06449556350708008,0.07886338233947754,0.21954011917114258,0.32796239852905273,0.34893202781677246,0.3951108455657959,0.498187780380249,0.5186858177185059,0.5702395439147949,0.5754663944244385,0.5909895896911621,0.5960705280303955,0.9993734359741211,1.1457645893096924,1.2111859321594238,1.2923359870910645,1.5147483348846436,1.6227538585662842,1.7568836212158203,2.1178946495056152,3.3286056518554688,3.8633034229278564,4.1306281089782715,4.197635650634766,4.3794238567352295,5.357606887817383,5.37695574760437,5.739120960235596,5.79816746711731,6.5202436447143555,6.678473949432373,7.021493434906006,7.061602830886841,7.161427974700928,7.297661542892456,8.064597606658936,9.11552619934082,9.982015609741211,10.589184522628784,16.98532724380493,20.78649926185608,23.030900716781616,26.36007046699524,37.98275136947632,39.495646953582764,41.455251932144165,41.74509835243225,42.06061506271362,45.4799120426178,46.72658634185791,70.5919828414917</t>
  </si>
  <si>
    <t>1,2,5,7,10,38,59,63,72,92,96,105,106,109,110,189,218,231,247,291,313,340,412,653,760,813,826,862,1047,1051,1123,1135,1277,1309,1378,1386,1406,1434,1590,1802,1974,2094,3333,4082,4529,5190,7474,7771,8151,8210,8273,8943,9185,13816</t>
  </si>
  <si>
    <t>-3.1254981251464553,-3.1254981251464553,-3.1254981251464553,-3.1254981251464553,-3.1254981251464553,-3.1254981251464553,-3.1254981251464553,-3.1254981251464553,-3.1254981251464553</t>
  </si>
  <si>
    <t>339279770081074714245692684734282362634323,339279770081074714245692684734282362634323,339279770081074714245692684734282362634323,339279770081074714245692684734282362634323,339279770081074714245692684734282362634323,339279770081074714245692684734282362634323,339279770081074714245692684734282362634323,339279770081074714245692684734282362634323,339279770081074714245692684734282362634323</t>
  </si>
  <si>
    <t>-7.457675025904804,-7.333037824651587,-7.2340319677796945,-7.180527251485666,-6.8491181753609425,-6.642795012613612,-6.244198794917926,-6.116574040057919,-5.944848996122182,-5.909073663025766,-5.835224012996538,-5.764652808693934,-5.7375445179372075,-5.6535555317742325,-5.491806612915716,-5.3838585642885395,-5.366629235550723,-5.241399853913721,-5.139152347329533,-5.085067575898087,-4.984423841778926,-4.973280795134186,-4.864779617237713,-4.843070948721488,-4.839645438358042,-4.777582189193284,-4.717381083630521,-4.6053175776457085,-4.539338980426948,-4.527430279979283,-4.486962782838749,-4.478914395134281,-4.4788590410539015,-4.465169667088589,-4.449049496701129,-4.429101559841595,-4.3896850785027235,-4.371586878837068,-4.364850291531905,-4.289566093851696,-4.158308128176964,-4.152959164230009,-4.085388204837047,-4.044253435056243,-4.035670232492292,-4.0290836101235294,-4.014492517933049,-3.895120928072488,-3.8798215556041606,-3.878510671201634,-3.8577745853626215,-3.8394056300552495,-3.7835308144175164,-3.733064328377644,-3.641063199031566,-3.638382636349995,-3.638335256942607,-3.591565536348332,-3.5817965980849467,-3.561906485539684,-3.5082763053558095,-3.464047503417674,-3.45383964133501,-3.4437361371185142,-3.4156939854707713,-3.3605377401221763,-3.2779617347397942,-3.272222945986076,-3.21904207751577,-3.210410289138409,-3.2043140381635538,-3.189012377312626,-3.1878248032482905,-3.1875834194622796,-3.184182215616987,-3.1593522689385187,-3.1532821225607286,-3.1509817915803096,-3.1449904622137623,-3.1437074903464644,-3.143707490346464,-3.125498125146456,-3.1254981251464553</t>
  </si>
  <si>
    <t>0.04670310020446777,0.3772101402282715,0.617556095123291,0.6433517932891846,0.7385706901550293,0.926297664642334,1.0637166500091553,1.431980848312378,1.7824857234954834,1.8053874969482422,2.153900623321533,2.2015318870544434,2.347520112991333,2.701188564300537,2.7933380603790283,3.109541893005371,3.3985984325408936,3.423398017883301,3.6813979148864746,4.311522960662842,4.527987718582153,4.927804708480835,5.176198720932007,5.735285043716431,6.017693758010864,6.135706186294556,6.6564621925354,7.412003993988037,7.5467493534088135,7.73591685295105,7.758080244064331,8.160137414932251,8.839176654815674,9.299088954925537,9.44372820854187,9.466503381729126,9.56154727935791,9.698759078979492,9.744599103927612,9.908856868743896,10.28555417060852,12.489766120910645,12.724370002746582,12.800078630447388,13.79917287826538,15.719964981079102,15.99940037727356,16.39666986465454,17.871684312820435,17.91915488243103,18.411877393722534,18.748250484466553,21.96557593345642,22.92704129219055,26.550271034240723,31.625460624694824,32.33655261993408,36.22913837432861,36.64734077453613,40.3726224899292,44.12938332557678,44.852057456970215,55.66080284118652,57.11437368392944,58.46744132041931,65.62155532836914,67.29573726654053,68.9076361656189,69.92333388328552,75.98389148712158,93.55156993865967,95.38746523857117,105.9025285243988,109.13936448097229,109.76058530807495,131.61459612846375,180.055104970932,231.30579733848572,235.11634945869446,246.53008604049683,253.47826504707336,283.4064440727234,372.3826553821564</t>
  </si>
  <si>
    <t>1,15,26,27,31,39,45,59,74,75,90,92,98,112,116,129,141,142,153,180,189,205,215,235,247,252,274,306,312,320,321,338,367,386,392,393,397,403,405,412,428,522,532,535,577,659,671,682,745,747,768,782,917,959,1112,1304,1334,1500,1518,1669,1820,1850,2304,2366,2424,2700,2772,2841,2884,3135,3842,3917,4364,4501,4528,5423,7436,9537,9697,10167,10412,11630,15191</t>
  </si>
  <si>
    <t>-3.123800849940087,-3.123800849940087,-3.123800849940087,-3.123800849940087,-3.123800849940087,-3.123800849940087,-3.123800849940087,-3.123800849940087,-3.123800849940087</t>
  </si>
  <si>
    <t>1044376979446111342628904650069441466433628,1044376979446111342628904650069441466433628,1044376979446111342628904650069441466433628,1044376979446111342628904650069441466433628,1044376979446111342628904650069441466433628,1044376979446111342628904650069441466433628,1044376979446111342628904650069441466433628,1044376979446111342628904650069441466433628,1044376979446111342628904650069441466433628</t>
  </si>
  <si>
    <t>-6.265560308042145,-5.884852954949589,-5.88337858305637,-5.7152895363191645,-5.485683373876897,-5.354232663595794,-5.335597558945215,-5.243592830411984,-5.235627590429738,-5.213848839987747,-5.144612146830715,-5.1176871737799186,-5.0204107639547715,-4.901218074083396,-4.89716337219525,-4.78322248546665,-4.782695361996323,-4.697960914782042,-4.655914373016825,-4.6427093241232384,-4.560201118756615,-4.559189008222547,-4.3798195809161315,-4.347153371182053,-4.283519676109846,-4.227951589262138,-4.159535000157494,-4.1223787625011665,-4.051562960915045,-3.983829353024416,-3.9768286586308648,-3.922704688015067,-3.911855839112771,-3.9009937136351613,-3.8756515942486667,-3.7566519596170735,-3.7126661534076124,-3.6938686137248977,-3.6546221912748558,-3.652295185395181,-3.509036651165368,-3.490240411163896,-3.450390141038526,-3.3864621171573424,-3.3382761072286598,-3.3371036199701702,-3.331581270941631,-3.296198528907704,-3.296198528907703,-3.2876536836976245,-3.2703431801583256,-3.237398891938751,-3.231836339808294,-3.2304841705462475,-3.227542497948699,-3.21187333001387,-3.211834305628722,-3.2118343056287215,-3.195684546645818,-3.1880256914974314,-3.1692737019966084,-3.144098810161769,-3.1381588618132494,-3.138158861813249,-3.1381588618132485,-3.1238008499400873,-3.123800849940087</t>
  </si>
  <si>
    <t>0.04444265365600586,0.2771568298339844,0.7359111309051514,0.8248918056488037,1.0538156032562256,1.253913402557373,1.2773323059082031,1.7697539329528809,1.902958631515503,1.951240062713623,2.048448324203491,2.3240160942077637,2.517876386642456,3.2297348976135254,4.09402871131897,4.222510576248169,4.304932355880737,5.025950908660889,5.347152471542358,5.46176815032959,6.009696006774902,6.22332239151001,6.576422452926636,7.104736804962158,7.471106290817261,7.809745788574219,8.248250722885132,8.715610265731812,9.345087766647339,9.935105323791504,10.035529136657715,10.81105637550354,11.416044473648071,12.578338146209717,12.626065492630005,12.909177303314209,15.380678653717041,15.909125089645386,16.09590744972229,17.406152725219727,18.940126657485962,24.860405683517456,27.39876627922058,28.725714206695557,30.92909526824951,35.02281737327576,36.223466873168945,39.900068283081055,47.349074602127075,57.52292060852051,59.3061089515686,60.281840801239014,77.7098433971405,81.54418396949768,87.98352289199829,96.22641110420227,112.70272254943848,121.99371266365051,164.9374485015869,170.35021328926086,175.17341494560242,180.24470376968384,182.0516722202301,196.95429062843323,240.0452127456665,290.51995515823364,312.1508083343506</t>
  </si>
  <si>
    <t>1,11,31,35,45,53,54,75,81,83,87,99,107,136,173,178,181,210,223,228,252,261,276,299,314,328,346,364,389,409,413,446,470,519,521,533,636,659,667,722,787,996,1104,1160,1255,1423,1472,1627,1925,2301,2375,2417,3146,3312,3561,3912,4596,4960,6745,6971,7165,7380,7447,8056,9799,11867,12766</t>
  </si>
  <si>
    <t>-0.7116140860751056,-0.7116140860751056,-0.7116140860751056,-0.7116140860751056,-0.7116140860751056,-0.7116140860751056,-0.7116140860751056,-0.7116140860751056,-0.7116140860751056</t>
  </si>
  <si>
    <t>-1.5877202288672136,-1.532013849346787,-1.5310779182148126,-1.218482312574338,-1.1074481585941824,-0.9700075958358618,-0.9350132867845392,-0.9179671702673741,-0.8870650895622687,-0.8791551762021252,-0.8660754575841078,-0.8642518142407923,-0.7937608674541641,-0.7777400217803234,-0.7644827044676217,-0.7553750450376991,-0.7518562721096722,-0.7504268632901544,-0.7256799414108865,-0.7116140860751062,-0.7116140860751056</t>
  </si>
  <si>
    <t>0.01238703727722168,0.0691988468170166,0.07762455940246582,0.08079886436462402,0.11957693099975586,0.19135332107543945,0.2129361629486084,0.3336174488067627,0.3783245086669922,0.42575764656066895,0.5089986324310303,0.6253645420074463,0.717149019241333,0.8241844177246094,1.0507912635803223,1.233199119567871,1.2943174839019775,1.335939645767212,2.1206884384155273,2.8884928226470947,3.863081455230713</t>
  </si>
  <si>
    <t>1,19,22,23,36,60,67,107,122,138,166,205,236,269,342,403,424,438,701,958,1277</t>
  </si>
  <si>
    <t>-1.7968664494364286,-1.7758601370737677,-1.7379610081371724,-1.5374511141776765,-1.2780441929675894,-1.271500427162641,-1.268943946835085,-1.234927834353957,-1.1871055196662001,-1.1287481393958736,-1.1183297531587337,-1.0705567876467552,-0.9840540248363662,-0.9564463155716711,-0.9531796159317587,-0.912797804831461,-0.8998701225469863,-0.8555642565816695,-0.8415170565438922,-0.7821239449437218,-0.7814391745044478,-0.7464481087521141,-0.7409264909302448,-0.73446301235683,-0.7256799414108863,-0.7116140860751056</t>
  </si>
  <si>
    <t>0.01296544075012207,0.026274919509887695,0.05198788642883301,0.06329202651977539,0.0660703182220459,0.10756230354309082,0.13120245933532715,0.1426243782043457,0.15379548072814941,0.20956110954284668,0.27529144287109375,0.31022214889526367,0.35265278816223145,0.5424716472625732,0.6756572723388672,0.7284553050994873,0.9257054328918457,0.9286468029022217,1.5513105392456055,1.9554402828216553,2.427577495574951,3.3044352531433105,3.5895750522613525,3.9976677894592285,4.188928604125977,5.632807493209839</t>
  </si>
  <si>
    <t>1,4,13,17,18,32,40,44,48,67,89,101,114,177,221,238,304,305,490,624,779,1073,1156,1277,1341,1814</t>
  </si>
  <si>
    <t>-1.9136344661968014,-1.767903505574822,-1.7673672011688617,-1.634760780083289,-1.4815772129309064,-1.3678210222337388,-1.36310541391697,-1.3479764714251168,-1.3163750799184921,-1.2738830107614099,-0.951892543147211,-0.9121338449919418,-0.9106361954905736,-0.8508903093584842,-0.795583596999333,-0.7855658855441772,-0.7679069974044426,-0.7641236956570556,-0.7426862909368555,-0.7426862909368543,-0.7286739307791955,-0.7286739307791952,-0.7116140860751056</t>
  </si>
  <si>
    <t>0.012772083282470703,0.07148408889770508,0.0858612060546875,0.09749960899353027,0.10655593872070312,0.1301891803741455,0.13364601135253906,0.15445208549499512,0.1715562343597412,0.22030949592590332,0.2492845058441162,0.2964668273925781,0.40261340141296387,0.43533754348754883,0.6224398612976074,1.1423630714416504,1.5815274715423584,2.0267231464385986,2.37823486328125,2.563594341278076,2.671135902404785,3.241438388824463,4.047479629516602</t>
  </si>
  <si>
    <t>1,21,26,30,33,41,42,49,54,70,79,94,129,140,201,374,520,666,781,841,877,1055,1317</t>
  </si>
  <si>
    <t>-2.7488353613191627,-2.7488353613191627,-2.7488353613191627,-2.7488353613191627,-2.7488353613191627,-2.7488353613191627,-2.7488353613191627,-2.7488353613191627,-2.7488353613191627</t>
  </si>
  <si>
    <t>-5.529539520444593,-5.060812734891053,-4.842586246782747,-4.788330333789212,-4.5029834994085505,-4.346167660921433,-4.331099982054935,-4.262306490343316,-4.234966570488325,-4.206586093891114,-4.076162223338761,-4.027097333785616,-3.9974987731593288,-3.9160768612684667,-3.90189334929829,-3.8858844278074463,-3.833701761002656,-3.826245931231259,-3.7325388715447287,-3.7323071105973744,-3.6113888730136705,-3.5321242690255725,-3.5190009607461503,-3.276380115024407,-3.16261222938829,-3.1323894518849524,-3.098758570187626,-3.079891502288266,-3.0749672787984315,-3.074916579873282,-3.009261921547385,-3.0057628024667533,-2.9492189507896445,-2.9026652594355644,-2.8877488699320994,-2.887748869932098,-2.870575672503131,-2.8074192980034134,-2.7554970408405652,-2.7554970408405643,-2.752062104118618,-2.748835361319163,-2.7488353613191627</t>
  </si>
  <si>
    <t>0.019495248794555664,0.03160429000854492,0.1591784954071045,0.19728899002075195,0.22376084327697754,0.37815260887145996,0.47029805183410645,0.5278260707855225,0.6878616809844971,0.7062270641326904,0.7270307540893555,0.8618714809417725,0.9666905403137207,0.9795644283294678,1.1205799579620361,1.1266770362854004,1.1830449104309082,1.233962059020996,1.3408229351043701,1.5066685676574707,1.5677344799041748,2.0084218978881836,2.1384098529815674,2.3275372982025146,2.5360257625579834,3.1878435611724854,4.524609565734863,5.328995704650879,5.793722867965698,6.052129030227661,7.073157548904419,7.4258294105529785,7.947742938995361,8.2981698513031,8.8486487865448,12.049917459487915,13.605206727981567,25.999300003051758,38.85764527320862,39.46828508377075,42.32825803756714,58.49945592880249,60.5918128490448</t>
  </si>
  <si>
    <t>1,2,23,29,33,58,73,82,107,110,113,133,148,150,172,173,182,190,207,233,243,305,321,346,377,476,682,798,869,908,1069,1122,1202,1258,1341,1814,2053,3948,5947,6045,6494,9043,9368</t>
  </si>
  <si>
    <t>-2.0822770878749433,-2.0822770878749433,-2.0822770878749433,-2.0822770878749433,-2.0822770878749433,-2.0822770878749433,-2.0822770878749433,-2.0822770878749433,-2.0822770878749433</t>
  </si>
  <si>
    <t>326931148911321021075828836613347437392542987320947936,326931148911321021075828836613347437392542987320947936,326931148911321021075828836613347437392542987320947936,326931148911321021075828836613347437392542987320947936,326931148911321021075828836613347437392542987320947936,326931148911321021075828836613347437392542987320947936,326931148911321021075828836613347437392542987320947936,326931148911321021075828836613347437392542987320947936,326931148911321021075828836613347437392542987320947936</t>
  </si>
  <si>
    <t>-9.504964466217162,-9.171740747759097,-8.785148894289378,-7.974756950940418,-7.675384835385068,-7.420422660233402,-7.277702872527627,-7.244514776979955,-7.1758352019344755,-7.036896739219364,-6.984749733718032,-6.96523116254907,-6.805465625785417,-6.360171192977436,-6.216394616087141,-6.192775280101655,-6.102072632516156,-6.10115858756071,-6.084125151360281,-5.925093071060057,-5.914117477172752,-5.7928220213265185,-5.668550509142443,-5.650847658694797,-5.606010723470217,-5.5144943446384245,-5.4812783571126795,-5.331238931291328,-5.269110780320056,-5.081347057039668,-5.0173417900727895,-4.99271528175159,-4.930822548587151,-4.752908983278778,-4.751537222432821,-4.682800632577256,-4.628554476195157,-4.626280841757191,-4.620778834032877,-4.52902013130476,-4.5197086804646105,-4.51733609015625,-4.4352269053086815,-4.391163840066463,-4.179402139477081,-4.060926561549506,-3.996982528800456,-3.8711664417232297,-3.8014814299880357,-3.697016471392542,-3.667628857635097,-3.6537246139550934,-3.5061861510672103,-3.486672019795745,-3.3613245808988728,-3.1753518656663724,-3.144118077810127,-3.104906434591087,-3.0118751235786263,-3.0116410400908817,-2.874030273369225,-2.8709670043079667,-2.7964518177388777,-2.7750671051827323,-2.7704940402684763,-2.6740021384455055,-2.6645876492122107,-2.6610062232975644,-2.659008138981391,-2.6564101897380743,-2.638431998407926,-2.6213268179027223,-2.6209190603745367,-2.5671977268106736,-2.5601587276290103,-2.550771295984817,-2.511481659282254,-2.4760284955268745,-2.445212463239054,-2.3980722189140704,-2.377470156740273,-2.3631466660014033,-2.340276201548027,-2.325501768974399,-2.311826725179486,-2.297245007421231,-2.2872098760251056,-2.2762922210011167,-2.2727985955145114,-2.209149389347861,-2.2037781493630892,-2.2032402484590894,-2.203240248459089,-2.1980740195176,-2.196007982705054,-2.191966353690212,-2.1833405392854375,-2.1762732872570174,-2.1523166207174276,-2.1510341267227178,-2.14710362673247,-2.134661404649424,-2.1183899162956408,-2.105223873819108,-2.0848394258495793,-2.0848297579303425,-2.084829757930341,-2.083167768718586,-2.0831677687185857,-2.0831677687185852,-2.0822770878749433</t>
  </si>
  <si>
    <t>0.03070664405822754,0.04591560363769531,0.07385134696960449,0.10164833068847656,0.26876401901245117,0.29912328720092773,0.49643778800964355,0.6146626472473145,0.7976360321044922,0.894256591796875,0.9110915660858154,0.9296014308929443,1.0303733348846436,1.0856280326843262,1.1270496845245361,1.14186429977417,1.2092440128326416,1.2391419410705566,1.2537939548492432,1.2689621448516846,1.301163673400879,1.4320311546325684,1.4628791809082031,1.728938341140747,1.7797996997833252,1.9325816631317139,2.0614242553710938,2.120673656463623,2.1668524742126465,2.324066400527954,2.3568689823150635,2.5069360733032227,2.5985889434814453,2.9382996559143066,3.0855374336242676,3.146074056625366,3.256117343902588,3.3938822746276855,3.620842456817627,3.7135403156280518,3.7285351753234863,3.867128849029541,3.9583754539489746,4.1116783618927,4.595099687576294,5.199301242828369,5.8630592823028564,6.188781976699829,6.542981386184692,6.90460467338562,7.540516138076782,7.781863689422607,7.8119590282440186,8.308680534362793,8.4970383644104,9.100533723831177,9.77571964263916,11.343798398971558,12.025741815567017,12.464377880096436,12.92374038696289,14.752429723739624,14.903022766113281,16.007169485092163,17.009621143341064,18.416730880737305,23.3703031539917,23.748573064804077,24.112422704696655,25.312995433807373,27.17437982559204,28.574172496795654,29.630253791809082,31.15447187423706,31.938114643096924,32.22502374649048,32.43616437911987,34.51323223114014,35.12797713279724,36.699622631073,36.71531891822815,40.57020878791809,41.00593709945679,42.57164740562439,42.588618516922,43.64293336868286,46.951271772384644,47.67479205131531,49.14103674888611,49.32205367088318,57.369548082351685,57.60331392288208,58.29007887840271,65.48060512542725,70.07264685630798,70.29864025115967,74.23878145217896,81.55236625671387,83.38389015197754,83.61249423027039,85.25170373916626,91.30444931983948,105.05448794364929,124.06592440605164,142.93571996688843,209.5388743877411,250.80384635925293,278.78453040122986,287.14607882499695,292.4451005458832,310.66054248809814</t>
  </si>
  <si>
    <t>1,1,3,5,17,19,32,40,48,54,55,56,63,67,70,71,76,78,79,80,82,90,92,110,113,123,131,135,138,148,150,159,165,187,197,201,208,217,232,238,239,248,254,264,296,336,379,400,424,442,473,489,491,523,536,575,618,718,757,784,814,935,945,1017,1058,1147,1457,1482,1505,1580,1699,1791,1861,1960,2008,2026,2038,2167,2207,2303,2304,2556,2584,2684,2685,2753,2938,2969,3038,3049,3552,3567,3611,4068,4354,4368,4625,5087,5208,5223,5331,5724,6629,7819,8969,13150,15715,17469,18002,18341,19481</t>
  </si>
  <si>
    <t>-2.080751360318223,-2.080751360318223,-2.080751360318223,-2.080751360318223,-2.080751360318223,-2.080751360318223,-2.080751360318223,-2.080751360318223,-2.080751360318223</t>
  </si>
  <si>
    <t>189058909726434503974671890119645243126536648513326241,189058909726434503974671890119645243126536648513326241,189058909726434503974671890119645243126536648513326241,189058909726434503974671890119645243126536648513326241,189058909726434503974671890119645243126536648513326241,189058909726434503974671890119645243126536648513326241,189058909726434503974671890119645243126536648513326241,189058909726434503974671890119645243126536648513326241,189058909726434503974671890119645243126536648513326241</t>
  </si>
  <si>
    <t>-8.950111384039094,-8.824374265230626,-7.992156894409126,-6.9687455691167965,-6.692857689501194,-6.677672864775782,-6.580775493721848,-6.553220128023261,-6.50110334411637,-6.278031179234466,-6.266126032464495,-6.103930202078114,-6.070685930847267,-5.8637458553005795,-5.779536366374464,-5.732561493671029,-5.372214775176107,-5.06132330385082,-5.052378463460363,-4.983525928782662,-4.704356445986971,-4.61540656185465,-4.586717003733016,-4.576391891064892,-4.53233140689926,-4.495329329652253,-4.277118555720299,-4.159982811217751,-4.139243463599825,-4.101908735402677,-4.0305814190470315,-3.958820772591845,-3.8955620845922607,-3.8451386354541945,-3.8361719366680647,-3.8048218537773377,-3.759781474646797,-3.7442733098718888,-3.7165502664413275,-3.682860946376162,-3.6383357572180715,-3.475628616259814,-3.4701738011841807,-3.4086774960642536,-3.369280456331994,-3.366452744950391,-3.2990698221966026,-3.288847702656401,-3.2826244775983873,-3.258658441853295,-3.2515698604397354,-3.2318855194176743,-3.2193970169252273,-3.1508673387301576,-3.085798581135275,-2.986942707440093,-2.9504348773391174,-2.8537286138984723,-2.8323216483259137,-2.7966574614566917,-2.788351755589919,-2.7612870427271097,-2.7185177015598416,-2.717854329778615,-2.7178543297786146,-2.6988952344538832,-2.6936505912538715,-2.674349444353219,-2.6459363394156363,-2.6323362377925505,-2.63233623779255,-2.6319411271516024,-2.584138726703964,-2.579778824653996,-2.540214842884825,-2.4758681890028074,-2.4758681890028065,-2.474988198847623,-2.4406713482936566,-2.440671348293656,-2.430529601297375,-2.4006931729356342,-2.3742342175018227,-2.2904374926695095,-2.2802788571295425,-2.279753939605161,-2.2789152548982363,-2.2302623380217566,-2.2196282967228966,-2.219497829963024,-2.184006820773431,-2.183905589880495,-2.182905431776512,-2.18220375943778,-2.1762539797126537,-2.176152637173029,-2.168285932064256,-2.1593439557541365,-2.1586358594734687,-2.1570922853884937,-2.155719766470771,-2.1323330832041822,-2.102340401144818,-2.0903225581038365,-2.090322558103835,-2.0903225581038347,-2.0820988145900903,-2.080751360318223</t>
  </si>
  <si>
    <t>0.032164573669433594,0.04667353630065918,0.0634150505065918,0.14018940925598145,0.15513324737548828,0.36016011238098145,0.4060513973236084,0.773505449295044,0.7887165546417236,0.8701446056365967,0.9836034774780273,1.057981014251709,1.4511668682098389,1.6218907833099365,1.9391727447509766,1.9708795547485352,2.132988929748535,2.406700849533081,2.6188738346099854,2.650838613510132,2.730483055114746,3.1382992267608643,3.554159641265869,3.6165013313293457,3.631990909576416,3.764540672302246,3.861408233642578,4.1921374797821045,4.57286524772644,4.867776393890381,4.946777582168579,5.197491407394409,5.273969650268555,5.596518278121948,5.610177040100098,5.695706129074097,5.909989833831787,5.958265542984009,6.218817949295044,6.332256317138672,6.3504486083984375,6.832847833633423,7.114434003829956,7.24338960647583,7.40027379989624,7.502374887466431,8.031362533569336,8.100426197052002,8.371346473693848,8.729572057723999,9.499440670013428,9.90552806854248,10.513525247573853,10.591604232788086,11.243848085403442,11.588632583618164,12.379286050796509,12.674861192703247,13.466141939163208,17.890265464782715,17.967839241027832,18.18085217475891,19.138972282409668,20.228992223739624,32.50322890281677,35.517749071121216,41.23888087272644,43.95598244667053,45.94002628326416,46.09900736808777,49.893370151519775,54.50186061859131,64.22278881072998,68.50763583183289,69.3135757446289,72.20343089103699,73.15703225135803,75.75385093688965,77.4072937965393,85.10927963256836,86.11728048324585,93.85171127319336,96.58073329925537,100.87667274475098,102.58241868019104,104.58495545387268,105.41213393211365,116.82431292533875,119.14577388763428,128.10897564888,159.17753195762634,164.19423460960388,164.28680038452148,167.34311270713806,177.77806305885315,180.12261533737183,205.47745394706726,206.00691056251526,211.82338666915894,220.9954469203949,222.60538911819458,224.19631600379944,239.89853882789612,251.56722283363342,254.07641005516052,265.7639546394348,276.91290307044983,309.673308134079</t>
  </si>
  <si>
    <t>1,1,2,7,8,21,24,47,48,53,61,66,90,101,121,123,133,150,163,165,170,195,220,224,225,233,239,259,281,296,301,317,322,344,345,351,364,367,383,390,391,420,436,443,452,458,480,484,501,524,574,602,642,647,690,712,761,778,826,1102,1107,1121,1183,1255,2006,2202,2569,2741,2867,2877,3119,3412,3998,4264,4313,4496,4556,4723,4832,5334,5401,5866,6045,6322,6435,6561,6614,7345,7496,8040,9974,10295,10301,10497,11163,11315,12853,12887,13257,13814,13914,14009,14990,15692,15842,16571,17279,19354</t>
  </si>
  <si>
    <t>-2.0804585700296845,-2.0804585700296845,-2.0804585700296845,-2.0804585700296845,-2.0804585700296845,-2.0804585700296845,-2.0804585700296845,-2.0804585700296845,-2.0804585700296845</t>
  </si>
  <si>
    <t>246700707447229086216062134295458161619725983181483155,246700707447229086216062134295458161619725983181483155,246700707447229086216062134295458161619725983181483155,246700707447229086216062134295458161619725983181483155,246700707447229086216062134295458161619725983181483155,246700707447229086216062134295458161619725983181483155,246700707447229086216062134295458161619725983181483155,246700707447229086216062134295458161619725983181483155,246700707447229086216062134295458161619725983181483155</t>
  </si>
  <si>
    <t>-7.63118716663652,-6.9263403187730805,-6.848457495332055,-6.798493972127131,-6.263468078655488,-6.196417133453419,-6.106210670347742,-6.065985663027776,-5.93869909490632,-5.870854331056633,-5.827692593241839,-5.793639484711447,-5.752828347368926,-5.68643471262332,-5.601727736205873,-5.433069876470386,-5.346853615759586,-5.3295653042240385,-5.3061528343590005,-5.281333724180507,-5.2794841234259655,-5.139614553854468,-4.981263717300129,-4.918954557242257,-4.916450328888151,-4.914703747365103,-4.722029981015526,-4.667432451628813,-4.656479036976034,-4.641305451716759,-4.635342111520641,-4.400647046855319,-4.309464034141009,-4.238169452274065,-4.153424393524429,-4.101237835677019,-3.8930779703905483,-3.82612702081803,-3.7710391070834195,-3.7450859817867874,-3.7450859817867865,-3.641701228723156,-3.6407204417145156,-3.582026590239741,-3.541704830211815,-3.535298570525847,-3.4308345672695633,-3.356045121565164,-3.2580917020520115,-3.204151814295405,-3.1869065627238484,-3.1516992338284533,-3.1135399387780014,-3.0219244305095145,-2.9655712290689027,-2.951856623354257,-2.9518566233542565,-2.942498428943361,-2.9042888716960906,-2.859770214218137,-2.8542361103903806,-2.848695985564824,-2.812637317209185,-2.738899175197269,-2.692076668029173,-2.652390133776301,-2.6277426191341666,-2.6250878653840535,-2.48999629068408,-2.4801671853812,-2.4251674960357037,-2.4226006957286055,-2.422513310869864,-2.4210715123060425,-2.3801942674733176,-2.377347064728479,-2.37241155834048,-2.352186237343262,-2.3385299070639065,-2.315885526810939,-2.3032513047160084,-2.3024719917632894,-2.3024719917632877,-2.238695967750374,-2.2386959677503735,-2.237113208270264,-2.2161227471477205,-2.215617830956343,-2.208258320677135,-2.19346247037844,-2.1874244580398265,-2.1846521587586527,-2.176704376597701,-2.168616479698134,-2.1670309652497255,-2.140814753365238,-2.1359607362399182,-2.1218559229633787,-2.1212756771766665,-2.1033540186402906,-2.0822683726261806,-2.08226837262618,-2.0804585700296854,-2.0804585700296845</t>
  </si>
  <si>
    <t>0.033148765563964844,0.1930537223815918,0.2692680358886719,0.28444719314575195,0.3604574203491211,0.5305333137512207,0.5927846431732178,0.6867997646331787,0.7983310222625732,0.8279407024383545,0.9330885410308838,1.0417900085449219,1.200415849685669,1.2463901042938232,1.2617976665496826,1.7798857688903809,1.9565765857696533,2.0563418865203857,2.119250774383545,2.1967930793762207,2.2292003631591797,2.261099100112915,2.487391471862793,2.5028796195983887,2.9212982654571533,3.0231239795684814,3.0710017681121826,3.360431432723999,3.3923275470733643,3.506032705307007,3.5885000228881836,3.6514687538146973,4.014918804168701,4.124758720397949,4.498319864273071,4.74486780166626,4.7946155071258545,5.020406484603882,5.236061096191406,7.331321954727173,7.670569181442261,8.430562019348145,9.253059387207031,9.651123523712158,9.708805084228516,9.963731288909912,10.13212776184082,10.164495706558228,10.740354299545288,11.104376554489136,11.154734373092651,12.573967456817627,13.629550695419312,14.869214296340942,15.891351699829102,18.140432834625244,18.932289600372314,23.27192521095276,23.436500549316406,24.09205961227417,27.023140907287598,28.873090982437134,29.157788038253784,29.702962398529053,35.498501777648926,36.761470794677734,40.612963914871216,41.180872440338135,41.43326544761658,42.88355255126953,43.890379905700684,44.48731517791748,44.59398555755615,45.17252039909363,45.363553285598755,49.04383587837219,64.64288783073425,72.22710347175598,89.00060224533081,90.45161294937134,90.97154021263123,104.53451585769653,106.78007054328918,112.02471685409546,121.55726718902588,127.1726016998291,127.9289402961731,132.2178099155426,132.8270914554596,136.23747086524963,139.19214797019958,172.2576858997345,174.90639805793762,179.47628498077393,181.23052763938904,181.7346067428589,185.53863286972046,195.56882548332214,227.14340138435364,228.52342581748962,229.62832736968994,255.1275053024292,262.64158725738525,300.921293258667</t>
  </si>
  <si>
    <t>1,11,16,17,22,29,33,39,46,48,55,62,72,75,76,102,110,116,120,125,127,129,143,144,170,177,180,198,200,207,212,216,239,246,269,284,287,300,313,442,463,510,562,587,591,607,618,620,657,678,681,763,826,904,968,1108,1158,1422,1432,1474,1643,1758,1776,1813,2183,2265,2515,2552,2567,2659,2724,2759,2766,2804,2817,3060,4041,4530,5610,5702,5736,6605,6750,7086,7654,8005,8052,8325,8360,8584,8778,10815,10981,11267,11377,11408,11611,12227,14135,14216,14285,15770,16196,18443</t>
  </si>
  <si>
    <t>-1.5709805518389914,-1.5709805518389914,-1.5709805518389914,-1.5709805518389914,-1.5709805518389914,-1.5709805518389914,-1.5709805518389914,-1.5709805518389914,-1.5709805518389914</t>
  </si>
  <si>
    <t>-2.104210048970938,-1.9234854946139361,-1.917909616194059,-1.8766686419656753,-1.7108722267449266,-1.663977666295876,-1.645176203172764,-1.599852418359446,-1.5967134726766157,-1.5967134726766152,-1.582677247123871,-1.5709805518389914</t>
  </si>
  <si>
    <t>0.013355731964111328,0.07526159286499023,0.1489245891571045,0.15211009979248047,0.20639920234680176,0.3287184238433838,0.9776365756988525,1.6807820796966553,2.108949661254883,2.495181083679199,2.5434350967407227,2.711524248123169</t>
  </si>
  <si>
    <t>1,20,43,44,62,101,302,520,646,763,778,827</t>
  </si>
  <si>
    <t>-1.6875875954043547,-1.6875875954043547,-1.6875875954043547,-1.6875875954043547,-1.6875875954043547,-1.6875875954043547,-1.6875875954043547,-1.6875875954043547,-1.6875875954043547</t>
  </si>
  <si>
    <t>95564292297138984717822554021296194061621841557452032,95564292297138984717822554021296194061621841557452032,95564292297138984717822554021296194061621841557452032,95564292297138984717822554021296194061621841557452032,95564292297138984717822554021296194061621841557452032,95564292297138984717822554021296194061621841557452032,95564292297138984717822554021296194061621841557452032,95564292297138984717822554021296194061621841557452032,95564292297138984717822554021296194061621841557452032</t>
  </si>
  <si>
    <t>-8.74503250891438,-8.583262854902266,-8.257920734146255,-7.233757817434276,-7.032510840289803,-6.762429111099463,-6.63203579123286,-6.510257461254124,-6.441031096838875,-6.114779202343673,-6.095856487151677,-5.934584376784054,-5.879993944380977,-5.823016583140614,-5.816658074997349,-5.721494158209444,-5.69997259112901,-5.69422202594678,-5.677533843634314,-5.670983761113268,-5.616776385095864,-5.438466534001286,-5.387966390569335,-5.379109187861526,-5.2415151364420565,-5.16418972157063,-5.138906717655686,-5.10696145465678,-5.092424251453561,-5.041106936813531,-5.025028675262648,-4.996468159915501,-4.9941616165677845,-4.946737900424578,-4.826724434827439,-4.7880609744412785,-4.786593446085296,-4.654676035035232,-4.524771158000046,-4.515726287478624,-4.50807074557035,-4.402158364865848,-4.234563561309636,-4.167157430197307,-4.166285650262827,-3.9763373929488415,-3.9059936816655645,-3.8884127096295797,-3.7616182449222975,-3.738978585123906,-3.5872396906603274,-3.5832311122664784,-3.5755464060769135,-3.5541384065790007,-3.5222160762492876,-3.477020673908798,-3.3591652469581077,-3.359036636665417,-3.248660250358132,-3.237904147739263,-3.2113001162293418,-3.0837691478177973,-2.9084629318572284,-2.839766907855872,-2.820969487735518,-2.795258062354563,-2.7328381463367837,-2.65033830216528,-2.635154078688071,-2.6351317869965967,-2.5033090708216506,-2.4860120573850413,-2.4550337589882445,-2.4404210517879417,-2.423150049308482,-2.411411800463093,-2.3856578038209277,-2.351472123815805,-2.248473115920073,-2.20842446769646,-2.2039615380313835,-2.1994877184147335,-2.196999232110669,-2.183437744252375,-2.1721240087315437,-2.168855560487225,-2.1587166536350133,-2.1481012982069783,-2.140903762898808,-2.128363526215405,-2.0601405187819593,-2.060140518781959,-2.051405489549248,-2.029024093334173,-1.9888769485004274,-1.9833795458377927,-1.9587688000027004,-1.9309257046468695,-1.9306903973234615,-1.8899237036827927,-1.887720373190778,-1.8877203731907775,-1.857983095743834,-1.8566517426456257,-1.8554547881580445,-1.8344698224466867,-1.7677756217702765,-1.765031221625737,-1.759766342238423,-1.746829760571351,-1.7352381960683383,-1.7276607768942536,-1.7147559391149227,-1.7127833039984077,-1.7070641633177173,-1.7013361402628127,-1.6907936796627898,-1.6907936796627894,-1.689496268494561,-1.68949626849456,-1.6875875954043547</t>
  </si>
  <si>
    <t>0.03252363204956055,0.04701375961303711,0.06089901924133301,0.07511162757873535,0.13094615936279297,0.14651083946228027,0.17458581924438477,0.2196054458618164,0.2349083423614502,0.3765833377838135,0.571946382522583,0.5869567394256592,0.7877261638641357,0.8018434047698975,0.8855276107788086,0.9014542102813721,0.9154520034790039,0.9751513004302979,1.00494384765625,1.018890619277954,1.078197956085205,1.12337327003479,1.1863698959350586,1.2342612743377686,1.2824101448059082,1.3451299667358398,1.3928909301757812,1.4085159301757812,1.4244866371154785,1.4538853168487549,1.5980699062347412,1.777045488357544,1.7921686172485352,1.8870184421539307,1.9032621383666992,1.9494094848632812,1.9810271263122559,2.029212474822998,2.104874849319458,2.2130959033966064,2.2759931087493896,2.3065483570098877,2.3975722789764404,2.8267431259155273,2.842392921447754,2.933281660079956,2.9932057857513428,3.2257747650146484,3.2435219287872314,3.3509275913238525,3.5253942012786865,3.862231492996216,3.87807559967041,4.035866975784302,4.435150861740112,4.7373223304748535,4.768274307250977,4.9901111125946045,5.885976552963257,7.056552410125732,7.3654868602752686,7.428560733795166,8.198962688446045,8.770904064178467,9.019912958145142,9.923512935638428,10.639936923980713,11.09537672996521,12.246859312057495,12.37615704536438,15.574210405349731,17.69052219390869,18.5345196723938,21.33019518852234,23.049893617630005,25.954262256622314,30.251393795013428,32.68251132965088,34.058897972106934,34.37067532539368,34.94924807548523,36.54754114151001,38.803476095199585,39.25029492378235,40.5103440284729,41.2674663066864,42.17538022994995,46.698535680770874,51.08266878128052,51.32453227043152,52.633007764816284,53.82243585586548,55.159263134002686,56.19165062904358,60.99886393547058,63.5862181186676,66.36885595321655,67.18518447875977,76.06881403923035,79.14991402626038,80.03322172164917,84.70957350730896,99.70448017120361,102.48291802406311,102.55226302146912,106.16716241836548,110.79246878623962,126.00133347511292,134.29083681106567,140.7982883453369,141.92285013198853,156.74990701675415,166.79391074180603,176.8025839328766,211.75380849838257,215.1251482963562,216.43239998817444,229.3450312614441,232.86926937103271,273.2955369949341,295.05799174308777</t>
  </si>
  <si>
    <t>1,1,2,3,7,8,10,13,14,20,29,30,39,40,45,46,47,51,53,54,58,61,65,68,71,75,78,79,80,82,87,98,99,105,106,109,111,114,119,126,130,132,138,165,166,172,176,191,192,199,210,231,232,242,267,286,288,302,359,433,453,457,506,542,558,614,659,688,762,770,973,1112,1166,1313,1428,1605,1881,2042,2132,2153,2186,2288,2433,2462,2542,2590,2647,2928,3183,3197,3279,3354,3440,3506,3806,3969,4149,4200,4769,4963,5022,5294,6258,6428,6432,6649,6937,7881,8405,8805,8877,9789,10437,11054,13252,13467,13550,14375,14593,17139,18543</t>
  </si>
  <si>
    <t>-1.799897756608955,-1.799897756608955,-1.799897756608955,-1.799897756608955,-1.799897756608955,-1.799897756608955,-1.799897756608955,-1.799897756608955,-1.799897756608955</t>
  </si>
  <si>
    <t>-3.200432194804023,-3.116363246624996,-3.1122154803298767,-2.857976812138677,-2.780122159875929,-2.7479317775588346,-2.625530359916517,-2.6242121191968946,-2.5969451738922933,-2.434972233860159,-2.2938033583378843,-2.1385371651763165,-2.015469594919663,-1.967162364607961,-1.9577704225135084,-1.8643224666362943,-1.8549498858877076,-1.8546671251109428,-1.8508147533724253,-1.8155358468806966,-1.8146660321774308,-1.8115944203800658,-1.7998977566089556,-1.799897756608955</t>
  </si>
  <si>
    <t>0.013945579528808594,0.026083707809448242,0.03454279899597168,0.05494880676269531,0.06316471099853516,0.13260769844055176,0.19673538208007812,0.21263694763183594,0.23222708702087402,0.313159704208374,0.37223196029663086,0.508267879486084,0.6052188873291016,0.9957876205444336,1.4178740978240967,1.8123669624328613,1.9322078227996826,2.2637760639190674,3.1749675273895264,3.187486171722412,3.518998384475708,3.868114471435547,4.171743154525757,14.639255285263062</t>
  </si>
  <si>
    <t>1,3,5,10,12,28,44,48,53,74,89,124,148,239,340,433,460,537,762,765,845,928,1000,3611</t>
  </si>
  <si>
    <t>-1.7990111436000684,-1.7990111436000684,-1.7990111436000684,-1.7990111436000684,-1.7990111436000684,-1.7990111436000684,-1.7990111436000684,-1.7990111436000684,-1.7990111436000684</t>
  </si>
  <si>
    <t>-3.9181252821888513,-3.551494402106492,-2.9836916964031626,-2.635312586348552,-2.390865752971177,-2.272987290293633,-2.244697586315238,-2.0704042624176884,-2.02872539749231,-1.9462672870079207,-1.932426278764851,-1.9146742806254933,-1.91219675953432,-1.8535226386287396,-1.8441429513865355,-1.8441429513865353,-1.841716827203423,-1.8026251657703736,-1.8026251657703733,-1.802625165770373,-1.8015567672185235,-1.8010139393106406,-1.7990111436000693,-1.7990111436000684</t>
  </si>
  <si>
    <t>0.013948917388916016,0.02140951156616211,0.025005340576171875,0.0818328857421875,0.20955848693847656,0.2538890838623047,0.3557698726654053,0.4956529140472412,0.5411114692687988,0.8594286441802979,0.9415535926818848,0.9879262447357178,1.162247896194458,1.2068941593170166,1.5975875854492188,2.7312536239624023,3.8216030597686768,5.0222249031066895,5.586350202560425,7.225052118301392,8.205011367797852,10.089313268661499,14.334949254989624,21.45637583732605</t>
  </si>
  <si>
    <t>1,2,3,18,50,61,82,116,127,207,222,232,275,286,381,650,908,1194,1327,1726,1963,2414,3402,5154</t>
  </si>
  <si>
    <t>-3.105742889747556,-3.105742889747556,-3.105742889747556,-3.105742889747556,-3.105742889747556,-3.105742889747556,-3.105742889747556,-3.105742889747556,-3.105742889747556</t>
  </si>
  <si>
    <t>1387439841951744425969809460208747518529748,1387439841951744425969809460208747518529748,1387439841951744425969809460208747518529748,1387439841951744425969809460208747518529748,1387439841951744425969809460208747518529748,1387439841951744425969809460208747518529748,1387439841951744425969809460208747518529748,1387439841951744425969809460208747518529748,1387439841951744425969809460208747518529748</t>
  </si>
  <si>
    <t>-7.916499920743168,-7.438843777707968,-7.373753983925562,-7.313941052851297,-6.958879235095567,-6.86385511385801,-6.40265610274618,-6.3043244300919445,-6.246690695732081,-6.14162276922179,-6.044089724587299,-5.982810573634958,-5.962368176266599,-5.840616347943613,-5.776753677699403,-5.692988055683219,-5.373445636563986,-5.325822011299751,-5.266247147116678,-5.193606288103294,-5.126109786979556,-5.117004791646319,-5.083340098970241,-5.023982872873038,-4.993575014974788,-4.965188396617933,-4.905896120738178,-4.807751022992879,-4.702238030713446,-4.687874318467589,-4.6483568778384985,-4.639561988544963,-4.429678820614514,-4.399544902585474,-4.301691611199655,-4.248606890110222,-4.2331802063517525,-4.073606379796183,-4.035983867616214,-3.985421980136701,-3.983998555696218,-3.94949332577686,-3.943302407770502,-3.915449350299993,-3.8870416940778227,-3.8835493602079865,-3.8811284554261865,-3.8713080952944376,-3.8674357798666454,-3.835657021921412,-3.7700116359328315,-3.7183418898067577,-3.702700857396459,-3.5990543848202683,-3.5701366402838515,-3.5560643726424757,-3.546747382926217,-3.3823596255688964,-3.369262130156553,-3.3473990618486655,-3.3457877823789617,-3.290250711855952,-3.2556205669174836,-3.2507900416374884,-3.2324431169545904,-3.2259454410045914,-3.2243178427906374,-3.2101690559666824,-3.1779812521086015,-3.1222477300013765,-3.1222477300013756,-3.116192326567131,-3.1161923265671305,-3.1149564933225236,-3.105787586170271,-3.1057428897475576,-3.1057428897475567,-3.105742889747556</t>
  </si>
  <si>
    <t>0.048108816146850586,0.3013908863067627,0.5183038711547852,0.5876193046569824,0.6321702003479004,0.9290950298309326,1.0017428398132324,1.119204044342041,1.3269810676574707,1.4441661834716797,1.4653410911560059,1.9366872310638428,2.0072641372680664,2.123279571533203,2.310542583465576,2.473130464553833,2.5407378673553467,2.869209051132202,3.1064765453338623,3.1308720111846924,3.2932345867156982,3.478431224822998,3.662393569946289,3.9620697498321533,4.206555128097534,4.301085948944092,4.6394944190979,5.397726535797119,5.61196756362915,6.058385372161865,6.326807260513306,6.581483840942383,7.306066274642944,7.7041075229644775,8.395540952682495,8.875104665756226,11.262895345687866,11.79494333267212,11.841525077819824,11.91494870185852,13.15354037284851,13.25622034072876,13.509006977081299,14.539803504943848,15.26301884651184,18.32288885116577,19.333021640777588,20.125705003738403,21.778562784194946,26.227738857269287,26.628936290740967,27.3995463848114,29.412376403808594,29.63476324081421,31.643759727478027,32.11583948135376,33.69852900505066,41.04633831977844,46.478774070739746,52.52268052101135,56.59655427932739,65.4032154083252,67.232919216156,87.96241593360901,90.25346183776855,94.84912514686584,97.46535301208496,110.29552865028381,111.82727527618408,141.05273127555847,144.27649879455566,190.0008933544159,190.96447801589966,194.52981805801392,276.67308354377747,312.6731638908386,315.6199736595154,491.55413913726807</t>
  </si>
  <si>
    <t>1,12,22,25,27,40,43,48,57,62,63,83,86,91,99,106,109,123,133,134,141,149,157,164,174,178,192,224,233,245,253,261,291,308,337,356,451,473,475,478,527,531,541,585,612,711,754,787,854,1022,1039,1071,1153,1162,1245,1264,1328,1621,1842,2053,2215,2582,2659,3476,3574,3764,3875,4419,4484,5644,5774,7674,7708,7858,11245,12686,12811,19968</t>
  </si>
  <si>
    <t>-1.517070512927187,-1.517070512927187,-1.517070512927187,-1.517070512927187,-1.517070512927187,-1.517070512927187,-1.517070512927187,-1.517070512927187,-1.517070512927187</t>
  </si>
  <si>
    <t>184738170728140620271224647005079217835246643362023411041484,184738170728140620271224647005079217835246643362023411041484,184738170728140620271224647005079217835246643362023411041484,184738170728140620271224647005079217835246643362023411041484,184738170728140620271224647005079217835246643362023411041484,184738170728140620271224647005079217835246643362023411041484,184738170728140620271224647005079217835246643362023411041484,184738170728140620271224647005079217835246643362023411041484,184738170728140620271224647005079217835246643362023411041484</t>
  </si>
  <si>
    <t>-8.513241386512645,-8.509753676780962,-8.25900047943585,-8.06861266905661,-7.116461554872869,-7.057177046796664,-6.7884041663251065,-6.767775793941855,-6.742939758998977,-6.681415763952137,-6.657500241762551,-6.464856341007407,-6.326727076258291,-6.30769992641798,-6.294781990044816,-6.2558002118166405,-6.09152941336899,-5.95568414774331,-5.911002981834459,-5.646746588167761,-5.438540788929922,-5.417016143897193,-5.408349383790449,-5.174380658641514,-5.14338563140408,-5.07287687067116,-5.066760639862469,-5.0260260038597195,-4.876494785493221,-4.783631899063698,-4.594851086410791,-4.547140864945943,-4.521057665899158,-4.502594379314271,-4.334331815876806,-4.282904409971037,-4.2751087030511,-4.16958719231492,-4.116321005389749,-4.076818583846413,-4.076516442305629,-4.020055829183607,-3.943273108863594,-3.861782710293863,-3.774481181734589,-3.7518872117495428,-3.519557418852335,-3.3428190567362273,-3.3425200061269615,-3.333619176538322,-3.3092039330411493,-3.281197340748216,-3.2805951919954968,-3.168804406458242,-3.101081524204466,-3.100054113605205,-3.026693658187325,-2.954505900730091,-2.835929520939614,-2.823440301205267,-2.815855210434198,-2.8022796390316524,-2.7885310900332363,-2.6793123043696045,-2.6455767241547656,-2.614376838331882,-2.5301856543917802,-2.51684101089246,-2.499529360969039,-2.4702531456330954,-2.4031937017893434,-2.374906924090281,-2.352481067547011,-2.3404888340693226,-2.3027974124916533,-2.238160212420747,-2.2381602124207465,-2.199887300213622,-2.1978624147184314,-2.173499722925613,-2.170824838007055,-2.0960830419659757,-2.084062651012977,-2.0647759065798637,-2.0290662828045867,-2.0250235041527915,-1.983341733627671,-1.9614094653956786,-1.942744276106489,-1.9097999573995776,-1.8596105292559564,-1.8172880224813421,-1.8146300568029907,-1.7988652325251075,-1.7947392821037784,-1.778959384822466,-1.7518406827397797,-1.7450088379609157,-1.7286927716517262,-1.727525263329293,-1.6915802207891102,-1.6915802207891097,-1.6852449807548988,-1.6738294205581319,-1.6334545430042395,-1.6245411918570967,-1.5924280619760374,-1.592428061976036,-1.5503597348331528,-1.5411157198308514,-1.530665754202512,-1.519698094847658,-1.5170705129271882,-1.517070512927188,-1.5170705129271875,-1.517070512927187</t>
  </si>
  <si>
    <t>0.03502202033996582,0.051583051681518555,0.06848430633544922,0.08371806144714355,0.11347174644470215,0.19161343574523926,0.31664133071899414,0.4560248851776123,0.5549631118774414,0.6042985916137695,0.6189651489257812,0.635960578918457,0.7708842754364014,0.9372165203094482,1.004138708114624,1.2310798168182373,1.33034086227417,1.4155962467193604,1.448585033416748,1.7156198024749756,1.9232769012451172,2.0754683017730713,2.1083779335021973,2.225130081176758,2.260085105895996,2.4739387035369873,2.603058338165283,2.651798963546753,3.1999330520629883,3.6373794078826904,3.762223243713379,4.142124176025391,4.174015998840332,4.3709797859191895,4.641180992126465,5.2927491664886475,5.461862802505493,5.513798713684082,5.596960783004761,5.924982309341431,5.9425904750823975,6.471050500869751,7.125455141067505,7.3488805294036865,7.638413667678833,7.705788612365723,7.922349452972412,8.443170309066772,9.027643918991089,9.14255666732788,9.22525143623352,9.76969027519226,9.958506345748901,10.093697309494019,10.70014762878418,11.2733154296875,11.578154563903809,12.13572072982788,12.506002426147461,13.37042760848999,13.979176759719849,14.22952675819397,15.237347602844238,16.035799741744995,16.235322952270508,16.438572645187378,16.573590755462646,19.210763931274414,19.893346309661865,20.896059036254883,22.906241416931152,23.246417760849,24.811607599258423,25.111786365509033,26.055609226226807,26.798296213150024,29.63547110557556,32.392706632614136,33.39972400665283,35.36379885673523,38.77947926521301,38.829721450805664,41.276575803756714,44.43530035018921,47.325151681900024,54.65310215950012,56.134538412094116,59.74423313140869,61.37300252914429,69.2232620716095,75.33616828918457,77.63706946372986,78.38608455657959,94.06916046142578,106.3252375125885,113.03083300590515,114.84959959983826,123.34930229187012,128.18743109703064,129.25051188468933,131.11384534835815,136.56779026985168,136.734356880188,161.83428740501404,177.3838140964508,179.60688257217407,179.67303204536438,195.0021195411682,200.82384371757507,206.11276602745056,215.58645033836365,218.41931796073914,258.39618587493896,268.00531578063965,269.2594835758209,318.12064003944397</t>
  </si>
  <si>
    <t>1,1,2,3,5,10,18,27,33,36,37,38,46,56,60,74,80,85,87,103,116,125,127,134,136,149,156,159,181,199,203,220,222,234,250,289,299,302,307,325,326,358,394,408,426,430,443,474,509,516,521,553,564,572,608,642,660,693,715,766,802,817,877,924,936,948,956,1109,1150,1209,1329,1349,1448,1466,1522,1566,1732,1898,1958,2054,2248,2251,2390,2575,2747,3170,3257,3473,3571,4007,4367,4504,4549,5467,6163,6559,6671,7181,7452,7506,7618,7945,7955,9426,10354,10483,10487,11370,11714,12036,12566,12737,15050,15616,15689,18543</t>
  </si>
  <si>
    <t>-1.6687664699107205,-1.6687664699107205,-1.6687664699107205,-1.6687664699107205,-1.6687664699107205,-1.6687664699107205,-1.6687664699107205,-1.6687664699107205,-1.6687664699107205</t>
  </si>
  <si>
    <t>904917271524024169403940277915125717617881381257061171,904917271524024169403940277915125717617881381257061171,904917271524024169403940277915125717617881381257061171,904917271524024169403940277915125717617881381257061171,904917271524024169403940277915125717617881381257061171,904917271524024169403940277915125717617881381257061171,904917271524024169403940277915125717617881381257061171,904917271524024169403940277915125717617881381257061171,904917271524024169403940277915125717617881381257061171</t>
  </si>
  <si>
    <t>-8.890623067949782,-7.731359178553501,-6.903751310511493,-6.861066171104264,-6.744652762080161,-6.474719461452967,-6.42521562598472,-6.402074921083302,-6.130928237631824,-5.906162177783456,-5.768837135750899,-5.686114446133498,-5.671986308352011,-5.574603582196139,-5.536064445675205,-5.435152240960618,-5.427210400095037,-5.395941123976763,-5.313433496151684,-5.298911580693427,-5.250667313212716,-5.247754317861263,-5.103334602426712,-5.088330964413415,-5.042249468834482,-4.88465785469603,-4.773823677587369,-4.710992765561228,-4.514448173539765,-4.350257857229977,-4.209785123988383,-4.125379986473343,-4.078363056320766,-4.015896223274073,-3.8626705153418213,-3.7474532824802713,-3.7296864155478557,-3.6282710975519774,-3.597038638313963,-3.578102971245745,-3.57153269535855,-3.5109102723861088,-3.4848360406398657,-3.4302689082860653,-3.400926363184272,-3.3435769883340445,-3.2358692575758914,-3.2358692575758905,-3.163150514668093,-2.949090388523565,-2.942926929024469,-2.7653053828791836,-2.660890466288105,-2.599665258703242,-2.5348948822908506,-2.469879286722502,-2.4485772014828893,-2.433233768230733,-2.4264355572226184,-2.4042802926098634,-2.398144468248937,-2.312700449093826,-2.2145580206882256,-2.21292114422009,-2.167962511584665,-2.1569066616931254,-2.1433373199133596,-2.1383756216799967,-2.1158142343875443,-2.060629526884125,-2.048935846402843,-2.0294569590588285,-2.0258954184658187,-1.9900529815730224,-1.9025514357593154,-1.8870071549775884,-1.8525754324089911,-1.8479314216398444,-1.8426269542268683,-1.8426269542268678,-1.8335638489043862,-1.8239475583360298,-1.815141733453769,-1.81165797103015,-1.8105290382721941,-1.8048668590770307,-1.7893965892678552,-1.7871884061736554,-1.7566262178582863,-1.7384293962432427,-1.7377546253801204,-1.7350167252726556,-1.7350167252726545,-1.7280914725591865,-1.7136575972405355,-1.7026715923582412,-1.6722899268622702,-1.6721127308374295,-1.672112730837429,-1.6687664699107205</t>
  </si>
  <si>
    <t>0.03259634971618652,0.0918121337890625,0.12173581123352051,0.48873114585876465,0.5199224948883057,0.5503923892974854,0.7814366817474365,0.8107202053070068,0.8274054527282715,0.8770520687103271,1.329406499862671,1.4879884719848633,1.5822441577911377,1.599308967590332,1.7775042057037354,2.130807876586914,2.149848699569702,2.200864791870117,2.3746516704559326,2.4375081062316895,2.626132011413574,2.8266429901123047,2.889709711074829,2.996366500854492,3.1867177486419678,3.3815670013427734,3.8646085262298584,4.000356674194336,4.412473678588867,4.889155626296997,4.978821516036987,5.440514802932739,5.4855804443359375,5.967491149902344,6.0368852615356445,6.300431728363037,6.392138719558716,6.58244252204895,6.929322957992554,7.582849979400635,7.691018581390381,8.149296522140503,8.75222373008728,9.885303974151611,10.11198878288269,11.073442220687866,12.777127742767334,12.946303844451904,13.093549489974976,13.817215919494629,14.417219161987305,14.512694358825684,16.528347969055176,17.948081493377686,18.238168478012085,18.751333951950073,19.314134120941162,20.130661010742188,21.449691772460938,21.57356548309326,21.778839111328125,22.087459325790405,25.589661359786987,30.77000117301941,37.45068025588989,37.74788236618042,40.820581912994385,42.18049097061157,42.229716777801514,42.490092277526855,44.61446237564087,52.706655502319336,53.270416021347046,53.576894998550415,54.03798723220825,60.19435358047485,61.058494567871094,68.12141346931458,72.4032654762268,74.13263249397278,90.0634241104126,95.08510255813599,109.71932458877563,120.5238196849823,122.45442748069763,132.22824144363403,137.0869324207306,145.6664080619812,152.03230357170105,153.76253962516785,175.10100555419922,185.49956393241882,195.43402767181396,199.99466395378113,204.00588178634644,217.8586049079895,230.30168318748474,247.42872881889343,275.2664008140564,291.3935887813568</t>
  </si>
  <si>
    <t>1,4,6,30,32,34,49,51,52,55,83,93,99,100,111,133,134,137,148,152,164,177,181,188,200,212,242,251,276,298,304,334,337,369,374,391,397,409,431,473,480,509,548,619,633,666,767,778,787,832,869,875,995,1079,1097,1130,1165,1216,1296,1304,1317,1337,1563,1897,2315,2333,2527,2601,2603,2615,2728,3207,3242,3261,3290,3673,3727,4166,4439,4519,5497,5803,6689,7348,7468,8078,8361,8884,9280,9386,10726,11348,11963,12222,12477,13342,14093,15131,16840,17882</t>
  </si>
  <si>
    <t>-2.73515875167805,-2.73515875167805,-2.73515875167805,-2.73515875167805,-2.73515875167805,-2.73515875167805,-2.73515875167805,-2.73515875167805,-2.73515875167805</t>
  </si>
  <si>
    <t>-6.0470450448948005,-5.665393959688649,-5.581294082823844,-5.503639715612826,-5.425396369031674,-5.414745674166996,-5.310090779557184,-5.096787479521414,-4.9984626209715195,-4.988437501022389,-4.918499749259961,-4.824281130903168,-4.668647705335436,-4.607593272184252,-4.594035865538627,-4.554754790511448,-4.4934713167829665,-4.446276674096079,-4.384407761512596,-4.132661782059723,-4.112470176519343,-4.072303974225109,-4.059231684622864,-3.9924507771520164,-3.9450310654192577,-3.9001876519692216,-3.8705454151836616,-3.851801879984759,-3.835418053796368,-3.6597867275916722,-3.659786727591672,-3.5438538616132753,-3.543853861613275,-3.4894888166841773,-3.478627429468335,-3.4472530424525005,-3.446992279396806,-3.410478027770935,-3.349708781639239,-3.2541574381334706,-3.2474009653376865,-3.1870891535305077,-3.1847087774658474,-3.182572536268868,-3.151095372838368,-3.143587326994828,-3.101456958868249,-3.1014569588682486,-3.076142174036066,-3.011949064945011,-2.953536511854679,-2.9535365118546784,-2.950807155227,-2.9247286939317862,-2.8549027866431653,-2.8549027866431644,-2.8440418771180234,-2.8363336901829532,-2.763426695236085,-2.750755906923364,-2.7455789493020046,-2.73515875167805</t>
  </si>
  <si>
    <t>0.01669621467590332,0.023302316665649414,0.028871536254882812,0.04349708557128906,0.05627179145812988,0.11517715454101562,0.1279158592224121,0.1416308879852295,0.16780781745910645,0.23313140869140625,0.24626636505126953,0.27739644050598145,0.452561616897583,0.5391476154327393,0.5891239643096924,0.6432056427001953,0.6689326763153076,0.6989774703979492,0.9129893779754639,1.030141830444336,1.178377628326416,1.2223386764526367,1.2841107845306396,1.3022701740264893,1.3397817611694336,1.7453813552856445,1.900695562362671,1.9378283023834229,1.9756782054901123,2.079822301864624,2.504669427871704,2.585305690765381,2.6034650802612305,2.7495369911193848,3.1023287773132324,3.5147135257720947,4.401162147521973,4.698476076126099,4.898053884506226,5.2248005867004395,5.794360876083374,6.164812088012695,6.274127721786499,7.236547231674194,7.281714916229248,8.406455755233765,8.544243812561035,9.72803258895874,15.088820457458496,16.5159649848938,17.891031503677368,23.1566424369812,32.833181381225586,33.73899221420288,35.10054922103882,39.20468783378601,50.40165448188782,59.965373039245605,62.979427337646484,63.401989459991455,63.723400831222534,81.10811519622803</t>
  </si>
  <si>
    <t>1,1,2,4,6,15,17,19,23,33,35,40,66,80,88,97,101,106,141,160,184,191,201,204,210,275,300,306,312,329,397,410,413,437,495,555,687,733,764,816,906,965,982,1126,1133,1302,1324,1504,2309,2538,2755,3586,5109,5245,5456,6089,7841,9356,9830,9898,9950,12681</t>
  </si>
  <si>
    <t>-2.4454055896818208,-2.4454055896818208,-2.4454055896818208,-2.4454055896818208,-2.4454055896818208,-2.4454055896818208,-2.4454055896818208,-2.4454055896818208,-2.4454055896818208</t>
  </si>
  <si>
    <t>-5.745059162315664,-5.042381574457047,-4.980042175667425,-4.917197754992535,-4.751831590321734,-4.6222256523127285,-4.608567867156112,-4.422655449548824,-4.3316939342712875,-4.322138167752815,-4.2106564996925195,-4.140535549396339,-4.107604874826447,-4.031751418883919,-3.925589206575056,-3.8509422015435253,-3.850150543563317,-3.709908630983861,-3.7049498036356536,-3.6331070951985622,-3.6284818589741903,-3.564839748834296,-3.525540992162432,-3.5180400026600775,-3.464312504235964,-3.428371973754618,-3.328656922801229,-3.262126287109616,-3.2587806471517804,-3.2515691766465733,-3.2084697417865824,-3.199516464636239,-3.172368933832554,-3.1556181526909644,-3.100407300760773,-3.065981189549666,-3.0606848648388874,-2.980307910574511,-2.954765733909427,-2.951382958252978,-2.887834843054316,-2.8553206144003482,-2.7702850896728513,-2.7407129146720477,-2.71745470449731,-2.7153796599095346,-2.6186097006540874,-2.614296751691433,-2.577829056988809,-2.5568901598920357,-2.539526671746627,-2.526927751048011,-2.5237433987724036,-2.5191671839364114,-2.5176704091625868,-2.500314975034137,-2.5003149750341365,-2.5002409722685797,-2.474184824683899,-2.450885298651286,-2.448537623414826,-2.4454055896818208</t>
  </si>
  <si>
    <t>0.018780231475830078,0.025044679641723633,0.03741288185119629,0.05602836608886719,0.06922769546508789,0.08122873306274414,0.0876619815826416,0.10613894462585449,0.1717371940612793,0.18509769439697266,0.19129014015197754,0.22337770462036133,0.262270450592041,0.29381370544433594,0.4391326904296875,0.5501329898834229,0.5959832668304443,0.6280031204223633,0.9016191959381104,1.0256783962249756,1.2843127250671387,1.6769626140594482,1.990403652191162,2.1234309673309326,2.154339551925659,2.2775349617004395,2.493152618408203,2.609473943710327,2.904738426208496,3.026054859161377,3.121889591217041,3.472252368927002,3.5295300483703613,4.107990026473999,4.253464221954346,4.694857358932495,4.850841283798218,5.005506753921509,5.4057457447052,5.714734315872192,6.120790004730225,6.220337152481079,6.309814929962158,8.315445899963379,9.401339530944824,10.005572080612183,10.365938663482666,13.30652141571045,14.576670408248901,15.339067697525024,19.7877938747406,20.18367338180542,20.724579334259033,23.39648127555847,26.77114748954773,28.704085111618042,34.13620209693909,42.54878377914429,43.8799569606781,44.74144148826599,50.10904598236084,59.57701396942139</t>
  </si>
  <si>
    <t>1,1,3,6,8,10,11,14,24,26,27,32,38,43,65,78,85,90,127,145,185,245,295,316,321,339,373,391,433,451,466,521,530,619,641,709,733,757,819,866,929,940,951,1238,1397,1486,1540,1996,2183,2294,2955,3015,3096,3501,3998,4284,5074,6312,6509,6635,7435,8870</t>
  </si>
  <si>
    <t>-1.3019257969330877,-1.3019257969330877,-1.3019257969330877,-1.3019257969330877,-1.3019257969330877,-1.3019257969330877,-1.3019257969330877,-1.3019257969330877,-1.3019257969330877</t>
  </si>
  <si>
    <t>150465470540327029757616802834115091742207061644122588137000,150465470540327029757616802834115091742207061644122588137000,150465470540327029757616802834115091742207061644122588137000,150465470540327029757616802834115091742207061644122588137000,150465470540327029757616802834115091742207061644122588137000,150465470540327029757616802834115091742207061644122588137000,150465470540327029757616802834115091742207061644122588137000,150465470540327029757616802834115091742207061644122588137000,150465470540327029757616802834115091742207061644122588137000</t>
  </si>
  <si>
    <t>-9.610345822436527,-8.876821980278716,-8.060253392834943,-7.88751338549025,-7.857282403519052,-7.623188339007488,-7.582960103144809,-7.564512586446098,-7.461539964994434,-7.45285589614053,-7.351930572018507,-7.330118972650226,-7.25087675566949,-7.177627826910788,-7.17169804357291,-6.73968941884903,-6.6290463136776845,-6.606625848508074,-6.56232329019338,-6.494151079280732,-6.399184523540655,-6.3553448218799495,-6.168830217072608,-5.883637215488554,-5.8363853525606855,-5.719144502273607,-5.688505556687442,-5.55261645600644,-5.4535586665331515,-5.352554725190037,-5.296338540947404,-5.293792141713792,-5.160543028513951,-5.109678375673275,-5.107480772418106,-5.04606139445815,-4.982723712344912,-4.930562692303045,-4.88668755896767,-4.773590479862288,-4.7691864049192825,-4.739800737618052,-4.70386109596207,-4.442120461903393,-4.218741616492485,-4.208788112647227,-4.124357969220627,-4.080315688806794,-4.023204137327379,-3.9557869162683135,-3.9297946010676537,-3.9224812723565528,-3.7724029737640308,-3.732812131276633,-3.6780451860314445,-3.4517101902300467,-3.3683059484023126,-3.32062295371,-3.217461420434036,-3.1620970887372164,-3.1070869266282206,-3.039605692933724,-3.0272208962160043,-3.0008500626745884,-2.949228264065113,-2.923675534495371,-2.9121937265998836,-2.9068016681254107,-2.9029469702899826,-2.892096231075319,-2.827080525163702,-2.8196892193213445,-2.773215512858702,-2.7095036019620515,-2.704891400400822,-2.659299654120965,-2.6453370881923712,-2.6086168069146747,-2.541619079715578,-2.5357995283871353,-2.5050476244828603,-2.4708972542336727,-2.443946955078315,-2.3836732577507,-2.3836732577506994,-2.342670029939761,-2.3142868693207053,-2.1917346799281856,-2.0813354830455784,-2.057701911502362,-2.049983765945488,-2.031690109505927,-1.9911470398625408,-1.9911470398625404,-1.9709924723299594,-1.950828237778513,-1.9428198486810173,-1.8996883986855697,-1.892081192848689,-1.881170686347978,-1.862991250467044,-1.8574816099256928,-1.8549848590631581,-1.82572099111181,-1.8254371895788364,-1.817685060431689,-1.813318111983838,-1.811774248422636,-1.8050402487890966,-1.7946955113427434,-1.790118379688655,-1.7674649379167149,-1.7482404833631557,-1.7348603417992068,-1.700506882820298,-1.692961385765872,-1.6393683443682632,-1.6369521253801218,-1.6283469602706482,-1.624124125549984,-1.6066944617925776,-1.5567360854622334,-1.5463931607098265,-1.5374448638632483,-1.5374448638632479,-1.5249632942723113,-1.4963767289149676,-1.4963767289149672,-1.4468827992418023,-1.4226183073187282,-1.4080917359480822,-1.3929357805026887,-1.3877372136881747,-1.3818846333374817,-1.3818230517601213,-1.338227306042461,-1.305029403721762,-1.3019257969330884,-1.3019257969330877</t>
  </si>
  <si>
    <t>0.037799835205078125,0.05752062797546387,0.12033724784851074,0.32038331031799316,0.42481064796447754,0.6103942394256592,0.7438457012176514,0.7638788223266602,0.8604981899261475,0.9366710186004639,0.9900908470153809,1.2276794910430908,1.2620136737823486,1.3351173400878906,1.4210457801818848,1.472907304763794,1.6505990028381348,1.7039177417755127,1.7387416362762451,1.7737796306610107,1.9506566524505615,2.11794376373291,2.2574222087860107,2.4930577278137207,2.761387586593628,2.9158105850219727,2.933013439178467,3.1453282833099365,3.3083655834198,3.399498701095581,3.434378147125244,3.506345510482788,3.5954816341400146,3.6839706897735596,3.84698748588562,3.919384479522705,3.9384357929229736,4.069159984588623,4.175943613052368,4.379300832748413,4.530182361602783,4.995835781097412,5.096707105636597,5.312105894088745,5.901787519454956,6.132417917251587,6.749675512313843,7.347421884536743,7.561704635620117,7.751246690750122,7.9451093673706055,8.189794778823853,8.36679220199585,9.525048971176147,9.646785736083984,9.918217658996582,9.935953140258789,10.603838920593262,10.93088698387146,11.397507429122925,12.190685749053955,13.010765075683594,13.532875299453735,13.690340518951416,14.32116174697876,14.654633522033691,14.673524856567383,14.905197381973267,15.604274988174438,15.716137170791626,15.989790201187134,17.01926612854004,17.769623279571533,18.58705496788025,19.102824449539185,20.55970025062561,23.70049262046814,23.829994916915894,26.145028114318848,27.76980972290039,28.781744718551636,30.73378849029541,32.83320498466492,32.86900782585144,33.74606680870056,34.42836141586304,34.76998853683472,35.57009530067444,44.988314628601074,46.19267654418945,47.02352499961853,49.153873920440674,50.437471866607666,54.824912786483765,69.19522285461426,71.01215624809265,72.05656147003174,72.97770023345947,75.90876603126526,76.11720013618469,76.59870719909668,89.97682595252991,90.34545302391052,92.02803587913513,93.76012134552002,101.76905488967896,101.91555404663086,103.02424097061157,103.0933952331543,109.7861180305481,117.15775418281555,118.57309889793396,119.01046824455261,119.84871029853821,120.72616934776306,123.72473883628845,128.29340243339539,129.58245539665222,135.61721658706665,136.92961835861206,138.70896887779236,145.85038208961487,153.86535620689392,160.19521474838257,162.45566868782043,164.10735940933228,171.61360049247742,176.00558853149414,180.63704013824463,183.91836595535278,188.57832098007202,196.27355241775513,213.87329483032227,232.96476316452026,241.9417691230774,249.62981390953064,254.3443157672882,268.9919764995575,295.13882207870483</t>
  </si>
  <si>
    <t>1,1,4,14,20,30,37,38,43,47,50,60,62,66,71,74,84,87,89,91,101,111,119,132,147,156,157,169,178,183,185,189,194,199,208,212,213,220,226,237,245,271,277,289,322,335,369,402,414,425,434,445,451,516,523,538,539,576,594,619,649,678,707,715,747,765,766,779,819,826,841,896,937,981,1010,1089,1260,1267,1396,1488,1543,1653,1770,1772,1821,1854,1873,1916,2417,2480,2527,2643,2712,2954,3750,3851,3909,3961,4106,4118,4145,4886,4906,5000,5097,5545,5553,5615,5619,5969,6373,6451,6475,6521,6570,6735,6990,7062,7396,7459,7541,7933,8374,8721,8847,8937,9332,9580,9838,10024,10284,10710,11652,12692,13191,13616,13878,14651,16084</t>
  </si>
  <si>
    <t>-2.443353629988342,-2.443353629988342,-2.443353629988342,-2.443353629988342,-2.443353629988342,-2.443353629988342,-2.443353629988342,-2.443353629988342,-2.443353629988342</t>
  </si>
  <si>
    <t>-4.759970701830019,-4.652945222381811,-4.605767891919461,-4.517541682325852,-4.303955758020801,-4.174695277898625,-4.149878084859561,-4.066577833098936,-4.064355032993551,-4.002721325269722,-3.991014071304688,-3.9541786370897194,-3.888093328311445,-3.6965925151806363,-3.6598584381840276,-3.527293439620121,-3.4216764205844203,-3.365983879056247,-3.3402035248634325,-3.2402600657909173,-3.2144950411609994,-3.187442097638802,-3.162109652243232,-3.1283896699255607,-3.12530952562122,-3.0189019549951377,-2.9340445994375672,-2.9179327078232666,-2.917424581360706,-2.9004544217680177,-2.8939671906914146,-2.8853105477200955,-2.8478766407644955,-2.6927381205038974,-2.6768953671615785,-2.6375972510720924,-2.628779229591791,-2.564372738823178,-2.5143416036683495,-2.506616931175172,-2.503375885119439,-2.4789793777957563,-2.466967387601859,-2.4599527561127275,-2.443353629988343,-2.443353629988342</t>
  </si>
  <si>
    <t>0.01700282096862793,0.11622738838195801,0.2879638671875,0.34787797927856445,0.45348525047302246,0.4950845241546631,0.5405991077423096,0.605947732925415,0.6549375057220459,0.7856168746948242,0.7979824542999268,0.8314108848571777,0.8450334072113037,0.884310245513916,0.9731307029724121,0.9798915386199951,1.0227296352386475,1.1948866844177246,1.3821964263916016,1.5815668106079102,2.242824077606201,2.2877535820007324,2.3979268074035645,2.6149213314056396,3.009730815887451,3.1680779457092285,3.2397098541259766,3.3162107467651367,3.3660268783569336,3.3968582153320312,3.5460774898529053,3.5798327922821045,3.8587682247161865,3.898810625076294,4.03108549118042,4.126004457473755,4.548851013183594,5.941525936126709,6.5215744972229,8.787928342819214,11.26873779296875,11.482217073440552,13.12134075164795,20.88468623161316,21.596609354019165,22.36007261276245</t>
  </si>
  <si>
    <t>1,15,38,47,61,66,73,83,90,110,112,117,119,125,139,140,146,173,202,233,335,342,358,392,453,478,489,501,509,514,537,542,586,592,612,627,693,910,999,1346,1734,1768,2023,3208,3318,3436</t>
  </si>
  <si>
    <t>-1.7937007494087198,-1.7937007494087198,-1.7937007494087198,-1.7937007494087198,-1.7937007494087198,-1.7937007494087198,-1.7937007494087198,-1.7937007494087198,-1.7937007494087198</t>
  </si>
  <si>
    <t>-3.4804765763526593,-2.779293339755953,-2.498346861753519,-2.4814441404888834,-2.4026583954517173,-2.3512256276888697,-2.330200698717946,-2.269277697900052,-2.2554554240430287,-2.0811877397576146,-2.017539621084781,-1.9682669910456014,-1.9099276589612897,-1.8891784691233091,-1.8720100516693632,-1.8417353592679964,-1.827385184199551,-1.8141237593001802,-1.8136088124398504,-1.8100572237371026,-1.8063160334672925,-1.8058759803233821,-1.805875980323381,-1.7941011534910796,-1.7937007494087198</t>
  </si>
  <si>
    <t>0.013027191162109375,0.017502307891845703,0.021403074264526367,0.11553263664245605,0.11956453323364258,0.2739837169647217,0.29448843002319336,0.3028385639190674,0.4424252510070801,0.5192277431488037,0.5936121940612793,0.9448838233947754,0.9496321678161621,1.3428082466125488,1.456270694732666,2.1469566822052,2.2886898517608643,2.5945403575897217,2.6882576942443848,2.753892421722412,2.856400489807129,3.69114089012146,4.450228452682495,4.719757795333862,5.819618463516235</t>
  </si>
  <si>
    <t>1,1,2,25,26,64,69,71,106,125,143,213,214,290,316,481,515,589,612,628,653,851,1027,1092,1350</t>
  </si>
  <si>
    <t>-1.5642270370493894,-1.5642270370493894,-1.5642270370493894,-1.5642270370493894,-1.5642270370493894,-1.5642270370493894,-1.5642270370493894,-1.5642270370493894,-1.5642270370493894</t>
  </si>
  <si>
    <t>-2.2692977643867325,-2.1215263959753474,-2.112160977655081,-2.0264198644156077,-1.8209344116197568,-1.7718993213564258,-1.7380592956024328,-1.6538633291555294,-1.635318746335962,-1.633370567441018,-1.6333705674410173,-1.6295565478197578,-1.605905918561524,-1.6012222078486311,-1.5970009485151424,-1.597000948515142,-1.5970009485151417,-1.585304250143659,-1.5715009447003208,-1.5642270370493898,-1.5642270370493894</t>
  </si>
  <si>
    <t>0.013971567153930664,0.14544057846069336,0.14847207069396973,0.1835920810699463,0.22484040260314941,0.34298181533813477,0.525942325592041,0.6189024448394775,0.8296160697937012,1.1462244987487793,1.3185656070709229,1.491225242614746,1.5909004211425781,1.7684078216552734,1.8389613628387451,2.653869152069092,2.8987369537353516,3.3269994258880615,4.142050504684448,6.048068284988403,7.212207555770874</t>
  </si>
  <si>
    <t>1,46,47,59,72,112,172,204,275,382,436,495,528,588,612,879,956,1095,1332,1963,2346</t>
  </si>
  <si>
    <t>-3.234664747935281,-3.234664747935281,-3.234664747935281,-3.234664747935281,-3.234664747935281,-3.234664747935281,-3.234664747935281,-3.234664747935281,-3.234664747935281</t>
  </si>
  <si>
    <t>633351666877466826936823249514783140487842,633351666877466826936823249514783140487842,633351666877466826936823249514783140487842,633351666877466826936823249514783140487842,633351666877466826936823249514783140487842,633351666877466826936823249514783140487842,633351666877466826936823249514783140487842,633351666877466826936823249514783140487842,633351666877466826936823249514783140487842</t>
  </si>
  <si>
    <t>-7.099421039355043,-7.005545197963102,-6.927956786359529,-6.896383296273442,-6.755093681592269,-6.736334063400561,-6.413570505344215,-6.381434483182607,-5.964289184567642,-5.7570999251184976,-5.679198494661523,-5.6219637056660865,-5.607811460955428,-5.574773217432404,-5.433508581139343,-5.406754198683753,-5.395599732607058,-5.1469557566481905,-5.073260148332872,-4.899859963652703,-4.796327695486649,-4.729667563471315,-4.383285179919503,-4.337809600633408,-4.335020269284601,-4.2899829054038054,-4.198331861679263,-4.124749939767399,-4.099094131864642,-4.022980852843842,-4.0142922105596766,-3.987503714673985,-3.966905305774518,-3.942326426929024,-3.918588512226882,-3.831580394349517,-3.820266552654837,-3.8182940400383285,-3.8084495742662887,-3.786373716901945,-3.7694245223366916,-3.7320668885655857,-3.6986377906222407,-3.69863779062224,-3.6369573555333345,-3.586445937045039,-3.5849003150940626,-3.584352689153871,-3.5179562874140773,-3.4958589277785737,-3.4462106421349348,-3.4451082385183045,-3.4373468910979557,-3.3980916969964676,-3.365052545526597,-3.3637137397205286,-3.267511858859815,-3.247796465922703,-3.2477964659227028,-3.2346647479352812,-3.234664747935281</t>
  </si>
  <si>
    <t>0.04651951789855957,0.11147618293762207,0.13466119766235352,0.3338742256164551,0.35703015327453613,0.468015193939209,0.6758885383605957,0.9249186515808105,1.1478638648986816,1.3771154880523682,2.397171974182129,2.8364641666412354,3.044945478439331,3.506450653076172,3.6746630668640137,3.819931745529175,3.8439865112304688,3.9617276191711426,4.2924675941467285,4.934964179992676,5.361548900604248,5.965009689331055,6.108561277389526,6.86916184425354,7.090208053588867,8.239288568496704,9.236818075180054,10.760082006454468,14.190408706665039,14.597715139389038,16.640087604522705,19.114683628082275,25.92277693748474,28.167489051818848,33.419989585876465,33.92909002304077,35.52167367935181,39.70385146141052,49.711955547332764,55.23411273956299,62.85274910926819,63.41104173660278,67.03294038772583,69.83862733840942,76.59839200973511,78.42548751831055,78.5385513305664,80.92404103279114,86.31826210021973,93.72264361381531,99.38378024101257,99.93832087516785,111.47118425369263,111.92527389526367,114.40940642356873,119.16917753219604,193.6699562072754,198.33111929893494,255.8084740638733,411.42109847068787,416.9137408733368</t>
  </si>
  <si>
    <t>1,3,4,13,14,19,28,39,49,59,95,113,122,142,148,154,155,160,174,201,218,243,249,280,289,336,378,443,553,564,645,746,1028,1123,1340,1360,1422,1596,2009,2239,2555,2579,2730,2844,3130,3193,3196,3283,3495,3801,4043,4067,4539,4553,4660,4865,7879,8074,10399,16749,16980</t>
  </si>
  <si>
    <t>-2.7904072422350326,-2.7904072422350326,-2.7904072422350326,-2.7904072422350326,-2.7904072422350326,-2.7904072422350326,-2.7904072422350326,-2.7904072422350326,-2.7904072422350326</t>
  </si>
  <si>
    <t>-4.568744562128181,-4.312894065164054,-4.179742856553197,-4.059520044924627,-3.9723774026200513,-3.937939100275762,-3.9102111596148452,-3.788322892153584,-3.704674249680006,-3.6486727193641686,-3.6387896968118634,-3.6342103023114802,-3.409844625339004,-3.29530146972384,-3.2840739677054076,-3.2786150295069767,-3.2744373989252646,-3.194599303362057,-3.19030089061467,-3.14851512205427,-3.14697457801316,-3.098210793915533,-3.097276286625443,-3.0952387015288134,-3.0853513983025542,-3.0127242560993843,-3.0126094884272527,-2.9460028187907765,-2.9098554093662954,-2.909855409366295,-2.8219579894483857,-2.7936531332339607,-2.7936531332339594,-2.790407242235033,-2.7904072422350326</t>
  </si>
  <si>
    <t>0.014554977416992188,0.03415656089782715,0.05846571922302246,0.19534564018249512,0.3989889621734619,0.45530104637145996,0.48469042778015137,0.5167908668518066,0.6496756076812744,0.9281120300292969,1.1536760330200195,1.1689507961273193,1.174100637435913,1.406820297241211,1.53232741355896,2.140367031097412,2.308330535888672,2.632129669189453,3.1390726566314697,3.660715341567993,3.988330602645874,4.073001861572266,4.371054410934448,4.529541969299316,4.625027179718018,4.912562608718872,5.058516979217529,5.586646795272827,9.420886039733887,12.942251920700073,13.566965579986572,13.998010873794556,16.471014499664307,20.381937742233276,30.497580528259277</t>
  </si>
  <si>
    <t>1,4,9,37,77,88,94,100,125,179,224,227,228,274,299,416,448,511,605,703,767,784,841,872,890,946,975,1077,1824,2502,2618,2698,3178,3933,5855</t>
  </si>
  <si>
    <t>-2.345073230756141,-2.345073230756141,-2.345073230756141,-2.345073230756141,-2.345073230756141,-2.345073230756141,-2.345073230756141,-2.345073230756141,-2.345073230756141</t>
  </si>
  <si>
    <t>-3.639835583660312,-3.634521194376978,-3.477453510848866,-3.4443746551208245,-3.419815379612339,-3.319623907425762,-3.0245393012250763,-3.0138954904016733,-2.953279459399858,-2.9199034304462823,-2.78103545706316,-2.726187394254952,-2.6798416325877077,-2.645635595253799,-2.538886973640227,-2.5388869736402264,-2.524956759233748,-2.490916223015389,-2.4909162230153887,-2.4295424334804983,-2.34508849425811,-2.3450732307561415,-2.345073230756141</t>
  </si>
  <si>
    <t>0.019345998764038086,0.03192710876464844,0.039740800857543945,0.10778093338012695,0.15999054908752441,0.17062807083129883,0.1757662296295166,0.2935025691986084,0.3726694583892822,0.4710395336151123,0.6167290210723877,0.7505276203155518,0.8997836112976074,1.2782599925994873,1.4410994052886963,1.7956621646881104,2.2272393703460693,2.504729986190796,3.2391083240509033,3.3165464401245117,3.6719813346862793,4.605572462081909,6.758824348449707</t>
  </si>
  <si>
    <t>1,3,5,22,33,35,36,63,81,104,139,168,205,290,329,414,511,576,750,768,849,1059,1558</t>
  </si>
  <si>
    <t>-2.789625086715784,-2.789625086715784,-2.789625086715784,-2.789625086715784,-2.789625086715784,-2.789625086715784,-2.789625086715784,-2.789625086715784,-2.789625086715784</t>
  </si>
  <si>
    <t>-4.765584826786758,-4.614914183969109,-4.558584581704102,-4.524837007090043,-4.52182413222471,-4.400889774841067,-4.206792717847897,-4.188042386629254,-4.178693360143897,-4.10020622648685,-4.0406689857266,-3.9477973400468604,-3.9265164139501647,-3.9229780179935245,-3.9175135463423274,-3.8131377143282172,-3.7934400056906115,-3.780580710748937,-3.528256559279826,-3.488981533263848,-3.488981533263847,-3.4885601594046873,-3.4645929010865153,-3.4373223462449647,-3.336908664375486,-3.2010825856790746,-3.136296296688881,-3.123679862948909,-3.094217953347839,-2.9842604098710526,-2.892408879958066,-2.803886803139999,-2.7904037274699407,-2.789625086715784</t>
  </si>
  <si>
    <t>0.014085531234741211,0.018980741500854492,0.10153746604919434,0.12056350708007812,0.14212608337402344,0.17109465599060059,0.23194551467895508,0.36386895179748535,0.3792557716369629,0.3950321674346924,0.40020036697387695,0.46356940269470215,0.4788932800292969,0.5212199687957764,0.5591156482696533,0.6531851291656494,0.6582839488983154,0.7874796390533447,0.8744759559631348,0.9563462734222412,1.1034095287322998,1.3524677753448486,1.40348482131958,1.5004007816314697,1.5600881576538086,1.7143542766571045,3.2934935092926025,4.444835186004639,4.623879909515381,5.3655104637146,5.993449449539185,8.669786930084229,10.439289331436157,11.562479019165039</t>
  </si>
  <si>
    <t>1,1,18,22,26,32,44,69,72,75,76,88,91,99,106,124,125,149,166,182,211,259,269,288,299,329,635,857,891,1031,1148,1631,1962,2176</t>
  </si>
  <si>
    <t>-2.065510996626467,-2.065510996626467,-2.065510996626467,-2.065510996626467,-2.065510996626467,-2.065510996626467,-2.065510996626467,-2.065510996626467,-2.065510996626467</t>
  </si>
  <si>
    <t>179421796026015278997658078775994978478202095979033755,179421796026015278997658078775994978478202095979033755,179421796026015278997658078775994978478202095979033755,179421796026015278997658078775994978478202095979033755,179421796026015278997658078775994978478202095979033755,179421796026015278997658078775994978478202095979033755,179421796026015278997658078775994978478202095979033755,179421796026015278997658078775994978478202095979033755,179421796026015278997658078775994978478202095979033755</t>
  </si>
  <si>
    <t>-8.374570790093289,-8.247020526095495,-8.045133655867438,-7.999245520525224,-7.8233988014767455,-7.770239410980467,-7.7014652196281785,-7.532449490062614,-7.156683318151468,-7.075204436023656,-7.067012574773215,-6.896029558218039,-6.723175268193264,-6.692330086186862,-6.568027076687244,-6.348408572156467,-6.2563273034819495,-6.1859718785887665,-6.116173702967093,-5.971812198409431,-5.848506537892526,-5.5956768368222365,-5.571839321739767,-5.4328611442849635,-5.359182226159713,-5.242211200559288,-5.0572376781291695,-5.0261075136456554,-4.929860176861222,-4.925484101797656,-4.79660507304317,-4.794954526096625,-4.752043241160896,-4.498806882231593,-4.471782447416478,-4.253796088992448,-4.1561746778088455,-4.0320156792012805,-3.8522385741735796,-3.76950909587088,-3.5691559341615395,-3.5447029680647604,-3.5364841058773555,-3.4698165328413904,-3.399136041573579,-3.3580165634377184,-3.250073823266207,-3.2455665092270447,-3.2321569514543578,-3.1606130496085045,-3.064953271394769,-3.0239860751609267,-2.9705707538209047,-2.8812256651431065,-2.8644675510687643,-2.830050101803234,-2.828212496365873,-2.6987626841265757,-2.68614359534017,-2.655860982060892,-2.635390951396682,-2.6173174843669402,-2.559465215940222,-2.546293624473682,-2.516790938778028,-2.4851226218030495,-2.4754638438806333,-2.421640034973039,-2.364185390412966,-2.3641853904129655,-2.362549955329457,-2.352996227320761,-2.347359242235886,-2.336218913012408,-2.3334458956433766,-2.3172404400471573,-2.3104756827282253,-2.295875527595225,-2.2793961571352725,-2.266779654784666,-2.2667796547846657,-2.222589900278851,-2.2214516986335666,-2.2083513265633825,-2.1979729559198,-2.1744343124517824,-2.1401600557643046,-2.134526803922766,-2.1332253412115114,-2.1155980887175914,-2.1127585237059066,-2.112758523705906,-2.1127585237059052,-2.1117671100886906,-2.103385775738676,-2.099342855863396,-2.0992243038382856,-2.0898762082231817,-2.075115306750298,-2.0655528712171805,-2.0655109966264673,-2.065510996626467</t>
  </si>
  <si>
    <t>0.030374765396118164,0.08553647994995117,0.23120760917663574,0.5390071868896484,0.5526778697967529,0.5813255310058594,0.6992290019989014,0.7976071834564209,0.8735373020172119,1.0403831005096436,1.0718111991882324,1.0880300998687744,1.1213817596435547,1.2420637607574463,1.2575006484985352,1.3194761276245117,1.669975996017456,2.079817056655884,2.0960934162139893,2.1723546981811523,2.566692352294922,2.6608033180236816,2.7067651748657227,2.7831766605377197,2.8303396701812744,2.845163106918335,2.8751602172851562,2.8899078369140625,2.9521634578704834,3.044001340866089,3.0743885040283203,3.1564738750457764,3.2923879623413086,3.337465286254883,4.117286205291748,4.445995092391968,4.689615488052368,4.704614639282227,5.341541528701782,5.8968446254730225,6.319161891937256,7.041203260421753,7.150044918060303,8.227927684783936,8.842007875442505,9.930410385131836,9.966626167297363,10.572285890579224,10.921770095825195,11.516066312789917,12.074774026870728,12.620758533477783,13.107630014419556,13.946830034255981,14.885090827941895,15.22722315788269,15.658874988555908,16.44381809234619,17.158000469207764,18.35352396965027,18.74501943588257,18.887979984283447,19.62075448036194,20.388949394226074,22.478364944458008,22.719629287719727,25.39477825164795,25.48757815361023,26.583070516586304,29.054491758346558,30.19996476173401,31.37697720527649,32.47625660896301,35.16460704803467,36.069035053253174,36.32653570175171,41.37581014633179,46.87044978141785,50.76718592643738,54.61996603012085,58.13425159454346,66.36680912971497,76.32675266265869,84.61864519119263,91.33575916290283,100.70750784873962,103.45870065689087,105.11561107635498,107.4809741973877,117.6436607837677,139.48292899131775,155.70379400253296,184.0133776664734,192.87424993515015,195.0415632724762,195.44623184204102,202.34906578063965,203.33871698379517,204.51269030570984,216.0855450630188,229.30345559120178,287.3686697483063</t>
  </si>
  <si>
    <t>1,4,14,36,37,39,47,54,59,66,68,69,71,79,80,84,107,131,132,134,154,160,163,168,171,172,174,175,179,185,187,192,201,204,254,276,292,293,336,372,400,447,454,523,565,610,612,651,673,709,739,773,803,854,913,935,962,1013,1059,1138,1164,1174,1220,1269,1402,1418,1588,1594,1663,1813,1884,1957,2025,2185,2240,2257,2552,2896,3144,3390,3606,4120,4711,5249,5682,6278,6427,6529,6673,7323,8709,9738,11554,12125,12260,12285,12689,12753,12829,13574,14401,18120</t>
  </si>
  <si>
    <t>-3.089284671014253,-3.089284671014253,-3.089284671014253,-3.089284671014253,-3.089284671014253,-3.089284671014253,-3.089284671014253,-3.089284671014253,-3.089284671014253</t>
  </si>
  <si>
    <t>163109550717247894731845929143362968917334,163109550717247894731845929143362968917334,163109550717247894731845929143362968917334,163109550717247894731845929143362968917334,163109550717247894731845929143362968917334,163109550717247894731845929143362968917334,163109550717247894731845929143362968917334,163109550717247894731845929143362968917334,163109550717247894731845929143362968917334</t>
  </si>
  <si>
    <t>-6.86872956610386,-6.735538539139527,-6.360010328750543,-6.254831305303268,-6.214427722578564,-6.145344086895036,-5.972814861063898,-5.677729679978891,-5.528301568316293,-5.379121892898994,-5.337207990028721,-5.307891914239935,-5.185172360910179,-4.984261207807894,-4.973391003335973,-4.893187993867114,-4.842868906948584,-4.813252712028596,-4.79727036562487,-4.795834314119721,-4.793547086732246,-4.730440361001936,-4.724744353977756,-4.706433077277228,-4.69796617234193,-4.67818969991202,-4.523356661535699,-4.436384713220229,-4.36432665029179,-4.33857403135701,-4.235071093652132,-4.202910580634708,-4.179933878637352,-4.153942154918651,-4.15207973426976,-4.137501740965802,-4.074594939531166,-3.992480530329839,-3.860173738546416,-3.8502486351131107,-3.85024863511311,-3.816165098643171,-3.8161214162971073,-3.754016556222595,-3.700056546870165,-3.6714327551217387,-3.665106954168028,-3.6492751988543324,-3.6353085614766583,-3.6352607843429356,-3.634184011421092,-3.632867734123693,-3.6153536395064627,-3.556630593990171,-3.550995827481724,-3.5238341295418083,-3.5052713293927935,-3.4967182412983164,-3.435690959190834,-3.4137119504124898,-3.4136561415454922,-3.3612089255448425,-3.339438886825119,-3.3343685206265357,-3.3298596349105822,-3.3179643293171557,-3.3134548637513754,-3.2973516381109467,-3.2962397622996837,-3.2907063445473694,-3.2456076905611293,-3.24537822411507,-3.2402898716670716,-3.2385733042989857,-3.2353034281709037,-3.2309136966496466,-3.227397679834041,-3.2065974917639846,-3.1842752053112653,-3.1646676320518354,-3.134983644798055,-3.1338036404658878,-3.133803640465887,-3.1245026702139875,-3.124502670213987,-3.124175538186168,-3.1241755381861678,-3.1221896175420984,-3.1092502625568343,-3.0905110645431098,-3.0905110645431093,-3.0905110645431084,-3.089284671014253</t>
  </si>
  <si>
    <t>0.06570982933044434,0.08994936943054199,0.11617112159729004,0.16105961799621582,0.1832587718963623,0.22689533233642578,0.27479028701782227,0.6011896133422852,1.1291604042053223,1.1681184768676758,1.3690996170043945,1.6524150371551514,1.7150790691375732,2.061325788497925,2.175853967666626,2.2461459636688232,2.4089784622192383,2.635930061340332,2.7481529712677,3.1649010181427,3.3015124797821045,3.6959171295166016,3.744572639465332,3.8656022548675537,4.15085244178772,5.137659788131714,5.1610236167907715,5.4905805587768555,6.098325967788696,6.909841537475586,7.062623500823975,7.601357698440552,9.337865114212036,9.862536430358887,10.89000654220581,11.34279489517212,12.118334293365479,13.322659730911255,16.187824010849,17.372525215148926,18.342156171798706,19.611897706985474,20.135454654693604,20.204885721206665,20.29837155342102,21.051693201065063,23.987842559814453,25.9927761554718,30.008777379989624,30.770824193954468,31.318685054779053,31.397980451583862,34.62740635871887,38.39557766914368,39.541642904281616,39.56588101387024,44.14023685455322,46.794692039489746,49.5427360534668,52.40211820602417,54.20827794075012,59.333526849746704,64.63901662826538,73.76424169540405,76.3989565372467,80.98886561393738,89.45292735099792,96.05212211608887,105.31387758255005,105.40779423713684,122.14767098426819,130.4075949192047,131.9223494529724,202.94393372535706,234.75291275978088,240.83388710021973,241.8240842819214,251.73021531105042,254.99659323692322,262.30677366256714,286.5570299625397,294.6264488697052,330.2298090457916,389.22311663627625,397.07708048820496,403.1058602333069,418.32070755958557,426.72222542762756,427.14921712875366,430.5326581001282,489.36281275749207,492.4506423473358,493.20786571502686</t>
  </si>
  <si>
    <t>1,1,2,4,5,7,9,15,29,30,36,48,49,64,69,72,79,89,92,106,112,129,131,136,148,189,190,204,229,264,270,293,368,388,430,449,482,533,649,701,741,796,818,821,825,858,985,1068,1233,1265,1288,1291,1397,1549,1598,1599,1793,1905,2020,2141,2219,2434,2648,2987,3089,3257,3600,3866,4228,4232,4905,5211,5273,8150,9423,9675,9717,10118,10246,10526,11509,11793,13276,15637,15967,16216,16839,17192,17209,17347,19748,19878,19911</t>
  </si>
  <si>
    <t>-2.7882369269053253,-2.7882369269053253,-2.7882369269053253,-2.7882369269053253,-2.7882369269053253,-2.7882369269053253,-2.7882369269053253,-2.7882369269053253,-2.7882369269053253</t>
  </si>
  <si>
    <t>-5.169440903430646,-5.061004183862571,-5.051584449997829,-4.887666200056858,-4.7678358728608865,-4.715872102319825,-4.547077487620631,-4.432770081183257,-4.372251234642487,-4.271067882156343,-4.238664643849623,-4.2144861558757745,-4.208654596896883,-3.970691941258298,-3.922219675346142,-3.912513065169146,-3.8276519445010813,-3.7398344425092453,-3.7099027484792253,-3.617556183271046,-3.5368653874252005,-3.443351041187389,-3.385426645702326,-3.379157730734579,-3.2918216246667003,-3.2914427763650727,-3.243961280520632,-3.2372228986217997,-3.2095261994933093,-3.1989184493691574,-3.172692614747361,-3.166443692599934,-3.1326469392084677,-3.065720612763545,-2.9630247561362433,-2.963024756136243,-2.954416596408953,-2.893486744967327,-2.852077711544162,-2.844751240161373,-2.80221296160739,-2.8022129616073896,-2.8022129616073883,-2.7882369269053253</t>
  </si>
  <si>
    <t>0.013736248016357422,0.036347150802612305,0.05050206184387207,0.0594637393951416,0.07919597625732422,0.10891056060791016,0.1806190013885498,0.21421122550964355,0.24493956565856934,0.30701684951782227,0.43308520317077637,0.4761636257171631,0.4909336566925049,0.5055372714996338,0.6166846752166748,0.6615562438964844,0.729285478591919,0.855006217956543,0.9578015804290771,1.0486571788787842,1.1128292083740234,1.2035479545593262,1.2197411060333252,1.984039068222046,2.111666440963745,2.168029546737671,2.3530330657958984,2.7007803916931152,3.168267250061035,3.8071091175079346,4.313065052032471,4.344336748123169,4.41919732093811,4.964012384414673,11.405338048934937,12.126425981521606,12.974069356918335,15.460058450698853,17.18332576751709,20.617467880249023,22.096276998519897,23.037410974502563,23.588025093078613,25.988913774490356</t>
  </si>
  <si>
    <t>1,5,8,10,14,20,34,41,47,58,81,90,93,96,119,128,142,168,189,208,221,239,242,390,416,427,462,531,619,741,835,841,855,958,2205,2348,2509,2983,3314,3998,4284,4466,4572,5037</t>
  </si>
  <si>
    <t>-1.7878856673485966,-1.7878856673485966,-1.7878856673485966,-1.7878856673485966,-1.7878856673485966,-1.7878856673485966,-1.7878856673485966,-1.7878856673485966,-1.7878856673485966</t>
  </si>
  <si>
    <t>-3.9310822835172976,-3.7748921577718293,-3.2174203130982355,-3.213825722774698,-3.1112217669350763,-2.9612436331298992,-2.7889663777210596,-2.6713844965301243,-2.6437391545612186,-2.467737083920315,-2.303345478840596,-2.0105473401064904,-1.9836589623849896,-1.9293056077384065,-1.928772155947227,-1.9007707379158008,-1.8768771330698286,-1.8182454389431943,-1.8104486691706216,-1.8104486691706212,-1.8093998517912901,-1.8029037790456612,-1.7988132770243024,-1.7950143156558558,-1.7878856673485966</t>
  </si>
  <si>
    <t>0.014774322509765625,0.020122289657592773,0.03235745429992676,0.0949864387512207,0.12368941307067871,0.13628602027893066,0.1592109203338623,0.19598102569580078,0.22525382041931152,0.22939181327819824,0.34632253646850586,0.3588547706604004,0.41085052490234375,0.5571722984313965,0.9645769596099854,1.0270731449127197,1.1835777759552002,1.7876756191253662,1.8946707248687744,1.9728894233703613,2.1655077934265137,2.6209588050842285,4.7881691455841064,8.292519330978394,9.474335432052612</t>
  </si>
  <si>
    <t>1,1,4,20,27,30,35,44,51,52,80,83,96,127,223,238,276,421,446,464,510,618,1123,1943,2213</t>
  </si>
  <si>
    <t>-2.7860791996394685,-2.7860791996394685,-2.7860791996394685,-2.7860791996394685,-2.7860791996394685,-2.7860791996394685,-2.7860791996394685,-2.7860791996394685,-2.7860791996394685</t>
  </si>
  <si>
    <t>-4.959192200824651,-4.9198134792960255,-4.832438616954661,-4.801637558369534,-4.6402895823846695,-4.580856265537706,-4.558516201675592,-4.433007145036541,-4.409633276000098,-4.309113903716425,-4.239664544977974,-4.1910086539898925,-4.122486480865529,-3.9724638579386564,-3.9591736716353365,-3.952701468520934,-3.9050740331151115,-3.8694781050113414,-3.762342827639629,-3.7508265663390064,-3.579346767724087,-3.5052638696084317,-3.4154180719484932,-3.4116992717717736,-3.4031248389298456,-3.3349211499752305,-3.260601406184488,-3.096802980679293,-3.086646968327823,-3.0834594765860253,-3.064385242710935,-3.06426104439469,-3.058407018572778,-3.0471898139557934,-3.046438711627422,-3.033386379648969,-3.0153400030468593,-2.980085059404108,-2.943616790838632,-2.8221282403586185,-2.808871497071311,-2.8056804804651314,-2.787367902327724,-2.7860791996394685</t>
  </si>
  <si>
    <t>0.014232397079467773,0.0403292179107666,0.04460477828979492,0.0596773624420166,0.08339881896972656,0.1365804672241211,0.18683266639709473,0.19710874557495117,0.27644801139831543,0.2871079444885254,0.3355281352996826,0.47310900688171387,0.4882206916809082,0.498410701751709,0.6282780170440674,0.6582095623016357,0.6928822994232178,0.7164533138275146,0.8859562873840332,0.9308805465698242,1.1105625629425049,1.323873519897461,1.399423360824585,1.681689977645874,1.8288190364837646,2.2630386352539062,2.9710943698883057,3.591062545776367,3.6445765495300293,3.8884637355804443,3.949059247970581,4.205835819244385,4.752622365951538,5.512806415557861,5.699431896209717,5.868616104125977,5.97409200668335,6.208431959152222,6.511059284210205,6.658240556716919,7.250995635986328,9.649983644485474,11.978689670562744,14.246711730957031</t>
  </si>
  <si>
    <t>1,5,6,9,14,25,35,37,53,55,64,91,94,96,122,128,135,139,172,181,216,258,273,328,356,437,569,688,698,743,754,803,906,1049,1086,1119,1140,1186,1246,1275,1392,1855,2318,2762</t>
  </si>
  <si>
    <t>-1.78618711416066,-1.78618711416066,-1.78618711416066,-1.78618711416066,-1.78618711416066,-1.78618711416066,-1.78618711416066,-1.78618711416066,-1.78618711416066</t>
  </si>
  <si>
    <t>-3.5777692930387515,-3.551345211302562,-3.3730256186655896,-2.9032903252102673,-2.9021449701195854,-2.8242171604593946,-2.6509978049255567,-2.57884763766306,-2.5467412436040155,-2.503442794445718,-2.4796401563749555,-2.3202030723811333,-2.1367522510863077,-2.019261721699229,-1.9446992025930907,-1.9434281848586372,-1.9114392907457092,-1.8843858871570707,-1.8733501675526965,-1.8701471219761274,-1.8309750768983672,-1.8178653548569033,-1.8061271610787224,-1.8023268317109302,-1.7988746560353193,-1.7918338069503028,-1.78618711416066</t>
  </si>
  <si>
    <t>0.013724327087402344,0.018253803253173828,0.029690980911254883,0.03348684310913086,0.08198308944702148,0.10542106628417969,0.14303898811340332,0.19603490829467773,0.20606470108032227,0.26181721687316895,0.30686068534851074,0.34417128562927246,0.4267590045928955,0.6959793567657471,0.8949441909790039,1.0263633728027344,1.0743739604949951,1.1776089668273926,1.5376579761505127,1.6937386989593506,1.747267484664917,1.978912591934204,3.6428780555725098,4.112907886505127,4.73897647857666,5.544786214828491,7.029119491577148</t>
  </si>
  <si>
    <t>1,1,4,5,18,24,31,41,43,55,65,74,94,159,208,240,252,277,364,401,413,467,864,972,1121,1314,1634</t>
  </si>
  <si>
    <t>-2.6618893050758095,-2.6618893050758095,-2.6618893050758095,-2.6618893050758095,-2.6618893050758095,-2.6618893050758095,-2.6618893050758095,-2.6618893050758095,-2.6618893050758095</t>
  </si>
  <si>
    <t>-5.44306610441005,-5.332523305633181,-5.315807891045901,-5.187526464925546,-5.13266932183533,-4.967463052442186,-4.964847689971159,-4.892900948147579,-4.7670295567563565,-4.753821938908268,-4.677114634225141,-4.657898139888848,-4.257938041192502,-4.05073737598146,-3.86793495003399,-3.8571359304801622,-3.847684395901773,-3.823843797851228,-3.7638449642559646,-3.691285034874464,-3.691196660709953,-3.602825067896483,-3.5752422927009793,-3.3835235294706876,-3.3208874400161763,-3.2859561608606502,-3.2435299950633434,-3.205245680033018,-3.1815398736661966,-3.1337564906302093,-3.111111981686001,-3.108999156743019,-3.1035741732224347,-3.0575328510352042,-3.0088377459634503,-2.9688517464276747,-2.9111056036618455,-2.9096736923700015,-2.8831554937993893,-2.8715367383222805,-2.8158180982770022,-2.727095959323804,-2.717702039980056,-2.7177020399800558,-2.715096825271497,-2.7071315894537045,-2.7071315894537036,-2.707131589453703,-2.6900041808032618,-2.6816047588185534,-2.6816047588185525,-2.6668134274803053,-2.6663751452395026,-2.6618893050758095</t>
  </si>
  <si>
    <t>0.01733684539794922,0.0528566837310791,0.06988096237182617,0.08300042152404785,0.08917737007141113,0.15706777572631836,0.21468377113342285,0.2692983150482178,0.27678632736206055,0.29628419876098633,0.33937978744506836,0.38387250900268555,0.3900759220123291,0.5213799476623535,0.6389541625976562,0.7490861415863037,0.7892999649047852,0.9143569469451904,1.1076152324676514,1.1138262748718262,1.2587764263153076,1.2649707794189453,1.3766717910766602,1.5091872215270996,1.9164319038391113,2.085832357406616,2.697786331176758,3.2026472091674805,3.5474700927734375,3.824636697769165,3.9365992546081543,4.0270538330078125,4.873426198959351,5.8513970375061035,7.095636367797852,7.560873508453369,7.758747339248657,7.933458566665649,8.204327821731567,8.442302465438843,9.738136291503906,10.060161828994751,12.09030556678772,13.00108027458191,13.191860914230347,24.992010831832886,28.46556806564331,30.66655659675598,55.64124250411987,57.5942177772522,60.445881605148315,63.140281677246094,64.4088830947876,69.29395151138306</t>
  </si>
  <si>
    <t>1,6,9,11,12,23,32,41,42,45,52,59,60,81,100,118,124,143,174,175,198,199,217,239,301,325,411,492,548,593,611,626,759,900,1087,1159,1190,1218,1261,1300,1495,1544,1848,1991,2022,3921,4480,4829,8805,9122,9578,10014,10220,10991</t>
  </si>
  <si>
    <t>-3.0791757028659488,-3.0791757028659488,-3.0791757028659488,-3.0791757028659488,-3.0791757028659488,-3.0791757028659488,-3.0791757028659488,-3.0791757028659488,-3.0791757028659488</t>
  </si>
  <si>
    <t>339549603120705818256374906648552569688211,339549603120705818256374906648552569688211,339549603120705818256374906648552569688211,339549603120705818256374906648552569688211,339549603120705818256374906648552569688211,339549603120705818256374906648552569688211,339549603120705818256374906648552569688211,339549603120705818256374906648552569688211,339549603120705818256374906648552569688211</t>
  </si>
  <si>
    <t>-8.058072480170761,-6.7058066531728215,-6.3274799290376365,-6.229130640595651,-6.173366738202551,-6.058996895301343,-5.981840961318099,-5.874149740116833,-5.8114677400433905,-5.627786653466286,-5.5715193401828715,-5.511096698329072,-5.477461039354334,-5.156527372921079,-5.071934695714511,-4.990036947119612,-4.95114020770509,-4.938923803043235,-4.846464684734729,-4.8135145394609875,-4.80922405136178,-4.797258418310482,-4.775145298304599,-4.6411828568758695,-4.523213179640774,-4.442175976283708,-4.373719623340475,-4.35528514748632,-4.088013061121298,-3.9128591865571356,-3.8490291173138704,-3.8490291173138695,-3.826784155822639,-3.8014499815909515,-3.7622206661047666,-3.694743893614058,-3.5822634814340386,-3.576587423470992,-3.5700790431228913,-3.543624798012809,-3.5395359600755207,-3.531052979622867,-3.5183359188226646,-3.51253771266697,-3.494776854570651,-3.493061074899953,-3.493002127573339,-3.4752809734174464,-3.4714458813742826,-3.4702921343151987,-3.4505519881757953,-3.3389524086262314,-3.3387243005359712,-3.3321075585332443,-3.3245956950439917,-3.3151087142262905,-3.3013814768445995,-3.2983397698533286,-3.2570840890403163,-3.2551005394518553,-3.2130098369290296,-3.2038787391349826,-3.1760118966897846,-3.176011896689784,-3.174699577093881,-3.1709307485466742,-3.1670799359170427,-3.167079935917042,-3.1670799359170405,-3.166077998045933,-3.140531220117662,-3.1366960246864317,-3.1087855754125684,-3.088895439314327,-3.0888921194936714,-3.0829207227485123,-3.0791757028659488</t>
  </si>
  <si>
    <t>0.04430890083312988,0.07291030883789062,0.2783021926879883,0.6606483459472656,1.330505132675171,1.501711368560791,1.5565316677093506,1.8483176231384277,1.9027235507965088,1.9279704093933105,2.6581692695617676,2.892529010772705,3.3381733894348145,3.9170591831207275,4.55095648765564,4.626579523086548,4.93775749206543,5.047758340835571,5.3927061557769775,5.56267237663269,6.18731689453125,6.475562572479248,6.6674957275390625,6.715405702590942,6.95628547668457,7.133901357650757,7.454900741577148,7.736239910125732,8.4554603099823,10.06124210357666,11.185221195220947,11.592882633209229,14.404482364654541,16.56537961959839,18.323709964752197,20.792474269866943,22.418424129486084,24.141952753067017,26.16136884689331,29.726415395736694,32.143860816955566,34.201714754104614,38.787102460861206,41.44336676597595,43.82033395767212,43.854987382888794,45.16832375526428,46.86300849914551,53.05450749397278,59.253541707992554,59.63371562957764,66.62218642234802,68.7949149608612,69.92622447013855,71.93787550926208,73.94591188430786,76.94632148742676,83.17469429969788,84.91464900970459,89.96001100540161,90.39792585372925,91.0630259513855,95.14680218696594,98.11460256576538,103.02682113647461,106.5608823299408,107.21802568435669,108.23256993293762,117.48788118362427,136.38185095787048,137.35659670829773,145.84690952301025,150.1780788898468,161.76405024528503,207.5703582763672,212.07999873161316,297.2467486858368</t>
  </si>
  <si>
    <t>1,1,9,25,45,52,54,65,67,68,96,105,124,147,173,176,188,192,206,213,238,250,258,260,270,277,291,303,333,374,413,430,539,626,700,799,864,923,1002,1145,1240,1316,1495,1585,1662,1663,1708,1774,2015,2236,2250,2512,2594,2638,2711,2773,2895,3135,3197,3379,3395,3421,3576,3683,3848,3954,3979,4017,4347,5066,5094,5389,5558,6000,7707,7875,11074</t>
  </si>
  <si>
    <t>-2.65762728150546,-2.65762728150546,-2.65762728150546,-2.65762728150546,-2.65762728150546,-2.65762728150546,-2.65762728150546,-2.65762728150546,-2.65762728150546</t>
  </si>
  <si>
    <t>-6.047121622200265,-4.954587141460959,-4.868121710744857,-4.821938315233271,-4.6941700014001935,-4.5040396888981755,-4.442097211185224,-4.433437252363728,-4.328907651168616,-4.303735310404851,-4.274525892747824,-4.213321763806044,-4.164871918043808,-4.074645482021324,-4.053606270851639,-3.908363505236639,-3.8861260156999022,-3.874936688399752,-3.7954788035049516,-3.6943702004938492,-3.6670471799250937,-3.6495842944925916,-3.6200892792437083,-3.577164800912603,-3.556672242938962,-3.5144838601888133,-3.482686610488324,-3.3198337081898934,-3.3092273698432875,-3.3012450180124184,-3.2730885684162727,-3.154061410066251,-3.1396834867964776,-3.088497397649505,-3.076978531743714,-3.056251439644004,-3.0464729775951724,-3.027488194709907,-3.0244543013553145,-2.9830603308648427,-2.942144501608736,-2.9397023701110023,-2.9026576703415485,-2.8770219360390135,-2.8676798490437,-2.8491149874983144,-2.7646301420213226,-2.680056165668643,-2.6753030540617355,-2.670961121561206,-2.6576272815054605,-2.65762728150546</t>
  </si>
  <si>
    <t>0.0160830020904541,0.02191305160522461,0.12216567993164062,0.16493821144104004,0.20250511169433594,0.24432063102722168,0.29195618629455566,0.3415496349334717,0.3535950183868408,0.37244272232055664,0.39125657081604004,0.3971693515777588,0.4106919765472412,0.435230016708374,0.645646333694458,0.6919207572937012,0.7877218723297119,0.8062176704406738,0.9210019111633301,1.0855000019073486,1.117201328277588,1.1971631050109863,1.530367136001587,1.9354133605957031,2.3189797401428223,2.3623878955841064,2.459545135498047,2.6503143310546875,3.0800886154174805,3.2465250492095947,3.617764711380005,3.9187402725219727,4.243722677230835,4.328238010406494,5.554558038711548,7.713606119155884,8.322898626327515,8.858033895492554,9.315486669540405,9.670361280441284,10.144732236862183,10.781674146652222,13.386413335800171,13.77916932106018,14.970854043960571,16.009052753448486,16.359219551086426,18.16177272796631,24.46390676498413,25.6306312084198,32.28725838661194,38.83863401412964</t>
  </si>
  <si>
    <t>1,1,17,24,30,37,45,53,55,58,61,62,64,68,102,109,125,128,147,174,179,192,246,312,373,380,396,427,490,516,575,621,670,682,879,1219,1319,1406,1480,1538,1613,1718,2134,2196,2379,2545,2601,2891,3897,4082,5160,6211</t>
  </si>
  <si>
    <t>-1.5538065375157495,-1.5538065375157495,-1.5538065375157495,-1.5538065375157495,-1.5538065375157495,-1.5538065375157495,-1.5538065375157495,-1.5538065375157495,-1.5538065375157495</t>
  </si>
  <si>
    <t>-2.3898727520173093,-2.1966463738308755,-2.1705116390040016,-2.156476359796684,-2.1276236992185154,-2.0731761563779703,-2.072950418318873,-1.974247676359596,-1.957158775900099,-1.8963240090761022,-1.8609286175929733,-1.8373727640179167,-1.8335445223689917,-1.823260906465806,-1.8221912366442399,-1.7139046188583478,-1.7139046188583473,-1.713903250890835,-1.7139032508908343,-1.7019754114950354,-1.6964246005396357,-1.6729478286426391,-1.6729478286426387,-1.6699104594874539,-1.6578576100280118,-1.6578576100280111,-1.652338745442238,-1.6282485692340052,-1.62767839382569,-1.6124642613425944,-1.6006690400879953,-1.5655157367175934,-1.5538088709980036,-1.5538088709980031,-1.5538065375157495</t>
  </si>
  <si>
    <t>0.011446475982666016,0.04569268226623535,0.07027983665466309,0.16416358947753906,0.25355100631713867,0.33646512031555176,0.38678789138793945,0.3984863758087158,0.42903995513916016,0.49454522132873535,0.5245945453643799,0.5644171237945557,0.6136891841888428,0.6578912734985352,0.781069278717041,0.8112213611602783,0.9772956371307373,1.0340094566345215,1.0573859214782715,1.2196218967437744,1.8321490287780762,1.88735032081604,1.9658889770507812,2.370776414871216,2.669768810272217,2.7619330883026123,2.7651138305664062,2.870368003845215,3.024785041809082,3.0792765617370605,3.3541126251220703,3.445143938064575,9.212719202041626,9.298298120498657,9.776745080947876</t>
  </si>
  <si>
    <t>1,11,20,52,81,109,125,129,139,160,170,183,199,214,255,265,319,338,346,400,602,620,646,776,870,901,902,937,988,1006,1084,1113,2955,2983,3141</t>
  </si>
  <si>
    <t>-2.481929531315617,-2.432871461756077,-2.3540284872535397,-2.1680662547188767,-2.067258525229109,-1.9854199742558045,-1.8273142031696357,-1.8222792418042635,-1.7918102615567428,-1.7337490048705033,-1.673456895005347,-1.6518240761330785,-1.6109132630358378,-1.6109120912082855,-1.610912091208285,-1.6109120912082848,-1.6053905986816792,-1.6006690400879953,-1.600669040087995,-1.6006690400879948,-1.5991954434010578,-1.5886879683755808,-1.5672334328841753,-1.5655157367175934,-1.5538088709980031,-1.5538065375157495</t>
  </si>
  <si>
    <t>0.011528730392456055,0.018138647079467773,0.04639029502868652,0.07825112342834473,0.14821672439575195,0.20648980140686035,0.25243377685546875,0.37652063369750977,0.42450642585754395,0.540992259979248,0.5591347217559814,0.82124924659729,1.0495011806488037,2.0121662616729736,2.1072440147399902,2.208298921585083,4.639101982116699,5.253401041030884,6.1206583976745605,6.373128175735474,6.4526588916778564,6.6069042682647705,6.88218879699707,7.019660234451294,7.666995048522949,8.10400676727295</t>
  </si>
  <si>
    <t>1,2,12,23,47,65,80,121,137,175,181,265,340,651,682,716,1485,1690,1977,2058,2084,2134,2224,2266,2469,2607</t>
  </si>
  <si>
    <t>-2.610487760601415,-2.4117999395556016,-2.354682076485017,-2.231240130558063,-2.202397902255619,-1.8854013748937264,-1.7600867587203575,-1.7403464967601874,-1.7166891944939406,-1.6972800165905972,-1.6944141255777152,-1.6767139826598885,-1.607007875979535,-1.5612135172977886,-1.5612120047100626,-1.5612120047100624,-1.5612120047100622,-1.5612107227077565,-1.561210722707756,-1.5538065375157497,-1.5538065375157495</t>
  </si>
  <si>
    <t>0.011794090270996094,0.021068334579467773,0.08039140701293945,0.11424016952514648,0.13709259033203125,0.1427140235900879,0.20383787155151367,0.3070821762084961,0.3522915840148926,0.3877246379852295,0.4022636413574219,0.4111335277557373,0.5597255229949951,0.6173336505889893,0.6943037509918213,0.6973209381103516,1.8294258117675781,2.1580216884613037,2.889380931854248,3.0077505111694336,3.199333906173706</t>
  </si>
  <si>
    <t>1,3,24,36,44,46,67,102,117,129,134,137,188,207,231,232,602,689,924,964,1028</t>
  </si>
  <si>
    <t>-2.2036727323745806,-2.171022650263964,-1.9999203095313636,-1.8925108879106516,-1.8925108879106514,-1.8449751263622995,-1.721583072880997,-1.585382833343855,-1.5806275975009867,-1.5738416969347586,-1.5738401830955882,-1.573840183095588,-1.5612107227077563,-1.5538065375157497,-1.5538065375157495</t>
  </si>
  <si>
    <t>0.011949539184570312,0.09702301025390625,0.13851666450500488,0.17372345924377441,0.20385980606079102,0.20699000358581543,0.2952573299407959,0.31357574462890625,0.64803147315979,0.9333539009094238,1.4347219467163086,1.8579378128051758,2.0205421447753906,2.091919422149658,2.7672290802001953</t>
  </si>
  <si>
    <t>1,29,43,55,65,66,95,101,212,307,471,608,662,686,903</t>
  </si>
  <si>
    <t>-0.7013141749532328,-0.7013141749532328,-0.7013141749532328,-0.7013141749532328,-0.7013141749532328,-0.7013141749532328,-0.7013141749532328,-0.7013141749532328,-0.7013141749532328</t>
  </si>
  <si>
    <t>-2.462870819710867,-2.3757403321871724,-2.1838585535917248,-2.1439255333024985,-2.118175865532852,-1.9826274095054581,-1.8712753549376935,-1.8655100052265756,-1.7847593023838078,-1.7387906938315898,-1.630784995721646,-1.6267396290474327,-1.5356654011259814,-1.5323863265016986,-1.5059185972010058,-1.2049291162162243,-0.9832126493502034,-0.9302760771212932,-0.9001956525693834,-0.8632391291483388,-0.8366539998971998,-0.7321096366291249,-0.7189627208050451,-0.7067058749041633,-0.7013141749532328</t>
  </si>
  <si>
    <t>0.011605024337768555,0.017602205276489258,0.020363569259643555,0.026333332061767578,0.03188610076904297,0.034891605377197266,0.043073415756225586,0.04593658447265625,0.05275702476501465,0.05578279495239258,0.06715726852416992,0.14677929878234863,0.1764545440673828,0.18343377113342285,0.19515419006347656,0.19814014434814453,0.27724123001098633,0.4371345043182373,0.5343644618988037,0.7656168937683105,0.797325611114502,0.9565525054931641,1.3711252212524414,2.0555293560028076,2.431734800338745</t>
  </si>
  <si>
    <t>1,2,3,5,7,8,11,12,14,15,19,44,50,52,56,57,81,131,160,229,238,288,427,652,776</t>
  </si>
  <si>
    <t>-2.7262877780354358,-2.6410319653418375,-2.198640404052722,-2.1212134711436783,-2.0940605440443134,-2.064462124949919,-1.8724817468401371,-1.6821910817089942,-1.563049427663267,-1.3645591389282776,-1.147514147359753,-1.0522767365049281,-1.0236882547391788,-0.9797786203235344,-0.9053054555865359,-0.82883121691822,-0.796271914721489,-0.7938663766573659,-0.7361592150954873,-0.7186886391755628,-0.7013141749532328</t>
  </si>
  <si>
    <t>0.01400613784790039,0.017430782318115234,0.023926973342895508,0.029512643814086914,0.09300971031188965,0.13227581977844238,0.15558290481567383,0.1743781566619873,0.2132859230041504,0.2834904193878174,0.4304361343383789,0.49366211891174316,0.5653290748596191,0.6375792026519775,0.8954153060913086,1.0861866474151611,1.370405673980713,2.7488911151885986,4.108314514160156,5.571091413497925,5.58761739730835</t>
  </si>
  <si>
    <t>1,1,3,5,26,39,47,53,66,88,138,159,183,207,293,357,452,910,1347,1802,1807</t>
  </si>
  <si>
    <t>-2.5338195019589778,-2.2411271036901486,-2.0118629717005234,-1.8730760685746772,-1.7311221922202826,-1.7182796693071039,-1.614231106124596,-1.5540698437953386,-1.537711149284657,-1.4085809708909227,-1.1940380115278544,-1.1027451422809296,-0.9679566553452649,-0.9135480984962964,-0.8870885505653172,-0.8818905921588143,-0.7910033415673035,-0.7774872728202262,-0.7572036826683168,-0.72643021293862,-0.7186886391755631,-0.7013141749532331,-0.7013141749532328</t>
  </si>
  <si>
    <t>0.013475179672241211,0.01702404022216797,0.07442426681518555,0.11087417602539062,0.1387014389038086,0.15143084526062012,0.15769481658935547,0.19173908233642578,0.24065494537353516,0.24369287490844727,0.2670004367828369,0.33080196380615234,0.37527918815612793,0.533238410949707,0.5806365013122559,0.8332343101501465,0.848137617111206,1.2848684787750244,1.3008151054382324,2.022020101547241,2.5347988605499268,2.699005365371704,2.948007583618164</t>
  </si>
  <si>
    <t>1,1,20,32,41,45,47,58,74,75,82,102,116,165,180,261,266,405,410,638,799,850,931</t>
  </si>
  <si>
    <t>-2.1984267792733205,-2.047582344131881,-2.0348772538815334,-1.7292769647295065,-1.6778997533351754,-1.3249566168013498,-1.2906671040064053,-1.2867571578777446,-1.2638214206959566,-1.1095815992140703,-0.9693440842226614,-0.8706056941486433,-0.8635943500233804,-0.8330197538276571,-0.8314966099258888,-0.8305511626218425,-0.8001078364644003,-0.757796443846525,-0.7556951412638662,-0.7502869632917459,-0.7425757474642263,-0.7189627208050451,-0.7067058749041635,-0.7067058749041633,-0.7013141749532328</t>
  </si>
  <si>
    <t>0.014624834060668945,0.02955770492553711,0.062314510345458984,0.08925366401672363,0.13888931274414062,0.19719624519348145,0.30166101455688477,0.3913693428039551,0.39438319206237793,0.3976273536682129,0.42401647567749023,0.4270820617675781,0.6017210483551025,0.6524662971496582,0.8149309158325195,0.8567016124725342,1.1020193099975586,1.2475996017456055,1.3826000690460205,1.4644651412963867,1.5291919708251953,1.9996650218963623,2.644144296646118,2.9948413372039795,3.7234456539154053</t>
  </si>
  <si>
    <t>1,5,16,25,41,60,94,123,124,125,133,134,191,208,261,275,357,405,450,477,498,655,867,983,1226</t>
  </si>
  <si>
    <t>-2.3018134681646956,-2.096066565448998,-2.0162019956287605,-1.9469769850855678,-1.8663511991502242,-1.7694590559713377,-1.744219420314421,-1.682619995132972,-1.5499363273955944,-1.4512715943978833,-1.4377109648600432,-1.3999245937495126,-1.3285462191257857,-1.3051459858120253,-1.1969664939001967,-1.159614892713129,-1.0892497960365493,-1.0483488995906218,-0.8335846383813866,-0.7758774493420627,-0.7606377747029407,-0.758242734124892,-0.7186886391755628,-0.7013141749532328</t>
  </si>
  <si>
    <t>0.011371135711669922,0.039705753326416016,0.0479278564453125,0.06486248970031738,0.08239221572875977,0.09989237785339355,0.1323864459991455,0.14443707466125488,0.17812514305114746,0.19856619834899902,0.27268099784851074,0.28799986839294434,0.2940633296966553,0.31845808029174805,0.3707160949707031,0.37679576873779297,0.42856287956237793,0.45541810989379883,0.6269783973693848,0.6882126331329346,0.9640021324157715,0.9764032363891602,1.1516902446746826,3.9366958141326904</t>
  </si>
  <si>
    <t>1,9,12,18,24,30,41,45,56,63,87,92,94,102,118,120,137,146,203,223,314,318,376,1272</t>
  </si>
  <si>
    <t>-1.4265686998844604,-1.4265686998844604,-1.4265686998844604,-1.4265686998844604,-1.4265686998844604,-1.4265686998844604,-1.4265686998844604,-1.4265686998844604,-1.4265686998844604</t>
  </si>
  <si>
    <t>-2.691727171512292,-2.6654801018114935,-2.6166532079517544,-2.5113590481281203,-2.425880916648476,-2.391380132232545,-2.1657822716820663,-2.123364483953886,-2.0194591985632764,-1.9520853088597678,-1.9209861667855344,-1.9185734670520636,-1.8659501214491925,-1.6816882566245506,-1.584646270901972,-1.579360493482628,-1.564271579058252,-1.5509778784349582,-1.5010074481592437,-1.5010074481592435,-1.4682560064605024,-1.4397576528414815,-1.4364488491151874,-1.4278936634723791,-1.427893663472379,-1.4265686998844604</t>
  </si>
  <si>
    <t>0.011670112609863281,0.023420095443725586,0.02629995346069336,0.029179811477661133,0.03202962875366211,0.0403745174407959,0.07823896408081055,0.09521770477294922,0.10786581039428711,0.1494126319885254,0.1793651580810547,0.2816619873046875,0.29015159606933594,0.29425644874572754,0.474287748336792,0.5206866264343262,0.578606128692627,0.59161376953125,0.637136697769165,0.6675848960876465,1.7807073593139648,2.279907703399658,2.488551378250122,3.1713504791259766,3.999729633331299,4.288349390029907</t>
  </si>
  <si>
    <t>1,4,5,6,7,10,23,29,33,47,57,92,95,96,155,170,189,193,208,218,582,749,818,1043,1309,1405</t>
  </si>
  <si>
    <t>-2.7777165416793443,-2.7777165416793443,-2.7777165416793443,-2.7777165416793443,-2.7777165416793443,-2.7777165416793443,-2.7777165416793443,-2.7777165416793443,-2.7777165416793443</t>
  </si>
  <si>
    <t>-5.450171308100792,-4.822263615351243,-4.545037567795861,-4.470586401806522,-4.3041014729769165,-4.169518212220897,-4.158250109857728,-4.153678511761756,-4.125608279356825,-3.9636815700466714,-3.924058718992026,-3.9039942230382074,-3.836528065739697,-3.820362581167816,-3.7435441251645627,-3.742284708242062,-3.5823587251579796,-3.447548268835358,-3.407238765834342,-3.2583867208556887,-3.202717917363198,-3.0973066786922336,-3.046834502554362,-3.0457547948363475,-3.0450785033674994,-3.039682010334549,-2.992357103109724,-2.9912760072075795,-2.985309082377998,-2.966623722133422,-2.966266479509105,-2.8692735908334033,-2.869273590833403,-2.8287945601275517,-2.821797520749827,-2.8216643485318578,-2.8216643485318573,-2.808229579757098,-2.7979670352044455,-2.797967035204445,-2.787325614600409,-2.787325614600408,-2.7777165416793452,-2.7777165416793443</t>
  </si>
  <si>
    <t>0.014718294143676758,0.019738435745239258,0.06377172470092773,0.0974113941192627,0.10713601112365723,0.24540162086486816,0.25556087493896484,0.42508816719055176,0.48498034477233887,0.5667176246643066,0.7027475833892822,0.8254907131195068,0.8856346607208252,1.1172573566436768,1.1469829082489014,1.3596000671386719,1.456549882888794,1.6582527160644531,1.8204421997070312,1.8267178535461426,1.9799163341522217,2.5338127613067627,2.687246799468994,3.0769474506378174,3.138418197631836,3.153191089630127,3.7183027267456055,4.18915057182312,4.230441570281982,4.375405550003052,4.4975385665893555,5.309386253356934,6.651976823806763,6.8229382038116455,7.904773473739624,8.227521657943726,9.080136060714722,10.093568563461304,13.192405462265015,16.08701515197754,17.32070803642273,18.341502904891968,21.631789207458496,31.446224689483643</t>
  </si>
  <si>
    <t>1,1,10,17,19,47,49,83,95,111,138,162,174,220,226,269,289,329,361,362,392,500,530,606,618,621,731,823,831,860,884,1043,1298,1332,1546,1609,1774,1976,2591,3147,3380,3578,4217,6155</t>
  </si>
  <si>
    <t>-1.4265686998844602,-1.4265686998844602,-1.4265686998844602,-1.4265686998844602,-1.4265686998844602,-1.4265686998844602,-1.4265686998844602,-1.4265686998844602,-1.4265686998844602</t>
  </si>
  <si>
    <t>-2.4832097136862994,-2.24446552905047,-2.2017684601069245,-2.187654797335461,-2.066864956169299,-2.013211141382361,-2.004965228073862,-1.7515838724907569,-1.6982195079474325,-1.65041871821631,-1.630059766117377,-1.6185690571255613,-1.6159204257498658,-1.5506349532921477,-1.530245480675818,-1.5221861553921567,-1.4559943208789512,-1.4278936634723782,-1.4274664590346515,-1.4265686998844607,-1.4265686998844602</t>
  </si>
  <si>
    <t>0.01106715202331543,0.026758193969726562,0.03162240982055664,0.0705571174621582,0.08333206176757812,0.0860745906829834,0.09455156326293945,0.12330961227416992,0.15008115768432617,0.18274569511413574,0.33594560623168945,0.3931143283843994,0.46917176246643066,0.578575611114502,0.7283985614776611,0.8312971591949463,0.9376156330108643,1.3566250801086426,1.52809739112854,2.737447738647461,3.3717453479766846</t>
  </si>
  <si>
    <t>1,5,6,19,23,24,27,37,46,57,106,124,149,186,234,268,303,437,494,890,1104</t>
  </si>
  <si>
    <t>-2.426260131985708,-2.426260131985708,-2.426260131985708,-2.426260131985708,-2.426260131985708,-2.426260131985708,-2.426260131985708,-2.426260131985708,-2.426260131985708</t>
  </si>
  <si>
    <t>-4.760890847798169,-4.418720143730498,-4.400668666353826,-4.260575335360439,-4.1601280238940355,-4.02329619956564,-4.014533765110433,-3.8163126874326134,-3.7627263209731505,-3.659792662169563,-3.6512445629190386,-3.583564497848735,-3.5574923888478365,-3.3882338023903174,-3.2995397896553564,-3.2651051892179463,-3.1921856633831496,-3.1766571883162387,-3.0673570718073804,-3.0000007034680163,-2.9986018613704464,-2.977770934449631,-2.852336001310029,-2.852336001310028,-2.8099899077509045,-2.8058058272305635,-2.8008887487202774,-2.7865255451454267,-2.771110229160885,-2.767461941235944,-2.616417074992696,-2.6081875888941717,-2.5846466534843056,-2.547382597243121,-2.533314151185051,-2.520128118930318,-2.5117934902345342,-2.4665828167235793,-2.463152324633087,-2.463152324633086,-2.4262601319857087,-2.4262601319857082,-2.426260131985708</t>
  </si>
  <si>
    <t>0.01598501205444336,0.03152179718017578,0.03636956214904785,0.05643343925476074,0.06126141548156738,0.07599616050720215,0.10051965713500977,0.12097430229187012,0.14660215377807617,0.17867398262023926,0.3835456371307373,0.41259002685546875,0.5224738121032715,0.5274860858917236,0.7382524013519287,0.9244861602783203,0.9996852874755859,1.2193515300750732,1.9203507900238037,2.477687358856201,2.6795549392700195,2.9356298446655273,3.1328141689300537,3.352933645248413,3.6302947998046875,3.7923598289489746,4.406424283981323,4.507023096084595,4.96622371673584,5.092486381530762,6.177489519119263,7.1088197231292725,7.1338300704956055,8.892112970352173,9.682144403457642,10.786321640014648,11.396637678146362,19.61070203781128,21.302236318588257,22.204302549362183,22.243661642074585,24.141451358795166,25.24580430984497</t>
  </si>
  <si>
    <t>1,3,4,8,9,12,17,21,26,32,70,76,98,99,141,176,191,236,369,473,512,563,603,648,705,738,861,881,971,996,1212,1397,1402,1749,1906,2125,2248,3844,4181,4360,4368,4737,4955</t>
  </si>
  <si>
    <t>-2.4262601319857073,-2.4262601319857073,-2.4262601319857073,-2.4262601319857073,-2.4262601319857073,-2.4262601319857073,-2.4262601319857073,-2.4262601319857073,-2.4262601319857073</t>
  </si>
  <si>
    <t>-4.331886989181535,-4.1536262606521746,-4.048941704389528,-4.009386010679623,-3.9942754488855328,-3.9159925870864103,-3.883269600312432,-3.828523171145115,-3.6658188587666904,-3.4833421652139114,-3.3445293747289826,-3.2441185043145038,-3.220103488325698,-3.106510911179164,-3.0061552553055786,-2.939139715885443,-2.929756435274831,-2.9046752509952793,-2.8811781871749136,-2.842736389495991,-2.793507763842545,-2.786064991391594,-2.7819103303957777,-2.7745105562033787,-2.6726306475266,-2.660922907774684,-2.59110809640307,-2.588564650684188,-2.579914890580068,-2.542540228387773,-2.539902768410715,-2.5265107537168583,-2.4811157215013138,-2.4262601319857073</t>
  </si>
  <si>
    <t>0.014053106307983398,0.04729866981506348,0.14279389381408691,0.1604599952697754,0.23722600936889648,0.254101037979126,0.3032662868499756,0.3399617671966553,0.34964680671691895,0.5603559017181396,0.6528935432434082,0.8469662666320801,1.016911268234253,1.1475865840911865,1.2556025981903076,1.4649932384490967,1.5243499279022217,2.0365777015686035,2.0562331676483154,2.14978289604187,3.4820191860198975,4.340573310852051,5.1345744132995605,5.2327375411987305,5.634454727172852,7.255178451538086,11.841379404067993,12.794830799102783,12.936861991882324,13.460666179656982,13.4850594997406,13.612051486968994,15.473313570022583,16.0951931476593</t>
  </si>
  <si>
    <t>1,6,24,27,41,44,53,60,62,104,123,162,197,224,246,289,300,404,408,427,694,866,1024,1044,1126,1450,2345,2540,2569,2676,2681,2707,3072,3198</t>
  </si>
  <si>
    <t>-2.4241836044533085,-2.4241836044533085,-2.4241836044533085,-2.4241836044533085,-2.4241836044533085,-2.4241836044533085,-2.4241836044533085,-2.4241836044533085,-2.4241836044533085</t>
  </si>
  <si>
    <t>-5.309318293986681,-5.281531929113157,-5.280945477491382,-5.122094224999988,-4.867438401404354,-4.75260128429975,-4.738825322900458,-4.675339300629869,-4.159394581289608,-4.149256613023862,-4.136053269350151,-3.9141007343190073,-3.744345492137501,-3.7281644866553365,-3.674962628392647,-3.6067502849118407,-3.5220846890573347,-3.4858047773954572,-3.4549442918905497,-3.3365193761543255,-3.3144208428657365,-3.283874066783809,-3.1208794453358015,-3.1206960420739533,-3.0899449117254165,-3.0788091238928246,-2.9808344403223064,-2.977515534183036,-2.9720310107732955,-2.9719020692908287,-2.9548000142589266,-2.8764891159024333,-2.875733272924047,-2.8533781753962835,-2.8528386395128984,-2.850453011655101,-2.8014003305399564,-2.7921129845547177,-2.735036230450266,-2.7090338011747335,-2.681608550384193,-2.672977062963554,-2.6619443218867485,-2.6607835405375635,-2.6596078546545807,-2.5918885545973236,-2.5791427622067036,-2.57652537400334,-2.489103000662046,-2.4867568243900227,-2.4819719138839558,-2.4812603099056716,-2.4725996499272904,-2.424684854822151,-2.4241836044533085</t>
  </si>
  <si>
    <t>0.016909360885620117,0.0293886661529541,0.1171262264251709,0.14011025428771973,0.2021312713623047,0.25839853286743164,0.34454894065856934,0.38230299949645996,0.5003142356872559,0.6368131637573242,0.7136781215667725,0.7205367088317871,0.9379677772521973,1.1722018718719482,1.178922414779663,1.2650587558746338,1.4232890605926514,1.599303960800171,1.6056492328643799,1.8731677532196045,2.1266112327575684,2.3258676528930664,2.3903679847717285,2.734480381011963,2.793907880783081,3.4321491718292236,3.44415545463562,3.896435022354126,4.06186056137085,4.239814281463623,4.318514347076416,4.480226993560791,5.176894903182983,5.207465410232544,5.376936912536621,6.176796913146973,6.377460241317749,6.99612021446228,7.197997093200684,7.556586742401123,8.601536750793457,9.000763416290283,10.996086835861206,11.59868597984314,12.312090158462524,13.320150136947632,13.677340269088745,14.779614210128784,15.384866714477539,15.622910022735596,15.731313467025757,35.582157373428345,69.31519079208374,70.07125639915466,70.74178981781006</t>
  </si>
  <si>
    <t>1,2,17,21,31,40,54,60,79,100,112,113,147,184,185,198,223,250,251,293,334,364,374,428,437,538,540,612,639,668,680,705,815,820,846,974,1006,1101,1132,1188,1353,1405,1710,1804,1914,2070,2126,2301,2394,2429,2445,5525,10782,10897,11000</t>
  </si>
  <si>
    <t>-2.332126878208059,-2.332126878208059,-2.332126878208059,-2.332126878208059,-2.332126878208059,-2.332126878208059,-2.332126878208059,-2.332126878208059,-2.332126878208059</t>
  </si>
  <si>
    <t>-4.360656656503774,-4.131696335765281,-3.879431252591385,-3.8217489210198967,-3.7975920366967912,-3.730155530399764,-3.674149429284457,-3.628011525889879,-3.529174834113623,-3.252542766206117,-3.217149931020368,-3.1217062205074297,-3.0135940979040643,-2.959711784123122,-2.9559025859229435,-2.8581448872250665,-2.817680056176456,-2.780364662497818,-2.7644175316792516,-2.7630122056226725,-2.6959764830938586,-2.684488362619742,-2.664711403423147,-2.6122937685384193,-2.5687163971108027,-2.532190580557393,-2.458588003529128,-2.458572625187055,-2.4102971778654423,-2.345108925980663,-2.3436328787034784,-2.3434591280776793,-2.3328258591716695,-2.332825859171669,-2.3321268782080593,-2.332126878208059</t>
  </si>
  <si>
    <t>0.013423442840576172,0.02207636833190918,0.04072904586791992,0.11069822311401367,0.16517138481140137,0.22243356704711914,0.25237202644348145,0.2699759006500244,0.2784900665283203,0.35529613494873047,0.3803887367248535,0.412656307220459,0.4748260974884033,0.6410248279571533,0.6830174922943115,0.7559247016906738,0.8674287796020508,0.8717527389526367,1.0997745990753174,1.3276996612548828,1.3843424320220947,1.821241855621338,1.9040822982788086,2.0660178661346436,2.4247384071350098,2.452518939971924,2.7589449882507324,3.39432430267334,5.057221412658691,5.3290486335754395,6.695383071899414,6.926900625228882,7.524071216583252,11.07056212425232,13.119132995605469,14.282292127609253</t>
  </si>
  <si>
    <t>1,2,7,24,37,50,57,61,63,81,87,95,110,148,158,176,202,203,259,314,328,436,456,495,583,590,663,816,1204,1270,1589,1644,1786,2622,3118,3399</t>
  </si>
  <si>
    <t>-1.6661299678672665,-1.6661299678672665,-1.6661299678672665,-1.6661299678672665,-1.6661299678672665,-1.6661299678672665,-1.6661299678672665,-1.6661299678672665,-1.6661299678672665</t>
  </si>
  <si>
    <t>1244827707177008589792178459253879060615232193204674577,1244827707177008589792178459253879060615232193204674577,1244827707177008589792178459253879060615232193204674577,1244827707177008589792178459253879060615232193204674577,1244827707177008589792178459253879060615232193204674577,1244827707177008589792178459253879060615232193204674577,1244827707177008589792178459253879060615232193204674577,1244827707177008589792178459253879060615232193204674577,1244827707177008589792178459253879060615232193204674577</t>
  </si>
  <si>
    <t>-7.8526001779031525,-6.6243688264500165,-6.476537668568105,-6.341733928344642,-6.223327362173541,-5.76193183076746,-5.709576015154248,-5.5832198761612855,-5.562024490991535,-5.349967965877868,-5.198042415743706,-5.075584060982968,-5.008319260954428,-5.006129057744132,-4.937276416392658,-4.89966491206416,-4.807913589532651,-4.755411626717992,-4.398538835264758,-4.364194794542436,-4.15660075255555,-4.146248466491045,-4.124366323244915,-4.103954322282336,-3.962807313671306,-3.9477373718193984,-3.871804284573692,-3.8512611415103932,-3.8139557203547105,-3.693243629208198,-3.5662936360313613,-3.4956541627185276,-3.4530403081067336,-3.442212427592581,-3.38459930815117,-3.3504589209020597,-3.2980636352239,-3.275733253000676,-3.2207919698709637,-3.206916374901362,-3.191227022395831,-3.1633033941930577,-3.1443142823962624,-3.1237954080039234,-3.1064880338351006,-2.9803786959189806,-2.9454345888218008,-2.942550955391696,-2.893026814636375,-2.7865426883652895,-2.7251161408673825,-2.707956519833051,-2.7079565198330506,-2.669258768944352,-2.6239943335217855,-2.6127863388568615,-2.5746442285412483,-2.5268174815225906,-2.4962303869320244,-2.446854517612824,-2.4462862604396154,-2.43442443840873,-2.432521066981665,-2.420589474033243,-2.397980677588349,-2.396698623083549,-2.3852072581717128,-2.374664406003434,-2.3539730426699097,-2.3207728011849613,-2.310014086663206,-2.290627946606741,-2.233190840491378,-2.209220278131221,-2.2092202781312205,-2.1672036577695044,-2.134505526657096,-2.0622144984618784,-2.058526345167186,-2.031937527361591,-1.9811511751719273,-1.9559182337748193,-1.919703792560077,-1.9117760366993823,-1.9087691251458163,-1.8902352903210309,-1.879665168625933,-1.8728229491560215,-1.8579304265084868,-1.8579304265084862,-1.857930426508486,-1.8567447344231092,-1.8406481191340534,-1.807517278050043,-1.8011714001377188,-1.7582772989429059,-1.7452606489177012,-1.7452606489177007,-1.7407375694676845,-1.7336326739427008,-1.7333983225790377,-1.7286262021686507,-1.7282766215573944,-1.7211314422410002,-1.7160346347750617,-1.7160333478470842,-1.7160333478470837,-1.7160333478470828,-1.7104906818962482,-1.7090125886201961,-1.68451841739892,-1.6661299678672665</t>
  </si>
  <si>
    <t>0.03357338905334473,0.09175872802734375,0.39615464210510254,0.41118526458740234,0.7454197406768799,1.0065479278564453,1.1811842918395996,1.2964046001434326,1.4192225933074951,1.495976448059082,1.623358964920044,1.8212380409240723,1.8511669635772705,1.8676424026489258,1.8830249309539795,2.532374620437622,2.849757671356201,2.943664073944092,3.0472776889801025,3.2596676349639893,3.503777265548706,3.696969985961914,3.727456569671631,3.9549412727355957,3.970402240753174,4.141224145889282,4.360825777053833,4.905424118041992,5.133218050003052,5.321218490600586,5.8103415966033936,6.434151649475098,6.575222969055176,7.2391557693481445,7.463735580444336,8.166960000991821,8.494476795196533,8.673978805541992,8.84462833404541,8.972538471221924,9.338823556900024,9.758479833602905,11.085545778274536,11.239651441574097,11.265029430389404,11.310110807418823,11.54438591003418,11.993620157241821,12.025924921035767,12.31009554862976,12.639408826828003,13.570113897323608,14.652029037475586,15.03422999382019,15.343141317367554,16.2088041305542,16.946856021881104,18.63880157470703,20.375086545944214,20.927046537399292,21.753117322921753,22.731971263885498,23.5218403339386,23.553642988204956,24.82434630393982,25.33351969718933,25.46238899230957,28.01695680618286,28.36528182029724,30.12744140625,30.71128535270691,32.12202167510986,35.32092356681824,38.99200654029846,41.8998646736145,42.34459829330444,43.66087365150452,44.22635841369629,45.29376792907715,46.36481237411499,47.583165645599365,47.849077224731445,53.039430141448975,59.922646045684814,62.35681891441345,62.43163442611694,65.06118202209473,68.17166042327881,70.58948302268982,80.94843673706055,82.95306038856506,84.80546641349792,87.01361560821533,87.37787413597107,89.08258175849915,92.83136034011841,142.25025606155396,145.04645013809204,145.661785364151,146.26809072494507,154.07189965248108,156.7204737663269,172.835116147995,177.500563621521,198.99223971366882,218.6826729774475,233.05451703071594,252.82421588897705,257.3369309902191,259.70390915870667,265.4987189769745,293.0829498767853</t>
  </si>
  <si>
    <t>1,4,24,25,46,63,74,81,89,94,102,115,117,118,119,156,170,176,183,197,213,225,227,242,243,254,268,301,317,329,360,400,409,452,468,514,535,546,557,565,589,616,701,711,712,714,729,758,760,777,798,857,928,952,972,1022,1070,1178,1288,1322,1373,1433,1483,1485,1565,1596,1604,1760,1782,1874,1910,2000,2197,2438,2627,2655,2740,2777,2846,2917,2995,3011,3343,3783,3932,3937,4110,4312,4462,5142,5266,5386,5530,5554,5663,5875,8992,9169,9209,9248,9719,9882,10880,11184,12499,13675,14577,15801,16091,16238,16611,18334</t>
  </si>
  <si>
    <t>-2.481110028757875,-2.481110028757875,-2.481110028757875,-2.481110028757875,-2.481110028757875,-2.481110028757875,-2.481110028757875,-2.481110028757875,-2.481110028757875</t>
  </si>
  <si>
    <t>-4.5096188557802055,-4.491570336900962,-4.472325386416489,-4.358952991310166,-4.16975564245989,-4.157805371407755,-4.099511122413133,-3.776934645198745,-3.768843890445778,-3.7368123276073577,-3.7197818096081203,-3.636438478394096,-3.5888986206756868,-3.507685230794763,-3.32170200198349,-3.273435347096009,-3.2443483491129586,-3.229509690592712,-3.183104332147048,-3.180912181655681,-3.1710480825691025,-3.1658940759142804,-3.109228508979482,-3.1071632957956252,-3.0862853876510137,-3.0843215214029005,-3.0602850555291425,-3.0602850555291417,-3.0307036282025734,-3.0080000335363493,-2.9373174732125023,-2.894418390575322,-2.8944183905753214,-2.875516031671309,-2.827085714074713,-2.8265552675351557,-2.776880734847635,-2.776880734847634,-2.759974508458572,-2.7531594473486307,-2.7418345509071855,-2.741834550907185,-2.7351037625806836,-2.697991789604259,-2.691133715372012,-2.6845054176939565,-2.670090304589987,-2.6292236473033475,-2.59164417437643,-2.493603609151742,-2.4811100287578753,-2.481110028757875</t>
  </si>
  <si>
    <t>0.014457941055297852,0.03220105171203613,0.05700230598449707,0.10712790489196777,0.12265563011169434,0.2915990352630615,0.31713414192199707,0.3587822914123535,0.4464895725250244,0.45691990852355957,0.49301576614379883,0.5193159580230713,0.5302348136901855,0.5561082363128662,0.565643310546875,0.6126058101654053,0.6731548309326172,0.991945743560791,1.1111278533935547,1.8729543685913086,2.2344250679016113,2.2801570892333984,2.3730738162994385,2.4091451168060303,2.787473201751709,2.870636224746704,3.281996965408325,3.7797272205352783,3.980056047439575,4.023920059204102,4.162904500961304,5.237692594528198,5.861112594604492,5.973538637161255,6.4162046909332275,6.865234851837158,7.465640306472778,7.919015645980835,8.267505884170532,9.397644996643066,9.671679735183716,11.114544868469238,11.34455394744873,11.480775594711304,11.512690782546997,12.066405057907104,12.681413173675537,13.880308151245117,15.792321681976318,17.832083225250244,17.994524240493774,19.103052139282227</t>
  </si>
  <si>
    <t>1,3,8,18,21,55,60,68,85,87,94,99,101,106,108,117,129,190,213,360,429,438,456,463,536,552,632,728,766,774,800,1007,1128,1150,1235,1321,1437,1524,1587,1795,1847,2125,2169,2195,2201,2308,2427,2659,3022,3412,3440,3652</t>
  </si>
  <si>
    <t>-1.6653421271753182,-1.6653421271753182,-1.6653421271753182,-1.6653421271753182,-1.6653421271753182,-1.6653421271753182,-1.6653421271753182,-1.6653421271753182,-1.6653421271753182</t>
  </si>
  <si>
    <t>1430409532006311969396427071270487727060438379499293768,1430409532006311969396427071270487727060438379499293768,1430409532006311969396427071270487727060438379499293768,1430409532006311969396427071270487727060438379499293768,1430409532006311969396427071270487727060438379499293768,1430409532006311969396427071270487727060438379499293768,1430409532006311969396427071270487727060438379499293768,1430409532006311969396427071270487727060438379499293768,1430409532006311969396427071270487727060438379499293768</t>
  </si>
  <si>
    <t>-8.811868265847721,-8.434410288661834,-8.050086239337414,-8.035268901853991,-6.7666631030656745,-6.706610393432996,-6.396213378485117,-6.149819418608014,-6.0298457336883535,-6.0167767446330895,-5.9854782884639395,-5.823581409844043,-5.80615015253137,-5.775182519048366,-5.76939831452741,-5.744834881300588,-5.5637041051074725,-5.5612111079034765,-5.470405551582148,-5.453754583539428,-5.07342773094508,-4.973312901332064,-4.911179977142651,-4.888212479353592,-4.805455788933893,-4.780159237406307,-4.772690816780451,-4.688755450545537,-4.604615448804295,-4.584522214444134,-4.570039632776953,-4.475165615714371,-4.238047219570516,-4.189890152388073,-4.140333040640205,-3.8603919246723306,-3.8571643614856055,-3.8319269854338622,-3.81249604212089,-3.802215053908983,-3.8000066335186733,-3.681437075996486,-3.6712131452247805,-3.6356957286996683,-3.5821731391901293,-3.578944235826771,-3.4338383262280407,-3.3202870670082625,-3.2271847286798474,-3.1959081766389628,-3.136153747812722,-3.0822411345043865,-2.9953149330012607,-2.9953064078020133,-2.8143517890821403,-2.812643754564553,-2.7209953677559975,-2.697113281162362,-2.6606100820506464,-2.660610082050646,-2.656221837894769,-2.656221837894768,-2.6036427332061693,-2.5761172316601795,-2.5536662493057913,-2.4820174435992426,-2.4744350471106116,-2.4712261980341386,-2.460662833843306,-2.422804412434502,-2.356043465714034,-2.3536393141362386,-2.302190078037752,-2.2969761496070906,-2.270894720239139,-2.2708947202391387,-2.255669811555541,-2.2081755624724484,-2.1622406794598517,-2.118453761150897,-2.10394684265352,-2.0801605495404707,-2.078531268207243,-2.063464991054957,-2.0577770403565205,-2.0521615354910043,-2.0132736707438252,-2.0058670067004414,-2.0058670067004405,-2.0056926448460355,-2.003964740194967,-1.9964526845458912,-1.9960471682709204,-1.9954368877914608,-1.9805638475011416,-1.9797201595440792,-1.8831041361003915,-1.846882704820282,-1.8407982717893743,-1.8330764844722645,-1.7635450521637515,-1.7635450521637508,-1.7575751532216188,-1.743983840170663,-1.7145271598117886,-1.7132010102187227,-1.6818047912923721,-1.677857095707018,-1.6741435693420972,-1.6682914160199085,-1.6653421271753193,-1.6653421271753188,-1.6653421271753182</t>
  </si>
  <si>
    <t>0.029915571212768555,0.05952095985412598,0.07437562942504883,0.0877528190612793,0.10300588607788086,0.13278698921203613,0.23868036270141602,0.2536473274230957,0.2840394973754883,0.5944640636444092,0.6539392471313477,0.8172662258148193,0.9685673713684082,1.1056468486785889,1.2515041828155518,1.2689471244812012,1.3756828308105469,2.1363635063171387,2.1551527976989746,2.221381664276123,2.2865045070648193,2.6285276412963867,2.6943347454071045,2.8938493728637695,3.215343713760376,3.341122627258301,3.500044584274292,3.709397554397583,3.790701389312744,3.8686068058013916,4.102555990219116,4.119542121887207,4.298630475997925,4.76525354385376,4.90742039680481,4.939106225967407,5.433643102645874,5.576241493225098,5.668558359146118,5.717021703720093,5.824754476547241,6.178893089294434,6.394199848175049,6.487503528594971,6.566643238067627,6.678309917449951,6.926738977432251,6.958285570144653,7.553587198257446,8.030856609344482,8.06178903579712,8.336053848266602,8.535524845123291,8.735520124435425,9.347610473632812,12.215562582015991,12.366474866867065,12.417575597763062,12.9352388381958,13.346195697784424,13.490509033203125,13.645012855529785,17.492642164230347,18.623265504837036,19.14158582687378,20.547923803329468,21.53478240966797,21.7755446434021,22.00863265991211,22.28800058364868,22.691071033477783,24.396524906158447,26.35656189918518,26.656604528427124,26.896739721298218,26.960743188858032,29.953290700912476,33.1337525844574,33.77727389335632,34.83717942237854,36.16334891319275,36.536171197891235,41.4360511302948,47.85251450538635,48.28630495071411,49.0208945274353,49.15933680534363,50.789289236068726,53.43499946594238,53.718034982681274,54.53201246261597,58.64550471305847,62.87568163871765,63.08201289176941,63.87983417510986,65.13267159461975,68.44224071502686,76.453054189682,79.22479104995728,81.62577867507935,95.53867745399475,96.60893750190735,97.2726035118103,99.2418110370636,135.0447120666504,142.85900688171387,143.94440460205078,172.00636506080627,187.39892435073853,191.13106560707092,196.72861194610596,305.5224025249481,310.70353507995605</t>
  </si>
  <si>
    <t>1,2,3,4,5,7,14,15,17,38,42,52,62,71,80,81,87,135,136,140,144,166,170,183,203,211,221,234,239,244,259,260,272,303,312,314,346,355,361,364,371,394,408,414,419,426,442,444,483,514,516,534,547,560,594,733,742,745,776,801,810,819,1051,1124,1156,1246,1304,1320,1335,1353,1378,1488,1615,1634,1649,1653,1844,2042,2083,2150,2235,2259,2559,2938,2966,3012,3020,3125,3293,3311,3359,3624,3897,3910,3962,4043,4255,4738,4910,5062,5944,6013,6056,6175,8417,8911,8980,10764,11756,11994,12359,19097,19424</t>
  </si>
  <si>
    <t>-1.775754691014846,-1.775754691014846,-1.775754691014846,-1.775754691014846,-1.775754691014846,-1.775754691014846,-1.775754691014846,-1.775754691014846,-1.775754691014846</t>
  </si>
  <si>
    <t>-3.705151370472608,-3.407407334054547,-3.030453075697573,-3.014421160311963,-2.7656416229199983,-2.7398593367074,-2.459626525856014,-2.2928594098576185,-2.2713042900438554,-2.136064495571293,-2.127300117431138,-2.077360780131639,-2.028465011685415,-1.9772821924016086,-1.9254323374948143,-1.9210789488282898,-1.9051524126010266,-1.9004038921787072,-1.8989032586794252,-1.8989032586794248,-1.8850133955059611,-1.8828343995059258,-1.8665009436661757,-1.8188428380880386,-1.8170827604299367,-1.8113192882855054,-1.8112680344908567,-1.809508177696999,-1.8086679239093986,-1.8038969287722508,-1.800810436891283,-1.8002824682266274,-1.7988355581623754,-1.798835558162375,-1.7956011496625601,-1.7822019690683315,-1.7798164217916028,-1.7791050879021568,-1.7757916559711642,-1.7757546910148472,-1.775754691014847,-1.7757546910148463,-1.775754691014846</t>
  </si>
  <si>
    <t>0.012789726257324219,0.021039247512817383,0.02500605583190918,0.08635163307189941,0.09038138389587402,0.11427664756774902,0.23643279075622559,0.3400881290435791,0.5010719299316406,0.5097486972808838,0.5932846069335938,0.8912453651428223,1.0702722072601318,1.1809768676757812,1.4359030723571777,1.733447790145874,2.0823960304260254,2.16465425491333,2.3393170833587646,2.5230886936187744,2.5809860229492188,2.7092106342315674,2.8002023696899414,3.1671271324157715,4.214436054229736,4.243601322174072,4.5107200145721436,5.237024307250977,5.679436922073364,6.250652074813843,6.306495189666748,6.61217188835144,6.641869068145752,6.7160303592681885,6.773447275161743,7.4389283657073975,7.9366607666015625,8.647778034210205,9.247201681137085,10.729432106018066,14.919989824295044,16.77409338951111,17.688571453094482</t>
  </si>
  <si>
    <t>1,2,3,19,20,26,56,82,121,123,144,218,262,287,351,420,505,525,568,608,622,653,675,762,1008,1015,1078,1245,1355,1496,1510,1586,1593,1611,1625,1784,1906,2079,2226,2587,3603,4050,4273</t>
  </si>
  <si>
    <t>-2.050293125571962,-2.050293125571962,-2.050293125571962,-2.050293125571962,-2.050293125571962,-2.050293125571962,-2.050293125571962,-2.050293125571962,-2.050293125571962</t>
  </si>
  <si>
    <t>305976104956371574379992731681548380825103114820435105,305976104956371574379992731681548380825103114820435105,305976104956371574379992731681548380825103114820435105,305976104956371574379992731681548380825103114820435105,305976104956371574379992731681548380825103114820435105,305976104956371574379992731681548380825103114820435105,305976104956371574379992731681548380825103114820435105,305976104956371574379992731681548380825103114820435105,305976104956371574379992731681548380825103114820435105</t>
  </si>
  <si>
    <t>-9.002643140007947,-8.19358924707582,-7.571683274769485,-7.02262403649735,-6.934417973951971,-6.880416685451293,-6.801622699034744,-6.564409308854124,-6.5490561760481345,-6.511910624059501,-6.316602431327388,-6.206678550018169,-5.824857729441173,-5.538061456998382,-5.537292085679501,-5.395819928043714,-5.3725970471568525,-5.2641409257806036,-5.136476230587734,-5.042396191074488,-5.0214059423287525,-4.949977757950754,-4.9226725304709635,-4.809597768576082,-4.765852665803608,-4.76021848838067,-4.747811647901857,-4.724715179862958,-4.549773491151679,-4.3699462531589175,-4.363142800986044,-4.34525058721539,-4.237997457080051,-4.208741632639285,-4.154933789945396,-4.085122495345763,-3.9747019085438327,-3.8669585977368555,-3.8122556436872834,-3.7333491754357624,-3.703109731736877,-3.659105177936708,-3.611152100052586,-3.5870974423042474,-3.5856117763578133,-3.5409900797101015,-3.4951421417038246,-3.4608390564167255,-3.3892818784285406,-3.3347742539803593,-3.310276915480195,-3.2728533190903653,-3.2093682340371226,-3.0892034906232126,-3.0863195397757597,-3.0413136604722797,-2.925885504937234,-2.92355279696517,-2.868341965070752,-2.8627116542834217,-2.839591588141757,-2.7105750392415473,-2.6858212714257204,-2.645603361015082,-2.6217475908162258,-2.618524233386419,-2.589000329581738,-2.577520168416359,-2.5755848670538573,-2.5728668025543637,-2.5651464400430886,-2.5017712167281365,-2.4932285395353375,-2.4865653334052125,-2.461732368982763,-2.4116747645612495,-2.394932156252337,-2.3906170730377894,-2.383014775302046,-2.379787551126004,-2.371387452325796,-2.2961043768656935,-2.286946872396098,-2.2513728768400862,-2.2505390385788204,-2.2479290177140245,-2.2122346502483183,-2.2121261920166577,-2.2058263569913,-2.2058263569912997,-2.195647155237362,-2.183420169388921,-2.18342016938892,-2.1776256255618134,-2.162252501578608,-2.1607982197859674,-2.137072812533772,-2.1370728125337717,-2.104653340940608,-2.104366208113224,-2.1043662081132237,-2.091600891158835,-2.0760350105450143,-2.0579079155325073,-2.0567926915578836,-2.0509521719217387,-2.0509521719217383,-2.050952171921738,-2.0502931255719625,-2.050293125571962</t>
  </si>
  <si>
    <t>0.02848505973815918,0.04323220252990723,0.10439276695251465,0.11914467811584473,0.19644451141357422,0.2888345718383789,0.4277949333190918,0.49152040481567383,0.6321690082550049,0.6783692836761475,0.6943931579589844,0.7285783290863037,0.8657407760620117,0.9195973873138428,1.2399661540985107,1.3949203491210938,1.4600086212158203,1.5696759223937988,1.7205512523651123,2.286043405532837,2.511348009109497,2.540172815322876,2.57102370262146,2.6346547603607178,2.679774045944214,2.775916814804077,3.255478620529175,3.2894837856292725,3.3967771530151367,3.54638671875,4.0543012619018555,4.071537256240845,4.248579740524292,4.402987480163574,4.449843168258667,4.685737133026123,4.9751458168029785,5.855838060379028,6.189288377761841,6.253165245056152,6.525595188140869,6.763945817947388,7.494501113891602,7.510218143463135,7.677580118179321,7.802189111709595,7.84846830368042,7.922701120376587,8.123945951461792,8.343662023544312,8.72211503982544,9.401127576828003,9.447636365890503,10.552472591400146,10.9832284450531,11.404804229736328,12.266464948654175,12.826149463653564,14.017994165420532,15.246610641479492,16.91093683242798,16.946335792541504,17.06154227256775,17.38317561149597,17.665451288223267,17.748759984970093,18.95960807800293,19.24596095085144,20.631694078445435,21.279738664627075,21.337910413742065,21.599249839782715,23.102511882781982,24.88560938835144,30.89318585395813,34.559346437454224,35.97911024093628,36.84628343582153,40.79831624031067,48.9189977645874,54.203505992889404,54.63910460472107,55.50901651382446,66.21029329299927,88.1115448474884,95.05769610404968,97.51406788825989,99.37265181541443,100.12521743774414,102.29286789894104,114.2234435081482,114.78482365608215,121.33713698387146,121.65782690048218,133.66037821769714,137.117769241333,138.36883974075317,155.65517044067383,155.74889302253723,164.36843585968018,165.50553488731384,165.89319849014282,168.36987233161926,171.67848324775696,189.12295937538147,189.70500588417053,225.92667508125305,227.12422895431519,249.21158576011658,273.0279974937439</t>
  </si>
  <si>
    <t>1,1,5,6,11,17,26,30,39,42,43,45,53,56,75,82,86,93,99,130,144,146,148,152,155,161,189,191,197,206,238,239,250,256,259,274,293,347,367,371,388,403,450,451,462,470,473,478,491,505,530,576,579,649,676,702,757,793,870,949,1049,1051,1058,1078,1095,1100,1177,1196,1285,1327,1330,1347,1444,1559,1912,2149,2241,2295,2547,3069,3409,3438,3496,4162,5555,5964,6117,6239,6288,6426,7184,7214,7602,7622,8362,8582,8664,9762,9768,10302,10377,10401,10560,10764,11844,11882,14120,14192,15553,17083</t>
  </si>
  <si>
    <t>-2.7681867446265946,-2.7681867446265946,-2.7681867446265946,-2.7681867446265946,-2.7681867446265946,-2.7681867446265946,-2.7681867446265946,-2.7681867446265946,-2.7681867446265946</t>
  </si>
  <si>
    <t>-4.868002034155751,-4.6400631260682585,-4.594948335526221,-4.512104296743684,-4.364905481547763,-4.355743093064508,-4.301607821448644,-4.2423698663901686,-4.1826040024043305,-4.102178292406394,-3.989973521642413,-3.8286553947664355,-3.7889547746044117,-3.68934428699806,-3.6021786963440396,-3.4774437810067105,-3.433793284044059,-3.394167773539663,-3.3776641185745873,-3.375749162930654,-3.2507326247661426,-3.2352000979108,-3.20133547068992,-3.1085621084393917,-3.007700088069343,-2.9934891428813026,-2.9856015742091544,-2.961503244857529,-2.9143750700099367,-2.8815076583924064,-2.8061936340311986,-2.8060564374808847,-2.804898538122216,-2.8048985381222153,-2.8031837318080894,-2.787643164738198,-2.7689491743917274,-2.768186744626595,-2.7681867446265946</t>
  </si>
  <si>
    <t>0.017414569854736328,0.03165388107299805,0.0841970443725586,0.09468698501586914,0.1461191177368164,0.15170979499816895,0.21876144409179688,0.22979331016540527,0.2630624771118164,0.33679676055908203,0.42275452613830566,0.4575011730194092,0.4998345375061035,0.5610277652740479,0.7053165435791016,0.8128621578216553,1.0129766464233398,1.2844398021697998,1.315375804901123,1.3493473529815674,1.5353894233703613,1.7882499694824219,2.693399667739868,2.7639968395233154,3.4966001510620117,5.187644720077515,5.4626359939575195,6.18363881111145,6.594480991363525,7.740642786026001,8.811792373657227,8.93743085861206,9.080584526062012,10.370410203933716,12.396945714950562,15.039520740509033,16.475334882736206,16.935982704162598,18.211780548095703</t>
  </si>
  <si>
    <t>1,3,13,15,25,26,39,41,47,61,77,84,91,101,128,148,187,238,244,251,287,336,514,528,668,1002,1056,1197,1279,1508,1720,1745,1773,2027,2403,2929,3205,3294,3538</t>
  </si>
  <si>
    <t>-2.767765218982848,-2.767765218982848,-2.767765218982848,-2.767765218982848,-2.767765218982848,-2.767765218982848,-2.767765218982848,-2.767765218982848,-2.767765218982848</t>
  </si>
  <si>
    <t>-4.6424800692799195,-4.5725081263222025,-4.549835374813586,-4.461516821044516,-4.41333326884807,-4.344009696784841,-4.2730879281838305,-4.258140854394446,-3.9458484095075512,-3.893387178847103,-3.892879315532768,-3.84955041749102,-3.672302447677395,-3.6074483955985297,-3.5467448840913653,-3.5339746000041203,-3.484955563385672,-3.407991597008872,-3.4047573375759708,-3.296514810485721,-3.29651481048572,-3.219234531484526,-3.2162324071203257,-3.174873393490256,-3.165722826093643,-3.1623296542841177,-3.0260586445684945,-3.026058644568494,-3.0260586445684936,-3.0118116737639005,-3.005056322942438,-3.0035131826137,-2.9657964273563446,-2.9562103617896494,-2.9313874374407622,-2.8432540101029833,-2.843254010102983,-2.767765218982849,-2.767765218982848</t>
  </si>
  <si>
    <t>0.014614105224609375,0.01980900764465332,0.04747581481933594,0.1303267478942871,0.17766189575195312,0.20143818855285645,0.23635029792785645,0.38481926918029785,0.394777774810791,0.6835274696350098,0.6887612342834473,0.7129349708557129,0.7528891563415527,0.9564580917358398,1.1261677742004395,1.135751724243164,1.1965138912200928,1.3590142726898193,1.4285154342651367,1.6014611721038818,1.817021131515503,2.006787061691284,2.2177693843841553,2.4026293754577637,2.804110288619995,4.100878477096558,4.338971853256226,6.634563446044922,7.15347695350647,7.993750095367432,8.38198971748352,9.043870210647583,10.318880558013916,11.00078821182251,11.330138921737671,16.055766582489014,23.781522750854492,28.579976081848145,32.453465938568115</t>
  </si>
  <si>
    <t>1,1,7,25,35,40,47,77,79,138,139,144,152,194,228,230,242,275,289,323,366,404,447,484,565,823,871,1327,1430,1593,1671,1799,2055,2193,2259,3203,4704,5664,6427</t>
  </si>
  <si>
    <t>-1.7745889457489779,-1.7745889457489779,-1.7745889457489779,-1.7745889457489779,-1.7745889457489779,-1.7745889457489779,-1.7745889457489779,-1.7745889457489779,-1.7745889457489779</t>
  </si>
  <si>
    <t>-4.062252311948224,-3.6582517360666853,-3.449131646633795,-3.418538182792928,-3.3625297527415077,-3.1921673330430265,-3.025182109579139,-3.020366282575297,-3.013950983678929,-2.9897860029304075,-2.9152189674293205,-2.8965672355697945,-2.8495332369427566,-2.698529834083393,-2.4685664554902953,-2.3890630713710443,-2.3533437689660897,-2.3456542299394654,-2.302373248088209,-2.29793141782461,-2.2588011656199076,-2.253280907354141,-2.2334960152927947,-2.225798858570986,-2.2236271035001347,-2.194548908786079,-2.08720264240464,-1.9898115731509045,-1.988675543444058,-1.9560105900275606,-1.9247935095980901,-1.9242841160354536,-1.8998490280202334,-1.8913137318161433,-1.833134169468737,-1.8000652778602642,-1.798169405383948,-1.7889826875587505,-1.7799299433131663,-1.779799535414895,-1.7766990725692386,-1.7755020951509186,-1.7745889457489779</t>
  </si>
  <si>
    <t>0.020794153213500977,0.03552842140197754,0.11590909957885742,0.22399234771728516,0.25858449935913086,0.2751290798187256,0.2791862487792969,0.40222883224487305,0.43453550338745117,0.5007402896881104,0.5131435394287109,0.521026611328125,0.6031625270843506,0.6151688098907471,0.685488224029541,0.7435753345489502,0.850367546081543,1.0542240142822266,1.0585851669311523,1.1063542366027832,1.165558099746704,1.1774330139160156,1.2574326992034912,1.2734718322753906,1.3134925365447998,1.3424251079559326,1.359642744064331,1.9011456966400146,2.2322440147399902,2.631049394607544,3.0041005611419678,3.176330327987671,3.570481538772583,3.8664348125457764,3.9207968711853027,3.98236346244812,4.311654090881348,5.057336807250977,5.587581634521484,5.8402509689331055,6.193520784378052,6.920719385147095,11.65838885307312</t>
  </si>
  <si>
    <t>1,2,19,37,46,50,51,73,80,94,97,99,120,123,141,154,179,219,220,231,245,248,268,272,281,288,292,408,484,574,655,697,787,856,868,882,957,1124,1247,1307,1390,1562,2730</t>
  </si>
  <si>
    <t>-1.7745889457489787,-1.7745889457489787,-1.7745889457489787,-1.7745889457489787,-1.7745889457489787,-1.7745889457489787,-1.7745889457489787,-1.7745889457489787,-1.7745889457489787</t>
  </si>
  <si>
    <t>-3.7766985783462266,-3.0850657012287477,-2.86286382146609,-2.6965685426850903,-2.5167547461358097,-2.457598008176073,-2.3855802870213476,-2.2980723727409167,-2.2763304141679166,-2.1941191764730386,-2.147270333833318,-2.1435350606986576,-2.1400835709056167,-2.107520626557948,-2.094191510178711,-2.089027166161644,-2.081807854535289,-2.0482887560758396,-2.028632122204438,-1.8959358561336104,-1.870252177493337,-1.8472263589740303,-1.8319544823947163,-1.8147146657495576,-1.8142709114745421,-1.8113082748351772,-1.810260210813268,-1.8078031412969264,-1.807803141296926,-1.7984224056066445,-1.7927026893259148,-1.7832125415331124,-1.7826941837099846,-1.7754129864203845,-1.7748633532094023,-1.7745889457489787</t>
  </si>
  <si>
    <t>0.013448715209960938,0.022711753845214844,0.030337810516357422,0.03753519058227539,0.13199663162231445,0.15224623680114746,0.2304673194885254,0.30043601989746094,0.3398702144622803,0.3478844165802002,0.44412899017333984,0.49437522888183594,0.5460505485534668,0.5637130737304688,0.6580734252929688,0.6620631217956543,0.8164970874786377,0.8443408012390137,0.9695889949798584,1.052978754043579,1.8501265048980713,2.0462872982025146,2.059063196182251,2.172548294067383,2.3284802436828613,2.4194443225860596,2.711012363433838,2.790330648422241,2.9640586376190186,3.466041088104248,5.942317962646484,8.197162628173828,8.33359956741333,8.357642412185669,10.56463098526001,12.58562183380127</t>
  </si>
  <si>
    <t>1,2,4,6,29,34,53,66,76,78,102,114,126,130,153,154,193,200,231,252,452,501,504,532,571,594,666,685,727,853,1467,2014,2047,2053,2599,3101</t>
  </si>
  <si>
    <t>-2.4168957151205004,-2.4168957151205004,-2.4168957151205004,-2.4168957151205004,-2.4168957151205004,-2.4168957151205004,-2.4168957151205004,-2.4168957151205004,-2.4168957151205004</t>
  </si>
  <si>
    <t>-5.286946666327896,-5.191942227769501,-4.619714763453503,-4.556255984995796,-4.421799063647475,-4.365913130164857,-4.328325233040078,-4.261564464828508,-4.0164596536486545,-3.8585205230278112,-3.704144595348528,-3.697763040689666,-3.6356952343852003,-3.5667215137904322,-3.534057614048856,-3.526882413337291,-3.2573204305520886,-3.2392080074252005,-3.1323234137960627,-3.125100870837919,-3.08333772185392,-3.076596017894975,-3.065739635485671,-2.9630035491858076,-2.9549758815517455,-2.9397226832832937,-2.8855436769644296,-2.787256082846745,-2.773173259834695,-2.7611034315905143,-2.7258777018386797,-2.697245145684795,-2.682385320013777,-2.6817997283992288,-2.624373380091551,-2.5574421643729215,-2.5105788907210327,-2.510578890721032,-2.445602767888588,-2.4168957151205004</t>
  </si>
  <si>
    <t>0.0179593563079834,0.03625607490539551,0.0425570011138916,0.05394721031188965,0.1365220546722412,0.2442934513092041,0.2501711845397949,0.2985804080963135,0.339186429977417,0.38725709915161133,0.5888345241546631,0.8492498397827148,0.8990476131439209,0.9306654930114746,1.1944794654846191,1.355342149734497,1.3792376518249512,1.752366065979004,1.851623773574829,2.06977915763855,2.089613437652588,2.2390170097351074,2.3796257972717285,2.66275691986084,2.7183172702789307,2.790834903717041,2.997187376022339,3.2632977962493896,4.496873140335083,5.283625841140747,6.326661825180054,7.306776285171509,7.5209760665893555,8.011345148086548,8.172689199447632,10.51402473449707,18.80588722229004,25.49085259437561,32.75805902481079,48.23541188240051</t>
  </si>
  <si>
    <t>1,3,4,6,20,38,39,47,54,62,94,136,144,149,192,218,222,282,298,333,336,359,381,426,435,447,481,523,712,828,986,1131,1163,1238,1263,1622,2908,3954,5080,7457</t>
  </si>
  <si>
    <t>-2.4168772213595147,-2.4168772213595147,-2.4168772213595147,-2.4168772213595147,-2.4168772213595147,-2.4168772213595147,-2.4168772213595147,-2.4168772213595147,-2.4168772213595147</t>
  </si>
  <si>
    <t>-4.905295316756292,-4.797487564769188,-4.791308335177857,-4.7700787688040105,-4.671303645564289,-4.573464623133238,-4.287859719769939,-4.2048556209895676,-4.179058695273675,-4.0946946013780785,-4.021792067333396,-3.880976090842238,-3.6532615477625328,-3.638068408371481,-3.6304117803617926,-3.5085049483408195,-3.4815123745820107,-3.470920943746595,-3.4654265433776557,-3.445602899177356,-3.296925787003554,-3.2768298920343306,-3.261698697819592,-3.2258964044521603,-3.2108025016431734,-3.1843502312287857,-3.1202318846280184,-3.076070251686546,-3.0302370166027717,-3.003257450451821,-3.0007771918230084,-2.8800213619318984,-2.8575849993171896,-2.856819141188238,-2.7526259100840718,-2.5874729477872522,-2.581885654819234,-2.578664127668964,-2.5236275085689086,-2.523627508568908,-2.513676327346674,-2.5136763273466736,-2.50584096311641,-2.4803400188978917,-2.463339260467061,-2.4628207382310894,-2.417372846627907,-2.4168772213595155,-2.4168772213595147</t>
  </si>
  <si>
    <t>0.019207000732421875,0.05662274360656738,0.11034774780273438,0.1228492259979248,0.15932059288024902,0.18584561347961426,0.24352025985717773,0.2818441390991211,0.3846094608306885,0.3906707763671875,0.40308666229248047,0.45288920402526855,0.4595680236816406,0.5312952995300293,0.5376629829406738,0.5622684955596924,0.5925617218017578,0.7789373397827148,0.8535580635070801,0.9513494968414307,1.1340463161468506,1.5348150730133057,1.655639410018921,1.7670385837554932,1.8894743919372559,1.928584098815918,2.060634136199951,2.0995662212371826,2.7560172080993652,3.0543673038482666,3.3275668621063232,3.692484140396118,4.126782655715942,4.2923502922058105,4.64398455619812,5.331026077270508,7.073551654815674,7.409355163574219,10.908169746398926,13.605401992797852,14.700796604156494,16.70918345451355,17.474323749542236,18.763434648513794,33.55159306526184,44.5321900844574,50.271514892578125,50.63289427757263,54.98545265197754</t>
  </si>
  <si>
    <t>1,6,15,17,23,27,36,42,59,60,62,70,71,82,83,87,92,123,135,151,180,241,258,274,291,296,317,323,428,475,519,579,649,676,732,843,1123,1177,1731,2157,2336,2661,2786,2992,5305,7040,7971,8026,8707</t>
  </si>
  <si>
    <t>-2.6473093518861894,-2.6473093518861894,-2.6473093518861894,-2.6473093518861894,-2.6473093518861894,-2.6473093518861894,-2.6473093518861894,-2.6473093518861894,-2.6473093518861894</t>
  </si>
  <si>
    <t>-5.425447301540313,-5.338567040845485,-5.225653953661924,-5.13267852002801,-5.059454179236177,-5.057829363109233,-5.030255726937086,-4.996758872904125,-4.7588874990165575,-4.736876502089528,-4.639740184303895,-4.6102703410546635,-4.598025767848506,-4.487939011738456,-4.383910802168449,-4.326578108236268,-4.186724442947551,-4.15110347269226,-4.122694628574639,-3.977495489736279,-3.9128571717553835,-3.885142751989689,-3.8601527746055746,-3.76369284564679,-3.6629870723319278,-3.5862005782058115,-3.483821092116491,-3.454033183859702,-3.4381804893284653,-3.4190753715175806,-3.411525037864874,-3.3099225218658015,-3.1769546645744797,-3.141636120852607,-3.1073390591236163,-3.060466867218528,-3.042067202308962,-3.0246305574140058,-2.9903515862355223,-2.9892450758751696,-2.973509893537109,-2.97249980940606,-2.948231050496833,-2.86652015111524,-2.8647558235626036,-2.7917749323809438,-2.7522258760086085,-2.7412102023829292,-2.714001544890327,-2.7122204902819838,-2.7122204902819833,-2.710422581279465,-2.6802237573950745,-2.680223757395074,-2.6761997729018523,-2.6619515470821806,-2.6619105515898407,-2.6473093518861894</t>
  </si>
  <si>
    <t>0.016293764114379883,0.042160987854003906,0.06486964225769043,0.07700061798095703,0.10545635223388672,0.12285614013671875,0.15781831741333008,0.1633772850036621,0.16968226432800293,0.24428486824035645,0.27397871017456055,0.420975923538208,0.5008368492126465,0.5256388187408447,0.5318586826324463,0.6369960308074951,0.662137508392334,0.8146710395812988,0.8449180126190186,0.9676744937896729,1.1017253398895264,1.1435799598693848,1.1503424644470215,1.1560876369476318,1.239551305770874,1.3076295852661133,1.4520840644836426,1.5457167625427246,1.7071292400360107,1.7964527606964111,1.9080660343170166,2.1211562156677246,2.5879769325256348,2.8165719509124756,3.02001690864563,3.4375860691070557,5.25310754776001,5.7472758293151855,6.446444749832153,6.940131664276123,7.486270189285278,7.668844938278198,7.711674690246582,7.91127610206604,8.031523942947388,8.414264440536499,8.870054960250854,10.27314805984497,14.403972864151001,14.944937229156494,16.53854489326477,20.54767632484436,21.225547790527344,24.72093105316162,30.663963794708252,38.012190103530884,61.489184856414795,65.90788221359253</t>
  </si>
  <si>
    <t>1,4,8,10,15,18,24,25,26,38,43,67,80,84,85,102,106,131,136,156,178,185,186,187,201,212,235,250,276,290,308,342,418,451,482,547,818,897,1008,1088,1178,1208,1215,1246,1266,1329,1404,1634,2304,2385,2645,3289,3399,3965,4926,6096,9851,10565</t>
  </si>
  <si>
    <t>-2.6467547549661035,-2.6467547549661035,-2.6467547549661035,-2.6467547549661035,-2.6467547549661035,-2.6467547549661035,-2.6467547549661035,-2.6467547549661035,-2.6467547549661035</t>
  </si>
  <si>
    <t>-5.58702239372762,-5.113890869130806,-4.83630870641448,-4.527201837952037,-4.509624254671496,-4.468594509314791,-4.4271910248909565,-4.38407910379641,-4.361841204319349,-4.349380367205813,-4.0583314727598525,-3.9405531709155674,-3.880594537444874,-3.875907120720334,-3.640819235120987,-3.6320140707591695,-3.593145681845528,-3.4581642735242704,-3.4369635485197314,-3.387319200786685,-3.3414245436121184,-3.321357420949713,-3.2858748323859115,-3.264030408572441,-3.2639939892603,-3.2607847795641365,-3.188297234274136,-3.1326017687830467,-3.1257014325765673,-3.1181276831944578,-3.0652893580581875,-2.9879306773213017,-2.9782435757882157,-2.9327704969861514,-2.908252506387917,-2.8747985234012474,-2.8744544387092126,-2.854206563751101,-2.8495929287652304,-2.8276208324037437,-2.775291945259326,-2.7316717809632913,-2.731671780963291,-2.7247798534360275,-2.6874987950612033,-2.684997373622946,-2.669963477535623,-2.6677366076247764,-2.6519277617646457,-2.6467547549661044,-2.6467547549661035</t>
  </si>
  <si>
    <t>0.016532421112060547,0.04582071304321289,0.06308865547180176,0.1770186424255371,0.21450448036193848,0.25742101669311523,0.4872148036956787,0.6188797950744629,0.8719792366027832,0.8900511264801025,0.9156265258789062,0.9885919094085693,1.0858590602874756,1.1352570056915283,1.6083941459655762,2.0717597007751465,2.095468759536743,2.3339765071868896,2.505946159362793,2.990039348602295,3.283102035522461,3.4736435413360596,3.748335361480713,4.033210277557373,4.6633522510528564,4.840970277786255,4.918642282485962,4.954931735992432,5.225590467453003,5.912031412124634,5.9180450439453125,6.1071617603302,6.615429639816284,6.690583229064941,7.727891683578491,8.745415449142456,9.561123371124268,10.099795818328857,10.16431736946106,10.608795404434204,10.685568571090698,11.54662537574768,16.02483344078064,16.958751916885376,17.18010973930359,17.71935510635376,22.10334610939026,35.54370093345642,41.93692684173584,96.63046503067017,125.12957835197449</t>
  </si>
  <si>
    <t>1,5,8,27,33,40,77,98,139,142,146,158,174,182,259,334,338,377,405,479,527,552,592,634,731,759,771,777,820,927,928,957,1027,1038,1200,1359,1484,1565,1574,1641,1653,1784,2508,2658,2695,2777,3491,5558,6542,15172,19664</t>
  </si>
  <si>
    <t>-3.2020432935096927,-3.2020432935096927,-3.2020432935096927,-3.2020432935096927,-3.2020432935096927,-3.2020432935096927,-3.2020432935096927,-3.2020432935096927,-3.2020432935096927</t>
  </si>
  <si>
    <t>868780321759580392358836453637059231662929,868780321759580392358836453637059231662929,868780321759580392358836453637059231662929,868780321759580392358836453637059231662929,868780321759580392358836453637059231662929,868780321759580392358836453637059231662929,868780321759580392358836453637059231662929,868780321759580392358836453637059231662929,868780321759580392358836453637059231662929</t>
  </si>
  <si>
    <t>-7.9952987921068726,-7.1893251160301395,-7.150663599427892,-7.113835410843926,-7.007801038065896,-6.96122917210817,-6.780032698263572,-6.7657359556367,-6.725284623748242,-6.688049568335987,-5.954241897218587,-5.867490041462519,-5.829330500420657,-5.779478171648142,-5.767075117687556,-5.741097942430854,-5.715196417842763,-5.6203543811113175,-5.552505588242126,-5.496161887735053,-5.2971095533341455,-5.147621877887021,-5.13318967334749,-4.97510912205444,-4.972399627566191,-4.934834019407021,-4.924018857647505,-4.911241208872561,-4.889504799051449,-4.869789961465084,-4.777186052668889,-4.748129920722921,-4.6182777613294075,-4.598696642976023,-4.597434469212525,-4.564776845318136,-4.54965577458228,-4.546510634548825,-4.537577423602486,-4.41113886904772,-4.397780928282201,-4.371974631251427,-4.356978514467408,-4.310487493486496,-4.260047556322583,-4.231672571742995,-4.167980534277898,-4.050578138004676,-4.033229197210167,-3.956318869533299,-3.8795806129141917,-3.870586089141362,-3.854376937009252,-3.7557692374260117,-3.7248303663404685,-3.708137395899378,-3.553818154041286,-3.538585530254543,-3.468247123021677,-3.4329275166935065,-3.4126897059259518,-3.3803624554938856,-3.343164745690542,-3.325078481473239,-3.3196078816227765,-3.267055055223355,-3.253466874360068,-3.2497157729315314,-3.2497157729315305,-3.234719819892811,-3.23471981989281,-3.2101681258596644,-3.209364118769885,-3.202043293509694,-3.2020432935096927</t>
  </si>
  <si>
    <t>0.044838905334472656,0.11056280136108398,0.5344572067260742,0.5561761856079102,0.7933168411254883,0.8637654781341553,0.9123308658599854,1.1352953910827637,1.1808490753173828,1.2268257141113281,1.3238074779510498,1.4182958602905273,1.4410014152526855,1.6273908615112305,1.6533212661743164,1.7487668991088867,1.823988676071167,1.9226481914520264,2.088451623916626,2.6076698303222656,2.761671781539917,3.4393060207366943,3.952291488647461,4.025699138641357,4.32472038269043,4.628519535064697,4.796966314315796,5.371148109436035,6.028475284576416,6.355718374252319,6.380474090576172,6.990573167800903,7.0863847732543945,7.474131345748901,8.092090368270874,8.205910921096802,8.364684343338013,8.445794820785522,8.65512990951538,9.337622165679932,9.830962419509888,10.249070167541504,11.187336444854736,11.715239524841309,13.53807520866394,15.745583772659302,17.091216802597046,17.69586205482483,19.162049770355225,19.26018476486206,20.683911085128784,23.185609579086304,24.27363657951355,30.81005859375,32.41491484642029,34.97388458251953,38.7160062789917,40.73176670074463,48.9394748210907,68.19799518585205,75.5001208782196,90.4097204208374,107.01417660713196,116.51056122779846,119.50422024726868,146.95659828186035,195.69439506530762,207.46417593955994,240.76322174072266,246.98843932151794,265.6346356868744,370.61640644073486,389.7031304836273,395.29468297958374,410.91525864601135</t>
  </si>
  <si>
    <t>1,3,20,21,29,32,34,43,45,47,51,55,56,61,62,66,69,73,80,98,104,132,153,156,168,180,186,209,236,249,250,274,278,294,319,323,329,332,340,367,386,401,440,462,538,628,683,709,772,776,829,928,975,1230,1294,1401,1559,1644,1986,2768,3075,3663,4342,4727,4852,5975,7944,8424,9750,9999,10730,14870,15668,15894,16517</t>
  </si>
  <si>
    <t>-2.763175817188935,-2.763175817188935,-2.763175817188935,-2.763175817188935,-2.763175817188935,-2.763175817188935,-2.763175817188935,-2.763175817188935,-2.763175817188935</t>
  </si>
  <si>
    <t>-5.063602698124957,-4.933310364221854,-4.852974863972292,-4.776759376133516,-4.641631067540743,-4.55982721257758,-4.4767167612769905,-4.22486181385042,-4.1644036890245815,-4.131547041054065,-4.077152686327812,-4.074446258693838,-4.070639123103269,-4.0350003785384505,-3.8352179656853904,-3.6134299050618646,-3.5624755570057003,-3.552177448792183,-3.552177448792182,-3.5279458290528622,-3.4890420207261714,-3.4864668856678716,-3.45767980356073,-3.3306343317917775,-3.3281495033694872,-3.2738498633992665,-3.2452553565719167,-3.2168171532613674,-3.2134796299324475,-3.1435259498449333,-3.1434127335980944,-3.143144885159753,-3.142703549081303,-3.026164229117655,-3.0066656769770788,-3.0060228054634477,-2.9199344785006893,-2.919934478500689,-2.905695697035414,-2.895887265094926,-2.834067391148634,-2.823813384423292,-2.8221285808551198,-2.8192689894368512,-2.8132267179549735,-2.813226717954973,-2.763175817188936,-2.7631758171889356,-2.763175817188935</t>
  </si>
  <si>
    <t>0.014340400695800781,0.046362876892089844,0.07689023017883301,0.11606526374816895,0.12195730209350586,0.13301444053649902,0.18592262268066406,0.26773715019226074,0.3178977966308594,0.36948657035827637,0.39006829261779785,0.40520811080932617,0.43066978454589844,0.47179675102233887,0.526695966720581,0.581740140914917,0.6676154136657715,0.7075052261352539,0.7731013298034668,0.8196847438812256,0.8771905899047852,1.0482428073883057,1.0889105796813965,1.3821005821228027,1.4437522888183594,1.5362403392791748,2.0726780891418457,2.3557896614074707,2.4456534385681152,3.049290418624878,3.2034027576446533,3.8756625652313232,4.433462858200073,5.075310707092285,5.6080498695373535,7.147268772125244,8.310614824295044,8.725560426712036,9.031778573989868,10.35746693611145,11.162627458572388,13.05405068397522,13.825311660766602,20.73325490951538,20.800506353378296,23.45504665374756,24.23680543899536,31.122495889663696,48.98946285247803</t>
  </si>
  <si>
    <t>1,6,12,19,20,22,33,49,59,69,73,76,81,89,100,110,127,135,148,156,166,198,206,262,274,292,384,436,453,564,593,719,817,931,1031,1322,1544,1625,1683,1928,2079,2438,2584,3907,3920,4430,4579,5911,9293</t>
  </si>
  <si>
    <t>-1.6456635211333954,-1.6456635211333954,-1.6456635211333954,-1.6456635211333954,-1.6456635211333954,-1.6456635211333954,-1.6456635211333954,-1.6456635211333954,-1.6456635211333954</t>
  </si>
  <si>
    <t>1123778597508445576167735178942795082455133422920022019,1123778597508445576167735178942795082455133422920022019,1123778597508445576167735178942795082455133422920022019,1123778597508445576167735178942795082455133422920022019,1123778597508445576167735178942795082455133422920022019,1123778597508445576167735178942795082455133422920022019,1123778597508445576167735178942795082455133422920022019,1123778597508445576167735178942795082455133422920022019,1123778597508445576167735178942795082455133422920022019</t>
  </si>
  <si>
    <t>-8.585005173300937,-8.06296723139417,-8.04409166982278,-7.757205920001881,-7.318202230087503,-7.215967583624138,-7.117177831287183,-6.921811542287963,-6.782671779627047,-6.7713366970176425,-6.633511797437587,-6.5636514789595415,-6.387651342291197,-6.159748326320054,-6.020059702258059,-5.9711195851150665,-5.928093789600568,-5.443928241253805,-5.40182447821506,-5.259511738989561,-5.213836809373908,-4.981737465180925,-4.9330234115060865,-4.890426157582538,-4.686812683175327,-4.64919222738165,-4.391728675204987,-4.372929560265535,-4.35745672017156,-4.333945924248015,-4.150189203692351,-4.12852208167881,-3.97989873633179,-3.974752414965824,-3.962279876220168,-3.888005600509712,-3.564274332770798,-3.443867939980567,-3.412804553243513,-3.33045702869847,-3.257746812385786,-3.2312822217357846,-3.1162134603494054,-3.089665039038843,-2.9802666719337734,-2.978495675087656,-2.954706770295754,-2.927377647870662,-2.926191723438599,-2.8513436981313283,-2.767084700587357,-2.7378714498395467,-2.7034043830244583,-2.6279536711598435,-2.6248397471742333,-2.5926975243432717,-2.5225819878320186,-2.4652802422002225,-2.2542620537735476,-2.227716170761849,-2.2226324526366845,-2.192812349107737,-2.092126147901551,-2.0921261479015505,-2.0919657292821148,-2.0897238415892443,-2.055195143067265,-1.9810901761038604,-1.9746266183818892,-1.962367476834108,-1.9533408927668903,-1.9487241396881403,-1.9482616702539872,-1.9352646600011765,-1.9352646600011754,-1.8945011841868795,-1.836235170834041,-1.819135514714054,-1.791794814605927,-1.7878537912583263,-1.7564032315188787,-1.7564032315188782,-1.755158638397732,-1.7542418438547882,-1.7538027045191196,-1.719870506239847,-1.7198705062398465,-1.7182232999410132,-1.7182232999410127,-1.6957049449470039,-1.6899732059124708,-1.6710931309555497,-1.671093130955549,-1.6456635211333959,-1.6456635211333954</t>
  </si>
  <si>
    <t>0.03306102752685547,0.08956646919250488,0.1458737850189209,0.28008580207824707,0.45583605766296387,0.6303601264953613,0.6610801219940186,0.7084188461303711,0.7414267063140869,0.7885725498199463,0.8642480373382568,0.8814730644226074,0.8972089290618896,0.9461245536804199,0.977506160736084,0.9928531646728516,1.0277001857757568,1.044048547744751,1.1080050468444824,1.1395900249481201,1.1894817352294922,1.2042803764343262,1.4293255805969238,1.44466233253479,1.5063307285308838,2.2273449897766113,2.272300958633423,2.5044078826904297,2.5204062461853027,2.658222198486328,2.7664947509765625,3.6070568561553955,3.8666415214538574,4.201022386550903,4.235717296600342,4.4455273151397705,5.109416246414185,5.5142903327941895,5.827913761138916,6.1974756717681885,6.968418121337891,7.185189247131348,8.515746831893921,9.809364318847656,10.269409418106079,10.497841835021973,10.60174298286438,10.693989038467407,11.018879652023315,11.370832920074463,11.841358184814453,12.269288778305054,12.602673292160034,12.634576082229614,12.661237001419067,12.74778962135315,13.134349584579468,13.54607629776001,13.764859676361084,15.008270263671875,15.344687223434448,15.376055002212524,16.42272639274597,20.179743766784668,28.655845403671265,28.794654607772827,29.038347959518433,30.758803367614746,40.10702586174011,42.903051137924194,43.37647366523743,52.89644002914429,67.31870675086975,82.6012794971466,85.23473238945007,94.08758902549744,94.55610632896423,95.22957444190979,104.37210083007812,104.60150742530823,104.80393171310425,105.27987003326416,110.77461647987366,113.9908230304718,139.9171552658081,148.86904764175415,157.75202775001526,177.29984784126282,207.7878234386444,210.87403750419617,227.39158058166504,228.96219873428345,235.68441653251648,245.79499745368958,253.73582339286804</t>
  </si>
  <si>
    <t>1,4,8,17,24,35,37,40,42,45,50,51,52,55,57,58,60,61,65,67,70,71,86,87,91,137,140,155,156,165,172,225,242,264,266,277,311,337,358,382,433,447,533,615,645,660,667,673,694,714,744,772,794,796,798,804,830,857,871,951,973,975,1044,1252,1775,1784,1799,1910,2509,2694,2725,3315,4252,5197,5368,5935,5965,6009,6596,6611,6624,6655,7013,7197,8864,9402,9979,11213,13146,13337,14402,14506,14941,15565,16084</t>
  </si>
  <si>
    <t>-2.4738547892948612,-2.4738547892948612,-2.4738547892948612,-2.4738547892948612,-2.4738547892948612,-2.4738547892948612,-2.4738547892948612,-2.4738547892948612,-2.4738547892948612</t>
  </si>
  <si>
    <t>-4.892670621356557,-4.7441059132856855,-4.631018801924691,-4.428024129317335,-4.3326313975685835,-4.196164768287359,-4.080512790284792,-4.020712232990183,-3.9594100078526813,-3.950840312309186,-3.8400402309953074,-3.5976027464032017,-3.484137890581817,-3.3900397311343853,-3.375024603079174,-3.335725503092368,-3.241973505975748,-3.1682281238822494,-3.1632630455959148,-3.1560117548749105,-3.123299234385262,-3.1232992343852612,-3.0583202108855336,-3.0384474307106433,-2.977244207323852,-2.9761227592188026,-2.969574361799231,-2.9694553546384963,-2.93443041153572,-2.931814008521784,-2.878969831970043,-2.816474396002236,-2.791423866722958,-2.790742762671212,-2.786047079893235,-2.7768724404263367,-2.7689765608721397,-2.768976560872139,-2.718565572738703,-2.7150890515837274,-2.7068261539437026,-2.706826153943702,-2.698417482321406,-2.6977154746169116,-2.621315204067728,-2.6082866073861446,-2.5944546837043867,-2.593121502662135,-2.5886515933779823,-2.5796263865749167,-2.5692571182469504,-2.5533858138415306,-2.545132422492099,-2.532713441655575,-2.4834415478603846,-2.483353067903148,-2.4738547892948617,-2.4738547892948612</t>
  </si>
  <si>
    <t>0.014377355575561523,0.06064558029174805,0.07464957237243652,0.14752840995788574,0.2016139030456543,0.24753737449645996,0.26748085021972656,0.35236477851867676,0.3819131851196289,0.4069175720214844,0.521439790725708,0.6010441780090332,0.7889041900634766,0.976707935333252,1.112696647644043,1.157655954360962,1.1826002597808838,1.3270151615142822,1.6695308685302734,1.685185432434082,1.690223217010498,1.9052672386169434,2.0090322494506836,2.1310408115386963,2.546182632446289,2.694613456726074,2.7509493827819824,2.7907824516296387,2.801074743270874,3.055497884750366,3.2120423316955566,3.8329436779022217,4.033221244812012,4.567785739898682,4.816236257553101,5.04276704788208,5.347650051116943,5.851029396057129,5.904107570648193,7.723278045654297,9.302037715911865,10.278373956680298,10.832655191421509,11.811129570007324,12.310531377792358,12.512139081954956,13.037932872772217,13.130805015563965,14.187628507614136,14.4868323802948,15.88714861869812,16.39446997642517,19.23576331138611,19.504509449005127,19.645461082458496,20.899696111679077,24.826892375946045,34.576483488082886</t>
  </si>
  <si>
    <t>1,10,13,29,40,49,53,70,76,81,104,120,157,194,221,230,235,264,330,333,334,377,397,421,501,530,541,549,551,600,630,751,790,895,945,989,1049,1149,1159,1514,1817,2006,2113,2303,2401,2440,2542,2560,2758,2816,3085,3184,3747,3794,3821,4054,4793,6646</t>
  </si>
  <si>
    <t>-1.4171947476747049,-1.4171947476747049,-1.4171947476747049,-1.4171947476747049,-1.4171947476747049,-1.4171947476747049,-1.4171947476747049,-1.4171947476747049,-1.4171947476747049</t>
  </si>
  <si>
    <t>-2.9311952499799667,-2.5099611213207274,-2.329542199826285,-2.0765572757840896,-1.9727523140057412,-1.9452058304069562,-1.9013991693630004,-1.8713112624168453,-1.6364807332616633,-1.6308136439557155,-1.6097190147331908,-1.5576775373621,-1.5355302828230342,-1.520991678134316,-1.498246606261504,-1.4952783497143889,-1.4649084465798785,-1.4607800122989516,-1.436412263475182,-1.4364122634751817,-1.4172038114851075,-1.4171947476747049</t>
  </si>
  <si>
    <t>0.012811899185180664,0.020609617233276367,0.02397632598876953,0.05786871910095215,0.07704973220825195,0.10995125770568848,0.11640357971191406,0.167708158493042,0.19200634956359863,0.23172330856323242,0.31270742416381836,0.39963722229003906,0.44995665550231934,0.48878955841064453,0.6691532135009766,0.9009418487548828,0.9476497173309326,1.6054327487945557,2.8556694984436035,3.2985312938690186,3.4681169986724854,4.6081836223602295</t>
  </si>
  <si>
    <t>1,2,3,13,19,29,31,47,54,66,91,118,135,148,205,278,294,506,901,1043,1100,1461</t>
  </si>
  <si>
    <t>-2.319718121788056,-2.280959147966494,-2.216789997066769,-2.1114274595776785,-2.0526339245312344,-1.943843633329408,-1.7945967126230904,-1.6934111679486266,-1.6815936536893035,-1.5438503879093215,-1.5041676474363292,-1.484490769902219,-1.4500078343970058,-1.4500078343970055,-1.4282492810298912,-1.428249281029891,-1.4172038114851075,-1.4171947476747053,-1.4171947476747049</t>
  </si>
  <si>
    <t>0.011656045913696289,0.026539087295532227,0.04017758369445801,0.0426640510559082,0.07517528533935547,0.10967135429382324,0.12032580375671387,0.1375257968902588,0.29053211212158203,0.3703272342681885,0.48030591011047363,1.012702465057373,1.2784507274627686,1.7789695262908936,1.83500075340271,1.9835929870605469,4.428770065307617,5.256767272949219,6.70054292678833</t>
  </si>
  <si>
    <t>1,5,9,10,21,32,35,40,89,114,150,324,410,573,592,642,1444,1720,2200</t>
  </si>
  <si>
    <t>-2.4821933226573387,-2.411757715181691,-2.4044468771440695,-2.1581568275076117,-2.1408353758161507,-1.9628965476738924,-1.8986126328257733,-1.7283096391582902,-1.6896267606230138,-1.5947720850765377,-1.5900670212004901,-1.5877913268511814,-1.5859748522415615,-1.5590017539506418,-1.5475445098298868,-1.543580467904725,-1.524573048707177,-1.5147545077506328,-1.5145244866751846,-1.4808165172493175,-1.4744158271527263,-1.4389313132908925,-1.4389313132908923,-1.4172038114851075,-1.4171947476747049</t>
  </si>
  <si>
    <t>0.011731624603271484,0.01490473747253418,0.028665781021118164,0.05563974380493164,0.06729555130004883,0.12363219261169434,0.14454150199890137,0.15990900993347168,0.2222299575805664,0.25612902641296387,0.3510112762451172,0.4928445816040039,0.5052487850189209,0.5199325084686279,0.522965669631958,0.6296224594116211,0.8701000213623047,0.8730096817016602,1.0991530418395996,1.1326544284820557,1.4198575019836426,1.5120177268981934,1.900418996810913,2.0010032653808594,4.7016401290893555</t>
  </si>
  <si>
    <t>1,1,5,14,18,36,43,48,69,80,111,158,162,167,168,203,280,281,355,365,455,485,613,646,1509</t>
  </si>
  <si>
    <t>-1.417194747674704,-1.417194747674704,-1.417194747674704,-1.417194747674704,-1.417194747674704,-1.417194747674704,-1.417194747674704,-1.417194747674704,-1.417194747674704</t>
  </si>
  <si>
    <t>-2.434636319689581,-2.130258827605422,-2.0864062702795576,-2.069429168918779,-1.9247996229003217,-1.7730977625363096,-1.7578286301194672,-1.6760910759594627,-1.5985486183020294,-1.5469605949466578,-1.5129716088482275,-1.5129076418931464,-1.4719559796821815,-1.4360140999208764,-1.417194747674704</t>
  </si>
  <si>
    <t>0.012763738632202148,0.021023035049438477,0.06283211708068848,0.07199573516845703,0.0941474437713623,0.10693764686584473,0.13992881774902344,0.2958798408508301,0.3425166606903076,0.9153344631195068,1.0359950065612793,1.4470646381378174,1.4888262748718262,2.0662879943847656,3.3296313285827637</t>
  </si>
  <si>
    <t>1,2,15,18,25,29,39,91,106,292,330,465,477,654,1047</t>
  </si>
  <si>
    <t>-2.4881997302000536,-2.1464512423746283,-2.082218350248934,-1.9620415069131634,-1.913097558285357,-1.895829042688448,-1.8867164343752125,-1.740336755563589,-1.737037199195711,-1.6294474726056103,-1.5912263886915972,-1.55973374559933,-1.5477715359817237,-1.5263613635760103,-1.5181944440521584,-1.504167647436329,-1.4844907699022196,-1.4500078343970066,-1.428249281029891,-1.4282402132892311,-1.4282402132892307,-1.4171947476747049</t>
  </si>
  <si>
    <t>0.011613130569458008,0.01497197151184082,0.045042991638183594,0.1303853988647461,0.1551952362060547,0.16748476028442383,0.22554588317871094,0.2801947593688965,0.3113822937011719,0.32657694816589355,0.40567922592163086,0.47280406951904297,0.7812457084655762,0.8414306640625,0.8976302146911621,2.1197266578674316,2.55082106590271,2.6715126037597656,2.8202528953552246,3.5010600090026855,3.995509147644043,5.7084431648254395</t>
  </si>
  <si>
    <t>1,1,11,39,47,51,69,85,95,100,125,147,248,268,286,681,819,858,906,1123,1282,1805</t>
  </si>
  <si>
    <t>-2.4557570051199544,-2.2122749610339447,-2.2120239239674486,-2.1142485514822655,-1.936224277348566,-1.8417916227488034,-1.6164545528270062,-1.6061237296636743,-1.5666533648117345,-1.5238093155030663,-1.5238002462234324,-1.5209883961645962,-1.4172038114851075,-1.4171947476747049</t>
  </si>
  <si>
    <t>0.010881185531616211,0.10231328010559082,0.1731729507446289,0.17642569541931152,0.18271088600158691,0.24169421195983887,0.29084157943725586,0.3566858768463135,0.3991105556488037,0.4830613136291504,0.7935936450958252,0.8349993228912354,0.8436720371246338,0.9825127124786377</t>
  </si>
  <si>
    <t>1,30,54,55,57,77,93,115,125,148,250,263,266,313</t>
  </si>
  <si>
    <t>-2.0427498562262074,-2.0427498562262074,-2.0427498562262074,-2.0427498562262074,-2.0427498562262074,-2.0427498562262074,-2.0427498562262074,-2.0427498562262074,-2.0427498562262074</t>
  </si>
  <si>
    <t>368669353529458061854110743855097409136065129648350610,368669353529458061854110743855097409136065129648350610,368669353529458061854110743855097409136065129648350610,368669353529458061854110743855097409136065129648350610,368669353529458061854110743855097409136065129648350610,368669353529458061854110743855097409136065129648350610,368669353529458061854110743855097409136065129648350610,368669353529458061854110743855097409136065129648350610,368669353529458061854110743855097409136065129648350610</t>
  </si>
  <si>
    <t>-8.752356285288649,-8.666906008992086,-8.39701189573201,-7.392477027139922,-7.085878132431947,-6.82766716622518,-6.611902796855054,-6.318413374042122,-6.242133101946822,-5.8442054530595255,-5.816569030916177,-5.748367860357398,-5.613335227748502,-5.570869449582703,-5.540777154177615,-5.531131664234127,-5.513047326960196,-5.478929877317905,-5.472888830781728,-5.402838995503767,-5.2523204224909055,-5.144107208566333,-5.135827972847853,-5.11230514884455,-5.072694333400068,-4.939440296741869,-4.928767269087459,-4.82402976282723,-4.785310875370726,-4.777789847226883,-4.772553196220902,-4.749881139056223,-4.692879271440921,-4.649042593066105,-4.523477273486501,-4.518795770865644,-4.368146558489637,-4.058987736536272,-4.055622707415269,-3.8335612670404364,-3.7871497579330082,-3.7763929540903627,-3.6405718653511165,-3.637978951548358,-3.565248215429803,-3.4737154778740575,-3.438758102771658,-3.3985308282744424,-3.161494068874286,-3.1559786950706106,-3.1402321663709314,-3.128626687763041,-3.1133752099554917,-3.0729550939532757,-3.0143981539869555,-3.003570150206528,-2.971891416350058,-2.9521686239867657,-2.9382090248198525,-2.92969873956168,-2.9292205424731046,-2.9292198381450993,-2.8959417432960772,-2.893238021052978,-2.893125471913967,-2.874897001316837,-2.870852223209246,-2.867669149377173,-2.8556255730964715,-2.8415400366767702,-2.8346773442155566,-2.704675747171983,-2.697762225803565,-2.6491948286504505,-2.629195951212887,-2.6170476854335902,-2.600685952164804,-2.5701771958032404,-2.52926214539033,-2.4852806370735405,-2.476097053220379,-2.4760970532203785,-2.4691612412891595,-2.46625344362006,-2.4662534436200594,-2.4368552594803212,-2.384385284443691,-2.3723106246344146,-2.3539935474987415,-2.349846695966367,-2.332205456051565,-2.312772489186965,-2.3042041787886736,-2.286924840821734,-2.2788763416876456,-2.2511488662285064,-2.243088289689938,-2.2198637073412697,-2.199870193868733,-2.1919335126785726,-2.1915308984477617,-2.180331369544315,-2.1787612133634306,-2.1764553677337846,-2.173079045366925,-2.1676237272802714,-2.154630955623984,-2.115393024354918,-2.092754170175411,-2.0831245092931208,-2.068558214052441,-2.05608675518248,-2.0560867551824797,-2.0558589756013164,-2.055858975601316,-2.0427498562262074</t>
  </si>
  <si>
    <t>0.032274723052978516,0.07886886596679688,0.19500279426574707,0.2601909637451172,0.37697839736938477,0.39452481269836426,0.45888519287109375,0.5065324306488037,0.5406589508056641,0.5715749263763428,0.6640398502349854,0.7396290302276611,0.7874665260314941,1.0056970119476318,1.1300930976867676,1.1490554809570312,1.337871789932251,1.3564753532409668,1.4224956035614014,1.5761268138885498,1.5909953117370605,1.718334674835205,1.8197071552276611,1.9403207302093506,1.955263376235962,2.0313503742218018,2.1402781009674072,2.232348680496216,2.3375096321105957,2.445640802383423,2.4900572299957275,2.723701000213623,2.754275321960449,2.868333578109741,3.0691442489624023,3.390174150466919,3.511319875717163,3.5269644260406494,3.963954448699951,4.268052577972412,4.55782151222229,4.810718536376953,5.056262016296387,5.656764507293701,6.194392681121826,7.242334604263306,7.858043670654297,8.093876123428345,8.156307220458984,11.398095607757568,13.48562741279602,14.663615703582764,15.186715602874756,15.746798515319824,16.384478330612183,16.976216316223145,17.16349148750305,18.102144718170166,18.62261199951172,19.228246927261353,20.75228786468506,21.033036947250366,21.666649103164673,22.61698055267334,23.39855146408081,25.27384853363037,26.327157974243164,28.301416873931885,28.812312364578247,28.999629259109497,29.185472011566162,29.298028469085693,33.01372504234314,33.43356394767761,34.7066912651062,35.91975164413452,36.96286582946777,39.245723724365234,40.042953968048096,43.008363485336304,48.09604263305664,54.935484886169434,55.928645610809326,57.11326789855957,57.70544672012329,63.21198844909668,65.55576848983765,70.21479320526123,75.20077109336853,76.1107988357544,78.04984641075134,78.08057999610901,83.85329389572144,87.10823488235474,96.90423035621643,98.438152551651,110.18038153648376,111.46091485023499,113.63747644424438,145.17796874046326,151.8987364768982,152.08848643302917,155.29989910125732,155.94170141220093,158.21184945106506,166.38547086715698,182.2568006515503,202.1690857410431,212.64117574691772,214.3235023021698,219.0815966129303,219.3055236339569,253.5383186340332,269.7443721294403,283.1937930583954,297.72515058517456</t>
  </si>
  <si>
    <t>1,3,10,14,21,22,26,29,31,33,39,44,47,61,69,70,82,83,87,97,98,106,112,120,121,126,133,139,146,153,156,171,173,180,193,214,222,223,251,270,288,301,312,346,380,421,459,475,479,685,821,896,930,966,1007,1045,1057,1117,1150,1188,1279,1297,1338,1398,1448,1568,1635,1764,1797,1809,1821,1828,2047,2072,2145,2219,2285,2405,2455,2638,2956,3392,3454,3529,3567,3920,4069,4354,4670,4729,4855,4857,5227,5422,6039,6137,6841,6924,7063,9040,9464,9476,9681,9722,9864,10346,11371,12611,13267,13374,13674,13688,15843,16855,17704,18567</t>
  </si>
  <si>
    <t>-3.1941655242160336,-3.1941655242160336,-3.1941655242160336,-3.1941655242160336,-3.1941655242160336,-3.1941655242160336,-3.1941655242160336,-3.1941655242160336,-3.1941655242160336</t>
  </si>
  <si>
    <t>386525541811526463105934309695930514032816,386525541811526463105934309695930514032816,386525541811526463105934309695930514032816,386525541811526463105934309695930514032816,386525541811526463105934309695930514032816,386525541811526463105934309695930514032816,386525541811526463105934309695930514032816,386525541811526463105934309695930514032816,386525541811526463105934309695930514032816</t>
  </si>
  <si>
    <t>-6.797096638369471,-6.515300545213766,-6.292709149588876,-6.173466743169901,-6.100869923636563,-6.033965102464439,-5.914816866314107,-5.8924475175261355,-5.814368890469205,-5.699337021859477,-5.618939278535928,-5.478307783933236,-5.435455466100876,-5.4087136971460374,-5.156375795917238,-5.124821494143799,-4.916436726547211,-4.868271711898627,-4.769733753495133,-4.664306842386523,-4.599906396438403,-4.571901715880554,-4.571694248937993,-4.558981937266728,-4.53897434234851,-4.490893184140958,-4.412932268182171,-4.338450567795751,-4.24215531614099,-4.225328539598888,-4.2230159987431835,-4.171891939375888,-4.1679079975865525,-4.158518981525587,-4.099997455945012,-4.03885481614119,-4.01294924239855,-3.9927483900319993,-3.987468142884725,-3.975751171965231,-3.9708907974744823,-3.8729700185025573,-3.806805816388902,-3.754728112586354,-3.675347841347564,-3.5975216005869646,-3.563552901610969,-3.535523310930772,-3.4962948702740713,-3.4086079963602134,-3.4063470010370778,-3.4042779289652243,-3.3870287290253303,-3.373695051613763,-3.356652223342876,-3.353749383336417,-3.3367946695001947,-3.328534339926809,-3.257158931830778,-3.2562715946485254,-3.245373244253557,-3.2453732442535568,-3.221695981501904,-3.219387892726467,-3.2092400121765476,-3.204338134464484,-3.194165524216034,-3.1941655242160336</t>
  </si>
  <si>
    <t>0.04387235641479492,0.0915219783782959,0.2557845115661621,0.5404672622680664,0.8704068660736084,1.2366492748260498,1.706596851348877,1.7574870586395264,1.9051852226257324,1.9742915630340576,2.5667624473571777,3.0298759937286377,3.7503554821014404,3.7966742515563965,3.926736354827881,4.080320358276367,4.158196210861206,5.031773090362549,6.309539318084717,6.35528039932251,7.1458141803741455,8.129782438278198,8.916462659835815,9.04808235168457,9.07372784614563,10.123851776123047,10.718596696853638,11.718885898590088,13.663440942764282,14.454214572906494,14.522906303405762,14.821458339691162,17.344726085662842,18.27072310447693,18.876078605651855,19.777875185012817,20.810513496398926,21.562487602233887,22.33365035057068,22.728057384490967,24.926018238067627,27.364359140396118,27.79383611679077,34.35808300971985,35.58924579620361,37.2224018573761,40.76748466491699,41.686909198760986,44.16792893409729,49.10973286628723,56.88966774940491,61.32850670814514,62.64488172531128,88.80503416061401,123.15433073043823,126.0504789352417,152.8705198764801,163.06593871116638,172.6561098098755,227.10254883766174,247.26960611343384,257.2026550769806,257.8427004814148,295.85039615631104,307.2093777656555,307.5512878894806,387.6509552001953,444.69248819351196</t>
  </si>
  <si>
    <t>1,2,9,21,35,50,70,72,78,81,105,123,152,154,159,165,168,203,255,257,285,320,349,353,354,397,422,463,539,571,574,586,681,715,740,766,799,821,853,869,955,1048,1064,1319,1371,1436,1573,1611,1716,1913,2192,2373,2423,3472,4832,4949,6010,6410,6780,8912,9706,10101,10127,11596,12058,12072,15233,17545</t>
  </si>
  <si>
    <t>-2.4662680389357337,-2.4662680389357337,-2.4662680389357337,-2.4662680389357337,-2.4662680389357337,-2.4662680389357337,-2.4662680389357337,-2.4662680389357337,-2.4662680389357337</t>
  </si>
  <si>
    <t>-5.620926655922801,-5.459262371062896,-5.085006930841586,-4.9217979070147155,-4.815570004217689,-4.715195969165197,-4.660936222821366,-4.413679439726894,-4.326905240859765,-4.254449881760714,-4.201735136303464,-4.127114409579232,-4.040618052500422,-3.9781269007612967,-3.800755546142854,-3.685859755364407,-3.670563758564209,-3.6365956281882914,-3.619942753805835,-3.6143051775270028,-3.60574219710209,-3.563630285117863,-3.335178501466806,-3.26494364999123,-3.189769910873529,-3.100197656092751,-3.0225658415762298,-3.021932830982174,-2.988951484665891,-2.927127342343513,-2.90426977792905,-2.83683274609021,-2.785827900334203,-2.7244166973801716,-2.6771602539369317,-2.676328084172686,-2.6730299876921686,-2.6719973702509563,-2.644766283105636,-2.623026214599359,-2.6208488112672357,-2.603654820143209,-2.590050901088439,-2.520433128488107,-2.5204331284881065,-2.5203464927815427,-2.489193969245359,-2.4891939692453584,-2.4663563890154525,-2.466268038935734,-2.4662680389357337</t>
  </si>
  <si>
    <t>0.014715194702148438,0.025429487228393555,0.030368328094482422,0.06385302543640137,0.10708236694335938,0.17029356956481934,0.2045302391052246,0.2095024585723877,0.24495458602905273,0.2547898292541504,0.29685401916503906,0.30188870429992676,0.3166999816894531,0.35183072090148926,0.3911919593811035,0.49132347106933594,0.552793025970459,0.5631294250488281,0.6185109615325928,0.6452672481536865,0.6752681732177734,0.7273502349853516,0.7420802116394043,0.8823018074035645,0.9230203628540039,0.9586989879608154,1.027928113937378,1.1827480792999268,1.2236261367797852,1.423015832901001,1.453263282775879,1.603980302810669,3.1879165172576904,3.2027950286865234,3.504563331604004,4.768052339553833,5.598143815994263,5.670127630233765,6.497983455657959,12.636363506317139,13.007986068725586,14.549644231796265,15.022855758666992,15.68562912940979,17.907205820083618,19.16730046272278,23.061887741088867,23.32909655570984,40.18413996696472,58.949286222457886,60.176563024520874</t>
  </si>
  <si>
    <t>1,2,3,10,19,32,39,40,47,49,57,58,61,68,76,96,108,110,121,126,132,142,145,173,181,188,202,233,241,280,286,316,626,629,687,932,1087,1101,1256,2441,2513,2813,2902,3028,3444,3689,4439,4491,7755,11403,11640</t>
  </si>
  <si>
    <t>-3.0484685812523136,-3.0484685812523136,-3.0484685812523136,-3.0484685812523136,-3.0484685812523136,-3.0484685812523136,-3.0484685812523136,-3.0484685812523136,-3.0484685812523136</t>
  </si>
  <si>
    <t>1199662461604904817262333073538263933882452,1199662461604904817262333073538263933882452,1199662461604904817262333073538263933882452,1199662461604904817262333073538263933882452,1199662461604904817262333073538263933882452,1199662461604904817262333073538263933882452,1199662461604904817262333073538263933882452,1199662461604904817262333073538263933882452,1199662461604904817262333073538263933882452</t>
  </si>
  <si>
    <t>-8.449825289185693,-7.902786464654169,-7.750459454627946,-7.728317242998031,-7.590855193537602,-7.553090147053029,-7.511575613739071,-7.449249613375869,-7.2062597013840515,-7.203830760913452,-6.648246122751351,-6.421818374481223,-6.370712023141618,-6.318467473082265,-6.14581675007467,-6.136629793922093,-6.105666457862485,-5.8824713755565154,-5.839631058471174,-5.670942519231757,-5.668261206419636,-5.468198690605167,-5.179922232222327,-5.083651620157378,-4.956918783716489,-4.904295813473091,-4.703237402878992,-4.589327487126944,-4.510681466065516,-4.443964595317585,-4.39311128345403,-4.334333280480259,-4.309670123495707,-4.3066471861841675,-4.29639664141549,-4.096034289091881,-4.006418657910556,-3.97018376180337,-3.9607643442931484,-3.9429593860263883,-3.94276430209018,-3.8175714173519797,-3.670382119452398,-3.6428740952326,-3.6199347522831693,-3.611335044315822,-3.5743808708079667,-3.5636898281459897,-3.439636125476598,-3.438887996751257,-3.349843784326335,-3.331430228090611,-3.3190849301056677,-3.2921289289643942,-3.28746110440744,-3.258399198789785,-3.2381874623540727,-3.2146275858838336,-3.211942316571228,-3.2119423165712275,-3.1971376941011864,-3.1914893459410467,-3.1871066940977855,-3.180125379633596,-3.1533920692636657,-3.1524005847857586,-3.0996527918943775,-3.09500819560279,-3.0875384396945162,-3.0710254906911816,-3.0511340557072875,-3.051134055707287,-3.0484685812523136</t>
  </si>
  <si>
    <t>0.04670429229736328,0.06946229934692383,0.3886287212371826,0.4769713878631592,0.5663363933563232,0.7871212959289551,0.8362796306610107,0.8799440860748291,0.9685454368591309,1.1040563583374023,1.155625820159912,1.2592723369598389,1.8986096382141113,2.0428829193115234,2.0862841606140137,2.1796677112579346,2.3238606452941895,2.4986772537231445,2.549063205718994,2.5735275745391846,3.3772122859954834,3.6362903118133545,4.226550340652466,4.469991207122803,5.119335889816284,5.14533805847168,5.862874984741211,7.025859355926514,7.46574592590332,8.943100929260254,9.366242408752441,9.54189682006836,9.615356206893921,10.077565908432007,10.566668272018433,11.23446249961853,11.545676231384277,12.403754472732544,13.071166038513184,14.118889093399048,14.318431615829468,14.607087135314941,15.683477640151978,16.497851133346558,18.687767028808594,19.07375478744507,19.196750164031982,20.278993129730225,22.16494107246399,26.869245290756226,29.68416428565979,36.516459941864014,38.83580207824707,40.75644326210022,42.84266376495361,57.57812833786011,59.85596489906311,60.02686882019043,68.62053656578064,71.75694584846497,76.63529229164124,111.74014115333557,118.09427094459534,134.9785659313202,142.34517645835876,142.90297985076904,147.1923816204071,160.27156710624695,161.9990198612213,168.3328902721405,228.0234591960907,230.2166268825531,368.3955202102661</t>
  </si>
  <si>
    <t>1,1,15,19,23,33,35,37,41,47,49,53,80,86,88,92,98,105,107,108,142,153,178,185,211,212,243,292,311,373,390,397,400,419,439,467,480,516,542,583,591,602,641,675,766,781,786,831,909,1073,1192,1481,1576,1658,1748,2354,2451,2458,2813,2938,3140,4593,4841,5522,5815,5838,6015,6531,6604,6876,9258,9348,14984</t>
  </si>
  <si>
    <t>-2.460275181514808,-2.460275181514808,-2.460275181514808,-2.460275181514808,-2.460275181514808,-2.460275181514808,-2.460275181514808,-2.460275181514808,-2.460275181514808</t>
  </si>
  <si>
    <t>-4.646088637449475,-4.291614596932833,-4.273660349571375,-4.175020929685395,-4.152697574751996,-4.065919226090207,-3.9561798181518655,-3.8851547613215076,-3.8002566080903497,-3.7102729238765075,-3.6359714446315796,-3.6082401657163024,-3.579034611827275,-3.5757222265223993,-3.5672785051851275,-3.5378643093330315,-3.494590289479156,-3.4717598098208136,-3.456217967791729,-3.4526769101148087,-3.4321143496601136,-3.4265594052715125,-3.3929259281416253,-3.3899233666695463,-3.3614541790943435,-3.335304231982478,-3.2885244713624258,-3.279508131144862,-3.16845161076838,-3.1636406204162113,-3.0850987195197694,-3.0604181649542626,-2.985457228746328,-2.9577863745755275,-2.8695731895356227,-2.7307910587762354,-2.7301166946856625,-2.7163135394810576,-2.709502051354425,-2.641048528789514,-2.634029677000522,-2.63393519797658,-2.6235731550247325,-2.5844458063295357,-2.552025483398703,-2.5156535778789344,-2.5101751907399517,-2.5039691934368795,-2.5039691934368786,-2.503591823294471,-2.476196449736774,-2.460275181514808</t>
  </si>
  <si>
    <t>0.018476009368896484,0.03322482109069824,0.042264461517333984,0.05595731735229492,0.07504653930664062,0.09376358985900879,0.12494516372680664,0.21854758262634277,0.3085155487060547,0.4321103096008301,0.4423058032989502,0.5779497623443604,0.6129250526428223,0.6467733383178711,0.7487776279449463,0.9322509765625,1.0067839622497559,1.0601184368133545,1.1664259433746338,1.1712913513183594,1.1963059902191162,1.2422213554382324,1.3951714038848877,1.4888224601745605,1.6140129566192627,1.698617935180664,1.7694578170776367,1.8828625679016113,1.937624216079712,2.0864932537078857,2.0916404724121094,2.369169235229492,2.5389320850372314,2.94907546043396,3.161773920059204,3.7653565406799316,4.011226654052734,4.09521484375,4.298058748245239,4.681315183639526,5.452591419219971,6.75722074508667,9.80830979347229,10.21554684638977,10.286029577255249,12.173449516296387,14.929790258407593,16.225887537002563,16.635229110717773,17.601914167404175,19.32021689414978,19.750401258468628</t>
  </si>
  <si>
    <t>1,3,5,8,12,16,22,41,59,84,86,113,120,127,148,185,200,211,233,234,239,248,279,298,323,340,354,377,388,418,419,474,507,590,632,751,800,817,858,933,1087,1343,1939,2021,2035,2407,2952,3210,3291,3484,3823,3905</t>
  </si>
  <si>
    <t>-2.459474843142745,-2.459474843142745,-2.459474843142745,-2.459474843142745,-2.459474843142745,-2.459474843142745,-2.459474843142745,-2.459474843142745,-2.459474843142745</t>
  </si>
  <si>
    <t>-4.791785918141494,-4.542129948046672,-4.397540720450007,-4.147614964631867,-4.13618804777793,-4.087796616068101,-3.892873950870341,-3.700933526005258,-3.592931317601075,-3.0801919157690953,-3.048550972881083,-3.046037562799507,-2.8726224024464617,-2.84675033778777,-2.845989075932394,-2.8045371441035707,-2.741051026251782,-2.6991841940466603,-2.6991841940466594,-2.669078375990594,-2.6605840197930046,-2.5745840724713736,-2.571219295992365,-2.571219295992364,-2.5672138153861654,-2.543327560989188,-2.543327560989187,-2.4665936551801875,-2.466593655180187,-2.466593655180186,-2.464899201006169,-2.459474843142745</t>
  </si>
  <si>
    <t>0.016795873641967773,0.07908344268798828,0.12387394905090332,0.13971567153930664,0.17256879806518555,0.2474348545074463,0.28778648376464844,0.3639531135559082,0.473660945892334,0.786231517791748,0.9971723556518555,1.2078502178192139,1.2894315719604492,1.6689963340759277,1.8342421054840088,2.6706390380859375,2.9218461513519287,3.1540303230285645,3.8731563091278076,4.460047721862793,7.5895750522613525,8.775740385055542,11.510295867919922,13.261343240737915,35.292131185531616,36.95429468154907,38.50530457496643,40.978015184402466,44.15168499946594,50.033515214920044,57.308846950531006,61.85345005989075</t>
  </si>
  <si>
    <t>1,13,22,25,31,45,53,68,89,150,191,231,246,317,349,511,559,604,743,858,1442,1669,2183,2512,6743,7065,7365,7832,8433,9566,10985,11857</t>
  </si>
  <si>
    <t>-2.626912047453209,-2.626912047453209,-2.626912047453209,-2.626912047453209,-2.626912047453209,-2.626912047453209,-2.626912047453209,-2.626912047453209,-2.626912047453209</t>
  </si>
  <si>
    <t>-5.82736416190041,-4.952063144955018,-4.892397420823964,-4.807163449413335,-4.453664942443162,-4.4225475725737455,-4.412432588611266,-4.411400225097952,-4.287706785606466,-4.276376596264061,-4.111427616632959,-3.9063465554214343,-3.8662861019595987,-3.8197478913139444,-3.734529564763512,-3.625110871815691,-3.6250805458671245,-3.514054996326355,-3.419331294202547,-3.342086952492014,-3.330616508968745,-3.308925010195286,-3.283534429384424,-3.273843730762796,-3.1899268405322374,-3.1870451929963246,-3.185631791681605,-3.104906644164071,-3.093361548973463,-3.084718843061894,-3.0467556091696926,-2.9162187807597038,-2.913988852599235,-2.88356597286799,-2.8822546495469754,-2.882254649546975,-2.878553740539931,-2.8663164092681863,-2.866316409268186,-2.8376429797568092,-2.82893170973206,-2.793442019154418,-2.781758613870266,-2.7625722830591917,-2.7310858472002897,-2.715982181969398,-2.692915218431162,-2.6920205821154912,-2.6884350772018095,-2.653818130056803,-2.6533158317366654,-2.630777779510781,-2.6307777795107805,-2.626912047453209</t>
  </si>
  <si>
    <t>0.021653413772583008,0.037175893783569336,0.09515905380249023,0.15844035148620605,0.19329595565795898,0.262927770614624,0.3865683078765869,0.40520358085632324,0.4316248893737793,0.5080301761627197,0.5625207424163818,0.5765879154205322,0.7503976821899414,0.8557493686676025,0.9757373332977295,1.0270311832427979,1.1717565059661865,1.237192153930664,1.3510982990264893,1.6728549003601074,1.702622413635254,2.126497983932495,2.203164577484131,2.3444721698760986,3.7693471908569336,4.374012231826782,4.960589647293091,5.154739618301392,5.420148611068726,6.171040058135986,6.572468042373657,6.804106950759888,7.020737648010254,8.01387906074524,9.504828691482544,9.916380643844604,12.069275856018066,13.384367942810059,14.385206937789917,18.37123942375183,22.364790201187134,22.47733163833618,23.47118067741394,24.322076559066772,29.540489673614502,30.596070766448975,31.755186319351196,32.498295307159424,36.85655999183655,43.559128522872925,47.25835156440735,47.76109576225281,49.255797147750854,72.26366996765137</t>
  </si>
  <si>
    <t>1,2,11,20,24,35,54,57,61,73,81,83,109,125,144,152,175,185,203,249,253,316,328,347,550,642,733,762,802,917,979,1012,1043,1192,1414,1475,1810,2013,2160,2782,3394,3411,3563,3686,4499,4664,4832,4944,5597,6616,7188,7267,7503,11034</t>
  </si>
  <si>
    <t>-2.4583799732618625,-2.4583799732618625,-2.4583799732618625,-2.4583799732618625,-2.4583799732618625,-2.4583799732618625,-2.4583799732618625,-2.4583799732618625,-2.4583799732618625</t>
  </si>
  <si>
    <t>-4.592279618488973,-4.41344814259041,-4.224568245537894,-4.139761744761868,-4.081266962626083,-3.929961143573414,-3.9011872905751392,-3.8676288898941698,-3.7167703354768036,-3.693813006333867,-3.653255004961086,-3.6431499968343313,-3.628885165664964,-3.4173934287915912,-3.3032042501983883,-3.2521520402026836,-3.2447577932669542,-3.1890262531734637,-3.0932538367412143,-3.083905856787492,-3.0748693534166613,-3.0582863468871753,-2.9277819298030687,-2.9249637968314115,-2.823911603496586,-2.8171154905073124,-2.685670017848195,-2.6848722346748715,-2.681424591034858,-2.6807145229451512,-2.6713943516190253,-2.671394351619025,-2.5844806353785987,-2.5836881871912936,-2.534539231262007,-2.497431746730596,-2.4889612005474864,-2.4888736447819597,-2.48037968503336,-2.460649138441709,-2.4606491384417084,-2.458379973261863,-2.4583799732618625</t>
  </si>
  <si>
    <t>0.014199495315551758,0.019317626953125,0.0513002872467041,0.05632519721984863,0.12115788459777832,0.13158941268920898,0.2138063907623291,0.2501969337463379,0.291363000869751,0.3579857349395752,0.41461181640625,0.4573042392730713,0.4995124340057373,0.6349747180938721,0.7579433917999268,0.8460521697998047,0.8939132690429688,1.1143314838409424,1.4667987823486328,1.9556820392608643,2.3064522743225098,2.4466545581817627,2.5019590854644775,2.7528867721557617,2.7579398155212402,2.792999267578125,2.8992764949798584,2.9593663215637207,3.043396472930908,3.580442190170288,4.579025506973267,4.6800901889801025,4.91091251373291,7.057278633117676,7.724085330963135,7.782767057418823,8.023126125335693,10.505776405334473,10.680753707885742,11.00697660446167,15.305082559585571,16.83887243270874,18.371023178100586</t>
  </si>
  <si>
    <t>1,1,7,8,20,22,38,45,53,66,77,85,93,119,142,159,168,212,280,376,445,473,484,534,535,542,563,575,592,700,898,918,963,1382,1514,1526,1573,2051,2085,2150,2942,3235,3531</t>
  </si>
  <si>
    <t>-2.6261037016405724,-2.6261037016405724,-2.6261037016405724,-2.6261037016405724,-2.6261037016405724,-2.6261037016405724,-2.6261037016405724,-2.6261037016405724,-2.6261037016405724</t>
  </si>
  <si>
    <t>-5.124625156896094,-5.101542238134667,-5.053804473329983,-4.938444174936608,-4.847540704211455,-4.832529398263077,-4.66135485549175,-4.346499733355029,-4.334913125282261,-4.330169603220006,-4.313161112157188,-4.076104594004879,-4.054788701775082,-4.052561660709723,-3.9544702143080674,-3.917165968550826,-3.8431014583275926,-3.752117191306373,-3.707349277661051,-3.5801262132671816,-3.491292466659799,-3.3264917024000322,-3.1599808774166154,-3.1233507545281283,-3.113901503158175,-3.110782727858685,-3.0319143220375477,-3.0319143220375473,-3.0229328958921973,-3.007878094682863,-2.9508604980439137,-2.9406437458299517,-2.939606898049954,-2.8594434390255166,-2.8152796091275913,-2.796174286077964,-2.7880582876363613,-2.7665633603789876,-2.7390272954178423,-2.723834032247678,-2.6940766681595605,-2.6835118442903996,-2.6390042619503378,-2.626103701640573,-2.6261037016405724</t>
  </si>
  <si>
    <t>0.01797318458557129,0.08945465087890625,0.10126495361328125,0.10739469528198242,0.11887359619140625,0.1657850742340088,0.1852097511291504,0.2302091121673584,0.3586411476135254,0.39823126792907715,0.4173622131347656,0.49050474166870117,0.6157674789428711,0.622260570526123,0.699582576751709,0.7410426139831543,0.782163143157959,0.8067197799682617,0.8540480136871338,0.8958835601806641,1.0227487087249756,1.1966125965118408,1.8600621223449707,2.220896005630493,2.4177794456481934,2.5784947872161865,2.823951482772827,3.2604236602783203,3.7706570625305176,4.596053838729858,5.346865892410278,5.796391248703003,5.952469348907471,6.474244832992554,6.892259120941162,8.57069444656372,9.356826305389404,11.1632239818573,12.74485182762146,14.88071346282959,23.323012351989746,40.974595069885254,45.549124002456665,46.67252969741821,69.14501905441284</t>
  </si>
  <si>
    <t>1,12,14,15,17,25,28,35,56,62,65,77,98,99,112,119,126,130,138,145,166,195,297,356,388,415,456,528,610,747,873,946,972,1058,1127,1393,1522,1802,2059,2399,3745,6567,7290,7470,11095</t>
  </si>
  <si>
    <t>-2.6256715053408675,-2.6256715053408675,-2.6256715053408675,-2.6256715053408675,-2.6256715053408675,-2.6256715053408675,-2.6256715053408675,-2.6256715053408675,-2.6256715053408675</t>
  </si>
  <si>
    <t>-5.459089902591563,-5.356505193614517,-5.2113222005607716,-5.197612499503649,-5.050311693531009,-5.039522300935086,-4.947992923815278,-4.830638670142936,-4.815005529877785,-4.686001483267494,-4.639541421047013,-4.4542224783443505,-4.355919318626006,-4.18021778099535,-4.150747577490767,-4.062713095799131,-4.0457138827855825,-4.034052584259111,-3.944098309621343,-3.932226280790102,-3.7450136427313576,-3.6622386130485167,-3.518828248435957,-3.4873811328651168,-3.453000546693545,-3.320561418854169,-3.2871760786770383,-3.2629671116441945,-3.2621585253494616,-3.1919982532098343,-3.191998253209834,-3.0687817410170624,-3.0656990111420175,-3.0164275074682756,-2.9156890093705212,-2.9032730975201297,-2.9026824552082116,-2.902578938764519,-2.813371339138606,-2.8133713391386057,-2.8101845113795054,-2.8048200859815626,-2.8046307483520128,-2.7876671255541607,-2.7582929363009203,-2.7582929363009194,-2.737349252290921,-2.7371645360996975,-2.734783711440219,-2.733214226035356,-2.730833404906006,-2.7003824322784866,-2.6276254210276013,-2.6256715053408675</t>
  </si>
  <si>
    <t>0.019011259078979492,0.05013394355773926,0.11006903648376465,0.16476941108703613,0.17768383026123047,0.2985265254974365,0.31124091148376465,0.5404074192047119,0.5644493103027344,0.5710048675537109,0.7310168743133545,0.8270421028137207,0.9588973522186279,1.0997111797332764,1.1510436534881592,1.3463268280029297,1.37648344039917,1.4459655284881592,1.5326592922210693,1.6183669567108154,1.6319677829742432,1.9404819011688232,2.21498441696167,2.311293601989746,2.783752202987671,2.852022171020508,3.086296558380127,3.8147826194763184,4.348732233047485,4.505501985549927,4.724079132080078,5.29802942276001,5.8136985301971436,6.371594429016113,7.400232553482056,7.907366752624512,9.273758172988892,9.347868204116821,13.06095266342163,13.650131940841675,13.984812259674072,15.966408014297485,17.80855369567871,20.193448066711426,26.84111189842224,27.14972496032715,41.076666831970215,43.37972354888916,48.63785243034363,48.79951548576355,50.09290313720703,53.22915744781494,56.87058401107788,58.26430797576904</t>
  </si>
  <si>
    <t>1,5,15,24,26,45,47,84,88,89,115,131,152,175,183,215,220,231,245,259,261,311,356,371,439,450,485,604,687,711,746,839,923,1013,1179,1255,1477,1489,2087,2180,2234,2550,2847,3223,4260,4309,6515,6879,7714,7740,7947,8434,8996,9219</t>
  </si>
  <si>
    <t>-1.647486900429284,-1.647486900429284,-1.647486900429284,-1.647486900429284,-1.647486900429284,-1.647486900429284,-1.647486900429284,-1.647486900429284,-1.647486900429284</t>
  </si>
  <si>
    <t>1496168331001188454205433349101455281741904814995090508,1496168331001188454205433349101455281741904814995090508,1496168331001188454205433349101455281741904814995090508,1496168331001188454205433349101455281741904814995090508,1496168331001188454205433349101455281741904814995090508,1496168331001188454205433349101455281741904814995090508,1496168331001188454205433349101455281741904814995090508,1496168331001188454205433349101455281741904814995090508,1496168331001188454205433349101455281741904814995090508</t>
  </si>
  <si>
    <t>-8.180878442714505,-7.807514905513047,-7.52481016218611,-7.407479589493031,-7.254337774525036,-7.249231633306073,-7.125531564169651,-7.059048731834206,-6.998409174242331,-6.7306917448891355,-6.730601496011977,-6.686540556703944,-6.558225290697664,-6.450030327225082,-6.319419887069574,-6.307024303398219,-6.193112214291533,-6.171436019703678,-6.097509698736752,-6.021156174134484,-5.875701500512017,-5.8500358891978985,-5.57718141352318,-5.41032379610969,-5.3082856370883835,-5.2599534137824335,-5.163870150528635,-5.015723483435714,-4.952733916666521,-4.884705828768771,-4.729880938927784,-4.638187373644864,-4.566805118519953,-4.501944179653827,-4.438155817918067,-4.334902795290659,-4.098253386010054,-4.0408574662993715,-3.9216209563932916,-3.6873709889417485,-3.575930352524978,-3.5457076500235534,-3.4888355994462596,-3.3342887802749224,-3.325185493940228,-3.191092492724142,-3.150999547835362,-3.1208175152169506,-3.1154344656374073,-3.1094236406384415,-3.016132948740139,-2.9520871442185954,-2.8800001105240303,-2.832377893736773,-2.670535771194508,-2.646172862141177,-2.632023862912412,-2.606607408101061,-2.579143122069313,-2.4047167451431912,-2.3917807929455353,-2.313220844746341,-2.214917118332103,-2.2004876046561344,-2.130512238443311,-2.089191942891224,-2.0840201648971894,-2.0560299183067614,-2.0449529315518857,-2.041453093080284,-2.023478112232325,-2.0109764775464685,-2.0034612288092877,-1.996237773434473,-1.9929825602159197,-1.965027467835442,-1.9269470867602765,-1.8875128556231449,-1.8794611257890044,-1.8628039411450135,-1.84617791759804,-1.8436231364425986,-1.8436231364425983,-1.8378134893250706,-1.8117955903247207,-1.792970391900661,-1.7596914494397722,-1.7498551151084165,-1.7498551151084163,-1.749855115108416,-1.7437689011610966,-1.739145480542558,-1.7326860801006663,-1.72418161225883,-1.7120028362849284,-1.710475579779208,-1.6923036427606202,-1.692303642760619,-1.6923036427606184,-1.6691365522737747,-1.6604031622489663,-1.649702054071384,-1.647486900429284</t>
  </si>
  <si>
    <t>0.03327465057373047,0.08087754249572754,0.16333889961242676,0.22740411758422852,0.4817049503326416,0.6364536285400391,0.7133727073669434,0.7445175647735596,0.8595788478851318,0.880561351776123,1.0745253562927246,1.1392886638641357,1.271028757095337,1.3850064277648926,1.4176294803619385,1.5656814575195312,1.5958251953125,1.6619369983673096,1.7132301330566406,1.841737985610962,2.1327593326568604,2.1727774143218994,2.3188936710357666,2.5581820011138916,2.573887348175049,2.7042715549468994,2.735499620437622,2.7801461219787598,2.8629348278045654,2.906372308731079,2.9350435733795166,3.0680572986602783,3.1765835285186768,3.1910898685455322,3.4866585731506348,3.674093008041382,3.899381160736084,3.914123296737671,4.107323169708252,4.183711051940918,4.425179481506348,4.788212776184082,4.896905422210693,5.207655668258667,5.7679078578948975,5.849963903427124,6.554069757461548,7.02131199836731,7.651749134063721,7.8203911781311035,8.04859733581543,8.114300727844238,8.692676305770874,8.724978923797607,8.914568901062012,9.672173976898193,9.855109453201294,9.917181491851807,10.26047682762146,10.484813213348389,11.58495020866394,11.919855833053589,12.014747619628906,14.784785509109497,14.984713315963745,15.947600841522217,16.478007793426514,19.026398181915283,20.074966192245483,20.119760274887085,21.551560163497925,23.56271982192993,24.64139676094055,25.430368423461914,29.496856927871704,30.236456632614136,31.833698511123657,34.840710163116455,36.615893602371216,37.214680910110474,38.14633250236511,53.049195528030396,61.15536975860596,68.38974618911743,84.33956789970398,95.69087076187134,97.68130278587341,99.41293358802795,102.19977283477783,102.7558741569519,103.86045503616333,109.7217538356781,114.40812373161316,114.63593244552612,116.33102893829346,132.92401719093323,135.553697347641,152.6205759048462,153.4249050617218,180.64108562469482,186.25388407707214,204.4410524368286,210.11174297332764</t>
  </si>
  <si>
    <t>1,3,8,12,28,38,43,45,52,53,65,69,77,84,86,95,97,101,104,112,130,132,141,156,157,165,167,170,176,179,181,190,197,198,217,229,241,242,250,254,266,289,296,316,352,357,405,436,476,485,496,500,537,539,551,599,611,615,636,650,719,741,746,917,930,990,1023,1183,1250,1253,1343,1474,1543,1593,1872,1922,2029,2236,2356,2396,2454,3414,3953,4434,5455,6215,6349,6467,6654,6693,6766,7125,7432,7447,7560,8662,8832,9933,9987,11754,12125,13289,13661</t>
  </si>
  <si>
    <t>-2.45335429208287,-2.45335429208287,-2.45335429208287,-2.45335429208287,-2.45335429208287,-2.45335429208287,-2.45335429208287,-2.45335429208287,-2.45335429208287</t>
  </si>
  <si>
    <t>-4.7554688804343455,-4.644026930359909,-4.633037525165388,-4.294633183672101,-4.278051123573215,-4.230976688521826,-4.152692701780841,-4.08466573325977,-4.0787961848295815,-3.873431825551803,-3.8588551171837735,-3.794244135745492,-3.7323223118404587,-3.702618080090568,-3.6346270690153935,-3.540756921173248,-3.48361012605806,-3.4572946406712823,-3.4224342263416636,-3.3792776622884477,-3.3414527267940035,-3.335756710518779,-3.321083215586842,-3.3015215916353515,-3.2506436461807175,-3.245320487481039,-3.1975682984188873,-3.190607501683057,-3.164252833707286,-3.133114751444512,-3.0623388701745395,-3.0503037414827228,-3.038150036277671,-3.020082710294643,-2.9837932231880386,-2.9715733962604047,-2.944477452827134,-2.862489162786753,-2.8149323719718176,-2.8094527458088843,-2.798269988770187,-2.7721238120230085,-2.728789187807033,-2.7280516386170053,-2.693982684417865,-2.631245647445545,-2.61200244808878,-2.612002448088779,-2.6053707229989147,-2.5952980581377303,-2.5784271467450837,-2.57833986294422,-2.578339862944219,-2.5776764880122505,-2.485193760913438,-2.4720920620167273,-2.469630508093328,-2.4696305080933265,-2.4610574726303636,-2.453354292082871,-2.4533542920828704,-2.45335429208287</t>
  </si>
  <si>
    <t>0.01427912712097168,0.029174327850341797,0.044587135314941406,0.06374216079711914,0.08794474601745605,0.10285639762878418,0.10878634452819824,0.12879705429077148,0.16028618812561035,0.18602514266967773,0.22741293907165527,0.30639195442199707,0.32146310806274414,0.3365459442138672,0.4468667507171631,0.5397312641143799,0.549858808517456,0.5755248069763184,0.6164116859436035,0.816659688949585,0.8465225696563721,0.8866486549377441,0.9276516437530518,1.0820183753967285,1.207284927368164,1.3947851657867432,1.4805059432983398,1.5363879203796387,1.5664668083190918,1.5964975357055664,1.7114379405975342,1.8201797008514404,1.9829800128936768,2.05547833442688,2.4270431995391846,2.573439359664917,2.718602180480957,2.810812473297119,3.1832401752471924,3.8053698539733887,4.045315504074097,4.151899814605713,5.054317474365234,5.160694122314453,5.851445913314819,7.057796955108643,7.189351320266724,8.104686975479126,10.255248546600342,11.351217031478882,11.489715099334717,12.168262004852295,12.442632675170898,12.905840635299683,13.126883506774902,14.83591628074646,21.838048219680786,22.984689474105835,24.866307973861694,40.09648633003235,41.84449768066406,43.13104486465454</t>
  </si>
  <si>
    <t>1,3,6,10,15,18,19,23,29,34,42,57,60,63,84,102,104,109,117,157,163,171,179,209,233,270,287,298,304,310,333,353,384,398,470,499,528,546,614,733,780,801,972,993,1125,1359,1385,1563,1983,2198,2225,2358,2410,2501,2545,2884,4212,4436,4808,7759,8096,8335</t>
  </si>
  <si>
    <t>-2.4518042522177876,-2.4518042522177876,-2.4518042522177876,-2.4518042522177876,-2.4518042522177876,-2.4518042522177876,-2.4518042522177876,-2.4518042522177876,-2.4518042522177876</t>
  </si>
  <si>
    <t>-4.894677103302792,-4.805782991381453,-4.487541416831625,-4.445122785008873,-4.442600737246188,-4.255290698381894,-4.194903025272616,-4.034790247439697,-3.9358885410641222,-3.7208855038098942,-3.6478749346011314,-3.6340105262684532,-3.501353697963526,-3.454833547952711,-3.421850921212721,-3.3143964791367155,-3.2234907903530976,-3.1150406082855104,-3.0656489704999257,-3.055526055027574,-3.0515895453014434,-2.9829708117302824,-2.877563851262783,-2.8561352824095554,-2.8449937962016385,-2.831794984442139,-2.8256883627836937,-2.8239607336080472,-2.818177868695379,-2.802805793849417,-2.780210742462941,-2.76701082000247,-2.7619547338234955,-2.760135235335306,-2.7601352353353055,-2.7345921610422823,-2.728648659825463,-2.7236248391835463,-2.695764577001885,-2.623508386921935,-2.617077358150284,-2.606265706384184,-2.606265706384183,-2.58437587286752,-2.5583033741282817,-2.554086485224119,-2.5113014577578143,-2.5112003305971387,-2.4518895945282395,-2.4518042522177885,-2.4518042522177876</t>
  </si>
  <si>
    <t>0.015628814697265625,0.03518795967102051,0.039487600326538086,0.06355929374694824,0.06872034072875977,0.08458137512207031,0.1222848892211914,0.12746787071228027,0.15876340866088867,0.18622970581054688,0.22318053245544434,0.2868690490722656,0.2919633388519287,0.30234265327453613,0.5143980979919434,0.5501463413238525,0.6229171752929688,0.8641495704650879,0.9504749774932861,1.2179765701293945,1.5134751796722412,1.8979690074920654,2.0471246242523193,2.2022652626037598,2.7212140560150146,3.5058391094207764,4.637179613113403,5.501722574234009,6.117745876312256,6.624148845672607,6.788228511810303,7.70145320892334,8.28805947303772,8.746347665786743,9.842000722885132,10.61051082611084,11.638912677764893,11.801048755645752,12.401262283325195,13.236135482788086,14.20975923538208,14.741663217544556,15.853952884674072,17.344840049743652,17.511595726013184,19.63053059577942,21.73360586166382,22.359148263931274,24.540591955184937,24.6347599029541,26.13962197303772</t>
  </si>
  <si>
    <t>1,4,5,10,11,14,21,22,27,30,37,49,50,52,93,100,114,161,178,230,287,360,389,419,520,674,893,1061,1182,1280,1312,1487,1601,1688,1898,2041,2235,2265,2380,2537,2722,2823,3036,3311,3343,3744,4142,4257,4679,4697,4984</t>
  </si>
  <si>
    <t>-3.0300222079997616,-3.0300222079997616,-3.0300222079997616,-3.0300222079997616,-3.0300222079997616,-3.0300222079997616,-3.0300222079997616,-3.0300222079997616,-3.0300222079997616</t>
  </si>
  <si>
    <t>1156403711807732698890308057456197677716049,1156403711807732698890308057456197677716049,1156403711807732698890308057456197677716049,1156403711807732698890308057456197677716049,1156403711807732698890308057456197677716049,1156403711807732698890308057456197677716049,1156403711807732698890308057456197677716049,1156403711807732698890308057456197677716049,1156403711807732698890308057456197677716049</t>
  </si>
  <si>
    <t>-7.3328886057199085,-7.017545896718965,-6.783373449761363,-6.180223251641288,-6.151018123089226,-6.110124140996654,-6.068791018007738,-6.039631178974357,-5.997911335141914,-5.980566264511975,-5.942172469222949,-5.85134354637828,-5.758129724186982,-5.7339270148435215,-5.63447066621849,-5.421016290692665,-5.279607084007106,-5.168675388772743,-5.096635388796523,-5.047803790110203,-5.0219512150046866,-4.828992973124256,-4.755605328743125,-4.69262619263369,-4.68752404076162,-4.499130690819081,-4.4091777660781375,-4.387383972569007,-4.379453286255956,-4.377055892093706,-4.1886155117265025,-4.175452841700341,-4.143613241772869,-4.041383066982843,-4.030132804502024,-3.9240695154314613,-3.8779227284098807,-3.84439498260819,-3.8382000413354698,-3.711084518929319,-3.527394800630757,-3.4894312592412278,-3.4894312592412273,-3.443954737939178,-3.4412756491502274,-3.3755365203567433,-3.357007719592322,-3.3487018801566513,-3.3452592504264222,-3.3285367943621105,-3.300860915262902,-3.2611117682526745,-3.2093027429477186,-3.2090190835805994,-3.2050339947946984,-3.20150320926908,-3.182365814753359,-3.1698269527115377,-3.137548769991027,-3.131989924354692,-3.109619868838412,-3.108480142521921,-3.1084801425219193,-3.091376299283656,-3.090937759038903,-3.0909377590389027,-3.090702133615587,-3.090702133615586,-3.0907021336155855,-3.0864784116989967,-3.0860303017060744,-3.074557846802797,-3.0688585495963134,-3.0465077671684138,-3.044319263742084,-3.030022207999762,-3.0300222079997616</t>
  </si>
  <si>
    <t>0.0460662841796875,0.08910250663757324,0.30919981002807617,0.5065057277679443,0.8206334114074707,0.8486111164093018,0.9321181774139404,0.9783425331115723,1.0019276142120361,1.02402925491333,1.0469820499420166,1.0705933570861816,1.0936498641967773,1.1874504089355469,1.3953571319580078,1.7154428958892822,2.233464479446411,2.694356679916382,3.1118037700653076,3.5243029594421387,4.071919918060303,4.393643617630005,4.736424446105957,5.036768674850464,5.5591816902160645,5.62758469581604,6.82232403755188,7.620207786560059,8.44242238998413,8.720839977264404,8.748890161514282,10.192140817642212,11.726699590682983,13.919750928878784,14.474313974380493,15.754143238067627,16.317309856414795,16.513279676437378,17.10472846031189,17.36530089378357,18.51784896850586,23.43005871772766,24.91949725151062,29.913578510284424,33.11088728904724,44.47078728675842,46.20229411125183,47.903576612472534,48.66039776802063,55.85164737701416,57.95329260826111,59.94299292564392,66.35314917564392,75.03502607345581,76.12649130821228,82.9807243347168,85.88177394866943,87.63986802101135,91.91186594963074,112.44056272506714,132.93899393081665,146.6527762413025,147.25683212280273,159.67920470237732,185.60805416107178,188.03348875045776,190.9983627796173,203.01017713546753,228.7689905166626,293.9853925704956,312.7491261959076,313.9674463272095,317.47981691360474,323.5637061595917,333.01727652549744,355.93712282180786,370.55628657341003</t>
  </si>
  <si>
    <t>1,2,12,21,34,35,38,40,41,42,43,44,45,49,58,72,94,114,131,148,171,185,200,213,236,239,291,324,359,371,372,428,493,562,575,630,654,662,687,698,747,950,1013,1226,1357,1833,1884,1948,1979,2279,2368,2448,2705,3067,3111,3369,3486,3553,3729,4538,5376,5927,5952,6462,7513,7605,7723,8215,9231,11948,12692,12745,12895,13145,13528,14430,15004</t>
  </si>
  <si>
    <t>-3.1679819166064913,-3.1679819166064913,-3.1679819166064913,-3.1679819166064913,-3.1679819166064913,-3.1679819166064913,-3.1679819166064913,-3.1679819166064913,-3.1679819166064913</t>
  </si>
  <si>
    <t>1322770248015706671838106723065762437974577,1322770248015706671838106723065762437974577,1322770248015706671838106723065762437974577,1322770248015706671838106723065762437974577,1322770248015706671838106723065762437974577,1322770248015706671838106723065762437974577,1322770248015706671838106723065762437974577,1322770248015706671838106723065762437974577,1322770248015706671838106723065762437974577</t>
  </si>
  <si>
    <t>-8.378805198948095,-7.584341741631987,-7.128263907804429,-7.1109992967864075,-6.926844487279427,-6.816095249826656,-6.659440311381655,-6.616825592628838,-6.499140306920178,-6.366607087835902,-6.18374182132581,-6.155329165774404,-6.056969191189995,-5.948725775148935,-5.931704948256605,-5.7823847346619965,-5.644642473436496,-5.597202208453945,-5.55935420055781,-5.396647194760523,-5.346337310847751,-5.339565454877085,-5.283563275916696,-5.27899519365774,-5.155364392106786,-5.11791679922357,-4.902856611207827,-4.832108133029431,-4.822087782022204,-4.797247741129008,-4.6514152650296765,-4.6377914064765475,-4.545112413408528,-4.529258182844076,-4.517500711596831,-4.413576963203122,-4.401913286034712,-4.374564788492798,-4.351882414460814,-4.335665521455058,-4.217695457002312,-4.178136509820733,-4.091288251072608,-4.078640534727982,-4.077971781733998,-4.039706948532007,-3.9983107692029525,-3.9325611590484812,-3.8880157376994475,-3.8864271269873147,-3.8551564115988723,-3.841983344108083,-3.798760435551498,-3.7881988718647435,-3.696181499981722,-3.682487843764478,-3.678194591659465,-3.642136038503024,-3.636670177892655,-3.625946911375898,-3.5904956194040154,-3.5827819566271453,-3.5802907347136257,-3.5407736523913593,-3.5212563227534748,-3.4814727150702907,-3.440913507233652,-3.4409135072336516,-3.4409135072336507,-3.4203060616081022,-3.4124382576178838,-3.4019690473493163,-3.3810883081744296,-3.3536240301482314,-3.3222406713135126,-3.299991667359995,-3.269001307766433,-3.26800317738509,-3.231558500838694,-3.2259144714508015,-3.2208355623053446,-3.1958629157043155,-3.19401808384998,-3.184234482434576,-3.184234482434575,-3.1679819166064913</t>
  </si>
  <si>
    <t>0.04925084114074707,0.09580516815185547,0.14484548568725586,0.4040083885192871,0.45299601554870605,0.49863147735595703,0.5222020149230957,0.544713020324707,0.6900181770324707,0.8910953998565674,1.0219054222106934,1.3290095329284668,1.4751968383789062,1.5005435943603516,1.5564587116241455,1.642242431640625,1.7486450672149658,1.9493389129638672,2.6027302742004395,2.65545654296875,3.0119259357452393,3.692279100418091,3.9952361583709717,4.075602293014526,4.102854490280151,4.608572244644165,4.686804294586182,5.190125465393066,5.348253488540649,5.671725749969482,5.718769311904907,6.518965482711792,6.570586919784546,8.196258783340454,9.032055616378784,9.176994800567627,10.481947660446167,10.504870176315308,10.696237802505493,11.71667766571045,12.456972360610962,12.694860696792603,12.94709849357605,13.970639944076538,14.1657075881958,14.580686092376709,14.73465633392334,16.31278681755066,17.838555812835693,20.934633255004883,21.333190202713013,21.409306049346924,21.8060405254364,25.06119656562805,26.524695873260498,34.81992793083191,35.131834983825684,36.09597730636597,36.45520877838135,37.529813051223755,39.005292654037476,39.57871913909912,41.78419232368469,42.6635103225708,54.554718017578125,72.1194109916687,72.71832275390625,83.32343864440918,84.6633939743042,87.26061296463013,92.74405241012573,99.05120182037354,103.85189890861511,110.25600457191467,115.31092190742493,125.55209112167358,130.06230401992798,136.98149275779724,147.13042092323303,147.42342233657837,149.1163990497589,150.6093077659607,187.77544403076172,240.95461702346802,267.84259724617004,450.37529468536377</t>
  </si>
  <si>
    <t>1,2,4,15,17,19,20,21,27,35,40,51,57,58,60,63,67,75,96,98,112,138,150,153,154,172,175,195,201,214,216,249,251,317,351,357,409,410,418,459,486,496,506,543,551,567,573,627,697,821,837,840,856,980,1037,1368,1381,1415,1430,1474,1533,1557,1647,1682,2150,2847,2871,3259,3311,3415,3629,3883,4070,4328,4503,4927,5121,5395,5776,5787,5854,5914,7351,9433,10480,17529</t>
  </si>
  <si>
    <t>-3.0244487365344406,-3.0244487365344406,-3.0244487365344406,-3.0244487365344406,-3.0244487365344406,-3.0244487365344406,-3.0244487365344406,-3.0244487365344406,-3.0244487365344406</t>
  </si>
  <si>
    <t>1199192887715548478350999766574586079251604,1199192887715548478350999766574586079251604,1199192887715548478350999766574586079251604,1199192887715548478350999766574586079251604,1199192887715548478350999766574586079251604,1199192887715548478350999766574586079251604,1199192887715548478350999766574586079251604,1199192887715548478350999766574586079251604,1199192887715548478350999766574586079251604</t>
  </si>
  <si>
    <t>-6.974498211739718,-6.779042363134412,-6.664319345483791,-6.549169642680437,-6.207696007351819,-6.093039162894437,-5.904350646615823,-5.812215969261166,-5.788260030390359,-5.743123811145921,-5.674622120508596,-5.527119361437043,-5.507665688789763,-5.240717023586036,-5.2357089745495085,-5.198275129720331,-5.192028658891935,-4.929414038375639,-4.88915198329185,-4.658734636047395,-4.6362757254639,-4.610781160343922,-4.566116497799631,-4.3249172328237435,-4.239687526503399,-4.209098674036238,-4.2073660770832815,-4.097956224824924,-4.097956224824923,-4.067944074157133,-3.95102976093461,-3.9486991087648855,-3.9458443961647767,-3.8975304287784676,-3.8828062100051124,-3.8789930124230874,-3.8779164375307507,-3.877794423926352,-3.8491244125085973,-3.830570293671275,-3.8048126327432907,-3.7620189721336366,-3.7076379511498514,-3.695016812499558,-3.6238496964290605,-3.5935749399145442,-3.4966409458693395,-3.491033455491354,-3.476212659401336,-3.3193529042756316,-3.3193529042756307,-3.3140124666187827,-3.2786272152226488,-3.264517605259051,-3.220803721627482,-3.220443098728735,-3.2181094813539146,-3.2170575187116253,-3.20693952856291,-3.194582795957295,-3.19119640869722,-3.171388793865565,-3.167426912235743,-3.1672163942081903,-3.1597933364980078,-3.134404690285802,-3.106617619342469,-3.0700198220630943,-3.0674362655857412,-3.0454451154042745,-3.040802769950073,-3.038492280249953,-3.0384922802499528,-3.0244487365344406</t>
  </si>
  <si>
    <t>0.04759502410888672,0.32099461555480957,0.412827730178833,0.48197317123413086,0.5274777412414551,0.7430782318115234,0.8802824020385742,1.5492148399353027,1.7100434303283691,1.8005058765411377,1.8463621139526367,2.0059704780578613,2.6163039207458496,2.6652891635894775,3.272015333175659,3.605154514312744,3.718289613723755,4.168634653091431,4.2170984745025635,5.199609994888306,5.521533250808716,5.921413421630859,6.045698165893555,7.3336570262908936,7.946894407272339,8.021018505096436,8.284531593322754,9.09076452255249,10.305147886276245,10.484139442443848,10.534530639648438,13.658133029937744,14.125029563903809,14.46506118774414,18.65834140777588,19.17666530609131,21.309843063354492,22.808900833129883,23.24655771255493,23.315250396728516,23.72277307510376,24.234100341796875,25.34549355506897,26.76568365097046,26.973124504089355,31.11098837852478,34.9257595539093,35.711276054382324,37.802773237228394,42.696584939956665,48.49069666862488,56.3650107383728,60.23635816574097,61.712427616119385,65.05176854133606,70.75606060028076,79.24182653427124,80.56423377990723,81.56232237815857,82.11597323417664,84.45904731750488,112.15229344367981,133.1936173439026,133.98986649513245,136.8313603401184,153.95469045639038,156.7561593055725,164.52563619613647,176.08021211624146,213.7424590587616,229.57233047485352,235.3213348388672,267.8595247268677,270.5320990085602</t>
  </si>
  <si>
    <t>1,12,16,19,21,30,36,64,71,75,77,84,111,113,138,152,157,176,178,218,232,248,253,300,325,328,339,372,422,429,431,558,577,591,760,781,868,930,949,952,970,992,1038,1098,1107,1271,1433,1465,1551,1754,1968,2288,2445,2501,2635,2865,3193,3250,3291,3315,3411,4543,5402,5435,5551,6248,6367,6674,7110,8596,9232,9463,10748,10858</t>
  </si>
  <si>
    <t>-1.3751528590290367,-1.3751528590290367,-1.3751528590290367,-1.3751528590290367,-1.3751528590290367,-1.3751528590290367,-1.3751528590290367,-1.3751528590290367,-1.3751528590290367</t>
  </si>
  <si>
    <t>-3.322038773474813,-3.1957850453322085,-2.9584586767530667,-2.68826550105068,-2.5299936562311087,-2.439926126181929,-2.4172256620365955,-2.3476681697148303,-2.1711968450531707,-2.1321390743339563,-1.9591064368172915,-1.7604301269711504,-1.700866640082475,-1.6301171672667774,-1.560601531768594,-1.542164401000794,-1.5225310671997347,-1.5094804152834547,-1.505964136236463,-1.479091242459555,-1.474888264981347,-1.4509865158398112,-1.4220913023362192,-1.394533716550264,-1.3796904298128405,-1.3751528590290367</t>
  </si>
  <si>
    <t>0.015539407730102539,0.06792235374450684,0.07525253295898438,0.09010744094848633,0.14737272262573242,0.22258949279785156,0.27758002281188965,0.2857327461242676,0.31740689277648926,0.457871675491333,0.5059640407562256,0.5730147361755371,0.6179542541503906,0.8102271556854248,1.0393006801605225,1.3576266765594482,1.4126572608947754,1.5198209285736084,1.7981243133544922,1.8217833042144775,1.9753756523132324,2.0746424198150635,2.3053507804870605,2.4258298873901367,2.869676113128662,8.710184097290039</t>
  </si>
  <si>
    <t>1,14,16,20,35,54,68,70,78,113,125,141,152,201,258,338,352,379,447,453,492,516,573,603,713,2145</t>
  </si>
  <si>
    <t>-2.382441261095035,-2.382441261095035,-2.382441261095035,-2.382441261095035,-2.382441261095035,-2.382441261095035,-2.382441261095035,-2.382441261095035,-2.382441261095035</t>
  </si>
  <si>
    <t>-6.024987222166739,-5.500480059318046,-5.107446534772304,-5.089642248405667,-5.083430253290177,-4.925473566779874,-4.767346330548412,-4.597760932030957,-4.514763004233995,-4.499814444893836,-4.476573160797373,-4.475594992427148,-4.4585876172519345,-4.421541213660675,-4.276087514759133,-4.144130164126402,-3.9489208032737295,-3.8934352603401328,-3.8680377019059113,-3.8250006689896123,-3.7726736793754148,-3.5790598835317824,-3.5245690070241475,-3.5035787556464473,-3.377884339077886,-3.36717140199342,-3.35097391924991,-3.3150367770809464,-3.31111602489777,-3.2987681960482704,-3.296517179143333,-3.271670390476785,-3.1616805581398495,-3.158147599604908,-3.1319406784621355,-3.0838837581075995,-3.0810443548387383,-3.0681065229405196,-3.0659569144817564,-3.0655055198760683,-3.0023560568156826,-2.981957470599821,-2.8559255987848955,-2.850213194047662,-2.8470565305435334,-2.8106345559672428,-2.7948135794906266,-2.785062758774219,-2.760526443287339,-2.730721603166825,-2.7207748444018263,-2.6356614744895253,-2.631476044750268,-2.6246727644025145,-2.585412380360697,-2.5832778613545058,-2.578279645040904,-2.567482196579487,-2.4699179625655048,-2.4536442484848835,-2.4524533300850124,-2.444839028121413,-2.43025443628918,-2.4268876927355705,-2.4090554638462534,-2.400834772192108,-2.3854889823787553,-2.3854889823787544,-2.3824412610950354,-2.382441261095035</t>
  </si>
  <si>
    <t>0.015961408615112305,0.027933835983276367,0.03950619697570801,0.07564330101013184,0.09361958503723145,0.1000368595123291,0.10556221008300781,0.12978601455688477,0.2046492099761963,0.2111203670501709,0.21689438819885254,0.23026251792907715,0.2602086067199707,0.30795741081237793,0.339327335357666,0.3822953701019287,0.4374392032623291,0.49454283714294434,0.5955133438110352,0.6143665313720703,0.6397745609283447,0.6595866680145264,0.7948441505432129,0.933429479598999,1.0046563148498535,1.4008617401123047,1.4689972400665283,1.662170171737671,1.7185757160186768,1.7585766315460205,2.2339391708374023,2.5352253913879395,2.593684434890747,3.868478536605835,4.409660339355469,4.804808855056763,5.680598735809326,5.770375728607178,6.067741632461548,6.080057859420776,6.148019075393677,6.805258274078369,6.936134576797485,7.2012951374053955,7.4192633628845215,7.693913221359253,7.981980085372925,8.184003114700317,8.288545846939087,8.510229110717773,8.871469736099243,8.88402771949768,8.890340328216553,9.233490705490112,9.766742706298828,10.215487957000732,10.296537160873413,10.683720350265503,11.090952396392822,12.199149370193481,13.228913307189941,13.680295467376709,14.988438129425049,15.947013139724731,19.611563205718994,23.284651041030884,24.428945779800415,38.354987144470215,54.477418184280396,76.55821633338928</t>
  </si>
  <si>
    <t>1,2,4,10,13,14,15,19,31,32,33,35,40,48,53,60,69,78,94,97,101,104,126,148,159,222,233,264,273,279,351,398,407,605,689,753,888,901,948,950,961,1060,1080,1117,1152,1194,1240,1272,1289,1324,1374,1376,1377,1431,1514,1585,1598,1659,1724,1898,2058,2127,2332,2478,3028,3594,3774,5948,8423,11899</t>
  </si>
  <si>
    <t>-3.021522514002628,-3.021522514002628,-3.021522514002628,-3.021522514002628,-3.021522514002628,-3.021522514002628,-3.021522514002628,-3.021522514002628,-3.021522514002628</t>
  </si>
  <si>
    <t>649633571588250804628698925802005485290070,649633571588250804628698925802005485290070,649633571588250804628698925802005485290070,649633571588250804628698925802005485290070,649633571588250804628698925802005485290070,649633571588250804628698925802005485290070,649633571588250804628698925802005485290070,649633571588250804628698925802005485290070,649633571588250804628698925802005485290070</t>
  </si>
  <si>
    <t>-7.187163023552101,-7.103508260191675,-7.025468176714546,-6.593095671149541,-6.503989436300735,-6.470742652946788,-6.3764006727613465,-6.2666269428187995,-6.212236995298713,-6.14103385903797,-5.874338950905654,-5.824017346495218,-5.760949697711571,-5.617735584221621,-5.497753544142637,-5.287998999567684,-5.254645104348092,-5.241098159127676,-5.1361504636436335,-5.097563811605213,-5.056203115908788,-5.016420952633685,-4.936485523444228,-4.743763282739488,-4.668153149200528,-4.665782188208766,-4.581159259375241,-4.5794713441662065,-4.483335795612925,-4.455879909897166,-4.444691551196713,-4.400781020577929,-4.296791863605307,-4.179017821904859,-4.163235054576547,-4.074397393895088,-4.053304303207054,-4.047341283963844,-4.022382065627373,-3.967311812162218,-3.967100159811987,-3.9249006893967744,-3.901035838668778,-3.8715864417089927,-3.8703086091686503,-3.802769280597725,-3.7732359379199014,-3.759118816918335,-3.739496085975698,-3.7309371162894944,-3.695543648015376,-3.6679125022260397,-3.642468403661711,-3.6372617316158595,-3.591202350876767,-3.585045639222153,-3.5469122232396293,-3.54187727241727,-3.531590484872372,-3.5172324729992135,-3.5172324729992126,-3.510416902182648,-3.510131385985491,-3.5011266318838112,-3.4916552653192667,-3.4791126071161003,-3.4684890328239595,-3.43805952624997,-3.4256716390725543,-3.3586609002523153,-3.3291377097533315,-3.3074435373809496,-3.3074435373809488,-3.3074435373809483,-3.3074435373809474,-3.305859005168794,-3.2982362832517964,-3.293925158210399,-3.2804553410254376,-3.274219429229454,-3.257936819517966,-3.245731357165872,-3.2454613831285863,-3.2454613831285855,-3.2266917975926206,-3.2228664541298735,-3.209656043080551,-3.1747493396162425,-3.165267796353345,-3.1652677963533447,-3.160076648116918,-3.1185559644047456,-3.0916717464945576,-3.086928211203203,-3.0829518929364306,-3.0458073662880554,-3.045807366288055,-3.0450192749019744,-3.0373717587369327,-3.0373328755271958,-3.036504183614067,-3.036504183614066,-3.0227948116680046,-3.021522514002628</t>
  </si>
  <si>
    <t>0.04707741737365723,0.06626629829406738,0.24068927764892578,0.3480095863342285,0.5018234252929688,0.648829460144043,0.7228081226348877,0.8191702365875244,0.9865374565124512,1.2706091403961182,1.3187923431396484,1.6963562965393066,1.942340612411499,1.9665842056274414,2.2712769508361816,2.5772993564605713,3.006493330001831,3.2864997386932373,3.34684157371521,3.6395039558410645,3.73822021484375,3.783594846725464,3.948542594909668,4.3202784061431885,5.486784219741821,6.661334753036499,6.922261714935303,7.856703996658325,7.928122043609619,7.99468994140625,8.463356494903564,9.048890829086304,10.100505590438843,10.685105085372925,11.498159885406494,11.87085485458374,12.619414806365967,12.783737659454346,14.019307136535645,15.674974918365479,16.455121994018555,16.77448272705078,17.070306062698364,17.689847230911255,18.44538712501526,18.96578025817871,20.95409345626831,25.483119249343872,25.50060725212097,28.540794372558594,30.0210382938385,33.14386701583862,34.82713985443115,38.482295751571655,41.54015612602234,45.88947772979736,50.84446406364441,52.614824295043945,55.85132145881653,64.91217875480652,65.40650796890259,67.77738118171692,75.11861038208008,79.06229066848755,80.54543280601501,82.73401403427124,86.72300457954407,87.68512511253357,89.96018552780151,90.83100605010986,91.6979558467865,93.24523043632507,102.81504440307617,106.05982279777527,123.35897755622864,124.69450736045837,126.84715795516968,136.86441826820374,144.80196356773376,145.05838537216187,148.32996535301208,150.2190899848938,156.36541604995728,174.19071459770203,180.85696291923523,189.73495388031006,192.42251896858215,204.50532221794128,213.21393990516663,215.6154489517212,231.4336278438568,232.13635683059692,252.41751050949097,319.7820324897766,323.3682425022125,327.8405637741089,333.9110658168793,341.62129950523376,349.55922532081604,358.43012261390686,435.65901470184326,437.05027532577515,448.84352016448975,459.6823182106018</t>
  </si>
  <si>
    <t>1,1,9,14,21,27,30,34,41,53,55,71,81,82,95,108,126,135,137,147,149,150,157,173,224,274,285,319,322,325,345,369,414,439,473,489,521,528,581,653,686,700,713,737,764,787,873,1049,1050,1184,1242,1372,1442,1600,1726,1908,2112,2183,2317,2662,2683,2782,3077,3244,3308,3400,3560,3599,3671,3707,3744,3807,4182,4316,5019,5073,5162,5578,5908,5919,6060,6137,6369,7110,7395,7763,7876,8373,8739,8843,9512,9541,10357,13154,13307,13491,13748,14077,14385,14763,17965,18018,18512,18973</t>
  </si>
  <si>
    <t>-2.43801658902279,-2.43801658902279,-2.43801658902279,-2.43801658902279,-2.43801658902279,-2.43801658902279,-2.43801658902279,-2.43801658902279,-2.43801658902279</t>
  </si>
  <si>
    <t>-4.855305560927707,-4.546859220857254,-4.473852625970315,-4.444389406917927,-4.408204894955227,-4.371851172328541,-4.212127837605655,-4.134694248725419,-4.070566651872635,-3.985059231163108,-3.9584820850881997,-3.869930848642979,-3.832749207075173,-3.817635832445983,-3.7020843457153436,-3.699568690874631,-3.6352537218809577,-3.5790481528820943,-3.538741178416191,-3.5213232881579,-3.4941924377904683,-3.486444177696662,-3.4449013385434033,-3.4389039362216423,-3.4344306394695994,-3.361944650453596,-3.350760303868156,-3.3328508050579146,-3.3290587090074615,-3.2989737376498214,-3.247255165388405,-3.2204738573054663,-3.1942088916652804,-3.1832769788148774,-3.1621623162398933,-3.159168535490265,-3.1502690629357026,-3.1279596784455306,-3.094671505669308,-3.0907615188015383,-3.0609562454395496,-2.9874769488211834,-2.969716185339354,-2.960766357808996,-2.872524787027661,-2.8725247870276607,-2.863247985072004,-2.8567719104524705,-2.85677191045247,-2.8567719104524696,-2.837010880902633,-2.831921512117651,-2.8317829212344283,-2.8317829212344274,-2.827627493026842,-2.799538271335844,-2.790087371643836,-2.789998747428505,-2.727208875542056,-2.655826770027109,-2.6458515960972293,-2.6351397438505444,-2.5828932365197588,-2.5511040929325195,-2.531734023005177,-2.4970763116928394,-2.489194288410088,-2.4848684393621534,-2.481153548187541,-2.451769902935175,-2.4380165890227907,-2.43801658902279</t>
  </si>
  <si>
    <t>0.015978574752807617,0.12137985229492188,0.20175528526306152,0.22809410095214844,0.23322319984436035,0.24382352828979492,0.2549169063568115,0.27143025398254395,0.37081456184387207,0.4029557704925537,0.5137343406677246,0.5384976863861084,0.6632661819458008,0.7041757106781006,0.7211167812347412,0.7671151161193848,0.7924017906188965,0.8031332492828369,0.840381383895874,0.9027073383331299,0.9076955318450928,0.9771823883056641,1.0472373962402344,1.0522339344024658,1.062340497970581,1.0731582641601562,1.1724591255187988,1.4997518062591553,1.6708261966705322,1.7071545124053955,1.9104249477386475,2.2438416481018066,2.3468880653381348,2.4613397121429443,2.5326452255249023,2.925168514251709,3.194183826446533,3.199186086654663,3.3425939083099365,3.770817995071411,4.216983079910278,4.5261781215667725,5.020231246948242,5.0714499950408936,5.325456380844116,6.019801139831543,6.441458463668823,7.126754999160767,8.224928140640259,8.525316715240479,10.569093465805054,12.553797721862793,13.670243740081787,13.972452163696289,16.540205478668213,19.415555953979492,20.82863736152649,21.875005960464478,22.4199161529541,23.012558460235596,23.192699193954468,24.11531972885132,24.71600914001465,28.370835542678833,31.01681113243103,32.29451656341553,32.97024583816528,35.64232659339905,37.02275586128235,38.55703353881836,43.320080518722534,53.60027527809143</t>
  </si>
  <si>
    <t>1,20,35,40,41,43,45,48,66,72,93,98,121,129,132,141,146,148,155,167,168,181,195,196,198,200,219,280,313,319,356,417,436,457,471,545,597,598,625,706,789,846,937,946,994,1125,1206,1338,1545,1601,1989,2368,2571,2626,3121,3658,3926,4126,4231,4339,4371,4541,4656,5354,5858,6101,6229,6734,7000,7294,8186,10115</t>
  </si>
  <si>
    <t>-2.285257026601915,-2.285257026601915,-2.285257026601915,-2.285257026601915,-2.285257026601915,-2.285257026601915,-2.285257026601915,-2.285257026601915,-2.285257026601915</t>
  </si>
  <si>
    <t>-3.9321479769515877,-3.875261483125748,-3.860633977158855,-3.8030162931087945,-3.71792265277521,-3.5590849117279517,-3.5256713774582,-3.4483530019045743,-3.3967514842095694,-3.3165783542277003,-3.1471701873619575,-2.9755503912674595,-2.951215638639465,-2.948601301738404,-2.7931102692081526,-2.7379402142546554,-2.699105002759077,-2.545664370997033,-2.540820922838524,-2.4380838050870124,-2.4280278315675647,-2.417454335877694,-2.4174543358776934,-2.3984595511307423,-2.398459551130742,-2.285274020755102,-2.2852570266019154,-2.285257026601915</t>
  </si>
  <si>
    <t>0.013225317001342773,0.03271484375,0.043613433837890625,0.06548380851745605,0.08101367950439453,0.09259748458862305,0.09641695022583008,0.10032010078430176,0.10458135604858398,0.1165010929107666,0.12877273559570312,0.13326692581176758,0.23917317390441895,0.24733877182006836,0.251298189163208,0.3814113140106201,0.40538716316223145,0.5764791965484619,0.7285659313201904,0.7947168350219727,1.0599839687347412,1.572890281677246,1.8262224197387695,1.89715576171875,3.4889750480651855,4.042749881744385,9.30353045463562,10.15845513343811</t>
  </si>
  <si>
    <t>1,5,8,14,18,21,22,23,24,27,30,31,58,60,61,93,99,142,179,192,249,372,432,450,843,975,2250,2459</t>
  </si>
  <si>
    <t>-1.364487680256449,-1.364487680256449,-1.364487680256449,-1.364487680256449,-1.364487680256449,-1.364487680256449,-1.364487680256449,-1.364487680256449,-1.364487680256449</t>
  </si>
  <si>
    <t>-3.0176325766554744,-2.809421022228861,-2.8076303214673213,-2.7295533802902723,-2.6592454009990316,-2.583828331278282,-2.557043348293219,-2.269079260135559,-2.2685589509616335,-2.2057985302880416,-2.0810670625251535,-2.0608231684075466,-1.965617000604977,-1.9036634438199442,-1.8882563228858646,-1.8711031731606158,-1.822749052212053,-1.7862160731595438,-1.753521413376638,-1.7145056565728205,-1.7094602273247888,-1.6523573950178903,-1.6392165253377144,-1.6357126564384068,-1.6051295866723034,-1.5736606713445407,-1.5311799760613738,-1.529865057908026,-1.511422453304249,-1.4844547424141183,-1.4337288732189455,-1.4134331042106254,-1.3931963212699816,-1.3856193936352204,-1.38550590243044,-1.3830189134708233,-1.3830151569892932,-1.3785799372733598,-1.3781196286593056,-1.373751194091537,-1.3690205752835425,-1.364487680256449</t>
  </si>
  <si>
    <t>0.012825250625610352,0.021270275115966797,0.02829885482788086,0.04028439521789551,0.0444183349609375,0.07890844345092773,0.11134099960327148,0.14667677879333496,0.22808218002319336,0.2437140941619873,0.26741456985473633,0.31550049781799316,0.3932068347930908,0.4162430763244629,0.47473573684692383,0.5501503944396973,0.5618748664855957,0.7564895153045654,0.8525519371032715,0.8723883628845215,0.9954211711883545,1.0388591289520264,1.2508111000061035,1.3020539283752441,1.3290488719940186,1.3701105117797852,1.5168299674987793,1.728196382522583,1.8397367000579834,2.0332388877868652,2.1868908405303955,3.1215875148773193,3.55492901802063,4.26157808303833,4.660715103149414,4.964508771896362,6.364805698394775,8.008004188537598,9.77404236793518,10.379321813583374,10.45315432548523,10.952634334564209</t>
  </si>
  <si>
    <t>1,2,4,7,8,17,25,34,54,58,64,76,95,101,116,133,136,185,209,214,245,256,309,322,329,339,375,427,455,503,541,771,879,1052,1151,1226,1564,1945,2382,2523,2541,2662</t>
  </si>
  <si>
    <t>-3.4445750391581886,-3.0149507041550434,-2.869942347123741,-2.826627362710551,-2.7907571407302103,-2.6986355783201796,-2.510717242399368,-2.473610368272935,-2.1735461749810385,-1.9820335152300683,-1.64580175390273,-1.5844061384365893,-1.5103950705554245,-1.5022987764319247,-1.4966347186969835,-1.4345695520903052,-1.4302181575690465,-1.4218460160846005,-1.409882156124179,-1.402399625012827,-1.3980681894640918,-1.3705104507840147,-1.3694942041848013,-1.3690205752835425,-1.364487680256449</t>
  </si>
  <si>
    <t>0.013976573944091797,0.01856517791748047,0.02269601821899414,0.04791617393493652,0.06055402755737305,0.06466913223266602,0.12045145034790039,0.18002557754516602,0.21632981300354004,0.29738426208496094,0.33484864234924316,0.5668208599090576,0.6585583686828613,0.7734324932098389,0.831782341003418,0.9379653930664062,1.0516793727874756,1.366880178451538,1.7917518615722656,1.8817079067230225,2.084686756134033,2.269533395767212,2.5319812297821045,5.191720247268677,13.007987260818481</t>
  </si>
  <si>
    <t>1,1,2,8,11,12,25,39,48,68,77,129,151,179,193,219,245,318,415,436,482,524,583,1207,3083</t>
  </si>
  <si>
    <t>-1.9884438913791067,-1.9884438913791067,-1.9884438913791067,-1.9884438913791067,-1.9884438913791067,-1.9884438913791067,-1.9884438913791067,-1.9884438913791067,-1.9884438913791067</t>
  </si>
  <si>
    <t>269242835435441577913666726254327488322897474044675192,269242835435441577913666726254327488322897474044675192,269242835435441577913666726254327488322897474044675192,269242835435441577913666726254327488322897474044675192,269242835435441577913666726254327488322897474044675192,269242835435441577913666726254327488322897474044675192,269242835435441577913666726254327488322897474044675192,269242835435441577913666726254327488322897474044675192,269242835435441577913666726254327488322897474044675192</t>
  </si>
  <si>
    <t>-9.197511717803259,-8.399198146003455,-8.396978462812879,-8.170994810031516,-7.774819189133075,-7.623432198599511,-7.3645709130134405,-7.359957912773733,-7.208908920648406,-7.165141665742899,-6.695004329673801,-6.329217773079722,-6.090511023310333,-5.903474495185603,-5.646567790101958,-5.542250685494672,-5.26729323994486,-5.1812539189027245,-5.099127843952334,-5.0814259534981305,-4.965099674249108,-4.956534960774322,-4.900627578172559,-4.897720683090383,-4.739173434614187,-4.62506492889373,-4.464306636224372,-4.382498730821849,-4.2915063019696476,-4.109367314429125,-4.102624787713195,-4.023458737586573,-3.901537187037225,-3.7445118532278028,-3.6922349114903916,-3.6002264555092682,-3.5530643529691934,-3.5224550104781143,-3.4545746834160598,-3.4184451111801635,-3.375111905325438,-3.2861244606520432,-3.181373229684745,-3.1101978593128745,-3.0732237843496177,-3.063981149432772,-3.0205685793401904,-2.968229184833568,-2.9682291848335676,-2.8694799446223103,-2.8236907399688267,-2.773754770539988,-2.7331260257291947,-2.6948345180631468,-2.693966554884615,-2.6654539714111323,-2.6568222916040334,-2.65443264280791,-2.6427787042910897,-2.6291694734746778,-2.4472792298823935,-2.4470751861936964,-2.439285157939149,-2.439285157939148,-2.437560651659305,-2.434043675025352,-2.418958341342356,-2.352824175007096,-2.265726167923386,-2.2649987091454897,-2.264072704057566,-2.261151032231379,-2.2327202771840913,-2.2238116693321572,-2.2222986576974755,-2.203829374960779,-2.170929816859856,-2.145691393747047,-2.1456913937470463,-2.1046442928454834,-2.0943160203575806,-2.09431602035758,-2.0926670813454105,-2.0665545053609593,-2.0569932665005632,-2.0180650092480925,-2.018039799932462,-1.9983250056266426,-1.9981820353950261,-1.9884438913791076,-1.9884438913791072,-1.9884438913791067</t>
  </si>
  <si>
    <t>0.03519177436828613,0.12571930885314941,0.37087273597717285,0.6227514743804932,1.0475666522979736,1.0846679210662842,1.1646900177001953,1.375229835510254,1.393923282623291,1.5832123756408691,1.618084192276001,1.8157951831817627,1.9789507389068604,2.1884377002716064,2.5493338108062744,2.8663594722747803,3.1004066467285156,3.259603261947632,3.2913239002227783,3.406296968460083,3.4267351627349854,3.443317413330078,3.593930959701538,3.669097900390625,3.7777326107025146,4.015389919281006,4.16083288192749,4.874358892440796,4.989372253417969,5.163724422454834,5.2410032749176025,5.622664928436279,5.779747724533081,5.905368089675903,6.0434324741363525,6.677285432815552,7.468873500823975,8.236095190048218,8.995423316955566,9.709141731262207,10.55803894996643,10.648026704788208,10.943184614181519,11.470399379730225,12.112404346466064,12.477617025375366,13.019088983535767,14.811495542526245,15.158512115478516,15.2019681930542,16.58743977546692,16.875738382339478,18.04224443435669,19.43240761756897,20.50357151031494,20.72752332687378,22.44847846031189,23.59513521194458,25.40053677558899,25.794687747955322,30.472696781158447,32.166831731796265,32.70030999183655,33.539382219314575,35.1093864440918,35.18839645385742,37.6238272190094,41.2562050819397,42.96045684814453,44.51471400260925,49.44774317741394,54.14068627357483,58.524871587753296,70.29490971565247,70.38751149177551,78.38568925857544,80.49260139465332,96.48206567764282,102.32032418251038,144.4290738105774,145.46504831314087,146.96336102485657,153.0943329334259,170.68586540222168,184.95127749443054,193.2771773338318,208.28789496421814,217.59855222702026,240.26635241508484,253.70317196846008,264.7838258743286,306.67366576194763</t>
  </si>
  <si>
    <t>1,6,22,38,60,62,67,80,81,92,94,106,116,129,151,171,186,196,198,205,206,207,216,221,228,242,251,293,300,311,316,339,349,357,366,409,462,512,558,603,658,664,683,717,755,779,816,934,957,960,1017,1034,1111,1200,1268,1282,1389,1457,1575,1601,1907,2020,2055,2110,2209,2214,2375,2609,2721,2824,3117,3427,3702,4453,4459,4959,5081,6119,6494,9140,9203,9296,9697,10832,11675,12183,13096,13702,15124,15980,16688,19321</t>
  </si>
  <si>
    <t>-2.5646471062913125,-2.5646471062913125,-2.5646471062913125,-2.5646471062913125,-2.5646471062913125,-2.5646471062913125,-2.5646471062913125,-2.5646471062913125,-2.5646471062913125</t>
  </si>
  <si>
    <t>-5.4991925278517275,-5.437462276500801,-5.2686733357542,-5.2584620326899,-5.054174759132166,-4.906150825281464,-4.520281214853652,-4.486836262277667,-4.332691368985027,-4.189761842923002,-3.922887428473929,-3.844303291942862,-3.834133075066918,-3.769263988385458,-3.7132553761464786,-3.6695270732284824,-3.5510814110555016,-3.4783749332279417,-3.3833145250749412,-3.376625779847277,-3.313720710379512,-3.269259293782142,-3.266243825869889,-3.1753154538975887,-3.1732018797589614,-3.173201879758961,-3.1704330647032966,-3.04578527892248,-3.0443709926415488,-2.943840579540507,-2.855450102396051,-2.854990858024528,-2.848294230380707,-2.8453105565023895,-2.8308456299874427,-2.798671248923044,-2.7895364998547354,-2.767913370532454,-2.6684962045028597,-2.667425926208575,-2.640257147137573,-2.637536114731141,-2.6375361147311405,-2.591232789341701,-2.58943582572189,-2.587701559499105,-2.5646471062913125</t>
  </si>
  <si>
    <t>0.020272016525268555,0.07568168640136719,0.09215354919433594,0.1379697322845459,0.14913344383239746,0.17891669273376465,0.18491101264953613,0.2573838233947754,0.3163411617279053,0.3680388927459717,0.47187018394470215,0.7848553657531738,0.8818893432617188,0.9183993339538574,0.9304945468902588,0.979712724685669,1.131035566329956,1.2039754390716553,1.3867530822753906,1.5085697174072266,1.6299843788146973,1.9601023197174072,2.1342294216156006,2.3190133571624756,2.7680110931396484,3.0701611042022705,3.2053794860839844,3.2809391021728516,3.9218339920043945,4.01840353012085,4.218895673751831,4.903029680252075,5.155017614364624,6.048643350601196,6.129458904266357,6.542630672454834,7.803887367248535,7.892918348312378,8.0126314163208,8.781173706054688,8.844200372695923,9.519185543060303,12.650217294692993,17.83009934425354,19.086442708969116,32.192742586135864,48.70851945877075</t>
  </si>
  <si>
    <t>1,9,12,20,22,27,28,40,50,58,75,126,142,148,150,158,183,195,223,238,257,309,338,368,441,490,512,524,621,637,670,781,823,969,982,1048,1248,1262,1281,1397,1406,1507,1991,2803,3008,5127,7752</t>
  </si>
  <si>
    <t>-3.0917670726414634,-3.0917670726414634,-3.0917670726414634,-3.0917670726414634,-3.0917670726414634,-3.0917670726414634,-3.0917670726414634,-3.0917670726414634,-3.0917670726414634</t>
  </si>
  <si>
    <t>1347290699882119409589927325422651062133024,1347290699882119409589927325422651062133024,1347290699882119409589927325422651062133024,1347290699882119409589927325422651062133024,1347290699882119409589927325422651062133024,1347290699882119409589927325422651062133024,1347290699882119409589927325422651062133024,1347290699882119409589927325422651062133024,1347290699882119409589927325422651062133024</t>
  </si>
  <si>
    <t>-7.078747689766859,-6.612491405255406,-6.585168084997841,-6.534908917767555,-6.481168138430805,-6.4523361459661315,-6.325101051732849,-6.279786070868678,-6.26668531416061,-6.122744431740618,-6.090054281809545,-5.956158598132193,-5.881836464196897,-5.839287203548258,-5.833987874998168,-5.79507071037579,-5.560153101096179,-5.4749428680553285,-5.356878302038142,-4.98880697134634,-4.893943154828547,-4.828547023415147,-4.724466616947325,-4.664978185322688,-4.589124019733816,-4.570857436295932,-4.442611341349478,-4.393582388996316,-4.39156426173673,-4.335714115289207,-4.2798347561134,-4.128830546300542,-4.09099768211197,-4.083915596363917,-4.043678135861499,-3.95812506129383,-3.838968947335374,-3.8294686143717422,-3.805885304216115,-3.774662643426062,-3.715117398438256,-3.5707615084352002,-3.5406127163641417,-3.5032815643500372,-3.4828782415441704,-3.4597275808808132,-3.4445287368245876,-3.4232015288891304,-3.3365031041253372,-3.321225205622355,-3.298591472111181,-3.2409109543581986,-3.1543868674138125,-3.1172820401436523,-3.1154724697560314,-3.113477839551941,-3.0917670726414634</t>
  </si>
  <si>
    <t>0.04157090187072754,0.06543326377868652,0.30551695823669434,0.5171382427215576,0.5388813018798828,0.6279809474945068,0.818354606628418,1.3274588584899902,1.3720319271087646,1.4879422187805176,1.7208025455474854,1.8114612102508545,2.0455353260040283,3.0221879482269287,3.375941276550293,3.5194802284240723,3.6917901039123535,4.173256874084473,4.2997212409973145,4.976615905761719,5.5326783657073975,5.701996564865112,5.9538328647613525,6.227277517318726,6.607095241546631,8.171942710876465,8.31746506690979,8.88733959197998,8.96399974822998,9.17188572883606,9.243998765945435,10.619138717651367,11.039738893508911,13.02071738243103,13.501717567443848,14.203790664672852,15.446909189224243,16.736074924468994,17.97599697113037,18.60337519645691,19.138363361358643,20.519323110580444,21.04079556465149,21.924015760421753,26.256022453308105,27.390576601028442,28.854485511779785,29.28205132484436,31.377302169799805,36.682936668395996,59.65334439277649,77.40352821350098,107.36910128593445,111.84545755386353,156.6891736984253,219.84739017486572,261.13442730903625</t>
  </si>
  <si>
    <t>1,1,12,21,22,26,34,56,58,63,73,77,87,123,138,144,151,171,176,204,227,234,244,255,271,336,342,365,368,376,379,433,443,513,533,560,614,668,720,746,768,826,847,884,1062,1109,1167,1184,1272,1487,2395,3124,4349,4545,6298,8849,10483</t>
  </si>
  <si>
    <t>-1.5872925957035164,-1.5872925957035164,-1.5872925957035164,-1.5872925957035164,-1.5872925957035164,-1.5872925957035164,-1.5872925957035164,-1.5872925957035164,-1.5872925957035164</t>
  </si>
  <si>
    <t>1327652510362033485583385605152756707984991203034079267,1327652510362033485583385605152756707984991203034079267,1327652510362033485583385605152756707984991203034079267,1327652510362033485583385605152756707984991203034079267,1327652510362033485583385605152756707984991203034079267,1327652510362033485583385605152756707984991203034079267,1327652510362033485583385605152756707984991203034079267,1327652510362033485583385605152756707984991203034079267,1327652510362033485583385605152756707984991203034079267</t>
  </si>
  <si>
    <t>-8.536256607371536,-8.430060129593762,-8.399042744701921,-8.12660933462865,-7.906744854103276,-7.555796994302001,-7.47361211053597,-7.462789654575317,-7.370555091090855,-6.963340802401169,-6.8155610094173635,-6.802268017612989,-6.751727949819961,-6.736844633811341,-6.644399124213999,-6.509450064716138,-6.31017299653552,-6.226211612113066,-6.162537234907693,-6.123354857093962,-5.964781644865311,-5.921259177513739,-5.808924423119979,-5.767538090275195,-5.669078185935386,-5.396030755564764,-5.1584126833037205,-5.129947774011006,-5.113216448547873,-5.0845165573211855,-5.045520808262692,-4.876151347107656,-4.805390158253774,-4.73238436730841,-4.607778180542354,-4.50115435352134,-4.499341624983135,-4.432980538584674,-4.400635614696636,-4.3356394475966695,-4.238458388280184,-4.13281558430681,-4.084850546697527,-3.9893328201650387,-3.8907617567231783,-3.8869041302978395,-3.862524318140839,-3.826355397651262,-3.7284699944053696,-3.4751512893357037,-3.357366142155122,-3.2142075942593387,-3.147844847700198,-3.0410080021506913,-3.0054720020835903,-3.0005661114313074,-2.936638827523651,-2.769148671712006,-2.6309921135747594,-2.627243299184841,-2.5837556695361052,-2.583463666682634,-2.539312575662786,-2.5271723119116474,-2.4582670250095853,-2.3185615828997475,-2.311851919723171,-2.2577445546274895,-2.2405960129723406,-2.2395790127233948,-2.2048944455422737,-2.1067516162448072,-2.0362964380298814,-1.9801232684078809,-1.957221918532095,-1.9496609397029059,-1.945061651971363,-1.9165285127619962,-1.8779039358304233,-1.8730163305941596,-1.8057156832172407,-1.79016363172972,-1.732244335235443,-1.7141065289228419,-1.6900688706093514,-1.6900688706093503,-1.681169109429623,-1.672500405708542,-1.6385679291696846,-1.6045621337945117,-1.5945638077875879,-1.5911800046504316,-1.5872925957035164</t>
  </si>
  <si>
    <t>0.03145909309387207,0.19522595405578613,0.2107553482055664,0.2268202304840088,0.3128547668457031,0.4056248664855957,0.5755350589752197,0.6805202960968018,0.727475643157959,0.7424802780151367,0.8850383758544922,0.8994386196136475,0.9926581382751465,1.0413899421691895,1.0894718170166016,1.1398131847381592,1.1885182857513428,1.3494699001312256,1.3964030742645264,1.5420830249786377,1.5569531917572021,1.6214661598205566,1.6371700763702393,1.7166142463684082,1.7469208240509033,1.776247501373291,2.1606712341308594,2.411618232727051,2.4733633995056152,2.6317484378814697,2.680713176727295,2.830813407897949,3.030864715576172,3.172523260116577,3.6146767139434814,3.8118414878845215,3.941009998321533,4.015936374664307,4.277967691421509,4.488650798797607,4.681516647338867,4.697824478149414,4.844562292098999,4.9249231815338135,5.356531858444214,5.467566728591919,5.6368021965026855,5.653736352920532,5.68536901473999,6.058756351470947,6.891372919082642,7.4772257804870605,7.650174856185913,7.9680094718933105,8.43707823753357,8.816431522369385,8.892521142959595,9.845168590545654,11.571049451828003,11.885443449020386,15.099971055984497,15.737927198410034,16.373871564865112,16.484699010849,17.21856164932251,18.08098816871643,19.327533721923828,20.741178512573242,21.46140146255493,24.149412393569946,26.442158937454224,27.264355897903442,29.144065618515015,38.481770038604736,50.96660757064819,52.45519685745239,53.19272756576538,73.21267795562744,76.13679194450378,76.74453711509705,82.7469642162323,83.34644079208374,89.46345829963684,117.27335739135742,117.67767810821533,131.58938932418823,140.34218311309814,165.344646692276,167.16200637817383,182.7277488708496,209.281396150589,213.7356894016266,290.23533511161804</t>
  </si>
  <si>
    <t>1,11,12,13,19,25,36,43,46,47,56,57,63,66,69,72,75,85,88,97,98,102,103,108,110,112,137,153,157,167,170,180,192,201,228,240,248,250,262,272,284,285,294,299,325,332,342,343,345,368,417,454,465,484,515,539,544,596,700,719,906,942,971,975,1008,1060,1136,1221,1266,1434,1578,1629,1751,2338,3091,3187,3229,4489,4673,4713,5059,5098,5473,7194,7220,8100,8641,10183,10301,11272,12932,13211,17984</t>
  </si>
  <si>
    <t>-3.082286512442133,-3.082286512442133,-3.082286512442133,-3.082286512442133,-3.082286512442133,-3.082286512442133,-3.082286512442133,-3.082286512442133,-3.082286512442133</t>
  </si>
  <si>
    <t>1088827140096156388845993851877315458386097,1088827140096156388845993851877315458386097,1088827140096156388845993851877315458386097,1088827140096156388845993851877315458386097,1088827140096156388845993851877315458386097,1088827140096156388845993851877315458386097,1088827140096156388845993851877315458386097,1088827140096156388845993851877315458386097,1088827140096156388845993851877315458386097</t>
  </si>
  <si>
    <t>-7.078925807394118,-6.89235375709072,-6.7927402051847015,-6.713733535331707,-6.673173237461643,-6.230164313374864,-6.208302992214136,-6.137277049704515,-6.008712882275378,-5.969719931747144,-5.964511771692248,-5.828085969477252,-5.819133298664572,-5.695348836162146,-5.633478466077137,-5.564323685667391,-5.46602025688659,-5.450602873114039,-5.284537249730164,-5.229729498050027,-5.075843646741454,-5.0353143553276265,-5.035193851668,-5.02659294819614,-4.903604679133511,-4.830791717736548,-4.826883965195762,-4.774625350483149,-4.766805346259378,-4.750281547930113,-4.691862183462131,-4.68648237545603,-4.6112769343890845,-4.581014829269545,-4.557625585588872,-4.552278307180918,-4.542601046420865,-4.518960917665025,-4.516859410373277,-4.510018818752047,-4.451009038403522,-4.438287917074475,-4.398559476675315,-4.3786340117506635,-4.212780984203058,-4.185447795488342,-4.161708868676221,-4.136257603044058,-4.081202118300516,-4.075691364938305,-4.072492853400232,-4.052990966095832,-4.010211001721523,-3.9746800856551463,-3.9647962324769033,-3.905930764920898,-3.8892115809841505,-3.802786268631728,-3.7646931269555246,-3.7380150328097566,-3.7334649953657086,-3.7334649953657078,-3.7300011836819733,-3.7134137219872474,-3.588541581323743,-3.5256928620070935,-3.444885840746784,-3.4142790607194247,-3.4110144304401513,-3.3974698201620503,-3.2809243236165058,-3.2413645053064757,-3.195025328609613,-3.17394900801789,-3.142692455355494,-3.134677380560451,-3.129838275227748,-3.1258749785496738,-3.1238890667440096,-3.1122936550797626,-3.112293655079762,-3.082286512442133</t>
  </si>
  <si>
    <t>0.04998278617858887,0.2188582420349121,0.26952195167541504,0.6016435623168945,0.693385124206543,0.738898515701294,0.8099603652954102,1.2025935649871826,1.2477877140045166,1.3172836303710938,1.6882097721099854,1.8712477684020996,2.084280014038086,2.2428746223449707,2.4953153133392334,2.8197553157806396,3.0826592445373535,3.13348388671875,3.3990414142608643,3.953827381134033,4.053328037261963,4.5022804737091064,4.6075897216796875,4.682350158691406,4.823490142822266,5.538773536682129,6.191993713378906,6.337350606918335,6.383788824081421,7.566179275512695,7.663940906524658,7.763259172439575,7.865386486053467,8.389762163162231,8.610624551773071,12.421982288360596,12.468912124633789,12.602131605148315,12.777670860290527,13.371775388717651,13.760772466659546,14.638791799545288,15.603500366210938,15.64918303489685,19.040851354599,19.84509515762329,20.775137186050415,22.15194296836853,23.713614463806152,29.752981424331665,31.923970460891724,33.231651067733765,36.35608744621277,36.95897912979126,38.16551947593689,39.11726379394531,39.47190618515015,41.057557582855225,43.40479397773743,44.12398600578308,44.80191206932068,46.532349824905396,48.6817741394043,49.47142434120178,50.232348680496216,53.64975118637085,56.06444263458252,62.993412494659424,67.53350472450256,71.41979837417603,74.66051816940308,85.14140605926514,92.1366879940033,110.27979969978333,114.19818830490112,123.46880054473877,177.04411220550537,190.0966236591339,205.09297275543213,233.7180106639862,286.25093841552734,345.3505539894104</t>
  </si>
  <si>
    <t>1,7,9,18,22,24,27,44,46,49,65,73,82,89,99,112,122,124,135,158,162,181,185,188,194,223,249,255,257,304,308,312,316,338,347,499,501,506,513,537,553,586,613,614,745,777,814,869,927,1173,1260,1312,1425,1448,1495,1533,1546,1609,1705,1735,1758,1830,1894,1926,1956,2093,2189,2464,2646,2807,2943,3372,3647,4374,4485,4859,6919,7430,8019,9093,11075,13384</t>
  </si>
  <si>
    <t>-0.6220315565580822,-0.6220315565580822,-0.6220315565580822,-0.6220315565580822,-0.6220315565580822,-0.6220315565580822,-0.6220315565580822,-0.6220315565580822,-0.6220315565580822</t>
  </si>
  <si>
    <t>1753025389942316488251685685812494911299461004398662389970315649309366048,1753025389942316488251685685812494911299461004398662389970315649309366048,1753025389942316488251685685812494911299461004398662389970315649309366048,1753025389942316488251685685812494911299461004398662389970315649309366048,1753025389942316488251685685812494911299461004398662389970315649309366048,1753025389942316488251685685812494911299461004398662389970315649309366048,1753025389942316488251685685812494911299461004398662389970315649309366048,1753025389942316488251685685812494911299461004398662389970315649309366048,1753025389942316488251685685812494911299461004398662389970315649309366048</t>
  </si>
  <si>
    <t>-9.194181198527135,-8.759079653670664,-8.614366064274686,-8.53150313945877,-8.0862587001095,-8.032368664090034,-7.854208037333257,-7.696401878996847,-7.641543853583714,-7.607906756574813,-7.577440371377103,-7.575881581441631,-7.513851398477964,-7.474288045027962,-7.430768315387228,-7.227655763195275,-7.053664441762787,-7.042477888758594,-7.017674079650122,-6.768587272117173,-6.512270908698987,-6.3311154126415214,-6.3310999113533,-6.298280716593114,-5.996778969212828,-5.995184159192199,-5.722478234773211,-5.558678867973292,-5.067986980481724,-5.030515994122542,-5.00713213451727,-4.970952121455552,-4.741060937918595,-4.600064956838,-4.557159341171081,-4.532935683230141,-4.501013782337033,-4.383841125774838,-4.354908272686718,-4.347598622136482,-4.276917298481781,-3.963537760581907,-3.93181386935416,-3.9050617583455525,-3.6799663675376006,-3.5772243406552438,-3.3961489821543025,-3.1721603791789077,-3.076112641454246,-3.0325467071215515,-3.0042268541366743,-2.8892290404835497,-2.845011781575901,-2.787100016435039,-2.709350778348655,-2.625463469799781,-2.604166533109914,-2.592639115924905,-2.509478829758966,-2.394330378621477,-2.3801908746362956,-2.371212810367042,-2.327749808733797,-2.3240293867195954,-2.1404226959044337,-2.13800770368773,-2.103460961522087,-2.0269158318209954,-2.01290821675994,-1.9763974916560567,-1.8629421863539444,-1.8073211209451931,-1.8023789535935284,-1.6503443316722597,-1.6224634610971274,-1.6206472842436388,-1.5936675315589799,-1.591386234916364,-1.5686270194999208,-1.5043757460433955,-1.4920411426826337,-1.4505633604477057,-1.3965118908150718,-1.381716711170617,-1.3137048374054467,-1.2994758189766487,-1.1918482836875746,-1.1802600577271396,-1.133826796883316,-1.1196211716280786,-1.0029460962029866,-0.9797801018506662,-0.9780459254402815,-0.8992151651308729,-0.8882550687065884,-0.8876561379631539,-0.8739713789374628,-0.8318038586874228,-0.8075891605813539,-0.8020751653878504,-0.7834646765469009,-0.7806703096751075,-0.7806703096751071,-0.7759109229244117,-0.7185784480784966,-0.718046595793747,-0.7180465957937465,-0.7163116508264398,-0.7163116508264394,-0.6747056711262969,-0.663202590381132,-0.6557755108785417,-0.6324038087946037,-0.6324038087946033,-0.6220315565580822</t>
  </si>
  <si>
    <t>0.04027962684631348,0.060668230056762695,0.1234135627746582,0.2441093921661377,0.4386413097381592,0.7534065246582031,0.8165023326873779,0.8814578056335449,0.9025495052337646,0.944451093673706,1.008976936340332,1.0509154796600342,1.0718801021575928,1.134728193283081,1.2197189331054688,1.243107557296753,1.284571647644043,1.3728420734405518,1.4559485912322998,1.479020118713379,1.7067961692810059,1.9640262126922607,2.164687395095825,2.249000072479248,2.563380479812622,2.649550199508667,2.714069128036499,2.8856067657470703,2.9444832801818848,3.3545825481414795,3.3752377033233643,3.50301456451416,3.524362802505493,3.8390274047851562,4.262843370437622,4.4918036460876465,4.613387823104858,4.67485785484314,5.260551691055298,5.368870496749878,5.411336421966553,6.263492107391357,6.6287243366241455,6.882107973098755,7.075860500335693,7.576789617538452,7.84331488609314,8.731375455856323,9.234092950820923,9.427066326141357,9.903094053268433,10.55363416671753,10.99445629119873,11.096626281738281,11.874976396560669,12.112452507019043,13.658972024917603,14.062451601028442,16.01646852493286,16.637819528579712,17.636717796325684,18.17342972755432,18.928553104400635,20.765231132507324,21.410685062408447,21.89453887939453,22.28331470489502,24.21056032180786,24.93993878364563,25.52392864227295,26.615607023239136,27.066620588302612,30.469021797180176,30.512329578399658,32.54707622528076,33.299025774002075,35.78979015350342,36.532204151153564,37.82474136352539,38.26957702636719,39.196507930755615,40.2993323802948,48.210633516311646,53.73875164985657,55.73388910293579,60.23827314376831,60.82650685310364,61.93765354156494,64.62838864326477,66.45128226280212,68.80347466468811,69.13959789276123,79.75891280174255,81.08804655075073,106.82478046417236,116.14237117767334,116.18672108650208,123.61394095420837,139.11496686935425,146.32691025733948,163.50078129768372,169.07150745391846,169.44681119918823,193.5621497631073,199.12539100646973,206.84219217300415,221.26939916610718,252.7680423259735,261.07389211654663,268.1646692752838,270.3528504371643,345.12909865379333,374.80873012542725,407.79828572273254,444.35445499420166</t>
  </si>
  <si>
    <t>1,1,4,10,20,35,38,41,42,44,47,49,50,53,57,58,60,64,68,69,79,91,100,104,119,123,126,134,137,156,157,163,164,179,199,210,216,219,247,252,254,276,291,303,312,335,347,386,409,418,438,468,488,493,529,540,613,632,724,753,800,825,860,942,972,995,1013,1102,1136,1164,1214,1235,1391,1393,1485,1521,1637,1671,1714,1734,1776,1826,2197,2447,2535,2746,2773,2825,2949,3035,3128,3144,3638,3701,4877,5309,5311,5659,6365,6696,7472,7731,7749,8849,9104,9457,10134,11575,11929,12249,12348,15632,16921,18358,19963</t>
  </si>
  <si>
    <t>-2.5211405114665375,-2.5211405114665375,-2.5211405114665375,-2.5211405114665375,-2.5211405114665375,-2.5211405114665375,-2.5211405114665375,-2.5211405114665375,-2.5211405114665375</t>
  </si>
  <si>
    <t>-4.817387163722163,-4.705762041293674,-4.621344643885218,-4.611797217676782,-4.457344200822121,-4.246522133967917,-4.193262424886599,-4.071220160356111,-3.946320579662825,-3.8548934548932507,-3.854589675097433,-3.8310747414726576,-3.742891213770828,-3.675549529718796,-3.57943601869786,-3.517184375884574,-3.480203689031727,-3.427517336658874,-3.427517336658873,-3.418196328198814,-3.377594127431333,-3.35201143508953,-3.3441003907372244,-3.294204621968617,-3.2940370643889865,-3.2414132113982586,-3.1701064860841655,-3.1184311938908174,-3.1146783992816536,-3.0809249380488093,-3.0806807453223124,-3.064756733941934,-3.010766661240113,-3.004826367447796,-2.8730136138199085,-2.8221004961801817,-2.7785589849657915,-2.7772291160532236,-2.739368862284334,-2.7316299550339056,-2.731629955033905,-2.67716886159099,-2.6695230028448407,-2.653576881579922,-2.6431940867477692,-2.5842126138277575,-2.5737770314146355,-2.571876677785462,-2.5490639567965117,-2.548715976088229,-2.5460308444141386,-2.5211405114665375</t>
  </si>
  <si>
    <t>0.01762533187866211,0.13175034523010254,0.20917439460754395,0.2160036563873291,0.24808859825134277,0.29846620559692383,0.5849194526672363,0.6027536392211914,0.8117825984954834,0.9758472442626953,1.0084514617919922,1.0723857879638672,1.3128643035888672,1.6623551845550537,1.6817944049835205,1.9937479496002197,2.5418689250946045,2.7389190196990967,2.744844913482666,2.845003843307495,2.863650321960449,3.0883734226226807,3.095081329345703,3.147592782974243,3.2448840141296387,3.2518134117126465,3.3159730434417725,4.099416255950928,4.515289783477783,5.033565521240234,5.520641803741455,5.916954040527344,6.426164150238037,6.800342559814453,6.956490516662598,9.435744047164917,11.32356858253479,11.669233083724976,11.849969625473022,12.32582139968872,13.454968214035034,17.93631148338318,19.085033416748047,22.0240638256073,27.164114952087402,27.740339279174805,27.953038215637207,33.434208154678345,38.26495814323425,39.041640281677246,45.31353831291199,51.60897254943848</t>
  </si>
  <si>
    <t>1,18,30,31,36,44,90,93,126,151,156,166,204,258,261,309,382,411,412,428,431,465,466,474,489,490,500,621,687,765,837,900,980,1040,1065,1453,1753,1808,1837,1910,2083,2786,2958,3410,4188,4279,4313,5170,5927,6048,7026,7984</t>
  </si>
  <si>
    <t>-1.5384073952287782,-1.5384073952287782,-1.5384073952287782,-1.5384073952287782,-1.5384073952287782,-1.5384073952287782,-1.5384073952287782,-1.5384073952287782,-1.5384073952287782</t>
  </si>
  <si>
    <t>1532200199714819462883938159215010942353775986124481561,1532200199714819462883938159215010942353775986124481561,1532200199714819462883938159215010942353775986124481561,1532200199714819462883938159215010942353775986124481561,1532200199714819462883938159215010942353775986124481561,1532200199714819462883938159215010942353775986124481561,1532200199714819462883938159215010942353775986124481561,1532200199714819462883938159215010942353775986124481561,1532200199714819462883938159215010942353775986124481561</t>
  </si>
  <si>
    <t>-8.617161303187142,-8.188279886452452,-7.019242605921339,-6.978414289640111,-6.97781169235995,-6.828194256562761,-6.816999343381164,-6.664681082712654,-6.661041981020769,-6.544880884091065,-6.515501640633203,-6.312330400872688,-6.132104470431007,-5.953824244398297,-5.765768760397385,-5.7508913069213605,-5.587381541012183,-5.515933404242377,-5.5075051796242915,-5.22181855175184,-5.178130405649106,-5.151691089473315,-4.986633184392669,-4.724483348411603,-4.66306247506208,-4.62416376066219,-4.565620986127936,-4.561919446648689,-4.545563367487848,-4.512664844509184,-4.4789925537905395,-4.220770589452158,-4.187408808095328,-4.110363176300603,-4.0715106607515015,-4.007824843196843,-3.9470799740798728,-3.7582162361194644,-3.6618520946218336,-3.65004370737094,-3.580649802668826,-3.5745794244115725,-3.486246964948932,-3.4290775789617447,-3.4196361387050964,-3.3229870768881997,-3.3007334583128314,-3.2701273241133455,-3.1916814386834487,-3.125669390875117,-3.027298630564985,-2.9859937150255504,-2.983953568282031,-2.972248430782072,-2.9706991726219347,-2.905373512228842,-2.8687580083422737,-2.863257185726313,-2.799271905421401,-2.793770540986263,-2.7626338493943896,-2.7118749254823427,-2.597494639901544,-2.5558931059952656,-2.500012062106117,-2.4145964751512494,-2.341763487973329,-2.340303882424423,-2.3401781089293046,-2.3172612695968664,-2.271000077955492,-2.252892408503552,-2.2327253415359136,-2.206020783755872,-2.186618948905355,-2.1336541275295446,-2.0927456053520244,-2.0681063751571327,-2.0122218564704104,-1.9710915306952699,-1.9083027415797469,-1.8728317831856491,-1.8452182756225497,-1.8092067615687204,-1.7891932413197476,-1.789193241319747,-1.758081231070305,-1.7571595886726967,-1.718098302460839,-1.7073122963585121,-1.7035618183925907,-1.6788824221035055,-1.678882422103505,-1.6688349850606268,-1.6647418093832944,-1.6647418093832937,-1.6522416019053552,-1.630147675639245,-1.6164297533162644,-1.587266926110896,-1.5774334072624616,-1.5774334072624612,-1.561431699095904,-1.5614316990959038,-1.548943346067777,-1.548943346067776,-1.5435420609420685,-1.541237853753154,-1.5384073952287782</t>
  </si>
  <si>
    <t>0.030654430389404297,0.043869972229003906,0.16968202590942383,0.40477824211120605,0.43457627296447754,0.5088341236114502,0.6995909214019775,0.8037240505218506,0.880495548248291,0.910243034362793,0.9252181053161621,1.0570025444030762,1.4003605842590332,1.5511202812194824,1.7416183948516846,1.9657964706420898,2.040844678878784,2.084472179412842,2.3545753955841064,2.491377830505371,2.5536587238311768,2.7455086708068848,2.805429458618164,2.9536259174346924,3.0877716541290283,3.1487483978271484,3.213139533996582,3.2439963817596436,3.2750864028930664,3.3500237464904785,3.636011838912964,3.742091178894043,5.435605764389038,5.844644546508789,6.037645101547241,6.314261198043823,6.344293832778931,6.539198637008667,6.685594797134399,6.974593162536621,7.109318971633911,7.5632665157318115,8.464092254638672,8.582867860794067,9.154379844665527,9.501351118087769,9.710969924926758,9.971511840820312,10.257166147232056,10.480623483657837,10.893562078475952,11.44070816040039,12.31588339805603,12.389693975448608,12.954764127731323,13.600952386856079,13.881625652313232,14.143149614334106,14.204235076904297,14.31200385093689,15.301795244216919,15.3726966381073,16.2879958152771,17.21855592727661,18.209843635559082,19.581165313720703,22.01824450492859,24.917603015899658,24.965895175933838,26.007670402526855,26.31306004524231,27.08160948753357,27.453169345855713,27.617886304855347,30.993544340133667,36.63330340385437,38.22067904472351,39.08505439758301,53.95691204071045,57.54760527610779,58.470797061920166,60.530903816223145,64.32024645805359,64.66578817367554,69.58856201171875,72.39872741699219,76.41246509552002,77.86929631233215,78.61030673980713,79.86764430999756,80.74098920822144,82.05815529823303,82.70858931541443,86.4406054019928,99.50024962425232,114.24057412147522,118.44132709503174,126.06000304222107,127.37831807136536,129.22266244888306,134.2879524230957,139.9055073261261,139.9352490901947,174.61650371551514,177.21643900871277,188.59850192070007,225.50418090820312,268.9498453140259,274.17445158958435</t>
  </si>
  <si>
    <t>1,1,10,26,28,33,46,53,58,60,61,70,93,103,116,131,136,139,157,166,170,183,187,197,206,210,214,216,218,223,242,249,352,380,393,411,413,426,436,455,464,494,555,563,597,620,634,652,671,686,713,751,809,814,851,894,912,929,933,940,1004,1009,1070,1133,1199,1290,1450,1639,1642,1710,1731,1782,1807,1818,2020,2385,2489,2548,3543,3786,3849,3988,4209,4232,4554,4741,5003,5100,5150,5234,5293,5381,5425,5668,6504,7475,7752,8226,8309,8432,8769,9145,9147,11416,11586,12302,14674,17412,17752</t>
  </si>
  <si>
    <t>-0.5917338244384298,-0.5917338244384298,-0.5917338244384298,-0.5917338244384298,-0.5917338244384298,-0.5917338244384298,-0.5917338244384298,-0.5917338244384298,-0.5917338244384298</t>
  </si>
  <si>
    <t>1695224109048339970645795589510923605380182681085482683915915415092139360,1695224109048339970645795589510923605380182681085482683915915415092139360,1695224109048339970645795589510923605380182681085482683915915415092139360,1695224109048339970645795589510923605380182681085482683915915415092139360,1695224109048339970645795589510923605380182681085482683915915415092139360,1695224109048339970645795589510923605380182681085482683915915415092139360,1695224109048339970645795589510923605380182681085482683915915415092139360,1695224109048339970645795589510923605380182681085482683915915415092139360,1695224109048339970645795589510923605380182681085482683915915415092139360</t>
  </si>
  <si>
    <t>-8.949551155019773,-8.067558948973609,-7.310870644429921,-7.20691886375872,-7.0786862250592275,-6.995592531734352,-6.787238292947993,-6.340879562421999,-6.143772382916536,-6.089172312299031,-6.077511721858244,-6.0489865177283875,-5.913145389866435,-5.830732396394741,-5.7304821445544185,-5.654017009035609,-5.541560705409661,-5.521442275119991,-5.479775127081359,-5.32879347036593,-5.20502121108502,-5.150204583343153,-5.106089143893827,-4.9630134180507435,-4.879040922934943,-4.816508881967913,-4.777259054752491,-4.759590513863587,-4.704642218574185,-4.499107684463067,-4.481349823824966,-4.4497403959128095,-4.344407746898605,-4.290389274038681,-4.240731793174372,-4.201418448690603,-4.17301230419792,-3.9931435132093647,-3.9789367629594317,-3.9626840583993816,-3.919405465226153,-3.8931854062023983,-3.8242610726945867,-3.7833129589673615,-3.7395909946835952,-3.72439878643187,-3.6442342280075506,-3.612346977821373,-3.6089358223017807,-3.576834772725566,-3.522125481264176,-3.4882581557234067,-3.3614645772577054,-3.3593201339909813,-3.3272394101430938,-3.224507534154165,-3.1356856234263475,-3.134207677204606,-3.047633230658417,-2.9788572330868073,-2.902793286491284,-2.899514347058936,-2.897592014071387,-2.775946345741215,-2.7743201334879375,-2.7164946173749334,-2.6788777049766526,-2.6708714105185223,-2.6447123624904725,-2.4251700898687045,-2.416472177179181,-2.3509482341269266,-2.1567173701375895,-2.1144747673071063,-2.100213905946156,-2.0899438291697456,-2.0752398286905827,-2.007921130943617,-1.9605053384759743,-1.8993752900929881,-1.8888656890300222,-1.8801699806073993,-1.8699171179607585,-1.8522679108465454,-1.8132544848392,-1.8132544848391996,-1.7610575544781104,-1.6269666917196441,-1.617201513068351,-1.5636397872030898,-1.530905976716897,-1.5270563014059846,-1.437108348051912,-1.4311111718643685,-1.404145476273007,-1.38449457889048,-1.3817266987317034,-1.34095554092525,-1.3114337609537112,-1.2820388881598916,-1.2644814380160576,-1.264448656247695,-1.2234555981502002,-1.163903790005949,-1.159066506065473,-1.1384527945068617,-1.1084646253655255,-1.0981411948260462,-1.0812098089447528,-1.0579781757239182,-1.053625107147442,-1.0377649992415152,-0.9680054902063275,-0.964429319703717,-0.9145616467770563,-0.9117797344012915,-0.8890296580531222,-0.8609138058207784,-0.7801283660747914,-0.7581022894357612,-0.7564243024908007,-0.7469853707663974,-0.7006049812236259,-0.7006049812236255,-0.6785631304711299,-0.6017410978792059,-0.5917338244384298</t>
  </si>
  <si>
    <t>0.03835296630859375,0.061826467514038086,0.0844264030456543,0.16320323944091797,0.2721219062805176,0.35709524154663086,0.3988666534423828,0.4801654815673828,0.5650334358215332,0.7128958702087402,0.8206720352172852,0.9294543266296387,0.9930813312530518,1.2400853633880615,1.2820770740509033,1.3854546546936035,1.4059195518493652,1.776850938796997,1.8177926540374756,1.9025371074676514,2.296956777572632,2.3620896339416504,2.4275801181793213,2.4904708862304688,2.7067604064941406,2.8139474391937256,2.8563921451568604,2.877169370651245,2.941378355026245,2.9805662631988525,3.54445481300354,3.609825611114502,3.975882053375244,4.061981439590454,4.460987091064453,4.52431058883667,4.609196424484253,4.718595743179321,5.479209661483765,5.558404207229614,5.599889755249023,5.979511260986328,6.542200565338135,6.562625408172607,6.795952558517456,7.269807577133179,7.313159227371216,7.481680393218994,7.56501579284668,7.712015628814697,8.234930038452148,8.984417200088501,9.114659547805786,9.177257537841797,10.043901205062866,10.180218696594238,11.83440613746643,12.629815816879272,13.740610837936401,13.851441144943237,14.106510400772095,14.67923617362976,14.724928855895996,15.088886260986328,15.605746030807495,16.293325662612915,16.525084733963013,17.06359887123108,17.29556655883789,17.949912071228027,19.248481512069702,19.650070667266846,20.321417808532715,23.303224802017212,24.009453296661377,24.81599259376526,25.559987783432007,25.68673610687256,31.824694395065308,33.16961646080017,34.17900490760803,36.86633896827698,39.68015503883362,44.759392976760864,50.593164682388306,52.44915699958801,53.94852042198181,56.10094404220581,57.71487545967102,59.979233264923096,60.30229878425598,61.028197288513184,62.77596855163574,64.56715440750122,66.64270734786987,68.85076689720154,70.82718396186829,72.15394282341003,73.78092217445374,75.63917803764343,79.41231513023376,85.35197329521179,96.60492038726807,107.6233503818512,113.47165298461914,117.1094925403595,117.44416737556458,118.59338021278381,118.94573712348938,120.81757593154907,123.5932879447937,124.12268090248108,125.85407137870789,138.38756918907166,171.861909866333,177.63212943077087,188.76909399032593,204.5457501411438,209.54396986961365,224.73606276512146,242.3256859779358,274.41106128692627,283.5079414844513,305.4034276008606,311.0381910800934,359.32669162750244,418.2900278568268</t>
  </si>
  <si>
    <t>1,1,2,6,11,15,17,21,25,32,37,40,43,52,54,59,60,76,78,82,100,103,106,109,119,124,126,127,130,132,159,162,179,183,202,205,209,214,251,255,257,275,302,303,314,335,337,345,349,356,381,416,422,425,465,471,544,581,634,639,651,678,680,697,721,753,764,790,801,832,893,912,944,1058,1091,1128,1163,1169,1456,1516,1563,1693,1825,2060,2334,2421,2475,2575,2652,2757,2772,2806,2889,2974,3070,3175,3268,3331,3408,3496,3671,3937,4462,4983,5255,5404,5419,5471,5487,5575,5701,5726,5808,6393,7939,8201,8707,9446,9665,10367,11173,12638,13062,14062,14325,16587,19318</t>
  </si>
  <si>
    <t>-8.053037479086772,-7.184381944964188,-6.775520967910502,-6.636028546921071,-5.969921441465781,-5.872042170147557,-5.536214028521114,-5.159448318745583,-4.893847689040728,-4.742568361963456,-4.715785551561654,-4.64426749397207,-4.5459680924645,-4.442326477482375,-4.353192181841606,-4.167089762395024,-4.080191869568024,-3.893684437091448,-3.837188974776123,-3.73410050853483,-3.248842511204602,-2.5744795824244187,-2.5744120307172764,-2.360137624257484,-2.16271398758843,-2.07418938888807,-2.045561208232701,-1.8655503840801404,-1.7639607487172497,-1.7539592209672286,-1.6890670563389112,-1.6714444174398309,-1.6568360815530212,-1.6349531334169862,-1.364650706359473,-1.3173936199893075,-1.1852436731270393,-1.0743698333209881,-1.0683313880761496,-0.9689946874777624,-0.9482740471158801,-0.9443708142686884,-0.9088472371790757,-0.8116265278071578,-0.7693291767475368,-0.5791876824276092,-0.3358988001779346,-0.30890827420011535,0.06311954521228386,0.13093382568091466,0.1692599143171913,0.21748991137090068,0.2784672277721889,0.37877890853321805,0.40237698664032484,0.5740576416567553,0.6424368944375772,0.7724955632071221,0.8677260387924018,0.9237291268248001,0.9450412744063116,1.1136133957784173,1.133024793232957,1.281018867019475,1.2879444630925996,1.3476125893506619,1.3555587736579364,1.403776667127314,1.4052059909694157,1.4220688417601453,1.425965064118895,1.4770723665044732,1.5467411133938003,1.5816134575450387,1.6608039289425958,1.6771084348039476,1.7725414060821525,1.8025027905295745,1.8068580548947697,1.8374473043247461,1.8429544217289453,1.9710768998304224,1.9756371503104442,2.0105169248880306,2.0206033641963668,2.104844842312207,2.1049840782718663,2.132882618830822,2.163291130146827,2.1938464756621987,2.2078158273573374,2.2218413058276245,2.2946489733108346,2.3691808845856848,2.480560100229585,2.506828240885119,2.58105111870925,2.5830942111963315,2.6503173671694302,2.660186256842006,2.678197849070143,2.6992503807764163,2.8422416057268025,2.846688067459592,2.848557537858845,2.866600509794983,2.8681922782360454,2.942534189609847,2.9806810355929554,2.9973471841179404,3.0543141940851917,3.111707185675143,3.1159019345541092,3.120235029736026,3.1933555656725767,3.219545359938391,3.2590003467085915,3.2707035455236775,3.2707035455236784,3.2742295434638047,3.27560299017802,3.2907860851348825,3.3011931899878224,3.304197303200157,3.3478032838634144,3.3633739892481227,3.378929893662579,3.3946859760448485,3.397773711851692,3.3977737118516935,3.4766213308538227,3.5246813453828714,3.5853619451178393,3.5935457946946734,3.602246233785742,3.6131557128625134,3.6249880621876907,3.6528256293366694,3.670264732854731,3.682797380229562,3.682983970292325,3.6997603381529856,3.7067090818907777,3.707865391025359,3.7078653910253614,3.7500832125935646,3.772892878861336,3.7733019569686954,3.7870085889460654,3.7957815429546677,3.8218756587490703,3.8337788237780135,3.847035605233447,3.8949580225210747,3.913488337941881,3.927314442374707,3.928252516680335,3.9638206597817085</t>
  </si>
  <si>
    <t>0.09870672225952148,0.3060476779937744,0.4059009552001953,0.7691652774810791,1.1150100231170654,2.339282512664795,2.547968626022339,3.3301515579223633,3.5881636142730713,4.4374260902404785,4.640620946884155,4.687914133071899,4.786009073257446,4.934823989868164,5.327979803085327,5.668018341064453,5.7181150913238525,5.772608757019043,6.65956711769104,7.1529271602630615,8.000914573669434,10.771884679794312,11.585412979125977,11.844752311706543,13.150234937667847,13.560962438583374,13.922191619873047,15.004295110702515,15.270586490631104,16.00426435470581,16.3288631439209,16.580496549606323,16.63169765472412,17.132142066955566,17.330983877182007,18.072803735733032,19.23631501197815,19.75580358505249,20.94947910308838,21.820651531219482,21.92051911354065,22.020437002182007,22.175920724868774,22.231855630874634,22.33080244064331,22.593252897262573,23.54204797744751,24.884640216827393,26.29067301750183,28.142822265625,28.19548487663269,29.673623085021973,29.78293204307556,30.61736226081848,30.668673992156982,32.745152711868286,34.04653000831604,34.561368227005005,35.9828314781189,36.80886173248291,37.857279539108276,38.010056257247925,39.33471608161926,42.690465211868286,43.19847130775452,44.2775776386261,44.752521276474,45.33863615989685,47.379740953445435,47.57848405838013,47.8736252784729,51.87123489379883,52.55503964424133,54.05357503890991,56.096312522888184,57.443694829940796,58.710169553756714,59.82485556602478,61.745851039886475,63.96158313751221,64.36260604858398,64.82570028305054,65.03084683418274,66.29653000831604,69.06588578224182,70.80558943748474,74.26540327072144,74.47051906585693,74.99040102958679,78.068026304245,79.03849601745605,79.39462065696716,82.53044819831848,84.62607979774475,85.96490979194641,86.92244219779968,88.69426321983337,91.22460842132568,91.48950362205505,95.55680561065674,100.3031837940216,104.164235830307,107.21771955490112,114.09057307243347,117.35079669952393,120.09957551956177,122.25452923774719,135.89688348770142,139.53650951385498,141.98810029029846,149.2230885028839,149.37679505348206,155.18497157096863,162.30973744392395,178.73591351509094,187.74464964866638,191.92525148391724,192.949156999588,217.66947627067566,219.00786638259888,224.6981167793274,225.15375018119812,227.67027115821838,229.70338678359985,236.56280422210693,238.1508388519287,240.40517330169678,243.25167798995972,272.28338623046875,275.27237486839294,287.885586977005,293.3711063861847,302.32718873023987,321.2479202747345,330.46390080451965,334.66235399246216,338.73166060447693,342.5305016040802,347.3030426502228,347.604740858078,351.87174677848816,371.60494470596313,387.09743642807007,449.75417613983154,451.8746509552002,466.5569622516632,469.3622531890869,510.1183969974518,530.2994377613068,539.4133946895599,666.0704023838043,671.6775028705597,709.5098214149475,717.3033845424652,903.4736258983612,978.4842917919159,1051.5332925319672,1077.1353130340576</t>
  </si>
  <si>
    <t>1,4,6,13,17,38,42,57,62,79,83,84,86,89,97,104,105,106,124,131,148,187,203,208,233,241,248,269,274,288,294,299,300,310,314,326,348,358,381,398,400,402,405,406,408,413,431,457,484,520,521,547,549,565,566,605,629,639,666,682,703,706,732,780,790,811,820,831,870,874,880,956,969,999,1040,1067,1092,1114,1151,1191,1199,1208,1212,1237,1292,1325,1377,1381,1391,1450,1469,1476,1537,1575,1601,1620,1655,1704,1709,1787,1878,1952,1995,2130,2191,2246,2287,2553,2608,2654,2793,2796,2905,3039,3340,3516,3599,3619,4086,4112,4222,4231,4277,4317,4435,4463,4507,4562,5102,5160,5395,5492,5652,6007,6168,6247,6320,6386,6474,6480,6556,6904,7194,8368,8408,8667,8716,9472,9832,10002,12378,12484,13201,13331,16796,18152,19512,19979</t>
  </si>
  <si>
    <t>3.9638206597817085,3.9638206597817085,3.9638206597817085,3.9638206597817085,3.9638206597817085,3.9638206597817085,3.9638206597817085,3.9638206597817085,3.9638206597817085</t>
  </si>
  <si>
    <t>110111111101110010100111100011100010110100000110011001010111000011111100101101010010000010101101101010001110110111101101101010110010000111110000010011101110001111111010010001010110111001001000000010010011010011010001101011111001001101111100001001100110101100101000011111100001010100001000000010111000</t>
  </si>
  <si>
    <t>1781307846049116952852036959830166587247143182773283732831043213266160193402674995872694456,1781307846049116952852036959830166587247143182773283732831043213266160193402674995872694456,1781307846049116952852036959830166587247143182773283732831043213266160193402674995872694456,1781307846049116952852036959830166587247143182773283732831043213266160193402674995872694456,1781307846049116952852036959830166587247143182773283732831043213266160193402674995872694456,1781307846049116952852036959830166587247143182773283732831043213266160193402674995872694456,1781307846049116952852036959830166587247143182773283732831043213266160193402674995872694456,1781307846049116952852036959830166587247143182773283732831043213266160193402674995872694456,1781307846049116952852036959830166587247143182773283732831043213266160193402674995872694456</t>
  </si>
  <si>
    <t>1781307846049116952852036959830166587247143182773283732831043213266160193402674995872694456,1781307846049117009391136292751799130890431463127999974510361371237490158835607980452380856,1781307846049117009363536047351303663400641106432663627608225344634914247758078159459745976,1781307846049117009363529307364636875740692439678891872700556935348808612614958983068811448,1781307846049117009363536047351303663400687874485058216501607862549561168814707147153637560,1781307846049116952824429974443005116735167850711665710022123162529754508923309805301432504</t>
  </si>
  <si>
    <t>-6.559675174279418,-6.379771995940508,-6.199556637433776,-5.459868809297329,-5.448897672244852,-5.323286725074498,-5.186804796629629,-5.10939680815001,-4.9075268063653015,-4.826145557682023,-4.68910204927615,-4.561361324634029,-4.470125039202252,-4.3345066646174395,-4.052698523199627,-3.853551311198953,-3.66216401775411,-3.116362057940594,-3.1143547672380296,-3.0870553839507893,-2.9181489359198918,-2.7938217507575,-2.3967113959492954,-2.295400965761683,-2.2786482771333993,-2.15397437145362,-2.097770945822392,-2.0605253718728664,-2.0359717154238335,-1.9916996446813016,-1.8615322795951428,-1.8285868744886256,-1.6672506259483184,-1.4789275856091826,-1.4370342992609886,-1.4081036425916758,-1.360875449045797,-1.2681501047303063,-1.222465383662811,-1.1737990557873408,-1.0090873007277525,-0.9389184757852655,-0.9172998192027505,-0.7508416503505493,-0.5714421416733136,-0.5234652116350147,-0.4918405105396642,-0.22370718303559453,-0.1268820787414527,-0.05691451132135685,0.02551404366155133,0.18673976253809216,0.22248324153820942,0.3131501663010337,0.39387450309695526,0.5278773018535771,0.5290028673128152,0.6943819020588438,0.8747371892711745,0.9214107885760127,1.0030938911694354,1.0307099180009738,1.1273904023268904,1.1546825712432203,1.328802036598803,1.3759320903226955,1.3875877761991624,1.3923507494119298,1.4499454782697452,1.4808021001031713,1.6240916116530868,1.6320307035274362,1.7354060234984876,1.785693663692636,1.7875152909841772,1.793763207118459,1.8585487702287091,1.9346574242122008,1.9624611874367373,1.9932645033737681,1.9934080676839658,2.153404024286548,2.184906970958493,2.2274000472494855,2.317273304822465,2.347559231757365,2.3550007439188003,2.3821092783131688,2.471668819474406,2.4739727162039236,2.568808535319574,2.593803210269664,2.670215215410864,2.7069956665074644,2.717408514392505,2.799758219181597,2.80912560343473,2.815424106788558,2.8418078667560787,2.8796508672967147,3.0101386716915193,3.0102145950289847,3.0717075888233065,3.08068615908277,3.1113454255723827,3.111482577792194,3.135897338983473,3.1452864719271214,3.2115670240039864,3.2423212800293255,3.2436018875802572,3.307138567740629,3.3475847063862014,3.36674078001058,3.383885306957676,3.3917432615714893,3.4120208895501105,3.434838801931192,3.4404731850596204,3.4404731850596217,3.4568420951350576,3.503861648073221,3.5059579717318554,3.5252689585282075,3.553522250771062,3.5539552798832186,3.6087291423098056,3.6407814537430183,3.664473708971886,3.6780856432484876,3.7070722966287106,3.707605255619146,3.7515893700899468,3.771615164097961,3.7722708393946074,3.772382725488203,3.7948064258262066,3.794806425826207,3.800044698436125,3.800132749070954,3.800132749070955,3.811144407448404,3.8111444074484053,3.812367697270519,3.849918279266604,3.8609393747812093,3.8610015481027404,3.8618289191688295,3.867245665922203,3.869701930466957,3.8936570482508914</t>
  </si>
  <si>
    <t>0.09426355361938477,1.2204420566558838,2.0369253158569336,2.348747968673706,3.741729497909546,4.05146050453186,4.3031816482543945,4.402605772018433,4.8160240650177,4.92446756362915,5.959151744842529,6.060375213623047,6.686665058135986,6.740726470947266,7.421809434890747,7.88866400718689,8.046220302581787,8.64983868598938,9.008754968643188,9.756447315216064,10.181696891784668,10.864824533462524,11.021304607391357,11.591855525970459,11.753400564193726,11.861743211746216,12.224908828735352,12.378374099731445,12.481860876083374,12.538634300231934,12.978901863098145,13.041551351547241,13.1626558303833,13.816665410995483,14.75236988067627,15.266185522079468,15.658819198608398,16.238590478897095,16.29021668434143,16.80351161956787,17.503163814544678,17.8180410861969,18.496002674102783,18.603729486465454,19.975831270217896,20.191391706466675,20.833401441574097,22.066949605941772,22.67586612701416,24.081435441970825,24.7506742477417,25.550509929656982,26.52901291847229,26.88415026664734,29.4583797454834,30.789856433868408,33.368863344192505,34.09647464752197,36.363245487213135,37.107261419296265,39.08851909637451,39.1918511390686,40.60692501068115,40.87276554107666,43.541451930999756,46.406022787094116,47.500386476516724,51.68507671356201,52.897435426712036,54.205915689468384,54.50782752037048,55.01656699180603,55.90922665596008,57.41377568244934,59.03512120246887,59.6691107749939,60.8450288772583,62.99484038352966,63.5499792098999,65.0590991973877,67.42275953292847,68.0653862953186,70.52256512641907,71.9091944694519,74.57009220123291,76.75101256370544,78.17613577842712,81.97138905525208,85.50928330421448,85.87154912948608,100.54313135147095,102.80683445930481,105.42648506164551,107.46693181991577,109.10315442085266,111.54407691955566,123.26655864715576,125.21821427345276,127.79155564308167,131.04720044136047,134.29930114746094,138.1018364429474,149.50578999519348,154.732248544693,160.0846712589264,210.83779621124268,215.08016753196716,218.22895002365112,229.9007751941681,239.0800437927246,263.7573866844177,264.11574506759644,275.6921544075012,283.50264620780945,287.409875869751,294.17378067970276,303.9786570072174,304.9015097618103,330.13861751556396,347.6070909500122,362.8779983520508,397.19816994667053,410.8602693080902,446.35928440093994,470.37270641326904,493.20487785339355,502.74806809425354,510.8391978740692,589.4232215881348,607.45410323143,666.3442211151123,675.953281879425,741.3003203868866,743.1620047092438,762.0558066368103,788.3210461139679,794.2860777378082,795.8455045223236,798.423360824585,829.0431938171387,854.8207263946533,910.8442106246948,941.7814962863922,960.6372888088226,964.5898237228394,981.5341880321503,988.7269268035889,1028.3086977005005,1048.8564524650574,1053.1228334903717,1061.3327884674072</t>
  </si>
  <si>
    <t>1,22,38,44,69,75,80,82,90,92,112,114,126,127,140,149,152,163,168,181,189,202,205,216,219,221,228,231,233,234,242,243,245,255,264,270,275,286,287,297,310,316,329,331,357,361,373,397,409,436,449,462,481,488,538,564,613,627,669,683,720,722,749,754,805,852,866,939,960,983,988,997,1012,1038,1064,1075,1096,1136,1146,1173,1216,1228,1270,1295,1345,1386,1408,1473,1541,1548,1814,1853,1902,1940,1969,2000,2221,2256,2306,2368,2431,2500,2695,2795,2892,3822,3901,3961,4179,4355,4819,4826,5028,5171,5243,5367,5542,5560,6017,6336,6616,7251,7509,8166,8598,9018,9198,9349,10796,11133,12211,12397,13605,13641,13993,14476,14589,14616,14665,15238,15713,16752,17318,17667,17743,18050,18180,18898,19269,19348,19500</t>
  </si>
  <si>
    <t>3.8936570482508914,3.8936570482508914,3.8936570482508914,3.8936570482508914,3.8936570482508914,3.8936570482508914,3.8936570482508914,3.8936570482508914,3.8936570482508914</t>
  </si>
  <si>
    <t>100010000011100010111001011011100100110110001101001001111000010000100100101110110011101010001111100011101100100100100101101000010011001010010000010110101010100010011011110011011110010110011001001010011001011011010100100100001010111110110010110011110010111110111000001101111111000001001110010111100111</t>
  </si>
  <si>
    <t>1083938508179157462166901643130961849636026063887236010935249049877470711302502654104888807,1083938508179157462166901643130961849636026063887236010935249049877470711302502654104888807,1083938508179157462166901643130961849636026063887236010935249049877470711302502654104888807,1083938508179157462166901643130961849636026063887236010935249049877470711302502654104888807,1083938508179157462166901643130961849636026063887236010935249049877470711302502654104888807,1083938508179157462166901643130961849636026063887236010935249049877470711302502654104888807,1083938508179157462166901643130961849636026063887236010935249049877470711302502654104888807,1083938508179157462166901643130961849636026063887236010935249049877470711302502654104888807,1083938508179157462166901643130961849636026063887236010935249049877470711302502654104888807</t>
  </si>
  <si>
    <t>-7.824971906721211,-7.2624859700520785,-7.191460372889935,-6.494281683205681,-6.188029895546985,-4.319699391610928,-4.306791075586011,-4.0725549169379684,-4.034326158097073,-3.527033990974583,-3.504761896784014,-3.395301114027469,-3.371506965843464,-3.1240161430737445,-3.055902646309517,-2.9100634016723728,-2.6288168063488624,-2.569516914050265,-2.377917482123002,-2.285603416413868,-2.152013602809742,-2.066809192545037,-1.987366607393649,-1.8367905471087096,-1.5893061356889506,-1.4855309918507764,-1.2742522427264278,-1.271189757316513,-1.1336537110313276,-1.0181467314583044,-0.7441775332634648,-0.7408293355153526,-0.5465026477713834,-0.506069660934661,-0.40539386836302294,-0.30409398391557596,-0.20603230758913083,0.014594500999150217,0.023938032793462932,0.03632227009074765,0.06351120037133118,0.07148163353942735,0.1273016168784084,0.1544508457577166,0.2670117538758493,0.2951737735697116,0.3070414162284426,0.3290080478863554,0.3483231802763803,0.569160835930206,0.5782696436899982,0.6277059463504301,0.6674114885341741,0.6862175204714611,0.7085026162576182,0.7463103038366169,0.8800026288825332,0.9856034808789732,1.151014932275439,1.233705247635211,1.2886835534273553,1.3383324105748138,1.3483696109614205,1.350525963664094,1.4072604733194525,1.4423034543590767,1.531795961534581,1.7166472356422964,1.7803320770180004,1.9938154685556844,2.1196077539117297,2.1847645918582477,2.20647920208875,2.252477146376234,2.2782380948509218,2.473040229053168,2.6467190977090143,2.698625897445361,2.709666682933484,2.7404218258543875,2.756093440621873,2.8384839447377868,2.9474646036107863,2.9580406787074955,2.9736779968434037,3.0238046251366106,3.029496768738714,3.041510391765666,3.082411331614278,3.0824113316142783,3.0863835291761554,3.0981294747841672,3.0994680505162706,3.2440607573145592,3.2473675981238026,3.2646684417821072,3.3474869029693513,3.364703336399819,3.3699590491630276,3.479918322996841,3.484993437473233,3.495921598983758,3.530542354072806,3.545586746426358,3.5767681883247997,3.5906915638524346,3.6239138501601396,3.626674064696044,3.6825278206191965,3.682702200008965,3.7210845642388852,3.721106349235483,3.753381916320887,3.7833565868373085,3.7990543105178856,3.829515735311723,3.860534389918143,3.898841682081331,3.912001152206887,3.9707820650373153,3.9707820650373162,3.9719441529947366,3.9798225873556254,3.983034368117935,4.021243360696983,4.024262458123701,4.024262458123702,4.0361646017561865,4.041722710319048,4.063698736884572,4.0636987368845725,4.077460943316107</t>
  </si>
  <si>
    <t>0.10078716278076172,0.35441088676452637,0.4577951431274414,0.5544493198394775,0.9532225131988525,1.4066035747528076,1.6808428764343262,1.8969836235046387,2.448715925216675,2.891120672225952,3.592133045196533,3.695173740386963,3.752476215362549,3.9250779151916504,4.257321119308472,5.102280616760254,5.419751405715942,5.9730143547058105,6.131746053695679,7.280115365982056,7.399268865585327,8.11394715309143,8.558955907821655,9.643205165863037,10.277679681777954,10.9156334400177,11.393633127212524,12.613618850708008,12.872605085372925,13.610130071640015,14.264160394668579,14.375406503677368,14.852957487106323,15.284793138504028,15.338215351104736,15.726231098175049,16.163007974624634,17.200783729553223,17.73104500770569,18.04461646080017,18.19723892211914,18.93028998374939,19.76462984085083,19.922415494918823,20.387897491455078,21.77118229866028,22.05687975883484,22.109262466430664,22.429173946380615,23.036668300628662,24.66211247444153,24.77069616317749,24.875661373138428,25.900484323501587,26.069072008132935,27.09738039970398,27.733850955963135,29.45669174194336,30.287046194076538,30.95349383354187,31.763968467712402,32.92394995689392,33.028398752212524,34.96320199966431,35.1650824546814,36.15192484855652,37.1194269657135,37.93298363685608,40.62117910385132,48.276702642440796,50.44646763801575,51.99133563041687,54.57198190689087,57.26275658607483,57.3716356754303,58.583667516708374,63.594714403152466,68.38044738769531,72.29575610160828,80.26742577552795,85.32059979438782,93.12669777870178,104.26158881187439,107.24860739707947,110.17862105369568,111.6656596660614,111.76461243629456,114.5313982963562,119.12464666366577,125.34898948669434,128.69071984291077,130.4159758090973,138.96248936653137,139.4465217590332,147.52112793922424,150.36163520812988,168.18066954612732,177.0853090286255,204.58847904205322,214.65387272834778,229.00305914878845,237.43680143356323,237.90954637527466,298.7788395881653,304.1254289150238,313.9249339103699,329.71847128868103,336.6695740222931,337.87198877334595,348.1667637825012,349.3741686344147,387.95658922195435,402.0387842655182,403.2660894393921,419.38311791419983,438.423376083374,489.6400339603424,511.0627419948578,538.4152238368988,539.9267580509186,541.4418377876282,586.5332536697388,707.786580324173,710.9738421440125,793.6603448390961,853.6540887355804,877.7924089431763,899.1984465122223,910.352471113205,914.2766411304474,939.1979887485504,1051.215029001236</t>
  </si>
  <si>
    <t>1,5,7,9,17,25,30,34,44,52,65,67,68,71,77,93,99,109,111,126,127,137,147,168,178,190,199,223,228,242,254,256,265,273,274,281,289,309,319,325,328,342,358,361,370,395,400,401,407,418,448,450,452,471,474,494,506,540,556,569,585,604,606,643,647,665,683,698,737,879,920,950,997,1048,1050,1073,1165,1250,1312,1457,1553,1702,1902,1960,2013,2042,2044,2096,2184,2304,2367,2400,2547,2556,2706,2759,3077,3240,3745,3934,4199,4345,4354,5463,5561,5743,6040,6166,6189,6387,6410,7117,7366,7389,7688,8032,8973,9381,9893,9923,9953,10790,13043,13103,14651,15780,16226,16623,16824,16897,17363,19443</t>
  </si>
  <si>
    <t>4.077460943316107,4.077460943316107,4.077460943316107,4.077460943316107,4.077460943316107,4.077460943316107,4.077460943316107,4.077460943316107,4.077460943316107</t>
  </si>
  <si>
    <t>111111111000111101001111110110100000111101100100110000101000101001111100100000111000001000001000110101001010000111000111010101101110100111100001111010101111000110010001100000111001110010011000001010101100010011110100110111011110011000111110000111100010100010110010011001000010110000101010101110111101</t>
  </si>
  <si>
    <t>2033533326327515292704530956885354345918088586796056000148015230543607516049169727558429629,2033533326327515292704530956885354345918088586796056000148015230543607516049169727558429629,2033533326327515292704530956885354345918088586796056000148015230543607516049169727558429629,2033533326327515292704530956885354345918088586796056000148015230543607516049169727558429629,2033533326327515292704530956885354345918088586796056000148015230543607516049169727558429629,2033533326327515292704530956885354345918088586796056000148015230543607516049169727558429629,2033533326327515292704530956885354345918088586796056000148015230543607516049169727558429629,2033533326327515292704530956885354345918088586796056000148015230543607516049169727558429629,2033533326327515292704530956885354345918088586796056000148015230543607516049169727558429629</t>
  </si>
  <si>
    <t>2033533326327515292704530956885354345918088586796056000148015230543607516049169727558429629,2034030649563925079346686339133501166758189042946853347865455694520500675537175061679221693,2033533326327515292704544436858687921237985920303599509963352049115818786326403080108813245,2034030649563925079346699819106834742066113755041382100974867926943100155326394214092286909</t>
  </si>
  <si>
    <t>-6.797856185163762,-6.100453662687785,-5.96718360652672,-5.522415262555021,-5.330650938795885,-5.283308893646615,-4.682181338932623,-4.451386361705172,-4.187505850554013,-4.111798161837657,-3.5698921999859343,-3.34172738737109,-3.3067387879334196,-3.2388813667779104,-3.005388823208555,-2.738616143167717,-2.681385866270511,-2.5366214343673805,-2.5305901356696063,-2.4751841550228226,-2.4215776105382845,-2.4055102430612285,-2.319158626199024,-2.3104450874689424,-2.197508812860153,-2.0151258967916093,-1.9874745314704514,-1.9654609084584371,-1.8678348113936558,-1.8084438911512841,-1.7050929351876476,-1.6537210029609397,-1.455255375683589,-1.3561223749482991,-1.2844771605212708,-1.17515915132073,-1.122165170859355,-1.0347697904668205,-0.967710245520722,-0.8968957402011728,-0.8967620586254859,-0.7058556726363032,-0.4927141647121745,-0.4511544789383939,-0.40502141634069744,-0.31660796358896176,-0.27765755957236793,-0.20288238482219678,-0.16107904624629737,-0.1408423655920731,-0.1349143538779233,-0.11497883853959727,0.01380334618672252,0.2485724870977,0.35612458090216403,0.4626087490617782,0.5693670481343666,0.7016151300212191,0.8762347517695177,0.9797217511798688,1.0348151024492838,1.0658685599532154,1.093975511987212,1.1136812020195503,1.1630318749277568,1.1647103495693114,1.1659350755965971,1.2647744855644514,1.300938865393881,1.3235999605224233,1.3387697828847889,1.471256591989435,1.5128223457863543,1.5238261599629417,1.6682216800648688,1.6901966706966833,1.6904722732579418,1.8525609228570863,2.045415646729998,2.0925227773288757,2.1135506943155344,2.129563726619071,2.1467168377317845,2.169670571422231,2.1974862174334167,2.3297700055819592,2.3524414219465015,2.3948562407913334,2.432597786660447,2.4578137437495857,2.49454672344919,2.5153658752488295,2.565031887532876,2.5873699259437326,2.641981936155578,2.661279100339851,2.670384950821253,2.762895987648346,2.763840933171493,2.8042222288878387,2.8042427667081262,2.816928557589693,2.825478038539572,2.8475303496645945,2.85023800833517,2.9133269190728814,2.9213750084590053,2.951924462407562,2.9879562308818617,3.011923483425627,3.031783617223878,3.0413933311669044,3.1129553714272435,3.1589046659920146,3.164797168760084,3.233708319083354,3.319860304225898,3.320794763860332,3.364367133525083,3.3644863453040004,3.3696985271638122,3.369957846649175,3.390420339105243,3.397358075321418,3.4286958659509557,3.4867664045798237,3.5154843534479308,3.5461633108153174,3.5824274120642037,3.591803518912541,3.5918035189125415,3.591803518912542,3.620224197813244,3.6281237658510554,3.694275370700933,3.7002666676375706,3.7379308823715633,3.766777647629629,3.7716691190803853,3.8075335356316993,3.810414992910925,3.823818305892226,3.8469450789234854,3.8828689357865023,3.9001647589900523,3.916301065801701,3.9442712347627946,3.9473332180334486,3.953420665701765,4.043007904628588,4.055246530933287,4.075366852253448,4.085784648460027,4.085784648460029,4.089430712767498,4.119456694855386,4.1313755484662815,4.131375548466282</t>
  </si>
  <si>
    <t>0.09439373016357422,0.43346190452575684,0.6867506504058838,0.9371511936187744,1.1735856533050537,1.6270947456359863,1.75180983543396,1.8434994220733643,2.102095603942871,2.6569275856018066,2.8608763217926025,3.2783985137939453,4.1458892822265625,4.835946083068848,5.194821357727051,5.299565076828003,5.806276559829712,6.4243550300598145,6.788325786590576,7.640912771224976,8.155319929122925,8.786189556121826,9.092244625091553,9.145263910293579,10.964698791503906,11.498764514923096,12.094557523727417,12.669885158538818,12.72795581817627,13.673756122589111,14.027757167816162,14.078499794006348,14.920908689498901,15.333209753036499,16.27675485610962,18.020703077316284,19.299293041229248,19.45062279701233,19.992713928222656,21.327953577041626,22.086332321166992,22.141319274902344,25.95492196083069,28.20613384246826,28.3642520904541,28.422432899475098,29.468543529510498,30.60181212425232,32.21076440811157,32.46014165878296,32.56826305389404,33.02476501464844,33.74187707901001,34.31110334396362,35.43908977508545,38.05564332008362,38.51441407203674,39.815834760665894,40.9333221912384,43.00221610069275,45.3564236164093,46.23947834968567,47.578349351882935,47.968059062957764,48.33838677406311,49.025500774383545,49.12961173057556,49.44098734855652,51.277634143829346,51.72829008102417,51.936734199523926,53.15058135986328,53.621448278427124,54.549221992492676,54.70632529258728,56.123695850372314,57.13587474822998,57.29990863800049,59.74828481674194,60.413506507873535,61.03167676925659,67.97204637527466,69.27152609825134,71.70293235778809,72.50212907791138,73.78373575210571,75.13039779663086,76.61839318275452,82.60125041007996,83.27688550949097,87.15654301643372,90.31082916259766,91.47907638549805,91.94716930389404,95.80195808410645,96.15838623046875,98.36004877090454,102.63673949241638,109.90649437904358,123.55126428604126,128.87762880325317,138.0365092754364,138.80725383758545,141.06745839118958,142.8010654449463,144.61402702331543,145.23531126976013,147.96758317947388,150.07303595542908,155.06989336013794,158.9718017578125,171.14329481124878,177.29528379440308,178.10053420066833,196.83291339874268,197.47977089881897,201.49663472175598,205.10905718803406,205.5833282470703,206.85372972488403,207.849303483963,216.93261671066284,225.20446848869324,233.32550978660583,235.71656155586243,235.91716170310974,246.34751915931702,247.99151968955994,261.67108607292175,271.80999851226807,279.8344056606293,279.93325090408325,292.3057482242584,293.2414119243622,325.36530327796936,336.754634141922,356.5076446533203,365.2666001319885,375.1750211715698,379.4465763568878,386.97720766067505,399.7301173210144,401.88347363471985,423.6371009349823,432.37929916381836,440.47750449180603,456.2314341068268,484.85841369628906,543.1398224830627,549.9887344837189,573.8309361934662,604.8397467136383,643.7681257724762,701.8472576141357,843.949964761734,928.0958812236786,946.9413070678711,1054.5085499286652</t>
  </si>
  <si>
    <t>1,7,12,17,21,28,30,31,36,47,51,57,73,86,93,95,105,117,124,141,151,163,169,170,191,200,211,222,223,241,248,249,263,271,289,323,348,351,362,388,402,403,474,517,520,521,541,562,593,598,600,609,623,634,655,703,712,737,759,785,831,848,871,878,885,898,900,906,941,949,953,976,985,1003,1006,1034,1053,1056,1101,1114,1126,1258,1281,1326,1341,1359,1374,1403,1514,1527,1600,1659,1679,1688,1763,1770,1813,1892,2021,2284,2384,2550,2560,2601,2632,2666,2678,2728,2768,2863,2937,3166,3287,3302,3651,3663,3734,3794,3803,3828,3848,4019,4177,4329,4363,4367,4566,4598,4855,5035,5188,5190,5425,5443,6036,6234,6603,6758,6947,7027,7171,7398,7439,7857,8010,8168,8458,8995,10086,10216,10659,11253,11989,13068,15705,17252,17592,19601</t>
  </si>
  <si>
    <t>4.131375548466282,4.131375548466282,4.131375548466282,4.131375548466282,4.131375548466282,4.131375548466282,4.131375548466282,4.131375548466282,4.131375548466282</t>
  </si>
  <si>
    <t>101001000111101000110101001110101001110110101110001001001101011100000101001010111011010010101001111001011110110111100110000101100011011101010100110011110010001111101011001010001110011001101000101110001010110010000000111101000001011100111010011111110011101010110010110001100000000000101010101110010100</t>
  </si>
  <si>
    <t>1308774724908235334403180425443584824745985065292691211761560458614657535844877018379496340,1308774724908235334403180425443584824745985065292691211761560458614657535844877018379496340,1308774724908235334403180425443584824745985065292691211761560458614657535844877018379496340,1308774724908235334403180425443584824745985065292691211761560458614657535844877018379496340,1308774724908235334403180425443584824745985065292691211761560458614657535844877018379496340,1308774724908235334403180425443584824745985065292691211761560458614657535844877018379496340,1308774724908235334403180425443584824745985065292691211761560458614657535844877018379496340,1308774724908235334403180425443584824745985065292691211761560458614657535844877018379496340,1308774724908235334403180425443584824745985065292691211761560458614657535844877018379496340</t>
  </si>
  <si>
    <t>1308774724908235334403180425443584824745985065292691211761560458614657535844877018379496340,1308774725026907751860274861228317138006764084853811287297056905899230333972968976607783828,1308774725026922225871429525752745084379890170842292946045140110969735265882739589597277076,1308774725026907751860274861228317137910983113549693233649660216702336009996797783618792340</t>
  </si>
  <si>
    <t>-6.4752531614131135,-6.310814667996886,-5.884213418059517,-5.398503601593112,-5.214029398131654,-4.713704055658905,-4.629938480473888,-4.38428626809061,-4.375656866390771,-4.274795629552076,-4.086955742482144,-4.086955742482143,-3.9922388048488524,-3.5159320097915496,-3.4190699143780963,-3.3736828985659555,-3.0095752801168136,-2.8901404374290705,-2.7855083193049186,-2.669611412649428,-2.440113374091616,-2.144973881254247,-2.033445724588162,-1.8843276587859925,-1.7028494103265222,-1.6039590257246927,-1.238237675996794,-1.2356761791152306,-1.1853658093894424,-1.071712736348825,-0.9830076639657638,-0.9731847175907733,-0.9418351962917286,-0.7559106342301839,-0.6430704334080433,-0.5764960782509598,-0.5652731554027738,-0.4028305023083286,-0.27138024488045703,-0.1972558900040873,-0.09391507248614699,0.03295790293324064,0.05380624331149352,0.05522705164495113,0.2559534769924577,0.30334167241327714,0.5066880157242373,0.5078698397595276,0.6031863012462734,0.6941914317973636,0.7754338786854602,0.8194985723671331,0.8668630149633404,0.9169005192281643,1.0670967063789265,1.094851216415521,1.0994060116798388,1.107251501103029,1.198993254155621,1.2620877322090747,1.3522389678264313,1.378090551371034,1.4249494186030915,1.4669651262460965,1.6422684676375334,1.685098843687713,1.7123581274449697,1.8669539421276353,1.9922663786791817,2.07882748969416,2.0856710910999636,2.0860752212637235,2.1130019983872783,2.1493427210218425,2.2515620832762764,2.431678252993623,2.435693875713177,2.4463252702498637,2.5149428323353233,2.5181060234649864,2.601587765895247,2.6286777843362894,2.6984039395867487,2.72380443092119,2.795210598701933,2.7954443132357234,2.799127193699176,2.867138298046932,2.933524538615274,3.015666127627938,3.0201503102012257,3.098422080646901,3.1407700670574106,3.172046027477054,3.185552878393333,3.223996123887628,3.2739173364008995,3.2983995097378633,3.31580308634531,3.340075611479618,3.344173325152812,3.417569779387996,3.4561314131107603,3.4905301719155366,3.490530171915537,3.5067444045539706,3.5106595040016013,3.513045976651555,3.5165126922456715,3.595251873705336,3.6135131825490303,3.6507470981274706,3.655855167956202,3.7192875682727933,3.7192875682727955,3.7205680486420563,3.7245969639697964,3.7321793562810015,3.760121817025966,3.761564323878023,3.813109842265934,3.851798671521368,3.8891273196499254,3.908790304983387,3.9182242903112607,3.918450733435047,3.9386309459776636,3.9398544881790865,3.940864567914592,3.9786835973419294,3.9905342833162143,4.012356146931668,4.039672841659106,4.049020063260607,4.052687805585241,4.055082878548056,4.091184284903971,4.1214074684962805,4.136300436558309</t>
  </si>
  <si>
    <t>0.09025835990905762,0.5859301090240479,0.7372720241546631,0.8337328433990479,1.4888722896575928,1.6943204402923584,3.327916383743286,3.4419498443603516,4.179429531097412,4.4423463344573975,4.604525566101074,4.705608367919922,4.967595815658569,5.181869268417358,5.549877643585205,5.810842514038086,5.964992523193359,6.983916521072388,7.821605682373047,8.130222797393799,8.63407588005066,10.09771180152893,10.513305187225342,11.034228563308716,11.308948993682861,11.824633598327637,12.619316339492798,13.97458553314209,14.180796384811401,14.544716835021973,16.05581307411194,18.43313765525818,18.59515905380249,18.707011222839355,19.757675409317017,20.12201738357544,21.117783784866333,21.439823150634766,22.54025173187256,24.0606427192688,24.115633964538574,26.161588191986084,27.26343536376953,29.16501545906067,30.234111309051514,30.96325659751892,31.399230480194092,33.75030446052551,34.36914944648743,34.42827320098877,35.37558722496033,37.19274973869324,39.2125883102417,39.47961187362671,39.63741159439087,40.50790452957153,41.20344924926758,41.86142945289612,42.868080139160156,43.24722647666931,46.920363664627075,47.50877809524536,51.36018919944763,58.127511978149414,59.409849643707275,64.30179953575134,64.50858497619629,70.27997756004333,71.72390866279602,73.73847222328186,74.1696527004242,75.00185179710388,75.88134837150574,77.08851647377014,87.90844535827637,93.25510692596436,96.86096286773682,99.0340485572815,104.37453079223633,106.41333270072937,108.59232115745544,111.54141807556152,121.42094707489014,127.10619759559631,129.9734709262848,132.80125093460083,135.09941220283508,140.68483543395996,144.68291330337524,150.15487813949585,152.01484632492065,155.55850863456726,160.485520362854,160.90651607513428,166.01571106910706,169.54268074035645,191.54355096817017,218.90644335746765,226.0505940914154,252.02769327163696,269.0622761249542,270.18241906166077,271.97237372398376,273.63996863365173,282.69166827201843,289.7184076309204,292.3558614253998,299.35596799850464,300.2094569206238,319.03162837028503,320.93594908714294,334.88847851753235,336.69713735580444,356.7405951023102,358.25691175460815,386.5661578178406,389.9164500236511,391.7587504386902,394.24875020980835,455.61141896247864,460.691134929657,465.5568838119507,495.9170546531677,508.62464022636414,513.7411360740662,525.5432822704315,552.9971609115601,608.0385346412659,645.6051437854767,663.9894948005676,718.3421280384064,734.7912347316742,736.0042133331299,747.8131697177887,760.376805305481,819.450033903122,850.6008019447327,874.32981133461,964.3785099983215</t>
  </si>
  <si>
    <t>1,10,13,15,28,32,57,59,73,78,81,83,88,92,99,104,107,127,143,149,159,187,195,205,210,219,234,258,262,269,298,333,335,337,357,364,383,389,410,436,437,475,496,532,553,567,575,620,632,633,649,683,721,726,729,745,758,770,788,795,861,872,930,1057,1081,1173,1177,1285,1313,1350,1358,1374,1391,1414,1608,1710,1780,1822,1922,1961,2004,2062,2222,2326,2380,2434,2476,2583,2658,2748,2783,2847,2941,2949,3047,3114,3520,4018,4152,4624,4946,4968,5002,5025,5187,5320,5369,5496,5512,5856,5890,6145,6180,6547,6576,7094,7154,7187,7233,8370,8466,8552,9130,9367,9465,9689,10210,11215,11919,12260,13276,13581,13604,13822,14056,15156,15716,16157,17825</t>
  </si>
  <si>
    <t>4.136300436558309,4.136300436558309,4.136300436558309,4.136300436558309,4.136300436558309,4.136300436558309,4.136300436558309,4.136300436558309,4.136300436558309</t>
  </si>
  <si>
    <t>111111111111110100100111110010100011111101001101010000110100100011111100101000001010010011101000100011011110110101101110000111100110100110110100110110000101100111000011101000101000010010011000101010100000100111010000111011110101001011110100000011101101110000100100011011100100110000111000000010111001</t>
  </si>
  <si>
    <t>2036947559405809927229681217292480026345099281710441732993766657965549778762078041667764409,2036947559405809927229681217292480026345099281710441732993766657965549778762078041667764409,2036947559405809927229681217292480026345099281710441732993766657965549778762078041667764409,2036947559405809927229681217292480026345099281710441732993766657965549778762078041667764409,2036947559405809927229681217292480026345099281710441732993766657965549778762078041667764409,2036947559405809927229681217292480026345099281710441732993766657965549778762078041667764409,2036947559405809927229681217292480026345099281710441732993766657965549778762078041667764409,2036947559405809927229681217292480026345099281710441732993766657965549778762078041667764409,2036947559405809927229681217292480026345099281710441732993766657965549778762078041667764409</t>
  </si>
  <si>
    <t>-6.92825358804248,-6.273100982550178,-6.249104504839075,-5.979937847712513,-5.674830928694758,-5.616446958338779,-5.556258048329858,-5.461265216692155,-5.342695673895587,-5.288186314489424,-5.256153340060892,-5.035385292419549,-4.895856473254253,-4.849287599088483,-4.586627079470691,-4.457526069851649,-4.450553683932319,-4.285918042703396,-4.2631996092257465,-4.257300591606284,-3.773089944441855,-3.3239339453574592,-3.1319124047531326,-3.08663400314677,-3.032028313837838,-2.867904136959681,-2.858402416370295,-2.781860760043311,-2.7315914162889467,-2.7072898118365036,-2.6603996497625864,-2.6359515327949703,-2.5225761697109372,-2.5056451693261472,-2.220912784523017,-2.199001932700002,-2.0668606747798015,-2.057197531058984,-1.942769179293862,-1.8098985087558226,-1.7618971989718897,-1.6443057607490035,-1.4641077931385607,-1.2690631254901357,-1.1433816445786893,-1.066546730220032,-0.9084523215546246,-0.8028955912152967,-0.7866337985209201,-0.7736779408105228,-0.6987545395084277,-0.6193844558458088,-0.6152935279351579,-0.5564096284011342,-0.5334840078808811,-0.20204695287145044,-0.18072734971402932,-0.12962494712770944,-0.08533913029908602,0.03107537787636469,0.21412459665554676,0.31136339701111004,0.3499905675274971,0.3814754708596558,0.3999879493014099,0.4100169413165972,0.4650025435138476,0.48191617090821115,0.6138608237193465,0.6421660334419038,0.6497421969325011,0.6635671114142612,0.6692802029780545,0.6841147949868729,0.7450929804314619,0.873662989411308,0.8947973604367954,0.9307381067886913,0.9658820980972286,1.1125891346152414,1.1125891346152421,1.1234085841694221,1.1621350704210212,1.2063786372996987,1.2260105547914255,1.254237592821508,1.3706013079990975,1.419658180686474,1.4277844426152528,1.5507699979258314,1.7251670783560848,1.7537504182332695,1.8507569621054767,1.9021205144317446,2.0554964774666287,2.132132563719735,2.2500872943574963,2.2734401177870285,2.327376942974062,2.3282172024338634,2.41244867943277,2.4673380805355327,2.526795999831768,2.5752269341980507,2.6181684761879938,2.680996505733763,2.6984736851590876,2.7546116789721813,2.7631925654219227,2.8596265509749093,2.870784641470971,2.9939653740259597,3.0067625713365196,3.0272851979565,3.039448815434527,3.1288171536196767,3.1559700282462977,3.183134767800031,3.203392231630421,3.212316904168757,3.212316904168758,3.224916380315577,3.2371301670006165,3.2869540738257044,3.3153637599566683,3.316117066056077,3.3525261687946157,3.4566347202345833,3.4895320479786545,3.509340152860005,3.5188355697448936,3.532311271709203,3.5603292436224914,3.564636466221369,3.5670436892976896,3.578572744317365,3.6319233061690404,3.645260067971591,3.676243580953309,3.6917457814565426,3.6972506947041484,3.719498785568287,3.7585993958404735,3.7674204480528863,3.8141425112600453,3.8254520010840514,3.8267068793326917,3.8587038997787726,3.8957694287338427,3.9175548303534904,3.92553330648076,3.9292105636888977,3.9292899112227344,3.947494560628609,3.958364637528129,3.9670289868696953,3.9670289868696957,3.9706182489721975,3.9945089969961067</t>
  </si>
  <si>
    <t>0.09571623802185059,0.29352831840515137,0.8373112678527832,0.9369986057281494,0.9900400638580322,1.0995526313781738,1.257434606552124,1.3600444793701172,1.7863967418670654,1.8961586952209473,2.2766685485839844,2.3839192390441895,2.6375250816345215,2.840562105178833,3.002126932144165,3.162959337234497,3.2150204181671143,3.2641377449035645,3.435879945755005,3.785275459289551,4.3006205558776855,4.93860936164856,5.521758794784546,6.478581190109253,7.303914785385132,7.432111501693726,7.595225095748901,7.653881311416626,8.230678796768188,8.390536546707153,8.764719247817993,9.253508567810059,9.363891839981079,10.011324644088745,10.3962881565094,11.274622678756714,11.435956001281738,11.916350841522217,11.966800928115845,12.55155348777771,16.267603874206543,16.73410654067993,16.954992294311523,17.804319620132446,18.65882396697998,19.41755723953247,21.19252061843872,21.62582492828369,21.99682378768921,22.419003009796143,23.411722421646118,25.002739191055298,25.317264556884766,25.947826862335205,27.025790214538574,27.077150583267212,27.38895559310913,27.446491479873657,27.60268759727478,28.334028482437134,28.43398690223694,30.377772092819214,30.539031744003296,31.603270769119263,32.140851736068726,32.34763288497925,32.619786977767944,35.14211297035217,35.74015760421753,36.5664267539978,36.67123508453369,37.571470737457275,38.228859663009644,40.169147968292236,42.1901638507843,46.199586153030396,48.02275514602661,49.07603859901428,50.58500957489014,51.135210275650024,51.71284556388855,51.87812566757202,52.499934911727905,54.106098651885986,55.345999002456665,56.950108766555786,58.61674928665161,60.165369272232056,60.42337369918823,61.36475157737732,67.56232643127441,74.28244090080261,78.6479742527008,80.36379194259644,83.89025497436523,86.57519745826721,89.96634793281555,97.36651372909546,98.06514048576355,101.52506422996521,102.99286007881165,105.86354470252991,107.0202362537384,111.32262253761292,113.18059945106506,123.17602968215942,123.94973230361938,124.10162591934204,137.36313819885254,138.47995853424072,141.79220867156982,144.07340025901794,157.31889247894287,167.91371941566467,170.76327228546143,194.16059160232544,195.2035834789276,202.46667647361755,224.5369734764099,237.16333603858948,250.716712474823,253.52658414840698,256.015433549881,265.73733401298523,272.3712058067322,277.3725206851959,279.0373842716217,297.700227022171,317.18186688423157,323.2259876728058,404.6340672969818,434.255615234375,446.13725328445435,461.1064946651459,463.2505350112915,464.96901965141296,471.8209834098816,476.8517394065857,482.4059338569641,502.4485046863556,510.03231048583984,515.242315530777,597.1721332073212,604.0175280570984,607.8102104663849,610.6899530887604,618.9990735054016,621.8426325321198,645.3480358123779,645.3995258808136,669.840322971344,695.2991938591003,782.4450891017914,821.7465360164642,866.8222393989563,871.4018704891205,894.0223813056946,1016.7639763355255,1053.3657598495483</t>
  </si>
  <si>
    <t>1,4,15,17,18,20,23,25,33,35,42,44,49,53,56,59,60,61,64,70,80,90,101,115,131,133,136,137,147,150,157,166,168,180,187,203,206,215,216,227,297,306,308,318,329,344,378,386,393,401,420,451,457,469,487,488,494,495,498,512,514,551,554,574,584,588,593,641,652,668,670,688,700,738,777,854,889,906,926,936,947,950,962,993,1016,1046,1078,1106,1111,1129,1248,1375,1457,1489,1545,1593,1655,1787,1800,1868,1896,1950,1972,2054,2086,2268,2283,2286,2539,2560,2623,2666,2907,3106,3158,3587,3606,3741,4149,4385,4626,4676,4721,4905,5029,5116,5147,5494,5859,5974,7465,8013,8231,8513,8554,8580,8705,8802,8906,9273,9418,9516,11033,11161,11231,11282,11440,11491,11919,11920,12363,12844,14469,15192,16028,16114,16537,18825,19520</t>
  </si>
  <si>
    <t>3.9945089969961067,3.9945089969961067,3.9945089969961067,3.9945089969961067,3.9945089969961067,3.9945089969961067,3.9945089969961067,3.9945089969961067,3.9945089969961067</t>
  </si>
  <si>
    <t>110110111100111101001110100110100001111101101110111000000100101101111100100100111100001001101100010000000110010000101010110111101011100011100101111011110111001100010001010011100111110101101000100110110110011100110110111010110110001000110100001100101110100000010010000011000011100000100000101110011100</t>
  </si>
  <si>
    <t>1749064283359826114286753073824621508603991036505529802477633539527624533325790661658676124,1749064283359826114286753073824621508603991036505529802477633539527624533325790661658676124,1749064283359826114286753073824621508603991036505529802477633539527624533325790661658676124,1749064283359826114286753073824621508603991036505529802477633539527624533325790661658676124,1749064283359826114286753073824621508603991036505529802477633539527624533325790661658676124,1749064283359826114286753073824621508603991036505529802477633539527624533325790661658676124,1749064283359826114286753073824621508603991036505529802477633539527624533325790661658676124,1749064283359826114286753073824621508603991036505529802477633539527624533325790661658676124,1749064283359826114286753073824621508603991036505529802477633539527624533325790661658676124</t>
  </si>
  <si>
    <t>1749064283359826114286753073824621508603991036505529802477633539527624533325790661658676124,1749064283359826114286753073824621900922849498173077542214472490006775539720754140847147932,1749064283359826114286753074235997647934292547044272098116971165773308499731933827682143132,1749068168697610565744893227751768851045675616298312707766597891310068608743544482288503708,1749068168697610565744893227751768851045672693295038067228409416499057142638418134908930972,1749064283582146925622400169037877799820671819583808173035663422483383094620983870567353244,2003693780401636875070308784875793778735424585713771833812343392555457023413479247192394652,1749068168697610565744894912748435547960662782986755667761162926190248983837115128419060636</t>
  </si>
  <si>
    <t>-7.824168844160612,-4.614737961778743,-4.225251265263334,-4.217810890692812,-4.061919158770256,-3.7714162593178227,-3.690415333900435,-3.63288411933472,-3.4906010058879677,-3.3267252274737342,-3.2908118601199186,-3.115901054226723,-3.020427734439896,-3.01082622484264,-2.892296530986815,-2.871526410452483,-2.5201134657979916,-2.413168872568722,-2.398713988200959,-2.1958533840613925,-2.1280404765232714,-2.1016900276953163,-1.9807843532296177,-1.9014280783326651,-1.8051026470017995,-1.5908737056443598,-1.5025552049622064,-1.251525834011239,-1.1585932077495942,-1.1163269269848468,-1.0582241626480005,-0.7489056606746695,-0.7420215122656163,-0.5475780736462729,-0.4158085224962777,-0.3263697229851429,-0.2641288374463457,-0.24966004775737316,-0.23023362298644176,0.16327514900867793,0.2625555346226866,0.3105911779183254,0.3182094299708159,0.3436092958519062,0.5531127879381288,0.5582067139678476,0.5744840183792904,0.584980126717805,0.6987204871391145,0.7187606630766845,0.9908187423304893,0.9955571290079436,1.0070496138424045,1.018607440886445,1.0486526460486147,1.0734862193959531,1.087492263697448,1.0967753610609003,1.1044173069253875,1.168711976135244,1.2796022752804008,1.4145259400034746,1.538552514337767,1.54888444181784,1.5975606087490353,1.6294219888768084,1.6556053798436443,1.727511706557502,1.7547063070902216,1.7557245588385793,1.8051421789911601,1.8385689538485948,1.8520339693981627,1.8723035341054137,1.95075682267552,2.0608923735960585,2.1251835087926474,2.140192766627346,2.257921980329476,2.3121228191163805,2.3688591911742236,2.461304407806079,2.5510413045671996,2.5587808336946014,2.5801585199944106,2.6183952132559303,2.6404106354020804,2.771771919970677,2.785311601233516,2.8272480611680746,2.840275443505125,2.8574313730501366,2.9606705994988727,2.9690196185593636,3.009476583635559,3.0760672306535546,3.11363149017136,3.1140750428419177,3.1515735003525513,3.1790334082982326,3.1790632017637583,3.215266489432512,3.2301784242405924,3.3151290732784395,3.3206015856316697,3.4087783653261674,3.4087783653261683,3.42655249874784,3.476761739425318,3.5137915370898636,3.5228059813986143,3.5398981188361223,3.5535291865766068,3.582300232071335,3.6145749231077033,3.6337803004657028,3.6670850504631862,3.696866872635968,3.717593778192163,3.752175483962672,3.7521754839626724,3.7809381438356575,3.780938143835659,3.781776670463944,3.8028278396048156,3.8109877547485596,3.839815992588053,3.8548373846106387,3.8567065929032354,3.862719659035781,3.8628583639513856,3.868014846395787,3.8778796801364743,3.900713685451373,3.9104968362986083,3.9104968362986092,3.9203968416723245,3.930933648312817,3.95575044386838,3.9567261659731487,3.9587735383563127,3.960217795666484,3.960217795666485,3.964304331470808,4.032666878545557</t>
  </si>
  <si>
    <t>0.0857090950012207,0.1828441619873047,1.9586970806121826,2.7117860317230225,2.8272266387939453,2.934767961502075,3.488682985305786,4.003089427947998,4.108664512634277,4.914075136184692,4.962794780731201,6.050859451293945,6.614655256271362,6.7681334018707275,7.4235875606536865,8.505328893661499,8.55664610862732,9.866633176803589,10.69900369644165,11.049742460250854,11.602452516555786,11.972045660018921,12.768654346466064,12.929322242736816,14.010366916656494,14.121397733688354,16.02143096923828,16.426975965499878,17.27454376220703,17.32859969139099,17.82108163833618,18.56538414955139,18.98749327659607,19.34152865409851,20.537940740585327,21.151262283325195,23.714341640472412,26.2965669631958,26.566227674484253,26.94107699394226,28.10550022125244,30.153111696243286,30.204755067825317,32.56777024269104,32.70680284500122,34.31524682044983,34.93030405044556,35.24215507507324,35.34701204299927,36.638383626937866,38.30505418777466,40.55851674079895,41.49929141998291,41.55099129676819,43.318286657333374,45.26855516433716,45.36868667602539,45.42075538635254,46.87568998336792,47.07547044754028,48.0549840927124,48.56412076950073,49.87739896774292,50.4375696182251,51.28095579147339,52.35285472869873,52.583903551101685,53.886330366134644,56.76005506515503,57.18696093559265,59.45925974845886,61.7974898815155,63.960369348526,64.73440527915955,70.4834496974945,70.69203639030457,73.05256509780884,74.80120944976807,76.84039783477783,79.63707780838013,81.11804366111755,82.88102102279663,84.15092849731445,85.93896269798279,88.99780797958374,90.00761198997498,90.90199327468872,91.15697741508484,97.58494639396667,107.71835851669312,115.96238923072815,117.82326817512512,120.86033868789673,144.50167298316956,155.948317527771,159.28290271759033,164.6369366645813,174.10505986213684,181.9790904521942,187.10980653762817,205.4585371017456,210.71591567993164,217.7257115840912,225.07207369804382,233.7894458770752,241.99553084373474,297.2373056411743,305.6106917858124,311.5579388141632,321.9118916988373,325.8044741153717,339.85773158073425,346.7607214450836,363.5301511287689,370.7834174633026,418.91755080223083,428.83606457710266,493.2928705215454,502.66143703460693,523.3246946334839,530.6639938354492,537.2960908412933,588.8827304840088,594.118123292923,601.9889259338379,681.2976553440094,692.1949384212494,701.7542057037354,711.659307718277,745.7274148464203,760.1866455078125,777.4869120121002,779.4384677410126,790.5552244186401,794.7500035762787,800.1019966602325,844.6595647335052,872.0624842643738,873.5844433307648,886.1663672924042,886.2165219783783,911.495176076889,981.8542456626892,1019.8178932666779,1022.510370016098</t>
  </si>
  <si>
    <t>1,2,36,48,49,51,61,71,73,89,90,111,122,125,138,159,160,185,198,205,216,223,238,241,262,264,302,310,326,327,336,350,358,364,387,394,439,486,491,498,520,560,561,604,606,637,649,655,657,682,714,757,775,776,811,846,848,849,878,882,901,911,936,947,963,984,987,1002,1051,1059,1103,1148,1188,1203,1310,1314,1360,1394,1431,1485,1514,1548,1573,1597,1652,1672,1690,1695,1819,2015,2172,2198,2248,2683,2892,2955,3053,3237,3372,3465,3812,3912,4033,4173,4339,4495,5532,5694,5796,5998,6071,6334,6452,6767,6905,7791,7978,9192,9355,9743,9880,10006,10986,11086,11233,12716,12927,13105,13296,13923,14197,14529,14566,14778,14856,14956,15791,16295,16322,16552,16553,17039,18351,19059,19112</t>
  </si>
  <si>
    <t>4.032666878545557,4.032666878545557,4.032666878545557,4.032666878545557,4.032666878545557,4.032666878545557,4.032666878545557,4.032666878545557,4.032666878545557</t>
  </si>
  <si>
    <t>000011101000111100111010111111101010110011001010000001010010101111111100100101000001001011001101101100011011100010010111100000001110100111010101110100101110110110111010010011111100001100101010001010100110001011110000110010001110011001011000010001111010101010110010001001000111010100111001110010110001</t>
  </si>
  <si>
    <t>115852394344297814213758058902688775153888498492838386860801506571450576708443952265796785,115852394344297814213758058902688775153888498492838386860801506571450576708443952265796785,115852394344297814213758058902688775153888498492838386860801506571450576708443952265796785,115852394344297814213758058902688775153888498492838386860801506571450576708443952265796785,115852394344297814213758058902688775153888498492838386860801506571450576708443952265796785,115852394344297814213758058902688775153888498492838386860801506571450576708443952265796785,115852394344297814213758058902688775153888498492838386860801506571450576708443952265796785,115852394344297814213758058902688775153888498492838386860801506571450576708443952265796785,115852394344297814213758058902688775153888498492838386860801506571450576708443952265796785</t>
  </si>
  <si>
    <t>-7.9972883462527635,-7.990732306913237,-7.710560292556009,-7.0235605836776305,-6.295070772944447,-6.291221591390829,-6.024721126011094,-5.9363913344980865,-5.872121340007604,-5.677186583788488,-5.460061451577958,-5.346147357406738,-5.197051052313439,-5.193714309171397,-4.8536347109955145,-4.691668069962805,-4.674133533429067,-4.6188463908468735,-4.323391530733494,-4.082871557021119,-3.760951252754605,-3.733953016751153,-3.5997796170830987,-3.5683019128440328,-3.5415898381124196,-3.533535254456819,-3.4513845200945554,-3.2588711482527,-3.2376695667249304,-3.1848563027796843,-3.03626100764412,-2.899038996008688,-2.870221654292831,-2.8650458288218292,-2.7019075023665367,-2.6930230385405145,-2.643265868483636,-2.414231505543967,-2.1337137740278984,-1.9376146107315755,-1.7543016178245923,-1.7446838753919398,-1.7435321860098199,-1.573516865596165,-1.4899213442726513,-1.4787313627785983,-1.2926528597401206,-1.2437952160713426,-1.227382990508711,-1.2187062130576523,-1.073494308918015,-1.0289112711718562,-1.0111314541194545,-0.9610797017324716,-0.8705566998277194,-0.8378968906297769,-0.7763021828541088,-0.7483276665885068,-0.6116957543363999,-0.5374842047021708,-0.36794913873816026,-0.33511663526578134,-0.23771799407563624,-0.22203609946109026,-0.20296568505421572,-0.0920204344077997,-0.06464231598686229,-0.057201661489066136,-0.029628691300894947,-0.0008387717785674695,0.026003382526381253,0.05923666772222288,0.06769379095575583,0.2572027412672825,0.28659054261362205,0.4285315127223146,0.4503414021309844,0.4992084128864237,0.523999651442855,0.5855431027096286,0.6833802203981725,0.7970566905243668,0.8748831073644155,0.8918698149578567,0.9509293948532657,1.0087295210536609,1.0270544429418693,1.0541989398608602,1.134369664469967,1.1389202533209044,1.2226307771907772,1.2230616870221567,1.2331710347309472,1.3856654415038827,1.4016404888029366,1.496257193684556,1.5123913401542906,1.5747817857836701,1.6291373985000497,1.6396998310257271,1.707537665361186,1.7317925580492834,1.7614396570502555,1.8782791695777,1.9055857439476587,1.9724628193617593,2.0031560936565587,2.0652325250217367,2.1314552772454354,2.1696836261825054,2.242693639764512,2.3765731292393704,2.376573129239373,2.396366720161913,2.41047079183746,2.4483024766261803,2.520970055711236,2.543496192346063,2.604499009839065,2.611167068763026,2.652673843754577,2.6574988097281196,2.74108676024021,2.7488181279562247,2.770347306843686,2.834756783899171,2.8437787289721723,3.0117409247200553,3.0844328545277584,3.0910854568793167,3.0926648468336073,3.1020750388028393,3.1479925210260404,3.150639271606763,3.156339481123678,3.1587277574367674,3.1616721055850765,3.224453364826394,3.2507309213188793,3.2548091030118993,3.2934587469043706,3.3711324561253213,3.3759371467493002,3.4133808429069665,3.4968276804667098,3.518525532436525,3.5758520071661617,3.596884982494819,3.643123730429215,3.651186813907523,3.6743349391282103,3.685027919849099,3.70046737215784,3.718791079024767,3.7415128524994867,3.756990721704495,3.7579274163887693,3.8061482797995496,3.8206052576848006,3.8470745790962315,3.8540323875502374,3.9072972529664893,3.9346326277679045,3.9404119366611434,3.940411936661144,3.962824070521428,3.962824070521429,3.973919442229394,3.98803153597192,4.004514410240036,4.004514410240037,4.004563143793593,4.016008469251906,4.016035374918386,4.0160353749183875,4.017558746243206,4.021767898099819,4.0352499414473835,4.065809587070447,4.074573126063588</t>
  </si>
  <si>
    <t>0.08662581443786621,0.23086786270141602,0.3749887943267822,0.42452049255371094,0.524482011795044,0.9068253040313721,0.9535291194915771,1.058837890625,1.1078710556030273,1.3768551349639893,1.4279437065124512,1.633296012878418,1.9848995208740234,2.4999125003814697,2.7116732597351074,2.762011766433716,3.4517712593078613,3.8752689361572266,4.103912115097046,4.563851833343506,5.202014923095703,5.712709188461304,5.96956992149353,6.081832408905029,6.283830404281616,6.339875936508179,6.390844821929932,6.622862815856934,6.935149669647217,7.266374111175537,7.844418525695801,7.986245632171631,8.367100238800049,8.914814472198486,9.102928638458252,9.488126754760742,9.755098819732666,10.23322868347168,11.433467388153076,11.69458818435669,12.172480344772339,12.8784761428833,12.932483196258545,12.985162496566772,14.304876565933228,15.127910852432251,15.279093980789185,17.30836844444275,17.4635648727417,17.83161950111389,17.935248136520386,19.035272359848022,19.148977041244507,19.31903648376465,19.796814918518066,19.988669872283936,20.062138557434082,20.688374042510986,21.28245186805725,21.333759784698486,22.156912565231323,22.36655855178833,22.62248206138611,23.394503831863403,23.496190309524536,23.709047555923462,23.924696922302246,24.50915765762329,24.615280151367188,24.872445106506348,25.338621616363525,26.01719880104065,26.227760553359985,27.7820041179657,29.138824462890625,29.195751190185547,29.887861728668213,30.24682593345642,30.349157333374023,31.069150924682617,32.167123794555664,32.78627896308899,33.84374809265137,34.01042914390564,34.503411293029785,36.838396310806274,37.31861352920532,38.57943367958069,38.92819166183472,40.12586522102356,40.382612228393555,40.64818525314331,41.652620792388916,42.09853196144104,43.74478363990784,45.35993933677673,47.15001130104065,47.26300382614136,49.61238646507263,52.339287757873535,54.59913754463196,55.649131536483765,56.28040814399719,56.387378454208374,58.038214445114136,59.35837507247925,62.13199067115784,65.33170008659363,66.64578533172607,67.30193209648132,70.98694324493408,74.09671664237976,78.44545364379883,78.71803641319275,79.08309173583984,79.83685088157654,79.93525528907776,80.65045928955078,80.80267238616943,90.37907791137695,90.5834629535675,92.09139847755432,94.79735898971558,96.36999535560608,99.13525748252869,99.81434321403503,105.40727734565735,112.09895181655884,116.59765577316284,118.71148037910461,120.08984875679016,120.51499438285828,122.60931015014648,129.36342811584473,133.33362483978271,138.42813229560852,139.6131947040558,141.2166485786438,142.63862991333008,144.03041648864746,154.83843803405762,159.52817726135254,172.94547510147095,174.3467252254486,183.34110736846924,190.73230648040771,206.14779949188232,230.6519603729248,241.2173683643341,241.71308851242065,248.62161207199097,269.0108337402344,279.92676305770874,292.75690484046936,293.2488303184509,297.9422781467438,301.06193470954895,303.0735640525818,308.4186511039734,366.66534948349,392.2869989871979,445.7538423538208,454.3987579345703,574.3108966350555,594.8618857860565,595.8749480247498,625.3917989730835,652.8377642631531,667.7615506649017,693.1900153160095,775.0182182788849,813.3181962966919,877.6749505996704,929.1483933925629,970.721531867981,990.8091108798981,1013.2091248035431,1042.5777196884155,1066.3182797431946,1085.4536848068237</t>
  </si>
  <si>
    <t>1,3,6,7,9,17,18,20,21,26,27,31,38,48,52,53,65,72,76,82,91,101,106,108,112,113,114,118,124,129,140,142,149,159,162,169,173,182,205,210,219,232,233,234,259,275,278,316,319,326,328,347,349,352,361,364,365,376,387,388,404,408,413,428,430,434,438,449,451,456,465,478,482,510,536,537,551,558,560,573,593,605,625,628,638,677,686,710,717,740,745,750,769,777,807,838,871,873,917,970,1012,1032,1044,1046,1076,1101,1154,1213,1238,1247,1306,1366,1446,1451,1458,1472,1474,1488,1491,1670,1674,1702,1752,1781,1829,1837,1939,2066,2152,2191,2214,2222,2262,2388,2448,2544,2567,2597,2623,2649,2847,2938,3182,3207,3371,3507,3791,4239,4436,4445,4577,4942,5149,5381,5390,5475,5534,5572,5669,6734,7186,8166,8323,10509,10882,10902,11440,11935,12217,12676,14173,14877,16059,17014,17770,18129,18527,19050,19476,19833</t>
  </si>
  <si>
    <t>4.074573126063588,4.074573126063588,4.074573126063588,4.074573126063588,4.074573126063588,4.074573126063588,4.074573126063588,4.074573126063588,4.074573126063588</t>
  </si>
  <si>
    <t>110100001011111100110001101010101111111011101111100001100111000011001101001101111011000000101001110000001010010100001011101100111111100101110101011010101110100101100001100111101101111100010010100000000100000111010100110001001000011111110000001000110110110010000010011111101101110100101100001011010000</t>
  </si>
  <si>
    <t>1661034557430554287727129112181765513337373132616887540088222296517196235489181076598997712,1661034557430554287727129112181765513337373132616887540088222296517196235489181076598997712,1661034557430554287727129112181765513337373132616887540088222296517196235489181076598997712,1661034557430554287727129112181765513337373132616887540088222296517196235489181076598997712,1661034557430554287727129112181765513337373132616887540088222296517196235489181076598997712,1661034557430554287727129112181765513337373132616887540088222296517196235489181076598997712,1661034557430554287727129112181765513337373132616887540088222296517196235489181076598997712,1661034557430554287727129112181765513337373132616887540088222296517196235489181076598997712,1661034557430554287727129112181765513337373132616887540088222296517196235489181076598997712</t>
  </si>
  <si>
    <t>1661034557430554287727129112181765513337373132616887540088222296517196235489181076598997712,1661034557430554287727128901557182176223093272885621350534122694556299276504216547659793104,1151775563346932766160017690079420973074506035627651170135147065236886879997842036435894992,1663023850376193434295750641174352796697774957220076930957984152415097466920314176703480528,1663023850376193434295750641174352796697774957220076930293370154522639530468410680923046608</t>
  </si>
  <si>
    <t>-6.956881149873373,-6.571725938166471,-6.561378280974179,-6.087388987432681,-5.493385943487706,-5.3644397323104025,-5.33442922129555,-4.510829878725897,-4.401317203706189,-4.084906955105733,-4.0609683662246905,-4.031864716318077,-3.974120390067263,-3.7903653009199267,-3.7517786825334873,-3.5473874207539846,-3.3993126833672718,-3.394269487868546,-3.3706754678320436,-3.3666110954521193,-3.3445253400005934,-3.301279565312944,-3.229339356844738,-3.131194764826642,-3.0706308013740014,-2.9313410929579384,-2.923881078113697,-2.8868115283730673,-2.7357042308337687,-2.6336476285703316,-2.6103640887863415,-2.4916731393547984,-2.3192718112637754,-2.236435778036707,-2.08173765055013,-1.9996343604888753,-1.7058641951709443,-1.6955043433004147,-1.596350393581819,-1.4847937584548754,-1.4721233168331092,-1.4596008312258508,-1.2215377748764442,-0.8983532675484075,-0.8073173897766442,-0.7677966244233007,-0.6681594815645975,-0.650740533773568,-0.6398741598666497,-0.5738761074523694,-0.5551346993479926,-0.45681794702863593,-0.429216925751457,-0.4162239081191361,-0.3408533184676677,-0.28653831586710954,-0.1965450865037175,-0.1691211475543721,-0.13583884152784284,0.035069388034997956,0.17517934418037973,0.30850416363508165,0.39684172136281237,0.4192888114439192,0.466775775422024,0.511498961751131,0.5267802553753747,0.5503277573034797,0.6348319721921895,0.7327470351004411,0.7512431088687878,0.7535033161083615,0.8204427004117328,0.9059713901236588,0.9182841407578056,1.0035944961321739,1.1868733974014813,1.2120036781352694,1.2462528887949496,1.2496164426384662,1.2618936908554361,1.293000200116061,1.2956662973789528,1.470175328499321,1.5044338124403844,1.5070216967593602,1.5350716353111706,1.5781873054745337,1.6464228196908508,1.700930640223081,1.7178418838652465,1.7562010955093232,1.7788059265683374,1.7836899158845025,1.9060327549841296,1.9321121265636574,1.9653859050339832,2.0128761241790096,2.0528595315610034,2.0926749121058306,2.141623356147335,2.197458942991536,2.2309783815988147,2.3981751388785053,2.407464615608102,2.4237752893796154,2.465754124146442,2.5090235467659285,2.564029760960636,2.57241009466189,2.5755992521478603,2.643271598594799,2.6468989404318415,2.6500612099113448,2.6500612099113456,2.65349262252237,2.667519546742816,2.6691759301007787,2.672015001857048,2.700530779471876,2.7448450812585112,2.769920803360455,2.8115835219082754,2.81191150175645,2.8773892603988522,2.89067453627127,2.9069382279519833,2.9082174241433463,3.035986345468712,3.067867549711285,3.124083846583539,3.2352027282663705,3.304820904275541,3.331509540828281,3.3461416497848444,3.357686378731422,3.439354069069274,3.4611899031348066,3.474409027356381,3.546398474401656,3.558137672065552,3.568050629814418,3.568050629814419,3.6475997586625204,3.653615641997193,3.654373538310125,3.682568145836999,3.7445641905006193,3.787547074573566,3.8210889886045853,3.8210889886045862,3.85897109252202,3.858971092522021,3.893924460540226,3.8987496454391337,3.901938492021786,3.942044497842602,3.942044497842603,3.9423496040338124,3.9898928586611357,4.01432626501798</t>
  </si>
  <si>
    <t>0.09644007682800293,0.9567484855651855,1.0616612434387207,1.1126019954681396,1.3241112232208252,1.7250127792358398,1.9279866218566895,2.4164633750915527,3.662961959838867,3.936735153198242,4.3162453174591064,4.684946298599243,4.7346720695495605,4.848609685897827,5.056884288787842,5.419167757034302,5.800260543823242,6.435108661651611,6.810276746749878,6.86532735824585,7.125084400177002,7.23459267616272,7.287276744842529,7.851089000701904,8.40402626991272,9.209609031677246,9.315889596939087,9.470868825912476,9.58170747756958,9.687443017959595,10.647498369216919,11.011265754699707,11.238695859909058,11.566252946853638,12.43975305557251,12.642433404922485,13.628838300704956,14.4862380027771,15.547861099243164,16.783217191696167,18.096821546554565,18.20515775680542,18.42251682281494,18.960640907287598,19.953120470046997,21.382894277572632,21.487632036209106,22.174208641052246,22.639543771743774,24.151164293289185,24.730353832244873,24.787339687347412,26.191234827041626,26.257805824279785,26.477832794189453,26.801302194595337,27.392375707626343,27.78139042854309,29.58352303504944,30.523344039916992,32.263208627700806,34.66494011878967,36.09325456619263,36.7886688709259,36.88887333869934,37.93568706512451,38.25773787498474,39.27180457115173,39.84679079055786,41.532010316848755,42.7437469959259,44.27645206451416,44.37767577171326,45.15721082687378,47.57227444648743,47.89659905433655,49.871962785720825,52.07572102546692,55.09277081489563,55.612629890441895,57.7181351184845,59.89260482788086,65.56707286834717,66.20349359512329,68.50979399681091,68.70851492881775,71.2715368270874,73.0035412311554,73.84815263748169,74.7305257320404,75.66528940200806,78.11778950691223,78.21969509124756,79.72619318962097,80.09151840209961,82.89373254776001,84.65385842323303,86.45469498634338,88.70738315582275,90.41645932197571,95.1711974143982,101.36999940872192,105.34684324264526,106.63758444786072,109.08342719078064,110.21190285682678,110.26401209831238,111.94886231422424,113.18087840080261,115.33982634544373,120.92207598686218,121.78357338905334,126.60668158531189,127.18488669395447,129.1514229774475,129.64713835716248,132.23389601707458,138.4183144569397,144.52152633666992,145.76783299446106,150.1663897037506,151.0721457004547,158.53281378746033,159.86960196495056,161.41056895256042,169.30015301704407,177.46537566184998,177.7592363357544,197.98793864250183,203.53124833106995,205.7238233089447,212.60193943977356,234.9747929573059,242.9581389427185,263.4424161911011,273.866863489151,278.16350984573364,292.5954270362854,298.55862045288086,300.2149848937988,325.4356667995453,339.91449904441833,372.91252970695496,383.0260977745056,401.8290641307831,403.3367784023285,405.6451532840729,433.72569131851196,447.1845986843109,470.31086778640747,481.3468551635742,527.4482927322388,663.7441487312317,674.6531717777252,688.016859292984,715.3698878288269,760.7797167301178,774.3996767997742,993.7452821731567,1007.141351222992,1053.74418258667</t>
  </si>
  <si>
    <t>1,17,19,20,24,32,36,45,69,74,81,88,89,91,95,102,109,121,128,129,134,136,137,147,156,170,172,175,177,179,193,199,203,209,226,230,249,265,285,309,334,336,340,350,369,395,397,409,418,440,452,453,479,480,484,490,501,508,542,559,590,633,660,673,675,695,701,720,731,763,785,812,814,829,874,880,917,958,1008,1013,1056,1096,1202,1213,1255,1259,1308,1342,1359,1376,1394,1439,1441,1469,1476,1530,1564,1599,1623,1654,1742,1857,1933,1957,2001,2021,2022,2054,2077,2118,2215,2231,2319,2329,2364,2373,2419,2530,2639,2663,2745,2758,2891,2916,2944,3085,3238,3243,3601,3705,3746,3870,4279,4423,4780,4978,5057,5314,5423,5455,5906,6177,6765,6931,7277,7306,7350,7839,8077,8507,8702,9563,12004,12203,12452,12948,13786,14046,18090,18347,19180</t>
  </si>
  <si>
    <t>4.01432626501798,4.01432626501798,4.01432626501798,4.01432626501798,4.01432626501798,4.01432626501798,4.01432626501798,4.01432626501798,4.01432626501798</t>
  </si>
  <si>
    <t>010011101000111000110001101010001011111111100100101100111100111011101101001101110011100000001000101100011001000111110001011100110010100111010101001010011011101010000010000010001111011001100000101000001010110011110000101100101100011100011010001110110011110110110111000101100101010110101110101011010100</t>
  </si>
  <si>
    <t>625079172221327554931589373131363323569123575935392142808183985894263201176094512147786452,625079172221327554931589373131363323569123575935392142808183985894263201176094512147786452,625079172221327554931589373131363323569123575935392142808183985894263201176094512147786452,625079172221327554931589373131363323569123575935392142808183985894263201176094512147786452,625079172221327554931589373131363323569123575935392142808183985894263201176094512147786452,625079172221327554931589373131363323569123575935392142808183985894263201176094512147786452,625079172221327554931589373131363323569123575935392142808183985894263201176094512147786452,625079172221327554931589373131363323569123575935392142808183985894263201176094512147786452,625079172221327554931589373131363323569123575935392142808183985894263201176094512147786452</t>
  </si>
  <si>
    <t>625079172221327554931589373131363323569123575935392142808183985894263201176094512147786452,625079172221327554931589373542739462899425086474134427813697645860620184354032995742182100,625079172221327554931158013984688913332408926529962912012763888516078063208319036507744980,625079172221327554931589373131363323569100192622818694714472667466082725372527585418472148,1643597160388570598065812217336052404094857772768360268126254210571453851048755665984744148,625079172221327554931589373131363323569123576649015989161163926423406185891834881084418772</t>
  </si>
  <si>
    <t>-6.149532184304365,-5.488912507581021,-5.368752485864867,-5.205040978058201,-4.978514778020285,-4.6200512108433,-4.518121724033452,-4.406086350964283,-4.203916481402942,-4.116644130153292,-3.8531908437365185,-3.802181859257835,-3.703286376318152,-3.667086167245872,-3.505153459648228,-3.222630644783462,-3.190415210151431,-2.968999605381401,-2.930235451954119,-2.567664361343045,-2.3834758598030668,-2.1934336466487303,-2.055570388173506,-2.025193451002406,-1.9508603290126336,-1.6740561745150577,-1.5903836561877052,-1.5340173459118485,-1.4433579169256725,-1.4238592391198293,-1.3805424315721315,-1.371860579136043,-1.3264909305729438,-1.2169539778024647,-1.0931353477075103,-1.0570261498223676,-0.8688022411488172,-0.7369672378208608,-0.7113931775123312,-0.6546032614999244,-0.6167574321530592,-0.5878077454714461,-0.5591817462464301,-0.515040697400289,-0.5035571448492425,-0.3818463807810484,-0.25571448749700565,-0.21549780378096967,-0.11863745937883745,-0.03922330899384867,0.01947662055939763,0.042613118150438355,0.17159778597667516,0.22883837987532674,0.361721164014215,0.428978658776678,0.49228764841867884,0.5897701306843253,0.6223770556046079,0.6405257972900188,0.6932122968248814,0.6968636662220822,0.7424728933880682,0.7528753343684345,0.7656352467053341,0.7715516446723761,0.7903397809600982,0.9326902275515493,0.9951510567554587,0.9985448431236672,1.134758446016781,1.1539775893845123,1.1586747713721863,1.2835429187054033,1.3346597642396618,1.3822379799482447,1.4889434825513455,1.517236318442206,1.6342266082497496,1.737596325718796,1.778651225718814,1.7838107232285092,1.887071857285315,1.990776387070042,1.9919074602338764,1.9961925974344688,2.028946891690311,2.1447470530884485,2.2416498738496915,2.3092555326820476,2.3314876215577245,2.390923858687352,2.5301284091336944,2.6053672116107336,2.6897650768795516,2.743556600273802,2.7932160493074796,2.8699665420814857,2.894817232007788,2.947237121394021,2.95670563878821,2.9925378303349475,3.046045394139457,3.0847949712069744,3.0893262508938437,3.0904667719813776,3.111933954256258,3.1849421140296337,3.1945507829154196,3.2047966534579824,3.2153386540867124,3.2472281897557274,3.300238938738138,3.3411483393862356,3.355983232799852,3.3575255972630926,3.3862874337634525,3.4148971398991446,3.4180906870550523,3.474710502642392,3.4788587357952743,3.479971017031515,3.480450588607263,3.495921794155554,3.4959217941555565,3.55129097112822,3.630902830689283,3.6367433294973996,3.6636264134126453,3.6741897809824264,3.7242161646836798,3.778358116024239,3.7888638463008837,3.800750982161997,3.8329360972657094,3.840845280881159,3.846389059070771,3.876586514135778,3.8831703829842787,3.9095909978918546,3.909590997891856,3.9146351610649885,3.936838415106683,3.9405658903808396,3.960165801381362,4.0046990701525855,4.024127562954584</t>
  </si>
  <si>
    <t>0.08409237861633301,0.27547526359558105,1.0931928157806396,1.2338902950286865,1.374082088470459,1.8708453178405762,2.182626247406006,2.2847890853881836,2.336967706680298,2.6047780513763428,2.713162660598755,2.7692008018493652,3.0800952911376953,3.776432991027832,4.046862840652466,4.216087102890015,6.578434228897095,6.664687156677246,7.24212908744812,7.476799488067627,9.36919093132019,9.417235851287842,10.200956344604492,10.465651512145996,11.362358093261719,11.625940322875977,13.275177717208862,13.631659030914307,13.84185004234314,14.696670532226562,15.74844741821289,16.111037015914917,16.471035718917847,16.63952112197876,17.475069284439087,18.54214119911194,18.82026720046997,20.776161670684814,22.150803327560425,23.620944023132324,23.724233150482178,23.98081946372986,24.09626054763794,24.66987705230713,25.91330361366272,25.960514307022095,26.16694736480713,27.68739080429077,28.858054876327515,30.536681175231934,31.153412103652954,31.520696878433228,31.790526866912842,32.56963324546814,33.054516553878784,35.23622441291809,36.13404965400696,37.68803119659424,38.549383878707886,38.604374408721924,39.31175470352173,41.81829524040222,42.735318660736084,45.0310583114624,45.69188737869263,46.01546001434326,46.12164354324341,47.20329928398132,48.15993618965149,48.82293891906738,49.57671642303467,49.986669301986694,50.50741267204285,50.82551050186157,52.98481202125549,53.15242838859558,55.01082372665405,56.70347476005554,59.58877491950989,62.10134553909302,64.34900236129761,67.83831000328064,67.99244952201843,69.3708884716034,73.67605400085449,74.35181927680969,75.77545046806335,76.73342967033386,80.23471736907959,81.30426120758057,83.62663674354553,83.95165205001831,85.08676981925964,88.85813736915588,91.32980442047119,96.82456469535828,97.41184091567993,98.18014621734619,108.25804018974304,111.32447910308838,112.40530943870544,120.80606293678284,146.5924949645996,160.4135479927063,204.7213966846466,212.87067317962646,228.79916071891785,240.14615488052368,240.65781378746033,243.55568981170654,248.99291706085205,265.4185070991516,272.4749803543091,280.9379813671112,293.79581117630005,303.020028591156,305.26933670043945,308.4899799823761,311.44253730773926,317.0767650604248,317.6204960346222,320.06426310539246,329.60510301589966,340.28819727897644,356.4607388973236,409.12384819984436,414.8953261375427,450.30070900917053,458.8867013454437,468.23970103263855,474.25383281707764,496.3773560523987,510.47081303596497,524.5343415737152,531.7810263633728,545.2453730106354,562.7122104167938,615.420921087265,636.7401325702667,687.0174040794373,690.7223882675171,737.3813140392303,770.294905424118,812.9974126815796,916.462753534317,957.2684359550476,1013.9735596179962</t>
  </si>
  <si>
    <t>1,4,20,23,26,36,42,44,45,50,52,53,59,72,77,80,123,124,135,138,162,163,178,183,200,205,237,244,248,265,285,292,299,302,317,337,341,377,403,431,433,438,440,451,474,475,479,508,530,559,570,577,582,596,605,645,662,691,707,708,721,753,771,816,828,834,836,857,875,887,902,910,920,926,964,967,1004,1036,1091,1140,1181,1249,1252,1279,1354,1366,1393,1412,1479,1499,1543,1549,1569,1640,1688,1792,1803,1818,2007,2063,2083,2236,2704,2964,3751,3903,4202,4399,4409,4465,4568,4858,4992,5151,5389,5549,5588,5647,5702,5805,5815,5860,6023,6218,6514,7470,7579,8238,8382,8563,8671,9071,9336,9589,9724,9969,10294,11269,11658,12577,12645,13497,14114,14893,16796,17553,18590</t>
  </si>
  <si>
    <t>4.024127562954584,4.024127562954584,4.024127562954584,4.024127562954584,4.024127562954584,4.024127562954584,4.024127562954584,4.024127562954584,4.024127562954584</t>
  </si>
  <si>
    <t>111111110101100000100101100010100011111110100100011101101100000010101110101011101111000001101011110010110100010101101010101011111111000010110101001010110110000101010011100111001000110110011001101110010000110011000000110001000001001000111000111001101100100100100001011111100000110111101010001110011010</t>
  </si>
  <si>
    <t>2031818640343152107689467065159646434019897635507824327030418673783877435056783113825723290,2031818640343152107689467065159646434019897635507824327030418673783877435056783113825723290,2031818640343152107689467065159646434019897635507824327030418673783877435056783113825723290,2031818640343152107689467065159646434019897635507824327030418673783877435056783113825723290,2031818640343152107689467065159646434019897635507824327030418673783877435056783113825723290,2031818640343152107689467065159646434019897635507824327030418673783877435056783113825723290,2031818640343152107689467065159646434019897635507824327030418673783877435056783113825723290,2031818640343152107689467065159646434019897635507824327030418673783877435056783113825723290,2031818640343152107689467065159646434019897635507824327030418673783877435056783113825723290</t>
  </si>
  <si>
    <t>-6.535541993105912,-5.535135809219305,-5.5111955983245,-5.158199936521678,-4.4629884573307255,-4.234514597248697,-4.195395970801023,-4.127103861586754,-4.091338434209042,-4.08716875659094,-3.9590280307674584,-3.911278256885361,-3.8374397875015793,-3.5387174113674886,-3.341294893880308,-3.233677089040792,-3.0105711888595836,-3.000882023500974,-2.979930217062075,-2.646481278242583,-2.6258729343789544,-2.576795488943875,-2.4868704584666013,-2.26895427314608,-2.224875559648264,-2.212591877610481,-2.0999878768930236,-2.07976017515845,-1.9211365314509998,-1.8673392649839058,-1.702760153125062,-1.6876369028230807,-1.6777893165182105,-1.583480512194726,-1.5137139552499164,-1.462511413208847,-1.3524262480336793,-1.2119853230382027,-1.1040533712550065,-0.9685741470652266,-0.9512316594688133,-0.6780182161740012,-0.513992965094489,-0.4722868442545533,-0.450595259429167,-0.251873285756923,-0.25128687766232183,-0.20677629033724984,0.1905754205668448,0.2210551064513207,0.27941559076463485,0.4278318608219941,0.5335503922855704,0.5879622686530322,0.6345754899339141,0.7193908250221859,0.8166034324420655,0.8187487270438122,0.8485665537104005,0.887811833278742,0.9335671613468338,0.9442452385649771,1.0079071253009964,1.0359123776365962,1.0867106238176878,1.133657137676728,1.1650650377415461,1.204768582067162,1.2623104362909925,1.339690192049139,1.3677706805330392,1.4028985424627245,1.4269721036768397,1.4310954865206076,1.432313890015115,1.4454491664910802,1.4828926807231457,1.4835443694516686,1.5038805122749541,1.5579040204443761,1.5826352413501137,1.5831175548878014,1.6067713788631242,1.7679062396265626,1.7697894111068442,1.7758594309448865,1.8650411445271136,1.878235932940987,1.9188377181255416,1.922597524342446,1.9402181836302832,1.944652409598279,2.032891421908923,2.0631334299619852,2.0983351112760014,2.121553937690583,2.13001681335373,2.132818907057363,2.1340366493761134,2.1738681532382933,2.181842699345285,2.2014223497669287,2.2381257305166686,2.2538044491563376,2.2781970725628566,2.287720429384579,2.3352394325837795,2.3368372082011106,2.3368372082011115,2.409732783251253,2.4132753354552565,2.420858340980354,2.421437498715395,2.487134142566915,2.512635429756418,2.519019018705869,2.5290919999931223,2.534012894177235,2.545128011418146,2.5552147088550625,2.5554716933022705,2.5705008070923374,2.606090434712802,2.6209542786099846,2.660013390434988,2.664480999598503,2.7029836979993758,2.7042124561870384,2.7504536890114024,2.8104696361953043,2.8585724367356424,2.8585724367356433</t>
  </si>
  <si>
    <t>0.08814144134521484,0.5795650482177734,1.1758921146392822,1.3097107410430908,1.4966058731079102,2.0173380374908447,2.747771978378296,3.1267991065979004,3.207737922668457,3.450568914413452,3.560295343399048,3.8251500129699707,4.034427881240845,4.183428525924683,4.606210231781006,5.169467210769653,5.620848894119263,5.718645095825195,6.119314908981323,6.271698474884033,8.422728061676025,8.680999755859375,8.982981204986572,10.40035891532898,10.74698543548584,11.347031831741333,11.453104972839355,12.248016595840454,12.519570589065552,13.216736316680908,13.947779417037964,15.740495681762695,16.44858956336975,16.650672912597656,18.10439705848694,18.35775876045227,19.344772815704346,21.99415421485901,23.99525547027588,26.19128680229187,28.21472668647766,28.318146467208862,30.850518703460693,35.492647886276245,36.136919021606445,37.487390995025635,41.62669062614441,42.410409450531006,43.653204917907715,44.74740672111511,46.749223470687866,47.15521311759949,50.8316605091095,52.44548177719116,54.36310267448425,57.54057002067566,64.56289458274841,65.60088634490967,69.21898937225342,69.51606869697571,71.26743173599243,71.63607740402222,78.16302847862244,82.00762987136841,82.97022271156311,88.04426002502441,88.71787548065186,93.39916753768921,96.05333662033081,98.8102331161499,101.94739937782288,106.07076358795166,111.06906986236572,115.58214044570923,120.86160683631897,122.09244203567505,122.35313034057617,125.23044276237488,125.33249974250793,125.58783483505249,135.82744193077087,140.9412066936493,157.22860455513,165.8850281238556,175.5830807685852,181.80064463615417,187.26465773582458,199.5390965938568,203.22698283195496,206.69435954093933,216.4005844593048,220.89414358139038,230.6026747226715,236.71179914474487,252.61170482635498,273.3077461719513,274.06145429611206,278.8506324291229,304.7313678264618,307.0286476612091,307.56766963005066,320.66011452674866,347.94353699684143,351.26662850379944,371.29857540130615,424.412456035614,437.8958339691162,465.9979667663574,477.3153188228607,509.07106256484985,669.6575486660004,704.0902049541473,714.4121315479279,720.3132202625275,728.6064577102661,745.2504396438599,780.8318729400635,814.5149524211884,842.088445186615,852.6481130123138,913.177746295929,916.1121890544891,917.3824150562286,918.1544542312622,940.4278340339661,947.0770833492279,947.5661737918854,969.5798823833466,988.7997364997864,1019.8480892181396,1027.1939165592194,1088.2870121002197</t>
  </si>
  <si>
    <t>1,10,20,21,23,29,39,45,46,49,51,56,60,62,70,81,90,92,100,103,145,150,156,184,191,202,204,219,224,237,250,283,297,301,330,335,354,405,443,482,521,523,572,645,655,680,756,771,794,814,850,857,925,954,989,1048,1176,1195,1257,1262,1295,1302,1425,1494,1511,1607,1620,1707,1757,1801,1860,1937,2030,2112,2216,2239,2244,2297,2299,2304,2485,2582,2885,3036,3213,3326,3430,3646,3713,3778,3959,4046,4214,4325,4625,5002,5016,5101,5563,5605,5615,5861,6345,6409,6757,7706,7959,8460,8666,9255,12249,12879,13063,13173,13330,13635,14303,14916,15412,15609,16729,16784,16807,16822,17240,17361,17370,17756,18117,18699,18820,19963</t>
  </si>
  <si>
    <t>2.8585724367356433,2.8585724367356433,2.8585724367356433,2.8585724367356433,2.8585724367356433,2.8585724367356433,2.8585724367356433,2.8585724367356433,2.8585724367356433</t>
  </si>
  <si>
    <t>111111011100110011111000111010110111011111100010000101000001110110000111000101101110101100010101001011001000010001111000000101110100001011101110111111010101010011110000001001000001110111000001011111111100010010010010001110110000010110001000000011001111001110110101011000010101010010111001011011010100</t>
  </si>
  <si>
    <t>2019535555297808292024215046121288809228972473456302181909763033124893754183956021312722644,2019535555297808292024215046121288809228972473456302181909763033124893754183956021312722644,2019535555297808292024215046121288809228972473456302181909763033124893754183956021312722644,2019535555297808292024215046121288809228972473456302181909763033124893754183956021312722644,2019535555297808292024215046121288809228972473456302181909763033124893754183956021312722644,2019535555297808292024215046121288809228972473456302181909763033124893754183956021312722644,2019535555297808292024215046121288809228972473456302181909763033124893754183956021312722644,2019535555297808292024215046121288809228972473456302181909763033124893754183956021312722644,2019535555297808292024215046121288809228972473456302181909763033124893754183956021312722644</t>
  </si>
  <si>
    <t>-6.525968857542631,-4.947890735410634,-4.765695897095648,-4.590031299506115,-4.348357573794138,-4.17170479905144,-4.095842849191264,-3.9886702490400916,-3.882361384609646,-3.76909303703447,-3.5797908108981344,-3.3454194354133264,-3.2165892057893113,-3.1609636922623445,-3.088908303901314,-2.9787016365484096,-2.8554484698603972,-2.796023359634588,-2.6482990009601135,-2.6279478277466386,-2.4668716393952925,-2.357068235379525,-2.149154342478865,-2.044230618898551,-1.9614190029494782,-1.923596956881499,-1.888369354709248,-1.85222175691042,-1.83974609200962,-1.7331245160293385,-1.6224250082846592,-1.556060244285736,-1.484910254344106,-1.435747067304297,-1.3537731984948644,-1.2917216374486087,-1.1146201226662322,-1.0683550259395744,-1.0479669941454095,-1.032836148482328,-0.9226238109411867,-0.9168850877158952,-0.787373006889091,-0.7475121943285842,-0.7349244384464859,-0.6502165122892544,-0.560179714538686,-0.5402549872871627,-0.494012479633841,-0.43421623102800955,-0.38623207983400515,-0.3351440086120213,-0.3339399088063553,-0.18235403135666356,-0.14626263734073724,-0.13244167868138948,-0.11237700727882714,-0.10419004113624498,-0.084553553201928,-0.002951842607958041,0.06676711876185529,0.07664359468251986,0.1002517871562077,0.10612852259509774,0.1811796286075462,0.2731855213772545,0.3018460135577333,0.334717620184179,0.4584858055363415,0.4649734691035035,0.5298133907579847,0.5430241094767081,0.5464994550620567,0.6513877034291309,0.6989719905993794,0.7549772435157602,0.8176035427334387,0.8759236531448799,0.8991637524266741,0.9899073848511284,0.9925959280368163,1.0050766521473646,1.0694567835771032,1.07138546494675,1.0772217991369573,1.1885668175917359,1.2400361242817823,1.2706600178339649,1.3822832872519606,1.4302145624314984,1.4303108875390476,1.480158527783424,1.5283119168852748,1.5615957684515762,1.6004889148532484,1.6827847794256028,1.7115985113582657,1.7439334987379662,1.74714639893057,1.7817141866242834,1.8300425721471867,1.8425125191248442,1.868753325546114,1.8720654975914803,1.9019580120480013,1.9237082762378486,1.9691652867409675,1.9979678698427297,2.006370842797456,2.0309040754290657,2.0589196248847177,2.0893784182500386,2.1308056897269356,2.137365146134465,2.1676018662452607,2.169342572733302,2.171909130179074,2.212948717320061,2.2413721474270174,2.2780307205395136,2.323996631655311,2.3354037958593157,2.3809428210428956,2.431286956536076,2.456540112508856,2.4748807433205173,2.481595219163028,2.5094060241252385,2.5654033994104135,2.5669608421373455,2.6061992630666024,2.6222265973113226,2.6384830536140376,2.6448880721656725,2.701870723836431,2.730891963092879,2.7308919630928794,2.746608319575234,2.7555202489920534,2.7673733776649896,2.774494908679599,2.7912104002240583,2.824670328112576,2.862951223297171</t>
  </si>
  <si>
    <t>0.09392404556274414,0.4790356159210205,1.4741120338439941,1.7350051403045654,2.000199317932129,2.271026849746704,2.4324100017547607,2.5945870876312256,2.646904706954956,2.8592793941497803,2.917482376098633,3.191997766494751,3.359703540802002,3.620109796524048,3.781871795654297,4.25590705871582,4.729126453399658,4.83656644821167,5.687682628631592,6.01363205909729,6.582327365875244,6.896798610687256,7.853396654129028,8.014965295791626,8.743001937866211,8.957791805267334,10.15798282623291,10.217123031616211,10.830753087997437,10.88821530342102,10.99557900428772,12.12149715423584,12.748691320419312,13.416723251342773,13.630594253540039,14.301006555557251,15.46799898147583,17.124260425567627,18.37686038017273,18.48377799987793,20.89553666114807,23.300816297531128,23.39986801147461,24.11186695098877,24.16301727294922,25.036285638809204,25.138868808746338,25.391534328460693,25.990018129348755,27.086010932922363,28.867271423339844,31.356232404708862,31.457061529159546,32.496965646743774,35.05104875564575,36.153586626052856,36.31673264503479,37.97503185272217,38.57500243186951,39.64459586143494,39.79626202583313,41.156381130218506,43.43808722496033,44.21390628814697,44.9341344833374,46.55752515792847,47.68278360366821,47.83608269691467,49.54753041267395,51.70502781867981,53.76593375205994,54.63176894187927,60.78273940086365,62.074612855911255,68.51324486732483,69.52042746543884,73.47011804580688,76.68340706825256,78.30199408531189,79.2410159111023,80.35983800888062,80.80929374694824,82.75183963775635,83.3338794708252,90.05954885482788,90.71718168258667,93.27828311920166,96.74496817588806,99.08639645576477,101.12853693962097,101.71449279785156,115.6310760974884,117.37135052680969,118.18814826011658,118.50991821289062,128.51370668411255,135.70362401008606,136.3077199459076,139.4443097114563,140.25562930107117,141.254949092865,150.31022381782532,150.7848801612854,165.77129888534546,177.6819281578064,181.69236373901367,191.47889614105225,197.54560804367065,200.87672352790833,209.4296715259552,221.00769352912903,224.9435362815857,233.96067667007446,243.66540431976318,248.54405236244202,267.968145608902,269.0113024711609,319.72987484931946,329.4988260269165,338.5848801136017,341.2321605682373,354.6086483001709,360.44709038734436,366.8167498111725,394.7033019065857,406.93755984306335,489.77095651626587,511.2671573162079,529.0025043487549,534.7629854679108,542.3420231342316,660.1423599720001,689.9262857437134,696.7257459163666,719.6729099750519,736.0784752368927,801.1212782859802,817.1985952854156,828.6771020889282,861.4446864128113,867.7216560840607,885.4701759815216,991.7353014945984,1042.6212854385376</t>
  </si>
  <si>
    <t>1,8,27,32,37,42,45,48,49,53,54,59,62,67,70,79,88,90,106,112,123,129,146,149,161,165,185,186,198,199,201,223,235,248,252,265,288,320,345,347,391,438,440,454,455,472,474,479,487,506,541,587,589,609,659,681,684,716,728,749,752,779,821,836,850,882,904,907,941,984,1022,1039,1142,1167,1289,1309,1387,1447,1477,1494,1514,1522,1558,1568,1690,1705,1756,1820,1864,1905,1916,2183,2216,2232,2237,2423,2561,2573,2633,2649,2666,2840,2849,3120,3344,3422,3593,3703,3767,3927,4134,4211,4385,4573,4668,5018,5038,5975,6162,6334,6384,6636,6750,6871,7382,7614,9152,9551,9889,10001,10137,12332,12877,13006,13442,13738,14963,15272,15481,16102,16219,16567,18549,19525</t>
  </si>
  <si>
    <t>2.862951223297171,2.862951223297171,2.862951223297171,2.862951223297171,2.862951223297171,2.862951223297171,2.862951223297171,2.862951223297171,2.862951223297171</t>
  </si>
  <si>
    <t>011101100101111010001111111011110100110101100101001101000001101111010110010111101111110100100001010100011010010010011001000000101010111110111100010101100111001000111010110010000001101011000101001101011001110100010100000011000010110110000001100111010111100110011101010101000011010001000001111010110110</t>
  </si>
  <si>
    <t>941885520456168215295328852489131712664104458521549538003799482201030867520576533200903862,941885520456168215295328852489131712664104458521549538003799482201030867520576533200903862,941885520456168215295328852489131712664104458521549538003799482201030867520576533200903862,941885520456168215295328852489131712664104458521549538003799482201030867520576533200903862,941885520456168215295328852489131712664104458521549538003799482201030867520576533200903862,941885520456168215295328852489131712664104458521549538003799482201030867520576533200903862,941885520456168215295328852489131712664104458521549538003799482201030867520576533200903862,941885520456168215295328852489131712664104458521549538003799482201030867520576533200903862,941885520456168215295328852489131712664104458521549538003799482201030867520576533200903862</t>
  </si>
  <si>
    <t>941885520456168215295328852489131712664104458521549538003799482201030867520576533200903862,941885520485810990140081798517565884826328562931986654078203466595132009026320819412016822,941885520456168215295328852489131712664478602940706249150859625518206235973326976955195062,941885520456168215295328852489131712664478602940704888021391941764352382475178724859059894</t>
  </si>
  <si>
    <t>-6.529848182661084,-6.415194875797969,-6.3771393905129985,-6.34007195047653,-6.2540672143859455,-6.2124881343918235,-5.453599891914618,-4.792367008676999,-4.734571869107271,-4.57398262574886,-4.570894158800608,-4.551023255650838,-4.499749366465532,-4.327707809755824,-4.313514741727675,-4.0606087573409155,-3.7336953219707016,-3.6203710607752932,-3.568500362563414,-3.5029378132474207,-3.3311126427424513,-3.261044263115909,-3.244894441309517,-3.1547504468961076,-2.878029933184378,-2.8472807110241423,-2.717644663591369,-2.4271918053685155,-2.372897692159328,-2.202272414529322,-2.140577133480095,-2.03547458609033,-1.9198176853075286,-1.8038238074238804,-1.76035973011338,-1.723283558840496,-1.6291653993645199,-1.5419348077531627,-1.5295417126962072,-1.510520700119938,-1.3524369053641778,-1.31559561958658,-1.3058985300921044,-1.2983606118459607,-1.138288232610061,-1.1242408699353623,-1.0142585823143566,-0.9093751295109773,-0.869989871339863,-0.6123147691490153,-0.6084765383249199,-0.5979698912788225,-0.5767357577734574,-0.5568998783880177,-0.5124950951421074,-0.5033339900224061,-0.4737892360423784,-0.4627227915098,-0.45826027585710283,-0.4526795003133338,-0.35813778966592263,-0.3264856992985012,-0.2651763874695191,-0.24249268970241278,-0.1558750244076738,-0.15388031708930472,-0.134138935015924,-0.13280718161326935,0.039701063988091374,0.07753230950226009,0.08536906825125219,0.11407625951302346,0.13291328242615105,0.14537924096632193,0.25128276388769616,0.30331688695659453,0.38915685228663743,0.43189420103985265,0.5308659945266041,0.5589448689048634,0.5789153698190693,0.6823045439354359,0.6993250479598664,0.7871854494072383,0.8032841423597654,0.8185148308891612,0.8381231449539241,0.840145791694015,0.9877989242014025,1.0598565418095267,1.1419685458178541,1.1922007191929636,1.254597639130324,1.2805870730795337,1.3597732995600396,1.3948686834282065,1.4603703526115799,1.5112321301468656,1.5128720210925541,1.5358947606261675,1.555459440374658,1.5793063579896596,1.632899131953822,1.6869095541122061,1.6871515626604694,1.7010648743936763,1.7131258885313552,1.8112669449827736,1.8207067114309141,1.8784987810569629,1.8880704814059621,1.9635126502000066,1.9879525601877017,2.008134674175953,2.06611883170659,2.092730860410248,2.1098618274426526,2.1297117855089445,2.1345006364519428,2.1360177171441332,2.2029616410565827,2.2190476861633135,2.283502260858217,2.308914030656748,2.3348895222062374,2.3351680876708323,2.349737364250687,2.3510224453791913,2.3969626919826355,2.41899893939758,2.424134559863789,2.4277254826845387,2.55410771425881,2.559582635234886,2.59438258408072,2.6219382172276373,2.6625960902419905,2.692953216977516,2.6940662092781813,2.7723622673409363,2.798033530444483,2.8124809738508354,2.8166259702704117,2.8339829494706437,2.8339829494706446,2.835898695530484,2.8671737663006653,2.882668686603255,2.882668686603256,2.904298310186877,2.942076115992564,2.9500199859462755,3.0071516933149756,3.0075952921316755,3.0203997794405515,3.020399779440552,3.0462720078033745,3.0485401997179693,3.0574366481547197,3.0604332099607454,3.099781392525772,3.1116972766949638,3.165201027335877,3.173036329361902,3.18372587940549,3.188261971817369,3.19786606259889,3.2136690725698562,3.219145652806134,3.222554517295708,3.2227580154941426,3.26249210248656,3.2651883096366636</t>
  </si>
  <si>
    <t>0.08678245544433594,0.3342452049255371,0.7858858108520508,0.839794397354126,1.0528373718261719,1.210008144378662,1.321794033050537,1.7431647777557373,2.1725549697875977,2.5538690090179443,2.7049477100372314,2.913604497909546,3.3744144439697266,3.569877862930298,3.9750704765319824,4.025112867355347,4.341028928756714,4.419944524765015,4.878430604934692,5.12803840637207,5.283250570297241,6.614261865615845,6.779949426651001,7.044209003448486,7.637564182281494,8.898498296737671,9.680036067962646,10.619644165039062,11.183968544006348,12.125549554824829,12.548040866851807,12.818747758865356,13.183292865753174,13.34486699104309,14.118775129318237,14.384675025939941,14.489102602005005,15.834211826324463,16.04068398475647,16.96176266670227,17.219913959503174,19.100978136062622,19.761291980743408,19.972930192947388,20.12251305580139,21.08269953727722,22.06188440322876,22.35760521888733,23.12599229812622,23.54960536956787,25.574090003967285,26.579163551330566,26.73151421546936,26.883883476257324,28.079587936401367,28.188451766967773,28.289286375045776,28.596600770950317,28.958282709121704,29.49274492263794,29.6938738822937,29.998902559280396,30.25620722770691,30.928269147872925,31.48975110054016,34.04526233673096,34.14402365684509,34.296982765197754,34.40369486808777,36.064451456069946,36.69528269767761,37.02116131782532,37.073577880859375,38.70056915283203,39.20569610595703,40.59518074989319,41.45598268508911,42.53901433944702,43.60966944694519,44.445221185684204,45.332900047302246,48.278329849243164,49.63733386993408,50.37055778503418,53.92840385437012,56.49376678466797,57.08227038383484,60.09292149543762,65.46843767166138,66.03994846343994,74.78703045845032,77.26073837280273,77.3148946762085,83.27784514427185,83.5288200378418,85.16660785675049,88.65796136856079,91.66853904724121,91.89427208900452,92.85709929466248,95.45220756530762,96.54582715034485,97.86838006973267,100.18765354156494,103.53229761123657,103.82751274108887,105.10203957557678,108.75159072875977,110.17477488517761,122.02109098434448,124.59133720397949,125.98147296905518,132.23873567581177,137.5789155960083,141.10381960868835,144.69070529937744,149.31365251541138,154.6327657699585,155.34565711021423,156.7500832080841,163.5421793460846,165.02883863449097,169.45161080360413,171.0755159854889,173.7260730266571,178.51329112052917,179.53028798103333,187.62493181228638,193.62420964241028,206.0802652835846,239.71295428276062,263.8513240814209,269.4721796512604,288.48214888572693,306.7073218822479,308.9177129268646,314.2051520347595,329.9109032154083,333.2836048603058,333.39645862579346,337.3588945865631,347.59716606140137,352.5763895511627,399.1879389286041,402.760205745697,412.04753375053406,445.64367604255676,454.1000409126282,462.5097839832306,489.2945532798767,514.460709810257,516.1723699569702,555.7373623847961,572.4861483573914,573.7012913227081,579.5740387439728,584.7190356254578,591.0085439682007,601.7209479808807,656.4993724822998,678.969753742218,692.9550092220306,707.154237985611,750.6169641017914,823.8139984607697,869.9943454265594,884.9476840496063,888.468199968338,890.3218479156494,946.2904813289642,967.6247444152832,971.0025253295898,1022.3384091854095</t>
  </si>
  <si>
    <t>1,5,14,15,19,22,24,32,40,47,50,54,63,67,74,75,81,82,91,96,99,123,125,130,141,161,171,191,202,220,228,233,240,243,258,263,265,287,291,309,314,350,363,367,370,389,408,414,429,437,476,493,496,499,523,525,527,533,540,550,554,560,565,578,589,638,640,643,645,677,689,694,695,725,735,760,770,787,808,824,841,895,921,935,1003,1051,1062,1117,1222,1233,1382,1429,1430,1543,1548,1580,1647,1706,1709,1725,1776,1798,1824,1869,1931,1937,1957,2022,2050,2270,2319,2342,2460,2549,2612,2680,2765,2864,2877,2904,3032,3061,3135,3165,3214,3305,3324,3477,3592,3815,4450,4907,4994,5357,5689,5731,5830,6118,6180,6182,6249,6443,6538,7393,7459,7638,8258,8417,8556,9057,9536,9567,10286,10607,10630,10742,10843,10952,11155,12180,12597,12854,13118,13931,15297,16165,16436,16504,16541,17573,17973,18023,18971</t>
  </si>
  <si>
    <t>3.2651883096366636,3.2651883096366636,3.2651883096366636,3.2651883096366636,3.2651883096366636,3.2651883096366636,3.2651883096366636,3.2651883096366636,3.2651883096366636</t>
  </si>
  <si>
    <t>011101011101100010111010111010110111010110101110001110001011111100100101011101010110001100010101110110100111000010110011011101010100101000010110011100100111100100111010110111010100111000010001011001010001011100100100001000010110100100001001001001001101100000101011001110110110000111001001011001011010</t>
  </si>
  <si>
    <t>937725657451381888381076428439094652277304085527455469631468320702043329911783351926953562,937725657451381888381076428439094652277304085527455469631468320702043329911783351926953562,937725657451381888381076428439094652277304085527455469631468320702043329911783351926953562,937725657451381888381076428439094652277304085527455469631468320702043329911783351926953562,937725657451381888381076428439094652277304085527455469631468320702043329911783351926953562,937725657451381888381076428439094652277304085527455469631468320702043329911783351926953562,937725657451381888381076428439094652277304085527455469631468320702043329911783351926953562,937725657451381888381076428439094652277304085527455469631468320702043329911783351926953562,937725657451381888381076428439094652277304085527455469631468320702043329911783351926953562</t>
  </si>
  <si>
    <t>937725657451381888381076428439094652277304085527455469631468320702043329911783351926953562,937725657451381888381076428439094652277304085527455469631463250099642417282407741265843802,937725657451381888381076428439094652277302624025818138728550117017210613916994072146122330,937725657451381888381076415275058193707655748287702009172659210238964418033383463651677786</t>
  </si>
  <si>
    <t>-7.517014338363483,-7.070715680219519,-6.655760143613935,-6.506681297940667,-6.463453902469969,-5.441871774409725,-5.418125650067301,-5.281723882076796,-5.1568893516674095,-5.060481230973169,-4.833747288287169,-4.746060230664254,-4.62880345981767,-4.624416703455445,-4.614708697131222,-4.556192082544811,-4.420837107800687,-4.378597079483984,-4.170560696823456,-4.169017935025605,-4.103964137538195,-4.051266285782429,-3.9147084151740836,-3.8587417094207583,-3.728591569493155,-3.592384706672949,-3.584593788179375,-3.5281367181498666,-3.2677534772823558,-3.073694567588868,-3.0610956588399,-3.0284739033664136,-2.937901320170348,-2.874827365784819,-2.8056189313875675,-2.631654228007004,-2.576366835444895,-2.279351856867602,-2.25299275737044,-2.2504860304641663,-2.1607622051518813,-2.0700155415425114,-2.0659105171381364,-1.9675371244580542,-1.8309397631118192,-1.821829330172862,-1.680670442370797,-1.6642469371679063,-1.625976993404473,-1.477713152192504,-1.4351883342971545,-1.3400833491350332,-1.272696880082385,-1.245629021469873,-1.1897448828184913,-1.1351191603986155,-1.107263188933636,-1.0932396950745136,-1.0700474840379588,-0.9970986261312682,-0.9827392882714284,-0.6543880339729575,-0.6282105687939188,-0.5904146092029205,-0.5642730470358975,-0.4848915251326524,-0.4692987786903691,-0.37866781018881224,-0.3402599253266424,-0.21796406433790616,-0.19426220605427502,-0.1635953237653923,-0.035912295380734996,-0.03456956129321677,-0.020287365854039965,-0.018874787084729894,-0.009317429713140327,0.12002254229625155,0.16216216675873057,0.16551948407675426,0.19007391347555339,0.22743338266094715,0.2498794577589663,0.3609311730634587,0.5289273804085324,0.5833046251200438,0.6582768023461978,0.6752366623140001,0.7249750920721449,0.7634327889976531,0.8137362021961034,0.8300700244984567,0.8489945740899464,0.8773564093855291,0.8872894174730279,0.9772299846485386,1.0070052907846239,1.0180324108062928,1.0549178893999536,1.1318963281238956,1.1330780155831213,1.1677891931586717,1.183165972840049,1.2380528698495217,1.315288445740706,1.3248729799846066,1.3797377922335898,1.3895048309134221,1.4214700020932152,1.4503606669389182,1.477802128793209,1.4797690478138212,1.4919105775820083,1.5885585008123484,1.6122695305936754,1.6486552817830267,1.7133055304067566,1.7781319392966934,1.8154409717400213,1.8206636947553796,1.8433087858039885,1.867579099313527,1.9461044860117418,1.9649652848492014,2.0119033378845543,2.0126596611858343,2.061273654575868,2.1228090197719682,2.255150215093342,2.2704416891600654,2.368801844213925,2.402403922090875,2.4117784127501585,2.431742028440698,2.435398291365528,2.531037967083574,2.5406645802333054,2.570818322201012,2.570818322201013,2.63891733117319,2.648596253767839,2.661315593884488,2.662353794275902,2.6623537942759024,2.7937734566794976,2.8032748884529286,2.8395261747468803,2.864165696923106,2.8769250938587003,2.884018938388161,2.889349421939918,2.8999568957925255</t>
  </si>
  <si>
    <t>0.087860107421875,0.22320556640625,0.4021894931793213,0.5535013675689697,0.7502217292785645,1.0128602981567383,1.555143117904663,1.822277307510376,1.8788275718688965,1.9305400848388672,2.5653576850891113,2.71919584274292,3.675328016281128,3.909282684326172,4.111899137496948,4.164572715759277,4.326764345169067,4.536617994308472,5.297045707702637,5.70752739906311,5.8080644607543945,6.239141464233398,6.441122055053711,6.700925588607788,6.749859809875488,7.103378057479858,7.2062766551971436,7.304486513137817,7.548720359802246,7.994095325469971,8.851350784301758,8.952127695083618,9.106009721755981,9.157097816467285,9.313951015472412,9.785349130630493,9.895297050476074,10.456844568252563,11.383691549301147,11.43899941444397,11.75069546699524,12.746823787689209,13.628977060317993,14.137135028839111,16.100938081741333,16.62841796875,17.269283294677734,17.661311864852905,18.135839700698853,20.26624298095703,20.813777446746826,21.543476819992065,22.062666177749634,22.577455282211304,23.410675287246704,24.498106241226196,25.288681507110596,25.515616416931152,25.84051012992859,25.944288730621338,26.53163242340088,26.954957008361816,29.45284867286682,32.4228720664978,32.4816837310791,32.767961740493774,32.92705154418945,33.56111431121826,35.935317039489746,36.296021938323975,38.39098882675171,38.938520669937134,40.34902548789978,42.329354763031006,42.82986044883728,43.134340047836304,43.28642416000366,44.09209179878235,45.49955749511719,46.40480995178223,47.137364864349365,48.3788206577301,51.07891368865967,52.26745080947876,53.18351173400879,54.126060247421265,54.707544803619385,59.7045259475708,60.542954206466675,60.71368765830994,63.9145929813385,72.88318371772766,74.9986481666565,75.05104541778564,75.7567994594574,76.18601369857788,79.20496797561646,81.96568274497986,82.64880299568176,88.01101493835449,106.97911834716797,113.8989884853363,115.42263889312744,123.9317991733551,127.50809669494629,131.67383909225464,139.35307836532593,139.98276591300964,148.71796250343323,155.7345073223114,167.1842987537384,170.87077641487122,185.65519428253174,190.52077436447144,194.1877908706665,199.90199780464172,202.96085000038147,214.98372554779053,241.1640181541443,243.17130661010742,244.04894638061523,256.77650570869446,257.59363889694214,272.2784185409546,275.8402671813965,283.3752634525299,287.24627161026,288.9303388595581,290.2751986980438,303.58401679992676,326.49821305274963,331.8277404308319,347.7618854045868,379.4251024723053,446.7325632572174,560.3518917560577,591.1428530216217,620.3020179271698,641.3025715351105,663.3271834850311,666.4564757347107,680.832193851471,697.7113666534424,744.8696403503418,766.3988599777222,773.5403063297272,835.2763903141022,872.4070436954498,927.4059638977051,958.2138020992279,959.4021108150482,1001.6069316864014</t>
  </si>
  <si>
    <t>1,2,5,8,12,16,26,31,32,33,45,48,66,70,74,75,77,81,94,102,104,111,115,120,121,128,130,132,137,146,163,165,168,169,172,181,183,194,211,212,218,236,253,260,287,297,309,316,325,365,375,389,399,408,423,443,458,462,468,470,481,489,537,591,592,597,600,611,654,661,701,711,738,777,787,793,796,811,836,850,858,877,927,950,968,986,997,1087,1102,1105,1164,1331,1371,1372,1385,1393,1442,1489,1502,1603,1945,2070,2099,2257,2326,2408,2555,2567,2715,2845,3062,3130,3396,3481,3546,3651,3708,3910,4382,4417,4433,4668,4684,4955,5019,5161,5231,5263,5288,5527,5949,6045,6341,6926,8179,10266,10832,11371,11757,12164,12222,12490,12795,13659,14064,14200,15343,16016,17020,17593,17616,18389</t>
  </si>
  <si>
    <t>2.8999568957925255,2.8999568957925255,2.8999568957925255,2.8999568957925255,2.8999568957925255,2.8999568957925255,2.8999568957925255,2.8999568957925255,2.8999568957925255</t>
  </si>
  <si>
    <t>011001100101010011100000111010111110111100101101010001001010101101101011011111101011011111100011110110101011001010110011001001000011111011101110010110111100010101111100100000110001100011010000000101111011111001100100000100000010010000101000100101100101101000000001010111000011000001001011111000111110</t>
  </si>
  <si>
    <t>814269778076364312100600040599927909431373724430281729210894098040165825512518470460554814,814269778076364312100600040599927909431373724430281729210894098040165825512518470460554814,814269778076364312100600040599927909431373724430281729210894098040165825512518470460554814,814269778076364312100600040599927909431373724430281729210894098040165825512518470460554814,814269778076364312100600040599927909431373724430281729210894098040165825512518470460554814,814269778076364312100600040599927909431373724430281729210894098040165825512518470460554814,814269778076364312100600040599927909431373724430281729210894098040165825512518470460554814,814269778076364312100600040599927909431373724430281729210894098040165825512518470460554814,814269778076364312100600040599927909431373724430281729210894098040165825512518470460554814</t>
  </si>
  <si>
    <t>-7.030274946077504,-6.863969527928356,-6.544642399338717,-5.94826726144996,-5.469481915148904,-5.2472912181110285,-5.237303009121676,-4.91381613889427,-4.742739495358674,-4.676685636323998,-4.605141039838935,-4.576395685908435,-4.545708261182747,-4.413630660735582,-4.407889075079031,-4.330842032132487,-4.104817897539346,-3.8317335861904005,-3.775124517960271,-3.699793461731292,-3.5331143136829546,-3.2881220820230057,-3.229907315079651,-2.708917255724142,-2.672746136471731,-2.6287559727184924,-2.2774629635236896,-2.266145489520346,-2.227299419731592,-2.2219110746513264,-2.204061791399827,-2.0698349179641444,-2.068378168959548,-1.9794249114137563,-1.7741707014810912,-1.617360035777407,-1.5781748772716182,-1.5691853384419419,-1.56690532501265,-1.550887082476148,-1.5124255692696635,-1.4342799365603993,-1.4142313650656504,-1.284454061776117,-1.2578610962474668,-1.1551403192473,-1.1367281139781766,-1.066550965358761,-1.010586877251902,-0.9854414932579552,-0.9827027634805613,-0.8519299294368885,-0.8239324429099172,-0.7096510558186184,-0.6318916770398949,-0.6239409041535855,-0.533685497817678,-0.3756448552825417,-0.36829228248661616,-0.3548108094942416,-0.3284848251629735,-0.17471331232867227,-0.11654264650333297,-0.10431953513235157,-0.09301262146542132,-0.08148492287676576,-0.08067786682587287,-0.07796246385685841,-0.046894548855352436,-0.003936973000054876,0.23539845620473157,0.33258945318667554,0.36862699845453495,0.37697898488662707,0.4158387865198283,0.5228336786116569,0.5837189980103753,0.6127766913580039,0.6529024242641542,0.6696769874123385,0.7713501307472967,0.8182707357682476,0.8523278230202497,0.9087133903300397,0.9696894273592345,0.9872701859885031,1.0454433072121003,1.0963176727870685,1.1241289990350054,1.1571294403966021,1.1594324073822366,1.1856546101276375,1.3110446087103735,1.3945321674307785,1.4307014247961372,1.4339771355955997,1.4633418852596651,1.490760225319167,1.5747183634816375,1.5971199800143552,1.643305884583463,1.6550411011927917,1.6754034108248317,1.7305427685116337,1.7965990727868983,1.814970567824344,1.8447203600784907,1.8730765432551542,1.887622746028928,1.904783258852789,1.9171311658916077,1.9345825394239562,1.9837007749443456,1.9942256812185326,1.9973793957497097,2.1132933162840617,2.1265643158417435,2.179452947801006,2.226336019742327,2.2392158302542673,2.255760573890594,2.260744795349765,2.3057024474140704,2.369124089019546,2.3691240890195484,2.424632516089362,2.4481911268779806,2.467442901155913,2.4835788459945114,2.48768171344315,2.5511700218134874,2.5526174261508316,2.555987978542982,2.577656380692916,2.6030205195725142,2.611305173613102</t>
  </si>
  <si>
    <t>0.09044313430786133,0.28959202766418457,0.38678646087646484,0.5330696105957031,1.003676414489746,1.6231627464294434,1.7254712581634521,2.0296506881713867,2.438239336013794,2.489684820175171,2.7382876873016357,2.889451265335083,3.2429592609405518,3.397451877593994,3.5507125854492188,3.883758068084717,4.525568246841431,4.830650329589844,5.195659160614014,5.3638386726379395,5.417283296585083,5.848456144332886,5.920224905014038,6.358701467514038,7.203020811080933,7.519907474517822,7.677691698074341,8.619401216506958,8.677779197692871,8.731154680252075,10.175504207611084,10.543642520904541,10.754474639892578,10.867995023727417,11.500358581542969,13.809649467468262,14.178333520889282,14.228515148162842,14.277980327606201,14.385266304016113,14.95662546157837,15.278575420379639,15.604803800582886,15.871081590652466,16.028510093688965,16.60222029685974,18.17641305923462,18.872136116027832,18.927470922470093,19.13907504081726,20.28561234474182,20.40164566040039,21.058249473571777,21.832693815231323,23.74635672569275,25.67690873146057,26.199888944625854,26.305708646774292,27.320930004119873,29.86157512664795,30.594990968704224,30.722747564315796,32.44049263000488,33.60413837432861,34.770243406295776,34.99643850326538,35.55105972290039,36.66087245941162,38.28725051879883,38.78100037574768,40.03120136260986,41.01531004905701,44.96121621131897,45.66549301147461,46.481144189834595,47.60644197463989,50.094688415527344,52.94852590560913,54.79259753227234,55.38934254646301,55.44466304779053,59.5164155960083,59.99458360671997,62.385255098342896,62.60615587234497,70.22189855575562,76.68918800354004,78.8693528175354,83.98942852020264,85.6104793548584,85.7196683883667,86.1904227733612,89.41141033172607,91.5874297618866,93.00986838340759,95.0349657535553,113.99886536598206,116.82426428794861,124.65997576713562,134.61053776741028,136.42574453353882,137.71233749389648,139.52765488624573,153.40492153167725,156.08285927772522,156.20173573493958,163.27406096458435,176.56076335906982,253.67350316047668,269.92265343666077,291.18994998931885,299.7678804397583,313.97489500045776,318.3410906791687,323.26034212112427,339.8164255619049,393.7477295398712,396.82630157470703,420.58683609962463,450.7533640861511,457.30784797668457,507.9428639411926,510.0236032009125,518.0368483066559,526.0167405605316,542.7626519203186,546.9872672557831,647.4824290275574,708.1941950321198,757.1339769363403,827.1996309757233,880.0463032722473,954.7795286178589,966.3642423152924,987.9540238380432,1022.1143884658813</t>
  </si>
  <si>
    <t>1,4,6,9,17,29,31,37,45,46,51,54,61,64,67,73,85,91,98,101,102,109,110,118,129,133,135,147,148,149,174,181,185,187,199,243,250,251,252,254,265,271,277,282,285,296,323,336,337,340,361,363,375,390,426,462,472,474,493,536,549,551,581,602,623,627,637,657,688,697,713,726,801,815,830,851,897,949,983,994,995,1071,1080,1121,1125,1265,1375,1416,1511,1542,1544,1553,1615,1656,1683,1720,2065,2116,2265,2450,2486,2510,2541,2802,2854,2856,2985,3224,4656,4953,5365,5513,5780,5862,5953,6250,7262,7322,7762,8321,8432,9404,9444,9597,9741,10065,10144,11970,13090,13973,15255,16235,17606,17825,18219,18858</t>
  </si>
  <si>
    <t>2.611305173613102,2.611305173613102,2.611305173613102,2.611305173613102,2.611305173613102,2.611305173613102,2.611305173613102,2.611305173613102,2.611305173613102</t>
  </si>
  <si>
    <t>011110111101011010101011111010111111111001100011010000001001111100001011001100111110100000000110111111111111011111001011110100100100011001110110010101101100010000111111011110110000101100000100001111111000011001110100000000001010000010001000100001001101100110011101000010110010010100001001100010010110</t>
  </si>
  <si>
    <t>985404701743357427878021384696470337240759725019393538103238551246064450050421607139154070,985404701743357427878021384696470337240759725019393538103238551246064450050421607139154070,985404701743357427878021384696470337240759725019393538103238551246064450050421607139154070,985404701743357427878021384696470337240759725019393538103238551246064450050421607139154070,985404701743357427878021384696470337240759725019393538103238551246064450050421607139154070,985404701743357427878021384696470337240759725019393538103238551246064450050421607139154070,985404701743357427878021384696470337240759725019393538103238551246064450050421607139154070,985404701743357427878021384696470337240759725019393538103238551246064450050421607139154070,985404701743357427878021384696470337240759725019393538103238551246064450050421607139154070</t>
  </si>
  <si>
    <t>-6.532839759367143,-6.494928036264768,-5.857914496712936,-5.3877906304198016,-5.098895159118851,-5.054177941668887,-5.048433077488714,-4.839641339509285,-4.651652421182936,-4.394947021126347,-4.310841661926053,-4.165614458390747,-4.137224852287486,-4.0673803816105085,-3.9881262819743397,-3.859840930643584,-3.7520093258079266,-3.5192792291539785,-3.085124691524091,-2.901173115262723,-2.88671253513435,-2.846305977925764,-2.781161078122385,-2.574551538562128,-2.4032316537366483,-2.3419980291711293,-2.291040662020651,-2.1181726793337736,-1.9775302820024112,-1.8940607116825616,-1.8857262984140275,-1.7093662464019854,-1.6146549931244256,-1.4586970303585591,-1.4301829665059247,-1.3015800015898982,-1.1825394742349775,-1.1633584073983136,-1.0510292232649903,-1.0094377552915648,-0.9537591524122608,-0.9469796485025856,-0.9146015670864712,-0.8305014810322451,-0.7840334654554212,-0.7683521264956837,-0.7443376101959207,-0.6445584954277213,-0.6331866993394665,-0.5604050093426913,-0.5183557574284047,-0.32429281645855007,-0.322776039453758,-0.24737701263963502,-0.23561292718834717,-0.22286814018250592,-0.18583121987557566,-0.18088722704309967,-0.16840329893551786,-0.0658813691153057,0.009452018338075269,0.09943700147262553,0.13726263188341448,0.20712311051404242,0.2151506782926428,0.2615509150344717,0.27514307586717074,0.3232122380517042,0.3630436739157167,0.5218336705934838,0.5499773068143642,0.5665011410830494,0.5920586334530775,0.6589179116471316,0.7078639457054393,0.7088189529986775,0.7921885551549535,0.8527610089629798,0.9114105199397985,0.9156197789592047,0.9231859438783883,0.930992031932045,0.9329361098414289,0.9577697497924211,1.0020784467589643,1.0139835737200646,1.0180435784007236,1.0361044259834753,1.0486511601660453,1.1460168015191117,1.1704388116951414,1.173466898918139,1.2015746031284704,1.2135678139169739,1.2138461484904608,1.2444591103313827,1.291144071832434,1.2937496854474693,1.3276287931733353,1.4174472833192002,1.4507643118267637,1.47909984121649,1.5479506495681212,1.6379538517725207,1.6830750900028908,1.688759389262346,1.703236277825555,1.7119620236472457,1.7421438410058212,1.7713713545543406,1.8641187273727238,1.946274183126538,1.965346491924202,1.9712813437285168,1.9973307225652062,2.0071301541701922,2.0328358765647194,2.0486271875988806,2.091862369783054,2.1552638065242724,2.1568015773835243,2.173116104438795,2.1853256350334953,2.217291894374842,2.2362645346780288,2.2381042449385093,2.2670547462739563,2.2867609564789837,2.3396316098606142,2.354419196262642,2.3566797353524245,2.3629484002543606,2.414562897819789,2.4145628978197893,2.416704901892817,2.4199871759493927,2.428350388958574,2.5463727239411527,2.6089463747194483,2.60894637471945,2.6789088489528026,2.7042452140947284,2.7042452140947293,2.7042452140947297,2.710102619531738,2.722355248863974</t>
  </si>
  <si>
    <t>0.09490442276000977,0.5310955047607422,0.5778870582580566,1.3035943508148193,1.4104366302490234,1.616548776626587,1.834021806716919,1.8863131999969482,1.9889817237854004,2.0930867195129395,2.7028918266296387,2.910829782485962,2.9618659019470215,3.348646640777588,3.9010026454925537,4.488340139389038,4.84565806388855,5.346942663192749,6.033123254776001,8.995003700256348,9.918785333633423,10.022193908691406,11.295140027999878,11.399247884750366,12.263211250305176,12.753310680389404,14.805296897888184,14.914114713668823,15.020609617233276,16.107022285461426,16.266515731811523,17.036434412002563,17.290547847747803,18.08301830291748,18.50831127166748,19.868192672729492,21.789307355880737,22.841059923171997,24.26976466178894,24.788801431655884,25.92644691467285,28.67926549911499,28.781834602355957,29.19159245491028,30.08060121536255,31.051024436950684,31.212002992630005,31.705724477767944,33.40525579452515,34.17568826675415,34.49539494514465,35.00110673904419,35.72722911834717,37.43299174308777,38.23959565162659,39.40597367286682,39.90339636802673,41.861538887023926,42.495484828948975,42.635915994644165,43.414891719818115,43.66946220397949,43.979177951812744,44.8675479888916,45.24925255775452,47.65585732460022,51.40769982337952,53.55392670631409,58.449771881103516,59.232550382614136,60.54541897773743,60.69977855682373,62.59697771072388,63.72744846343994,65.08618688583374,65.80485320091248,67.5230712890625,70.43840289115906,70.9606351852417,72.09543490409851,72.57683253288269,73.22449374198914,75.02610182762146,75.61956334114075,78.81111288070679,80.82492423057556,81.55438256263733,81.65164947509766,85.98825597763062,86.52779340744019,89.37228775024414,90.99518418312073,97.83789873123169,98.54123592376709,111.20900082588196,126.75549292564392,136.13749241828918,138.38762402534485,138.83534622192383,140.5453109741211,151.8964648246765,152.0566041469574,155.32891869544983,158.9419138431549,166.5048623085022,174.1430869102478,176.51464366912842,176.92547464370728,178.67891693115234,187.42396068572998,192.05221319198608,239.10937666893005,243.9708173274994,249.105366230011,269.0475537776947,285.26421785354614,294.2075445652008,309.8433334827423,346.7344515323639,375.095276594162,389.04786491394043,397.9728009700775,413.5306944847107,415.980171918869,429.1233105659485,436.93218183517456,440.23913645744324,443.4877302646637,448.5753471851349,493.0608322620392,567.8802180290222,624.868221282959,632.2420461177826,656.2484426498413,689.9594075679779,694.4108090400696,699.2750496864319,717.1139757633209,737.1486217975616,797.7830166816711,955.0503087043762,962.7930843830109,982.9513258934021,993.3270289897919,993.6695971488953,1048.1837029457092</t>
  </si>
  <si>
    <t>1,9,10,24,26,30,34,35,37,39,50,54,55,61,72,82,89,96,109,150,168,170,195,197,214,223,262,264,266,287,290,305,310,325,333,356,393,413,441,451,472,525,527,535,551,568,571,580,612,627,633,643,657,690,705,725,730,758,770,772,787,792,798,815,822,868,940,978,1071,1086,1111,1114,1150,1170,1195,1208,1241,1297,1307,1325,1331,1342,1373,1384,1444,1483,1497,1499,1578,1588,1644,1676,1805,1819,2049,2337,2503,2541,2549,2580,2784,2787,2848,2917,3060,3198,3242,3249,3281,3441,3529,4378,4469,4565,4937,5235,5407,5686,6367,6889,7159,7316,7603,7646,7893,8044,8106,8169,8266,9098,10471,11526,11666,12102,12727,12805,12895,13218,13593,14723,17581,17725,18091,18285,18291,19300</t>
  </si>
  <si>
    <t>2.722355248863974,2.722355248863974,2.722355248863974,2.722355248863974,2.722355248863974,2.722355248863974,2.722355248863974,2.722355248863974,2.722355248863974</t>
  </si>
  <si>
    <t>111011011000011110001101110010000110011011101111111001000000101010011000101100110001110111001111000010011101101110110011010101000100010111010110101011010000100011010001011001111001010010111100011111100010101100010111001100110000111101100011001110100010100001011110011000001100100010000101111001010010</t>
  </si>
  <si>
    <t>1890063092090319544889782860971366843768459320766860388576291625467223245148117840190529106,1890063092090319544889782860971366843768459320766860388576291625467223245148117840190529106,1890063092090319544889782860971366843768459320766860388576291625467223245148117840190529106,1890063092090319544889782860971366843768459320766860388576291625467223245148117840190529106,1890063092090319544889782860971366843768459320766860388576291625467223245148117840190529106,1890063092090319544889782860971366843768459320766860388576291625467223245148117840190529106,1890063092090319544889782860971366843768459320766860388576291625467223245148117840190529106,1890063092090319544889782860971366843768459320766860388576291625467223245148117840190529106,1890063092090319544889782860971366843768459320766860388576291625467223245148117840190529106</t>
  </si>
  <si>
    <t>1890063092090319544889782860971366843768459320766860388576291625467223245148117840190529106,1890063092090319544889782860974580719856977301317944312760973950672267651135683288422178386,1890063092090319601428888933879665390433979344540252895055776325487029905039516144115408466,1890063092090319544889782860971366843768447628753761741352946629813861628998661341081787986,1890063092090319544890645579264715664242075737459223372331378085669960975238692710463856210,1890063092090319601429751652173014210907595758378120493398943023573195696231100879062195794,1890063092090319601429751652176228086996113738929204417583625349977494515276377506529697362,1889938761281217098230106733702678959032050623421524035402017969753108937747718250263240402</t>
  </si>
  <si>
    <t>-7.779657771185033,-7.2154108974245235,-6.807927163024411,-6.623126675597223,-6.476331973492942,-5.338089847203348,-5.318631351986858,-5.082633319938721,-4.762278031216556,-4.7058706624895805,-4.541793857552026,-4.527699451099114,-4.342503175350728,-4.342175114660527,-4.302788647585546,-4.2696952306566,-3.9778370537567045,-3.872424027997967,-3.8538455876418833,-3.628082644938055,-3.616964641688339,-3.5465537056570278,-3.4731303177532893,-3.4305351140423563,-3.28705088415261,-2.9594765514849155,-2.876825773718319,-2.8428493332903364,-2.744404451575517,-2.6786929372543056,-2.5530878998370805,-2.4682687656289,-2.343301009989651,-2.3054316156249177,-2.2685584896875635,-2.1931266597193577,-2.128115584931705,-1.9298239850461791,-1.91950433929909,-1.8964665382845065,-1.635243002063666,-1.5158377670442889,-1.2934322973930714,-1.2453198019781182,-1.0679104239608281,-1.0597044099537452,-0.929079536381338,-0.7419632112038185,-0.7024390332880187,-0.5631821600729812,-0.5553161812220212,-0.45790286013096115,-0.4205049440075093,-0.4203299934276017,-0.34828489655960093,-0.19511261542672714,-0.16628999781521242,-0.15022025677343226,-0.06957039990426375,-0.012542659075834572,0.011748196254821569,0.03262203316160561,0.11037965883788434,0.11952834441162569,0.1700961406433816,0.18767004635229037,0.25248162431792426,0.28826645019417424,0.35716821699649165,0.3833682669478866,0.39256721050508414,0.39861066044499793,0.4572761875836195,0.5744720711177262,0.5974778542819311,0.6775830103846643,0.7093902209723726,0.7097749950572209,0.790956777074327,0.8422563857359352,0.8638846109148548,0.8713459973648144,0.8976287388120203,0.9682139440144899,1.0412085714659218,1.0647665083245814,1.112306268648476,1.131085553506889,1.1347082519685154,1.158060940131541,1.2951881071051314,1.2958592834347427,1.3506736478072219,1.4672381676655228,1.5713747389247206,1.5773904263616503,1.6175942445831768,1.6279347492166638,1.6363944696351045,1.6504782392570534,1.6996949437008189,1.7346869072597433,1.8454878533468502,1.8505095918719918,1.862580635747332,1.8818968041832445,1.8919383033690214,1.9198185891030999,1.9312824914745543,1.9631059413215837,1.9845288543564166,2.0084797410661874,2.049606053849655,2.1259270976518607,2.1364289423660012,2.1931546405731686,2.246574893293214,2.274534045342068,2.300499281450064,2.3288087996826863,2.353460242974124,2.382682139017506,2.4536354329935453,2.477988749106573,2.5156707815086587,2.584748011913509,2.62269966306218,2.6437720962158586,2.651121681290723,2.669749963784673,2.6837991760299773,2.708182829622056,2.7680079789009056,2.8342931056820606,2.8844940641911414,2.914455595557487,2.934468884830736,2.9642964671499157,2.9717156752682254,2.9836988945483545,3.000937073631694,3.0013576889976434,3.0080114850205515,3.008011485020553</t>
  </si>
  <si>
    <t>0.09789705276489258,0.2126150131225586,0.2664070129394531,0.3702213764190674,0.4226691722869873,0.4757657051086426,1.9519932270050049,2.166107177734375,2.4239468574523926,3.381920099258423,3.608886480331421,4.3354575634002686,4.639185428619385,4.867454528808594,5.778298616409302,5.898958921432495,6.010821104049683,6.205955266952515,6.442209959030151,6.547590017318726,6.805334091186523,8.39584493637085,9.161342144012451,9.433168172836304,9.596801280975342,10.138535976409912,12.091488361358643,12.401961088180542,12.565716981887817,13.619269609451294,13.66805648803711,15.386449813842773,16.031476497650146,16.382431030273438,17.365790605545044,17.714510202407837,17.915751934051514,18.125676155090332,18.891502380371094,19.71287512779236,21.287475109100342,21.837813138961792,21.988130807876587,22.732104301452637,23.254714727401733,23.962698698043823,24.012782096862793,25.378862142562866,25.430258750915527,26.941447496414185,27.886401891708374,29.59144401550293,29.935659646987915,30.747030019760132,30.85239315032959,31.157276391983032,32.70698118209839,32.757572650909424,33.5513801574707,34.80757260322571,35.90467834472656,36.468334913253784,38.316659688949585,39.572592973709106,39.70224642753601,40.77300310134888,42.30764985084534,43.73766756057739,43.9960834980011,45.61668348312378,46.44990825653076,47.07447600364685,47.831706047058105,50.60720729827881,53.33958983421326,54.296669006347656,54.34961986541748,54.512351512908936,55.00147867202759,57.020217418670654,57.74598050117493,58.67003154754639,59.44528841972351,60.48749017715454,62.30619430541992,65.99120259284973,66.99612593650818,67.51694869995117,70.17346906661987,70.82014632225037,75.9797751903534,86.84317302703857,91.2193911075592,91.48716235160828,97.076984167099,97.6964647769928,109.57457542419434,111.34966516494751,114.31657123565674,118.93515348434448,121.36647248268127,121.75790357589722,125.36730599403381,127.60358738899231,134.6174726486206,141.50081586837769,146.8104054927826,160.5123996734619,163.8820505142212,163.9389250278473,167.24429965019226,195.60777068138123,202.75594544410706,204.86199164390564,215.94965767860413,217.89062070846558,223.0064558982849,224.6928277015686,227.48796010017395,246.93241143226624,258.38132405281067,261.99069595336914,289.9487247467041,294.71860432624817,296.3985905647278,378.97774171829224,437.370304107666,504.2951681613922,592.0897371768951,595.1796011924744,603.3842153549194,642.1129524707794,689.0354194641113,712.1969244480133,728.3413245677948,733.4361906051636,734.0451376438141,814.3638515472412,832.7847757339478,858.3056654930115,874.0126707553864,901.9680819511414,1062.7678990364075,1066.521541595459</t>
  </si>
  <si>
    <t>1,2,3,5,6,7,35,39,44,61,65,79,82,85,94,95,96,99,102,104,109,136,149,154,157,167,203,209,212,233,234,268,281,288,308,315,319,322,336,352,383,394,397,411,421,435,436,463,464,494,512,543,549,565,567,573,603,604,619,644,666,677,699,720,722,740,768,795,800,831,847,859,873,925,974,992,993,996,1005,1043,1057,1075,1090,1110,1143,1209,1228,1238,1282,1295,1391,1592,1675,1680,1781,1792,2003,2037,2093,2178,2223,2230,2295,2338,2455,2575,2671,2925,2987,2988,3040,3570,3702,3743,3955,3988,4080,4111,4164,4531,4740,4800,5330,5410,5441,6966,8041,9288,10912,10972,11129,11859,12709,13138,13443,13540,13551,15041,15395,15870,16151,16657,19627,19698</t>
  </si>
  <si>
    <t>3.008011485020553,3.008011485020553,3.008011485020553,3.008011485020553,3.008011485020553,3.008011485020553,3.008011485020553,3.008011485020553,3.008011485020553</t>
  </si>
  <si>
    <t>011011111000011111110001101011111011111111100101010111000011010100110010001001010110011111100011110010111111101011100001011100011100001010010010011001100110011000110001011111111100100000011000011010001000111100000100000000001000001101011000000101010111101011011101001011110011100001001011110000010010</t>
  </si>
  <si>
    <t>887471577476467872273163137574861567025314392580979394246980646529736708822277346449210386,887471577476467872273163137574861567025314392580979394246980646529736708822277346449210386,887471577476467872273163137574861567025314392580979394246980646529736708822277346449210386,887471577476467872273163137574861567025314392580979394246980646529736708822277346449210386,887471577476467872273163137574861567025314392580979394246980646529736708822277346449210386,887471577476467872273163137574861567025314392580979394246980646529736708822277346449210386,887471577476467872273163137574861567025314392580979394246980646529736708822277346449210386,887471577476467872273163137574861567025314392580979394246980646529736708822277346449210386,887471577476467872273163137574861567025314392580979394246980646529736708822277346449210386</t>
  </si>
  <si>
    <t>887471577476467872273163137574861567025314392580979394246980646529736708822277346449210386,887471577476467872273163130992843337740490223961102666676034618168624992095572013615463442,887471577476467872273163137574861567025314392580979394246980646530038940277040266254531602,1905989565643710915407385981779349780295516215629504604162324765412399241108350613133245458</t>
  </si>
  <si>
    <t>-7.7074186257402975,-5.970453300604057,-5.79123940705394,-4.905680174463814,-4.492542646625141,-4.1846458065739975,-3.9418799071200996,-3.7038725752746675,-3.577461424246242,-3.2478567848211357,-3.2079817632681036,-3.126934380889683,-2.929773778828202,-2.8632828522104927,-2.855878491587784,-2.7077322851047443,-2.6942687823859077,-2.6217669208514978,-2.457783227426038,-2.3243531422359918,-2.2588156090724754,-2.2259323296745985,-1.8406662782700454,-1.8308326842709743,-1.6667133600393051,-1.6634072686206975,-1.5456061297617127,-1.5251138440626981,-1.507385873501121,-1.3069322563123322,-1.2992920132055,-1.2166845321976738,-1.1844505085067119,-1.075736377557662,-1.0709278782732556,-0.9583928885953192,-0.8717933083571112,-0.8294026572321052,-0.7433965419225954,-0.7285739586026226,-0.6708796472180314,-0.5768441142653611,-0.4209760631141366,-0.39801727020068145,-0.36000573174047695,-0.3294369503526052,-0.2751439112563655,-0.26355147231283454,-0.17843193373674698,-0.16278754188507805,-0.11689579266971434,-0.08612671231435834,-0.03983732463640213,-0.014591366466587596,0.0141196026447203,0.04381035031770586,0.061199897950511103,0.22070395214578584,0.2679762595570214,0.43131806778938947,0.4785445858093006,0.5651424889115062,0.5902861430765342,0.6164493969320474,0.6278950076158657,0.6402724419477335,0.689844526825297,0.7260425615472202,0.753525302916353,0.8286885678813837,0.884000042378071,0.9001985353199311,0.9174048336904161,0.939983842459005,1.0286508171739015,1.1051660989326058,1.147494609897833,1.1673999113215896,1.1777161083443775,1.2048867709611344,1.275339422977187,1.276428148136635,1.2954993515994375,1.3428630701014017,1.4254393062715005,1.4277187060315715,1.4583133112463231,1.4783415634872887,1.482327590213595,1.5918045736099307,1.6338001523259462,1.638448908760594,1.6778456937960513,1.712786530774411,1.735877723565296,1.7391178747096807,1.7395901064253132,1.786641046992265,1.829284582014722,1.8292845820147228,1.8877714162204449,1.9098373597408136,1.9378863057223001,1.9575134388827689,1.972813266576225,2.02995941413386,2.0605855037566814,2.0746504725459873,2.111460647848294,2.116341756994909,2.118604313452686,2.149510677689473,2.1564639524709857,2.18764897941593,2.1996318776279757,2.249308955117522,2.249811389162013,2.2515421400713698,2.2836070746759045,2.2906716572342094,2.306728403373755,2.307341197634509,2.3073411976345097,2.3700839883029694,2.402348139905054,2.4672782192797182,2.472857785076874,2.51297114815365,2.5187385161477978,2.559644456165751,2.5596444561657514,2.655294070017826,2.6552940700178262,2.6555654013010037,2.6686939903647717,2.6746174663887556,2.6997537791051163,2.753196940267371,2.809866825771669,2.851050297388905,2.853315718934794,2.918979831378467,2.9519798118448173,2.9680309287066464,2.986297187038007,3.008263972682915</t>
  </si>
  <si>
    <t>0.14112043380737305,0.2375190258026123,1.6257271766662598,1.7804460525512695,3.092531204223633,3.7641282081604004,4.874989032745361,6.436606407165527,7.494236946105957,8.316557168960571,8.920596599578857,9.737902164459229,9.947590589523315,10.793137788772583,11.361363887786865,12.029173374176025,12.6737539768219,12.877751588821411,13.086461067199707,13.85698390007019,13.914180278778076,14.424354314804077,15.653082609176636,16.243400812149048,16.30052399635315,16.516066074371338,17.44659423828125,17.955156803131104,18.178243398666382,18.510538816452026,19.16525888442993,19.872064352035522,20.187579870224,20.99332094192505,21.520416259765625,21.672454833984375,22.550122261047363,22.973820686340332,23.14882183074951,24.243509531021118,24.50445818901062,25.131187200546265,25.189457416534424,26.112447023391724,26.477550506591797,26.86045503616333,27.521827697753906,28.66619110107422,29.69217824935913,34.395047664642334,35.153398513793945,35.62175154685974,37.571924686431885,40.22405481338501,41.9767541885376,42.505990982055664,45.37937378883362,45.74985408782959,46.01640176773071,47.172942876815796,48.39557480812073,49.926774978637695,50.034319162368774,52.309677600860596,54.67278051376343,56.15464901924133,57.90018033981323,58.58488988876343,61.243202686309814,62.53229331970215,66.27127599716187,67.23514199256897,73.82889223098755,75.73069143295288,75.9848985671997,78.99076724052429,80.69615244865417,84.38201379776001,86.1730227470398,86.38107371330261,92.77181267738342,97.506765127182,102.37783861160278,103.14985823631287,106.37058877944946,117.29103112220764,117.51007914543152,118.69375705718994,120.1780321598053,120.34217309951782,127.58419466018677,129.1171383857727,134.95086550712585,142.70408749580383,157.86318564414978,158.7419135570526,171.90690159797668,172.88143301010132,180.32472944259644,193.9527735710144,219.94489407539368,223.4392957687378,246.06219744682312,246.5821259021759,255.2552149295807,264.3038423061371,269.14986085891724,270.1059694290161,284.1386432647705,290.7718493938446,291.2228240966797,311.5308721065521,313.8342435359955,320.10888171195984,333.95251846313477,346.1124269962311,351.00225162506104,352.1457054615021,354.38267374038696,361.02993512153625,395.42637825012207,398.85757279396057,406.7901997566223,454.54688119888306,461.4127314090729,467.48984122276306,487.89295077323914,496.4847581386566,501.5111839771271,509.3338403701782,511.7077169418335,519.6071300506592,538.6007015705109,556.3769726753235,612.8411343097687,619.9284813404083,665.8251690864563,676.2230784893036,696.0210847854614,714.1581773757935,881.6200134754181,930.6644296646118,936.3367140293121,954.5059661865234,1011.1363372802734,1077.4191405773163</t>
  </si>
  <si>
    <t>1,2,29,32,57,70,91,113,126,141,152,166,170,185,195,208,221,225,229,244,245,255,278,289,290,294,311,321,325,331,343,356,362,377,386,389,404,412,415,435,440,452,453,470,477,484,497,519,538,624,638,647,682,731,764,774,827,834,839,861,885,914,916,959,1003,1031,1063,1076,1126,1151,1221,1239,1350,1386,1391,1446,1478,1550,1584,1588,1707,1798,1883,1893,1953,2161,2165,2188,2216,2218,2357,2386,2490,2638,2922,2938,3177,3195,3331,3590,4066,4134,4540,4550,4710,4863,4949,4966,5234,5359,5368,5734,5779,5897,6142,6372,6466,6486,6528,6641,7285,7349,7494,8365,8493,8608,8976,9138,9236,9384,9430,9564,9917,10237,11289,11406,12248,12444,12794,13133,16214,17125,17218,17551,18591,19796</t>
  </si>
  <si>
    <t>3.008263972682915,3.008263972682915,3.008263972682915,3.008263972682915,3.008263972682915,3.008263972682915,3.008263972682915,3.008263972682915,3.008263972682915</t>
  </si>
  <si>
    <t>011000111100010010011101110010111011010111100011011011000010101110111110100101000110011101000110111011101110111001100001111100010110111000110110101001110011000010011011010011100100010010010000011101001010111001010101000010010111100111001100001101010101000010001101001010100100100110001001111010110000</t>
  </si>
  <si>
    <t>793871375174339336904265857434231586016538751070663412467531901997784083608798936675425968,793871375174339336904265857434231586016538751070663412467531901997784083608798936675425968,793871375174339336904265857434231586016538751070663412467531901997784083608798936675425968,793871375174339336904265857434231586016538751070663412467531901997784083608798936675425968,793871375174339336904265857434231586016538751070663412467531901997784083608798936675425968,793871375174339336904265857434231586016538751070663412467531901997784083608798936675425968,793871375174339336904265857434231586016538751070663412467531901997784083608798936675425968,793871375174339336904265857434231586016538751070663412467531901997784083608798936675425968,793871375174339336904265857434231586016538751070663412467531901997784083608798936675425968</t>
  </si>
  <si>
    <t>-5.687668889145192,-5.624897136718961,-5.438477002982872,-5.2319951357783925,-5.212294637813815,-4.795498155943998,-4.620352016567741,-4.602784855821953,-4.446487800777073,-4.405944680374196,-4.331585575913482,-4.266364702301522,-4.2205994855493785,-4.155544889197104,-3.988550617873909,-3.8870323171580066,-3.7764585414491134,-3.455791733879932,-3.387050974278407,-2.9818393469597275,-2.5546548480577234,-2.524947119407303,-2.316503067795147,-2.214028442122381,-2.157889635559721,-2.1549074378329447,-2.152200208713952,-2.10143183402391,-2.0331475075190655,-1.9617481269988397,-1.9453112177921374,-1.8907444066144874,-1.839221697680794,-1.4179230938351084,-1.2768502927232508,-1.2049282566848016,-1.1642449538389041,-1.0690740325406038,-0.9968543151610867,-0.9923753399545255,-0.9824252456826358,-0.9691026867350286,-0.8117077452648421,-0.680128195837458,-0.6751207298880941,-0.6670994014058563,-0.5981443183227112,-0.5232614018033256,-0.49447863051019786,-0.43542348977943,-0.431101155861263,-0.40258975376152356,-0.3873878301809361,-0.3483471336818455,-0.21936186748893147,-0.21135716432247903,-0.1163457638675251,-0.09845823442066037,-0.03512352506260965,-0.01863130656399987,-0.006358488225697612,0.07299646580028467,0.14152081549224715,0.21448171367008192,0.24035078949896704,0.27698082817935754,0.34105875502278515,0.4803318754857655,0.6141048050095728,0.6743548844191312,0.7466701930845676,0.861489240766445,0.8730620506935871,0.9788474975568036,0.983229395137184,0.996909523497475,1.0016542882897381,1.0336866759790642,1.0510082356069663,1.0682448465008236,1.206321261376897,1.332345742708131,1.5759662814528381,1.5959668654081756,1.6204776197515167,1.6646409795355281,1.7142368844083928,1.7199755965595174,1.7608070757583678,1.7657043457670027,1.7851565820666213,1.8060054820087499,1.9005445958811555,1.9538552773613094,1.9686386563577103,1.9807547043733544,1.9827273435077357,2.0130864256449224,2.0401505079430713,2.0401505079430717,2.0963339560915117,2.1962121711705995,2.2013760777501896,2.216460654176277,2.228644355151421,2.2386550786366772,2.2390953542814125,2.2701975303286175,2.279416687209656,2.332073795543425,2.343007834984676,2.3472508889232473,2.461623527340337,2.465782656601456,2.5372182408427295,2.556924814691401,2.5886755435599658,2.6101809967801013,2.613093157151204,2.6337636129803594,2.6337636129803608,2.6536873471494844,2.6562913867443894,2.711419279500223,2.712089284831152,2.7289964652502583,2.743694474056679,2.7570553451697384,2.7784035655439148,2.7891181300776666,2.8172362633002566,2.8172362633002574,2.8450226951108992,2.8934397701405015,2.895660996520017,2.921079009309816,2.956161372574662,2.9701420433133854,2.9717970331226935</t>
  </si>
  <si>
    <t>0.09623956680297852,0.6272311210632324,0.9273433685302734,1.1951649188995361,1.3126153945922852,2.6275413036346436,3.5164244174957275,3.683098793029785,4.110309362411499,4.1610705852508545,4.680540084838867,5.164550065994263,5.81083607673645,5.968875169754028,6.897549152374268,7.297280311584473,7.814848899841309,8.707277774810791,8.958500146865845,9.508187294006348,10.618740320205688,12.58423137664795,12.688489437103271,12.941496133804321,13.34487271308899,13.497679233551025,13.600415468215942,13.749816417694092,13.855507373809814,13.904543399810791,14.575481653213501,16.037845134735107,16.191954374313354,16.75407862663269,17.36392378807068,18.34338641166687,18.846367359161377,19.06502938270569,20.685966968536377,22.795037984848022,23.609037399291992,24.865442276000977,26.20615315437317,26.825878858566284,27.190782070159912,28.191118478775024,28.4481360912323,28.71510887145996,29.12755823135376,29.330119132995605,30.645286321640015,31.91572642326355,32.42763042449951,33.04767441749573,33.31207299232483,35.07836413383484,36.16226530075073,38.32712745666504,38.69786620140076,40.071234703063965,40.408644676208496,42.500659704208374,44.54638743400574,45.36445498466492,45.966983795166016,46.17225980758667,47.77959966659546,50.89938735961914,56.26275300979614,59.069445848464966,61.73144841194153,62.03541278839111,66.84593772888184,69.06146693229675,72.73602890968323,74.49350929260254,76.78558540344238,77.21129941940308,86.06678748130798,87.9400269985199,90.96470165252686,93.07879209518433,96.9728536605835,101.33519530296326,123.15193676948547,124.40805411338806,150.93353915214539,155.8122477531433,159.03120875358582,173.87114334106445,179.12355542182922,187.01369071006775,187.68630814552307,190.43833541870117,254.72572875022888,259.9398384094238,268.2582561969757,273.0406320095062,285.330041885376,295.4893100261688,316.4354693889618,356.8285484313965,366.4426989555359,397.06793117523193,405.19705986976624,417.9912462234497,434.370689868927,446.6168689727783,454.9885218143463,456.4779658317566,468.13414764404297,476.2795298099518,503.53092312812805,506.39067006111145,561.5140914916992,564.6239819526672,570.8954584598541,589.1930253505707,599.1146755218506,618.9241878986359,668.404406785965,683.5967154502869,695.328887462616,816.431848526001,819.2494859695435,833.4326784610748,932.0848636627197,950.473316192627,973.5876986980438,978.7889537811279,979.3661725521088,997.3128464221954,1001.8195204734802,1007.8304495811462,1013.1106412410736,1042.7192130088806,1055.7134397029877,1062.1560575962067,1066.5726573467255</t>
  </si>
  <si>
    <t>1,10,16,21,23,38,51,54,62,63,73,82,93,96,113,121,128,144,149,160,182,219,221,226,234,237,239,242,244,245,258,286,289,300,312,331,340,344,375,415,431,455,481,493,500,519,524,529,537,541,564,589,599,611,616,645,665,705,712,737,743,781,819,834,845,849,879,937,1037,1090,1142,1148,1221,1261,1330,1360,1403,1411,1574,1610,1669,1709,1781,1851,2259,2283,2761,2853,2915,3173,3272,3422,3435,3486,4672,4757,4911,5001,5234,5410,5789,6529,6711,7291,7443,7680,7987,8220,8375,8403,8626,8781,9291,9346,10360,10418,10536,10873,11050,11413,12326,12602,12822,15075,15129,15391,17207,17549,17980,18079,18090,18424,18504,18616,18713,19250,19495,19604,19686</t>
  </si>
  <si>
    <t>2.9717970331226935,2.9717970331226935,2.9717970331226935,2.9717970331226935,2.9717970331226935,2.9717970331226935,2.9717970331226935,2.9717970331226935,2.9717970331226935</t>
  </si>
  <si>
    <t>010101100100001100101111001011111111000001101000100001101000111100001110011000101111001000110001100001100001110000110001100100101001001101111000010100010111111010110010010011001110101001011010000101011101010111101110010010101101011101011100001001111101100001011010011011000000100111111101011010110110</t>
  </si>
  <si>
    <t>686405043678968072672037899774065536029626352513387025553422335341767955228417582480479926,686405043678968072672037899774065536029626352513387025553422335341767955228417582480479926,686405043678968072672037899774065536029626352513387025553422335341767955228417582480479926,686405043678968072672037899774065536029626352513387025553422335341767955228417582480479926,686405043678968072672037899774065536029626352513387025553422335341767955228417582480479926,686405043678968072672037899774065536029626352513387025553422335341767955228417582480479926,686405043678968072672037899774065536029626352513387025553422335341767955228417582480479926,686405043678968072672037899774065536029626352513387025553422335341767955228417582480479926,686405043678968072672037899774065536029626352513387025553422335341767955228417582480479926</t>
  </si>
  <si>
    <t>-6.029534619975943,-5.808795321436492,-5.665287698721043,-5.5578175461202495,-5.440656558301356,-5.219568177712977,-5.196114819473631,-5.024720980836692,-4.98991652798193,-4.912699680988909,-4.72316979991344,-4.657269070936973,-4.185299133186366,-4.138077294702153,-4.062093865001135,-3.9413076590398277,-3.8342788965767447,-3.7028958889059047,-3.549757799814242,-3.4624604755506594,-3.4403913191889033,-3.2008681827701606,-3.196913856674423,-3.1464952294923534,-3.073695325740646,-3.042860180692868,-2.950046943676062,-2.8654373249165976,-2.698712523138046,-2.62270194339847,-2.4962677969609772,-2.4739470847405896,-2.3568535319458945,-2.2879324773456697,-2.2066338721120915,-2.162000150627029,-1.9403438294154414,-1.7229385057380642,-1.7170364647610141,-1.663128456448148,-1.5692419755343165,-1.4178290139457859,-1.4048911299119409,-1.3158063054798173,-1.2883077204041447,-1.1038858200468484,-0.9847282364422425,-0.9363004547585868,-0.888420947478874,-0.8562099594485929,-0.7949526450815154,-0.7793578197755864,-0.7634927513205723,-0.7459243084731778,-0.7127802642427679,-0.7095039397468254,-0.6260421652505813,-0.5952762013189866,-0.5854786868665619,-0.5512731892423032,-0.5233180994431188,-0.46394852742914117,-0.4337695827332667,-0.3792671055641683,-0.30503797045197534,-0.19757557935366693,-0.1699207354041401,-0.16985769245065785,-0.13510090431713873,-0.0634702446250054,-0.046977553779407426,0.21976280214722493,0.27968016597139467,0.5137855943671698,0.6657514251094567,0.703620025610705,0.7626211772529755,0.8020378976685812,0.8636077932284836,0.9096800593073694,0.9714676525972807,0.9997962052636441,1.0009786325178114,1.0130278954112486,1.0355668041128268,1.1004180902965188,1.1155194506531765,1.125438565005384,1.1359925029535627,1.201389851006707,1.226574031293599,1.2347853671775788,1.3603672074338777,1.4243865806269744,1.4871755003081457,1.4904501028947823,1.5121369125656976,1.5148005221157395,1.5667139808894122,1.5937864358357567,1.6265703260932116,1.6280466676907774,1.664192557041318,1.6728948872814875,1.6911205880807558,1.7527931737652265,1.776349473526783,1.8169760545455722,1.8375255684394183,1.8528523263504808,1.9501081278614218,1.9885122966321787,2.0306623290944086,2.1031151854342633,2.1154414155055794,2.11544141550558,2.215232453273996,2.2857815812144384,2.285875964103829,2.32704232111402,2.3270423211140208,2.3955024828692952,2.4198478078667134,2.4268326942524054,2.441279680783675,2.4452034936013116,2.4605191011838556,2.506856542363683,2.535099753526812,2.6035896702755457,2.628214316807857,2.6282143168078576,2.744552308460873,2.7814116625467893,2.789362920565816,2.800361457437831</t>
  </si>
  <si>
    <t>0.09364151954650879,0.8174014091491699,1.0757191181182861,1.540222406387329,2.6850645542144775,3.7126026153564453,4.138268947601318,4.242345571517944,4.4025022983551025,4.504885196685791,4.667404413223267,5.093847274780273,5.827144145965576,6.5551817417144775,6.708291292190552,6.859775543212891,6.910651206970215,7.1569178104400635,7.551679372787476,9.409522533416748,9.462322235107422,10.075965881347656,10.97128701210022,11.293258428573608,11.703142642974854,11.756015300750732,11.858343839645386,11.969604253768921,12.133854150772095,13.813914775848389,14.14529800415039,14.436403036117554,15.39568829536438,16.627199411392212,16.973498344421387,18.315341234207153,18.590551376342773,19.511818647384644,19.98951292037964,22.114145517349243,22.364269733428955,23.551844358444214,24.566859483718872,25.425053596496582,25.89152240753174,27.914207220077515,28.48875117301941,28.800405979156494,30.95982003211975,31.06296181678772,31.7522451877594,32.111942291259766,32.31413125991821,32.68004369735718,32.884188175201416,33.35695147514343,33.50914978981018,35.053694009780884,35.77422571182251,37.46383047103882,37.78714919090271,40.02665138244629,42.316813945770264,42.917550802230835,43.814621448516846,44.34584927558899,46.12763023376465,47.68555998802185,47.99934148788452,48.64661931991577,49.906338930130005,52.916075229644775,53.38458585739136,54.64960598945618,55.580851316452026,58.706117391586304,60.8571982383728,62.62134861946106,63.25933837890625,74.64690685272217,78.48432755470276,85.09597063064575,85.15216994285583,85.30540537834167,88.91979265213013,95.01679801940918,96.01911473274231,100.94544458389282,105.89854574203491,110.42915225028992,111.79101848602295,114.52642345428467,116.30283975601196,125.59826993942261,134.3723864555359,136.3395540714264,136.94335651397705,141.01949095726013,143.64735913276672,155.7764847278595,177.02389645576477,178.73389196395874,210.19192481040955,213.8714897632599,220.3565227985382,221.36154770851135,224.787584066391,229.97101831436157,236.34590792655945,244.63531923294067,245.4539816379547,263.31310176849365,275.69110918045044,288.1045153141022,290.2680287361145,294.9170036315918,324.77764320373535,421.53438663482666,472.7939405441284,480.43555641174316,512.5562615394592,623.5538527965546,638.9679338932037,662.5853486061096,685.7891509532928,699.1275753974915,745.6599502563477,765.3183236122131,774.611813545227,831.3165693283081,850.2244095802307,864.7142009735107,873.3815762996674,916.078497171402,999.0687592029572,1025.5661327838898</t>
  </si>
  <si>
    <t>1,14,19,28,44,59,67,69,72,74,77,85,99,113,116,119,120,125,133,167,168,177,191,197,205,206,208,210,213,243,249,254,271,293,299,322,327,344,353,392,397,420,439,456,465,504,515,521,562,564,576,583,586,593,597,606,609,632,646,677,683,726,769,779,794,803,836,865,871,883,907,964,973,995,1013,1071,1111,1144,1156,1358,1429,1553,1554,1557,1623,1739,1758,1835,1929,2013,2039,2092,2126,2300,2459,2495,2506,2583,2630,2854,3227,3259,3826,3898,4021,4041,4106,4190,4306,4459,4474,4787,5018,5245,5281,5363,5909,7662,8606,8755,9340,11359,11645,12078,12509,12752,13587,13961,14126,15172,15516,15783,15934,16731,18256,18751</t>
  </si>
  <si>
    <t>2.800361457437831,2.800361457437831,2.800361457437831,2.800361457437831,2.800361457437831,2.800361457437831,2.800361457437831,2.800361457437831,2.800361457437831</t>
  </si>
  <si>
    <t>010001011001100010111110111011111111000110100100000100000011101100110110000101000111011111101001010110110110000011010000111101011011001110010110111110001111001100110011110110000000110001100001011001111100110101000010001101001001010010011000011101000111001101100001000101111110110100101001001011011000</t>
  </si>
  <si>
    <t>553792606737045236773199672960728640477239845281174389243279056163520541812058342347150040,553792606737045236773199672960728640477239845281174389243279056163520541812058342347150040,553792606737045236773199672960728640477239845281174389243279056163520541812058342347150040,553792606737045236773199672960728640477239845281174389243279056163520541812058342347150040,553792606737045236773199672960728640477239845281174389243279056163520541812058342347150040,553792606737045236773199672960728640477239845281174389243279056163520541812058342347150040,553792606737045236773199672960728640477239845281174389243279056163520541812058342347150040,553792606737045236773199672960728640477239845281174389243279056163520541812058342347150040,553792606737045236773199672960728640477239845281174389243279056163520541812058342347150040</t>
  </si>
  <si>
    <t>553792606737045236773199672960728640477239845281174389243279056163520541812058342347150040,553792606737045236773199672960728640477239845281174389243279056163520541814310142026617560,553792606737044784460352774691006964068066821782477276134318558326593671466650880412127960,553790664068153011044128753498821816958339048880884660715430619090441668039851760868823768</t>
  </si>
  <si>
    <t>-6.876382976068277,-6.420336158489191,-6.3493683611793115,-6.254796506148332,-6.2229061024739005,-6.103883329970146,-5.984883553281992,-5.76607845615772,-5.723760542499693,-5.670822718342191,-5.515883018682011,-5.3816067924598645,-5.342489018344401,-5.201330260167795,-4.851630684432307,-4.56285235763457,-4.548543455727148,-4.391367640572681,-4.361156261584667,-4.162735558450217,-4.060061645966279,-3.895385309197347,-3.850730049453414,-3.7561652659492357,-3.7556509546428387,-3.6625362768934018,-3.5183813923865914,-3.462989696463598,-3.295998214859142,-3.260912300746906,-3.1146710167652376,-3.0086083995758015,-2.9412887971435335,-2.7104027739609897,-2.6230823299345385,-2.4613809122279537,-2.3102114930386417,-2.200319030959952,-2.1122468230509743,-2.094270424242391,-2.0194917162982495,-1.9457507499230242,-1.7820990317377583,-1.7383588233621132,-1.5904219684872896,-1.5821154404833844,-1.4371988928871866,-1.4082996598088813,-1.378539875932244,-1.3484055443398322,-1.3288154941457684,-1.3261314122508445,-1.1464037811467276,-1.0648760333440186,-1.030759505511633,-0.9215129020411783,-0.902715100954032,-0.8497057709618017,-0.7544421748945579,-0.7515281097937494,-0.6763741479538035,-0.6481661673906599,-0.5971816502752307,-0.5805168153935815,-0.4359368283375704,-0.38909584515599205,-0.3643117699392526,-0.26750379695043225,-0.2306233022571104,-0.217780082898324,-0.1661440868873392,-0.10497190557526723,-0.03991328057361998,-0.038372464660365285,-0.032656857493227276,0.04763963936763946,0.09530373302533049,0.12329953905326377,0.1639248005280053,0.23081513072098908,0.26585219137546867,0.3192792907514139,0.35334944987772604,0.3766631881973438,0.39127583309439495,0.4366872123682553,0.4723462280409958,0.5024809453203846,0.5598819935001799,0.5696519680690446,0.5763365466713939,0.7271000448090229,0.7312189585617032,0.7351584783467238,0.7463621186937514,0.782719778475997,0.7845400068186713,0.8153468952273774,0.8465950896735456,0.8558782728435032,0.9068413268920912,0.9163821292924081,0.9560130550074957,0.9697614479119342,1.01694983577261,1.103638691229663,1.1061282883518984,1.1071000393604464,1.134425128048067,1.1637000775105637,1.217031428218701,1.2254845656567075,1.2551654305504392,1.2631145041344127,1.3338011708407604,1.3633196103297882,1.3964930130025213,1.4144104994149604,1.4189684768627875,1.4189684768627877,1.4453452585291426,1.4454963379879904,1.4576209332052283,1.499678457098184,1.506053614181889,1.5474776044005438,1.585012317673848,1.602462269078705,1.6024622690787056,1.6161392457694017,1.634072893653315,1.635719145305774,1.637857344261585,1.77601938354675,1.799721002530835,1.8031607635535836,1.805444889827474,1.815364784216579,1.822667997510598,1.8309480325774394,1.84163631390623,1.8598794986772287,1.8663028653395692,1.9356330354641007,1.9356330354641011</t>
  </si>
  <si>
    <t>0.09057879447937012,0.7866652011871338,1.0058720111846924,1.1645302772521973,1.309697151184082,1.6647436618804932,2.304304361343384,2.359330892562866,2.931702136993408,3.2360785007476807,3.5421946048736572,3.8772969245910645,3.985150098800659,4.191118001937866,5.033650159835815,6.145263910293579,6.299187660217285,6.453099489212036,7.198989629745483,7.25643515586853,8.186749696731567,8.740320682525635,9.31427788734436,9.366275072097778,9.575114011764526,11.092304468154907,11.39650297164917,11.816195726394653,12.036498785018921,12.506352663040161,13.216536521911621,13.53993010520935,13.707119226455688,14.32286810874939,15.240199565887451,15.742357015609741,16.924972772598267,17.458313703536987,18.49061894416809,19.692768573760986,20.482685327529907,22.913330078125,23.07737135887146,24.647822618484497,24.912498235702515,25.433509826660156,25.80734896659851,28.393035173416138,28.449003219604492,29.813546419143677,30.445794820785522,30.89932131767273,33.60943388938904,35.27802801132202,35.33154916763306,36.821911334991455,37.562934160232544,37.87730836868286,38.969730377197266,40.47598338127136,41.18719267845154,43.1519877910614,43.40989398956299,43.828853607177734,43.93734884262085,48.57421875,49.931047677993774,53.919625997543335,55.270471811294556,60.332672119140625,64.41360759735107,68.31439208984375,69.62886381149292,70.40430688858032,74.40576815605164,79.34155106544495,83.83971357345581,88.9748125076294,90.30451369285583,93.20946836471558,98.24916911125183,100.42170882225037,103.62969899177551,104.69944834709167,112.64379858970642,114.41130471229553,122.24764895439148,125.50614476203918,129.03649234771729,137.05799674987793,137.10951232910156,137.37242817878723,142.26163244247437,161.24123644828796,164.30493569374084,179.48310041427612,194.01625728607178,196.03962874412537,197.74027562141418,199.7942852973938,203.37370109558105,222.46320509910583,231.34702944755554,231.5554723739624,239.92648315429688,243.70827460289001,251.62037229537964,267.0168821811676,274.0880501270294,319.6581449508667,322.69381976127625,328.44861674308777,347.1929268836975,352.80790305137634,356.3251221179962,359.97644782066345,363.85731744766235,366.90698432922363,387.2377996444702,401.7296893596649,416.41561341285706,419.3936696052551,432.53341484069824,439.32467913627625,444.2202830314636,468.3113684654236,487.1386377811432,525.1839907169342,579.2446157932281,585.5198996067047,605.2315189838409,636.0477840900421,646.5233030319214,712.7675704956055,778.4961626529694,785.2779324054718,789.0636785030365,820.2983505725861,872.0166046619415,925.0486552715302,960.5418782234192,961.0020806789398,1010.9078586101532,1043.9982447624207,1082.4838361740112</t>
  </si>
  <si>
    <t>1,14,18,21,24,29,40,41,50,56,61,67,69,73,89,111,114,117,131,132,149,159,170,171,175,204,210,218,222,230,242,248,251,263,281,291,314,324,343,366,381,426,429,452,458,470,477,525,526,551,563,571,620,648,649,678,692,698,719,748,761,799,804,812,814,900,925,999,1024,1100,1171,1241,1266,1281,1355,1446,1529,1620,1644,1700,1796,1836,1896,1916,2065,2099,2232,2290,2352,2498,2499,2504,2597,2952,3010,3290,3550,3589,3620,3658,3725,4070,4236,4240,4395,4466,4601,4890,5025,5854,5906,6012,6343,6447,6513,6582,6655,6709,7074,7343,7602,7656,7896,8023,8101,8549,8888,9573,10564,10678,11027,11581,11773,12998,14194,14321,14394,14967,15909,16878,17529,17537,18454,19065,19762</t>
  </si>
  <si>
    <t>1.9356330354641011,1.9356330354641011,1.9356330354641011,1.9356330354641011,1.9356330354641011,1.9356330354641011,1.9356330354641011,1.9356330354641011,1.9356330354641011</t>
  </si>
  <si>
    <t>111100001100111010111011101010001110001100011101000011110001011011000111110000101000101101100011111101000000111000011001101100100011100010011101111100001000010011111011101010001010001100101000111011000101011111100000101111101010110001010011010110010111010011011101010100010111001010101010001001000001</t>
  </si>
  <si>
    <t>1916147049525580547629407270247887617696749973307877737225967259126006508407174358616416833,1916147049525580547629407270247887617696749973307877737225967259126006508407174358616416833,1916147049525580547629407270247887617696749973307877737225967259126006508407174358616416833,1916147049525580547629407270247887617696749973307877737225967259126006508407174358616416833,1916147049525580547629407270247887617696749973307877737225967259126006508407174358616416833,1916147049525580547629407270247887617696749973307877737225967259126006508407174358616416833,1916147049525580547629407270247887617696749973307877737225967259126006508407174358616416833,1916147049525580547629407270247887617696749973307877737225967259126006508407174358616416833,1916147049525580547629407270247887617696749973307877737225967259126006508407174358616416833</t>
  </si>
  <si>
    <t>1916147049525580547629407270247887617696749973307877737225967259126006508407174358616416833,1916147049525580547629407270247887617702736284014382393319994184693104696658825604166754881,1916147049525580547629407270247887617696749973307877737225967259145349321521008425411584577,1916147049525580547629407270247887617699743128661131426402448405663409456031429708464300609,1916147049525580547629407270247887617696749973307877737226291777679664935133957514636862017,1916147049525580519359854233793738344366983116774435173162706055653506126085730487782515265,1916147049525580547629407270235032113345671206456795729663719104862574645195001432577188417</t>
  </si>
  <si>
    <t>-7.635816865426455,-7.260442148438401,-7.141363103963945,-7.086333408350746,-6.810049301933994,-6.42095794997824,-6.385558395648518,-6.163357751993074,-5.831495540115476,-5.627477414616945,-5.529101477299848,-5.190449049176202,-5.063947116007915,-4.577506871397419,-4.556130060932352,-4.488240780847761,-4.466818187348395,-4.210880410215617,-4.069502272470724,-4.0591574656331515,-3.8604220330807006,-3.7361997928079664,-3.503387152734257,-3.423189907419671,-3.332092601038751,-3.236127923812295,-3.1304608304840267,-3.1127008316973948,-2.9540363327343773,-2.9508841767974205,-2.7212746441701023,-2.693948882572512,-2.6392625402146317,-2.579914560338107,-2.3884892108095914,-2.1515112208160234,-1.9980360951299403,-1.9379557020731542,-1.868784871886322,-1.8366289208135582,-1.7950865523986563,-1.7946719970956058,-1.7745963352298253,-1.692817279203319,-1.687063900047662,-1.6803581280714042,-1.654352423040532,-1.5711230516578847,-1.5637766546981076,-1.470130004245289,-1.425084976599161,-1.3998760562135397,-1.3154754911013002,-1.311007923982978,-1.3108688112490103,-1.2425410363208098,-1.1761401233819626,-1.0635473717285069,-1.0141989454072282,-1.010206164699125,-0.9398696094339325,-0.8661799589201371,-0.6826434495651102,-0.6515781876305407,-0.6385624780330427,-0.5710847828263623,-0.5133382976097223,-0.3134630050532481,-0.26786003906120337,-0.2657356752480309,-0.22971923045337256,-0.16128540984592488,-0.0618963634399477,0.008311971104878135,0.0513028441905537,0.05701857741396274,0.16434712722831288,0.23152353849892598,0.23465309779091362,0.3317300197239688,0.3721458817875559,0.4444755441088841,0.4933678847232101,0.5276498281480557,0.5277458776956814,0.5842998741309569,0.6278782860093874,0.631286242037162,0.6528202271831678,0.6692085435383006,0.8082232672328862,0.8293008892949028,0.9026543138174308,0.9238367743267005,0.929260823659454,0.9874402592503702,0.9968317637525723,1.049777624183211,1.0747294876962503,1.0856516625829051,1.1175502380764377,1.1267693148071087,1.1364239838971129,1.2083136425234364,1.2267905679762792,1.2613587472290604,1.285611812581518,1.3288284211790684,1.332170708400505,1.3464017190642836,1.3959559597163473,1.428970066699323,1.434073396921832,1.4350432778987678,1.4461561296314598,1.5182780876992608,1.527070720698052,1.5678010380313365,1.60322808876962,1.6136731006980305,1.6246286797752687,1.6312243248774292,1.6535133382080731,1.6587900697771691,1.7113169529447576,1.711316952944759,1.7714188710724308,1.7916424219284854,1.806314429028733,1.8076150732028737,1.8334184183942246,1.8427708421096622,1.8669599804307528,1.9145827871316827,1.9371312962472966,1.9396421538364264,1.9646184057417346,1.9879419695638996,1.999463061273315,2.010628020982763</t>
  </si>
  <si>
    <t>0.0959157943725586,0.576249361038208,0.9298181533813477,1.1856074333190918,1.289029598236084,1.3415489196777344,1.956162929534912,2.111525297164917,2.3089237213134766,3.110193967819214,4.930830717086792,5.391059160232544,5.924815893173218,7.446822881698608,7.607402324676514,7.717114448547363,7.767390489578247,8.022629499435425,8.37105107307434,9.246272087097168,9.347798109054565,9.957897901535034,10.669763088226318,11.804784774780273,12.275065422058105,12.832883358001709,13.201163291931152,13.291937589645386,13.692585229873657,15.03200364112854,15.086097002029419,15.286534786224365,16.837815046310425,17.24165439605713,17.48792552947998,18.50607657432556,20.03136157989502,21.213761806488037,22.518459796905518,22.780771493911743,23.407706260681152,24.028087377548218,24.237610340118408,24.918916702270508,25.222246170043945,25.52889919281006,25.578091621398926,25.678959608078003,25.83480453491211,27.31760287284851,29.08721661567688,29.411876678466797,30.7983500957489,32.830655097961426,32.882030725479126,33.23167300224304,35.144047260284424,36.78637337684631,37.14520239830017,38.585665225982666,38.78888535499573,39.941853284835815,41.69680190086365,43.029839515686035,43.8739275932312,45.2270302772522,45.57561206817627,46.275816440582275,47.371586561203,47.82905435562134,48.440396547317505,49.72305107116699,50.97032952308655,54.364232540130615,56.07391619682312,56.76523995399475,58.706127643585205,59.01956915855408,60.895411014556885,61.84182167053223,63.25287747383118,63.72538709640503,64.9028148651123,68.61462140083313,70.78659701347351,72.1259195804596,72.38192653656006,78.21081566810608,80.26611709594727,80.80591821670532,82.75403809547424,85.59631061553955,87.33158564567566,90.25506711006165,94.58273410797119,98.63545274734497,99.25006604194641,102.16980147361755,104.6796646118164,106.95047116279602,108.73073220252991,113.32535147666931,123.06883955001831,126.19957327842712,128.32079577445984,128.4246382713318,130.8759424686432,132.92633605003357,138.57598280906677,143.67785692214966,145.07838916778564,151.10399627685547,153.66005969047546,162.71134114265442,176.15637636184692,199.69827365875244,206.60409092903137,220.4072813987732,222.78268694877625,227.84207940101624,267.84983229637146,286.3698077201843,308.6859202384949,327.33799028396606,389.04458022117615,424.99690294265747,455.08163237571716,481.0986022949219,486.1526246070862,501.64606523513794,537.9658386707306,552.2903940677643,589.6581609249115,644.0783588886261,757.8670246601105,808.8781740665436,930.0591650009155,1026.7833247184753,1037.0762045383453,1072.7113072872162</t>
  </si>
  <si>
    <t>1,10,17,22,24,25,37,40,44,57,88,96,106,136,139,141,142,147,154,171,173,185,198,219,224,232,240,242,251,275,276,280,311,319,324,344,373,395,419,424,436,448,452,464,470,475,476,478,481,510,544,550,577,617,618,625,662,690,697,725,729,751,784,809,824,844,851,864,883,891,903,927,950,1015,1048,1061,1095,1101,1137,1155,1181,1190,1212,1282,1322,1348,1353,1463,1501,1510,1547,1603,1636,1692,1773,1850,1862,1917,1965,2008,2037,2123,2306,2364,2405,2407,2453,2492,2595,2675,2701,2813,2861,3027,3271,3721,3844,4109,4154,4250,4976,5318,5723,6063,7186,7854,8413,8896,8993,9275,9962,10234,10922,11951,14080,15033,17291,19093,19281,19941</t>
  </si>
  <si>
    <t>2.010628020982763,2.010628020982763,2.010628020982763,2.010628020982763,2.010628020982763,2.010628020982763,2.010628020982763,2.010628020982763,2.010628020982763</t>
  </si>
  <si>
    <t>101111101001001010111001010110011010010011000100010001001101011110100110101100111010110100101001101110100010101000001000000000001111101000100111100000000100110101111000101000000101101001111011011010101011110101001010101110101111011000011001110011100110100100010101111100110010101010001110011111010111</t>
  </si>
  <si>
    <t>1516423217843627275578004652689605939456377880651361202743843072205207358194338895703369687,1516423217843627275578004652689605939456377880651361202743843072205207358194338895703369687,1516423217843627275578004652689605939456377880651361202743843072205207358194338895703369687,1516423217843627275578004652689605939456377880651361202743843072205207358194338895703369687,1516423217843627275578004652689605939456377880651361202743843072205207358194338895703369687,1516423217843627275578004652689605939456377880651361202743843072205207358194338895703369687,1516423217843627275578004652689605939456377880651361202743843072205207358194338895703369687,1516423217843627275578004652689605939456377880651361202743843072205207358194338895703369687,1516423217843627275578004652689605939456377880651361202743843072205207358194338895703369687</t>
  </si>
  <si>
    <t>1516423217843627275578004652689605939456377880651361202743843072205207358194338895703369687,1516423217843627275578004652689605939456377880651361202743848142807608271111944882516190167,1517417864316446848862315417185899581136578792952955898178724000158993677188363962454434775,1516423217843627275578004652689605939456377880651361372885031603276840002511018222248584151</t>
  </si>
  <si>
    <t>-7.699800344800048,-6.7742006660284,-6.681837624137451,-6.554855735661257,-6.500655338133676,-6.486082820599834,-6.229836154316376,-6.123578974803556,-5.7887149606010855,-5.54564269270617,-5.51501482214513,-5.075852729127418,-4.985292715015817,-4.962096850889819,-4.787291602640564,-4.727163636256108,-4.713139459460011,-4.555187300425463,-4.187121697330515,-4.130750717460219,-4.11583968693852,-4.026974544639384,-3.998165851528748,-3.8458664700482483,-3.6938973743884294,-3.628777224024659,-3.589712213198614,-3.526337877239193,-3.3510397934088845,-3.2363472210722097,-3.0640821960486995,-2.855020827555345,-2.7963203235168432,-2.7517736757335265,-2.7395138045836034,-2.614061814400447,-2.4327193799174296,-2.4054046980806034,-2.3019792942456823,-2.2786204126375162,-2.182805981922582,-2.0363193844630723,-2.0165357928530048,-1.9770819308990146,-1.9728547498869915,-1.9021753598669207,-1.8337375552484212,-1.6493750312149142,-1.6212425188653052,-1.4499772268472457,-1.273011117570962,-1.2483871863712066,-1.1648053237113574,-1.01034287816131,-0.9802005413757277,-0.9650845055898973,-0.9605641986654855,-0.9569899655984663,-0.9310467080297611,-0.8995622045522844,-0.8756344477053655,-0.85049906834246,-0.8487137922160776,-0.8443732275279219,-0.830694577046722,-0.8263014093656923,-0.7312014279014748,-0.7011418862479748,-0.6577522280848792,-0.6147626543519251,-0.5537083345908941,-0.5174051204997299,-0.3725373868261971,-0.22892580405515464,-0.18114415783377044,-0.06478206154323404,-0.06394533651556286,-0.05207623847050932,-0.002983381149380071,0.06318681338023913,0.09779165545652807,0.10973470214752787,0.15455846464275097,0.16186290907849324,0.1840380501483183,0.2193170725580098,0.25132380761673767,0.31336332904750397,0.38168551706087595,0.42350037892201087,0.48574701334341647,0.48594509266493846,0.50601604063523,0.5486855676200272,0.5517764158572365,0.5841490027876027,0.6107785639413087,0.6517352541032206,0.6824820751824735,0.7042284340584938,0.7193898105007824,0.720291099536639,0.7513558424528531,0.7543094151090948,0.797039754130768,0.8239251225655597,0.8977796293321401,0.9332972121873876,0.9461841279730927,0.9716655347142037,1.00233848099515,1.0949898767586883,1.1003117989318258,1.1801373297292723,1.2010107336124427,1.2381691575087856,1.251771405587198,1.292006589549587,1.2921049472939623,1.3125489191509485,1.3532574226387402,1.4511696951537874,1.553229966799679,1.5604390851916639,1.562175235731985,1.566501319512112,1.5668291428768977,1.5758633342379724,1.6187243954897295,1.6881871625162523,1.6975466176489826,1.7294304691959599,1.757393239697398,1.7607184487762066,1.7751778659548099,1.8356547229059976,1.8663246821068873,1.8750309143645498,1.8850541827853835,1.8909247283204254,1.946356884805608,1.9463568848056085,1.9783707122716612,1.9821271201465849,2.015263647485812,2.0635251298831676,2.0789617668036473,2.1053651190456724,2.107141821411944,2.1268436012066694,2.1334252122478805,2.137710987632467,2.1377109876324676,2.1408265773637094,2.175594937452473,2.2985124226957274,2.363507480828178,2.363507480828179,2.3647930712415106,2.497301729753562,2.4973017297535627,2.5381005340832195,2.553975678260322,2.562561711159959,2.5625617111599595,2.563994500586782,2.568213717796097,2.574630061931852,2.579301908708907,2.585428851896794</t>
  </si>
  <si>
    <t>0.08873605728149414,0.6061131954193115,1.3637495040893555,1.452836513519287,2.080059766769409,2.1284267902374268,2.2729313373565674,2.531816005706787,3.2396912574768066,3.8240556716918945,5.028176546096802,5.624019384384155,5.984688997268677,6.4519665241241455,6.503726243972778,6.613215923309326,6.975404977798462,7.227296352386475,8.157536506652832,8.678250789642334,9.034821510314941,9.087205648422241,9.29380464553833,9.453838109970093,9.983263969421387,10.090700149536133,10.247881412506104,10.403998374938965,10.77391505241394,11.974214792251587,12.181085109710693,12.850265979766846,13.954488515853882,14.592792510986328,15.050554275512695,15.632319927215576,16.109309196472168,16.37436556816101,16.815608978271484,17.439992904663086,17.742517948150635,17.956766605377197,18.885616540908813,19.240697383880615,20.993212938308716,21.045133113861084,21.394747018814087,21.70157217979431,22.747983694076538,22.851123809814453,23.301808834075928,25.221645832061768,26.499523401260376,27.35567831993103,28.549049377441406,29.583312273025513,29.685867309570312,30.056274890899658,30.159736156463623,30.48523759841919,31.36863398551941,31.53438949584961,32.23553109169006,34.193262338638306,34.55301308631897,35.556578159332275,36.83265280723572,37.42248201370239,38.50634169578552,39.40162181854248,39.8901789188385,42.03986096382141,42.09182929992676,44.24504566192627,45.62281608581543,45.89688849449158,46.80606651306152,47.25391602516174,49.51399350166321,54.59970164299011,55.05929946899414,58.257652759552,58.97911524772644,60.660194873809814,64.68256163597107,64.73105478286743,66.15405416488647,66.31616854667664,68.78432750701904,69.39912915229797,70.95355129241943,75.62411689758301,75.67542767524719,75.97228670120239,78.98772430419922,80.77610111236572,82.87187361717224,87.52920269966125,88.46942353248596,90.80617618560791,94.96156644821167,97.82116389274597,98.33378291130066,98.75717282295227,101.61808109283447,103.60377764701843,108.2410535812378,108.93418407440186,115.69141292572021,116.5746557712555,119.63442254066467,119.9730896949768,122.64922451972961,145.22005367279053,153.6473195552826,154.54988932609558,154.6108775138855,157.05318117141724,161.1343696117401,162.0156171321869,165.45833039283752,167.75558352470398,180.69412207603455,183.82923102378845,184.29080057144165,187.98097038269043,195.19328141212463,219.76723074913025,223.2095992565155,224.52864480018616,225.45313930511475,226.11312317848206,228.06952667236328,235.8234462738037,236.29107522964478,237.9112102985382,241.78637075424194,250.17234086990356,264.5115661621094,267.70204854011536,268.53952288627625,274.06799602508545,275.81586241722107,279.95075726509094,328.22695755958557,335.2198088169098,348.7161512374878,390.10456228256226,412.3374352455139,414.87176966667175,418.77362394332886,424.7971167564392,429.15374207496643,440.007319688797,445.7959864139557,447.08016180992126,477.6278283596039,498.12084341049194,518.6225953102112,524.510312795639,582.1455924510956,610.6835758686066,635.5786745548248,702.5999784469604,722.8439493179321,819.0126297473907,906.6388766765594,907.4149076938629,937.538895368576,1065.2439332008362</t>
  </si>
  <si>
    <t>1,11,26,27,39,40,43,48,61,71,92,102,109,118,119,121,128,133,151,161,168,169,173,176,186,188,191,194,201,224,228,239,259,271,280,291,300,305,313,325,331,335,353,358,380,381,388,394,414,416,424,458,483,499,522,542,544,551,553,559,575,578,591,627,633,651,675,686,707,723,732,773,774,814,838,843,860,869,913,1000,1009,1067,1080,1112,1189,1190,1218,1221,1266,1278,1308,1397,1398,1404,1461,1496,1537,1611,1629,1671,1751,1806,1816,1824,1877,1915,2005,2019,2139,2150,2202,2208,2252,2670,2817,2834,2835,2879,2958,2975,3041,3083,3308,3366,3374,3442,3575,4033,4094,4119,4137,4150,4188,4332,4341,4371,4445,4595,4870,4926,4941,5042,5067,5145,6053,6183,6431,7197,7597,7647,7723,7838,7922,8118,8226,8251,8815,9197,9570,9682,10756,11284,11749,12976,13348,15132,16761,16776,17311,19673</t>
  </si>
  <si>
    <t>2.585428851896794,2.585428851896794,2.585428851896794,2.585428851896794,2.585428851896794,2.585428851896794,2.585428851896794,2.585428851896794,2.585428851896794</t>
  </si>
  <si>
    <t>010001110101101110010111101110100110001011100001001100001101110101011010000100110111111101011101010000101101000001000111110001101011010100011100110111000101100100110011110010101011101011011010100000011111110100000010111101110001101000101101000010101101010011111010000110101000110011000000000100111001</t>
  </si>
  <si>
    <t>567806144806358308879634715397380886903850349262091367305208971368095920755826597034721593,567806144806358308879634715397380886903850349262091367305208971368095920755826597034721593,567806144806358308879634715397380886903850349262091367305208971368095920755826597034721593,567806144806358308879634715397380886903850349262091367305208971368095920755826597034721593,567806144806358308879634715397380886903850349262091367305208971368095920755826597034721593,567806144806358308879634715397380886903850349262091367305208971368095920755826597034721593,567806144806358308879634715397380886903850349262091367305208971368095920755826597034721593,567806144806358308879634715397380886903850349262091367305208971368095920755826597034721593,567806144806358308879634715397380886903850349262091367305208971368095920755826597034721593</t>
  </si>
  <si>
    <t>-7.9085202092886675,-6.370070613665864,-5.971489652143484,-5.762706088434612,-5.761991261158685,-5.759834688711934,-5.691421149668176,-5.501962864797144,-5.372613849222587,-5.33764356086977,-5.218086096330383,-5.177916222011538,-5.103339769251262,-5.094581920174607,-4.7865037546455556,-4.6809161633514025,-4.4195007753711835,-4.28979649724388,-4.249895127815961,-4.153155739889849,-4.151705170581708,-4.018201427612787,-3.927456717072672,-3.9048516918946827,-3.8525384389625557,-3.6806651382224134,-3.620457233659738,-3.499685627884229,-3.1551275720565743,-3.097636886583097,-3.0834624483885986,-2.99472121152038,-2.9768235645830727,-2.864806226746515,-2.795385483854151,-2.746933044800072,-2.7246235522076003,-2.6662366659578374,-2.5994231122210487,-2.491836963553806,-2.483982748080087,-2.4822231289684606,-2.3836134774080078,-2.3215075123086004,-2.23791711682008,-2.233051604684542,-2.203294548486387,-2.0304339494714574,-1.981901840556782,-1.8508753298137945,-1.7113964814893334,-1.596698504817808,-1.5520039996823867,-1.5258893838139773,-1.4719269078231478,-1.468846698210514,-1.4163979633236194,-1.2710789219962952,-1.2209367658572965,-1.2022792482838802,-1.1319776795645784,-0.9983943252984598,-0.9211257941368451,-0.7771273660591895,-0.6539913157117293,-0.6433458936273594,-0.5217730088448647,-0.5057128515130226,-0.4604708736642392,-0.38970083612067197,-0.2654795926864435,-0.22863714289935003,-0.19879698777641525,-0.1878249517160293,-0.17451276854164824,-0.1210525514737702,-0.04619698684935386,0.09578699318521533,0.20095017589546,0.20371195612641488,0.2052995412934848,0.2149982862023866,0.22069210995815788,0.23625637023330542,0.2749748471248219,0.29951101387700746,0.3547194569112011,0.37702953888034885,0.3779732622246652,0.4405677541204922,0.45180818195199324,0.4604296743769544,0.5579753648177219,0.5903685464807361,0.702256616830302,0.708839066265857,0.7347818837285468,0.7806677614413537,0.789306118572935,0.8210860941205391,0.8210935370042307,0.8327581640683449,0.8464657756451696,1.0541629742763716,1.1174532522251839,1.1720309232734287,1.1836019172491983,1.254776506688357,1.2768430248056615,1.4050451103186807,1.427842509044095,1.5230429942767252,1.6896422579296784,1.717690348563556,1.7953398705846695,1.8213284800226093,1.8585062242090495,1.8695276167283785,1.8758158427786935,1.9031216359832668,1.9093414053618445,1.9097191765825754,1.9126428632610488,1.9243367892481604,1.9753937783142206,1.9858152797843625,1.9874082198793686,2.0236682591520054,2.034432476423903,2.0906346392642376,2.104115422457899,2.1041154224578995,2.1775256857750396,2.2207515294932336,2.2307740345758265,2.230774034575827,2.292730462674051,2.2967763762780558,2.307446530514507,2.307446530514508,2.353021494334552,2.40100216156783</t>
  </si>
  <si>
    <t>0.09799695014953613,0.1466386318206787,0.19034576416015625,0.6689956188201904,0.7173454761505127,0.870715856552124,0.9220433235168457,0.9702742099761963,1.2336061000823975,1.2820508480072021,1.3390626907348633,1.4523003101348877,1.5065951347351074,1.7237296104431152,1.8794775009155273,1.9374265670776367,1.988903522491455,2.152294635772705,2.3583052158355713,2.4133095741271973,2.4628183841705322,2.6155569553375244,2.9292407035827637,3.0825250148773193,3.363252639770508,3.4416439533233643,3.6627237796783447,4.1372504234313965,4.617124557495117,5.826788902282715,5.878258228302002,6.110783338546753,6.584587335586548,6.970793008804321,7.189022779464722,7.625301837921143,7.682443618774414,7.8580639362335205,8.023160696029663,8.186588048934937,9.088342189788818,9.573731184005737,10.011585235595703,10.115970134735107,10.850807428359985,11.492250680923462,12.24062442779541,12.34364104270935,14.508312225341797,14.560522556304932,16.72623348236084,18.143037796020508,19.2658109664917,20.299657344818115,21.64299488067627,22.54260563850403,22.605406761169434,23.953492403030396,28.612813472747803,29.221083641052246,30.05566382408142,30.4192111492157,32.032853841781616,32.34127640724182,33.24072551727295,38.75983142852783,39.32733988761902,41.767005443573,41.870559215545654,42.984044313430786,44.48266625404358,45.00284242630005,48.27167057991028,52.0045485496521,52.10949182510376,52.74056005477905,54.694626808166504,55.69723391532898,58.55718493461609,60.2503137588501,62.050732374191284,63.106669187545776,65.64121961593628,67.08724331855774,67.66473078727722,71.64686918258667,72.88250827789307,74.68786573410034,76.47504878044128,79.84219789505005,81.63820242881775,82.10200142860413,84.82392811775208,85.60504388809204,88.3425829410553,89.04742646217346,89.70781683921814,91.49253153800964,97.82939291000366,103.25016570091248,110.44933104515076,110.81577587127686,114.65860342979431,116.49972534179688,118.99201488494873,119.70583820343018,119.8182053565979,127.1293613910675,130.82655930519104,134.99067497253418,138.85205817222595,140.64534735679626,142.2563259601593,174.47182297706604,197.42366790771484,205.44468307495117,209.79920411109924,211.21596264839172,213.10328078269958,229.15643954277039,247.32065677642822,274.62349796295166,279.9408059120178,283.7120122909546,310.3543598651886,313.843209028244,333.01230788230896,335.6582968235016,336.88490891456604,376.5922727584839,485.1498899459839,522.1854770183563,556.4348804950714,625.2350151538849,649.0854320526123,664.4837925434113,742.0613386631012,755.9977958202362,853.9766666889191,861.3747279644012,901.817057132721,916.8703076839447</t>
  </si>
  <si>
    <t>1,1,2,12,13,16,17,18,23,24,25,27,28,32,35,36,37,40,44,45,46,49,55,58,63,64,68,76,85,108,109,113,120,127,131,137,138,141,144,147,162,171,179,181,195,207,221,223,262,263,302,328,349,364,382,398,399,423,505,517,533,540,571,577,594,697,708,756,758,780,808,818,880,951,952,960,1001,1020,1072,1103,1138,1158,1207,1233,1244,1317,1341,1376,1411,1477,1509,1518,1565,1581,1630,1643,1655,1687,1800,1897,2038,2045,2118,2149,2192,2206,2208,2343,2414,2494,2567,2602,2634,3226,3634,3779,3861,3887,3910,4211,4526,5039,5123,5194,5680,5741,6097,6145,6168,6899,8890,9579,10216,11500,11951,12224,13666,13922,15766,15905,16645,16910</t>
  </si>
  <si>
    <t>2.40100216156783,2.40100216156783,2.40100216156783,2.40100216156783,2.40100216156783,2.40100216156783,2.40100216156783,2.40100216156783,2.40100216156783</t>
  </si>
  <si>
    <t>111110100011111100110101111101000100010100000101010101101001100011001111010100100010101101000111001100010110111001101000000111111110101001110111001100100011100000101001110001100011100111011010011111010010101011011100001101101110110011111110101010010100100010000000001000001111010010010100000110011010</t>
  </si>
  <si>
    <t>1991257706826481694769986315369618918690201564318766544505582391172316636288105553150427546,1991257706826481694769986315369618918690201564318766544505582391172316636288105553150427546,1991257706826481694769986315369618918690201564318766544505582391172316636288105553150427546,1991257706826481694769986315369618918690201564318766544505582391172316636288105553150427546,1991257706826481694769986315369618918690201564318766544505582391172316636288105553150427546,1991257706826481694769986315369618918690201564318766544505582391172316636288105553150427546,1991257706826481694769986315369618918690201564318766544505582391172316636288105553150427546,1991257706826481694769986315369618918690201564318766544505582391172316636288105553150427546,1991257706826481694769986315369618918690201564318766544505582391172316636288105553150427546</t>
  </si>
  <si>
    <t>1991257706826481694769986315369618918690201564318766544505582391172316636288105553150427546,1991257706826481694769986315369618918690201609990692711054760210169189037643705946764558746,1991257706826481694769986315369618918690201564318766544505582391172316636288109951062720922,1991273248177619500602445831278204904282276035513130883099057857093904385232462780377416090,1991257706826481694769986315369618918690201609990692711096298545423386401539781120626344346,1991257706826481694769986315369618918678228942905751787799657805022704845791084188118106522,1991257706826481694770040235262953219969790898348940583766929625847080460300898963598950810,1991273248177619500602553671064873506841454703573478961621752366057513290390218398046437786,1991257706826481694769986315369618918690201564318777433541323821593864131489970132498334106</t>
  </si>
  <si>
    <t>-8.132371351859176,-8.073547131617435,-7.878561944296906,-6.672455551074541,-6.580289151707798,-6.527077065895193,-6.468334934404261,-6.370335568620879,-6.355943416822361,-6.321500680593247,-5.9572314834114835,-5.92275370938453,-5.609739701310596,-5.494198671812482,-5.4852279881191155,-5.404964355445617,-5.332180718956882,-5.09363969505179,-5.070301895240111,-5.031248499275761,-4.87470120073073,-4.7632777360142295,-4.598812211182149,-4.322994593568244,-4.265409462454292,-4.02200480198304,-3.9598995262617254,-3.71718136762796,-3.6907894334482467,-3.6437974545705276,-3.5180024361299185,-3.3560939329409973,-3.3260717382071325,-3.141270536928592,-3.1394092994346297,-3.0577869383115983,-3.0380010681220213,-2.928119667295286,-2.821324623851972,-2.5671890990646498,-2.5506696033471514,-2.4921541198897526,-2.338833746067004,-2.2796263519759803,-2.200619231659438,-2.159085140070924,-2.017849395984265,-2.000022033123525,-1.9894510691363823,-1.961378964967449,-1.7289097129099493,-1.573243514090735,-1.4074275467678654,-1.3750544494881798,-1.3329976806555595,-1.1633191921131802,-1.1619224014125693,-1.0763019371591764,-0.9974822737669589,-0.8529933359823518,-0.8496417647047837,-0.8029842707226814,-0.7335084003256519,-0.690789184530511,-0.6707954932908274,-0.6455296505106112,-0.623596286932265,-0.6034038448953054,-0.5946029912967647,-0.5162442027109497,-0.4149310263346202,-0.3312423788353719,-0.3224255590368277,-0.2992445602420531,-0.2578695495687353,-0.13585131141112566,-0.1218581694788861,-0.08169215316630175,0.040953313976015246,0.06642710058828737,0.07700411230078733,0.1358694338894721,0.2009709896018081,0.21619655454427794,0.27394287072921164,0.30405515325379645,0.3707164318355606,0.41986810823578646,0.45017500417711476,0.4881007905339418,0.5244595059381312,0.5722720388979353,0.6961414848304139,0.7645903794245383,0.7679554556355467,0.7823367992755794,0.8066486072962714,0.8361619659662147,0.845338165682526,0.956833722474078,0.9714211188097388,1.039517167849821,1.0579082900828514,1.1236989386641285,1.1769233888765822,1.265755492021163,1.3318146171778573,1.3342522734517182,1.4069136205130461,1.4408397261371588,1.4539860179801152,1.4561228597326854,1.4595534380998327,1.4682502758010678,1.5676303841623276,1.6370061909628078,1.6677882128263628,1.676731036258097,1.6809192151756207,1.7095006298706035,1.7199938616930581,1.7874002493086338,1.8025938018589291,1.8083037528059487,1.8237234025464102,1.8320791344089666,1.8347042137003642,1.8362560104632972,1.84194871778526,1.857285473993053,1.8572854739930544,1.8653074443965305,1.8654879730366973,1.8689193736356788,1.8964576789348966,1.9138923008751352,1.9223222484358031,1.9536005808282195,1.9647298888692586,1.9647298888692588,1.9650965218604504</t>
  </si>
  <si>
    <t>0.0967550277709961,0.40007686614990234,0.452648401260376,0.553553581237793,1.9241950511932373,2.114867925643921,2.274810791015625,2.5854365825653076,2.686342716217041,2.845001697540283,2.8978445529937744,3.1513073444366455,3.305478096008301,3.6181585788726807,3.7321207523345947,3.837994337081909,4.170151948928833,4.56770396232605,5.252973556518555,5.367324113845825,5.477474212646484,5.5869245529174805,5.640213251113892,5.973797082901001,6.195945501327515,6.418139934539795,7.070807456970215,7.528613090515137,7.958477973937988,8.471666097640991,8.74714708328247,8.795262813568115,8.958357572555542,9.852906703948975,10.755787372589111,11.125554323196411,11.27864670753479,11.817290306091309,11.972532272338867,12.345476865768433,12.803091764450073,13.365633249282837,15.158597946166992,16.504868030548096,16.76735830307007,17.399136066436768,19.111627101898193,19.508532285690308,21.03267741203308,21.138094902038574,22.11464500427246,23.269893884658813,24.13375973701477,24.458197832107544,26.052210330963135,26.56895899772644,27.450962781906128,29.960792303085327,30.818502187728882,32.371073961257935,34.45262265205383,35.44928526878357,35.937400817871094,37.05666184425354,39.7892210483551,40.89905762672424,42.03955864906311,42.95690846443176,43.989649057388306,44.24549984931946,47.43393898010254,48.09963011741638,49.33661198616028,49.705368518829346,51.08723592758179,51.43190264701843,55.12349486351013,57.45048928260803,60.30757451057434,60.36193084716797,63.2736074924469,65.97124433517456,69.19050669670105,74.36198449134827,75.3627200126648,76.1301109790802,77.84678196907043,77.90707206726074,79.66580700874329,80.7581717967987,84.20714950561523,84.91937494277954,87.1949074268341,90.28125953674316,91.629714012146,93.20188331604004,96.40077924728394,107.9441590309143,113.52395486831665,117.15030574798584,120.51039576530457,130.64516067504883,133.70227527618408,140.9456968307495,149.12184262275696,154.29634618759155,156.49228763580322,163.672833442688,175.35590648651123,180.92933011054993,187.5562002658844,199.93054485321045,202.671875,220.47489738464355,221.30540132522583,226.19476008415222,227.44068098068237,244.50105094909668,256.08673095703125,262.2763669490814,273.443781375885,275.39757084846497,348.1740152835846,357.5038845539093,369.15133357048035,395.34007263183594,416.53912353515625,418.66926884651184,449.9013931751251,476.9008951187134,488.2368907928467,500.15236926078796,518.5898673534393,651.4814016819,674.35227227211,735.2122750282288,844.832106590271,878.7197027206421,924.0101914405823,985.8840494155884,1032.042396068573</t>
  </si>
  <si>
    <t>1,6,7,9,32,34,36,42,44,47,48,53,56,62,64,66,72,79,91,93,95,97,98,104,108,112,124,133,141,151,156,157,160,175,192,199,202,212,215,222,231,242,276,301,306,318,343,349,371,373,390,411,427,433,463,473,490,537,553,581,619,637,646,667,717,738,759,775,795,800,861,874,897,904,924,929,988,1031,1084,1085,1141,1190,1251,1350,1368,1381,1413,1414,1447,1467,1516,1529,1568,1624,1649,1679,1740,1954,2058,2120,2180,2370,2428,2564,2701,2797,2838,2973,3191,3281,3394,3622,3674,4000,4016,4108,4132,4437,4650,4769,4985,5013,6354,6529,6751,7226,7615,7654,8223,8730,8944,9159,9505,11953,12369,13488,15509,16141,16979,18096,18966</t>
  </si>
  <si>
    <t>1.9650965218604504,1.9650965218604504,1.9650965218604504,1.9650965218604504,1.9650965218604504,1.9650965218604504,1.9650965218604504,1.9650965218604504,1.9650965218604504</t>
  </si>
  <si>
    <t>000000000010111111011101111001110110110101111111111100110000010011011101011001110001000111000000101111110111111011101101100010110110000101110110000110101100001010010110000100101101110011110011010110110000010001011001110000000110101000100110000110100000000010001100010110111101010010010010110110111010</t>
  </si>
  <si>
    <t>1487829883590815727816341108742125936725430250274937097158833211025894727145626867936698,1487829883590815727816341108742125936725430250274937097158833211025894727145626867936698,1487829883590815727816341108742125936725430250274937097158833211025894727145626867936698,1487829883590815727816341108742125936725430250274937097158833211025894727145626867936698,1487829883590815727816341108742125936725430250274937097158833211025894727145626867936698,1487829883590815727816341108742125936725430250274937097158833211025894727145626867936698,1487829883590815727816341108742125936725430250274937097158833211025894727145626867936698,1487829883590815727816341108742125936725430250274937097158833211025894727145626867936698,1487829883590815727816341108742125936725430250274937097158833211025894727145626867936698</t>
  </si>
  <si>
    <t>-7.8989268554939125,-7.09389851831502,-6.736057581666824,-6.710635467530671,-6.611077801941232,-5.651512867867496,-5.337612959356104,-5.278252089373452,-5.14718404641191,-5.052229151544801,-4.997619744081873,-4.808066766920121,-4.636066375827998,-4.40806188531581,-4.36190783066472,-4.2584976544123965,-4.090180208279301,-4.086842621297038,-3.9177791819053676,-3.882427532822612,-3.749611938530092,-3.704616664685596,-3.425802799106922,-3.3549802657727557,-3.2982494182477384,-3.2865949007809063,-3.2580971194366315,-3.0036272455277144,-2.8621909379512513,-2.77307578591417,-2.7417246668505078,-2.724548820449928,-2.61508353788529,-2.5258212889358003,-2.4975143315181927,-2.4209029615533226,-2.310347590162735,-2.276611777140128,-2.23681248313622,-2.010287466942822,-1.9860349107467365,-1.9003836463148547,-1.8441499721416572,-1.795509859674394,-1.7928150678598187,-1.7712564091709446,-1.6413897933217654,-1.5764228911811906,-1.523209411591805,-1.4007637634504315,-1.250361081788199,-1.233976089388047,-1.144622365435526,-1.1084927629464945,-1.0320066748168943,-1.0209046244606557,-0.9172977051091864,-0.9037249295875887,-0.8916940591936342,-0.8463403320774163,-0.6971456405953702,-0.6162886604767714,-0.5664562735202561,-0.5609878423297946,-0.5452627546321346,-0.4402734106540336,-0.30648899327788737,-0.21555464693980947,-0.194778403270145,-0.14551868072420715,0.022049516429641203,0.02826512292027722,0.0902541970858248,0.11459117190734916,0.12130900573999498,0.15783692915612424,0.17347472862792393,0.2766034772175916,0.2770220610914641,0.27736291158178306,0.34608902536222974,0.4544698809160243,0.4910784835915514,0.5233965733687673,0.5976784640163013,0.6488662243302258,0.7123046595732325,0.7140586186858782,0.7298054803851057,0.797850584366633,0.813336275420751,0.8182165961024441,0.8361644940151838,0.8403689334002304,0.8665946936729971,0.8844010242036464,0.8877320884284715,0.9164440949627151,0.9603346465116978,0.9812856316916774,0.9949884239425728,1.0046004294563613,1.0116435091026421,1.0198702609420711,1.0256323666162945,1.119298212920598,1.1473745406987332,1.1759397788151433,1.1813857779538282,1.210889668360558,1.2629964954586232,1.2723396997403842,1.3009646378829782,1.3025819296969183,1.4383418921466062,1.4445137245432789,1.4600660211189775,1.5081446474457094,1.6106068732440717,1.6392457556840037,1.714085526392558,1.7489716730483509,1.773387639150156,1.779698269110931,1.793027359539064,1.8135073129842065,1.816523120608314,1.8220489157192328,1.9712680398617795,2.05554271387439,2.072882675181825,2.1378934825424687,2.1558463901575684,2.2064719472975507,2.274756733155282,2.2824679520080444,2.297161624265562,2.3011229847711614</t>
  </si>
  <si>
    <t>0.14263701438903809,0.717449426651001,1.219547986984253,1.5314126014709473,1.7930281162261963,1.8428030014038086,1.892453670501709,2.2187373638153076,2.4302613735198975,2.8466219902038574,3.201925039291382,3.5037574768066406,4.071792840957642,4.688655376434326,5.06270694732666,5.432842493057251,6.169405460357666,6.273210525512695,6.431396007537842,7.23763370513916,8.951556921005249,9.211775302886963,9.67265510559082,10.083435297012329,10.236964225769043,10.697099208831787,10.949076414108276,11.049118041992188,11.560003757476807,12.181920528411865,12.70076036453247,12.953388690948486,13.322723150253296,13.558884382247925,13.660148620605469,14.54716420173645,15.519774198532104,15.677622556686401,16.35026264190674,16.631949186325073,17.548813104629517,19.26810622215271,19.718143463134766,20.119783401489258,20.23136568069458,20.79068160057068,21.172602891921997,21.657249689102173,22.61716890335083,23.20971155166626,24.91834259033203,26.72526216506958,27.462308883666992,29.08348250389099,29.73887872695923,30.467845678329468,31.479456901550293,31.63454270362854,33.23238825798035,33.434380769729614,34.603835344314575,35.87851691246033,36.92631125450134,38.1143057346344,39.65389823913574,39.80513119697571,40.19675827026367,40.35212826728821,42.04925346374512,42.46185755729675,43.54877209663391,51.201958656311035,51.69883370399475,52.599369287490845,58.124752044677734,58.89018702507019,61.15350008010864,62.63941979408264,73.3087649345398,73.51256442070007,74.47618579864502,74.93971514701843,80.69710969924927,81.41532158851624,86.70062828063965,91.03589749336243,104.58881068229675,112.53894710540771,114.12132358551025,115.27280044555664,127.41976952552795,128.7550070285797,134.15525698661804,138.85319995880127,152.81023406982422,157.50566792488098,159.91005539894104,161.42048716545105,167.5356981754303,167.6416893005371,170.74061727523804,171.0748507976532,171.4456295967102,172.3391456604004,182.58721256256104,193.42805194854736,204.7256760597229,207.0700511932373,208.233327627182,215.30938696861267,215.9822404384613,223.1237542629242,227.24084615707397,232.78292322158813,254.1815209388733,324.3445806503296,335.7557363510132,350.1571981906891,351.07075691223145,352.2495882511139,371.2220003604889,419.20925283432007,465.54710364341736,472.07936811447144,472.23682045936584,476.5514440536499,479.3138871192932,482.1638271808624,484.1480860710144,490.3793640136719,525.3750278949738,538.0301127433777,569.6586725711823,731.197151184082,733.9522831439972,912.9131171703339,955.2933642864227,1066.7941913604736</t>
  </si>
  <si>
    <t>1,11,21,27,32,33,34,40,44,52,59,65,76,88,95,102,116,118,121,134,167,172,181,187,190,199,204,206,216,228,238,243,250,253,254,266,286,289,301,306,322,352,360,367,369,379,386,395,413,424,457,492,506,535,548,562,581,584,615,619,642,667,687,710,740,743,748,751,783,791,812,939,948,965,1070,1084,1125,1151,1351,1355,1373,1382,1479,1492,1587,1669,1928,2064,2095,2118,2346,2369,2471,2560,2804,2893,2939,2967,3084,3086,3146,3152,3159,3174,3350,3555,3767,3795,3817,3942,3953,4084,4160,4264,4656,5941,6150,6411,6429,6452,6791,7675,8527,8649,8652,8734,8787,8839,8877,8997,9640,9878,10447,13436,13487,16774,17566,19621</t>
  </si>
  <si>
    <t>2.3011229847711614,2.3011229847711614,2.3011229847711614,2.3011229847711614,2.3011229847711614,2.3011229847711614,2.3011229847711614,2.3011229847711614,2.3011229847711614</t>
  </si>
  <si>
    <t>111111010111001101010000011011111110100010100000011000101110010011000011111101101110100110100100100000010101001001100010110111100010011101000101010111110011101110111010000100111001111011111111001100111011010000011101110100010101101000011000100110101100000001110100001100100000110110010101010001001010</t>
  </si>
  <si>
    <t>2016748738169521873681656099802005150982718240641679416506397091628395853890063704459400266,2016748738169521873681656099802005150982718240641679416506397091628395853890063704459400266,2016748738169521873681656099802005150982718240641679416506397091628395853890063704459400266,2016748738169521873681656099802005150982718240641679416506397091628395853890063704459400266,2016748738169521873681656099802005150982718240641679416506397091628395853890063704459400266,2016748738169521873681656099802005150982718240641679416506397091628395853890063704459400266,2016748738169521873681656099802005150982718240641679416506397091628395853890063704459400266,2016748738169521873681656099802005150982718240641679416506397091628395853890063704459400266,2016748738169521873681656099802005150982718240641679416506397091628395853890063704459400266</t>
  </si>
  <si>
    <t>2016748738169521873681656099802005150982718240641679416506397091628395853890063704459400266,1507489744085900352335400560796958651917763329818060168325797466399252898714430303075128394,2016748738050950774302644315688268462333821822999930952208781154051991287865978251894150218,2016748738154700486259279626787788064901606188436460858469195099431345283137050824133923914</t>
  </si>
  <si>
    <t>-7.467264719649957,-7.415696614304506,-7.008280709505192,-6.9284190545766045,-6.691112719492113,-6.6432978174025,-6.604078523143599,-6.25990478731623,-6.143957801427387,-5.942233095623025,-5.836171474783398,-5.695204643345484,-5.5917829357712865,-5.492168031286303,-5.343075912394971,-5.20794754192575,-5.170414171365346,-5.141258887464961,-4.870981089945295,-4.866711680479722,-4.721820990084426,-4.705522476924728,-4.661942784366047,-4.636808248862755,-4.603135350281601,-4.376085808543355,-4.349813651675765,-4.156727082497993,-4.01910688116055,-3.822422230596225,-3.8081594145493978,-3.7711919243944467,-3.763559996312229,-3.6645604512147796,-3.5874583332878087,-3.4895382852800654,-3.3615167388443656,-3.306745358739286,-3.277659738076421,-3.2725405783578516,-3.267581890761232,-3.1970940285440888,-3.1959330452833408,-3.1149189078313855,-3.1124023147055606,-3.1059660770680115,-3.059210683579325,-3.00604926844552,-2.9868687277955526,-2.9798901890454235,-2.9196352850903935,-2.872548886270602,-2.86997834969518,-2.7844239446246584,-2.47114253586202,-2.4419559865753486,-2.3805079263982147,-2.324579905488636,-2.1438671092700727,-2.1426611552513153,-2.105329707074644,-2.061464764526366,-2.045848792700881,-1.8730747024095715,-1.8602963024563148,-1.829560347604234,-1.8282728525433163,-1.7473233483919743,-1.7264627163768766,-1.6921795814277216,-1.6591821261423985,-1.616592917515061,-1.58507773968029,-1.5828920916065041,-1.50786816995373,-1.3554174262206637,-1.2950300559543948,-1.2785601550945902,-1.232163123640374,-1.1543838233513413,-1.1530397411448996,-1.1484975228422187,-1.1435441917423592,-1.0887600220012832,-1.0228285115398268,-0.9872963985594687,-0.9300327200560643,-0.83698426941719,-0.8258339689186253,-0.7025463108037729,-0.6796203397213699,-0.6725184894907088,-0.6113766190563039,-0.5439890214434362,-0.43698373777902977,-0.42718566737280217,-0.3680537973439318,-0.3087264888134259,-0.2932424958397944,-0.2811167332666959,-0.2324940781674258,-0.22827549278762116,-0.21415331644553948,-0.21415331644553934,-0.1998623401914903,-0.13095409650183618,-0.13063584002757492,-0.1064513274475068,-0.10111499507142724,0.016718674145976123,0.028106711300377216,0.037608700229140216,0.05373994595010326,0.062349719069383594,0.15705218741990234,0.3007190037144093,0.33054489469618975,0.3399630842712536,0.41540665048285597,0.4624991840284187,0.5913654935570973,0.7039827166162764,0.800236496983202,0.8109063524767056,0.9518779443733237,1.0687595133605308,1.160211209131498,1.1976651274353658,1.2142601615642097,1.214621313389194,1.2492614066224819,1.2651442725195845,1.2685214587549134,1.2770416270690201,1.3115903706314307,1.3564233375959922,1.4016974920389604,1.4071014309052066,1.4510069724861527,1.5257783405411858,1.5439282982432343,1.6251884195317885,1.836243158084293,1.856277748880087,1.857693482762621,1.931300557885895,1.9314313625074147,2.0289808497068864,2.1625635660410696,2.201140914163881,2.2155488615053383,2.2318713348876784,2.254215825412297,2.2655072792391278,2.275716076958797,2.3038474707924546,2.359079079830087,2.410907300750071,2.4621677563048543,2.4621677563048547,2.481721080266246,2.4897592998231013,2.5004951880547526,2.5071870931182247,2.517028579823831,2.522383708668207,2.52367909733676,2.529342004977121,2.5474132218827066</t>
  </si>
  <si>
    <t>0.09554219245910645,0.14478182792663574,0.25397181510925293,0.3534069061279297,1.0226726531982422,1.232494592666626,1.3357713222503662,1.7561655044555664,2.820014238357544,2.8749794960021973,4.081557035446167,4.340191125869751,4.499053001403809,4.822575330734253,4.931827068328857,5.446301221847534,5.550798177719116,5.6552770137786865,5.764000654220581,5.869975805282593,6.07523775100708,6.185651540756226,6.237801790237427,6.606647729873657,6.657710075378418,7.021276473999023,7.55130934715271,8.192771196365356,8.881272792816162,9.587446928024292,11.20021677017212,11.307034492492676,11.775827169418335,11.829079627990723,11.939598083496094,13.0644690990448,13.324527740478516,14.267971277236938,14.327701807022095,14.4780433177948,14.98548674583435,15.08847713470459,15.834371328353882,15.892154455184937,16.77527904510498,16.900832176208496,17.36866545677185,17.997679233551025,18.465262174606323,19.67084002494812,19.84251856803894,20.012650966644287,20.28919219970703,20.66599726676941,20.77614998817444,21.54763960838318,21.709584712982178,21.83030676841736,21.992222547531128,22.551051378250122,22.650525331497192,22.85815930366516,24.04469108581543,24.257652282714844,24.74333429336548,26.528346061706543,26.942978858947754,27.113942861557007,27.44511914253235,28.700905084609985,28.764240741729736,28.82330346107483,29.298215866088867,29.400541305541992,30.917973041534424,32.50437259674072,34.43671488761902,34.48894238471985,35.677058935165405,35.729312896728516,37.05592656135559,37.156728982925415,38.460339069366455,38.61471605300903,38.66585683822632,39.887221336364746,39.9431529045105,41.03124928474426,44.477394580841064,45.32306909561157,47.221107482910156,49.40914702415466,49.56838536262512,50.05673623085022,52.069867849349976,53.48543739318848,53.75446391105652,54.44279718399048,56.070799589157104,57.059927225112915,57.37157893180847,61.66242551803589,62.922332525253296,63.77687907218933,66.02938437461853,66.36561250686646,68.03028845787048,68.35291242599487,70.21516346931458,70.65403580665588,73.11577105522156,74.23433208465576,74.59195613861084,75.2436842918396,76.30182361602783,76.9674916267395,79.66493964195251,83.48194146156311,85.73984336853027,88.62024354934692,90.84022092819214,91.73653364181519,92.28059983253479,95.34972310066223,98.87618231773376,104.66228199005127,109.2817873954773,110.70114731788635,114.18743801116943,114.45045351982117,114.66889834403992,115.70663619041443,117.18176555633545,119.12897491455078,123.24582362174988,126.67544102668762,126.83346819877625,132.67433857917786,135.31983542442322,139.3543882369995,140.70616936683655,142.3018753528595,156.3322081565857,159.51433515548706,165.55965113639832,182.17854022979736,292.1521866321564,325.836466550827,352.60584354400635,394.49033665657043,407.8064823150635,417.5398359298706,483.21489906311035,495.5642514228821,521.1138246059418,537.9805061817169,650.9427933692932,664.624027967453,674.351949930191,718.8454279899597,745.8536787033081,774.1935214996338,803.1429510116577,808.6330292224884,813.8526391983032,815.6881213188171,936.0285491943359,948.4411385059357,957.3007242679596</t>
  </si>
  <si>
    <t>1,1,3,5,18,22,24,32,52,53,76,81,84,88,90,100,102,104,106,108,112,114,115,122,123,130,140,152,162,168,192,194,203,204,206,227,232,250,251,254,264,266,277,278,294,296,304,315,323,344,347,350,355,362,364,378,381,383,386,396,398,402,425,429,438,470,476,479,485,508,509,510,519,521,550,580,618,619,642,643,668,670,693,695,696,719,720,735,792,808,844,882,885,894,932,959,964,977,1007,1026,1032,1109,1132,1148,1190,1196,1227,1233,1267,1274,1315,1336,1343,1355,1375,1388,1440,1512,1555,1609,1650,1666,1676,1733,1799,1904,1979,2005,2070,2075,2078,2097,2124,2160,2237,2299,2302,2411,2459,2520,2546,2576,2842,2900,3015,3316,5315,5927,6423,7206,7449,7627,8848,9069,9542,9852,11936,12192,12373,13179,13679,14211,14747,14844,14942,14977,17191,17427,17593</t>
  </si>
  <si>
    <t>2.5474132218827066,2.5474132218827066,2.5474132218827066,2.5474132218827066,2.5474132218827066,2.5474132218827066,2.5474132218827066,2.5474132218827066,2.5474132218827066</t>
  </si>
  <si>
    <t>101000011101011001111111011000111110100010010011101110010101101110011000011000111101100101110101100101011011111001010011101110110111010010100001001111011101101000001110001010001001001001110010011011001000011000000110101100100110101111111101001111001010000101001110000010100100000011101000001010010001</t>
  </si>
  <si>
    <t>1287771822597967997395034662251910728985645976731015184627052625852837675242727758160102033,1287771822597967997395034662251910728985645976731015184627052625852837675242727758160102033,1287771822597967997395034662251910728985645976731015184627052625852837675242727758160102033,1287771822597967997395034662251910728985645976731015184627052625852837675242727758160102033,1287771822597967997395034662251910728985645976731015184627052625852837675242727758160102033,1287771822597967997395034662251910728985645976731015184627052625852837675242727758160102033,1287771822597967997395034662251910728985645976731015184627052625852837675242727758160102033,1287771822597967997395034662251910728985645976731015184627052625852837675242727758160102033,1287771822597967997395034662251910728985645976731015184627052625852837675242727758160102033</t>
  </si>
  <si>
    <t>1287771822597967997395034662251910728985645976731015184627052625852837675242727758160102033,1287802905300243609060169373642416766737284561900058100964681051018185446533568809478816401,1287771822597967997395034662251904451883910590050251348837630685837021801116684790828794513,1287802905300243609060169373642419905288152255240440018859392654851393488487919004641297041</t>
  </si>
  <si>
    <t>-6.832915543419792,-6.208184068242488,-6.154617980915432,-6.05102589525648,-5.798891460271555,-5.560979028987128,-5.394705333029445,-5.375840379823181,-5.3187478827181645,-4.694687103036544,-4.491082763564885,-4.415094906706162,-4.278723415890319,-4.273303946611967,-4.253011675480721,-4.195813416015675,-3.892961334789054,-3.830852087409549,-3.7400047315517613,-3.715060266648713,-3.5499879146906683,-3.4694744301343827,-3.2107085226994583,-3.16363286712751,-3.0178379771526522,-2.967855559414774,-2.9015947497005072,-2.7516805244815212,-2.628219674124989,-2.570759999019785,-2.3863492098133254,-2.282362574388216,-2.2486768601168654,-2.086229294900569,-2.0382258062984624,-1.85080217361173,-1.629300955434833,-1.5138863704173025,-1.4550252773179164,-1.4400840918619968,-1.3971802921589134,-1.2045505189044623,-1.18110849429173,-1.142264527188802,-1.1175562091553453,-1.1126601811121215,-1.0325902898181618,-1.0002668434940116,-0.9303392555798987,-0.8166005614121398,-0.7052502069462271,-0.691294592147099,-0.6351820422753912,-0.5731391199226682,-0.5612643167840092,-0.5476763389167136,-0.49584899183217135,-0.42506082183955063,-0.40869347496077524,-0.31902524564964796,-0.2909139153942894,-0.27279630785444003,-0.26714553285405174,-0.2638832843630597,-0.25714353890476477,-0.22213592656846534,-0.11904574557808588,-0.08317448676222357,-0.02766124667353391,-0.014010703687758058,0.019985957288125356,0.01998659297674503,0.146146967182616,0.1498147944681219,0.2010918573588204,0.25884167896394117,0.27257521609349944,0.3449308497622709,0.452261112347789,0.47685697769876684,0.5049179663980065,0.5400859461297918,0.5431030747205243,0.5442228646447342,0.5980811832834273,0.5990563216354652,0.6916422712895466,0.8266819037395273,0.8963579567842664,0.9109911662468113,0.9464683638291591,0.9812010632714052,1.1702707068339875,1.173015222438639,1.2838838007139415,1.28824928838751,1.2890657861443653,1.3374121518866104,1.3551930253111435,1.4068069817446864,1.4524445138994666,1.4814200321573252,1.4921936491248553,1.532533690212106,1.5769328126659392,1.5972849365351518,1.5994895185752647,1.6015667619552196,1.6345986972491575,1.6546646939567258,1.803962683175089,1.8097180382035756,1.8233419242863642,1.8233419242863653,1.832793765491962,1.8338007011745858,1.834941343756337,1.8384017946055164,1.847482150509512,1.8517783407554638,1.8720055294149263,1.9044199005348916,1.9443612690513294,1.9456362295071585,1.951145564321291,1.9664698532827607,2.0048534873249313,2.005259064088175,2.054831914040275,2.056825395227737,2.1188136911830204,2.118813691183021,2.1584031197614575</t>
  </si>
  <si>
    <t>0.08554601669311523,0.9525578022003174,1.2080888748168945,2.647487163543701,3.074129343032837,4.955886363983154,5.733941555023193,5.901371955871582,6.626289129257202,6.677429914474487,7.881119728088379,8.661078929901123,8.918956756591797,9.32915186882019,9.693083047866821,9.947548389434814,10.156651973724365,10.312765836715698,11.890462160110474,12.6339693069458,12.8930082321167,13.59035611152649,13.94213056564331,14.963208675384521,15.327171564102173,16.31857132911682,16.785940170288086,17.428622484207153,18.36997628211975,20.127887964248657,20.180092096328735,21.49600839614868,21.799652576446533,22.046569108963013,23.895336151123047,24.477416038513184,25.09306049346924,26.282636404037476,27.72278928756714,27.993669986724854,28.461281776428223,29.142987489700317,29.91309404373169,30.01603865623474,30.22007441520691,30.70071506500244,30.85222864151001,31.86696171760559,32.394800901412964,33.03012776374817,35.32757759094238,36.46394634246826,36.694907426834106,37.138373613357544,37.85744094848633,40.455766677856445,40.71293497085571,41.18096089363098,42.77370309829712,43.07353067398071,47.226802587509155,49.310139179229736,49.66830587387085,49.76720952987671,49.868386030197144,49.91945958137512,51.08476114273071,51.341190814971924,52.43606472015381,52.748072147369385,54.59185242652893,55.55479717254639,56.018855571746826,58.77209401130676,59.34034276008606,60.31026649475098,61.40939927101135,65.05827403068542,69.49200677871704,72.65932750701904,75.75094866752625,77.24941372871399,77.73614025115967,80.95519018173218,81.82346677780151,84.4457368850708,88.30448198318481,89.59715509414673,92.0744240283966,96.20021390914917,101.44844126701355,103.51270532608032,107.3022620677948,108.36366152763367,110.3201117515564,120.19603681564331,140.0979859828949,146.54488110542297,147.4750874042511,151.15628743171692,167.351984500885,178.30684995651245,185.89695477485657,186.8243808746338,193.5313835144043,199.85382342338562,203.3302299976349,211.75466680526733,220.5887484550476,221.39934754371643,223.4295997619629,232.54871320724487,323.1536154747009,329.9435818195343,340.2104835510254,368.1257963180542,371.8268496990204,405.35618138313293,410.46285581588745,414.8971121311188,419.7629199028015,474.48150396347046,477.1437041759491,487.5599081516266,562.273686170578,571.7973637580872,631.7590668201447,736.4624407291412,828.7201056480408,915.8912358283997,924.014554977417,957.7257335186005,1066.6755545139313</t>
  </si>
  <si>
    <t>1,18,23,50,56,80,95,98,112,113,132,147,152,160,167,172,176,179,209,223,228,239,246,266,273,292,301,313,331,365,366,392,398,403,439,448,460,483,511,516,524,537,552,554,558,567,570,589,599,611,650,667,670,678,691,741,746,755,786,792,868,909,916,918,920,921,944,949,970,976,1011,1029,1038,1088,1099,1117,1138,1208,1287,1347,1405,1432,1441,1498,1514,1562,1633,1656,1700,1776,1864,1904,1976,1996,2034,2214,2563,2679,2696,2766,3057,3258,3402,3420,3544,3651,3710,3860,4026,4041,4077,4228,5863,5975,6158,6663,6734,7335,7430,7513,7601,8610,8659,8851,10228,10406,11519,13483,15219,16821,16981,17609,19637</t>
  </si>
  <si>
    <t>2.1584031197614575,2.1584031197614575,2.1584031197614575,2.1584031197614575,2.1584031197614575,2.1584031197614575,2.1584031197614575,2.1584031197614575,2.1584031197614575</t>
  </si>
  <si>
    <t>111110100011101100110101011011011100100100010100110100111100000011100111100101100000010001101000110100010011000001110100101110110011000011110011110000101011110011011010110001100001010111110010111111010111101110111001000110001000110011111011001000010000001010010011010100001111010110111000000100011011</t>
  </si>
  <si>
    <t>1991133312233650569117669999231500508919872614953573347040533310266614437286816210453496091,1991133312233650569117669999231500508919872614953573347040533310266614437286816210453496091,1991133312233650569117669999231500508919872614953573347040533310266614437286816210453496091,1991133312233650569117669999231500508919872614953573347040533310266614437286816210453496091,1991133312233650569117669999231500508919872614953573347040533310266614437286816210453496091,1991133312233650569117669999231500508919872614953573347040533310266614437286816210453496091,1991133312233650569117669999231500508919872614953573347040533310266614437286816210453496091,1991133312233650569117669999231500508919872614953573347040533310266614437286816210453496091,1991133312233650569117669999231500508919872614953573347040533310266614437286816210453496091</t>
  </si>
  <si>
    <t>1991133312233650569117669999231500508919872614953573347040533310266614437286816210453496091,1991133312233650569117669999231500508919872614953573347040533310266614437286816210452972827,1991133312263293343962422945259934681082096719364010463114927153455913752957629998015153435,1991133297056549848604161632673204558020560387643543786814112775726405489400234121788359963,1991133312233650569117669999231500508919872614953573347040523188868853240017688635213317403,1991133312263293343962422945259934681082096719364010461785699177478038508619907336120796443,1991133312233650569117669999231500508919872626371554887358974241550225122709842665994945819</t>
  </si>
  <si>
    <t>-7.501320233743155,-7.438736251963974,-7.349455744084676,-7.2703259133546165,-7.259932950100995,-7.188202815475581,-6.977544522437301,-6.847458191002694,-6.599669957983546,-6.456901289258716,-6.40871116463429,-6.346331040268378,-6.342825819952836,-6.283922719919779,-5.704771948519168,-5.557410605403207,-5.113729234924642,-5.09394915374033,-4.987477274051693,-4.7495698436555305,-4.558175067503726,-4.059906587275022,-3.8068089255402295,-3.624088653625111,-3.537975486987711,-3.498855750717384,-3.300525532124463,-3.123971773911834,-2.989591752003252,-2.9088875168400175,-2.851458864134078,-2.824718420702964,-2.7408667951437207,-2.71538399257201,-2.6506666663062997,-2.638162347723234,-2.5981925947065503,-2.5968892643215753,-2.511018350953164,-2.4947038270144692,-2.359336696751003,-2.35673796371083,-2.2949274231248897,-2.2872074221501233,-2.220451280135645,-2.0650076058742055,-2.0355499862782964,-2.0076264077549975,-1.9429950679268655,-1.932151617250036,-1.7951148875505065,-1.7925794802446993,-1.546623696327956,-1.5349249501301285,-1.5221349865549862,-1.518046435691661,-1.5086216814358104,-1.4277792051573865,-1.346446561370971,-1.2210283188306,-1.1867504890359044,-1.1551326031889817,-1.09606874953415,-1.0256850725927666,-0.9971226474637187,-0.8351944808779322,-0.8075952141598572,-0.7717352146835906,-0.7681190807190643,-0.7540229494985917,-0.6802732218535665,-0.6783950125897065,-0.5228310923785838,-0.48198608589563907,-0.37694198432172776,-0.3601538831180027,-0.3549568882303371,-0.26689751243656573,-0.2283725669129725,-0.204348688459675,-0.11526113743026904,-0.10449596727632025,-0.10024862875196368,-0.054009056727428714,0.14442883861739686,0.16883066497446217,0.21820180392469968,0.26281784972224814,0.3012020307785126,0.31954648880102915,0.4169462348410913,0.4987616488474846,0.507866941405144,0.5564243143577838,0.5795002163657029,0.7227109861848808,0.7521294765181709,0.7582298892496901,0.8191803533481968,0.8359374949722114,0.8766865259473279,0.9131870091571054,0.9376719276336322,1.0026722464201656,1.08710819188582,1.1286800592129624,1.1319257135576128,1.1570779322799083,1.1788134664873084,1.1885054805200364,1.2305106440132472,1.2708328153068018,1.3134415285600693,1.330563234073858,1.3981119273047482,1.4765323223329918,1.4976870544664058,1.5322017344089505,1.6713827365754859,1.7244331589942246,1.7244331589942254,1.7397280555139722,1.7501296085138152,1.753008327126515,1.8030012448009878,1.8216785424419693,1.8765876499067748,1.8808862366854187,1.920246585091921,1.923388144765068,1.9352961591023417,1.9669630013559838,1.989874210960522,1.992009683521502,2.048534233190665,2.145278629479642,2.154753398832124,2.21758399408236,2.229995907329046,2.2976156131860197,2.321717386897484,2.3230933842906794,2.3302848574471966,2.382819552161825,2.383141013733099,2.3966702591714433,2.4219228007817186,2.4468915944335765,2.4468915944335774,2.450780093387887,2.4509228400605885</t>
  </si>
  <si>
    <t>0.09216952323913574,0.7847163677215576,0.8822481632232666,1.122657299041748,1.5476634502410889,1.6037678718566895,1.7011663913726807,1.9938404560089111,2.1474626064300537,3.071746587753296,3.125886917114258,3.332277536392212,3.699828863143921,3.753772497177124,3.9244351387023926,4.145419597625732,4.666375637054443,4.72267746925354,4.881980657577515,4.946985960006714,5.840864181518555,5.941330671310425,6.20439887046814,6.670204162597656,7.36879301071167,7.860616683959961,8.43709111213684,8.493719577789307,9.119492292404175,9.5045645236969,9.775981903076172,10.04528522491455,10.206537246704102,10.675788879394531,10.896048307418823,11.050240516662598,12.917220115661621,13.081300973892212,13.33971881866455,14.708741664886475,14.919244766235352,16.17803192138672,16.28120231628418,16.581371307373047,17.04292321205139,17.152669191360474,19.142653942108154,19.55552625656128,19.660271883010864,20.573220014572144,20.735693216323853,20.84576106071472,23.389607906341553,23.937007904052734,24.106800079345703,25.502859115600586,26.35280132293701,27.45810317993164,27.93846106529236,29.36851692199707,31.76728582382202,32.61689209938049,32.954161643981934,34.03940415382385,34.708775758743286,35.31597876548767,36.35085678100586,36.873565435409546,38.66041350364685,39.14184260368347,40.05943274497986,40.22454023361206,41.87165307998657,42.67523217201233,46.191582918167114,47.47900104522705,47.533273696899414,47.7601318359375,50.95684099197388,51.169716596603394,53.38469123840332,55.48933529853821,55.80376935005188,58.57620573043823,60.31490993499756,62.51673197746277,71.87167406082153,79.3280861377716,83.56591558456421,84.9487373828888,86.07952880859375,94.19116163253784,98.01633095741272,98.98096442222595,100.07528829574585,100.88252449035645,116.87753391265869,119.62119936943054,123.46843266487122,129.98819756507874,134.6736137866974,143.49681735038757,154.42600512504578,154.81476068496704,157.58145260810852,163.84179973602295,167.4826147556305,168.51558542251587,174.5128574371338,178.01921439170837,182.0145411491394,183.83161091804504,186.89180183410645,188.06352281570435,188.34288048744202,189.50095677375793,209.31247210502625,227.97812604904175,237.14929509162903,241.23079466819763,250.2441337108612,250.78052377700806,266.3058476448059,285.50263833999634,293.54881620407104,299.66938376426697,300.84224152565,305.71217918395996,313.7647476196289,352.1382999420166,358.8558576107025,363.034334897995,375.26148676872253,393.43875765800476,399.4245388507843,403.13031244277954,413.32307171821594,421.31671500205994,504.8522970676422,582.8375535011292,685.4384648799896,712.6354846954346,762.2618019580841,821.3206675052643,890.0106058120728,893.2513403892517,901.1086874008179,905.3582561016083,969.3541603088379,1037.3066008090973,1082.2197976112366</t>
  </si>
  <si>
    <t>1,11,12,15,20,21,22,25,27,40,41,45,52,53,56,60,70,71,74,75,92,94,99,108,121,129,137,138,150,157,162,167,170,179,183,186,221,224,229,252,256,280,282,288,297,299,336,343,345,362,365,367,413,423,426,450,466,486,494,521,567,582,588,600,611,622,640,650,684,693,710,713,744,759,825,847,848,852,914,918,960,1000,1006,1056,1090,1133,1289,1428,1500,1525,1546,1697,1756,1772,1793,1808,2097,2148,2219,2327,2412,2571,2766,2773,2821,2921,2987,3005,3117,3183,3255,3289,3346,3367,3372,3393,3744,4080,4251,4325,4488,4498,4773,5127,5261,5375,5395,5487,5637,6347,6456,6533,6761,7087,7198,7269,7457,7594,9137,10532,12428,12933,13839,14931,16209,16270,16398,16477,17645,18873,19696</t>
  </si>
  <si>
    <t>2.4509228400605885,2.4509228400605885,2.4509228400605885,2.4509228400605885,2.4509228400605885,2.4509228400605885,2.4509228400605885,2.4509228400605885,2.4509228400605885</t>
  </si>
  <si>
    <t>101010000001111100011101111010001100111001010011110001111001010101011101010100110001100011111110011001010010010001001011011010111110010111011110000001011101110111111100010101101111001101011011000000110110000010101110001100100000101100011101001001100000000110010100100110111110101011100000010100010010</t>
  </si>
  <si>
    <t>1337772054743654878313906958074299017037764291349477598408054760622934294041923991150396690,1337772054743654878313906958074299017037764291349477598408054760622934294041923991150396690,1337772054743654878313906958074299017037764291349477598408054760622934294041923991150396690,1337772054743654878313906958074299017037764291349477598408054760622934294041923991150396690,1337772054743654878313906958074299017037764291349477598408054760622934294041923991150396690,1337772054743654878313906958074299017037764291349477598408054760622934294041923991150396690,1337772054743654878313906958074299017037764291349477598408054760622934294041923991150396690,1337772054743654878313906958074299017037764291349477598408054760622934294041923991150396690,1337772054743654878313906958074299017037764291349477598408054760622934294041923991150396690</t>
  </si>
  <si>
    <t>1337772054743654878313906958074299017037764291349477598408054760622934294041923991150396690,1337772054743654878313906958074299017037764291349477598449593135413841662614831694602962194,1337772056640792468378095503894086035420106973617453027169909761768036097972236439989912850,1337772056640790659126701170828532542123466212868892819826399361211594233902822583528457490,1337772054743654878313906958074499884293296665133920343669607546920937637885350012336866578,1353686398308768050862879190014997283920978888174992725407687982519680261608560228257629458,1337772054743654878313906958074299017037811059401872187342975653173746078760788150081946898,1337772054743655104470331249707493203699844386443004068162258493067327060994151255580214546</t>
  </si>
  <si>
    <t>-8.500589534109597,-8.268776647739948,-7.5424669306812255,-7.007702931089266,-6.921884093773586,-6.362003188138767,-5.630212526806016,-5.4912219268298434,-5.281547303223655,-5.252812493195098,-5.109257180711594,-4.736664620991634,-4.5654755240090354,-4.516084945681499,-4.3847280365773775,-4.303377075858685,-4.2659501020661645,-4.164663461839754,-3.8617146829022317,-3.816507314681681,-3.6599437763239,-3.6127057928609294,-3.4309381800025474,-3.195602305763629,-3.1504366324315454,-3.0686688752538385,-2.940372500513126,-2.8930014719887343,-2.8138759904847377,-2.7883734831610996,-2.695644536839277,-2.6882077078788145,-2.602953728398013,-2.500146973361378,-2.184226164172509,-2.0290475952189166,-2.00650616740983,-1.9181090434583024,-1.8777730288528593,-1.8182862718612687,-1.8063812769085446,-1.7877563945766868,-1.7724500976845485,-1.702839656275068,-1.695314473957394,-1.6165250846951382,-1.4772084078294543,-1.4770151391091595,-1.3848562513106764,-1.3703018243743894,-1.3578928835898811,-1.2433136797903321,-1.2180130415206742,-1.1043275268257522,-1.028237868908596,-0.9524045311482797,-0.9523668103352416,-0.9028938820354755,-0.8976254737636871,-0.8976254737636866,-0.7981606931950256,-0.6981502562570543,-0.6176216132492052,-0.5693227641870425,-0.44204874122311244,-0.40746371981031093,-0.3590964757276651,-0.21140262891672207,-0.16027943394309366,0.0901554456323371,0.09185177560609076,0.15444093471634224,0.21592302526248813,0.23006319006396111,0.24404474068860213,0.2922701717509008,0.3023616426785931,0.3334568223990911,0.35962873940137874,0.39966792592535677,0.39966792592535694,0.47354862722016844,0.4764472761058214,0.50874843083549,0.5132107556618579,0.5134014694855176,0.559234090784833,0.6345286259862618,0.6472355027869963,0.6608990350003631,0.7053443222978505,0.7357465130710145,0.7898280114251653,0.8234916308683663,0.8354585770522494,0.8466952981576674,0.8868926595071319,0.9305660828043635,0.9327460567657306,0.9338501396406004,0.9405158352826857,0.9443262264641028,0.9506825065246713,0.970639950021581,1.0272371190663698,1.0663306806146817,1.068118188161098,1.0773252348282751,1.080565072570352,1.1555959614342994,1.1882917970186848,1.1916787966651408,1.1939922837303278,1.213065240396316,1.2356857437791606,1.2554159195689947,1.2554159195689951,1.2614951682787634,1.2906696121849541,1.3016617571694014,1.325236195702249,1.326817555964919,1.3786850875568288,1.406395153004239,1.4352267876582598,1.438695524100979,1.4853531713030983,1.51567214615106,1.5170862112207584,1.5189691930543872,1.5542284535539472,1.5966387737917451,1.6295299837498136,1.6340876329018765,1.6340876329018772,1.6583540091569122,1.6809250870513381,1.7120965891325708,1.7421463376051844,1.7422704665561373,1.830526774959347,1.8502132799113293,1.8836852161937463,1.9475146367151224,1.996990321208109,2.071068291458881,2.094646699111918</t>
  </si>
  <si>
    <t>0.09647774696350098,0.298412561416626,0.4442410469055176,0.7436590194702148,0.8511121273040771,1.108337640762329,1.3748736381530762,1.4280242919921875,1.8968427181243896,2.358001708984375,2.4085898399353027,2.4659414291381836,2.8240818977355957,2.926842212677002,3.136118173599243,3.5471527576446533,4.104618549346924,4.261470556259155,4.524686574935913,4.6259238719940186,4.82845139503479,7.011164903640747,7.6033971309661865,8.472704648971558,9.049567937850952,10.393485307693481,10.82820725440979,10.974446058273315,11.602201700210571,11.76073670387268,11.810588359832764,12.229220867156982,12.334852695465088,12.388420820236206,13.011516571044922,13.16031002998352,13.726861000061035,14.247970581054688,14.349597930908203,14.858692407608032,15.86357569694519,16.899333477020264,18.09387516975403,19.228816986083984,19.33251452445984,20.91659379005432,21.738229513168335,22.83870530128479,23.469644784927368,24.44528865814209,24.699770212173462,25.50340247154236,26.2955904006958,26.65103769302368,27.992058515548706,28.98365354537964,32.12193059921265,34.53205847740173,35.227272510528564,36.816933393478394,37.12814116477966,37.38903474807739,38.54010343551636,40.64581251144409,41.59062671661377,42.312010049819946,45.05873894691467,45.982051610946655,48.521788120269775,49.96866774559021,50.74216079711914,51.043142318725586,53.50526809692383,54.58299684524536,55.020426511764526,59.753413677215576,60.27008247375488,63.32435584068298,67.88222742080688,69.46003842353821,75.10709071159363,75.62083005905151,80.78353190422058,81.95310282707214,82.75127005577087,86.43570828437805,86.90541076660156,94.55105781555176,102.24247455596924,125.6863956451416,145.7560179233551,146.2197301387787,149.77376294136047,171.60250687599182,190.20061039924622,194.5852382183075,203.3009307384491,207.22246837615967,209.72938871383667,215.63869905471802,218.3618664741516,229.38288187980652,244.3375163078308,250.87025475502014,258.63204193115234,266.51582956314087,270.3455057144165,281.2637791633606,287.1228413581848,297.0990240573883,304.4283766746521,311.5902991294861,313.0057325363159,317.02038526535034,325.20908308029175,371.42359018325806,381.58299803733826,387.630717754364,394.6647787094116,417.8059735298157,424.05006194114685,444.85908222198486,467.33790612220764,478.5839743614197,481.4806709289551,482.64194345474243,490.8653631210327,516.423276424408,518.4666512012482,533.2564449310303,540.6538770198822,565.7046346664429,639.2186551094055,659.9496564865112,729.3049256801605,765.1384735107422,777.1164648532867,829.6133680343628,832.677175283432,845.0966696739197,848.9979674816132,849.7578098773956,905.8144736289978,938.5093183517456,980.9991526603699,996.4900052547455,999.6519107818604</t>
  </si>
  <si>
    <t>1,4,7,13,15,20,25,26,35,44,45,46,53,55,59,67,78,81,86,88,92,129,140,156,167,192,200,202,212,215,216,224,226,227,239,242,253,263,265,275,294,307,321,343,345,376,392,410,422,441,446,461,476,483,509,528,586,630,643,674,680,685,708,749,767,781,831,849,897,914,927,933,981,1002,1009,1098,1108,1167,1254,1285,1393,1403,1497,1519,1534,1603,1612,1757,1898,2335,2696,2704,2773,3189,3539,3625,3789,3864,3904,4018,4072,4284,4558,4677,4819,4968,5041,5238,5346,5527,5658,5796,5823,5900,6053,6899,7089,7204,7337,7759,7877,8253,8671,8880,8934,8955,9109,9590,9626,9893,10032,10491,11828,12215,13508,14168,14393,15366,15425,15662,15723,15737,16769,17387,18163,18460,18520</t>
  </si>
  <si>
    <t>2.094646699111918,2.094646699111918,2.094646699111918,2.094646699111918,2.094646699111918,2.094646699111918,2.094646699111918,2.094646699111918,2.094646699111918</t>
  </si>
  <si>
    <t>111011100001111111011000110010100010011000011011100100010000110110111100110000111001101000101100100010100010010001010011001101011101110011001000101001001100011101001001111001110101000001110010111011000100101100101010100111100100101101111011001001100110111100011011000010101111110110101001101101000001</t>
  </si>
  <si>
    <t>1894796769925105930539905483266015913829204725668839805619325863348374755663287040517774145,1894796769925105930539905483266015913829204725668839805619325863348374755663287040517774145,1894796769925105930539905483266015913829204725668839805619325863348374755663287040517774145,1894796769925105930539905483266015913829204725668839805619325863348374755663287040517774145,1894796769925105930539905483266015913829204725668839805619325863348374755663287040517774145,1894796769925105930539905483266015913829204725668839805619325863348374755663287040517774145,1894796769925105930539905483266015913829204725668839805619325863348374755663287040517774145,1894796769925105930539905483266015913829204725668839805619325863348374755663287040517774145,1894796769925105930539905483266015913829204725668839805619325863348374755663287040517774145</t>
  </si>
  <si>
    <t>1894796769925105930539905483266015913829204725668839805619325863348374755663287040517774145,1894796769925105930539905377953724441431447258584585991817313019692854858312783425707875137,1894796769925105930539905483266016109988633956502613675487745338587950258861894679951743809,1894796769925106835165602649798792856636954336876893779159500538904856817124269741236198209,1894796769925105930539905379599228998752653300739555174374663524675590722793441784449637185,1894797012758717458755931403099794191812131920825092794812058627591715913385894661917940545,1894796769954748705384655059301116888320883727536164914108315118338998582796360303188286273,1894796769925106156696329774899216377593020207443173667326687871016646245128989002222443329</t>
  </si>
  <si>
    <t>37:14.1</t>
  </si>
  <si>
    <t>41:54.5</t>
  </si>
  <si>
    <t>0.3073396119140895,0.3073396119140895,0.3073396119140895,0.3073396119140895,0.3073396119140895,0.3073396119140895,0.3073396119140895,0.3073396119140895,0.3073396119140895,0.3073396119140895,0.3073396119140895,0.3073396119140895,0.3073396119140895,0.3073396119140895,0.3073396119140895,0.3073396119140895,0.3073396119140895,0.3073396119140895,0.3073396119140895,0.3073396119140895,0.3073396119140895,0.3073396119140895,0.3073396119140895,0.3073396119140895,0.3073396119140895,0.3073396119140895,0.3073396119140895,0.3073396119140895,0.3073396119140895,0.3073396119140895</t>
  </si>
  <si>
    <t>554535960994266351803459016286450824469654674909811320391550030419396390019818301616,554535960994266351803459016286450824469654674909811320391550030419396390019818301616,554535960994266351803459016286450824469654674909811320391550030419396390019818301616,554535960994266351803459016286450824469654674909811320391550030419396390019818301616,554535960994266351803459016286450824469654674909811320391550030419396390019818301616,554535960994266351803459016286450824469654674909811320391550030419396390019818301616,554535960994266351803459016286450824469654674909811320391550030419396390019818301616,554535960994266351803459016286450824469654674909811320391550030419396390019818301616,554535960994266351803459016286450824469654674909811320391550030419396390019818301616,554535960994266351803459016286450824469654674909811320391550030419396390019818301616,554535960994266351803459016286450824469654674909811320391550030419396390019818301616,554535960994266351803459016286450824469654674909811320391550030419396390019818301616,554535960994266351803459016286450824469654674909811320391550030419396390019818301616,554535960994266351803459016286450824469654674909811320391550030419396390019818301616,554535960994266351803459016286450824469654674909811320391550030419396390019818301616,554535960994266351803459016286450824469654674909811320391550030419396390019818301616,554535960994266351803459016286450824469654674909811320391550030419396390019818301616,554535960994266351803459016286450824469654674909811320391550030419396390019818301616,554535960994266351803459016286450824469654674909811320391550030419396390019818301616,554535960994266351803459016286450824469654674909811320391550030419396390019818301616,554535960994266351803459016286450824469654674909811320391550030419396390019818301616,554535960994266351803459016286450824469654674909811320391550030419396390019818301616,554535960994266351803459016286450824469654674909811320391550030419396390019818301616,554535960994266351803459016286450824469654674909811320391550030419396390019818301616,554535960994266351803459016286450824469654674909811320391550030419396390019818301616,554535960994266351803459016286450824469654674909811320391550030419396390019818301616,554535960994266351803459016286450824469654674909811320391550030419396390019818301616,554535960994266351803459016286450824469654674909811320391550030419396390019818301616,554535960994266351803459016286450824469654674909811320391550030419396390019818301616,554535960994266351803459016286450824469654674909811320391550030419396390019818301616</t>
  </si>
  <si>
    <t>-8.015891675523088,-7.775646124886432,-7.596277157508137,-7.579508559633022,-7.203263141890168,-6.5361598421127445,-6.409470564475289,-6.002545918608852,-5.941386207540952,-5.881117944245145,-5.612301750696467,-5.610776143078418,-5.5513896404751515,-5.512051441336915,-5.490989761992872,-5.469976714639844,-5.465205406681655,-5.456456426355286,-5.273932283655512,-5.231387661202752,-5.1538286661016395,-5.1405837325427495,-4.994065286938008,-4.9422509860332084,-4.7362081923261705,-4.711269333603602,-4.635421124909652,-4.454999191650107,-4.246809442772927,-4.1549129110173935,-4.122342660723111,-4.104778911649948,-3.992754275678444,-3.9844972685558027,-3.8435407171484264,-3.841548783674902,-3.8370501715404077,-3.8305806363746893,-3.7150883433221127,-3.6961187499576797,-3.682056309936276,-3.6667541815416445,-3.656890249488347,-3.6425552542806496,-3.4524872298714904,-3.413869920180381,-3.399112134025704,-3.3780045177526583,-3.342894695825166,-3.316482526436014,-3.2952455258524935,-3.249247240922522,-3.196200174898097,-3.1463770979322256,-3.094998124904079,-3.006261585610886,-2.924082396973425,-2.8847399945606185,-2.8572841981379744,-2.7678058229721776,-2.66069337455919,-2.6482567719135663,-2.574341931288719,-2.5526609129303246,-2.4889229778884245,-2.4858203754645287,-2.391140531741966,-2.368786076622133,-2.349687900021676,-2.3425964317640897,-2.337142041858603,-2.3275097514264584,-2.2860089706766153,-2.1797418668880653,-2.1713703710368337,-2.1297698874131794,-2.098299406802432,-2.089209761264665,-2.0663924723079954,-2.045544479620323,-2.039306671370479,-2.0243063483013786,-2.0184918897659676,-1.9342451830240135,-1.9071861542873858,-1.8513688827984172,-1.7069197683417716,-1.672336478913455,-1.6716323332617762,-1.570966111500848,-1.561386933456341,-1.546591102508919,-1.5094437604844855,-1.4846822889436528,-1.4778447707336866,-1.4521302396653248,-1.4303350758466151,-1.3886135087119795,-1.3432203497949968,-1.3100436275402345,-1.280981912691135,-1.267662044553892,-1.1061395494059734,-1.1061395494059731,-1.040670509184505,-1.0299650833304184,-0.9936790858531379,-0.9917543665675369,-0.9684743877036787,-0.932227823072979,-0.9241626622055168,-0.8973826008109176,-0.8746661886351657,-0.843166672747062,-0.8266495809371095,-0.7968107817480607,-0.7739979592587762,-0.7702397850215089,-0.7331251705287214,-0.6967228997344297,-0.6717529360729776,-0.6375477543166796,-0.5395561448847643,-0.492567771754024,-0.4478422013679592,-0.37152004641335346,-0.2657297498068188,-0.2398929212672098,-0.23989292126720907,-0.21833557015224023,-0.2183355701522401,-0.20656767068366844,-0.1658959726581246,-0.13074581325389067,-0.05949977840537749,-0.05683987035821694,-0.04503700954282541,-0.04497175597225756,0.025622005632569528,0.039377920315178255,0.04097136392768852,0.1499956792547546,0.15107264208570279,0.15590858367968186,0.1667130415661187,0.19852251966343484,0.20201679463430072,0.21673787807026507,0.27735413654642527,0.30722616231792366,0.3073396119140895,0.9964237943524418</t>
  </si>
  <si>
    <t>0.10104155540466309,0.25092506408691406,0.40009546279907227,1.0631146430969238,1.2180614471435547,1.3717155456542969,2.1799943447113037,2.285677433013916,2.751154661178589,2.8098981380462646,3.2517528533935547,3.41634202003479,3.5160460472106934,3.669995069503784,3.7740345001220703,4.178823709487915,4.278122663497925,4.374971389770508,4.577202320098877,4.951971530914307,5.157209873199463,5.208687782287598,5.355048894882202,5.545200347900391,5.592989206314087,5.8346686363220215,6.311258792877197,6.5988147258758545,6.888056755065918,7.3669350147247314,7.746747970581055,8.073941230773926,8.214122533798218,8.643001317977905,8.739076852798462,9.127086877822876,9.221926212310791,9.363976955413818,9.45890998840332,10.121831178665161,10.641289472579956,10.98691701889038,11.095896244049072,11.342710733413696,11.490414142608643,11.693086624145508,12.707945346832275,13.139663457870483,13.18708848953247,13.2844557762146,13.521145105361938,13.90006947517395,13.946205139160156,14.820857763290405,15.53428316116333,16.250964879989624,16.345831394195557,16.393717527389526,16.86576509475708,16.911786317825317,17.155921697616577,17.535173654556274,18.150126457214355,18.4347505569458,19.282070875167847,20.061444520950317,20.395933866500854,21.344913244247437,21.67800807952881,21.86701226234436,22.530473709106445,23.29972553253174,24.204062461853027,25.54136037826538,26.748289108276367,27.61238670349121,27.89877414703369,28.04000449180603,29.01167917251587,30.117200136184692,30.499749660491943,31.104190587997437,31.198793649673462,31.43723464012146,31.772794723510742,32.119648694992065,32.89420986175537,33.61988282203674,35.18415975570679,36.20702624320984,37.32451868057251,38.75576210021973,39.03900194168091,39.75108456611633,40.2237811088562,40.27086162567139,42.716113328933716,43.96500062942505,44.63406467437744,46.25831341743469,46.403669357299805,47.46177697181702,47.98731589317322,49.64884948730469,51.78829288482666,53.40491461753845,58.502657651901245,59.22500991821289,60.042269468307495,60.37482309341431,62.60620450973511,62.79789733886719,63.93983197212219,63.988694190979004,64.50706601142883,64.65111589431763,65.0827214717865,65.4154691696167,66.60293292999268,67.8006842136383,69.6043872833252,70.54862022399902,71.35852813720703,72.27373743057251,76.5565435886383,78.27406430244446,79.58993005752563,80.35701370239258,91.68968367576599,93.4120466709137,97.743155002594,99.26585268974304,103.24569845199585,105.62394118309021,106.333078622818,112.84499931335449,113.8039300441742,114.08824181556702,114.75650954246521,115.684894323349,118.23221039772034,119.54695248603821,124.23214411735535,126.10338115692139,128.09085178375244,132.57342886924744,142.28809022903442,152.19879841804504,155.85629105567932,159.52379989624023,169.06562042236328,280.0287902355194</t>
  </si>
  <si>
    <t>1,3,6,19,22,25,41,43,50,51,59,62,64,67,69,77,79,81,85,92,96,97,100,104,105,110,120,126,132,142,150,157,160,169,171,179,181,184,186,200,211,217,219,224,227,231,252,261,262,264,269,277,278,296,311,326,328,329,339,340,345,353,366,372,389,404,411,431,438,442,456,472,490,518,543,561,567,570,590,613,621,633,635,640,647,653,669,684,717,738,761,791,797,812,822,823,874,900,914,947,950,972,983,1018,1063,1097,1203,1218,1235,1242,1289,1293,1317,1318,1329,1332,1341,1348,1373,1398,1436,1456,1473,1492,1582,1618,1645,1661,1896,1932,2023,2055,2138,2188,2203,2336,2356,2362,2376,2395,2447,2474,2572,2611,2652,2746,2946,3154,3231,3308,3505,3731</t>
  </si>
  <si>
    <t>0100100100010011010010100000011101101101000011010111111101110100101101110100111111011100001101000010010010001110010101010101101010110110000001110011101001010011001011110010111001010010010011110001101101000101100101001101011001001111101110011011011011000001001100111010100010110000</t>
  </si>
  <si>
    <t>43:53.0</t>
  </si>
  <si>
    <t>02:04.6</t>
  </si>
  <si>
    <t>0.7789977618532136,0.7789977618532136,0.7789977618532136,0.7789977618532136,0.7789977618532136,0.7789977618532136,0.7789977618532136,0.7789977618532136,0.7789977618532136,0.7789977618532136,0.7789977618532136,0.7789977618532136,0.7789977618532136,0.7789977618532136,0.7789977618532136,0.7789977618532136,0.7789977618532136,0.7789977618532136,0.7789977618532136,0.7789977618532136,0.7789977618532136,0.7789977618532136,0.7789977618532136,0.7789977618532136,0.7789977618532136,0.7789977618532136,0.7789977618532136,0.7789977618532136,0.7789977618532136,0.7789977618532136</t>
  </si>
  <si>
    <t>594142090095227844641887124375359334242434066477484820479566420806911637562688067912,594142090095227844641887124375359334242434066477484820479566420806911637562688067912,594142090095227844641887124375359334242434066477484820479566420806911637562688067912,594142090095227844641887124375359334242434066477484820479566420806911637562688067912,594142090095227844641887124375359334242434066477484820479566420806911637562688067912,594142090095227844641887124375359334242434066477484820479566420806911637562688067912,594142090095227844641887124375359334242434066477484820479566420806911637562688067912,594142090095227844641887124375359334242434066477484820479566420806911637562688067912,594142090095227844641887124375359334242434066477484820479566420806911637562688067912,594142090095227844641887124375359334242434066477484820479566420806911637562688067912,594142090095227844641887124375359334242434066477484820479566420806911637562688067912,594142090095227844641887124375359334242434066477484820479566420806911637562688067912,594142090095227844641887124375359334242434066477484820479566420806911637562688067912,594142090095227844641887124375359334242434066477484820479566420806911637562688067912,594142090095227844641887124375359334242434066477484820479566420806911637562688067912,594142090095227844641887124375359334242434066477484820479566420806911637562688067912,594142090095227844641887124375359334242434066477484820479566420806911637562688067912,594142090095227844641887124375359334242434066477484820479566420806911637562688067912,594142090095227844641887124375359334242434066477484820479566420806911637562688067912,594142090095227844641887124375359334242434066477484820479566420806911637562688067912,594142090095227844641887124375359334242434066477484820479566420806911637562688067912,594142090095227844641887124375359334242434066477484820479566420806911637562688067912,594142090095227844641887124375359334242434066477484820479566420806911637562688067912,594142090095227844641887124375359334242434066477484820479566420806911637562688067912,594142090095227844641887124375359334242434066477484820479566420806911637562688067912,594142090095227844641887124375359334242434066477484820479566420806911637562688067912,594142090095227844641887124375359334242434066477484820479566420806911637562688067912,594142090095227844641887124375359334242434066477484820479566420806911637562688067912,594142090095227844641887124375359334242434066477484820479566420806911637562688067912,594142090095227844641887124375359334242434066477484820479566420806911637562688067912</t>
  </si>
  <si>
    <t>-6.3557916637414165,-6.309039542991164,-6.151863521977688,-6.138289816804165,-6.099670260773589,-6.064627953729647,-5.921077122563097,-5.722394084603857,-5.701065005177398,-5.584145143255373,-5.534631265448277,-5.1512139396096215,-5.118416388855416,-5.03394249012033,-4.788472891134932,-4.753850802835627,-4.469945850706851,-4.426952120051119,-4.369292553722394,-4.199068472563003,-4.1978630865050235,-4.104838074589856,-4.07147249423717,-4.001119089939381,-3.9631649934052615,-3.902586837836157,-3.7117737138419846,-3.5664438502502085,-3.533010429026225,-3.508924713945735,-3.4659823469620576,-3.410032426567178,-3.3765123904937924,-3.2420853645792143,-3.1515789826196623,-3.102358516716387,-2.950111613014472,-2.7597466608378505,-2.7274740395493726,-2.5762337981162973,-2.5022232375801914,-2.355382144427721,-2.3414612204412424,-2.263011364538875,-2.173222851348121,-2.159861898446819,-2.1551358835592747,-2.1248202130872986,-2.110240931987878,-2.105362636354323,-2.04695683822385,-2.0207105443982813,-2.011585719205113,-1.9907661269659385,-1.9621748384640219,-1.9497663842676012,-1.8857764814369338,-1.8499283718123434,-1.7595741795552393,-1.7586378821226312,-1.6477768225155394,-1.619383342428607,-1.4643739921308527,-1.4630919072131734,-1.4446312571440294,-1.3415585125850036,-1.3290410697901887,-1.294960517719264,-1.2307614950309231,-1.1829097419007475,-1.1628690803073716,-1.1322063715498785,-1.1027248006789205,-1.06410615764105,-1.0510004423054693,-1.0478178156191285,-1.0369174849211473,-1.0230535589251315,-0.9934150294312488,-0.9812394390961638,-0.9669029651026069,-0.9617109802707206,-0.947293578597564,-0.9217770617174132,-0.9065324228079552,-0.879684211587139,-0.8401398529266736,-0.835807325977595,-0.7596272519295408,-0.7056896648452804,-0.6981844368690703,-0.6896815030988624,-0.6430097015717727,-0.6354025133023413,-0.6121211067654314,-0.5837920868124632,-0.5803790278904758,-0.5726950641890735,-0.5073725849429594,-0.5038070506023502,-0.48711738061679904,-0.4660506121023078,-0.31502786727701965,-0.29743113914038877,-0.29329537822138974,-0.27123830276029565,-0.22369423611323302,-0.20220544856776954,-0.18649077786621532,-0.12351444376191148,-0.11314885947973677,-0.09289686181114537,-0.08474064786526589,-0.08474064786526503,0.018688781343555866,0.03667155622783133,0.05605689126503133,0.08372783909585495,0.12101704603318747,0.16912642176088633,0.187405641294002,0.21931919264139454,0.21974023682578914,0.22030894445797658,0.2224188630857832,0.2501538843324834,0.29042487601094413,0.3011052957817559,0.31628390231384373,0.403616858027277,0.5013350463210907,0.5013467714107691,0.5058672952379522,0.5122171346802025,0.5178039068156217,0.5349619383886822,0.540546830346675,0.5622337238338306,0.5828446298082038,0.6038029670356079,0.6150087502339463,0.6180656021536002,0.6199821112361177,0.6205566987477785,0.6274614294735901,0.6297289130486724,0.6567249109647608,0.6567249109647619,0.6785681516933761,0.7134347633550521,0.7176123971874377,0.7280772437701768,0.7286772312161981,0.7500754469619579,0.7539142446785854,0.7539142446785875,0.7551845342975412,0.7551845342975414,0.7633858653252336,0.7789977618532136,1.0164788792162902</t>
  </si>
  <si>
    <t>0.11161684989929199,1.0833711624145508,1.2315001487731934,1.5244348049163818,2.166950225830078,2.4147837162017822,2.5126419067382812,2.5619163513183594,2.762157440185547,3.009571075439453,3.1584341526031494,3.451554775238037,3.6015126705169678,3.799314022064209,3.846864938735962,4.344944477081299,4.441903352737427,5.3345513343811035,5.47969126701355,5.576824426651001,5.774548530578613,6.07550573348999,6.172651767730713,6.22358775138855,6.369961261749268,6.567422151565552,6.664660930633545,7.0606231689453125,7.755439758300781,8.006814956665039,8.057270526885986,8.515790700912476,9.022111177444458,9.12180495262146,9.573425769805908,10.1345694065094,10.291857242584229,10.49450135231018,10.997872591018677,11.63900351524353,11.935664415359497,12.433957815170288,13.126425504684448,14.296970129013062,15.343542575836182,15.588664531707764,15.686858654022217,15.786608219146729,16.327909469604492,16.478504180908203,16.52844524383545,16.826441049575806,17.025832176208496,17.123909950256348,17.42083501815796,19.490966320037842,19.689632892608643,20.061557054519653,20.261284828186035,20.468674898147583,20.666578769683838,21.192501068115234,21.60389995574951,23.05801486968994,23.706634521484375,24.05407691001892,24.551594018936157,25.890161275863647,28.07790207862854,32.67256188392639,33.02057147026062,34.065831899642944,35.00787115097046,35.50260400772095,36.198492765426636,36.74073624610901,39.34709811210632,39.55163908004761,42.897695779800415,44.205554485321045,45.25102519989014,45.697925329208374,45.74819755554199,46.75883340835571,47.82241177558899,48.027018308639526,48.177502393722534,48.280386209487915,48.53470063209534,49.24450659751892,52.737972021102905,54.28178310394287,54.53053331375122,57.957600831985474,58.05484867095947,58.54997539520264,59.147019386291504,60.03787136077881,60.937443256378174,61.287561893463135,61.97408485412598,62.52047848701477,62.8140070438385,63.659756660461426,65.14475965499878,66.3347098827362,66.93088293075562,67.08007407188416,67.87910628318787,77.79230427742004,78.48306632041931,78.63173580169678,82.17144751548767,84.51218128204346,84.80938029289246,88.4314534664154,89.96847248077393,97.76399493217468,99.79807996749878,102.88362431526184,115.19760084152222,121.69072008132935,123.22262835502625,125.54534077644348,133.94075226783752,134.58664464950562,136.42270612716675,137.22568774223328,140.64551663398743,144.60556960105896,150.24875593185425,170.07133674621582,202.18558049201965,243.62033796310425,247.24863290786743,247.69354486465454,248.18375778198242,263.75921654701233,274.10113406181335,303.9724266529083,371.055517911911,415.77254915237427,422.7051775455475,434.4461555480957,450.5531084537506,454.697190284729,510.32855796813965,615.1524603366852,617.8180587291718,676.213805437088,695.4296395778656,698.08229637146,752.4748713970184,801.3287703990936,890.676479101181,928.1492221355438,940.4768681526184,941.4766519069672,978.0312764644623,982.2647233009338,1091.1943972110748</t>
  </si>
  <si>
    <t>1,19,22,28,41,46,48,49,53,58,61,67,70,74,75,85,87,105,108,110,114,120,122,123,126,130,132,140,154,159,160,169,179,181,190,201,204,208,218,231,237,247,261,284,305,310,312,314,325,328,329,335,339,341,347,388,392,399,403,407,411,421,429,458,470,477,487,514,557,648,655,676,695,705,719,730,782,786,852,878,899,908,909,929,949,953,956,958,963,977,1047,1078,1083,1152,1154,1164,1176,1194,1212,1219,1233,1244,1250,1267,1297,1321,1333,1336,1352,1552,1566,1569,1640,1687,1693,1766,1797,1954,1995,2057,2303,2434,2465,2512,2680,2693,2730,2746,2814,2894,3009,3412,4055,4898,4972,4981,4991,5307,5517,6123,7468,8380,8522,8762,9087,9171,10295,12408,12462,13641,14030,14084,15180,16166,17973,18729,18978,18998,19736,19821,20000</t>
  </si>
  <si>
    <t>0100111001001011011001110011110001011001010110111010111111011011111000100000001101001100011011111100100010011000011010110100111000010001000000111111001011110010010111100110000110010101101000111100001100011110011110010011100010000111110010100010111111010001010001001101100101001000</t>
  </si>
  <si>
    <t>21:12.3</t>
  </si>
  <si>
    <t>08:55.0</t>
  </si>
  <si>
    <t>1.390196892123242,1.390196892123242,1.390196892123242,1.390196892123242,1.390196892123242,1.390196892123242,1.390196892123242,1.390196892123242,1.390196892123242,1.390196892123242,1.390196892123242</t>
  </si>
  <si>
    <t>658574351243233717418494951043522406174854898749320010873062560187685458023847048777,658574351243233717418494951043522406174854898749320010873062560187685458023847048777,658574351243233717418494951043522406174854898749320010873062560187685458023847048777,658574351243233717418494951043522406174854898749320010873062560187685458023847048777,658574351243233717418494951043522406174854898749320010873062560187685458023847048777,658574351243233717418494951043522406174854898749320010873062560187685458023847048777,658574351243233717418494951043522406174854898749320010873062560187685458023847048777,658574351243233717418494951043522406174854898749320010873062560187685458023847048777,658574351243233717418494951043522406174854898749320010873062560187685458023847048777,658574351243233717418494951043522406174854898749320010873062560187685458023847048777,658574351243233717418494951043522406174854898749320010873062560187685458023847048777</t>
  </si>
  <si>
    <t>-8.010935668529632,-7.123982437566035,-6.866006716496813,-6.3904737491891295,-6.200214171608462,-6.076761487695014,-6.0667152115320775,-5.819019314252302,-5.758678025213512,-5.620667680614112,-5.340640499417684,-5.324588382515517,-5.1904109218581205,-5.047998596103554,-4.976721010847631,-4.944909698521677,-4.871303152595798,-4.850754004375146,-4.832634240210547,-4.824554587009907,-4.821785289249111,-4.8017910372488455,-4.695819865691791,-4.590214982429593,-4.419399445182012,-4.147123906833805,-4.038703720418648,-3.9305021614663413,-3.9103045386009043,-3.886102169046736,-3.8693782413271998,-3.8618689832744884,-3.791096179448716,-3.7603373721226605,-3.749645625466225,-3.7151407356447828,-3.6514222430556647,-3.4702700765977634,-3.4459406627873417,-3.42643916721232,-3.3932090560031796,-3.2819347478089993,-3.2127104637463835,-3.1946355917490283,-3.1534376587047905,-3.0619759694520154,-3.058381482259388,-3.0461384813731547,-3.0307858742236045,-2.9817092433443215,-2.9328555772544664,-2.8316137399061994,-2.7696943342094467,-2.729970215031393,-2.668495045147464,-2.6556372466837668,-2.5539128136782807,-2.4406938534679794,-2.395277109273436,-2.3662553024540234,-2.310562537444037,-2.285935758126278,-2.238152262344837,-2.160592530841481,-1.9806336433042837,-1.9700302104279128,-1.9454810656432717,-1.9118673193799156,-1.8953282905660886,-1.8685214876947382,-1.8057623524208715,-1.7607489457508512,-1.7388154389197137,-1.7242261167995483,-1.6312170221190379,-1.6144005559238326,-1.6144005559238324,-1.613093382406617,-1.599431251230839,-1.5645956506603573,-1.5419665424860227,-1.5335561883093263,-1.5086196774528549,-1.4822863884775273,-1.4490097938852557,-1.4467417299978953,-1.3952220424599218,-1.3060182880699072,-1.1951755817456535,-1.1263890746722292,-1.101871615756319,-1.0918217106763344,-1.067364916940014,-1.0322954947421112,-1.0306441470052885,-0.9927330346560189,-0.9717040849382108,-0.961825023842575,-0.9613234691130036,-0.9264662550265583,-0.9259647399961942,-0.9111609303206939,-0.8809896151554731,-0.8739029675625694,-0.8628207228175163,-0.8626379111363133,-0.8464499147318971,-0.7895970437653609,-0.7788201442798246,-0.7467868731119538,-0.7359513123393865,-0.7129491443951316,-0.6809933699598762,-0.6042379830305391,-0.5986599933665602,-0.5655368347079361,-0.5541568371516004,-0.5375420247820468,-0.5118695407457858,-0.495233462064002,-0.4822715100095403,-0.4713375274062066,-0.3881875094181102,-0.3547593542377212,-0.3425019439817716,-0.33442096283861167,-0.2947030599330541,-0.28540323092339337,-0.24695031351276708,-0.23871231624916464,-0.20019156717886086,-0.1952776010604036,-0.18977061620062294,-0.14568954018056485,-0.11470326614552809,-0.11354013321828318,-0.09746083511670117,-0.08207366841110506,0.0578683625710599,0.057964584934871624,0.07128244890345298,0.10875300769646964,0.11250008837565761,0.18804184773145255,0.22827198136473298,0.2905820727000121,0.3171183437843612,0.32243004742676096,0.32576846312852276,0.41644337816506094,0.46833511388102955,0.4910621811698076,0.5811104573583787,0.6205296689319766,0.6233834336408528,0.6268345291215057,0.6794701539885203,0.697428683584852,0.7232699863208703,0.7256067279781053,0.7506661974549804,0.7560368942819579,0.7775789966328712,0.8366093217134476,0.85307864848933,0.8805957934783816,0.9006664271634157,0.9055144925976671,0.908389082616924,1.0037341326858775,1.0531870322435162,1.068272744967067,1.1027103430338112,1.113440961007374,1.1377080516239466,1.1425706327134502,1.1636029038525086,1.2364585646101853,1.2847231471223153,1.3656796924570591,1.3901968921232415,1.390196892123242</t>
  </si>
  <si>
    <t>0.10347914695739746,0.20896291732788086,0.3604311943054199,1.1413161754608154,1.6516978740692139,2.424781322479248,2.622779130935669,2.7666196823120117,3.0959126949310303,3.143734931945801,3.5247788429260254,3.9967641830444336,4.092326402664185,4.519554376602173,4.757704973220825,4.85467529296875,5.187516689300537,5.236106872558594,5.377610206604004,5.6618218421936035,5.902390480041504,6.188831806182861,6.285269260406494,6.521682977676392,7.450493812561035,7.931468486785889,8.453020334243774,8.690541982650757,8.738514184951782,8.879695415496826,9.03215742111206,9.084325551986694,9.133148431777954,9.18061637878418,9.699379920959473,9.890389442443848,10.12374997138977,10.409692287445068,10.502744674682617,10.737414836883545,10.927524328231812,11.020975351333618,11.63651728630066,11.87363886833191,12.54553508758545,12.784384489059448,13.45191216468811,13.645566463470459,13.693832159042358,13.977445363998413,14.168772459030151,14.362862586975098,14.598638772964478,14.742599248886108,15.172702074050903,15.554420709609985,15.884426832199097,16.025447845458984,16.360159158706665,16.641924142837524,16.736501693725586,16.83104658126831,17.11453604698181,17.210713386535645,17.449507474899292,18.431419610977173,18.9134361743927,19.24321436882019,19.384674310684204,19.525455951690674,20.45589804649353,22.766623973846436,23.86352777481079,24.112353086471558,24.254515409469604,42.74949049949646,42.80779218673706,43.479448318481445,44.01068377494812,45.23971891403198,45.78745651245117,46.17171764373779,46.410523414611816,46.65078806877136,47.22942590713501,47.51841425895691,48.30851721763611,48.60300326347351,49.42965388298035,51.759504079818726,52.09437847137451,52.620940923690796,75.66074967384338,76.00878167152405,76.1993932723999,78.90537142753601,79.19605827331543,81.05666518211365,84.05288767814636,84.5385377407074,84.82458400726318,85.39532518386841,85.49176239967346,86.26375937461853,107.66157078742981,108.13490509986877,112.2575740814209,115.06932973861694,118.13951778411865,120.4744803905487,120.99587345123291,121.13930702209473,121.52133893966675,123.33132672309875,125.35069370269775,125.8816499710083,128.29030013084412,129.2247610092163,129.43463516235352,130.1575746536255,130.3530511856079,132.79447960853577,133.0803942680359,135.1756715774536,136.11505031585693,136.9530167579651,139.09138345718384,168.31583046913147,170.64552235603333,170.8355450630188,171.93869495391846,172.18757581710815,172.5716094970703,172.95590806007385,190.5655529499054,190.86203026771545,191.00452041625977,191.19593405723572,194.36393570899963,197.14262986183167,197.24636054039001,258.33353090286255,258.48826718330383,259.4774227142334,261.45608139038086,262.0329067707062,284.8875813484192,285.18645668029785,298.8204035758972,373.80262303352356,375.11620235443115,402.07716178894043,402.3356354236603,421.0154609680176,483.27606177330017,502.5006592273712,527.8716659545898,548.8602478504181,605.903815984726,770.9859924316406,823.7659242153168,824.3041934967041,824.8330338001251,854.7711455821991,907.3691985607147,922.1759994029999,951.578620672226,989.1686131954193,989.9069535732269,1013.3114285469055,1045.4652709960938,1060.3147180080414,1136.2940430641174,1524.9011058807373,1605.2320022583008,1636.0712177753448,1851.477021932602,1851.6306574344635,2023.8947370052338,2524.865652322769,2706.1192643642426,2707.2720487117767</t>
  </si>
  <si>
    <t>1,2,5,20,30,46,50,53,60,61,69,79,81,90,95,97,104,105,108,114,119,125,127,132,151,161,172,177,178,181,184,185,186,187,198,202,207,213,215,220,224,226,239,244,258,263,277,281,282,288,292,296,301,304,313,321,328,331,338,344,346,348,354,356,361,381,391,398,401,404,423,465,487,492,495,646,647,661,672,696,707,715,720,725,737,743,759,765,782,824,831,842,1020,1027,1031,1079,1085,1119,1171,1181,1187,1199,1201,1217,1385,1394,1455,1504,1556,1598,1609,1612,1620,1653,1690,1701,1744,1763,1767,1782,1786,1830,1836,1874,1893,1910,1949,2165,2207,2211,2233,2238,2246,2254,2399,2405,2408,2412,2466,2514,2516,2926,2929,2949,2985,2997,3174,3180,3300,3793,3818,4019,4024,4174,4588,4741,4932,5096,5479,6527,6888,6899,6910,7130,7489,7616,7832,8098,8113,8292,8524,8650,9147,11561,12087,12312,13662,13665,14760,17852,18992,19014</t>
  </si>
  <si>
    <t>0101011011001001000001110001101001111000010100111001111101101111110011101110000011001000011011001000111011011011001010001111100010110001000000100101110111110011110011111011101010010000001011000000010111001000011111110111010100111010000000100011100111001101111001000011011001001001</t>
  </si>
  <si>
    <t>33:00.6</t>
  </si>
  <si>
    <t>33:01.4</t>
  </si>
  <si>
    <t>0.12586052759621197,0.12586052759621197,0.12586052759621197,0.12586052759621197,0.12586052759621197,0.12586052759621197,0.12586052759621197,0.12586052759621197,0.12586052759621197,0.12586052759621197,0.12586052759621197</t>
  </si>
  <si>
    <t>812067829616153096713341542273022420208107891271549281882454920535848720536231285571,812067829616153096713341542273022420208107891271549281882454920535848720536231285571,812067829616153096713341542273022420208107891271549281882454920535848720536231285571,812067829616153096713341542273022420208107891271549281882454920535848720536231285571,812067829616153096713341542273022420208107891271549281882454920535848720536231285571,812067829616153096713341542273022420208107891271549281882454920535848720536231285571,812067829616153096713341542273022420208107891271549281882454920535848720536231285571,812067829616153096713341542273022420208107891271549281882454920535848720536231285571,812067829616153096713341542273022420208107891271549281882454920535848720536231285571,812067829616153096713341542273022420208107891271549281882454920535848720536231285571,812067829616153096713341542273022420208107891271549281882454920535848720536231285571</t>
  </si>
  <si>
    <t>-8.316728441253499,-7.9475181151950745,-7.858537873613691,-7.731402170859704,-7.646894933761448,-7.164946922979841,-7.155326253833837,-6.8928689651035775,-6.661781421941141,-6.3371946236335885,-6.335779609877138,-6.231403388617899,-6.177722000014144,-6.087940581796084,-5.914944112505125,-5.7543325736227455,-5.591020977106474,-5.499691716842182,-5.381019171572183,-5.3543870922984125,-5.246958384674752,-5.194730741158676,-5.18950777765381,-5.102272242530779,-4.858278409372406,-4.646635555462708,-4.536841229918038,-4.502007372324763,-4.317921885032522,-4.30604722853412,-4.221416176511487,-4.142341144610486,-4.133278503206746,-4.0365717782405,-3.952032576465781,-3.857233638753335,-3.843021401694174,-3.73428224818634,-3.6607287965995043,-3.6305496888043876,-3.4325509756263544,-3.2048162697733558,-3.1763539599925164,-3.1689475605045265,-3.145859624800613,-3.1174628672015583,-3.1069754630450768,-3.044958183026844,-2.978812584690961,-2.8287106891704132,-2.7991042872745115,-2.7896639286629106,-2.748420831690432,-2.685142963975582,-2.5578953000175546,-2.5358064553406194,-2.4431692549015955,-2.3289434363423984,-2.0390789474963302,-1.9820905024281277,-1.9456114736047478,-1.8105171245986138,-1.7788753424445543,-1.778875342444554,-1.7496837150778803,-1.7331592006219827,-1.6425543706473362,-1.614211797538994,-1.5010142863912068,-1.4869764576143951,-1.4173440519721734,-1.3664265389156562,-1.3359002365264767,-1.3168389377173135,-1.3159868098493197,-1.2347104717211006,-1.2341103238549826,-1.1846145922319262,-1.1741777630841743,-1.124782416447255,-0.9805015151163623,-0.9417380301303956,-0.8196839960916655,-0.6844562206985583,-0.637324074955473,-0.5937111809527973,-0.49373338727768995,-0.4915996242363475,-0.4710107426467902,-0.4543936716569169,-0.40356769747353227,-0.3615728748748027,-0.361306077082549,-0.3403112870396172,-0.32238994932870957,-0.30549841842188086,-0.2999602843661854,-0.23050076654416488,-0.18559767258652812,-0.17113594013403377,-0.14470022662437093,-0.1367147375685562,-0.10813452035697206,-0.05073580327989749,-0.014197543122179218,0.0008834162809122775,0.09388222822113487,0.09973310770783567,0.12586052759621197</t>
  </si>
  <si>
    <t>0.6128201484680176,2.8042867183685303,4.6902782917022705,10.64274001121521,11.386413097381592,13.125588178634644,16.001840114593506,16.32430124282837,21.187201023101807,21.81917643547058,25.388969659805298,26.562164306640625,32.73157548904419,35.187121868133545,36.03406000137329,36.582680463790894,38.29761624336243,39.15326642990112,41.17525386810303,42.30760383605957,42.85818028450012,45.80276083946228,46.123225688934326,46.40255427360535,46.68286943435669,49.61372423171997,52.560810565948486,52.870274782180786,54.86204814910889,56.2848801612854,57.446337938308716,58.86355447769165,59.14888048171997,61.15146064758301,61.45773768424988,66.34327173233032,71.0001220703125,71.6098849773407,74.24202132225037,74.84218454360962,76.80028700828552,80.63416171073914,85.21853852272034,88.87749814987183,89.76566553115845,90.86694073677063,91.42509269714355,92.53384590148926,103.85976982116699,107.73625493049622,111.00912928581238,119.58878350257874,122.17400765419006,127.3537700176239,128.29711318016052,131.22227501869202,141.11744952201843,145.30331945419312,218.86319732666016,233.33964586257935,236.6403365135193,238.69201922416687,242.9456000328064,252.50665259361267,252.78297328948975,255.39823603630066,262.2469336986542,263.177631855011,263.9945776462555,385.4086272716522,387.3662393093109,388.6235303878784,401.9432394504547,406.92125272750854,416.20904421806335,417.9165587425232,420.27528262138367,421.1325011253357,422.26600527763367,424.7261788845062,618.7959794998169,619.7047340869904,621.6943674087524,625.3868470191956,823.2767517566681,824.5106165409088,833.4913330078125,1016.4358446598053,1229.2744100093842,1362.7863478660583,1367.8793530464172,1576.6851444244385,1577.8848206996918,1690.5294606685638,1787.0189549922943,1790.2980890274048,1892.163988351822,2195.116772174835,2196.2788717746735,2207.4666209220886,2750.417444229126,2759.748075246811,2876.7741277217865,3194.3885107040405,3200.43505692482,3210.6422111988068,3387.370802640915,3499.7417302131653,3521.884368419647</t>
  </si>
  <si>
    <t>1,7,13,31,33,39,49,50,66,68,80,84,103,111,114,116,122,125,132,136,138,148,149,150,151,161,171,172,179,184,188,193,194,201,202,218,233,235,244,246,253,266,281,293,296,300,302,306,340,353,364,390,399,416,419,429,459,473,582,624,635,642,656,685,686,695,716,719,722,883,889,893,932,948,976,982,990,993,997,1006,1245,1248,1255,1267,1510,1514,1541,1767,2025,2198,2214,2469,2473,2624,2757,2767,2904,3258,3262,3295,3909,3937,4093,4467,4486,4517,4739,4891,4945</t>
  </si>
  <si>
    <t>0110101100000011001000101010011110011100101100110110011111111011111100000101000100110001001111000010010011100000001100010110011100000111100011100011101011111010111011001101011010110111100010000010001011111110111110111100100100010001111100101010010010110010101000010001001101000011</t>
  </si>
  <si>
    <t>0.31177994612629556,0.31177994612629556,0.31177994612629556,0.31177994612629556,0.31177994612629556,0.31177994612629556,0.31177994612629556,0.31177994612629556,0.31177994612629556,0.31177994612629556,0.31177994612629556</t>
  </si>
  <si>
    <t>20843115037118707824900637906463114038773307748725174504672260452338171831168240397,20843115037118707824900637906463114038773307748725174504672260452338171831168240397,20843115037118707824900637906463114038773307748725174504672260452338171831168240397,20843115037118707824900637906463114038773307748725174504672260452338171831168240397,20843115037118707824900637906463114038773307748725174504672260452338171831168240397,20843115037118707824900637906463114038773307748725174504672260452338171831168240397,20843115037118707824900637906463114038773307748725174504672260452338171831168240397,20843115037118707824900637906463114038773307748725174504672260452338171831168240397,20843115037118707824900637906463114038773307748725174504672260452338171831168240397,20843115037118707824900637906463114038773307748725174504672260452338171831168240397,20843115037118707824900637906463114038773307748725174504672260452338171831168240397</t>
  </si>
  <si>
    <t>-6.372786402568935,-6.246374319575652,-6.095928474720785,-6.008915769826012,-5.979085296827858,-5.541815673971305,-5.450231682173988,-5.249450719954758,-5.102027833983108,-4.941624822588528,-4.892542632858137,-4.840078995873528,-4.611248691289493,-4.536677893861059,-4.37340815026042,-4.337827475582416,-4.090539333987309,-4.068036629873933,-3.839864152568608,-3.8026754777804257,-3.735950789777004,-3.548768392970723,-3.448138740242207,-3.44427108212095,-3.3642396030214847,-3.235713449769081,-3.1367106415669213,-3.0205798297321422,-2.8287619054599835,-2.8273092455979496,-2.7182238192777706,-2.5279026845799106,-2.5209569154615785,-2.4721609002083893,-2.4486284949426627,-2.407209280189645,-2.3928046431797267,-2.30177849107767,-2.2913629720354436,-2.2725095747014246,-2.198305528434498,-2.175525773256649,-2.1566134067146976,-2.103754179655297,-2.052185380495102,-1.9272232428312313,-1.9054967795889375,-1.7775963856345383,-1.7705800601673283,-1.75085454247829,-1.745337504431774,-1.7253390161078184,-1.7248140972240829,-1.6850121306246864,-1.6168487491999917,-1.5970836456177515,-1.5925351958512477,-1.5792335820443364,-1.5570767845473417,-1.525169859774807,-1.497683595024161,-1.4238672058592463,-1.4181241760331182,-1.2899606783179125,-1.234670006621472,-1.222264887719486,-1.2028686387750143,-1.1906103936249581,-1.1785778119045558,-1.166739572200144,-1.105335456983784,-1.1043085340682954,-1.015283774796312,-1.0121722710451497,-0.9806802125767765,-0.9762759693086281,-0.9365155698316976,-0.8914224799116217,-0.8811532133620755,-0.8717037917870915,-0.8461819785230654,-0.829023997922845,-0.7704277359087898,-0.7506181767980987,-0.7333393342735702,-0.6892099014214533,-0.6422614190015696,-0.48371214514671446,-0.47387638068193083,-0.4602578216543892,-0.4439640560932103,-0.40281348770871767,-0.38861896996363426,-0.35599911059501227,-0.35001974499198396,-0.3244052041672372,-0.28413398980796534,-0.2814331146933137,-0.260304401195272,-0.24500999690736774,-0.22925985086267153,-0.22352882925193115,-0.2168124714124617,-0.1928523908233883,-0.1118731555545685,-0.08176939336204439,0.027610971592886197,0.043092191100051885,0.06949135006922183,0.07913492105078145,0.10317824423947208,0.11853193087210384,0.1441594293827294,0.15668793185353264,0.17049188722034553,0.29210249197719584,0.31177994612629556</t>
  </si>
  <si>
    <t>0.6439461708068848,2.509432077407837,13.398400068283081,17.275606155395508,18.426807641983032,18.711132526397705,20.113585472106934,21.8212890625,22.129560232162476,24.74501085281372,25.60810947418213,27.020000219345093,27.301351070404053,28.128068208694458,28.45302653312683,29.02426505088806,31.463523626327515,32.879937171936035,34.363518476486206,36.662437915802,37.809699058532715,41.74542760848999,43.205766677856445,45.51391386985779,45.82234501838684,46.10919380187988,46.38952708244324,49.34948015213013,49.66789722442627,55.667964220047,56.04217171669006,57.442362785339355,58.01860237121582,60.32943868637085,66.70581412315369,68.5059323310852,73.05614447593689,73.68147945404053,74.50530123710632,77.45020699501038,79.42978572845459,82.01773238182068,83.75138449668884,84.04312920570374,86.01736545562744,87.46295142173767,89.77673125267029,90.07910299301147,92.67629814147949,96.3054735660553,99.61736631393433,103.57296371459961,107.8225347995758,109.3095474243164,114.93563604354858,246.58127117156982,256.252747297287,257.0746657848358,257.6468462944031,259.3675591945648,262.0328598022461,262.63713097572327,266.5377311706543,366.69266843795776,377.3961102962494,391.4363260269165,393.4612958431244,403.15208745002747,415.6178410053253,424.17165446281433,434.2358865737915,438.51203870773315,441.8723018169403,445.9094533920288,446.5182693004608,451.81211280822754,453.60415410995483,572.4794690608978,582.2955095767975,591.5870311260223,596.2107543945312,606.0682997703552,606.8802814483643,621.3468363285065,623.4052052497864,642.806088924408,739.1719145774841,747.6116845607758,756.8772895336151,874.980902671814,878.3117709159851,890.9399762153625,894.2757904529572,896.6255071163177,908.8105430603027,909.1101281642914,911.7362313270569,1060.6065728664398,1174.2568209171295,1259.1907277107239,1269.940661430359,1270.7793819904327,1444.4833097457886,1448.1376247406006,1449.341547012329,1451.0737364292145,1716.4525470733643,2070.2801818847656,2071.185405731201,2245.0819413661957,2424.9620838165283,2629.085529565811,2725.7177119255066,3039.0453016757965,3048.9737572669983,3049.254102706909,3472.8265240192413</t>
  </si>
  <si>
    <t>1,6,37,50,54,55,60,66,67,76,79,84,85,88,89,91,99,104,109,117,121,134,139,147,148,149,150,160,161,180,181,186,188,196,216,222,237,239,242,252,259,268,274,275,282,287,295,296,305,317,328,341,355,360,378,550,579,582,584,590,599,601,614,752,784,824,831,860,897,923,954,968,979,992,994,1011,1017,1175,1204,1232,1247,1276,1279,1321,1328,1379,1513,1539,1567,1723,1734,1771,1782,1790,1826,1827,1836,2025,2177,2298,2330,2333,2550,2562,2566,2572,2887,3293,3296,3512,3735,3984,4119,4487,4517,4518,5008</t>
  </si>
  <si>
    <t>0000001010111111001001001010011110011000101100110110110111101100011101001111010000010000000010111000110100100001011100111101110110100010101010101111001010110011111000101111111011010101100010010100001010011110011111010101100001000110001000100001111110100100111000111000101100001101</t>
  </si>
  <si>
    <t>33:00.5</t>
  </si>
  <si>
    <t>33:01.3</t>
  </si>
  <si>
    <t>0.38714013452449847,0.38714013452449847,0.38714013452449847,0.38714013452449847,0.38714013452449847,0.38714013452449847,0.38714013452449847,0.38714013452449847,0.38714013452449847,0.38714013452449847,0.38714013452449847</t>
  </si>
  <si>
    <t>815628713989322994520142872323855748327302453126463759558551159946868583445644548313,815628713989322994520142872323855748327302453126463759558551159946868583445644548313,815628713989322994520142872323855748327302453126463759558551159946868583445644548313,815628713989322994520142872323855748327302453126463759558551159946868583445644548313,815628713989322994520142872323855748327302453126463759558551159946868583445644548313,815628713989322994520142872323855748327302453126463759558551159946868583445644548313,815628713989322994520142872323855748327302453126463759558551159946868583445644548313,815628713989322994520142872323855748327302453126463759558551159946868583445644548313,815628713989322994520142872323855748327302453126463759558551159946868583445644548313,815628713989322994520142872323855748327302453126463759558551159946868583445644548313,815628713989322994520142872323855748327302453126463759558551159946868583445644548313</t>
  </si>
  <si>
    <t>-7.726770028949847,-6.4430054075012295,-6.348122387646001,-5.765374183240659,-5.670573435031669,-5.647314835725495,-5.403391461908817,-5.31655044977384,-5.250904479439641,-5.108931145895171,-4.993813618188644,-4.773760777621156,-4.663808382340349,-4.614906671383109,-4.392122718559887,-4.360163288721793,-4.326353235739697,-4.273734935987762,-4.231830176533165,-3.9915354686130184,-3.96032082889341,-3.9349377951247027,-3.933880958612975,-3.877638437549866,-3.840430755521617,-3.8025884179360845,-3.7359744087912046,-3.686900451767449,-3.668725740383268,-3.564462916038319,-3.4052271954695845,-3.328379895820398,-3.283564609781692,-3.1699136367542358,-3.0927647858938254,-3.0748412060962957,-3.0533989369351464,-2.9961950850071304,-2.8713525005669673,-2.863942268217535,-2.7452478025909683,-2.69660075515725,-2.644958244254349,-2.5929570055572313,-2.5625449478454,-2.561391191640166,-2.560455291684828,-2.493425291654273,-2.2827899326784107,-2.269740794474835,-2.2293947245564203,-2.2163639780596425,-2.1750522617432697,-2.1489142588402643,-2.014541661166835,-1.939037913592153,-1.907847540092785,-1.8521856476834262,-1.851300841051023,-1.8079497799599442,-1.763345813436759,-1.7531708966247963,-1.6788563565178292,-1.669084610474466,-1.6647591875609942,-1.5843514959948255,-1.5778476194322308,-1.5246637054757954,-1.500395446588032,-1.489621546262479,-1.4522939297410524,-1.4290707560019211,-1.3576657844223319,-1.257562246147263,-1.114134136562049,-0.9250944719313394,-0.8448836193108795,-0.8242264740051952,-0.8121080628743627,-0.7959462190643514,-0.7501867227562362,-0.7065970221666941,-0.6766291345028811,-0.626432141955331,-0.6210644696517724,-0.5432238318054965,-0.5102082752051722,-0.4769886278182709,-0.4488923974330501,-0.41420178318966583,-0.36733664396043775,-0.2577830930598775,-0.24458576235724572,-0.217047252576084,-0.1927686874517567,-0.17764384996354826,-0.17234470793734927,-0.12773401348521415,-0.12737004687751347,-0.08219946793148311,-0.06450799556423746,0.04999719484044032,0.07622916551018458,0.09237960481140393,0.1499371528229055,0.15906461358752202,0.16191686895209217,0.17434289057942223,0.18632911248365966,0.206654472227111,0.2942838916701195,0.298767161396977,0.31987878539626735,0.3303532704744552,0.3786516205366018,0.38056624112059234,0.38714013452449847</t>
  </si>
  <si>
    <t>0.685065507888794,3.19191575050354,14.686222553253174,16.34736967086792,17.218939065933228,22.121553421020508,27.111260414123535,32.289817094802856,33.78257656097412,34.4106388092041,34.94620871543884,35.78092551231384,38.38890814781189,40.121179819107056,40.72501587867737,43.005173683166504,44.741185903549194,45.58912920951843,45.86947274208069,47.01194667816162,49.642324686050415,50.77709984779358,51.614598512649536,51.8979389667511,53.32666826248169,53.90883493423462,54.72319054603577,55.56367039680481,56.41381120681763,57.27480983734131,58.68305683135986,59.821425676345825,60.96436667442322,62.0826210975647,63.47468185424805,68.4387309551239,69.05353593826294,71.3366310596466,76.2983250617981,77.49885559082031,79.74717116355896,82.67766857147217,83.26098871231079,86.46114134788513,89.46227145195007,92.42002367973328,93.02535152435303,94.1442084312439,97.795889377594,104.94197845458984,106.45101523399353,109.73881959915161,112.093820810318,114.07913827896118,118.70275640487671,126.81567740440369,128.8138461112976,130.83467173576355,131.4193844795227,133.41173100471497,133.99243927001953,138.98900508880615,141.7008512020111,144.04514050483704,145.99849104881287,150.8496322631836,157.35752391815186,163.78303599357605,168.85705709457397,171.00945854187012,171.32191133499146,175.58110189437866,183.29156184196472,184.43061566352844,190.11556458473206,200.47686648368835,214.61319041252136,220.00370335578918,341.6787507534027,348.59371161460876,349.80801582336426,356.62231612205505,566.5787827968597,659.4246733188629,671.7498359680176,686.2344834804535,697.5977873802185,757.5533771514893,772.5826752185822,848.5503237247467,856.9401240348816,1046.4194431304932,1268.0633766651154,1482.9789261817932,1604.461389541626,1614.3411645889282,1635.6219263076782,1640.6795723438263,1649.391741514206,1764.3190367221832,1898.5266819000244,1900.6295762062073,2009.258064508438,2117.1838326454163,2276.45845079422,2281.8525371551514,2285.2453632354736,2507.2890899181366,2705.5413320064545,2777.343691110611,2789.395170211792,2805.406883955002,3014.840935230255,3015.7346942424774,3133.4305505752563,3264.3408279418945,3519.954057455063</t>
  </si>
  <si>
    <t>1,8,41,47,50,66,82,98,103,105,107,110,119,125,127,135,141,144,145,149,158,162,165,166,171,173,176,179,182,185,190,194,198,202,207,223,225,233,249,253,261,271,273,284,294,304,306,310,322,344,349,360,368,375,390,415,422,429,431,438,440,456,465,473,480,495,515,535,551,558,559,573,596,600,618,649,690,707,868,889,893,914,1170,1300,1337,1379,1412,1507,1550,1661,1686,1919,2186,2447,2608,2637,2690,2706,2732,2885,3056,3063,3209,3355,3555,3572,3583,3852,4095,4203,4238,4283,4539,4542,4700,4872,5179</t>
  </si>
  <si>
    <t>0110101101111011010000110000110101101001001101110010110100010000011100011100111111110100001111110010011011100010010001000100101011110000101011001000000101010111111011011000110001110001001011001100000011010101110110100111110111111011001110010000000110000011010101011001100011011001</t>
  </si>
  <si>
    <t>33:00.8</t>
  </si>
  <si>
    <t>0.41892935079510785,0.41892935079510785,0.41892935079510785,0.41892935079510785,0.41892935079510785,0.41892935079510785,0.41892935079510785,0.41892935079510785,0.41892935079510785,0.41892935079510785,0.41892935079510785</t>
  </si>
  <si>
    <t>836438113031345667258662487473665578040532945771637274283555299110455943330141642018,836438113031345667258662487473665578040532945771637274283555299110455943330141642018,836438113031345667258662487473665578040532945771637274283555299110455943330141642018,836438113031345667258662487473665578040532945771637274283555299110455943330141642018,836438113031345667258662487473665578040532945771637274283555299110455943330141642018,836438113031345667258662487473665578040532945771637274283555299110455943330141642018,836438113031345667258662487473665578040532945771637274283555299110455943330141642018,836438113031345667258662487473665578040532945771637274283555299110455943330141642018,836438113031345667258662487473665578040532945771637274283555299110455943330141642018,836438113031345667258662487473665578040532945771637274283555299110455943330141642018,836438113031345667258662487473665578040532945771637274283555299110455943330141642018</t>
  </si>
  <si>
    <t>-8.15431104908046,-7.517509717124197,-7.463555413895225,-7.204992638566597,-7.112814565196437,-6.585382387787956,-5.815543994886893,-5.601520325843704,-5.4661548237625315,-5.325748535718029,-5.05235394374794,-5.006843873899291,-4.934051114887004,-4.758987050132921,-4.6654066261188945,-4.576691721481929,-4.529914953221505,-4.462866272430721,-4.411234108548684,-4.325074719426696,-4.276948872294204,-4.1132475478298005,-3.9579974817319954,-3.8675841349318842,-3.772317732505678,-3.7722320329216354,-3.7551409692352316,-3.655952703903406,-3.6216009084321072,-3.4491325369216104,-3.321426842542146,-3.1585083051483283,-3.1552929292549083,-3.150092079473586,-3.0181589662456925,-3.014995059985721,-2.984153058911569,-2.9812908449271003,-2.931299562502308,-2.89079400341656,-2.8575341172097923,-2.812725527582008,-2.790413137255897,-2.767141354148854,-2.7255726589735803,-2.6741020612825297,-2.5472165523164123,-2.366395710986995,-2.353575442448877,-2.316011054574366,-2.2992318525749433,-2.2666957860103745,-2.1519549370554962,-2.0838042362166678,-2.0739678631583027,-2.0277919834635876,-2.0263512516291273,-1.9981564682686048,-1.9304544822286696,-1.9022897573569866,-1.7749963005547753,-1.7462303800303969,-1.6649160209612202,-1.6015069147577818,-1.5223474124661263,-1.3642512121261612,-1.2855337800623245,-1.2738881832355553,-1.206477494960946,-1.20247766696655,-1.0204057221689273,-0.8537022940629906,-0.8395665108125683,-0.7721214510152258,-0.7440796221977523,-0.7228155157551274,-0.6871827706559539,-0.6691434015567704,-0.6691434015567695,-0.6512420023323442,-0.5629718788087181,-0.5184426707367183,-0.45036149602764186,-0.44693053529759835,-0.41014445374937625,-0.38753422727015496,-0.38003146280385436,-0.23724678026334176,-0.23605810480335152,-0.1348955552527718,-0.10902972421568494,-0.070168939205316,-0.06903673769352034,-0.011490942478088934,0.02145769197048837,0.06779994199618868,0.12214573651578198,0.12290860173878126,0.1469328428693035,0.16607101247753547,0.19018606825054846,0.2990274149908554,0.32216670389684854,0.4172392139735999,0.41892935079510785</t>
  </si>
  <si>
    <t>0.566627025604248,6.7714152336120605,9.508386850357056,10.103550434112549,18.14643144607544,19.22644543647766,21.19829821586609,25.101613521575928,28.103442668914795,31.85903239250183,32.1934609413147,33.61351466178894,37.59852600097656,37.933507442474365,39.627193212509155,41.671653747558594,41.98260021209717,44.30234432220459,45.44264245033264,47.775567293167114,48.0704231262207,49.469255447387695,53.0192174911499,54.76424312591553,56.17253279685974,59.14232397079468,59.755173683166504,60.5992317199707,61.43219876289368,62.848379611968994,67.11840176582336,70.73532295227051,78.69124722480774,81.53727340698242,82.14608383178711,83.8484902381897,86.43950057029724,88.19246506690979,90.83979845046997,91.97868227958679,94.36887264251709,96.37707424163818,97.56414151191711,99.57270383834839,100.14843440055847,100.70201230049133,102.69876003265381,108.33255624771118,108.71672558784485,114.33185195922852,117.70289087295532,139.56311750411987,140.45579147338867,149.44804501533508,150.00555968284607,151.39627647399902,151.95954608917236,155.27968001365662,158.2777373790741,162.86122679710388,163.47006368637085,168.49091935157776,176.30474400520325,181.3250629901886,184.38636803627014,195.76256442070007,200.86006546020508,214.70189905166626,221.58960437774658,223.40916967391968,228.74603056907654,238.02340817451477,255.23924040794373,398.6881296634674,400.1762535572052,406.9934892654419,417.33281207084656,420.0004460811615,427.3618803024292,598.5774712562561,599.4877529144287,603.3061888217926,616.6029217243195,699.9448282718658,704.9613745212555,873.1251389980316,876.8387348651886,906.5343816280365,918.3098051548004,979.7530074119568,1215.3526294231415,1289.0577521324158,1363.6467444896698,1587.4113392829895,1769.7725427150726,1901.0834288597107,2126.8836624622345,2143.065453529358,2350.836047887802,2352.02503156662,2353.7310905456543,2593.6696212291718,2947.0367362499237,3417.6154947280884,3572.2445487976074</t>
  </si>
  <si>
    <t>1,18,27,29,53,57,64,77,87,99,100,105,118,119,125,132,133,141,145,153,154,159,171,177,182,192,194,197,200,205,219,231,255,265,267,273,282,288,297,301,309,316,320,327,329,331,338,356,357,375,386,440,443,470,472,477,479,490,500,515,517,533,556,572,582,616,632,672,693,699,716,744,792,976,981,1002,1033,1042,1065,1279,1282,1294,1333,1453,1469,1679,1691,1753,1788,1884,2166,2275,2385,2656,2881,3049,3321,3366,3618,3622,3628,3916,4327,4867,5065</t>
  </si>
  <si>
    <t>0110111000111001010001001000011110110000111100111111111101100010100101100100001011001100011111010010010001001001000010111011000010100010111000001100110111110011010110110001100011010111101001011010000101000100110011110101110100111111101100000010001011111011101001010001110100100010</t>
  </si>
  <si>
    <t>33:02.3</t>
  </si>
  <si>
    <t>0.1677700350933708,0.1677700350933708,0.1677700350933708,0.1677700350933708,0.1677700350933708,0.1677700350933708,0.1677700350933708,0.1677700350933708,0.1677700350933708,0.1677700350933708,0.1677700350933708</t>
  </si>
  <si>
    <t>808634249940203568687903771098076894928344111029053387834897945383228696621587241853,808634249940203568687903771098076894928344111029053387834897945383228696621587241853,808634249940203568687903771098076894928344111029053387834897945383228696621587241853,808634249940203568687903771098076894928344111029053387834897945383228696621587241853,808634249940203568687903771098076894928344111029053387834897945383228696621587241853,808634249940203568687903771098076894928344111029053387834897945383228696621587241853,808634249940203568687903771098076894928344111029053387834897945383228696621587241853,808634249940203568687903771098076894928344111029053387834897945383228696621587241853,808634249940203568687903771098076894928344111029053387834897945383228696621587241853,808634249940203568687903771098076894928344111029053387834897945383228696621587241853,808634249940203568687903771098076894928344111029053387834897945383228696621587241853</t>
  </si>
  <si>
    <t>-8.501172573915031,-6.524525042986092,-6.131481348221446,-6.12709585710098,-5.92221360308657,-5.839676865096462,-5.71384213829733,-5.550578179049431,-5.443045357428362,-5.418883109076863,-5.360855098800291,-5.151746242037765,-5.024012239061661,-4.921615472456433,-4.7478977521980354,-4.680300581504948,-4.670002734893175,-4.6154591307797945,-4.5821782117469825,-4.408717485972815,-4.3461844093573285,-4.334291199210209,-4.18080481609658,-4.159179545197257,-4.113684140779004,-4.032932905508274,-3.977530147221083,-3.9601089555086855,-3.797317045729819,-3.7513888559094557,-3.61761588117038,-3.500969234030171,-3.45089413625947,-3.298826119713306,-3.2876388663130744,-3.265206918579685,-3.150153002822207,-3.1246122602656676,-3.072523511170919,-3.025460311435886,-3.01067345484411,-2.974903925377012,-2.939018369486796,-2.9125063211100386,-2.9031382622739486,-2.9002047155839508,-2.8630877614157915,-2.837303974144454,-2.79029527934819,-2.6398360393478137,-2.546680700357823,-2.430756728914344,-2.278989607560525,-2.2346283939112745,-2.2264995671948613,-2.1347629953444742,-2.0951372394250973,-2.070407459263877,-1.986463374808841,-1.8662870702082208,-1.8467317493093767,-1.798412898316763,-1.6087903504701528,-1.6041583598454803,-1.5780376113001509,-1.5321815108271768,-1.527429515082179,-1.5250969465122406,-1.5228053826187327,-1.5105871291699586,-1.47063245798341,-1.4310888439154517,-1.4061643436614553,-1.32997993608178,-1.3190057398719668,-1.278633968391034,-1.2647124576162194,-1.2047579126274568,-1.17366543070411,-1.1510435027633612,-1.1509276303356653,-1.1307681344885903,-1.1222769425872303,-1.083425572575377,-1.0397936422205705,-0.9454473579214002,-0.9323682699500004,-0.8466843811007694,-0.8204875476553566,-0.7640727767542808,-0.7194121351608274,-0.6989469925259499,-0.6473343661735957,-0.6434480903562504,-0.5464918162701782,-0.538844309298959,-0.5375798661836996,-0.39370420568327463,-0.37641643264473523,-0.3624313035245405,-0.34409273067120355,-0.32314810422269646,-0.2128761236731638,-0.19436507543200954,-0.16804175799347537,-0.13501417733814444,-0.1322267865259207,-0.0872140833116947,-0.06489003841475058,-0.04016448608627571,-0.03484723122936051,0.012298406247867127,0.04634240722655014,0.07690214484816374,0.08965731148056177,0.12115814386578469,0.1677700350933708</t>
  </si>
  <si>
    <t>0.7527697086334229,11.720923662185669,84.66339111328125,87.9754319190979,88.30087614059448,89.73358821868896,90.29574656486511,91.40308856964111,91.69541478157043,92.535884141922,93.38293266296387,93.95062136650085,94.83277249336243,97.49096202850342,99.82399988174438,100.13742065429688,100.68909645080566,101.53504490852356,101.82177662849426,104.73793148994446,107.724205493927,108.03869962692261,108.85821104049683,109.43502044677734,109.97349548339844,110.52413320541382,111.65503025054932,113.32393741607666,114.46533012390137,116.155202627182,117.00884342193604,118.14224481582642,120.75518012046814,123.0535819530487,125.5934648513794,125.9209885597229,127.02834463119507,127.88794994354248,129.02446627616882,130.1522159576416,130.43704175949097,130.98410391807556,132.38025760650635,134.39115834236145,134.68653464317322,135.23172569274902,135.5015857219696,135.77499437332153,136.89327836036682,138.98250603675842,143.9920105934143,148.79360246658325,154.55257987976074,163.88332533836365,174.6358904838562,174.91868662834167,177.19848823547363,183.71787476539612,184.66628503799438,187.96359372138977,196.30827403068542,203.62194657325745,207.6769313812256,213.20085906982422,214.11366724967957,214.69594168663025,218.02116632461548,218.9404559135437,220.04882979393005,220.61255955696106,221.7420732975006,224.07135319709778,233.01522517204285,233.8513207435608,234.97488021850586,239.22778820991516,240.99026107788086,241.56995344161987,244.48200154304504,254.33614110946655,267.90787053108215,278.93680214881897,291.6730537414551,307.3506245613098,309.3336215019226,312.5749669075012,326.2282667160034,334.8718104362488,346.6993341445923,375.9836435317993,390.0108757019043,394.0045585632324,411.4323718547821,423.9083695411682,424.17467761039734,426.62928915023804,544.539568901062,553.285617351532,700.4183351993561,701.034788608551,705.3451073169708,826.7581260204315,882.9317634105682,904.2343134880066,976.9959371089935,1188.637060880661,1592.5034918785095,1594.3156199455261,1790.966065645218,2011.923842906952,2022.003401517868,2039.4340233802795,2220.107918739319,2562.1659190654755,2570.87930727005,2793.540871858597,3057.186795949936</t>
  </si>
  <si>
    <t>1,31,140,151,152,157,159,163,164,167,170,172,175,184,192,193,195,198,199,209,219,220,223,225,227,229,233,239,243,249,252,256,265,273,282,283,287,290,294,298,299,301,306,313,314,316,317,318,322,329,345,360,378,406,438,439,447,467,470,481,506,528,541,558,561,563,574,577,581,583,587,595,622,625,629,643,649,651,661,691,731,764,802,846,853,864,904,929,964,1026,1066,1079,1127,1164,1165,1174,1331,1357,1545,1547,1561,1721,1811,1864,1972,2228,2692,2698,2937,3201,3231,3279,3502,3899,3925,4195,4509</t>
  </si>
  <si>
    <t>0110101010001111010011011010111010010001011000111011011011011011110101011101010100010001101010001001100100000101001000111111010010110010011010011110001000111010011010110111100110010101101000010111001000001010001101011001001010101111100010000001110110000111010001100001101101111101</t>
  </si>
  <si>
    <t>0.19384319944950107,0.19384319944950107,0.19384319944950107,0.19384319944950107,0.19384319944950107,0.19384319944950107,0.19384319944950107,0.19384319944950107,0.19384319944950107,0.19384319944950107,0.19384319944950107</t>
  </si>
  <si>
    <t>823684908129546484645564247173550433829951074222822939322795718815765671220624184254,823684908129546484645564247173550433829951074222822939322795718815765671220624184254,823684908129546484645564247173550433829951074222822939322795718815765671220624184254,823684908129546484645564247173550433829951074222822939322795718815765671220624184254,823684908129546484645564247173550433829951074222822939322795718815765671220624184254,823684908129546484645564247173550433829951074222822939322795718815765671220624184254,823684908129546484645564247173550433829951074222822939322795718815765671220624184254,823684908129546484645564247173550433829951074222822939322795718815765671220624184254,823684908129546484645564247173550433829951074222822939322795718815765671220624184254,823684908129546484645564247173550433829951074222822939322795718815765671220624184254,823684908129546484645564247173550433829951074222822939322795718815765671220624184254</t>
  </si>
  <si>
    <t>-8.538513467543156,-6.967021118426257,-6.6561464890558995,-6.642471666417758,-6.572014510343037,-6.282917892419578,-6.1102229092262315,-6.067354325215461,-5.697569761225856,-5.344673739627141,-5.285833450716222,-5.136171487102925,-5.045699930083885,-5.037843471666409,-4.967210918672206,-4.951398739409284,-4.9450018027581635,-4.7258505413112974,-4.601212688248506,-4.583675929087424,-4.430305211843718,-4.183247481845006,-4.128917706706201,-3.9559878822842425,-3.84953459433308,-3.80994406500127,-3.801689234145911,-3.604694031578844,-3.5117576958884835,-3.4955671138693964,-3.3393771475609246,-3.2937470129499955,-3.2739105843174783,-3.2713551370465126,-3.2255778305894767,-3.1615395349593047,-3.113663268107006,-3.0949025639043497,-2.963110962331859,-2.810904532670547,-2.791153619814963,-2.721292487870514,-2.718181560478034,-2.7045814147881253,-2.657478359059592,-2.6302221249766595,-2.6258948574365997,-2.60478917332775,-2.5404032349418464,-2.536038833461115,-2.4751802170188006,-2.4737235355104263,-2.4734479355958974,-2.385666306642793,-2.34540730641998,-2.3082660125857246,-2.304128469838795,-2.2670943423840204,-2.179517348470264,-2.1529033008876737,-2.138056310060603,-2.051969786036226,-1.9902031260527642,-1.9499466079943648,-1.8698076154924759,-1.7382850550443882,-1.7364752510144428,-1.7063605886245528,-1.704831580258486,-1.6872359724731192,-1.5813078338926565,-1.5778970426167946,-1.5069067140175056,-1.4663819581694733,-1.4035623750103996,-1.362946216796494,-1.3434066837223253,-1.2737713348792958,-1.2573134321535475,-1.2557968597762557,-1.2330637672314464,-1.1925710026928635,-1.1353908659880472,-1.1164062343912178,-1.0837000297664767,-0.9901459198941411,-0.9818683630792098,-0.9699074385983472,-0.9632811143604703,-0.9523125197561678,-0.8465669362765487,-0.721175040193554,-0.7193311948645238,-0.7148563865996139,-0.7129249480874245,-0.7115607920703191,-0.7011149289319228,-0.5817261044887554,-0.5816696689330413,-0.5588106816358531,-0.5376034873583966,-0.5180328501577695,-0.4799659355892634,-0.46173734023664287,-0.4564244918340984,-0.38453538902002693,-0.3647313710332912,-0.3389472654366708,-0.30532384237591015,-0.2959456081416331,-0.2401022921043032,-0.2351479447131848,-0.23074179169400216,-0.20278237409543967,-0.17940530655850656,-0.1308365485433677,-0.10589792575376225,-0.1017422716502927,-0.09970608043795948,-0.07589315161797994,0.007469383902862975,0.019212709343706794,0.032861561873207865,0.058851611529508935,0.11858978224254058,0.13932326872113046,0.14151141115928623,0.1648812000942806,0.16706866933063302,0.17710576101342582,0.19384319944950107</t>
  </si>
  <si>
    <t>0.5751421451568604,4.145617485046387,8.4683837890625,12.92242956161499,15.858893632888794,17.037341356277466,17.855112075805664,18.950656175613403,20.06534481048584,21.477654218673706,25.40142011642456,28.415351390838623,29.339627742767334,29.933902263641357,30.52432656288147,31.628363132476807,32.18240404129028,32.457172870635986,33.584922313690186,35.34901809692383,35.90512752532959,37.31218719482422,39.61866235733032,41.08291172981262,45.706937074661255,46.068498849868774,47.19886898994446,49.222519874572754,53.12600755691528,54.2948522567749,56.5997428894043,58.653884410858154,62.60160994529724,63.22887897491455,64.63030672073364,65.20812177658081,66.32814764976501,68.3579170703888,69.7740797996521,72.4091682434082,80.57542681694031,80.84524965286255,83.1324360370636,83.71960759162903,84.80778980255127,85.65322041511536,86.5031487941742,87.93019652366638,88.51842451095581,89.60464978218079,90.99430108070374,94.29531383514404,95.18222880363464,96.02257061004639,96.86952304840088,101.13673424720764,101.75999402999878,102.30407238006592,103.99765682220459,114.51382637023926,115.90639424324036,117.93551659584045,123.52986335754395,123.87839365005493,134.03953671455383,137.99702191352844,141.02062010765076,147.00716733932495,152.25844025611877,152.62104535102844,162.89280319213867,166.43836998939514,223.34446501731873,237.38447785377502,239.1509552001953,241.75192880630493,246.6929693222046,247.0515329837799,249.38210487365723,252.6435010433197,254.699688911438,266.4042546749115,274.6458840370178,277.6393916606903,371.1324460506439,374.4358048439026,375.32861399650574,380.66380643844604,383.69221687316895,384.9015278816223,568.6715984344482,608.7932250499725,737.5237908363342,738.4050242900848,740.7246515750885,751.4483571052551,984.8277339935303,986.0540013313293,1159.1490304470062,1160.0615079402924,1160.3433816432953,1166.4321658611298,1172.1645498275757,1195.2975239753723,1210.1693761348724,1428.6973214149475,1431.9798398017883,1433.1660435199738,1434.036005973816,1436.3481802940369,1675.2705941200256,1885.141280889511,2061.5690953731537,2063.346026659012,2063.9152624607086,2074.4921066761017,2088.199408531189,2119.602250814438,2398.6694808006287,2399.5827803611755,2412.9254360198975,2414.376868724823,2422.390672683716,2537.3455295562744,2910.1427302360535,3102.826649427414,3206.7576167583466,3208.829582929611,3210.6205933094025,3301.78742647171,3321.151998758316</t>
  </si>
  <si>
    <t>1,11,24,38,48,52,55,59,63,68,81,91,94,96,98,102,104,105,109,115,117,122,130,135,150,151,155,162,175,179,187,194,207,209,214,216,220,227,232,241,266,267,275,277,281,284,287,292,294,298,303,314,317,320,323,337,339,341,347,379,384,391,409,410,441,454,464,483,499,500,531,543,634,675,681,690,706,707,715,726,733,768,793,803,934,945,948,965,975,979,1207,1280,1449,1452,1460,1493,1773,1777,1992,1995,1996,2015,2033,2088,2131,2396,2407,2411,2414,2422,2709,2961,3180,3186,3188,3220,3260,3324,3653,3656,3695,3700,3724,3878,4310,4549,4692,4699,4705,4834,4885</t>
  </si>
  <si>
    <t>0110110010001011000010011011001111110000111000001001011001100010100101101000011100100101011111000100000100010101000110011011011011110111011010010000100000001011010110100111100001010110101101010001111000000110100111000011010011101111111110001001011011110111001001110101001110111110</t>
  </si>
  <si>
    <t>33:00.7</t>
  </si>
  <si>
    <t>33:02.6</t>
  </si>
  <si>
    <t>0.3202929789319556,0.3202929789319556,0.3202929789319556,0.3202929789319556,0.3202929789319556,0.3202929789319556,0.3202929789319556,0.3202929789319556,0.3202929789319556,0.3202929789319556,0.3202929789319556,0.3202929789319556,0.3202929789319556,0.3202929789319556,0.3202929789319556,0.3202929789319556,0.3202929789319556</t>
  </si>
  <si>
    <t>683301570783925375104678240138519303380265239532193326836285601706057810088209678433,683301570783925375104678240138519303380265239532193326836285601706057810088209678433,683301570783925375104678240138519303380265239532193326836285601706057810088209678433,683301570783925375104678240138519303380265239532193326836285601706057810088209678433,683301570783925375104678240138519303380265239532193326836285601706057810088209678433,683301570783925375104678240138519303380265239532193326836285601706057810088209678433,683301570783925375104678240138519303380265239532193326836285601706057810088209678433,683301570783925375104678240138519303380265239532193326836285601706057810088209678433,683301570783925375104678240138519303380265239532193326836285601706057810088209678433,683301570783925375104678240138519303380265239532193326836285601706057810088209678433,683301570783925375104678240138519303380265239532193326836285601706057810088209678433,683301570783925375104678240138519303380265239532193326836285601706057810088209678433,683301570783925375104678240138519303380265239532193326836285601706057810088209678433,683301570783925375104678240138519303380265239532193326836285601706057810088209678433,683301570783925375104678240138519303380265239532193326836285601706057810088209678433,683301570783925375104678240138519303380265239532193326836285601706057810088209678433,683301570783925375104678240138519303380265239532193326836285601706057810088209678433</t>
  </si>
  <si>
    <t>-8.640827782641303,-5.701862638763532,-5.691371845402324,-5.442552679321443,-5.252259630315759,-5.181422992578028,-5.150131431553823,-4.781096646148491,-4.501116639274341,-4.420554449721892,-4.1435029978004145,-4.052502917127839,-3.8510494654202225,-3.808704655443628,-3.673782493865166,-3.6083488144415026,-3.604390944987942,-3.5782742955814553,-3.471931769097969,-3.452496696049222,-3.3788894240318763,-3.261832131968488,-3.0537586481532317,-3.0393661932346117,-2.91324577409865,-2.8747060113922593,-2.809082342361531,-2.7802950951901657,-2.7244289888770874,-2.618169250462999,-2.568486467260756,-2.4761641539464674,-2.4738694986463843,-2.388028339303681,-2.3535368823228544,-2.3249325084151056,-2.247845349799311,-2.2126072847620444,-2.2012425376557165,-2.1356161315903286,-2.0887460356489838,-2.0848808457230645,-2.0597203355215417,-1.9282608563319812,-1.926414567736644,-1.898189191067841,-1.8255165180566368,-1.8060780068517528,-1.7333792503018994,-1.7084177824866174,-1.6891346339803028,-1.6689647164635706,-1.6307360380238956,-1.5881522724291957,-1.5606223809378827,-1.554940501819362,-1.4723769079440636,-1.468481809260831,-1.439387570504634,-1.4307197797594589,-1.340894293495693,-1.3090326835609258,-1.291684252215789,-1.2319441836845093,-1.2318876296905557,-1.1960367781306793,-1.1309281550272403,-1.0837938639740843,-1.0722604792304047,-1.0088843381055868,-1.0010738893304807,-0.9968177936927505,-0.9387663911492815,-0.9104468908827958,-0.9025608346019376,-0.8131485637401744,-0.8112739878653711,-0.7894350550368163,-0.7873236089978459,-0.7751047086196562,-0.7349988464532949,-0.7256401472914622,-0.6658402765708662,-0.6551858416777664,-0.6340633835819529,-0.6306700520433687,-0.6281667765963884,-0.6276720664409274,-0.6213506369437077,-0.5771046599782701,-0.5503476523117403,-0.5333033580050648,-0.4916409758312317,-0.4866845151300336,-0.4490309125739831,-0.4416910354392195,-0.436990808361928,-0.40698646808853634,-0.3109680543356217,-0.27278676268331326,-0.21769952880612964,-0.21636131388348143,-0.15699433775139146,-0.130662399148464,-0.12277728344156782,-0.10185891813170064,-0.09172502039957725,-0.04596619039758554,-0.037832656928063424,-0.014422842441427941,-0.00919956059770316,0.05895418862152377,0.08145859962383425,0.08183516516396577,0.14195980771182093,0.16496833849620132,0.16496833849620185,0.20354316869934216,0.25244461644765503,0.26376839084292786,0.3023106029872924,0.3202929789319556</t>
  </si>
  <si>
    <t>0.5866940021514893,79.9526002407074,86.06442379951477,88.53144955635071,90.25915908813477,91.11468362808228,93.1411406993866,93.46161103248596,98.53063821792603,100.63581895828247,102.09347987174988,103.82915902137756,104.97360730171204,107.64595532417297,108.23573756217957,109.96147298812866,110.53214406967163,111.67650270462036,113.04453110694885,114.20098924636841,114.49129366874695,117.46318078041077,123.50933122634888,126.49717903137207,127.675222158432,135.75129413604736,138.11637210845947,140.19060254096985,140.50443243980408,141.07479166984558,142.78098225593567,148.68921208381653,150.5075604915619,151.65656900405884,154.6691222190857,156.1473605632782,156.74569869041443,161.69679975509644,162.62352633476257,162.9219033718109,167.5589897632599,173.50388288497925,174.73060774803162,178.3508894443512,187.78758120536804,191.4373700618744,191.7683401107788,193.48660850524902,196.4822506904602,196.81778836250305,197.38152933120728,202.18659853935242,210.70037198066711,212.4725842475891,216.52831077575684,224.7068030834198,225.83763933181763,234.25561118125916,242.8778624534607,382.689044713974,383.3476424217224,383.9169120788574,424.28889536857605,697.5100712776184,708.0273735523224,718.4141941070557,730.3148677349091,742.2629761695862,753.7775826454163,769.3761394023895,786.6784026622772,955.2056007385254,956.4062821865082,1162.7773299217224,1173.0211515426636,1181.2900176048279,1186.0099020004272,1190.0477907657623,1193.4726157188416,1198.543553352356,1200.6912121772766,1209.3521735668182,1212.3393499851227,1216.0046858787537,1220.7624073028564,1345.45073056221,1346.0902411937714,1349.1045215129852,1350.2928969860077,1479.7742984294891,1491.1840727329254,1502.739356994629,1829.1617877483368,1830.972354888916,1833.4791505336761,1851.313312292099,1863.7558352947235,1869.730843782425,1876.809508562088,1910.7950174808502,1922.0336093902588,2109.9747829437256,2110.9111840724945,2115.5008034706116,2255.7318518161774,2530.668863296509,2543.7331879138947,2557.1760127544403,2590.120395898819,2599.2397451400757,2609.0269813537598,2612.6997604370117,2776.8376190662384,2986.3961913585663,2987.0269849300385,3137.060076236725,3142.4835221767426,3289.64142203331,3545.5838792324066,3578.9307355880737,3584.6952209472656,3595.5938918590546</t>
  </si>
  <si>
    <t>1,114,133,141,147,150,157,158,174,181,186,192,196,205,207,213,215,219,224,228,229,239,258,268,272,296,304,311,312,314,320,338,344,348,358,363,365,381,384,385,400,418,422,434,462,474,475,481,491,492,494,509,534,540,553,577,581,606,632,811,813,815,888,1209,1240,1271,1306,1341,1376,1420,1467,1675,1679,1927,1958,1983,1998,2011,2022,2038,2045,2071,2081,2093,2108,2270,2272,2282,2286,2454,2487,2521,2895,2901,2909,2957,2993,3011,3032,3098,3131,3360,3363,3378,3556,3878,3916,3955,4020,4047,4075,4087,4293,4546,4548,4739,4756,4944,5249,5315,5333,5365</t>
  </si>
  <si>
    <t>0101101000001011001100111000101000001100010101101100010001011001111101011000100111010001011110001010010010101011001000011100110111110100001011100011011010101010111110011111111101111011000111100010001110011110111111100101010001000011100010111111110010110000100101000000000001100001</t>
  </si>
  <si>
    <t>33:00.9</t>
  </si>
  <si>
    <t>33:02.8</t>
  </si>
  <si>
    <t>0.30920425103937205,0.30920425103937205,0.30920425103937205,0.30920425103937205,0.30920425103937205,0.30920425103937205,0.30920425103937205,0.30920425103937205,0.30920425103937205,0.30920425103937205,0.30920425103937205</t>
  </si>
  <si>
    <t>573395191761664557219547647342692211622553759094172799288518434520996345318004186651,573395191761664557219547647342692211622553759094172799288518434520996345318004186651,573395191761664557219547647342692211622553759094172799288518434520996345318004186651,573395191761664557219547647342692211622553759094172799288518434520996345318004186651,573395191761664557219547647342692211622553759094172799288518434520996345318004186651,573395191761664557219547647342692211622553759094172799288518434520996345318004186651,573395191761664557219547647342692211622553759094172799288518434520996345318004186651,573395191761664557219547647342692211622553759094172799288518434520996345318004186651,573395191761664557219547647342692211622553759094172799288518434520996345318004186651,573395191761664557219547647342692211622553759094172799288518434520996345318004186651,573395191761664557219547647342692211622553759094172799288518434520996345318004186651</t>
  </si>
  <si>
    <t>-7.8050681595853595,-7.453005560139929,-7.12703685838955,-6.563104530911736,-6.524297886827706,-6.363313339173918,-6.046822237204999,-5.819278389479371,-5.54876982174474,-5.288942667126927,-5.14242810599761,-4.901475203501727,-4.878654647461891,-4.731675139965407,-4.7030601263828995,-4.667653539261002,-4.600515538737294,-4.534624932702887,-4.4969725821221935,-4.428220700324824,-4.40347171269137,-4.305947611769883,-4.117840392726878,-4.069709880358075,-4.063881111513841,-3.985401472825738,-3.8443350396743314,-3.7921395048119813,-3.727537063102837,-3.6630042200560022,-3.5694433381581847,-3.459120950719425,-3.37637810003186,-3.2893580565107166,-3.2811832964841736,-3.200560759082224,-3.12174942892419,-3.113442827103937,-3.054894551012739,-2.975563510907724,-2.9674065773170044,-2.9136092729976575,-2.8712840903390457,-2.771963571947443,-2.7298862934552877,-2.693369708470819,-2.646802442615003,-2.531806017627813,-2.494868788389901,-2.218494442456092,-2.1335743619263865,-2.1285742071004234,-2.10379837744411,-2.0654421563559584,-2.022833604026697,-1.9994917376689534,-1.9744867616015251,-1.9508170347825664,-1.944204866586599,-1.9198545978837038,-1.9074376625459235,-1.7242611794788594,-1.6689345705332077,-1.6688609092519706,-1.6131241220169013,-1.5615944821814687,-1.5118982422716236,-1.5086003603839082,-1.4317801448087586,-1.4281054520983971,-1.412615384306906,-1.3271481846286757,-1.3117001988038415,-1.2406583758044818,-1.2383129551771808,-1.1565076215674852,-1.0718713292668742,-1.0185298396316855,-0.9937373243988498,-0.9602166586969867,-0.9590269760206562,-0.9574540006436485,-0.9142964703628642,-0.9138490147608475,-0.9008460586877853,-0.8972895314928485,-0.8750535903961534,-0.8511674743153302,-0.8325499698140817,-0.7983288778032982,-0.7935899209180316,-0.7499096039175276,-0.7349826435800623,-0.671917129697006,-0.6541052355924419,-0.6261550806423339,-0.6258266260540425,-0.6218465442258209,-0.6127364131186279,-0.6086711126141189,-0.5249399169073383,-0.4779634162547677,-0.432546401106094,-0.33905578128626146,-0.30188408166759695,-0.3017120545409529,-0.2965291428240755,-0.2923751942120446,-0.22954410962540517,-0.20816525484474702,-0.18879110541412294,-0.13772113861674107,-0.11916033768039323,-0.09632350537322175,-0.0741591535411178,-0.03180721853651122,0.075009583166146,0.1045614899489632,0.14954889973114407,0.1587302693658106,0.17066753660098516,0.18907736083519083,0.19312782431108763,0.1978688890125577,0.2415524165249548,0.2579977069444739,0.3043923314351231,0.30920425103937205</t>
  </si>
  <si>
    <t>0.5626153945922852,8.421746253967285,11.939473390579224,26.934654235839844,28.775948524475098,29.098899602890015,29.411349534988403,32.749488830566406,33.36677050590515,38.10556244850159,40.50779461860657,42.27043604850769,43.155022621154785,45.49729323387146,45.80623769760132,46.35893249511719,46.68240141868591,47.81715202331543,48.09748148918152,48.662455797195435,48.9407422542572,50.0498731136322,50.89540410041809,55.55208206176758,56.75623846054077,57.052671909332275,58.489911794662476,60.84092617034912,61.98990774154663,64.03173971176147,64.62029218673706,69.26705145835876,72.63032817840576,73.24564290046692,73.52245259284973,75.54358100891113,76.41311502456665,78.72428154945374,79.2732400894165,81.57786965370178,82.46703886985779,83.60077047348022,85.31977915763855,86.16971206665039,86.46604442596436,89.76362204551697,90.64474058151245,92.95209002494812,97.34194469451904,100.70750284194946,106.13943433761597,108.58986163139343,111.26730155944824,111.59925580024719,114.51183605194092,115.68379926681519,115.9741518497467,117.1221444606781,119.14943790435791,122.10675573348999,125.25687384605408,127.97662711143494,137.67249202728271,149.63099098205566,150.79041481018066,155.551109790802,167.0468771457672,174.93012166023254,178.88950657844543,180.9629955291748,195.5784912109375,199.63383078575134,205.20251441001892,205.84738326072693,207.5650360584259,212.36890745162964,316.3184382915497,329.2849028110504,334.0030915737152,341.8708424568176,360.80288100242615,364.0130054950714,373.435667514801,384.34681582450867,385.19195532798767,388.11542987823486,603.5815525054932,659.6170907020569,660.7252645492554,669.6688711643219,674.0143775939941,791.9392831325531,917.5228288173676,1012.9460413455963,1018.1360514163971,1029.082974433899,1046.1756246089935,1199.7282528877258,1201.2168939113617,1204.597119808197,1210.2927243709564,1223.32963681221,1223.643036365509,1227.9447433948517,1243.5210554599762,1489.7496728897095,1501.7192273139954,1505.0931432247162,1511.629920721054,1640.642992734909,1653.446858406067,1656.166161775589,1667.3331933021545,1822.8417677879333,2020.6612973213196,2257.3508491516113,2340.074423313141,2450.0792367458344,2663.336212158203,2763.2292408943176,2774.7506453990936,2842.827040910721,2844.3181245326996,2855.536363363266,2997.308835506439,3408.7259759902954,3410.23592376709,3411.642193555832</t>
  </si>
  <si>
    <t>1,22,33,76,82,83,84,95,97,112,120,126,129,137,138,140,141,145,146,148,149,153,156,171,175,176,181,189,193,200,202,217,228,230,231,238,241,249,251,259,262,266,272,275,276,287,290,298,312,323,340,348,357,358,368,372,373,377,384,394,405,414,443,478,482,497,531,554,567,574,616,629,646,648,654,669,810,847,862,885,935,946,974,1006,1009,1018,1277,1367,1371,1398,1412,1567,1729,1860,1876,1908,1955,2147,2152,2163,2181,2219,2220,2234,2277,2568,2603,2614,2634,2801,2838,2847,2880,3072,3310,3590,3707,3854,4110,4247,4281,4383,4388,4421,4602,5073,5078,5083</t>
  </si>
  <si>
    <t>0100101110001111100000011000011001010100111111101111110001000101100011010010010001011000000111100111110000101000000000001010110111100111011011100011000000001110111010101110111011000111000110111011011101010010100111000110001001000111001110001011011110100101101000110101111000011011</t>
  </si>
  <si>
    <t>0.6208222044009521,0.6208222044009521,0.6208222044009521,0.6208222044009521,0.6208222044009521,0.6208222044009521,0.6208222044009521,0.6208222044009521,0.6208222044009521,0.6208222044009521,0.6208222044009521</t>
  </si>
  <si>
    <t>561948009870319463548284578527236673185528296181601026196611783664693026475166921623,561948009870319463548284578527236673185528296181601026196611783664693026475166921623,561948009870319463548284578527236673185528296181601026196611783664693026475166921623,561948009870319463548284578527236673185528296181601026196611783664693026475166921623,561948009870319463548284578527236673185528296181601026196611783664693026475166921623,561948009870319463548284578527236673185528296181601026196611783664693026475166921623,561948009870319463548284578527236673185528296181601026196611783664693026475166921623,561948009870319463548284578527236673185528296181601026196611783664693026475166921623,561948009870319463548284578527236673185528296181601026196611783664693026475166921623,561948009870319463548284578527236673185528296181601026196611783664693026475166921623,561948009870319463548284578527236673185528296181601026196611783664693026475166921623</t>
  </si>
  <si>
    <t>-8.591213090930871,-6.932979190473422,-6.538427446215742,-5.906305579131218,-5.760933944224505,-5.318051957462378,-5.108355548868913,-4.73096977076593,-4.714492657931247,-4.62969719996854,-4.415556259418019,-4.297190724012989,-4.277228665395056,-4.0865834530631036,-3.9786348814203443,-3.9491030819224178,-3.8813634609883514,-3.867387098198948,-3.7999456572463344,-3.798896460174835,-3.7595238514974225,-3.728363846088615,-3.687896558987761,-3.618096959907808,-3.524331752905883,-3.5210513459089303,-3.4391633492753035,-3.4039089444155732,-3.3102022402466056,-3.2639505993221016,-3.245437394877674,-3.213215422059446,-3.1631870914262783,-3.0136837408745247,-2.808044699832717,-2.780821248303484,-2.583176300314443,-2.525710602536951,-2.306506177936815,-2.2438456679260175,-2.2431763005644076,-2.194134284972145,-2.138429668273788,-2.0143986964876044,-1.9977744285846273,-1.8890231768349148,-1.7936227661787607,-1.7858620102148155,-1.776656052990478,-1.7367909132927235,-1.7179251889571334,-1.6726506440318636,-1.6689867043902156,-1.6194940750500642,-1.6045805402501316,-1.555555735185964,-1.538008988899841,-1.5213756015374804,-1.5023668065328395,-1.482545289509973,-1.4468964575104493,-1.3879317776297504,-1.381435357684241,-1.3465070688094358,-1.2502515405467534,-1.2078533412578647,-1.1118924427250667,-1.0512841708812042,-0.9911062651572853,-0.9803198146832635,-0.9387085517869996,-0.8566983635803923,-0.8127993830464146,-0.6996527480368417,-0.6908645049812154,-0.679197091347303,-0.67852348738796,-0.6186166058179413,-0.5819535847546874,-0.5685391310104628,-0.559358036648308,-0.5426863173775316,-0.4378858750721182,-0.3459459384295825,-0.34512393809105446,-0.32411370661012606,-0.2585716515481278,-0.23669005657210368,-0.1805130738183105,-0.17130477330680172,-0.13156249727168368,-0.09999532714057272,-0.0909451910365319,-0.09094519103653181,-0.09094519103653112,-0.08710038987664526,0.035454991655609974,0.07253311438233856,0.08689895216343352,0.17664144227646808,0.18604818425435826,0.21196980260223502,0.29932806713423715,0.3144754554417266,0.321672711533477,0.35055091707432706,0.4283803178881058,0.4565863406784695,0.4734274267342779,0.49293283434509105,0.5543821322204467,0.6072975609739667,0.6208222044009521</t>
  </si>
  <si>
    <t>0.6218233108520508,11.352303504943848,11.650635004043579,15.605215311050415,26.657395362854004,26.9242000579834,29.300508737564087,32.111273765563965,36.49140906333923,36.857935190200806,45.20347762107849,46.60919189453125,50.602551221847534,51.789573669433594,54.4307861328125,55.322425365448,56.44333457946777,56.72414231300354,57.01802921295166,58.40769171714783,60.16993427276611,60.7682249546051,61.604719400405884,62.73354768753052,63.58995962142944,65.60028386116028,66.19172763824463,66.47561407089233,67.3265290260315,69.33629488945007,69.64521622657776,71.96038246154785,73.71252775192261,74.29114174842834,75.70759606361389,78.06909704208374,78.63920974731445,80.55538511276245,83.18664407730103,84.33086585998535,87.93424582481384,92.28609132766724,92.92800068855286,95.31316494941711,100.35555076599121,100.99387168884277,105.99056601524353,112.1750156879425,115.49723815917969,115.8252055644989,118.47757172584534,119.35806512832642,120.51193022727966,120.80928349494934,123.95066022872925,124.23900556564331,125.32762002944946,131.83707690238953,133.06421327590942,133.93521428108215,136.9133596420288,138.14999771118164,140.19654083251953,141.06768250465393,149.5292489528656,150.9744577407837,153.977769613266,216.20035672187805,251.6080002784729,262.7509059906006,263.318523645401,266.6119055747986,275.31012320518494,284.42638087272644,289.8495047092438,291.98599553108215,294.96964287757874,302.8935148715973,306.3936219215393,315.5916585922241,319.1918570995331,319.5649631023407,322.85380697250366,398.346551656723,515.4369170665741,516.3648293018341,516.701877117157,527.8856720924377,611.3516292572021,673.6502084732056,677.7004742622375,995.9138834476471,1108.0857553482056,1129.6793088912964,1133.7362606525421,1147.0342984199524,1149.4317021369934,1444.538949251175,1446.3239965438843,1454.7294158935547,1671.9783301353455,1681.0706706047058,1691.1548190116882,1855.9463946819305,2121.084841489792,2129.494759082794,2131.2201642990112,2143.831335544586,2154.3669266700745,2272.645672559738,2892.162405014038,3448.6292312145233,3448.9727435112</t>
  </si>
  <si>
    <t>1,30,31,44,77,78,86,95,109,110,135,140,153,157,166,169,173,174,175,180,186,188,191,195,198,205,207,208,211,218,219,227,233,235,240,248,250,257,266,270,282,296,298,306,322,324,340,359,370,371,380,383,387,388,399,400,404,424,428,431,441,445,452,455,480,485,495,591,659,692,694,705,731,758,776,783,793,816,827,855,867,868,879,989,1144,1147,1148,1181,1300,1397,1410,1777,1925,1978,1991,2030,2038,2382,2388,2413,2674,2701,2731,2933,3244,3269,3275,3311,3342,3497,4186,4813,4814</t>
  </si>
  <si>
    <t>0100101000001101010101011011101110000001001011110101011101011100111101011001011110010100111110000001110110000010010001001100101010100111101001000100101001101110010001010010101001011010101001110110110010001101101001110101110011100111000010100111001111000010000000111111001110010111</t>
  </si>
  <si>
    <t>33:02.7</t>
  </si>
  <si>
    <t>0.1190469731818943,0.1190469731818943,0.1190469731818943,0.1190469731818943,0.1190469731818943,0.1190469731818943,0.1190469731818943,0.1190469731818943,0.1190469731818943,0.1190469731818943,0.1190469731818943</t>
  </si>
  <si>
    <t>898872130351665214739534644531270618103238415218971761366524149758543825052602226674,898872130351665214739534644531270618103238415218971761366524149758543825052602226674,898872130351665214739534644531270618103238415218971761366524149758543825052602226674,898872130351665214739534644531270618103238415218971761366524149758543825052602226674,898872130351665214739534644531270618103238415218971761366524149758543825052602226674,898872130351665214739534644531270618103238415218971761366524149758543825052602226674,898872130351665214739534644531270618103238415218971761366524149758543825052602226674,898872130351665214739534644531270618103238415218971761366524149758543825052602226674,898872130351665214739534644531270618103238415218971761366524149758543825052602226674,898872130351665214739534644531270618103238415218971761366524149758543825052602226674,898872130351665214739534644531270618103238415218971761366524149758543825052602226674</t>
  </si>
  <si>
    <t>-7.962574934364516,-7.719626745724601,-7.466684678775015,-7.443250104631576,-7.441552716075042,-7.0200407337560575,-6.724707049390069,-6.643455989564401,-6.483632426159294,-6.412481092073274,-6.148759061741533,-6.092933779214015,-6.036978231025081,-5.736239752093694,-5.6664700499052305,-5.490030875867339,-5.458262044094756,-5.419741601876942,-5.242510095495288,-5.018714925610473,-4.884662621550387,-4.880232682172121,-4.82297794741377,-4.525847624604584,-4.226832944123954,-4.142672312179121,-3.938625893564525,-3.820416321753359,-3.8087507822570625,-3.6047399881470192,-3.4539982136649092,-3.406356568892127,-3.3417002493115895,-3.3369685232584283,-3.331376483627682,-3.2754344937986373,-3.228127138782371,-3.1608238355331304,-3.1331304709806966,-3.131523331237173,-3.0598930798799318,-3.003308545885171,-3.0002669487515696,-2.887368850666149,-2.8805785557728174,-2.841183161613444,-2.7761413921777414,-2.7655142808768534,-2.754173362927334,-2.7373342420377855,-2.696081115757031,-2.6600919597342325,-2.595086916148869,-2.557085264458467,-2.545879017753653,-2.4627473107248994,-2.341356304689948,-2.3303162086028335,-2.259894684617981,-2.2535446227164355,-2.0751597356461042,-2.0688288054709503,-2.0621090952990504,-2.038775364539158,-2.025139808989015,-1.934804506685444,-1.8470895275547419,-1.8169450574149473,-1.6829013200054885,-1.625827895762261,-1.5919858212081412,-1.5008161277026677,-1.4920114333299241,-1.345715416567798,-1.3412089268417033,-1.297088042267961,-1.2211946432113354,-1.2023590225607863,-1.1736695526068521,-1.0493867777709776,-1.0142493438086722,-0.9938729942037263,-0.9936179959600171,-0.884326176768117,-0.8657138581765661,-0.7404606795722304,-0.7021694905314769,-0.6700002180380467,-0.6648462293507965,-0.6493764553988628,-0.6466549979643008,-0.5663819842398796,-0.5486963768816598,-0.5470013132662992,-0.4726442406628255,-0.46741684465992595,-0.44091543133726596,-0.4150421886279193,-0.4136041084626698,-0.37941547633581946,-0.3709318011640773,-0.36285161075306294,-0.36184538306038005,-0.32619303554452683,-0.3031575417244172,-0.29593882078133243,-0.28798937252949863,-0.2685640880951657,-0.23219560141958623,-0.2210536899213207,-0.1811228571634825,-0.08594946073248774,-0.07565340048563007,-0.05804340923483081,-0.045278325676997896,-0.014050851154170874,-0.014050851154170513,0.006350262546374177,0.0159980985472266,0.06332256412982509,0.07914576249709968,0.1190469731818943</t>
  </si>
  <si>
    <t>0.5786588191986084,1.7491052150726318,6.1926727294921875,6.844058275222778,9.239111423492432,10.395950078964233,15.871415615081787,16.537372589111328,17.374257802963257,17.662066221237183,19.647156715393066,23.25659942626953,24.752937078475952,25.03689956665039,26.74462056159973,30.199723482131958,30.56136155128479,31.973317623138428,32.82670259475708,36.21206283569336,36.8398551940918,37.97260332107544,38.27397108078003,38.830191135406494,39.672306060791016,40.25355768203735,41.97957968711853,44.97374677658081,45.86892342567444,46.755091190338135,49.68992638587952,52.377235889434814,53.253857135772705,56.54709815979004,56.8936083316803,60.18043637275696,60.52347373962402,63.449026107788086,64.05831122398376,64.89157009124756,65.17752742767334,66.01767659187317,68.04609107971191,69.77901601791382,70.64504837989807,79.51942086219788,81.51068711280823,84.1663339138031,87.49492692947388,90.46874761581421,91.63967180252075,91.92650985717773,92.49125599861145,93.93050765991211,95.99498534202576,96.29381799697876,101.68226027488708,105.04025840759277,105.93034863471985,112.74010443687439,115.79705691337585,118.82498669624329,119.97581052780151,123.52590608596802,124.08894896507263,126.40789484977722,126.99365592002869,128.47626638412476,243.38286089897156,256.03000831604004,259.7225921154022,267.4228661060333,277.47692489624023,282.630007982254,292.8140094280243,294.8387269973755,301.4574439525604,307.94994735717773,317.81907176971436,328.6990702152252,488.3687434196472,496.414587020874,601.1499426364899,601.8602182865143,671.7633256912231,796.2103226184845,808.6745710372925,812.34024310112,812.6838097572327,815.4299943447113,816.3388829231262,817.7938904762268,820.2747435569763,822.7054269313812,825.1106250286102,841.1880276203156,852.0630242824554,855.7473931312561,1028.709291934967,1029.3367793560028,1166.8519310951233,1170.869235277176,1172.0076048374176,1287.6169605255127,1399.604044675827,1520.5436699390411,1782.3394627571106,1782.698578596115,1783.5571942329407,1810.3203995227814,1974.0978441238403,2285.06374502182,2295.8810484409332,2533.70019698143,2548.385585784912,2743.395302295685,2867.478227376938,2990.8357644081116,2996.6856923103333,3351.508986711502,3555.2334699630737,3559.215257883072</t>
  </si>
  <si>
    <t>1,4,17,19,27,31,48,50,53,54,61,73,78,79,85,96,97,102,105,116,118,122,123,125,128,130,136,146,149,152,162,171,174,185,186,197,198,208,210,213,214,217,224,230,233,260,267,276,287,297,301,302,304,309,316,317,334,345,348,369,379,389,393,405,407,415,417,422,574,611,623,646,676,692,723,730,750,769,799,831,1031,1055,1196,1198,1303,1465,1501,1513,1514,1523,1526,1531,1539,1547,1555,1600,1632,1644,1857,1859,2034,2047,2051,2204,2353,2512,2819,2820,2823,2880,3082,3441,3473,3756,3798,4036,4198,4360,4378,4789,5038,5051</t>
  </si>
  <si>
    <t>0111011001110011011110110011101000101001010111111000111000000110111001100010011001101110101110001000010101001100000011011100010011010110010000000000110000001011110100001101001110111111101001000011111101100011100110010101111100110000100010001111110010111001100010000101011111110010</t>
  </si>
  <si>
    <t>33:03.0</t>
  </si>
  <si>
    <t>0.23390206234417815,0.23390206234417815,0.23390206234417815,0.23390206234417815,0.23390206234417815,0.23390206234417815,0.23390206234417815,0.23390206234417815,0.23390206234417815,0.23390206234417815,0.23390206234417815</t>
  </si>
  <si>
    <t>639663837062824294081539320940582701389842666873605602798646085498962196495123791190,639663837062824294081539320940582701389842666873605602798646085498962196495123791190,639663837062824294081539320940582701389842666873605602798646085498962196495123791190,639663837062824294081539320940582701389842666873605602798646085498962196495123791190,639663837062824294081539320940582701389842666873605602798646085498962196495123791190,639663837062824294081539320940582701389842666873605602798646085498962196495123791190,639663837062824294081539320940582701389842666873605602798646085498962196495123791190,639663837062824294081539320940582701389842666873605602798646085498962196495123791190,639663837062824294081539320940582701389842666873605602798646085498962196495123791190,639663837062824294081539320940582701389842666873605602798646085498962196495123791190,639663837062824294081539320940582701389842666873605602798646085498962196495123791190</t>
  </si>
  <si>
    <t>-8.150205750140566,-7.344574681940474,-6.4537481993557915,-6.39924691579208,-6.355739871651684,-6.3125200475078955,-6.262614544856877,-6.134119487053121,-6.096758904714153,-5.929200471581673,-5.874840198383784,-5.749258757405268,-5.681705222747284,-5.510189518947286,-5.310115547849588,-5.270523131547497,-5.145579061890707,-5.141872371061865,-5.042958978526903,-5.038856713801252,-4.990273764568991,-4.88575232534937,-4.845571138001265,-4.828510808332202,-4.727861341826915,-4.67506573670499,-4.633628007606409,-4.431893220595934,-4.421320225216381,-4.397608575910727,-4.389775546666746,-4.254611856392225,-4.240341025843463,-4.2170121196060535,-4.119307704448465,-3.94913532437956,-3.9309242134844378,-3.821746407175404,-3.764070507189217,-3.758335406895256,-3.71629257039527,-3.514859237656401,-3.40216381415202,-3.3395498640195864,-3.2456957161062348,-3.1220743636708823,-3.113283300790005,-2.997859876648573,-2.9456047353180383,-2.8483312198449213,-2.8342671014775975,-2.814568536996527,-2.7783050066246076,-2.6965193695265732,-2.5897133764248856,-2.467355420233531,-2.4378912779700204,-2.433434051397831,-2.413018123285494,-2.396646362116351,-2.373355896310698,-2.3315826929917547,-2.3189345595990054,-2.316178852722099,-2.2522943040823624,-2.1985918114500893,-2.1830854703722578,-2.0583980092215493,-2.0430324135273388,-1.994082355761499,-1.919167714739804,-1.8700692514736459,-1.8075390224524512,-1.7694210718415198,-1.7226688713781626,-1.6737474128984529,-1.6514456755035927,-1.6367780329455015,-1.602100112186196,-1.5328954825863295,-1.4482656529657183,-1.3917561523162294,-1.3832189070464596,-1.3266720881591538,-1.3000161846653098,-1.2545950180337875,-1.229943542482294,-1.1197396100283648,-1.1015526840174386,-1.1004380269406182,-1.0064144873864767,-0.9069612754046528,-0.9051460147735508,-0.8720870503301819,-0.8544822706228585,-0.8514742868259153,-0.8185435082972967,-0.7984201387648091,-0.7654214431653446,-0.7522142435980284,-0.7522142435980281,-0.729518382871293,-0.7285839004001944,-0.7237523270209489,-0.6863417220478991,-0.5806517055957812,-0.5674900986504926,-0.5360606729294634,-0.5278551989546371,-0.5273307376452777,-0.5145302997293111,-0.49256846917109254,-0.4647489975366995,-0.4180035782849084,-0.3902217503959623,-0.38340400617084,-0.3142938764486364,-0.27849267323350535,-0.26974458686999603,-0.13953421601963617,-0.128024720764654,-0.12429686010151733,-0.09178920913113359,-0.05252089121358332,0.0009138014927519422,0.03405004283538374,0.0547569340383611,0.058885765218974886,0.06988163437853576,0.10677186272175239,0.1254504635025105,0.13946631633801526,0.14566083297954102,0.18004558722630076,0.18958708409158812,0.23390206234417815</t>
  </si>
  <si>
    <t>0.6178164482116699,11.368349075317383,14.092429637908936,20.578875303268433,27.908899545669556,30.858768463134766,31.460453748703003,31.727210760116577,33.13212299346924,33.710811614990234,34.0478036403656,35.50651931762695,36.077173471450806,37.826223373413086,38.12207317352295,38.67671084403992,42.30959129333496,45.33434748649597,46.82475471496582,47.42114043235779,47.98770308494568,50.3181893825531,51.47260117530823,52.334651947021484,52.900845527648926,53.19825863838196,54.31195020675659,57.936832666397095,63.32922148704529,64.84297513961792,65.431312084198,65.71159338951111,66.56586933135986,66.84014916419983,67.13850355148315,68.8418607711792,72.80186176300049,73.98279786109924,76.95576047897339,79.55910301208496,80.41949486732483,80.98318123817444,82.69675993919373,85.96818614006042,87.15506744384766,89.20848298072815,89.50487637519836,91.49226474761963,91.80217385292053,94.50227689743042,95.09507751464844,98.06615233421326,98.95033693313599,101.91750168800354,103.09646916389465,106.38117146492004,106.71264743804932,107.27379536628723,110.928884267807,118.99001908302307,124.15971946716309,124.78050541877747,125.34166669845581,137.89416003227234,138.80291724205017,139.08777332305908,140.8219039440155,143.46944069862366,147.3999481201172,158.10219311714172,158.6549129486084,160.99231052398682,164.58438348770142,165.49536156654358,174.6252772808075,179.3118073940277,184.80366444587708,191.45897507667542,195.87943863868713,196.2430260181427,209.47944283485413,221.81579422950745,223.890766620636,230.00085544586182,235.49905514717102,239.94226908683777,333.7026569843292,336.15860509872437,337.02183628082275,340.354642868042,342.12662506103516,342.71895027160645,361.6615171432495,623.4693846702576,626.4887292385101,627.6788558959961,637.8856208324432,638.728687286377,641.9185202121735,841.7031166553497,982.5135824680328,1375.0233635902405,1517.6756765842438,1524.2230262756348,1689.260001897812,1772.5561583042145,1914.1397380828857,2178.957807302475,2191.7480471134186,2203.1571447849274,2206.8887996673584,2216.8063201904297,2307.2751035690308,2310.678678035736,2311.8767523765564,2314.2626745700836,2318.278393983841,2452.7965500354767,2458.6089975833893,2461.9958333969116,2466.73303937912,2472.496894598007,2484.3885238170624,2486.412264108658,2489.689308166504,2941.950511455536,3059.823007583618,3271.5959179401398,3273.68900680542,3299.7832329273224,3398.1710731983185,3536.1319868564606,3547.455023288727,3552.8100061416626,3553.4439494609833,3561.416936635971</t>
  </si>
  <si>
    <t>1,30,39,59,81,90,92,93,98,100,101,106,108,114,115,117,129,139,144,146,148,156,160,163,165,166,170,182,199,204,206,207,210,211,212,218,231,235,245,254,257,259,265,276,280,287,288,295,296,305,307,317,320,330,334,345,346,348,360,384,401,403,405,442,445,446,452,461,474,505,507,515,527,530,557,572,589,609,623,624,662,698,705,724,741,755,885,893,896,907,913,915,965,1273,1283,1287,1317,1320,1331,1573,1752,2197,2379,2400,2605,2723,2900,3210,3247,3280,3292,3321,3447,3458,3462,3470,3483,3656,3674,3685,3700,3718,3754,3761,3772,4283,4439,4697,4704,4762,4898,5076,5110,5127,5129,5153</t>
  </si>
  <si>
    <t>0101010001001011000101001011011100101001001111010110010000010111101011111111010001001000001111110100111001010001011010001001110111110011110010100101010100010110110000001101101101011000001001010110011011000100100011100111011001011111100000000101011111001001101000101011110101010110</t>
  </si>
  <si>
    <t>33:03.7</t>
  </si>
  <si>
    <t>-0.06413383469610565,-0.06413383469610565,-0.06413383469610565,-0.06413383469610565,-0.06413383469610565,-0.06413383469610565,-0.06413383469610565,-0.06413383469610565,-0.06413383469610565,-0.06413383469610565,-0.06413383469610565</t>
  </si>
  <si>
    <t>878049389336649330700881515220983670306380060127932262485981196294546985926310121123,878049389336649330700881515220983670306380060127932262485981196294546985926310121123,878049389336649330700881515220983670306380060127932262485981196294546985926310121123,878049389336649330700881515220983670306380060127932262485981196294546985926310121123,878049389336649330700881515220983670306380060127932262485981196294546985926310121123,878049389336649330700881515220983670306380060127932262485981196294546985926310121123,878049389336649330700881515220983670306380060127932262485981196294546985926310121123,878049389336649330700881515220983670306380060127932262485981196294546985926310121123,878049389336649330700881515220983670306380060127932262485981196294546985926310121123,878049389336649330700881515220983670306380060127932262485981196294546985926310121123,878049389336649330700881515220983670306380060127932262485981196294546985926310121123</t>
  </si>
  <si>
    <t>-7.003707318456129,-5.737963593568537,-5.621713128893086,-5.551095651421024,-5.461867160696672,-5.343740892367544,-5.2324699257052085,-5.071039065416616,-5.069015206283369,-5.060141071659997,-4.949432620428456,-4.6772763618485715,-4.538719844058425,-4.3939757061154765,-4.383338659339193,-4.288666214473658,-4.244583052569222,-4.217635567056553,-4.177723121611495,-4.0787968475468706,-3.8872417375884463,-3.8296811169251175,-3.82903511989102,-3.7587417429898147,-3.736185756789002,-3.690203666113013,-3.5961923577218187,-3.552576350873581,-3.5389797409161985,-3.5288333035788617,-3.5156020788871336,-3.4520072692578365,-3.375886693928381,-3.3639912140893826,-3.178533677792668,-3.165298952361215,-3.116265474714703,-3.005472146048456,-2.9784890452053054,-2.8638928030932056,-2.844992973928048,-2.77748181233754,-2.6332271509200598,-2.611654293246375,-2.595775231344024,-2.547659184454438,-2.3358418696223806,-2.330689480097291,-2.322169809207304,-2.180594337155839,-2.064877887172924,-2.050698431576107,-1.9476065383746979,-1.9377586513402547,-1.9225763914398812,-1.8813815473158324,-1.8640173612681716,-1.8598789122279582,-1.8551034669631241,-1.8171516824147735,-1.7168774993491038,-1.7127260658737269,-1.6738203684049688,-1.663545487216418,-1.5155242792388801,-1.5109660628990633,-1.4566041717252713,-1.452351748098455,-1.445632424134844,-1.3839209180346252,-1.3745368936960558,-1.374470888856865,-1.3463023434237917,-1.2437924591235567,-1.1811293394070979,-1.1352148961883355,-1.0546610648064285,-0.9868319997838034,-0.9611999746016706,-0.8410641178103848,-0.8134068835623439,-0.8086096000168745,-0.7597256514530579,-0.7088520477602167,-0.6318111069696011,-0.5018471625572606,-0.5007717777360591,-0.4523891465028157,-0.40839553183412153,-0.3877651433363077,-0.3824761227526204,-0.3824761227526194,-0.36158310295991136,-0.3380591728515351,-0.33412409901538787,-0.3305984360796126,-0.32184253233504745,-0.27604554608593546,-0.16966583496924445,-0.15301334774822495,-0.14566216724289482,-0.12429833136117877,-0.07002353042132312,-0.06413383469610565</t>
  </si>
  <si>
    <t>0.5666687488555908,2.4702372550964355,42.30854535102844,50.1406192779541,51.85572290420532,56.51246929168701,56.886560916900635,57.44284439086914,60.41714358329773,60.747638463974,61.31481671333313,62.42910718917847,65.09426760673523,68.77711820602417,70.2313129901886,70.80949783325195,72.81691312789917,76.83184218406677,77.17581868171692,78.01830124855042,80.22837924957275,84.56100749969482,84.90405774116516,86.03578996658325,90.35390043258667,90.70888543128967,92.11662364006042,93.56288743019104,93.86029100418091,95.6099283695221,97.08365607261658,97.38664674758911,99.10675859451294,100.27684187889099,106.01706552505493,113.37804055213928,115.20534300804138,115.78501629829407,117.53335666656494,118.11751103401184,119.26478099822998,121.6117639541626,122.46174621582031,127.70482659339905,128.07139825820923,129.22493028640747,134.217045545578,139.36658120155334,139.7266788482666,140.87566828727722,144.19855856895447,147.94501757621765,150.0627167224884,153.7199845314026,154.35955142974854,156.40268111228943,158.1944615840912,158.50442838668823,168.48086786270142,170.90208411216736,171.21102857589722,172.95113706588745,174.69648027420044,176.44216442108154,178.19649529457092,221.5549659729004,227.02071118354797,230.10159540176392,232.52818655967712,240.8933403491974,242.00373005867004,243.1511788368225,246.42968726158142,247.03348088264465,249.39664340019226,256.7175350189209,271.31182837486267,276.43784403800964,290.5365250110626,292.3350450992584,420.64899015426636,506.34914565086365,633.8790283203125,642.1957378387451,786.7972395420074,796.7178900241852,926.3718104362488,1132.6680636405945,1377.7577624320984,1381.1267457008362,1580.3846273422241,1778.6723065376282,2139.554963827133,2140.181380033493,2140.475821495056,2361.377289056778,2362.5929777622223,2602.5090160369873,2763.412750005722,2939.1096353530884,2940.2840597629547,3226.4430832862854,3399.842698574066,3572.2375078201294</t>
  </si>
  <si>
    <t>1,6,78,101,107,122,123,125,135,136,138,142,151,163,168,170,177,190,191,194,202,216,217,221,235,236,241,246,247,253,258,259,265,269,287,309,315,317,323,325,329,337,340,357,358,362,378,394,395,399,410,422,429,441,443,450,456,457,487,495,496,502,508,514,520,596,613,623,631,656,660,664,675,677,685,707,749,765,806,812,978,1100,1265,1290,1474,1503,1670,1917,2207,2218,2460,2699,3108,3110,3111,3374,3378,3663,3865,4082,4086,4423,4639,4854</t>
  </si>
  <si>
    <t>0111001110110101000001101000011010101000100001110111010001110101001101110111110110011000001001100011110001000001001001101011101011110101111011100101010010110111111010101011100001010010000000100101000010000111110011011101001100110011001100011011000011110111001100100100111010100011</t>
  </si>
  <si>
    <t>33:05.9</t>
  </si>
  <si>
    <t>0.528097531333418,0.528097531333418,0.528097531333418,0.528097531333418,0.528097531333418,0.528097531333418,0.528097531333418,0.528097531333418,0.528097531333418,0.528097531333418,0.528097531333418</t>
  </si>
  <si>
    <t>90928132633722180850957475667495597128735864472354729649155971844729075460495104771,90928132633722180850957475667495597128735864472354729649155971844729075460495104771,90928132633722180850957475667495597128735864472354729649155971844729075460495104771,90928132633722180850957475667495597128735864472354729649155971844729075460495104771,90928132633722180850957475667495597128735864472354729649155971844729075460495104771,90928132633722180850957475667495597128735864472354729649155971844729075460495104771,90928132633722180850957475667495597128735864472354729649155971844729075460495104771,90928132633722180850957475667495597128735864472354729649155971844729075460495104771,90928132633722180850957475667495597128735864472354729649155971844729075460495104771,90928132633722180850957475667495597128735864472354729649155971844729075460495104771,90928132633722180850957475667495597128735864472354729649155971844729075460495104771</t>
  </si>
  <si>
    <t>-8.492675123814708,-8.275114652762458,-7.859117675284311,-7.79160532136776,-7.626376395008173,-7.442594637622896,-7.215149420924292,-7.020832343404336,-6.947300111441818,-6.702280060523497,-6.650215824818838,-6.62306746563818,-6.573834270680247,-6.544337886005837,-6.4107607336082975,-6.3997415221301495,-6.396956820879282,-6.350091469828618,-6.200948296014213,-6.18582230611838,-6.10511230326332,-5.9498621760404315,-5.922865518990414,-5.866800122240351,-5.692760660200383,-5.602153342111949,-5.490280257035296,-5.272191618024337,-5.160318505695175,-5.152060430504706,-4.950450686250117,-4.820624227460069,-4.809864029451804,-4.532967070898723,-4.486627240872077,-4.480626765975379,-4.470202707874759,-4.453405068022986,-4.2054548251220645,-4.051854948718426,-4.012729545316111,-3.988646326707825,-3.97744950325815,-3.813386664978921,-3.6898864041942536,-3.5423816787220423,-3.3670005892862753,-3.339821492143532,-3.264019755746534,-3.25305113506606,-3.2530085562801476,-3.2356035509746723,-3.16464414033419,-3.0886976760257436,-3.0177839891393026,-2.868546291110325,-2.8360293362379174,-2.7155360193630744,-2.642454879018675,-2.6233865045143707,-2.6208599165530906,-2.606187018414457,-2.4947851019454967,-2.489211250151279,-2.4744295368225164,-2.3778293706140206,-2.2814723277824887,-2.2331231733419235,-2.1744200416121715,-2.1141635646242842,-2.0700119798747196,-2.0697472983482728,-1.9826438466589815,-1.9823857242454574,-1.979784022962522,-1.958480185971721,-1.9042461141116134,-1.8907597784795063,-1.837528752488105,-1.789352690454099,-1.7701827759091864,-1.7655816962407564,-1.6903449291705899,-1.6446992391647157,-1.5761554940563256,-1.5359307640630724,-1.5350153013120518,-1.4943148363305032,-1.442487945658172,-1.3484519089853697,-1.3140694347574278,-1.2383159916347364,-1.159865089540141,-1.141832976582219,-1.0455226464334537,-0.9754335606519116,-0.9556748243657612,-0.9161604847030071,-0.9065606784037119,-0.8281377965768824,-0.8238062131023123,-0.7968817594519888,-0.7826802824650159,-0.736465954987773,-0.6872272201617575,-0.6850036404044297,-0.6295748802768345,-0.5825964251559304,-0.5608455184301648,-0.5106608114782629,-0.509765314839937,-0.4682846911021495,-0.46769291125183043,-0.45030356741967387,-0.41926722001738215,-0.377430913909411,-0.3446227140295145,-0.21238211351346548,-0.04977801719073535,-0.027804510538054383,-0.01160144913171568,0.02923407947052098,0.07583700750857128,0.12120707799707661,0.1347677155766699,0.14128824456677969,0.14294640880515516,0.20885414313967865,0.21636483037191354,0.28554667655476007,0.30334527108176923,0.3554321075788516,0.3864032535276623,0.42520127443550315,0.42951064137741923,0.48764055849360977,0.5060464658299756,0.528097531333418</t>
  </si>
  <si>
    <t>0.5781643390655518,3.418492555618286,7.359072685241699,7.720168113708496,9.15286636352539,9.987743377685547,13.077390909194946,14.808448076248169,15.097745180130005,15.642271041870117,16.1944100856781,17.337702989578247,18.16800594329834,18.441246032714844,18.992786407470703,19.26154398918152,19.53986644744873,20.37624979019165,20.644527196884155,21.202665090560913,21.475173234939575,24.075969696044922,27.057023286819458,28.274539470672607,28.58083748817444,31.9588143825531,32.571003675460815,32.845770835876465,34.62922286987305,35.214648485183716,36.911062717437744,38.32514500617981,40.652215242385864,41.79349374771118,44.74715209007263,46.19187903404236,46.48573303222656,47.626158475875854,48.74664640426636,56.944358825683594,59.88403105735779,61.04603552818298,61.61874198913574,62.16992449760437,66.74785470962524,67.11589407920837,69.09204411506653,71.68858170509338,74.04492092132568,77.02290940284729,77.60607552528381,77.8843605518341,78.41942095756531,81.29305505752563,84.54294276237488,86.25345182418823,88.59816431999207,90.89896488189697,92.9305031299591,97.9462730884552,99.39915466308594,100.54254674911499,101.12428116798401,102.25242137908936,104.85773658752441,105.16563081741333,105.44898056983948,108.04613947868347,116.90845537185669,127.72185516357422,128.28503799438477,131.18614435195923,133.2150800228119,135.5241665840149,138.8866400718689,143.52807664871216,145.23808002471924,149.01514410972595,151.072265625,165.10425996780396,174.82930850982666,184.07238674163818,190.90581583976746,193.63599133491516,206.21496629714966,207.33482336997986,209.73564839363098,214.41553378105164,223.12422943115234,230.79566621780396,361.5817503929138,374.30739569664,383.3446350097656,387.1771261692047,395.6445417404175,402.86963748931885,568.6997032165527,569.9043536186218,570.7304701805115,574.3847553730011,588.586183309555,718.4181935787201,886.5458407402039,888.0265648365021,1061.181060552597,1116.4376907348633,1131.195514202118,1140.019189119339,1146.5232236385345,1216.112999200821,1308.5614757537842,1309.4567849636078,1313.7776691913605,1314.3830609321594,1323.3045856952667,1324.7193117141724,1329.373242855072,1338.7454726696014,1359.1806907653809,1644.3904025554657,1645.2821187973022,1649.9453520774841,1650.8507905006409,1666.6020202636719,1800.6486268043518,1973.5015664100647,1988.070072889328,2137.758740901947,2216.8971362113953,2218.0776703357697,2231.7993993759155,2659.64812707901,2757.2357654571533,3064.2942225933075,3074.1849570274353,3087.9316952228546,3238.2680039405823,3532.507065296173</t>
  </si>
  <si>
    <t>1,9,21,22,27,30,40,46,47,49,51,55,58,59,61,62,63,66,67,69,70,79,89,93,94,105,107,108,114,116,122,127,135,139,149,154,155,159,163,188,198,202,204,206,221,222,229,238,246,256,258,259,261,271,282,288,296,304,311,327,332,336,338,342,351,352,353,362,389,422,424,434,441,449,460,475,481,493,500,541,570,598,619,628,665,669,677,692,718,741,912,950,977,989,1014,1036,1245,1249,1252,1264,1305,1475,1685,1690,1905,1994,2036,2063,2083,2188,2317,2320,2334,2336,2363,2368,2383,2411,2463,2800,2803,2818,2821,2866,3037,3251,3293,3484,3598,3602,3642,4131,4267,4628,4658,4699,4892,5241</t>
  </si>
  <si>
    <t>0000101111111011011101101010111000001000111111111010011110001001000100001000100100010000001010000010100011000001011101110000101000100101111011101100000111110011011111000000101101011001101111111100000000011101111110101011110101010111000010111100000011100110110100111101101100000011</t>
  </si>
  <si>
    <t>0.25485695235101036,0.25485695235101036,0.25485695235101036,0.25485695235101036,0.25485695235101036,0.25485695235101036,0.25485695235101036,0.25485695235101036,0.25485695235101036,0.25485695235101036,0.25485695235101036</t>
  </si>
  <si>
    <t>536921114380767875356048891357314872985741793798842461258439541657176837540854906150,536921114380767875356048891357314872985741793798842461258439541657176837540854906150,536921114380767875356048891357314872985741793798842461258439541657176837540854906150,536921114380767875356048891357314872985741793798842461258439541657176837540854906150,536921114380767875356048891357314872985741793798842461258439541657176837540854906150,536921114380767875356048891357314872985741793798842461258439541657176837540854906150,536921114380767875356048891357314872985741793798842461258439541657176837540854906150,536921114380767875356048891357314872985741793798842461258439541657176837540854906150,536921114380767875356048891357314872985741793798842461258439541657176837540854906150,536921114380767875356048891357314872985741793798842461258439541657176837540854906150,536921114380767875356048891357314872985741793798842461258439541657176837540854906150</t>
  </si>
  <si>
    <t>-9.16925909979482,-8.954200028932446,-8.39296169410721,-6.843365617614322,-6.579684230931834,-6.510798616250173,-6.21590009700341,-6.188743669960069,-6.129460465187292,-6.08118001170067,-5.9443336501500825,-5.737778002703463,-5.144820856800115,-5.066487640061149,-4.997156908672189,-4.866668361375103,-4.755822524617621,-4.477979669840424,-4.464881281845196,-4.395356026228553,-4.393037577332142,-4.365601273151432,-4.356474666169751,-4.271892301458523,-4.19893067975979,-4.160341226620242,-4.06770637245417,-3.7827041633108243,-3.6112452053657518,-3.559719214570735,-3.4792466466909615,-3.47873293165892,-3.4343805454651077,-3.42489501271704,-3.3061554742785204,-3.2913290270412587,-3.250652756643181,-3.191908978058459,-3.1170251650880147,-3.014351212968425,-2.9669571827611114,-2.8662347792076526,-2.739394201738096,-2.5963613176823324,-2.473350194830916,-2.4621723977363215,-2.4475966711592942,-2.394537520849764,-2.3259323144945823,-2.2070804442306167,-2.1384746956130485,-2.1068425314021964,-2.08716501986959,-2.0378793490396228,-1.936683283676432,-1.9313278609306215,-1.8739386378636926,-1.866715670873159,-1.8099195739038185,-1.7701763462804878,-1.761932322054491,-1.737103347220605,-1.692342832940358,-1.652489240414838,-1.6482142159811883,-1.6076899367449018,-1.5393851642147551,-1.5342406969995488,-1.510000101087561,-1.3948363098319345,-1.3706111925098519,-1.2542101821675549,-1.228135746809467,-1.1807478287936588,-1.1057891116059788,-1.0830909000652122,-1.0687245364231281,-0.9841616669783748,-0.9234921634795471,-0.8991402658570264,-0.8888558257847153,-0.8741303131141894,-0.8006670380331078,-0.7747945429294514,-0.7672119314806654,-0.7600418397479862,-0.6331296531320956,-0.5571792456122138,-0.5280941739567484,-0.5062726095271645,-0.47810973439556903,-0.43630466692768094,-0.4040522077555181,-0.38194131742339665,-0.3366955182802342,-0.2574665517700655,-0.18085936374440412,-0.12545393546173672,-0.11314007339176196,-0.09075319297071276,-0.08503313612084126,-0.07403302770912672,-0.03687275411579964,-0.03326611290870965,0.02871239264902055,0.042439073976968084,0.052494901651373604,0.052494901651374104,0.06398046690582346,0.07958299371976985,0.1341755708553783,0.1531977165764205,0.18937931305967856,0.20768261829398985,0.2185495365108563,0.25485695235101036</t>
  </si>
  <si>
    <t>0.6960651874542236,1.583268165588379,2.896054744720459,9.452308416366577,12.300615072250366,16.306734323501587,18.99236512184143,28.32261371612549,34.69747018814087,35.360145807266235,35.639930725097656,38.30720257759094,40.70143103599548,41.29160141944885,41.5774347782135,45.539984703063965,46.15531325340271,52.65010094642639,59.61178994178772,60.56815218925476,62.004883766174316,63.1412193775177,64.57840466499329,66.3136055469513,66.89333462715149,68.63477873802185,69.21747159957886,70.3231885433197,73.94825005531311,80.3603732585907,83.07383322715759,83.37823462486267,85.68139266967773,86.26757311820984,87.43436622619629,88.86597919464111,89.71709275245667,90.83436489105225,91.71393966674805,92.27208399772644,92.839271068573,93.41147804260254,93.98670768737793,102.07196593284607,105.35774683952332,115.04896283149719,116.44460773468018,121.13482403755188,122.32593393325806,122.59723401069641,127.43201756477356,139.76524209976196,141.80867052078247,142.1205551624298,145.68141341209412,165.68947577476501,169.08721947669983,179.30026817321777,189.41784596443176,336.2499041557312,337.16277956962585,344.4176847934723,353.57724499702454,354.1384801864624,359.1356101036072,360.057550907135,363.2498960494995,365.5516233444214,369.9267580509186,372.673743724823,376.73097348213196,386.3786885738373,396.7320578098297,402.50348925590515,407.98860931396484,463.0552759170532,467.790278673172,473.7075960636139,479.92136454582214,482.712354183197,637.473329782486,814.3531215190887,820.3981671333313,823.1693959236145,832.3549144268036,844.3729181289673,845.2185399532318,858.7276337146759,986.5757875442505,1121.9837131500244,1122.9055352210999,1129.0940086841583,1132.8962841033936,1134.0933630466461,1135.8289194107056,1145.711701631546,1216.963198184967,1359.9095001220703,1526.0692236423492,1581.5544455051422,1718.740439414978,1888.7831635475159,1899.046828508377,1908.8549709320068,2165.400707244873,2181.9942626953125,2294.9722740650177,2523.114145040512,2542.9342863559723,2618.0062806606293,2632.308605194092,2650.6008858680725,2836.26850605011,2851.727593421936,3018.7846314907074,3118.4096541404724</t>
  </si>
  <si>
    <t>1,3,7,26,35,48,57,85,104,106,107,116,124,126,127,140,142,162,183,186,191,195,200,206,208,214,216,220,232,252,261,262,270,272,276,281,284,288,291,293,295,297,299,323,334,363,368,383,387,388,404,440,447,448,460,511,522,552,582,768,771,793,820,822,838,841,852,860,874,883,896,924,954,972,989,1078,1093,1111,1130,1139,1333,1551,1569,1578,1605,1640,1643,1682,1847,2019,2022,2041,2053,2057,2063,2093,2199,2380,2587,2676,2851,3058,3088,3117,3418,3464,3613,3885,3936,4045,4086,4135,4363,4407,4615,4752</t>
  </si>
  <si>
    <t>0100011011000001000011010011111010011100111000111110011100000011110000101111001100101101111010110110000010000111011011011111011100100011010110010110110001111011010001110111101011010110111010000011010001001011111100011111000101101011010000000000000010101100011000000011110100100110</t>
  </si>
  <si>
    <t>33:06.6</t>
  </si>
  <si>
    <t>0.6299692059496232,0.6299692059496232,0.6299692059496232,0.6299692059496232,0.6299692059496232,0.6299692059496232,0.6299692059496232,0.6299692059496232,0.6299692059496232,0.6299692059496232,0.6299692059496232</t>
  </si>
  <si>
    <t>1541992841702357495791572263958078670765829118002721663458195913720139473971498230002,1541992841702357495791572263958078670765829118002721663458195913720139473971498230002,1541992841702357495791572263958078670765829118002721663458195913720139473971498230002,1541992841702357495791572263958078670765829118002721663458195913720139473971498230002,1541992841702357495791572263958078670765829118002721663458195913720139473971498230002,1541992841702357495791572263958078670765829118002721663458195913720139473971498230002,1541992841702357495791572263958078670765829118002721663458195913720139473971498230002,1541992841702357495791572263958078670765829118002721663458195913720139473971498230002,1541992841702357495791572263958078670765829118002721663458195913720139473971498230002,1541992841702357495791572263958078670765829118002721663458195913720139473971498230002,1541992841702357495791572263958078670765829118002721663458195913720139473971498230002</t>
  </si>
  <si>
    <t>-8.235984411988916,-8.188500572298967,-7.707752524874038,-7.638030686184446,-6.991993931707957,-6.808932345010646,-6.338495723696781,-5.865233144512201,-5.696254197170671,-5.607709749868646,-5.416113133380131,-5.265511181667546,-5.1058955116311875,-5.082000024670543,-5.010507154851446,-4.982975150590322,-4.8536309686299255,-4.843231760742521,-4.552455645950505,-4.521520999564198,-4.215350370829957,-4.1060896359357,-4.0666274650896685,-4.060919997313801,-3.9503888931278066,-3.773086185128318,-3.7035808673997535,-3.69493966089089,-3.6590556982417333,-3.6478448866485103,-3.600794766393132,-3.5943509407340413,-3.4427375701088128,-3.410672451391356,-3.36098314785587,-3.30921566641131,-3.268728499770671,-3.1941816471934676,-3.1365909557821943,-3.079805978214165,-3.060765589001771,-3.003398615916919,-2.975230571682102,-2.8918039988684843,-2.834693779513373,-2.795872515134826,-2.773740069557689,-2.767525839976071,-2.6410600003285887,-2.634893042598438,-2.60513443434252,-2.6039267649429827,-2.533568569036991,-2.4690430732886965,-2.4302846562518754,-2.2917728641570214,-2.2650578338139127,-2.2563766019863247,-2.2027977997724677,-2.090858984616544,-1.9725731527151387,-1.9713415134007668,-1.9368551252716593,-1.9053460134432922,-1.87451262077514,-1.840417772243507,-1.838775088435027,-1.8169304961178516,-1.8081601851758111,-1.7898429671910159,-1.7879421047763178,-1.7808465748142115,-1.7414386063910041,-1.670412437188078,-1.6289609139111572,-1.5878380085761372,-1.5808575753749268,-1.5553251446953558,-1.4751074754485691,-1.4016041614637698,-1.3787348759197589,-1.1053485009622768,-1.027388045322139,-0.9403653875714673,-0.938589133281118,-0.8807580674020761,-0.8224219319821728,-0.7363462601960993,-0.7274775723190103,-0.6221723599279463,-0.5969496678946159,-0.559450505765343,-0.48178344351620195,-0.43332638441587146,-0.4226653358070874,-0.38453674247380526,-0.3670417479750625,-0.3179302962923306,-0.2814151966871539,-0.24179794553201864,-0.23494726223812665,-0.2080828542062746,-0.20604880376403342,-0.10435470545252792,-0.07803733482082847,-0.012921480356416076,0.011405365810366858,0.030461871494691033,0.0804102280306902,0.08260370884863019,0.10011996575631182,0.12067528736237079,0.17013494191595252,0.18387081284479012,0.2434612940521252,0.2571979735589942,0.2766116253305674,0.3013446362128489,0.33687076050676373,0.3673857541985244,0.3727223999788559,0.3761614533046498,0.3925539153609054,0.44116229215096225,0.5126179601184746,0.5709291344519138,0.6062679376379654,0.6299692059496232</t>
  </si>
  <si>
    <t>0.5620951652526855,1.4031333923339844,2.6938669681549072,6.988470792770386,12.558349132537842,17.557276964187622,19.314183473587036,20.141549110412598,20.42036247253418,30.79904007911682,31.905104875564575,34.29925203323364,35.733126640319824,36.59814643859863,36.88446855545044,38.60394525527954,39.18027687072754,39.722434759140015,41.44294881820679,43.763776540756226,44.91157388687134,46.92959117889404,48.65141272544861,51.57992196083069,53.02621006965637,54.13689732551575,57.39530897140503,58.555089235305786,59.406614780426025,59.6949679851532,60.53149771690369,60.80580496788025,62.49579930305481,63.63203763961792,64.47333908081055,66.81550025939941,67.67847990989685,68.50933980941772,69.61003088951111,73.52293086051941,74.98849248886108,77.31071615219116,77.61558032035828,78.16820287704468,81.32062816619873,82.203204870224,83.01911401748657,87.63634252548218,88.83582878112793,91.73947477340698,94.11609387397766,94.9856824874878,96.0952455997467,96.37513852119446,104.300039768219,107.54514455795288,108.71118330955505,111.34601616859436,112.74358749389648,113.87394189834595,119.52603816986084,123.08664059638977,126.63515996932983,126.9595627784729,127.24743223190308,130.18317008018494,130.50662088394165,133.7401430606842,134.87519812583923,135.71820259094238,136.2773892879486,136.5512433052063,137.39416933059692,138.83498191833496,141.77948141098022,142.1119270324707,144.67747139930725,145.48280477523804,146.62801456451416,150.7613172531128,152.2208080291748,152.52425122261047,163.0903925895691,168.0484938621521,168.39912939071655,178.4306309223175,181.38672351837158,185.39555144309998,229.1698055267334,233.85125160217285,242.76601934432983,243.60162806510925,247.15887451171875,345.74330973625183,351.12765622138977,352.61826634407043,439.6137912273407,446.5919167995453,607.7750265598297,745.7733254432678,757.2148101329803,834.139805316925,836.2312347888947,848.0813317298889,851.389014005661,879.411504983902,892.1570551395416,1065.4628002643585,1069.834478855133,1084.4685683250427,1087.4834084510803,1103.0561196804047,1126.3314797878265,1294.854412317276,1296.6569337844849,1300.1397573947906,1307.9632501602173,1589.6842811107635,1777.459501504898,2106.88827252388,2369.8986682891846,2528.7895035743713,2529.1473393440247,2821.1449410915375,2822.658587217331,3008.809647321701,3009.42795753479,3239.868670940399</t>
  </si>
  <si>
    <t>1,3,7,20,37,53,59,62,63,94,98,106,111,114,115,121,123,125,131,139,143,150,156,166,171,175,186,190,193,194,197,198,204,208,211,219,222,225,229,242,247,255,256,258,269,272,275,290,294,304,312,315,319,320,344,355,359,368,373,377,395,407,419,420,421,431,432,443,447,450,452,453,456,461,471,472,481,484,488,501,506,507,539,555,556,586,596,609,686,701,728,731,743,879,896,901,1025,1046,1249,1428,1462,1574,1581,1616,1627,1687,1724,1939,1953,1995,2005,2049,2104,2315,2321,2333,2356,2689,2919,3299,3610,3811,3812,4156,4161,4392,4394,4674</t>
  </si>
  <si>
    <t>1100101100110011001011100001011101111001000010010110110101111101001111000100111100110100111000111010010111110111011100000000101100000100000001110111100111110100111001001010011110010010010000101101101000011000111101011101000111010001110000101011101011000011011100001010000011110010</t>
  </si>
  <si>
    <t>37:23.7</t>
  </si>
  <si>
    <t>37:54.1</t>
  </si>
  <si>
    <t>-1.3131955254979568,-1.3131955254979568,-1.3131955254979568,-1.3131955254979568,-1.3131955254979568,-1.3131955254979568,-1.3131955254979568,-1.3131955254979568,-1.3131955254979568,-1.3131955254979568,-1.3131955254979568,-1.3131955254979568,-1.3131955254979568,-1.3131955254979568,-1.3131955254979568,-1.3131955254979568,-1.3131955254979568,-1.3131955254979568,-1.3131955254979568,-1.3131955254979568,-1.3131955254979568,-1.3131955254979568,-1.3131955254979568,-1.3131955254979568,-1.3131955254979568,-1.3131955254979568,-1.3131955254979568,-1.3131955254979568,-1.3131955254979568,-1.3131955254979568</t>
  </si>
  <si>
    <t>78001038742322862619709406186744755443876483806337043293354880943667474699242033844,78001038742322862619709406186744755443876483806337043293354880943667474699242033844,78001038742322862619709406186744755443876483806337043293354880943667474699242033844,78001038742322862619709406186744755443876483806337043293354880943667474699242033844,78001038742322862619709406186744755443876483806337043293354880943667474699242033844,78001038742322862619709406186744755443876483806337043293354880943667474699242033844,78001038742322862619709406186744755443876483806337043293354880943667474699242033844,78001038742322862619709406186744755443876483806337043293354880943667474699242033844,78001038742322862619709406186744755443876483806337043293354880943667474699242033844,78001038742322862619709406186744755443876483806337043293354880943667474699242033844,78001038742322862619709406186744755443876483806337043293354880943667474699242033844,78001038742322862619709406186744755443876483806337043293354880943667474699242033844,78001038742322862619709406186744755443876483806337043293354880943667474699242033844,78001038742322862619709406186744755443876483806337043293354880943667474699242033844,78001038742322862619709406186744755443876483806337043293354880943667474699242033844,78001038742322862619709406186744755443876483806337043293354880943667474699242033844,78001038742322862619709406186744755443876483806337043293354880943667474699242033844,78001038742322862619709406186744755443876483806337043293354880943667474699242033844,78001038742322862619709406186744755443876483806337043293354880943667474699242033844,78001038742322862619709406186744755443876483806337043293354880943667474699242033844,78001038742322862619709406186744755443876483806337043293354880943667474699242033844,78001038742322862619709406186744755443876483806337043293354880943667474699242033844,78001038742322862619709406186744755443876483806337043293354880943667474699242033844,78001038742322862619709406186744755443876483806337043293354880943667474699242033844,78001038742322862619709406186744755443876483806337043293354880943667474699242033844,78001038742322862619709406186744755443876483806337043293354880943667474699242033844,78001038742322862619709406186744755443876483806337043293354880943667474699242033844,78001038742322862619709406186744755443876483806337043293354880943667474699242033844,78001038742322862619709406186744755443876483806337043293354880943667474699242033844,78001038742322862619709406186744755443876483806337043293354880943667474699242033844</t>
  </si>
  <si>
    <t>-7.301593421499884,-7.024666322715635,-6.931682964525257,-6.6744273153237,-6.6684145986099805,-6.468892717298031,-6.366467955926123,-6.294387968407757,-6.181033665210824,-5.798075553313582,-5.644217961923233,-5.538759859498021,-5.466655410272106,-5.4336241415655255,-5.344160306463781,-5.212519662802396,-5.210721102366656,-5.191048304783822,-5.07931121596584,-5.051813861734495,-4.994812184388016,-4.880263879275877,-4.860974532625454,-4.763992540581168,-4.751547183332766,-4.708970633012584,-4.673061303962233,-4.60505931049792,-4.530544337745126,-4.371095502143063,-4.344676447974313,-4.229914703144253,-4.207080929237907,-4.111908183029583,-3.968994926472112,-3.8942552188912893,-3.7891178965663337,-3.773855561240649,-3.746302841832345,-3.7458264242656107,-3.603680133878887,-3.4582558761858997,-3.423079645848595,-3.3526747908727845,-3.2141023149110954,-3.11001699230878,-3.105483986227643,-3.082517521349642,-3.0295785053695043,-2.8735133782507507,-2.793367191983447,-2.7769081589506603,-2.7699408923167055,-2.731757458154177,-2.69420345878046,-2.6553822414438373,-2.6277641934693357,-2.5974250448195497,-2.484906844605565,-2.4552399443562463,-2.4013296404801223,-2.3181427013830462,-2.2250675548809733,-2.2068634763722,-2.180867948737404,-2.1232100421355984,-2.119735337657491,-2.0298206338359828,-1.907708474889713,-1.9042629187676934,-1.7333671204731085,-1.729945402457734,-1.7223694382438806,-1.576864286357691,-1.5618742353798687,-1.5274169516255662,-1.5137723033044816,-1.5123293744815105,-1.4704458404718586,-1.4526582057488913,-1.4410971726502493,-1.4141528595977715,-1.4086555017179592,-1.4072869727589647,-1.3131955254979568</t>
  </si>
  <si>
    <t>0.10246396064758301,0.8001160621643066,1.9885222911834717,2.0863378047943115,3.0788352489471436,3.1290442943573,3.3823435306549072,3.440969467163086,3.555685520172119,3.604921817779541,3.85547137260437,4.0979650020599365,4.64028787612915,4.690366983413696,4.793540000915527,4.9914751052856445,5.141002893447876,5.240488767623901,5.290013551712036,5.439512014389038,5.539081573486328,5.58733344078064,5.837536811828613,5.9833762645721436,6.280294179916382,6.379332065582275,6.72545599937439,6.776056289672852,6.8772478103637695,6.975041627883911,7.372066497802734,7.5224223136901855,7.6214165687561035,7.6719889640808105,8.069478034973145,8.415100336074829,8.616421461105347,8.86238145828247,9.108918190002441,9.40427827835083,9.60296368598938,9.899993896484375,10.292189121246338,10.489166975021362,10.635013580322266,10.984996557235718,11.083099126815796,11.32724404335022,11.475570678710938,11.924344539642334,12.32562518119812,13.35914659500122,13.409964084625244,13.818095445632935,13.968268871307373,14.118350267410278,14.167368173599243,14.51303219795227,15.065941572189331,15.463184833526611,15.65938687324524,16.06500005722046,16.80934166908264,18.049113988876343,18.938964128494263,19.185049057006836,19.58398985862732,19.63326930999756,20.1335711479187,20.38093400001526,20.481279134750366,20.731019258499146,21.373438119888306,21.816436290740967,23.35716462135315,23.508615970611572,23.922998666763306,23.97346544265747,24.02359437942505,24.224047422409058,24.673401355743408,25.02945303916931,25.825671672821045,26.027286529541016,26.128902435302734</t>
  </si>
  <si>
    <t>1,14,38,40,60,61,66,67,69,70,75,80,91,92,94,98,101,103,104,107,109,110,115,118,124,126,133,134,136,138,146,149,151,152,160,167,171,176,181,187,191,197,205,209,212,219,221,226,229,238,246,266,267,275,278,281,282,289,300,308,312,320,335,360,378,383,391,392,402,407,409,414,427,436,467,470,478,479,480,484,493,500,516,520,522</t>
  </si>
  <si>
    <t>0000101001000111010111100001111000111000100110011010111000011000001101001010111111001110011101100010010100001100010101011110011001110101010001000101000100101111000000000100101010000110011101110111111101101110001001011100101101001111101101010101011110100010001111011101001010110100</t>
  </si>
  <si>
    <t>37:55.6</t>
  </si>
  <si>
    <t>38:25.9</t>
  </si>
  <si>
    <t>-1.5674888366960582,-1.5674888366960582,-1.6129913021255344,-1.6129913021255344,-1.6261897648926342,-1.6350536884547833,-1.6373115634017705,-1.6373115634017705,-1.6373115634017705,-1.6373115634017705,-1.6373115634017705,-1.6373115634017705,-1.6373115634017705,-1.6373115634017705,-1.6373115634017705,-1.6373115634017705,-1.6373115634017705,-1.6373115634017705,-1.6373115634017705,-1.6373115634017705,-1.6373115634017705,-1.6373115634017705,-1.6373115634017705,-1.6373115634017705,-1.6373115634017705,-1.6373115634017705</t>
  </si>
  <si>
    <t>926968269905598789852392069600102704989262559248898020449128474784955311903645504509,926968269905598789852392069600102704989262559248898020449128474784955311903645504509,926019701110566695579482176090911545340052467286016907815664372979779703205013623805,926019701110566695579482176090911545340052467286016907815664372979779703205013623805,926968269905598789852392069600102716681186454915327243586040993642200933299119854588,926968269905598789852392069600090744059773440158621318999891381851631854306763609085,926968269905598789852392069600102716681186454915327243586040993642128875705081926653,926968269905598789852392069600102716681186454915327243586040993642128875705081926653,926968269905598789852392069600102716681186454915327243586040993642128875705081926653,926968269905598789852392069600102716681186454915327243586040993642128875705081926653,926968269905598789852392069600102716681186454915327243586040993642128875705081926653,926968269905598789852392069600102716681186454915327243586040993642128875705081926653,926968269905598789852392069600102716681186454915327243586040993642128875705081926653,926968269905598789852392069600102716681186454915327243586040993642128875705081926653,926968269905598789852392069600102716681186454915327243586040993642128875705081926653,926968269905598789852392069600102716681186454915327243586040993642128875705081926653,926968269905598789852392069600102716681186454915327243586040993642128875705081926653,926968269905598789852392069600102716681186454915327243586040993642128875705081926653,926968269905598789852392069600102716681186454915327243586040993642128875705081926653,926968269905598789852392069600102716681186454915327243586040993642128875705081926653,926968269905598789852392069600102716681186454915327243586040993642128875705081926653,926968269905598789852392069600102716681186454915327243586040993642128875705081926653,926968269905598789852392069600102716681186454915327243586040993642128875705081926653,926968269905598789852392069600102716681186454915327243586040993642128875705081926653,926968269905598789852392069600102716681186454915327243586040993642128875705081926653,926968269905598789852392069600102716681186454915327243586040993642128875705081926653</t>
  </si>
  <si>
    <t>-7.301593421499884,-7.194221823374214,-6.87616592158592,-6.509271301669956,-6.288518616293479,-5.970730700900193,-5.88847834395239,-5.757442876908677,-5.739072741317999,-5.709733140922389,-5.39203277586998,-5.373126454499981,-5.304964428826389,-4.9463315257196525,-4.820940427925229,-4.745173788583781,-4.68492090988064,-4.597886156362052,-4.481169608315088,-4.4587925300565106,-4.360176440396552,-4.338759299402671,-4.327135532919181,-4.322594373006762,-4.28599597180898,-4.124833359424305,-4.1035239015585,-4.027019597400703,-3.856364266674873,-3.832700255106949,-3.7543901468872423,-3.723534306136632,-3.6771098132507927,-3.6027868758727086,-3.503366077077178,-3.427906096200507,-3.4003945504922317,-3.2976649400998017,-3.2716558539067613,-3.2554707983915865,-3.253172003479576,-3.179199794993551,-3.098445861831453,-3.0818511616016564,-3.053906618954379,-2.9884323541821747,-2.967120108002931,-2.8930346571380285,-2.765096402042125,-2.709917753920644,-2.603169385786073,-2.538434210220106,-2.3655774321011362,-2.2795044274184235,-2.2479588789410703,-2.2208208401482112,-2.1082079064641737,-2.0809942412816054,-2.0460794116885372,-2.0223206787571275,-1.9593509681350516,-1.8913223600794928,-1.8353650314000745,-1.761685562853493,-1.6373115634017705,-1.6129913021255344,-1.5674888366960582</t>
  </si>
  <si>
    <t>0.10647773742675781,1.5283961296081543,2.896531343460083,3.3705623149871826,3.6836977005004883,4.451540470123291,4.513511657714844,5.49645209312439,5.609819173812866,5.757439374923706,5.80874228477478,6.336636781692505,6.4928388595581055,6.543349504470825,6.902764558792114,8.15473198890686,8.43378734588623,9.33931303024292,9.560612678527832,9.663786888122559,10.122671127319336,10.179716110229492,10.488533020019531,10.544849872589111,10.643337965011597,10.693389415740967,11.529370546340942,11.69372820854187,11.84492802619934,12.494680166244507,12.60462212562561,12.6537344455719,12.853692293167114,12.904135465621948,13.616449356079102,14.099344730377197,14.642971992492676,15.308385133743286,15.570924282073975,15.725585699081421,15.928303241729736,15.979338884353638,16.567768573760986,16.990943670272827,17.197375059127808,17.559953689575195,17.762551069259644,18.17572569847107,19.269378185272217,19.38479256629944,19.53480887413025,19.90024971961975,20.384341716766357,20.866090059280396,22.381348371505737,22.585302114486694,23.309682846069336,23.904814958572388,24.395529747009277,24.502779722213745,24.809313535690308,25.39859437942505,26.110610246658325,26.478651523590088,27.86147165298462,29.539680004119873,29.69251537322998</t>
  </si>
  <si>
    <t>1,24,47,56,62,76,77,94,96,99,100,110,113,114,121,142,147,163,167,169,177,178,184,185,187,188,203,206,209,221,223,224,228,229,242,251,261,273,278,281,285,286,297,305,309,316,320,328,347,349,352,359,368,377,401,405,418,429,438,440,446,457,470,477,500,528,531</t>
  </si>
  <si>
    <t>0111101000100111010011100011100101100000100001010010111110100010010000010100111110000111101110000100001101101100000001101011111010010101111000011100111110111110010010000001000010010000101001111011101111110100100000001000101011010101111110111011000010101000111111100001001111111101</t>
  </si>
  <si>
    <t>40:16.1</t>
  </si>
  <si>
    <t>-5.212519662802396,-5.306357758026672,-5.344160306463781,-5.344160306463781,-5.359642105952469,-5.376036509484943,-5.376036509484943,-5.376036509484943,-5.4336241415655255,-5.448826454803864,-5.448826454803864,-5.448826454803864,-5.448826454803864,-5.448826454803864,-5.448826454803864,-5.448826454803864,-5.448826454803864,-5.448826454803864,-5.448826454803864,-5.4665593721408,-5.466655410272106,-5.466655410272106,-5.466655410272106,-5.498803190657305,-5.498803190657305,-5.498803190657305,-5.498803190657305,-5.498803190657305,-5.507892791523329,-5.507892791523329</t>
  </si>
  <si>
    <t>746200184845895891862292621666800513981531592959858581199110992342457819034933874836,748097324697528636915911094652686199647310771289898687011364744404251103097616421012,748097322888277242582845541159389558886562211082555176611968871327011733248872894612,748097322888277242582845541159389558886562211082555176611968871327011733248872894612,746200185298213054037025754166963859427710228189579368391534928322360864294276255892,746200184845895891862292621666752623495879708157606746375005838428845199254993326228,746200184845895891862292621666752623495879708157606746375005838428845199254993326228,746200184845895891862292621666752623495879708157606746375005838428845199254993326228,806908588180294694475482064527258986927265165488173516830816995307954424957850439828,746200185298213054037025754142443930773856006458504271948699813130268652459899310228,746200185298213054037025754142443930773856006458504271948699813130268652459899310228,746200185298213054037025754142443930773856006458504271948699813130268652459899310228,746200185298213054037025754142443930773856006458504271948699813130268652459899310228,746200185298213054037025754142443930773856006458504271948699813130268652459899310228,746200185298213054037025754142443930773856006458504271948699813130268652459899310228,746200185298213054037025754142443930773856006458504271948699813130268652459899310228,746200185298213054037025754142443930773856006458504271948699813130268652459899310228,746200185298213054037025754142443930773856006458504271948699813130268652459899310228,746200185298213054037025754142443930773856006458504271948699813130268652459899310228,746200185298210465882145707681023642375032243241233873231914041056239570861843894420,746200185298208740445559010040076783686066673986864602448338700861823253772995743892,746200185298208740445559010040076783686066673986864602448338700861823253772995743892,746200185298208740445559010040076783686066673986864602448338700861823253772995743892,748097322888277242582845541159389558886562211082555176611968871327588194001176318100,748097322888277242582845541159389558886562211082555176611968871327588194001176318100,748097322888277242582845541159389558886562211082555176611968871327588194001176318100,748097322888277242582845541159389558886562211082555176611968871327588194001176318100,748097322888277242582845541159389558886562211082555176611968871327588194001176318100,748097322888304849555068692065813305677638410330127141128148457461632129131102425236,748097322888304849555068692065813305677638410330127141128148457461632129131102425236</t>
  </si>
  <si>
    <t>-7.301593421499884,-7.024666322715635,-6.931682964525257,-6.6744273153237,-6.6684145986099805,-6.468892717298031,-6.366467955926123,-6.294387968407757,-6.181033665210824,-5.798075553313582,-5.644217961923233,-5.538759859498021,-5.466655410272106,-5.4336241415655255,-5.344160306463781,-5.212519662802396</t>
  </si>
  <si>
    <t>0.10451221466064453,0.7972519397735596,1.9816181659698486,2.0794830322265625,3.07136869430542,3.1224639415740967,3.3754425048828125,3.4246022701263428,3.524399518966675,3.57444429397583,3.816227436065674,4.075434923171997,4.650427341461182,4.699695825576782,4.798669815063477,4.994666337966919</t>
  </si>
  <si>
    <t>1,14,38,40,60,61,66,67,69,70,75,80,91,92,94,98</t>
  </si>
  <si>
    <t>0110001001010101000101101001001001111001110110011010111000011000001101001010111111001010011101100111010010001100111101010010111001110101010101000101000101001110000001010100101010001010011101010111110011110110001001011100100101101111101101010100011110100110001111010101000010010100</t>
  </si>
  <si>
    <t>40:23.1</t>
  </si>
  <si>
    <t>40:29.1</t>
  </si>
  <si>
    <t>-5.39203277586998,-5.709733140922389,-5.709733140922389,-5.739072741317999,-5.757442876908677,-5.801267555448805,-5.845487153577033,-5.845487153577033,-5.88847834395239,-5.88847834395239,-5.88847834395239,-5.905550512067903,-5.905550512067903,-5.912603793584715,-5.914810168231575,-5.970730700900193,-5.970730700900193,-5.970730700900193,-5.970730700900193,-5.970730700900193,-5.970730700900193,-5.970730700900193,-5.970730700900193,-5.970730700900193,-5.970730700900193,-5.970730700900193,-5.970730700900193,-5.970730700900193,-5.970730700900193,-5.970730700900193</t>
  </si>
  <si>
    <t>1844232904772523151869943351688537173323608652567223171580510874844040627193655460861,1844232904772523091216645368626976169059360449030506565314956206784987735180619678717,1844232904772523091216645368626976169059360449030506565314956206784987735180619678717,1844232904772523091216645343518569227512637393687348872484290542375556958371832529917,1843263030233071330763777538056064494286660869370710176504577238441456598831073199101,1171676323350348632718543087592756402593213784344450009307686307841326817143630463997,1844241241802948177976133847694424052353869891788379833753864697943766090575492285437,1844241241802948177976133847694424052353869891788379833753864697943766090575492285437,1844232904772523091216645368626976169059360449030506565314956206784978736227702146045,1844232904772523091216645368626976169059360449030506565314956206784978736227702146045,1844232904772523091216645368626976169059360449030506565314956206784978736227702146045,1844241241802948177976133847753428135996435030245983798777755422215125809877007336445,1844241241802948177976133847753428135996435030245983798777755422215125809877007336445,1844232904772523091216645368626976169059360449030506565314956206786131657732308993013,1175470598530477009808537157070667386374728877161058021777998208904846358540093096957,1175470598530477009808537157072199881915594766019416368805148518088464534712323277821,1175470598530477009808537157072199881915594766019416368805148518088464534712323277821,1175470598530477009808537157072199881915594766019416368805148518088464534712323277821,1175470598530477009808537157072199881915594766019416368805148518088464534712323277821,1175470598530477009808537157072199881915594766019416368805148518088464534712323277821,1175470598530477009808537157072199881915594766019416368805148518088464534712323277821,1175470598530477009808537157072199881915594766019416368805148518088464534712323277821,1175470598530477009808537157072199881915594766019416368805148518088464534712323277821,1175470598530477009808537157072199881915594766019416368805148518088464534712323277821,1175470598530477009808537157072199881915594766019416368805148518088464534712323277821,1175470598530477009808537157072199881915594766019416368805148518088464534712323277821,1175470598530477009808537157072199881915594766019416368805148518088464534712323277821,1175470598530477009808537157072199881915594766019416368805148518088464534712323277821,1175470598530477009808537157072199881915594766019416368805148518088464534712323277821,1175470598530477009808537157072199881915594766019416368805148518088464534712323277821</t>
  </si>
  <si>
    <t>-7.301593421499884,-7.194221823374214,-6.87616592158592,-6.509271301669956,-6.288518616293479,-5.970730700900193,-5.88847834395239,-5.757442876908677,-5.739072741317999,-5.709733140922389,-5.39203277586998</t>
  </si>
  <si>
    <t>0.10165119171142578,1.5147161483764648,2.926802635192871,3.392953872680664,3.7063567638397217,4.462167501449585,4.52265739440918,5.459650039672852,5.572829961776733,5.721680641174316,5.772858619689941</t>
  </si>
  <si>
    <t>1,24,47,56,62,76,77,94,96,99,100</t>
  </si>
  <si>
    <t>1111001100000111010000100011100001110000100001011010101110100110010000011100111110000111100110001101001101101100010011111011111010011001101100010000101110001110010110010001100011111110000001101010101100111110100000001000100000110101111100110001000010101111111111100000001111111101</t>
  </si>
  <si>
    <t>43:18.1</t>
  </si>
  <si>
    <t>43:24.4</t>
  </si>
  <si>
    <t>0.10927677154541016,1.5656428337097168,2.9652528762817383,3.4331533908843994,3.7450754642486572,4.566796541213989,4.6327691078186035,5.618825674057007,5.735142946243286,5.88753342628479,5.938449144363403</t>
  </si>
  <si>
    <t>43:25.9</t>
  </si>
  <si>
    <t>43:32.1</t>
  </si>
  <si>
    <t>0.10354971885681152,1.547300100326538,2.9550957679748535,3.4261512756347656,3.740422487258911,4.51475977897644,4.579566240310669,5.566419839859009,5.681937217712402,5.831427574157715,5.882462739944458</t>
  </si>
  <si>
    <t>52:01.2</t>
  </si>
  <si>
    <t>52:01.6</t>
  </si>
  <si>
    <t>1.2982712134528165,1.2982712134528165,1.2982712134528165,1.2982712134528165,1.2982712134528165,1.2982712134528165,1.2982712134528165,1.2982712134528165,1.2982712134528165,1.2982712134528165,1.2982712134528165,1.2982712134528165,1.2982712134528165,1.2982712134528165,1.2982712134528165,1.2982712134528165,1.2982712134528165,1.2982712134528165,1.2982712134528165,1.2982712134528165,1.2982712134528165,1.2982712134528165,1.2982712134528165,1.2982712134528165,1.2982712134528165,1.2982712134528165,1.2982712134528165,1.2982712134528165,1.2982712134528165,1.2982712134528165</t>
  </si>
  <si>
    <t>569244805678486636987623662156841534100082844736269606685681669846475326630655269040,569244805678486636987623662156841534100082844736269606685681669846475326630655269040,569244805678486636987623662156841534100082844736269606685681669846475326630655269040,569244805678486636987623662156841534100082844736269606685681669846475326630655269040,569244805678486636987623662156841534100082844736269606685681669846475326630655269040,569244805678486636987623662156841534100082844736269606685681669846475326630655269040,569244805678486636987623662156841534100082844736269606685681669846475326630655269040,569244805678486636987623662156841534100082844736269606685681669846475326630655269040,569244805678486636987623662156841534100082844736269606685681669846475326630655269040,569244805678486636987623662156841534100082844736269606685681669846475326630655269040,569244805678486636987623662156841534100082844736269606685681669846475326630655269040,569244805678486636987623662156841534100082844736269606685681669846475326630655269040,569244805678486636987623662156841534100082844736269606685681669846475326630655269040,569244805678486636987623662156841534100082844736269606685681669846475326630655269040,569244805678486636987623662156841534100082844736269606685681669846475326630655269040,569244805678486636987623662156841534100082844736269606685681669846475326630655269040,569244805678486636987623662156841534100082844736269606685681669846475326630655269040,569244805678486636987623662156841534100082844736269606685681669846475326630655269040,569244805678486636987623662156841534100082844736269606685681669846475326630655269040,569244805678486636987623662156841534100082844736269606685681669846475326630655269040,569244805678486636987623662156841534100082844736269606685681669846475326630655269040,569244805678486636987623662156841534100082844736269606685681669846475326630655269040,569244805678486636987623662156841534100082844736269606685681669846475326630655269040,569244805678486636987623662156841534100082844736269606685681669846475326630655269040,569244805678486636987623662156841534100082844736269606685681669846475326630655269040,569244805678486636987623662156841534100082844736269606685681669846475326630655269040,569244805678486636987623662156841534100082844736269606685681669846475326630655269040,569244805678486636987623662156841534100082844736269606685681669846475326630655269040,569244805678486636987623662156841534100082844736269606685681669846475326630655269040,569244805678486636987623662156841534100082844736269606685681669846475326630655269040</t>
  </si>
  <si>
    <t>-7.301593421499884,-7.024666322715635,-6.931682964525257,-6.6744273153237,-6.6684145986099805,-6.468892717298031,-6.366467955926123,-6.294387968407757,-6.181033665210824,-5.798075553313582,-5.644217961923233,-5.538759859498021,-5.466655410272106,-5.4336241415655255,-5.344160306463781,-5.212519662802396,-5.210721102366656,-5.191048304783822,-5.07931121596584,-5.051813861734495,-4.994812184388016,-4.880263879275877,-4.860974532625454,-4.763992540581168,-4.751547183332766,-4.708970633012584,-4.673061303962233,-4.60505931049792,-4.530544337745126,-4.371095502143063,-4.344676447974313,-4.229914703144253,-4.207080929237907,-4.111908183029583,-3.968994926472112,-3.8942552188912893,-3.7891178965663337,-3.773855561240649,-3.746302841832345,-3.7458264242656107,-3.603680133878887,-3.4582558761858997,-3.423079645848595,-3.3526747908727845,-3.2141023149110954,-3.11001699230878,-3.105483986227643,-3.082517521349642,-3.0295785053695043,-2.8735133782507507,-2.793367191983447,-2.7769081589506603,-2.7699408923167055,-2.731757458154177,-2.69420345878046,-2.6553822414438373,-2.6277641934693357,-2.5974250448195497,-2.484906844605565,-2.4552399443562463,-2.4013296404801223,-2.3181427013830462,-2.2250675548809733,-2.2068634763722,-2.180867948737404,-2.1232100421355984,-2.119735337657491,-2.0298206338359828,-1.907708474889713,-1.9042629187676934,-1.7333671204731085,-1.729945402457734,-1.7223694382438806,-1.576864286357691,-1.5618742353798687,-1.5274169516255662,-1.5137723033044816,-1.5123293744815105,-1.4704458404718586,-1.4526582057488913,-1.4410971726502493,-1.4141528595977715,-1.4086555017179592,-1.4072869727589647,-1.3131955254979568,-1.2596866664912194,-1.2012335185891487,-1.1943197452516845,-1.187134466504544,-1.1121935574848887,-1.100204030717737,-1.0914897799865848,-1.0738196848272166,-1.0617157519916036,-0.9980637008554287,-0.9438340225461975,-0.8849863274895071,-0.8500269623572542,-0.8046702370186123,-0.6127543838273233,-0.5537663753171814,-0.5401988484446364,-0.5371217978381492,-0.5339612293207892,-0.47379574832297644,-0.46704249762219957,-0.39612239820207584,-0.31744885515382193,-0.22686238202500136,-0.2237383745988773,-0.2184781802759568,-0.21032733875541046,-0.1878438245695731,-0.18150091497115817,-0.13482690535762257,-0.0774838041248724,-0.07309393587716351,-0.007888396422925457,-0.0024958133078037993,0.0142669079243673,0.10249534121310387,0.10705892636156158,0.12489621585055057,0.12600091543869504,0.12657076696329783,0.12657076696329828,0.21971231336352992,0.23469343576752033,0.25108908180456097,0.2860461101590627,0.2951086494365686,0.3551759788977973,0.35657222762407037,0.3773233505384833,0.4407172128452907,0.4676769202836758,0.47047244951947853,0.5157888993611283,0.5867224035640817,0.6114253612411988,0.6296321137068529,0.6453360922800899,0.6453360922800907,0.6889032857220379,0.6919244143346424,0.6922354451266326,0.693994069709637,0.6949433646281544,0.7206223401511878,0.7480068509100133,0.7788898045024265,0.7814293865678037,0.7966519077428007,0.8177212426172266,0.8408888669088399,0.8408888669088406,0.8606530111251465,0.8779834674976911,0.8858016274337205,0.8891648825767864,0.8891648825767866,0.8891648825767884,0.9290825736342982,0.9290825736342987,0.9290825736342991,0.9305407687265713,0.963095000872081,0.9906176701246682,1.0374863198508115,1.0374863198508117,1.0870743731330552,1.0918581695048153,1.0944587693621597,1.1241141385400515,1.1305590280141626,1.140360232878298,1.145549222822007,1.1679877646466412,1.2076180104994125,1.219238673719287,1.2473631884054386,1.247363188405439,1.2473631884054392,1.2817624018937088,1.2839736543672549,1.2982712134528165</t>
  </si>
  <si>
    <t>0.1101691722869873,0.8338537216186523,2.039710283279419,2.1389691829681396,3.1294796466827393,3.1791014671325684,3.4312589168548584,3.4804394245147705,3.5839176177978516,3.6334197521209717,3.8801326751708984,4.126144647598267,4.672763347625732,4.722638845443726,4.821642637252808,5.0217061042785645,5.173145294189453,5.276674032211304,5.326763153076172,5.474595785140991,5.57471776008606,5.623341083526611,5.873794794082642,6.022892236709595,6.322725296020508,6.421940088272095,6.770532846450806,6.820797920227051,6.922003507614136,7.020356178283691,7.425679922103882,7.575705289840698,7.675801753997803,7.725771188735962,8.122769117355347,8.473690509796143,8.672961235046387,8.923084259033203,9.180716514587402,9.48496127128601,9.705080509185791,10.015902519226074,10.417816638946533,10.615734577178955,10.765686273574829,11.170747995376587,11.27392578125,11.52911639213562,11.678691148757935,12.1250319480896,12.521809339523315,13.53208589553833,13.582179546356201,13.987590789794922,14.13810920715332,14.288878679275513,14.340140104293823,14.690634965896606,15.24008560180664,15.643908023834229,15.840828657150269,16.246021509170532,16.999804735183716,18.25371289253235,19.153857231140137,19.40158486366272,19.802311182022095,19.850653648376465,20.353057146072388,20.602073907852173,20.70306134223938,20.952913761138916,21.63103699684143,22.07691502571106,23.623942136764526,23.774914503097534,24.174616813659668,24.224728107452393,24.275906324386597,24.47501516342163,24.921656370162964,25.268670797348022,26.064929246902466,26.263993978500366,26.364071130752563,30.849082708358765,31.804859399795532,33.55125093460083,34.0604362487793,37.40894341468811,40.26585078239441,41.11258864402771,41.41288685798645,42.017871379852295,42.31582593917847,43.26116871833801,45.51382541656494,45.76495885848999,46.76419687271118,48.006447076797485,51.09588003158569,51.746896505355835,57.367637157440186,61.292757511138916,61.34376239776611,61.491759300231934,74.33582854270935,75.38773107528687,75.88366746902466,78.18491721153259,81.49080777168274,85.5282940864563,92.06907916069031,97.3595359325409,98.26593446731567,99.97873592376709,103.88598203659058,104.2790093421936,110.6922287940979,132.16294169425964,136.03556990623474,143.99106431007385,145.8079309463501,152.29556369781494,155.2740182876587,159.376074552536,162.99614214897156,164.26764678955078,165.34967303276062,168.2419135570526,172.01416516304016,174.55494618415833,179.10558795928955,180.9700140953064,187.3248519897461,189.82966470718384,203.33395791053772,204.11664605140686,205.52782535552979,215.81472444534302,231.72661137580872,237.67980360984802,242.00786590576172,255.62179684638977,260.0986924171448,294.78741121292114,321.39649510383606,325.80539202690125,328.47283911705017,335.59367322921753,338.4800634384155,339.7534520626068,343.8485162258148,373.97839617729187,428.0958061218262,452.0017077922821,453.47203946113586,504.8139135837555,535.6557302474976,566.1137537956238,581.3852729797363,675.0175225734711,690.307445526123,797.5383622646332,822.5592637062073,836.7360079288483,893.3669891357422,1018.3016922473907,1066.8869996070862,1088.0757720470428,1103.830837726593,1168.0456569194794,1271.0200469493866,1306.903517484665,1492.0914514064789,1570.0964198112488,1591.0914561748505,1592.939340353012,1605.5199882984161,1735.8472349643707,1741.9974911212921,1808.1760594844818,1969.78839802742,2122.6978142261505,2134.415919303894,2138.9778246879578</t>
  </si>
  <si>
    <t>1,14,38,40,60,61,66,67,69,70,75,80,91,92,94,98,101,103,104,107,109,110,115,118,124,126,133,134,136,138,146,149,151,152,160,167,171,176,181,187,191,197,205,209,212,219,221,226,229,238,246,266,267,275,278,281,282,289,300,308,312,320,335,360,378,383,391,392,402,407,409,414,427,436,467,470,478,479,480,484,493,500,516,520,522,612,631,666,676,742,798,815,821,833,839,858,903,908,928,953,1015,1028,1141,1220,1221,1224,1480,1501,1511,1557,1623,1704,1834,1939,1957,1992,2072,2080,2211,2649,2728,2890,2927,3059,3120,3204,3277,3303,3325,3384,3461,3513,3605,3643,3772,3823,4095,4111,4139,4348,4672,4792,4880,5157,5248,5954,6498,6588,6643,6789,6845,6870,6949,7443,8361,8822,8850,9869,10499,11120,11433,13342,13653,15560,16046,16323,17462,20034,21032,21468,21790,23107,25208,25937,29710,31315,31747,31785,32044,34715,34842,36201,39500,42619,42859,42953</t>
  </si>
  <si>
    <t>0100101100000011011111100001011101001000100101110010111000011000111101000000111111010100011110000010000100001100010100010100011001110100101011010111000100110010011110010110101101011000011001110011111101011010101011001001110111001111101110111111011011100010000101011001100010110000</t>
  </si>
  <si>
    <t>52:03.1</t>
  </si>
  <si>
    <t>52:03.5</t>
  </si>
  <si>
    <t>1.1510701874790557,1.1510701874790557,1.1510701874790557,1.1510701874790557,1.1510701874790557,1.1510701874790557,1.1510701874790557,1.1510701874790557,1.1510701874790557,1.1510701874790557,1.1510701874790557,1.1510701874790557,1.1510701874790557,1.1510701874790557,1.1510701874790557,1.1510701874790557,1.1510701874790557,1.1510701874790557,1.1510701874790557,1.1510701874790557,1.1510701874790557,1.1510701874790557,1.1510701874790557,1.1510701874790557,1.1510701874790557,1.1510701874790557,1.1510701874790557,1.1510701874790557,1.1510701874790557,1.1510701874790557</t>
  </si>
  <si>
    <t>554065968076620765389142816571411499293931719543717560705300769603673298144165468336,554065968076620765389142816571411499293931719543717560705300769603673298144165468336,554065968076620765389142816571411499293931719543717560705300769603673298144165468336,554065968076620765389142816571411499293931719543717560705300769603673298144165468336,554065968076620765389142816571411499293931719543717560705300769603673298144165468336,554065968076620765389142816571411499293931719543717560705300769603673298144165468336,554065968076620765389142816571411499293931719543717560705300769603673298144165468336,554065968076620765389142816571411499293931719543717560705300769603673298144165468336,554065968076620765389142816571411499293931719543717560705300769603673298144165468336,554065968076620765389142816571411499293931719543717560705300769603673298144165468336,554065968076620765389142816571411499293931719543717560705300769603673298144165468336,554065968076620765389142816571411499293931719543717560705300769603673298144165468336,554065968076620765389142816571411499293931719543717560705300769603673298144165468336,554065968076620765389142816571411499293931719543717560705300769603673298144165468336,554065968076620765389142816571411499293931719543717560705300769603673298144165468336,554065968076620765389142816571411499293931719543717560705300769603673298144165468336,554065968076620765389142816571411499293931719543717560705300769603673298144165468336,554065968076620765389142816571411499293931719543717560705300769603673298144165468336,554065968076620765389142816571411499293931719543717560705300769603673298144165468336,554065968076620765389142816571411499293931719543717560705300769603673298144165468336,554065968076620765389142816571411499293931719543717560705300769603673298144165468336,554065968076620765389142816571411499293931719543717560705300769603673298144165468336,554065968076620765389142816571411499293931719543717560705300769603673298144165468336,554065968076620765389142816571411499293931719543717560705300769603673298144165468336,554065968076620765389142816571411499293931719543717560705300769603673298144165468336,554065968076620765389142816571411499293931719543717560705300769603673298144165468336,554065968076620765389142816571411499293931719543717560705300769603673298144165468336,554065968076620765389142816571411499293931719543717560705300769603673298144165468336,554065968076620765389142816571411499293931719543717560705300769603673298144165468336,554065968076620765389142816571411499293931719543717560705300769603673298144165468336</t>
  </si>
  <si>
    <t>-7.301593421499884,-7.024666322715635,-6.931682964525257,-6.6744273153237,-6.6684145986099805,-6.468892717298031,-6.366467955926123,-6.294387968407757,-6.181033665210824,-5.798075553313582,-5.644217961923233,-5.538759859498021,-5.466655410272106,-5.4336241415655255,-5.344160306463781,-5.212519662802396,-5.210721102366656,-5.191048304783822,-5.07931121596584,-5.051813861734495,-4.994812184388016,-4.880263879275877,-4.860974532625454,-4.763992540581168,-4.751547183332766,-4.708970633012584,-4.673061303962233,-4.60505931049792,-4.530544337745126,-4.371095502143063,-4.344676447974313,-4.229914703144253,-4.207080929237907,-4.111908183029583,-3.968994926472112,-3.8942552188912893,-3.7891178965663337,-3.773855561240649,-3.746302841832345,-3.7458264242656107,-3.603680133878887,-3.4582558761858997,-3.423079645848595,-3.3526747908727845,-3.2141023149110954,-3.11001699230878,-3.105483986227643,-3.082517521349642,-3.0295785053695043,-2.8735133782507507,-2.793367191983447,-2.7769081589506603,-2.7699408923167055,-2.731757458154177,-2.69420345878046,-2.6553822414438373,-2.6277641934693357,-2.5974250448195497,-2.484906844605565,-2.4552399443562463,-2.4013296404801223,-2.3181427013830462,-2.2250675548809733,-2.2068634763722,-2.180867948737404,-2.1232100421355984,-2.119735337657491,-2.0298206338359828,-1.907708474889713,-1.9042629187676934,-1.7333671204731085,-1.729945402457734,-1.7223694382438806,-1.576864286357691,-1.5618742353798687,-1.5274169516255662,-1.5137723033044816,-1.5123293744815105,-1.4704458404718586,-1.4526582057488913,-1.4410971726502493,-1.4141528595977715,-1.4086555017179592,-1.4072869727589647,-1.3131955254979568,-1.2596866664912194,-1.2012335185891487,-1.1943197452516845,-1.187134466504544,-1.1121935574848887,-1.100204030717737,-1.0914897799865848,-1.0738196848272166,-1.0617157519916036,-0.9980637008554287,-0.9438340225461975,-0.8849863274895071,-0.8500269623572542,-0.8046702370186123,-0.6127543838273233,-0.5537663753171814,-0.5401988484446364,-0.5371217978381492,-0.5339612293207892,-0.47379574832297644,-0.46704249762219957,-0.39612239820207584,-0.31744885515382193,-0.22686238202500136,-0.2237383745988773,-0.2184781802759568,-0.21032733875541046,-0.1878438245695731,-0.18150091497115817,-0.13482690535762257,-0.0774838041248724,-0.07309393587716351,-0.007888396422925457,-0.0024958133078037993,0.0142669079243673,0.10249534121310387,0.10705892636156158,0.12489621585055057,0.12600091543869504,0.12657076696329783,0.12657076696329828,0.21971231336352992,0.23469343576752033,0.25108908180456097,0.2860461101590627,0.2951086494365686,0.3551759788977973,0.35657222762407037,0.3773233505384833,0.4407172128452907,0.4676769202836758,0.47047244951947853,0.5157888993611283,0.5867224035640817,0.6114253612411988,0.6296321137068529,0.6453360922800899,0.6453360922800907,0.6889032857220379,0.6919244143346424,0.7316514472969275,0.7319366669581037,0.7337219924123387,0.7415340088165966,0.7415340088165989,0.8265632261930372,0.8319634153185772,0.8687219340884098,0.887613963093564,0.9245929583568746,0.9460604861665678,1.0042479441163625,1.0249622425796518,1.0342153927877442,1.0342727443831459,1.0961264475812476,1.1175599668577318,1.1175599668577325,1.125228918562564,1.1320083728609913,1.1510701874790557</t>
  </si>
  <si>
    <t>0.10183930397033691,0.7975893020629883,1.9841606616973877,2.0828049182891846,3.07277774810791,3.123225688934326,3.37261962890625,3.421189308166504,3.522721529006958,3.572948694229126,3.8172435760498047,4.062012672424316,4.605566740036011,4.656527042388916,4.765045166015625,4.9791646003723145,5.130752801895142,5.228865146636963,5.279605865478516,5.4278950691223145,5.525293588638306,5.574308156967163,5.822229862213135,5.968695402145386,6.263736963272095,6.362836122512817,6.707173109054565,6.756999492645264,6.857885122299194,6.953856945037842,7.351205110549927,7.499148368835449,7.59718656539917,7.647204637527466,8.039257526397705,8.384015321731567,8.581824779510498,8.828863620758057,9.07992672920227,9.3770432472229,9.573853492736816,9.870196342468262,10.263025760650635,10.460821866989136,10.607396364212036,10.954704761505127,11.052125692367554,11.298766851425171,11.445488691329956,11.883085012435913,12.274711847305298,13.265137910842896,13.314952611923218,13.711049318313599,13.861102104187012,14.013951778411865,14.064312934875488,14.410985946655273,14.950112342834473,15.342594385147095,15.5367112159729,15.926969289779663,16.66416573524475,17.897796630859375,18.785763263702393,19.037270307540894,19.431698083877563,19.479710817337036,19.9747896194458,20.221198081970215,20.321744203567505,20.569143056869507,21.210415363311768,21.65210461616516,23.18112826347351,23.32732367515564,23.72287607192993,23.771998167037964,23.82069730758667,24.015706539154053,24.456170558929443,24.80004072189331,25.593048572540283,25.78774857521057,25.895063877105713,30.400692224502563,31.35572052001953,33.076149702072144,33.570250034332275,36.81428623199463,39.56870245933533,40.40113925933838,40.69628715515137,41.286235332489014,41.580899238586426,42.513198375701904,44.74574685096741,44.992836713790894,45.977049589157104,47.20345115661621,50.248048543930054,50.8837366104126,56.40716624259949,60.2789192199707,60.32886981964111,60.47483515739441,73.03392934799194,74.06620931625366,74.55712175369263,76.80890226364136,80.05716156959534,84.03535842895508,90.3960063457489,95.56198716163635,96.44189381599426,98.1516945362091,102.07307386398315,102.46874475479126,108.88971948623657,130.39670610427856,134.28785181045532,142.2389214038849,144.06266045570374,150.56122517585754,153.5658278465271,157.66984748840332,161.2648160457611,162.53803038597107,163.62279272079468,166.5267026424408,170.32386827468872,172.87484121322632,177.38768649101257,179.25615644454956,185.59689831733704,188.12481546401978,201.53155493736267,202.31723380088806,203.69495964050293,214.09183764457703,229.9815616607666,235.90710043907166,240.2345745563507,253.83859062194824,258.3013732433319,322.73283529281616,331.2084867954254,335.02998399734497,341.25767254829407,394.2687735557556,505.5183551311493,614.8083119392395,617.0932929515839,630.7784624099731,807.4551069736481,1013.5939621925354,1315.7860560417175,1624.461970090866,1874.737854719162,2011.8460102081299,2112.532190799713,2476.196593761444,2664.633842229843,3566.0702555179596,3567.2557096481323,3578.604781627655</t>
  </si>
  <si>
    <t>1,14,38,40,60,61,66,67,69,70,75,80,91,92,94,98,101,103,104,107,109,110,115,118,124,126,133,134,136,138,146,149,151,152,160,167,171,176,181,187,191,197,205,209,212,219,221,226,229,238,246,266,267,275,278,281,282,289,300,308,312,320,335,360,378,383,391,392,402,407,409,414,427,436,467,470,478,479,480,484,493,500,516,520,522,612,631,666,676,742,798,815,821,833,839,858,903,908,928,953,1015,1028,1141,1220,1221,1224,1480,1501,1511,1557,1623,1704,1834,1939,1957,1992,2072,2080,2211,2649,2728,2890,2927,3059,3120,3204,3277,3303,3325,3384,3461,3513,3605,3643,3772,3823,4095,4111,4139,4348,4672,4792,4880,5157,5248,6019,6193,6271,6399,7100,8152,9189,9235,9512,10955,12582,14784,17016,18855,20058,21042,23608,25119,30911,30935,31167</t>
  </si>
  <si>
    <t>0100100100000011011011110001011101001000100101010010111000011000111111010000111111010100011110000010000100011100010101011100011001110101101011110111001000110010011110000110101001010010011001110011111101001011101011001001110001001111101110111011011011100010000101011001100010110000</t>
  </si>
  <si>
    <t>46:20.2</t>
  </si>
  <si>
    <t>46:20.6</t>
  </si>
  <si>
    <t>1.2982712134528165,1.2982712134528165,1.2982712134528165,1.2982712134528165,1.2982712134528165,1.2982712134528165,1.2982712134528165,1.2982712134528165,1.2982712134528165,1.2982712134528165,1.2982712134528165</t>
  </si>
  <si>
    <t>569244805678486636987623662156841534100082844736269606685681669846475326630655269040,569244805678486636987623662156841534100082844736269606685681669846475326630655269040,569244805678486636987623662156841534100082844736269606685681669846475326630655269040,569244805678486636987623662156841534100082844736269606685681669846475326630655269040,569244805678486636987623662156841534100082844736269606685681669846475326630655269040,569244805678486636987623662156841534100082844736269606685681669846475326630655269040,569244805678486636987623662156841534100082844736269606685681669846475326630655269040,569244805678486636987623662156841534100082844736269606685681669846475326630655269040,569244805678486636987623662156841534100082844736269606685681669846475326630655269040,569244805678486636987623662156841534100082844736269606685681669846475326630655269040,569244805678486636987623662156841534100082844736269606685681669846475326630655269040</t>
  </si>
  <si>
    <t>0.10242009162902832,0.7899782657623291,1.9660158157348633,2.0646703243255615,3.052248239517212,3.1073124408721924,3.359942674636841,3.4121947288513184,3.513458251953125,3.563068389892578,3.803276538848877,4.052659511566162,4.588201999664307,4.6362481117248535,4.731982707977295,4.927027463912964,5.09900689125061,5.242892026901245,5.291223526000977,5.4361488819122314,5.531133413314819,5.578361749649048,5.820903539657593,5.962066173553467,6.252538442611694,6.350426197052002,6.694034814834595,6.74492621421814,6.845901727676392,6.943066835403442,7.335138559341431,7.490034580230713,7.598381042480469,7.655369520187378,8.09535813331604,8.439981698989868,8.632017135620117,8.88524079322815,9.133244514465332,9.42323637008667,9.6139075756073,9.897301435470581,10.278429746627808,10.469991683959961,10.609904766082764,10.943936586380005,11.038244009017944,11.277282476425171,11.418616771697998,11.844135522842407,12.22402572631836,13.183199167251587,13.232513666152954,13.61741328239441,13.758126974105835,13.903924465179443,13.952467203140259,14.290263175964355,14.812695026397705,15.191214323043823,15.382033586502075,15.760116338729858,16.482306241989136,17.677172422409058,18.5410897731781,18.785377025604248,19.16749358177185,19.21369695663452,19.698963403701782,19.935563325881958,20.03343677520752,20.273115873336792,20.89529800415039,21.322898149490356,22.81236720085144,22.95519185066223,23.338347673416138,23.387471199035645,23.43639039993286,23.626970052719116,24.053234815597534,24.389101028442383,25.146902799606323,25.3385968208313,25.434383869171143,30.631953239440918,31.594040632247925,33.344547510147095,33.838990211486816,37.072123289108276,39.80621075630188,40.643592834472656,40.943968057632446,41.556963205337524,41.845043897628784,42.806845903396606,45.01084518432617,45.252469062805176,46.213366985321045,47.42348885536194,50.39883494377136,51.022584676742554,56.47891163825989,60.31434750556946,60.36293029785156,60.50562047958374,72.82987403869629,73.84294414520264,74.32319808006287,76.53294563293457,79.709956407547,83.59831476211548,89.83917760848999,94.88002371788025,95.76162457466125,97.45199179649353,101.29222464561462,101.6801598072052,107.96925926208496,129.0898289680481,132.88836479187012,140.71276688575745,142.49618124961853,148.86090517044067,151.79637956619263,155.85591650009155,159.38583612442017,160.65421986579895,161.71992349624634,164.57093453407288,168.29827284812927,170.8037850856781,175.24398565292358,177.0819592475891,183.31276416778564,185.77086281776428,198.9438407421112,199.7159504890442,201.0668649673462,211.17388558387756,226.9318552017212,232.76726007461548,237.02007627487183,250.41212582588196,254.80880999565125,288.9814541339874,315.29095673561096,319.62901306152344,322.27541184425354,329.31231689453125,332.01979207992554,333.2509505748749,337.08596539497375,361.0076620578766,405.45819544792175,427.73104906082153,429.08761382102966,478.59211134910583,508.89656496047974,538.7771828174591,553.8695404529572,646.0238583087921,661.0905916690826,753.6662380695343,777.3375360965729,790.747437953949,846.0283460617065,971.2673559188843,1019.523487329483,1040.622374534607,1056.1560218334198,1119.7110681533813,1222.25985789299,1259.5114862918854,1443.1906254291534,1521.4667785167694,1542.595840215683,1544.4409766197205,1557.0658478736877,1687.3904583454132,1693.5598847866058,1759.6886751651764,1919.8867852687836,2071.277111530304,2082.963360309601,2087.562382698059</t>
  </si>
  <si>
    <t>09:58.1</t>
  </si>
  <si>
    <t>55:09.4</t>
  </si>
  <si>
    <t>1.222015450228586,1.222015450228586,1.222015450228586,1.222015450228586,1.222015450228586,1.222015450228586,1.222015450228586,1.222015450228586,1.222015450228586,1.222015450228586,1.222015450228586,1.222015450228586,1.222015450228586,1.222015450228586,1.222015450228586,1.222015450228586,1.222015450228586,1.222015450228586,1.222015450228586,1.222015450228586,1.222015450228586,1.222015450228586,1.222015450228586,1.222015450228586,1.222015450228586,1.222015450228586,1.222015450228586,1.222015450228586,1.222015450228586,1.222015450228586</t>
  </si>
  <si>
    <t>787113465730475053541993190664105467978026244416917923877944505947357300503758339695,787113465730475053541993190664105467978026244416917923877944505947357300503758339695,787113465730475053541993190664105467978026244416917923877944505947357300503758339695,787113465730475053541993190664105467978026244416917923877944505947357300503758339695,787113465730475053541993190664105467978026244416917923877944505947357300503758339695,787113465730475053541993190664105467978026244416917923877944505947357300503758339695,787113465730475053541993190664105467978026244416917923877944505947357300503758339695,787113465730475053541993190664105467978026244416917923877944505947357300503758339695,787113465730475053541993190664105467978026244416917923877944505947357300503758339695,787113465730475053541993190664105467978026244416917923877944505947357300503758339695,787113465730475053541993190664105467978026244416917923877944505947357300503758339695,787113465730475053541993190664105467978026244416917923877944505947357300503758339695,787113465730475053541993190664105467978026244416917923877944505947357300503758339695,787113465730475053541993190664105467978026244416917923877944505947357300503758339695,787113465730475053541993190664105467978026244416917923877944505947357300503758339695,787113465730475053541993190664105467978026244416917923877944505947357300503758339695,787113465730475053541993190664105467978026244416917923877944505947357300503758339695,787113465730475053541993190664105467978026244416917923877944505947357300503758339695,787113465730475053541993190664105467978026244416917923877944505947357300503758339695,787113465730475053541993190664105467978026244416917923877944505947357300503758339695,787113465730475053541993190664105467978026244416917923877944505947357300503758339695,787113465730475053541993190664105467978026244416917923877944505947357300503758339695,787113465730475053541993190664105467978026244416917923877944505947357300503758339695,787113465730475053541993190664105467978026244416917923877944505947357300503758339695,787113465730475053541993190664105467978026244416917923877944505947357300503758339695,787113465730475053541993190664105467978026244416917923877944505947357300503758339695,787113465730475053541993190664105467978026244416917923877944505947357300503758339695,787113465730475053541993190664105467978026244416917923877944505947357300503758339695,787113465730475053541993190664105467978026244416917923877944505947357300503758339695,787113465730475053541993190664105467978026244416917923877944505947357300503758339695</t>
  </si>
  <si>
    <t>cb4f01ba7dd85dd1e6f73e134c925def1d9ac853</t>
  </si>
  <si>
    <t>-14.93543671530965,-14.800123243719968,-14.776117621378068,-14.7492677263871,-14.716738875374018,-14.694527334273682,-12.894071944747349,-12.309103652921765,-11.818890399818569,-11.6874952975457,-11.17392164681785,-11.077040778119722,-10.860656624415451,-10.59233871961813,-10.256989649610075,-9.898148629546588,-9.60862904726715,-9.486258989860215,-9.436546292891851,-9.374623027077739,-9.188925498639486,-9.081864880906352,-8.617111101529726,-8.480238549474858,-8.06333354402595,-8.004600405100629,-7.833025435838157,-7.826592776729754,-7.552807972306923,-7.324961206362929,-7.295537961894857,-7.217144803999622,-7.128312877331908,-6.959049929347641,-6.880572646879864,-6.845509517033326,-6.688297730648853,-6.642889524569527,-6.555609663547189,-6.405177859219979,-6.271380379042702,-6.1361433834243675,-5.942654790588886,-5.758273318884071,-5.706906421560167,-5.621623973222804,-5.532514528603377,-5.411206277350857,-5.4058071023810905,-5.199275660587042,-5.105650209895977,-5.082554561259476,-5.004257772461176,-4.910875155164765,-4.763976262599833,-4.713662915421689,-4.702750099180391,-4.617234392327674,-4.616540374339091,-4.586508098350974,-4.494135574391496,-4.417283775698719,-4.293145757032118,-4.158305033189442,-4.047564001086746,-4.009547416520485,-4.008395181170211,-3.963577448606919,-3.9208535253377006,-3.889638454917401,-3.8383484317279954,-3.7074717128552033,-3.6581434055707014,-3.568598212511185,-3.516664806998899,-3.4598626197941575,-3.448517581633819,-3.3855807697432496,-3.326971175472485,-3.185687894964694,-3.0707931246101507,-2.9943399596134066,-2.9479886385130616,-2.9112477524624527,-2.8276741631090796,-2.7937458512371705,-2.7610867745235694,-2.750261599500707,-2.713938510857443,-2.706856008319624,-2.653693448351644,-2.634149079780295,-2.5634109342644154,-2.5255229063356,-2.439869705634696,-2.3522339640162393,-2.349092726110416,-2.3140198858163994,-2.258423515300601,-2.1764232471612397,-2.1217395203628993,-2.085219605525297,-2.062354517574001,-2.0585442599762707,-1.9765092442414138,-1.9521847579085145,-1.9519762889732146,-1.8659769256245056,-1.8577204014449393,-1.822199073758524,-1.8183762058756823,-1.7742361922838983,-1.7363624924043706,-1.7156820625275033,-1.6229046785336922,-1.6188674214743888,-1.5740812762547742,-1.508350082927698,-1.5083482405340898,-1.4507615639908495,-1.4474531297493127,-1.446124776129573,-1.4453197915022316,-1.418644475584767,-1.4139770231923594,-1.405079540283426,-1.4022895145341459,-1.3339084380869457,-1.3061412186800094,-1.303605611142919,-1.2706634428509564,-1.233147093942335,-1.083865389077423,-1.0414895188151065,-1.0299688483650167,-0.9303401910888185,-0.8798132319209553,-0.7628981969308627,-0.7492141649697591,-0.7402972921018234,-0.7173863960091799,-0.6817323354568955,-0.6205470659412277,-0.5578749653583495,-0.542972722926238,-0.5377613353616845,-0.49524704763550387,-0.4897279178373444,-0.47806505706582814,-0.40703064806260425,-0.37032416353825237,-0.3674550256498946,-0.350051381659057,-0.30037568383034263,-0.27876583389096926,-0.2531558105769062,-0.22077496546431055,-0.21658615293769676,-0.16837426997648972,-0.13281383866248433,-0.0199170007236055,0.07143813879785085,0.09371310599794336,0.09740169806038465,0.10331384299718721,0.12775326613285864,0.1313394361504664,0.18125014810058837,0.1978556101529015,0.2498399584160893,0.2549346844325478,0.25950589553708386,0.3487588973034984,0.36129455703880636,0.3680181248648666,0.37854903588412026,0.4113371386718035,0.44408929787728535,0.44408929787728707,0.44562810839039935,0.4675399154857948,0.49637058986362415,0.5818939847944852,0.5838262499560279,0.6237687075342306,0.6249674057969832,0.6305751811054537,0.6411709201740524,0.6920261292383921,0.7080472168480296,0.7145682917741567,0.7180060226170462,0.7599809038375085,0.7630847610002259,0.7645711981623402,0.7882020085468484,0.80847259199771,0.8223418922348649,0.8387178814101364,0.8762440706753393,0.8762440706753399,0.9399431315549407,0.9570903927296485,0.9570903927296492,0.9598401726963588,0.9598401726963597,0.9598401726963608,1.0234832656130355,1.0662062016915934,1.1022690747582256,1.1906343927396172,1.2187828970246062,1.2187828970246064,1.2220154502285852,1.2220154502285854,1.222015450228586</t>
  </si>
  <si>
    <t>0.32295823097229004,0.3759775161743164,0.5785117149353027,0.7769057750701904,0.8279376029968262,0.8784830570220947,0.9795453548431396,1.1349656581878662,1.7035624980926514,1.8047752380371094,2.0387866497039795,2.1497788429260254,2.4157495498657227,2.7919411659240723,3.0545077323913574,3.1078639030456543,3.4786665439605713,3.6917552947998047,3.7445592880249023,4.0156590938568115,4.119560480117798,4.224592447280884,4.492889642715454,4.98680853843689,5.092514753341675,5.624131441116333,5.6913816928863525,5.805195569992065,5.864912748336792,5.924786329269409,6.267073631286621,6.454782962799072,6.8549113273620605,7.029652118682861,7.710800409317017,7.788617372512817,7.962798357009888,8.039769649505615,8.538028001785278,8.69244384765625,8.782743453979492,9.666090726852417,10.708317518234253,11.170604705810547,11.551137208938599,11.674783706665039,12.040635108947754,12.09765887260437,12.568458318710327,12.774607419967651,13.283883571624756,13.434435367584229,13.833629608154297,13.935964822769165,13.987640857696533,14.594499111175537,14.64523720741272,14.94758939743042,15.14628005027771,15.499540328979492,15.653026819229126,15.752496719360352,16.10218572616577,16.251492977142334,16.725635528564453,17.074459314346313,17.322561025619507,17.423137187957764,17.97007966041565,18.424636125564575,18.473748683929443,18.52251672744751,19.028738021850586,19.079866409301758,19.382487297058105,19.786752462387085,20.28954529762268,20.339464902877808,20.842406272888184,20.89215350151062,21.4851336479187,22.53554129600525,22.67996048927307,23.01620388031006,23.257521867752075,23.45162558555603,23.59555149078369,23.691709756851196,23.74254870414734,24.32283639907837,24.467769861221313,24.613112211227417,25.04589605331421,25.287611722946167,25.335322380065918,25.860979795455933,26.053674459457397,26.252533197402954,26.393664360046387,26.974687814712524,27.7430260181427,28.12455701828003,28.74592161178589,28.8886501789093,29.94404888153076,30.73069930076599,30.871587991714478,31.34746026992798,31.7280375957489,31.777458906173706,31.921070098876953,32.44507694244385,32.83007335662842,35.58297324180603,35.9739887714386,36.449461936950684,36.693670988082886,36.83760333061218,39.46728825569153,39.9470112323761,40.85302424430847,43.96576428413391,44.30362629890442,44.350475788116455,44.58807969093323,45.63698101043701,46.46799087524414,46.76500701904297,47.314833879470825,47.65597057342529,49.09693717956543,49.81051993370056,50.626629114151,51.442601919174194,51.91952419281006,51.967873334884644,52.8266236782074,52.873005628585815,53.878777265548706,57.1364004611969,57.85397744178772,58.52087211608887,62.04849314689636,63.76246428489685,66.09111785888672,68.26592874526978,68.64516067504883,73.58825397491455,73.68971729278564,74.1257393360138,74.89329218864441,75.09534215927124,77.11952948570251,77.21552228927612,80.97719264030457,81.83684968948364,83.12189173698425,88.43192481994629,89.14488935470581,92.9748899936676,93.59583401679993,113.84673881530762,116.0125048160553,121.51591300964355,127.52350091934204,130.60800552368164,139.8678171634674,140.10692715644836,141.15988874435425,149.67723870277405,154.8111822605133,155.81883263587952,156.87091541290283,174.5439350605011,188.88866090774536,191.8945381641388,203.90815544128418,215.70842385292053,217.18594622612,220.99659395217896,225.66094589233398,234.25182962417603,250.37463307380676,251.42180347442627,266.9335951805115,278.8838348388672,279.73884534835815,283.2648663520813,284.2215578556061,291.2672064304352,301.72197937965393,360.4481272697449,372.0771219730377,382.15149307250977,397.3587701320648,429.5617935657501,470.4047203063965,483.00412464141846,538.0560383796692,589.8376581668854,664.1005465984344,675.6327841281891,698.9599969387054,752.9831867218018,773.5389134883881,797.2482657432556,856.1042637825012,877.9310348033905,1126.7888369560242,1310.7206237316132,1324.9937725067139,1458.2379262447357,1550.6387786865234,1682.5311212539673,1718.9382350444794,2133.607954978943</t>
  </si>
  <si>
    <t>1,1,5,9,10,11,13,16,24,26,30,32,37,43,48,49,56,60,61,66,68,70,75,84,86,94,95,97,98,99,104,106,113,116,126,127,129,130,137,139,140,151,165,172,177,179,185,186,194,198,208,211,219,221,222,234,235,241,245,252,255,257,264,267,276,283,288,290,301,310,311,312,322,323,329,337,347,348,358,359,371,393,396,403,408,412,415,417,418,430,433,436,445,450,451,462,466,470,473,485,501,509,522,525,547,563,566,576,584,585,588,599,607,663,671,681,686,689,744,754,773,838,845,846,851,873,890,896,907,914,944,959,976,993,1003,1004,1022,1023,1044,1112,1127,1141,1215,1251,1299,1344,1352,1450,1452,1461,1477,1481,1523,1525,1603,1621,1648,1759,1774,1854,1867,2289,2334,2448,2571,2633,2819,2824,2846,3023,3130,3151,3173,3543,3843,3906,4153,4400,4431,4511,4609,4789,5126,5147,5465,5715,5733,5807,5827,5973,6192,7414,7657,7868,8187,8863,9712,9976,11127,12206,13754,13995,14483,15610,16041,16539,17775,18235,23467,27309,27608,30397,32328,35084,35840,44533</t>
  </si>
  <si>
    <t>0110011110111001010011001000111111100001011000111111110101100111010100100110001111011100111111110110001011010111001011000111101101010000000011110100000011110110011111110000000100010000001000100101010000001001100100100011100110111001010000000010000111011101001000010111111001101111</t>
  </si>
  <si>
    <t>55:11.6</t>
  </si>
  <si>
    <t>40:52.5</t>
  </si>
  <si>
    <t>0.29240918159484863,0.3423004150390625,0.5360784530639648,0.7310326099395752,0.7793285846710205,0.8294756412506104,0.92647385597229,1.0710513591766357,1.4772560596466064,1.5740017890930176,1.7655670642852783,1.8600499629974365,2.103226900100708,2.390003204345703,2.632429361343384,2.681056022644043,3.019360303878784,3.2129242420196533,3.263995409011841,3.502019166946411,3.5996408462524414,3.695302724838257,3.93644118309021,4.3977110385894775,4.49477481842041,4.884136199951172,4.932013750076294,5.0292510986328125,5.076977968215942,5.127186298370361,5.370907545089722,5.465419769287109,5.803980588912964,5.949259519577026,6.435415983200073,6.483203649520874,6.57824444770813,6.626168251037598,6.960709095001221,7.055918216705322,7.104755640029907,7.636015892028809,8.310896158218384,8.656153917312622,8.897950172424316,8.99297547340393,9.285353183746338,9.333273887634277,9.718048572540283,9.911389827728271,10.397056579589844,10.542239904403687,10.926318645477295,11.022865056991577,11.072056293487549,11.655993938446045,11.703954935073853,11.994040966033936,12.189178705215454,12.525150537490845,12.668503284454346,12.764204978942871,13.10204267501831,13.247082233428955,13.683177471160889,14.016087293624878,14.259102821350098,14.354124546051025,14.877267360687256,15.31552243232727,15.363202333450317,15.41100525856018,15.896232843399048,15.944228649139404,16.237226486206055,16.62633204460144,17.11089539527893,17.160062313079834,17.642011880874634,17.68944525718689,18.26702332496643,19.338931798934937,19.482456922531128,19.8213632106781,20.062991619110107,20.261414051055908,20.40397024154663,20.500219583511353,20.549212217330933,21.130611181259155,21.276047945022583,21.418188333511353,21.852113008499146,22.092447757720947,22.14192032814026,22.672633409500122,22.8693687915802,23.062339305877686,23.206119537353516,23.786019802093506,24.55918860435486,24.944997549057007,25.571328163146973,25.71521806716919,26.780648231506348,27.551177501678467,27.694157123565674,28.1726233959198,28.56529474258423,28.614365339279175,28.758928060531616,29.28536343574524,29.67239236831665,32.35532832145691,32.73632502555847,33.21395301818848,33.452927112579346,33.597270250320435,36.22960066795349,36.71089029312134,37.61699986457825,40.73953032493591,41.075932264328,41.12295985221863,41.36206388473511,42.42067909240723,43.23393416404724,43.520918130874634,44.04706025123596,44.382572174072266,45.82545065879822,46.539939880371094,47.357088804244995,48.17526412010193,48.65829062461853,48.70640182495117,49.56527781486511,49.614020347595215,50.62012314796448,53.880051136016846,54.601399660110474,55.27155065536499,58.856072187423706,60.57932472229004,62.88054633140564,65.03917241096497,65.42138195037842,70.14392638206482,70.23844194412231,70.66817355155945,71.43529295921326,71.6263918876648,73.6441719532013,73.74019837379456,77.47751212120056,78.34116959571838,79.64137721061707,84.96544647216797,85.68652153015137,89.57701659202576,90.20038366317749,110.66397881507874,112.81724691390991,118.28297328948975,124.17894220352173,127.14658188819885,136.15230703353882,136.3911156654358,137.4442059993744,145.92114806175232,151.06035447120667,152.06915307044983,153.1233413219452,170.95000505447388,185.2690680027008,188.26203536987305,200.0333912372589,211.77219939231873,213.24260592460632,217.06432032585144,221.7517433166504,230.48999881744385,246.52568817138672,247.52505040168762,262.6808919906616,274.5633382797241,275.41719245910645,278.9340877532959,279.88606095314026,286.85145235061646,297.268137216568,355.6514570713043,367.2518472671509,377.2906210422516,392.44664192199707,424.67207765579224,465.01101303100586,477.7025628089905,533.3227751255035,585.2395374774933,662.616129398346,674.460254907608,698.7227923870087,755.4292736053467,776.9523079395294,801.5690944194794,864.2190389633179,887.2072563171387,1144.8982646465302,1330.2125964164734,1344.5685019493103,1479.18132686615,1572.622349023819,1705.5981724262238,1741.875316619873,2160.1451511383057</t>
  </si>
  <si>
    <t>44:18.7</t>
  </si>
  <si>
    <t>27:36.1</t>
  </si>
  <si>
    <t>0.1218118667602539,0.9120666980743408,2.2059292793273926,2.331045150756836,3.336338520050049,3.3850505352020264,3.6282293796539307,3.6769351959228516,3.7760169506073,3.8242907524108887,4.064020395278931,4.305078744888306,4.837034702301025,4.885880470275879,4.981488943099976,5.175132989883423,5.322957754135132,5.418824911117554,5.469423770904541,5.616283178329468,5.711947202682495,5.758271217346191,6.004036903381348,6.146299362182617,6.437004327774048,6.533434867858887,6.869345426559448,6.919227123260498,7.018048048019409,7.1144185066223145,7.503284931182861,7.64823842048645,7.745976209640503,7.7943198680877686,8.185396432876587,8.534351348876953,8.727952003479004,8.969063520431519,9.211088180541992,9.500389814376831,9.693092823028564,9.983166217803955,10.370031356811523,10.576816082000732,10.720442056655884,11.060032606124878,11.168341159820557,11.408291339874268,11.552259683609009,11.99718952178955,12.382140874862671,13.351352214813232,13.40028429031372,13.790112972259521,13.934128284454346,14.081008195877075,14.131287813186646,14.477136611938477,15.0133056640625,15.408028841018677,15.609198331832886,15.998051643371582,16.727957487106323,17.950257301330566,18.83080530166626,19.074010610580444,19.466322422027588,19.516642332077026,20.01812481880188,20.262561321258545,20.36087203025818,20.606152296066284,21.24007272720337,21.677058696746826,23.313968420028687,23.45648455619812,23.844987154006958,23.893188953399658,23.94236469268799,24.13719606399536,24.583110094070435,24.914713621139526,25.68534517288208,25.875202894210815,25.97007465362549,30.325310945510864,31.240931510925293,32.93689250946045,33.42061376571655,36.610466718673706,39.32835245132446,40.14543175697327,40.43521308898926,41.0141339302063,41.30206847190857,42.216867208480835,44.42590832710266,44.66703987121582,45.62918472290039,46.83500123023987,49.823888063430786,50.4470899105072,55.86045002937317,59.652878761291504,59.701512575149536,59.84421634674072,72.47085189819336,73.51403474807739,74.0053915977478,76.27892708778381,79.54697275161743,83.553866147995,89.97314667701721,95.16987371444702,96.06054759025574,97.75316667556763,101.60486626625061,101.98889899253845,108.27710008621216,129.33644104003906,133.12554740905762,140.91111731529236,142.6803731918335,149.0222885608673,151.99562239646912,156.116126537323,159.59833693504333,160.83699822425842,161.88706731796265,164.70491337776184,168.3833291530609,170.87286806106567,175.27025055885315,177.08734250068665,183.26123118400574,185.69047260284424,198.7034351825714,199.47220540046692,200.807941198349,210.7962954044342,226.3062400817871,232.01187229156494,236.17400217056274,249.3930685520172,253.77128863334656,287.44648838043213,313.4000611305237,317.84827852249146,320.46644353866577,327.58639311790466,330.32469367980957,331.508996963501,335.2700788974762,358.94624066352844,402.63942527770996,424.9970679283142,426.3365435600281,475.2202684879303,505.2742347717285,534.9895191192627,550.3081221580505,642.5371716022491,657.4021561145782,749.2341125011444,772.4909553527832,785.9264619350433,841.1554849147797,966.3582916259766,1015.5025150775909,1037.0936872959137,1053.49578332901,1118.9735012054443,1225.308468580246,1264.0084433555603,1448.3055992126465,1529.0170118808746,1550.0390388965607,1551.8710024356842,1564.4041233062744,1695.5984585285187,1701.9942688941956,1768.2301998138428,1932.5374529361725,2087.11164188385,2098.639107465744,2103.17684006691</t>
  </si>
  <si>
    <t>27:37.7</t>
  </si>
  <si>
    <t>23:03.4</t>
  </si>
  <si>
    <t>1.378762253199046,1.378762253199046,1.378762253199046,1.378762253199046,1.378762253199046,1.378762253199046,1.378762253199046,1.378762253199046,1.378762253199046,1.378762253199046,1.378762253199046,1.378762253199046,1.378762253199046,1.378762253199046,1.378762253199046,1.378762253199046,1.378762253199046,1.378762253199046,1.378762253199046,1.378762253199046,1.378762253199046,1.378762253199046,1.378762253199046,1.378762253199046,1.378762253199046,1.378762253199046,1.378762253199046,1.378762253199046,1.378762253199046,1.378762253199046</t>
  </si>
  <si>
    <t>1536300620204008780223525866207004845970362539142040200012311750922975244231763047104,1536300620204008780223525866207004845970362539142040200012311750922975244231763047104,1536300620204008780223525866207004845970362539142040200012311750922975244231763047104,1536300620204008780223525866207004845970362539142040200012311750922975244231763047104,1536300620204008780223525866207004845970362539142040200012311750922975244231763047104,1536300620204008780223525866207004845970362539142040200012311750922975244231763047104,1536300620204008780223525866207004845970362539142040200012311750922975244231763047104,1536300620204008780223525866207004845970362539142040200012311750922975244231763047104,1536300620204008780223525866207004845970362539142040200012311750922975244231763047104,1536300620204008780223525866207004845970362539142040200012311750922975244231763047104,1536300620204008780223525866207004845970362539142040200012311750922975244231763047104,1536300620204008780223525866207004845970362539142040200012311750922975244231763047104,1536300620204008780223525866207004845970362539142040200012311750922975244231763047104,1536300620204008780223525866207004845970362539142040200012311750922975244231763047104,1536300620204008780223525866207004845970362539142040200012311750922975244231763047104,1536300620204008780223525866207004845970362539142040200012311750922975244231763047104,1536300620204008780223525866207004845970362539142040200012311750922975244231763047104,1536300620204008780223525866207004845970362539142040200012311750922975244231763047104,1536300620204008780223525866207004845970362539142040200012311750922975244231763047104,1536300620204008780223525866207004845970362539142040200012311750922975244231763047104,1536300620204008780223525866207004845970362539142040200012311750922975244231763047104,1536300620204008780223525866207004845970362539142040200012311750922975244231763047104,1536300620204008780223525866207004845970362539142040200012311750922975244231763047104,1536300620204008780223525866207004845970362539142040200012311750922975244231763047104,1536300620204008780223525866207004845970362539142040200012311750922975244231763047104,1536300620204008780223525866207004845970362539142040200012311750922975244231763047104,1536300620204008780223525866207004845970362539142040200012311750922975244231763047104,1536300620204008780223525866207004845970362539142040200012311750922975244231763047104,1536300620204008780223525866207004845970362539142040200012311750922975244231763047104,1536300620204008780223525866207004845970362539142040200012311750922975244231763047104</t>
  </si>
  <si>
    <t>-7.896497452340459,-7.589417802636463,-6.322086717108275,-6.134549425364995,-6.100864796601242,-6.022817164012182,-5.943605557374122,-5.744090667550916,-5.235991900735036,-4.917386898332276,-4.8516761988627986,-4.83494547503053,-4.805533488939215,-4.719253599164575,-4.652828176021535,-4.611578824398545,-4.462068184639266,-4.395055018175944,-4.163755917978292,-3.8702585399923612,-3.7726829849003787,-3.574383145229361,-3.54237617818142,-3.518158064310106,-3.5108970843849563,-3.491512415162478,-3.4189759789279957,-3.3740351093945233,-3.3419015956125886,-3.1789941343570924,-3.0778600377779606,-2.9133085834654575,-2.882657793348037,-2.7447939061411657,-2.733517624269034,-2.6912606563459662,-2.6437372876280905,-2.56026735156311,-2.4871549977819996,-2.42291066561234,-2.3909952100324623,-2.252203109731123,-2.2339475150370283,-2.1647532696380907,-2.0860171053042604,-2.076540672692552,-2.073850301478837,-2.0505938753388753,-1.9311833764772226,-1.8086335451588558,-1.789554283845717,-1.657156389921283,-1.6245178027992078,-1.565856683616086,-1.5337952185469823,-1.4652168497067506,-1.4580004591629079,-1.4018353677079722,-1.393632095028108,-1.285368601231909,-1.25662387407398,-1.117315874453325,-1.0535966073050615,-0.7943812140664499,-0.764856439601713,-0.7444523872214239,-0.6644449895218995,-0.6472311375779035,-0.6304612663193369,-0.6240352662071872,-0.6058712735863141,-0.5854547836689443,-0.44816738765560316,-0.4448988339969013,-0.4157776213262997,-0.39123746983635344,-0.3540605250275666,-0.32176591704440427,-0.26911803526321876,-0.2631286782779839,-0.1959380729284025,-0.19593807292840104,-0.19278036456350156,-0.17300923732317622,-0.15667682242407047,-0.07903672561611766,-0.02534089241223597,0.04645535038712467,0.050066935826907105,0.06493239173170168,0.07011140177020858,0.1428083758011461,0.14554969040424479,0.27094887402315687,0.27628805680071905,0.28463002518096053,0.3682231754017557,0.3718749408927865,0.44697665017787014,0.48688059787733423,0.5078427389451858,0.5085124204580638,0.5353745556497221,0.5546942625480201,0.5552997941460569,0.560298185208087,0.576558114420809,0.6075347196712076,0.6075347196712088,0.6568218617905421,0.6911896222683727,0.6996234198349075,0.7043504049675762,0.7043504049675777,0.7276750371245462,0.7328096687778742,0.7524669089419793,0.8864058967134696,0.9118426453385087,0.98799862198529,0.9879986219852904,1.0036561307337568,1.0304688894434435,1.031116840791012,1.1222314338296406,1.1546004412807434,1.1546004412807445,1.1546004412807447,1.155333822530892,1.1601017235147806,1.1601017235147815,1.196225463894788,1.203475629615196,1.203475629615197,1.2277192150032592,1.2277192150032596,1.2281067557993093,1.2416777972989932,1.2780786607223302,1.2983653880281547,1.3067675409344548,1.3067675409344552,1.3106573335925003,1.310657333592501,1.3106573335925018,1.3481032628033558,1.3621072556172382,1.366540818421333,1.3706263672576593,1.3706263672576597,1.3706263672576602,1.3781720637979924,1.378762253199046</t>
  </si>
  <si>
    <t>0.11446475982666016,0.7596900463104248,1.8869187831878662,2.5219807624816895,2.6747703552246094,2.917412281036377,3.111725091934204,3.1614363193511963,3.4458048343658447,3.9005918502807617,3.9484307765960693,4.368890047073364,4.420714616775513,4.712518930435181,4.76213812828064,4.811561346054077,5.061939239501953,5.371697664260864,5.516523599624634,6.336576700210571,7.0218284130096436,7.651437044143677,8.081953048706055,8.513533353805542,8.942683219909668,9.085973501205444,9.13337755203247,9.32639455795288,9.613765954971313,9.857483148574829,9.953515529632568,10.145971775054932,10.288620471954346,10.667945384979248,10.762163400650024,10.906723022460938,10.953568696975708,11.003477573394775,11.051668405532837,11.242259979248047,11.339597225189209,11.530503988265991,12.101479291915894,12.725903987884521,12.878857851028442,13.572838068008423,13.668997049331665,13.763503074645996,14.048834800720215,15.303930521011353,16.080528020858765,16.51275372505188,16.89747381210327,17.3435480594635,18.261443376541138,19.158018589019775,20.84227991104126,21.001977682113647,21.371049642562866,21.57372260093689,21.814599990844727,22.46379041671753,23.12501811981201,26.34351897239685,28.080981254577637,28.859811305999756,28.956640005111694,29.707607746124268,29.959585666656494,30.493847370147705,30.995630502700806,31.493813514709473,31.545843839645386,34.23083019256592,34.83543038368225,35.694852113723755,36.315452098846436,38.208160638809204,40.91060280799866,42.86247539520264,43.8073844909668,46.141660928726196,46.20190787315369,48.868340492248535,49.76739168167114,50.788572549819946,52.143370151519775,56.18078327178955,59.31580328941345,63.19681143760681,68.78706502914429,71.67722940444946,73.7644534111023,74.67840647697449,79.76258039474487,81.91665816307068,99.19460678100586,106.76083946228027,119.2964186668396,130.32152724266052,141.83340191841125,168.14756226539612,170.16086077690125,187.76190781593323,189.9711537361145,191.81969261169434,200.0520522594452,207.24275398254395,222.45655059814453,263.4404122829437,272.7796082496643,354.5546591281891,391.7549602985382,394.807541847229,420.1098463535309,458.98390650749207,476.5745952129364,476.673535823822,502.24881172180176,530.4637184143066,639.0665462017059,649.5096182823181,660.2253742218018,667.6990146636963,697.2035529613495,703.4875926971436,1020.0779829025269,1032.100831747055,1052.7706818580627,1068.2669250965118,1185.227629184723,1206.3609161376953,1392.5497636795044,1442.7995879650116,1530.760784626007,1551.30157828331,1575.4155538082123,1666.1769556999207,1864.17275929451,1872.1895620822906,2073.6422290802,2091.126612663269,2220.912605047226,2239.10364484787,2371.187357902527,2395.0789427757263,2413.820513486862,2511.7775568962097,2566.5635917186737,2620.546245098114,2676.430591106415,2775.9539461135864,2844.5801270008087</t>
  </si>
  <si>
    <t>1,13,36,49,52,57,61,62,68,77,78,86,87,93,94,95,100,106,109,126,140,153,162,171,180,183,184,188,194,199,201,205,208,216,218,221,222,223,224,228,230,234,246,259,262,276,278,280,286,312,328,337,345,354,373,391,425,428,435,439,444,457,470,532,566,582,584,599,604,615,625,635,636,691,703,720,732,768,817,857,876,923,924,978,996,1017,1045,1128,1192,1270,1382,1441,1482,1501,1604,1647,1992,2144,2398,2625,2863,3395,3437,3796,3841,3879,4044,4192,4504,5339,5531,7179,7926,7990,8498,9293,9648,9650,10167,10746,12947,13161,13379,13532,14123,14252,20603,20847,21271,21581,23974,24398,28146,29154,30941,31339,31808,33647,37718,37883,42059,42423,45061,45427,48087,48572,48949,50921,52061,53191,54355,56427,57852</t>
  </si>
  <si>
    <t>1100101001110011001001110001101101111101000111110001111100111100001010010010001000100100111110111000000111111010000001000010110111010100000010110110001001110110110100001101011010010111011011100001101111011001111110110100010111010001111100101010110011000001011001000011001011000000</t>
  </si>
  <si>
    <t>44:14.4</t>
  </si>
  <si>
    <t>00:44.8</t>
  </si>
  <si>
    <t>-2.991865671058621,-2.991865671058621,-2.991865671058621,-2.991865671058621,-2.991865671058621,-2.991865671058621,-2.991865671058621,-2.991865671058621,-2.991865671058621,-2.991865671058621,-2.991865671058621,-2.991865671058621,-2.991865671058621,-2.991865671058621,-2.991865671058621,-2.991865671058621,-2.991865671058621,-2.991865671058621,-2.991865671058621,-2.991865671058621,-2.991865671058621,-2.991865671058621,-2.991865671058621,-2.991865671058621,-2.991865671058621,-2.991865671058621,-2.991865671058621,-2.991865671058621,-2.991865671058621,-2.991865671058621</t>
  </si>
  <si>
    <t>508441633452489038555706632083870890100374,508441633452489038555706632083870890100374,508441633452489038555706632083870890100374,508441633452489038555706632083870890100374,508441633452489038555706632083870890100374,508441633452489038555706632083870890100374,508441633452489038555706632083870890100374,508441633452489038555706632083870890100374,508441633452489038555706632083870890100374,508441633452489038555706632083870890100374,508441633452489038555706632083870890100374,508441633452489038555706632083870890100374,508441633452489038555706632083870890100374,508441633452489038555706632083870890100374,508441633452489038555706632083870890100374,508441633452489038555706632083870890100374,508441633452489038555706632083870890100374,508441633452489038555706632083870890100374,508441633452489038555706632083870890100374,508441633452489038555706632083870890100374,508441633452489038555706632083870890100374,508441633452489038555706632083870890100374,508441633452489038555706632083870890100374,508441633452489038555706632083870890100374,508441633452489038555706632083870890100374,508441633452489038555706632083870890100374,508441633452489038555706632083870890100374,508441633452489038555706632083870890100374,508441633452489038555706632083870890100374,508441633452489038555706632083870890100374</t>
  </si>
  <si>
    <t>aee75725452ced35f8693ddc8f3b34bed66cda6d</t>
  </si>
  <si>
    <t>mask</t>
  </si>
  <si>
    <t>35:34.5</t>
  </si>
  <si>
    <t>41:27.1</t>
  </si>
  <si>
    <t>-2.992857290422213,-2.992857290422213,-2.992857290422213,-2.992857290422213,-2.992857290422213,-2.992857290422213,-2.992857290422213,-2.992857290422213,-2.992857290422213</t>
  </si>
  <si>
    <t>851468861219809868640302060339303944519905,851468861219809868640302060339303944519905,851468861219809868640302060339303944519905,851468861219809868640302060339303944519905,851468861219809868640302060339303944519905,851468861219809868640302060339303944519905,851468861219809868640302060339303944519905,851468861219809868640302060339303944519905,851468861219809868640302060339303944519905</t>
  </si>
  <si>
    <t>15:18.4</t>
  </si>
  <si>
    <t>33:19.7</t>
  </si>
  <si>
    <t>-2.996393429211524,-2.996393429211524,-2.996393429211524,-2.996393429211524,-2.996393429211524,-2.996393429211524,-2.996393429211524,-2.996393429211524,-2.996393429211524,-2.996393429211524,-2.996393429211524,-2.996393429211524,-2.996393429211524,-2.996393429211524,-2.996393429211524,-2.996393429211524,-2.996393429211524,-2.996393429211524,-2.996393429211524,-2.996393429211524</t>
  </si>
  <si>
    <t>1199875464458372288215608519395560058904785,1199875464458372288215608519395560058904785,1199875464458372288215608519395560058904785,1199875464458372288215608519395560058904785,1199875464458372288215608519395560058904785,1199875464458372288215608519395560058904785,1199875464458372288215608519395560058904785,1199875464458372288215608519395560058904785,1199875464458372288215608519395560058904785,1199875464458372288215608519395560058904785,1199875464458372288215608519395560058904785,1199875464458372288215608519395560058904785,1199875464458372288215608519395560058904785,1199875464458372288215608519395560058904785,1199875464458372288215608519395560058904785,1199875464458372288215608519395560058904785,1199875464458372288215608519395560058904785,1199875464458372288215608519395560058904785,1199875464458372288215608519395560058904785,1199875464458372288215608519395560058904785</t>
  </si>
  <si>
    <t>44:20.7</t>
  </si>
  <si>
    <t>48:32.9</t>
  </si>
  <si>
    <t>-2.9979296265685007,-2.9979296265685007,-2.9979296265685007</t>
  </si>
  <si>
    <t>14:42.4</t>
  </si>
  <si>
    <t>-2.9991261720172333,-2.9991261720172333,-2.9991261720172333,-2.9991261720172333,-2.9991261720172333,-2.9991261720172333,-2.9991261720172333,-2.9991261720172333,-2.9991261720172333,-2.9991261720172333,-2.9991261720172333,-2.9991261720172333,-2.9991261720172333,-2.9991261720172333,-2.9991261720172333</t>
  </si>
  <si>
    <t>510560981257849708507301091582266931779678,510560981257849708507301091582266931779678,510560981257849708507301091582266931779678,510560981257849708507301091582266931779678,510560981257849708507301091582266931779678,510560981257849708507301091582266931779678,510560981257849708507301091582266931779678,510560981257849708507301091582266931779678,510560981257849708507301091582266931779678,510560981257849708507301091582266931779678,510560981257849708507301091582266931779678,510560981257849708507301091582266931779678,510560981257849708507301091582266931779678,510560981257849708507301091582266931779678,510560981257849708507301091582266931779678</t>
  </si>
  <si>
    <t>52:16.7</t>
  </si>
  <si>
    <t>03:32.6</t>
  </si>
  <si>
    <t>-3.0052737002593815,-3.0052737002593815,-3.0052737002593815,-3.0052737002593815,-3.0052737002593815,-3.0052737002593815,-3.0052737002593815,-3.0052737002593815,-3.0052737002593815,-3.0052737002593815,-3.0052737002593815,-3.0052737002593815,-3.0052737002593815,-3.0052737002593815,-3.0052737002593815</t>
  </si>
  <si>
    <t>510558322477666248864031252980272002865246,510558322477666248864031252980272002865246,510558322477666248864031252980272002865246,510558322477666248864031252980272002865246,510558322477666248864031252980272002865246,510558322477666248864031252980272002865246,510558322477666248864031252980272002865246,510558322477666248864031252980272002865246,510558322477666248864031252980272002865246,510558322477666248864031252980272002865246,510558322477666248864031252980272002865246,510558322477666248864031252980272002865246,510558322477666248864031252980272002865246,510558322477666248864031252980272002865246,510558322477666248864031252980272002865246</t>
  </si>
  <si>
    <t>ranking</t>
  </si>
  <si>
    <t>22:16.7</t>
  </si>
  <si>
    <t>42:17.3</t>
  </si>
  <si>
    <t>-3.0137266117700854,-3.0137266117700854,-3.0137266117700854,-3.0137266117700854,-3.0137266117700854,-3.0137266117700854,-3.0137266117700854,-3.0137266117700854,-3.0137266117700854,-3.0137266117700854,-3.0137266117700854,-3.0137266117700854,-3.0137266117700854,-3.0137266117700854,-3.0137266117700854,-3.0137266117700854,-3.0137266117700854,-3.0137266117700854,-3.0137266117700854,-3.0137266117700854,-3.0137266117700854,-3.0137266117700854,-3.0137266117700854,-3.0137266117700854,-3.0137266117700854,-3.0137266117700854,-3.0137266117700854,-3.0137266117700854,-3.0137266117700854,-3.0137266117700854</t>
  </si>
  <si>
    <t>856551739017019469891760031844444900526590,856551739017019469891760031844444900526590,856551739017019469891760031844444900526590,856551739017019469891760031844444900526590,856551739017019469891760031844444900526590,856551739017019469891760031844444900526590,856551739017019469891760031844444900526590,856551739017019469891760031844444900526590,856551739017019469891760031844444900526590,856551739017019469891760031844444900526590,856551739017019469891760031844444900526590,856551739017019469891760031844444900526590,856551739017019469891760031844444900526590,856551739017019469891760031844444900526590,856551739017019469891760031844444900526590,856551739017019469891760031844444900526590,856551739017019469891760031844444900526590,856551739017019469891760031844444900526590,856551739017019469891760031844444900526590,856551739017019469891760031844444900526590,856551739017019469891760031844444900526590,856551739017019469891760031844444900526590,856551739017019469891760031844444900526590,856551739017019469891760031844444900526590,856551739017019469891760031844444900526590,856551739017019469891760031844444900526590,856551739017019469891760031844444900526590,856551739017019469891760031844444900526590,856551739017019469891760031844444900526590,856551739017019469891760031844444900526590</t>
  </si>
  <si>
    <t>tournament_3</t>
  </si>
  <si>
    <t>35:46.6</t>
  </si>
  <si>
    <t>55:47.1</t>
  </si>
  <si>
    <t>-3.0144893577670206,-3.0144893577670206,-3.014489357767021,-3.014489357767021,-3.014489357767021,-3.014489357767021,-3.014489357767021,-3.014489357767021,-3.014489357767021,-3.014489357767021</t>
  </si>
  <si>
    <t>1042361947601766870089423508418206210704214,1042361947601766870089423508418206210704214,1042361947601766870089423508418206219092566,1042361947601766870089423508418206219092566,1042361947601766870089423508418206219092566,1042361947601766870089423508418206219092566,1042361947601766870089423508418206219092566,1042361947601766870089423508418206219092566,1042361947601766870089423508418206219092566,1042361947601766870089423508418206219092566</t>
  </si>
  <si>
    <t>48:13.1</t>
  </si>
  <si>
    <t>08:13.8</t>
  </si>
  <si>
    <t>-3.0177047058109,-3.0177047058109,-3.0177047058109,-3.0177047058109,-3.0177047058109,-3.0177047058109,-3.0177047058109,-3.0177047058109,-3.0177047058109,-3.0177047058109,-3.0177047058109,-3.0177047058109,-3.0177047058109,-3.0177047058109,-3.0177047058109,-3.0177047058109,-3.0177047058109,-3.0177047058109,-3.0177047058109,-3.0177047058109</t>
  </si>
  <si>
    <t>690669152626707675335979382308501907163347,690669152626707675335979382308501907163347,690669152626707675335979382308501907163347,690669152626707675335979382308501907163347,690669152626707675335979382308501907163347,690669152626707675335979382308501907163347,690669152626707675335979382308501907163347,690669152626707675335979382308501907163347,690669152626707675335979382308501907163347,690669152626707675335979382308501907163347,690669152626707675335979382308501907163347,690669152626707675335979382308501907163347,690669152626707675335979382308501907163347,690669152626707675335979382308501907163347,690669152626707675335979382308501907163347,690669152626707675335979382308501907163347,690669152626707675335979382308501907163347,690669152626707675335979382308501907163347,690669152626707675335979382308501907163347,690669152626707675335979382308501907163347</t>
  </si>
  <si>
    <t>55:48.8</t>
  </si>
  <si>
    <t>11:21.0</t>
  </si>
  <si>
    <t>-3.0218226470373275,-3.0218226470373275,-3.0218226470373275,-3.0218226470373275,-3.0218226470373275,-3.0218226470373275,-3.0218226470373275,-3.0218226470373275,-3.0218226470373275,-3.0218226470373275,-3.0218226470373275,-3.0218226470373275,-3.0218226470373275,-3.0218226470373275,-3.0218226470373275,-3.0218226470373275,-3.0218226470373275,-3.0218226470373275,-3.0218226470373275,-3.0218226470373275,-3.0218226470373275,-3.0218226470373275,-3.0218226470373275,-3.0218226470373275,-3.0218226470373275,-3.0218226470373275,-3.0218226470373275,-3.0218226470373275,-3.0218226470373275,-3.0218226470373275</t>
  </si>
  <si>
    <t>464289310886009296469373775844331990651158,464289310886009296469373775844331990651158,464289310886009296469373775844331990651158,464289310886009296469373775844331990651158,464289310886009296469373775844331990651158,464289310886009296469373775844331990651158,464289310886009296469373775844331990651158,464289310886009296469373775844331990651158,464289310886009296469373775844331990651158,464289310886009296469373775844331990651158,464289310886009296469373775844331990651158,464289310886009296469373775844331990651158,464289310886009296469373775844331990651158,464289310886009296469373775844331990651158,464289310886009296469373775844331990651158,464289310886009296469373775844331990651158,464289310886009296469373775844331990651158,464289310886009296469373775844331990651158,464289310886009296469373775844331990651158,464289310886009296469373775844331990651158,464289310886009296469373775844331990651158,464289310886009296469373775844331990651158,464289310886009296469373775844331990651158,464289310886009296469373775844331990651158,464289310886009296469373775844331990651158,464289310886009296469373775844331990651158,464289310886009296469373775844331990651158,464289310886009296469373775844331990651158,464289310886009296469373775844331990651158,464289310886009296469373775844331990651158</t>
  </si>
  <si>
    <t>06:44.5</t>
  </si>
  <si>
    <t>22:58.1</t>
  </si>
  <si>
    <t>-3.0223246329884854,-3.0223246329884854,-3.0223246329884854,-3.0223246329884854,-3.0223246329884854,-3.0223246329884854,-3.0223246329884854,-3.0223246329884854,-3.0223246329884854,-3.0223246329884854,-3.0223246329884854,-3.0223246329884854,-3.0223246329884854,-3.0223246329884854,-3.0223246329884854,-3.0223246329884854,-3.0223246329884854,-3.0223246329884854,-3.0223246329884854,-3.0223246329884854,-3.0223246329884854,-3.0223246329884854,-3.0223246329884854,-3.0223246329884854,-3.0223246329884854,-3.0223246329884854,-3.0223246329884854,-3.0223246329884854,-3.0223246329884854,-3.0223246329884854</t>
  </si>
  <si>
    <t>1158327104935418545602680614592573187589780,1158327104935418545602680614592573187589780,1158327104935418545602680614592573187589780,1158327104935418545602680614592573187589780,1158327104935418545602680614592573187589780,1158327104935418545602680614592573187589780,1158327104935418545602680614592573187589780,1158327104935418545602680614592573187589780,1158327104935418545602680614592573187589780,1158327104935418545602680614592573187589780,1158327104935418545602680614592573187589780,1158327104935418545602680614592573187589780,1158327104935418545602680614592573187589780,1158327104935418545602680614592573187589780,1158327104935418545602680614592573187589780,1158327104935418545602680614592573187589780,1158327104935418545602680614592573187589780,1158327104935418545602680614592573187589780,1158327104935418545602680614592573187589780,1158327104935418545602680614592573187589780,1158327104935418545602680614592573187589780,1158327104935418545602680614592573187589780,1158327104935418545602680614592573187589780,1158327104935418545602680614592573187589780,1158327104935418545602680614592573187589780,1158327104935418545602680614592573187589780,1158327104935418545602680614592573187589780,1158327104935418545602680614592573187589780,1158327104935418545602680614592573187589780,1158327104935418545602680614592573187589780</t>
  </si>
  <si>
    <t>25:14.3</t>
  </si>
  <si>
    <t>35:17.5</t>
  </si>
  <si>
    <t>-3.022682084690355,-3.022682084690355,-3.022682084690355,-3.022682084690355,-3.022682084690355</t>
  </si>
  <si>
    <t>###############################################################################################################################################################################################################################################################</t>
  </si>
  <si>
    <t>59:29.4</t>
  </si>
  <si>
    <t>14:40.2</t>
  </si>
  <si>
    <t>-3.0231351742962187,-3.0231351742962187,-3.0231351742962187,-3.0231351742962187,-3.0231351742962187,-3.0231351742962187,-3.0231351742962187,-3.0231351742962187,-3.0231351742962187,-3.0231351742962187,-3.0231351742962187,-3.0231351742962187,-3.0231351742962187,-3.0231351742962187,-3.0231351742962187,-3.0231351742962187,-3.0231351742962187,-3.0231351742962187,-3.0231351742962187,-3.0231351742962187</t>
  </si>
  <si>
    <t>119590522167624155655397745981762318275550,119590522167624155655397745981762318275550,119590522167624155655397745981762318275550,119590522167624155655397745981762318275550,119590522167624155655397745981762318275550,119590522167624155655397745981762318275550,119590522167624155655397745981762318275550,119590522167624155655397745981762318275550,119590522167624155655397745981762318275550,119590522167624155655397745981762318275550,119590522167624155655397745981762318275550,119590522167624155655397745981762318275550,119590522167624155655397745981762318275550,119590522167624155655397745981762318275550,119590522167624155655397745981762318275550,119590522167624155655397745981762318275550,119590522167624155655397745981762318275550,119590522167624155655397745981762318275550,119590522167624155655397745981762318275550,119590522167624155655397745981762318275550</t>
  </si>
  <si>
    <t>32:06.9</t>
  </si>
  <si>
    <t>52:07.5</t>
  </si>
  <si>
    <t>-3.025680688470718,-3.025680688470718,-3.025680688470718,-3.025680688470718,-3.025680688470718,-3.025680688470718,-3.025680688470718,-3.025680688470718,-3.025680688470718,-3.025680688470718,-3.025680688470718,-3.025680688470718,-3.025680688470718,-3.025680688470718,-3.025680688470718,-3.025680688470718,-3.025680688470718,-3.025680688470718,-3.025680688470718,-3.025680688470718,-3.025680688470718,-3.025680688470718,-3.025680688470718,-3.025680688470718,-3.025680688470718,-3.025680688470718,-3.025680688470718,-3.025680688470718,-3.025680688470718,-3.025680688470718</t>
  </si>
  <si>
    <t>692870688482737100611484428710538909548790,692870688482737100611484428710538909548790,692870688482737100611484428710538909548790,692870688482737100611484428710538909548790,692870688482737100611484428710538909548790,692870688482737100611484428710538909548790,692870688482737100611484428710538909548790,692870688482737100611484428710538909548790,692870688482737100611484428710538909548790,692870688482737100611484428710538909548790,692870688482737100611484428710538909548790,692870688482737100611484428710538909548790,692870688482737100611484428710538909548790,692870688482737100611484428710538909548790,692870688482737100611484428710538909548790,692870688482737100611484428710538909548790,692870688482737100611484428710538909548790,692870688482737100611484428710538909548790,692870688482737100611484428710538909548790,692870688482737100611484428710538909548790,692870688482737100611484428710538909548790,692870688482737100611484428710538909548790,692870688482737100611484428710538909548790,692870688482737100611484428710538909548790,692870688482737100611484428710538909548790,692870688482737100611484428710538909548790,692870688482737100611484428710538909548790,692870688482737100611484428710538909548790,692870688482737100611484428710538909548790,692870688482737100611484428710538909548790</t>
  </si>
  <si>
    <t>03:09.3</t>
  </si>
  <si>
    <t>21:09.8</t>
  </si>
  <si>
    <t>-3.02622803299487,-3.02622803299487,-3.02622803299487,-3.02622803299487,-3.02622803299487,-3.02622803299487,-3.02622803299487,-3.02622803299487,-3.02622803299487,-3.02622803299487</t>
  </si>
  <si>
    <t>464623546858134779746272572404144181386078,464623546858134779746272572404144181386078,464623546858134779746272572404144181386078,464623546858134779746272572404144181386078,464623546858134779746272572404144181386078,464623546858134779746272572404144181386078,464623546858134779746272572404144181386078,464623546858134779746272572404144181386078,464623546858134779746272572404144181386078,464623546858134779746272572404144181386078</t>
  </si>
  <si>
    <t>03:53.5</t>
  </si>
  <si>
    <t>20:19.0</t>
  </si>
  <si>
    <t>-3.026799657099318,-3.026799657099318,-3.026799657099318,-3.026799657099318,-3.026799657099318,-3.026799657099318,-3.026799657099318,-3.026799657099318,-3.026799657099318,-3.026799657099318</t>
  </si>
  <si>
    <t>1038905960011024806975257345448572294956245,1038905960011024806975257345448572294956245,1038905960011024806975257345448572294956245,1038905960011024806975257345448572294956245,1038905960011024806975257345448572294956245,1038905960011024806975257345448572294956245,1038905960011024806975257345448572294956245,1038905960011024806975257345448572294956245,1038905960011024806975257345448572294956245,1038905960011024806975257345448572294956245</t>
  </si>
  <si>
    <t>56:12.3</t>
  </si>
  <si>
    <t>16:13.0</t>
  </si>
  <si>
    <t>-3.027268990211647,-3.027268990211647,-3.027268990211647,-3.027268990211647,-3.027268990211647,-3.027268990211647,-3.027268990211647,-3.027268990211647,-3.027268990211647,-3.027268990211647,-3.027268990211647,-3.027268990211647,-3.027268990211647,-3.027268990211647,-3.027268990211647,-3.027268990211647,-3.027268990211647,-3.027268990211647,-3.027268990211647,-3.027268990211647,-3.027268990211647,-3.027268990211647,-3.027268990211647,-3.027268990211647,-3.027268990211647,-3.027268990211647,-3.027268990211647,-3.027268990211647,-3.027268990211647,-3.027268990211647</t>
  </si>
  <si>
    <t>810921757601808150224003659707055135557331,810921757601808150224003659707055135557331,810921757601808150224003659707055135557331,810921757601808150224003659707055135557331,810921757601808150224003659707055135557331,810921757601808150224003659707055135557331,810921757601808150224003659707055135557331,810921757601808150224003659707055135557331,810921757601808150224003659707055135557331,810921757601808150224003659707055135557331,810921757601808150224003659707055135557331,810921757601808150224003659707055135557331,810921757601808150224003659707055135557331,810921757601808150224003659707055135557331,810921757601808150224003659707055135557331,810921757601808150224003659707055135557331,810921757601808150224003659707055135557331,810921757601808150224003659707055135557331,810921757601808150224003659707055135557331,810921757601808150224003659707055135557331,810921757601808150224003659707055135557331,810921757601808150224003659707055135557331,810921757601808150224003659707055135557331,810921757601808150224003659707055135557331,810921757601808150224003659707055135557331,810921757601808150224003659707055135557331,810921757601808150224003659707055135557331,810921757601808150224003659707055135557331,810921757601808150224003659707055135557331,810921757601808150224003659707055135557331</t>
  </si>
  <si>
    <t>31:32.9</t>
  </si>
  <si>
    <t>38:08.8</t>
  </si>
  <si>
    <t>-3.0286807949607986,-3.0286807949607986,-3.0286807949607986,-3.0286807949607986,-3.0286807949607986,-3.0286807949607986,-3.0286807949607986,-3.0286807949607986,-3.0286807949607986</t>
  </si>
  <si>
    <t>1164108598318386273630006242345686039963358,1164108598318386273630006242345686039963358,1164108598318386273630006242345686039963358,1164108598318386273630006242345686039963358,1164108598318386273630006242345686039963358,1164108598318386273630006242345686039963358,1164108598318386273630006242345686039963358,1164108598318386273630006242345686039963358,1164108598318386273630006242345686039963358</t>
  </si>
  <si>
    <t>43:43.3</t>
  </si>
  <si>
    <t>57:38.3</t>
  </si>
  <si>
    <t>-3.0288064795333387,-3.0288064795333387,-3.0288064795333387,-3.0288064795333387,-3.0288064795333387,-3.0288064795333387,-3.0288064795333387,-3.0288064795333387,-3.0288064795333387,-3.0288064795333387</t>
  </si>
  <si>
    <t>502923927364204232427548296264672538368233,502923927364204232427548296264672538368233,502923927364204232427548296264672538368233,502923927364204232427548296264672538368233,502923927364204232427548296264672538368233,502923927364204232427548296264672538368233,502923927364204232427548296264672538368233,502923927364204232427548296264672538368233,502923927364204232427548296264672538368233,502923927364204232427548296264672538368233</t>
  </si>
  <si>
    <t>33:30.9</t>
  </si>
  <si>
    <t>53:33.7</t>
  </si>
  <si>
    <t>-3.0291471525376155,-3.0291471525376155,-3.0291471525376155</t>
  </si>
  <si>
    <t>45:06.2</t>
  </si>
  <si>
    <t>55:54.9</t>
  </si>
  <si>
    <t>-3.0293865029395617,-3.0293865029395617,-3.0293865029395617,-3.0293865029395617,-3.0293865029395617</t>
  </si>
  <si>
    <t>02:12.4</t>
  </si>
  <si>
    <t>-3.0296553479267203,-3.0296553479267203,-3.0296553479267203,-3.0296553479267203,-3.0296553479267203,-3.0296553479267203,-3.0296553479267203,-3.0296553479267203,-3.0296553479267203</t>
  </si>
  <si>
    <t>467155812389988129301555966145077994686358,467155812389988129301555966145077994686358,467155812389988129301555966145077994686358,467155812389988129301555966145077994686358,467155812389988129301555966145077994686358,467155812389988129301555966145077994686358,467155812389988129301555966145077994686358,467155812389988129301555966145077994686358,467155812389988129301555966145077994686358</t>
  </si>
  <si>
    <t>03:57.1</t>
  </si>
  <si>
    <t>21:00.3</t>
  </si>
  <si>
    <t>-3.0298004333014017,-3.0298004333014017,-3.0298004333014017,-3.0298004333014017,-3.0298004333014017,-3.0298004333014017,-3.0298004333014017,-3.0298004333014017,-3.0298004333014017,-3.0298004333014017</t>
  </si>
  <si>
    <t>502604307944516649567234727944493217202515,502604307944516649567234727944493217202515,502604307944516649567234727944493217202515,502604307944516649567234727944493217202515,502604307944516649567234727944493217202515,502604307944516649567234727944493217202515,502604307944516649567234727944493217202515,502604307944516649567234727944493217202515,502604307944516649567234727944493217202515,502604307944516649567234727944493217202515</t>
  </si>
  <si>
    <t>Maximum time without improvement reached.</t>
  </si>
  <si>
    <t>13:34.4</t>
  </si>
  <si>
    <t>-3.0319775383884107,-3.0319775383884107,-3.0319775383884107,-3.0319775383884107,-3.0319775383884107,-3.0319775383884107,-3.0319775383884107,-3.0319775383884107,-3.0319775383884107,-3.0319775383884107,-3.0319775383884107,-3.0319775383884107,-3.0319775383884107,-3.0319775383884107,-3.0319775383884107</t>
  </si>
  <si>
    <t>486624329277710187514099358308318148110715,486624329277710187514099358308318148110715,486624329277710187514099358308318148110715,486624329277710187514099358308318148110715,486624329277710187514099358308318148110715,486624329277710187514099358308318148110715,486624329277710187514099358308318148110715,486624329277710187514099358308318148110715,486624329277710187514099358308318148110715,486624329277710187514099358308318148110715,486624329277710187514099358308318148110715,486624329277710187514099358308318148110715,486624329277710187514099358308318148110715,486624329277710187514099358308318148110715,486624329277710187514099358308318148110715</t>
  </si>
  <si>
    <t>18:03.2</t>
  </si>
  <si>
    <t>31:24.0</t>
  </si>
  <si>
    <t>-3.03198703950983,-3.03198703950983,-3.03198703950983,-3.03198703950983,-3.03198703950983,-3.03198703950983,-3.03198703950983,-3.03198703950983,-3.03198703950983,-3.03198703950983,-3.03198703950983,-3.03198703950983,-3.03198703950983,-3.03198703950983,-3.03198703950983,-3.03198703950983,-3.03198703950983,-3.03198703950983,-3.03198703950983,-3.03198703950983</t>
  </si>
  <si>
    <t>1044393018694104857995949749107695856813270,1044393018694104857995949749107695856813270,1044393018694104857995949749107695856813270,1044393018694104857995949749107695856813270,1044393018694104857995949749107695856813270,1044393018694104857995949749107695856813270,1044393018694104857995949749107695856813270,1044393018694104857995949749107695856813270,1044393018694104857995949749107695856813270,1044393018694104857995949749107695856813270,1044393018694104857995949749107695856813270,1044393018694104857995949749107695856813270,1044393018694104857995949749107695856813270,1044393018694104857995949749107695856813270,1044393018694104857995949749107695856813270,1044393018694104857995949749107695856813270,1044393018694104857995949749107695856813270,1044393018694104857995949749107695856813270,1044393018694104857995949749107695856813270,1044393018694104857995949749107695856813270</t>
  </si>
  <si>
    <t>52:09.5</t>
  </si>
  <si>
    <t>08:43.1</t>
  </si>
  <si>
    <t>-3.0322647692234623,-3.0322647692234623,-3.0322647692234623,-3.0322647692234623,-3.0322647692234623,-3.0322647692234623,-3.0322647692234623,-3.0322647692234623,-3.0322647692234623,-3.0322647692234623</t>
  </si>
  <si>
    <t>464966573232585837340277827112316320256727,464966573232585837340277827112316320256727,464966573232585837340277827112316320256727,464966573232585837340277827112316320256727,464966573232585837340277827112316320256727,464966573232585837340277827112316320256727,464966573232585837340277827112316320256727,464966573232585837340277827112316320256727,464966573232585837340277827112316320256727,464966573232585837340277827112316320256727</t>
  </si>
  <si>
    <t>44:32.5</t>
  </si>
  <si>
    <t>49:49.1</t>
  </si>
  <si>
    <t>-3.032797259574878,-3.032797259574878,-3.032797259574878,-3.032797259574878,-3.032797259574878,-3.032797259574878</t>
  </si>
  <si>
    <t>31:30.5</t>
  </si>
  <si>
    <t>40:15.2</t>
  </si>
  <si>
    <t>-3.0330788821916634,-3.0330788821916634,-3.0330788821916634,-3.0330788821916634,-3.0330788821916634,-3.0330788821916634,-3.0330788821916634,-3.0330788821916634,-3.0330788821916634,-3.0330788821916634,-3.0330788821916634,-3.0330788821916634,-3.0330788821916634,-3.0330788821916634,-3.0330788821916634</t>
  </si>
  <si>
    <t>162013558176352536122850609067443187206230,162013558176352536122850609067443187206230,162013558176352536122850609067443187206230,162013558176352536122850609067443187206230,162013558176352536122850609067443187206230,162013558176352536122850609067443187206230,162013558176352536122850609067443187206230,162013558176352536122850609067443187206230,162013558176352536122850609067443187206230,162013558176352536122850609067443187206230,162013558176352536122850609067443187206230,162013558176352536122850609067443187206230,162013558176352536122850609067443187206230,162013558176352536122850609067443187206230,162013558176352536122850609067443187206230</t>
  </si>
  <si>
    <t>40:28.8</t>
  </si>
  <si>
    <t>50:59.6</t>
  </si>
  <si>
    <t>-3.0335217857899646,-3.0335217857899646,-3.0335217857899646,-3.0335217857899646,-3.0335217857899646,-3.0335217857899646,-3.0335217857899646,-3.0335217857899646,-3.0335217857899646,-3.0335217857899646</t>
  </si>
  <si>
    <t>160280245646316367548159123404699655965766,160280245646316367548159123404699655965766,160280245646316367548159123404699655965766,160280245646316367548159123404699655965766,160280245646316367548159123404699655965766,160280245646316367548159123404699655965766,160280245646316367548159123404699655965766,160280245646316367548159123404699655965766,160280245646316367548159123404699655965766,160280245646316367548159123404699655965766</t>
  </si>
  <si>
    <t>49:49.3</t>
  </si>
  <si>
    <t>09:49.9</t>
  </si>
  <si>
    <t>-3.0337552965790104,-3.0337552965790104,-3.0337552965790104,-3.0337552965790104,-3.0337552965790104,-3.0337552965790104,-3.0337552965790104,-3.0337552965790104,-3.0337552965790104,-3.0337552965790104,-3.0337552965790104,-3.0337552965790104,-3.0337552965790104,-3.0337552965790104,-3.0337552965790104,-3.0337552965790104,-3.0337552965790104,-3.0337552965790104,-3.0337552965790104,-3.0337552965790104,-3.0337552965790104,-3.0337552965790104,-3.0337552965790104,-3.0337552965790104,-3.0337552965790104,-3.0337552965790104,-3.0337552965790104,-3.0337552965790104,-3.0337552965790104,-3.0337552965790104</t>
  </si>
  <si>
    <t>163066911616115496057718595652625053614683,163066911616115496057718595652625053614683,163066911616115496057718595652625053614683,163066911616115496057718595652625053614683,163066911616115496057718595652625053614683,163066911616115496057718595652625053614683,163066911616115496057718595652625053614683,163066911616115496057718595652625053614683,163066911616115496057718595652625053614683,163066911616115496057718595652625053614683,163066911616115496057718595652625053614683,163066911616115496057718595652625053614683,163066911616115496057718595652625053614683,163066911616115496057718595652625053614683,163066911616115496057718595652625053614683,163066911616115496057718595652625053614683,163066911616115496057718595652625053614683,163066911616115496057718595652625053614683,163066911616115496057718595652625053614683,163066911616115496057718595652625053614683,163066911616115496057718595652625053614683,163066911616115496057718595652625053614683,163066911616115496057718595652625053614683,163066911616115496057718595652625053614683,163066911616115496057718595652625053614683,163066911616115496057718595652625053614683,163066911616115496057718595652625053614683,163066911616115496057718595652625053614683,163066911616115496057718595652625053614683,163066911616115496057718595652625053614683</t>
  </si>
  <si>
    <t>46:54.6</t>
  </si>
  <si>
    <t>54:10.5</t>
  </si>
  <si>
    <t>-3.0339864331129127,-3.0339864331129127,-3.0339864331129127,-3.0339864331129127,-3.0339864331129127,-3.0339864331129127,-3.0339864331129127,-3.0339864331129127,-3.0339864331129127</t>
  </si>
  <si>
    <t>111306451735597763178418691680443265434463,111306451735597763178418691680443265434463,111306451735597763178418691680443265434463,111306451735597763178418691680443265434463,111306451735597763178418691680443265434463,111306451735597763178418691680443265434463,111306451735597763178418691680443265434463,111306451735597763178418691680443265434463,111306451735597763178418691680443265434463</t>
  </si>
  <si>
    <t>04:27.4</t>
  </si>
  <si>
    <t>24:12.6</t>
  </si>
  <si>
    <t>-3.035298816418331,-3.035298816418331,-3.035298816418331,-3.035298816418331,-3.035298816418331,-3.035298816418331,-3.035298816418331,-3.035298816418331,-3.035298816418331,-3.035298816418331</t>
  </si>
  <si>
    <t>465429144700955290670727550229385162830788,465429144700955290670727550229385162830788,465429144700955290670727550229385162830788,465429144700955290670727550229385162830788,465429144700955290670727550229385162830788,465429144700955290670727550229385162830788,465429144700955290670727550229385162830788,465429144700955290670727550229385162830788,465429144700955290670727550229385162830788,465429144700955290670727550229385162830788</t>
  </si>
  <si>
    <t>27:49.0</t>
  </si>
  <si>
    <t>47:49.6</t>
  </si>
  <si>
    <t>-3.036804214504639,-3.036804214504639,-3.036804214504639,-3.036804214504639,-3.036804214504639,-3.036804214504639,-3.036804214504639,-3.036804214504639,-3.036804214504639,-3.036804214504639</t>
  </si>
  <si>
    <t>508208248389186276337667585693601447123039,508208248389186276337667585693601447123039,508208248389186276337667585693601447123039,508208248389186276337667585693601447123039,508208248389186276337667585693601447123039,508208248389186276337667585693601447123039,508208248389186276337667585693601447123039,508208248389186276337667585693601447123039,508208248389186276337667585693601447123039,508208248389186276337667585693601447123039</t>
  </si>
  <si>
    <t>59:50.1</t>
  </si>
  <si>
    <t>19:50.7</t>
  </si>
  <si>
    <t>-3.0368586789622563,-3.0368586789622563,-3.0368586789622563,-3.0368586789622563,-3.0368586789622563,-3.0368586789622563,-3.0368586789622563,-3.0368586789622563,-3.0368586789622563,-3.0368586789622563,-3.0368586789622563,-3.0368586789622563,-3.0368586789622563,-3.0368586789622563,-3.0368586789622563,-3.0368586789622563,-3.0368586789622563,-3.0368586789622563,-3.0368586789622563,-3.0368586789622563</t>
  </si>
  <si>
    <t>465301463769112749303108954047770959909714,465301463769112749303108954047770959909714,465301463769112749303108954047770959909714,465301463769112749303108954047770959909714,465301463769112749303108954047770959909714,465301463769112749303108954047770959909714,465301463769112749303108954047770959909714,465301463769112749303108954047770959909714,465301463769112749303108954047770959909714,465301463769112749303108954047770959909714,465301463769112749303108954047770959909714,465301463769112749303108954047770959909714,465301463769112749303108954047770959909714,465301463769112749303108954047770959909714,465301463769112749303108954047770959909714,465301463769112749303108954047770959909714,465301463769112749303108954047770959909714,465301463769112749303108954047770959909714,465301463769112749303108954047770959909714,465301463769112749303108954047770959909714</t>
  </si>
  <si>
    <t>15:27.1</t>
  </si>
  <si>
    <t>-3.037570911109273,-3.037570911109273,-3.037570911109273,-3.037570911109273,-3.037570911109273,-3.037570911109273,-3.037570911109273,-3.037570911109273,-3.037570911109273</t>
  </si>
  <si>
    <t>154229256676093396415705938559071004510302,154229256676093396415705938559071004510302,154229256676093396415705938559071004510302,154229256676093396415705938559071004510302,154229256676093396415705938559071004510302,154229256676093396415705938559071004510302,154229256676093396415705938559071004510302,154229256676093396415705938559071004510302,154229256676093396415705938559071004510302</t>
  </si>
  <si>
    <t>59:29.2</t>
  </si>
  <si>
    <t>08:23.4</t>
  </si>
  <si>
    <t>-3.039021583247593,-3.039021583247593,-3.039021583247593,-3.039021583247593,-3.039021583247593,-3.039021583247593,-3.039021583247593,-3.039021583247593,-3.039021583247593,-3.039021583247593</t>
  </si>
  <si>
    <t>815723031508604326216258046858943587321552,815723031508604326216258046858943587321552,815723031508604326216258046858943587321552,815723031508604326216258046858943587321552,815723031508604326216258046858943587321552,815723031508604326216258046858943587321552,815723031508604326216258046858943587321552,815723031508604326216258046858943587321552,815723031508604326216258046858943587321552,815723031508604326216258046858943587321552</t>
  </si>
  <si>
    <t>57:54.0</t>
  </si>
  <si>
    <t>04:52.8</t>
  </si>
  <si>
    <t>-3.0399318428106583,-3.0399318428106583,-3.0399318428106583,-3.0399318428106583,-3.0399318428106583</t>
  </si>
  <si>
    <t>10:36.1</t>
  </si>
  <si>
    <t>14:46.2</t>
  </si>
  <si>
    <t>-3.040532266829944,-3.040532266829944,-3.040532266829944,-3.040532266829944,-3.040532266829944,-3.040532266829944</t>
  </si>
  <si>
    <t>06:07.7</t>
  </si>
  <si>
    <t>25:42.3</t>
  </si>
  <si>
    <t>-3.0407679518390367,-3.0407679518390367,-3.0407679518390367,-3.0407679518390367,-3.0407679518390367,-3.0407679518390367,-3.0407679518390367,-3.0407679518390367,-3.0407679518390367,-3.0407679518390367,-3.0407679518390367,-3.0407679518390367,-3.0407679518390367,-3.0407679518390367,-3.0407679518390367,-3.0407679518390367,-3.0407679518390367,-3.0407679518390367,-3.0407679518390367,-3.0407679518390367</t>
  </si>
  <si>
    <t>341762723269416174284337087140260150761683,341762723269416174284337087140260150761683,341762723269416174284337087140260150761683,341762723269416174284337087140260150761683,341762723269416174284337087140260150761683,341762723269416174284337087140260150761683,341762723269416174284337087140260150761683,341762723269416174284337087140260150761683,341762723269416174284337087140260150761683,341762723269416174284337087140260150761683,341762723269416174284337087140260150761683,341762723269416174284337087140260150761683,341762723269416174284337087140260150761683,341762723269416174284337087140260150761683,341762723269416174284337087140260150761683,341762723269416174284337087140260150761683,341762723269416174284337087140260150761683,341762723269416174284337087140260150761683,341762723269416174284337087140260150761683,341762723269416174284337087140260150761683</t>
  </si>
  <si>
    <t>13:55.6</t>
  </si>
  <si>
    <t>27:08.1</t>
  </si>
  <si>
    <t>-3.0417276767734513,-3.0417276767734513,-3.0417276767734513,-3.0417276767734513,-3.0417276767734513,-3.0417276767734513,-3.0417276767734513,-3.0417276767734513,-3.0417276767734513,-3.0417276767734513,-3.0417276767734513,-3.0417276767734513,-3.0417276767734513,-3.0417276767734513,-3.0417276767734513,-3.0417276767734513,-3.0417276767734513,-3.0417276767734513,-3.0417276767734513,-3.0417276767734513</t>
  </si>
  <si>
    <t>507719776978353276984358217942274619509982,507719776978353276984358217942274619509982,507719776978353276984358217942274619509982,507719776978353276984358217942274619509982,507719776978353276984358217942274619509982,507719776978353276984358217942274619509982,507719776978353276984358217942274619509982,507719776978353276984358217942274619509982,507719776978353276984358217942274619509982,507719776978353276984358217942274619509982,507719776978353276984358217942274619509982,507719776978353276984358217942274619509982,507719776978353276984358217942274619509982,507719776978353276984358217942274619509982,507719776978353276984358217942274619509982,507719776978353276984358217942274619509982,507719776978353276984358217942274619509982,507719776978353276984358217942274619509982,507719776978353276984358217942274619509982,507719776978353276984358217942274619509982</t>
  </si>
  <si>
    <t>23:41.8</t>
  </si>
  <si>
    <t>30:18.5</t>
  </si>
  <si>
    <t>-3.0417476352552213,-3.0417476352552213,-3.0417476352552213,-3.0417476352552213,-3.0417476352552213,-3.0417476352552213,-3.0417476352552213,-3.0417476352552213,-3.0417476352552213</t>
  </si>
  <si>
    <t>812654005879716295945866430028174511350932,812654005879716295945866430028174511350932,812654005879716295945866430028174511350932,812654005879716295945866430028174511350932,812654005879716295945866430028174511350932,812654005879716295945866430028174511350932,812654005879716295945866430028174511350932,812654005879716295945866430028174511350932,812654005879716295945866430028174511350932</t>
  </si>
  <si>
    <t>03:34.5</t>
  </si>
  <si>
    <t>16:03.3</t>
  </si>
  <si>
    <t>-3.041831280789453,-3.041831280789453,-3.041831280789453,-3.041831280789453,-3.041831280789453</t>
  </si>
  <si>
    <t>46:12.3</t>
  </si>
  <si>
    <t>53:18.2</t>
  </si>
  <si>
    <t>-3.0419539672515206,-3.0419539672515206,-3.0419539672515206,-3.0419539672515206,-3.0419539672515206,-3.0419539672515206,-3.0419539672515206,-3.0419539672515206,-3.0419539672515206,-3.0419539672515206,-3.0419539672515206,-3.0419539672515206,-3.0419539672515206,-3.0419539672515206,-3.0419539672515206</t>
  </si>
  <si>
    <t>1205319286885787150791096338647473830592598,1205319286885787150791096338647473830592598,1205319286885787150791096338647473830592598,1205319286885787150791096338647473830592598,1205319286885787150791096338647473830592598,1205319286885787150791096338647473830592598,1205319286885787150791096338647473830592598,1205319286885787150791096338647473830592598,1205319286885787150791096338647473830592598,1205319286885787150791096338647473830592598,1205319286885787150791096338647473830592598,1205319286885787150791096338647473830592598,1205319286885787150791096338647473830592598,1205319286885787150791096338647473830592598,1205319286885787150791096338647473830592598</t>
  </si>
  <si>
    <t>19:22.5</t>
  </si>
  <si>
    <t>26:32.9</t>
  </si>
  <si>
    <t>-3.0426913402344273,-3.0426913402344273,-3.0426913402344273,-3.0426913402344273,-3.0426913402344273</t>
  </si>
  <si>
    <t>23:03.1</t>
  </si>
  <si>
    <t>28:51.7</t>
  </si>
  <si>
    <t>-3.0436735150571366,-3.0436735150571366,-3.0436735150571366,-3.0436735150571366,-3.043673515057137,-3.043673515057137,-3.043673515057137,-3.043673515057137,-3.043673515057137</t>
  </si>
  <si>
    <t>459526359943048788230807558050930702913891,459526359943048788230807558050930702913891,459526359943048788230807558050930702913891,459526359943048788230807558050930702913891,459483824647183690265687750059068527186275,459483824647183690265687750059068527186275,459483824647183690265687750059068527186275,459483824647183690265687750059068527186275,459483824647183690265687750059068527186275</t>
  </si>
  <si>
    <t>53:02.6</t>
  </si>
  <si>
    <t>06:34.3</t>
  </si>
  <si>
    <t>-3.0456385202991187,-3.0456385202991187,-3.0456385202991187,-3.0456385202991187,-3.0456385202991187,-3.0456385202991187,-3.0456385202991187,-3.0456385202991187,-3.0456385202991187,-3.0456385202991187,-3.0456385202991187,-3.0456385202991187,-3.0456385202991187,-3.0456385202991187,-3.0456385202991187,-3.0456385202991187,-3.0456385202991187,-3.0456385202991187,-3.0456385202991187,-3.0456385202991187</t>
  </si>
  <si>
    <t>282841075940469428585239696680494908771199,282841075940469428585239696680494908771199,282841075940469428585239696680494908771199,282841075940469428585239696680494908771199,282841075940469428585239696680494908771199,282841075940469428585239696680494908771199,282841075940469428585239696680494908771199,282841075940469428585239696680494908771199,282841075940469428585239696680494908771199,282841075940469428585239696680494908771199,282841075940469428585239696680494908771199,282841075940469428585239696680494908771199,282841075940469428585239696680494908771199,282841075940469428585239696680494908771199,282841075940469428585239696680494908771199,282841075940469428585239696680494908771199,282841075940469428585239696680494908771199,282841075940469428585239696680494908771199,282841075940469428585239696680494908771199,282841075940469428585239696680494908771199</t>
  </si>
  <si>
    <t>42:41.8</t>
  </si>
  <si>
    <t>47:42.0</t>
  </si>
  <si>
    <t>-3.045658885411381,-3.045658885411381,-3.045658885411381</t>
  </si>
  <si>
    <t>10:14.4</t>
  </si>
  <si>
    <t>24:07.5</t>
  </si>
  <si>
    <t>-3.045661517427465,-3.045661517427465,-3.045661517427465,-3.045661517427465,-3.045661517427465,-3.045661517427465,-3.045661517427465,-3.045661517427465,-3.045661517427465,-3.045661517427465</t>
  </si>
  <si>
    <t>649318468457214745035575313428123283916306,649318468457214745035575313428123283916306,649318468457214745035575313428123283916306,649318468457214745035575313428123283916306,649318468457214745035575313428123283916306,649318468457214745035575313428123283916306,649318468457214745035575313428123283916306,649318468457214745035575313428123283916306,649318468457214745035575313428123283916306,649318468457214745035575313428123283916306</t>
  </si>
  <si>
    <t>09:40.4</t>
  </si>
  <si>
    <t>16:01.6</t>
  </si>
  <si>
    <t>-3.046250937969001,-3.046250937969001,-3.046250937969001,-3.046250937969001,-3.046250937969001,-3.046250937969001</t>
  </si>
  <si>
    <t>08:46.5</t>
  </si>
  <si>
    <t>19:23.4</t>
  </si>
  <si>
    <t>-3.048511586450012,-3.048511586450012,-3.048511586450012,-3.048511586450012,-3.048511586450012,-3.048511586450012,-3.048511586450012,-3.048511586450012,-3.048511586450012,-3.048511586450012,-3.048511586450012,-3.048511586450012,-3.048511586450012,-3.048511586450012,-3.048511586450012</t>
  </si>
  <si>
    <t>807209475023148682149603239818699524900509,807209475023148682149603239818699524900509,807209475023148682149603239818699524900509,807209475023148682149603239818699524900509,807209475023148682149603239818699524900509,807209475023148682149603239818699524900509,807209475023148682149603239818699524900509,807209475023148682149603239818699524900509,807209475023148682149603239818699524900509,807209475023148682149603239818699524900509,807209475023148682149603239818699524900509,807209475023148682149603239818699524900509,807209475023148682149603239818699524900509,807209475023148682149603239818699524900509,807209475023148682149603239818699524900509</t>
  </si>
  <si>
    <t>57:07.7</t>
  </si>
  <si>
    <t>05:31.3</t>
  </si>
  <si>
    <t>-3.0488087323703636,-3.0488087323703636,-3.0488087323703636</t>
  </si>
  <si>
    <t>23:01.3</t>
  </si>
  <si>
    <t>32:18.6</t>
  </si>
  <si>
    <t>-3.049899945173952,-3.049899945173952,-3.049899945173952,-3.049899945173952,-3.049899945173952,-3.049899945173952,-3.049899945173952,-3.049899945173952,-3.049899945173952,-3.049899945173952</t>
  </si>
  <si>
    <t>649998329632387352453363262491218544789022,649998329632387352453363262491218544789022,649998329632387352453363262491218544789022,649998329632387352453363262491218544789022,649998329632387352453363262491218544789022,649998329632387352453363262491218544789022,649998329632387352453363262491218544789022,649998329632387352453363262491218544789022,649998329632387352453363262491218544789022,649998329632387352453363262491218544789022</t>
  </si>
  <si>
    <t>20:25.4</t>
  </si>
  <si>
    <t>37:42.9</t>
  </si>
  <si>
    <t>-3.05118760763492,-3.05118760763492,-3.05118760763492,-3.05118760763492,-3.05118760763492,-3.05118760763492,-3.05118760763492,-3.05118760763492,-3.05118760763492,-3.05118760763492,-3.05118760763492,-3.05118760763492,-3.05118760763492,-3.05118760763492,-3.05118760763492,-3.05118760763492,-3.05118760763492,-3.05118760763492,-3.05118760763492,-3.05118760763492,-3.05118760763492,-3.05118760763492,-3.05118760763492,-3.05118760763492,-3.05118760763492,-3.05118760763492,-3.05118760763492,-3.05118760763492,-3.05118760763492,-3.05118760763492</t>
  </si>
  <si>
    <t>507868652947532730442349277513020648035070,507868652947532730442349277513020648035070,507868652947532730442349277513020648035070,507868652947532730442349277513020648035070,507868652947532730442349277513020648035070,507868652947532730442349277513020648035070,507868652947532730442349277513020648035070,507868652947532730442349277513020648035070,507868652947532730442349277513020648035070,507868652947532730442349277513020648035070,507868652947532730442349277513020648035070,507868652947532730442349277513020648035070,507868652947532730442349277513020648035070,507868652947532730442349277513020648035070,507868652947532730442349277513020648035070,507868652947532730442349277513020648035070,507868652947532730442349277513020648035070,507868652947532730442349277513020648035070,507868652947532730442349277513020648035070,507868652947532730442349277513020648035070,507868652947532730442349277513020648035070,507868652947532730442349277513020648035070,507868652947532730442349277513020648035070,507868652947532730442349277513020648035070,507868652947532730442349277513020648035070,507868652947532730442349277513020648035070,507868652947532730442349277513020648035070,507868652947532730442349277513020648035070,507868652947532730442349277513020648035070,507868652947532730442349277513020648035070</t>
  </si>
  <si>
    <t>44:33.2</t>
  </si>
  <si>
    <t>51:05.1</t>
  </si>
  <si>
    <t>-3.0525298427890633,-3.0525298427890633,-3.0525298427890633</t>
  </si>
  <si>
    <t>36:43.9</t>
  </si>
  <si>
    <t>47:03.2</t>
  </si>
  <si>
    <t>-3.054817713713217,-3.054817713713217,-3.054817713713217,-3.054817713713217,-3.054817713713217</t>
  </si>
  <si>
    <t>38:54.4</t>
  </si>
  <si>
    <t>58:55.1</t>
  </si>
  <si>
    <t>-3.0572591124020416,-3.0572591124020416,-3.0572591124020416,-3.0572591124020416,-3.0572591124020416,-3.0572591124020416,-3.0572591124020416,-3.0572591124020416,-3.0572591124020416,-3.0572591124020416,-3.0572591124020416,-3.0572591124020416,-3.0572591124020416,-3.0572591124020416,-3.0572591124020416,-3.0572591124020416,-3.0572591124020416,-3.0572591124020416,-3.0572591124020416,-3.0572591124020416</t>
  </si>
  <si>
    <t>326258984915100113943476819198458405923195,326258984915100113943476819198458405923195,326258984915100113943476819198458405923195,326258984915100113943476819198458405923195,326258984915100113943476819198458405923195,326258984915100113943476819198458405923195,326258984915100113943476819198458405923195,326258984915100113943476819198458405923195,326258984915100113943476819198458405923195,326258984915100113943476819198458405923195,326258984915100113943476819198458405923195,326258984915100113943476819198458405923195,326258984915100113943476819198458405923195,326258984915100113943476819198458405923195,326258984915100113943476819198458405923195,326258984915100113943476819198458405923195,326258984915100113943476819198458405923195,326258984915100113943476819198458405923195,326258984915100113943476819198458405923195,326258984915100113943476819198458405923195</t>
  </si>
  <si>
    <t>01:14.9</t>
  </si>
  <si>
    <t>21:15.5</t>
  </si>
  <si>
    <t>-3.0581855931809168,-3.0581855931809168,-3.0581855931809168,-3.0581855931809168,-3.0581855931809168,-3.0581855931809168,-3.0581855931809168,-3.0581855931809168,-3.0581855931809168,-3.0581855931809168,-3.0581855931809168,-3.0581855931809168,-3.0581855931809168,-3.0581855931809168,-3.0581855931809168,-3.0581855931809168,-3.0581855931809168,-3.0581855931809168,-3.0581855931809168,-3.0581855931809168</t>
  </si>
  <si>
    <t>489477537427431727784845518187466210097534,489477537427431727784845518187466470144382,489477537427431727784845518187466210097534,489477537427431727784845518187466470144382,489477537427431727784845518187466470144382,489477537427431727784845518187466470144382,489477537427431727784845518187466210097534,489477537427431727784845518187466210097534,489477537427431727784845518187466210097534,489477537427431727784845518187466470144382,489477537427431727784845518187466470144382,489477537427431727784845518187466210097534,489477537427431727784845518187466470144382,489477537427431727784845518187466470144382,489477537427431727784845518187466210097534,489477537427431727784845518187466210097534,489477537427431727784845518187466470144382,489477537427431727784845518187466470144382,489477537427431727784845518187466470144382,489477537427431727784845518187466470144382</t>
  </si>
  <si>
    <t>55:59.8</t>
  </si>
  <si>
    <t>02:05.0</t>
  </si>
  <si>
    <t>-3.05846602343199,-3.05846602343199,-3.05846602343199</t>
  </si>
  <si>
    <t>49:38.6</t>
  </si>
  <si>
    <t>09:41.6</t>
  </si>
  <si>
    <t>-3.058653191944383,-3.058653191944383,-3.058653191944383</t>
  </si>
  <si>
    <t>01:27.0</t>
  </si>
  <si>
    <t>14:40.5</t>
  </si>
  <si>
    <t>-3.060107868577796,-3.060107868577796,-3.060107868577796,-3.060107868577796,-3.060107868577796,-3.060107868577796,-3.060107868577796,-3.060107868577796,-3.060107868577796,-3.060107868577796</t>
  </si>
  <si>
    <t>1343845795411628422492353880359194676265553,1343845795411628422492353880359194676265553,1343845795411628422492353880359194676265553,1343845795411628422492353880359194676265553,1343845795411628422492353880359194676265553,1343845795411628422492353880359194676265553,1343845795411628422492353880359194676265553,1343845795411628422492353880359194676265553,1343845795411628422492353880359194676265553,1343845795411628422492353880359194676265553</t>
  </si>
  <si>
    <t>47:37.4</t>
  </si>
  <si>
    <t>53:18.7</t>
  </si>
  <si>
    <t>-3.060837011840445,-3.060837011840445,-3.060837011840445,-3.060837011840445,-3.060837011840445,-3.060837011840445,-3.060837011840445,-3.060837011840445,-3.060837011840445</t>
  </si>
  <si>
    <t>339279063923274763930180302748655828387667,339279063923274763930180302748655828387667,339279063923274763930180302748655828387667,339279063923274763930180302748655828387667,339279063923274763930180302748655828387667,339279063923274763930180302748655828387667,339279063923274763930180302748655828387667,339279063923274763930180302748655828387667,339279063923274763930180302748655828387667</t>
  </si>
  <si>
    <t>08:40.9</t>
  </si>
  <si>
    <t>28:42.8</t>
  </si>
  <si>
    <t>-3.0620174934370845,-3.0620174934370845,-3.0620174934370845,-3.0620174934370845</t>
  </si>
  <si>
    <t>10:24.7</t>
  </si>
  <si>
    <t>30:28.4</t>
  </si>
  <si>
    <t>-3.062285838404722,-3.062285838404722,-3.062285838404722,-3.062285838404722,-3.062285838404722,-3.062285838404722,-3.062285838404722,-3.062285838404722,-3.062285838404722</t>
  </si>
  <si>
    <t>154186721380238201970900431621606694307934,154186721380238201970900431621606694307934,154186721380238201970900431621606694307934,154186721380238201970900431621606694307934,154186721380238201970900431621606694307934,154186721380238201970900431621606694307934,154186721380238201970900431621606694307934,154186721380238201970900431621606694307934,154186721380238201970900431621606694307934</t>
  </si>
  <si>
    <t>50:08.1</t>
  </si>
  <si>
    <t>10:11.7</t>
  </si>
  <si>
    <t>-3.062299177383476,-3.062299177383476,-3.062299177383476,-3.062299177383476,-3.062299177383476,-3.062299177383476,-3.062299177383476,-3.062299177383476,-3.062299177383476</t>
  </si>
  <si>
    <t>508480178630079725943284691040711819630678,508480178630079725943284691040711819630678,508480178630079725943284691040711819630678,508480178630079725943284691040711819630678,508480178630079725943284691040711819630678,508480178630079725943284691040711819630678,508480178630079725943284691040711819630678,508480178630079725943284691040711819630678,508480178630079725943284691040711819630678</t>
  </si>
  <si>
    <t>28:01.3</t>
  </si>
  <si>
    <t>-3.0636968268085325,-3.0636968268085325,-3.0636968268085325,-3.0636968268085325,-3.0636968268085325,-3.0636968268085325,-3.0636968268085325,-3.0636968268085325,-3.0636968268085325,-3.0636968268085325</t>
  </si>
  <si>
    <t>510585593104613644913549455652214660372830,510585593104613644913549455652214660372830,510585593104613644913549455652214660372830,510585593104613644913549455652214660372830,510585593104613644913549455652214660372830,510585593104613644913549455652214660372830,510585593104613644913549455652214660372830,510585593104613644913549455652214660372830,510585593104613644913549455652214660372830,510585593104613644913549455652214660372830</t>
  </si>
  <si>
    <t>20:00.6</t>
  </si>
  <si>
    <t>30:17.9</t>
  </si>
  <si>
    <t>-3.06379677040822,-3.06379677040822,-3.06379677040822,-3.06379677040822,-3.06379677040822,-3.06379677040822,-3.06379677040822,-3.06379677040822,-3.06379677040822,-3.06379677040822</t>
  </si>
  <si>
    <t>155101232832466646307909977528478648619103,155101232832466646307909977528478648619103,155101232832466646307909977528478648619103,155101232832466646307909977528478648619103,155101232832466646307909977528478648619103,155101232832466646307909977528478648619103,155101232832466646307909977528478648619103,155101232832466646307909977528478648619103,155101232832466646307909977528478648619103,155101232832466646307909977528478648619103</t>
  </si>
  <si>
    <t>21:45.9</t>
  </si>
  <si>
    <t>-3.0639660786868363,-3.0639660786868363,-3.0639660786868363,-3.0639660786868363,-3.0639660786868363,-3.0639660786868363,-3.0639660786868363,-3.0639660786868363,-3.0639660786868363,-3.0639660786868363,-3.0639660786868363,-3.0639660786868363,-3.0639660786868363,-3.0639660786868363,-3.0639660786868363,-3.0639660786868363,-3.0639660786868363,-3.0639660786868363,-3.0639660786868363,-3.0639660786868363,-3.0639660786868363,-3.0639660786868363,-3.0639660786868363,-3.0639660786868363,-3.0639660786868363,-3.0639660786868363,-3.0639660786868363,-3.0639660786868363,-3.0639660786868363,-3.0639660786868363</t>
  </si>
  <si>
    <t>1341452867679798181486385331805368952284549,1341452867679798181486385331805368952284549,1341452867679798181486385331805368952284549,1341452867679798181486385331805368952284549,1341452867679798181486385331805368952284549,1341452867679798181486385331805368952284549,1341452867679798181486385331805368952284549,1341452867679798181486385331805368952284549,1341452867679798181486385331805368952284549,1341452867679798181486385331805368952284549,1341452867679798181486385331805368952284549,1341452867679798181486385331805368952284549,1341452867679798181486385331805368952284549,1341452867679798181486385331805368952284549,1341452867679798181486385331805368952284549,1341452867679798181486385331805368952284549,1341452867679798181486385331805368952284549,1341452867679798181486385331805368952284549,1341452867679798181486385331805368952284549,1341452867679798181486385331805368952284549,1341452867679798181486385331805368952284549,1341452867679798181486385331805368952284549,1341452867679798181486385331805368952284549,1341452867679798181486385331805368952284549,1341452867679798181486385331805368952284549,1341452867679798181486385331805368952284549,1341452867679798181486385331805368952284549,1341452867679798181486385331805368952284549,1341452867679798181486385331805368952284549,1341452867679798181486385331805368952284549</t>
  </si>
  <si>
    <t>37:37.3</t>
  </si>
  <si>
    <t>46:04.2</t>
  </si>
  <si>
    <t>-3.0645580467277798,-3.0645580467277798,-3.0645580467277798,-3.0645580467277798,-3.0645580467277798,-3.0645580467277798,-3.0645580467277798,-3.0645580467277798,-3.0645580467277798,-3.0645580467277798,-3.0645580467277798,-3.0645580467277798,-3.0645580467277798,-3.0645580467277798,-3.0645580467277798</t>
  </si>
  <si>
    <t>1036366636083667357016185787162353116366532,1036366636083667357016185787162353116366532,1036366636083667357016185787162353116366532,1036366636083667357016185787162353116366532,1036366636083667357016185787162353116366532,1036366636083667357016185787162353116366532,1036366636083667357016185787162353116366532,1036366636083667357016185787162353116366532,1036366636083667357016185787162353116366532,1036366636083667357016185787162353116366532,1036366636083667357016185787162353116366532,1036366636083667357016185787162353116366532,1036366636083667357016185787162353116366532,1036366636083667357016185787162353116366532,1036366636083667357016185787162353116366532</t>
  </si>
  <si>
    <t>34:11.6</t>
  </si>
  <si>
    <t>54:12.1</t>
  </si>
  <si>
    <t>-3.064576266018255,-3.064576266018255,-3.064576266018255,-3.064576266018255,-3.064576266018255,-3.064576266018255,-3.064576266018255,-3.064576266018255,-3.064576266018255,-3.064576266018255,-3.064576266018255,-3.064576266018255,-3.064576266018255,-3.064576266018255,-3.064576266018255,-3.064576266018255,-3.064576266018255,-3.064576266018255,-3.064576266018255,-3.064576266018255</t>
  </si>
  <si>
    <t>1156627699912983077094804142560886845795777,1156627699912983077094804142560886845795777,1156627699912983077094804142560886845795777,1156627699912983077094804142560886845795777,1156627699912983077094804142560886845795777,1156627699912983077094804142560886845795777,1156627699912983077094804142560886845795777,1156627699912983077094804142560886845795777,1156627699912983077094804142560886845795777,1156627699912983077094804142560886845795777,1156627699912983077094804142560886845795777,1156627699912983077094804142560886845795777,1156627699912983077094804142560886845795777,1156627699912983077094804142560886845795777,1156627699912983077094804142560886845795777,1156627699912983077094804142560886845795777,1156627699912983077094804142560886845795777,1156627699912983077094804142560886845795777,1156627699912983077094804142560886845795777,1156627699912983077094804142560886845795777</t>
  </si>
  <si>
    <t>07:28.2</t>
  </si>
  <si>
    <t>13:26.6</t>
  </si>
  <si>
    <t>-3.064701879030707,-3.064701879030707,-3.064701879030707</t>
  </si>
  <si>
    <t>49:22.8</t>
  </si>
  <si>
    <t>56:29.4</t>
  </si>
  <si>
    <t>-3.0647748582162433,-3.0647748582162433,-3.0647748582162433,-3.0647748582162433,-3.0647748582162433,-3.0647748582162433,-3.0647748582162433,-3.0647748582162433,-3.0647748582162433,-3.0647748582162433,-3.0647748582162433,-3.0647748582162433,-3.0647748582162433,-3.0647748582162433,-3.0647748582162433</t>
  </si>
  <si>
    <t>1346723278015490233741055778064575612094294,1346723278015490233741055778064575612094294,1346723278015490233741055778064575612094294,1346723278015490233741055778064575612094294,1346723278015490233741055778064575612094294,1346723278015490233741055778064575612094294,1346723278015490233741055778064575612094294,1346723278015490233741055778064575612094294,1346723278015490233741055778064575612094294,1346723278015490233741055778064575612094294,1346723278015490233741055778064575612094294,1346723278015490233741055778064575612094294,1346723278015490233741055778064575612094294,1346723278015490233741055778064575612094294,1346723278015490233741055778064575612094294</t>
  </si>
  <si>
    <t>07:57.7</t>
  </si>
  <si>
    <t>13:08.0</t>
  </si>
  <si>
    <t>-3.0653100890050204,-3.0653100890050204,-3.0653100890050204,-3.0653100890050204,-3.0653100890050204,-3.0653100890050204,-3.0653100890050204,-3.0653100890050204,-3.0653100890050204</t>
  </si>
  <si>
    <t>788505990270365848629697911789000341138301,788505990270365848629697911789000341138301,788505990270365848629697911789000341138301,788505990270365848629697911789000341138301,788505990270365848629697911789000341138301,788505990270365848629697911789000341138301,788505990270365848629697911789000341138301,788505990270365848629697911789000341138301,788505990270365848629697911789000341138301</t>
  </si>
  <si>
    <t>07:35.6</t>
  </si>
  <si>
    <t>25:31.0</t>
  </si>
  <si>
    <t>-3.065854338855098,-3.065854338855098,-3.065854338855098,-3.065854338855098,-3.065854338855098,-3.065854338855098,-3.065854338855098,-3.065854338855098,-3.065854338855098,-3.065854338855098,-3.065854338855098,-3.065854338855098,-3.065854338855098,-3.065854338855098,-3.065854338855098,-3.065854338855098,-3.065854338855098,-3.065854338855098,-3.065854338855098,-3.065854338855098</t>
  </si>
  <si>
    <t>508159751931261198518962398098747009965214,508159751931261198518962398098747009965214,508159751931261198518962398098747009965214,508159751931261198518962398098747009965214,508159751931261198518962398098747009965214,508159751931261198518962398098747009965214,508159751931261198518962398098747009965214,508159751931261198518962398098747009965214,508159751931261198518962398098747009965214,508159751931261198518962398098747009965214,508159751931261198518962398098747009965214,508159751931261198518962398098747009965214,508159751931261198518962398098747009965214,508159751931261198518962398098747009965214,508159751931261198518962398098747009965214,508159751931261198518962398098747009965214,508159751931261198518962398098747009965214,508159751931261198518962398098747009965214,508159751931261198518962398098747009965214,508159751931261198518962398098747009965214</t>
  </si>
  <si>
    <t>06:53.2</t>
  </si>
  <si>
    <t>21:04.3</t>
  </si>
  <si>
    <t>-3.066207733177186,-3.066207733177186,-3.066207733177186,-3.066207733177186,-3.066207733177186,-3.066207733177186,-3.066207733177186,-3.066207733177186,-3.066207733177186,-3.066207733177186,-3.066207733177186,-3.066207733177186,-3.066207733177186,-3.066207733177186,-3.066207733177186</t>
  </si>
  <si>
    <t>687430376853428635708424247921138964940635,687430376853428635708424247921138964940635,687430376853428635708424247921138964940635,687430376853428635708424247921138964940635,687430376853428635708424247921138964940635,687430376853428635708424247921138964940635,687430376853428635708424247921138964940635,687430376853428635708424247921138964940635,687430376853428635708424247921138964940635,687430376853428635708424247921138964940635,687430376853428635708424247921138964940635,687430376853428635708424247921138964940635,687430376853428635708424247921138964940635,687430376853428635708424247921138964940635,687430376853428635708424247921138964940635</t>
  </si>
  <si>
    <t>41:31.5</t>
  </si>
  <si>
    <t>55:51.3</t>
  </si>
  <si>
    <t>-3.066637110578079,-3.066637110578079,-3.066637110578079,-3.066637110578079,-3.066637110578079</t>
  </si>
  <si>
    <t>00:53.0</t>
  </si>
  <si>
    <t>07:39.4</t>
  </si>
  <si>
    <t>-3.0672397155137707,-3.0672397155137707,-3.0672397155137707,-3.0672397155137707,-3.0672397155137707</t>
  </si>
  <si>
    <t>08:49.8</t>
  </si>
  <si>
    <t>14:49.3</t>
  </si>
  <si>
    <t>-3.0684536987192232,-3.0684536987192232,-3.0684536987192232</t>
  </si>
  <si>
    <t>11:58.0</t>
  </si>
  <si>
    <t>30:31.8</t>
  </si>
  <si>
    <t>-3.068637448161847,-3.068637448161847,-3.068637448161847,-3.068637448161847,-3.068637448161847,-3.068637448161847,-3.068637448161847,-3.068637448161847,-3.068637448161847,-3.068637448161847</t>
  </si>
  <si>
    <t>345017039709123976538050806083994080883185,345017039709123976538050806083994080883185,345017039709123976538050806083994080883185,345017039709123976538050806083994080883185,345017039709123976538050806083994080883185,345017039709123976538050806083994080883185,345017039709123976538050806083994080883185,345017039709123976538050806083994080883185,345017039709123976538050806083994080883185,345017039709123976538050806083994080883185</t>
  </si>
  <si>
    <t>37:19.3</t>
  </si>
  <si>
    <t>57:20.0</t>
  </si>
  <si>
    <t>-3.068686777509196,-3.0686867775091966,-3.0686867775091966,-3.0686867775091966,-3.0686867775091966,-3.0686867775091966,-3.0686867775091966,-3.0686867775091966,-3.0686867775091966,-3.0686867775091966,-3.0686867775091966,-3.0686867775091966,-3.0686867775091966,-3.0686867775091966,-3.0686867775091966,-3.0686867775091966,-3.0686867775091966,-3.0686867775091966,-3.0686867775091966,-3.0686867775091966</t>
  </si>
  <si>
    <t>505085648007166719102258396029013603621142,505085648007800544326814647003847631804694,505085648007800544326814647003847631804694,505085648007800544326814647003847631804694,505085648007800544326814647003847631804694,505085648007800544326814647003847631804694,505085648007800544326814647003847631804694,505085648007800544326814647003847631804694,505085648007800544326814647003847631804694,505085648007800544326814647003847631804694,505085648007800544326814647003847631804694,505085648007800544326814647003847631804694,505085648007800544326814647003847631804694,505085648007800544326814647003847631804694,505085648007800544326814647003847631804694,505085648007800544326814647003847631804694,505085648007800544326814647003847631804694,505085648007800544326814647003847631804694,505085648007800544326814647003847631804694,505085648007800544326814647003847631804694</t>
  </si>
  <si>
    <t>07:29.5</t>
  </si>
  <si>
    <t>12:39.5</t>
  </si>
  <si>
    <t>-3.069303792102688,-3.069303792102688,-3.069303792102688,-3.069303792102688,-3.069303792102688,-3.069303792102688</t>
  </si>
  <si>
    <t>30:03.7</t>
  </si>
  <si>
    <t>-3.070299753196242,-3.070299753196242,-3.070299753196242,-3.070299753196242,-3.070299753196242,-3.070299753196242,-3.070299753196242,-3.070299753196242,-3.070299753196242,-3.070299753196242</t>
  </si>
  <si>
    <t>157829509153708696430420919489631081824755,157829509153708696430420919489631081824755,157829509153708696430420919489631081824755,157829509153708696430420919489631081824755,157829509153708696430420919489631081824755,157829509153708696430420919489631081824755,157829509153708696430420919489631081824755,157829509153708696430420919489631081824755,157829509153708696430420919489631081824755,157829509153708696430420919489631081824755</t>
  </si>
  <si>
    <t>24:47.2</t>
  </si>
  <si>
    <t>36:03.1</t>
  </si>
  <si>
    <t>-3.070374835777043,-3.070374835777043,-3.070374835777043,-3.070374835777043,-3.070374835777043,-3.070374835777043,-3.070374835777043,-3.070374835777043,-3.070374835777043,-3.070374835777043,-3.070374835777043,-3.070374835777043,-3.070374835777043,-3.070374835777043,-3.070374835777043,-3.070374835777043,-3.070374835777043,-3.070374835777043,-3.070374835777043,-3.070374835777043,-3.070374835777043,-3.070374835777043,-3.070374835777043,-3.070374835777043,-3.070374835777043,-3.070374835777043,-3.070374835777043,-3.070374835777043,-3.070374835777043,-3.070374835777043</t>
  </si>
  <si>
    <t>687722895936411727788904821810680797790555,687722895936411727788904821810680797790555,687722895936411727788904821810680797790555,687722895936411727788904821810680797790555,687722895936411727788904821810680797790555,687722895936411727788904821810680797790555,687722895936411727788904821810680797790555,687722895936411727788904821810680797790555,687722895936411727788904821810680797790555,687722895936411727788904821810680797790555,687722895936411727788904821810680797790555,687722895936411727788904821810680797790555,687722895936411727788904821810680797790555,687722895936411727788904821810680797790555,687722895936411727788904821810680797790555,687722895936411727788904821810680797790555,687722895936411727788904821810680797790555,687722895936411727788904821810680797790555,687722895936411727788904821810680797790555,687722895936411727788904821810680797790555,687722895936411727788904821810680797790555,687722895936411727788904821810680797790555,687722895936411727788904821810680797790555,687722895936411727788904821810680797790555,687722895936411727788904821810680797790555,687722895936411727788904821810680797790555,687722895936411727788904821810680797790555,687722895936411727788904821810680797790555,687722895936411727788904821810680797790555,687722895936411727788904821810680797790555</t>
  </si>
  <si>
    <t>04:25.2</t>
  </si>
  <si>
    <t>24:26.5</t>
  </si>
  <si>
    <t>-3.070931304145868,-3.070931304145868,-3.070931304145868</t>
  </si>
  <si>
    <t>37:05.0</t>
  </si>
  <si>
    <t>47:11.4</t>
  </si>
  <si>
    <t>-3.070958557855454,-3.070958557855454,-3.070958557855454,-3.070958557855454,-3.070958557855454,-3.070958557855454,-3.070958557855454,-3.070958557855454,-3.070958557855454,-3.070958557855454</t>
  </si>
  <si>
    <t>1208005025436475099177775695131894290548980,1208005025436475099177775695131894290548980,1208005025436475099177775695131894290548980,1208005025436475099177775695131894290548980,1208005025436475099177775695131894290548980,1208005025436475099177775695131894290548980,1208005025436475099177775695131894290548980,1208005025436475099177775695131894290548980,1208005025436475099177775695131894290548980,1208005025436475099177775695131894290548980</t>
  </si>
  <si>
    <t>42:19.3</t>
  </si>
  <si>
    <t>55:28.2</t>
  </si>
  <si>
    <t>-3.071433417879801,-3.071433417879801,-3.071433417879801,-3.071433417879801,-3.071433417879801,-3.071433417879801,-3.071433417879801,-3.071433417879801,-3.071433417879801,-3.071433417879801,-3.071433417879801,-3.071433417879801,-3.071433417879801,-3.071433417879801,-3.071433417879801,-3.071433417879801,-3.071433417879801,-3.071433417879801,-3.071433417879801,-3.071433417879801</t>
  </si>
  <si>
    <t>1161741803412816945699876053864199742415580,1161741803412816945699876053864199742415580,1161741803412816945699876053864199742415580,1161741803412816945699876053864199742415580,1161741803412816945699876053864199742415580,1161741803412816945699876053864199742415580,1161741803412816945699876053864199742415580,1161741803412816945699876053864199742415580,1161741803412816945699876053864199742415580,1161741803412816945699876053864199742415580,1161741803412816945699876053864199742415580,1161741803412816945699876053864199742415580,1161741803412816945699876053864199742415580,1161741803412816945699876053864199742415580,1161741803412816945699876053864199742415580,1161741803412816945699876053864199742415580,1161741803412816945699876053864199742415580,1161741803412816945699876053864199742415580,1161741803412816945699876053864199742415580,1161741803412816945699876053864199742415580</t>
  </si>
  <si>
    <t>04:21.9</t>
  </si>
  <si>
    <t>-3.072323359418432,-3.072323359418432,-3.072323359418432,-3.072323359418432,-3.072323359418432,-3.072323359418432</t>
  </si>
  <si>
    <t>11:06.0</t>
  </si>
  <si>
    <t>27:25.4</t>
  </si>
  <si>
    <t>-3.0726666257186404,-3.0726666257186404,-3.0726666257186404,-3.0726666257186404,-3.0726666257186404,-3.0726666257186404,-3.0726666257186404,-3.0726666257186404,-3.0726666257186404,-3.0726666257186404</t>
  </si>
  <si>
    <t>113954600060501039686830736675319105819132,113954600060501039686830736675319105819132,113954600060501039686830736675319105819132,113954600060501039686830736675319105819132,113954600060501039686830736675319105819132,113954600060501039686830736675319105819132,113954600060501039686830736675319105819132,113954600060501039686830736675319105819132,113954600060501039686830736675319105819132,113954600060501039686830736675319105819132</t>
  </si>
  <si>
    <t>07:46.1</t>
  </si>
  <si>
    <t>24:58.5</t>
  </si>
  <si>
    <t>-3.0731620507280812,-3.0731620507280812,-3.0731620507280812,-3.0731620507280812,-3.0731620507280812,-3.0731620507280812,-3.0731620507280812,-3.0731620507280812,-3.0731620507280812,-3.0731620507280812</t>
  </si>
  <si>
    <t>111317126088811531067869787119897556993747,111317126088811531067869787119897556993747,111317126088811531067869787119897556993747,111317126088811531067869787119897556993747,111317126088811531067869787119897556993747,111317126088811531067869787119897556993747,111317126088811531067869787119897556993747,111317126088811531067869787119897556993747,111317126088811531067869787119897556993747,111317126088811531067869787119897556993747</t>
  </si>
  <si>
    <t>08:38.9</t>
  </si>
  <si>
    <t>20:13.5</t>
  </si>
  <si>
    <t>-3.0739187430804775,-3.0739187430804775,-3.0739187430804775,-3.0739187430804775,-3.0739187430804775,-3.0739187430804775,-3.0739187430804775,-3.0739187430804775,-3.0739187430804775,-3.0739187430804775,-3.0739187430804775,-3.0739187430804775,-3.0739187430804775,-3.0739187430804775,-3.0739187430804775,-3.0739187430804775,-3.0739187430804775,-3.0739187430804775,-3.0739187430804775,-3.0739187430804775</t>
  </si>
  <si>
    <t>687999367291508682303753686233544550374230,688041902587373780268873494225406994537046,687999367291508682303753686233544550374230,687999367291508682303753686233544550374230,687999367291508682303753686233544550374230,687999367291508682303753686233544550374230,687999367291508682303753686233544550374230,687999367291508682303753686233544550374230,687999367291508682303753686233544550374230,688041902587373780268873494225406994537046,688041902587373780268873494225406994537046,687999367291508682303753686233544550374230,687999367291508682303753686233544550374230,687999367291508682303753686233544550374230,687999367291508682303753686233544550374230,688041902587373780268873494225406994537046,687999367291508682303753686233544550374230,687999367291508682303753686233544550374230,687999367291508682303753686233544550374230,687999367291508682303753686233544550374230</t>
  </si>
  <si>
    <t>20:15.4</t>
  </si>
  <si>
    <t>34:02.2</t>
  </si>
  <si>
    <t>-3.0741181427283824,-3.0741181427283824,-3.0741181427283824,-3.0741181427283824,-3.0741181427283824,-3.0741181427283824,-3.0741181427283824,-3.0741181427283824,-3.0741181427283824,-3.0741181427283824,-3.0741181427283824,-3.0741181427283824,-3.0741181427283824,-3.0741181427283824,-3.0741181427283824,-3.0741181427283824,-3.0741181427283824,-3.0741181427283824,-3.0741181427283824,-3.0741181427283824,-3.0741181427283824,-3.0741181427283824,-3.0741181427283824,-3.0741181427283824,-3.0741181427283824,-3.0741181427283824,-3.0741181427283824,-3.0741181427283824,-3.0741181427283824,-3.0741181427283824</t>
  </si>
  <si>
    <t>486748653314323906557201905753873904055603,486748653314323906557201905753873904055603,486748653314323906557201905753873904055603,486748653314323906557201905753873904055603,486748653314323906557201905753873904055603,486748653314323906557201905753873904055603,486748653314323906557201905753873904055603,486748653314323906557201905753873904055603,486748653314323906557201905753873904055603,486748653314323906557201905753873904055603,486748653314323906557201905753873904055603,486748653314323906557201905753873904055603,486748653314323906557201905753873904055603,486748653314323906557201905753873904055603,486748653314323906557201905753873904055603,486748653314323906557201905753873904055603,486748653314323906557201905753873904055603,486748653314323906557201905753873904055603,486748653314323906557201905753873904055603,486748653314323906557201905753873904055603,486748653314323906557201905753873904055603,486748653314323906557201905753873904055603,486748653314323906557201905753873904055603,486748653314323906557201905753873904055603,486748653314323906557201905753873904055603,486748653314323906557201905753873904055603,486748653314323906557201905753873904055603,486748653314323906557201905753873904055603,486748653314323906557201905753873904055603,486748653314323906557201905753873904055603</t>
  </si>
  <si>
    <t>02:43.1</t>
  </si>
  <si>
    <t>21:20.2</t>
  </si>
  <si>
    <t>-3.0745872071608735,-3.0745872071608735,-3.0745872071608735,-3.0745872071608735,-3.0745872071608735,-3.0745872071608735,-3.0745872071608735,-3.0745872071608735,-3.0745872071608735,-3.0745872071608735,-3.0745872071608735,-3.0745872071608735,-3.0745872071608735,-3.0745872071608735,-3.0745872071608735,-3.0745872071608735,-3.0745872071608735,-3.0745872071608735,-3.0745872071608735,-3.0745872071608735,-3.0745872071608735,-3.0745872071608735,-3.0745872071608735,-3.0745872071608735,-3.0745872071608735,-3.0745872071608735,-3.0745872071608735,-3.0745872071608735,-3.0745872071608735,-3.0745872071608735</t>
  </si>
  <si>
    <t>1156424564244615460974567699985267620418300,1156424564244615460974567699985267620418300,1156424564244615460974567699985267620418300,1156424564244615460974567699985267620418300,1156424564244615460974567699985267620418300,1156424564244615460974567699985267620418300,1156424564244615460974567699985267620418300,1156424564244615460974567699985267620418300,1156424564244615460974567699985267620418300,1156424564244615460974567699985267620418300,1156424564244615460974567699985267620418300,1156424564244615460974567699985267620418300,1156424564244615460974567699985267620418300,1156424564244615460974567699985267620418300,1156424564244615460974567699985267620418300,1156424564244615460974567699985267620418300,1156424564244615460974567699985267620418300,1156424564244615460974567699985267620418300,1156424564244615460974567699985267620418300,1156424564244615460974567699985267620418300,1156424564244615460974567699985267620418300,1156424564244615460974567699985267620418300,1156424564244615460974567699985267620418300,1156424564244615460974567699985267620418300,1156424564244615460974567699985267620418300,1156424564244615460974567699985267620418300,1156424564244615460974567699985267620418300,1156424564244615460974567699985267620418300,1156424564244615460974567699985267620418300,1156424564244615460974567699985267620418300</t>
  </si>
  <si>
    <t>44:41.8</t>
  </si>
  <si>
    <t>-3.0753292068694944,-3.0753292068694944,-3.0753292068694944,-3.0753292068694944,-3.0753292068694944,-3.0753292068694944,-3.0753292068694944,-3.0753292068694944,-3.0753292068694944,-3.0753292068694944</t>
  </si>
  <si>
    <t>347930715340245394457647710136761502308470,347930715340245394457647710136761502308470,347930715340245394457647710136761502308470,347930715340245394457647710136761502308470,347930715340245394457647710136761502308470,347930715340245394457647710136761502308470,347930715340245394457647710136761502308470,347930715340245394457647710136761502308470,347930715340245394457647710136761502308470,347930715340245394457647710136761502308470</t>
  </si>
  <si>
    <t>34:57.6</t>
  </si>
  <si>
    <t>54:58.2</t>
  </si>
  <si>
    <t>-3.0756842550115495,-3.0756842550115495,-3.0756842550115495,-3.0756842550115495,-3.0756842550115495,-3.0756842550115495,-3.0756842550115495,-3.0756842550115495,-3.0756842550115495,-3.0756842550115495,-3.0756842550115495,-3.0756842550115495,-3.0756842550115495,-3.0756842550115495,-3.0756842550115495,-3.0756842550115495,-3.0756842550115495,-3.0756842550115495,-3.0756842550115495,-3.0756842550115495,-3.0756842550115495,-3.0756842550115495,-3.0756842550115495,-3.0756842550115495,-3.0756842550115495,-3.0756842550115495,-3.0756842550115495,-3.0756842550115495,-3.0756842550115495,-3.0756842550115495</t>
  </si>
  <si>
    <t>443187183168570163112660689125368775785279,443187183168570163112660689125368775785279,443187183168570163112660689125368775785279,443187183168570163112660689125368775785279,443187183168570163112660689125368775785279,443187183168570163112660689125368775785279,443187183168570163112660689125368775785279,443187183168570163112660689125368775785279,443187183168570163112660689125368775785279,443187183168570163112660689125368775785279,443187183168570163112660689125368775785279,443187183168570163112660689125368775785279,443187183168570163112660689125368775785279,443187183168570163112660689125368775785279,443187183168570163112660689125368775785279,443187183168570163112660689125368775785279,443187183168570163112660689125368775785279,443187183168570163112660689125368775785279,443187183168570163112660689125368775785279,443187183168570163112660689125368775785279,443187183168570163112660689125368775785279,443187183168570163112660689125368775785279,443187183168570163112660689125368775785279,443187183168570163112660689125368775785279,443187183168570163112660689125368775785279,443187183168570163112660689125368775785279,443187183168570163112660689125368775785279,443187183168570163112660689125368775785279,443187183168570163112660689125368775785279,443187183168570163112660689125368775785279</t>
  </si>
  <si>
    <t>32:13.9</t>
  </si>
  <si>
    <t>42:50.0</t>
  </si>
  <si>
    <t>-3.0764902399989302,-3.0764902399989302,-3.0764902399989302,-3.0764902399989302,-3.0764902399989302,-3.0764902399989302,-3.0764902399989302,-3.0764902399989302,-3.0764902399989302,-3.0764902399989302,-3.0764902399989302,-3.0764902399989302,-3.0764902399989302,-3.0764902399989302,-3.0764902399989302</t>
  </si>
  <si>
    <t>1042533968640707782388510924435258909753950,1042533968640707782388510924435258909753950,1042533968640707782388510924435258909753950,1042533968640707782388510924435258909753950,1042533968640707782388510924435258909753950,1042533968640707782388510924435258909753950,1042533968640707782388510924435258909753950,1042533968640707782388510924435258909753950,1042533968640707782388510924435258909753950,1042533968640707782388510924435258909753950,1042533968640707782388510924435258909753950,1042533968640707782388510924435258909753950,1042533968640707782388510924435258909753950,1042533968640707782388510924435258909753950,1042533968640707782388510924435258909753950</t>
  </si>
  <si>
    <t>30:05.6</t>
  </si>
  <si>
    <t>50:08.8</t>
  </si>
  <si>
    <t>-3.0765423258302826,-3.0765423258302826,-3.0765423258302826</t>
  </si>
  <si>
    <t>39:21.1</t>
  </si>
  <si>
    <t>55:35.9</t>
  </si>
  <si>
    <t>-3.0768331331987935,-3.0768331331987935,-3.0768331331987935,-3.0768331331987935,-3.0768331331987935,-3.0768331331987935,-3.0768331331987935,-3.0768331331987935,-3.0768331331987935,-3.0768331331987935,-3.0768331331987935,-3.0768331331987935,-3.0768331331987935,-3.0768331331987935,-3.0768331331987935,-3.0768331331987935,-3.0768331331987935,-3.0768331331987935,-3.0768331331987935,-3.0768331331987935</t>
  </si>
  <si>
    <t>135162828096059983654250011459503538375035,135162828096059983654250011459503538375035,135162828096059983654250011459503538375035,135162828096059983654250011459503538375035,135162828096059983654250011459503538375035,135162828096059983654250011459503538375035,135162828096059983654250011459503538375035,135162828096059983654250011459503538375035,135162828096059983654250011459503538375035,135162828096059983654250011459503538375035,135162828096059983654250011459503538375035,135162828096059983654250011459503538375035,135162828096059983654250011459503538375035,135162828096059983654250011459503538375035,135162828096059983654250011459503538375035,135162828096059983654250011459503538375035,135162828096059983654250011459503538375035,135162828096059983654250011459503538375035,135162828096059983654250011459503538375035,135162828096059983654250011459503538375035</t>
  </si>
  <si>
    <t>11:11.4</t>
  </si>
  <si>
    <t>17:23.5</t>
  </si>
  <si>
    <t>-3.0771247197435296,-3.0771247197435296,-3.0771247197435296,-3.0771247197435296,-3.0771247197435296,-3.0771247197435296</t>
  </si>
  <si>
    <t>53:30.6</t>
  </si>
  <si>
    <t>10:48.3</t>
  </si>
  <si>
    <t>-3.0775214588367934,-3.0775214588367934,-3.0775214588367934,-3.0775214588367934,-3.0775214588367934,-3.0775214588367934,-3.0775214588367934,-3.0775214588367934,-3.0775214588367934,-3.0775214588367934,-3.0775214588367934,-3.0775214588367934,-3.0775214588367934,-3.0775214588367934,-3.0775214588367934,-3.0775214588367934,-3.0775214588367934,-3.0775214588367934,-3.0775214588367934,-3.0775214588367934,-3.0775214588367934,-3.0775214588367934,-3.0775214588367934,-3.0775214588367934,-3.0775214588367934,-3.0775214588367934,-3.0775214588367934,-3.0775214588367934,-3.0775214588367934,-3.0775214588367934</t>
  </si>
  <si>
    <t>326401845410546663574633584911216977193339,326401845410546663574633584911216977193339,326401845410546663574633584911216977193339,326401845410546663574633584911216977193339,326401845410546663574633584911216977193339,326401845410546663574633584911216977193339,326401845410546663574633584911216977193339,326401845410546663574633584911216977193339,326401845410546663574633584911216977193339,326401845410546663574633584911216977193339,326401845410546663574633584911216977193339,326401845410546663574633584911216977193339,326401845410546663574633584911216977193339,326401845410546663574633584911216977193339,326401845410546663574633584911216977193339,326401845410546663574633584911216977193339,326401845410546663574633584911216977193339,326401845410546663574633584911216977193339,326401845410546663574633584911216977193339,326401845410546663574633584911216977193339,326401845410546663574633584911216977193339,326401845410546663574633584911216977193339,326401845410546663574633584911216977193339,326401845410546663574633584911216977193339,326401845410546663574633584911216977193339,326401845410546663574633584911216977193339,326401845410546663574633584911216977193339,326401845410546663574633584911216977193339,326401845410546663574633584911216977193339,326401845410546663574633584911216977193339</t>
  </si>
  <si>
    <t>09:10.4</t>
  </si>
  <si>
    <t>25:39.7</t>
  </si>
  <si>
    <t>-3.07753402477577,-3.07753402477577,-3.07753402477577,-3.07753402477577,-3.07753402477577,-3.07753402477577,-3.07753402477577,-3.07753402477577,-3.07753402477577,-3.07753402477577,-3.07753402477577,-3.07753402477577,-3.07753402477577,-3.07753402477577,-3.07753402477577,-3.07753402477577,-3.07753402477577,-3.07753402477577,-3.07753402477577,-3.07753402477577</t>
  </si>
  <si>
    <t>486620341552605176576844422068689421217595,486620341552605176576844422068689421217595,486620341552605176576844422068689421217595,486620341552605176576844422068689421217595,486620341552605176576844422068689421217595,486620341552605176576844422068689421217595,486620341552605176576844422068689421217595,486620341552605176576844422068689421217595,486620341552605176576844422068689421217595,486620341552605176576844422068689421217595,486620341552605176576844422068689421217595,486620341552605176576844422068689421217595,486620341552605176576844422068689421217595,486620341552605176576844422068689421217595,486620341552605176576844422068689421217595,486620341552605176576844422068689421217595,486620341552605176576844422068689421217595,486620341552605176576844422068689421217595,486620341552605176576844422068689421217595,486620341552605176576844422068689421217595</t>
  </si>
  <si>
    <t>34:20.8</t>
  </si>
  <si>
    <t>54:21.3</t>
  </si>
  <si>
    <t>-3.0775646377704953,-3.0775646377704953,-3.0775646377704953,-3.0775646377704953,-3.0775646377704953,-3.0775646377704953,-3.0775646377704953,-3.0775646377704953,-3.0775646377704953,-3.0775646377704953,-3.0775646377704953,-3.0775646377704953,-3.0775646377704953,-3.0775646377704953,-3.0775646377704953,-3.0775646377704953,-3.0775646377704953,-3.0775646377704953,-3.0775646377704953,-3.0775646377704953</t>
  </si>
  <si>
    <t>1001335182886438019538100938382473526740608,1001335182886438019538100938382473526740608,1001335182886438019538100938382473526740608,1001335182886438019538100938382473526740608,1001335182886438019538100938382473526740608,1001335182886438019538100938382473526740608,1001335182886438019538100938382473526740608,1001335182886438019538100938382473526740608,1001335182886438019538100938382473526740608,1001335182886438019538100938382473526740608,1001335182886438019538100938382473526740608,1001335182886438019538100938382473526740608,1001335182886438019538100938382473526740608,1001335182886438019538100938382473526740608,1001335182886438019538100938382473526740608,1001335182886438019538100938382473526740608,1001335182886438019538100938382473526740608,1001335182886438019538100938382473526740608,1001335182886438019538100938382473526740608,1001335182886438019538100938382473526740608</t>
  </si>
  <si>
    <t>42:34.1</t>
  </si>
  <si>
    <t>02:37.2</t>
  </si>
  <si>
    <t>-3.0778159431997407,-3.0778159431997407,-3.0778159431997407</t>
  </si>
  <si>
    <t>09:11.1</t>
  </si>
  <si>
    <t>23:00.5</t>
  </si>
  <si>
    <t>-3.078883982413428,-3.078883982413428,-3.078883982413428,-3.078883982413428,-3.078883982413428,-3.078883982413428,-3.078883982413428,-3.078883982413428,-3.078883982413428,-3.078883982413428,-3.078883982413428,-3.078883982413428,-3.078883982413428,-3.078883982413428,-3.078883982413428,-3.078883982413428,-3.078883982413428,-3.078883982413428,-3.078883982413428,-3.078883982413428</t>
  </si>
  <si>
    <t>673868044912045612554715578590362377599103,673868044912045612554715578590362377599103,673868044912045612554715578590362377599103,673868044912045612554715578590362377599103,673868044912045612554715578590362377599103,673868044912045612554715578590362377599103,673868044912045612554715578590362377599103,673868044912045612554715578590362377599103,673868044912045612554715578590362377599103,673868044912045612554715578590362377599103,673868044912045612554715578590362377599103,673868044912045612554715578590362377599103,673868044912045612554715578590362377599103,673868044912045612554715578590362377599103,673868044912045612554715578590362377599103,673868044912045612554715578590362377599103,673868044912045612554715578590362377599103,673868044912045612554715578590362377599103,673868044912045612554715578590362377599103,673868044912045612554715578590362377599103</t>
  </si>
  <si>
    <t>58:24.2</t>
  </si>
  <si>
    <t>07:49.8</t>
  </si>
  <si>
    <t>-3.078952270340134,-3.078952270340134,-3.078952270340134,-3.078952270340134,-3.078952270340134</t>
  </si>
  <si>
    <t>03:57.5</t>
  </si>
  <si>
    <t>18:41.6</t>
  </si>
  <si>
    <t>-3.0789594573865444,-3.0789594573865444,-3.0789594573865444,-3.0789594573865444,-3.0789594573865444</t>
  </si>
  <si>
    <t>46:18.0</t>
  </si>
  <si>
    <t>55:23.7</t>
  </si>
  <si>
    <t>-3.078962867371701,-3.078962867371701,-3.078962867371701,-3.078962867371701,-3.078962867371701,-3.078962867371701,-3.078962867371701,-3.078962867371701,-3.078962867371701,-3.078962867371701,-3.078962867371701,-3.078962867371701,-3.078962867371701,-3.078962867371701,-3.078962867371701</t>
  </si>
  <si>
    <t>1349626290422807800006663508464753693591254,1349626290422807800006663508464753693591254,1349626290422807800006663508464753693591254,1349626290422807800006663508464753693591254,1349626290422807800006663508464753693591254,1349626290422807800006663508464753693591254,1349626290422807800006663508464753693591254,1349626290422807800006663508464753693591254,1349626290422807800006663508464753693591254,1349626290422807800006663508464753693591254,1349626290422807800006663508464753693591254,1349626290422807800006663508464753693591254,1349626290422807800006663508464753693591254,1349626290422807800006663508464753693591254,1349626290422807800006663508464753693591254</t>
  </si>
  <si>
    <t>07:10.4</t>
  </si>
  <si>
    <t>20:33.5</t>
  </si>
  <si>
    <t>-3.0796151313394993,-3.0796151313394993,-3.0796151313394993,-3.0796151313394993,-3.0796151313394993,-3.0796151313394993</t>
  </si>
  <si>
    <t>02:47.5</t>
  </si>
  <si>
    <t>41:04.7</t>
  </si>
  <si>
    <t>57:34.4</t>
  </si>
  <si>
    <t>-3.0797447947219565,-3.0797447947219565,-3.0797447947219565,-3.0797447947219565,-3.0797447947219565,-3.0797447947219565,-3.0797447947219565,-3.0797447947219565,-3.0797447947219565,-3.0797447947219565,-3.0797447947219565,-3.0797447947219565,-3.0797447947219565,-3.0797447947219565,-3.0797447947219565,-3.0797447947219565,-3.0797447947219565,-3.0797447947219565,-3.0797447947219565,-3.0797447947219565,-3.0797447947219565,-3.0797447947219565,-3.0797447947219565,-3.0797447947219565,-3.0797447947219565,-3.0797447947219565,-3.0797447947219565,-3.0797447947219565,-3.0797447947219565,-3.0797447947219565</t>
  </si>
  <si>
    <t>508501459264399437408379382483540687098195,508501459264399437408379382483540687098195,508501459264399437408379382483540687098195,508501459264399437408379382483540687098195,508501459264399437408379382483540687098195,508501459264399437408379382483540687098195,508501459264399437408379382483540687098195,508501459264399437408379382483540687098195,508501459264399437408379382483540687098195,508501459264399437408379382483540687098195,508501459264399437408379382483540687098195,508501459264399437408379382483540687098195,508501459264399437408379382483540687098195,508501459264399437408379382483540687098195,508501459264399437408379382483540687098195,508501459264399437408379382483540687098195,508501459264399437408379382483540687098195,508501459264399437408379382483540687098195,508501459264399437408379382483540687098195,508501459264399437408379382483540687098195,508501459264399437408379382483540687098195,508501459264399437408379382483540687098195,508501459264399437408379382483540687098195,508501459264399437408379382483540687098195,508501459264399437408379382483540687098195,508501459264399437408379382483540687098195,508501459264399437408379382483540687098195,508501459264399437408379382483540687098195,508501459264399437408379382483540687098195,508501459264399437408379382483540687098195</t>
  </si>
  <si>
    <t>48:16.3</t>
  </si>
  <si>
    <t>56:03.9</t>
  </si>
  <si>
    <t>-3.0798938256878965,-3.0798938256878965,-3.0798938256878965,-3.0798938256878965,-3.0798938256878965,-3.0798938256878965,-3.0798938256878965,-3.0798938256878965,-3.0798938256878965,-3.0798938256878965</t>
  </si>
  <si>
    <t>162593018308330368777666417154205859444936,162593018308330368777666417154205859444936,162593018308330368777666417154205859444936,162593018308330368777666417154205859444936,162593018308330368777666417154205859444936,162593018308330368777666417154205859444936,162593018308330368777666417154205859444936,162593018308330368777666417154205859444936,162593018308330368777666417154205859444936,162593018308330368777666417154205859444936</t>
  </si>
  <si>
    <t>38:53.4</t>
  </si>
  <si>
    <t>58:56.6</t>
  </si>
  <si>
    <t>-3.0800259067801563,-3.0800259067801563,-3.0800259067801563</t>
  </si>
  <si>
    <t>04:50.6</t>
  </si>
  <si>
    <t>18:08.1</t>
  </si>
  <si>
    <t>-3.080311920159205,-3.080311920159205,-3.080311920159205,-3.080311920159205,-3.080311920159205,-3.080311920159205,-3.080311920159205,-3.080311920159205,-3.080311920159205,-3.080311920159205,-3.080311920159205,-3.080311920159205,-3.080311920159205,-3.080311920159205,-3.080311920159205,-3.080311920159205,-3.080311920159205,-3.080311920159205,-3.080311920159205,-3.080311920159205</t>
  </si>
  <si>
    <t>503041289057506875255792807492042822637846,503041289057506875255792807492042822637846,503041289057506875255792807492042822637846,503041289057506875255792807492042822637846,503041289057506875255792807492042822637846,503041289057506875255792807492042822637846,503041289057506875255792807492042822637846,503041289057506875255792807492042822637846,503041289057506875255792807492042822637846,503041289057506875255792807492042822637846,503041289057506875255792807492042822637846,503041289057506875255792807492042822637846,503041289057506875255792807492042822637846,503041289057506875255792807492042822637846,503041289057506875255792807492042822637846,503041289057506875255792807492042822637846,503041289057506875255792807492042822637846,503041289057506875255792807492042822637846,503041289057506875255792807492042822637846,503041289057506875255792807492042822637846</t>
  </si>
  <si>
    <t>49:53.1</t>
  </si>
  <si>
    <t>09:55.9</t>
  </si>
  <si>
    <t>-3.080350001118938,-3.080350001118938,-3.080350001118938</t>
  </si>
  <si>
    <t>14:46.8</t>
  </si>
  <si>
    <t>31:48.8</t>
  </si>
  <si>
    <t>-3.080785195433866,-3.080785195433866,-3.080785195433866,-3.080785195433866,-3.080785195433866,-3.080785195433866,-3.080785195433866,-3.080785195433866,-3.080785195433866,-3.080785195433866,-3.080785195433866,-3.080785195433866,-3.080785195433866,-3.080785195433866,-3.080785195433866,-3.080785195433866,-3.080785195433866,-3.080785195433866,-3.080785195433866,-3.080785195433866</t>
  </si>
  <si>
    <t>508530006350358677385098995668860595703923,508530006350358677385098995668860595703923,508530006350358677385098995668860595703923,508530006350358677385098995668860595703923,508530006350358677385098995668860595703923,508530006350358677385098995668860595703923,508530006350358677385098995668860595703923,508530006350358677385098995668860595703923,508530006350358677385098995668860595703923,508530006350358677385098995668860595703923,508530006350358677385098995668860595703923,508530006350358677385098995668860595703923,508530006350358677385098995668860595703923,508530006350358677385098995668860595703923,508530006350358677385098995668860595703923,508530006350358677385098995668860595703923,508530006350358677385098995668860595703923,508530006350358677385098995668860595703923,508530006350358677385098995668860595703923,508530006350358677385098995668860595703923</t>
  </si>
  <si>
    <t>45:33.5</t>
  </si>
  <si>
    <t>05:21.6</t>
  </si>
  <si>
    <t>-3.080906208761215,-3.080906208761215,-3.080906208761215,-3.080906208761215,-3.080906208761215,-3.080906208761215,-3.080906208761215,-3.080906208761215,-3.080906208761215,-3.080906208761215,-3.080906208761215,-3.080906208761215,-3.080906208761215,-3.080906208761215,-3.080906208761215,-3.080906208761215,-3.080906208761215,-3.080906208761215,-3.080906208761215,-3.080906208761215,-3.080906208761215,-3.080906208761215,-3.080906208761215,-3.080906208761215,-3.080906208761215,-3.080906208761215,-3.080906208761215,-3.080906208761215,-3.080906208761215,-3.080906208761215</t>
  </si>
  <si>
    <t>159290658479744926186609154951308930810391,159290658479744926186609154951308930810391,159290658479744926186609154951308930810391,159290658479744926186609154951308930810391,159290658479744926186609154951308930810391,159290658479744926186609154951308930810391,159290658479744926186609154951308930810391,159290658479744926186609154951308930810391,159290658479744926186609154951308930810391,159290658479744926186609154951308930810391,159290658479744926186609154951308930810391,159290658479744926186609154951308930810391,159290658479744926186609154951308930810391,159290658479744926186609154951308930810391,159290658479744926186609154951308930810391,159290658479744926186609154951308930810391,159290658479744926186609154951308930810391,159290658479744926186609154951308930810391,159290658479744926186609154951308930810391,159290658479744926186609154951308930810391,159290658479744926186609154951308930810391,159290658479744926186609154951308930810391,159290658479744926186609154951308930810391,159290658479744926186609154951308930810391,159290658479744926186609154951308930810391,159290658479744926186609154951308930810391,159290658479744926186609154951308930810391,159290658479744926186609154951308930810391,159290658479744926186609154951308930810391,159290658479744926186609154951308930810391</t>
  </si>
  <si>
    <t>23:15.7</t>
  </si>
  <si>
    <t>-3.081695146811565,-3.081695146811565,-3.081695146811565,-3.081695146811565,-3.081695146811565,-3.081695146811565</t>
  </si>
  <si>
    <t>18:38.7</t>
  </si>
  <si>
    <t>28:45.0</t>
  </si>
  <si>
    <t>-3.082832529811671,-3.082832529811671,-3.082832529811671,-3.082832529811671,-3.082832529811671,-3.082832529811671,-3.082832529811671,-3.082832529811671,-3.082832529811671,-3.082832529811671,-3.082832529811671,-3.082832529811671,-3.082832529811671,-3.082832529811671,-3.082832529811671</t>
  </si>
  <si>
    <t>342708482217635339056146390193006077264091,646920918244954325392403289239205881561307,342708482217635339056146390193006077264091,646920918244954325392403289239205881561307,342708482217635339056146390193006077264091,342708482217635339056146390193006077264091,342708482217635339056146390193006077264091,342708482217635339056146390193006077264091,342708482217635339056146390193006077264091,342708482217635339056146390193006077264091,342708482217635339056146390193006077264091,342708482217635339056146390193006077264091,342708482217635339056146390193006077264091,342708482217635339056146390193006077264091,342708482217635339056146390193006077264091</t>
  </si>
  <si>
    <t>26:55.5</t>
  </si>
  <si>
    <t>46:56.1</t>
  </si>
  <si>
    <t>-3.082870152375632,-3.082870152375632,-3.082870152375632,-3.082870152375632,-3.082870152375632,-3.082870152375632,-3.082870152375632,-3.082870152375632,-3.082870152375632,-3.082870152375632</t>
  </si>
  <si>
    <t>486709399869480036206278615420419911793023,486709399869480036206278615420419911793023,486709399869480036206278615420419911793023,486709399869480036206278615420419911793023,486709399869480036206278615420419911793023,486709399869480036206278615420419911793023,486709399869480036206278615420419911793023,486709399869480036206278615420419911793023,486709399869480036206278615420419911793023,486709399869480036206278615420419911793023</t>
  </si>
  <si>
    <t>15:30.0</t>
  </si>
  <si>
    <t>28:37.1</t>
  </si>
  <si>
    <t>-3.082904526020233,-3.082904526020233,-3.082904526020233,-3.082904526020233,-3.082904526020233,-3.082904526020233,-3.082904526020233,-3.082904526020233,-3.082904526020233,-3.082904526020233,-3.082904526020233,-3.082904526020233,-3.082904526020233,-3.082904526020233,-3.082904526020233,-3.082904526020233,-3.082904526020233,-3.082904526020233,-3.082904526020233,-3.082904526020233,-3.082904526020233,-3.082904526020233,-3.082904526020233,-3.082904526020233,-3.082904526020233,-3.082904526020233,-3.082904526020233,-3.082904526020233,-3.082904526020233,-3.082904526020233</t>
  </si>
  <si>
    <t>1199301159507837877651669440433912323084893,1199301159507837877651669440433912323084893,1199301159507837877651669440433912323084893,1199301159507837877651669440433912323084893,1199301159507837877651669440433912323084893,1199301159507837877651669440433912323084893,1199301159507837877651669440433912323084893,1199301159507837877651669440433912323084893,1199301159507837877651669440433912323084893,1199301159507837877651669440433912323084893,1199301159507837877651669440433912323084893,1199301159507837877651669440433912323084893,1199301159507837877651669440433912323084893,1199301159507837877651669440433912323084893,1199301159507837877651669440433912323084893,1199301159507837877651669440433912323084893,1199301159507837877651669440433912323084893,1199301159507837877651669440433912323084893,1199301159507837877651669440433912323084893,1199301159507837877651669440433912323084893,1199301159507837877651669440433912323084893,1199301159507837877651669440433912323084893,1199301159507837877651669440433912323084893,1199301159507837877651669440433912323084893,1199301159507837877651669440433912323084893,1199301159507837877651669440433912323084893,1199301159507837877651669440433912323084893,1199301159507837877651669440433912323084893,1199301159507837877651669440433912323084893,1199301159507837877651669440433912323084893</t>
  </si>
  <si>
    <t>44:54.7</t>
  </si>
  <si>
    <t>50:20.1</t>
  </si>
  <si>
    <t>-3.082953113379544,-3.082953113379544,-3.082953113379544,-3.082953113379544,-3.082953113379544,-3.082953113379544</t>
  </si>
  <si>
    <t>24:46.5</t>
  </si>
  <si>
    <t>33:17.3</t>
  </si>
  <si>
    <t>-3.083145392171577,-3.083145392171577,-3.083145392171577,-3.083145392171577,-3.083145392171577</t>
  </si>
  <si>
    <t>05:36.3</t>
  </si>
  <si>
    <t>15:53.2</t>
  </si>
  <si>
    <t>-3.0832281750375374,-3.0832281750375374,-3.0832281750375374,-3.0832281750375374,-3.0832281750375374,-3.0832281750375374,-3.0832281750375374,-3.0832281750375374,-3.0832281750375374,-3.0832281750375374,-3.0832281750375374,-3.0832281750375374,-3.0832281750375374,-3.0832281750375374,-3.0832281750375374</t>
  </si>
  <si>
    <t>508399097958632818079512616339895834215994,508399097958632818079512616339895834215994,508399097958632818079512616339895834215994,508399097958632818079512616339895834215994,508399097958632818079512616339895834215994,508399097958632818079512616339895834215994,508399097958632818079512616339895834215994,508399097958632818079512616339895834215994,508399097958632818079512616339895834215994,508399097958632818079512616339895834215994,508399097958632818079512616339895834215994,508399097958632818079512616339895834215994,508399097958632818079512616339895834215994,508399097958632818079512616339895834215994,508399097958632818079512616339895834215994</t>
  </si>
  <si>
    <t>48:36.2</t>
  </si>
  <si>
    <t>08:39.2</t>
  </si>
  <si>
    <t>-3.083359495330425,-3.083359495330425,-3.083359495330425</t>
  </si>
  <si>
    <t>08:56.0</t>
  </si>
  <si>
    <t>28:58.5</t>
  </si>
  <si>
    <t>-3.083484981357765,-3.083484981357765,-3.083484981357765,-3.083484981357765</t>
  </si>
  <si>
    <t>32:51.2</t>
  </si>
  <si>
    <t>52:51.8</t>
  </si>
  <si>
    <t>-3.0839487972339255,-3.0839487972339255,-3.0839487972339255,-3.0839487972339255,-3.0839487972339255,-3.0839487972339255,-3.0839487972339255,-3.0839487972339255,-3.0839487972339255,-3.0839487972339255,-3.0839487972339255,-3.0839487972339255,-3.0839487972339255,-3.0839487972339255,-3.0839487972339255,-3.0839487972339255,-3.0839487972339255,-3.0839487972339255,-3.0839487972339255,-3.0839487972339255</t>
  </si>
  <si>
    <t>301543953535030717892939979721799936213174,301543953535030717892939979721799936213174,301543953535030717892939979721799936213174,301543953535030717892939979721799936213174,301543953535030717892939979721799936213174,301543953535030717892939979721799936213174,301543953535030717892939979721799936213174,301543953535030717892939979721799936213174,301543953535030717892939979721799936213174,301543953535030717892939979721799936213174,301543953535030717892939979721799936213174,301543953535030717892939979721799936213174,301543953535030717892939979721799936213174,301543953535030717892939979721799936213174,301543953535030717892939979721799936213174,301543953535030717892939979721799936213174,301543953535030717892939979721799936213174,301543953535030717892939979721799936213174,301543953535030717892939979721799936213174,301543953535030717892939979721799936213174</t>
  </si>
  <si>
    <t>27:15.0</t>
  </si>
  <si>
    <t>35:39.9</t>
  </si>
  <si>
    <t>-3.084019079033749,-3.084019079033749,-3.084019079033749,-3.084019079033749,-3.084019079033749,-3.084019079033749,-3.084019079033749,-3.084019079033749,-3.084019079033749,-3.084019079033749,-3.084019079033749,-3.084019079033749,-3.084019079033749,-3.084019079033749,-3.084019079033749</t>
  </si>
  <si>
    <t>116496078780525934950149188180861368570622,116496078780525934950149188180861368570622,116496078780525934950149188180861368570622,116496078780525934950149188180861368570622,116496078780525934950149188180861368570622,116496078780525934950149188180861368570622,116496078780525934950149188180861368570622,116496078780525934950149188180861368570622,116496078780525934950149188180861368570622,116496078780525934950149188180861368570622,116496078780525934950149188180861368570622,116496078780525934950149188180861368570622,116496078780525934950149188180861368570622,116496078780525934950149188180861368570622,116496078780525934950149188180861368570622</t>
  </si>
  <si>
    <t>42:19.5</t>
  </si>
  <si>
    <t>58:43.9</t>
  </si>
  <si>
    <t>-3.084246001537244,-3.084246001537244,-3.084246001537244,-3.084246001537244,-3.084246001537244,-3.084246001537244,-3.084246001537244,-3.084246001537244,-3.084246001537244,-3.084246001537244,-3.084246001537244,-3.084246001537244,-3.084246001537244,-3.084246001537244,-3.084246001537244,-3.084246001537244,-3.084246001537244,-3.084246001537244,-3.084246001537244,-3.084246001537244</t>
  </si>
  <si>
    <t>486302012581884296984150369458000145689919,486302012581884296984150369458000145689919,486302012581884296984150369458000145689919,486302012581884296984150369458000145689919,486302012581884296984150369458000145689919,486302012581884296984150369458000145689919,486302012581884296984150369458000145689919,486302012581884296984150369458000145689919,486302012581884296984150369458000145689919,486302012581884296984150369458000145689919,486302012581884296984150369458000145689919,486302012581884296984150369458000145689919,486302012581884296984150369458000145689919,486302012581884296984150369458000145689919,486302012581884296984150369458000145689919,486302012581884296984150369458000145689919,486302012581884296984150369458000145689919,486302012581884296984150369458000145689919,486302012581884296984150369458000145689919,486302012581884296984150369458000145689919</t>
  </si>
  <si>
    <t>25:23.8</t>
  </si>
  <si>
    <t>32:12.0</t>
  </si>
  <si>
    <t>-3.0842495675157107,-3.0842495675157107,-3.0842495675157107,-3.0842495675157107,-3.0842495675157107,-3.0842495675157107,-3.0842495675157107,-3.0842495675157107,-3.0842495675157107,-3.0842495675157107</t>
  </si>
  <si>
    <t>486621670618816434593021265465718045290091,486621670618816434593021265465718045290091,486621670618816434593021265465718045290091,486621670618816434593021265465718045290091,486621670618816434593021265465718045290091,486621670618816434593021265465718045290091,486621670618816434593021265465718045290091,486621670618816434593021265465718045290091,486621670618816434593021265465718045290091,486621670618816434593021265465718045290091</t>
  </si>
  <si>
    <t>48:52.9</t>
  </si>
  <si>
    <t>-3.0842711054275886,-3.0842711054275886,-3.0842711054275886,-3.0842711054275886,-3.0842711054275886,-3.0842711054275886</t>
  </si>
  <si>
    <t>46:14.4</t>
  </si>
  <si>
    <t>51:43.2</t>
  </si>
  <si>
    <t>-3.0845152969182847,-3.0845152969182847,-3.0845152969182847</t>
  </si>
  <si>
    <t>09:51.9</t>
  </si>
  <si>
    <t>26:13.8</t>
  </si>
  <si>
    <t>-3.0852404074332096,-3.0852404074332096,-3.0852404074332096,-3.0852404074332096,-3.0852404074332096,-3.0852404074332096,-3.0852404074332096,-3.0852404074332096,-3.0852404074332096,-3.0852404074332096,-3.0852404074332096,-3.0852404074332096,-3.0852404074332096,-3.0852404074332096,-3.0852404074332096,-3.0852404074332096,-3.0852404074332096,-3.0852404074332096,-3.0852404074332096,-3.0852404074332096,-3.0852404074332096,-3.0852404074332096,-3.0852404074332096,-3.0852404074332096,-3.0852404074332096,-3.0852404074332096,-3.0852404074332096,-3.0852404074332096,-3.0852404074332096,-3.0852404074332096</t>
  </si>
  <si>
    <t>459690784239854947859582542243898657993625,459690784239854947859582542243898657993625,459690784239854947859582542243898657993625,459690784239854947859582542243898657993625,459690784239854947859582542243898657993625,459690784239854947859582542243898657993625,459690784239854947859582542243898657993625,459690784239854947859582542243898657993625,459690784239854947859582542243898657993625,459690784239854947859582542243898657993625,459690784239854947859582542243898657993625,459690784239854947859582542243898657993625,459690784239854947859582542243898657993625,459690784239854947859582542243898657993625,459690784239854947859582542243898657993625,459690784239854947859582542243898657993625,459690784239854947859582542243898657993625,459690784239854947859582542243898657993625,459690784239854947859582542243898657993625,459690784239854947859582542243898657993625,459690784239854947859582542243898657993625,459690784239854947859582542243898657993625,459690784239854947859582542243898657993625,459690784239854947859582542243898657993625,459690784239854947859582542243898657993625,459690784239854947859582542243898657993625,459690784239854947859582542243898657993625,459690784239854947859582542243898657993625,459690784239854947859582542243898657993625,459690784239854947859582542243898657993625</t>
  </si>
  <si>
    <t>57:40.4</t>
  </si>
  <si>
    <t>04:49.9</t>
  </si>
  <si>
    <t>-3.086043549831183,-3.086043549831183,-3.086043549831183,-3.086043549831183,-3.086043549831183,-3.086043549831183</t>
  </si>
  <si>
    <t>05:44.1</t>
  </si>
  <si>
    <t>24:14.8</t>
  </si>
  <si>
    <t>-3.086407931169919,-3.086407931169919,-3.086407931169919,-3.086407931169919,-3.086407931169919,-3.086407931169919</t>
  </si>
  <si>
    <t>13:29.3</t>
  </si>
  <si>
    <t>30:06.2</t>
  </si>
  <si>
    <t>-3.086446672345794,-3.086446672345794,-3.086446672345794,-3.086446672345794,-3.086446672345794,-3.086446672345794</t>
  </si>
  <si>
    <t>17:15.2</t>
  </si>
  <si>
    <t>27:21.0</t>
  </si>
  <si>
    <t>-3.086865227360524,-3.086865227360524,-3.086865227360524,-3.086865227360524,-3.086865227360524</t>
  </si>
  <si>
    <t>03:47.4</t>
  </si>
  <si>
    <t>23:49.9</t>
  </si>
  <si>
    <t>-3.086943159236544,-3.086943159236544,-3.086943159236544,-3.086943159236544</t>
  </si>
  <si>
    <t>55:36.3</t>
  </si>
  <si>
    <t>03:59.7</t>
  </si>
  <si>
    <t>-3.0872150600940045,-3.0872150600940045,-3.0872150600940045</t>
  </si>
  <si>
    <t>08:23.6</t>
  </si>
  <si>
    <t>28:26.5</t>
  </si>
  <si>
    <t>-3.087647456584319,-3.087647456584319,-3.087647456584319</t>
  </si>
  <si>
    <t>39:54.1</t>
  </si>
  <si>
    <t>49:53.6</t>
  </si>
  <si>
    <t>-3.087727528880089,-3.087727528880089,-3.087727528880089,-3.087727528880089,-3.087727528880089,-3.087727528880089,-3.087727528880089,-3.087727528880089,-3.087727528880089,-3.087727528880089,-3.087727528880089,-3.087727528880089,-3.087727528880089,-3.087727528880089,-3.087727528880089</t>
  </si>
  <si>
    <t>854478142019981032146623440775272136568284,854478142019981032146623440775272136568284,854478142019981032146623440775272136568284,854478142019981032146623440775272136568284,854478142019981032146623440775272136568284,854478142019981032146623440775272136568284,854478142019981032146623440775272136568284,854478142019981032146623440775272136568284,854478142019981032146623440775272136568284,854478142019981032146623440775272136568284,854478142019981032146623440775272136568284,854478142019981032146623440775272136568284,854478142019981032146623440775272136568284,854478142019981032146623440775272136568284,854478142019981032146623440775272136568284</t>
  </si>
  <si>
    <t>47:11.6</t>
  </si>
  <si>
    <t>51:28.1</t>
  </si>
  <si>
    <t>-3.0882250721391533,-3.0882250721391533,-3.0882250721391533,-3.0882250721391533,-3.0882250721391533,-3.0882250721391533,-3.0882250721391533,-3.0882250721391533,-3.0882250721391533</t>
  </si>
  <si>
    <t>1390133828982805560403149684422613871985686,1390133828982805560403149684422613871985686,1390133828982805560403149684422613871985686,1390133828982805560403149684422613871985686,1390133828982805560403149684422613871985686,1390133828982805560403149684422613871985686,1390133828982805560403149684422613871985686,1390133828982805560403149684422613871985686,1390133828982805560403149684422613871985686</t>
  </si>
  <si>
    <t>32:33.9</t>
  </si>
  <si>
    <t>51:53.3</t>
  </si>
  <si>
    <t>-3.0902557805313235,-3.0902557805313235,-3.0902557805313235,-3.0902557805313235,-3.0902557805313235,-3.0902557805313235,-3.0902557805313235,-3.0902557805313235,-3.0902557805313235,-3.0902557805313235,-3.0902557805313235,-3.0902557805313235,-3.0902557805313235,-3.0902557805313235,-3.0902557805313235,-3.0902557805313235,-3.0902557805313235,-3.0902557805313235,-3.0902557805313235,-3.0902557805313235</t>
  </si>
  <si>
    <t>154655189945278366887100578465233968158943,154655189945278366887100578465233968158943,154655189945278366887100578465233968158943,154655189945278366887100578465233968158943,154655189945278366887100578465233968158943,154655189945278366887100578465233968158943,154655189945278366887100578465233968158943,154655189945278366887100578465233968158943,154655189945278366887100578465233968158943,154655189945278366887100578465233968158943,154655189945278366887100578465233968158943,154655189945278366887100578465233968158943,154655189945278366887100578465233968158943,154655189945278366887100578465233968158943,154655189945278366887100578465233968158943,154655189945278366887100578465233968158943,154655189945278366887100578465233968158943,154655189945278366887100578465233968158943,154655189945278366887100578465233968158943,154655189945278366887100578465233968158943</t>
  </si>
  <si>
    <t>35:18.7</t>
  </si>
  <si>
    <t>55:22.3</t>
  </si>
  <si>
    <t>-3.0903425254794934,-3.0903425254794934,-3.0903425254794934,-3.0903425254794934,-3.0903425254794934,-3.0903425254794934,-3.0903425254794934,-3.0903425254794934,-3.0903425254794934</t>
  </si>
  <si>
    <t>116814488515251089141456188880829056784470,116814488515251089141456188880829056784470,116814488515251089141456188880829056784470,116814488515251089141456188880829056784470,116814488515251089141456188880829056784470,116814488515251089141456188880829056784470,116814488515251089141456188880829056784470,116814488515251089141456188880829056784470,116814488515251089141456188880829056784470</t>
  </si>
  <si>
    <t>09:37.0</t>
  </si>
  <si>
    <t>29:31.3</t>
  </si>
  <si>
    <t>-3.0905261069676184,-3.0905261069676184,-3.0905261069676184,-3.0905261069676184,-3.0905261069676184,-3.0905261069676184,-3.0905261069676184,-3.0905261069676184,-3.0905261069676184,-3.0905261069676184,-3.0905261069676184,-3.0905261069676184,-3.0905261069676184,-3.0905261069676184,-3.0905261069676184,-3.0905261069676184,-3.0905261069676184,-3.0905261069676184,-3.0905261069676184,-3.0905261069676184</t>
  </si>
  <si>
    <t>1341135099675085431369419247607382019269341,1341135099675085431369419247607382019269341,1341135099675085431369419247607382019269341,1341135099675085431369419247607382019269341,1341135099675085431369419247607382019269341,1341135099675085431369419247607382019269341,1341135099675085431369419247607382019269341,1341135099675085431369419247607382019269341,1341135099675085431369419247607382019269341,1341135099675085431369419247607382019269341,1341135099675085431369419247607382019269341,1341135099675085431369419247607382019269341,1341135099675085431369419247607382019269341,1341135099675085431369419247607382019269341,1341135099675085431369419247607382019269341,1341135099675085431369419247607382019269341,1341135099675085431369419247607382019269341,1341135099675085431369419247607382019269341,1341135099675085431369419247607382019269341,1341135099675085431369419247607382019269341</t>
  </si>
  <si>
    <t>24:07.4</t>
  </si>
  <si>
    <t>31:01.9</t>
  </si>
  <si>
    <t>-3.090796913014977,-3.090796913014977,-3.090796913014977,-3.090796913014977,-3.090796913014977,-3.090796913014977,-3.090796913014977,-3.090796913014977,-3.090796913014977,-3.090796913014977,-3.090796913014977,-3.090796913014977,-3.090796913014977,-3.090796913014977,-3.090796913014977</t>
  </si>
  <si>
    <t>1041893994370684539544889149276416608153712,1041893994370684539544889149276416608153712,1041893994370684539544889149276416608153712,1041893994370684539544889149276416608153712,1041893994370684539544889149276416608153712,1041893994370684539544889149276416608153712,1041893994370684539544889149276416608153712,1041893994370684539544889149276416608153712,1041893994370684539544889149276416608153712,1041893994370684539544889149276416608153712,1041893994370684539544889149276416608153712,1041893994370684539544889149276416608153712,1041893994370684539544889149276416608153712,1041893994370684539544889149276416608153712,1041893994370684539544889149276416608153712</t>
  </si>
  <si>
    <t>01:50.2</t>
  </si>
  <si>
    <t>11:14.9</t>
  </si>
  <si>
    <t>-3.0912525758882845,-3.0912525758882845,-3.0912525758882845,-3.0912525758882845,-3.0912525758882845</t>
  </si>
  <si>
    <t>05:13.7</t>
  </si>
  <si>
    <t>25:16.8</t>
  </si>
  <si>
    <t>-3.0918317241372617,-3.0918317241372617,-3.0918317241372617</t>
  </si>
  <si>
    <t>43:23.0</t>
  </si>
  <si>
    <t>03:26.3</t>
  </si>
  <si>
    <t>-3.0920180317396984,-3.0920180317396984,-3.0920180317396984,-3.0920180317396984,-3.0920180317396984,-3.0920180317396984,-3.0920180317396984,-3.0920180317396984,-3.0920180317396984</t>
  </si>
  <si>
    <t>114018150473177151032566155832375635254993,114018150473177151032566155832375635254993,114018150473177151032566155832375635254993,114018150473177151032566155832375635254993,114018150473177151032566155832375635254993,114018150473177151032566155832375635254993,114018150473177151032566155832375635254993,114018150473177151032566155832375635254993,114018150473177151032566155832375635254993</t>
  </si>
  <si>
    <t>57:43.1</t>
  </si>
  <si>
    <t>17:46.8</t>
  </si>
  <si>
    <t>-3.0925767263502046,-3.0925767263502046,-3.0925767263502046,-3.0925767263502046,-3.0925767263502046,-3.0925767263502046</t>
  </si>
  <si>
    <t>10:26.0</t>
  </si>
  <si>
    <t>15:51.4</t>
  </si>
  <si>
    <t>-3.0926907108246873,-3.0926907108246873,-3.0926907108246873,-3.0926907108246873,-3.0926907108246873,-3.0926907108246873,-3.0926907108246873,-3.0926907108246873,-3.0926907108246873</t>
  </si>
  <si>
    <t>502360718152277007572098934128529717186839,502360718152277007572098934128529717186839,502360718152277007572098934128529717186839,502360718152277007572098934128529717186839,502360718152277007572098934128529717186839,502360718152277007572098934128529717186839,502360718152277007572098934128529717186839,502360718152277007572098934128529717186839,502360718152277007572098934128529717186839</t>
  </si>
  <si>
    <t>46:58.1</t>
  </si>
  <si>
    <t>06:58.6</t>
  </si>
  <si>
    <t>-3.0927640576361766,-3.0927640576361766,-3.0927640576361766,-3.0927640576361766,-3.0927640576361766,-3.0927640576361766,-3.0927640576361766,-3.0927640576361766,-3.0927640576361766,-3.0927640576361766,-3.0927640576361766,-3.0927640576361766,-3.0927640576361766,-3.0927640576361766,-3.0927640576361766,-3.0927640576361766,-3.0927640576361766,-3.0927640576361766,-3.0927640576361766,-3.0927640576361766,-3.0927640576361766,-3.0927640576361766,-3.0927640576361766,-3.0927640576361766,-3.0927640576361766,-3.0927640576361766,-3.0927640576361766,-3.0927640576361766,-3.0927640576361766,-3.0927640576361766</t>
  </si>
  <si>
    <t>466954400233416952794210452380921121708662,467634964967258824885433923137267959306870,466954400233416952794210452380921121708662,466954400233416952794210452380921121708662,466954400233416952794210452380921121708662,466954400233416952794210452380921121708662,467634964967258824885433923137267959306870,467634964967258824885433923137267959306870,467634964967258824885433923137267959306870,467634964967258824885433923137267959306870,467634964967258824885433923137267959306870,467634964967258824885433923137267959306870,467634964967258824885433923137267959306870,467634964967258824885433923137267959306870,467634964967258824885433923137267959306870,466954400233416952794210452380921121708662,467634964967258824885433923137267959306870,467634964967258824885433923137267959306870,467634964967258824885433923137267959306870,466954400233416952794210452380921121708662,466954400233416952794210452380921121708662,466954400233416952794210452380921121708662,466954400233416952794210452380921121708662,466954400233416952794210452380921121708662,467634964967258824885433923137267959306870,466954400233416952794210452380921121708662,466954400233416952794210452380921121708662,466954400233416952794210452380921121708662,466954400233416952794210452380921121708662,467634964967258824885433923137267959306870</t>
  </si>
  <si>
    <t>55:22.5</t>
  </si>
  <si>
    <t>08:34.3</t>
  </si>
  <si>
    <t>-3.09316814799407,-3.09316814799407,-3.09316814799407,-3.09316814799407,-3.09316814799407,-3.09316814799407,-3.09316814799407,-3.09316814799407,-3.09316814799407,-3.09316814799407,-3.09316814799407,-3.09316814799407,-3.09316814799407,-3.09316814799407,-3.09316814799407,-3.09316814799407,-3.09316814799407,-3.09316814799407,-3.09316814799407,-3.09316814799407,-3.09316814799407,-3.09316814799407,-3.09316814799407,-3.09316814799407,-3.09316814799407,-3.09316814799407,-3.09316814799407,-3.09316814799407,-3.09316814799407,-3.09316814799407</t>
  </si>
  <si>
    <t>459498445997374091639995325967479640594326,459498445997374091639995325967479640594326,459498445997374091639995325967479640594326,459498445997374091639995325967479640594326,459498445997374091639995325967479640594326,459498445997374091639995325967479640594326,459498445997374091639995325967479640594326,459498445997374091639995325967479640594326,459498445997374091639995325967479640594326,459498445997374091639995325967479640594326,459498445997374091639995325967479640594326,459498445997374091639995325967479640594326,459498445997374091639995325967479640594326,459498445997374091639995325967479640594326,459498445997374091639995325967479640594326,459498445997374091639995325967479640594326,459498445997374091639995325967479640594326,459498445997374091639995325967479640594326,459498445997374091639995325967479640594326,459498445997374091639995325967479640594326,459498445997374091639995325967479640594326,459498445997374091639995325967479640594326,459498445997374091639995325967479640594326,459498445997374091639995325967479640594326,459498445997374091639995325967479640594326,459498445997374091639995325967479640594326,459498445997374091639995325967479640594326,459498445997374091639995325967479640594326,459498445997374091639995325967479640594326,459498445997374091639995325967479640594326</t>
  </si>
  <si>
    <t>57:02.7</t>
  </si>
  <si>
    <t>05:15.1</t>
  </si>
  <si>
    <t>-3.093197476524077,-3.093197476524077,-3.093197476524077,-3.093197476524077,-3.093197476524077,-3.093197476524077,-3.093197476524077,-3.093197476524077,-3.093197476524077</t>
  </si>
  <si>
    <t>116822124928697216730494522841566816620626,116822124928697216730494522841566816620626,116822124928697216730494522841566816620626,116822124928697216730494522841566816620626,116822124928697216730494522841566816620626,116822124928697216730494522841566816620626,116822124928697216730494522841566816620626,116822124928697216730494522841566816620626,116822124928697216730494522841566816620626</t>
  </si>
  <si>
    <t>10:08.9</t>
  </si>
  <si>
    <t>15:05.3</t>
  </si>
  <si>
    <t>-3.0939071510484926,-3.0939071510484926,-3.0939071510484926,-3.0939071510484926,-3.0939071510484926,-3.0939071510484926,-3.0939071510484926,-3.0939071510484926,-3.0939071510484926</t>
  </si>
  <si>
    <t>156636489027754092491206617804944800466966,156636489027754092491206617804944800466966,156636489027754092491206617804944800466966,156636489027754092491206617804944800466966,156636489027754092491206617804944800466966,156636489027754092491206617804944800466966,156636489027754092491206617804944800466966,156636489027754092491206617804944800466966,156636489027754092491206617804944800466966</t>
  </si>
  <si>
    <t>22:18.2</t>
  </si>
  <si>
    <t>26:30.7</t>
  </si>
  <si>
    <t>-3.095157702831549,-3.095157702831549,-3.095157702831549,-3.095157702831549,-3.095157702831549,-3.095157702831549</t>
  </si>
  <si>
    <t>28:14.0</t>
  </si>
  <si>
    <t>48:05.8</t>
  </si>
  <si>
    <t>-3.0951887698415366,-3.0951887698415366,-3.0951887698415366,-3.0951887698415366,-3.0951887698415366,-3.0951887698415366,-3.0951887698415366,-3.0951887698415366,-3.0951887698415366,-3.0951887698415366,-3.0951887698415366,-3.0951887698415366,-3.0951887698415366,-3.0951887698415366,-3.0951887698415366,-3.0951887698415366,-3.0951887698415366,-3.0951887698415366,-3.0951887698415366,-3.0951887698415366</t>
  </si>
  <si>
    <t>91881834677103963787554033055440190639415,91881834677103963787554033055440190639415,91881834677103963787554033055440190639415,91881834677103963787554033055440190639415,91881834677103963787554033055440190639415,91881834677103963787554033055440190639415,91881834677103963787554033055440190639415,91881834677103963787554033055440190639415,91881834677103963787554033055440190639415,91881834677103963787554033055440190639415,91881834677103963787554033055440190639415,91881834677103963787554033055440190639415,91881834677103963787554033055440190639415,91881834677103963787554033055440190639415,91881834677103963787554033055440190639415,91881834677103963787554033055440190639415,91881834677103963787554033055440190639415,91881834677103963787554033055440190639415,91881834677103963787554033055440190639415,91881834677103963787554033055440190639415</t>
  </si>
  <si>
    <t>22:46.2</t>
  </si>
  <si>
    <t>-3.095276386837247,-3.095276386837247,-3.095276386837247,-3.095276386837247,-3.095276386837247</t>
  </si>
  <si>
    <t>19:40.1</t>
  </si>
  <si>
    <t>-3.095405567884098,-3.095405567884098,-3.095405567884098,-3.095405567884098,-3.095405567884098,-3.095405567884098,-3.095405567884098,-3.095405567884098,-3.095405567884098,-3.095405567884098,-3.095405567884098,-3.095405567884098,-3.095405567884098,-3.095405567884098,-3.095405567884098,-3.095405567884098,-3.095405567884098,-3.095405567884098,-3.095405567884098,-3.095405567884098,-3.095405567884098,-3.095405567884098,-3.095405567884098,-3.095405567884098,-3.095405567884098,-3.095405567884098,-3.095405567884098,-3.095405567884098,-3.095405567884098,-3.095405567884098</t>
  </si>
  <si>
    <t>110991400534570899425565591962260392232470,110991400534570899425565591962260392232470,110991400534570899425565591962260392232470,110991400534570899425565591962260392232470,110991400534570899425565591962260392232470,110991400534570899425565591962260392232470,110991400534570899425565591962260392232470,110991400534570899425565591962260392232470,110991400534570899425565591962260392232470,110991400534570899425565591962260392232470,110991400534570899425565591962260392232470,110991400534570899425565591962260392232470,110991400534570899425565591962260392232470,110991400534570899425565591962260392232470,110991400534570899425565591962260392232470,110991400534570899425565591962260392232470,110991400534570899425565591962260392232470,110991400534570899425565591962260392232470,110991400534570899425565591962260392232470,110991400534570899425565591962260392232470,110991400534570899425565591962260392232470,110991400534570899425565591962260392232470,110991400534570899425565591962260392232470,110991400534570899425565591962260392232470,110991400534570899425565591962260392232470,110991400534570899425565591962260392232470,110991400534570899425565591962260392232470,110991400534570899425565591962260392232470,110991400534570899425565591962260392232470,110991400534570899425565591962260392232470</t>
  </si>
  <si>
    <t>10:25.0</t>
  </si>
  <si>
    <t>29:44.7</t>
  </si>
  <si>
    <t>-3.0955871035366926,-3.0955871035366926,-3.0955871035366926,-3.0955871035366926,-3.0955871035366926,-3.0955871035366926,-3.0955871035366926,-3.0955871035366926,-3.0955871035366926,-3.0955871035366926,-3.0955871035366926,-3.0955871035366926,-3.0955871035366926,-3.0955871035366926,-3.0955871035366926,-3.0955871035366926,-3.0955871035366926,-3.0955871035366926,-3.0955871035366926,-3.0955871035366926,-3.0955871035366926,-3.0955871035366926,-3.0955871035366926,-3.0955871035366926,-3.0955871035366926,-3.0955871035366926,-3.0955871035366926,-3.0955871035366926,-3.0955871035366926,-3.0955871035366926</t>
  </si>
  <si>
    <t>1159025634854685707459232170279033120195412,1159025634854685707459232170279033120195412,1159025634854685707459232170279033120195412,1159025634854685707459232170279033120195412,1159025634854685707459232170279033120195412,1159025634854685707459232170279033120195412,1159025634854685707459232170279033120195412,1159025634854685707459232170279033120195412,1159025634854685707459232170279033120195412,1159025634854685707459232170279033120195412,1159025634854685707459232170279033120195412,1159025634854685707459232170279033120195412,1159025634854685707459232170279033120195412,1159025634854685707459232170279033120195412,1159025634854685707459232170279033120195412,1159025634854685707459232170279033120195412,1159025634854685707459232170279033120195412,1159025634854685707459232170279033120195412,1159025634854685707459232170279033120195412,1159025634854685707459232170279033120195412,1159025634854685707459232170279033120195412,1159025634854685707459232170279033120195412,1159025634854685707459232170279033120195412,1159025634854685707459232170279033120195412,1159025634854685707459232170279033120195412,1159025634854685707459232170279033120195412,1159025634854685707459232170279033120195412,1159025634854685707459232170279033120195412,1159025634854685707459232170279033120195412,1159025634854685707459232170279033120195412</t>
  </si>
  <si>
    <t>28:20.8</t>
  </si>
  <si>
    <t>-3.0957110375585803,-3.0957110375585803,-3.0957110375585803,-3.0957110375585803,-3.0957110375585803,-3.0957110375585803,-3.0957110375585803,-3.0957110375585803,-3.0957110375585803,-3.0957110375585803</t>
  </si>
  <si>
    <t>1388018696282862686742083471144723431066868,1388018696282862686742083471144723431066868,1388018696282862686742083471144723431066868,1388018696282862686742083471144723431066868,1388018696282862686742083471144723431066868,1388018696282862686742083471144723431066868,1388018696282862686742083471144723431066868,1388018696282862686742083471144723431066868,1388018696282862686742083471144723431066868,1388018696282862686742083471144723431066868</t>
  </si>
  <si>
    <t>21:57.6</t>
  </si>
  <si>
    <t>42:01.0</t>
  </si>
  <si>
    <t>-3.0958379308167645,-3.0958379308167645,-3.0958379308167645</t>
  </si>
  <si>
    <t>58:51.7</t>
  </si>
  <si>
    <t>13:19.3</t>
  </si>
  <si>
    <t>-3.0963262863079466,-3.0963262863079466,-3.0963262863079466,-3.0963262863079466,-3.0963262863079466,-3.0963262863079466,-3.0963262863079466,-3.0963262863079466,-3.0963262863079466,-3.0963262863079466,-3.0963262863079466,-3.0963262863079466,-3.0963262863079466,-3.0963262863079466,-3.0963262863079466,-3.0963262863079466,-3.0963262863079466,-3.0963262863079466,-3.0963262863079466,-3.0963262863079466</t>
  </si>
  <si>
    <t>1000820228981528413571860988750889486483795,1000820228981528413571860988750889486483795,1000820228981528413571860988750889486483795,1000820228981528413571860988750889486483795,1000820228981528413571860988750889486483795,1000820228981528413571860988750889486483795,1000820228981528413571860988750889486483795,1000820228981528413571860988750889486483795,1000820228981528413571860988750889486483795,1000820228981528413571860988750889486483795,1000820228981528413571860988750889486483795,1000820228981528413571860988750889486483795,1000820228981528413571860988750889486483795,1000820228981528413571860988750889486483795,1000820228981528413571860988750889486483795,1000820228981528413571860988750889486483795,1000820228981528413571860988750889486483795,1000820228981528413571860988750889486483795,1000820228981528413571860988750889486483795,1000820228981528413571860988750889486483795</t>
  </si>
  <si>
    <t>11:52.9</t>
  </si>
  <si>
    <t>30:52.9</t>
  </si>
  <si>
    <t>-3.0967487739301442,-3.0967487739301442,-3.0967487739301442,-3.0967487739301442,-3.0967487739301442,-3.0967487739301442,-3.0967487739301442,-3.0967487739301442,-3.0967487739301442,-3.0967487739301442</t>
  </si>
  <si>
    <t>1389960301691442780485642112077153816912125,1389960301691442780485642112077153816912125,1389960301691442780485642112077153816912125,1389960301691442780485642112077153816912125,1389960301691442780485642112077153816912125,1389960301691442780485642112077153816912125,1389960301691442780485642112077153816912125,1389960301691442780485642112077153816912125,1389960301691442780485642112077153816912125,1389960301691442780485642112077153816912125</t>
  </si>
  <si>
    <t>18:42.5</t>
  </si>
  <si>
    <t>35:14.0</t>
  </si>
  <si>
    <t>-3.096781913287725,-3.096781913287725,-3.096781913287725,-3.096781913287725,-3.096781913287725,-3.096781913287725,-3.096781913287725,-3.096781913287725,-3.096781913287725,-3.096781913287725,-3.096781913287725,-3.096781913287725,-3.096781913287725,-3.096781913287725,-3.096781913287725,-3.096781913287725,-3.096781913287725,-3.096781913287725,-3.096781913287725,-3.096781913287725</t>
  </si>
  <si>
    <t>1204611503802701211109805817191849281185684,1204611503802701211109805817191849281185684,1204611503802701211109805817191849281185684,1204611503802701211109805817191849281185684,1204611503802701211109805817191849281185684,1204611503802701211109805817191849281185684,1204611503802701211109805817191849281185684,1204611503802701211109805817191849281185684,1204611503802701211109805817191849281185684,1204611503802701211109805817191849281185684,1204611503802701211109805817191849281185684,1204611503802701211109805817191849281185684,1204611503802701211109805817191849281185684,1204611503802701211109805817191849281185684,1204611503802701211109805817191849281185684,1204611503802701211109805817191849281185684,1204611503802701211109805817191849281185684,1204611503802701211109805817191849281185684,1204611503802701211109805817191849281185684,1204611503802701211109805817191849281185684</t>
  </si>
  <si>
    <t>38:34.5</t>
  </si>
  <si>
    <t>58:37.9</t>
  </si>
  <si>
    <t>-3.0971272988062726,-3.0971272988062726</t>
  </si>
  <si>
    <t>09:08.0</t>
  </si>
  <si>
    <t>29:11.3</t>
  </si>
  <si>
    <t>-3.0982183718100504,-3.0982183718100504,-3.0982183718100504,-3.0982183718100504,-3.0982183718100504,-3.0982183718100504</t>
  </si>
  <si>
    <t>28:41.2</t>
  </si>
  <si>
    <t>48:41.8</t>
  </si>
  <si>
    <t>-3.0983371954781704,-3.0983371954781704,-3.0983371954781704,-3.0983371954781704,-3.0983371954781704,-3.0983371954781704,-3.0983371954781704,-3.0983371954781704,-3.0983371954781704,-3.0983371954781704,-3.0983371954781704,-3.0983371954781704,-3.0983371954781704,-3.0983371954781704,-3.0983371954781704,-3.0983371954781704,-3.0983371954781704,-3.0983371954781704,-3.0983371954781704,-3.0983371954781704</t>
  </si>
  <si>
    <t>159987172666742404921155221661092138353814,159987172666742404921155221661092138353814,159987172666742404921155221661092138353814,159987172666742404921155221661092138353814,159987172666742404921155221661092138353814,159987172666742404921155221661092138353814,159987172666742404921155221661092138353814,159987172666742404921155221661092138353814,159987172666742404921155221661092138353814,159987172666742404921155221661092138353814,159987172666742404921155221661092138353814,159987172666742404921155221661092138353814,159987172666742404921155221661092138353814,159987172666742404921155221661092138353814,159987172666742404921155221661092138353814,159987172666742404921155221661092138353814,159987172666742404921155221661092138353814,159987172666742404921155221661092138353814,159987172666742404921155221661092138353814,159987172666742404921155221661092138353814</t>
  </si>
  <si>
    <t>22:20.2</t>
  </si>
  <si>
    <t>29:02.9</t>
  </si>
  <si>
    <t>-3.098576176640801,-3.098576176640801,-3.098576176640801,-3.098576176640801,-3.098576176640801,-3.098576176640801</t>
  </si>
  <si>
    <t>06:24.3</t>
  </si>
  <si>
    <t>17:12.9</t>
  </si>
  <si>
    <t>-3.0986402659226933,-3.0986402659226933,-3.0986402659226933,-3.0986402659226933,-3.0986402659226933,-3.0986402659226933,-3.0986402659226933,-3.0986402659226933,-3.0986402659226933,-3.0986402659226933,-3.0986402659226933,-3.0986402659226933,-3.0986402659226933,-3.0986402659226933,-3.0986402659226933</t>
  </si>
  <si>
    <t>508526618371340991755107123543122146269215,508526618371340991755107123543122146269215,508526618371340991755107123543122146269215,508526618371340991755107123543122146269215,508526618371340991755107123543122146269215,508526618371340991755107123543122146269215,508526618371340991755107123543122146269215,508526618371340991755107123543122146269215,508526618371340991755107123543122146269215,508526618371340991755107123543122146269215,508526618371340991755107123543122146269215,508526618371340991755107123543122146269215,508526618371340991755107123543122146269215,508526618371340991755107123543122146269215,508526618371340991755107123543122146269215</t>
  </si>
  <si>
    <t>44:14.6</t>
  </si>
  <si>
    <t>04:18.7</t>
  </si>
  <si>
    <t>-3.0991455945339674,-3.0991455945339674,-3.0991455945339674</t>
  </si>
  <si>
    <t>39:43.2</t>
  </si>
  <si>
    <t>53:09.7</t>
  </si>
  <si>
    <t>-3.09916889124845,-3.09916889124845,-3.09916889124845,-3.09916889124845,-3.09916889124845,-3.09916889124845,-3.09916889124845,-3.09916889124845,-3.09916889124845,-3.09916889124845</t>
  </si>
  <si>
    <t>110992740096305880502987092628520450772703,110992740096305880502987092628520450772703,110992740096305880502987092628520450772703,110992740096305880502987092628520450772703,110992740096305880502987092628520450772703,110992740096305880502987092628520450772703,110992740096305880502987092628520450772703,110992740096305880502987092628520450772703,110992740096305880502987092628520450772703,110992740096305880502987092628520450772703</t>
  </si>
  <si>
    <t>55:18.7</t>
  </si>
  <si>
    <t>02:26.3</t>
  </si>
  <si>
    <t>-3.0994749189435784,-3.0994749189435784,-3.0994749189435784,-3.0994749189435784,-3.0994749189435784,-3.0994749189435784,-3.0994749189435784,-3.0994749189435784,-3.0994749189435784</t>
  </si>
  <si>
    <t>1343862761160079257150146510108913540962773,1343862761160079257150146510108913540962773,1343862761160079257150146510108913540962773,1343862761160079257150146510108913540962773,1343862761160079257150146510108913540962773,1343862761160079257150146510108913540962773,1343862761160079257150146510108913540962773,1343862761160079257150146510108913540962773,1343862761160079257150146510108913540962773</t>
  </si>
  <si>
    <t>22:55.1</t>
  </si>
  <si>
    <t>27:39.5</t>
  </si>
  <si>
    <t>-3.100075221852837,-3.100075221852837,-3.100075221852837,-3.100075221852837,-3.100075221852837,-3.100075221852837,-3.100075221852837,-3.100075221852837,-3.100075221852837</t>
  </si>
  <si>
    <t>671097908085202877662647163870043585121407,671097908085202877662647163870043585121407,671097908085202877662647163870043585121407,671097908085202877662647163870043585121407,671097908085202877662647163870043585121407,671097908085202877662647163870043585121407,671097908085202877662647163870043585121407,671097908085202877662647163870043585121407,671097908085202877662647163870043585121407</t>
  </si>
  <si>
    <t>28:30.4</t>
  </si>
  <si>
    <t>-3.1001861252007785,-3.1001861252007785,-3.1001861252007785,-3.1001861252007785,-3.1001861252007785</t>
  </si>
  <si>
    <t>23:12.7</t>
  </si>
  <si>
    <t>-3.1004011127087896,-3.1004011127087896,-3.1004011127087896</t>
  </si>
  <si>
    <t>10:05.7</t>
  </si>
  <si>
    <t>30:06.3</t>
  </si>
  <si>
    <t>-3.1009951139465572,-3.1009951139465572,-3.1009951139465572,-3.1009951139465572,-3.1009951139465572,-3.1009951139465572,-3.1009951139465572,-3.1009951139465572,-3.1009951139465572,-3.1009951139465572,-3.1009951139465572,-3.1009951139465572,-3.1009951139465572,-3.1009951139465572,-3.1009951139465572,-3.1009951139465572,-3.1009951139465572,-3.1009951139465572,-3.1009951139465572,-3.1009951139465572</t>
  </si>
  <si>
    <t>673841466472052858891243586611634054171006,673841466472052858891243586611634054171006,673841466472052858891243586611634054171006,673841466472052858891243586611634054171006,673841466472052858891243586611634054171006,673841466472052858891243586611634054171006,673841466472052858891243586611634054171006,673841466472052858891243586611634054171006,673841466472052858891243586611634054171006,673841466472052858891243586611634054171006,673841466472052858891243586611634054171006,673841466472052858891243586611634054171006,673841466472052858891243586611634054171006,673841466472052858891243586611634054171006,673841466472052858891243586611634054171006,673841466472052858891243586611634054171006,673841466472052858891243586611634054171006,673841466472052858891243586611634054171006,673841466472052858891243586611634054171006,673841466472052858891243586611634054171006</t>
  </si>
  <si>
    <t>23:40.5</t>
  </si>
  <si>
    <t>28:59.7</t>
  </si>
  <si>
    <t>-3.101350648913115,-3.101350648913115,-3.101350648913115,-3.101350648913115,-3.101350648913115,-3.101350648913115,-3.101350648913115,-3.101350648913115,-3.101350648913115</t>
  </si>
  <si>
    <t>1200310127378435588481650204328205904086452,1200310127378435588481650204328205904086452,1200310127378435588481650204328205904086452,1200310127378435588481650204328205904086452,1200310127378435588481650204328205904086452,1200310127378435588481650204328205904086452,1200310127378435588481650204328205904086452,1200310127378435588481650204328205904086452,1200310127378435588481650204328205904086452</t>
  </si>
  <si>
    <t>01:58.4</t>
  </si>
  <si>
    <t>12:57.8</t>
  </si>
  <si>
    <t>-3.1013783277767457,-3.1013783277767457,-3.1013783277767457,-3.1013783277767457,-3.1013783277767457</t>
  </si>
  <si>
    <t>18:48.1</t>
  </si>
  <si>
    <t>38:51.7</t>
  </si>
  <si>
    <t>-3.1020964907911583,-3.1020964907911583,-3.1020964907911583,-3.1020964907911583</t>
  </si>
  <si>
    <t>04:19.4</t>
  </si>
  <si>
    <t>-3.102314494049358,-3.102314494049358,-3.102314494049358,-3.102314494049358,-3.102314494049358,-3.102314494049358,-3.102314494049358,-3.102314494049358,-3.102314494049358,-3.102314494049358</t>
  </si>
  <si>
    <t>304228990958152656412992240536723152801334,304228990958152656412992240536723152801334,304228990958152656412992240536723152801334,304228990958152656412992240536723152801334,304228990958152656412992240536723152801334,304228990958152656412992240536723152801334,304228990958152656412992240536723152801334,304228990958152656412992240536723152801334,304228990958152656412992240536723152801334,304228990958152656412992240536723152801334</t>
  </si>
  <si>
    <t>54:07.0</t>
  </si>
  <si>
    <t>02:33.1</t>
  </si>
  <si>
    <t>-3.102397416282243,-3.102397416282243,-3.102397416282243</t>
  </si>
  <si>
    <t>15:32.9</t>
  </si>
  <si>
    <t>28:48.3</t>
  </si>
  <si>
    <t>-3.102553311245733,-3.102553311245733,-3.102553311245733,-3.102553311245733,-3.102553311245733,-3.102553311245733,-3.102553311245733,-3.102553311245733,-3.102553311245733,-3.102553311245733</t>
  </si>
  <si>
    <t>443150598132548735063723838693596689676926,443150598132548735063723838693596689676926,443150598132548735063723838693596689676926,443150598132548735063723838693596689676926,443150598132548735063723838693596689676926,443150598132548735063723838693596689676926,443150598132548735063723838693596689676926,443150598132548735063723838693596689676926,443150598132548735063723838693596689676926,443150598132548735063723838693596689676926</t>
  </si>
  <si>
    <t>42:26.5</t>
  </si>
  <si>
    <t>54:48.6</t>
  </si>
  <si>
    <t>-3.1028769086181507,-3.1028769086181507,-3.1028769086181507,-3.1028769086181507,-3.1028769086181507,-3.1028769086181507,-3.1028769086181507,-3.1028769086181507,-3.1028769086181507,-3.1028769086181507</t>
  </si>
  <si>
    <t>88534824614515232284600725748315497787163,88534824614515232284600725748315497787163,88534824614515232284600725748315497787163,88534824614515232284600725748315497787163,88534824614515232284600725748315497787163,88534824614515232284600725748315497787163,88534824614515232284600725748315497787163,88534824614515232284600725748315497787163,88534824614515232284600725748315497787163,88534824614515232284600725748315497787163</t>
  </si>
  <si>
    <t>53:48.2</t>
  </si>
  <si>
    <t>01:12.2</t>
  </si>
  <si>
    <t>-3.102933416050743,-3.102933416050743,-3.102933416050743</t>
  </si>
  <si>
    <t>53:57.5</t>
  </si>
  <si>
    <t>14:01.5</t>
  </si>
  <si>
    <t>-3.1029480290963307,-3.1029480290963307,-3.1029480290963307,-3.1029480290963307,-3.1029480290963307,-3.1029480290963307</t>
  </si>
  <si>
    <t>04:21.3</t>
  </si>
  <si>
    <t>-3.103111017635088,-3.103111017635088,-3.103111017635088,-3.103111017635088,-3.103111017635088,-3.103111017635088,-3.103111017635088,-3.103111017635088,-3.103111017635088,-3.103111017635088,-3.103111017635088,-3.103111017635088,-3.103111017635088,-3.103111017635088,-3.103111017635088,-3.103111017635088,-3.103111017635088,-3.103111017635088,-3.103111017635088,-3.103111017635088,-3.103111017635088,-3.103111017635088,-3.103111017635088,-3.103111017635088,-3.103111017635088,-3.103111017635088,-3.103111017635088,-3.103111017635088,-3.103111017635088,-3.103111017635088</t>
  </si>
  <si>
    <t>1202628526177702113526725536476966076321245,854179382451294957000489467900186154798557,854179382451294957000489467900186154798557,1202628526177702113526725536476966076321245,854179382451294957000489467900186154798557,854179382451294957000489467900186154798557,854179382451294957000489467900186154798557,854179382451294957000489467900186154798557,854179382451294957000489467900186154798557,1202628526177702113526725536476966076321245,854179382451294957000489467900186154798557,854179382451294957000489467900186154798557,854179382451294957000489467900186154798557,854179382451294957000489467900186154798557,854179382451294957000489467900186154798557,854179382451294957000489467900186154798557,854179382451294957000489467900186154798557,854179382451294957000489467900186154798557,854179382451294957000489467900186154798557,1202628526177702113526725536476966076321245,1202628526177702113526725536476966076321245,854179382451294957000489467900186154798557,854179382451294957000489467900186154798557,854179382451294957000489467900186154798557,854179382451294957000489467900186154798557,854179382451294957000489467900186154798557,854179382451294957000489467900186154798557,854179382451294957000489467900186154798557,854179382451294957000489467900186154798557,854179382451294957000489467900186154798557</t>
  </si>
  <si>
    <t>30:01.7</t>
  </si>
  <si>
    <t>50:02.3</t>
  </si>
  <si>
    <t>-3.103268556895414,-3.103268556895414,-3.103268556895414,-3.103268556895414,-3.103268556895414,-3.103268556895414,-3.103268556895414,-3.103268556895414,-3.103268556895414,-3.103268556895414,-3.103268556895414,-3.103268556895414,-3.103268556895414,-3.103268556895414,-3.103268556895414,-3.103268556895414,-3.103268556895414,-3.103268556895414,-3.103268556895414,-3.103268556895414,-3.103268556895414,-3.103268556895414,-3.103268556895414,-3.103268556895414,-3.103268556895414,-3.103268556895414,-3.103268556895414,-3.103268556895414,-3.103268556895414,-3.103268556895414</t>
  </si>
  <si>
    <t>446026408661199461035913511184934305741740,446026408661199461035913511184934305741740,446026408661199461035913511184934305741740,446026408661199461035913511184934305741740,446026408661199461035913511184934305741740,446026408661199461035913511184934305741740,446026408661199461035913511184934305741740,446026408661199461035913511184934305741740,446026408661199461035913511184934305741740,446026408661199461035913511184934305741740,446026408661199461035913511184934305741740,446026408661199461035913511184934305741740,446026408661199461035913511184934305741740,446026408661199461035913511184934305741740,446026408661199461035913511184934305741740,446026408661199461035913511184934305741740,446026408661199461035913511184934305741740,446026408661199461035913511184934305741740,446026408661199461035913511184934305741740,446026408661199461035913511184934305741740,446026408661199461035913511184934305741740,446026408661199461035913511184934305741740,446026408661199461035913511184934305741740,446026408661199461035913511184934305741740,446026408661199461035913511184934305741740,446026408661199461035913511184934305741740,446026408661199461035913511184934305741740,446026408661199461035913511184934305741740,446026408661199461035913511184934305741740,446026408661199461035913511184934305741740</t>
  </si>
  <si>
    <t>56:36.8</t>
  </si>
  <si>
    <t>16:40.3</t>
  </si>
  <si>
    <t>-3.103320541741178,-3.103320541741178,-3.103320541741178,-3.103320541741178</t>
  </si>
  <si>
    <t>30:25.5</t>
  </si>
  <si>
    <t>50:26.1</t>
  </si>
  <si>
    <t>-3.103431060769571,-3.103431060769571,-3.103431060769571,-3.103431060769571,-3.103431060769571,-3.103431060769571,-3.103431060769571,-3.103431060769571,-3.103431060769571,-3.103431060769571</t>
  </si>
  <si>
    <t>503039959818836320574621812678117608454613,503039959818836320574621812678117608454613,503039959818836320574621812678117608454613,503039959818836320574621812678117608454613,503039959818836320574621812678117608454613,503039959818836320574621812678117608454613,503039959818836320574621812678117608454613,503039959818836320574621812678117608454613,503039959818836320574621812678117608454613,503039959818836320574621812678117608454613</t>
  </si>
  <si>
    <t>06:24.8</t>
  </si>
  <si>
    <t>22:13.0</t>
  </si>
  <si>
    <t>-3.1037120182084164,-3.1037120182084164,-3.1037120182084164,-3.1037120182084164,-3.1037120182084164,-3.1037120182084164,-3.1037120182084164,-3.1037120182084164,-3.1037120182084164,-3.1037120182084164,-3.1037120182084164,-3.1037120182084164,-3.1037120182084164,-3.1037120182084164,-3.1037120182084164,-3.1037120182084164,-3.1037120182084164,-3.1037120182084164,-3.1037120182084164,-3.1037120182084164</t>
  </si>
  <si>
    <t>341825230989109713224317608002811887470230,341825230989109713224317608002811887470230,341825230989109713224317608002811887470230,341825230989109713224317608002811887470230,341825230989109713224317608002811887470230,341825230989109713224317608002811887470230,341825230989109713224317608002811887470230,341825230989109713224317608002811887470230,341825230989109713224317608002811887470230,341825230989109713224317608002811887470230,341825230989109713224317608002811887470230,341825230989109713224317608002811887470230,341825230989109713224317608002811887470230,341825230989109713224317608002811887470230,341825230989109713224317608002811887470230,341825230989109713224317608002811887470230,341825230989109713224317608002811887470230,341825230989109713224317608002811887470230,341825230989109713224317608002811887470230,341825230989109713224317608002811887470230</t>
  </si>
  <si>
    <t>46:14.2</t>
  </si>
  <si>
    <t>06:18.9</t>
  </si>
  <si>
    <t>-3.1037412825894286,-3.1037412825894286,-3.1037412825894286</t>
  </si>
  <si>
    <t>30:32.1</t>
  </si>
  <si>
    <t>34:44.8</t>
  </si>
  <si>
    <t>-3.1039801309320523,-3.1039801309320523,-3.1039801309320523</t>
  </si>
  <si>
    <t>08:21.5</t>
  </si>
  <si>
    <t>14:46.7</t>
  </si>
  <si>
    <t>-3.10472935322102,-3.10472935322102,-3.10472935322102</t>
  </si>
  <si>
    <t>42:28.2</t>
  </si>
  <si>
    <t>02:10.6</t>
  </si>
  <si>
    <t>-3.1048145262524116,-3.1048145262524116,-3.1048145262524116,-3.1048145262524116,-3.1048145262524116,-3.1048145262524116,-3.1048145262524116,-3.1048145262524116,-3.1048145262524116,-3.1048145262524116,-3.1048145262524116,-3.1048145262524116,-3.1048145262524116,-3.1048145262524116,-3.1048145262524116,-3.1048145262524116,-3.1048145262524116,-3.1048145262524116,-3.1048145262524116,-3.1048145262524116</t>
  </si>
  <si>
    <t>445857591512328112252001958394931323550330,445857591512328112252001958394931323550330,445857591512328112252001958394931323550330,445857591512328112252001958394931323550330,445857591512328112252001958394931323550330,445857591512328112252001958394931323550330,445857591512328112252001958394931323550330,445857591512328112252001958394931323550330,445857591512328112252001958394931323550330,445857591512328112252001958394931323550330,445857591512328112252001958394931323550330,445857591512328112252001958394931323550330,445857591512328112252001958394931323550330,445857591512328112252001958394931323550330,445857591512328112252001958394931323550330,445857591512328112252001958394931323550330,445857591512328112252001958394931323550330,445857591512328112252001958394931323550330,445857591512328112252001958394931323550330,445857591512328112252001958394931323550330</t>
  </si>
  <si>
    <t>22:37.3</t>
  </si>
  <si>
    <t>29:56.5</t>
  </si>
  <si>
    <t>-3.1050793095005025,-3.1050793095005025,-3.1050793095005025,-3.1050793095005025,-3.1050793095005025,-3.1050793095005025,-3.1050793095005025,-3.1050793095005025,-3.1050793095005025,-3.1050793095005025</t>
  </si>
  <si>
    <t>348174504102384082013334158047007601036159,348174504102384082013334158047007601036159,348174504102384082013334158047007601036159,348174504102384082013334158047007601036159,348174504102384082013334158047007601036159,348174504102384082013334158047007601036159,348174504102384082013334158047007601036159,348174504102384082013334158047007601036159,348174504102384082013334158047007601036159,348174504102384082013334158047007601036159</t>
  </si>
  <si>
    <t>14:39.6</t>
  </si>
  <si>
    <t>34:43.0</t>
  </si>
  <si>
    <t>-3.105544113619816,-3.105544113619816,-3.105544113619816</t>
  </si>
  <si>
    <t>03:32.2</t>
  </si>
  <si>
    <t>23:35.4</t>
  </si>
  <si>
    <t>-3.105917188109967,-3.105917188109967,-3.105917188109967,-3.105917188109967,-3.105917188109967,-3.105917188109967</t>
  </si>
  <si>
    <t>14:04.9</t>
  </si>
  <si>
    <t>34:07.2</t>
  </si>
  <si>
    <t>-3.106867800263195,-3.106867800263195,-3.106867800263195,-3.106867800263195,-3.106867800263195,-3.106867800263195,-3.106867800263195,-3.106867800263195,-3.106867800263195</t>
  </si>
  <si>
    <t>95254412552150085731955740308608536313419,95254412552150085731955740308608536313419,95254412552150085731955740308608536313419,95254412552150085731955740308608536313419,95254412552150085731955740308608536313419,95254412552150085731955740308608536313419,95254412552150085731955740308608536313419,95254412552150085731955740308608536313419,95254412552150085731955740308608536313419</t>
  </si>
  <si>
    <t>58:00.8</t>
  </si>
  <si>
    <t>18:04.3</t>
  </si>
  <si>
    <t>-3.1069036416526026,-3.1069036416526026,-3.1069036416526026,-3.1069036416526026,-3.1069036416526026,-3.1069036416526026,-3.1069036416526026,-3.1069036416526026,-3.1069036416526026</t>
  </si>
  <si>
    <t>95084271368689616500224053004892652338763,95084271368689616500224053004892652338763,95084271368689616500224053004892652338763,95084271368689616500224053004892652338763,95084271368689616500224053004892652338763,95084271368689616500224053004892652338763,95084271368689616500224053004892652338763,95084271368689616500224053004892652338763,95084271368689616500224053004892652338763</t>
  </si>
  <si>
    <t>53:57.2</t>
  </si>
  <si>
    <t>13:57.8</t>
  </si>
  <si>
    <t>-3.10696843480903,-3.10696843480903,-3.10696843480903,-3.10696843480903,-3.10696843480903,-3.10696843480903,-3.10696843480903,-3.10696843480903,-3.10696843480903,-3.10696843480903,-3.10696843480903,-3.10696843480903,-3.10696843480903,-3.10696843480903,-3.10696843480903,-3.10696843480903,-3.10696843480903,-3.10696843480903,-3.10696843480903,-3.10696843480903</t>
  </si>
  <si>
    <t>155149008494505570706832184398859572468191,155149008494505570706832184398859572468191,155149008494505570706832184398859572468191,155149008494505570706832184398859572468191,155149008494505570706832184398859572468191,155149008494505570706832184398859572468191,155149008494505570706832184398859572468191,155149008494505570706832184398859572468191,155149008494505570706832184398859572468191,155149008494505570706832184398859572468191,155149008494505570706832184398859572468191,155149008494505570706832184398859572468191,155149008494505570706832184398859572468191,155149008494505570706832184398859572468191,155149008494505570706832184398859572468191,155149008494505570706832184398859572468191,155149008494505570706832184398859572468191,155149008494505570706832184398859572468191,155149008494505570706832184398859572468191,155149008494505570706832184398859572468191</t>
  </si>
  <si>
    <t>17:28.7</t>
  </si>
  <si>
    <t>34:23.8</t>
  </si>
  <si>
    <t>-3.1072896497127105,-3.1072896497127105,-3.1072896497127105,-3.1072896497127105,-3.1072896497127105,-3.1072896497127105,-3.1072896497127105,-3.1072896497127105,-3.1072896497127105,-3.1072896497127105,-3.1072896497127105,-3.1072896497127105,-3.1072896497127105,-3.1072896497127105,-3.1072896497127105,-3.1072896497127105,-3.1072896497127105,-3.1072896497127105,-3.1072896497127105,-3.1072896497127105,-3.1072896497127105,-3.1072896497127105,-3.1072896497127105,-3.1072896497127105,-3.1072896497127105,-3.1072896497127105,-3.1072896497127105,-3.1072896497127105,-3.1072896497127105,-3.1072896497127105</t>
  </si>
  <si>
    <t>282798546166805925643441316927598709123199,282798546166805925643441316927598709123199,282798546166805925643441316927598709123199,282798546166805925643441316927598709123199,282798546166805925643441316927598709123199,282798546166805925643441316927598709123199,282798546166805925643441316927598709123199,282798546166805925643441316927598709123199,282798546166805925643441316927598709123199,282798546166805925643441316927598709123199,282798546166805925643441316927598709123199,282798546166805925643441316927598709123199,282798546166805925643441316927598709123199,282798546166805925643441316927598709123199,282798546166805925643441316927598709123199,282798546166805925643441316927598709123199,282798546166805925643441316927598709123199,282798546166805925643441316927598709123199,282798546166805925643441316927598709123199,282798546166805925643441316927598709123199,282798546166805925643441316927598709123199,282798546166805925643441316927598709123199,282798546166805925643441316927598709123199,282798546166805925643441316927598709123199,282798546166805925643441316927598709123199,282798546166805925643441316927598709123199,282798546166805925643441316927598709123199,282798546166805925643441316927598709123199,282798546166805925643441316927598709123199,282798546166805925643441316927598709123199</t>
  </si>
  <si>
    <t>18:34.5</t>
  </si>
  <si>
    <t>27:07.5</t>
  </si>
  <si>
    <t>-3.107567672280578,-3.107567672280578,-3.107567672280578,-3.107567672280578,-3.107567672280578,-3.107567672280578,-3.107567672280578,-3.107567672280578,-3.107567672280578,-3.107567672280578,-3.107567672280578,-3.107567672280578,-3.107567672280578,-3.107567672280578,-3.107567672280578</t>
  </si>
  <si>
    <t>461581245225425193754102819680242389866590,461581245225425193754102819680242389866590,461581245225425193754102819680242389866590,461581245225425193754102819680242389866590,461581245225425193754102819680242389866590,461581245225425193754102819680242389866590,461581245225425193754102819680242389866590,461581245225425193754102819680242389866590,461581245225425193754102819680242389866590,461581245225425193754102819680242389866590,461581245225425193754102819680242389866590,461581245225425193754102819680242389866590,461581245225425193754102819680242389866590,461581245225425193754102819680242389866590,461581245225425193754102819680242389866590</t>
  </si>
  <si>
    <t>11:50.4</t>
  </si>
  <si>
    <t>28:57.4</t>
  </si>
  <si>
    <t>-3.1078540359950027,-3.1078540359950027,-3.1078540359950027,-3.1078540359950027,-3.1078540359950027,-3.1078540359950027,-3.1078540359950027,-3.1078540359950027,-3.1078540359950027,-3.1078540359950027</t>
  </si>
  <si>
    <t>304617729963276370500424040438256973350846,304617729963276370500424040438256973350846,304617729963276370500424040438256973350846,304617729963276370500424040438256973350846,304617729963276370500424040438256973350846,304617729963276370500424040438256973350846,304617729963276370500424040438256973350846,304617729963276370500424040438256973350846,304617729963276370500424040438256973350846,304617729963276370500424040438256973350846</t>
  </si>
  <si>
    <t>45:17.8</t>
  </si>
  <si>
    <t>54:07.1</t>
  </si>
  <si>
    <t>-3.1081020942330486,-3.1081020942330486,-3.1081020942330486,-3.1081020942330486,-3.1081020942330486,-3.1081020942330486,-3.1081020942330486,-3.1081020942330486,-3.1081020942330486,-3.1081020942330486</t>
  </si>
  <si>
    <t>325492643437036462284497817923706277866619,325492643437036462284497817923706277866619,325492643437036462284497817923706277866619,325492643437036462284497817923706277866619,325492643437036462284497817923706277866619,325492643437036462284497817923706277866619,325492643437036462284497817923706277866619,325492643437036462284497817923706277866619,325492643437036462284497817923706277866619,325492643437036462284497817923706277866619</t>
  </si>
  <si>
    <t>01:12.4</t>
  </si>
  <si>
    <t>09:42.1</t>
  </si>
  <si>
    <t>-3.1084270761001314,-3.1084270761001314,-3.1084270761001314,-3.1084270761001314,-3.1084270761001314</t>
  </si>
  <si>
    <t>09:54.4</t>
  </si>
  <si>
    <t>29:34.7</t>
  </si>
  <si>
    <t>-3.108430280911444,-3.108430280911444,-3.108430280911444,-3.108430280911444,-3.108430280911444,-3.108430280911444,-3.108430280911444,-3.108430280911444,-3.108430280911444,-3.108430280911444,-3.108430280911444,-3.108430280911444,-3.108430280911444,-3.108430280911444,-3.108430280911444,-3.108430280911444,-3.108430280911444,-3.108430280911444,-3.108430280911444,-3.108430280911444,-3.108430280911444,-3.108430280911444,-3.108430280911444,-3.108430280911444,-3.108430280911444,-3.108430280911444,-3.108430280911444,-3.108430280911444,-3.108430280911444,-3.108430280911444</t>
  </si>
  <si>
    <t>1390454774581593379019044975215715054355038,1390454774581593379019044975215715054355038,1390454774581593379019044975215715054355038,1390454774581593379019044975215715054355038,1390454774581593379019044975215715054355038,1390454774581593379019044975215715054355038,1390454774581593379019044975215715054355038,1390454774581593379019044975215715054355038,1390454774581593379019044975215715054355038,1390454774581593379019044975215715054355038,1390454774581593379019044975215715054355038,1390454774581593379019044975215715054355038,1390454774581593379019044975215715054355038,1390454774581593379019044975215715054355038,1390454774581593379019044975215715054355038,1390454774581593379019044975215715054355038,1390454774581593379019044975215715054355038,1390454774581593379019044975215715054355038,1390454774581593379019044975215715054355038,1390454774581593379019044975215715054355038,1390454774581593379019044975215715054355038,1390454774581593379019044975215715054355038,1390454774581593379019044975215715054355038,1390454774581593379019044975215715054355038,1390454774581593379019044975215715054355038,1390454774581593379019044975215715054355038,1390454774581593379019044975215715054355038,1390454774581593379019044975215715054355038,1390454774581593379019044975215715054355038,1390454774581593379019044975215715054355038</t>
  </si>
  <si>
    <t>58:17.8</t>
  </si>
  <si>
    <t>07:06.1</t>
  </si>
  <si>
    <t>-3.10870029041574,-3.10870029041574,-3.10870029041574,-3.10870029041574,-3.10870029041574</t>
  </si>
  <si>
    <t>31:41.2</t>
  </si>
  <si>
    <t>51:33.5</t>
  </si>
  <si>
    <t>-3.1088228788278585,-3.1088228788278585,-3.1088228788278585,-3.1088228788278585,-3.1088228788278585,-3.1088228788278585,-3.1088228788278585,-3.1088228788278585,-3.1088228788278585,-3.1088228788278585,-3.1088228788278585,-3.1088228788278585,-3.1146355423395917,-3.1146355423395917,-3.1146355423395917,-3.1146355423395917,-3.1146355423395917,-3.1146355423395917,-3.1146355423395917,-3.1146355423395917</t>
  </si>
  <si>
    <t>995199531823436465450670068850841906874012,995199531823436465450670068850841906874012,995199531823436465450670068850841906874012,995199531823436465450670068850841906874012,995199531823436465450670068850841906874012,995199531823436465450670068850841906874012,995199531823436465450670068850841906874012,995199531823436465450670068850841906874012,995199531823436465450670068850841906874012,995199531823436465450670068850841906874012,995199531823436465450670068850841906874012,995199531823436465450670068850841906874012,995029390802235273048142521566667178411676,995029390802235273048142521566667178411676,995029390802235273048142521566667178411676,995029390802235273048142521566667178411676,995029390802235273048142521566667178411676,995029390802235273048142521566667178411676,995029390802235273048142521566667178411676,995029390802235273048142521566667178411676</t>
  </si>
  <si>
    <t>26:17.9</t>
  </si>
  <si>
    <t>38:51.9</t>
  </si>
  <si>
    <t>-3.10891192372007,-3.10891192372007,-3.10891192372007,-3.10891192372007,-3.10891192372007,-3.10891192372007,-3.10891192372007,-3.10891192372007,-3.10891192372007,-3.10891192372007,-3.10891192372007,-3.10891192372007,-3.10891192372007,-3.10891192372007,-3.10891192372007</t>
  </si>
  <si>
    <t>1384834322919806862817151359347790544684753,1384834322919806862817151359347790544684753,1384834322919806862817151359347790544684753,1384834322919806862817151359347790544684753,1384834322919806862817151359347790544684753,1384834322919806862817151359347790544684753,1384834322919806862817151359347790544684753,1384834322919806862817151359347790544684753,1384834322919806862817151359347790544684753,1384834322919806862817151359347790544684753,1384834322919806862817151359347790544684753,1384834322919806862817151359347790544684753,1384834322919806862817151359347790544684753,1384834322919806862817151359347790544684753,1384834322919806862817151359347790544684753</t>
  </si>
  <si>
    <t>02:12.7</t>
  </si>
  <si>
    <t>11:37.0</t>
  </si>
  <si>
    <t>-3.109072736257097,-3.109072736257097,-3.109072736257097,-3.109072736257097,-3.109072736257097,-3.109072736257097,-3.109072736257097,-3.109072736257097,-3.109072736257097,-3.109072736257097</t>
  </si>
  <si>
    <t>154713696827059481537929604654346309847391,154713696827059481537929604654346309847391,154713696827059481537929604654346309847391,154713696827059481537929604654346309847391,154713696827059481537929604654346309847391,154713696827059481537929604654346309847391,154713696827059481537929604654346309847391,154713696827059481537929604654346309847391,154713696827059481537929604654346309847391,154713696827059481537929604654346309847391</t>
  </si>
  <si>
    <t>30:09.4</t>
  </si>
  <si>
    <t>50:10.0</t>
  </si>
  <si>
    <t>-3.109291906062621,-3.109291906062621,-3.109291906062621,-3.109291906062621,-3.109291906062621,-3.109291906062621,-3.109291906062621,-3.109291906062621,-3.109291906062621,-3.109291906062621</t>
  </si>
  <si>
    <t>673792113527658980293433086961087997242655,673792113527658980293433086961087997242655,673792113527658980293433086961087997242655,673792113527658980293433086961087997242655,673792113527658980293433086961087997242655,673792113527658980293433086961087997242655,673792113527658980293433086961087997242655,673792113527658980293433086961087997242655,673792113527658980293433086961087997242655,673792113527658980293433086961087997242655</t>
  </si>
  <si>
    <t>12:06.3</t>
  </si>
  <si>
    <t>27:50.7</t>
  </si>
  <si>
    <t>-3.1094612498845744,-3.1094612498845744,-3.1094612498845744,-3.1094612498845744,-3.1094612498845744,-3.1094612498845744,-3.1094612498845744,-3.1094612498845744,-3.1094612498845744,-3.1094612498845744,-3.1094612498845744,-3.1094612498845744,-3.1094612498845744,-3.1094612498845744,-3.1094612498845744,-3.1094612498845744,-3.1094612498845744,-3.1094612498845744,-3.1094612498845744,-3.1094612498845744,-3.1094612498845744,-3.1094612498845744,-3.1094612498845744,-3.1094612498845744,-3.1094612498845744,-3.1094612498845744,-3.1094612498845744,-3.1094612498845744,-3.1094612498845744,-3.1094612498845744</t>
  </si>
  <si>
    <t>505433256208046140182395897013839064848855,505433256208046140182395897013839064848855,505433256208046140182395897013839064848855,505433256208046140182395897013839064848855,505433256208046140182395897013839064848855,505433256208046140182395897013839064848855,505433256208046140182395897013839064848855,505433256208046140182395897013839064848855,505433256208046140182395897013839064848855,505433256208046140182395897013839064848855,505433256208046140182395897013839064848855,505433256208046140182395897013839064848855,505433256208046140182395897013839064848855,505433256208046140182395897013839064848855,505433256208046140182395897013839064848855,505433256208046140182395897013839064848855,505433256208046140182395897013839064848855,505433256208046140182395897013839064848855,505433256208046140182395897013839064848855,505433256208046140182395897013839064848855,505433256208046140182395897013839064848855,505433256208046140182395897013839064848855,505433256208046140182395897013839064848855,505433256208046140182395897013839064848855,505433256208046140182395897013839064848855,505433256208046140182395897013839064848855,505433256208046140182395897013839064848855,505433256208046140182395897013839064848855,505433256208046140182395897013839064848855,505433256208046140182395897013839064848855</t>
  </si>
  <si>
    <t>17:23.0</t>
  </si>
  <si>
    <t>-3.1095818732836933,-3.1095818732836933,-3.1095818732836933</t>
  </si>
  <si>
    <t>09:37.5</t>
  </si>
  <si>
    <t>-3.1100935733635016,-3.1100935733635016,-3.1100935733635016,-3.1100935733635016,-3.1100935733635016,-3.1100935733635016,-3.1100935733635016,-3.1100935733635016,-3.1100935733635016,-3.1100935733635016,-3.1100935733635016,-3.1100935733635016,-3.1100935733635016,-3.1100935733635016,-3.1100935733635016</t>
  </si>
  <si>
    <t>690846575732372234446194095923724547113046,690846575732372234446194095923724547113046,690846575732372234446194095923724547113046,690846575732372234446194095923724547113046,690846575732372234446194095923724547113046,690846575732372234446194095923724547113046,690846575732372234446194095923724547113046,690846575732372234446194095923724547113046,690846575732372234446194095923724547113046,690846575732372234446194095923724547113046,690846575732372234446194095923724547113046,690846575732372234446194095923724547113046,690846575732372234446194095923724547113046,690846575732372234446194095923724547113046,690846575732372234446194095923724547113046</t>
  </si>
  <si>
    <t>50:18.1</t>
  </si>
  <si>
    <t>10:21.6</t>
  </si>
  <si>
    <t>-3.1102028188221276,-3.1102028188221276,-3.1102028188221276,-3.1102028188221276,-3.1102028188221276,-3.1102028188221276</t>
  </si>
  <si>
    <t>35:17.0</t>
  </si>
  <si>
    <t>55:20.2</t>
  </si>
  <si>
    <t>28:50.3</t>
  </si>
  <si>
    <t>42:40.9</t>
  </si>
  <si>
    <t>-3.1102421042407533,-3.1102421042407533,-3.1102421042407533,-3.1102421042407533,-3.1102421042407533,-3.1102421042407533,-3.1102421042407533,-3.1102421042407533,-3.1102421042407533,-3.1102421042407533,-3.1102421042407533,-3.1102421042407533,-3.1102421042407533,-3.1102421042407533,-3.1102421042407533,-3.1102421042407533,-3.1102421042407533,-3.1102421042407533,-3.1102421042407533,-3.1102421042407533,-3.1102421042407533,-3.1102421042407533,-3.1102421042407533,-3.1102421042407533,-3.1102421042407533,-3.1102421042407533,-3.1102421042407533,-3.1102421042407533,-3.1102421042407533,-3.1102421042407533</t>
  </si>
  <si>
    <t>671048753746737038066423393358896359237919,671048753746737038066423393358896359237919,671048753746737038066423393358896359237919,671048753746737038066423393358896359237919,671048753746737038066423393358896359237919,671048753746737038066423393358896359237919,671048753746737038066423393358896359237919,671048753746737038066423393358896359237919,671048753746737038066423393358896359237919,671048753746737038066423393358896359237919,671048753746737038066423393358896359237919,671048753746737038066423393358896359237919,671048753746737038066423393358896359237919,671048753746737038066423393358896359237919,671048753746737038066423393358896359237919,671048753746737038066423393358896359237919,671048753746737038066423393358896359237919,671048753746737038066423393358896359237919,671048753746737038066423393358896359237919,671048753746737038066423393358896359237919,671048753746737038066423393358896359237919,671048753746737038066423393358896359237919,671048753746737038066423393358896359237919,671048753746737038066423393358896359237919,671048753746737038066423393358896359237919,671048753746737038066423393358896359237919,671048753746737038066423393358896359237919,671048753746737038066423393358896359237919,671048753746737038066423393358896359237919,671048753746737038066423393358896359237919</t>
  </si>
  <si>
    <t>51:24.0</t>
  </si>
  <si>
    <t>08:40.0</t>
  </si>
  <si>
    <t>-3.1104661393366952,-3.1104661393366952,-3.1104661393366952,-3.1104661393366952,-3.1104661393366952,-3.1104661393366952,-3.1104661393366952,-3.1104661393366952,-3.1104661393366952,-3.1104661393366952,-3.1104661393366952,-3.1104661393366952,-3.1104661393366952,-3.1104661393366952,-3.1104661393366952,-3.1104661393366952,-3.1104661393366952,-3.1104661393366952,-3.1104661393366952,-3.1104661393366952,-3.1104661393366952,-3.1104661393366952,-3.1104661393366952,-3.1104661393366952,-3.1104661393366952,-3.1104661393366952,-3.1104661393366952,-3.1104661393366952,-3.1104661393366952,-3.1104661393366952</t>
  </si>
  <si>
    <t>296057259889215406394230324086090826763799,296057259889215406394230324086090826763799,296057259889215406394230324086090826763799,296057259889215406394230324086090826763799,296057259889215406394230324086090826763799,296057259889215406394230324086090826763799,296057259889215406394230324086090826763799,296057259889215406394230324086090826763799,296057259889215406394230324086090826763799,296057259889215406394230324086090826763799,296057259889215406394230324086090826763799,296057259889215406394230324086090826763799,296057259889215406394230324086090826763799,296057259889215406394230324086090826763799,296057259889215406394230324086090826763799,296057259889215406394230324086090826763799,296057259889215406394230324086090826763799,296057259889215406394230324086090826763799,296057259889215406394230324086090826763799,296057259889215406394230324086090826763799,296057259889215406394230324086090826763799,296057259889215406394230324086090826763799,296057259889215406394230324086090826763799,296057259889215406394230324086090826763799,296057259889215406394230324086090826763799,296057259889215406394230324086090826763799,296057259889215406394230324086090826763799,296057259889215406394230324086090826763799,296057259889215406394230324086090826763799,296057259889215406394230324086090826763799</t>
  </si>
  <si>
    <t>24:42.4</t>
  </si>
  <si>
    <t>31:28.6</t>
  </si>
  <si>
    <t>-3.1107571500117763,-3.1107571500117763,-3.1107571500117763,-3.1107571500117763,-3.1107571500117763</t>
  </si>
  <si>
    <t>46:50.9</t>
  </si>
  <si>
    <t>04:37.6</t>
  </si>
  <si>
    <t>-3.1109612863743843,-3.1109612863743843,-3.1109612863743843</t>
  </si>
  <si>
    <t>27:32.1</t>
  </si>
  <si>
    <t>-3.1109753153642177,-3.1109753153642177,-3.1109753153642177,-3.1109753153642177,-3.1109753153642177,-3.1109753153642177,-3.1109753153642177,-3.1109753153642177,-3.1109753153642177,-3.1109753153642177,-3.1109753153642177,-3.1109753153642177,-3.1109753153642177,-3.1109753153642177,-3.1109753153642177</t>
  </si>
  <si>
    <t>693208874297662881123748598720831524406302,693208874297662881123748598720831524406302,693208874297662881123748598720831524406302,693208874297662881123748598720831524406302,693208874297662881123748598720831524406302,693208874297662881123748598720831524406302,693208874297662881123748598720831524406302,693208874297662881123748598720831524406302,693208874297662881123748598720831524406302,693208874297662881123748598720831524406302,693208874297662881123748598720831524406302,693208874297662881123748598720831524406302,693208874297662881123748598720831524406302,693208874297662881123748598720831524406302,693208874297662881123748598720831524406302</t>
  </si>
  <si>
    <t>31:55.4</t>
  </si>
  <si>
    <t>38:36.7</t>
  </si>
  <si>
    <t>-3.1111070373405942,-3.1111070373405942,-3.1111070373405942,-3.1111070373405942,-3.1111070373405942,-3.1111070373405942</t>
  </si>
  <si>
    <t>27:52.7</t>
  </si>
  <si>
    <t>47:56.4</t>
  </si>
  <si>
    <t>-3.1112959884908724,-3.1112959884908724,-3.1112959884908724,-3.1112959884908724,-3.1112959884908724,-3.1112959884908724,-3.1112959884908724,-3.1112959884908724,-3.1112959884908724</t>
  </si>
  <si>
    <t>807927337039401483831792036530086350917297,807927337039401483831792036530086350917297,807927337039401483831792036530086350917297,807927337039401483831792036530086350917297,807927337039401483831792036530086350917297,807927337039401483831792036530086350917297,807927337039401483831792036530086350917297,807927337039401483831792036530086350917297,807927337039401483831792036530086350917297</t>
  </si>
  <si>
    <t>47:45.1</t>
  </si>
  <si>
    <t>07:45.7</t>
  </si>
  <si>
    <t>-3.1115770086757553,-3.1115770086757553,-3.1115770086757553,-3.1115770086757553,-3.1115770086757553,-3.1115770086757553,-3.1115770086757553,-3.1115770086757553,-3.1115770086757553,-3.1115770086757553</t>
  </si>
  <si>
    <t>1042169769581268408203012344400636125741918,1389938348574467517862581193195903237849950,1042169769581268408203012344400636125741918,1042169769581268408203012344400636125741918,1042169769581268408203012344400636125741918,1389938348574467517862581193195903237849950,1042169769581268408203012344400636125741918,1042169769581268408203012344400636125741918,1389938348574467517862581193195903237849950,1389938348574467517862581193195903237849950</t>
  </si>
  <si>
    <t>10:25.5</t>
  </si>
  <si>
    <t>15:39.8</t>
  </si>
  <si>
    <t>-3.1119824455753484,-3.1119824455753484,-3.1119824455753484</t>
  </si>
  <si>
    <t>35:55.6</t>
  </si>
  <si>
    <t>55:56.2</t>
  </si>
  <si>
    <t>-3.1123040554746666,-3.1123040554746666,-3.1123040554746666,-3.1123040554746666,-3.1123040554746666,-3.1123040554746666,-3.1123040554746666,-3.1123040554746666,-3.1123040554746666,-3.1123040554746666</t>
  </si>
  <si>
    <t>132173400444395310674869457505248608351027,132173400444395310674869457505248608351027,132173400444395310674869457505248608351027,132173400444395310674869457505248608351027,132173400444395310674869457505248608351027,132173400444395310674869457505248608351027,132173400444395310674869457505248608351027,132173400444395310674869457505248608351027,132173400444395310674869457505248608351027,132173400444395310674869457505248608351027</t>
  </si>
  <si>
    <t>06:08.5</t>
  </si>
  <si>
    <t>19:17.9</t>
  </si>
  <si>
    <t>-3.112475787896342,-3.112475787896342,-3.112475787896342,-3.112475787896342,-3.112475787896342,-3.112475787896342,-3.112475787896342,-3.112475787896342,-3.112475787896342,-3.112475787896342,-3.112475787896342,-3.112475787896342,-3.112475787896342,-3.112475787896342,-3.112475787896342,-3.112475787896342,-3.112475787896342,-3.112475787896342,-3.112475787896342,-3.112475787896342,-3.112475787896342,-3.112475787896342,-3.112475787896342,-3.112475787896342,-3.112475787896342,-3.112475787896342,-3.112475787896342,-3.112475787896342,-3.112475787896342,-3.112475787896342</t>
  </si>
  <si>
    <t>502526633613280469905489969938336614570205,502526633613280469905489969938336614570205,502526633613280469905489969938336614570205,502526633613280469905489969938336614570205,502526633613280469905489969938336614570205,502526633613280469905489969938336614570205,502526633613280469905489969938336614570205,502526633613280469905489969938336614570205,502526633613280469905489969938336614570205,502526633613280469905489969938336614570205,502526633613280469905489969938336614570205,502526633613280469905489969938336614570205,502526633613280469905489969938336614570205,502526633613280469905489969938336614570205,502526633613280469905489969938336614570205,502526633613280469905489969938336614570205,502526633613280469905489969938336614570205,502526633613280469905489969938336614570205,502526633613280469905489969938336614570205,502526633613280469905489969938336614570205,502526633613280469905489969938336614570205,502526633613280469905489969938336614570205,502526633613280469905489969938336614570205,502526633613280469905489969938336614570205,502526633613280469905489969938336614570205,502526633613280469905489969938336614570205,502526633613280469905489969938336614570205,502526633613280469905489969938336614570205,502526633613280469905489969938336614570205,502526633613280469905489969938336614570205</t>
  </si>
  <si>
    <t>29:50.2</t>
  </si>
  <si>
    <t>42:56.6</t>
  </si>
  <si>
    <t>-3.1126581180776585,-3.1126581180776585,-3.1126581180776585,-3.1126581180776585,-3.1126581180776585,-3.1126581180776585</t>
  </si>
  <si>
    <t>18:18.5</t>
  </si>
  <si>
    <t>25:09.4</t>
  </si>
  <si>
    <t>-3.1130195921691324,-3.1130195921691324,-3.1130195921691324,-3.1130195921691324,-3.1130195921691324</t>
  </si>
  <si>
    <t>45:07.9</t>
  </si>
  <si>
    <t>02:22.2</t>
  </si>
  <si>
    <t>-3.1130384936972404,-3.1130384936972404,-3.1130384936972404,-3.1130384936972404,-3.1130384936972404,-3.1130384936972404,-3.1130384936972404,-3.1130384936972404,-3.1130384936972404,-3.1130384936972404,-3.1130384936972404,-3.1130384936972404,-3.1130384936972404,-3.1130384936972404,-3.1130384936972404,-3.1130384936972404,-3.1130384936972404,-3.1130384936972404,-3.1130384936972404,-3.1130384936972404</t>
  </si>
  <si>
    <t>97109372221864799062491216231156758756542,97109372221864799062491216231156758756542,97109372221864799062491216231156758756542,97109372221864799062491216231156758756542,97109372221864799062491216231156758756542,97109372221864799062491216231156758756542,97109372221864799062491216231156758756542,97109372221864799062491216231156758756542,97109372221864799062491216231156758756542,97109372221864799062491216231156758756542,97109372221864799062491216231156758756542,97109372221864799062491216231156758756542,97109372221864799062491216231156758756542,97109372221864799062491216231156758756542,97109372221864799062491216231156758756542,97109372221864799062491216231156758756542,97109372221864799062491216231156758756542,97109372221864799062491216231156758756542,97109372221864799062491216231156758756542,97109372221864799062491216231156758756542</t>
  </si>
  <si>
    <t>23:34.9</t>
  </si>
  <si>
    <t>43:37.5</t>
  </si>
  <si>
    <t>-3.1130682418922144,-3.1130682418922144,-3.1130682418922144,-3.1130682418922144</t>
  </si>
  <si>
    <t>44:14.5</t>
  </si>
  <si>
    <t>50:29.8</t>
  </si>
  <si>
    <t>-3.1130793682591826,-3.1130793682591826,-3.1130793682591826,-3.1130793682591826,-3.1130793682591826,-3.1130793682591826,-3.1130793682591826,-3.1130793682591826,-3.1130793682591826</t>
  </si>
  <si>
    <t>1346744439058523329695136915947271719855088,1346744439058523329695136915947271719855088,1346744439058523329695136915947271719855088,1346744439058523329695136915947271719855088,1346744439058523329695136915947271719855088,1346744439058523329695136915947271719855088,1346744439058523329695136915947271719855088,1346744439058523329695136915947271719855088,1346744439058523329695136915947271719855088</t>
  </si>
  <si>
    <t>18:47.0</t>
  </si>
  <si>
    <t>-3.113640483241392,-3.113640483241392,-3.113640483241392,-3.113640483241392,-3.113640483241392</t>
  </si>
  <si>
    <t>29:31.6</t>
  </si>
  <si>
    <t>48:47.3</t>
  </si>
  <si>
    <t>-3.1141115975452154,-3.1141115975452154,-3.1141115975452154</t>
  </si>
  <si>
    <t>32:44.5</t>
  </si>
  <si>
    <t>46:13.2</t>
  </si>
  <si>
    <t>-3.1146395034060235,-3.1146395034060235,-3.1146395034060235,-3.1146395034060235,-3.1146395034060235,-3.1146395034060235</t>
  </si>
  <si>
    <t>46:21.8</t>
  </si>
  <si>
    <t>50:40.0</t>
  </si>
  <si>
    <t>-3.114699076377115,-3.114699076377115,-3.114699076377115,-3.114699076377115,-3.114699076377115,-3.114699076377115</t>
  </si>
  <si>
    <t>25:11.4</t>
  </si>
  <si>
    <t>34:30.3</t>
  </si>
  <si>
    <t>-3.1148498260419157,-3.1148498260419157,-3.1148498260419157,-3.1148498260419157,-3.1148498260419157,-3.1148498260419157,-3.1148498260419157,-3.1148498260419157,-3.1148498260419157,-3.1148498260419157,-3.1148498260419157,-3.1148498260419157,-3.1148498260419157,-3.1148498260419157,-3.1148498260419157</t>
  </si>
  <si>
    <t>442805700737252397152275372846780644793211,442805700737252397152275372846780644793211,442805700737252397152275372846780644793211,442805700737252397152275372846780644793211,442805700737252397152275372846780644793211,442805700737252397152275372846780644793211,442805700737252397152275372846780644793211,442805700737252397152275372846780644793211,442805700737252397152275372846780644793211,442805700737252397152275372846780644793211,442805700737252397152275372846780644793211,442805700737252397152275372846780644793211,442805700737252397152275372846780644793211,442805700737252397152275372846780644793211,442805700737252397152275372846780644793211</t>
  </si>
  <si>
    <t>32:55.3</t>
  </si>
  <si>
    <t>38:44.8</t>
  </si>
  <si>
    <t>-3.114966454774727,-3.114966454774727,-3.114966454774727,-3.114966454774727,-3.114966454774727,-3.114966454774727,-3.114966454774727,-3.114966454774727,-3.114966454774727</t>
  </si>
  <si>
    <t>116393123768738817486752131819935192387131,116393123768738817486752131819935192387131,116393123768738817486752131819935192387131,116393123768738817486752131819935192387131,116393123768738817486752131819935192387131,116393123768738817486752131819935192387131,116393123768738817486752131819935192387131,116393123768738817486752131819935192387131,116393123768738817486752131819935192387131</t>
  </si>
  <si>
    <t>42:46.4</t>
  </si>
  <si>
    <t>02:49.7</t>
  </si>
  <si>
    <t>-3.115238961227133,-3.115238961227133</t>
  </si>
  <si>
    <t>59:38.7</t>
  </si>
  <si>
    <t>07:41.1</t>
  </si>
  <si>
    <t>-3.115390698014959,-3.115390698014959,-3.115390698014959,-3.115390698014959,-3.115390698014959,-3.115390698014959</t>
  </si>
  <si>
    <t>58:39.7</t>
  </si>
  <si>
    <t>12:00.9</t>
  </si>
  <si>
    <t>-3.1156004764247442,-3.1156004764247442,-3.1156004764247442,-3.1156004764247442,-3.1156004764247442,-3.1156004764247442,-3.1156004764247442,-3.1156004764247442,-3.1156004764247442,-3.1156004764247442,-3.1156004764247442,-3.1156004764247442,-3.1156004764247442,-3.1156004764247442,-3.1156004764247442,-3.1156004764247442,-3.1156004764247442,-3.1156004764247442,-3.1156004764247442,-3.1156004764247442</t>
  </si>
  <si>
    <t>1392640111567011852688004754225671001442644,1392640111567011852688004754225671001442644,1392640111567011852688004754225671001442644,1392640111567011852688004754225671001442644,1392640111567011852688004754225671001442644,1392640111567011852688004754225671001442644,1392640111567011852688004754225671001442644,1392640111567011852688004754225671001442644,1392640111567011852688004754225671001442644,1392640111567011852688004754225671001442644,1392640111567011852688004754225671001442644,1392640111567011852688004754225671001442644,1392640111567011852688004754225671001442644,1392640111567011852688004754225671001442644,1392640111567011852688004754225671001442644,1392640111567011852688004754225671001442644,1392640111567011852688004754225671001442644,1392640111567011852688004754225671001442644,1392640111567011852688004754225671001442644,1392640111567011852688004754225671001442644</t>
  </si>
  <si>
    <t>46:58.8</t>
  </si>
  <si>
    <t>53:48.5</t>
  </si>
  <si>
    <t>-3.115787081040939,-3.115787081040939,-3.115787081040939,-3.115787081040939,-3.115787081040939,-3.115787081040939</t>
  </si>
  <si>
    <t>42:53.5</t>
  </si>
  <si>
    <t>46:52.6</t>
  </si>
  <si>
    <t>-3.116557551960491,-3.116557551960491,-3.116557551960491,-3.116557551960491,-3.116557551960491,-3.116557551960491</t>
  </si>
  <si>
    <t>09:34.8</t>
  </si>
  <si>
    <t>22:39.2</t>
  </si>
  <si>
    <t>-3.116636396262518,-3.116636396262518,-3.116636396262518,-3.116636396262518,-3.116636396262518,-3.116636396262518,-3.116636396262518,-3.116636396262518,-3.116636396262518,-3.116636396262518</t>
  </si>
  <si>
    <t>466975038005979377427227187750714587386518,466975038005979377427227187750714587386518,466975038005979377427227187750714587386518,466975038005979377427227187750714587386518,466975038005979377427227187750714587386518,466975038005979377427227187750714587386518,466975038005979377427227187750714587386518,466975038005979377427227187750714587386518,466975038005979377427227187750714587386518,466975038005979377427227187750714587386518</t>
  </si>
  <si>
    <t>03:05.8</t>
  </si>
  <si>
    <t>11:29.3</t>
  </si>
  <si>
    <t>-3.116699157927775,-3.116699157927775,-3.116699157927775,-3.116699157927775,-3.116699157927775,-3.116699157927775,-3.116699157927775,-3.116699157927775,-3.116699157927775,-3.116699157927775,-3.116699157927775,-3.116699157927775,-3.116699157927775,-3.116699157927775,-3.116699157927775</t>
  </si>
  <si>
    <t>652387742060624152943157973253221315678294,652387742060624152943157973253221315678294,652387742060624152943157973253221315678294,652387742060624152943157973253221315678294,652387742060624152943157973253221315678294,652387742060624152943157973253221315678294,652387742060624152943157973253221315678294,652387742060624152943157973253221315678294,652387742060624152943157973253221315678294,652387742060624152943157973253221315678294,652387742060624152943157973253221315678294,652387742060624152943157973253221315678294,652387742060624152943157973253221315678294,652387742060624152943157973253221315678294,652387742060624152943157973253221315678294</t>
  </si>
  <si>
    <t>58:50.0</t>
  </si>
  <si>
    <t>18:53.2</t>
  </si>
  <si>
    <t>-3.116921826573839,-3.116921826573839,-3.116921826573839</t>
  </si>
  <si>
    <t>05:51.7</t>
  </si>
  <si>
    <t>18:16.5</t>
  </si>
  <si>
    <t>-3.1170094157573702,-3.1170094157573702,-3.1170094157573702,-3.1170094157573702,-3.1170094157573702,-3.1170094157573702,-3.1170094157573702,-3.1170094157573702,-3.1170094157573702,-3.1170094157573702,-3.1170094157573702,-3.1170094157573702,-3.1170094157573702,-3.1170094157573702,-3.1170094157573702</t>
  </si>
  <si>
    <t>348014446075527568341654532272436807126406,348014446075527568341654532272436807126406,348014446075527568341654532272436807126406,348014446075527568341654532272436807126406,348014446075527568341654532272436807126406,348014446075527568341654532272436807126406,348014446075527568341654532272436807126406,348014446075527568341654532272436807126406,348014446075527568341654532272436807126406,348014446075527568341654532272436807126406,348014446075527568341654532272436807126406,348014446075527568341654532272436807126406,348014446075527568341654532272436807126406,348014446075527568341654532272436807126406,348014446075527568341654532272436807126406</t>
  </si>
  <si>
    <t>04:29.8</t>
  </si>
  <si>
    <t>18:37.7</t>
  </si>
  <si>
    <t>-3.117140785210237,-3.117140785210237,-3.117140785210237,-3.117140785210237,-3.117140785210237,-3.117140785210237,-3.117140785210237,-3.117140785210237,-3.117140785210237,-3.117140785210237,-3.117140785210237,-3.117140785210237,-3.117140785210237,-3.117140785210237,-3.117140785210237,-3.117140785210237,-3.117140785210237,-3.117140785210237,-3.117140785210237,-3.117140785210237</t>
  </si>
  <si>
    <t>466953083677896382309191048559317759465366,467633648411738254400414519315664597063574,467633648411738254400414519315664597063574,466953083677896382309191048559317759465366,467633648411738254400414519315664597063574,467633648411738254400414519315664597063574,467633648411738254400414519315664597063574,467633648411738254400414519315664597063574,466953083677896382309191048559317759465366,467633648411738254400414519315664597063574,466953083677896382309191048559317759465366,467633648411738254400414519315664597063574,467633648411738254400414519315664597063574,466953083677896382309191048559317759465366,466953083677896382309191048559317759465366,466953083677896382309191048559317759465366,466953083677896382309191048559317759465366,467633648411738254400414519315664597063574,467633648411738254400414519315664597063574,467633648411738254400414519315664597063574</t>
  </si>
  <si>
    <t>28:29.8</t>
  </si>
  <si>
    <t>48:33.0</t>
  </si>
  <si>
    <t>-3.118226535029031,-3.118226535029031</t>
  </si>
  <si>
    <t>30:45.3</t>
  </si>
  <si>
    <t>37:45.3</t>
  </si>
  <si>
    <t>-3.118365930550045,-3.118365930550045,-3.118365930550045,-3.118365930550045,-3.118365930550045,-3.118365930550045,-3.118365930550045,-3.118365930550045,-3.118365930550045,-3.118365930550045,-3.118365930550045,-3.118365930550045,-3.118365930550045,-3.118365930550045,-3.118365930550045</t>
  </si>
  <si>
    <t>995369672519327032992341997389497985828638,995369672519327032992341997389497985828638,995369672519327032992341997389497985828638,995369672519327032992341997389497985828638,995369672519327032992341997389497985828638,995369672519327032992341997389497985828638,995369672519327032992341997389497985828638,995369672519327032992341997389497985828638,995369672519327032992341997389497985828638,995369672519327032992341997389497985828638,995369672519327032992341997389497985828638,995369672519327032992341997389497985828638,995369672519327032992341997389497985828638,995369672519327032992341997389497985828638,995369672519327032992341997389497985828638</t>
  </si>
  <si>
    <t>33:46.7</t>
  </si>
  <si>
    <t>-3.118666607641669,-3.118666607641669,-3.118666607641669,-3.118666607641669,-3.118666607641669,-3.118666607641669</t>
  </si>
  <si>
    <t>15:34.6</t>
  </si>
  <si>
    <t>32:04.0</t>
  </si>
  <si>
    <t>-3.1187524135213165,-3.1187524135213165,-3.1187524135213165,-3.1187524135213165,-3.1187524135213165,-3.1187524135213165,-3.1187524135213165,-3.1187524135213165,-3.1187524135213165,-3.1187524135213165</t>
  </si>
  <si>
    <t>1389899074126888330476708750000167411507649,1389899074126888330476708750000167411507649,1389899074126888330476708750000167411507649,1389899074126888330476708750000167411507649,1389899074126888330476708750000167411507649,1389899074126888330476708750000167411507649,1389899074126888330476708750000167411507649,1389899074126888330476708750000167411507649,1389899074126888330476708750000167411507649,1389899074126888330476708750000167411507649</t>
  </si>
  <si>
    <t>23:12.9</t>
  </si>
  <si>
    <t>27:24.0</t>
  </si>
  <si>
    <t>-3.1187956120112443,-3.1187956120112443,-3.1187956120112443,-3.1187956120112443,-3.1187956120112443,-3.1187956120112443,-3.1187956120112443,-3.1187956120112443,-3.1187956120112443</t>
  </si>
  <si>
    <t>1384327359337721311873388400252704008800447,1384327359337721311873388400252704008800447,1384327359337721311873388400252704008800447,1384327359337721311873388400252704008800447,1384327359337721311873388400252704008800447,1384327359337721311873388400252704008800447,1384327359337721311873388400252704008800447,1384327359337721311873388400252704008800447,1384327359337721311873388400252704008800447</t>
  </si>
  <si>
    <t>42:49.4</t>
  </si>
  <si>
    <t>02:50.0</t>
  </si>
  <si>
    <t>-3.118882239890998,-3.118882239890998,-3.118882239890998,-3.118882239890998,-3.118882239890998,-3.118882239890998,-3.118882239890998,-3.118882239890998,-3.118882239890998,-3.118882239890998</t>
  </si>
  <si>
    <t>341718892586829798673668816182306909374102,341718892586829798673668816182306909374102,341718892586829798673668816182306909374102,341718892586829798673668816182306909374102,341718892586829798673668816182306909374102,341718892586829798673668816182306909374102,341718892586829798673668816182306909374102,341718892586829798673668816182306909374102,341718892586829798673668816182306909374102,341718892586829798673668816182306909374102</t>
  </si>
  <si>
    <t>47:19.0</t>
  </si>
  <si>
    <t>04:55.3</t>
  </si>
  <si>
    <t>-3.1189663819457656,-3.1189663819457656,-3.1189663819457656,-3.1189663819457656,-3.1189663819457656,-3.1189663819457656,-3.1189663819457656,-3.1189663819457656,-3.1189663819457656,-3.1189663819457656</t>
  </si>
  <si>
    <t>690190634640714033418346924998183362694233,690190634640714033418346924998183362694233,690190634640714033418346924998183362694233,690190634640714033418346924998183362694233,690190634640714033418346924998183362694233,690190634640714033418346924998183362694233,690190634640714033418346924998183362694233,690190634640714033418346924998183362694233,690190634640714033418346924998183362694233,690190634640714033418346924998183362694233</t>
  </si>
  <si>
    <t>22:39.4</t>
  </si>
  <si>
    <t>29:52.3</t>
  </si>
  <si>
    <t>-3.1191516894894664,-3.1191516894894664,-3.1191516894894664,-3.1191516894894664,-3.1191516894894664,-3.1191516894894664,-3.1191516894894664,-3.119997298620807,-3.119997298620807,-3.1427664206031913,-3.1427664206031913,-3.1427664206031913,-3.1427664206031913,-3.1427664206031913,-3.1427664206031913</t>
  </si>
  <si>
    <t>993254532411905255761339788371291386540635,993254532411905255761339788371291386540635,993254532411905255761339788371291386540635,993254532411905255761339788371291386540635,993254532411905255761339788371291386540635,993254532411905255761339788371291386540635,993254532411905255761339788371291386540635,993254537604202114296167416901787715760729,993254537604202114296167416901787715760729,993594814778826194224803126949926135788123,993594814778826194224803126949926135788123,993594814778826194224803126949926135788123,993594814778826194224803126949926135788123,993594814778826194224803126949926135788123,993594814778826194224803126949926135788123</t>
  </si>
  <si>
    <t>29:09.7</t>
  </si>
  <si>
    <t>49:13.2</t>
  </si>
  <si>
    <t>-3.119455427708789,-3.119455427708789,-3.119455427708789</t>
  </si>
  <si>
    <t>38:26.2</t>
  </si>
  <si>
    <t>52:51.3</t>
  </si>
  <si>
    <t>-3.1197037148638542,-3.1197037148638542,-3.1197037148638542,-3.1197037148638542,-3.1197037148638542</t>
  </si>
  <si>
    <t>48:17.2</t>
  </si>
  <si>
    <t>08:20.5</t>
  </si>
  <si>
    <t>-3.119759656659409,-3.119759656659409,-3.119759656659409</t>
  </si>
  <si>
    <t>42:15.9</t>
  </si>
  <si>
    <t>02:19.5</t>
  </si>
  <si>
    <t>-3.119878970822671,-3.119878970822671,-3.119878970822671</t>
  </si>
  <si>
    <t>04:40.6</t>
  </si>
  <si>
    <t>12:12.5</t>
  </si>
  <si>
    <t>-3.119894775997317,-3.119894775997317,-3.119894775997317,-3.119894775997317,-3.119894775997317,-3.119894775997317,-3.119894775997317,-3.119894775997317,-3.119894775997317,-3.119894775997317,-3.119894775997317,-3.119894775997317,-3.119894775997317,-3.119894775997317,-3.119894775997317</t>
  </si>
  <si>
    <t>1158940253292431511882767923957110203864021,1158940253292431511882767923957110203864021,1158940253292431511882767923957110203864021,1158940253292431511882767923957110203864021,1158940253292431511882767923957110203864021,1158940253292431511882767923957110203864021,1158940253292431511882767923957110203864021,1158940253292431511882767923957110203864021,1158940253292431511882767923957110203864021,1158940253292431511882767923957110203864021,1158940253292431511882767923957110203864021,1158940253292431511882767923957110203864021,1158940253292431511882767923957110203864021,1158940253292431511882767923957110203864021,1158940253292431511882767923957110203864021</t>
  </si>
  <si>
    <t>00:06.8</t>
  </si>
  <si>
    <t>07:39.6</t>
  </si>
  <si>
    <t>-3.120080830246071,-3.120080830246071,-3.120080830246071,-3.120080830246071,-3.120080830246071,-3.120080830246071,-3.120080830246071,-3.120080830246071,-3.120080830246071</t>
  </si>
  <si>
    <t>486642938317047735676189780962297800633662,486642938317047735676189780962297800633662,486642938317047735676189780962297800633662,486642938317047735676189780962297800633662,486642938317047735676189780962297800633662,486642938317047735676189780962297800633662,486642938317047735676189780962297800633662,486642938317047735676189780962297800633662,486642938317047735676189780962297800633662</t>
  </si>
  <si>
    <t>08:42.1</t>
  </si>
  <si>
    <t>12:59.5</t>
  </si>
  <si>
    <t>-3.1201541510236797,-3.1201541510236797,-3.1201541510236797,-3.1201541510236797,-3.1201541510236797,-3.1201541510236797</t>
  </si>
  <si>
    <t>02:34.3</t>
  </si>
  <si>
    <t>22:37.5</t>
  </si>
  <si>
    <t>-3.1202189478838145,-3.1202189478838145,-3.1202189478838145</t>
  </si>
  <si>
    <t>19:11.4</t>
  </si>
  <si>
    <t>29:27.9</t>
  </si>
  <si>
    <t>-3.121208735433805,-3.121208735433805,-3.121208735433805,-3.121208735433805,-3.121208735433805</t>
  </si>
  <si>
    <t>54:20.9</t>
  </si>
  <si>
    <t>01:31.2</t>
  </si>
  <si>
    <t>-3.1215292017486864,-3.1215292017486864,-3.1215292017486864,-3.1215292017486864,-3.1215292017486864,-3.1215292017486864</t>
  </si>
  <si>
    <t>35:33.3</t>
  </si>
  <si>
    <t>52:05.5</t>
  </si>
  <si>
    <t>-3.1219301256393974,-3.1219301256393974,-3.1219301256393974</t>
  </si>
  <si>
    <t>35:16.6</t>
  </si>
  <si>
    <t>45:20.5</t>
  </si>
  <si>
    <t>-3.121934880259703,-3.121934880259703,-3.121934880259703,-3.121934880259703,-3.121934880259703</t>
  </si>
  <si>
    <t>08:24.4</t>
  </si>
  <si>
    <t>24:30.5</t>
  </si>
  <si>
    <t>-3.1220907605488897,-3.1220907605488897,-3.1220907605488897,-3.1220907605488897,-3.1220907605488897,-3.1220907605488897,-3.1220907605488897,-3.1220907605488897,-3.1220907605488897,-3.1220907605488897</t>
  </si>
  <si>
    <t>856865456781162968320186418479060544563156,856865456781162968320186418479060544563156,856865456781162968320186418479060544563156,856865456781162968320186418479060544563156,856865456781162968320186418479060544563156,856865456781162968320186418479060544563156,856865456781162968320186418479060544563156,856865456781162968320186418479060544563156,856865456781162968320186418479060544563156,856865456781162968320186418479060544563156</t>
  </si>
  <si>
    <t>02:25.2</t>
  </si>
  <si>
    <t>21:43.1</t>
  </si>
  <si>
    <t>-3.1222253475423116,-3.1222253475423116,-3.1222253475423116,-3.1222253475423116,-3.1222253475423116,-3.1222253475423116,-3.1222253475423116,-3.1222253475423116,-3.1222253475423116</t>
  </si>
  <si>
    <t>159689340718884880400471393090286728952985,159689340718884880400471393090286728952985,159689340718884880400471393090286728952985,159689340718884880400471393090286728952985,159689340718884880400471393090286728952985,159689340718884880400471393090286728952985,159689340718884880400471393090286728952985,159689340718884880400471393090286728952985,159689340718884880400471393090286728952985</t>
  </si>
  <si>
    <t>01:18.4</t>
  </si>
  <si>
    <t>18:21.2</t>
  </si>
  <si>
    <t>-3.1223217074906007,-3.1223217074906007,-3.1223217074906007,-3.1223217074906007,-3.1223217074906007,-3.1223217074906007,-3.1223217074906007,-3.1223217074906007,-3.1223217074906007,-3.1223217074906007,-3.1223217074906007,-3.1223217074906007,-3.1223217074906007,-3.1223217074906007,-3.1223217074906007,-3.1223217074906007,-3.1223217074906007,-3.1223217074906007,-3.1223217074906007,-3.1223217074906007,-3.1223217074906007,-3.1223217074906007,-3.1223217074906007,-3.1223217074906007,-3.1223217074906007,-3.1223217074906007,-3.1223217074906007,-3.1223217074906007,-3.1223217074906007,-3.1223217074906007</t>
  </si>
  <si>
    <t>344420133743540232353445835414094270858911,344420133743540232353445835414094270858911,344420133743540232353445835414094270858911,344420133743540232353445835414094270858911,344420133743540232353445835414094270858911,344420133743540232353445835414094270858911,344420133743540232353445835414094270858911,344420133743540232353445835414094270858911,344420133743540232353445835414094270858911,344420133743540232353445835414094270858911,344420133743540232353445835414094270858911,344420133743540232353445835414094270858911,344420133743540232353445835414094270858911,344420133743540232353445835414094270858911,344420133743540232353445835414094270858911,344420133743540232353445835414094270858911,344420133743540232353445835414094270858911,344420133743540232353445835414094270858911,344420133743540232353445835414094270858911,344420133743540232353445835414094270858911,344420133743540232353445835414094270858911,344420133743540232353445835414094270858911,344420133743540232353445835414094270858911,344420133743540232353445835414094270858911,344420133743540232353445835414094270858911,344420133743540232353445835414094270858911,344420133743540232353445835414094270858911,344420133743540232353445835414094270858911,344420133743540232353445835414094270858911,344420133743540232353445835414094270858911</t>
  </si>
  <si>
    <t>05:52.4</t>
  </si>
  <si>
    <t>25:56.0</t>
  </si>
  <si>
    <t>-3.1223942839032808,-3.1223942839032808,-3.1223942839032808</t>
  </si>
  <si>
    <t>05:19.3</t>
  </si>
  <si>
    <t>23:48.6</t>
  </si>
  <si>
    <t>-3.123320901721381,-3.123320901721381,-3.123320901721381,-3.123320901721381</t>
  </si>
  <si>
    <t>46:16.7</t>
  </si>
  <si>
    <t>00:19.0</t>
  </si>
  <si>
    <t>-3.123358091205892,-3.123358091205892,-3.123358091205892,-3.123358091205892,-3.123358091205892,-3.123358091205892,-3.123358091205892,-3.123358091205892,-3.123358091205892</t>
  </si>
  <si>
    <t>487042401956210938820140989433141694773882,487042401956210938820140989433141694773882,487042401956210938820140989433141694773882,487042401956210938820140989433141694773882,487042401956210938820140989433141694773882,487042401956210938820140989433141694773882,487042401956210938820140989433141694773882,487042401956210938820140989433141694773882,487042401956210938820140989433141694773882</t>
  </si>
  <si>
    <t>46:20.8</t>
  </si>
  <si>
    <t>50:55.2</t>
  </si>
  <si>
    <t>-3.1233734235403467,-3.1233734235403467,-3.1233734235403467,-3.1233734235403467,-3.1233734235403467,-3.1233734235403467,-3.1233734235403467,-3.1233734235403467,-3.1233734235403467</t>
  </si>
  <si>
    <t>162683490684181891724165132080750563198550,162683490684181891724165132080750563198550,162683490684181891724165132080750563198550,162683490684181891724165132080750563198550,162683490684181891724165132080750563198550,162683490684181891724165132080750563198550,162683490684181891724165132080750563198550,162683490684181891724165132080750563198550,162683490684181891724165132080750563198550</t>
  </si>
  <si>
    <t>17:26.1</t>
  </si>
  <si>
    <t>37:29.5</t>
  </si>
  <si>
    <t>-3.1246744473373855,-3.1246744473373855,-3.1246744473373855,-3.1246744473373855,-3.1246744473373855,-3.1246744473373855</t>
  </si>
  <si>
    <t>19:59.2</t>
  </si>
  <si>
    <t>40:02.5</t>
  </si>
  <si>
    <t>-3.124994660190369,-3.124994660190369</t>
  </si>
  <si>
    <t>59:59.1</t>
  </si>
  <si>
    <t>10:43.7</t>
  </si>
  <si>
    <t>-3.1260406385809922,-3.1260406385809922,-3.1260406385809922,-3.1260406385809922,-3.1260406385809922,-3.1260406385809922,-3.1260406385809922,-3.1260406385809922,-3.1260406385809922,-3.1260406385809922</t>
  </si>
  <si>
    <t>690817997005865231633404051299928851009750,690817997005865231633404051299928851009750,690817997005865231633404051299928851009750,690817997005865231633404051299928851009750,690817997005865231633404051299928851009750,690817997005865231633404051299928851009750,690817997005865231633404051299928851009750,690817997005865231633404051299928851009750,690817997005865231633404051299928851009750,690817997005865231633404051299928851009750</t>
  </si>
  <si>
    <t>25:59.0</t>
  </si>
  <si>
    <t>34:21.7</t>
  </si>
  <si>
    <t>-3.126066036014774,-3.126066036014774,-3.126066036014774,-3.126066036014774,-3.126066036014774,-3.126066036014774,-3.126066036014774,-3.126066036014774,-3.126066036014774,-3.126066036014774</t>
  </si>
  <si>
    <t>995715263279733190419153709374505256078366,995715263279733190419153709374505256078366,995715263279733190419153709374505256078366,995715263279733190419153709374505256078366,995715263279733190419153709374505256078366,995715263279733190419153709374505256078366,995715263279733190419153709374505256078366,995715263279733190419153709374505256078366,995715263279733190419153709374505256078366,995715263279733190419153709374505256078366</t>
  </si>
  <si>
    <t>20:36.8</t>
  </si>
  <si>
    <t>-3.126248741970271,-3.126248741970271,-3.126248741970271,-3.126248741970271,-3.126248741970271,-3.126248741970271,-3.126248741970271,-3.126248741970271,-3.126248741970271</t>
  </si>
  <si>
    <t>160369926221914196302485442621143407041947,160369926221914196302485442621143407041947,160369926221914196302485442621143407041947,160369926221914196302485442621143407041947,160369926221914196302485442621143407041947,160369926221914196302485442621143407041947,160369926221914196302485442621143407041947,160369926221914196302485442621143407041947,160369926221914196302485442621143407041947</t>
  </si>
  <si>
    <t>52:08.6</t>
  </si>
  <si>
    <t>11:30.4</t>
  </si>
  <si>
    <t>-3.12627251849093,-3.12627251849093,-3.12627251849093,-3.12627251849093,-3.12627251849093,-3.12627251849093</t>
  </si>
  <si>
    <t>07:13.0</t>
  </si>
  <si>
    <t>23:47.2</t>
  </si>
  <si>
    <t>-3.1262798867647037,-3.1262798867647037,-3.1262798867647037,-3.1262798867647037,-3.1262798867647037,-3.1262798867647037,-3.1262798867647037,-3.1262798867647037,-3.1262798867647037,-3.1262798867647037</t>
  </si>
  <si>
    <t>644463786021695707188684125215597250859027,644463786021695707188684125215597250859027,644463786021695707188684125215597250859027,644463786021695707188684125215597250859027,644463786021695707188684125215597250859027,644463786021695707188684125215597250859027,644463786021695707188684125215597250859027,644463786021695707188684125215597250859027,644463786021695707188684125215597250859027,644463786021695707188684125215597250859027</t>
  </si>
  <si>
    <t>18:33.4</t>
  </si>
  <si>
    <t>25:18.3</t>
  </si>
  <si>
    <t>-3.1263234778620945,-3.1263234778620945,-3.1263234778620945,-3.1263234778620945,-3.1263234778620945,-3.1263234778620945,-3.1263234778620945,-3.1263234778620945,-3.1263234778620945,-3.1263234778620945,-3.1263234778620945,-3.1263234778620945,-3.1263234778620945,-3.1263234778620945,-3.1263234778620945</t>
  </si>
  <si>
    <t>113783505806450338904038881589783150710098,113783505806450338904038881589783150710098,113783505806450338904038881589783150710098,113783505806450338904038881589783150710098,113783505806450338904038881589783150710098,113783505806450338904038881589783150710098,113783505806450338904038881589783150710098,113783505806450338904038881589783150710098,113783505806450338904038881589783150710098,113783505806450338904038881589783150710098,113783505806450338904038881589783150710098,113783505806450338904038881589783150710098,113783505806450338904038881589783150710098,113783505806450338904038881589783150710098,113783505806450338904038881589783150710098</t>
  </si>
  <si>
    <t>20:51.4</t>
  </si>
  <si>
    <t>25:55.2</t>
  </si>
  <si>
    <t>-3.1266420998949376,-3.1266420998949376,-3.1266420998949376,-3.1266420998949376,-3.1266420998949376,-3.1266420998949376,-3.1266420998949376,-3.1266420998949376,-3.1266420998949376</t>
  </si>
  <si>
    <t>508436336503149736740514973068205294789776,508436336503149736740514973068205294789776,508436336503149736740514973068205294789776,508436336503149736740514973068205294789776,508436336503149736740514973068205294789776,508436336503149736740514973068205294789776,508436336503149736740514973068205294789776,508436336503149736740514973068205294789776,508436336503149736740514973068205294789776</t>
  </si>
  <si>
    <t>25:26.5</t>
  </si>
  <si>
    <t>-3.1271101402151142,-3.1271101402151142</t>
  </si>
  <si>
    <t>42:54.7</t>
  </si>
  <si>
    <t>52:57.5</t>
  </si>
  <si>
    <t>-3.127293428163815,-3.127293428163815,-3.127293428163815,-3.127293428163815,-3.127293428163815</t>
  </si>
  <si>
    <t>56:23.7</t>
  </si>
  <si>
    <t>03:35.0</t>
  </si>
  <si>
    <t>-3.127319709152714,-3.127319709152714,-3.127319709152714,-3.127319709152714,-3.127319709152714,-3.127319709152714,-3.127319709152714,-3.127319709152714,-3.127319709152714</t>
  </si>
  <si>
    <t>505086585257315664372824057308762548703288,505086585257315664372824057308762548703288,505086585257315664372824057308762548703288,505086585257315664372824057308762548703288,505086585257315664372824057308762548703288,505086585257315664372824057308762548703288,505086585257315664372824057308762548703288,505086585257315664372824057308762548703288,505086585257315664372824057308762548703288</t>
  </si>
  <si>
    <t>58:30.9</t>
  </si>
  <si>
    <t>18:31.6</t>
  </si>
  <si>
    <t>-3.127521018975308,-3.127521018975308,-3.127521018975308,-3.127521018975308,-3.127521018975308,-3.127521018975308,-3.127521018975308,-3.127521018975308,-3.127521018975308,-3.127521018975308</t>
  </si>
  <si>
    <t>835218903485115677734205755711033266221360,835218903485115677734205755711033266221360,835218903485115677734205755711033266221360,835218903485115677734205755711033266221360,835218903485115677734205755711033266221360,835218903485115677734205755711033266221360,835218903485115677734205755711033266221360,835218903485115677734205755711033266221360,835218903485115677734205755711033266221360,835218903485115677734205755711033266221360</t>
  </si>
  <si>
    <t>38:12.8</t>
  </si>
  <si>
    <t>51:22.1</t>
  </si>
  <si>
    <t>-3.1275387883971506,-3.1275387883971506,-3.1275387883971506,-3.1275387883971506,-3.1275387883971506,-3.1275387883971506,-3.1275387883971506,-3.1275387883971506,-3.1275387883971506,-3.1275387883971506,-3.1275387883971506,-3.1275387883971506,-3.1275387883971506,-3.1275387883971506,-3.1275387883971506,-3.1275387883971506,-3.1275387883971506,-3.1275387883971506,-3.1275387883971506,-3.1275387883971506</t>
  </si>
  <si>
    <t>348217817843046060040929836184233946029526,348217817843046060040929836184233946029526,348217817843046060040929836184233946029526,348217817843046060040929836184233946029526,348217817843046060040929836184233946029526,348217817843046060040929836184233946029526,348217817843046060040929836184233946029526,348217817843046060040929836184233946029526,348217817843046060040929836184233946029526,348217817843046060040929836184233946029526,348217817843046060040929836184233946029526,348217817843046060040929836184233946029526,348217817843046060040929836184233946029526,348217817843046060040929836184233946029526,348217817843046060040929836184233946029526,348217817843046060040929836184233946029526,348217817843046060040929836184233946029526,348217817843046060040929836184233946029526,348217817843046060040929836184233946029526,348217817843046060040929836184233946029526</t>
  </si>
  <si>
    <t>22:10.3</t>
  </si>
  <si>
    <t>33:26.6</t>
  </si>
  <si>
    <t>-3.1281428064586976,-3.1281428064586976,-3.1281428064586976,-3.1281428064586976,-3.1281428064586976</t>
  </si>
  <si>
    <t>10:57.9</t>
  </si>
  <si>
    <t>16:06.4</t>
  </si>
  <si>
    <t>-3.128425349697562,-3.128425349697562,-3.128425349697562,-3.128425349697562,-3.128425349697562,-3.128425349697562</t>
  </si>
  <si>
    <t>49:06.1</t>
  </si>
  <si>
    <t>59:44.8</t>
  </si>
  <si>
    <t>-3.128814526953913,-3.128814526953913,-3.128814526953913,-3.128814526953913,-3.128814526953913,-3.128814526953913,-3.128814526953913,-3.128814526953913,-3.128814526953913,-3.128814526953913</t>
  </si>
  <si>
    <t>690503575675653384870175410894052514694353,690503575675653384870175410894052514694353,690503575675653384870175410894052514694353,690503575675653384870175410894052514694353,690503575675653384870175410894052514694353,690503575675653384870175410894052514694353,690503575675653384870175410894052514694353,690503575675653384870175410894052514694353,690503575675653384870175410894052514694353,690503575675653384870175410894052514694353</t>
  </si>
  <si>
    <t>06:59.7</t>
  </si>
  <si>
    <t>20:23.6</t>
  </si>
  <si>
    <t>-3.12893863017489,-3.12893863017489,-3.12893863017489,-3.12893863017489,-3.12893863017489,-3.12893863017489,-3.12893863017489,-3.12893863017489,-3.12893863017489,-3.12893863017489</t>
  </si>
  <si>
    <t>1156295704498007899338642647834486520801041,1156295704498007899338642647834486520801041,1156295704498007899338642647834486520801041,1156295704498007899338642647834486520801041,1156295704498007899338642647834486520801041,1156295704498007899338642647834486520801041,1156295704498007899338642647834486520801041,1156295704498007899338642647834486520801041,1156295704498007899338642647834486520801041,1156295704498007899338642647834486520801041</t>
  </si>
  <si>
    <t>09:03.5</t>
  </si>
  <si>
    <t>29:06.5</t>
  </si>
  <si>
    <t>-3.1295636321512585,-3.1295636321512585,-3.1295636321512585,-3.1295636321512585,-3.1295636321512585,-3.1295636321512585</t>
  </si>
  <si>
    <t>45:45.8</t>
  </si>
  <si>
    <t>52:40.3</t>
  </si>
  <si>
    <t>-3.1296065725321336,-3.1296065725321336,-3.1296065725321336,-3.1296065725321336,-3.1296065725321336,-3.1296065725321336</t>
  </si>
  <si>
    <t>20:19.9</t>
  </si>
  <si>
    <t>26:15.9</t>
  </si>
  <si>
    <t>-3.129711534869561,-3.129711534869561,-3.129711534869561,-3.129711534869561,-3.129711534869561,-3.129711534869561</t>
  </si>
  <si>
    <t>59:02.0</t>
  </si>
  <si>
    <t>19:06.5</t>
  </si>
  <si>
    <t>-3.1297483162729574,-3.1297483162729574,-3.1297483162729574,-3.1297483162729574</t>
  </si>
  <si>
    <t>37:02.1</t>
  </si>
  <si>
    <t>-3.129756481678083,-3.129756481678083,-3.129756481678084,-3.129756481678084,-3.129756481678084,-3.129756481678084,-3.129756481678084,-3.129756481678084,-3.129756481678084,-3.129756481678084,-3.129756481678084,-3.129756481678084,-3.129756481678084,-3.129756481678084,-3.129756481678084,-3.129756481678084,-3.129756481678084,-3.129756481678084,-3.129756481678084,-3.129756481678084</t>
  </si>
  <si>
    <t>625467185635577640829213272432062602964339,625467185635577640829213272432062602964339,625467185634943815604657021457228574780787,625467185634943815604657021457228574780787,625467185634943815604657021457228574780787,625467185634943815604657021457228574780787,625467185634943815604657021457228574780787,625467185634943815604657021457228574780787,625467185634943815604657021457228574780787,625467185634943815604657021457228574780787,625467185634943815604657021457228574780787,625467185634943815604657021457228574780787,625467185634943815604657021457228574780787,625467185634943815604657021457228574780787,625467185634943815604657021457228574780787,625467185634943815604657021457228574780787,625467185634943815604657021457228574780787,625467185634943815604657021457228574780787,625467185634943815604657021457228574780787,625467185634943815604657021457228574780787</t>
  </si>
  <si>
    <t>49:55.3</t>
  </si>
  <si>
    <t>10:00.0</t>
  </si>
  <si>
    <t>-3.129763931635327,-3.129763931635327,-3.129763931635327</t>
  </si>
  <si>
    <t>47:19.5</t>
  </si>
  <si>
    <t>55:00.2</t>
  </si>
  <si>
    <t>-3.1303328866306415,-3.1303328866306415,-3.1303328866306415,-3.1303328866306415,-3.1303328866306415</t>
  </si>
  <si>
    <t>50:50.0</t>
  </si>
  <si>
    <t>10:53.8</t>
  </si>
  <si>
    <t>-3.130888679499737,-3.130888679499737,-3.130888679499737</t>
  </si>
  <si>
    <t>42:35.6</t>
  </si>
  <si>
    <t>51:28.5</t>
  </si>
  <si>
    <t>-3.131499123624252,-3.131499123624253,-3.131499123624253,-3.131499123624253,-3.131499123624253,-3.131499123624253,-3.131499123624253,-3.131499123624253,-3.131499123624253,-3.131499123624253,-3.131499123624253,-3.131499123624253,-3.131499123624253,-3.131499123624253,-3.131499123624253</t>
  </si>
  <si>
    <t>339697684136251935881665372732807044385311,339697684136251935881665372732806775950111,339697684136251935881665372732806775950111,339697684136251935881665372732806775950111,339697684136251935881665372732806775950111,339697684136251935881665372732806775950111,339697684136251935881665372732806775950111,339697684136251935881665372732806775950111,339697684136251935881665372732806775950111,339697684136251935881665372732806775950111,339697684136251935881665372732806775950111,339697684136251935881665372732806775950111,339697684136251935881665372732806775950111,339697684136251935881665372732806775950111,339697684136251935881665372732806775950111</t>
  </si>
  <si>
    <t>57:40.0</t>
  </si>
  <si>
    <t>-3.1315702342781493,-3.1315702342781493,-3.1315702342781493,-3.1315702342781493,-3.1315702342781493,-3.1315702342781493,-3.1315702342781493,-3.1315702342781493,-3.1315702342781493,-3.1315702342781493,-3.1315702342781493,-3.1315702342781493,-3.1315702342781493,-3.1315702342781493,-3.1315702342781493,-3.1315702342781493,-3.1315702342781493,-3.1315702342781493,-3.1315702342781493,-3.1315702342781493,-3.1315702342781493,-3.1315702342781493,-3.1315702342781493,-3.1315702342781493,-3.1315702342781493,-3.1315702342781493,-3.1315702342781493,-3.1315702342781493,-3.1315702342781493,-3.1315702342781493</t>
  </si>
  <si>
    <t>1384986979482009292092401949701353333949213,1384986979482009292092401949701353333949213,1384986979482009292092401949701353333949213,1384986979482009292092401949701353333949213,1384986979482009292092401949701353333949213,1384986979482009292092401949701353333949213,1384986979482009292092401949701353333949213,1384986979482009292092401949701353333949213,1384986979482009292092401949701353333949213,1384986979482009292092401949701353333949213,1384986979482009292092401949701353333949213,1384986979482009292092401949701353333949213,1384986979482009292092401949701353333949213,1384986979482009292092401949701353333949213,1384986979482009292092401949701353333949213,1384986979482009292092401949701353333949213,1384986979482009292092401949701353333949213,1384986979482009292092401949701353333949213,1384986979482009292092401949701353333949213,1384986979482009292092401949701353333949213,1384986979482009292092401949701353333949213,1384986979482009292092401949701353333949213,1384986979482009292092401949701353333949213,1384986979482009292092401949701353333949213,1384986979482009292092401949701353333949213,1384986979482009292092401949701353333949213,1384986979482009292092401949701353333949213,1384986979482009292092401949701353333949213,1384986979482009292092401949701353333949213,1384986979482009292092401949701353333949213</t>
  </si>
  <si>
    <t>53:11.7</t>
  </si>
  <si>
    <t>07:21.2</t>
  </si>
  <si>
    <t>-3.1322922054199327,-3.1322922054199327,-3.1322922054199327,-3.1322922054199327,-3.1322922054199327,-3.1322922054199327,-3.1322922054199327,-3.1322922054199327,-3.1322922054199327,-3.1322922054199327,-3.1322922054199327,-3.1322922054199327,-3.1322922054199327,-3.1322922054199327,-3.1322922054199327,-3.1322922054199327,-3.1322922054199327,-3.1322922054199327,-3.1322922054199327,-3.1322922054199327,-3.1322922054199327,-3.1322922054199327,-3.1322922054199327,-3.1322922054199327,-3.1322922054199327,-3.1322922054199327,-3.1322922054199327,-3.1322922054199327,-3.1322922054199327,-3.1322922054199327</t>
  </si>
  <si>
    <t>341696937121863613001714279735670482095518,341696937121863613001714279735670482095518,341696937121863613001714279735670482095518,341696937121863613001714279735670482095518,341696937121863613001714279735670482095518,341696937121863613001714279735670482095518,341696937121863613001714279735670482095518,341696937121863613001714279735670482095518,341696937121863613001714279735670482095518,341696937121863613001714279735670482095518,341696937121863613001714279735670482095518,341696937121863613001714279735670482095518,341696937121863613001714279735670482095518,341696937121863613001714279735670482095518,341696937121863613001714279735670482095518,341696937121863613001714279735670482095518,341696937121863613001714279735670482095518,341696937121863613001714279735670482095518,341696937121863613001714279735670482095518,341696937121863613001714279735670482095518,341696937121863613001714279735670482095518,341696937121863613001714279735670482095518,341696937121863613001714279735670482095518,341696937121863613001714279735670482095518,341696937121863613001714279735670482095518,341696937121863613001714279735670482095518,341696937121863613001714279735670482095518,341696937121863613001714279735670482095518,341696937121863613001714279735670482095518,341696937121863613001714279735670482095518</t>
  </si>
  <si>
    <t>30:57.5</t>
  </si>
  <si>
    <t>-3.1328315179066575,-3.145186137872352,-3.145186137872352,-3.145186137872352,-3.145186137872352,-3.145186137872352</t>
  </si>
  <si>
    <t>46:18.1</t>
  </si>
  <si>
    <t>53:02.5</t>
  </si>
  <si>
    <t>-3.133015588128364,-3.133015588128364,-3.133015588128364</t>
  </si>
  <si>
    <t>39:09.4</t>
  </si>
  <si>
    <t>51:34.6</t>
  </si>
  <si>
    <t>-3.13328378477544,-3.13328378477544,-3.13328378477544,-3.13328378477544,-3.13328378477544,-3.13328378477544,-3.13328378477544,-3.13328378477544,-3.13328378477544,-3.13328378477544</t>
  </si>
  <si>
    <t>113441900452816481359144631032424746162718,113441900452816481359144631032424746162718,113441900452816481359144631032424746162718,113441900452816481359144631032424746162718,113441900452816481359144631032424746162718,113441900452816481359144631032424746162718,113441900452816481359144631032424746162718,113441900452816481359144631032424746162718,113441900452816481359144631032424746162718,113441900452816481359144631032424746162718</t>
  </si>
  <si>
    <t>24:43.2</t>
  </si>
  <si>
    <t>-3.1334707614241477,-3.1334707614241477,-3.1334707614241477,-3.1334707614241477,-3.1334707614241477,-3.1334707614241477,-3.1334707614241477,-3.1334707614241477,-3.1334707614241477</t>
  </si>
  <si>
    <t>157063102726666523367204256787085267341017,157063102726666523367204256787085267341017,157063102726666523367204256787085267341017,157063102726666523367204256787085267341017,157063102726666523367204256787085267341017,157063102726666523367204256787085267341017,157063102726666523367204256787085267341017,157063102726666523367204256787085267341017,157063102726666523367204256787085267341017</t>
  </si>
  <si>
    <t>47:36.7</t>
  </si>
  <si>
    <t>57:23.8</t>
  </si>
  <si>
    <t>-3.1339067127117075,-3.1339067127117075,-3.1339067127117075,-3.1339067127117075,-3.1339067127117075</t>
  </si>
  <si>
    <t>36:25.8</t>
  </si>
  <si>
    <t>49:27.3</t>
  </si>
  <si>
    <t>-3.13398465575594,-3.13398465575594,-3.13398465575594,-3.13398465575594,-3.13398465575594,-3.13398465575594,-3.13398465575594,-3.13398465575594,-3.13398465575594,-3.13398465575594</t>
  </si>
  <si>
    <t>296190722854559547362633015349542897441631,296190722854559547362633015349542897441631,296190722854559547362633015349542897441631,296190722854559547362633015349542897441631,296190722854559547362633015349542897441631,296190722854559547362633015349542897441631,296190722854559547362633015349542897441631,296190722854559547362633015349542897441631,296190722854559547362633015349542897441631,296190722854559547362633015349542897441631</t>
  </si>
  <si>
    <t>26:03.8</t>
  </si>
  <si>
    <t>42:30.9</t>
  </si>
  <si>
    <t>-3.1340569646635847,-3.1340569646635847,-3.1340569646635847,-3.1340569646635847,-3.1340569646635847,-3.1340569646635847,-3.1340569646635847,-3.1340569646635847,-3.1340569646635847</t>
  </si>
  <si>
    <t>438204198352773383908694385524941502380591,438204198352773383908694385524941502380591,438204198352773383908694385524941502380591,438204198352773383908694385524941502380591,438204198352773383908694385524941502380591,438204198352773383908694385524941502380591,438204198352773383908694385524941502380591,438204198352773383908694385524941502380591,438204198352773383908694385524941502380591</t>
  </si>
  <si>
    <t>43:39.3</t>
  </si>
  <si>
    <t>47:41.0</t>
  </si>
  <si>
    <t>-3.1340602838689233,-3.1340602838689233,-3.1340602838689233,-3.1340602838689233,-3.1340602838689233,-3.1340602838689233,-3.1340602838689233,-3.1340602838689233,-3.1340602838689233</t>
  </si>
  <si>
    <t>279772441356715278853964399741485672836475,279772441356715278853964399741485672836475,279772441356715278853964399741485672836475,279772441356715278853964399741485672836475,279772441356715278853964399741485672836475,279772441356715278853964399741485672836475,279772441356715278853964399741485672836475,279772441356715278853964399741485672836475,279772441356715278853964399741485672836475</t>
  </si>
  <si>
    <t>36:01.6</t>
  </si>
  <si>
    <t>53:19.2</t>
  </si>
  <si>
    <t>-3.1341558187376575,-3.1341558187376575,-3.1341558187376575,-3.1341558187376575,-3.1341558187376575,-3.1341558187376575</t>
  </si>
  <si>
    <t>17:22.8</t>
  </si>
  <si>
    <t>24:11.5</t>
  </si>
  <si>
    <t>-3.1343679391481345,-3.1343679391481345,-3.1343679391481345,-3.1343679391481345,-3.1343679391481345,-3.1343679391481345,-3.1343679391481345,-3.1343679391481345,-3.1343679391481345,-3.1343679391481345</t>
  </si>
  <si>
    <t>111289576583660530575833497661170491967262,111289576583660530575833497661170491967262,111289576583660530575833497661170491967262,111289576583660530575833497661170491967262,111289576583660530575833497661170491967262,111289576583660530575833497661170491967262,111289576583660530575833497661170491967262,111289576583660530575833497661170491967262,111289576583660530575833497661170491967262,111289576583660530575833497661170491967262</t>
  </si>
  <si>
    <t>49:33.4</t>
  </si>
  <si>
    <t>57:24.0</t>
  </si>
  <si>
    <t>-3.135184965195008,-3.135184965195008,-3.135184965195008,-3.135184965195008,-3.135184965195008,-3.135184965195008,-3.135184965195008,-3.135184965195008,-3.135184965195008,-3.135184965195008,-3.135184965195008,-3.135184965195008,-3.135184965195008,-3.135184965195008,-3.135184965195008</t>
  </si>
  <si>
    <t>695553629883464747789501897332768682575410,695553629883464747789501897332768682575410,695553629883464747789501897332768682575410,695553629883464747789501897332768682575410,695553629883464747789501897332768682575410,695553629883464747789501897332768682575410,695553629883464747789501897332768682575410,695553629883464747789501897332768682575410,695553629883464747789501897332768682575410,695553629883464747789501897332768682575410,695553629883464747789501897332768682575410,695553629883464747789501897332768682575410,695553629883464747789501897332768682575410,695553629883464747789501897332768682575410,695553629883464747789501897332768682575410</t>
  </si>
  <si>
    <t>57:21.9</t>
  </si>
  <si>
    <t>-3.1352542811328443,-3.1352542811328443,-3.1352542811328443</t>
  </si>
  <si>
    <t>53:12.4</t>
  </si>
  <si>
    <t>06:20.4</t>
  </si>
  <si>
    <t>-3.135258514465845,-3.135258514465845,-3.135258514465845,-3.135258514465845,-3.135258514465845,-3.135258514465845,-3.135258514465845,-3.135258514465845,-3.135258514465845</t>
  </si>
  <si>
    <t>141246396979544447502006761943373769419899,141246396979544447502006761943373769419899,141246396979544447502006761943373769419899,141246396979544447502006761943373769419899,141246396979544447502006761943373769419899,141246396979544447502006761943373769419899,141246396979544447502006761943373769419899,141246396979544447502006761943373769419899,141246396979544447502006761943373769419899</t>
  </si>
  <si>
    <t>34:46.7</t>
  </si>
  <si>
    <t>54:49.5</t>
  </si>
  <si>
    <t>-3.1353636415862294,-3.1353636415862294,-3.1353636415862294</t>
  </si>
  <si>
    <t>01:28.6</t>
  </si>
  <si>
    <t>11:29.2</t>
  </si>
  <si>
    <t>-3.1354686239131575,-3.1354686239131575,-3.1354686239131575,-3.1354686239131575,-3.1354686239131575</t>
  </si>
  <si>
    <t>02:29.3</t>
  </si>
  <si>
    <t>22:31.8</t>
  </si>
  <si>
    <t>-3.1355553967783494,-3.1355553967783494,-3.1355553967783494,-3.1355553967783494,-3.1355553967783494,-3.1355553967783494,-3.1355553967783494,-3.1355553967783494,-3.1355553967783494</t>
  </si>
  <si>
    <t>688461948109765757068939866560085989091675,688461948109765757068939866560085989091675,688461948109765757068939866560085989091675,688461948109765757068939866560085989091675,688461948109765757068939866560085989091675,688461948109765757068939866560085989091675,688461948109765757068939866560085989091675,688461948109765757068939866560085989091675,688461948109765757068939866560085989091675</t>
  </si>
  <si>
    <t>45:01.2</t>
  </si>
  <si>
    <t>53:26.6</t>
  </si>
  <si>
    <t>-3.1360036777517584,-3.1360036777517584,-3.1360036777517584,-3.1360036777517584,-3.1360036777517584,-3.1360036777517584,-3.1360036777517584,-3.1360036777517584,-3.1360036777517584,-3.1360036777517584,-3.1360036777517584,-3.1360036777517584,-3.1360036777517584,-3.1360036777517584,-3.1360036777517584</t>
  </si>
  <si>
    <t>508329896364591557354958276268306005073948,508329896364591557354958276268306005073948,508329896364591557354958276268306005073948,508329896364591557354958276268306005073948,508329896364591557354958276268306005073948,508329896364591557354958276268306005073948,508329896364591557354958276268306005073948,508329896364591557354958276268306005073948,508329896364591557354958276268306005073948,508329896364591557354958276268306005073948,508329896364591557354958276268306005073948,508329896364591557354958276268306005073948,508329896364591557354958276268306005073948,508329896364591557354958276268306005073948,508329896364591557354958276268306005073948</t>
  </si>
  <si>
    <t>42:52.0</t>
  </si>
  <si>
    <t>51:23.8</t>
  </si>
  <si>
    <t>-3.1361509358203907,-3.1361509358203907,-3.1361509358203907,-3.1361509358203907,-3.1361509358203907</t>
  </si>
  <si>
    <t>49:13.5</t>
  </si>
  <si>
    <t>02:02.4</t>
  </si>
  <si>
    <t>-3.136261124763589,-3.136261124763589,-3.136261124763589,-3.136261124763589,-3.136261124763589,-3.136261124763589,-3.136261124763589,-3.136261124763589,-3.136261124763589,-3.136261124763589,-3.136261124763589,-3.136261124763589,-3.136261124763589,-3.136261124763589,-3.136261124763589</t>
  </si>
  <si>
    <t>688111655208723393872209740262959853846851,688111655208723393872209740262959853846851,688111655208723393872209740262959853846851,688111655208723393872209740262959853846851,688111655208723393872209740262959853846851,688111655208723393872209740262959853846851,688111655208723393872209740262959853846851,688111655208723393872209740262959853846851,688111655208723393872209740262959853846851,688111655208723393872209740262959853846851,688111655208723393872209740262959853846851,688111655208723393872209740262959853846851,688111655208723393872209740262959853846851,688111655208723393872209740262959853846851,688111655208723393872209740262959853846851</t>
  </si>
  <si>
    <t>35:10.6</t>
  </si>
  <si>
    <t>54:33.5</t>
  </si>
  <si>
    <t>-3.1365416937867083,-3.1365416937867083,-3.1365416937867083,-3.1365416937867083,-3.1365416937867083,-3.1365416937867083,-3.1365416937867083,-3.1365416937867083,-3.1365416937867083,-3.1365416937867083,-3.1365416937867083,-3.1365416937867083,-3.1365416937867083,-3.1365416937867083,-3.1365416937867083,-3.1365416937867083,-3.1365416937867083,-3.1365416937867083,-3.1365416937867083,-3.1365416937867083,-3.1365416937867083,-3.1365416937867083,-3.1365416937867083,-3.1365416937867083,-3.1365416937867083,-3.1365416937867083,-3.1365416937867083,-3.1365416937867083,-3.1365416937867083,-3.1365416937867083</t>
  </si>
  <si>
    <t>1199846535581940915896824001634040997711031,1199846535581940915896824001634040997711031,1199846535581940915896824001634040997711031,1199846535581940915896824001634040997711031,1199846535581940915896824001634040997711031,1199846535581940915896824001634040997711031,1199846535581940915896824001634040997711031,1199846535581940915896824001634040997711031,1199846535581940915896824001634040997711031,1199846535581940915896824001634040997711031,1199846535581940915896824001634040997711031,1199846535581940915896824001634040997711031,1199846535581940915896824001634040997711031,1199846535581940915896824001634040997711031,1199846535581940915896824001634040997711031,1199846535581940915896824001634040997711031,1199846535581940915896824001634040997711031,1199846535581940915896824001634040997711031,1199846535581940915896824001634040997711031,1199846535581940915896824001634040997711031,1199846535581940915896824001634040997711031,1199846535581940915896824001634040997711031,1199846535581940915896824001634040997711031,1199846535581940915896824001634040997711031,1199846535581940915896824001634040997711031,1199846535581940915896824001634040997711031,1199846535581940915896824001634040997711031,1199846535581940915896824001634040997711031,1199846535581940915896824001634040997711031,1199846535581940915896824001634040997711031</t>
  </si>
  <si>
    <t>46:05.8</t>
  </si>
  <si>
    <t>03:14.1</t>
  </si>
  <si>
    <t>-3.1365854875737713,-3.1365854875737713,-3.1365854875737713,-3.1365854875737713,-3.1365854875737713,-3.1365854875737713</t>
  </si>
  <si>
    <t>29:51.1</t>
  </si>
  <si>
    <t>49:21.5</t>
  </si>
  <si>
    <t>-3.136636159050762,-3.136636159050762,-3.136636159050762,-3.136636159050762,-3.136636159050762,-3.136636159050762,-3.136636159050762,-3.136636159050762,-3.136636159050762,-3.136636159050762,-3.136636159050762,-3.136636159050762,-3.136636159050762,-3.136636159050762,-3.136636159050762,-3.136636159050762,-3.136636159050762,-3.136636159050762,-3.136636159050762,-3.136636159050762,-3.136636159050762,-3.136636159050762,-3.136636159050762,-3.136636159050762,-3.136636159050762,-3.136636159050762,-3.136636159050762,-3.136636159050762,-3.136636159050762,-3.136636159050762</t>
  </si>
  <si>
    <t>1390598411523835466695931227247313200973910,1390598411523835466695931227247313200973910,1390598411523835466695931227247313200973910,1390598411523835466695931227247313200973910,1390598411523835466695931227247313200973910,1390598411523835466695931227247313200973910,1390598411523835466695931227247313200973910,1390598411523835466695931227247313200973910,1390598411523835466695931227247313200973910,1390598411523835466695931227247313200973910,1390598411523835466695931227247313200973910,1390598411523835466695931227247313200973910,1390598411523835466695931227247313200973910,1390598411523835466695931227247313200973910,1390598411523835466695931227247313200973910,1390598411523835466695931227247313200973910,1390598411523835466695931227247313200973910,1390598411523835466695931227247313200973910,1390598411523835466695931227247313200973910,1390598411523835466695931227247313200973910,1390598411523835466695931227247313200973910,1390598411523835466695931227247313200973910,1390598411523835466695931227247313200973910,1390598411523835466695931227247313200973910,1390598411523835466695931227247313200973910,1390598411523835466695931227247313200973910,1390598411523835466695931227247313200973910,1390598411523835466695931227247313200973910,1390598411523835466695931227247313200973910,1390598411523835466695931227247313200973910</t>
  </si>
  <si>
    <t>45:09.1</t>
  </si>
  <si>
    <t>05:11.8</t>
  </si>
  <si>
    <t>-3.137737973232564,-3.137737973232564</t>
  </si>
  <si>
    <t>41:22.9</t>
  </si>
  <si>
    <t>54:02.6</t>
  </si>
  <si>
    <t>-3.1379215163028826,-3.1379215163028826,-3.1379215163028826,-3.1379215163028826,-3.1379215163028826</t>
  </si>
  <si>
    <t>44:15.0</t>
  </si>
  <si>
    <t>04:19.1</t>
  </si>
  <si>
    <t>-3.138159698841046,-3.138159698841046</t>
  </si>
  <si>
    <t>51:24.8</t>
  </si>
  <si>
    <t>00:23.5</t>
  </si>
  <si>
    <t>-3.138261904063915,-3.138261904063915,-3.138261904063915,-3.138261904063915,-3.138261904063915,-3.138261904063915,-3.138261904063915,-3.138261904063915,-3.138261904063915,-3.138261904063915,-3.138261904063915,-3.138261904063915,-3.138261904063915,-3.138261904063915,-3.138261904063915</t>
  </si>
  <si>
    <t>693274078998534400173950934963522145259607,693274078998534400173950934963522145259607,693274078998534400173950934963522145259607,693274078998534400173950934963522145259607,693274078998534400173950934963522145259607,693274078998534400173950934963522145259607,693274078998534400173950934963522145259607,693274078998534400173950934963522145259607,693274078998534400173950934963522145259607,693274078998534400173950934963522145259607,693274078998534400173950934963522145259607,693274078998534400173950934963522145259607,693274078998534400173950934963522145259607,693274078998534400173950934963522145259607,693274078998534400173950934963522145259607</t>
  </si>
  <si>
    <t>57:52.7</t>
  </si>
  <si>
    <t>15:08.4</t>
  </si>
  <si>
    <t>-3.1382659943134,-3.138833445305711,-3.138833445305711</t>
  </si>
  <si>
    <t>40:14.0</t>
  </si>
  <si>
    <t>54:12.8</t>
  </si>
  <si>
    <t>-3.138507201868536,-3.138507201868536,-3.138507201868536,-3.138507201868536,-3.138507201868536,-3.138507201868536,-3.138507201868536,-3.138507201868536,-3.138507201868536,-3.138507201868536,-3.138507201868536,-3.138507201868536,-3.138507201868536,-3.138507201868536,-3.138507201868536</t>
  </si>
  <si>
    <t>160051544480700579990525684929709457248370,160051544480700579990525684929709457248370,160051544480700579990525684929709457248370,160051544480700579990525684929709457248370,160051544480700579990525684929709457248370,160051544480700579990525684929709457248370,160051544480700579990525684929709457248370,160051544480700579990525684929709457248370,160051544480700579990525684929709457248370,160051544480700579990525684929709457248370,160051544480700579990525684929709457248370,160051544480700579990525684929709457248370,160051544480700579990525684929709457248370,160051544480700579990525684929709457248370,160051544480700579990525684929709457248370</t>
  </si>
  <si>
    <t>01:29.7</t>
  </si>
  <si>
    <t>08:54.8</t>
  </si>
  <si>
    <t>-3.1390636947557224,-3.1390636947557224,-3.1390636947557224,-3.1390636947557224,-3.1390636947557224</t>
  </si>
  <si>
    <t>48:56.5</t>
  </si>
  <si>
    <t>09:00.3</t>
  </si>
  <si>
    <t>-3.139361588787007,-3.139361588787007,-3.139361588787007</t>
  </si>
  <si>
    <t>07:42.8</t>
  </si>
  <si>
    <t>20:23.9</t>
  </si>
  <si>
    <t>-3.139672569232428,-3.139672569232428,-3.139672569232428,-3.139672569232428,-3.139672569232428</t>
  </si>
  <si>
    <t>44:13.2</t>
  </si>
  <si>
    <t>51:22.8</t>
  </si>
  <si>
    <t>-3.1398990361698504,-3.1398990361698504,-3.1398990361698504,-3.1398990361698504,-3.1398990361698504</t>
  </si>
  <si>
    <t>21:34.6</t>
  </si>
  <si>
    <t>-3.140348625097267,-3.140348625097267,-3.140348625097267,-3.140348625097267,-3.140348625097267,-3.140348625097267,-3.140348625097267,-3.140348625097267,-3.140348625097267,-3.140348625097267</t>
  </si>
  <si>
    <t>91966900070793665580461926646564927139611,91966900070793665580461926646564927139611,91966900070793665580461926646564927139611,91966900070793665580461926646564927139611,91966900070793665580461926646564927139611,91966900070793665580461926646564927139611,91966900070793665580461926646564927139611,91966900070793665580461926646564927139611,91966900070793665580461926646564927139611,91966900070793665580461926646564927139611</t>
  </si>
  <si>
    <t>28:21.5</t>
  </si>
  <si>
    <t>48:22.1</t>
  </si>
  <si>
    <t>-3.1404242606176753,-3.1404242606176753,-3.1404242606176753,-3.1404242606176753,-3.1404242606176753,-3.1404242606176753,-3.1404242606176753,-3.1404242606176753,-3.1404242606176753,-3.1404242606176753,-3.1404242606176753,-3.1404242606176753,-3.1404242606176753,-3.1404242606176753,-3.1404242606176753,-3.1404242606176753,-3.1404242606176753,-3.1404242606176753,-3.1404242606176753,-3.1404242606176753</t>
  </si>
  <si>
    <t>1208025602508896129529424179246742382307792,1208025602508896129529424179246742382307792,1208025602508896129529424179246742382307792,1208025602508896129529424179246742382307792,1208025602508896129529424179246742382307792,1208025602508896129529424179246742382307792,1208025602508896129529424179246742382307792,1208025602508896129529424179246742382307792,1208025602508896129529424179246742382307792,1208025602508896129529424179246742382307792,1208025602508896129529424179246742382307792,1208025602508896129529424179246742382307792,1208025602508896129529424179246742382307792,1208025602508896129529424179246742382307792,1208025602508896129529424179246742382307792,1208025602508896129529424179246742382307792,1208025602508896129529424179246742382307792,1208025602508896129529424179246742382307792,1208025602508896129529424179246742382307792,1208025602508896129529424179246742382307792</t>
  </si>
  <si>
    <t>13:24.5</t>
  </si>
  <si>
    <t>33:28.0</t>
  </si>
  <si>
    <t>-3.1404486085392294,-3.1404486085392294,-3.1404486085392294,-3.1404486085392294,-3.1404486085392294,-3.1404486085392294,-3.1404486085392294,-3.1404486085392294,-3.1404486085392294</t>
  </si>
  <si>
    <t>1199299603856632504398347240584392206751380,1199299603856632504398347240584392206751380,1199299603856632504398347240584392206751380,1199299603856632504398347240584392206751380,1199299603856632504398347240584392206751380,1199299603856632504398347240584392206751380,1199299603856632504398347240584392206751380,1199299603856632504398347240584392206751380,1199299603856632504398347240584392206751380</t>
  </si>
  <si>
    <t>30:25.1</t>
  </si>
  <si>
    <t>50:25.7</t>
  </si>
  <si>
    <t>-3.140876062568481,-3.140876062568481,-3.140876062568481,-3.140876062568481,-3.140876062568481,-3.140876062568481,-3.140876062568481,-3.140876062568481,-3.140876062568481,-3.140876062568481</t>
  </si>
  <si>
    <t>671798374735991597789253007715635811655739,671798374735991597789253007715635811655739,671798374735991597789253007715635811655739,671798374735991597789253007715635811655739,671798374735991597789253007715635811655739,671798374735991597789253007715635811655739,671798374735991597789253007715635811655739,671798374735991597789253007715635811655739,671798374735991597789253007715635811655739,671798374735991597789253007715635811655739</t>
  </si>
  <si>
    <t>25:00.2</t>
  </si>
  <si>
    <t>44:11.0</t>
  </si>
  <si>
    <t>-3.140901916625854,-3.140901916625854</t>
  </si>
  <si>
    <t>21:45.7</t>
  </si>
  <si>
    <t>41:48.8</t>
  </si>
  <si>
    <t>-3.141169621173936,-3.141169621173936</t>
  </si>
  <si>
    <t>37:09.0</t>
  </si>
  <si>
    <t>49:43.3</t>
  </si>
  <si>
    <t>-3.141186760118799,-3.141186760118799,-3.141186760118799,-3.141186760118799,-3.141186760118799</t>
  </si>
  <si>
    <t>30:42.6</t>
  </si>
  <si>
    <t>50:45.8</t>
  </si>
  <si>
    <t>-3.1413130200969186,-3.1413130200969186,-3.1413130200969186</t>
  </si>
  <si>
    <t>39:06.0</t>
  </si>
  <si>
    <t>59:09.2</t>
  </si>
  <si>
    <t>-3.141581125262544,-3.141581125262544,-3.141581125262544,-3.141581125262544,-3.141581125262544,-3.141581125262544,-3.141581125262544,-3.141581125262544,-3.141581125262544</t>
  </si>
  <si>
    <t>320616717256676570721718529159494649596251,320616717256676570721718529159494649596251,320616717256676570721718529159494649596251,320616717256676570721718529159494649596251,320616717256676570721718529159494649596251,320616717256676570721718529159494649596251,320616717256676570721718529159494649596251,320616717256676570721718529159494649596251,320616717256676570721718529159494649596251</t>
  </si>
  <si>
    <t>17:34.0</t>
  </si>
  <si>
    <t>37:34.6</t>
  </si>
  <si>
    <t>-3.141760156418532,-3.141760156418532,-3.141760156418532,-3.141760156418532,-3.141760156418532,-3.141760156418532,-3.141760156418532,-3.141760156418532,-3.141760156418532,-3.141760156418532,-3.141760156418532,-3.141760156418532,-3.141760156418532,-3.141760156418532,-3.141760156418532,-3.141760156418532,-3.141760156418532,-3.141760156418532,-3.141760156418532,-3.141760156418532</t>
  </si>
  <si>
    <t>665693617791281805735520779986686295415859,665693617791281805735520779986686295415859,665693617791281805735520779986686295415859,665693617791281805735520779986686295415859,665693617791281805735520779986686295415859,665693617791281805735520779986686295415859,665693617791281805735520779986686295415859,665693617791281805735520779986686295415859,665693617791281805735520779986686295415859,665693617791281805735520779986686295415859,665693617791281805735520779986686295415859,665693617791281805735520779986686295415859,665693617791281805735520779986686295415859,665693617791281805735520779986686295415859,665693617791281805735520779986686295415859,665693617791281805735520779986686295415859,665693617791281805735520779986686295415859,665693617791281805735520779986686295415859,665693617791281805735520779986686295415859,665693617791281805735520779986686295415859</t>
  </si>
  <si>
    <t>08:17.3</t>
  </si>
  <si>
    <t>13:42.7</t>
  </si>
  <si>
    <t>-3.1419240341720314,-3.1419240341720314,-3.1419240341720314</t>
  </si>
  <si>
    <t>05:00.0</t>
  </si>
  <si>
    <t>25:03.1</t>
  </si>
  <si>
    <t>-3.1421009757213008,-3.1421009757213008,-3.1421009757213008</t>
  </si>
  <si>
    <t>19:30.0</t>
  </si>
  <si>
    <t>25:11.7</t>
  </si>
  <si>
    <t>-3.1428519607492937,-3.1428519607492937,-3.1428519607492937,-3.1428519607492937,-3.1428519607492937,-3.1428519607492937,-3.1428519607492937,-3.1428519607492937,-3.1428519607492937</t>
  </si>
  <si>
    <t>342688146384044807907217169740688206515291,342688146384044807907217169740688206515291,342688146384044807907217169740688206515291,342688146384044807907217169740688206515291,342688146384044807907217169740688206515291,342688146384044807907217169740688206515291,342688146384044807907217169740688206515291,342688146384044807907217169740688206515291,342688146384044807907217169740688206515291</t>
  </si>
  <si>
    <t>59:52.8</t>
  </si>
  <si>
    <t>19:56.0</t>
  </si>
  <si>
    <t>-3.1430216524444803,-3.1430216524444803,-3.1430216524444803,-3.1430216524444803,-3.1430216524444803,-3.1430216524444803</t>
  </si>
  <si>
    <t>51:00.4</t>
  </si>
  <si>
    <t>-3.143266000039889,-3.143266000039889</t>
  </si>
  <si>
    <t>22:14.0</t>
  </si>
  <si>
    <t>28:35.8</t>
  </si>
  <si>
    <t>-3.1434674014627775,-3.1496329706979176,-3.1496329706979176</t>
  </si>
  <si>
    <t>31:49.6</t>
  </si>
  <si>
    <t>37:15.5</t>
  </si>
  <si>
    <t>-3.143619298953368,-3.143619298953368,-3.143619298953368,-3.143619298953368,-3.143619298953368,-3.143619298953368</t>
  </si>
  <si>
    <t>37:57.2</t>
  </si>
  <si>
    <t>57:59.2</t>
  </si>
  <si>
    <t>-3.143961507143946,-3.143961507143946,-3.143961507143946,-3.143961507143946,-3.143961507143946,-3.143961507143946</t>
  </si>
  <si>
    <t>40:02.4</t>
  </si>
  <si>
    <t>53:09.0</t>
  </si>
  <si>
    <t>-3.1447731684050555,-3.1447731684050555,-3.1447731684050555,-3.1447731684050555,-3.1447731684050555,-3.1447731684050555</t>
  </si>
  <si>
    <t>33:23.1</t>
  </si>
  <si>
    <t>50:14.8</t>
  </si>
  <si>
    <t>-3.145211674240038,-3.145211674240038,-3.145211674240038</t>
  </si>
  <si>
    <t>23:09.4</t>
  </si>
  <si>
    <t>-3.145408884016445,-3.145408884016445,-3.145408884016445,-3.145408884016445,-3.145408884016445,-3.145408884016445,-3.145408884016445,-3.145408884016445,-3.145408884016445,-3.145408884016445,-3.145408884016445,-3.145408884016445,-3.145408884016445,-3.145408884016445,-3.145408884016445,-3.145408884016445,-3.145408884016445,-3.145408884016445,-3.145408884016445,-3.145408884016445,-3.145408884016445,-3.145408884016445,-3.145408884016445,-3.145408884016445,-3.145408884016445,-3.145408884016445,-3.145408884016445,-3.145408884016445,-3.145408884016445,-3.145408884016445</t>
  </si>
  <si>
    <t>1370691210939257878525336940729930734792539,1370691210939257878525336940729930734792539,1370691210939257878525336940729930734792539,1370691210939257878525336940729930734792539,1370691210939257878525336940729930734792539,1370691210939257878525336940729930734792539,1370691210939257878525336940729930734792539,1370691210939257878525336940729930734792539,1370691210939257878525336940729930734792539,1370691210939257878525336940729930734792539,1370691210939257878525336940729930734792539,1370691210939257878525336940729930734792539,1370691210939257878525336940729930734792539,1370691210939257878525336940729930734792539,1370691210939257878525336940729930734792539,1370691210939257878525336940729930734792539,1370691210939257878525336940729930734792539,1370691210939257878525336940729930734792539,1370691210939257878525336940729930734792539,1370691210939257878525336940729930734792539,1370691210939257878525336940729930734792539,1370691210939257878525336940729930734792539,1370691210939257878525336940729930734792539,1370691210939257878525336940729930734792539,1370691210939257878525336940729930734792539,1370691210939257878525336940729930734792539,1370691210939257878525336940729930734792539,1370691210939257878525336940729930734792539,1370691210939257878525336940729930734792539,1370691210939257878525336940729930734792539</t>
  </si>
  <si>
    <t>45:41.9</t>
  </si>
  <si>
    <t>-3.1456487347752344,-3.1456487347752344,-3.1456487347752344,-3.1456487347752344,-3.1456487347752344</t>
  </si>
  <si>
    <t>11:56.0</t>
  </si>
  <si>
    <t>16:07.0</t>
  </si>
  <si>
    <t>-3.145732490745752,-3.145732490745752,-3.145732490745752,-3.145732490745752,-3.145732490745752,-3.145732490745752,-3.145732490745752,-3.145732490745752,-3.145732490745752</t>
  </si>
  <si>
    <t>320994885778507557589647670805482499897683,320994885778507557589647670805482499897683,320994885778507557589647670805482499897683,320994885778507557589647670805482499897683,320994885778507557589647670805482499897683,320994885778507557589647670805482499897683,320994885778507557589647670805482499897683,320994885778507557589647670805482499897683,320994885778507557589647670805482499897683</t>
  </si>
  <si>
    <t>17:20.5</t>
  </si>
  <si>
    <t>35:13.9</t>
  </si>
  <si>
    <t>-3.145883338577658,-3.145883338577658</t>
  </si>
  <si>
    <t>15:11.5</t>
  </si>
  <si>
    <t>35:15.3</t>
  </si>
  <si>
    <t>-3.146658725078988,-3.146658725078988,-3.146658725078988,-3.146658725078988,-3.146658725078988,-3.146658725078988</t>
  </si>
  <si>
    <t>49:36.1</t>
  </si>
  <si>
    <t>07:10.1</t>
  </si>
  <si>
    <t>-3.1466812322716597,-3.1529682710904123,-3.1529682710904123,-3.1529682710904123,-3.1529682710904123,-3.1529682710904123,-3.1529682710904123,-3.1529682710904123,-3.1529682710904123,-3.1529682710904123,-3.1529682710904123,-3.1529682710904123,-3.1529682710904123,-3.1529682710904123,-3.1529682710904123,-3.1529682710904123,-3.1529682710904123,-3.1529682710904123,-3.1529682710904123,-3.1529682710904123</t>
  </si>
  <si>
    <t>649959239435627221611500722334101709065246,649959218666439787472189928988973854952478,649959218666439787472189928988973854952478,649959218666439787472189928988973854952478,649959218666439787472189928988973854952478,649959218666439787472189928988973854952478,649959218666439787472189928988973854952478,649959218666439787472189928988973854952478,649959218666439787472189928988973854952478,649959218666439787472189928988973854952478,649959218666439787472189928988973854952478,649959218666439787472189928988973854952478,649959218666439787472189928988973854952478,649959218666439787472189928988973854952478,649959218666439787472189928988973854952478,649959218666439787472189928988973854952478,649959218666439787472189928988973854952478,649959218666439787472189928988973854952478,649959218666439787472189928988973854952478,649959218666439787472189928988973854952478</t>
  </si>
  <si>
    <t>41:03.8</t>
  </si>
  <si>
    <t>48:08.7</t>
  </si>
  <si>
    <t>-3.1467396686598907,-3.1467396686598907,-3.1467396686598907,-3.1467396686598907,-3.1467396686598907,-3.1467396686598907,-3.1467396686598907,-3.1467396686598907,-3.1467396686598907,-3.1467396686598907,-3.1467396686598907,-3.1467396686598907,-3.1467396686598907,-3.1467396686598907,-3.1467396686598907</t>
  </si>
  <si>
    <t>437411917300648524114655272078249126228795,437411917300648524114655272078249126228795,437411917300648524114655272078249126228795,437411917300648524114655272078249126228795,437411917300648524114655272078249126228795,437411917300648524114655272078249126228795,437411917300648524114655272078249126228795,437411917300648524114655272078249126228795,437411917300648524114655272078249126228795,437411917300648524114655272078249126228795,437411917300648524114655272078249126228795,437411917300648524114655272078249126228795,437411917300648524114655272078249126228795,437411917300648524114655272078249126228795,437411917300648524114655272078249126228795</t>
  </si>
  <si>
    <t>11:33.6</t>
  </si>
  <si>
    <t>31:36.6</t>
  </si>
  <si>
    <t>-3.146762182946043,-3.146762182946043,-3.146762182946043</t>
  </si>
  <si>
    <t>05:21.4</t>
  </si>
  <si>
    <t>19:41.4</t>
  </si>
  <si>
    <t>-3.147184666481622,-3.147184666481622,-3.147184666481622,-3.147184666481622,-3.147184666481622,-3.147184666481622,-3.147184666481622,-3.147184666481622,-3.147184666481622,-3.147184666481622</t>
  </si>
  <si>
    <t>856927992724304448307339238206660240447766,856927992724304448307339238206660240447766,856927992724304448307339238206660240447766,856927992724304448307339238206660240447766,856927992724304448307339238206660240447766,856927992724304448307339238206660240447766,856927992724304448307339238206660240447766,856927992724304448307339238206660240447766,856927992724304448307339238206660240447766,856927992724304448307339238206660240447766</t>
  </si>
  <si>
    <t>19:47.2</t>
  </si>
  <si>
    <t>26:34.1</t>
  </si>
  <si>
    <t>-3.147457784894651,-3.147457784894651,-3.147457784894651,-3.147457784894651,-3.147457784894651,-3.147457784894651,-3.147457784894651,-3.147457784894651,-3.147457784894651</t>
  </si>
  <si>
    <t>138772698983999687317021816512429688305828,138772698983999687317021816512429688305828,138772698983999687317021816512429688305828,138772698983999687317021816512429688305828,138772698983999687317021816512429688305828,138772698983999687317021816512429688305828,138772698983999687317021816512429688305828,138772698983999687317021816512429688305828,138772698983999687317021816512429688305828</t>
  </si>
  <si>
    <t>45:26.9</t>
  </si>
  <si>
    <t>05:30.2</t>
  </si>
  <si>
    <t>-3.1475284749792407,-3.1475284749792407,-3.1475284749792407</t>
  </si>
  <si>
    <t>01:53.0</t>
  </si>
  <si>
    <t>16:49.6</t>
  </si>
  <si>
    <t>-3.1479769744705335,-3.1479769744705335,-3.1479769744705335,-3.1479769744705335,-3.1479769744705335,-3.1479769744705335,-3.1479769744705335,-3.1479769744705335,-3.1479769744705335,-3.1479769744705335,-3.1479769744705335,-3.1479769744705335,-3.1479769744705335,-3.1479769744705335,-3.1479769744705335,-3.1479769744705335,-3.1479769744705335,-3.1479769744705335,-3.1479769744705335,-3.1479769744705335,-3.1479769744705335,-3.1479769744705335,-3.1479769744705335,-3.1479769744705335,-3.1479769744705335,-3.1479769744705335,-3.1479769744705335,-3.1479769744705335,-3.1479769744705335,-3.1479769744705335</t>
  </si>
  <si>
    <t>666434594725829520624272385087177700571483,666434594725829520624272385087177700571483,666434594725829520624272385087177700571483,666434594725829520624272385087177700571483,666434594725829520624272385087177700571483,666434594725829520624272385087177700571483,666434594725829520624272385087177700571483,666434594725829520624272385087177700571483,666434594725829520624272385087177700571483,666434594725829520624272385087177700571483,666434594725829520624272385087177700571483,666434594725829520624272385087177700571483,666434594725829520624272385087177700571483,666434594725829520624272385087177700571483,666434594725829520624272385087177700571483,666434594725829520624272385087177700571483,666434594725829520624272385087177700571483,666434594725829520624272385087177700571483,666434594725829520624272385087177700571483,666434594725829520624272385087177700571483,666434594725829520624272385087177700571483,666434594725829520624272385087177700571483,666434594725829520624272385087177700571483,666434594725829520624272385087177700571483,666434594725829520624272385087177700571483,666434594725829520624272385087177700571483,666434594725829520624272385087177700571483,666434594725829520624272385087177700571483,666434594725829520624272385087177700571483,666434594725829520624272385087177700571483</t>
  </si>
  <si>
    <t>19:02.4</t>
  </si>
  <si>
    <t>23:00.7</t>
  </si>
  <si>
    <t>-3.1480316437614113,-3.1480316437614113,-3.1480316437614113</t>
  </si>
  <si>
    <t>02:55.0</t>
  </si>
  <si>
    <t>13:21.3</t>
  </si>
  <si>
    <t>-3.1481449424878676,-3.1481449424878676,-3.1481449424878676,-3.1481449424878676,-3.1481449424878676</t>
  </si>
  <si>
    <t>27:10.1</t>
  </si>
  <si>
    <t>37:41.0</t>
  </si>
  <si>
    <t>-3.1482246512796923,-3.1482246512796923,-3.1482246512796923,-3.1482246512796923,-3.1482246512796923,-3.1482246512796923,-3.1482246512796923,-3.1482246512796923,-3.1482246512796923,-3.1482246512796923,-3.1482246512796923,-3.1482246512796923,-3.1482246512796923,-3.1482246512796923,-3.1482246512796923,-3.1482246512796923,-3.1482246512796923,-3.1482246512796923,-3.1482246512796923,-3.1482246512796923,-3.1482246512796923,-3.1482246512796923,-3.1482246512796923,-3.1482246512796923,-3.1482246512796923,-3.1482246512796923,-3.1482246512796923,-3.1482246512796923,-3.1482246512796923,-3.1482246512796923</t>
  </si>
  <si>
    <t>1346381420362397634505275223043790868283809,1346381420362397634505275223043790868283809,1346381420362397634505275223043790868283809,1346381420362397634505275223043790868283809,1346381420362397634505275223043790868283809,1346381420362397634505275223043790868283809,1346381420362397634505275223043790868283809,1346381420362397634505275223043790868283809,1346381420362397634505275223043790868283809,1346381420362397634505275223043790868283809,1346381420362397634505275223043790868283809,1346381420362397634505275223043790868283809,1346381420362397634505275223043790868283809,1346381420362397634505275223043790868283809,1346381420362397634505275223043790868283809,1346381420362397634505275223043790868283809,1346381420362397634505275223043790868283809,1346381420362397634505275223043790868283809,1346381420362397634505275223043790868283809,1346381420362397634505275223043790868283809,1346381420362397634505275223043790868283809,1346381420362397634505275223043790868283809,1346381420362397634505275223043790868283809,1346381420362397634505275223043790868283809,1346381420362397634505275223043790868283809,1346381420362397634505275223043790868283809,1346381420362397634505275223043790868283809,1346381420362397634505275223043790868283809,1346381420362397634505275223043790868283809,1346381420362397634505275223043790868283809</t>
  </si>
  <si>
    <t>11:45.8</t>
  </si>
  <si>
    <t>21:40.3</t>
  </si>
  <si>
    <t>-3.1482924047434366,-3.1482924047434366,-3.1482924047434366,-3.1482924047434366,-3.1482924047434366,-3.1482924047434366,-3.1482924047434366,-3.1482924047434366,-3.1482924047434366,-3.1482924047434366,-3.1482924047434366,-3.1482924047434366,-3.1482924047434366,-3.1482924047434366,-3.1482924047434366</t>
  </si>
  <si>
    <t>1349226838670312587757812878999619638865228,1349226838670312587757812878999619638865228,1349226838670312587757812878999619638865228,1349226838670312587757812878999619638865228,1349226838670312587757812878999619638865228,1349226838670312587757812878999619638865228,1349226838670312587757812878999619638865228,1349226838670312587757812878999619638865228,1349226838670312587757812878999619638865228,1349226838670312587757812878999619638865228,1349226838670312587757812878999619638865228,1349226838670312587757812878999619638865228,1349226838670312587757812878999619638865228,1349226838670312587757812878999619638865228,1349226838670312587757812878999619638865228</t>
  </si>
  <si>
    <t>43:02.2</t>
  </si>
  <si>
    <t>47:35.5</t>
  </si>
  <si>
    <t>-3.1483955597465476,-3.1483955597465476,-3.1483955597465476</t>
  </si>
  <si>
    <t>20:50.3</t>
  </si>
  <si>
    <t>31:22.8</t>
  </si>
  <si>
    <t>-3.148666039185428,-3.148666039185428,-3.148666039185428,-3.148666039185428,-3.148666039185428</t>
  </si>
  <si>
    <t>53:22.6</t>
  </si>
  <si>
    <t>13:26.0</t>
  </si>
  <si>
    <t>-3.149006394117572,-3.149006394117572,-3.149006394117572,-3.149006394117572,-3.149006394117572,-3.149006394117572,-3.149006394117572,-3.149006394117572,-3.149006394117572</t>
  </si>
  <si>
    <t>1341404680360828854527089652810285202730645,1341404680360828854527089652810285202730645,1341404680360828854527089652810285202730645,1341404680360828854527089652810285202730645,1341404680360828854527089652810285202730645,1341404680360828854527089652810285202730645,1341404680360828854527089652810285202730645,1341404680360828854527089652810285202730645,1341404680360828854527089652810285202730645</t>
  </si>
  <si>
    <t>13:07.7</t>
  </si>
  <si>
    <t>-3.149172710920461,-3.149172710920461,-3.149172710920461,-3.149172710920461,-3.149172710920461,-3.149172710920461,-3.149172710920461,-3.149172710920461,-3.149172710920461</t>
  </si>
  <si>
    <t>687785288689935007348423960255098492210330,687785288689935007348423960255098492210330,687785288689935007348423960255098492210330,687785288689935007348423960255098492210330,687785288689935007348423960255098492210330,687785288689935007348423960255098492210330,687785288689935007348423960255098492210330,687785288689935007348423960255098492210330,687785288689935007348423960255098492210330</t>
  </si>
  <si>
    <t>02:40.5</t>
  </si>
  <si>
    <t>19:28.7</t>
  </si>
  <si>
    <t>-3.1493873614575367,-3.1493873614575367,-3.1493873614575367,-3.1493873614575367,-3.1493873614575367,-3.1493873614575367,-3.1493873614575367,-3.1493873614575367,-3.1493873614575367</t>
  </si>
  <si>
    <t>480942886140883745193439238802108886383195,480942886140883745193439238802108886383195,480942886140883745193439238802108886383195,480942886140883745193439238802108886383195,480942886140883745193439238802108886383195,480942886140883745193439238802108886383195,480942886140883745193439238802108886383195,480942886140883745193439238802108886383195,480942886140883745193439238802108886383195</t>
  </si>
  <si>
    <t>48:08.8</t>
  </si>
  <si>
    <t>00:03.6</t>
  </si>
  <si>
    <t>-3.1494340524973117,-3.1494340524973117,-3.1494340524973117,-3.1494340524973117,-3.1494340524973117</t>
  </si>
  <si>
    <t>49:24.7</t>
  </si>
  <si>
    <t>00:54.5</t>
  </si>
  <si>
    <t>-3.1501385471566286,-3.1501385471566286,-3.1501385471566286,-3.1501385471566286,-3.1501385471566286,-3.1501385471566286,-3.1501385471566286,-3.1501385471566286,-3.1501385471566286,-3.1501385471566286</t>
  </si>
  <si>
    <t>995476319498435966057912322659359293935697,995476319498435966057912322659359293935697,995476319498435966057912322659359293935697,995476319498435966057912322659359293935697,995476319498435966057912322659359293935697,995476319498435966057912322659359293935697,995476319498435966057912322659359293935697,995476319498435966057912322659359293935697,995476319498435966057912322659359293935697,995476319498435966057912322659359293935697</t>
  </si>
  <si>
    <t>26:44.9</t>
  </si>
  <si>
    <t>46:40.0</t>
  </si>
  <si>
    <t>-3.1503431667491895,-3.1503431667491895,-3.1503431667491895,-3.1503431667491895,-3.1503431667491895,-3.1503431667491895,-3.1503431667491895,-3.1503431667491895,-3.1503431667491895,-3.1503431667491895</t>
  </si>
  <si>
    <t>851487698937588097602134975778216523184189,851487698937588097602134975778216523184189,851487698937588097602134975778216523184189,851487698937588097602134975778216523184189,851487698937588097602134975778216523184189,851487698937588097602134975778216523184189,851487698937588097602134975778216523184189,851487698937588097602134975778216523184189,851487698937588097602134975778216523184189,851487698937588097602134975778216523184189</t>
  </si>
  <si>
    <t>42:48.4</t>
  </si>
  <si>
    <t>53:26.8</t>
  </si>
  <si>
    <t>-3.1503437370315557,-3.1503437370315557,-3.1503437370315557,-3.1503437370315557,-3.1503437370315557,-3.1503437370315557,-3.1503437370315557,-3.1503437370315557,-3.1503437370315557,-3.1503437370315557,-3.1503437370315557,-3.1503437370315557,-3.1503437370315557,-3.1503437370315557,-3.1503437370315557</t>
  </si>
  <si>
    <t>132489735207407731159117126533785382517531,132489735207407731159117126533785382517531,132489735207407731159117126533785382517531,132489735207407731159117126533785382517531,132489735207407731159117126533785382517531,132489735207407731159117126533785382517531,132489735207407731159117126533785382517531,132489735207407731159117126533785382517531,132489735207407731159117126533785382517531,132489735207407731159117126533785382517531,132489735207407731159117126533785382517531,132489735207407731159117126533785382517531,132489735207407731159117126533785382517531,132489735207407731159117126533785382517531,132489735207407731159117126533785382517531</t>
  </si>
  <si>
    <t>00:15.3</t>
  </si>
  <si>
    <t>06:58.1</t>
  </si>
  <si>
    <t>-3.150395450630528,-3.150395450630528,-3.150395450630528,-3.150395450630528,-3.150395450630528,-3.150395450630528,-3.150395450630528,-3.150395450630528,-3.150395450630528,-3.150395450630528,-3.150395450630528,-3.150395450630528,-3.150395450630528,-3.150395450630528,-3.150395450630528</t>
  </si>
  <si>
    <t>979271495869563973286255362382074338229221,979271495869563973286255362382074338229221,979271495869563973286255362382074338229221,979271495869563973286255362382074338229221,979271495869563973286255362382074338229221,979271495869563973286255362382074338229221,979271495869563973286255362382074338229221,979271495869563973286255362382074338229221,979271495869563973286255362382074338229221,979271495869563973286255362382074338229221,979271495869563973286255362382074338229221,979271495869563973286255362382074338229221,979271495869563973286255362382074338229221,979271495869563973286255362382074338229221,979271495869563973286255362382074338229221</t>
  </si>
  <si>
    <t>46:05.5</t>
  </si>
  <si>
    <t>54:52.2</t>
  </si>
  <si>
    <t>-3.1510325752645767,-3.1510325752645767,-3.1510325752645767,-3.1510325752645767,-3.1510325752645767,-3.1510325752645767,-3.1510325752645767,-3.1510325752645767,-3.1510325752645767,-3.1510325752645767</t>
  </si>
  <si>
    <t>1390619606484009102804074721151968553312592,1390619606484009102804074721151968553312592,1390619606484009102804074721151968553312592,1390619606484009102804074721151968553312592,1390619606484009102804074721151968553312592,1390619606484009102804074721151968553312592,1390619606484009102804074721151968553312592,1390619606484009102804074721151968553312592,1390619606484009102804074721151968553312592,1390619606484009102804074721151968553312592</t>
  </si>
  <si>
    <t>10:15.1</t>
  </si>
  <si>
    <t>27:49.1</t>
  </si>
  <si>
    <t>-3.151038081067411,-3.151038081067411,-3.151038081067411,-3.151038081067411,-3.151038081067411,-3.151038081067411</t>
  </si>
  <si>
    <t>03:38.9</t>
  </si>
  <si>
    <t>23:42.2</t>
  </si>
  <si>
    <t>-3.151363624982724,-3.151363624982724,-3.151363624982724,-3.151363624982724</t>
  </si>
  <si>
    <t>23:51.3</t>
  </si>
  <si>
    <t>35:44.8</t>
  </si>
  <si>
    <t>-3.151500703478361,-3.151500703478361,-3.151500703478361,-3.151500703478361,-3.151500703478361,-3.151500703478361,-3.151500703478361,-3.151500703478361,-3.151500703478361,-3.151500703478361</t>
  </si>
  <si>
    <t>622095585683970341145851795952127979032383,622095585683970341145851795952127979032383,622095585683970341145851795952127979032383,622095585683970341145851795952127979032383,622095585683970341145851795952127979032383,622095585683970341145851795952127979032383,622095585683970341145851795952127979032383,622095585683970341145851795952127979032383,622095585683970341145851795952127979032383,622095585683970341145851795952127979032383</t>
  </si>
  <si>
    <t>22:22.8</t>
  </si>
  <si>
    <t>42:22.3</t>
  </si>
  <si>
    <t>-3.151521572399432,-3.151521572399432,-3.151521572399432,-3.151521572399432,-3.151521572399432,-3.151521572399432,-3.151521572399432,-3.151521572399432,-3.151521572399432,-3.151521572399432,-3.151521572399432,-3.151521572399432,-3.151521572399432,-3.151521572399432,-3.151521572399432,-3.151521572399432,-3.151521572399432,-3.151521572399432,-3.151521572399432,-3.151521572399432,-3.151521572399432,-3.151521572399432,-3.151521572399432,-3.151521572399432,-3.151521572399432,-3.151521572399432,-3.151521572399432,-3.151521572399432,-3.151521572399432,-3.151521572399432</t>
  </si>
  <si>
    <t>111033343908595438485959917977783800812054,111033343908595438485959917977783800812054,111033343908595438485959917977783800812054,111033343908595438485959917977783800812054,111033343908595438485959917977783800812054,111033343908595438485959917977783800812054,111033343908595438485959917977783800812054,111033343908595438485959917977783800812054,111033343908595438485959917977783800812054,111033343908595438485959917977783800812054,111033343908595438485959917977783800812054,111033343908595438485959917977783800812054,111033343908595438485959917977783800812054,111033343908595438485959917977783800812054,111033343908595438485959917977783800812054,111033343908595438485959917977783800812054,111033343908595438485959917977783800812054,111033343908595438485959917977783800812054,111033343908595438485959917977783800812054,111033343908595438485959917977783800812054,111033343908595438485959917977783800812054,111033343908595438485959917977783800812054,111033343908595438485959917977783800812054,111033343908595438485959917977783800812054,111033343908595438485959917977783800812054,111033343908595438485959917977783800812054,111033343908595438485959917977783800812054,111033343908595438485959917977783800812054,111033343908595438485959917977783800812054,111033343908595438485959917977783800812054</t>
  </si>
  <si>
    <t>43:36.9</t>
  </si>
  <si>
    <t>49:02.3</t>
  </si>
  <si>
    <t>-3.1518923298321027,-3.1518923298321027,-3.1518923298321027</t>
  </si>
  <si>
    <t>28:03.9</t>
  </si>
  <si>
    <t>36:48.9</t>
  </si>
  <si>
    <t>-3.1519041373617593,-3.1717666443993457,-3.1717666443993457,-3.1717666443993457,-3.1717666443993457</t>
  </si>
  <si>
    <t>58:49.8</t>
  </si>
  <si>
    <t>15:29.3</t>
  </si>
  <si>
    <t>-3.1523207194716822,-3.1523207194716822,-3.1523207194716822,-3.1523207194716822,-3.1523207194716822,-3.1523207194716822,-3.1523207194716822,-3.1523207194716822,-3.1523207194716822,-3.1523207194716822,-3.1523207194716822,-3.1523207194716822,-3.1523207194716822,-3.1523207194716822,-3.1523207194716822,-3.1523207194716822,-3.1523207194716822,-3.1523207194716822,-3.1523207194716822,-3.1523207194716822</t>
  </si>
  <si>
    <t>97748045494451308266755573890998214273403,97748045494451308266755573890998214273403,97748045494451308266755573890998214273403,97748045494451308266755573890998214273403,97748045494451308266755573890998214273403,97748045494451308266755573890998214273403,97748045494451308266755573890998214273403,97748045494451308266755573890998214273403,97748045494451308266755573890998214273403,97748045494451308266755573890998214273403,97748045494451308266755573890998214273403,97748045494451308266755573890998214273403,97748045494451308266755573890998214273403,97748045494451308266755573890998214273403,97748045494451308266755573890998214273403,97748045494451308266755573890998214273403,97748045494451308266755573890998214273403,97748045494451308266755573890998214273403,97748045494451308266755573890998214273403,97748045494451308266755573890998214273403</t>
  </si>
  <si>
    <t>14:21.8</t>
  </si>
  <si>
    <t>-3.1524665510181076,-3.1524665510181076,-3.1524665510181076,-3.1524665510181076,-3.1524665510181076,-3.1524665510181076</t>
  </si>
  <si>
    <t>17:49.6</t>
  </si>
  <si>
    <t>-3.152472472273719,-3.152472472273719,-3.152472472273719,-3.152472472273719,-3.152472472273719,-3.152472472273719,-3.152472472273719,-3.152472472273719,-3.152472472273719,-3.152472472273719</t>
  </si>
  <si>
    <t>1365964147860142342701226233216044168916477,1365964147860142342701226233216044168916477,1365964147860142342701226233216044168916477,1365964147860142342701226233216044168916477,1365964147860142342701226233216044168916477,1365964147860142342701226233216044168916477,1365964147860142342701226233216044168916477,1365964147860142342701226233216044168916477,1365964147860142342701226233216044168916477,1365964147860142342701226233216044168916477</t>
  </si>
  <si>
    <t>29:19.7</t>
  </si>
  <si>
    <t>-3.1525154821275914,-3.1525154821275914,-3.1525154821275914,-3.1525154821275914,-3.1525154821275914,-3.1525154821275914</t>
  </si>
  <si>
    <t>46:05.0</t>
  </si>
  <si>
    <t>59:52.6</t>
  </si>
  <si>
    <t>-3.1527718061255094,-3.1527718061255094,-3.1527718061255094,-3.1527718061255094,-3.1527718061255094,-3.1527718061255094,-3.1527718061255094,-3.1527718061255094,-3.1527718061255094,-3.1527718061255094</t>
  </si>
  <si>
    <t>295844581340800346626915565796956961473049,295844581340800346626915565796956961473049,295844581340800346626915565796956961473049,295844581340800346626915565796956961473049,295844581340800346626915565796956961473049,295844581340800346626915565796956961473049,295844581340800346626915565796956961473049,295844581340800346626915565796956961473049,295844581340800346626915565796956961473049,295844581340800346626915565796956961473049</t>
  </si>
  <si>
    <t>44:33.9</t>
  </si>
  <si>
    <t>04:37.2</t>
  </si>
  <si>
    <t>-3.152813049388288,-3.152813049388288,-3.152813049388288</t>
  </si>
  <si>
    <t>08:21.6</t>
  </si>
  <si>
    <t>28:22.2</t>
  </si>
  <si>
    <t>-3.153610058115263,-3.153610058115263,-3.153610058115263,-3.153610058115263,-3.153610058115263,-3.153610058115263,-3.153610058115263,-3.153610058115263,-3.153610058115263,-3.153610058115263</t>
  </si>
  <si>
    <t>325433534256564718266993205172766586713394,325433534256564718266993205172766586713394,325433534256564718266993205172766586713394,325433534256564718266993205172766586713394,325433534256564718266993205172766586713394,325433534256564718266993205172766586713394,325433534256564718266993205172766586713394,325433534256564718266993205172766586713394,325433534256564718266993205172766586713394,325433534256564718266993205172766586713394</t>
  </si>
  <si>
    <t>28:31.6</t>
  </si>
  <si>
    <t>38:58.2</t>
  </si>
  <si>
    <t>-3.153663252020748,-3.153663252020748,-3.153663252020748,-3.153663252020748,-3.153663252020748</t>
  </si>
  <si>
    <t>10:09.4</t>
  </si>
  <si>
    <t>16:04.0</t>
  </si>
  <si>
    <t>-3.153789559319666,-3.153789559319666,-3.153789559319666,-3.153789559319666,-3.153789559319666,-3.153789559319666,-3.153789559319666,-3.153789559319666,-3.153789559319666</t>
  </si>
  <si>
    <t>462195439641367594368148104875951985532798,462195439641367594368148104875951985532798,462195439641367594368148104875951985532798,462195439641367594368148104875951985532798,462195439641367594368148104875951985532798,462195439641367594368148104875951985532798,462195439641367594368148104875951985532798,462195439641367594368148104875951985532798,462195439641367594368148104875951985532798</t>
  </si>
  <si>
    <t>55:36.8</t>
  </si>
  <si>
    <t>10:47.0</t>
  </si>
  <si>
    <t>-3.153933724498099,-3.153933724498099,-3.153933724498099</t>
  </si>
  <si>
    <t>45:49.7</t>
  </si>
  <si>
    <t>54:35.1</t>
  </si>
  <si>
    <t>-3.153946652721389,-3.153946652721389,-3.153946652721389,-3.153946652721389,-3.153946652721389</t>
  </si>
  <si>
    <t>22:55.0</t>
  </si>
  <si>
    <t>34:15.5</t>
  </si>
  <si>
    <t>-3.154127032048166,-3.1541270320481662,-3.1541270320481662,-3.1541270320481662,-3.1541270320481662,-3.1541270320481662,-3.1541270320481662,-3.1541270320481662,-3.1541270320481662,-3.1541270320481662,-3.1541270320481662,-3.1541270320481662,-3.1541270320481662,-3.1541270320481662,-3.1541270320481662,-3.1541270320481662,-3.1541270320481662,-3.1541270320481662,-3.1541270320481662,-3.1541270320481662,-3.1541270320481662,-3.1541270320481662,-3.1541270320481662,-3.1541270320481662,-3.1541270320481662,-3.1541270320481662,-3.1541270320481662,-3.1541270320481662,-3.1541270320481662,-3.1541270320481662</t>
  </si>
  <si>
    <t>138081496556718139299473605721185069726094,138081496556718139299473605721185338161294,138081496556718139299473605721185338161294,138081496556718139299473605721185338161294,138081496556718139299473605721185338161294,138081496556718139299473605721185338161294,138081496556718139299473605721185338161294,138081496556718139299473605721185338161294,138081496556718139299473605721185338161294,138081496556718139299473605721185338161294,138081496556718139299473605721185338161294,138081496556718139299473605721185338161294,138081496556718139299473605721185338161294,138081496556718139299473605721185338161294,138081496556718139299473605721185338161294,138081496556718139299473605721185338161294,138081496556718139299473605721185338161294,138081496556718139299473605721185338161294,138081496556718139299473605721185338161294,138081496556718139299473605721185338161294,138081496556718139299473605721185338161294,138081496556718139299473605721185338161294,138081496556718139299473605721185338161294,138081496556718139299473605721185338161294,138081496556718139299473605721185338161294,138081496556718139299473605721185338161294,138081496556718139299473605721185338161294,138081496556718139299473605721185338161294,138081496556718139299473605721185338161294,138081496556718139299473605721185338161294</t>
  </si>
  <si>
    <t>58:41.3</t>
  </si>
  <si>
    <t>17:44.7</t>
  </si>
  <si>
    <t>-3.1541772771030288,-3.1541772771030288,-3.1541772771030288,-3.1541772771030288,-3.1541772771030288,-3.1541772771030288,-3.1541772771030288,-3.1541772771030288,-3.1541772771030288</t>
  </si>
  <si>
    <t>995178035713570677130296486292596931003062,995178035713570677130296486292596931003062,995178035713570677130296486292596931003062,995178035713570677130296486292596931003062,995178035713570677130296486292596931003062,995178035713570677130296486292596931003062,995178035713570677130296486292596931003062,995178035713570677130296486292596931003062,995178035713570677130296486292596931003062</t>
  </si>
  <si>
    <t>31:39.5</t>
  </si>
  <si>
    <t>-3.1543177312701856,-3.1543177312701856,-3.1543177312701856,-3.1543177312701856,-3.1543177312701856,-3.1543177312701856</t>
  </si>
  <si>
    <t>31:25.3</t>
  </si>
  <si>
    <t>35:48.6</t>
  </si>
  <si>
    <t>-3.1546823601460665,-3.1546823601460665,-3.1546823601460665,-3.1546823601460665,-3.1546823601460665,-3.1546823601460665,-3.1546823601460665,-3.1546823601460665,-3.1546823601460665</t>
  </si>
  <si>
    <t>860050348762528270383817512588215786502617,860050348762528270383817512588215786502617,860050348762528270383817512588215786502617,860050348762528270383817512588215786502617,860050348762528270383817512588215786502617,860050348762528270383817512588215786502617,860050348762528270383817512588215786502617,860050348762528270383817512588215786502617,860050348762528270383817512588215786502617</t>
  </si>
  <si>
    <t>18:56.5</t>
  </si>
  <si>
    <t>38:59.7</t>
  </si>
  <si>
    <t>-3.154949442347383,-3.154949442347383,-3.154949442347383,-3.154949442347383,-3.154949442347383,-3.154949442347383</t>
  </si>
  <si>
    <t>percentchange_0.15</t>
  </si>
  <si>
    <t>53:13.5</t>
  </si>
  <si>
    <t>09:32.8</t>
  </si>
  <si>
    <t>-3.1559719933696497,-3.1559719933696497,-3.1559719933696497,-3.1559719933696497,-3.1559719933696497,-3.1559719933696497,-3.1559719933696497,-3.1559719933696497,-3.1559719933696497,-3.1559719933696497</t>
  </si>
  <si>
    <t>696453515980849594039114840822296317103450,696453515980849594039114840822296317103450,696453515980849594039114840822296317103450,696453515980849594039114840822296317103450,696453515980849594039114840822296317103450,696453515980849594039114840822296317103450,696453515980849594039114840822296317103450,696453515980849594039114840822296317103450,696453515980849594039114840822296317103450,696453515980849594039114840822296317103450</t>
  </si>
  <si>
    <t>06:36.2</t>
  </si>
  <si>
    <t>23:22.3</t>
  </si>
  <si>
    <t>-3.1561229329778966,-3.1561229329778966,-3.1561229329778966,-3.1561229329778966,-3.1561229329778966,-3.1561229329778966,-3.1561229329778966,-3.1561229329778966,-3.1561229329778966,-3.1561229329778966,-3.1561229329778966,-3.1561229329778966,-3.1561229329778966,-3.1561229329778966,-3.1561229329778966,-3.1561229329778966,-3.1561229329778966,-3.1561229329778966,-3.1561229329778966,-3.1561229329778966,-3.1561229329778966,-3.1561229329778966,-3.1561229329778966,-3.1561229329778966,-3.1561229329778966,-3.1561229329778966,-3.1561229329778966,-3.1561229329778966,-3.1561229329778966,-3.1561229329778966</t>
  </si>
  <si>
    <t>119248232583375308843458986335538281419286,119248232583375308843458986335538281419286,119248232583375308843458986335538281419286,119248232583375308843458986335538281419286,119248232583375308843458986335538281419286,119248232583375308843458986335538281419286,119248232583375308843458986335538281419286,119248232583375308843458986335538281419286,119248232583375308843458986335538281419286,119248232583375308843458986335538281419286,119248232583375308843458986335538281419286,119248232583375308843458986335538281419286,119248232583375308843458986335538281419286,119248232583375308843458986335538281419286,119248232583375308843458986335538281419286,119248232583375308843458986335538281419286,119248232583375308843458986335538281419286,119248232583375308843458986335538281419286,119248232583375308843458986335538281419286,119248232583375308843458986335538281419286,119248232583375308843458986335538281419286,119248232583375308843458986335538281419286,119248232583375308843458986335538281419286,119248232583375308843458986335538281419286,119248232583375308843458986335538281419286,119248232583375308843458986335538281419286,119248232583375308843458986335538281419286,119248232583375308843458986335538281419286,119248232583375308843458986335538281419286,119248232583375308843458986335538281419286</t>
  </si>
  <si>
    <t>30:26.3</t>
  </si>
  <si>
    <t>36:47.5</t>
  </si>
  <si>
    <t>-3.1565944810333644,-3.1565944810333644,-3.1565944810333644</t>
  </si>
  <si>
    <t>59:07.6</t>
  </si>
  <si>
    <t>19:11.3</t>
  </si>
  <si>
    <t>-3.156622649124364,-3.156622649124364,-3.156622649124364,-3.156622649124364,-3.156622649124364,-3.156622649124364</t>
  </si>
  <si>
    <t>15:32.2</t>
  </si>
  <si>
    <t>31:23.9</t>
  </si>
  <si>
    <t>-3.156631688938655,-3.156631688938655,-3.156631688938655,-3.156631688938655,-3.156631688938655,-3.156631688938655,-3.156631688938655,-3.156631688938655,-3.156631688938655,-3.156631688938655,-3.156631688938655,-3.156631688938655,-3.156631688938655,-3.156631688938655,-3.156631688938655,-3.156631688938655,-3.156631688938655,-3.156631688938655,-3.156631688938655,-3.156631688938655,-3.156631688938655,-3.156631688938655,-3.156631688938655,-3.156631688938655,-3.156631688938655,-3.156631688938655,-3.156631688938655,-3.156631688938655,-3.156631688938655,-3.156631688938655</t>
  </si>
  <si>
    <t>89597540124524500868380935634931012696923,89597540124524500868380935634931012696923,89597540124524500868380935634931012696923,89597540124524500868380935634931012696923,89597540124524500868380935634931012696923,89597540124524500868380935634931012696923,89597540124524500868380935634931012696923,89597540124524500868380935634931012696923,89597540124524500868380935634931012696923,89597540124524500868380935634931012696923,89597540124524500868380935634931012696923,89597540124524500868380935634931012696923,89597540124524500868380935634931012696923,89597540124524500868380935634931012696923,89597540124524500868380935634931012696923,89597540124524500868380935634931012696923,89597540124524500868380935634931012696923,89597540124524500868380935634931012696923,89597540124524500868380935634931012696923,89597540124524500868380935634931012696923,89597540124524500868380935634931012696923,89597540124524500868380935634931012696923,89597540124524500868380935634931012696923,89597540124524500868380935634931012696923,89597540124524500868380935634931012696923,89597540124524500868380935634931012696923,89597540124524500868380935634931012696923,89597540124524500868380935634931012696923,89597540124524500868380935634931012696923,89597540124524500868380935634931012696923</t>
  </si>
  <si>
    <t>22:09.6</t>
  </si>
  <si>
    <t>42:12.7</t>
  </si>
  <si>
    <t>-3.15676268790631,-3.15676268790631,-3.15676268790631,-3.15676268790631,-3.15676268790631,-3.15676268790631,-3.15676268790631,-3.15676268790631,-3.15676268790631</t>
  </si>
  <si>
    <t>502360089565464032371197317487045025240793,502360089565464032371197317487045025240793,502360089565464032371197317487045025240793,502360089565464032371197317487045025240793,502360089565464032371197317487045025240793,502360089565464032371197317487045025240793,502360089565464032371197317487045025240793,502360089565464032371197317487045025240793,502360089565464032371197317487045025240793</t>
  </si>
  <si>
    <t>39:17.0</t>
  </si>
  <si>
    <t>53:45.2</t>
  </si>
  <si>
    <t>-3.1581177320245546,-3.1581177320245546,-3.1581177320245546,-3.1581177320245546,-3.1581177320245546,-3.1581177320245546,-3.1581177320245546,-3.1581177320245546,-3.1581177320245546,-3.1581177320245546</t>
  </si>
  <si>
    <t>1385563303182322380507555368706916703311041,1385563303182322380507555368706916703311041,1385563303182322380507555368706916703311041,1385563303182322380507555368706916703311041,1385563303182322380507555368706916703311041,1385563303182322380507555368706916703311041,1385563303182322380507555368706916703311041,1385563303182322380507555368706916703311041,1385563303182322380507555368706916703311041,1385563303182322380507555368706916703311041</t>
  </si>
  <si>
    <t>58:55.0</t>
  </si>
  <si>
    <t>04:52.6</t>
  </si>
  <si>
    <t>-3.1591487731895187,-3.1591487731895187,-3.1591487731895187,-3.1591487731895187,-3.1591487731895187,-3.1591487731895187</t>
  </si>
  <si>
    <t>35:46.9</t>
  </si>
  <si>
    <t>-3.159514855106783,-3.159514855106783,-3.159514855106783,-3.159514855106783,-3.159514855106783,-3.159514855106783</t>
  </si>
  <si>
    <t>08:38.6</t>
  </si>
  <si>
    <t>17:32.1</t>
  </si>
  <si>
    <t>-3.1596457087677523,-3.1596457087677523,-3.1596457087677523,-3.1596457087677523,-3.1596457087677523,-3.1596457087677523,-3.1596457087677523,-3.1596457087677523,-3.1596457087677523,-3.1596457087677523,-3.1596457087677523,-3.1596457087677523,-3.1596457087677523,-3.1596457087677523,-3.1596457087677523</t>
  </si>
  <si>
    <t>157489225499023693667211508402003417596243,157489225499023693667211508402003417596243,157489225499023693667211508402003417596243,157489225499023693667211508402003417596243,157489225499023693667211508402003417596243,157489225499023693667211508402003417596243,157489225499023693667211508402003417596243,157489225499023693667211508402003417596243,157489225499023693667211508402003417596243,157489225499023693667211508402003417596243,157489225499023693667211508402003417596243,157489225499023693667211508402003417596243,157489225499023693667211508402003417596243,157489225499023693667211508402003417596243,157489225499023693667211508402003417596243</t>
  </si>
  <si>
    <t>59:43.8</t>
  </si>
  <si>
    <t>15:18.7</t>
  </si>
  <si>
    <t>-3.1598607569857893,-3.1598607569857893,-3.1598607569857893,-3.1598607569857893,-3.1598607569857893,-3.1598607569857893</t>
  </si>
  <si>
    <t>16:41.2</t>
  </si>
  <si>
    <t>-3.1599354962825927,-3.1599354962825927,-3.1599354962825927,-3.1599354962825927,-3.1599354962825927</t>
  </si>
  <si>
    <t>38:53.8</t>
  </si>
  <si>
    <t>49:11.4</t>
  </si>
  <si>
    <t>-3.1600447341640936,-3.1600447341640936,-3.1600447341640936,-3.1600447341640936,-3.1600447341640936,-3.1600447341640936,-3.1600447341640936,-3.1600447341640936,-3.1600447341640936,-3.1600447341640936</t>
  </si>
  <si>
    <t>674521692408069425266741588448601515585019,674521692408069425266741588448601515585019,674521692408069425266741588448601515585019,674521692408069425266741588448601515585019,674521692408069425266741588448601515585019,674521692408069425266741588448601515585019,674521692408069425266741588448601515585019,674521692408069425266741588448601515585019,674521692408069425266741588448601515585019,674521692408069425266741588448601515585019</t>
  </si>
  <si>
    <t>40:55.5</t>
  </si>
  <si>
    <t>51:24.4</t>
  </si>
  <si>
    <t>-3.1601123150262427,-3.1601123150262427,-3.1601123150262427,-3.1601123150262427,-3.1601123150262427</t>
  </si>
  <si>
    <t>53:08.2</t>
  </si>
  <si>
    <t>-3.1604550480991636,-3.1604550480991636,-3.1604550480991636,-3.1604550480991636,-3.1604550480991636,-3.1604550480991636,-3.1604550480991636,-3.1604550480991636,-3.1604550480991636,-3.1604550480991636</t>
  </si>
  <si>
    <t>992849084731496699189299880359839658725023,992849084731496699189299880359839658725023,992849084731496699189299880359839658725023,992849084731496699189299880359839658725023,992849084731496699189299880359839658725023,992849084731496699189299880359839658725023,992849084731496699189299880359839658725023,992849084731496699189299880359839658725023,992849084731496699189299880359839658725023,992849084731496699189299880359839658725023</t>
  </si>
  <si>
    <t>45:37.9</t>
  </si>
  <si>
    <t>02:20.3</t>
  </si>
  <si>
    <t>-3.161239318500904,-3.161239318500904,-3.161239318500904,-3.161239318500904,-3.161239318500904,-3.161239318500904</t>
  </si>
  <si>
    <t>47:15.9</t>
  </si>
  <si>
    <t>58:28.7</t>
  </si>
  <si>
    <t>-3.16136583790069,-3.16136583790069,-3.16136583790069,-3.16136583790069,-3.16136583790069,-3.16136583790069,-3.16136583790069,-3.16136583790069,-3.16136583790069,-3.16136583790069,-3.16136583790069,-3.16136583790069,-3.16136583790069,-3.16136583790069,-3.16136583790069</t>
  </si>
  <si>
    <t>437041829876828623172075525400269259242335,437041829876828623172075525400269259242335,437041829876828623172075525400269259242335,437041829876828623172075525400269259242335,437041829876828623172075525400269259242335,437041829876828623172075525400269259242335,437041829876828623172075525400269259242335,437041829876828623172075525400269259242335,437041829876828623172075525400269259242335,437041829876828623172075525400269259242335,437041829876828623172075525400269259242335,437041829876828623172075525400269259242335,437041829876828623172075525400269259242335,437041829876828623172075525400269259242335,437041829876828623172075525400269259242335</t>
  </si>
  <si>
    <t>52:40.4</t>
  </si>
  <si>
    <t>12:44.1</t>
  </si>
  <si>
    <t>-3.161389873763477,-3.161389873763477,-3.161389873763477</t>
  </si>
  <si>
    <t>19:25.4</t>
  </si>
  <si>
    <t>-3.161684357563272,-3.161684357563272,-3.161684357563272,-3.161684357563272,-3.161684357563272,-3.161684357563272,-3.161684357563272,-3.161684357563272,-3.161684357563272,-3.161684357563272</t>
  </si>
  <si>
    <t>340017363915766853049525209710963895814175,340017363915766853049525209710963895814175,340017363915766853049525209710963895814175,340017363915766853049525209710963895814175,340017363915766853049525209710963895814175,340017363915766853049525209710963895814175,340017363915766853049525209710963895814175,340017363915766853049525209710963895814175,340017363915766853049525209710963895814175,340017363915766853049525209710963895814175</t>
  </si>
  <si>
    <t>35:42.6</t>
  </si>
  <si>
    <t>55:43.2</t>
  </si>
  <si>
    <t>-3.1616925746417324,-3.1616925746417324,-3.1616925746417324,-3.1616925746417324,-3.1616925746417324,-3.1616925746417324,-3.1616925746417324,-3.1616925746417324,-3.1616925746417324,-3.1616925746417324,-3.1616925746417324,-3.1616925746417324,-3.1616925746417324,-3.1616925746417324,-3.1616925746417324,-3.1616925746417324,-3.1616925746417324,-3.1616925746417324,-3.1616925746417324,-3.1616925746417324,-3.1616925746417324,-3.1616925746417324,-3.1616925746417324,-3.1616925746417324,-3.1616925746417324,-3.1616925746417324,-3.1616925746417324,-3.1616925746417324,-3.1616925746417324,-3.1616925746417324</t>
  </si>
  <si>
    <t>1322365473016199633707371736450580684826966,1322365473016199633707371736450580684826966,1322365473016199633707371736450580684826966,1322365473016199633707371736450580684826966,1322365473016199633707371736450580684826966,1322365473016199633707371736450580684826966,1322365473016199633707371736450580684826966,1322365473016199633707371736450580684826966,1322365473016199633707371736450580684826966,1322365473016199633707371736450580684826966,1322365473016199633707371736450580684826966,1322365473016199633707371736450580684826966,1322365473016199633707371736450580684826966,1322365473016199633707371736450580684826966,1322365473016199633707371736450580684826966,1322365473016199633707371736450580684826966,1322365473016199633707371736450580684826966,1322365473016199633707371736450580684826966,1322365473016199633707371736450580684826966,1322365473016199633707371736450580684826966,1322365473016199633707371736450580684826966,1322365473016199633707371736450580684826966,1322365473016199633707371736450580684826966,1322365473016199633707371736450580684826966,1322365473016199633707371736450580684826966,1322365473016199633707371736450580684826966,1322365473016199633707371736450580684826966,1322365473016199633707371736450580684826966,1322365473016199633707371736450580684826966,1322365473016199633707371736450580684826966</t>
  </si>
  <si>
    <t>19:15.2</t>
  </si>
  <si>
    <t>23:39.8</t>
  </si>
  <si>
    <t>-3.161709740467006,-3.161709740467006,-3.161709740467006,-3.161709740467006,-3.161709740467006,-3.161709740467006,-3.161709740467006,-3.161709740467006,-3.161709740467006</t>
  </si>
  <si>
    <t>160034337285501334633697312722584976332851,160034337285501334633697312722584976332851,160034337285501334633697312722584976332851,160034337285501334633697312722584976332851,160034337285501334633697312722584976332851,160034337285501334633697312722584976332851,160034337285501334633697312722584976332851,160034337285501334633697312722584976332851,160034337285501334633697312722584976332851</t>
  </si>
  <si>
    <t>40:05.9</t>
  </si>
  <si>
    <t>59:37.7</t>
  </si>
  <si>
    <t>-3.161760934116135,-3.161760934116135,-3.161760934116135,-3.161760934116135,-3.161760934116135,-3.161760934116135,-3.161760934116135,-3.161760934116135,-3.161760934116135,-3.161760934116135,-3.161760934116135,-3.161760934116135,-3.161760934116135,-3.161760934116135,-3.161760934116135,-3.161760934116135,-3.161760934116135,-3.161760934116135,-3.161760934116135,-3.161760934116135,-3.161760934116135,-3.161760934116135,-3.161760934116135,-3.161760934116135,-3.161760934116135,-3.161760934116135,-3.161760934116135,-3.161760934116135,-3.161760934116135,-3.161760934116135</t>
  </si>
  <si>
    <t>466995533214420667084333992268270176017182,466995533214420667084333992268270176017182,466995533214420667084333992268270176017182,466995533214420667084333992268270176017182,466995533214420667084333992268270176017182,466995533214420667084333992268270176017182,466995533214420667084333992268270176017182,466995533214420667084333992268270176017182,466995533214420667084333992268270176017182,466995533214420667084333992268270176017182,466995533214420667084333992268270176017182,466995533214420667084333992268270176017182,466995533214420667084333992268270176017182,466995533214420667084333992268270176017182,466995533214420667084333992268270176017182,466995533214420667084333992268270176017182,466995533214420667084333992268270176017182,466995533214420667084333992268270176017182,466995533214420667084333992268270176017182,466995533214420667084333992268270176017182,466995533214420667084333992268270176017182,466995533214420667084333992268270176017182,466995533214420667084333992268270176017182,466995533214420667084333992268270176017182,466995533214420667084333992268270176017182,466995533214420667084333992268270176017182,466995533214420667084333992268270176017182,466995533214420667084333992268270176017182,466995533214420667084333992268270176017182,466995533214420667084333992268270176017182</t>
  </si>
  <si>
    <t>49:49.7</t>
  </si>
  <si>
    <t>09:50.4</t>
  </si>
  <si>
    <t>-3.1618141737452694,-3.1618141737452694,-3.1618141737452694,-3.1618141737452694,-3.1618141737452694,-3.1618141737452694,-3.1618141737452694,-3.1618141737452694,-3.1618141737452694,-3.1618141737452694,-3.1618141737452694,-3.1618141737452694,-3.1618141737452694,-3.1618141737452694,-3.1618141737452694,-3.1618141737452694,-3.1618141737452694,-3.1618141737452694,-3.1618141737452694,-3.1618141737452694</t>
  </si>
  <si>
    <t>650207537575512806468949234786129315746782,650207537575512806468949234786129315746782,650207537575512806468949234786129315746782,650207537575512806468949234786129315746782,650207537575512806468949234786129315746782,650207537575512806468949234786129315746782,650207537575512806468949234786129315746782,650207537575512806468949234786129315746782,650207537575512806468949234786129315746782,650207537575512806468949234786129315746782,650207537575512806468949234786129315746782,650207537575512806468949234786129315746782,650207537575512806468949234786129315746782,650207537575512806468949234786129315746782,650207537575512806468949234786129315746782,650207537575512806468949234786129315746782,650207537575512806468949234786129315746782,650207537575512806468949234786129315746782,650207537575512806468949234786129315746782,650207537575512806468949234786129315746782</t>
  </si>
  <si>
    <t>02:23.8</t>
  </si>
  <si>
    <t>-3.162257176088828,-3.162257176088828,-3.162257176088828,-3.162257176088828,-3.162257176088828,-3.162257176088828,-3.162257176088828,-3.162257176088828,-3.162257176088828</t>
  </si>
  <si>
    <t>510436107221298666803346479183929097529979,510436107221298666803346479183929097529979,510436107221298666803346479183929097529979,510436107221298666803346479183929097529979,510436107221298666803346479183929097529979,510436107221298666803346479183929097529979,510436107221298666803346479183929097529979,510436107221298666803346479183929097529979,510436107221298666803346479183929097529979</t>
  </si>
  <si>
    <t>27:25.8</t>
  </si>
  <si>
    <t>47:26.4</t>
  </si>
  <si>
    <t>-3.162257224451467,-3.162257224451467,-3.162257224451467,-3.162257224451467,-3.162257224451467,-3.162257224451467,-3.162257224451467,-3.162257224451467,-3.162257224451467,-3.162257224451467,-3.162257224451467,-3.162257224451467,-3.162257224451467,-3.162257224451467,-3.162257224451467,-3.162257224451467,-3.162257224451467,-3.162257224451467,-3.162257224451467,-3.162257224451467</t>
  </si>
  <si>
    <t>630933895218014933691170627051839110262139,630933895218014933691170627051839110262139,630933895218014933691170627051839110262139,630933895218014933691170627051839110262139,630933895218014933691170627051839110262139,630933895218014933691170627051839110262139,630933895218014933691170627051839110262139,630933895218014933691170627051839110262139,630933895218014933691170627051839110262139,630933895218014933691170627051839110262139,630933895218014933691170627051839110262139,630933895218014933691170627051839110262139,630933895218014933691170627051839110262139,630933895218014933691170627051839110262139,630933895218014933691170627051839110262139,630933895218014933691170627051839110262139,630933895218014933691170627051839110262139,630933895218014933691170627051839110262139,630933895218014933691170627051839110262139,630933895218014933691170627051839110262139</t>
  </si>
  <si>
    <t>53:39.8</t>
  </si>
  <si>
    <t>10:15.6</t>
  </si>
  <si>
    <t>-3.162270069415284,-3.162270069415284,-3.162270069415284,-3.162270069415284,-3.162270069415284,-3.162270069415284,-3.162270069415284,-3.162270069415284,-3.162270069415284,-3.162270069415284,-3.162270069415284,-3.162270069415284,-3.162270069415284,-3.162270069415284,-3.162270069415284,-3.162270069415284,-3.162270069415284,-3.162270069415284,-3.162270069415284,-3.162270069415284</t>
  </si>
  <si>
    <t>1349114934868766774612850209792245007288036,1349114934868766774612850209792245007288036,1349114934868766774612850209792245007288036,1349114934868766774612850209792245007288036,1349114934868766774612850209792245007288036,1349114934868766774612850209792245007288036,1349114934868766774612850209792245007288036,1349114934868766774612850209792245007288036,1349114934868766774612850209792245007288036,1349114934868766774612850209792245007288036,1349114934868766774612850209792245007288036,1349114934868766774612850209792245007288036,1349114934868766774612850209792245007288036,1349114934868766774612850209792245007288036,1349114934868766774612850209792245007288036,1349114934868766774612850209792245007288036,1349114934868766774612850209792245007288036,1349114934868766774612850209792245007288036,1349114934868766774612850209792245007288036,1349114934868766774612850209792245007288036</t>
  </si>
  <si>
    <t>30:50.1</t>
  </si>
  <si>
    <t>50:50.7</t>
  </si>
  <si>
    <t>-3.162354670603614,-3.162354670603614,-3.162354670603614,-3.162354670603614,-3.162354670603614,-3.162354670603614,-3.1623546706036145,-3.1623546706036145,-3.1623546706036145,-3.1623546706036145</t>
  </si>
  <si>
    <t>622473684473531237755832246350921917952603,622473684473531237755832246350921917952603,622473684473531237755832246350921917952603,622473684473531237755832246350921917952603,622473684473531237755832246350921917952603,622473684473531237755832246350921917952603,622516219769396335720952054342784093680219,622516219769396335720952054342784093680219,622516219769396335720952054342784093680219,622516219769396335720952054342784093680219</t>
  </si>
  <si>
    <t>11:19.0</t>
  </si>
  <si>
    <t>31:21.7</t>
  </si>
  <si>
    <t>-3.162403903006526,-3.162403903006526,-3.162403903006526,-3.162403903006526,-3.162403903006526,-3.162403903006526,-3.162403903006526,-3.162403903006526,-3.162403903006526</t>
  </si>
  <si>
    <t>162790449727680150979414089169635882863710,162790449727680150979414089169635882863710,162790449727680150979414089169635882863710,162790449727680150979414089169635882863710,162790449727680150979414089169635882863710,162790449727680150979414089169635882863710,162790449727680150979414089169635882863710,162790449727680150979414089169635882863710,162790449727680150979414089169635882863710</t>
  </si>
  <si>
    <t>25:55.9</t>
  </si>
  <si>
    <t>-3.163185670453191,-3.163185670453191,-3.163185670453191,-3.163185670453191,-3.163185670453191,-3.163185670453191,-3.163185670453191,-3.163185670453191,-3.163185670453191,-3.163185670453191</t>
  </si>
  <si>
    <t>973612518018630294848855404325735557394203,973612518018630294848855404325735557394203,973612518018630294848855404325735557394203,973612518018630294848855404325735557394203,973612518018630294848855404325735557394203,973612518018630294848855404325735557394203,973612518018630294848855404325735557394203,973612518018630294848855404325735557394203,973612518018630294848855404325735557394203,973612518018630294848855404325735557394203</t>
  </si>
  <si>
    <t>18:27.3</t>
  </si>
  <si>
    <t>25:07.5</t>
  </si>
  <si>
    <t>-3.163342200791098,-3.163342200791098,-3.163342200791098</t>
  </si>
  <si>
    <t>39:46.4</t>
  </si>
  <si>
    <t>59:49.8</t>
  </si>
  <si>
    <t>-3.1636586975484566,-3.1636586975484566,-3.1636586975484566</t>
  </si>
  <si>
    <t>07:08.5</t>
  </si>
  <si>
    <t>12:13.5</t>
  </si>
  <si>
    <t>-3.163958388429893,-3.163958388429893,-3.163958388429893</t>
  </si>
  <si>
    <t>15:07.5</t>
  </si>
  <si>
    <t>27:59.2</t>
  </si>
  <si>
    <t>-3.164416658689775,-3.164416658689775,-3.164416658689775,-3.164416658689775,-3.164416658689775,-3.164416658689775,-3.164416658689775,-3.164416658689775,-3.164416658689775,-3.164416658689775,-3.164416658689775,-3.164416658689775,-3.164416658689775,-3.164416658689775,-3.164416658689775</t>
  </si>
  <si>
    <t>1207818516307894044668503543503116512121054,1207818516307894044668503543503116512121054,1207818516307894044668503543503116512121054,1207818516307894044668503543503116512121054,1207818516307894044668503543503116512121054,1207818516307894044668503543503116512121054,1207818516307894044668503543503116512121054,1207818516307894044668503543503116512121054,1207818516307894044668503543503116512121054,1207818516307894044668503543503116512121054,1207818516307894044668503543503116512121054,1207818516307894044668503543503116512121054,1207818516307894044668503543503116512121054,1207818516307894044668503543503116512121054,1207818516307894044668503543503116512121054</t>
  </si>
  <si>
    <t>35:27.5</t>
  </si>
  <si>
    <t>52:37.1</t>
  </si>
  <si>
    <t>-3.16460809445988,-3.16460809445988</t>
  </si>
  <si>
    <t>10:18.8</t>
  </si>
  <si>
    <t>14:24.6</t>
  </si>
  <si>
    <t>-3.1648079186957356,-3.1648079186957356,-3.1648079186957356</t>
  </si>
  <si>
    <t>45:21.6</t>
  </si>
  <si>
    <t>49:43.0</t>
  </si>
  <si>
    <t>-3.165090769092727,-3.165090769092727,-3.165090769092727</t>
  </si>
  <si>
    <t>42:57.2</t>
  </si>
  <si>
    <t>48:01.8</t>
  </si>
  <si>
    <t>-3.165767004232923,-3.165767004232923,-3.165767004232923,-3.165767004232923,-3.165767004232923,-3.165767004232923</t>
  </si>
  <si>
    <t>11:33.8</t>
  </si>
  <si>
    <t>25:20.6</t>
  </si>
  <si>
    <t>-3.1658193691206726,-3.1739768559730868,-3.1739768559730868,-3.1739768559730868,-3.1739768559730868,-3.1739768559730868,-3.1739768559730868,-3.1739768559730868,-3.1739768559730868,-3.1739768559730868,-3.1739768559730868,-3.1739768559730868,-3.1739768559730868,-3.1739768559730868,-3.1739768559730868,-3.1739768559730868,-3.1739768559730868,-3.1739768559730868,-3.1739768559730868,-3.1739768559730868,-3.1739768559730868,-3.1739768559730868,-3.1739768559730868,-3.1739768559730868,-3.1739768559730868,-3.1739768559730868,-3.1739768559730868,-3.1739768559730868,-3.1739768559730868,-3.1739768559730868</t>
  </si>
  <si>
    <t>1036901003988988576718824968397494993142097,1036901003988988576718824968397495261544785,1036901003988988576718824968397495261544785,1036901003988988576718824968397495261544785,1036901003988988576718824968397495261544785,1036901003988988576718824968397495261544785,1036901003988988576718824968397495261544785,1036901003988988576718824968397495261544785,1036901003988988576718824968397495261544785,1036901003988988576718824968397495261544785,1036901003988988576718824968397495261544785,1036901003988988576718824968397495261544785,1036901003988988576718824968397495261544785,1036901003988988576718824968397495261544785,1036901003988988576718824968397495261544785,1036901003988988576718824968397495261544785,1036901003988988576718824968397495261544785,1036901003988988576718824968397495261544785,1036901003988988576718824968397495261544785,1036901003988988576718824968397495261544785,1036901003988988576718824968397495261544785,1036901003988988576718824968397495261544785,1036901003988988576718824968397495261544785,1036901003988988576718824968397495261544785,1036901003988988576718824968397495261544785,1036901003988988576718824968397495261544785,1036901003988988576718824968397495261544785,1036901003988988576718824968397495261544785,1036901003988988576718824968397495261544785,1036901003988988576718824968397495261544785</t>
  </si>
  <si>
    <t>31:03.2</t>
  </si>
  <si>
    <t>46:01.3</t>
  </si>
  <si>
    <t>-3.167068693239105,-3.167068693239105</t>
  </si>
  <si>
    <t>54:32.5</t>
  </si>
  <si>
    <t>02:52.2</t>
  </si>
  <si>
    <t>-3.1673182472475925,-3.1673182472475925,-3.1673182472475925,-3.1673182472475925,-3.1673182472475925,-3.1673182472475925</t>
  </si>
  <si>
    <t>15:21.5</t>
  </si>
  <si>
    <t>35:24.6</t>
  </si>
  <si>
    <t>-3.1676113242229484,-3.1676113242229484,-3.1676113242229484,-3.1676113242229484</t>
  </si>
  <si>
    <t>07:23.3</t>
  </si>
  <si>
    <t>21:12.1</t>
  </si>
  <si>
    <t>-3.1676967376248686,-3.1676967376248686,-3.1676967376248686,-3.1676967376248686,-3.1676967376248686,-3.1676967376248686,-3.1676967376248686,-3.1676967376248686,-3.1676967376248686,-3.1676967376248686</t>
  </si>
  <si>
    <t>443188273266124439922104555658501544899291,443188273266124439922104555658501544899291,443188273266124439922104555658501544899291,443188273266124439922104555658501544899291,443188273266124439922104555658501544899291,443188273266124439922104555658501544899291,443188273266124439922104555658501544899291,443188273266124439922104555658501544899291,443188273266124439922104555658501544899291,443188273266124439922104555658501544899291</t>
  </si>
  <si>
    <t>55:47.3</t>
  </si>
  <si>
    <t>03:04.8</t>
  </si>
  <si>
    <t>-3.1679802551712966,-3.1679802551712966,-3.1679802551712966,-3.1679802551712966,-3.1679802551712966,-3.1679802551712966</t>
  </si>
  <si>
    <t>58:56.0</t>
  </si>
  <si>
    <t>-3.1680280547728232,-3.1680280547728232,-3.1680280547728232,-3.1680280547728232,-3.1680280547728232,-3.1680280547728232,-3.1680280547728232,-3.1680280547728232,-3.1680280547728232,-3.1680280547728232</t>
  </si>
  <si>
    <t>1038953472173268129650566511472401917528407,1038953472173268129650566511472401917528407,1038953472173268129650566511472401917528407,1038953472173268129650566511472401917528407,1038953472173268129650566511472401917528407,1038953472173268129650566511472401917528407,1038953472173268129650566511472401917528407,1038953472173268129650566511472401917528407,1038953472173268129650566511472401917528407,1038953472173268129650566511472401917528407</t>
  </si>
  <si>
    <t>51:50.7</t>
  </si>
  <si>
    <t>10:32.1</t>
  </si>
  <si>
    <t>-3.168259180331038,-3.168259180331038,-3.168259180331038,-3.168259180331038,-3.168259180331038,-3.168259180331038</t>
  </si>
  <si>
    <t>24:13.5</t>
  </si>
  <si>
    <t>34:58.8</t>
  </si>
  <si>
    <t>-3.1687231138442344,-3.1687231138442344,-3.1687231138442344,-3.1687231138442344,-3.1687231138442344,-3.1687231138442344,-3.1687231138442344,-3.1687231138442344,-3.1687231138442344,-3.1687231138442344,-3.1687231138442344,-3.1687231138442344,-3.1687231138442344,-3.1687231138442344,-3.1687231138442344</t>
  </si>
  <si>
    <t>973914997140397459128177320163775119453629,1017513675402142680416609077904704602992061,1017513675402142680416609077904704602992061,973914997140397459128177320163775119453629,973914997140397459128177320163775119453629,973914997140397459128177320163775119453629,1017513675402142680416609077904704602992061,1017513675402142680416609077904704602992061,973914997140397459128177320163775119453629,973914997140397459128177320163775119453629,973914997140397459128177320163775119453629,973914997140397459128177320163775119453629,973914997140397459128177320163775119453629,973914997140397459128177320163775119453629,973914997140397459128177320163775119453629</t>
  </si>
  <si>
    <t>30:34.8</t>
  </si>
  <si>
    <t>35:53.5</t>
  </si>
  <si>
    <t>-3.1689625993204533,-3.1689625993204533,-3.1689625993204533</t>
  </si>
  <si>
    <t>37:32.7</t>
  </si>
  <si>
    <t>57:18.6</t>
  </si>
  <si>
    <t>-3.169265145139796,-3.169265145139796,-3.169265145139796,-3.169265145139796,-3.169265145139796,-3.169265145139796,-3.169265145139796,-3.169265145139796,-3.169265145139796,-3.169265145139796</t>
  </si>
  <si>
    <t>647234604677369764205169641825074454490719,647234604677369764205169641825074454490719,647234604677369764205169641825074454490719,647234604677369764205169641825074454490719,647234604677369764205169641825074454490719,647234604677369764205169641825074454490719,647234604677369764205169641825074454490719,647234604677369764205169641825074454490719,647234604677369764205169641825074454490719,647234604677369764205169641825074454490719</t>
  </si>
  <si>
    <t>25:21.1</t>
  </si>
  <si>
    <t>45:23.7</t>
  </si>
  <si>
    <t>-3.1693320350377103,-3.1693320350377103</t>
  </si>
  <si>
    <t>22:08.4</t>
  </si>
  <si>
    <t>35:58.6</t>
  </si>
  <si>
    <t>-3.1696606199780826,-3.1696606199780826,-3.1696606199780826</t>
  </si>
  <si>
    <t>49:02.0</t>
  </si>
  <si>
    <t>09:04.8</t>
  </si>
  <si>
    <t>-3.170639053811107,-3.170639053811107</t>
  </si>
  <si>
    <t>48:24.8</t>
  </si>
  <si>
    <t>55:34.4</t>
  </si>
  <si>
    <t>-3.170748780105332,-3.170748780105332,-3.170748780105332,-3.170748780105332,-3.170748780105332,-3.170748780105332,-3.170748780105332,-3.170748780105332,-3.170748780105332</t>
  </si>
  <si>
    <t>1390410767277609915431012898145541706777776,1390410767277609915431012898145541706777776,1390410767277609915431012898145541706777776,1390410767277609915431012898145541706777776,1390410767277609915431012898145541706777776,1390410767277609915431012898145541706777776,1390410767277609915431012898145541706777776,1390410767277609915431012898145541706777776,1390410767277609915431012898145541706777776</t>
  </si>
  <si>
    <t>02:14.9</t>
  </si>
  <si>
    <t>12:18.5</t>
  </si>
  <si>
    <t>-3.1714885298679185,-3.1714885298679185,-3.1714885298679185,-3.1714885298679185,-3.1714885298679185,-3.1714885298679185,-3.1714885298679185,-3.1714885298679185,-3.1714885298679185,-3.1714885298679185</t>
  </si>
  <si>
    <t>137741219382174264403152411335721830005676,137741219382174264403152411335721830005676,137741219382174264403152411335721830005676,137741219382174264403152411335721830005676,137741219382174264403152411335721830005676,137741219382174264403152411335721830005676,137741219382174264403152411335721830005676,137741219382174264403152411335721830005676,137741219382174264403152411335721830005676,137741219382174264403152411335721830005676</t>
  </si>
  <si>
    <t>30:20.5</t>
  </si>
  <si>
    <t>35:40.7</t>
  </si>
  <si>
    <t>-3.171683545556168,-3.171683545556168,-3.171683545556168</t>
  </si>
  <si>
    <t>00:12.2</t>
  </si>
  <si>
    <t>-3.1721050356233933,-3.1721050356233933,-3.1721050356233933,-3.1721050356233933</t>
  </si>
  <si>
    <t>24:25.2</t>
  </si>
  <si>
    <t>-3.1723946041934368,-3.1723946041934368,-3.1723946041934368,-3.1723946041934368</t>
  </si>
  <si>
    <t>46:04.5</t>
  </si>
  <si>
    <t>-3.1733019098305753,-3.1733019098305753,-3.1733019098305753,-3.1733019098305753</t>
  </si>
  <si>
    <t>08:04.8</t>
  </si>
  <si>
    <t>12:03.8</t>
  </si>
  <si>
    <t>-3.173307553012434,-3.173307553012434,-3.173307553012434</t>
  </si>
  <si>
    <t>31:26.0</t>
  </si>
  <si>
    <t>48:50.1</t>
  </si>
  <si>
    <t>-3.173414467129986,-3.173414467129986,-3.173414467129986,-3.173414467129986,-3.173414467129986,-3.173414467129986,-3.173414467129986,-3.173414467129986,-3.173414467129986,-3.173414467129986,-3.173414467129986,-3.173414467129986,-3.173414467129986,-3.173414467129986,-3.173414467129986,-3.173414467129986,-3.173414467129986,-3.173414467129986,-3.173414467129986,-3.173414467129986,-3.173414467129986,-3.173414467129986,-3.173414467129986,-3.173414467129986,-3.173414467129986,-3.173414467129986,-3.173414467129986,-3.173414467129986,-3.173414467129986,-3.173414467129986</t>
  </si>
  <si>
    <t>1384732757658113701246987810300718639345745,1384732757658113701246987810300718639345745,1384732757658113701246987810300718639345745,1384732757658113701246987810300718639345745,1384732757658113701246987810300718639345745,1384732757658113701246987810300718639345745,1384732757658113701246987810300718639345745,1384732757658113701246987810300718639345745,1384732757658113701246987810300718639345745,1384732757658113701246987810300718639345745,1384732757658113701246987810300718639345745,1384732757658113701246987810300718639345745,1384732757658113701246987810300718639345745,1384732757658113701246987810300718639345745,1384732757658113701246987810300718639345745,1384732757658113701246987810300718639345745,1384732757658113701246987810300718639345745,1384732757658113701246987810300718639345745,1384732757658113701246987810300718639345745,1384732757658113701246987810300718639345745,1384732757658113701246987810300718639345745,1384732757658113701246987810300718639345745,1384732757658113701246987810300718639345745,1384732757658113701246987810300718639345745,1384732757658113701246987810300718639345745,1384732757658113701246987810300718639345745,1384732757658113701246987810300718639345745,1384732757658113701246987810300718639345745,1384732757658113701246987810300718639345745,1384732757658113701246987810300718639345745</t>
  </si>
  <si>
    <t>58:06.7</t>
  </si>
  <si>
    <t>18:07.3</t>
  </si>
  <si>
    <t>-3.17351860845764,-3.17351860845764,-3.17351860845764,-3.17351860845764,-3.17351860845764,-3.17351860845764,-3.17351860845764,-3.17351860845764,-3.17351860845764,-3.17351860845764</t>
  </si>
  <si>
    <t>668683027581919292578333109694106525068638,668683027581919292578333109694106525068638,668683027581919292578333109694106525068638,668683027581919292578333109694106525068638,668683027581919292578333109694106525068638,668683027581919292578333109694106525068638,668683027581919292578333109694106525068638,668683027581919292578333109694106525068638,668683027581919292578333109694106525068638,668683027581919292578333109694106525068638</t>
  </si>
  <si>
    <t>07:28.8</t>
  </si>
  <si>
    <t>11:35.6</t>
  </si>
  <si>
    <t>-3.173674821519777,-3.173674821519777,-3.173674821519777,-3.173674821519777,-3.173674821519777,-3.173674821519777</t>
  </si>
  <si>
    <t>35:20.5</t>
  </si>
  <si>
    <t>40:05.0</t>
  </si>
  <si>
    <t>-3.1744567241143478,-3.1744567241143486,-3.1744567241143486,-3.1744567241143486,-3.1744567241143486,-3.1744567241143486,-3.1744567241143486,-3.1744567241143486,-3.1744567241143486</t>
  </si>
  <si>
    <t>1045094155064102795285566511825737587798481,1001538012098222671962254562076670279987665,1001538012098222671962254562076670279987665,1001538012098222671962254562076670279987665,1001538012098222671962254562076670279987665,1001538012098222671962254562076670279987665,1001538012098222671962254562076670279987665,1001538012098222671962254562076670279987665,1001538012098222671962254562076670279987665</t>
  </si>
  <si>
    <t>06:27.6</t>
  </si>
  <si>
    <t>26:00.7</t>
  </si>
  <si>
    <t>-3.1746234293648095,-3.1746234293648095,-3.1746234293648095</t>
  </si>
  <si>
    <t>36:08.3</t>
  </si>
  <si>
    <t>56:08.9</t>
  </si>
  <si>
    <t>-3.1747302216029003,-3.1747302216029003,-3.1747302216029003,-3.1747302216029003,-3.1747302216029003,-3.1747302216029003,-3.1747302216029003,-3.1747302216029003,-3.1747302216029003,-3.1747302216029003</t>
  </si>
  <si>
    <t>132083661581504103716035767950270579296575,132083661581504103716035767950270579296575,132083661581504103716035767950270579296575,132083661581504103716035767950270579296575,132083661581504103716035767950270579296575,132083661581504103716035767950270579296575,132083661581504103716035767950270579296575,132083661581504103716035767950270579296575,132083661581504103716035767950270579296575,132083661581504103716035767950270579296575</t>
  </si>
  <si>
    <t>22:30.5</t>
  </si>
  <si>
    <t>39:02.7</t>
  </si>
  <si>
    <t>-3.1748823899691785,-3.1748823899691785,-3.1748823899691785,-3.1748823899691785,-3.1748823899691785,-3.1748823899691785</t>
  </si>
  <si>
    <t>51:49.0</t>
  </si>
  <si>
    <t>11:49.6</t>
  </si>
  <si>
    <t>-3.17546855048534,-3.17546855048534,-3.17546855048534,-3.17546855048534,-3.17546855048534,-3.17546855048534,-3.17546855048534,-3.17546855048534,-3.17546855048534,-3.17546855048534,-3.17546855048534,-3.17546855048534,-3.17546855048534,-3.17546855048534,-3.17546855048534,-3.17546855048534,-3.17546855048534,-3.17546855048534,-3.17546855048534,-3.17546855048534,-3.17546855048534,-3.17546855048534,-3.17546855048534,-3.17546855048534,-3.17546855048534,-3.17546855048534,-3.17546855048534,-3.17546855048534,-3.17546855048534,-3.17546855048534</t>
  </si>
  <si>
    <t>1177817762491410550119849492034984258010077,1177817762491410550119849492034984258010077,1177817762491410550119849492034984258010077,1177817762491410550119849492034984258010077,1177817762491410550119849492034984258010077,1177817762491410550119849492034984258010077,1177817762491410550119849492034984258010077,1177817762491410550119849492034984258010077,1177817762491410550119849492034984258010077,1177817762491410550119849492034984258010077,1177817762491410550119849492034984258010077,1177817762491410550119849492034984258010077,1177817762491410550119849492034984258010077,1177817762491410550119849492034984258010077,1177817762491410550119849492034984258010077,1177817762491410550119849492034984258010077,1177817762491410550119849492034984258010077,1177817762491410550119849492034984258010077,1177817762491410550119849492034984258010077,1177817762491410550119849492034984258010077,1177817762491410550119849492034984258010077,1177817762491410550119849492034984258010077,1177817762491410550119849492034984258010077,1177817762491410550119849492034984258010077,1177817762491410550119849492034984258010077,1177817762491410550119849492034984258010077,1177817762491410550119849492034984258010077,1177817762491410550119849492034984258010077,1177817762491410550119849492034984258010077,1177817762491410550119849492034984258010077</t>
  </si>
  <si>
    <t>34:11.9</t>
  </si>
  <si>
    <t>41:01.8</t>
  </si>
  <si>
    <t>-3.175800326855336,-3.175800326855336,-3.175800326855336,-3.175800326855336,-3.175800326855336</t>
  </si>
  <si>
    <t>44:13.4</t>
  </si>
  <si>
    <t>57:52.2</t>
  </si>
  <si>
    <t>-3.1758069922166645,-3.1758069922166645,-3.1758069922166645,-3.189852188759999,-3.189852188759999,-3.189852188759999,-3.189852188759999,-3.1916243108651075,-3.1916243108651075,-3.1916243108651075,-3.1916243108651075,-3.1916243108651075,-3.1916243108651075,-3.1916243108651075,-3.1916243108651075,-3.1916243108651075,-3.1916243108651075,-3.1916243108651075,-3.1916243108651075,-3.1916243108651075</t>
  </si>
  <si>
    <t>997766992756253070992880714655595860427414,997766992756253070992880714655595860427414,997766992756253070992880714655595860427414,997766992756253070992880712403796046742174,997766992756253070992880712403796046742174,997766992756253070992880712403796046742174,997766992756253070992880712403796046742174,997766992756253070992585566750416507601566,997766992756253070992585566750416507601566,997766992756253070992585566750416507601566,997766992756253070992585566750416507601566,997766992756253070992585566750416507601566,997766992756253070992585566750416507601566,997766992756253070992585566750416507601566,997766992756253070992585566750416507601566,997766992756253070992585566750416507601566,997766992756253070992585566750416507601566,997766992756253070992585566750416507601566,997766992756253070992585566750416507601566,997766992756253070992585566750416507601566</t>
  </si>
  <si>
    <t>37:36.8</t>
  </si>
  <si>
    <t>44:23.6</t>
  </si>
  <si>
    <t>-3.176142697737206,-3.176142697737206,-3.176142697737206,-3.176142697737206,-3.176142697737206,-3.176142697737206,-3.176142697737206,-3.176142697737206,-3.176142697737206,-3.176142697737206,-3.176142697737206,-3.176142697737206,-3.176142697737206,-3.176142697737206,-3.176142697737206</t>
  </si>
  <si>
    <t>459202633968270102151239385386245664766843,459202633968270102151239385386245664766843,459202633968270102151239385386245664766843,459202633968270102151239385386245664766843,459202633968270102151239385386245664766843,459202633968270102151239385386245664766843,459202633968270102151239385386245664766843,459202633968270102151239385386245664766843,459202633968270102151239385386245664766843,459202633968270102151239385386245664766843,459202633968270102151239385386245664766843,459202633968270102151239385386245664766843,459202633968270102151239385386245664766843,459202633968270102151239385386245664766843,459202633968270102151239385386245664766843</t>
  </si>
  <si>
    <t>02:53.7</t>
  </si>
  <si>
    <t>-3.1762112499819892,-3.1762112499819892,-3.1762112499819892</t>
  </si>
  <si>
    <t>41:33.7</t>
  </si>
  <si>
    <t>55:23.8</t>
  </si>
  <si>
    <t>-3.1769220635387607,-3.1769220635387607,-3.1769220635387607,-3.1769220635387607,-3.1769220635387607,-3.1769220635387607,-3.1769220635387607,-3.1769220635387607,-3.1769220635387607,-3.1769220635387607</t>
  </si>
  <si>
    <t>1199517502331454409435884004776436551026078,1199517502331454409435884004776436551026078,1199517502331454409435884004776436551026078,1199517502331454409435884004776436551026078,1199517502331454409435884004776436551026078,1199517502331454409435884004776436551026078,1199517502331454409435884004776436551026078,1199517502331454409435884004776436551026078,1199517502331454409435884004776436551026078,1199517502331454409435884004776436551026078</t>
  </si>
  <si>
    <t>23:10.1</t>
  </si>
  <si>
    <t>-3.177020727920949,-3.177020727920949,-3.177020727920949,-3.177020727920949</t>
  </si>
  <si>
    <t>56:43.3</t>
  </si>
  <si>
    <t>16:46.3</t>
  </si>
  <si>
    <t>-3.1770288093502534,-3.1770288093502534,-3.1770288093502534</t>
  </si>
  <si>
    <t>05:47.0</t>
  </si>
  <si>
    <t>25:50.3</t>
  </si>
  <si>
    <t>-3.1774015027009224,-3.1774015027009224,-3.1774015027009224</t>
  </si>
  <si>
    <t>45:13.3</t>
  </si>
  <si>
    <t>55:20.5</t>
  </si>
  <si>
    <t>-3.1780694706525314,-3.1780694706525314,-3.1780694706525314,-3.1780694706525314,-3.1780694706525314,-3.1780694706525314,-3.1780694706525314,-3.1780694706525314,-3.1780694706525314,-3.1780694706525314,-3.1780694706525314,-3.1780694706525314,-3.1780694706525314,-3.1780694706525314,-3.1780694706525314</t>
  </si>
  <si>
    <t>317835957062465690143378271754200381090139,317835957062465690143378271754200381090139,317835957062465690143378271754200381090139,317835957062465690143378271754200381090139,317835957062465690143378271754200381090139,317835957062465690143378271754200381090139,317835957062465690143378271754200381090139,317835957062465690143378271754200381090139,317835957062465690143378271754200381090139,317835957062465690143378271754200381090139,317835957062465690143378271754200381090139,317835957062465690143378271754200381090139,317835957062465690143378271754200381090139,317835957062465690143378271754200381090139,317835957062465690143378271754200381090139</t>
  </si>
  <si>
    <t>19:18.2</t>
  </si>
  <si>
    <t>39:05.7</t>
  </si>
  <si>
    <t>-3.178200092500778,-3.178200092500778,-3.178200092500778,-3.178200092500778,-3.178200092500778,-3.178200092500778,-3.178200092500778,-3.178200092500778,-3.178200092500778,-3.178200092500778,-3.178200092500778,-3.178200092500778,-3.178200092500778,-3.178200092500778,-3.178200092500778,-3.178200092500778,-3.178200092500778,-3.178200092500778,-3.178200092500778,-3.178200092500778</t>
  </si>
  <si>
    <t>440326975299614257888044469823283651898203,440326975299614257888044469823283651898203,440326975299614257888044469823283651898203,440326975299614257888044469823283651898203,440326975299614257888044469823283651898203,440326975299614257888044469823283651898203,440326975299614257888044469823283651898203,440326975299614257888044469823283651898203,440326975299614257888044469823283651898203,440326975299614257888044469823283651898203,440326975299614257888044469823283651898203,440326975299614257888044469823283651898203,440326975299614257888044469823283651898203,440326975299614257888044469823283651898203,440326975299614257888044469823283651898203,440326975299614257888044469823283651898203,440326975299614257888044469823283651898203,440326975299614257888044469823283651898203,440326975299614257888044469823283651898203,440326975299614257888044469823283651898203</t>
  </si>
  <si>
    <t>00:47.4</t>
  </si>
  <si>
    <t>11:30.8</t>
  </si>
  <si>
    <t>-3.1787295804094047,-3.1787295804094047,-3.1787295804094047,-3.1787295804094047,-3.1787295804094047,-3.1787295804094047,-3.1787295804094047,-3.1787295804094047,-3.1787295804094047,-3.1787295804094047,-3.1787295804094047,-3.1787295804094047,-3.1787295804094047,-3.1787295804094047,-3.1787295804094047</t>
  </si>
  <si>
    <t>1158343408563526257571203709893827102468025,1158343408563526257571203709893827102468025,1158343408563526257571203709893827102468025,1158343408563526257571203709893827102468025,1158343408563526257571203709893827102468025,1158343408563526257571203709893827102468025,1158343408563526257571203709893827102468025,1158343408563526257571203709893827102468025,1158343408563526257571203709893827102468025,1158343408563526257571203709893827102468025,1158343408563526257571203709893827102468025,1158343408563526257571203709893827102468025,1158343408563526257571203709893827102468025,1158343408563526257571203709893827102468025,1158343408563526257571203709893827102468025</t>
  </si>
  <si>
    <t>36:56.4</t>
  </si>
  <si>
    <t>56:33.7</t>
  </si>
  <si>
    <t>-3.1794389932564133,-3.1794389932564133,-3.1794389932564133</t>
  </si>
  <si>
    <t>57:15.2</t>
  </si>
  <si>
    <t>03:16.1</t>
  </si>
  <si>
    <t>-3.179487527180296,-3.179487527180296,-3.179487527180296,-3.179487527180296,-3.179487527180296,-3.179487527180296</t>
  </si>
  <si>
    <t>13:06.8</t>
  </si>
  <si>
    <t>19:20.3</t>
  </si>
  <si>
    <t>-3.179810600348485,-3.179810600348485,-3.179810600348485,-3.179810600348485,-3.179810600348485,-3.179810600348485,-3.179810600348485,-3.179810600348485,-3.179810600348485</t>
  </si>
  <si>
    <t>813286800032197380477960274995202861278228,813286800032197380477960274995202861278228,813286800032197380477960274995202861278228,813286800032197380477960274995202861278228,813286800032197380477960274995202861278228,813286800032197380477960274995202861278228,813286800032197380477960274995202861278228,813286800032197380477960274995202861278228,813286800032197380477960274995202861278228</t>
  </si>
  <si>
    <t>44:01.3</t>
  </si>
  <si>
    <t>49:06.5</t>
  </si>
  <si>
    <t>-3.1798586520751435,-3.1798586520751435,-3.1798586520751435,-3.1798586520751435,-3.1798586520751435,-3.1798586520751435,-3.1798586520751435,-3.1798586520751435,-3.1798586520751435</t>
  </si>
  <si>
    <t>1039304280487514840943076811762237667641179,1039304280487514840943076811762237667641179,1039304280487514840943076811762237667641179,1039304280487514840943076811762237667641179,1039304280487514840943076811762237667641179,1039304280487514840943076811762237667641179,1039304280487514840943076811762237667641179,1039304280487514840943076811762237667641179,1039304280487514840943076811762237667641179</t>
  </si>
  <si>
    <t>47:10.3</t>
  </si>
  <si>
    <t>07:13.6</t>
  </si>
  <si>
    <t>-3.180247855989916,-3.180247855989916</t>
  </si>
  <si>
    <t>08:53.3</t>
  </si>
  <si>
    <t>24:07.6</t>
  </si>
  <si>
    <t>-3.180288968566906,-3.180288968566906,-3.180288968566906,-3.180288968566906,-3.180288968566906,-3.180288968566906,-3.180288968566906,-3.180288968566906,-3.180288968566906,-3.180288968566906,-3.180288968566906,-3.180288968566906,-3.180288968566906,-3.180288968566906,-3.180288968566906,-3.180288968566906,-3.180288968566906,-3.180288968566906,-3.180288968566906,-3.180288968566906,-3.180288968566906,-3.180288968566906,-3.180288968566906,-3.180288968566906,-3.180288968566906,-3.180288968566906,-3.180288968566906,-3.180288968566906,-3.180288968566906,-3.180288968566906</t>
  </si>
  <si>
    <t>671815722113353857793602457028844207610491,671815722113353857793602457028844207610491,671815722113353857793602457028844207610491,671815722113353857793602457028844207610491,671815722113353857793602457028844207610491,671815722113353857793602457028844207610491,671815722113353857793602457028844207610491,671815722113353857793602457028844207610491,671815722113353857793602457028844207610491,671815722113353857793602457028844207610491,671815722113353857793602457028844207610491,671815722113353857793602457028844207610491,671815722113353857793602457028844207610491,671815722113353857793602457028844207610491,671815722113353857793602457028844207610491,671815722113353857793602457028844207610491,671815722113353857793602457028844207610491,671815722113353857793602457028844207610491,671815722113353857793602457028844207610491,671815722113353857793602457028844207610491,671815722113353857793602457028844207610491,671815722113353857793602457028844207610491,671815722113353857793602457028844207610491,671815722113353857793602457028844207610491,671815722113353857793602457028844207610491,671815722113353857793602457028844207610491,671815722113353857793602457028844207610491,671815722113353857793602457028844207610491,671815722113353857793602457028844207610491,671815722113353857793602457028844207610491</t>
  </si>
  <si>
    <t>44:35.6</t>
  </si>
  <si>
    <t>53:22.7</t>
  </si>
  <si>
    <t>-3.180857138757853,-3.180857138757853,-3.180857138757853,-3.180857138757853,-3.180857138757853</t>
  </si>
  <si>
    <t>19:09.9</t>
  </si>
  <si>
    <t>25:50.9</t>
  </si>
  <si>
    <t>-3.1810278127723093,-3.1810278127723093,-3.1810278127723093,-3.1810278127723093,-3.1810278127723093,-3.1810278127723093</t>
  </si>
  <si>
    <t>55:24.5</t>
  </si>
  <si>
    <t>01:23.3</t>
  </si>
  <si>
    <t>-3.1816754354578305,-3.1816754354578305,-3.1816754354578305</t>
  </si>
  <si>
    <t>29:46.6</t>
  </si>
  <si>
    <t>49:47.3</t>
  </si>
  <si>
    <t>-3.181700680334876,-3.181700680334876,-3.181700680334876,-3.181700680334876,-3.181700680334876,-3.181700680334876,-3.181700680334876,-3.181700680334876,-3.181700680334876,-3.181700680334876</t>
  </si>
  <si>
    <t>480580002100944228843944309879621517933337,480580002100944228843944309879621517933337,480580002100944228843944309879621517933337,480580002100944228843944309879621517933337,480580002100944228843944309879621517933337,480580002100944228843944309879621517933337,480580002100944228843944309879621517933337,480580002100944228843944309879621517933337,480580002100944228843944309879621517933337,480580002100944228843944309879621517933337</t>
  </si>
  <si>
    <t>00:11.2</t>
  </si>
  <si>
    <t>18:10.4</t>
  </si>
  <si>
    <t>-3.1817121651833116,-3.1817121651833116,-3.1817121651833116</t>
  </si>
  <si>
    <t>12:21.8</t>
  </si>
  <si>
    <t>26:16.8</t>
  </si>
  <si>
    <t>-3.1832784594228642,-3.1832784594228642,-3.1832784594228642,-3.1832784594228642,-3.1832784594228642,-3.1832784594228642,-3.1832784594228642,-3.1832784594228642,-3.1832784594228642,-3.1832784594228642,-3.1832784594228642,-3.1832784594228642,-3.1832784594228642,-3.1832784594228642,-3.1832784594228642,-3.1832784594228642,-3.1832784594228642,-3.1832784594228642,-3.1832784594228642,-3.1832784594228642</t>
  </si>
  <si>
    <t>163017748202212473409812122764177191372306,163017748202212473409812122764177191372306,163017748202212473409812122764177191372306,163017748202212473409812122764177191372306,163017748202212473409812122764177191372306,163017748202212473409812122764177191372306,163017748202212473409812122764177191372306,163017748202212473409812122764177191372306,163017748202212473409812122764177191372306,163017748202212473409812122764177191372306,163017748202212473409812122764177191372306,163017748202212473409812122764177191372306,163017748202212473409812122764177191372306,163017748202212473409812122764177191372306,163017748202212473409812122764177191372306,163017748202212473409812122764177191372306,163017748202212473409812122764177191372306,163017748202212473409812122764177191372306,163017748202212473409812122764177191372306,163017748202212473409812122764177191372306</t>
  </si>
  <si>
    <t>42:16.1</t>
  </si>
  <si>
    <t>52:32.0</t>
  </si>
  <si>
    <t>-3.1833012039705353,-3.1833012039705353,-3.1833012039705353,-3.1833012039705353,-3.1833012039705353,-3.1833012039705353,-3.1833012039705353,-3.1833012039705353,-3.1833012039705353,-3.1833012039705353</t>
  </si>
  <si>
    <t>118786396497091099489160916904265334785838,118786396497091099489160916904265334785838,118786396497091099489160916904265334785838,118786396497091099489160916904265334785838,118786396497091099489160916904265334785838,118786396497091099489160916904265334785838,118786396497091099489160916904265334785838,118786396497091099489160916904265334785838,118786396497091099489160916904265334785838,118786396497091099489160916904265334785838</t>
  </si>
  <si>
    <t>01:53.6</t>
  </si>
  <si>
    <t>-3.1835263025508462,-3.1835263025508462,-3.1835263025508462,-3.1835263025508462,-3.1835263025508462,-3.1835263025508462,-3.1835263025508462,-3.1835263025508462,-3.1835263025508462,-3.1835263025508462,-3.1835263025508462,-3.1835263025508462,-3.1835263025508462,-3.1835263025508462,-3.1835263025508462</t>
  </si>
  <si>
    <t>295759420380907639167497632101674283682846,295759420380907639167497632101674283682846,295759420380907639167497632101674283682846,295759420380907639167497632101674283682846,295759420380907639167497632101674283682846,295759420380907639167497632101674283682846,295759420380907639167497632101674283682846,295759420380907639167497632101674283682846,295759420380907639167497632101674283682846,295759420380907639167497632101674283682846,295759420380907639167497632101674283682846,295759420380907639167497632101674283682846,295759420380907639167497632101674283682846,295759420380907639167497632101674283682846,295759420380907639167497632101674283682846</t>
  </si>
  <si>
    <t>57:46.6</t>
  </si>
  <si>
    <t>05:56.0</t>
  </si>
  <si>
    <t>-3.183619865184893,-3.183619865184893,-3.183619865184893,-3.183619865184893,-3.183619865184893,-3.183619865184893</t>
  </si>
  <si>
    <t>21:11.9</t>
  </si>
  <si>
    <t>29:48.5</t>
  </si>
  <si>
    <t>-3.1852848184958154,-3.1852848184958154,-3.1852848184958154,-3.1852848184958154,-3.1852848184958154,-3.1852848184958154,-3.1852848184958154,-3.1852848184958154,-3.1852848184958154,-3.1852848184958154,-3.1852848184958154,-3.1852848184958154,-3.1852848184958154,-3.1852848184958154,-3.1852848184958154</t>
  </si>
  <si>
    <t>1204964913567385501200062321677863207789500,1204964913567385501200062321677863207789500,1204964913567385501200062321677863207789500,1204964913567385501200062321677863207789500,1204964913567385501200062321677863207789500,1204964913567385501200062321677863207789500,1204964913567385501200062321677863207789500,1204964913567385501200062321677863207789500,1204964913567385501200062321677863207789500,1204964913567385501200062321677863207789500,1204964913567385501200062321677863207789500,1204964913567385501200062321677863207789500,1204964913567385501200062321677863207789500,1204964913567385501200062321677863207789500,1204964913567385501200062321677863207789500</t>
  </si>
  <si>
    <t>22:51.4</t>
  </si>
  <si>
    <t>31:48.0</t>
  </si>
  <si>
    <t>-3.185437743651475,-3.185437743651475,-3.185437743651475,-3.185437743651475,-3.185437743651475,-3.185437743651475,-3.185437743651475,-3.185437743651475,-3.185437743651475,-3.185437743651475,-3.185437743651475,-3.185437743651475,-3.185437743651475,-3.185437743651475,-3.185437743651475</t>
  </si>
  <si>
    <t>1042003969319756664904483317721908249740954,1042003969319756664904483317721908249740954,1042003969319756664904483317721908249740954,1042003969319756664904483317721908249740954,1042003969319756664904483317721908249740954,1042003969319756664904483317721908249740954,1042003969319756664904483317721908249740954,1042003969319756664904483317721908249740954,1042003969319756664904483317721908249740954,1042003969319756664904483317721908249740954,1042003969319756664904483317721908249740954,1042003969319756664904483317721908249740954,1042003969319756664904483317721908249740954,1042003969319756664904483317721908249740954,1042003969319756664904483317721908249740954</t>
  </si>
  <si>
    <t>46:06.8</t>
  </si>
  <si>
    <t>56:32.4</t>
  </si>
  <si>
    <t>-3.185513721351927,-3.185513721351927,-3.185513721351927,-3.185513721351927,-3.185513721351927</t>
  </si>
  <si>
    <t>04:40.2</t>
  </si>
  <si>
    <t>24:44.2</t>
  </si>
  <si>
    <t>-3.185515281740742,-3.185515281740742,-3.185515281740742,-3.185515281740742,-3.185515281740742,-3.185515281740742,-3.185515281740742,-3.185515281740742,-3.185515281740742</t>
  </si>
  <si>
    <t>160199688899271486760924731376071054299825,160199688899271486760924731376071054299825,160199688899271486760924731376071054299825,160199688899271486760924731376071054299825,160199688899271486760924731376071054299825,160199688899271486760924731376071054299825,160199688899271486760924731376071054299825,160199688899271486760924731376071054299825,160199688899271486760924731376071054299825</t>
  </si>
  <si>
    <t>48:36.0</t>
  </si>
  <si>
    <t>02:44.9</t>
  </si>
  <si>
    <t>-3.185746694005524,-3.1857857342236096,-3.1857857342236096,-3.1857857342236096,-3.1857857342236096,-3.1857857342236096,-3.1857857342236096,-3.1857857342236096,-3.1857857342236096,-3.1857857342236096,-3.1857857342236096,-3.1857857342236096,-3.1857857342236096,-3.1857857342236096,-3.1857857342236096,-3.1857857342236096,-3.1857857342236096,-3.1857857342236096,-3.1857857342236096,-3.1857857342236096</t>
  </si>
  <si>
    <t>138827114848183588324965821136633472555387,138827135617371022464276335258584429697403,138827135617371022464276335258584429697403,138827135617371022464276335258584429697403,138827135617371022464276335258584429697403,138827135617371022464276335258584429697403,138827135617371022464276335258584429697403,138827135617371022464276335258584429697403,138827135617371022464276335258584429697403,138827135617371022464276335258584429697403,138827135617371022464276335258584429697403,138827135617371022464276335258584429697403,138827135617371022464276335258584429697403,138827135617371022464276335258584429697403,138827135617371022464276335258584429697403,138827135617371022464276335258584429697403,138827135617371022464276335258584429697403,138827135617371022464276335258584429697403,138827135617371022464276335258584429697403,138827135617371022464276335258584429697403</t>
  </si>
  <si>
    <t>28:01.2</t>
  </si>
  <si>
    <t>35:08.0</t>
  </si>
  <si>
    <t>-3.1864607802530265,-3.1864607802530265,-3.1864607802530265,-3.1864607802530265,-3.1864607802530265</t>
  </si>
  <si>
    <t>44:25.0</t>
  </si>
  <si>
    <t>49:52.2</t>
  </si>
  <si>
    <t>-3.1867200898860624,-3.1867200898860624,-3.1867200898860624</t>
  </si>
  <si>
    <t>59:16.2</t>
  </si>
  <si>
    <t>06:01.6</t>
  </si>
  <si>
    <t>-3.1871935922811145,-3.1871935922811145,-3.1871935922811145,-3.1871935922811145,-3.1871935922811145,-3.1871935922811145,-3.1871935922811145,-3.1871935922811145,-3.1871935922811145</t>
  </si>
  <si>
    <t>1158328703554091559083731642163603423921502,1158328703554091559083731642163603423921502,1158328703554091559083731642163603423921502,1158328703554091559083731642163603423921502,1158328703554091559083731642163603423921502,1158328703554091559083731642163603423921502,1158328703554091559083731642163603423921502,1158328703554091559083731642163603423921502,1158328703554091559083731642163603423921502</t>
  </si>
  <si>
    <t>55:05.4</t>
  </si>
  <si>
    <t>00:58.0</t>
  </si>
  <si>
    <t>-3.187203941555306,-3.187203941555306,-3.187203941555306,-3.187203941555306,-3.187203941555306,-3.187203941555306,-3.187203941555306,-3.187203941555306,-3.187203941555306</t>
  </si>
  <si>
    <t>458866417515867362666374849951540554078907,458866417515867362666374849951540554078907,458866417515867362666374849951540554078907,458866417515867362666374849951540554078907,458866417515867362666374849951540554078907,458866417515867362666374849951540554078907,458866417515867362666374849951540554078907,458866417515867362666374849951540554078907,458866417515867362666374849951540554078907</t>
  </si>
  <si>
    <t>38:33.5</t>
  </si>
  <si>
    <t>48:40.9</t>
  </si>
  <si>
    <t>-3.187699384874034,-3.187699384874034,-3.187699384874034,-3.187699384874034,-3.187699384874034,-3.187699384874034,-3.187699384874034,-3.187699384874034,-3.187699384874034,-3.187699384874034,-3.187699384874034,-3.187699384874034,-3.187699384874034,-3.187699384874034,-3.187699384874034</t>
  </si>
  <si>
    <t>1014456908704340198471439322418160760218905,1014456908704340198471439322418160760218905,1014456908704340198471439322418160760218905,1014456908704340198471439322418160760218905,1014456908704340198471439322418160760218905,1014456908704340198471439322418160760218905,1014456908704340198471439322418160760218905,1014456908704340198471439322418160760218905,1014456908704340198471439322418160760218905,1014456908704340198471439322418160760218905,1014456908704340198471439322418160760218905,1014456908704340198471439322418160760218905,1014456908704340198471439322418160760218905,1014456908704340198471439322418160760218905,1014456908704340198471439322418160760218905</t>
  </si>
  <si>
    <t>03:18.1</t>
  </si>
  <si>
    <t>23:21.3</t>
  </si>
  <si>
    <t>-3.1877981805662667,-3.1877981805662667,-3.1877981805662667,-3.1877981805662667,-3.1877981805662667,-3.1877981805662667,-3.1877981805662667,-3.1877981805662667,-3.1877981805662667</t>
  </si>
  <si>
    <t>481256579028588316680850043130057825336051,481256579028588316680850043130057825336051,481256579028588316680850043130057825336051,481256579028588316680850043130057825336051,481256579028588316680850043130057825336051,481256579028588316680850043130057825336051,481256579028588316680850043130057825336051,481256579028588316680850043130057825336051,481256579028588316680850043130057825336051</t>
  </si>
  <si>
    <t>29:18.0</t>
  </si>
  <si>
    <t>49:21.0</t>
  </si>
  <si>
    <t>-3.1880085323625207,-3.1880085323625207</t>
  </si>
  <si>
    <t>42:19.1</t>
  </si>
  <si>
    <t>02:21.9</t>
  </si>
  <si>
    <t>-3.1884621244416564,-3.2028201363148145,-3.2028201363148145</t>
  </si>
  <si>
    <t>05:19.8</t>
  </si>
  <si>
    <t>25:23.2</t>
  </si>
  <si>
    <t>-3.1887221981792933,-3.1887221981792933,-3.1887221981792933,-3.1887221981792933</t>
  </si>
  <si>
    <t>40:05.3</t>
  </si>
  <si>
    <t>00:08.9</t>
  </si>
  <si>
    <t>-3.1889211927730123,-3.1889211927730123,-3.1889211927730123</t>
  </si>
  <si>
    <t>08:03.7</t>
  </si>
  <si>
    <t>14:05.5</t>
  </si>
  <si>
    <t>-3.1897920234836143,-3.1897920234836143,-3.1897920234836143,-3.1897920234836143,-3.1897920234836143,-3.1897920234836143,-3.1897920234836143,-3.1897920234836143,-3.1897920234836143</t>
  </si>
  <si>
    <t>437061534334585138724309249113188717515195,437061534334585138724309249113188717515195,437061534334585138724309249113188717515195,437061534334585138724309249113188717515195,437061534334585138724309249113188717515195,437061534334585138724309249113188717515195,437061534334585138724309249113188717515195,437061534334585138724309249113188717515195,437061534334585138724309249113188717515195</t>
  </si>
  <si>
    <t>55:46.7</t>
  </si>
  <si>
    <t>01:40.2</t>
  </si>
  <si>
    <t>-3.1899259409947542,-3.1899259409947542,-3.1899259409947542,-3.1899259409947542,-3.1899259409947542,-3.1899259409947542</t>
  </si>
  <si>
    <t>52:30.0</t>
  </si>
  <si>
    <t>12:30.6</t>
  </si>
  <si>
    <t>-3.190712307805213,-3.190712307805213,-3.190712307805213,-3.190712307805213,-3.190712307805213,-3.190712307805213,-3.190712307805213,-3.190712307805213,-3.190712307805213,-3.190712307805213</t>
  </si>
  <si>
    <t>1039531943406693856389726976171824382055101,1039531943406693856389726976171824382055101,1039531943406693856389726976171824382055101,1039531943406693856389726976171824382055101,1039531943406693856389726976171824382055101,1039531943406693856389726976171824382055101,1039531943406693856389726976171824382055101,1039531943406693856389726976171824382055101,1039531943406693856389726976171824382055101,1039531943406693856389726976171824382055101</t>
  </si>
  <si>
    <t>47:51.5</t>
  </si>
  <si>
    <t>05:10.6</t>
  </si>
  <si>
    <t>-3.1907600636741913,-3.1907600636741913,-3.1907600636741913,-3.1907600636741913,-3.1907600636741913,-3.1907600636741913,-3.1907600636741913,-3.1907600636741913,-3.1907600636741913</t>
  </si>
  <si>
    <t>138336708301644009697552582567945391845306,138336708301644009697552582567945391845306,138336708301644009697552582567945391845306,138336708301644009697552582567945391845306,138336708301644009697552582567945391845306,138336708301644009697552582567945391845306,138336708301644009697552582567945391845306,138336708301644009697552582567945391845306,138336708301644009697552582567945391845306</t>
  </si>
  <si>
    <t>09:12.3</t>
  </si>
  <si>
    <t>15:01.9</t>
  </si>
  <si>
    <t>-3.1907627535240044,-3.1907627535240044,-3.1907627535240044,-3.1907627535240044,-3.1907627535240044,-3.1907627535240044</t>
  </si>
  <si>
    <t>07:00.7</t>
  </si>
  <si>
    <t>26:43.7</t>
  </si>
  <si>
    <t>-3.190955027371216,-3.190955027371216,-3.190955027371216,-3.190955027371216,-3.190955027371216,-3.190955027371216,-3.190955027371216,-3.190955027371216,-3.190955027371216,-3.190955027371216,-3.190955027371216,-3.190955027371216,-3.190955027371216,-3.190955027371216,-3.190955027371216,-3.190955027371216,-3.190955027371216,-3.190955027371216,-3.190955027371216,-3.190955027371216,-3.190955027371216,-3.190955027371216,-3.190955027371216,-3.190955027371216,-3.190955027371216,-3.190955027371216,-3.190955027371216,-3.190955027371216,-3.190955027371216,-3.190955027371216</t>
  </si>
  <si>
    <t>630336817357646104231508227115091438607670,630336817357646104231508227115091438607670,630336817357646104231508227115091438607670,630336817357646104231508227115091438607670,630336817357646104231508227115091438607670,630336817357646104231508227115091438607670,630336817357646104231508227115091438607670,630336817357646104231508227115091438607670,630336817357646104231508227115091438607670,630336817357646104231508227115091438607670,630336817357646104231508227115091438607670,630336817357646104231508227115091438607670,630336817357646104231508227115091438607670,630336817357646104231508227115091438607670,630336817357646104231508227115091438607670,630336817357646104231508227115091438607670,630336817357646104231508227115091438607670,630336817357646104231508227115091438607670,630336817357646104231508227115091438607670,630336817357646104231508227115091438607670,630336817357646104231508227115091438607670,630336817357646104231508227115091438607670,630336817357646104231508227115091438607670,630336817357646104231508227115091438607670,630336817357646104231508227115091438607670,630336817357646104231508227115091438607670,630336817357646104231508227115091438607670,630336817357646104231508227115091438607670,630336817357646104231508227115091438607670,630336817357646104231508227115091438607670</t>
  </si>
  <si>
    <t>09:24.2</t>
  </si>
  <si>
    <t>26:24.7</t>
  </si>
  <si>
    <t>-3.1911495412208333,-3.1911495412208333,-3.1911495412208333,-3.1911495412208333,-3.1911495412208333,-3.1911495412208333,-3.1911495412208333,-3.1911495412208333,-3.1911495412208333,-3.1911495412208333,-3.1911495412208333,-3.1911495412208333,-3.1911495412208333,-3.1911495412208333,-3.1911495412208333,-3.1911495412208333,-3.1911495412208333,-3.1911495412208333,-3.1911495412208333,-3.1911495412208333</t>
  </si>
  <si>
    <t>502742906502906378645933526593266973249654,502742906502906378645933526593266973249654,502742906502906378645933526593266973249654,502742906502906378645933526593266973249654,502742906502906378645933526593266973249654,502742906502906378645933526593266973249654,502742906502906378645933526593266973249654,502742906502906378645933526593266973249654,502742906502906378645933526593266973249654,502742906502906378645933526593266973249654,502742906502906378645933526593266973249654,502742906502906378645933526593266973249654,502742906502906378645933526593266973249654,502742906502906378645933526593266973249654,502742906502906378645933526593266973249654,502742906502906378645933526593266973249654,502742906502906378645933526593266973249654,502742906502906378645933526593266973249654,502742906502906378645933526593266973249654,502742906502906378645933526593266973249654</t>
  </si>
  <si>
    <t>46:25.4</t>
  </si>
  <si>
    <t>52:17.1</t>
  </si>
  <si>
    <t>-3.1924198297687356,-3.1924198297687356,-3.1924198297687356,-3.1924198297687356,-3.1924198297687356,-3.1924198297687356,-3.1924198297687356,-3.1924198297687356,-3.1924198297687356</t>
  </si>
  <si>
    <t>347099169413838331245064241809401293737118,347099169413838331245064241809401293737118,347099169413838331245064241809401293737118,347099169413838331245064241809401293737118,347099169413838331245064241809401293737118,347099169413838331245064241809401293737118,347099169413838331245064241809401293737118,347099169413838331245064241809401293737118,347099169413838331245064241809401293737118</t>
  </si>
  <si>
    <t>31:09.8</t>
  </si>
  <si>
    <t>37:31.6</t>
  </si>
  <si>
    <t>-3.19248935650833,-3.19248935650833,-3.19248935650833</t>
  </si>
  <si>
    <t>50:48.5</t>
  </si>
  <si>
    <t>10:51.5</t>
  </si>
  <si>
    <t>-3.1926359323280926,-3.1926359323280926,-3.1926359323280926,-3.1926359323280926,-3.1926359323280926,-3.1926359323280926,-3.1926359323280926,-3.1926359323280926,-3.1926359323280926</t>
  </si>
  <si>
    <t>481299114325087239870526102096754557729651,481299114325087239870526102096754557729651,481299114325087239870526102096754557729651,481299114325087239870526102096754557729651,481299114325087239870526102096754557729651,481299114325087239870526102096754557729651,481299114325087239870526102096754557729651,481299114325087239870526102096754557729651,481299114325087239870526102096754557729651</t>
  </si>
  <si>
    <t>44:52.5</t>
  </si>
  <si>
    <t>51:39.7</t>
  </si>
  <si>
    <t>-3.1931146274322537,-3.1931146274322537,-3.1931146274322537,-3.1931146274322537,-3.1931146274322537,-3.1931146274322537,-3.1931146274322537,-3.1931146274322537,-3.1931146274322537,-3.1931146274322537,-3.1931146274322537,-3.1931146274322537,-3.1931146274322537,-3.1931146274322537,-3.1931146274322537</t>
  </si>
  <si>
    <t>1384812202971894297604105530664619590853788,1384812202971894297604105530664619590853788,1384812202971894297604105530664619590853788,1384812202971894297604105530664619590853788,1384812202971894297604105530664619590853788,1384812202971894297604105530664619590853788,1384812202971894297604105530664619590853788,1384812202971894297604105530664619590853788,1384812202971894297604105530664619590853788,1384812202971894297604105530664619590853788,1384812202971894297604105530664619590853788,1384812202971894297604105530664619590853788,1384812202971894297604105530664619590853788,1384812202971894297604105530664619590853788,1384812202971894297604105530664619590853788</t>
  </si>
  <si>
    <t>31:07.4</t>
  </si>
  <si>
    <t>51:07.9</t>
  </si>
  <si>
    <t>-3.1931795235207,-3.1931795235207,-3.1931795235207,-3.1931795235207,-3.1931795235207,-3.1931795235207,-3.1931795235207,-3.1931795235207,-3.1931795235207,-3.1931795235207,-3.1931795235207,-3.1931795235207,-3.1931795235207,-3.1931795235207,-3.1931795235207,-3.1931795235207,-3.1931795235207,-3.1931795235207,-3.1931795235207,-3.1931795235207</t>
  </si>
  <si>
    <t>443143941719698691882444330638579014794015,443143941719698691882444330638579014794015,443143941719698691882444330638579014794015,443143941719698691882444330638579014794015,443143941719698691882444330638579014794015,443143941719698691882444330638579014794015,443143941719698691882444330638579014794015,443143941719698691882444330638579014794015,443143941719698691882444330638579014794015,443143941719698691882444330638579014794015,443143941719698691882444330638579014794015,443143941719698691882444330638579014794015,443143941719698691882444330638579014794015,443143941719698691882444330638579014794015,443143941719698691882444330638579014794015,443143941719698691882444330638579014794015,443143941719698691882444330638579014794015,443143941719698691882444330638579014794015,443143941719698691882444330638579014794015,443143941719698691882444330638579014794015</t>
  </si>
  <si>
    <t>26:27.6</t>
  </si>
  <si>
    <t>36:30.3</t>
  </si>
  <si>
    <t>-3.1931896005823805,-3.1931896005823805,-3.1931896005823805,-3.1931896005823805,-3.1931896005823805,-3.1931896005823805,-3.1931896005823805,-3.1931896005823805,-3.1931896005823805,-3.1931896005823805</t>
  </si>
  <si>
    <t>1390814307308397850650748302082427691116164,1390814307308397850650748302082427691116164,1390814307308397850650748302082427691116164,1390814307308397850650748302082427691116164,1390814307308397850650748302082427691116164,1390814307308397850650748302082427691116164,1390814307308397850650748302082427691116164,1390814307308397850650748302082427691116164,1390814307308397850650748302082427691116164,1390814307308397850650748302082427691116164</t>
  </si>
  <si>
    <t>45:58.3</t>
  </si>
  <si>
    <t>05:42.4</t>
  </si>
  <si>
    <t>-3.193406209463199,-3.193406209463199</t>
  </si>
  <si>
    <t>35:55.5</t>
  </si>
  <si>
    <t>42:45.6</t>
  </si>
  <si>
    <t>-3.1940861812203503,-3.1940861812203503,-3.1940861812203503,-3.1940861812203503,-3.1940861812203503,-3.1940861812203503,-3.1940861812203503,-3.1940861812203503,-3.1940861812203503</t>
  </si>
  <si>
    <t>486360350597725832022701448640437249015186,486360350597725832022701448640437249015186,486360350597725832022701448640437249015186,486360350597725832022701448640437249015186,486360350597725832022701448640437249015186,486360350597725832022701448640437249015186,486360350597725832022701448640437249015186,486360350597725832022701448640437249015186,486360350597725832022701448640437249015186</t>
  </si>
  <si>
    <t>03:11.1</t>
  </si>
  <si>
    <t>23:14.5</t>
  </si>
  <si>
    <t>-3.1945695754418586,-3.1945695754418586,-3.1945695754418586</t>
  </si>
  <si>
    <t>48:56.4</t>
  </si>
  <si>
    <t>03:29.4</t>
  </si>
  <si>
    <t>-3.1946651030547906,-3.1946651030547906,-3.1946651030547906</t>
  </si>
  <si>
    <t>08:30.8</t>
  </si>
  <si>
    <t>13:32.9</t>
  </si>
  <si>
    <t>-3.1950805910558344,-3.1950805910558344,-3.1950805910558344</t>
  </si>
  <si>
    <t>55:32.1</t>
  </si>
  <si>
    <t>15:32.6</t>
  </si>
  <si>
    <t>-3.195319387272004,-3.195319387272004,-3.195319387272004,-3.195319387272004,-3.195319387272004,-3.195319387272004,-3.195319387272004,-3.195319387272004,-3.195319387272004,-3.195319387272004,-3.195319387272004,-3.195319387272004,-3.195319387272004,-3.195319387272004,-3.195319387272004,-3.195319387272004,-3.195319387272004,-3.195319387272004,-3.195319387272004,-3.195319387272004,-3.195319387272004,-3.195319387272004,-3.195319387272004,-3.195319387272004,-3.195319387272004,-3.195319387272004,-3.195319387272004,-3.195319387272004,-3.195319387272004,-3.195319387272004</t>
  </si>
  <si>
    <t>486063067385548895691870444277454744982003,486063067385548895691870444277454744982003,486063067385548895691870444277454744982003,486063067385548895691870444277454744982003,486063067385548895691870444277454744982003,486063067385548895691870444277454744982003,486063067385548895691870444277454744982003,486063067385548895691870444277454744982003,486063067385548895691870444277454744982003,486063067385548895691870444277454744982003,486063067385548895691870444277454744982003,486063067385548895691870444277454744982003,486063067385548895691870444277454744982003,486063067385548895691870444277454744982003,486063067385548895691870444277454744982003,486063067385548895691870444277454744982003,486063067385548895691870444277454744982003,486063067385548895691870444277454744982003,486063067385548895691870444277454744982003,486063067385548895691870444277454744982003,486063067385548895691870444277454744982003,486063067385548895691870444277454744982003,486063067385548895691870444277454744982003,486063067385548895691870444277454744982003,486063067385548895691870444277454744982003,486063067385548895691870444277454744982003,486063067385548895691870444277454744982003,486063067385548895691870444277454744982003,486063067385548895691870444277454744982003,486063067385548895691870444277454744982003</t>
  </si>
  <si>
    <t>14:06.8</t>
  </si>
  <si>
    <t>-3.19533833906966,-3.19533833906966,-3.19533833906966,-3.19533833906966,-3.19533833906966,-3.19533833906966</t>
  </si>
  <si>
    <t>34:30.9</t>
  </si>
  <si>
    <t>40:23.6</t>
  </si>
  <si>
    <t>-3.1962483275747093,-3.1962483275747093,-3.1962483275747093,-3.199830326422593,-3.2001622774078253,-3.2001622774078253</t>
  </si>
  <si>
    <t>34:36.6</t>
  </si>
  <si>
    <t>54:22.2</t>
  </si>
  <si>
    <t>-3.196344532213356,-3.196344532213356,-3.196344532213356,-3.196344532213356,-3.196344532213356,-3.196344532213356,-3.196344532213356,-3.196344532213356,-3.196344532213356,-3.196344532213356,-3.196344532213356,-3.196344532213356,-3.196344532213356,-3.196344532213356,-3.196344532213356,-3.196344532213356,-3.196344532213356,-3.196344532213356,-3.196344532213356,-3.196344532213356,-3.196344532213356,-3.196344532213356,-3.196344532213356,-3.196344532213356,-3.196344532213356,-3.196344532213356,-3.196344532213356,-3.196344532213356,-3.196344532213356,-3.196344532213356</t>
  </si>
  <si>
    <t>88572577367979055360440072904284168158108,88572577367979055360440072904284168158108,88572577367979055360440072904284168158108,88572577367979055360440072904284168158108,88572577367979055360440072904284168158108,88572577367979055360440072904284168158108,88572577367979055360440072904284168158108,88572577367979055360440072904284168158108,88572577367979055360440072904284168158108,88572577367979055360440072904284168158108,88572577367979055360440072904284168158108,88572577367979055360440072904284168158108,88572577367979055360440072904284168158108,88572577367979055360440072904284168158108,88572577367979055360440072904284168158108,88572577367979055360440072904284168158108,88572577367979055360440072904284168158108,88572577367979055360440072904284168158108,88572577367979055360440072904284168158108,88572577367979055360440072904284168158108,88572577367979055360440072904284168158108,88572577367979055360440072904284168158108,88572577367979055360440072904284168158108,88572577367979055360440072904284168158108,88572577367979055360440072904284168158108,88572577367979055360440072904284168158108,88572577367979055360440072904284168158108,88572577367979055360440072904284168158108,88572577367979055360440072904284168158108,88572577367979055360440072904284168158108</t>
  </si>
  <si>
    <t>56:13.5</t>
  </si>
  <si>
    <t>16:17.3</t>
  </si>
  <si>
    <t>-3.196562599975383,-3.196562599975383,-3.196562599975383,-3.196562599975383</t>
  </si>
  <si>
    <t>10:09.6</t>
  </si>
  <si>
    <t>26:20.7</t>
  </si>
  <si>
    <t>-3.196644327775075,-3.196644327775075,-3.196644327775075,-3.196644327775075,-3.196644327775075,-3.196644327775075</t>
  </si>
  <si>
    <t>59:18.9</t>
  </si>
  <si>
    <t>06:22.2</t>
  </si>
  <si>
    <t>-3.1969657238802127,-3.1969657238802127,-3.1969657238802127,-3.1969657238802127,-3.1969657238802127,-3.1969657238802127,-3.1969657238802127,-3.1969657238802127,-3.1969657238802127,-3.1969657238802127</t>
  </si>
  <si>
    <t>979121500926907970479117231145170751861625,979121500926907970479117231145170751861625,979121500926907970479117231145170751861625,979121500926907970479117231145170751861625,979121500926907970479117231145170751861625,979121500926907970479117231145170751861625,979121500926907970479117231145170751861625,979121500926907970479117231145170751861625,979121500926907970479117231145170751861625,979121500926907970479117231145170751861625</t>
  </si>
  <si>
    <t>37:57.8</t>
  </si>
  <si>
    <t>57:26.7</t>
  </si>
  <si>
    <t>-3.1972402606761596,-3.1972402606761596,-3.1972402606761596</t>
  </si>
  <si>
    <t>17:21.2</t>
  </si>
  <si>
    <t>37:05.3</t>
  </si>
  <si>
    <t>-3.1972402606761596,-3.1972402606761596,-3.1972402606761596,-3.1972402606761596,-3.1972402606761596,-3.1972402606761596,-3.1972402606761596,-3.1972402606761596,-3.1972402606761596,-3.1972402606761596</t>
  </si>
  <si>
    <t>671728621739403923922450155649180833901855,671728621739403923922450155649180833901855,671728621739403923922450155649180833901855,671728621739403923922450155649180833901855,671728621739403923922450155649180833901855,671728621739403923922450155649180833901855,671728621739403923922450155649180833901855,671728621739403923922450155649180833901855,671728621739403923922450155649180833901855,671728621739403923922450155649180833901855</t>
  </si>
  <si>
    <t>10:56.9</t>
  </si>
  <si>
    <t>31:00.2</t>
  </si>
  <si>
    <t>-3.1972812179198775,-3.1972812179198775,-3.1972812179198775,-3.1972812179198775</t>
  </si>
  <si>
    <t>46:41.9</t>
  </si>
  <si>
    <t>06:42.5</t>
  </si>
  <si>
    <t>-3.1973147174551144,-3.1973147174551144,-3.1973147174551144,-3.1973147174551144,-3.1973147174551144,-3.1973147174551144,-3.1973147174551144,-3.1973147174551144,-3.1973147174551144,-3.1973147174551144,-3.1973147174551144,-3.1973147174551144,-3.1973147174551144,-3.1973147174551144,-3.1973147174551144,-3.1973147174551144,-3.1973147174551144,-3.1973147174551144,-3.1973147174551144,-3.1973147174551144,-3.1973147174551144,-3.1973147174551144,-3.1973147174551144,-3.1973147174551144,-3.1973147174551144,-3.1973147174551144,-3.1973147174551144,-3.1973147174551144,-3.1973147174551144,-3.1973147174551144</t>
  </si>
  <si>
    <t>1182833749028506639384891951535287627883377,1182833749028506639384891951535287627883377,1182833749028506639384891951535287627883377,1182833749028506639384891951535287627883377,1182833749028506639384891951535287627883377,1182833749028506639384891951535287627883377,1182833749028506639384891951535287627883377,1182833749028506639384891951535287627883377,1182833749028506639384891951535287627883377,1182833749028506639384891951535287627883377,1182833749028506639384891951535287627883377,1182833749028506639384891951535287627883377,1182833749028506639384891951535287627883377,1182833749028506639384891951535287627883377,1182833749028506639384891951535287627883377,1182833749028506639384891951535287627883377,1182833749028506639384891951535287627883377,1182833749028506639384891951535287627883377,1182833749028506639384891951535287627883377,1182833749028506639384891951535287627883377,1182833749028506639384891951535287627883377,1182833749028506639384891951535287627883377,1182833749028506639384891951535287627883377,1182833749028506639384891951535287627883377,1182833749028506639384891951535287627883377,1182833749028506639384891951535287627883377,1182833749028506639384891951535287627883377,1182833749028506639384891951535287627883377,1182833749028506639384891951535287627883377,1182833749028506639384891951535287627883377</t>
  </si>
  <si>
    <t>50:11.8</t>
  </si>
  <si>
    <t>10:12.4</t>
  </si>
  <si>
    <t>-3.197443201631232,-3.197443201631232,-3.197443201631232,-3.197443201631232,-3.197443201631232,-3.197443201631232,-3.197443201631232,-3.197443201631232,-3.197443201631232,-3.197443201631232,-3.197443201631232,-3.197443201631232,-3.197443201631232,-3.197443201631232,-3.197443201631232,-3.197443201631232,-3.197443201631232,-3.197443201631232,-3.197443201631232,-3.197443201631232,-3.197443201631232,-3.197443201631232,-3.197443201631232,-3.197443201631232,-3.197443201631232,-3.197443201631232,-3.197443201631232,-3.197443201631232,-3.197443201631232,-3.197443201631232</t>
  </si>
  <si>
    <t>1327676977539401258871873416488655337382779,1327676977539401258871873416488655337382779,1327676977539401258871873416488655337382779,1327676977539401258871873416488655337382779,1327676977539401258871873416488655337382779,1327676977539401258871873416488655337382779,1327676977539401258871873416488655337382779,1327676977539401258871873416488655337382779,1327676977539401258871873416488655337382779,1327676977539401258871873416488655337382779,1327676977539401258871873416488655337382779,1327676977539401258871873416488655337382779,1327676977539401258871873416488655337382779,1327676977539401258871873416488655337382779,1327676977539401258871873416488655337382779,1327676977539401258871873416488655337382779,1327676977539401258871873416488655337382779,1327676977539401258871873416488655337382779,1327676977539401258871873416488655337382779,1327676977539401258871873416488655337382779,1327676977539401258871873416488655337382779,1327676977539401258871873416488655337382779,1327676977539401258871873416488655337382779,1327676977539401258871873416488655337382779,1327676977539401258871873416488655337382779,1327676977539401258871873416488655337382779,1327676977539401258871873416488655337382779,1327676977539401258871873416488655337382779,1327676977539401258871873416488655337382779,1327676977539401258871873416488655337382779</t>
  </si>
  <si>
    <t>35:52.4</t>
  </si>
  <si>
    <t>-3.1976432573258213,-3.1976432573258213,-3.1976432573258213,-3.1976432573258213,-3.1976432573258213,-3.1976432573258213,-3.1976432573258213,-3.1976432573258213,-3.1976432573258213,-3.1976432573258213</t>
  </si>
  <si>
    <t>489141261729271182564168747359246805186610,489141261729271182564168747359246805186610,489141261729271182564168747359246805186610,489141261729271182564168747359246805186610,489141261729271182564168747359246805186610,489141261729271182564168747359246805186610,489141261729271182564168747359246805186610,489141261729271182564168747359246805186610,489141261729271182564168747359246805186610,489141261729271182564168747359246805186610</t>
  </si>
  <si>
    <t>28:45.5</t>
  </si>
  <si>
    <t>-3.197757197099396,-3.197757197099396,-3.197757197099396</t>
  </si>
  <si>
    <t>03:05.6</t>
  </si>
  <si>
    <t>17:15.9</t>
  </si>
  <si>
    <t>-3.19780159412911,-3.19780159412911,-3.19780159412911,-3.19780159412911,-3.19780159412911,-3.19780159412911,-3.19780159412911,-3.19780159412911,-3.19780159412911,-3.19780159412911</t>
  </si>
  <si>
    <t>630885443457662458034869720263873780919935,282436299730621476284077400712259831213695,630885443457662458034869720263873780919935,630885443457662458034869720263873780919935,282436299730621476284077400712259831213695,282436299730621476284077400712259831213695,282436299730621476284077400712259831213695,282436299730621476284077400712259831213695,282436299730621476284077400712259831213695,282436299730621476284077400712259831213695</t>
  </si>
  <si>
    <t>49:29.2</t>
  </si>
  <si>
    <t>03:06.9</t>
  </si>
  <si>
    <t>-3.1978207986615788,-3.1978207986615788,-3.1978207986615788,-3.1978207986615788,-3.1978207986615788,-3.1978207986615788,-3.1978207986615788,-3.1978207986615788,-3.1978207986615788,-3.1978207986615788,-3.1978207986615788,-3.1978207986615788,-3.1978207986615788,-3.1978207986615788,-3.1978207986615788,-3.1978207986615788,-3.1978207986615788,-3.1978207986615788,-3.1978207986615788,-3.1978207986615788,-3.1978207986615788,-3.1978207986615788,-3.1978207986615788,-3.1978207986615788,-3.1978207986615788,-3.1978207986615788,-3.1978207986615788,-3.1978207986615788,-3.1978207986615788,-3.1978207986615788</t>
  </si>
  <si>
    <t>483314808059559689883380020432292670696059,483314808059559689883380020432292670696059,483314808059559689883380020432292670696059,483314808059559689883380020432292670696059,483314808059559689883380020432292670696059,483314808059559689883380020432292670696059,483314808059559689883380020432292670696059,483314808059559689883380020432292670696059,483314808059559689883380020432292670696059,483314808059559689883380020432292670696059,483314808059559689883380020432292670696059,483314808059559689883380020432292670696059,483314808059559689883380020432292670696059,483314808059559689883380020432292670696059,483314808059559689883380020432292670696059,483314808059559689883380020432292670696059,483314808059559689883380020432292670696059,483314808059559689883380020432292670696059,483314808059559689883380020432292670696059,483314808059559689883380020432292670696059,483314808059559689883380020432292670696059,483314808059559689883380020432292670696059,483314808059559689883380020432292670696059,483314808059559689883380020432292670696059,483314808059559689883380020432292670696059,483314808059559689883380020432292670696059,483314808059559689883380020432292670696059,483314808059559689883380020432292670696059,483314808059559689883380020432292670696059,483314808059559689883380020432292670696059</t>
  </si>
  <si>
    <t>58:21.9</t>
  </si>
  <si>
    <t>18:25.1</t>
  </si>
  <si>
    <t>-3.1979992598234683,-3.1979992598234683</t>
  </si>
  <si>
    <t>19:14.3</t>
  </si>
  <si>
    <t>39:17.4</t>
  </si>
  <si>
    <t>-3.198119048133817,-3.198119048133817,-3.198119048133817,-3.198119048133817,-3.198119048133817,-3.198119048133817,-3.198119048133817,-3.198119048133817,-3.198119048133817</t>
  </si>
  <si>
    <t>829327516674386805367299398291277414365196,829327516674386805367299398291277414365196,829327516674386805367299398291277414365196,829327516674386805367299398291277414365196,829327516674386805367299398291277414365196,829327516674386805367299398291277414365196,829327516674386805367299398291277414365196,829327516674386805367299398291277414365196,829327516674386805367299398291277414365196</t>
  </si>
  <si>
    <t>01:55.5</t>
  </si>
  <si>
    <t>10:26.2</t>
  </si>
  <si>
    <t>-3.198440618205092,-3.198440618205092,-3.198440618205092,-3.198440618205092,-3.198440618205092,-3.198440618205092,-3.198440618205092,-3.198440618205092,-3.198440618205092,-3.198440618205092</t>
  </si>
  <si>
    <t>446054321956954416045527732137105699977569,446054321956954416045527732137105699977569,446054321956954416045527732137105699977569,446054321956954416045527732137105699977569,446054321956954416045527732137105699977569,446054321956954416045527732137105699977569,446054321956954416045527732137105699977569,446054321956954416045527732137105699977569,446054321956954416045527732137105699977569,446054321956954416045527732137105699977569</t>
  </si>
  <si>
    <t>21:42.7</t>
  </si>
  <si>
    <t>27:31.1</t>
  </si>
  <si>
    <t>-3.1988857426102304,-3.1988857426102304,-3.1988857426102304,-3.1988857426102304,-3.1988857426102304,-3.1988857426102304</t>
  </si>
  <si>
    <t>22:40.6</t>
  </si>
  <si>
    <t>42:43.1</t>
  </si>
  <si>
    <t>-3.2001788849298856,-3.2001788849298856,-3.2001788849298856,-3.2001788849298856</t>
  </si>
  <si>
    <t>03:18.6</t>
  </si>
  <si>
    <t>23:21.9</t>
  </si>
  <si>
    <t>-3.200527097439449,-3.200527097439449,-3.200527097439449</t>
  </si>
  <si>
    <t>32:14.2</t>
  </si>
  <si>
    <t>36:37.8</t>
  </si>
  <si>
    <t>-3.2006164650278355,-3.2006164650278355,-3.2006164650278355,-3.2006164650278355,-3.2006164650278355,-3.2006164650278355,-3.2006164650278355,-3.2006164650278355,-3.2006164650278355</t>
  </si>
  <si>
    <t>480579988156925698332794529679455069501982,480579988156925698332794529679455069501982,480579988156925698332794529679455069501982,480579988156925698332794529679455069501982,480579988156925698332794529679455069501982,480579988156925698332794529679455069501982,480579988156925698332794529679455069501982,480579988156925698332794529679455069501982,480579988156925698332794529679455069501982</t>
  </si>
  <si>
    <t>44:15.2</t>
  </si>
  <si>
    <t>04:18.5</t>
  </si>
  <si>
    <t>-3.2010697165789637,-3.2010697165789637</t>
  </si>
  <si>
    <t>19:51.0</t>
  </si>
  <si>
    <t>28:40.1</t>
  </si>
  <si>
    <t>-3.2011621881484422,-3.2011621881484422,-3.2011621881484422,-3.2011621881484422,-3.2011621881484422</t>
  </si>
  <si>
    <t>57:06.9</t>
  </si>
  <si>
    <t>10:23.0</t>
  </si>
  <si>
    <t>-3.2012267441852913,-3.2012267441852913,-3.2012267441852913,-3.2012267441852913,-3.2012267441852913,-3.2012267441852913,-3.2012267441852913,-3.2012267441852913,-3.2012267441852913,-3.2012267441852913</t>
  </si>
  <si>
    <t>1385029512191826942797709639755663115914527,1385029512191826942797709639755663115914527,1385029512191826942797709639755663115914527,1385029512191826942797709639755663115914527,1385029512191826942797709639755663115914527,1385029512191826942797709639755663115914527,1385029512191826942797709639755663115914527,1385029512191826942797709639755663115914527,1385029512191826942797709639755663115914527,1385029512191826942797709639755663115914527</t>
  </si>
  <si>
    <t>56:45.4</t>
  </si>
  <si>
    <t>-3.201264087316345,-3.201264087316345,-3.201264087316345,-3.201264087316345,-3.201264087316345,-3.201264087316345,-3.201264087316345,-3.201264087316345,-3.201264087316345,-3.201264087316345</t>
  </si>
  <si>
    <t>1362650382958517400185761687141230137736860,1362650382958517400185761687141230137736860,1362650382958517400185761687141230137736860,1362650382958517400185761687141230137736860,1362650382958517400185761687141230137736860,1362650382958517400185761687141230137736860,1362650382958517400185761687141230137736860,1362650382958517400185761687141230137736860,1362650382958517400185761687141230137736860,1362650382958517400185761687141230137736860</t>
  </si>
  <si>
    <t>01:49.1</t>
  </si>
  <si>
    <t>08:36.6</t>
  </si>
  <si>
    <t>-3.201341826534545,-3.201341826534545,-3.201341826534545,-3.201341826534545,-3.201341826534545,-3.201341826534545,-3.201341826534545,-3.201341826534545,-3.201341826534545,-3.201341826534545</t>
  </si>
  <si>
    <t>486706096554024536626685225943730172541758,486706096554024536626685225943730172541758,486706096554024536626685225943730172541758,486706096554024536626685225943730172541758,486706096554024536626685225943730172541758,486706096554024536626685225943730172541758,486706096554024536626685225943730172541758,486706096554024536626685225943730172541758,486706096554024536626685225943730172541758,486706096554024536626685225943730172541758</t>
  </si>
  <si>
    <t>31:04.0</t>
  </si>
  <si>
    <t>36:28.3</t>
  </si>
  <si>
    <t>-3.2014829930665973,-3.2014829930665973,-3.2014829930665973,-3.2014829930665973,-3.2014829930665973,-3.2014829930665973</t>
  </si>
  <si>
    <t>39:00.1</t>
  </si>
  <si>
    <t>46:11.3</t>
  </si>
  <si>
    <t>-3.2017248132128793,-3.2017248132128793,-3.2017248132128793,-3.2017248132128793,-3.2017248132128793,-3.2017248132128793,-3.2017248132128793,-3.2017248132128793,-3.2017248132128793,-3.2017248132128793</t>
  </si>
  <si>
    <t>458799171704410377383822791509350633627419,458799171704410377383822791509350633627419,458799171704410377383822791509350633627419,458799171704410377383822791509350633627419,458799171704410377383822791509350633627419,458799171704410377383822791509350633627419,458799171704410377383822791509350633627419,458799171704410377383822791509350633627419,458799171704410377383822791509350633627419,458799171704410377383822791509350633627419</t>
  </si>
  <si>
    <t>16:49.7</t>
  </si>
  <si>
    <t>36:52.9</t>
  </si>
  <si>
    <t>-3.20183115121976,-3.20183115121976,-3.20183115121976,-3.20183115121976</t>
  </si>
  <si>
    <t>42:42.8</t>
  </si>
  <si>
    <t>-3.2028344089776484,-3.2028344089776484,-3.2028344089776484,-3.2028344089776484,-3.2028344089776484,-3.2028344089776484</t>
  </si>
  <si>
    <t>01:01.1</t>
  </si>
  <si>
    <t>14:18.7</t>
  </si>
  <si>
    <t>-3.204040077038397,-3.204040077038397,-3.204040077038397,-3.204040077038397,-3.204040077038397,-3.204040077038397,-3.204040077038397,-3.204040077038397,-3.204040077038397,-3.204040077038397,-3.204040077038397,-3.204040077038397,-3.204040077038397,-3.204040077038397,-3.204040077038397,-3.204040077038397,-3.204040077038397,-3.204040077038397,-3.204040077038397,-3.204040077038397,-3.204040077038397,-3.204040077038397,-3.204040077038397,-3.204040077038397,-3.204040077038397,-3.204040077038397,-3.204040077038397,-3.204040077038397,-3.204040077038397,-3.204040077038397</t>
  </si>
  <si>
    <t>464922711252415733251328769461246480490046,464922711252415733251328769461246480490046,464922711252415733251328769461246480490046,464922711252415733251328769461246480490046,464922711252415733251328769461246480490046,464922711252415733251328769461246480490046,464922711252415733251328769461246480490046,464922711252415733251328769461246480490046,464922711252415733251328769461246480490046,464922711252415733251328769461246480490046,464922711252415733251328769461246480490046,464922711252415733251328769461246480490046,464922711252415733251328769461246480490046,464922711252415733251328769461246480490046,464922711252415733251328769461246480490046,464922711252415733251328769461246480490046,464922711252415733251328769461246480490046,464922711252415733251328769461246480490046,464922711252415733251328769461246480490046,464922711252415733251328769461246480490046,464922711252415733251328769461246480490046,464922711252415733251328769461246480490046,464922711252415733251328769461246480490046,464922711252415733251328769461246480490046,464922711252415733251328769461246480490046,464922711252415733251328769461246480490046,464922711252415733251328769461246480490046,464922711252415733251328769461246480490046,464922711252415733251328769461246480490046,464922711252415733251328769461246480490046</t>
  </si>
  <si>
    <t>02:51.4</t>
  </si>
  <si>
    <t>-3.204174589072049,-3.204174589072049,-3.204174589072049,-3.204174589072049</t>
  </si>
  <si>
    <t>50:01.7</t>
  </si>
  <si>
    <t>58:46.9</t>
  </si>
  <si>
    <t>-3.204747474578936,-3.204747474578936,-3.204747474578936,-3.204747474578936,-3.204747474578936,-3.204747474578936,-3.204747474578936,-3.204747474578936,-3.204747474578936,-3.204747474578936,-3.204747474578936,-3.204747474578936,-3.204747474578936,-3.204747474578936,-3.204747474578936</t>
  </si>
  <si>
    <t>486658187769037763489354063122312895596350,486658187769037763489354063122312895596350,486658187769037763489354063122312895596350,486658187769037763489354063122312895596350,486658187769037763489354063122312895596350,486658187769037763489354063122312895596350,486658187769037763489354063122312895596350,486658187769037763489354063122312895596350,486658187769037763489354063122312895596350,486658187769037763489354063122312895596350,486658187769037763489354063122312895596350,486658187769037763489354063122312895596350,486658187769037763489354063122312895596350,486658187769037763489354063122312895596350,486658187769037763489354063122312895596350</t>
  </si>
  <si>
    <t>09:44.6</t>
  </si>
  <si>
    <t>29:46.8</t>
  </si>
  <si>
    <t>-3.2048305388829657,-3.2048305388829657,-3.2048305388829657,-3.2048305388829657</t>
  </si>
  <si>
    <t>39:30.0</t>
  </si>
  <si>
    <t>58:59.6</t>
  </si>
  <si>
    <t>-3.205013207235588,-3.205013207235588,-3.205013207235588,-3.205013207235588,-3.205013207235588,-3.205013207235588,-3.205013207235588,-3.205013207235588,-3.205013207235588,-3.205013207235588,-3.205013207235588,-3.205013207235588,-3.205013207235588,-3.205013207235588,-3.205013207235588,-3.205013207235588,-3.205013207235588,-3.205013207235588,-3.205013207235588,-3.205013207235588</t>
  </si>
  <si>
    <t>788818420349643829536224180636628905780953,788818420349643829536224180636628905780953,788818420349643829536224180636628905780953,788818420349643829536224180636628905780953,788818420349643829536224180636628905780953,788818420349643829536224180636628905780953,788818420349643829536224180636628905780953,788818420349643829536224180636628905780953,788818420349643829536224180636628905780953,788818420349643829536224180636628905780953,788818420349643829536224180636628905780953,788818420349643829536224180636628905780953,788818420349643829536224180636628905780953,788818420349643829536224180636628905780953,788818420349643829536224180636628905780953,788818420349643829536224180636628905780953,788818420349643829536224180636628905780953,788818420349643829536224180636628905780953,788818420349643829536224180636628905780953,788818420349643829536224180636628905780953</t>
  </si>
  <si>
    <t>01:41.2</t>
  </si>
  <si>
    <t>-3.2059108359708643,-3.2059108359708643,-3.2059108359708643,-3.2059108359708643,-3.2059108359708643,-3.2059108359708643,-3.2059108359708643,-3.2059108359708643,-3.2059108359708643,-3.2059108359708643</t>
  </si>
  <si>
    <t>148820963197799298699576807236586583833407,148820963197799298699576807236586583833407,148820963197799298699576807236586583833407,148820963197799298699576807236586583833407,148820963197799298699576807236586583833407,148820963197799298699576807236586583833407,148820963197799298699576807236586583833407,148820963197799298699576807236586583833407,148820963197799298699576807236586583833407,148820963197799298699576807236586583833407</t>
  </si>
  <si>
    <t>30:00.6</t>
  </si>
  <si>
    <t>-3.2064358390270247,-3.2064358390270247,-3.2064358390270247,-3.2064358390270247,-3.2064358390270247,-3.2064358390270247,-3.2064358390270247,-3.2064358390270247,-3.2064358390270247,-3.2064358390270247,-3.2064358390270247,-3.2064358390270247,-3.2064358390270247,-3.2064358390270247,-3.2064358390270247,-3.2064358390270247,-3.2064358390270247,-3.2064358390270247,-3.2064358390270247,-3.2064358390270247</t>
  </si>
  <si>
    <t>157275872367960683413973087238362582155635,157275872367960683413973087238362582155635,157275872367960683413973087238362582155635,157275872367960683413973087238362582155635,157275872367960683413973087238362582155635,157275872367960683413973087238362582155635,157275872367960683413973087238362582155635,157275872367960683413973087238362582155635,157275872367960683413973087238362582155635,157275872367960683413973087238362582155635,157275872367960683413973087238362582155635,157275872367960683413973087238362582155635,157275872367960683413973087238362582155635,157275872367960683413973087238362582155635,157275872367960683413973087238362582155635,157275872367960683413973087238362582155635,157275872367960683413973087238362582155635,157275872367960683413973087238362582155635,157275872367960683413973087238362582155635,157275872367960683413973087238362582155635</t>
  </si>
  <si>
    <t>08:38.3</t>
  </si>
  <si>
    <t>19:00.6</t>
  </si>
  <si>
    <t>-3.206543087110865,-3.206543087110865,-3.206543087110865,-3.206543087110865,-3.206543087110865,-3.206543087110865,-3.206543087110865,-3.206543087110865,-3.206543087110865,-3.206543087110865</t>
  </si>
  <si>
    <t>1367953353817127405780112271615542891147231,1367953353817127405780112271615542891147231,1367953353817127405780112271615542891147231,1367953353817127405780112271615542891147231,1367953353817127405780112271615542891147231,1367953353817127405780112271615542891147231,1367953353817127405780112271615542891147231,1367953353817127405780112271615542891147231,1367953353817127405780112271615542891147231,1367953353817127405780112271615542891147231</t>
  </si>
  <si>
    <t>17:52.1</t>
  </si>
  <si>
    <t>-3.2067004512488375,-3.2067004512488375,-3.2067004512488375</t>
  </si>
  <si>
    <t>18:04.8</t>
  </si>
  <si>
    <t>-3.206765391588757,-3.206765391588757,-3.2289873134801703,-3.2289873134801703,-3.2289873134801703</t>
  </si>
  <si>
    <t>49:16.3</t>
  </si>
  <si>
    <t>-3.206957744748421,-3.206957744748421,-3.206957744748421</t>
  </si>
  <si>
    <t>30:10.7</t>
  </si>
  <si>
    <t>50:14.5</t>
  </si>
  <si>
    <t>-3.2072323363948123,-3.2072323363948123,-3.2072323363948123,-3.2072323363948123</t>
  </si>
  <si>
    <t>20:47.0</t>
  </si>
  <si>
    <t>24:45.3</t>
  </si>
  <si>
    <t>-3.208375069054649,-3.208375069054649,-3.208375069054649,-3.208375069054649,-3.208375069054649,-3.208375069054649,-3.208375069054649,-3.208375069054649,-3.208375069054649</t>
  </si>
  <si>
    <t>481608060500570860351128507097630250597211,481608060500570860351128507097630250597211,481608060500570860351128507097630250597211,481608060500570860351128507097630250597211,481608060500570860351128507097630250597211,481608060500570860351128507097630250597211,481608060500570860351128507097630250597211,481608060500570860351128507097630250597211,481608060500570860351128507097630250597211</t>
  </si>
  <si>
    <t>31:05.8</t>
  </si>
  <si>
    <t>51:09.1</t>
  </si>
  <si>
    <t>-3.2089897881493106,-3.2089897881493106,-3.2089897881493106,-3.2089897881493106,-3.2089897881493106,-3.2089897881493106,-3.2089897881493106,-3.2089897881493106,-3.2089897881493106</t>
  </si>
  <si>
    <t>446027037252448863312817248977110134177403,446027037252448863312817248977110134177403,446027037252448863312817248977110134177403,446027037252448863312817248977110134177403,446027037252448863312817248977110134177403,446027037252448863312817248977110134177403,446027037252448863312817248977110134177403,446027037252448863312817248977110134177403,446027037252448863312817248977110134177403</t>
  </si>
  <si>
    <t>54:38.2</t>
  </si>
  <si>
    <t>09:08.6</t>
  </si>
  <si>
    <t>-3.209541558793733,-3.209541558793733,-3.209541558793733</t>
  </si>
  <si>
    <t>39:02.6</t>
  </si>
  <si>
    <t>59:04.5</t>
  </si>
  <si>
    <t>-3.2098303239034434,-3.2098303239034434,-3.2098303239034434</t>
  </si>
  <si>
    <t>36:36.3</t>
  </si>
  <si>
    <t>56:40.1</t>
  </si>
  <si>
    <t>-3.2101490489543516,-3.2101490489543516</t>
  </si>
  <si>
    <t>41:05.0</t>
  </si>
  <si>
    <t>01:08.0</t>
  </si>
  <si>
    <t>-3.2109431783517297,-3.2109431783517297</t>
  </si>
  <si>
    <t>58:52.8</t>
  </si>
  <si>
    <t>04:31.9</t>
  </si>
  <si>
    <t>-3.211183316639957,-3.211183316639957,-3.211183316639957,-3.211183316639957,-3.211183316639957,-3.211183316639957,-3.211183316639957,-3.211183316639957,-3.211183316639957</t>
  </si>
  <si>
    <t>646601256238335266089066042787255331835671,646601256238335266089066042787255331835671,646601256238335266089066042787255331835671,646601256238335266089066042787255331835671,646601256238335266089066042787255331835671,646601256238335266089066042787255331835671,646601256238335266089066042787255331835671,646601256238335266089066042787255331835671,646601256238335266089066042787255331835671</t>
  </si>
  <si>
    <t>22:33.7</t>
  </si>
  <si>
    <t>35:21.9</t>
  </si>
  <si>
    <t>-3.21145784695469,-3.21145784695469,-3.21145784695469,-3.21145784695469,-3.21145784695469,-3.21145784695469,-3.21145784695469,-3.21145784695469,-3.21145784695469,-3.21145784695469,-3.21145784695469,-3.21145784695469,-3.21145784695469,-3.21145784695469,-3.21145784695469,-3.21145784695469,-3.21145784695469,-3.21145784695469,-3.21145784695469,-3.21145784695469</t>
  </si>
  <si>
    <t>693947994317295102164024374349830644141074,693947994317295102164024374349830644141074,693947994317295102164024374349830644141074,693947994317295102164024374349830644141074,693947994317295102164024374349830644141074,693947994317295102164024374349830644141074,693947994317295102164024374349830644141074,693947994317295102164024374349830644141074,693947994317295102164024374349830644141074,693947994317295102164024374349830644141074,693947994317295102164024374349830644141074,693947994317295102164024374349830644141074,693947994317295102164024374349830644141074,693947994317295102164024374349830644141074,693947994317295102164024374349830644141074,693947994317295102164024374349830644141074,693947994317295102164024374349830644141074,693947994317295102164024374349830644141074,693947994317295102164024374349830644141074,693947994317295102164024374349830644141074</t>
  </si>
  <si>
    <t>11:37.6</t>
  </si>
  <si>
    <t>18:18.3</t>
  </si>
  <si>
    <t>-3.211467161794755,-3.211467161794755,-3.211467161794755,-3.211467161794755,-3.211467161794755,-3.211467161794755,-3.211467161794755,-3.211467161794755,-3.211467161794755</t>
  </si>
  <si>
    <t>505022413619796762672891807045710692140702,505022413619796762672891807045710692140702,505022413619796762672891807045710692140702,505022413619796762672891807045710692140702,505022413619796762672891807045710692140702,505022413619796762672891807045710692140702,505022413619796762672891807045710692140702,505022413619796762672891807045710692140702,505022413619796762672891807045710692140702</t>
  </si>
  <si>
    <t>57:22.7</t>
  </si>
  <si>
    <t>14:05.7</t>
  </si>
  <si>
    <t>-3.211504414378132,-3.211504414378132,-3.211504414378132,-3.211504414378132,-3.211504414378132,-3.211504414378132,-3.211504414378132,-3.211504414378132,-3.211504414378132,-3.211504414378132</t>
  </si>
  <si>
    <t>296104350325577908429259535742037675573299,296104350325577908429259535742037675573299,296104350325577908429259535742037675573299,296104350325577908429259535742037675573299,296104350325577908429259535742037675573299,296104350325577908429259535742037675573299,296104350325577908429259535742037675573299,296104350325577908429259535742037675573299,296104350325577908429259535742037675573299,296104350325577908429259535742037675573299</t>
  </si>
  <si>
    <t>58:38.9</t>
  </si>
  <si>
    <t>15:11.1</t>
  </si>
  <si>
    <t>-3.211600535685852,-3.211600535685852,-3.211600535685852</t>
  </si>
  <si>
    <t>53:37.2</t>
  </si>
  <si>
    <t>13:40.2</t>
  </si>
  <si>
    <t>-3.212483088257337,-3.212483088257337,-3.212483088257337</t>
  </si>
  <si>
    <t>21:58.7</t>
  </si>
  <si>
    <t>32:38.5</t>
  </si>
  <si>
    <t>-3.212874311712222,-3.212874311712222,-3.212874311712222,-3.212874311712222,-3.212874311712222,-3.212874311712222,-3.212874311712222,-3.212874311712222,-3.212874311712222,-3.212874311712222</t>
  </si>
  <si>
    <t>808213344422924761584443598122466148017808,808213344422924761584443598122466148017808,808213344422924761584443598122466148017808,808213344422924761584443598122466148017808,808213344422924761584443598122466148017808,808213344422924761584443598122466148017808,808213344422924761584443598122466148017808,808213344422924761584443598122466148017808,808213344422924761584443598122466148017808,808213344422924761584443598122466148017808</t>
  </si>
  <si>
    <t>44:39.5</t>
  </si>
  <si>
    <t>48:50.0</t>
  </si>
  <si>
    <t>-3.213017824104856,-3.213017824104856,-3.213017824104856,-3.213017824104856,-3.213017824104856,-3.213017824104856,-3.213017824104856,-3.213017824104856,-3.213017824104856</t>
  </si>
  <si>
    <t>1370838760617331185989305406812040684383420,1370838760617331185989305406812040684383420,1370838760617331185989305406812040684383420,1370838760617331185989305406812040684383420,1370838760617331185989305406812040684383420,1370838760617331185989305406812040684383420,1370838760617331185989305406812040684383420,1370838760617331185989305406812040684383420,1370838760617331185989305406812040684383420</t>
  </si>
  <si>
    <t>34:46.8</t>
  </si>
  <si>
    <t>41:42.8</t>
  </si>
  <si>
    <t>-3.213360228993306,-3.2217761691096793,-3.2217761691096793,-3.2217761691096793,-3.2217761691096793,-3.2217761691096793</t>
  </si>
  <si>
    <t>09:41.0</t>
  </si>
  <si>
    <t>13:51.1</t>
  </si>
  <si>
    <t>-3.2139310892350035,-3.2139310892350035,-3.2139310892350035,-3.2139310892350035,-3.2139310892350035,-3.2139310892350035,-3.2139310892350035,-3.2139310892350035,-3.2139310892350035</t>
  </si>
  <si>
    <t>506154950312924407931646042324270689915326,506154950312924407931646042324270689915326,506154950312924407931646042324270689915326,506154950312924407931646042324270689915326,506154950312924407931646042324270689915326,506154950312924407931646042324270689915326,506154950312924407931646042324270689915326,506154950312924407931646042324270689915326,506154950312924407931646042324270689915326</t>
  </si>
  <si>
    <t>22:23.2</t>
  </si>
  <si>
    <t>-3.21414033606688,-3.21414033606688,-3.21414033606688,-3.21414033606688,-3.21414033606688,-3.21414033606688</t>
  </si>
  <si>
    <t>30:00.5</t>
  </si>
  <si>
    <t>50:01.1</t>
  </si>
  <si>
    <t>-3.2141546632501323,-3.2141546632501323,-3.2141546632501323,-3.2141546632501323,-3.2141546632501323,-3.2141546632501323,-3.2141546632501323,-3.2141546632501323,-3.2141546632501323,-3.2141546632501323,-3.2141546632501323,-3.2141546632501323,-3.2141546632501323,-3.2141546632501323,-3.2141546632501323,-3.2141546632501323,-3.2141546632501323,-3.2141546632501323,-3.2141546632501323,-3.2141546632501323,-3.2141546632501323,-3.2141546632501323,-3.2141546632501323,-3.2141546632501323,-3.2141546632501323,-3.2141546632501323,-3.2141546632501323,-3.2141546632501323,-3.2141546632501323,-3.2141546632501323</t>
  </si>
  <si>
    <t>298183327078504551049642702892902589340475,298183327078504551049642702892902589340475,298183327078504551049642702892902589340475,298183327078504551049642702892902589340475,298183327078504551049642702892902589340475,298183327078504551049642702892902589340475,298183327078504551049642702892902589340475,298183327078504551049642702892902589340475,298183327078504551049642702892902589340475,298183327078504551049642702892902589340475,298183327078504551049642702892902589340475,298183327078504551049642702892902589340475,298183327078504551049642702892902589340475,298183327078504551049642702892902589340475,298183327078504551049642702892902589340475,298183327078504551049642702892902589340475,298183327078504551049642702892902589340475,298183327078504551049642702892902589340475,298183327078504551049642702892902589340475,298183327078504551049642702892902589340475,298183327078504551049642702892902589340475,298183327078504551049642702892902589340475,298183327078504551049642702892902589340475,298183327078504551049642702892902589340475,298183327078504551049642702892902589340475,298183327078504551049642702892902589340475,298183327078504551049642702892902589340475,298183327078504551049642702892902589340475,298183327078504551049642702892902589340475,298183327078504551049642702892902589340475</t>
  </si>
  <si>
    <t>27:14.9</t>
  </si>
  <si>
    <t>44:15.3</t>
  </si>
  <si>
    <t>-3.214292771818176,-3.214292771818176,-3.214292771818176</t>
  </si>
  <si>
    <t>55:53.2</t>
  </si>
  <si>
    <t>03:56.6</t>
  </si>
  <si>
    <t>-3.215712936985535,-3.215712936985535,-3.215712936985535,-3.215712936985535,-3.215712936985535,-3.215712936985535,-3.215712936985535,-3.215712936985535,-3.215712936985535</t>
  </si>
  <si>
    <t>439799206805670306389015228708290075916603,439799206805670306389015228708290075916603,439799206805670306389015228708290075916603,439799206805670306389015228708290075916603,439799206805670306389015228708290075916603,439799206805670306389015228708290075916603,439799206805670306389015228708290075916603,439799206805670306389015228708290075916603,439799206805670306389015228708290075916603</t>
  </si>
  <si>
    <t>41:47.8</t>
  </si>
  <si>
    <t>-3.215867552440475,-3.215867552440475,-3.215867552440475,-3.215867552440475</t>
  </si>
  <si>
    <t>49:24.3</t>
  </si>
  <si>
    <t>08:52.9</t>
  </si>
  <si>
    <t>-3.216247294864458,-3.216247294864458,-3.216247294864458</t>
  </si>
  <si>
    <t>57:20.5</t>
  </si>
  <si>
    <t>13:53.6</t>
  </si>
  <si>
    <t>-3.2167741104813268,-3.2167741104813268,-3.2167741104813268,-3.2167741104813268,-3.2167741104813268,-3.2167741104813268,-3.2167741104813268,-3.2167741104813268,-3.2167741104813268,-3.2167741104813268,-3.2167741104813268,-3.2167741104813268,-3.2167741104813268,-3.2167741104813268,-3.2167741104813268,-3.2167741104813268,-3.2167741104813268,-3.2167741104813268,-3.2167741104813268,-3.2167741104813268</t>
  </si>
  <si>
    <t>323449957182887067529662424788552132136251,323449957182887067529662424788552132136251,323449957182887067529662424788552132136251,323449957182887067529662424788552132136251,323449957182887067529662424788552132136251,323449957182887067529662424788552132136251,323449957182887067529662424788552132136251,323449957182887067529662424788552132136251,323449957182887067529662424788552132136251,323449957182887067529662424788552132136251,323449957182887067529662424788552132136251,323449957182887067529662424788552132136251,323449957182887067529662424788552132136251,323449957182887067529662424788552132136251,323449957182887067529662424788552132136251,323449957182887067529662424788552132136251,323449957182887067529662424788552132136251,323449957182887067529662424788552132136251,323449957182887067529662424788552132136251,323449957182887067529662424788552132136251</t>
  </si>
  <si>
    <t>09:12.0</t>
  </si>
  <si>
    <t>29:14.9</t>
  </si>
  <si>
    <t>-3.2168082682062566,-3.2168082682062566,-3.2168082682062566</t>
  </si>
  <si>
    <t>57:39.8</t>
  </si>
  <si>
    <t>-3.2172393366560788,-3.2172393366560788,-3.2172393366560788</t>
  </si>
  <si>
    <t>45:08.6</t>
  </si>
  <si>
    <t>-3.217379708376667,-3.217379708376667,-3.217379708376667,-3.217379708376667,-3.217379708376667,-3.217379708376667,-3.217379708376667,-3.217379708376667,-3.217379708376667,-3.217379708376667</t>
  </si>
  <si>
    <t>480915981189099148330839714210318513568539,480915981189099148330839714210318513568539,480915981189099148330839714210318513568539,480915981189099148330839714210318513568539,480915981189099148330839714210318513568539,480915981189099148330839714210318513568539,480915981189099148330839714210318513568539,480915981189099148330839714210318513568539,480915981189099148330839714210318513568539,480915981189099148330839714210318513568539</t>
  </si>
  <si>
    <t>37:24.2</t>
  </si>
  <si>
    <t>57:10.9</t>
  </si>
  <si>
    <t>-3.2174658173497335,-3.2174658173497335</t>
  </si>
  <si>
    <t>00:38.6</t>
  </si>
  <si>
    <t>06:13.6</t>
  </si>
  <si>
    <t>-3.217550231259344,-3.217550231259344,-3.217550231259344,-3.217550231259344,-3.217550231259344,-3.217550231259344,-3.217550231259344,-3.217550231259344,-3.217550231259344</t>
  </si>
  <si>
    <t>1393243577350314291560617055788904784893015,1393243577350314291560617055788904784893015,1393243577350314291560617055788904784893015,1393243577350314291560617055788904784893015,1393243577350314291560617055788904784893015,1393243577350314291560617055788904784893015,1393243577350314291560617055788904784893015,1393243577350314291560617055788904784893015,1393243577350314291560617055788904784893015</t>
  </si>
  <si>
    <t>00:39.7</t>
  </si>
  <si>
    <t>09:38.8</t>
  </si>
  <si>
    <t>-3.218138711697806,-3.218138711697806,-3.218138711697806,-3.218138711697806,-3.218138711697806,-3.218138711697806,-3.218138711697806,-3.218138711697806,-3.218138711697806,-3.218138711697806,-3.218138711697806,-3.218138711697806,-3.218138711697806,-3.218138711697806,-3.218138711697806</t>
  </si>
  <si>
    <t>1343991759891715267296355564175547213858524,1343991759891715267296355564175547213858524,1343991759891715267296355564175547213858524,1343991759891715267296355564175547213858524,1343991759891715267296355564175547213858524,1343991759891715267296355564175547213858524,1343991759891715267296355564175547213858524,1343991759891715267296355564175547213858524,1343991759891715267296355564175547213858524,1343991759891715267296355564175547213858524,1343991759891715267296355564175547213858524,1343991759891715267296355564175547213858524,1343991759891715267296355564175547213858524,1343991759891715267296355564175547213858524,1343991759891715267296355564175547213858524</t>
  </si>
  <si>
    <t>42:33.1</t>
  </si>
  <si>
    <t>49:20.9</t>
  </si>
  <si>
    <t>-3.2183560249362437,-3.2183560249362437,-3.2183560249362437,-3.2183560249362437,-3.2183560249362437</t>
  </si>
  <si>
    <t>40:24.2</t>
  </si>
  <si>
    <t>56:54.6</t>
  </si>
  <si>
    <t>-3.2184452138868815,-3.2184452138868815,-3.2184452138868815,-3.2184452138868815,-3.2184452138868815,-3.2184452138868815,-3.2184452138868815,-3.2184452138868815,-3.2184452138868815,-3.2184452138868815</t>
  </si>
  <si>
    <t>94014244667502295733516558431855287958302,94014244667502295733516558431855287958302,94014244667502295733516558431855287958302,94014244667502295733516558431855287958302,94014244667502295733516558431855287958302,94014244667502295733516558431855287958302,94014244667502295733516558431855287958302,94014244667502295733516558431855287958302,94014244667502295733516558431855287958302,94014244667502295733516558431855287958302</t>
  </si>
  <si>
    <t>21:31.8</t>
  </si>
  <si>
    <t>30:31.5</t>
  </si>
  <si>
    <t>-3.2192802845405826,-3.2192802845405826,-3.2192802845405826,-3.2192802845405826,-3.2192802845405826,-3.2192802845405826,-3.2192802845405826,-3.2192802845405826,-3.2192802845405826,-3.2192802845405826</t>
  </si>
  <si>
    <t>1161385567516302470168794342979371225753553,1161385567516302470168794342979371225753553,1161385567516302470168794342979371225753553,1161385567516302470168794342979371225753553,1161385567516302470168794342979371225753553,1161385567516302470168794342979371225753553,1161385567516302470168794342979371225753553,1161385567516302470168794342979371225753553,1161385567516302470168794342979371225753553,1161385567516302470168794342979371225753553</t>
  </si>
  <si>
    <t>28:39.6</t>
  </si>
  <si>
    <t>35:39.0</t>
  </si>
  <si>
    <t>-3.219776912257312,-3.219776912257312,-3.219776912257312,-3.219776912257312,-3.219776912257312,-3.219776912257312,-3.219776912257312,-3.219776912257312,-3.219776912257312,-3.219776912257312</t>
  </si>
  <si>
    <t>132876479869656348634882352298068883028473,132876479869656348634882352298068883028473,132876479869656348634882352298068883028473,132876479869656348634882352298068883028473,132876479869656348634882352298068883028473,132876479869656348634882352298068883028473,132876479869656348634882352298068883028473,132876479869656348634882352298068883028473,132876479869656348634882352298068883028473,132876479869656348634882352298068883028473</t>
  </si>
  <si>
    <t>49:21.9</t>
  </si>
  <si>
    <t>59:27.7</t>
  </si>
  <si>
    <t>-3.219843532576581,-3.219843532576581,-3.219843532576581,-3.219843532576581,-3.219843532576581,-3.219843532576581,-3.219843532576581,-3.219843532576581,-3.219843532576581,-3.219843532576581</t>
  </si>
  <si>
    <t>1044705376633607463310742985133817503769886,1044705376633607463310742985133817503769886,1044705376633607463310742985133817503769886,1044705376633607463310742985133817503769886,1044705376633607463310742985133817503769886,1044705376633607463310742985133817503769886,1044705376633607463310742985133817503769886,1044705376633607463310742985133817503769886,1044705376633607463310742985133817503769886,1044705376633607463310742985133817503769886</t>
  </si>
  <si>
    <t>44:43.9</t>
  </si>
  <si>
    <t>57:49.6</t>
  </si>
  <si>
    <t>-3.2204321587016147,-3.2204321587016147,-3.2204321587016147,-3.2204321587016147,-3.2204321587016147,-3.2204321587016147,-3.2204321587016147,-3.2204321587016147,-3.2204321587016147</t>
  </si>
  <si>
    <t>666412623519178237747211839607918781692507,666412623519178237747211839607918781692507,666412623519178237747211839607918781692507,666412623519178237747211839607918781692507,666412623519178237747211839607918781692507,666412623519178237747211839607918781692507,666412623519178237747211839607918781692507,666412623519178237747211839607918781692507,666412623519178237747211839607918781692507</t>
  </si>
  <si>
    <t>29:14.4</t>
  </si>
  <si>
    <t>46:47.8</t>
  </si>
  <si>
    <t>-3.220758198965109,-3.220758198965109</t>
  </si>
  <si>
    <t>03:53.2</t>
  </si>
  <si>
    <t>23:57.6</t>
  </si>
  <si>
    <t>-3.221182985269577,-3.221182985269577,-3.221182985269577,-3.221182985269577</t>
  </si>
  <si>
    <t>16:03.1</t>
  </si>
  <si>
    <t>36:06.4</t>
  </si>
  <si>
    <t>-3.222165034039601,-3.222165034039601,-3.222165034039601,-3.222165034039601</t>
  </si>
  <si>
    <t>50:23.9</t>
  </si>
  <si>
    <t>-3.2231025532967594,-3.2231025532967594,-3.2231025532967594,-3.2231025532967594,-3.2231025532967594,-3.2231025532967594,-3.2231025532967594,-3.2231025532967594,-3.2231025532967594</t>
  </si>
  <si>
    <t>342010959776933135665255466024250100581382,342010959776933135665255466024250100581382,342010959776933135665255466024250100581382,342010959776933135665255466024250100581382,342010959776933135665255466024250100581382,342010959776933135665255466024250100581382,342010959776933135665255466024250100581382,342010959776933135665255466024250100581382,342010959776933135665255466024250100581382</t>
  </si>
  <si>
    <t>23:38.7</t>
  </si>
  <si>
    <t>43:42.1</t>
  </si>
  <si>
    <t>-3.2234807145700617,-3.2234807145700617,-3.2234807145700617,-3.2234807145700617</t>
  </si>
  <si>
    <t>40:09.3</t>
  </si>
  <si>
    <t>53:11.5</t>
  </si>
  <si>
    <t>-3.223718668740462,-3.223718668740462,-3.223718668740462,-3.223718668740462,-3.223718668740462,-3.223718668740462,-3.223718668740462,-3.223718668740462,-3.223718668740462,-3.223718668740462,-3.223718668740462,-3.223718668740462,-3.223718668740462,-3.223718668740462,-3.223718668740462,-3.223718668740462,-3.223718668740462,-3.223718668740462,-3.223718668740462,-3.223718668740462,-3.223718668740462,-3.223718668740462,-3.223718668740462,-3.223718668740462,-3.223718668740462,-3.223718668740462,-3.223718668740462,-3.223718668740462,-3.223718668740462,-3.223718668740462</t>
  </si>
  <si>
    <t>1037023435760360484803929139271118612447446,1037023435760360484803929139271118612447446,1037023435760360484803929139271118612447446,1037023435760360484803929139271118612447446,1037023435760360484803929139271118612447446,1037023435760360484803929139271118612447446,1037023435760360484803929139271118612447446,1037023435760360484803929139271118612447446,1037023435760360484803929139271118612447446,1037023435760360484803929139271118612447446,1037023435760360484803929139271118612447446,1037023435760360484803929139271118612447446,1037023435760360484803929139271118612447446,1037023435760360484803929139271118612447446,1037023435760360484803929139271118612447446,1037023435760360484803929139271118612447446,1037023435760360484803929139271118612447446,1037023435760360484803929139271118612447446,1037023435760360484803929139271118612447446,1037023435760360484803929139271118612447446,1037023435760360484803929139271118612447446,1037023435760360484803929139271118612447446,1037023435760360484803929139271118612447446,1037023435760360484803929139271118612447446,1037023435760360484803929139271118612447446,1037023435760360484803929139271118612447446,1037023435760360484803929139271118612447446,1037023435760360484803929139271118612447446,1037023435760360484803929139271118612447446,1037023435760360484803929139271118612447446</t>
  </si>
  <si>
    <t>14:42.5</t>
  </si>
  <si>
    <t>31:44.1</t>
  </si>
  <si>
    <t>-3.2237456818464847,-3.2237456818464847,-3.2237456818464847,-3.2237456818464847,-3.2237456818464847,-3.2237456818464847,-3.2237456818464847,-3.2237456818464847,-3.2237456818464847,-3.2237456818464847,-3.2237456818464847,-3.2237456818464847,-3.2237456818464847,-3.2237456818464847,-3.2237456818464847,-3.2237456818464847,-3.2237456818464847,-3.2237456818464847,-3.2237456818464847,-3.2237456818464847,-3.2237456818464847,-3.2237456818464847,-3.2237456818464847,-3.2237456818464847,-3.2237456818464847,-3.2237456818464847,-3.2237456818464847,-3.2237456818464847,-3.2237456818464847,-3.2237456818464847</t>
  </si>
  <si>
    <t>1363188076644732932567409964592393346182329,1363188076644732932567409964592393346182329,1363188076644732932567409964592393346182329,1363188076644732932567409964592393346182329,1363188076644732932567409964592393346182329,1363188076644732932567409964592393346182329,1363188076644732932567409964592393346182329,1363188076644732932567409964592393346182329,1363188076644732932567409964592393346182329,1363188076644732932567409964592393346182329,1363188076644732932567409964592393346182329,1363188076644732932567409964592393346182329,1363188076644732932567409964592393346182329,1363188076644732932567409964592393346182329,1363188076644732932567409964592393346182329,1363188076644732932567409964592393346182329,1363188076644732932567409964592393346182329,1363188076644732932567409964592393346182329,1363188076644732932567409964592393346182329,1363188076644732932567409964592393346182329,1363188076644732932567409964592393346182329,1363188076644732932567409964592393346182329,1363188076644732932567409964592393346182329,1363188076644732932567409964592393346182329,1363188076644732932567409964592393346182329,1363188076644732932567409964592393346182329,1363188076644732932567409964592393346182329,1363188076644732932567409964592393346182329,1363188076644732932567409964592393346182329,1363188076644732932567409964592393346182329</t>
  </si>
  <si>
    <t>20:59.5</t>
  </si>
  <si>
    <t>41:02.3</t>
  </si>
  <si>
    <t>-3.2245151153474576,-3.2245151153474576,-3.2245151153474576,-3.2245151153474576</t>
  </si>
  <si>
    <t>58:45.9</t>
  </si>
  <si>
    <t>18:40.5</t>
  </si>
  <si>
    <t>-3.2250329261430233,-3.2250329261430233,-3.2250329261430233,-3.2250329261430233,-3.2250329261430233,-3.2250329261430233,-3.2250329261430233,-3.2250329261430233,-3.2250329261430233,-3.2250329261430233</t>
  </si>
  <si>
    <t>483309591758636790701560616121024659798899,483309591758636790701560616121024659798899,483309591758636790701560616121024659798899,483309591758636790701560616121024659798899,483309591758636790701560616121024659798899,483309591758636790701560616121024659798899,483309591758636790701560616121024659798899,483309591758636790701560616121024659798899,483309591758636790701560616121024659798899,483309591758636790701560616121024659798899</t>
  </si>
  <si>
    <t>05:58.2</t>
  </si>
  <si>
    <t>-3.2255022080809668,-3.2255022080809668,-3.2255022080809668</t>
  </si>
  <si>
    <t>41:23.5</t>
  </si>
  <si>
    <t>01:02.7</t>
  </si>
  <si>
    <t>-3.225884123970932,-3.225884123970932,-3.225884123970932,-3.225884123970932,-3.225884123970932,-3.225884123970932,-3.225884123970932,-3.225884123970932,-3.225884123970932,-3.225884123970932,-3.225884123970932,-3.225884123970932,-3.225884123970932,-3.225884123970932,-3.225884123970932,-3.225884123970932,-3.225884123970932,-3.225884123970932,-3.225884123970932,-3.225884123970932,-3.225884123970932,-3.225884123970932,-3.225884123970932,-3.225884123970932,-3.225884123970932,-3.225884123970932,-3.225884123970932,-3.225884123970932,-3.225884123970932,-3.225884123970932</t>
  </si>
  <si>
    <t>1163853154604022150125875917013309378982608,1163853154604022150125875917013309378982608,1163853154604022150125875917013309378982608,1163853154604022150125875917013309378982608,1163853154604022150125875917013309378982608,1163853154604022150125875917013309378982608,1163853154604022150125875917013309378982608,1163853154604022150125875917013309378982608,1163853154604022150125875917013309378982608,1163853154604022150125875917013309378982608,1163853154604022150125875917013309378982608,1163853154604022150125875917013309378982608,1163853154604022150125875917013309378982608,1163853154604022150125875917013309378982608,1163853154604022150125875917013309378982608,1163853154604022150125875917013309378982608,1163853154604022150125875917013309378982608,1163853154604022150125875917013309378982608,1163853154604022150125875917013309378982608,1163853154604022150125875917013309378982608,1163853154604022150125875917013309378982608,1163853154604022150125875917013309378982608,1163853154604022150125875917013309378982608,1163853154604022150125875917013309378982608,1163853154604022150125875917013309378982608,1163853154604022150125875917013309378982608,1163853154604022150125875917013309378982608,1163853154604022150125875917013309378982608,1163853154604022150125875917013309378982608,1163853154604022150125875917013309378982608</t>
  </si>
  <si>
    <t>04:54.8</t>
  </si>
  <si>
    <t>14:08.0</t>
  </si>
  <si>
    <t>-3.225992655448044,-3.225992655448044,-3.225992655448044,-3.225992655448044,-3.225992655448044,-3.225992655448044,-3.225992655448044,-3.225992655448044,-3.225992655448044,-3.225992655448044,-3.225992655448044,-3.225992655448044,-3.225992655448044,-3.225992655448044,-3.225992655448044</t>
  </si>
  <si>
    <t>1390113264079475340989814572725309272065302,1390113264079475340989814572725309272065302,1390113264079475340989814572725309272065302,1390113264079475340989814572725309272065302,1390113264079475340989814572725309272065302,1390113264079475340989814572725309272065302,1390113264079475340989814572725309272065302,1390113264079475340989814572725309272065302,1390113264079475340989814572725309272065302,1390113264079475340989814572725309272065302,1390113264079475340989814572725309272065302,1390113264079475340989814572725309272065302,1390113264079475340989814572725309272065302,1390113264079475340989814572725309272065302,1390113264079475340989814572725309272065302</t>
  </si>
  <si>
    <t>53:49.7</t>
  </si>
  <si>
    <t>07:07.2</t>
  </si>
  <si>
    <t>-3.226022675476997,-3.226022675476997,-3.226022675476997</t>
  </si>
  <si>
    <t>03:42.4</t>
  </si>
  <si>
    <t>13:38.3</t>
  </si>
  <si>
    <t>-3.2262908331645237,-3.2262908331645237,-3.2262908331645237,-3.2262908331645237,-3.2262908331645237,-3.2262908331645237,-3.2262908331645237,-3.2262908331645237,-3.2262908331645237,-3.2262908331645237</t>
  </si>
  <si>
    <t>622429882792255369948198784486976037284670,622429882792255369948198784486976037284670,622429882792255369948198784486976037284670,622429882792255369948198784486976037284670,622429882792255369948198784486976037284670,622429882792255369948198784486976037284670,622429882792255369948198784486976037284670,622429882792255369948198784486976037284670,622429882792255369948198784486976037284670,622429882792255369948198784486976037284670</t>
  </si>
  <si>
    <t>34:46.4</t>
  </si>
  <si>
    <t>51:59.0</t>
  </si>
  <si>
    <t>-3.2271724664001735,-3.2271724664001735,-3.2271724664001735,-3.2271724664001735,-3.2271724664001735,-3.2271724664001735,-3.2271724664001735,-3.2271724664001735,-3.2271724664001735</t>
  </si>
  <si>
    <t>1039244581460679586237542179511019205526196,1039244581460679586237542179511019205526196,1039244581460679586237542179511019205526196,1039244581460679586237542179511019205526196,1039244581460679586237542179511019205526196,1039244581460679586237542179511019205526196,1039244581460679586237542179511019205526196,1039244581460679586237542179511019205526196,1039244581460679586237542179511019205526196</t>
  </si>
  <si>
    <t>38:55.0</t>
  </si>
  <si>
    <t>58:58.6</t>
  </si>
  <si>
    <t>-3.2272794762259016,-3.2272794762259016,-3.2272794762259016</t>
  </si>
  <si>
    <t>57:16.8</t>
  </si>
  <si>
    <t>17:20.0</t>
  </si>
  <si>
    <t>-3.227558581042419,-3.227558581042419,-3.227558581042419,-3.227558581042419</t>
  </si>
  <si>
    <t>36:07.9</t>
  </si>
  <si>
    <t>44:32.6</t>
  </si>
  <si>
    <t>-3.2279914438921318,-3.2279914438921318,-3.2279914438921318,-3.2279914438921318,-3.2279914438921318,-3.2279914438921318,-3.2279914438921318,-3.2279914438921318,-3.2279914438921318,-3.2279914438921318</t>
  </si>
  <si>
    <t>829669023124965208775408947755026558315100,829669023124965208775408947755026558315100,829669023124965208775408947755026558315100,829669023124965208775408947755026558315100,829669023124965208775408947755026558315100,829669023124965208775408947755026558315100,829669023124965208775408947755026558315100,829669023124965208775408947755026558315100,829669023124965208775408947755026558315100,829669023124965208775408947755026558315100</t>
  </si>
  <si>
    <t>06:43.0</t>
  </si>
  <si>
    <t>15:25.0</t>
  </si>
  <si>
    <t>-3.228272448212534,-3.228272448212534,-3.228272448212534,-3.228272448212534,-3.228272448212534,-3.228272448212534,-3.228272448212534,-3.228272448212534,-3.228272448212534,-3.228272448212534</t>
  </si>
  <si>
    <t>976793103053100293828046323265124744653307,976793103053100293828046323265124744653307,976793103053100293828046323265124744653307,976793103053100293828046323265124744653307,976793103053100293828046323265124744653307,976793103053100293828046323265124744653307,976793103053100293828046323265124744653307,976793103053100293828046323265124744653307,976793103053100293828046323265124744653307,976793103053100293828046323265124744653307</t>
  </si>
  <si>
    <t>43:15.4</t>
  </si>
  <si>
    <t>49:59.7</t>
  </si>
  <si>
    <t>-3.228525773873024,-3.228525773873024,-3.228525773873024,-3.228525773873024,-3.228525773873024,-3.228525773873024,-3.228525773873024,-3.228525773873024,-3.228525773873024,-3.228525773873024</t>
  </si>
  <si>
    <t>483995473555857845349915145842363367980889,483995473555857845349915145842363367980889,483995473555857845349915145842363367980889,483995473555857845349915145842363367980889,483995473555857845349915145842363367980889,483995473555857845349915145842363367980889,483995473555857845349915145842363367980889,483995473555857845349915145842363367980889,483995473555857845349915145842363367980889,483995473555857845349915145842363367980889</t>
  </si>
  <si>
    <t>51:12.4</t>
  </si>
  <si>
    <t>11:15.6</t>
  </si>
  <si>
    <t>-3.228596826403956,-3.228596826403956,-3.228596826403956</t>
  </si>
  <si>
    <t>47:05.3</t>
  </si>
  <si>
    <t>58:22.0</t>
  </si>
  <si>
    <t>-3.2289270091809574,-3.2289270091809574,-3.2289270091809574,-3.2289270091809574,-3.2289270091809574,-3.2289270091809574,-3.2289270091809574,-3.2289270091809574,-3.2289270091809574,-3.2289270091809574,-3.2289270091809574,-3.2289270091809574,-3.2289270091809574,-3.2289270091809574,-3.2289270091809574</t>
  </si>
  <si>
    <t>1177824426008392769352676501121275867331729,1177824426008392769352676501121275867331729,1177824426008392769352676501121275867331729,1177824426008392769352676501121275867331729,1177824426008392769352676501121275867331729,1177824426008392769352676501121275867331729,1177824426008392769352676501121275867331729,1177824426008392769352676501121275867331729,1177824426008392769352676501121275867331729,1177824426008392769352676501121275867331729,1177824426008392769352676501121275867331729,1177824426008392769352676501121275867331729,1177824426008392769352676501121275867331729,1177824426008392769352676501121275867331729,1177824426008392769352676501121275867331729</t>
  </si>
  <si>
    <t>05:33.6</t>
  </si>
  <si>
    <t>25:37.2</t>
  </si>
  <si>
    <t>-3.230592625720286,-3.230592625720286,-3.230592625720286,-3.230592625720286</t>
  </si>
  <si>
    <t>43:14.4</t>
  </si>
  <si>
    <t>-3.2308668601867763,-3.2308668601867763,-3.2308668601867763,-3.2308668601867763,-3.2308668601867763,-3.2308668601867763</t>
  </si>
  <si>
    <t>27:09.0</t>
  </si>
  <si>
    <t>44:19.5</t>
  </si>
  <si>
    <t>-3.230976548624538,-3.230976548624538,-3.230976548624538,-3.2312180308776535,-3.2312180308776535,-3.2312180308776535,-3.2312180308776535,-3.2312180308776535,-3.2312180308776535,-3.2312180308776535,-3.2312180308776535,-3.2312180308776535,-3.2312180308776535,-3.2312180308776535,-3.2312180308776535,-3.2312180308776535,-3.2312180308776535,-3.2312180308776535,-3.2312180308776535,-3.2312180308776535</t>
  </si>
  <si>
    <t>279765880575153263235699179296322701700414,279765880575153263235699179296322701700414,279765880575153263235699179296322701700414,279765880575153263235699179297422213327166,279765880575153263235699179297422213327166,279765880575153263235699179297422213327166,279765880575153263235699179297422213327166,279765880575153263235699179297422213327166,279765880575153263235699179297422213327166,279765880575153263235699179297422213327166,279765880575153263235699179297422213327166,279765880575153263235699179297422213327166,279765880575153263235699179297422213327166,279765880575153263235699179297422213327166,279765880575153263235699179297422213327166,279765880575153263235699179297422213327166,279765880575153263235699179297422213327166,279765880575153263235699179297422213327166,279765880575153263235699179297422213327166,279765880575153263235699179297422213327166</t>
  </si>
  <si>
    <t>09:59.1</t>
  </si>
  <si>
    <t>30:02.4</t>
  </si>
  <si>
    <t>-3.231410792222613,-3.231410792222613,-3.231410792222613,-3.231410792222613</t>
  </si>
  <si>
    <t>10:50.5</t>
  </si>
  <si>
    <t>30:53.9</t>
  </si>
  <si>
    <t>-3.2316692180907265,-3.2316692180907265,-3.2316692180907265,-3.2316692180907265</t>
  </si>
  <si>
    <t>34:08.7</t>
  </si>
  <si>
    <t>50:05.1</t>
  </si>
  <si>
    <t>-3.231670548458136,-3.231670548458136,-3.231670548458136,-3.231670548458136,-3.231670548458136,-3.231670548458136</t>
  </si>
  <si>
    <t>42:59.9</t>
  </si>
  <si>
    <t>02:29.9</t>
  </si>
  <si>
    <t>-3.23182855079481,-3.23182855079481,-3.23182855079481,-3.23182855079481,-3.23182855079481,-3.23182855079481</t>
  </si>
  <si>
    <t>53:19.4</t>
  </si>
  <si>
    <t>13:21.2</t>
  </si>
  <si>
    <t>-3.2323556220293543,-3.2323556220293543,-3.2323556220293543</t>
  </si>
  <si>
    <t>15:13.7</t>
  </si>
  <si>
    <t>34:43.6</t>
  </si>
  <si>
    <t>-3.2327607374820584,-3.2327607374820584,-3.2327607374820584,-3.2327607374820584,-3.2327607374820584,-3.2327607374820584</t>
  </si>
  <si>
    <t>57:14.1</t>
  </si>
  <si>
    <t>17:17.4</t>
  </si>
  <si>
    <t>-3.2327607374820584,-3.2327607374820584,-3.2327607374820584</t>
  </si>
  <si>
    <t>01:42.0</t>
  </si>
  <si>
    <t>09:09.1</t>
  </si>
  <si>
    <t>-3.233237583726569,-3.233237583726569,-3.233237583726569,-3.233237583726569,-3.233237583726569,-3.233237583726569,-3.233237583726569,-3.233237583726569,-3.233237583726569</t>
  </si>
  <si>
    <t>695985070294887515333380830255574197376786,695985070294887515333380830255574197376786,695985070294887515333380830255574197376786,695985070294887515333380830255574197376786,695985070294887515333380830255574197376786,695985070294887515333380830255574197376786,695985070294887515333380830255574197376786,695985070294887515333380830255574197376786,695985070294887515333380830255574197376786</t>
  </si>
  <si>
    <t>19:05.8</t>
  </si>
  <si>
    <t>24:40.3</t>
  </si>
  <si>
    <t>-3.233257153364841,-3.233257153364841,-3.233257153364841,-3.233257153364841,-3.233257153364841,-3.233257153364841</t>
  </si>
  <si>
    <t>57:30.0</t>
  </si>
  <si>
    <t>14:35.9</t>
  </si>
  <si>
    <t>-3.233405058876584,-3.233405058876584,-3.233405058876584,-3.233405058876584,-3.233405058876584,-3.233405058876584,-3.233405058876584,-3.233405058876584,-3.233405058876584</t>
  </si>
  <si>
    <t>481085648586414004338762535640385984494233,481085648586414004338762535640385984494233,481085648586414004338762535640385984494233,481085648586414004338762535640385984494233,481085648586414004338762535640385984494233,481085648586414004338762535640385984494233,481085648586414004338762535640385984494233,481085648586414004338762535640385984494233,481085648586414004338762535640385984494233</t>
  </si>
  <si>
    <t>13:23.3</t>
  </si>
  <si>
    <t>24:40.4</t>
  </si>
  <si>
    <t>-3.2350433340131883,-3.2350433340131883,-3.2350433340131883,-3.2350433340131883,-3.2350433340131883,-3.2350433340131883,-3.2350433340131883,-3.2350433340131883,-3.2350433340131883,-3.2350433340131883,-3.2350433340131883,-3.2350433340131883,-3.2350433340131883,-3.2350433340131883,-3.2350433340131883</t>
  </si>
  <si>
    <t>93972329851428380510160407937897974672186,93972329851428380510160407937897974672186,93972329851428380510160407937897974672186,93972329851428380510160407937897974672186,93972329851428380510160407937897974672186,93972329851428380510160407937897974672186,93972329851428380510160407937897974672186,93972329851428380510160407937897974672186,93972329851428380510160407937897974672186,93972329851428380510160407937897974672186,93972329851428380510160407937897974672186,93972329851428380510160407937897974672186,93972329851428380510160407937897974672186,93972329851428380510160407937897974672186,93972329851428380510160407937897974672186</t>
  </si>
  <si>
    <t>33:03.3</t>
  </si>
  <si>
    <t>39:46.8</t>
  </si>
  <si>
    <t>-3.23508253227855,-3.23508253227855,-3.23508253227855,-3.23508253227855,-3.23508253227855,-3.23508253227855,-3.23508253227855,-3.23508253227855,-3.23508253227855</t>
  </si>
  <si>
    <t>378173239062937395153641077614698045282011,378173239062937395153641077614698045282011,378173239062937395153641077614698045282011,378173239062937395153641077614698045282011,378173239062937395153641077614698045282011,378173239062937395153641077614698045282011,378173239062937395153641077614698045282011,378173239062937395153641077614698045282011,378173239062937395153641077614698045282011</t>
  </si>
  <si>
    <t>22:54.8</t>
  </si>
  <si>
    <t>-3.2353326417831245,-3.2353326417831245</t>
  </si>
  <si>
    <t>29:32.2</t>
  </si>
  <si>
    <t>38:24.5</t>
  </si>
  <si>
    <t>-3.2356016304423703,-3.2356016304423703,-3.2356016304423703,-3.2356016304423703,-3.2356016304423703,-3.2356016304423703,-3.2356016304423703,-3.2356016304423703,-3.2356016304423703,-3.2356016304423703</t>
  </si>
  <si>
    <t>1159089122933519944781148639659337590675408,1159089122933519944781148639659337590675408,1159089122933519944781148639659337590675408,1159089122933519944781148639659337590675408,1159089122933519944781148639659337590675408,1159089122933519944781148639659337590675408,1159089122933519944781148639659337590675408,1159089122933519944781148639659337590675408,1159089122933519944781148639659337590675408,1159089122933519944781148639659337590675408</t>
  </si>
  <si>
    <t>26:28.8</t>
  </si>
  <si>
    <t>33:15.2</t>
  </si>
  <si>
    <t>-3.235851939933791,-3.235851939933791,-3.235851939933791,-3.235851939933791,-3.235851939933791,-3.235851939933791,-3.235851939933791,-3.235851939933791,-3.235851939933791,-3.235851939933791,-3.235851939933791,-3.235851939933791,-3.235851939933791,-3.235851939933791,-3.235851939933791</t>
  </si>
  <si>
    <t>1384816509733614575319823833645756929393923,1384816509733614575319823833645756929393923,1384816509733614575319823833645756929393923,1384816509733614575319823833645756929393923,1384816509733614575319823833645756929393923,1384816509733614575319823833645756929393923,1384816509733614575319823833645756929393923,1384816509733614575319823833645756929393923,1384816509733614575319823833645756929393923,1384816509733614575319823833645756929393923,1384816509733614575319823833645756929393923,1384816509733614575319823833645756929393923,1384816509733614575319823833645756929393923,1384816509733614575319823833645756929393923,1384816509733614575319823833645756929393923</t>
  </si>
  <si>
    <t>07:41.6</t>
  </si>
  <si>
    <t>11:44.0</t>
  </si>
  <si>
    <t>-3.236003682157116,-3.236003682157116,-3.236003682157116,-3.236003682157116,-3.236003682157116,-3.236003682157116,-3.236003682157116,-3.236003682157116,-3.236003682157116</t>
  </si>
  <si>
    <t>807581325799099691342275203048542042162843,807581325799099691342275203048542042162843,807581325799099691342275203048542042162843,807581325799099691342275203048542042162843,807581325799099691342275203048542042162843,807581325799099691342275203048542042162843,807581325799099691342275203048542042162843,807581325799099691342275203048542042162843,807581325799099691342275203048542042162843</t>
  </si>
  <si>
    <t>15:59.5</t>
  </si>
  <si>
    <t>36:03.7</t>
  </si>
  <si>
    <t>-3.236046404653962,-3.236046404653962,-3.236046404653962,-3.236046404653962</t>
  </si>
  <si>
    <t>01:25.2</t>
  </si>
  <si>
    <t>08:02.9</t>
  </si>
  <si>
    <t>-3.237130048519524,-3.237130048519524,-3.237130048519524,-3.237130048519524,-3.237130048519524,-3.237130048519524,-3.237130048519524,-3.237130048519524,-3.237130048519524</t>
  </si>
  <si>
    <t>1362735444818878624346885847661014407252415,1362735444818878624346885847661014407252415,1362735444818878624346885847661014407252415,1362735444818878624346885847661014407252415,1362735444818878624346885847661014407252415,1362735444818878624346885847661014407252415,1362735444818878624346885847661014407252415,1362735444818878624346885847661014407252415,1362735444818878624346885847661014407252415</t>
  </si>
  <si>
    <t>05:35.5</t>
  </si>
  <si>
    <t>-3.2375829054950165,-3.2375829054950165,-3.2375829054950165</t>
  </si>
  <si>
    <t>46:34.1</t>
  </si>
  <si>
    <t>52:09.2</t>
  </si>
  <si>
    <t>-3.2386289773552055,-3.2386289773552055,-3.2386289773552055,-3.2386289773552055,-3.2386289773552055,-3.2386289773552055</t>
  </si>
  <si>
    <t>40:08.5</t>
  </si>
  <si>
    <t>52:16.4</t>
  </si>
  <si>
    <t>-3.23882428239273,-3.23882428239273,-3.23882428239273,-3.23882428239273,-3.23882428239273,-3.23882428239273,-3.23882428239273,-3.23882428239273,-3.23882428239273,-3.23882428239273,-3.23882428239273,-3.23882428239273,-3.23882428239273,-3.23882428239273,-3.23882428239273</t>
  </si>
  <si>
    <t>669108381027150220904514857620784697210958,669108381027150220904514857620784697210958,669108381027150220904514857620784697210958,669108381027150220904514857620784697210958,669108381027150220904514857620784697210958,669108381027150220904514857620784697210958,669108381027150220904514857620784697210958,669108381027150220904514857620784697210958,669108381027150220904514857620784697210958,669108381027150220904514857620784697210958,669108381027150220904514857620784697210958,669108381027150220904514857620784697210958,669108381027150220904514857620784697210958,669108381027150220904514857620784697210958,669108381027150220904514857620784697210958</t>
  </si>
  <si>
    <t>26:04.3</t>
  </si>
  <si>
    <t>-3.239476019502106,-3.239476019502106,-3.239476019502106,-3.239476019502106</t>
  </si>
  <si>
    <t>56:43.5</t>
  </si>
  <si>
    <t>04:07.2</t>
  </si>
  <si>
    <t>-3.239602125277875,-3.239602125277875,-3.239602125277875</t>
  </si>
  <si>
    <t>45:12.9</t>
  </si>
  <si>
    <t>05:16.6</t>
  </si>
  <si>
    <t>-3.2408454232790427,-3.2408454232790427</t>
  </si>
  <si>
    <t>31:25.9</t>
  </si>
  <si>
    <t>36:59.0</t>
  </si>
  <si>
    <t>-3.241698328013182,-3.241698328013182,-3.241698328013182,-3.241698328013182,-3.241698328013182,-3.241698328013182,-3.241698328013182,-3.241698328013182,-3.241698328013182</t>
  </si>
  <si>
    <t>1367953298096856675496423262204335270012140,1367953298096856675496423262204335270012140,1367953298096856675496423262204335270012140,1367953298096856675496423262204335270012140,1367953298096856675496423262204335270012140,1367953298096856675496423262204335270012140,1367953298096856675496423262204335270012140,1367953298096856675496423262204335270012140,1367953298096856675496423262204335270012140</t>
  </si>
  <si>
    <t>42:24.3</t>
  </si>
  <si>
    <t>46:23.4</t>
  </si>
  <si>
    <t>-3.242056731679799,-3.242056731679799,-3.242056731679799</t>
  </si>
  <si>
    <t>35:42.7</t>
  </si>
  <si>
    <t>42:30.1</t>
  </si>
  <si>
    <t>-3.242744155518589,-3.242744155518589,-3.242744155518589,-3.242744155518589,-3.242744155518589,-3.242744155518589,-3.242744155518589,-3.242744155518589,-3.242744155518589</t>
  </si>
  <si>
    <t>1349603628695059471500445072092949835392276,1349603628695059471500445072092949835392276,1349603628695059471500445072092949835392276,1349603628695059471500445072092949835392276,1349603628695059471500445072092949835392276,1349603628695059471500445072092949835392276,1349603628695059471500445072092949835392276,1349603628695059471500445072092949835392276,1349603628695059471500445072092949835392276</t>
  </si>
  <si>
    <t>42:04.3</t>
  </si>
  <si>
    <t>01:27.4</t>
  </si>
  <si>
    <t>-3.2428298063044223,-3.2428298063044223,-3.2428298063044223,-3.2428298063044223</t>
  </si>
  <si>
    <t>43:40.4</t>
  </si>
  <si>
    <t>03:44.1</t>
  </si>
  <si>
    <t>-3.2429017933427824,-3.2429017933427824,-3.2429017933427824</t>
  </si>
  <si>
    <t>07:17.0</t>
  </si>
  <si>
    <t>27:20.1</t>
  </si>
  <si>
    <t>-3.2430669196978528,-3.2430669196978528,-3.2430669196978528,-3.2430669196978528</t>
  </si>
  <si>
    <t>31:03.0</t>
  </si>
  <si>
    <t>-3.2432164130612158,-3.2432164130612158,-3.2432164130612158,-3.2432164130612158,-3.2432164130612158,-3.2432164130612158</t>
  </si>
  <si>
    <t>43:46.5</t>
  </si>
  <si>
    <t>03:49.8</t>
  </si>
  <si>
    <t>-3.2436944911831835,-3.2436944911831835,-3.2436944911831835</t>
  </si>
  <si>
    <t>43:45.5</t>
  </si>
  <si>
    <t>50:15.8</t>
  </si>
  <si>
    <t>-3.243910527140965,-3.243910527140965,-3.243910527140965</t>
  </si>
  <si>
    <t>20:02.3</t>
  </si>
  <si>
    <t>-3.2439252286047298,-3.2439252286047298,-3.2439252286047298,-3.2439252286047298,-3.2439252286047298,-3.2439252286047298</t>
  </si>
  <si>
    <t>35:29.2</t>
  </si>
  <si>
    <t>40:19.4</t>
  </si>
  <si>
    <t>-3.243993238733034,-3.243993238733034,-3.243993238733034,-3.243993238733034,-3.243993238733034,-3.243993238733034,-3.243993238733034,-3.243993238733034,-3.243993238733034</t>
  </si>
  <si>
    <t>497165709428378023709788878103290263776639,497165709428378023709788878103290263776639,497165709428378023709788878103290263776639,497165709428378023709788878103290263776639,497165709428378023709788878103290263776639,497165709428378023709788878103290263776639,497165709428378023709788878103290263776639,497165709428378023709788878103290263776639,497165709428378023709788878103290263776639</t>
  </si>
  <si>
    <t>05:10.8</t>
  </si>
  <si>
    <t>17:45.0</t>
  </si>
  <si>
    <t>-3.2444770881947544,-3.2444770881947544,-3.2444770881947544,-3.2444770881947544,-3.2444770881947544,-3.2444770881947544,-3.2444770881947544,-3.2444770881947544,-3.2444770881947544,-3.2444770881947544</t>
  </si>
  <si>
    <t>399504752873789966861274957087534638131547,399504752873789966861274957087534638131547,399504752873789966861274957087534638131547,399504752873789966861274957087534638131547,399504752873789966861274957087534638131547,399504752873789966861274957087534638131547,399504752873789966861274957087534638131547,399504752873789966861274957087534638131547,399504752873789966861274957087534638131547,399504752873789966861274957087534638131547</t>
  </si>
  <si>
    <t>58:53.0</t>
  </si>
  <si>
    <t>18:56.0</t>
  </si>
  <si>
    <t>-3.2451001249251457,-3.2451001249251457,-3.2451001249251457</t>
  </si>
  <si>
    <t>09:05.4</t>
  </si>
  <si>
    <t>13:04.8</t>
  </si>
  <si>
    <t>-3.2451501942306242,-3.2451501942306242,-3.2451501942306242,-3.2451501942306242,-3.2451501942306242,-3.2451501942306242</t>
  </si>
  <si>
    <t>44:34.8</t>
  </si>
  <si>
    <t>50:57.4</t>
  </si>
  <si>
    <t>-3.2453160900786133,-3.2453160900786133,-3.2453160900786133,-3.2453160900786133,-3.2453160900786133,-3.2453160900786133</t>
  </si>
  <si>
    <t>55:50.8</t>
  </si>
  <si>
    <t>15:54.4</t>
  </si>
  <si>
    <t>-3.2465438630209666,-3.2465438630209666,-3.2465438630209666</t>
  </si>
  <si>
    <t>47:50.3</t>
  </si>
  <si>
    <t>56:44.8</t>
  </si>
  <si>
    <t>-3.2468774819256256,-3.2468774819256256,-3.2468774819256256,-3.2468774819256256,-3.2468774819256256,-3.2468774819256256,-3.2468774819256256,-3.2468774819256256,-3.2468774819256256,-3.2468774819256256</t>
  </si>
  <si>
    <t>317963578131370431996533088300397146560855,317963578131370431996533088300397146560855,317963578131370431996533088300397146560855,317963578131370431996533088300397146560855,317963578131370431996533088300397146560855,317963578131370431996533088300397146560855,317963578131370431996533088300397146560855,317963578131370431996533088300397146560855,317963578131370431996533088300397146560855,317963578131370431996533088300397146560855</t>
  </si>
  <si>
    <t>08:16.0</t>
  </si>
  <si>
    <t>12:31.5</t>
  </si>
  <si>
    <t>-3.247220523828868,-3.247220523828868,-3.247220523828868</t>
  </si>
  <si>
    <t>57:32.4</t>
  </si>
  <si>
    <t>04:57.8</t>
  </si>
  <si>
    <t>-3.247371400169341,-3.247371400169341,-3.247371400169341</t>
  </si>
  <si>
    <t>10:47.9</t>
  </si>
  <si>
    <t>24:44.5</t>
  </si>
  <si>
    <t>-3.248054200550665,-3.248054200550665,-3.248054200550665,-3.248054200550665,-3.248054200550665,-3.248054200550665,-3.248054200550665,-3.248054200550665,-3.248054200550665,-3.248054200550665</t>
  </si>
  <si>
    <t>94380789418824022027653968451019722487574,94380789418824022027653968451019722487574,94380789418824022027653968451019722487574,94380789418824022027653968451019722487574,94380789418824022027653968451019722487574,94380789418824022027653968451019722487574,94380789418824022027653968451019722487574,94380789418824022027653968451019722487574,94380789418824022027653968451019722487574,94380789418824022027653968451019722487574</t>
  </si>
  <si>
    <t>21:27.3</t>
  </si>
  <si>
    <t>28:32.3</t>
  </si>
  <si>
    <t>-3.2482787949191314,-3.2482787949191314,-3.2482787949191314,-3.2482787949191314,-3.2482787949191314,-3.2482787949191314,-3.2482787949191314,-3.2482787949191314,-3.2482787949191314,-3.2482787949191314</t>
  </si>
  <si>
    <t>1180127448907816763672019664659391454186611,1180127448907816763672019664659391454186611,1180127448907816763672019664659391454186611,1180127448907816763672019664659391454186611,1180127448907816763672019664659391454186611,1180127448907816763672019664659391454186611,1180127448907816763672019664659391454186611,1180127448907816763672019664659391454186611,1180127448907816763672019664659391454186611,1180127448907816763672019664659391454186611</t>
  </si>
  <si>
    <t>59:13.4</t>
  </si>
  <si>
    <t>06:15.5</t>
  </si>
  <si>
    <t>-3.2486895703673744,-3.2486895703673744,-3.2486895703673744,-3.2486895703673744,-3.2486895703673744,-3.2486895703673744</t>
  </si>
  <si>
    <t>22:41.1</t>
  </si>
  <si>
    <t>36:19.6</t>
  </si>
  <si>
    <t>-3.2488368573045907,-3.2488867111885806,-3.2488867111885806,-3.2488867111885806,-3.2488867111885806,-3.2488867111885806,-3.2488867111885806,-3.2488867111885806,-3.2488867111885806,-3.2488867111885806,-3.2488867111885806,-3.2488867111885806,-3.2488867111885806,-3.2488867111885806,-3.2488867111885806,-3.2488867111885806,-3.2488867111885806,-3.2488867111885806,-3.2488867111885806,-3.2488867111885806</t>
  </si>
  <si>
    <t>1319308942552737479454904071889117545432947,1319479083736197948686635759192833429407603,1319479083736197948686635759192833429407603,1319479083736197948686635759192833429407603,1319479083736197948686635759192833429407603,1319479083736197948686635759192833429407603,1319479083736197948686635759192833429407603,1319479083736197948686635759192833429407603,1319479083736197948686635759192833429407603,1319479083736197948686635759192833429407603,1319479083736197948686635759192833429407603,1319479083736197948686635759192833429407603,1319479083736197948686635759192833429407603,1319479083736197948686635759192833429407603,1319479083736197948686635759192833429407603,1319479083736197948686635759192833429407603,1319479083736197948686635759192833429407603,1319479083736197948686635759192833429407603,1319479083736197948686635759192833429407603,1319479083736197948686635759192833429407603</t>
  </si>
  <si>
    <t>53:15.4</t>
  </si>
  <si>
    <t>59:14.3</t>
  </si>
  <si>
    <t>-3.2489989135450354,-3.2489989135450354,-3.2489989135450354</t>
  </si>
  <si>
    <t>29:49.7</t>
  </si>
  <si>
    <t>-3.249305961810553,-3.249305961810553</t>
  </si>
  <si>
    <t>37:10.2</t>
  </si>
  <si>
    <t>57:13.4</t>
  </si>
  <si>
    <t>-3.250141400350528,-3.250141400350528</t>
  </si>
  <si>
    <t>18:20.2</t>
  </si>
  <si>
    <t>23:56.9</t>
  </si>
  <si>
    <t>-3.2506545231446395,-3.2506545231446395,-3.2506545231446395</t>
  </si>
  <si>
    <t>34:06.3</t>
  </si>
  <si>
    <t>51:47.6</t>
  </si>
  <si>
    <t>-3.251044088428783,-3.251044088428783</t>
  </si>
  <si>
    <t>21:21.4</t>
  </si>
  <si>
    <t>27:16.9</t>
  </si>
  <si>
    <t>-3.251425147155286,-3.251425147155286,-3.251425147155286,-3.251425147155286,-3.251425147155286,-3.251425147155286,-3.251425147155286,-3.251425147155286,-3.251425147155286</t>
  </si>
  <si>
    <t>488838823240314788965263668039896018989055,488838823240314788965263668039896018989055,488838823240314788965263668039896018989055,488838823240314788965263668039896018989055,488838823240314788965263668039896018989055,488838823240314788965263668039896018989055,488838823240314788965263668039896018989055,488838823240314788965263668039896018989055,488838823240314788965263668039896018989055</t>
  </si>
  <si>
    <t>18:10.2</t>
  </si>
  <si>
    <t>-3.2517613621345385,-3.2517613621345385,-3.2517613621345385,-3.2517613621345385,-3.2517613621345385,-3.2517613621345385,-3.2517613621345385,-3.2517613621345385,-3.2517613621345385,-3.2517613621345385,-3.2517613621345385,-3.2517613621345385,-3.2517613621345385,-3.2517613621345385,-3.2517613621345385,-3.2517613621345385,-3.2517613621345385,-3.2517613621345385,-3.2517613621345385,-3.2517613621345385,-3.2517613621345385,-3.2517613621345385,-3.2517613621345385,-3.2517613621345385,-3.2517613621345385,-3.2517613621345385,-3.2517613621345385,-3.2517613621345385,-3.2517613621345385,-3.2517613621345385</t>
  </si>
  <si>
    <t>1020071899982707061943203692419487737849788,1020071899982707061943203692419487737849788,1020071899982707061943203692419487737849788,1020071899982707061943203692419487737849788,1020071899982707061943203692419487737849788,1020071899982707061943203692419487737849788,1020071899982707061943203692419487737849788,1020071899982707061943203692419487737849788,1020071899982707061943203692419487737849788,1020071899982707061943203692419487737849788,1020071899982707061943203692419487737849788,1020071899982707061943203692419487737849788,1020071899982707061943203692419487737849788,1020071899982707061943203692419487737849788,1020071899982707061943203692419487737849788,1020071899982707061943203692419487737849788,1020071899982707061943203692419487737849788,1020071899982707061943203692419487737849788,1020071899982707061943203692419487737849788,1020071899982707061943203692419487737849788,1020071899982707061943203692419487737849788,1020071899982707061943203692419487737849788,1020071899982707061943203692419487737849788,1020071899982707061943203692419487737849788,1020071899982707061943203692419487737849788,1020071899982707061943203692419487737849788,1020071899982707061943203692419487737849788,1020071899982707061943203692419487737849788,1020071899982707061943203692419487737849788,1020071899982707061943203692419487737849788</t>
  </si>
  <si>
    <t>54:12.5</t>
  </si>
  <si>
    <t>00:04.8</t>
  </si>
  <si>
    <t>-3.251780249178272,-3.251780249178272,-3.251780249178272,-3.251780249178272,-3.251780249178272,-3.251780249178272</t>
  </si>
  <si>
    <t>02:33.4</t>
  </si>
  <si>
    <t>22:35.7</t>
  </si>
  <si>
    <t>-3.252129425216468,-3.252129425216468,-3.252129425216468</t>
  </si>
  <si>
    <t>18:28.0</t>
  </si>
  <si>
    <t>38:31.3</t>
  </si>
  <si>
    <t>-3.252481446211286,-3.252481446211286,-3.252481446211286,-3.252481446211286,-3.252481446211286,-3.252481446211286,-3.252481446211286,-3.252481446211286,-3.252481446211286</t>
  </si>
  <si>
    <t>503209477734228559489084354738547584793105,503209477734228559489084354738547584793105,503209477734228559489084354738547584793105,503209477734228559489084354738547584793105,503209477734228559489084354738547584793105,503209477734228559489084354738547584793105,503209477734228559489084354738547584793105,503209477734228559489084354738547584793105,503209477734228559489084354738547584793105</t>
  </si>
  <si>
    <t>41:38.6</t>
  </si>
  <si>
    <t>01:41.7</t>
  </si>
  <si>
    <t>-3.2525151830726924,-3.2525151830726924</t>
  </si>
  <si>
    <t>30:34.4</t>
  </si>
  <si>
    <t>50:34.9</t>
  </si>
  <si>
    <t>-3.2527386024617964,-3.2527386024617964,-3.2527386024617964,-3.2527386024617964,-3.2527386024617964,-3.2527386024617964,-3.2527386024617964,-3.2527386024617964,-3.2527386024617964,-3.2527386024617964</t>
  </si>
  <si>
    <t>1164469129182958327356146506445240761304022,1164469129182958327356146506445240761304022,1164469129182958327356146506445240761304022,1164469129182958327356146506445240761304022,1164469129182958327356146506445240761304022,1164469129182958327356146506445240761304022,1164469129182958327356146506445240761304022,1164469129182958327356146506445240761304022,1164469129182958327356146506445240761304022,1164469129182958327356146506445240761304022</t>
  </si>
  <si>
    <t>54:52.7</t>
  </si>
  <si>
    <t>05:05.2</t>
  </si>
  <si>
    <t>-3.2530081943353153,-3.2530081943353153,-3.2530081943353153,-3.2530081943353153,-3.2530081943353153,-3.2530081943353153,-3.2530081943353153,-3.2530081943353153,-3.2530081943353153,-3.2530081943353153,-3.2530081943353153,-3.2530081943353153,-3.2530081943353153,-3.2530081943353153,-3.2530081943353153</t>
  </si>
  <si>
    <t>503039951695335143775195385731658425921915,503039951695335143775195385731658425921915,503039951695335143775195385731658425921915,503039951695335143775195385731658425921915,503039951695335143775195385731658425921915,503039951695335143775195385731658425921915,503039951695335143775195385731658425921915,503039951695335143775195385731658425921915,503039951695335143775195385731658425921915,503039951695335143775195385731658425921915,503039951695335143775195385731658425921915,503039951695335143775195385731658425921915,503039951695335143775195385731658425921915,503039951695335143775195385731658425921915,503039951695335143775195385731658425921915</t>
  </si>
  <si>
    <t>32:15.3</t>
  </si>
  <si>
    <t>45:34.6</t>
  </si>
  <si>
    <t>-3.2538172297777592,-3.2538172297777592,-3.2538172297777592</t>
  </si>
  <si>
    <t>04:59.2</t>
  </si>
  <si>
    <t>12:00.8</t>
  </si>
  <si>
    <t>-3.25420809958907,-3.300813088254257,-3.300813088254257,-3.300813088254257,-3.300813088254257</t>
  </si>
  <si>
    <t>43:05.0</t>
  </si>
  <si>
    <t>03:07.7</t>
  </si>
  <si>
    <t>-3.254895829973876,-3.254895829973876</t>
  </si>
  <si>
    <t>24:27.5</t>
  </si>
  <si>
    <t>44:30.6</t>
  </si>
  <si>
    <t>-3.2550679918808574,-3.2550679918808574,-3.2550679918808574,-3.2550679918808574,-3.2550679918808574,-3.2550679918808574,-3.2550679918808574,-3.2550679918808574,-3.2550679918808574</t>
  </si>
  <si>
    <t>443645756159022135336217157173951378304094,443645756159022135336217157173951378304094,443645756159022135336217157173951378304094,443645756159022135336217157173951378304094,443645756159022135336217157173951378304094,443645756159022135336217157173951378304094,443645756159022135336217157173951378304094,443645756159022135336217157173951378304094,443645756159022135336217157173951378304094</t>
  </si>
  <si>
    <t>14:55.6</t>
  </si>
  <si>
    <t>-3.255131697724512,-3.255131697724512,-3.255131697724512,-3.255131697724512,-3.255131697724512,-3.255131697724512</t>
  </si>
  <si>
    <t>09:22.3</t>
  </si>
  <si>
    <t>29:25.1</t>
  </si>
  <si>
    <t>-3.2553541783569964,-3.2553541783569964,-3.2553541783569964,-3.2553541783569964</t>
  </si>
  <si>
    <t>12:23.9</t>
  </si>
  <si>
    <t>32:27.3</t>
  </si>
  <si>
    <t>-3.255550196937115,-3.255550196937115,-3.255550196937115,-3.255550196937115</t>
  </si>
  <si>
    <t>55:53.0</t>
  </si>
  <si>
    <t>15:55.9</t>
  </si>
  <si>
    <t>-3.2555581158967617,-3.2555581158967617,-3.2555581158967617,-3.2555581158967617,-3.2555581158967617,-3.2555581158967617</t>
  </si>
  <si>
    <t>36:07.1</t>
  </si>
  <si>
    <t>56:10.5</t>
  </si>
  <si>
    <t>-3.2565463238874988,-3.2565463238874988</t>
  </si>
  <si>
    <t>10:29.6</t>
  </si>
  <si>
    <t>16:34.4</t>
  </si>
  <si>
    <t>-3.2566621400271853,-3.2566621400271853,-3.2566621400271853</t>
  </si>
  <si>
    <t>21:15.8</t>
  </si>
  <si>
    <t>31:45.0</t>
  </si>
  <si>
    <t>-3.256689183982762,-3.256689183982762,-3.256689183982762,-3.256689183982762,-3.256689183982762,-3.256689183982762,-3.256689183982762,-3.256689183982762,-3.256689183982762,-3.256689183982762,-3.256689183982762,-3.256689183982762,-3.256689183982762,-3.256689183982762,-3.256689183982762</t>
  </si>
  <si>
    <t>345143616941848101105853965085786897543518,345143616941848101105853965085786897543518,345143616941848101105853965085786897543518,345143616941848101105853965085786897543518,345143616941848101105853965085786897543518,345143616941848101105853965085786897543518,345143616941848101105853965085786897543518,345143616941848101105853965085786897543518,345143616941848101105853965085786897543518,345143616941848101105853965085786897543518,345143616941848101105853965085786897543518,345143616941848101105853965085786897543518,345143616941848101105853965085786897543518,345143616941848101105853965085786897543518,345143616941848101105853965085786897543518</t>
  </si>
  <si>
    <t>25:06.3</t>
  </si>
  <si>
    <t>45:09.8</t>
  </si>
  <si>
    <t>-3.256800656746903,-3.256800656746903,-3.256800656746903,-3.256800656746903</t>
  </si>
  <si>
    <t>03:27.9</t>
  </si>
  <si>
    <t>23:32.0</t>
  </si>
  <si>
    <t>-3.25694996207311,-3.25694996207311,-3.25694996207311,-3.25694996207311,-3.25694996207311,-3.25694996207311</t>
  </si>
  <si>
    <t>19:22.2</t>
  </si>
  <si>
    <t>24:26.0</t>
  </si>
  <si>
    <t>-3.2569676373362326,-3.2569676373362326,-3.2569676373362326</t>
  </si>
  <si>
    <t>25:58.0</t>
  </si>
  <si>
    <t>43:24.0</t>
  </si>
  <si>
    <t>-3.257322281280063,-3.257322281280063,-3.257322281280063,-3.257322281280063,-3.257322281280063,-3.257322281280063,-3.257322281280063,-3.257322281280063,-3.257322281280063</t>
  </si>
  <si>
    <t>437066395606823672666863553586316568511027,437066395606823672666863553586316568511027,437066395606823672666863553586316568511027,437066395606823672666863553586316568511027,437066395606823672666863553586316568511027,437066395606823672666863553586316568511027,437066395606823672666863553586316568511027,437066395606823672666863553586316568511027,437066395606823672666863553586316568511027</t>
  </si>
  <si>
    <t>04:47.9</t>
  </si>
  <si>
    <t>15:05.5</t>
  </si>
  <si>
    <t>-3.257604389707732,-3.257604389707732,-3.257604389707732,-3.257604389707732,-3.257604389707732,-3.257604389707732,-3.257604389707732,-3.257604389707732,-3.257604389707732,-3.257604389707732</t>
  </si>
  <si>
    <t>342356812971321199675423495216279986504734,342356812971321199675423495216279986504734,342356812971321199675423495216279986504734,342356812971321199675423495216279986504734,342356812971321199675423495216279986504734,342356812971321199675423495216279986504734,342356812971321199675423495216279986504734,342356812971321199675423495216279986504734,342356812971321199675423495216279986504734,342356812971321199675423495216279986504734</t>
  </si>
  <si>
    <t>41:51.9</t>
  </si>
  <si>
    <t>01:55.0</t>
  </si>
  <si>
    <t>-3.2579723074577327,-3.2579723074577327,-3.2579723074577327</t>
  </si>
  <si>
    <t>19:52.9</t>
  </si>
  <si>
    <t>23:54.2</t>
  </si>
  <si>
    <t>-3.258020374984322,-3.258020374984322,-3.258020374984322,-3.258020374984322,-3.258020374984322,-3.258020374984322</t>
  </si>
  <si>
    <t>18:45.2</t>
  </si>
  <si>
    <t>-3.2590367184452775,-3.2590367184452775,-3.2590367184452775</t>
  </si>
  <si>
    <t>44:54.5</t>
  </si>
  <si>
    <t>04:57.1</t>
  </si>
  <si>
    <t>-3.259527745364508,-3.259527745364508,-3.259527745364508</t>
  </si>
  <si>
    <t>18:46.8</t>
  </si>
  <si>
    <t>38:50.4</t>
  </si>
  <si>
    <t>-3.2596373669515275,-3.2596373669515275,-3.2596373669515275,-3.2596373669515275</t>
  </si>
  <si>
    <t>05:34.5</t>
  </si>
  <si>
    <t>21:55.8</t>
  </si>
  <si>
    <t>-3.2596605466368502,-3.2596605466368502,-3.2596605466368502,-3.2596605466368502,-3.2596605466368502,-3.2596605466368502,-3.2596605466368502,-3.2596605466368502,-3.2596605466368502,-3.2596605466368502,-3.2596605466368502,-3.2596605466368502,-3.2596605466368502,-3.2596605466368502,-3.2596605466368502,-3.2596605466368502,-3.2596605466368502,-3.2596605466368502,-3.2596605466368502,-3.2596605466368502</t>
  </si>
  <si>
    <t>442836484653014260800837842660127613809371,442836484653014260800837842660127613809371,442836484653014260800837842660127613809371,442836484653014260800837842660127613809371,442836484653014260800837842660127613809371,442836484653014260800837842660127613809371,442836484653014260800837842660127613809371,442836484653014260800837842660127613809371,442836484653014260800837842660127613809371,442836484653014260800837842660127613809371,442836484653014260800837842660127613809371,442836484653014260800837842660127613809371,442836484653014260800837842660127613809371,442836484653014260800837842660127613809371,442836484653014260800837842660127613809371,442836484653014260800837842660127613809371,442836484653014260800837842660127613809371,442836484653014260800837842660127613809371,442836484653014260800837842660127613809371,442836484653014260800837842660127613809371</t>
  </si>
  <si>
    <t>20:33.2</t>
  </si>
  <si>
    <t>25:11.9</t>
  </si>
  <si>
    <t>-3.2601114883501205,-3.2601114883501205,-3.2601114883501205,-3.2601114883501205,-3.2601114883501205,-3.2601114883501205</t>
  </si>
  <si>
    <t>02:03.9</t>
  </si>
  <si>
    <t>22:06.3</t>
  </si>
  <si>
    <t>-3.2602262490561325,-3.2602262490561325,-3.2602262490561325</t>
  </si>
  <si>
    <t>48:50.7</t>
  </si>
  <si>
    <t>-3.2623169152144476,-3.2623169152144476</t>
  </si>
  <si>
    <t>45:01.8</t>
  </si>
  <si>
    <t>54:54.4</t>
  </si>
  <si>
    <t>-3.2626019145363663,-3.2626019145363663,-3.2626019145363663,-3.2626019145363663,-3.2626019145363663,-3.2626019145363663,-3.266334533380254,-3.266334533380254,-3.266334533380254,-3.266334533380254,-3.266334533380254,-3.266334533380254,-3.266334533380254,-3.266334533380254,-3.266334533380254</t>
  </si>
  <si>
    <t>1363251796400212609700265238429838654008844,1363251796400212609700265238429838654008844,1363251796400212609700265238429838654008844,1363251796400212609700265238429838654008844,1363251796400212609700265238429838654008844,1363251796400212609700265238429838654008844,1363251796400212609700265238429838117138060,1363251796400212609700265238429838117138060,1363251796400212609700265238429838117138060,1363251796400212609700265238429838117138060,1363251796400212609700265238429838117138060,1363251796400212609700265238429838117138060,1363251796400212609700265238429838117138060,1363251796400212609700265238429838117138060,1363251796400212609700265238429838117138060</t>
  </si>
  <si>
    <t>58:36.4</t>
  </si>
  <si>
    <t>18:39.8</t>
  </si>
  <si>
    <t>-3.263956931796653,-3.263956931796653,-3.263956931796653</t>
  </si>
  <si>
    <t>34:13.4</t>
  </si>
  <si>
    <t>41:02.0</t>
  </si>
  <si>
    <t>-3.264659314284784,-3.264659314284784,-3.264659314284784,-3.264659314284784,-3.264659314284784,-3.264659314284784</t>
  </si>
  <si>
    <t>05:14.9</t>
  </si>
  <si>
    <t>25:17.8</t>
  </si>
  <si>
    <t>-3.2655473701271522,-3.2655473701271522,-3.2655473701271522</t>
  </si>
  <si>
    <t>06:31.9</t>
  </si>
  <si>
    <t>13:37.0</t>
  </si>
  <si>
    <t>-3.2656662304774384,-3.2656662304774384,-3.2656662304774384,-3.270367872153251,-3.270367872153251,-3.270367872153251,-3.270367872153251,-3.270367872153251,-3.270367872153251,-3.270367872153251</t>
  </si>
  <si>
    <t>508565167893251148643803451385903182440421,508565167893251148643803451385903182440421,508565167893251148643803451385903182440421,508565167893251148643803451385894726723557,508565167893251148643803451385894726723557,508565167893251148643803451385894726723557,508565167893251148643803451385894726723557,508565167893251148643803451385894726723557,508565167893251148643803451385894726723557,508565167893251148643803451385894726723557</t>
  </si>
  <si>
    <t>30:21.1</t>
  </si>
  <si>
    <t>-3.2665320409469536,-3.2665320409469536,-3.2665320409469536,-3.2665320409469536,-3.2665320409469536,-3.2665320409469536,-3.2665320409469536,-3.2665320409469536,-3.2665320409469536</t>
  </si>
  <si>
    <t>992529515139962654236777192454068873336580,992529515139962654236777192454068873336580,992529515139962654236777192454068873336580,992529515139962654236777192454068873336580,992529515139962654236777192454068873336580,992529515139962654236777192454068873336580,992529515139962654236777192454068873336580,992529515139962654236777192454068873336580,992529515139962654236777192454068873336580</t>
  </si>
  <si>
    <t>22:05.8</t>
  </si>
  <si>
    <t>31:16.5</t>
  </si>
  <si>
    <t>-3.266559780297391,-3.266559780297391,-3.266559780297391,-3.266559780297391,-3.266559780297391</t>
  </si>
  <si>
    <t>52:17.9</t>
  </si>
  <si>
    <t>12:20.8</t>
  </si>
  <si>
    <t>-3.2677619358123167,-3.270922289513409,-3.27155235339039</t>
  </si>
  <si>
    <t>35:00.8</t>
  </si>
  <si>
    <t>-3.267993170666511,-3.267993170666511,-3.267993170666511,-3.267993170666511,-3.267993170666511</t>
  </si>
  <si>
    <t>42:33.6</t>
  </si>
  <si>
    <t>-3.2681595185422747,-3.2681595185422747</t>
  </si>
  <si>
    <t>19:50.9</t>
  </si>
  <si>
    <t>25:45.4</t>
  </si>
  <si>
    <t>-3.268694392328087,-3.268694392328087,-3.268694392328087</t>
  </si>
  <si>
    <t>58:01.2</t>
  </si>
  <si>
    <t>06:22.0</t>
  </si>
  <si>
    <t>-3.2700958760571996,-3.2700958760571996,-3.2700958760571996</t>
  </si>
  <si>
    <t>32:11.0</t>
  </si>
  <si>
    <t>-3.270359327084616,-3.270359327084616</t>
  </si>
  <si>
    <t>20:56.3</t>
  </si>
  <si>
    <t>-3.27351906567955,-3.27351906567955,-3.27351906567955</t>
  </si>
  <si>
    <t>02:52.8</t>
  </si>
  <si>
    <t>22:55.7</t>
  </si>
  <si>
    <t>-3.274246675198676,-3.274246675198676,-3.274246675198676,-3.274246675198676</t>
  </si>
  <si>
    <t>26:23.5</t>
  </si>
  <si>
    <t>-3.27451632100023,-3.27451632100023,-3.27451632100023</t>
  </si>
  <si>
    <t>42:25.4</t>
  </si>
  <si>
    <t>02:28.3</t>
  </si>
  <si>
    <t>-3.275548506222596,-3.275548506222596</t>
  </si>
  <si>
    <t>06:56.1</t>
  </si>
  <si>
    <t>27:00.4</t>
  </si>
  <si>
    <t>-3.2761017910013543,-3.2761017910013543,-3.2761017910013543</t>
  </si>
  <si>
    <t>25:53.5</t>
  </si>
  <si>
    <t>45:56.2</t>
  </si>
  <si>
    <t>-3.276492982698855,-3.276492982698855,-3.276492982698855,-3.276492982698855</t>
  </si>
  <si>
    <t>31:04.5</t>
  </si>
  <si>
    <t>37:34.9</t>
  </si>
  <si>
    <t>-3.279088886696159,-3.279088886696159,-3.279088886696159,-3.279088886696159,-3.279088886696159,-3.279088886696159</t>
  </si>
  <si>
    <t>55:56.4</t>
  </si>
  <si>
    <t>04:15.9</t>
  </si>
  <si>
    <t>-3.279283494345447,-3.279283494345447,-3.279283494345447,-3.279283494345447,-3.279283494345447,-3.279283494345447</t>
  </si>
  <si>
    <t>02:25.9</t>
  </si>
  <si>
    <t>-3.279380093734849,-3.279380093734849,-3.279380093734849</t>
  </si>
  <si>
    <t>16:13.1</t>
  </si>
  <si>
    <t>-3.280117766563609,-3.280117766563609,-3.280117766563609,-3.280117766563609,-3.280117766563609,-3.280117766563609,-3.280117766563609,-3.280117766563609,-3.280117766563609,-3.280117766563609</t>
  </si>
  <si>
    <t>974071197812429848079267711413631528497119,974071197812429848079267711413631528497119,974071197812429848079267711413631536885471,974071197812429848079267711413631536885471,974071197812429848079267711413631536885471,974071197812429848079267711413631536885471,974071197812429848079267711413631528497119,974071197812429848079267711413631528497119,974071197812429848079267711413631536885471,974071197812429848079267711413631536885471</t>
  </si>
  <si>
    <t>20:08.9</t>
  </si>
  <si>
    <t>26:51.2</t>
  </si>
  <si>
    <t>-3.28122682371465,-3.28122682371465,-3.28122682371465,-3.28122682371465,-3.28122682371465,-3.28122682371465,-3.28122682371465,-3.28122682371465,-3.28122682371465,-3.28122682371465,-3.28122682371465,-3.28122682371465,-3.28122682371465,-3.28122682371465,-3.28122682371465</t>
  </si>
  <si>
    <t>1385173442655310436807941207234082412987551,1385173442655310436807941207234082412987551,1385173442655310436807941207234082412987551,1385173442655310436807941207234082412987551,1385173442655310436807941207234082412987551,1385173442655310436807941207234082412987551,1385173442655310436807941207234082412987551,1385173442655310436807941207234082412987551,1385173442655310436807941207234082412987551,1385173442655310436807941207234082412987551,1385173442655310436807941207234082412987551,1385173442655310436807941207234082412987551,1385173442655310436807941207234082412987551,1385173442655310436807941207234082412987551,1385173442655310436807941207234082412987551</t>
  </si>
  <si>
    <t>24:21.9</t>
  </si>
  <si>
    <t>41:48.3</t>
  </si>
  <si>
    <t>-3.2812915076681533,-3.2812915076681533,-3.2812915076681533,-3.2812915076681533,-3.2812915076681533,-3.2812915076681533,-3.2812915076681533,-3.2812915076681533,-3.2812915076681533,-3.2812915076681533</t>
  </si>
  <si>
    <t>345505880057621675295834734424931344313820,345505880057621675295834734424931344313820,345505880057621675295834734424931344313820,345505880057621675295834734424931344313820,345505880057621675295834734424931344313820,345505880057621675295834734424931344313820,345505880057621675295834734424931344313820,345505880057621675295834734424931344313820,345505880057621675295834734424931344313820,345505880057621675295834734424931344313820</t>
  </si>
  <si>
    <t>04:21.2</t>
  </si>
  <si>
    <t>24:24.3</t>
  </si>
  <si>
    <t>-3.281338110190326,-3.281338110190326,-3.281338110190326</t>
  </si>
  <si>
    <t>02:04.4</t>
  </si>
  <si>
    <t>09:43.3</t>
  </si>
  <si>
    <t>-3.2846152717342005,-3.2846152717342005,-3.2846152717342005,-3.2846152717342005,-3.2846152717342005,-3.2846152717342005,-3.2846152717342005,-3.2846152717342005,-3.2846152717342005,-3.2846152717342005</t>
  </si>
  <si>
    <t>442449456965775244401678906485874749934462,442449456965775244401678906485874749934462,442449456965775244401678906485874749934462,442449456965775244401678906485874749934462,442449456965775244401678906485874749934462,442449456965775244401678906485874749934462,442449456965775244401678906485874749934462,442449456965775244401678906485874749934462,442449456965775244401678906485874749934462,442449456965775244401678906485874749934462</t>
  </si>
  <si>
    <t>45:12.7</t>
  </si>
  <si>
    <t>05:16.0</t>
  </si>
  <si>
    <t>-3.284745281269474,-3.284745281269474,-3.284745281269474</t>
  </si>
  <si>
    <t>33:50.2</t>
  </si>
  <si>
    <t>-3.28621542516253,-3.28621542516253,-3.28621542516253,-3.28621542516253,-3.28621542516253,-3.28621542516253,-3.28621542516253,-3.28621542516253,-3.28621542516253</t>
  </si>
  <si>
    <t>132370119914816979506306578121975458901563,132370119914816979506306578121975458901563,132370119914816979506306578121975458901563,132370119914816979506306578121975458901563,132370119914816979506306578121975458901563,132370119914816979506306578121975458901563,132370119914816979506306578121975458901563,132370119914816979506306578121975458901563,132370119914816979506306578121975458901563</t>
  </si>
  <si>
    <t>14:32.4</t>
  </si>
  <si>
    <t>-3.2877208750754168,-3.2877208750754168,-3.2877208750754168,-3.2877208750754168,-3.2877208750754168,-3.2877208750754168,-3.2877208750754168,-3.2877208750754168,-3.2877208750754168,-3.2877208750754168</t>
  </si>
  <si>
    <t>97472189710435593299324201341594462810714,97472189710435593299324201341594462810714,97472189710435593299324201341594462810714,97472189710435593299324201341594462810714,97472189710435593299324201341594462810714,97472189710435593299324201341594462810714,97472189710435593299324201341594462810714,97472189710435593299324201341594462810714,97472189710435593299324201341594462810714,97472189710435593299324201341594462810714</t>
  </si>
  <si>
    <t>27:03.5</t>
  </si>
  <si>
    <t>47:06.8</t>
  </si>
  <si>
    <t>-3.2902148985285837,-3.2902148985285837,-3.2902148985285837,-3.2902148985285837</t>
  </si>
  <si>
    <t>33:52.5</t>
  </si>
  <si>
    <t>-3.2918155633563204,-3.2918155633563204,-3.2918155633563204,-3.2918155633563204,-3.2918155633563204,-3.2918155633563204,-3.2918155633563204,-3.2918155633563204,-3.2918155633563204,-3.2918155633563204,-3.2918155633563204,-3.2918155633563204,-3.2918155633563204,-3.2918155633563204,-3.2918155633563204,-3.2918155633563204,-3.2918155633563204,-3.2918155633563204,-3.2918155633563204,-3.2918155633563204</t>
  </si>
  <si>
    <t>113059774095843318204402618255500342975123,113059774095843318204402618255500342975123,113059774095843318204402618255500342975123,113059774095843318204402618255500342975123,113059774095843318204402618255500342975123,113059774095843318204402618255500342975123,113059774095843318204402618255500342975123,113059774095843318204402618255500342975123,113059774095843318204402618255500342975123,113059774095843318204402618255500342975123,113059774095843318204402618255500342975123,113059774095843318204402618255500342975123,113059774095843318204402618255500342975123,113059774095843318204402618255500342975123,113059774095843318204402618255500342975123,113059774095843318204402618255500342975123,113059774095843318204402618255500342975123,113059774095843318204402618255500342975123,113059774095843318204402618255500342975123,113059774095843318204402618255500342975123</t>
  </si>
  <si>
    <t>06:21.3</t>
  </si>
  <si>
    <t>10:24.0</t>
  </si>
  <si>
    <t>-3.2925920922149707,-3.2925920922149707,-3.2925920922149707</t>
  </si>
  <si>
    <t>18:43.8</t>
  </si>
  <si>
    <t>-3.294541619730964,-3.294541619730964,-3.294541619730964</t>
  </si>
  <si>
    <t>48:50.2</t>
  </si>
  <si>
    <t>05:49.2</t>
  </si>
  <si>
    <t>-3.294744542641719,-3.294744542641719,-3.294744542641719,-3.294744542641719,-3.294744542641719,-3.294744542641719,-3.294744542641719,-3.294744542641719,-3.294744542641719</t>
  </si>
  <si>
    <t>95025152693610021572854882038166000400147,95025152693610021572854882038166000400147,95025152693610021572854882038166000400147,95025152693610021572854882038166000400147,95025152693610021572854882038166000400147,95025152693610021572854882038166000400147,95025152693610021572854882038166000400147,95025152693610021572854882038166000400147,95025152693610021572854882038166000400147</t>
  </si>
  <si>
    <t>58:59.8</t>
  </si>
  <si>
    <t>19:03.4</t>
  </si>
  <si>
    <t>-3.2949039094447117,-3.2949039094447117,-3.2949039094447117</t>
  </si>
  <si>
    <t>21:42.4</t>
  </si>
  <si>
    <t>27:02.0</t>
  </si>
  <si>
    <t>-3.2963734148940533,-3.2963734148940533,-3.2963734148940538</t>
  </si>
  <si>
    <t>15:59.9</t>
  </si>
  <si>
    <t>22:49.4</t>
  </si>
  <si>
    <t>-3.297209736128039,-3.297209736128039,-3.297209736128039,-3.297209736128039,-3.297209736128039</t>
  </si>
  <si>
    <t>35:32.3</t>
  </si>
  <si>
    <t>41:20.5</t>
  </si>
  <si>
    <t>-3.2977280821424078,-3.2977280821424078,-3.2977280821424078,-3.2977280821424078,-3.2977280821424078,-3.2977280821424078,-3.2977280821424078,-3.2977280821424078,-3.2977280821424078</t>
  </si>
  <si>
    <t>674100582017992161359532070256760245913918,674100582017992161359532070256760245913918,674100582017992161359532070256760245913918,326332003024793051699963221461493133805886,674100582017992161359532070256760245913918,674100582017992161359532070256760245913918,674100582017992161359532070256760245913918,326332003024793051699963221461493133805886,674100582017992161359532070256760245913918</t>
  </si>
  <si>
    <t>07:35.0</t>
  </si>
  <si>
    <t>13:34.0</t>
  </si>
  <si>
    <t>-3.298305012951194,-3.298305012951194,-3.298305012951194,-3.298305012951194,-3.298305012951194,-3.298305012951194</t>
  </si>
  <si>
    <t>27:45.6</t>
  </si>
  <si>
    <t>47:48.3</t>
  </si>
  <si>
    <t>-3.29833340605716,-3.29833340605716,-3.29833340605716</t>
  </si>
  <si>
    <t>10:35.6</t>
  </si>
  <si>
    <t>30:39.0</t>
  </si>
  <si>
    <t>-3.299424096496858,-3.299424096496858,-3.299424096496858,-3.299424096496858,-3.299424096496858,-3.299424096496858,-3.299424096496858,-3.299424096496858,-3.299424096496858</t>
  </si>
  <si>
    <t>1321690211305430978469707745806707248754397,1321690211305430978469707745806707248754397,1321690211305430978469707745806707248754397,1321690211305430978469707745806707248754397,1321690211305430978469707745806707248754397,1321690211305430978469707745806707248754397,1321690211305430978469707745806707248754397,1321690211305430978469707745806707248754397,1321690211305430978469707745806707248754397</t>
  </si>
  <si>
    <t>05:07.2</t>
  </si>
  <si>
    <t>14:00.7</t>
  </si>
  <si>
    <t>-3.2997081882901007,-3.321834181544393,-3.321834181544393,-3.321834181544393,-3.321834181544393</t>
  </si>
  <si>
    <t>42:47.6</t>
  </si>
  <si>
    <t>48:49.9</t>
  </si>
  <si>
    <t>-3.30032577116095,-3.30032577116095,-3.30032577116095</t>
  </si>
  <si>
    <t>-3.3018898710371065,-3.3018898710371065,-3.3018898710371065,-3.3018898710371065</t>
  </si>
  <si>
    <t>17:50.2</t>
  </si>
  <si>
    <t>37:53.9</t>
  </si>
  <si>
    <t>-3.3019647905245706,-3.3019647905245706,-3.3019647905245706,-3.3019647905245706,-3.3019647905245706,-3.3019647905245706,-3.3019647905245706,-3.3019647905245706,-3.3019647905245706</t>
  </si>
  <si>
    <t>156530167966837435636762426224473485813307,156530167966837435636762426224473485813307,156530167966837435636762426224473485813307,156530167966837435636762426224473485813307,156530167966837435636762426224473485813307,156530167966837435636762426224473485813307,156530167966837435636762426224473485813307,156530167966837435636762426224473485813307,156530167966837435636762426224473485813307</t>
  </si>
  <si>
    <t>22:26.9</t>
  </si>
  <si>
    <t>42:30.3</t>
  </si>
  <si>
    <t>-3.3022160908062084,-3.3022160908062084,-3.3022160908062084</t>
  </si>
  <si>
    <t>45:08.3</t>
  </si>
  <si>
    <t>51:20.6</t>
  </si>
  <si>
    <t>-3.302672919788752,-3.302672919788752,-3.302672919788752,-3.302672919788752,-3.302672919788752,-3.302672919788752,-3.302672919788752,-3.302672919788752,-3.302672919788752</t>
  </si>
  <si>
    <t>1044903189366309066750583457976743255720022,1044903189366309066750583457976743255720022,1044903189366309066750583457976743255720022,1044903189366309066750583457976743255720022,1044903189366309066750583457976743255720022,1044903189366309066750583457976743255720022,1044903189366309066750583457976743255720022,1044903189366309066750583457976743255720022,1044903189366309066750583457976743255720022</t>
  </si>
  <si>
    <t>34:12.6</t>
  </si>
  <si>
    <t>39:07.2</t>
  </si>
  <si>
    <t>-3.304542139821586,-3.304542139821586,-3.304542139821586,-3.304542139821586,-3.304542139821586,-3.304542139821586</t>
  </si>
  <si>
    <t>38:33.9</t>
  </si>
  <si>
    <t>47:31.1</t>
  </si>
  <si>
    <t>-3.3045553110984978,-3.3045553110984978,-3.3045553110984978,-3.3045553110984978,-3.3045553110984978</t>
  </si>
  <si>
    <t>55:56.6</t>
  </si>
  <si>
    <t>15:59.8</t>
  </si>
  <si>
    <t>-3.3049674398938915,-3.3049674398938915,-3.3049674398938915</t>
  </si>
  <si>
    <t>53:28.6</t>
  </si>
  <si>
    <t>03:31.7</t>
  </si>
  <si>
    <t>-3.3049707665740056,-3.3049707665740056,-3.3049707665740056,-3.3049707665740056,-3.3049707665740056,-3.3049707665740056,-3.3049707665740056,-3.3049707665740056,-3.3049707665740056,-3.3049707665740056</t>
  </si>
  <si>
    <t>1392841456237129476550700623896619497522422,1392841456237129476550700623896619497522422,1392841456237129476550700623896619497522422,1392841456237129476550700623896619497522422,1392841456237129476550700623896619497522422,1392841456237129476550700623896619497522422,1392841456237129476550700623896619497522422,1392841456237129476550700623896619497522422,1392841456237129476550700623896619497522422,1392841456237129476550700623896619497522422</t>
  </si>
  <si>
    <t>24:17.8</t>
  </si>
  <si>
    <t>44:12.0</t>
  </si>
  <si>
    <t>-3.3078981550090854,-3.3078981550090854,-3.3078981550090854,-3.3078981550090854</t>
  </si>
  <si>
    <t>35:49.8</t>
  </si>
  <si>
    <t>-3.308294043607436,-3.308294043607436,-3.308294043607436,-3.308294043607436</t>
  </si>
  <si>
    <t>43:32.2</t>
  </si>
  <si>
    <t>03:35.7</t>
  </si>
  <si>
    <t>-3.309794259107028,-3.3448541293671763,-3.3448541293671763,-3.3448541293671763,-3.3448541293671763,-3.3448541293671763</t>
  </si>
  <si>
    <t>55:38.0</t>
  </si>
  <si>
    <t>08:42.6</t>
  </si>
  <si>
    <t>-3.3100709019945547,-3.3100709019945547,-3.3100709019945547,-3.3100709019945547,-3.3100709019945547,-3.3100709019945547,-3.3100709019945547,-3.3100709019945547,-3.3100709019945547,-3.3100709019945547,-3.3100709019945547,-3.3100709019945547,-3.3100709019945547,-3.3100709019945547,-3.3100709019945547,-3.3100709019945547,-3.3100709019945547,-3.3100709019945547,-3.3100709019945547,-3.3100709019945547</t>
  </si>
  <si>
    <t>1204802911346793144973732622933131104734870,1204802911346793144973732622933131104734870,1204802911346793144973732622933131104734870,1204802911346793144973732622933131104734870,1204802911346793144973732622933131104734870,1204802911346793144973732622933131104734870,1204802911346793144973732622933131104734870,1204802911346793144973732622933131104734870,1204802911346793144973732622933131104734870,1204802911346793144973732622933131104734870,1204802911346793144973732622933131104734870,1204802911346793144973732622933131104734870,1204802911346793144973732622933131104734870,1204802911346793144973732622933131104734870,1204802911346793144973732622933131104734870,1204802911346793144973732622933131104734870,1204802911346793144973732622933131104734870,1204802911346793144973732622933131104734870,1204802911346793144973732622933131104734870,1204802911346793144973732622933131104734870</t>
  </si>
  <si>
    <t>43:26.9</t>
  </si>
  <si>
    <t>03:30.8</t>
  </si>
  <si>
    <t>-3.310631678317845,-3.310631678317845</t>
  </si>
  <si>
    <t>41:50.9</t>
  </si>
  <si>
    <t>01:54.0</t>
  </si>
  <si>
    <t>-3.3114577268808927,-3.3114577268808927,-3.3114577268808927</t>
  </si>
  <si>
    <t>51:03.8</t>
  </si>
  <si>
    <t>08:25.6</t>
  </si>
  <si>
    <t>-3.3132352910313116,-3.3132352910313116,-3.3132352910313116,-3.3132352910313116</t>
  </si>
  <si>
    <t>26:23.6</t>
  </si>
  <si>
    <t>46:02.8</t>
  </si>
  <si>
    <t>-3.314035295366092,-3.314035295366092,-3.314035295366092,-3.314035295366092,-3.314035295366092,-3.314035295366092,-3.314035295366092,-3.314035295366092,-3.314035295366092</t>
  </si>
  <si>
    <t>1322540917222733319863498690386917414170333,1322540917222733319863498690386917414170333,1322540917222733319863498690386917414170333,1322540917222733319863498690386917414170333,1322540917222733319863498690386917414170333,1322540917222733319863498690386917414170333,1322540917222733319863498690386917414170333,1322540917222733319863498690386917414170333,1322540917222733319863498690386917414170333</t>
  </si>
  <si>
    <t>52:45.1</t>
  </si>
  <si>
    <t>02:50.6</t>
  </si>
  <si>
    <t>-3.31543722809716,-3.31543722809716,-3.31543722809716,-3.31543722809716,-3.31543722809716</t>
  </si>
  <si>
    <t>34:08.4</t>
  </si>
  <si>
    <t>39:59.8</t>
  </si>
  <si>
    <t>-3.316731311383771,-3.3179569894079632,-3.3179569894079632,-3.3179569894079632,-3.3179569894079632,-3.3179569894079632</t>
  </si>
  <si>
    <t>56:58.0</t>
  </si>
  <si>
    <t>17:00.4</t>
  </si>
  <si>
    <t>-3.3196003652161545,-3.3196003652161545,-3.3196003652161545</t>
  </si>
  <si>
    <t>38:42.8</t>
  </si>
  <si>
    <t>-3.321089127010032,-3.321089127010032,-3.321089127010032</t>
  </si>
  <si>
    <t>04:53.8</t>
  </si>
  <si>
    <t>24:56.9</t>
  </si>
  <si>
    <t>-3.321158310060204,-3.321158310060204,-3.321158310060204</t>
  </si>
  <si>
    <t>01:43.3</t>
  </si>
  <si>
    <t>21:43.9</t>
  </si>
  <si>
    <t>-3.3213643002750097,-3.3213643002750097,-3.3213643002750097,-3.3213643002750097,-3.3213643002750097,-3.3213643002750097,-3.3213643002750097,-3.3213643002750097,-3.3213643002750097,-3.3213643002750097,-3.3213643002750097,-3.3213643002750097,-3.3213643002750097,-3.3213643002750097,-3.3213643002750097,-3.3213643002750097,-3.3213643002750097,-3.3213643002750097,-3.3213643002750097,-3.3213643002750097</t>
  </si>
  <si>
    <t>1392526438527438575942901459490791334832812,1392526438527438575942901459490791334832812,1392526438527438575942901459490791334832812,1392526438527438575942901459490791334832812,1392526438527438575942901459490791334832812,1392526438527438575942901459490791334832812,1392526438527438575942901459490791334832812,1392526438527438575942901459490791334832812,1392526438527438575942901459490791334832812,1392526438527438575942901459490791334832812,1392526438527438575942901459490791334832812,1392526438527438575942901459490791334832812,1392526438527438575942901459490791334832812,1392526438527438575942901459490791334832812,1392526438527438575942901459490791334832812,1392526438527438575942901459490791334832812,1392526438527438575942901459490791334832812,1392526438527438575942901459490791334832812,1392526438527438575942901459490791334832812,1392526438527438575942901459490791334832812</t>
  </si>
  <si>
    <t>35:44.4</t>
  </si>
  <si>
    <t>55:47.6</t>
  </si>
  <si>
    <t>-3.321893403311895,-3.321893403311895</t>
  </si>
  <si>
    <t>33:55.4</t>
  </si>
  <si>
    <t>53:58.6</t>
  </si>
  <si>
    <t>-3.327121478557439,-3.327121478557439</t>
  </si>
  <si>
    <t>18:59.2</t>
  </si>
  <si>
    <t>-3.3279184817814356,-3.3279184817814356,-3.3279184817814356,-3.3279184817814356</t>
  </si>
  <si>
    <t>45:00.8</t>
  </si>
  <si>
    <t>-3.3281896171664567,-3.344832473809433,-3.3604137896357655,-3.3604137896357655,-3.3604137896357655,-3.3604137896357655,-3.3604137896357655,-3.3604137896357655,-3.3604137896357655,-3.3604137896357655</t>
  </si>
  <si>
    <t>622217926586979271163018999440430238598963,622217926586979271163017846518925632276275,622217926586979271163018994936830611244851,622217926586979271163018994936830611244851,622217926586979271163018994936830611244851,622217926586979271163018994936830611244851,622217926586979271163018994936830611244851,622217926586979271163018994936830611244851,622217926586979271163018994936830611244851,622217926586979271163018994936830611244851</t>
  </si>
  <si>
    <t>54:04.2</t>
  </si>
  <si>
    <t>00:51.0</t>
  </si>
  <si>
    <t>-3.3289694180705434,-3.3289694180705434,-3.3289694180705434,-3.3289694180705434,-3.3289694180705434,-3.3289694180705434,-3.3289694180705434,-3.3289694180705434,-3.3289694180705434,-3.3289694180705434,-3.3289694180705434,-3.3289694180705434,-3.3289694180705434,-3.3289694180705434,-3.3289694180705434</t>
  </si>
  <si>
    <t>118830194029281424493108138479560279758718,118830194029281424493108138479560279758718,118830194029281424493108138479560279758718,118830194029281424493108138479560279758718,118830194029281424493108138479560279758718,118830194029281424493108138479560279758718,118830194029281424493108138479560279758718,118830194029281424493108138479560279758718,118830194029281424493108138479560279758718,118830194029281424493108138479560279758718,118830194029281424493108138479560279758718,118830194029281424493108138479560279758718,118830194029281424493108138479560279758718,118830194029281424493108138479560279758718,118830194029281424493108138479560279758718</t>
  </si>
  <si>
    <t>29:57.4</t>
  </si>
  <si>
    <t>-3.330126546898766,-3.330126546898766,-3.330126546898766</t>
  </si>
  <si>
    <t>01:15.7</t>
  </si>
  <si>
    <t>21:19.3</t>
  </si>
  <si>
    <t>-3.330812610563413,-3.330812610563413,-3.330812610563413,-3.330812610563413</t>
  </si>
  <si>
    <t>01:45.3</t>
  </si>
  <si>
    <t>21:48.4</t>
  </si>
  <si>
    <t>-3.33265034368939,-3.33265034368939,-3.33265034368939</t>
  </si>
  <si>
    <t>24:58.2</t>
  </si>
  <si>
    <t>-3.333898656006517,-3.333898656006517,-3.333898656006517,-3.333898656006517,-3.333898656006517,-3.333898656006517,-3.333898656006517,-3.333898656006517,-3.333898656006517,-3.333898656006517,-3.333898656006517,-3.333898656006517,-3.333898656006517,-3.333898656006517,-3.333898656006517,-3.333898656006517,-3.333898656006517,-3.333898656006517,-3.333898656006517,-3.333898656006517,-3.333898656006517,-3.333898656006517,-3.333898656006517,-3.333898656006517,-3.333898656006517,-3.333898656006517,-3.333898656006517,-3.333898656006517,-3.333898656006517,-3.333898656006517</t>
  </si>
  <si>
    <t>1180413843517215192256188123693643601084299,1180413843517215192256188123693643601084299,1180413843517215192256188123693643601084299,1180413843517215192256188123693643601084299,1180413843517215192256188123693643601084299,1180413843517215192256188123693643601084299,1180413843517215192256188123693643601084299,1180413843517215192256188123693643601084299,1180413843517215192256188123693643601084299,1180413843517215192256188123693643601084299,1180413843517215192256188123693643601084299,1180413843517215192256188123693643601084299,1180413843517215192256188123693643601084299,1180413843517215192256188123693643601084299,1180413843517215192256188123693643601084299,1180413843517215192256188123693643601084299,1180413843517215192256188123693643601084299,1180413843517215192256188123693643601084299,1180413843517215192256188123693643601084299,1180413843517215192256188123693643601084299,1180413843517215192256188123693643601084299,1180413843517215192256188123693643601084299,1180413843517215192256188123693643601084299,1180413843517215192256188123693643601084299,1180413843517215192256188123693643601084299,1180413843517215192256188123693643601084299,1180413843517215192256188123693643601084299,1180413843517215192256188123693643601084299,1180413843517215192256188123693643601084299,1180413843517215192256188123693643601084299</t>
  </si>
  <si>
    <t>23:25.4</t>
  </si>
  <si>
    <t>43:28.8</t>
  </si>
  <si>
    <t>-3.337667778589697,-3.337667778589697</t>
  </si>
  <si>
    <t>58:17.1</t>
  </si>
  <si>
    <t>18:20.4</t>
  </si>
  <si>
    <t>-3.3384439544999593,-3.3384439544999593</t>
  </si>
  <si>
    <t>26:07.7</t>
  </si>
  <si>
    <t>46:10.8</t>
  </si>
  <si>
    <t>-3.3384570112625105,-3.3384570112625105,-3.3384570112625105</t>
  </si>
  <si>
    <t>17:03.5</t>
  </si>
  <si>
    <t>37:06.7</t>
  </si>
  <si>
    <t>-3.3415645768130253,-3.3415645768130253,-3.3415645768130253,-3.3415645768130253</t>
  </si>
  <si>
    <t>19:38.5</t>
  </si>
  <si>
    <t>34:03.2</t>
  </si>
  <si>
    <t>-3.3430364014404446,-3.3430364014404446,-3.3430364014404446,-3.3430364014404446,-3.3430364014404446,-3.3430364014404446,-3.3430364014404446,-3.3430364014404446,-3.3430364014404446,-3.3430364014404446</t>
  </si>
  <si>
    <t>282968676722333589572011725001048215121783,282968676722333589572011725001048215121783,282968676722333589572011725001048215121783,282968676722333589572011725001048215121783,282968676722333589572011725001048215121783,282968676722333589572011725001048215121783,282968676722333589572011725001048215121783,282968676722333589572011725001048215121783,282968676722333589572011725001048215121783,282968676722333589572011725001048215121783</t>
  </si>
  <si>
    <t>52:51.2</t>
  </si>
  <si>
    <t>-3.3436925729403875,-3.3436925729403875,-3.3436925729403875,-3.3436925729403875,-3.3436925729403875,-3.3436925729403875,-3.3436925729403875,-3.3436925729403875,-3.3436925729403875,-3.3436925729403875</t>
  </si>
  <si>
    <t>345357090123810707530525161899334468210803,345357090123810707530525161899334468210803,345357090123810707530525161899334468210803,345357090123810707530525161899334468210803,345357090123810707530525161899334468210803,345357090123810707530525161899334468210803,345357090123810707530525161899334468210803,345357090123810707530525161899334468210803,345357090123810707530525161899334468210803,345357090123810707530525161899334468210803</t>
  </si>
  <si>
    <t>18:34.6</t>
  </si>
  <si>
    <t>23:01.1</t>
  </si>
  <si>
    <t>-3.3436968810650427,-3.3436968810650427,-3.3436968810650427,-3.3436968810650427,-3.3436968810650427,-3.3436968810650427</t>
  </si>
  <si>
    <t>57:36.4</t>
  </si>
  <si>
    <t>17:26.7</t>
  </si>
  <si>
    <t>-3.345099163706001,-3.345099163706001,-3.345099163706001,-3.345099163706001,-3.345099163706001,-3.345099163706001,-3.345099163706001,-3.345099163706001,-3.345099163706001,-3.345099163706001,-3.345099163706001,-3.345099163706001,-3.345099163706001,-3.345099163706001,-3.345099163706001,-3.345099163706001,-3.345099163706001,-3.345099163706001,-3.345099163706001,-3.345099163706001</t>
  </si>
  <si>
    <t>1161821016814773287557792224788879998891833,1161821016814773287557792224788879998891833,1161821016814773287557792224788879998891833,1161821016814773287557792224788879998891833,1161821016814773287557792224788879998891833,1161821016814773287557792224788879998891833,1161821016814773287557792224788879998891833,1161821016814773287557792224788879998891833,1161821016814773287557792224788879998891833,1161821016814773287557792224788879998891833,1161821016814773287557792224788879998891833,1161821016814773287557792224788879998891833,1161821016814773287557792224788879998891833,1161821016814773287557792224788879998891833,1161821016814773287557792224788879998891833,1161821016814773287557792224788879998891833,1161821016814773287557792224788879998891833,1161821016814773287557792224788879998891833,1161821016814773287557792224788879998891833,1161821016814773287557792224788879998891833</t>
  </si>
  <si>
    <t>21:39.4</t>
  </si>
  <si>
    <t>25:52.4</t>
  </si>
  <si>
    <t>-3.3452074986087075,-3.3452074986087075,-3.3452074986087075</t>
  </si>
  <si>
    <t>39:53.5</t>
  </si>
  <si>
    <t>48:48.6</t>
  </si>
  <si>
    <t>-3.3452795715666075,-3.3452795715666075,-3.3452795715666075,-3.3452795715666075,-3.3452795715666075,-3.3452795715666075,-3.3452795715666075,-3.3452795715666075,-3.3452795715666075,-3.3452795715666075</t>
  </si>
  <si>
    <t>690587963287811202863083652255955139530777,690587963287811202863083652255955139530777,690587963287811202863083652255955139530777,690587963287811202863083652255955139530777,690587963287811202863083652255955139530777,690587963287811202863083652255955139530777,690587963287811202863083652255955139530777,690587963287811202863083652255955139530777,690587963287811202863083652255955139530777,690587963287811202863083652255955139530777</t>
  </si>
  <si>
    <t>12:05.9</t>
  </si>
  <si>
    <t>17:15.0</t>
  </si>
  <si>
    <t>-3.3458172070022623,-3.3458172070022623,-3.3458172070022623,-3.3458172070022623,-3.3458172070022623,-3.3458172070022623,-3.3458172070022623,-3.3458172070022623,-3.3458172070022623</t>
  </si>
  <si>
    <t>979909189720197398193571177788117585045840,979909189720197398193571177788117585045840,979909189720197398193571177788117585045840,979909189720197398193571177788117585045840,979909189720197398193571177788117585045840,979909189720197398193571177788117585045840,979909189720197398193571177788117585045840,979909189720197398193571177788117585045840,979909189720197398193571177788117585045840</t>
  </si>
  <si>
    <t>38:30.6</t>
  </si>
  <si>
    <t>58:33.5</t>
  </si>
  <si>
    <t>-3.346998379292482,-3.346998379292482</t>
  </si>
  <si>
    <t>18:24.0</t>
  </si>
  <si>
    <t>38:27.3</t>
  </si>
  <si>
    <t>-3.3474042637778902,-3.3474042637778902,-3.3474042637778902,-3.3474042637778902</t>
  </si>
  <si>
    <t>49:59.6</t>
  </si>
  <si>
    <t>10:02.9</t>
  </si>
  <si>
    <t>-3.3477003251456967,-3.3477003251456967</t>
  </si>
  <si>
    <t>21:14.0</t>
  </si>
  <si>
    <t>41:02.7</t>
  </si>
  <si>
    <t>-3.3493993810050777,-3.3493993810050777,-3.3493993810050777,-3.3493993810050777,-3.3493993810050777,-3.3493993810050777,-3.3493993810050777,-3.3493993810050777,-3.3493993810050777,-3.3493993810050777</t>
  </si>
  <si>
    <t>851149844572364905358189731785392035531131,851149844572364905358189731785392035531131,851149844572364905358189731785392035531131,851149844572364905358189731785392035531131,851149844572364905358189731785392035531131,851149844572364905358189731785392035531131,851149844572364905358189731785392035531131,851149844572364905358189731785392035531131,851149844572364905358189731785392035531131,851149844572364905358189731785392035531131</t>
  </si>
  <si>
    <t>55:38.1</t>
  </si>
  <si>
    <t>15:41.5</t>
  </si>
  <si>
    <t>-3.3494134848542574,-3.3494134848542574</t>
  </si>
  <si>
    <t>00:46.8</t>
  </si>
  <si>
    <t>17:19.2</t>
  </si>
  <si>
    <t>-3.349608310947322,-3.349608310947322,-3.349608310947322,-3.349608310947322,-3.349608310947322,-3.349608310947322,-3.349608310947322,-3.349608310947322,-3.349608310947322,-3.349608310947322,-3.349608310947322,-3.349608310947322,-3.349608310947322,-3.349608310947322,-3.349608310947322,-3.349608310947322,-3.349608310947322,-3.349608310947322,-3.349608310947322,-3.349608310947322</t>
  </si>
  <si>
    <t>813121976354220171411606703937647391051399,813121976354220171411606703937647391051399,813121976354220171411606703937647391051399,813121976354220171411606703937647391051399,813121976354220171411606703937647391051399,813121976354220171411606703937647391051399,813121976354220171411606703937647391051399,813121976354220171411606703937647391051399,813121976354220171411606703937647391051399,813121976354220171411606703937647391051399,813121976354220171411606703937647391051399,813121976354220171411606703937647391051399,813121976354220171411606703937647391051399,813121976354220171411606703937647391051399,813121976354220171411606703937647391051399,813121976354220171411606703937647391051399,813121976354220171411606703937647391051399,813121976354220171411606703937647391051399,813121976354220171411606703937647391051399,813121976354220171411606703937647391051399</t>
  </si>
  <si>
    <t>01:37.8</t>
  </si>
  <si>
    <t>21:41.4</t>
  </si>
  <si>
    <t>-3.3514902511808997,-3.3514902511808997,-3.3514902511808997</t>
  </si>
  <si>
    <t>46:59.0</t>
  </si>
  <si>
    <t>54:02.2</t>
  </si>
  <si>
    <t>-3.3529462739448976,-3.3529462739448976,-3.3529462739448976,-3.3529462739448976,-3.3529462739448976,-3.3529462739448976,-3.3529462739448976,-3.3529462739448976,-3.3529462739448976,-3.3529462739448976</t>
  </si>
  <si>
    <t>1015158270412513464523614435337337243121841,1015158270412513464523614435337337243121841,1015158270412513464523614435337337243121841,1015158270412513464523614435337337243121841,1015158270412513464523614435337337243121841,1015158270412513464523614435337337243121841,1015158270412513464523614435337337243121841,1015158270412513464523614435337337243121841,1015158270412513464523614435337337243121841,1015158270412513464523614435337337243121841</t>
  </si>
  <si>
    <t>38:52.5</t>
  </si>
  <si>
    <t>49:21.2</t>
  </si>
  <si>
    <t>-3.353991412367281,-3.353991412367281,-3.353991412367281,-3.353991412367281,-3.353991412367281</t>
  </si>
  <si>
    <t>53:37.1</t>
  </si>
  <si>
    <t>13:39.8</t>
  </si>
  <si>
    <t>-3.354116356393682,-3.354116356393682,-3.354116356393682,-3.354116356393682,-3.354116356393682,-3.354116356393682</t>
  </si>
  <si>
    <t>01:57.1</t>
  </si>
  <si>
    <t>22:01.0</t>
  </si>
  <si>
    <t>-3.354927381882659,-3.354927381882659,-3.354927381882659,-3.357917999337922</t>
  </si>
  <si>
    <t>02:22.9</t>
  </si>
  <si>
    <t>-3.355751551759667,-3.355751551759667,-3.355751551759667,-3.355751551759667,-3.355751551759667,-3.355751551759667</t>
  </si>
  <si>
    <t>38:34.1</t>
  </si>
  <si>
    <t>58:38.0</t>
  </si>
  <si>
    <t>-3.3567671163069908,-3.3567671163069908</t>
  </si>
  <si>
    <t>55:32.2</t>
  </si>
  <si>
    <t>15:35.4</t>
  </si>
  <si>
    <t>-3.3573897165507107,-3.3573897165507107</t>
  </si>
  <si>
    <t>20:36.2</t>
  </si>
  <si>
    <t>34:05.3</t>
  </si>
  <si>
    <t>-3.361125926384694,-3.361125926384694,-3.361125926384694</t>
  </si>
  <si>
    <t>43:12.7</t>
  </si>
  <si>
    <t>03:15.4</t>
  </si>
  <si>
    <t>-3.3629171468321712,-3.3629171468321712</t>
  </si>
  <si>
    <t>56:56.6</t>
  </si>
  <si>
    <t>10:17.8</t>
  </si>
  <si>
    <t>-3.365784902689717,-3.365784902689717,-3.365784902689717,-3.365784902689717,-3.365784902689717,-3.365784902689717,-3.365784902689717,-3.365784902689717,-3.365784902689717,-3.365784902689717</t>
  </si>
  <si>
    <t>138421088024540531278466459320370234079275,138421088024540531278466459320370234079275,138421088024540531278466459320370234079275,138421088024540531278466459320370234079275,138421088024540531278466459320370234079275,138421088024540531278466459320370234079275,138421088024540531278466459320370234079275,138421088024540531278466459320370234079275,138421088024540531278466459320370234079275,138421088024540531278466459320370234079275</t>
  </si>
  <si>
    <t>15:38.7</t>
  </si>
  <si>
    <t>35:41.3</t>
  </si>
  <si>
    <t>-3.3667464003782657,-3.3667464003782657,-3.3667464003782657,-3.3667464003782657</t>
  </si>
  <si>
    <t>16:24.2</t>
  </si>
  <si>
    <t>36:27.5</t>
  </si>
  <si>
    <t>-3.369843923078115,-3.369843923078115</t>
  </si>
  <si>
    <t>25:13.4</t>
  </si>
  <si>
    <t>32:10.6</t>
  </si>
  <si>
    <t>-3.3707722012249155,-3.3707722012249155,-3.3707722012249155,-3.3707722012249155,-3.3707722012249155</t>
  </si>
  <si>
    <t>10:06.5</t>
  </si>
  <si>
    <t>30:08.6</t>
  </si>
  <si>
    <t>-3.374831759236937,-3.374831759236937,-3.374831759236937,-3.374831759236937,-3.374831759236937,-3.374831759236937</t>
  </si>
  <si>
    <t>12:03.3</t>
  </si>
  <si>
    <t>32:07.7</t>
  </si>
  <si>
    <t>-3.375769102955349,-3.375769102955349,-3.380026038167659,-3.380026038167659,-3.380026038167659,-3.380026038167659</t>
  </si>
  <si>
    <t>25:57.8</t>
  </si>
  <si>
    <t>36:06.0</t>
  </si>
  <si>
    <t>-3.379501299711166,-3.379501299711166,-3.379501299711166,-3.379501299711166,-3.379501299711166</t>
  </si>
  <si>
    <t>34:10.9</t>
  </si>
  <si>
    <t>-3.379727479283858,-3.3853233674304106,-3.3853233674304106</t>
  </si>
  <si>
    <t>05:48.0</t>
  </si>
  <si>
    <t>16:12.4</t>
  </si>
  <si>
    <t>-3.3851805774286023,-3.3851805774286023,-3.3851805774286023,-3.3851805774286023,-3.3851805774286023</t>
  </si>
  <si>
    <t>-3.386566849885196,-3.386566849885196,-3.386566849885196,-3.386566849885196,-3.386566849885196,-3.386566849885196,-3.386566849885196,-3.386566849885196,-3.386566849885196,-3.386566849885196</t>
  </si>
  <si>
    <t>505346695263760109465195612074950128291721,505346695263760109465195612074950128291721,505346695263760109465195612074950128291721,505346695263760109465195612074950128291721,505346695263760109465195612074950128291721,505346695263760109465195612074950128291721,505346695263760109465195612074950128291721,505346695263760109465195612074950128291721,505346695263760109465195612074950128291721,505346695263760109465195612074950128291721</t>
  </si>
  <si>
    <t>04:03.0</t>
  </si>
  <si>
    <t>24:06.5</t>
  </si>
  <si>
    <t>-3.3869601810140963,-3.3869601810140963</t>
  </si>
  <si>
    <t>03:34.1</t>
  </si>
  <si>
    <t>23:37.0</t>
  </si>
  <si>
    <t>-3.3886970464117114,-3.3886970464117114,-3.3886970464117114</t>
  </si>
  <si>
    <t>25:39.8</t>
  </si>
  <si>
    <t>39:31.9</t>
  </si>
  <si>
    <t>-3.3898991074952836,-3.3898991074952836,-3.3898991074952836,-3.389899107495284,-3.389899107495284,-3.389899107495284,-3.389899107495284,-3.389899107495284,-3.389899107495284,-3.389899107495284,-3.389899107495284,-3.389899107495284,-3.389899107495284,-3.389899107495284,-3.389899107495284,-3.389899107495284,-3.389899107495284,-3.389899107495284,-3.389899107495284,-3.389899107495284</t>
  </si>
  <si>
    <t>992487657428122970380924658134994372822713,992487657428122970380924658134994372822713,992487657428122970380924658134994372822713,993168222161964842472148128891341210420921,993168222161964842472148128891341210420921,993168222161964842472148128891341210420921,993168222161964842472148128891341210420921,993168222161964842472148128891341210420921,993168222161964842472148128891341210420921,993168222161964842472148128891341210420921,993168222161964842472148128891341210420921,993168222161964842472148128891341210420921,993168222161964842472148128891341210420921,993168222161964842472148128891341210420921,993168222161964842472148128891341210420921,993168222161964842472148128891341210420921,993168222161964842472148128891341210420921,993168222161964842472148128891341210420921,993168222161964842472148128891341210420921,993168222161964842472148128891341210420921</t>
  </si>
  <si>
    <t>18:36.4</t>
  </si>
  <si>
    <t>31:32.8</t>
  </si>
  <si>
    <t>-3.390577798482901,-3.4131042025339102,-3.4131042025339102,-3.4131042025339102,-3.4131042025339102,-3.4131042025339102,-3.4131042025339102,-3.4131042025339102,-3.4131042025339102,-3.4131042025339102</t>
  </si>
  <si>
    <t>859141178843969727690173080960173823660102,859141178843969727690175386803174447419462,859141178843969727690175386803174447419462,859141178843969727690175386803174447419462,859141178843969727690175386803174447419462,859141178843969727690175386803174447419462,859141178843969727690175386803174447419462,859141178843969727690175386803174447419462,859141178843969727690175386803174447419462,859141178843969727690175386803174447419462</t>
  </si>
  <si>
    <t>02:40.3</t>
  </si>
  <si>
    <t>22:43.2</t>
  </si>
  <si>
    <t>-3.3925669670928587,-3.3925669670928587,-3.3925669670928587,-3.3925669670928587</t>
  </si>
  <si>
    <t>16:29.8</t>
  </si>
  <si>
    <t>36:32.9</t>
  </si>
  <si>
    <t>-3.397011867023447,-3.397011867023447,-3.397011867023447</t>
  </si>
  <si>
    <t>51:56.5</t>
  </si>
  <si>
    <t>11:59.9</t>
  </si>
  <si>
    <t>-3.397215336505128,-3.397215336505128</t>
  </si>
  <si>
    <t>28:10.8</t>
  </si>
  <si>
    <t>48:14.3</t>
  </si>
  <si>
    <t>-3.3990609692481035,-3.3990609692481035,-3.3990609692481035</t>
  </si>
  <si>
    <t>41:57.7</t>
  </si>
  <si>
    <t>01:12.5</t>
  </si>
  <si>
    <t>-3.400662870654202,-3.400662870654202,-3.400662870654202</t>
  </si>
  <si>
    <t>53:10.2</t>
  </si>
  <si>
    <t>06:17.8</t>
  </si>
  <si>
    <t>-3.4019729583202807,-3.4019729583202807,-3.4019729583202807,-3.4019729583202807,-3.4019729583202807,-3.4019729583202807,-3.4019729583202807,-3.4019729583202807,-3.4019729583202807,-3.4019729583202807</t>
  </si>
  <si>
    <t>1298146294893749068049582457123576581257361,1298146294893749068049582457123576581257361,1298146294893749068049582457123576581257361,1298146294893749068049582457123576581257361,1298146294893749068049582457123576581257361,1298146294893749068049582457123576581257361,1298146294893749068049582457123576581257361,1298146294893749068049582457123576581257361,1298146294893749068049582457123576581257361,1298146294893749068049582457123576581257361</t>
  </si>
  <si>
    <t>52:59.5</t>
  </si>
  <si>
    <t>01:26.6</t>
  </si>
  <si>
    <t>-3.4097202349900533,-3.4097202349900533,-3.4097202349900533,-3.4097202349900533,-3.4097202349900533,-3.4097202349900533,-3.4097202349900533,-3.4097202349900533,-3.4097202349900533,-3.4097202349900533</t>
  </si>
  <si>
    <t>1181313765756808591015959643056626796334203,1181313765756808591015959643056626796334203,1181313765756808591015959643056626796334203,1181313765756808591015959643056626796334203,1181313765756808591015959643056626796334203,1181313765756808591015959643056626796334203,1181313765756808591015959643056626796334203,1181313765756808591015959643056626796334203,1181313765756808591015959643056626796334203,1181313765756808591015959643056626796334203</t>
  </si>
  <si>
    <t>14:05.1</t>
  </si>
  <si>
    <t>-3.4103312528191405,-3.420911574199973,-3.420911574199973</t>
  </si>
  <si>
    <t>53:42.8</t>
  </si>
  <si>
    <t>13:46.0</t>
  </si>
  <si>
    <t>-3.4116848101580626,-3.4116848101580626</t>
  </si>
  <si>
    <t>24:42.5</t>
  </si>
  <si>
    <t>31:02.6</t>
  </si>
  <si>
    <t>-3.41298720390182,-3.41298720390182,-3.41298720390182</t>
  </si>
  <si>
    <t>33:56.2</t>
  </si>
  <si>
    <t>38:33.6</t>
  </si>
  <si>
    <t>-3.416974077867355,-3.4226957420712836,-3.4226957420712836,-3.4226957420712836,-3.4226957420712836,-3.4226957420712836</t>
  </si>
  <si>
    <t>59:54.5</t>
  </si>
  <si>
    <t>13:11.6</t>
  </si>
  <si>
    <t>-3.422966694220422,-3.422966694220422,-3.422966694220422,-3.422966694220422,-3.422966694220422,-3.422966694220422,-3.422966694220422,-3.422966694220422,-3.422966694220422,-3.422966694220422,-3.422966694220422,-3.422966694220422,-3.422966694220422,-3.422966694220422,-3.422966694220422,-3.422966694220422,-3.422966694220422,-3.422966694220422,-3.422966694220422,-3.422966694220422</t>
  </si>
  <si>
    <t>481341353670360880098951055057366900649274,481341353670360880098951055057366900649274,481341353670360880098951055057366900649274,481341353670360880098951055057366900649274,481341353670360880098951055057366900649274,481341353670360880098951055057366900649274,481341353670360880098951055057366900649274,481341353670360880098951055057366900649274,481341353670360880098951055057366900649274,481341353670360880098951055057366900649274,481341353670360880098951055057366900649274,481341353670360880098951055057366900649274,481341353670360880098951055057366900649274,481341353670360880098951055057366900649274,481341353670360880098951055057366900649274,481341353670360880098951055057366900649274,481341353670360880098951055057366900649274,481341353670360880098951055057366900649274,481341353670360880098951055057366900649274,481341353670360880098951055057366900649274</t>
  </si>
  <si>
    <t>03:11.0</t>
  </si>
  <si>
    <t>23:13.7</t>
  </si>
  <si>
    <t>-3.4250058589155365,-3.4250058589155365</t>
  </si>
  <si>
    <t>33:21.9</t>
  </si>
  <si>
    <t>40:14.7</t>
  </si>
  <si>
    <t>-3.4257631118061,-3.4257631118061,-3.4257631118061</t>
  </si>
  <si>
    <t>20:01.3</t>
  </si>
  <si>
    <t>35:27.0</t>
  </si>
  <si>
    <t>-3.426340843137424,-3.426340843137424,-3.426340843137424,-3.426340843137424,-3.426340843137424,-3.426340843137424,-3.426340843137424,-3.426340843137424,-3.426340843137424,-3.426340843137424</t>
  </si>
  <si>
    <t>339549345770081147140472300403291944703122,339549345770081147140472300403291936314770,339549345770081147140472300403291944703122,339549345770081147140472300403291944703122,339549345770081147140472300403291944703122,339549345770081147140472300403291944703122,339549345770081147140472300403291944703122,339549345770081147140472300403291944703122,339549345770081147140472300403291944703122,339549345770081147140472300403291944703122</t>
  </si>
  <si>
    <t>20:26.5</t>
  </si>
  <si>
    <t>27:24.9</t>
  </si>
  <si>
    <t>-3.42680657360793,-3.42680657360793,-3.42680657360793</t>
  </si>
  <si>
    <t>01:11.1</t>
  </si>
  <si>
    <t>21:14.6</t>
  </si>
  <si>
    <t>-3.43061186295752,-3.43061186295752,-3.43061186295752,-3.43061186295752</t>
  </si>
  <si>
    <t>58:37.3</t>
  </si>
  <si>
    <t>-3.4325677485655586,-3.4325677485655586,-3.4325677485655586,-3.4325677485655586,-3.4325677485655586,-3.4325677485655586,-3.4325677485655586,-3.4325677485655586,-3.4325677485655586</t>
  </si>
  <si>
    <t>996077542082191258497982726965607076468347,996077542082191258497982726965607076468347,996077542082191258497982726965607076468347,996077542082191258497982726965607076468347,996077542082191258497982726965607076468347,996077542082191258497982726965607076468347,996077542082191258497982726965607076468347,996077542082191258497982726965607076468347,996077542082191258497982726965607076468347</t>
  </si>
  <si>
    <t>44:03.5</t>
  </si>
  <si>
    <t>48:22.6</t>
  </si>
  <si>
    <t>-3.436323582660881,-3.436323582660881,-3.4627970498751455,-3.4627970498751455,-3.4627970498751455,-3.4627970498751455</t>
  </si>
  <si>
    <t>45:43.6</t>
  </si>
  <si>
    <t>-3.4458644893511976,-3.4458644893511976,-3.4458644893511976,-3.4458644893511976,-3.4458644893511976</t>
  </si>
  <si>
    <t>25:02.2</t>
  </si>
  <si>
    <t>31:04.3</t>
  </si>
  <si>
    <t>-3.44836948480092,-3.44836948480092,-3.44836948480092</t>
  </si>
  <si>
    <t>43:01.5</t>
  </si>
  <si>
    <t>-3.456565894002109,-3.456565894002109,-3.456565894002109,-3.456565894002109</t>
  </si>
  <si>
    <t>31:12.6</t>
  </si>
  <si>
    <t>35:27.2</t>
  </si>
  <si>
    <t>-3.459220740659165,-3.459220740659165,-3.459220740659165,-3.459220740659165,-3.459220740659165,-3.459220740659165</t>
  </si>
  <si>
    <t>58:32.7</t>
  </si>
  <si>
    <t>18:36.9</t>
  </si>
  <si>
    <t>-3.4614647214345236,-3.4614647214345236</t>
  </si>
  <si>
    <t>23:08.7</t>
  </si>
  <si>
    <t>37:00.0</t>
  </si>
  <si>
    <t>-3.4615274926014266,-3.4743919840482325,-3.503175348981544,-3.503175348981544,-3.503175348981544,-3.503175348981544,-3.503175348981544,-3.503175348981544,-3.503175348981544,-3.503175348981544</t>
  </si>
  <si>
    <t>1319308931824655159116424163695540770902014,1319308931804372759184179050189726428892158,1319308931824575930953909899359046738579454,1319308931824575930953909899359046738579454,1319308931824575930953909899359046738579454,1319308931824575930953909899359046738579454,1319308931824575930953909899359046738579454,1319308931824575930953909899359046738579454,1319308931824575930953909899359046738579454,1319308931824575930953909899359046738579454</t>
  </si>
  <si>
    <t>20:13.2</t>
  </si>
  <si>
    <t>24:53.1</t>
  </si>
  <si>
    <t>-3.4646491270937236,-3.4646491270937236,-3.4646491270937236</t>
  </si>
  <si>
    <t>02:21.6</t>
  </si>
  <si>
    <t>22:23.6</t>
  </si>
  <si>
    <t>-3.4656867935606517,-3.4656867935606517,-3.4656867935606517</t>
  </si>
  <si>
    <t>45:58.9</t>
  </si>
  <si>
    <t>00:08.1</t>
  </si>
  <si>
    <t>-3.466144246853868,-3.466144246853868,-3.466144246853868</t>
  </si>
  <si>
    <t>50:17.9</t>
  </si>
  <si>
    <t>10:21.9</t>
  </si>
  <si>
    <t>-3.469704603373092,-3.469704603373092,-3.469704603373092</t>
  </si>
  <si>
    <t>38:26.3</t>
  </si>
  <si>
    <t>58:29.5</t>
  </si>
  <si>
    <t>-3.4775256251356277,-3.4775256251356277,-3.4775256251356277,-3.4775256251356277</t>
  </si>
  <si>
    <t>24:27.6</t>
  </si>
  <si>
    <t>-3.478784673500328,-3.478784673500328,-3.478784673500328,-3.478784673500328</t>
  </si>
  <si>
    <t>17:30.1</t>
  </si>
  <si>
    <t>37:33.4</t>
  </si>
  <si>
    <t>-3.4898463705417235,-3.4898463705417235,-3.4898463705417235,-3.4898463705417235,-3.4898463705417235,-3.4898463705417235</t>
  </si>
  <si>
    <t>25:20.3</t>
  </si>
  <si>
    <t>33:50.5</t>
  </si>
  <si>
    <t>-3.494087517503612,-3.494087517503612,-3.494087517503612,-3.494087517503612,-3.494087517503612</t>
  </si>
  <si>
    <t>26:13.0</t>
  </si>
  <si>
    <t>45:56.5</t>
  </si>
  <si>
    <t>-3.495728617478624,-3.495728617478624,-3.495728617478624</t>
  </si>
  <si>
    <t>32:35.0</t>
  </si>
  <si>
    <t>37:19.1</t>
  </si>
  <si>
    <t>-3.497829038263452,-3.497829038263452,-3.497829038263452</t>
  </si>
  <si>
    <t>55:25.8</t>
  </si>
  <si>
    <t>15:16.4</t>
  </si>
  <si>
    <t>-3.5027518022280315,-3.5027518022280315,-3.5027518022280315,-3.5027518022280315,-3.5027518022280315,-3.5027518022280315,-3.5027518022280315,-3.5027518022280315,-3.5027518022280315,-3.5027518022280315</t>
  </si>
  <si>
    <t>1343627715558591353857925980478715842790491,1343627715558591353857925980478715842790491,1343627715558591353857925980478715842790491,1343627715558591353857925980478715842790491,1343627715558591353857925980478715842790491,1343627715558591353857925980478715842790491,1343627715558591353857925980478715842790491,1343627715558591353857925980478715842790491,1343627715558591353857925980478715842790491,1343627715558591353857925980478715842790491</t>
  </si>
  <si>
    <t>28:34.4</t>
  </si>
  <si>
    <t>37:01.5</t>
  </si>
  <si>
    <t>-3.503705613228782,-3.503705613228782,-3.503705613228782,-3.503705613228782,-3.503705613228782,-3.503705613228782,-3.503705613228782,-3.503705613228782,-3.503705613228782,-3.503705613228782,-3.503705613228782,-3.503705613228782,-3.503705613228782,-3.503705613228782,-3.503705613228782</t>
  </si>
  <si>
    <t>113276214833389935526888676398524701071564,113276214833389935526888676398524701071564,113276214833389935526888676398524701071564,113276214833389935526888676398524701071564,113276214833389935526888676398524701071564,113276214833389935526888676398524701071564,113276214833389935526888676398524701071564,113276214833389935526888676398524701071564,113276214833389935526888676398524701071564,113276214833389935526888676398524701071564,113276214833389935526888676398524701071564,113276214833389935526888676398524701071564,113276214833389935526888676398524701071564,113276214833389935526888676398524701071564,113276214833389935526888676398524701071564</t>
  </si>
  <si>
    <t>17:18.4</t>
  </si>
  <si>
    <t>37:21.2</t>
  </si>
  <si>
    <t>-3.504769744158919,-3.504769744158919,-3.504769744158919,-3.504769744158919</t>
  </si>
  <si>
    <t>38:45.9</t>
  </si>
  <si>
    <t>58:49.3</t>
  </si>
  <si>
    <t>-3.50487359281217,-3.50487359281217</t>
  </si>
  <si>
    <t>28:22.8</t>
  </si>
  <si>
    <t>35:14.7</t>
  </si>
  <si>
    <t>-3.507799268309709,-3.507799268309709,-3.507799268309709,-3.507799268309709,-3.507799268309709,-3.507799268309709,-3.507799268309709,-3.507799268309709,-3.507799268309709,-3.507799268309709,-3.507799268309709,-3.507799268309709,-3.507799268309709,-3.507799268309709,-3.507799268309709</t>
  </si>
  <si>
    <t>993103975317469546797295436183629414191647,993103975317469546797295436183629414191647,993103975317469546797295436183629414191647,993103975317469546797295436183629414191647,993103975317469546797295436183629414191647,993103975317469546797295436183629414191647,993103975317469546797295436183629414191647,993103975317469546797295436183629414191647,993103975317469546797295436183629414191647,993103975317469546797295436183629414191647,993103975317469546797295436183629414191647,993103975317469546797295436183629414191647,993103975317469546797295436183629414191647,993103975317469546797295436183629414191647,993103975317469546797295436183629414191647</t>
  </si>
  <si>
    <t>26:15.8</t>
  </si>
  <si>
    <t>46:03.0</t>
  </si>
  <si>
    <t>-3.508783852024842,-3.508783852024842,-3.508783852024842,-3.508783852024842,-3.508783852024842,-3.508783852024842,-3.508783852024842,-3.508783852024842,-3.508783852024842,-3.508783852024842,-3.508783852024842,-3.508783852024842,-3.508783852024842,-3.508783852024842,-3.508783852024842,-3.508783852024842,-3.508783852024842,-3.508783852024842,-3.508783852024842,-3.508783852024842</t>
  </si>
  <si>
    <t>1020184338077567998438441929067819175404910,1020184338077567998438441929067819175404910,1020184338077567998438441929067819175404910,1020184338077567998438441929067819175404910,1020184338077567998438441929067819175404910,1020184338077567998438441929067819175404910,1020184338077567998438441929067819175404910,1020184338077567998438441929067819175404910,1020184338077567998438441929067819175404910,1020184338077567998438441929067819175404910,1020184338077567998438441929067819175404910,1020184338077567998438441929067819175404910,1020184338077567998438441929067819175404910,1020184338077567998438441929067819175404910,1020184338077567998438441929067819175404910,1020184338077567998438441929067819175404910,1020184338077567998438441929067819175404910,1020184338077567998438441929067819175404910,1020184338077567998438441929067819175404910,1020184338077567998438441929067819175404910</t>
  </si>
  <si>
    <t>25:13.8</t>
  </si>
  <si>
    <t>31:30.9</t>
  </si>
  <si>
    <t>-3.509096385049064,-3.509096385049064,-3.509096385049064,-3.509096385049064,-3.509096385049064,-3.509096385049064</t>
  </si>
  <si>
    <t>23:40.3</t>
  </si>
  <si>
    <t>43:43.2</t>
  </si>
  <si>
    <t>-3.5103413209058587,-3.5103413209058587</t>
  </si>
  <si>
    <t>32:35.8</t>
  </si>
  <si>
    <t>38:30.2</t>
  </si>
  <si>
    <t>-3.5116418823950393,-3.5116418823950393,-3.5116418823950393</t>
  </si>
  <si>
    <t>10:37.8</t>
  </si>
  <si>
    <t>30:40.3</t>
  </si>
  <si>
    <t>-3.5134955147933495,-3.5134955147933495,-3.5134955147933495,-3.5134955147933495,-3.5134955147933495,-3.5134955147933495</t>
  </si>
  <si>
    <t>08:49.9</t>
  </si>
  <si>
    <t>28:53.4</t>
  </si>
  <si>
    <t>-3.515086346747866,-3.515086346747866,-3.515086346747866</t>
  </si>
  <si>
    <t>51:41.6</t>
  </si>
  <si>
    <t>00:14.9</t>
  </si>
  <si>
    <t>-3.5158749624433074,-3.5158749624433074,-3.5158749624433074,-3.5158749624433074,-3.5158749624433074</t>
  </si>
  <si>
    <t>33:47.3</t>
  </si>
  <si>
    <t>39:41.8</t>
  </si>
  <si>
    <t>-3.5161645195727576,-3.5161645195727576,-3.5161645195727576</t>
  </si>
  <si>
    <t>33:29.5</t>
  </si>
  <si>
    <t>38:09.9</t>
  </si>
  <si>
    <t>-3.5246146707671744,-3.5246146707671744,-3.5246146707671744</t>
  </si>
  <si>
    <t>45:39.1</t>
  </si>
  <si>
    <t>05:41.6</t>
  </si>
  <si>
    <t>-3.5260077984648035,-3.5260077984648035,-3.5260077984648035,-3.5260077984648035</t>
  </si>
  <si>
    <t>24:31.3</t>
  </si>
  <si>
    <t>-3.53283037783079,-3.53283037783079,-3.53283037783079</t>
  </si>
  <si>
    <t>38:50.5</t>
  </si>
  <si>
    <t>-3.5342476283684916,-3.5342476283684916,-3.5342476283684916,-3.5342476283684916,-3.5342476283684916,-3.5342476283684916,-3.5342476283684916,-3.5342476283684916,-3.5342476283684916,-3.5342476283684916,-3.5342476283684916,-3.5342476283684916,-3.5342476283684916,-3.5342476283684916,-3.5342476283684916</t>
  </si>
  <si>
    <t>467039167943967641601220774584077488718030,467039167943967641601220774584077488718030,467039167943967641601220774584077488718030,467039167943967641601220774584077488718030,467039167943967641601220774584077488718030,467039167943967641601220774584077488718030,467039167943967641601220774584077488718030,467039167943967641601220774584077488718030,467039167943967641601220774584077488718030,467039167943967641601220774584077488718030,467039167943967641601220774584077488718030,467039167943967641601220774584077488718030,467039167943967641601220774584077488718030,467039167943967641601220774584077488718030,467039167943967641601220774584077488718030</t>
  </si>
  <si>
    <t>05:40.0</t>
  </si>
  <si>
    <t>25:44.1</t>
  </si>
  <si>
    <t>-3.536253779051999,-3.536253779051999,-3.536253779051999</t>
  </si>
  <si>
    <t>21:51.6</t>
  </si>
  <si>
    <t>41:54.4</t>
  </si>
  <si>
    <t>-3.5407543803879564,-3.5407543803879564,-3.5407543803879564,-3.5407543803879564</t>
  </si>
  <si>
    <t>18:28.2</t>
  </si>
  <si>
    <t>38:30.9</t>
  </si>
  <si>
    <t>-3.5480542169329135,-3.5480542169329135,-3.5480542169329135</t>
  </si>
  <si>
    <t>50:31.9</t>
  </si>
  <si>
    <t>10:34.7</t>
  </si>
  <si>
    <t>-3.551146284250368,-3.551146284250368</t>
  </si>
  <si>
    <t>23:11.3</t>
  </si>
  <si>
    <t>36:35.5</t>
  </si>
  <si>
    <t>-3.5517455238744384,-3.5517455238744384,-3.5517455238744384,-3.5517455238744384,-3.5517455238744384,-3.5517455238744384,-3.5517455238744384,-3.5517455238744384,-3.5517455238744384,-3.5517455238744384</t>
  </si>
  <si>
    <t>1346721843569406042656031157793066238715356,1346721843569406042656031157793066238715356,1346721843569406042656031157793066238715356,1346721843569406042656031157793066238715356,1346721843569406042656031157793066238715356,1346721843569406042656031157793066238715356,1346721843569406042656031157793066238715356,1346721843569406042656031157793066238715356,1346721843569406042656031157793066238715356,1346721843569406042656031157793066238715356</t>
  </si>
  <si>
    <t>08:04.2</t>
  </si>
  <si>
    <t>28:07.6</t>
  </si>
  <si>
    <t>-3.5525856617469036,-3.5525856617469036</t>
  </si>
  <si>
    <t>28:49.9</t>
  </si>
  <si>
    <t>48:53.1</t>
  </si>
  <si>
    <t>-3.554643609849808,-3.554643609849808,-3.554643609849808,-3.554643609849808,-3.554643609849808,-3.554643609849808</t>
  </si>
  <si>
    <t>01:34.5</t>
  </si>
  <si>
    <t>-3.55940933526831,-3.55940933526831,-3.55940933526831,-3.55940933526831</t>
  </si>
  <si>
    <t>47:28.3</t>
  </si>
  <si>
    <t>58:49.7</t>
  </si>
  <si>
    <t>-3.5607858426298615,-3.5607858426298615,-3.5607858426298615,-3.5607858426298615,-3.5607858426298615,-3.5607858426298615,-3.5607858426298615,-3.5607858426298615,-3.5607858426298615,-3.5607858426298615,-3.5607858426298615,-3.5607858426298615,-3.5607858426298615,-3.5607858426298615,-3.5607858426298615,-3.5607858426298615,-3.5607858426298615,-3.5607858426298615,-3.5607858426298615,-3.5607858426298615</t>
  </si>
  <si>
    <t>993465949164590913806526545490155420846142,993465949164590913806526545490155420846142,993465949164590913806526545490155420846142,993465949164590913806526545490155420846142,993465949164590913806526545490155420846142,993465949164590913806526545490155420846142,993465949164590913806526545490155420846142,993465949164590913806526545490155420846142,993465949164590913806526545490155420846142,993465949164590913806526545490155420846142,993465949164590913806526545490155420846142,993465949164590913806526545490155420846142,993465949164590913806526545490155420846142,993465949164590913806526545490155420846142,993465949164590913806526545490155420846142,993465949164590913806526545490155420846142,993465949164590913806526545490155420846142,993465949164590913806526545490155420846142,993465949164590913806526545490155420846142,993465949164590913806526545490155420846142</t>
  </si>
  <si>
    <t>36:51.5</t>
  </si>
  <si>
    <t>56:54.9</t>
  </si>
  <si>
    <t>-3.5609294367731446,-3.5609294367731446,-3.5609294367731446,-3.5609294367731446</t>
  </si>
  <si>
    <t>08:23.1</t>
  </si>
  <si>
    <t>28:26.3</t>
  </si>
  <si>
    <t>-3.5610944714791035,-3.5610944714791035</t>
  </si>
  <si>
    <t>57:40.3</t>
  </si>
  <si>
    <t>03:40.4</t>
  </si>
  <si>
    <t>-3.561312932747731,-3.561312932747731,-3.561312932747731,-3.561312932747731,-3.561312932747731,-3.561312932747731,-3.561312932747731,-3.561312932747731,-3.561312932747731,-3.561312932747731,-3.561312932747731,-3.561312932747731,-3.561312932747731,-3.561312932747731,-3.561312932747731</t>
  </si>
  <si>
    <t>342878319622206873808850579187119177595341,342878319622206873808850579187119177595341,342878319622206873808850579187119177595341,342878319622206873808850579187119177595341,342878319622206873808850579187119177595341,342878319622206873808850579187119177595341,342878319622206873808850579187119177595341,342878319622206873808850579187119177595341,342878319622206873808850579187119177595341,342878319622206873808850579187119177595341,342878319622206873808850579187119177595341,342878319622206873808850579187119177595341,342878319622206873808850579187119177595341,342878319622206873808850579187119177595341,342878319622206873808850579187119177595341</t>
  </si>
  <si>
    <t>24:33.1</t>
  </si>
  <si>
    <t>29:55.4</t>
  </si>
  <si>
    <t>-3.5616259132286796,-3.5616259132286796,-3.5616259132286796</t>
  </si>
  <si>
    <t>25:09.5</t>
  </si>
  <si>
    <t>30:24.2</t>
  </si>
  <si>
    <t>-3.566061258759124,-3.566061258759124,-3.566061258759124,-3.566061258759124,-3.566061258759124,-3.566061258759124</t>
  </si>
  <si>
    <t>25:54.4</t>
  </si>
  <si>
    <t>31:08.6</t>
  </si>
  <si>
    <t>-3.570550435121655,-3.570550435121655,-3.570550435121655,-3.570550435121655,-3.570550435121655,-3.570550435121655</t>
  </si>
  <si>
    <t>42:27.1</t>
  </si>
  <si>
    <t>02:31.2</t>
  </si>
  <si>
    <t>-3.5734104781934874,-3.5734104781934874,-3.5734104781934874,-3.5734104781934874</t>
  </si>
  <si>
    <t>26:34.9</t>
  </si>
  <si>
    <t>33:30.2</t>
  </si>
  <si>
    <t>-3.574655756963073,-3.574655756963073,-3.574655756963073,-3.574655756963073,-3.574655756963073,-3.574655756963073,-3.574655756963073,-3.574655756963073,-3.574655756963073,-3.574655756963073</t>
  </si>
  <si>
    <t>674596389013050261882588470695249421712494,674596389013050261882588470695249421712494,674596389013050261882588470695249421712494,674596389013050261882588470695249421712494,674596389013050261882588470695249421712494,674596389013050261882588470695249421712494,674596389013050261882588470695249421712494,674596389013050261882588470695249421712494,674596389013050261882588470695249421712494,674596389013050261882588470695249421712494</t>
  </si>
  <si>
    <t>20:21.1</t>
  </si>
  <si>
    <t>36:48.2</t>
  </si>
  <si>
    <t>-3.5748938166406288,-3.5748938166406288,-3.5748938166406288,-3.5748938166406288,-3.5748938166406288,-3.5748938166406288,-3.5748938166406288,-3.5748938166406288,-3.5748938166406288,-3.5748938166406288</t>
  </si>
  <si>
    <t>1199582957069005281559109275636587760947928,1199582957069005281559109275636587760947928,1199582957069005281559109275636587760947928,1199582957069005281559109275636587760947928,1199582957069005281559109275636587760947928,1199582957069005281559109275636587760947928,1199582957069005281559109275636587760947928,1199582957069005281559109275636587760947928,1199582957069005281559109275636587760947928,1199582957069005281559109275636587760947928</t>
  </si>
  <si>
    <t>15:23.0</t>
  </si>
  <si>
    <t>35:26.6</t>
  </si>
  <si>
    <t>-3.5764406361942305,-3.5764406361942305,-3.5764406361942305,-3.5764406361942305,-3.5764406361942305,-3.5764406361942305</t>
  </si>
  <si>
    <t>18:08.5</t>
  </si>
  <si>
    <t>38:11.9</t>
  </si>
  <si>
    <t>-3.5772724990590588,-3.5772724990590588,-3.5772724990590588</t>
  </si>
  <si>
    <t>02:46.9</t>
  </si>
  <si>
    <t>19:38.1</t>
  </si>
  <si>
    <t>-3.5783474040910233,-3.5783474040910233,-3.5783474040910233,-3.5783474040910233,-3.5783474040910233,-3.5783474040910233,-3.5783474040910233,-3.5783474040910233,-3.5783474040910233,-3.5783474040910233,-3.5783474040910233,-3.5783474040910233,-3.5783474040910233,-3.5783474040910233,-3.5783474040910233,-3.5783474040910233,-3.5783474040910233,-3.5783474040910233,-3.5783474040910233,-3.5783474040910233,-3.5783474040910233,-3.5783474040910233,-3.5783474040910233,-3.5783474040910233,-3.5783474040910233,-3.5783474040910233,-3.5783474040910233,-3.5783474040910233,-3.5783474040910233,-3.5783474040910233</t>
  </si>
  <si>
    <t>500349854292738966308664522262056477670014,500349854292738966308664522262056477670014,500349854292738966308664522262056477670014,500349854292738966308664522262056477670014,500349854292738966308664522262056477670014,500349854292738966308664522262056477670014,500349854292738966308664522262056477670014,500349854292738966308664522262056477670014,500349854292738966308664522262056477670014,500349854292738966308664522262056477670014,500349854292738966308664522262056477670014,500349854292738966308664522262056477670014,500349854292738966308664522262056477670014,500349854292738966308664522262056477670014,500349854292738966308664522262056477670014,500349854292738966308664522262056477670014,500349854292738966308664522262056477670014,500349854292738966308664522262056477670014,500349854292738966308664522262056477670014,500349854292738966308664522262056477670014,500349854292738966308664522262056477670014,500349854292738966308664522262056477670014,500349854292738966308664522262056477670014,500349854292738966308664522262056477670014,500349854292738966308664522262056477670014,500349854292738966308664522262056477670014,500349854292738966308664522262056477670014,500349854292738966308664522262056477670014,500349854292738966308664522262056477670014,500349854292738966308664522262056477670014</t>
  </si>
  <si>
    <t>08:56.8</t>
  </si>
  <si>
    <t>-3.5790622524987348,-3.5790622524987348,-3.5790622524987348,-3.5790622524987348,-3.5790622524987348,-3.5790622524987348,-3.5790622524987348,-3.5790622524987348,-3.5790622524987348,-3.5790622524987348</t>
  </si>
  <si>
    <t>312178238702171420310228417802153026566329,312178238702171420310228417802153026566329,312178238702171420310228417802153026566329,312178238702171420310228417802153026566329,312178238702171420310228417802153026566329,312178238702171420310228417802153026566329,312178238702171420310228417802153026566329,312178238702171420310228417802153026566329,312178238702171420310228417802153026566329,312178238702171420310228417802153026566329</t>
  </si>
  <si>
    <t>26:32.7</t>
  </si>
  <si>
    <t>-3.5802585030601413,-3.5802585030601413,-3.5802585030601413,-3.5802585030601413,-3.5802585030601413,-3.5802585030601413,-3.5802585030601413,-3.5802585030601413,-3.5802585030601413</t>
  </si>
  <si>
    <t>486367153961952305660849567098293578903094,486367153961952305660849567098293578903094,486367153961952305660849567098293578903094,486367153961952305660849567098293578903094,486367153961952305660849567098293578903094,486367153961952305660849567098293578903094,486367153961952305660849567098293578903094,486367153961952305660849567098293578903094,486367153961952305660849567098293578903094</t>
  </si>
  <si>
    <t>21:42.3</t>
  </si>
  <si>
    <t>27:30.1</t>
  </si>
  <si>
    <t>-3.584891185702493,-3.584891185702493,-3.584891185702493,-3.584891185702493,-3.584891185702493</t>
  </si>
  <si>
    <t>56:19.1</t>
  </si>
  <si>
    <t>-3.585592604049469,-3.585592604049469,-3.585592604049469</t>
  </si>
  <si>
    <t>24:48.4</t>
  </si>
  <si>
    <t>44:51.5</t>
  </si>
  <si>
    <t>-3.5956677791210563,-3.5956677791210563,-3.5956677791210563</t>
  </si>
  <si>
    <t>13:49.0</t>
  </si>
  <si>
    <t>-3.596520672428205,-3.596520672428205,-3.596520672428205,-3.596520672428205</t>
  </si>
  <si>
    <t>13:09.7</t>
  </si>
  <si>
    <t>-3.5970730537122457,-3.5970730537122457,-3.5970730537122457</t>
  </si>
  <si>
    <t>35:41.0</t>
  </si>
  <si>
    <t>45:47.7</t>
  </si>
  <si>
    <t>-3.598096315108707,-3.598096315108707,-3.598096315108707,-3.598096315108707,-3.598096315108707,-3.598096315108707,-3.598096315108707,-3.598096315108707,-3.598096315108707,-3.598096315108707</t>
  </si>
  <si>
    <t>1164666101561738748866476398238726827658318,1164666101561738748866476398238726827658318,1164666101561738748866476398238726827658318,1164666101561738748866476398238726827658318,1164666101561738748866476398238726827658318,1164666101561738748866476398238726827658318,1164666101561738748866476398238726827658318,1164666101561738748866476398238726827658318,1164666101561738748866476398238726827658318,1164666101561738748866476398238726827658318</t>
  </si>
  <si>
    <t>52:53.2</t>
  </si>
  <si>
    <t>59:36.5</t>
  </si>
  <si>
    <t>-3.6009544599081567,-3.6009544599081567,-3.6009544599081567,-3.6009544599081567,-3.6009544599081567,-3.6009544599081567,-3.6009544599081567,-3.6009544599081567,-3.6009544599081567,-3.6009544599081567</t>
  </si>
  <si>
    <t>1284801819315158879117531562885256917301240,1284801819315158879117531562885256917301240,1284801819315158879117531562885256917301240,1284801819315158879117531562885256917301240,1284801819315158879117531562885256917301240,1284801819315158879117531562885256917301240,1284801819315158879117531562885256917301240,1284801819315158879117531562885256917301240,1284801819315158879117531562885256917301240,1284801819315158879117531562885256917301240</t>
  </si>
  <si>
    <t>24:09.5</t>
  </si>
  <si>
    <t>44:10.2</t>
  </si>
  <si>
    <t>-3.600984355379785,-3.600984355379785,-3.600984355379785,-3.600984355379785,-3.600984355379785,-3.600984355379785,-3.600984355379785,-3.600984355379785,-3.600984355379785,-3.600984355379785</t>
  </si>
  <si>
    <t>646591888726656458216218991305988297120350,646591888726656458216218991305988297120350,646591888726656458216218991305988297120350,646591888726656458216218991305988297120350,646591888726656458216218991305988297120350,646591888726656458216218991305988297120350,646591888726656458216218991305988297120350,646591888726656458216218991305988297120350,646591888726656458216218991305988297120350,646591888726656458216218991305988297120350</t>
  </si>
  <si>
    <t>-3.602722417117256,-3.602722417117256,-3.602722417117256,-3.602722417117256,-3.602722417117256,-3.602722417117256,-3.602722417117256,-3.602722417117256,-3.602722417117256,-3.602722417117256</t>
  </si>
  <si>
    <t>510532025521541679420032481053919485874897,510532025521541679420032481053919485874897,510532025521541679420032481053919485874897,510532025521541679420032481053919485874897,510532025521541679420032481053919485874897,510532025521541679420032481053919485874897,510532025521541679420032481053919485874897,510532025521541679420032481053919485874897,510532025521541679420032481053919485874897,510532025521541679420032481053919485874897</t>
  </si>
  <si>
    <t>57:36.6</t>
  </si>
  <si>
    <t>17:15.3</t>
  </si>
  <si>
    <t>-3.6055622762355495,-3.6055622762355495</t>
  </si>
  <si>
    <t>23:49.0</t>
  </si>
  <si>
    <t>40:22.2</t>
  </si>
  <si>
    <t>-3.607807856098382,-3.607807856098382,-3.607807856098382,-3.607807856098382,-3.607807856098382,-3.607807856098382,-3.607807856098382,-3.607807856098382,-3.607807856098382,-3.607807856098382</t>
  </si>
  <si>
    <t>1392629137742258410814817570740040042664058,1392629137742258410814817570740040042664058,1392629137742258410814817570740040042664058,1392629137742258410814817570740040042664058,1392629137742258410814817570740040042664058,1392629137742258410814817570740040042664058,1392629137742258410814817570740040042664058,1392629137742258410814817570740040042664058,1392629137742258410814817570740040042664058,1392629137742258410814817570740040042664058</t>
  </si>
  <si>
    <t>29:47.0</t>
  </si>
  <si>
    <t>49:50.0</t>
  </si>
  <si>
    <t>-3.6092622611965024,-3.6092622611965024,-3.6092622611965024,-3.6092622611965024,-3.6092622611965024,-3.6092622611965024,-3.6092622611965024,-3.6092622611965024,-3.6092622611965024</t>
  </si>
  <si>
    <t>1044232732419141966709733037185523084132422,1044232732419141966709733037185523084132422,1044232732419141966709733037185523084132422,1044232732419141966709733037185523084132422,1044232732419141966709733037185523084132422,1044232732419141966709733037185523084132422,1044232732419141966709733037185523084132422,1044232732419141966709733037185523084132422,1044232732419141966709733037185523084132422</t>
  </si>
  <si>
    <t>28:59.5</t>
  </si>
  <si>
    <t>45:31.5</t>
  </si>
  <si>
    <t>-3.611076532239839,-3.611076532239839,-3.611076532239839,-3.611076532239839,-3.611076532239839,-3.611076532239839,-3.611076532239839,-3.611076532239839,-3.611076532239839,-3.611076532239839,-3.611076532239839,-3.611076532239839,-3.611076532239839,-3.611076532239839,-3.611076532239839,-3.611076532239839,-3.611076532239839,-3.611076532239839,-3.611076532239839,-3.611076532239839,-3.611076532239839,-3.611076532239839,-3.611076532239839,-3.611076532239839,-3.611076532239839,-3.611076532239839,-3.611076532239839,-3.611076532239839,-3.611076532239839,-3.611076532239839</t>
  </si>
  <si>
    <t>230899154711808499187898012835149848063082,230899154711808499187898012835149848063082,230899154711808499187898012835149848063082,230899154711808499187898012835149848063082,230899154711808499187898012835149848063082,230899154711808499187898012835149848063082,230899154711808499187898012835149848063082,230899154711808499187898012835149848063082,230899154711808499187898012835149848063082,230899154711808499187898012835149848063082,230899154711808499187898012835149848063082,230899154711808499187898012835149848063082,230899154711808499187898012835149848063082,230899154711808499187898012835149848063082,230899154711808499187898012835149848063082,230899154711808499187898012835149848063082,230899154711808499187898012835149848063082,230899154711808499187898012835149848063082,230899154711808499187898012835149848063082,230899154711808499187898012835149848063082,230899154711808499187898012835149848063082,230899154711808499187898012835149848063082,230899154711808499187898012835149848063082,230899154711808499187898012835149848063082,230899154711808499187898012835149848063082,230899154711808499187898012835149848063082,230899154711808499187898012835149848063082,230899154711808499187898012835149848063082,230899154711808499187898012835149848063082,230899154711808499187898012835149848063082</t>
  </si>
  <si>
    <t>36:19.2</t>
  </si>
  <si>
    <t>53:39.2</t>
  </si>
  <si>
    <t>-3.611511511981522,-3.611511511981522,-3.611511511981522,-3.611511511981522</t>
  </si>
  <si>
    <t>04:06.2</t>
  </si>
  <si>
    <t>24:09.6</t>
  </si>
  <si>
    <t>-3.612296384857618,-3.612296384857618</t>
  </si>
  <si>
    <t>28:29.4</t>
  </si>
  <si>
    <t>45:35.9</t>
  </si>
  <si>
    <t>-3.6138522460500306,-3.6138522460500306,-3.6138522460500306,-3.6138522460500306</t>
  </si>
  <si>
    <t>34:23.7</t>
  </si>
  <si>
    <t>44:26.7</t>
  </si>
  <si>
    <t>-3.6141888828640765,-3.6141888828640765,-3.6141888828640765,-3.6141888828640765,-3.6141888828640765</t>
  </si>
  <si>
    <t>07:00.1</t>
  </si>
  <si>
    <t>14:07.3</t>
  </si>
  <si>
    <t>-3.6151739826879017,-3.6151739826879017,-3.6151739826879017,-3.6151739826879017,-3.6151739826879017</t>
  </si>
  <si>
    <t>08:44.1</t>
  </si>
  <si>
    <t>28:47.0</t>
  </si>
  <si>
    <t>-3.6174003519617286,-3.6174003519617286</t>
  </si>
  <si>
    <t>07:51.8</t>
  </si>
  <si>
    <t>18:10.7</t>
  </si>
  <si>
    <t>-3.6186430933754874,-3.6186430933754874,-3.6186430933754874,-3.6186430933754874,-3.6186430933754874</t>
  </si>
  <si>
    <t>21:32.4</t>
  </si>
  <si>
    <t>41:35.5</t>
  </si>
  <si>
    <t>-3.6207621274795914,-3.6221222613275548,-3.6221222613275548</t>
  </si>
  <si>
    <t>27:09.6</t>
  </si>
  <si>
    <t>35:50.3</t>
  </si>
  <si>
    <t>-3.625430812481909,-3.625430812481909,-3.625430812481909,-3.625430812481909,-3.625430812481909,-3.625430812481909,-3.625430812481909,-3.625430812481909,-3.625430812481909,-3.625430812481909</t>
  </si>
  <si>
    <t>1256393909250555734366304054104954471833427,1256393909250555734366304054104954471833427,1256393909250555734366304054104954471833427,1256393909250555734366304054104954471833427,1256393909250555734366304054104954471833427,1256393909250555734366304054104954471833427,1256393909250555734366304054104954471833427,1256393909250555734366304054104954471833427,1256393909250555734366304054104954471833427,1256393909250555734366304054104954471833427</t>
  </si>
  <si>
    <t>23:02.5</t>
  </si>
  <si>
    <t>42:47.4</t>
  </si>
  <si>
    <t>-3.628204985067559,-3.628204985067559,-3.628204985067559,-3.628204985067559,-3.628204985067559,-3.628204985067559,-3.628204985067559,-3.628204985067559,-3.628204985067559,-3.628204985067559,-3.628204985067559,-3.628204985067559,-3.628204985067559,-3.628204985067559,-3.628204985067559,-3.628204985067559,-3.628204985067559,-3.628204985067559,-3.628204985067559,-3.628204985067559</t>
  </si>
  <si>
    <t>1178537029932213859131916865260619609280639,1178537029932213859131916865260619609280639,1178537029932213859131916865260619609280639,1178537029932213859131916865260619609280639,1178537029932213859131916865260619609280639,1178537029932213859131916865260619609280639,1178537029932213859131916865260619609280639,1178537029932213859131916865260619609280639,1178537029932213859131916865260619609280639,1178537029932213859131916865260619609280639,1178537029932213859131916865260619609280639,1178537029932213859131916865260619609280639,1178537029932213859131916865260619609280639,1178537029932213859131916865260619609280639,1178537029932213859131916865260619609280639,1178537029932213859131916865260619609280639,1178537029932213859131916865260619609280639,1178537029932213859131916865260619609280639,1178537029932213859131916865260619609280639,1178537029932213859131916865260619609280639</t>
  </si>
  <si>
    <t>30:43.4</t>
  </si>
  <si>
    <t>50:46.6</t>
  </si>
  <si>
    <t>-3.629114220161826,-3.629114220161826,-3.629114220161826,-3.629114220161826</t>
  </si>
  <si>
    <t>29:11.7</t>
  </si>
  <si>
    <t>34:11.3</t>
  </si>
  <si>
    <t>-3.633156458367551,-3.633156458367551,-3.633156458367551,-3.633156458367551,-3.633156458367551,-3.633156458367551,-3.633156458367551,-3.633156458367551,-3.633156458367551</t>
  </si>
  <si>
    <t>851696174048777750367280655959479519077977,851696174048777750367280655959479519077977,851696174048777750367280655959479519077977,851696174048777750367280655959479519077977,851696174048777750367280655959479519077977,851696174048777750367280655959479519077977,851696174048777750367280655959479519077977,851696174048777750367280655959479519077977,851696174048777750367280655959479519077977</t>
  </si>
  <si>
    <t>25:00.4</t>
  </si>
  <si>
    <t>-3.6352651740503723,-3.6352651740503723,-3.6352651740503723,-3.6352651740503723,-3.6352651740503723,-3.6352651740503723,-3.6352651740503723,-3.6352651740503723,-3.6352651740503723,-3.6352651740503723,-3.6352651740503723,-3.6352651740503723,-3.6352651740503723,-3.6352651740503723,-3.6352651740503723,-3.6352651740503723,-3.6352651740503723,-3.6352651740503723,-3.6352651740503723,-3.6352651740503723,-3.6352651740503723,-3.6352651740503723,-3.6352651740503723,-3.6352651740503723,-3.6352651740503723,-3.6352651740503723,-3.6352651740503723,-3.6352651740503723,-3.6352651740503723,-3.6352651740503723</t>
  </si>
  <si>
    <t>865572878877026310169197162048095029674652,865572878877026310169197162048095029674652,865572878877026310169197162048095029674652,865572878877026310169197162048095029674652,865572878877026310169197162048095029674652,865572878877026310169197162048095029674652,865572878877026310169197162048095029674652,865572878877026310169197162048095029674652,865572878877026310169197162048095029674652,865572878877026310169197162048095029674652,865572878877026310169197162048095029674652,865572878877026310169197162048095029674652,865572878877026310169197162048095029674652,865572878877026310169197162048095029674652,865572878877026310169197162048095029674652,865572878877026310169197162048095029674652,865572878877026310169197162048095029674652,865572878877026310169197162048095029674652,865572878877026310169197162048095029674652,865572878877026310169197162048095029674652,865572878877026310169197162048095029674652,865572878877026310169197162048095029674652,865572878877026310169197162048095029674652,865572878877026310169197162048095029674652,865572878877026310169197162048095029674652,865572878877026310169197162048095029674652,865572878877026310169197162048095029674652,865572878877026310169197162048095029674652,865572878877026310169197162048095029674652,865572878877026310169197162048095029674652</t>
  </si>
  <si>
    <t>18:27.9</t>
  </si>
  <si>
    <t>38:30.8</t>
  </si>
  <si>
    <t>-3.638818241202458,-3.638818241202458,-3.638818241202458,-3.638818241202458,-3.638818241202458,-3.638818241202458</t>
  </si>
  <si>
    <t>58:58.1</t>
  </si>
  <si>
    <t>15:28.0</t>
  </si>
  <si>
    <t>-3.639325559580003,-3.639325559580003,-3.639325559580003,-3.639325559580003,-3.639325559580003,-3.639325559580003,-3.639325559580003,-3.639325559580003,-3.639325559580003,-3.639325559580003,-3.639325559580003,-3.639325559580003,-3.639325559580003,-3.639325559580003,-3.639325559580003,-3.639325559580003,-3.639325559580003,-3.639325559580003,-3.639325559580003,-3.639325559580003,-3.639325559580003,-3.639325559580003,-3.639325559580003,-3.639325559580003,-3.639325559580003,-3.639325559580003,-3.639325559580003,-3.639325559580003,-3.639325559580003,-3.639325559580003</t>
  </si>
  <si>
    <t>301799617411940977572523170859274761722590,301799617411940977572523170859274761722590,301799617411940977572523170859274761722590,301799617411940977572523170859274761722590,301799617411940977572523170859274761722590,301799617411940977572523170859274761722590,301799617411940977572523170859274761722590,301799617411940977572523170859274761722590,301799617411940977572523170859274761722590,301799617411940977572523170859274761722590,301799617411940977572523170859274761722590,301799617411940977572523170859274761722590,301799617411940977572523170859274761722590,301799617411940977572523170859274761722590,301799617411940977572523170859274761722590,301799617411940977572523170859274761722590,301799617411940977572523170859274761722590,301799617411940977572523170859274761722590,301799617411940977572523170859274761722590,301799617411940977572523170859274761722590,301799617411940977572523170859274761722590,301799617411940977572523170859274761722590,301799617411940977572523170859274761722590,301799617411940977572523170859274761722590,301799617411940977572523170859274761722590,301799617411940977572523170859274761722590,301799617411940977572523170859274761722590,301799617411940977572523170859274761722590,301799617411940977572523170859274761722590,301799617411940977572523170859274761722590</t>
  </si>
  <si>
    <t>09:39.7</t>
  </si>
  <si>
    <t>29:44.0</t>
  </si>
  <si>
    <t>-3.640714129537164,-3.640714129537164</t>
  </si>
  <si>
    <t>24:09.1</t>
  </si>
  <si>
    <t>-3.6425667807085857,-3.6425667807085857,-3.6425667807085857</t>
  </si>
  <si>
    <t>51:25.8</t>
  </si>
  <si>
    <t>57:35.6</t>
  </si>
  <si>
    <t>-3.6439750744664963,-3.6439750744664963,-3.6439750744664963,-3.6439750744664963,-3.6439750744664963</t>
  </si>
  <si>
    <t>43:22.8</t>
  </si>
  <si>
    <t>03:24.9</t>
  </si>
  <si>
    <t>-3.648768050131211,-3.648768050131211,-3.648768050131211,-3.648768050131211,-3.648768050131211,-3.648768050131211,-3.648768050131211,-3.648768050131211,-3.648768050131211</t>
  </si>
  <si>
    <t>794444218491755020019701602636230508819014,794444218491755020019701602636230508819014,794444218491755020019701602636230508819014,794444218491755020019701602636230508819014,794444218491755020019701602636230508819014,794444218491755020019701602636230508819014,794444218491755020019701602636230508819014,794444218491755020019701602636230508819014,794444218491755020019701602636230508819014</t>
  </si>
  <si>
    <t>07:31.2</t>
  </si>
  <si>
    <t>-3.652760928030296,-3.652760928030296</t>
  </si>
  <si>
    <t>05:00.2</t>
  </si>
  <si>
    <t>25:04.3</t>
  </si>
  <si>
    <t>-3.6559271230482278,-3.6559271230482278</t>
  </si>
  <si>
    <t>02:05.4</t>
  </si>
  <si>
    <t>22:08.9</t>
  </si>
  <si>
    <t>-3.6562426147259264,-3.6562426147259264,-3.6562426147259264</t>
  </si>
  <si>
    <t>08:49.1</t>
  </si>
  <si>
    <t>28:51.6</t>
  </si>
  <si>
    <t>-3.6601895398892315,-3.6601895398892315</t>
  </si>
  <si>
    <t>17:28.2</t>
  </si>
  <si>
    <t>37:31.8</t>
  </si>
  <si>
    <t>-3.661121723454283,-3.661121723454283,-3.661121723454283</t>
  </si>
  <si>
    <t>08:57.3</t>
  </si>
  <si>
    <t>29:00.5</t>
  </si>
  <si>
    <t>-3.6622105747885465,-3.6622105747885465</t>
  </si>
  <si>
    <t>54:35.4</t>
  </si>
  <si>
    <t>07:21.4</t>
  </si>
  <si>
    <t>-3.665845192905082,-3.665845192905082,-3.665845192905082,-3.665845192905082,-3.665845192905082,-3.665845192905082,-3.665845192905082,-3.665845192905082,-3.665845192905082,-3.665845192905082,-3.665845192905082,-3.665845192905082,-3.665845192905082,-3.665845192905082,-3.665845192905082,-3.665845192905082,-3.665845192905082,-3.665845192905082,-3.665845192905082,-3.665845192905082</t>
  </si>
  <si>
    <t>110609326442847278413092913479214828466428,110609326442847278413092913479214828466428,110609326442847278413092913479214828466428,110609326442847278413092913479214828466428,110609326442847278413092913479214828466428,110609326442847278413092913479214828466428,110609326442847278413092913479214828466428,110609326442847278413092913479214828466428,110609326442847278413092913479214828466428,110609326442847278413092913479214828466428,110609326442847278413092913479214828466428,110609326442847278413092913479214828466428,110609326442847278413092913479214828466428,110609326442847278413092913479214828466428,110609326442847278413092913479214828466428,110609326442847278413092913479214828466428,110609326442847278413092913479214828466428,110609326442847278413092913479214828466428,110609326442847278413092913479214828466428,110609326442847278413092913479214828466428</t>
  </si>
  <si>
    <t>45:05.9</t>
  </si>
  <si>
    <t>-3.6687941107309974,-3.6687941107309974,-3.6687941107309974,-3.6687941107309974</t>
  </si>
  <si>
    <t>58:44.7</t>
  </si>
  <si>
    <t>12:50.6</t>
  </si>
  <si>
    <t>-3.6691717273116353,-3.6691717273116353,-3.6691717273116353</t>
  </si>
  <si>
    <t>25:41.6</t>
  </si>
  <si>
    <t>42:17.5</t>
  </si>
  <si>
    <t>-3.6713805063326093,-3.6713805063326093,-3.6713805063326093,-3.6713805063326093,-3.6713805063326093,-3.6713805063326093,-3.6713805063326093,-3.6713805063326093,-3.6713805063326093,-3.6713805063326093,-3.6713805063326093,-3.6713805063326093,-3.6713805063326093,-3.6713805063326093,-3.6713805063326093,-3.6713805063326093,-3.6713805063326093,-3.6713805063326093,-3.6713805063326093,-3.6713805063326093</t>
  </si>
  <si>
    <t>657815200929817642786687421456067545829202,657815200929817642786687421456067545829202,657815200929817642786687421456067545829202,657815200929817642786687421456067545829202,657815200929817642786687421456067545829202,657815200929817642786687421456067545829202,657815200929817642786687421456067545829202,657815200929817642786687421456067545829202,657815200929817642786687421456067545829202,657815200929817642786687421456067545829202,657815200929817642786687421456067545829202,657815200929817642786687421456067545829202,657815200929817642786687421456067545829202,657815200929817642786687421456067545829202,657815200929817642786687421456067545829202,657815200929817642786687421456067545829202,657815200929817642786687421456067545829202,657815200929817642786687421456067545829202,657815200929817642786687421456067545829202,657815200929817642786687421456067545829202</t>
  </si>
  <si>
    <t>24:14.6</t>
  </si>
  <si>
    <t>37:30.7</t>
  </si>
  <si>
    <t>-3.6715693990414064,-3.6715693990414064,-3.6715693990414064,-3.6715693990414064,-3.6715693990414064,-3.6715693990414064,-3.6715693990414064,-3.6715693990414064,-3.6715693990414064,-3.6715693990414064,-3.6715693990414064,-3.6715693990414064,-3.6715693990414064,-3.6715693990414064,-3.6715693990414064,-3.6715693990414064,-3.6715693990414064,-3.6715693990414064,-3.6715693990414064,-3.6715693990414064,-3.6715693990414064,-3.6715693990414064,-3.6715693990414064,-3.6715693990414064,-3.6715693990414064,-3.6715693990414064,-3.6715693990414064,-3.6715693990414064,-3.6715693990414064,-3.6715693990414064</t>
  </si>
  <si>
    <t>1385031274371886908928187900873687707121640,1385031274371886908928187900873687707121640,1385031274371886908928187900873687707121640,1385031274371886908928187900873687707121640,1385031274371886908928187900873687707121640,1385031274371886908928187900873687707121640,1385031274371886908928187900873687707121640,1385031274371886908928187900873687707121640,1385031274371886908928187900873687707121640,1385031274371886908928187900873687707121640,1385031274371886908928187900873687707121640,1385031274371886908928187900873687707121640,1385031274371886908928187900873687707121640,1385031274371886908928187900873687707121640,1385031274371886908928187900873687707121640,1385031274371886908928187900873687707121640,1385031274371886908928187900873687707121640,1385031274371886908928187900873687707121640,1385031274371886908928187900873687707121640,1385031274371886908928187900873687707121640,1385031274371886908928187900873687707121640,1385031274371886908928187900873687707121640,1385031274371886908928187900873687707121640,1385031274371886908928187900873687707121640,1385031274371886908928187900873687707121640,1385031274371886908928187900873687707121640,1385031274371886908928187900873687707121640,1385031274371886908928187900873687707121640,1385031274371886908928187900873687707121640,1385031274371886908928187900873687707121640</t>
  </si>
  <si>
    <t>02:56.2</t>
  </si>
  <si>
    <t>22:25.6</t>
  </si>
  <si>
    <t>-3.6763955336514726,-3.6763955336514726</t>
  </si>
  <si>
    <t>29:28.4</t>
  </si>
  <si>
    <t>33:45.3</t>
  </si>
  <si>
    <t>-3.6770168570119033,-3.6770168570119033,-3.6770168570119033,-3.6770168570119033,-3.6770168570119033,-3.6770168570119033,-3.6770168570119033,-3.6770168570119033,-3.6770168570119033</t>
  </si>
  <si>
    <t>116852334561983017268898947412850275270609,116852334561983017268898947412850275270609,116852334561983017268898947412850275270609,116852334561983017268898947412850275270609,116852334561983017268898947412850275270609,116852334561983017268898947412850275270609,116852334561983017268898947412850275270609,116852334561983017268898947412850275270609,116852334561983017268898947412850275270609</t>
  </si>
  <si>
    <t>22:20.6</t>
  </si>
  <si>
    <t>42:24.1</t>
  </si>
  <si>
    <t>-3.683866980713237,-3.683866980713237,-3.683866980713237</t>
  </si>
  <si>
    <t>23:06.1</t>
  </si>
  <si>
    <t>43:09.6</t>
  </si>
  <si>
    <t>-3.6882876927973003,-3.6882876927973003,-3.6882876927973003</t>
  </si>
  <si>
    <t>36:50.9</t>
  </si>
  <si>
    <t>46:57.0</t>
  </si>
  <si>
    <t>-3.688526104731943,-3.688526104731943,-3.688526104731943,-3.688526104731943,-3.688526104731943,-3.688526104731943,-3.688526104731943,-3.688526104731943,-3.688526104731943,-3.688526104731943,-3.688526104731943,-3.688526104731943,-3.688526104731943,-3.688526104731943,-3.688526104731943</t>
  </si>
  <si>
    <t>1180403832609424639039968220678103446611279,1180403832609424639039968220678103446611279,1180403832609424639039968220678103446611279,1180403832609424639039968220678103446611279,1180403832609424639039968220678103446611279,1180403832609424639039968220678103446611279,1180403832609424639039968220678103446611279,1180403832609424639039968220678103446611279,1180403832609424639039968220678103446611279,1180403832609424639039968220678103446611279,1180403832609424639039968220678103446611279,1180403832609424639039968220678103446611279,1180403832609424639039968220678103446611279,1180403832609424639039968220678103446611279,1180403832609424639039968220678103446611279</t>
  </si>
  <si>
    <t>29:55.2</t>
  </si>
  <si>
    <t>-3.689436769249515,-3.689436769249515,-3.689436769249515</t>
  </si>
  <si>
    <t>33:19.3</t>
  </si>
  <si>
    <t>41:51.3</t>
  </si>
  <si>
    <t>-3.6895334435614204,-3.6895334435614204,-3.6895334435614204,-3.6895334435614204,-3.6895334435614204</t>
  </si>
  <si>
    <t>35:30.0</t>
  </si>
  <si>
    <t>55:33.4</t>
  </si>
  <si>
    <t>-3.695870068560868,-3.695870068560868,-3.695870068560868,-3.695870068560868</t>
  </si>
  <si>
    <t>26:17.8</t>
  </si>
  <si>
    <t>30:27.5</t>
  </si>
  <si>
    <t>-3.6964499329620457,-3.6964499329620457,-3.6964499329620457,-3.6964499329620457,-3.6964499329620457,-3.6964499329620457,-3.6964499329620457,-3.6964499329620457,-3.6964499329620457</t>
  </si>
  <si>
    <t>481430528894219696590030809631383328947761,481430528894219696590030809631383328947761,481430528894219696590030809631383328947761,481430528894219696590030809631383328947761,481430528894219696590030809631383328947761,481430528894219696590030809631383328947761,481430528894219696590030809631383328947761,481430528894219696590030809631383328947761,481430528894219696590030809631383328947761</t>
  </si>
  <si>
    <t>16:12.3</t>
  </si>
  <si>
    <t>36:15.7</t>
  </si>
  <si>
    <t>-3.696605653722068,-3.7488775518539326,-3.7488775518539326</t>
  </si>
  <si>
    <t>56:21.1</t>
  </si>
  <si>
    <t>02:10.7</t>
  </si>
  <si>
    <t>-3.700892597650429,-3.700892597650429,-3.700892597650429,-3.700892597650429,-3.700892597650429,-3.700892597650429,-3.700892597650429,-3.700892597650429,-3.700892597650429,-3.700892597650429</t>
  </si>
  <si>
    <t>1321795689018651959684391636664645509935378,1321795689018651959684391636664645509935378,1321795689018651959684391636664645509935378,1321795689018651959684391636664645509935378,1321795689018651959684391636664645509935378,1321795689018651959684391636664645509935378,1321795689018651959684391636664645509935378,1321795689018651959684391636664645509935378,1321795689018651959684391636664645509935378,1321795689018651959684391636664645509935378</t>
  </si>
  <si>
    <t>22:28.7</t>
  </si>
  <si>
    <t>39:42.8</t>
  </si>
  <si>
    <t>-3.7009079439394768,-3.7009079439394768,-3.7009079439394768,-3.7009079439394768</t>
  </si>
  <si>
    <t>57:54.2</t>
  </si>
  <si>
    <t>11:03.9</t>
  </si>
  <si>
    <t>-3.7015625611846175,-3.7015625611846175,-3.7015625611846175,-3.7015625611846175,-3.7015625611846175,-3.7015625611846175,-3.7015625611846175,-3.7015625611846175,-3.7015625611846175,-3.7015625611846175,-3.7015625611846175,-3.7015625611846175,-3.7015625611846175,-3.7015625611846175,-3.7015625611846175,-3.7015625611846175,-3.7015625611846175,-3.7015625611846175,-3.7015625611846175,-3.7015625611846175,-3.7015625611846175,-3.7015625611846175,-3.7015625611846175,-3.7015625611846175,-3.7015625611846175,-3.7015625611846175,-3.7015625611846175,-3.7015625611846175,-3.7015625611846175,-3.7015625611846175</t>
  </si>
  <si>
    <t>1365235736001729573999956072394290798031995,1365235736001729573999956072394290798031995,1365235736001729573999956072394290798031995,1365235736001729573999956072394290798031995,1365235736001729573999956072394290798031995,1365235736001729573999956072394290798031995,1365235736001729573999956072394290798031995,1365235736001729573999956072394290798031995,1365235736001729573999956072394290798031995,1365235736001729573999956072394290798031995,1365235736001729573999956072394290798031995,1365235736001729573999956072394290798031995,1365235736001729573999956072394290798031995,1365235736001729573999956072394290798031995,1365235736001729573999956072394290798031995,1365235736001729573999956072394290798031995,1365235736001729573999956072394290798031995,1365235736001729573999956072394290798031995,1365235736001729573999956072394290798031995,1365235736001729573999956072394290798031995,1365235736001729573999956072394290798031995,1365235736001729573999956072394290798031995,1365235736001729573999956072394290798031995,1365235736001729573999956072394290798031995,1365235736001729573999956072394290798031995,1365235736001729573999956072394290798031995,1365235736001729573999956072394290798031995,1365235736001729573999956072394290798031995,1365235736001729573999956072394290798031995,1365235736001729573999956072394290798031995</t>
  </si>
  <si>
    <t>23:00.1</t>
  </si>
  <si>
    <t>39:19.2</t>
  </si>
  <si>
    <t>-3.7030563307427777,-3.7030563307427777,-3.7030563307427777,-3.7030563307427777,-3.7030563307427777,-3.7030563307427777,-3.7030563307427777,-3.7030563307427777,-3.7030563307427777,-3.7030563307427777,-3.7030563307427777,-3.7030563307427777,-3.7030563307427777,-3.7030563307427777,-3.7030563307427777,-3.7030563307427777,-3.7030563307427777,-3.7030563307427777,-3.7030563307427777,-3.7030563307427777</t>
  </si>
  <si>
    <t>971772281825137344253667395242213377086611,971772281825137344253667395242213377086611,971772281825137344253667395242213377086611,971772281825137344253667395242213377086611,971772281825137344253667395242213377086611,971772281825137344253667395242213377086611,971772281825137344253667395242213377086611,971772281825137344253667395242213377086611,971772281825137344253667395242213377086611,971772281825137344253667395242213377086611,971772281825137344253667395242213377086611,971772281825137344253667395242213377086611,971772281825137344253667395242213377086611,971772281825137344253667395242213377086611,971772281825137344253667395242213377086611,971772281825137344253667395242213377086611,971772281825137344253667395242213377086611,971772281825137344253667395242213377086611,971772281825137344253667395242213377086611,971772281825137344253667395242213377086611</t>
  </si>
  <si>
    <t>29:23.8</t>
  </si>
  <si>
    <t>-3.704728974610208,-3.704728974610208,-3.704728974610208,-3.704728974610208,-3.704728974610208,-3.704728974610208,-3.704728974610208,-3.704728974610208,-3.704728974610208</t>
  </si>
  <si>
    <t>348047182084536470526098837686318027813617,348047182084536470526098837686318027813617,348047182084536470526098837686318027813617,348047182084536470526098837686318027813617,348047182084536470526098837686318027813617,348047182084536470526098837686318027813617,348047182084536470526098837686318027813617,348047182084536470526098837686318027813617,348047182084536470526098837686318027813617</t>
  </si>
  <si>
    <t>15:40.0</t>
  </si>
  <si>
    <t>35:43.0</t>
  </si>
  <si>
    <t>-3.7069943271306376,-3.7069943271306376,-3.7069943271306376,-3.7069943271306376,-3.7069943271306376,-3.7069943271306376</t>
  </si>
  <si>
    <t>36:32.2</t>
  </si>
  <si>
    <t>-3.710614999183407,-3.710614999183407,-3.710614999183407,-3.710614999183407,-3.710614999183407,-3.710614999183407,-3.710614999183407,-3.710614999183407,-3.710614999183407,-3.710614999183407,-3.710614999183407,-3.710614999183407,-3.710614999183407,-3.710614999183407,-3.710614999183407</t>
  </si>
  <si>
    <t>1044025699861365352275647308541188281599082,1044025699861365352275647308541188281599082,1044025699861365352275647308541188281599082,1044025699861365352275647308541188281599082,1044025699861365352275647308541188281599082,1044025699861365352275647308541188281599082,1044025699861365352275647308541188281599082,1044025699861365352275647308541188281599082,1044025699861365352275647308541188281599082,1044025699861365352275647308541188281599082,1044025699861365352275647308541188281599082,1044025699861365352275647308541188281599082,1044025699861365352275647308541188281599082,1044025699861365352275647308541188281599082,1044025699861365352275647308541188281599082</t>
  </si>
  <si>
    <t>25:47.8</t>
  </si>
  <si>
    <t>45:51.0</t>
  </si>
  <si>
    <t>-3.7114956443217038,-3.7114956443217038,-3.7114956443217038,-3.7114956443217038</t>
  </si>
  <si>
    <t>59:01.6</t>
  </si>
  <si>
    <t>-3.7125442739930037,-3.7125442739930037,-3.7125442739930037,-3.7125442739930037,-3.7125442739930037,-3.7125442739930037,-3.7125442739930037,-3.7125442739930037,-3.7125442739930037,-3.7125442739930037,-3.7125442739930037,-3.7125442739930037,-3.7125442739930037,-3.7125442739930037,-3.7125442739930037,-3.7125442739930037,-3.7125442739930037,-3.7125442739930037,-3.7125442739930037,-3.7125442739930037,-3.7125442739930037,-3.7125442739930037,-3.7125442739930037,-3.7125442739930037,-3.7125442739930037,-3.7125442739930037,-3.7125442739930037,-3.7125442739930037,-3.7125442739930037,-3.7125442739930037</t>
  </si>
  <si>
    <t>624914146795944265511829152635700966421471,624914146795944265511829152635700966421471,624914146795944265511829152635700966421471,624914146795944265511829152635700966421471,624914146795944265511829152635700966421471,624914146795944265511829152635700966421471,624914146795944265511829152635700966421471,624914146795944265511829152635700966421471,624914146795944265511829152635700966421471,624914146795944265511829152635700966421471,624914146795944265511829152635700966421471,624914146795944265511829152635700966421471,624914146795944265511829152635700966421471,624914146795944265511829152635700966421471,624914146795944265511829152635700966421471,624914146795944265511829152635700966421471,624914146795944265511829152635700966421471,624914146795944265511829152635700966421471,624914146795944265511829152635700966421471,624914146795944265511829152635700966421471,624914146795944265511829152635700966421471,624914146795944265511829152635700966421471,624914146795944265511829152635700966421471,624914146795944265511829152635700966421471,624914146795944265511829152635700966421471,624914146795944265511829152635700966421471,624914146795944265511829152635700966421471,624914146795944265511829152635700966421471,624914146795944265511829152635700966421471,624914146795944265511829152635700966421471</t>
  </si>
  <si>
    <t>14:51.3</t>
  </si>
  <si>
    <t>20:49.2</t>
  </si>
  <si>
    <t>-3.7131883817163116,-3.7131883817163116,-3.7131883817163116,-3.7131883817163116,-3.7131883817163116,-3.7131883817163116</t>
  </si>
  <si>
    <t>14:08.7</t>
  </si>
  <si>
    <t>20:00.3</t>
  </si>
  <si>
    <t>-3.7172666065597264,-3.7172666065597264,-3.7172666065597264</t>
  </si>
  <si>
    <t>49:23.2</t>
  </si>
  <si>
    <t>57:04.9</t>
  </si>
  <si>
    <t>-3.7188201945840476,-3.7188201945840476,-3.7188201945840476,-3.7188201945840476,-3.7188201945840476,-3.7188201945840476,-3.7188201945840476,-3.7188201945840476,-3.7188201945840476,-3.7188201945840476,-3.7188201945840476,-3.7188201945840476,-3.7188201945840476,-3.7188201945840476,-3.7188201945840476,-3.7188201945840476,-3.7188201945840476,-3.7188201945840476,-3.7188201945840476,-3.7188201945840476</t>
  </si>
  <si>
    <t>1162012308226586320960097729002078936202190,1162012308226586320960097729002078936202190,1162012308226586320960097729002078936202190,1162012308226586320960097729002078936202190,1162012308226586320960097729002078936202190,1162012308226586320960097729002078936202190,1162012308226586320960097729002078936202190,1162012308226586320960097729002078936202190,1162012308226586320960097729002078936202190,1162012308226586320960097729002078936202190,1162012308226586320960097729002078936202190,1162012308226586320960097729002078936202190,1162012308226586320960097729002078936202190,1162012308226586320960097729002078936202190,1162012308226586320960097729002078936202190,1162012308226586320960097729002078936202190,1162012308226586320960097729002078936202190,1162012308226586320960097729002078936202190,1162012308226586320960097729002078936202190,1162012308226586320960097729002078936202190</t>
  </si>
  <si>
    <t>43:22.5</t>
  </si>
  <si>
    <t>49:20.1</t>
  </si>
  <si>
    <t>-3.7286429450759155,-3.7286429450759155,-3.7286429450759155,-3.7286429450759155,-3.7286429450759155,-3.7286429450759155,-3.7286429450759155,-3.7286429450759155,-3.7286429450759155,-3.7286429450759155,-3.7286429450759155,-3.7286429450759155,-3.7286429450759155,-3.7286429450759155,-3.7286429450759155</t>
  </si>
  <si>
    <t>299034050782668333165857189984710367611882,299034050782668333165857189984710367611882,299034050782668333165857189984710367611882,299034050782668333165857189984710367611882,299034050782668333165857189984710367611882,299034050782668333165857189984710367611882,299034050782668333165857189984710367611882,299034050782668333165857189984710367611882,299034050782668333165857189984710367611882,299034050782668333165857189984710367611882,299034050782668333165857189984710367611882,299034050782668333165857189984710367611882,299034050782668333165857189984710367611882,299034050782668333165857189984710367611882,299034050782668333165857189984710367611882</t>
  </si>
  <si>
    <t>04:24.4</t>
  </si>
  <si>
    <t>24:28.2</t>
  </si>
  <si>
    <t>-3.7292461326761055,-3.741922723687736</t>
  </si>
  <si>
    <t>23:47.9</t>
  </si>
  <si>
    <t>43:50.8</t>
  </si>
  <si>
    <t>-3.729674781789735,-3.729674781789735,-3.729674781789735</t>
  </si>
  <si>
    <t>35:25.2</t>
  </si>
  <si>
    <t>55:28.7</t>
  </si>
  <si>
    <t>-3.729924484597952,-3.729924484597952,-3.729924484597952,-3.729924484597952</t>
  </si>
  <si>
    <t>14:34.4</t>
  </si>
  <si>
    <t>33:55.6</t>
  </si>
  <si>
    <t>-3.731009667687064,-3.731009667687064,-3.731009667687064,-3.731009667687064,-3.731009667687064,-3.731009667687064,-3.731009667687064,-3.731009667687064,-3.731009667687064,-3.731009667687064,-3.731009667687064,-3.731009667687064,-3.731009667687064,-3.731009667687064,-3.731009667687064,-3.731009667687064,-3.731009667687064,-3.731009667687064,-3.731009667687064,-3.731009667687064,-3.731009667687064,-3.731009667687064,-3.731009667687064,-3.731009667687064,-3.731009667687064,-3.731009667687064,-3.731009667687064,-3.731009667687064,-3.731009667687064,-3.731009667687064</t>
  </si>
  <si>
    <t>1045031019359702788563923652549150690974195,1045031019359702788563923652549150690974195,1045031019359702788563923652549150690974195,1045031019359702788563923652549150690974195,1045031019359702788563923652549150690974195,1045031019359702788563923652549150690974195,1045031019359702788563923652549150690974195,1045031019359702788563923652549150690974195,1045031019359702788563923652549150690974195,1045031019359702788563923652549150690974195,1045031019359702788563923652549150690974195,1045031019359702788563923652549150690974195,1045031019359702788563923652549150690974195,1045031019359702788563923652549150690974195,1045031019359702788563923652549150690974195,1045031019359702788563923652549150690974195,1045031019359702788563923652549150690974195,1045031019359702788563923652549150690974195,1045031019359702788563923652549150690974195,1045031019359702788563923652549150690974195,1045031019359702788563923652549150690974195,1045031019359702788563923652549150690974195,1045031019359702788563923652549150690974195,1045031019359702788563923652549150690974195,1045031019359702788563923652549150690974195,1045031019359702788563923652549150690974195,1045031019359702788563923652549150690974195,1045031019359702788563923652549150690974195,1045031019359702788563923652549150690974195,1045031019359702788563923652549150690974195</t>
  </si>
  <si>
    <t>10:42.1</t>
  </si>
  <si>
    <t>30:45.7</t>
  </si>
  <si>
    <t>-3.7365070325407164,-3.7365070325407164</t>
  </si>
  <si>
    <t>35:46.5</t>
  </si>
  <si>
    <t>55:49.7</t>
  </si>
  <si>
    <t>-3.7368538781526794,-3.7368538781526794,-3.7368538781526794,-3.7368538781526794,-3.7368538781526794,-3.7368538781526794,-3.7368538781526794,-3.7368538781526794,-3.7368538781526794</t>
  </si>
  <si>
    <t>1022219461049138028181891051489582330882046,1022219461049138028181891051489582330882046,1022219461049138028181891051489582330882046,1022219461049138028181891051489582330882046,1022219461049138028181891051489582330882046,1022219461049138028181891051489582330882046,1022219461049138028181891051489582330882046,1022219461049138028181891051489582330882046,1022219461049138028181891051489582330882046</t>
  </si>
  <si>
    <t>25:22.5</t>
  </si>
  <si>
    <t>-3.7409710877524684,-3.7409710877524684,-3.7409710877524684,-3.7409710877524684,-3.7409710877524684,-3.7409710877524684,-3.7409710877524684,-3.7409710877524684,-3.7409710877524684,-3.7409710877524684,-3.7409710877524684,-3.7409710877524684,-3.7409710877524684,-3.7409710877524684,-3.7409710877524684,-3.7409710877524684,-3.7409710877524684,-3.7409710877524684,-3.7409710877524684,-3.7409710877524684,-3.7409710877524684,-3.7409710877524684,-3.7409710877524684,-3.7409710877524684,-3.7409710877524684,-3.7409710877524684,-3.7409710877524684,-3.7409710877524684,-3.7409710877524684,-3.7409710877524684</t>
  </si>
  <si>
    <t>644464418511663842044521125201130406148826,644464418511663842044521125201130406148826,644464418511663842044521125201130406148826,644464418511663842044521125201130406148826,644464418511663842044521125201130406148826,644464418511663842044521125201130406148826,644464418511663842044521125201130406148826,644464418511663842044521125201130406148826,644464418511663842044521125201130406148826,644464418511663842044521125201130406148826,644464418511663842044521125201130406148826,644464418511663842044521125201130406148826,644464418511663842044521125201130406148826,644464418511663842044521125201130406148826,644464418511663842044521125201130406148826,644464418511663842044521125201130406148826,644464418511663842044521125201130406148826,644464418511663842044521125201130406148826,644464418511663842044521125201130406148826,644464418511663842044521125201130406148826,644464418511663842044521125201130406148826,644464418511663842044521125201130406148826,644464418511663842044521125201130406148826,644464418511663842044521125201130406148826,644464418511663842044521125201130406148826,644464418511663842044521125201130406148826,644464418511663842044521125201130406148826,644464418511663842044521125201130406148826,644464418511663842044521125201130406148826,644464418511663842044521125201130406148826</t>
  </si>
  <si>
    <t>07:08.2</t>
  </si>
  <si>
    <t>15:50.2</t>
  </si>
  <si>
    <t>-3.7430427550575645,-3.7430427550575645,-3.7430427550575645,-3.7430427550575645,-3.7430427550575645</t>
  </si>
  <si>
    <t>34:04.2</t>
  </si>
  <si>
    <t>42:26.2</t>
  </si>
  <si>
    <t>-3.7436227884817046,-3.7436227884817046,-3.7436227884817046,-3.7436227884817046,-3.7436227884817046,-3.7436227884817046,-3.7436227884817046,-3.7436227884817046,-3.7436227884817046,-3.7436227884817046,-3.7436227884817046,-3.7436227884817046,-3.7436227884817046,-3.7436227884817046,-3.7436227884817046,-3.7436227884817046,-3.7436227884817046,-3.7436227884817046,-3.7436227884817046,-3.7436227884817046</t>
  </si>
  <si>
    <t>851156802170466936592549851224235066505941,851156802170466936592549851224235066505941,851156802170466936592549851224235066505941,851156802170466936592549851224235066505941,851156802170466936592549851224235066505941,851156802170466936592549851224235066505941,851156802170466936592549851224235066505941,851156802170466936592549851224235066505941,851156802170466936592549851224235066505941,851156802170466936592549851224235066505941,851156802170466936592549851224235066505941,851156802170466936592549851224235066505941,851156802170466936592549851224235066505941,851156802170466936592549851224235066505941,851156802170466936592549851224235066505941,851156802170466936592549851224235066505941,851156802170466936592549851224235066505941,851156802170466936592549851224235066505941,851156802170466936592549851224235066505941,851156802170466936592549851224235066505941</t>
  </si>
  <si>
    <t>24:09.7</t>
  </si>
  <si>
    <t>35:40.6</t>
  </si>
  <si>
    <t>-3.746376115760399,-3.746376115760399,-3.746376115760399,-3.746376115760399,-3.746376115760399,-3.746376115760399,-3.746376115760399,-3.746376115760399,-3.746376115760399,-3.746376115760399,-3.746376115760399,-3.746376115760399,-3.746376115760399,-3.746376115760399,-3.746376115760399,-3.746376115760399,-3.746376115760399,-3.746376115760399,-3.746376115760399,-3.746376115760399</t>
  </si>
  <si>
    <t>819242653810361286134532856453148221289826,819242653810361286134532856453148221289826,819242653810361286134532856453148221289826,819242653810361286134532856453148221289826,819242653810361286134532856453148221289826,819242653810361286134532856453148221289826,819242653810361286134532856453148221289826,819242653810361286134532856453148221289826,819242653810361286134532856453148221289826,819242653810361286134532856453148221289826,819242653810361286134532856453148221289826,819242653810361286134532856453148221289826,819242653810361286134532856453148221289826,819242653810361286134532856453148221289826,819242653810361286134532856453148221289826,819242653810361286134532856453148221289826,819242653810361286134532856453148221289826,819242653810361286134532856453148221289826,819242653810361286134532856453148221289826,819242653810361286134532856453148221289826</t>
  </si>
  <si>
    <t>26:25.7</t>
  </si>
  <si>
    <t>32:33.8</t>
  </si>
  <si>
    <t>-3.7505887969456713,-3.7505887969456713,-3.7505887969456713,-3.7505887969456713,-3.7505887969456713,-3.7505887969456713,-3.7505887969456713,-3.7505887969456713,-3.7505887969456713</t>
  </si>
  <si>
    <t>486190367070147149636993301484000249991998,486190367070147149636993301484000249991998,486190367070147149636993301484000249991998,486190367070147149636993301484000249991998,486190367070147149636993301484000249991998,486190367070147149636993301484000249991998,486190367070147149636993301484000249991998,486190367070147149636993301484000249991998,486190367070147149636993301484000249991998</t>
  </si>
  <si>
    <t>14:48.7</t>
  </si>
  <si>
    <t>19:28.0</t>
  </si>
  <si>
    <t>-3.7538752862794262,-3.7538752862794262,-3.7538752862794262,-3.7538752862794262,-3.7538752862794262,-3.7538752862794262</t>
  </si>
  <si>
    <t>55:15.6</t>
  </si>
  <si>
    <t>15:19.8</t>
  </si>
  <si>
    <t>-3.754073636468615,-3.754073636468615,-3.754073636468615</t>
  </si>
  <si>
    <t>08:36.4</t>
  </si>
  <si>
    <t>28:39.5</t>
  </si>
  <si>
    <t>-3.7541220657280197,-3.7541220657280197,-3.7541220657280197,-3.7541220657280197,-3.7541220657280197,-3.7541220657280197</t>
  </si>
  <si>
    <t>13:13.6</t>
  </si>
  <si>
    <t>27:07.2</t>
  </si>
  <si>
    <t>-3.754594609082004,-3.754594609082004,-3.754594609082004,-3.754594609082004,-3.754594609082004,-3.754594609082004,-3.754594609082004,-3.754594609082004,-3.754594609082004,-3.754594609082004,-3.754594609082004,-3.754594609082004,-3.754594609082004,-3.754594609082004,-3.754594609082004,-3.754594609082004,-3.754594609082004,-3.754594609082004,-3.754594609082004,-3.754594609082004,-3.754594609082004,-3.754594609082004,-3.754594609082004,-3.754594609082004,-3.754594609082004,-3.754594609082004,-3.754594609082004,-3.754594609082004,-3.754594609082004,-3.754594609082004</t>
  </si>
  <si>
    <t>694125791637788227106653168644355166487822,694125791637788227106653168644355166487822,694125791637788227106653168644355166487822,694125791637788227106653168644355166487822,694125791637788227106653168644355166487822,694125791637788227106653168644355166487822,694125791637788227106653168644355166487822,694125791637788227106653168644355166487822,694125791637788227106653168644355166487822,694125791637788227106653168644355166487822,694125791637788227106653168644355166487822,694125791637788227106653168644355166487822,694125791637788227106653168644355166487822,694125791637788227106653168644355166487822,694125791637788227106653168644355166487822,694125791637788227106653168644355166487822,694125791637788227106653168644355166487822,694125791637788227106653168644355166487822,694125791637788227106653168644355166487822,694125791637788227106653168644355166487822,694125791637788227106653168644355166487822,694125791637788227106653168644355166487822,694125791637788227106653168644355166487822,694125791637788227106653168644355166487822,694125791637788227106653168644355166487822,694125791637788227106653168644355166487822,694125791637788227106653168644355166487822,694125791637788227106653168644355166487822,694125791637788227106653168644355166487822,694125791637788227106653168644355166487822</t>
  </si>
  <si>
    <t>23:20.9</t>
  </si>
  <si>
    <t>43:24.1</t>
  </si>
  <si>
    <t>-3.7550700282148606,-3.7550700282148606,-3.7550700282148606,-3.7550700282148606</t>
  </si>
  <si>
    <t>24:55.0</t>
  </si>
  <si>
    <t>-3.7587240934393176,-3.7587240934393176,-3.7587240934393176,-3.7587240934393176,-3.7587240934393176,-3.7587240934393176</t>
  </si>
  <si>
    <t>54:37.1</t>
  </si>
  <si>
    <t>03:03.8</t>
  </si>
  <si>
    <t>-3.759392712316397,-3.759392712316397,-3.759392712316397,-3.759392712316397,-3.759392712316397,-3.759392712316397,-3.759392712316397,-3.759392712316397,-3.759392712316397,-3.759392712316397,-3.759392712316397,-3.759392712316397,-3.759392712316397,-3.759392712316397,-3.759392712316397</t>
  </si>
  <si>
    <t>1099379422929630853573855856925424268818667,1099379422929630853573855856925424268818667,1099379422929630853573855856925424268818667,1099379422929630853573855856925424268818667,1099379422929630853573855856925424268818667,1099379422929630853573855856925424268818667,1099379422929630853573855856925424268818667,1099379422929630853573855856925424268818667,1099379422929630853573855856925424268818667,1099379422929630853573855856925424268818667,1099379422929630853573855856925424268818667,1099379422929630853573855856925424268818667,1099379422929630853573855856925424268818667,1099379422929630853573855856925424268818667,1099379422929630853573855856925424268818667</t>
  </si>
  <si>
    <t>55:32.9</t>
  </si>
  <si>
    <t>-3.761728042615426,-3.761728042615426</t>
  </si>
  <si>
    <t>-3.7642646668036024,-3.7642646668036024</t>
  </si>
  <si>
    <t>42:49.6</t>
  </si>
  <si>
    <t>02:52.7</t>
  </si>
  <si>
    <t>-3.767835806101096,-3.767835806101096,-3.767835806101096,-3.767835806101096</t>
  </si>
  <si>
    <t>08:42.0</t>
  </si>
  <si>
    <t>22:31.7</t>
  </si>
  <si>
    <t>-3.7680370295456957,-3.7680370295456957,-3.7680370295456957,-3.7680370295456957,-3.7680370295456957,-3.7680370295456957,-3.7680370295456957,-3.7680370295456957,-3.7680370295456957,-3.7680370295456957,-3.7680370295456957,-3.7680370295456957,-3.7680370295456957,-3.7680370295456957,-3.7680370295456957,-3.7680370295456957,-3.7680370295456957,-3.7680370295456957,-3.7680370295456957,-3.7680370295456957,-3.7680370295456957,-3.7680370295456957,-3.7680370295456957,-3.7680370295456957,-3.7680370295456957,-3.7680370295456957,-3.7680370295456957,-3.7680370295456957,-3.7680370295456957,-3.7680370295456957</t>
  </si>
  <si>
    <t>1014504231476390358662850176142144438833948,1014504231476390358662850176142144438833948,1014504231476390358662850176142144438833948,1014504231476390358662850176142144438833948,1014504231476390358662850176142144438833948,1014504231476390358662850176142144438833948,1014504231476390358662850176142144438833948,1014504231476390358662850176142144438833948,1014504231476390358662850176142144438833948,1014504231476390358662850176142144438833948,1014504231476390358662850176142144438833948,1014504231476390358662850176142144438833948,1014504231476390358662850176142144438833948,1014504231476390358662850176142144438833948,1014504231476390358662850176142144438833948,1014504231476390358662850176142144438833948,1014504231476390358662850176142144438833948,1014504231476390358662850176142144438833948,1014504231476390358662850176142144438833948,1014504231476390358662850176142144438833948,1014504231476390358662850176142144438833948,1014504231476390358662850176142144438833948,1014504231476390358662850176142144438833948,1014504231476390358662850176142144438833948,1014504231476390358662850176142144438833948,1014504231476390358662850176142144438833948,1014504231476390358662850176142144438833948,1014504231476390358662850176142144438833948,1014504231476390358662850176142144438833948,1014504231476390358662850176142144438833948</t>
  </si>
  <si>
    <t>23:58.8</t>
  </si>
  <si>
    <t>28:26.7</t>
  </si>
  <si>
    <t>-3.770076053843715,-3.770076053843715,-3.770076053843715</t>
  </si>
  <si>
    <t>11:16.9</t>
  </si>
  <si>
    <t>21:29.8</t>
  </si>
  <si>
    <t>-3.77066601884835,-3.77066601884835,-3.77066601884835,-3.77066601884835,-3.77066601884835,-3.77066601884835,-3.77066601884835,-3.77066601884835,-3.77066601884835,-3.77066601884835,-3.77066601884835,-3.77066601884835,-3.77066601884835,-3.77066601884835,-3.77066601884835</t>
  </si>
  <si>
    <t>1174906842728721796004523214345658537282017,1174906842728721796004523214345658537282017,1174906842728721796004523214345658537282017,1174906842728721796004523214345658537282017,1174906842728721796004523214345658537282017,1174906842728721796004523214345658537282017,1174906842728721796004523214345658537282017,1174906842728721796004523214345658537282017,1174906842728721796004523214345658537282017,1174906842728721796004523214345658537282017,1174906842728721796004523214345658537282017,1174906842728721796004523214345658537282017,1174906842728721796004523214345658537282017,1174906842728721796004523214345658537282017,1174906842728721796004523214345658537282017</t>
  </si>
  <si>
    <t>44:36.5</t>
  </si>
  <si>
    <t>02:48.6</t>
  </si>
  <si>
    <t>-3.773872461782794,-3.773872461782794,-3.773872461782794,-3.773872461782794</t>
  </si>
  <si>
    <t>57:28.3</t>
  </si>
  <si>
    <t>01:27.7</t>
  </si>
  <si>
    <t>-3.7747830152362596,-3.7747830152362596,-3.7747830152362596,-3.7747830152362596,-3.7747830152362596,-3.7747830152362596,-3.7747830152362596,-3.7747830152362596,-3.7747830152362596,-3.7747830152362596,-3.7747830152362596,-3.7747830152362596,-3.7747830152362596,-3.7747830152362596,-3.7747830152362596</t>
  </si>
  <si>
    <t>853441363664690535775914046855595718553977,853441363664690535775914046855595718553977,853441363664690535775914046855595718553977,853441363664690535775914046855595718553977,853441363664690535775914046855595718553977,853441363664690535775914046855595718553977,853441363664690535775914046855595718553977,853441363664690535775914046855595718553977,853441363664690535775914046855595718553977,853441363664690535775914046855595718553977,853441363664690535775914046855595718553977,853441363664690535775914046855595718553977,853441363664690535775914046855595718553977,853441363664690535775914046855595718553977,853441363664690535775914046855595718553977</t>
  </si>
  <si>
    <t>18:56.8</t>
  </si>
  <si>
    <t>34:29.2</t>
  </si>
  <si>
    <t>-3.778035563677532,-3.778035563677532</t>
  </si>
  <si>
    <t>15:07.3</t>
  </si>
  <si>
    <t>19:48.9</t>
  </si>
  <si>
    <t>-3.7782193583424633,-3.7782193583424633,-3.7782193583424633,-3.7782193583424633,-3.7782193583424633,-3.7782193583424633,-3.7782193583424633,-3.7782193583424633,-3.7782193583424633</t>
  </si>
  <si>
    <t>652226831400392530160189834873749220927022,652226831400392530160189834873749220927022,652226831400392530160189834873749220927022,652226831400392530160189834873749220927022,652226831400392530160189834873749220927022,652226831400392530160189834873749220927022,652226831400392530160189834873749220927022,652226831400392530160189834873749220927022,652226831400392530160189834873749220927022</t>
  </si>
  <si>
    <t>58:13.1</t>
  </si>
  <si>
    <t>18:16.9</t>
  </si>
  <si>
    <t>-3.7823802165415317,-3.7823802165415317,-3.7823802165415317</t>
  </si>
  <si>
    <t>25:47.5</t>
  </si>
  <si>
    <t>-3.783773389012835,-3.783773389012835,-3.783773389012835,-3.783773389012835,-3.783773389012835,-3.783773389012835</t>
  </si>
  <si>
    <t>38:14.9</t>
  </si>
  <si>
    <t>58:18.4</t>
  </si>
  <si>
    <t>-3.786911906892351,-3.786911906892351,-3.786911906892351,-3.786911906892351</t>
  </si>
  <si>
    <t>40:16.7</t>
  </si>
  <si>
    <t>44:33.4</t>
  </si>
  <si>
    <t>-3.7888186030603923,-3.7888186030603923,-3.7888186030603923,-3.7888186030603923,-3.7888186030603923,-3.7888186030603923,-3.7888186030603923,-3.7888186030603923,-3.7888186030603923,-3.7888186030603923</t>
  </si>
  <si>
    <t>1019881971108922309988850630098549127456638,1019881971108922309988850630098549127456638,1019881971108922309988850630098549127456638,1019881971108922309988850630098549127456638,1019881971108922309988850630098549127456638,1019881971108922309988850630098549127456638,1019881971108922309988850630098549127456638,1019881971108922309988850630098549127456638,1019881971108922309988850630098549127456638,1019881971108922309988850630098549127456638</t>
  </si>
  <si>
    <t>02:59.4</t>
  </si>
  <si>
    <t>23:02.9</t>
  </si>
  <si>
    <t>-3.7895604003643766,-3.7895604003643766</t>
  </si>
  <si>
    <t>29:03.5</t>
  </si>
  <si>
    <t>48:53.8</t>
  </si>
  <si>
    <t>-3.7901323970338474,-3.7901323970338474,-3.7901323970338474,-3.7901323970338474</t>
  </si>
  <si>
    <t>09:40.9</t>
  </si>
  <si>
    <t>19:49.0</t>
  </si>
  <si>
    <t>-3.7933698502410182,-3.7933698502410182,-3.7933698502410182,-3.7933698502410182,-3.7933698502410182,-3.7933698502410182,-3.7933698502410182,-3.7933698502410182,-3.7933698502410182,-3.7933698502410182</t>
  </si>
  <si>
    <t>995269041035502813410733178455562360252301,995269041035502813410733178455562360252301,995269041035502813410733178455562360252301,995269041035502813410733178455562360252301,995269041035502813410733178455562360252301,995269041035502813410733178455562360252301,995269041035502813410733178455562360252301,995269041035502813410733178455562360252301,995269041035502813410733178455562360252301,995269041035502813410733178455562360252301</t>
  </si>
  <si>
    <t>30:01.0</t>
  </si>
  <si>
    <t>35:30.3</t>
  </si>
  <si>
    <t>-3.795306892568141,-3.795306892568141,-3.795306892568141,-3.795306892568141,-3.795306892568141,-3.795306892568141,-3.795306892568141,-3.795306892568141,-3.795306892568141</t>
  </si>
  <si>
    <t>1156644403840053963197515268735877656309663,1156644403840053963197515268735877656309663,1156644403840053963197515268735877656309663,1156644403840053963197515268735877656309663,1156644403840053963197515268735877656309663,1156644403840053963197515268735877656309663,1156644403840053963197515268735877656309663,1156644403840053963197515268735877656309663,1156644403840053963197515268735877656309663</t>
  </si>
  <si>
    <t>28:55.0</t>
  </si>
  <si>
    <t>48:58.7</t>
  </si>
  <si>
    <t>-3.7991417874859352,-3.7991417874859352,-3.7991417874859352,-3.7991417874859352</t>
  </si>
  <si>
    <t>45:55.1</t>
  </si>
  <si>
    <t>05:57.7</t>
  </si>
  <si>
    <t>-3.802607106735999,-3.802607106735999,-3.802607106735999,-3.802607106735999</t>
  </si>
  <si>
    <t>29:04.9</t>
  </si>
  <si>
    <t>33:19.5</t>
  </si>
  <si>
    <t>-3.8036203022380226,-3.8036203022380226,-3.8036203022380226,-3.8036203022380226,-3.8036203022380226,-3.8036203022380226,-3.8036203022380226,-3.8036203022380226,-3.8036203022380226</t>
  </si>
  <si>
    <t>342353242151699555178574692791836623389767,342353242151699555178574692791836623389767,342353242151699555178574692791836623389767,342353242151699555178574692791836623389767,342353242151699555178574692791836623389767,342353242151699555178574692791836623389767,342353242151699555178574692791836623389767,342353242151699555178574692791836623389767,342353242151699555178574692791836623389767</t>
  </si>
  <si>
    <t>04:41.7</t>
  </si>
  <si>
    <t>24:44.7</t>
  </si>
  <si>
    <t>-3.804928914481333,-3.804928914481333</t>
  </si>
  <si>
    <t>17:07.8</t>
  </si>
  <si>
    <t>22:59.3</t>
  </si>
  <si>
    <t>-3.805015876511141,-3.805015876511141,-3.805015876511141,-3.805015876511141,-3.805015876511141,-3.805015876511141,-3.805015876511141,-3.805015876511141,-3.805015876511141,-3.805015876511141</t>
  </si>
  <si>
    <t>1000491173063510760196125024788998427587450,1000491173063510760196125024788998427587450,1000491173063510760196125024788998427587450,1000491173063510760196125024788998427587450,1000491173063510760196125024788998427587450,1000491173063510760196125024788998427587450,1000491173063510760196125024788998427587450,1000491173063510760196125024788998427587450,1000491173063510760196125024788998427587450,1000491173063510760196125024788998427587450</t>
  </si>
  <si>
    <t>03:14.9</t>
  </si>
  <si>
    <t>23:17.6</t>
  </si>
  <si>
    <t>-3.8055263604435208,-3.8055263604435208</t>
  </si>
  <si>
    <t>24:32.5</t>
  </si>
  <si>
    <t>37:57.4</t>
  </si>
  <si>
    <t>-3.807384994851966,-3.807384994851966,-3.807384994851966,-3.807384994851966,-3.807384994851966,-3.807384994851966,-3.807384994851966,-3.807384994851966,-3.807384994851966,-3.807384994851966,-3.807384994851966,-3.807384994851966,-3.807384994851966,-3.807384994851966,-3.807384994851966,-3.807384994851966,-3.807384994851966,-3.807384994851966,-3.807384994851966,-3.807384994851966</t>
  </si>
  <si>
    <t>854289792079579579833019156066381164142857,854289792079579579833019156066381164142857,854289792079579579833019156066381164142857,854289792079579579833019156066381164142857,854289792079579579833019156066381164142857,854289792079579579833019156066381164142857,854289792079579579833019156066381164142857,854289792079579579833019156066381164142857,854289792079579579833019156066381164142857,854289792079579579833019156066381164142857,854289792079579579833019156066381164142857,854289792079579579833019156066381164142857,854289792079579579833019156066381164142857,854289792079579579833019156066381164142857,854289792079579579833019156066381164142857,854289792079579579833019156066381164142857,854289792079579579833019156066381164142857,854289792079579579833019156066381164142857,854289792079579579833019156066381164142857,854289792079579579833019156066381164142857</t>
  </si>
  <si>
    <t>41:53.7</t>
  </si>
  <si>
    <t>51:07.7</t>
  </si>
  <si>
    <t>-3.8075579920895484,-3.8075579920895484,-3.8075579920895484,-3.8075579920895484,-3.8075579920895484,-3.8075579920895484,-3.8075579920895484,-3.8075579920895484,-3.8075579920895484,-3.8075579920895484,-3.8075579920895484,-3.8075579920895484,-3.8075579920895484,-3.8075579920895484,-3.8075579920895484</t>
  </si>
  <si>
    <t>1172498002037034474183593107797070782309988,1172498002037034474183593107797070782309988,1172498002037034474183593107797070782309988,1172498002037034474183593107797070782309988,1172498002037034474183593107797070782309988,1172498002037034474183593107797070782309988,1172498002037034474183593107797070782309988,1172498002037034474183593107797070782309988,1172498002037034474183593107797070782309988,1172498002037034474183593107797070782309988,1172498002037034474183593107797070782309988,1172498002037034474183593107797070782309988,1172498002037034474183593107797070782309988,1172498002037034474183593107797070782309988,1172498002037034474183593107797070782309988</t>
  </si>
  <si>
    <t>29:33.3</t>
  </si>
  <si>
    <t>49:34.1</t>
  </si>
  <si>
    <t>-3.8091623650824613,-3.8091623650824613,-3.8091623650824613,-3.8091623650824613,-3.8091623650824613,-3.8091623650824613,-3.8091623650824613,-3.8091623650824613,-3.8091623650824613,-3.8091623650824613,-3.8091623650824613,-3.8091623650824613,-3.8091623650824613,-3.8091623650824613,-3.8091623650824613,-3.8091623650824613,-3.8091623650824613,-3.8091623650824613,-3.8091623650824613,-3.8091623650824613,-3.8091623650824613,-3.8091623650824613,-3.8091623650824613,-3.8091623650824613,-3.8091623650824613,-3.8091623650824613,-3.8091623650824613,-3.8091623650824613,-3.8091623650824613,-3.8091623650824613</t>
  </si>
  <si>
    <t>979404306038684058501092719298174226546002,979404306038684058501092719298174226546002,979404306038684058501092719298174226546002,979404306038684058501092719298174226546002,979404306038684058501092719298174226546002,979404306038684058501092719298174226546002,979404306038684058501092719298174226546002,979404306038684058501092719298174226546002,979404306038684058501092719298174226546002,979404306038684058501092719298174226546002,979404306038684058501092719298174226546002,979404306038684058501092719298174226546002,979404306038684058501092719298174226546002,979404306038684058501092719298174226546002,979404306038684058501092719298174226546002,979404306038684058501092719298174226546002,979404306038684058501092719298174226546002,979404306038684058501092719298174226546002,979404306038684058501092719298174226546002,979404306038684058501092719298174226546002,979404306038684058501092719298174226546002,979404306038684058501092719298174226546002,979404306038684058501092719298174226546002,979404306038684058501092719298174226546002,979404306038684058501092719298174226546002,979404306038684058501092719298174226546002,979404306038684058501092719298174226546002,979404306038684058501092719298174226546002,979404306038684058501092719298174226546002,979404306038684058501092719298174226546002</t>
  </si>
  <si>
    <t>40:33.7</t>
  </si>
  <si>
    <t>42:51.5</t>
  </si>
  <si>
    <t>-3.8188418316989607,-3.8188418316989607,-3.8188418316989607,-3.8188418316989607,-3.8188418316989607,-3.8188418316989607</t>
  </si>
  <si>
    <t>00:16.9</t>
  </si>
  <si>
    <t>-3.819685470088668,-3.819685470088668,-3.819685470088668,-3.819685470088668,-3.819685470088668,-3.819685470088668,-3.819685470088668,-3.819685470088668,-3.819685470088668,-3.819685470088668,-3.819685470088668,-3.819685470088668,-3.819685470088668,-3.819685470088668,-3.819685470088668</t>
  </si>
  <si>
    <t>510536107699729378595830205469844290957823,510536107699729378595830205469844290957823,510536107699729378595830205469844290957823,510536107699729378595830205469844290957823,510536107699729378595830205469844290957823,510536107699729378595830205469844290957823,510536107699729378595830205469844290957823,510536107699729378595830205469844290957823,510536107699729378595830205469844290957823,510536107699729378595830205469844290957823,510536107699729378595830205469844290957823,510536107699729378595830205469844290957823,510536107699729378595830205469844290957823,510536107699729378595830205469844290957823,510536107699729378595830205469844290957823</t>
  </si>
  <si>
    <t>41:43.3</t>
  </si>
  <si>
    <t>-3.820261183213531,-3.820261183213531,-3.820261183213531,-3.820261183213531,-3.820261183213531,-3.820261183213531,-3.820261183213531,-3.820261183213531,-3.820261183213531,-3.820261183213531,-3.820261183213531,-3.820261183213531,-3.820261183213531,-3.820261183213531,-3.820261183213531</t>
  </si>
  <si>
    <t>639131017649596250456404542178024326390860,639131017649596250456404542178024326390860,639131017649596250456404542178024326390860,639131017649596250456404542178024326390860,639131017649596250456404542178024326390860,639131017649596250456404542178024326390860,639131017649596250456404542178024326390860,639131017649596250456404542178024326390860,639131017649596250456404542178024326390860,639131017649596250456404542178024326390860,639131017649596250456404542178024326390860,639131017649596250456404542178024326390860,639131017649596250456404542178024326390860,639131017649596250456404542178024326390860,639131017649596250456404542178024326390860</t>
  </si>
  <si>
    <t>09:11.0</t>
  </si>
  <si>
    <t>24:45.2</t>
  </si>
  <si>
    <t>-3.820473442136918,-3.820473442136918,-3.820473442136918,-3.820473442136918,-3.820473442136918,-3.820473442136918,-3.820473442136918,-3.820473442136918,-3.820473442136918,-3.820473442136918,-3.820473442136918,-3.820473442136918,-3.820473442136918,-3.820473442136918,-3.820473442136918,-3.820473442136918,-3.820473442136918,-3.820473442136918,-3.820473442136918,-3.820473442136918,-3.820473442136918,-3.820473442136918,-3.820473442136918,-3.820473442136918,-3.820473442136918,-3.820473442136918,-3.820473442136918,-3.820473442136918,-3.820473442136918,-3.820473442136918</t>
  </si>
  <si>
    <t>1392740707286748475637483481064194418969903,1392740707286748475637483481064194418969903,1392740707286748475637483481064194418969903,1392740707286748475637483481064194418969903,1392740707286748475637483481064194418969903,1392740707286748475637483481064194418969903,1392740707286748475637483481064194418969903,1392740707286748475637483481064194418969903,1392740707286748475637483481064194418969903,1392740707286748475637483481064194418969903,1392740707286748475637483481064194418969903,1392740707286748475637483481064194418969903,1392740707286748475637483481064194418969903,1392740707286748475637483481064194418969903,1392740707286748475637483481064194418969903,1392740707286748475637483481064194418969903,1392740707286748475637483481064194418969903,1392740707286748475637483481064194418969903,1392740707286748475637483481064194418969903,1392740707286748475637483481064194418969903,1392740707286748475637483481064194418969903,1392740707286748475637483481064194418969903,1392740707286748475637483481064194418969903,1392740707286748475637483481064194418969903,1392740707286748475637483481064194418969903,1392740707286748475637483481064194418969903,1392740707286748475637483481064194418969903,1392740707286748475637483481064194418969903,1392740707286748475637483481064194418969903,1392740707286748475637483481064194418969903</t>
  </si>
  <si>
    <t>35:19.5</t>
  </si>
  <si>
    <t>42:52.7</t>
  </si>
  <si>
    <t>-3.8216914292572834,-3.8216914292572834,-3.8216914292572834,-3.8216914292572834,-3.8216914292572834,-3.8216914292572834,-3.8216914292572834,-3.8216914292572834,-3.8216914292572834,-3.8216914292572834</t>
  </si>
  <si>
    <t>141134291893411011538137067350465183227742,141134291893411011538137067350465183227742,141134291893411011538137067350465183227742,141134291893411011538137067350465183227742,141134291893411011538137067350465183227742,141134291893411011538137067350465183227742,141134291893411011538137067350465183227742,141134291893411011538137067350465183227742,141134291893411011538137067350465183227742,141134291893411011538137067350465183227742</t>
  </si>
  <si>
    <t>35:55.3</t>
  </si>
  <si>
    <t>-3.823280177239072,-3.823280177239072,-3.823280177239072,-3.823280177239072,-3.823280177239072,-3.823280177239072,-3.823280177239072,-3.823280177239072,-3.823280177239072</t>
  </si>
  <si>
    <t>439964354030227820243897374015776640833974,439964354030227820243897374015776640833974,439964354030227820243897374015776640833974,439964354030227820243897374015776640833974,439964354030227820243897374015776640833974,439964354030227820243897374015776640833974,439964354030227820243897374015776640833974,439964354030227820243897374015776640833974,439964354030227820243897374015776640833974</t>
  </si>
  <si>
    <t>04:03.6</t>
  </si>
  <si>
    <t>12:19.8</t>
  </si>
  <si>
    <t>-3.8271023466970555,-3.8271023466970555,-3.8271023466970555,-3.8271023466970555,-3.8271023466970555,-3.8271023466970555,-3.8271023466970555,-3.8271023466970555,-3.8271023466970555,-3.8271023466970555,-3.8271023466970555,-3.8271023466970555,-3.8271023466970555,-3.8271023466970555,-3.8271023466970555,-3.8271023466970555,-3.8271023466970555,-3.8271023466970555,-3.8271023466970555,-3.8271023466970555,-3.8271023466970555,-3.8271023466970555,-3.8271023466970555,-3.8271023466970555,-3.8271023466970555,-3.8271023466970555,-3.8271023466970555,-3.8271023466970555,-3.8271023466970555,-3.8271023466970555</t>
  </si>
  <si>
    <t>337210502231756830052319095326685288966953,337210502231756830052319095326685288966953,337210502231756830052319095326685288966953,337210502231756830052319095326685288966953,337210502231756830052319095326685288966953,337210502231756830052319095326685288966953,337210502231756830052319095326685288966953,337210502231756830052319095326685288966953,337210502231756830052319095326685288966953,337210502231756830052319095326685288966953,337210502231756830052319095326685288966953,337210502231756830052319095326685288966953,337210502231756830052319095326685288966953,337210502231756830052319095326685288966953,337210502231756830052319095326685288966953,337210502231756830052319095326685288966953,337210502231756830052319095326685288966953,337210502231756830052319095326685288966953,337210502231756830052319095326685288966953,337210502231756830052319095326685288966953,337210502231756830052319095326685288966953,337210502231756830052319095326685288966953,337210502231756830052319095326685288966953,337210502231756830052319095326685288966953,337210502231756830052319095326685288966953,337210502231756830052319095326685288966953,337210502231756830052319095326685288966953,337210502231756830052319095326685288966953,337210502231756830052319095326685288966953,337210502231756830052319095326685288966953</t>
  </si>
  <si>
    <t>13:01.5</t>
  </si>
  <si>
    <t>18:32.6</t>
  </si>
  <si>
    <t>-3.8280872299911013,-3.8280872299911013,-3.8280872299911013,-3.8280872299911013,-3.8280872299911013,-3.8280872299911013</t>
  </si>
  <si>
    <t>15:31.0</t>
  </si>
  <si>
    <t>-3.829080229778494,-3.829080229778494,-3.829080229778494,-3.829080229778494,-3.829080229778494,-3.829080229778494,-3.829080229778494,-3.829080229778494,-3.829080229778494,-3.829080229778494,-3.829080229778494,-3.829080229778494,-3.829080229778494,-3.829080229778494,-3.829080229778494,-3.829080229778494,-3.829080229778494,-3.829080229778494,-3.829080229778494,-3.829080229778494,-3.829080229778494,-3.829080229778494,-3.829080229778494,-3.829080229778494,-3.829080229778494,-3.829080229778494,-3.829080229778494,-3.829080229778494,-3.829080229778494,-3.829080229778494</t>
  </si>
  <si>
    <t>481766991832581145920161826007572034632433,481766991832581145920161826007572034632433,481766991832581145920161826007572034632433,481766991832581145920161826007572034632433,481766991832581145920161826007572034632433,481766991832581145920161826007572034632433,481766991832581145920161826007572034632433,481766991832581145920161826007572034632433,481766991832581145920161826007572034632433,481766991832581145920161826007572034632433,481766991832581145920161826007572034632433,481766991832581145920161826007572034632433,481766991832581145920161826007572034632433,481766991832581145920161826007572034632433,481766991832581145920161826007572034632433,481766991832581145920161826007572034632433,481766991832581145920161826007572034632433,481766991832581145920161826007572034632433,481766991832581145920161826007572034632433,481766991832581145920161826007572034632433,481766991832581145920161826007572034632433,481766991832581145920161826007572034632433,481766991832581145920161826007572034632433,481766991832581145920161826007572034632433,481766991832581145920161826007572034632433,481766991832581145920161826007572034632433,481766991832581145920161826007572034632433,481766991832581145920161826007572034632433,481766991832581145920161826007572034632433,481766991832581145920161826007572034632433</t>
  </si>
  <si>
    <t>24:28.0</t>
  </si>
  <si>
    <t>28:36.4</t>
  </si>
  <si>
    <t>-3.8308053885392956,-3.8308053885392956,-3.8308053885392956</t>
  </si>
  <si>
    <t>25:57.2</t>
  </si>
  <si>
    <t>32:07.6</t>
  </si>
  <si>
    <t>-3.833639018701201,-3.833639018701201,-3.833639018701201,-3.833639018701201,-3.833639018701201,-3.833639018701201</t>
  </si>
  <si>
    <t>39:41.1</t>
  </si>
  <si>
    <t>-3.8353390305970874,-3.8353390305970874,-3.8353390305970874,-3.8353390305970874,-3.8353390305970874,-3.8353390305970874,-3.8353390305970874,-3.8353390305970874,-3.8353390305970874,-3.8353390305970874,-3.8353390305970874,-3.8353390305970874,-3.8353390305970874,-3.8353390305970874,-3.8353390305970874,-3.8353390305970874,-3.8353390305970874,-3.8353390305970874,-3.8353390305970874,-3.8353390305970874,-3.8353390305970874,-3.8353390305970874,-3.8353390305970874,-3.8353390305970874,-3.8353390305970874,-3.8353390305970874,-3.8353390305970874,-3.8353390305970874,-3.8353390305970874,-3.8353390305970874</t>
  </si>
  <si>
    <t>1362671564570093544447147411329978977463654,1362671564570093544447147411329978977463654,1362671564570093544447147411329978977463654,1362671564570093544447147411329978977463654,1362671564570093544447147411329978977463654,1362671564570093544447147411329978977463654,1362671564570093544447147411329978977463654,1362671564570093544447147411329978977463654,1362671564570093544447147411329978977463654,1362671564570093544447147411329978977463654,1362671564570093544447147411329978977463654,1362671564570093544447147411329978977463654,1362671564570093544447147411329978977463654,1362671564570093544447147411329978977463654,1362671564570093544447147411329978977463654,1362671564570093544447147411329978977463654,1362671564570093544447147411329978977463654,1362671564570093544447147411329978977463654,1362671564570093544447147411329978977463654,1362671564570093544447147411329978977463654,1362671564570093544447147411329978977463654,1362671564570093544447147411329978977463654,1362671564570093544447147411329978977463654,1362671564570093544447147411329978977463654,1362671564570093544447147411329978977463654,1362671564570093544447147411329978977463654,1362671564570093544447147411329978977463654,1362671564570093544447147411329978977463654,1362671564570093544447147411329978977463654,1362671564570093544447147411329978977463654</t>
  </si>
  <si>
    <t>04:56.9</t>
  </si>
  <si>
    <t>24:59.8</t>
  </si>
  <si>
    <t>-3.8387153739875,-4.002258876980781,-4.002258876980781</t>
  </si>
  <si>
    <t>33:28.4</t>
  </si>
  <si>
    <t>39:07.5</t>
  </si>
  <si>
    <t>-3.8443202765362843,-3.8443202765362843,-3.8443202765362843,-3.8443202765362843,-3.8443202765362843,-3.8443202765362843,-3.8443202765362843,-3.8443202765362843,-3.8443202765362843,-3.8443202765362843</t>
  </si>
  <si>
    <t>1037107821665736172929288315275244971648974,1037107821665736172929288315275244971648974,1037107821665736172929288315275244971648974,1037107821665736172929288315275244971648974,1037107821665736172929288315275244971648974,1037107821665736172929288315275244971648974,1037107821665736172929288315275244971648974,1037107821665736172929288315275244971648974,1037107821665736172929288315275244971648974,1037107821665736172929288315275244971648974</t>
  </si>
  <si>
    <t>13:40.3</t>
  </si>
  <si>
    <t>21:56.7</t>
  </si>
  <si>
    <t>-3.846605073984355,-3.846605073984355,-3.846605073984355,-3.846605073984355,-3.846605073984355,-3.846605073984355,-3.846605073984355,-3.846605073984355,-3.846605073984355,-3.846605073984355</t>
  </si>
  <si>
    <t>1202186232304808584327620698075596805703931,1202186232304808584327620698075596805703931,1202186232304808584327620698075596805703931,1202186232304808584327620698075596805703931,1202186232304808584327620698075596805703931,1202186232304808584327620698075596805703931,1202186232304808584327620698075596805703931,1202186232304808584327620698075596805703931,1202186232304808584327620698075596805703931,1202186232304808584327620698075596805703931</t>
  </si>
  <si>
    <t>22:48.2</t>
  </si>
  <si>
    <t>28:01.9</t>
  </si>
  <si>
    <t>-3.847544888838184,-3.847544888838184,-3.847544888838184,-3.847544888838184,-3.847544888838184,-3.847544888838184,-3.847544888838184,-3.847544888838184,-3.847544888838184,-3.847544888838184</t>
  </si>
  <si>
    <t>1327282633271442311332119840827459724012970,1327282633271442311332119840827459724012970,1327282633271442311332119840827459724012970,1327282633271442311332119840827459724012970,1327282633271442311332119840827459724012970,1327282633271442311332119840827459724012970,1327282633271442311332119840827459724012970,1327282633271442311332119840827459724012970,1327282633271442311332119840827459724012970,1327282633271442311332119840827459724012970</t>
  </si>
  <si>
    <t>03:08.9</t>
  </si>
  <si>
    <t>13:59.5</t>
  </si>
  <si>
    <t>-3.8499624912843426,-3.8499624912843426,-3.8499624912843426,-3.8499624912843426,-3.8499624912843426,-3.8499624912843426,-3.8499624912843426,-3.8499624912843426,-3.8499624912843426,-3.8499624912843426,-3.8499624912843426,-3.8499624912843426,-3.8499624912843426,-3.8499624912843426,-3.8499624912843426,-3.8499624912843426,-3.8499624912843426,-3.8499624912843426,-3.8499624912843426,-3.8499624912843426</t>
  </si>
  <si>
    <t>116176496331709393296441611984993344589430,116176496331709393296441611984993344589430,116176496331709393296441611984993344589430,116176496331709393296441611984993344589430,116176496331709393296441611984993344589430,116176496331709393296441611984993344589430,116176496331709393296441611984993344589430,116176496331709393296441611984993344589430,116176496331709393296441611984993344589430,116176496331709393296441611984993344589430,116176496331709393296441611984993344589430,116176496331709393296441611984993344589430,116176496331709393296441611984993344589430,116176496331709393296441611984993344589430,116176496331709393296441611984993344589430,116176496331709393296441611984993344589430,116176496331709393296441611984993344589430,116176496331709393296441611984993344589430,116176496331709393296441611984993344589430,116176496331709393296441611984993344589430</t>
  </si>
  <si>
    <t>18:20.0</t>
  </si>
  <si>
    <t>38:23.4</t>
  </si>
  <si>
    <t>-3.8504208152483943,-3.8504208152483943</t>
  </si>
  <si>
    <t>26:14.5</t>
  </si>
  <si>
    <t>-3.8508222345185406,-3.8508222345185406,-3.8508222345185406</t>
  </si>
  <si>
    <t>25:06.2</t>
  </si>
  <si>
    <t>45:09.4</t>
  </si>
  <si>
    <t>-3.852162817445394,-3.852162817445394,-3.852162817445394,-3.852162817445394</t>
  </si>
  <si>
    <t>23:16.7</t>
  </si>
  <si>
    <t>-3.8535115894620873,-3.8535115894620873,-3.8535115894620873</t>
  </si>
  <si>
    <t>15:41.8</t>
  </si>
  <si>
    <t>21:40.5</t>
  </si>
  <si>
    <t>-3.8551739459909147,-3.8551739459909147,-3.8551739459909147,-3.8551739459909147,-3.8551739459909147,-3.8551739459909147,-3.8551739459909147,-3.8551739459909147,-3.8551739459909147</t>
  </si>
  <si>
    <t>405585192445269640484482158028953173112891,405585192445269640484482158028953173112891,405585192445269640484482158028953173112891,405585192445269640484482158028953173112891,405585192445269640484482158028953173112891,405585192445269640484482158028953173112891,405585192445269640484482158028953173112891,405585192445269640484482158028953173112891,405585192445269640484482158028953173112891</t>
  </si>
  <si>
    <t>53:20.7</t>
  </si>
  <si>
    <t>00:36.6</t>
  </si>
  <si>
    <t>-3.856837186053169,-3.856837186053169,-3.856837186053169,-3.856837186053169,-3.856837186053169,-3.856837186053169</t>
  </si>
  <si>
    <t>33:17.2</t>
  </si>
  <si>
    <t>40:06.5</t>
  </si>
  <si>
    <t>-3.8606879484038363,-3.8606879484038363,-3.8606879484038363,-3.8606879484038363,-3.8606879484038363</t>
  </si>
  <si>
    <t>48:50.6</t>
  </si>
  <si>
    <t>08:51.3</t>
  </si>
  <si>
    <t>-3.8611575581524114,-3.8611575581524114,-3.8611575581524114,-3.8611575581524114,-3.8611575581524114,-3.8611575581524114,-3.8611575581524114,-3.8611575581524114,-3.8611575581524114,-3.8611575581524114</t>
  </si>
  <si>
    <t>1044040773577535781359566681410481089098035,1044040773577535781359566681410481089098035,1044040773577535781359566681410481089098035,1044040773577535781359566681410481089098035,1044040773577535781359566681410481089098035,1044040773577535781359566681410481089098035,1044040773577535781359566681410481089098035,1044040773577535781359566681410481089098035,1044040773577535781359566681410481089098035,1044040773577535781359566681410481089098035</t>
  </si>
  <si>
    <t>47:58.4</t>
  </si>
  <si>
    <t>08:01.1</t>
  </si>
  <si>
    <t>-3.865776049715898,-3.865776049715898,-3.865776049715898,-3.865776049715898</t>
  </si>
  <si>
    <t>17:17.0</t>
  </si>
  <si>
    <t>23:10.9</t>
  </si>
  <si>
    <t>-3.869526267644895,-3.869526267644895,-3.869526267644895,-3.869526267644895,-3.869526267644895,-3.869526267644895</t>
  </si>
  <si>
    <t>57:37.6</t>
  </si>
  <si>
    <t>06:29.9</t>
  </si>
  <si>
    <t>-3.869614347500339,-3.869614347500339,-3.869614347500339,-3.869614347500339,-3.869614347500339,-3.869614347500339,-3.869614347500339,-3.869614347500339,-3.869614347500339,-3.869614347500339</t>
  </si>
  <si>
    <t>95228169314931638657495669985558707793898,95228169314931638657495669985558707793898,95228169314931638657495669985558707793898,95228169314931638657495669985558707793898,95228169314931638657495669985558707793898,95228169314931638657495669985558707793898,95228169314931638657495669985558707793898,95228169314931638657495669985558707793898,95228169314931638657495669985558707793898,95228169314931638657495669985558707793898</t>
  </si>
  <si>
    <t>46:32.4</t>
  </si>
  <si>
    <t>57:55.0</t>
  </si>
  <si>
    <t>-3.8702536390468105,-3.8702536390468105,-3.8702536390468105,-3.8702536390468105,-3.8702536390468105,-3.8702536390468105,-3.8702536390468105,-3.8702536390468105,-3.8702536390468105,-3.8702536390468105,-3.8702536390468105,-3.8702536390468105,-3.8702536390468105,-3.8702536390468105,-3.8702536390468105,-3.8702536390468105,-3.8702536390468105,-3.8702536390468105,-3.8702536390468105,-3.8702536390468105</t>
  </si>
  <si>
    <t>133105784546361672840691347512422598972635,133105784546361672840691347512422598972635,133105784546361672840691347512422598972635,133105784546361672840691347512422598972635,133105784546361672840691347512422598972635,133105784546361672840691347512422598972635,133105784546361672840691347512422598972635,133105784546361672840691347512422598972635,133105784546361672840691347512422598972635,133105784546361672840691347512422598972635,133105784546361672840691347512422598972635,133105784546361672840691347512422598972635,133105784546361672840691347512422598972635,133105784546361672840691347512422598972635,133105784546361672840691347512422598972635,133105784546361672840691347512422598972635,133105784546361672840691347512422598972635,133105784546361672840691347512422598972635,133105784546361672840691347512422598972635,133105784546361672840691347512422598972635</t>
  </si>
  <si>
    <t>42:32.5</t>
  </si>
  <si>
    <t>49:31.3</t>
  </si>
  <si>
    <t>-3.870649150664399,-3.870649150664399,-3.870649150664399,-3.870649150664399,-3.870649150664399,-3.870649150664399,-3.870649150664399,-3.870649150664399,-3.870649150664399,-3.870649150664399,-3.870649150664399,-3.870649150664399,-3.870649150664399,-3.870649150664399,-3.870649150664399</t>
  </si>
  <si>
    <t>693426957575385244501343521186743275441158,693426957575385244501343521186743275441158,693426957575385244501343521186743275441158,693426957575385244501343521186743275441158,693426957575385244501343521186743275441158,693426957575385244501343521186743275441158,693426957575385244501343521186743275441158,693426957575385244501343521186743275441158,693426957575385244501343521186743275441158,693426957575385244501343521186743275441158,693426957575385244501343521186743275441158,693426957575385244501343521186743275441158,693426957575385244501343521186743275441158,693426957575385244501343521186743275441158,693426957575385244501343521186743275441158</t>
  </si>
  <si>
    <t>17:25.4</t>
  </si>
  <si>
    <t>21:37.4</t>
  </si>
  <si>
    <t>-3.873194915413503,-3.873194915413503,-3.873194915413503,-3.873194915413503,-3.873194915413503,-3.873194915413503,-3.873194915413503,-3.873194915413503,-3.873194915413503</t>
  </si>
  <si>
    <t>995333538979583353979215483155607053693947,995333538979583353979215483155607053693947,995333538979583353979215483155607053693947,995333538979583353979215483155607053693947,995333538979583353979215483155607053693947,995333538979583353979215483155607053693947,995333538979583353979215483155607053693947,995333538979583353979215483155607053693947,995333538979583353979215483155607053693947</t>
  </si>
  <si>
    <t>21:11.8</t>
  </si>
  <si>
    <t>34:55.7</t>
  </si>
  <si>
    <t>-3.8732173717495457,-3.8732173717495457,-3.8732173717495457,-3.8732173717495457,-3.8732173717495457,-3.8732173717495457,-3.8732173717495457,-3.8732173717495457,-3.8732173717495457,-3.8732173717495457</t>
  </si>
  <si>
    <t>1339038304147789471824863905437983215117953,1339038304147789471824863905437983215117953,1339038304147789471824863905437983215117953,1339038304147789471824863905437983215117953,1339038304147789471824863905437983215117953,1339038304147789471824863905437983215117953,1339038304147789471824863905437983215117953,1339038304147789471824863905437983215117953,1339038304147789471824863905437983215117953,1339038304147789471824863905437983215117953</t>
  </si>
  <si>
    <t>21:57.7</t>
  </si>
  <si>
    <t>35:07.7</t>
  </si>
  <si>
    <t>-3.8751922046061447,-3.8751922046061447,-3.8751922046061447,-3.8751922046061447,-3.8751922046061447,-3.8751922046061447,-3.8751922046061447,-3.8751922046061447,-3.8751922046061447,-3.8751922046061447,-3.8751922046061447,-3.8751922046061447,-3.8751922046061447,-3.8751922046061447,-3.8751922046061447,-3.8751922046061447,-3.8751922046061447,-3.8751922046061447,-3.8751922046061447,-3.8751922046061447</t>
  </si>
  <si>
    <t>897085617207971813129873793148800964893675,897085617207971813129873793148800964893675,897085617207971813129873793148800964893675,897085617207971813129873793148800964893675,897085617207971813129873793148800964893675,897085617207971813129873793148800964893675,897085617207971813129873793148800964893675,897085617207971813129873793148800964893675,897085617207971813129873793148800964893675,897085617207971813129873793148800964893675,897085617207971813129873793148800964893675,897085617207971813129873793148800964893675,897085617207971813129873793148800964893675,897085617207971813129873793148800964893675,897085617207971813129873793148800964893675,897085617207971813129873793148800964893675,897085617207971813129873793148800964893675,897085617207971813129873793148800964893675,897085617207971813129873793148800964893675,897085617207971813129873793148800964893675</t>
  </si>
  <si>
    <t>27:52.9</t>
  </si>
  <si>
    <t>-3.8757478178498554,-3.8757478178498554,-3.8757478178498554,-3.8757478178498554,-3.8757478178498554,-3.8757478178498554,-3.8757478178498554,-3.8757478178498554,-3.8757478178498554,-3.8757478178498554,-3.8757478178498554,-3.8757478178498554,-3.8757478178498554,-3.8757478178498554,-3.8757478178498554,-3.8757478178498554,-3.8757478178498554,-3.8757478178498554,-3.8757478178498554,-3.8757478178498554,-3.8757478178498554,-3.8757478178498554,-3.8757478178498554,-3.8757478178498554,-3.8757478178498554,-3.8757478178498554,-3.8757478178498554,-3.8757478178498554,-3.8757478178498554,-3.8757478178498554</t>
  </si>
  <si>
    <t>1328028725869462110742719075324654971633521,1328028725869462110742719075324654971633521,1328028725869462110742719075324654971633521,1328028725869462110742719075324654971633521,1328028725869462110742719075324654971633521,1328028725869462110742719075324654971633521,1328028725869462110742719075324654971633521,1328028725869462110742719075324654971633521,1328028725869462110742719075324654971633521,1328028725869462110742719075324654971633521,1328028725869462110742719075324654971633521,1328028725869462110742719075324654971633521,1328028725869462110742719075324654971633521,1328028725869462110742719075324654971633521,1328028725869462110742719075324654971633521,1328028725869462110742719075324654971633521,1328028725869462110742719075324654971633521,1328028725869462110742719075324654971633521,1328028725869462110742719075324654971633521,1328028725869462110742719075324654971633521,1328028725869462110742719075324654971633521,1328028725869462110742719075324654971633521,1328028725869462110742719075324654971633521,1328028725869462110742719075324654971633521,1328028725869462110742719075324654971633521,1328028725869462110742719075324654971633521,1328028725869462110742719075324654971633521,1328028725869462110742719075324654971633521,1328028725869462110742719075324654971633521,1328028725869462110742719075324654971633521</t>
  </si>
  <si>
    <t>12:14.6</t>
  </si>
  <si>
    <t>18:32.5</t>
  </si>
  <si>
    <t>-3.876626206305552,-3.876626206305552,-3.876626206305552,-3.876626206305552,-3.876626206305552</t>
  </si>
  <si>
    <t>58:25.7</t>
  </si>
  <si>
    <t>-3.8784499643503745,-3.8784499643503745,-3.8784499643503745,-3.8784499643503745,-3.8784499643503745,-3.8784499643503745,-3.8784499643503745,-3.8784499643503745,-3.8784499643503745,-3.8784499643503745,-3.8784499643503745,-3.8784499643503745,-3.8784499643503745,-3.8784499643503745,-3.8784499643503745,-3.8784499643503745,-3.8784499643503745,-3.8784499643503745,-3.8784499643503745,-3.8784499643503745</t>
  </si>
  <si>
    <t>838222945283351935600811071181670837008564,838222945283351935600811071181670837008564,838222945283351935600811071181670837008564,838222945283351935600811071181670837008564,838222945283351935600811071181670837008564,838222945283351935600811071181670837008564,838222945283351935600811071181670837008564,838222945283351935600811071181670837008564,838222945283351935600811071181670837008564,838222945283351935600811071181670837008564,838222945283351935600811071181670837008564,838222945283351935600811071181670837008564,838222945283351935600811071181670837008564,838222945283351935600811071181670837008564,838222945283351935600811071181670837008564,838222945283351935600811071181670837008564,838222945283351935600811071181670837008564,838222945283351935600811071181670837008564,838222945283351935600811071181670837008564,838222945283351935600811071181670837008564</t>
  </si>
  <si>
    <t>21:09.7</t>
  </si>
  <si>
    <t>41:12.9</t>
  </si>
  <si>
    <t>-3.8822907285801693,-3.8822907285801693,-3.8822907285801693</t>
  </si>
  <si>
    <t>04:44.2</t>
  </si>
  <si>
    <t>24:47.9</t>
  </si>
  <si>
    <t>-3.883258041201456,-3.958154450754741</t>
  </si>
  <si>
    <t>59:38.5</t>
  </si>
  <si>
    <t>06:40.9</t>
  </si>
  <si>
    <t>-3.8841285722890557,-3.8841285722890557,-3.8841285722890557,-3.8841285722890557,-3.8841285722890557,-3.8841285722890557,-3.8841285722890557,-3.8841285722890557,-3.8841285722890557,-3.8841285722890557,-3.8841285722890557,-3.8841285722890557,-3.8841285722890557,-3.8841285722890557,-3.8841285722890557</t>
  </si>
  <si>
    <t>1199591998171383853340299202416265888246365,1199591998171383853340299202416265888246365,1199591998171383853340299202416265888246365,1199591998171383853340299202416265888246365,1199591998171383853340299202416265888246365,1199591998171383853340299202416265888246365,1199591998171383853340299202416265888246365,1199591998171383853340299202416265888246365,1199591998171383853340299202416265888246365,1199591998171383853340299202416265888246365,1199591998171383853340299202416265888246365,1199591998171383853340299202416265888246365,1199591998171383853340299202416265888246365,1199591998171383853340299202416265888246365,1199591998171383853340299202416265888246365</t>
  </si>
  <si>
    <t>10:45.7</t>
  </si>
  <si>
    <t>19:20.6</t>
  </si>
  <si>
    <t>-3.8864643537856343,-3.8864643537856343,-3.8864643537856343,-3.8864643537856343,-3.8864643537856343,-3.8864643537856343,-3.8864643537856343,-3.8864643537856343,-3.8864643537856343,-3.8864643537856343,-3.8864643537856343,-3.8864643537856343,-3.8864643537856343,-3.8864643537856343,-3.8864643537856343</t>
  </si>
  <si>
    <t>100683275434925893972244421074281629111273,100683275434925893972244421074281629111273,100683275434925893972244421074281629111273,100683275434925893972244421074281629111273,100683275434925893972244421074281629111273,100683275434925893972244421074281629111273,100683275434925893972244421074281629111273,100683275434925893972244421074281629111273,100683275434925893972244421074281629111273,100683275434925893972244421074281629111273,100683275434925893972244421074281629111273,100683275434925893972244421074281629111273,100683275434925893972244421074281629111273,100683275434925893972244421074281629111273,100683275434925893972244421074281629111273</t>
  </si>
  <si>
    <t>29:25.8</t>
  </si>
  <si>
    <t>35:58.3</t>
  </si>
  <si>
    <t>-3.8865524607962687,-3.8865524607962687,-3.8865524607962687,-3.8865524607962687,-3.8865524607962687,-3.8865524607962687,-3.8865524607962687,-3.8865524607962687,-3.8865524607962687</t>
  </si>
  <si>
    <t>439673658975845375861182696581943837752394,439673658975845375861182696581943837752394,439673658975845375861182696581943837752394,439673658975845375861182696581943837752394,439673658975845375861182696581943837752394,439673658975845375861182696581943837752394,439673658975845375861182696581943837752394,439673658975845375861182696581943837752394,439673658975845375861182696581943837752394</t>
  </si>
  <si>
    <t>30:21.6</t>
  </si>
  <si>
    <t>-3.886913793484178,-3.886913793484178</t>
  </si>
  <si>
    <t>33:32.2</t>
  </si>
  <si>
    <t>42:33.7</t>
  </si>
  <si>
    <t>-3.887043864000898,-3.887043864000898,-3.887043864000898,-3.887043864000898,-3.887043864000898,-3.887043864000898,-3.887043864000898,-3.887043864000898,-3.887043864000898,-3.887043864000898,-3.887043864000898,-3.887043864000898,-3.887043864000898,-3.887043864000898,-3.887043864000898</t>
  </si>
  <si>
    <t>658244859458759736816360163508150591448855,658244859458759736816360163508150591448855,658244859458759736816360163508150591448855,658244859458759736816360163508150591448855,658244859458759736816360163508150591448855,658244859458759736816360163508150591448855,658244859458759736816360163508150591448855,658244859458759736816360163508150591448855,658244859458759736816360163508150591448855,658244859458759736816360163508150591448855,658244859458759736816360163508150591448855,658244859458759736816360163508150591448855,658244859458759736816360163508150591448855,658244859458759736816360163508150591448855,658244859458759736816360163508150591448855</t>
  </si>
  <si>
    <t>27:07.4</t>
  </si>
  <si>
    <t>33:19.6</t>
  </si>
  <si>
    <t>-3.888405293736439,-3.888405293736439,-3.888405293736439,-3.888405293736439,-3.888405293736439,-3.888405293736439,-3.888405293736439,-3.888405293736439,-3.888405293736439</t>
  </si>
  <si>
    <t>1058885158925096956682756785637160557112075,1058885158925096956682756785637160557112075,1058885158925096956682756785637160557112075,1058885158925096956682756785637160557112075,1058885158925096956682756785637160557112075,1058885158925096956682756785637160557112075,1058885158925096956682756785637160557112075,1058885158925096956682756785637160557112075,1058885158925096956682756785637160557112075</t>
  </si>
  <si>
    <t>36:19.7</t>
  </si>
  <si>
    <t>48:11.0</t>
  </si>
  <si>
    <t>-3.892659221180809,-3.892659221180809,-3.892659221180809,-3.892659221180809,-3.892659221180809,-3.892659221180809,-3.892659221180809,-3.892659221180809,-3.892659221180809,-3.892659221180809,-3.892659221180809,-3.892659221180809,-3.892659221180809,-3.892659221180809,-3.892659221180809,-3.892659221180809,-3.892659221180809,-3.892659221180809,-3.892659221180809,-3.892659221180809,-3.892659221180809,-3.892659221180809,-3.892659221180809,-3.892659221180809,-3.892659221180809,-3.892659221180809,-3.892659221180809,-3.892659221180809,-3.892659221180809,-3.892659221180809</t>
  </si>
  <si>
    <t>154628995695731583142346526651222266161470,154628995695731583142346526651222266161470,154628995695731583142346526651222266161470,154628995695731583142346526651222266161470,154628995695731583142346526651222266161470,154628995695731583142346526651222266161470,154628995695731583142346526651222266161470,154628995695731583142346526651222266161470,154628995695731583142346526651222266161470,154628995695731583142346526651222266161470,154628995695731583142346526651222266161470,154628995695731583142346526651222266161470,154628995695731583142346526651222266161470,154628995695731583142346526651222266161470,154628995695731583142346526651222266161470,154628995695731583142346526651222266161470,154628995695731583142346526651222266161470,154628995695731583142346526651222266161470,154628995695731583142346526651222266161470,154628995695731583142346526651222266161470,154628995695731583142346526651222266161470,154628995695731583142346526651222266161470,154628995695731583142346526651222266161470,154628995695731583142346526651222266161470,154628995695731583142346526651222266161470,154628995695731583142346526651222266161470,154628995695731583142346526651222266161470,154628995695731583142346526651222266161470,154628995695731583142346526651222266161470,154628995695731583142346526651222266161470</t>
  </si>
  <si>
    <t>10:50.3</t>
  </si>
  <si>
    <t>23:06.7</t>
  </si>
  <si>
    <t>-3.895053819168428,-3.895053819168428,-3.895053819168428,-3.895053819168428,-3.895053819168428,-3.895053819168428,-3.895053819168428,-3.895053819168428,-3.895053819168428,-3.895053819168428,-3.895053819168428,-3.895053819168428,-3.895053819168428,-3.895053819168428,-3.895053819168428,-3.895053819168428,-3.895053819168428,-3.895053819168428,-3.895053819168428,-3.895053819168428,-3.895053819168428,-3.895053819168428,-3.895053819168428,-3.895053819168428,-3.895053819168428,-3.895053819168428,-3.895053819168428,-3.895053819168428,-3.895053819168428,-3.895053819168428</t>
  </si>
  <si>
    <t>334344897646818016603510611257142910486606,334344897646818016603510611257142910486606,334344897646818016603510611257142910486606,334344897646818016603510611257142910486606,334344897646818016603510611257142910486606,334344897646818016603510611257142910486606,334344897646818016603510611257142910486606,334344897646818016603510611257142910486606,334344897646818016603510611257142910486606,334344897646818016603510611257142910486606,334344897646818016603510611257142910486606,334344897646818016603510611257142910486606,334344897646818016603510611257142910486606,334344897646818016603510611257142910486606,334344897646818016603510611257142910486606,334344897646818016603510611257142910486606,334344897646818016603510611257142910486606,334344897646818016603510611257142910486606,334344897646818016603510611257142910486606,334344897646818016603510611257142910486606,334344897646818016603510611257142910486606,334344897646818016603510611257142910486606,334344897646818016603510611257142910486606,334344897646818016603510611257142910486606,334344897646818016603510611257142910486606,334344897646818016603510611257142910486606,334344897646818016603510611257142910486606,334344897646818016603510611257142910486606,334344897646818016603510611257142910486606,334344897646818016603510611257142910486606</t>
  </si>
  <si>
    <t>52:42.2</t>
  </si>
  <si>
    <t>55:51.2</t>
  </si>
  <si>
    <t>-3.899339102571273,-3.899339102571273,-3.899339102571273,-3.899339102571273,-3.899339102571273,-3.899339102571273,-3.899339102571273,-3.899339102571273,-3.899339102571273</t>
  </si>
  <si>
    <t>299009735739147067152733661442182678167621,299009735739147067152733661442182678167621,299009735739147067152733661442182678167621,299009735739147067152733661442182678167621,299009735739147067152733661442182678167621,299009735739147067152733661442182678167621,299009735739147067152733661442182678167621,299009735739147067152733661442182678167621,299009735739147067152733661442182678167621</t>
  </si>
  <si>
    <t>09:45.4</t>
  </si>
  <si>
    <t>16:39.2</t>
  </si>
  <si>
    <t>-3.904372790877517,-3.904372790877517,-3.904372790877517,-3.904372790877517,-3.904372790877517,-3.904372790877517,-3.904372790877517,-3.904372790877517,-3.904372790877517,-3.904372790877517,-3.904372790877517,-3.904372790877517,-3.904372790877517,-3.904372790877517,-3.904372790877517</t>
  </si>
  <si>
    <t>854376793367548992356031672272301872124396,854376793367548992356031672272301872124396,854376793367548992356031672272301872124396,854376793367548992356031672272301872124396,854376793367548992356031672272301872124396,854376793367548992356031672272301872124396,854376793367548992356031672272301872124396,854376793367548992356031672272301872124396,854376793367548992356031672272301872124396,854376793367548992356031672272301872124396,854376793367548992356031672272301872124396,854376793367548992356031672272301872124396,854376793367548992356031672272301872124396,854376793367548992356031672272301872124396,854376793367548992356031672272301872124396</t>
  </si>
  <si>
    <t>35:10.2</t>
  </si>
  <si>
    <t>55:13.8</t>
  </si>
  <si>
    <t>-3.904803770644592,-3.904803770644592,-3.904803770644592,-3.904803770644592,-3.904803770644592,-3.904803770644592</t>
  </si>
  <si>
    <t>54:24.2</t>
  </si>
  <si>
    <t>11:48.5</t>
  </si>
  <si>
    <t>-3.907126869516495,-3.907126869516495,-3.907126869516495,-3.907126869516495,-3.907126869516495,-3.907126869516495,-3.907126869516495,-3.907126869516495,-3.907126869516495,-3.907126869516495,-3.907126869516495,-3.907126869516495,-3.907126869516495,-3.907126869516495,-3.907126869516495,-3.907126869516495,-3.907126869516495,-3.907126869516495,-3.907126869516495,-3.907126869516495</t>
  </si>
  <si>
    <t>824749774079996840035389233056101825234442,824749774079996840035389233056101825234442,824749774079996840035389233056101825234442,824749774079996840035389233056101825234442,824749774079996840035389233056101825234442,824749774079996840035389233056101825234442,824749774079996840035389233056101825234442,824749774079996840035389233056101825234442,824749774079996840035389233056101825234442,824749774079996840035389233056101825234442,824749774079996840035389233056101825234442,824749774079996840035389233056101825234442,824749774079996840035389233056101825234442,824749774079996840035389233056101825234442,824749774079996840035389233056101825234442,824749774079996840035389233056101825234442,824749774079996840035389233056101825234442,824749774079996840035389233056101825234442,824749774079996840035389233056101825234442,824749774079996840035389233056101825234442</t>
  </si>
  <si>
    <t>52:54.2</t>
  </si>
  <si>
    <t>57:44.6</t>
  </si>
  <si>
    <t>-3.910565241443204,-3.910565241443204,-3.910565241443204,-3.910565241443204,-3.910565241443204,-3.910565241443204,-3.910565241443204,-3.910565241443204,-3.910565241443204</t>
  </si>
  <si>
    <t>511420201525699248966744670691105132171973,511420201525699248966744670691105132171973,511420201525699248966744670691105132171973,511420201525699248966744670691105132171973,511420201525699248966744670691105132171973,511420201525699248966744670691105132171973,511420201525699248966744670691105132171973,511420201525699248966744670691105132171973,511420201525699248966744670691105132171973</t>
  </si>
  <si>
    <t>07:47.7</t>
  </si>
  <si>
    <t>-3.9110554997287554,-3.9110554997287554,-3.9110554997287554,-3.9110554997287554,-3.9110554997287554,-3.9110554997287554,-3.9110554997287554,-3.9110554997287554,-3.9110554997287554,-3.9110554997287554,-3.9110554997287554,-3.9110554997287554,-3.9110554997287554,-3.9110554997287554,-3.9110554997287554,-3.9110554997287554,-3.9110554997287554,-3.9110554997287554,-3.9110554997287554,-3.9110554997287554</t>
  </si>
  <si>
    <t>510642066337865242673350283715552797815046,510642066337865242673350283715552797815046,510642066337865242673350283715552797815046,510642066337865242673350283715552797815046,510642066337865242673350283715552797815046,510642066337865242673350283715552797815046,510642066337865242673350283715552797815046,510642066337865242673350283715552797815046,510642066337865242673350283715552797815046,510642066337865242673350283715552797815046,510642066337865242673350283715552797815046,510642066337865242673350283715552797815046,510642066337865242673350283715552797815046,510642066337865242673350283715552797815046,510642066337865242673350283715552797815046,510642066337865242673350283715552797815046,510642066337865242673350283715552797815046,510642066337865242673350283715552797815046,510642066337865242673350283715552797815046,510642066337865242673350283715552797815046</t>
  </si>
  <si>
    <t>36:37.6</t>
  </si>
  <si>
    <t>47:17.1</t>
  </si>
  <si>
    <t>-3.9192911224385494,-3.9192911224385494,-3.9192911224385494,-3.9192911224385494,-3.9192911224385494,-3.9192911224385494,-3.9192911224385494,-3.9192911224385494,-3.9192911224385494,-3.9192911224385494,-3.9192911224385494,-3.9192911224385494,-3.9192911224385494,-3.9192911224385494,-3.9192911224385494,-3.9192911224385494,-3.9192911224385494,-3.9192911224385494,-3.9192911224385494,-3.9192911224385494</t>
  </si>
  <si>
    <t>486332979306047356152719329705516714391881,486332979306047356152719329705516714391881,486332979306047356152719329705516714391881,486332979306047356152719329705516714391881,486332979306047356152719329705516714391881,486332979306047356152719329705516714391881,486332979306047356152719329705516714391881,486332979306047356152719329705516714391881,486332979306047356152719329705516714391881,486332979306047356152719329705516714391881,486332979306047356152719329705516714391881,486332979306047356152719329705516714391881,486332979306047356152719329705516714391881,486332979306047356152719329705516714391881,486332979306047356152719329705516714391881,486332979306047356152719329705516714391881,486332979306047356152719329705516714391881,486332979306047356152719329705516714391881,486332979306047356152719329705516714391881,486332979306047356152719329705516714391881</t>
  </si>
  <si>
    <t>33:12.6</t>
  </si>
  <si>
    <t>53:15.9</t>
  </si>
  <si>
    <t>-3.923314879143969,-3.923314879143969,-3.923314879143969,-3.923314879143969,-3.923314879143969,-3.923314879143969,-3.923314879143969,-3.923314879143969,-3.923314879143969</t>
  </si>
  <si>
    <t>502865531710811997078306219273320332928841,502865531710811997078306219273320332928841,502865531710811997078306219273320332928841,502865531710811997078306219273320332928841,502865531710811997078306219273320332928841,502865531710811997078306219273320332928841,502865531710811997078306219273320332928841,502865531710811997078306219273320332928841,502865531710811997078306219273320332928841</t>
  </si>
  <si>
    <t>19:21.4</t>
  </si>
  <si>
    <t>30:32.4</t>
  </si>
  <si>
    <t>-3.9258229197470045,-3.9258229197470045,-3.9258229197470045,-3.9258229197470045,-3.9258229197470045,-3.9258229197470045,-3.9258229197470045,-3.9258229197470045,-3.9258229197470045,-3.9258229197470045,-3.9258229197470045,-3.9258229197470045,-3.9258229197470045,-3.9258229197470045,-3.9258229197470045,-3.9258229197470045,-3.9258229197470045,-3.9258229197470045,-3.9258229197470045,-3.9258229197470045</t>
  </si>
  <si>
    <t>465474938117913083708538547730475395649915,465474938117913083708538547730475395649915,465474938117913083708538547730475395649915,465474938117913083708538547730475395649915,465474938117913083708538547730475395649915,465474938117913083708538547730475395649915,465474938117913083708538547730475395649915,465474938117913083708538547730475395649915,465474938117913083708538547730475395649915,465474938117913083708538547730475395649915,465474938117913083708538547730475395649915,465474938117913083708538547730475395649915,465474938117913083708538547730475395649915,465474938117913083708538547730475395649915,465474938117913083708538547730475395649915,465474938117913083708538547730475395649915,465474938117913083708538547730475395649915,465474938117913083708538547730475395649915,465474938117913083708538547730475395649915,465474938117913083708538547730475395649915</t>
  </si>
  <si>
    <t>26:45.6</t>
  </si>
  <si>
    <t>41:40.5</t>
  </si>
  <si>
    <t>-3.9259751278804966,-3.9259751278804966,-3.9259751278804966,-3.9259751278804966,-3.9259751278804966,-3.9259751278804966,-3.9259751278804966,-3.9259751278804966,-3.9259751278804966,-3.9259751278804966</t>
  </si>
  <si>
    <t>668683375182905592115445078806364043687284,668683375182905592115445078806364043687284,668683375182905592115445078806364043687284,668683375182905592115445078806364043687284,668683375182905592115445078806364043687284,668683375182905592115445078806364043687284,668683375182905592115445078806364043687284,668683375182905592115445078806364043687284,668683375182905592115445078806364043687284,668683375182905592115445078806364043687284</t>
  </si>
  <si>
    <t>30:24.6</t>
  </si>
  <si>
    <t>50:28.6</t>
  </si>
  <si>
    <t>-3.9262810730742457,-3.9262810730742457,-3.9262810730742457</t>
  </si>
  <si>
    <t>15:23.4</t>
  </si>
  <si>
    <t>20:48.3</t>
  </si>
  <si>
    <t>-3.9304059048885036,-3.9304059048885036,-3.9304059048885036,-3.9304059048885036,-3.9304059048885036,-3.9304059048885036,-3.9304059048885036,-3.9304059048885036,-3.9304059048885036,-3.9304059048885036,-3.9304059048885036,-3.9304059048885036,-3.9304059048885036,-3.9304059048885036,-3.9304059048885036</t>
  </si>
  <si>
    <t>647096378895149496528575714529610573650473,647096378895149496528575714529610573650473,647096378895149496528575714529610573650473,647096378895149496528575714529610573650473,647096378895149496528575714529610573650473,647096378895149496528575714529610573650473,647096378895149496528575714529610573650473,647096378895149496528575714529610573650473,647096378895149496528575714529610573650473,647096378895149496528575714529610573650473,647096378895149496528575714529610573650473,647096378895149496528575714529610573650473,647096378895149496528575714529610573650473,647096378895149496528575714529610573650473,647096378895149496528575714529610573650473</t>
  </si>
  <si>
    <t>30:33.8</t>
  </si>
  <si>
    <t>-3.931184027768027,-3.931184027768027,-3.931184027768027,-3.931184027768027,-3.931184027768027,-3.931184027768027,-3.931184027768027,-3.931184027768027,-3.931184027768027,-3.931184027768027</t>
  </si>
  <si>
    <t>165978883988057475534893685750471922445576,165978883988057475534893685750471922445576,165978883988057475534893685750471922445576,165978883988057475534893685750471922445576,165978883988057475534893685750471922445576,165978883988057475534893685750471922445576,165978883988057475534893685750471922445576,165978883988057475534893685750471922445576,165978883988057475534893685750471922445576,165978883988057475534893685750471922445576</t>
  </si>
  <si>
    <t>38:45.0</t>
  </si>
  <si>
    <t>58:47.1</t>
  </si>
  <si>
    <t>-3.935852168509635,-3.935852168509635,-3.935852168509635</t>
  </si>
  <si>
    <t>32:40.5</t>
  </si>
  <si>
    <t>38:31.5</t>
  </si>
  <si>
    <t>-3.941252481416884,-3.941252481416884,-3.941252481416884,-3.941252481416884,-3.941252481416884,-3.941252481416884,-3.941252481416884,-3.941252481416884,-3.941252481416884,-3.941252481416884,-3.941252481416884,-3.941252481416884,-3.941252481416884,-3.941252481416884,-3.941252481416884</t>
  </si>
  <si>
    <t>113932011048395804816453406994088291932420,113932011048395804816453406994088291932420,113932011048395804816453406994088291932420,113932011048395804816453406994088291932420,113932011048395804816453406994088291932420,113932011048395804816453406994088291932420,113932011048395804816453406994088291932420,113932011048395804816453406994088291932420,113932011048395804816453406994088291932420,113932011048395804816453406994088291932420,113932011048395804816453406994088291932420,113932011048395804816453406994088291932420,113932011048395804816453406994088291932420,113932011048395804816453406994088291932420,113932011048395804816453406994088291932420</t>
  </si>
  <si>
    <t>21:22.3</t>
  </si>
  <si>
    <t>32:32.0</t>
  </si>
  <si>
    <t>-3.9442536385518383,-3.9442536385518383,-3.9442536385518383,-3.9442536385518383,-3.9442536385518383,-3.9442536385518383,-3.9442536385518383,-3.9442536385518383,-3.9442536385518383,-3.9442536385518383</t>
  </si>
  <si>
    <t>851653294959327155851596983893364508057971,851653294959327155851596983893364508057971,851653294959327155851596983893364508057971,851653294959327155851596983893364508057971,851653294959327155851596983893364508057971,851653294959327155851596983893364508057971,851653294959327155851596983893364508057971,851653294959327155851596983893364508057971,851653294959327155851596983893364508057971,851653294959327155851596983893364508057971</t>
  </si>
  <si>
    <t>-3.94565141066702,-3.94565141066702,-3.94565141066702,-3.94565141066702,-3.94565141066702,-3.94565141066702,-3.94565141066702,-3.94565141066702,-3.94565141066702,-3.94565141066702,-3.94565141066702,-3.94565141066702,-3.94565141066702,-3.94565141066702,-3.94565141066702,-3.94565141066702,-3.94565141066702,-3.94565141066702,-3.94565141066702,-3.94565141066702,-3.94565141066702,-3.94565141066702,-3.94565141066702,-3.94565141066702,-3.94565141066702,-3.94565141066702,-3.94565141066702,-3.94565141066702,-3.94565141066702,-3.94565141066702</t>
  </si>
  <si>
    <t>1373391793455832736748928871248808659578743,1373391793455832736748928871248808659578743,1373391793455832736748928871248808659578743,1373391793455832736748928871248808659578743,1373391793455832736748928871248808659578743,1373391793455832736748928871248808659578743,1373391793455832736748928871248808659578743,1373391793455832736748928871248808659578743,1373391793455832736748928871248808659578743,1373391793455832736748928871248808659578743,1373391793455832736748928871248808659578743,1373391793455832736748928871248808659578743,1373391793455832736748928871248808659578743,1373391793455832736748928871248808659578743,1373391793455832736748928871248808659578743,1373391793455832736748928871248808659578743,1373391793455832736748928871248808659578743,1373391793455832736748928871248808659578743,1373391793455832736748928871248808659578743,1373391793455832736748928871248808659578743,1373391793455832736748928871248808659578743,1373391793455832736748928871248808659578743,1373391793455832736748928871248808659578743,1373391793455832736748928871248808659578743,1373391793455832736748928871248808659578743,1373391793455832736748928871248808659578743,1373391793455832736748928871248808659578743,1373391793455832736748928871248808659578743,1373391793455832736748928871248808659578743,1373391793455832736748928871248808659578743</t>
  </si>
  <si>
    <t>40:01.8</t>
  </si>
  <si>
    <t>45:12.8</t>
  </si>
  <si>
    <t>-3.957308612993317,-3.957308612993317,-3.957308612993317,-3.957308612993317,-3.957308612993317</t>
  </si>
  <si>
    <t>-3.9584160057136213,-3.9584160057136213,-3.9584160057136213</t>
  </si>
  <si>
    <t>47:43.1</t>
  </si>
  <si>
    <t>-3.96015964195403,-3.96015964195403,-3.96015964195403,-3.96015964195403,-3.96015964195403,-3.96015964195403,-3.96015964195403,-3.96015964195403,-3.96015964195403,-3.96015964195403,-3.96015964195403,-3.96015964195403,-3.96015964195403,-3.96015964195403,-3.96015964195403,-3.96015964195403,-3.96015964195403,-3.96015964195403,-3.96015964195403,-3.96015964195403,-3.96015964195403,-3.96015964195403,-3.96015964195403,-3.96015964195403,-3.96015964195403,-3.96015964195403,-3.96015964195403,-3.96015964195403,-3.96015964195403,-3.96015964195403</t>
  </si>
  <si>
    <t>1349634898731733077183418401160228258858975,1349634898731733077183418401160228258858975,1349634898731733077183418401160228258858975,1349634898731733077183418401160228258858975,1349634898731733077183418401160228258858975,1349634898731733077183418401160228258858975,1349634898731733077183418401160228258858975,1349634898731733077183418401160228258858975,1349634898731733077183418401160228258858975,1349634898731733077183418401160228258858975,1349634898731733077183418401160228258858975,1349634898731733077183418401160228258858975,1349634898731733077183418401160228258858975,1349634898731733077183418401160228258858975,1349634898731733077183418401160228258858975,1349634898731733077183418401160228258858975,1349634898731733077183418401160228258858975,1349634898731733077183418401160228258858975,1349634898731733077183418401160228258858975,1349634898731733077183418401160228258858975,1349634898731733077183418401160228258858975,1349634898731733077183418401160228258858975,1349634898731733077183418401160228258858975,1349634898731733077183418401160228258858975,1349634898731733077183418401160228258858975,1349634898731733077183418401160228258858975,1349634898731733077183418401160228258858975,1349634898731733077183418401160228258858975,1349634898731733077183418401160228258858975,1349634898731733077183418401160228258858975</t>
  </si>
  <si>
    <t>01:25.7</t>
  </si>
  <si>
    <t>21:28.5</t>
  </si>
  <si>
    <t>-3.960369150028206,-3.984478721526802</t>
  </si>
  <si>
    <t>13:59.8</t>
  </si>
  <si>
    <t>34:03.0</t>
  </si>
  <si>
    <t>-3.9610754482749377,-3.9610754482749377,-3.9610754482749377</t>
  </si>
  <si>
    <t>14:48.4</t>
  </si>
  <si>
    <t>-3.972272712166881,-3.972272712166881,-3.972272712166881,-3.972272712166881,-3.972272712166881,-3.972272712166881</t>
  </si>
  <si>
    <t>47:25.2</t>
  </si>
  <si>
    <t>07:28.4</t>
  </si>
  <si>
    <t>-3.9732116792570475,-3.9732116792570475,-3.9732116792570475</t>
  </si>
  <si>
    <t>22:12.4</t>
  </si>
  <si>
    <t>42:16.0</t>
  </si>
  <si>
    <t>-3.975151794524244,-3.975151794524244,-3.975151794524244,-3.975151794524244,-3.975151794524244,-3.975151794524244,-3.975151794524244,-3.975151794524244,-3.975151794524244</t>
  </si>
  <si>
    <t>1177776657040178327592380647856372092067098,1177776657040178327592380647856372092067098,1177776657040178327592380647856372092067098,1177776657040178327592380647856372092067098,1177776657040178327592380647856372092067098,1177776657040178327592380647856372092067098,1177776657040178327592380647856372092067098,1177776657040178327592380647856372092067098,1177776657040178327592380647856372092067098</t>
  </si>
  <si>
    <t>57:04.6</t>
  </si>
  <si>
    <t>06:43.7</t>
  </si>
  <si>
    <t>-3.975523150144631,-3.975523150144631,-3.975523150144631,-3.975523150144631,-3.975523150144631,-3.975523150144631,-3.975523150144631,-3.975523150144631,-3.975523150144631,-3.975523150144631</t>
  </si>
  <si>
    <t>688678620012792960257083715522296011625497,688678620012792960257083715522296011625497,688678620012792960257083715522296011625497,688678620012159135032527464547461983441945,688678620012792960257083715522296011625497,688678620012792960257083715522296011625497,688678620012792960257083715522296011625497,688678620012792960257083715522296011625497,688678620012159135032527464547461983441945,688678620012159135032527464547461983441945</t>
  </si>
  <si>
    <t>41:03.7</t>
  </si>
  <si>
    <t>43:59.3</t>
  </si>
  <si>
    <t>-3.9758721608344896,-3.9758721608344896,-3.9758721608344896,-3.9758721608344896,-3.9758721608344896,-3.9758721608344896</t>
  </si>
  <si>
    <t>08:22.5</t>
  </si>
  <si>
    <t>-3.976331280161705,-3.976331280161705,-3.976331280161705,-3.976331280161705,-3.976331280161705,-3.976331280161705,-3.976331280161705,-3.976331280161705,-3.976331280161705,-3.976331280161705</t>
  </si>
  <si>
    <t>111428113623923050074909226400462776943231,111428113623923050074909226400462776943231,111428113623923050074909226400462776943231,111428113623923050074909226400462776943231,111428113623923050074909226400462776943231,111428113623923050074909226400462776943231,111428113623923050074909226400462776943231,111428113623923050074909226400462776943231,111428113623923050074909226400462776943231,111428113623923050074909226400462776943231</t>
  </si>
  <si>
    <t>12:33.5</t>
  </si>
  <si>
    <t>19:03.8</t>
  </si>
  <si>
    <t>-3.980459810715305,-3.980459810715305,-3.980459810715305</t>
  </si>
  <si>
    <t>14:09.3</t>
  </si>
  <si>
    <t>-3.981033158515025,-3.981033158515025,-3.981033158515025,-3.981033158515025,-3.981033158515025,-3.981033158515025,-3.981033158515025,-3.981033158515025,-3.981033158515025,-3.981033158515025</t>
  </si>
  <si>
    <t>171345742569529619205735712804132817012158,171345742569529619205735712804132817012158,171345742569529619205735712804132817012158,171345742569529619205735712804132817012158,171345742569529619205735712804132817012158,171345742569529619205735712804132817012158,171345742569529619205735712804132817012158,171345742569529619205735712804132817012158,171345742569529619205735712804132817012158,171345742569529619205735712804132817012158</t>
  </si>
  <si>
    <t>-3.9839543572243667,-3.9839543572243667</t>
  </si>
  <si>
    <t>24:12.4</t>
  </si>
  <si>
    <t>-3.9841299886350954,-3.9841299886350954,-3.9841299886350954</t>
  </si>
  <si>
    <t>39:48.8</t>
  </si>
  <si>
    <t>-3.9858588066911405,-3.9858588066911405,-3.9858588066911405</t>
  </si>
  <si>
    <t>23:16.1</t>
  </si>
  <si>
    <t>-3.988650813273105,-3.988650813273105,-3.988650813273105</t>
  </si>
  <si>
    <t>15:19.0</t>
  </si>
  <si>
    <t>35:22.4</t>
  </si>
  <si>
    <t>-3.990363632542976,-3.990363632542976,-3.990363632542976</t>
  </si>
  <si>
    <t>03:46.9</t>
  </si>
  <si>
    <t>14:44.9</t>
  </si>
  <si>
    <t>-3.9945614046922002,-3.9945614046922002,-3.9945614046922002,-3.9945614046922002,-3.9945614046922002,-3.9945614046922002,-3.9945614046922002,-3.9945614046922002,-3.9945614046922002,-3.9945614046922002,-3.9945614046922002,-3.9945614046922002,-3.9945614046922002,-3.9945614046922002,-3.9945614046922002,-3.9945614046922002,-3.9945614046922002,-3.9945614046922002,-3.9945614046922002,-3.9945614046922002</t>
  </si>
  <si>
    <t>149703698129590617473542117336351430125124,149703698129590617473542117336351430125124,149703698129590617473542117336351430125124,149703698129590617473542117336351430125124,149703698129590617473542117336351430125124,149703698129590617473542117336351430125124,149703698129590617473542117336351430125124,149703698129590617473542117336351430125124,149703698129590617473542117336351430125124,149703698129590617473542117336351430125124,149703698129590617473542117336351430125124,149703698129590617473542117336351430125124,149703698129590617473542117336351430125124,149703698129590617473542117336351430125124,149703698129590617473542117336351430125124,149703698129590617473542117336351430125124,149703698129590617473542117336351430125124,149703698129590617473542117336351430125124,149703698129590617473542117336351430125124,149703698129590617473542117336351430125124</t>
  </si>
  <si>
    <t>28:24.2</t>
  </si>
  <si>
    <t>36:23.8</t>
  </si>
  <si>
    <t>-4.001678424694645,-4.001678424694645,-4.001678424694645,-4.001678424694645,-4.001678424694645,-4.001678424694645,-4.001678424694645,-4.001678424694645,-4.001678424694645,-4.001678424694645,-4.001678424694645,-4.001678424694645,-4.001678424694645,-4.001678424694645,-4.001678424694645,-4.001678424694645,-4.001678424694645,-4.001678424694645,-4.001678424694645,-4.001678424694645</t>
  </si>
  <si>
    <t>156660128937832108763404277450410505246942,156660128937832108763404277450410505246942,156660128937832108763404277450410505246942,156660128937832108763404277450410505246942,156660128937832108763404277450410505246942,156660128937832108763404277450410505246942,156660128937832108763404277450410505246942,156660128937832108763404277450410505246942,156660128937832108763404277450410505246942,156660128937832108763404277450410505246942,156660128937832108763404277450410505246942,156660128937832108763404277450410505246942,156660128937832108763404277450410505246942,156660128937832108763404277450410505246942,156660128937832108763404277450410505246942,156660128937832108763404277450410505246942,156660128937832108763404277450410505246942,156660128937832108763404277450410505246942,156660128937832108763404277450410505246942,156660128937832108763404277450410505246942</t>
  </si>
  <si>
    <t>57:21.6</t>
  </si>
  <si>
    <t>17:25.2</t>
  </si>
  <si>
    <t>-4.002408890954597,-4.002408890954597,-4.002408890954597,-4.002408890954597,-4.002408890954597,-4.002408890954597,-4.002408890954597,-4.002408890954597,-4.002408890954597</t>
  </si>
  <si>
    <t>154926811127820575691133874672017033118931,154926811127820575691133874672017033118931,154926811127820575691133874672017033118931,154926811127820575691133874672017033118931,154926811127820575691133874672017033118931,154926811127820575691133874672017033118931,154926811127820575691133874672017033118931,154926811127820575691133874672017033118931,154926811127820575691133874672017033118931</t>
  </si>
  <si>
    <t>15:52.2</t>
  </si>
  <si>
    <t>21:25.4</t>
  </si>
  <si>
    <t>-4.004318045302091,-4.004318045302091,-4.004318045302091,-4.004318045302091,-4.004318045302091,-4.004318045302091,-4.004318045302091,-4.004318045302091,-4.004318045302091,-4.004318045302091,-4.004318045302091,-4.004318045302091,-4.004318045302091,-4.004318045302091,-4.004318045302091</t>
  </si>
  <si>
    <t>445649205152991282712538801650121770564876,445649205152991282712538801650121770564876,445649205152991282712538801650121770564876,445649205152991282712538801650121770564876,445649205152991282712538801650121770564876,445649205152991282712538801650121770564876,445649205152991282712538801650121770564876,445649205152991282712538801650121770564876,445649205152991282712538801650121770564876,445649205152991282712538801650121770564876,445649205152991282712538801650121770564876,445649205152991282712538801650121770564876,445649205152991282712538801650121770564876,445649205152991282712538801650121770564876,445649205152991282712538801650121770564876</t>
  </si>
  <si>
    <t>35:42.0</t>
  </si>
  <si>
    <t>42:31.1</t>
  </si>
  <si>
    <t>-4.006028488577189,-4.006028488577189,-4.006028488577189,-4.006028488577189,-4.006028488577189,-4.006028488577189,-4.006028488577189,-4.006028488577189,-4.006028488577189,-4.006028488577189,-4.006028488577189,-4.006028488577189,-4.006028488577189,-4.006028488577189,-4.006028488577189</t>
  </si>
  <si>
    <t>543941906413164775469309817014697959127342,543941906413164775469309817014697959127342,543941906413164775469309817014697959127342,543941906413164775469309817014697959127342,543941906413164775469309817014697959127342,543941906413164775469309817014697959127342,543941906413164775469309817014697959127342,543941906413164775469309817014697959127342,543941906413164775469309817014697959127342,543941906413164775469309817014697959127342,543941906413164775469309817014697959127342,543941906413164775469309817014697959127342,543941906413164775469309817014697959127342,543941906413164775469309817014697959127342,543941906413164775469309817014697959127342</t>
  </si>
  <si>
    <t>13:35.8</t>
  </si>
  <si>
    <t>19:08.0</t>
  </si>
  <si>
    <t>-4.006084068351864,-4.006084068351864,-4.006084068351864,-4.006084068351864,-4.006084068351864,-4.006084068351864,-4.006084068351864,-4.006084068351864,-4.006084068351864</t>
  </si>
  <si>
    <t>791903077748417709035436179642444807315027,791903077748417709035436179642444807315027,791903077748417709035436179642444807315027,791903077748417709035436179642444807315027,791903077748417709035436179642444807315027,791903077748417709035436179642444807315027,791903077748417709035436179642444807315027,791903077748417709035436179642444807315027,791903077748417709035436179642444807315027</t>
  </si>
  <si>
    <t>48:42.9</t>
  </si>
  <si>
    <t>58:37.8</t>
  </si>
  <si>
    <t>-4.012846708615201,-4.012846708615201,-4.012846708615201,-4.012846708615201,-4.012846708615201,-4.012846708615201,-4.012846708615201,-4.012846708615201,-4.012846708615201,-4.012846708615201</t>
  </si>
  <si>
    <t>230835352663228395188160000564987615162089,230835352663228395188160000564987615162089,230835352663228395188160000564987615162089,230835352663228395188160000564987615162089,230835352663228395188160000564987615162089,230835352663228395188160000564987615162089,230835352663228395188160000564987615162089,230835352663228395188160000564987615162089,230835352663228395188160000564987615162089,230835352663228395188160000564987615162089</t>
  </si>
  <si>
    <t>06:18.2</t>
  </si>
  <si>
    <t>09:38.5</t>
  </si>
  <si>
    <t>-4.014075544183109,-4.014075544183109,-4.014075544183109,-4.014075544183109,-4.014075544183109,-4.014075544183109,-4.014075544183109,-4.014075544183109,-4.014075544183109</t>
  </si>
  <si>
    <t>684826215696130647880410875040044664300332,684826215696130647880410875040044664300332,684826215696130647880410875040044664300332,684826215696130647880410875040044664300332,684826215696130647880410875040044664300332,684826215696130647880410875040044664300332,684826215696130647880410875040044664300332,684826215696130647880410875040044664300332,684826215696130647880410875040044664300332</t>
  </si>
  <si>
    <t>13:09.9</t>
  </si>
  <si>
    <t>19:45.3</t>
  </si>
  <si>
    <t>-4.018481656836597,-4.018481656836597,-4.018481656836597,-4.018481656836597,-4.018481656836597,-4.018481656836597</t>
  </si>
  <si>
    <t>34:32.3</t>
  </si>
  <si>
    <t>41:20.9</t>
  </si>
  <si>
    <t>-4.020973586489435,-4.020973586489435,-4.020973586489435,-4.020973586489435,-4.020973586489435,-4.020973586489435,-4.020973586489435,-4.020973586489435,-4.020973586489435,-4.020973586489435,-4.020973586489435,-4.020973586489435,-4.020973586489435,-4.020973586489435,-4.020973586489435</t>
  </si>
  <si>
    <t>339102606324412691213853528042966841984417,339102606324412691213853528042966841984417,339102606324412691213853528042966841984417,339102606324412691213853528042966841984417,339102606324412691213853528042966841984417,339102606324412691213853528042966841984417,339102606324412691213853528042966841984417,339102606324412691213853528042966841984417,339102606324412691213853528042966841984417,339102606324412691213853528042966841984417,339102606324412691213853528042966841984417,339102606324412691213853528042966841984417,339102606324412691213853528042966841984417,339102606324412691213853528042966841984417,339102606324412691213853528042966841984417</t>
  </si>
  <si>
    <t>58:21.2</t>
  </si>
  <si>
    <t>18:24.7</t>
  </si>
  <si>
    <t>-4.021685163975097,-4.021685163975097,-4.021685163975097</t>
  </si>
  <si>
    <t>48:43.2</t>
  </si>
  <si>
    <t>08:46.6</t>
  </si>
  <si>
    <t>-4.02490863878506,-4.148361994653678</t>
  </si>
  <si>
    <t>32:34.0</t>
  </si>
  <si>
    <t>41:21.5</t>
  </si>
  <si>
    <t>-4.0257322220186555,-4.0257322220186555,-4.0257322220186555,-4.0257322220186555,-4.0257322220186555,-4.0257322220186555,-4.0257322220186555,-4.0257322220186555,-4.0257322220186555,-4.0257322220186555,-4.0257322220186555,-4.0257322220186555,-4.0257322220186555,-4.0257322220186555,-4.0257322220186555,-4.0257322220186555,-4.0257322220186555,-4.0257322220186555,-4.0257322220186555,-4.0257322220186555,-4.0257322220186555,-4.0257322220186555,-4.0257322220186555,-4.0257322220186555,-4.0257322220186555,-4.0257322220186555,-4.0257322220186555,-4.0257322220186555,-4.0257322220186555,-4.0257322220186555</t>
  </si>
  <si>
    <t>642103802578813386243660312680364739197503,642103802578813386243660312680364739197503,642103802578813386243660312680364739197503,642103802578813386243660312680364739197503,642103802578813386243660312680364739197503,642103802578813386243660312680364739197503,642103802578813386243660312680364739197503,642103802578813386243660312680364739197503,642103802578813386243660312680364739197503,642103802578813386243660312680364739197503,642103802578813386243660312680364739197503,642103802578813386243660312680364739197503,642103802578813386243660312680364739197503,642103802578813386243660312680364739197503,642103802578813386243660312680364739197503,642103802578813386243660312680364739197503,642103802578813386243660312680364739197503,642103802578813386243660312680364739197503,642103802578813386243660312680364739197503,642103802578813386243660312680364739197503,642103802578813386243660312680364739197503,642103802578813386243660312680364739197503,642103802578813386243660312680364739197503,642103802578813386243660312680364739197503,642103802578813386243660312680364739197503,642103802578813386243660312680364739197503,642103802578813386243660312680364739197503,642103802578813386243660312680364739197503,642103802578813386243660312680364739197503,642103802578813386243660312680364739197503</t>
  </si>
  <si>
    <t>25:52.9</t>
  </si>
  <si>
    <t>31:02.0</t>
  </si>
  <si>
    <t>-4.029310332271972,-4.029310332271972,-4.029310332271972,-4.029310332271972,-4.029310332271972,-4.029310332271972,-4.029310332271972,-4.029310332271972,-4.029310332271972</t>
  </si>
  <si>
    <t>497936058305535299352528298867621434098543,497936058305535299352528298867621434098543,497936058305535299352528298867621434098543,497936058305535299352528298867621434098543,497936058305535299352528298867621434098543,497936058305535299352528298867621434098543,497936058305535299352528298867621434098543,497936058305535299352528298867621434098543,497936058305535299352528298867621434098543</t>
  </si>
  <si>
    <t>13:28.7</t>
  </si>
  <si>
    <t>17:49.8</t>
  </si>
  <si>
    <t>-4.032995850937852,-4.032995850937852,-4.032995850937852,-4.032995850937852,-4.032995850937852,-4.032995850937852,-4.032995850937852,-4.032995850937852,-4.032995850937852</t>
  </si>
  <si>
    <t>111412614989252967604672785676553224899545,111412614989252967604672785676553224899545,111412614989252967604672785676553224899545,111412614989252967604672785676553224899545,111412614989252967604672785676553224899545,111412614989252967604672785676553224899545,111412614989252967604672785676553224899545,111412614989252967604672785676553224899545,111412614989252967604672785676553224899545</t>
  </si>
  <si>
    <t>43:27.3</t>
  </si>
  <si>
    <t>00:26.9</t>
  </si>
  <si>
    <t>-4.03365174850898,-4.03365174850898,-4.03365174850898</t>
  </si>
  <si>
    <t>14:26.5</t>
  </si>
  <si>
    <t>18:23.6</t>
  </si>
  <si>
    <t>-4.0348644776936675,-4.0348644776936675,-4.0348644776936675,-4.0348644776936675,-4.0348644776936675,-4.0348644776936675</t>
  </si>
  <si>
    <t>28:53.5</t>
  </si>
  <si>
    <t>35:32.5</t>
  </si>
  <si>
    <t>-4.0364776942766785,-4.0364776942766785,-4.0364776942766785,-4.0364776942766785,-4.0364776942766785,-4.0364776942766785</t>
  </si>
  <si>
    <t>18:33.7</t>
  </si>
  <si>
    <t>30:23.1</t>
  </si>
  <si>
    <t>-4.037726709537398,-4.037726709537398,-4.037726709537398,-4.037726709537398,-4.037726709537398,-4.037726709537398,-4.037726709537398,-4.037726709537398,-4.037726709537398,-4.037726709537398,-4.037726709537398,-4.037726709537398,-4.037726709537398,-4.037726709537398,-4.037726709537398,-4.037726709537398,-4.037726709537398,-4.037726709537398,-4.037726709537398,-4.037726709537398</t>
  </si>
  <si>
    <t>168408583015964388191848460307236854000699,168408583015964388191848460307236854000699,168408583015964388191848460307236854000699,168408583015964388191848460307236854000699,168408583015964388191848460307236854000699,168408583015964388191848460307236854000699,168408583015964388191848460307236854000699,168408583015964388191848460307236854000699,168408583015964388191848460307236854000699,168408583015964388191848460307236854000699,168408583015964388191848460307236854000699,168408583015964388191848460307236854000699,168408583015964388191848460307236854000699,168408583015964388191848460307236854000699,168408583015964388191848460307236854000699,168408583015964388191848460307236854000699,168408583015964388191848460307236854000699,168408583015964388191848460307236854000699,168408583015964388191848460307236854000699,168408583015964388191848460307236854000699</t>
  </si>
  <si>
    <t>03:41.4</t>
  </si>
  <si>
    <t>23:44.8</t>
  </si>
  <si>
    <t>-4.0410371948446215,-4.0410371948446215</t>
  </si>
  <si>
    <t>56:39.2</t>
  </si>
  <si>
    <t>16:42.1</t>
  </si>
  <si>
    <t>-4.041370547960116,-4.041370547960116</t>
  </si>
  <si>
    <t>16:14.9</t>
  </si>
  <si>
    <t>28:19.5</t>
  </si>
  <si>
    <t>-4.044822452551427,-4.044822452551427,-4.044822452551427,-4.044822452551427,-4.044822452551427,-4.044822452551427,-4.044822452551427,-4.044822452551427,-4.044822452551427,-4.044822452551427</t>
  </si>
  <si>
    <t>464678107359741520097607463598835277593502,464678107359741520097607463598835277593502,464678107359741520097607463598835277593502,464678107359741520097607463598835277593502,464678107359741520097607463598835277593502,464678107359741520097607463598835277593502,464678107359741520097607463598835277593502,464678107359741520097607463598835277593502,464678107359741520097607463598835277593502,464678107359741520097607463598835277593502</t>
  </si>
  <si>
    <t>28:42.9</t>
  </si>
  <si>
    <t>48:47.1</t>
  </si>
  <si>
    <t>-4.047727487668298,-4.047727487668298,-4.047727487668298,-4.047727487668298,-4.047727487668298,-4.047727487668298,-4.047727487668298,-4.047727487668298,-4.047727487668298</t>
  </si>
  <si>
    <t>404885129685179065762904537716172531926336,404885129685179065762904537716172531926336,404885129685179065762904537716172531926336,404885129685179065762904537716172531926336,404885129685179065762904537716172531926336,404885129685179065762904537716172531926336,404885129685179065762904537716172531926336,404885129685179065762904537716172531926336,404885129685179065762904537716172531926336</t>
  </si>
  <si>
    <t>18:36.3</t>
  </si>
  <si>
    <t>-4.047877431353667,-4.047877431353667,-4.047877431353667</t>
  </si>
  <si>
    <t>23:54.3</t>
  </si>
  <si>
    <t>43:56.7</t>
  </si>
  <si>
    <t>-4.049411276280384,-4.049411276280384</t>
  </si>
  <si>
    <t>15:57.9</t>
  </si>
  <si>
    <t>-4.050655980708585,-4.050655980708585,-4.050655980708585,-4.050655980708585,-4.050655980708585</t>
  </si>
  <si>
    <t>24:38.5</t>
  </si>
  <si>
    <t>35:53.8</t>
  </si>
  <si>
    <t>-4.051578310419917,-4.051578310419917,-4.051578310419917,-4.051578310419917,-4.051578310419917,-4.051578310419917,-4.051578310419917,-4.051578310419917,-4.051578310419917,-4.051578310419917,-4.051578310419917,-4.051578310419917,-4.051578310419917,-4.051578310419917,-4.051578310419917,-4.051578310419917,-4.051578310419917,-4.051578310419917,-4.051578310419917,-4.051578310419917</t>
  </si>
  <si>
    <t>830040671164895394753242852705590736910928,830040671164895394753242852705590736910928,830040671164895394753242852705590736910928,830040671164895394753242852705590736910928,830040671164895394753242852705590736910928,830040671164895394753242852705590736910928,830040671164895394753242852705590736910928,830040671164895394753242852705590736910928,830040671164895394753242852705590736910928,830040671164895394753242852705590736910928,830040671164895394753242852705590736910928,830040671164895394753242852705590736910928,830040671164895394753242852705590736910928,830040671164895394753242852705590736910928,830040671164895394753242852705590736910928,830040671164895394753242852705590736910928,830040671164895394753242852705590736910928,830040671164895394753242852705590736910928,830040671164895394753242852705590736910928,830040671164895394753242852705590736910928</t>
  </si>
  <si>
    <t>23:19.3</t>
  </si>
  <si>
    <t>43:21.9</t>
  </si>
  <si>
    <t>-4.053414153487352,-4.053414153487352,-4.053414153487352</t>
  </si>
  <si>
    <t>46:04.9</t>
  </si>
  <si>
    <t>-4.054547208542045,-4.054547208542045,-4.054547208542045,-4.054547208542045,-4.054547208542045,-4.054547208542045,-4.054547208542045,-4.054547208542045,-4.054547208542045,-4.054547208542045</t>
  </si>
  <si>
    <t>869783951701167911641662992134802298275508,869783951701167911641662992134802298275508,869783951701167911641662992134802298275508,869783951701167911641662992134802298275508,869783951701167911641662992134802298275508,869783951701167911641662992134802298275508,869783951701167911641662992134802298275508,869783951701167911641662992134802298275508,869783951701167911641662992134802298275508,869783951701167911641662992134802298275508</t>
  </si>
  <si>
    <t>37:59.2</t>
  </si>
  <si>
    <t>49:47.7</t>
  </si>
  <si>
    <t>-4.057076413219149,-4.057076413219149,-4.057076413219149,-4.057076413219149,-4.057076413219149,-4.057076413219149,-4.057076413219149,-4.057076413219149,-4.057076413219149,-4.057076413219149,-4.057076413219149,-4.057076413219149,-4.057076413219149,-4.057076413219149,-4.057076413219149,-4.057076413219149,-4.057076413219149,-4.057076413219149,-4.057076413219149,-4.057076413219149,-4.057076413219149,-4.057076413219149,-4.057076413219149,-4.057076413219149,-4.057076413219149,-4.057076413219149,-4.057076413219149,-4.057076413219149,-4.057076413219149,-4.057076413219149</t>
  </si>
  <si>
    <t>437387584610449352671138023061166075345198,437387584610449352671138023061166075345198,437387584610449352671138023061166075345198,437387584610449352671138023061166075345198,437387584610449352671138023061166075345198,437387584610449352671138023061166075345198,437387584610449352671138023061166075345198,437387584610449352671138023061166075345198,437387584610449352671138023061166075345198,437387584610449352671138023061166075345198,437387584610449352671138023061166075345198,437387584610449352671138023061166075345198,437387584610449352671138023061166075345198,437387584610449352671138023061166075345198,437387584610449352671138023061166075345198,437387584610449352671138023061166075345198,437387584610449352671138023061166075345198,437387584610449352671138023061166075345198,437387584610449352671138023061166075345198,437387584610449352671138023061166075345198,437387584610449352671138023061166075345198,437387584610449352671138023061166075345198,437387584610449352671138023061166075345198,437387584610449352671138023061166075345198,437387584610449352671138023061166075345198,437387584610449352671138023061166075345198,437387584610449352671138023061166075345198,437387584610449352671138023061166075345198,437387584610449352671138023061166075345198,437387584610449352671138023061166075345198</t>
  </si>
  <si>
    <t>42:55.9</t>
  </si>
  <si>
    <t>46:56.9</t>
  </si>
  <si>
    <t>-4.057341270955473,-4.057341270955473,-4.057341270955473,-4.057341270955473,-4.057341270955473,-4.057341270955473,-4.057341270955473,-4.057341270955473,-4.057341270955473</t>
  </si>
  <si>
    <t>695576003448655266018911002709283262845809,695576003448655266018911002709283262845809,695576003448655266018911002709283262845809,695576003448655266018911002709283262845809,695576003448655266018911002709283262845809,695576003448655266018911002709283262845809,695576003448655266018911002709283262845809,695576003448655266018911002709283262845809,695576003448655266018911002709283262845809</t>
  </si>
  <si>
    <t>55:13.2</t>
  </si>
  <si>
    <t>59:17.1</t>
  </si>
  <si>
    <t>-4.0599977851226035,-4.0599977851226035,-4.0599977851226035,-4.0599977851226035,-4.0599977851226035,-4.0599977851226035,-4.0599977851226035,-4.0599977851226035,-4.0599977851226035,-4.0599977851226035</t>
  </si>
  <si>
    <t>163023147582471401855976224002158626063642,163023147582471401855976224002158626063642,163023147582471401855976224002158626063642,163023147582471401855976224002158626063642,163023147582471401855976224002158626063642,163023147582471401855976224002158626063642,163023147582471401855976224002158626063642,163023147582471401855976224002158626063642,163023147582471401855976224002158626063642,163023147582471401855976224002158626063642</t>
  </si>
  <si>
    <t>25:44.2</t>
  </si>
  <si>
    <t>39:27.9</t>
  </si>
  <si>
    <t>-4.06068253428965,-4.06068253428965,-4.06068253428965,-4.06068253428965,-4.06068253428965,-4.06068253428965,-4.06068253428965,-4.06068253428965,-4.06068253428965,-4.06068253428965</t>
  </si>
  <si>
    <t>454591138991154092707872443459446634204934,454591138991154092707872443459446634204934,454591138991154092707872443459446634204934,454591138991154092707872443459446634204934,454591138991154092707872443459446634204934,454591138991154092707872443459446634204934,454591138991154092707872443459446634204934,454591138991154092707872443459446634204934,454591138991154092707872443459446634204934,454591138991154092707872443459446634204934</t>
  </si>
  <si>
    <t>14:07.5</t>
  </si>
  <si>
    <t>-4.0611935894663596,-4.0611935894663596,-4.0611935894663596</t>
  </si>
  <si>
    <t>38:26.5</t>
  </si>
  <si>
    <t>49:04.1</t>
  </si>
  <si>
    <t>-4.062032672624429,-4.062032672624429,-4.062032672624429,-4.062032672624429,-4.062032672624429</t>
  </si>
  <si>
    <t>11:46.1</t>
  </si>
  <si>
    <t>15:59.1</t>
  </si>
  <si>
    <t>-4.064386156737367,-4.064386156737367,-4.064386156737367</t>
  </si>
  <si>
    <t>41:50.4</t>
  </si>
  <si>
    <t>01:51.0</t>
  </si>
  <si>
    <t>-4.065378535269839,-4.065378535269839,-4.065378535269839,-4.065378535269839,-4.065378535269839,-4.065378535269839,-4.065378535269839,-4.065378535269839,-4.065378535269839,-4.065378535269839,-4.065378535269839,-4.065378535269839,-4.065378535269839,-4.065378535269839,-4.065378535269839,-4.065378535269839,-4.065378535269839,-4.065378535269839,-4.065378535269839,-4.065378535269839,-4.065378535269839,-4.065378535269839,-4.065378535269839,-4.065378535269839,-4.065378535269839,-4.065378535269839,-4.065378535269839,-4.065378535269839,-4.065378535269839,-4.065378535269839</t>
  </si>
  <si>
    <t>819135984534616312447004110889421969991409,819135984534616312447004110889421969991409,819135984534616312447004110889421969991409,819135984534616312447004110889421969991409,819135984534616312447004110889421969991409,819135984534616312447004110889421969991409,819135984534616312447004110889421969991409,819135984534616312447004110889421969991409,819135984534616312447004110889421969991409,819135984534616312447004110889421969991409,819135984534616312447004110889421969991409,819135984534616312447004110889421969991409,819135984534616312447004110889421969991409,819135984534616312447004110889421969991409,819135984534616312447004110889421969991409,819135984534616312447004110889421969991409,819135984534616312447004110889421969991409,819135984534616312447004110889421969991409,819135984534616312447004110889421969991409,819135984534616312447004110889421969991409,819135984534616312447004110889421969991409,819135984534616312447004110889421969991409,819135984534616312447004110889421969991409,819135984534616312447004110889421969991409,819135984534616312447004110889421969991409,819135984534616312447004110889421969991409,819135984534616312447004110889421969991409,819135984534616312447004110889421969991409,819135984534616312447004110889421969991409,819135984534616312447004110889421969991409</t>
  </si>
  <si>
    <t>59:46.7</t>
  </si>
  <si>
    <t>08:44.5</t>
  </si>
  <si>
    <t>-4.069900012154397,-4.069900012154397,-4.069900012154397,-4.069900012154397,-4.069900012154397,-4.069900012154397,-4.069900012154397,-4.069900012154397,-4.069900012154397,-4.069900012154397,-4.069900012154397,-4.069900012154397,-4.069900012154397,-4.069900012154397,-4.069900012154397</t>
  </si>
  <si>
    <t>118523671827630744818569548854740106959702,118523671827630744818569548854740106959702,118523671827630744818569548854740106959702,118523671827630744818569548854740106959702,118523671827630744818569548854740106959702,118523671827630744818569548854740106959702,118523671827630744818569548854740106959702,118523671827630744818569548854740106959702,118523671827630744818569548854740106959702,118523671827630744818569548854740106959702,118523671827630744818569548854740106959702,118523671827630744818569548854740106959702,118523671827630744818569548854740106959702,118523671827630744818569548854740106959702,118523671827630744818569548854740106959702</t>
  </si>
  <si>
    <t>40:38.3</t>
  </si>
  <si>
    <t>44:39.9</t>
  </si>
  <si>
    <t>-4.0715790662879305,-4.0715790662879305,-4.0715790662879305,-4.0715790662879305,-4.0715790662879305,-4.0715790662879305,-4.0715790662879305,-4.0715790662879305,-4.0715790662879305,-4.0715790662879305,-4.0715790662879305,-4.0715790662879305,-4.0715790662879305,-4.0715790662879305,-4.0715790662879305</t>
  </si>
  <si>
    <t>492602152132392952789803452982493162092602,492602152132392952789803452982493162092602,492602152132392952789803452982493162092602,492602152132392952789803452982493162092602,492602152132392952789803452982493162092602,492602152132392952789803452982493162092602,492602152132392952789803452982493162092602,492602152132392952789803452982493162092602,492602152132392952789803452982493162092602,492602152132392952789803452982493162092602,492602152132392952789803452982493162092602,492602152132392952789803452982493162092602,492602152132392952789803452982493162092602,492602152132392952789803452982493162092602,492602152132392952789803452982493162092602</t>
  </si>
  <si>
    <t>18:38.3</t>
  </si>
  <si>
    <t>22:12.0</t>
  </si>
  <si>
    <t>-4.072248085244317,-4.072248085244317,-4.072248085244317,-4.072248085244317,-4.072248085244317,-4.072248085244317,-4.072248085244317,-4.072248085244317,-4.072248085244317</t>
  </si>
  <si>
    <t>973516188866905401142450950393224969586750,973516188866905401142450950393224969586750,973516188866905401142450950393224969586750,973516188866905401142450950393224969586750,973516188866905401142450950393224969586750,973516188866905401142450950393224969586750,973516188866905401142450950393224969586750,973516188866905401142450950393224969586750,973516188866905401142450950393224969586750</t>
  </si>
  <si>
    <t>39:16.4</t>
  </si>
  <si>
    <t>57:33.4</t>
  </si>
  <si>
    <t>-4.072536265039742,-4.072536265039742,-4.072536265039742,-4.072536265039742,-4.072536265039742,-4.072536265039742,-4.072536265039742,-4.072536265039742,-4.072536265039742</t>
  </si>
  <si>
    <t>239093441812483708411131264556492989215408,239093441812483708411131264556492989215408,239093441812483708411131264556492989215408,239093441812483708411131264556492989215408,239093441812483708411131264556492989215408,239093441812483708411131264556492989215408,239093441812483708411131264556492989215408,239093441812483708411131264556492989215408,239093441812483708411131264556492989215408</t>
  </si>
  <si>
    <t>41:05.5</t>
  </si>
  <si>
    <t>54:34.8</t>
  </si>
  <si>
    <t>-4.074169529828192,-4.074169529828192,-4.074169529828192,-4.074169529828192</t>
  </si>
  <si>
    <t>12:41.5</t>
  </si>
  <si>
    <t>16:57.7</t>
  </si>
  <si>
    <t>-4.075509878219925,-4.075509878219925,-4.075509878219925,-4.075509878219925,-4.075509878219925,-4.075509878219925</t>
  </si>
  <si>
    <t>-4.082108304920921,-4.082108304920921,-4.082108304920921,-4.082108304920921,-4.082108304920921,-4.082108304920921,-4.082108304920921,-4.082108304920921,-4.082108304920921,-4.082108304920921</t>
  </si>
  <si>
    <t>141516463780472740547179477786509433569094,141516463780472740547179477786509433569094,141516463780472740547179477786509433569094,141516463780472740547179477786509433569094,141516463780472740547179477786509433569094,141516463780472740547179477786509433569094,141516463780472740547179477786509433569094,141516463780472740547179477786509433569094,141516463780472740547179477786509433569094,141516463780472740547179477786509433569094</t>
  </si>
  <si>
    <t>18:53.4</t>
  </si>
  <si>
    <t>-4.084319855458327,-4.084319855458327,-4.084319855458327,-4.084319855458327</t>
  </si>
  <si>
    <t>06:45.7</t>
  </si>
  <si>
    <t>22:14.7</t>
  </si>
  <si>
    <t>-4.0848909038904155,-4.0848909038904155,-4.0848909038904155,-4.0848909038904155,-4.0848909038904155,-4.0848909038904155,-4.0848909038904155,-4.0848909038904155,-4.0848909038904155,-4.0848909038904155,-4.0848909038904155,-4.0848909038904155,-4.0848909038904155,-4.0848909038904155,-4.0848909038904155,-4.0848909038904155,-4.0848909038904155,-4.0848909038904155,-4.0848909038904155,-4.0848909038904155,-4.0848909038904155,-4.0848909038904155,-4.0848909038904155,-4.0848909038904155,-4.0848909038904155,-4.0848909038904155,-4.0848909038904155,-4.0848909038904155,-4.0848909038904155,-4.0848909038904155</t>
  </si>
  <si>
    <t>481107621215572288787530076832951976332543,481107621215572288787530076832951976332543,481107621215572288787530076832951976332543,481107621215572288787530076832951976332543,481107621215572288787530076832951976332543,481107621215572288787530076832951976332543,481107621215572288787530076832951976332543,481107621215572288787530076832951976332543,481107621215572288787530076832951976332543,481107621215572288787530076832951976332543,481107621215572288787530076832951976332543,481107621215572288787530076832951976332543,481107621215572288787530076832951976332543,481107621215572288787530076832951976332543,481107621215572288787530076832951976332543,481107621215572288787530076832951976332543,481107621215572288787530076832951976332543,481107621215572288787530076832951976332543,481107621215572288787530076832951976332543,481107621215572288787530076832951976332543,481107621215572288787530076832951976332543,481107621215572288787530076832951976332543,481107621215572288787530076832951976332543,481107621215572288787530076832951976332543,481107621215572288787530076832951976332543,481107621215572288787530076832951976332543,481107621215572288787530076832951976332543,481107621215572288787530076832951976332543,481107621215572288787530076832951976332543,481107621215572288787530076832951976332543</t>
  </si>
  <si>
    <t>39:40.6</t>
  </si>
  <si>
    <t>43:34.9</t>
  </si>
  <si>
    <t>-4.086504087299607,-4.086504087299607,-4.086504087299607,-4.086504087299607,-4.086504087299607,-4.086504087299607</t>
  </si>
  <si>
    <t>30:48.9</t>
  </si>
  <si>
    <t>41:27.9</t>
  </si>
  <si>
    <t>-4.088629372939621,-4.088629372939621,-4.088629372939621,-4.088629372939621</t>
  </si>
  <si>
    <t>08:44.6</t>
  </si>
  <si>
    <t>19:35.4</t>
  </si>
  <si>
    <t>-4.088688269001282,-4.088688269001282,-4.088688269001282,-4.088688269001282,-4.088688269001282,-4.088688269001282,-4.088688269001282,-4.088688269001282,-4.088688269001282,-4.088688269001282,-4.088688269001282,-4.088688269001282,-4.088688269001282,-4.088688269001282,-4.088688269001282,-4.088688269001282,-4.088688269001282,-4.088688269001282,-4.088688269001282,-4.088688269001282,-4.088688269001282,-4.088688269001282,-4.088688269001282,-4.088688269001282,-4.088688269001282,-4.088688269001282,-4.088688269001282,-4.088688269001282,-4.088688269001282,-4.088688269001282</t>
  </si>
  <si>
    <t>116985252781244368311779047151687433874659,116985252781244368311779047151687433874659,116985252781244368311779047151687433874659,116985252781244368311779047151687433874659,116985252781244368311779047151687433874659,116985252781244368311779047151687433874659,116985252781244368311779047151687433874659,116985252781244368311779047151687433874659,116985252781244368311779047151687433874659,116985252781244368311779047151687433874659,116985252781244368311779047151687433874659,116985252781244368311779047151687433874659,116985252781244368311779047151687433874659,116985252781244368311779047151687433874659,116985252781244368311779047151687433874659,116985252781244368311779047151687433874659,116985252781244368311779047151687433874659,116985252781244368311779047151687433874659,116985252781244368311779047151687433874659,116985252781244368311779047151687433874659,116985252781244368311779047151687433874659,116985252781244368311779047151687433874659,116985252781244368311779047151687433874659,116985252781244368311779047151687433874659,116985252781244368311779047151687433874659,116985252781244368311779047151687433874659,116985252781244368311779047151687433874659,116985252781244368311779047151687433874659,116985252781244368311779047151687433874659,116985252781244368311779047151687433874659</t>
  </si>
  <si>
    <t>17:09.1</t>
  </si>
  <si>
    <t>22:21.2</t>
  </si>
  <si>
    <t>-4.090210077894158,-4.090210077894158,-4.090210077894158,-4.090210077894158,-4.090210077894158,-4.090210077894158</t>
  </si>
  <si>
    <t>24:50.9</t>
  </si>
  <si>
    <t>42:22.9</t>
  </si>
  <si>
    <t>-4.095663534889332,-4.095663534889332,-4.095663534889332</t>
  </si>
  <si>
    <t>14:44.4</t>
  </si>
  <si>
    <t>19:30.5</t>
  </si>
  <si>
    <t>-4.097261765250919,-4.097261765250919,-4.097261765250919,-4.097261765250919,-4.097261765250919</t>
  </si>
  <si>
    <t>25:33.0</t>
  </si>
  <si>
    <t>37:17.4</t>
  </si>
  <si>
    <t>-4.0999220880632405,-4.0999220880632405,-4.0999220880632405,-4.0999220880632405,-4.0999220880632405,-4.0999220880632405,-4.0999220880632405,-4.0999220880632405,-4.0999220880632405,-4.0999220880632405,-4.0999220880632405,-4.0999220880632405,-4.0999220880632405,-4.0999220880632405,-4.0999220880632405,-4.0999220880632405,-4.0999220880632405,-4.0999220880632405,-4.0999220880632405,-4.0999220880632405</t>
  </si>
  <si>
    <t>728807552490248175749906750426491851465069,728807552490248175749906750426491851465069,728807552490248175749906750426491851465069,728807552490248175749906750426491851465069,728807552490248175749906750426491851465069,728807552490248175749906750426491851465069,728807552490248175749906750426491851465069,728807552490248175749906750426491851465069,728807552490248175749906750426491851465069,728807552490248175749906750426491851465069,728807552490248175749906750426491851465069,728807552490248175749906750426491851465069,728807552490248175749906750426491851465069,728807552490248175749906750426491851465069,728807552490248175749906750426491851465069,728807552490248175749906750426491851465069,728807552490248175749906750426491851465069,728807552490248175749906750426491851465069,728807552490248175749906750426491851465069,728807552490248175749906750426491851465069</t>
  </si>
  <si>
    <t>39:24.7</t>
  </si>
  <si>
    <t>56:36.1</t>
  </si>
  <si>
    <t>-4.104192371977498,-4.104192371977498,-4.104192371977498</t>
  </si>
  <si>
    <t>41:16.3</t>
  </si>
  <si>
    <t>58:35.5</t>
  </si>
  <si>
    <t>-4.107454727654235,-4.107454727654235,-4.107454727654235,-4.107454727654235,-4.107454727654235,-4.107454727654235</t>
  </si>
  <si>
    <t>54:50.6</t>
  </si>
  <si>
    <t>59:57.1</t>
  </si>
  <si>
    <t>-4.109766431546712,-4.109766431546712,-4.109766431546712,-4.109766431546712,-4.109766431546712</t>
  </si>
  <si>
    <t>16:36.4</t>
  </si>
  <si>
    <t>20:45.0</t>
  </si>
  <si>
    <t>-4.109839800054301,-4.109839800054301,-4.109839800054301,-4.109839800054301,-4.109839800054301,-4.109839800054301</t>
  </si>
  <si>
    <t>59:29.7</t>
  </si>
  <si>
    <t>11:43.8</t>
  </si>
  <si>
    <t>-4.110527767196079,-4.110527767196079,-4.110527767196079,-4.110527767196079,-4.110527767196079</t>
  </si>
  <si>
    <t>43:13.6</t>
  </si>
  <si>
    <t>02:18.1</t>
  </si>
  <si>
    <t>-4.111899287798953,-4.111899287798953,-4.111899287798953,-4.111899287798953</t>
  </si>
  <si>
    <t>06:17.5</t>
  </si>
  <si>
    <t>10:34.1</t>
  </si>
  <si>
    <t>-4.113998290886096,-4.113998290886096,-4.113998290886096,-4.113998290886096,-4.113998290886096,-4.113998290886096</t>
  </si>
  <si>
    <t>01:30.7</t>
  </si>
  <si>
    <t>17:38.2</t>
  </si>
  <si>
    <t>-4.115564988299063,-4.115564988299063,-4.115564988299063</t>
  </si>
  <si>
    <t>31:46.3</t>
  </si>
  <si>
    <t>51:47.1</t>
  </si>
  <si>
    <t>-4.117073473776948,-4.117073473776948,-4.117073473776948,-4.117073473776948,-4.117073473776948,-4.117073473776948,-4.117073473776948,-4.117073473776948,-4.117073473776948,-4.117073473776948,-4.117073473776948,-4.117073473776948,-4.117073473776948,-4.117073473776948,-4.117073473776948,-4.117073473776948,-4.117073473776948,-4.117073473776948,-4.117073473776948,-4.117073473776948</t>
  </si>
  <si>
    <t>291107453990393330242207959317524935488262,291107453990393330242207959317524935488262,291107453990393330242207959317524935488262,291107453990393330242207959317524935488262,291107453990393330242207959317524935488262,291107453990393330242207959317524935488262,291107453990393330242207959317524935488262,291107453990393330242207959317524935488262,291107453990393330242207959317524935488262,291107453990393330242207959317524935488262,291107453990393330242207959317524935488262,291107453990393330242207959317524935488262,291107453990393330242207959317524935488262,291107453990393330242207959317524935488262,291107453990393330242207959317524935488262,291107453990393330242207959317524935488262,291107453990393330242207959317524935488262,291107453990393330242207959317524935488262,291107453990393330242207959317524935488262,291107453990393330242207959317524935488262</t>
  </si>
  <si>
    <t>45:51.6</t>
  </si>
  <si>
    <t>-4.117631207790357,-4.117631207790357,-4.117631207790357</t>
  </si>
  <si>
    <t>58:49.0</t>
  </si>
  <si>
    <t>05:46.0</t>
  </si>
  <si>
    <t>-4.120389993286969,-4.120389993286969,-4.120389993286969,-4.120389993286969,-4.120389993286969,-4.120389993286969,-4.120389993286969,-4.120389993286969,-4.120389993286969,-4.120389993286969</t>
  </si>
  <si>
    <t>650499778148262580912217074824820590504007,650499778148262580912217074824820590504007,650499778148262580912217074824820590504007,650499778148262580912217074824820590504007,650499778148262580912217074824820590504007,650499778148262580912217074824820590504007,650499778148262580912217074824820590504007,650499778148262580912217074824820590504007,650499778148262580912217074824820590504007,650499778148262580912217074824820590504007</t>
  </si>
  <si>
    <t>43:54.3</t>
  </si>
  <si>
    <t>59:40.7</t>
  </si>
  <si>
    <t>-4.121133344970634,-4.121133344970634,-4.121133344970634,-4.121133344970634</t>
  </si>
  <si>
    <t>10:19.8</t>
  </si>
  <si>
    <t>25:37.7</t>
  </si>
  <si>
    <t>-4.125430937421511,-4.125430937421511,-4.125430937421511,-4.125430937421511,-4.125430937421511,-4.125430937421511,-4.125430937421511,-4.125430937421511,-4.125430937421511,-4.125430937421511,-4.125430937421511,-4.125430937421511,-4.125430937421511,-4.125430937421511,-4.125430937421511,-4.125430937421511,-4.125430937421511,-4.125430937421511,-4.125430937421511,-4.125430937421511</t>
  </si>
  <si>
    <t>127903982999018033877247557453240109303086,127903982999018033877247557453240109303086,127903982999018033877247557453240109303086,127903982999018033877247557453240109303086,127903982999018033877247557453240109303086,127903982999018033877247557453240109303086,127903982999018033877247557453240109303086,127903982999018033877247557453240109303086,127903982999018033877247557453240109303086,127903982999018033877247557453240109303086,127903982999018033877247557453240109303086,127903982999018033877247557453240109303086,127903982999018033877247557453240109303086,127903982999018033877247557453240109303086,127903982999018033877247557453240109303086,127903982999018033877247557453240109303086,127903982999018033877247557453240109303086,127903982999018033877247557453240109303086,127903982999018033877247557453240109303086,127903982999018033877247557453240109303086</t>
  </si>
  <si>
    <t>28:40.8</t>
  </si>
  <si>
    <t>32:40.0</t>
  </si>
  <si>
    <t>-4.125716569252946,-4.125716569252946,-4.125716569252946,-4.125716569252946,-4.125716569252946,-4.125716569252946</t>
  </si>
  <si>
    <t>08:25.8</t>
  </si>
  <si>
    <t>15:21.4</t>
  </si>
  <si>
    <t>-4.12670532118762,-4.12670532118762,-4.12670532118762,-4.12670532118762,-4.12670532118762,-4.12670532118762,-4.12670532118762,-4.12670532118762,-4.12670532118762,-4.12670532118762</t>
  </si>
  <si>
    <t>1283800725666902101480840924283661967391658,1283800725666902101480840924283661967391658,1283800725666902101480840924283661967391658,1283800725666902101480840924283661967391658,1283800725666902101480840924283661967391658,1283800725666902101480840924283661967391658,1283800725666902101480840924283661967391658,1283800725666902101480840924283661967391658,1283800725666902101480840924283661967391658,1283800725666902101480840924283661967391658</t>
  </si>
  <si>
    <t>16:15.1</t>
  </si>
  <si>
    <t>26:53.6</t>
  </si>
  <si>
    <t>-4.127079660042728,-4.127079660042728,-4.127079660042728,-4.127079660042728,-4.127079660042728,-4.127079660042728,-4.127079660042728,-4.127079660042728,-4.127079660042728,-4.127079660042728</t>
  </si>
  <si>
    <t>857187840174358567440223264574805003433614,857187840174358567440223264574805003433614,857187840174358567440223264574805003433614,857187840174358567440223264574805003433614,857187840174358567440223264574805003433614,857187840174358567440223264574805003433614,857187840174358567440223264574805003433614,857187840174358567440223264574805003433614,857187840174358567440223264574805003433614,857187840174358567440223264574805003433614</t>
  </si>
  <si>
    <t>00:33.7</t>
  </si>
  <si>
    <t>11:31.8</t>
  </si>
  <si>
    <t>-4.127550881722653,-4.127550881722653,-4.127550881722653,-4.127550881722653,-4.127550881722653,-4.127550881722653,-4.127550881722653,-4.127550881722653,-4.127550881722653,-4.127550881722653,-4.127550881722653,-4.127550881722653,-4.127550881722653,-4.127550881722653,-4.127550881722653,-4.127550881722653,-4.127550881722653,-4.127550881722653,-4.127550881722653,-4.127550881722653,-4.127550881722653,-4.127550881722653,-4.127550881722653,-4.127550881722653,-4.127550881722653,-4.127550881722653,-4.127550881722653,-4.127550881722653,-4.127550881722653,-4.127550881722653</t>
  </si>
  <si>
    <t>505368400377577337730054479465841503733356,505368400377577337730054479465841503733356,505368400377577337730054479465841503733356,505368400377577337730054479465841503733356,505368400377577337730054479465841503733356,505368400377577337730054479465841503733356,505368400377577337730054479465841503733356,505368400377577337730054479465841503733356,505368400377577337730054479465841503733356,505368400377577337730054479465841503733356,505368400377577337730054479465841503733356,505368400377577337730054479465841503733356,505368400377577337730054479465841503733356,505368400377577337730054479465841503733356,505368400377577337730054479465841503733356,505368400377577337730054479465841503733356,505368400377577337730054479465841503733356,505368400377577337730054479465841503733356,505368400377577337730054479465841503733356,505368400377577337730054479465841503733356,505368400377577337730054479465841503733356,505368400377577337730054479465841503733356,505368400377577337730054479465841503733356,505368400377577337730054479465841503733356,505368400377577337730054479465841503733356,505368400377577337730054479465841503733356,505368400377577337730054479465841503733356,505368400377577337730054479465841503733356,505368400377577337730054479465841503733356,505368400377577337730054479465841503733356</t>
  </si>
  <si>
    <t>43:56.8</t>
  </si>
  <si>
    <t>04:00.2</t>
  </si>
  <si>
    <t>-4.127673118390761,-4.127673118390761,-4.127673118390761,-4.127673118390761,-4.127673118390761,-4.127673118390761</t>
  </si>
  <si>
    <t>55:33.3</t>
  </si>
  <si>
    <t>06:22.7</t>
  </si>
  <si>
    <t>-4.129292362236704,-4.129292362236704,-4.129292362236704,-4.129292362236704,-4.129292362236704,-4.129292362236704,-4.129292362236704,-4.129292362236704,-4.129292362236704,-4.129292362236704,-4.129292362236704,-4.129292362236704,-4.129292362236704,-4.129292362236704,-4.129292362236704,-4.129292362236704,-4.129292362236704,-4.129292362236704,-4.129292362236704,-4.129292362236704,-4.129292362236704,-4.129292362236704,-4.129292362236704,-4.129292362236704,-4.129292362236704,-4.129292362236704,-4.129292362236704,-4.129292362236704,-4.129292362236704,-4.129292362236704</t>
  </si>
  <si>
    <t>1216509973956798310287173080322927692587933,1216509973956798310287173080322927692587933,1216509973956798310287173080322927692587933,1216509973956798310287173080322927692587933,1216509973956798310287173080322927692587933,1216509973956798310287173080322927692587933,1216509973956798310287173080322927692587933,1216509973956798310287173080322927692587933,1216509973956798310287173080322927692587933,1216509973956798310287173080322927692587933,1216509973956798310287173080322927692587933,1216509973956798310287173080322927692587933,1216509973956798310287173080322927692587933,1216509973956798310287173080322927692587933,1216509973956798310287173080322927692587933,1216509973956798310287173080322927692587933,1216509973956798310287173080322927692587933,1216509973956798310287173080322927692587933,1216509973956798310287173080322927692587933,1216509973956798310287173080322927692587933,1216509973956798310287173080322927692587933,1216509973956798310287173080322927692587933,1216509973956798310287173080322927692587933,1216509973956798310287173080322927692587933,1216509973956798310287173080322927692587933,1216509973956798310287173080322927692587933,1216509973956798310287173080322927692587933,1216509973956798310287173080322927692587933,1216509973956798310287173080322927692587933,1216509973956798310287173080322927692587933</t>
  </si>
  <si>
    <t>40:26.9</t>
  </si>
  <si>
    <t>-4.131624804143976,-4.131624804143976,-4.131624804143976,-4.131624804143976,-4.131624804143976,-4.131624804143976,-4.131624804143976,-4.131624804143976,-4.131624804143976,-4.131624804143976,-4.131624804143976,-4.131624804143976,-4.131624804143976,-4.131624804143976,-4.131624804143976</t>
  </si>
  <si>
    <t>510435461800938192937560678016254938328243,510435461800938192937560678016254938328243,510435461800938192937560678016254938328243,510435461800938192937560678016254938328243,510435461800938192937560678016254938328243,510435461800938192937560678016254938328243,510435461800938192937560678016254938328243,510435461800938192937560678016254938328243,510435461800938192937560678016254938328243,510435461800938192937560678016254938328243,510435461800938192937560678016254938328243,510435461800938192937560678016254938328243,510435461800938192937560678016254938328243,510435461800938192937560678016254938328243,510435461800938192937560678016254938328243</t>
  </si>
  <si>
    <t>45:22.6</t>
  </si>
  <si>
    <t>58:47.8</t>
  </si>
  <si>
    <t>-4.132663458257167,-4.132663458257167,-4.132663458257167,-4.132663458257167,-4.132663458257167,-4.132663458257167,-4.132663458257167,-4.132663458257167,-4.132663458257167,-4.132663458257167,-4.132663458257167,-4.132663458257167,-4.132663458257167,-4.132663458257167,-4.132663458257167,-4.132663458257167,-4.132663458257167,-4.132663458257167,-4.132663458257167,-4.132663458257167</t>
  </si>
  <si>
    <t>135081989067176432304432009471413343910859,135081989067176432304432009471413343910859,135081989067176432304432009471413343910859,135081989067176432304432009471413343910859,135081989067176432304432009471413343910859,135081989067176432304432009471413343910859,135081989067176432304432009471413343910859,135081989067176432304432009471413343910859,135081989067176432304432009471413343910859,135081989067176432304432009471413343910859,135081989067176432304432009471413343910859,135081989067176432304432009471413343910859,135081989067176432304432009471413343910859,135081989067176432304432009471413343910859,135081989067176432304432009471413343910859,135081989067176432304432009471413343910859,135081989067176432304432009471413343910859,135081989067176432304432009471413343910859,135081989067176432304432009471413343910859,135081989067176432304432009471413343910859</t>
  </si>
  <si>
    <t>56:10.9</t>
  </si>
  <si>
    <t>03:44.9</t>
  </si>
  <si>
    <t>-4.138409371097014,-4.138409371097014,-4.138409371097014,-4.138409371097014,-4.138409371097014,-4.138409371097014,-4.138409371097014,-4.138409371097014,-4.138409371097014,-4.138409371097014</t>
  </si>
  <si>
    <t>1216809800603439533514870709223159065151969,1216809800603439533514870709223159065151969,1216809800603439533514870709223159065151969,1216809800603439533514870709223159065151969,1216809800603439533514870709223159065151969,1216809800603439533514870709223159065151969,1216809800603439533514870709223159065151969,1216809800603439533514870709223159065151969,1216809800603439533514870709223159065151969,1216809800603439533514870709223159065151969</t>
  </si>
  <si>
    <t>24:30.9</t>
  </si>
  <si>
    <t>44:34.2</t>
  </si>
  <si>
    <t>-4.13876629991772,-4.13876629991772</t>
  </si>
  <si>
    <t>06:34.5</t>
  </si>
  <si>
    <t>17:32.0</t>
  </si>
  <si>
    <t>-4.139645593953808,-4.139645593953808,-4.139645593953808,-4.139645593953808,-4.139645593953808,-4.139645593953808,-4.139645593953808,-4.139645593953808,-4.139645593953808,-4.139645593953808,-4.139645593953808,-4.139645593953808,-4.139645593953808,-4.139645593953808,-4.139645593953808,-4.139645593953808,-4.139645593953808,-4.139645593953808,-4.139645593953808,-4.139645593953808,-4.139645593953808,-4.139645593953808,-4.139645593953808,-4.139645593953808,-4.139645593953808,-4.139645593953808,-4.139645593953808,-4.139645593953808,-4.139645593953808,-4.139645593953808</t>
  </si>
  <si>
    <t>151990894957662466693336611121235194026491,151990894957662466693336611121235194026491,151990894957662466693336611121235194026491,151990894957662466693336611121235194026491,151990894957662466693336611121235194026491,151990894957662466693336611121235194026491,151990894957662466693336611121235194026491,151990894957662466693336611121235194026491,151990894957662466693336611121235194026491,151990894957662466693336611121235194026491,151990894957662466693336611121235194026491,151990894957662466693336611121235194026491,151990894957662466693336611121235194026491,151990894957662466693336611121235194026491,151990894957662466693336611121235194026491,151990894957662466693336611121235194026491,151990894957662466693336611121235194026491,151990894957662466693336611121235194026491,151990894957662466693336611121235194026491,151990894957662466693336611121235194026491,151990894957662466693336611121235194026491,151990894957662466693336611121235194026491,151990894957662466693336611121235194026491,151990894957662466693336611121235194026491,151990894957662466693336611121235194026491,151990894957662466693336611121235194026491,151990894957662466693336611121235194026491,151990894957662466693336611121235194026491,151990894957662466693336611121235194026491,151990894957662466693336611121235194026491</t>
  </si>
  <si>
    <t>52:18.4</t>
  </si>
  <si>
    <t>-4.140101678450147,-4.140101678450147,-4.140101678450147,-4.140101678450147,-4.140101678450147,-4.140101678450147,-4.140101678450147,-4.140101678450147,-4.140101678450147,-4.140101678450147</t>
  </si>
  <si>
    <t>323207067108504793845244640487445434393798,323207067108504793845244640487445434393798,323207067108504793845244640487445434393798,323207067108504793845244640487445434393798,323207067108504793845244640487445434393798,323207067108504793845244640487445434393798,323207067108504793845244640487445434393798,323207067108504793845244640487445434393798,323207067108504793845244640487445434393798,323207067108504793845244640487445434393798</t>
  </si>
  <si>
    <t>40:25.5</t>
  </si>
  <si>
    <t>44:31.2</t>
  </si>
  <si>
    <t>-4.14427760972765,-4.14427760972765,-4.14427760972765</t>
  </si>
  <si>
    <t>35:26.5</t>
  </si>
  <si>
    <t>55:29.9</t>
  </si>
  <si>
    <t>-4.144335816538237,-4.144335816538237,-4.144335816538237</t>
  </si>
  <si>
    <t>17:51.6</t>
  </si>
  <si>
    <t>22:35.4</t>
  </si>
  <si>
    <t>-4.144632088762442,-4.144632088762442,-4.144632088762442,-4.144632088762442,-4.144632088762442,-4.144632088762442,-4.144632088762442,-4.144632088762442,-4.144632088762442,-4.144632088762442,-4.144632088762442,-4.144632088762442,-4.144632088762442,-4.144632088762442,-4.144632088762442</t>
  </si>
  <si>
    <t>1360579002003677262800179500345211782148054,1360579002003677262800179500345211782148054,1360579002003677262800179500345211782148054,1360579002003677262800179500345211782148054,1360579002003677262800179500345211782148054,1360579002003677262800179500345211782148054,1360579002003677262800179500345211782148054,1360579002003677262800179500345211782148054,1360579002003677262800179500345211782148054,1360579002003677262800179500345211782148054,1360579002003677262800179500345211782148054,1360579002003677262800179500345211782148054,1360579002003677262800179500345211782148054,1360579002003677262800179500345211782148054,1360579002003677262800179500345211782148054</t>
  </si>
  <si>
    <t>23:51.0</t>
  </si>
  <si>
    <t>43:54.4</t>
  </si>
  <si>
    <t>-4.147848984603561,-4.147848984603561,-4.147848984603561</t>
  </si>
  <si>
    <t>12:53.5</t>
  </si>
  <si>
    <t>27:11.5</t>
  </si>
  <si>
    <t>-4.149881921142495,-4.149881921142495,-4.149881921142495,-4.149881921142495,-4.149881921142495,-4.149881921142495,-4.149881921142495,-4.149881921142495,-4.149881921142495</t>
  </si>
  <si>
    <t>416263680226113831305034752719128359003996,416263680226113831305034752719128359003996,416263680226113831305034752719128359003996,416263680226113831305034752719128359003996,416263680226113831305034752719128359003996,416263680226113831305034752719128359003996,416263680226113831305034752719128359003996,416263680226113831305034752719128359003996,416263680226113831305034752719128359003996</t>
  </si>
  <si>
    <t>23:24.4</t>
  </si>
  <si>
    <t>39:26.3</t>
  </si>
  <si>
    <t>-4.1543302640399515,-4.1543302640399515,-4.1543302640399515</t>
  </si>
  <si>
    <t>29:58.5</t>
  </si>
  <si>
    <t>39:15.0</t>
  </si>
  <si>
    <t>-4.155337894859217,-4.155337894859217,-4.155337894859217,-4.155337894859217,-4.155337894859217,-4.155337894859217,-4.155337894859217,-4.155337894859217,-4.155337894859217,-4.155337894859217,-4.155337894859217,-4.155337894859217,-4.155337894859217,-4.155337894859217,-4.155337894859217</t>
  </si>
  <si>
    <t>859755933316503800542237444501005250830860,859755933316503800542237444501005250830860,859755933316503800542237444501005250830860,859755933316503800542237444501005250830860,859755933316503800542237444501005250830860,859755933316503800542237444501005250830860,859755933316503800542237444501005250830860,859755933316503800542237444501005250830860,859755933316503800542237444501005250830860,859755933316503800542237444501005250830860,859755933316503800542237444501005250830860,859755933316503800542237444501005250830860,859755933316503800542237444501005250830860,859755933316503800542237444501005250830860,859755933316503800542237444501005250830860</t>
  </si>
  <si>
    <t>30:51.5</t>
  </si>
  <si>
    <t>44:32.2</t>
  </si>
  <si>
    <t>-4.155495897113319,-4.155495897113319,-4.155495897113319,-4.155495897113319,-4.155495897113319,-4.155495897113319</t>
  </si>
  <si>
    <t>28:12.8</t>
  </si>
  <si>
    <t>-4.155874992288125,-4.155874992288125</t>
  </si>
  <si>
    <t>01:41.1</t>
  </si>
  <si>
    <t>19:01.5</t>
  </si>
  <si>
    <t>-4.15670314806425,-4.15670314806425,-4.15670314806425,-4.15670314806425,-4.15670314806425,-4.15670314806425</t>
  </si>
  <si>
    <t>48:52.1</t>
  </si>
  <si>
    <t>56:43.4</t>
  </si>
  <si>
    <t>-4.158515195554228,-4.158515195554228,-4.158515195554228,-4.158515195554228,-4.158515195554228,-4.158515195554228,-4.158515195554228,-4.158515195554228,-4.158515195554228,-4.158515195554228,-4.158515195554228,-4.158515195554228,-4.158515195554228,-4.158515195554228,-4.158515195554228,-4.158515195554228,-4.158515195554228,-4.158515195554228,-4.158515195554228,-4.158515195554228,-4.158515195554228,-4.158515195554228,-4.158515195554228,-4.158515195554228,-4.158515195554228,-4.158515195554228,-4.158515195554228,-4.158515195554228,-4.158515195554228,-4.158515195554228</t>
  </si>
  <si>
    <t>396838897876243458001558880263268044681522,396838897876243458001558880263268044681522,396838897876243458001558880263268044681522,396838897876243458001558880263268044681522,396838897876243458001558880263268044681522,396838897876243458001558880263268044681522,396838897876243458001558880263268044681522,396838897876243458001558880263268044681522,396838897876243458001558880263268044681522,396838897876243458001558880263268044681522,396838897876243458001558880263268044681522,396838897876243458001558880263268044681522,396838897876243458001558880263268044681522,396838897876243458001558880263268044681522,396838897876243458001558880263268044681522,396838897876243458001558880263268044681522,396838897876243458001558880263268044681522,396838897876243458001558880263268044681522,396838897876243458001558880263268044681522,396838897876243458001558880263268044681522,396838897876243458001558880263268044681522,396838897876243458001558880263268044681522,396838897876243458001558880263268044681522,396838897876243458001558880263268044681522,396838897876243458001558880263268044681522,396838897876243458001558880263268044681522,396838897876243458001558880263268044681522,396838897876243458001558880263268044681522,396838897876243458001558880263268044681522,396838897876243458001558880263268044681522</t>
  </si>
  <si>
    <t>39:33.9</t>
  </si>
  <si>
    <t>56:10.3</t>
  </si>
  <si>
    <t>-4.15864293936218,-4.15864293936218,-4.15864293936218,-4.15864293936218,-4.15864293936218,-4.15864293936218,-4.15864293936218,-4.15864293936218,-4.15864293936218,-4.15864293936218,-4.15864293936218,-4.15864293936218,-4.15864293936218,-4.15864293936218,-4.15864293936218,-4.15864293936218,-4.15864293936218,-4.15864293936218,-4.15864293936218,-4.15864293936218,-4.15864293936218,-4.15864293936218,-4.15864293936218,-4.15864293936218,-4.15864293936218,-4.15864293936218,-4.15864293936218,-4.15864293936218,-4.15864293936218,-4.15864293936218</t>
  </si>
  <si>
    <t>1341894431283073316131140549224311128573450,1341894431283073316131140549224311128573450,1341894431283073316131140549224311128573450,1341894431283073316131140549224311128573450,1341894431283073316131140549224311128573450,1341894431283073316131140549224311128573450,1341894431283073316131140549224311128573450,1341894431283073316131140549224311128573450,1341894431283073316131140549224311128573450,1341894431283073316131140549224311128573450,1341894431283073316131140549224311128573450,1341894431283073316131140549224311128573450,1341894431283073316131140549224311128573450,1341894431283073316131140549224311128573450,1341894431283073316131140549224311128573450,1341894431283073316131140549224311128573450,1341894431283073316131140549224311128573450,1341894431283073316131140549224311128573450,1341894431283073316131140549224311128573450,1341894431283073316131140549224311128573450,1341894431283073316131140549224311128573450,1341894431283073316131140549224311128573450,1341894431283073316131140549224311128573450,1341894431283073316131140549224311128573450,1341894431283073316131140549224311128573450,1341894431283073316131140549224311128573450,1341894431283073316131140549224311128573450,1341894431283073316131140549224311128573450,1341894431283073316131140549224311128573450,1341894431283073316131140549224311128573450</t>
  </si>
  <si>
    <t>58:09.6</t>
  </si>
  <si>
    <t>-4.1618655905901205,-4.1618655905901205</t>
  </si>
  <si>
    <t>37:21.1</t>
  </si>
  <si>
    <t>-4.162560831223244,-4.162560831223244,-4.162560831223244,-4.162560831223244,-4.162560831223244,-4.162560831223244,-4.162560831223244,-4.162560831223244,-4.162560831223244,-4.162560831223244</t>
  </si>
  <si>
    <t>1390116208754863151812811504823905924009245,1390116208754863151812811504823905924009245,1390116208754863151812811504823905924009245,1390116208754863151812811504823905924009245,1390116208754863151812811504823905924009245,1390116208754863151812811504823905924009245,1390116208754863151812811504823905924009245,1390116208754863151812811504823905924009245,1390116208754863151812811504823905924009245,1390116208754863151812811504823905924009245</t>
  </si>
  <si>
    <t>46:06.2</t>
  </si>
  <si>
    <t>03:07.2</t>
  </si>
  <si>
    <t>-4.163303110859806,-4.163303110859806,-4.163303110859806,-4.163303110859806,-4.163303110859806,-4.163303110859806,-4.163303110859806,-4.163303110859806,-4.163303110859806,-4.163303110859806,-4.163303110859806,-4.163303110859806,-4.163303110859806,-4.163303110859806,-4.163303110859806,-4.163303110859806,-4.163303110859806,-4.163303110859806,-4.163303110859806,-4.163303110859806</t>
  </si>
  <si>
    <t>627499221469224467205717524698620200462594,627499221469224467205717524698620200462594,627499221469224467205717524698620200462594,627499221469224467205717524698620200462594,627499221469224467205717524698620200462594,627499221469224467205717524698620200462594,627499221469224467205717524698620200462594,627499221469224467205717524698620200462594,627499221469224467205717524698620200462594,627499221469224467205717524698620200462594,627499221469224467205717524698620200462594,627499221469224467205717524698620200462594,627499221469224467205717524698620200462594,627499221469224467205717524698620200462594,627499221469224467205717524698620200462594,627499221469224467205717524698620200462594,627499221469224467205717524698620200462594,627499221469224467205717524698620200462594,627499221469224467205717524698620200462594,627499221469224467205717524698620200462594</t>
  </si>
  <si>
    <t>38:28.0</t>
  </si>
  <si>
    <t>-4.165071446951842,-4.165071446951842,-4.165071446951842,-4.165071446951842,-4.165071446951842,-4.165071446951842,-4.165071446951842,-4.165071446951842,-4.165071446951842,-4.165071446951842,-4.165071446951842,-4.165071446951842,-4.165071446951842,-4.165071446951842,-4.165071446951842,-4.165071446951842,-4.165071446951842,-4.165071446951842,-4.165071446951842,-4.165071446951842</t>
  </si>
  <si>
    <t>1044780032213869890762052998163309074408735,1044780032213869890762052998163309074408735,1044780032213869890762052998163309074408735,1044780032213869890762052998163309074408735,1044780032213869890762052998163309074408735,1044780032213869890762052998163309074408735,1044780032213869890762052998163309074408735,1044780032213869890762052998163309074408735,1044780032213869890762052998163309074408735,1044780032213869890762052998163309074408735,1044780032213869890762052998163309074408735,1044780032213869890762052998163309074408735,1044780032213869890762052998163309074408735,1044780032213869890762052998163309074408735,1044780032213869890762052998163309074408735,1044780032213869890762052998163309074408735,1044780032213869890762052998163309074408735,1044780032213869890762052998163309074408735,1044780032213869890762052998163309074408735,1044780032213869890762052998163309074408735</t>
  </si>
  <si>
    <t>17:04.2</t>
  </si>
  <si>
    <t>27:24.2</t>
  </si>
  <si>
    <t>-4.166932669652338,-4.166932669652338,-4.166932669652338,-4.166932669652338,-4.166932669652338,-4.166932669652338</t>
  </si>
  <si>
    <t>16:20.6</t>
  </si>
  <si>
    <t>35:07.2</t>
  </si>
  <si>
    <t>-4.168686140238053,-4.168686140238053</t>
  </si>
  <si>
    <t>28:57.1</t>
  </si>
  <si>
    <t>49:01.4</t>
  </si>
  <si>
    <t>-4.171565655220525,-4.171565655220525,-4.171565655220525,-4.171565655220525,-4.171565655220525,-4.171565655220525,-4.171565655220525,-4.171565655220525,-4.171565655220525</t>
  </si>
  <si>
    <t>1368845317574871721520380495657807362374574,1368845317574871721520380495657807362374574,1368845317574871721520380495657807362374574,1368845317574871721520380495657807362374574,1368845317574871721520380495657807362374574,1368845317574871721520380495657807362374574,1368845317574871721520380495657807362374574,1368845317574871721520380495657807362374574,1368845317574871721520380495657807362374574</t>
  </si>
  <si>
    <t>39:00.2</t>
  </si>
  <si>
    <t>45:39.7</t>
  </si>
  <si>
    <t>-4.17168911922332,-4.17168911922332,-4.17168911922332,-4.17168911922332,-4.17168911922332,-4.17168911922332,-4.17168911922332,-4.17168911922332,-4.17168911922332,-4.17168911922332</t>
  </si>
  <si>
    <t>510580260433481517750064132054911593845118,510580260433481517750064132054911593845118,510580260433481517750064132054911593845118,510580260433481517750064132054911593845118,510580260433481517750064132054911593845118,510580260433481517750064132054911593845118,510580260433481517750064132054911593845118,510580260433481517750064132054911593845118,510580260433481517750064132054911593845118,510580260433481517750064132054911593845118</t>
  </si>
  <si>
    <t>17:54.1</t>
  </si>
  <si>
    <t>24:05.6</t>
  </si>
  <si>
    <t>-4.17170603792098,-4.17170603792098,-4.17170603792098,-4.17170603792098,-4.17170603792098,-4.17170603792098,-4.17170603792098,-4.17170603792098,-4.17170603792098,-4.17170603792098,-4.17170603792098,-4.17170603792098,-4.17170603792098,-4.17170603792098,-4.17170603792098</t>
  </si>
  <si>
    <t>1174969697389029367929642482685572834199150,1174969697389029367929642482685572834199150,1174969697389029367929642482685572834199150,1174969697389029367929642482685572834199150,1174969697389029367929642482685572834199150,1174969697389029367929642482685572834199150,1174969697389029367929642482685572834199150,1174969697389029367929642482685572834199150,1174969697389029367929642482685572834199150,1174969697389029367929642482685572834199150,1174969697389029367929642482685572834199150,1174969697389029367929642482685572834199150,1174969697389029367929642482685572834199150,1174969697389029367929642482685572834199150,1174969697389029367929642482685572834199150</t>
  </si>
  <si>
    <t>28:45.4</t>
  </si>
  <si>
    <t>48:48.7</t>
  </si>
  <si>
    <t>-4.1731019492138826,-4.1731019492138826,-4.1731019492138826</t>
  </si>
  <si>
    <t>51:30.5</t>
  </si>
  <si>
    <t>02:41.2</t>
  </si>
  <si>
    <t>-4.17396735846126,-4.17396735846126,-4.17396735846126,-4.17396735846126,-4.17396735846126,-4.17396735846126,-4.17396735846126,-4.17396735846126,-4.17396735846126,-4.17396735846126,-4.17396735846126,-4.17396735846126,-4.17396735846126,-4.17396735846126,-4.17396735846126,-4.17396735846126,-4.17396735846126,-4.17396735846126,-4.17396735846126,-4.17396735846126</t>
  </si>
  <si>
    <t>693965808712373855556976109234116760307073,693965808712373855556976109234116760307073,693965808712373855556976109234116760307073,693965808712373855556976109234116760307073,693965808712373855556976109234116760307073,693965808712373855556976109234116760307073,693965808712373855556976109234116760307073,693965808712373855556976109234116760307073,693965808712373855556976109234116760307073,693965808712373855556976109234116760307073,693965808712373855556976109234116760307073,693965808712373855556976109234116760307073,693965808712373855556976109234116760307073,693965808712373855556976109234116760307073,693965808712373855556976109234116760307073,693965808712373855556976109234116760307073,693965808712373855556976109234116760307073,693965808712373855556976109234116760307073,693965808712373855556976109234116760307073,693965808712373855556976109234116760307073</t>
  </si>
  <si>
    <t>14:08.2</t>
  </si>
  <si>
    <t>32:24.7</t>
  </si>
  <si>
    <t>-4.177324994710472,-4.177324994710472</t>
  </si>
  <si>
    <t>17:39.5</t>
  </si>
  <si>
    <t>24:31.0</t>
  </si>
  <si>
    <t>-4.1779585877447305,-4.1779585877447305,-4.1779585877447305,-4.1779585877447305,-4.1779585877447305,-4.1779585877447305,-4.1779585877447305,-4.1779585877447305,-4.1779585877447305</t>
  </si>
  <si>
    <t>462221315485176925393369487092271395998388,462221315485176925393369487092271395998388,462221315485176925393369487092271395998388,462221315485176925393369487092271395998388,462221315485176925393369487092271395998388,462221315485176925393369487092271395998388,462221315485176925393369487092271395998388,462221315485176925393369487092271395998388,462221315485176925393369487092271395998388</t>
  </si>
  <si>
    <t>15:53.3</t>
  </si>
  <si>
    <t>21:40.7</t>
  </si>
  <si>
    <t>-4.178905686845606,-4.178905686845606,-4.178905686845606,-4.178905686845606,-4.178905686845606,-4.178905686845606</t>
  </si>
  <si>
    <t>39:40.7</t>
  </si>
  <si>
    <t>44:37.2</t>
  </si>
  <si>
    <t>-4.181346078915383,-4.181346078915383,-4.181346078915383,-4.181346078915383,-4.181346078915383,-4.181346078915383</t>
  </si>
  <si>
    <t>54:23.3</t>
  </si>
  <si>
    <t>04:25.4</t>
  </si>
  <si>
    <t>-4.184668787795475,-4.184668787795475,-4.184668787795475,-4.184668787795475,-4.184668787795475,-4.184668787795475,-4.184668787795475,-4.184668787795475,-4.184668787795475,-4.184668787795475,-4.184668787795475,-4.184668787795475,-4.184668787795475,-4.184668787795475,-4.184668787795475,-4.184668787795475,-4.184668787795475,-4.184668787795475,-4.184668787795475,-4.184668787795475</t>
  </si>
  <si>
    <t>315593172574037227181470484126124502018134,315593172574037227181470484126124241971286,315593172574037227181470484126124502018134,315593172574037227181470484126124241971286,315593172574037227181470484126124502018134,315593172574037227181470484126124502018134,315593172574037227181470484126124502018134,315593172574037227181470484126124502018134,315593172574037227181470484126124502018134,315593172574037227181470484126124241971286,315593172574037227181470484126124502018134,315593172574037227181470484126124502018134,315593172574037227181470484126124502018134,315593172574037227181470484126124502018134,315593172574037227181470484126124241971286,315593172574037227181470484126124502018134,315593172574037227181470484126124502018134,315593172574037227181470484126124502018134,315593172574037227181470484126124502018134,315593172574037227181470484126124502018134</t>
  </si>
  <si>
    <t>12:15.4</t>
  </si>
  <si>
    <t>17:37.5</t>
  </si>
  <si>
    <t>-4.185169282730036,-4.185169282730036,-4.185169282730036</t>
  </si>
  <si>
    <t>00:56.5</t>
  </si>
  <si>
    <t>10:45.9</t>
  </si>
  <si>
    <t>-4.1877410512598185,-4.1877410512598185,-4.1877410512598185,-4.1877410512598185,-4.1877410512598185,-4.1877410512598185,-4.1877410512598185,-4.1877410512598185,-4.1877410512598185,-4.1877410512598185</t>
  </si>
  <si>
    <t>446261242678554125875367902354218155199028,446261242678554125875367902354218155199028,446261242678554125875367902354218155199028,446261242678554125875367902354218155199028,446261242678554125875367902354218155199028,446261242678554125875367902354218155199028,446261242678554125875367902354218155199028,446261242678554125875367902354218155199028,446261242678554125875367902354218155199028,446261242678554125875367902354218155199028</t>
  </si>
  <si>
    <t>43:10.1</t>
  </si>
  <si>
    <t>-4.188188794483609,-4.188188794483609,-4.188188794483609</t>
  </si>
  <si>
    <t>50:27.6</t>
  </si>
  <si>
    <t>07:44.2</t>
  </si>
  <si>
    <t>-4.1917497864199005,-4.1917497864199005,-4.1917497864199005,-4.1917497864199005,-4.1917497864199005,-4.1917497864199005,-4.1917497864199005,-4.1917497864199005,-4.1917497864199005,-4.1917497864199005,-4.1917497864199005,-4.1917497864199005,-4.1917497864199005,-4.1917497864199005,-4.1917497864199005,-4.1917497864199005,-4.1917497864199005,-4.1917497864199005,-4.1917497864199005,-4.1917497864199005,-4.1917497864199005,-4.1917497864199005,-4.1917497864199005,-4.1917497864199005,-4.1917497864199005,-4.1917497864199005,-4.1917497864199005,-4.1917497864199005,-4.1917497864199005,-4.1917497864199005</t>
  </si>
  <si>
    <t>813128606958269751370140256822881200406965,813128606958269751370140256822881200406965,813128606958269751370140256822881200406965,813128606958269751370140256822881200406965,813128606958269751370140256822881200406965,813128606958269751370140256822881200406965,813128606958269751370140256822881200406965,813128606958269751370140256822881200406965,813128606958269751370140256822881200406965,813128606958269751370140256822881200406965,813128606958269751370140256822881200406965,813128606958269751370140256822881200406965,813128606958269751370140256822881200406965,813128606958269751370140256822881200406965,813128606958269751370140256822881200406965,813128606958269751370140256822881200406965,813128606958269751370140256822881200406965,813128606958269751370140256822881200406965,813128606958269751370140256822881200406965,813128606958269751370140256822881200406965,813128606958269751370140256822881200406965,813128606958269751370140256822881200406965,813128606958269751370140256822881200406965,813128606958269751370140256822881200406965,813128606958269751370140256822881200406965,813128606958269751370140256822881200406965,813128606958269751370140256822881200406965,813128606958269751370140256822881200406965,813128606958269751370140256822881200406965,813128606958269751370140256822881200406965</t>
  </si>
  <si>
    <t>44:18.4</t>
  </si>
  <si>
    <t>04:21.6</t>
  </si>
  <si>
    <t>-4.191931406425807,-4.191931406425807,-4.191931406425807</t>
  </si>
  <si>
    <t>56:46.8</t>
  </si>
  <si>
    <t>01:10.3</t>
  </si>
  <si>
    <t>-4.194564019525015,-4.194564019525015,-4.194564019525015,-4.194564019525015,-4.194564019525015,-4.194564019525015,-4.194564019525015,-4.194564019525015,-4.194564019525015,-4.194564019525015</t>
  </si>
  <si>
    <t>770091882025406558458367123760432841527996,770091882025406558458367123760432841527996,770091882025406558458367123760432841527996,770091882025406558458367123760432841527996,770091882025406558458367123760432841527996,770091882025406558458367123760432841527996,770091882025406558458367123760432841527996,770091882025406558458367123760432841527996,770091882025406558458367123760432841527996,770091882025406558458367123760432841527996</t>
  </si>
  <si>
    <t>44:34.6</t>
  </si>
  <si>
    <t>04:27.8</t>
  </si>
  <si>
    <t>-4.198249418741353,-4.198249418741353,-4.198249418741353,-4.198249418741353,-4.198249418741353,-4.198249418741353,-4.198249418741353,-4.198249418741353,-4.198249418741353,-4.198249418741353</t>
  </si>
  <si>
    <t>638663077485204639538529312416064800923681,638663077485204639538529312416064800923681,638663077485204639538529312416064800923681,638663077485204639538529312416064800923681,638663077485204639538529312416064800923681,638663077485204639538529312416064800923681,638663077485204639538529312416064800923681,638663077485204639538529312416064800923681,638663077485204639538529312416064800923681,638663077485204639538529312416064800923681</t>
  </si>
  <si>
    <t>50:53.2</t>
  </si>
  <si>
    <t>-4.20224449081871,-4.20224449081871,-4.20224449081871</t>
  </si>
  <si>
    <t>09:52.4</t>
  </si>
  <si>
    <t>22:20.8</t>
  </si>
  <si>
    <t>-4.202837990141372,-4.202837990141372,-4.202837990141372,-4.202837990141372,-4.202837990141372,-4.202837990141372,-4.202837990141372,-4.202837990141372,-4.202837990141372,-4.202837990141372,-4.202837990141372,-4.202837990141372,-4.202837990141372,-4.202837990141372,-4.202837990141372,-4.202837990141372,-4.202837990141372,-4.202837990141372,-4.202837990141372,-4.202837990141372</t>
  </si>
  <si>
    <t>620237038696023270379443263533678043670858,620237038696023270379443263533678043670858,620237038696023270379443263533678043670858,620237038696023270379443263533678043670858,620237038696023270379443263533678043670858,620237038696023270379443263533678043670858,620237038696023270379443263533678043670858,620237038696023270379443263533678043670858,620237038696023270379443263533678043670858,620237038696023270379443263533678043670858,620237038696023270379443263533678043670858,620237038696023270379443263533678043670858,620237038696023270379443263533678043670858,620237038696023270379443263533678043670858,620237038696023270379443263533678043670858,620237038696023270379443263533678043670858,620237038696023270379443263533678043670858,620237038696023270379443263533678043670858,620237038696023270379443263533678043670858,620237038696023270379443263533678043670858</t>
  </si>
  <si>
    <t>35:50.6</t>
  </si>
  <si>
    <t>43:18.9</t>
  </si>
  <si>
    <t>-4.20406604347295,-4.20406604347295,-4.20406604347295,-4.20406604347295,-4.20406604347295</t>
  </si>
  <si>
    <t>11:39.0</t>
  </si>
  <si>
    <t>17:20.8</t>
  </si>
  <si>
    <t>-4.2062306022365075,-4.2062306022365075,-4.2062306022365075,-4.2062306022365075,-4.2062306022365075</t>
  </si>
  <si>
    <t>31:50.7</t>
  </si>
  <si>
    <t>44:12.3</t>
  </si>
  <si>
    <t>-4.207600096450029,-4.207600096450029,-4.207600096450029,-4.207600096450029,-4.207600096450029,-4.207600096450029,-4.207600096450029,-4.207600096450029,-4.207600096450029,-4.207600096450029</t>
  </si>
  <si>
    <t>652759537907658387815184151273738814014043,652759537907658387815184151273738814014043,652759537907658387815184151273738814014043,652759537907658387815184151273738814014043,652759537907658387815184151273738814014043,652759537907658387815184151273738814014043,652759537907658387815184151273738814014043,652759537907658387815184151273738814014043,652759537907658387815184151273738814014043,652759537907658387815184151273738814014043</t>
  </si>
  <si>
    <t>-4.207934777928018,-4.207934777928018,-4.207934777928018,-4.207934777928018,-4.207934777928018,-4.207934777928018,-4.207934777928018,-4.207934777928018,-4.207934777928018,-4.207934777928018,-4.207934777928018,-4.207934777928018,-4.207934777928018,-4.207934777928018,-4.207934777928018</t>
  </si>
  <si>
    <t>808220012204442207543834768631395628958802,808220012204442207543834768631395628958802,808220012204442207543834768631395628958802,808220012204442207543834768631395628958802,808220012204442207543834768631395628958802,808220012204442207543834768631395628958802,808220012204442207543834768631395628958802,808220012204442207543834768631395628958802,808220012204442207543834768631395628958802,808220012204442207543834768631395628958802,808220012204442207543834768631395628958802,808220012204442207543834768631395628958802,808220012204442207543834768631395628958802,808220012204442207543834768631395628958802,808220012204442207543834768631395628958802</t>
  </si>
  <si>
    <t>50:59.3</t>
  </si>
  <si>
    <t>54:57.6</t>
  </si>
  <si>
    <t>-4.209401773159933,-4.209401773159933,-4.209401773159933,-4.209401773159933,-4.209401773159933,-4.209401773159933,-4.209401773159933,-4.209401773159933,-4.209401773159933</t>
  </si>
  <si>
    <t>1379563720912516681680128119501089168862248,1379563720912516681680128119501089168862248,1379563720912516681680128119501089168862248,1379563720912516681680128119501089168862248,1379563720912516681680128119501089168862248,1379563720912516681680128119501089168862248,1379563720912516681680128119501089168862248,1379563720912516681680128119501089168862248,1379563720912516681680128119501089168862248</t>
  </si>
  <si>
    <t>27:15.3</t>
  </si>
  <si>
    <t>-4.210185987849559,-4.210185987849559,-4.210185987849559</t>
  </si>
  <si>
    <t>58:33.9</t>
  </si>
  <si>
    <t>08:19.6</t>
  </si>
  <si>
    <t>-4.212233440983906,-4.212233440983906,-4.212233440983906,-4.212233440983906,-4.212233440983906,-4.212233440983906,-4.212233440983906,-4.212233440983906,-4.212233440983906,-4.212233440983906,-4.212233440983906,-4.212233440983906,-4.212233440983906,-4.212233440983906,-4.212233440983906,-4.212233440983906,-4.212233440983906,-4.212233440983906,-4.212233440983906,-4.212233440983906,-4.212233440983906,-4.212233440983906,-4.212233440983906,-4.212233440983906,-4.212233440983906,-4.212233440983906,-4.212233440983906,-4.212233440983906,-4.212233440983906,-4.212233440983906</t>
  </si>
  <si>
    <t>853524832851798977700772980339432116700372,853524832851798977700772980339432116700372,853524832851798977700772980339432116700372,853524832851798977700772980339432116700372,853524832851798977700772980339432116700372,853524832851798977700772980339432116700372,853524832851798977700772980339432116700372,853524832851798977700772980339432116700372,853524832851798977700772980339432116700372,853524832851798977700772980339432116700372,853524832851798977700772980339432116700372,853524832851798977700772980339432116700372,853524832851798977700772980339432116700372,853524832851798977700772980339432116700372,853524832851798977700772980339432116700372,853524832851798977700772980339432116700372,853524832851798977700772980339432116700372,853524832851798977700772980339432116700372,853524832851798977700772980339432116700372,853524832851798977700772980339432116700372,853524832851798977700772980339432116700372,853524832851798977700772980339432116700372,853524832851798977700772980339432116700372,853524832851798977700772980339432116700372,853524832851798977700772980339432116700372,853524832851798977700772980339432116700372,853524832851798977700772980339432116700372,853524832851798977700772980339432116700372,853524832851798977700772980339432116700372,853524832851798977700772980339432116700372</t>
  </si>
  <si>
    <t>07:24.7</t>
  </si>
  <si>
    <t>10:56.0</t>
  </si>
  <si>
    <t>-4.212793571907311,-4.212793571907311,-4.212793571907311,-4.212793571907311,-4.212793571907311,-4.212793571907311,-4.212793571907311,-4.212793571907311,-4.212793571907311</t>
  </si>
  <si>
    <t>1363481191441845359845375527217990648499835,1363481191441845359845375527217990648499835,1363481191441845359845375527217990648499835,1363481191441845359845375527217990648499835,1363481191441845359845375527217990648499835,1363481191441845359845375527217990648499835,1363481191441845359845375527217990648499835,1363481191441845359845375527217990648499835,1363481191441845359845375527217990648499835</t>
  </si>
  <si>
    <t>40:08.6</t>
  </si>
  <si>
    <t>45:11.3</t>
  </si>
  <si>
    <t>-4.213329802336496,-4.213329802336496,-4.213329802336496,-4.213329802336496,-4.213329802336496,-4.213329802336496,-4.213329802336496,-4.213329802336496,-4.213329802336496,-4.213329802336496</t>
  </si>
  <si>
    <t>1373726131373061413568276539370716377081865,1373726131373061413568276539370716377081865,1373726131373061413568276539370716377081865,1373726131373061413568276539370716377081865,1373726131373061413568276539370716377081865,1373726131373061413568276539370716377081865,1373726131373061413568276539370716377081865,1373726131373061413568276539370716377081865,1373726131373061413568276539370716377081865,1373726131373061413568276539370716377081865</t>
  </si>
  <si>
    <t>16:59.8</t>
  </si>
  <si>
    <t>22:53.1</t>
  </si>
  <si>
    <t>-4.214801740466547,-4.214801740466547,-4.214801740466547,-4.214801740466547,-4.214801740466547,-4.214801740466547,-4.214801740466547,-4.214801740466547,-4.214801740466547</t>
  </si>
  <si>
    <t>671442252591796047934277433173113554324571,671442252591796047934277433173113554324571,671442252591796047934277433173113554324571,671442252591796047934277433173113554324571,671442252591796047934277433173113554324571,671442252591796047934277433173113554324571,671442252591796047934277433173113554324571,671442252591796047934277433173113554324571,671442252591796047934277433173113554324571</t>
  </si>
  <si>
    <t>58:22.3</t>
  </si>
  <si>
    <t>18:25.2</t>
  </si>
  <si>
    <t>-4.2151146999926645,-4.2151146999926645,-4.2151146999926645,-4.2151146999926645,-4.2151146999926645,-4.2151146999926645,-4.2151146999926645,-4.2151146999926645,-4.2151146999926645</t>
  </si>
  <si>
    <t>118516261086611088398047865528281045820766,118516261086611088398047865528281045820766,118516261086611088398047865528281045820766,118516261086611088398047865528281045820766,118516261086611088398047865528281045820766,118516261086611088398047865528281045820766,118516261086611088398047865528281045820766,118516261086611088398047865528281045820766,118516261086611088398047865528281045820766</t>
  </si>
  <si>
    <t>37:01.9</t>
  </si>
  <si>
    <t>50:16.8</t>
  </si>
  <si>
    <t>-4.215442864930537,-4.215442864930537,-4.215442864930537,-4.215442864930537,-4.215442864930537,-4.215442864930537,-4.215442864930537,-4.215442864930537,-4.215442864930537,-4.215442864930537,-4.215442864930537,-4.215442864930537,-4.215442864930537,-4.215442864930537,-4.215442864930537,-4.215442864930537,-4.215442864930537,-4.215442864930537,-4.215442864930537,-4.215442864930537</t>
  </si>
  <si>
    <t>644761292627419940301823944353371681832317,644761292627419940301823944353371681832317,644761292627419940301823944353371681832317,644761292627419940301823944353371681832317,644761292627419940301823944353371681832317,644761292627419940301823944353371681832317,644761292627419940301823944353371681832317,644761292627419940301823944353371681832317,644761292627419940301823944353371681832317,644761292627419940301823944353371681832317,644761292627419940301823944353371681832317,644761292627419940301823944353371681832317,644761292627419940301823944353371681832317,644761292627419940301823944353371681832317,644761292627419940301823944353371681832317,644761292627419940301823944353371681832317,644761292627419940301823944353371681832317,644761292627419940301823944353371681832317,644761292627419940301823944353371681832317,644761292627419940301823944353371681832317</t>
  </si>
  <si>
    <t>18:25.6</t>
  </si>
  <si>
    <t>23:38.6</t>
  </si>
  <si>
    <t>-4.216143836062455,-4.216143836062455,-4.216143836062455,-4.216143836062455,-4.216143836062455,-4.216143836062455,-4.216143836062455,-4.216143836062455,-4.216143836062455</t>
  </si>
  <si>
    <t>635802842942805811900584977981401547408276,635802842942805811900584977981401547408276,635802842942805811900584977981401547408276,635802842942805811900584977981401547408276,635802842942805811900584977981401547408276,635802842942805811900584977981401547408276,635802842942805811900584977981401547408276,635802842942805811900584977981401547408276,635802842942805811900584977981401547408276</t>
  </si>
  <si>
    <t>33:32.9</t>
  </si>
  <si>
    <t>50:00.0</t>
  </si>
  <si>
    <t>-4.216365099690088,-4.216365099690088,-4.216365099690088,-4.216365099690088,-4.216365099690088,-4.216365099690088</t>
  </si>
  <si>
    <t>36:09.7</t>
  </si>
  <si>
    <t>56:13.7</t>
  </si>
  <si>
    <t>-4.217533165741252,-4.217533165741252</t>
  </si>
  <si>
    <t>41:29.1</t>
  </si>
  <si>
    <t>47:34.6</t>
  </si>
  <si>
    <t>-4.21837865146193,-4.21837865146193,-4.21837865146193,-4.21837865146193,-4.21837865146193,-4.21837865146193,-4.21837865146193,-4.21837865146193,-4.21837865146193,-4.21837865146193</t>
  </si>
  <si>
    <t>1042472505862267134172539799086158294986860,1042472505862267134172539799086158294986860,1042472505862267134172539799086158294986860,1042472505862267134172539799086158294986860,1042472505862267134172539799086158294986860,1042472505862267134172539799086158294986860,1042472505862267134172539799086158294986860,1042472505862267134172539799086158294986860,1042472505862267134172539799086158294986860,1042472505862267134172539799086158294986860</t>
  </si>
  <si>
    <t>39:09.2</t>
  </si>
  <si>
    <t>-4.219328943676438,-4.219328943676438,-4.219328943676438,-4.219328943676438,-4.219328943676438,-4.219328943676438,-4.219328943676438,-4.219328943676438,-4.219328943676438</t>
  </si>
  <si>
    <t>270994264477954757019680222070746686456406,270994264477954757019680222070746686456406,270994264477954757019680222070746686456406,270994264477954757019680222070746686456406,270994264477954757019680222070746686456406,270994264477954757019680222070746686456406,270994264477954757019680222070746686456406,270994264477954757019680222070746686456406,270994264477954757019680222070746686456406</t>
  </si>
  <si>
    <t>06:19.8</t>
  </si>
  <si>
    <t>-4.221118678953231,-4.221118678953231,-4.221118678953231,-4.221118678953231,-4.221118678953231,-4.221118678953231,-4.221118678953231,-4.221118678953231,-4.221118678953231,-4.221118678953231,-4.221118678953231,-4.221118678953231,-4.221118678953231,-4.221118678953231,-4.221118678953231,-4.221118678953231,-4.221118678953231,-4.221118678953231,-4.221118678953231,-4.221118678953231</t>
  </si>
  <si>
    <t>685665602416828498241841416818930044176268,685665602416828498241841416818930044176268,685665602416828498241841416818930044176268,685665602416828498241841416818930044176268,685665602416828498241841416818930044176268,685665602416828498241841416818930044176268,685665602416828498241841416818930044176268,685665602416828498241841416818930044176268,685665602416828498241841416818930044176268,685665602416828498241841416818930044176268,685665602416828498241841416818930044176268,685665602416828498241841416818930044176268,685665602416828498241841416818930044176268,685665602416828498241841416818930044176268,685665602416828498241841416818930044176268,685665602416828498241841416818930044176268,685665602416828498241841416818930044176268,685665602416828498241841416818930044176268,685665602416828498241841416818930044176268,685665602416828498241841416818930044176268</t>
  </si>
  <si>
    <t>01:11.0</t>
  </si>
  <si>
    <t>06:50.9</t>
  </si>
  <si>
    <t>-4.222102389752349,-4.222102389752349,-4.222102389752349,-4.222102389752349,-4.222102389752349,-4.222102389752349,-4.222102389752349,-4.222102389752349,-4.222102389752349,-4.222102389752349,-4.222102389752349,-4.222102389752349,-4.222102389752349,-4.222102389752349,-4.222102389752349</t>
  </si>
  <si>
    <t>258349096024343227933766964711635744676316,258349096024343227933766964711635744676316,258349096024343227933766964711635744676316,258349096024343227933766964711635744676316,258349096024343227933766964711635744676316,258349096024343227933766964711635744676316,258349096024343227933766964711635744676316,258349096024343227933766964711635744676316,258349096024343227933766964711635744676316,258349096024343227933766964711635744676316,258349096024343227933766964711635744676316,258349096024343227933766964711635744676316,258349096024343227933766964711635744676316,258349096024343227933766964711635744676316,258349096024343227933766964711635744676316</t>
  </si>
  <si>
    <t>19:02.6</t>
  </si>
  <si>
    <t>24:16.8</t>
  </si>
  <si>
    <t>-4.2223485064264255,-4.2223485064264255,-4.2223485064264255,-4.2223485064264255,-4.2223485064264255,-4.2223485064264255,-4.2223485064264255,-4.2223485064264255,-4.2223485064264255,-4.2223485064264255,-4.2223485064264255,-4.2223485064264255,-4.2223485064264255,-4.2223485064264255,-4.2223485064264255</t>
  </si>
  <si>
    <t>119063462475062351398728423419501650227819,119063462475062351398728423419501650227819,119063462475062351398728423419501650227819,119063462475062351398728423419501650227819,119063462475062351398728423419501650227819,119063462475062351398728423419501650227819,119063462475062351398728423419501650227819,119063462475062351398728423419501650227819,119063462475062351398728423419501650227819,119063462475062351398728423419501650227819,119063462475062351398728423419501650227819,119063462475062351398728423419501650227819,119063462475062351398728423419501650227819,119063462475062351398728423419501650227819,119063462475062351398728423419501650227819</t>
  </si>
  <si>
    <t>19:54.3</t>
  </si>
  <si>
    <t>32:12.3</t>
  </si>
  <si>
    <t>-4.2231124947837175,-4.2231124947837175,-4.2231124947837175,-4.2231124947837175,-4.2231124947837175,-4.2231124947837175</t>
  </si>
  <si>
    <t>16:01.1</t>
  </si>
  <si>
    <t>20:11.1</t>
  </si>
  <si>
    <t>-4.226479253289572,-4.226479253289572,-4.226479253289572,-4.226479253289572,-4.226479253289572,-4.226479253289572</t>
  </si>
  <si>
    <t>51:53.4</t>
  </si>
  <si>
    <t>-4.2274949798325565,-4.2274949798325565,-4.2274949798325565</t>
  </si>
  <si>
    <t>24:47.5</t>
  </si>
  <si>
    <t>44:50.6</t>
  </si>
  <si>
    <t>-4.227618094743355,-4.227618094743355</t>
  </si>
  <si>
    <t>37:15.7</t>
  </si>
  <si>
    <t>-4.228558404508784,-4.228558404508784,-4.228558404508784</t>
  </si>
  <si>
    <t>08:15.8</t>
  </si>
  <si>
    <t>19:59.4</t>
  </si>
  <si>
    <t>-4.2299994682999875,-4.2299994682999875,-4.2299994682999875,-4.2299994682999875,-4.2299994682999875,-4.2299994682999875,-4.2299994682999875,-4.2299994682999875,-4.2299994682999875,-4.2299994682999875,-4.2299994682999875,-4.2299994682999875,-4.2299994682999875,-4.2299994682999875,-4.2299994682999875,-4.2299994682999875,-4.2299994682999875,-4.2299994682999875,-4.2299994682999875,-4.2299994682999875</t>
  </si>
  <si>
    <t>135725693267768830978377863468638436535726,135725693267768830978377863468638436535726,135725693267768830978377863468638436535726,135725693267768830978377863468638436535726,135725693267768830978377863468638436535726,135725693267768830978377863468638436535726,135725693267768830978377863468638436535726,135725693267768830978377863468638436535726,135725693267768830978377863468638436535726,135725693267768830978377863468638436535726,135725693267768830978377863468638436535726,135725693267768830978377863468638436535726,135725693267768830978377863468638436535726,135725693267768830978377863468638436535726,135725693267768830978377863468638436535726,135725693267768830978377863468638436535726,135725693267768830978377863468638436535726,135725693267768830978377863468638436535726,135725693267768830978377863468638436535726,135725693267768830978377863468638436535726</t>
  </si>
  <si>
    <t>04:34.0</t>
  </si>
  <si>
    <t>07:26.3</t>
  </si>
  <si>
    <t>-4.230789199812808,-4.230789199812808,-4.230789199812808</t>
  </si>
  <si>
    <t>46:21.5</t>
  </si>
  <si>
    <t>06:24.7</t>
  </si>
  <si>
    <t>-4.2309114307366915,-4.2309114307366915,-4.2309114307366915,-4.2309114307366915,-4.2309114307366915,-4.2309114307366915,-4.2309114307366915,-4.2309114307366915,-4.2309114307366915</t>
  </si>
  <si>
    <t>693262739276671830272711675383828875056280,693262739276671830272711675383828875056280,693262739276671830272711675383828875056280,693262739276671830272711675383828875056280,693262739276671830272711675383828875056280,693262739276671830272711675383828875056280,693262739276671830272711675383828875056280,693262739276671830272711675383828875056280,693262739276671830272711675383828875056280</t>
  </si>
  <si>
    <t>35:41.5</t>
  </si>
  <si>
    <t>-4.232995611614733,-4.232995611614733,-4.232995611614733,-4.232995611614733,-4.232995611614733,-4.232995611614733</t>
  </si>
  <si>
    <t>57:26.0</t>
  </si>
  <si>
    <t>02:53.0</t>
  </si>
  <si>
    <t>-4.234324467471008,-4.234324467471008,-4.234324467471008,-4.234324467471008,-4.234324467471008</t>
  </si>
  <si>
    <t>54:39.1</t>
  </si>
  <si>
    <t>06:52.7</t>
  </si>
  <si>
    <t>-4.234927638249621,-4.234927638249621,-4.234927638249621,-4.234927638249621</t>
  </si>
  <si>
    <t>00:29.9</t>
  </si>
  <si>
    <t>20:00.0</t>
  </si>
  <si>
    <t>-4.234971270891991,-4.234971270891991,-4.234971270891991,-4.234971270891991,-4.234971270891991,-4.234971270891991</t>
  </si>
  <si>
    <t>15:03.8</t>
  </si>
  <si>
    <t>19:00.5</t>
  </si>
  <si>
    <t>-4.236180261263223,-4.236180261263223,-4.236180261263223,-4.236180261263223,-4.236180261263223,-4.236180261263223,-4.236180261263223,-4.236180261263223,-4.236180261263223</t>
  </si>
  <si>
    <t>416474237597778877062125075706627693736395,416474237597778877062125075706627693736395,416474237597778877062125075706627693736395,416474237597778877062125075706627693736395,416474237597778877062125075706627693736395,416474237597778877062125075706627693736395,416474237597778877062125075706627693736395,416474237597778877062125075706627693736395,416474237597778877062125075706627693736395</t>
  </si>
  <si>
    <t>42:46.5</t>
  </si>
  <si>
    <t>56:41.4</t>
  </si>
  <si>
    <t>-4.239531731649517,-4.239531731649517,-4.239531731649517</t>
  </si>
  <si>
    <t>17:23.1</t>
  </si>
  <si>
    <t>33:15.4</t>
  </si>
  <si>
    <t>-4.241510604583637,-4.241510604583637</t>
  </si>
  <si>
    <t>29:36.7</t>
  </si>
  <si>
    <t>37:47.7</t>
  </si>
  <si>
    <t>-4.242369913526332,-4.242369913526332,-4.242369913526332,-4.242369913526332,-4.242369913526332,-4.242369913526332,-4.242369913526332,-4.242369913526332,-4.242369913526332,-4.242369913526332</t>
  </si>
  <si>
    <t>1390826810335149165408194115357765762467358,1390826810335149165408194115357765762467358,1390826810335149165408194115357765762467358,1390826810335149165408194115357765762467358,1390826810335149165408194115357765762467358,1390826810335149165408194115357765762467358,1390826810335149165408194115357765762467358,1390826810335149165408194115357765762467358,1390826810335149165408194115357765762467358,1390826810335149165408194115357765762467358</t>
  </si>
  <si>
    <t>38:35.6</t>
  </si>
  <si>
    <t>42:48.3</t>
  </si>
  <si>
    <t>-4.246498974204483,-4.246498974204483,-4.246498974204483,-4.246498974204483,-4.246498974204483</t>
  </si>
  <si>
    <t>14:23.7</t>
  </si>
  <si>
    <t>20:24.5</t>
  </si>
  <si>
    <t>-4.247591429699623,-4.247591429699623,-4.247591429699623</t>
  </si>
  <si>
    <t>35:10.0</t>
  </si>
  <si>
    <t>41:41.3</t>
  </si>
  <si>
    <t>-4.248379145265036,-4.248379145265036,-4.248379145265036,-4.248379145265036,-4.248379145265036,-4.248379145265036,-4.248379145265036,-4.248379145265036,-4.248379145265036,-4.248379145265036</t>
  </si>
  <si>
    <t>1053015390476208274563889294354696792869415,1053015390476208274563889294354696792869415,1053015390476208274563889294354696792869415,1053015390476208274563889294354696792869415,1053015390476208274563889294354696792869415,1053015390476208274563889294354696792869415,1053015390476208274563889294354696792869415,1053015390476208274563889294354696792869415,1053015390476208274563889294354696792869415,1053015390476208274563889294354696792869415</t>
  </si>
  <si>
    <t>14:02.6</t>
  </si>
  <si>
    <t>-4.24894390604215,-4.24894390604215,-4.24894390604215,-4.24894390604215,-4.24894390604215</t>
  </si>
  <si>
    <t>56:15.9</t>
  </si>
  <si>
    <t>-4.251476034993453,-4.251476034993453,-4.251476034993453,-4.251476034993453,-4.251476034993453,-4.251476034993453</t>
  </si>
  <si>
    <t>31:47.0</t>
  </si>
  <si>
    <t>38:24.3</t>
  </si>
  <si>
    <t>-4.253187820456103,-4.253187820456103,-4.253187820456103,-4.253187820456103,-4.253187820456103</t>
  </si>
  <si>
    <t>05:19.5</t>
  </si>
  <si>
    <t>-4.256144520070897,-4.256144520070897,-4.256144520070897,-4.256144520070897,-4.256144520070897</t>
  </si>
  <si>
    <t>56:10.2</t>
  </si>
  <si>
    <t>16:08.8</t>
  </si>
  <si>
    <t>-4.256428221798504,-4.256428221798504,-4.256428221798504,-4.256428221798504</t>
  </si>
  <si>
    <t>28:28.7</t>
  </si>
  <si>
    <t>31:23.3</t>
  </si>
  <si>
    <t>-4.2593641140956695,-4.2593641140956695,-4.2593641140956695,-4.2593641140956695,-4.2593641140956695,-4.2593641140956695</t>
  </si>
  <si>
    <t>51:01.6</t>
  </si>
  <si>
    <t>00:59.0</t>
  </si>
  <si>
    <t>-4.26082331148843,-4.26082331148843,-4.26082331148843,-4.26082331148843,-4.26082331148843,-4.26082331148843,-4.26082331148843,-4.26082331148843,-4.26082331148843,-4.26082331148843,-4.26082331148843,-4.26082331148843,-4.26082331148843,-4.26082331148843,-4.26082331148843,-4.26082331148843,-4.26082331148843,-4.26082331148843,-4.26082331148843,-4.26082331148843</t>
  </si>
  <si>
    <t>348164393237911053849073948778101082574289,348164393237911053849073948778101082574289,348164393237911053849073948778101082574289,348164393237911053849073948778101082574289,348164393237911053849073948778101082574289,348164393237911053849073948778101082574289,348164393237911053849073948778101082574289,348164393237911053849073948778101082574289,348164393237911053849073948778101082574289,348164393237911053849073948778101082574289,348164393237911053849073948778101082574289,348164393237911053849073948778101082574289,348164393237911053849073948778101082574289,348164393237911053849073948778101082574289,348164393237911053849073948778101082574289,348164393237911053849073948778101082574289,348164393237911053849073948778101082574289,348164393237911053849073948778101082574289,348164393237911053849073948778101082574289,348164393237911053849073948778101082574289</t>
  </si>
  <si>
    <t>08:28.8</t>
  </si>
  <si>
    <t>28:33.3</t>
  </si>
  <si>
    <t>-4.267950161875977,-4.267950161875977</t>
  </si>
  <si>
    <t>31:49.9</t>
  </si>
  <si>
    <t>38:31.6</t>
  </si>
  <si>
    <t>-4.2698113407304765,-4.2698113407304765,-4.2698113407304765,-4.2698113407304765,-4.2698113407304765,-4.2698113407304765,-4.2698113407304765,-4.2698113407304765,-4.2698113407304765,-4.2698113407304765</t>
  </si>
  <si>
    <t>464371744820084271204824053936313809076499,464371744820084271204824053936313809076499,464371744820084271204824053936313809076499,464371744820084271204824053936313809076499,464371744820084271204824053936313809076499,464371744820084271204824053936313809076499,464371744820084271204824053936313809076499,464371744820084271204824053936313809076499,464371744820084271204824053936313809076499,464371744820084271204824053936313809076499</t>
  </si>
  <si>
    <t>44:35.3</t>
  </si>
  <si>
    <t>04:38.1</t>
  </si>
  <si>
    <t>-4.2702383168776645,-4.2702383168776645,-4.2702383168776645,-4.2702383168776645</t>
  </si>
  <si>
    <t>47:14.0</t>
  </si>
  <si>
    <t>-4.271148418899911,-4.271148418899911,-4.271148418899911,-4.271148418899911,-4.271148418899911</t>
  </si>
  <si>
    <t>56:44.7</t>
  </si>
  <si>
    <t>13:44.8</t>
  </si>
  <si>
    <t>-4.274355174390392,-4.274355174390392,-4.274355174390392,-4.274355174390392,-4.274355174390392,-4.274355174390392</t>
  </si>
  <si>
    <t>55:46.8</t>
  </si>
  <si>
    <t>-4.274486158406325,-4.274486158406325,-4.274486158406325,-4.274486158406325,-4.274486158406325,-4.274486158406325,-4.274486158406325,-4.274486158406325,-4.274486158406325,-4.274486158406325</t>
  </si>
  <si>
    <t>1343579315000453863562006847335420942152019,1343579315000453863562006847335420942152019,1343579315000453863562006847335420942152019,1343579315000453863562006847335420942152019,1343579315000453863562006847335420942152019,1343579315000453863562006847335420942152019,1343579315000453863562006847335420942152019,1343579315000453863562006847335420942152019,1343579315000453863562006847335420942152019,1343579315000453863562006847335420942152019</t>
  </si>
  <si>
    <t>16:14.4</t>
  </si>
  <si>
    <t>20:06.9</t>
  </si>
  <si>
    <t>-4.27582335866822,-4.27582335866822,-4.27582335866822,-4.27582335866822,-4.27582335866822,-4.27582335866822,-4.27582335866822,-4.27582335866822,-4.27582335866822,-4.27582335866822</t>
  </si>
  <si>
    <t>1392945937852115087503351940038684944368254,1392945937852115087503351940038684944368254,1392945937852115087503351940038684944368254,1392945937852115087503351940038684944368254,1392945937852115087503351940038684944368254,1392945937852115087503351940038684944368254,1392945937852115087503351940038684944368254,1392945937852115087503351940038684944368254,1392945937852115087503351940038684944368254,1392945937852115087503351940038684944368254</t>
  </si>
  <si>
    <t>44:32.1</t>
  </si>
  <si>
    <t>-4.278508886977151,-4.278508886977151</t>
  </si>
  <si>
    <t>32:49.3</t>
  </si>
  <si>
    <t>-4.2787986923449575,-4.2787986923449575,-4.2787986923449575,-4.2787986923449575,-4.2787986923449575,-4.2787986923449575,-4.2787986923449575,-4.2787986923449575,-4.2787986923449575,-4.2787986923449575</t>
  </si>
  <si>
    <t>130022361291025650937789742507075191883275,130022361291025650937789742507075191883275,130022361291025650937789742507075191883275,130022361291025650937789742507075191883275,130022361291025650937789742507075191883275,130022361291025650937789742507075191883275,130022361291025650937789742507075191883275,130022361291025650937789742507075191883275,130022361291025650937789742507075191883275,130022361291025650937789742507075191883275</t>
  </si>
  <si>
    <t>58:57.2</t>
  </si>
  <si>
    <t>06:57.6</t>
  </si>
  <si>
    <t>-4.278856253106243,-4.278856253106243,-4.278856253106243,-4.278856253106243,-4.278856253106243,-4.278856253106243,-4.278856253106243,-4.278856253106243,-4.278856253106243,-4.278856253106243,-4.278856253106243,-4.278856253106243,-4.278856253106243,-4.278856253106243,-4.278856253106243,-4.278856253106243,-4.278856253106243,-4.278856253106243,-4.278856253106243,-4.278856253106243</t>
  </si>
  <si>
    <t>693485037393002300801865121357491153585281,693485037393002300801865121357491153585281,693485037393002300801865121357491153585281,693485037393002300801865121357491153585281,693485037393002300801865121357491153585281,693485037393002300801865121357491153585281,693485037393002300801865121357491153585281,693485037393002300801865121357491153585281,693485037393002300801865121357491153585281,693485037393002300801865121357491153585281,693485037393002300801865121357491153585281,693485037393002300801865121357491153585281,693485037393002300801865121357491153585281,693485037393002300801865121357491153585281,693485037393002300801865121357491153585281,693485037393002300801865121357491153585281,693485037393002300801865121357491153585281,693485037393002300801865121357491153585281,693485037393002300801865121357491153585281,693485037393002300801865121357491153585281</t>
  </si>
  <si>
    <t>45:02.8</t>
  </si>
  <si>
    <t>53:00.6</t>
  </si>
  <si>
    <t>-4.27909012262352,-4.27909012262352,-4.27909012262352,-4.27909012262352,-4.27909012262352,-4.27909012262352,-4.27909012262352,-4.27909012262352,-4.27909012262352,-4.27909012262352,-4.27909012262352,-4.27909012262352,-4.27909012262352,-4.27909012262352,-4.27909012262352,-4.27909012262352,-4.27909012262352,-4.27909012262352,-4.27909012262352,-4.27909012262352</t>
  </si>
  <si>
    <t>883433033484514417628838699392872690313303,883433033484514417628838699392872690313303,883433033484514417628838699392872690313303,883433033484514417628838699392872690313303,883433033484514417628838699392872690313303,883433033484514417628838699392872690313303,883433033484514417628838699392872690313303,883433033484514417628838699392872690313303,883433033484514417628838699392872690313303,883433033484514417628838699392872690313303,883433033484514417628838699392872690313303,883433033484514417628838699392872690313303,883433033484514417628838699392872690313303,883433033484514417628838699392872690313303,883433033484514417628838699392872690313303,883433033484514417628838699392872690313303,883433033484514417628838699392872690313303,883433033484514417628838699392872690313303,883433033484514417628838699392872690313303,883433033484514417628838699392872690313303</t>
  </si>
  <si>
    <t>-4.279148913881356,-4.279148913881356,-4.279148913881356,-4.279148913881356,-4.279148913881356,-4.279148913881356,-4.279148913881356,-4.279148913881356,-4.279148913881356,-4.279148913881356,-4.279148913881356,-4.279148913881356,-4.279148913881356,-4.279148913881356,-4.279148913881356,-4.279148913881356,-4.279148913881356,-4.279148913881356,-4.279148913881356,-4.279148913881356</t>
  </si>
  <si>
    <t>132696720518737623355897560390415040183369,132696720518737623355897560390415040183369,132696720518737623355897560390415040183369,132696720518737623355897560390415040183369,132696720518737623355897560390415040183369,132696720518737623355897560390415040183369,132696720518737623355897560390415040183369,132696720518737623355897560390415040183369,132696720518737623355897560390415040183369,132696720518737623355897560390415040183369,132696720518737623355897560390415040183369,132696720518737623355897560390415040183369,132696720518737623355897560390415040183369,132696720518737623355897560390415040183369,132696720518737623355897560390415040183369,132696720518737623355897560390415040183369,132696720518737623355897560390415040183369,132696720518737623355897560390415040183369,132696720518737623355897560390415040183369,132696720518737623355897560390415040183369</t>
  </si>
  <si>
    <t>28:41.0</t>
  </si>
  <si>
    <t>34:10.6</t>
  </si>
  <si>
    <t>-4.279256756222696,-4.279256756222696,-4.279256756222696,-4.279256756222696,-4.279256756222696,-4.279256756222696</t>
  </si>
  <si>
    <t>54:56.4</t>
  </si>
  <si>
    <t>00:45.3</t>
  </si>
  <si>
    <t>-4.2818684229753385,-4.2818684229753385,-4.2818684229753385,-4.2818684229753385,-4.2818684229753385</t>
  </si>
  <si>
    <t>07:52.6</t>
  </si>
  <si>
    <t>21:06.9</t>
  </si>
  <si>
    <t>-4.282082375559888,-4.282082375559888,-4.282082375559888,-4.282082375559888,-4.282082375559888,-4.282082375559888,-4.282082375559888,-4.282082375559888,-4.282082375559888</t>
  </si>
  <si>
    <t>761772469122733326329597558321049541653110,761772469122733326329597558321049541653110,761772469122733326329597558321049541653110,761772469122733326329597558321049541653110,761772469122733326329597558321049541653110,761772469122733326329597558321049541653110,761772469122733326329597558321049541653110,761772469122733326329597558321049541653110,761772469122733326329597558321049541653110</t>
  </si>
  <si>
    <t>37:07.2</t>
  </si>
  <si>
    <t>53:36.8</t>
  </si>
  <si>
    <t>-4.283286903978079,-4.283286903978079,-4.283286903978079,-4.283286903978079,-4.283286903978079,-4.283286903978079,-4.283286903978079,-4.283286903978079,-4.283286903978079,-4.283286903978079,-4.283286903978079,-4.283286903978079,-4.283286903978079,-4.283286903978079,-4.283286903978079,-4.283286903978079,-4.283286903978079,-4.283286903978079,-4.283286903978079,-4.283286903978079</t>
  </si>
  <si>
    <t>1387269717637000499955610792701988787476727,1387269717637000499955610792701988787476727,1387269717637000499955610792701988787476727,1387269717637000499955610792701988787476727,1387269717637000499955610792701988787476727,1387269717637000499955610792701988787476727,1387269717637000499955610792701988787476727,1387269717637000499955610792701988787476727,1387269717637000499955610792701988787476727,1387269717637000499955610792701988787476727,1387269717637000499955610792701988787476727,1387269717637000499955610792701988787476727,1387269717637000499955610792701988787476727,1387269717637000499955610792701988787476727,1387269717637000499955610792701988787476727,1387269717637000499955610792701988787476727,1387269717637000499955610792701988787476727,1387269717637000499955610792701988787476727,1387269717637000499955610792701988787476727,1387269717637000499955610792701988787476727</t>
  </si>
  <si>
    <t>52:33.4</t>
  </si>
  <si>
    <t>02:32.0</t>
  </si>
  <si>
    <t>-4.284072959385783,-4.284072959385783,-4.284072959385783</t>
  </si>
  <si>
    <t>42:49.9</t>
  </si>
  <si>
    <t>46:16.1</t>
  </si>
  <si>
    <t>-4.285311767744439,-4.285311767744439,-4.285311767744439,-4.285311767744439,-4.285311767744439,-4.285311767744439,-4.285311767744439,-4.285311767744439,-4.285311767744439</t>
  </si>
  <si>
    <t>821484820286496067924928815232026908212159,821484820286496067924928815232026908212159,821484820286496067924928815232026908212159,821484820286496067924928815232026908212159,821484820286496067924928815232026908212159,821484820286496067924928815232026908212159,821484820286496067924928815232026908212159,821484820286496067924928815232026908212159,821484820286496067924928815232026908212159</t>
  </si>
  <si>
    <t>28:34.1</t>
  </si>
  <si>
    <t>48:35.7</t>
  </si>
  <si>
    <t>-4.2868168002759575,-4.2868168002759575,-4.2868168002759575</t>
  </si>
  <si>
    <t>-4.287761452196079,-4.287761452196079,-4.287761452196079</t>
  </si>
  <si>
    <t>55:25.7</t>
  </si>
  <si>
    <t>09:08.3</t>
  </si>
  <si>
    <t>-4.290027179955493,-4.290027179955493,-4.290027179955493,-4.290027179955493,-4.290027179955493,-4.290027179955493</t>
  </si>
  <si>
    <t>05:38.5</t>
  </si>
  <si>
    <t>25:41.7</t>
  </si>
  <si>
    <t>-4.290133973238018,-4.290133973238018</t>
  </si>
  <si>
    <t>09:39.4</t>
  </si>
  <si>
    <t>16:16.3</t>
  </si>
  <si>
    <t>-4.291115537649177,-4.291115537649177,-4.291115537649177,-4.291115537649177,-4.291115537649177</t>
  </si>
  <si>
    <t>31:24.8</t>
  </si>
  <si>
    <t>37:34.8</t>
  </si>
  <si>
    <t>-4.291421675601988,-4.291421675601988,-4.291421675601988,-4.291421675601988,-4.291421675601988,-4.291421675601988,-4.291421675601988,-4.291421675601988,-4.291421675601988,-4.291421675601988</t>
  </si>
  <si>
    <t>993454642505333917500369736754527643954218,993454642505333917500369736754527643954218,993454642505333917500369736754527643954218,993454642505333917500369736754527643954218,993454642505333917500369736754527643954218,993454642505333917500369736754527643954218,993454642505333917500369736754527643954218,993454642505333917500369736754527643954218,993454642505333917500369736754527643954218,993454642505333917500369736754527643954218</t>
  </si>
  <si>
    <t>04:57.6</t>
  </si>
  <si>
    <t>-4.291879136732849,-4.291879136732849,-4.291879136732849,-4.291879136732849</t>
  </si>
  <si>
    <t>43:37.3</t>
  </si>
  <si>
    <t>53:42.3</t>
  </si>
  <si>
    <t>-4.292228865797542,-4.292228865797542,-4.292228865797542,-4.292228865797542,-4.292228865797542,-4.292228865797542,-4.292228865797542,-4.292228865797542,-4.292228865797542,-4.292228865797542</t>
  </si>
  <si>
    <t>497280344485424636487832193531918445169694,497280344485424636487832193531918445169694,497280344485424636487832193531918445169694,497280344485424636487832193531918445169694,497280344485424636487832193531918445169694,497280344485424636487832193531918445169694,497280344485424636487832193531918445169694,497280344485424636487832193531918445169694,497280344485424636487832193531918445169694,497280344485424636487832193531918445169694</t>
  </si>
  <si>
    <t>44:48.8</t>
  </si>
  <si>
    <t>-4.292308235711832,-4.292308235711832,-4.292308235711832,-4.292308235711832,-4.292308235711832,-4.292308235711832</t>
  </si>
  <si>
    <t>48:10.7</t>
  </si>
  <si>
    <t>55:31.3</t>
  </si>
  <si>
    <t>-4.29295737974635,-4.29295737974635,-4.29295737974635,-4.29295737974635,-4.29295737974635,-4.29295737974635,-4.29295737974635,-4.29295737974635,-4.29295737974635,-4.29295737974635</t>
  </si>
  <si>
    <t>1006674517762697751281341118492848260321275,1006674517762697751281341118492848260321275,1006674517762697751281341118492848260321275,1006674517762697751281341118492848260321275,1006674517762697751281341118492848260321275,1006674517762697751281341118492848260321275,1006674517762697751281341118492848260321275,1006674517762697751281341118492848260321275,1006674517762697751281341118492848260321275,1006674517762697751281341118492848260321275</t>
  </si>
  <si>
    <t>35:50.5</t>
  </si>
  <si>
    <t>43:41.2</t>
  </si>
  <si>
    <t>-4.293816816722261,-4.293816816722261,-4.293816816722261,-4.293816816722261,-4.293816816722261,-4.293816816722261,-4.293816816722261,-4.293816816722261,-4.293816816722261,-4.293816816722261,-4.293816816722261,-4.293816816722261,-4.293816816722261,-4.293816816722261,-4.293816816722261</t>
  </si>
  <si>
    <t>342219565327564543218670589502988372480505,342219565327564543218670589502988372480505,342219565327564543218670589502988372480505,342219565327564543218670589502988372480505,342219565327564543218670589502988372480505,342219565327564543218670589502988372480505,342219565327564543218670589502988372480505,342219565327564543218670589502988372480505,342219565327564543218670589502988372480505,342219565327564543218670589502988372480505,342219565327564543218670589502988372480505,342219565327564543218670589502988372480505,342219565327564543218670589502988372480505,342219565327564543218670589502988372480505,342219565327564543218670589502988372480505</t>
  </si>
  <si>
    <t>36:39.8</t>
  </si>
  <si>
    <t>42:15.8</t>
  </si>
  <si>
    <t>-4.296032970145972,-4.296032970145972,-4.296032970145972</t>
  </si>
  <si>
    <t>30:08.3</t>
  </si>
  <si>
    <t>40:07.4</t>
  </si>
  <si>
    <t>-4.298010602350436,-4.298010602350436,-4.298010602350436,-4.298010602350436,-4.298010602350436,-4.298010602350436,-4.298010602350436,-4.298010602350436,-4.298010602350436,-4.298010602350436,-4.298010602350436,-4.298010602350436,-4.298010602350436,-4.298010602350436,-4.298010602350436,-4.298010602350436,-4.298010602350436,-4.298010602350436,-4.298010602350436,-4.298010602350436</t>
  </si>
  <si>
    <t>990479769665055249242476413476662716068677,990479769665055249242476413476662716068677,990479769665055249242476413476662716068677,990479769665055249242476413476662716068677,990479769665055249242476413476662716068677,990479769665055249242476413476662716068677,990479769665055249242476413476662716068677,990479769665055249242476413476662716068677,990479769665055249242476413476662716068677,990479769665055249242476413476662716068677,990479769665055249242476413476662716068677,990479769665055249242476413476662716068677,990479769665055249242476413476662716068677,990479769665055249242476413476662716068677,990479769665055249242476413476662716068677,990479769665055249242476413476662716068677,990479769665055249242476413476662716068677,990479769665055249242476413476662716068677,990479769665055249242476413476662716068677,990479769665055249242476413476662716068677</t>
  </si>
  <si>
    <t>19:06.7</t>
  </si>
  <si>
    <t>37:12.5</t>
  </si>
  <si>
    <t>-4.298076599224285,-4.298076599224285,-4.298076599224285</t>
  </si>
  <si>
    <t>49:45.3</t>
  </si>
  <si>
    <t>57:38.0</t>
  </si>
  <si>
    <t>-4.298310360105426,-4.298310360105426,-4.298310360105426,-4.298310360105426,-4.298310360105426</t>
  </si>
  <si>
    <t>-4.298828911821612,-4.298828911821612</t>
  </si>
  <si>
    <t>04:54.6</t>
  </si>
  <si>
    <t>10:07.4</t>
  </si>
  <si>
    <t>-4.300368938909316,-4.300368938909316,-4.300368938909316,-4.300368938909316,-4.300368938909316,-4.300368938909316,-4.300368938909316,-4.300368938909316,-4.300368938909316</t>
  </si>
  <si>
    <t>1283674560707288103649500777675651111435132,1283674560707288103649500777675651111435132,1283674560707288103649500777675651111435132,1283674560707288103649500777675651111435132,1283674560707288103649500777675651111435132,1283674560707288103649500777675651111435132,1283674560707288103649500777675651111435132,1283674560707288103649500777675651111435132,1283674560707288103649500777675651111435132</t>
  </si>
  <si>
    <t>15:26.9</t>
  </si>
  <si>
    <t>-4.301022800256897,-4.301022800256897,-4.301022800256897,-4.301022800256897,-4.301022800256897</t>
  </si>
  <si>
    <t>04:50.8</t>
  </si>
  <si>
    <t>08:15.3</t>
  </si>
  <si>
    <t>-4.303426033309092,-4.303426033309092,-4.303426033309092</t>
  </si>
  <si>
    <t>39:07.7</t>
  </si>
  <si>
    <t>52:28.1</t>
  </si>
  <si>
    <t>-4.306318851039768,-4.306318851039768,-4.306318851039768,-4.306318851039768,-4.306318851039768,-4.306318851039768,-4.306318851039768,-4.306318851039768,-4.306318851039768,-4.306318851039768,-4.306318851039768,-4.306318851039768,-4.306318851039768,-4.306318851039768,-4.306318851039768,-4.306318851039768,-4.306318851039768,-4.306318851039768,-4.306318851039768,-4.306318851039768,-4.306318851039768,-4.306318851039768,-4.306318851039768,-4.306318851039768,-4.306318851039768,-4.306318851039768,-4.306318851039768,-4.306318851039768,-4.306318851039768,-4.306318851039768</t>
  </si>
  <si>
    <t>1335347955614884410625378193739494577794073,1335347955614884410625378193739494577794073,1335347955614884410625378193739494577794073,1335347955614884410625378193739494577794073,1335347955614884410625378193739494577794073,1335347955614884410625378193739494577794073,1335347955614884410625378193739494577794073,1335347955614884410625378193739494577794073,1335347955614884410625378193739494577794073,1335347955614884410625378193739494577794073,1335347955614884410625378193739494577794073,1335347955614884410625378193739494577794073,1335347955614884410625378193739494577794073,1335347955614884410625378193739494577794073,1335347955614884410625378193739494577794073,1335347955614884410625378193739494577794073,1335347955614884410625378193739494577794073,1335347955614884410625378193739494577794073,1335347955614884410625378193739494577794073,1335347955614884410625378193739494577794073,1335347955614884410625378193739494577794073,1335347955614884410625378193739494577794073,1335347955614884410625378193739494577794073,1335347955614884410625378193739494577794073,1335347955614884410625378193739494577794073,1335347955614884410625378193739494577794073,1335347955614884410625378193739494577794073,1335347955614884410625378193739494577794073,1335347955614884410625378193739494577794073,1335347955614884410625378193739494577794073</t>
  </si>
  <si>
    <t>15:33.8</t>
  </si>
  <si>
    <t>35:37.3</t>
  </si>
  <si>
    <t>-4.30825414681571,-4.30825414681571,-4.30825414681571,-4.30825414681571</t>
  </si>
  <si>
    <t>42:52.6</t>
  </si>
  <si>
    <t>02:56.6</t>
  </si>
  <si>
    <t>-4.309637056420523,-4.309637056420523,-4.309637056420523</t>
  </si>
  <si>
    <t>41:23.6</t>
  </si>
  <si>
    <t>01:22.3</t>
  </si>
  <si>
    <t>-4.3103484158281065,-4.3103484158281065,-4.3103484158281065,-4.3103484158281065</t>
  </si>
  <si>
    <t>50:28.7</t>
  </si>
  <si>
    <t>01:12.9</t>
  </si>
  <si>
    <t>-4.31077717111973,-4.31077717111973,-4.31077717111973,-4.31077717111973,-4.31077717111973,-4.31077717111973,-4.31077717111973,-4.31077717111973,-4.31077717111973,-4.31077717111973,-4.31077717111973,-4.31077717111973,-4.31077717111973,-4.31077717111973,-4.31077717111973,-4.31077717111973,-4.31077717111973,-4.31077717111973,-4.31077717111973,-4.31077717111973,-4.31077717111973,-4.31077717111973,-4.31077717111973,-4.31077717111973,-4.31077717111973,-4.31077717111973,-4.31077717111973,-4.31077717111973,-4.31077717111973,-4.31077717111973</t>
  </si>
  <si>
    <t>344844315705560948216061943473987774353078,344844315704927122991505692499154006216374,344844315704927122991505692499154006216374,344844315704927122991505692499154006216374,344844315704927122991505692499154006216374,344844315705560948216061943473988034399926,344844315704927122991505692499154006216374,344844315705560948216061943473988034399926,344844315705560948216061943473988034399926,344844315704927122991505692499154006216374,344844315705560948216061943473988034399926,344844315704927122991505692499154006216374,344844315705560948216061943473988034399926,344844315705560948216061943473988034399926,344844315704927122991505692499154006216374,344844315705560948216061943473988034399926,344844315705560948216061943473988034399926,344844315705560948216061943473988034399926,344844315705560948216061943473988034399926,344844315704927122991505692499154006216374,344844315704927122991505692499154006216374,344844315705560948216061943473988034399926,344844315705560948216061943473988034399926,344844315704927122991505692499154006216374,344844315705560948216061943473988034399926,344844315704927122991505692499154006216374,344844315705560948216061943473988034399926,344844315705560948216061943473988034399926,344844315705560948216061943473988034399926,344844315705560948216061943473988034399926</t>
  </si>
  <si>
    <t>07:00.0</t>
  </si>
  <si>
    <t>19:19.8</t>
  </si>
  <si>
    <t>-4.314293364674393,-4.314293364674393,-4.314293364674393,-4.314293364674393,-4.314293364674393,-4.314293364674393</t>
  </si>
  <si>
    <t>57:13.3</t>
  </si>
  <si>
    <t>-4.314306959578193,-4.314306959578193,-4.314306959578193,-4.314306959578193,-4.314306959578193,-4.314306959578193,-4.314306959578193,-4.314306959578193,-4.314306959578193</t>
  </si>
  <si>
    <t>1036725898868710167871562076619013037416398,1036725898868710167871562076619013037416398,1036725898868710167871562076619013037416398,1036725898868710167871562076619013037416398,1036725898868710167871562076619013037416398,1036725898868710167871562076619013037416398,1036725898868710167871562076619013037416398,1036725898868710167871562076619013037416398,1036725898868710167871562076619013037416398</t>
  </si>
  <si>
    <t>00:06.1</t>
  </si>
  <si>
    <t>05:34.3</t>
  </si>
  <si>
    <t>-4.314962708152313,-4.314962708152313,-4.314962708152313,-4.314962708152313,-4.314962708152313,-4.314962708152313,-4.314962708152313,-4.314962708152313,-4.314962708152313,-4.314962708152313</t>
  </si>
  <si>
    <t>459791774449965992780069317139006452734335,459791774449965992780069317139006452734335,459791774449965992780069317139006452734335,459791774449965992780069317139006452734335,459791774449965992780069317139006452734335,459791774449965992780069317139006452734335,459791774449965992780069317139006452734335,459791774449965992780069317139006452734335,459791774449965992780069317139006452734335,459791774449965992780069317139006452734335</t>
  </si>
  <si>
    <t>18:13.3</t>
  </si>
  <si>
    <t>38:15.7</t>
  </si>
  <si>
    <t>-4.314972725434866,-4.314972725434866,-4.314972725434866</t>
  </si>
  <si>
    <t>13:44.7</t>
  </si>
  <si>
    <t>20:22.4</t>
  </si>
  <si>
    <t>-4.316158950753712,-4.316158950753712,-4.316158950753712,-4.316158950753712,-4.316158950753712,-4.316158950753712,-4.316158950753712,-4.316158950753712,-4.316158950753712</t>
  </si>
  <si>
    <t>1197338375909106321463480474501180390398741,1197338375909106321463480474501180390398741,1197338375909106321463480474501180390398741,1197338375909106321463480474501180390398741,1197338375909106321463480474501180390398741,1197338375909106321463480474501180390398741,1197338375909106321463480474501180390398741,1197338375909106321463480474501180390398741,1197338375909106321463480474501180390398741</t>
  </si>
  <si>
    <t>49:33.3</t>
  </si>
  <si>
    <t>09:36.4</t>
  </si>
  <si>
    <t>-4.317661384928419,-4.317661384928419,-4.317661384928419,-4.317661384928419,-4.317661384928419,-4.317661384928419,-4.317661384928419,-4.317661384928419,-4.317661384928419</t>
  </si>
  <si>
    <t>1283758276040446584121761630853265852660238,1283758276040446584121761630853265852660238,1283758276040446584121761630853265852660238,1283758276040446584121761630853265852660238,1283758276040446584121761630853265852660238,1283758276040446584121761630853265852660238,1283758276040446584121761630853265852660238,1283758276040446584121761630853265852660238,1283758276040446584121761630853265852660238</t>
  </si>
  <si>
    <t>12:59.7</t>
  </si>
  <si>
    <t>18:31.3</t>
  </si>
  <si>
    <t>-4.318439279039155,-4.318439279039155,-4.318439279039155,-4.318439279039155,-4.318439279039155,-4.318439279039155,-4.318439279039155,-4.318439279039155,-4.318439279039155,-4.318439279039155</t>
  </si>
  <si>
    <t>1030741065847510322439931321086673944439890,1030741065847510322439931321086673944439890,1030741065847510322439931321086673944439890,1030741065847510322439931321086673944439890,1030741065847510322439931321086673944439890,1030741065847510322439931321086673944439890,1030741065847510322439931321086673944439890,1030741065847510322439931321086673944439890,1030741065847510322439931321086673944439890,1030741065847510322439931321086673944439890</t>
  </si>
  <si>
    <t>27:41.4</t>
  </si>
  <si>
    <t>-4.3188777575538975,-4.3188777575538975,-4.3188777575538975,-4.3188777575538975,-4.3188777575538975,-4.3188777575538975</t>
  </si>
  <si>
    <t>39:40.1</t>
  </si>
  <si>
    <t>46:12.2</t>
  </si>
  <si>
    <t>-4.319408936485106,-4.319408936485106,-4.319408936485106,-4.319408936485106,-4.319408936485106,-4.319408936485106,-4.319408936485106,-4.319408936485106,-4.319408936485106</t>
  </si>
  <si>
    <t>402173770646791194598866145576144670713043,402173770646791194598866145576144670713043,402173770646791194598866145576144670713043,402173770646791194598866145576144670713043,402173770646791194598866145576144670713043,402173770646791194598866145576144670713043,402173770646791194598866145576144670713043,402173770646791194598866145576144670713043,402173770646791194598866145576144670713043</t>
  </si>
  <si>
    <t>42:17.8</t>
  </si>
  <si>
    <t>46:18.8</t>
  </si>
  <si>
    <t>-4.319450705523644,-4.319450705523644,-4.319450705523644,-4.319450705523644,-4.319450705523644,-4.319450705523644,-4.319450705523644,-4.319450705523644,-4.319450705523644</t>
  </si>
  <si>
    <t>666221842693656552131600113152449364083649,666221842693656552131600113152449364083649,666221842693656552131600113152449364083649,666221842693656552131600113152449364083649,666221842693656552131600113152449364083649,666221842693656552131600113152449364083649,666221842693656552131600113152449364083649,666221842693656552131600113152449364083649,666221842693656552131600113152449364083649</t>
  </si>
  <si>
    <t>47:17.5</t>
  </si>
  <si>
    <t>-4.3195707966345935,-4.3195707966345935,-4.3195707966345935,-4.3195707966345935,-4.3195707966345935,-4.3195707966345935,-4.3195707966345935,-4.3195707966345935,-4.3195707966345935,-4.3195707966345935,-4.3195707966345935,-4.3195707966345935,-4.3195707966345935,-4.3195707966345935,-4.3195707966345935</t>
  </si>
  <si>
    <t>804614203889117548384818712689713024368545,804614203889117548384818712689713024368545,804614203889117548384818712689713024368545,804614203889117548384818712689713024368545,804614203889117548384818712689713024368545,804614203889117548384818712689713024368545,804614203889117548384818712689713024368545,804614203889117548384818712689713024368545,804614203889117548384818712689713024368545,804614203889117548384818712689713024368545,804614203889117548384818712689713024368545,804614203889117548384818712689713024368545,804614203889117548384818712689713024368545,804614203889117548384818712689713024368545,804614203889117548384818712689713024368545</t>
  </si>
  <si>
    <t>19:09.7</t>
  </si>
  <si>
    <t>-4.320255042626293,-4.320255042626293</t>
  </si>
  <si>
    <t>44:35.7</t>
  </si>
  <si>
    <t>53:46.4</t>
  </si>
  <si>
    <t>-4.320559797173777,-4.320559797173777,-4.320559797173777,-4.320559797173777,-4.320559797173777,-4.320559797173777,-4.320559797173777,-4.320559797173777,-4.320559797173777</t>
  </si>
  <si>
    <t>432638969528396166950509988938505935013599,432638969528396166950509988938505935013599,432638969528396166950509988938505935013599,432638969528396166950509988938505935013599,432638969528396166950509988938505935013599,432638969528396166950509988938505935013599,432638969528396166950509988938505935013599,432638969528396166950509988938505935013599,432638969528396166950509988938505935013599</t>
  </si>
  <si>
    <t>32:12.6</t>
  </si>
  <si>
    <t>38:31.8</t>
  </si>
  <si>
    <t>-4.323676224446292,-4.323676224446292,-4.323676224446292,-4.323676224446292,-4.323676224446292,-4.323676224446292,-4.323676224446292,-4.323676224446292,-4.323676224446292,-4.323676224446292</t>
  </si>
  <si>
    <t>869907145539198214901092004181627672975718,869907145539198214901092004181627672975718,869907145539198214901092004181627672975718,869907145539198214901092004181627672975718,869907145539198214901092004181627672975718,869907145539198214901092004181627672975718,869907145539198214901092004181627672975718,869907145539198214901092004181627672975718,869907145539198214901092004181627672975718,869907145539198214901092004181627672975718</t>
  </si>
  <si>
    <t>16:18.3</t>
  </si>
  <si>
    <t>-4.324150016461276,-4.324150016461276,-4.324150016461276,-4.324150016461276,-4.324150016461276,-4.324150016461276,-4.324150016461276,-4.324150016461276,-4.324150016461276,-4.324150016461276</t>
  </si>
  <si>
    <t>1384679585163367116432572036364809485027124,1384679585163367116432572036364809485027124,1384679585163367116432572036364809485027124,1384679585163367116432572036364809485027124,1384679585163367116432572036364809485027124,1384679585163367116432572036364809485027124,1384679585163367116432572036364809485027124,1384679585163367116432572036364809485027124,1384679585163367116432572036364809485027124,1384679585163367116432572036364809485027124</t>
  </si>
  <si>
    <t>41:22.4</t>
  </si>
  <si>
    <t>44:52.7</t>
  </si>
  <si>
    <t>-4.332066129990888,-4.332066129990888,-4.332066129990888,-4.332066129990888,-4.332066129990888,-4.332066129990888</t>
  </si>
  <si>
    <t>09:11.7</t>
  </si>
  <si>
    <t>26:11.2</t>
  </si>
  <si>
    <t>-4.332441051919049,-4.332441051919049,-4.332441051919049,-4.332441051919049,-4.332441051919049,-4.332441051919049,-4.332441051919049,-4.332441051919049,-4.332441051919049</t>
  </si>
  <si>
    <t>492569633443917830310800831310452454387230,492569633443917830310800831310452454387230,492569633443917830310800831310452454387230,492569633443917830310800831310452454387230,492569633443917830310800831310452454387230,492569633443917830310800831310452454387230,492569633443917830310800831310452454387230,492569633443917830310800831310452454387230,492569633443917830310800831310452454387230</t>
  </si>
  <si>
    <t>21:17.3</t>
  </si>
  <si>
    <t>34:09.6</t>
  </si>
  <si>
    <t>-4.334522155098702,-4.334522155098702,-4.334522155098702,-4.334522155098702,-4.334522155098702,-4.334522155098702,-4.334522155098702,-4.334522155098702,-4.334522155098702,-4.334522155098702,-4.334522155098702,-4.334522155098702,-4.334522155098702,-4.334522155098702,-4.334522155098702,-4.334522155098702,-4.334522155098702,-4.334522155098702,-4.334522155098702,-4.334522155098702,-4.334522155098702,-4.334522155098702,-4.334522155098702,-4.334522155098702,-4.334522155098702,-4.334522155098702,-4.334522155098702,-4.334522155098702,-4.334522155098702,-4.334522155098702</t>
  </si>
  <si>
    <t>342432659958996391165906149499481852718694,342432659958996391165906149499481852718694,342432659958996391165906149499481852718694,342432659958996391165906149499481852718694,342432659958996391165906149499481852718694,342432659958996391165906149499481852718694,342432659958996391165906149499481852718694,342432659958996391165906149499481852718694,342432659958996391165906149499481852718694,342432659958996391165906149499481852718694,342432659958996391165906149499481852718694,342432659958996391165906149499481852718694,342432659958996391165906149499481852718694,342432659958996391165906149499481852718694,342432659958996391165906149499481852718694,342432659958996391165906149499481852718694,342432659958996391165906149499481852718694,342432659958996391165906149499481852718694,342432659958996391165906149499481852718694,342432659958996391165906149499481852718694,342432659958996391165906149499481852718694,342432659958996391165906149499481852718694,342432659958996391165906149499481852718694,342432659958996391165906149499481852718694,342432659958996391165906149499481852718694,342432659958996391165906149499481852718694,342432659958996391165906149499481852718694,342432659958996391165906149499481852718694,342432659958996391165906149499481852718694,342432659958996391165906149499481852718694</t>
  </si>
  <si>
    <t>37:39.2</t>
  </si>
  <si>
    <t>44:50.5</t>
  </si>
  <si>
    <t>-4.335556748011794,-4.335556748011794,-4.335556748011794,-4.335556748011794,-4.335556748011794</t>
  </si>
  <si>
    <t>34:09.7</t>
  </si>
  <si>
    <t>-4.336813249801231,-4.336813249801231,-4.336813249801231,-4.336813249801231,-4.336813249801231</t>
  </si>
  <si>
    <t>09:44.1</t>
  </si>
  <si>
    <t>-4.33730107807934,-4.33730107807934,-4.33730107807934,-4.33730107807934,-4.33730107807934</t>
  </si>
  <si>
    <t>29:10.0</t>
  </si>
  <si>
    <t>42:09.6</t>
  </si>
  <si>
    <t>-4.34076652790277,-4.34076652790277,-4.34076652790277,-4.34076652790277,-4.34076652790277,-4.34076652790277</t>
  </si>
  <si>
    <t>23:13.6</t>
  </si>
  <si>
    <t>41:54.6</t>
  </si>
  <si>
    <t>-4.341214831560072,-4.341214831560072,-4.341214831560072</t>
  </si>
  <si>
    <t>16:51.0</t>
  </si>
  <si>
    <t>27:12.0</t>
  </si>
  <si>
    <t>-4.34172685424847,-4.34172685424847</t>
  </si>
  <si>
    <t>39:40.2</t>
  </si>
  <si>
    <t>42:47.8</t>
  </si>
  <si>
    <t>-4.341726854248472,-4.341726854248472,-4.341726854248472</t>
  </si>
  <si>
    <t>22:58.5</t>
  </si>
  <si>
    <t>43:01.7</t>
  </si>
  <si>
    <t>-4.343037908955426,-4.343037908955426,-4.343037908955426</t>
  </si>
  <si>
    <t>33:05.5</t>
  </si>
  <si>
    <t>46:30.5</t>
  </si>
  <si>
    <t>-4.3431741225767695,-4.3431741225767695,-4.3431741225767695,-4.3431741225767695,-4.3431741225767695,-4.3431741225767695,-4.3431741225767695,-4.3431741225767695,-4.3431741225767695,-4.3431741225767695</t>
  </si>
  <si>
    <t>824518685187292799837720052025152485917625,824518685187292799837720052025152485917625,824518685187292799837720052025152485917625,824518685187292799837720052025152485917625,824518685187292799837720052025152485917625,824518685187292799837720052025152485917625,824518685187292799837720052025152485917625,824518685187292799837720052025152485917625,824518685187292799837720052025152485917625,824518685187292799837720052025152485917625</t>
  </si>
  <si>
    <t>35:09.6</t>
  </si>
  <si>
    <t>44:11.4</t>
  </si>
  <si>
    <t>-4.344741154663664,-4.344741154663664,-4.344741154663664,-4.344741154663664,-4.344741154663664,-4.344741154663664,-4.344741154663664,-4.344741154663664,-4.344741154663664,-4.344741154663664,-4.344741154663664,-4.344741154663664,-4.344741154663664,-4.344741154663664,-4.344741154663664,-4.344741154663664,-4.344741154663664,-4.344741154663664,-4.344741154663664,-4.344741154663664,-4.344741154663664,-4.344741154663664,-4.344741154663664,-4.344741154663664,-4.344741154663664,-4.344741154663664,-4.344741154663664,-4.344741154663664,-4.344741154663664,-4.344741154663664</t>
  </si>
  <si>
    <t>788801327373352141493382416597065136838037,788801327373352141493382416597065136838037,788801327373352141493382416597065136838037,788801327373352141493382416597065136838037,788801327373352141493382416597065136838037,788801327373352141493382416597065136838037,788801327373352141493382416597065136838037,788801327373352141493382416597065136838037,788801327373352141493382416597065136838037,788801327373352141493382416597065136838037,788801327373352141493382416597065136838037,788801327373352141493382416597065136838037,788801327373352141493382416597065136838037,788801327373352141493382416597065136838037,788801327373352141493382416597065136838037,788801327373352141493382416597065136838037,788801327373352141493382416597065136838037,788801327373352141493382416597065136838037,788801327373352141493382416597065136838037,788801327373352141493382416597065136838037,788801327373352141493382416597065136838037,788801327373352141493382416597065136838037,788801327373352141493382416597065136838037,788801327373352141493382416597065136838037,788801327373352141493382416597065136838037,788801327373352141493382416597065136838037,788801327373352141493382416597065136838037,788801327373352141493382416597065136838037,788801327373352141493382416597065136838037,788801327373352141493382416597065136838037</t>
  </si>
  <si>
    <t>47:13.4</t>
  </si>
  <si>
    <t>03:55.0</t>
  </si>
  <si>
    <t>-4.344896642676337,-4.344896642676337,-4.344896642676337,-4.344896642676337,-4.344896642676337,-4.344896642676337,-4.344896642676337,-4.344896642676337,-4.344896642676337,-4.344896642676337,-4.344896642676337,-4.344896642676337,-4.344896642676337,-4.344896642676337,-4.344896642676337,-4.344896642676337,-4.344896642676337,-4.344896642676337,-4.344896642676337,-4.344896642676337,-4.344896642676337,-4.344896642676337,-4.344896642676337,-4.344896642676337,-4.344896642676337,-4.344896642676337,-4.344896642676337,-4.344896642676337,-4.344896642676337,-4.344896642676337</t>
  </si>
  <si>
    <t>484180174643661939023817754615358793080842,484180174643661939023817754615358793080842,484180174643661939023817754615358793080842,484180174643661939023817754615358793080842,484180174643661939023817754615358793080842,484180174643661939023817754615358793080842,484180174643661939023817754615358793080842,484180174643661939023817754615358793080842,484180174643661939023817754615358793080842,484180174643661939023817754615358793080842,484180174643661939023817754615358793080842,484180174643661939023817754615358793080842,484180174643661939023817754615358793080842,484180174643661939023817754615358793080842,484180174643661939023817754615358793080842,484180174643661939023817754615358793080842,484180174643661939023817754615358793080842,484180174643661939023817754615358793080842,484180174643661939023817754615358793080842,484180174643661939023817754615358793080842,484180174643661939023817754615358793080842,484180174643661939023817754615358793080842,484180174643661939023817754615358793080842,484180174643661939023817754615358793080842,484180174643661939023817754615358793080842,484180174643661939023817754615358793080842,484180174643661939023817754615358793080842,484180174643661939023817754615358793080842,484180174643661939023817754615358793080842,484180174643661939023817754615358793080842</t>
  </si>
  <si>
    <t>37:36.9</t>
  </si>
  <si>
    <t>45:04.1</t>
  </si>
  <si>
    <t>-4.348957988082171,-4.348957988082171,-4.348957988082171,-4.348957988082171,-4.348957988082171,-4.348957988082171,-4.348957988082171,-4.348957988082171,-4.348957988082171,-4.348957988082171,-4.348957988082171,-4.348957988082171,-4.348957988082171,-4.348957988082171,-4.348957988082171</t>
  </si>
  <si>
    <t>236486793134598401492019517315636344661948,236486793134598401492019517315636344661948,236486793134598401492019517315636344661948,236486793134598401492019517315636344661948,236486793134598401492019517315636344661948,236486793134598401492019517315636344661948,236486793134598401492019517315636344661948,236486793134598401492019517315636344661948,236486793134598401492019517315636344661948,236486793134598401492019517315636344661948,236486793134598401492019517315636344661948,236486793134598401492019517315636344661948,236486793134598401492019517315636344661948,236486793134598401492019517315636344661948,236486793134598401492019517315636344661948</t>
  </si>
  <si>
    <t>33:28.7</t>
  </si>
  <si>
    <t>40:12.0</t>
  </si>
  <si>
    <t>-4.35164059347985,-4.35164059347985,-4.35164059347985,-4.35164059347985,-4.35164059347985,-4.35164059347985,-4.35164059347985,-4.35164059347985,-4.35164059347985,-4.35164059347985</t>
  </si>
  <si>
    <t>684845410158294562089069383600320278175667,684845410158294562089069383600320278175667,684845410158294562089069383600320278175667,684845410158294562089069383600320278175667,684845410158294562089069383600320278175667,684845410158294562089069383600320278175667,684845410158294562089069383600320278175667,684845410158294562089069383600320278175667,684845410158294562089069383600320278175667,684845410158294562089069383600320278175667</t>
  </si>
  <si>
    <t>33:29.4</t>
  </si>
  <si>
    <t>-4.3518005183128174,-4.3518005183128174,-4.3518005183128174,-4.3518005183128174,-4.3518005183128174,-4.3518005183128174,-4.3518005183128174,-4.3518005183128174,-4.3518005183128174</t>
  </si>
  <si>
    <t>397366377761064781903683904856359968796243,397366377761064781903683904856359968796243,397366377761064781903683904856359968796243,397366377761064781903683904856359968796243,397366377761064781903683904856359968796243,397366377761064781903683904856359968796243,397366377761064781903683904856359968796243,397366377761064781903683904856359968796243,397366377761064781903683904856359968796243</t>
  </si>
  <si>
    <t>37:17.6</t>
  </si>
  <si>
    <t>42:39.8</t>
  </si>
  <si>
    <t>-4.352672697277607,-4.352672697277607,-4.352672697277607</t>
  </si>
  <si>
    <t>54:14.1</t>
  </si>
  <si>
    <t>04:48.7</t>
  </si>
  <si>
    <t>-4.354197732272309,-4.354197732272309,-4.354197732272309,-4.354197732272309,-4.354197732272309,-4.354197732272309,-4.354197732272309,-4.354197732272309,-4.354197732272309,-4.354197732272309</t>
  </si>
  <si>
    <t>127885506898118583521723835520446704183287,127885506898118583521723835520446704183287,127885506898118583521723835520446704183287,127885506898118583521723835520446704183287,127885506898118583521723835520446704183287,127885506898118583521723835520446704183287,127885506898118583521723835520446704183287,127885506898118583521723835520446704183287,127885506898118583521723835520446704183287,127885506898118583521723835520446704183287</t>
  </si>
  <si>
    <t>06:23.9</t>
  </si>
  <si>
    <t>-4.354926303248276,-4.354926303248276,-4.354926303248276,-4.354926303248276,-4.354926303248276,-4.354926303248276</t>
  </si>
  <si>
    <t>21:06.3</t>
  </si>
  <si>
    <t>25:21.8</t>
  </si>
  <si>
    <t>-4.356301395324728,-4.356301395324728,-4.356301395324728,-4.356301395324728,-4.356301395324728</t>
  </si>
  <si>
    <t>16:08.4</t>
  </si>
  <si>
    <t>21:19.5</t>
  </si>
  <si>
    <t>-4.356455052905098,-4.356455052905098,-4.356455052905098</t>
  </si>
  <si>
    <t>51:35.5</t>
  </si>
  <si>
    <t>01:25.0</t>
  </si>
  <si>
    <t>-4.3569881703716185,-4.3569881703716185,-4.3569881703716185,-4.3569881703716185,-4.3569881703716185,-4.3569881703716185,-4.3569881703716185,-4.3569881703716185,-4.3569881703716185,-4.3569881703716185</t>
  </si>
  <si>
    <t>130005128151367068832385170741691437002921,130005128151367068832385170741691437002921,130005128151367068832385170741691437002921,130005128151367068832385170741691437002921,130005128151367068832385170741691437002921,130005128151367068832385170741691437002921,130005128151367068832385170741691437002921,130005128151367068832385170741691437002921,130005128151367068832385170741691437002921,130005128151367068832385170741691437002921</t>
  </si>
  <si>
    <t>16:45.1</t>
  </si>
  <si>
    <t>-4.359635582734362,-4.359635582734362,-4.359635582734362</t>
  </si>
  <si>
    <t>03:31.8</t>
  </si>
  <si>
    <t>-4.360489105561256,-4.360489105561256,-4.360489105561256,-4.360489105561256</t>
  </si>
  <si>
    <t>16:06.0</t>
  </si>
  <si>
    <t>20:17.9</t>
  </si>
  <si>
    <t>-4.36128615086666,-4.36128615086666,-4.36128615086666</t>
  </si>
  <si>
    <t>38:46.9</t>
  </si>
  <si>
    <t>42:55.2</t>
  </si>
  <si>
    <t>-4.362200043762372,-4.362200043762372,-4.362200043762372,-4.362200043762372,-4.362200043762372,-4.362200043762372,-4.362200043762372,-4.362200043762372,-4.362200043762372</t>
  </si>
  <si>
    <t>1341205988694424622396139246872008239583834,1341205988694424622396139246872008239583834,1341205988694424622396139246872008239583834,1341205988694424622396139246872008239583834,1341205988694424622396139246872008239583834,1341205988694424622396139246872008239583834,1341205988694424622396139246872008239583834,1341205988694424622396139246872008239583834,1341205988694424622396139246872008239583834</t>
  </si>
  <si>
    <t>41:58.3</t>
  </si>
  <si>
    <t>02:02.1</t>
  </si>
  <si>
    <t>-4.365831899243484,-4.365831899243484,-4.365831899243484,-4.365831899243484</t>
  </si>
  <si>
    <t>32:30.4</t>
  </si>
  <si>
    <t>52:33.0</t>
  </si>
  <si>
    <t>-4.365960774175791,-4.365960774175791,-4.365960774175791</t>
  </si>
  <si>
    <t>55:50.3</t>
  </si>
  <si>
    <t>08:44.2</t>
  </si>
  <si>
    <t>-4.3677703866125155,-4.3677703866125155,-4.3677703866125155</t>
  </si>
  <si>
    <t>18:24.5</t>
  </si>
  <si>
    <t>-4.369452317473836,-4.369452317473836,-4.369452317473836</t>
  </si>
  <si>
    <t>44:37.5</t>
  </si>
  <si>
    <t>04:40.9</t>
  </si>
  <si>
    <t>-4.369661013936595,-4.369661013936595,-4.369661013936595,-4.369661013936595</t>
  </si>
  <si>
    <t>01:36.7</t>
  </si>
  <si>
    <t>08:07.9</t>
  </si>
  <si>
    <t>-4.36981056480965,-4.36981056480965,-4.36981056480965,-4.36981056480965,-4.36981056480965,-4.36981056480965,-4.36981056480965,-4.36981056480965,-4.36981056480965,-4.36981056480965,-4.36981056480965,-4.36981056480965,-4.36981056480965,-4.36981056480965,-4.36981056480965</t>
  </si>
  <si>
    <t>410855612551642973510668850421182664959705,410855612551642973510668850421182664959705,410855612551642973510668850421182664959705,410855612551642973510668850421182664959705,410855612551642973510668850421182664959705,410855612551642973510668850421182664959705,410855612551642973510668850421182664959705,410855612551642973510668850421182664959705,410855612551642973510668850421182664959705,410855612551642973510668850421182664959705,410855612551642973510668850421182664959705,410855612551642973510668850421182664959705,410855612551642973510668850421182664959705,410855612551642973510668850421182664959705,410855612551642973510668850421182664959705</t>
  </si>
  <si>
    <t>42:25.2</t>
  </si>
  <si>
    <t>50:26.8</t>
  </si>
  <si>
    <t>-4.369949862019038,-4.369949862019038,-4.369949862019038,-4.369949862019038,-4.369949862019038,-4.369949862019038,-4.369949862019038,-4.369949862019038,-4.369949862019038,-4.369949862019038</t>
  </si>
  <si>
    <t>918800922305068917291675496945422628978719,918800922305068917291675496945422628978719,918800922305068917291675496945422628978719,918800922305068917291675496945422628978719,918800922305068917291675496945422628978719,918800922305068917291675496945422628978719,918800922305068917291675496945422628978719,918800922305068917291675496945422628978719,918800922305068917291675496945422628978719,918800922305068917291675496945422628978719</t>
  </si>
  <si>
    <t>43:21.7</t>
  </si>
  <si>
    <t>-4.3716232995324935,-4.3716232995324935</t>
  </si>
  <si>
    <t>29:08.8</t>
  </si>
  <si>
    <t>34:28.8</t>
  </si>
  <si>
    <t>-4.373607081920406,-4.373607081920406,-4.373607081920406,-4.373607081920406,-4.373607081920406,-4.373607081920406</t>
  </si>
  <si>
    <t>47:21.9</t>
  </si>
  <si>
    <t>-4.373704218110799,-4.373704218110799</t>
  </si>
  <si>
    <t>37:18.6</t>
  </si>
  <si>
    <t>57:21.1</t>
  </si>
  <si>
    <t>-4.37410400171067,-4.37410400171067,-4.37410400171067,-4.37410400171067,-4.37410400171067,-4.37410400171067,-4.37410400171067,-4.37410400171067,-4.37410400171067</t>
  </si>
  <si>
    <t>661277514021075671083672144905863144729177,661277514021075671083672144905863144729177,661277514021075671083672144905863144729177,661277514021075671083672144905863144729177,661277514021075671083672144905863144729177,661277514021075671083672144905863144729177,661277514021075671083672144905863144729177,661277514021075671083672144905863144729177,661277514021075671083672144905863144729177</t>
  </si>
  <si>
    <t>13:06.1</t>
  </si>
  <si>
    <t>33:09.2</t>
  </si>
  <si>
    <t>-4.3741716674358155,-4.3741716674358155,-4.3741716674358155,-4.3741716674358155,-4.3741716674358155,-4.3741716674358155</t>
  </si>
  <si>
    <t>35:57.3</t>
  </si>
  <si>
    <t>40:31.8</t>
  </si>
  <si>
    <t>-4.3753867011102905,-4.3753867011102905,-4.3753867011102905</t>
  </si>
  <si>
    <t>45:47.4</t>
  </si>
  <si>
    <t>05:36.2</t>
  </si>
  <si>
    <t>-4.376450954190507,-4.376450954190507,-4.376450954190507,-4.376450954190507,-4.376450954190507,-4.376450954190507,-4.376450954190507,-4.376450954190507,-4.376450954190507</t>
  </si>
  <si>
    <t>451363471604656136961898080194999280709209,451363471604656136961898080194999280709209,451363471604656136961898080194999280709209,451363471604656136961898080194999280709209,451363471604656136961898080194999280709209,451363471604656136961898080194999280709209,451363471604656136961898080194999280709209,451363471604656136961898080194999280709209,451363471604656136961898080194999280709209</t>
  </si>
  <si>
    <t>19:32.3</t>
  </si>
  <si>
    <t>36:33.1</t>
  </si>
  <si>
    <t>-4.378555341639062,-4.378555341639062,-4.378555341639062</t>
  </si>
  <si>
    <t>38:17.9</t>
  </si>
  <si>
    <t>58:20.0</t>
  </si>
  <si>
    <t>-4.379946110988366,-4.379946110988366,-4.379946110988366</t>
  </si>
  <si>
    <t>22:46.3</t>
  </si>
  <si>
    <t>42:49.2</t>
  </si>
  <si>
    <t>-4.381957216806741,-4.381957216806741</t>
  </si>
  <si>
    <t>42:06.4</t>
  </si>
  <si>
    <t>-4.3833235688828225,-4.3833235688828225,-4.3833235688828225,-4.3833235688828225,-4.3833235688828225,-4.3833235688828225</t>
  </si>
  <si>
    <t>46:13.3</t>
  </si>
  <si>
    <t>59:48.2</t>
  </si>
  <si>
    <t>-4.383442518754013,-4.383442518754013,-4.383442518754013,-4.383442518754013,-4.383442518754013,-4.383442518754013,-4.383442518754013,-4.383442518754013,-4.383442518754013,-4.383442518754013,-4.383442518754013,-4.383442518754013,-4.383442518754013,-4.383442518754013,-4.383442518754013,-4.383442518754013,-4.383442518754013,-4.383442518754013,-4.383442518754013,-4.383442518754013,-4.383442518754013,-4.383442518754013,-4.383442518754013,-4.383442518754013,-4.383442518754013,-4.383442518754013,-4.383442518754013,-4.383442518754013,-4.383442518754013,-4.383442518754013</t>
  </si>
  <si>
    <t>810857974071521574835831979314444266695113,810857974071521574835831979314444266695113,810857974071521574835831979314444266695113,810857974071521574835831979314444266695113,810857974071521574835831979314444266695113,810857974071521574835831979314444266695113,810857974071521574835831979314444266695113,810857974071521574835831979314444266695113,810857974071521574835831979314444266695113,810857974071521574835831979314444266695113,810857974071521574835831979314444266695113,810857974071521574835831979314444266695113,810857974071521574835831979314444266695113,810857974071521574835831979314444266695113,810857974071521574835831979314444266695113,810857974071521574835831979314444266695113,810857974071521574835831979314444266695113,810857974071521574835831979314444266695113,810857974071521574835831979314444266695113,810857974071521574835831979314444266695113,810857974071521574835831979314444266695113,810857974071521574835831979314444266695113,810857974071521574835831979314444266695113,810857974071521574835831979314444266695113,810857974071521574835831979314444266695113,810857974071521574835831979314444266695113,810857974071521574835831979314444266695113,810857974071521574835831979314444266695113,810857974071521574835831979314444266695113,810857974071521574835831979314444266695113</t>
  </si>
  <si>
    <t>52:59.2</t>
  </si>
  <si>
    <t>13:02.7</t>
  </si>
  <si>
    <t>-4.384801956714151,-4.384801956714151,-4.384801956714151,-4.384801956714151,-4.384801956714151,-4.384801956714151,-4.384801956714151,-4.384801956714151,-4.384801956714151</t>
  </si>
  <si>
    <t>1074964887788076131732967456742250041795931,1074964887788076131732967456742250041795931,1074964887788076131732967456742250041795931,1074964887788076131732967456742250041795931,1074964887788076131732967456742250041795931,1074964887788076131732967456742250041795931,1074964887788076131732967456742250041795931,1074964887788076131732967456742250041795931,1074964887788076131732967456742250041795931</t>
  </si>
  <si>
    <t>27:47.1</t>
  </si>
  <si>
    <t>-4.385848962260718,-4.385848962260718,-4.385848962260718,-4.385848962260718,-4.385848962260718,-4.385848962260718,-4.385848962260718,-4.385848962260718,-4.385848962260718,-4.385848962260718,-4.385848962260718,-4.385848962260718,-4.385848962260718,-4.385848962260718,-4.385848962260718,-4.385848962260718,-4.385848962260718,-4.385848962260718,-4.385848962260718,-4.385848962260718,-4.385848962260718,-4.385848962260718,-4.385848962260718,-4.385848962260718,-4.385848962260718,-4.385848962260718,-4.385848962260718,-4.385848962260718,-4.385848962260718,-4.385848962260718</t>
  </si>
  <si>
    <t>647005217020926798494891334903066774957006,647005217020926798494891334903066774957006,647005217020926798494891334903066774957006,647005217020926798494891334903066774957006,647005217020926798494891334903066774957006,647005217020926798494891334903066774957006,647005217020926798494891334903066774957006,647005217020926798494891334903066774957006,647005217020926798494891334903066774957006,647005217020926798494891334903066774957006,647005217020926798494891334903066774957006,647005217020926798494891334903066774957006,647005217020926798494891334903066774957006,647005217020926798494891334903066774957006,647005217020926798494891334903066774957006,647005217020926798494891334903066774957006,647005217020926798494891334903066774957006,647005217020926798494891334903066774957006,647005217020926798494891334903066774957006,647005217020926798494891334903066774957006,647005217020926798494891334903066774957006,647005217020926798494891334903066774957006,647005217020926798494891334903066774957006,647005217020926798494891334903066774957006,647005217020926798494891334903066774957006,647005217020926798494891334903066774957006,647005217020926798494891334903066774957006,647005217020926798494891334903066774957006,647005217020926798494891334903066774957006,647005217020926798494891334903066774957006</t>
  </si>
  <si>
    <t>48:34.9</t>
  </si>
  <si>
    <t>52:49.3</t>
  </si>
  <si>
    <t>-4.387984799906997,-4.387984799906997,-4.387984799906997,-4.387984799906997,-4.387984799906997,-4.387984799906997</t>
  </si>
  <si>
    <t>47:59.7</t>
  </si>
  <si>
    <t>07:49.7</t>
  </si>
  <si>
    <t>-4.389587362869712,-4.389587362869712,-4.389587362869712</t>
  </si>
  <si>
    <t>55:49.1</t>
  </si>
  <si>
    <t>06:32.5</t>
  </si>
  <si>
    <t>-4.391512742111977,-4.391512742111977,-4.391512742111977,-4.391512742111977,-4.391512742111977,-4.391512742111977,-4.391512742111977,-4.391512742111977,-4.391512742111977,-4.391512742111977,-4.391512742111977,-4.391512742111977,-4.391512742111977,-4.391512742111977,-4.391512742111977,-4.391512742111977,-4.391512742111977,-4.391512742111977,-4.391512742111977,-4.391512742111977,-4.391512742111977,-4.391512742111977,-4.391512742111977,-4.391512742111977,-4.391512742111977,-4.391512742111977,-4.391512742111977,-4.391512742111977,-4.391512742111977,-4.391512742111977</t>
  </si>
  <si>
    <t>843347512923246076637921374943355584547902,843347512923246076637921374943355584547902,843347512923246076637921374943355584547902,843347512923246076637921374943355584547902,843347512923246076637921374943355584547902,843347512923246076637921374943355584547902,843347512923246076637921374943355584547902,843347512923246076637921374943355584547902,843347512923246076637921374943355584547902,843347512923246076637921374943355584547902,843347512923246076637921374943355584547902,843347512923246076637921374943355584547902,843347512923246076637921374943355584547902,843347512923246076637921374943355584547902,843347512923246076637921374943355584547902,843347512923246076637921374943355584547902,843347512923246076637921374943355584547902,843347512923246076637921374943355584547902,843347512923246076637921374943355584547902,843347512923246076637921374943355584547902,843347512923246076637921374943355584547902,843347512923246076637921374943355584547902,843347512923246076637921374943355584547902,843347512923246076637921374943355584547902,843347512923246076637921374943355584547902,843347512923246076637921374943355584547902,843347512923246076637921374943355584547902,843347512923246076637921374943355584547902,843347512923246076637921374943355584547902,843347512923246076637921374943355584547902</t>
  </si>
  <si>
    <t>05:44.9</t>
  </si>
  <si>
    <t>17:01.0</t>
  </si>
  <si>
    <t>-4.391588033210346,-4.391588033210346,-4.391588033210346</t>
  </si>
  <si>
    <t>01:58.5</t>
  </si>
  <si>
    <t>22:01.6</t>
  </si>
  <si>
    <t>-4.393744887155719,-4.393744887155719,-4.393744887155719</t>
  </si>
  <si>
    <t>51:55.3</t>
  </si>
  <si>
    <t>-4.393913388490888,-4.393913388490888,-4.393913388490888,-4.393913388490888,-4.393913388490888,-4.393913388490888,-4.393913388490888,-4.393913388490888,-4.393913388490888,-4.393913388490888</t>
  </si>
  <si>
    <t>1194982435956184539518467423954037968906412,1194982435956184539518467423954037968906412,1194982435956184539518467423954037968906412,1194982435956184539518467423954037968906412,1194982435956184539518467423954037968906412,1194982435956184539518467423954037968906412,1194982435956184539518467423954037968906412,1194982435956184539518467423954037968906412,1194982435956184539518467423954037968906412,1194982435956184539518467423954037968906412</t>
  </si>
  <si>
    <t>25:44.4</t>
  </si>
  <si>
    <t>37:00.1</t>
  </si>
  <si>
    <t>-4.393996998617584,-4.393996998617584,-4.393996998617584,-4.393996998617584,-4.393996998617584,-4.393996998617584,-4.393996998617584,-4.393996998617584,-4.393996998617584,-4.393996998617584,-4.393996998617584,-4.393996998617584,-4.393996998617584,-4.393996998617584,-4.393996998617584,-4.393996998617584,-4.393996998617584,-4.393996998617584,-4.393996998617584,-4.393996998617584,-4.393996998617584,-4.393996998617584,-4.393996998617584,-4.393996998617584,-4.393996998617584,-4.393996998617584,-4.393996998617584,-4.393996998617584,-4.393996998617584,-4.393996998617584</t>
  </si>
  <si>
    <t>799728972358362126482127588482537067547633,799728972358362126482127588482537067547633,799728972358362126482127588482537067547633,799728972358362126482127588482537067547633,799728972358362126482127588482537067547633,799728972358362126482127588482537067547633,799728972358362126482127588482537067547633,799728972358362126482127588482537067547633,799728972358362126482127588482537067547633,799728972358362126482127588482537067547633,799728972358362126482127588482537067547633,799728972358362126482127588482537067547633,799728972358362126482127588482537067547633,799728972358362126482127588482537067547633,799728972358362126482127588482537067547633,799728972358362126482127588482537067547633,799728972358362126482127588482537067547633,799728972358362126482127588482537067547633,799728972358362126482127588482537067547633,799728972358362126482127588482537067547633,799728972358362126482127588482537067547633,799728972358362126482127588482537067547633,799728972358362126482127588482537067547633,799728972358362126482127588482537067547633,799728972358362126482127588482537067547633,799728972358362126482127588482537067547633,799728972358362126482127588482537067547633,799728972358362126482127588482537067547633,799728972358362126482127588482537067547633,799728972358362126482127588482537067547633</t>
  </si>
  <si>
    <t>50:31.8</t>
  </si>
  <si>
    <t>55:16.8</t>
  </si>
  <si>
    <t>-4.396169865418682,-4.396169865418682,-4.396169865418682</t>
  </si>
  <si>
    <t>59:18.6</t>
  </si>
  <si>
    <t>09:09.0</t>
  </si>
  <si>
    <t>-4.399429405276922,-4.399429405276922,-4.399429405276922,-4.399429405276922,-4.399429405276922,-4.399429405276922,-4.399429405276922,-4.399429405276922,-4.399429405276922,-4.399429405276922,-4.399429405276922,-4.399429405276922,-4.399429405276922,-4.399429405276922,-4.399429405276922,-4.399429405276922,-4.399429405276922,-4.399429405276922,-4.399429405276922,-4.399429405276922,-4.399429405276922,-4.399429405276922,-4.399429405276922,-4.399429405276922,-4.399429405276922,-4.399429405276922,-4.399429405276922,-4.399429405276922,-4.399429405276922,-4.399429405276922</t>
  </si>
  <si>
    <t>644917376095685208879508181235098391980027,644917376095685208879508181235098391980027,644917376095685208879508181235098391980027,644917376095685208879508181235098391980027,644917376095685208879508181235098391980027,644917376095685208879508181235098391980027,644917376095685208879508181235098391980027,644917376095685208879508181235098391980027,644917376095685208879508181235098391980027,644917376095685208879508181235098391980027,644917376095685208879508181235098391980027,644917376095685208879508181235098391980027,644917376095685208879508181235098391980027,644917376095685208879508181235098391980027,644917376095685208879508181235098391980027,644917376095685208879508181235098391980027,644917376095685208879508181235098391980027,644917376095685208879508181235098391980027,644917376095685208879508181235098391980027,644917376095685208879508181235098391980027,644917376095685208879508181235098391980027,644917376095685208879508181235098391980027,644917376095685208879508181235098391980027,644917376095685208879508181235098391980027,644917376095685208879508181235098391980027,644917376095685208879508181235098391980027,644917376095685208879508181235098391980027,644917376095685208879508181235098391980027,644917376095685208879508181235098391980027,644917376095685208879508181235098391980027</t>
  </si>
  <si>
    <t>53:55.3</t>
  </si>
  <si>
    <t>-4.399708236816179,-4.399708236816179,-4.399708236816179,-4.399708236816179,-4.399708236816179,-4.399708236816179,-4.399708236816179,-4.399708236816179,-4.399708236816179,-4.399708236816179</t>
  </si>
  <si>
    <t>1158471185930250827457902387601773592573341,1158471185930250827457902387601773592573341,1158471185930250827457902387601773592573341,1158471185930250827457902387601773592573341,1158471185930250827457902387601773592573341,1158471185930250827457902387601773592573341,1158471185930250827457902387601773592573341,1158471185930250827457902387601773592573341,1158471185930250827457902387601773592573341,1158471185930250827457902387601773592573341</t>
  </si>
  <si>
    <t>22:04.1</t>
  </si>
  <si>
    <t>39:21.5</t>
  </si>
  <si>
    <t>-4.400553309907732,-4.400553309907732</t>
  </si>
  <si>
    <t>18:07.9</t>
  </si>
  <si>
    <t>-4.403853651026007,-4.403853651026007,-4.403853651026007</t>
  </si>
  <si>
    <t>43:52.0</t>
  </si>
  <si>
    <t>03:11.5</t>
  </si>
  <si>
    <t>-4.404124897383965,-4.404124897383965,-4.404124897383965,-4.404124897383965</t>
  </si>
  <si>
    <t>13:42.8</t>
  </si>
  <si>
    <t>-4.405942724962632,-4.405942724962632,-4.405942724962632</t>
  </si>
  <si>
    <t>48:39.6</t>
  </si>
  <si>
    <t>03:38.0</t>
  </si>
  <si>
    <t>-4.406205813271633,-4.406205813271633,-4.406205813271633,-4.406205813271633,-4.406205813271633,-4.406205813271633,-4.406205813271633,-4.406205813271633,-4.406205813271633</t>
  </si>
  <si>
    <t>1178546893039728443621428943804532112988350,1178546893039728443621428943804532112988350,1178546893039728443621428943804532112988350,1178546893039728443621428943804532112988350,1178546893039728443621428943804532112988350,1178546893039728443621428943804532112988350,1178546893039728443621428943804532112988350,1178546893039728443621428943804532112988350,1178546893039728443621428943804532112988350</t>
  </si>
  <si>
    <t>23:21.8</t>
  </si>
  <si>
    <t>30:43.2</t>
  </si>
  <si>
    <t>-4.406431879100866,-4.406431879100866,-4.406431879100866,-4.406431879100866,-4.406431879100866,-4.406431879100866,-4.406431879100866,-4.406431879100866,-4.406431879100866,-4.406431879100866</t>
  </si>
  <si>
    <t>660463043044973575048657041203838017983107,660463043044973575048657041203838017983107,660463043044973575048657041203838017983107,660463043044973575048657041203838017983107,660463043044973575048657041203838017983107,660463043044973575048657041203838017983107,660463043044973575048657041203838017983107,660463043044973575048657041203838017983107,660463043044973575048657041203838017983107,660463043044973575048657041203838017983107</t>
  </si>
  <si>
    <t>36:49.5</t>
  </si>
  <si>
    <t>44:11.2</t>
  </si>
  <si>
    <t>-4.4071714930101775,-4.4071714930101775,-4.4071714930101775,-4.4071714930101775,-4.4071714930101775,-4.4071714930101775,-4.4071714930101775,-4.4071714930101775,-4.4071714930101775,-4.4071714930101775</t>
  </si>
  <si>
    <t>687798322616561919041681693217689239181014,687798322616561919041681693217689239181014,687798322616561919041681693217689239181014,687798322616561919041681693217689239181014,687798322616561919041681693217689239181014,687798322616561919041681693217689239181014,687798322616561919041681693217689239181014,687798322616561919041681693217689239181014,687798322616561919041681693217689239181014,687798322616561919041681693217689239181014</t>
  </si>
  <si>
    <t>39:39.7</t>
  </si>
  <si>
    <t>44:32.7</t>
  </si>
  <si>
    <t>-4.407310448185991,-4.407310448185991,-4.407310448185991</t>
  </si>
  <si>
    <t>09:28.0</t>
  </si>
  <si>
    <t>29:30.4</t>
  </si>
  <si>
    <t>-4.407412823809646,-4.407412823809646,-4.407412823809646</t>
  </si>
  <si>
    <t>53:28.7</t>
  </si>
  <si>
    <t>01:16.4</t>
  </si>
  <si>
    <t>-4.4124418814667505,-4.4124418814667505,-4.4124418814667505,-4.4124418814667505,-4.4124418814667505,-4.4124418814667505,-4.4124418814667505,-4.4124418814667505,-4.4124418814667505,-4.4124418814667505,-4.4124418814667505,-4.4124418814667505,-4.4124418814667505,-4.4124418814667505,-4.4124418814667505,-4.4124418814667505,-4.4124418814667505,-4.4124418814667505,-4.4124418814667505,-4.4124418814667505,-4.4124418814667505,-4.4124418814667505,-4.4124418814667505,-4.4124418814667505,-4.4124418814667505,-4.4124418814667505,-4.4124418814667505,-4.4124418814667505,-4.4124418814667505,-4.4124418814667505</t>
  </si>
  <si>
    <t>293500299548552505172816102466176741820327,293500299548552505172816102466176741820327,293500299548552505172816102466176741820327,293500299548552505172816102466176741820327,293500299548552505172816102466176741820327,293500299548552505172816102466176741820327,293500299548552505172816102466176741820327,293500299548552505172816102466176741820327,293500299548552505172816102466176741820327,293500299548552505172816102466176741820327,293500299548552505172816102466176741820327,293500299548552505172816102466176741820327,293500299548552505172816102466176741820327,293500299548552505172816102466176741820327,293500299548552505172816102466176741820327,293500299548552505172816102466176741820327,293500299548552505172816102466176741820327,293500299548552505172816102466176741820327,293500299548552505172816102466176741820327,293500299548552505172816102466176741820327,293500299548552505172816102466176741820327,293500299548552505172816102466176741820327,293500299548552505172816102466176741820327,293500299548552505172816102466176741820327,293500299548552505172816102466176741820327,293500299548552505172816102466176741820327,293500299548552505172816102466176741820327,293500299548552505172816102466176741820327,293500299548552505172816102466176741820327,293500299548552505172816102466176741820327</t>
  </si>
  <si>
    <t>44:25.6</t>
  </si>
  <si>
    <t>58:04.6</t>
  </si>
  <si>
    <t>-4.414700469015996,-4.414700469015996,-4.414700469015996,-4.414700469015996,-4.414700469015996,-4.414700469015996,-4.414700469015996,-4.414700469015996,-4.414700469015996,-4.414700469015996</t>
  </si>
  <si>
    <t>137762284517476706446007098672352738613314,137762284517476706446007098672352738613314,137762284517476706446007098672352738613314,137762284517476706446007098672352738613314,137762284517476706446007098672352738613314,137762284517476706446007098672352738613314,137762284517476706446007098672352738613314,137762284517476706446007098672352738613314,137762284517476706446007098672352738613314,137762284517476706446007098672352738613314</t>
  </si>
  <si>
    <t>28:36.7</t>
  </si>
  <si>
    <t>-4.4147357939810545,-4.4147357939810545,-4.4147357939810545</t>
  </si>
  <si>
    <t>13:39.5</t>
  </si>
  <si>
    <t>23:49.4</t>
  </si>
  <si>
    <t>-4.414882603684471,-4.414882603684471,-4.414882603684471,-4.414882603684471,-4.414882603684471,-4.414882603684471,-4.414882603684471,-4.414882603684471,-4.414882603684471,-4.414882603684471,-4.414882603684471,-4.414882603684471,-4.414882603684471,-4.414882603684471,-4.414882603684471</t>
  </si>
  <si>
    <t>984854213949702110131845824632834197457027,984854213949702110131845824632834197457027,984854213949702110131845824632834197457027,984854213949702110131845824632834197457027,984854213949702110131845824632834197457027,984854213949702110131845824632834197457027,984854213949702110131845824632834197457027,984854213949702110131845824632834197457027,984854213949702110131845824632834197457027,984854213949702110131845824632834197457027,984854213949702110131845824632834197457027,984854213949702110131845824632834197457027,984854213949702110131845824632834197457027,984854213949702110131845824632834197457027,984854213949702110131845824632834197457027</t>
  </si>
  <si>
    <t>02:41.7</t>
  </si>
  <si>
    <t>11:16.6</t>
  </si>
  <si>
    <t>-4.415041391364104,-4.415041391364104,-4.415041391364104</t>
  </si>
  <si>
    <t>55:44.8</t>
  </si>
  <si>
    <t>-4.41591858182265,-4.41591858182265,-4.41591858182265</t>
  </si>
  <si>
    <t>50:28.0</t>
  </si>
  <si>
    <t>04:01.6</t>
  </si>
  <si>
    <t>-4.4162332579836825,-4.4162332579836825,-4.4162332579836825,-4.4162332579836825,-4.4162332579836825,-4.4162332579836825,-4.4162332579836825,-4.4162332579836825,-4.4162332579836825,-4.4162332579836825</t>
  </si>
  <si>
    <t>1178425024125506941787240118545516241300842,1178425024125506941787240118545516241300842,1178425024125506941787240118545516241300842,1178425024125506941787240118545516241300842,1178425024125506941787240118545516241300842,1178425024125506941787240118545516241300842,1178425024125506941787240118545516241300842,1178425024125506941787240118545516241300842,1178425024125506941787240118545516241300842,1178425024125506941787240118545516241300842</t>
  </si>
  <si>
    <t>43:59.8</t>
  </si>
  <si>
    <t>04:02.4</t>
  </si>
  <si>
    <t>-4.416892390071014,-4.416892390071014,-4.416892390071014,-4.416892390071014</t>
  </si>
  <si>
    <t>10:17.6</t>
  </si>
  <si>
    <t>26:42.9</t>
  </si>
  <si>
    <t>-4.4174743745504665,-4.4174743745504665,-4.4174743745504665,-4.4174743745504665,-4.4174743745504665,-4.4174743745504665,-4.4174743745504665,-4.4174743745504665,-4.4174743745504665,-4.4174743745504665</t>
  </si>
  <si>
    <t>505076663735659796114008588310767840367667,505076663735659796114008588310767840367667,505076663735659796114008588310767840367667,505076663735659796114008588310767840367667,505076663735659796114008588310767840367667,505076663735659796114008588310767840367667,505076663735659796114008588310767840367667,505076663735659796114008588310767840367667,505076663735659796114008588310767840367667,505076663735659796114008588310767840367667</t>
  </si>
  <si>
    <t>06:53.5</t>
  </si>
  <si>
    <t>10:27.7</t>
  </si>
  <si>
    <t>-4.417945531032494,-4.417945531032494,-4.417945531032494,-4.417945531032494,-4.417945531032494,-4.417945531032494</t>
  </si>
  <si>
    <t>37:35.1</t>
  </si>
  <si>
    <t>49:35.7</t>
  </si>
  <si>
    <t>-4.419936743403969,-4.419936743403969,-4.419936743403969,-4.419936743403969</t>
  </si>
  <si>
    <t>18:43.6</t>
  </si>
  <si>
    <t>29:30.2</t>
  </si>
  <si>
    <t>-4.421545906601887,-4.421545906601887,-4.421545906601887,-4.421545906601887,-4.421545906601887,-4.421545906601887,-4.421545906601887,-4.421545906601887,-4.421545906601887,-4.421545906601887</t>
  </si>
  <si>
    <t>476141890910788220686977611579964612997339,476141890910788220686977611579964612997339,476141890910788220686977611579964612997339,476141890910788220686977611579964612997339,476141890910788220686977611579964612997339,476141890910788220686977611579964612997339,476141890910788220686977611579964612997339,476141890910788220686977611579964612997339,476141890910788220686977611579964612997339,476141890910788220686977611579964612997339</t>
  </si>
  <si>
    <t>50:03.5</t>
  </si>
  <si>
    <t>10:06.7</t>
  </si>
  <si>
    <t>-4.423060404165641,-4.423060404165641,-4.423060404165641,-4.423060404165641,-4.423060404165641,-4.423060404165641,-4.423060404165641,-4.423060404165641,-4.423060404165641</t>
  </si>
  <si>
    <t>1137235584719782415499277627909501850974862,1137235584719782415499277627909501850974862,1137235584719782415499277627909501850974862,1137235584719782415499277627909501850974862,1137235584719782415499277627909501850974862,1137235584719782415499277627909501850974862,1137235584719782415499277627909501850974862,1137235584719782415499277627909501850974862,1137235584719782415499277627909501850974862</t>
  </si>
  <si>
    <t>48:34.1</t>
  </si>
  <si>
    <t>-4.425436681859233,-4.425436681859233,-4.425436681859233,-4.425436681859233,-4.425436681859233,-4.425436681859233,-4.425436681859233,-4.425436681859233,-4.425436681859233,-4.425436681859233,-4.425436681859233,-4.425436681859233,-4.425436681859233,-4.425436681859233,-4.425436681859233,-4.425436681859233,-4.425436681859233,-4.425436681859233,-4.425436681859233,-4.425436681859233</t>
  </si>
  <si>
    <t>511154297161681870101948388695094005912179,511154297161681870101948388695094005912179,511154297161681870101948388695094005912179,511154297161681870101948388695094005912179,511154297161681870101948388695094005912179,511154297161681870101948388695094005912179,511154297161681870101948388695094005912179,511154297161681870101948388695094005912179,511154297161681870101948388695094005912179,511154297161681870101948388695094005912179,511154297161681870101948388695094005912179,511154297161681870101948388695094005912179,511154297161681870101948388695094005912179,511154297161681870101948388695094005912179,511154297161681870101948388695094005912179,511154297161681870101948388695094005912179,511154297161681870101948388695094005912179,511154297161681870101948388695094005912179,511154297161681870101948388695094005912179,511154297161681870101948388695094005912179</t>
  </si>
  <si>
    <t>20:03.5</t>
  </si>
  <si>
    <t>30:47.8</t>
  </si>
  <si>
    <t>-4.427065289222882,-4.427065289222882,-4.427065289222882</t>
  </si>
  <si>
    <t>56:43.8</t>
  </si>
  <si>
    <t>16:47.4</t>
  </si>
  <si>
    <t>-4.428621324875803,-4.428621324875803,-4.428621324875803</t>
  </si>
  <si>
    <t>43:37.2</t>
  </si>
  <si>
    <t>-4.429203890763329,-4.429203890763329,-4.429203890763329,-4.429203890763329,-4.429203890763329,-4.429203890763329</t>
  </si>
  <si>
    <t>06:10.8</t>
  </si>
  <si>
    <t>26:14.4</t>
  </si>
  <si>
    <t>-4.4316910687510624,-4.4316910687510624</t>
  </si>
  <si>
    <t>36:03.5</t>
  </si>
  <si>
    <t>56:06.9</t>
  </si>
  <si>
    <t>-4.432083501253655,-4.432083501253655,-4.432083501253655</t>
  </si>
  <si>
    <t>52:19.1</t>
  </si>
  <si>
    <t>58:50.8</t>
  </si>
  <si>
    <t>-4.432274255070983,-4.432274255070983,-4.432274255070983,-4.432274255070983,-4.432274255070983,-4.432274255070983</t>
  </si>
  <si>
    <t>39:41.0</t>
  </si>
  <si>
    <t>43:00.2</t>
  </si>
  <si>
    <t>-4.43314000083506,-4.43314000083506,-4.43314000083506,-4.43314000083506,-4.43314000083506,-4.43314000083506,-4.43314000083506,-4.43314000083506,-4.43314000083506</t>
  </si>
  <si>
    <t>1173215605188933473398016619986297857517545,1173215605188933473398016619986297857517545,1173215605188933473398016619986297857517545,1173215605188933473398016619986297857517545,1173215605188933473398016619986297857517545,1173215605188933473398016619986297857517545,1173215605188933473398016619986297857517545,1173215605188933473398016619986297857517545,1173215605188933473398016619986297857517545</t>
  </si>
  <si>
    <t>16:09.0</t>
  </si>
  <si>
    <t>22:16.3</t>
  </si>
  <si>
    <t>-4.434319494509501,-4.434319494509501,-4.434319494509501</t>
  </si>
  <si>
    <t>43:25.2</t>
  </si>
  <si>
    <t>03:28.5</t>
  </si>
  <si>
    <t>-4.43739360086742,-4.43739360086742,-4.43739360086742,-4.43739360086742</t>
  </si>
  <si>
    <t>12:20.5</t>
  </si>
  <si>
    <t>19:09.5</t>
  </si>
  <si>
    <t>-4.444010088691129,-4.444010088691129,-4.444010088691129,-4.444010088691129,-4.444010088691129,-4.444010088691129,-4.444010088691129,-4.444010088691129,-4.444010088691129,-4.444010088691129,-4.444010088691129,-4.444010088691129,-4.444010088691129,-4.444010088691129,-4.444010088691129</t>
  </si>
  <si>
    <t>1177926135372964692165467632897567600561231,1177926135372964692165467632897567600561231,1177926135372964692165467632897567600561231,1177926135372964692165467632897567600561231,1177926135372964692165467632897567600561231,1177926135372964692165467632897567600561231,1177926135372964692165467632897567600561231,1177926135372964692165467632897567600561231,1177926135372964692165467632897567600561231,1177926135372964692165467632897567600561231,1177926135372964692165467632897567600561231,1177926135372964692165467632897567600561231,1177926135372964692165467632897567600561231,1177926135372964692165467632897567600561231,1177926135372964692165467632897567600561231</t>
  </si>
  <si>
    <t>06:03.5</t>
  </si>
  <si>
    <t>09:38.9</t>
  </si>
  <si>
    <t>-4.444149284987774,-4.444149284987774,-4.444149284987774,-4.444149284987774,-4.444149284987774,-4.444149284987774,-4.444149284987774,-4.444149284987774,-4.444149284987774</t>
  </si>
  <si>
    <t>1229305788401910791355218286758574440851131,1229305788401910791355218286758574440851131,1229305788401910791355218286758574440851131,1229305788401910791355218286758574440851131,1229305788401910791355218286758574440851131,1229305788401910791355218286758574440851131,1229305788401910791355218286758574440851131,1229305788401910791355218286758574440851131,1229305788401910791355218286758574440851131</t>
  </si>
  <si>
    <t>54:14.8</t>
  </si>
  <si>
    <t>58:15.8</t>
  </si>
  <si>
    <t>-4.444638935235239,-4.444638935235239,-4.444638935235239,-4.444638935235239,-4.444638935235239</t>
  </si>
  <si>
    <t>43:25.0</t>
  </si>
  <si>
    <t>03:28.4</t>
  </si>
  <si>
    <t>-4.448738649172144,-4.448738649172144,-4.448738649172144</t>
  </si>
  <si>
    <t>52:56.0</t>
  </si>
  <si>
    <t>-4.448895732564228,-4.448895732564228,-4.448895732564228</t>
  </si>
  <si>
    <t>13:36.4</t>
  </si>
  <si>
    <t>22:04.0</t>
  </si>
  <si>
    <t>-4.449672602280821,-4.449672602280821,-4.449672602280821,-4.449672602280821,-4.449672602280821,-4.449672602280821,-4.449672602280821,-4.449672602280821,-4.449672602280821,-4.449672602280821,-4.449672602280821,-4.449672602280821,-4.449672602280821,-4.449672602280821,-4.449672602280821</t>
  </si>
  <si>
    <t>674681460215986779756289235939037354742466,674681460215986779756289235939037354742466,674681460215986779756289235939037354742466,674681460215986779756289235939037354742466,674681460215986779756289235939037354742466,674681460215986779756289235939037354742466,674681460215986779756289235939037354742466,674681460215986779756289235939037354742466,674681460215986779756289235939037354742466,674681460215986779756289235939037354742466,674681460215986779756289235939037354742466,674681460215986779756289235939037354742466,674681460215986779756289235939037354742466,674681460215986779756289235939037354742466,674681460215986779756289235939037354742466</t>
  </si>
  <si>
    <t>44:38.2</t>
  </si>
  <si>
    <t>58:13.9</t>
  </si>
  <si>
    <t>-4.453201513288743,-4.453201513288743,-4.453201513288743,-4.453201513288743</t>
  </si>
  <si>
    <t>36:30.8</t>
  </si>
  <si>
    <t>49:56.2</t>
  </si>
  <si>
    <t>-4.454814930708573,-4.454814930708573,-4.454814930708573,-4.454814930708573</t>
  </si>
  <si>
    <t>23:45.9</t>
  </si>
  <si>
    <t>28:29.7</t>
  </si>
  <si>
    <t>-4.454951324170183,-4.454951324170183,-4.454951324170183,-4.454951324170183,-4.454951324170183,-4.454951324170183,-4.454951324170183,-4.454951324170183,-4.454951324170183,-4.454951324170183,-4.454951324170183,-4.454951324170183,-4.454951324170183,-4.454951324170183,-4.454951324170183</t>
  </si>
  <si>
    <t>1017654097847690353195587603732997607419368,1017654097847690353195587603732997607419368,1017654097847690353195587603732997607419368,1017654097847690353195587603732997607419368,1017654097847690353195587603732997607419368,1017654097847690353195587603732997607419368,1017654097847690353195587603732997607419368,1017654097847690353195587603732997607419368,1017654097847690353195587603732997607419368,1017654097847690353195587603732997607419368,1017654097847690353195587603732997607419368,1017654097847690353195587603732997607419368,1017654097847690353195587603732997607419368,1017654097847690353195587603732997607419368,1017654097847690353195587603732997607419368</t>
  </si>
  <si>
    <t>16:25.8</t>
  </si>
  <si>
    <t>27:41.7</t>
  </si>
  <si>
    <t>-4.456470681468132,-4.456470681468132,-4.456470681468132,-4.456470681468132,-4.456470681468132,-4.456470681468132,-4.456470681468132,-4.456470681468132,-4.456470681468132</t>
  </si>
  <si>
    <t>1343522954490420412122181535979179152730045,1343522954490420412122181535979179152730045,1343522954490420412122181535979179152730045,1343522954490420412122181535979179152730045,1343522954490420412122181535979179152730045,1343522954490420412122181535979179152730045,1343522954490420412122181535979179152730045,1343522954490420412122181535979179152730045,1343522954490420412122181535979179152730045</t>
  </si>
  <si>
    <t>41:04.0</t>
  </si>
  <si>
    <t>46:10.4</t>
  </si>
  <si>
    <t>-4.4565585313991996,-4.4565585313991996,-4.4565585313991996,-4.4565585313991996,-4.4565585313991996,-4.4565585313991996,-4.4565585313991996,-4.4565585313991996,-4.4565585313991996,-4.4565585313991996</t>
  </si>
  <si>
    <t>1365724892682438161570176811632129955223918,1365724892682438161570176811632129955223918,1365724892682438161570176811632129955223918,1365724892682438161570176811632129955223918,1365724892682438161570176811632129955223918,1365724892682438161570176811632129955223918,1365724892682438161570176811632129955223918,1365724892682438161570176811632129955223918,1365724892682438161570176811632129955223918,1365724892682438161570176811632129955223918</t>
  </si>
  <si>
    <t>50:03.1</t>
  </si>
  <si>
    <t>10:03.7</t>
  </si>
  <si>
    <t>-4.456790333619265,-4.456790333619265,-4.456790333619265,-4.456790333619265,-4.456790333619265,-4.456790333619265,-4.456790333619265,-4.456790333619265,-4.456790333619265,-4.456790333619265,-4.456790333619265,-4.456790333619265,-4.456790333619265,-4.456790333619265,-4.456790333619265,-4.456790333619265,-4.456790333619265,-4.456790333619265,-4.456790333619265,-4.456790333619265</t>
  </si>
  <si>
    <t>786522388242813577951848512953091801471615,786522388242813577951848512953091801471615,786522388242813577951848512953091801471615,786522388242813577951848512953091801471615,786522388242813577951848512953091801471615,786522388242813577951848512953091801471615,786522388242813577951848512953091801471615,786522388242813577951848512953091801471615,786522388242813577951848512953091801471615,786522388242813577951848512953091801471615,786522388242813577951848512953091801471615,786522388242813577951848512953091801471615,786522388242813577951848512953091801471615,786522388242813577951848512953091801471615,786522388242813577951848512953091801471615,786522388242813577951848512953091801471615,786522388242813577951848512953091801471615,786522388242813577951848512953091801471615,786522388242813577951848512953091801471615,786522388242813577951848512953091801471615</t>
  </si>
  <si>
    <t>38:48.8</t>
  </si>
  <si>
    <t>58:52.3</t>
  </si>
  <si>
    <t>-4.459147427148092,-4.459147427148092,-4.459147427148092</t>
  </si>
  <si>
    <t>56:34.3</t>
  </si>
  <si>
    <t>04:57.2</t>
  </si>
  <si>
    <t>-4.459408880922438,-4.459408880922438,-4.459408880922438,-4.459408880922438,-4.459408880922438</t>
  </si>
  <si>
    <t>42:50.3</t>
  </si>
  <si>
    <t>48:03.1</t>
  </si>
  <si>
    <t>-4.462635132940847,-4.462635132940847,-4.462635132940847,-4.462635132940847,-4.462635132940847,-4.462635132940847,-4.462635132940847,-4.462635132940847,-4.462635132940847,-4.462635132940847,-4.462635132940847,-4.462635132940847,-4.462635132940847,-4.462635132940847,-4.462635132940847</t>
  </si>
  <si>
    <t>682422694303715182067868673340989306539716,682422694303715182067868673340989306539716,682422694303715182067868673340989306539716,682422694303715182067868673340989306539716,682422694303715182067868673340989306539716,682422694303715182067868673340989306539716,682422694303715182067868673340989306539716,682422694303715182067868673340989306539716,682422694303715182067868673340989306539716,682422694303715182067868673340989306539716,682422694303715182067868673340989306539716,682422694303715182067868673340989306539716,682422694303715182067868673340989306539716,682422694303715182067868673340989306539716,682422694303715182067868673340989306539716</t>
  </si>
  <si>
    <t>42:13.3</t>
  </si>
  <si>
    <t>-4.463377325791578,-4.463377325791578,-4.463377325791578,-4.463377325791578,-4.463377325791578,-4.463377325791578,-4.463377325791578,-4.463377325791578,-4.463377325791578</t>
  </si>
  <si>
    <t>472610213693119452006906464345523590315451,472610213693119452006906464345523590315451,472610213693119452006906464345523590315451,472610213693119452006906464345523590315451,472610213693119452006906464345523590315451,472610213693119452006906464345523590315451,472610213693119452006906464345523590315451,472610213693119452006906464345523590315451,472610213693119452006906464345523590315451</t>
  </si>
  <si>
    <t>02:16.1</t>
  </si>
  <si>
    <t>-4.463775311808416,-4.463775311808416,-4.463775311808416</t>
  </si>
  <si>
    <t>48:14.1</t>
  </si>
  <si>
    <t>-4.4676694914935675,-4.4676694914935675,-4.4676694914935675</t>
  </si>
  <si>
    <t>15:30.2</t>
  </si>
  <si>
    <t>-4.473024979628507,-4.473024979628507,-4.473024979628507,-4.473024979628507</t>
  </si>
  <si>
    <t>23:45.3</t>
  </si>
  <si>
    <t>43:48.7</t>
  </si>
  <si>
    <t>-4.477213813232501,-4.477213813232501,-4.477213813232501</t>
  </si>
  <si>
    <t>50:57.1</t>
  </si>
  <si>
    <t>56:41.6</t>
  </si>
  <si>
    <t>-4.4774708106236165,-4.4774708106236165,-4.4774708106236165</t>
  </si>
  <si>
    <t>28:52.3</t>
  </si>
  <si>
    <t>40:03.9</t>
  </si>
  <si>
    <t>-4.478573042989847,-4.478573042989847,-4.478573042989847,-4.478573042989847,-4.478573042989847,-4.478573042989847,-4.478573042989847,-4.478573042989847,-4.478573042989847,-4.478573042989847,-4.478573042989847,-4.478573042989847,-4.478573042989847,-4.478573042989847,-4.478573042989847,-4.478573042989847,-4.478573042989847,-4.478573042989847,-4.478573042989847,-4.478573042989847,-4.478573042989847,-4.478573042989847,-4.478573042989847,-4.478573042989847,-4.478573042989847,-4.478573042989847,-4.478573042989847,-4.478573042989847,-4.478573042989847,-4.478573042989847</t>
  </si>
  <si>
    <t>644171402459543060145881187355149480012177,644171402459543060145881187355149480012177,644171402459543060145881187355149480012177,644171402459543060145881187355149480012177,644171402459543060145881187355149480012177,644171402459543060145881187355149480012177,644171402459543060145881187355149480012177,644171402459543060145881187355149480012177,644171402459543060145881187355149480012177,644171402459543060145881187355149480012177,644171402459543060145881187355149480012177,644171402459543060145881187355149480012177,644171402459543060145881187355149480012177,644171402459543060145881187355149480012177,644171402459543060145881187355149480012177,644171402459543060145881187355149480012177,644171402459543060145881187355149480012177,644171402459543060145881187355149480012177,644171402459543060145881187355149480012177,644171402459543060145881187355149480012177,644171402459543060145881187355149480012177,644171402459543060145881187355149480012177,644171402459543060145881187355149480012177,644171402459543060145881187355149480012177,644171402459543060145881187355149480012177,644171402459543060145881187355149480012177,644171402459543060145881187355149480012177,644171402459543060145881187355149480012177,644171402459543060145881187355149480012177,644171402459543060145881187355149480012177</t>
  </si>
  <si>
    <t>39:20.8</t>
  </si>
  <si>
    <t>48:48.3</t>
  </si>
  <si>
    <t>-4.479075912627436,-4.479075912627436,-4.479075912627436,-4.479075912627436,-4.479075912627436,-4.479075912627436</t>
  </si>
  <si>
    <t>51:09.9</t>
  </si>
  <si>
    <t>09:08.5</t>
  </si>
  <si>
    <t>-4.47940082622378,-4.47940082622378,-4.47940082622378,-4.47940082622378,-4.47940082622378,-4.47940082622378,-4.47940082622378,-4.47940082622378,-4.47940082622378,-4.47940082622378</t>
  </si>
  <si>
    <t>1009459118567335493568707611788729132019238,1009459118567335493568707611788729132019238,1009459118567335493568707611788729132019238,1009459118567335493568707611788729132019238,1009459118567335493568707611788729132019238,1009459118567335493568707611788729132019238,1009459118567335493568707611788729132019238,1009459118567335493568707611788729132019238,1009459118567335493568707611788729132019238,1009459118567335493568707611788729132019238</t>
  </si>
  <si>
    <t>49:23.6</t>
  </si>
  <si>
    <t>06:06.6</t>
  </si>
  <si>
    <t>-4.481093451747017,-4.481093451747017,-4.481093451747017,-4.481093451747017,-4.481093451747017,-4.481093451747017,-4.481093451747017,-4.481093451747017,-4.481093451747017,-4.481093451747017,-4.481093451747017,-4.481093451747017,-4.481093451747017,-4.481093451747017,-4.481093451747017,-4.481093451747017,-4.481093451747017,-4.481093451747017,-4.481093451747017,-4.481093451747017</t>
  </si>
  <si>
    <t>282456896749825298738669972399793786032337,282456896749825298738669972399793786032337,282456896749825298738669972399793786032337,282456896749825298738669972399793786032337,282456896749825298738669972399793786032337,282456896749825298738669972399793786032337,282456896749825298738669972399793786032337,282456896749825298738669972399793786032337,282456896749825298738669972399793786032337,282456896749825298738669972399793786032337,282456896749825298738669972399793786032337,282456896749825298738669972399793786032337,282456896749825298738669972399793786032337,282456896749825298738669972399793786032337,282456896749825298738669972399793786032337,282456896749825298738669972399793786032337,282456896749825298738669972399793786032337,282456896749825298738669972399793786032337,282456896749825298738669972399793786032337,282456896749825298738669972399793786032337</t>
  </si>
  <si>
    <t>30:19.9</t>
  </si>
  <si>
    <t>42:14.1</t>
  </si>
  <si>
    <t>-4.48129675642219,-4.48129675642219,-4.48129675642219,-4.48129675642219,-4.48129675642219,-4.48129675642219,-4.48129675642219,-4.48129675642219,-4.48129675642219,-4.48129675642219,-4.48129675642219,-4.48129675642219,-4.48129675642219,-4.48129675642219,-4.48129675642219</t>
  </si>
  <si>
    <t>1215948382369025101568722916455851254724698,1215948382369025101568722916455851254724698,1215948382369025101568722916455851254724698,1215948382369025101568722916455851254724698,1215948382369025101568722916455851254724698,1215948382369025101568722916455851254724698,1215948382369025101568722916455851254724698,1215948382369025101568722916455851254724698,1215948382369025101568722916455851254724698,1215948382369025101568722916455851254724698,1215948382369025101568722916455851254724698,1215948382369025101568722916455851254724698,1215948382369025101568722916455851254724698,1215948382369025101568722916455851254724698,1215948382369025101568722916455851254724698</t>
  </si>
  <si>
    <t>46:01.4</t>
  </si>
  <si>
    <t>06:04.7</t>
  </si>
  <si>
    <t>-4.482596303490436,-4.482596303490436,-4.482596303490436</t>
  </si>
  <si>
    <t>17:46.9</t>
  </si>
  <si>
    <t>28:37.6</t>
  </si>
  <si>
    <t>-4.482611064930482,-4.482611064930482,-4.482611064930482,-4.482611064930482,-4.482611064930482</t>
  </si>
  <si>
    <t>50:04.3</t>
  </si>
  <si>
    <t>03:51.4</t>
  </si>
  <si>
    <t>-4.483513358246098,-4.483513358246098,-4.483513358246098,-4.483513358246098,-4.483513358246098,-4.483513358246098,-4.483513358246098,-4.483513358246098,-4.483513358246098,-4.483513358246098,-4.483513358246098,-4.483513358246098,-4.483513358246098,-4.483513358246098,-4.483513358246098,-4.483513358246098,-4.483513358246098,-4.483513358246098,-4.483513358246098,-4.483513358246098,-4.483513358246098,-4.483513358246098,-4.483513358246098,-4.483513358246098,-4.483513358246098,-4.483513358246098,-4.483513358246098,-4.483513358246098,-4.483513358246098,-4.483513358246098</t>
  </si>
  <si>
    <t>1137241228793994413274156188915633481576997,1137241228793994413274156188915633481576997,1137241228793994413274156188915633481576997,1137241228793994413274156188915633481576997,1137241228793994413274156188915633481576997,1137241228793994413274156188915633481576997,1137241228793994413274156188915633481576997,1137241228793994413274156188915633481576997,1137241228793994413274156188915633481576997,1137241228793994413274156188915633481576997,1137241228793994413274156188915633481576997,1137241228793994413274156188915633481576997,1137241228793994413274156188915633481576997,1137241228793994413274156188915633481576997,1137241228793994413274156188915633481576997,1137241228793994413274156188915633481576997,1137241228793994413274156188915633481576997,1137241228793994413274156188915633481576997,1137241228793994413274156188915633481576997,1137241228793994413274156188915633481576997,1137241228793994413274156188915633481576997,1137241228793994413274156188915633481576997,1137241228793994413274156188915633481576997,1137241228793994413274156188915633481576997,1137241228793994413274156188915633481576997,1137241228793994413274156188915633481576997,1137241228793994413274156188915633481576997,1137241228793994413274156188915633481576997,1137241228793994413274156188915633481576997,1137241228793994413274156188915633481576997</t>
  </si>
  <si>
    <t>29:01.7</t>
  </si>
  <si>
    <t>42:46.2</t>
  </si>
  <si>
    <t>-4.484387224626122,-4.484387224626122,-4.484387224626122</t>
  </si>
  <si>
    <t>02:24.2</t>
  </si>
  <si>
    <t>-4.485370981321871,-4.485370981321871,-4.485370981321871,-4.485370981321871,-4.485370981321871,-4.485370981321871,-4.485370981321871,-4.485370981321871,-4.485370981321871,-4.485370981321871</t>
  </si>
  <si>
    <t>151862080881064495334499140203417679425714,151862080881064495334499140203417679425714,151862080881064495334499140203417679425714,151862080881064495334499140203417679425714,151862080881064495334499140203417679425714,151862080881064495334499140203417679425714,151862080881064495334499140203417679425714,151862080881064495334499140203417679425714,151862080881064495334499140203417679425714,151862080881064495334499140203417679425714</t>
  </si>
  <si>
    <t>16:03.7</t>
  </si>
  <si>
    <t>20:31.2</t>
  </si>
  <si>
    <t>-4.485624687684322,-4.485624687684322,-4.485624687684322,-4.485624687684322,-4.485624687684322,-4.485624687684322,-4.485624687684322,-4.485624687684322,-4.485624687684322</t>
  </si>
  <si>
    <t>1164351540538985070434544010258533642651268,1164351540538985070434544010258533642651268,1164351540538985070434544010258533642651268,1164351540538985070434544010258533642651268,1164351540538985070434544010258533642651268,1164351540538985070434544010258533642651268,1164351540538985070434544010258533642651268,1164351540538985070434544010258533642651268,1164351540538985070434544010258533642651268</t>
  </si>
  <si>
    <t>21:17.8</t>
  </si>
  <si>
    <t>41:20.6</t>
  </si>
  <si>
    <t>-4.488293909904525,-4.488293909904525</t>
  </si>
  <si>
    <t>-4.49106762655823,-4.49106762655823,-4.49106762655823,-4.49106762655823,-4.49106762655823,-4.49106762655823,-4.49106762655823,-4.49106762655823,-4.49106762655823,-4.49106762655823</t>
  </si>
  <si>
    <t>347913631658517224342232860934146305186390,347913631658517224342232860934146305186390,347913631658517224342232860934146305186390,347913631658517224342232860934146305186390,347913631658517224342232860934146305186390,347913631658517224342232860934146305186390,347913631658517224342232860934146305186390,347913631658517224342232860934146305186390,347913631658517224342232860934146305186390,347913631658517224342232860934146305186390</t>
  </si>
  <si>
    <t>02:35.1</t>
  </si>
  <si>
    <t>06:19.4</t>
  </si>
  <si>
    <t>-4.491455902492334,-4.491455902492334,-4.491455902492334,-4.491455902492334,-4.491455902492334,-4.491455902492334</t>
  </si>
  <si>
    <t>24:18.8</t>
  </si>
  <si>
    <t>30:01.8</t>
  </si>
  <si>
    <t>-4.492602474077152,-4.492602474077152,-4.492602474077152,-4.492602474077152,-4.492602474077152,-4.492602474077152,-4.492602474077152,-4.492602474077152,-4.492602474077152,-4.492602474077152,-4.492602474077152,-4.492602474077152,-4.492602474077152,-4.492602474077152,-4.492602474077152</t>
  </si>
  <si>
    <t>688647400814017263095119556060984279355035,688647400814017263095119556060984279355035,688647400814017263095119556060984279355035,688647400814017263095119556060984279355035,688647400814017263095119556060984279355035,688647400814017263095119556060984279355035,688647400814017263095119556060984279355035,688647400814017263095119556060984279355035,688647400814017263095119556060984279355035,688647400814017263095119556060984279355035,688647400814017263095119556060984279355035,688647400814017263095119556060984279355035,688647400814017263095119556060984279355035,688647400814017263095119556060984279355035,688647400814017263095119556060984279355035</t>
  </si>
  <si>
    <t>05:33.2</t>
  </si>
  <si>
    <t>08:53.1</t>
  </si>
  <si>
    <t>-4.492898708568466,-4.492898708568466,-4.492898708568466,-4.492898708568466,-4.492898708568466,-4.492898708568466</t>
  </si>
  <si>
    <t>23:22.6</t>
  </si>
  <si>
    <t>27:13.0</t>
  </si>
  <si>
    <t>-4.494217829918812,-4.494217829918812,-4.494217829918812,-4.494217829918812,-4.494217829918812,-4.494217829918812,-4.494217829918812,-4.494217829918812,-4.494217829918812,-4.494217829918812,-4.494217829918812,-4.494217829918812,-4.494217829918812,-4.494217829918812,-4.494217829918812</t>
  </si>
  <si>
    <t>1123241430408441961345973100476399822668463,1123241430408441961345973100476399822668463,1123241430408441961345973100476399822668463,1123241430408441961345973100476399822668463,1123241430408441961345973100476399822668463,1123241430408441961345973100476399822668463,1123241430408441961345973100476399822668463,1123241430408441961345973100476399822668463,1123241430408441961345973100476399822668463,1123241430408441961345973100476399822668463,1123241430408441961345973100476399822668463,1123241430408441961345973100476399822668463,1123241430408441961345973100476399822668463,1123241430408441961345973100476399822668463,1123241430408441961345973100476399822668463</t>
  </si>
  <si>
    <t>00:25.6</t>
  </si>
  <si>
    <t>07:19.8</t>
  </si>
  <si>
    <t>-4.49470214396472,-4.49470214396472,-4.49470214396472,-4.49470214396472,-4.49470214396472,-4.49470214396472,-4.49470214396472,-4.49470214396472,-4.49470214396472,-4.49470214396472</t>
  </si>
  <si>
    <t>1159390691818100830736042145374203187250534,1159390691818100830736042145374203187250534,1159390691818100830736042145374203187250534,1159390691818100830736042145374203187250534,1159390691818100830736042145374203187250534,1159390691818100830736042145374203187250534,1159390691818100830736042145374203187250534,1159390691818100830736042145374203187250534,1159390691818100830736042145374203187250534,1159390691818100830736042145374203187250534</t>
  </si>
  <si>
    <t>54:59.6</t>
  </si>
  <si>
    <t>59:36.7</t>
  </si>
  <si>
    <t>-4.495413008682986,-4.495413008682986,-4.495413008682986,-4.495413008682986,-4.495413008682986,-4.495413008682986,-4.495413008682986,-4.495413008682986,-4.495413008682986</t>
  </si>
  <si>
    <t>1369126531699023858305790695950259909212718,1369126531699023858305790695950259909212718,1369126531699023858305790695950259909212718,1369126531699023858305790695950259909212718,1369126531699023858305790695950259909212718,1369126531699023858305790695950259909212718,1369126531699023858305790695950259909212718,1369126531699023858305790695950259909212718,1369126531699023858305790695950259909212718</t>
  </si>
  <si>
    <t>18:42.9</t>
  </si>
  <si>
    <t>38:46.1</t>
  </si>
  <si>
    <t>-4.496349178328986,-4.496349178328986</t>
  </si>
  <si>
    <t>12:02.8</t>
  </si>
  <si>
    <t>-4.497182781242756,-4.497182781242756,-4.497182781242756,-4.497182781242756,-4.497182781242756,-4.497182781242756,-4.497182781242756,-4.497182781242756,-4.497182781242756,-4.497182781242756</t>
  </si>
  <si>
    <t>442655482222908627193872966271840282686606,442655482222908627193872966271840282686606,442655482222908627193872966271840282686606,442655482222908627193872966271840282686606,442655482222908627193872966271840282686606,442655482222908627193872966271840282686606,442655482222908627193872966271840282686606,442655482222908627193872966271840282686606,442655482222908627193872966271840282686606,442655482222908627193872966271840282686606</t>
  </si>
  <si>
    <t>48:36.3</t>
  </si>
  <si>
    <t>-4.4986701864369145,-4.4986701864369145</t>
  </si>
  <si>
    <t>26:26.6</t>
  </si>
  <si>
    <t>36:17.7</t>
  </si>
  <si>
    <t>-4.499029307212616,-4.499029307212616,-4.499029307212616,-4.499029307212616,-4.499029307212616,-4.499029307212616,-4.499029307212616,-4.499029307212616,-4.499029307212616,-4.499029307212616</t>
  </si>
  <si>
    <t>29920209596261111975615969463295433257840,29920209596261111975615969463295433257840,29920209596261111975615969463295433257840,29920209596261111975615969463295433257840,29920209596261111975615969463295433257840,29920209596261111975615969463295433257840,29920209596261111975615969463295433257840,29920209596261111975615969463295433257840,29920209596261111975615969463295433257840,29920209596261111975615969463295433257840</t>
  </si>
  <si>
    <t>21:02.3</t>
  </si>
  <si>
    <t>34:34.7</t>
  </si>
  <si>
    <t>-4.503412643094758,-4.503412643094758,-4.503412643094758,-4.503412643094758,-4.503412643094758,-4.503412643094758,-4.503412643094758,-4.503412643094758,-4.503412643094758,-4.503412643094758,-4.503412643094758,-4.503412643094758,-4.503412643094758,-4.503412643094758,-4.503412643094758,-4.503412643094758,-4.503412643094758,-4.503412643094758,-4.503412643094758,-4.503412643094758,-4.503412643094758,-4.503412643094758,-4.503412643094758,-4.503412643094758,-4.503412643094758,-4.503412643094758,-4.503412643094758,-4.503412643094758,-4.503412643094758,-4.503412643094758</t>
  </si>
  <si>
    <t>132630493355411274217967784336655351119459,132630493355411274217967784336655351119459,132630493355411274217967784336655351119459,132630493355411274217967784336655351119459,132630493355411274217967784336655351119459,132630493355411274217967784336655351119459,132630493355411274217967784336655351119459,132630493355411274217967784336655351119459,132630493355411274217967784336655351119459,132630493355411274217967784336655351119459,132630493355411274217967784336655351119459,132630493355411274217967784336655351119459,132630493355411274217967784336655351119459,132630493355411274217967784336655351119459,132630493355411274217967784336655351119459,132630493355411274217967784336655351119459,132630493355411274217967784336655351119459,132630493355411274217967784336655351119459,132630493355411274217967784336655351119459,132630493355411274217967784336655351119459,132630493355411274217967784336655351119459,132630493355411274217967784336655351119459,132630493355411274217967784336655351119459,132630493355411274217967784336655351119459,132630493355411274217967784336655351119459,132630493355411274217967784336655351119459,132630493355411274217967784336655351119459,132630493355411274217967784336655351119459,132630493355411274217967784336655351119459,132630493355411274217967784336655351119459</t>
  </si>
  <si>
    <t>02:35.4</t>
  </si>
  <si>
    <t>11:33.7</t>
  </si>
  <si>
    <t>-4.505581585090651,-4.505581585090651,-4.505581585090651,-4.505581585090651,-4.505581585090651,-4.505581585090651</t>
  </si>
  <si>
    <t>53:44.3</t>
  </si>
  <si>
    <t>-4.506094290525326,-4.506094290525326,-4.506094290525326,-4.506094290525326,-4.506094290525326,-4.506094290525326,-4.506094290525326,-4.506094290525326,-4.506094290525326,-4.506094290525326,-4.506094290525326,-4.506094290525326,-4.506094290525326,-4.506094290525326,-4.506094290525326,-4.506094290525326,-4.506094290525326,-4.506094290525326,-4.506094290525326,-4.506094290525326,-4.506094290525326,-4.506094290525326,-4.506094290525326,-4.506094290525326,-4.506094290525326,-4.506094290525326,-4.506094290525326,-4.506094290525326,-4.506094290525326,-4.506094290525326</t>
  </si>
  <si>
    <t>1147518881306486855856979909851394286697805,1147518881306486855856979909851394286697805,1147518881306486855856979909851394286697805,1147518881306486855856979909851394286697805,1147518881306486855856979909851394286697805,1147518881306486855856979909851394286697805,1147518881306486855856979909851394286697805,1147518881306486855856979909851394286697805,1147518881306486855856979909851394286697805,1147518881306486855856979909851394286697805,1147518881306486855856979909851394286697805,1147518881306486855856979909851394286697805,1147518881306486855856979909851394286697805,1147518881306486855856979909851394286697805,1147518881306486855856979909851394286697805,1147518881306486855856979909851394286697805,1147518881306486855856979909851394286697805,1147518881306486855856979909851394286697805,1147518881306486855856979909851394286697805,1147518881306486855856979909851394286697805,1147518881306486855856979909851394286697805,1147518881306486855856979909851394286697805,1147518881306486855856979909851394286697805,1147518881306486855856979909851394286697805,1147518881306486855856979909851394286697805,1147518881306486855856979909851394286697805,1147518881306486855856979909851394286697805,1147518881306486855856979909851394286697805,1147518881306486855856979909851394286697805,1147518881306486855856979909851394286697805</t>
  </si>
  <si>
    <t>07:35.9</t>
  </si>
  <si>
    <t>-4.506296366440237,-4.506296366440237,-4.506296366440237</t>
  </si>
  <si>
    <t>07:43.1</t>
  </si>
  <si>
    <t>11:54.0</t>
  </si>
  <si>
    <t>-4.510519815884065,-4.510519815884065,-4.510519815884065,-4.510519815884065,-4.510519815884065,-4.510519815884065,-4.510519815884065,-4.510519815884065,-4.510519815884065</t>
  </si>
  <si>
    <t>348077563170784358280930879168970835152531,348077563170784358280930879168970835152531,348077563170784358280930879168970835152531,348077563170784358280930879168970835152531,348077563170784358280930879168970835152531,348077563170784358280930879168970835152531,348077563170784358280930879168970835152531,348077563170784358280930879168970835152531,348077563170784358280930879168970835152531</t>
  </si>
  <si>
    <t>04:38.5</t>
  </si>
  <si>
    <t>-4.512958932656492,-4.512958932656492,-4.512958932656492,-4.512958932656492,-4.512958932656492,-4.512958932656492,-4.512958932656492,-4.512958932656492,-4.512958932656492,-4.512958932656492,-4.512958932656492,-4.512958932656492,-4.512958932656492,-4.512958932656492,-4.512958932656492</t>
  </si>
  <si>
    <t>1368119528354890864778442991663076125255103,1368119528354890864778442991663076125255103,1368119528354890864778442991663076125255103,1368119528354890864778442991663076125255103,1368119528354890864778442991663076125255103,1368119528354890864778442991663076125255103,1368119528354890864778442991663076125255103,1368119528354890864778442991663076125255103,1368119528354890864778442991663076125255103,1368119528354890864778442991663076125255103,1368119528354890864778442991663076125255103,1368119528354890864778442991663076125255103,1368119528354890864778442991663076125255103,1368119528354890864778442991663076125255103,1368119528354890864778442991663076125255103</t>
  </si>
  <si>
    <t>43:43.5</t>
  </si>
  <si>
    <t>-4.513121274037619,-4.513121274037619,-4.513121274037619</t>
  </si>
  <si>
    <t>48:42.8</t>
  </si>
  <si>
    <t>08:46.0</t>
  </si>
  <si>
    <t>-4.519252812094204,-4.519252812094204,-4.519252812094204,-4.519252812094204,-4.519252812094204,-4.519252812094204,-4.519252812094204,-4.519252812094204,-4.519252812094204</t>
  </si>
  <si>
    <t>519409477502166408363439261230575263871518,519409477502166408363439261230575263871518,519409477502166408363439261230575263871518,519409477502166408363439261230575263871518,519409477502166408363439261230575263871518,519409477502166408363439261230575263871518,519409477502166408363439261230575263871518,519409477502166408363439261230575263871518,519409477502166408363439261230575263871518</t>
  </si>
  <si>
    <t>16:51.6</t>
  </si>
  <si>
    <t>28:12.1</t>
  </si>
  <si>
    <t>-4.521964359313098,-4.521964359313098,-4.521964359313098,-4.521964359313098,-4.521964359313098,-4.521964359313098,-4.521964359313098,-4.521964359313098,-4.521964359313098,-4.521964359313098</t>
  </si>
  <si>
    <t>1153259677617973609978188666406940853662572,1153259677617973609978188666406940853662572,1153259677617973609978188666406940853662572,1153259677617973609978188666406940853662572,1153259677617973609978188666406940853662572,1153259677617973609978188666406940853662572,1153259677617973609978188666406940853662572,1153259677617973609978188666406940853662572,1153259677617973609978188666406940853662572,1153259677617973609978188666406940853662572</t>
  </si>
  <si>
    <t>37:01.1</t>
  </si>
  <si>
    <t>46:03.5</t>
  </si>
  <si>
    <t>-4.522544783369364,-4.522544783369364,-4.522544783369364,-4.522544783369364,-4.522544783369364,-4.522544783369364,-4.522544783369364,-4.522544783369364,-4.522544783369364,-4.522544783369364</t>
  </si>
  <si>
    <t>499715657110786081237258807547262066372749,499715657110786081237258807547262066372749,151947078117586971577689958751994954264717,151947078117586971577689958751994954264717,151947078117586971577689958751994954264717,151947078117586971577689958751994954264717,499715657110786081237258807547262066372749,151947078117586971577689958751994954264717,499715657110786081237258807547262066372749,151947078117586971577689958751994954264717</t>
  </si>
  <si>
    <t>28:03.3</t>
  </si>
  <si>
    <t>40:53.5</t>
  </si>
  <si>
    <t>-4.522735145727744,-4.522735145727744,-4.522735145727744,-4.522735145727744,-4.522735145727744</t>
  </si>
  <si>
    <t>47:33.1</t>
  </si>
  <si>
    <t>07:33.7</t>
  </si>
  <si>
    <t>-4.5231139042889,-4.5231139042889,-4.5231139042889,-4.5231139042889,-4.5231139042889,-4.5231139042889,-4.5231139042889,-4.5231139042889,-4.5231139042889,-4.5231139042889,-4.5231139042889,-4.5231139042889,-4.5231139042889,-4.5231139042889,-4.5231139042889,-4.5231139042889,-4.5231139042889,-4.5231139042889,-4.5231139042889,-4.5231139042889,-4.5231139042889,-4.5231139042889,-4.5231139042889,-4.5231139042889,-4.5231139042889,-4.5231139042889,-4.5231139042889,-4.5231139042889,-4.5231139042889,-4.5231139042889</t>
  </si>
  <si>
    <t>582096741957429544891422348351311395515675,582096741957429544891422348351311395515675,582096741957429544891422348351311395515675,582096741957429544891422348351311395515675,582096741957429544891422348351311395515675,582096741957429544891422348351311395515675,582096741957429544891422348351311395515675,582096741957429544891422348351311395515675,582096741957429544891422348351311395515675,582096741957429544891422348351311395515675,582096741957429544891422348351311395515675,582096741957429544891422348351311395515675,582096741957429544891422348351311395515675,582096741957429544891422348351311395515675,582096741957429544891422348351311395515675,582096741957429544891422348351311395515675,582096741957429544891422348351311395515675,582096741957429544891422348351311395515675,582096741957429544891422348351311395515675,582096741957429544891422348351311395515675,582096741957429544891422348351311395515675,582096741957429544891422348351311395515675,582096741957429544891422348351311395515675,582096741957429544891422348351311395515675,582096741957429544891422348351311395515675,582096741957429544891422348351311395515675,582096741957429544891422348351311395515675,582096741957429544891422348351311395515675,582096741957429544891422348351311395515675,582096741957429544891422348351311395515675</t>
  </si>
  <si>
    <t>17:47.8</t>
  </si>
  <si>
    <t>-4.523425188952638,-4.523425188952638</t>
  </si>
  <si>
    <t>57:00.8</t>
  </si>
  <si>
    <t>-4.52508461160755,-4.52508461160755,-4.52508461160755</t>
  </si>
  <si>
    <t>46:53.9</t>
  </si>
  <si>
    <t>06:56.8</t>
  </si>
  <si>
    <t>-4.525944039180802,-4.525944039180802,-4.525944039180802,-4.525944039180802,-4.525944039180802,-4.525944039180802,-4.525944039180802,-4.525944039180802,-4.525944039180802</t>
  </si>
  <si>
    <t>1254170437905565675671758672007469058025449,1254170437905565675671758672007469058025449,1254170437905565675671758672007469058025449,1254170437905565675671758672007469058025449,1254170437905565675671758672007469058025449,1254170437905565675671758672007469058025449,1254170437905565675671758672007469058025449,1254170437905565675671758672007469058025449,1254170437905565675671758672007469058025449</t>
  </si>
  <si>
    <t>19:04.6</t>
  </si>
  <si>
    <t>-4.5266632586173,-4.5266632586173,-4.5266632586173,-4.5266632586173,-4.5266632586173,-4.5266632586173,-4.5266632586173,-4.5266632586173,-4.5266632586173</t>
  </si>
  <si>
    <t>410327654040657355380149222741000897594696,410327654040657355380149222741000897594696,410327654040657355380149222741000897594696,410327654040657355380149222741000897594696,410327654040657355380149222741000897594696,410327654040657355380149222741000897594696,410327654040657355380149222741000897594696,410327654040657355380149222741000897594696,410327654040657355380149222741000897594696</t>
  </si>
  <si>
    <t>14:58.9</t>
  </si>
  <si>
    <t>29:06.9</t>
  </si>
  <si>
    <t>-4.527444619975648,-4.527444619975648,-4.527444619975648</t>
  </si>
  <si>
    <t>54:41.0</t>
  </si>
  <si>
    <t>-4.529018828352102,-4.529018828352102,-4.529018828352102,-4.529018828352102,-4.529018828352102,-4.529018828352102,-4.529018828352102,-4.529018828352102,-4.529018828352102</t>
  </si>
  <si>
    <t>467145016321704188504041304569005811066049,467145016321704188504041304569005811066049,467145016321704188504041304569005811066049,467145016321704188504041304569005811066049,467145016321704188504041304569005811066049,467145016321704188504041304569005811066049,467145016321704188504041304569005811066049,467145016321704188504041304569005811066049,467145016321704188504041304569005811066049</t>
  </si>
  <si>
    <t>10:17.0</t>
  </si>
  <si>
    <t>-4.530677414198783,-4.530677414198783,-4.530677414198783,-4.530677414198783,-4.530677414198783,-4.530677414198783</t>
  </si>
  <si>
    <t>48:43.8</t>
  </si>
  <si>
    <t>58:23.7</t>
  </si>
  <si>
    <t>-4.531633065725015,-4.531633065725015,-4.531633065725015,-4.531633065725015,-4.531633065725015,-4.531633065725015,-4.531633065725015,-4.531633065725015,-4.531633065725015,-4.531633065725015,-4.531633065725015,-4.531633065725015,-4.531633065725015,-4.531633065725015,-4.531633065725015,-4.531633065725015,-4.531633065725015,-4.531633065725015,-4.531633065725015,-4.531633065725015</t>
  </si>
  <si>
    <t>171258827588043353289674657664154404829357,171258827588043353289674657664154404829357,171258827588043353289674657664154404829357,171258827588043353289674657664154404829357,171258827588043353289674657664154404829357,171258827588043353289674657664154404829357,171258827588043353289674657664154404829357,171258827588043353289674657664154404829357,171258827588043353289674657664154404829357,171258827588043353289674657664154404829357,171258827588043353289674657664154404829357,171258827588043353289674657664154404829357,171258827588043353289674657664154404829357,171258827588043353289674657664154404829357,171258827588043353289674657664154404829357,171258827588043353289674657664154404829357,171258827588043353289674657664154404829357,171258827588043353289674657664154404829357,171258827588043353289674657664154404829357,171258827588043353289674657664154404829357</t>
  </si>
  <si>
    <t>24:13.8</t>
  </si>
  <si>
    <t>35:03.0</t>
  </si>
  <si>
    <t>-4.53197177729126,-4.53197177729126,-4.53197177729126</t>
  </si>
  <si>
    <t>42:53.9</t>
  </si>
  <si>
    <t>-4.532321047343303,-4.532321047343303,-4.532321047343303,-4.532321047343303,-4.532321047343303,-4.532321047343303</t>
  </si>
  <si>
    <t>33:50.9</t>
  </si>
  <si>
    <t>41:29.4</t>
  </si>
  <si>
    <t>-4.536240768278032,-4.536240768278032,-4.536240768278032,-4.536240768278032,-4.536240768278032,-4.536240768278032,-4.536240768278032,-4.536240768278032,-4.536240768278032,-4.536240768278032</t>
  </si>
  <si>
    <t>639034930909840627531901996551516991702540,639034930909840627531901996551516991702540,639034930909840627531901996551516991702540,639034930909840627531901996551516991702540,639034930909840627531901996551516991702540,639034930909840627531901996551516991702540,639034930909840627531901996551516991702540,639034930909840627531901996551516991702540,639034930909840627531901996551516991702540,639034930909840627531901996551516991702540</t>
  </si>
  <si>
    <t>44:51.7</t>
  </si>
  <si>
    <t>04:54.1</t>
  </si>
  <si>
    <t>-4.538017034489982,-4.538017034489982,-4.538017034489982,-4.538017034489982</t>
  </si>
  <si>
    <t>31:18.5</t>
  </si>
  <si>
    <t>36:41.6</t>
  </si>
  <si>
    <t>-4.538094003922186,-4.538094003922186,-4.538094003922186,-4.538094003922186,-4.538094003922186</t>
  </si>
  <si>
    <t>27:19.6</t>
  </si>
  <si>
    <t>37:06.8</t>
  </si>
  <si>
    <t>-4.538256949078691,-4.538256949078691,-4.538256949078691,-4.538256949078691,-4.538256949078691</t>
  </si>
  <si>
    <t>08:47.5</t>
  </si>
  <si>
    <t>19:34.9</t>
  </si>
  <si>
    <t>-4.539353004463343,-4.539353004463343,-4.539353004463343,-4.539353004463343,-4.539353004463343,-4.539353004463343</t>
  </si>
  <si>
    <t>05:23.6</t>
  </si>
  <si>
    <t>19:16.1</t>
  </si>
  <si>
    <t>-4.5401884589707135,-4.5401884589707135,-4.5401884589707135,-4.5401884589707135,-4.5401884589707135,-4.5401884589707135,-4.5401884589707135,-4.5401884589707135,-4.5401884589707135,-4.5401884589707135</t>
  </si>
  <si>
    <t>371797932669984312759357231913292812276524,371797932669984312759357231913292812276524,371797932669984312759357231913292812276524,371797932669984312759357231913292812276524,371797932669984312759357231913292812276524,371797932669984312759357231913292812276524,371797932669984312759357231913292812276524,371797932669984312759357231913292812276524,371797932669984312759357231913292812276524,371797932669984312759357231913292812276524</t>
  </si>
  <si>
    <t>44:44.2</t>
  </si>
  <si>
    <t>-4.541080776897942,-4.541080776897942,-4.541080776897942</t>
  </si>
  <si>
    <t>18:23.2</t>
  </si>
  <si>
    <t>30:07.4</t>
  </si>
  <si>
    <t>-4.541445999383729,-4.541445999383729,-4.541445999383729,-4.541445999383729,-4.541445999383729,-4.541445999383729,-4.541445999383729,-4.541445999383729,-4.541445999383729,-4.541445999383729,-4.541445999383729,-4.541445999383729,-4.541445999383729,-4.541445999383729,-4.541445999383729,-4.541445999383729,-4.541445999383729,-4.541445999383729,-4.541445999383729,-4.541445999383729</t>
  </si>
  <si>
    <t>1390108867030133581356715834687649383694946,1390108867030133581356715834687649383694946,1390108867030133581356715834687649383694946,1390108867030133581356715834687649383694946,1390108867030133581356715834687649383694946,1390108867030133581356715834687649383694946,1390108867030133581356715834687649383694946,1390108867030133581356715834687649383694946,1390108867030133581356715834687649383694946,1390108867030133581356715834687649383694946,1390108867030133581356715834687649383694946,1390108867030133581356715834687649383694946,1390108867030133581356715834687649383694946,1390108867030133581356715834687649383694946,1390108867030133581356715834687649383694946,1390108867030133581356715834687649383694946,1390108867030133581356715834687649383694946,1390108867030133581356715834687649383694946,1390108867030133581356715834687649383694946,1390108867030133581356715834687649383694946</t>
  </si>
  <si>
    <t>43:04.6</t>
  </si>
  <si>
    <t>03:07.8</t>
  </si>
  <si>
    <t>-4.543783160118752,-4.543783160118752,-4.543783160118752</t>
  </si>
  <si>
    <t>20:12.9</t>
  </si>
  <si>
    <t>30:48.0</t>
  </si>
  <si>
    <t>-4.545426607591976,-4.545426607591976,-4.545426607591976,-4.545426607591976,-4.545426607591976,-4.545426607591976,-4.545426607591976,-4.545426607591976,-4.545426607591976,-4.545426607591976,-4.545426607591976,-4.545426607591976,-4.545426607591976,-4.545426607591976,-4.545426607591976,-4.545426607591976,-4.545426607591976,-4.545426607591976,-4.545426607591976,-4.545426607591976</t>
  </si>
  <si>
    <t>695604744581805134959892045758924527986499,695604744581805134959892045758924527986499,695604744581805134959892045758924527986499,695604744581805134959892045758924527986499,695604744581805134959892045758924527986499,695604744581805134959892045758924527986499,695604744581805134959892045758924527986499,695604744581805134959892045758924527986499,695604744581805134959892045758924527986499,695604744581805134959892045758924527986499,695604744581805134959892045758924527986499,695604744581805134959892045758924527986499,695604744581805134959892045758924527986499,695604744581805134959892045758924527986499,695604744581805134959892045758924527986499,695604744581805134959892045758924527986499,695604744581805134959892045758924527986499,695604744581805134959892045758924527986499,695604744581805134959892045758924527986499,695604744581805134959892045758924527986499</t>
  </si>
  <si>
    <t>33:57.6</t>
  </si>
  <si>
    <t>50:47.5</t>
  </si>
  <si>
    <t>-4.5467225422964335,-4.5467225422964335,-4.5467225422964335,-4.5467225422964335,-4.5467225422964335,-4.5467225422964335,-4.5467225422964335,-4.5467225422964335,-4.5467225422964335,-4.5467225422964335</t>
  </si>
  <si>
    <t>111246613586295433736139913718719968292535,111246613586295433736139913718719968292535,111246613586295433736139913718719968292535,111246613586295433736139913718719968292535,111246613586295433736139913718719968292535,111246613586295433736139913718719968292535,111246613586295433736139913718719968292535,111246613586295433736139913718719968292535,111246613586295433736139913718719968292535,111246613586295433736139913718719968292535</t>
  </si>
  <si>
    <t>10:28.2</t>
  </si>
  <si>
    <t>18:45.1</t>
  </si>
  <si>
    <t>-4.548437404726955,-4.548437404726955,-4.548437404726955,-4.548437404726955,-4.548437404726955</t>
  </si>
  <si>
    <t>55:56.9</t>
  </si>
  <si>
    <t>05:49.7</t>
  </si>
  <si>
    <t>-4.548656249160865,-4.548656249160865,-4.548656249160865,-4.548656249160865,-4.548656249160865,-4.548656249160865,-4.548656249160865,-4.548656249160865,-4.548656249160865,-4.548656249160865,-4.548656249160865,-4.548656249160865,-4.548656249160865,-4.548656249160865,-4.548656249160865</t>
  </si>
  <si>
    <t>824770519566280438872092305548019699710218,824770519566280438872092305548019699710218,824770519566280438872092305548019699710218,824770519566280438872092305548019699710218,824770519566280438872092305548019699710218,824770519566280438872092305548019699710218,824770519566280438872092305548019699710218,824770519566280438872092305548019699710218,824770519566280438872092305548019699710218,824770519566280438872092305548019699710218,824770519566280438872092305548019699710218,824770519566280438872092305548019699710218,824770519566280438872092305548019699710218,824770519566280438872092305548019699710218,824770519566280438872092305548019699710218</t>
  </si>
  <si>
    <t>06:15.6</t>
  </si>
  <si>
    <t>09:10.3</t>
  </si>
  <si>
    <t>-4.555029812507042,-4.555029812507042,-4.555029812507042</t>
  </si>
  <si>
    <t>51:45.2</t>
  </si>
  <si>
    <t>56:20.9</t>
  </si>
  <si>
    <t>-4.555711774747626,-4.555711774747626,-4.555711774747626</t>
  </si>
  <si>
    <t>37:33.5</t>
  </si>
  <si>
    <t>41:55.7</t>
  </si>
  <si>
    <t>-4.557475243681034,-4.557475243681034,-4.557475243681034,-4.557475243681034,-4.557475243681034,-4.557475243681034</t>
  </si>
  <si>
    <t>07:12.1</t>
  </si>
  <si>
    <t>24:19.9</t>
  </si>
  <si>
    <t>-4.557838958932855,-4.557838958932855,-4.557838958932855,-4.557838958932855,-4.557838958932855,-4.557838958932855,-4.557838958932855,-4.557838958932855,-4.557838958932855,-4.557838958932855</t>
  </si>
  <si>
    <t>1162150504643034001159111118984241500882634,1162150504643034001159111118984241500882634,1162150504643034001159111118984241500882634,1162150504643034001159111118984241500882634,1162150504643034001159111118984241500882634,1162150504643034001159111118984241500882634,1162150504643034001159111118984241500882634,1162150504643034001159111118984241500882634,1162150504643034001159111118984241500882634,1162150504643034001159111118984241500882634</t>
  </si>
  <si>
    <t>50:18.8</t>
  </si>
  <si>
    <t>59:27.4</t>
  </si>
  <si>
    <t>-4.55950059302206,-4.55950059302206,-4.55950059302206,-4.55950059302206,-4.55950059302206,-4.55950059302206,-4.55950059302206,-4.55950059302206,-4.55950059302206,-4.55950059302206,-4.55950059302206,-4.55950059302206,-4.55950059302206,-4.55950059302206,-4.55950059302206,-4.55950059302206,-4.55950059302206,-4.55950059302206,-4.55950059302206,-4.55950059302206,-4.55950059302206,-4.55950059302206,-4.55950059302206,-4.55950059302206,-4.55950059302206,-4.55950059302206,-4.55950059302206,-4.55950059302206,-4.55950059302206,-4.55950059302206</t>
  </si>
  <si>
    <t>1368606918893451744960452000673874986821606,1368606918893451744960452000673874986821606,1368606918893451744960452000673874986821606,1368606918893451744960452000673874986821606,1368606918893451744960452000673874986821606,1368606918893451744960452000673874986821606,1368606918893451744960452000673874986821606,1368606918893451744960452000673874986821606,1368606918893451744960452000673874986821606,1368606918893451744960452000673874986821606,1368606918893451744960452000673874986821606,1368606918893451744960452000673874986821606,1368606918893451744960452000673874986821606,1368606918893451744960452000673874986821606,1368606918893451744960452000673874986821606,1368606918893451744960452000673874986821606,1368606918893451744960452000673874986821606,1368606918893451744960452000673874986821606,1368606918893451744960452000673874986821606,1368606918893451744960452000673874986821606,1368606918893451744960452000673874986821606,1368606918893451744960452000673874986821606,1368606918893451744960452000673874986821606,1368606918893451744960452000673874986821606,1368606918893451744960452000673874986821606,1368606918893451744960452000673874986821606,1368606918893451744960452000673874986821606,1368606918893451744960452000673874986821606,1368606918893451744960452000673874986821606,1368606918893451744960452000673874986821606</t>
  </si>
  <si>
    <t>47:51.6</t>
  </si>
  <si>
    <t>-4.5597202433054,-4.5597202433054,-4.5597202433054,-4.5597202433054,-4.5597202433054,-4.5597202433054,-4.5597202433054,-4.5597202433054,-4.5597202433054,-4.5597202433054</t>
  </si>
  <si>
    <t>1181398701439695182399496961782495337044699,1181398701439695182399496961782495337044699,1181398701439695182399496961782495337044699,1181398701439695182399496961782495337044699,1181398701439695182399496961782495337044699,1181398701439695182399496961782495337044699,1181398701439695182399496961782495337044699,1181398701439695182399496961782495337044699,1181398701439695182399496961782495337044699,1181398701439695182399496961782495337044699</t>
  </si>
  <si>
    <t>40:07.0</t>
  </si>
  <si>
    <t>-4.562050682025453,-4.562050682025453,-4.562050682025453,-4.562050682025453,-4.562050682025453</t>
  </si>
  <si>
    <t>52:28.9</t>
  </si>
  <si>
    <t>57:05.8</t>
  </si>
  <si>
    <t>-4.562256723584582,-4.562256723584582,-4.562256723584582,-4.562256723584582,-4.562256723584582,-4.562256723584582</t>
  </si>
  <si>
    <t>56:40.2</t>
  </si>
  <si>
    <t>-4.569969590741391,-4.569969590741391</t>
  </si>
  <si>
    <t>48:35.8</t>
  </si>
  <si>
    <t>-4.57332658998261,-4.57332658998261,-4.57332658998261</t>
  </si>
  <si>
    <t>47:09.6</t>
  </si>
  <si>
    <t>-4.574346025805811,-4.574346025805811,-4.574346025805811</t>
  </si>
  <si>
    <t>48:24.0</t>
  </si>
  <si>
    <t>05:32.5</t>
  </si>
  <si>
    <t>-4.576302100508732,-4.576302100508732,-4.576302100508732,-4.576302100508732,-4.576302100508732,-4.576302100508732,-4.576302100508732,-4.576302100508732,-4.576302100508732,-4.576302100508732</t>
  </si>
  <si>
    <t>731273020709033362026452638744968385376499,731273020709033362026452638744968385376499,731273020709033362026452638744968385376499,731273020709033362026452638744968385376499,731273020709033362026452638744968385376499,731273020709033362026452638744968385376499,731273020709033362026452638744968385376499,731273020709033362026452638744968385376499,731273020709033362026452638744968385376499,731273020709033362026452638744968385376499</t>
  </si>
  <si>
    <t>19:58.7</t>
  </si>
  <si>
    <t>-4.5763628180854345,-4.5763628180854345,-4.5763628180854345,-4.5763628180854345,-4.5763628180854345,-4.5763628180854345,-4.5763628180854345,-4.5763628180854345,-4.5763628180854345,-4.5763628180854345</t>
  </si>
  <si>
    <t>437328566012442385600345532870664288839934,437328566012442385600345532870664288839934,437328566012442385600345532870664288839934,437328566012442385600345532870664288839934,437328566012442385600345532870664288839934,437328566012442385600345532870664288839934,437328566012442385600345532870664288839934,437328566012442385600345532870664288839934,437328566012442385600345532870664288839934,437328566012442385600345532870664288839934</t>
  </si>
  <si>
    <t>53:47.2</t>
  </si>
  <si>
    <t>00:13.4</t>
  </si>
  <si>
    <t>-4.5768025354347,-4.5768025354347,-4.5768025354347,-4.5768025354347,-4.5768025354347,-4.5768025354347,-4.5768025354347,-4.5768025354347,-4.5768025354347,-4.5768025354347,-4.5768025354347,-4.5768025354347,-4.5768025354347,-4.5768025354347,-4.5768025354347</t>
  </si>
  <si>
    <t>1276022997055824999645382336614232494825032,1276022997055824999645382336614232494825032,1276022997055824999645382336614232494825032,1276022997055824999645382336614232494825032,1276022997055824999645382336614232494825032,1276022997055824999645382336614232494825032,1276022997055824999645382336614232494825032,1276022997055824999645382336614232494825032,1276022997055824999645382336614232494825032,1276022997055824999645382336614232494825032,1276022997055824999645382336614232494825032,1276022997055824999645382336614232494825032,1276022997055824999645382336614232494825032,1276022997055824999645382336614232494825032,1276022997055824999645382336614232494825032</t>
  </si>
  <si>
    <t>39:43.8</t>
  </si>
  <si>
    <t>45:43.8</t>
  </si>
  <si>
    <t>-4.576977003668388,-4.576977003668388,-4.576977003668388,-4.576977003668388,-4.576977003668388,-4.576977003668388,-4.576977003668388,-4.576977003668388,-4.576977003668388</t>
  </si>
  <si>
    <t>1186464267143794762910942539486824182640235,1186464267143794762910942539486824182640235,1186464267143794762910942539486824182640235,1186464267143794762910942539486824182640235,1186464267143794762910942539486824182640235,1186464267143794762910942539486824182640235,1186464267143794762910942539486824182640235,1186464267143794762910942539486824182640235,1186464267143794762910942539486824182640235</t>
  </si>
  <si>
    <t>48:37.1</t>
  </si>
  <si>
    <t>08:40.7</t>
  </si>
  <si>
    <t>-4.577932809305288,-4.577932809305288,-4.577932809305288</t>
  </si>
  <si>
    <t>26:36.7</t>
  </si>
  <si>
    <t>30:55.5</t>
  </si>
  <si>
    <t>-4.5793787357758085,-4.5793787357758085,-4.5793787357758085</t>
  </si>
  <si>
    <t>36:00.2</t>
  </si>
  <si>
    <t>45:06.6</t>
  </si>
  <si>
    <t>-4.579788735428901,-4.579788735428901,-4.579788735428901,-4.579788735428901,-4.579788735428901</t>
  </si>
  <si>
    <t>22:29.6</t>
  </si>
  <si>
    <t>36:40.2</t>
  </si>
  <si>
    <t>-4.580364948352786,-4.580364948352786,-4.580364948352786</t>
  </si>
  <si>
    <t>27:23.5</t>
  </si>
  <si>
    <t>44:15.1</t>
  </si>
  <si>
    <t>-4.581801828023431,-4.581801828023431</t>
  </si>
  <si>
    <t>39:20.5</t>
  </si>
  <si>
    <t>52:57.8</t>
  </si>
  <si>
    <t>-4.582125824108978,-4.582125824108978,-4.582125824108978,-4.582125824108978,-4.582125824108978,-4.582125824108978</t>
  </si>
  <si>
    <t>55:45.3</t>
  </si>
  <si>
    <t>09:49.3</t>
  </si>
  <si>
    <t>-4.586611357786081,-4.586611357786081,-4.586611357786081,-4.586611357786081,-4.586611357786081,-4.586611357786081,-4.586611357786081,-4.586611357786081,-4.586611357786081,-4.586611357786081,-4.586611357786081,-4.586611357786081,-4.586611357786081,-4.586611357786081,-4.586611357786081,-4.586611357786081,-4.586611357786081,-4.586611357786081,-4.586611357786081,-4.586611357786081,-4.586611357786081,-4.586611357786081,-4.586611357786081,-4.586611357786081,-4.586611357786081,-4.586611357786081,-4.586611357786081,-4.586611357786081,-4.586611357786081,-4.586611357786081</t>
  </si>
  <si>
    <t>865298712342905558581954873070161972686601,865298712342905558581954873070161972686601,865298712342905558581954873070161972686601,865298712342905558581954873070161972686601,865298712342905558581954873070161972686601,865298712342905558581954873070161972686601,865298712342905558581954873070161972686601,865298712342905558581954873070161972686601,865298712342905558581954873070161972686601,865298712342905558581954873070161972686601,865298712342905558581954873070161972686601,865298712342905558581954873070161972686601,865298712342905558581954873070161972686601,865298712342905558581954873070161972686601,865298712342905558581954873070161972686601,865298712342905558581954873070161972686601,865298712342905558581954873070161972686601,865298712342905558581954873070161972686601,865298712342905558581954873070161972686601,865298712342905558581954873070161972686601,865298712342905558581954873070161972686601,865298712342905558581954873070161972686601,865298712342905558581954873070161972686601,865298712342905558581954873070161972686601,865298712342905558581954873070161972686601,865298712342905558581954873070161972686601,865298712342905558581954873070161972686601,865298712342905558581954873070161972686601,865298712342905558581954873070161972686601,865298712342905558581954873070161972686601</t>
  </si>
  <si>
    <t>38:32.2</t>
  </si>
  <si>
    <t>49:22.7</t>
  </si>
  <si>
    <t>-4.5869937534811305,-4.5869937534811305,-4.5869937534811305,-4.5869937534811305,-4.5869937534811305,-4.5869937534811305,-4.5869937534811305,-4.5869937534811305,-4.5869937534811305,-4.5869937534811305,-4.5869937534811305,-4.5869937534811305,-4.5869937534811305,-4.5869937534811305,-4.5869937534811305</t>
  </si>
  <si>
    <t>418877858572993684301897973050938231159980,418877858572993684301897973050938231159980,418877858572993684301897973050938231159980,418877858572993684301897973050938231159980,418877858572993684301897973050938231159980,418877858572993684301897973050938231159980,418877858572993684301897973050938231159980,418877858572993684301897973050938231159980,418877858572993684301897973050938231159980,418877858572993684301897973050938231159980,418877858572993684301897973050938231159980,418877858572993684301897973050938231159980,418877858572993684301897973050938231159980,418877858572993684301897973050938231159980,418877858572993684301897973050938231159980</t>
  </si>
  <si>
    <t>05:57.9</t>
  </si>
  <si>
    <t>08:13.2</t>
  </si>
  <si>
    <t>-4.589592271298695,-4.589592271298695,-4.589592271298695,-4.589592271298695,-4.589592271298695,-4.589592271298695,-4.589592271298695,-4.589592271298695,-4.589592271298695</t>
  </si>
  <si>
    <t>1327830134266151785759859114890712594494189,1327830134266151785759859114890712594494189,1327830134266151785759859114890712594494189,1327830134266151785759859114890712594494189,1327830134266151785759859114890712594494189,1327830134266151785759859114890712594494189,1327830134266151785759859114890712594494189,1327830134266151785759859114890712594494189,1327830134266151785759859114890712594494189</t>
  </si>
  <si>
    <t>23:24.2</t>
  </si>
  <si>
    <t>34:18.8</t>
  </si>
  <si>
    <t>-4.593011457996336,-4.593011457996336,-4.593011457996336,-4.593011457996336,-4.593011457996336,-4.593011457996336,-4.593011457996336,-4.593011457996336,-4.593011457996336,-4.593011457996336,-4.593011457996336,-4.593011457996336,-4.593011457996336,-4.593011457996336,-4.593011457996336,-4.593011457996336,-4.593011457996336,-4.593011457996336,-4.593011457996336,-4.593011457996336,-4.593011457996336,-4.593011457996336,-4.593011457996336,-4.593011457996336,-4.593011457996336,-4.593011457996336,-4.593011457996336,-4.593011457996336,-4.593011457996336,-4.593011457996336</t>
  </si>
  <si>
    <t>279145067075224605103691474490672767551563,279145067075224605103691474490672767551563,279145067075224605103691474490672767551563,279145067075224605103691474490672767551563,279145067075224605103691474490672767551563,279145067075224605103691474490672767551563,279145067075224605103691474490672767551563,279145067075224605103691474490672767551563,279145067075224605103691474490672767551563,279145067075224605103691474490672767551563,279145067075224605103691474490672767551563,279145067075224605103691474490672767551563,279145067075224605103691474490672767551563,279145067075224605103691474490672767551563,279145067075224605103691474490672767551563,279145067075224605103691474490672767551563,279145067075224605103691474490672767551563,279145067075224605103691474490672767551563,279145067075224605103691474490672767551563,279145067075224605103691474490672767551563,279145067075224605103691474490672767551563,279145067075224605103691474490672767551563,279145067075224605103691474490672767551563,279145067075224605103691474490672767551563,279145067075224605103691474490672767551563,279145067075224605103691474490672767551563,279145067075224605103691474490672767551563,279145067075224605103691474490672767551563,279145067075224605103691474490672767551563,279145067075224605103691474490672767551563</t>
  </si>
  <si>
    <t>44:21.7</t>
  </si>
  <si>
    <t>-4.593130676718658,-4.593130676718658,-4.593130676718658,-4.593130676718658,-4.593130676718658,-4.593130676718658,-4.593130676718658,-4.593130676718658,-4.593130676718658,-4.593130676718658</t>
  </si>
  <si>
    <t>971141049565267762377742421554533363982826,971141049565267762377742421554533363982826,971141049565267762377742421554533363982826,971141049565267762377742421554533363982826,971141049565267762377742421554533363982826,971141049565267762377742421554533363982826,971141049565267762377742421554533363982826,971141049565267762377742421554533363982826,971141049565267762377742421554533363982826,971141049565267762377742421554533363982826</t>
  </si>
  <si>
    <t>03:18.0</t>
  </si>
  <si>
    <t>08:40.1</t>
  </si>
  <si>
    <t>-4.5962370517866304,-4.5962370517866304,-4.5962370517866304,-4.5962370517866304,-4.5962370517866304,-4.5962370517866304,-4.5962370517866304,-4.5962370517866304,-4.5962370517866304</t>
  </si>
  <si>
    <t>503184216717122334481425482627444731399255,503184216717122334481425482627444731399255,503184216717122334481425482627444731399255,503184216717122334481425482627444731399255,503184216717122334481425482627444731399255,503184216717122334481425482627444731399255,503184216717122334481425482627444731399255,503184216717122334481425482627444731399255,503184216717122334481425482627444731399255</t>
  </si>
  <si>
    <t>55:02.2</t>
  </si>
  <si>
    <t>01:09.0</t>
  </si>
  <si>
    <t>-4.598119764100711,-4.598119764100711,-4.598119764100711,-4.598119764100711,-4.598119764100711,-4.598119764100711,-4.598119764100711,-4.598119764100711,-4.598119764100711,-4.598119764100711</t>
  </si>
  <si>
    <t>987920252942722763970450843525681662644422,987920252942722763970450843525681662644422,987920252942722763970450843525681662644422,987920252942722763970450843525681662644422,987920252942722763970450843525681662644422,987920252942722763970450843525681662644422,987920252942722763970450843525681662644422,987920252942722763970450843525681662644422,987920252942722763970450843525681662644422,987920252942722763970450843525681662644422</t>
  </si>
  <si>
    <t>50:17.7</t>
  </si>
  <si>
    <t>55:45.4</t>
  </si>
  <si>
    <t>-4.599266560593754,-4.599266560593754,-4.599266560593754,-4.599266560593754,-4.599266560593754,-4.599266560593754</t>
  </si>
  <si>
    <t>53:50.5</t>
  </si>
  <si>
    <t>-4.59979402990822,-4.59979402990822,-4.59979402990822,-4.59979402990822,-4.59979402990822,-4.59979402990822,-4.59979402990822,-4.59979402990822,-4.59979402990822</t>
  </si>
  <si>
    <t>979908755769729828570420059216511121703149,979908755769729828570420059216511121703149,979908755769729828570420059216511121703149,979908755769729828570420059216511121703149,979908755769729828570420059216511121703149,979908755769729828570420059216511121703149,979908755769729828570420059216511121703149,979908755769729828570420059216511121703149,979908755769729828570420059216511121703149</t>
  </si>
  <si>
    <t>55:58.2</t>
  </si>
  <si>
    <t>08:36.7</t>
  </si>
  <si>
    <t>-4.600528814247935,-4.600528814247935,-4.600528814247935,-4.600528814247935,-4.600528814247935,-4.600528814247935,-4.600528814247935,-4.600528814247935,-4.600528814247935,-4.600528814247935,-4.600528814247935,-4.600528814247935,-4.600528814247935,-4.600528814247935,-4.600528814247935,-4.600528814247935,-4.600528814247935,-4.600528814247935,-4.600528814247935,-4.600528814247935,-4.600528814247935,-4.600528814247935,-4.600528814247935,-4.600528814247935,-4.600528814247935,-4.600528814247935,-4.600528814247935,-4.600528814247935,-4.600528814247935,-4.600528814247935</t>
  </si>
  <si>
    <t>339371733676880315879056111066946168388670,339371733676880315879056111066946168388670,339371733676880315879056111066946168388670,339371733676880315879056111066946168388670,339371733676880315879056111066946168388670,339371733676880315879056111066946168388670,339371733676880315879056111066946168388670,339371733676880315879056111066946168388670,339371733676880315879056111066946168388670,339371733676880315879056111066946168388670,339371733676880315879056111066946168388670,339371733676880315879056111066946168388670,339371733676880315879056111066946168388670,339371733676880315879056111066946168388670,339371733676880315879056111066946168388670,339371733676880315879056111066946168388670,339371733676880315879056111066946168388670,339371733676880315879056111066946168388670,339371733676880315879056111066946168388670,339371733676880315879056111066946168388670,339371733676880315879056111066946168388670,339371733676880315879056111066946168388670,339371733676880315879056111066946168388670,339371733676880315879056111066946168388670,339371733676880315879056111066946168388670,339371733676880315879056111066946168388670,339371733676880315879056111066946168388670,339371733676880315879056111066946168388670,339371733676880315879056111066946168388670,339371733676880315879056111066946168388670</t>
  </si>
  <si>
    <t>52:34.0</t>
  </si>
  <si>
    <t>01:56.3</t>
  </si>
  <si>
    <t>-4.600983410096608,-4.600983410096608,-4.600983410096608,-4.600983410096608,-4.600983410096608,-4.600983410096608,-4.600983410096608,-4.600983410096608,-4.600983410096608,-4.600983410096608</t>
  </si>
  <si>
    <t>1153750190795148335456955902342122548729966,1153750190795148335456955902342122548729966,1153750190795148335456955902342122548729966,1153750190795148335456955902342122548729966,1153750190795148335456955902342122548729966,1153750190795148335456955902342122548729966,1153750190795148335456955902342122548729966,1153750190795148335456955902342122548729966,1153750190795148335456955902342122548729966,1153750190795148335456955902342122548729966</t>
  </si>
  <si>
    <t>36:11.8</t>
  </si>
  <si>
    <t>50:51.7</t>
  </si>
  <si>
    <t>-4.602036311622169,-4.602036311622169,-4.602036311622169,-4.602036311622169,-4.602036311622169,-4.602036311622169</t>
  </si>
  <si>
    <t>59:39.8</t>
  </si>
  <si>
    <t>09:35.0</t>
  </si>
  <si>
    <t>-4.603112529150096,-4.603112529150096,-4.603112529150096,-4.603112529150096,-4.603112529150096,-4.603112529150096,-4.603112529150096,-4.603112529150096,-4.603112529150096,-4.603112529150096,-4.603112529150096,-4.603112529150096,-4.603112529150096,-4.603112529150096,-4.603112529150096,-4.603112529150096,-4.603112529150096,-4.603112529150096,-4.603112529150096,-4.603112529150096</t>
  </si>
  <si>
    <t>347705240282078282240967300227646756261262,347705240282078282240967300227646756261262,347705240282078282240967300227646756261262,347705240282078282240967300227646756261262,347705240282078282240967300227646756261262,347705240282078282240967300227646756261262,347705240282078282240967300227646756261262,347705240282078282240967300227646756261262,347705240282078282240967300227646756261262,347705240282078282240967300227646756261262,347705240282078282240967300227646756261262,347705240282078282240967300227646756261262,347705240282078282240967300227646756261262,347705240282078282240967300227646756261262,347705240282078282240967300227646756261262,347705240282078282240967300227646756261262,347705240282078282240967300227646756261262,347705240282078282240967300227646756261262,347705240282078282240967300227646756261262,347705240282078282240967300227646756261262</t>
  </si>
  <si>
    <t>11:22.9</t>
  </si>
  <si>
    <t>28:39.3</t>
  </si>
  <si>
    <t>-4.60412933324897,-4.60412933324897,-4.60412933324897,-4.60412933324897,-4.60412933324897,-4.60412933324897,-4.60412933324897,-4.60412933324897,-4.60412933324897,-4.60412933324897,-4.60412933324897,-4.60412933324897,-4.60412933324897,-4.60412933324897,-4.60412933324897,-4.60412933324897,-4.60412933324897,-4.60412933324897,-4.60412933324897,-4.60412933324897</t>
  </si>
  <si>
    <t>1028383375957427404423628130536830690430611,1028383375957427404423628130536830690430611,1028383375957427404423628130536830690430611,1028383375957427404423628130536830690430611,1028383375957427404423628130536830690430611,1028383375957427404423628130536830690430611,1028383375957427404423628130536830690430611,1028383375957427404423628130536830690430611,1028383375957427404423628130536830690430611,1028383375957427404423628130536830690430611,1028383375957427404423628130536830690430611,1028383375957427404423628130536830690430611,1028383375957427404423628130536830690430611,1028383375957427404423628130536830690430611,1028383375957427404423628130536830690430611,1028383375957427404423628130536830690430611,1028383375957427404423628130536830690430611,1028383375957427404423628130536830690430611,1028383375957427404423628130536830690430611,1028383375957427404423628130536830690430611</t>
  </si>
  <si>
    <t>03:06.7</t>
  </si>
  <si>
    <t>08:47.9</t>
  </si>
  <si>
    <t>-4.605499403501549,-4.605499403501549,-4.605499403501549</t>
  </si>
  <si>
    <t>30:31.7</t>
  </si>
  <si>
    <t>46:50.8</t>
  </si>
  <si>
    <t>-4.608988539966149,-4.608988539966149,-4.608988539966149,-4.608988539966149,-4.608988539966149,-4.608988539966149</t>
  </si>
  <si>
    <t>49:04.3</t>
  </si>
  <si>
    <t>55:54.5</t>
  </si>
  <si>
    <t>-4.609127372885621,-4.609127372885621,-4.609127372885621</t>
  </si>
  <si>
    <t>15:57.8</t>
  </si>
  <si>
    <t>36:00.6</t>
  </si>
  <si>
    <t>-4.609316383257087,-4.609316383257087</t>
  </si>
  <si>
    <t>58:55.5</t>
  </si>
  <si>
    <t>15:16.3</t>
  </si>
  <si>
    <t>-4.6094727507002276,-4.6094727507002276,-4.6094727507002276,-4.6094727507002276</t>
  </si>
  <si>
    <t>04:29.1</t>
  </si>
  <si>
    <t>-4.609879521285316,-4.609879521285316,-4.609879521285316,-4.609879521285316,-4.609879521285316,-4.609879521285316</t>
  </si>
  <si>
    <t>03:58.5</t>
  </si>
  <si>
    <t>07:33.0</t>
  </si>
  <si>
    <t>-4.611793477807879,-4.611793477807879,-4.611793477807879,-4.611793477807879,-4.611793477807879,-4.611793477807879,-4.611793477807879,-4.611793477807879,-4.611793477807879</t>
  </si>
  <si>
    <t>653051527045725634752994162727555683063377,653051527045725634752994162727555683063377,653051527045725634752994162727555683063377,653051527045725634752994162727555683063377,653051527045725634752994162727555683063377,653051527045725634752994162727555683063377,653051527045725634752994162727555683063377,653051527045725634752994162727555683063377,653051527045725634752994162727555683063377</t>
  </si>
  <si>
    <t>39:39.8</t>
  </si>
  <si>
    <t>45:06.3</t>
  </si>
  <si>
    <t>-4.612818018270141,-4.612818018270141,-4.612818018270141,-4.612818018270141,-4.612818018270141,-4.612818018270141</t>
  </si>
  <si>
    <t>00:29.1</t>
  </si>
  <si>
    <t>20:32.8</t>
  </si>
  <si>
    <t>-4.613054208093108,-4.613054208093108,-4.613054208093108</t>
  </si>
  <si>
    <t>01:00.0</t>
  </si>
  <si>
    <t>04:48.8</t>
  </si>
  <si>
    <t>-4.613465027358044,-4.613465027358044,-4.613465027358044</t>
  </si>
  <si>
    <t>56:17.2</t>
  </si>
  <si>
    <t>-4.615415186703833,-4.615415186703833,-4.615415186703833,-4.615415186703833</t>
  </si>
  <si>
    <t>50:47.3</t>
  </si>
  <si>
    <t>02:15.8</t>
  </si>
  <si>
    <t>-4.615800265170493,-4.615800265170493,-4.615800265170493,-4.615800265170493,-4.615800265170493,-4.615800265170493</t>
  </si>
  <si>
    <t>06:00.9</t>
  </si>
  <si>
    <t>16:26.7</t>
  </si>
  <si>
    <t>-4.616628748447523,-4.616628748447523,-4.616628748447523</t>
  </si>
  <si>
    <t>13:56.4</t>
  </si>
  <si>
    <t>39:39.9</t>
  </si>
  <si>
    <t>46:19.8</t>
  </si>
  <si>
    <t>-4.619169560538159,-4.619169560538159,-4.619169560538159,-4.619169560538159,-4.619169560538159,-4.619169560538159</t>
  </si>
  <si>
    <t>14:42.2</t>
  </si>
  <si>
    <t>31:39.2</t>
  </si>
  <si>
    <t>-4.6193774794140845,-4.6193774794140845,-4.6193774794140845,-4.6193774794140845,-4.6193774794140845,-4.6193774794140845,-4.6193774794140845,-4.6193774794140845,-4.6193774794140845,-4.6193774794140845,-4.6193774794140845,-4.6193774794140845,-4.6193774794140845,-4.6193774794140845,-4.6193774794140845,-4.6193774794140845,-4.6193774794140845,-4.6193774794140845,-4.6193774794140845,-4.6193774794140845,-4.6193774794140845,-4.6193774794140845,-4.6193774794140845,-4.6193774794140845,-4.6193774794140845,-4.6193774794140845,-4.6193774794140845,-4.6193774794140845,-4.6193774794140845,-4.6193774794140845</t>
  </si>
  <si>
    <t>851982782347271757284255799553620519421857,851982782347271757284255799553620519421857,851982782347271757284255799553620519421857,851982782347271757284255799553620519421857,851982782347271757284255799553620519421857,851982782347271757284255799553620519421857,851982782347271757284255799553620519421857,851982782347271757284255799553620519421857,851982782347271757284255799553620519421857,851982782347271757284255799553620519421857,851982782347271757284255799553620519421857,851982782347271757284255799553620519421857,851982782347271757284255799553620519421857,851982782347271757284255799553620519421857,851982782347271757284255799553620519421857,851982782347271757284255799553620519421857,851982782347271757284255799553620519421857,851982782347271757284255799553620519421857,851982782347271757284255799553620519421857,851982782347271757284255799553620519421857,851982782347271757284255799553620519421857,851982782347271757284255799553620519421857,851982782347271757284255799553620519421857,851982782347271757284255799553620519421857,851982782347271757284255799553620519421857,851982782347271757284255799553620519421857,851982782347271757284255799553620519421857,851982782347271757284255799553620519421857,851982782347271757284255799553620519421857,851982782347271757284255799553620519421857</t>
  </si>
  <si>
    <t>46:32.1</t>
  </si>
  <si>
    <t>-4.619821510774387,-4.619821510774387,-4.619821510774387,-4.619821510774387,-4.619821510774387,-4.619821510774387,-4.619821510774387,-4.619821510774387,-4.619821510774387</t>
  </si>
  <si>
    <t>854237415299399939409077896988676636717209,854237415299399939409077896988676636717209,854237415299399939409077896988676636717209,854237415299399939409077896988676636717209,854237415299399939409077896988676636717209,854237415299399939409077896988676636717209,854237415299399939409077896988676636717209,854237415299399939409077896988676636717209,854237415299399939409077896988676636717209</t>
  </si>
  <si>
    <t>52:53.8</t>
  </si>
  <si>
    <t>07:11.0</t>
  </si>
  <si>
    <t>-4.620419148582241,-4.620419148582241,-4.620419148582241,-4.620419148582241,-4.620419148582241,-4.620419148582241,-4.620419148582241,-4.620419148582241,-4.620419148582241,-4.620419148582241,-4.620419148582241,-4.620419148582241,-4.620419148582241,-4.620419148582241,-4.620419148582241,-4.620419148582241,-4.620419148582241,-4.620419148582241,-4.620419148582241,-4.620419148582241</t>
  </si>
  <si>
    <t>1041860839036474777413060411484135276269872,1041860839036474777413060411484135276269872,1041860839036474777413060411484135276269872,1041860839036474777413060411484135276269872,1041860839036474777413060411484135276269872,1041860839036474777413060411484135276269872,1041860839036474777413060411484135276269872,1041860839036474777413060411484135276269872,1041860839036474777413060411484135276269872,1041860839036474777413060411484135276269872,1041860839036474777413060411484135276269872,1041860839036474777413060411484135276269872,1041860839036474777413060411484135276269872,1041860839036474777413060411484135276269872,1041860839036474777413060411484135276269872,1041860839036474777413060411484135276269872,1041860839036474777413060411484135276269872,1041860839036474777413060411484135276269872,1041860839036474777413060411484135276269872,1041860839036474777413060411484135276269872</t>
  </si>
  <si>
    <t>18:39.6</t>
  </si>
  <si>
    <t>36:06.3</t>
  </si>
  <si>
    <t>-4.6204199141254145,-4.6204199141254145,-4.6204199141254145,-4.6204199141254145,-4.6204199141254145,-4.6204199141254145,-4.6204199141254145,-4.6204199141254145,-4.6204199141254145,-4.6204199141254145,-4.6204199141254145,-4.6204199141254145,-4.6204199141254145,-4.6204199141254145,-4.6204199141254145,-4.6204199141254145,-4.6204199141254145,-4.6204199141254145,-4.6204199141254145,-4.6204199141254145,-4.6204199141254145,-4.6204199141254145,-4.6204199141254145,-4.6204199141254145,-4.6204199141254145,-4.6204199141254145,-4.6204199141254145,-4.6204199141254145,-4.6204199141254145,-4.6204199141254145</t>
  </si>
  <si>
    <t>339831272553876744812624574454750875184774,339831272553876744812624574454750875184774,339831272553876744812624574454750875184774,339831272553876744812624574454750875184774,339831272553876744812624574454750875184774,339831272553876744812624574454750875184774,339831272553876744812624574454750875184774,339831272553876744812624574454750875184774,339831272553876744812624574454750875184774,339831272553876744812624574454750875184774,339831272553876744812624574454750875184774,339831272553876744812624574454750875184774,339831272553876744812624574454750875184774,339831272553876744812624574454750875184774,339831272553876744812624574454750875184774,339831272553876744812624574454750875184774,339831272553876744812624574454750875184774,339831272553876744812624574454750875184774,339831272553876744812624574454750875184774,339831272553876744812624574454750875184774,339831272553876744812624574454750875184774,339831272553876744812624574454750875184774,339831272553876744812624574454750875184774,339831272553876744812624574454750875184774,339831272553876744812624574454750875184774,339831272553876744812624574454750875184774,339831272553876744812624574454750875184774,339831272553876744812624574454750875184774,339831272553876744812624574454750875184774,339831272553876744812624574454750875184774</t>
  </si>
  <si>
    <t>52:36.2</t>
  </si>
  <si>
    <t>10:39.0</t>
  </si>
  <si>
    <t>-4.622148692928584,-4.622148692928584,-4.622148692928584,-4.622148692928584</t>
  </si>
  <si>
    <t>35:40.8</t>
  </si>
  <si>
    <t>55:34.8</t>
  </si>
  <si>
    <t>-4.62656428755832,-4.62656428755832,-4.62656428755832</t>
  </si>
  <si>
    <t>37:47.2</t>
  </si>
  <si>
    <t>43:13.4</t>
  </si>
  <si>
    <t>-4.627278841833705,-4.627278841833705,-4.627278841833705,-4.627278841833705,-4.627278841833705</t>
  </si>
  <si>
    <t>24:13.0</t>
  </si>
  <si>
    <t>35:08.7</t>
  </si>
  <si>
    <t>-4.629239718216765,-4.629239718216765,-4.629239718216765,-4.629239718216765,-4.629239718216765,-4.629239718216765,-4.629239718216765,-4.629239718216765,-4.629239718216765,-4.629239718216765,-4.629239718216765,-4.629239718216765,-4.629239718216765,-4.629239718216765,-4.629239718216765,-4.629239718216765,-4.629239718216765,-4.629239718216765,-4.629239718216765,-4.629239718216765,-4.629239718216765,-4.629239718216765,-4.629239718216765,-4.629239718216765,-4.629239718216765,-4.629239718216765,-4.629239718216765,-4.629239718216765,-4.629239718216765,-4.629239718216765</t>
  </si>
  <si>
    <t>1009682765761015928150399553132914206841139,1009682765761015928150399553132914206841139,1009682765761015928150399553132914206841139,1009682765761015928150399553132914206841139,1009682765761015928150399553132914206841139,1009682765761015928150399553132914206841139,1009682765761015928150399553132914206841139,1009682765761015928150399553132914206841139,1009682765761015928150399553132914206841139,1009682765761015928150399553132914206841139,1009682765761015928150399553132914206841139,1009682765761015928150399553132914206841139,1009682765761015928150399553132914206841139,1009682765761015928150399553132914206841139,1009682765761015928150399553132914206841139,1009682765761015928150399553132914206841139,1009682765761015928150399553132914206841139,1009682765761015928150399553132914206841139,1009682765761015928150399553132914206841139,1009682765761015928150399553132914206841139,1009682765761015928150399553132914206841139,1009682765761015928150399553132914206841139,1009682765761015928150399553132914206841139,1009682765761015928150399553132914206841139,1009682765761015928150399553132914206841139,1009682765761015928150399553132914206841139,1009682765761015928150399553132914206841139,1009682765761015928150399553132914206841139,1009682765761015928150399553132914206841139,1009682765761015928150399553132914206841139</t>
  </si>
  <si>
    <t>47:55.3</t>
  </si>
  <si>
    <t>-4.629567158792189,-4.629567158792189</t>
  </si>
  <si>
    <t>38:38.8</t>
  </si>
  <si>
    <t>44:23.0</t>
  </si>
  <si>
    <t>-4.637954590315766,-4.637954590315766,-4.637954590315766,-4.637954590315766,-4.637954590315766,-4.637954590315766</t>
  </si>
  <si>
    <t>12:41.6</t>
  </si>
  <si>
    <t>24:10.9</t>
  </si>
  <si>
    <t>-4.638742086628564,-4.638742086628564,-4.638742086628564,-4.638742086628564,-4.638742086628564,-4.638742086628564,-4.638742086628564,-4.638742086628564,-4.638742086628564</t>
  </si>
  <si>
    <t>655827679238387226565726681158649433613916,655827679238387226565726681158649433613916,655827679238387226565726681158649433613916,655827679238387226565726681158649433613916,655827679238387226565726681158649433613916,655827679238387226565726681158649433613916,655827679238387226565726681158649433613916,655827679238387226565726681158649433613916,655827679238387226565726681158649433613916</t>
  </si>
  <si>
    <t>45:45.6</t>
  </si>
  <si>
    <t>57:20.6</t>
  </si>
  <si>
    <t>-4.638842694384388,-4.638842694384388,-4.638842694384388,-4.638842694384388,-4.638842694384388,-4.638842694384388,-4.638842694384388,-4.638842694384388,-4.638842694384388,-4.638842694384388,-4.638842694384388,-4.638842694384388,-4.638842694384388,-4.638842694384388,-4.638842694384388,-4.638842694384388,-4.638842694384388,-4.638842694384388,-4.638842694384388,-4.638842694384388</t>
  </si>
  <si>
    <t>165740093819638672640436796387397945493299,165740093819638672640436796387397945493299,165740093819638672640436796387397945493299,165740093819638672640436796387397945493299,165740093819638672640436796387397945493299,165740093819638672640436796387397945493299,165740093819638672640436796387397945493299,165740093819638672640436796387397945493299,165740093819638672640436796387397945493299,165740093819638672640436796387397945493299,165740093819638672640436796387397945493299,165740093819638672640436796387397945493299,165740093819638672640436796387397945493299,165740093819638672640436796387397945493299,165740093819638672640436796387397945493299,165740093819638672640436796387397945493299,165740093819638672640436796387397945493299,165740093819638672640436796387397945493299,165740093819638672640436796387397945493299,165740093819638672640436796387397945493299</t>
  </si>
  <si>
    <t>51:26.4</t>
  </si>
  <si>
    <t>59:27.3</t>
  </si>
  <si>
    <t>-4.6392387737870795,-4.6392387737870795,-4.6392387737870795,-4.6392387737870795,-4.6392387737870795</t>
  </si>
  <si>
    <t>54:04.6</t>
  </si>
  <si>
    <t>01:48.2</t>
  </si>
  <si>
    <t>-4.639462949708035,-4.639462949708035,-4.639462949708035,-4.639462949708035,-4.639462949708035,-4.639462949708035,-4.639462949708035,-4.639462949708035,-4.639462949708035,-4.639462949708035,-4.639462949708035,-4.639462949708035,-4.639462949708035,-4.639462949708035,-4.639462949708035</t>
  </si>
  <si>
    <t>1365534985095444701810823515667694636128710,1365534985095444701810823515667694636128710,1365534985095444701810823515667694636128710,1365534985095444701810823515667694636128710,1365534985095444701810823515667694636128710,1365534985095444701810823515667694636128710,1365534985095444701810823515667694636128710,1365534985095444701810823515667694636128710,1365534985095444701810823515667694636128710,1365534985095444701810823515667694636128710,1365534985095444701810823515667694636128710,1365534985095444701810823515667694636128710,1365534985095444701810823515667694636128710,1365534985095444701810823515667694636128710,1365534985095444701810823515667694636128710</t>
  </si>
  <si>
    <t>29:50.5</t>
  </si>
  <si>
    <t>-4.639995644356452,-4.639995644356452,-4.639995644356452,-4.639995644356452,-4.639995644356452,-4.639995644356452,-4.639995644356452,-4.639995644356452,-4.639995644356452,-4.639995644356452</t>
  </si>
  <si>
    <t>1112629223926527649308321669727779283310431,1112629223926527649308321669727779283310431,1112629223926527649308321669727779283310431,1112629223926527649308321669727779283310431,1112629223926527649308321669727779283310431,1112629223926527649308321669727779283310431,1112629223926527649308321669727779283310431,1112629223926527649308321669727779283310431,1112629223926527649308321669727779283310431,1112629223926527649308321669727779283310431</t>
  </si>
  <si>
    <t>07:23.2</t>
  </si>
  <si>
    <t>27:23.8</t>
  </si>
  <si>
    <t>-4.641367800082131,-4.641367800082131,-4.641367800082131,-4.641367800082131,-4.641367800082131,-4.641367800082131,-4.641367800082131,-4.641367800082131,-4.641367800082131,-4.641367800082131</t>
  </si>
  <si>
    <t>1210661799324531768255674576611552883295233,1210661799324531768255674576611552883295233,1210661799324531768255674576611552883295233,1210661799324531768255674576611552883295233,1210661799324531768255674576611552883295233,1210661799324531768255674576611552883295233,1210661799324531768255674576611552883295233,1210661799324531768255674576611552883295233,1210661799324531768255674576611552883295233,1210661799324531768255674576611552883295233</t>
  </si>
  <si>
    <t>49:54.2</t>
  </si>
  <si>
    <t>57:38.4</t>
  </si>
  <si>
    <t>-4.642239904441631,-4.642239904441631,-4.642239904441631,-4.642239904441631,-4.642239904441631,-4.642239904441631,-4.642239904441631,-4.642239904441631,-4.642239904441631</t>
  </si>
  <si>
    <t>1042440390094515254055059975257321697099363,1042440390094515254055059975257321697099363,1042440390094515254055059975257321697099363,1042440390094515254055059975257321697099363,1042440390094515254055059975257321697099363,1042440390094515254055059975257321697099363,1042440390094515254055059975257321697099363,1042440390094515254055059975257321697099363,1042440390094515254055059975257321697099363</t>
  </si>
  <si>
    <t>39:29.7</t>
  </si>
  <si>
    <t>-4.642639469684048,-4.642639469684048,-4.642639469684048,-4.642639469684048,-4.642639469684048,-4.642639469684048,-4.642639469684048,-4.642639469684048,-4.642639469684048</t>
  </si>
  <si>
    <t>498058781060388710896246409239503408365388,498058781060388710896246409239503408365388,498058781060388710896246409239503408365388,498058781060388710896246409239503408365388,498058781060388710896246409239503408365388,498058781060388710896246409239503408365388,498058781060388710896246409239503408365388,498058781060388710896246409239503408365388,498058781060388710896246409239503408365388</t>
  </si>
  <si>
    <t>05:32.6</t>
  </si>
  <si>
    <t>08:19.5</t>
  </si>
  <si>
    <t>-4.642916740358385,-4.642916740358385,-4.642916740358385,-4.642916740358385,-4.642916740358385,-4.642916740358385</t>
  </si>
  <si>
    <t>11:42.6</t>
  </si>
  <si>
    <t>31:46.0</t>
  </si>
  <si>
    <t>-4.644646444906066,-4.81042152866527</t>
  </si>
  <si>
    <t>54:20.7</t>
  </si>
  <si>
    <t>-4.645794481696196,-4.645794481696196,-4.645794481696196,-4.645794481696196</t>
  </si>
  <si>
    <t>36:43.6</t>
  </si>
  <si>
    <t>48:18.3</t>
  </si>
  <si>
    <t>-4.647970280138819,-4.647970280138819,-4.647970280138819,-4.647970280138819,-4.647970280138819,-4.647970280138819</t>
  </si>
  <si>
    <t>11:09.4</t>
  </si>
  <si>
    <t>-4.649226749443977,-4.649226749443977,-4.649226749443977,-4.649226749443977,-4.649226749443977,-4.649226749443977,-4.649226749443977,-4.649226749443977,-4.649226749443977</t>
  </si>
  <si>
    <t>1392969068203421520856263649047661161777907,1392969068203421520856263649047661161777907,1392969068203421520856263649047661161777907,1392969068203421520856263649047661161777907,1392969068203421520856263649047661161777907,1392969068203421520856263649047661161777907,1392969068203421520856263649047661161777907,1392969068203421520856263649047661161777907,1392969068203421520856263649047661161777907</t>
  </si>
  <si>
    <t>48:51.9</t>
  </si>
  <si>
    <t>51:34.8</t>
  </si>
  <si>
    <t>-4.650111422627175,-4.650111422627175,-4.650111422627175</t>
  </si>
  <si>
    <t>31:24.5</t>
  </si>
  <si>
    <t>42:03.2</t>
  </si>
  <si>
    <t>-4.650333160303671,-4.650333160303671,-4.650333160303671</t>
  </si>
  <si>
    <t>01:33.1</t>
  </si>
  <si>
    <t>08:01.9</t>
  </si>
  <si>
    <t>-4.651291226144304,-4.651291226144304,-4.651291226144304</t>
  </si>
  <si>
    <t>58:31.3</t>
  </si>
  <si>
    <t>05:08.8</t>
  </si>
  <si>
    <t>-4.651594237860261,-4.651594237860261,-4.651594237860261,-4.651594237860261,-4.651594237860261</t>
  </si>
  <si>
    <t>15:31.2</t>
  </si>
  <si>
    <t>25:42.4</t>
  </si>
  <si>
    <t>-4.652035212476623,-4.652035212476623,-4.652035212476623,-4.652035212476623,-4.652035212476623,-4.652035212476623,-4.652035212476623,-4.652035212476623,-4.652035212476623,-4.652035212476623</t>
  </si>
  <si>
    <t>394643786569089644600154472861905812188777,394643786569089644600154472861905812188777,394643786569089644600154472861905812188777,394643786569089644600154472861905812188777,394643786569089644600154472861905812188777,394643786569089644600154472861905812188777,394643786569089644600154472861905812188777,394643786569089644600154472861905812188777,394643786569089644600154472861905812188777,394643786569089644600154472861905812188777</t>
  </si>
  <si>
    <t>50:36.9</t>
  </si>
  <si>
    <t>06:05.8</t>
  </si>
  <si>
    <t>-4.6547577695221625,-4.6547577695221625,-4.6547577695221625,-4.6547577695221625,-4.6547577695221625,-4.6547577695221625,-4.6547577695221625,-4.6547577695221625,-4.6547577695221625,-4.6547577695221625,-4.6547577695221625,-4.6547577695221625,-4.6547577695221625,-4.6547577695221625,-4.6547577695221625,-4.6547577695221625,-4.6547577695221625,-4.6547577695221625,-4.6547577695221625,-4.6547577695221625,-4.6547577695221625,-4.6547577695221625,-4.6547577695221625,-4.6547577695221625,-4.6547577695221625,-4.6547577695221625,-4.6547577695221625,-4.6547577695221625,-4.6547577695221625,-4.6547577695221625</t>
  </si>
  <si>
    <t>1015212403073961684506652971268922258185207,1015212403073961684506652971268922258185207,1015212403073961684506652971268922258185207,1015212403073961684506652971268922258185207,1015212403073961684506652971268922258185207,1015212403073961684506652971268922258185207,1015212403073961684506652971268922258185207,1015212403073961684506652971268922258185207,1015212403073961684506652971268922258185207,1015212403073961684506652971268922258185207,1015212403073961684506652971268922258185207,1015212403073961684506652971268922258185207,1015212403073961684506652971268922258185207,1015212403073961684506652971268922258185207,1015212403073961684506652971268922258185207,1015212403073961684506652971268922258185207,1015212403073961684506652971268922258185207,1015212403073961684506652971268922258185207,1015212403073961684506652971268922258185207,1015212403073961684506652971268922258185207,1015212403073961684506652971268922258185207,1015212403073961684506652971268922258185207,1015212403073961684506652971268922258185207,1015212403073961684506652971268922258185207,1015212403073961684506652971268922258185207,1015212403073961684506652971268922258185207,1015212403073961684506652971268922258185207,1015212403073961684506652971268922258185207,1015212403073961684506652971268922258185207,1015212403073961684506652971268922258185207</t>
  </si>
  <si>
    <t>48:03.8</t>
  </si>
  <si>
    <t>53:46.2</t>
  </si>
  <si>
    <t>-4.657490104233403,-4.657490104233403,-4.657490104233403</t>
  </si>
  <si>
    <t>48:16.8</t>
  </si>
  <si>
    <t>08:20.0</t>
  </si>
  <si>
    <t>-4.659860365788225,-4.659860365788225,-4.659860365788225,-4.659860365788225</t>
  </si>
  <si>
    <t>56:43.9</t>
  </si>
  <si>
    <t>-4.664852309139953,-4.664852309139953,-4.664852309139953</t>
  </si>
  <si>
    <t>51:36.6</t>
  </si>
  <si>
    <t>-4.666088964437317,-4.666088964437317,-4.666088964437317,-4.666088964437317,-4.666088964437317,-4.666088964437317,-4.666088964437317,-4.666088964437317,-4.666088964437317,-4.666088964437317</t>
  </si>
  <si>
    <t>674716328361212780824864843305159246280734,674716328361212780824864843305159246280734,674716328361212780824864843305159246280734,674716328361212780824864843305159246280734,674716328361212780824864843305159246280734,674716328361212780824864843305159246280734,674716328361212780824864843305159246280734,674716328361212780824864843305159246280734,674716328361212780824864843305159246280734,674716328361212780824864843305159246280734</t>
  </si>
  <si>
    <t>13:59.7</t>
  </si>
  <si>
    <t>29:59.8</t>
  </si>
  <si>
    <t>-4.667332596991848,-4.667332596991848,-4.667332596991848,-4.667332596991848,-4.667332596991848,-4.667332596991848,-4.667332596991848,-4.667332596991848,-4.667332596991848,-4.667332596991848,-4.667332596991848,-4.667332596991848,-4.667332596991848,-4.667332596991848,-4.667332596991848,-4.667332596991848,-4.667332596991848,-4.667332596991848,-4.667332596991848,-4.667332596991848,-4.667332596991848,-4.667332596991848,-4.667332596991848,-4.667332596991848,-4.667332596991848,-4.667332596991848,-4.667332596991848,-4.667332596991848,-4.667332596991848,-4.667332596991848</t>
  </si>
  <si>
    <t>635671337207381750733901918653580007528946,635671337207381750733901918653580007528946,635671337207381750733901918653580007528946,635671337207381750733901918653580007528946,635671337207381750733901918653580007528946,635671337207381750733901918653580007528946,635671337207381750733901918653580007528946,635671337207381750733901918653580007528946,635671337207381750733901918653580007528946,635671337207381750733901918653580007528946,635671337207381750733901918653580007528946,635671337207381750733901918653580007528946,635671337207381750733901918653580007528946,635671337207381750733901918653580007528946,635671337207381750733901918653580007528946,635671337207381750733901918653580007528946,635671337207381750733901918653580007528946,635671337207381750733901918653580007528946,635671337207381750733901918653580007528946,635671337207381750733901918653580007528946,635671337207381750733901918653580007528946,635671337207381750733901918653580007528946,635671337207381750733901918653580007528946,635671337207381750733901918653580007528946,635671337207381750733901918653580007528946,635671337207381750733901918653580007528946,635671337207381750733901918653580007528946,635671337207381750733901918653580007528946,635671337207381750733901918653580007528946,635671337207381750733901918653580007528946</t>
  </si>
  <si>
    <t>22:05.4</t>
  </si>
  <si>
    <t>-4.66882682278471,-4.66882682278471,-4.66882682278471,-4.66882682278471,-4.66882682278471,-4.66882682278471</t>
  </si>
  <si>
    <t>25:40.6</t>
  </si>
  <si>
    <t>45:44.1</t>
  </si>
  <si>
    <t>-4.6690527079717485,-4.6690527079717485,-4.6690527079717485</t>
  </si>
  <si>
    <t>27:24.3</t>
  </si>
  <si>
    <t>31:40.2</t>
  </si>
  <si>
    <t>-4.673236802122438,-4.673236802122438,-4.673236802122438</t>
  </si>
  <si>
    <t>48:07.8</t>
  </si>
  <si>
    <t>00:31.7</t>
  </si>
  <si>
    <t>-4.677144966152556,-4.677144966152556,-4.677144966152556,-4.677144966152556,-4.677144966152556,-4.677144966152556,-4.677144966152556,-4.677144966152556,-4.677144966152556,-4.677144966152556</t>
  </si>
  <si>
    <t>505119170774713555573665434509839012659607,505119170774713555573665434509839012659607,505119170774713555573665434509839012659607,505119170774713555573665434509839012659607,505119170774713555573665434509839012659607,505119170774713555573665434509839012659607,505119170774713555573665434509839012659607,505119170774713555573665434509839012659607,505119170774713555573665434509839012659607,505119170774713555573665434509839012659607</t>
  </si>
  <si>
    <t>52:11.2</t>
  </si>
  <si>
    <t>55:26.2</t>
  </si>
  <si>
    <t>-4.681711019704778,-4.681711019704778,-4.681711019704778,-4.681711019704778,-4.681711019704778,-4.681711019704778</t>
  </si>
  <si>
    <t>45:19.6</t>
  </si>
  <si>
    <t>-4.681832751693957,-4.681832751693957,-4.681832751693957,-4.681832751693957,-4.681832751693957,-4.681832751693957</t>
  </si>
  <si>
    <t>50:41.9</t>
  </si>
  <si>
    <t>54:39.0</t>
  </si>
  <si>
    <t>-4.68311413378143,-4.68311413378143,-4.68311413378143,-4.68311413378143,-4.68311413378143,-4.68311413378143,-4.68311413378143,-4.68311413378143,-4.68311413378143</t>
  </si>
  <si>
    <t>813781022933453585258306920026917897768478,813781022933453585258306920026917897768478,813781022933453585258306920026917897768478,813781022933453585258306920026917897768478,813781022933453585258306920026917897768478,813781022933453585258306920026917897768478,813781022933453585258306920026917897768478,813781022933453585258306920026917897768478,813781022933453585258306920026917897768478</t>
  </si>
  <si>
    <t>48:51.0</t>
  </si>
  <si>
    <t>08:54.6</t>
  </si>
  <si>
    <t>-4.685127775278342,-4.685127775278342,-4.685127775278342,-4.685127775278342</t>
  </si>
  <si>
    <t>10:56.3</t>
  </si>
  <si>
    <t>29:49.2</t>
  </si>
  <si>
    <t>-4.688694652972212,-4.688694652972212,-4.688694652972212,-4.688694652972212,-4.688694652972212,-4.688694652972212,-4.688694652972212,-4.688694652972212,-4.688694652972212,-4.688694652972212,-4.688694652972212,-4.688694652972212,-4.688694652972212,-4.688694652972212,-4.688694652972212,-4.688694652972212,-4.688694652972212,-4.688694652972212,-4.688694652972212,-4.688694652972212</t>
  </si>
  <si>
    <t>1022872874711125427477856956261699661624725,1022872874711125427477856956261699661624725,1022872874711125427477856956261699661624725,1022872874711125427477856956261699661624725,1022872874711125427477856956261699661624725,1022872874711125427477856956261699661624725,1022872874711125427477856956261699661624725,1022872874711125427477856956261699661624725,1022872874711125427477856956261699661624725,1022872874711125427477856956261699661624725,1022872874711125427477856956261699661624725,1022872874711125427477856956261699661624725,1022872874711125427477856956261699661624725,1022872874711125427477856956261699661624725,1022872874711125427477856956261699661624725,1022872874711125427477856956261699661624725,1022872874711125427477856956261699661624725,1022872874711125427477856956261699661624725,1022872874711125427477856956261699661624725,1022872874711125427477856956261699661624725</t>
  </si>
  <si>
    <t>12:47.3</t>
  </si>
  <si>
    <t>32:50.0</t>
  </si>
  <si>
    <t>-4.689504749620488,-4.689504749620488</t>
  </si>
  <si>
    <t>30:33.5</t>
  </si>
  <si>
    <t>39:51.5</t>
  </si>
  <si>
    <t>-4.691104602855404,-4.691104602855404,-4.691104602855404,-4.691104602855404,-4.691104602855404</t>
  </si>
  <si>
    <t>04:51.9</t>
  </si>
  <si>
    <t>07:27.6</t>
  </si>
  <si>
    <t>-4.6923460932681635,-4.6923460932681635,-4.6923460932681635,-4.6923460932681635,-4.6923460932681635,-4.6923460932681635</t>
  </si>
  <si>
    <t>17:17.9</t>
  </si>
  <si>
    <t>-4.6924963606831716,-4.6924963606831716,-4.6924963606831716,-4.6924963606831716,-4.6924963606831716,-4.6924963606831716,-4.6924963606831716,-4.6924963606831716,-4.6924963606831716,-4.6924963606831716,-4.6924963606831716,-4.6924963606831716,-4.6924963606831716,-4.6924963606831716,-4.6924963606831716,-4.6924963606831716,-4.6924963606831716,-4.6924963606831716,-4.6924963606831716,-4.6924963606831716</t>
  </si>
  <si>
    <t>1196635810639081639722651430398562703912743,1196635810639081639722651430398562703912743,1196635810639081639722651430398562703912743,1196635810639081639722651430398562703912743,1196635810639081639722651430398562703912743,1196635810639081639722651430398562703912743,1196635810639081639722651430398562703912743,1196635810639081639722651430398562703912743,1196635810639081639722651430398562703912743,1196635810639081639722651430398562703912743,1196635810639081639722651430398562703912743,1196635810639081639722651430398562703912743,1196635810639081639722651430398562703912743,1196635810639081639722651430398562703912743,1196635810639081639722651430398562703912743,1196635810639081639722651430398562703912743,1196635810639081639722651430398562703912743,1196635810639081639722651430398562703912743,1196635810639081639722651430398562703912743,1196635810639081639722651430398562703912743</t>
  </si>
  <si>
    <t>42:24.5</t>
  </si>
  <si>
    <t>-4.696805563547786,-4.696805563547786,-4.696805563547786,-4.696805563547786,-4.696805563547786,-4.696805563547786,-4.696805563547786,-4.696805563547786,-4.696805563547786,-4.696805563547786,-4.696805563547786,-4.696805563547786,-4.696805563547786,-4.696805563547786,-4.696805563547786</t>
  </si>
  <si>
    <t>1359810972021551045636398124873530353257778,1359810972021551045636398124873530353257778,1359810972021551045636398124873530353257778,1359810972021551045636398124873530353257778,1359810972021551045636398124873530353257778,1359810972021551045636398124873530353257778,1359810972021551045636398124873530353257778,1359810972021551045636398124873530353257778,1359810972021551045636398124873530353257778,1359810972021551045636398124873530353257778,1359810972021551045636398124873530353257778,1359810972021551045636398124873530353257778,1359810972021551045636398124873530353257778,1359810972021551045636398124873530353257778,1359810972021551045636398124873530353257778</t>
  </si>
  <si>
    <t>02:28.2</t>
  </si>
  <si>
    <t>07:55.7</t>
  </si>
  <si>
    <t>-4.698913905613619,-4.698913905613619,-4.698913905613619,-4.698913905613619,-4.698913905613619,-4.698913905613619</t>
  </si>
  <si>
    <t>52:53.3</t>
  </si>
  <si>
    <t>57:26.3</t>
  </si>
  <si>
    <t>-4.699986725328638,-4.699986725328638,-4.699986725328638,-4.699986725328638,-4.699986725328638,-4.699986725328638,-4.699986725328638,-4.699986725328638,-4.699986725328638,-4.699986725328638,-4.699986725328638,-4.699986725328638,-4.699986725328638,-4.699986725328638,-4.699986725328638</t>
  </si>
  <si>
    <t>979723144644215364120835627187855505685573,979723144644215364120835627187855505685573,979723144644215364120835627187855505685573,979723144644215364120835627187855505685573,979723144644215364120835627187855505685573,979723144644215364120835627187855505685573,979723144644215364120835627187855505685573,979723144644215364120835627187855505685573,979723144644215364120835627187855505685573,979723144644215364120835627187855505685573,979723144644215364120835627187855505685573,979723144644215364120835627187855505685573,979723144644215364120835627187855505685573,979723144644215364120835627187855505685573,979723144644215364120835627187855505685573</t>
  </si>
  <si>
    <t>03:29.5</t>
  </si>
  <si>
    <t>17:13.1</t>
  </si>
  <si>
    <t>-4.705882858356436,-4.705882858356436,-4.705882858356436,-4.705882858356436,-4.705882858356436,-4.705882858356436</t>
  </si>
  <si>
    <t>56:06.4</t>
  </si>
  <si>
    <t>03:55.3</t>
  </si>
  <si>
    <t>-4.706357322400378,-4.706357322400378,-4.706357322400378,-4.706357322400378,-4.706357322400378,-4.706357322400378,-4.706357322400378,-4.706357322400378,-4.706357322400378,-4.706357322400378,-4.706357322400378,-4.706357322400378,-4.706357322400378,-4.706357322400378,-4.706357322400378</t>
  </si>
  <si>
    <t>1360076999608198227263469136783819639475931,1360076999608198227263469136783819639475931,1360076999608198227263469136783819639475931,1360076999608198227263469136783819639475931,1360076999608198227263469136783819639475931,1360076999608198227263469136783819639475931,1360076999608198227263469136783819639475931,1360076999608198227263469136783819639475931,1360076999608198227263469136783819639475931,1360076999608198227263469136783819639475931,1360076999608198227263469136783819639475931,1360076999608198227263469136783819639475931,1360076999608198227263469136783819639475931,1360076999608198227263469136783819639475931,1360076999608198227263469136783819639475931</t>
  </si>
  <si>
    <t>53:20.6</t>
  </si>
  <si>
    <t>01:37.2</t>
  </si>
  <si>
    <t>-4.706762129262439,-4.706762129262439,-4.706762129262439,-4.706762129262439,-4.706762129262439</t>
  </si>
  <si>
    <t>06:07.3</t>
  </si>
  <si>
    <t>26:10.2</t>
  </si>
  <si>
    <t>-4.706871090854852,-4.706871090854852,-4.706871090854852,-4.706871090854852</t>
  </si>
  <si>
    <t>54:09.1</t>
  </si>
  <si>
    <t>01:34.8</t>
  </si>
  <si>
    <t>-4.709671116220501,-4.709671116220501,-4.709671116220501,-4.709671116220501,-4.709671116220501</t>
  </si>
  <si>
    <t>27:30.5</t>
  </si>
  <si>
    <t>32:52.8</t>
  </si>
  <si>
    <t>-4.714679126539901,-4.714679126539901,-4.714679126539901</t>
  </si>
  <si>
    <t>39:40.0</t>
  </si>
  <si>
    <t>-4.718159643366308,-4.718159643366308,-4.718159643366308,-4.718159643366308,-4.718159643366308,-4.718159643366308,-4.718159643366308,-4.718159643366308,-4.718159643366308</t>
  </si>
  <si>
    <t>1159464942129668041024239505072553572661677,1159464942129668041024239505072553572661677,1159464942129668041024239505072553572661677,1159464942129668041024239505072553572661677,1159464942129668041024239505072553572661677,1159464942129668041024239505072553572661677,1159464942129668041024239505072553572661677,1159464942129668041024239505072553572661677,1159464942129668041024239505072553572661677</t>
  </si>
  <si>
    <t>35:05.9</t>
  </si>
  <si>
    <t>48:05.5</t>
  </si>
  <si>
    <t>-4.721382949758986,-4.721382949758986,-4.721382949758986</t>
  </si>
  <si>
    <t>38:14.1</t>
  </si>
  <si>
    <t>-4.722008932273067,-4.722008932273067,-4.722008932273067,-4.722008932273067</t>
  </si>
  <si>
    <t>14:20.7</t>
  </si>
  <si>
    <t>24:36.5</t>
  </si>
  <si>
    <t>-4.7225835889714745,-4.7225835889714745,-4.7225835889714745,-4.7225835889714745,-4.7225835889714745,-4.7225835889714745,-4.7225835889714745,-4.7225835889714745,-4.7225835889714745,-4.7225835889714745</t>
  </si>
  <si>
    <t>345450843910379837566097108706435500481462,345450843910379837566097108706435500481462,345450843910379837566097108706435500481462,345450843910379837566097108706435500481462,345450843910379837566097108706435500481462,345450843910379837566097108706435500481462,345450843910379837566097108706435500481462,345450843910379837566097108706435500481462,345450843910379837566097108706435500481462,345450843910379837566097108706435500481462</t>
  </si>
  <si>
    <t>27:26.9</t>
  </si>
  <si>
    <t>32:33.1</t>
  </si>
  <si>
    <t>-4.724432578599905,-4.724432578599905,-4.724432578599905</t>
  </si>
  <si>
    <t>11:31.2</t>
  </si>
  <si>
    <t>17:05.8</t>
  </si>
  <si>
    <t>-4.724930299343582,-4.724930299343582,-4.724930299343582,-4.724930299343582,-4.724930299343582,-4.724930299343582,-4.724930299343582,-4.724930299343582,-4.724930299343582,-4.724930299343582</t>
  </si>
  <si>
    <t>1229442653101918197850527146603915710836692,1229442653101918197850527146603915710836692,1229442653101918197850527146603915710836692,1229442653101918197850527146603915710836692,1229442653101918197850527146603915710836692,1229442653101918197850527146603915710836692,1229442653101918197850527146603915710836692,1229442653101918197850527146603915710836692,1229442653101918197850527146603915710836692,1229442653101918197850527146603915710836692</t>
  </si>
  <si>
    <t>18:09.1</t>
  </si>
  <si>
    <t>31:05.2</t>
  </si>
  <si>
    <t>-4.7282327289823725,-4.7282327289823725,-4.7282327289823725,-4.7282327289823725,-4.7282327289823725,-4.7282327289823725,-4.7282327289823725,-4.7282327289823725,-4.7282327289823725,-4.7282327289823725,-4.7282327289823725,-4.7282327289823725,-4.7282327289823725,-4.7282327289823725,-4.7282327289823725,-4.7282327289823725,-4.7282327289823725,-4.7282327289823725,-4.7282327289823725,-4.7282327289823725</t>
  </si>
  <si>
    <t>342343264180244678102367237906945860024432,342343264180244678102367237906945860024432,342343264180244678102367237906945860024432,342343264180244678102367237906945860024432,342343264180244678102367237906945860024432,342343264180244678102367237906945860024432,342343264180244678102367237906945860024432,342343264180244678102367237906945860024432,342343264180244678102367237906945860024432,342343264180244678102367237906945860024432,342343264180244678102367237906945860024432,342343264180244678102367237906945860024432,342343264180244678102367237906945860024432,342343264180244678102367237906945860024432,342343264180244678102367237906945860024432,342343264180244678102367237906945860024432,342343264180244678102367237906945860024432,342343264180244678102367237906945860024432,342343264180244678102367237906945860024432,342343264180244678102367237906945860024432</t>
  </si>
  <si>
    <t>51:07.0</t>
  </si>
  <si>
    <t>54:30.6</t>
  </si>
  <si>
    <t>-4.728297549787492,-4.728297549787492,-4.728297549787492,-4.728297549787492,-4.728297549787492,-4.728297549787492</t>
  </si>
  <si>
    <t>17:34.1</t>
  </si>
  <si>
    <t>21:16.2</t>
  </si>
  <si>
    <t>-4.730955869269323,-4.730955869269323,-4.730955869269323,-4.730955869269323,-4.730955869269323,-4.730955869269323,-4.730955869269323,-4.730955869269323,-4.730955869269323,-4.730955869269323,-4.730955869269323,-4.730955869269323,-4.730955869269323,-4.730955869269323,-4.730955869269323</t>
  </si>
  <si>
    <t>788786463058922663069274051867782781303225,788786463058922663069274051867782781303225,788786463058922663069274051867782781303225,788786463058922663069274051867782781303225,788786463058922663069274051867782781303225,788786463058922663069274051867782781303225,788786463058922663069274051867782781303225,788786463058922663069274051867782781303225,788786463058922663069274051867782781303225,788786463058922663069274051867782781303225,788786463058922663069274051867782781303225,788786463058922663069274051867782781303225,788786463058922663069274051867782781303225,788786463058922663069274051867782781303225,788786463058922663069274051867782781303225</t>
  </si>
  <si>
    <t>41:44.8</t>
  </si>
  <si>
    <t>44:12.4</t>
  </si>
  <si>
    <t>-4.737936047466832,-4.737936047466832,-4.737936047466832,-4.737936047466832,-4.737936047466832,-4.737936047466832,-4.737936047466832,-4.737936047466832,-4.737936047466832</t>
  </si>
  <si>
    <t>1112617184882333642176640296436955561752676,1112617184882333642176640296436955561752676,1112617184882333642176640296436955561752676,1112617184882333642176640296436955561752676,1112617184882333642176640296436955561752676,1112617184882333642176640296436955561752676,1112617184882333642176640296436955561752676,1112617184882333642176640296436955561752676,1112617184882333642176640296436955561752676</t>
  </si>
  <si>
    <t>04:09.1</t>
  </si>
  <si>
    <t>07:26.9</t>
  </si>
  <si>
    <t>-4.740892959643364,-4.740892959643364,-4.740892959643364</t>
  </si>
  <si>
    <t>12:32.6</t>
  </si>
  <si>
    <t>-4.742089825349348,-4.742089825349348,-4.742089825349348,-4.742089825349348,-4.742089825349348,-4.742089825349348,-4.742089825349348,-4.742089825349348,-4.742089825349348,-4.742089825349348,-4.742089825349348,-4.742089825349348,-4.742089825349348,-4.742089825349348,-4.742089825349348,-4.742089825349348,-4.742089825349348,-4.742089825349348,-4.742089825349348,-4.742089825349348</t>
  </si>
  <si>
    <t>616955166972462202459838205353491491221363,616955166972462202459838205353491491221363,616955166972462202459838205353491491221363,616955166972462202459838205353491491221363,616955166972462202459838205353491491221363,616955166972462202459838205353491491221363,616955166972462202459838205353491491221363,616955166972462202459838205353491491221363,616955166972462202459838205353491491221363,616955166972462202459838205353491491221363,616955166972462202459838205353491491221363,616955166972462202459838205353491491221363,616955166972462202459838205353491491221363,616955166972462202459838205353491491221363,616955166972462202459838205353491491221363,616955166972462202459838205353491491221363,616955166972462202459838205353491491221363,616955166972462202459838205353491491221363,616955166972462202459838205353491491221363,616955166972462202459838205353491491221363</t>
  </si>
  <si>
    <t>02:19.1</t>
  </si>
  <si>
    <t>22:22.3</t>
  </si>
  <si>
    <t>-4.744612303169889,-4.744612303169889,-4.744612303169889,-4.744612303169889,-4.744612303169889,-4.744612303169889,-4.744612303169889,-4.744612303169889,-4.744612303169889</t>
  </si>
  <si>
    <t>614651126743817956299699367216928504114661,614651126743817956299699367216928504114661,614651126743817956299699367216928504114661,614651126743817956299699367216928504114661,614651126743817956299699367216928504114661,614651126743817956299699367216928504114661,614651126743817956299699367216928504114661,614651126743817956299699367216928504114661,614651126743817956299699367216928504114661</t>
  </si>
  <si>
    <t>39:05.9</t>
  </si>
  <si>
    <t>54:17.1</t>
  </si>
  <si>
    <t>-4.745490515052224,-4.745490515052224,-4.745490515052224</t>
  </si>
  <si>
    <t>17:42.7</t>
  </si>
  <si>
    <t>-4.7485058766887,-4.7485058766887,-4.7485058766887,-4.7485058766887,-4.7485058766887,-4.7485058766887,-4.7485058766887,-4.7485058766887,-4.7485058766887</t>
  </si>
  <si>
    <t>255420320059029176744642876986220384864356,255420320059029176744642876986220384864356,255420320059029176744642876986220384864356,255420320059029176744642876986220384864356,255420320059029176744642876986220384864356,255420320059029176744642876986220384864356,255420320059029176744642876986220384864356,255420320059029176744642876986220384864356,255420320059029176744642876986220384864356</t>
  </si>
  <si>
    <t>-4.748982105197469,-4.748982105197469,-4.748982105197469,-4.748982105197469,-4.748982105197469,-4.748982105197469,-4.748982105197469,-4.748982105197469,-4.748982105197469,-4.748982105197469</t>
  </si>
  <si>
    <t>421743058540249765395638395262348011328346,421743058540249765395638395262348011328346,421743058540249765395638395262348011328346,421743058540249765395638395262348011328346,421743058540249765395638395262348011328346,421743058540249765395638395262348011328346,421743058540249765395638395262348011328346,421743058540249765395638395262348011328346,421743058540249765395638395262348011328346,421743058540249765395638395262348011328346</t>
  </si>
  <si>
    <t>53:17.8</t>
  </si>
  <si>
    <t>-4.7524654712897405,-4.7524654712897405,-4.7524654712897405</t>
  </si>
  <si>
    <t>59:12.2</t>
  </si>
  <si>
    <t>12:38.5</t>
  </si>
  <si>
    <t>-4.753869835441738,-4.753869835441738,-4.753869835441738</t>
  </si>
  <si>
    <t>22:34.4</t>
  </si>
  <si>
    <t>35:23.2</t>
  </si>
  <si>
    <t>-4.753869835441738,-4.753869835441738</t>
  </si>
  <si>
    <t>21:36.5</t>
  </si>
  <si>
    <t>-4.754772548712782,-4.754772548712782,-4.754772548712782,-4.754772548712782,-4.754772548712782</t>
  </si>
  <si>
    <t>57:59.3</t>
  </si>
  <si>
    <t>-4.754895525873899,-4.754895525873899,-4.754895525873899</t>
  </si>
  <si>
    <t>19:52.8</t>
  </si>
  <si>
    <t>30:23.5</t>
  </si>
  <si>
    <t>-4.756627667171394,-4.756627667171394,-4.756627667171394,-4.756627667171394,-4.756627667171394,-4.756627667171394,-4.756627667171394,-4.756627667171394,-4.756627667171394,-4.756627667171394,-4.756627667171394,-4.756627667171394,-4.756627667171394,-4.756627667171394,-4.756627667171394,-4.756627667171394,-4.756627667171394,-4.756627667171394,-4.756627667171394,-4.756627667171394,-4.756627667171394,-4.756627667171394,-4.756627667171394,-4.756627667171394,-4.756627667171394,-4.756627667171394,-4.756627667171394,-4.756627667171394,-4.756627667171394,-4.756627667171394</t>
  </si>
  <si>
    <t>587781224668395885039079658922876232248642,587781224668395885039079658922876232248642,587781224668395885039079658922876232248642,587781224668395885039079658922876232248642,587781224668395885039079658922876232248642,587781224668395885039079658922876232248642,587781224668395885039079658922876232248642,587781224668395885039079658922876232248642,587781224668395885039079658922876232248642,587781224668395885039079658922876232248642,587781224668395885039079658922876232248642,587781224668395885039079658922876232248642,587781224668395885039079658922876232248642,587781224668395885039079658922876232248642,587781224668395885039079658922876232248642,587781224668395885039079658922876232248642,587781224668395885039079658922876232248642,587781224668395885039079658922876232248642,587781224668395885039079658922876232248642,587781224668395885039079658922876232248642,587781224668395885039079658922876232248642,587781224668395885039079658922876232248642,587781224668395885039079658922876232248642,587781224668395885039079658922876232248642,587781224668395885039079658922876232248642,587781224668395885039079658922876232248642,587781224668395885039079658922876232248642,587781224668395885039079658922876232248642,587781224668395885039079658922876232248642,587781224668395885039079658922876232248642</t>
  </si>
  <si>
    <t>21:07.3</t>
  </si>
  <si>
    <t>35:38.1</t>
  </si>
  <si>
    <t>-4.757979414703164,-4.757979414703164,-4.757979414703164</t>
  </si>
  <si>
    <t>50:22.1</t>
  </si>
  <si>
    <t>54:18.9</t>
  </si>
  <si>
    <t>-4.759130389782765,-4.759130389782765,-4.759130389782765</t>
  </si>
  <si>
    <t>57:25.8</t>
  </si>
  <si>
    <t>07:40.9</t>
  </si>
  <si>
    <t>-4.760515262715541,-4.760515262715541,-4.760515262715541,-4.760515262715541,-4.760515262715541,-4.760515262715541,-4.760515262715541,-4.760515262715541,-4.760515262715541,-4.760515262715541,-4.760515262715541,-4.760515262715541,-4.760515262715541,-4.760515262715541,-4.760515262715541</t>
  </si>
  <si>
    <t>345035913819660081039639715255075264810654,345035913819660081039639715255075264810654,345035913819660081039639715255075264810654,345035913819660081039639715255075264810654,345035913819660081039639715255075264810654,345035913819660081039639715255075264810654,345035913819660081039639715255075264810654,345035913819660081039639715255075264810654,345035913819660081039639715255075264810654,345035913819660081039639715255075264810654,345035913819660081039639715255075264810654,345035913819660081039639715255075264810654,345035913819660081039639715255075264810654,345035913819660081039639715255075264810654,345035913819660081039639715255075264810654</t>
  </si>
  <si>
    <t>58:32.0</t>
  </si>
  <si>
    <t>-4.76213581105019,-4.76213581105019,-4.76213581105019,-4.76213581105019,-4.76213581105019,-4.76213581105019,-4.76213581105019,-4.76213581105019,-4.76213581105019,-4.76213581105019</t>
  </si>
  <si>
    <t>1033677454737086836785081797808233177705765,1033677454737086836785081797808233177705765,1033677454737086836785081797808233177705765,1033677454737086836785081797808233177705765,1033677454737086836785081797808233177705765,1033677454737086836785081797808233177705765,1033677454737086836785081797808233177705765,1033677454737086836785081797808233177705765,1033677454737086836785081797808233177705765,1033677454737086836785081797808233177705765</t>
  </si>
  <si>
    <t>50:56.9</t>
  </si>
  <si>
    <t>08:33.0</t>
  </si>
  <si>
    <t>-4.769265430566409,-4.769265430566409,-4.769265430566409,-4.769265430566409</t>
  </si>
  <si>
    <t>28:32.4</t>
  </si>
  <si>
    <t>33:26.3</t>
  </si>
  <si>
    <t>-4.777739734776719,-4.777739734776719,-4.777739734776719,-4.777739734776719,-4.777739734776719,-4.777739734776719,-4.777739734776719,-4.777739734776719,-4.777739734776719,-4.777739734776719</t>
  </si>
  <si>
    <t>323653537792295195216302414654913235110494,323653537792295195216302414654913235110494,323653537792295195216302414654913235110494,323653537792295195216302414654913235110494,323653537792295195216302414654913235110494,323653537792295195216302414654913235110494,323653537792295195216302414654913235110494,323653537792295195216302414654913235110494,323653537792295195216302414654913235110494,323653537792295195216302414654913235110494</t>
  </si>
  <si>
    <t>48:54.8</t>
  </si>
  <si>
    <t>55:57.9</t>
  </si>
  <si>
    <t>-4.782523131089172,-4.782523131089172,-4.782523131089172,-4.782523131089172,-4.782523131089172,-4.782523131089172</t>
  </si>
  <si>
    <t>-4.785264764223197,-4.785264764223197,-4.785264764223197,-4.785264764223197,-4.785264764223197,-4.785264764223197,-4.785264764223197,-4.785264764223197,-4.785264764223197</t>
  </si>
  <si>
    <t>492017587240278620251898628210484046315396,492017587240278620251898628210484046315396,492017587240278620251898628210484046315396,492017587240278620251898628210484046315396,492017587240278620251898628210484046315396,492017587240278620251898628210484046315396,492017587240278620251898628210484046315396,492017587240278620251898628210484046315396,492017587240278620251898628210484046315396</t>
  </si>
  <si>
    <t>03:35.4</t>
  </si>
  <si>
    <t>-4.785656462418989,-4.785656462418989,-4.785656462418989,-4.785656462418989,-4.785656462418989,-4.785656462418989</t>
  </si>
  <si>
    <t>50:25.9</t>
  </si>
  <si>
    <t>-4.7882009671781764,-4.7882009671781764,-4.7882009671781764,-4.7882009671781764,-4.7882009671781764,-4.7882009671781764</t>
  </si>
  <si>
    <t>01:14.1</t>
  </si>
  <si>
    <t>05:30.7</t>
  </si>
  <si>
    <t>-4.7921337232521495,-4.7921337232521495,-4.7921337232521495</t>
  </si>
  <si>
    <t>16:06.5</t>
  </si>
  <si>
    <t>36:08.7</t>
  </si>
  <si>
    <t>-4.797266817076298,-4.797266817076298,-4.797266817076298,-4.797266817076298,-4.797266817076298,-4.797266817076298,-4.797266817076298,-4.797266817076298,-4.797266817076298</t>
  </si>
  <si>
    <t>695905742524111258835571807530751744340723,695905742524111258835571807530751744340723,695905742524111258835571807530751744340723,695905742524111258835571807530751744340723,695905742524111258835571807530751744340723,695905742524111258835571807530751744340723,695905742524111258835571807530751744340723,695905742524111258835571807530751744340723,695905742524111258835571807530751744340723</t>
  </si>
  <si>
    <t>29:33.1</t>
  </si>
  <si>
    <t>39:58.9</t>
  </si>
  <si>
    <t>-4.79778045645991,-4.79778045645991,-4.79778045645991,-4.79778045645991,-4.79778045645991,-4.79778045645991,-4.79778045645991,-4.79778045645991,-4.79778045645991</t>
  </si>
  <si>
    <t>494567592817817144734399401003987437800336,494567592817817144734399401003987437800336,494567592817817144734399401003987437800336,494567592817817144734399401003987437800336,494567592817817144734399401003987437800336,494567592817817144734399401003987437800336,494567592817817144734399401003987437800336,494567592817817144734399401003987437800336,494567592817817144734399401003987437800336</t>
  </si>
  <si>
    <t>17:16.6</t>
  </si>
  <si>
    <t>37:20.6</t>
  </si>
  <si>
    <t>-4.802244493281205,-4.802244493281205,-4.802244493281205,-4.802244493281205,-4.802244493281205,-4.802244493281205,-4.802244493281205,-4.802244493281205,-4.802244493281205</t>
  </si>
  <si>
    <t>900740314758000188086801386385393689449819,900740314758000188086801386385393689449819,900740314758000188086801386385393689449819,900740314758000188086801386385393689449819,900740314758000188086801386385393689449819,900740314758000188086801386385393689449819,900740314758000188086801386385393689449819,900740314758000188086801386385393689449819,900740314758000188086801386385393689449819</t>
  </si>
  <si>
    <t>50:43.6</t>
  </si>
  <si>
    <t>-4.803362889984285,-4.803362889984285,-4.803362889984285</t>
  </si>
  <si>
    <t>49:55.6</t>
  </si>
  <si>
    <t>55:11.2</t>
  </si>
  <si>
    <t>-4.804999218645134,-4.804999218645134,-4.804999218645134,-4.804999218645134,-4.804999218645134</t>
  </si>
  <si>
    <t>-4.8056760405900025,-4.8056760405900025,-4.8056760405900025,-4.8056760405900025,-4.8056760405900025,-4.8056760405900025</t>
  </si>
  <si>
    <t>26:53.2</t>
  </si>
  <si>
    <t>33:48.9</t>
  </si>
  <si>
    <t>-4.813692182349894,-4.813692182349894,-4.813692182349894,-4.813692182349894,-4.813692182349894</t>
  </si>
  <si>
    <t>29:54.5</t>
  </si>
  <si>
    <t>38:57.9</t>
  </si>
  <si>
    <t>-4.814090762494629,-4.837004893483054,-4.837004893483054,-4.837004893483054,-4.936025889777876</t>
  </si>
  <si>
    <t>27:42.9</t>
  </si>
  <si>
    <t>34:08.9</t>
  </si>
  <si>
    <t>-4.818989429124309,-4.818989429124309,-4.818989429124309</t>
  </si>
  <si>
    <t>56:31.3</t>
  </si>
  <si>
    <t>02:12.9</t>
  </si>
  <si>
    <t>-4.8218864946026105,-4.8218864946026105,-4.8218864946026105,-4.8218864946026105,-4.8218864946026105</t>
  </si>
  <si>
    <t>02:19.2</t>
  </si>
  <si>
    <t>18:05.0</t>
  </si>
  <si>
    <t>-4.822984021936479,-4.822984021936479,-4.822984021936479,-4.822984021936479</t>
  </si>
  <si>
    <t>22:25.5</t>
  </si>
  <si>
    <t>35:30.1</t>
  </si>
  <si>
    <t>-4.825439554513295,-4.825439554513295,-4.825439554513295,-4.825439554513295,-4.825439554513295,-4.825439554513295,-4.825439554513295,-4.825439554513295,-4.825439554513295</t>
  </si>
  <si>
    <t>846213779526982353472461778657230161034787,846213779526982353472461778657230161034787,846213779526982353472461778657230161034787,846213779526982353472461778657230161034787,846213779526982353472461778657230161034787,846213779526982353472461778657230161034787,846213779526982353472461778657230161034787,846213779526982353472461778657230161034787,846213779526982353472461778657230161034787</t>
  </si>
  <si>
    <t>14:07.7</t>
  </si>
  <si>
    <t>28:50.1</t>
  </si>
  <si>
    <t>-4.82689072763744,-4.82689072763744,-4.82689072763744,-4.82689072763744,-4.82689072763744,-4.82689072763744,-4.82689072763744,-4.82689072763744,-4.82689072763744,-4.82689072763744</t>
  </si>
  <si>
    <t>260838615964754909420760314423510187891617,260838615964754909420760314423510187891617,260838615964754909420760314423510187891617,260838615964754909420760314423510187891617,260838615964754909420760314423510187891617,260838615964754909420760314423510187891617,260838615964754909420760314423510187891617,260838615964754909420760314423510187891617,260838615964754909420760314423510187891617,260838615964754909420760314423510187891617</t>
  </si>
  <si>
    <t>31:03.9</t>
  </si>
  <si>
    <t>44:59.9</t>
  </si>
  <si>
    <t>-4.8278807930715155,-4.8278807930715155,-4.8278807930715155,-4.8278807930715155,-4.8278807930715155,-4.8278807930715155,-4.8278807930715155,-4.8278807930715155,-4.8278807930715155,-4.8278807930715155,-4.8278807930715155,-4.8278807930715155,-4.8278807930715155,-4.8278807930715155,-4.8278807930715155</t>
  </si>
  <si>
    <t>622511846247643461709290766334758976279835,622511846247643461709290766334758976279835,622511846247643461709290766334758976279835,622511846247643461709290766334758976279835,622511846247643461709290766334758976279835,622511846247643461709290766334758976279835,622511846247643461709290766334758976279835,622511846247643461709290766334758976279835,622511846247643461709290766334758976279835,622511846247643461709290766334758976279835,622511846247643461709290766334758976279835,622511846247643461709290766334758976279835,622511846247643461709290766334758976279835,622511846247643461709290766334758976279835,622511846247643461709290766334758976279835</t>
  </si>
  <si>
    <t>53:20.3</t>
  </si>
  <si>
    <t>02:38.3</t>
  </si>
  <si>
    <t>-4.828643296391749,-4.828643296391749,-4.828643296391749,-4.828643296391749,-4.828643296391749,-4.828643296391749,-4.828643296391749,-4.828643296391749,-4.828643296391749</t>
  </si>
  <si>
    <t>1193693476748644468143676645269574542880340,1193693476748644468143676645269574542880340,1193693476748644468143676645269574542880340,1193693476748644468143676645269574542880340,1193693476748644468143676645269574542880340,1193693476748644468143676645269574542880340,1193693476748644468143676645269574542880340,1193693476748644468143676645269574542880340,1193693476748644468143676645269574542880340</t>
  </si>
  <si>
    <t>08:45.1</t>
  </si>
  <si>
    <t>19:19.0</t>
  </si>
  <si>
    <t>-4.828719564076846,-4.828719564076846,-4.828719564076846,-4.828719564076846,-4.828719564076846,-4.828719564076846,-4.828719564076846,-4.828719564076846,-4.828719564076846,-4.828719564076846</t>
  </si>
  <si>
    <t>1188471515232919270313184975387588499043036,1188471515232919270313184975387588499043036,1188471515232919270313184975387588499043036,1188471515232919270313184975387588499043036,1188471515232919270313184975387588499043036,1188471515232919270313184975387588499043036,1188471515232919270313184975387588499043036,1188471515232919270313184975387588499043036,1188471515232919270313184975387588499043036,1188471515232919270313184975387588499043036</t>
  </si>
  <si>
    <t>39:40.3</t>
  </si>
  <si>
    <t>44:01.4</t>
  </si>
  <si>
    <t>-4.832787050265323,-4.832787050265323,-4.832787050265323</t>
  </si>
  <si>
    <t>55:53.3</t>
  </si>
  <si>
    <t>00:37.7</t>
  </si>
  <si>
    <t>-4.833201018673039,-4.833201018673039,-4.833201018673039,-4.833201018673039,-4.833201018673039,-4.833201018673039,-4.833201018673039,-4.833201018673039,-4.833201018673039,-4.833201018673039</t>
  </si>
  <si>
    <t>1390198794556515238050921528559668341766032,1390198794556515238050921528559668341766032,1390198794556515238050921528559668341766032,1390198794556515238050921528559668341766032,1390198794556515238050921528559668341766032,1390198794556515238050921528559668341766032,1390198794556515238050921528559668341766032,1390198794556515238050921528559668341766032,1390198794556515238050921528559668341766032,1390198794556515238050921528559668341766032</t>
  </si>
  <si>
    <t>29:30.0</t>
  </si>
  <si>
    <t>-4.838841557473597,-4.838841557473597,-4.838841557473597,-4.838841557473597,-4.838841557473597,-4.838841557473597,-4.838841557473597,-4.838841557473597,-4.838841557473597,-4.838841557473597</t>
  </si>
  <si>
    <t>453832127461376121725812658849665715778794,453832127461376121725812658849665715778794,453832127461376121725812658849665715778794,453832127461376121725812658849665715778794,453832127461376121725812658849665715778794,453832127461376121725812658849665715778794,453832127461376121725812658849665715778794,453832127461376121725812658849665715778794,453832127461376121725812658849665715778794,453832127461376121725812658849665715778794</t>
  </si>
  <si>
    <t>01:39.2</t>
  </si>
  <si>
    <t>09:18.0</t>
  </si>
  <si>
    <t>-4.838855072772692,-4.838855072772692,-4.838855072772692,-4.838855072772692,-4.838855072772692,-4.838855072772692,-4.838855072772692,-4.838855072772692,-4.838855072772692,-4.838855072772692,-4.838855072772692,-4.838855072772692,-4.838855072772692,-4.838855072772692,-4.838855072772692</t>
  </si>
  <si>
    <t>129448166089557944783196220823889364602934,129448166089557944783196220823889364602934,129448166089557944783196220823889364602934,129448166089557944783196220823889364602934,129448166089557944783196220823889364602934,129448166089557944783196220823889364602934,129448166089557944783196220823889364602934,129448166089557944783196220823889364602934,129448166089557944783196220823889364602934,129448166089557944783196220823889364602934,129448166089557944783196220823889364602934,129448166089557944783196220823889364602934,129448166089557944783196220823889364602934,129448166089557944783196220823889364602934,129448166089557944783196220823889364602934</t>
  </si>
  <si>
    <t>48:51.8</t>
  </si>
  <si>
    <t>01:38.4</t>
  </si>
  <si>
    <t>-4.83956448805046,-4.83956448805046,-4.83956448805046,-4.83956448805046,-4.83956448805046,-4.83956448805046,-4.83956448805046,-4.83956448805046,-4.83956448805046</t>
  </si>
  <si>
    <t>1150380006258357625645261940541652831629049,1150380006258357625645261940541652831629049,1150380006258357625645261940541652831629049,1150380006258357625645261940541652831629049,1150380006258357625645261940541652831629049,1150380006258357625645261940541652831629049,1150380006258357625645261940541652831629049,1150380006258357625645261940541652831629049,1150380006258357625645261940541652831629049</t>
  </si>
  <si>
    <t>07:37.8</t>
  </si>
  <si>
    <t>10:23.6</t>
  </si>
  <si>
    <t>-4.846342109488879,-4.846342109488879,-4.846342109488879,-4.846342109488879,-4.846342109488879,-4.846342109488879,-4.846342109488879,-4.846342109488879,-4.846342109488879</t>
  </si>
  <si>
    <t>1172434796203241519336718900212261706112157,1172434796203241519336718900212261706112157,1172434796203241519336718900212261706112157,1172434796203241519336718900212261706112157,1172434796203241519336718900212261706112157,1172434796203241519336718900212261706112157,1172434796203241519336718900212261706112157,1172434796203241519336718900212261706112157,1172434796203241519336718900212261706112157</t>
  </si>
  <si>
    <t>27:27.6</t>
  </si>
  <si>
    <t>37:54.5</t>
  </si>
  <si>
    <t>-4.848760262803949,-4.848760262803949,-4.848760262803949,-4.848760262803949,-4.848760262803949,-4.848760262803949,-4.848760262803949,-4.848760262803949,-4.848760262803949</t>
  </si>
  <si>
    <t>1365480377929657144786213530112349943768650,1365480377929657144786213530112349943768650,1365480377929657144786213530112349943768650,1365480377929657144786213530112349943768650,1365480377929657144786213530112349943768650,1365480377929657144786213530112349943768650,1365480377929657144786213530112349943768650,1365480377929657144786213530112349943768650,1365480377929657144786213530112349943768650</t>
  </si>
  <si>
    <t>32:20.5</t>
  </si>
  <si>
    <t>39:52.1</t>
  </si>
  <si>
    <t>-4.854501868471114,-4.854501868471114,-4.854501868471114,-4.854501868471114,-4.854501868471114</t>
  </si>
  <si>
    <t>02:06.9</t>
  </si>
  <si>
    <t>06:16.3</t>
  </si>
  <si>
    <t>-4.854800117683244,-4.854800117683244,-4.854800117683244,-4.854800117683244,-4.854800117683244,-4.854800117683244</t>
  </si>
  <si>
    <t>56:47.4</t>
  </si>
  <si>
    <t>09:24.8</t>
  </si>
  <si>
    <t>-4.862070355294745,-4.862070355294745,-4.862070355294745,-4.862070355294745,-4.862070355294745,-4.862070355294745,-4.862070355294745,-4.862070355294745,-4.862070355294745</t>
  </si>
  <si>
    <t>409796289730142508903523314170997517512209,409796289730142508903523314170997517512209,409796289730142508903523314170997517512209,409796289730142508903523314170997517512209,409796289730142508903523314170997517512209,409796289730142508903523314170997517512209,409796289730142508903523314170997517512209,409796289730142508903523314170997517512209,409796289730142508903523314170997517512209</t>
  </si>
  <si>
    <t>48:21.4</t>
  </si>
  <si>
    <t>00:25.8</t>
  </si>
  <si>
    <t>18:06.7</t>
  </si>
  <si>
    <t>23:19.9</t>
  </si>
  <si>
    <t>-4.868023877292725,-4.868023877292725,-4.868023877292725,-4.868023877292725,-4.868023877292725,-4.868023877292725,-4.868023877292725,-4.868023877292725,-4.868023877292725,-4.868023877292725</t>
  </si>
  <si>
    <t>225687242497261217347268272520997015017732,225687242497261217347268272520997015017732,225687242497261217347268272520997015017732,225687242497261217347268272520997015017732,225687242497261217347268272520997015017732,225687242497261217347268272520997015017732,225687242497261217347268272520997015017732,225687242497261217347268272520997015017732,225687242497261217347268272520997015017732,225687242497261217347268272520997015017732</t>
  </si>
  <si>
    <t>01:04.7</t>
  </si>
  <si>
    <t>-4.869579479230913,-4.869579479230913,-4.869579479230913,-4.869579479230913,-4.869579479230913,-4.869579479230913,-4.869579479230913,-4.869579479230913,-4.869579479230913,-4.869579479230913</t>
  </si>
  <si>
    <t>807608727965193340493149374287548154367727,807608727965193340493149374287548154367727,807608727965193340493149374287548154367727,807608727965193340493149374287548154367727,807608727965193340493149374287548154367727,807608727965193340493149374287548154367727,807608727965193340493149374287548154367727,807608727965193340493149374287548154367727,807608727965193340493149374287548154367727,807608727965193340493149374287548154367727</t>
  </si>
  <si>
    <t>02:55.6</t>
  </si>
  <si>
    <t>08:29.0</t>
  </si>
  <si>
    <t>-4.870040705518202,-4.870040705518202,-4.870040705518202</t>
  </si>
  <si>
    <t>11:20.0</t>
  </si>
  <si>
    <t>19:51.3</t>
  </si>
  <si>
    <t>-4.875759778113561,-4.875759778113561,-4.875759778113561,-4.875759778113561,-4.875759778113561,-4.875759778113561</t>
  </si>
  <si>
    <t>-4.875852325801989,-4.875852325801989,-4.875852325801989,-4.875852325801989,-4.875852325801989,-4.875852325801989</t>
  </si>
  <si>
    <t>02:52.3</t>
  </si>
  <si>
    <t>22:53.0</t>
  </si>
  <si>
    <t>-4.876400228268432,-4.876400228268432,-4.876400228268432,-4.876400228268432,-4.876400228268432,-4.876400228268432,-4.876400228268432,-4.876400228268432,-4.876400228268432,-4.876400228268432</t>
  </si>
  <si>
    <t>92089464490644410927040923499128808173640,92089464490644410927040923499128808173640,92089464490644410927040923499128808173640,92089464490644410927040923499128808173640,92089464490644410927040923499128808173640,92089464490644410927040923499128808173640,92089464490644410927040923499128808173640,92089464490644410927040923499128808173640,92089464490644410927040923499128808173640,92089464490644410927040923499128808173640</t>
  </si>
  <si>
    <t>49:08.5</t>
  </si>
  <si>
    <t>54:05.0</t>
  </si>
  <si>
    <t>-4.879422227663941,-4.879422227663941,-4.879422227663941,-4.879422227663941,-4.879422227663941,-4.879422227663941,-4.879422227663941,-4.879422227663941,-4.879422227663941</t>
  </si>
  <si>
    <t>325310466992423716234925689604547198171354,325310466992423716234925689604547198171354,325310466992423716234925689604547198171354,325310466992423716234925689604547198171354,325310466992423716234925689604547198171354,325310466992423716234925689604547198171354,325310466992423716234925689604547198171354,325310466992423716234925689604547198171354,325310466992423716234925689604547198171354</t>
  </si>
  <si>
    <t>37:23.1</t>
  </si>
  <si>
    <t>49:44.8</t>
  </si>
  <si>
    <t>-4.895152354177159,-4.895152354177159,-4.895152354177159,-4.895152354177159,-4.895152354177159,-4.895152354177159</t>
  </si>
  <si>
    <t>44:41.2</t>
  </si>
  <si>
    <t>-4.897859286489721,-4.897859286489721,-4.897859286489721,-4.897859286489721,-4.897859286489721,-4.897859286489721,-4.897859286489721,-4.897859286489721,-4.897859286489721</t>
  </si>
  <si>
    <t>816226876743304934171285867671732554311081,816226876743304934171285867671732554311081,816226876743304934171285867671732554311081,816226876743304934171285867671732554311081,816226876743304934171285867671732554311081,816226876743304934171285867671732554311081,816226876743304934171285867671732554311081,816226876743304934171285867671732554311081,816226876743304934171285867671732554311081</t>
  </si>
  <si>
    <t>19:38.2</t>
  </si>
  <si>
    <t>-4.912882535246929,-4.912882535246929,-4.912882535246929,-4.912882535246929,-4.912882535246929,-4.912882535246929,-4.912882535246929,-4.912882535246929,-4.912882535246929</t>
  </si>
  <si>
    <t>841153286730720937000874006535732994998056,841153286730720937000874006535732994998056,841153286730720937000874006535732994998056,841153286730720937000874006535732994998056,841153286730720937000874006535732994998056,841153286730720937000874006535732994998056,841153286730720937000874006535732994998056,841153286730720937000874006535732994998056,841153286730720937000874006535732994998056</t>
  </si>
  <si>
    <t>34:10.2</t>
  </si>
  <si>
    <t>46:43.4</t>
  </si>
  <si>
    <t>-4.9245048648629375,-4.9245048648629375,-4.9245048648629375</t>
  </si>
  <si>
    <t>53:04.4</t>
  </si>
  <si>
    <t>57:30.5</t>
  </si>
  <si>
    <t>-4.930773117537298,-4.930773117537298,-4.930773117537298,-4.930773117537298,-4.930773117537298,-4.930773117537298</t>
  </si>
  <si>
    <t>49:51.1</t>
  </si>
  <si>
    <t>-4.944263393006745,-4.944263393006745,-4.944263393006745,-4.944263393006745,-4.944263393006745,-4.944263393006745</t>
  </si>
  <si>
    <t>02:14.4</t>
  </si>
  <si>
    <t>06:51.5</t>
  </si>
  <si>
    <t>-4.950637202953697,-4.950637202953697,-4.950637202953697</t>
  </si>
  <si>
    <t>49:23.0</t>
  </si>
  <si>
    <t>55:03.4</t>
  </si>
  <si>
    <t>-4.950968367125455,-4.950968367125455,-4.950968367125455,-4.950968367125455,-4.950968367125455,-4.950968367125455,-4.950968367125455,-4.950968367125455,-4.950968367125455</t>
  </si>
  <si>
    <t>547036414071660496788067370602843392515627,547036414071660496788067370602843392515627,547036414071660496788067370602843392515627,547036414071660496788067370602843392515627,547036414071660496788067370602843392515627,547036414071660496788067370602843392515627,547036414071660496788067370602843392515627,547036414071660496788067370602843392515627,547036414071660496788067370602843392515627</t>
  </si>
  <si>
    <t>15:55.2</t>
  </si>
  <si>
    <t>23:43.8</t>
  </si>
  <si>
    <t>-4.952851082782056,-4.952851082782056,-4.952851082782056,-4.952851082782056,-4.952851082782056</t>
  </si>
  <si>
    <t>53:01.2</t>
  </si>
  <si>
    <t>05:41.5</t>
  </si>
  <si>
    <t>-4.955732305534049,-4.955732305534049,-4.955732305534049,-4.955732305534049,-4.955732305534049,-4.955732305534049</t>
  </si>
  <si>
    <t>20:25.9</t>
  </si>
  <si>
    <t>26:26.8</t>
  </si>
  <si>
    <t>-4.956093902123064,-4.956093902123064,-4.956093902123064,-4.956093902123064,-4.956093902123064,-4.956093902123064,-4.956093902123064,-4.956093902123064,-4.956093902123064,-4.956093902123064,-4.956093902123064,-4.956093902123064,-4.956093902123064,-4.956093902123064,-4.956093902123064</t>
  </si>
  <si>
    <t>1008784338038108119408682106945188847963638,1008784338038108119408682106945188847963638,1008784338038108119408682106945188847963638,1008784338038108119408682106945188847963638,1008784338038108119408682106945188847963638,1008784338038108119408682106945188847963638,1008784338038108119408682106945188847963638,1008784338038108119408682106945188847963638,1008784338038108119408682106945188847963638,1008784338038108119408682106945188847963638,1008784338038108119408682106945188847963638,1008784338038108119408682106945188847963638,1008784338038108119408682106945188847963638,1008784338038108119408682106945188847963638,1008784338038108119408682106945188847963638</t>
  </si>
  <si>
    <t>16:05.2</t>
  </si>
  <si>
    <t>21:53.9</t>
  </si>
  <si>
    <t>-4.956106122761074,-4.956106122761074,-4.956106122761074,-4.956106122761074,-4.956106122761074</t>
  </si>
  <si>
    <t>40:21.4</t>
  </si>
  <si>
    <t>43:12.4</t>
  </si>
  <si>
    <t>-4.959929384079425,-4.959929384079425,-4.959929384079425</t>
  </si>
  <si>
    <t>50:54.5</t>
  </si>
  <si>
    <t>10:57.6</t>
  </si>
  <si>
    <t>-4.964133604537394,-4.964133604537394,-4.964133604537394,-4.964133604537394,-4.964133604537394,-4.964133604537394,-4.964133604537394,-4.964133604537394,-4.964133604537394</t>
  </si>
  <si>
    <t>837979616668386523611602763866721903904488,837979616668386523611602763866721903904488,837979616668386523611602763866721903904488,837979616668386523611602763866721903904488,837979616668386523611602763866721903904488,837979616668386523611602763866721903904488,837979616668386523611602763866721903904488,837979616668386523611602763866721903904488,837979616668386523611602763866721903904488</t>
  </si>
  <si>
    <t>03:37.0</t>
  </si>
  <si>
    <t>09:03.4</t>
  </si>
  <si>
    <t>-4.966350908887236,-4.966350908887236,-4.966350908887236,-4.966350908887236,-4.966350908887236,-4.966350908887236</t>
  </si>
  <si>
    <t>55:22.2</t>
  </si>
  <si>
    <t>04:25.7</t>
  </si>
  <si>
    <t>-4.976331218928911,-4.976331218928911,-4.976331218928911</t>
  </si>
  <si>
    <t>27:33.0</t>
  </si>
  <si>
    <t>33:54.2</t>
  </si>
  <si>
    <t>-4.977098544738226,-4.977098544738226,-4.977098544738226</t>
  </si>
  <si>
    <t>51:46.5</t>
  </si>
  <si>
    <t>07:43.8</t>
  </si>
  <si>
    <t>-4.978153086329278,-4.978153086329278,-4.978153086329278</t>
  </si>
  <si>
    <t>04:26.9</t>
  </si>
  <si>
    <t>16:03.5</t>
  </si>
  <si>
    <t>-4.983546604003274,-4.983546604003274,-4.983546604003274,-4.983546604003274,-4.983546604003274,-4.983546604003274</t>
  </si>
  <si>
    <t>47:43.9</t>
  </si>
  <si>
    <t>53:13.4</t>
  </si>
  <si>
    <t>-4.9890780401786365,-4.9890780401786365,-4.9890780401786365</t>
  </si>
  <si>
    <t>47:43.0</t>
  </si>
  <si>
    <t>52:26.9</t>
  </si>
  <si>
    <t>-4.991918397456564,-4.991918397456564,-4.991918397456564</t>
  </si>
  <si>
    <t>07:06.6</t>
  </si>
  <si>
    <t>-4.992839289787227,-4.992839289787227,-4.992839289787227,-4.992839289787227,-4.992839289787227,-4.992839289787227,-4.992839289787227,-4.992839289787227,-4.992839289787227</t>
  </si>
  <si>
    <t>1393755437019090103486115059140453411803087,1393755437019090103486115059140453411803087,1393755437019090103486115059140453411803087,1393755437019090103486115059140453411803087,1393755437019090103486115059140453411803087,1393755437019090103486115059140453411803087,1393755437019090103486115059140453411803087,1393755437019090103486115059140453411803087,1393755437019090103486115059140453411803087</t>
  </si>
  <si>
    <t>01:47.0</t>
  </si>
  <si>
    <t>-5.0113796941773705,-5.0113796941773705,-5.0113796941773705,-5.0113796941773705,-5.0113796941773705</t>
  </si>
  <si>
    <t>19:22.8</t>
  </si>
  <si>
    <t>32:41.4</t>
  </si>
  <si>
    <t>-5.01340001341973,-5.01340001341973,-5.01340001341973,-5.01340001341973,-5.01340001341973,-5.01340001341973,-5.01340001341973,-5.01340001341973,-5.01340001341973</t>
  </si>
  <si>
    <t>340077061700111068046640302644564524730206,340077061700111068046640302644564524730206,340077061700111068046640302644564524730206,340077061700111068046640302644564524730206,340077061700111068046640302644564524730206,340077061700111068046640302644564524730206,340077061700111068046640302644564524730206,340077061700111068046640302644564524730206,340077061700111068046640302644564524730206</t>
  </si>
  <si>
    <t>49:48.1</t>
  </si>
  <si>
    <t>02:00.7</t>
  </si>
  <si>
    <t>-5.017176095227607,-5.017176095227607,-5.017176095227607,-5.017176095227607,-5.017176095227607,-5.017176095227607,-5.017176095227607,-5.017176095227607,-5.017176095227607</t>
  </si>
  <si>
    <t>481079506561373088457628518714255743264616,481079506561373088457628518714255743264616,481079506561373088457628518714255743264616,481079506561373088457628518714255743264616,481079506561373088457628518714255743264616,481079506561373088457628518714255743264616,481079506561373088457628518714255743264616,481079506561373088457628518714255743264616,481079506561373088457628518714255743264616</t>
  </si>
  <si>
    <t>19:43.4</t>
  </si>
  <si>
    <t>25:12.3</t>
  </si>
  <si>
    <t>-5.017623483158624,-5.017623483158624,-5.017623483158624,-5.017623483158624,-5.017623483158624,-5.017623483158624,-5.017623483158624,-5.017623483158624,-5.017623483158624,-5.017623483158624,-5.017623483158624,-5.017623483158624,-5.017623483158624,-5.017623483158624,-5.017623483158624</t>
  </si>
  <si>
    <t>84120717557938599623684179872705973261999,84120717557938599623684179872705973261999,84120717557938599623684179872705973261999,84120717557938599623684179872705973261999,84120717557938599623684179872705973261999,84120717557938599623684179872705973261999,84120717557938599623684179872705973261999,84120717557938599623684179872705973261999,84120717557938599623684179872705973261999,84120717557938599623684179872705973261999,84120717557938599623684179872705973261999,84120717557938599623684179872705973261999,84120717557938599623684179872705973261999,84120717557938599623684179872705973261999,84120717557938599623684179872705973261999</t>
  </si>
  <si>
    <t>52:02.3</t>
  </si>
  <si>
    <t>04:23.9</t>
  </si>
  <si>
    <t>-5.031983938450648,-5.031983938450648,-5.031983938450648</t>
  </si>
  <si>
    <t>10:07.0</t>
  </si>
  <si>
    <t>-5.035983523022031,-5.035983523022031,-5.035983523022031</t>
  </si>
  <si>
    <t>39:39.3</t>
  </si>
  <si>
    <t>45:04.2</t>
  </si>
  <si>
    <t>-5.04989251024862,-5.04989251024862,-5.04989251024862</t>
  </si>
  <si>
    <t>54:54.2</t>
  </si>
  <si>
    <t>04:45.9</t>
  </si>
  <si>
    <t>-5.06087012086279,-5.06087012086279,-5.06087012086279,-5.06087012086279,-5.06087012086279,-5.06087012086279,-5.06087012086279,-5.06087012086279,-5.06087012086279,-5.06087012086279</t>
  </si>
  <si>
    <t>628047156901454942669921738868532465528672,628047156901454942669921738868532465528672,628047156901454942669921738868532465528672,628047156901454942669921738868532465528672,628047156901454942669921738868532465528672,628047156901454942669921738868532465528672,628047156901454942669921738868532465528672,628047156901454942669921738868532465528672,628047156901454942669921738868532465528672,628047156901454942669921738868532465528672</t>
  </si>
  <si>
    <t>51:22.5</t>
  </si>
  <si>
    <t>59:11.4</t>
  </si>
  <si>
    <t>-5.069394304520592,-5.069394304520592,-5.069394304520592,-5.069394304520592,-5.069394304520592,-5.069394304520592,-5.069394304520592,-5.069394304520592,-5.069394304520592</t>
  </si>
  <si>
    <t>1284406667539168679206107567480971592986498,1284406667539168679206107567480971592986498,1284406667539168679206107567480971592986498,1284406667539168679206107567480971592986498,1284406667539168679206107567480971592986498,1284406667539168679206107567480971592986498,1284406667539168679206107567480971592986498,1284406667539168679206107567480971592986498,1284406667539168679206107567480971592986498</t>
  </si>
  <si>
    <t>23:20.7</t>
  </si>
  <si>
    <t>-5.073418946943176,-5.073418946943176,-5.073418946943176,-5.073418946943176,-5.073418946943176,-5.073418946943176,-5.073418946943176,-5.073418946943176,-5.073418946943176,-5.073418946943176</t>
  </si>
  <si>
    <t>375636071051042373408415496501384492118859,375636071051042373408415496501384492118859,375636071051042373408415496501384492118859,375636071051042373408415496501384492118859,375636071051042373408415496501384492118859,375636071051042373408415496501384492118859,375636071051042373408415496501384492118859,375636071051042373408415496501384492118859,375636071051042373408415496501384492118859,375636071051042373408415496501384492118859</t>
  </si>
  <si>
    <t>46:46.4</t>
  </si>
  <si>
    <t>-5.080778708923506,-5.080778708923506,-5.080778708923506,-5.080778708923506,-5.080778708923506,-5.080778708923506,-5.080778708923506,-5.080778708923506,-5.080778708923506</t>
  </si>
  <si>
    <t>508096431547143100574468742190842207014268,508096431547143100574468742190842207014268,508096431547143100574468742190842207014268,508096431547143100574468742190842207014268,508096431547143100574468742190842207014268,508096431547143100574468742190842207014268,508096431547143100574468742190842207014268,508096431547143100574468742190842207014268,508096431547143100574468742190842207014268</t>
  </si>
  <si>
    <t>04:17.7</t>
  </si>
  <si>
    <t>07:22.1</t>
  </si>
  <si>
    <t>-5.237135946178275,-5.237135946178275,-5.237135946178275,-5.237135946178275,-5.237135946178275,-5.237135946178275,-5.237135946178275,-5.237135946178275,-5.237135946178275</t>
  </si>
  <si>
    <t>1109491951153789070931754434506281919974940,1109491951153789070931754434506281919974940,1109491951153789070931754434506281919974940,1109491951153789070931754434506281919974940,1109491951153789070931754434506281919974940,1109491951153789070931754434506281919974940,1109491951153789070931754434506281919974940,1109491951153789070931754434506281919974940,1109491951153789070931754434506281919974940</t>
  </si>
  <si>
    <t>51:43.7</t>
  </si>
  <si>
    <t>04:28.2</t>
  </si>
  <si>
    <t>-2.996584344251972,-2.996584344251972,-2.996584344251972,-2.996584344251972,-2.996584344251972,-2.996584344251972,-2.996584344251972,-2.996584344251972,-2.996584344251972</t>
  </si>
  <si>
    <t>468018480188380358388369448979966939861846,468018480188380358388369448979966939861846,468018480188380358388369448979966939861846,468018480188380358388369448979966939861846,468018480188380358388369448979966939861846,468018480188380358388369448979966939861846,468018480188380358388369448979966939861846,468018480188380358388369448979966939861846,468018480188380358388369448979966939861846</t>
  </si>
  <si>
    <t>lox</t>
  </si>
  <si>
    <t>46:31.5</t>
  </si>
  <si>
    <t>05:25.4</t>
  </si>
  <si>
    <t>-3.0013334042090842,-3.0013334042090842,-3.0013334042090842,-3.0013334042090842,-3.0013334042090842,-3.0013334042090842,-3.0013334042090842,-3.0013334042090842,-3.0013334042090842</t>
  </si>
  <si>
    <t>511723507236205766736159607710402130055922,511723507236205766736159607710402130055922,511723507236205766736159607710402130055922,511723507236205766736159607710402130055922,511723507236205766736159607710402130055922,511723507236205766736159607710402130055922,511723507236205766736159607710402130055922,511723507236205766736159607710402130055922,511723507236205766736159607710402130055922</t>
  </si>
  <si>
    <t>05:27.8</t>
  </si>
  <si>
    <t>20:27.6</t>
  </si>
  <si>
    <t>-3.006943241256133,-3.006943241256133,-3.006943241256133</t>
  </si>
  <si>
    <t>39:46.7</t>
  </si>
  <si>
    <t>59:48.0</t>
  </si>
  <si>
    <t>-3.018814708264181,-3.018814708264181,-3.018814708264181,-3.018814708264181,-3.018814708264181,-3.018814708264181,-3.018814708264181,-3.018814708264181,-3.018814708264181,-3.018814708264181,-3.018814708264181,-3.018814708264181,-3.018814708264181,-3.018814708264181,-3.018814708264181</t>
  </si>
  <si>
    <t>118867502613527244376994655208298015341140,118867502613527244376994655208298015341140,118867502613527244376994655208298015341140,118867502613527244376994655208298015341140,118867502613527244376994655208298015341140,118867502613527244376994655208298015341140,118867502613527244376994655208298015341140,118867502613527244376994655208298015341140,118867502613527244376994655208298015341140,118867502613527244376994655208298015341140,118867502613527244376994655208298015341140,118867502613527244376994655208298015341140,118867502613527244376994655208298015341140,118867502613527244376994655208298015341140,118867502613527244376994655208298015341140</t>
  </si>
  <si>
    <t>01:57.2</t>
  </si>
  <si>
    <t>20:28.8</t>
  </si>
  <si>
    <t>-3.0226711589530426,-3.0226711589530426,-3.0226711589530426,-3.0226711589530426,-3.0226711589530426,-3.0226711589530426,-3.0226711589530426,-3.0226711589530426,-3.0226711589530426</t>
  </si>
  <si>
    <t>502318095891291992757843058492879387610142,502318095891291992757843058492879387610142,502318095891291992757843058492879387610142,502318095891291992757843058492879387610142,502318095891291992757843058492879387610142,502318095891291992757843058492879387610142,502318095891291992757843058492879387610142,502318095891291992757843058492879387610142,502318095891291992757843058492879387610142</t>
  </si>
  <si>
    <t>42:21.1</t>
  </si>
  <si>
    <t>-3.0253954767686944,-3.0253954767686944,-3.0253954767686944,-3.0253954767686944,-3.0253954767686944,-3.0253954767686944,-3.0253954767686944,-3.0253954767686944,-3.0253954767686944</t>
  </si>
  <si>
    <t>1207728461029698023708715195764907521581406,1207728461029698023708715195764907521581406,1207728461029698023708715195764907521581406,1207728461029698023708715195764907521581406,1207728461029698023708715195764907521581406,1207728461029698023708715195764907521581406,1207728461029698023708715195764907521581406,1207728461029698023708715195764907521581406,1207728461029698023708715195764907521581406</t>
  </si>
  <si>
    <t>54:01.4</t>
  </si>
  <si>
    <t>14:05.0</t>
  </si>
  <si>
    <t>-3.0397149750313845,-3.0397149750313845,-3.0397149750313845,-3.0397149750313845,-3.0397149750313845,-3.0397149750313845,-3.0397149750313845,-3.0397149750313845,-3.0397149750313845,-3.0397149750313845,-3.0397149750313845,-3.0397149750313845,-3.0397149750313845,-3.0397149750313845,-3.0397149750313845,-3.0397149750313845,-3.0397149750313845,-3.0397149750313845,-3.0397149750313845,-3.0397149750313845,-3.0397149750313845,-3.0397149750313845,-3.0397149750313845,-3.0397149750313845,-3.0397149750313845,-3.0397149750313845,-3.0397149750313845,-3.0397149750313845,-3.0397149750313845,-3.0397149750313845</t>
  </si>
  <si>
    <t>1390453525915531948824407686133132816648214,1390453525915531948824407686133132816648214,1390453525915531948824407686133132816648214,1390453525915531948824407686133132816648214,1390453525915531948824407686133132816648214,1390453525915531948824407686133132816648214,1390453525915531948824407686133132816648214,1390453525915531948824407686133132816648214,1390453525915531948824407686133132816648214,1390453525915531948824407686133132816648214,1390453525915531948824407686133132816648214,1390453525915531948824407686133132816648214,1390453525915531948824407686133132816648214,1390453525915531948824407686133132816648214,1390453525915531948824407686133132816648214,1390453525915531948824407686133132816648214,1390453525915531948824407686133132816648214,1390453525915531948824407686133132816648214,1390453525915531948824407686133132816648214,1390453525915531948824407686133132816648214,1390453525915531948824407686133132816648214,1390453525915531948824407686133132816648214,1390453525915531948824407686133132816648214,139045352...</t>
  </si>
  <si>
    <t>54:47.8</t>
  </si>
  <si>
    <t>14:36.9</t>
  </si>
  <si>
    <t>-3.0418372391441757,-3.0418372391441757,-3.0418372391441757,-3.0418372391441757,-3.0418372391441757,-3.0418372391441757,-3.0418372391441757,-3.0418372391441757,-3.0418372391441757,-3.0418372391441757,-3.0418372391441757,-3.0418372391441757,-3.0418372391441757,-3.0418372391441757,-3.0418372391441757,-3.0418372391441757,-3.0418372391441757,-3.0418372391441757,-3.0418372391441757,-3.0418372391441757,-3.0418372391441757,-3.0418372391441757,-3.0418372391441757,-3.0418372391441757,-3.0418372391441757,-3.0418372391441757,-3.0418372391441757,-3.0418372391441757,-3.0418372391441757,-3.0418372391441757</t>
  </si>
  <si>
    <t>508526639065197396775997849197515580215346,508526639065197396775997849197515580215346,508526639065197396775997849197515580215346,508526639065197396775997849197515580215346,508526639065197396775997849197515580215346,508526639065197396775997849197515580215346,508526639065197396775997849197515580215346,508526639065197396775997849197515580215346,508526639065197396775997849197515580215346,508526639065197396775997849197515580215346,508526639065197396775997849197515580215346,508526639065197396775997849197515580215346,508526639065197396775997849197515580215346,508526639065197396775997849197515580215346,508526639065197396775997849197515580215346,508526639065197396775997849197515580215346,508526639065197396775997849197515580215346,508526639065197396775997849197515580215346,508526639065197396775997849197515580215346,508526639065197396775997849197515580215346,508526639065197396775997849197515580215346,508526639065197396775997849197515580215346,508526639065197396775997849197515580215346,50852663906519739677599784919751...</t>
  </si>
  <si>
    <t>24:52.8</t>
  </si>
  <si>
    <t>44:54.3</t>
  </si>
  <si>
    <t>-3.042172002595306,-3.042172002595306,-3.042172002595306,-3.042172002595306,-3.042172002595306,-3.042172002595306,-3.042172002595306,-3.042172002595306,-3.042172002595306,-3.042172002595306</t>
  </si>
  <si>
    <t>467682829674894744945005551776326186210902,467682829674894744945005551776326186210902,467682829674894744945005551776326186210902,467682829674894744945005551776326186210902,467682829674894744945005551776326186210902,467682829674894744945005551776326186210902,467682829674894744945005551776326186210902,467682829674894744945005551776326186210902,467682829674894744945005551776326186210902,467682829674894744945005551776326186210902</t>
  </si>
  <si>
    <t>04:00.0</t>
  </si>
  <si>
    <t>23:45.8</t>
  </si>
  <si>
    <t>-3.0436067426710385,-3.0436067426710385,-3.0436067426710385,-3.0436067426710385,-3.0436067426710385</t>
  </si>
  <si>
    <t>11:38.9</t>
  </si>
  <si>
    <t>31:42.1</t>
  </si>
  <si>
    <t>-3.0436782662749056,-3.0436782662749056,-3.0436782662749056,-3.0436782662749056,-3.0436782662749056,-3.0436782662749056</t>
  </si>
  <si>
    <t>33:08.0</t>
  </si>
  <si>
    <t>-3.048874757771329,-3.048874757771329,-3.048874757771329,-3.048874757771329,-3.048874757771329</t>
  </si>
  <si>
    <t>50:31.3</t>
  </si>
  <si>
    <t>10:34.0</t>
  </si>
  <si>
    <t>-3.051034802628755,-3.051034802628755,-3.051034802628755,-3.051034802628755,-3.051034802628755,-3.051034802628755</t>
  </si>
  <si>
    <t>52:11.6</t>
  </si>
  <si>
    <t>12:13.1</t>
  </si>
  <si>
    <t>-3.0516326598406063,-3.0516326598406063,-3.0516326598406063,-3.0516326598406063,-3.0516326598406063,-3.0516326598406063,-3.0516326598406063,-3.0516326598406063,-3.0516326598406063,-3.0516326598406063,-3.0516326598406063,-3.0516326598406063,-3.0516326598406063,-3.0516326598406063,-3.0516326598406063</t>
  </si>
  <si>
    <t>339506278676813179751104795692398904722587,339506278676813179751104795692398904722587,339506278676813179751104795692398904722587,339506278676813179751104795692398904722587,339506278676813179751104795692398904722587,339506278676813179751104795692398904722587,339506278676813179751104795692398904722587,339506278676813179751104795692398904722587,339506278676813179751104795692398904722587,339506278676813179751104795692398904722587,339506278676813179751104795692398904722587,339506278676813179751104795692398904722587,339506278676813179751104795692398904722587,339506278676813179751104795692398904722587,339506278676813179751104795692398904722587</t>
  </si>
  <si>
    <t>54:28.2</t>
  </si>
  <si>
    <t>-3.0518704707378816,-3.0518704707378816,-3.0518704707378816,-3.0518704707378816,-3.0518704707378816,-3.0518704707378816</t>
  </si>
  <si>
    <t>33:35.7</t>
  </si>
  <si>
    <t>53:38.3</t>
  </si>
  <si>
    <t>-3.0538592325407303,-3.0538592325407303,-3.0538592325407303,-3.0538592325407303,-3.0538592325407303,-3.0538592325407303,-3.0538592325407303,-3.0538592325407303,-3.0538592325407303,-3.0538592325407303</t>
  </si>
  <si>
    <t>1390135843594015765929176326760805739562326,1390135843594015765929176326760805739562326,1390135843594015765929176326760805739562326,1390135843594015765929176326760805739562326,1390135843594015765929176326760805739562326,1390135843594015765929176326760805739562326,1390135843594015765929176326760805739562326,1390135843594015765929176326760805739562326,1390135843594015765929176326760805739562326,1390135843594015765929176326760805739562326</t>
  </si>
  <si>
    <t>33:04.1</t>
  </si>
  <si>
    <t>53:05.4</t>
  </si>
  <si>
    <t>-3.0559121670972065,-3.0559121670972065,-3.0559121670972065,-3.0559121670972065,-3.0559121670972065</t>
  </si>
  <si>
    <t>11:18.6</t>
  </si>
  <si>
    <t>22:42.5</t>
  </si>
  <si>
    <t>-3.0573506572750553,-3.0573506572750553,-3.0573506572750553</t>
  </si>
  <si>
    <t>24:28.6</t>
  </si>
  <si>
    <t>44:30.5</t>
  </si>
  <si>
    <t>-3.0585403201846626,-3.0585403201846626,-3.0585403201846626,-3.0585403201846626,-3.0585403201846626,-3.0585403201846626,-3.0585403201846626,-3.0585403201846626,-3.0585403201846626,-3.0585403201846626</t>
  </si>
  <si>
    <t>465173943675500856170979158594033453990003,465173943675500856170979158594033453990003,465173943675500856170979158594033453990003,465173943675500856170979158594033453990003,465173943675500856170979158594033453990003,465173943675500856170979158594033453990003,465173943675500856170979158594033453990003,465173943675500856170979158594033453990003,465173943675500856170979158594033453990003,465173943675500856170979158594033453990003</t>
  </si>
  <si>
    <t>49:48.2</t>
  </si>
  <si>
    <t>09:34.7</t>
  </si>
  <si>
    <t>-3.059362268846868,-3.059362268846868,-3.059362268846868,-3.059362268846868,-3.059362268846868</t>
  </si>
  <si>
    <t>01:36.8</t>
  </si>
  <si>
    <t>21:38.9</t>
  </si>
  <si>
    <t>-3.0602440179928365,-3.0602440179928365,-3.0602440179928365,-3.0602440179928365,-3.0602440179928365,-3.0602440179928365,-3.0602440179928365,-3.0602440179928365,-3.0602440179928365,-3.0602440179928365,-3.0602440179928365,-3.0602440179928365,-3.0602440179928365,-3.0602440179928365,-3.0602440179928365,-3.0602440179928365,-3.0602440179928365,-3.0602440179928365,-3.0602440179928365,-3.0602440179928365,-3.0602440179928365,-3.0602440179928365,-3.0602440179928365,-3.0602440179928365,-3.0602440179928365,-3.0602440179928365,-3.0602440179928365,-3.0602440179928365,-3.0602440179928365,-3.0602440179928365</t>
  </si>
  <si>
    <t>856976849808448493432573294293218880622662,856976849808448493432573294293218880622662,856976849808448493432573294293218880622662,856976849808448493432573294293218880622662,856976849808448493432573294293218880622662,856976849808448493432573294293218880622662,856976849808448493432573294293218880622662,856976849808448493432573294293218880622662,856976849808448493432573294293218880622662,856976849808448493432573294293218880622662,856976849808448493432573294293218880622662,856976849808448493432573294293218880622662,856976849808448493432573294293218880622662,856976849808448493432573294293218880622662,856976849808448493432573294293218880622662,856976849808448493432573294293218880622662,856976849808448493432573294293218880622662,856976849808448493432573294293218880622662,856976849808448493432573294293218880622662,856976849808448493432573294293218880622662,856976849808448493432573294293218880622662,856976849808448493432573294293218880622662,856976849808448493432573294293218880622662,85697684980844849343257329429321...</t>
  </si>
  <si>
    <t>53:29.7</t>
  </si>
  <si>
    <t>13:33.7</t>
  </si>
  <si>
    <t>-3.065160519959351,-3.065160519959351,-3.065160519959351,-3.065160519959351,-3.065160519959351</t>
  </si>
  <si>
    <t>31:09.0</t>
  </si>
  <si>
    <t>51:12.6</t>
  </si>
  <si>
    <t>-3.0653983203433643,-3.0653983203433643,-3.0653983203433643</t>
  </si>
  <si>
    <t>16:29.1</t>
  </si>
  <si>
    <t>33:11.2</t>
  </si>
  <si>
    <t>-3.0656262328276904,-3.0656262328276904,-3.0656262328276904</t>
  </si>
  <si>
    <t>02:18.9</t>
  </si>
  <si>
    <t>22:21.8</t>
  </si>
  <si>
    <t>-3.0669934619789503,-3.0669934619789503,-3.0669934619789503,-3.0669934619789503,-3.0669934619789503,-3.0669934619789503,-3.0669934619789503,-3.0669934619789503,-3.0669934619789503,-3.0669934619789503,-3.0669934619789503,-3.0669934619789503,-3.0669934619789503,-3.0669934619789503,-3.0669934619789503,-3.0669934619789503,-3.0669934619789503,-3.0669934619789503,-3.0669934619789503,-3.0669934619789503,-3.0669934619789503,-3.0669934619789503,-3.0669934619789503,-3.0669934619789503,-3.0669934619789503,-3.0669934619789503,-3.0669934619789503,-3.0669934619789503,-3.0669934619789503,-3.0669934619789503</t>
  </si>
  <si>
    <t>1385137948190524075385849237250395478985921,1385137948190524075385849237250395478985921,1385137948190524075385849237250395478985921,1385137948190524075385849237250395478985921,1385137948190524075385849237250395478985921,1385137948190524075385849237250395478985921,1385137948190524075385849237250395478985921,1385137948190524075385849237250395478985921,1385137948190524075385849237250395478985921,1385137948190524075385849237250395478985921,1385137948190524075385849237250395478985921,1385137948190524075385849237250395478985921,1385137948190524075385849237250395478985921,1385137948190524075385849237250395478985921,1385137948190524075385849237250395478985921,1385137948190524075385849237250395478985921,1385137948190524075385849237250395478985921,1385137948190524075385849237250395478985921,1385137948190524075385849237250395478985921,1385137948190524075385849237250395478985921,1385137948190524075385849237250395478985921,1385137948190524075385849237250395478985921,1385137948190524075385849237250395478985921,138513794...</t>
  </si>
  <si>
    <t>34:25.1</t>
  </si>
  <si>
    <t>-3.0687634719017556,-3.0687634719017556,-3.0687634719017556,-3.0687634719017556,-3.0687634719017556,-3.0687634719017556,-3.0687634719017556,-3.0687634719017556,-3.0687634719017556,-3.0687634719017556</t>
  </si>
  <si>
    <t>508884183060565173887093361311838439182686,508884183060565173887093361311838439182686,508884183060565173887093361311838439182686,508884183060565173887093361311838439182686,508884183060565173887093361311838439182686,508884183060565173887093361311838439182686,508884183060565173887093361311838439182686,508884183060565173887093361311838439182686,508884183060565173887093361311838439182686,508884183060565173887093361311838439182686</t>
  </si>
  <si>
    <t>27:50.0</t>
  </si>
  <si>
    <t>47:52.7</t>
  </si>
  <si>
    <t>-3.06912847042109,-3.06912847042109,-3.06912847042109,-3.06912847042109,-3.06912847042109</t>
  </si>
  <si>
    <t>32:55.8</t>
  </si>
  <si>
    <t>52:57.4</t>
  </si>
  <si>
    <t>-3.069587823472951,-3.069587823472951,-3.069587823472951,-3.069587823472951,-3.069587823472951</t>
  </si>
  <si>
    <t>01:06.6</t>
  </si>
  <si>
    <t>21:07.9</t>
  </si>
  <si>
    <t>-3.070393280719471,-3.070393280719471,-3.070393280719471,-3.070393280719471,-3.070393280719471,-3.070393280719471,-3.070393280719471,-3.070393280719471,-3.070393280719471,-3.070393280719471,-3.070393280719471,-3.070393280719471,-3.070393280719471,-3.070393280719471,-3.070393280719471</t>
  </si>
  <si>
    <t>465311484977398623550469987644626795010646,465311484977398623550469987644626795010646,465311484977398623550469987644626795010646,465311484977398623550469987644626795010646,465311484977398623550469987644626795010646,465311484977398623550469987644626795010646,465311484977398623550469987644626795010646,465311484977398623550469987644626795010646,465311484977398623550469987644626795010646,465311484977398623550469987644626795010646,465311484977398623550469987644626795010646,465311484977398623550469987644626795010646,465311484977398623550469987644626795010646,465311484977398623550469987644626795010646,465311484977398623550469987644626795010646</t>
  </si>
  <si>
    <t>29:18.5</t>
  </si>
  <si>
    <t>40:37.2</t>
  </si>
  <si>
    <t>-3.0704543064052086,-3.0704543064052086,-3.0704543064052086,-3.0704543064052086,-3.0704543064052086,-3.0704543064052086</t>
  </si>
  <si>
    <t>13:10.6</t>
  </si>
  <si>
    <t>33:12.9</t>
  </si>
  <si>
    <t>-3.0709673748254245,-3.0709673748254245,-3.0709673748254245,-3.0709673748254245,-3.0709673748254245,-3.0709673748254245,-3.0709673748254245,-3.0709673748254245,-3.0709673748254245,-3.0709673748254245</t>
  </si>
  <si>
    <t>1349458642231768356362503210112823992706241,1349458642231768356362503210112823992706241,1349458642231768356362503210112823992706241,1349458642231768356362503210112823992706241,1349458642231768356362503210112823992706241,1349458642231768356362503210112823992706241,1349458642231768356362503210112823992706241,1349458642231768356362503210112823992706241,1349458642231768356362503210112823992706241,1349458642231768356362503210112823992706241</t>
  </si>
  <si>
    <t>21:26.0</t>
  </si>
  <si>
    <t>41:27.4</t>
  </si>
  <si>
    <t>-3.0716864536975947,-3.0716864536975947,-3.0716864536975947,-3.0716864536975947,-3.0716864536975947,-3.0716864536975947,-3.0716864536975947,-3.0716864536975947,-3.0716864536975947,-3.0716864536975947</t>
  </si>
  <si>
    <t>458841163513425694724851121366738987618903,458841163513425694724851121366738987618903,458841163513425694724851121366738987618903,458841163513425694724851121366738987618903,458841163513425694724851121366738987618903,458841163513425694724851121366738987618903,458841163513425694724851121366738987618903,458841163513425694724851121366738987618903,458841163513425694724851121366738987618903,458841163513425694724851121366738987618903</t>
  </si>
  <si>
    <t>23:58.6</t>
  </si>
  <si>
    <t>44:00.2</t>
  </si>
  <si>
    <t>-3.0729008652808414,-3.0729008652808414,-3.0729008652808414,-3.0729008652808414,-3.0729008652808414,-3.0729008652808414,-3.0729008652808414,-3.0729008652808414,-3.0729008652808414,-3.0729008652808414,-3.0729008652808414,-3.0729008652808414,-3.0729008652808414,-3.0729008652808414,-3.0729008652808414</t>
  </si>
  <si>
    <t>851511084896649829607798380386920932872405,851511084896649829607798380386920932872405,851511084896649829607798380386920932872405,851511084896649829607798380386920932872405,851511084896649829607798380386920932872405,851511084896649829607798380386920932872405,851511084896649829607798380386920932872405,851511084896649829607798380386920932872405,851511084896649829607798380386920932872405,851511084896649829607798380386920932872405,851511084896649829607798380386920932872405,851511084896649829607798380386920932872405,851511084896649829607798380386920932872405,851511084896649829607798380386920932872405,851511084896649829607798380386920932872405</t>
  </si>
  <si>
    <t>05:13.0</t>
  </si>
  <si>
    <t>25:14.4</t>
  </si>
  <si>
    <t>-3.0730421311052902,-3.0730421311052902,-3.0730421311052902,-3.0730421311052902,-3.0730421311052902</t>
  </si>
  <si>
    <t>09:36.8</t>
  </si>
  <si>
    <t>29:38.7</t>
  </si>
  <si>
    <t>-3.0730890154192676,-3.0730890154192676,-3.0730890154192676,-3.0730890154192676,-3.0730890154192676,-3.0730890154192676,-3.0730890154192676,-3.0730890154192676,-3.0730890154192676,-3.0730890154192676</t>
  </si>
  <si>
    <t>508819775613816730452495854685973203359830,508819775613816730452495854685973203359830,508819775613816730452495854685973203359830,508819775613816730452495854685973203359830,508819775613816730452495854685973203359830,508819775613816730452495854685973203359830,508819775613816730452495854685973203359830,508819775613816730452495854685973203359830,508819775613816730452495854685973203359830,508819775613816730452495854685973203359830</t>
  </si>
  <si>
    <t>11:49.8</t>
  </si>
  <si>
    <t>29:46.7</t>
  </si>
  <si>
    <t>-3.0733767778565717,-3.0733767778565717,-3.0733767778565717,-3.0733767778565717,-3.0733767778565717,-3.0733767778565717,-3.0733767778565717,-3.0733767778565717,-3.0733767778565717</t>
  </si>
  <si>
    <t>1199299493444172055005795304138540841037980,1199299493444172055005795304138540841037980,1199299493444172055005795304138540841037980,1199299493444172055005795304138540841037980,1199299493444172055005795304138540841037980,1199299493444172055005795304138540841037980,1199299493444172055005795304138540841037980,1199299493444172055005795304138540841037980,1199299493444172055005795304138540841037980</t>
  </si>
  <si>
    <t>31:22.7</t>
  </si>
  <si>
    <t>-3.0752097523496325,-3.089567764222793,-3.089567764222793,-3.089567764222793,-3.089567764222793,-3.089567764222793,-3.089567764222793,-3.089567764222793,-3.089567764222793</t>
  </si>
  <si>
    <t>445857602211230471901688366650196647885435,445900054430345852652379231988184351390331,445900054430345852652379231988184351390331,445900054430345852652379231988184351390331,445900054430345852652379231988184351390331,445900054430345852652379231988184351390331,445900054430345852652379231988184351390331,445900054430345852652379231988184351390331,445900054430345852652379231988184351390331</t>
  </si>
  <si>
    <t>25:28.3</t>
  </si>
  <si>
    <t>45:29.8</t>
  </si>
  <si>
    <t>-3.075652804337356,-3.075652804337356,-3.075652804337356,-3.075652804337356,-3.075652804337356,-3.075652804337356,-3.075652804337356,-3.075652804337356,-3.075652804337356,-3.075652804337356,-3.075652804337356,-3.075652804337356,-3.075652804337356,-3.075652804337356,-3.075652804337356</t>
  </si>
  <si>
    <t>1202649565933486290921264227921665592891396,1202649565933486290921264227921665592891396,1202649565933486290921264227921665592891396,1202649565933486290921264227921665592891396,1202649565933486290921264227921665592891396,1202649565933486290921264227921665592891396,1202649565933486290921264227921665592891396,1202649565933486290921264227921665592891396,1202649565933486290921264227921665592891396,1202649565933486290921264227921665592891396,1202649565933486290921264227921665592891396,1202649565933486290921264227921665592891396,1202649565933486290921264227921665592891396,1202649565933486290921264227921665592891396,1202649565933486290921264227921665592891396</t>
  </si>
  <si>
    <t>20:29.7</t>
  </si>
  <si>
    <t>37:46.6</t>
  </si>
  <si>
    <t>-3.0773143854163942,-3.0773143854163942,-3.0773143854163942,-3.0773143854163942,-3.0773143854163942,-3.0773143854163942</t>
  </si>
  <si>
    <t>12:04.5</t>
  </si>
  <si>
    <t>-3.078236110997221,-3.078236110997221,-3.078236110997221,-3.078236110997221,-3.078236110997221,-3.078236110997221,-3.078236110997221,-3.078236110997221,-3.078236110997221,-3.078236110997221</t>
  </si>
  <si>
    <t>1202108208731633628432656180612689837459139,1202108208731633628432656180612689837459139,1202108208731633628432656180612689837459139,1202108208731633628432656180612689837459139,1202108208731633628432656180612689837459139,1202108208731633628432656180612689837459139,1202108208731633628432656180612689837459139,1202108208731633628432656180612689837459139,1202108208731633628432656180612689837459139,1202108208731633628432656180612689837459139</t>
  </si>
  <si>
    <t>12:47.0</t>
  </si>
  <si>
    <t>-3.0795815714388213,-3.0795815714388213,-3.0795815714388213,-3.0795815714388213,-3.0795815714388213,-3.0795815714388213,-3.0795815714388213,-3.0795815714388213,-3.0795815714388213,-3.0795815714388213</t>
  </si>
  <si>
    <t>1349785735023684551219885212287492962223730,1349785735023684551219885212287492962223730,1349785735023684551219885212287492962223730,1349785735023684551219885212287492962223730,1349785735023684551219885212287492962223730,1349785735023684551219885212287492962223730,1349785735023684551219885212287492962223730,1349785735023684551219885212287492962223730,1349785735023684551219885212287492962223730,1349785735023684551219885212287492962223730</t>
  </si>
  <si>
    <t>56:37.3</t>
  </si>
  <si>
    <t>16:38.9</t>
  </si>
  <si>
    <t>-3.080756662510545,-3.080756662510545,-3.080756662510545,-3.080756662510545,-3.080756662510545,-3.080756662510545</t>
  </si>
  <si>
    <t>08:19.3</t>
  </si>
  <si>
    <t>28:22.5</t>
  </si>
  <si>
    <t>-3.081177456852926,-3.081177456852926,-3.081177456852926,-3.081177456852926,-3.081177456852926</t>
  </si>
  <si>
    <t>34:14.3</t>
  </si>
  <si>
    <t>54:17.3</t>
  </si>
  <si>
    <t>-3.082249004240187,-3.082249004240187,-3.082249004240187,-3.082249004240187,-3.082249004240187,-3.082249004240187,-3.082249004240187,-3.082249004240187,-3.082249004240187,-3.082249004240187,-3.082249004240187,-3.082249004240187,-3.082249004240187,-3.082249004240187,-3.082249004240187,-3.082249004240187,-3.082249004240187,-3.082249004240187,-3.082249004240187,-3.082249004240187,-3.082249004240187,-3.082249004240187,-3.082249004240187,-3.082249004240187,-3.082249004240187,-3.082249004240187,-3.082249004240187,-3.082249004240187,-3.082249004240187,-3.082249004240187</t>
  </si>
  <si>
    <t>304023564998241567642361037227659532865758,304023564998241567642361037227659532865758,304023564998241567642361037227659532865758,304023564998241567642361037227659532865758,304023564998241567642361037227659532865758,304023564998241567642361037227659532865758,304023564998241567642361037227659532865758,304023564998241567642361037227659532865758,304023564998241567642361037227659532865758,304023564998241567642361037227659532865758,304023564998241567642361037227659532865758,304023564998241567642361037227659532865758,304023564998241567642361037227659532865758,304023564998241567642361037227659532865758,304023564998241567642361037227659532865758,304023564998241567642361037227659532865758,304023564998241567642361037227659532865758,304023564998241567642361037227659532865758,304023564998241567642361037227659532865758,304023564998241567642361037227659532865758,304023564998241567642361037227659532865758,304023564998241567642361037227659532865758,304023564998241567642361037227659532865758,30402356499824156764236103722765...</t>
  </si>
  <si>
    <t>33:53.4</t>
  </si>
  <si>
    <t>53:56.1</t>
  </si>
  <si>
    <t>-3.0823118603644497,-3.0823118603644497,-3.0823118603644497,-3.0823118603644497,-3.0823118603644497,-3.0823118603644497,-3.0823118603644497,-3.0823118603644497,-3.0823118603644497,-3.0823118603644497,-3.0823118603644497,-3.0823118603644497,-3.0823118603644497,-3.0823118603644497,-3.0823118603644497,-3.0823118603644497,-3.0823118603644497,-3.0823118603644497,-3.0823118603644497,-3.0823118603644497</t>
  </si>
  <si>
    <t>300821559327473372548519502770472025294354,300821559327473372548519502770472025294354,300821559327473372548519502770472025294354,300821559327473372548519502770472025294354,300821559327473372548519502770472025294354,300821559327473372548519502770472025294354,300821559327473372548519502770472025294354,300821559327473372548519502770472025294354,300821559327473372548519502770472025294354,300821559327473372548519502770472025294354,300821559327473372548519502770472025294354,300821559327473372548519502770472025294354,300821559327473372548519502770472025294354,300821559327473372548519502770472025294354,300821559327473372548519502770472025294354,300821559327473372548519502770472025294354,300821559327473372548519502770472025294354,300821559327473372548519502770472025294354,300821559327473372548519502770472025294354,300821559327473372548519502770472025294354</t>
  </si>
  <si>
    <t>51:32.8</t>
  </si>
  <si>
    <t>11:36.1</t>
  </si>
  <si>
    <t>-3.0823583713937004,-3.0823583713937004,-3.0823583713937004,-3.0823583713937004,-3.0823583713937004,-3.0823583713937004,-3.0823583713937004,-3.0823583713937004,-3.0823583713937004</t>
  </si>
  <si>
    <t>1205061972717800232204281511353421107269841,1205061972717800232204281511353421107269841,1205061972717800232204281511353421107269841,1205061972717800232204281511353421107269841,1205061972717800232204281511353421107269841,1205061972717800232204281511353421107269841,1205061972717800232204281511353421107269841,1205061972717800232204281511353421107269841,1205061972717800232204281511353421107269841</t>
  </si>
  <si>
    <t>05:24.3</t>
  </si>
  <si>
    <t>25:26.1</t>
  </si>
  <si>
    <t>-3.0828731197578376,-3.0828731197578376,-3.0828731197578376,-3.0828731197578376,-3.0828731197578376,-3.0828731197578376,-3.0828731197578376,-3.0828731197578376,-3.0828731197578376,-3.0828731197578376</t>
  </si>
  <si>
    <t>692832772053721988372738978286202470631543,692832772053721988372738978286202470631543,692832772053721988372738978286202470631543,692832772053721988372738978286202470631543,692832772053721988372738978286202470631543,692832772053721988372738978286202470631543,692832772053721988372738978286202470631543,692832772053721988372738978286202470631543,692832772053721988372738978286202470631543,692832772053721988372738978286202470631543</t>
  </si>
  <si>
    <t>07:43.7</t>
  </si>
  <si>
    <t>-3.0829811153244404,-3.0829811153244404,-3.0829811153244404,-3.0829811153244404,-3.0829811153244404,-3.0829811153244404,-3.0829811153244404,-3.0829811153244404,-3.0829811153244404,-3.0829811153244404</t>
  </si>
  <si>
    <t>508846964270921188633329311899154076763230,508846964270921188633329311899154076763230,508846964270921188633329311899154076763230,508846964270921188633329311899154076763230,508846964270921188633329311899154076763230,508846964270921188633329311899154076763230,508846964270921188633329311899154076763230,508846964270921188633329311899154076763230,508846964270921188633329311899154076763230,508846964270921188633329311899154076763230</t>
  </si>
  <si>
    <t>32:16.8</t>
  </si>
  <si>
    <t>-3.0836128312003726,-3.0836128312003726,-3.093055930527725,-3.093055930527725,-3.093055930527725</t>
  </si>
  <si>
    <t>37:49.0</t>
  </si>
  <si>
    <t>53:05.2</t>
  </si>
  <si>
    <t>-3.0840728331654805,-3.0840728331654805,-3.0840728331654805</t>
  </si>
  <si>
    <t>04:48.9</t>
  </si>
  <si>
    <t>24:51.1</t>
  </si>
  <si>
    <t>-3.0849164231749966,-3.0849164231749966,-3.0849164231749966,-3.0849164231749966,-3.0849164231749966,-3.0849164231749966,-3.0849164231749966,-3.0849164231749966,-3.0849164231749966,-3.0849164231749966,-3.0849164231749966,-3.0849164231749966,-3.0849164231749966,-3.0849164231749966,-3.0849164231749966</t>
  </si>
  <si>
    <t>132828391422957159672639108437492737980477,132828391422957159672639108437492737980477,132828391422957159672639108437492737980477,132828391422957159672639108437492737980477,132828391422957159672639108437492737980477,132828391422957159672639108437492737980477,132828391422957159672639108437492737980477,132828391422957159672639108437492737980477,132828391422957159672639108437492737980477,132828391422957159672639108437492737980477,132828391422957159672639108437492737980477,132828391422957159672639108437492737980477,132828391422957159672639108437492737980477,132828391422957159672639108437492737980477,132828391422957159672639108437492737980477</t>
  </si>
  <si>
    <t>32:39.5</t>
  </si>
  <si>
    <t>52:42.0</t>
  </si>
  <si>
    <t>-3.0861853897129703,-3.0861853897129703,-3.0861853897129703,-3.0861853897129703,-3.0861853897129703,-3.0861853897129703,-3.0861853897129703,-3.0861853897129703,-3.0861853897129703,-3.0861853897129703,-3.0861853897129703,-3.0861853897129703,-3.0861853897129703,-3.0861853897129703,-3.0861853897129703</t>
  </si>
  <si>
    <t>1161400960932783836982083458198358824420403,1161400960932783836982083458198358824420403,1161400960932783836982083458198358824420403,1161400960932783836982083458198358824420403,1161400960932783836982083458198358824420403,1161400960932783836982083458198358824420403,1161400960932783836982083458198358824420403,1161400960932783836982083458198358824420403,1161400960932783836982083458198358824420403,1161400960932783836982083458198358824420403,1161400960932783836982083458198358824420403,1161400960932783836982083458198358824420403,1161400960932783836982083458198358824420403,1161400960932783836982083458198358824420403,1161400960932783836982083458198358824420403</t>
  </si>
  <si>
    <t>53:13.9</t>
  </si>
  <si>
    <t>13:17.4</t>
  </si>
  <si>
    <t>-3.0863577344353166,-3.0863577344353166,-3.0863577344353166,-3.0863577344353166,-3.0863577344353166,-3.0863577344353166,-3.0863577344353166,-3.0863577344353166,-3.0863577344353166,-3.0863577344353166</t>
  </si>
  <si>
    <t>1208350643091440404140873234672484649448644,1208350643091440404140873234672484649448644,1208350643091440404140873234672484649448644,1208350643091440404140873234672484649448644,1208350643091440404140873234672484649448644,1208350643091440404140873234672484649448644,1208350643091440404140873234672484649448644,1208350643091440404140873234672484649448644,1208350643091440404140873234672484649448644,1208350643091440404140873234672484649448644</t>
  </si>
  <si>
    <t>53:19.6</t>
  </si>
  <si>
    <t>13:21.7</t>
  </si>
  <si>
    <t>-3.0877467712456856,-3.0877467712456856,-3.0877467712456856,-3.0877467712456856,-3.0877467712456856,-3.0877467712456856,-3.0877467712456856,-3.0877467712456856,-3.0877467712456856,-3.0877467712456856</t>
  </si>
  <si>
    <t>507803603949351627504072453592690123182102,507803603949351627504072453592690123182102,507803603949351627504072453592690123182102,507803603949351627504072453592690123182102,507803603949351627504072453592690123182102,507803603949351627504072453592690123182102,507803603949351627504072453592690123182102,507803603949351627504072453592690123182102,507803603949351627504072453592690123182102,507803603949351627504072453592690123182102</t>
  </si>
  <si>
    <t>51:15.1</t>
  </si>
  <si>
    <t>11:17.8</t>
  </si>
  <si>
    <t>-3.0880188719829613,-3.0880188719829613,-3.0880188719829613,-3.0880188719829613,-3.0880188719829613,-3.0880188719829613</t>
  </si>
  <si>
    <t>45:20.3</t>
  </si>
  <si>
    <t>05:21.8</t>
  </si>
  <si>
    <t>-3.08817193365424,-3.08817193365424,-3.08817193365424,-3.08817193365424,-3.08817193365424</t>
  </si>
  <si>
    <t>41:00.9</t>
  </si>
  <si>
    <t>01:02.3</t>
  </si>
  <si>
    <t>-3.088210834409567,-3.0943294597636983,-3.0943294597636983,-3.0943294597636983,-3.0943294597636983,-3.0943294597636983,-3.0943294597636983,-3.0943294597636983,-3.0943294597636983,-3.0943294597636983,-3.0943294597636983,-3.0943294597636983,-3.0943294597636983,-3.0943294597636983,-3.0943294597636983</t>
  </si>
  <si>
    <t>1392927218282894898437673304538673214044884,1392927218445154175266877444558214369557204,1392927218445154175266877444558214369557204,1392927218445154175266877444558214369557204,1392927218445154175266877444558214369557204,1392927218445154175266877444558214369557204,1392927218445154175266877444558214369557204,1392927218445154175266877444558214369557204,1392927218445154175266877444558214369557204,1392927218445154175266877444558214369557204,1392927218445154175266877444558214369557204,1392927218445154175266877444558214369557204,1392927218445154175266877444558214369557204,1392927218445154175266877444558214369557204,1392927218445154175266877444558214369557204</t>
  </si>
  <si>
    <t>42:23.6</t>
  </si>
  <si>
    <t>00:41.9</t>
  </si>
  <si>
    <t>-3.088484434546827,-3.088484434546827,-3.088484434546827</t>
  </si>
  <si>
    <t>53:27.9</t>
  </si>
  <si>
    <t>-3.089010896383341,-3.089010896383341,-3.089010896383341,-3.089010896383341,-3.089010896383341,-3.089010896383341,-3.089010896383341,-3.089010896383341,-3.089010896383341,-3.089010896383341,-3.089010896383341,-3.089010896383341,-3.089010896383341,-3.089010896383341,-3.089010896383341</t>
  </si>
  <si>
    <t>1041325161209319886157924606055891318375762,1041325161209319886157924606055891318375762,1041325161209319886157924606055891318375762,1041325161209319886157924606055891318375762,1041325161209319886157924606055891318375762,1041325161209319886157924606055891318375762,1041325161209319886157924606055891318375762,1041325161209319886157924606055891318375762,1041325161209319886157924606055891318375762,1041325161209319886157924606055891318375762,1041325161209319886157924606055891318375762,1041325161209319886157924606055891318375762,1041325161209319886157924606055891318375762,1041325161209319886157924606055891318375762,1041325161209319886157924606055891318375762</t>
  </si>
  <si>
    <t>52:54.1</t>
  </si>
  <si>
    <t>12:57.2</t>
  </si>
  <si>
    <t>-3.089743076943236,-3.089743076943236,-3.089743076943236,-3.089743076943236,-3.089743076943236,-3.089743076943236,-3.089743076943236,-3.089743076943236,-3.089743076943236,-3.089743076943236</t>
  </si>
  <si>
    <t>1204616137938114544217451720711184047777812,1204616137938114544217451720711184047777812,1204616137938114544217451720711184047777812,1204616137938114544217451720711184047777812,1204616137938114544217451720711184047777812,1204616137938114544217451720711184047777812,1204616137938114544217451720711184047777812,1204616137938114544217451720711184047777812,1204616137938114544217451720711184047777812,1204616137938114544217451720711184047777812</t>
  </si>
  <si>
    <t>14:35.5</t>
  </si>
  <si>
    <t>29:08.1</t>
  </si>
  <si>
    <t>-3.092674070396827,-3.092674070396827,-3.092674070396827,-3.092674070396827,-3.092674070396827,-3.092674070396827</t>
  </si>
  <si>
    <t>41:55.5</t>
  </si>
  <si>
    <t>-3.0927612478458393,-3.0927612478458393,-3.0927612478458393,-3.0927612478458393,-3.0927612478458393,-3.0927612478458393,-3.0927612478458393,-3.0927612478458393,-3.0927612478458393,-3.0927612478458393</t>
  </si>
  <si>
    <t>1392847390821084728263404798928813355533404,1392847390821084728263404798928813355533404,1392847390821084728263404798928813355533404,1392847390821084728263404798928813355533404,1392847390821084728263404798928813355533404,1392847390821084728263404798928813355533404,1392847390821084728263404798928813355533404,1392847390821084728263404798928813355533404,1392847390821084728263404798928813355533404,1392847390821084728263404798928813355533404</t>
  </si>
  <si>
    <t>29:48.9</t>
  </si>
  <si>
    <t>44:07.4</t>
  </si>
  <si>
    <t>-3.0929451251847255,-3.0929451251847255,-3.0929451251847255,-3.0929451251847255,-3.0929451251847255,-3.0929451251847255</t>
  </si>
  <si>
    <t>41:55.6</t>
  </si>
  <si>
    <t>-3.093476778783226,-3.093476778783226,-3.093476778783226,-3.093476778783226,-3.093476778783226</t>
  </si>
  <si>
    <t>23:02.7</t>
  </si>
  <si>
    <t>34:34.6</t>
  </si>
  <si>
    <t>-3.0941225895530446,-3.0941225895530446,-3.0941225895530446,-3.0941225895530446,-3.0941225895530446,-3.0941225895530446,-3.0941225895530446,-3.0941225895530446,-3.0941225895530446</t>
  </si>
  <si>
    <t>853792349773728720528729399108879932362449,853792349773728720528729399108879932362449,853792349773728720528729399108879932362449,853792349773728720528729399108879932362449,853792349773728720528729399108879932362449,853792349773728720528729399108879932362449,853792349773728720528729399108879932362449,853792349773728720528729399108879932362449,853792349773728720528729399108879932362449</t>
  </si>
  <si>
    <t>10:44.9</t>
  </si>
  <si>
    <t>27:56.9</t>
  </si>
  <si>
    <t>-3.09454964644443,-3.09454964644443,-3.09454964644443</t>
  </si>
  <si>
    <t>52:15.1</t>
  </si>
  <si>
    <t>-3.095506354495429,-3.095506354495429,-3.095506354495429,-3.095506354495429,-3.095506354495429,-3.095506354495429,-3.095506354495429,-3.095506354495429,-3.095506354495429,-3.095506354495429</t>
  </si>
  <si>
    <t>503082128830165045899540114909554139041816,503082128830165045899540114909554139041816,503082128830165045899540114909554139041816,503082128830165045899540114909554139041816,503082128830165045899540114909554139041816,503082128830165045899540114909554139041816,503082128830165045899540114909554139041816,503082128830165045899540114909554139041816,503082128830165045899540114909554139041816,503082128830165045899540114909554139041816</t>
  </si>
  <si>
    <t>41:57.9</t>
  </si>
  <si>
    <t>01:59.3</t>
  </si>
  <si>
    <t>-3.095869997960734,-3.095869997960734,-3.095869997960734,-3.095869997960734,-3.095869997960734,-3.095869997960734,-3.095869997960734,-3.095869997960734,-3.095869997960734,-3.095869997960734</t>
  </si>
  <si>
    <t>507845368498430772025244220349177357505086,507845368498430772025244220349177357505086,507845368498430772025244220349177357505086,507845368498430772025244220349177357505086,507845368498430772025244220349177357505086,507845368498430772025244220349177357505086,507845368498430772025244220349177357505086,507845368498430772025244220349177357505086,507845368498430772025244220349177357505086,507845368498430772025244220349177357505086</t>
  </si>
  <si>
    <t>13:24.3</t>
  </si>
  <si>
    <t>33:25.9</t>
  </si>
  <si>
    <t>-3.0972241893393733,-3.0972241893393733,-3.0972241893393733,-3.0972241893393733,-3.0972241893393733,-3.0972241893393733,-3.0972241893393733,-3.0972241893393733,-3.0972241893393733,-3.0972241893393733,-3.0972241893393733,-3.0972241893393733,-3.0972241893393733,-3.0972241893393733,-3.0972241893393733</t>
  </si>
  <si>
    <t>508145777275733117059129779833095575408670,508145777275733117059129779833095575408670,508145777275733117059129779833095575408670,508145777275733117059129779833095575408670,508145777275733117059129779833095575408670,508145777275733117059129779833095575408670,508145777275733117059129779833095575408670,508145777275733117059129779833095575408670,508145777275733117059129779833095575408670,508145777275733117059129779833095575408670,508145777275733117059129779833095575408670,508145777275733117059129779833095575408670,508145777275733117059129779833095575408670,508145777275733117059129779833095575408670,508145777275733117059129779833095575408670</t>
  </si>
  <si>
    <t>17:48.9</t>
  </si>
  <si>
    <t>37:50.6</t>
  </si>
  <si>
    <t>-3.097790325929391,-3.097790325929391,-3.097790325929391</t>
  </si>
  <si>
    <t>52:42.5</t>
  </si>
  <si>
    <t>12:45.4</t>
  </si>
  <si>
    <t>-3.0980347451695343,-3.0980347451695343,-3.0980347451695343,-3.0980347451695343,-3.0980347451695343</t>
  </si>
  <si>
    <t>40:39.5</t>
  </si>
  <si>
    <t>55:01.1</t>
  </si>
  <si>
    <t>-3.099107466877519,-3.099107466877519,-3.099107466877519,-3.099107466877519,-3.099107466877519,-3.099107466877519,-3.099107466877519,-3.099107466877519,-3.099107466877519</t>
  </si>
  <si>
    <t>688105634588388159047282366486712132812894,688105634588388159047282366486712132812894,688105634588388159047282366486712132812894,688105634588388159047282366486712132812894,688105634588388159047282366486712132812894,688105634588388159047282366486712132812894,688105634588388159047282366486712132812894,688105634588388159047282366486712132812894,688105634588388159047282366486712132812894</t>
  </si>
  <si>
    <t>23:47.8</t>
  </si>
  <si>
    <t>43:49.4</t>
  </si>
  <si>
    <t>-3.0998020041135455,-3.0998020041135455,-3.0998020041135455,-3.0998020041135455,-3.0998020041135455,-3.0998020041135455,-3.0998020041135455,-3.0998020041135455,-3.0998020041135455,-3.0998020041135455</t>
  </si>
  <si>
    <t>1390474027786505982055561482825725202498590,1390474027786505982055561482825725202498590,1390474027786505982055561482825725202498590,1390474027786505982055561482825725202498590,1390474027786505982055561482825725202498590,1390474027786505982055561482825725202498590,1390474027786505982055561482825725202498590,1390474027786505982055561482825725202498590,1390474027786505982055561482825725202498590,1390474027786505982055561482825725202498590</t>
  </si>
  <si>
    <t>41:23.3</t>
  </si>
  <si>
    <t>-3.1005592334597725,-3.1005592334597725,-3.1005592334597725,-3.1005592334597725,-3.1005592334597725,-3.1005592334597725,-3.1005592334597725,-3.1005592334597725,-3.1005592334597725,-3.1005592334597725,-3.1005592334597725,-3.1005592334597725,-3.1005592334597725,-3.1005592334597725,-3.1005592334597725,-3.1005592334597725,-3.1005592334597725,-3.1005592334597725,-3.1005592334597725,-3.1005592334597725,-3.1005592334597725,-3.1005592334597725,-3.1005592334597725,-3.1005592334597725,-3.1005592334597725,-3.1005592334597725,-3.1005592334597725,-3.1005592334597725,-3.1005592334597725,-3.1005592334597725</t>
  </si>
  <si>
    <t>1349796356034277501932435499334637231244390,1349796356034277501932435499334637231244390,1349796356034277501932435499334637231244390,1349796356034277501932435499334637231244390,1349796356034277501932435499334637231244390,1349796356034277501932435499334637231244390,1349796356034277501932435499334637231244390,1349796356034277501932435499334637231244390,1349796356034277501932435499334637231244390,1349796356034277501932435499334637231244390,1349796356034277501932435499334637231244390,1349796356034277501932435499334637231244390,1349796356034277501932435499334637231244390,1349796356034277501932435499334637231244390,1349796356034277501932435499334637231244390,1349796356034277501932435499334637231244390,1349796356034277501932435499334637231244390,1349796356034277501932435499334637231244390,1349796356034277501932435499334637231244390,1349796356034277501932435499334637231244390,1349796356034277501932435499334637231244390,1349796356034277501932435499334637231244390,1349796356034277501932435499334637231244390,134979635...</t>
  </si>
  <si>
    <t>53:07.5</t>
  </si>
  <si>
    <t>13:09.0</t>
  </si>
  <si>
    <t>-3.101520370760639,-3.101520370760639,-3.101520370760639,-3.101520370760639,-3.101520370760639,-3.101520370760639,-3.101520370760639,-3.101520370760639,-3.101520370760639,-3.101520370760639</t>
  </si>
  <si>
    <t>1158940232564453089993350303244426542157908,1158940232564453089993350303244426542157908,1158940232564453089993350303244426542157908,1158940232564453089993350303244426542157908,1158940232564453089993350303244426542157908,1158940232564453089993350303244426542157908,1158940232564453089993350303244426542157908,1158940232564453089993350303244426542157908,1158940232564453089993350303244426542157908,1158940232564453089993350303244426542157908</t>
  </si>
  <si>
    <t>59:26.8</t>
  </si>
  <si>
    <t>17:56.8</t>
  </si>
  <si>
    <t>-3.102230615580164,-3.102230615580164,-3.102230615580164,-3.102230615580164,-3.102230615580164,-3.102230615580164</t>
  </si>
  <si>
    <t>01:30.0</t>
  </si>
  <si>
    <t>-3.1023135004617832,-3.1023135004617832,-3.1023135004617832,-3.1023135004617832,-3.1023135004617832,-3.1023135004617832,-3.1023135004617832,-3.1023135004617832,-3.1023135004617832,-3.1023135004617832,-3.1023135004617832,-3.1023135004617832,-3.1023135004617832,-3.1023135004617832,-3.1023135004617832,-3.1023135004617832,-3.1023135004617832,-3.1023135004617832,-3.1023135004617832,-3.1023135004617832</t>
  </si>
  <si>
    <t>693513336306589494389131527040319966315586,693513336306589494389131527040319966315586,693513336306589494389131527040319966315586,693513336306589494389131527040319966315586,693513336306589494389131527040319966315586,693513336306589494389131527040319966315586,693513336306589494389131527040319966315586,693513336306589494389131527040319966315586,693513336306589494389131527040319966315586,693513336306589494389131527040319966315586,693513336306589494389131527040319966315586,693513336306589494389131527040319966315586,693513336306589494389131527040319966315586,693513336306589494389131527040319966315586,693513336306589494389131527040319966315586,693513336306589494389131527040319966315586,693513336306589494389131527040319966315586,693513336306589494389131527040319966315586,693513336306589494389131527040319966315586,693513336306589494389131527040319966315586</t>
  </si>
  <si>
    <t>52:06.3</t>
  </si>
  <si>
    <t>12:08.3</t>
  </si>
  <si>
    <t>-3.102614518812428,-3.102614518812428,-3.102614518812428,-3.102614518812428,-3.102614518812428,-3.102614518812428,-3.102614518812428,-3.102614518812428,-3.102614518812428,-3.102614518812428,-3.102614518812428,-3.102614518812428,-3.102614518812428,-3.102614518812428,-3.102614518812428</t>
  </si>
  <si>
    <t>1390258143202369172825949933965368828659290,1390258143202369172825949933965368828659290,1390258143202369172825949933965368828659290,1390258143202369172825949933965368828659290,1390258143202369172825949933965368828659290,1390258143202369172825949933965368828659290,1390258143202369172825949933965368828659290,1390258143202369172825949933965368828659290,1390258143202369172825949933965368828659290,1390258143202369172825949933965368828659290,1390258143202369172825949933965368828659290,1390258143202369172825949933965368828659290,1390258143202369172825949933965368828659290,1390258143202369172825949933965368828659290,1390258143202369172825949933965368828659290</t>
  </si>
  <si>
    <t>32:47.8</t>
  </si>
  <si>
    <t>-3.102838444726993,-3.102838444726993,-3.102838444726993,-3.102838444726993,-3.102838444726993</t>
  </si>
  <si>
    <t>33:09.0</t>
  </si>
  <si>
    <t>53:11.4</t>
  </si>
  <si>
    <t>-3.103303536373594,-3.103303536373594,-3.103303536373594,-3.103303536373594,-3.103303536373594,-3.103303536373594,-3.103303536373594,-3.103303536373594,-3.103303536373594,-3.103303536373594,-3.103303536373594,-3.103303536373594,-3.103303536373594,-3.103303536373594,-3.103303536373594,-3.103303536373594,-3.103303536373594,-3.103303536373594,-3.103303536373594,-3.103303536373594,-3.103303536373594,-3.103303536373594,-3.103303536373594,-3.103303536373594,-3.103303536373594,-3.103303536373594,-3.103303536373594,-3.103303536373594,-3.103303536373594,-3.103303536373594</t>
  </si>
  <si>
    <t>1001581170469681054531523092257902076006622,1001581170469681054531523092257902076006622,1001581170469681054531523092257902076006622,1001581170469681054531523092257902076006622,1001581170469681054531523092257902076006622,1001581170469681054531523092257902076006622,1001581170469681054531523092257902076006622,1001581170469681054531523092257902076006622,1001581170469681054531523092257902076006622,1001581170469681054531523092257902076006622,1001581170469681054531523092257902076006622,1001581170469681054531523092257902076006622,1001581170469681054531523092257902076006622,1001581170469681054531523092257902076006622,1001581170469681054531523092257902076006622,1001581170469681054531523092257902076006622,1001581170469681054531523092257902076006622,1001581170469681054531523092257902076006622,1001581170469681054531523092257902076006622,1001581170469681054531523092257902076006622,1001581170469681054531523092257902076006622,1001581170469681054531523092257902076006622,1001581170469681054531523092257902076006622,100158117...</t>
  </si>
  <si>
    <t>46:42.0</t>
  </si>
  <si>
    <t>01:54.8</t>
  </si>
  <si>
    <t>-3.1038548845676455,-3.1038548845676455,-3.1038548845676455,-3.1038548845676455,-3.1038548845676455,-3.1038548845676455</t>
  </si>
  <si>
    <t>34:27.4</t>
  </si>
  <si>
    <t>54:29.0</t>
  </si>
  <si>
    <t>-3.104150455023058,-3.104150455023058,-3.104150455023058,-3.104150455023058,-3.104150455023058,-3.104150455023058</t>
  </si>
  <si>
    <t>13:04.0</t>
  </si>
  <si>
    <t>33:06.3</t>
  </si>
  <si>
    <t>-3.104227432920138,-3.104227432920138,-3.104227432920138,-3.104227432920138,-3.104227432920138</t>
  </si>
  <si>
    <t>30:59.8</t>
  </si>
  <si>
    <t>51:01.4</t>
  </si>
  <si>
    <t>-3.1042512636988664,-3.1042512636988664,-3.1042512636988664,-3.1042512636988664,-3.1042512636988664,-3.1042512636988664,-3.1042512636988664,-3.1042512636988664,-3.1042512636988664</t>
  </si>
  <si>
    <t>508542592325883954866609454027346658627742,508542592325883954866609454027346658627742,508542592325883954866609454027346658627742,508542592325883954866609454027346658627742,508542592325883954866609454027346658627742,508542592325883954866609454027346658627742,508542592325883954866609454027346658627742,508542592325883954866609454027346658627742,508542592325883954866609454027346658627742</t>
  </si>
  <si>
    <t>30:54.2</t>
  </si>
  <si>
    <t>50:56.6</t>
  </si>
  <si>
    <t>-3.104254468910643,-3.104254468910643,-3.104254468910643,-3.104254468910643,-3.104254468910643,-3.104254468910643,-3.104254468910643,-3.104254468910643,-3.104254468910643</t>
  </si>
  <si>
    <t>489354562571439883008067673503932718918766,489354562571439883008067673503932718918766,489354562571439883008067673503932718918766,489354562571439883008067673503932718918766,489354562571439883008067673503932718918766,489354562571439883008067673503932718918766,489354562571439883008067673503932718918766,489354562571439883008067673503932718918766,489354562571439883008067673503932718918766</t>
  </si>
  <si>
    <t>32:23.5</t>
  </si>
  <si>
    <t>52:25.4</t>
  </si>
  <si>
    <t>-3.1043597780221983,-3.1043597780221983,-3.1043597780221983,-3.1043597780221983,-3.1043597780221983,-3.1043597780221983</t>
  </si>
  <si>
    <t>32:50.6</t>
  </si>
  <si>
    <t>52:53.1</t>
  </si>
  <si>
    <t>-3.1044507151490097,-3.1044507151490097,-3.1044507151490097,-3.1044507151490097,-3.1044507151490097,-3.1044507151490097,-3.1044507151490097,-3.1044507151490097,-3.1097870626755895,-3.1097870626755895,-3.1097870626755895,-3.1097870626755895,-3.1097870626755895,-3.1097870626755895,-3.1097870626755895,-3.1097870626755895,-3.1097870626755895,-3.1097870626755895,-3.1097870626755895,-3.1097870626755895</t>
  </si>
  <si>
    <t>693299259775466492496557830727032761782290,693299259775466492496557830727032761782290,693299259775466492496557830727032761782290,693299259775466492496557830727032761782290,693299259775466492496557830727032761782290,693299259775466492496557830727032761782290,693299259775466492496557830727032761782290,693299259775466492496557830727032761782290,693299259775466492496557830727032761913346,693299259775466492496557830727032761913346,693299259775466492496557830727032761913346,693299259775466492496557830727032761913346,693299259775466492496557830727032761913346,693299259775466492496557830727032761913346,693299259775466492496557830727032761913346,693299259775466492496557830727032761913346,693299259775466492496557830727032761913346,693299259775466492496557830727032761913346,693299259775466492496557830727032761913346,693299259775466492496557830727032761913346</t>
  </si>
  <si>
    <t>03:13.2</t>
  </si>
  <si>
    <t>23:14.6</t>
  </si>
  <si>
    <t>-3.1055242262809664,-3.1055242262809664,-3.1055242262809664,-3.1055242262809664,-3.1055242262809664,-3.1055242262809664,-3.1055242262809664,-3.1055242262809664,-3.1055242262809664,-3.1055242262809664,-3.1055242262809664,-3.1055242262809664,-3.1055242262809664,-3.1055242262809664,-3.1055242262809664,-3.1055242262809664,-3.1055242262809664,-3.1055242262809664,-3.1055242262809664,-3.1055242262809664,-3.1055242262809664,-3.1055242262809664,-3.1055242262809664,-3.1055242262809664,-3.1055242262809664,-3.1055242262809664,-3.1055242262809664,-3.1055242262809664,-3.1055242262809664,-3.1055242262809664</t>
  </si>
  <si>
    <t>1200247674269005403196936319392227672491092,1200247674269005403196936319392227672491092,1200247674269005403196936319392227672491092,1200247674269005403196936319392227672491092,1200247674269005403196936319392227672491092,1200247674269005403196936319392227672491092,1200247674269005403196936319392227672491092,1200247674269005403196936319392227672491092,1200247674269005403196936319392227672491092,1200247674269005403196936319392227672491092,1200247674269005403196936319392227672491092,1200247674269005403196936319392227672491092,1200247674269005403196936319392227672491092,1200247674269005403196936319392227672491092,1200247674269005403196936319392227672491092,1200247674269005403196936319392227672491092,1200247674269005403196936319392227672491092,1200247674269005403196936319392227672491092,1200247674269005403196936319392227672491092,1200247674269005403196936319392227672491092,1200247674269005403196936319392227672491092,1200247674269005403196936319392227672491092,1200247674269005403196936319392227672491092,120024767...</t>
  </si>
  <si>
    <t>52:38.0</t>
  </si>
  <si>
    <t>-3.1059557123120936,-3.1059557123120936,-3.1059557123120936,-3.1059557123120936,-3.1059557123120936,-3.1059557123120936,-3.1059557123120936,-3.1059557123120936,-3.1059557123120936,-3.1059557123120936</t>
  </si>
  <si>
    <t>1164757281087370939500750047958228298490452,1164757281087370939500750047958228298490452,1164757281087370939500750047958228298490452,1164757281087370939500750047958228298490452,1164757281087370939500750047958228298490452,1164757281087370939500750047958228298490452,1164757281087370939500750047958228298490452,1164757281087370939500750047958228298490452,1164757281087370939500750047958228298490452,1164757281087370939500750047958228298490452</t>
  </si>
  <si>
    <t>21:47.5</t>
  </si>
  <si>
    <t>-3.1060472960957757,-3.1060472960957757,-3.1060472960957757,-3.1060472960957757,-3.1060472960957757,-3.1060472960957757,-3.1060472960957757,-3.1060472960957757,-3.1060472960957757,-3.1060472960957757</t>
  </si>
  <si>
    <t>650548068488964724934526302488547779905379,650548068488964724934526302488547779905379,650548068488964724934526302488547779905379,650548068488964724934526302488547779905379,650548068488964724934526302488547779905379,650548068488964724934526302488547779905379,650548068488964724934526302488547779905379,650548068488964724934526302488547779905379,650548068488964724934526302488547779905379,650548068488964724934526302488547779905379</t>
  </si>
  <si>
    <t>03:16.0</t>
  </si>
  <si>
    <t>23:16.6</t>
  </si>
  <si>
    <t>-3.1062586143603315,-3.1062586143603315,-3.1062586143603315,-3.1062586143603315,-3.1062586143603315,-3.1062586143603315,-3.1062586143603315,-3.1062586143603315,-3.1062586143603315,-3.1062586143603315,-3.1062586143603315,-3.1062586143603315,-3.1062586143603315,-3.1062586143603315,-3.1062586143603315,-3.1062586143603315,-3.1062586143603315,-3.1062586143603315,-3.1062586143603315,-3.1062586143603315,-3.1062586143603315,-3.1062586143603315,-3.1062586143603315,-3.1062586143603315,-3.1062586143603315,-3.1062586143603315,-3.1062586143603315,-3.1062586143603315,-3.1062586143603315,-3.1062586143603315</t>
  </si>
  <si>
    <t>1162199600322423790800115219847991523381840,1162199600322423790800115219847991523381840,1162199600322423790800115219847991523381840,1162199600322423790800115219847991523381840,1162199600322423790800115219847991523381840,1162199600322423790800115219847991523381840,1162199600322423790800115219847991523381840,1162199600322423790800115219847991523381840,1162199600322423790800115219847991523381840,1162199600322423790800115219847991523381840,1162199600322423790800115219847991523381840,1162199600322423790800115219847991523381840,1162199600322423790800115219847991523381840,1162199600322423790800115219847991523381840,1162199600322423790800115219847991523381840,1162199600322423790800115219847991523381840,1162199600322423790800115219847991523381840,1162199600322423790800115219847991523381840,1162199600322423790800115219847991523381840,1162199600322423790800115219847991523381840,1162199600322423790800115219847991523381840,1162199600322423790800115219847991523381840,1162199600322423790800115219847991523381840,116219960...</t>
  </si>
  <si>
    <t>14:14.7</t>
  </si>
  <si>
    <t>34:18.5</t>
  </si>
  <si>
    <t>-3.1073055633929756,-3.1073055633929756,-3.1073055633929756,-3.1073055633929756,-3.1073055633929756,-3.1073055633929756,-3.1073055633929756,-3.1073055633929756,-3.1073055633929756,-3.1073055633929756,-3.1073055633929756,-3.1073055633929756,-3.1073055633929756,-3.1073055633929756,-3.1073055633929756,-3.1073055633929756,-3.1073055633929756,-3.1073055633929756,-3.1073055633929756,-3.1073055633929756</t>
  </si>
  <si>
    <t>1393177142642032454089606100296794071335372,1393177142642032454089606100296794071335372,1393177142642032454089606100296794071335372,1393177142642032454089606100296794071335372,1393177142642032454089606100296794071335372,1393177142642032454089606100296794071335372,1393177142642032454089606100296794071335372,1393177142642032454089606100296794071335372,1393177142642032454089606100296794071335372,1393177142642032454089606100296794071335372,1393177142642032454089606100296794071335372,1393177142642032454089606100296794071335372,1393177142642032454089606100296794071335372,1393177142642032454089606100296794071335372,1393177142642032454089606100296794071335372,1393177142642032454089606100296794071335372,1393177142642032454089606100296794071335372,1393177142642032454089606100296794071335372,1393177142642032454089606100296794071335372,1393177142642032454089606100296794071335372</t>
  </si>
  <si>
    <t>52:11.7</t>
  </si>
  <si>
    <t>12:13.3</t>
  </si>
  <si>
    <t>-3.107410531941057,-3.107410531941057,-3.107410531941057,-3.107410531941057,-3.107410531941057,-3.107410531941057,-3.107410531941057,-3.107410531941057,-3.107410531941057</t>
  </si>
  <si>
    <t>503060920959855626688692315404685216159761,503060920959855626688692315404685216159761,503060920959855626688692315404685216159761,503060920959855626688692315404685216159761,503060920959855626688692315404685216159761,503060920959855626688692315404685216159761,503060920959855626688692315404685216159761,503060920959855626688692315404685216159761,503060920959855626688692315404685216159761</t>
  </si>
  <si>
    <t>33:32.5</t>
  </si>
  <si>
    <t>53:35.7</t>
  </si>
  <si>
    <t>-3.108185109802976,-3.108185109802976,-3.108185109802976,-3.108185109802976,-3.108185109802976,-3.108185109802976,-3.108185109802976,-3.108185109802976,-3.108185109802976,-3.108185109802976</t>
  </si>
  <si>
    <t>1390412338025572364146287386620327527284820,1390412338025572364146287386620327527284820,1390412338025572364146287386620327527284820,1390412338025572364146287386620327527284820,1390412338025572364146287386620327527284820,1390412338025572364146287386620327527284820,1390412338025572364146287386620327527284820,1390412338025572364146287386620327527284820,1390412338025572364146287386620327527284820,1390412338025572364146287386620327527284820</t>
  </si>
  <si>
    <t>12:31.1</t>
  </si>
  <si>
    <t>32:34.2</t>
  </si>
  <si>
    <t>-3.1085324568911035,-3.1085324568911035,-3.1085324568911035,-3.1085324568911035,-3.1085324568911035,-3.1085324568911035,-3.1085324568911035,-3.1085324568911035,-3.1085324568911035,-3.1085324568911035</t>
  </si>
  <si>
    <t>348239012514038114275030737448913422487634,348239012514038114275030737448913422487634,348239012514038114275030737448913422487634,348239012514038114275030737448913422487634,348239012514038114275030737448913422487634,348239012514038114275030737448913422487634,348239012514038114275030737448913422487634,348239012514038114275030737448913422487634,348239012514038114275030737448913422487634,348239012514038114275030737448913422487634</t>
  </si>
  <si>
    <t>36:28.1</t>
  </si>
  <si>
    <t>53:41.5</t>
  </si>
  <si>
    <t>-3.1087482328944533,-3.1087482328944533,-3.1087482328944533</t>
  </si>
  <si>
    <t>02:20.9</t>
  </si>
  <si>
    <t>22:23.8</t>
  </si>
  <si>
    <t>-3.108936897648957,-3.108936897648957,-3.108936897648957,-3.108936897648957,-3.108936897648957,-3.108936897648957,-3.108936897648957,-3.108936897648957,-3.108936897648957,-3.108936897648957,-3.108936897648957,-3.108936897648957,-3.108936897648957,-3.108936897648957,-3.108936897648957,-3.108936897648957,-3.108936897648957,-3.108936897648957,-3.108936897648957,-3.108936897648957,-3.108936897648957,-3.108936897648957,-3.108936897648957,-3.108936897648957,-3.108936897648957,-3.108936897648957,-3.108936897648957,-3.108936897648957,-3.108936897648957,-3.108936897648957</t>
  </si>
  <si>
    <t>1205424306130099315523699958880492333936656,1205424306130099315523699958880492333936656,1205424306130099315523699958880492333936656,1205424306130099315523699958880492333936656,1205424306130099315523699958880492333936656,1205424306130099315523699958880492333936656,1205424306130099315523699958880492333936656,1205424306130099315523699958880492333936656,1205424306130099315523699958880492333936656,1205424306130099315523699958880492333936656,1205424306130099315523699958880492333936656,1205424306130099315523699958880492333936656,1205424306130099315523699958880492333936656,1205424306130099315523699958880492333936656,1205424306130099315523699958880492333936656,1205424306130099315523699958880492333936656,1205424306130099315523699958880492333936656,1205424306130099315523699958880492333936656,1205424306130099315523699958880492333936656,1205424306130099315523699958880492333936656,1205424306130099315523699958880492333936656,1205424306130099315523699958880492333936656,1205424306130099315523699958880492333936656,120542430...</t>
  </si>
  <si>
    <t>02:27.1</t>
  </si>
  <si>
    <t>22:29.9</t>
  </si>
  <si>
    <t>-3.109103225267824,-3.109103225267824,-3.109103225267824,-3.109103225267824,-3.109103225267824,-3.109103225267824,-3.109103225267824,-3.109103225267824,-3.109103225267824,-3.109103225267824,-3.109103225267824,-3.109103225267824,-3.109103225267824,-3.109103225267824,-3.109103225267824,-3.109103225267824,-3.109103225267824,-3.109103225267824,-3.109103225267824,-3.109103225267824,-3.109103225267824,-3.109103225267824,-3.109103225267824,-3.109103225267824,-3.109103225267824,-3.109103225267824,-3.109103225267824,-3.109103225267824,-3.109103225267824,-3.109103225267824</t>
  </si>
  <si>
    <t>1156053148657767347663422279050050314344001,1156053148657767347663422279050050314344001,1156053148657767347663422279050050314344001,1156053148657767347663422279050050314344001,1156053148657767347663422279050050314344001,1156053148657767347663422279050050314344001,1156053148657767347663422279050050314344001,1156053148657767347663422279050050314344001,1156053148657767347663422279050050314344001,1156053148657767347663422279050050314344001,1156053148657767347663422279050050314344001,1156053148657767347663422279050050314344001,1156053148657767347663422279050050314344001,1156053148657767347663422279050050314344001,1156053148657767347663422279050050314344001,1156053148657767347663422279050050314344001,1156053148657767347663422279050050314344001,1156053148657767347663422279050050314344001,1156053148657767347663422279050050314344001,1156053148657767347663422279050050314344001,1156053148657767347663422279050050314344001,1156053148657767347663422279050050314344001,1156053148657767347663422279050050314344001,115605314...</t>
  </si>
  <si>
    <t>41:36.3</t>
  </si>
  <si>
    <t>-3.1094760346554002,-3.1094760346554002,-3.1094760346554002,-3.1094760346554002,-3.1094760346554002,-3.1094760346554002,-3.1094760346554002,-3.1094760346554002,-3.1094760346554002</t>
  </si>
  <si>
    <t>857188441827706722428334139102135049643164,857188441827706722428334139102135049643164,857188441827706722428334139102135049643164,857188441827706722428334139102135049643164,857188441827706722428334139102135049643164,857188441827706722428334139102135049643164,857188441827706722428334139102135049643164,857188441827706722428334139102135049643164,857188441827706722428334139102135049643164</t>
  </si>
  <si>
    <t>50:19.4</t>
  </si>
  <si>
    <t>08:42.5</t>
  </si>
  <si>
    <t>-3.1098066522017276,-3.1098066522017276,-3.1098066522017276,-3.1098066522017276,-3.1098066522017276,-3.1098066522017276</t>
  </si>
  <si>
    <t>02:13.7</t>
  </si>
  <si>
    <t>22:16.2</t>
  </si>
  <si>
    <t>-3.1103280875863906,-3.1103280875863906,-3.1103280875863906,-3.1103280875863906,-3.1103280875863906</t>
  </si>
  <si>
    <t>21:55.2</t>
  </si>
  <si>
    <t>-3.1109577970752884,-3.1109577970752884,-3.1109577970752884,-3.1109577970752884,-3.1109577970752884,-3.1109577970752884,-3.1109577970752884,-3.1109577970752884,-3.1109577970752884,-3.1109577970752884,-3.1109577970752884,-3.1109577970752884,-3.1109577970752884,-3.1109577970752884,-3.1109577970752884,-3.1109577970752884,-3.1109577970752884,-3.1109577970752884,-3.1109577970752884,-3.1109577970752884</t>
  </si>
  <si>
    <t>693597781470290768569597106213473715720192,693597781470290768569597106213473715720192,693597781470290768569597106213473715720192,693597781470290768569597106213473715720192,693597781470290768569597106213473715720192,693597781470290768569597106213473715720192,693597781470290768569597106213473715720192,693597781470290768569597106213473715720192,693597781470290768569597106213473715720192,693597781470290768569597106213473715720192,693597781470290768569597106213473715720192,693597781470290768569597106213473715720192,693597781470290768569597106213473715720192,693597781470290768569597106213473715720192,693597781470290768569597106213473715720192,693597781470290768569597106213473715720192,693597781470290768569597106213473715720192,693597781470290768569597106213473715720192,693597781470290768569597106213473715720192,693597781470290768569597106213473715720192</t>
  </si>
  <si>
    <t>33:18.5</t>
  </si>
  <si>
    <t>51:10.9</t>
  </si>
  <si>
    <t>-3.1117037270054517,-3.1117037270054517,-3.1117037270054517,-3.1117037270054517,-3.1117037270054517,-3.1117037270054517</t>
  </si>
  <si>
    <t>08:04.0</t>
  </si>
  <si>
    <t>28:07.3</t>
  </si>
  <si>
    <t>-3.1123420309945966,-3.1123420309945966,-3.1123420309945966,-3.1123420309945966,-3.1123420309945966,-3.1123420309945966,-3.1123420309945966,-3.1123420309945966,-3.1123420309945966</t>
  </si>
  <si>
    <t>459824116749502687932719034582655931876433,459824116749502687932719034582655931876433,459824116749502687932719034582655931876433,459824116749502687932719034582655931876433,459824116749502687932719034582655931876433,459824116749502687932719034582655931876433,459824116749502687932719034582655931876433,459824116749502687932719034582655931876433,459824116749502687932719034582655931876433</t>
  </si>
  <si>
    <t>42:17.0</t>
  </si>
  <si>
    <t>-3.1126443172092486,-3.1126443172092486,-3.1126443172092486,-3.1126443172092486,-3.1126443172092486,-3.1126443172092486,-3.1126443172092486,-3.1126443172092486,-3.1126443172092486,-3.1126443172092486</t>
  </si>
  <si>
    <t>1159105042703388451199892333587702446266563,1159105042703388451199892333587702446266563,1159105042703388451199892333587702446266563,1159105042703388451199892333587702446266563,1159105042703388451199892333587702446266563,1159105042703388451199892333587702446266563,1159105042703388451199892333587702446266563,1159105042703388451199892333587702446266563,1159105042703388451199892333587702446266563,1159105042703388451199892333587702446266563</t>
  </si>
  <si>
    <t>41:25.8</t>
  </si>
  <si>
    <t>-3.112694066743371,-3.112694066743371,-3.112694066743371,-3.112694066743371,-3.112694066743371,-3.112694066743371,-3.112694066743371,-3.112694066743371,-3.112694066743371,-3.112694066743371</t>
  </si>
  <si>
    <t>1039569559281902641007874372960328916254803,1039569559281902641007874372960328916254803,1039569559281902641007874372960328916254803,1039569559281902641007874372960328916254803,1039569559281902641007874372960328916254803,1039569559281902641007874372960328916254803,1039569559281902641007874372960328916254803,1039569559281902641007874372960328916254803,1039569559281902641007874372960328916254803,1039569559281902641007874372960328916254803</t>
  </si>
  <si>
    <t>53:53.5</t>
  </si>
  <si>
    <t>-3.1129989801373497,-3.1129989801373497,-3.1129989801373497,-3.1129989801373497,-3.1129989801373497,-3.1129989801373497,-3.1129989801373497,-3.1129989801373497,-3.1129989801373497,-3.1129989801373497,-3.1129989801373497,-3.1129989801373497,-3.1129989801373497,-3.1129989801373497,-3.1129989801373497,-3.1129989801373497,-3.1129989801373497,-3.1129989801373497,-3.1129989801373497,-3.1129989801373497</t>
  </si>
  <si>
    <t>1389772192729568967573956900051024124478466,1389772192729568967573956900051024124478466,1389772192729568967573956900051024124478466,1389772192729568967573956900051024124478466,1389772192729568967573956900051024124478466,1389772192729568967573956900051024124478466,1389772192729568967573956900051024124478466,1389772192729568967573956900051024124478466,1389772192729568967573956900051024124478466,1389772192729568967573956900051024124478466,1389772192729568967573956900051024124478466,1389772192729568967573956900051024124478466,1389772192729568967573956900051024124478466,1389772192729568967573956900051024124478466,1389772192729568967573956900051024124478466,1389772192729568967573956900051024124478466,1389772192729568967573956900051024124478466,1389772192729568967573956900051024124478466,1389772192729568967573956900051024124478466,1389772192729568967573956900051024124478466</t>
  </si>
  <si>
    <t>54:26.0</t>
  </si>
  <si>
    <t>-3.113336273231832,-3.113336273231832,-3.113336273231832,-3.113336273231832,-3.113336273231832,-3.113336273231832,-3.113336273231832,-3.113336273231832,-3.113336273231832</t>
  </si>
  <si>
    <t>348132747342283777724046461431791101057110,348132747342283777724046461431791101057110,348132747342283777724046461431791101057110,348132747342283777724046461431791101057110,348132747342283777724046461431791101057110,348132747342283777724046461431791101057110,348132747342283777724046461431791101057110,348132747342283777724046461431791101057110,348132747342283777724046461431791101057110</t>
  </si>
  <si>
    <t>41:47.5</t>
  </si>
  <si>
    <t>01:50.5</t>
  </si>
  <si>
    <t>-3.1142781540700204,-3.1142781540700204,-3.1142781540700204,-3.1142781540700204,-3.1142781540700204,-3.1142781540700204,-3.1142781540700204,-3.1142781540700204,-3.1142781540700204,-3.1142781540700204,-3.1142781540700204,-3.1142781540700204,-3.1142781540700204,-3.1142781540700204,-3.1142781540700204,-3.1142781540700204,-3.1142781540700204,-3.1142781540700204,-3.1142781540700204,-3.1142781540700204,-3.1142781540700204,-3.1142781540700204,-3.1142781540700204,-3.1142781540700204,-3.1142781540700204,-3.1142781540700204,-3.1142781540700204,-3.1142781540700204,-3.1142781540700204,-3.1142781540700204</t>
  </si>
  <si>
    <t>1393012311230792476205445927878094267387986,1393012311230792476205445927878094267387986,1393012311230792476205445927878094267387986,1393012311230792476205445927878094267387986,1393012311230792476205445927878094267387986,1393012311230792476205445927878094267387986,1393012311230792476205445927878094267387986,1393012311230792476205445927878094267387986,1393012311230792476205445927878094267387986,1393012311230792476205445927878094267387986,1393012311230792476205445927878094267387986,1393012311230792476205445927878094267387986,1393012311230792476205445927878094267387986,1393012311230792476205445927878094267387986,1393012311230792476205445927878094267387986,1393012311230792476205445927878094267387986,1393012311230792476205445927878094267387986,1393012311230792476205445927878094267387986,1393012311230792476205445927878094267387986,1393012311230792476205445927878094267387986,1393012311230792476205445927878094267387986,1393012311230792476205445927878094267387986,1393012311230792476205445927878094267387986,139301231...</t>
  </si>
  <si>
    <t>06:01.9</t>
  </si>
  <si>
    <t>22:52.7</t>
  </si>
  <si>
    <t>-3.115152812293471,-3.115152812293471,-3.115152812293471,-3.115152812293471,-3.115152812293471,-3.115152812293471</t>
  </si>
  <si>
    <t>53:07.3</t>
  </si>
  <si>
    <t>11:45.9</t>
  </si>
  <si>
    <t>-3.1167143709619523,-3.1167143709619523,-3.1167143709619523,-3.1167143709619523,-3.1167143709619523,-3.1167143709619523</t>
  </si>
  <si>
    <t>13:19.1</t>
  </si>
  <si>
    <t>33:22.2</t>
  </si>
  <si>
    <t>-3.1169752645726696,-3.1169752645726696,-3.1169752645726696,-3.1169752645726696,-3.1169752645726696,-3.1169752645726696,-3.1169752645726696,-3.1169752645726696,-3.1169752645726696,-3.1169752645726696</t>
  </si>
  <si>
    <t>1392496477549834072024094993102468414473298,1392496477549834072024094993102468414473298,1392496477549834072024094993102468414473298,1392496477549834072024094993102468414473298,1392496477549834072024094993102468414473298,1392496477549834072024094993102468414473298,1392496477549834072024094993102468414473298,1392496477549834072024094993102468414473298,1392496477549834072024094993102468414473298,1392496477549834072024094993102468414473298</t>
  </si>
  <si>
    <t>22:12.1</t>
  </si>
  <si>
    <t>42:14.8</t>
  </si>
  <si>
    <t>-3.1174432620599726,-3.1174432620599726,-3.1174432620599726,-3.1174432620599726,-3.1174432620599726,-3.1174432620599726,-3.1174432620599726,-3.1174432620599726,-3.1174432620599726,-3.1174432620599726,-3.1174432620599726,-3.1174432620599726,-3.1174432620599726,-3.1174432620599726,-3.1174432620599726,-3.1174432620599726,-3.1174432620599726,-3.1174432620599726,-3.1174432620599726,-3.1174432620599726,-3.1174432620599726,-3.1174432620599726,-3.1174432620599726,-3.1174432620599726,-3.1174432620599726,-3.1174432620599726,-3.1174432620599726,-3.1174432620599726,-3.1174432620599726,-3.1174432620599726</t>
  </si>
  <si>
    <t>1200146229678579425538687743266743637897297,1200146229678579425538687743266743637897297,1200146229678579425538687743266743637897297,1200146229678579425538687743266743637897297,1200146229678579425538687743266743637897297,1200146229678579425538687743266743637897297,1200146229678579425538687743266743637897297,1200146229678579425538687743266743637897297,1200146229678579425538687743266743637897297,1200146229678579425538687743266743637897297,1200146229678579425538687743266743637897297,1200146229678579425538687743266743637897297,1200146229678579425538687743266743637897297,1200146229678579425538687743266743637897297,1200146229678579425538687743266743637897297,1200146229678579425538687743266743637897297,1200146229678579425538687743266743637897297,1200146229678579425538687743266743637897297,1200146229678579425538687743266743637897297,1200146229678579425538687743266743637897297,1200146229678579425538687743266743637897297,1200146229678579425538687743266743637897297,1200146229678579425538687743266743637897297,120014622...</t>
  </si>
  <si>
    <t>08:37.9</t>
  </si>
  <si>
    <t>-3.117539339268358,-3.117539339268358,-3.117539339268358,-3.117539339268358,-3.117539339268358,-3.117539339268358,-3.117539339268358,-3.117539339268358,-3.117539339268358,-3.117539339268358</t>
  </si>
  <si>
    <t>508209569910654205959443015150320127939102,508209569910654205959443015150320127939102,508209569910654205959443015150320127939102,508209569910654205959443015150320127939102,508209569910654205959443015150320127939102,508209569910654205959443015150320127939102,508209569910654205959443015150320127939102,508209569910654205959443015150320127939102,508209569910654205959443015150320127939102,508209569910654205959443015150320127939102</t>
  </si>
  <si>
    <t>50:44.5</t>
  </si>
  <si>
    <t>10:47.4</t>
  </si>
  <si>
    <t>-3.117592604344112,-3.117592604344112,-3.117592604344112,-3.117592604344112,-3.117592604344112,-3.117592604344112,-3.117592604344112,-3.117592604344112,-3.117592604344112</t>
  </si>
  <si>
    <t>1158349355387315898320569127374600867464726,1158349355387315898320569127374600867464726,1158349355387315898320569127374600867464726,1158349355387315898320569127374600867464726,1158349355387315898320569127374600867464726,1158349355387315898320569127374600867464726,1158349355387315898320569127374600867464726,1158349355387315898320569127374600867464726,1158349355387315898320569127374600867464726</t>
  </si>
  <si>
    <t>13:11.5</t>
  </si>
  <si>
    <t>33:14.7</t>
  </si>
  <si>
    <t>-3.117724200971578,-3.117724200971578,-3.117724200971578,-3.117724200971578,-3.117724200971578,-3.117724200971578,-3.117724200971578,-3.117724200971578,-3.117724200971578,-3.117724200971578,-3.117724200971578,-3.117724200971578,-3.117724200971578,-3.117724200971578,-3.117724200971578,-3.117724200971578,-3.117724200971578,-3.117724200971578,-3.117724200971578,-3.117724200971578</t>
  </si>
  <si>
    <t>1199384286116813239696426879364772471876613,1199384286116813239696426879364772471876613,1199384286116813239696426879364772471876613,1199384286116813239696426879364772471876613,1199384286116813239696426879364772471876613,1199384286116813239696426879364772471876613,1199384286116813239696426879364772471876613,1199384286116813239696426879364772471876613,1199384286116813239696426879364772471876613,1199384286116813239696426879364772471876613,1199384286116813239696426879364772471876613,1199384286116813239696426879364772471876613,1199384286116813239696426879364772471876613,1199384286116813239696426879364772471876613,1199384286116813239696426879364772471876613,1199384286116813239696426879364772471876613,1199384286116813239696426879364772471876613,1199384286116813239696426879364772471876613,1199384286116813239696426879364772471876613,1199384286116813239696426879364772471876613</t>
  </si>
  <si>
    <t>39:57.2</t>
  </si>
  <si>
    <t>59:58.6</t>
  </si>
  <si>
    <t>-3.11826096749079,-3.11826096749079,-3.11826096749079,-3.11826096749079,-3.11826096749079</t>
  </si>
  <si>
    <t>30:47.7</t>
  </si>
  <si>
    <t>50:50.3</t>
  </si>
  <si>
    <t>-3.118515389494604,-3.118515389494604,-3.118515389494604,-3.118515389494604,-3.118515389494604,-3.118515389494604,-3.118515389494604,-3.118515389494604,-3.118515389494604</t>
  </si>
  <si>
    <t>1389788832577417665046816491069714456092700,1389788832577417665046816491069714456092700,1389788832577417665046816491069714456092700,1389788832577417665046816491069714456092700,1389788832577417665046816491069714456092700,1389788832577417665046816491069714456092700,1389788832577417665046816491069714456092700,1389788832577417665046816491069714456092700,1389788832577417665046816491069714456092700</t>
  </si>
  <si>
    <t>10:42.7</t>
  </si>
  <si>
    <t>30:44.7</t>
  </si>
  <si>
    <t>-3.1198646636166028,-3.1198646636166028,-3.1198646636166028</t>
  </si>
  <si>
    <t>32:30.1</t>
  </si>
  <si>
    <t>52:32.9</t>
  </si>
  <si>
    <t>-3.120287514945388,-3.120287514945388,-3.120287514945388,-3.120287514945388,-3.120287514945388,-3.120287514945388,-3.120287514945388,-3.120287514945388,-3.120287514945388</t>
  </si>
  <si>
    <t>690297218063443952139919634583126640282842,690297218063443952139919634583126640282842,690297218063443952139919634583126640282842,690297218063443952139919634583126640282842,690297218063443952139919634583126640282842,690297218063443952139919634583126640282842,690297218063443952139919634583126640282842,690297218063443952139919634583126640282842,690297218063443952139919634583126640282842</t>
  </si>
  <si>
    <t>50:29.6</t>
  </si>
  <si>
    <t>-3.12059564572451,-3.12059564572451,-3.12059564572451,-3.12059564572451,-3.12059564572451,-3.12059564572451</t>
  </si>
  <si>
    <t>13:14.8</t>
  </si>
  <si>
    <t>33:16.3</t>
  </si>
  <si>
    <t>-3.1206850244265696,-3.1206850244265696,-3.1206850244265696,-3.1206850244265696,-3.1206850244265696,-3.1206850244265696,-3.1206850244265696,-3.1206850244265696,-3.1206850244265696</t>
  </si>
  <si>
    <t>856570205425451709119759066157137251198169,856570205425451709119759066157137251198169,856570205425451709119759066157137251198169,856570205425451709119759066157137251198169,856570205425451709119759066157137251198169,856570205425451709119759066157137251198169,856570205425451709119759066157137251198169,856570205425451709119759066157137251198169,856570205425451709119759066157137251198169</t>
  </si>
  <si>
    <t>06:37.5</t>
  </si>
  <si>
    <t>-3.121061375611864,-3.121061375611864,-3.121061375611864,-3.121061375611864,-3.121061375611864,-3.121061375611864,-3.121061375611864,-3.121061375611864,-3.121061375611864</t>
  </si>
  <si>
    <t>808101780340305846085368077389170089234563,808101780340305846085368077389170089234563,808101780340305846085368077389170089234563,808101780340305846085368077389170089234563,808101780340305846085368077389170089234563,808101780340305846085368077389170089234563,808101780340305846085368077389170089234563,808101780340305846085368077389170089234563,808101780340305846085368077389170089234563</t>
  </si>
  <si>
    <t>33:29.2</t>
  </si>
  <si>
    <t>53:31.5</t>
  </si>
  <si>
    <t>-3.1211268149993674,-3.1211268149993674,-3.1211268149993674,-3.1211268149993674,-3.1211268149993674,-3.1211268149993674,-3.1211268149993674,-3.1211268149993674,-3.1211268149993674,-3.1211268149993674,-3.1211268149993674,-3.1211268149993674,-3.1211268149993674,-3.1211268149993674,-3.1211268149993674</t>
  </si>
  <si>
    <t>508995923474178836353907929586025921035457,508995923474178836353907929586025921035457,508995923474178836353907929586025921035457,508995923474178836353907929586025921035457,508995923474178836353907929586025921035457,508995923474178836353907929586025921035457,508995923474178836353907929586025921035457,508995923474178836353907929586025921035457,508995923474178836353907929586025921035457,508995923474178836353907929586025921035457,508995923474178836353907929586025921035457,508995923474178836353907929586025921035457,508995923474178836353907929586025921035457,508995923474178836353907929586025921035457,508995923474178836353907929586025921035457</t>
  </si>
  <si>
    <t>52:48.5</t>
  </si>
  <si>
    <t>12:51.9</t>
  </si>
  <si>
    <t>-3.121598484169671,-3.121598484169671,-3.121598484169671,-3.121598484169671,-3.121598484169671,-3.121598484169671,-3.121598484169671,-3.121598484169671,-3.121598484169671,-3.121598484169671,-3.121598484169671,-3.121598484169671,-3.121598484169671,-3.121598484169671,-3.121598484169671,-3.121598484169671,-3.121598484169671,-3.121598484169671,-3.121598484169671,-3.121598484169671</t>
  </si>
  <si>
    <t>1392473966104607522403774817391504243523618,1392473966104607522403774817391504243523618,1392473966104607522403774817391504243523618,1392473966104607522403774817391504243523618,1392473966104607522403774817391504243523618,1392473966104607522403774817391504243523618,1392473966104607522403774817391504243523618,1392473966104607522403774817391504243523618,1392473966104607522403774817391504243523618,1392473966104607522403774817391504243523618,1392473966104607522403774817391504243523618,1392473966104607522403774817391504243523618,1392473966104607522403774817391504243523618,1392473966104607522403774817391504243523618,1392473966104607522403774817391504243523618,1392473966104607522403774817391504243523618,1392473966104607522403774817391504243523618,1392473966104607522403774817391504243523618,1392473966104607522403774817391504243523618,1392473966104607522403774817391504243523618</t>
  </si>
  <si>
    <t>42:14.6</t>
  </si>
  <si>
    <t>02:18.5</t>
  </si>
  <si>
    <t>-3.1216214011767622,-3.1216214011767622,-3.1216214011767622,-3.1216214011767622,-3.1216214011767622,-3.1216214011767622,-3.1216214011767622,-3.1216214011767622,-3.1216214011767622,-3.1216214011767622</t>
  </si>
  <si>
    <t>459850608253561979497409581737974117404765,459850608253561979497409581737974117404765,459850608253561979497409581737974117404765,459850608253561979497409581737974117404765,459850608253561979497409581737974117404765,459850608253561979497409581737974117404765,459850608253561979497409581737974117404765,459850608253561979497409581737974117404765,459850608253561979497409581737974117404765,459850608253561979497409581737974117404765</t>
  </si>
  <si>
    <t>04:30.3</t>
  </si>
  <si>
    <t>20:08.4</t>
  </si>
  <si>
    <t>-3.121659177645709,-3.121659177645709,-3.121659177645709,-3.121659177645709,-3.121659177645709,-3.121659177645709,-3.121659177645709,-3.121659177645709,-3.121659177645709</t>
  </si>
  <si>
    <t>1158366252095264152014476581159163693336669,1158366252095264152014476581159163693336669,1158366252095264152014476581159163693336669,1158366252095264152014476581159163693336669,1158366252095264152014476581159163693336669,1158366252095264152014476581159163693336669,1158366252095264152014476581159163693336669,1158366252095264152014476581159163693336669,1158366252095264152014476581159163693336669</t>
  </si>
  <si>
    <t>40:56.0</t>
  </si>
  <si>
    <t>00:58.6</t>
  </si>
  <si>
    <t>-3.122004342273483,-3.122004342273483,-3.122004342273483,-3.122004342273483,-3.122004342273483,-3.122004342273483,-3.122004342273483,-3.122004342273483,-3.122004342273483,-3.122004342273483,-3.122004342273483,-3.122004342273483,-3.122004342273483,-3.122004342273483,-3.122004342273483</t>
  </si>
  <si>
    <t>1205862221648006097216340459647807038269676,1205862221648006097216340459647807038269676,1205862221648006097216340459647807038269676,1205862221648006097216340459647807038269676,1205862221648006097216340459647807038269676,1205862221648006097216340459647807038269676,1205862221648006097216340459647807038269676,1205862221648006097216340459647807038269676,1205862221648006097216340459647807038269676,1205862221648006097216340459647807038269676,1205862221648006097216340459647807038269676,1205862221648006097216340459647807038269676,1205862221648006097216340459647807038269676,1205862221648006097216340459647807038269676,1205862221648006097216340459647807038269676</t>
  </si>
  <si>
    <t>33:35.8</t>
  </si>
  <si>
    <t>53:38.6</t>
  </si>
  <si>
    <t>-3.1224767509240894,-3.1224767509240894,-3.1224767509240894,-3.1224767509240894,-3.1224767509240894,-3.1224767509240894,-3.1224767509240894,-3.1224767509240894,-3.1224767509240894,-3.1224767509240894</t>
  </si>
  <si>
    <t>162789103583634797700508294885843048960030,162789103583634797700508294885843048960030,162789103583634797700508294885843048960030,162789103583634797700508294885843048960030,162789103583634797700508294885843048960030,162789103583634797700508294885843048960030,162789103583634797700508294885843048960030,162789103583634797700508294885843048960030,162789103583634797700508294885843048960030,162789103583634797700508294885843048960030</t>
  </si>
  <si>
    <t>14:27.6</t>
  </si>
  <si>
    <t>34:31.0</t>
  </si>
  <si>
    <t>-3.1225559081944496,-3.1225559081944496,-3.1225559081944496,-3.1225559081944496,-3.1225559081944496,-3.1225559081944496,-3.1225559081944496,-3.1225559081944496,-3.1225559081944496,-3.1225559081944496,-3.1225559081944496,-3.1225559081944496,-3.1225559081944496,-3.1225559081944496,-3.1225559081944496,-3.1225559081944496,-3.1225559081944496,-3.1225559081944496,-3.1225559081944496,-3.1225559081944496,-3.1225559081944496,-3.1225559081944496,-3.1225559081944496,-3.1225559081944496,-3.1225559081944496,-3.1225559081944496,-3.1225559081944496,-3.1225559081944496,-3.1225559081944496,-3.1225559081944496</t>
  </si>
  <si>
    <t>1387699393919493356446379987840182582871060,1387699393919493356446379987840182582871060,1387699393919493356446379987840182582871060,1387699393919493356446379987840182582871060,1387699393919493356446379987840182582871060,1387699393919493356446379987840182582871060,1387699393919493356446379987840182582871060,1387699393919493356446379987840182582871060,1387699393919493356446379987840182582871060,1387699393919493356446379987840182582871060,1387699393919493356446379987840182582871060,1387699393919493356446379987840182582871060,1387699393919493356446379987840182582871060,1387699393919493356446379987840182582871060,1387699393919493356446379987840182582871060,1387699393919493356446379987840182582871060,1387699393919493356446379987840182582871060,1387699393919493356446379987840182582871060,1387699393919493356446379987840182582871060,1387699393919493356446379987840182582871060,1387699393919493356446379987840182582871060,1387699393919493356446379987840182582871060,1387699393919493356446379987840182582871060,138769939...</t>
  </si>
  <si>
    <t>29:40.8</t>
  </si>
  <si>
    <t>46:51.2</t>
  </si>
  <si>
    <t>-3.1236324723139695,-3.1236324723139695,-3.1236324723139695,-3.1236324723139695,-3.1236324723139695</t>
  </si>
  <si>
    <t>45:32.1</t>
  </si>
  <si>
    <t>05:33.8</t>
  </si>
  <si>
    <t>-3.1238152905187557,-3.1238152905187557,-3.1238152905187557,-3.1238152905187557,-3.1238152905187557,-3.1238152905187557,-3.1238152905187557,-3.1238152905187557,-3.1238152905187557,-3.1238152905187557</t>
  </si>
  <si>
    <t>1387336172795754394092713175184429417137364,1387336172795754394092713175184429417137364,1387336172795754394092713175184429417137364,1387336172795754394092713175184429417137364,1387336172795754394092713175184429417137364,1387336172795754394092713175184429417137364,1387336172795754394092713175184429417137364,1387336172795754394092713175184429417137364,1387336172795754394092713175184429417137364,1387336172795754394092713175184429417137364</t>
  </si>
  <si>
    <t>12:11.8</t>
  </si>
  <si>
    <t>-3.1240266041138067,-3.1240266041138067,-3.1240266041138067,-3.1240266041138067,-3.1240266041138067,-3.1240266041138067,-3.1240266041138067,-3.1240266041138067,-3.1240266041138067,-3.1240266041138067,-3.1240266041138067,-3.1240266041138067,-3.1240266041138067,-3.1240266041138067,-3.1240266041138067</t>
  </si>
  <si>
    <t>508522653241055775190194319738077205927006,508522653241055775190194319738077205927006,508522653241055775190194319738077205927006,508522653241055775190194319738077205927006,508522653241055775190194319738077205927006,508522653241055775190194319738077205927006,508522653241055775190194319738077205927006,508522653241055775190194319738077205927006,508522653241055775190194319738077205927006,508522653241055775190194319738077205927006,508522653241055775190194319738077205927006,508522653241055775190194319738077205927006,508522653241055775190194319738077205927006,508522653241055775190194319738077205927006,508522653241055775190194319738077205927006</t>
  </si>
  <si>
    <t>22:03.2</t>
  </si>
  <si>
    <t>-3.1245314173488152,-3.1245314173488152,-3.1245314173488152,-3.1245314173488152,-3.1245314173488152,-3.1245314173488152,-3.1245314173488152,-3.1245314173488152,-3.1245314173488152,-3.1245314173488152,-3.1245314173488152,-3.1245314173488152,-3.1245314173488152,-3.1245314173488152,-3.1245314173488152,-3.1245314173488152,-3.1245314173488152,-3.1245314173488152,-3.1245314173488152,-3.1245314173488152</t>
  </si>
  <si>
    <t>1346896616939103084664533114924324519248926,1346896616939103084664533114924324519248926,1346896616939103084664533114924324519248926,1346896616939103084664533114924324519248926,1346896616939103084664533114924324519248926,1346896616939103084664533114924324519248926,1346896616939103084664533114924324519248926,1346896616939103084664533114924324519248926,1346896616939103084664533114924324519248926,1346896616939103084664533114924324519248926,1346896616939103084664533114924324519248926,1346896616939103084664533114924324519248926,1346896616939103084664533114924324519248926,1346896616939103084664533114924324519248926,1346896616939103084664533114924324519248926,1346896616939103084664533114924324519248926,1346896616939103084664533114924324519248926,1346896616939103084664533114924324519248926,1346896616939103084664533114924324519248926,1346896616939103084664533114924324519248926</t>
  </si>
  <si>
    <t>01:31.3</t>
  </si>
  <si>
    <t>21:34.1</t>
  </si>
  <si>
    <t>-3.1248695195200664,-3.1248695195200664,-3.1248695195200664,-3.1248695195200664,-3.1248695195200664,-3.1248695195200664,-3.1248695195200664,-3.1248695195200664,-3.1248695195200664,-3.1248695195200664,-3.1248695195200664,-3.1248695195200664,-3.1248695195200664,-3.1248695195200664,-3.1248695195200664,-3.1248695195200664,-3.1248695195200664,-3.1248695195200664,-3.1248695195200664,-3.1248695195200664,-3.1248695195200664,-3.1248695195200664,-3.1248695195200664,-3.1248695195200664,-3.1248695195200664,-3.1248695195200664,-3.1248695195200664,-3.1248695195200664,-3.1248695195200664,-3.1248695195200664</t>
  </si>
  <si>
    <t>1201989252292098847100177083802137983293460,1201989252292098847100177083802137983293460,1201989252292098847100177083802137983293460,1201989252292098847100177083802137983293460,1201989252292098847100177083802137983293460,1201989252292098847100177083802137983293460,1201989252292098847100177083802137983293460,1201989252292098847100177083802137983293460,1201989252292098847100177083802137983293460,1201989252292098847100177083802137983293460,1201989252292098847100177083802137983293460,1201989252292098847100177083802137983293460,1201989252292098847100177083802137983293460,1201989252292098847100177083802137983293460,1201989252292098847100177083802137983293460,1201989252292098847100177083802137983293460,1201989252292098847100177083802137983293460,1201989252292098847100177083802137983293460,1201989252292098847100177083802137983293460,1201989252292098847100177083802137983293460,1201989252292098847100177083802137983293460,1201989252292098847100177083802137983293460,1201989252292098847100177083802137983293460,120198925...</t>
  </si>
  <si>
    <t>19:53.6</t>
  </si>
  <si>
    <t>39:55.2</t>
  </si>
  <si>
    <t>-3.1252742014824646,-3.1252742014824646,-3.1252742014824646,-3.1252742014824646,-3.1252742014824646,-3.1252742014824646,-3.1252742014824646,-3.1252742014824646,-3.1252742014824646,-3.1252742014824646,-3.1252742014824646,-3.1252742014824646,-3.1252742014824646,-3.1252742014824646,-3.1252742014824646</t>
  </si>
  <si>
    <t>1022570931777788175535408175755313320436912,1022570931777788175535408175755313320436912,1022570931777788175535408175755313320436912,1022570931777788175535408175755313320436912,1022570931777788175535408175755313320436912,1022570931777788175535408175755313320436912,1022570931777788175535408175755313320436912,1022570931777788175535408175755313320436912,1022570931777788175535408175755313320436912,1022570931777788175535408175755313320436912,1022570931777788175535408175755313320436912,1022570931777788175535408175755313320436912,1022570931777788175535408175755313320436912,1022570931777788175535408175755313320436912,1022570931777788175535408175755313320436912</t>
  </si>
  <si>
    <t>50:36.6</t>
  </si>
  <si>
    <t>10:38.9</t>
  </si>
  <si>
    <t>-3.1265325956668497,-3.1265325956668497,-3.1265325956668497,-3.1265325956668497,-3.1265325956668497,-3.1265325956668497,-3.1265325956668497,-3.1265325956668497,-3.1265325956668497</t>
  </si>
  <si>
    <t>1387736508457399845244822397870891452302356,1387736508457399845244822397870891452302356,1387736508457399845244822397870891452302356,1387736508457399845244822397870891452302356,1387736508457399845244822397870891452302356,1387736508457399845244822397870891452302356,1387736508457399845244822397870891452302356,1387736508457399845244822397870891452302356,1387736508457399845244822397870891452302356</t>
  </si>
  <si>
    <t>02:06.0</t>
  </si>
  <si>
    <t>22:09.2</t>
  </si>
  <si>
    <t>-3.1267493494224334,-3.1267493494224334,-3.1267493494224334,-3.1267493494224334,-3.1267493494224334,-3.1267493494224334,-3.1267493494224334,-3.1267493494224334,-3.1267493494224334,-3.1267493494224334,-3.1267493494224334,-3.1267493494224334,-3.1267493494224334,-3.1267493494224334,-3.1267493494224334,-3.1267493494224334,-3.1267493494224334,-3.1267493494224334,-3.1267493494224334,-3.1267493494224334</t>
  </si>
  <si>
    <t>1390129201916469432242920973965540315071505,1390129201916469432242920973965540315071505,1390129201916469432242920973965540315071505,1390129201916469432242920973965540315071505,1390129201916469432242920973965540315071505,1390129201916469432242920973965540315071505,1390129201916469432242920973965540315071505,1390129201916469432242920973965540315071505,1390129201916469432242920973965540315071505,1390129201916469432242920973965540315071505,1390129201916469432242920973965540315071505,1390129201916469432242920973965540315071505,1390129201916469432242920973965540315071505,1390129201916469432242920973965540315071505,1390129201916469432242920973965540315071505,1390129201916469432242920973965540315071505,1390129201916469432242920973965540315071505,1390129201916469432242920973965540315071505,1390129201916469432242920973965540315071505,1390129201916469432242920973965540315071505</t>
  </si>
  <si>
    <t>16:59.9</t>
  </si>
  <si>
    <t>33:02.1</t>
  </si>
  <si>
    <t>-3.1271095383577214,-3.1271095383577214,-3.1271095383577214,-3.1271095383577214,-3.1271095383577214,-3.1271095383577214,-3.1271095383577214,-3.1271095383577214,-3.1271095383577214,-3.1271095383577214,-3.1271095383577214,-3.1271095383577214,-3.1271095383577214,-3.1271095383577214,-3.1271095383577214</t>
  </si>
  <si>
    <t>111567390462085214072287669049421626708708,111567390462085214072287669049421626708708,111567390462085214072287669049421626708708,111567390462085214072287669049421626708708,111567390462085214072287669049421626708708,111567390462085214072287669049421626708708,111567390462085214072287669049421626708708,111567390462085214072287669049421626708708,111567390462085214072287669049421626708708,111567390462085214072287669049421626708708,111567390462085214072287669049421626708708,111567390462085214072287669049421626708708,111567390462085214072287669049421626708708,111567390462085214072287669049421626708708,111567390462085214072287669049421626708708</t>
  </si>
  <si>
    <t>20:51.9</t>
  </si>
  <si>
    <t>40:53.0</t>
  </si>
  <si>
    <t>-3.127256637518173,-3.127256637518173,-3.127256637518173,-3.127256637518173,-3.127256637518173,-3.127256637518173,-3.127256637518173,-3.127256637518173,-3.127256637518173,-3.127256637518173</t>
  </si>
  <si>
    <t>1041361044687163263566402883237363676053652,1041361044687163263566402883237363676053652,1041361044687163263566402883237363676053652,1041361044687163263566402883237363676053652,1041361044687163263566402883237363676053652,1041361044687163263566402883237363676053652,1041361044687163263566402883237363676053652,1041361044687163263566402883237363676053652,1041361044687163263566402883237363676053652,1041361044687163263566402883237363676053652</t>
  </si>
  <si>
    <t>13:15.0</t>
  </si>
  <si>
    <t>-3.12834848162025,-3.12834848162025,-3.12834848162025,-3.12834848162025,-3.12834848162025,-3.12834848162025,-3.12834848162025,-3.12834848162025,-3.12834848162025,-3.12834848162025,-3.12834848162025,-3.12834848162025,-3.12834848162025,-3.12834848162025,-3.12834848162025</t>
  </si>
  <si>
    <t>1000480549569659086754663185494556572954846,1000480549569659086754663185494556572954846,1000480549569659086754663185494556572954846,1000480549569659086754663185494556572954846,1000480549569659086754663185494556572954846,1000480549569659086754663185494556572954846,1000480549569659086754663185494556572954846,1000480549569659086754663185494556572954846,1000480549569659086754663185494556572954846,1000480549569659086754663185494556572954846,1000480549569659086754663185494556572954846,1000480549569659086754663185494556572954846,1000480549569659086754663185494556572954846,1000480549569659086754663185494556572954846,1000480549569659086754663185494556572954846</t>
  </si>
  <si>
    <t>52:58.2</t>
  </si>
  <si>
    <t>13:01.3</t>
  </si>
  <si>
    <t>-3.128686064685609,-3.128686064685609,-3.128686064685609,-3.128686064685609,-3.128686064685609,-3.128686064685609,-3.128686064685609,-3.128686064685609,-3.128686064685609,-3.128686064685609</t>
  </si>
  <si>
    <t>1208137966368810169318006620752889952960598,1208137966368810169318006620752889952960598,1208137966368810169318006620752889952960598,1208137966368810169318006620752889952960598,1208137966368810169318006620752889952960598,1208137966368810169318006620752889952960598,1208137966368810169318006620752889952960598,1208137966368810169318006620752889952960598,1208137966368810169318006620752889952960598,1208137966368810169318006620752889952960598</t>
  </si>
  <si>
    <t>21:07.4</t>
  </si>
  <si>
    <t>41:09.8</t>
  </si>
  <si>
    <t>-3.128922113803104,-3.128922113803104,-3.128922113803104,-3.128922113803104,-3.128922113803104,-3.128922113803104,-3.128922113803104,-3.128922113803104,-3.128922113803104,-3.128922113803104</t>
  </si>
  <si>
    <t>1201926134975850370576871282008179154979007,1201926134975850370576871282008179154979007,1201926134975850370576871282008179154979007,1201926134975850370576871282008179154979007,1201926134975850370576871282008179154979007,1201926134975850370576871282008179154979007,1201926134975850370576871282008179154979007,1201926134975850370576871282008179154979007,1201926134975850370576871282008179154979007,1201926134975850370576871282008179154979007</t>
  </si>
  <si>
    <t>44:24.9</t>
  </si>
  <si>
    <t>04:26.7</t>
  </si>
  <si>
    <t>-3.128963177346466,-3.128963177346466,-3.128963177346466,-3.128963177346466,-3.128963177346466,-3.128963177346466,-3.128963177346466,-3.128963177346466,-3.128963177346466,-3.128963177346466</t>
  </si>
  <si>
    <t>156877081435034048460103755351554742338643,156877081435034048460103755351554742338643,156877081435034048460103755351554742338643,156877081435034048460103755351554742338643,156877081435034048460103755351554742338643,156877081435034048460103755351554742338643,156877081435034048460103755351554742338643,156877081435034048460103755351554742338643,156877081435034048460103755351554742338643,156877081435034048460103755351554742338643</t>
  </si>
  <si>
    <t>02:09.5</t>
  </si>
  <si>
    <t>22:11.4</t>
  </si>
  <si>
    <t>-3.129600099224139,-3.129600099224139,-3.129600099224139,-3.129600099224139,-3.129600099224139,-3.129600099224139,-3.129600099224139,-3.129600099224139,-3.129600099224139,-3.129600099224139,-3.129600099224139,-3.129600099224139,-3.129600099224139,-3.129600099224139,-3.129600099224139,-3.129600099224139,-3.129600099224139,-3.129600099224139,-3.129600099224139,-3.129600099224139</t>
  </si>
  <si>
    <t>345511426844933666272331122485502713105498,345511426844933666272331122485502713105498,345511426844933666272331122485502713105498,345511426844933666272331122485502713105498,345511426844933666272331122485502713105498,345511426844933666272331122485502713105498,345511426844933666272331122485502713105498,345511426844933666272331122485502713105498,345511426844933666272331122485502713105498,345511426844933666272331122485502713105498,345511426844933666272331122485502713105498,345511426844933666272331122485502713105498,345511426844933666272331122485502713105498,345511426844933666272331122485502713105498,345511426844933666272331122485502713105498,345511426844933666272331122485502713105498,345511426844933666272331122485502713105498,345511426844933666272331122485502713105498,345511426844933666272331122485502713105498,345511426844933666272331122485502713105498</t>
  </si>
  <si>
    <t>02:11.5</t>
  </si>
  <si>
    <t>-3.129927332529501,-3.129927332529501,-3.129927332529501,-3.129927332529501,-3.129927332529501,-3.129927332529501,-3.129927332529501,-3.129927332529501,-3.129927332529501,-3.129927332529501,-3.129927332529501,-3.129927332529501,-3.129927332529501,-3.129927332529501,-3.129927332529501</t>
  </si>
  <si>
    <t>647032487597247989968854348969200572553947,647032487597247989968854348969200572553947,647032487597247989968854348969200572553947,647032487597247989968854348969200572553947,647032487597247989968854348969200572553947,647032487597247989968854348969200572553947,647032487597247989968854348969200572553947,647032487597247989968854348969200572553947,647032487597247989968854348969200572553947,647032487597247989968854348969200572553947,647032487597247989968854348969200572553947,647032487597247989968854348969200572553947,647032487597247989968854348969200572553947,647032487597247989968854348969200572553947,647032487597247989968854348969200572553947</t>
  </si>
  <si>
    <t>02:01.5</t>
  </si>
  <si>
    <t>22:03.1</t>
  </si>
  <si>
    <t>-3.1303536425332106,-3.1303536425332106,-3.1303536425332106,-3.1303536425332106,-3.1303536425332106,-3.1303536425332106,-3.1303536425332106,-3.1303536425332106,-3.1303536425332106,-3.1303536425332106,-3.1303536425332106,-3.1303536425332106,-3.1303536425332106,-3.1303536425332106,-3.1303536425332106</t>
  </si>
  <si>
    <t>282462262206205756368337252229345916757554,282462262206205756368337252229345916757554,282462262206205756368337252229345916757554,282462262206205756368337252229345916757554,282462262206205756368337252229345916757554,282462262206205756368337252229345916757554,282462262206205756368337252229345916757554,282462262206205756368337252229345916757554,282462262206205756368337252229345916757554,282462262206205756368337252229345916757554,282462262206205756368337252229345916757554,282462262206205756368337252229345916757554,282462262206205756368337252229345916757554,282462262206205756368337252229345916757554,282462262206205756368337252229345916757554</t>
  </si>
  <si>
    <t>53:50.4</t>
  </si>
  <si>
    <t>13:53.8</t>
  </si>
  <si>
    <t>-3.130583968092796,-3.130583968092796,-3.130583968092796,-3.130583968092796,-3.130583968092796,-3.130583968092796,-3.130583968092796,-3.130583968092796,-3.130583968092796,-3.130583968092796,-3.130583968092796,-3.130583968092796,-3.130583968092796,-3.130583968092796,-3.130583968092796,-3.130583968092796,-3.130583968092796,-3.130583968092796,-3.130583968092796,-3.130583968092796,-3.130583968092796,-3.130583968092796,-3.130583968092796,-3.130583968092796,-3.130583968092796,-3.130583968092796,-3.130583968092796,-3.130583968092796,-3.130583968092796,-3.130583968092796</t>
  </si>
  <si>
    <t>1208494095230754314340748816039658739959006,1208494095230754314340748816039658739959006,1208494095230754314340748816039658739959006,1208494095230754314340748816039658739959006,1208494095230754314340748816039658739959006,1208494095230754314340748816039658739959006,1208494095230754314340748816039658739959006,1208494095230754314340748816039658739959006,1208494095230754314340748816039658739959006,1208494095230754314340748816039658739959006,1208494095230754314340748816039658739959006,1208494095230754314340748816039658739959006,1208494095230754314340748816039658739959006,1208494095230754314340748816039658739959006,1208494095230754314340748816039658739959006,1208494095230754314340748816039658739959006,1208494095230754314340748816039658739959006,1208494095230754314340748816039658739959006,1208494095230754314340748816039658739959006,1208494095230754314340748816039658739959006,1208494095230754314340748816039658739959006,1208494095230754314340748816039658739959006,1208494095230754314340748816039658739959006,120849409...</t>
  </si>
  <si>
    <t>53:41.8</t>
  </si>
  <si>
    <t>13:43.7</t>
  </si>
  <si>
    <t>-3.1312021025832752,-3.1312021025832752,-3.1312021025832752,-3.1312021025832752,-3.1312021025832752,-3.1312021025832752,-3.1312021025832752,-3.1312021025832752,-3.1312021025832752,-3.1312021025832752,-3.1312021025832752,-3.1312021025832752,-3.1312021025832752,-3.1312021025832752,-3.1312021025832752,-3.1312021025832752,-3.1312021025832752,-3.1312021025832752,-3.1312021025832752,-3.1312021025832752,-3.1312021025832752,-3.1312021025832752,-3.1312021025832752,-3.1312021025832752,-3.1312021025832752,-3.1312021025832752,-3.1312021025832752,-3.1312021025832752,-3.1312021025832752,-3.1312021025832752</t>
  </si>
  <si>
    <t>696305424251765608668234760059264214144243,696305424251765608668234760059264214144243,696305424251765608668234760059264214144243,696305424251765608668234760059264214144243,696305424251765608668234760059264214144243,696305424251765608668234760059264214144243,696305424251765608668234760059264214144243,696305424251765608668234760059264214144243,696305424251765608668234760059264214144243,696305424251765608668234760059264214144243,696305424251765608668234760059264214144243,696305424251765608668234760059264214144243,696305424251765608668234760059264214144243,696305424251765608668234760059264214144243,696305424251765608668234760059264214144243,696305424251765608668234760059264214144243,696305424251765608668234760059264214144243,696305424251765608668234760059264214144243,696305424251765608668234760059264214144243,696305424251765608668234760059264214144243,696305424251765608668234760059264214144243,696305424251765608668234760059264214144243,696305424251765608668234760059264214144243,69630542425176560866823476005926...</t>
  </si>
  <si>
    <t>41:55.0</t>
  </si>
  <si>
    <t>01:57.9</t>
  </si>
  <si>
    <t>-3.131714064464302,-3.131714064464302,-3.131714064464302,-3.131714064464302,-3.131714064464302,-3.131714064464302,-3.131714064464302,-3.131714064464302,-3.131714064464302,-3.131714064464302,-3.131714064464302,-3.131714064464302,-3.131714064464302,-3.131714064464302,-3.131714064464302,-3.131714064464302,-3.131714064464302,-3.131714064464302,-3.131714064464302,-3.131714064464302,-3.131714064464302,-3.131714064464302,-3.131714064464302,-3.131714064464302,-3.131714064464302,-3.131714064464302,-3.131714064464302,-3.131714064464302,-3.131714064464302,-3.131714064464302</t>
  </si>
  <si>
    <t>1349073332225590132492557776153164851638976,1349073332225590132492557776153164851638976,1349073332225590132492557776153164851638976,1349073332225590132492557776153164851638976,1349073332225590132492557776153164851638976,1349073332225590132492557776153164851638976,1349073332225590132492557776153164851638976,1349073332225590132492557776153164851638976,1349073332225590132492557776153164851638976,1349073332225590132492557776153164851638976,1349073332225590132492557776153164851638976,1349073332225590132492557776153164851638976,1349073332225590132492557776153164851638976,1349073332225590132492557776153164851638976,1349073332225590132492557776153164851638976,1349073332225590132492557776153164851638976,1349073332225590132492557776153164851638976,1349073332225590132492557776153164851638976,1349073332225590132492557776153164851638976,1349073332225590132492557776153164851638976,1349073332225590132492557776153164851638976,1349073332225590132492557776153164851638976,1349073332225590132492557776153164851638976,134907333...</t>
  </si>
  <si>
    <t>06:47.6</t>
  </si>
  <si>
    <t>-3.132251185623449,-3.132251185623449,-3.132251185623449,-3.132251185623449,-3.132251185623449,-3.132251185623449,-3.132251185623449,-3.132251185623449,-3.132251185623449</t>
  </si>
  <si>
    <t>298705625234380806685597123363190071153246,298705625234380806685597123363190071153246,298705625234380806685597123363190071153246,298705625234380806685597123363190071153246,298705625234380806685597123363190071153246,298705625234380806685597123363190071153246,298705625234380806685597123363190071153246,298705625234380806685597123363190071153246,298705625234380806685597123363190071153246</t>
  </si>
  <si>
    <t>52:28.8</t>
  </si>
  <si>
    <t>12:30.7</t>
  </si>
  <si>
    <t>-3.1323277213194194,-3.1323277213194194,-3.1323277213194194,-3.1323277213194194,-3.1323277213194194</t>
  </si>
  <si>
    <t>41:38.9</t>
  </si>
  <si>
    <t>01:42.2</t>
  </si>
  <si>
    <t>-3.132487565141391,-3.132487565141391,-3.132487565141391,-3.132487565141391,-3.132487565141391,-3.132487565141391,-3.132487565141391,-3.132487565141391,-3.132487565141391,-3.132487565141391,-3.132487565141391,-3.132487565141391,-3.132487565141391,-3.132487565141391,-3.132487565141391,-3.132487565141391,-3.132487565141391,-3.132487565141391,-3.132487565141391,-3.132487565141391</t>
  </si>
  <si>
    <t>1042169133856760918044489384151680081761331,1042169133856760918044489384151680081761331,1042169133856760918044489384151680081761331,1042169133856760918044489384151680081761331,1042169133856760918044489384151680081761331,1042169133856760918044489384151680081761331,1042169133856760918044489384151680081761331,1042169133856760918044489384151680081761331,1042169133856760918044489384151680081761331,1042169133856760918044489384151680081761331,1042169133856760918044489384151680081761331,1042169133856760918044489384151680081761331,1042169133856760918044489384151680081761331,1042169133856760918044489384151680081761331,1042169133856760918044489384151680081761331,1042169133856760918044489384151680081761331,1042169133856760918044489384151680081761331,1042169133856760918044489384151680081761331,1042169133856760918044489384151680081761331,1042169133856760918044489384151680081761331</t>
  </si>
  <si>
    <t>45:44.7</t>
  </si>
  <si>
    <t>04:47.0</t>
  </si>
  <si>
    <t>-3.1356438770094686,-3.135643877009469,-3.135643877009469,-3.135643877009469,-3.135643877009469,-3.135643877009469,-3.135643877009469,-3.135643877009469,-3.135643877009469,-3.135643877009469,-3.135643877009469,-3.135643877009469,-3.135643877009469,-3.135643877009469,-3.135643877009469</t>
  </si>
  <si>
    <t>1384284885375932349242139195974725931404311,1036516306382733239582570347179458819296279,1036516306382733239582570347179458819296279,1036516306382733239582570347179458819296279,1036516306382733239582570347179458819296279,1036516306382733239582570347179458819296279,1036516306382733239582570347179458819296279,1036516306382733239582570347179458819296279,1036516306382733239582570347179458819296279,1036516306382733239582570347179458819296279,1036516306382733239582570347179458819296279,1036516306382733239582570347179458819296279,1036516306382733239582570347179458819296279,1036516306382733239582570347179458819296279,1036516306382733239582570347179458819296279</t>
  </si>
  <si>
    <t>12:51.7</t>
  </si>
  <si>
    <t>-3.135895855683724,-3.135895855683724,-3.135895855683724,-3.135895855683724,-3.135895855683724,-3.135895855683724,-3.135895855683724,-3.135895855683724,-3.135895855683724,-3.135895855683724</t>
  </si>
  <si>
    <t>692980330240389789708824734121032893468942,692980330240389789708824734121032893468942,692980330240389789708824734121032893468942,692980330240389789708824734121032893468942,692980330240389789708824734121032893468942,692980330240389789708824734121032893468942,692980330240389789708824734121032893468942,692980330240389789708824734121032893468942,692980330240389789708824734121032893468942,692980330240389789708824734121032893468942</t>
  </si>
  <si>
    <t>12:38.3</t>
  </si>
  <si>
    <t>32:40.8</t>
  </si>
  <si>
    <t>-3.1368522585524397,-3.1368522585524397,-3.1368522585524397,-3.1368522585524397,-3.1368522585524397,-3.1368522585524397,-3.1368522585524397,-3.1368522585524397,-3.1368522585524397,-3.1368522585524397,-3.1368522585524397,-3.1368522585524397,-3.1368522585524397,-3.1368522585524397,-3.1368522585524397</t>
  </si>
  <si>
    <t>1183519880031344758789620297616802669475961,1183519880031344758789620297616802669475961,1183519880031344758789620297616802669475961,1183519880031344758789620297616802669475961,1183519880031344758789620297616802669475961,1183519880031344758789620297616802669475961,1183519880031344758789620297616802669475961,1183519880031344758789620297616802669475961,1183519880031344758789620297616802669475961,1183519880031344758789620297616802669475961,1183519880031344758789620297616802669475961,1183519880031344758789620297616802669475961,1183519880031344758789620297616802669475961,1183519880031344758789620297616802669475961,1183519880031344758789620297616802669475961</t>
  </si>
  <si>
    <t>32:00.6</t>
  </si>
  <si>
    <t>-3.137250966751329,-3.137250966751329,-3.137250966751329,-3.137250966751329,-3.137250966751329,-3.137250966751329,-3.137250966751329,-3.137250966751329,-3.137250966751329,-3.137250966751329</t>
  </si>
  <si>
    <t>696028870191890597163138397101791690002770,696028870191890597163138397101791690002770,696028870191890597163138397101791690002770,696028870191890597163138397101791690002770,696028870191890597163138397101791690002770,696028870191890597163138397101791690002770,696028870191890597163138397101791690002770,696028870191890597163138397101791690002770,696028870191890597163138397101791690002770,696028870191890597163138397101791690002770</t>
  </si>
  <si>
    <t>32:18.9</t>
  </si>
  <si>
    <t>49:46.1</t>
  </si>
  <si>
    <t>-3.1380002645636247,-3.1380002645636247,-3.1380002645636247,-3.1380002645636247,-3.1380002645636247,-3.1380002645636247,-3.1380002645636247,-3.1380002645636247,-3.1380002645636247,-3.1380002645636247,-3.1380002645636247,-3.1380002645636247,-3.1380002645636247,-3.1380002645636247,-3.1380002645636247</t>
  </si>
  <si>
    <t>1000478534969020478661801554796201784737822,1000478534969020478661801554796201784737822,1000478534969020478661801554796201784737822,1000478534969020478661801554796201784737822,1000478534969020478661801554796201784737822,1000478534969020478661801554796201784737822,1000478534969020478661801554796201784737822,1000478534969020478661801554796201784737822,1000478534969020478661801554796201784737822,1000478534969020478661801554796201784737822,1000478534969020478661801554796201784737822,1000478534969020478661801554796201784737822,1000478534969020478661801554796201784737822,1000478534969020478661801554796201784737822,1000478534969020478661801554796201784737822</t>
  </si>
  <si>
    <t>37:52.3</t>
  </si>
  <si>
    <t>57:53.8</t>
  </si>
  <si>
    <t>-3.138015362568948,-3.138015362568948,-3.138015362568948,-3.138015362568948,-3.138015362568948,-3.138015362568948</t>
  </si>
  <si>
    <t>53:13.6</t>
  </si>
  <si>
    <t>13:16.9</t>
  </si>
  <si>
    <t>-3.1381504231010515,-3.1381504231010515,-3.1381504231010515,-3.1381504231010515,-3.1381504231010515,-3.1381504231010515,-3.1381504231010515,-3.1381504231010515,-3.1381504231010515,-3.1381504231010515,-3.1381504231010515,-3.1381504231010515,-3.1381504231010515,-3.1381504231010515,-3.1381504231010515</t>
  </si>
  <si>
    <t>1161230820240211728007661833077247273710210,1161230820240211728007661833077247273710210,1161230820240211728007661833077247273710210,1161230820240211728007661833077247273710210,1161230820240211728007661833077247273710210,1161230820240211728007661833077247273710210,1161230820240211728007661833077247273710210,1161230820240211728007661833077247273710210,1161230820240211728007661833077247273710210,1161230820240211728007661833077247273710210,1161230820240211728007661833077247273710210,1161230820240211728007661833077247273710210,1161230820240211728007661833077247273710210,1161230820240211728007661833077247273710210,1161230820240211728007661833077247273710210</t>
  </si>
  <si>
    <t>53:16.3</t>
  </si>
  <si>
    <t>13:18.4</t>
  </si>
  <si>
    <t>-3.138724303588824,-3.138724303588824,-3.138724303588824,-3.138724303588824,-3.138724303588824</t>
  </si>
  <si>
    <t>46:53.3</t>
  </si>
  <si>
    <t>06:54.7</t>
  </si>
  <si>
    <t>-3.139187993759841,-3.139187993759841,-3.139187993759841,-3.139187993759841,-3.139187993759841,-3.139187993759841,-3.139187993759841,-3.139187993759841,-3.139187993759841,-3.139187993759841</t>
  </si>
  <si>
    <t>1344229624040444694402933558485133465744068,1344229624040444694402933558485133465744068,1344229624040444694402933558485133465744068,1344229624040444694402933558485133465744068,1344229624040444694402933558485133465744068,1344229624040444694402933558485133465744068,1344229624040444694402933558485133465744068,1344229624040444694402933558485133465744068,1344229624040444694402933558485133465744068,1344229624040444694402933558485133465744068</t>
  </si>
  <si>
    <t>32:57.3</t>
  </si>
  <si>
    <t>49:54.0</t>
  </si>
  <si>
    <t>-3.139362525712821,-3.139362525712821,-3.139362525712821,-3.139362525712821,-3.139362525712821,-3.139362525712821</t>
  </si>
  <si>
    <t>22:19.0</t>
  </si>
  <si>
    <t>42:20.8</t>
  </si>
  <si>
    <t>-3.139519873961581,-3.139519873961581,-3.139519873961581,-3.139519873961581,-3.139519873961581,-3.139519873961581,-3.139519873961581,-3.139519873961581,-3.139519873961581,-3.139519873961581,-3.139519873961581,-3.139519873961581,-3.139519873961581,-3.139519873961581,-3.139519873961581</t>
  </si>
  <si>
    <t>1384285575637106143156417492043294438706326,1384285575637106143156417492043294438706326,1384285575637106143156417492043294438706326,1384285575637106143156417492043294438706326,1384285575637106143156417492043294438706326,1384285575637106143156417492043294438706326,1384285575637106143156417492043294438706326,1384285575637106143156417492043294438706326,1384285575637106143156417492043294438706326,1384285575637106143156417492043294438706326,1384285575637106143156417492043294438706326,1384285575637106143156417492043294438706326,1384285575637106143156417492043294438706326,1384285575637106143156417492043294438706326,1384285575637106143156417492043294438706326</t>
  </si>
  <si>
    <t>25:12.1</t>
  </si>
  <si>
    <t>-3.14015338069361,-3.14015338069361,-3.14015338069361</t>
  </si>
  <si>
    <t>31:19.7</t>
  </si>
  <si>
    <t>51:23.0</t>
  </si>
  <si>
    <t>-3.140602865502511,-3.140602865502511,-3.140602865502511,-3.140602865502511,-3.140602865502511,-3.140602865502511</t>
  </si>
  <si>
    <t>26:27.2</t>
  </si>
  <si>
    <t>46:29.1</t>
  </si>
  <si>
    <t>-3.141331808183795,-3.141331808183795,-3.141331808183795</t>
  </si>
  <si>
    <t>12:54.5</t>
  </si>
  <si>
    <t>32:57.5</t>
  </si>
  <si>
    <t>-3.1417088878886252,-3.1417088878886252,-3.1417088878886252,-3.1417088878886252,-3.1417088878886252,-3.1417088878886252,-3.1417088878886252,-3.1417088878886252,-3.1417088878886252,-3.1417088878886252</t>
  </si>
  <si>
    <t>1387849142429423596113676096427908741054531,1387849142429423596113676096427908741054531,1387849142429423596113676096427908741054531,1387849142429423596113676096427908741054531,1387849142429423596113676096427908741054531,1387849142429423596113676096427908741054531,1387849142429423596113676096427908741054531,1387849142429423596113676096427908741054531,1387849142429423596113676096427908741054531,1387849142429423596113676096427908741054531</t>
  </si>
  <si>
    <t>33:42.9</t>
  </si>
  <si>
    <t>53:46.8</t>
  </si>
  <si>
    <t>-3.1431608459952027,-3.1431608459952027,-3.1431608459952027,-3.1431608459952027,-3.1431608459952027</t>
  </si>
  <si>
    <t>44:09.6</t>
  </si>
  <si>
    <t>01:41.9</t>
  </si>
  <si>
    <t>-3.143830816288211,-3.143830816288211,-3.143830816288211,-3.143830816288211,-3.143830816288211,-3.143830816288211,-3.143830816288211,-3.143830816288211,-3.143830816288211</t>
  </si>
  <si>
    <t>339703011329187683425875884872723769446418,339703011329187683425875884872723769446418,339703011329187683425875884872723769446418,339703011329187683425875884872723769446418,339703011329187683425875884872723769446418,339703011329187683425875884872723769446418,339703011329187683425875884872723769446418,339703011329187683425875884872723769446418,339703011329187683425875884872723769446418</t>
  </si>
  <si>
    <t>24:41.1</t>
  </si>
  <si>
    <t>44:42.6</t>
  </si>
  <si>
    <t>-3.144558052528291,-3.144558052528291,-3.144558052528291,-3.144558052528291,-3.144558052528291,-3.144558052528291,-3.144558052528291,-3.144558052528291,-3.144558052528291,-3.144558052528291,-3.144558052528291,-3.144558052528291,-3.144558052528291,-3.144558052528291,-3.144558052528291</t>
  </si>
  <si>
    <t>1158775403343012625561715130050727293546708,1158775403343012625561715130050727293546708,1158775403343012625561715130050727293546708,1158775403343012625561715130050727293546708,1158775403343012625561715130050727293546708,1158775403343012625561715130050727293546708,1158775403343012625561715130050727293546708,1158775403343012625561715130050727293546708,1158775403343012625561715130050727293546708,1158775403343012625561715130050727293546708,1158775403343012625561715130050727293546708,1158775403343012625561715130050727293546708,1158775403343012625561715130050727293546708,1158775403343012625561715130050727293546708,1158775403343012625561715130050727293546708</t>
  </si>
  <si>
    <t>28:25.7</t>
  </si>
  <si>
    <t>48:28.3</t>
  </si>
  <si>
    <t>-3.144953938468103,-3.144953938468103,-3.144953938468103,-3.144953938468103,-3.144953938468103,-3.144953938468103,-3.144953938468103,-3.144953938468103,-3.144953938468103,-3.144953938468103,-3.144953938468103,-3.144953938468103,-3.144953938468103,-3.144953938468103,-3.144953938468103</t>
  </si>
  <si>
    <t>304347914156405060941660325693373064319043,304347914156405060941660325693373064319043,304347914156405060941660325693373064319043,304347914156405060941660325693373064319043,304347914156405060941660325693373064319043,304347914156405060941660325693373064319043,304347914156405060941660325693373064319043,304347914156405060941660325693373064319043,304347914156405060941660325693373064319043,304347914156405060941660325693373064319043,304347914156405060941660325693373064319043,304347914156405060941660325693373064319043,304347914156405060941660325693373064319043,304347914156405060941660325693373064319043,304347914156405060941660325693373064319043</t>
  </si>
  <si>
    <t>08:23.0</t>
  </si>
  <si>
    <t>28:26.0</t>
  </si>
  <si>
    <t>-3.145976347367501,-3.145976347367501,-3.145976347367501,-3.145976347367501,-3.145976347367501</t>
  </si>
  <si>
    <t>12:49.6</t>
  </si>
  <si>
    <t>32:52.2</t>
  </si>
  <si>
    <t>-3.1466322511279214,-3.1466322511279214,-3.1466322511279214,-3.1466322511279214,-3.1466322511279214,-3.1466322511279214,-3.1466322511279214,-3.1466322511279214,-3.1466322511279214,-3.1466322511279214,-3.1466322511279214,-3.1466322511279214,-3.1466322511279214,-3.1466322511279214,-3.1466322511279214</t>
  </si>
  <si>
    <t>325343146678975413349012223789682853553206,325343146678975413349012223789682853553206,325343146678975413349012223789682853553206,325343146678975413349012223789682853553206,325343146678975413349012223789682853553206,325343146678975413349012223789682853553206,325343146678975413349012223789682853553206,325343146678975413349012223789682853553206,325343146678975413349012223789682853553206,325343146678975413349012223789682853553206,325343146678975413349012223789682853553206,325343146678975413349012223789682853553206,325343146678975413349012223789682853553206,325343146678975413349012223789682853553206,325343146678975413349012223789682853553206</t>
  </si>
  <si>
    <t>22:31.4</t>
  </si>
  <si>
    <t>41:53.4</t>
  </si>
  <si>
    <t>-3.147571603087354,-3.147571603087354,-3.147571603087354,-3.147571603087354,-3.147571603087354</t>
  </si>
  <si>
    <t>46:23.3</t>
  </si>
  <si>
    <t>58:36.9</t>
  </si>
  <si>
    <t>-3.1475903517944763,-3.1475903517944763,-3.1475903517944763,-3.1475903517944763,-3.1475903517944763,-3.1475903517944763</t>
  </si>
  <si>
    <t>40:54.4</t>
  </si>
  <si>
    <t>00:57.4</t>
  </si>
  <si>
    <t>-3.1479203975214562,-3.1479203975214562,-3.1479203975214562,-3.1479203975214562,-3.1479203975214562,-3.1479203975214562,-3.1479203975214562,-3.1479203975214562,-3.1479203975214562,-3.1479203975214562</t>
  </si>
  <si>
    <t>998885531589038652495574068213629483255508,998885531589038652495574068213629483255508,998885531589038652495574068213629483255508,998885531589038652495574068213629483255508,998885531589038652495574068213629483255508,998885531589038652495574068213629483255508,998885531589038652495574068213629483255508,998885531589038652495574068213629483255508,998885531589038652495574068213629483255508,998885531589038652495574068213629483255508</t>
  </si>
  <si>
    <t>48:31.2</t>
  </si>
  <si>
    <t>08:34.8</t>
  </si>
  <si>
    <t>-3.148427647503569,-3.148427647503569,-3.148427647503569,-3.148427647503569,-3.148427647503569</t>
  </si>
  <si>
    <t>16:41.4</t>
  </si>
  <si>
    <t>34:25.2</t>
  </si>
  <si>
    <t>-3.1485821749163203,-3.1485821749163203,-3.1485821749163203</t>
  </si>
  <si>
    <t>51:20.1</t>
  </si>
  <si>
    <t>11:21.8</t>
  </si>
  <si>
    <t>-3.148747451503758,-3.148747451503758,-3.148747451503758,-3.148747451503758,-3.148747451503758,-3.148747451503758,-3.148747451503758,-3.148747451503758,-3.148747451503758</t>
  </si>
  <si>
    <t>693512726383446857339549306448143054832670,693512726383446857339549306448143054832670,693512726383446857339549306448143054832670,693512726383446857339549306448143054832670,693512726383446857339549306448143054832670,693512726383446857339549306448143054832670,693512726383446857339549306448143054832670,693512726383446857339549306448143054832670,693512726383446857339549306448143054832670</t>
  </si>
  <si>
    <t>53:09.3</t>
  </si>
  <si>
    <t>13:11.7</t>
  </si>
  <si>
    <t>-3.1490374895108104,-3.1490374895108104,-3.1490374895108104,-3.1490374895108104,-3.1490374895108104,-3.1490374895108104,-3.1490374895108104,-3.1490374895108104,-3.1490374895108104,-3.1490374895108104</t>
  </si>
  <si>
    <t>692959675769308850713479932352966867062846,692959675769308850713479932352966867062846,692959675769308850713479932352966867062846,692959675769308850713479932352966867062846,692959675769308850713479932352966867062846,692959675769308850713479932352966867062846,692959675769308850713479932352966867062846,692959675769308850713479932352966867062846,692959675769308850713479932352966867062846,692959675769308850713479932352966867062846</t>
  </si>
  <si>
    <t>42:50.1</t>
  </si>
  <si>
    <t>-3.149077191040689,-3.149077191040689,-3.149077191040689,-3.149077191040689,-3.149077191040689,-3.149077191040689,-3.149077191040689,-3.149077191040689,-3.149077191040689,-3.149077191040689,-3.149077191040689,-3.149077191040689,-3.149077191040689,-3.149077191040689,-3.149077191040689,-3.149077191040689,-3.149077191040689,-3.149077191040689,-3.149077191040689,-3.149077191040689,-3.149077191040689,-3.149077191040689,-3.149077191040689,-3.149077191040689,-3.149077191040689,-3.149077191040689,-3.149077191040689,-3.149077191040689,-3.149077191040689,-3.149077191040689</t>
  </si>
  <si>
    <t>1393613017541171030936026930657556162519640,1393613017541171030936026930657556162519640,1393613017541171030936026930657556162519640,1393613017541171030936026930657556162519640,1393613017541171030936026930657556162519640,1393613017541171030936026930657556162519640,1393613017541171030936026930657556162519640,1393613017541171030936026930657556162519640,1393613017541171030936026930657556162519640,1393613017541171030936026930657556162519640,1393613017541171030936026930657556162519640,1393613017541171030936026930657556162519640,1393613017541171030936026930657556162519640,1393613017541171030936026930657556162519640,1393613017541171030936026930657556162519640,1393613017541171030936026930657556162519640,1393613017541171030936026930657556162519640,1393613017541171030936026930657556162519640,1393613017541171030936026930657556162519640,1393613017541171030936026930657556162519640,1393613017541171030936026930657556162519640,1393613017541171030936026930657556162519640,1393613017541171030936026930657556162519640,139361301...</t>
  </si>
  <si>
    <t>52:56.1</t>
  </si>
  <si>
    <t>12:58.8</t>
  </si>
  <si>
    <t>-3.14924467579576,-3.14924467579576,-3.14924467579576,-3.14924467579576,-3.14924467579576,-3.14924467579576,-3.14924467579576,-3.14924467579576,-3.14924467579576,-3.14924467579576,-3.14924467579576,-3.14924467579576,-3.14924467579576,-3.14924467579576,-3.14924467579576,-3.14924467579576,-3.14924467579576,-3.14924467579576,-3.14924467579576,-3.14924467579576,-3.14924467579576,-3.14924467579576,-3.14924467579576,-3.14924467579576,-3.14924467579576,-3.14924467579576,-3.14924467579576,-3.14924467579576,-3.14924467579576,-3.14924467579576</t>
  </si>
  <si>
    <t>347749869917730238148903249490372200534238,347749869917730238148903249490372200534238,347749869917730238148903249490372200534238,347749869917730238148903249490372200534238,347749869917730238148903249490372200534238,347749869917730238148903249490372200534238,347749869917730238148903249490372200534238,347749869917730238148903249490372200534238,347749869917730238148903249490372200534238,347749869917730238148903249490372200534238,347749869917730238148903249490372200534238,347749869917730238148903249490372200534238,347749869917730238148903249490372200534238,347749869917730238148903249490372200534238,347749869917730238148903249490372200534238,347749869917730238148903249490372200534238,347749869917730238148903249490372200534238,347749869917730238148903249490372200534238,347749869917730238148903249490372200534238,347749869917730238148903249490372200534238,347749869917730238148903249490372200534238,347749869917730238148903249490372200534238,347749869917730238148903249490372200534238,34774986991773023814890324949037...</t>
  </si>
  <si>
    <t>31:25.7</t>
  </si>
  <si>
    <t>51:29.6</t>
  </si>
  <si>
    <t>-3.1497811667155453,-3.1497811667155453,-3.1497811667155453,-3.1497811667155453,-3.1497811667155453,-3.1497811667155453</t>
  </si>
  <si>
    <t>42:12.4</t>
  </si>
  <si>
    <t>-3.1500339147507486,-3.1500339147507486,-3.1500339147507486,-3.1500339147507486,-3.1500339147507486,-3.1500339147507486,-3.1500339147507486,-3.1500339147507486,-3.1500339147507486,-3.1500339147507486</t>
  </si>
  <si>
    <t>1388211120248777555302524032026828518580428,1388211120248777555302524032026828518580428,1388211120248777555302524032026828518580428,1388211120248777555302524032026828518580428,1388211120248777555302524032026828518580428,1388211120248777555302524032026828518580428,1388211120248777555302524032026828518580428,1388211120248777555302524032026828518580428,1388211120248777555302524032026828518580428,1388211120248777555302524032026828518580428</t>
  </si>
  <si>
    <t>12:40.7</t>
  </si>
  <si>
    <t>32:43.2</t>
  </si>
  <si>
    <t>-3.150271786911958,-3.150271786911958,-3.150271786911958,-3.150271786911958,-3.150271786911958,-3.150271786911958,-3.150271786911958,-3.150271786911958,-3.150271786911958,-3.150271786911958,-3.150271786911958,-3.150271786911958,-3.150271786911958,-3.150271786911958,-3.150271786911958</t>
  </si>
  <si>
    <t>342329657928547466709663133382429447324822,342329657928547466709663133382429447324822,342329657928547466709663133382429447324822,342329657928547466709663133382429447324822,342329657928547466709663133382429447324822,342329657928547466709663133382429447324822,342329657928547466709663133382429447324822,342329657928547466709663133382429447324822,342329657928547466709663133382429447324822,342329657928547466709663133382429447324822,342329657928547466709663133382429447324822,342329657928547466709663133382429447324822,342329657928547466709663133382429447324822,342329657928547466709663133382429447324822,342329657928547466709663133382429447324822</t>
  </si>
  <si>
    <t>13:30.3</t>
  </si>
  <si>
    <t>33:33.0</t>
  </si>
  <si>
    <t>-3.1505402113274936,-3.1505402113274936,-3.1505402113274936,-3.1505402113274936,-3.1505402113274936,-3.1505402113274936,-3.1505402113274936,-3.1505402113274936,-3.1505402113274936,-3.1505402113274936,-3.1505402113274936,-3.1505402113274936,-3.1505402113274936,-3.1505402113274936,-3.1505402113274936,-3.1505402113274936,-3.1505402113274936,-3.1505402113274936,-3.1505402113274936,-3.1505402113274936,-3.1505402113274936,-3.1505402113274936,-3.1505402113274936,-3.1505402113274936,-3.1505402113274936,-3.1505402113274936,-3.1505402113274936,-3.1505402113274936,-3.1505402113274936,-3.1505402113274936</t>
  </si>
  <si>
    <t>1393288771842267299995309322536690720474454,1393288771842267299995309322536690720474454,1393288771842267299995309322536690720474454,1393288771842267299995309322536690720474454,1393288771842267299995309322536690720474454,1393288771842267299995309322536690720474454,1393288771842267299995309322536690720474454,1393288771842267299995309322536690720474454,1393288771842267299995309322536690720474454,1393288771842267299995309322536690720474454,1393288771842267299995309322536690720474454,1393288771842267299995309322536690720474454,1393288771842267299995309322536690720474454,1393288771842267299995309322536690720474454,1393288771842267299995309322536690720474454,1393288771842267299995309322536690720474454,1393288771842267299995309322536690720474454,1393288771842267299995309322536690720474454,1393288771842267299995309322536690720474454,1393288771842267299995309322536690720474454,1393288771842267299995309322536690720474454,1393288771842267299995309322536690720474454,1393288771842267299995309322536690720474454,139328877...</t>
  </si>
  <si>
    <t>00:00.7</t>
  </si>
  <si>
    <t>17:12.8</t>
  </si>
  <si>
    <t>-3.1506240814957156,-3.1506240814957156,-3.1506240814957156,-3.1506240814957156,-3.1506240814957156,-3.1506240814957156,-3.1506240814957156,-3.1506240814957156,-3.1506240814957156,-3.1506240814957156,-3.1506240814957156,-3.1506240814957156,-3.1506240814957156,-3.1506240814957156,-3.1506240814957156</t>
  </si>
  <si>
    <t>1390277663721593459706309435793294433043474,1390277663721593459706309435793294433043474,1390277663721593459706309435793294433043474,1390277663721593459706309435793294433043474,1390277663721593459706309435793294433043474,1390277663721593459706309435793294433043474,1390277663721593459706309435793294433043474,1390277663721593459706309435793294433043474,1390277663721593459706309435793294433043474,1390277663721593459706309435793294433043474,1390277663721593459706309435793294433043474,1390277663721593459706309435793294433043474,1390277663721593459706309435793294433043474,1390277663721593459706309435793294433043474,1390277663721593459706309435793294433043474</t>
  </si>
  <si>
    <t>47:20.8</t>
  </si>
  <si>
    <t>07:23.6</t>
  </si>
  <si>
    <t>-3.150690638392646,-3.150690638392646,-3.150690638392646,-3.150690638392646,-3.150690638392646,-3.150690638392646,-3.150690638392646,-3.150690638392646,-3.150690638392646</t>
  </si>
  <si>
    <t>487037074340196034237571499578878016174202,487037074340196034237571499578878016174202,487037074340196034237571499578878016174202,487037074340196034237571499578878016174202,487037074340196034237571499578878016174202,487037074340196034237571499578878016174202,487037074340196034237571499578878016174202,487037074340196034237571499578878016174202,487037074340196034237571499578878016174202</t>
  </si>
  <si>
    <t>30:39.4</t>
  </si>
  <si>
    <t>50:42.3</t>
  </si>
  <si>
    <t>-3.1511181860867366,-3.1511181860867366,-3.1511181860867366,-3.1511181860867366,-3.1511181860867366,-3.1511181860867366</t>
  </si>
  <si>
    <t>06:35.2</t>
  </si>
  <si>
    <t>-3.151542014969055,-3.151542014969055,-3.151542014969055</t>
  </si>
  <si>
    <t>53:30.9</t>
  </si>
  <si>
    <t>13:33.5</t>
  </si>
  <si>
    <t>-3.1527339059958255,-3.1527339059958255,-3.1527339059958255,-3.1527339059958255,-3.1527339059958255</t>
  </si>
  <si>
    <t>11:49.0</t>
  </si>
  <si>
    <t>31:51.5</t>
  </si>
  <si>
    <t>-3.152749562733229,-3.152749562733229,-3.152749562733229,-3.152749562733229,-3.152749562733229,-3.152749562733229</t>
  </si>
  <si>
    <t>04:29.9</t>
  </si>
  <si>
    <t>24:26.3</t>
  </si>
  <si>
    <t>-3.1529028374645516,-3.1529028374645516,-3.1529028374645516,-3.1529028374645516,-3.1529028374645516</t>
  </si>
  <si>
    <t>22:05.7</t>
  </si>
  <si>
    <t>42:07.3</t>
  </si>
  <si>
    <t>-3.1538089703943992,-3.1538089703943992,-3.1538089703943992,-3.1538089703943992,-3.1538089703943992,-3.1538089703943992,-3.1538089703943992,-3.1538089703943992,-3.1538089703943992,-3.1538089703943992</t>
  </si>
  <si>
    <t>1346854702195965027196547013337978272080913,1346854702195965027196547013337978272080913,1346854702195965027196547013337978272080913,1346854702195965027196547013337978272080913,1346854702195965027196547013337978272080913,1346854702195965027196547013337978272080913,1346854702195965027196547013337978272080913,1346854702195965027196547013337978272080913,1346854702195965027196547013337978272080913,1346854702195965027196547013337978272080913</t>
  </si>
  <si>
    <t>31:39.4</t>
  </si>
  <si>
    <t>50:16.3</t>
  </si>
  <si>
    <t>-3.1538761637640134,-3.1538761637640134,-3.1538761637640134</t>
  </si>
  <si>
    <t>50:33.6</t>
  </si>
  <si>
    <t>10:35.0</t>
  </si>
  <si>
    <t>-3.15430942823852,-3.15430942823852,-3.15430942823852,-3.15430942823852,-3.15430942823852,-3.15430942823852,-3.15430942823852,-3.15430942823852,-3.15430942823852</t>
  </si>
  <si>
    <t>481087086360072437662627148339044067604699,481087086360072437662627148339044067604699,481087086360072437662627148339044067604699,481087086360072437662627148339044067604699,481087086360072437662627148339044067604699,481087086360072437662627148339044067604699,481087086360072437662627148339044067604699,481087086360072437662627148339044067604699,481087086360072437662627148339044067604699</t>
  </si>
  <si>
    <t>28:29.0</t>
  </si>
  <si>
    <t>48:32.0</t>
  </si>
  <si>
    <t>-3.1543123269074487,-3.1543123269074487,-3.1543123269074487,-3.1543123269074487,-3.1543123269074487,-3.1543123269074487,-3.1543123269074487,-3.1543123269074487,-3.1543123269074487,-3.1543123269074487,-3.1543123269074487,-3.1543123269074487,-3.1543123269074487,-3.1543123269074487,-3.1543123269074487</t>
  </si>
  <si>
    <t>696244912991042327689548828045665927464086,696244912991042327689548828045665927464086,696244912991042327689548828045665927464086,696244912991042327689548828045665927464086,696244912991042327689548828045665927464086,696244912991042327689548828045665927464086,696244912991042327689548828045665927464086,696244912991042327689548828045665927464086,696244912991042327689548828045665927464086,696244912991042327689548828045665927464086,696244912991042327689548828045665927464086,696244912991042327689548828045665927464086,696244912991042327689548828045665927464086,696244912991042327689548828045665927464086,696244912991042327689548828045665927464086</t>
  </si>
  <si>
    <t>44:33.3</t>
  </si>
  <si>
    <t>04:35.3</t>
  </si>
  <si>
    <t>-3.1543675628167733,-3.1543675628167733,-3.1543675628167733,-3.1543675628167733,-3.1543675628167733,-3.1543675628167733,-3.1543675628167733,-3.1543675628167733,-3.1543675628167733,-3.1543675628167733,-3.1543675628167733,-3.1543675628167733,-3.1543675628167733,-3.1543675628167733,-3.1543675628167733</t>
  </si>
  <si>
    <t>646669618473519865658027374204768493883410,646669618473519865658027374204768493883410,646669618473519865658027374204768493883410,646669618473519865658027374204768493883410,646669618473519865658027374204768493883410,646669618473519865658027374204768493883410,646669618473519865658027374204768493883410,646669618473519865658027374204768493883410,646669618473519865658027374204768493883410,646669618473519865658027374204768493883410,646669618473519865658027374204768493883410,646669618473519865658027374204768493883410,646669618473519865658027374204768493883410,646669618473519865658027374204768493883410,646669618473519865658027374204768493883410</t>
  </si>
  <si>
    <t>34:36.9</t>
  </si>
  <si>
    <t>46:39.6</t>
  </si>
  <si>
    <t>-3.1546059665660153,-3.1546059665660153,-3.1546059665660153</t>
  </si>
  <si>
    <t>34:21.4</t>
  </si>
  <si>
    <t>-3.155072075831658,-3.155072075831658,-3.155072075831658,-3.155072075831658,-3.155072075831658,-3.155072075831658,-3.155072075831658,-3.155072075831658,-3.155072075831658,-3.155072075831658,-3.155072075831658,-3.155072075831658,-3.155072075831658,-3.155072075831658,-3.155072075831658,-3.155072075831658,-3.155072075831658,-3.155072075831658,-3.155072075831658,-3.155072075831658,-3.155072075831658,-3.155072075831658,-3.155072075831658,-3.155072075831658,-3.155072075831658,-3.155072075831658,-3.155072075831658,-3.155072075831658,-3.155072075831658,-3.155072075831658</t>
  </si>
  <si>
    <t>160301504258325798784903233664543022420054,160301504258325798784903233664543022420054,160301504258325798784903233664543022420054,160301504258325798784903233664543022420054,160301504258325798784903233664543022420054,160301504258325798784903233664543022420054,160301504258325798784903233664543022420054,160301504258325798784903233664543022420054,160301504258325798784903233664543022420054,160301504258325798784903233664543022420054,160301504258325798784903233664543022420054,160301504258325798784903233664543022420054,160301504258325798784903233664543022420054,160301504258325798784903233664543022420054,160301504258325798784903233664543022420054,160301504258325798784903233664543022420054,160301504258325798784903233664543022420054,160301504258325798784903233664543022420054,160301504258325798784903233664543022420054,160301504258325798784903233664543022420054,160301504258325798784903233664543022420054,160301504258325798784903233664543022420054,160301504258325798784903233664543022420054,16030150425832579878490323366454...</t>
  </si>
  <si>
    <t>-3.155116119523051,-3.155116119523051,-3.155116119523051,-3.155116119523051,-3.155116119523051,-3.155116119523051</t>
  </si>
  <si>
    <t>41:12.6</t>
  </si>
  <si>
    <t>01:14.6</t>
  </si>
  <si>
    <t>-3.1551886198078574,-3.1551886198078574,-3.1551886198078574,-3.1551886198078574,-3.1551886198078574,-3.1551886198078574,-3.1551886198078574,-3.1551886198078574,-3.1551886198078574,-3.1551886198078574</t>
  </si>
  <si>
    <t>1039292702330078028773681454953727467816344,1039292702330078028773681454953727467816344,1039292702330078028773681454953727467816344,1039292702330078028773681454953727467816344,1039292702330078028773681454953727467816344,1039292702330078028773681454953727467816344,1039292702330078028773681454953727467816344,1039292702330078028773681454953727467816344,1039292702330078028773681454953727467816344,1039292702330078028773681454953727467816344</t>
  </si>
  <si>
    <t>54:31.3</t>
  </si>
  <si>
    <t>14:33.3</t>
  </si>
  <si>
    <t>-3.155313761034671,-3.155313761034671,-3.155313761034671,-3.155313761034671,-3.155313761034671,-3.155313761034671,-3.155313761034671,-3.155313761034671,-3.155313761034671</t>
  </si>
  <si>
    <t>979702143804999365567244051990929781108604,979702143804999365567244051990929781108604,979702143804999365567244051990929781108604,979702143804999365567244051990929781108604,979702143804999365567244051990929781108604,979702143804999365567244051990929781108604,979702143804999365567244051990929781108604,979702143804999365567244051990929781108604,979702143804999365567244051990929781108604</t>
  </si>
  <si>
    <t>52:03.8</t>
  </si>
  <si>
    <t>-3.1554533884284446,-3.1554533884284446,-3.1554533884284446,-3.1554533884284446,-3.1554533884284446,-3.1554533884284446,-3.1554533884284446,-3.1554533884284446,-3.1554533884284446,-3.1554533884284446,-3.1554533884284446,-3.1554533884284446,-3.1554533884284446,-3.1554533884284446,-3.1554533884284446</t>
  </si>
  <si>
    <t>508654953614018639353710784767936880546510,508654953614018639353710784767936880546510,508654953614018639353710784767936880546510,508654953614018639353710784767936880546510,508654953614018639353710784767936880546510,508654953614018639353710784767936880546510,508654953614018639353710784767936880546510,508654953614018639353710784767936880546510,508654953614018639353710784767936880546510,508654953614018639353710784767936880546510,508654953614018639353710784767936880546510,508654953614018639353710784767936880546510,508654953614018639353710784767936880546510,508654953614018639353710784767936880546510,508654953614018639353710784767936880546510</t>
  </si>
  <si>
    <t>22:03.5</t>
  </si>
  <si>
    <t>39:44.6</t>
  </si>
  <si>
    <t>-3.1562693500574297,-3.1562693500574297,-3.1562693500574297,-3.1562693500574297,-3.1562693500574297,-3.1562693500574297,-3.1562693500574297,-3.1562693500574297,-3.1562693500574297,-3.1562693500574297</t>
  </si>
  <si>
    <t>1346338883687185200919208265652929501430960,1346338883687185200919208265652929501430960,1346338883687185200919208265652929501430960,1346338883687185200919208265652929501430960,1346338883687185200919208265652929501430960,1346338883687185200919208265652929501430960,1346338883687185200919208265652929501430960,1346338883687185200919208265652929501430960,1346338883687185200919208265652929501430960,1346338883687185200919208265652929501430960</t>
  </si>
  <si>
    <t>52:35.8</t>
  </si>
  <si>
    <t>12:38.9</t>
  </si>
  <si>
    <t>-3.1570369668171487,-3.1570369668171487,-3.1570369668171487,-3.1570369668171487,-3.1570369668171487</t>
  </si>
  <si>
    <t>29:10.5</t>
  </si>
  <si>
    <t>46:21.0</t>
  </si>
  <si>
    <t>-3.1578916311053122,-3.1578916311053122,-3.1578916311053122,-3.1578916311053122,-3.1578916311053122,-3.1578916311053122,-3.1578916311053122,-3.1578916311053122,-3.1578916311053122</t>
  </si>
  <si>
    <t>1387125058467255896820989732944880996053148,1387125058467255896820989732944880996053148,1387125058467255896820989732944880996053148,1387125058467255896820989732944880996053148,1387125058467255896820989732944880996053148,1387125058467255896820989732944880996053148,1387125058467255896820989732944880996053148,1387125058467255896820989732944880996053148,1387125058467255896820989732944880996053148</t>
  </si>
  <si>
    <t>32:53.1</t>
  </si>
  <si>
    <t>52:55.9</t>
  </si>
  <si>
    <t>-3.158076049058249,-3.158076049058249,-3.158076049058249,-3.158076049058249,-3.158076049058249</t>
  </si>
  <si>
    <t>11:08.9</t>
  </si>
  <si>
    <t>31:10.6</t>
  </si>
  <si>
    <t>-3.1587807457210024,-3.1587807457210024,-3.169334048192978,-3.169334048192978,-3.169334048192978,-3.169334048192978,-3.169334048192978,-3.169334048192978,-3.169334048192978</t>
  </si>
  <si>
    <t>295738211795113840352031278175594440988306,295738211795113840352031278175594440988306,295738211759619623545640854933686751237778,295738211759619623545640854933686751237778,295738211759619623545640854933686751237778,295738211759619623545640854933686751237778,295738211759619623545640854933686751237778,295738211759619623545640854933686751237778,295738211759619623545640854933686751237778</t>
  </si>
  <si>
    <t>32:03.3</t>
  </si>
  <si>
    <t>52:05.4</t>
  </si>
  <si>
    <t>-3.159108866519187,-3.159108866519187,-3.159108866519187,-3.159108866519187,-3.159108866519187,-3.159108866519187,-3.159108866519187,-3.159108866519187,-3.159108866519187,-3.159108866519187</t>
  </si>
  <si>
    <t>1393416291762023875956033213105463343044822,1393416291762023875956033213105463343044822,1393416291762023875956033213105463343044822,1393416291762023875956033213105463343044822,1393416291762023875956033213105463343044822,1393416291762023875956033213105463343044822,1393416291762023875956033213105463343044822,1393416291762023875956033213105463343044822,1393416291762023875956033213105463343044822,1393416291762023875956033213105463343044822</t>
  </si>
  <si>
    <t>10:39.6</t>
  </si>
  <si>
    <t>30:41.7</t>
  </si>
  <si>
    <t>-3.159932810507863,-3.159932810507863,-3.159932810507863</t>
  </si>
  <si>
    <t>25:40.1</t>
  </si>
  <si>
    <t>45:42.4</t>
  </si>
  <si>
    <t>-3.1601590059960163,-3.1601590059960163,-3.1601590059960163,-3.1601590059960163,-3.1601590059960163</t>
  </si>
  <si>
    <t>51:43.4</t>
  </si>
  <si>
    <t>-3.1602024361501693,-3.1602024361501693,-3.1602024361501693</t>
  </si>
  <si>
    <t>00:40.6</t>
  </si>
  <si>
    <t>16:57.9</t>
  </si>
  <si>
    <t>-3.160443228297498,-3.160443228297498,-3.160443228297498,-3.160443228297498,-3.160443228297498,-3.160443228297498,-3.160443228297498,-3.160443228297498,-3.160443228297498,-3.160443228297498</t>
  </si>
  <si>
    <t>1387530471143280874540665018242714865623104,1387530471143280874540665018242714865623104,1387530471143280874540665018242714865623104,1387530471143280874540665018242714865623104,1387530471143280874540665018242714865623104,1387530471143280874540665018242714865623104,1387530471143280874540665018242714865623104,1387530471143280874540665018242714865623104,1387530471143280874540665018242714865623104,1387530471143280874540665018242714865623104</t>
  </si>
  <si>
    <t>12:34.2</t>
  </si>
  <si>
    <t>32:36.7</t>
  </si>
  <si>
    <t>-3.161282080992761,-3.161282080992761,-3.161282080992761,-3.161282080992761,-3.161282080992761,-3.161282080992761,-3.161282080992761,-3.161282080992761,-3.161282080992761,-3.161282080992761</t>
  </si>
  <si>
    <t>347904057283970114944387047290215352860786,347904057283970114944387047290215352860786,347904057283970114944387047290215352860786,347904057283970114944387047290215352860786,347904057283970114944387047290215352860786,347904057283970114944387047290215352860786,347904057283970114944387047290215352860786,347904057283970114944387047290215352860786,347904057283970114944387047290215352860786,347904057283970114944387047290215352860786</t>
  </si>
  <si>
    <t>25:16.6</t>
  </si>
  <si>
    <t>45:18.2</t>
  </si>
  <si>
    <t>-3.16150809191718,-3.16150809191718,-3.16150809191718,-3.16150809191718,-3.16150809191718,-3.16150809191718,-3.16150809191718,-3.16150809191718,-3.16150809191718,-3.16150809191718</t>
  </si>
  <si>
    <t>1341618704530762216954399273981582325645435,1341618704530762216954399273981582325645435,1341618704530762216954399273981582325645435,1341618704530762216954399273981582325645435,1341618704530762216954399273981582325645435,1341618704530762216954399273981582325645435,1341618704530762216954399273981582325645435,1341618704530762216954399273981582325645435,1341618704530762216954399273981582325645435,1341618704530762216954399273981582325645435</t>
  </si>
  <si>
    <t>53:04.9</t>
  </si>
  <si>
    <t>-3.1616746149589092,-3.1616746149589092,-3.1616746149589092,-3.1616746149589092,-3.1616746149589092,-3.1616746149589092,-3.1616746149589092,-3.1616746149589092,-3.1616746149589092,-3.1616746149589092,-3.1616746149589092,-3.1616746149589092,-3.1616746149589092,-3.1616746149589092,-3.1616746149589092</t>
  </si>
  <si>
    <t>1384328364143372173410563052831607993984028,1384328364143372173410563052831607993984028,1384328364143372173410563052831607993984028,1384328364143372173410563052831607993984028,1384328364143372173410563052831607993984028,1384328364143372173410563052831607993984028,1384328364143372173410563052831607993984028,1384328364143372173410563052831607993984028,1384328364143372173410563052831607993984028,1384328364143372173410563052831607993984028,1384328364143372173410563052831607993984028,1384328364143372173410563052831607993984028,1384328364143372173410563052831607993984028,1384328364143372173410563052831607993984028,1384328364143372173410563052831607993984028</t>
  </si>
  <si>
    <t>53:21.6</t>
  </si>
  <si>
    <t>13:25.0</t>
  </si>
  <si>
    <t>-3.1621709324577134,-3.1621709324577134,-3.1621709324577134,-3.1621709324577134,-3.1621709324577134,-3.1621709324577134,-3.1621709324577134,-3.1621709324577134,-3.1621709324577134,-3.1621709324577134</t>
  </si>
  <si>
    <t>859980546486318847588175397728860821427670,859980546486318847588175397728860821427670,859980546486318847588175397728860821427670,859980546486318847588175397728860821427670,859980546486318847588175397728860821427670,859980546486318847588175397728860821427670,859980546486318847588175397728860821427670,859980546486318847588175397728860821427670,859980546486318847588175397728860821427670,859980546486318847588175397728860821427670</t>
  </si>
  <si>
    <t>07:00.5</t>
  </si>
  <si>
    <t>-3.1621967893627514,-3.1621967893627514,-3.1621967893627514,-3.1621967893627514,-3.1621967893627514,-3.1621967893627514,-3.1621967893627514,-3.1621967893627514,-3.1621967893627514</t>
  </si>
  <si>
    <t>1158322701745591675102216796695317259731164,1158322701745591675102216796695317259731164,1158322701745591675102216796695317259731164,1158322701745591675102216796695317259731164,1158322701745591675102216796695317259731164,1158322701745591675102216796695317259731164,1158322701745591675102216796695317259731164,1158322701745591675102216796695317259731164,1158322701745591675102216796695317259731164</t>
  </si>
  <si>
    <t>11:06.3</t>
  </si>
  <si>
    <t>31:08.2</t>
  </si>
  <si>
    <t>-3.162685678565379,-3.162685678565379,-3.162685678565379,-3.162685678565379,-3.162685678565379,-3.162685678565379,-3.162685678565379,-3.162685678565379,-3.162685678565379</t>
  </si>
  <si>
    <t>154259847261030329695858748235596925992995,154259847261030329695858748235596925992995,154259847261030329695858748235596925992995,154259847261030329695858748235596925992995,154259847261030329695858748235596925992995,154259847261030329695858748235596925992995,154259847261030329695858748235596925992995,154259847261030329695858748235596925992995,154259847261030329695858748235596925992995</t>
  </si>
  <si>
    <t>32:14.0</t>
  </si>
  <si>
    <t>52:17.4</t>
  </si>
  <si>
    <t>-3.16375705115289,-3.16375705115289,-3.16375705115289,-3.16375705115289,-3.16375705115289,-3.16375705115289,-3.16375705115289,-3.16375705115289,-3.16375705115289,-3.16375705115289</t>
  </si>
  <si>
    <t>1041621578971989914428181702820204571099155,1041621578971989914428181702820204571099155,1041621578971989914428181702820204571099155,1041621578971989914428181702820204571099155,1041621578971989914428181702820204571099155,1041621578971989914428181702820204571099155,1041621578971989914428181702820204571099155,1041621578971989914428181702820204571099155,1041621578971989914428181702820204571099155,1041621578971989914428181702820204571099155</t>
  </si>
  <si>
    <t>53:01.5</t>
  </si>
  <si>
    <t>13:04.3</t>
  </si>
  <si>
    <t>-3.1638856812622165,-3.1638856812622165,-3.1638856812622165,-3.1638856812622165,-3.1638856812622165,-3.1638856812622165,-3.1638856812622165,-3.1638856812622165,-3.1638856812622165,-3.1638856812622165,-3.1638856812622165,-3.1638856812622165,-3.1638856812622165,-3.1638856812622165,-3.1638856812622165</t>
  </si>
  <si>
    <t>1393267503291643175364959809389248065012822,1393267503291643175364959809389248065012822,1393267503291643175364959809389248065012822,1393267503291643175364959809389248065012822,1393267503291643175364959809389248065012822,1393267503291643175364959809389248065012822,1393267503291643175364959809389248065012822,1393267503291643175364959809389248065012822,1393267503291643175364959809389248065012822,1393267503291643175364959809389248065012822,1393267503291643175364959809389248065012822,1393267503291643175364959809389248065012822,1393267503291643175364959809389248065012822,1393267503291643175364959809389248065012822,1393267503291643175364959809389248065012822</t>
  </si>
  <si>
    <t>08:01.3</t>
  </si>
  <si>
    <t>28:04.0</t>
  </si>
  <si>
    <t>-3.1641423880904416,-3.1641423880904416,-3.1641423880904416,-3.1641423880904416,-3.1641423880904416,-3.1641423880904416,-3.1641423880904416,-3.1641423880904416,-3.1641423880904416,-3.1641423880904416,-3.1641423880904416,-3.1641423880904416,-3.1641423880904416,-3.1641423880904416,-3.1641423880904416</t>
  </si>
  <si>
    <t>1387684418847427416611498152269317976850512,1387684418847427416611498152269317976850512,1387684418847427416611498152269317976850512,1387684418847427416611498152269317976850512,1387684418847427416611498152269317976850512,1387684418847427416611498152269317976850512,1387684418847427416611498152269317976850512,1387684418847427416611498152269317976850512,1387684418847427416611498152269317976850512,1387684418847427416611498152269317976850512,1387684418847427416611498152269317976850512,1387684418847427416611498152269317976850512,1387684418847427416611498152269317976850512,1387684418847427416611498152269317976850512,1387684418847427416611498152269317976850512</t>
  </si>
  <si>
    <t>37:08.7</t>
  </si>
  <si>
    <t>56:34.7</t>
  </si>
  <si>
    <t>-3.1642243985573035,-3.1642243985573035,-3.1642243985573035</t>
  </si>
  <si>
    <t>02:13.6</t>
  </si>
  <si>
    <t>16:40.9</t>
  </si>
  <si>
    <t>-3.164901536091662,-3.164901536091662,-3.164901536091662,-3.164901536091662,-3.164901536091662,-3.164901536091662</t>
  </si>
  <si>
    <t>14:07.9</t>
  </si>
  <si>
    <t>34:11.1</t>
  </si>
  <si>
    <t>-3.1650059410869797,-3.1650059410869797,-3.1650059410869797,-3.1650059410869797,-3.1650059410869797,-3.1650059410869797,-3.1650059410869797,-3.1650059410869797,-3.1650059410869797,-3.1650059410869797,-3.1650059410869797,-3.1650059410869797,-3.1650059410869797,-3.1650059410869797,-3.1650059410869797,-3.1650059410869797,-3.1650059410869797,-3.1650059410869797,-3.1650059410869797,-3.1650059410869797</t>
  </si>
  <si>
    <t>696244900288628871082711282885142869544470,696244900288628871082711282885142869544470,696244900288628871082711282885142869544470,696244900288628871082711282885142869544470,696244900288628871082711282885142869544470,696244900288628871082711282885142869544470,696244900288628871082711282885142869544470,696244900288628871082711282885142869544470,696244900288628871082711282885142869544470,696244900288628871082711282885142869544470,696244900288628871082711282885142869544470,696244900288628871082711282885142869544470,696244900288628871082711282885142869544470,696244900288628871082711282885142869544470,696244900288628871082711282885142869544470,696244900288628871082711282885142869544470,696244900288628871082711282885142869544470,696244900288628871082711282885142869544470,696244900288628871082711282885142869544470,696244900288628871082711282885142869544470</t>
  </si>
  <si>
    <t>22:05.9</t>
  </si>
  <si>
    <t>42:09.4</t>
  </si>
  <si>
    <t>-3.165731587597421,-3.166802219783047,-3.166802219783047,-3.166802219783047,-3.166802219783047,-3.166802219783047,-3.166802219783047,-3.166802219783047,-3.166802219783047,-3.166802219783047,-3.166802219783047,-3.166802219783047,-3.166802219783047,-3.166802219783047,-3.166802219783047,-3.166802219783047,-3.166802219783047,-3.166802219783047,-3.166802219783047,-3.166802219783047,-3.166802219783047,-3.166802219783047,-3.166802219783047,-3.166802219783047,-3.166802219783047,-3.166802219783047,-3.166802219783047,-3.166802219783047,-3.166802219783047,-3.166802219783047</t>
  </si>
  <si>
    <t>1385236622528821289888191267155005971667990,1385236622528821289888191267163252308876310,1385236622528821289888191267163252308876310,1385236622528821289888191267163252308876310,1385236622528821289888191267163252308876310,1385236622528821289888191267163252308876310,1385236622528821289888191267163252308876310,1385236622528821289888191267163252308876310,1385236622528821289888191267163252308876310,1385236622528821289888191267163252308876310,1385236622528821289888191267163252308876310,1385236622528821289888191267163252308876310,1385236622528821289888191267163252308876310,1385236622528821289888191267163252308876310,1385236622528821289888191267163252308876310,1385236622528821289888191267163252308876310,1385236622528821289888191267163252308876310,1385236622528821289888191267163252308876310,1385236622528821289888191267163252308876310,1385236622528821289888191267163252308876310,1385236622528821289888191267163252308876310,1385236622528821289888191267163252308876310,1385236622528821289888191267163252308876310,138523662...</t>
  </si>
  <si>
    <t>32:36.6</t>
  </si>
  <si>
    <t>52:39.7</t>
  </si>
  <si>
    <t>-3.1660382631279615,-3.1660382631279615,-3.1660382631279615,-3.1660382631279615,-3.1660382631279615,-3.1660382631279615,-3.1660382631279615,-3.1660382631279615,-3.1660382631279615,-3.1660382631279615,-3.1660382631279615,-3.1660382631279615,-3.1660382631279615,-3.1660382631279615,-3.1660382631279615</t>
  </si>
  <si>
    <t>345403863223906095118633780142898490944657,345403863223906095118633780142898490944657,345403863223906095118633780142898490944657,345403863223906095118633780142898490944657,345403863223906095118633780142898490944657,345403863223906095118633780142898490944657,345403863223906095118633780142898490944657,345403863223906095118633780142898490944657,345403863223906095118633780142898490944657,345403863223906095118633780142898490944657,345403863223906095118633780142898490944657,345403863223906095118633780142898490944657,345403863223906095118633780142898490944657,345403863223906095118633780142898490944657,345403863223906095118633780142898490944657</t>
  </si>
  <si>
    <t>00:44.1</t>
  </si>
  <si>
    <t>16:27.0</t>
  </si>
  <si>
    <t>-3.1660691023041716,-3.1660691023041716,-3.1660691023041716,-3.1660691023041716,-3.1660691023041716,-3.1660691023041716,-3.1660691023041716,-3.1660691023041716,-3.1660691023041716</t>
  </si>
  <si>
    <t>1362570546250804934155199962508681700967483,1362570546250804934155199962508681700967483,1362570546250804934155199962508681700967483,1362570546250804934155199962508681700967483,1362570546250804934155199962508681700967483,1362570546250804934155199962508681700967483,1362570546250804934155199962508681700967483,1362570546250804934155199962508681700967483,1362570546250804934155199962508681700967483</t>
  </si>
  <si>
    <t>47:55.6</t>
  </si>
  <si>
    <t>07:58.3</t>
  </si>
  <si>
    <t>-3.1662381943984945,-3.1662381943984945,-3.1662381943984945,-3.1662381943984945,-3.1662381943984945,-3.1662381943984945,-3.1662381943984945,-3.1662381943984945,-3.1662381943984945,-3.1662381943984945</t>
  </si>
  <si>
    <t>1390411019020388397570868489904376635949060,1390411019020388397570868489904376635949060,1390411019020388397570868489904376635949060,1390411019020388397570868489904376635949060,1390411019020388397570868489904376635949060,1390411019020388397570868489904376635949060,1390411019020388397570868489904376635949060,1390411019020388397570868489904376635949060,1390411019020388397570868489904376635949060,1390411019020388397570868489904376635949060</t>
  </si>
  <si>
    <t>31:55.1</t>
  </si>
  <si>
    <t>-3.166356492200266,-3.166356492200266,-3.166356492200266,-3.166356492200266,-3.166356492200266,-3.166356492200266,-3.166356492200266,-3.166356492200266,-3.166356492200266,-3.166356492200266,-3.166356492200266,-3.166356492200266,-3.166356492200266,-3.166356492200266,-3.166356492200266</t>
  </si>
  <si>
    <t>1199166660119951847239920773102184510980383,1199166660119951847239920773102184510980383,1199166660119951847239920773102184510980383,1199166660119951847239920773102184510980383,1199166660119951847239920773102184510980383,1199166660119951847239920773102184510980383,1199166660119951847239920773102184510980383,1199166660119951847239920773102184510980383,1199166660119951847239920773102184510980383,1199166660119951847239920773102184510980383,1199166660119951847239920773102184510980383,1199166660119951847239920773102184510980383,1199166660119951847239920773102184510980383,1199166660119951847239920773102184510980383,1199166660119951847239920773102184510980383</t>
  </si>
  <si>
    <t>30:44.9</t>
  </si>
  <si>
    <t>50:46.8</t>
  </si>
  <si>
    <t>-3.1675208302628866,-3.1675208302628866,-3.1675208302628866,-3.1675208302628866,-3.1675208302628866,-3.1675208302628866</t>
  </si>
  <si>
    <t>53:05.1</t>
  </si>
  <si>
    <t>13:08.9</t>
  </si>
  <si>
    <t>-3.1681364708226445,-3.197284965020708,-3.197284965020708,-3.197284965020708,-3.197284965020708,-3.197284965020708,-3.197284965020708,-3.197284965020708,-3.197284965020708,-3.197284965020708,-3.197284965020708,-3.197284965020708,-3.197284965020708,-3.197284965020708,-3.197284965020708,-3.197284965020708,-3.197284965020708,-3.197284965020708,-3.197284965020708,-3.197284965020708,-3.197284965020708,-3.197284965020708,-3.197284965020708,-3.197284965020708,-3.197284965020708,-3.197284965020708,-3.197284965020708,-3.197284965020708,-3.197284965020708,-3.197284965020708</t>
  </si>
  <si>
    <t>1386998436512081640705922040633542704153683,1386998436512081640705920887712038097830995,1386998436512081640705920887712038097830995,1386998436512081640705920887712038097830995,1386998436512081640705920887712038097830995,1386998436512081640705920887712038097830995,1386998436512081640705920887712038097830995,1386998436512081640705920887712038097830995,1386998436512081640705920887712038097830995,1386998436512081640705920887712038097830995,1386998436512081640705920887712038097830995,1386998436512081640705920887712038097830995,1386998436512081640705920887712038097830995,1386998436512081640705920887712038097830995,1386998436512081640705920887712038097830995,1386998436512081640705920887712038097830995,1386998436512081640705920887712038097830995,1386998436512081640705920887712038097830995,1386998436512081640705920887712038097830995,1386998436512081640705920887712038097830995,1386998436512081640705920887712038097830995,1386998436512081640705920887712038097830995,1386998436512081640705920887712038097830995,138699843...</t>
  </si>
  <si>
    <t>41:30.8</t>
  </si>
  <si>
    <t>01:32.0</t>
  </si>
  <si>
    <t>-3.168236330771189,-3.168236330771189,-3.168236330771189,-3.168236330771189,-3.168236330771189,-3.168236330771189,-3.168236330771189,-3.168236330771189,-3.168236330771189,-3.168236330771189,-3.168236330771189,-3.168236330771189,-3.168236330771189,-3.168236330771189,-3.168236330771189,-3.168236330771189,-3.168236330771189,-3.168236330771189,-3.168236330771189,-3.168236330771189</t>
  </si>
  <si>
    <t>687891721524508657234251663059677837639699,687891721524508657234251663059677837639699,687891721524508657234251663059677837639699,687891721524508657234251663059677837639699,687891721524508657234251663059677837639699,687891721524508657234251663059677837639699,687891721524508657234251663059677837639699,687891721524508657234251663059677837639699,687891721524508657234251663059677837639699,687891721524508657234251663059677837639699,687891721524508657234251663059677837639699,687891721524508657234251663059677837639699,687891721524508657234251663059677837639699,687891721524508657234251663059677837639699,687891721524508657234251663059677837639699,687891721524508657234251663059677837639699,687891721524508657234251663059677837639699,687891721524508657234251663059677837639699,687891721524508657234251663059677837639699,687891721524508657234251663059677837639699</t>
  </si>
  <si>
    <t>22:45.9</t>
  </si>
  <si>
    <t>42:47.9</t>
  </si>
  <si>
    <t>-3.1688805335888404,-3.1688805335888404,-3.1688805335888404,-3.1688805335888404,-3.1688805335888404,-3.1688805335888404,-3.1688805335888404,-3.1688805335888404,-3.1688805335888404,-3.1688805335888404,-3.1688805335888404,-3.1688805335888404,-3.1688805335888404,-3.1688805335888404,-3.1688805335888404,-3.1688805335888404,-3.1688805335888404,-3.1688805335888404,-3.1688805335888404,-3.1688805335888404</t>
  </si>
  <si>
    <t>507822048113486203927274333041859630458009,507822048113486203927274333041859630458009,507822048113486203927274333041859630458009,507822048113486203927274333041859630458009,507822048113486203927274333041859630458009,507822048113486203927274333041859630458009,507822048113486203927274333041859630458009,507822048113486203927274333041859630458009,507822048113486203927274333041859630458009,507822048113486203927274333041859630458009,507822048113486203927274333041859630458009,507822048113486203927274333041859630458009,507822048113486203927274333041859630458009,507822048113486203927274333041859630458009,507822048113486203927274333041859630458009,507822048113486203927274333041859630458009,507822048113486203927274333041859630458009,507822048113486203927274333041859630458009,507822048113486203927274333041859630458009,507822048113486203927274333041859630458009</t>
  </si>
  <si>
    <t>42:17.4</t>
  </si>
  <si>
    <t>02:19.6</t>
  </si>
  <si>
    <t>-3.168961653759866,-3.168961653759866,-3.168961653759866,-3.168961653759866,-3.168961653759866,-3.168961653759866,-3.168961653759866,-3.168961653759866,-3.168961653759866,-3.168961653759866,-3.168961653759866,-3.168961653759866,-3.168961653759866,-3.168961653759866,-3.168961653759866,-3.168961653759866,-3.168961653759866,-3.168961653759866,-3.168961653759866,-3.168961653759866</t>
  </si>
  <si>
    <t>810665860900226636845162543718785536790739,810665860900226636845162543718785536790739,810665860900226636845162543718785536790739,810665860900226636845162543718785536790739,810665860900226636845162543718785536790739,810665860900226636845162543718785536790739,810665860900226636845162543718785536790739,810665860900226636845162543718785536790739,810665860900226636845162543718785536790739,810665860900226636845162543718785536790739,810665860900226636845162543718785536790739,810665860900226636845162543718785536790739,810665860900226636845162543718785536790739,810665860900226636845162543718785536790739,810665860900226636845162543718785536790739,810665860900226636845162543718785536790739,810665860900226636845162543718785536790739,810665860900226636845162543718785536790739,810665860900226636845162543718785536790739,810665860900226636845162543718785536790739</t>
  </si>
  <si>
    <t>51:17.1</t>
  </si>
  <si>
    <t>-3.1689814279477697,-3.1689814279477697,-3.1689814279477697,-3.1689814279477697,-3.1689814279477697,-3.1689814279477697</t>
  </si>
  <si>
    <t>12:59.1</t>
  </si>
  <si>
    <t>-3.1694850814835944,-3.1694850814835944,-3.1694850814835944,-3.1694850814835944,-3.1694850814835944</t>
  </si>
  <si>
    <t>02:27.8</t>
  </si>
  <si>
    <t>22:29.1</t>
  </si>
  <si>
    <t>-3.1699172924282286,-3.1699172924282286,-3.1699172924282286,-3.1699172924282286,-3.1699172924282286,-3.1699172924282286,-3.1699172924282286,-3.1699172924282286,-3.1699172924282286,-3.1699172924282286</t>
  </si>
  <si>
    <t>995562553160008787291132817854052202564764,995562553160008787291132817854052202564764,995562553160008787291132817854052202564764,995562553160008787291132817854052202564764,995562553160008787291132817854052202564764,995562553160008787291132817854052202564764,995562553160008787291132817854052202564764,995562553160008787291132817854052202564764,995562553160008787291132817854052202564764,995562553160008787291132817854052202564764</t>
  </si>
  <si>
    <t>12:24.1</t>
  </si>
  <si>
    <t>32:26.5</t>
  </si>
  <si>
    <t>-3.169966063664615,-3.169966063664615,-3.169966063664615,-3.169966063664615,-3.169966063664615,-3.169966063664615,-3.169966063664615,-3.169966063664615,-3.169966063664615,-3.169966063664615</t>
  </si>
  <si>
    <t>503423464810798611829209850378718040356315,503423464810798611829209850378718040356315,503423464810798611829209850378718040356315,503423464810798611829209850378718040356315,503423464810798611829209850378718040356315,503423464810798611829209850378718040356315,503423464810798611829209850378718040356315,503423464810798611829209850378718040356315,503423464810798611829209850378718040356315,503423464810798611829209850378718040356315</t>
  </si>
  <si>
    <t>16:43.0</t>
  </si>
  <si>
    <t>-3.1700798363609404,-3.1700798363609404,-3.1700798363609404,-3.1700798363609404,-3.1700798363609404,-3.1700798363609404,-3.1700798363609404,-3.1700798363609404,-3.1700798363609404</t>
  </si>
  <si>
    <t>1159004047880496601898554164396787886155472,1159004047880496601898554164396787886155472,1159004047880496601898554164396787886155472,1159004047880496601898554164396787886155472,1159004047880496601898554164396787886155472,1159004047880496601898554164396787886155472,1159004047880496601898554164396787886155472,1159004047880496601898554164396787886155472,1159004047880496601898554164396787886155472</t>
  </si>
  <si>
    <t>42:30.6</t>
  </si>
  <si>
    <t>-3.1702838611128272,-3.1702838611128272,-3.1702838611128272,-3.1702838611128272,-3.1702838611128272,-3.1702838611128272,-3.1702838611128272,-3.1702838611128272,-3.1702838611128272,-3.1702838611128272</t>
  </si>
  <si>
    <t>695949201909023517562808983817539424650326,695949201909023517562808983817539424650326,695949201909023517562808983817539424650326,695949201909023517562808983817539424650326,695949201909023517562808983817539424650326,695949201909023517562808983817539424650326,695949201909023517562808983817539424650326,695949201909023517562808983817539424650326,695949201909023517562808983817539424650326,695949201909023517562808983817539424650326</t>
  </si>
  <si>
    <t>21:10.3</t>
  </si>
  <si>
    <t>41:13.2</t>
  </si>
  <si>
    <t>-3.1703297054332613,-3.1703297054332613,-3.1703297054332613,-3.1703297054332613,-3.1703297054332613,-3.1703297054332613,-3.1703297054332613,-3.1703297054332613,-3.1703297054332613,-3.1703297054332613,-3.1703297054332613,-3.1703297054332613,-3.1703297054332613,-3.1703297054332613,-3.1703297054332613</t>
  </si>
  <si>
    <t>1387890449755201987503706868145903785575555,1387890449755201987503706868145903785575555,1387890449755201987503706868145903785575555,1387890449755201987503706868145903785575555,1387890449755201987503706868145903785575555,1387890449755201987503706868145903785575555,1387890449755201987503706868145903785575555,1387890449755201987503706868145903785575555,1387890449755201987503706868145903785575555,1387890449755201987503706868145903785575555,1387890449755201987503706868145903785575555,1387890449755201987503706868145903785575555,1387890449755201987503706868145903785575555,1387890449755201987503706868145903785575555,1387890449755201987503706868145903785575555</t>
  </si>
  <si>
    <t>07:30.8</t>
  </si>
  <si>
    <t>26:25.2</t>
  </si>
  <si>
    <t>-3.1703593666318595,-3.1703593666318595,-3.1703593666318595,-3.1703593666318595,-3.1703593666318595,-3.1703593666318595,-3.1703593666318595,-3.1703593666318595,-3.1703593666318595</t>
  </si>
  <si>
    <t>1349630838804339013996924944371282758117020,1349630838804339013996924944371282758117020,1349630838804339013996924944371282758117020,1349630838804339013996924944371282758117020,1349630838804339013996924944371282758117020,1349630838804339013996924944371282758117020,1349630838804339013996924944371282758117020,1349630838804339013996924944371282758117020,1349630838804339013996924944371282758117020</t>
  </si>
  <si>
    <t>23:00.4</t>
  </si>
  <si>
    <t>-3.1704737944148675,-3.1704737944148675,-3.1704737944148675,-3.1704737944148675,-3.1704737944148675,-3.1704737944148675</t>
  </si>
  <si>
    <t>01:47.6</t>
  </si>
  <si>
    <t>21:50.5</t>
  </si>
  <si>
    <t>-3.1708095887175434,-3.1708095887175434,-3.1708095887175434,-3.1708095887175434,-3.1708095887175434,-3.1708095887175434,-3.1708095887175434,-3.1708095887175434,-3.1708095887175434,-3.1708095887175434</t>
  </si>
  <si>
    <t>1347403826569110363560968752314673809425012,1347403826569110363560968752314673809425012,1347403826569110363560968752314673809425012,1347403826569110363560968752314673809425012,1347403826569110363560968752314673809425012,1347403826569110363560968752314673809425012,1347403826569110363560968752314673809425012,1347403826569110363560968752314673809425012,1347403826569110363560968752314673809425012,1347403826569110363560968752314673809425012</t>
  </si>
  <si>
    <t>43:51.4</t>
  </si>
  <si>
    <t>03:52.8</t>
  </si>
  <si>
    <t>-3.1709312631480726,-3.1709312631480726,-3.1709312631480726,-3.1709312631480726,-3.1709312631480726,-3.1709312631480726,-3.1709312631480726,-3.1709312631480726,-3.1709312631480726,-3.1709312631480726,-3.1709312631480726,-3.1709312631480726,-3.1709312631480726,-3.1709312631480726,-3.1709312631480726</t>
  </si>
  <si>
    <t>1139318895221921519631602814197615243699640,1139318895221921519631602814197615243699640,1139318895221921519631602814197615243699640,1139318895221921519631602814197615243699640,1139318895221921519631602814197615243699640,1139318895221921519631602814197615243699640,1139318895221921519631602814197615243699640,1139318895221921519631602814197615243699640,1139318895221921519631602814197615243699640,1139318895221921519631602814197615243699640,1139318895221921519631602814197615243699640,1139318895221921519631602814197615243699640,1139318895221921519631602814197615243699640,1139318895221921519631602814197615243699640,1139318895221921519631602814197615243699640</t>
  </si>
  <si>
    <t>22:08.3</t>
  </si>
  <si>
    <t>-3.171875204553716,-3.171875204553716,-3.171875204553716</t>
  </si>
  <si>
    <t>31:50.5</t>
  </si>
  <si>
    <t>43:19.9</t>
  </si>
  <si>
    <t>-3.1721789780585503,-3.1721789780585503,-3.1721789780585503,-3.1721789780585503,-3.1721789780585503,-3.1721789780585503,-3.1721789780585503,-3.1721789780585503,-3.1721789780585503</t>
  </si>
  <si>
    <t>996241362856234273188453766478163572199062,996241362856234273188453766478163572199062,996241362856234273188453766478163572199062,996241362856234273188453766478163572199062,996241362856234273188453766478163572199062,996241362856234273188453766478163572199062,996241362856234273188453766478163572199062,996241362856234273188453766478163572199062,996241362856234273188453766478163572199062</t>
  </si>
  <si>
    <t>06:56.7</t>
  </si>
  <si>
    <t>26:58.0</t>
  </si>
  <si>
    <t>-3.1723010251476857,-3.1723010251476857,-3.1723010251476857,-3.1723010251476857,-3.1723010251476857,-3.1723010251476857,-3.1723010251476857,-3.1723010251476857,-3.1723010251476857,-3.1723010251476857,-3.1723010251476857,-3.1723010251476857,-3.1723010251476857,-3.1723010251476857,-3.1723010251476857</t>
  </si>
  <si>
    <t>486027505583173865405145776947874992241719,486027505583173865405145776947874992241719,486027505583173865405145776947874992241719,486027505583173865405145776947874992241719,486027505583173865405145776947874992241719,486027505583173865405145776947874992241719,486027505583173865405145776947874992241719,486027505583173865405145776947874992241719,486027505583173865405145776947874992241719,486027505583173865405145776947874992241719,486027505583173865405145776947874992241719,486027505583173865405145776947874992241719,486027505583173865405145776947874992241719,486027505583173865405145776947874992241719,486027505583173865405145776947874992241719</t>
  </si>
  <si>
    <t>13:22.9</t>
  </si>
  <si>
    <t>-3.1729906771132304,-3.1729906771132304,-3.1729906771132304,-3.1729906771132304,-3.1729906771132304,-3.1729906771132304,-3.1729906771132304,-3.1729906771132304,-3.1729906771132304,-3.1729906771132304</t>
  </si>
  <si>
    <t>347125746018484557911886553245894870926366,347125746018484557911886553245894870926366,347125746018484557911886553245894870926366,347125746018484557911886553245894870926366,347125746018484557911886553245894870926366,347125746018484557911886553245894870926366,347125746018484557911886553245894870926366,347125746018484557911886553245894870926366,347125746018484557911886553245894870926366,347125746018484557911886553245894870926366</t>
  </si>
  <si>
    <t>10:49.7</t>
  </si>
  <si>
    <t>30:52.4</t>
  </si>
  <si>
    <t>-3.1740447411759463,-3.1740447411759463,-3.1740447411759463</t>
  </si>
  <si>
    <t>24:21.1</t>
  </si>
  <si>
    <t>44:22.7</t>
  </si>
  <si>
    <t>-3.174620487824503,-3.174620487824503,-3.174620487824503,-3.174620487824503,-3.174620487824503</t>
  </si>
  <si>
    <t>54:33.2</t>
  </si>
  <si>
    <t>-3.174985724414216,-3.174985724414216,-3.174985724414216,-3.174985724414216,-3.174985724414216,-3.174985724414216,-3.174985724414216,-3.174985724414216,-3.174985724414216,-3.174985724414216,-3.174985724414216,-3.174985724414216,-3.174985724414216,-3.174985724414216,-3.174985724414216,-3.174985724414216,-3.174985724414216,-3.174985724414216,-3.174985724414216,-3.174985724414216,-3.174985724414216,-3.174985724414216,-3.174985724414216,-3.174985724414216,-3.174985724414216,-3.174985724414216,-3.174985724414216,-3.174985724414216,-3.174985724414216,-3.174985724414216</t>
  </si>
  <si>
    <t>1390784433149010758959554919007201599522142,1390784433149010758959554919007201599522142,1390784433149010758959554919007201599522142,1390784433149010758959554919007201599522142,1390784433149010758959554919007201599522142,1390784433149010758959554919007201599522142,1390784433149010758959554919007201599522142,1390784433149010758959554919007201599522142,1390784433149010758959554919007201599522142,1390784433149010758959554919007201599522142,1390784433149010758959554919007201599522142,1390784433149010758959554919007201599522142,1390784433149010758959554919007201599522142,1390784433149010758959554919007201599522142,1390784433149010758959554919007201599522142,1390784433149010758959554919007201599522142,1390784433149010758959554919007201599522142,1390784433149010758959554919007201599522142,1390784433149010758959554919007201599522142,1390784433149010758959554919007201599522142,1390784433149010758959554919007201599522142,1390784433149010758959554919007201599522142,1390784433149010758959554919007201599522142,139078443...</t>
  </si>
  <si>
    <t>01:17.7</t>
  </si>
  <si>
    <t>-3.175095293874101,-3.1771081004924913,-3.1771081004924913,-3.1771081004924913,-3.1771081004924913,-3.1771081004924913,-3.1771081004924913,-3.1771081004924913,-3.1771081004924913,-3.1771081004924913,-3.1771081004924913,-3.1771081004924913,-3.1771081004924913,-3.1771081004924913,-3.1771081004924913,-3.1771081004924913,-3.1771081004924913,-3.1771081004924913,-3.1771081004924913,-3.1771081004924913</t>
  </si>
  <si>
    <t>1388290564738397252788283270572741012867536,1388290564738397252788283270572741549738320,1388290564738397252788283270572741549738320,1388290564738397252788283270572741549738320,1388290564738397252788283270572741549738320,1388290564738397252788283270572741549738320,1388290564738397252788283270572741549738320,1388290564738397252788283270572741549738320,1388290564738397252788283270572741549738320,1388290564738397252788283270572741549738320,1388290564738397252788283270572741549738320,1388290564738397252788283270572741549738320,1388290564738397252788283270572741549738320,1388290564738397252788283270572741549738320,1388290564738397252788283270572741549738320,1388290564738397252788283270572741549738320,1388290564738397252788283270572741549738320,1388290564738397252788283270572741549738320,1388290564738397252788283270572741549738320,1388290564738397252788283270572741549738320</t>
  </si>
  <si>
    <t>54:47.0</t>
  </si>
  <si>
    <t>-3.175760924705806,-3.175760924705806,-3.175760924705806,-3.175760924705806,-3.175760924705806,-3.175760924705806,-3.175760924705806,-3.175760924705806,-3.175760924705806,-3.175760924705806,-3.175760924705806,-3.175760924705806,-3.175760924705806,-3.175760924705806,-3.175760924705806,-3.175760924705806,-3.175760924705806,-3.175760924705806,-3.175760924705806,-3.175760924705806</t>
  </si>
  <si>
    <t>486525966350777178776212277923175009912134,486525966350777178776212277923175009912134,486525966350777178776212277923175009912134,486525966350777178776212277923175009912134,486525966350777178776212277923175009912134,486525966350777178776212277923175009912134,486525966350777178776212277923175009912134,486525966350777178776212277923175009912134,486525966350777178776212277923175009912134,486525966350777178776212277923175009912134,486525966350777178776212277923175009912134,486525966350777178776212277923175009912134,486525966350777178776212277923175009912134,486525966350777178776212277923175009912134,486525966350777178776212277923175009912134,486525966350777178776212277923175009912134,486525966350777178776212277923175009912134,486525966350777178776212277923175009912134,486525966350777178776212277923175009912134,486525966350777178776212277923175009912134</t>
  </si>
  <si>
    <t>58:39.2</t>
  </si>
  <si>
    <t>11:16.4</t>
  </si>
  <si>
    <t>-3.1760360048226115,-3.1760360048226115,-3.1760360048226115,-3.1760360048226115,-3.1760360048226115,-3.1760360048226115,-3.1760360048226115,-3.1760360048226115,-3.1760360048226115</t>
  </si>
  <si>
    <t>995352781937471517851921979287200854033430,995352781937471517851921979287200854033430,995352781937471517851921979287200854033430,995352781937471517851921979287200854033430,995352781937471517851921979287200854033430,995352781937471517851921979287200854033430,995352781937471517851921979287200854033430,995352781937471517851921979287200854033430,995352781937471517851921979287200854033430</t>
  </si>
  <si>
    <t>22:44.7</t>
  </si>
  <si>
    <t>36:30.5</t>
  </si>
  <si>
    <t>-3.176100172737196,-3.176100172737196,-3.176100172737196,-3.176100172737196,-3.176100172737196,-3.176100172737196</t>
  </si>
  <si>
    <t>01:49.4</t>
  </si>
  <si>
    <t>21:51.1</t>
  </si>
  <si>
    <t>-3.1771001406471635,-3.1771001406471635,-3.1771001406471635,-3.1771001406471635,-3.1771001406471635,-3.1771001406471635,-3.1771001406471635,-3.1771001406471635,-3.1771001406471635,-3.1771001406471635</t>
  </si>
  <si>
    <t>507866629508121591996414066688356006462474,507866629508121591996414066688356006462474,507866629508121591996414066688356006462474,507866629508121591996414066688356006462474,507866629508121591996414066688356006462474,507866629508121591996414066688356006462474,507866629508121591996414066688356006462474,507866629508121591996414066688356006462474,507866629508121591996414066688356006462474,507866629508121591996414066688356006462474</t>
  </si>
  <si>
    <t>33:11.3</t>
  </si>
  <si>
    <t>53:13.1</t>
  </si>
  <si>
    <t>-3.1772801559818453,-3.1772801559818453,-3.1922842000846408,-3.1922842000846408,-3.1922842000846408,-3.1922842000846408,-3.1922842000846408,-3.1922842000846408,-3.1922842000846408,-3.1922842000846408</t>
  </si>
  <si>
    <t>1178404128022687052092277095860479303888313,1178404128022687052092277095860479303888313,1178404128022687052092572243765658656714161,1178404128022687052092572243765658656714161,1178404128022687052092572243765658656714161,1178404128022687052092572243765658656714161,1178404128022687052092572243765658656714161,1178404128022687052092572243765658656714161,1178404128022687052092572243765658656714161,1178404128022687052092572243765658656714161</t>
  </si>
  <si>
    <t>34:02.3</t>
  </si>
  <si>
    <t>54:04.9</t>
  </si>
  <si>
    <t>-3.177284573969083,-3.177284573969083,-3.177284573969083,-3.177284573969083,-3.177284573969083,-3.177284573969083,-3.177284573969083,-3.177284573969083,-3.177284573969083,-3.177284573969083,-3.177284573969083,-3.177284573969083,-3.177284573969083,-3.177284573969083,-3.177284573969083,-3.177284573969083,-3.177284573969083,-3.177284573969083,-3.177284573969083,-3.177284573969083,-3.177284573969083,-3.177284573969083,-3.177284573969083,-3.177284573969083,-3.177284573969083,-3.177284573969083,-3.177284573969083,-3.177284573969083,-3.177284573969083,-3.177284573969083</t>
  </si>
  <si>
    <t>851653292912016405345480831914407790940307,851653292912016405345480831914407790940307,851653292912016405345480831914407790940307,851653292912016405345480831914407790940307,851653292912016405345480831914407790940307,851653292912016405345480831914407790940307,851653292912016405345480831914407790940307,851653292912016405345480831914407790940307,851653292912016405345480831914407790940307,851653292912016405345480831914407790940307,851653292912016405345480831914407790940307,851653292912016405345480831914407790940307,851653292912016405345480831914407790940307,851653292912016405345480831914407790940307,851653292912016405345480831914407790940307,851653292912016405345480831914407790940307,851653292912016405345480831914407790940307,851653292912016405345480831914407790940307,851653292912016405345480831914407790940307,851653292912016405345480831914407790940307,851653292912016405345480831914407790940307,851653292912016405345480831914407790940307,851653292912016405345480831914407790940307,85165329291201640534548083191440...</t>
  </si>
  <si>
    <t>52:35.0</t>
  </si>
  <si>
    <t>12:37.1</t>
  </si>
  <si>
    <t>-3.1780695163287733,-3.1780695163287733,-3.1780695163287733,-3.1780695163287733,-3.1780695163287733,-3.1780695163287733,-3.1780695163287733,-3.1780695163287733,-3.1780695163287733,-3.1780695163287733</t>
  </si>
  <si>
    <t>163193915076114758641718989328699671187918,163193915076114758641718989328699671187918,163193915076114758641718989328699671187918,163193915076114758641718989328699671187918,163193915076114758641718989328699671187918,163193915076114758641718989328699671187918,163193915076114758641718989328699671187918,163193915076114758641718989328699671187918,163193915076114758641718989328699671187918,163193915076114758641718989328699671187918</t>
  </si>
  <si>
    <t>31:45.3</t>
  </si>
  <si>
    <t>51:48.7</t>
  </si>
  <si>
    <t>-3.178306801210906,-3.178306801210906,-3.178306801210906,-3.178306801210906,-3.178306801210906,-3.178306801210906,-3.178306801210906,-3.178306801210906,-3.178306801210906</t>
  </si>
  <si>
    <t>1385360160500887743359853120379093450327388,1385360160500887743359853120379093450327388,1385360160500887743359853120379093450327388,1385360160500887743359853120379093450327388,1385360160500887743359853120379093450327388,1385360160500887743359853120379093450327388,1385360160500887743359853120379093450327388,1385360160500887743359853120379093450327388,1385360160500887743359853120379093450327388</t>
  </si>
  <si>
    <t>50:38.4</t>
  </si>
  <si>
    <t>07:28.5</t>
  </si>
  <si>
    <t>-3.1784604222915895,-3.1784604222915895,-3.1784604222915895,-3.1784604222915895,-3.1784604222915895,-3.1784604222915895</t>
  </si>
  <si>
    <t>10:58.1</t>
  </si>
  <si>
    <t>31:00.3</t>
  </si>
  <si>
    <t>-3.1787604838577614,-3.1787604838577614,-3.1787604838577614,-3.1787604838577614,-3.1787604838577614,-3.1787604838577614</t>
  </si>
  <si>
    <t>42:31.6</t>
  </si>
  <si>
    <t>02:34.5</t>
  </si>
  <si>
    <t>-3.1793033426203534,-3.1793033426203534,-3.1793033426203534,-3.1793033426203534,-3.1793033426203534,-3.1793033426203534,-3.1793033426203534,-3.1793033426203534,-3.1793033426203534,-3.1793033426203534,-3.1793033426203534,-3.1793033426203534,-3.1793033426203534,-3.1793033426203534,-3.1793033426203534,-3.1793033426203534,-3.1793033426203534,-3.1793033426203534,-3.1793033426203534,-3.1793033426203534</t>
  </si>
  <si>
    <t>992982770203698922492925771362327033025104,992982770203698922492925771362327033025104,992982770203698922492925771362327033025104,992982770203698922492925771362327033025104,992982770203698922492925771362327033025104,992982770203698922492925771362327033025104,992982770203698922492925771362327033025104,992982770203698922492925771362327033025104,992982770203698922492925771362327033025104,992982770203698922492925771362327033025104,992982770203698922492925771362327033025104,992982770203698922492925771362327033025104,992982770203698922492925771362327033025104,992982770203698922492925771362327033025104,992982770203698922492925771362327033025104,992982770203698922492925771362327033025104,992982770203698922492925771362327033025104,992982770203698922492925771362327033025104,992982770203698922492925771362327033025104,992982770203698922492925771362327033025104</t>
  </si>
  <si>
    <t>31:03.4</t>
  </si>
  <si>
    <t>51:04.8</t>
  </si>
  <si>
    <t>-3.179397455680655,-3.179397455680655,-3.179397455680655</t>
  </si>
  <si>
    <t>50:46.9</t>
  </si>
  <si>
    <t>10:49.2</t>
  </si>
  <si>
    <t>-3.1799560708000083,-3.1799560708000083,-3.1799560708000083,-3.1799560708000083,-3.1799560708000083,-3.1799560708000083,-3.1799560708000083,-3.1799560708000083,-3.1799560708000083</t>
  </si>
  <si>
    <t>1370685904022082265667726045547719584656502,1370685904022082265667726045547719584656502,1370685904022082265667726045547719584656502,1370685904022082265667726045547719584656502,1370685904022082265667726045547719584656502,1370685904022082265667726045547719584656502,1370685904022082265667726045547719584656502,1370685904022082265667726045547719584656502,1370685904022082265667726045547719584656502</t>
  </si>
  <si>
    <t>-3.1800433193033766,-3.1800433193033766,-3.1800433193033766,-3.1800433193033766,-3.1800433193033766,-3.1800433193033766,-3.1800433193033766,-3.1800433193033766,-3.1800433193033766,-3.1800433193033766,-3.1800433193033766,-3.1800433193033766,-3.1800433193033766,-3.1800433193033766,-3.1800433193033766</t>
  </si>
  <si>
    <t>345185767704945243818140468864884983632022,345185767704945243818140468864884983632022,345185767704945243818140468864884983632022,345185767704945243818140468864884983632022,345185767704945243818140468864884983632022,345185767704945243818140468864884983632022,345185767704945243818140468864884983632022,345185767704945243818140468864884983632022,345185767704945243818140468864884983632022,345185767704945243818140468864884983632022,345185767704945243818140468864884983632022,345185767704945243818140468864884983632022,345185767704945243818140468864884983632022,345185767704945243818140468864884983632022,345185767704945243818140468864884983632022</t>
  </si>
  <si>
    <t>25:14.2</t>
  </si>
  <si>
    <t>36:25.7</t>
  </si>
  <si>
    <t>-3.1807691124029756,-3.1807691124029756,-3.1807691124029756,-3.1807691124029756,-3.1807691124029756,-3.1807691124029756,-3.1807691124029756,-3.1807691124029756,-3.1807691124029756</t>
  </si>
  <si>
    <t>445198281440615335550344521904016520067187,445198281440615335550344521904016520067187,445198281440615335550344521904016520067187,445198281440615335550344521904016520067187,445198281440615335550344521904016520067187,445198281440615335550344521904016520067187,445198281440615335550344521904016520067187,445198281440615335550344521904016520067187,445198281440615335550344521904016520067187</t>
  </si>
  <si>
    <t>31:16.7</t>
  </si>
  <si>
    <t>-3.180783965336052,-3.180783965336052,-3.180783965336052,-3.180783965336052,-3.180783965336052,-3.180783965336052,-3.180783965336052,-3.180783965336052,-3.180783965336052</t>
  </si>
  <si>
    <t>1389896516839569347148097648958568111120468,1389896516839569347148097648958568111120468,1389896516839569347148097648958568111120468,1389896516839569347148097648958568111120468,1389896516839569347148097648958568111120468,1389896516839569347148097648958568111120468,1389896516839569347148097648958568111120468,1389896516839569347148097648958568111120468,1389896516839569347148097648958568111120468</t>
  </si>
  <si>
    <t>10:52.1</t>
  </si>
  <si>
    <t>30:54.5</t>
  </si>
  <si>
    <t>-3.18086513514317,-3.1808651351431703,-3.1808651351431703,-3.1808651351431703,-3.1808651351431703,-3.1808651351431703</t>
  </si>
  <si>
    <t>-3.181485898200591,-3.181485898200591,-3.181485898200591,-3.181485898200591,-3.181485898200591</t>
  </si>
  <si>
    <t>47:39.5</t>
  </si>
  <si>
    <t>07:42.4</t>
  </si>
  <si>
    <t>-3.1814885597647073,-3.1814885597647073,-3.1814885597647073</t>
  </si>
  <si>
    <t>27:48.2</t>
  </si>
  <si>
    <t>47:49.8</t>
  </si>
  <si>
    <t>-3.18175321559059,-3.18175321559059,-3.18175321559059,-3.18175321559059,-3.18175321559059</t>
  </si>
  <si>
    <t>41:41.0</t>
  </si>
  <si>
    <t>-3.181883250034304,-3.181883250034304,-3.181883250034304,-3.181883250034304,-3.181883250034304,-3.181883250034304,-3.181883250034304,-3.181883250034304,-3.181883250034304,-3.181883250034304</t>
  </si>
  <si>
    <t>653009736550959470213496879096887628105086,653009736550959470213496879096887628105086,653009736550959470213496879096887628105086,653009736550959470213496879096887628105086,653009736550959470213496879096887628105086,653009736550959470213496879096887628105086,653009736550959470213496879096887628105086,653009736550959470213496879096887628105086,653009736550959470213496879096887628105086,653009736550959470213496879096887628105086</t>
  </si>
  <si>
    <t>32:27.4</t>
  </si>
  <si>
    <t>52:30.3</t>
  </si>
  <si>
    <t>-3.182207174949213,-3.182207174949213,-3.182207174949213,-3.182207174949213,-3.182207174949213,-3.182207174949213,-3.182207174949213,-3.182207174949213,-3.182207174949213,-3.182207174949213,-3.182207174949213,-3.182207174949213,-3.182207174949213,-3.182207174949213,-3.182207174949213</t>
  </si>
  <si>
    <t>650611798937407954850417417531243270083283,650611798937407954850417417531243270083283,650611798937407954850417417531243270083283,650611798937407954850417417531243270083283,650611798937407954850417417531243270083283,650611798937407954850417417531243270083283,650611798937407954850417417531243270083283,650611798937407954850417417531243270083283,650611798937407954850417417531243270083283,650611798937407954850417417531243270083283,650611798937407954850417417531243270083283,650611798937407954850417417531243270083283,650611798937407954850417417531243270083283,650611798937407954850417417531243270083283,650611798937407954850417417531243270083283</t>
  </si>
  <si>
    <t>53:56.3</t>
  </si>
  <si>
    <t>13:59.4</t>
  </si>
  <si>
    <t>-3.1824048253443262,-3.1824048253443262,-3.1824048253443262,-3.1824048253443262,-3.1824048253443262,-3.1824048253443262,-3.1824048253443262,-3.1824048253443262,-3.1824048253443262,-3.1824048253443262,-3.1824048253443262,-3.1824048253443262,-3.1824048253443262,-3.1824048253443262,-3.1824048253443262,-3.1824048253443262,-3.1824048253443262,-3.1824048253443262,-3.1824048253443262,-3.1824048253443262,-3.1824048253443262,-3.1824048253443262,-3.1824048253443262,-3.1824048253443262,-3.1824048253443262,-3.1824048253443262,-3.1824048253443262,-3.1824048253443262,-3.1824048253443262,-3.1824048253443262</t>
  </si>
  <si>
    <t>437268355363151705499729304459265472335915,437268355363151705499729304459265472335915,437268355363151705499729304459265472335915,437268355363151705499729304459265472335915,437268355363151705499729304459265472335915,437268355363151705499729304459265472335915,437268355363151705499729304459265472335915,437268355363151705499729304459265472335915,437268355363151705499729304459265472335915,437268355363151705499729304459265472335915,437268355363151705499729304459265472335915,437268355363151705499729304459265472335915,437268355363151705499729304459265472335915,437268355363151705499729304459265472335915,437268355363151705499729304459265472335915,437268355363151705499729304459265472335915,437268355363151705499729304459265472335915,437268355363151705499729304459265472335915,437268355363151705499729304459265472335915,437268355363151705499729304459265472335915,437268355363151705499729304459265472335915,437268355363151705499729304459265472335915,437268355363151705499729304459265472335915,43726835536315170549972930445926...</t>
  </si>
  <si>
    <t>06:49.6</t>
  </si>
  <si>
    <t>20:41.9</t>
  </si>
  <si>
    <t>-3.183799959069952,-3.183799959069952,-3.183799959069952</t>
  </si>
  <si>
    <t>-3.183911408921381,-3.183911408921381,-3.183911408921381,-3.183911408921381,-3.183911408921381,-3.183911408921381</t>
  </si>
  <si>
    <t>11:03.7</t>
  </si>
  <si>
    <t>-3.1840150315615006,-3.1840150315615006,-3.1840150315615006</t>
  </si>
  <si>
    <t>32:43.0</t>
  </si>
  <si>
    <t>52:46.1</t>
  </si>
  <si>
    <t>-3.1843787396025305,-3.1843787396025305,-3.1843787396025305,-3.1843787396025305,-3.1843787396025305,-3.1843787396025305,-3.1843787396025305,-3.1843787396025305,-3.1843787396025305,-3.1843787396025305</t>
  </si>
  <si>
    <t>1387545204931405931153630911925840010842268,1387545204931405931153630911925840010842268,1387545204931405931153630911925840010842268,1387545204931405931153630911925840010842268,1387545204931405931153630911925840010842268,1387545204931405931153630911925840010842268,1387545204931405931153630911925840010842268,1387545204931405931153630911925840010842268,1387545204931405931153630911925840010842268,1387545204931405931153630911925840010842268</t>
  </si>
  <si>
    <t>33:03.4</t>
  </si>
  <si>
    <t>53:06.1</t>
  </si>
  <si>
    <t>-3.1853211317022616,-3.1853211317022616,-3.1853211317022616,-3.1853211317022616,-3.1853211317022616,-3.1853211317022616,-3.1853211317022616,-3.1853211317022616,-3.1853211317022616,-3.1853211317022616,-3.1853211317022616,-3.1853211317022616,-3.1853211317022616,-3.1853211317022616,-3.1853211317022616,-3.1853211317022616,-3.1853211317022616,-3.1853211317022616,-3.1853211317022616,-3.1853211317022616</t>
  </si>
  <si>
    <t>1036303643214422095170841775288551469060124,1036303643214422095170841775288551469060124,1036303643214422095170841775288551469060124,1036303643214422095170841775288551469060124,1036303643214422095170841775288551469060124,1036303643214422095170841775288551469060124,1036303643214422095170841775288551469060124,1036303643214422095170841775288551469060124,1036303643214422095170841775288551469060124,1036303643214422095170841775288551469060124,1036303643214422095170841775288551469060124,1036303643214422095170841775288551469060124,1036303643214422095170841775288551469060124,1036303643214422095170841775288551469060124,1036303643214422095170841775288551469060124,1036303643214422095170841775288551469060124,1036303643214422095170841775288551469060124,1036303643214422095170841775288551469060124,1036303643214422095170841775288551469060124,1036303643214422095170841775288551469060124</t>
  </si>
  <si>
    <t>22:43.3</t>
  </si>
  <si>
    <t>42:46.8</t>
  </si>
  <si>
    <t>-3.1853251149057265,-3.1853251149057265,-3.1853251149057265,-3.1853251149057265,-3.1853251149057265,-3.1853251149057265,-3.1853251149057265,-3.1853251149057265,-3.1853251149057265,-3.1853251149057265,-3.1853251149057265,-3.1853251149057265,-3.1853251149057265,-3.1853251149057265,-3.1853251149057265,-3.1853251149057265,-3.1853251149057265,-3.1853251149057265,-3.1853251149057265,-3.1853251149057265</t>
  </si>
  <si>
    <t>113751614840130415076927185164640886903890,113751614840130415076927185164640886903890,113751614840130415076927185164640886903890,113751614840130415076927185164640886903890,113751614840130415076927185164640886903890,113751614840130415076927185164640886903890,113751614840130415076927185164640886903890,113751614840130415076927185164640886903890,113751614840130415076927185164640886903890,113751614840130415076927185164640886903890,113751614840130415076927185164640886903890,113751614840130415076927185164640886903890,113751614840130415076927185164640886903890,113751614840130415076927185164640886903890,113751614840130415076927185164640886903890,113751614840130415076927185164640886903890,113751614840130415076927185164640886903890,113751614840130415076927185164640886903890,113751614840130415076927185164640886903890,113751614840130415076927185164640886903890</t>
  </si>
  <si>
    <t>10:34.5</t>
  </si>
  <si>
    <t>-3.1862903440337385,-3.1862903440337385,-3.1862903440337385,-3.1862903440337385,-3.1862903440337385,-3.1862903440337385,-3.1862903440337385,-3.1862903440337385,-3.1862903440337385</t>
  </si>
  <si>
    <t>508653621962948346716526200953490542730270,508653621962948346716526200953490542730270,508653621962948346716526200953490542730270,508653621962948346716526200953490542730270,508653621962948346716526200953490542730270,508653621962948346716526200953490542730270,508653621962948346716526200953490542730270,508653621962948346716526200953490542730270,508653621962948346716526200953490542730270</t>
  </si>
  <si>
    <t>51:41.5</t>
  </si>
  <si>
    <t>-3.1863612816055005,-3.1863612816055005,-3.1863612816055005</t>
  </si>
  <si>
    <t>49:30.4</t>
  </si>
  <si>
    <t>05:32.7</t>
  </si>
  <si>
    <t>-3.1864672769875497,-3.1864672769875497,-3.1864672769875497,-3.1864672769875497,-3.1864672769875497,-3.1864672769875497</t>
  </si>
  <si>
    <t>-3.188223658602131,-3.188223658602131,-3.188223658602131,-3.188223658602131,-3.188223658602131,-3.188223658602131,-3.188223658602131,-3.188223658602131,-3.188223658602131,-3.188223658602131</t>
  </si>
  <si>
    <t>690502223375862396811154434140830943987227,690502223375862396811154434140830943987227,690502223375862396811154434140830943987227,690502223375862396811154434140830943987227,690502223375862396811154434140830943987227,690502223375862396811154434140830943987227,690502223375862396811154434140830943987227,690502223375862396811154434140830943987227,690502223375862396811154434140830943987227,690502223375862396811154434140830943987227</t>
  </si>
  <si>
    <t>39:08.6</t>
  </si>
  <si>
    <t>50:38.8</t>
  </si>
  <si>
    <t>-3.1886850757281575,-3.1886850757281575,-3.1886850757281575,-3.1886850757281575,-3.1886850757281575,-3.1886850757281575,-3.1886850757281575,-3.1886850757281575,-3.1886850757281575</t>
  </si>
  <si>
    <t>1042104717899661597223196072860409376717972,1042104717899661597223196072860409376717972,1042104717899661597223196072860409376717972,1042104717899661597223196072860409376717972,1042104717899661597223196072860409376717972,1042104717899661597223196072860409376717972,1042104717899661597223196072860409376717972,1042104717899661597223196072860409376717972,1042104717899661597223196072860409376717972</t>
  </si>
  <si>
    <t>52:54.4</t>
  </si>
  <si>
    <t>12:56.1</t>
  </si>
  <si>
    <t>-3.189296203834076,-3.189296203834076,-3.189296203834076,-3.189296203834076,-3.189296203834076,-3.189296203834076,-3.189296203834076,-3.189296203834076,-3.189296203834076,-3.189296203834076,-3.189296203834076,-3.189296203834076,-3.189296203834076,-3.189296203834076,-3.189296203834076</t>
  </si>
  <si>
    <t>695559718026000286637086942388407648814230,695559718026000286637086942388407648814230,695559718026000286637086942388407648814230,695559718026000286637086942388407648814230,695559718026000286637086942388407648814230,695559718026000286637086942388407648814230,695559718026000286637086942388407648814230,695559718026000286637086942388407648814230,695559718026000286637086942388407648814230,695559718026000286637086942388407648814230,695559718026000286637086942388407648814230,695559718026000286637086942388407648814230,695559718026000286637086942388407648814230,695559718026000286637086942388407648814230,695559718026000286637086942388407648814230</t>
  </si>
  <si>
    <t>13:46.9</t>
  </si>
  <si>
    <t>33:50.8</t>
  </si>
  <si>
    <t>-3.1893929953174314,-3.1893929953174314,-3.1893929953174314,-3.1893929953174314,-3.1893929953174314,-3.1893929953174314,-3.1893929953174314,-3.1893929953174314,-3.1893929953174314,-3.1893929953174314</t>
  </si>
  <si>
    <t>1392798837541502740011547195882847632263134,1392798837541502740011547195882847632263134,1392798837541502740011547195882847632263134,1392798837541502740011547195882847632263134,1392798837541502740011547195882847632263134,1392798837541502740011547195882847632263134,1392798837541502740011547195882847632263134,1392798837541502740011547195882847632263134,1392798837541502740011547195882847632263134,1392798837541502740011547195882847632263134</t>
  </si>
  <si>
    <t>13:38.2</t>
  </si>
  <si>
    <t>33:41.3</t>
  </si>
  <si>
    <t>-3.189612490241041,-3.189612490241041,-3.189612490241041,-3.189612490241041,-3.189612490241041,-3.189612490241041,-3.189612490241041,-3.189612490241041,-3.189612490241041,-3.189612490241041,-3.189612490241041,-3.189612490241041,-3.189612490241041,-3.189612490241041,-3.189612490241041,-3.189612490241041,-3.189612490241041,-3.189612490241041,-3.189612490241041,-3.189612490241041,-3.189612490241041,-3.189612490241041,-3.189612490241041,-3.189612490241041,-3.189612490241041,-3.189612490241041,-3.189612490241041,-3.189612490241041,-3.189612490241041,-3.189612490241041</t>
  </si>
  <si>
    <t>1207451986069335009581102673384010177818716,1207451986069335009581102673384010177818716,1207451986069335009581102673384010177818716,1207451986069335009581102673384010177818716,1207451986069335009581102673384010177818716,1207451986069335009581102673384010177818716,1207451986069335009581102673384010177818716,1207451986069335009581102673384010177818716,1207451986069335009581102673384010177818716,1207451986069335009581102673384010177818716,1207451986069335009581102673384010177818716,1207451986069335009581102673384010177818716,1207451986069335009581102673384010177818716,1207451986069335009581102673384010177818716,1207451986069335009581102673384010177818716,1207451986069335009581102673384010177818716,1207451986069335009581102673384010177818716,1207451986069335009581102673384010177818716,1207451986069335009581102673384010177818716,1207451986069335009581102673384010177818716,1207451986069335009581102673384010177818716,1207451986069335009581102673384010177818716,1207451986069335009581102673384010177818716,120745198...</t>
  </si>
  <si>
    <t>11:10.5</t>
  </si>
  <si>
    <t>-3.189664103630182,-3.189664103630182,-3.189664103630182,-3.189664103630182,-3.189664103630182,-3.189664103630182</t>
  </si>
  <si>
    <t>54:08.1</t>
  </si>
  <si>
    <t>14:11.7</t>
  </si>
  <si>
    <t>-3.1904110968444854,-3.1904110968444854,-3.1904110968444854,-3.1904110968444854,-3.1904110968444854,-3.1904110968444854,-3.1904110968444854,-3.1904110968444854,-3.1904110968444854,-3.1904110968444854</t>
  </si>
  <si>
    <t>1343846833759074873921267985593368344887388,1343846833759074873921267985593368344887388,1343846833759074873921267985593368344887388,1343846833759074873921267985593368344887388,1343846833759074873921267985593368344887388,1343846833759074873921267985593368344887388,1343846833759074873921267985593368344887388,1343846833759074873921267985593368344887388,1343846833759074873921267985593368344887388,1343846833759074873921267985593368344887388</t>
  </si>
  <si>
    <t>12:20.0</t>
  </si>
  <si>
    <t>-3.1905388455493604,-3.1905388455493604,-3.1905388455493604,-3.1905388455493604,-3.1905388455493604,-3.1905388455493604,-3.1905388455493604,-3.1905388455493604,-3.1905388455493604</t>
  </si>
  <si>
    <t>486727364253215802027214064235451340568766,486727364253215802027214064235451340568766,486727364253215802027214064235451340568766,486727364253215802027214064235451340568766,486727364253215802027214064235451340568766,486727364253215802027214064235451340568766,486727364253215802027214064235451340568766,486727364253215802027214064235451340568766,486727364253215802027214064235451340568766</t>
  </si>
  <si>
    <t>-3.190749104579469,-3.190749104579469,-3.190749104579469,-3.190749104579469,-3.190749104579469,-3.190749104579469</t>
  </si>
  <si>
    <t>03:54.8</t>
  </si>
  <si>
    <t>23:56.5</t>
  </si>
  <si>
    <t>-3.1908091921398967,-3.1908091921398967,-3.1908091921398967,-3.1908091921398967,-3.1908091921398967,-3.1908091921398967,-3.1908091921398967,-3.1908091921398967,-3.1908091921398967,-3.1908091921398967</t>
  </si>
  <si>
    <t>1344378503579745191816341481593761966953029,1344378503579745191816341481593761966953029,1344378503579745191816341481593761966953029,1344378503579745191816341481593761966953029,1344378503579745191816341481593761966953029,1344378503579745191816341481593761966953029,1344378503579745191816341481593761966953029,1344378503579745191816341481593761966953029,1344378503579745191816341481593761966953029,1344378503579745191816341481593761966953029</t>
  </si>
  <si>
    <t>11:31.4</t>
  </si>
  <si>
    <t>31:34.6</t>
  </si>
  <si>
    <t>-3.1912456845079094,-3.1912456845079094,-3.1912456845079094</t>
  </si>
  <si>
    <t>12:47.9</t>
  </si>
  <si>
    <t>32:50.7</t>
  </si>
  <si>
    <t>-3.1913021412495093,-3.1913021412495093,-3.1913021412495093,-3.1913021412495093,-3.1913021412495093,-3.1913021412495093,-3.1913021412495093,-3.1913021412495093,-3.1913021412495093,-3.1913021412495093,-3.1913021412495093,-3.1913021412495093,-3.1913021412495093,-3.1913021412495093,-3.1913021412495093</t>
  </si>
  <si>
    <t>693965907366440383994529443506933130301523,693965907366440383994529443506933130301523,693965907366440383994529443506933130301523,693965907366440383994529443506933130301523,693965907366440383994529443506933130301523,693965907366440383994529443506933130301523,693965907366440383994529443506933130301523,693965907366440383994529443506933130301523,693965907366440383994529443506933130301523,693965907366440383994529443506933130301523,693965907366440383994529443506933130301523,693965907366440383994529443506933130301523,693965907366440383994529443506933130301523,693965907366440383994529443506933130301523,693965907366440383994529443506933130301523</t>
  </si>
  <si>
    <t>12:42.0</t>
  </si>
  <si>
    <t>32:44.7</t>
  </si>
  <si>
    <t>-3.1914839752681843,-3.1914839752681843,-3.1914839752681843,-3.1914839752681843,-3.1914839752681843,-3.1914839752681843,-3.1914839752681843,-3.1914839752681843,-3.1914839752681843,-3.1914839752681843</t>
  </si>
  <si>
    <t>302059610428897291536714317340158804919819,302059610428897291536714317340158804919819,302059610428897291536714317340158804919819,302059610428897291536714317340158804919819,302059610428897291536714317340158804919819,302059610428897291536714317340158804919819,302059610428897291536714317340158804919819,302059610428897291536714317340158804919819,302059610428897291536714317340158804919819,302059610428897291536714317340158804919819</t>
  </si>
  <si>
    <t>31:32.2</t>
  </si>
  <si>
    <t>51:35.0</t>
  </si>
  <si>
    <t>-3.1918713987928573,-3.1918713987928573,-3.1918713987928573,-3.1918713987928573,-3.1918713987928573,-3.1918713987928573</t>
  </si>
  <si>
    <t>04:49.3</t>
  </si>
  <si>
    <t>24:50.7</t>
  </si>
  <si>
    <t>-3.1920523255129742,-3.1920523255129742,-3.1920523255129742,-3.1920523255129742,-3.1920523255129742</t>
  </si>
  <si>
    <t>53:49.5</t>
  </si>
  <si>
    <t>13:52.7</t>
  </si>
  <si>
    <t>-3.1921794352004182,-3.1921794352004182,-3.1921794352004182,-3.1921794352004182,-3.1921794352004182,-3.1921794352004182,-3.1921794352004182,-3.1921794352004182,-3.1921794352004182,-3.1921794352004182</t>
  </si>
  <si>
    <t>1000570954597783762906129268212821611745363,1000570954597783762906129268212821611745363,1000570954597783762906129268212821611745363,1000570954597783762906129268212821611745363,1000570954597783762906129268212821611745363,1000570954597783762906129268212821611745363,1000570954597783762906129268212821611745363,1000570954597783762906129268212821611745363,1000570954597783762906129268212821611745363,1000570954597783762906129268212821611745363</t>
  </si>
  <si>
    <t>53:07.0</t>
  </si>
  <si>
    <t>-3.1925951340943532,-3.1925951340943532,-3.1925951340943532,-3.1925951340943532,-3.1925951340943532</t>
  </si>
  <si>
    <t>53:31.7</t>
  </si>
  <si>
    <t>13:35.5</t>
  </si>
  <si>
    <t>-3.192833147583319,-3.192833147583319,-3.192833147583319,-3.192833147583319,-3.192833147583319,-3.192833147583319,-3.192833147583319,-3.192833147583319,-3.192833147583319,-3.192833147583319,-3.192833147583319,-3.192833147583319,-3.192833147583319,-3.192833147583319,-3.192833147583319,-3.192833147583319,-3.192833147583319,-3.192833147583319,-3.192833147583319,-3.192833147583319</t>
  </si>
  <si>
    <t>1041489909786928833698945836597196150767686,1041489909786928833698945836597196150767686,1041489909786928833698945836597196150767686,1041489909786928833698945836597196150767686,1041489909786928833698945836597196150767686,1041489909786928833698945836597196150767686,1041489909786928833698945836597196150767686,1041489909786928833698945836597196150767686,1041489909786928833698945836597196150767686,1041489909786928833698945836597196150767686,1041489909786928833698945836597196150767686,1041489909786928833698945836597196150767686,1041489909786928833698945836597196150767686,1041489909786928833698945836597196150767686,1041489909786928833698945836597196150767686,1041489909786928833698945836597196150767686,1041489909786928833698945836597196150767686,1041489909786928833698945836597196150767686,1041489909786928833698945836597196150767686,1041489909786928833698945836597196150767686</t>
  </si>
  <si>
    <t>41:42.2</t>
  </si>
  <si>
    <t>01:44.8</t>
  </si>
  <si>
    <t>-3.1930847928822437,-3.1930847928822437,-3.1930847928822437,-3.1930847928822437,-3.1930847928822437,-3.1930847928822437,-3.1930847928822437,-3.1930847928822437,-3.1930847928822437,-3.1930847928822437,-3.1931543002523877,-3.1931543002523877,-3.1931543002523877,-3.1931543002523877,-3.1931543002523877,-3.1931543002523877,-3.1931543002523877,-3.1931543002523877,-3.1931543002523877,-3.1931543002523877</t>
  </si>
  <si>
    <t>1387402623556910679874859477923613087220817,1387402623556910679874859477923613087220817,1387402623556910679874859477923613087220817,1387402623556910679874859477923613087220817,1387402623556910679874859477923613087220817,1387402623556910679874859477923613087220817,1387402623556910679874859477923613087220817,1387402623556910679874859477923613087220817,1387402623556910679874859477923613087220817,1387402623556910679874859477923613087220817,1387402457403411206760375364947730552177747,1387402457403411206760375364947730552177747,1387402457403411206760375364947730552177747,1387402457403411206760375364947730552177747,1387402457403411206760375364947730552177747,1387402457403411206760375364947730552177747,1387402457403411206760375364947730552177747,1387402457403411206760375364947730552177747,1387402457403411206760375364947730552177747,1387402457403411206760375364947730552177747</t>
  </si>
  <si>
    <t>-3.1936593755223384,-3.1936593755223384,-3.1936593755223384</t>
  </si>
  <si>
    <t>01:21.0</t>
  </si>
  <si>
    <t>21:22.9</t>
  </si>
  <si>
    <t>-3.1940449435795437,-3.1940449435795437,-3.1940449435795437,-3.1940449435795437,-3.1940449435795437,-3.1940449435795437,-3.1940449435795437,-3.1940449435795437,-3.1940449435795437,-3.1940449435795437,-3.1940449435795437,-3.1940449435795437,-3.1940449435795437,-3.1940449435795437,-3.1940449435795437,-3.1940449435795437,-3.1940449435795437,-3.1940449435795437,-3.1940449435795437,-3.1940449435795437</t>
  </si>
  <si>
    <t>1387317487385365250173978313310659453945408,1387317487385365250173978313310659453945408,1387317487385365250173978313310659453945408,1387317487385365250173978313310659453945408,1387317487385365250173978313310659453945408,1387317487385365250173978313310659453945408,1387317487385365250173978313310659453945408,1387317487385365250173978313310659453945408,1387317487385365250173978313310659453945408,1387317487385365250173978313310659453945408,1387317487385365250173978313310659453945408,1387317487385365250173978313310659453945408,1387317487385365250173978313310659453945408,1387317487385365250173978313310659453945408,1387317487385365250173978313310659453945408,1387317487385365250173978313310659453945408,1387317487385365250173978313310659453945408,1387317487385365250173978313310659453945408,1387317487385365250173978313310659453945408,1387317487385365250173978313310659453945408</t>
  </si>
  <si>
    <t>30:27.4</t>
  </si>
  <si>
    <t>50:28.4</t>
  </si>
  <si>
    <t>-3.194050578274771,-3.194050578274771,-3.194050578274771</t>
  </si>
  <si>
    <t>44:57.3</t>
  </si>
  <si>
    <t>03:57.3</t>
  </si>
  <si>
    <t>-3.1942829942647664,-3.1942829942647664,-3.1942829942647664,-3.1942829942647664,-3.1942829942647664,-3.1942829942647664,-3.1942829942647664,-3.1942829942647664,-3.1942829942647664,-3.1942829942647664</t>
  </si>
  <si>
    <t>344738545517026901053855927733254012700310,344738545517026901053855927733254012700310,344738545517026901053855927733254012700310,344738545517026901053855927733254012700310,344738545517026901053855927733254012700310,344738545517026901053855927733254012700310,344738545517026901053855927733254012700310,344738545517026901053855927733254012700310,344738545517026901053855927733254012700310,344738545517026901053855927733254012700310</t>
  </si>
  <si>
    <t>01:33.8</t>
  </si>
  <si>
    <t>21:36.3</t>
  </si>
  <si>
    <t>-3.194831656763326,-3.194831656763326,-3.194831656763326,-3.194831656763326,-3.194831656763326,-3.194831656763326,-3.194831656763326,-3.194831656763326,-3.194831656763326,-3.194831656763326,-3.194831656763326,-3.194831656763326,-3.194831656763326,-3.194831656763326,-3.194831656763326,-3.194831656763326,-3.194831656763326,-3.194831656763326,-3.194831656763326,-3.194831656763326,-3.194831656763326,-3.194831656763326,-3.194831656763326,-3.194831656763326,-3.194831656763326,-3.194831656763326,-3.194831656763326,-3.194831656763326,-3.194831656763326,-3.194831656763326</t>
  </si>
  <si>
    <t>140645436453621303168894120626247602147826,140645436453621303168894120626247602147826,140645436453621303168894120626247602147826,140645436453621303168894120626247602147826,140645436453621303168894120626247602147826,140645436453621303168894120626247602147826,140645436453621303168894120626247602147826,140645436453621303168894120626247602147826,140645436453621303168894120626247602147826,140645436453621303168894120626247602147826,140645436453621303168894120626247602147826,140645436453621303168894120626247602147826,140645436453621303168894120626247602147826,140645436453621303168894120626247602147826,140645436453621303168894120626247602147826,140645436453621303168894120626247602147826,140645436453621303168894120626247602147826,140645436453621303168894120626247602147826,140645436453621303168894120626247602147826,140645436453621303168894120626247602147826,140645436453621303168894120626247602147826,140645436453621303168894120626247602147826,140645436453621303168894120626247602147826,14064543645362130316889412062624...</t>
  </si>
  <si>
    <t>44:02.2</t>
  </si>
  <si>
    <t>01:04.6</t>
  </si>
  <si>
    <t>-3.1948609595793873,-3.1948609595793873,-3.1948609595793873,-3.1948609595793873,-3.1948609595793873,-3.1948609595793873,-3.1948609595793873,-3.1948609595793873,-3.1948609595793873,-3.1948609595793873</t>
  </si>
  <si>
    <t>993605471337224420247448643213260235510992,993605471337224420247448643213260235510992,993605471337224420247448643213260235510992,993605471337224420247448643213260235510992,993605471337224420247448643213260235510992,993605471337224420247448643213260235510992,993605471337224420247448643213260235510992,993605471337224420247448643213260235510992,993605471337224420247448643213260235510992,993605471337224420247448643213260235510992</t>
  </si>
  <si>
    <t>14:04.7</t>
  </si>
  <si>
    <t>34:07.5</t>
  </si>
  <si>
    <t>-3.19526287260864,-3.19526287260864,-3.197093562113493,-3.197093562113493,-3.197093562113493,-3.197093562113493,-3.197093562113493,-3.197093562113493,-3.197093562113493,-3.197093562113493,-3.197093562113493,-3.197093562113493,-3.197093562113493,-3.197093562113493,-3.197093562113493,-3.197093562113493,-3.197093562113493,-3.197093562113493,-3.197093562113493,-3.197093562113493</t>
  </si>
  <si>
    <t>1207983673048333417761016078029444698178683,1207983673048333417761016078029444698178683,1207983673048254189598501813691851691099259,1207983673048254189598501813691851691099259,1207983673048254189598501813691851691099259,1207983673048254189598501813691851691099259,1207983673048254189598501813691851691099259,1207983673048254189598501813691851691099259,1207983673048254189598501813691851691099259,1207983673048254189598501813691851691099259,1207983673048254189598501813691851691099259,1207983673048254189598501813691851691099259,1207983673048254189598501813691851691099259,1207983673048254189598501813691851691099259,1207983673048254189598501813691851691099259,1207983673048254189598501813691851691099259,1207983673048254189598501813691851691099259,1207983673048254189598501813691851691099259,1207983673048254189598501813691851691099259,1207983673048254189598501813691851691099259</t>
  </si>
  <si>
    <t>-3.1961826512619727,-3.1961826512619727,-3.1961826512619727,-3.1961826512619727,-3.1961826512619727,-3.1961826512619727</t>
  </si>
  <si>
    <t>02:38.2</t>
  </si>
  <si>
    <t>22:41.2</t>
  </si>
  <si>
    <t>-3.196208652101547,-3.196208652101547,-3.196208652101547,-3.196208652101547,-3.196208652101547,-3.196208652101547,-3.196208652101547,-3.196208652101547,-3.196208652101547,-3.196208652101547</t>
  </si>
  <si>
    <t>1200224607450124009697763983686551986275346,1200224607450124009697763983686551986275346,1200224607450124009697763983686551986275346,1200224607450124009697763983686551986275346,1200224607450124009697763983686551986275346,1200224607450124009697763983686551986275346,1200224607450124009697763983686551986275346,1200224607450124009697763983686551986275346,1200224607450124009697763983686551986275346,1200224607450124009697763983686551986275346</t>
  </si>
  <si>
    <t>21:02.9</t>
  </si>
  <si>
    <t>-3.1962487383345866,-3.1962487383345866,-3.1962487383345866,-3.1962487383345866,-3.1962487383345866</t>
  </si>
  <si>
    <t>21:36.4</t>
  </si>
  <si>
    <t>41:39.7</t>
  </si>
  <si>
    <t>-3.196483773057029,-3.196483773057029,-3.196483773057029,-3.196483773057029,-3.196483773057029,-3.196483773057029,-3.196483773057029,-3.196483773057029,-3.196483773057029,-3.196483773057029</t>
  </si>
  <si>
    <t>1363226634899968628828983095513189141643379,1363226634899968628828983095513189141643379,1363226634899968628828983095513189141643379,1363226634899968628828983095513189141643379,1363226634899968628828983095513189141643379,1363226634899968628828983095513189141643379,1363226634899968628828983095513189141643379,1363226634899968628828983095513189141643379,1363226634899968628828983095513189141643379,1363226634899968628828983095513189141643379</t>
  </si>
  <si>
    <t>13:00.5</t>
  </si>
  <si>
    <t>-3.196974837274385,-3.196974837274385,-3.196974837274385,-3.196974837274385,-3.196974837274385,-3.196974837274385,-3.196974837274385,-3.196974837274385,-3.196974837274385,-3.196974837274385,-3.196974837274385,-3.196974837274385,-3.196974837274385,-3.196974837274385,-3.196974837274385</t>
  </si>
  <si>
    <t>298385964442141269285249070217176472469778,298385964442141269285249070217176472469778,298385964442141269285249070217176472469778,298385964442141269285249070217176472469778,298385964442141269285249070217176472469778,298385964442141269285249070217176472469778,298385964442141269285249070217176472469778,298385964442141269285249070217176472469778,298385964442141269285249070217176472469778,298385964442141269285249070217176472469778,298385964442141269285249070217176472469778,298385964442141269285249070217176472469778,298385964442141269285249070217176472469778,298385964442141269285249070217176472469778,298385964442141269285249070217176472469778</t>
  </si>
  <si>
    <t>13:08.8</t>
  </si>
  <si>
    <t>-3.197126793990178,-3.197126793990178,-3.197126793990178,-3.197126793990178,-3.197126793990178,-3.197126793990178,-3.197126793990178,-3.197126793990178,-3.197126793990178,-3.197126793990178,-3.197126793990178,-3.197126793990178,-3.197126793990178,-3.197126793990178,-3.197126793990178,-3.197126793990178,-3.197126793990178,-3.197126793990178,-3.197126793990178,-3.197126793990178,-3.197126793990178,-3.197126793990178,-3.197126793990178,-3.197126793990178,-3.197126793990178,-3.197126793990178,-3.197126793990178,-3.197126793990178,-3.197126793990178,-3.197126793990178</t>
  </si>
  <si>
    <t>1044002864082416315418046523204627598443796,1044002864082416315418046523204627598443796,1044002864082416315418046523204627598443796,1044002864082416315418046523204627598443796,1044002864082416315418046523204627598443796,1044002864082416315418046523204627598443796,1044002864082416315418046523204627598443796,1044002864082416315418046523204627598443796,1044002864082416315418046523204627598443796,1044002864082416315418046523204627598443796,1044002864082416315418046523204627598443796,1044002864082416315418046523204627598443796,1044002864082416315418046523204627598443796,1044002864082416315418046523204627598443796,1044002864082416315418046523204627598443796,1044002864082416315418046523204627598443796,1044002864082416315418046523204627598443796,1044002864082416315418046523204627598443796,1044002864082416315418046523204627598443796,1044002864082416315418046523204627598443796,1044002864082416315418046523204627598443796,1044002864082416315418046523204627598443796,1044002864082416315418046523204627598443796,104400286...</t>
  </si>
  <si>
    <t>13:14.1</t>
  </si>
  <si>
    <t>33:15.9</t>
  </si>
  <si>
    <t>-3.197483760452929,-3.197483760452929,-3.197483760452929,-3.197483760452929,-3.197483760452929,-3.197483760452929,-3.197483760452929,-3.197483760452929,-3.197483760452929,-3.197483760452929,-3.197483760452929,-3.197483760452929,-3.197483760452929,-3.197483760452929,-3.197483760452929,-3.197483760452929,-3.197483760452929,-3.197483760452929,-3.197483760452929,-3.197483760452929</t>
  </si>
  <si>
    <t>1044206851731715769529710971108594813075554,1044206851731715769529710971108594813075554,1044206851731715769529710971108594813075554,1044206851731715769529710971108594813075554,1044206851731715769529710971108594813075554,1044206851731715769529710971108594813075554,1044206851731715769529710971108594813075554,1044206851731715769529710971108594813075554,1044206851731715769529710971108594813075554,1044206851731715769529710971108594813075554,1044206851731715769529710971108594813075554,1044206851731715769529710971108594813075554,1044206851731715769529710971108594813075554,1044206851731715769529710971108594813075554,1044206851731715769529710971108594813075554,1044206851731715769529710971108594813075554,1044206851731715769529710971108594813075554,1044206851731715769529710971108594813075554,1044206851731715769529710971108594813075554,1044206851731715769529710971108594813075554</t>
  </si>
  <si>
    <t>07:45.8</t>
  </si>
  <si>
    <t>-3.1975539989882553,-3.1975539989882553,-3.1975539989882553,-3.1975539989882553,-3.1975539989882553,-3.1975539989882553</t>
  </si>
  <si>
    <t>02:40.4</t>
  </si>
  <si>
    <t>22:41.9</t>
  </si>
  <si>
    <t>-3.1976378657699533,-3.1976378657699533,-3.1976378657699533,-3.1976378657699533,-3.1976378657699533,-3.1976378657699533,-3.1976378657699533,-3.1976378657699533,-3.1976378657699533,-3.1976378657699533</t>
  </si>
  <si>
    <t>813728730452616107531302975136260903997822,813728730452616107531302975136260903997822,813728730452616107531302975136260903997822,813728730452616107531302975136260903997822,813728730452616107531302975136260903997822,813728730452616107531302975136260903997822,813728730452616107531302975136260903997822,813728730452616107531302975136260903997822,813728730452616107531302975136260903997822,813728730452616107531302975136260903997822</t>
  </si>
  <si>
    <t>32:58.9</t>
  </si>
  <si>
    <t>53:02.1</t>
  </si>
  <si>
    <t>-3.1977285715218775,-3.1977285715218775,-3.1977285715218775,-3.1977285715218775,-3.1977285715218775,-3.1977285715218775,-3.1977285715218775,-3.1977285715218775,-3.1977285715218775,-3.1977285715218775,-3.1977285715218775,-3.1977285715218775,-3.1977285715218775,-3.1977285715218775,-3.1977285715218775,-3.207726931014868,-3.211264304467668,-3.211264304467668,-3.211264304467668,-3.211264304467668</t>
  </si>
  <si>
    <t>1371914556324570966695231690680819625453771,1371914556324570966695231690680819625453771,1371914556324570966695231690680819625453771,1371914556324570966695231690680819625453771,1371914556324570966695231690680819625453771,1371914556324570966695231690680819625453771,1371914556324570966695231690680819625453771,1371914556324570966695231690680819625453771,1371914556324570966695231690680819625453771,1371914556324570966695231690680819625453771,1371914556324570966695231690680819625453771,1371914556324570966695231690680819625453771,1371914556324570966695231690680819625453771,1371914556324570966695231690680819625453771,1371914556324570966695231690680819625453771,1371914390206565710387138000946844780161227,1371914556360065183501622113922727315204299,1371914556360065183501622113922727315204299,1371914556360065183501622113922727315204299,1371914556360065183501622113922727315204299</t>
  </si>
  <si>
    <t>-3.1984098355811645,-3.1984098355811645,-3.1984098355811645,-3.1984098355811645,-3.1984098355811645,-3.1984098355811645,-3.1984098355811645,-3.1984098355811645,-3.1984098355811645,-3.1984098355811645,-3.1984098355811645,-3.1984098355811645,-3.1984098355811645,-3.1984098355811645,-3.1984098355811645</t>
  </si>
  <si>
    <t>1001133283520765484991642847576954821648406,1001133283520765484991642847576954821648406,1001133283520765484991642847576954821648406,1001133283520765484991642847576954821648406,1001133283520765484991642847576954821648406,1001133283520765484991642847576954821648406,1001133283520765484991642847576954821648406,1001133283520765484991642847576954821648406,1001133283520765484991642847576954821648406,1001133283520765484991642847576954821648406,1001133283520765484991642847576954821648406,1001133283520765484991642847576954821648406,1001133283520765484991642847576954821648406,1001133283520765484991642847576954821648406,1001133283520765484991642847576954821648406</t>
  </si>
  <si>
    <t>52:45.5</t>
  </si>
  <si>
    <t>12:48.7</t>
  </si>
  <si>
    <t>-3.1988722613408744,-3.1988722613408744,-3.1988722613408744,-3.1988722613408744,-3.1988722613408744,-3.1988722613408744,-3.1988722613408744,-3.1988722613408744,-3.1988722613408744,-3.1988722613408744</t>
  </si>
  <si>
    <t>502954580296426017445864874484676676518406,502954580296426017445864874484676676518406,502954580296426017445864874484676676518406,502954580296426017445864874484676676518406,502954580296426017445864874484676676518406,502954580296426017445864874484676676518406,502954580296426017445864874484676676518406,502954580296426017445864874484676676518406,502954580296426017445864874484676676518406,502954580296426017445864874484676676518406</t>
  </si>
  <si>
    <t>40:58.3</t>
  </si>
  <si>
    <t>00:59.5</t>
  </si>
  <si>
    <t>-3.2002902835508524,-3.2002902835508524,-3.2002902835508524,-3.2002902835508524,-3.2002902835508524,-3.2002902835508524,-3.2002902835508524,-3.2002902835508524,-3.2002902835508524,-3.2002902835508524,-3.2002902835508524,-3.2002902835508524,-3.2002902835508524,-3.2002902835508524,-3.2002902835508524</t>
  </si>
  <si>
    <t>1207478573194980320354264141768117376104700,1207478573194980320354264141768117376104700,1207478573194980320354264141768117376104700,1207478573194980320354264141768117376104700,1207478573194980320354264141768117376104700,1207478573194980320354264141768117376104700,1207478573194980320354264141768117376104700,1207478573194980320354264141768117376104700,1207478573194980320354264141768117376104700,1207478573194980320354264141768117376104700,1207478573194980320354264141768117376104700,1207478573194980320354264141768117376104700,1207478573194980320354264141768117376104700,1207478573194980320354264141768117376104700,1207478573194980320354264141768117376104700</t>
  </si>
  <si>
    <t>33:23.4</t>
  </si>
  <si>
    <t>53:26.5</t>
  </si>
  <si>
    <t>-3.200466493852931,-3.200466493852931,-3.200466493852931,-3.200466493852931,-3.200466493852931,-3.200466493852931,-3.200466493852931,-3.200466493852931,-3.200466493852931,-3.200466493852931,-3.200466493852931,-3.200466493852931,-3.200466493852931,-3.200466493852931,-3.200466493852931</t>
  </si>
  <si>
    <t>345313116564726593763115872442729558541584,345313116564726593763115872442729558541584,345313116564726593763115872442729558541584,345313116564726593763115872442729558541584,345313116564726593763115872442729558541584,345313116564726593763115872442729558541584,345313116564726593763115872442729558541584,345313116564726593763115872442729558541584,345313116564726593763115872442729558541584,345313116564726593763115872442729558541584,345313116564726593763115872442729558541584,345313116564726593763115872442729558541584,345313116564726593763115872442729558541584,345313116564726593763115872442729558541584,345313116564726593763115872442729558541584</t>
  </si>
  <si>
    <t>41:44.4</t>
  </si>
  <si>
    <t>01:46.7</t>
  </si>
  <si>
    <t>-3.2004810470274996,-3.2004810470274996,-3.2004810470274996,-3.2004810470274996,-3.2004810470274996,-3.2004810470274996,-3.2004810470274996,-3.2004810470274996,-3.2004810470274996,-3.2004810470274996,-3.2004810470274996,-3.2004810470274996,-3.2004810470274996,-3.2004810470274996,-3.2004810470274996,-3.2004810470274996,-3.2004810470274996,-3.2004810470274996,-3.2004810470274996,-3.2004810470274996,-3.2004810470274996,-3.2004810470274996,-3.2004810470274996,-3.2004810470274996,-3.2004810470274996,-3.2004810470274996,-3.2004810470274996,-3.2004810470274996,-3.2004810470274996,-3.2004810470274996</t>
  </si>
  <si>
    <t>1387997423881177078736598165871585625489475,1387997423881177078736598165871585625489475,1387997423881177078736598165871585625489475,1387997423881177078736598165871585625489475,1387997423881177078736598165871585625489475,1387997423881177078736598165871585625489475,1387997423881177078736598165871585625489475,1387997423881177078736598165871585625489475,1387997423881177078736598165871585625489475,1387997423881177078736598165871585625489475,1387997423881177078736598165871585625489475,1387997423881177078736598165871585625489475,1387997423881177078736598165871585625489475,1387997423881177078736598165871585625489475,1387997423881177078736598165871585625489475,1387997423881177078736598165871585625489475,1387997423881177078736598165871585625489475,1387997423881177078736598165871585625489475,1387997423881177078736598165871585625489475,1387997423881177078736598165871585625489475,1387997423881177078736598165871585625489475,1387997423881177078736598165871585625489475,1387997423881177078736598165871585625489475,138799742...</t>
  </si>
  <si>
    <t>41:38.5</t>
  </si>
  <si>
    <t>01:40.0</t>
  </si>
  <si>
    <t>-3.200582426404613,-3.200582426404613,-3.200582426404613</t>
  </si>
  <si>
    <t>44:45.2</t>
  </si>
  <si>
    <t>04:46.8</t>
  </si>
  <si>
    <t>-3.2006647221262594,-3.2006647221262594,-3.2006647221262594,-3.2006647221262594,-3.2006647221262594</t>
  </si>
  <si>
    <t>17:46.6</t>
  </si>
  <si>
    <t>-3.2010460378642662,-3.2010460378642662,-3.2010460378642662,-3.2010460378642662,-3.2010460378642662,-3.2010460378642662,-3.2010460378642662,-3.2010460378642662,-3.2010460378642662</t>
  </si>
  <si>
    <t>1017813432783899055431067637644691471494350,1017813432783899055431067637644691471494350,1017813432783899055431067637644691471494350,1017813432783899055431067637644691471494350,1017813432783899055431067637644691471494350,1017813432783899055431067637644691471494350,1017813432783899055431067637644691471494350,1017813432783899055431067637644691471494350,1017813432783899055431067637644691471494350</t>
  </si>
  <si>
    <t>31:49.3</t>
  </si>
  <si>
    <t>51:52.8</t>
  </si>
  <si>
    <t>-3.2017106088890195,-3.2017106088890195,-3.2017106088890195,-3.2017106088890195,-3.2017106088890195,-3.2017106088890195,-3.2017106088890195,-3.2017106088890195,-3.2017106088890195</t>
  </si>
  <si>
    <t>154590146083508697003344364725482527923865,154590146083508697003344364725482527923865,154590146083508697003344364725482527923865,154590146083508697003344364725482527923865,154590146083508697003344364725482527923865,154590146083508697003344364725482527923865,154590146083508697003344364725482527923865,154590146083508697003344364725482527923865,154590146083508697003344364725482527923865</t>
  </si>
  <si>
    <t>12:23.1</t>
  </si>
  <si>
    <t>32:26.9</t>
  </si>
  <si>
    <t>-3.2018504227761624,-3.2018504227761624,-3.2018504227761624</t>
  </si>
  <si>
    <t>50:52.8</t>
  </si>
  <si>
    <t>10:55.0</t>
  </si>
  <si>
    <t>-3.202348597367822,-3.202348597367822,-3.202348597367822</t>
  </si>
  <si>
    <t>33:44.6</t>
  </si>
  <si>
    <t>53:47.4</t>
  </si>
  <si>
    <t>-3.2025635395207126,-3.2025635395207126,-3.2025635395207126,-3.2025635395207126,-3.2025635395207126,-3.2025635395207126,-3.2025635395207126,-3.2025635395207126,-3.2025635395207126,-3.2025635395207126,-3.2025635395207126,-3.2025635395207126,-3.2025635395207126,-3.2025635395207126,-3.2025635395207126,-3.2025635395207126,-3.2025635395207126,-3.2025635395207126,-3.2025635395207126,-3.2025635395207126</t>
  </si>
  <si>
    <t>1164044347985231502050081069974243749974110,1164044347985231502050081069974243749974110,1164044347985231502050081069974243749974110,1164044347985231502050081069974243749974110,1164044347985231502050081069974243749974110,1164044347985231502050081069974243749974110,1164044347985231502050081069974243749974110,1164044347985231502050081069974243749974110,1164044347985231502050081069974243749974110,1164044347985231502050081069974243749974110,1164044347985231502050081069974243749974110,1164044347985231502050081069974243749974110,1164044347985231502050081069974243749974110,1164044347985231502050081069974243749974110,1164044347985231502050081069974243749974110,1164044347985231502050081069974243749974110,1164044347985231502050081069974243749974110,1164044347985231502050081069974243749974110,1164044347985231502050081069974243749974110,1164044347985231502050081069974243749974110</t>
  </si>
  <si>
    <t>53:43.8</t>
  </si>
  <si>
    <t>13:12.7</t>
  </si>
  <si>
    <t>-3.202825422541954,-3.202825422541954,-3.202825422541954,-3.202825422541954,-3.202825422541954,-3.202825422541954</t>
  </si>
  <si>
    <t>25:57.7</t>
  </si>
  <si>
    <t>43:10.3</t>
  </si>
  <si>
    <t>-3.2028857749299595,-3.2028857749299595,-3.2028857749299595,-3.2028857749299595,-3.2028857749299595,-3.2028857749299595</t>
  </si>
  <si>
    <t>02:03.6</t>
  </si>
  <si>
    <t>22:07.1</t>
  </si>
  <si>
    <t>-3.2029552187467507,-3.2029552187467507,-3.2029552187467507,-3.2029552187467507,-3.2029552187467507,-3.2029552187467507,-3.2029552187467507,-3.2029552187467507,-3.2029552187467507,-3.2029552187467507,-3.2029552187467507,-3.2029552187467507,-3.2029552187467507,-3.2029552187467507,-3.2029552187467507,-3.2029552187467507,-3.2029552187467507,-3.2029552187467507,-3.2029552187467507,-3.2029552187467507</t>
  </si>
  <si>
    <t>1159044477739996490555506927477339590935578,1159044477739996490555506927477339590935578,1159044477739996490555506927477339590935578,1159044477739996490555506927477339590935578,1159044477739996490555506927477339590935578,1159044477739996490555506927477339590935578,1159044477739996490555506927477339590935578,1159044477739996490555506927477339590935578,1159044477739996490555506927477339590935578,1159044477739996490555506927477339590935578,1159044477739996490555506927477339590935578,1159044477739996490555506927477339590935578,1159044477739996490555506927477339590935578,1159044477739996490555506927477339590935578,1159044477739996490555506927477339590935578,1159044477739996490555506927477339590935578,1159044477739996490555506927477339590935578,1159044477739996490555506927477339590935578,1159044477739996490555506927477339590935578,1159044477739996490555506927477339590935578</t>
  </si>
  <si>
    <t>42:23.1</t>
  </si>
  <si>
    <t>02:25.0</t>
  </si>
  <si>
    <t>-3.203617125405463,-3.203617125405463,-3.203617125405463,-3.203617125405463,-3.203617125405463</t>
  </si>
  <si>
    <t>48:12.8</t>
  </si>
  <si>
    <t>08:16.3</t>
  </si>
  <si>
    <t>-3.2041656408866226,-3.2041656408866226,-3.2041656408866226,-3.2041656408866226,-3.2041656408866226,-3.2041656408866226,-3.2041656408866226,-3.2041656408866226,-3.2041656408866226,-3.2041656408866226,-3.2041656408866226,-3.2041656408866226,-3.2041656408866226,-3.2041656408866226,-3.2041656408866226</t>
  </si>
  <si>
    <t>92472682356800877271796184616085525851658,92472682356800877271796184616085525851658,92472682356800877271796184616085525851658,92472682356800877271796184616085525851658,92472682356800877271796184616085525851658,92472682356800877271796184616085525851658,92472682356800877271796184616085525851658,92472682356800877271796184616085525851658,92472682356800877271796184616085525851658,92472682356800877271796184616085525851658,92472682356800877271796184616085525851658,92472682356800877271796184616085525851658,92472682356800877271796184616085525851658,92472682356800877271796184616085525851658,92472682356800877271796184616085525851658</t>
  </si>
  <si>
    <t>14:01.8</t>
  </si>
  <si>
    <t>34:04.4</t>
  </si>
  <si>
    <t>-3.2043757504136794,-3.2043757504136794,-3.2043757504136794,-3.2043757504136794,-3.2043757504136794,-3.2043757504136794,-3.2043757504136794,-3.2043757504136794,-3.2043757504136794,-3.2043757504136794,-3.2043757504136794,-3.2043757504136794,-3.2043757504136794,-3.2043757504136794,-3.2043757504136794,-3.2043757504136794,-3.2043757504136794,-3.2043757504136794,-3.2043757504136794,-3.2043757504136794</t>
  </si>
  <si>
    <t>1388085394120019594998490826018082051424859,1388085394120019594998490826018082051424859,1388085394120019594998490826018082051424859,1388085394120019594998490826018082051424859,1388085394120019594998490826018082051424859,1388085394120019594998490826018082051424859,1388085394120019594998490826018082051424859,1388085394120019594998490826018082051424859,1388085394120019594998490826018082051424859,1388085394120019594998490826018082051424859,1388085394120019594998490826018082051424859,1388085394120019594998490826018082051424859,1388085394120019594998490826018082051424859,1388085394120019594998490826018082051424859,1388085394120019594998490826018082051424859,1388085394120019594998490826018082051424859,1388085394120019594998490826018082051424859,1388085394120019594998490826018082051424859,1388085394120019594998490826018082051424859,1388085394120019594998490826018082051424859</t>
  </si>
  <si>
    <t>11:57.6</t>
  </si>
  <si>
    <t>-3.2051779713727546,-3.2051779713727546,-3.2051779713727546,-3.2051779713727546,-3.2051779713727546,-3.2051779713727546,-3.2051779713727546,-3.2051779713727546,-3.2051779713727546</t>
  </si>
  <si>
    <t>851572843464727757716407732640094495540233,851572843464727757716407732640094495540233,851572843464727757716407732640094495540233,851572843464727757716407732640094495540233,851572843464727757716407732640094495540233,851572843464727757716407732640094495540233,851572843464727757716407732640094495540233,851572843464727757716407732640094495540233,851572843464727757716407732640094495540233</t>
  </si>
  <si>
    <t>32:55.0</t>
  </si>
  <si>
    <t>-3.2054991618502378,-3.2054991618502378,-3.2054991618502378</t>
  </si>
  <si>
    <t>54:26.9</t>
  </si>
  <si>
    <t>14:30.5</t>
  </si>
  <si>
    <t>-3.2064359321343376,-3.2064359321343376,-3.2064359321343376,-3.2064359321343376,-3.2064359321343376,-3.2064359321343376,-3.2064359321343376,-3.2064359321343376,-3.2064359321343376,-3.2064359321343376,-3.2064359321343376,-3.2064359321343376,-3.2064359321343376,-3.2064359321343376,-3.2064359321343376,-3.2064359321343376,-3.2064359321343376,-3.2064359321343376,-3.2064359321343376,-3.2064359321343376</t>
  </si>
  <si>
    <t>480914890695353556978903266484412708517918,480914890695353556978903266484412708517918,480914890695353556978903266484412708517918,480914890695353556978903266484412708517918,480914890695353556978903266484412708517918,480914890695353556978903266484412708517918,480914890695353556978903266484412708517918,480914890695353556978903266484412708517918,480914890695353556978903266484412708517918,480914890695353556978903266484412708517918,480914890695353556978903266484412708517918,480914890695353556978903266484412708517918,480914890695353556978903266484412708517918,480914890695353556978903266484412708517918,480914890695353556978903266484412708517918,480914890695353556978903266484412708517918,480914890695353556978903266484412708517918,480914890695353556978903266484412708517918,480914890695353556978903266484412708517918,480914890695353556978903266484412708517918</t>
  </si>
  <si>
    <t>05:36.1</t>
  </si>
  <si>
    <t>25:37.8</t>
  </si>
  <si>
    <t>-3.206605439191769,-3.206605439191769,-3.206605439191769,-3.206605439191769,-3.206605439191769,-3.206605439191769,-3.206605439191769,-3.206605439191769,-3.206605439191769,-3.206605439191769,-3.206605439191769,-3.206605439191769,-3.206605439191769,-3.206605439191769,-3.206605439191769</t>
  </si>
  <si>
    <t>274682575381913195428282073826644766953023,274682575381913195428282073826644766953023,274682575381913195428282073826644766953023,274682575381913195428282073826644766953023,274682575381913195428282073826644766953023,274682575381913195428282073826644766953023,274682575381913195428282073826644766953023,274682575381913195428282073826644766953023,274682575381913195428282073826644766953023,274682575381913195428282073826644766953023,274682575381913195428282073826644766953023,274682575381913195428282073826644766953023,274682575381913195428282073826644766953023,274682575381913195428282073826644766953023,274682575381913195428282073826644766953023</t>
  </si>
  <si>
    <t>21:58.2</t>
  </si>
  <si>
    <t>42:00.0</t>
  </si>
  <si>
    <t>-3.2079515991427914,-3.2079515991427914,-3.2079515991427914,-3.2079515991427914,-3.2079515991427914,-3.2079515991427914,-3.2079515991427914,-3.2079515991427914,-3.2079515991427914,-3.2079515991427914,-3.2079515991427914,-3.2079515991427914,-3.2079515991427914,-3.2079515991427914,-3.2079515991427914,-3.2079515991427914,-3.2079515991427914,-3.2079515991427914,-3.2079515991427914,-3.2079515991427914,-3.2079515991427914,-3.2079515991427914,-3.2079515991427914,-3.2079515991427914,-3.2079515991427914,-3.2079515991427914,-3.2079515991427914,-3.2079515991427914,-3.2079515991427914,-3.2079515991427914</t>
  </si>
  <si>
    <t>507976081974705911773963519951263205019906,507976081974705911773963519951263205019906,507976081974705911773963519951263205019906,507976081974705911773963519951263205019906,507976081974705911773963519951263205019906,507976081974705911773963519951263205019906,507976081974705911773963519951263205019906,507976081974705911773963519951263205019906,507976081974705911773963519951263205019906,507976081974705911773963519951263205019906,507976081974705911773963519951263205019906,507976081974705911773963519951263205019906,507976081974705911773963519951263205019906,507976081974705911773963519951263205019906,507976081974705911773963519951263205019906,507976081974705911773963519951263205019906,507976081974705911773963519951263205019906,507976081974705911773963519951263205019906,507976081974705911773963519951263205019906,507976081974705911773963519951263205019906,507976081974705911773963519951263205019906,507976081974705911773963519951263205019906,507976081974705911773963519951263205019906,50797608197470591177396351995126...</t>
  </si>
  <si>
    <t>44:56.4</t>
  </si>
  <si>
    <t>00:38.5</t>
  </si>
  <si>
    <t>-3.2082649511234154,-3.2082649511234154,-3.2082649511234154,-3.2082649511234154,-3.2082649511234154</t>
  </si>
  <si>
    <t>32:47.2</t>
  </si>
  <si>
    <t>-3.2082872354842067,-3.2082872354842067,-3.2082872354842067,-3.2082872354842067,-3.2082872354842067,-3.2082872354842067,-3.2082872354842067,-3.2082872354842067,-3.2082872354842067,-3.2082872354842067,-3.2082872354842067,-3.2082872354842067,-3.2082872354842067,-3.2082872354842067,-3.2082872354842067</t>
  </si>
  <si>
    <t>298621320344185956432948480075923641912406,298621320344185956432948480075923641912406,298621320344185956432948480075923641912406,298621320344185956432948480075923641912406,298621320344185956432948480075923641912406,298621320344185956432948480075923641912406,298621320344185956432948480075923641912406,298621320344185956432948480075923641912406,298621320344185956432948480075923641912406,298621320344185956432948480075923641912406,298621320344185956432948480075923641912406,298621320344185956432948480075923641912406,298621320344185956432948480075923641912406,298621320344185956432948480075923641912406,298621320344185956432948480075923641912406</t>
  </si>
  <si>
    <t>27:29.5</t>
  </si>
  <si>
    <t>-3.208442349278206,-3.208442349278206,-3.208442349278206</t>
  </si>
  <si>
    <t>24:19.0</t>
  </si>
  <si>
    <t>-3.2105589269197345,-3.2105589269197345,-3.2105589269197345,-3.2105589269197345,-3.2105589269197345,-3.2105589269197345,-3.2105589269197345,-3.2105589269197345,-3.2105589269197345</t>
  </si>
  <si>
    <t>690423022140488934540761368000623861093395,690423022140488934540761368000623861093395,690423022140488934540761368000623861093395,690423022140488934540761368000623861093395,690423022140488934540761368000623861093395,690423022140488934540761368000623861093395,690423022140488934540761368000623861093395,690423022140488934540761368000623861093395,690423022140488934540761368000623861093395</t>
  </si>
  <si>
    <t>32:16.7</t>
  </si>
  <si>
    <t>-3.210583957931323,-3.210583957931323,-3.210583957931323,-3.210583957931323,-3.210583957931323,-3.210583957931323,-3.210583957931323,-3.210583957931323,-3.210583957931323,-3.210583957931323,-3.210583957931323,-3.210583957931323,-3.210583957931323,-3.210583957931323,-3.210583957931323</t>
  </si>
  <si>
    <t>505128424786035543896778624983872608899224,505128424786035543896778624983872608899224,505128424786035543896778624983872608899224,505128424786035543896778624983872608899224,505128424786035543896778624983872608899224,505128424786035543896778624983872608899224,505128424786035543896778624983872608899224,505128424786035543896778624983872608899224,505128424786035543896778624983872608899224,505128424786035543896778624983872608899224,505128424786035543896778624983872608899224,505128424786035543896778624983872608899224,505128424786035543896778624983872608899224,505128424786035543896778624983872608899224,505128424786035543896778624983872608899224</t>
  </si>
  <si>
    <t>-3.2106433893582644,-3.2106433893582644,-3.2106433893582644,-3.2106433893582644,-3.2106433893582644,-3.2106433893582644,-3.2106433893582644,-3.2106433893582644,-3.2106433893582644,-3.2106433893582644,-3.2106433893582644,-3.2106433893582644,-3.2106433893582644,-3.2106433893582644,-3.2106433893582644</t>
  </si>
  <si>
    <t>1159094747083954003023024018684125259627216,1159094747083954003023024018684125259627216,1159094747083954003023024018684125259627216,1159094747083954003023024018684125259627216,1159094747083954003023024018684125259627216,1159094747083954003023024018684125259627216,1159094747083954003023024018684125259627216,1159094747083954003023024018684125259627216,1159094747083954003023024018684125259627216,1159094747083954003023024018684125259627216,1159094747083954003023024018684125259627216,1159094747083954003023024018684125259627216,1159094747083954003023024018684125259627216,1159094747083954003023024018684125259627216,1159094747083954003023024018684125259627216</t>
  </si>
  <si>
    <t>-3.211132535451135,-3.211132535451135,-3.211132535451135</t>
  </si>
  <si>
    <t>20:30.9</t>
  </si>
  <si>
    <t>31:48.2</t>
  </si>
  <si>
    <t>-3.2115764161040343,-3.2115764161040343,-3.2115764161040343,-3.2115764161040343,-3.2115764161040343,-3.2115764161040343</t>
  </si>
  <si>
    <t>53:38.4</t>
  </si>
  <si>
    <t>13:42.3</t>
  </si>
  <si>
    <t>-3.2130548503969965,-3.2130548503969965,-3.2130548503969965,-3.2130548503969965,-3.2130548503969965,-3.2130548503969965,-3.2130548503969965,-3.2130548503969965,-3.2130548503969965,-3.2130548503969965,-3.2130548503969965,-3.2130548503969965,-3.2130548503969965,-3.2130548503969965,-3.2130548503969965,-3.2130548503969965,-3.2130548503969965,-3.2130548503969965,-3.2130548503969965,-3.2130548503969965</t>
  </si>
  <si>
    <t>1393139918173642609856207357529478322692435,1393139918173642609856207357529478322692435,1393139918173642609856207357529478322692435,1393139918173642609856207357529478322692435,1393139918173642609856207357529478322692435,1393139918173642609856207357529478322692435,1393139918173642609856207357529478322692435,1393139918173642609856207357529478322692435,1393139918173642609856207357529478322692435,1393139918173642609856207357529478322692435,1393139918173642609856207357529478322692435,1393139918173642609856207357529478322692435,1393139918173642609856207357529478322692435,1393139918173642609856207357529478322692435,1393139918173642609856207357529478322692435,1393139918173642609856207357529478322692435,1393139918173642609856207357529478322692435,1393139918173642609856207357529478322692435,1393139918173642609856207357529478322692435,1393139918173642609856207357529478322692435</t>
  </si>
  <si>
    <t>22:32.7</t>
  </si>
  <si>
    <t>42:34.8</t>
  </si>
  <si>
    <t>-3.213413973705258,-3.213413973705258,-3.213413973705258,-3.213413973705258,-3.213413973705258,-3.213413973705258,-3.213413973705258,-3.213413973705258,-3.213413973705258,-3.213413973705258,-3.213413973705258,-3.213413973705258,-3.213413973705258,-3.213413973705258,-3.213413973705258,-3.213413973705258,-3.213413973705258,-3.213413973705258,-3.213413973705258,-3.213413973705258</t>
  </si>
  <si>
    <t>1384455720557433397054342148579711474843654,1384455720557433397054342148579711474843654,1384455720557433397054342148579711474843654,1384455720557433397054342148579711474843654,1384455720557433397054342148579711474843654,1384455720557433397054342148579711474843654,1384455720557433397054342148579711474843654,1384455720557433397054342148579711474843654,1384455720557433397054342148579711474843654,1384455720557433397054342148579711474843654,1384455720557433397054342148579711474843654,1384455720557433397054342148579711474843654,1384455720557433397054342148579711474843654,1384455720557433397054342148579711474843654,1384455720557433397054342148579711474843654,1384455720557433397054342148579711474843654,1384455720557433397054342148579711474843654,1384455720557433397054342148579711474843654,1384455720557433397054342148579711474843654,1384455720557433397054342148579711474843654</t>
  </si>
  <si>
    <t>32:03.8</t>
  </si>
  <si>
    <t>-3.2136368290041926,-3.2136368290041926,-3.2136368290041926,-3.2136368290041926,-3.2136368290041926,-3.2136368290041926,-3.2136368290041926,-3.2136368290041926,-3.2136368290041926</t>
  </si>
  <si>
    <t>489402337417669798352969530471764511885435,489402337417669798352969530471764511885435,489402337417669798352969530471764511885435,489402337417669798352969530471764511885435,489402337417669798352969530471764511885435,489402337417669798352969530471764511885435,489402337417669798352969530471764511885435,489402337417669798352969530471764511885435,489402337417669798352969530471764511885435</t>
  </si>
  <si>
    <t>31:58.1</t>
  </si>
  <si>
    <t>52:00.4</t>
  </si>
  <si>
    <t>-3.2139250760994296,-3.2139250760994296,-3.2139250760994296,-3.2139250760994296,-3.2139250760994296</t>
  </si>
  <si>
    <t>33:13.4</t>
  </si>
  <si>
    <t>47:49.0</t>
  </si>
  <si>
    <t>-3.2150164325089055,-3.2150164325089055,-3.2150164325089055,-3.2150164325089055,-3.2150164325089055,-3.2150164325089055,-3.2150164325089055,-3.2150164325089055,-3.2150164325089055</t>
  </si>
  <si>
    <t>163064894419937265582317878349607195677846,163064894419937265582317878349607195677846,163064894419937265582317878349607195677846,163064894419937265582317878349607195677846,163064894419937265582317878349607195677846,163064894419937265582317878349607195677846,163064894419937265582317878349607195677846,163064894419937265582317878349607195677846,163064894419937265582317878349607195677846</t>
  </si>
  <si>
    <t>21:14.5</t>
  </si>
  <si>
    <t>41:17.2</t>
  </si>
  <si>
    <t>-3.215420242835641,-3.215420242835641,-3.215420242835641,-3.215420242835641,-3.215420242835641,-3.215420242835641,-3.215420242835641,-3.215420242835641,-3.215420242835641,-3.215420242835641,-3.215420242835641,-3.215420242835641,-3.215420242835641,-3.215420242835641,-3.215420242835641</t>
  </si>
  <si>
    <t>1387677773275534746436980954617935601173527,1387677773275534746436980954617935601173527,1387677773275534746436980954617935601173527,1387677773275534746436980954617935601173527,1387677773275534746436980954617935601173527,1387677773275534746436980954617935601173527,1387677773275534746436980954617935601173527,1387677773275534746436980954617935601173527,1387677773275534746436980954617935601173527,1387677773275534746436980954617935601173527,1387677773275534746436980954617935601173527,1387677773275534746436980954617935601173527,1387677773275534746436980954617935601173527,1387677773275534746436980954617935601173527,1387677773275534746436980954617935601173527</t>
  </si>
  <si>
    <t>13:18.1</t>
  </si>
  <si>
    <t>33:20.4</t>
  </si>
  <si>
    <t>-3.2158980451232786,-3.2158980451232786,-3.2158980451232786,-3.2158980451232786,-3.2158980451232786</t>
  </si>
  <si>
    <t>13:30.1</t>
  </si>
  <si>
    <t>33:32.6</t>
  </si>
  <si>
    <t>-3.216157722192564,-3.216157722192564,-3.216157722192564,-3.216157722192564,-3.216157722192564,-3.216157722192564,-3.216157722192564,-3.216157722192564,-3.216157722192564,-3.216157722192564,-3.216157722192564,-3.216157722192564,-3.216157722192564,-3.216157722192564,-3.216157722192564,-3.216157722192564,-3.216157722192564,-3.216157722192564,-3.216157722192564,-3.216157722192564,-3.216157722192564,-3.216157722192564,-3.216157722192564,-3.216157722192564,-3.216157722192564,-3.216157722192564,-3.216157722192564,-3.216157722192564,-3.216157722192564,-3.216157722192564</t>
  </si>
  <si>
    <t>671070021409870882009208145888390185445782,671070021409870882009208145888390185445782,671070021409870882009208145888390185445782,671070021409870882009208145888390185445782,671070021409870882009208145888390185445782,671070021409870882009208145888390185445782,671070021409870882009208145888390185445782,671070021409870882009208145888390185445782,671070021409870882009208145888390185445782,671070021409870882009208145888390185445782,671070021409870882009208145888390185445782,671070021409870882009208145888390185445782,671070021409870882009208145888390185445782,671070021409870882009208145888390185445782,671070021409870882009208145888390185445782,671070021409870882009208145888390185445782,671070021409870882009208145888390185445782,671070021409870882009208145888390185445782,671070021409870882009208145888390185445782,671070021409870882009208145888390185445782,671070021409870882009208145888390185445782,671070021409870882009208145888390185445782,671070021409870882009208145888390185445782,67107002140987088200920814588839...</t>
  </si>
  <si>
    <t>54:46.7</t>
  </si>
  <si>
    <t>14:50.2</t>
  </si>
  <si>
    <t>-3.21748815699448,-3.21748815699448,-3.21748815699448,-3.21748815699448,-3.21748815699448,-3.21748815699448,-3.21748815699448,-3.21748815699448,-3.21748815699448,-3.21748815699448,-3.21748815699448,-3.21748815699448,-3.21748815699448,-3.21748815699448,-3.21748815699448,-3.21748815699448,-3.21748815699448,-3.21748815699448,-3.21748815699448,-3.21748815699448,-3.21748815699448,-3.21748815699448,-3.21748815699448,-3.21748815699448,-3.21748815699448,-3.21748815699448,-3.21748815699448,-3.21748815699448,-3.21748815699448,-3.21748815699448</t>
  </si>
  <si>
    <t>1184100197262269920915919097750722225596430,1184100197262269920915919097750722225596430,1184100197262269920915919097750722225596430,1184100197262269920915919097750722225596430,1184100197262269920915919097750722225596430,1184100197262269920915919097750722225596430,1184100197262269920915919097750722225596430,1184100197262269920915919097750722225596430,1184100197262269920915919097750722225596430,1184100197262269920915919097750722225596430,1184100197262269920915919097750722225596430,1184100197262269920915919097750722225596430,1184100197262269920915919097750722225596430,1184100197262269920915919097750722225596430,1184100197262269920915919097750722225596430,1184100197262269920915919097750722225596430,1184100197262269920915919097750722225596430,1184100197262269920915919097750722225596430,1184100197262269920915919097750722225596430,1184100197262269920915919097750722225596430,1184100197262269920915919097750722225596430,1184100197262269920915919097750722225596430,1184100197262269920915919097750722225596430,118410019...</t>
  </si>
  <si>
    <t>12:27.2</t>
  </si>
  <si>
    <t>32:28.9</t>
  </si>
  <si>
    <t>-3.2175602392812075,-3.2176671459693864,-3.2176671459693864,-3.2176671459693864,-3.2176671459693864,-3.2176671459693864,-3.2176671459693864,-3.2176671459693864,-3.2176671459693864,-3.2176671459693864</t>
  </si>
  <si>
    <t>345489559411319655535075137499123009953857,345489559411319655535075137499123009822801,345489559411319655535075137499123009822801,345489559411319655535075137499123009822801,345489559411319655535075137499123009822801,345489559411319655535075137499123009822801,345489559411319655535075137499123009822801,345489559411319655535075137499123009822801,345489559411319655535075137499123009822801,345489559411319655535075137499123009822801</t>
  </si>
  <si>
    <t>10:54.7</t>
  </si>
  <si>
    <t>30:56.5</t>
  </si>
  <si>
    <t>-3.2178504647287056,-3.2178504647287056,-3.2178504647287056,-3.2178504647287056,-3.2178504647287056,-3.2178504647287056</t>
  </si>
  <si>
    <t>20:10.8</t>
  </si>
  <si>
    <t>33:54.0</t>
  </si>
  <si>
    <t>-3.2182784709988983,-3.2182784709988983,-3.2182784709988983,-3.2182784709988983,-3.2182784709988983,-3.2182784709988983</t>
  </si>
  <si>
    <t>41:09.6</t>
  </si>
  <si>
    <t>01:13.0</t>
  </si>
  <si>
    <t>-3.2183651022360302,-3.2183651022360302,-3.2183651022360302,-3.2183651022360302,-3.2183651022360302,-3.2183651022360302,-3.2183651022360302,-3.2183651022360302,-3.2183651022360302,-3.2183651022360302,-3.2183651022360302,-3.2183651022360302,-3.2183651022360302,-3.2183651022360302,-3.2183651022360302</t>
  </si>
  <si>
    <t>687737861849926210718461143752109783745574,687737861849926210718461143752109783745574,687737861849926210718461143752109783745574,687737861849926210718461143752109783745574,687737861849926210718461143752109783745574,687737861849926210718461143752109783745574,687737861849926210718461143752109783745574,687737861849926210718461143752109783745574,687737861849926210718461143752109783745574,687737861849926210718461143752109783745574,687737861849926210718461143752109783745574,687737861849926210718461143752109783745574,687737861849926210718461143752109783745574,687737861849926210718461143752109783745574,687737861849926210718461143752109783745574</t>
  </si>
  <si>
    <t>-3.2183753056880477,-3.2183753056880477,-3.2183753056880477</t>
  </si>
  <si>
    <t>28:10.1</t>
  </si>
  <si>
    <t>48:13.8</t>
  </si>
  <si>
    <t>-3.218894630994059,-3.218894630994059,-3.218894630994059,-3.218894630994059,-3.218894630994059,-3.218894630994059</t>
  </si>
  <si>
    <t>53:34.4</t>
  </si>
  <si>
    <t>13:37.1</t>
  </si>
  <si>
    <t>-3.219637948445366,-3.219637948445366,-3.219637948445366,-3.219637948445366,-3.219637948445366,-3.219637948445366,-3.219637948445366,-3.219637948445366,-3.219637948445366,-3.219637948445366</t>
  </si>
  <si>
    <t>1362672332216677497744180264360613903165466,1362672332216677497744180264360613903165466,1362672332216677497744180264360613903165466,1362672332216677497744180264360613903165466,1362672332216677497744180264360613903165466,1362672332216677497744180264360613903165466,1362672332216677497744180264360613903165466,1362672332216677497744180264360613903165466,1362672332216677497744180264360613903165466,1362672332216677497744180264360613903165466</t>
  </si>
  <si>
    <t>41:15.9</t>
  </si>
  <si>
    <t>01:17.9</t>
  </si>
  <si>
    <t>-3.219669886751931,-3.219669886751931,-3.219669886751931,-3.219669886751931,-3.219669886751931,-3.219669886751931,-3.219669886751931,-3.219669886751931,-3.219669886751931,-3.219669886751931</t>
  </si>
  <si>
    <t>1390210300329576112621611320317054682366022,1390210300329576112621611320317054682366022,1390210300329576112621611320317054682366022,1390210300329576112621611320317054682366022,1390210300329576112621611320317054682366022,1390210300329576112621611320317054682366022,1390210300329576112621611320317054682366022,1390210300329576112621611320317054682366022,1390210300329576112621611320317054682366022,1390210300329576112621611320317054682366022</t>
  </si>
  <si>
    <t>07:40.7</t>
  </si>
  <si>
    <t>-3.2238016224473576,-3.2238016224473576,-3.2238016224473576,-3.2238016224473576,-3.2238016224473576</t>
  </si>
  <si>
    <t>11:22.2</t>
  </si>
  <si>
    <t>27:12.7</t>
  </si>
  <si>
    <t>-3.224027614550128,-3.224027614550128,-3.224027614550128</t>
  </si>
  <si>
    <t>21:05.2</t>
  </si>
  <si>
    <t>41:07.6</t>
  </si>
  <si>
    <t>-3.2249721627318997,-3.2249721627318997,-3.2249721627318997,-3.2249721627318997,-3.2249721627318997,-3.2249721627318997,-3.2249721627318997,-3.2249721627318997,-3.2249721627318997,-3.2249721627319</t>
  </si>
  <si>
    <t>687679737648981506559730984905924071691283,687679737648981506559730984905924071691283,687679737648981506559730984905924071691283,687679737648981506559730984905924071691283,687679737648981506559730984905924071691283,687679737648981506559730984905924071691283,687679737648981506559730984905924071691283,687679737648981506559730984905924071691283,687679737648981506559730984905924071691283,339911158655782396900162136110656959583251</t>
  </si>
  <si>
    <t>17:59.1</t>
  </si>
  <si>
    <t>29:16.4</t>
  </si>
  <si>
    <t>-3.2250187558826875,-3.2250187558826875,-3.2250187558826875</t>
  </si>
  <si>
    <t>11:03.3</t>
  </si>
  <si>
    <t>31:06.2</t>
  </si>
  <si>
    <t>-3.225277772924614,-3.225277772924614,-3.225277772924614,-3.225277772924614,-3.225277772924614,-3.225277772924614</t>
  </si>
  <si>
    <t>33:56.3</t>
  </si>
  <si>
    <t>50:36.3</t>
  </si>
  <si>
    <t>-3.2252774461122717,-3.2252774461122717,-3.2252774461122717,-3.2252774461122717,-3.2252774461122717,-3.2252774461122717,-3.2252774461122717,-3.2252774461122717,-3.2252774461122717</t>
  </si>
  <si>
    <t>996139599199990462854273264005406310069905,996139599199990462854273264005406310069905,996139599199990462854273264005406310069905,996139599199990462854273264005406310069905,996139599199990462854273264005406310069905,996139599199990462854273264005406310069905,996139599199990462854273264005406310069905,996139599199990462854273264005406310069905,996139599199990462854273264005406310069905</t>
  </si>
  <si>
    <t>-3.2266101127782125,-3.2266101127782125,-3.2266101127782125,-3.2266101127782125,-3.2266101127782125</t>
  </si>
  <si>
    <t>23:04.2</t>
  </si>
  <si>
    <t>43:07.4</t>
  </si>
  <si>
    <t>-3.226753784198592,-3.226753784198592,-3.226753784198592,-3.226753784198592,-3.226753784198592,-3.226753784198592,-3.226753784198592,-3.226753784198592,-3.226753784198592,-3.226753784198592,-3.226753784198592,-3.226753784198592,-3.226753784198592,-3.226753784198592,-3.226753784198592,-3.226753784198592,-3.226753784198592,-3.226753784198592,-3.226753784198592,-3.226753784198592,-3.226753784198592,-3.226753784198592,-3.226753784198592,-3.226753784198592,-3.226753784198592,-3.226753784198592,-3.226753784198592,-3.226753784198592,-3.226753784198592,-3.226753784198592</t>
  </si>
  <si>
    <t>507991882297284734514307476949994606544533,507991882297284734514307476949994606544533,507991882297284734514307476949994606544533,507991882297284734514307476949994606544533,507991882297284734514307476949994606544533,507991882297284734514307476949994606544533,507991882297284734514307476949994606544533,507991882297284734514307476949994606544533,507991882297284734514307476949994606544533,507991882297284734514307476949994606544533,507991882297284734514307476949994606544533,507991882297284734514307476949994606544533,507991882297284734514307476949994606544533,507991882297284734514307476949994606544533,507991882297284734514307476949994606544533,507991882297284734514307476949994606544533,507991882297284734514307476949994606544533,507991882297284734514307476949994606544533,507991882297284734514307476949994606544533,507991882297284734514307476949994606544533,507991882297284734514307476949994606544533,507991882297284734514307476949994606544533,507991882297284734514307476949994606544533,50799188229728473451430747694999...</t>
  </si>
  <si>
    <t>-3.2267586175701655,-3.2267586175701655,-3.2267586175701655,-3.2267586175701655,-3.2267586175701655,-3.2267586175701655,-3.2267586175701655,-3.2267586175701655,-3.2267586175701655,-3.2267586175701655</t>
  </si>
  <si>
    <t>647244592171033525110929748428715549900818,647244592171033525110929748428715549900818,647244592171033525110929748428715549900818,647244592171033525110929748428715549900818,647244592171033525110929748428715549900818,647244592171033525110929748428715549900818,647244592171033525110929748428715549900818,647244592171033525110929748428715549900818,647244592171033525110929748428715549900818,647244592171033525110929748428715549900818</t>
  </si>
  <si>
    <t>33:19.8</t>
  </si>
  <si>
    <t>53:21.4</t>
  </si>
  <si>
    <t>-3.227933132249886,-3.227933132249886,-3.227933132249886,-3.227933132249886,-3.227933132249886,-3.227933132249886,-3.227933132249886,-3.227933132249886,-3.227933132249886,-3.227933132249886,-3.227933132249886,-3.227933132249886,-3.227933132249886,-3.227933132249886,-3.227933132249886,-3.227933132249886,-3.227933132249886,-3.227933132249886,-3.227933132249886,-3.227933132249886,-3.227933132249886,-3.227933132249886,-3.227933132249886,-3.227933132249886,-3.227933132249886,-3.227933132249886,-3.227933132249886,-3.227933132249886,-3.227933132249886,-3.227933132249886</t>
  </si>
  <si>
    <t>1390056108816886875421500642153907524641936,1390056108816886875421500642153907524641936,1390056108816886875421500642153907524641936,1390056108816886875421500642153907524641936,1390056108816886875421500642153907524641936,1390056108816886875421500642153907524641936,1390056108816886875421500642153907524641936,1390056108816886875421500642153907524641936,1390056108816886875421500642153907524641936,1390056108816886875421500642153907524641936,1390056108816886875421500642153907524641936,1390056108816886875421500642153907524641936,1390056108816886875421500642153907524641936,1390056108816886875421500642153907524641936,1390056108816886875421500642153907524641936,1390056108816886875421500642153907524641936,1390056108816886875421500642153907524641936,1390056108816886875421500642153907524641936,1390056108816886875421500642153907524641936,1390056108816886875421500642153907524641936,1390056108816886875421500642153907524641936,1390056108816886875421500642153907524641936,1390056108816886875421500642153907524641936,139005610...</t>
  </si>
  <si>
    <t>48:16.5</t>
  </si>
  <si>
    <t>08:19.7</t>
  </si>
  <si>
    <t>-3.228950881710988,-3.228950881710988,-3.228950881710988,-3.228950881710988,-3.228950881710988,-3.228950881710988,-3.228950881710988,-3.228950881710988,-3.228950881710988</t>
  </si>
  <si>
    <t>341702168675336380290523818919882591929883,341702168675336380290523818919882591929883,341702168675336380290523818919882591929883,341702168675336380290523818919882591929883,341702168675336380290523818919882591929883,341702168675336380290523818919882591929883,341702168675336380290523818919882591929883,341702168675336380290523818919882591929883,341702168675336380290523818919882591929883</t>
  </si>
  <si>
    <t>54:13.3</t>
  </si>
  <si>
    <t>14:16.4</t>
  </si>
  <si>
    <t>-3.2289934771708126,-3.2289934771708126,-3.2289934771708126,-3.2289934771708126,-3.2289934771708126,-3.2289934771708126,-3.2289934771708126,-3.2289934771708126,-3.2289934771708126,-3.2289934771708126</t>
  </si>
  <si>
    <t>347249374129930166518447564705178423886202,347249374129930166518447564705178423886202,347249374129930166518447564705178423886202,347249374129930166518447564705178423886202,347249374129930166518447564705178423886202,347249374129930166518447564705178423886202,347249374129930166518447564705178423886202,347249374129930166518447564705178423886202,347249374129930166518447564705178423886202,347249374129930166518447564705178423886202</t>
  </si>
  <si>
    <t>51:25.9</t>
  </si>
  <si>
    <t>11:28.7</t>
  </si>
  <si>
    <t>-3.2293426417314777,-3.2293426417314777,-3.2293426417314777,-3.2293426417314777,-3.2293426417314777,-3.2293426417314777,-3.2293426417314777,-3.2293426417314777,-3.2293426417314777</t>
  </si>
  <si>
    <t>671920731170838729178507345140669471852606,671920731170838729178507345140669471852606,671920731170838729178507345140669471852606,671920731170838729178507345140669471852606,671920731170838729178507345140669471852606,671920731170838729178507345140669471852606,671920731170838729178507345140669471852606,671920731170838729178507345140669471852606,671920731170838729178507345140669471852606</t>
  </si>
  <si>
    <t>02:23.6</t>
  </si>
  <si>
    <t>22:26.7</t>
  </si>
  <si>
    <t>-3.22942463852773,-3.22942463852773,-3.22942463852773,-3.22942463852773,-3.22942463852773,-3.22942463852773,-3.22942463852773,-3.22942463852773,-3.22942463852773,-3.22942463852773,-3.22942463852773,-3.22942463852773,-3.22942463852773,-3.22942463852773,-3.22942463852773,-3.22942463852773,-3.22942463852773,-3.22942463852773,-3.22942463852773,-3.22942463852773,-3.22942463852773,-3.22942463852773,-3.22942463852773,-3.22942463852773,-3.22942463852773,-3.22942463852773,-3.22942463852773,-3.22942463852773,-3.22942463852773,-3.22942463852773</t>
  </si>
  <si>
    <t>1350227036047032742835297376853134596485444,1350227036047032742835297376853134596485444,1350227036047032742835297376853134596485444,1350227036047032742835297376853134596485444,1350227036047032742835297376853134596485444,1350227036047032742835297376853134596485444,1350227036047032742835297376853134596485444,1350227036047032742835297376853134596485444,1350227036047032742835297376853134596485444,1350227036047032742835297376853134596485444,1350227036047032742835297376853134596485444,1350227036047032742835297376853134596485444,1350227036047032742835297376853134596485444,1350227036047032742835297376853134596485444,1350227036047032742835297376853134596485444,1350227036047032742835297376853134596485444,1350227036047032742835297376853134596485444,1350227036047032742835297376853134596485444,1350227036047032742835297376853134596485444,1350227036047032742835297376853134596485444,1350227036047032742835297376853134596485444,1350227036047032742835297376853134596485444,1350227036047032742835297376853134596485444,135022703...</t>
  </si>
  <si>
    <t>21:11.4</t>
  </si>
  <si>
    <t>-3.2299438401532767,-3.2299438401532767,-3.2299438401532767,-3.2299438401532767,-3.2299438401532767,-3.2299438401532767,-3.2299438401532767,-3.2299438401532767,-3.2299438401532767,-3.2299438401532767</t>
  </si>
  <si>
    <t>851552597319160055104269400909274295682099,851552597319160055104269400909274295682099,851552597319160055104269400909274295682099,851552597319160055104269400909274295682099,851552597319160055104269400909274295682099,851552597319160055104269400909274295682099,851552597319160055104269400909274295682099,851552597319160055104269400909274295682099,851552597319160055104269400909274295682099,851552597319160055104269400909274295682099</t>
  </si>
  <si>
    <t>41:58.2</t>
  </si>
  <si>
    <t>02:01.0</t>
  </si>
  <si>
    <t>-3.231063124949112,-3.253147899322817,-3.253147899322817,-3.253147899322817,-3.253147899322817,-3.253147899322817,-3.253147899322817,-3.253147899322817,-3.253147899322817,-3.253147899322817,-3.253147899322817,-3.253147899322817,-3.253147899322817,-3.253147899322817,-3.253147899322817,-3.253147899322817,-3.253147899322817,-3.253147899322817,-3.253147899322817,-3.253147899322817,-3.253147899322817,-3.253147899322817,-3.253147899322817,-3.253147899322817,-3.253147899322817,-3.253147899322817,-3.253147899322817,-3.253147899322817,-3.253147899322817,-3.253147899322817</t>
  </si>
  <si>
    <t>1384790688206114518400826053689645060359219,1384790686908040308602822425015537676878899,1384790686908040308602822425015537676878899,1384790686908040308602822425015537676878899,1384790686908040308602822425015537676878899,1384790686908040308602822425015537676878899,1384790686908040308602822425015537676878899,1384790686908040308602822425015537676878899,1384790686908040308602822425015537676878899,1384790686908040308602822425015537676878899,1384790686908040308602822425015537676878899,1384790686908040308602822425015537676878899,1384790686908040308602822425015537676878899,1384790686908040308602822425015537676878899,1384790686908040308602822425015537676878899,1384790686908040308602822425015537676878899,1384790686908040308602822425015537676878899,1384790686908040308602822425015537676878899,1384790686908040308602822425015537676878899,1384790686908040308602822425015537676878899,1384790686908040308602822425015537676878899,1384790686908040308602822425015537676878899,1384790686908040308602822425015537676878899,138479068...</t>
  </si>
  <si>
    <t>42:03.5</t>
  </si>
  <si>
    <t>02:06.3</t>
  </si>
  <si>
    <t>-3.231487887020461,-3.231487887020461,-3.231487887020461,-3.231487887020461,-3.2333745651765327,-3.2333745651765327,-3.2333745651765327,-3.2333745651765327,-3.2333745651765327,-3.2333745651765327</t>
  </si>
  <si>
    <t>1343631784986375534918953264770174677508750,1343631784986375534918953264770174677508750,1343631784986375534918953264770174677508750,1343631784986375534918953264770174677508750,1349076302857110550334367258489080821408398,1349076302857110550334367258489080821408398,1349076302857110550334367258489080821408398,1349076302857110550334367258489080821408398,1349076302857110550334367258489080821408398,1349076302857110550334367258489080821408398</t>
  </si>
  <si>
    <t>51:58.1</t>
  </si>
  <si>
    <t>-3.231754485395614,-3.231754485395614,-3.231754485395614</t>
  </si>
  <si>
    <t>01:43.9</t>
  </si>
  <si>
    <t>13:48.7</t>
  </si>
  <si>
    <t>-3.232072154104239,-3.232072154104239,-3.232072154104239,-3.232072154104239,-3.232072154104239,-3.232072154104239</t>
  </si>
  <si>
    <t>13:47.6</t>
  </si>
  <si>
    <t>33:50.3</t>
  </si>
  <si>
    <t>-3.232142832825548,-3.232142832825548,-3.232142832825548,-3.232142832825548,-3.232142832825548,-3.232142832825548,-3.232142832825548,-3.232142832825548,-3.232142832825548,-3.232142832825548</t>
  </si>
  <si>
    <t>154761645263611681206014088313904864220675,154761645263611681206014088313904864220675,154761645263611681206014088313904864220675,154761645263611681206014088313904864220675,154761645263611681206014088313904864220675,154761645263611681206014088313904864220675,154761645263611681206014088313904864220675,154761645263611681206014088313904864220675,154761645263611681206014088313904864220675,154761645263611681206014088313904864220675</t>
  </si>
  <si>
    <t>33:39.5</t>
  </si>
  <si>
    <t>-3.2341578666327555,-3.2341578666327555,-3.2341578666327555,-3.2341578666327555,-3.2341578666327555,-3.2341578666327555,-3.2341578666327555,-3.2341578666327555,-3.2341578666327555,-3.2341578666327555</t>
  </si>
  <si>
    <t>89085762723936243773587079273851984613931,89085762723936243773587079273851984613931,89085762723936243773587079273851984613931,89085762723936243773587079273851984613931,89085762723936243773587079273851984613931,89085762723936243773587079273851984613931,89085762723936243773587079273851984613931,89085762723936243773587079273851984613931,89085762723936243773587079273851984613931,89085762723936243773587079273851984613931</t>
  </si>
  <si>
    <t>32:36.9</t>
  </si>
  <si>
    <t>-3.2351922652768783,-3.2351922652768783,-3.2351922652768783,-3.2351922652768783,-3.2351922652768783,-3.2351922652768783,-3.2351922652768783,-3.2351922652768783,-3.2351922652768783,-3.2351922652768783,-3.2351922652768783,-3.2351922652768783,-3.2351922652768783,-3.2351922652768783,-3.2351922652768783</t>
  </si>
  <si>
    <t>1370902906034690041254767001654637464161471,1370902906034690041254767001654637464161471,1370902906034690041254767001654637464161471,1370902906034690041254767001654637464161471,1370902906034690041254767001654637464161471,1370902906034690041254767001654637464161471,1370902906034690041254767001654637464161471,1370902906034690041254767001654637464161471,1370902906034690041254767001654637464161471,1370902906034690041254767001654637464161471,1370902906034690041254767001654637464161471,1370902906034690041254767001654637464161471,1370902906034690041254767001654637464161471,1370902906034690041254767001654637464161471,1370902906034690041254767001654637464161471</t>
  </si>
  <si>
    <t>-3.2352822100377545,-3.2352822100377545,-3.2352822100377545,-3.2352822100377545,-3.2352822100377545,-3.2352822100377545,-3.2352822100377545,-3.2352822100377545,-3.2352822100377545,-3.2352822100377545,-3.2352822100377545,-3.2352822100377545,-3.2352822100377545,-3.2352822100377545,-3.2352822100377545,-3.2352822100377545,-3.2352822100377545,-3.2352822100377545,-3.2352822100377545,-3.2352822100377545,-3.2352822100377545,-3.2352822100377545,-3.2352822100377545,-3.2352822100377545,-3.2352822100377545,-3.2352822100377545,-3.2352822100377545,-3.2352822100377545,-3.2352822100377545,-3.2352822100377545</t>
  </si>
  <si>
    <t>1349566493430670879773024445738662619948032,1349566493430670879773024445738662619948032,1349566493430670879773024445738662619948032,1349566493430670879773024445738662619948032,1349566493430670879773024445738662619948032,1349566493430670879773024445738662619948032,1349566493430670879773024445738662619948032,1349566493430670879773024445738662619948032,1349566493430670879773024445738662619948032,1349566493430670879773024445738662619948032,1349566493430670879773024445738662619948032,1349566493430670879773024445738662619948032,1349566493430670879773024445738662619948032,1349566493430670879773024445738662619948032,1349566493430670879773024445738662619948032,1349566493430670879773024445738662619948032,1349566493430670879773024445738662619948032,1349566493430670879773024445738662619948032,1349566493430670879773024445738662619948032,1349566493430670879773024445738662619948032,1349566493430670879773024445738662619948032,1349566493430670879773024445738662619948032,1349566493430670879773024445738662619948032,134956649...</t>
  </si>
  <si>
    <t>52:09.3</t>
  </si>
  <si>
    <t>12:12.1</t>
  </si>
  <si>
    <t>-3.235533848193572,-3.235533848193572,-3.235533848193572,-3.235533848193572,-3.235533848193572,-3.235533848193572</t>
  </si>
  <si>
    <t>33:17.5</t>
  </si>
  <si>
    <t>-3.235663504662996,-3.235663504662996,-3.235663504662996,-3.235663504662996,-3.235663504662996,-3.235663504662996,-3.235663504662996,-3.235663504662996,-3.235663504662996,-3.235663504662996,-3.235663504662996,-3.235663504662996,-3.235663504662996,-3.235663504662996,-3.235663504662996,-3.235663504662996,-3.235663504662996,-3.235663504662996,-3.235663504662996,-3.235663504662996,-3.235663504662996,-3.235663504662996,-3.235663504662996,-3.235663504662996,-3.235663504662996,-3.235663504662996,-3.235663504662996,-3.235663504662996,-3.235663504662996,-3.235663504662996</t>
  </si>
  <si>
    <t>1392441989924722132831781621362399444501522,1392441989924722132831781621362399444501522,1392441989924722132831781621362399444501522,1392441989924722132831781621362399444501522,1392441989924722132831781621362399444501522,1392441989924722132831781621362399444501522,1392441989924722132831781621362399444501522,1392441989924722132831781621362399444501522,1392441989924722132831781621362399444501522,1392441989924722132831781621362399444501522,1392441989924722132831781621362399444501522,1392441989924722132831781621362399444501522,1392441989924722132831781621362399444501522,1392441989924722132831781621362399444501522,1392441989924722132831781621362399444501522,1392441989924722132831781621362399444501522,1392441989924722132831781621362399444501522,1392441989924722132831781621362399444501522,1392441989924722132831781621362399444501522,1392441989924722132831781621362399444501522,1392441989924722132831781621362399444501522,1392441989924722132831781621362399444501522,1392441989924722132831781621362399444501522,139244198...</t>
  </si>
  <si>
    <t>34:20.2</t>
  </si>
  <si>
    <t>54:23.6</t>
  </si>
  <si>
    <t>-3.23637051670794,-3.23637051670794,-3.23637051670794,-3.23637051670794,-3.23637051670794,-3.23637051670794,-3.23637051670794,-3.23637051670794,-3.23637051670794,-3.23637051670794</t>
  </si>
  <si>
    <t>1208301292713196490086061195409202117855366,1208301292713196490086061195409202117855366,1208301292713196490086061195409202117855366,1208301292713196490086061195409202117855366,1208301292713196490086061195409202117855366,1208301292713196490086061195409202117855366,1208301292713196490086061195409202117855366,1208301292713196490086061195409202117855366,1208301292713196490086061195409202117855366,1208301292713196490086061195409202117855366</t>
  </si>
  <si>
    <t>13:44.5</t>
  </si>
  <si>
    <t>33:47.6</t>
  </si>
  <si>
    <t>-3.2372237012286655,-3.2372237012286655,-3.2372237012286655,-3.2372237012286655,-3.2372237012286655,-3.2372237012286655,-3.2372237012286655,-3.2372237012286655,-3.2372237012286655,-3.2372237012286655</t>
  </si>
  <si>
    <t>141011052848926322635527441502368365109274,141011052848926322635527441502368365109274,141011052848926322635527441502368365109274,141011052848926322635527441502368365109274,141011052848926322635527441502368365109274,141011052848926322635527441502368365109274,141011052848926322635527441502368365109274,141011052848926322635527441502368365109274,141011052848926322635527441502368365109274,141011052848926322635527441502368365109274</t>
  </si>
  <si>
    <t>34:06.8</t>
  </si>
  <si>
    <t>54:11.0</t>
  </si>
  <si>
    <t>-3.2374698072765145,-3.2374698072765145,-3.2374698072765145,-3.2374698072765145,-3.2374698072765145,-3.2374698072765145,-3.2374698072765145,-3.2374698072765145,-3.2374698072765145,-3.2374698072765145,-3.2374698072765145,-3.2374698072765145,-3.2374698072765145,-3.2374698072765145,-3.2374698072765145,-3.2374698072765145,-3.2374698072765145,-3.2374698072765145,-3.2374698072765145,-3.2374698072765145,-3.2374698072765145,-3.2374698072765145,-3.2374698072765145,-3.2374698072765145,-3.2374698072765145,-3.2374698072765145,-3.2374698072765145,-3.2374698072765145,-3.2374698072765145,-3.2374698072765145</t>
  </si>
  <si>
    <t>1391034338578195017177014905908439390795243,1391034338578195017177014905908439390795243,1391034338578195017177014905908439390795243,1391034338578195017177014905908439390795243,1391034338578195017177014905908439390795243,1391034338578195017177014905908439390795243,1391034338578195017177014905908439390795243,1391034338578195017177014905908439390795243,1391034338578195017177014905908439390795243,1391034338578195017177014905908439390795243,1391034338578195017177014905908439390795243,1391034338578195017177014905908439390795243,1391034338578195017177014905908439390795243,1391034338578195017177014905908439390795243,1391034338578195017177014905908439390795243,1391034338578195017177014905908439390795243,1391034338578195017177014905908439390795243,1391034338578195017177014905908439390795243,1391034338578195017177014905908439390795243,1391034338578195017177014905908439390795243,1391034338578195017177014905908439390795243,1391034338578195017177014905908439390795243,1391034338578195017177014905908439390795243,139103433...</t>
  </si>
  <si>
    <t>21:50.2</t>
  </si>
  <si>
    <t>41:52.8</t>
  </si>
  <si>
    <t>-3.2384185572230066,-3.2384185572230075,-3.2384185572230075,-3.2384185572230075,-3.2384185572230075,-3.2384185572230075,-3.2384185572230075,-3.2384185572230075,-3.2384185572230075,-3.2384185572230075,-3.2384185572230075,-3.2384185572230075,-3.2384185572230075,-3.2384185572230075,-3.2384185572230075,-3.2384185572230075,-3.2384185572230075,-3.2384185572230075,-3.2384185572230075,-3.2384185572230075</t>
  </si>
  <si>
    <t>114023408489636814130104634283803355943507,462472552216677795880896953835417305649747,462472552216677795880896953835417305649747,462472552216677795880896953835417305649747,462472552216677795880896953835417305649747,462472552216677795880896953835417305649747,462472552216677795880896953835417305649747,462472552216677795880896953835417305649747,462472552216677795880896953835417305649747,462472552216677795880896953835417305649747,462472552216677795880896953835417305649747,462472552216677795880896953835417305649747,462472552216677795880896953835417305649747,462472552216677795880896953835417305649747,462472552216677795880896953835417305649747,462472552216677795880896953835417305649747,462472552216677795880896953835417305649747,462472552216677795880896953835417305649747,462472552216677795880896953835417305649747,462472552216677795880896953835417305649747</t>
  </si>
  <si>
    <t>30:56.8</t>
  </si>
  <si>
    <t>50:58.6</t>
  </si>
  <si>
    <t>-3.238521965977281,-3.238521965977281,-3.238521965977281,-3.238521965977281,-3.238521965977281,-3.238521965977281,-3.238521965977281,-3.238521965977281,-3.238521965977281</t>
  </si>
  <si>
    <t>345403845060444578415936848772232752760350,345403845060444578415936848772232752760350,345403845060444578415936848772232752760350,345403845060444578415936848772232752760350,345403845060444578415936848772232752760350,345403845060444578415936848772232752760350,345403845060444578415936848772232752760350,345403845060444578415936848772232752760350,345403845060444578415936848772232752760350</t>
  </si>
  <si>
    <t>23:03.3</t>
  </si>
  <si>
    <t>43:05.8</t>
  </si>
  <si>
    <t>-3.240657208612201,-3.240657208612201,-3.240657208612201,-3.240657208612201,-3.240657208612201,-3.240657208612201,-3.240657208612201,-3.240657208612201,-3.240657208612201,-3.240657208612201,-3.240657208612201,-3.240657208612201,-3.240657208612201,-3.240657208612201,-3.240657208612201,-3.240657208612201,-3.240657208612201,-3.240657208612201,-3.240657208612201,-3.240657208612201,-3.240657208612201,-3.240657208612201,-3.240657208612201,-3.240657208612201,-3.240657208612201,-3.240657208612201,-3.240657208612201,-3.240657208612201,-3.240657208612201,-3.240657208612201</t>
  </si>
  <si>
    <t>1390665366362058439229547510207278221922304,1390665366362058439229547510207278221922304,1390665366362058439229547510207278221922304,1390665366362058439229547510207278221922304,1390665366362058439229547510207278221922304,1390665366362058439229547510207278221922304,1390665366362058439229547510207278221922304,1390665366362058439229547510207278221922304,1390665366362058439229547510207278221922304,1390665366362058439229547510207278221922304,1390665366362058439229547510207278221922304,1390665366362058439229547510207278221922304,1390665366362058439229547510207278221922304,1390665366362058439229547510207278221922304,1390665366362058439229547510207278221922304,1390665366362058439229547510207278221922304,1390665366362058439229547510207278221922304,1390665366362058439229547510207278221922304,1390665366362058439229547510207278221922304,1390665366362058439229547510207278221922304,1390665366362058439229547510207278221922304,1390665366362058439229547510207278221922304,1390665366362058439229547510207278221922304,139066536...</t>
  </si>
  <si>
    <t>19:51.6</t>
  </si>
  <si>
    <t>-3.2425285383371536,-3.2425285383371536,-3.2425285383371536,-3.2425285383371536,-3.2425285383371536</t>
  </si>
  <si>
    <t>05:34.7</t>
  </si>
  <si>
    <t>16:40.8</t>
  </si>
  <si>
    <t>-3.244263902223029,-3.244263902223029,-3.244263902223029</t>
  </si>
  <si>
    <t>33:17.1</t>
  </si>
  <si>
    <t>-3.2449905151000564,-3.2449905151000564,-3.2449905151000564,-3.2449905151000564,-3.2449905151000564,-3.2449905151000564,-3.2449905151000564,-3.2449905151000564,-3.2449905151000564,-3.2449905151000564,-3.2449905151000564,-3.2449905151000564,-3.2449905151000564,-3.2449905151000564,-3.2449905151000564,-3.2449905151000564,-3.2449905151000564,-3.2449905151000564,-3.2449905151000564,-3.2449905151000564,-3.2449905151000564,-3.2449905151000564,-3.2449905151000564,-3.2449905151000564,-3.2449905151000564,-3.2449905151000564,-3.2449905151000564,-3.2449905151000564,-3.2449905151000564,-3.2449905151000564</t>
  </si>
  <si>
    <t>345058251445471316539220997062127286093082,345058251445471316539220997062127286093082,345058251445471316539220997062127286093082,345058251445471316539220997062127286093082,345058251445471316539220997062127286093082,345058251445471316539220997062127286093082,345058251445471316539220997062127286093082,345058251445471316539220997062127286093082,345058251445471316539220997062127286093082,345058251445471316539220997062127286093082,345058251445471316539220997062127286093082,345058251445471316539220997062127286093082,345058251445471316539220997062127286093082,345058251445471316539220997062127286093082,345058251445471316539220997062127286093082,345058251445471316539220997062127286093082,345058251445471316539220997062127286093082,345058251445471316539220997062127286093082,345058251445471316539220997062127286093082,345058251445471316539220997062127286093082,345058251445471316539220997062127286093082,345058251445471316539220997062127286093082,345058251445471316539220997062127286093082,34505825144547131653922099706212...</t>
  </si>
  <si>
    <t>42:37.6</t>
  </si>
  <si>
    <t>-3.244990255258219,-3.244990255258219,-3.244990255258219,-3.244990255258219,-3.244990255258219,-3.244990255258219,-3.244990255258219,-3.244990255258219,-3.244990255258219,-3.244990255258219,-3.244990255258219,-3.244990255258219,-3.244990255258219,-3.244990255258219,-3.244990255258219,-3.244990255258219,-3.244990255258219,-3.244990255258219,-3.244990255258219,-3.244990255258219,-3.244990255258219,-3.244990255258219,-3.244990255258219,-3.244990255258219,-3.244990255258219,-3.244990255258219,-3.244990255258219,-3.244990255258219,-3.244990255258219,-3.244990255258219</t>
  </si>
  <si>
    <t>1387062360009772688532815886502638116835909,1387062360009772688532815886502638116835909,1387062360009772688532815886502638116835909,1387062360009772688532815886502638116835909,1387062360009772688532815886502638116835909,1387062360009772688532815886502638116835909,1387062360009772688532815886502638116835909,1387062360009772688532815886502638116835909,1387062360009772688532815886502638116835909,1387062360009772688532815886502638116835909,1387062360009772688532815886502638116835909,1387062360009772688532815886502638116835909,1387062360009772688532815886502638116835909,1387062360009772688532815886502638116835909,1387062360009772688532815886502638116835909,1387062360009772688532815886502638116835909,1387062360009772688532815886502638116835909,1387062360009772688532815886502638116835909,1387062360009772688532815886502638116835909,1387062360009772688532815886502638116835909,1387062360009772688532815886502638116835909,1387062360009772688532815886502638116835909,1387062360009772688532815886502638116835909,138706236...</t>
  </si>
  <si>
    <t>01:15.4</t>
  </si>
  <si>
    <t>-3.2453196193314633,-3.2453196193314633,-3.2453196193314633,-3.2453196193314633,-3.2453196193314633,-3.2453196193314633,-3.2453196193314633,-3.2453196193314633,-3.2453196193314633,-3.2453196193314633,-3.2453196193314633,-3.2453196193314633,-3.2453196193314633,-3.2453196193314633,-3.2453196193314633,-3.2453196193314633,-3.2453196193314633,-3.2453196193314633,-3.2453196193314633,-3.2453196193314633</t>
  </si>
  <si>
    <t>1392441969233614041969798957671858657402908,1392441969233614041969798957671858657402908,1392441969233614041969798957671858657402908,1392441969233614041969798957671858657402908,1392441969233614041969798957671858657402908,1392441969233614041969798957671858657402908,1392441969233614041969798957671858657402908,1392441969233614041969798957671858657402908,1392441969233614041969798957671858657402908,1392441969233614041969798957671858657402908,1392441969233614041969798957671858657402908,1392441969233614041969798957671858657402908,1392441969233614041969798957671858657402908,1392441969233614041969798957671858657402908,1392441969233614041969798957671858657402908,1392441969233614041969798957671858657402908,1392441969233614041969798957671858657402908,1392441969233614041969798957671858657402908,1392441969233614041969798957671858657402908,1392441969233614041969798957671858657402908</t>
  </si>
  <si>
    <t>34:40.6</t>
  </si>
  <si>
    <t>54:44.0</t>
  </si>
  <si>
    <t>-3.2462909737446637,-3.2462909737446637,-3.2462909737446637,-3.2462909737446637,-3.2462909737446637,-3.2462909737446637,-3.2462909737446637,-3.2462909737446637,-3.2462909737446637,-3.2462909737446637,-3.2462909737446637,-3.2462909737446637,-3.2462909737446637,-3.2462909737446637,-3.2462909737446637,-3.2462909737446637,-3.2462909737446637,-3.2462909737446637,-3.2462909737446637,-3.2462909737446637</t>
  </si>
  <si>
    <t>347312642896153624211837157235343389361310,347312642896153624211837157235343389361310,347312642896153624211837157235343389361310,347312642896153624211837157235343389361310,347312642896153624211837157235343389361310,347312642896153624211837157235343389361310,347312642896153624211837157235343389361310,347312642896153624211837157235343389361310,347312642896153624211837157235343389361310,347312642896153624211837157235343389361310,347312642896153624211837157235343389361310,347312642896153624211837157235343389361310,347312642896153624211837157235343389361310,347312642896153624211837157235343389361310,347312642896153624211837157235343389361310,347312642896153624211837157235343389361310,347312642896153624211837157235343389361310,347312642896153624211837157235343389361310,347312642896153624211837157235343389361310,347312642896153624211837157235343389361310</t>
  </si>
  <si>
    <t>13:27.2</t>
  </si>
  <si>
    <t>33:29.9</t>
  </si>
  <si>
    <t>-3.246934910983559,-3.246934910983559,-3.246934910983559,-3.246934910983559,-3.246934910983559,-3.246934910983559,-3.257318844670268,-3.257318844670268,-3.257318844670268,-3.257318844670268,-3.257318844670268,-3.257318844670268,-3.257318844670268,-3.257318844670268,-3.257318844670268,-3.257318844670268,-3.257318844670268,-3.257318844670268,-3.257318844670268,-3.257318844670268,-3.257318844670268,-3.257318844670268,-3.257318844670268,-3.257318844670268,-3.257318844670268,-3.257318844670268,-3.257318844670268,-3.257318844670268,-3.257318844670268,-3.257318844670268</t>
  </si>
  <si>
    <t>339613749171673146725015796553962783228182,339613749171673146725015796553962783228182,339613749171673146725015796553962783228182,339613749171673146725015796553962783228182,339613749171673146725015796553962783228182,339613749171673146725015796553962783228182,339613749171673146725015801057562410582294,339613749171673146725015801057562410582294,339613749171673146725015801057562410582294,339613749171673146725015801057562410582294,339613749171673146725015801057562410582294,339613749171673146725015801057562410582294,339613749171673146725015801057562410582294,339613749171673146725015801057562410582294,339613749171673146725015801057562410582294,339613749171673146725015801057562410582294,339613749171673146725015801057562410582294,339613749171673146725015801057562410582294,339613749171673146725015801057562410582294,339613749171673146725015801057562410582294,339613749171673146725015801057562410582294,339613749171673146725015801057562410582294,339613749171673146725015801057562410582294,33961374917167314672501580105756...</t>
  </si>
  <si>
    <t>43:22.2</t>
  </si>
  <si>
    <t>59:24.8</t>
  </si>
  <si>
    <t>-3.2470409331055534,-3.2470409331055534,-3.2470409331055534</t>
  </si>
  <si>
    <t>33:53.9</t>
  </si>
  <si>
    <t>53:58.0</t>
  </si>
  <si>
    <t>-3.247308865576149,-3.247308865576149,-3.247308865576149,-3.247308865576149,-3.247308865576149,-3.247308865576149,-3.247308865576149,-3.247308865576149,-3.247308865576149,-3.247308865576149,-3.247308865576149,-3.247308865576149,-3.247308865576149,-3.247308865576149,-3.247308865576149,-3.247308865576149,-3.247308865576149,-3.247308865576149,-3.247308865576149,-3.247308865576149</t>
  </si>
  <si>
    <t>694070643811475397811755146944464683221770,694070643811475397811755146944464683221770,694070643811475397811755146944464683221770,694070643811475397811755146944464683221770,694070643811475397811755146944464683221770,694070643811475397811755146944464683221770,694070643811475397811755146944464683221770,694070643811475397811755146944464683221770,694070643811475397811755146944464683221770,694070643811475397811755146944464683221770,694070643811475397811755146944464683221770,694070643811475397811755146944464683221770,694070643811475397811755146944464683221770,694070643811475397811755146944464683221770,694070643811475397811755146944464683221770,694070643811475397811755146944464683221770,694070643811475397811755146944464683221770,694070643811475397811755146944464683221770,694070643811475397811755146944464683221770,694070643811475397811755146944464683221770</t>
  </si>
  <si>
    <t>12:53.9</t>
  </si>
  <si>
    <t>-3.2474059023774546,-3.2474059023774546,-3.2474059023774546,-3.2474059023774546,-3.2474059023774546,-3.2474059023774546,-3.2474059023774546,-3.2474059023774546,-3.2474059023774546,-3.2474059023774546,-3.2474059023774546,-3.2474059023774546,-3.2474059023774546,-3.2474059023774546,-3.2474059023774546,-3.2474059023774546,-3.2474059023774546,-3.2474059023774546,-3.2474059023774546,-3.2474059023774546,-3.2474059023774546,-3.2474059023774546,-3.2474059023774546,-3.2474059023774546,-3.2474059023774546,-3.2474059023774546,-3.2474059023774546,-3.2474059023774546,-3.2474059023774546,-3.2474059023774546</t>
  </si>
  <si>
    <t>348045572288299821655806276683507586600990,348045572288299821655806276683507586600990,348045572288299821655806276683507586600990,348045572288299821655806276683507586600990,348045572288299821655806276683507586600990,348045572288299821655806276683507586600990,348045572288299821655806276683507586600990,348045572288299821655806276683507586600990,348045572288299821655806276683507586600990,348045572288299821655806276683507586600990,348045572288299821655806276683507586600990,348045572288299821655806276683507586600990,348045572288299821655806276683507586600990,348045572288299821655806276683507586600990,348045572288299821655806276683507586600990,348045572288299821655806276683507586600990,348045572288299821655806276683507586600990,348045572288299821655806276683507586600990,348045572288299821655806276683507586600990,348045572288299821655806276683507586600990,348045572288299821655806276683507586600990,348045572288299821655806276683507586600990,348045572288299821655806276683507586600990,34804557228829982165580627668350...</t>
  </si>
  <si>
    <t>47:51.9</t>
  </si>
  <si>
    <t>05:10.7</t>
  </si>
  <si>
    <t>-3.24754082975852,-3.24754082975852,-3.24754082975852,-3.24754082975852,-3.24754082975852,-3.24754082975852,-3.24754082975852,-3.24754082975852,-3.24754082975852,-3.24754082975852,-3.24754082975852,-3.24754082975852,-3.24754082975852,-3.24754082975852,-3.24754082975852</t>
  </si>
  <si>
    <t>1346641076168389048491531180308068045001233,1346641076168389048491531180308068045001233,1346641076168389048491531180308068045001233,1346641076168389048491531180308068045001233,1346641076168389048491531180308068045001233,1346641076168389048491531180308068045001233,1346641076168389048491531180308068045001233,1346641076168389048491531180308068045001233,1346641076168389048491531180308068045001233,1346641076168389048491531180308068045001233,1346641076168389048491531180308068045001233,1346641076168389048491531180308068045001233,1346641076168389048491531180308068045001233,1346641076168389048491531180308068045001233,1346641076168389048491531180308068045001233</t>
  </si>
  <si>
    <t>12:14.7</t>
  </si>
  <si>
    <t>-3.2481533574161707,-3.2481533574161707,-3.2481533574161707,-3.2481533574161707,-3.2481533574161707,-3.2481533574161707,-3.2481533574161707,-3.2481533574161707,-3.2481533574161707,-3.2481533574161707</t>
  </si>
  <si>
    <t>1036937047136117900805325369447262743416854,1036937047136117900805325369447262743416854,1036937047136117900805325369447262743416854,1036937047136117900805325369447262743416854,1036937047136117900805325369447262743416854,1036937047136117900805325369447262743416854,1036937047136117900805325369447262743416854,1036937047136117900805325369447262743416854,1036937047136117900805325369447262743416854,1036937047136117900805325369447262743416854</t>
  </si>
  <si>
    <t>21:31.7</t>
  </si>
  <si>
    <t>41:36.0</t>
  </si>
  <si>
    <t>-3.2482868310865207,-3.2482868310865207,-3.2482868310865207,-3.2482868310865207,-3.2482868310865207,-3.2482868310865207,-3.2482868310865207,-3.2482868310865207,-3.2482868310865207,-3.2482868310865207</t>
  </si>
  <si>
    <t>1368356359720383023340731239110911131225654,1368356359720383023340731239110911131225654,1368356359720383023340731239110911131225654,1368356359720383023340731239110911131225654,1368356359720383023340731239110911131225654,1368356359720383023340731239110911131225654,1368356359720383023340731239110911131225654,1368356359720383023340731239110911131225654,1368356359720383023340731239110911131225654,1368356359720383023340731239110911131225654</t>
  </si>
  <si>
    <t>57:55.9</t>
  </si>
  <si>
    <t>10:42.8</t>
  </si>
  <si>
    <t>-3.2490433896569924,-3.2490433896569924,-3.2490433896569924</t>
  </si>
  <si>
    <t>28:06.7</t>
  </si>
  <si>
    <t>48:09.7</t>
  </si>
  <si>
    <t>-3.2492993573050497,-3.2492993573050497,-3.2492993573050497,-3.2492993573050497,-3.2492993573050497,-3.2492993573050497,-3.2492993573050497,-3.2492993573050497,-3.2492993573050497,-3.2492993573050497</t>
  </si>
  <si>
    <t>508340528850573822946471259379216005435915,508340528850573822946471259379216005435915,508340528850573822946471259379216005435915,508340528850573822946471259379216005435915,508340528850573822946471259379216005435915,508340528850573822946471259379216005435915,508340528850573822946471259379216005435915,508340528850573822946471259379216005435915,508340528850573822946471259379216005435915,508340528850573822946471259379216005435915</t>
  </si>
  <si>
    <t>16:42.9</t>
  </si>
  <si>
    <t>27:39.8</t>
  </si>
  <si>
    <t>-3.2503066649581203,-3.2503066649581203,-3.2503066649581203,-3.2503066649581203,-3.2503066649581203,-3.2503066649581203</t>
  </si>
  <si>
    <t>11:47.1</t>
  </si>
  <si>
    <t>-3.251120334054677,-3.251120334054677,-3.251120334054677,-3.251120334054677,-3.251120334054677,-3.251120334054677</t>
  </si>
  <si>
    <t>52:25.9</t>
  </si>
  <si>
    <t>12:28.7</t>
  </si>
  <si>
    <t>-3.251164230386357,-3.251164230386357,-3.251164230386357,-3.251164230386357,-3.251164230386357,-3.251164230386357,-3.251164230386357,-3.251164230386357,-3.251164230386357</t>
  </si>
  <si>
    <t>97645602420865204379621829640562602488106,97645602420865204379621829640562602488106,97645602420865204379621829640562602488106,97645602420865204379621829640562602488106,97645602420865204379621829640562602488106,97645602420865204379621829640562602488106,97645602420865204379621829640562602488106,97645602420865204379621829640562602488106,97645602420865204379621829640562602488106</t>
  </si>
  <si>
    <t>02:57.6</t>
  </si>
  <si>
    <t>-3.25118065537685,-3.25118065537685,-3.25118065537685,-3.25118065537685,-3.25118065537685,-3.25118065537685,-3.25118065537685,-3.25118065537685,-3.25118065537685,-3.25118065537685,-3.25118065537685,-3.25118065537685,-3.25118065537685,-3.25118065537685,-3.25118065537685,-3.25118065537685,-3.25118065537685,-3.25118065537685,-3.25118065537685,-3.25118065537685</t>
  </si>
  <si>
    <t>1161485723120162143066462105538787559969424,1161485723120162143066462105538787559969424,1161485723120162143066462105538787559969424,1161485723120162143066462105538787559969424,1161485723120162143066462105538787559969424,1161485723120162143066462105538787559969424,1161485723120162143066462105538787559969424,1161485723120162143066462105538787559969424,1161485723120162143066462105538787559969424,1161485723120162143066462105538787559969424,1161485723120162143066462105538787559969424,1161485723120162143066462105538787559969424,1161485723120162143066462105538787559969424,1161485723120162143066462105538787559969424,1161485723120162143066462105538787559969424,1161485723120162143066462105538787559969424,1161485723120162143066462105538787559969424,1161485723120162143066462105538787559969424,1161485723120162143066462105538787559969424,1161485723120162143066462105538787559969424</t>
  </si>
  <si>
    <t>33:00.1</t>
  </si>
  <si>
    <t>53:03.2</t>
  </si>
  <si>
    <t>-3.252085222246765,-3.252085222246765,-3.252085222246765,-3.2522169377217702,-3.2522169377217702,-3.2522169377217702,-3.2522169377217702,-3.2522169377217702,-3.2522169377217702,-3.2522169377217702,-3.2522169377217702,-3.2522169377217702,-3.2522169377217702,-3.2522169377217702,-3.2522169377217702,-3.2522169377217702,-3.2522169377217702,-3.2522169377217702,-3.2522169377217702,-3.2522169377217702</t>
  </si>
  <si>
    <t>834511672422636354108792643258698615169465,834511672422636354108792643258698615169465,834511672422636354108792643258698615169465,834681813606096823340524330562414499144121,834681813606096823340524330562414499144121,834681813606096823340524330562414499144121,834681813606096823340524330562414499144121,834681813606096823340524330562414499144121,834681813606096823340524330562414499144121,834681813606096823340524330562414499144121,834681813606096823340524330562414499144121,834681813606096823340524330562414499144121,834681813606096823340524330562414499144121,834681813606096823340524330562414499144121,834681813606096823340524330562414499144121,834681813606096823340524330562414499144121,834681813606096823340524330562414499144121,834681813606096823340524330562414499144121,834681813606096823340524330562414499144121,834681813606096823340524330562414499144121</t>
  </si>
  <si>
    <t>27:15.6</t>
  </si>
  <si>
    <t>47:18.1</t>
  </si>
  <si>
    <t>-3.2523021605243163,-3.2523021605243163,-3.2523021605243163,-3.2523021605243163,-3.2523021605243163,-3.2523021605243163</t>
  </si>
  <si>
    <t>20:44.0</t>
  </si>
  <si>
    <t>37:06.5</t>
  </si>
  <si>
    <t>-3.252905166359008,-3.252905166359008,-3.252905166359008,-3.252905166359008,-3.252905166359008,-3.252905166359008</t>
  </si>
  <si>
    <t>31:11.8</t>
  </si>
  <si>
    <t>51:14.2</t>
  </si>
  <si>
    <t>-3.2531073843396223,-3.2531073843396223,-3.2531073843396223</t>
  </si>
  <si>
    <t>53:24.2</t>
  </si>
  <si>
    <t>13:27.0</t>
  </si>
  <si>
    <t>-3.2555551851608757,-3.2555551851608757,-3.2555551851608757,-3.2555551851608757,-3.2555551851608757,-3.2555551851608757,-3.2555551851608757,-3.2555551851608757,-3.2555551851608757,-3.2555551851608757,-3.2555551851608757,-3.2555551851608757,-3.2555551851608757,-3.2555551851608757,-3.2555551851608757,-3.2555551851608757,-3.2555551851608757,-3.2555551851608757,-3.2555551851608757,-3.2555551851608757</t>
  </si>
  <si>
    <t>344675197474950910632035392258280391307280,344675197474950910632035392258280391307280,344675197474950910632035392258280391307280,344675197474950910632035392258280391307280,344675197474950910632035392258280391307280,344675197474950910632035392258280391307280,344675197474950910632035392258280391307280,344675197474950910632035392258280391307280,344675197474950910632035392258280391307280,344675197474950910632035392258280391307280,344675197474950910632035392258280391307280,344675197474950910632035392258280391307280,344675197474950910632035392258280391307280,344675197474950910632035392258280391307280,344675197474950910632035392258280391307280,344675197474950910632035392258280391307280,344675197474950910632035392258280391307280,344675197474950910632035392258280391307280,344675197474950910632035392258280391307280,344675197474950910632035392258280391307280</t>
  </si>
  <si>
    <t>-3.2559901862094254,-3.2559901862094254,-3.2559901862094254,-3.2559901862094254,-3.2559901862094254,-3.2559901862094254,-3.2559901862094254,-3.2559901862094254,-3.2559901862094254,-3.2559901862094254,-3.2559901862094254,-3.2559901862094254,-3.2559901862094254,-3.2559901862094254,-3.2559901862094254,-3.2559901862094254,-3.2559901862094254,-3.2559901862094254,-3.2559901862094254,-3.2559901862094254</t>
  </si>
  <si>
    <t>503370322024781097333609430113749863306111,503370322024781097333609430113749863306111,503370322024781097333609430113749863306111,503370322024781097333609430113749863306111,503370322024781097333609430113749863306111,503370322024781097333609430113749863306111,503370322024781097333609430113749863306111,503370322024781097333609430113749863306111,503370322024781097333609430113749863306111,503370322024781097333609430113749863306111,503370322024781097333609430113749863306111,503370322024781097333609430113749863306111,503370322024781097333609430113749863306111,503370322024781097333609430113749863306111,503370322024781097333609430113749863306111,503370322024781097333609430113749863306111,503370322024781097333609430113749863306111,503370322024781097333609430113749863306111,503370322024781097333609430113749863306111,503370322024781097333609430113749863306111</t>
  </si>
  <si>
    <t>43:12.8</t>
  </si>
  <si>
    <t>56:21.6</t>
  </si>
  <si>
    <t>-3.2563871216721814,-3.2563871216721814,-3.2563871216721814</t>
  </si>
  <si>
    <t>32:29.8</t>
  </si>
  <si>
    <t>-3.2566991117683184,-3.2566991117683184,-3.2566991117683184,-3.2566991117683184,-3.2566991117683184,-3.2566991117683184,-3.2566991117683184,-3.2566991117683184,-3.2566991117683184,-3.2566991117683184,-3.2566991117683184,-3.2566991117683184,-3.2566991117683184,-3.2566991117683184,-3.2566991117683184</t>
  </si>
  <si>
    <t>1041409906311596532397507839999166258466898,1041409906311596532397507839999166258466898,1041409906311596532397507839999166258466898,1041409906311596532397507839999166258466898,1041409906311596532397507839999166258466898,1041409906311596532397507839999166258466898,1041409906311596532397507839999166258466898,1041409906311596532397507839999166258466898,1041409906311596532397507839999166258466898,1041409906311596532397507839999166258466898,1041409906311596532397507839999166258466898,1041409906311596532397507839999166258466898,1041409906311596532397507839999166258466898,1041409906311596532397507839999166258466898,1041409906311596532397507839999166258466898</t>
  </si>
  <si>
    <t>51:40.4</t>
  </si>
  <si>
    <t>-3.257461956962099,-3.257461956962099,-3.257461956962099,-3.257461956962099,-3.257461956962099,-3.257461956962099,-3.257461956962099,-3.257461956962099,-3.257461956962099</t>
  </si>
  <si>
    <t>154254535865862921367981442734118641324051,154254535865862921367981442734118641324051,154254535865862921367981442734118641324051,154254535865862921367981442734118641324051,154254535865862921367981442734118641324051,154254535865862921367981442734118641324051,154254535865862921367981442734118641324051,154254535865862921367981442734118641324051,154254535865862921367981442734118641324051</t>
  </si>
  <si>
    <t>51:13.3</t>
  </si>
  <si>
    <t>11:14.7</t>
  </si>
  <si>
    <t>-3.25898352452885,-3.25898352452885,-3.25898352452885,-3.25898352452885,-3.25898352452885,-3.25898352452885,-3.25898352452885,-3.25898352452885,-3.25898352452885</t>
  </si>
  <si>
    <t>483607111711489066229491224678848925943002,483607111711489066229491224678848925943002,483607111711489066229491224678848925943002,483607111711489066229491224678848925943002,483607111711489066229491224678848925943002,483607111711489066229491224678848925943002,483607111711489066229491224678848925943002,483607111711489066229491224678848925943002,483607111711489066229491224678848925943002</t>
  </si>
  <si>
    <t>41:20.4</t>
  </si>
  <si>
    <t>01:23.2</t>
  </si>
  <si>
    <t>-3.259906698707504,-3.259906698707504,-3.259906698707504,-3.259906698707504,-3.259906698707504,-3.259906698707504,-3.259906698707504,-3.259906698707504,-3.259906698707504,-3.259906698707504</t>
  </si>
  <si>
    <t>671202859754639510018491909428006153828398,671202859754639510018491909428006153828398,671202859754639510018491909428006153828398,671202859754639510018491909428006153828398,671202859754639510018491909428006153828398,671202859754639510018491909428006153828398,671202859754639510018491909428006153828398,671202859754639510018491909428006153828398,671202859754639510018491909428006153828398,671202859754639510018491909428006153828398</t>
  </si>
  <si>
    <t>24:53.6</t>
  </si>
  <si>
    <t>44:55.1</t>
  </si>
  <si>
    <t>-3.260946971533067,-3.260946971533067,-3.260946971533067,-3.260946971533067,-3.260946971533067</t>
  </si>
  <si>
    <t>34:10.5</t>
  </si>
  <si>
    <t>54:13.1</t>
  </si>
  <si>
    <t>-3.261246282017984,-3.261246282017984,-3.261246282017984,-3.261246282017984,-3.261246282017984,-3.261246282017984,-3.261246282017984,-3.261246282017984,-3.261246282017984,-3.261246282017984,-3.261246282017984,-3.261246282017984,-3.261246282017984,-3.261246282017984,-3.261246282017984,-3.261246282017984,-3.261246282017984,-3.261246282017984,-3.261246282017984,-3.261246282017984,-3.261246282017984,-3.261246282017984,-3.261246282017984,-3.261246282017984,-3.261246282017984,-3.261246282017984,-3.261246282017984,-3.261246282017984,-3.261246282017984,-3.261246282017984</t>
  </si>
  <si>
    <t>1387976852010792601367643244001914335556032,1387976852010792601367643244001914335556032,1387976852010792601367643244001914335556032,1387976852010792601367643244001914335556032,1387976852010792601367643244001914335556032,1387976852010792601367643244001914335556032,1387976852010792601367643244001914335556032,1387976852010792601367643244001914335556032,1387976852010792601367643244001914335556032,1387976852010792601367643244001914335556032,1387976852010792601367643244001914335556032,1387976852010792601367643244001914335556032,1387976852010792601367643244001914335556032,1387976852010792601367643244001914335556032,1387976852010792601367643244001914335556032,1387976852010792601367643244001914335556032,1387976852010792601367643244001914335556032,1387976852010792601367643244001914335556032,1387976852010792601367643244001914335556032,1387976852010792601367643244001914335556032,1387976852010792601367643244001914335556032,1387976852010792601367643244001914335556032,1387976852010792601367643244001914335556032,138797685...</t>
  </si>
  <si>
    <t>53:23.1</t>
  </si>
  <si>
    <t>13:27.4</t>
  </si>
  <si>
    <t>-3.2618392971403627,-3.2618392971403627,-3.2618392971403627,-3.2618392971403627,-3.2618392971403627,-3.2618392971403627,-3.2618392971403627,-3.2618392971403627,-3.2618392971403627,-3.2618392971403627</t>
  </si>
  <si>
    <t>1390793821576897705726593073497407468185142,1390793821576897705726593073497407468185142,1390793821576897705726593073497407468185142,1390793821576897705726593073497407468185142,1390793821576897705726593073497407468185142,1390793821576897705726593073497407468185142,1390793821576897705726593073497407468185142,1390793821576897705726593073497407468185142,1390793821576897705726593073497407468185142,1390793821576897705726593073497407468185142</t>
  </si>
  <si>
    <t>22:09.5</t>
  </si>
  <si>
    <t>42:11.9</t>
  </si>
  <si>
    <t>-3.2619732979673275,-3.2619732979673275,-3.2619732979673275,-3.2619732979673275,-3.2619732979673275,-3.2619732979673275,-3.2619732979673275,-3.2619732979673275,-3.2619732979673275,-3.2619732979673275,-3.2619732979673275,-3.2619732979673275,-3.2619732979673275,-3.2619732979673275,-3.2619732979673275,-3.2619732979673275,-3.2619732979673275,-3.2619732979673275,-3.2619732979673275,-3.2619732979673275,-3.2619732979673275,-3.2619732979673275,-3.2619732979673275,-3.2619732979673275,-3.2619732979673275,-3.2619732979673275,-3.2619732979673275,-3.2619732979673275,-3.2619732979673275,-3.2619732979673275</t>
  </si>
  <si>
    <t>1387060941958241308678347937343869548676102,1387060941958241308678347937343869548676102,1387060941958241308678347937343869548676102,1387060941958241308678347937343869548676102,1387060941958241308678347937343869548676102,1387060941958241308678347937343869548676102,1387060941958241308678347937343869548676102,1387060941958241308678347937343869548676102,1387060941958241308678347937343869548676102,1387060941958241308678347937343869548676102,1387060941958241308678347937343869548676102,1387060941958241308678347937343869548676102,1387060941958241308678347937343869548676102,1387060941958241308678347937343869548676102,1387060941958241308678347937343869548676102,1387060941958241308678347937343869548676102,1387060941958241308678347937343869548676102,1387060941958241308678347937343869548676102,1387060941958241308678347937343869548676102,1387060941958241308678347937343869548676102,1387060941958241308678347937343869548676102,1387060941958241308678347937343869548676102,1387060941958241308678347937343869548676102,138706094...</t>
  </si>
  <si>
    <t>51:37.9</t>
  </si>
  <si>
    <t>11:40.7</t>
  </si>
  <si>
    <t>-3.2623435932146494,-3.2623435932146494,-3.2623435932146494</t>
  </si>
  <si>
    <t>13:20.3</t>
  </si>
  <si>
    <t>33:23.5</t>
  </si>
  <si>
    <t>-3.2645312674981364,-3.2645312674981364,-3.2645312674981364,-3.2645312674981364,-3.2645312674981364,-3.2645312674981364,-3.2645312674981364,-3.2645312674981364,-3.2645312674981364,-3.2645312674981364,-3.2645312674981364,-3.2645312674981364,-3.2645312674981364,-3.2645312674981364,-3.2645312674981364,-3.2645312674981364,-3.2645312674981364,-3.2645312674981364,-3.2645312674981364,-3.2645312674981364</t>
  </si>
  <si>
    <t>1362837160510252003399832655020835855468986,1362837160510252003399832655020835855468986,1362837160510252003399832655020835855468986,1362837160510252003399832655020835855468986,1362837160510252003399832655020835855468986,1362837160510252003399832655020835855468986,1362837160510252003399832655020835855468986,1362837160510252003399832655020835855468986,1362837160510252003399832655020835855468986,1362837160510252003399832655020835855468986,1362837160510252003399832655020835855468986,1362837160510252003399832655020835855468986,1362837160510252003399832655020835855468986,1362837160510252003399832655020835855468986,1362837160510252003399832655020835855468986,1362837160510252003399832655020835855468986,1362837160510252003399832655020835855468986,1362837160510252003399832655020835855468986,1362837160510252003399832655020835855468986,1362837160510252003399832655020835855468986</t>
  </si>
  <si>
    <t>50:59.0</t>
  </si>
  <si>
    <t>11:00.7</t>
  </si>
  <si>
    <t>-3.2645879607781714,-3.2645879607781714,-3.2645879607781714</t>
  </si>
  <si>
    <t>33:59.3</t>
  </si>
  <si>
    <t>-3.266805326648398,-3.266805326648398,-3.266805326648398,-3.266805326648398,-3.266805326648398,-3.266805326648398,-3.266805326648398,-3.266805326648398,-3.266805326648398,-3.266805326648398</t>
  </si>
  <si>
    <t>344505201660244364582950362207103734421531,344505201660244364582950362207103734421531,344505201660244364582950362207103734421531,344505201660244364582950362207103734421531,344505201660244364582950362207103734421531,344505201660244364582950362207103734421531,344505201660244364582950362207103734421531,344505201660244364582950362207103734421531,344505201660244364582950362207103734421531,344505201660244364582950362207103734421531</t>
  </si>
  <si>
    <t>52:01.0</t>
  </si>
  <si>
    <t>12:03.6</t>
  </si>
  <si>
    <t>-3.267828201170272,-3.267828201170272,-3.267828201170272,-3.267828201170272,-3.267828201170272,-3.267828201170272</t>
  </si>
  <si>
    <t>22:48.9</t>
  </si>
  <si>
    <t>42:50.6</t>
  </si>
  <si>
    <t>-3.267843658356986,-3.267843658356986,-3.267843658356986,-3.267843658356986,-3.267843658356986,-3.267843658356986,-3.267843658356986,-3.267843658356986,-3.267843658356986,-3.267843658356986,-3.267843658356986,-3.267843658356986,-3.267843658356986,-3.267843658356986,-3.267843658356986,-3.267843658356986,-3.267843658356986,-3.267843658356986,-3.267843658356986,-3.267843658356986,-3.267843658356986,-3.267843658356986,-3.267843658356986,-3.267843658356986,-3.267843658356986,-3.267843658356986,-3.267843658356986,-3.267843658356986,-3.267843658356986,-3.267843658356986</t>
  </si>
  <si>
    <t>789144018399602959368259460856807681797745,789144018399602959368259460856807681797745,789144018399602959368259460856807681797745,789144018399602959368259460856807681797745,789144018399602959368259460856807681797745,789144018399602959368259460856807681797745,789144018399602959368259460856807681797745,789144018399602959368259460856807681797745,789144018399602959368259460856807681797745,789144018399602959368259460856807681797745,789144018399602959368259460856807681797745,789144018399602959368259460856807681797745,789144018399602959368259460856807681797745,789144018399602959368259460856807681797745,789144018399602959368259460856807681797745,789144018399602959368259460856807681797745,789144018399602959368259460856807681797745,789144018399602959368259460856807681797745,789144018399602959368259460856807681797745,789144018399602959368259460856807681797745,789144018399602959368259460856807681797745,789144018399602959368259460856807681797745,789144018399602959368259460856807681797745,78914401839960295936825946085680...</t>
  </si>
  <si>
    <t>14:21.6</t>
  </si>
  <si>
    <t>34:24.1</t>
  </si>
  <si>
    <t>-3.2691139587513476,-3.2691139587513476,-3.2691139587513476,-3.2691139587513476,-3.2691139587513476,-3.2691139587513476,-3.2691139587513476,-3.2691139587513476,-3.2691139587513476,-3.2691139587513476,-3.2691139587513476,-3.2691139587513476,-3.2691139587513476,-3.2691139587513476,-3.2691139587513476,-3.2691139587513476,-3.2691139587513476,-3.2691139587513476,-3.2691139587513476,-3.2691139587513476,-3.2691139587513476,-3.2691139587513476,-3.2691139587513476,-3.2691139587513476,-3.2691139587513476,-3.2691139587513476,-3.2691139587513476,-3.2691139587513476,-3.2691139587513476,-3.2691139587513476</t>
  </si>
  <si>
    <t>508983968771662916751647471394927053201674,508983968771662916751647471394927053201674,508983968771662916751647471394927053201674,508983968771662916751647471394927053201674,508983968771662916751647471394927053201674,508983968771662916751647471394927053201674,508983968771662916751647471394927053201674,508983968771662916751647471394927053201674,508983968771662916751647471394927053201674,508983968771662916751647471394927053201674,508983968771662916751647471394927053201674,508983968771662916751647471394927053201674,508983968771662916751647471394927053201674,508983968771662916751647471394927053201674,508983968771662916751647471394927053201674,508983968771662916751647471394927053201674,508983968771662916751647471394927053201674,508983968771662916751647471394927053201674,508983968771662916751647471394927053201674,508983968771662916751647471394927053201674,508983968771662916751647471394927053201674,508983968771662916751647471394927053201674,508983968771662916751647471394927053201674,50898396877166291675164747139492...</t>
  </si>
  <si>
    <t>12:57.4</t>
  </si>
  <si>
    <t>32:59.3</t>
  </si>
  <si>
    <t>-3.2702847213111865,-3.2702847213111865,-3.2702847213111865,-3.2702847213111865,-3.2702847213111865,-3.2702847213111865,-3.2702847213111865,-3.2702847213111865,-3.2702847213111865,-3.2702847213111865</t>
  </si>
  <si>
    <t>301799784047503739877066619391542003569210,301799784047503739877066619391542003569210,301799784047503739877066619391542003569210,301799784047503739877066619391542003569210,301799784047503739877066619391542003569210,301799784047503739877066619391542003569210,301799784047503739877066619391542003569210,301799784047503739877066619391542003569210,301799784047503739877066619391542003569210,301799784047503739877066619391542003569210</t>
  </si>
  <si>
    <t>42:20.5</t>
  </si>
  <si>
    <t>02:22.3</t>
  </si>
  <si>
    <t>-3.2712491070719283,-3.2712491070719283,-3.2712491070719283,-3.2712491070719283,-3.2712491070719283,-3.2712491070719283,-3.2712491070719283,-3.2712491070719283,-3.2712491070719283,-3.2712491070719283,-3.2712491070719283,-3.2712491070719283,-3.2712491070719283,-3.2712491070719283,-3.2712491070719283,-3.2712491070719283,-3.2712491070719283,-3.2712491070719283,-3.2712491070719283,-3.2712491070719283</t>
  </si>
  <si>
    <t>807463739521104478668442021741341611921922,807463739521104478668442021741341611921922,807463739521104478668442021741341611921922,807463739521104478668442021741341611921922,807463739521104478668442021741341611921922,807463739521104478668442021741341611921922,807463739521104478668442021741341611921922,807463739521104478668442021741341611921922,807463739521104478668442021741341611921922,807463739521104478668442021741341611921922,807463739521104478668442021741341611921922,807463739521104478668442021741341611921922,807463739521104478668442021741341611921922,807463739521104478668442021741341611921922,807463739521104478668442021741341611921922,807463739521104478668442021741341611921922,807463739521104478668442021741341611921922,807463739521104478668442021741341611921922,807463739521104478668442021741341611921922,807463739521104478668442021741341611921922</t>
  </si>
  <si>
    <t>12:14.2</t>
  </si>
  <si>
    <t>32:17.8</t>
  </si>
  <si>
    <t>-3.272038325728283,-3.272038325728283,-3.272038325728283</t>
  </si>
  <si>
    <t>43:31.0</t>
  </si>
  <si>
    <t>03:33.9</t>
  </si>
  <si>
    <t>-3.272843243758215,-3.272843243758215,-3.272843243758215,-3.272843243758215,-3.272843243758215,-3.272843243758215,-3.272843243758215,-3.272843243758215,-3.272843243758215,-3.272843243758215,-3.272843243758215,-3.272843243758215,-3.272843243758215,-3.272843243758215,-3.272843243758215,-3.272843243758215,-3.272843243758215,-3.272843243758215,-3.272843243758215,-3.272843243758215</t>
  </si>
  <si>
    <t>646649103990048703072981265804648559774390,646649103990048703072981265804648559774390,646649103990048703072981265804648559774390,646649103990048703072981265804648559774390,646649103990048703072981265804648559774390,646649103990048703072981265804648559774390,646649103990048703072981265804648559774390,646649103990048703072981265804648559774390,646649103990048703072981265804648559774390,646649103990048703072981265804648559774390,646649103990048703072981265804648559774390,646649103990048703072981265804648559774390,646649103990048703072981265804648559774390,646649103990048703072981265804648559774390,646649103990048703072981265804648559774390,646649103990048703072981265804648559774390,646649103990048703072981265804648559774390,646649103990048703072981265804648559774390,646649103990048703072981265804648559774390,646649103990048703072981265804648559774390</t>
  </si>
  <si>
    <t>21:52.7</t>
  </si>
  <si>
    <t>41:56.0</t>
  </si>
  <si>
    <t>-3.2732030774796828,-3.2732030774796828,-3.2732030774796828,-3.2732030774796828,-3.2732030774796828,-3.2732030774796828,-3.2732030774796828,-3.2732030774796828,-3.2732030774796828,-3.2732030774796828,-3.2732030774796828,-3.2732030774796828,-3.2732030774796828,-3.2732030774796828,-3.2732030774796828,-3.2732030774796828,-3.2732030774796828,-3.2732030774796828,-3.2732030774796828,-3.2732030774796828</t>
  </si>
  <si>
    <t>341714211895809412137007767791787385587314,341714211895809412137007767791787385587314,341714211895809412137007767791787385587314,341714211895809412137007767791787385587314,341714211895809412137007767791787385587314,341714211895809412137007767791787385587314,341714211895809412137007767791787385587314,341714211895809412137007767791787385587314,341714211895809412137007767791787385587314,341714211895809412137007767791787385587314,341714211895809412137007767791787385587314,341714211895809412137007767791787385587314,341714211895809412137007767791787385587314,341714211895809412137007767791787385587314,341714211895809412137007767791787385587314,341714211895809412137007767791787385587314,341714211895809412137007767791787385587314,341714211895809412137007767791787385587314,341714211895809412137007767791787385587314,341714211895809412137007767791787385587314</t>
  </si>
  <si>
    <t>43:03.7</t>
  </si>
  <si>
    <t>-3.2750837725953366,-3.2750837725953366,-3.2750837725953366,-3.2750837725953366,-3.2750837725953366,-3.2750837725953366,-3.2750837725953366,-3.2750837725953366,-3.2750837725953366,-3.2750837725953366,-3.2750837725953366,-3.2750837725953366,-3.2750837725953366,-3.2750837725953366,-3.2750837725953366,-3.2750837725953366,-3.2750837725953366,-3.2750837725953366,-3.2750837725953366,-3.2750837725953366,-3.2750837725953366,-3.2750837725953366,-3.2750837725953366,-3.2750837725953366,-3.2750837725953366,-3.2750837725953366,-3.2750837725953366,-3.2750837725953366,-3.2750837725953366,-3.2750837725953366</t>
  </si>
  <si>
    <t>1371365674010182994612024873958562863850032,1371365674010182994612024873958562863850032,1371365674010182994612024873958562863850032,1371365674010182994612024873958562863850032,1371365674010182994612024873958562863850032,1371365674010182994612024873958562863850032,1371365674010182994612024873958562863850032,1371365674010182994612024873958562863850032,1371365674010182994612024873958562863850032,1371365674010182994612024873958562863850032,1371365674010182994612024873958562863850032,1371365674010182994612024873958562863850032,1371365674010182994612024873958562863850032,1371365674010182994612024873958562863850032,1371365674010182994612024873958562863850032,1371365674010182994612024873958562863850032,1371365674010182994612024873958562863850032,1371365674010182994612024873958562863850032,1371365674010182994612024873958562863850032,1371365674010182994612024873958562863850032,1371365674010182994612024873958562863850032,1371365674010182994612024873958562863850032,1371365674010182994612024873958562863850032,137136567...</t>
  </si>
  <si>
    <t>-3.27765794791148,-3.2869932111617657,-3.2869932111617657,-3.2869932111617657,-3.2869932111617657,-3.2869932111617657,-3.2869932111617657,-3.2869932111617657,-3.2869932111617657,-3.2869932111617657,-3.2869932111617657,-3.2869932111617657,-3.2869932111617657,-3.2869932111617657,-3.2869932111617657,-3.2869932111617657,-3.2869932111617657,-3.2869932111617657,-3.2869932111617657,-3.2869932111617657,-3.2869932111617657,-3.2869932111617657,-3.2869932111617657,-3.2869932111617657,-3.2869932111617657,-3.2869932111617657,-3.2869932111617657,-3.2869932111617657,-3.2869932111617657,-3.2869932111617657</t>
  </si>
  <si>
    <t>1385535078394711881607007352620844557830070,1385535047240930730398041581437866582509494,1385535047240930730398041581437866582509494,1385535047240930730398041581437866582509494,1385535047240930730398041581437866582509494,1385535047240930730398041581437866582509494,1385535047240930730398041581437866582509494,1385535047240930730398041581437866582509494,1385535047240930730398041581437866582509494,1385535047240930730398041581437866582509494,1385535047240930730398041581437866582509494,1385535047240930730398041581437866582509494,1385535047240930730398041581437866582509494,1385535047240930730398041581437866582509494,1385535047240930730398041581437866582509494,1385535047240930730398041581437866582509494,1385535047240930730398041581437866582509494,1385535047240930730398041581437866582509494,1385535047240930730398041581437866582509494,1385535047240930730398041581437866582509494,1385535047240930730398041581437866582509494,1385535047240930730398041581437866582509494,1385535047240930730398041581437866582509494,138553504...</t>
  </si>
  <si>
    <t>13:11.1</t>
  </si>
  <si>
    <t>33:14.2</t>
  </si>
  <si>
    <t>-3.2783801039428204,-3.2783801039428204,-3.2783801039428204,-3.2783801039428204,-3.2783801039428204,-3.2783801039428204,-3.2783801039428204,-3.2783801039428204,-3.2783801039428204,-3.2783801039428204,-3.2783801039428204,-3.2783801039428204,-3.2783801039428204,-3.2971318191164736,-3.2971318191164736,-3.2971318191164736,-3.2971318191164736,-3.2971318191164736,-3.2971318191164736,-3.2971318191164736</t>
  </si>
  <si>
    <t>1039719377531781186643199050704037645177171,1039719377531781186643199050704037645177171,1039719377531781186643199050704037645177171,1039719377531781186643199050704037645177171,1039719377531781186643199050704037645177171,1039719377531781186643199050704037645177171,1039719377531781186643199050704037645177171,1039719377531781186643199050704037645177171,1039719377531781186643199050704037645177171,1039719377531781186643199050704037645177171,1039719377531781186643199050704037645177171,1039719377531781186643199050704037645177171,1039719377531781186643199050704037645177171,1388125984664882860630867933589682035675475,1388125984664882860630867933589682035675475,1388125984664882860630867933589682035675475,1388125984664882860630867933589682035675475,1388125984664882860630867933589682035675475,1388125984664882860630867933589682035675475,1388125984664882860630867933589682035675475</t>
  </si>
  <si>
    <t>34:53.5</t>
  </si>
  <si>
    <t>54:57.1</t>
  </si>
  <si>
    <t>-3.2806573018237435,-3.2806573018237435,-3.2806573018237435,-3.2806573018237435,-3.2806573018237435,-3.2806573018237435,-3.2806573018237435,-3.2806573018237435,-3.2806573018237435,-3.2806573018237435,-3.2806573018237435,-3.2806573018237435,-3.2806573018237435,-3.2806573018237435,-3.2806573018237435,-3.2806573018237435,-3.2806573018237435,-3.2806573018237435,-3.2806573018237435,-3.2806573018237435</t>
  </si>
  <si>
    <t>1349289991388811968378952600303968261768506,1349289991388811968378952600303968261768506,1349289991388811968378952600303968261768506,1349289991388811968378952600303968261768506,1349289991388811968378952600303968261768506,1349289991388811968378952600303968261768506,1349289991388811968378952600303968261768506,1349289991388811968378952600303968261768506,1349289991388811968378952600303968261768506,1349289991388811968378952600303968261768506,1349289991388811968378952600303968261768506,1349289991388811968378952600303968261768506,1349289991388811968378952600303968261768506,1349289991388811968378952600303968261768506,1349289991388811968378952600303968261768506,1349289991388811968378952600303968261768506,1349289991388811968378952600303968261768506,1349289991388811968378952600303968261768506,1349289991388811968378952600303968261768506,1349289991388811968378952600303968261768506</t>
  </si>
  <si>
    <t>01:53.1</t>
  </si>
  <si>
    <t>21:55.4</t>
  </si>
  <si>
    <t>-3.281349332876891,-3.281349332876891,-3.281349332876891,-3.281349332876891,-3.281349332876891,-3.281349332876891,-3.281349332876891,-3.281349332876891,-3.281349332876891,-3.281349332876891</t>
  </si>
  <si>
    <t>508983976662752778212947051085922534724610,508983976662752778212947051085922534724610,508983976662752778212947051085922534724610,508983976662752778212947051085922534724610,508983976662752778212947051085922534724610,508983976662752778212947051085922534724610,508983976662752778212947051085922534724610,508983976662752778212947051085922534724610,508983976662752778212947051085922534724610,508983976662752778212947051085922534724610</t>
  </si>
  <si>
    <t>14:35.3</t>
  </si>
  <si>
    <t>34:38.4</t>
  </si>
  <si>
    <t>-3.2843063992676274,-3.2843063992676274,-3.2843063992676274,-3.2843063992676274,-3.2843063992676274,-3.2843063992676274,-3.2843063992676274,-3.2843063992676274,-3.2843063992676274,-3.2843063992676274</t>
  </si>
  <si>
    <t>1390065057588689830122923943393445333861520,1390065057588689830122923943393445333861520,1390065057588689830122923943393445333861520,1390065057588689830122923943393445333861520,1390065057588689830122923943393445333861520,1390065057588689830122923943393445333861520,1390065057588689830122923943393445333861520,1390065057588689830122923943393445333861520,1390065057588689830122923943393445333861520,1390065057588689830122923943393445333861520</t>
  </si>
  <si>
    <t>12:22.0</t>
  </si>
  <si>
    <t>32:25.0</t>
  </si>
  <si>
    <t>-3.28695552980902,-3.28695552980902,-3.28695552980902,-3.28695552980902,-3.28695552980902,-3.28695552980902,-3.28695552980902,-3.28695552980902,-3.28695552980902,-3.28695552980902</t>
  </si>
  <si>
    <t>1368585994652052641389894269857236150046947,1368585994652052641389894269857236150046947,1368585994652052641389894269857236150046947,1368585994652052641389894269857236150046947,1368585994652052641389894269857236150046947,1368585994652052641389894269857236150046947,1368585994652052641389894269857236150046947,1368585994652052641389894269857236150046947,1368585994652052641389894269857236150046947,1368585994652052641389894269857236150046947</t>
  </si>
  <si>
    <t>02:37.6</t>
  </si>
  <si>
    <t>22:40.5</t>
  </si>
  <si>
    <t>-3.2890806636426135,-3.2890806636426135,-3.2890806636426135,-3.2890806636426135,-3.2890806636426135,-3.2890806636426135,-3.2890806636426135,-3.2890806636426135,-3.2890806636426135,-3.2890806636426135</t>
  </si>
  <si>
    <t>693128886295549700054434112816870227771662,693128886295549700054434112816870227771662,693128886295549700054434112816870227771662,693128886295549700054434112816870227771662,693128886295549700054434112816870227771662,693128886295549700054434112816870227771662,693128886295549700054434112816870227771662,693128886295549700054434112816870227771662,693128886295549700054434112816870227771662,693128886295549700054434112816870227771662</t>
  </si>
  <si>
    <t>22:43.7</t>
  </si>
  <si>
    <t>-3.290046480223729,-3.290046480223729,-3.290443028256667,-3.290443028256667,-3.290443028256667,-3.290443028256667,-3.290443028256667,-3.290443028256667,-3.290443028256667,-3.290443028256667,-3.290443028256667,-3.290443028256667,-3.290443028256667,-3.290443028256667,-3.290443028256667,-3.290443028256667,-3.290443028256667,-3.290443028256667,-3.290443028256667,-3.290443028256667</t>
  </si>
  <si>
    <t>649440350975180964354784861180211005341841,649440350975180964354784861180211005341841,649440350975181099754476658018678572433553,649440350975181099754476658018678572433553,649440350975181099754476658018678572433553,649440350975181099754476658018678572433553,649440350975181099754476658018678572433553,649440350975181099754476658018678572433553,649440350975181099754476658018678572433553,649440350975181099754476658018678572433553,649440350975181099754476658018678572433553,649440350975181099754476658018678572433553,649440350975181099754476658018678572433553,649440350975181099754476658018678572433553,649440350975181099754476658018678572433553,649440350975181099754476658018678572433553,649440350975181099754476658018678572433553,649440350975181099754476658018678572433553,649440350975181099754476658018678572433553,649440350975181099754476658018678572433553</t>
  </si>
  <si>
    <t>01:05.1</t>
  </si>
  <si>
    <t>21:06.6</t>
  </si>
  <si>
    <t>-3.2910598996650524,-3.2910598996650524,-3.2910598996650524,-3.2910598996650524,-3.2910598996650524</t>
  </si>
  <si>
    <t>54:40.5</t>
  </si>
  <si>
    <t>14:43.8</t>
  </si>
  <si>
    <t>-3.2936399669462206,-3.2936399669462206,-3.2936399669462206,-3.2936399669462206,-3.2936399669462206,-3.2936399669462206,-3.2936399669462206,-3.2936399669462206,-3.2936399669462206,-3.2936399669462206,-3.2936399669462206,-3.2936399669462206,-3.2936399669462206,-3.2936399669462206,-3.2936399669462206,-3.2936399669462206,-3.2936399669462206,-3.2936399669462206,-3.2936399669462206,-3.2936399669462206</t>
  </si>
  <si>
    <t>1349135491090095267038637712816429186209430,1349135491090095267038637712816429186209430,1349135491090095267038637712816429186209430,1349135491090095267038637712816429186209430,1349135491090095267038637712816429186209430,1349135491090095267038637712816429186209430,1349135491090095267038637712816429186209430,1349135491090095267038637712816429186209430,1349135491090095267038637712816429186209430,1349135491090095267038637712816429186209430,1349135491090095267038637712816429186209430,1349135491090095267038637712816429186209430,1349135491090095267038637712816429186209430,1349135491090095267038637712816429186209430,1349135491090095267038637712816429186209430,1349135491090095267038637712816429186209430,1349135491090095267038637712816429186209430,1349135491090095267038637712816429186209430,1349135491090095267038637712816429186209430,1349135491090095267038637712816429186209430</t>
  </si>
  <si>
    <t>33:26.4</t>
  </si>
  <si>
    <t>53:29.1</t>
  </si>
  <si>
    <t>-3.295879256598841,-3.295879256598841,-3.295879256598841,-3.295879256598841,-3.295879256598841,-3.295879256598841,-3.295879256598841,-3.295879256598841,-3.295879256598841,-3.295879256598841</t>
  </si>
  <si>
    <t>1035878895322862867682138064181642938908727,1035878895322862867682138064181642938908727,1035878895322862867682138064181642938908727,1035878895322862867682138064181642938908727,1035878895322862867682138064181642938908727,1035878895322862867682138064181642938908727,1035878895322862867682138064181642938908727,1035878895322862867682138064181642938908727,1035878895322862867682138064181642938908727,1035878895322862867682138064181642938908727</t>
  </si>
  <si>
    <t>01:59.8</t>
  </si>
  <si>
    <t>22:01.3</t>
  </si>
  <si>
    <t>-3.3011491989151205,-3.3011491989151205,-3.3011491989151205,-3.3011491989151205,-3.3011491989151205,-3.3011491989151205,-3.3011491989151205,-3.3011491989151205,-3.3011491989151205,-3.3011491989151205,-3.3011491989151205,-3.3011491989151205,-3.3011491989151205,-3.3011491989151205,-3.3011491989151205</t>
  </si>
  <si>
    <t>1134285565150995228072818105315631271802833,1134285565150995228072818105315631271802833,1134285565150995228072818105315631271802833,1134285565150995228072818105315631271802833,1134285565150995228072818105315631271802833,1134285565150995228072818105315631271802833,1134285565150995228072818105315631271802833,1134285565150995228072818105315631271802833,1134285565150995228072818105315631271802833,1134285565150995228072818105315631271802833,1134285565150995228072818105315631271802833,1134285565150995228072818105315631271802833,1134285565150995228072818105315631271802833,1134285565150995228072818105315631271802833,1134285565150995228072818105315631271802833</t>
  </si>
  <si>
    <t>15:06.7</t>
  </si>
  <si>
    <t>35:09.9</t>
  </si>
  <si>
    <t>-3.3019958802132683,-3.3019958802132683,-3.3019958802132683,-3.3019958802132683,-3.3019958802132683,-3.3019958802132683,-3.3019958802132683,-3.3019958802132683,-3.3019958802132683,-3.3019958802132683,-3.3019958802132683,-3.3019958802132683,-3.3019958802132683,-3.3019958802132683,-3.3019958802132683,-3.3019958802132683,-3.3019958802132683,-3.3019958802132683,-3.3019958802132683,-3.3019958802132683</t>
  </si>
  <si>
    <t>503591516842351984717493693791392789221378,503591516842351984717493693791392789221378,503591516842351984717493693791392789221378,503591516842351984717493693791392789221378,503591516842351984717493693791392789221378,503591516842351984717493693791392789221378,503591516842351984717493693791392789221378,503591516842351984717493693791392789221378,503591516842351984717493693791392789221378,503591516842351984717493693791392789221378,503591516842351984717493693791392789221378,503591516842351984717493693791392789221378,503591516842351984717493693791392789221378,503591516842351984717493693791392789221378,503591516842351984717493693791392789221378,503591516842351984717493693791392789221378,503591516842351984717493693791392789221378,503591516842351984717493693791392789221378,503591516842351984717493693791392789221378,503591516842351984717493693791392789221378</t>
  </si>
  <si>
    <t>10:37.1</t>
  </si>
  <si>
    <t>30:39.3</t>
  </si>
  <si>
    <t>-3.304101900851246,-3.304101900851246,-3.304101900851246</t>
  </si>
  <si>
    <t>50:49.6</t>
  </si>
  <si>
    <t>-3.3103903400361108,-3.3103903400361108,-3.3103903400361108</t>
  </si>
  <si>
    <t>33:15.5</t>
  </si>
  <si>
    <t>53:17.3</t>
  </si>
  <si>
    <t>-3.3110413428648418,-3.3110413428648418,-3.3110413428648418,-3.3110413428648418,-3.3110413428648418</t>
  </si>
  <si>
    <t>52:23.7</t>
  </si>
  <si>
    <t>-3.3119574156533256,-3.3119574156533256,-3.3119574156533256,-3.3119574156533256,-3.3119574156533256,-3.3119574156533256,-3.3119574156533256,-3.3119574156533256,-3.3119574156533256,-3.3119574156533256,-3.3119574156533256,-3.3119574156533256,-3.3119574156533256,-3.3119574156533256,-3.3119574156533256</t>
  </si>
  <si>
    <t>347351098925135613166950828453878877507906,347351098925135613166950828453878877507906,347351098925135613166950828453878877507906,347351098925135613166950828453878877507906,347351098925135613166950828453878877507906,347351098925135613166950828453878877507906,347351098925135613166950828453878877507906,347351098925135613166950828453878877507906,347351098925135613166950828453878877507906,347351098925135613166950828453878877507906,347351098925135613166950828453878877507906,347351098925135613166950828453878877507906,347351098925135613166950828453878877507906,347351098925135613166950828453878877507906,347351098925135613166950828453878877507906</t>
  </si>
  <si>
    <t>40:53.1</t>
  </si>
  <si>
    <t>-3.314297961492598,-3.314297961492598,-3.314297961492598,-3.314297961492598,-3.314297961492598,-3.314297961492598,-3.314297961492598,-3.314297961492598,-3.314297961492598,-3.314297961492598</t>
  </si>
  <si>
    <t>304007715634232178933603154352298555228105,304007715634232178933603154352298555228105,304007715634232178933603154352298555228105,304007715634232178933603154352298555228105,304007715634232178933603154352298555228105,304007715634232178933603154352298555228105,304007715634232178933603154352298555228105,304007715634232178933603154352298555228105,304007715634232178933603154352298555228105,304007715634232178933603154352298555228105</t>
  </si>
  <si>
    <t>33:08.6</t>
  </si>
  <si>
    <t>53:11.2</t>
  </si>
  <si>
    <t>-3.3164498446630377,-3.3164498446630377,-3.3164498446630377,-3.3164498446630377,-3.3164498446630377,-3.3164498446630377,-3.3164498446630377,-3.3164498446630377,-3.3164498446630377,-3.3164498446630377</t>
  </si>
  <si>
    <t>585043017508081483564435191175105080605818,585043017508081483564435191175105080605818,585043017508081483564435191175105080605818,585043017508081483564435191175105080605818,585043017508081483564435191175105080605818,585043017508081483564435191175105080605818,585043017508081483564435191175105080605818,585043017508081483564435191175105080605818,585043017508081483564435191175105080605818,585043017508081483564435191175105080605818</t>
  </si>
  <si>
    <t>12:06.4</t>
  </si>
  <si>
    <t>-3.3165558195459015,-3.3165558195459015,-3.3165558195459015,-3.3165558195459015,-3.3165558195459015,-3.3165558195459015,-3.3165558195459015,-3.3165558195459015,-3.3165558195459015</t>
  </si>
  <si>
    <t>693320601744693426535768825508734297161734,693320601744693426535768825508734297161734,693320601744693426535768825508734297161734,693320601744693426535768825508734297161734,693320601744693426535768825508734297161734,693320601744693426535768825508734297161734,693320601744693426535768825508734297161734,693320601744693426535768825508734297161734,693320601744693426535768825508734297161734</t>
  </si>
  <si>
    <t>53:41.1</t>
  </si>
  <si>
    <t>13:44.3</t>
  </si>
  <si>
    <t>-3.316743305962706,-3.316743305962706,-3.316743305962706,-3.316743305962706,-3.316743305962706,-3.316743305962706,-3.316743305962706,-3.316743305962706,-3.316743305962706,-3.316743305962706,-3.316743305962706,-3.316743305962706,-3.316743305962706,-3.316743305962706,-3.316743305962706,-3.316743305962706,-3.316743305962706,-3.316743305962706,-3.316743305962706,-3.316743305962706</t>
  </si>
  <si>
    <t>160015053337886414632145777253099774117955,160015053337886414632145777253099774117955,160015053337886414632145777253099774117955,160015053337886414632145777253099774117955,160015053337886414632145777253099774117955,160015053337886414632145777253099774117955,160015053337886414632145777253099774117955,160015053337886414632145777253099774117955,160015053337886414632145777253099774117955,160015053337886414632145777253099774117955,160015053337886414632145777253099774117955,160015053337886414632145777253099774117955,160015053337886414632145777253099774117955,160015053337886414632145777253099774117955,160015053337886414632145777253099774117955,160015053337886414632145777253099774117955,160015053337886414632145777253099774117955,160015053337886414632145777253099774117955,160015053337886414632145777253099774117955,160015053337886414632145777253099774117955</t>
  </si>
  <si>
    <t>42:00.4</t>
  </si>
  <si>
    <t>02:02.7</t>
  </si>
  <si>
    <t>-3.3171216834392876,-3.3171216834392876,-3.3171216834392876,-3.3171216834392876,-3.3171216834392876,-3.3171216834392876,-3.3171216834392876,-3.3171216834392876,-3.3171216834392876,-3.3171216834392876</t>
  </si>
  <si>
    <t>1387529469045105374996694112574469877040742,1387529469045105374996694112574469877040742,1387529469045105374996694112574469877040742,1387529469045105374996694112574469877040742,1387529469045105374996694112574469877040742,1387529469045105374996694112574469877040742,1387529469045105374996694112574469877040742,1387529469045105374996694112574469877040742,1387529469045105374996694112574469877040742,1387529469045105374996694112574469877040742</t>
  </si>
  <si>
    <t>27:32.6</t>
  </si>
  <si>
    <t>47:36.4</t>
  </si>
  <si>
    <t>-3.3178822401274393,-3.3178822401274393,-3.3178822401274393,-3.3178822401274393,-3.3178822401274393,-3.3178822401274393,-3.3178822401274393,-3.3178822401274393,-3.3178822401274393</t>
  </si>
  <si>
    <t>399636097377522008945544628827674046855182,399636097377522008945544628827674046855182,399636097377522008945544628827674046855182,399636097377522008945544628827674046855182,399636097377522008945544628827674046855182,399636097377522008945544628827674046855182,399636097377522008945544628827674046855182,399636097377522008945544628827674046855182,399636097377522008945544628827674046855182</t>
  </si>
  <si>
    <t>51:51.3</t>
  </si>
  <si>
    <t>11:54.5</t>
  </si>
  <si>
    <t>-3.3184876058671864,-3.3184876058671864,-3.3184876058671864</t>
  </si>
  <si>
    <t>35:12.6</t>
  </si>
  <si>
    <t>55:13.7</t>
  </si>
  <si>
    <t>-3.319469244981862,-3.319469244981862,-3.319469244981862,-3.319469244981862,-3.319469244981862,-3.319469244981862,-3.319469244981862,-3.319469244981862,-3.319469244981862,-3.319469244981862,-3.319469244981862,-3.319469244981862,-3.319469244981862,-3.319469244981862,-3.319469244981862,-3.319469244981862,-3.319469244981862,-3.319469244981862,-3.319469244981862,-3.319469244981862,-3.319469244981862,-3.319469244981862,-3.319469244981862,-3.319469244981862,-3.319469244981862,-3.319469244981862,-3.319469244981862,-3.319469244981862,-3.319469244981862,-3.319469244981862</t>
  </si>
  <si>
    <t>793712327139875819309198766585018446540188,793712327139875819309198766585018446540188,793712327139875819309198766585018446540188,793712327139875819309198766585018446540188,793712327139875819309198766585018446540188,793712327139875819309198766585018446540188,793712327139875819309198766585018446540188,793712327139875819309198766585018446540188,793712327139875819309198766585018446540188,793712327139875819309198766585018446540188,793712327139875819309198766585018446540188,793712327139875819309198766585018446540188,793712327139875819309198766585018446540188,793712327139875819309198766585018446540188,793712327139875819309198766585018446540188,793712327139875819309198766585018446540188,793712327139875819309198766585018446540188,793712327139875819309198766585018446540188,793712327139875819309198766585018446540188,793712327139875819309198766585018446540188,793712327139875819309198766585018446540188,793712327139875819309198766585018446540188,793712327139875819309198766585018446540188,79371232713987581930919876658501...</t>
  </si>
  <si>
    <t>32:06.7</t>
  </si>
  <si>
    <t>-3.320203419033795,-3.320203419033795,-3.320203419033795</t>
  </si>
  <si>
    <t>52:27.0</t>
  </si>
  <si>
    <t>12:30.3</t>
  </si>
  <si>
    <t>-3.3228843120175773,-3.3228843120175773,-3.3228843120175773,-3.3228843120175773,-3.3228843120175773</t>
  </si>
  <si>
    <t>22:25.0</t>
  </si>
  <si>
    <t>42:28.4</t>
  </si>
  <si>
    <t>-3.32594452183836,-3.33223431453419,-3.33223431453419,-3.33223431453419,-3.33223431453419,-3.33223431453419,-3.33223431453419,-3.33223431453419,-3.33223431453419,-3.33223431453419</t>
  </si>
  <si>
    <t>1199655584245546085768220687073732985017496,1199655584245546085767925543672153259562136,1199655584245546085767925543672153259562136,1199655584245546085767925543672153259562136,1199655584245546085767925543672153259562136,1199655584245546085767925543672153259562136,1199655584245546085767925543672153259562136,1199655584245546085767925543672153259562136,1199655584245546085767925543672153259562136,1199655584245546085767925543672153259562136</t>
  </si>
  <si>
    <t>04:12.1</t>
  </si>
  <si>
    <t>-3.328610793911689,-3.328610793911689,-3.328610793911689,-3.328610793911689,-3.328610793911689,-3.328610793911689,-3.328610793911689,-3.328610793911689,-3.328610793911689,-3.328610793911689,-3.328610793911689,-3.328610793911689,-3.328610793911689,-3.328610793911689,-3.328610793911689,-3.328610793911689,-3.328610793911689,-3.328610793911689,-3.328610793911689,-3.328610793911689,-3.328610793911689,-3.328610793911689,-3.328610793911689,-3.328610793911689,-3.328610793911689,-3.328610793911689,-3.328610793911689,-3.328610793911689,-3.328610793911689,-3.328610793911689</t>
  </si>
  <si>
    <t>993508424053594123237722650960393434382615,993508424053594123237722650960393434382615,993508424053594123237722650960393434382615,993508424053594123237722650960393434382615,993508424053594123237722650960393434382615,993508424053594123237722650960393434382615,993508424053594123237722650960393434382615,993508424053594123237722650960393434382615,993508424053594123237722650960393434382615,993508424053594123237722650960393434382615,993508424053594123237722650960393434382615,993508424053594123237722650960393434382615,993508424053594123237722650960393434382615,993508424053594123237722650960393434382615,993508424053594123237722650960393434382615,993508424053594123237722650960393434382615,993508424053594123237722650960393434382615,993508424053594123237722650960393434382615,993508424053594123237722650960393434382615,993508424053594123237722650960393434382615,993508424053594123237722650960393434382615,993508424053594123237722650960393434382615,993508424053594123237722650960393434382615,99350842405359412323772265096039...</t>
  </si>
  <si>
    <t>01:26.0</t>
  </si>
  <si>
    <t>21:29.0</t>
  </si>
  <si>
    <t>-3.3297794638118132,-3.3297794638118132,-3.3297794638118132,-3.3297794638118132,-3.3297794638118132,-3.3297794638118132,-3.3297794638118132,-3.3297794638118132,-3.3297794638118132,-3.3297794638118132,-3.3297794638118132,-3.3297794638118132,-3.3297794638118132,-3.3297794638118132,-3.3297794638118132,-3.3297794638118132,-3.3297794638118132,-3.3297794638118132,-3.3297794638118132,-3.3297794638118132,-3.3297794638118132,-3.3297794638118132,-3.3297794638118132,-3.3297794638118132,-3.3297794638118132,-3.3297794638118132,-3.3297794638118132,-3.3297794638118132,-3.3297794638118132,-3.3297794638118132</t>
  </si>
  <si>
    <t>671475456150802216376909968083630109697138,671475456150802216376909968083630109697138,671475456150802216376909968083630109697138,671475456150802216376909968083630109697138,671475456150802216376909968083630109697138,671475456150802216376909968083630109697138,671475456150802216376909968083630109697138,671475456150802216376909968083630109697138,671475456150802216376909968083630109697138,671475456150802216376909968083630109697138,671475456150802216376909968083630109697138,671475456150802216376909968083630109697138,671475456150802216376909968083630109697138,671475456150802216376909968083630109697138,671475456150802216376909968083630109697138,671475456150802216376909968083630109697138,671475456150802216376909968083630109697138,671475456150802216376909968083630109697138,671475456150802216376909968083630109697138,671475456150802216376909968083630109697138,671475456150802216376909968083630109697138,671475456150802216376909968083630109697138,671475456150802216376909968083630109697138,67147545615080221637690996808363...</t>
  </si>
  <si>
    <t>34:41.6</t>
  </si>
  <si>
    <t>54:45.4</t>
  </si>
  <si>
    <t>-3.329827651786676,-3.329827651786676,-3.329827651786676,-3.329827651786676,-3.329827651786676,-3.329827651786676,-3.329827651786676,-3.329827651786676,-3.329827651786676,-3.329827651786676,-3.329827651786676,-3.329827651786676,-3.329827651786676,-3.329827651786676,-3.329827651786676,-3.329827651786676,-3.329827651786676,-3.329827651786676,-3.329827651786676,-3.329827651786676</t>
  </si>
  <si>
    <t>1392548389008834688544619615360983233175808,1392548389008834688544619615360983233175808,1392548389008834688544619615360983233175808,1392548389008834688544619615360983233175808,1392548389008834688544619615360983233175808,1392548389008834688544619615360983233175808,1392548389008834688544619615360983241564160,1392548389008834688544619615360983233175808,1392548389008834688544619615360983233175808,1392548389008834688544619615360983233175808,1392548389008834688544619615360983233175808,1392548389008834688544619615360983233175808,1392548389008834688544619615360983233175808,1392548389008834688544619615360983233175808,1392548389008834688544619615360983233175808,1392548389008834688544619615360983233175808,1392548389008834688544619615360983233175808,1392548389008834688544619615360983233175808,1392548389008834688544619615360983233175808,1392548389008834688544619615360983233175808</t>
  </si>
  <si>
    <t>31:56.4</t>
  </si>
  <si>
    <t>51:58.7</t>
  </si>
  <si>
    <t>-3.3305145053018834,-3.3305145053018834,-3.3305145053018834,-3.3305145053018834,-3.3305145053018834</t>
  </si>
  <si>
    <t>54:29.9</t>
  </si>
  <si>
    <t>14:32.9</t>
  </si>
  <si>
    <t>-3.33200441370102,-3.33200441370102,-3.33200441370102,-3.33200441370102,-3.33200441370102,-3.33200441370102,-3.33200441370102,-3.33200441370102,-3.33200441370102,-3.33200441370102,-3.33200441370102,-3.33200441370102,-3.33200441370102,-3.33200441370102,-3.33200441370102,-3.33200441370102,-3.33200441370102,-3.33200441370102,-3.33200441370102,-3.33200441370102</t>
  </si>
  <si>
    <t>696544661560502067807164795375022380488966,696544661560502067807164795375022380488966,696544661560502067807164795375022380488966,696544661560502067807164795375022380488966,696544661560502067807164795375022380488966,696544661560502067807164795375022380488966,696544661560502067807164795375022380488966,696544661560502067807164795375022380488966,696544661560502067807164795375022380488966,696544661560502067807164795375022380488966,696544661560502067807164795375022380488966,696544661560502067807164795375022380488966,696544661560502067807164795375022380488966,696544661560502067807164795375022380488966,696544661560502067807164795375022380488966,696544661560502067807164795375022380488966,696544661560502067807164795375022380488966,696544661560502067807164795375022380488966,696544661560502067807164795375022380488966,696544661560502067807164795375022380488966</t>
  </si>
  <si>
    <t>12:06.8</t>
  </si>
  <si>
    <t>32:09.5</t>
  </si>
  <si>
    <t>-3.3323501285046957,-3.3323501285046957,-3.3323501285046957,-3.3323501285046957,-3.3323501285046957</t>
  </si>
  <si>
    <t>11:48.4</t>
  </si>
  <si>
    <t>25:55.4</t>
  </si>
  <si>
    <t>-3.334274218703195,-3.334274218703195,-3.334274218703195</t>
  </si>
  <si>
    <t>11:25.5</t>
  </si>
  <si>
    <t>31:28.8</t>
  </si>
  <si>
    <t>-3.3373582273346214,-3.3373582273346214,-3.3373582273346214</t>
  </si>
  <si>
    <t>22:26.5</t>
  </si>
  <si>
    <t>42:29.5</t>
  </si>
  <si>
    <t>-3.3375791662982546,-3.3375791662982546,-3.3375791662982546,-3.3375791662982546,-3.3375791662982546,-3.3375791662982546,-3.3375791662982546,-3.3375791662982546,-3.3375791662982546,-3.3375791662982546</t>
  </si>
  <si>
    <t>1393283036696643169343801682640125466624082,1393283036696643169343801682640125466624082,1393283036696643169343801682640125466624082,1393283036696643169343801682640125466624082,1393283036696643169343801682640125466624082,1393283036696643169343801682640125466624082,1393283036696643169343801682640125466624082,1393283036696643169343801682640125466624082,1393283036696643169343801682640125466624082,1393283036696643169343801682640125466624082</t>
  </si>
  <si>
    <t>33:06.1</t>
  </si>
  <si>
    <t>53:09.6</t>
  </si>
  <si>
    <t>-3.3403060026870515,-3.3403060026870515,-3.3403060026870515,-3.3403060026870515,-3.3403060026870515,-3.3403060026870515,-3.3403060026870515,-3.3403060026870515,-3.3403060026870515,-3.3403060026870515</t>
  </si>
  <si>
    <t>1186826666329298494754000778596420172462569,1186826666329298494754000778596420172462569,1186826666329298494754000778596420172462569,1186826666329298494754000778596420172462569,1186826666329298494754000778596420172462569,1186826666329298494754000778596420172462569,1186826666329298494754000778596420172462569,1186826666329298494754000778596420172462569,1186826666329298494754000778596420172462569,1186826666329298494754000778596420172462569</t>
  </si>
  <si>
    <t>43:10.8</t>
  </si>
  <si>
    <t>03:12.4</t>
  </si>
  <si>
    <t>-3.3408458971135406,-3.3408458971135406,-3.3408458971135406,-3.3408458971135406,-3.3408458971135406,-3.3408458971135406,-3.3408458971135406,-3.3408458971135406,-3.3408458971135406,-3.3408458971135406,-3.3408458971135406,-3.3408458971135406,-3.3408458971135406,-3.3408458971135406,-3.3408458971135406,-3.3408458971135406,-3.3408458971135406,-3.3408458971135406,-3.3408458971135406,-3.3408458971135406</t>
  </si>
  <si>
    <t>976174763943488812666838518708120647234099,976174763943488812666838518708120647234099,976174763943488812666838518708120647234099,976174763943488812666838518708120647234099,976174763943488812666838518708120647234099,976174763943488812666838518708120647234099,976174763943488812666838518708120647234099,976174763943488812666838518708120647234099,976174763943488812666838518708120647234099,976174763943488812666838518708120647234099,976174763943488812666838518708120647234099,976174763943488812666838518708120647234099,976174763943488812666838518708120647234099,976174763943488812666838518708120647234099,976174763943488812666838518708120647234099,976174763943488812666838518708120647234099,976174763943488812666838518708120647234099,976174763943488812666838518708120647234099,976174763943488812666838518708120647234099,976174763943488812666838518708120647234099</t>
  </si>
  <si>
    <t>42:34.5</t>
  </si>
  <si>
    <t>-3.3427428402819808,-3.3478411689342793,-3.3478411689342793,-3.3478411689342793,-3.3478411689342793,-3.3478411689342793,-3.3478411689342793,-3.3478411689342793,-3.3478411689342793,-3.3478411689342793,-3.3478411689342793,-3.3478411689342793,-3.3478411689342793,-3.3478411689342793,-3.3478411689342793,-3.3478411689342793,-3.3478411689342793,-3.3478411689342793,-3.3478411689342793,-3.3478411689342793,-3.3478411689342793,-3.3478411689342793,-3.3478411689342793,-3.3478411689342793,-3.3478411689342793,-3.3478411689342793,-3.3478411689342793,-3.3478411689342793,-3.3478411689342793,-3.3478411689342793</t>
  </si>
  <si>
    <t>1392506943641664531676374117905974484263105,1392506943479405254847169977886433328750785,1392506943479405254847169977886433328750785,1392506943479405254847169977886433328750785,1392506943479405254847169977886433328750785,1392506943479405254847169977886433328750785,1392506943479405254847169977886433328750785,1392506943479405254847169977886433328750785,1392506943479405254847169977886433328750785,1392506943479405254847169977886433328750785,1392506943479405254847169977886433328750785,1392506943479405254847169977886433328750785,1392506943479405254847169977886433328750785,1392506943479405254847169977886433328750785,1392506943479405254847169977886433328750785,1392506943479405254847169977886433328750785,1392506943479405254847169977886433328750785,1392506943479405254847169977886433328750785,1392506943479405254847169977886433328750785,1392506943479405254847169977886433328750785,1392506943479405254847169977886433328750785,1392506943479405254847169977886433328750785,1392506943479405254847169977886433328750785,139250694...</t>
  </si>
  <si>
    <t>31:14.1</t>
  </si>
  <si>
    <t>51:15.5</t>
  </si>
  <si>
    <t>-3.346198712657317,-3.346198712657317,-3.346198712657317</t>
  </si>
  <si>
    <t>34:34.1</t>
  </si>
  <si>
    <t>54:37.6</t>
  </si>
  <si>
    <t>-3.3468928194061984,-3.3470508743446845,-3.3470508743446845,-3.3470508743446845,-3.3470508743446845,-3.3470508743446845,-3.3470508743446845,-3.3470508743446845,-3.3470508743446845,-3.3470508743446845</t>
  </si>
  <si>
    <t>488736478527240957384205595654932389477909,488736478527240957384205595654923933761045,488736478527240957384205595654923933761045,488736478527240957384205595654923933761045,488736478527240957384205595654923933761045,488736478527240957384205595654923933761045,488736478527240957384205595654923933761045,488736478527240957384205595654923933761045,488736478527240957384205595654923933761045,488736478527240957384205595654923933761045</t>
  </si>
  <si>
    <t>55:03.5</t>
  </si>
  <si>
    <t>13:12.6</t>
  </si>
  <si>
    <t>-3.350359107945417,-3.350359107945417,-3.350359107945417</t>
  </si>
  <si>
    <t>54:16.5</t>
  </si>
  <si>
    <t>14:18.5</t>
  </si>
  <si>
    <t>-3.3511136475593535,-3.3511136475593535,-3.3511136475593535,-3.3511136475593535,-3.3511136475593535,-3.3511136475593535,-3.3511136475593535,-3.3511136475593535,-3.3511136475593535,-3.3511136475593535,-3.3511136475593535,-3.3511136475593535,-3.3511136475593535,-3.3511136475593535,-3.3511136475593535,-3.3511136475593535,-3.3511136475593535,-3.3511136475593535,-3.3511136475593535,-3.3511136475593535</t>
  </si>
  <si>
    <t>1384774675564996599456200749818102923100161,1384774675564996599456200749818102923100161,1384774675564996599456200749818102923100161,1384774675564996599456200749818102923100161,1384774675564996599456200749818102923100161,1384774675564996599456200749818102923100161,1384774675564996599456200749818102923100161,1384774675564996599456200749818102923100161,1384774675564996599456200749818102923100161,1384774675564996599456200749818102923100161,1384774675564996599456200749818102923100161,1384774675564996599456200749818102923100161,1384774675564996599456200749818102923100161,1384774675564996599456200749818102923100161,1384774675564996599456200749818102923100161,1384774675564996599456200749818102923100161,1384774675564996599456200749818102923100161,1384774675564996599456200749818102923100161,1384774675564996599456200749818102923100161,1384774675564996599456200749818102923100161</t>
  </si>
  <si>
    <t>42:31.8</t>
  </si>
  <si>
    <t>02:35.2</t>
  </si>
  <si>
    <t>-3.3540592342322633,-3.3540592342322633,-3.3540592342322633,-3.3540592342322633,-3.3540592342322633,-3.3540592342322633,-3.3540592342322633,-3.3540592342322633,-3.3540592342322633,-3.3540592342322633,-3.3540592342322633,-3.3540592342322633,-3.3540592342322633,-3.3540592342322633,-3.3540592342322633,-3.3540592342322633,-3.3540592342322633,-3.3540592342322633,-3.3540592342322633,-3.3540592342322633</t>
  </si>
  <si>
    <t>1387955350021042354603955299988582433145032,1387955350021042354603955299988582433145032,1387955350021042354603955299988582433145032,1387955350021042354603955299988582433145032,1387955350021042354603955299988582433145032,1387955350021042354603955299988582433145032,1387955350021042354603955299988582433145032,1387955350021042354603955299988582433145032,1387955350021042354603955299988582433145032,1387955350021042354603955299988582433145032,1387955350021042354603955299988582433145032,1387955350021042354603955299988582433145032,1387955350021042354603955299988582433145032,1387955350021042354603955299988582433145032,1387955350021042354603955299988582433145032,1387955350021042354603955299988582433145032,1387955350021042354603955299988582433145032,1387955350021042354603955299988582433145032,1387955350021042354603955299988582433145032,1387955350021042354603955299988582433145032</t>
  </si>
  <si>
    <t>53:59.2</t>
  </si>
  <si>
    <t>14:01.6</t>
  </si>
  <si>
    <t>-3.354290954460542,-3.354290954460542,-3.354290954460542,-3.354290954460542,-3.354290954460542,-3.354290954460542,-3.354290954460542,-3.354290954460542,-3.354290954460542,-3.354290954460542</t>
  </si>
  <si>
    <t>693476740767019496259107042629178062131282,693476740767019496259107042629178062131282,693476740767019496259107042629178062131282,693476740767019496259107042629178062131282,693476740767019496259107042629178062131282,693476740767019496259107042629178062131282,693476740767019496259107042629178062131282,693476740767019496259107042629178062131282,693476740767019496259107042629178062131282,693476740767019496259107042629178062131282</t>
  </si>
  <si>
    <t>34:37.6</t>
  </si>
  <si>
    <t>-3.3561453453215826,-3.3588482217421447,-3.3588482217421447,-3.3588482217421447,-3.3588482217421447,-3.3588482217421447,-3.3588482217421447,-3.3588482217421447,-3.3588482217421447,-3.3588482217421447,-3.3588482217421447,-3.3588482217421447,-3.3588482217421447,-3.3588482217421447,-3.3588482217421447,-3.3588482217421447,-3.3588482217421447,-3.3588482217421447,-3.3588482217421447,-3.3588482217421447,-3.3588482217421447,-3.3588482217421447,-3.3588482217421447,-3.3588482217421447,-3.3588482217421447,-3.3588482217421447,-3.3588482217421447,-3.3588482217421447,-3.3588482217421447,-3.3588482217421447</t>
  </si>
  <si>
    <t>1387018822608878642685044559856158520738611,1387188963792339111916776247159874404844323,1387188963792339111916776247159874404844323,1387188963792339111916776247159874404844323,1387188963792339111916776247159874404844323,1387188963792339111916776247159874404844323,1387188963792339111916776247159874404844323,1387188963792339111916776247159874404844323,1387188963792339111916776247159874404844323,1387188963792339111916776247159874404844323,1387188963792339111916776247159874404844323,1387188963792339111916776247159874404844323,1387188963792339111916776247159874404844323,1387188963792339111916776247159874404844323,1387188963792339111916776247159874404844323,1387188963792339111916776247159874404844323,1387188963792339111916776247159874404844323,1387188963792339111916776247159874404844323,1387188963792339111916776247159874404844323,1387188963792339111916776247159874404844323,1387188963792339111916776247159874404844323,1387188963792339111916776247159874404844323,1387188963792339111916776247159874404844323,138718896...</t>
  </si>
  <si>
    <t>43:06.3</t>
  </si>
  <si>
    <t>03:08.8</t>
  </si>
  <si>
    <t>-3.3571064982651593,-3.40899609653287,-3.40899609653287,-3.40899609653287,-3.40899609653287,-3.40899609653287,-3.40899609653287,-3.40899609653287,-3.40899609653287,-3.40899609653287</t>
  </si>
  <si>
    <t>1343639140749334362756539149684728322360541,1343639140749413590919053414021222354683101,1343639140749413590919053414021222354683101,1343639140749413590919053414021222354683101,1343639140749413590919053414021222354683101,1343639140749413590919053414021222354683101,1343639140749413590919053414021222354683101,1343639140749413590919053414021222354683101,1343639140749413590919053414021222354683101,1343639140749413590919053414021222354683101</t>
  </si>
  <si>
    <t>51:55.9</t>
  </si>
  <si>
    <t>11:58.6</t>
  </si>
  <si>
    <t>-3.36457672839836,-3.36457672839836,-3.36457672839836,-3.36457672839836,-3.36457672839836,-3.36457672839836</t>
  </si>
  <si>
    <t>21:22.8</t>
  </si>
  <si>
    <t>41:25.1</t>
  </si>
  <si>
    <t>-3.3719079487733534,-3.3719079487733534,-3.3719079487733534,-3.3719079487733534,-3.3719079487733534,-3.3719079487733534,-3.3719079487733534,-3.3719079487733534,-3.3719079487733534,-3.3719079487733534,-3.3719079487733534,-3.3719079487733534,-3.3719079487733534,-3.3719079487733534,-3.3719079487733534,-3.3719079487733534,-3.3719079487733534,-3.3719079487733534,-3.3719079487733534,-3.3719079487733534,-3.3719079487733534,-3.3719079487733534,-3.3719079487733534,-3.3719079487733534,-3.3719079487733534,-3.3719079487733534,-3.3719079487733534,-3.3719079487733534,-3.3719079487733534,-3.3719079487733534</t>
  </si>
  <si>
    <t>1044329041547508874299680044369792086454352,1044329041547508874299680044369792086454352,1044329041547508874299680044369792086454352,1044329041547508874299680044369792086454352,1044329041547508874299680044369792086454352,1044329041547508874299680044369792086454352,1044329041547508874299680044369792086454352,1044329041547508874299680044369792086454352,1044329041547508874299680044369792086454352,1044329041547508874299680044369792086454352,1044329041547508874299680044369792086454352,1044329041547508874299680044369792086454352,1044329041547508874299680044369792086454352,1044329041547508874299680044369792086454352,1044329041547508874299680044369792086454352,1044329041547508874299680044369792086454352,1044329041547508874299680044369792086454352,1044329041547508874299680044369792086454352,1044329041547508874299680044369792086454352,1044329041547508874299680044369792086454352,1044329041547508874299680044369792086454352,1044329041547508874299680044369792086454352,1044329041547508874299680044369792086454352,104432904...</t>
  </si>
  <si>
    <t>43:08.3</t>
  </si>
  <si>
    <t>03:10.2</t>
  </si>
  <si>
    <t>-3.374542610918794,-3.374542610918794,-3.374542610918794,-3.374542610918794,-3.374542610918794,-3.374542610918794,-3.374542610918794,-3.374542610918794,-3.374542610918794,-3.374542610918794,-3.374542610918794,-3.374542610918794,-3.374542610918794,-3.374542610918794,-3.374542610918794,-3.374542610918794,-3.374542610918794,-3.374542610918794,-3.374542610918794,-3.374542610918794</t>
  </si>
  <si>
    <t>1341246500236846452018565845871018324853086,1341246500236846452018565845871018324853086,1341246500236846452018565845871018324853086,1341246500236846452018565845871018324853086,1341246500236846452018565845871018324853086,1341246500236846452018565845871018324853086,1341246500236846452018565845871018324853086,1341246500236846452018565845871018324853086,1341246500236846452018565845871018324853086,1341246500236846452018565845871018324853086,1341246500236846452018565845871018324853086,1341246500236846452018565845871018324853086,1341246500236846452018565845871018324853086,1341246500236846452018565845871018324853086,1341246500236846452018565845871018324853086,1341246500236846452018565845871018324853086,1341246500236846452018565845871018324853086,1341246500236846452018565845871018324853086,1341246500236846452018565845871018324853086,1341246500236846452018565845871018324853086</t>
  </si>
  <si>
    <t>02:57.8</t>
  </si>
  <si>
    <t>-3.377003434384659,-3.377003434384659,-3.377003434384659,-3.377003434384659,-3.377003434384659,-3.377003434384659,-3.377003434384659,-3.377003434384659,-3.377003434384659,-3.377003434384659,-3.377003434384659,-3.377003434384659,-3.377003434384659,-3.377003434384659,-3.377003434384659,-3.377003434384659,-3.377003434384659,-3.377003434384659,-3.377003434384659,-3.377003434384659</t>
  </si>
  <si>
    <t>971267632090016886466780546198275684464000,971267632090016886466780546198275684464000,971267632090016886466780546198275684464000,971267632090016886466780546198275684464000,971267632090016886466780546198275684464000,971267632090016886466780546198275684464000,971267632090016886466780546198275684464000,971267632090016886466780546198275684464000,971267632090016886466780546198275684464000,971267632090016886466780546198275684464000,971267632090016886466780546198275684464000,971267632090016886466780546198275684464000,971267632090016886466780546198275684464000,971267632090016886466780546198275684464000,971267632090016886466780546198275684464000,971267632090016886466780546198275684464000,971267632090016886466780546198275684464000,971267632090016886466780546198275684464000,971267632090016886466780546198275684464000,971267632090016886466780546198275684464000</t>
  </si>
  <si>
    <t>51:04.0</t>
  </si>
  <si>
    <t>-3.3771118000406664,-3.3771118000406664,-3.3771118000406664,-3.3771118000406664,-3.3771118000406664,-3.3771118000406664</t>
  </si>
  <si>
    <t>02:55.2</t>
  </si>
  <si>
    <t>22:58.2</t>
  </si>
  <si>
    <t>-3.3802484955130296,-3.3802484955130296,-3.3802484955130296,-3.387139260630364,-3.387139260630364,-3.387139260630364,-3.387139260630364,-3.387139260630364,-3.387139260630364,-3.387139260630364,-3.387139260630364,-3.387139260630364,-3.387139260630364,-3.387139260630364,-3.387139260630364,-3.387139260630364,-3.387139260630364,-3.387139260630364,-3.387139260630364,-3.387139260630364</t>
  </si>
  <si>
    <t>342092571691453178058569780925666114598481,342092571691453178058569780925666114598481,342092571691453178058569780925666114598481,342262712874913647290301468229381998704193,342262712874913647290301468229381998704193,342262712874913647290301468229381998704193,342262712874913647290301468229381998704193,342262712874913647290301468229381998704193,342262712874913647290301468229381998704193,342262712874913647290301468229381998704193,342262712874913647290301468229381998704193,342262712874913647290301468229381998704193,342262712874913647290301468229381998704193,342262712874913647290301468229381998704193,342262712874913647290301468229381998704193,342262712874913647290301468229381998704193,342262712874913647290301468229381998704193,342262712874913647290301468229381998704193,342262712874913647290301468229381998704193,342262712874913647290301468229381998704193</t>
  </si>
  <si>
    <t>13:50.9</t>
  </si>
  <si>
    <t>27:45.7</t>
  </si>
  <si>
    <t>-3.3815058900891506,-3.3815058900891506,-3.3815058900891506,-3.3815058900891506,-3.3815058900891506,-3.3815058900891506,-3.3815058900891506,-3.3815058900891506,-3.3815058900891506</t>
  </si>
  <si>
    <t>1365447770583802501009085153098333964755986,1365447770583802501009085153098333964755986,1365447770583802501009085153098333964755986,1365447770583802501009085153098333964755986,1365447770583802501009085153098333964755986,1365447770583802501009085153098333964755986,1365447770583802501009085153098333964755986,1365447770583802501009085153098333964755986,1365447770583802501009085153098333964755986</t>
  </si>
  <si>
    <t>34:23.9</t>
  </si>
  <si>
    <t>54:27.3</t>
  </si>
  <si>
    <t>-3.3826253558241843,-3.3826253558241843,-3.4651581713703323,-3.4651581713703323,-3.4651581713703323,-3.4651581713703323,-3.4651581713703323,-3.4651581713703323,-3.4651581713703323,-3.4651581713703323</t>
  </si>
  <si>
    <t>1393525976813033284435981726353121320600590,1393525976813033284435981726353121320600590,1393525976812993670354724594219508920714254,1393525976812993670354724594219508920714254,1393525976812993670354724594219508920714254,1393525976812993670354724594219508920714254,1393525976812993670354724594219508920714254,1393525976812993670354724594219508920714254,1393525976812993670354724594219508920714254,1393525976812993670354724594219508920714254</t>
  </si>
  <si>
    <t>50:41.1</t>
  </si>
  <si>
    <t>05:59.4</t>
  </si>
  <si>
    <t>-3.383257289269708,-3.383257289269708,-3.383257289269708</t>
  </si>
  <si>
    <t>02:11.3</t>
  </si>
  <si>
    <t>-3.3870191105924707,-3.3870191105924707,-3.3870191105924707</t>
  </si>
  <si>
    <t>02:43.8</t>
  </si>
  <si>
    <t>-3.3871743363660793,-3.3871743363660793,-3.3871743363660793,-3.3871743363660793,-3.3871743363660793,-3.3871743363660793,-3.3871743363660793,-3.3871743363660793,-3.3871743363660793,-3.3871743363660793</t>
  </si>
  <si>
    <t>1343537412493376989126108451087215780764504,1343537412493376989126108451087215780764504,1343537412493376989126108451087215780764504,1343537412493376989126108451087215780764504,1343537412493376989126108451087215780764504,1343537412493376989126108451087215780764504,1343537412493376989126108451087215780764504,1343537412493376989126108451087215780764504,1343537412493376989126108451087215780764504,1343537412493376989126108451087215780764504</t>
  </si>
  <si>
    <t>13:01.9</t>
  </si>
  <si>
    <t>33:05.6</t>
  </si>
  <si>
    <t>-3.4014363040536155,-3.4014363040536155,-3.4014363040536155,-3.4014363040536155,-3.4014363040536155,-3.4014363040536155,-3.4014363040536155,-3.4014363040536155,-3.4014363040536155,-3.4014363040536155</t>
  </si>
  <si>
    <t>979513712562666527355112265355805002383895,979513712562666527355112265355805002383895,979513712562666527355112265355805002383895,979513712562666527355112265355805002383895,979513712562666527355112265355805002383895,979513712562666527355112265355805002383895,979513712562666527355112265355805002383895,979513712562666527355112265355805002383895,979513712562666527355112265355805002383895,979513712562666527355112265355805002383895</t>
  </si>
  <si>
    <t>12:09.2</t>
  </si>
  <si>
    <t>-3.410661746065416,-3.410661746065416,-3.410661746065416,-3.410661746065416,-3.410661746065416</t>
  </si>
  <si>
    <t>32:46.2</t>
  </si>
  <si>
    <t>52:48.0</t>
  </si>
  <si>
    <t>-3.419821695475261,-3.419821695475261,-3.419821695475261,-3.419821695475261,-3.419821695475261,-3.419821695475261,-3.419821695475261,-3.419821695475261,-3.419821695475261,-3.419821695475261</t>
  </si>
  <si>
    <t>1392617359634583107354422984454880690536499,1392617359634583107354422984454880690536499,1392617359634583107354422984454880690536499,1392617359634583107354422984454880690536499,1392617359634583107354422984454880690536499,1392617359634583107354422984454880690536499,1392617359634583107354422984454880690536499,1392617359634583107354422984454880690536499,1392617359634583107354422984454880690536499,1392617359634583107354422984454880690536499</t>
  </si>
  <si>
    <t>54:20.1</t>
  </si>
  <si>
    <t>-3.420711882413052,-3.420711882413052,-3.420711882413052,-3.420711882413052,-3.420711882413052,-3.420711882413052,-3.420711882413052,-3.420711882413052,-3.420711882413052,-3.420711882413052</t>
  </si>
  <si>
    <t>486878730598386738183435364312797874514956,486878730598386738183435364312797874514956,486878730598386738183435364312797874514956,486878730598386738183435364312797874514956,486878730598386738183435364312797874514956,486878730598386738183435364312797874514956,486878730598386738183435364312797874514956,486878730598386738183435364312797874514956,486878730598386738183435364312797874514956,486878730598386738183435364312797874514956</t>
  </si>
  <si>
    <t>-3.4294032252128392,-3.4294032252128392,-3.4294032252128392,-3.4294032252128392,-3.4294032252128392,-3.4294032252128392,-3.4294032252128392,-3.4294032252128392,-3.4294032252128392,-3.4294032252128392,-3.4294032252128392,-3.4294032252128392,-3.4294032252128392,-3.4294032252128392,-3.4294032252128392,-3.4294032252128392,-3.4294032252128392,-3.4294032252128392,-3.4294032252128392,-3.4294032252128392,-3.4294032252128392,-3.4294032252128392,-3.4294032252128392,-3.4294032252128392,-3.4294032252128392,-3.4294032252128392,-3.4294032252128392,-3.4294032252128392,-3.4294032252128392,-3.4294032252128392</t>
  </si>
  <si>
    <t>1137378925372480712059439312716670197185056,1137378925372480712059439312716670197185056,1137378925372480712059439312716670197185056,1137378925372480712059439312716670197185056,1137378925372480712059439312716670197185056,1137378925372480712059439312716670197185056,1137378925372480712059439312716670197185056,1137378925372480712059439312716670197185056,1137378925372480712059439312716670197185056,1137378925372480712059439312716670197185056,1137378925372480712059439312716670197185056,1137378925372480712059439312716670197185056,1137378925372480712059439312716670197185056,1137378925372480712059439312716670197185056,1137378925372480712059439312716670197185056,1137378925372480712059439312716670197185056,1137378925372480712059439312716670197185056,1137378925372480712059439312716670197185056,1137378925372480712059439312716670197185056,1137378925372480712059439312716670197185056,1137378925372480712059439312716670197185056,1137378925372480712059439312716670197185056,1137378925372480712059439312716670197185056,113737892...</t>
  </si>
  <si>
    <t>23:21.4</t>
  </si>
  <si>
    <t>-3.4310168136784105,-3.4310168136784105,-3.4310168136784105,-3.4310168136784105,-3.4310168136784105,-3.4310168136784105,-3.4310168136784105,-3.4310168136784105,-3.4310168136784105,-3.4310168136784105,-3.4310168136784105,-3.4310168136784105,-3.4310168136784105,-3.4310168136784105,-3.4310168136784105,-3.4310168136784105,-3.4310168136784105,-3.4310168136784105,-3.4310168136784105,-3.4310168136784105,-3.4310168136784105,-3.4310168136784105,-3.4310168136784105,-3.4310168136784105,-3.4310168136784105,-3.4310168136784105,-3.4310168136784105,-3.4310168136784105,-3.4310168136784105,-3.4310168136784105</t>
  </si>
  <si>
    <t>1393754969760599391970877980630844550320132,1393754969760599391970877980630844550320132,1393754969760599391970877980630844550320132,1393754969760599391970877980630844550320132,1393754969760599391970877980630844550320132,1393754969760599391970877980630844550320132,1393754969760599391970877980630844550320132,1393754969760599391970877980630844550320132,1393754969760599391970877980630844550320132,1393754969760599391970877980630844550320132,1393754969760599391970877980630844550320132,1393754969760599391970877980630844550320132,1393754969760599391970877980630844550320132,1393754969760599391970877980630844550320132,1393754969760599391970877980630844550320132,1393754969760599391970877980630844550320132,1393754969760599391970877980630844550320132,1393754969760599391970877980630844550320132,1393754969760599391970877980630844550320132,1393754969760599391970877980630844550320132,1393754969760599391970877980630844550320132,1393754969760599391970877980630844550320132,1393754969760599391970877980630844550320132,139375496...</t>
  </si>
  <si>
    <t>12:11.9</t>
  </si>
  <si>
    <t>32:13.6</t>
  </si>
  <si>
    <t>-3.431023619506382,-3.431023619506382,-3.431023619506382,-3.431023619506382,-3.431023619506382</t>
  </si>
  <si>
    <t>34:59.0</t>
  </si>
  <si>
    <t>55:00.4</t>
  </si>
  <si>
    <t>-3.432494089486663,-3.432494089486663,-3.432494089486663,-3.432494089486663,-3.432494089486663,-3.432494089486663,-3.432494089486663,-3.432494089486663,-3.432494089486663,-3.432494089486663,-3.432494089486663,-3.432494089486663,-3.432494089486663,-3.432494089486663,-3.432494089486663,-3.432494089486663,-3.432494089486663,-3.432494089486663,-3.432494089486663,-3.432494089486663,-3.432494089486663,-3.432494089486663,-3.432494089486663,-3.432494089486663,-3.432494089486663,-3.432494089486663,-3.432494089486663,-3.432494089486663,-3.432494089486663,-3.432494089486663</t>
  </si>
  <si>
    <t>1092987074932585745659059366439364685876243,1092987074932585745659059366439364685876243,1092987074932585745659059366439364685876243,1092987074932585745659059366439364685876243,1092987074932585745659059366439364685876243,1092987074932585745659059366439364685876243,1092987074932585745659059366439364685876243,1092987074932585745659059366439364685876243,1092987074932585745659059366439364685876243,1092987074932585745659059366439364685876243,1092987074932585745659059366439364685876243,1092987074932585745659059366439364685876243,1092987074932585745659059366439364685876243,1092987074932585745659059366439364685876243,1092987074932585745659059366439364685876243,1092987074932585745659059366439364685876243,1092987074932585745659059366439364685876243,1092987074932585745659059366439364685876243,1092987074932585745659059366439364685876243,1092987074932585745659059366439364685876243,1092987074932585745659059366439364685876243,1092987074932585745659059366439364685876243,1092987074932585745659059366439364685876243,109298707...</t>
  </si>
  <si>
    <t>47:57.9</t>
  </si>
  <si>
    <t>08:00.8</t>
  </si>
  <si>
    <t>-3.443584095373323,-3.443584095373323,-3.443584095373323,-3.443584095373323,-3.443584095373323,-3.443584095373323</t>
  </si>
  <si>
    <t>32:20.1</t>
  </si>
  <si>
    <t>52:23.4</t>
  </si>
  <si>
    <t>-3.445482857707166,-3.445482857707166,-3.445482857707166,-3.445482857707166,-3.445482857707166,-3.445482857707166</t>
  </si>
  <si>
    <t>01:02.4</t>
  </si>
  <si>
    <t>21:04.5</t>
  </si>
  <si>
    <t>-3.445582291042737,-3.445582291042737,-3.445582291042737,-3.445582291042737,-3.445582291042737</t>
  </si>
  <si>
    <t>32:19.5</t>
  </si>
  <si>
    <t>52:20.9</t>
  </si>
  <si>
    <t>-3.448478686203991,-3.448478686203991,-3.448478686203991,-3.448478686203991,-3.448478686203991,-3.448478686203991,-3.448478686203991,-3.448478686203991,-3.448478686203991,-3.448478686203991,-3.448478686203991,-3.448478686203991,-3.448478686203991,-3.448478686203991,-3.448478686203991,-3.448478686203991,-3.448478686203991,-3.448478686203991,-3.448478686203991,-3.448478686203991</t>
  </si>
  <si>
    <t>162952679015419733875253982794267705224300,162952679015419733875253982794267705224300,162952679015419733875253982794267705224300,162952679015419733875253982794267705224300,162952679015419733875253982794267705224300,162952679015419733875253982794267705224300,162952679015419733875253982794267705224300,162952679015419733875253982794267705224300,162952679015419733875253982794267705224300,162952679015419733875253982794267705224300,162952679015419733875253982794267705224300,162952679015419733875253982794267705224300,162952679015419733875253982794267705224300,162952679015419733875253982794267705224300,162952679015419733875253982794267705224300,162952679015419733875253982794267705224300,162952679015419733875253982794267705224300,162952679015419733875253982794267705224300,162952679015419733875253982794267705224300,162952679015419733875253982794267705224300</t>
  </si>
  <si>
    <t>14:38.6</t>
  </si>
  <si>
    <t>34:41.0</t>
  </si>
  <si>
    <t>-3.4500872175324737,-3.4500872175324737,-3.4500872175324737,-3.4500872175324737,-3.4500872175324737,-3.4500872175324737,-3.4500872175324737,-3.4500872175324737,-3.4500872175324737,-3.4500872175324737</t>
  </si>
  <si>
    <t>1200373607527704664704145468046100079411747,1200373607527704664704145468046100079411747,1200373607527704664704145468046100079411747,1200373607527704664704145468046100079411747,1200373607527704664704145468046100079411747,1200373607527704664704145468046100079411747,1200373607527704664704145468046100079411747,1200373607527704664704145468046100079411747,1200373607527704664704145468046100079411747,1200373607527704664704145468046100079411747</t>
  </si>
  <si>
    <t>52:22.2</t>
  </si>
  <si>
    <t>-3.450396462895938,-3.450396462895938,-3.450396462895938,-3.450396462895938,-3.450396462895938</t>
  </si>
  <si>
    <t>-3.460404980552876,-3.460404980552876,-3.460404980552876,-3.484026526273461,-3.484026526273461</t>
  </si>
  <si>
    <t>32:39.9</t>
  </si>
  <si>
    <t>52:43.5</t>
  </si>
  <si>
    <t>-3.4691131505059616,-3.4691131505059616,-3.4691131505059616,-3.4691131505059616,-3.4691131505059616</t>
  </si>
  <si>
    <t>14:46.5</t>
  </si>
  <si>
    <t>34:50.3</t>
  </si>
  <si>
    <t>-3.4733221103823997,-3.4733221103823997,-3.4733221103823997,-3.4733221103823997,-3.4733221103823997,-3.4733221103823997,-3.4733221103823997,-3.4733221103823997,-3.4733221103823997,-3.4733221103823997</t>
  </si>
  <si>
    <t>1379192950504690075338624555180458781379662,1379192950504690075338624555180458781379662,1379192950504690075338624555180458781379662,1379192950504690075338624555180458781379662,1379192950504690075338624555180458781379662,1379192950504690075338624555180458781379662,1379192950504690075338624555180458781379662,1379192950504690075338624555180458781379662,1379192950504690075338624555180458781379662,1379192950504690075338624555180458781379662</t>
  </si>
  <si>
    <t>32:32.8</t>
  </si>
  <si>
    <t>52:34.9</t>
  </si>
  <si>
    <t>-3.492624968142984,-3.492624968142984,-3.492624968142984,-3.492624968142984,-3.492624968142984</t>
  </si>
  <si>
    <t>27:52.1</t>
  </si>
  <si>
    <t>47:54.8</t>
  </si>
  <si>
    <t>-3.4947227315742424,-3.4947227315742424,-3.4947227315742424</t>
  </si>
  <si>
    <t>30:42.0</t>
  </si>
  <si>
    <t>50:43.8</t>
  </si>
  <si>
    <t>-3.5032850021099717,-3.5032850021099717,-3.5032850021099717,-3.5032850021099717,-3.5032850021099717,-3.5032850021099717</t>
  </si>
  <si>
    <t>-3.5051989082115944,-3.5051989082115944,-3.5051989082115944,-3.5051989082115944,-3.5051989082115944</t>
  </si>
  <si>
    <t>52:19.5</t>
  </si>
  <si>
    <t>-3.5228678715070463,-3.5228678715070463,-3.5228678715070463,-3.5228678715070463,-3.5228678715070463</t>
  </si>
  <si>
    <t>12:17.3</t>
  </si>
  <si>
    <t>-3.5260664465398017,-3.5260664465398017,-3.5260664465398017</t>
  </si>
  <si>
    <t>51:26.0</t>
  </si>
  <si>
    <t>11:27.5</t>
  </si>
  <si>
    <t>-3.527817651179745,-3.527817651179745,-3.527817651179745,-3.527817651179745,-3.527817651179745,-3.527817651179745,-3.527817651179745,-3.527817651179745,-3.527817651179745,-3.527817651179745,-3.527817651179745,-3.527817651179745,-3.527817651179745,-3.527817651179745,-3.527817651179745</t>
  </si>
  <si>
    <t>1033330191742066997183576714701476222575332,1033330191742066997183576714701476222575332,1033330191742066997183576714701476222575332,1033330191742066997183576714701476222575332,1033330191742066997183576714701476222575332,1033330191742066997183576714701476222575332,1033330191742066997183576714701476222575332,1033330191742066997183576714701476222575332,1033330191742066997183576714701476222575332,1033330191742066997183576714701476222575332,1033330191742066997183576714701476222575332,1033330191742066997183576714701476222575332,1033330191742066997183576714701476222575332,1033330191742066997183576714701476222575332,1033330191742066997183576714701476222575332</t>
  </si>
  <si>
    <t>52:06.4</t>
  </si>
  <si>
    <t>-3.5298042896378012,-3.5298042896378012,-3.5298042896378012</t>
  </si>
  <si>
    <t>43:10.4</t>
  </si>
  <si>
    <t>03:14.5</t>
  </si>
  <si>
    <t>-3.5347854400081022,-3.5347854400081022,-3.5347854400081022,-3.5347854400081022,-3.5347854400081022,-3.5347854400081022,-3.5347854400081022,-3.5347854400081022,-3.5347854400081022,-3.5347854400081022</t>
  </si>
  <si>
    <t>1042324033613020537321094272656316004139602,1042324033613020537321094272656316004139602,1042324033613020537321094272656316004139602,1042324033613020537321094272656316004139602,1042324033613020537321094272656316004139602,1042324033613020537321094272656316004139602,1042324033613020537321094272656316004139602,1042324033613020537321094272656316004139602,1042324033613020537321094272656316004139602,1042324033613020537321094272656316004139602</t>
  </si>
  <si>
    <t>52:22.9</t>
  </si>
  <si>
    <t>12:23.5</t>
  </si>
  <si>
    <t>-3.5524731621101076,-3.5655124128238342,-3.5655124128238342,-3.5655124128238342,-3.5655124128238342,-3.5655124128238342,-3.5655124128238342,-3.5655124128238342,-3.5655124128238342,-3.5655124128238342,-3.5655124128238342,-3.5655124128238342,-3.5655124128238342,-3.5655124128238342,-3.5782622024514925,-3.5782622024514925,-3.5782622024514925,-3.5782622024514925,-3.5782622024514925,-3.5782622024514925,-3.5782622024514925,-3.5782622024514925,-3.5782622024514925,-3.5782622024514925,-3.5782622024514925,-3.5782622024514925,-3.5782622024514925,-3.5782622024514925,-3.5782622024514925,-3.5782622024514925</t>
  </si>
  <si>
    <t>323245552685980686153828611928685625317419,323245552685980686153828468094972526172203,323245552685980686153828468094972526172203,323245552685980686153828468094972526172203,323245552685980686153828468094972526172203,323245552685980686153828468094972526172203,323245552685980686153828468094972526172203,323245552685980686153828468094972526172203,323245552685980686153828468094972526172203,323245552685980686153828468094972526172203,323245552685980686153828468094972526172203,323245552685980686153828468094972526172203,323245552685980686153828468094972526172203,323245552685980686153828468094972526172203,323245552685980686153828612210160602026027,323245552685980686153828612210160602026027,323245552685980686153828612210160602026027,323245552685980686153828612210160602026027,323245552685980686153828612210160602026027,323245552685980686153828612210160602026027,323245552685980686153828612210160602026027,323245552685980686153828612210160602026027,323245552685980686153828612210160602026027,32324555268598068615382861221016...</t>
  </si>
  <si>
    <t>23:24.3</t>
  </si>
  <si>
    <t>43:27.7</t>
  </si>
  <si>
    <t>-3.567581750950199,-3.567581750950199,-3.567581750950199,-3.567581750950199,-3.567581750950199,-3.567581750950199,-3.567581750950199,-3.567581750950199,-3.567581750950199,-3.567581750950199</t>
  </si>
  <si>
    <t>687896241735555195804625818961773063985224,687896241735555195804625818961773063985224,687896241735555195804625818961773063985224,687896241735555195804625818961773063985224,687896241735555195804625818961773063985224,687896241735555195804625818961773063985224,687896241735555195804625818961773063985224,687896241735555195804625818961773063985224,687896241735555195804625818961773063985224,687896241735555195804625818961773063985224</t>
  </si>
  <si>
    <t>42:51.4</t>
  </si>
  <si>
    <t>02:53.6</t>
  </si>
  <si>
    <t>-3.5919209362545876,-3.5919209362545876,-3.5919209362545876,-3.5919209362545876,-3.5919209362545876,-3.5919209362545876,-3.5919209362545876,-3.5919209362545876,-3.5919209362545876,-3.5919209362545876</t>
  </si>
  <si>
    <t>1390342886268918213653438056180683106271632,1390342886268918213653438056180683106271632,1390342886268918213653438056180683106271632,1390342886268918213653438056180683106271632,1390342886268918213653438056180683106271632,1390342886268918213653438056180683106271632,1390342886268918213653438056180683106271632,1390342886268918213653438056180683106271632,1390342886268918213653438056180683106271632,1390342886268918213653438056180683106271632</t>
  </si>
  <si>
    <t>01:56.6</t>
  </si>
  <si>
    <t>21:57.1</t>
  </si>
  <si>
    <t>-3.6075259590532256,-3.6075259590532256,-3.6075259590532256,-3.6075259590532256,-3.6075259590532256,-3.6075259590532256,-3.6075259590532256,-3.6075259590532256,-3.6075259590532256,-3.6075259590532256,-3.6075259590532256,-3.6075259590532256,-3.6075259590532256,-3.6075259590532256,-3.6075259590532256,-3.6075259590532256,-3.6075259590532256,-3.6075259590532256,-3.6075259590532256,-3.6075259590532256,-3.6075259590532256,-3.6075259590532256,-3.6075259590532256,-3.6075259590532256,-3.6075259590532256,-3.6075259590532256,-3.6075259590532256,-3.6075259590532256,-3.6075259590532256,-3.6075259590532256</t>
  </si>
  <si>
    <t>1044800684430103867856370341054692527755282,1044800684430103867856370341054692527755282,1044800684430103867856370341054692527755282,1044800684430103867856370341054692527755282,1044800684430103867856370341054692527755282,1044800684430103867856370341054692527755282,1044800684430103867856370341054692527755282,1044800684430103867856370341054692527755282,1044800684430103867856370341054692527755282,1044800684430103867856370341054692527755282,1044800684430103867856370341054692527755282,1044800684430103867856370341054692527755282,1044800684430103867856370341054692527755282,1044800684430103867856370341054692527755282,1044800684430103867856370341054692527755282,1044800684430103867856370341054692527755282,1044800684430103867856370341054692527755282,1044800684430103867856370341054692527755282,1044800684430103867856370341054692527755282,1044800684430103867856370341054692527755282,1044800684430103867856370341054692527755282,1044800684430103867856370341054692527755282,1044800684430103867856370341054692527755282,104480068...</t>
  </si>
  <si>
    <t>03:01.2</t>
  </si>
  <si>
    <t>-3.609290232594614,-3.609290232594614,-3.6125915012658347,-3.6125915012658347,-3.6125915012658347,-3.6125915012658347,-3.6125915012658347,-3.6125915012658347,-3.615096375451882,-3.615096375451882,-3.615096375451882,-3.615096375451882,-3.615096375451882,-3.615096375451882,-3.615096375451882,-3.615096375451882,-3.615096375451882,-3.615096375451882,-3.615096375451882,-3.615096375451882</t>
  </si>
  <si>
    <t>1023463755523016526823301198102417578937890,1023463755523016526823301198102417578937890,326570784980917693313801473195209328447010,326570784980917693313801473195209328447010,326570784980917693313801473195209328447010,326570784980917693313801473195209328447010,326570784980917693313801473195209328447010,326570784980917693313801473195209328447010,1023469072434999666486792669215470624460322,1023469072434999666486792669215470624460322,1023469072434999666486792669215470624460322,1023469072434999666486792669215470624460322,1023469072434999666486792669215470624460322,1023469072434999666486792669215470624460322,1023469072434999666486792669215470624460322,1023469072434999666486792669215470624460322,1023469072434999666486792669215470624460322,1023469072434999666486792669215470624460322,1023469072434999666486792669215470624460322,1023469072434999666486792669215470624460322</t>
  </si>
  <si>
    <t>23:06.4</t>
  </si>
  <si>
    <t>43:07.9</t>
  </si>
  <si>
    <t>-3.6187126005132217,-3.6187126005132217,-3.6187126005132217,-3.6187126005132217,-3.6187126005132217,-3.6187126005132217,-3.6187126005132217,-3.6187126005132217,-3.6187126005132217,-3.6187126005132217</t>
  </si>
  <si>
    <t>813543331333020198007916776895724974438592,813543331333020198007916776895724974438592,813543331333020198007916776895724974438592,813543331333020198007916776895724974438592,813543331333020198007916776895724974438592,813543331333020198007916776895724974438592,813543331333020198007916776895724974438592,813543331333020198007916776895724974438592,813543331333020198007916776895724974438592,813543331333020198007916776895724974438592</t>
  </si>
  <si>
    <t>31:22.2</t>
  </si>
  <si>
    <t>-3.6204096589550643,-3.6204096589550643,-3.6204096589550643,-3.6204096589550643,-3.6204096589550643,-3.6204096589550643,-3.6204096589550643,-3.6204096589550643,-3.6204096589550643,-3.6204096589550643</t>
  </si>
  <si>
    <t>303965066153293632594248125434551503014994,303965066153293632594248125434551503014994,303965066153293632594248125434551503014994,303965066153293632594248125434551503014994,303965066153293632594248125434551503014994,303965066153293632594248125434551503014994,303965066153293632594248125434551503014994,303965066153293632594248125434551503014994,303965066153293632594248125434551503014994,303965066153293632594248125434551503014994</t>
  </si>
  <si>
    <t>52:32.4</t>
  </si>
  <si>
    <t>12:35.8</t>
  </si>
  <si>
    <t>-3.631243861297478,-3.631243861297478,-3.631243861297478,-3.631243861297478,-3.631243861297478</t>
  </si>
  <si>
    <t>44:08.6</t>
  </si>
  <si>
    <t>04:10.1</t>
  </si>
  <si>
    <t>-3.6614710211262036,-3.6614710211262036,-3.6614710211262036,-3.6614710211262036,-3.6614710211262036,-3.6614710211262036,-3.6614710211262036,-3.6614710211262036,-3.6614710211262036,-3.6614710211262036,-3.6614710211262036,-3.6614710211262036,-3.665853873742811,-3.665853873742811,-3.665853873742811,-3.665853873742811,-3.665853873742811,-3.665853873742811,-3.665853873742811,-3.665853873742811</t>
  </si>
  <si>
    <t>999039758758407586823511070081154946400522,999039758758407586823511070081154946400522,999039758758407586823511070081154946400522,999039758758407586823511070081154946400522,999039758758407586823511070081154946400522,999039758758407586823511070081154946400522,999039758758407586823511070081154946400522,999039758758407586823511070081154946400522,999039758758407586823511070081154946400522,999039758758407586823511070081154946400522,999039758758407586823511070081154946400522,999039758758407586823511070081154946400522,999039758758407596494917626998188343918858,999039758758407596494917626998188343918858,999039758758407596494917626998188343918858,999039758758407596494917626998188343918858,999039758758407596494917626998188343918858,999039758758407596494917626998188343918858,999039758758407596494917626998188343918858,999039758758407596494917626998188343918858</t>
  </si>
  <si>
    <t>05:06.4</t>
  </si>
  <si>
    <t>25:07.6</t>
  </si>
  <si>
    <t>-3.667551530350554,-3.667551530350554,-3.667551530350554,-3.667551530350554,-3.667551530350554,-3.667551530350554,-3.667551530350554,-3.667551530350554,-3.667551530350554,-3.667551530350554</t>
  </si>
  <si>
    <t>348008379469581825283595675828335989065634,348008379469581825283595675828335989065634,348008379469581825283595675828335989065634,348008379469581825283595675828335989065634,348008379469581825283595675828335989065634,348008379469581825283595675828335989065634,348008379469581825283595675828335989065634,348008379469581825283595675828335989065634,348008379469581825283595675828335989065634,348008379469581825283595675828335989065634</t>
  </si>
  <si>
    <t>42:54.4</t>
  </si>
  <si>
    <t>02:55.8</t>
  </si>
  <si>
    <t>-3.6723147216523735,-3.6723147216523735,-3.6723147216523735,-3.6723147216523735,-3.6723147216523735,-3.6723147216523735,-3.6723147216523735,-3.6723147216523735,-3.6723147216523735,-3.6723147216523735</t>
  </si>
  <si>
    <t>1393692620073151828943514553969647102199166,1393692620073151828943514553969647102199166,1393692620073151828943514553969647102199166,1393692620073151828943514553969647102199166,1393692620073151828943514553969647102199166,1393692620073151828943514553969647102199166,1393692620073151828943514553969647102199166,1393692620073151828943514553969647102199166,1393692620073151828943514553969647102199166,1393692620073151828943514553969647102199166</t>
  </si>
  <si>
    <t>13:21.0</t>
  </si>
  <si>
    <t>-3.6784124421597437,-3.6784124421597437,-3.6784124421597437,-3.6784124421597437,-3.6784124421597437</t>
  </si>
  <si>
    <t>30:31.0</t>
  </si>
  <si>
    <t>50:33.1</t>
  </si>
  <si>
    <t>-3.6906181936841436,-3.6906181936841436,-3.6906181936841436,-3.6906181936841436,-3.6906181936841436,-3.6906181936841436,-3.6906181936841436,-3.6906181936841436,-3.6906181936841436,-3.6906181936841436,-3.6906181936841436,-3.6906181936841436,-3.6906181936841436,-3.6906181936841436,-3.6906181936841436,-3.6906181936841436,-3.6906181936841436,-3.6906181936841436,-3.6906181936841436,-3.6906181936841436,-3.6906181936841436,-3.6906181936841436,-3.6906181936841436,-3.6906181936841436,-3.6906181936841436,-3.6906181936841436,-3.6906181936841436,-3.6906181936841436,-3.6906181936841436,-3.6906181936841436</t>
  </si>
  <si>
    <t>1341846002366449966236719967127115739144201,1341846002366449966236719967127115739144201,1341846002366449966236719967127115739144201,1341846002366449966236719967127115739144201,1341846002366449966236719967127115739144201,1341846002366449966236719967127115739144201,1341846002366449966236719967127115739144201,1341846002366449966236719967127115739144201,1341846002366449966236719967127115739144201,1341846002366449966236719967127115739144201,1341846002366449966236719967127115739144201,1341846002366449966236719967127115739144201,1341846002366449966236719967127115739144201,1341846002366449966236719967127115739144201,1341846002366449966236719967127115739144201,1341846002366449966236719967127115739144201,1341846002366449966236719967127115739144201,1341846002366449966236719967127115739144201,1341846002366449966236719967127115739144201,1341846002366449966236719967127115739144201,1341846002366449966236719967127115739144201,1341846002366449966236719967127115739144201,1341846002366449966236719967127115739144201,134184600...</t>
  </si>
  <si>
    <t>35:22.2</t>
  </si>
  <si>
    <t>53:58.2</t>
  </si>
  <si>
    <t>-3.7016513676349776,-3.7016513676349776,-3.7016513676349776,-3.7016513676349776,-3.7016513676349776,-3.7016513676349776,-3.7016513676349776,-3.7016513676349776,-3.7016513676349776,-3.7016513676349776,-3.7016513676349776,-3.7016513676349776,-3.7016513676349776,-3.7016513676349776,-3.7016513676349776</t>
  </si>
  <si>
    <t>1185626702385132573655322063658278311397927,1185626702385132573655322063658278311397927,1185626702385132573655322063658278311397927,1185626702385132573655322063658278311397927,1185626702385132573655322063658278311397927,1185626702385132573655322063658278311397927,1185626702385132573655322063658278311397927,1185626702385132573655322063658278311397927,1185626702385132573655322063658278311397927,1185626702385132573655322063658278311397927,1185626702385132573655322063658278311397927,1185626702385132573655322063658278311397927,1185626702385132573655322063658278311397927,1185626702385132573655322063658278311397927,1185626702385132573655322063658278311397927</t>
  </si>
  <si>
    <t>45:13.9</t>
  </si>
  <si>
    <t>58:04.4</t>
  </si>
  <si>
    <t>-3.7120153336374218,-3.7120153336374218,-3.7120153336374218,-3.7120153336374218,-3.7120153336374218,-3.7120153336374218,-3.7120153336374218,-3.7120153336374218,-3.7120153336374218,-3.7120153336374218,-3.7120153336374218,-3.7120153336374218,-3.7120153336374218,-3.7120153336374218,-3.7120153336374218,-3.7120153336374218,-3.7120153336374218,-3.7120153336374218,-3.7120153336374218,-3.7120153336374218,-3.7120153336374218,-3.7120153336374218,-3.7120153336374218,-3.7120153336374218,-3.7120153336374218,-3.7120153336374218,-3.7120153336374218,-3.7120153336374218,-3.7120153336374218,-3.7120153336374218</t>
  </si>
  <si>
    <t>1018003501353967034809147952360934552199458,1018003501353967034809147952360934552199458,1018003501353967034809147952360934552199458,1018003501353967034809147952360934552199458,1018003501353967034809147952360934552199458,1018003501353967034809147952360934552199458,1018003501353967034809147952360934552199458,1018003501353967034809147952360934552199458,1018003501353967034809147952360934552199458,1018003501353967034809147952360934552199458,1018003501353967034809147952360934552199458,1018003501353967034809147952360934552199458,1018003501353967034809147952360934552199458,1018003501353967034809147952360934552199458,1018003501353967034809147952360934552199458,1018003501353967034809147952360934552199458,1018003501353967034809147952360934552199458,1018003501353967034809147952360934552199458,1018003501353967034809147952360934552199458,1018003501353967034809147952360934552199458,1018003501353967034809147952360934552199458,1018003501353967034809147952360934552199458,1018003501353967034809147952360934552199458,101800350...</t>
  </si>
  <si>
    <t>14:53.4</t>
  </si>
  <si>
    <t>34:56.0</t>
  </si>
  <si>
    <t>-3.727548576489218,-3.727548576489218,-3.727548576489218,-3.727548576489218,-3.727548576489218,-3.727548576489218,-3.727548576489218,-3.727548576489218,-3.727548576489218,-3.727548576489218</t>
  </si>
  <si>
    <t>652844995660466997467404766001756713846102,652844995660466997467404766001756713846102,652844995660466997467404766001756713846102,652844995660466997467404766001756713846102,652844995660466997467404766001756713846102,652844995660466997467404766001756713846102,652844995660466997467404766001756713846102,652844995660466997467404766001756713846102,652844995660466997467404766001756713846102,652844995660466997467404766001756713846102</t>
  </si>
  <si>
    <t>34:27.3</t>
  </si>
  <si>
    <t>-3.7478538111811805,-3.7478538111811805,-3.7478538111811805,-3.7478538111811805,-3.7478538111811805,-3.7478538111811805,-3.7478538111811805,-3.7478538111811805,-3.7478538111811805,-3.7478538111811805</t>
  </si>
  <si>
    <t>1044993048712417934834355083511198302535970,1044993048712417934834355083511198302535970,1044993048712417934834355083511198302535970,1044993048712417934834355083511198302535970,1044993048712417934834355083511198302535970,1044993048712417934834355083511198302535970,1044993048712417934834355083511198302535970,1044993048712417934834355083511198302535970,1044993048712417934834355083511198302535970,1044993048712417934834355083511198302535970</t>
  </si>
  <si>
    <t>41:50.6</t>
  </si>
  <si>
    <t>01:53.4</t>
  </si>
  <si>
    <t>-3.7738006554002332,-3.7738006554002332,-3.7738006554002332,-3.7738006554002332,-3.7738006554002332,-3.7738006554002332,-3.7738006554002332,-3.7738006554002332,-3.7738006554002332,-3.7738006554002332,-3.7738006554002332,-3.7738006554002332,-3.7738006554002332,-3.7738006554002332,-3.7738006554002332,-3.7738006554002332,-3.7738006554002332,-3.7738006554002332,-3.7738006554002332,-3.7738006554002332</t>
  </si>
  <si>
    <t>170837967948472898263675946665887071961601,170837967948472898263675946665887071961601,170837967948472898263675946665887071961601,170837967948472898263675946665887071961601,170837967948472898263675946665887071961601,170837967948472898263675946665887071961601,170837967948472898263675946665887071961601,170837967948472898263675946665887071961601,170837967948472898263675946665887071961601,170837967948472898263675946665887071961601,170837967948472898263675946665887071961601,170837967948472898263675946665887071961601,170837967948472898263675946665887071961601,170837967948472898263675946665887071961601,170837967948472898263675946665887071961601,170837967948472898263675946665887071961601,170837967948472898263675946665887071961601,170837967948472898263675946665887071961601,170837967948472898263675946665887071961601,170837967948472898263675946665887071961601</t>
  </si>
  <si>
    <t>54:07.9</t>
  </si>
  <si>
    <t>-3.795246641745709,-3.795246641745709,-3.795246641745709,-3.795246641745709,-3.795246641745709,-3.795246641745709,-3.795246641745709,-3.795246641745709,-3.795246641745709,-3.795246641745709</t>
  </si>
  <si>
    <t>1039181124169617492172815277598462462955930,1039181124169617492172815277598462462955930,1039181124169617492172815277598462462955930,1039181124169617492172815277598462462955930,1039181124169617492172815277598462462955930,1039181124169617492172815277598462462955930,1039181124169617492172815277598462462955930,1039181124169617492172815277598462462955930,1039181124169617492172815277598462462955930,1039181124169617492172815277598462462955930</t>
  </si>
  <si>
    <t>37:16.4</t>
  </si>
  <si>
    <t>57:17.7</t>
  </si>
  <si>
    <t>-3.8240434540176893,-3.8240434540176893,-3.8240434540176893,-3.8240434540176893,-3.8240434540176893,-3.8240434540176893,-3.8240434540176893,-3.8240434540176893,-3.8240434540176893,-3.8240434540176893,-3.8240434540176893,-3.8240434540176893,-3.8240434540176893,-3.8240434540176893,-3.8240434540176893,-3.8240434540176893,-3.8240434540176893,-3.8240434540176893,-3.8240434540176893,-3.8240434540176893,-3.8240434540176893,-3.8240434540176893,-3.8240434540176893,-3.8240434540176893,-3.8240434540176893,-3.8240434540176893,-3.8240434540176893,-3.8240434540176893,-3.8240434540176893,-3.8240434540176893</t>
  </si>
  <si>
    <t>1344291685661445935411729115844426914628877,1344291685661445935411729115844426914628877,1344291685661445935411729115844426914628877,1344291685661445935411729115844426914628877,1344291685661445935411729115844426914628877,1344291685661445935411729115844426914628877,1344291685661445935411729115844426914628877,1344291685661445935411729115844426914628877,1344291685661445935411729115844426914628877,1344291685661445935411729115844426914628877,1344291685661445935411729115844426914628877,1344291685661445935411729115844426914628877,1344291685661445935411729115844426914628877,1344291685661445935411729115844426914628877,1344291685661445935411729115844426914628877,1344291685661445935411729115844426914628877,1344291685661445935411729115844426914628877,1344291685661445935411729115844426914628877,1344291685661445935411729115844426914628877,1344291685661445935411729115844426914628877,1344291685661445935411729115844426914628877,1344291685661445935411729115844426914628877,1344291685661445935411729115844426914628877,134429168...</t>
  </si>
  <si>
    <t>13:57.3</t>
  </si>
  <si>
    <t>34:00.6</t>
  </si>
  <si>
    <t>-3.8241664721347326,-3.8241664721347326,-3.8241664721347326,-3.8241664721347326,-3.8241664721347326,-3.8241664721347326,-3.8241664721347326,-3.8241664721347326,-3.8241664721347326,-3.8241664721347326</t>
  </si>
  <si>
    <t>862546959204371198310149316632403587170603,862546959204371198310149316632403587170603,862546959204371198310149316632403587170603,862546959204371198310149316632403587170603,862546959204371198310149316632403587170603,862546959204371198310149316632403587170603,862546959204371198310149316632403587170603,862546959204371198310149316632403587170603,862546959204371198310149316632403587170603,862546959204371198310149316632403587170603</t>
  </si>
  <si>
    <t>35:52.3</t>
  </si>
  <si>
    <t>55:53.7</t>
  </si>
  <si>
    <t>-3.837262115782557,-3.837262115782557,-3.837262115782557,-3.837262115782557,-3.837262115782557,-3.837262115782557,-3.837262115782557,-3.837262115782557,-3.837262115782557,-3.837262115782557,-3.837262115782557,-3.837262115782557,-3.837262115782557,-3.837262115782557,-3.837262115782557</t>
  </si>
  <si>
    <t>301469633626434875063719655391574363590679,301469633626434875063719655391574363590679,301469633626434875063719655391574363590679,301469633626434875063719655391574363590679,301469633626434875063719655391574363590679,301469633626434875063719655391574363590679,301469633626434875063719655391574363590679,301469633626434875063719655391574363590679,301469633626434875063719655391574363590679,301469633626434875063719655391574363590679,301469633626434875063719655391574363590679,301469633626434875063719655391574363590679,301469633626434875063719655391574363590679,301469633626434875063719655391574363590679,301469633626434875063719655391574363590679</t>
  </si>
  <si>
    <t>16:17.5</t>
  </si>
  <si>
    <t>26:51.1</t>
  </si>
  <si>
    <t>-3.8718870305532547,-3.8718870305532547,-3.8718870305532547,-3.8718870305532547,-3.8718870305532547,-3.8718870305532547,-3.8718870305532547,-3.8718870305532547,-3.8718870305532547,-3.8718870305532547,-3.8718870305532547,-3.8718870305532547,-3.8718870305532547,-3.8718870305532547,-3.8718870305532547,-3.8718870305532547,-3.8718870305532547,-3.8718870305532547,-3.8718870305532547,-3.8718870305532547,-3.8718870305532547,-3.8718870305532547,-3.8718870305532547,-3.8718870305532547,-3.8718870305532547,-3.8718870305532547,-3.8718870305532547,-3.8718870305532547,-3.8718870305532547,-3.8718870305532547</t>
  </si>
  <si>
    <t>1033113486291417470349592706054793854062848,1033113486291417470349592706054793854062848,1033113486291417470349592706054793854062848,1033113486291417470349592706054793854062848,1033113486291417470349592706054793854062848,1033113486291417470349592706054793854062848,1033113486291417470349592706054793854062848,1033113486291417470349592706054793854062848,1033113486291417470349592706054793854062848,1033113486291417470349592706054793854062848,1033113486291417470349592706054793854062848,1033113486291417470349592706054793854062848,1033113486291417470349592706054793854062848,1033113486291417470349592706054793854062848,1033113486291417470349592706054793854062848,1033113486291417470349592706054793854062848,1033113486291417470349592706054793854062848,1033113486291417470349592706054793854062848,1033113486291417470349592706054793854062848,1033113486291417470349592706054793854062848,1033113486291417470349592706054793854062848,1033113486291417470349592706054793854062848,1033113486291417470349592706054793854062848,103311348...</t>
  </si>
  <si>
    <t>27:07.8</t>
  </si>
  <si>
    <t>-3.894352339901817,-3.894352339901817,-3.894352339901817,-3.894352339901817,-3.894352339901817,-3.894352339901817,-3.894352339901817,-3.894352339901817,-3.894352339901817,-3.894352339901817</t>
  </si>
  <si>
    <t>693677171765003146916347296331894493679630,693677171765003146916347296331894493679630,693677171765003146916347296331894493679630,693677171765003146916347296331894493679630,693677171765003146916347296331894493679630,693677171765003146916347296331894493679630,693677171765003146916347296331894493679630,693677171765003146916347296331894493679630,693677171765003146916347296331894493679630,693677171765003146916347296331894493679630</t>
  </si>
  <si>
    <t>52:15.4</t>
  </si>
  <si>
    <t>12:16.5</t>
  </si>
  <si>
    <t>-3.8985311569953254,-3.8985311569953254,-3.8985311569953254,-3.8985311569953254,-3.8985311569953254,-3.8985311569953254,-3.8985311569953254,-3.8985311569953254,-3.8985311569953254,-3.8985311569953254,-3.8985311569953254,-3.8985311569953254,-3.8985311569953254,-3.8985311569953254,-3.8985311569953254,-3.8985311569953254,-3.8985311569953254,-3.8985311569953254,-3.8985311569953254,-3.8985311569953254,-3.8985311569953254,-3.8985311569953254,-3.8985311569953254,-3.8985311569953254,-3.8985311569953254,-3.8985311569953254,-3.8985311569953254,-3.8985311569953254,-3.8985311569953254,-3.8985311569953254</t>
  </si>
  <si>
    <t>723320555751992303074589179576511768856216,723320555751992303074589179576511768856216,723320555751992303074589179576511768856216,723320555751992303074589179576511768856216,723320555751992303074589179576511768856216,723320555751992303074589179576511768856216,723320555751992303074589179576511768856216,723320555751992303074589179576511768856216,723320555751992303074589179576511768856216,723320555751992303074589179576511768856216,723320555751992303074589179576511768856216,723320555751992303074589179576511768856216,723320555751992303074589179576511768856216,723320555751992303074589179576511768856216,723320555751992303074589179576511768856216,723320555751992303074589179576511768856216,723320555751992303074589179576511768856216,723320555751992303074589179576511768856216,723320555751992303074589179576511768856216,723320555751992303074589179576511768856216,723320555751992303074589179576511768856216,723320555751992303074589179576511768856216,723320555751992303074589179576511768856216,72332055575199230307458917957651...</t>
  </si>
  <si>
    <t>44:48.9</t>
  </si>
  <si>
    <t>04:50.7</t>
  </si>
  <si>
    <t>-3.9075826162055387,-3.9075826162055387,-3.9075826162055387,-3.9075826162055387,-3.9075826162055387,-3.9075826162055387,-3.9075826162055387,-3.9075826162055387,-3.9075826162055387,-3.9075826162055387,-3.9075826162055387,-3.9075826162055387,-3.9075826162055387,-3.9075826162055387,-3.9075826162055387,-3.9075826162055387,-3.9075826162055387,-3.9075826162055387,-3.9075826162055387,-3.9075826162055387</t>
  </si>
  <si>
    <t>691270225530508111734204292541839118348535,691270225530508111734204292541839118348535,691270225530508111734204292541839118348535,691270225530508111734204292541839118348535,691270225530508111734204292541839118348535,691270225530508111734204292541839118348535,691270225530508111734204292541839118348535,691270225530508111734204292541839118348535,691270225530508111734204292541839118348535,691270225530508111734204292541839118348535,691270225530508111734204292541839118348535,691270225530508111734204292541839118348535,691270225530508111734204292541839118348535,691270225530508111734204292541839118348535,691270225530508111734204292541839118348535,691270225530508111734204292541839118348535,691270225530508111734204292541839118348535,691270225530508111734204292541839118348535,691270225530508111734204292541839118348535,691270225530508111734204292541839118348535</t>
  </si>
  <si>
    <t>07:33.3</t>
  </si>
  <si>
    <t>27:35.9</t>
  </si>
  <si>
    <t>-3.9091948790580315,-3.9091948790580315,-3.9091948790580315</t>
  </si>
  <si>
    <t>59:05.1</t>
  </si>
  <si>
    <t>19:08.1</t>
  </si>
  <si>
    <t>-3.9116187068423978,-3.9116187068423978,-3.9116187068423978</t>
  </si>
  <si>
    <t>02:17.1</t>
  </si>
  <si>
    <t>22:20.1</t>
  </si>
  <si>
    <t>-3.9134650277631904,-3.9134650277631904,-3.9134650277631904,-3.9134650277631904,-3.9134650277631904,-3.9134650277631904,-3.9134650277631904,-3.9134650277631904,-3.9134650277631904,-3.9134650277631904</t>
  </si>
  <si>
    <t>331006208828171175936237578112959821972390,331006208828171175936237578112959821972390,331006208828171175936237578112959821972390,331006208828171175936237578112959821972390,331006208828171175936237578112959821972390,331006208828171175936237578112959821972390,331006208828171175936237578112959821972390,331006208828171175936237578112959821972390,331006208828171175936237578112959821972390,331006208828171175936237578112959821972390</t>
  </si>
  <si>
    <t>05:14.5</t>
  </si>
  <si>
    <t>25:17.0</t>
  </si>
  <si>
    <t>-3.923983312328563,-3.923983312328563,-3.923983312328563,-3.923983312328563,-3.923983312328563,-3.923983312328563,-3.923983312328563,-3.923983312328563,-3.923983312328563,-3.923983312328563</t>
  </si>
  <si>
    <t>133321856607005010600175190456018880792610,133321856607005010600175190456018880792610,133321856607005010600175190456018880792610,133321856607005010600175190456018880792610,133321856607005010600175190456018880792610,133321856607005010600175190456018880792610,133321856607005010600175190456018880792610,133321856607005010600175190456018880792610,133321856607005010600175190456018880792610,133321856607005010600175190456018880792610</t>
  </si>
  <si>
    <t>-3.9439870718110672,-3.9439870718110672,-3.9439870718110672,-3.9439870718110672,-3.9439870718110672,-3.9439870718110672,-3.9439870718110672,-3.9439870718110672,-3.9439870718110672</t>
  </si>
  <si>
    <t>1031609144117596478740491862271428427028530,1031609144117596478740491862271428427028530,1031609144117596478740491862271428427028530,1031609144117596478740491862271428427028530,1031609144117596478740491862271428427028530,1031609144117596478740491862271428427028530,1031609144117596478740491862271428427028530,1031609144117596478740491862271428427028530,1031609144117596478740491862271428427028530</t>
  </si>
  <si>
    <t>28:20.1</t>
  </si>
  <si>
    <t>-3.946491250052962,-3.946491250052962,-3.946491250052962,-3.946491250052962,-3.946491250052962,-3.946491250052962</t>
  </si>
  <si>
    <t>10:27.9</t>
  </si>
  <si>
    <t>30:29.1</t>
  </si>
  <si>
    <t>-3.9496495889546255,-3.9496495889546255,-3.9496495889546255,-3.9496495889546255,-3.9496495889546255,-3.9496495889546255,-3.9496495889546255,-3.9496495889546255,-3.9496495889546255,-3.9496495889546255</t>
  </si>
  <si>
    <t>372216029911804883521063952627908076609572,372216029911804883521063952627908076609572,372216029911804883521063952627908076609572,372216029911804883521063952627908076609572,372216029911804883521063952627908076609572,372216029911804883521063952627908076609572,372216029911804883521063952627908076609572,372216029911804883521063952627908076609572,372216029911804883521063952627908076609572,372216029911804883521063952627908076609572</t>
  </si>
  <si>
    <t>53:19.5</t>
  </si>
  <si>
    <t>13:20.4</t>
  </si>
  <si>
    <t>-3.9502661614717796,-3.9502661614717796,-3.9502661614717796,-3.9502661614717796,-3.9502661614717796,-3.9502661614717796,-3.9502661614717796,-3.9502661614717796,-3.9502661614717796,-3.9502661614717796,-3.9502661614717796,-3.9502661614717796,-3.9502661614717796,-3.9502661614717796,-3.9502661614717796,-3.9502661614717796,-3.9502661614717796,-3.9502661614717796,-3.9502661614717796,-3.9502661614717796,-3.9502661614717796,-3.9502661614717796,-3.9502661614717796,-3.9502661614717796,-3.9502661614717796,-3.9502661614717796,-3.9502661614717796,-3.9502661614717796,-3.9502661614717796,-3.9502661614717796</t>
  </si>
  <si>
    <t>508526640825988770779202525852160571663626,508526640825988770779202525852160571663626,508526640825988770779202525852160571663626,508526640825988770779202525852160571663626,508526640825988770779202525852160571663626,508526640825988770779202525852160571663626,508526640825988770779202525852160571663626,508526640825988770779202525852160571663626,508526640825988770779202525852160571663626,508526640825988770779202525852160571663626,508526640825988770779202525852160571663626,508526640825988770779202525852160571663626,508526640825988770779202525852160571663626,508526640825988770779202525852160571663626,508526640825988770779202525852160571663626,508526640825988770779202525852160571663626,508526640825988770779202525852160571663626,508526640825988770779202525852160571663626,508526640825988770779202525852160571663626,508526640825988770779202525852160571663626,508526640825988770779202525852160571663626,508526640825988770779202525852160571663626,508526640825988770779202525852160571663626,50852664082598877077920252585216...</t>
  </si>
  <si>
    <t>42:11.1</t>
  </si>
  <si>
    <t>02:14.5</t>
  </si>
  <si>
    <t>-3.9663504202844675,-3.9663504202844675,-3.9663504202844675,-3.9663504202844675,-3.9663504202844675,-3.9663504202844675,-3.9663504202844675,-3.9663504202844675,-3.9663504202844675,-3.9663504202844675,-3.9663504202844675,-3.9663504202844675,-3.9663504202844675,-3.9663504202844675,-3.9663504202844675,-3.9663504202844675,-3.9663504202844675,-3.9663504202844675,-3.9663504202844675,-3.9663504202844675</t>
  </si>
  <si>
    <t>1387544787935186238055917936264236306596383,1387544787935186238055917936264236306596383,1387544787935186238055917936264236306596383,1387544787935186238055917936264236306596383,1387544787935186238055917936264236306596383,1387544787935186238055917936264236306596383,1387544787935186238055917936264236306596383,1387544787935186238055917936264236306596383,1387544787935186238055917936264236306596383,1387544787935186238055917936264236306596383,1387544787935186238055917936264236306596383,1387544787935186238055917936264236306596383,1387544787935186238055917936264236306596383,1387544787935186238055917936264236306596383,1387544787935186238055917936264236306596383,1387544787935186238055917936264236306596383,1387544787935186238055917936264236306596383,1387544787935186238055917936264236306596383,1387544787935186238055917936264236306596383,1387544787935186238055917936264236306596383</t>
  </si>
  <si>
    <t>33:24.3</t>
  </si>
  <si>
    <t>53:25.7</t>
  </si>
  <si>
    <t>-3.9682982279162844,-3.9682982279162844,-3.9682982279162844,-3.9682982279162844,-3.9682982279162844,-3.9682982279162844,-3.9682982279162844,-3.9682982279162844,-3.9682982279162844,-3.9682982279162844</t>
  </si>
  <si>
    <t>340085872251813750974893880985258150822434,340085872251813750974893880985258150822434,340085872251813750974893880985258150822434,340085872251813750974893880985258150822434,340085872251813750974893880985258150822434,340085872251813750974893880985258150822434,340085872251813750974893880985258150822434,340085872251813750974893880985258150822434,340085872251813750974893880985258150822434,340085872251813750974893880985258150822434</t>
  </si>
  <si>
    <t>24:54.1</t>
  </si>
  <si>
    <t>44:55.3</t>
  </si>
  <si>
    <t>-3.975176934718752,-3.975176934718752,-3.975176934718752,-3.975176934718752,-3.975176934718752,-3.975176934718752,-3.975176934718752,-3.975176934718752,-3.975176934718752,-3.975176934718752,-3.975176934718752,-3.975176934718752,-3.975176934718752,-3.975176934718752,-3.975176934718752</t>
  </si>
  <si>
    <t>867524916747315790125518977044479805724876,867524916747315790125518977044479805724876,867524916747315790125518977044479805724876,867524916747315790125518977044479805724876,867524916747315790125518977044479805724876,867524916747315790125518977044479805724876,867524916747315790125518977044479805724876,867524916747315790125518977044479805724876,867524916747315790125518977044479805724876,867524916747315790125518977044479805724876,867524916747315790125518977044479805724876,867524916747315790125518977044479805724876,867524916747315790125518977044479805724876,867524916747315790125518977044479805724876,867524916747315790125518977044479805724876</t>
  </si>
  <si>
    <t>44:24.7</t>
  </si>
  <si>
    <t>56:55.7</t>
  </si>
  <si>
    <t>-3.985498053598575,-3.985498053598575,-3.985498053598575,-3.985498053598575,-3.985498053598575,-3.985498053598575,-3.985498053598575,-3.985498053598575,-3.985498053598575,-3.985498053598575,-3.985498053598575,-3.985498053598575,-3.985498053598575,-3.985498053598575,-3.985498053598575,-3.985498053598575,-3.985498053598575,-3.985498053598575,-3.985498053598575,-3.985498053598575</t>
  </si>
  <si>
    <t>1390942676395410420652682454512293499928576,1390942676395410420652682454512293499928576,1390942676395410420652682454512293499928576,1390942676395410420652682454512293499928576,1390942676395410420652682454512293499928576,1390942676395410420652682454512293499928576,1390942676395410420652682454512293499928576,1390942676395410420652682454512293499928576,1390942676395410420652682454512293499928576,1390942676395410420652682454512293499928576,1390942676395410420652682454512293499928576,1390942676395410420652682454512293499928576,1390942676395410420652682454512293499928576,1390942676395410420652682454512293499928576,1390942676395410420652682454512293499928576,1390942676395410420652682454512293499928576,1390942676395410420652682454512293499928576,1390942676395410420652682454512293499928576,1390942676395410420652682454512293499928576,1390942676395410420652682454512293499928576</t>
  </si>
  <si>
    <t>27:24.6</t>
  </si>
  <si>
    <t>47:27.4</t>
  </si>
  <si>
    <t>-3.9918461150830535,-3.9918461150830535,-3.9918461150830535,-3.9918461150830535,-3.9918461150830535,-3.9918461150830535,-3.9918461150830535,-3.9918461150830535,-3.9918461150830535,-3.9918461150830535</t>
  </si>
  <si>
    <t>1194572151249760441262175068684282038190118,1194572151249760441262175068684282038190118,1194572151249760441262175068684282038190118,1194572151249760441262175068684282038190118,1194572151249760441262175068684282038190118,1194572151249760441262175068684282038190118,1194572151249760441262175068684282038190118,1194572151249760441262175068684282038190118,1194572151249760441262175068684282038190118,1194572151249760441262175068684282038190118</t>
  </si>
  <si>
    <t>20:34.1</t>
  </si>
  <si>
    <t>-3.9952515830773185,-3.9952515830773185,-3.9952515830773185,-3.9952515830773185,-3.9952515830773185,-3.9952515830773185,-3.9952515830773185,-3.9952515830773185,-3.9952515830773185,-3.9952515830773185</t>
  </si>
  <si>
    <t>685012146509311427300053544975820972573694,685012146509311427300053544975820972573694,685012146509311427300053544975820972573694,685012146509311427300053544975820972573694,685012146509311427300053544975820972573694,685012146509311427300053544975820972573694,685012146509311427300053544975820972573694,685012146509311427300053544975820972573694,685012146509311427300053544975820972573694,685012146509311427300053544975820972573694</t>
  </si>
  <si>
    <t>43:16.4</t>
  </si>
  <si>
    <t>-3.996866569733304,-3.996866569733304,-3.996866569733304,-3.996866569733304,-3.996866569733304,-3.996866569733304,-3.996866569733304,-3.996866569733304,-3.996866569733304,-3.996866569733304,-3.996866569733304,-3.996866569733304,-3.996866569733304,-3.996866569733304,-3.996866569733304</t>
  </si>
  <si>
    <t>861941285973595305575336112183463632241073,861941285973595305575336112183463632241073,861941285973595305575336112183463632241073,861941285973595305575336112183463632241073,861941285973595305575336112183463632241073,861941285973595305575336112183463632241073,861941285973595305575336112183463632241073,861941285973595305575336112183463632241073,861941285973595305575336112183463632241073,861941285973595305575336112183463632241073,861941285973595305575336112183463632241073,861941285973595305575336112183463632241073,861941285973595305575336112183463632241073,861941285973595305575336112183463632241073,861941285973595305575336112183463632241073</t>
  </si>
  <si>
    <t>07:01.5</t>
  </si>
  <si>
    <t>25:04.5</t>
  </si>
  <si>
    <t>-3.9984657002981723,-3.9984657002981723,-3.9984657002981723,-3.9984657002981723,-3.9984657002981723,-3.9984657002981723,-3.9984657002981723,-3.9984657002981723,-3.9984657002981723</t>
  </si>
  <si>
    <t>830208773933638150831823484821876744127572,830208773933638150831823484821876744127572,830208773933638150831823484821876744127572,830208773933638150831823484821876744127572,830208773933638150831823484821876744127572,830208773933638150831823484821876744127572,830208773933638150831823484821876744127572,830208773933638150831823484821876744127572,830208773933638150831823484821876744127572</t>
  </si>
  <si>
    <t>07:01.1</t>
  </si>
  <si>
    <t>27:04.6</t>
  </si>
  <si>
    <t>-4.004433157292349,-4.004433157292349,-4.004433157292349,-4.004433157292349,-4.004433157292349</t>
  </si>
  <si>
    <t>15:03.6</t>
  </si>
  <si>
    <t>35:05.5</t>
  </si>
  <si>
    <t>-4.006230755689484,-4.006230755689484,-4.006230755689484,-4.006230755689484,-4.006230755689484,-4.006230755689484,-4.006230755689484,-4.006230755689484,-4.006230755689484,-4.006230755689484,-4.006230755689484,-4.006230755689484,-4.006230755689484,-4.006230755689484,-4.006230755689484</t>
  </si>
  <si>
    <t>510542811077460931106696947901049924740155,510542811077460931106696947901049924740155,510542811077460931106696947901049924740155,510542811077460931106696947901049924740155,510542811077460931106696947901049924740155,510542811077460931106696947901049924740155,510542811077460931106696947901049924740155,510542811077460931106696947901049924740155,510542811077460931106696947901049924740155,510542811077460931106696947901049924740155,510542811077460931106696947901049924740155,510542811077460931106696947901049924740155,510542811077460931106696947901049924740155,510542811077460931106696947901049924740155,510542811077460931106696947901049924740155</t>
  </si>
  <si>
    <t>34:03.6</t>
  </si>
  <si>
    <t>54:06.5</t>
  </si>
  <si>
    <t>-4.007419042577492,-4.007419042577492,-4.007419042577492,-4.007419042577492,-4.007419042577492,-4.007419042577492,-4.007419042577492,-4.007419042577492,-4.007419042577492,-4.007419042577492,-4.007419042577492,-4.007419042577492,-4.007419042577492,-4.007419042577492,-4.007419042577492</t>
  </si>
  <si>
    <t>1044169687227979041781437666201541354754258,1044169687227979041781437666201541354754258,1044169687227979041781437666201541354754258,1044169687227979041781437666201541354754258,1044169687227979041781437666201541354754258,1044169687227979041781437666201541354754258,1044169687227979041781437666201541354754258,1044169687227979041781437666201541354754258,1044169687227979041781437666201541354754258,1044169687227979041781437666201541354754258,1044169687227979041781437666201541354754258,1044169687227979041781437666201541354754258,1044169687227979041781437666201541354754258,1044169687227979041781437666201541354754258,1044169687227979041781437666201541354754258</t>
  </si>
  <si>
    <t>47:50.6</t>
  </si>
  <si>
    <t>07:53.8</t>
  </si>
  <si>
    <t>-4.0085294887904634,-4.0085294887904634,-4.0085294887904634,-4.0085294887904634,-4.0085294887904634,-4.0085294887904634</t>
  </si>
  <si>
    <t>25:52.6</t>
  </si>
  <si>
    <t>-4.019602312105834,-4.019602312105834,-4.019602312105834,-4.019602312105834,-4.019602312105834,-4.019602312105834,-4.019602312105834,-4.019602312105834,-4.019602312105834,-4.019602312105834</t>
  </si>
  <si>
    <t>835484722063058854544490651159693349218866,835484722063058854544490651159693349218866,835484722063058854544490651159693349218866,835484722063058854544490651159693349218866,835484722063058854544490651159693349218866,835484722063058854544490651159693349218866,835484722063058854544490651159693349218866,835484722063058854544490651159693349218866,835484722063058854544490651159693349218866,835484722063058854544490651159693349218866</t>
  </si>
  <si>
    <t>25:09.7</t>
  </si>
  <si>
    <t>45:11.8</t>
  </si>
  <si>
    <t>-4.020235757354281,-4.020235757354281,-4.020235757354281,-4.020235757354281,-4.020235757354281,-4.020235757354281,-4.020235757354281,-4.020235757354281,-4.020235757354281,-4.020235757354281,-4.020235757354281,-4.020235757354281,-4.020235757354281,-4.020235757354281,-4.020235757354281,-4.020235757354281,-4.020235757354281,-4.020235757354281,-4.020235757354281,-4.020235757354281</t>
  </si>
  <si>
    <t>508910772396826861179245575400068514153539,508910772396826861179245575400068514153539,508910772396826861179245575400068514153539,508910772396826861179245575400068514153539,508910772396826861179245575400068514153539,508910772396826861179245575400068514153539,508910772396826861179245575400068514153539,508910772396826861179245575400068514153539,508910772396826861179245575400068514153539,508910772396826861179245575400068514153539,508910772396826861179245575400068514153539,508910772396826861179245575400068514153539,508910772396826861179245575400068514153539,508910772396826861179245575400068514153539,508910772396826861179245575400068514153539,508910772396826861179245575400068514153539,508910772396826861179245575400068514153539,508910772396826861179245575400068514153539,508910772396826861179245575400068514153539,508910772396826861179245575400068514153539</t>
  </si>
  <si>
    <t>29:55.5</t>
  </si>
  <si>
    <t>49:56.9</t>
  </si>
  <si>
    <t>-4.026905041675365,-4.026905041675365,-4.026905041675365,-4.026905041675365,-4.026905041675365,-4.026905041675365,-4.026905041675365,-4.026905041675365,-4.026905041675365,-4.026905041675365,-4.026905041675365,-4.026905041675365,-4.026905041675365,-4.026905041675365,-4.026905041675365,-4.026905041675365,-4.026905041675365,-4.026905041675365,-4.026905041675365,-4.026905041675365</t>
  </si>
  <si>
    <t>852066535650131121594190391447672316331204,852066535650131121594190391447672316331204,852066535650131121594190391447672316331204,852066535650131121594190391447672316331204,852066535650131121594190391447672316331204,852066535650131121594190391447672316331204,852066535650131121594190391447672316331204,852066535650131121594190391447672316331204,852066535650131121594190391447672316331204,852066535650131121594190391447672316331204,852066535650131121594190391447672316331204,852066535650131121594190391447672316331204,852066535650131121594190391447672316331204,852066535650131121594190391447672316331204,852066535650131121594190391447672316331204,852066535650131121594190391447672316331204,852066535650131121594190391447672316331204,852066535650131121594190391447672316331204,852066535650131121594190391447672316331204,852066535650131121594190391447672316331204</t>
  </si>
  <si>
    <t>32:11.8</t>
  </si>
  <si>
    <t>52:13.4</t>
  </si>
  <si>
    <t>-4.042353049552911,-4.042353049552911,-4.042353049552911,-4.042353049552911,-4.042353049552911,-4.042353049552911,-4.042353049552911,-4.042353049552911,-4.042353049552911,-4.042353049552911</t>
  </si>
  <si>
    <t>1034333355994305351445828077786690432350553,1034333355994305351445828077786690432350553,1034333355994305351445828077786690432350553,1034333355994305351445828077786690432350553,1034333355994305351445828077786690432350553,1034333355994305351445828077786690432350553,1034333355994305351445828077786690432350553,1034333355994305351445828077786690432350553,1034333355994305351445828077786690432350553,1034333355994305351445828077786690432350553</t>
  </si>
  <si>
    <t>24:45.6</t>
  </si>
  <si>
    <t>44:47.0</t>
  </si>
  <si>
    <t>-4.046077165951566,-4.046077165951566,-4.046077165951566,-4.046077165951566,-4.046077165951566,-4.046077165951566,-4.046077165951566,-4.046077165951566,-4.046077165951566,-4.046077165951566</t>
  </si>
  <si>
    <t>854446384755919963652843180355162376045568,854446384755919963652843180355162376045568,854446384755919963652843180355162376045568,854446384755919963652843180355162376045568,854446384755919963652843180355162376045568,854446384755919963652843180355162376045568,854446384755919963652843180355162376045568,854446384755919963652843180355162376045568,854446384755919963652843180355162376045568,854446384755919963652843180355162376045568</t>
  </si>
  <si>
    <t>56:36.5</t>
  </si>
  <si>
    <t>-4.047719078899815,-4.047719078899815,-4.047719078899815</t>
  </si>
  <si>
    <t>29:35.8</t>
  </si>
  <si>
    <t>49:38.8</t>
  </si>
  <si>
    <t>-4.055219083051318,-4.055219083051318,-4.055219083051318,-4.055219083051318,-4.055219083051318,-4.055219083051318</t>
  </si>
  <si>
    <t>32:53.7</t>
  </si>
  <si>
    <t>52:57.1</t>
  </si>
  <si>
    <t>-4.065139713031078,-4.065139713031078,-4.065139713031078</t>
  </si>
  <si>
    <t>12:36.1</t>
  </si>
  <si>
    <t>31:20.2</t>
  </si>
  <si>
    <t>-4.0724057448629845,-4.0724057448629845,-4.0724057448629845,-4.0724057448629845,-4.0724057448629845</t>
  </si>
  <si>
    <t>50:24.2</t>
  </si>
  <si>
    <t>10:25.8</t>
  </si>
  <si>
    <t>-4.075669176878998,-4.075669176878998,-4.075669176878998,-4.075669176878998,-4.075669176878998,-4.075669176878998,-4.075669176878998,-4.075669176878998,-4.075669176878998,-4.075669176878998,-4.075669176878998,-4.075669176878998,-4.075669176878998,-4.075669176878998,-4.075669176878998,-4.075669176878998,-4.075669176878998,-4.075669176878998,-4.075669176878998,-4.075669176878998,-4.075669176878998,-4.075669176878998,-4.075669176878998,-4.075669176878998,-4.075669176878998,-4.075669176878998,-4.075669176878998,-4.075669176878998,-4.075669176878998,-4.075669176878998</t>
  </si>
  <si>
    <t>1388346945616001290536142026950139292270598,1388346945616001290536142026950139292270598,1388346945616001290536142026950139292270598,1388346945616001290536142026950139292270598,1388346945616001290536142026950139292270598,1388346945616001290536142026950139292270598,1388346945616001290536142026950139292270598,1388346945616001290536142026950139292270598,1388346945616001290536142026950139292270598,1388346945616001290536142026950139292270598,1388346945616001290536142026950139292270598,1388346945616001290536142026950139292270598,1388346945616001290536142026950139292270598,1388346945616001290536142026950139292270598,1388346945616001290536142026950139292270598,1388346945616001290536142026950139292270598,1388346945616001290536142026950139292270598,1388346945616001290536142026950139292270598,1388346945616001290536142026950139292270598,1388346945616001290536142026950139292270598,1388346945616001290536142026950139292270598,1388346945616001290536142026950139292270598,1388346945616001290536142026950139292270598,138834694...</t>
  </si>
  <si>
    <t>09:29.8</t>
  </si>
  <si>
    <t>29:32.9</t>
  </si>
  <si>
    <t>-4.0774899945386105,-4.0774899945386105,-4.0774899945386105</t>
  </si>
  <si>
    <t>17:13.0</t>
  </si>
  <si>
    <t>37:14.4</t>
  </si>
  <si>
    <t>-4.080638114383699,-4.080638114383699,-4.080638114383699,-4.080638114383699,-4.080638114383699,-4.080638114383699,-4.080638114383699,-4.080638114383699,-4.080638114383699,-4.080638114383699,-4.080638114383699,-4.080638114383699,-4.080638114383699,-4.080638114383699,-4.080638114383699,-4.080638114383699,-4.080638114383699,-4.080638114383699,-4.080638114383699,-4.080638114383699</t>
  </si>
  <si>
    <t>862820060962693506398796754220761259090948,862820060962693506398796754220761259090948,862820060962693506398796754220761259090948,862820060962693506398796754220761259090948,862820060962693506398796754220761259090948,862820060962693506398796754220761259090948,862820060962693506398796754220761259090948,862820060962693506398796754220761259090948,862820060962693506398796754220761259090948,862820060962693506398796754220761259090948,862820060962693506398796754220761259090948,862820060962693506398796754220761259090948,862820060962693506398796754220761259090948,862820060962693506398796754220761259090948,862820060962693506398796754220761259090948,862820060962693506398796754220761259090948,862820060962693506398796754220761259090948,862820060962693506398796754220761259090948,862820060962693506398796754220761259090948,862820060962693506398796754220761259090948</t>
  </si>
  <si>
    <t>57:07.9</t>
  </si>
  <si>
    <t>-4.083580164203556,-4.083580164203556,-4.083580164203556,-4.083580164203556,-4.083580164203556,-4.083580164203556,-4.083580164203556,-4.083580164203556,-4.083580164203556,-4.083580164203556,-4.083580164203556,-4.083580164203556,-4.083580164203556,-4.083580164203556,-4.083580164203556,-4.083580164203556,-4.083580164203556,-4.083580164203556,-4.083580164203556,-4.083580164203556</t>
  </si>
  <si>
    <t>1205914134344454414731068507788602448581671,1205914134344454414731068507788602448581671,1205914134344454414731068507788602448581671,1205914134344454414731068507788602448581671,1205914134344454414731068507788602448581671,1205914134344454414731068507788602448581671,1205914134344454414731068507788602448581671,1205914134344454414731068507788602448581671,1205914134344454414731068507788602448581671,1205914134344454414731068507788602448581671,1205914134344454414731068507788602448581671,1205914134344454414731068507788602448581671,1205914134344454414731068507788602448581671,1205914134344454414731068507788602448581671,1205914134344454414731068507788602448581671,1205914134344454414731068507788602448581671,1205914134344454414731068507788602448581671,1205914134344454414731068507788602448581671,1205914134344454414731068507788602448581671,1205914134344454414731068507788602448581671</t>
  </si>
  <si>
    <t>35:12.3</t>
  </si>
  <si>
    <t>55:15.0</t>
  </si>
  <si>
    <t>-4.094365966722274,-4.094365966722274,-4.094365966722274,-4.094365966722274,-4.094365966722274,-4.094365966722274,-4.094365966722274,-4.094365966722274,-4.094365966722274,-4.094365966722274</t>
  </si>
  <si>
    <t>157463532716424895798303821919466722266409,157463532716424895798303821919466722266409,157463532716424895798303821919466722266409,157463532716424895798303821919466722266409,157463532716424895798303821919466722266409,157463532716424895798303821919466722266409,157463532716424895798303821919466722266409,157463532716424895798303821919466722266409,157463532716424895798303821919466722266409,157463532716424895798303821919466722266409</t>
  </si>
  <si>
    <t>24:05.3</t>
  </si>
  <si>
    <t>-4.109589058071243,-4.109589058071243,-4.109589058071243,-4.109589058071243,-4.109589058071243,-4.109589058071243,-4.109589058071243,-4.109589058071243,-4.109589058071243,-4.109589058071243</t>
  </si>
  <si>
    <t>162943395565160664874252409679048707408784,162943395565160664874252409679048707408784,162943395565160664874252409679048707408784,162943395565160664874252409679048707408784,162943395565160664874252409679048707408784,162943395565160664874252409679048707408784,162943395565160664874252409679048707408784,162943395565160664874252409679048707408784,162943395565160664874252409679048707408784,162943395565160664874252409679048707408784</t>
  </si>
  <si>
    <t>31:30.2</t>
  </si>
  <si>
    <t>51:33.8</t>
  </si>
  <si>
    <t>-4.110995321185891,-4.110995321185891,-4.110995321185891,-4.110995321185891,-4.110995321185891,-4.110995321185891,-4.110995321185891,-4.110995321185891,-4.110995321185891,-4.110995321185891,-4.110995321185891,-4.110995321185891,-4.110995321185891,-4.110995321185891,-4.110995321185891</t>
  </si>
  <si>
    <t>111401830513291952835304911139961206572060,111401830513291952835304911139961206572060,111401830513291952835304911139961206572060,111401830513291952835304911139961206572060,111401830513291952835304911139961206572060,111401830513291952835304911139961206572060,111401830513291952835304911139961206572060,111401830513291952835304911139961206572060,111401830513291952835304911139961206572060,111401830513291952835304911139961206572060,111401830513291952835304911139961206572060,111401830513291952835304911139961206572060,111401830513291952835304911139961206572060,111401830513291952835304911139961206572060,111401830513291952835304911139961206572060</t>
  </si>
  <si>
    <t>47:00.3</t>
  </si>
  <si>
    <t>07:03.3</t>
  </si>
  <si>
    <t>-4.1130720492038755,-4.1130720492038755,-4.1130720492038755,-4.1130720492038755,-4.1130720492038755,-4.1130720492038755</t>
  </si>
  <si>
    <t>55:49.8</t>
  </si>
  <si>
    <t>15:51.3</t>
  </si>
  <si>
    <t>-4.1171512881759575,-4.1171512881759575,-4.1171512881759575,-4.1171512881759575,-4.1171512881759575,-4.1171512881759575,-4.1171512881759575,-4.1171512881759575,-4.1171512881759575,-4.1171512881759575,-4.1171512881759575,-4.1171512881759575,-4.1171512881759575,-4.1171512881759575,-4.1171512881759575,-4.1171512881759575,-4.1171512881759575,-4.1171512881759575,-4.1171512881759575,-4.1171512881759575</t>
  </si>
  <si>
    <t>1037016013035623640570186936355444385679392,1037016013035623640570186936355444385679392,1037016013035623640570186936355444385679392,1037016013035623640570186936355444385679392,1037016013035623640570186936355444385679392,1037016013035623640570186936355444385679392,1037016013035623640570186936355444385679392,1037016013035623640570186936355444385679392,1037016013035623640570186936355444385679392,1037016013035623640570186936355444385679392,1037016013035623640570186936355444385679392,1037016013035623640570186936355444385679392,1037016013035623640570186936355444385679392,1037016013035623640570186936355444385679392,1037016013035623640570186936355444385679392,1037016013035623640570186936355444385679392,1037016013035623640570186936355444385679392,1037016013035623640570186936355444385679392,1037016013035623640570186936355444385679392,1037016013035623640570186936355444385679392</t>
  </si>
  <si>
    <t>13:19.0</t>
  </si>
  <si>
    <t>-4.12032103503433,-4.12032103503433,-4.12032103503433,-4.12032103503433,-4.12032103503433,-4.12032103503433,-4.12032103503433,-4.12032103503433,-4.12032103503433,-4.12032103503433</t>
  </si>
  <si>
    <t>1393660108487937285874622918442406106452601,1393660108487937285874622918442406106452601,1393660108487937285874622918442406106452601,1393660108487937285874622918442406106452601,1393660108487937285874622918442406106452601,1393660108487937285874622918442406106452601,1393660108487937285874622918442406106452601,1393660108487937285874622918442406106452601,1393660108487937285874622918442406106452601,1393660108487937285874622918442406106452601</t>
  </si>
  <si>
    <t>32:12.1</t>
  </si>
  <si>
    <t>52:15.7</t>
  </si>
  <si>
    <t>-4.122958602502466,-4.122958602502466,-4.122958602502466,-4.122958602502466,-4.122958602502466,-4.122958602502466,-4.122958602502466,-4.122958602502466,-4.122958602502466,-4.122958602502466,-4.122958602502466,-4.122958602502466,-4.122958602502466,-4.122958602502466,-4.122958602502466</t>
  </si>
  <si>
    <t>851987941114217029724495178224964676723752,851987941114217029724495178224964676723752,851987941114217029724495178224964676723752,851987941114217029724495178224964676723752,851987941114217029724495178224964676723752,851987941114217029724495178224964676723752,851987941114217029724495178224964676723752,851987941114217029724495178224964676723752,851987941114217029724495178224964676723752,851987941114217029724495178224964676723752,851987941114217029724495178224964676723752,851987941114217029724495178224964676723752,851987941114217029724495178224964676723752,851987941114217029724495178224964676723752,851987941114217029724495178224964676723752</t>
  </si>
  <si>
    <t>36:25.9</t>
  </si>
  <si>
    <t>56:29.0</t>
  </si>
  <si>
    <t>-4.132935296919114,-4.132935296919114,-4.132935296919114,-4.132935296919114,-4.132935296919114,-4.132935296919114,-4.132935296919114,-4.132935296919114,-4.132935296919114,-4.132935296919114,-4.132935296919114,-4.132935296919114,-4.132935296919114,-4.132935296919114,-4.132935296919114</t>
  </si>
  <si>
    <t>1044865190735655243644035910174853333877782,1044865190735655243644035910174853333877782,1044865190735655243644035910174853333877782,1044865190735655243644035910174853333877782,1044865190735655243644035910174853333877782,1044865190735655243644035910174853333877782,1044865190735655243644035910174853333877782,1044865190735655243644035910174853333877782,1044865190735655243644035910174853333877782,1044865190735655243644035910174853333877782,1044865190735655243644035910174853333877782,1044865190735655243644035910174853333877782,1044865190735655243644035910174853333877782,1044865190735655243644035910174853333877782,1044865190735655243644035910174853333877782</t>
  </si>
  <si>
    <t>58:50.6</t>
  </si>
  <si>
    <t>16:24.7</t>
  </si>
  <si>
    <t>-4.149797345597543,-4.149797345597543,-4.149797345597543,-4.149797345597543,-4.149797345597543,-4.149797345597543</t>
  </si>
  <si>
    <t>53:00.5</t>
  </si>
  <si>
    <t>13:03.4</t>
  </si>
  <si>
    <t>-4.150967585137922,-4.150967585137922,-4.150967585137922,-4.150967585137922,-4.150967585137922,-4.150967585137922</t>
  </si>
  <si>
    <t>27:12.3</t>
  </si>
  <si>
    <t>47:15.5</t>
  </si>
  <si>
    <t>-4.155132771349297,-4.155132771349297,-4.155132771349297,-4.155132771349297,-4.155132771349297,-4.155132771349297</t>
  </si>
  <si>
    <t>58:59.5</t>
  </si>
  <si>
    <t>12:34.1</t>
  </si>
  <si>
    <t>-4.158107616633187,-4.158107616633187,-4.158107616633187,-4.158107616633187,-4.158107616633187,-4.158107616633187,-4.158107616633187,-4.158107616633187,-4.158107616633187,-4.158107616633187,-4.158107616633187,-4.158107616633187,-4.158107616633187,-4.158107616633187,-4.158107616633187</t>
  </si>
  <si>
    <t>1347112530846118897506053867277699414162628,1347112530846118897506053867277699414162628,1347112530846118897506053867277699414162628,1347112530846118897506053867277699414162628,1347112530846118897506053867277699414162628,1347112530846118897506053867277699414162628,1347112530846118897506053867277699414162628,1347112530846118897506053867277699414162628,1347112530846118897506053867277699414162628,1347112530846118897506053867277699414162628,1347112530846118897506053867277699414162628,1347112530846118897506053867277699414162628,1347112530846118897506053867277699414162628,1347112530846118897506053867277699414162628,1347112530846118897506053867277699414162628</t>
  </si>
  <si>
    <t>15:10.9</t>
  </si>
  <si>
    <t>35:13.6</t>
  </si>
  <si>
    <t>-4.160967283542063,-4.160967283542063,-4.160967283542063</t>
  </si>
  <si>
    <t>09:28.9</t>
  </si>
  <si>
    <t>-4.166394362885905,-4.166394362885905,-4.166394362885905,-4.166394362885905,-4.166394362885905,-4.166394362885905,-4.166394362885905,-4.166394362885905,-4.166394362885905,-4.166394362885905</t>
  </si>
  <si>
    <t>611755204866392979905271120847398630420279,611755204866392979905271120847398630420279,611755204866392979905271120847398630420279,611755204866392979905271120847398630420279,611755204866392979905271120847398630420279,611755204866392979905271120847398630420279,611755204866392979905271120847398630420279,611755204866392979905271120847398630420279,611755204866392979905271120847398630420279,611755204866392979905271120847398630420279</t>
  </si>
  <si>
    <t>-4.16747493250723,-4.16747493250723,-4.16747493250723,-4.16747493250723,-4.16747493250723,-4.16747493250723,-4.16747493250723,-4.16747493250723,-4.16747493250723,-4.16747493250723,-4.16747493250723,-4.16747493250723,-4.16747493250723,-4.16747493250723,-4.16747493250723</t>
  </si>
  <si>
    <t>445191582831832114386019980217856596847048,445191582831832114386019980217856596847048,445191582831832114386019980217856596847048,445191582831832114386019980217856596847048,445191582831832114386019980217856596847048,445191582831832114386019980217856596847048,445191582831832114386019980217856596847048,445191582831832114386019980217856596847048,445191582831832114386019980217856596847048,445191582831832114386019980217856596847048,445191582831832114386019980217856596847048,445191582831832114386019980217856596847048,445191582831832114386019980217856596847048,445191582831832114386019980217856596847048,445191582831832114386019980217856596847048</t>
  </si>
  <si>
    <t>34:55.2</t>
  </si>
  <si>
    <t>54:59.4</t>
  </si>
  <si>
    <t>-4.1720460260661465,-4.1720460260661465,-4.1720460260661465,-4.1720460260661465,-4.1720460260661465,-4.1720460260661465,-4.1720460260661465,-4.1720460260661465,-4.1720460260661465,-4.1720460260661465,-4.1720460260661465,-4.1720460260661465,-4.1720460260661465,-4.1720460260661465,-4.1720460260661465,-4.1720460260661465,-4.1720460260661465,-4.1720460260661465,-4.1720460260661465,-4.1720460260661465</t>
  </si>
  <si>
    <t>1393107687084663389132247655311969508993077,1393107687084663389132247655311969508993077,1393107687084663389132247655311969508993077,1393107687084663389132247655311969508993077,1393107687084663389132247655311969508993077,1393107687084663389132247655311969508993077,1393107687084663389132247655311969508993077,1393107687084663389132247655311969508993077,1393107687084663389132247655311969508993077,1393107687084663389132247655311969508993077,1393107687084663389132247655311969508993077,1393107687084663389132247655311969508993077,1393107687084663389132247655311969508993077,1393107687084663389132247655311969508993077,1393107687084663389132247655311969508993077,1393107687084663389132247655311969508993077,1393107687084663389132247655311969508993077,1393107687084663389132247655311969508993077,1393107687084663389132247655311969508993077,1393107687084663389132247655311969508993077</t>
  </si>
  <si>
    <t>16:41.3</t>
  </si>
  <si>
    <t>35:20.2</t>
  </si>
  <si>
    <t>-4.172320418424348,-4.172320418424348,-4.172320418424348,-4.172320418424348,-4.172320418424348,-4.172320418424348,-4.172320418424348,-4.172320418424348,-4.172320418424348,-4.172320418424348</t>
  </si>
  <si>
    <t>886857831275834620259062057169443954755948,886857831275834620259062057169443954755948,886857831275834620259062057169443954755948,886857831275834620259062057169443954755948,886857831275834620259062057169443954755948,886857831275834620259062057169443954755948,886857831275834620259062057169443954755948,886857831275834620259062057169443954755948,886857831275834620259062057169443954755948,886857831275834620259062057169443954755948</t>
  </si>
  <si>
    <t>47:43.6</t>
  </si>
  <si>
    <t>07:47.2</t>
  </si>
  <si>
    <t>-4.17511774042058,-4.17511774042058,-4.17511774042058,-4.17511774042058,-4.17511774042058</t>
  </si>
  <si>
    <t>45:42.8</t>
  </si>
  <si>
    <t>05:46.2</t>
  </si>
  <si>
    <t>-4.1766417406744045,-4.1766417406744045,-4.1766417406744045,-4.1766417406744045,-4.1766417406744045</t>
  </si>
  <si>
    <t>18:03.3</t>
  </si>
  <si>
    <t>-4.178558605232079,-4.178558605232079,-4.178558605232079,-4.178558605232079,-4.178558605232079,-4.178558605232079,-4.178558605232079,-4.178558605232079,-4.178558605232079,-4.178558605232079,-4.178558605232079,-4.178558605232079,-4.178558605232079,-4.178558605232079,-4.178558605232079,-4.178558605232079,-4.178558605232079,-4.178558605232079,-4.178558605232079,-4.178558605232079</t>
  </si>
  <si>
    <t>1044004515225299726401109017696431851569441,1044004515225299726401109017696431851569441,1044004515225299726401109017696431851569441,1044004515225299726401109017696431851569441,1044004515225299726401109017696431851569441,1044004515225299726401109017696431851569441,1044004515225299726401109017696431851569441,1044004515225299726401109017696431851569441,1044004515225299726401109017696431851569441,1044004515225299726401109017696431851569441,1044004515225299726401109017696431851569441,1044004515225299726401109017696431851569441,1044004515225299726401109017696431851569441,1044004515225299726401109017696431851569441,1044004515225299726401109017696431851569441,1044004515225299726401109017696431851569441,1044004515225299726401109017696431851569441,1044004515225299726401109017696431851569441,1044004515225299726401109017696431851569441,1044004515225299726401109017696431851569441</t>
  </si>
  <si>
    <t>55:02.0</t>
  </si>
  <si>
    <t>-4.2005650797155525,-4.2005650797155525,-4.2005650797155525,-4.2005650797155525,-4.2005650797155525,-4.2005650797155525,-4.2005650797155525,-4.2005650797155525,-4.2005650797155525,-4.2005650797155525</t>
  </si>
  <si>
    <t>394357914267638653565037804760559647861794,394357914267638653565037804760559647861794,394357914267638653565037804760559647861794,394357914267638653565037804760559647861794,394357914267638653565037804760559647861794,394357914267638653565037804760559647861794,394357914267638653565037804760559647861794,394357914267638653565037804760559647861794,394357914267638653565037804760559647861794,394357914267638653565037804760559647861794</t>
  </si>
  <si>
    <t>00:14.0</t>
  </si>
  <si>
    <t>20:16.7</t>
  </si>
  <si>
    <t>-4.200628425146773,-4.200628425146773,-4.200628425146773,-4.200628425146773,-4.200628425146773,-4.200628425146773,-4.200628425146773,-4.200628425146773,-4.200628425146773</t>
  </si>
  <si>
    <t>1366162888121290138562882083567156429400245,1366162888121290138562882083567156429400245,1366162888121290138562882083567156429400245,1366162888121290138562882083567156429400245,1366162888121290138562882083567156429400245,1366162888121290138562882083567156429400245,1366162888121290138562882083567156429400245,1366162888121290138562882083567156429400245,1366162888121290138562882083567156429400245</t>
  </si>
  <si>
    <t>46:56.6</t>
  </si>
  <si>
    <t>05:04.4</t>
  </si>
  <si>
    <t>-4.212902166573382,-4.212902166573382,-4.212902166573382,-4.212902166573382,-4.212902166573382,-4.212902166573382,-4.212902166573382,-4.212902166573382,-4.212902166573382,-4.212902166573382,-4.212902166573382,-4.212902166573382,-4.212902166573382,-4.212902166573382,-4.212902166573382,-4.212902166573382,-4.212902166573382,-4.212902166573382,-4.212902166573382,-4.212902166573382</t>
  </si>
  <si>
    <t>1389729426163840401880661772944683171746338,1389729426163840401880661772944683171746338,1389729426163840401880661772944683171746338,1389729426163840401880661772944683171746338,1389729426163840401880661772944683171746338,1389729426163840401880661772944683171746338,1389729426163840401880661772944683171746338,1389729426163840401880661772944683171746338,1389729426163840401880661772944683171746338,1389729426163840401880661772944683171746338,1389729426163840401880661772944683171746338,1389729426163840401880661772944683171746338,1389729426163840401880661772944683171746338,1389729426163840401880661772944683171746338,1389729426163840401880661772944683171746338,1389729426163840401880661772944683171746338,1389729426163840401880661772944683171746338,1389729426163840401880661772944683171746338,1389729426163840401880661772944683171746338,1389729426163840401880661772944683171746338</t>
  </si>
  <si>
    <t>48:40.5</t>
  </si>
  <si>
    <t>-4.216208761240203,-4.216208761240203,-4.216208761240203,-4.216208761240203,-4.216208761240203,-4.216208761240203,-4.216208761240203,-4.216208761240203,-4.216208761240203,-4.216208761240203,-4.216208761240203,-4.216208761240203,-4.216208761240203,-4.216208761240203,-4.216208761240203,-4.216208761240203,-4.216208761240203,-4.216208761240203,-4.216208761240203,-4.216208761240203,-4.216208761240203,-4.216208761240203,-4.216208761240203,-4.216208761240203,-4.216208761240203,-4.216208761240203,-4.216208761240203,-4.216208761240203,-4.216208761240203,-4.216208761240203</t>
  </si>
  <si>
    <t>1045120778932655408372945503535200858474790,1045120778932655408372945503535200858474790,1045120778932655408372945503535200858474790,1045120778932655408372945503535200858474790,1045120778932655408372945503535200858474790,1045120778932655408372945503535200858474790,1045120778932655408372945503535200858474790,1045120778932655408372945503535200858474790,1045120778932655408372945503535200858474790,1045120778932655408372945503535200858474790,1045120778932655408372945503535200858474790,1045120778932655408372945503535200858474790,1045120778932655408372945503535200858474790,1045120778932655408372945503535200858474790,1045120778932655408372945503535200858474790,1045120778932655408372945503535200858474790,1045120778932655408372945503535200858474790,1045120778932655408372945503535200858474790,1045120778932655408372945503535200858474790,1045120778932655408372945503535200858474790,1045120778932655408372945503535200858474790,1045120778932655408372945503535200858474790,1045120778932655408372945503535200858474790,104512077...</t>
  </si>
  <si>
    <t>42:28.1</t>
  </si>
  <si>
    <t>-4.217112193720234,-4.217112193720234,-4.217112193720234,-4.217112193720234,-4.217112193720234</t>
  </si>
  <si>
    <t>11:23.6</t>
  </si>
  <si>
    <t>31:27.1</t>
  </si>
  <si>
    <t>-4.218465894497243,-4.218465894497243,-4.218465894497243,-4.218465894497243,-4.218465894497243</t>
  </si>
  <si>
    <t>09:52.1</t>
  </si>
  <si>
    <t>29:53.5</t>
  </si>
  <si>
    <t>-4.230997706053656,-4.230997706053656,-4.230997706053656,-4.230997706053656,-4.230997706053656,-4.230997706053656,-4.230997706053656,-4.230997706053656,-4.230997706053656,-4.230997706053656</t>
  </si>
  <si>
    <t>7908214669499600840617259214412943729022,7908214669499600840617259214412943729022,7908214669499600840617259214412943729022,7908214669499600840617259214412943729022,7908214669499600840617259214412943729022,7908214669499600840617259214412943729022,7908214669499600840617259214412943729022,7908214669499600840617259214412943729022,7908214669499600840617259214412943729022,7908214669499600840617259214412943729022</t>
  </si>
  <si>
    <t>40:32.7</t>
  </si>
  <si>
    <t>00:35.1</t>
  </si>
  <si>
    <t>-4.235199014103537,-4.235199014103537,-4.235199014103537,-4.235199014103537,-4.235199014103537,-4.235199014103537,-4.235199014103537,-4.235199014103537,-4.235199014103537,-4.235199014103537,-4.235199014103537,-4.235199014103537,-4.235199014103537,-4.235199014103537,-4.235199014103537</t>
  </si>
  <si>
    <t>1347424087598643405893208010418436479913846,1347424087598643405893208010418436479913846,1347424087598643405893208010418436479913846,1347424087598643405893208010418436479913846,1347424087598643405893208010418436479913846,1347424087598643405893208010418436479913846,1347424087598643405893208010418436479913846,1347424087598643405893208010418436479913846,1347424087598643405893208010418436479913846,1347424087598643405893208010418436479913846,1347424087598643405893208010418436479913846,1347424087598643405893208010418436479913846,1347424087598643405893208010418436479913846,1347424087598643405893208010418436479913846,1347424087598643405893208010418436479913846</t>
  </si>
  <si>
    <t>46:57.4</t>
  </si>
  <si>
    <t>07:00.2</t>
  </si>
  <si>
    <t>-4.236420645685998,-4.236420645685998,-4.236420645685998,-4.236420645685998,-4.236420645685998,-4.236420645685998,-4.236420645685998,-4.236420645685998,-4.236420645685998,-4.236420645685998,-4.236420645685998,-4.236420645685998,-4.236420645685998,-4.236420645685998,-4.236420645685998,-4.236420645685998,-4.236420645685998,-4.236420645685998,-4.236420645685998,-4.236420645685998,-4.236420645685998,-4.236420645685998,-4.236420645685998,-4.236420645685998,-4.236420645685998,-4.236420645685998,-4.236420645685998,-4.236420645685998,-4.236420645685998,-4.236420645685998</t>
  </si>
  <si>
    <t>1286740837053329818042832533424472185798706,1286740837053329818042832533424472185798706,1286740837053329818042832533424472185798706,1286740837053329818042832533424472185798706,1286740837053329818042832533424472185798706,1286740837053329818042832533424472185798706,1286740837053329818042832533424472185798706,1286740837053329818042832533424472185798706,1286740837053329818042832533424472185798706,1286740837053329818042832533424472185798706,1286740837053329818042832533424472185798706,1286740837053329818042832533424472185798706,1286740837053329818042832533424472185798706,1286740837053329818042832533424472185798706,1286740837053329818042832533424472185798706,1286740837053329818042832533424472185798706,1286740837053329818042832533424472185798706,1286740837053329818042832533424472185798706,1286740837053329818042832533424472185798706,1286740837053329818042832533424472185798706,1286740837053329818042832533424472185798706,1286740837053329818042832533424472185798706,1286740837053329818042832533424472185798706,128674083...</t>
  </si>
  <si>
    <t>49:59.1</t>
  </si>
  <si>
    <t>10:00.5</t>
  </si>
  <si>
    <t>-4.243755037742468,-4.243755037742468,-4.243755037742468,-4.243755037742468,-4.243755037742468,-4.243755037742468,-4.243755037742468,-4.243755037742468,-4.243755037742468,-4.243755037742468</t>
  </si>
  <si>
    <t>1045121401677094472165753146946733971115646,1045121401677094472165753146946733971115646,1045121401677094472165753146946733971115646,1045121401677094472165753146946733971115646,1045121401677094472165753146946733971115646,1045121401677094472165753146946733971115646,1045121401677094472165753146946733971115646,1045121401677094472165753146946733971115646,1045121401677094472165753146946733971115646,1045121401677094472165753146946733971115646</t>
  </si>
  <si>
    <t>-4.244773698494006,-4.244773698494006,-4.244773698494006,-4.244773698494006,-4.244773698494006,-4.244773698494006,-4.244773698494006,-4.244773698494006,-4.244773698494006,-4.244773698494006,-4.244773698494006,-4.244773698494006,-4.244773698494006,-4.244773698494006,-4.244773698494006</t>
  </si>
  <si>
    <t>742762260153878504084581090526741066204182,742762260153878504084581090526741066204182,742762260153878504084581090526741066204182,742762260153878504084581090526741066204182,742762260153878504084581090526741066204182,742762260153878504084581090526741066204182,742762260153878504084581090526741066204182,742762260153878504084581090526741066204182,742762260153878504084581090526741066204182,742762260153878504084581090526741066204182,742762260153878504084581090526741066204182,742762260153878504084581090526741066204182,742762260153878504084581090526741066204182,742762260153878504084581090526741066204182,742762260153878504084581090526741066204182</t>
  </si>
  <si>
    <t>48:50.4</t>
  </si>
  <si>
    <t>03:21.6</t>
  </si>
  <si>
    <t>-4.244910017648064,-4.244910017648064,-4.244910017648064,-4.244910017648064,-4.244910017648064,-4.244910017648064,-4.244910017648064,-4.244910017648064,-4.244910017648064,-4.244910017648064,-4.244910017648064,-4.244910017648064,-4.244910017648064,-4.244910017648064,-4.244910017648064,-4.244910017648064,-4.244910017648064,-4.244910017648064,-4.244910017648064,-4.244910017648064</t>
  </si>
  <si>
    <t>223166942005671449128630527773853580525838,223166942005671449128630527773853580525838,223166942005671449128630527773853580525838,223166942005671449128630527773853580525838,223166942005671449128630527773853580525838,223166942005671449128630527773853580525838,223166942005671449128630527773853580525838,223166942005671449128630527773853580525838,223166942005671449128630527773853580525838,223166942005671449128630527773853580525838,223166942005671449128630527773853580525838,223166942005671449128630527773853580525838,223166942005671449128630527773853580525838,223166942005671449128630527773853580525838,223166942005671449128630527773853580525838,223166942005671449128630527773853580525838,223166942005671449128630527773853580525838,223166942005671449128630527773853580525838,223166942005671449128630527773853580525838,223166942005671449128630527773853580525838</t>
  </si>
  <si>
    <t>02:38.0</t>
  </si>
  <si>
    <t>22:02.8</t>
  </si>
  <si>
    <t>-4.245323157861497,-4.245323157861497,-4.245323157861497,-4.245323157861497,-4.245323157861497,-4.245323157861497,-4.245323157861497,-4.245323157861497,-4.245323157861497,-4.245323157861497,-4.245323157861497,-4.245323157861497,-4.245323157861497,-4.245323157861497,-4.245323157861497,-4.245323157861497,-4.245323157861497,-4.245323157861497,-4.245323157861497,-4.245323157861497,-4.245323157861497,-4.245323157861497,-4.245323157861497,-4.245323157861497,-4.245323157861497,-4.245323157861497,-4.245323157861497,-4.245323157861497,-4.245323157861497,-4.245323157861497</t>
  </si>
  <si>
    <t>1392969763117076374647776519739654281400420,1392969763117076374647776519739654281400420,1392969763117076374647776519739654281400420,1392969763117076374647776519739654281400420,1392969763117076374647776519739654281400420,1392969763117076374647776519739654281400420,1392969763117076374647776519739654281400420,1392969763117076374647776519739654281400420,1392969763117076374647776519739654281400420,1392969763117076374647776519739654281400420,1392969763117076374647776519739654281400420,1392969763117076374647776519739654281400420,1392969763117076374647776519739654281400420,1392969763117076374647776519739654281400420,1392969763117076374647776519739654281400420,1392969763117076374647776519739654281400420,1392969763117076374647776519739654281400420,1392969763117076374647776519739654281400420,1392969763117076374647776519739654281400420,1392969763117076374647776519739654281400420,1392969763117076374647776519739654281400420,1392969763117076374647776519739654281400420,1392969763117076374647776519739654281400420,139296976...</t>
  </si>
  <si>
    <t>02:38.5</t>
  </si>
  <si>
    <t>-4.245651378106332,-4.245651378106332,-4.245651378106332</t>
  </si>
  <si>
    <t>19:10.9</t>
  </si>
  <si>
    <t>39:13.7</t>
  </si>
  <si>
    <t>-4.24703784194521,-4.24703784194521,-4.24703784194521,-4.24703784194521,-4.24703784194521,-4.24703784194521</t>
  </si>
  <si>
    <t>17:02.6</t>
  </si>
  <si>
    <t>37:04.4</t>
  </si>
  <si>
    <t>-4.250945108301648,-4.250945108301648,-4.250945108301648,-4.250945108301648,-4.250945108301648,-4.250945108301648,-4.250945108301648,-4.250945108301648,-4.250945108301648,-4.250945108301648,-4.250945108301648,-4.250945108301648,-4.250945108301648,-4.250945108301648,-4.250945108301648,-4.250945108301648,-4.250945108301648,-4.250945108301648,-4.250945108301648,-4.250945108301648,-4.250945108301648,-4.250945108301648,-4.250945108301648,-4.250945108301648,-4.250945108301648,-4.250945108301648,-4.250945108301648,-4.250945108301648,-4.250945108301648,-4.250945108301648</t>
  </si>
  <si>
    <t>1120536173485891582716981797156925124838667,1120536173485891582716981797156925124838667,1120536173485891582716981797156925124838667,1120536173485891582716981797156925124838667,1120536173485891582716981797156925124838667,1120536173485891582716981797156925124838667,1120536173485891582716981797156925124838667,1120536173485891582716981797156925124838667,1120536173485891582716981797156925124838667,1120536173485891582716981797156925124838667,1120536173485891582716981797156925124838667,1120536173485891582716981797156925124838667,1120536173485891582716981797156925124838667,1120536173485891582716981797156925124838667,1120536173485891582716981797156925124838667,1120536173485891582716981797156925124838667,1120536173485891582716981797156925124838667,1120536173485891582716981797156925124838667,1120536173485891582716981797156925124838667,1120536173485891582716981797156925124838667,1120536173485891582716981797156925124838667,1120536173485891582716981797156925124838667,1120536173485891582716981797156925124838667,112053617...</t>
  </si>
  <si>
    <t>28:18.2</t>
  </si>
  <si>
    <t>48:21.1</t>
  </si>
  <si>
    <t>-4.253552270978556,-4.253552270978556,-4.253552270978556</t>
  </si>
  <si>
    <t>15:24.3</t>
  </si>
  <si>
    <t>-4.255266776163861,-4.255266776163861,-4.255266776163861,-4.255266776163861,-4.255266776163861,-4.255266776163861,-4.255266776163861,-4.255266776163861,-4.255266776163861,-4.255266776163861</t>
  </si>
  <si>
    <t>1014558122799053465338276621131487211710627,1014558122799053465338276621131487211710627,1014558122799053465338276621131487211710627,1014558122799053465338276621131487211710627,1014558122799053465338276621131487211710627,1014558122799053465338276621131487211710627,1014558122799053465338276621131487211710627,1014558122799053465338276621131487211710627,1014558122799053465338276621131487211710627,1014558122799053465338276621131487211710627</t>
  </si>
  <si>
    <t>07:57.1</t>
  </si>
  <si>
    <t>28:00.2</t>
  </si>
  <si>
    <t>-4.26063423294814,-4.26063423294814,-4.26063423294814,-4.26063423294814,-4.26063423294814,-4.26063423294814,-4.26063423294814,-4.26063423294814,-4.26063423294814</t>
  </si>
  <si>
    <t>543399318315116319966835166303473222849011,543399318315116319966835166303473222849011,543399318315116319966835166303473222849011,543399318315116319966835166303473222849011,543399318315116319966835166303473222849011,543399318315116319966835166303473222849011,543399318315116319966835166303473222849011,543399318315116319966835166303473222849011,543399318315116319966835166303473222849011</t>
  </si>
  <si>
    <t>55:40.5</t>
  </si>
  <si>
    <t>15:43.3</t>
  </si>
  <si>
    <t>-4.263354278817986,-4.263354278817986,-4.263354278817986,-4.263354278817986,-4.263354278817986,-4.263354278817986</t>
  </si>
  <si>
    <t>13:16.3</t>
  </si>
  <si>
    <t>-4.267874467083388,-4.267874467083388,-4.267874467083388,-4.267874467083388,-4.267874467083388</t>
  </si>
  <si>
    <t>55:18.0</t>
  </si>
  <si>
    <t>15:21.0</t>
  </si>
  <si>
    <t>-4.2690946934373315,-4.2690946934373315,-4.2690946934373315,-4.2690946934373315,-4.2690946934373315</t>
  </si>
  <si>
    <t>30:31.2</t>
  </si>
  <si>
    <t>-4.278092350119669,-4.278092350119669,-4.278092350119669,-4.278092350119669,-4.278092350119669,-4.278092350119669,-4.278092350119669,-4.278092350119669,-4.278092350119669,-4.278092350119669,-4.278092350119669,-4.278092350119669,-4.278092350119669,-4.278092350119669,-4.278092350119669,-4.278092350119669,-4.278092350119669,-4.278092350119669,-4.278092350119669,-4.278092350119669</t>
  </si>
  <si>
    <t>1346196657818178913387974062266696502044676,1346196657818178913387974062266696502044676,1346196657818178913387974062266696502044676,1346196657818178913387974062266696502044676,1346196657818178913387974062266696502044676,1346196657818178913387974062266696502044676,1346196657818178913387974062266696502044676,1346196657818178913387974062266696502044676,1346196657818178913387974062266696502044676,1346196657818178913387974062266696502044676,1346196657818178913387974062266696502044676,1346196657818178913387974062266696502044676,1346196657818178913387974062266696502044676,1346196657818178913387974062266696502044676,1346196657818178913387974062266696502044676,1346196657818178913387974062266696502044676,1346196657818178913387974062266696502044676,1346196657818178913387974062266696502044676,1346196657818178913387974062266696502044676,1346196657818178913387974062266696502044676</t>
  </si>
  <si>
    <t>15:28.4</t>
  </si>
  <si>
    <t>35:30.8</t>
  </si>
  <si>
    <t>-4.278937030001039,-4.278937030001039,-4.278937030001039,-4.278937030001039,-4.278937030001039,-4.278937030001039</t>
  </si>
  <si>
    <t>53:16.7</t>
  </si>
  <si>
    <t>-4.2794091147411795,-4.2794091147411795,-4.2794091147411795,-4.2794091147411795,-4.2794091147411795,-4.2794091147411795,-4.2794091147411795,-4.2794091147411795,-4.2794091147411795,-4.2794091147411795,-4.2794091147411795,-4.2794091147411795,-4.2794091147411795,-4.2794091147411795,-4.2794091147411795,-4.2794091147411795,-4.2794091147411795,-4.2794091147411795,-4.2794091147411795,-4.2794091147411795</t>
  </si>
  <si>
    <t>1202501946837634172983472963585558702195174,1202501946837634172983472963585558702195174,1202501946837634172983472963585558702195174,1202501946837634172983472963585558702195174,1202501946837634172983472963585558702195174,1202501946837634172983472963585558702195174,1202501946837634172983472963585558702195174,1202501946837634172983472963585558702195174,1202501946837634172983472963585558702195174,1202501946837634172983472963585558702195174,1202501946837634172983472963585558702195174,1202501946837634172983472963585558702195174,1202501946837634172983472963585558702195174,1202501946837634172983472963585558702195174,1202501946837634172983472963585558702195174,1202501946837634172983472963585558702195174,1202501946837634172983472963585558702195174,1202501946837634172983472963585558702195174,1202501946837634172983472963585558702195174,1202501946837634172983472963585558702195174</t>
  </si>
  <si>
    <t>24:50.8</t>
  </si>
  <si>
    <t>44:54.1</t>
  </si>
  <si>
    <t>-4.282672002493695,-4.282672002493695,-4.282672002493695,-4.282672002493695,-4.282672002493695,-4.282672002493695</t>
  </si>
  <si>
    <t>11:06.9</t>
  </si>
  <si>
    <t>31:08.5</t>
  </si>
  <si>
    <t>-4.2837366252474,-4.2837366252474,-4.2837366252474</t>
  </si>
  <si>
    <t>26:53.0</t>
  </si>
  <si>
    <t>-4.292135353977,-4.292135353977,-4.292135353977,-4.292135353977,-4.292135353977,-4.292135353977,-4.292135353977,-4.292135353977,-4.292135353977,-4.292135353977</t>
  </si>
  <si>
    <t>1387008079264379696539655294965208494346730,1387008079264379696539655294965208494346730,1387008079264379696539655294965208494346730,1387008079264379696539655294965208494346730,1387008079264379696539655294965208494346730,1387008079264379696539655294965208494346730,1387008079264379696539655294965208494346730,1387008079264379696539655294965208494346730,1387008079264379696539655294965208494346730,1387008079264379696539655294965208494346730</t>
  </si>
  <si>
    <t>45:12.5</t>
  </si>
  <si>
    <t>05:15.5</t>
  </si>
  <si>
    <t>-4.292377583220907,-4.292377583220907,-4.292377583220907,-4.292377583220907,-4.292377583220907,-4.292377583220907,-4.292377583220907,-4.292377583220907,-4.292377583220907,-4.292377583220907</t>
  </si>
  <si>
    <t>1392825882014413680663538641316030834391371,1392825882014413680663538641316030834391371,1392825882014413680663538641316030834391371,1392825882014413680663538641316030834391371,1392825882014413680663538641316030834391371,1392825882014413680663538641316030834391371,1392825882014413680663538641316030834391371,1392825882014413680663538641316030834391371,1392825882014413680663538641316030834391371,1392825882014413680663538641316030834391371</t>
  </si>
  <si>
    <t>16:09.7</t>
  </si>
  <si>
    <t>30:51.1</t>
  </si>
  <si>
    <t>-4.301331355707887,-4.301331355707887,-4.301331355707887,-4.301331355707887,-4.301331355707887,-4.301331355707887,-4.301331355707887,-4.301331355707887,-4.301331355707887,-4.301331355707887,-4.301331355707887,-4.301331355707887,-4.301331355707887,-4.301331355707887,-4.301331355707887,-4.301331355707887,-4.301331355707887,-4.301331355707887,-4.301331355707887,-4.301331355707887</t>
  </si>
  <si>
    <t>287448398317972778241028927380365919223944,287448398317972778241028927380365919223944,287448398317972778241028927380365919223944,287448398317972778241028927380365919223944,287448398317972778241028927380365919223944,287448398317972778241028927380365919223944,287448398317972778241028927380365919223944,287448398317972778241028927380365919223944,287448398317972778241028927380365919223944,287448398317972778241028927380365919223944,287448398317972778241028927380365919223944,287448398317972778241028927380365919223944,287448398317972778241028927380365919223944,287448398317972778241028927380365919223944,287448398317972778241028927380365919223944,287448398317972778241028927380365919223944,287448398317972778241028927380365919223944,287448398317972778241028927380365919223944,287448398317972778241028927380365919223944,287448398317972778241028927380365919223944</t>
  </si>
  <si>
    <t>28:54.5</t>
  </si>
  <si>
    <t>48:58.4</t>
  </si>
  <si>
    <t>-4.309272892132734,-4.309272892132734,-4.309272892132734,-4.309272892132734,-4.309272892132734,-4.309272892132734,-4.309272892132734,-4.309272892132734,-4.309272892132734,-4.309272892132734,-4.309272892132734,-4.309272892132734,-4.309272892132734,-4.309272892132734,-4.309272892132734,-4.309272892132734,-4.309272892132734,-4.309272892132734,-4.309272892132734,-4.309272892132734,-4.309272892132734,-4.309272892132734,-4.309272892132734,-4.309272892132734,-4.309272892132734,-4.309272892132734,-4.309272892132734,-4.309272892132734,-4.309272892132734,-4.309272892132734</t>
  </si>
  <si>
    <t>1044563119000224908733918411351216280305922,1044563119000224908733918411351216280305922,1044563119000224908733918411351216280305922,1044563119000224908733918411351216280305922,1044563119000224908733918411351216280305922,1044563119000224908733918411351216280305922,1044563119000224908733918411351216280305922,1044563119000224908733918411351216280305922,1044563119000224908733918411351216280305922,1044563119000224908733918411351216280305922,1044563119000224908733918411351216280305922,1044563119000224908733918411351216280305922,1044563119000224908733918411351216280305922,1044563119000224908733918411351216280305922,1044563119000224908733918411351216280305922,1044563119000224908733918411351216280305922,1044563119000224908733918411351216280305922,1044563119000224908733918411351216280305922,1044563119000224908733918411351216280305922,1044563119000224908733918411351216280305922,1044563119000224908733918411351216280305922,1044563119000224908733918411351216280305922,1044563119000224908733918411351216280305922,104456311...</t>
  </si>
  <si>
    <t>51:29.8</t>
  </si>
  <si>
    <t>11:33.0</t>
  </si>
  <si>
    <t>-4.31121279578953,-4.31121279578953,-4.31121279578953,-4.31121279578953,-4.31121279578953,-4.31121279578953</t>
  </si>
  <si>
    <t>20:04.7</t>
  </si>
  <si>
    <t>40:07.8</t>
  </si>
  <si>
    <t>-4.311721456449546,-4.311721456449546,-4.311721456449546,-4.311721456449546,-4.311721456449546,-4.311721456449546,-4.311721456449546,-4.311721456449546,-4.311721456449546,-4.311721456449546,-4.311721456449546,-4.311721456449546,-4.311721456449546,-4.311721456449546,-4.311721456449546</t>
  </si>
  <si>
    <t>271664697153005145212991812090635447567120,271664697153005145212991812090635447567120,271664697153005145212991812090635447567120,271664697153005145212991812090635447567120,271664697153005145212991812090635447567120,271664697153005145212991812090635447567120,271664697153005145212991812090635447567120,271664697153005145212991812090635447567120,271664697153005145212991812090635447567120,271664697153005145212991812090635447567120,271664697153005145212991812090635447567120,271664697153005145212991812090635447567120,271664697153005145212991812090635447567120,271664697153005145212991812090635447567120,271664697153005145212991812090635447567120</t>
  </si>
  <si>
    <t>07:50.3</t>
  </si>
  <si>
    <t>27:41.8</t>
  </si>
  <si>
    <t>-4.312997275753076,-4.312997275753076,-4.312997275753076,-4.312997275753076,-4.312997275753076,-4.312997275753076,-4.312997275753076,-4.312997275753076,-4.312997275753076,-4.312997275753076,-4.312997275753076,-4.312997275753076,-4.312997275753076,-4.312997275753076,-4.312997275753076</t>
  </si>
  <si>
    <t>1033284659978516045281948736797892629925900,1033284659978516045281948736797892629925900,1033284659978516045281948736797892629925900,1033284659978516045281948736797892629925900,1033284659978516045281948736797892629925900,1033284659978516045281948736797892629925900,1033284659978516045281948736797892629925900,1033284659978516045281948736797892629925900,1033284659978516045281948736797892629925900,1033284659978516045281948736797892629925900,1033284659978516045281948736797892629925900,1033284659978516045281948736797892629925900,1033284659978516045281948736797892629925900,1033284659978516045281948736797892629925900,1033284659978516045281948736797892629925900</t>
  </si>
  <si>
    <t>34:17.9</t>
  </si>
  <si>
    <t>-4.313001728547943,-4.313001728547943,-4.313001728547943,-4.313001728547943,-4.313001728547943,-4.313001728547943,-4.313001728547943,-4.313001728547943,-4.313001728547943,-4.313001728547943,-4.313001728547943,-4.313001728547943,-4.313001728547943,-4.313001728547943,-4.313001728547943,-4.313001728547943,-4.313001728547943,-4.313001728547943,-4.313001728547943,-4.313001728547943</t>
  </si>
  <si>
    <t>400092878852089708164486688865810532303120,400092878852089708164486688865810532303120,400092878852089708164486688865810532303120,400092878852089708164486688865810532303120,400092878852089708164486688865810532303120,400092878852089708164486688865810532303120,400092878852089708164486688865810532303120,400092878852089708164486688865810532303120,400092878852089708164486688865810532303120,400092878852089708164486688865810532303120,400092878852089708164486688865810532303120,400092878852089708164486688865810532303120,400092878852089708164486688865810532303120,400092878852089708164486688865810532303120,400092878852089708164486688865810532303120,400092878852089708164486688865810532303120,400092878852089708164486688865810532303120,400092878852089708164486688865810532303120,400092878852089708164486688865810532303120,400092878852089708164486688865810532303120</t>
  </si>
  <si>
    <t>41:08.9</t>
  </si>
  <si>
    <t>01:11.6</t>
  </si>
  <si>
    <t>-4.316252608720607,-4.316252608720607,-4.316252608720607</t>
  </si>
  <si>
    <t>13:06.3</t>
  </si>
  <si>
    <t>33:09.7</t>
  </si>
  <si>
    <t>-4.318577551175804,-4.318577551175804,-4.318577551175804,-4.318577551175804,-4.318577551175804,-4.318577551175804,-4.318577551175804,-4.318577551175804,-4.318577551175804</t>
  </si>
  <si>
    <t>1238128558660909034264088644372937739831078,1238128558660909034264088644372937739831078,1238128558660909034264088644372937739831078,1238128558660909034264088644372937739831078,1238128558660909034264088644372937739831078,1238128558660909034264088644372937739831078,1238128558660909034264088644372937739831078,1238128558660909034264088644372937739831078,1238128558660909034264088644372937739831078</t>
  </si>
  <si>
    <t>56:07.0</t>
  </si>
  <si>
    <t>16:07.6</t>
  </si>
  <si>
    <t>-4.31942691648549,-4.31942691648549,-4.31942691648549,-4.31942691648549,-4.31942691648549,-4.31942691648549,-4.31942691648549,-4.31942691648549,-4.31942691648549,-4.31942691648549</t>
  </si>
  <si>
    <t>440597457504261842184439829960955450322060,440597457504261842184439829960955450322060,440597457504261842184439829960955450322060,440597457504261842184439829960955450322060,440597457504261842184439829960955450322060,440597457504261842184439829960955450322060,440597457504261842184439829960955450322060,440597457504261842184439829960955450322060,440597457504261842184439829960955450322060,440597457504261842184439829960955450322060</t>
  </si>
  <si>
    <t>14:52.8</t>
  </si>
  <si>
    <t>34:56.5</t>
  </si>
  <si>
    <t>-4.329662407728968,-4.329662407728968,-4.329662407728968,-4.329662407728968,-4.329662407728968,-4.329662407728968</t>
  </si>
  <si>
    <t>39:10.0</t>
  </si>
  <si>
    <t>-4.331021811715521,-4.331021811715521,-4.331021811715521,-4.331021811715521,-4.331021811715521,-4.331021811715521</t>
  </si>
  <si>
    <t>01:59.1</t>
  </si>
  <si>
    <t>22:01.7</t>
  </si>
  <si>
    <t>-4.333377345887748,-4.333377345887748,-4.333377345887748,-4.333377345887748,-4.333377345887748</t>
  </si>
  <si>
    <t>30:57.1</t>
  </si>
  <si>
    <t>51:00.2</t>
  </si>
  <si>
    <t>-4.335911248530337,-4.335911248530337,-4.335911248530337,-4.335911248530337,-4.335911248530337,-4.335911248530337,-4.335911248530337,-4.335911248530337,-4.335911248530337,-4.335911248530337,-4.335911248530337,-4.335911248530337,-4.335911248530337,-4.335911248530337,-4.335911248530337,-4.335911248530337,-4.335911248530337,-4.335911248530337,-4.335911248530337,-4.335911248530337,-4.335911248530337,-4.335911248530337,-4.335911248530337,-4.335911248530337,-4.335911248530337,-4.335911248530337,-4.335911248530337,-4.335911248530337,-4.335911248530337,-4.335911248530337</t>
  </si>
  <si>
    <t>1090860527927485971200741882614558688109593,1090860527927485971200741882614558688109593,1090860527927485971200741882614558688109593,1090860527927485971200741882614558688109593,1090860527927485971200741882614558688109593,1090860527927485971200741882614558688109593,1090860527927485971200741882614558688109593,1090860527927485971200741882614558688109593,1090860527927485971200741882614558688109593,1090860527927485971200741882614558688109593,1090860527927485971200741882614558688109593,1090860527927485971200741882614558688109593,1090860527927485971200741882614558688109593,1090860527927485971200741882614558688109593,1090860527927485971200741882614558688109593,1090860527927485971200741882614558688109593,1090860527927485971200741882614558688109593,1090860527927485971200741882614558688109593,1090860527927485971200741882614558688109593,1090860527927485971200741882614558688109593,1090860527927485971200741882614558688109593,1090860527927485971200741882614558688109593,1090860527927485971200741882614558688109593,109086052...</t>
  </si>
  <si>
    <t>57:09.8</t>
  </si>
  <si>
    <t>17:11.0</t>
  </si>
  <si>
    <t>-4.342419730355017,-4.342419730355017,-4.342419730355017,-4.342419730355017,-4.342419730355017,-4.342419730355017,-4.342419730355017,-4.342419730355017,-4.342419730355017,-4.342419730355017,-4.342419730355017,-4.342419730355017,-4.342419730355017,-4.342419730355017,-4.342419730355017,-4.342419730355017,-4.342419730355017,-4.342419730355017,-4.342419730355017,-4.342419730355017,-4.342419730355017,-4.342419730355017,-4.342419730355017,-4.342419730355017,-4.342419730355017,-4.342419730355017,-4.342419730355017,-4.342419730355017,-4.342419730355017,-4.342419730355017</t>
  </si>
  <si>
    <t>835682139680910375056755112911088429139614,835682139680910375056755112911088429139614,835682139680910375056755112911088429139614,835682139680910375056755112911088429139614,835682139680910375056755112911088429139614,835682139680910375056755112911088429139614,835682139680910375056755112911088429139614,835682139680910375056755112911088429139614,835682139680910375056755112911088429139614,835682139680910375056755112911088429139614,835682139680910375056755112911088429139614,835682139680910375056755112911088429139614,835682139680910375056755112911088429139614,835682139680910375056755112911088429139614,835682139680910375056755112911088429139614,835682139680910375056755112911088429139614,835682139680910375056755112911088429139614,835682139680910375056755112911088429139614,835682139680910375056755112911088429139614,835682139680910375056755112911088429139614,835682139680910375056755112911088429139614,835682139680910375056755112911088429139614,835682139680910375056755112911088429139614,83568213968091037505675511291108...</t>
  </si>
  <si>
    <t>08:13.9</t>
  </si>
  <si>
    <t>28:17.5</t>
  </si>
  <si>
    <t>-4.343515428670041,-4.343515428670041,-4.343515428670041,-4.343515428670041,-4.343515428670041</t>
  </si>
  <si>
    <t>13:07.1</t>
  </si>
  <si>
    <t>33:09.8</t>
  </si>
  <si>
    <t>-4.351861901265591,-4.351861901265591,-4.351861901265591,-4.351861901265591,-4.351861901265591,-4.351861901265591,-4.351861901265591,-4.351861901265591,-4.351861901265591,-4.351861901265591,-4.351861901265591,-4.351861901265591,-4.351861901265591,-4.351861901265591,-4.351861901265591,-4.351861901265591,-4.351861901265591,-4.351861901265591,-4.351861901265591,-4.351861901265591,-4.351861901265591,-4.351861901265591,-4.351861901265591,-4.351861901265591,-4.351861901265591,-4.351861901265591,-4.351861901265591,-4.351861901265591,-4.351861901265591,-4.351861901265591</t>
  </si>
  <si>
    <t>1393102614523917262195391187767072208830535,1393102614523917262195391187767072208830535,1393102614523917262195391187767072208830535,1393102614523917262195391187767072208830535,1393102614523917262195391187767072208830535,1393102614523917262195391187767072208830535,1393102614523917262195391187767072208830535,1393102614523917262195391187767072208830535,1393102614523917262195391187767072208830535,1393102614523917262195391187767072208830535,1393102614523917262195391187767072208830535,1393102614523917262195391187767072208830535,1393102614523917262195391187767072208830535,1393102614523917262195391187767072208830535,1393102614523917262195391187767072208830535,1393102614523917262195391187767072208830535,1393102614523917262195391187767072208830535,1393102614523917262195391187767072208830535,1393102614523917262195391187767072208830535,1393102614523917262195391187767072208830535,1393102614523917262195391187767072208830535,1393102614523917262195391187767072208830535,1393102614523917262195391187767072208830535,139310261...</t>
  </si>
  <si>
    <t>15:49.0</t>
  </si>
  <si>
    <t>35:50.2</t>
  </si>
  <si>
    <t>-4.353440663785494,-4.353440663785494,-4.353440663785494,-4.353440663785494,-4.353440663785494</t>
  </si>
  <si>
    <t>48:02.7</t>
  </si>
  <si>
    <t>-4.355954145405272,-4.355954145405272,-4.355954145405272,-4.355954145405272,-4.355954145405272,-4.355954145405272,-4.355954145405272,-4.355954145405272,-4.355954145405272,-4.355954145405272,-4.355954145405272,-4.355954145405272,-4.355954145405272,-4.355954145405272,-4.355954145405272</t>
  </si>
  <si>
    <t>160588339192761536231890907904331920494342,160588339192761536231890907904331920494342,160588339192761536231890907904331920494342,160588339192761536231890907904331920494342,160588339192761536231890907904331920494342,160588339192761536231890907904331920494342,160588339192761536231890907904331920494342,160588339192761536231890907904331920494342,160588339192761536231890907904331920494342,160588339192761536231890907904331920494342,160588339192761536231890907904331920494342,160588339192761536231890907904331920494342,160588339192761536231890907904331920494342,160588339192761536231890907904331920494342,160588339192761536231890907904331920494342</t>
  </si>
  <si>
    <t>-4.356546373735463,-4.356546373735463,-4.356546373735463</t>
  </si>
  <si>
    <t>14:55.1</t>
  </si>
  <si>
    <t>34:57.9</t>
  </si>
  <si>
    <t>-4.358568195830916,-4.358568195830916,-4.358568195830916,-4.358568195830916,-4.358568195830916,-4.358568195830916,-4.358568195830916,-4.358568195830916,-4.358568195830916</t>
  </si>
  <si>
    <t>1278419300618191059372175401532073997359726,1278419300618191059372175401532073997359726,1278419300618191059372175401532073997359726,1278419300618191059372175401532073997359726,1278419300618191059372175401532073997359726,1278419300618191059372175401532073997359726,1278419300618191059372175401532073997359726,1278419300618191059372175401532073997359726,1278419300618191059372175401532073997359726</t>
  </si>
  <si>
    <t>50:35.1</t>
  </si>
  <si>
    <t>10:36.6</t>
  </si>
  <si>
    <t>-4.361247433685087,-4.361247433685087,-4.361247433685087,-4.361247433685087,-4.361247433685087,-4.361247433685087,-4.361247433685087,-4.361247433685087,-4.361247433685087,-4.361247433685087</t>
  </si>
  <si>
    <t>1018063258259187601403896120108997413410849,1018063258259187601403896120108997413410849,1018063258259187601403896120108997413410849,1018063258259187601403896120108997413410849,1018063258259187601403896120108997413410849,1018063258259187601403896120108997413410849,1018063258259187601403896120108997413410849,1018063258259187601403896120108997413410849,1018063258259187601403896120108997413410849,1018063258259187601403896120108997413410849</t>
  </si>
  <si>
    <t>56:39.3</t>
  </si>
  <si>
    <t>16:42.2</t>
  </si>
  <si>
    <t>-4.3672143618414365,-4.3672143618414365,-4.3672143618414365,-4.3672143618414365,-4.3672143618414365,-4.3672143618414365,-4.3672143618414365,-4.3672143618414365,-4.3672143618414365</t>
  </si>
  <si>
    <t>633501616365457233311087654534667178542433,633501616365457233311087654534667178542433,633501616365457233311087654534667178542433,633501616365457233311087654534667178542433,633501616365457233311087654534667178542433,633501616365457233311087654534667178542433,633501616365457233311087654534667178542433,633501616365457233311087654534667178542433,633501616365457233311087654534667178542433</t>
  </si>
  <si>
    <t>44:57.2</t>
  </si>
  <si>
    <t>04:59.7</t>
  </si>
  <si>
    <t>-4.367493559321639,-4.367493559321639,-4.367493559321639,-4.367493559321639,-4.367493559321639,-4.367493559321639,-4.367493559321639,-4.367493559321639,-4.367493559321639</t>
  </si>
  <si>
    <t>982623944967262717449575719611087087845905,982623944967262717449575719611087087845905,982623944967262717449575719611087087845905,982623944967262717449575719611087087845905,982623944967262717449575719611087087845905,982623944967262717449575719611087087845905,982623944967262717449575719611087087845905,982623944967262717449575719611087087845905,982623944967262717449575719611087087845905</t>
  </si>
  <si>
    <t>36:22.9</t>
  </si>
  <si>
    <t>-4.3677801033659716,-4.3677801033659716,-4.3677801033659716,-4.3677801033659716,-4.3677801033659716,-4.3677801033659716,-4.3677801033659716,-4.3677801033659716,-4.3677801033659716,-4.3677801033659716</t>
  </si>
  <si>
    <t>1203073913495375193342792356587580061943168,1203073913495375193342792356587580061943168,1203073913495375193342792356587580061943168,1203073913495375193342792356587580061943168,1203073913495375193342792356587580061943168,1203073913495375193342792356587580061943168,1203073913495375193342792356587580061943168,1203073913495375193342792356587580061943168,1203073913495375193342792356587580061943168,1203073913495375193342792356587580061943168</t>
  </si>
  <si>
    <t>13:39.4</t>
  </si>
  <si>
    <t>33:41.9</t>
  </si>
  <si>
    <t>-4.370673760373058,-4.370673760373058,-4.370673760373058,-4.370673760373058,-4.370673760373058</t>
  </si>
  <si>
    <t>35:46.4</t>
  </si>
  <si>
    <t>55:47.8</t>
  </si>
  <si>
    <t>-4.372575312773093,-4.372575312773093,-4.372575312773093,-4.372575312773093,-4.372575312773093,-4.372575312773093,-4.372575312773093,-4.372575312773093,-4.372575312773093,-4.372575312773093</t>
  </si>
  <si>
    <t>832586150570285681735891106786218736714504,832586150570285681735891106786218736714504,832586150570285681735891106786218736714504,832586150570285681735891106786218736714504,832586150570285681735891106786218736714504,832586150570285681735891106786218736714504,832586150570285681735891106786218736714504,832586150570285681735891106786218736714504,832586150570285681735891106786218736714504,832586150570285681735891106786218736714504</t>
  </si>
  <si>
    <t>15:45.4</t>
  </si>
  <si>
    <t>35:48.4</t>
  </si>
  <si>
    <t>-4.373020223863052,-4.373020223863052,-4.373020223863052,-4.373020223863052,-4.373020223863052,-4.373020223863052,-4.373020223863052,-4.373020223863052,-4.373020223863052,-4.373020223863052,-4.373020223863052,-4.373020223863052,-4.373020223863052,-4.373020223863052,-4.373020223863052,-4.373020223863052,-4.373020223863052,-4.373020223863052,-4.373020223863052,-4.373020223863052,-4.373020223863052,-4.373020223863052,-4.373020223863052,-4.373020223863052,-4.373020223863052,-4.373020223863052,-4.373020223863052,-4.373020223863052,-4.373020223863052,-4.373020223863052</t>
  </si>
  <si>
    <t>1001331281298551485905074366472327975174161,1001331281298551485905074366472327975174161,1001331281298551485905074366472327975174161,1001331281298551485905074366472327975174161,1001331281298551485905074366472327975174161,1001331281298551485905074366472327975174161,1001331281298551485905074366472327975174161,1001331281298551485905074366472327975174161,1001331281298551485905074366472327975174161,1001331281298551485905074366472327975174161,1001331281298551485905074366472327975174161,1001331281298551485905074366472327975174161,1001331281298551485905074366472327975174161,1001331281298551485905074366472327975174161,1001331281298551485905074366472327975174161,1001331281298551485905074366472327975174161,1001331281298551485905074366472327975174161,1001331281298551485905074366472327975174161,1001331281298551485905074366472327975174161,1001331281298551485905074366472327975174161,1001331281298551485905074366472327975174161,1001331281298551485905074366472327975174161,1001331281298551485905074366472327975174161,100133128...</t>
  </si>
  <si>
    <t>08:47.4</t>
  </si>
  <si>
    <t>28:51.2</t>
  </si>
  <si>
    <t>-4.373338974452753,-4.373338974452753,-4.373338974452753,-4.373338974452753,-4.373338974452753,-4.373338974452753,-4.373338974452753,-4.373338974452753,-4.373338974452753,-4.373338974452753</t>
  </si>
  <si>
    <t>102773872599808222830983613472229575138326,102773872599808222830983613472229575138326,102773872599808222830983613472229575138326,102773872599808222830983613472229575138326,102773872599808222830983613472229575138326,102773872599808222830983613472229575138326,102773872599808222830983613472229575138326,102773872599808222830983613472229575138326,102773872599808222830983613472229575138326,102773872599808222830983613472229575138326</t>
  </si>
  <si>
    <t>20:26.6</t>
  </si>
  <si>
    <t>40:29.2</t>
  </si>
  <si>
    <t>-4.37622280138564,-4.37622280138564,-4.37622280138564,-4.37622280138564,-4.37622280138564,-4.37622280138564,-4.37622280138564,-4.37622280138564,-4.37622280138564,-4.37622280138564</t>
  </si>
  <si>
    <t>1390369808564594562394077582989441446195804,1390369808564594562394077582989441446195804,1390369808564594562394077582989441446195804,1390369808564594562394077582989441446195804,1390369808564594562394077582989441446195804,1390369808564594562394077582989441446195804,1390369808564594562394077582989441446195804,1390369808564594562394077582989441446195804,1390369808564594562394077582989441446195804,1390369808564594562394077582989441446195804</t>
  </si>
  <si>
    <t>08:14.8</t>
  </si>
  <si>
    <t>28:17.1</t>
  </si>
  <si>
    <t>-4.376357637330479,-4.376357637330479,-4.376357637330479</t>
  </si>
  <si>
    <t>30:34.5</t>
  </si>
  <si>
    <t>50:37.4</t>
  </si>
  <si>
    <t>-4.37846898764763,-4.37846898764763,-4.37846898764763,-4.37846898764763,-4.37846898764763,-4.37846898764763,-4.37846898764763,-4.37846898764763,-4.37846898764763,-4.37846898764763,-4.37846898764763,-4.37846898764763,-4.37846898764763,-4.37846898764763,-4.37846898764763,-4.37846898764763,-4.37846898764763,-4.37846898764763,-4.37846898764763,-4.37846898764763,-4.37846898764763,-4.37846898764763,-4.37846898764763,-4.37846898764763,-4.37846898764763,-4.37846898764763,-4.37846898764763,-4.37846898764763,-4.37846898764763,-4.37846898764763</t>
  </si>
  <si>
    <t>416463635275098992277757220423373444056098,416463635275098992277757220423373444056098,416463635275098992277757220423373444056098,416463635275098992277757220423373444056098,416463635275098992277757220423373444056098,416463635275098992277757220423373444056098,416463635275098992277757220423373444056098,416463635275098992277757220423373444056098,416463635275098992277757220423373444056098,416463635275098992277757220423373444056098,416463635275098992277757220423373444056098,416463635275098992277757220423373444056098,416463635275098992277757220423373444056098,416463635275098992277757220423373444056098,416463635275098992277757220423373444056098,416463635275098992277757220423373444056098,416463635275098992277757220423373444056098,416463635275098992277757220423373444056098,416463635275098992277757220423373444056098,416463635275098992277757220423373444056098,416463635275098992277757220423373444056098,416463635275098992277757220423373444056098,416463635275098992277757220423373444056098,41646363527509899227775722042337...</t>
  </si>
  <si>
    <t>03:23.7</t>
  </si>
  <si>
    <t>23:25.3</t>
  </si>
  <si>
    <t>-4.3821613680172735,-4.3821613680172735,-4.3821613680172735,-4.3821613680172735,-4.3821613680172735,-4.3821613680172735,-4.3821613680172735,-4.3821613680172735,-4.3821613680172735,-4.3821613680172735,-4.3821613680172735,-4.3821613680172735,-4.3821613680172735,-4.3821613680172735,-4.3821613680172735,-4.3821613680172735,-4.3821613680172735,-4.3821613680172735,-4.3821613680172735,-4.3821613680172735,-4.3821613680172735,-4.3821613680172735,-4.3821613680172735,-4.3821613680172735,-4.3821613680172735,-4.3821613680172735,-4.3821613680172735,-4.3821613680172735,-4.3821613680172735,-4.3821613680172735</t>
  </si>
  <si>
    <t>824515126776405287988394476308549200141424,824515126776405287988394476308549200141424,824515126776405287988394476308549200141424,824515126776405287988394476308549200141424,824515126776405287988394476308549200141424,824515126776405287988394476308549200141424,824515126776405287988394476308549200141424,824515126776405287988394476308549200141424,824515126776405287988394476308549200141424,824515126776405287988394476308549200141424,824515126776405287988394476308549200141424,824515126776405287988394476308549200141424,824515126776405287988394476308549200141424,824515126776405287988394476308549200141424,824515126776405287988394476308549200141424,824515126776405287988394476308549200141424,824515126776405287988394476308549200141424,824515126776405287988394476308549200141424,824515126776405287988394476308549200141424,824515126776405287988394476308549200141424,824515126776405287988394476308549200141424,824515126776405287988394476308549200141424,824515126776405287988394476308549200141424,82451512677640528798839447630854...</t>
  </si>
  <si>
    <t>13:19.6</t>
  </si>
  <si>
    <t>-4.382456119062261,-4.382456119062261,-4.382456119062261,-4.382456119062261,-4.382456119062261,-4.382456119062261,-4.382456119062261,-4.382456119062261,-4.382456119062261,-4.382456119062261,-4.382456119062261,-4.382456119062261,-4.382456119062261,-4.382456119062261,-4.382456119062261</t>
  </si>
  <si>
    <t>1216395013972164561770661815191590133870881,1216395013972164561770661815191590133870881,1216395013972164561770661815191590133870881,1216395013972164561770661815191590133870881,1216395013972164561770661815191590133870881,1216395013972164561770661815191590133870881,1216395013972164561770661815191590133870881,1216395013972164561770661815191590133870881,1216395013972164561770661815191590133870881,1216395013972164561770661815191590133870881,1216395013972164561770661815191590133870881,1216395013972164561770661815191590133870881,1216395013972164561770661815191590133870881,1216395013972164561770661815191590133870881,1216395013972164561770661815191590133870881</t>
  </si>
  <si>
    <t>06:49.0</t>
  </si>
  <si>
    <t>26:51.6</t>
  </si>
  <si>
    <t>-4.385445521614436,-4.385445521614436,-4.385445521614436,-4.385445521614436,-4.385445521614436,-4.385445521614436</t>
  </si>
  <si>
    <t>07:33.8</t>
  </si>
  <si>
    <t>27:36.3</t>
  </si>
  <si>
    <t>-4.397288426213678,-4.397288426213678,-4.397288426213678</t>
  </si>
  <si>
    <t>40:37.4</t>
  </si>
  <si>
    <t>-4.397971838497273,-4.397971838497273,-4.397971838497273,-4.397971838497273,-4.397971838497273,-4.397971838497273,-4.397971838497273,-4.397971838497273,-4.397971838497273,-4.397971838497273,-4.397971838497273,-4.397971838497273,-4.397971838497273,-4.397971838497273,-4.397971838497273</t>
  </si>
  <si>
    <t>157526477002079277974349986104244902937634,157526477002079277974349986104244902937634,157526477002079277974349986104244902937634,157526477002079277974349986104244902937634,157526477002079277974349986104244902937634,157526477002079277974349986104244902937634,157526477002079277974349986104244902937634,157526477002079277974349986104244902937634,157526477002079277974349986104244902937634,157526477002079277974349986104244902937634,157526477002079277974349986104244902937634,157526477002079277974349986104244902937634,157526477002079277974349986104244902937634,157526477002079277974349986104244902937634,157526477002079277974349986104244902937634</t>
  </si>
  <si>
    <t>34:06.9</t>
  </si>
  <si>
    <t>54:08.3</t>
  </si>
  <si>
    <t>-4.398128094450837,-4.398128094450837,-4.398128094450837,-4.398128094450837,-4.398128094450837,-4.398128094450837,-4.398128094450837,-4.398128094450837,-4.398128094450837,-4.398128094450837</t>
  </si>
  <si>
    <t>1017775435288687565858910857718448863449294,1017775435288687565858910857718448863449294,1017775435288687565858910857718448863449294,1017775435288687565858910857718448863449294,1017775435288687565858910857718448863449294,1017775435288687565858910857718448863449294,1017775435288687565858910857718448863449294,1017775435288687565858910857718448863449294,1017775435288687565858910857718448863449294,1017775435288687565858910857718448863449294</t>
  </si>
  <si>
    <t>56:58.6</t>
  </si>
  <si>
    <t>08:50.6</t>
  </si>
  <si>
    <t>-4.403883974818537,-4.403883974818537,-4.403883974818537,-4.403883974818537,-4.403883974818537,-4.403883974818537,-4.403883974818537,-4.403883974818537,-4.403883974818537,-4.403883974818537,-4.403883974818537,-4.403883974818537,-4.403883974818537,-4.403883974818537,-4.403883974818537,-4.403883974818537,-4.403883974818537,-4.403883974818537,-4.403883974818537,-4.403883974818537,-4.403883974818537,-4.403883974818537,-4.403883974818537,-4.403883974818537,-4.403883974818537,-4.403883974818537,-4.403883974818537,-4.403883974818537,-4.403883974818537,-4.403883974818537</t>
  </si>
  <si>
    <t>1044901322502117667274537258869927396836383,1044901322502117667274537258869927396836383,1044901322502117667274537258869927396836383,1044901322502117667274537258869927396836383,1044901322502117667274537258869927396836383,1044901322502117667274537258869927396836383,1044901322502117667274537258869927396836383,1044901322502117667274537258869927396836383,1044901322502117667274537258869927396836383,1044901322502117667274537258869927396836383,1044901322502117667274537258869927396836383,1044901322502117667274537258869927396836383,1044901322502117667274537258869927396836383,1044901322502117667274537258869927396836383,1044901322502117667274537258869927396836383,1044901322502117667274537258869927396836383,1044901322502117667274537258869927396836383,1044901322502117667274537258869927396836383,1044901322502117667274537258869927396836383,1044901322502117667274537258869927396836383,1044901322502117667274537258869927396836383,1044901322502117667274537258869927396836383,1044901322502117667274537258869927396836383,104490132...</t>
  </si>
  <si>
    <t>14:03.8</t>
  </si>
  <si>
    <t>34:05.0</t>
  </si>
  <si>
    <t>-4.4054458735417,-4.4054458735417,-4.4054458735417,-4.4054458735417,-4.4054458735417,-4.4054458735417,-4.4054458735417,-4.4054458735417,-4.4054458735417,-4.4054458735417,-4.4054458735417,-4.4054458735417,-4.4054458735417,-4.4054458735417,-4.4054458735417,-4.4054458735417,-4.4054458735417,-4.4054458735417,-4.4054458735417,-4.4054458735417</t>
  </si>
  <si>
    <t>1208119322970271778991013050319693259495775,1208119322970271778991013050319693259495775,1208119322970271778991013050319693259495775,1208119322970271778991013050319693259495775,1208119322970271778991013050319693259495775,1208119322970271778991013050319693259495775,1208119322970271778991013050319693259495775,1208119322970271778991013050319693259495775,1208119322970271778991013050319693259495775,1208119322970271778991013050319693259495775,1208119322970271778991013050319693259495775,1208119322970271778991013050319693259495775,1208119322970271778991013050319693259495775,1208119322970271778991013050319693259495775,1208119322970271778991013050319693259495775,1208119322970271778991013050319693259495775,1208119322970271778991013050319693259495775,1208119322970271778991013050319693259495775,1208119322970271778991013050319693259495775,1208119322970271778991013050319693259495775</t>
  </si>
  <si>
    <t>35:01.3</t>
  </si>
  <si>
    <t>51:26.7</t>
  </si>
  <si>
    <t>-4.408568933106418,-4.408568933106418,-4.408568933106418</t>
  </si>
  <si>
    <t>37:43.5</t>
  </si>
  <si>
    <t>50:42.7</t>
  </si>
  <si>
    <t>-4.412651429241403,-4.412651429241403,-4.412651429241403,-4.412651429241403,-4.412651429241403,-4.412651429241403,-4.412651429241403,-4.412651429241403,-4.412651429241403,-4.412651429241403,-4.412651429241403,-4.412651429241403,-4.412651429241403,-4.412651429241403,-4.412651429241403,-4.412651429241403,-4.412651429241403,-4.412651429241403,-4.412651429241403,-4.412651429241403,-4.412651429241403,-4.412651429241403,-4.412651429241403,-4.412651429241403,-4.412651429241403,-4.412651429241403,-4.412651429241403,-4.412651429241403,-4.412651429241403,-4.412651429241403</t>
  </si>
  <si>
    <t>1365533436708926270448982932730247416951290,1365533436708926270448982932730247416951290,1365533436708926270448982932730247416951290,1365533436708926270448982932730247416951290,1365533436708926270448982932730247416951290,1365533436708926270448982932730247416951290,1365533436708926270448982932730247416951290,1365533436708926270448982932730247416951290,1365533436708926270448982932730247416951290,1365533436708926270448982932730247416951290,1365533436708926270448982932730247416951290,1365533436708926270448982932730247416951290,1365533436708926270448982932730247416951290,1365533436708926270448982932730247416951290,1365533436708926270448982932730247416951290,1365533436708926270448982932730247416951290,1365533436708926270448982932730247416951290,1365533436708926270448982932730247416951290,1365533436708926270448982932730247416951290,1365533436708926270448982932730247416951290,1365533436708926270448982932730247416951290,1365533436708926270448982932730247416951290,1365533436708926270448982932730247416951290,136553343...</t>
  </si>
  <si>
    <t>19:01.2</t>
  </si>
  <si>
    <t>39:03.6</t>
  </si>
  <si>
    <t>-4.414215675028263,-4.414215675028263,-4.414215675028263,-4.414215675028263,-4.414215675028263,-4.414215675028263,-4.414215675028263,-4.414215675028263,-4.414215675028263,-4.414215675028263</t>
  </si>
  <si>
    <t>764918070912171102025787676459259381486622,764918070912171102025787676459259381486622,764918070912171102025787676459259381486622,764918070912171102025787676459259381486622,764918070912171102025787676459259381486622,764918070912171102025787676459259381486622,764918070912171102025787676459259381486622,764918070912171102025787676459259381486622,764918070912171102025787676459259381486622,764918070912171102025787676459259381486622</t>
  </si>
  <si>
    <t>08:55.1</t>
  </si>
  <si>
    <t>28:58.4</t>
  </si>
  <si>
    <t>-4.4192259968855545,-4.4192259968855545,-4.4192259968855545,-4.4192259968855545,-4.4192259968855545,-4.4192259968855545</t>
  </si>
  <si>
    <t>44:22.3</t>
  </si>
  <si>
    <t>04:17.3</t>
  </si>
  <si>
    <t>-4.425793980379442,-4.425793980379442,-4.425793980379442,-4.425793980379442,-4.425793980379442,-4.425793980379442,-4.425793980379442,-4.425793980379442,-4.425793980379442,-4.425793980379442</t>
  </si>
  <si>
    <t>459174748492548627803467961019084981928244,459174748492548627803467961019084981928244,459174748492548627803467961019084981928244,459174748492548627803467961019084981928244,459174748492548627803467961019084981928244,459174748492548627803467961019084981928244,459174748492548627803467961019084981928244,459174748492548627803467961019084981928244,459174748492548627803467961019084981928244,459174748492548627803467961019084981928244</t>
  </si>
  <si>
    <t>04:21.4</t>
  </si>
  <si>
    <t>22:00.2</t>
  </si>
  <si>
    <t>-4.429817939598215,-4.429817939598215,-4.429817939598215,-4.429817939598215,-4.429817939598215,-4.429817939598215,-4.429817939598215,-4.429817939598215,-4.429817939598215,-4.429817939598215</t>
  </si>
  <si>
    <t>827408477494349879121956131424870351375342,827408477494349879121956131424870351375342,827408477494349879121956131424870351375342,827408477494349879121956131424870351375342,827408477494349879121956131424870351375342,827408477494349879121956131424870351375342,827408477494349879121956131424870351375342,827408477494349879121956131424870351375342,827408477494349879121956131424870351375342,827408477494349879121956131424870351375342</t>
  </si>
  <si>
    <t>46:54.2</t>
  </si>
  <si>
    <t>-4.431438518034951,-4.431438518034951,-4.431438518034951,-4.431438518034951,-4.431438518034951,-4.431438518034951,-4.431438518034951,-4.431438518034951,-4.431438518034951,-4.431438518034951</t>
  </si>
  <si>
    <t>402539940845167714235762182558168945828866,402539940845167714235762182558168945828866,402539940845167714235762182558168945828866,402539940845167714235762182558168945828866,402539940845167714235762182558168945828866,402539940845167714235762182558168945828866,402539940845167714235762182558168945828866,402539940845167714235762182558168945828866,402539940845167714235762182558168945828866,402539940845167714235762182558168945828866</t>
  </si>
  <si>
    <t>40:40.5</t>
  </si>
  <si>
    <t>-4.4324774515171805,-4.4324774515171805,-4.4324774515171805,-4.4324774515171805,-4.4324774515171805,-4.4324774515171805,-4.4324774515171805,-4.4324774515171805,-4.4324774515171805,-4.4324774515171805,-4.4324774515171805,-4.4324774515171805,-4.4324774515171805,-4.4324774515171805,-4.4324774515171805</t>
  </si>
  <si>
    <t>696839773997416310457282047076381327184150,696839773997416310457282047076381327184150,696839773997416310457282047076381327184150,696839773997416310457282047076381327184150,696839773997416310457282047076381327184150,696839773997416310457282047076381327184150,696839773997416310457282047076381327184150,696839773997416310457282047076381327184150,696839773997416310457282047076381327184150,696839773997416310457282047076381327184150,696839773997416310457282047076381327184150,696839773997416310457282047076381327184150,696839773997416310457282047076381327184150,696839773997416310457282047076381327184150,696839773997416310457282047076381327184150</t>
  </si>
  <si>
    <t>02:04.9</t>
  </si>
  <si>
    <t>-4.434868409912269,-4.434868409912269,-4.434868409912269,-4.434868409912269,-4.434868409912269</t>
  </si>
  <si>
    <t>26:03.3</t>
  </si>
  <si>
    <t>46:06.3</t>
  </si>
  <si>
    <t>-4.442765918203333,-4.442765918203333,-4.442765918203333,-4.442765918203333,-4.442765918203333,-4.442765918203333,-4.442765918203333,-4.442765918203333,-4.442765918203333,-4.442765918203333,-4.442765918203333,-4.442765918203333,-4.442765918203333,-4.442765918203333,-4.442765918203333</t>
  </si>
  <si>
    <t>791087979829248479649255569171032813170946,791087979829248479649255569171032813170946,791087979829248479649255569171032813170946,791087979829248479649255569171032813170946,791087979829248479649255569171032813170946,791087979829248479649255569171032813170946,791087979829248479649255569171032813170946,791087979829248479649255569171032813170946,791087979829248479649255569171032813170946,791087979829248479649255569171032813170946,791087979829248479649255569171032813170946,791087979829248479649255569171032813170946,791087979829248479649255569171032813170946,791087979829248479649255569171032813170946,791087979829248479649255569171032813170946</t>
  </si>
  <si>
    <t>10:51.8</t>
  </si>
  <si>
    <t>30:54.3</t>
  </si>
  <si>
    <t>-4.444234949409619,-4.579191178920489,-4.641141445751333,-4.641141445751333,-4.641141445751333,-4.641141445751333,-4.641141445751333,-4.641141445751333,-4.641141445751333,-4.641141445751333,-4.641141445751333,-4.641141445751333,-4.641141445751333,-4.641141445751333,-4.641141445751333,-4.641141445751333,-4.641141445751333,-4.641141445751333,-4.641141445751333,-4.641141445751333</t>
  </si>
  <si>
    <t>78876705998119519935205420592631777480874,78876705186903601910581623787688377319594,78887676511631406960669379761389931856010,78887676511631406960669379761389931856010,78887676511631406960669379761389931856010,78887676511631406960669379761389931856010,78887676511631406960669379761389931856010,78887676511631406960669379761389931856010,78887676511631406960669379761389931856010,78887676511631406960669379761389931856010,78887676511631406960669379761389931856010,78887676511631406960669379761389931856010,78887676511631406960669379761389931856010,78887676511631406960669379761389931856010,78887676511631406960669379761389931856010,78887676511631406960669379761389931856010,78887676511631406960669379761389931856010,78887676511631406960669379761389931856010,78887676511631406960669379761389931856010,78887676511631406960669379761389931856010</t>
  </si>
  <si>
    <t>44:56.9</t>
  </si>
  <si>
    <t>02:03.8</t>
  </si>
  <si>
    <t>-4.445065663696178,-4.445065663696178,-4.445065663696178,-4.445065663696178,-4.445065663696178,-4.445065663696178,-4.445065663696178,-4.445065663696178,-4.445065663696178,-4.445065663696178</t>
  </si>
  <si>
    <t>1022784187084089099918406909578947136859451,1022784187084089099918406909578947136859451,1022784187084089099918406909578947136859451,1022784187084089099918406909578947136859451,1022784187084089099918406909578947136859451,1022784187084089099918406909578947136859451,1022784187084089099918406909578947136859451,1022784187084089099918406909578947136859451,1022784187084089099918406909578947136859451,1022784187084089099918406909578947136859451</t>
  </si>
  <si>
    <t>22:36.6</t>
  </si>
  <si>
    <t>-4.449154307384085,-4.449154307384085,-4.449154307384085,-4.449154307384085,-4.449154307384085,-4.449154307384085,-4.449154307384085,-4.449154307384085,-4.449154307384085,-4.449154307384085</t>
  </si>
  <si>
    <t>973443371873531126401701449746339474313217,973443371873531126401701449746339474313217,973443371873531126401701449746339474313217,973443371873531126401701449746339474313217,973443371873531126401701449746339474313217,973443371873531126401701449746339474313217,973443371873531126401701449746339474313217,973443371873531126401701449746339474313217,973443371873531126401701449746339474313217,973443371873531126401701449746339474313217</t>
  </si>
  <si>
    <t>22:05.6</t>
  </si>
  <si>
    <t>42:08.3</t>
  </si>
  <si>
    <t>-4.449820959566617,-4.449820959566617,-4.449820959566617,-4.449820959566617,-4.449820959566617,-4.449820959566617,-4.449820959566617,-4.449820959566617,-4.449820959566617,-4.449820959566617</t>
  </si>
  <si>
    <t>399451512200945110677693302777102083689354,399451512200945110677693302777102083689354,399451512200945110677693302777102083689354,399451512200945110677693302777102083689354,399451512200945110677693302777102083689354,399451512200945110677693302777102083689354,399451512200945110677693302777102083689354,399451512200945110677693302777102083689354,399451512200945110677693302777102083689354,399451512200945110677693302777102083689354</t>
  </si>
  <si>
    <t>12:17.2</t>
  </si>
  <si>
    <t>32:20.2</t>
  </si>
  <si>
    <t>-4.451247312131827,-4.451247312131827,-4.451247312131827</t>
  </si>
  <si>
    <t>41:52.4</t>
  </si>
  <si>
    <t>56:55.1</t>
  </si>
  <si>
    <t>-4.457698239108112,-4.457698239108112,-4.457698239108112,-4.457698239108112,-4.457698239108112,-4.457698239108112,-4.457698239108112,-4.457698239108112,-4.457698239108112,-4.457698239108112,-4.457698239108112,-4.457698239108112,-4.457698239108112,-4.457698239108112,-4.457698239108112,-4.457698239108112,-4.457698239108112,-4.457698239108112,-4.457698239108112,-4.457698239108112</t>
  </si>
  <si>
    <t>1393441570021147608560248812884253941170526,1393441570021147608560248812884253941170526,1393441570021147608560248812884253941170526,1393441570021147608560248812884253941170526,1393441570021147608560248812884253941170526,1393441570021147608560248812884253941170526,1393441570021147608560248812884253941170526,1393441570021147608560248812884253941170526,1393441570021147608560248812884253941170526,1393441570021147608560248812884253941170526,1393441570021147608560248812884253941170526,1393441570021147608560248812884253941170526,1393441570021147608560248812884253941170526,1393441570021147608560248812884253941170526,1393441570021147608560248812884253941170526,1393441570021147608560248812884253941170526,1393441570021147608560248812884253941170526,1393441570021147608560248812884253941170526,1393441570021147608560248812884253941170526,1393441570021147608560248812884253941170526</t>
  </si>
  <si>
    <t>55:55.7</t>
  </si>
  <si>
    <t>15:41.1</t>
  </si>
  <si>
    <t>-4.463228007861322,-4.463228007861322,-4.463228007861322,-4.463228007861322,-4.463228007861322,-4.463228007861322,-4.463228007861322,-4.463228007861322,-4.463228007861322,-4.463228007861322</t>
  </si>
  <si>
    <t>233271015044645151267877207382696793132804,233271015044645151267877207382696793132804,233271015044645151267877207382696793132804,233271015044645151267877207382696793132804,233271015044645151267877207382696793132804,233271015044645151267877207382696793132804,233271015044645151267877207382696793132804,233271015044645151267877207382696793132804,233271015044645151267877207382696793132804,233271015044645151267877207382696793132804</t>
  </si>
  <si>
    <t>48:09.2</t>
  </si>
  <si>
    <t>08:11.9</t>
  </si>
  <si>
    <t>-4.468399813596825,-4.468399813596825,-4.468399813596825,-4.468399813596825,-4.468399813596825,-4.468399813596825,-4.468399813596825,-4.468399813596825,-4.468399813596825,-4.468399813596825,-4.468399813596825,-4.468399813596825,-4.468399813596825,-4.468399813596825,-4.468399813596825</t>
  </si>
  <si>
    <t>1216415472062478414946753069365384766336941,1216415472062478414946753069365384766336941,1216415472062478414946753069365384766336941,1216415472062478414946753069365384766336941,1216415472062478414946753069365384766336941,1216415472062478414946753069365384766336941,1216415472062478414946753069365384766336941,1216415472062478414946753069365384766336941,1216415472062478414946753069365384766336941,1216415472062478414946753069365384766336941,1216415472062478414946753069365384766336941,1216415472062478414946753069365384766336941,1216415472062478414946753069365384766336941,1216415472062478414946753069365384766336941,1216415472062478414946753069365384766336941</t>
  </si>
  <si>
    <t>22:03.3</t>
  </si>
  <si>
    <t>42:06.8</t>
  </si>
  <si>
    <t>-4.471423880816205,-4.471423880816205,-4.471423880816205,-4.471423880816205,-4.471423880816205,-4.471423880816205,-4.471423880816205,-4.471423880816205,-4.471423880816205,-4.471423880816205,-4.471423880816205,-4.471423880816205,-4.471423880816205,-4.471423880816205,-4.471423880816205</t>
  </si>
  <si>
    <t>1085460445347895621250864723427508329927492,1085460445347895621250864723427508329927492,1085460445347895621250864723427508329927492,1085460445347895621250864723427508329927492,1085460445347895621250864723427508329927492,1085460445347895621250864723427508329927492,1085460445347895621250864723427508329927492,1085460445347895621250864723427508329927492,1085460445347895621250864723427508329927492,1085460445347895621250864723427508329927492,1085460445347895621250864723427508329927492,1085460445347895621250864723427508329927492,1085460445347895621250864723427508329927492,1085460445347895621250864723427508329927492,1085460445347895621250864723427508329927492</t>
  </si>
  <si>
    <t>17:27.5</t>
  </si>
  <si>
    <t>32:17.5</t>
  </si>
  <si>
    <t>-4.472629886921656,-4.472629886921656,-4.472629886921656,-4.472629886921656,-4.472629886921656,-4.472629886921656,-4.472629886921656,-4.472629886921656,-4.472629886921656,-4.472629886921656,-4.472629886921656,-4.472629886921656,-4.472629886921656,-4.472629886921656,-4.472629886921656,-4.472629886921656,-4.472629886921656,-4.472629886921656,-4.472629886921656,-4.472629886921656,-4.472629886921656,-4.472629886921656,-4.472629886921656,-4.472629886921656,-4.472629886921656,-4.472629886921656,-4.472629886921656,-4.472629886921656,-4.472629886921656,-4.472629886921656</t>
  </si>
  <si>
    <t>1371917645785297376972526626034537873824193,1371917645785297376972526626034537873824193,1371917645785297376972526626034537873824193,1371917645785297376972526626034537873824193,1371917645785297376972526626034537873824193,1371917645785297376972526626034537873824193,1371917645785297376972526626034537873824193,1371917645785297376972526626034537873824193,1371917645785297376972526626034537873824193,1371917645785297376972526626034537873824193,1371917645785297376972526626034537873824193,1371917645785297376972526626034537873824193,1371917645785297376972526626034537873824193,1371917645785297376972526626034537873824193,1371917645785297376972526626034537873824193,1371917645785297376972526626034537873824193,1371917645785297376972526626034537873824193,1371917645785297376972526626034537873824193,1371917645785297376972526626034537873824193,1371917645785297376972526626034537873824193,1371917645785297376972526626034537873824193,1371917645785297376972526626034537873824193,1371917645785297376972526626034537873824193,137191764...</t>
  </si>
  <si>
    <t>17:58.3</t>
  </si>
  <si>
    <t>38:01.3</t>
  </si>
  <si>
    <t>-4.474937120264509,-4.474937120264509,-4.474937120264509,-4.474937120264509,-4.474937120264509,-4.474937120264509,-4.474937120264509,-4.474937120264509,-4.474937120264509</t>
  </si>
  <si>
    <t>1091562687413742682877242619973923030629379,1091562687413742682877242619973923030629379,1091562687413742682877242619973923030629379,1091562687413742682877242619973923030629379,1091562687413742682877242619973923030629379,1091562687413742682877242619973923030629379,1091562687413742682877242619973923030629379,1091562687413742682877242619973923030629379,1091562687413742682877242619973923030629379</t>
  </si>
  <si>
    <t>49:52.3</t>
  </si>
  <si>
    <t>02:29.0</t>
  </si>
  <si>
    <t>-4.4752312966955,-4.4752312966955,-4.4752312966955,-4.4752312966955,-4.4752312966955</t>
  </si>
  <si>
    <t>56:56.9</t>
  </si>
  <si>
    <t>-4.475962481839731,-4.475962481839731,-4.475962481839731,-4.475962481839731,-4.475962481839731,-4.475962481839731,-4.475962481839731,-4.475962481839731,-4.475962481839731,-4.475962481839731,-4.475962481839731,-4.475962481839731,-4.475962481839731,-4.475962481839731,-4.475962481839731,-4.475962481839731,-4.475962481839731,-4.475962481839731,-4.475962481839731,-4.475962481839731,-4.475962481839731,-4.475962481839731,-4.475962481839731,-4.475962481839731,-4.475962481839731,-4.475962481839731,-4.475962481839731,-4.475962481839731,-4.475962481839731,-4.475962481839731</t>
  </si>
  <si>
    <t>1390975943420943095834387588338477592233739,1390975943420943095834387588338477592233739,1390975943420943095834387588338477592233739,1390975943420943095834387588338477592233739,1390975943420943095834387588338477592233739,1390975943420943095834387588338477592233739,1390975943420943095834387588338477592233739,1390975943420943095834387588338477592233739,1390975943420943095834387588338477592233739,1390975943420943095834387588338477592233739,1390975943420943095834387588338477592233739,1390975943420943095834387588338477592233739,1390975943420943095834387588338477592233739,1390975943420943095834387588338477592233739,1390975943420943095834387588338477592233739,1390975943420943095834387588338477592233739,1390975943420943095834387588338477592233739,1390975943420943095834387588338477592233739,1390975943420943095834387588338477592233739,1390975943420943095834387588338477592233739,1390975943420943095834387588338477592233739,1390975943420943095834387588338477592233739,1390975943420943095834387588338477592233739,139097594...</t>
  </si>
  <si>
    <t>18:22.7</t>
  </si>
  <si>
    <t>38:26.1</t>
  </si>
  <si>
    <t>-4.478997072799652,-4.478997072799652,-4.478997072799652,-4.478997072799652,-4.478997072799652,-4.478997072799652,-4.478997072799652,-4.478997072799652,-4.478997072799652,-4.478997072799652,-4.478997072799652,-4.478997072799652,-4.478997072799652,-4.478997072799652,-4.478997072799652</t>
  </si>
  <si>
    <t>852062915320615107629002995066242238791710,852062915320615107629002995066242238791710,852062915320615107629002995066242238791710,852062915320615107629002995066242238791710,852062915320615107629002995066242238791710,852062915320615107629002995066242238791710,852062915320615107629002995066242238791710,852062915320615107629002995066242238791710,852062915320615107629002995066242238791710,852062915320615107629002995066242238791710,852062915320615107629002995066242238791710,852062915320615107629002995066242238791710,852062915320615107629002995066242238791710,852062915320615107629002995066242238791710,852062915320615107629002995066242238791710</t>
  </si>
  <si>
    <t>39:16.6</t>
  </si>
  <si>
    <t>58:47.6</t>
  </si>
  <si>
    <t>-4.480554198855669,-4.480554198855669,-4.480554198855669,-4.480554198855669,-4.480554198855669,-4.480554198855669,-4.480554198855669,-4.480554198855669,-4.480554198855669</t>
  </si>
  <si>
    <t>974107995041822152535104135304548402712833,974107995041822152535104135304548402712833,974107995041822152535104135304548402712833,974107995041822152535104135304548402712833,974107995041822152535104135304548402712833,974107995041822152535104135304548402712833,974107995041822152535104135304548402712833,974107995041822152535104135304548402712833,974107995041822152535104135304548402712833</t>
  </si>
  <si>
    <t>56:58.1</t>
  </si>
  <si>
    <t>14:50.0</t>
  </si>
  <si>
    <t>-4.4817108586554735,-4.4817108586554735,-4.4817108586554735,-4.4817108586554735,-4.4817108586554735,-4.4817108586554735</t>
  </si>
  <si>
    <t>40:16.4</t>
  </si>
  <si>
    <t>-4.484384760607238,-4.484384760607238,-4.484384760607238,-4.484384760607238,-4.484384760607238,-4.484384760607238,-4.484384760607238,-4.484384760607238,-4.484384760607238,-4.484384760607238,-4.484384760607238,-4.484384760607238,-4.484384760607238,-4.484384760607238,-4.484384760607238,-4.484384760607238,-4.484384760607238,-4.484384760607238,-4.484384760607238,-4.484384760607238</t>
  </si>
  <si>
    <t>462413038302238122718319993688990582645000,462413038302238122718319993688990582645000,462413038302238122718319993688990582645000,462413038302238122718319993688990582645000,462413038302238122718319993688990582645000,462413038302238122718319993688990582645000,462413038302238122718319993688990582645000,462413038302238122718319993688990582645000,462413038302238122718319993688990582645000,462413038302238122718319993688990582645000,462413038302238122718319993688990582645000,462413038302238122718319993688990582645000,462413038302238122718319993688990582645000,462413038302238122718319993688990582645000,462413038302238122718319993688990582645000,462413038302238122718319993688990582645000,462413038302238122718319993688990582645000,462413038302238122718319993688990582645000,462413038302238122718319993688990582645000,462413038302238122718319993688990582645000</t>
  </si>
  <si>
    <t>15:01.4</t>
  </si>
  <si>
    <t>26:02.2</t>
  </si>
  <si>
    <t>-4.484481400127366,-4.484481400127366,-4.484481400127366,-4.484481400127366,-4.484481400127366,-4.484481400127366,-4.484481400127366,-4.484481400127366,-4.484481400127366,-4.484481400127366,-4.484481400127366,-4.484481400127366,-4.484481400127366,-4.484481400127366,-4.484481400127366,-4.484481400127366,-4.484481400127366,-4.484481400127366,-4.484481400127366,-4.484481400127366,-4.484481400127366,-4.484481400127366,-4.484481400127366,-4.484481400127366,-4.484481400127366,-4.484481400127366,-4.484481400127366,-4.484481400127366,-4.484481400127366,-4.484481400127366</t>
  </si>
  <si>
    <t>1019673350576759485566564867738598244974592,1019673350576759485566564867738598244974592,1019673350576759485566564867738598244974592,1019673350576759485566564867738598244974592,1019673350576759485566564867738598244974592,1019673350576759485566564867738598244974592,1019673350576759485566564867738598244974592,1019673350576759485566564867738598244974592,1019673350576759485566564867738598244974592,1019673350576759485566564867738598244974592,1019673350576759485566564867738598244974592,1019673350576759485566564867738598244974592,1019673350576759485566564867738598244974592,1019673350576759485566564867738598244974592,1019673350576759485566564867738598244974592,1019673350576759485566564867738598244974592,1019673350576759485566564867738598244974592,1019673350576759485566564867738598244974592,1019673350576759485566564867738598244974592,1019673350576759485566564867738598244974592,1019673350576759485566564867738598244974592,1019673350576759485566564867738598244974592,1019673350576759485566564867738598244974592,101967335...</t>
  </si>
  <si>
    <t>30:15.8</t>
  </si>
  <si>
    <t>45:40.3</t>
  </si>
  <si>
    <t>-4.485226801146918,-4.485226801146918,-4.485226801146918,-4.485226801146918,-4.485226801146918,-4.485226801146918,-4.485226801146918,-4.485226801146918,-4.485226801146918,-4.485226801146918,-4.485226801146918,-4.485226801146918,-4.485226801146918,-4.485226801146918,-4.485226801146918</t>
  </si>
  <si>
    <t>1216764572577417576890602056074891776749672,1216764572577417576890602056074891776749672,1216764572577417576890602056074891776749672,1216764572577417576890602056074891776749672,1216764572577417576890602056074891776749672,1216764572577417576890602056074891776749672,1216764572577417576890602056074891776749672,1216764572577417576890602056074891776749672,1216764572577417576890602056074891776749672,1216764572577417576890602056074891776749672,1216764572577417576890602056074891776749672,1216764572577417576890602056074891776749672,1216764572577417576890602056074891776749672,1216764572577417576890602056074891776749672,1216764572577417576890602056074891776749672</t>
  </si>
  <si>
    <t>28:04.1</t>
  </si>
  <si>
    <t>46:55.9</t>
  </si>
  <si>
    <t>-4.4863989187963575,-4.4863989187963575,-4.4863989187963575,-4.4863989187963575,-4.4863989187963575</t>
  </si>
  <si>
    <t>47:18.6</t>
  </si>
  <si>
    <t>07:21.1</t>
  </si>
  <si>
    <t>-4.4864114218759905,-4.4864114218759905,-4.4864114218759905,-4.4864114218759905,-4.4864114218759905,-4.4864114218759905,-4.4864114218759905,-4.4864114218759905,-4.4864114218759905</t>
  </si>
  <si>
    <t>606245235875575525395307521558499919677828,606245235875575525395307521558499919677828,606245235875575525395307521558499919677828,606245235875575525395307521558499919677828,606245235875575525395307521558499919677828,606245235875575525395307521558499919677828,606245235875575525395307521558499919677828,606245235875575525395307521558499919677828,606245235875575525395307521558499919677828</t>
  </si>
  <si>
    <t>41:47.4</t>
  </si>
  <si>
    <t>-4.486469098017184,-4.486469098017184,-4.486469098017184,-4.486469098017184,-4.486469098017184,-4.486469098017184,-4.486469098017184,-4.486469098017184,-4.486469098017184,-4.486469098017184</t>
  </si>
  <si>
    <t>1091546316138588211310919701488592605974528,1091546316138588211310919701488592605974528,1091546316138588211310919701488592605974528,1091546316138588211310919701488592605974528,1091546316138588211310919701488592605974528,1091546316138588211310919701488592605974528,1091546316138588211310919701488592605974528,1091546316138588211310919701488592605974528,1091546316138588211310919701488592605974528,1091546316138588211310919701488592605974528</t>
  </si>
  <si>
    <t>34:59.1</t>
  </si>
  <si>
    <t>54:46.8</t>
  </si>
  <si>
    <t>-4.4869678775315265,-4.4869678775315265,-4.4869678775315265,-4.4869678775315265,-4.4869678775315265,-4.4869678775315265,-4.4869678775315265,-4.4869678775315265,-4.4869678775315265</t>
  </si>
  <si>
    <t>506281954686366704472761425701364919549963,506281954686366704472761425701364919549963,506281954686366704472761425701364919549963,506281954686366704472761425701364919549963,506281954686366704472761425701364919549963,506281954686366704472761425701364919549963,506281954686366704472761425701364919549963,506281954686366704472761425701364919549963,506281954686366704472761425701364919549963</t>
  </si>
  <si>
    <t>30:12.2</t>
  </si>
  <si>
    <t>50:13.7</t>
  </si>
  <si>
    <t>-4.493823755549754,-4.493823755549754,-4.493823755549754,-4.493823755549754,-4.493823755549754,-4.493823755549754,-4.493823755549754,-4.493823755549754,-4.493823755549754,-4.493823755549754,-4.493823755549754,-4.493823755549754,-4.493823755549754,-4.493823755549754,-4.493823755549754,-4.493823755549754,-4.493823755549754,-4.493823755549754,-4.493823755549754,-4.493823755549754</t>
  </si>
  <si>
    <t>694167869768081669291887505962381053883354,694167869768081669291887505962381053883354,694167869768081669291887505962381053883354,694167869768081669291887505962381053883354,694167869768081669291887505962381053883354,694167869768081669291887505962381053883354,694167869768081669291887505962381053883354,694167869768081669291887505962381053883354,694167869768081669291887505962381053883354,694167869768081669291887505962381053883354,694167869768081669291887505962381053883354,694167869768081669291887505962381053883354,694167869768081669291887505962381053883354,694167869768081669291887505962381053883354,694167869768081669291887505962381053883354,694167869768081669291887505962381053883354,694167869768081669291887505962381053883354,694167869768081669291887505962381053883354,694167869768081669291887505962381053883354,694167869768081669291887505962381053883354</t>
  </si>
  <si>
    <t>42:11.2</t>
  </si>
  <si>
    <t>-4.497205170155762,-4.497205170155762,-4.497205170155762,-4.497205170155762,-4.497205170155762,-4.497205170155762,-4.497205170155762,-4.497205170155762,-4.497205170155762,-4.497205170155762,-4.497205170155762,-4.497205170155762,-4.497205170155762,-4.497205170155762,-4.497205170155762</t>
  </si>
  <si>
    <t>1196722546691816840050659115886949899733201,1196722546691816840050659115886949899733201,1196722546691816840050659115886949899733201,1196722546691816840050659115886949899733201,1196722546691816840050659115886949899733201,1196722546691816840050659115886949899733201,1196722546691816840050659115886949899733201,1196722546691816840050659115886949899733201,1196722546691816840050659115886949899733201,1196722546691816840050659115886949899733201,1196722546691816840050659115886949899733201,1196722546691816840050659115886949899733201,1196722546691816840050659115886949899733201,1196722546691816840050659115886949899733201,1196722546691816840050659115886949899733201</t>
  </si>
  <si>
    <t>09:25.9</t>
  </si>
  <si>
    <t>-4.497674158164063,-4.497674158164063,-4.497674158164063,-4.497674158164063,-4.497674158164063</t>
  </si>
  <si>
    <t>54:27.2</t>
  </si>
  <si>
    <t>13:04.1</t>
  </si>
  <si>
    <t>-4.497910558463222,-4.497910558463222,-4.497910558463222,-4.497910558463222,-4.497910558463222,-4.497910558463222,-4.497910558463222,-4.497910558463222,-4.497910558463222,-4.497910558463222,-4.497910558463222,-4.497910558463222,-4.497910558463222,-4.497910558463222,-4.497910558463222,-4.497910558463222,-4.497910558463222,-4.497910558463222,-4.497910558463222,-4.497910558463222</t>
  </si>
  <si>
    <t>1393754933811885874854196676357429152350340,1393754933811885874854196676357429152350340,1393754933811885874854196676357429152350340,1393754933811885874854196676357429152350340,1393754933811885874854196676357429152350340,1393754933811885874854196676357429152350340,1393754933811885874854196676357429152350340,1393754933811885874854196676357429152350340,1393754933811885874854196676357429152350340,1393754933811885874854196676357429152350340,1393754933811885874854196676357429152350340,1393754933811885874854196676357429152350340,1393754933811885874854196676357429152350340,1393754933811885874854196676357429152350340,1393754933811885874854196676357429152350340,1393754933811885874854196676357429152350340,1393754933811885874854196676357429152350340,1393754933811885874854196676357429152350340,1393754933811885874854196676357429152350340,1393754933811885874854196676357429152350340</t>
  </si>
  <si>
    <t>40:05.8</t>
  </si>
  <si>
    <t>58:56.7</t>
  </si>
  <si>
    <t>-4.500038734513319,-4.500038734513319,-4.500038734513319</t>
  </si>
  <si>
    <t>44:20.2</t>
  </si>
  <si>
    <t>-4.502559712997721,-4.502559712997721,-4.502559712997721,-4.502559712997721,-4.502559712997721,-4.502559712997721,-4.502559712997721,-4.502559712997721,-4.502559712997721,-4.502559712997721,-4.502559712997721,-4.502559712997721,-4.502559712997721,-4.502559712997721,-4.502559712997721,-4.502559712997721,-4.502559712997721,-4.502559712997721,-4.502559712997721,-4.502559712997721,-4.502559712997721,-4.502559712997721,-4.502559712997721,-4.502559712997721,-4.502559712997721,-4.502559712997721,-4.502559712997721,-4.502559712997721,-4.502559712997721,-4.502559712997721</t>
  </si>
  <si>
    <t>1382461134341933663535058342159392131122510,1382461134341933663535058342159392131122510,1382461134341933663535058342159392131122510,1382461134341933663535058342159392131122510,1382461134341933663535058342159392131122510,1382461134341933663535058342159392131122510,1382461134341933663535058342159392131122510,1382461134341933663535058342159392131122510,1382461134341933663535058342159392131122510,1382461134341933663535058342159392131122510,1382461134341933663535058342159392131122510,1382461134341933663535058342159392131122510,1382461134341933663535058342159392131122510,1382461134341933663535058342159392131122510,1382461134341933663535058342159392131122510,1382461134341933663535058342159392131122510,1382461134341933663535058342159392131122510,1382461134341933663535058342159392131122510,1382461134341933663535058342159392131122510,1382461134341933663535058342159392131122510,1382461134341933663535058342159392131122510,1382461134341933663535058342159392131122510,1382461134341933663535058342159392131122510,138246113...</t>
  </si>
  <si>
    <t>02:05.9</t>
  </si>
  <si>
    <t>16:39.3</t>
  </si>
  <si>
    <t>-4.504096601910459,-4.504096601910459,-4.504096601910459,-4.504096601910459,-4.504096601910459,-4.504096601910459,-4.504096601910459,-4.504096601910459,-4.504096601910459,-4.504096601910459,-4.504096601910459,-4.504096601910459,-4.504096601910459,-4.504096601910459,-4.504096601910459</t>
  </si>
  <si>
    <t>1393783252639496092058498508550373813226885,1393783252639496092058498508550373813226885,1393783252639496092058498508550373813226885,1393783252639496092058498508550373813226885,1393783252639496092058498508550373813226885,1393783252639496092058498508550373813226885,1393783252639496092058498508550373813226885,1393783252639496092058498508550373813226885,1393783252639496092058498508550373813226885,1393783252639496092058498508550373813226885,1393783252639496092058498508550373813226885,1393783252639496092058498508550373813226885,1393783252639496092058498508550373813226885,1393783252639496092058498508550373813226885,1393783252639496092058498508550373813226885</t>
  </si>
  <si>
    <t>20:48.8</t>
  </si>
  <si>
    <t>36:31.0</t>
  </si>
  <si>
    <t>-4.5058944263421505,-4.5058944263421505,-4.5058944263421505,-4.5058944263421505,-4.5058944263421505,-4.5058944263421505,-4.5058944263421505,-4.5058944263421505,-4.5058944263421505,-4.5058944263421505,-4.5058944263421505,-4.5058944263421505,-4.5058944263421505,-4.5058944263421505,-4.5058944263421505</t>
  </si>
  <si>
    <t>1393345149507275219920802427826955061342228,1393345149507275219920802427826955061342228,1393345149507275219920802427826955061342228,1393345149507275219920802427826955061342228,1393345149507275219920802427826955061342228,1393345149507275219920802427826955061342228,1393345149507275219920802427826955061342228,1393345149507275219920802427826955061342228,1393345149507275219920802427826955061342228,1393345149507275219920802427826955061342228,1393345149507275219920802427826955061342228,1393345149507275219920802427826955061342228,1393345149507275219920802427826955061342228,1393345149507275219920802427826955061342228,1393345149507275219920802427826955061342228</t>
  </si>
  <si>
    <t>24:30.8</t>
  </si>
  <si>
    <t>-4.507144861926272,-4.507144861926272,-4.507144861926272,-4.507144861926272,-4.507144861926272,-4.507144861926272,-4.507144861926272,-4.507144861926272,-4.507144861926272,-4.507144861926272</t>
  </si>
  <si>
    <t>483966870029200183238842467944355801417499,483966870029200183238842467944355801417499,483966870029200183238842467944355801417499,483966870029200183238842467944355801417499,483966870029200183238842467944355801417499,483966870029200183238842467944355801417499,483966870029200183238842467944355801417499,483966870029200183238842467944355801417499,483966870029200183238842467944355801417499,483966870029200183238842467944355801417499</t>
  </si>
  <si>
    <t>-4.509932394304013,-4.509932394304013,-4.509932394304013,-4.509932394304013,-4.509932394304013,-4.509932394304013</t>
  </si>
  <si>
    <t>16:02.8</t>
  </si>
  <si>
    <t>33:13.9</t>
  </si>
  <si>
    <t>-4.5122733038387794,-4.5122733038387794,-4.5122733038387794,-4.5122733038387794,-4.5122733038387794,-4.5122733038387794,-4.5122733038387794,-4.5122733038387794,-4.5122733038387794,-4.5122733038387794</t>
  </si>
  <si>
    <t>1393760582381988927587735762913301461771334,1393760582381988927587735762913301461771334,1393760582381988927587735762913301461771334,1393760582381988927587735762913301461771334,1393760582381988927587735762913301461771334,1393760582381988927587735762913301461771334,1393760582381988927587735762913301461771334,1393760582381988927587735762913301461771334,1393760582381988927587735762913301461771334,1393760582381988927587735762913301461771334</t>
  </si>
  <si>
    <t>34:29.5</t>
  </si>
  <si>
    <t>54:32.1</t>
  </si>
  <si>
    <t>-4.512519520916952,-4.512519520916952,-4.512519520916952,-4.512519520916952,-4.512519520916952,-4.512519520916952</t>
  </si>
  <si>
    <t>09:33.7</t>
  </si>
  <si>
    <t>29:36.9</t>
  </si>
  <si>
    <t>-4.514613927578714,-4.514613927578714,-4.514613927578714</t>
  </si>
  <si>
    <t>23:50.7</t>
  </si>
  <si>
    <t>41:49.9</t>
  </si>
  <si>
    <t>-4.516902726053319,-4.516902726053319,-4.516902726053319,-4.516902726053319,-4.516902726053319,-4.516902726053319,-4.516902726053319,-4.516902726053319,-4.516902726053319,-4.516902726053319,-4.516902726053319,-4.516902726053319,-4.516902726053319,-4.516902726053319,-4.516902726053319</t>
  </si>
  <si>
    <t>522127029210045204965420960854348649719973,522127029210045204965420960854348649719973,522127029210045204965420960854348649719973,522127029210045204965420960854348649719973,522127029210045204965420960854348649719973,522127029210045204965420960854348649719973,522127029210045204965420960854348649719973,522127029210045204965420960854348649719973,522127029210045204965420960854348649719973,522127029210045204965420960854348649719973,522127029210045204965420960854348649719973,522127029210045204965420960854348649719973,522127029210045204965420960854348649719973,522127029210045204965420960854348649719973,522127029210045204965420960854348649719973</t>
  </si>
  <si>
    <t>48:48.4</t>
  </si>
  <si>
    <t>-4.517224516088119,-4.517224516088119,-4.517224516088119,-4.517224516088119,-4.517224516088119,-4.517224516088119,-4.517224516088119,-4.517224516088119,-4.517224516088119,-4.517224516088119,-4.517224516088119,-4.517224516088119,-4.517224516088119,-4.517224516088119,-4.517224516088119,-4.517224516088119,-4.517224516088119,-4.517224516088119,-4.517224516088119,-4.517224516088119,-4.517224516088119,-4.517224516088119,-4.517224516088119,-4.517224516088119,-4.517224516088119,-4.517224516088119,-4.517224516088119,-4.517224516088119,-4.517224516088119,-4.517224516088119</t>
  </si>
  <si>
    <t>971732592586628556911766950619053524397473,971732592586628556911766950619053524397473,971732592586628556911766950619053524397473,971732592586628556911766950619053524397473,971732592586628556911766950619053524397473,971732592586628556911766950619053524397473,971732592586628556911766950619053524397473,971732592586628556911766950619053524397473,971732592586628556911766950619053524397473,971732592586628556911766950619053524397473,971732592586628556911766950619053524397473,971732592586628556911766950619053524397473,971732592586628556911766950619053524397473,971732592586628556911766950619053524397473,971732592586628556911766950619053524397473,971732592586628556911766950619053524397473,971732592586628556911766950619053524397473,971732592586628556911766950619053524397473,971732592586628556911766950619053524397473,971732592586628556911766950619053524397473,971732592586628556911766950619053524397473,971732592586628556911766950619053524397473,971732592586628556911766950619053524397473,97173259258662855691176695061905...</t>
  </si>
  <si>
    <t>20:49.5</t>
  </si>
  <si>
    <t>-4.517648200568851,-4.517648200568851,-4.517648200568851,-4.517648200568851,-4.517648200568851</t>
  </si>
  <si>
    <t>29:46.0</t>
  </si>
  <si>
    <t>49:49.0</t>
  </si>
  <si>
    <t>-4.518361467999943,-4.518361467999943,-4.518361467999943,-4.518361467999943,-4.518361467999943,-4.518361467999943,-4.518361467999943,-4.518361467999943,-4.518361467999943,-4.518361467999943</t>
  </si>
  <si>
    <t>137811434326299953340765187811545230991935,137811434326299953340765187811545230991935,137811434326299953340765187811545230991935,137811434326299953340765187811545230991935,137811434326299953340765187811545230991935,137811434326299953340765187811545230991935,137811434326299953340765187811545230991935,137811434326299953340765187811545230991935,137811434326299953340765187811545230991935,137811434326299953340765187811545230991935</t>
  </si>
  <si>
    <t>40:08.0</t>
  </si>
  <si>
    <t>00:10.8</t>
  </si>
  <si>
    <t>-4.51886418935753,-4.51886418935753,-4.51886418935753,-4.51886418935753,-4.51886418935753,-4.51886418935753</t>
  </si>
  <si>
    <t>04:09.4</t>
  </si>
  <si>
    <t>24:12.7</t>
  </si>
  <si>
    <t>-4.520364221175122,-4.520364221175122,-4.520364221175122,-4.520364221175122,-4.520364221175122,-4.520364221175122,-4.520364221175122,-4.520364221175122,-4.520364221175122,-4.520364221175122,-4.520364221175122,-4.520364221175122,-4.520364221175122,-4.520364221175122,-4.520364221175122,-4.520364221175122,-4.520364221175122,-4.520364221175122,-4.520364221175122,-4.520364221175122</t>
  </si>
  <si>
    <t>1379452663449059721581186182582540303407252,1379452663449059721581186182582540303407252,1379452663449059721581186182582540303407252,1379452663449059721581186182582540303407252,1379452663449059721581186182582540303407252,1379452663449059721581186182582540303407252,1379452663449059721581186182582540303407252,1379452663449059721581186182582540303407252,1379452663449059721581186182582540303407252,1379452663449059721581186182582540303407252,1379452663449059721581186182582540303407252,1379452663449059721581186182582540303407252,1379452663449059721581186182582540303407252,1379452663449059721581186182582540303407252,1379452663449059721581186182582540303407252,1379452663449059721581186182582540303407252,1379452663449059721581186182582540303407252,1379452663449059721581186182582540303407252,1379452663449059721581186182582540303407252,1379452663449059721581186182582540303407252</t>
  </si>
  <si>
    <t>55:35.4</t>
  </si>
  <si>
    <t>-4.52060681606652,-4.52060681606652,-4.52060681606652,-4.52060681606652,-4.52060681606652,-4.52060681606652,-4.52060681606652,-4.52060681606652,-4.52060681606652,-4.52060681606652,-4.52060681606652,-4.52060681606652,-4.52060681606652,-4.52060681606652,-4.52060681606652,-4.52060681606652,-4.52060681606652,-4.52060681606652,-4.52060681606652,-4.52060681606652,-4.52060681606652,-4.52060681606652,-4.52060681606652,-4.52060681606652,-4.52060681606652,-4.52060681606652,-4.52060681606652,-4.52060681606652,-4.52060681606652,-4.52060681606652</t>
  </si>
  <si>
    <t>1390389722730775585334439226864282930290854,1390389722730775585334439226864282930290854,1390389722730775585334439226864282930290854,1390389722730775585334439226864282930290854,1390389722730775585334439226864282930290854,1390389722730775585334439226864282930290854,1390389722730775585334439226864282930290854,1390389722730775585334439226864282930290854,1390389722730775585334439226864282930290854,1390389722730775585334439226864282930290854,1390389722730775585334439226864282930290854,1390389722730775585334439226864282930290854,1390389722730775585334439226864282930290854,1390389722730775585334439226864282930290854,1390389722730775585334439226864282930290854,1390389722730775585334439226864282930290854,1390389722730775585334439226864282930290854,1390389722730775585334439226864282930290854,1390389722730775585334439226864282930290854,1390389722730775585334439226864282930290854,1390389722730775585334439226864282930290854,1390389722730775585334439226864282930290854,1390389722730775585334439226864282930290854,139038972...</t>
  </si>
  <si>
    <t>19:03.6</t>
  </si>
  <si>
    <t>39:06.9</t>
  </si>
  <si>
    <t>-4.52106529599327,-4.52106529599327,-4.52106529599327,-4.52106529599327,-4.52106529599327,-4.52106529599327,-4.52106529599327,-4.52106529599327,-4.52106529599327</t>
  </si>
  <si>
    <t>1393367863828445684805249700446720368040076,1393367863828445684805249700446720368040076,1393367863828445684805249700446720368040076,1393367863828445684805249700446720368040076,1393367863828445684805249700446720368040076,1393367863828445684805249700446720368040076,1393367863828445684805249700446720368040076,1393367863828445684805249700446720368040076,1393367863828445684805249700446720368040076</t>
  </si>
  <si>
    <t>17:26.5</t>
  </si>
  <si>
    <t>37:27.9</t>
  </si>
  <si>
    <t>-4.521330979817183,-4.521330979817183,-4.521330979817183,-4.521330979817183,-4.521330979817183,-4.521330979817183,-4.521330979817183,-4.521330979817183,-4.521330979817183,-4.521330979817183</t>
  </si>
  <si>
    <t>647448281022675955147060775106117941364297,647448281022675955147060775106117941364297,647448281022675955147060775106117941364297,647448281022675955147060775106117941364297,647448281022675955147060775106117941364297,647448281022675955147060775106117941364297,647448281022675955147060775106117941364297,647448281022675955147060775106117941364297,647448281022675955147060775106117941364297,647448281022675955147060775106117941364297</t>
  </si>
  <si>
    <t>57:20.1</t>
  </si>
  <si>
    <t>17:23.4</t>
  </si>
  <si>
    <t>-4.521985521950406,-4.521985521950406,-4.521985521950406,-4.521985521950406,-4.521985521950406,-4.521985521950406,-4.521985521950406,-4.521985521950406,-4.521985521950406,-4.521985521950406,-4.521985521950406,-4.521985521950406,-4.521985521950406,-4.521985521950406,-4.521985521950406,-4.521985521950406,-4.521985521950406,-4.521985521950406,-4.521985521950406,-4.521985521950406</t>
  </si>
  <si>
    <t>461933833456478106726905191891166954548498,461933833456478106726905191891166954548498,461933833456478106726905191891166954548498,461933833456478106726905191891166954548498,461933833456478106726905191891166954548498,461933833456478106726905191891166954548498,461933833456478106726905191891166954548498,461933833456478106726905191891166954548498,461933833456478106726905191891166954548498,461933833456478106726905191891166954548498,461933833456478106726905191891166954548498,461933833456478106726905191891166954548498,461933833456478106726905191891166954548498,461933833456478106726905191891166954548498,461933833456478106726905191891166954548498,461933833456478106726905191891166954548498,461933833456478106726905191891166954548498,461933833456478106726905191891166954548498,461933833456478106726905191891166954548498,461933833456478106726905191891166954548498</t>
  </si>
  <si>
    <t>18:51.3</t>
  </si>
  <si>
    <t>-4.523274678116157,-4.523274678116157,-4.523274678116157,-4.523274678116157,-4.523274678116157,-4.523274678116157</t>
  </si>
  <si>
    <t>34:14.0</t>
  </si>
  <si>
    <t>48:45.3</t>
  </si>
  <si>
    <t>-4.524530973930635,-4.524530973930635,-4.524530973930635,-4.524530973930635,-4.524530973930635,-4.524530973930635,-4.524530973930635,-4.524530973930635,-4.524530973930635</t>
  </si>
  <si>
    <t>1387904639881630153947143996680890982860356,1387904639881630153947143996680890982860356,1387904639881630153947143996680890982860356,1387904639881630153947143996680890982860356,1387904639881630153947143996680890982860356,1387904639881630153947143996680890982860356,1387904639881630153947143996680890982860356,1387904639881630153947143996680890982860356,1387904639881630153947143996680890982860356</t>
  </si>
  <si>
    <t>38:37.9</t>
  </si>
  <si>
    <t>-4.524604004026879,-4.524604004026879,-4.524604004026879,-4.524604004026879,-4.524604004026879,-4.524604004026879,-4.524604004026879,-4.524604004026879,-4.524604004026879,-4.524604004026879,-4.524604004026879,-4.524604004026879,-4.524604004026879,-4.524604004026879,-4.524604004026879</t>
  </si>
  <si>
    <t>1125829818387347400998262034280813897253126,1125829818387347400998262034280813897253126,1125829818387347400998262034280813897253126,1125829818387347400998262034280813897253126,1125829818387347400998262034280813897253126,1125829818387347400998262034280813897253126,1125829818387347400998262034280813897253126,1125829818387347400998262034280813897253126,1125829818387347400998262034280813897253126,1125829818387347400998262034280813897253126,1125829818387347400998262034280813897253126,1125829818387347400998262034280813897253126,1125829818387347400998262034280813897253126,1125829818387347400998262034280813897253126,1125829818387347400998262034280813897253126</t>
  </si>
  <si>
    <t>02:31.7</t>
  </si>
  <si>
    <t>20:01.9</t>
  </si>
  <si>
    <t>-4.524834878618503,-4.524834878618503,-4.524834878618503,-4.524834878618503,-4.524834878618503,-4.524834878618503,-4.524834878618503,-4.524834878618503,-4.524834878618503,-4.524834878618503</t>
  </si>
  <si>
    <t>1347377066625223315232105498564968644645984,1347377066625223315232105498564968644645984,1347377066625223315232105498564968644645984,1347377066625223315232105498564968644645984,1347377066625223315232105498564968644645984,1347377066625223315232105498564968644645984,1347377066625223315232105498564968644645984,1347377066625223315232105498564968644645984,1347377066625223315232105498564968644645984,1347377066625223315232105498564968644645984</t>
  </si>
  <si>
    <t>00:38.3</t>
  </si>
  <si>
    <t>16:44.8</t>
  </si>
  <si>
    <t>-4.527632100725094,-4.527632100725094,-4.527632100725094,-4.527632100725094,-4.527632100725094,-4.527632100725094,-4.527632100725094,-4.527632100725094,-4.527632100725094,-4.527632100725094</t>
  </si>
  <si>
    <t>155005751515086240259482233074024252442018,155005751515086240259482233074024252442018,155005751515086240259482233074024252442018,155005751515086240259482233074024252442018,155005751515086240259482233074024252442018,155005751515086240259482233074024252442018,155005751515086240259482233074024252442018,155005751515086240259482233074024252442018,155005751515086240259482233074024252442018,155005751515086240259482233074024252442018</t>
  </si>
  <si>
    <t>24:19.2</t>
  </si>
  <si>
    <t>44:21.9</t>
  </si>
  <si>
    <t>-4.531497047303439,-4.531497047303439,-4.531497047303439,-4.531497047303439,-4.531497047303439,-4.531497047303439,-4.531497047303439,-4.531497047303439,-4.531497047303439,-4.531497047303439</t>
  </si>
  <si>
    <t>1041876769653128233659945226977461462372646,1041876769653128233659945226977461462372646,1041876769653128233659945226977461462372646,1041876769653128233659945226977461462372646,1041876769653128233659945226977461462372646,1041876769653128233659945226977461462372646,1041876769653128233659945226977461462372646,1041876769653128233659945226977461462372646,1041876769653128233659945226977461462372646,1041876769653128233659945226977461462372646</t>
  </si>
  <si>
    <t>02:43.7</t>
  </si>
  <si>
    <t>22:46.7</t>
  </si>
  <si>
    <t>-4.531539743634149,-4.531539743634149,-4.531539743634149</t>
  </si>
  <si>
    <t>49:18.9</t>
  </si>
  <si>
    <t>00:17.7</t>
  </si>
  <si>
    <t>-4.531762548909894,-4.531762548909894,-4.531762548909894,-4.531762548909894,-4.531762548909894,-4.531762548909894,-4.531762548909894,-4.531762548909894,-4.531762548909894,-4.531762548909894</t>
  </si>
  <si>
    <t>78690784586867443460378299425303770141192,78690784586867443460378299425303770141192,78690784586867443460378299425303770141192,78690784586867443460378299425303770141192,78690784586867443460378299425303770141192,78690784586867443460378299425303770141192,78690784586867443460378299425303770141192,78690784586867443460378299425303770141192,78690784586867443460378299425303770141192,78690784586867443460378299425303770141192</t>
  </si>
  <si>
    <t>05:32.4</t>
  </si>
  <si>
    <t>20:07.6</t>
  </si>
  <si>
    <t>-4.531890973032326,-4.531890973032326,-4.531890973032326,-4.531890973032326,-4.531890973032326,-4.531890973032326,-4.531890973032326,-4.531890973032326,-4.531890973032326,-4.531890973032326,-4.531890973032326,-4.531890973032326,-4.531890973032326,-4.531890973032326,-4.531890973032326,-4.531890973032326,-4.531890973032326,-4.531890973032326,-4.531890973032326,-4.531890973032326</t>
  </si>
  <si>
    <t>1387219836666380227895802998264300945917966,1387219836666380227895802998264300945917966,1387219836666380227895802998264300945917966,1387219836666380227895802998264300945917966,1387219836666380227895802998264300945917966,1387219836666380227895802998264300945917966,1387219836666380227895802998264300945917966,1387219836666380227895802998264300945917966,1387219836666380227895802998264300945917966,1387219836666380227895802998264300945917966,1387219836666380227895802998264300945917966,1387219836666380227895802998264300945917966,1387219836666380227895802998264300945917966,1387219836666380227895802998264300945917966,1387219836666380227895802998264300945917966,1387219836666380227895802998264300945917966,1387219836666380227895802998264300945917966,1387219836666380227895802998264300945917966,1387219836666380227895802998264300945917966,1387219836666380227895802998264300945917966</t>
  </si>
  <si>
    <t>10:02.5</t>
  </si>
  <si>
    <t>24:43.7</t>
  </si>
  <si>
    <t>-4.535458371242354,-4.535458371242354,-4.535458371242354,-4.535458371242354,-4.535458371242354,-4.535458371242354,-4.535458371242354,-4.535458371242354,-4.535458371242354,-4.535458371242354,-4.535458371242354,-4.535458371242354,-4.535458371242354,-4.535458371242354,-4.535458371242354,-4.535458371242354,-4.535458371242354,-4.535458371242354,-4.535458371242354,-4.535458371242354</t>
  </si>
  <si>
    <t>696813204030831234725484149525774528611753,696813204030831234725484149525774528611753,696813204030831234725484149525774528611753,696813204030831234725484149525774528611753,696813204030831234725484149525774528611753,696813204030831234725484149525774528611753,696813204030831234725484149525774528611753,696813204030831234725484149525774528611753,696813204030831234725484149525774528611753,696813204030831234725484149525774528611753,696813204030831234725484149525774528611753,696813204030831234725484149525774528611753,696813204030831234725484149525774528611753,696813204030831234725484149525774528611753,696813204030831234725484149525774528611753,696813204030831234725484149525774528611753,696813204030831234725484149525774528611753,696813204030831234725484149525774528611753,696813204030831234725484149525774528611753,696813204030831234725484149525774528611753</t>
  </si>
  <si>
    <t>50:45.3</t>
  </si>
  <si>
    <t>10:48.6</t>
  </si>
  <si>
    <t>-4.53646441763332,-4.53646441763332,-4.53646441763332,-4.53646441763332,-4.53646441763332,-4.53646441763332,-4.53646441763332,-4.53646441763332,-4.53646441763332,-4.53646441763332,-4.53646441763332,-4.53646441763332,-4.53646441763332,-4.53646441763332,-4.53646441763332,-4.53646441763332,-4.53646441763332,-4.53646441763332,-4.53646441763332,-4.53646441763332,-4.53646441763332,-4.53646441763332,-4.53646441763332,-4.53646441763332,-4.53646441763332,-4.53646441763332,-4.53646441763332,-4.53646441763332,-4.53646441763332,-4.53646441763332</t>
  </si>
  <si>
    <t>1393016925057075543499600132680736495088232,1393016925057075543499600132680736495088232,1393016925057075543499600132680736495088232,1393016925057075543499600132680736495088232,1393016925057075543499600132680736495088232,1393016925057075543499600132680736495088232,1393016925057075543499600132680736495088232,1393016925057075543499600132680736495088232,1393016925057075543499600132680736495088232,1393016925057075543499600132680736495088232,1393016925057075543499600132680736495088232,1393016925057075543499600132680736495088232,1393016925057075543499600132680736495088232,1393016925057075543499600132680736495088232,1393016925057075543499600132680736495088232,1393016925057075543499600132680736495088232,1393016925057075543499600132680736495088232,1393016925057075543499600132680736495088232,1393016925057075543499600132680736495088232,1393016925057075543499600132680736495088232,1393016925057075543499600132680736495088232,1393016925057075543499600132680736495088232,1393016925057075543499600132680736495088232,139301692...</t>
  </si>
  <si>
    <t>48:48.2</t>
  </si>
  <si>
    <t>06:49.9</t>
  </si>
  <si>
    <t>-4.539981374898469,-4.539981374898469,-4.539981374898469,-4.539981374898469,-4.539981374898469,-4.539981374898469,-4.539981374898469,-4.539981374898469,-4.539981374898469,-4.539981374898469,-4.539981374898469,-4.539981374898469,-4.539981374898469,-4.539981374898469,-4.539981374898469</t>
  </si>
  <si>
    <t>990830418432515656689284055617081312358953,990830418432515656689284055617081312358953,990830418432515656689284055617081312358953,990830418432515656689284055617081312358953,990830418432515656689284055617081312358953,990830418432515656689284055617081312358953,990830418432515656689284055617081312358953,990830418432515656689284055617081312358953,990830418432515656689284055617081312358953,990830418432515656689284055617081312358953,990830418432515656689284055617081312358953,990830418432515656689284055617081312358953,990830418432515656689284055617081312358953,990830418432515656689284055617081312358953,990830418432515656689284055617081312358953</t>
  </si>
  <si>
    <t>06:40.7</t>
  </si>
  <si>
    <t>26:42.1</t>
  </si>
  <si>
    <t>-4.542757328693046,-4.542757328693046,-4.542757328693046,-4.542757328693046,-4.542757328693046,-4.542757328693046,-4.542757328693046,-4.542757328693046,-4.542757328693046,-4.542757328693046,-4.542757328693046,-4.542757328693046,-4.542757328693046,-4.542757328693046,-4.542757328693046,-4.542757328693046,-4.542757328693046,-4.542757328693046,-4.542757328693046,-4.542757328693046</t>
  </si>
  <si>
    <t>1041472222341368346901496026656047811014673,1041472222341368346901496026656047811014673,1041472222341368346901496026656047811014673,1041472222341368346901496026656047811014673,1041472222341368346901496026656047811014673,1041472222341368346901496026656047811014673,1041472222341368346901496026656047811014673,1041472222341368346901496026656047811014673,1041472222341368346901496026656047811014673,1041472222341368346901496026656047811014673,1041472222341368346901496026656047811014673,1041472222341368346901496026656047811014673,1041472222341368346901496026656047811014673,1041472222341368346901496026656047811014673,1041472222341368346901496026656047811014673,1041472222341368346901496026656047811014673,1041472222341368346901496026656047811014673,1041472222341368346901496026656047811014673,1041472222341368346901496026656047811014673,1041472222341368346901496026656047811014673</t>
  </si>
  <si>
    <t>47:12.9</t>
  </si>
  <si>
    <t>07:15.6</t>
  </si>
  <si>
    <t>-4.5440019536659815,-4.5440019536659815,-4.5440019536659815,-4.5440019536659815,-4.5440019536659815,-4.5440019536659815,-4.5440019536659815,-4.5440019536659815,-4.5440019536659815,-4.5440019536659815</t>
  </si>
  <si>
    <t>769836210585862690444828407044678450951986,769836210585862690444828407044678450951986,769836210585862690444828407044678450951986,769836210585862690444828407044678450951986,769836210585862690444828407044678450951986,769836210585862690444828407044678450951986,769836210585862690444828407044678450951986,769836210585862690444828407044678450951986,769836210585862690444828407044678450951986,769836210585862690444828407044678450951986</t>
  </si>
  <si>
    <t>27:56.6</t>
  </si>
  <si>
    <t>47:59.9</t>
  </si>
  <si>
    <t>-4.544176622955013,-4.544176622955013,-4.544176622955013,-4.544176622955013,-4.544176622955013</t>
  </si>
  <si>
    <t>11:29.5</t>
  </si>
  <si>
    <t>-4.548455253868026,-4.548455253868026,-4.548455253868026,-4.548455253868026,-4.548455253868026,-4.548455253868026,-4.548455253868026,-4.548455253868026,-4.548455253868026,-4.548455253868026,-4.548455253868026,-4.548455253868026,-4.548455253868026,-4.548455253868026,-4.548455253868026,-4.548455253868026,-4.548455253868026,-4.548455253868026,-4.548455253868026,-4.548455253868026</t>
  </si>
  <si>
    <t>1377235378721033984565268050751646825908019,1377235378721033984565268050751646825908019,1377235378721033984565268050751646825908019,1377235378721033984565268050751646825908019,1377235378721033984565268050751646825908019,1377235378721033984565268050751646825908019,1377235378721033984565268050751646825908019,1377235378721033984565268050751646825908019,1377235378721033984565268050751646825908019,1377235378721033984565268050751646825908019,1377235378721033984565268050751646825908019,1377235378721033984565268050751646825908019,1377235378721033984565268050751646825908019,1377235378721033984565268050751646825908019,1377235378721033984565268050751646825908019,1377235378721033984565268050751646825908019,1377235378721033984565268050751646825908019,1377235378721033984565268050751646825908019,1377235378721033984565268050751646825908019,1377235378721033984565268050751646825908019</t>
  </si>
  <si>
    <t>15:43.0</t>
  </si>
  <si>
    <t>-4.548582045741855,-4.548582045741855,-4.548582045741855,-4.548582045741855,-4.548582045741855,-4.548582045741855,-4.548582045741855,-4.548582045741855,-4.548582045741855,-4.548582045741855,-4.548582045741855,-4.548582045741855,-4.548582045741855,-4.548582045741855,-4.548582045741855,-4.548582045741855,-4.548582045741855,-4.548582045741855,-4.548582045741855,-4.548582045741855,-4.548582045741855,-4.548582045741855,-4.548582045741855,-4.548582045741855,-4.548582045741855,-4.548582045741855,-4.548582045741855,-4.548582045741855,-4.548582045741855,-4.548582045741855</t>
  </si>
  <si>
    <t>1218950561685894387930192209522380040802326,1218950561685894387930192209522380040802326,1218950561685894387930192209522380040802326,1218950561685894387930192209522380040802326,1218950561685894387930192209522380040802326,1218950561685894387930192209522380040802326,1218950561685894387930192209522380040802326,1218950561685894387930192209522380040802326,1218950561685894387930192209522380040802326,1218950561685894387930192209522380040802326,1218950561685894387930192209522380040802326,1218950561685894387930192209522380040802326,1218950561685894387930192209522380040802326,1218950561685894387930192209522380040802326,1218950561685894387930192209522380040802326,1218950561685894387930192209522380040802326,1218950561685894387930192209522380040802326,1218950561685894387930192209522380040802326,1218950561685894387930192209522380040802326,1218950561685894387930192209522380040802326,1218950561685894387930192209522380040802326,1218950561685894387930192209522380040802326,1218950561685894387930192209522380040802326,121895056...</t>
  </si>
  <si>
    <t>30:53.7</t>
  </si>
  <si>
    <t>49:42.5</t>
  </si>
  <si>
    <t>-4.549173645763686,-4.549173645763686,-4.549173645763686</t>
  </si>
  <si>
    <t>29:33.2</t>
  </si>
  <si>
    <t>48:23.8</t>
  </si>
  <si>
    <t>-4.549500711853604,-4.549500711853604,-4.549500711853604,-4.549500711853604,-4.549500711853604</t>
  </si>
  <si>
    <t>00:29.2</t>
  </si>
  <si>
    <t>15:30.3</t>
  </si>
  <si>
    <t>-4.549523053694168,-4.549523053694168,-4.549523053694168,-4.549523053694168,-4.549523053694168,-4.549523053694168,-4.549523053694168,-4.549523053694168,-4.549523053694168,-4.549523053694168,-4.549523053694168,-4.549523053694168,-4.549523053694168,-4.549523053694168,-4.549523053694168,-4.549523053694168,-4.549523053694168,-4.549523053694168,-4.549523053694168,-4.549523053694168</t>
  </si>
  <si>
    <t>693269108227609661646349833634626005250244,693269108227609661646349833634626005250244,693269108227609661646349833634626005250244,693269108227609661646349833634626005250244,693269108227609661646349833634626005250244,693269108227609661646349833634626005250244,693269108227609661646349833634626005250244,693269108227609661646349833634626005250244,693269108227609661646349833634626005250244,693269108227609661646349833634626005250244,693269108227609661646349833634626005250244,693269108227609661646349833634626005250244,693269108227609661646349833634626005250244,693269108227609661646349833634626005250244,693269108227609661646349833634626005250244,693269108227609661646349833634626005250244,693269108227609661646349833634626005250244,693269108227609661646349833634626005250244,693269108227609661646349833634626005250244,693269108227609661646349833634626005250244</t>
  </si>
  <si>
    <t>-4.551453031700189,-4.551453031700189,-4.551453031700189,-4.551453031700189,-4.551453031700189,-4.551453031700189,-4.551453031700189,-4.551453031700189,-4.551453031700189,-4.551453031700189</t>
  </si>
  <si>
    <t>1393011892845874541667714433988763491336194,1393011892845874541667714433988763491336194,1393011892845874541667714433988763491336194,1393011892845874541667714433988763491336194,1393011892845874541667714433988763491336194,1393011892845874541667714433988763491336194,1393011892845874541667714433988763491336194,1393011892845874541667714433988763491336194,1393011892845874541667714433988763491336194,1393011892845874541667714433988763491336194</t>
  </si>
  <si>
    <t>58:06.4</t>
  </si>
  <si>
    <t>17:25.5</t>
  </si>
  <si>
    <t>-4.554787863979873,-4.554787863979873,-4.554787863979873,-4.554787863979873,-4.554787863979873,-4.554787863979873,-4.554787863979873,-4.554787863979873,-4.554787863979873,-4.554787863979873,-4.554787863979873,-4.554787863979873,-4.554787863979873,-4.554787863979873,-4.554787863979873,-4.554787863979873,-4.554787863979873,-4.554787863979873,-4.554787863979873,-4.554787863979873</t>
  </si>
  <si>
    <t>1028957682960597030957655838676697129587777,1028957682960597030957655838676697129587777,1028957682960597030957655838676697129587777,1028957682960597030957655838676697129587777,1028957682960597030957655838676697129587777,1028957682960597030957655838676697129587777,1028957682960597030957655838676697129587777,1028957682960597030957655838676697129587777,1028957682960597030957655838676697129587777,1028957682960597030957655838676697129587777,1028957682960597030957655838676697129587777,1028957682960597030957655838676697129587777,1028957682960597030957655838676697129587777,1028957682960597030957655838676697129587777,1028957682960597030957655838676697129587777,1028957682960597030957655838676697129587777,1028957682960597030957655838676697129587777,1028957682960597030957655838676697129587777,1028957682960597030957655838676697129587777,1028957682960597030957655838676697129587777</t>
  </si>
  <si>
    <t>03:21.5</t>
  </si>
  <si>
    <t>15:47.1</t>
  </si>
  <si>
    <t>-4.556277664351404,-4.556277664351404,-4.556277664351404,-4.556277664351404,-4.556277664351404,-4.556277664351404,-4.556277664351404,-4.556277664351404,-4.556277664351404,-4.556277664351404,-4.556277664351404,-4.556277664351404,-4.556277664351404,-4.556277664351404,-4.556277664351404</t>
  </si>
  <si>
    <t>1390454865066052304694868390803112550928739,1390454865066052304694868390803112550928739,1390454865066052304694868390803112550928739,1390454865066052304694868390803112550928739,1390454865066052304694868390803112550928739,1390454865066052304694868390803112550928739,1390454865066052304694868390803112550928739,1390454865066052304694868390803112550928739,1390454865066052304694868390803112550928739,1390454865066052304694868390803112550928739,1390454865066052304694868390803112550928739,1390454865066052304694868390803112550928739,1390454865066052304694868390803112550928739,1390454865066052304694868390803112550928739,1390454865066052304694868390803112550928739</t>
  </si>
  <si>
    <t>52:09.9</t>
  </si>
  <si>
    <t>04:06.5</t>
  </si>
  <si>
    <t>-4.5588142296706025,-4.5588142296706025,-4.5588142296706025,-4.5588142296706025,-4.5588142296706025,-4.5588142296706025,-4.5588142296706025,-4.5588142296706025,-4.5588142296706025,-4.5588142296706025</t>
  </si>
  <si>
    <t>86071398224519494351330642895822132777090,86071398224519494351330642895822132777090,86071398224519494351330642895822132777090,86071398224519494351330642895822132777090,86071398224519494351330642895822132777090,86071398224519494351330642895822132777090,86071398224519494351330642895822132777090,86071398224519494351330642895822132777090,86071398224519494351330642895822132777090,86071398224519494351330642895822132777090</t>
  </si>
  <si>
    <t>22:20.4</t>
  </si>
  <si>
    <t>-4.561468990332655,-4.561468990332655,-4.561468990332655,-4.561468990332655,-4.561468990332655,-4.561468990332655</t>
  </si>
  <si>
    <t>07:06.4</t>
  </si>
  <si>
    <t>-4.562523045964874,-4.562523045964874,-4.562523045964874</t>
  </si>
  <si>
    <t>22:22.4</t>
  </si>
  <si>
    <t>42:25.1</t>
  </si>
  <si>
    <t>-4.562697187304963,-4.562697187304963,-4.562697187304963,-4.562697187304963,-4.562697187304963,-4.562697187304963,-4.562697187304963,-4.562697187304963,-4.562697187304963,-4.562697187304963</t>
  </si>
  <si>
    <t>1042534882392016208929659521811366695564815,1042534882392016208929659521811366695564815,1042534882392016208929659521811366695564815,1042534882392016208929659521811366695564815,1042534882392016208929659521811366695564815,1042534882392016208929659521811366695564815,1042534882392016208929659521811366695564815,1042534882392016208929659521811366695564815,1042534882392016208929659521811366695564815,1042534882392016208929659521811366695564815</t>
  </si>
  <si>
    <t>-4.565842738299875,-4.565842738299875,-4.565842738299875,-4.565842738299875,-4.565842738299875,-4.565842738299875</t>
  </si>
  <si>
    <t>09:01.4</t>
  </si>
  <si>
    <t>-4.566923252752857,-4.566923252752857,-4.566923252752857,-4.566923252752857,-4.566923252752857,-4.566923252752857,-4.566923252752857,-4.566923252752857,-4.566923252752857,-4.566923252752857</t>
  </si>
  <si>
    <t>974087133114649496346475922114804785006086,974087133114649496346475922114804785006086,974087133114649496346475922114804785006086,974087133114649496346475922114804785006086,974087133114649496346475922114804785006086,974087133114649496346475922114804785006086,974087133114649496346475922114804785006086,974087133114649496346475922114804785006086,974087133114649496346475922114804785006086,974087133114649496346475922114804785006086</t>
  </si>
  <si>
    <t>13:12.1</t>
  </si>
  <si>
    <t>24:27.7</t>
  </si>
  <si>
    <t>-4.568150080613414,-4.568150080613414,-4.568150080613414,-4.568150080613414,-4.568150080613414,-4.568150080613414,-4.568150080613414,-4.568150080613414,-4.568150080613414,-4.568150080613414,-4.568150080613414,-4.568150080613414,-4.568150080613414,-4.568150080613414,-4.568150080613414</t>
  </si>
  <si>
    <t>1365463703894482699236634084420532928256050,1365463703894482699236634084420532928256050,1365463703894482699236634084420532928256050,1365463703894482699236634084420532928256050,1365463703894482699236634084420532928256050,1365463703894482699236634084420532928256050,1365463703894482699236634084420532928256050,1365463703894482699236634084420532928256050,1365463703894482699236634084420532928256050,1365463703894482699236634084420532928256050,1365463703894482699236634084420532928256050,1365463703894482699236634084420532928256050,1365463703894482699236634084420532928256050,1365463703894482699236634084420532928256050,1365463703894482699236634084420532928256050</t>
  </si>
  <si>
    <t>31:12.1</t>
  </si>
  <si>
    <t>48:08.4</t>
  </si>
  <si>
    <t>-4.569007419118075,-4.569007419118075,-4.569007419118075,-4.569007419118075,-4.569007419118075,-4.569007419118075,-4.569007419118075,-4.569007419118075,-4.569007419118075</t>
  </si>
  <si>
    <t>1091455887417528150432823735132917429505025,1091455887417528150432823735132917429505025,1091455887417528150432823735132917429505025,1091455887417528150432823735132917429505025,1091455887417528150432823735132917429505025,1091455887417528150432823735132917429505025,1091455887417528150432823735132917429505025,1091455887417528150432823735132917429505025,1091455887417528150432823735132917429505025</t>
  </si>
  <si>
    <t>45:08.1</t>
  </si>
  <si>
    <t>05:11.6</t>
  </si>
  <si>
    <t>-4.569165363153494,-4.569165363153494,-4.569165363153494,-4.569165363153494,-4.569165363153494</t>
  </si>
  <si>
    <t>27:44.5</t>
  </si>
  <si>
    <t>47:47.5</t>
  </si>
  <si>
    <t>-4.572647738633585,-4.572647738633585,-4.572647738633585,-4.572647738633585,-4.572647738633585,-4.572647738633585,-4.572647738633585,-4.572647738633585,-4.572647738633585</t>
  </si>
  <si>
    <t>394650101033334222919547716818029493176878,394650101033334222919547716818029493176878,394650101033334222919547716818029493176878,394650101033334222919547716818029493176878,394650101033334222919547716818029493176878,394650101033334222919547716818029493176878,394650101033334222919547716818029493176878,394650101033334222919547716818029493176878,394650101033334222919547716818029493176878</t>
  </si>
  <si>
    <t>47:30.0</t>
  </si>
  <si>
    <t>05:53.9</t>
  </si>
  <si>
    <t>-4.572728994665458,-4.572728994665458,-4.572728994665458,-4.572728994665458,-4.572728994665458,-4.572728994665458,-4.572728994665458,-4.572728994665458,-4.572728994665458,-4.572728994665458,-4.572728994665458,-4.572728994665458,-4.572728994665458,-4.572728994665458,-4.572728994665458,-4.572728994665458,-4.572728994665458,-4.572728994665458,-4.572728994665458,-4.572728994665458</t>
  </si>
  <si>
    <t>743097219125649082102824493927669824590610,743097219125649082102824493927669824590610,743097219125649082102824493927669824590610,743097219125649082102824493927669824590610,743097219125649082102824493927669824590610,743097219125649082102824493927669824590610,743097219125649082102824493927669824590610,743097219125649082102824493927669824590610,743097219125649082102824493927669824590610,743097219125649082102824493927669824590610,743097219125649082102824493927669824590610,743097219125649082102824493927669824590610,743097219125649082102824493927669824590610,743097219125649082102824493927669824590610,743097219125649082102824493927669824590610,743097219125649082102824493927669824590610,743097219125649082102824493927669824590610,743097219125649082102824493927669824590610,743097219125649082102824493927669824590610,743097219125649082102824493927669824590610</t>
  </si>
  <si>
    <t>30:28.3</t>
  </si>
  <si>
    <t>50:22.2</t>
  </si>
  <si>
    <t>-4.574227406589207,-4.574227406589207,-4.574227406589207,-4.574227406589207,-4.574227406589207,-4.574227406589207,-4.574227406589207,-4.574227406589207,-4.574227406589207,-4.574227406589207</t>
  </si>
  <si>
    <t>1392686653452696328184581222816126110795262,1392686653452696328184581222816126110795262,1392686653452696328184581222816126110795262,1392686653452696328184581222816126110795262,1392686653452696328184581222816126110795262,1392686653452696328184581222816126110795262,1392686653452696328184581222816126110795262,1392686653452696328184581222816126110795262,1392686653452696328184581222816126110795262,1392686653452696328184581222816126110795262</t>
  </si>
  <si>
    <t>42:03.9</t>
  </si>
  <si>
    <t>-4.574264970808841,-4.574264970808841,-4.574264970808841,-4.574264970808841,-4.574264970808841,-4.574264970808841,-4.574264970808841,-4.574264970808841,-4.574264970808841,-4.574264970808841,-4.574264970808841,-4.574264970808841,-4.574264970808841,-4.574264970808841,-4.574264970808841</t>
  </si>
  <si>
    <t>642038898928770846457933888041366390321519,642038898928770846457933888041366390321519,642038898928770846457933888041366390321519,642038898928770846457933888041366390321519,642038898928770846457933888041366390321519,642038898928770846457933888041366390321519,642038898928770846457933888041366390321519,642038898928770846457933888041366390321519,642038898928770846457933888041366390321519,642038898928770846457933888041366390321519,642038898928770846457933888041366390321519,642038898928770846457933888041366390321519,642038898928770846457933888041366390321519,642038898928770846457933888041366390321519,642038898928770846457933888041366390321519</t>
  </si>
  <si>
    <t>20:11.9</t>
  </si>
  <si>
    <t>40:13.2</t>
  </si>
  <si>
    <t>-4.574789494092616,-4.574789494092616,-4.574789494092616,-4.574789494092616,-4.574789494092616,-4.574789494092616,-4.574789494092616,-4.574789494092616,-4.574789494092616,-4.574789494092616</t>
  </si>
  <si>
    <t>1343595569554430960734209620122705532751043,1343595569554430960734209620122705532751043,1343595569554430960734209620122705532751043,1343595569554430960734209620122705532751043,1343595569554430960734209620122705532751043,1343595569554430960734209620122705532751043,1343595569554430960734209620122705532751043,1343595569554430960734209620122705532751043,1343595569554430960734209620122705532751043,1343595569554430960734209620122705532751043</t>
  </si>
  <si>
    <t>23:27.4</t>
  </si>
  <si>
    <t>39:12.3</t>
  </si>
  <si>
    <t>-4.57508943057941,-4.57508943057941,-4.57508943057941,-4.57508943057941,-4.57508943057941,-4.57508943057941,-4.57508943057941,-4.57508943057941,-4.57508943057941,-4.57508943057941,-4.57508943057941,-4.57508943057941,-4.57508943057941,-4.57508943057941,-4.57508943057941,-4.57508943057941,-4.57508943057941,-4.57508943057941,-4.57508943057941,-4.57508943057941</t>
  </si>
  <si>
    <t>1321860062366427362740518029419398448549144,1321860062366427362740518029419398448549144,1321860062366427362740518029419398448549144,1321860062366427362740518029419398448549144,1321860062366427362740518029419398448549144,1321860062366427362740518029419398448549144,1321860062366427362740518029419398448549144,1321860062366427362740518029419398448549144,1321860062366427362740518029419398448549144,1321860062366427362740518029419398448549144,1321860062366427362740518029419398448549144,1321860062366427362740518029419398448549144,1321860062366427362740518029419398448549144,1321860062366427362740518029419398448549144,1321860062366427362740518029419398448549144,1321860062366427362740518029419398448549144,1321860062366427362740518029419398448549144,1321860062366427362740518029419398448549144,1321860062366427362740518029419398448549144,1321860062366427362740518029419398448549144</t>
  </si>
  <si>
    <t>35:56.7</t>
  </si>
  <si>
    <t>46:57.9</t>
  </si>
  <si>
    <t>-4.5767011968333415,-4.5767011968333415,-4.5767011968333415,-4.5767011968333415,-4.5767011968333415,-4.5767011968333415,-4.5767011968333415,-4.5767011968333415,-4.5767011968333415,-4.5767011968333415,-4.5767011968333415,-4.5767011968333415,-4.5767011968333415,-4.5767011968333415,-4.5767011968333415,-4.5767011968333415,-4.5767011968333415,-4.5767011968333415,-4.5767011968333415,-4.5767011968333415</t>
  </si>
  <si>
    <t>1392686635276596100247744963495411858541574,1392686635276596100247744963495411858541574,1392686635276596100247744963495411858541574,1392686635276596100247744963495411858541574,1392686635276596100247744963495411858541574,1392686635276596100247744963495411858541574,1392686635276596100247744963495411858541574,1392686635276596100247744963495411858541574,1392686635276596100247744963495411858541574,1392686635276596100247744963495411858541574,1392686635276596100247744963495411858541574,1392686635276596100247744963495411858541574,1392686635276596100247744963495411858541574,1392686635276596100247744963495411858541574,1392686635276596100247744963495411858541574,1392686635276596100247744963495411858541574,1392686635276596100247744963495411858541574,1392686635276596100247744963495411858541574,1392686635276596100247744963495411858541574,1392686635276596100247744963495411858541574</t>
  </si>
  <si>
    <t>38:29.0</t>
  </si>
  <si>
    <t>-4.576827197962422,-4.576827197962422,-4.576827197962422,-4.576827197962422,-4.576827197962422</t>
  </si>
  <si>
    <t>33:12.4</t>
  </si>
  <si>
    <t>53:15.5</t>
  </si>
  <si>
    <t>-4.5834778752737755,-4.5834778752737755,-4.5834778752737755,-4.5834778752737755,-4.5834778752737755,-4.5834778752737755,-4.5834778752737755,-4.5834778752737755,-4.5834778752737755,-4.5834778752737755</t>
  </si>
  <si>
    <t>1045227529615714469658285387909391061108108,1045227529615714469658285387909391061108108,1045227529615714469658285387909391061108108,1045227529615714469658285387909391061108108,1045227529615714469658285387909391061108108,1045227529615714469658285387909391061108108,1045227529615714469658285387909391061108108,1045227529615714469658285387909391061108108,1045227529615714469658285387909391061108108,1045227529615714469658285387909391061108108</t>
  </si>
  <si>
    <t>32:05.6</t>
  </si>
  <si>
    <t>47:50.9</t>
  </si>
  <si>
    <t>-4.583803670391552,-4.583803670391552,-4.583803670391552</t>
  </si>
  <si>
    <t>18:05.5</t>
  </si>
  <si>
    <t>30:26.2</t>
  </si>
  <si>
    <t>-4.587799590059622,-4.587799590059622,-4.587799590059622,-4.587799590059622,-4.587799590059622,-4.587799590059622,-4.587799590059622,-4.587799590059622,-4.587799590059622,-4.587799590059622,-4.587799590059622,-4.587799590059622,-4.587799590059622,-4.587799590059622,-4.587799590059622,-4.587799590059622,-4.587799590059622,-4.587799590059622,-4.587799590059622,-4.587799590059622,-4.587799590059622,-4.587799590059622,-4.587799590059622,-4.587799590059622,-4.587799590059622,-4.587799590059622,-4.587799590059622,-4.587799590059622,-4.587799590059622,-4.587799590059622</t>
  </si>
  <si>
    <t>827080082763646460516798586994967257719212,827080082763646460516798586994967257719212,827080082763646460516798586994967257719212,827080082763646460516798586994967257719212,827080082763646460516798586994967257719212,827080082763646460516798586994967257719212,827080082763646460516798586994967257719212,827080082763646460516798586994967257719212,827080082763646460516798586994967257719212,827080082763646460516798586994967257719212,827080082763646460516798586994967257719212,827080082763646460516798586994967257719212,827080082763646460516798586994967257719212,827080082763646460516798586994967257719212,827080082763646460516798586994967257719212,827080082763646460516798586994967257719212,827080082763646460516798586994967257719212,827080082763646460516798586994967257719212,827080082763646460516798586994967257719212,827080082763646460516798586994967257719212,827080082763646460516798586994967257719212,827080082763646460516798586994967257719212,827080082763646460516798586994967257719212,82708008276364646051679858699496...</t>
  </si>
  <si>
    <t>43:16.8</t>
  </si>
  <si>
    <t>56:17.3</t>
  </si>
  <si>
    <t>-4.587879314082398,-4.587879314082398,-4.587879314082398,-4.587879314082398,-4.587879314082398,-4.587879314082398,-4.587879314082398,-4.587879314082398,-4.587879314082398,-4.587879314082398</t>
  </si>
  <si>
    <t>51165619667738314665842270228866217804177,51165619667738314665842270228866217804177,51165619667738314665842270228866217804177,51165619667738314665842270228866217804177,51165619667738314665842270228866217804177,51165619667738314665842270228866217804177,51165619667738314665842270228866217804177,51165619667738314665842270228866217804177,51165619667738314665842270228866217804177,51165619667738314665842270228866217804177</t>
  </si>
  <si>
    <t>06:16.6</t>
  </si>
  <si>
    <t>17:00.5</t>
  </si>
  <si>
    <t>-4.589804563853086,-4.589804563853086,-4.589804563853086,-4.589804563853086,-4.589804563853086,-4.589804563853086,-4.589804563853086,-4.589804563853086,-4.589804563853086,-4.589804563853086,-4.589804563853086,-4.589804563853086,-4.589804563853086,-4.589804563853086,-4.589804563853086,-4.589804563853086,-4.589804563853086,-4.589804563853086,-4.589804563853086,-4.589804563853086</t>
  </si>
  <si>
    <t>865422080492883207537029652684140216225857,865422080492883207537029652684140216225857,865422080492883207537029652684140216225857,865422080492883207537029652684140216225857,865422080492883207537029652684140216225857,865422080492883207537029652684140216225857,865422080492883207537029652684140216225857,865422080492883207537029652684140216225857,865422080492883207537029652684140216225857,865422080492883207537029652684140216225857,865422080492883207537029652684140216225857,865422080492883207537029652684140216225857,865422080492883207537029652684140216225857,865422080492883207537029652684140216225857,865422080492883207537029652684140216225857,865422080492883207537029652684140216225857,865422080492883207537029652684140216225857,865422080492883207537029652684140216225857,865422080492883207537029652684140216225857,865422080492883207537029652684140216225857</t>
  </si>
  <si>
    <t>34:21.3</t>
  </si>
  <si>
    <t>-4.590073603149489,-4.590073603149489,-4.590073603149489,-4.590073603149489,-4.590073603149489,-4.590073603149489,-4.590073603149489,-4.590073603149489,-4.590073603149489,-4.590073603149489</t>
  </si>
  <si>
    <t>1391039735974512587624420326389970057097219,1391039735974512587624420326389970057097219,1391039735974512587624420326389970057097219,1391039735974512587624420326389970057097219,1391039735974512587624420326389970057097219,1391039735974512587624420326389970057097219,1391039735974512587624420326389970057097219,1391039735974512587624420326389970057097219,1391039735974512587624420326389970057097219,1391039735974512587624420326389970057097219</t>
  </si>
  <si>
    <t>59:36.6</t>
  </si>
  <si>
    <t>17:51.4</t>
  </si>
  <si>
    <t>-4.591232160438022,-4.591232160438022,-4.591232160438022,-4.591232160438022,-4.591232160438022,-4.591232160438022,-4.591232160438022,-4.591232160438022,-4.591232160438022</t>
  </si>
  <si>
    <t>505955626432254919715172688871007876679884,505955626432254919715172688871007876679884,505955626432254919715172688871007876679884,505955626432254919715172688871007876679884,505955626432254919715172688871007876679884,505955626432254919715172688871007876679884,505955626432254919715172688871007876679884,505955626432254919715172688871007876679884,505955626432254919715172688871007876679884</t>
  </si>
  <si>
    <t>54:09.2</t>
  </si>
  <si>
    <t>14:12.6</t>
  </si>
  <si>
    <t>-4.592029160480872,-4.592029160480872,-4.592029160480872,-4.592029160480872,-4.592029160480872,-4.592029160480872,-4.592029160480872,-4.592029160480872,-4.592029160480872,-4.592029160480872,-4.592029160480872,-4.592029160480872,-4.592029160480872,-4.592029160480872,-4.592029160480872,-4.592029160480872,-4.592029160480872,-4.592029160480872,-4.592029160480872,-4.592029160480872</t>
  </si>
  <si>
    <t>696443578298733457942369852962534838022239,696443578298733457942369852962534838022239,696443578298733457942369852962534838022239,696443578298733457942369852962534838022239,696443578298733457942369852962534838022239,696443578298733457942369852962534838022239,696443578298733457942369852962534838022239,696443578298733457942369852962534838022239,696443578298733457942369852962534838022239,696443578298733457942369852962534838022239,696443578298733457942369852962534838022239,696443578298733457942369852962534838022239,696443578298733457942369852962534838022239,696443578298733457942369852962534838022239,696443578298733457942369852962534838022239,696443578298733457942369852962534838022239,696443578298733457942369852962534838022239,696443578298733457942369852962534838022239,696443578298733457942369852962534838022239,696443578298733457942369852962534838022239</t>
  </si>
  <si>
    <t>34:58.5</t>
  </si>
  <si>
    <t>55:01.2</t>
  </si>
  <si>
    <t>-4.592079885928289,-4.592079885928289,-4.592079885928289</t>
  </si>
  <si>
    <t>09:03.3</t>
  </si>
  <si>
    <t>-4.5932982079427465,-4.5932982079427465,-4.5932982079427465,-4.5932982079427465,-4.5932982079427465,-4.5932982079427465,-4.5932982079427465,-4.5932982079427465,-4.5932982079427465,-4.5932982079427465,-4.5932982079427465,-4.5932982079427465,-4.5932982079427465,-4.5932982079427465,-4.5932982079427465,-4.5932982079427465,-4.5932982079427465,-4.5932982079427465,-4.5932982079427465,-4.5932982079427465</t>
  </si>
  <si>
    <t>1342054891292557669231991212955777472335982,1342054891292557669231991212955777472335982,1342054891292557669231991212955777472335982,1342054891292557669231991212955777472335982,1342054891292557669231991212955777472335982,1342054891292557669231991212955777472335982,1342054891292557669231991212955777472335982,1342054891292557669231991212955777472335982,1342054891292557669231991212955777472335982,1342054891292557669231991212955777472335982,1342054891292557669231991212955777472335982,1342054891292557669231991212955777472335982,1342054891292557669231991212955777472335982,1342054891292557669231991212955777472335982,1342054891292557669231991212955777472335982,1342054891292557669231991212955777472335982,1342054891292557669231991212955777472335982,1342054891292557669231991212955777472335982,1342054891292557669231991212955777472335982,1342054891292557669231991212955777472335982</t>
  </si>
  <si>
    <t>19:05.4</t>
  </si>
  <si>
    <t>36:42.7</t>
  </si>
  <si>
    <t>-4.59804604216688,-4.59804604216688,-4.59804604216688</t>
  </si>
  <si>
    <t>57:50.7</t>
  </si>
  <si>
    <t>-4.599129596303346,-4.599129596303346,-4.599129596303346</t>
  </si>
  <si>
    <t>38:59.4</t>
  </si>
  <si>
    <t>59:02.2</t>
  </si>
  <si>
    <t>-4.6066643271995416,-4.6066643271995416,-4.6066643271995416,-4.6066643271995416,-4.6066643271995416,-4.6066643271995416</t>
  </si>
  <si>
    <t>37:49.6</t>
  </si>
  <si>
    <t>54:13.0</t>
  </si>
  <si>
    <t>-4.607583813627344,-4.607583813627344,-4.607583813627344,-4.607583813627344,-4.607583813627344,-4.607583813627344</t>
  </si>
  <si>
    <t>55:22.9</t>
  </si>
  <si>
    <t>15:25.7</t>
  </si>
  <si>
    <t>-4.607799340657549,-4.607799340657549,-4.607799340657549</t>
  </si>
  <si>
    <t>22:57.7</t>
  </si>
  <si>
    <t>-4.610289422238057,-4.610289422238057,-4.610289422238057,-4.610289422238057,-4.610289422238057,-4.610289422238057,-4.610289422238057,-4.610289422238057,-4.610289422238057,-4.610289422238057,-4.610289422238057,-4.610289422238057,-4.610289422238057,-4.610289422238057,-4.610289422238057,-4.610289422238057,-4.610289422238057,-4.610289422238057,-4.610289422238057,-4.610289422238057</t>
  </si>
  <si>
    <t>1387839486671111594738144820182287802074722,1387839486671111594738144820182287802074722,1387839486671111594738144820182287802074722,1387839486671111594738144820182287802074722,1387839486671111594738144820182287802074722,1387839486671111594738144820182287802074722,1387839486671111594738144820182287802074722,1387839486671111594738144820182287802074722,1387839486671111594738144820182287802074722,1387839486671111594738144820182287802074722,1387839486671111594738144820182287802074722,1387839486671111594738144820182287802074722,1387839486671111594738144820182287802074722,1387839486671111594738144820182287802074722,1387839486671111594738144820182287802074722,1387839486671111594738144820182287802074722,1387839486671111594738144820182287802074722,1387839486671111594738144820182287802074722,1387839486671111594738144820182287802074722,1387839486671111594738144820182287802074722</t>
  </si>
  <si>
    <t>49:19.9</t>
  </si>
  <si>
    <t>-4.612270985046283,-4.612270985046283,-4.612270985046283,-4.612270985046283,-4.612270985046283,-4.612270985046283,-4.612270985046283,-4.612270985046283,-4.612270985046283,-4.612270985046283,-4.612270985046283,-4.612270985046283,-4.612270985046283,-4.612270985046283,-4.612270985046283</t>
  </si>
  <si>
    <t>1376701153214314469581056927032591836582244,1376701153214314469581056927032591836582244,1376701153214314469581056927032591836582244,1376701153214314469581056927032591836582244,1376701153214314469581056927032591836582244,1376701153214314469581056927032591836582244,1376701153214314469581056927032591836582244,1376701153214314469581056927032591836582244,1376701153214314469581056927032591836582244,1376701153214314469581056927032591836582244,1376701153214314469581056927032591836582244,1376701153214314469581056927032591836582244,1376701153214314469581056927032591836582244,1376701153214314469581056927032591836582244,1376701153214314469581056927032591836582244</t>
  </si>
  <si>
    <t>57:53.6</t>
  </si>
  <si>
    <t>17:55.6</t>
  </si>
  <si>
    <t>-4.6141462248310035,-4.6141462248310035,-4.6141462248310035,-4.6141462248310035,-4.6141462248310035,-4.6141462248310035</t>
  </si>
  <si>
    <t>11:03.6</t>
  </si>
  <si>
    <t>-4.614418336942207,-4.614418336942207,-4.614418336942207,-4.614418336942207,-4.614418336942207,-4.614418336942207,-4.614418336942207,-4.614418336942207,-4.614418336942207</t>
  </si>
  <si>
    <t>1169951480938356892443630082276056958632137,1169951480938356892443630082276056958632137,1169951480938356892443630082276056958632137,1169951480938356892443630082276056958632137,1169951480938356892443630082276056958632137,1169951480938356892443630082276056958632137,1169951480938356892443630082276056958632137,1169951480938356892443630082276056958632137,1169951480938356892443630082276056958632137</t>
  </si>
  <si>
    <t>27:38.8</t>
  </si>
  <si>
    <t>41:00.4</t>
  </si>
  <si>
    <t>-4.614829873477173,-4.614829873477173,-4.614829873477173,-4.614829873477173,-4.614829873477173,-4.614829873477173</t>
  </si>
  <si>
    <t>35:54.8</t>
  </si>
  <si>
    <t>-4.61489210951648,-4.61489210951648,-4.61489210951648,-4.61489210951648,-4.61489210951648,-4.61489210951648,-4.61489210951648,-4.61489210951648,-4.61489210951648,-4.61489210951648</t>
  </si>
  <si>
    <t>1265742927956834322852511671125329292946792,1265742927956834322852511671125329292946792,1265742927956834322852511671125329292946792,1265742927956834322852511671125329292946792,1265742927956834322852511671125329292946792,1265742927956834322852511671125329292946792,1265742927956834322852511671125329292946792,1265742927956834322852511671125329292946792,1265742927956834322852511671125329292946792,1265742927956834322852511671125329292946792</t>
  </si>
  <si>
    <t>21:43.7</t>
  </si>
  <si>
    <t>38:41.2</t>
  </si>
  <si>
    <t>-4.615130224803509,-4.615130224803509,-4.615130224803509,-4.615130224803509,-4.615130224803509,-4.615130224803509,-4.615130224803509,-4.615130224803509,-4.615130224803509,-4.615130224803509,-4.615130224803509,-4.615130224803509,-4.615130224803509,-4.615130224803509,-4.615130224803509</t>
  </si>
  <si>
    <t>821059710943317871459033943226558267817984,821059710943317871459033943226558267817984,821059710943317871459033943226558267817984,821059710943317871459033943226558267817984,821059710943317871459033943226558267817984,821059710943317871459033943226558267817984,821059710943317871459033943226558267817984,821059710943317871459033943226558267817984,821059710943317871459033943226558267817984,821059710943317871459033943226558267817984,821059710943317871459033943226558267817984,821059710943317871459033943226558267817984,821059710943317871459033943226558267817984,821059710943317871459033943226558267817984,821059710943317871459033943226558267817984</t>
  </si>
  <si>
    <t>44:58.8</t>
  </si>
  <si>
    <t>58:57.6</t>
  </si>
  <si>
    <t>-4.6154806886663,-4.6154806886663,-4.6154806886663,-4.6154806886663,-4.6154806886663,-4.6154806886663,-4.6154806886663,-4.6154806886663,-4.6154806886663,-4.6154806886663</t>
  </si>
  <si>
    <t>1001421501125912569069319961836604656650094,1001421501125912569069319961836604656650094,1001421501125912569069319961836604656650094,1001421501125912569069319961836604656650094,1001421501125912569069319961836604656650094,1001421501125912569069319961836604656650094,1001421501125912569069319961836604656650094,1001421501125912569069319961836604656650094,1001421501125912569069319961836604656650094,1001421501125912569069319961836604656650094</t>
  </si>
  <si>
    <t>49:27.0</t>
  </si>
  <si>
    <t>09:30.0</t>
  </si>
  <si>
    <t>-4.615488119297677,-4.615488119297677,-4.615488119297677,-4.615488119297677,-4.615488119297677,-4.615488119297677,-4.615488119297677,-4.615488119297677,-4.615488119297677,-4.615488119297677</t>
  </si>
  <si>
    <t>1349058317973577608451735093372318959108772,1349058317973577608451735093372318959108772,1349058317973577608451735093372318959108772,1349058317973577608451735093372318959108772,1349058317973577608451735093372318959108772,1349058317973577608451735093372318959108772,1349058317973577608451735093372318959108772,1349058317973577608451735093372318959108772,1349058317973577608451735093372318959108772,1349058317973577608451735093372318959108772</t>
  </si>
  <si>
    <t>35:05.4</t>
  </si>
  <si>
    <t>-4.615524502766116,-4.615524502766116,-4.615524502766116,-4.615524502766116,-4.615524502766116</t>
  </si>
  <si>
    <t>53:33.5</t>
  </si>
  <si>
    <t>-4.615766487670223,-4.615766487670223,-4.615766487670223,-4.615766487670223,-4.615766487670223,-4.615766487670223,-4.615766487670223,-4.615766487670223,-4.615766487670223,-4.615766487670223,-4.615766487670223,-4.615766487670223,-4.615766487670223,-4.615766487670223,-4.615766487670223</t>
  </si>
  <si>
    <t>851957260143377640518217026536543929762114,851957260143377640518217026536543929762114,851957260143377640518217026536543929762114,851957260143377640518217026536543929762114,851957260143377640518217026536543929762114,851957260143377640518217026536543929762114,851957260143377640518217026536543929762114,851957260143377640518217026536543929762114,851957260143377640518217026536543929762114,851957260143377640518217026536543929762114,851957260143377640518217026536543929762114,851957260143377640518217026536543929762114,851957260143377640518217026536543929762114,851957260143377640518217026536543929762114,851957260143377640518217026536543929762114</t>
  </si>
  <si>
    <t>08:14.7</t>
  </si>
  <si>
    <t>18:58.9</t>
  </si>
  <si>
    <t>-4.61667527063133,-4.61667527063133,-4.61667527063133,-4.61667527063133,-4.61667527063133</t>
  </si>
  <si>
    <t>50:52.7</t>
  </si>
  <si>
    <t>-4.617959402799051,-4.617959402799051,-4.617959402799051</t>
  </si>
  <si>
    <t>11:04.4</t>
  </si>
  <si>
    <t>31:07.1</t>
  </si>
  <si>
    <t>-4.6198401014735095,-4.6198401014735095,-4.6198401014735095</t>
  </si>
  <si>
    <t>47:27.0</t>
  </si>
  <si>
    <t>07:30.2</t>
  </si>
  <si>
    <t>-4.6206099833178,-4.6206099833178,-4.6206099833178,-4.6206099833178,-4.6206099833178,-4.6206099833178</t>
  </si>
  <si>
    <t>18:32.2</t>
  </si>
  <si>
    <t>38:34.7</t>
  </si>
  <si>
    <t>-4.621681894149964,-4.621681894149964,-4.621681894149964,-4.621681894149964,-4.621681894149964</t>
  </si>
  <si>
    <t>12:35.0</t>
  </si>
  <si>
    <t>32:38.0</t>
  </si>
  <si>
    <t>-4.622839115714231,-4.622839115714231,-4.622839115714231,-4.622839115714231,-4.622839115714231,-4.622839115714231,-4.622839115714231,-4.622839115714231,-4.622839115714231,-4.622839115714231,-4.622839115714231,-4.622839115714231,-4.622839115714231,-4.622839115714231,-4.622839115714231</t>
  </si>
  <si>
    <t>475530280959790935782785697030834626925155,475530280959790935782785697030834626925155,475530280959790935782785697030834626925155,475530280959790935782785697030834626925155,475530280959790935782785697030834626925155,475530280959790935782785697030834626925155,475530280959790935782785697030834626925155,475530280959790935782785697030834626925155,475530280959790935782785697030834626925155,475530280959790935782785697030834626925155,475530280959790935782785697030834626925155,475530280959790935782785697030834626925155,475530280959790935782785697030834626925155,475530280959790935782785697030834626925155,475530280959790935782785697030834626925155</t>
  </si>
  <si>
    <t>26:54.3</t>
  </si>
  <si>
    <t>46:57.3</t>
  </si>
  <si>
    <t>-4.629065138848812,-4.629065138848812,-4.629065138848812</t>
  </si>
  <si>
    <t>50:58.7</t>
  </si>
  <si>
    <t>11:01.7</t>
  </si>
  <si>
    <t>-4.6314787351361115,-4.6314787351361115,-4.6314787351361115,-4.6314787351361115,-4.6314787351361115,-4.6314787351361115,-4.6314787351361115,-4.6314787351361115,-4.6314787351361115</t>
  </si>
  <si>
    <t>1180227710611600051370490407529342111436831,1180227710611600051370490407529342111436831,1180227710611600051370490407529342111436831,1180227710611600051370490407529342111436831,1180227710611600051370490407529342111436831,1180227710611600051370490407529342111436831,1180227710611600051370490407529342111436831,1180227710611600051370490407529342111436831,1180227710611600051370490407529342111436831</t>
  </si>
  <si>
    <t>37:57.7</t>
  </si>
  <si>
    <t>-4.6339865966399065,-4.6339865966399065,-4.6339865966399065,-4.6339865966399065,-4.6339865966399065,-4.6339865966399065</t>
  </si>
  <si>
    <t>47:02.8</t>
  </si>
  <si>
    <t>00:25.7</t>
  </si>
  <si>
    <t>-4.6340517240461425,-4.6340517240461425,-4.6340517240461425,-4.6340517240461425,-4.6340517240461425,-4.6340517240461425,-4.6340517240461425,-4.6340517240461425,-4.6340517240461425,-4.6340517240461425</t>
  </si>
  <si>
    <t>1319966069696672142861308811046327332078248,1319966069696672142861308811046327332078248,1319966069696672142861308811046327332078248,1319966069696672142861308811046327332078248,1319966069696672142861308811046327332078248,1319966069696672142861308811046327332078248,1319966069696672142861308811046327332078248,1319966069696672142861308811046327332078248,1319966069696672142861308811046327332078248,1319966069696672142861308811046327332078248</t>
  </si>
  <si>
    <t>45:15.3</t>
  </si>
  <si>
    <t>59:33.8</t>
  </si>
  <si>
    <t>-4.634102719079501,-4.634102719079501,-4.634102719079501,-4.634102719079501,-4.634102719079501,-4.634102719079501</t>
  </si>
  <si>
    <t>09:39.8</t>
  </si>
  <si>
    <t>-4.634133892662332,-4.634133892662332,-4.634133892662332,-4.634133892662332,-4.634133892662332,-4.634133892662332,-4.634133892662332,-4.634133892662332,-4.634133892662332,-4.634133892662332,-4.634133892662332,-4.634133892662332,-4.634133892662332,-4.634133892662332,-4.634133892662332,-4.634133892662332,-4.634133892662332,-4.634133892662332,-4.634133892662332,-4.634133892662332</t>
  </si>
  <si>
    <t>1393053518282239736650753986295581617783884,1393053518282239736650753986295581617783884,1393053518282239736650753986295581617783884,1393053518282239736650753986295581617783884,1393053518282239736650753986295581617783884,1393053518282239736650753986295581617783884,1393053518282239736650753986295581617783884,1393053518282239736650753986295581617783884,1393053518282239736650753986295581617783884,1393053518282239736650753986295581617783884,1393053518282239736650753986295581617783884,1393053518282239736650753986295581617783884,1393053518282239736650753986295581617783884,1393053518282239736650753986295581617783884,1393053518282239736650753986295581617783884,1393053518282239736650753986295581617783884,1393053518282239736650753986295581617783884,1393053518282239736650753986295581617783884,1393053518282239736650753986295581617783884,1393053518282239736650753986295581617783884</t>
  </si>
  <si>
    <t>27:31.6</t>
  </si>
  <si>
    <t>47:34.9</t>
  </si>
  <si>
    <t>-4.637517378132108,-4.637517378132108,-4.637517378132108,-4.637517378132108,-4.637517378132108,-4.637517378132108,-4.637517378132108,-4.637517378132108,-4.637517378132108,-4.637517378132108</t>
  </si>
  <si>
    <t>171434480427771534661871721490553001476784,171434480427771534661871721490553001476784,171434480427771534661871721490553001476784,171434480427771534661871721490553001476784,171434480427771534661871721490553001476784,171434480427771534661871721490553001476784,171434480427771534661871721490553001476784,171434480427771534661871721490553001476784,171434480427771534661871721490553001476784,171434480427771534661871721490553001476784</t>
  </si>
  <si>
    <t>16:47.1</t>
  </si>
  <si>
    <t>36:50.0</t>
  </si>
  <si>
    <t>-4.638300747420676,-4.638300747420676,-4.638300747420676,-4.638300747420676,-4.638300747420676,-4.638300747420676</t>
  </si>
  <si>
    <t>46:59.8</t>
  </si>
  <si>
    <t>06:38.7</t>
  </si>
  <si>
    <t>-4.640189149977611,-4.640189149977611,-4.640189149977611,-4.640189149977611,-4.640189149977611,-4.640189149977611,-4.640189149977611,-4.640189149977611,-4.640189149977611,-4.640189149977611,-4.640189149977611,-4.640189149977611,-4.640189149977611,-4.640189149977611,-4.640189149977611,-4.640189149977611,-4.640189149977611,-4.640189149977611,-4.640189149977611,-4.640189149977611,-4.640189149977611,-4.640189149977611,-4.640189149977611,-4.640189149977611,-4.640189149977611,-4.640189149977611,-4.640189149977611,-4.640189149977611,-4.640189149977611,-4.640189149977611</t>
  </si>
  <si>
    <t>1175060667625636448454366081735060615563043,1175060667625636448454366081735060615563043,1175060667625636448454366081735060615563043,1175060667625636448454366081735060615563043,1175060667625636448454366081735060615563043,1175060667625636448454366081735060615563043,1175060667625636448454366081735060615563043,1175060667625636448454366081735060615563043,1175060667625636448454366081735060615563043,1175060667625636448454366081735060615563043,1175060667625636448454366081735060615563043,1175060667625636448454366081735060615563043,1175060667625636448454366081735060615563043,1175060667625636448454366081735060615563043,1175060667625636448454366081735060615563043,1175060667625636448454366081735060615563043,1175060667625636448454366081735060615563043,1175060667625636448454366081735060615563043,1175060667625636448454366081735060615563043,1175060667625636448454366081735060615563043,1175060667625636448454366081735060615563043,1175060667625636448454366081735060615563043,1175060667625636448454366081735060615563043,117506066...</t>
  </si>
  <si>
    <t>36:45.9</t>
  </si>
  <si>
    <t>56:33.4</t>
  </si>
  <si>
    <t>-4.641293388165516,-4.641293388165516,-4.641293388165516,-4.641293388165516,-4.641293388165516,-4.641293388165516</t>
  </si>
  <si>
    <t>14:00.8</t>
  </si>
  <si>
    <t>-4.644454023627501,-4.644454023627501,-4.644454023627501,-4.644454023627501,-4.644454023627501,-4.644454023627501,-4.644454023627501,-4.644454023627501,-4.644454023627501,-4.644454023627501,-4.644454023627501,-4.644454023627501,-4.644454023627501,-4.644454023627501,-4.644454023627501,-4.644454023627501,-4.644454023627501,-4.644454023627501,-4.644454023627501,-4.644454023627501,-4.644454023627501,-4.644454023627501,-4.644454023627501,-4.644454023627501,-4.644454023627501,-4.644454023627501,-4.644454023627501,-4.644454023627501,-4.644454023627501,-4.644454023627501</t>
  </si>
  <si>
    <t>1330345114962945103263798364816228464253006,1330345114962945103263798364816228464253006,1330345114962945103263798364816228464253006,1330345114962945103263798364816228464253006,1330345114962945103263798364816228464253006,1330345114962945103263798364816228464253006,1330345114962945103263798364816228464253006,1330345114962945103263798364816228464253006,1330345114962945103263798364816228464253006,1330345114962945103263798364816228464253006,1330345114962945103263798364816228464253006,1330345114962945103263798364816228464253006,1330345114962945103263798364816228464253006,1330345114962945103263798364816228464253006,1330345114962945103263798364816228464253006,1330345114962945103263798364816228464253006,1330345114962945103263798364816228464253006,1330345114962945103263798364816228464253006,1330345114962945103263798364816228464253006,1330345114962945103263798364816228464253006,1330345114962945103263798364816228464253006,1330345114962945103263798364816228464253006,1330345114962945103263798364816228464253006,133034511...</t>
  </si>
  <si>
    <t>35:16.9</t>
  </si>
  <si>
    <t>55:19.9</t>
  </si>
  <si>
    <t>-4.644492312137404,-4.644492312137404,-4.644492312137404,-4.644492312137404,-4.644492312137404,-4.644492312137404,-4.644492312137404,-4.644492312137404,-4.644492312137404</t>
  </si>
  <si>
    <t>1305834552391245552663651267965023292027273,1305834552391245552663651267965023292027273,1305834552391245552663651267965023292027273,1305834552391245552663651267965023292027273,1305834552391245552663651267965023292027273,1305834552391245552663651267965023292027273,1305834552391245552663651267965023292027273,1305834552391245552663651267965023292027273,1305834552391245552663651267965023292027273</t>
  </si>
  <si>
    <t>42:38.1</t>
  </si>
  <si>
    <t>02:40.9</t>
  </si>
  <si>
    <t>-4.644558436885649,-4.644558436885649,-4.644558436885649,-4.644558436885649,-4.644558436885649,-4.644558436885649</t>
  </si>
  <si>
    <t>54:16.1</t>
  </si>
  <si>
    <t>07:30.9</t>
  </si>
  <si>
    <t>-4.644878954872439,-4.644878954872439,-4.644878954872439,-4.644878954872439,-4.644878954872439,-4.644878954872439,-4.644878954872439,-4.644878954872439,-4.644878954872439</t>
  </si>
  <si>
    <t>342457113791772700683705347260110136971286,342457113791772700683705347260110136971286,342457113791772700683705347260110136971286,342457113791772700683705347260110136971286,342457113791772700683705347260110136971286,342457113791772700683705347260110136971286,342457113791772700683705347260110136971286,342457113791772700683705347260110136971286,342457113791772700683705347260110136971286</t>
  </si>
  <si>
    <t>20:44.9</t>
  </si>
  <si>
    <t>-4.64613349209593,-4.64613349209593,-4.64613349209593,-4.64613349209593,-4.64613349209593,-4.64613349209593,-4.64613349209593,-4.64613349209593,-4.64613349209593,-4.64613349209593,-4.64613349209593,-4.64613349209593,-4.64613349209593,-4.64613349209593,-4.64613349209593,-4.64613349209593,-4.64613349209593,-4.64613349209593,-4.64613349209593,-4.64613349209593,-4.64613349209593,-4.64613349209593,-4.64613349209593,-4.64613349209593,-4.64613349209593,-4.64613349209593,-4.64613349209593,-4.64613349209593,-4.64613349209593,-4.64613349209593</t>
  </si>
  <si>
    <t>859878484023901168629627961678251719967744,859878484023901168629627961678251719967744,859878484023901168629627961678251719967744,859878484023901168629627961678251719967744,859878484023901168629627961678251719967744,859878484023901168629627961678251719967744,859878484023901168629627961678251719967744,859878484023901168629627961678251719967744,859878484023901168629627961678251719967744,859878484023901168629627961678251719967744,859878484023901168629627961678251719967744,859878484023901168629627961678251719967744,859878484023901168629627961678251719967744,859878484023901168629627961678251719967744,859878484023901168629627961678251719967744,859878484023901168629627961678251719967744,859878484023901168629627961678251719967744,859878484023901168629627961678251719967744,859878484023901168629627961678251719967744,859878484023901168629627961678251719967744,859878484023901168629627961678251719967744,859878484023901168629627961678251719967744,859878484023901168629627961678251719967744,85987848402390116862962796167825...</t>
  </si>
  <si>
    <t>54:59.3</t>
  </si>
  <si>
    <t>15:02.6</t>
  </si>
  <si>
    <t>-4.647140014900735,-4.647140014900735,-4.647140014900735,-4.647140014900735,-4.647140014900735,-4.647140014900735,-4.647140014900735,-4.647140014900735,-4.647140014900735,-4.647140014900735,-4.647140014900735,-4.647140014900735,-4.647140014900735,-4.647140014900735,-4.647140014900735</t>
  </si>
  <si>
    <t>1393675260926605612615869132421547968439592,1393675260926605612615869132421547968439592,1393675260926605612615869132421547968439592,1393675260926605612615869132421547968439592,1393675260926605612615869132421547968439592,1393675260926605612615869132421547968439592,1393675260926605612615869132421547968439592,1393675260926605612615869132421547968439592,1393675260926605612615869132421547968439592,1393675260926605612615869132421547968439592,1393675260926605612615869132421547968439592,1393675260926605612615869132421547968439592,1393675260926605612615869132421547968439592,1393675260926605612615869132421547968439592,1393675260926605612615869132421547968439592</t>
  </si>
  <si>
    <t>41:05.3</t>
  </si>
  <si>
    <t>56:05.0</t>
  </si>
  <si>
    <t>-4.647155736920143,-4.647155736920143,-4.647155736920143,-4.647155736920143,-4.647155736920143,-4.647155736920143,-4.647155736920143,-4.647155736920143,-4.647155736920143,-4.647155736920143,-4.647155736920143,-4.647155736920143,-4.647155736920143,-4.647155736920143,-4.647155736920143,-4.647155736920143,-4.647155736920143,-4.647155736920143,-4.647155736920143,-4.647155736920143</t>
  </si>
  <si>
    <t>1370908582255560961772432434378686190096421,1370908582255560961772432434378686190096421,1370908582255560961772432434378686190096421,1370908582255560961772432434378686190096421,1370908582255560961772432434378686190096421,1370908582255560961772432434378686190096421,1370908582255560961772432434378686190096421,1370908582255560961772432434378686190096421,1370908582255560961772432434378686190096421,1370908582255560961772432434378686190096421,1370908582255560961772432434378686190096421,1370908582255560961772432434378686190096421,1370908582255560961772432434378686190096421,1370908582255560961772432434378686190096421,1370908582255560961772432434378686190096421,1370908582255560961772432434378686190096421,1370908582255560961772432434378686190096421,1370908582255560961772432434378686190096421,1370908582255560961772432434378686190096421,1370908582255560961772432434378686190096421</t>
  </si>
  <si>
    <t>57:06.4</t>
  </si>
  <si>
    <t>-4.648068861104726,-4.648068861104726,-4.648068861104726,-4.648068861104726,-4.648068861104726</t>
  </si>
  <si>
    <t>00:53.7</t>
  </si>
  <si>
    <t>-4.64842730115762,-4.64842730115762,-4.64842730115762,-4.64842730115762,-4.64842730115762,-4.64842730115762</t>
  </si>
  <si>
    <t>10:38.6</t>
  </si>
  <si>
    <t>24:03.2</t>
  </si>
  <si>
    <t>-4.648988817629879,-4.648988817629879,-4.648988817629879,-4.648988817629879,-4.648988817629879,-4.648988817629879,-4.648988817629879,-4.648988817629879,-4.648988817629879,-4.648988817629879,-4.648988817629879,-4.648988817629879,-4.648988817629879,-4.648988817629879,-4.648988817629879,-4.648988817629879,-4.648988817629879,-4.648988817629879,-4.648988817629879,-4.648988817629879,-4.648988817629879,-4.648988817629879,-4.648988817629879,-4.648988817629879,-4.648988817629879,-4.648988817629879,-4.648988817629879,-4.648988817629879,-4.648988817629879,-4.648988817629879</t>
  </si>
  <si>
    <t>1347258415417607497970381034111878996936166,1347258415417607497970381034111878996936166,1347258415417607497970381034111878996936166,1347258415417607497970381034111878996936166,1347258415417607497970381034111878996936166,1347258415417607497970381034111878996936166,1347258415417607497970381034111878996936166,1347258415417607497970381034111878996936166,1347258415417607497970381034111878996936166,1347258415417607497970381034111878996936166,1347258415417607497970381034111878996936166,1347258415417607497970381034111878996936166,1347258415417607497970381034111878996936166,1347258415417607497970381034111878996936166,1347258415417607497970381034111878996936166,1347258415417607497970381034111878996936166,1347258415417607497970381034111878996936166,1347258415417607497970381034111878996936166,1347258415417607497970381034111878996936166,1347258415417607497970381034111878996936166,1347258415417607497970381034111878996936166,1347258415417607497970381034111878996936166,1347258415417607497970381034111878996936166,134725841...</t>
  </si>
  <si>
    <t>13:43.9</t>
  </si>
  <si>
    <t>-4.649895950004213,-4.649895950004213,-4.649895950004213</t>
  </si>
  <si>
    <t>21:03.1</t>
  </si>
  <si>
    <t>41:05.8</t>
  </si>
  <si>
    <t>-4.650659230734835,-4.650659230734835,-4.650659230734835,-4.650659230734835,-4.650659230734835,-4.650659230734835</t>
  </si>
  <si>
    <t>50:55.1</t>
  </si>
  <si>
    <t>-4.651367135299058,-4.651367135299058,-4.651367135299058</t>
  </si>
  <si>
    <t>30:33.2</t>
  </si>
  <si>
    <t>41:47.6</t>
  </si>
  <si>
    <t>-4.651931652061261,-4.651931652061261,-4.651931652061261</t>
  </si>
  <si>
    <t>53:20.0</t>
  </si>
  <si>
    <t>-4.652816935917878,-4.652816935917878,-4.652816935917878,-4.652816935917878,-4.652816935917878,-4.652816935917878,-4.652816935917878,-4.652816935917878,-4.652816935917878,-4.652816935917878</t>
  </si>
  <si>
    <t>782948086496937527407504598728453298065408,782948086496937527407504598728453298065408,782948086496937527407504598728453298065408,782948086496937527407504598728453298065408,782948086496937527407504598728453298065408,782948086496937527407504598728453298065408,782948086496937527407504598728453298065408,782948086496937527407504598728453298065408,782948086496937527407504598728453298065408,782948086496937527407504598728453298065408</t>
  </si>
  <si>
    <t>47:24.2</t>
  </si>
  <si>
    <t>-4.657241133097786,-4.657241133097786,-4.657241133097786</t>
  </si>
  <si>
    <t>09:21.2</t>
  </si>
  <si>
    <t>20:59.7</t>
  </si>
  <si>
    <t>-4.658048403265473,-4.658048403265473,-4.658048403265473,-4.658048403265473,-4.658048403265473,-4.658048403265473,-4.658048403265473,-4.658048403265473,-4.658048403265473,-4.658048403265473,-4.658048403265473,-4.658048403265473,-4.658048403265473,-4.658048403265473,-4.658048403265473,-4.658048403265473,-4.658048403265473,-4.658048403265473,-4.658048403265473,-4.658048403265473,-4.658048403265473,-4.658048403265473,-4.658048403265473,-4.658048403265473,-4.658048403265473,-4.658048403265473,-4.658048403265473,-4.658048403265473,-4.658048403265473,-4.658048403265473</t>
  </si>
  <si>
    <t>1194334894958745024675083195083258100951456,1194334894958745024675083195083258100951456,1194334894958745024675083195083258100951456,1194334894958745024675083195083258100951456,1194334894958745024675083195083258100951456,1194334894958745024675083195083258100951456,1194334894958745024675083195083258100951456,1194334894958745024675083195083258100951456,1194334894958745024675083195083258100951456,1194334894958745024675083195083258100951456,1194334894958745024675083195083258100951456,1194334894958745024675083195083258100951456,1194334894958745024675083195083258100951456,1194334894958745024675083195083258100951456,1194334894958745024675083195083258100951456,1194334894958745024675083195083258100951456,1194334894958745024675083195083258100951456,1194334894958745024675083195083258100951456,1194334894958745024675083195083258100951456,1194334894958745024675083195083258100951456,1194334894958745024675083195083258100951456,1194334894958745024675083195083258100951456,1194334894958745024675083195083258100951456,119433489...</t>
  </si>
  <si>
    <t>51:18.2</t>
  </si>
  <si>
    <t>11:21.2</t>
  </si>
  <si>
    <t>-4.659837218983522,-4.659837218983522,-4.659837218983522,-4.659837218983522,-4.659837218983522,-4.659837218983522,-4.659837218983522,-4.659837218983522,-4.659837218983522,-4.659837218983522,-4.659837218983522,-4.659837218983522,-4.659837218983522,-4.659837218983522,-4.659837218983522</t>
  </si>
  <si>
    <t>1342049615992958256506090117391201463384995,1342049615992958256506090117391201463384995,1342049615992958256506090117391201463384995,1342049615992958256506090117391201463384995,1342049615992958256506090117391201463384995,1342049615992958256506090117391201463384995,1342049615992958256506090117391201463384995,1342049615992958256506090117391201463384995,1342049615992958256506090117391201463384995,1342049615992958256506090117391201463384995,1342049615992958256506090117391201463384995,1342049615992958256506090117391201463384995,1342049615992958256506090117391201463384995,1342049615992958256506090117391201463384995,1342049615992958256506090117391201463384995</t>
  </si>
  <si>
    <t>-4.660658371761006,-4.660658371761006,-4.660658371761006,-4.660658371761006,-4.660658371761006,-4.660658371761006,-4.660658371761006,-4.660658371761006,-4.660658371761006,-4.660658371761006</t>
  </si>
  <si>
    <t>1381798852585302864355161190399428602106402,1381798852585302864355161190399428602106402,1381798852585302864355161190399428602106402,1381798852585302864355161190399428602106402,1381798852585302864355161190399428602106402,1381798852585302864355161190399428602106402,1381798852585302864355161190399428602106402,1381798852585302864355161190399428602106402,1381798852585302864355161190399428602106402,1381798852585302864355161190399428602106402</t>
  </si>
  <si>
    <t>06:53.6</t>
  </si>
  <si>
    <t>18:40.0</t>
  </si>
  <si>
    <t>-4.661373916247442,-4.661373916247442,-4.661373916247442,-4.661373916247442,-4.661373916247442,-4.661373916247442,-4.661373916247442,-4.661373916247442,-4.661373916247442</t>
  </si>
  <si>
    <t>1175144206977547070357276794645742231126611,1175144206977547070357276794645742231126611,1175144206977547070357276794645742231126611,1175144206977547070357276794645742231126611,1175144206977547070357276794645742231126611,1175144206977547070357276794645742231126611,1175144206977547070357276794645742231126611,1175144206977547070357276794645742231126611,1175144206977547070357276794645742231126611</t>
  </si>
  <si>
    <t>25:07.2</t>
  </si>
  <si>
    <t>45:09.6</t>
  </si>
  <si>
    <t>-4.664472601230476,-4.664472601230476,-4.664472601230476,-4.664472601230476,-4.664472601230476</t>
  </si>
  <si>
    <t>-4.666431754121144,-4.666431754121144,-4.666431754121144,-4.666431754121144,-4.666431754121144,-4.666431754121144,-4.666431754121144,-4.666431754121144,-4.666431754121144</t>
  </si>
  <si>
    <t>487205876757185130237236431837804405914755,487205876757185130237236431837804405914755,487205876757185130237236431837804405914755,487205876757185130237236431837804405914755,487205876757185130237236431837804405914755,487205876757185130237236431837804405914755,487205876757185130237236431837804405914755,487205876757185130237236431837804405914755,487205876757185130237236431837804405914755</t>
  </si>
  <si>
    <t>44:37.4</t>
  </si>
  <si>
    <t>-4.668570170443115,-4.668570170443115,-4.668570170443115,-4.686874520539932,-4.686874520539932,-4.686874520539932,-4.686874520539932,-4.765109667610473,-4.765109667610473,-4.765109667610473,-4.765109667610473,-4.765109667610473,-4.765109667610473,-4.765109667610473,-4.765109667610473,-4.765109667610473,-4.765109667610473,-4.765109667610473,-4.765109667610473,-4.765109667610473,-4.765109667610473,-4.765109667610473,-4.765109667610473,-4.765109667610473,-4.765109667610473,-4.765109667610473,-4.765109667610473,-4.765109667610473,-4.765109667610473,-4.765109667610473</t>
  </si>
  <si>
    <t>1393366505069339662732360806952197261704580,1393366505069339662732360806952197261704580,1393366505069339662732360806952197261704580,1393366505069339662732360806943676046589316,1393366505069339662732360806943676046589316,1393366505069339662732360806943676046589316,1393366505069339662732360806943676046589316,1393451448351038958680455933252050985422212,1393451448351038958680455933252050985422212,1393451448351038958680455933252050985422212,1393451448351038958680455933252050985422212,1393451448351038958680455933252050985422212,1393451448351038958680455933252050985422212,1393451448351038958680455933252050985422212,1393451448351038958680455933252050985422212,1393451448351038958680455933252050985422212,1393451448351038958680455933252050985422212,1393451448351038958680455933252050985422212,1393451448351038958680455933252050985422212,1393451448351038958680455933252050985422212,1393451448351038958680455933252050985422212,1393451448351038958680455933252050985422212,1393451448351038958680455933252050985422212,139345144...</t>
  </si>
  <si>
    <t>37:24.9</t>
  </si>
  <si>
    <t>-4.668913916882847,-4.668913916882847,-4.668913916882847,-4.668913916882847,-4.668913916882847,-4.668913916882847,-4.668913916882847,-4.668913916882847,-4.668913916882847,-4.668913916882847</t>
  </si>
  <si>
    <t>1380101734696620086867049313669727036447580,1380101734696620086867049313669727036447580,1380101734696620086867049313669727036447580,1380101734696620086867049313669727036447580,1380101734696620086867049313669727036447580,1380101734696620086867049313669727036447580,1380101734696620086867049313669727036447580,1380101734696620086867049313669727036447580,1380101734696620086867049313669727036447580,1380101734696620086867049313669727036447580</t>
  </si>
  <si>
    <t>48:25.6</t>
  </si>
  <si>
    <t>05:43.8</t>
  </si>
  <si>
    <t>-4.671436237703662,-4.671436237703662,-4.671436237703662</t>
  </si>
  <si>
    <t>54:56.0</t>
  </si>
  <si>
    <t>13:54.3</t>
  </si>
  <si>
    <t>-4.672112925604595,-4.672112925604595,-4.672112925604595,-4.672112925604595,-4.672112925604595,-4.672112925604595,-4.672112925604595,-4.672112925604595,-4.672112925604595,-4.672112925604595,-4.672112925604595,-4.672112925604595,-4.672112925604595,-4.672112925604595,-4.672112925604595</t>
  </si>
  <si>
    <t>171136001706664502360583920586322826452142,171136001706664502360583920586322826452142,171136001706664502360583920586322826452142,171136001706664502360583920586322826452142,171136001706664502360583920586322826452142,171136001706664502360583920586322826452142,171136001706664502360583920586322826452142,171136001706664502360583920586322826452142,171136001706664502360583920586322826452142,171136001706664502360583920586322826452142,171136001706664502360583920586322826452142,171136001706664502360583920586322826452142,171136001706664502360583920586322826452142,171136001706664502360583920586322826452142,171136001706664502360583920586322826452142</t>
  </si>
  <si>
    <t>13:30.5</t>
  </si>
  <si>
    <t>33:33.2</t>
  </si>
  <si>
    <t>-4.672646941852082,-4.672646941852082,-4.672646941852082,-4.672646941852082,-4.672646941852082</t>
  </si>
  <si>
    <t>-4.673257111667744,-4.673257111667744,-4.673257111667744,-4.673257111667744,-4.673257111667744,-4.673257111667744,-4.673257111667744,-4.673257111667744,-4.673257111667744,-4.673257111667744</t>
  </si>
  <si>
    <t>1390660137072945054473758990010984545522662,1390660137072945054473758990010984545522662,1390660137072945054473758990010984545522662,1390660137072945054473758990010984545522662,1390660137072945054473758990010984545522662,1390660137072945054473758990010984545522662,1390660137072945054473758990010984545522662,1390660137072945054473758990010984545522662,1390660137072945054473758990010984545522662,1390660137072945054473758990010984545522662</t>
  </si>
  <si>
    <t>53:41.7</t>
  </si>
  <si>
    <t>05:16.5</t>
  </si>
  <si>
    <t>-4.676526834181816,-4.676526834181816,-4.676526834181816,-4.676526834181816,-4.676526834181816</t>
  </si>
  <si>
    <t>33:07.6</t>
  </si>
  <si>
    <t>53:10.4</t>
  </si>
  <si>
    <t>-4.6813716770030736,-4.6813716770030736,-4.6813716770030736,-4.6813716770030736,-4.6813716770030736,-4.6813716770030736,-4.6813716770030736,-4.6813716770030736,-4.6813716770030736,-4.6813716770030736,-4.6813716770030736,-4.6813716770030736,-4.6813716770030736,-4.6813716770030736,-4.6813716770030736</t>
  </si>
  <si>
    <t>1371349863673584998055606178930842817893494,1371349863673584998055606178930842817893494,1371349863673584998055606178930842817893494,1371349863673584998055606178930842817893494,1371349863673584998055606178930842817893494,1371349863673584998055606178930842817893494,1371349863673584998055606178930842817893494,1371349863673584998055606178930842817893494,1371349863673584998055606178930842817893494,1371349863673584998055606178930842817893494,1371349863673584998055606178930842817893494,1371349863673584998055606178930842817893494,1371349863673584998055606178930842817893494,1371349863673584998055606178930842817893494,1371349863673584998055606178930842817893494</t>
  </si>
  <si>
    <t>10:59.3</t>
  </si>
  <si>
    <t>-4.682933304949901,-4.682933304949901,-4.682933304949901,-4.682933304949901,-4.682933304949901</t>
  </si>
  <si>
    <t>57:25.9</t>
  </si>
  <si>
    <t>17:28.3</t>
  </si>
  <si>
    <t>-4.683294478845997,-4.683294478845997,-4.683294478845997,-4.683294478845997,-4.683294478845997,-4.683294478845997</t>
  </si>
  <si>
    <t>45:10.5</t>
  </si>
  <si>
    <t>57:17.3</t>
  </si>
  <si>
    <t>-4.687448470559573,-4.687448470559573,-4.687448470559573,-4.687448470559573,-4.687448470559573,-4.687448470559573,-4.687448470559573,-4.687448470559573,-4.687448470559573,-4.687448470559573</t>
  </si>
  <si>
    <t>1352128890578473027127419450723635461881856,1352128890578473027127419450723635461881856,1352128890578473027127419450723635461881856,1352128890578473027127419450723635461881856,1352128890578473027127419450723635461881856,1352128890578473027127419450723635461881856,1352128890578473027127419450723635461881856,1352128890578473027127419450723635461881856,1352128890578473027127419450723635461881856,1352128890578473027127419450723635461881856</t>
  </si>
  <si>
    <t>54:10.3</t>
  </si>
  <si>
    <t>05:25.9</t>
  </si>
  <si>
    <t>-4.688060096103674,-4.688060096103674,-4.688060096103674,-4.688060096103674,-4.688060096103674,-4.688060096103674,-4.688060096103674,-4.688060096103674,-4.688060096103674,-4.688060096103674,-4.688060096103674,-4.688060096103674,-4.688060096103674,-4.688060096103674,-4.688060096103674,-4.688060096103674,-4.688060096103674,-4.688060096103674,-4.688060096103674,-4.688060096103674</t>
  </si>
  <si>
    <t>824789238054156909353026181836887084498944,824789238054156909353026181836887084498944,824789238054156909353026181836887084498944,824789238054156909353026181836887084498944,824789238054156909353026181836887084498944,824789238054156909353026181836887084498944,824789238054156909353026181836887084498944,824789238054156909353026181836887084498944,824789238054156909353026181836887084498944,824789238054156909353026181836887084498944,824789238054156909353026181836887084498944,824789238054156909353026181836887084498944,824789238054156909353026181836887084498944,824789238054156909353026181836887084498944,824789238054156909353026181836887084498944,824789238054156909353026181836887084498944,824789238054156909353026181836887084498944,824789238054156909353026181836887084498944,824789238054156909353026181836887084498944,824789238054156909353026181836887084498944</t>
  </si>
  <si>
    <t>13:07.5</t>
  </si>
  <si>
    <t>33:10.7</t>
  </si>
  <si>
    <t>-4.689755233643752,-4.689755233643752,-4.689755233643752,-4.689755233643752,-4.689755233643752,-4.689755233643752,-4.689755233643752,-4.689755233643752,-4.689755233643752,-4.689755233643752</t>
  </si>
  <si>
    <t>1042174776918594226595855510647853920344389,1042174776918594226595855510647853920344389,1042174776918594226595855510647853920344389,1042174776918594226595855510647853920344389,1042174776918594226595855510647853920344389,1042174776918594226595855510647853920344389,1042174776918594226595855510647853920344389,1042174776918594226595855510647853920344389,1042174776918594226595855510647853920344389,1042174776918594226595855510647853920344389</t>
  </si>
  <si>
    <t>55:37.6</t>
  </si>
  <si>
    <t>06:14.6</t>
  </si>
  <si>
    <t>-4.692231917259555,-4.692231917259555,-4.692231917259555,-4.692231917259555,-4.692231917259555,-4.692231917259555,-4.692231917259555,-4.692231917259555,-4.692231917259555,-4.692231917259555</t>
  </si>
  <si>
    <t>301740425012964793772260213646096901211144,301740425012964793772260213646096901211144,301740425012964793772260213646096901211144,301740425012964793772260213646096901211144,301740425012964793772260213646096901211144,301740425012964793772260213646096901211144,301740425012964793772260213646096901211144,301740425012964793772260213646096901211144,301740425012964793772260213646096901211144,301740425012964793772260213646096901211144</t>
  </si>
  <si>
    <t>03:38.3</t>
  </si>
  <si>
    <t>14:15.6</t>
  </si>
  <si>
    <t>-4.693127189429575,-4.693127189429575,-4.693127189429575,-4.693127189429575,-4.693127189429575,-4.693127189429575,-4.693127189429575,-4.693127189429575,-4.693127189429575,-4.693127189429575,-4.693127189429575,-4.693127189429575,-4.693127189429575,-4.693127189429575,-4.693127189429575,-4.693127189429575,-4.693127189429575,-4.693127189429575,-4.693127189429575,-4.693127189429575</t>
  </si>
  <si>
    <t>1045224854175370948230723934817596695695282,1045224854175370948230723934817596695695282,1045224854175370948230723934817596695695282,1045224854175370948230723934817596695695282,1045224854175370948230723934817596695695282,1045224854175370948230723934817596695695282,1045224854175370948230723934817596695695282,1045224854175370948230723934817596695695282,1045224854175370948230723934817596695695282,1045224854175370948230723934817596695695282,1045224854175370948230723934817596695695282,1045224854175370948230723934817596695695282,1045224854175370948230723934817596695695282,1045224854175370948230723934817596695695282,1045224854175370948230723934817596695695282,1045224854175370948230723934817596695695282,1045224854175370948230723934817596695695282,1045224854175370948230723934817596695695282,1045224854175370948230723934817596695695282,1045224854175370948230723934817596695695282</t>
  </si>
  <si>
    <t>02:03.7</t>
  </si>
  <si>
    <t>-4.693808049976223,-4.693808049976223,-4.693808049976223,-4.693808049976223,-4.693808049976223,-4.693808049976223,-4.693808049976223,-4.693808049976223,-4.693808049976223,-4.693808049976223,-4.693808049976223,-4.693808049976223,-4.693808049976223,-4.693808049976223,-4.693808049976223,-4.693808049976223,-4.693808049976223,-4.693808049976223,-4.693808049976223,-4.693808049976223</t>
  </si>
  <si>
    <t>1393358992457664554342888583921520832934028,1393358992457664554342888583921520832934028,1393358992457664554342888583921520832934028,1393358992457664554342888583921520832934028,1393358992457664554342888583921520832934028,1393358992457664554342888583921520832934028,1393358992457664554342888583921520832934028,1393358992457664554342888583921520832934028,1393358992457664554342888583921520832934028,1393358992457664554342888583921520832934028,1393358992457664554342888583921520832934028,1393358992457664554342888583921520832934028,1393358992457664554342888583921520832934028,1393358992457664554342888583921520832934028,1393358992457664554342888583921520832934028,1393358992457664554342888583921520832934028,1393358992457664554342888583921520832934028,1393358992457664554342888583921520832934028,1393358992457664554342888583921520832934028,1393358992457664554342888583921520832934028</t>
  </si>
  <si>
    <t>04:43.2</t>
  </si>
  <si>
    <t>15:42.6</t>
  </si>
  <si>
    <t>-4.696783464472144,-4.696783464472144,-4.696783464472144,-4.696783464472144,-4.696783464472144,-4.696783464472144,-4.696783464472144,-4.696783464472144,-4.696783464472144,-4.696783464472144,-4.696783464472144,-4.696783464472144,-4.696783464472144,-4.696783464472144,-4.696783464472144,-4.696783464472144,-4.696783464472144,-4.696783464472144,-4.696783464472144,-4.696783464472144</t>
  </si>
  <si>
    <t>1022389436033292704310664651944861836509440,1022389436033292704310664651944861836509440,1022389436033292704310664651944861836509440,1022389436033292704310664651944861836509440,1022389436033292704310664651944861836509440,1022389436033292704310664651944861836509440,1022389436033292704310664651944861836509440,1022389436033292704310664651944861836509440,1022389436033292704310664651944861836509440,1022389436033292704310664651944861836509440,1022389436033292704310664651944861836509440,1022389436033292704310664651944861836509440,1022389436033292704310664651944861836509440,1022389436033292704310664651944861836509440,1022389436033292704310664651944861836509440,1022389436033292704310664651944861836509440,1022389436033292704310664651944861836509440,1022389436033292704310664651944861836509440,1022389436033292704310664651944861836509440,1022389436033292704310664651944861836509440</t>
  </si>
  <si>
    <t>53:18.6</t>
  </si>
  <si>
    <t>-4.697627916760011,-4.697627916760011,-4.697627916760011,-4.697627916760011,-4.697627916760011,-4.697627916760011,-4.697627916760011,-4.697627916760011,-4.697627916760011,-4.697627916760011,-4.697627916760011,-4.697627916760011,-4.697627916760011,-4.697627916760011,-4.697627916760011</t>
  </si>
  <si>
    <t>1340791676045044493965964356994894547042513,1340791676045044493965964356994894547042513,1340791676045044493965964356994894547042513,1340791676045044493965964356994894547042513,1340791676045044493965964356994894547042513,1340791676045044493965964356994894547042513,1340791676045044493965964356994894547042513,1340791676045044493965964356994894547042513,1340791676045044493965964356994894547042513,1340791676045044493965964356994894547042513,1340791676045044493965964356994894547042513,1340791676045044493965964356994894547042513,1340791676045044493965964356994894547042513,1340791676045044493965964356994894547042513,1340791676045044493965964356994894547042513</t>
  </si>
  <si>
    <t>48:07.0</t>
  </si>
  <si>
    <t>-4.698806648051051,-4.698806648051051,-4.698806648051051,-4.698806648051051,-4.698806648051051,-4.698806648051051</t>
  </si>
  <si>
    <t>26:05.2</t>
  </si>
  <si>
    <t>37:40.3</t>
  </si>
  <si>
    <t>-4.699350284845891,-4.699350284845891,-4.699350284845891,-4.699350284845891,-4.699350284845891,-4.699350284845891,-4.699350284845891,-4.699350284845891,-4.699350284845891,-4.699350284845891</t>
  </si>
  <si>
    <t>1390372382693393898317194199655836503249218,1390372382693393898317194199655836503249218,1390372382693393898317194199655836503249218,1390372382693393898317194199655836503249218,1390372382693393898317194199655836503249218,1390372382693393898317194199655836503249218,1390372382693393898317194199655836503249218,1390372382693393898317194199655836503249218,1390372382693393898317194199655836503249218,1390372382693393898317194199655836503249218</t>
  </si>
  <si>
    <t>14:52.7</t>
  </si>
  <si>
    <t>34:55.4</t>
  </si>
  <si>
    <t>-4.703403769581662,-4.703403769581662,-4.703403769581662,-4.703403769581662,-4.703403769581662,-4.703403769581662,-4.703403769581662,-4.703403769581662,-4.703403769581662</t>
  </si>
  <si>
    <t>59150930573336088170919968287145740731443,59150930573336088170919968287145740731443,59150930573336088170919968287145740731443,59150930573336088170919968287145740731443,59150930573336088170919968287145740731443,59150930573336088170919968287145740731443,59150930573336088170919968287145740731443,59150930573336088170919968287145740731443,59150930573336088170919968287145740731443</t>
  </si>
  <si>
    <t>38:00.6</t>
  </si>
  <si>
    <t>57:23.4</t>
  </si>
  <si>
    <t>-4.704835228306061,-4.704835228306061,-4.704835228306061,-4.704835228306061,-4.704835228306061,-4.704835228306061,-4.704835228306061,-4.704835228306061,-4.704835228306061</t>
  </si>
  <si>
    <t>1038870331299709818711177668358964147925857,1038870331299709818711177668358964147925857,1038870331299709818711177668358964147925857,1038870331299709818711177668358964147925857,1038870331299709818711177668358964147925857,1038870331299709818711177668358964147925857,1038870331299709818711177668358964147925857,1038870331299709818711177668358964147925857,1038870331299709818711177668358964147925857</t>
  </si>
  <si>
    <t>29:01.5</t>
  </si>
  <si>
    <t>49:04.4</t>
  </si>
  <si>
    <t>-4.705261842639177,-4.705261842639177,-4.705261842639177,-4.705261842639177,-4.705261842639177,-4.705261842639177,-4.705261842639177,-4.705261842639177,-4.705261842639177</t>
  </si>
  <si>
    <t>982545938382888684070524000039205871962007,982545938382888684070524000039205871962007,982545938382888684070524000039205871962007,982545938382888684070524000039205871962007,982545938382888684070524000039205871962007,982545938382888684070524000039205871962007,982545938382888684070524000039205871962007,982545938382888684070524000039205871962007,982545938382888684070524000039205871962007</t>
  </si>
  <si>
    <t>58:58.3</t>
  </si>
  <si>
    <t>19:01.1</t>
  </si>
  <si>
    <t>-4.710294554648483,-4.710294554648483,-4.710294554648483,-4.710294554648483,-4.710294554648483,-4.710294554648483,-4.710294554648483,-4.710294554648483,-4.710294554648483,-4.710294554648483,-4.710294554648483,-4.710294554648483,-4.710294554648483,-4.710294554648483,-4.710294554648483,-4.710294554648483,-4.710294554648483,-4.710294554648483,-4.710294554648483,-4.710294554648483,-4.710294554648483,-4.710294554648483,-4.710294554648483,-4.710294554648483,-4.710294554648483,-4.710294554648483,-4.710294554648483,-4.710294554648483,-4.710294554648483,-4.710294554648483</t>
  </si>
  <si>
    <t>51654365541404468941788272949576200151042,51654365541404468941788272949576200151042,51654365541404468941788272949576200151042,51654365541404468941788272949576200151042,51654365541404468941788272949576200151042,51654365541404468941788272949576200151042,51654365541404468941788272949576200151042,51654365541404468941788272949576200151042,51654365541404468941788272949576200151042,51654365541404468941788272949576200151042,51654365541404468941788272949576200151042,51654365541404468941788272949576200151042,51654365541404468941788272949576200151042,51654365541404468941788272949576200151042,51654365541404468941788272949576200151042,51654365541404468941788272949576200151042,51654365541404468941788272949576200151042,51654365541404468941788272949576200151042,51654365541404468941788272949576200151042,51654365541404468941788272949576200151042,51654365541404468941788272949576200151042,51654365541404468941788272949576200151042,51654365541404468941788272949576200151042,51654365541404468941788272949576200151042,5165436554140...</t>
  </si>
  <si>
    <t>46:54.1</t>
  </si>
  <si>
    <t>-4.713447959526955,-4.713447959526955,-4.713447959526955,-4.713447959526955,-4.713447959526955,-4.713447959526955,-4.713447959526955,-4.713447959526955,-4.713447959526955,-4.713447959526955</t>
  </si>
  <si>
    <t>1091119380301385093999526119327491512738080,1091119380301385093999526119327491512738080,1091119380301385093999526119327491512738080,1091119380301385093999526119327491512738080,1091119380301385093999526119327491512738080,1091119380301385093999526119327491512738080,1091119380301385093999526119327491512738080,1091119380301385093999526119327491512738080,1091119380301385093999526119327491512738080,1091119380301385093999526119327491512738080</t>
  </si>
  <si>
    <t>22:05.0</t>
  </si>
  <si>
    <t>42:08.4</t>
  </si>
  <si>
    <t>-4.714696453134434,-4.714696453134434,-4.714696453134434,-4.714696453134434,-4.714696453134434,-4.714696453134434,-4.714696453134434,-4.714696453134434,-4.714696453134434,-4.714696453134434</t>
  </si>
  <si>
    <t>870093089231482955109256020382029740838923,870093089231482955109256020382029740838923,870093089231482955109256020382029740838923,870093089231482955109256020382029740838923,870093089231482955109256020382029740838923,870093089231482955109256020382029740838923,870093089231482955109256020382029740838923,870093089231482955109256020382029740838923,870093089231482955109256020382029740838923,870093089231482955109256020382029740838923</t>
  </si>
  <si>
    <t>49:38.1</t>
  </si>
  <si>
    <t>-4.716883343400344,-4.716883343400344,-4.716883343400344,-4.716883343400344,-4.716883343400344,-4.716883343400344,-4.716883343400344,-4.716883343400344,-4.716883343400344,-4.716883343400344,-4.716883343400344,-4.716883343400344,-4.716883343400344,-4.716883343400344,-4.716883343400344,-4.716883343400344,-4.716883343400344,-4.716883343400344,-4.716883343400344,-4.716883343400344,-4.716883343400344,-4.716883343400344,-4.716883343400344,-4.716883343400344,-4.716883343400344,-4.716883343400344,-4.716883343400344,-4.716883343400344,-4.716883343400344,-4.716883343400344</t>
  </si>
  <si>
    <t>1393782851697705093022542947969577928889552,1393782851697705093022542947969577928889552,1393782851697705093022542947969577928889552,1393782851697705093022542947969577928889552,1393782851697705093022542947969577928889552,1393782851697705093022542947969577928889552,1393782851697705093022542947969577928889552,1393782851697705093022542947969577928889552,1393782851697705093022542947969577928889552,1393782851697705093022542947969577928889552,1393782851697705093022542947969577928889552,1393782851697705093022542947969577928889552,1393782851697705093022542947969577928889552,1393782851697705093022542947969577928889552,1393782851697705093022542947969577928889552,1393782851697705093022542947969577928889552,1393782851697705093022542947969577928889552,1393782851697705093022542947969577928889552,1393782851697705093022542947969577928889552,1393782851697705093022542947969577928889552,1393782851697705093022542947969577928889552,1393782851697705093022542947969577928889552,1393782851697705093022542947969577928889552,139378285...</t>
  </si>
  <si>
    <t>40:24.3</t>
  </si>
  <si>
    <t>00:24.5</t>
  </si>
  <si>
    <t>-4.717203533235543,-4.717203533235543,-4.717203533235543,-4.717203533235543,-4.717203533235543,-4.717203533235543,-4.717203533235543,-4.717203533235543,-4.717203533235543,-4.717203533235543,-4.717203533235543,-4.717203533235543,-4.717203533235543,-4.717203533235543,-4.717203533235543</t>
  </si>
  <si>
    <t>108472573786838751976521539298804516840976,108472573786838751976521539298804516840976,108472573786838751976521539298804516840976,108472573786838751976521539298804516840976,108472573786838751976521539298804516840976,108472573786838751976521539298804516840976,108472573786838751976521539298804516840976,108472573786838751976521539298804516840976,108472573786838751976521539298804516840976,108472573786838751976521539298804516840976,108472573786838751976521539298804516840976,108472573786838751976521539298804516840976,108472573786838751976521539298804516840976,108472573786838751976521539298804516840976,108472573786838751976521539298804516840976</t>
  </si>
  <si>
    <t>00:27.3</t>
  </si>
  <si>
    <t>-4.722779086862918,-4.722779086862918,-4.722779086862918,-4.722779086862918,-4.722779086862918</t>
  </si>
  <si>
    <t>28:56.4</t>
  </si>
  <si>
    <t>-4.723216307694684,-4.723216307694684,-4.723216307694684,-4.723216307694684,-4.723216307694684,-4.723216307694684,-4.723216307694684,-4.723216307694684,-4.723216307694684,-4.723216307694684</t>
  </si>
  <si>
    <t>152000401752197357400851528024047549257771,152000401752197357400851528024047549257771,152000401752197357400851528024047549257771,152000401752197357400851528024047549257771,152000401752197357400851528024047549257771,152000401752197357400851528024047549257771,152000401752197357400851528024047549257771,152000401752197357400851528024047549257771,152000401752197357400851528024047549257771,152000401752197357400851528024047549257771</t>
  </si>
  <si>
    <t>00:56.7</t>
  </si>
  <si>
    <t>21:00.1</t>
  </si>
  <si>
    <t>-4.725508520581105,-4.725508520581105,-4.725508520581105</t>
  </si>
  <si>
    <t>31:08.0</t>
  </si>
  <si>
    <t>50:49.7</t>
  </si>
  <si>
    <t>-4.728862101616381,-4.728862101616381,-4.728862101616381,-4.728862101616381,-4.728862101616381,-4.728862101616381,-4.728862101616381,-4.728862101616381,-4.728862101616381</t>
  </si>
  <si>
    <t>1391027401781485534065367525165086328554356,1391027401781485534065367525165086328554356,1391027401781485534065367525165086328554356,1391027401781485534065367525165086328554356,1391027401781485534065367525165086328554356,1391027401781485534065367525165086328554356,1391027401781485534065367525165086328554356,1391027401781485534065367525165086328554356,1391027401781485534065367525165086328554356</t>
  </si>
  <si>
    <t>24:57.6</t>
  </si>
  <si>
    <t>42:49.5</t>
  </si>
  <si>
    <t>-4.729529558910846,-4.729529558910846,-4.729529558910846,-4.729529558910846,-4.729529558910846,-4.729529558910846</t>
  </si>
  <si>
    <t>40:53.3</t>
  </si>
  <si>
    <t>53:51.2</t>
  </si>
  <si>
    <t>-4.730121768518364,-4.730121768518364,-4.730121768518364,-4.730121768518364,-4.730121768518364,-4.730121768518364,-4.730121768518364,-4.730121768518364,-4.730121768518364,-4.730121768518364,-4.730121768518364,-4.730121768518364,-4.730121768518364,-4.730121768518364,-4.730121768518364,-4.730121768518364,-4.730121768518364,-4.730121768518364,-4.730121768518364,-4.730121768518364,-4.730121768518364,-4.730121768518364,-4.730121768518364,-4.730121768518364,-4.730121768518364,-4.730121768518364,-4.730121768518364,-4.730121768518364,-4.730121768518364,-4.730121768518364</t>
  </si>
  <si>
    <t>1371239215184563858565608596895240295157894,1371239215184563858565608596895240295157894,1371239215184563858565608596895240295157894,1371239215184563858565608596895240295157894,1371239215184563858565608596895240295157894,1371239215184563858565608596895240295157894,1371239215184563858565608596895240295157894,1371239215184563858565608596895240295157894,1371239215184563858565608596895240295157894,1371239215184563858565608596895240295157894,1371239215184563858565608596895240295157894,1371239215184563858565608596895240295157894,1371239215184563858565608596895240295157894,1371239215184563858565608596895240295157894,1371239215184563858565608596895240295157894,1371239215184563858565608596895240295157894,1371239215184563858565608596895240295157894,1371239215184563858565608596895240295157894,1371239215184563858565608596895240295157894,1371239215184563858565608596895240295157894,1371239215184563858565608596895240295157894,1371239215184563858565608596895240295157894,1371239215184563858565608596895240295157894,137123921...</t>
  </si>
  <si>
    <t>12:34.7</t>
  </si>
  <si>
    <t>32:37.1</t>
  </si>
  <si>
    <t>-4.731155057237626,-4.731155057237626,-4.731155057237626,-4.731155057237626,-4.731155057237626,-4.731155057237626,-4.731155057237626,-4.731155057237626,-4.731155057237626</t>
  </si>
  <si>
    <t>1234588834009893445361999972280185028742259,1234588834009893445361999972280185028742259,1234588834009893445361999972280185028742259,1234588834009893445361999972280185028742259,1234588834009893445361999972280185028742259,1234588834009893445361999972280185028742259,1234588834009893445361999972280185028742259,1234588834009893445361999972280185028742259,1234588834009893445361999972280185028742259</t>
  </si>
  <si>
    <t>04:19.2</t>
  </si>
  <si>
    <t>17:21.5</t>
  </si>
  <si>
    <t>-4.731385548107611,-4.731385548107611,-4.731385548107611,-4.731385548107611,-4.731385548107611,-4.731385548107611,-4.731385548107611,-4.731385548107611,-4.731385548107611,-4.731385548107611,-4.731385548107611,-4.731385548107611,-4.731385548107611,-4.731385548107611,-4.731385548107611,-4.731385548107611,-4.731385548107611,-4.731385548107611,-4.731385548107611,-4.731385548107611,-4.731385548107611,-4.731385548107611,-4.731385548107611,-4.731385548107611,-4.731385548107611,-4.731385548107611,-4.731385548107611,-4.731385548107611,-4.731385548107611,-4.731385548107611</t>
  </si>
  <si>
    <t>917206428706612347847704038104876093936386,917206428706612347847704038104876093936386,917206428706612347847704038104876093936386,917206428706612347847704038104876093936386,917206428706612347847704038104876093936386,917206428706612347847704038104876093936386,917206428706612347847704038104876093936386,917206428706612347847704038104876093936386,917206428706612347847704038104876093936386,917206428706612347847704038104876093936386,917206428706612347847704038104876093936386,917206428706612347847704038104876093936386,917206428706612347847704038104876093936386,917206428706612347847704038104876093936386,917206428706612347847704038104876093936386,917206428706612347847704038104876093936386,917206428706612347847704038104876093936386,917206428706612347847704038104876093936386,917206428706612347847704038104876093936386,917206428706612347847704038104876093936386,917206428706612347847704038104876093936386,917206428706612347847704038104876093936386,917206428706612347847704038104876093936386,91720642870661234784770403810487...</t>
  </si>
  <si>
    <t>05:47.1</t>
  </si>
  <si>
    <t>19:00.3</t>
  </si>
  <si>
    <t>-4.7314734285895135,-4.7314734285895135,-4.7314734285895135,-4.7314734285895135,-4.7314734285895135,-4.7314734285895135</t>
  </si>
  <si>
    <t>58:34.8</t>
  </si>
  <si>
    <t>13:27.9</t>
  </si>
  <si>
    <t>-4.737860385203699,-4.737860385203699,-4.737860385203699,-4.737860385203699,-4.737860385203699,-4.737860385203699</t>
  </si>
  <si>
    <t>35:53.6</t>
  </si>
  <si>
    <t>55:55.6</t>
  </si>
  <si>
    <t>-4.738339031000816,-4.738339031000816,-4.738339031000816,-4.738339031000816,-4.738339031000816,-4.738339031000816,-4.738339031000816,-4.738339031000816,-4.738339031000816</t>
  </si>
  <si>
    <t>884402908207210377741533975085319049333923,884402908207210377741533975085319049333923,884402908207210377741533975085319049333923,884402908207210377741533975085319049333923,884402908207210377741533975085319049333923,884402908207210377741533975085319049333923,884402908207210377741533975085319049333923,884402908207210377741533975085319049333923,884402908207210377741533975085319049333923</t>
  </si>
  <si>
    <t>47:37.5</t>
  </si>
  <si>
    <t>06:12.5</t>
  </si>
  <si>
    <t>-4.740739306530449,-4.740739306530449,-4.740739306530449,-4.740739306530449,-4.740739306530449,-4.740739306530449,-4.740739306530449,-4.740739306530449,-4.740739306530449,-4.740739306530449,-4.740739306530449,-4.740739306530449,-4.740739306530449,-4.740739306530449,-4.740739306530449,-4.740739306530449,-4.740739306530449,-4.740739306530449,-4.740739306530449,-4.740739306530449,-4.740739306530449,-4.740739306530449,-4.740739306530449,-4.740739306530449,-4.740739306530449,-4.740739306530449,-4.740739306530449,-4.740739306530449,-4.740739306530449,-4.740739306530449</t>
  </si>
  <si>
    <t>1343462486292714181843340927146120298306054,1343462486292714181843340927146120298306054,1343462486292714181843340927146120298306054,1343462486292714181843340927146120298306054,1343462486292714181843340927146120298306054,1343462486292714181843340927146120298306054,1343462486292714181843340927146120298306054,1343462486292714181843340927146120298306054,1343462486292714181843340927146120298306054,1343462486292714181843340927146120298306054,1343462486292714181843340927146120298306054,1343462486292714181843340927146120298306054,1343462486292714181843340927146120298306054,1343462486292714181843340927146120298306054,1343462486292714181843340927146120298306054,1343462486292714181843340927146120298306054,1343462486292714181843340927146120298306054,1343462486292714181843340927146120298306054,1343462486292714181843340927146120298306054,1343462486292714181843340927146120298306054,1343462486292714181843340927146120298306054,1343462486292714181843340927146120298306054,1343462486292714181843340927146120298306054,134346248...</t>
  </si>
  <si>
    <t>04:44.1</t>
  </si>
  <si>
    <t>24:47.6</t>
  </si>
  <si>
    <t>-4.743683406428379,-4.743683406428379,-4.743683406428379,-4.743683406428379,-4.743683406428379,-4.743683406428379,-4.743683406428379,-4.743683406428379,-4.743683406428379</t>
  </si>
  <si>
    <t>1377007478351162672789771210099866330104235,1377007478351162672789771210099866330104235,1377007478351162672789771210099866330104235,1377007478351162672789771210099866330104235,1377007478351162672789771210099866330104235,1377007478351162672789771210099866330104235,1377007478351162672789771210099866330104235,1377007478351162672789771210099866330104235,1377007478351162672789771210099866330104235</t>
  </si>
  <si>
    <t>21:22.1</t>
  </si>
  <si>
    <t>32:09.8</t>
  </si>
  <si>
    <t>-4.748823278028931,-4.748823278028931,-4.748823278028931,-4.748823278028931,-4.748823278028931,-4.748823278028931,-4.748823278028931,-4.748823278028931,-4.748823278028931,-4.748823278028931,-4.748823278028931,-4.748823278028931,-4.748823278028931,-4.748823278028931,-4.748823278028931,-4.748823278028931,-4.748823278028931,-4.748823278028931,-4.748823278028931,-4.748823278028931,-4.748823278028931,-4.748823278028931,-4.748823278028931,-4.748823278028931,-4.748823278028931,-4.748823278028931,-4.748823278028931,-4.748823278028931,-4.748823278028931,-4.748823278028931</t>
  </si>
  <si>
    <t>1392669754092662735276410542313005205912461,1392669754092662735276410542313005205912461,1392669754092662735276410542313005205912461,1392669754092662735276410542313005205912461,1392669754092662735276410542313005205912461,1392669754092662735276410542313005205912461,1392669754092662735276410542313005205912461,1392669754092662735276410542313005205912461,1392669754092662735276410542313005205912461,1392669754092662735276410542313005205912461,1392669754092662735276410542313005205912461,1392669754092662735276410542313005205912461,1392669754092662735276410542313005205912461,1392669754092662735276410542313005205912461,1392669754092662735276410542313005205912461,1392669754092662735276410542313005205912461,1392669754092662735276410542313005205912461,1392669754092662735276410542313005205912461,1392669754092662735276410542313005205912461,1392669754092662735276410542313005205912461,1392669754092662735276410542313005205912461,1392669754092662735276410542313005205912461,1392669754092662735276410542313005205912461,139266975...</t>
  </si>
  <si>
    <t>09:51.0</t>
  </si>
  <si>
    <t>24:54.6</t>
  </si>
  <si>
    <t>-4.752139156473756,-4.752139156473756,-4.752139156473756</t>
  </si>
  <si>
    <t>43:18.5</t>
  </si>
  <si>
    <t>03:19.6</t>
  </si>
  <si>
    <t>-4.753356671847509,-4.753356671847509,-4.753356671847509,-4.753356671847509,-4.753356671847509</t>
  </si>
  <si>
    <t>46:08.9</t>
  </si>
  <si>
    <t>05:24.0</t>
  </si>
  <si>
    <t>-4.75932070762395,-4.75932070762395,-4.75932070762395,-4.75932070762395,-4.75932070762395</t>
  </si>
  <si>
    <t>30:51.8</t>
  </si>
  <si>
    <t>48:45.5</t>
  </si>
  <si>
    <t>-4.759426553273373,-4.759426553273373,-4.759426553273373,-4.759426553273373,-4.759426553273373,-4.759426553273373,-4.759426553273373,-4.759426553273373,-4.759426553273373,-4.759426553273373</t>
  </si>
  <si>
    <t>461984101079560944405052825196167966532224,461984101079560944405052825196167966532224,461984101079560944405052825196167966532224,461984101079560944405052825196167966532224,461984101079560944405052825196167966532224,461984101079560944405052825196167966532224,461984101079560944405052825196167966532224,461984101079560944405052825196167966532224,461984101079560944405052825196167966532224,461984101079560944405052825196167966532224</t>
  </si>
  <si>
    <t>18:43.1</t>
  </si>
  <si>
    <t>30:47.2</t>
  </si>
  <si>
    <t>-4.7595520945421415,-4.7595520945421415,-4.7595520945421415,-4.7595520945421415,-4.7595520945421415,-4.7595520945421415,-4.7595520945421415,-4.7595520945421415,-4.7595520945421415</t>
  </si>
  <si>
    <t>1167113886758884280280702217614960559660907,1167113886758884280280702217614960559660907,1167113886758884280280702217614960559660907,1167113886758884280280702217614960559660907,1167113886758884280280702217614960559660907,1167113886758884280280702217614960559660907,1167113886758884280280702217614960559660907,1167113886758884280280702217614960559660907,1167113886758884280280702217614960559660907</t>
  </si>
  <si>
    <t>20:02.7</t>
  </si>
  <si>
    <t>40:05.1</t>
  </si>
  <si>
    <t>-4.759598992862653,-4.759598992862653,-4.759598992862653</t>
  </si>
  <si>
    <t>14:15.2</t>
  </si>
  <si>
    <t>27:28.8</t>
  </si>
  <si>
    <t>-4.759662769595348,-4.759662769595348,-4.759662769595348,-4.759662769595348,-4.759662769595348,-4.759662769595348,-4.759662769595348,-4.759662769595348,-4.759662769595348,-4.759662769595348,-4.759662769595348,-4.759662769595348,-4.759662769595348,-4.759662769595348,-4.759662769595348,-4.759662769595348,-4.759662769595348,-4.759662769595348,-4.759662769595348,-4.759662769595348,-4.759662769595348,-4.759662769595348,-4.759662769595348,-4.759662769595348,-4.759662769595348,-4.759662769595348,-4.759662769595348,-4.759662769595348,-4.759662769595348,-4.759662769595348</t>
  </si>
  <si>
    <t>1044285328176599515928722946230245875047702,1044285328176599515928722946230245875047702,1044285328176599515928722946230245875047702,1044285328176599515928722946230245875047702,1044285328176599515928722946230245875047702,1044285328176599515928722946230245875047702,1044285328176599515928722946230245875047702,1044285328176599515928722946230245875047702,1044285328176599515928722946230245875047702,1044285328176599515928722946230245875047702,1044285328176599515928722946230245875047702,1044285328176599515928722946230245875047702,1044285328176599515928722946230245875047702,1044285328176599515928722946230245875047702,1044285328176599515928722946230245875047702,1044285328176599515928722946230245875047702,1044285328176599515928722946230245875047702,1044285328176599515928722946230245875047702,1044285328176599515928722946230245875047702,1044285328176599515928722946230245875047702,1044285328176599515928722946230245875047702,1044285328176599515928722946230245875047702,1044285328176599515928722946230245875047702,104428532...</t>
  </si>
  <si>
    <t>37:26.8</t>
  </si>
  <si>
    <t>49:07.2</t>
  </si>
  <si>
    <t>-4.760033039555472,-4.760033039555472,-4.760033039555472,-4.760033039555472,-4.760033039555472,-4.760033039555472,-4.760033039555472,-4.760033039555472,-4.760033039555472,-4.760033039555472,-4.760033039555472,-4.760033039555472,-4.760033039555472,-4.760033039555472,-4.760033039555472,-4.760033039555472,-4.760033039555472,-4.760033039555472,-4.760033039555472,-4.760033039555472</t>
  </si>
  <si>
    <t>1391048869476134723503789034727342699192624,1391048869476134723503789034727342699192624,1391048869476134723503789034727342699192624,1391048869476134723503789034727342699192624,1391048869476134723503789034727342699192624,1391048869476134723503789034727342699192624,1391048869476134723503789034727342699192624,1391048869476134723503789034727342699192624,1391048869476134723503789034727342699192624,1391048869476134723503789034727342699192624,1391048869476134723503789034727342699192624,1391048869476134723503789034727342699192624,1391048869476134723503789034727342699192624,1391048869476134723503789034727342699192624,1391048869476134723503789034727342699192624,1391048869476134723503789034727342699192624,1391048869476134723503789034727342699192624,1391048869476134723503789034727342699192624,1391048869476134723503789034727342699192624,1391048869476134723503789034727342699192624</t>
  </si>
  <si>
    <t>49:45.1</t>
  </si>
  <si>
    <t>09:47.8</t>
  </si>
  <si>
    <t>-4.760253890263981,-4.760253890263981,-4.760253890263981,-4.760253890263981,-4.760253890263981,-4.760253890263981</t>
  </si>
  <si>
    <t>14:58.8</t>
  </si>
  <si>
    <t>-4.760962816134362,-4.760962816134362,-4.760962816134362,-4.760962816134362,-4.760962816134362,-4.760962816134362,-4.760962816134362,-4.760962816134362,-4.760962816134362,-4.760962816134362,-4.760962816134362,-4.760962816134362,-4.760962816134362,-4.760962816134362,-4.760962816134362,-4.760962816134362,-4.760962816134362,-4.760962816134362,-4.760962816134362,-4.760962816134362</t>
  </si>
  <si>
    <t>603289627910276042009267947070923646960656,603289627910276042009267947070923646960656,603289627910276042009267947070923646960656,603289627910276042009267947070923646960656,603289627910276042009267947070923646960656,603289627910276042009267947070923646960656,603289627910276042009267947070923646960656,603289627910276042009267947070923646960656,603289627910276042009267947070923646960656,603289627910276042009267947070923646960656,603289627910276042009267947070923646960656,603289627910276042009267947070923646960656,603289627910276042009267947070923646960656,603289627910276042009267947070923646960656,603289627910276042009267947070923646960656,603289627910276042009267947070923646960656,603289627910276042009267947070923646960656,603289627910276042009267947070923646960656,603289627910276042009267947070923646960656,603289627910276042009267947070923646960656</t>
  </si>
  <si>
    <t>33:13.3</t>
  </si>
  <si>
    <t>53:16.9</t>
  </si>
  <si>
    <t>-4.761305646675304,-4.761305646675304,-4.761305646675304,-4.761305646675304,-4.761305646675304,-4.761305646675304,-4.761305646675304,-4.761305646675304,-4.761305646675304,-4.761305646675304,-4.761305646675304,-4.761305646675304,-4.761305646675304,-4.761305646675304,-4.761305646675304,-4.761305646675304,-4.761305646675304,-4.761305646675304,-4.761305646675304,-4.761305646675304</t>
  </si>
  <si>
    <t>1392740898598843651785279828836241513653329,1392740898598843651785279828836241513653329,1392740898598843651785279828836241513653329,1392740898598843651785279828836241513653329,1392740898598843651785279828836241513653329,1392740898598843651785279828836241513653329,1392740898598843651785279828836241513653329,1392740898598843651785279828836241513653329,1392740898598843651785279828836241513653329,1392740898598843651785279828836241513653329,1392740898598843651785279828836241513653329,1392740898598843651785279828836241513653329,1392740898598843651785279828836241513653329,1392740898598843651785279828836241513653329,1392740898598843651785279828836241513653329,1392740898598843651785279828836241513653329,1392740898598843651785279828836241513653329,1392740898598843651785279828836241513653329,1392740898598843651785279828836241513653329,1392740898598843651785279828836241513653329</t>
  </si>
  <si>
    <t>38:52.2</t>
  </si>
  <si>
    <t>58:31.7</t>
  </si>
  <si>
    <t>-4.763130817848569,-4.763130817848569,-4.763130817848569,-4.763130817848569,-4.763130817848569,-4.763130817848569,-4.763130817848569,-4.763130817848569,-4.763130817848569</t>
  </si>
  <si>
    <t>988032381353068405750318709774431935440395,988032381353068405750318709774431935440395,988032381353068405750318709774431935440395,988032381353068405750318709774431935440395,988032381353068405750318709774431935440395,988032381353068405750318709774431935440395,988032381353068405750318709774431935440395,988032381353068405750318709774431935440395,988032381353068405750318709774431935440395</t>
  </si>
  <si>
    <t>31:04.9</t>
  </si>
  <si>
    <t>-4.763215916182028,-4.763215916182028,-4.763215916182028</t>
  </si>
  <si>
    <t>32:41.0</t>
  </si>
  <si>
    <t>49:03.9</t>
  </si>
  <si>
    <t>-4.763326326914617,-4.763326326914617,-4.763326326914617,-4.763326326914617,-4.763326326914617,-4.763326326914617,-4.763326326914617,-4.763326326914617,-4.763326326914617,-4.763326326914617</t>
  </si>
  <si>
    <t>568873021044210779515554492511223982486153,568873021044210779515554492511223982486153,568873021044210779515554492511223982486153,568873021044210779515554492511223982486153,568873021044210779515554492511223982486153,568873021044210779515554492511223982486153,568873021044210779515554492511223982486153,568873021044210779515554492511223982486153,568873021044210779515554492511223982486153,568873021044210779515554492511223982486153</t>
  </si>
  <si>
    <t>40:15.1</t>
  </si>
  <si>
    <t>58:48.9</t>
  </si>
  <si>
    <t>-4.766454155353066,-4.766454155353066,-4.766454155353066,-4.766454155353066,-4.766454155353066,-4.766454155353066,-4.766454155353066,-4.766454155353066,-4.766454155353066,-4.766454155353066,-4.766454155353066,-4.766454155353066,-4.766454155353066,-4.766454155353066,-4.766454155353066,-4.766454155353066,-4.766454155353066,-4.766454155353066,-4.766454155353066,-4.766454155353066,-4.766454155353066,-4.766454155353066,-4.766454155353066,-4.766454155353066,-4.766454155353066,-4.766454155353066,-4.766454155353066,-4.766454155353066,-4.766454155353066,-4.766454155353066</t>
  </si>
  <si>
    <t>443012392076711901184231617483981334857192,443012392076711901184231617483981334857192,443012392076711901184231617483981334857192,443012392076711901184231617483981334857192,443012392076711901184231617483981334857192,443012392076711901184231617483981334857192,443012392076711901184231617483981334857192,443012392076711901184231617483981334857192,443012392076711901184231617483981334857192,443012392076711901184231617483981334857192,443012392076711901184231617483981334857192,443012392076711901184231617483981334857192,443012392076711901184231617483981334857192,443012392076711901184231617483981334857192,443012392076711901184231617483981334857192,443012392076711901184231617483981334857192,443012392076711901184231617483981334857192,443012392076711901184231617483981334857192,443012392076711901184231617483981334857192,443012392076711901184231617483981334857192,443012392076711901184231617483981334857192,443012392076711901184231617483981334857192,443012392076711901184231617483981334857192,44301239207671190118423161748398...</t>
  </si>
  <si>
    <t>48:24.3</t>
  </si>
  <si>
    <t>08:12.2</t>
  </si>
  <si>
    <t>-4.766578706303701,-4.766578706303701,-4.766578706303701,-4.766578706303701,-4.766578706303701,-4.766578706303701,-4.766578706303701,-4.766578706303701,-4.766578706303701</t>
  </si>
  <si>
    <t>1019753430947930111393165587610093901504969,1019753430947930111393165587610093901504969,1019753430947930111393165587610093901504969,1019753430947930111393165587610093901504969,1019753430947930111393165587610093901504969,1019753430947930111393165587610093901504969,1019753430947930111393165587610093901504969,1019753430947930111393165587610093901504969,1019753430947930111393165587610093901504969</t>
  </si>
  <si>
    <t>11:49.7</t>
  </si>
  <si>
    <t>31:53.3</t>
  </si>
  <si>
    <t>-4.766611852015759,-4.766611852015759,-4.766611852015759,-4.766611852015759,-4.766611852015759,-4.766611852015759,-4.766611852015759,-4.766611852015759,-4.766611852015759,-4.766611852015759</t>
  </si>
  <si>
    <t>694055702764823469876990141848683927363958,694055702764823469876990141848683927363958,694055702764823469876990141848683927363958,694055702764823469876990141848683927363958,694055702764823469876990141848683927363958,694055702764823469876990141848683927363958,694055702764823469876990141848683927363958,694055702764823469876990141848683927363958,694055702764823469876990141848683927363958,694055702764823469876990141848683927363958</t>
  </si>
  <si>
    <t>41:03.4</t>
  </si>
  <si>
    <t>53:30.0</t>
  </si>
  <si>
    <t>-4.767640849493633,-4.767640849493633,-4.767640849493633</t>
  </si>
  <si>
    <t>54:52.9</t>
  </si>
  <si>
    <t>-4.767669250662296,-4.767669250662296,-4.767669250662296,-4.767669250662296,-4.767669250662296,-4.767669250662296,-4.767669250662296,-4.767669250662296,-4.767669250662296,-4.767669250662296</t>
  </si>
  <si>
    <t>696817493674136900437489448794106646955401,696817493674136900437489448794106646955401,696817493674136900437489448794106646955401,696817493674136900437489448794106646955401,696817493674136900437489448794106646955401,696817493674136900437489448794106646955401,696817493674136900437489448794106646955401,696817493674136900437489448794106646955401,696817493674136900437489448794106646955401,696817493674136900437489448794106646955401</t>
  </si>
  <si>
    <t>11:02.1</t>
  </si>
  <si>
    <t>31:05.1</t>
  </si>
  <si>
    <t>-4.769028684365796,-4.769028684365796,-4.769028684365796,-4.769028684365796,-4.769028684365796,-4.769028684365796,-4.769028684365796,-4.769028684365796,-4.769028684365796,-4.769028684365796</t>
  </si>
  <si>
    <t>1039634634097423303929513300805932088657848,1039634634097423303929513300805932088657848,1039634634097423303929513300805932088657848,1039634634097423303929513300805932088657848,1039634634097423303929513300805932088657848,1039634634097423303929513300805932088657848,1039634634097423303929513300805932088657848,1039634634097423303929513300805932088657848,1039634634097423303929513300805932088657848,1039634634097423303929513300805932088657848</t>
  </si>
  <si>
    <t>50:56.0</t>
  </si>
  <si>
    <t>10:59.0</t>
  </si>
  <si>
    <t>-4.770073511719138,-4.770073511719138,-4.770073511719138,-4.770073511719138,-4.770073511719138,-4.770073511719138,-4.770073511719138,-4.770073511719138,-4.770073511719138</t>
  </si>
  <si>
    <t>669656079123486061865478853653932335423948,669656079123486061865478853653932335423948,669656079123486061865478853653932335423948,669656079123486061865478853653932335423948,669656079123486061865478853653932335423948,669656079123486061865478853653932335423948,669656079123486061865478853653932335423948,669656079123486061865478853653932335423948,669656079123486061865478853653932335423948</t>
  </si>
  <si>
    <t>33:28.2</t>
  </si>
  <si>
    <t>-4.770403682637158,-4.770403682637158,-4.770403682637158,-4.770403682637158,-4.770403682637158</t>
  </si>
  <si>
    <t>33:05.0</t>
  </si>
  <si>
    <t>-4.7713349150772135,-4.7713349150772135,-4.7713349150772135,-4.7713349150772135,-4.7713349150772135</t>
  </si>
  <si>
    <t>49:06.4</t>
  </si>
  <si>
    <t>-4.771420978144332,-4.771420978144332,-4.771420978144332,-4.771420978144332,-4.771420978144332,-4.771420978144332,-4.771420978144332,-4.771420978144332,-4.771420978144332,-4.771420978144332,-4.771420978144332,-4.771420978144332,-4.771420978144332,-4.771420978144332,-4.771420978144332</t>
  </si>
  <si>
    <t>312980334609254791046228941524379226934594,312980334609254791046228941524379226934594,312980334609254791046228941524379226934594,312980334609254791046228941524379226934594,312980334609254791046228941524379226934594,312980334609254791046228941524379226934594,312980334609254791046228941524379226934594,312980334609254791046228941524379226934594,312980334609254791046228941524379226934594,312980334609254791046228941524379226934594,312980334609254791046228941524379226934594,312980334609254791046228941524379226934594,312980334609254791046228941524379226934594,312980334609254791046228941524379226934594,312980334609254791046228941524379226934594</t>
  </si>
  <si>
    <t>54:00.2</t>
  </si>
  <si>
    <t>-4.776982863243439,-4.776982863243439,-4.776982863243439,-4.776982863243439,-4.776982863243439,-4.776982863243439,-4.776982863243439,-4.776982863243439,-4.776982863243439,-4.776982863243439</t>
  </si>
  <si>
    <t>865057143155302269326686740084358341975821,865057143155302269326686740084358341975821,865057143155302269326686740084358341975821,865057143155302269326686740084358341975821,865057143155302269326686740084358341975821,865057143155302269326686740084358341975821,865057143155302269326686740084358341975821,865057143155302269326686740084358341975821,865057143155302269326686740084358341975821,865057143155302269326686740084358341975821</t>
  </si>
  <si>
    <t>16:38.1</t>
  </si>
  <si>
    <t>-4.781378977559741,-4.781378977559741,-4.781378977559741,-4.781378977559741,-4.781378977559741</t>
  </si>
  <si>
    <t>15:05.7</t>
  </si>
  <si>
    <t>30:13.1</t>
  </si>
  <si>
    <t>-4.781736244951735,-4.781736244951735,-4.781736244951735,-4.781736244951735,-4.781736244951735</t>
  </si>
  <si>
    <t>09:26.8</t>
  </si>
  <si>
    <t>-4.782137648413869,-4.782137648413869,-4.782137648413869,-4.782137648413869,-4.782137648413869,-4.782137648413869,-4.782137648413869,-4.782137648413869,-4.782137648413869</t>
  </si>
  <si>
    <t>1282159604556955846207166432099720380100931,1282159604556955846207166432099720380100931,1282159604556955846207166432099720380100931,1282159604556955846207166432099720380100931,1282159604556955846207166432099720380100931,1282159604556955846207166432099720380100931,1282159604556955846207166432099720380100931,1282159604556955846207166432099720380100931,1282159604556955846207166432099720380100931</t>
  </si>
  <si>
    <t>33:02.4</t>
  </si>
  <si>
    <t>53:05.9</t>
  </si>
  <si>
    <t>-4.7822252266930025,-4.7822252266930025,-4.7822252266930025,-4.7822252266930025,-4.7822252266930025,-4.7822252266930025,-4.7822252266930025,-4.7822252266930025,-4.7822252266930025</t>
  </si>
  <si>
    <t>197838641153890947447978090241811672417635,197838641153890947447978090241811672417635,197838641153890947447978090241811672417635,197838641153890947447978090241811672417635,197838641153890947447978090241811672417635,197838641153890947447978090241811672417635,197838641153890947447978090241811672417635,197838641153890947447978090241811672417635,197838641153890947447978090241811672417635</t>
  </si>
  <si>
    <t>09:10.0</t>
  </si>
  <si>
    <t>-4.786167330398095,-4.786167330398095,-4.786167330398095</t>
  </si>
  <si>
    <t>24:35.5</t>
  </si>
  <si>
    <t>37:46.5</t>
  </si>
  <si>
    <t>-4.786702391576566,-4.786702391576566,-4.786702391576566</t>
  </si>
  <si>
    <t>30:53.0</t>
  </si>
  <si>
    <t>41:50.3</t>
  </si>
  <si>
    <t>-4.787041147126225,-4.787041147126225,-4.787041147126225,-4.787041147126225,-4.787041147126225,-4.787041147126225,-4.787041147126225,-4.787041147126225,-4.787041147126225,-4.787041147126225</t>
  </si>
  <si>
    <t>1039828228782876442589674118078822128315146,1039828228782876442589674118078822128315146,1039828228782876442589674118078822128315146,1039828228782876442589674118078822128315146,1039828228782876442589674118078822128315146,1039828228782876442589674118078822128315146,1039828228782876442589674118078822128315146,1039828228782876442589674118078822128315146,1039828228782876442589674118078822128315146,1039828228782876442589674118078822128315146</t>
  </si>
  <si>
    <t>01:55.4</t>
  </si>
  <si>
    <t>21:58.3</t>
  </si>
  <si>
    <t>-4.78798996478247,-4.78798996478247,-4.78798996478247,-4.78798996478247,-4.78798996478247</t>
  </si>
  <si>
    <t>13:57.7</t>
  </si>
  <si>
    <t>-4.788685630798306,-4.788685630798306,-4.788685630798306,-4.788685630798306,-4.788685630798306,-4.788685630798306,-4.788685630798306,-4.788685630798306,-4.788685630798306,-4.788685630798306</t>
  </si>
  <si>
    <t>1349098190236494932571316947973177992024070,1349098190236494932571316947973177992024070,1349098190236494932571316947973177992024070,1349098190236494932571316947973177992024070,1349098190236494932571316947973177992024070,1349098190236494932571316947973177992024070,1349098190236494932571316947973177992024070,1349098190236494932571316947973177992024070,1349098190236494932571316947973177992024070,1349098190236494932571316947973177992024070</t>
  </si>
  <si>
    <t>31:08.3</t>
  </si>
  <si>
    <t>49:16.1</t>
  </si>
  <si>
    <t>-4.788747356277138,-4.788747356277138,-4.788747356277138,-4.788747356277138,-4.788747356277138</t>
  </si>
  <si>
    <t>13:20.8</t>
  </si>
  <si>
    <t>26:00.5</t>
  </si>
  <si>
    <t>-4.791747220439314,-4.791747220439314,-4.791747220439314,-4.791747220439314,-4.791747220439314,-4.791747220439314,-4.791747220439314,-4.791747220439314,-4.791747220439314,-4.791747220439314</t>
  </si>
  <si>
    <t>1113324808197574421147220759999755822596100,1113324808197574421147220759999755822596100,1113324808197574421147220759999755822596100,1113324808197574421147220759999755822596100,1113324808197574421147220759999755822596100,1113324808197574421147220759999755822596100,1113324808197574421147220759999755822596100,1113324808197574421147220759999755822596100,1113324808197574421147220759999755822596100,1113324808197574421147220759999755822596100</t>
  </si>
  <si>
    <t>25:31.7</t>
  </si>
  <si>
    <t>43:04.7</t>
  </si>
  <si>
    <t>-4.792102774210338,-4.792102774210338,-4.792102774210338,-4.792102774210338,-4.792102774210338</t>
  </si>
  <si>
    <t>28:15.2</t>
  </si>
  <si>
    <t>-4.795238609901632,-4.795238609901632,-4.795238609901632,-4.795238609901632,-4.795238609901632,-4.795238609901632,-4.795238609901632,-4.795238609901632,-4.795238609901632</t>
  </si>
  <si>
    <t>340127776902264459604386038309858771061844,340127776902264459604386038309858771061844,340127776902264459604386038309858771061844,340127776902264459604386038309858771061844,340127776902264459604386038309858771061844,340127776902264459604386038309858771061844,340127776902264459604386038309858771061844,340127776902264459604386038309858771061844,340127776902264459604386038309858771061844</t>
  </si>
  <si>
    <t>19:06.3</t>
  </si>
  <si>
    <t>39:09.6</t>
  </si>
  <si>
    <t>-4.795241388487135,-4.795241388487135,-4.795241388487135,-4.795241388487135,-4.795241388487135,-4.795241388487135,-4.795241388487135,-4.795241388487135,-4.795241388487135</t>
  </si>
  <si>
    <t>18648412098520973793218542287549121552149,18648412098520973793218542287549121552149,18648412098520973793218542287549121552149,18648412098520973793218542287549121552149,18648412098520973793218542287549121552149,18648412098520973793218542287549121552149,18648412098520973793218542287549121552149,18648412098520973793218542287549121552149,18648412098520973793218542287549121552149</t>
  </si>
  <si>
    <t>04:39.7</t>
  </si>
  <si>
    <t>16:15.5</t>
  </si>
  <si>
    <t>-4.796656100366889,-4.796656100366889,-4.796656100366889,-4.796656100366889,-4.796656100366889,-4.796656100366889,-4.796656100366889,-4.796656100366889,-4.796656100366889,-4.796656100366889</t>
  </si>
  <si>
    <t>174118800711251365701804295945352412004864,174118800711251365701804295945352412004864,174118800711251365701804295945352412004864,174118800711251365701804295945352412004864,174118800711251365701804295945352412004864,174118800711251365701804295945352412004864,174118800711251365701804295945352412004864,174118800711251365701804295945352412004864,174118800711251365701804295945352412004864,174118800711251365701804295945352412004864</t>
  </si>
  <si>
    <t>22:29.2</t>
  </si>
  <si>
    <t>-4.7967682671981535,-4.7967682671981535,-4.7967682671981535,-4.7967682671981535,-4.7967682671981535,-4.7967682671981535</t>
  </si>
  <si>
    <t>27:39.3</t>
  </si>
  <si>
    <t>40:03.0</t>
  </si>
  <si>
    <t>-4.798254513479159,-4.798254513479159,-4.798254513479159,-4.798254513479159,-4.798254513479159,-4.798254513479159,-4.798254513479159,-4.798254513479159,-4.798254513479159</t>
  </si>
  <si>
    <t>1017674959942524732162756772813337258376836,1017674959942524732162756772813337258376836,1017674959942524732162756772813337258376836,1017674959942524732162756772813337258376836,1017674959942524732162756772813337258376836,1017674959942524732162756772813337258376836,1017674959942524732162756772813337258376836,1017674959942524732162756772813337258376836,1017674959942524732162756772813337258376836</t>
  </si>
  <si>
    <t>20:10.5</t>
  </si>
  <si>
    <t>40:13.8</t>
  </si>
  <si>
    <t>-4.798275684408079,-4.798275684408079,-4.798275684408079,-4.798275684408079,-4.798275684408079,-4.798275684408079,-4.798275684408079,-4.798275684408079,-4.798275684408079,-4.798275684408079,-4.798275684408079,-4.798275684408079,-4.798275684408079,-4.798275684408079,-4.798275684408079,-4.798275684408079,-4.798275684408079,-4.798275684408079,-4.798275684408079,-4.798275684408079,-4.798275684408079,-4.798275684408079,-4.798275684408079,-4.798275684408079,-4.798275684408079,-4.798275684408079,-4.798275684408079,-4.798275684408079,-4.798275684408079,-4.798275684408079</t>
  </si>
  <si>
    <t>995385003262439588463630471182658838803702,995385003262439588463630471182658838803702,995385003262439588463630471182658838803702,995385003262439588463630471182658838803702,995385003262439588463630471182658838803702,995385003262439588463630471182658838803702,995385003262439588463630471182658838803702,995385003262439588463630471182658838803702,995385003262439588463630471182658838803702,995385003262439588463630471182658838803702,995385003262439588463630471182658838803702,995385003262439588463630471182658838803702,995385003262439588463630471182658838803702,995385003262439588463630471182658838803702,995385003262439588463630471182658838803702,995385003262439588463630471182658838803702,995385003262439588463630471182658838803702,995385003262439588463630471182658838803702,995385003262439588463630471182658838803702,995385003262439588463630471182658838803702,995385003262439588463630471182658838803702,995385003262439588463630471182658838803702,995385003262439588463630471182658838803702,99538500326243958846363047118265...</t>
  </si>
  <si>
    <t>13:46.8</t>
  </si>
  <si>
    <t>33:49.2</t>
  </si>
  <si>
    <t>-4.7990912386263265,-4.7990912386263265,-4.7990912386263265,-4.7990912386263265,-4.7990912386263265,-4.7990912386263265,-4.7990912386263265,-4.7990912386263265,-4.7990912386263265</t>
  </si>
  <si>
    <t>668783307293717019034717232396657718404329,668783307293717019034717232396657718404329,668783307293717019034717232396657718404329,668783307293717019034717232396657718404329,668783307293717019034717232396657718404329,668783307293717019034717232396657718404329,668783307293717019034717232396657718404329,668783307293717019034717232396657718404329,668783307293717019034717232396657718404329</t>
  </si>
  <si>
    <t>28:00.9</t>
  </si>
  <si>
    <t>-4.799272846710447,-4.799272846710447,-4.799272846710447,-4.799272846710447,-4.799272846710447</t>
  </si>
  <si>
    <t>21:01.7</t>
  </si>
  <si>
    <t>41:03.2</t>
  </si>
  <si>
    <t>-4.80165730511337,-4.80165730511337,-4.80165730511337,-4.80165730511337,-4.80165730511337,-4.80165730511337,-4.80165730511337,-4.80165730511337,-4.80165730511337,-4.80165730511337</t>
  </si>
  <si>
    <t>504996511817820723551280132518726678057891,504996511817820723551280132518726678057891,504996511817820723551280132518726678057891,504996511817820723551280132518726678057891,504996511817820723551280132518726678057891,504996511817820723551280132518726678057891,504996511817820723551280132518726678057891,504996511817820723551280132518726678057891,504996511817820723551280132518726678057891,504996511817820723551280132518726678057891</t>
  </si>
  <si>
    <t>11:08.6</t>
  </si>
  <si>
    <t>26:48.8</t>
  </si>
  <si>
    <t>-4.801836284556548,-4.801836284556548,-4.801836284556548,-4.801836284556548,-4.801836284556548,-4.801836284556548,-4.801836284556548,-4.801836284556548,-4.801836284556548,-4.801836284556548,-4.801836284556548,-4.801836284556548,-4.801836284556548,-4.801836284556548,-4.801836284556548,-4.801836284556548,-4.801836284556548,-4.801836284556548,-4.801836284556548,-4.801836284556548,-4.801836284556548,-4.801836284556548,-4.801836284556548,-4.801836284556548,-4.801836284556548,-4.801836284556548,-4.801836284556548,-4.801836284556548,-4.801836284556548,-4.801836284556548</t>
  </si>
  <si>
    <t>1212941885749349421145336490097086045045131,1212941885749349421145336490097086045045131,1212941885749349421145336490097086045045131,1212941885749349421145336490097086045045131,1212941885749349421145336490097086045045131,1212941885749349421145336490097086045045131,1212941885749349421145336490097086045045131,1212941885749349421145336490097086045045131,1212941885749349421145336490097086045045131,1212941885749349421145336490097086045045131,1212941885749349421145336490097086045045131,1212941885749349421145336490097086045045131,1212941885749349421145336490097086045045131,1212941885749349421145336490097086045045131,1212941885749349421145336490097086045045131,1212941885749349421145336490097086045045131,1212941885749349421145336490097086045045131,1212941885749349421145336490097086045045131,1212941885749349421145336490097086045045131,1212941885749349421145336490097086045045131,1212941885749349421145336490097086045045131,1212941885749349421145336490097086045045131,1212941885749349421145336490097086045045131,121294188...</t>
  </si>
  <si>
    <t>00:16.1</t>
  </si>
  <si>
    <t>-4.802395650020636,-4.802395650020636,-4.802395650020636,-4.802395650020636,-4.802395650020636,-4.802395650020636,-4.802395650020636,-4.802395650020636,-4.802395650020636,-4.802395650020636,-4.802395650020636,-4.802395650020636,-4.802395650020636,-4.802395650020636,-4.802395650020636</t>
  </si>
  <si>
    <t>89581615056405922521723024387435546974437,89581615056405922521723024387435546974437,89581615056405922521723024387435546974437,89581615056405922521723024387435546974437,89581615056405922521723024387435546974437,89581615056405922521723024387435546974437,89581615056405922521723024387435546974437,89581615056405922521723024387435546974437,89581615056405922521723024387435546974437,89581615056405922521723024387435546974437,89581615056405922521723024387435546974437,89581615056405922521723024387435546974437,89581615056405922521723024387435546974437,89581615056405922521723024387435546974437,89581615056405922521723024387435546974437</t>
  </si>
  <si>
    <t>05:27.9</t>
  </si>
  <si>
    <t>20:09.8</t>
  </si>
  <si>
    <t>-4.803814770652116,-4.803814770652116,-4.803814770652116,-4.803814770652116,-4.803814770652116,-4.803814770652116,-4.803814770652116,-4.803814770652116,-4.803814770652116,-4.803814770652116,-4.803814770652116,-4.803814770652116,-4.803814770652116,-4.803814770652116,-4.803814770652116,-4.803814770652116,-4.803814770652116,-4.803814770652116,-4.803814770652116,-4.803814770652116,-4.803814770652116,-4.803814770652116,-4.803814770652116,-4.803814770652116,-4.803814770652116,-4.803814770652116,-4.803814770652116,-4.803814770652116,-4.803814770652116,-4.803814770652116</t>
  </si>
  <si>
    <t>1294605825505178999426077405473771637928745,1294605825505178999426077405473771637928745,1294605825505178999426077405473771637928745,1294605825505178999426077405473771637928745,1294605825505178999426077405473771637928745,1294605825505178999426077405473771637928745,1294605825505178999426077405473771637928745,1294605825505178999426077405473771637928745,1294605825505178999426077405473771637928745,1294605825505178999426077405473771637928745,1294605825505178999426077405473771637928745,1294605825505178999426077405473771637928745,1294605825505178999426077405473771637928745,1294605825505178999426077405473771637928745,1294605825505178999426077405473771637928745,1294605825505178999426077405473771637928745,1294605825505178999426077405473771637928745,1294605825505178999426077405473771637928745,1294605825505178999426077405473771637928745,1294605825505178999426077405473771637928745,1294605825505178999426077405473771637928745,1294605825505178999426077405473771637928745,1294605825505178999426077405473771637928745,129460582...</t>
  </si>
  <si>
    <t>29:39.8</t>
  </si>
  <si>
    <t>43:02.3</t>
  </si>
  <si>
    <t>-4.804787843514448,-4.804787843514448,-4.804787843514448,-4.804787843514448,-4.804787843514448,-4.804787843514448</t>
  </si>
  <si>
    <t>40:40.3</t>
  </si>
  <si>
    <t>00:42.6</t>
  </si>
  <si>
    <t>-4.805041782919045,-4.805041782919045,-4.805041782919045,-4.805041782919045,-4.805041782919045</t>
  </si>
  <si>
    <t>49:42.0</t>
  </si>
  <si>
    <t>09:44.5</t>
  </si>
  <si>
    <t>-4.805461585486709,-4.805461585486709,-4.805461585486709</t>
  </si>
  <si>
    <t>30:38.1</t>
  </si>
  <si>
    <t>-4.807871818048962,-4.807871818048962,-4.807871818048962,-4.807871818048962,-4.807871818048962,-4.807871818048962,-4.807871818048962,-4.807871818048962,-4.807871818048962,-4.807871818048962</t>
  </si>
  <si>
    <t>1316544432864033688977545502548503524890862,1316544432864033688977545502548503524890862,1316544432864033688977545502548503524890862,1316544432864033688977545502548503524890862,1316544432864033688977545502548503524890862,1316544432864033688977545502548503524890862,1316544432864033688977545502548503524890862,1316544432864033688977545502548503524890862,1316544432864033688977545502548503524890862,1316544432864033688977545502548503524890862</t>
  </si>
  <si>
    <t>49:58.8</t>
  </si>
  <si>
    <t>00:50.8</t>
  </si>
  <si>
    <t>-4.808441060291383,-4.808441060291383,-4.808441060291383,-4.808441060291383,-4.808441060291383,-4.808441060291383,-4.808441060291383,-4.808441060291383,-4.808441060291383,-4.808441060291383,-4.808441060291383,-4.808441060291383,-4.808441060291383,-4.808441060291383,-4.808441060291383,-4.808441060291383,-4.808441060291383,-4.808441060291383,-4.808441060291383,-4.808441060291383</t>
  </si>
  <si>
    <t>137743198019282375182474495434059880115713,137743198019282375182474495434059880115713,137743198019282375182474495434059880115713,137743198019282375182474495434059880115713,137743198019282375182474495434059880115713,137743198019282375182474495434059880115713,137743198019282375182474495434059880115713,137743198019282375182474495434059880115713,137743198019282375182474495434059880115713,137743198019282375182474495434059880115713,137743198019282375182474495434059880115713,137743198019282375182474495434059880115713,137743198019282375182474495434059880115713,137743198019282375182474495434059880115713,137743198019282375182474495434059880115713,137743198019282375182474495434059880115713,137743198019282375182474495434059880115713,137743198019282375182474495434059880115713,137743198019282375182474495434059880115713,137743198019282375182474495434059880115713</t>
  </si>
  <si>
    <t>40:40.7</t>
  </si>
  <si>
    <t>-4.8087683764039655,-4.8087683764039655,-4.8087683764039655,-4.8087683764039655,-4.8087683764039655</t>
  </si>
  <si>
    <t>07:18.5</t>
  </si>
  <si>
    <t>27:21.7</t>
  </si>
  <si>
    <t>-4.8089519085011085,-4.8089519085011085,-4.8089519085011085,-4.8089519085011085,-4.8089519085011085,-4.8089519085011085,-4.8089519085011085,-4.8089519085011085,-4.8089519085011085,-4.8089519085011085,-4.8089519085011085,-4.8089519085011085,-4.8089519085011085,-4.8089519085011085,-4.8089519085011085,-4.8089519085011085,-4.8089519085011085,-4.8089519085011085,-4.8089519085011085,-4.8089519085011085,-4.8089519085011085,-4.8089519085011085,-4.8089519085011085,-4.8089519085011085,-4.8089519085011085,-4.8089519085011085,-4.8089519085011085,-4.8089519085011085,-4.8089519085011085,-4.8089519085011085</t>
  </si>
  <si>
    <t>1393333869449857913288369148161207031564275,1393333869449857913288369148161207031564275,1393333869449857913288369148161207031564275,1393333869449857913288369148161207031564275,1393333869449857913288369148161207031564275,1393333869449857913288369148161207031564275,1393333869449857913288369148161207031564275,1393333869449857913288369148161207031564275,1393333869449857913288369148161207031564275,1393333869449857913288369148161207031564275,1393333869449857913288369148161207031564275,1393333869449857913288369148161207031564275,1393333869449857913288369148161207031564275,1393333869449857913288369148161207031564275,1393333869449857913288369148161207031564275,1393333869449857913288369148161207031564275,1393333869449857913288369148161207031564275,1393333869449857913288369148161207031564275,1393333869449857913288369148161207031564275,1393333869449857913288369148161207031564275,1393333869449857913288369148161207031564275,1393333869449857913288369148161207031564275,1393333869449857913288369148161207031564275,139333386...</t>
  </si>
  <si>
    <t>48:10.6</t>
  </si>
  <si>
    <t>02:20.7</t>
  </si>
  <si>
    <t>-4.8092649990259115,-4.8092649990259115,-4.8092649990259115</t>
  </si>
  <si>
    <t>58:10.3</t>
  </si>
  <si>
    <t>18:11.7</t>
  </si>
  <si>
    <t>-4.811492688819468,-4.811492688819468,-4.811492688819468,-4.811492688819468,-4.811492688819468</t>
  </si>
  <si>
    <t>30:20.3</t>
  </si>
  <si>
    <t>-4.81359853781146,-4.81359853781146,-4.81359853781146</t>
  </si>
  <si>
    <t>15:59.7</t>
  </si>
  <si>
    <t>-4.815216827287993,-4.815216827287993,-4.815216827287993,-4.815216827287993,-4.815216827287993</t>
  </si>
  <si>
    <t>39:12.7</t>
  </si>
  <si>
    <t>58:45.5</t>
  </si>
  <si>
    <t>-4.819167955017915,-4.819167955017915,-4.819167955017915,-4.819167955017915,-4.819167955017915,-4.819167955017915</t>
  </si>
  <si>
    <t>28:03.2</t>
  </si>
  <si>
    <t>-4.819753864658333,-4.819753864658333,-4.819753864658333,-4.819753864658333,-4.819753864658333,-4.819753864658333,-4.819753864658333,-4.819753864658333,-4.819753864658333,-4.819753864658333</t>
  </si>
  <si>
    <t>649510933281895706343354415465310722999515,649510933281895706343354415465310722999515,649510933281895706343354415465310722999515,649510933281895706343354415465310722999515,649510933281895706343354415465310722999515,649510933281895706343354415465310722999515,649510933281895706343354415465310722999515,649510933281895706343354415465310722999515,649510933281895706343354415465310722999515,649510933281895706343354415465310722999515</t>
  </si>
  <si>
    <t>00:28.6</t>
  </si>
  <si>
    <t>20:31.0</t>
  </si>
  <si>
    <t>-4.819782179595891,-4.819782179595891,-4.819782179595891,-4.819782179595891,-4.819782179595891,-4.819782179595891,-4.819782179595891,-4.819782179595891,-4.819782179595891,-4.819782179595891,-4.819782179595891,-4.819782179595891,-4.819782179595891,-4.819782179595891,-4.819782179595891</t>
  </si>
  <si>
    <t>586941182466214723583995220431011592668235,586941182466214723583995220431011592668235,586941182466214723583995220431011592668235,586941182466214723583995220431011592668235,586941182466214723583995220431011592668235,586941182466214723583995220431011592668235,586941182466214723583995220431011592668235,586941182466214723583995220431011592668235,586941182466214723583995220431011592668235,586941182466214723583995220431011592668235,586941182466214723583995220431011592668235,586941182466214723583995220431011592668235,586941182466214723583995220431011592668235,586941182466214723583995220431011592668235,586941182466214723583995220431011592668235</t>
  </si>
  <si>
    <t>-4.819961761783381,-4.819961761783381,-4.819961761783381</t>
  </si>
  <si>
    <t>42:06.3</t>
  </si>
  <si>
    <t>-4.820636065770551,-4.820636065770551,-4.820636065770551,-4.820636065770551,-4.820636065770551,-4.820636065770551,-4.820636065770551,-4.820636065770551,-4.820636065770551,-4.820636065770551</t>
  </si>
  <si>
    <t>1273082712850841484116263523208069013495937,1273082712850841484116263523208069013495937,1273082712850841484116263523208069013495937,1273082712850841484116263523208069013495937,1273082712850841484116263523208069013495937,1273082712850841484116263523208069013495937,1273082712850841484116263523208069013495937,1273082712850841484116263523208069013495937,1273082712850841484116263523208069013495937,1273082712850841484116263523208069013495937</t>
  </si>
  <si>
    <t>02:47.8</t>
  </si>
  <si>
    <t>18:19.7</t>
  </si>
  <si>
    <t>-4.8215409373707985,-4.8215409373707985,-4.8215409373707985,-4.8215409373707985,-4.8215409373707985,-4.8215409373707985,-4.8215409373707985,-4.8215409373707985,-4.8215409373707985,-4.8215409373707985</t>
  </si>
  <si>
    <t>1118815786731695907293592707213459228172968,1118815786731695907293592707213459228172968,1118815786731695907293592707213459228172968,1118815786731695907293592707213459228172968,1118815786731695907293592707213459228172968,1118815786731695907293592707213459228172968,1118815786731695907293592707213459228172968,1118815786731695907293592707213459228172968,1118815786731695907293592707213459228172968,1118815786731695907293592707213459228172968</t>
  </si>
  <si>
    <t>39:14.4</t>
  </si>
  <si>
    <t>52:40.9</t>
  </si>
  <si>
    <t>-4.821805706522443,-4.821805706522443,-4.821805706522443,-4.821805706522443,-4.821805706522443,-4.821805706522443,-4.821805706522443,-4.821805706522443,-4.821805706522443,-4.821805706522443,-4.821805706522443,-4.821805706522443,-4.821805706522443,-4.821805706522443,-4.821805706522443,-4.821805706522443,-4.821805706522443,-4.821805706522443,-4.821805706522443,-4.821805706522443,-4.821805706522443,-4.821805706522443,-4.821805706522443,-4.821805706522443,-4.821805706522443,-4.821805706522443,-4.821805706522443,-4.821805706522443,-4.821805706522443,-4.821805706522443</t>
  </si>
  <si>
    <t>1388010017895492910354528946432575986241585,1388010017895492910354528946432575986241585,1388010017895492910354528946432575986241585,1388010017895492910354528946432575986241585,1388010017895492910354528946432575986241585,1388010017895492910354528946432575986241585,1388010017895492910354528946432575986241585,1388010017895492910354528946432575986241585,1388010017895492910354528946432575986241585,1388010017895492910354528946432575986241585,1388010017895492910354528946432575986241585,1388010017895492910354528946432575986241585,1388010017895492910354528946432575986241585,1388010017895492910354528946432575986241585,1388010017895492910354528946432575986241585,1388010017895492910354528946432575986241585,1388010017895492910354528946432575986241585,1388010017895492910354528946432575986241585,1388010017895492910354528946432575986241585,1388010017895492910354528946432575986241585,1388010017895492910354528946432575986241585,1388010017895492910354528946432575986241585,1388010017895492910354528946432575986241585,138801001...</t>
  </si>
  <si>
    <t>18:14.3</t>
  </si>
  <si>
    <t>-4.823081906978869,-4.823081906978869,-4.823081906978869,-4.823081906978869,-4.823081906978869,-4.823081906978869,-4.823081906978869,-4.823081906978869,-4.823081906978869,-4.823081906978869,-4.823081906978869,-4.823081906978869,-4.823081906978869,-4.823081906978869,-4.823081906978869</t>
  </si>
  <si>
    <t>859740560078946866926161857136903508263944,859740560078946866926161857136903508263944,859740560078946866926161857136903508263944,859740560078946866926161857136903508263944,859740560078946866926161857136903508263944,859740560078946866926161857136903508263944,859740560078946866926161857136903508263944,859740560078946866926161857136903508263944,859740560078946866926161857136903508263944,859740560078946866926161857136903508263944,859740560078946866926161857136903508263944,859740560078946866926161857136903508263944,859740560078946866926161857136903508263944,859740560078946866926161857136903508263944,859740560078946866926161857136903508263944</t>
  </si>
  <si>
    <t>30:50.2</t>
  </si>
  <si>
    <t>50:53.0</t>
  </si>
  <si>
    <t>-4.82321789967325,-4.82321789967325,-4.82321789967325</t>
  </si>
  <si>
    <t>15:32.3</t>
  </si>
  <si>
    <t>30:10.2</t>
  </si>
  <si>
    <t>-4.82393456942309,-4.82393456942309,-4.82393456942309,-4.82393456942309,-4.82393456942309,-4.82393456942309,-4.82393456942309,-4.82393456942309,-4.82393456942309,-4.82393456942309,-4.82393456942309,-4.82393456942309,-4.82393456942309,-4.82393456942309,-4.82393456942309,-4.82393456942309,-4.82393456942309,-4.82393456942309,-4.82393456942309,-4.82393456942309,-4.82393456942309,-4.82393456942309,-4.82393456942309,-4.82393456942309,-4.82393456942309,-4.82393456942309,-4.82393456942309,-4.82393456942309,-4.82393456942309,-4.82393456942309</t>
  </si>
  <si>
    <t>1136787908155797615282878347075704666484688,1136787908155797615282878347075704666484688,1136787908155797615282878347075704666484688,1136787908155797615282878347075704666484688,1136787908155797615282878347075704666484688,1136787908155797615282878347075704666484688,1136787908155797615282878347075704666484688,1136787908155797615282878347075704666484688,1136787908155797615282878347075704666484688,1136787908155797615282878347075704666484688,1136787908155797615282878347075704666484688,1136787908155797615282878347075704666484688,1136787908155797615282878347075704666484688,1136787908155797615282878347075704666484688,1136787908155797615282878347075704666484688,1136787908155797615282878347075704666484688,1136787908155797615282878347075704666484688,1136787908155797615282878347075704666484688,1136787908155797615282878347075704666484688,1136787908155797615282878347075704666484688,1136787908155797615282878347075704666484688,1136787908155797615282878347075704666484688,1136787908155797615282878347075704666484688,113678790...</t>
  </si>
  <si>
    <t>09:13.2</t>
  </si>
  <si>
    <t>24:48.2</t>
  </si>
  <si>
    <t>-4.824149928967334,-4.824149928967334,-4.824149928967334,-4.824149928967334,-4.824149928967334,-4.824149928967334,-4.824149928967334,-4.824149928967334,-4.824149928967334</t>
  </si>
  <si>
    <t>1039351593982290432714937816887628310696795,1039351593982290432714937816887628310696795,1039351593982290432714937816887628310696795,1039351593982290432714937816887628310696795,1039351593982290432714937816887628310696795,1039351593982290432714937816887628310696795,1039351593982290432714937816887628310696795,1039351593982290432714937816887628310696795,1039351593982290432714937816887628310696795</t>
  </si>
  <si>
    <t>58:50.7</t>
  </si>
  <si>
    <t>09:19.2</t>
  </si>
  <si>
    <t>-4.825324462442081,-4.825324462442081,-4.825324462442081,-4.825324462442081,-4.825324462442081,-4.825324462442081,-4.825324462442081,-4.825324462442081,-4.825324462442081,-4.825324462442081</t>
  </si>
  <si>
    <t>1257176165290977161842702896214587969914369,1257176165290977161842702896214587969914369,1257176165290977161842702896214587969914369,1257176165290977161842702896214587969914369,1257176165290977161842702896214587969914369,1257176165290977161842702896214587969914369,1257176165290977161842702896214587969914369,1257176165290977161842702896214587969914369,1257176165290977161842702896214587969914369,1257176165290977161842702896214587969914369</t>
  </si>
  <si>
    <t>35:33.7</t>
  </si>
  <si>
    <t>-4.825509613387876,-4.825509613387876,-4.825509613387876</t>
  </si>
  <si>
    <t>55:04.3</t>
  </si>
  <si>
    <t>15:08.0</t>
  </si>
  <si>
    <t>-4.825772520066701,-4.825772520066701,-4.825772520066701,-4.825772520066701,-4.825772520066701,-4.825772520066701,-4.825772520066701,-4.825772520066701,-4.825772520066701</t>
  </si>
  <si>
    <t>889844588754077139511587338595224962756027,889844588754077139511587338595224962756027,889844588754077139511587338595224962756027,889844588754077139511587338595224962756027,889844588754077139511587338595224962756027,889844588754077139511587338595224962756027,889844588754077139511587338595224962756027,889844588754077139511587338595224962756027,889844588754077139511587338595224962756027</t>
  </si>
  <si>
    <t>11:36.2</t>
  </si>
  <si>
    <t>29:42.3</t>
  </si>
  <si>
    <t>-4.827031455691515,-4.827031455691515,-4.827031455691515,-4.827031455691515,-4.827031455691515</t>
  </si>
  <si>
    <t>48:48.5</t>
  </si>
  <si>
    <t>01:36.4</t>
  </si>
  <si>
    <t>-4.827448190348505,-4.827448190348505,-4.827448190348505</t>
  </si>
  <si>
    <t>07:24.2</t>
  </si>
  <si>
    <t>-4.834409306994756,-4.834409306994756,-4.834409306994756,-4.834409306994756,-4.834409306994756,-4.834409306994756</t>
  </si>
  <si>
    <t>25:22.3</t>
  </si>
  <si>
    <t>-4.834760797861555,-4.834760797861555,-4.834760797861555,-4.834760797861555,-4.834760797861555,-4.834760797861555,-4.834760797861555,-4.834760797861555,-4.834760797861555,-4.834760797861555</t>
  </si>
  <si>
    <t>696464676287917776701276120333181909037537,696464676287917776701276120333181909037537,696464676287917776701276120333181909037537,696464676287917776701276120333181909037537,696464676287917776701276120333181909037537,696464676287917776701276120333181909037537,696464676287917776701276120333181909037537,696464676287917776701276120333181909037537,696464676287917776701276120333181909037537,696464676287917776701276120333181909037537</t>
  </si>
  <si>
    <t>04:10.4</t>
  </si>
  <si>
    <t>-4.8358370257127685,-4.8358370257127685,-4.8358370257127685,-4.8358370257127685,-4.8358370257127685,-4.8358370257127685,-4.8358370257127685,-4.8358370257127685,-4.8358370257127685,-4.8358370257127685</t>
  </si>
  <si>
    <t>1392989442174349176448477129292578308620331,1392989442174349176448477129292578308620331,1392989442174349176448477129292578308620331,1392989442174349176448477129292578308620331,1392989442174349176448477129292578308620331,1392989442174349176448477129292578308620331,1392989442174349176448477129292578308620331,1392989442174349176448477129292578308620331,1392989442174349176448477129292578308620331,1392989442174349176448477129292578308620331</t>
  </si>
  <si>
    <t>44:54.4</t>
  </si>
  <si>
    <t>-4.836764454626269,-4.836764454626269,-4.836764454626269</t>
  </si>
  <si>
    <t>27:11.8</t>
  </si>
  <si>
    <t>47:14.7</t>
  </si>
  <si>
    <t>-4.841947753624739,-4.841947753624739,-4.841947753624739,-4.841947753624739,-4.841947753624739,-4.841947753624739,-4.841947753624739,-4.841947753624739,-4.841947753624739</t>
  </si>
  <si>
    <t>674418757179623616582972619337427347547301,674418757179623616582972619337427347547301,674418757179623616582972619337427347547301,674418757179623616582972619337427347547301,674418757179623616582972619337427347547301,674418757179623616582972619337427347547301,674418757179623616582972619337427347547301,674418757179623616582972619337427347547301,674418757179623616582972619337427347547301</t>
  </si>
  <si>
    <t>52:08.4</t>
  </si>
  <si>
    <t>-4.8423763155332455,-4.8423763155332455,-4.8423763155332455,-4.8423763155332455,-4.8423763155332455,-4.8423763155332455</t>
  </si>
  <si>
    <t>15:46.2</t>
  </si>
  <si>
    <t>27:53.4</t>
  </si>
  <si>
    <t>-4.845404960377574,-4.845404960377574,-4.845404960377574,-4.845404960377574,-4.845404960377574</t>
  </si>
  <si>
    <t>14:52.1</t>
  </si>
  <si>
    <t>-4.847822666147454,-4.847822666147454,-4.847822666147454</t>
  </si>
  <si>
    <t>-4.849530364171973,-4.849530364171973,-4.849530364171973,-4.849530364171973,-4.849530364171973,-4.849530364171973,-4.849530364171973,-4.849530364171973,-4.849530364171973,-4.849530364171973,-4.849530364171973,-4.849530364171973,-4.849530364171973,-4.849530364171973,-4.849530364171973</t>
  </si>
  <si>
    <t>432738894545230345922828738127136421975875,432738894545230345922828738127136421975875,432738894545230345922828738127136421975875,432738894545230345922828738127136421975875,432738894545230345922828738127136421975875,432738894545230345922828738127136421975875,432738894545230345922828738127136421975875,432738894545230345922828738127136421975875,432738894545230345922828738127136421975875,432738894545230345922828738127136421975875,432738894545230345922828738127136421975875,432738894545230345922828738127136421975875,432738894545230345922828738127136421975875,432738894545230345922828738127136421975875,432738894545230345922828738127136421975875</t>
  </si>
  <si>
    <t>50:39.6</t>
  </si>
  <si>
    <t>-4.849660035388894,-4.849660035388894,-4.849660035388894,-4.849660035388894,-4.849660035388894,-4.849660035388894,-4.849660035388894,-4.849660035388894,-4.849660035388894,-4.849660035388894,-4.849660035388894,-4.849660035388894,-4.849660035388894,-4.849660035388894,-4.849660035388894,-4.849660035388894,-4.849660035388894,-4.849660035388894,-4.849660035388894,-4.849660035388894,-4.849660035388894,-4.849660035388894,-4.849660035388894,-4.849660035388894,-4.849660035388894,-4.849660035388894,-4.849660035388894,-4.849660035388894,-4.849660035388894,-4.849660035388894</t>
  </si>
  <si>
    <t>1216824774951945787487018225605154235975748,1216824774951945787487018225605154235975748,1216824774951945787487018225605154235975748,1216824774951945787487018225605154235975748,1216824774951945787487018225605154235975748,1216824774951945787487018225605154235975748,1216824774951945787487018225605154235975748,1216824774951945787487018225605154235975748,1216824774951945787487018225605154235975748,1216824774951945787487018225605154235975748,1216824774951945787487018225605154235975748,1216824774951945787487018225605154235975748,1216824774951945787487018225605154235975748,1216824774951945787487018225605154235975748,1216824774951945787487018225605154235975748,1216824774951945787487018225605154235975748,1216824774951945787487018225605154235975748,1216824774951945787487018225605154235975748,1216824774951945787487018225605154235975748,1216824774951945787487018225605154235975748,1216824774951945787487018225605154235975748,1216824774951945787487018225605154235975748,1216824774951945787487018225605154235975748,121682477...</t>
  </si>
  <si>
    <t>35:51.5</t>
  </si>
  <si>
    <t>54:04.8</t>
  </si>
  <si>
    <t>-4.853106937672871,-4.853106937672871,-4.853106937672871,-4.853106937672871,-4.853106937672871,-4.853106937672871,-4.853106937672871,-4.853106937672871,-4.853106937672871,-4.853106937672871,-4.853106937672871,-4.853106937672871,-4.853106937672871,-4.853106937672871,-4.853106937672871,-4.853106937672871,-4.853106937672871,-4.853106937672871,-4.853106937672871,-4.853106937672871</t>
  </si>
  <si>
    <t>1203180361096157117252928916156062146130069,1203180361096157117252928916156062146130069,1203180361096157117252928916156062146130069,1203180361096157117252928916156062146130069,1203180361096157117252928916156062146130069,1203180361096157117252928916156062146130069,1203180361096157117252928916156062146130069,1203180361096157117252928916156062146130069,1203180361096157117252928916156062146130069,1203180361096157117252928916156062146130069,1203180361096157117252928916156062146130069,1203180361096157117252928916156062146130069,1203180361096157117252928916156062146130069,1203180361096157117252928916156062146130069,1203180361096157117252928916156062146130069,1203180361096157117252928916156062146130069,1203180361096157117252928916156062146130069,1203180361096157117252928916156062146130069,1203180361096157117252928916156062146130069,1203180361096157117252928916156062146130069</t>
  </si>
  <si>
    <t>00:20.6</t>
  </si>
  <si>
    <t>20:23.8</t>
  </si>
  <si>
    <t>-4.853221903091813,-4.853221903091813,-4.853221903091813,-4.853221903091813,-4.853221903091813,-4.853221903091813,-4.853221903091813,-4.853221903091813,-4.853221903091813,-4.853221903091813,-4.853221903091813,-4.853221903091813,-4.853221903091813,-4.853221903091813,-4.853221903091813</t>
  </si>
  <si>
    <t>311882018579241285741659613811052125720707,311882018579241285741659613811052125720707,311882018579241285741659613811052125720707,311882018579241285741659613811052125720707,311882018579241285741659613811052125720707,311882018579241285741659613811052125720707,311882018579241285741659613811052125720707,311882018579241285741659613811052125720707,311882018579241285741659613811052125720707,311882018579241285741659613811052125720707,311882018579241285741659613811052125720707,311882018579241285741659613811052125720707,311882018579241285741659613811052125720707,311882018579241285741659613811052125720707,311882018579241285741659613811052125720707</t>
  </si>
  <si>
    <t>44:36.0</t>
  </si>
  <si>
    <t>57:03.2</t>
  </si>
  <si>
    <t>-4.854900412880846,-4.854900412880846,-4.854900412880846,-4.854900412880846,-4.854900412880846,-4.854900412880846,-4.854900412880846,-4.854900412880846,-4.854900412880846,-4.854900412880846,-4.854900412880846,-4.854900412880846,-4.854900412880846,-4.854900412880846,-4.854900412880846</t>
  </si>
  <si>
    <t>1124213797692933068812175834828692021387284,1124213797692933068812175834828692021387284,1124213797692933068812175834828692021387284,1124213797692933068812175834828692021387284,1124213797692933068812175834828692021387284,1124213797692933068812175834828692021387284,1124213797692933068812175834828692021387284,1124213797692933068812175834828692021387284,1124213797692933068812175834828692021387284,1124213797692933068812175834828692021387284,1124213797692933068812175834828692021387284,1124213797692933068812175834828692021387284,1124213797692933068812175834828692021387284,1124213797692933068812175834828692021387284,1124213797692933068812175834828692021387284</t>
  </si>
  <si>
    <t>32:22.9</t>
  </si>
  <si>
    <t>-4.856647760987463,-4.856647760987463,-4.856647760987463,-4.856647760987463,-4.856647760987463,-4.856647760987463,-4.856647760987463,-4.856647760987463,-4.856647760987463</t>
  </si>
  <si>
    <t>1368461355832473560865086784015559794510918,1368461355832473560865086784015559794510918,1368461355832473560865086784015559794510918,1368461355832473560865086784015559794510918,1368461355832473560865086784015559794510918,1368461355832473560865086784015559794510918,1368461355832473560865086784015559794510918,1368461355832473560865086784015559794510918,1368461355832473560865086784015559794510918</t>
  </si>
  <si>
    <t>05:56.9</t>
  </si>
  <si>
    <t>25:59.4</t>
  </si>
  <si>
    <t>-4.859487200845185,-4.859487200845185,-4.859487200845185,-4.859487200845185,-4.859487200845185,-4.859487200845185,-4.859487200845185,-4.859487200845185,-4.859487200845185,-4.859487200845185</t>
  </si>
  <si>
    <t>288290187730680585468228702396471534557075,288290187730680585468228702396471534557075,288290187730680585468228702396471534557075,288290187730680585468228702396471534557075,288290187730680585468228702396471534557075,288290187730680585468228702396471534557075,288290187730680585468228702396471534557075,288290187730680585468228702396471534557075,288290187730680585468228702396471534557075,288290187730680585468228702396471534557075</t>
  </si>
  <si>
    <t>57:59.5</t>
  </si>
  <si>
    <t>14:49.8</t>
  </si>
  <si>
    <t>-4.86010040238199,-4.86010040238199,-4.86010040238199,-4.86010040238199,-4.86010040238199,-4.86010040238199,-4.86010040238199,-4.86010040238199,-4.86010040238199</t>
  </si>
  <si>
    <t>1392961598237337997770548400295821267868141,1392961598237337997770548400295821267868141,1392961598237337997770548400295821267868141,1392961598237337997770548400295821267868141,1392961598237337997770548400295821267868141,1392961598237337997770548400295821267868141,1392961598237337997770548400295821267868141,1392961598237337997770548400295821267868141,1392961598237337997770548400295821267868141</t>
  </si>
  <si>
    <t>25:25.5</t>
  </si>
  <si>
    <t>43:13.9</t>
  </si>
  <si>
    <t>-4.860587828353196,-4.860587828353196,-4.860587828353196,-4.860587828353196,-4.860587828353196</t>
  </si>
  <si>
    <t>52:28.6</t>
  </si>
  <si>
    <t>12:31.2</t>
  </si>
  <si>
    <t>-4.860662505611719,-4.860662505611719,-4.860662505611719</t>
  </si>
  <si>
    <t>49:09.1</t>
  </si>
  <si>
    <t>00:27.2</t>
  </si>
  <si>
    <t>-4.864298046933855,-4.864298046933855,-4.864298046933855,-4.864298046933855,-4.864298046933855,-4.864298046933855,-4.864298046933855,-4.864298046933855,-4.864298046933855,-4.864298046933855</t>
  </si>
  <si>
    <t>1038772705725642377388839143195761304408324,1038772705725642377388839143195761304408324,1038772705725642377388839143195761304408324,1038772705725642377388839143195761304408324,1038772705725642377388839143195761304408324,1038772705725642377388839143195761304408324,1038772705725642377388839143195761304408324,1038772705725642377388839143195761304408324,1038772705725642377388839143195761304408324,1038772705725642377388839143195761304408324</t>
  </si>
  <si>
    <t>56:36.2</t>
  </si>
  <si>
    <t>-4.867143392079487,-4.867143392079487,-4.867143392079487,-4.867143392079487,-4.867143392079487,-4.867143392079487,-4.867143392079487,-4.867143392079487,-4.867143392079487</t>
  </si>
  <si>
    <t>973438761197085531274536694467728183397641,973438761197085531274536694467728183397641,973438761197085531274536694467728183397641,973438761197085531274536694467728183397641,973438761197085531274536694467728183397641,973438761197085531274536694467728183397641,973438761197085531274536694467728183397641,973438761197085531274536694467728183397641,973438761197085531274536694467728183397641</t>
  </si>
  <si>
    <t>52:43.1</t>
  </si>
  <si>
    <t>08:11.2</t>
  </si>
  <si>
    <t>-4.8677862466907795,-4.8677862466907795,-4.8677862466907795,-4.8677862466907795,-4.8677862466907795,-4.8677862466907795,-4.8677862466907795,-4.8677862466907795,-4.8677862466907795,-4.8677862466907795,-4.8677862466907795,-4.8677862466907795,-4.8677862466907795,-4.8677862466907795,-4.8677862466907795</t>
  </si>
  <si>
    <t>1265643619587099370378901771862785159218242,1265643619587099370378901771862785159218242,1265643619587099370378901771862785159218242,1265643619587099370378901771862785159218242,1265643619587099370378901771862785159218242,1265643619587099370378901771862785159218242,1265643619587099370378901771862785159218242,1265643619587099370378901771862785159218242,1265643619587099370378901771862785159218242,1265643619587099370378901771862785159218242,1265643619587099370378901771862785159218242,1265643619587099370378901771862785159218242,1265643619587099370378901771862785159218242,1265643619587099370378901771862785159218242,1265643619587099370378901771862785159218242</t>
  </si>
  <si>
    <t>05:01.0</t>
  </si>
  <si>
    <t>22:56.5</t>
  </si>
  <si>
    <t>-4.87022869102726,-4.87022869102726,-4.87022869102726,-4.87022869102726,-4.87022869102726,-4.87022869102726</t>
  </si>
  <si>
    <t>49:01.3</t>
  </si>
  <si>
    <t>02:34.6</t>
  </si>
  <si>
    <t>-4.870562560335758,-4.870562560335758,-4.870562560335758,-4.870562560335758,-4.870562560335758,-4.870562560335758,-4.870562560335758,-4.870562560335758,-4.870562560335758,-4.870562560335758</t>
  </si>
  <si>
    <t>1393761872303343358703019399379742970774790,1393761872303343358703019399379742970774790,1393761872303343358703019399379742970774790,1393761872303343358703019399379742970774790,1393761872303343358703019399379742970774790,1393761872303343358703019399379742970774790,1393761872303343358703019399379742970774790,1393761872303343358703019399379742970774790,1393761872303343358703019399379742970774790,1393761872303343358703019399379742970774790</t>
  </si>
  <si>
    <t>50:56.7</t>
  </si>
  <si>
    <t>03:32.3</t>
  </si>
  <si>
    <t>-4.872708171235218,-4.872708171235218,-4.872708171235218,-4.872708171235218,-4.872708171235218,-4.872708171235218</t>
  </si>
  <si>
    <t>58:48.3</t>
  </si>
  <si>
    <t>16:44.0</t>
  </si>
  <si>
    <t>-4.8739691124029125,-4.8739691124029125,-4.8739691124029125,-4.8739691124029125,-4.8739691124029125,-4.8739691124029125,-4.8739691124029125,-4.8739691124029125,-4.8739691124029125</t>
  </si>
  <si>
    <t>1265772622225447090716528506935296603019274,1265772622225447090716528506935296603019274,1265772622225447090716528506935296603019274,1265772622225447090716528506935296603019274,1265772622225447090716528506935296603019274,1265772622225447090716528506935296603019274,1265772622225447090716528506935296603019274,1265772622225447090716528506935296603019274,1265772622225447090716528506935296603019274</t>
  </si>
  <si>
    <t>04:13.0</t>
  </si>
  <si>
    <t>24:16.3</t>
  </si>
  <si>
    <t>-4.874245406784024,-4.874245406784024,-4.874245406784024,-4.874245406784024,-4.874245406784024,-4.874245406784024,-4.874245406784024,-4.874245406784024,-4.874245406784024,-4.874245406784024,-4.874245406784024,-4.874245406784024,-4.874245406784024,-4.874245406784024,-4.874245406784024,-4.874245406784024,-4.874245406784024,-4.874245406784024,-4.874245406784024,-4.874245406784024</t>
  </si>
  <si>
    <t>1265664747619352318568976435562009531384236,1265664747619352318568976435562009531384236,1265664747619352318568976435562009531384236,1265664747619352318568976435562009531384236,1265664747619352318568976435562009531384236,1265664747619352318568976435562009531384236,1265664747619352318568976435562009531384236,1265664747619352318568976435562009531384236,1265664747619352318568976435562009531384236,1265664747619352318568976435562009531384236,1265664747619352318568976435562009531384236,1265664747619352318568976435562009531384236,1265664747619352318568976435562009531384236,1265664747619352318568976435562009531384236,1265664747619352318568976435562009531384236,1265664747619352318568976435562009531384236,1265664747619352318568976435562009531384236,1265664747619352318568976435562009531384236,1265664747619352318568976435562009531384236,1265664747619352318568976435562009531384236</t>
  </si>
  <si>
    <t>52:42.9</t>
  </si>
  <si>
    <t>03:36.2</t>
  </si>
  <si>
    <t>-4.875155450295995,-4.875155450295995,-4.875155450295995,-4.875155450295995,-4.875155450295995,-4.875155450295995,-4.875155450295995,-4.875155450295995,-4.875155450295995,-4.875155450295995</t>
  </si>
  <si>
    <t>165708664194402463003923026879042826846210,165708664194402463003923026879042826846210,165708664194402463003923026879042826846210,165708664194402463003923026879042826846210,165708664194402463003923026879042826846210,165708664194402463003923026879042826846210,165708664194402463003923026879042826846210,165708664194402463003923026879042826846210,165708664194402463003923026879042826846210,165708664194402463003923026879042826846210</t>
  </si>
  <si>
    <t>31:09.3</t>
  </si>
  <si>
    <t>46:43.5</t>
  </si>
  <si>
    <t>-4.875332261557919,-4.875332261557919,-4.875332261557919,-4.875332261557919,-4.875332261557919,-4.875332261557919</t>
  </si>
  <si>
    <t>50:42.0</t>
  </si>
  <si>
    <t>01:55.2</t>
  </si>
  <si>
    <t>-4.877420991371318,-4.877420991371318,-4.877420991371318,-4.877420991371318,-4.877420991371318,-4.877420991371318,-4.877420991371318,-4.877420991371318,-4.877420991371318,-4.877420991371318,-4.877420991371318,-4.877420991371318,-4.877420991371318,-4.877420991371318,-4.877420991371318,-4.877420991371318,-4.877420991371318,-4.877420991371318,-4.877420991371318,-4.877420991371318</t>
  </si>
  <si>
    <t>1349183592326085976504553675932762736951296,1349183592326085976504553675932762736951296,1349183592326085976504553675932762736951296,1349183592326085976504553675932762736951296,1349183592326085976504553675932762736951296,1349183592326085976504553675932762736951296,1349183592326085976504553675932762736951296,1349183592326085976504553675932762736951296,1349183592326085976504553675932762736951296,1349183592326085976504553675932762736951296,1349183592326085976504553675932762736951296,1349183592326085976504553675932762736951296,1349183592326085976504553675932762736951296,1349183592326085976504553675932762736951296,1349183592326085976504553675932762736951296,1349183592326085976504553675932762736951296,1349183592326085976504553675932762736951296,1349183592326085976504553675932762736951296,1349183592326085976504553675932762736951296,1349183592326085976504553675932762736951296</t>
  </si>
  <si>
    <t>46:46.6</t>
  </si>
  <si>
    <t>06:50.0</t>
  </si>
  <si>
    <t>-4.879988427240208,-4.879988427240208,-4.879988427240208</t>
  </si>
  <si>
    <t>33:35.9</t>
  </si>
  <si>
    <t>53:38.7</t>
  </si>
  <si>
    <t>-4.880610222560064,-4.880610222560064,-4.880610222560064,-4.880610222560064,-4.880610222560064,-4.880610222560064,-4.880610222560064,-4.880610222560064,-4.880610222560064,-4.880610222560064</t>
  </si>
  <si>
    <t>505794085827412263173640153181383721550355,505794085827412263173640153181383721550355,505794085827412263173640153181383721550355,505794085827412263173640153181383721550355,505794085827412263173640153181383721550355,505794085827412263173640153181383721550355,505794085827412263173640153181383721550355,505794085827412263173640153181383721550355,505794085827412263173640153181383721550355,505794085827412263173640153181383721550355</t>
  </si>
  <si>
    <t>52:19.3</t>
  </si>
  <si>
    <t>05:29.2</t>
  </si>
  <si>
    <t>-4.880781890730786,-4.880781890730786,-4.880781890730786,-4.880781890730786,-4.880781890730786,-4.880781890730786,-4.880781890730786,-4.880781890730786,-4.880781890730786,-4.880781890730786</t>
  </si>
  <si>
    <t>1393094550301451186183206924251429469720966,1393094550301451186183206924251429469720966,1393094550301451186183206924251429469720966,1393094550301451186183206924251429469720966,1393094550301451186183206924251429469720966,1393094550301451186183206924251429469720966,1393094550301451186183206924251429469720966,1393094550301451186183206924251429469720966,1393094550301451186183206924251429469720966,1393094550301451186183206924251429469720966</t>
  </si>
  <si>
    <t>05:02.7</t>
  </si>
  <si>
    <t>21:39.8</t>
  </si>
  <si>
    <t>-4.883681347816502,-4.883681347816502,-4.883681347816502</t>
  </si>
  <si>
    <t>22:32.3</t>
  </si>
  <si>
    <t>42:34.9</t>
  </si>
  <si>
    <t>-4.888152939457707,-4.888152939457707,-4.888152939457707</t>
  </si>
  <si>
    <t>38:44.4</t>
  </si>
  <si>
    <t>52:26.5</t>
  </si>
  <si>
    <t>-4.895611392942864,-4.895611392942864,-4.895611392942864,-4.895611392942864,-4.895611392942864</t>
  </si>
  <si>
    <t>05:50.2</t>
  </si>
  <si>
    <t>24:32.4</t>
  </si>
  <si>
    <t>-4.90147291707338,-4.90147291707338,-4.90147291707338,-4.90147291707338,-4.90147291707338,-4.90147291707338</t>
  </si>
  <si>
    <t>18:54.1</t>
  </si>
  <si>
    <t>38:56.6</t>
  </si>
  <si>
    <t>-4.907491714384726,-4.907491714384726,-4.907491714384726,-4.907491714384726,-4.907491714384726,-4.907491714384726,-4.907491714384726,-4.907491714384726,-4.907491714384726</t>
  </si>
  <si>
    <t>666194073751816550118743971815305018951234,666194073751816550118743971815305018951234,666194073751816550118743971815305018951234,666194073751816550118743971815305018951234,666194073751816550118743971815305018951234,666194073751816550118743971815305018951234,666194073751816550118743971815305018951234,666194073751816550118743971815305018951234,666194073751816550118743971815305018951234</t>
  </si>
  <si>
    <t>04:18.2</t>
  </si>
  <si>
    <t>-4.908209479388361,-4.908209479388361,-4.908209479388361,-4.908209479388361,-4.908209479388361,-4.908209479388361,-4.908209479388361,-4.908209479388361,-4.908209479388361,-4.908209479388361,-4.908209479388361,-4.908209479388361,-4.908209479388361,-4.908209479388361,-4.908209479388361</t>
  </si>
  <si>
    <t>483627584999894630944354726963178166488166,483627584999894630944354726963178166488166,483627584999894630944354726963178166488166,483627584999894630944354726963178166488166,483627584999894630944354726963178166488166,483627584999894630944354726963178166488166,483627584999894630944354726963178166488166,483627584999894630944354726963178166488166,483627584999894630944354726963178166488166,483627584999894630944354726963178166488166,483627584999894630944354726963178166488166,483627584999894630944354726963178166488166,483627584999894630944354726963178166488166,483627584999894630944354726963178166488166,483627584999894630944354726963178166488166</t>
  </si>
  <si>
    <t>31:08.1</t>
  </si>
  <si>
    <t>42:44.7</t>
  </si>
  <si>
    <t>-4.909221312377948,-4.909221312377948,-4.909221312377948,-4.909221312377948,-4.909221312377948,-4.909221312377948,-4.909221312377948,-4.909221312377948,-4.909221312377948,-4.909221312377948</t>
  </si>
  <si>
    <t>660334173657244743252180682026284004675392,660334173657244743252180682026284004675392,660334173657244743252180682026284004675392,660334173657244743252180682026284004675392,660334173657244743252180682026284004675392,660334173657244743252180682026284004675392,660334173657244743252180682026284004675392,660334173657244743252180682026284004675392,660334173657244743252180682026284004675392,660334173657244743252180682026284004675392</t>
  </si>
  <si>
    <t>36:53.0</t>
  </si>
  <si>
    <t>56:55.5</t>
  </si>
  <si>
    <t>-4.910041979602937,-4.910041979602937,-4.910041979602937,-4.910041979602937,-4.910041979602937,-4.910041979602937,-4.910041979602937,-4.910041979602937,-4.910041979602937</t>
  </si>
  <si>
    <t>1204824434368184542048383079469085463283198,1204824434368184542048383079469085463283198,1204824434368184542048383079469085463283198,1204824434368184542048383079469085463283198,1204824434368184542048383079469085463283198,1204824434368184542048383079469085463283198,1204824434368184542048383079469085463283198,1204824434368184542048383079469085463283198,1204824434368184542048383079469085463283198</t>
  </si>
  <si>
    <t>53:06.5</t>
  </si>
  <si>
    <t>13:09.3</t>
  </si>
  <si>
    <t>-4.9113348949600635,-4.9113348949600635,-4.9113348949600635,-4.9113348949600635,-4.9113348949600635,-4.9113348949600635,-4.9113348949600635,-4.9113348949600635,-4.9113348949600635,-4.9113348949600635</t>
  </si>
  <si>
    <t>119387926777168524644244295332743777126022,119387926777168524644244295332743777126022,119387926777168524644244295332743777126022,119387926777168524644244295332743777126022,119387926777168524644244295332743777126022,119387926777168524644244295332743777126022,119387926777168524644244295332743777126022,119387926777168524644244295332743777126022,119387926777168524644244295332743777126022,119387926777168524644244295332743777126022</t>
  </si>
  <si>
    <t>38:40.5</t>
  </si>
  <si>
    <t>49:36.2</t>
  </si>
  <si>
    <t>-4.911483164341927,-4.911483164341927,-4.911483164341927,-4.911483164341927,-4.911483164341927,-4.911483164341927,-4.911483164341927,-4.911483164341927,-4.911483164341927,-4.911483164341927,-4.911483164341927,-4.911483164341927,-4.911483164341927,-4.911483164341927,-4.911483164341927,-4.911483164341927,-4.911483164341927,-4.911483164341927,-4.911483164341927,-4.911483164341927</t>
  </si>
  <si>
    <t>1393370867531340166502904621438797718294593,1393370867531340166502904621438797718294593,1393370867531340166502904621438797718294593,1393370867531340166502904621438797718294593,1393370867531340166502904621438797718294593,1393370867531340166502904621438797718294593,1393370867531340166502904621438797718294593,1393370867531340166502904621438797718294593,1393370867531340166502904621438797718294593,1393370867531340166502904621438797718294593,1393370867531340166502904621438797718294593,1393370867531340166502904621438797718294593,1393370867531340166502904621438797718294593,1393370867531340166502904621438797718294593,1393370867531340166502904621438797718294593,1393370867531340166502904621438797718294593,1393370867531340166502904621438797718294593,1393370867531340166502904621438797718294593,1393370867531340166502904621438797718294593,1393370867531340166502904621438797718294593</t>
  </si>
  <si>
    <t>14:17.6</t>
  </si>
  <si>
    <t>24:28.9</t>
  </si>
  <si>
    <t>-4.911829530443637,-4.911829530443637,-4.911829530443637,-4.911829530443637,-4.911829530443637,-4.911829530443637,-4.911829530443637,-4.911829530443637,-4.911829530443637,-4.911829530443637,-4.911829530443637,-4.911829530443637,-4.911829530443637,-4.911829530443637,-4.911829530443637,-4.911829530443637,-4.911829530443637,-4.911829530443637,-4.911829530443637,-4.911829530443637,-4.911829530443637,-4.911829530443637,-4.911829530443637,-4.911829530443637,-4.911829530443637,-4.911829530443637,-4.911829530443637,-4.911829530443637,-4.911829530443637,-4.911829530443637</t>
  </si>
  <si>
    <t>1283785563197932180386869119146136917836036,1283785563197932180386869119146136917836036,1283785563197932180386869119146136917836036,1283785563197932180386869119146136917836036,1283785563197932180386869119146136917836036,1283785563197932180386869119146136917836036,1283785563197932180386869119146136917836036,1283785563197932180386869119146136917836036,1283785563197932180386869119146136917836036,1283785563197932180386869119146136917836036,1283785563197932180386869119146136917836036,1283785563197932180386869119146136917836036,1283785563197932180386869119146136917836036,1283785563197932180386869119146136917836036,1283785563197932180386869119146136917836036,1283785563197932180386869119146136917836036,1283785563197932180386869119146136917836036,1283785563197932180386869119146136917836036,1283785563197932180386869119146136917836036,1283785563197932180386869119146136917836036,1283785563197932180386869119146136917836036,1283785563197932180386869119146136917836036,1283785563197932180386869119146136917836036,128378556...</t>
  </si>
  <si>
    <t>48:49.5</t>
  </si>
  <si>
    <t>08:52.0</t>
  </si>
  <si>
    <t>-4.918376156084664,-4.918376156084664,-4.918376156084664,-4.918376156084664,-4.918376156084664,-4.918376156084664,-4.918376156084664,-4.918376156084664,-4.918376156084664</t>
  </si>
  <si>
    <t>347397466858157636828275829888928439020930,347397466858157636828275829888928439020930,347397466858157636828275829888928439020930,347397466858157636828275829888928439020930,347397466858157636828275829888928439020930,347397466858157636828275829888928439020930,347397466858157636828275829888928439020930,347397466858157636828275829888928439020930,347397466858157636828275829888928439020930</t>
  </si>
  <si>
    <t>33:16.5</t>
  </si>
  <si>
    <t>47:40.5</t>
  </si>
  <si>
    <t>-4.922323415520344,-4.922323415520344,-4.922323415520344,-4.922323415520344,-4.922323415520344,-4.922323415520344,-4.922323415520344,-4.922323415520344,-4.922323415520344,-4.922323415520344,-4.922323415520344,-4.922323415520344,-4.922323415520344,-4.922323415520344,-4.922323415520344</t>
  </si>
  <si>
    <t>696354005104079831904462359292193292808405,696354005104079831904462359292193292808405,696354005104079831904462359292193292808405,696354005104079831904462359292193292808405,696354005104079831904462359292193292808405,696354005104079831904462359292193292808405,696354005104079831904462359292193292808405,696354005104079831904462359292193292808405,696354005104079831904462359292193292808405,696354005104079831904462359292193292808405,696354005104079831904462359292193292808405,696354005104079831904462359292193292808405,696354005104079831904462359292193292808405,696354005104079831904462359292193292808405,696354005104079831904462359292193292808405</t>
  </si>
  <si>
    <t>22:49.6</t>
  </si>
  <si>
    <t>-4.924027810565338,-4.924027810565338,-4.924027810565338,-4.924027810565338,-4.924027810565338,-4.924027810565338</t>
  </si>
  <si>
    <t>20:46.9</t>
  </si>
  <si>
    <t>-4.925311082577553,-4.925311082577553,-4.925311082577553,-4.925311082577553,-4.925311082577553,-4.925311082577553,-4.925311082577553,-4.925311082577553,-4.925311082577553,-4.925311082577553,-4.925311082577553,-4.925311082577553,-4.925311082577553,-4.925311082577553,-4.925311082577553,-4.925311082577553,-4.925311082577553,-4.925311082577553,-4.925311082577553,-4.925311082577553</t>
  </si>
  <si>
    <t>1384742145601820840464869772078938615004838,1384742145601820840464869772078938615004838,1384742145601820840464869772078938615004838,1384742145601820840464869772078938615004838,1384742145601820840464869772078938615004838,1384742145601820840464869772078938615004838,1384742145601820840464869772078938615004838,1384742145601820840464869772078938615004838,1384742145601820840464869772078938615004838,1384742145601820840464869772078938615004838,1384742145601820840464869772078938615004838,1384742145601820840464869772078938615004838,1384742145601820840464869772078938615004838,1384742145601820840464869772078938615004838,1384742145601820840464869772078938615004838,1384742145601820840464869772078938615004838,1384742145601820840464869772078938615004838,1384742145601820840464869772078938615004838,1384742145601820840464869772078938615004838,1384742145601820840464869772078938615004838</t>
  </si>
  <si>
    <t>26:44.2</t>
  </si>
  <si>
    <t>38:38.3</t>
  </si>
  <si>
    <t>-4.9266646646498575,-4.9266646646498575,-4.9266646646498575,-4.9266646646498575,-4.9266646646498575,-4.9266646646498575,-4.9266646646498575,-4.9266646646498575,-4.9266646646498575,-4.9266646646498575</t>
  </si>
  <si>
    <t>1022490207723147425769170063026403835805731,1022490207723147425769170063026403835805731,1022490207723147425769170063026403835805731,1022490207723147425769170063026403835805731,1022490207723147425769170063026403835805731,1022490207723147425769170063026403835805731,1022490207723147425769170063026403835805731,1022490207723147425769170063026403835805731,1022490207723147425769170063026403835805731,1022490207723147425769170063026403835805731</t>
  </si>
  <si>
    <t>22:59.0</t>
  </si>
  <si>
    <t>34:26.4</t>
  </si>
  <si>
    <t>-4.930849294894873,-4.930849294894873,-4.930849294894873</t>
  </si>
  <si>
    <t>56:31.9</t>
  </si>
  <si>
    <t>16:35.1</t>
  </si>
  <si>
    <t>-4.931010323023884,-4.931010323023884,-4.931010323023884,-4.931010323023884,-4.931010323023884,-4.931010323023884,-4.931010323023884,-4.931010323023884,-4.931010323023884,-4.931010323023884</t>
  </si>
  <si>
    <t>472649450041875069573220836207282657358246,472649450041875069573220836207282657358246,472649450041875069573220836207282657358246,472649450041875069573220836207282657358246,472649450041875069573220836207282657358246,472649450041875069573220836207282657358246,472649450041875069573220836207282657358246,472649450041875069573220836207282657358246,472649450041875069573220836207282657358246,472649450041875069573220836207282657358246</t>
  </si>
  <si>
    <t>10:11.8</t>
  </si>
  <si>
    <t>23:47.4</t>
  </si>
  <si>
    <t>-4.936771366354385,-4.936771366354385,-4.936771366354385,-4.936771366354385,-4.936771366354385,-4.936771366354385,-4.936771366354385,-4.936771366354385,-4.936771366354385,-4.936771366354385</t>
  </si>
  <si>
    <t>990877394013576770205634409268141948998318,990877394013576770205634409268141948998318,990877394013576770205634409268141948998318,990877394013576770205634409268141948998318,990877394013576770205634409268141948998318,990877394013576770205634409268141948998318,990877394013576770205634409268141948998318,990877394013576770205634409268141948998318,990877394013576770205634409268141948998318,990877394013576770205634409268141948998318</t>
  </si>
  <si>
    <t>01:39.4</t>
  </si>
  <si>
    <t>19:59.5</t>
  </si>
  <si>
    <t>-4.938992751489562,-4.938992751489562,-4.938992751489562,-4.938992751489562,-4.938992751489562,-4.938992751489562</t>
  </si>
  <si>
    <t>02:23.7</t>
  </si>
  <si>
    <t>19:03.5</t>
  </si>
  <si>
    <t>-4.939995682038088,-4.939995682038088,-4.939995682038088,-4.939995682038088,-4.939995682038088,-4.939995682038088</t>
  </si>
  <si>
    <t>05:26.6</t>
  </si>
  <si>
    <t>25:29.0</t>
  </si>
  <si>
    <t>-4.940037694996924,-4.940037694996924,-4.940037694996924,-4.940037694996924,-4.940037694996924,-4.940037694996924,-4.940037694996924,-4.940037694996924,-4.940037694996924,-4.940037694996924,-4.940037694996924,-4.940037694996924,-4.940037694996924,-4.940037694996924,-4.940037694996924</t>
  </si>
  <si>
    <t>998916102612596728767261082917805996381094,998916102612596728767261082917805996381094,998916102612596728767261082917805996381094,998916102612596728767261082917805996381094,998916102612596728767261082917805996381094,998916102612596728767261082917805996381094,998916102612596728767261082917805996381094,998916102612596728767261082917805996381094,998916102612596728767261082917805996381094,998916102612596728767261082917805996381094,998916102612596728767261082917805996381094,998916102612596728767261082917805996381094,998916102612596728767261082917805996381094,998916102612596728767261082917805996381094,998916102612596728767261082917805996381094</t>
  </si>
  <si>
    <t>26:02.1</t>
  </si>
  <si>
    <t>39:15.8</t>
  </si>
  <si>
    <t>-4.943519375137525,-4.943519375137525,-4.943519375137525,-4.943519375137525,-4.943519375137525,-4.943519375137525,-4.943519375137525,-4.943519375137525,-4.943519375137525,-4.943519375137525,-4.943519375137525,-4.943519375137525,-4.943519375137525,-4.943519375137525,-4.943519375137525,-4.943519375137525,-4.943519375137525,-4.943519375137525,-4.943519375137525,-4.943519375137525</t>
  </si>
  <si>
    <t>1393351227143527764435760829113927508033611,1393351227143527764435760829113927508033611,1393351227143527764435760829113927508033611,1393351227143527764435760829113927508033611,1393351227143527764435760829113927508033611,1393351227143527764435760829113927508033611,1393351227143527764435760829113927508033611,1393351227143527764435760829113927508033611,1393351227143527764435760829113927508033611,1393351227143527764435760829113927508033611,1393351227143527764435760829113927508033611,1393351227143527764435760829113927508033611,1393351227143527764435760829113927508033611,1393351227143527764435760829113927508033611,1393351227143527764435760829113927508033611,1393351227143527764435760829113927508033611,1393351227143527764435760829113927508033611,1393351227143527764435760829113927508033611,1393351227143527764435760829113927508033611,1393351227143527764435760829113927508033611</t>
  </si>
  <si>
    <t>48:03.6</t>
  </si>
  <si>
    <t>-4.944793251818496,-4.944793251818496,-4.944793251818496</t>
  </si>
  <si>
    <t>36:33.7</t>
  </si>
  <si>
    <t>46:51.1</t>
  </si>
  <si>
    <t>-4.946120466713002,-4.946120466713002,-4.946120466713002,-4.946120466713002,-4.946120466713002</t>
  </si>
  <si>
    <t>05:18.3</t>
  </si>
  <si>
    <t>-4.946558404243194,-4.946558404243194,-4.946558404243194,-4.946558404243194,-4.946558404243194</t>
  </si>
  <si>
    <t>56:20.3</t>
  </si>
  <si>
    <t>-4.948753311539307,-4.948753311539307,-4.948753311539307,-4.948753311539307,-4.948753311539307,-4.948753311539307,-4.948753311539307,-4.948753311539307,-4.948753311539307,-4.948753311539307,-4.948753311539307,-4.948753311539307,-4.948753311539307,-4.948753311539307,-4.948753311539307</t>
  </si>
  <si>
    <t>56646545282512749147938066341158372180360,56646545282512749147938066341158372180360,56646545282512749147938066341158372180360,56646545282512749147938066341158372180360,56646545282512749147938066341158372180360,56646545282512749147938066341158372180360,56646545282512749147938066341158372180360,56646545282512749147938066341158372180360,56646545282512749147938066341158372180360,56646545282512749147938066341158372180360,56646545282512749147938066341158372180360,56646545282512749147938066341158372180360,56646545282512749147938066341158372180360,56646545282512749147938066341158372180360,56646545282512749147938066341158372180360</t>
  </si>
  <si>
    <t>50:15.6</t>
  </si>
  <si>
    <t>04:38.7</t>
  </si>
  <si>
    <t>-4.954329777137614,-4.954329777137614,-4.954329777137614,-4.954329777137614,-4.954329777137614,-4.954329777137614,-4.954329777137614,-4.954329777137614,-4.954329777137614,-4.954329777137614,-4.954329777137614,-4.954329777137614,-4.954329777137614,-4.954329777137614,-4.954329777137614,-4.954329777137614,-4.954329777137614,-4.954329777137614,-4.954329777137614,-4.954329777137614,-4.954329777137614,-4.954329777137614,-4.954329777137614,-4.954329777137614,-4.954329777137614,-4.954329777137614,-4.954329777137614,-4.954329777137614,-4.954329777137614,-4.954329777137614</t>
  </si>
  <si>
    <t>937960738724273222825048184338291717721171,937960738724273222825048184338291717721171,937960738724273222825048184338291717721171,937960738724273222825048184338291717721171,937960738724273222825048184338291717721171,937960738724273222825048184338291717721171,937960738724273222825048184338291717721171,937960738724273222825048184338291717721171,937960738724273222825048184338291717721171,937960738724273222825048184338291717721171,937960738724273222825048184338291717721171,937960738724273222825048184338291717721171,937960738724273222825048184338291717721171,937960738724273222825048184338291717721171,937960738724273222825048184338291717721171,937960738724273222825048184338291717721171,937960738724273222825048184338291717721171,937960738724273222825048184338291717721171,937960738724273222825048184338291717721171,937960738724273222825048184338291717721171,937960738724273222825048184338291717721171,937960738724273222825048184338291717721171,937960738724273222825048184338291717721171,93796073872427322282504818433829...</t>
  </si>
  <si>
    <t>24:53.8</t>
  </si>
  <si>
    <t>36:34.9</t>
  </si>
  <si>
    <t>-4.954619648097518,-4.954619648097518,-4.954619648097518,-4.954619648097518,-4.954619648097518,-4.954619648097518,-4.954619648097518,-4.954619648097518,-4.954619648097518,-4.954619648097518</t>
  </si>
  <si>
    <t>1045142626699651689982555640962294541844742,1045142626699651689982555640962294541844742,1045142626699651689982555640962294541844742,1045142626699651689982555640962294541844742,1045142626699651689982555640962294541844742,1045142626699651689982555640962294541844742,1045142626699651689982555640962294541844742,1045142626699651689982555640962294541844742,1045142626699651689982555640962294541844742,1045142626699651689982555640962294541844742</t>
  </si>
  <si>
    <t>18:46.6</t>
  </si>
  <si>
    <t>34:14.8</t>
  </si>
  <si>
    <t>-4.95752130686131,-4.95752130686131,-4.95752130686131,-4.95752130686131,-4.95752130686131,-4.95752130686131,-4.95752130686131,-4.95752130686131,-4.95752130686131,-4.95752130686131,-4.95752130686131,-4.95752130686131,-4.95752130686131,-4.95752130686131,-4.95752130686131</t>
  </si>
  <si>
    <t>992742778471946284955148007981924647324295,992742778471946284955148007981924647324295,992742778471946284955148007981924647324295,992742778471946284955148007981924647324295,992742778471946284955148007981924647324295,992742778471946284955148007981924647324295,992742778471946284955148007981924647324295,992742778471946284955148007981924647324295,992742778471946284955148007981924647324295,992742778471946284955148007981924647324295,992742778471946284955148007981924647324295,992742778471946284955148007981924647324295,992742778471946284955148007981924647324295,992742778471946284955148007981924647324295,992742778471946284955148007981924647324295</t>
  </si>
  <si>
    <t>48:37.4</t>
  </si>
  <si>
    <t>-4.9593191231251845,-4.9593191231251845,-4.9593191231251845,-4.9593191231251845,-4.9593191231251845,-4.9593191231251845,-4.9593191231251845,-4.9593191231251845,-4.9593191231251845,-4.9593191231251845,-4.9593191231251845,-4.9593191231251845,-4.9593191231251845,-4.9593191231251845,-4.9593191231251845,-4.9593191231251845,-4.9593191231251845,-4.9593191231251845,-4.9593191231251845,-4.9593191231251845</t>
  </si>
  <si>
    <t>1391074220067062815940658530460982266963208,1391074220067062815940658530460982266963208,1391074220067062815940658530460982266963208,1391074220067062815940658530460982266963208,1391074220067062815940658530460982266963208,1391074220067062815940658530460982266963208,1391074220067062815940658530460982266963208,1391074220067062815940658530460982266963208,1391074220067062815940658530460982266963208,1391074220067062815940658530460982266963208,1391074220067062815940658530460982266963208,1391074220067062815940658530460982266963208,1391074220067062815940658530460982266963208,1391074220067062815940658530460982266963208,1391074220067062815940658530460982266963208,1391074220067062815940658530460982266963208,1391074220067062815940658530460982266963208,1391074220067062815940658530460982266963208,1391074220067062815940658530460982266963208,1391074220067062815940658530460982266963208</t>
  </si>
  <si>
    <t>39:18.5</t>
  </si>
  <si>
    <t>49:56.1</t>
  </si>
  <si>
    <t>-4.9628822520060805,-4.9628822520060805,-4.9628822520060805,-4.9628822520060805,-4.9628822520060805,-4.9628822520060805,-4.9628822520060805,-4.9628822520060805,-4.9628822520060805,-4.9628822520060805</t>
  </si>
  <si>
    <t>1091610456581682298888967732778337220689936,1091610456581682298888967732778337220689936,1091610456581682298888967732778337220689936,1091610456581682298888967732778337220689936,1091610456581682298888967732778337220689936,1091610456581682298888967732778337220689936,1091610456581682298888967732778337220689936,1091610456581682298888967732778337220689936,1091610456581682298888967732778337220689936,1091610456581682298888967732778337220689936</t>
  </si>
  <si>
    <t>01:57.8</t>
  </si>
  <si>
    <t>13:05.0</t>
  </si>
  <si>
    <t>-4.964679512943158,-4.964679512943158,-4.964679512943158,-4.964679512943158,-4.964679512943158,-4.964679512943158,-4.964679512943158,-4.964679512943158,-4.964679512943158,-4.964679512943158,-4.964679512943158,-4.964679512943158,-4.964679512943158,-4.964679512943158,-4.964679512943158,-4.964679512943158,-4.964679512943158,-4.964679512943158,-4.964679512943158,-4.964679512943158,-4.964679512943158,-4.964679512943158,-4.964679512943158,-4.964679512943158,-4.964679512943158,-4.964679512943158,-4.964679512943158,-4.964679512943158,-4.964679512943158,-4.964679512943158</t>
  </si>
  <si>
    <t>432803180794075847057704711484663589240832,432803180794075847057704711484663589240832,432803180794075847057704711484663589240832,432803180794075847057704711484663589240832,432803180794075847057704711484663589240832,432803180794075847057704711484663589240832,432803180794075847057704711484663589240832,432803180794075847057704711484663589240832,432803180794075847057704711484663589240832,432803180794075847057704711484663589240832,432803180794075847057704711484663589240832,432803180794075847057704711484663589240832,432803180794075847057704711484663589240832,432803180794075847057704711484663589240832,432803180794075847057704711484663589240832,432803180794075847057704711484663589240832,432803180794075847057704711484663589240832,432803180794075847057704711484663589240832,432803180794075847057704711484663589240832,432803180794075847057704711484663589240832,432803180794075847057704711484663589240832,432803180794075847057704711484663589240832,432803180794075847057704711484663589240832,43280318079407584705770471148466...</t>
  </si>
  <si>
    <t>39:06.4</t>
  </si>
  <si>
    <t>53:10.5</t>
  </si>
  <si>
    <t>-4.964726456869065,-4.964726456869065,-4.964726456869065,-4.964726456869065,-4.964726456869065</t>
  </si>
  <si>
    <t>52:11.9</t>
  </si>
  <si>
    <t>12:14.3</t>
  </si>
  <si>
    <t>-4.96744254349101,-4.96744254349101,-4.96744254349101,-4.96744254349101,-4.96744254349101,-4.96744254349101,-4.96744254349101,-4.96744254349101,-4.96744254349101</t>
  </si>
  <si>
    <t>876174899572523385542942402575758956495444,876174899572523385542942402575758956495444,876174899572523385542942402575758956495444,876174899572523385542942402575758956495444,876174899572523385542942402575758956495444,876174899572523385542942402575758956495444,876174899572523385542942402575758956495444,876174899572523385542942402575758956495444,876174899572523385542942402575758956495444</t>
  </si>
  <si>
    <t>06:11.4</t>
  </si>
  <si>
    <t>20:46.0</t>
  </si>
  <si>
    <t>-4.967911074229354,-4.967911074229354,-4.967911074229354,-4.967911074229354,-4.967911074229354,-4.967911074229354,-4.967911074229354,-4.967911074229354,-4.967911074229354,-4.967911074229354</t>
  </si>
  <si>
    <t>1393404251224486622963927338457054813877296,1393404251224486622963927338457054813877296,1393404251224486622963927338457054813877296,1393404251224486622963927338457054813877296,1393404251224486622963927338457054813877296,1393404251224486622963927338457054813877296,1393404251224486622963927338457054813877296,1393404251224486622963927338457054813877296,1393404251224486622963927338457054813877296,1393404251224486622963927338457054813877296</t>
  </si>
  <si>
    <t>19:21.0</t>
  </si>
  <si>
    <t>30:35.2</t>
  </si>
  <si>
    <t>-4.968192232567926,-4.968192232567926,-4.968192232567926,-4.968192232567926,-4.968192232567926</t>
  </si>
  <si>
    <t>20:04.4</t>
  </si>
  <si>
    <t>38:49.2</t>
  </si>
  <si>
    <t>-4.972128250908016,-4.972128250908016,-4.972128250908016,-4.972128250908016,-4.972128250908016,-4.972128250908016</t>
  </si>
  <si>
    <t>00:53.4</t>
  </si>
  <si>
    <t>11:47.0</t>
  </si>
  <si>
    <t>-4.975170605110687,-4.975170605110687,-4.975170605110687,-4.975170605110687,-4.975170605110687,-4.975170605110687,-4.975170605110687,-4.975170605110687,-4.975170605110687,-4.975170605110687,-4.975170605110687,-4.975170605110687,-4.975170605110687,-4.975170605110687,-4.975170605110687,-4.975170605110687,-4.975170605110687,-4.975170605110687,-4.975170605110687,-4.975170605110687,-4.975170605110687,-4.975170605110687,-4.975170605110687,-4.975170605110687,-4.975170605110687,-4.975170605110687,-4.975170605110687,-4.975170605110687,-4.975170605110687,-4.975170605110687</t>
  </si>
  <si>
    <t>1008783463136654225435251146910905145491456,1008783463136654225435251146910905145491456,1008783463136654225435251146910905145491456,1008783463136654225435251146910905145491456,1008783463136654225435251146910905145491456,1008783463136654225435251146910905145491456,1008783463136654225435251146910905145491456,1008783463136654225435251146910905145491456,1008783463136654225435251146910905145491456,1008783463136654225435251146910905145491456,1008783463136654225435251146910905145491456,1008783463136654225435251146910905145491456,1008783463136654225435251146910905145491456,1008783463136654225435251146910905145491456,1008783463136654225435251146910905145491456,1008783463136654225435251146910905145491456,1008783463136654225435251146910905145491456,1008783463136654225435251146910905145491456,1008783463136654225435251146910905145491456,1008783463136654225435251146910905145491456,1008783463136654225435251146910905145491456,1008783463136654225435251146910905145491456,1008783463136654225435251146910905145491456,100878346...</t>
  </si>
  <si>
    <t>-4.9775577419114985,-4.9775577419114985,-4.9775577419114985,-4.9775577419114985,-4.9775577419114985,-4.9775577419114985,-4.9775577419114985,-4.9775577419114985,-4.9775577419114985,-4.9775577419114985,-4.9775577419114985,-4.9775577419114985,-4.9775577419114985,-4.9775577419114985,-4.9775577419114985,-4.9775577419114985,-4.9775577419114985,-4.9775577419114985,-4.9775577419114985,-4.9775577419114985</t>
  </si>
  <si>
    <t>1042520115131339583571212166298339240191243,1042520115131339583571212166298339240191243,1042520115131339583571212166298339240191243,1042520115131339583571212166298339240191243,1042520115131339583571212166298339240191243,1042520115131339583571212166298339240191243,1042520115131339583571212166298339240191243,1042520115131339583571212166298339240191243,1042520115131339583571212166298339240191243,1042520115131339583571212166298339240191243,1042520115131339583571212166298339240191243,1042520115131339583571212166298339240191243,1042520115131339583571212166298339240191243,1042520115131339583571212166298339240191243,1042520115131339583571212166298339240191243,1042520115131339583571212166298339240191243,1042520115131339583571212166298339240191243,1042520115131339583571212166298339240191243,1042520115131339583571212166298339240191243,1042520115131339583571212166298339240191243</t>
  </si>
  <si>
    <t>53:03.7</t>
  </si>
  <si>
    <t>-4.977870133826336,-4.977870133826336,-4.977870133826336,-4.977870133826336,-4.977870133826336</t>
  </si>
  <si>
    <t>04:58.0</t>
  </si>
  <si>
    <t>-4.978149869985974,-4.978149869985974,-4.978149869985974</t>
  </si>
  <si>
    <t>35:09.3</t>
  </si>
  <si>
    <t>51:15.3</t>
  </si>
  <si>
    <t>-4.983270209936839,-4.983270209936839,-4.983270209936839,-4.983270209936839,-4.983270209936839,-4.983270209936839,-4.983270209936839,-4.983270209936839,-4.983270209936839,-4.983270209936839</t>
  </si>
  <si>
    <t>1306264455878841182731926592220151361703401,1306264455878841182731926592220151361703401,1306264455878841182731926592220151361703401,1306264455878841182731926592220151361703401,1306264455878841182731926592220151361703401,1306264455878841182731926592220151361703401,1306264455878841182731926592220151361703401,1306264455878841182731926592220151361703401,1306264455878841182731926592220151361703401,1306264455878841182731926592220151361703401</t>
  </si>
  <si>
    <t>37:31.1</t>
  </si>
  <si>
    <t>52:06.8</t>
  </si>
  <si>
    <t>-4.983293742154206,-4.983293742154206,-4.983293742154206,-4.983293742154206,-4.983293742154206,-4.983293742154206,-4.983293742154206,-4.983293742154206,-4.983293742154206,-4.983293742154206,-4.983293742154206,-4.983293742154206,-4.983293742154206,-4.983293742154206,-4.983293742154206,-4.983293742154206,-4.983293742154206,-4.983293742154206,-4.983293742154206,-4.983293742154206,-4.983293742154206,-4.983293742154206,-4.983293742154206,-4.983293742154206,-4.983293742154206,-4.983293742154206,-4.983293742154206,-4.983293742154206,-4.983293742154206,-4.983293742154206</t>
  </si>
  <si>
    <t>195207588083152356100272367385160975847782,195207588083152356100272367385160975847782,195207588083152356100272367385160975847782,195207588083152356100272367385160975847782,195207588083152356100272367385160975847782,195207588083152356100272367385160975847782,195207588083152356100272367385160975847782,195207588083152356100272367385160975847782,195207588083152356100272367385160975847782,195207588083152356100272367385160975847782,195207588083152356100272367385160975847782,195207588083152356100272367385160975847782,195207588083152356100272367385160975847782,195207588083152356100272367385160975847782,195207588083152356100272367385160975847782,195207588083152356100272367385160975847782,195207588083152356100272367385160975847782,195207588083152356100272367385160975847782,195207588083152356100272367385160975847782,195207588083152356100272367385160975847782,195207588083152356100272367385160975847782,195207588083152356100272367385160975847782,195207588083152356100272367385160975847782,19520758808315235610027236738516...</t>
  </si>
  <si>
    <t>53:13.3</t>
  </si>
  <si>
    <t>13:16.6</t>
  </si>
  <si>
    <t>-4.985688567397659,-4.985688567397659,-4.985688567397659,-4.985688567397659,-4.985688567397659,-4.985688567397659,-4.985688567397659,-4.985688567397659,-4.985688567397659,-4.985688567397659</t>
  </si>
  <si>
    <t>1343620606660701627032605250425536771371217,1343620606660701627032605250425536771371217,1343620606660701627032605250425536771371217,1343620606660701627032605250425536771371217,1343620606660701627032605250425536771371217,1343620606660701627032605250425536771371217,1343620606660701627032605250425536771371217,1343620606660701627032605250425536771371217,1343620606660701627032605250425536771371217,1343620606660701627032605250425536771371217</t>
  </si>
  <si>
    <t>43:07.5</t>
  </si>
  <si>
    <t>53:56.9</t>
  </si>
  <si>
    <t>-4.985846510412342,-4.985846510412342,-4.985846510412342,-4.985846510412342,-4.985846510412342,-4.985846510412342,-4.985846510412342,-4.985846510412342,-4.985846510412342,-4.985846510412342,-4.985846510412342,-4.985846510412342,-4.985846510412342,-4.985846510412342,-4.985846510412342</t>
  </si>
  <si>
    <t>827198693647913861759210767397866478522386,827198693647913861759210767397866478522386,827198693647913861759210767397866478522386,827198693647913861759210767397866478522386,827198693647913861759210767397866478522386,827198693647913861759210767397866478522386,827198693647913861759210767397866478522386,827198693647913861759210767397866478522386,827198693647913861759210767397866478522386,827198693647913861759210767397866478522386,827198693647913861759210767397866478522386,827198693647913861759210767397866478522386,827198693647913861759210767397866478522386,827198693647913861759210767397866478522386,827198693647913861759210767397866478522386</t>
  </si>
  <si>
    <t>21:42.9</t>
  </si>
  <si>
    <t>32:50.9</t>
  </si>
  <si>
    <t>-4.9885341312412,-4.9885341312412,-4.9885341312412,-4.9885341312412,-4.9885341312412,-4.9885341312412,-4.9885341312412,-4.9885341312412,-4.9885341312412</t>
  </si>
  <si>
    <t>1129531992335161529650547928368769331814928,1129531992335161529650547928368769331814928,1129531992335161529650547928368769331814928,1129531992335161529650547928368769331814928,1129531992335161529650547928368769331814928,1129531992335161529650547928368769331814928,1129531992335161529650547928368769331814928,1129531992335161529650547928368769331814928,1129531992335161529650547928368769331814928</t>
  </si>
  <si>
    <t>47:13.1</t>
  </si>
  <si>
    <t>07:15.2</t>
  </si>
  <si>
    <t>-4.988821368973334,-4.988821368973334,-4.988821368973334,-4.988821368973334,-4.988821368973334,-4.988821368973334,-4.988821368973334,-4.988821368973334,-4.988821368973334</t>
  </si>
  <si>
    <t>1245860284282803748995638143952545590694154,1245860284282803748995638143952545590694154,1245860284282803748995638143952545590694154,1245860284282803748995638143952545590694154,1245860284282803748995638143952545590694154,1245860284282803748995638143952545590694154,1245860284282803748995638143952545590694154,1245860284282803748995638143952545590694154,1245860284282803748995638143952545590694154</t>
  </si>
  <si>
    <t>20:01.2</t>
  </si>
  <si>
    <t>-4.9891532075380916,-4.9891532075380916,-4.9891532075380916</t>
  </si>
  <si>
    <t>53:32.4</t>
  </si>
  <si>
    <t>10:25.2</t>
  </si>
  <si>
    <t>-4.98995886145269,-4.98995886145269,-4.98995886145269,-4.98995886145269,-4.98995886145269,-4.98995886145269</t>
  </si>
  <si>
    <t>18:43.4</t>
  </si>
  <si>
    <t>-5.000664565287985,-5.000664565287985,-5.000664565287985,-5.000664565287985,-5.000664565287985,-5.000664565287985,-5.000664565287985,-5.000664565287985,-5.000664565287985,-5.000664565287985</t>
  </si>
  <si>
    <t>1390853472274026003695918922075432596724254,1390853472274026003695918922075432596724254,1390853472274026003695918922075432596724254,1390853472274026003695918922075432596724254,1390853472274026003695918922075432596724254,1390853472274026003695918922075432596724254,1390853472274026003695918922075432596724254,1390853472274026003695918922075432596724254,1390853472274026003695918922075432596724254,1390853472274026003695918922075432596724254</t>
  </si>
  <si>
    <t>40:42.7</t>
  </si>
  <si>
    <t>-5.002611468967464,-5.002611468967464,-5.002611468967464,-5.002611468967464,-5.002611468967464</t>
  </si>
  <si>
    <t>47:17.6</t>
  </si>
  <si>
    <t>-5.005147076301876,-5.005147076301876,-5.005147076301876</t>
  </si>
  <si>
    <t>53:59.7</t>
  </si>
  <si>
    <t>06:08.3</t>
  </si>
  <si>
    <t>-5.005926014505949,-5.005926014505949,-5.005926014505949,-5.005926014505949,-5.005926014505949</t>
  </si>
  <si>
    <t>20:19.8</t>
  </si>
  <si>
    <t>40:22.0</t>
  </si>
  <si>
    <t>-5.006413238095436,-5.006413238095436,-5.006413238095436,-5.006413238095436,-5.006413238095436,-5.006413238095436,-5.006413238095436,-5.006413238095436,-5.006413238095436,-5.006413238095436</t>
  </si>
  <si>
    <t>1153389545375133418706220963193952537545155,1153389545375133418706220963193952537545155,1153389545375133418706220963193952537545155,1153389545375133418706220963193952537545155,1153389545375133418706220963193952537545155,1153389545375133418706220963193952537545155,1153389545375133418706220963193952537545155,1153389545375133418706220963193952537545155,1153389545375133418706220963193952537545155,1153389545375133418706220963193952537545155</t>
  </si>
  <si>
    <t>34:17.7</t>
  </si>
  <si>
    <t>47:00.0</t>
  </si>
  <si>
    <t>-5.019192123801217,-5.019192123801217,-5.019192123801217,-5.019192123801217,-5.019192123801217</t>
  </si>
  <si>
    <t>50:55.4</t>
  </si>
  <si>
    <t>-5.0226799772544375,-5.0226799772544375,-5.0226799772544375,-5.0226799772544375,-5.0226799772544375,-5.0226799772544375</t>
  </si>
  <si>
    <t>20:09.7</t>
  </si>
  <si>
    <t>-5.023186256833646,-5.023186256833646,-5.023186256833646,-5.023186256833646,-5.023186256833646,-5.023186256833646</t>
  </si>
  <si>
    <t>28:20.7</t>
  </si>
  <si>
    <t>45:05.3</t>
  </si>
  <si>
    <t>-5.026108440989628,-5.026108440989628,-5.026108440989628,-5.026108440989628,-5.026108440989628,-5.026108440989628,-5.026108440989628,-5.026108440989628,-5.026108440989628,-5.026108440989628</t>
  </si>
  <si>
    <t>269297049133934029956037348301321965202455,269297049133934029956037348301321965202455,269297049133934029956037348301321965202455,269297049133934029956037348301321965202455,269297049133934029956037348301321965202455,269297049133934029956037348301321965202455,269297049133934029956037348301321965202455,269297049133934029956037348301321965202455,269297049133934029956037348301321965202455,269297049133934029956037348301321965202455</t>
  </si>
  <si>
    <t>09:30.8</t>
  </si>
  <si>
    <t>-5.026896559470921,-5.026896559470921,-5.026896559470921,-5.026896559470921,-5.026896559470921,-5.026896559470921,-5.026896559470921,-5.026896559470921,-5.026896559470921</t>
  </si>
  <si>
    <t>571294103377326255565364331822298818223235,571294103377326255565364331822298818223235,571294103377326255565364331822298818223235,571294103377326255565364331822298818223235,571294103377326255565364331822298818223235,571294103377326255565364331822298818223235,571294103377326255565364331822298818223235,571294103377326255565364331822298818223235,571294103377326255565364331822298818223235</t>
  </si>
  <si>
    <t>13:19.2</t>
  </si>
  <si>
    <t>32:58.5</t>
  </si>
  <si>
    <t>-5.0337225311668155,-5.0337225311668155,-5.0337225311668155,-5.0337225311668155,-5.0337225311668155,-5.0337225311668155,-5.0337225311668155,-5.0337225311668155,-5.0337225311668155,-5.0337225311668155</t>
  </si>
  <si>
    <t>112573186791349263131635595202170417318817,112573186791349263131635595202170417318817,112573186791349263131635595202170417318817,112573186791349263131635595202170417318817,112573186791349263131635595202170417318817,112573186791349263131635595202170417318817,112573186791349263131635595202170417318817,112573186791349263131635595202170417318817,112573186791349263131635595202170417318817,112573186791349263131635595202170417318817</t>
  </si>
  <si>
    <t>16:27.6</t>
  </si>
  <si>
    <t>36:30.1</t>
  </si>
  <si>
    <t>-5.041774378593635,-5.041774378593635,-5.041774378593635,-5.041774378593635,-5.041774378593635,-5.041774378593635,-5.041774378593635,-5.041774378593635,-5.041774378593635</t>
  </si>
  <si>
    <t>1393624218033250227399451038214080768382728,1393624218033250227399451038214080768382728,1393624218033250227399451038214080768382728,1393624218033250227399451038214080768382728,1393624218033250227399451038214080768382728,1393624218033250227399451038214080768382728,1393624218033250227399451038214080768382728,1393624218033250227399451038214080768382728,1393624218033250227399451038214080768382728</t>
  </si>
  <si>
    <t>03:35.1</t>
  </si>
  <si>
    <t>20:06.7</t>
  </si>
  <si>
    <t>-5.0470191449586865,-5.0470191449586865,-5.0470191449586865,-5.0470191449586865,-5.0470191449586865,-5.0470191449586865,-5.0470191449586865,-5.0470191449586865,-5.0470191449586865</t>
  </si>
  <si>
    <t>1376161596982605748909750413116452363715776,1376161596982605748909750413116452363715776,1376161596982605748909750413116452363715776,1376161596982605748909750413116452363715776,1376161596982605748909750413116452363715776,1376161596982605748909750413116452363715776,1376161596982605748909750413116452363715776,1376161596982605748909750413116452363715776,1376161596982605748909750413116452363715776</t>
  </si>
  <si>
    <t>48:26.6</t>
  </si>
  <si>
    <t>01:52.6</t>
  </si>
  <si>
    <t>-5.0528272268225916,-5.0528272268225916,-5.0528272268225916,-5.0528272268225916,-5.0528272268225916,-5.0528272268225916,-5.0528272268225916,-5.0528272268225916,-5.0528272268225916,-5.0528272268225916,-5.0528272268225916,-5.0528272268225916,-5.0528272268225916,-5.0528272268225916,-5.0528272268225916</t>
  </si>
  <si>
    <t>303841147037003276375450157171791002698913,303841147037003276375450157171791002698913,303841147037003276375450157171791002698913,303841147037003276375450157171791002698913,303841147037003276375450157171791002698913,303841147037003276375450157171791002698913,303841147037003276375450157171791002698913,303841147037003276375450157171791002698913,303841147037003276375450157171791002698913,303841147037003276375450157171791002698913,303841147037003276375450157171791002698913,303841147037003276375450157171791002698913,303841147037003276375450157171791002698913,303841147037003276375450157171791002698913,303841147037003276375450157171791002698913</t>
  </si>
  <si>
    <t>58:23.1</t>
  </si>
  <si>
    <t>-5.064235851825781,-5.064235851825781,-5.064235851825781,-5.064235851825781,-5.064235851825781,-5.064235851825781,-5.064235851825781,-5.064235851825781,-5.064235851825781,-5.064235851825781</t>
  </si>
  <si>
    <t>1390835810467113784687020574723981554532567,1390835810467113784687020574723981554532567,1390835810467113784687020574723981554532567,1390835810467113784687020574723981554532567,1390835810467113784687020574723981554532567,1390835810467113784687020574723981554532567,1390835810467113784687020574723981554532567,1390835810467113784687020574723981554532567,1390835810467113784687020574723981554532567,1390835810467113784687020574723981554532567</t>
  </si>
  <si>
    <t>47:53.8</t>
  </si>
  <si>
    <t>02:35.8</t>
  </si>
  <si>
    <t>-5.070129006716938,-5.070129006716938,-5.070129006716938,-5.070129006716938,-5.070129006716938,-5.070129006716938,-5.070129006716938,-5.070129006716938,-5.070129006716938</t>
  </si>
  <si>
    <t>1321820492358626719493491384572958877516851,1321820492358626719493491384572958877516851,1321820492358626719493491384572958877516851,1321820492358626719493491384572958877516851,1321820492358626719493491384572958877516851,1321820492358626719493491384572958877516851,1321820492358626719493491384572958877516851,1321820492358626719493491384572958877516851,1321820492358626719493491384572958877516851</t>
  </si>
  <si>
    <t>28:59.3</t>
  </si>
  <si>
    <t>45:07.7</t>
  </si>
  <si>
    <t>-5.074849522234678,-5.074849522234678,-5.074849522234678,-5.074849522234678,-5.074849522234678,-5.074849522234678,-5.074849522234678,-5.074849522234678,-5.074849522234678,-5.074849522234678,-5.074849522234678,-5.074849522234678,-5.074849522234678,-5.074849522234678,-5.074849522234678,-5.074849522234678,-5.074849522234678,-5.074849522234678,-5.074849522234678,-5.074849522234678,-5.074849522234678,-5.074849522234678,-5.074849522234678,-5.074849522234678,-5.074849522234678,-5.074849522234678,-5.074849522234678,-5.074849522234678,-5.074849522234678,-5.074849522234678</t>
  </si>
  <si>
    <t>867774926952473289337949842709933890806428,867774926952473289337949842709933890806428,867774926952473289337949842709933890806428,867774926952473289337949842709933890806428,867774926952473289337949842709933890806428,867774926952473289337949842709933890806428,867774926952473289337949842709933890806428,867774926952473289337949842709933890806428,867774926952473289337949842709933890806428,867774926952473289337949842709933890806428,867774926952473289337949842709933890806428,867774926952473289337949842709933890806428,867774926952473289337949842709933890806428,867774926952473289337949842709933890806428,867774926952473289337949842709933890806428,867774926952473289337949842709933890806428,867774926952473289337949842709933890806428,867774926952473289337949842709933890806428,867774926952473289337949842709933890806428,867774926952473289337949842709933890806428,867774926952473289337949842709933890806428,867774926952473289337949842709933890806428,867774926952473289337949842709933890806428,86777492695247328933794984270993...</t>
  </si>
  <si>
    <t>20:21.6</t>
  </si>
  <si>
    <t>30:49.4</t>
  </si>
  <si>
    <t>-5.077510427355827,-5.077510427355827,-5.077510427355827,-5.077510427355827,-5.077510427355827</t>
  </si>
  <si>
    <t>49:24.2</t>
  </si>
  <si>
    <t>-5.0838288380748,-5.0838288380748,-5.0838288380748,-5.0838288380748,-5.0838288380748,-5.0838288380748,-5.0838288380748,-5.0838288380748,-5.0838288380748,-5.0838288380748,-5.0838288380748,-5.0838288380748,-5.0838288380748,-5.0838288380748,-5.0838288380748,-5.0838288380748,-5.0838288380748,-5.0838288380748,-5.0838288380748,-5.0838288380748,-5.0838288380748,-5.0838288380748,-5.0838288380748,-5.0838288380748,-5.0838288380748,-5.0838288380748,-5.0838288380748,-5.0838288380748,-5.0838288380748,-5.0838288380748</t>
  </si>
  <si>
    <t>1306114329249070472128845384160359840613690,1306114329249070472128845384160359840613690,1306114329249070472128845384160359840613690,1306114329249070472128845384160359840613690,1306114329249070472128845384160359840613690,1306114329249070472128845384160359840613690,1306114329249070472128845384160359840613690,1306114329249070472128845384160359840613690,1306114329249070472128845384160359840613690,1306114329249070472128845384160359840613690,1306114329249070472128845384160359840613690,1306114329249070472128845384160359840613690,1306114329249070472128845384160359840613690,1306114329249070472128845384160359840613690,1306114329249070472128845384160359840613690,1306114329249070472128845384160359840613690,1306114329249070472128845384160359840613690,1306114329249070472128845384160359840613690,1306114329249070472128845384160359840613690,1306114329249070472128845384160359840613690,1306114329249070472128845384160359840613690,1306114329249070472128845384160359840613690,1306114329249070472128845384160359840613690,130611432...</t>
  </si>
  <si>
    <t>57:19.9</t>
  </si>
  <si>
    <t>09:37.9</t>
  </si>
  <si>
    <t>-5.089882480325353,-5.089882480325353,-5.089882480325353,-5.089882480325353,-5.089882480325353,-5.089882480325353,-5.089882480325353,-5.089882480325353,-5.089882480325353,-5.089882480325353</t>
  </si>
  <si>
    <t>1349804291646759207130062674590025679930833,1349804291646759207130062674590025679930833,1349804291646759207130062674590025679930833,1349804291646759207130062674590025679930833,1349804291646759207130062674590025679930833,1349804291646759207130062674590025679930833,1349804291646759207130062674590025679930833,1349804291646759207130062674590025679930833,1349804291646759207130062674590025679930833,1349804291646759207130062674590025679930833</t>
  </si>
  <si>
    <t>38:04.4</t>
  </si>
  <si>
    <t>-5.092932149348501,-5.092932149348501,-5.092932149348501,-5.092932149348501,-5.092932149348501,-5.092932149348501</t>
  </si>
  <si>
    <t>17:31.2</t>
  </si>
  <si>
    <t>30:17.3</t>
  </si>
  <si>
    <t>-5.095187954944783,-5.095187954944783,-5.095187954944783,-5.095187954944783,-5.095187954944783,-5.095187954944783,-5.095187954944783,-5.095187954944783,-5.095187954944783</t>
  </si>
  <si>
    <t>1309205332759289967256147074802349416533902,1309205332759289967256147074802349416533902,1309205332759289967256147074802349416533902,1309205332759289967256147074802349416533902,1309205332759289967256147074802349416533902,1309205332759289967256147074802349416533902,1309205332759289967256147074802349416533902,1309205332759289967256147074802349416533902,1309205332759289967256147074802349416533902</t>
  </si>
  <si>
    <t>50:40.6</t>
  </si>
  <si>
    <t>02:00.6</t>
  </si>
  <si>
    <t>-5.102394938539791,-5.102394938539791,-5.102394938539791,-5.102394938539791,-5.102394938539791,-5.102394938539791,-5.102394938539791,-5.102394938539791,-5.102394938539791,-5.102394938539791</t>
  </si>
  <si>
    <t>1390283855948291444328085518195168022396994,1390283855948291444328085518195168022396994,1390283855948291444328085518195168022396994,1390283855948291444328085518195168022396994,1390283855948291444328085518195168022396994,1390283855948291444328085518195168022396994,1390283855948291444328085518195168022396994,1390283855948291444328085518195168022396994,1390283855948291444328085518195168022396994,1390283855948291444328085518195168022396994</t>
  </si>
  <si>
    <t>13:27.7</t>
  </si>
  <si>
    <t>-5.103200308831337,-5.103200308831337,-5.103200308831337,-5.103200308831337,-5.103200308831337,-5.103200308831337,-5.103200308831337,-5.103200308831337,-5.103200308831337,-5.103200308831337,-5.103200308831337,-5.103200308831337,-5.103200308831337,-5.103200308831337,-5.103200308831337</t>
  </si>
  <si>
    <t>1283790802567577524590351713581209426724015,1283790802567577524590351713581209426724015,1283790802567577524590351713581209426724015,1283790802567577524590351713581209426724015,1283790802567577524590351713581209426724015,1283790802567577524590351713581209426724015,1283790802567577524590351713581209426724015,1283790802567577524590351713581209426724015,1283790802567577524590351713581209426724015,1283790802567577524590351713581209426724015,1283790802567577524590351713581209426724015,1283790802567577524590351713581209426724015,1283790802567577524590351713581209426724015,1283790802567577524590351713581209426724015,1283790802567577524590351713581209426724015</t>
  </si>
  <si>
    <t>53:06.0</t>
  </si>
  <si>
    <t>-5.104705335801689,-5.104705335801689,-5.104705335801689,-5.104705335801689,-5.104705335801689,-5.104705335801689,-5.104705335801689,-5.104705335801689,-5.104705335801689,-5.104705335801689</t>
  </si>
  <si>
    <t>1091546653636616346093449676650081163411465,1091546653636616346093449676650081163411465,1091546653636616346093449676650081163411465,1091546653636616346093449676650081163411465,1091546653636616346093449676650081163411465,1091546653636616346093449676650081163411465,1091546653636616346093449676650081163411465,1091546653636616346093449676650081163411465,1091546653636616346093449676650081163411465,1091546653636616346093449676650081163411465</t>
  </si>
  <si>
    <t>51:03.7</t>
  </si>
  <si>
    <t>11:05.7</t>
  </si>
  <si>
    <t>-5.10674019711983,-5.10674019711983,-5.10674019711983,-5.10674019711983,-5.10674019711983,-5.10674019711983,-5.10674019711983,-5.10674019711983,-5.10674019711983,-5.10674019711983,-5.10674019711983,-5.10674019711983,-5.10674019711983,-5.10674019711983,-5.10674019711983,-5.10674019711983,-5.10674019711983,-5.10674019711983,-5.10674019711983,-5.10674019711983</t>
  </si>
  <si>
    <t>1390973249131356986745324843283181027233207,1390973249131356986745324843283181027233207,1390973249131356986745324843283181027233207,1390973249131356986745324843283181027233207,1390973249131356986745324843283181027233207,1390973249131356986745324843283181027233207,1390973249131356986745324843283181027233207,1390973249131356986745324843283181027233207,1390973249131356986745324843283181027233207,1390973249131356986745324843283181027233207,1390973249131356986745324843283181027233207,1390973249131356986745324843283181027233207,1390973249131356986745324843283181027233207,1390973249131356986745324843283181027233207,1390973249131356986745324843283181027233207,1390973249131356986745324843283181027233207,1390973249131356986745324843283181027233207,1390973249131356986745324843283181027233207,1390973249131356986745324843283181027233207,1390973249131356986745324843283181027233207</t>
  </si>
  <si>
    <t>52:29.4</t>
  </si>
  <si>
    <t>12:32.4</t>
  </si>
  <si>
    <t>-5.109031527156785,-5.109031527156785,-5.109031527156785,-5.109031527156785,-5.109031527156785,-5.109031527156785,-5.109031527156785,-5.109031527156785,-5.109031527156785,-5.109031527156785</t>
  </si>
  <si>
    <t>1276620996861964261328893464318708342925062,1276620996861964261328893464318708342925062,1276620996861964261328893464318708342925062,1276620996861964261328893464318708342925062,1276620996861964261328893464318708342925062,1276620996861964261328893464318708342925062,1276620996861964261328893464318708342925062,1276620996861964261328893464318708342925062,1276620996861964261328893464318708342925062,1276620996861964261328893464318708342925062</t>
  </si>
  <si>
    <t>40:10.6</t>
  </si>
  <si>
    <t>-5.119718959888947,-5.119718959888947,-5.119718959888947,-5.119718959888947,-5.119718959888947</t>
  </si>
  <si>
    <t>32:40.3</t>
  </si>
  <si>
    <t>48:46.7</t>
  </si>
  <si>
    <t>-5.123343437641948,-5.123343437641948,-5.123343437641948,-5.123343437641948,-5.123343437641948,-5.123343437641948</t>
  </si>
  <si>
    <t>58:26.0</t>
  </si>
  <si>
    <t>18:29.4</t>
  </si>
  <si>
    <t>-5.126234948425239,-5.126234948425239,-5.126234948425239,-5.126234948425239,-5.126234948425239,-5.126234948425239,-5.126234948425239,-5.126234948425239,-5.126234948425239,-5.126234948425239</t>
  </si>
  <si>
    <t>486095488365397601677315153944149915023810,486095488365397601677315153944149915023810,486095488365397601677315153944149915023810,486095488365397601677315153944149915023810,486095488365397601677315153944149915023810,486095488365397601677315153944149915023810,486095488365397601677315153944149915023810,486095488365397601677315153944149915023810,486095488365397601677315153944149915023810,486095488365397601677315153944149915023810</t>
  </si>
  <si>
    <t>33:43.9</t>
  </si>
  <si>
    <t>44:52.4</t>
  </si>
  <si>
    <t>-5.127000591525302,-5.127000591525302,-5.127000591525302,-5.127000591525302,-5.127000591525302,-5.127000591525302,-5.127000591525302,-5.127000591525302,-5.127000591525302</t>
  </si>
  <si>
    <t>1107461215660029203581607016919341277015556,1107461215660029203581607016919341277015556,1107461215660029203581607016919341277015556,1107461215660029203581607016919341277015556,1107461215660029203581607016919341277015556,1107461215660029203581607016919341277015556,1107461215660029203581607016919341277015556,1107461215660029203581607016919341277015556,1107461215660029203581607016919341277015556</t>
  </si>
  <si>
    <t>45:11.6</t>
  </si>
  <si>
    <t>-5.138022952956341,-5.138022952956341,-5.138022952956341</t>
  </si>
  <si>
    <t>10:28.0</t>
  </si>
  <si>
    <t>30:30.4</t>
  </si>
  <si>
    <t>-5.142499877548515,-5.142499877548515,-5.142499877548515,-5.142499877548515,-5.142499877548515,-5.142499877548515,-5.142499877548515,-5.142499877548515,-5.142499877548515</t>
  </si>
  <si>
    <t>1151152042460957187840399436648319925104035,1151152042460957187840399436648319925104035,1151152042460957187840399436648319925104035,1151152042460957187840399436648319925104035,1151152042460957187840399436648319925104035,1151152042460957187840399436648319925104035,1151152042460957187840399436648319925104035,1151152042460957187840399436648319925104035,1151152042460957187840399436648319925104035</t>
  </si>
  <si>
    <t>19:03.7</t>
  </si>
  <si>
    <t>30:35.1</t>
  </si>
  <si>
    <t>-5.187989584074844,-5.187989584074844,-5.187989584074844,-5.187989584074844,-5.187989584074844,-5.187989584074844,-5.187989584074844,-5.187989584074844,-5.187989584074844,-5.187989584074844,-5.187989584074844,-5.187989584074844,-5.187989584074844,-5.187989584074844,-5.187989584074844,-5.187989584074844,-5.187989584074844,-5.187989584074844,-5.187989584074844,-5.187989584074844</t>
  </si>
  <si>
    <t>1262649367194413603108975566127567733194818,1262649367194413603108975566127567733194818,1262649367194413603108975566127567733194818,1262649367194413603108975566127567733194818,1262649367194413603108975566127567733194818,1262649367194413603108975566127567733194818,1262649367194413603108975566127567733194818,1262649367194413603108975566127567733194818,1262649367194413603108975566127567733194818,1262649367194413603108975566127567733194818,1262649367194413603108975566127567733194818,1262649367194413603108975566127567733194818,1262649367194413603108975566127567733194818,1262649367194413603108975566127567733194818,1262649367194413603108975566127567733194818,1262649367194413603108975566127567733194818,1262649367194413603108975566127567733194818,1262649367194413603108975566127567733194818,1262649367194413603108975566127567733194818,1262649367194413603108975566127567733194818</t>
  </si>
  <si>
    <t>57:56.3</t>
  </si>
  <si>
    <t>-5.195927453005213,-5.195927453005213,-5.195927453005213,-5.195927453005213,-5.195927453005213,-5.195927453005213</t>
  </si>
  <si>
    <t>10:03.5</t>
  </si>
  <si>
    <t>22:19.3</t>
  </si>
  <si>
    <t>-5.2053467558338475,-5.2053467558338475,-5.2053467558338475,-5.2053467558338475,-5.2053467558338475</t>
  </si>
  <si>
    <t>24:15.6</t>
  </si>
  <si>
    <t>-5.31097518406913,-5.31097518406913,-5.31097518406913,-5.31097518406913,-5.31097518406913,-5.31097518406913,-5.31097518406913,-5.31097518406913,-5.31097518406913,-5.31097518406913</t>
  </si>
  <si>
    <t>1393761917451828395340156233977946066911497,1393761917451828395340156233977946066911497,1393761917451828395340156233977946066911497,1393761917451828395340156233977946066911497,1393761917451828395340156233977946066911497,1393761917451828395340156233977946066911497,1393761917451828395340156233977946066911497,1393761917451828395340156233977946066911497,1393761917451828395340156233977946066911497,1393761917451828395340156233977946066911497</t>
  </si>
  <si>
    <t>53:08.7</t>
  </si>
  <si>
    <t>05:47.5</t>
  </si>
  <si>
    <t>-5.4242708566182465,-5.4242708566182465,-5.4242708566182465</t>
  </si>
  <si>
    <t>Source.Name</t>
  </si>
  <si>
    <t>gnalg_140-1_3_parte1.csv</t>
  </si>
  <si>
    <t>-3.018814708264181,-3.018814708264181,-3.018814708264181,-3.018814708264181,-3.018814708264181,-3.018814708264181,-3.018814708264181,-3.018814708264181,-3.018814708264181,-3.018814708264181,-3.018814708264181,-3.018814708264181,-3.018814708264181,-3.01881</t>
  </si>
  <si>
    <t>gnalg_140-1_1_parte2.csv</t>
  </si>
  <si>
    <t>-3.0397149750313845,-3.0397149750313845,-3.0397149750313845,-3.0397149750313845,-3.0397149750313845,-3.0397149750313845,-3.0397149750313845,-3.0397149750313845,-3.0397149750313845,-3.0397149750313845,-3.0397149750313845,-3.0397149750313845,-3.039714975031</t>
  </si>
  <si>
    <t>-3.0418372391441757,-3.0418372391441757,-3.0418372391441757,-3.0418372391441757,-3.0418372391441757,-3.0418372391441757,-3.0418372391441757,-3.0418372391441757,-3.0418372391441757,-3.0418372391441757,-3.0418372391441757,-3.0418372391441757,-3.041837239144</t>
  </si>
  <si>
    <t>gnalg_140-1_1_parte1.csv</t>
  </si>
  <si>
    <t>-3.0516326598406063,-3.0516326598406063,-3.0516326598406063,-3.0516326598406063,-3.0516326598406063,-3.0516326598406063,-3.0516326598406063,-3.0516326598406063,-3.0516326598406063,-3.0516326598406063,-3.0516326598406063,-3.0516326598406063,-3.051632659840</t>
  </si>
  <si>
    <t>gnalg_140-1_3_parte2.csv</t>
  </si>
  <si>
    <t>-3.0602440179928365,-3.0602440179928365,-3.0602440179928365,-3.0602440179928365,-3.0602440179928365,-3.0602440179928365,-3.0602440179928365,-3.0602440179928365,-3.0602440179928365,-3.0602440179928365,-3.0602440179928365,-3.0602440179928365,-3.060244017992</t>
  </si>
  <si>
    <t>-3.0669934619789503,-3.0669934619789503,-3.0669934619789503,-3.0669934619789503,-3.0669934619789503,-3.0669934619789503,-3.0669934619789503,-3.0669934619789503,-3.0669934619789503,-3.0669934619789503,-3.0669934619789503,-3.0669934619789503,-3.066993461978</t>
  </si>
  <si>
    <t>-3.070393280719471,-3.070393280719471,-3.070393280719471,-3.070393280719471,-3.070393280719471,-3.070393280719471,-3.070393280719471,-3.070393280719471,-3.070393280719471,-3.070393280719471,-3.070393280719471,-3.070393280719471,-3.070393280719471,-3.07039</t>
  </si>
  <si>
    <t>-3.0729008652808414,-3.0729008652808414,-3.0729008652808414,-3.0729008652808414,-3.0729008652808414,-3.0729008652808414,-3.0729008652808414,-3.0729008652808414,-3.0729008652808414,-3.0729008652808414,-3.0729008652808414,-3.0729008652808414,-3.072900865280</t>
  </si>
  <si>
    <t>-3.075652804337356,-3.075652804337356,-3.075652804337356,-3.075652804337356,-3.075652804337356,-3.075652804337356,-3.075652804337356,-3.075652804337356,-3.075652804337356,-3.075652804337356,-3.075652804337356,-3.075652804337356,-3.075652804337356,-3.07565</t>
  </si>
  <si>
    <t>-3.082249004240187,-3.082249004240187,-3.082249004240187,-3.082249004240187,-3.082249004240187,-3.082249004240187,-3.082249004240187,-3.082249004240187,-3.082249004240187,-3.082249004240187,-3.082249004240187,-3.082249004240187,-3.082249004240187,-3.08224</t>
  </si>
  <si>
    <t>-3.0823118603644497,-3.0823118603644497,-3.0823118603644497,-3.0823118603644497,-3.0823118603644497,-3.0823118603644497,-3.0823118603644497,-3.0823118603644497,-3.0823118603644497,-3.0823118603644497,-3.0823118603644497,-3.0823118603644497,-3.082311860364</t>
  </si>
  <si>
    <t>-3.0849164231749966,-3.0849164231749966,-3.0849164231749966,-3.0849164231749966,-3.0849164231749966,-3.0849164231749966,-3.0849164231749966,-3.0849164231749966,-3.0849164231749966,-3.0849164231749966,-3.0849164231749966,-3.0849164231749966,-3.084916423174</t>
  </si>
  <si>
    <t>-3.0861853897129703,-3.0861853897129703,-3.0861853897129703,-3.0861853897129703,-3.0861853897129703,-3.0861853897129703,-3.0861853897129703,-3.0861853897129703,-3.0861853897129703,-3.0861853897129703,-3.0861853897129703,-3.0861853897129703,-3.086185389712</t>
  </si>
  <si>
    <t>-3.088210834409567,-3.0943294597636983,-3.0943294597636983,-3.0943294597636983,-3.0943294597636983,-3.0943294597636983,-3.0943294597636983,-3.0943294597636983,-3.0943294597636983,-3.0943294597636983,-3.0943294597636983,-3.0943294597636983,-3.0943294597636</t>
  </si>
  <si>
    <t>-3.089010896383341,-3.089010896383341,-3.089010896383341,-3.089010896383341,-3.089010896383341,-3.089010896383341,-3.089010896383341,-3.089010896383341,-3.089010896383341,-3.089010896383341,-3.089010896383341,-3.089010896383341,-3.089010896383341,-3.08901</t>
  </si>
  <si>
    <t>-3.0972241893393733,-3.0972241893393733,-3.0972241893393733,-3.0972241893393733,-3.0972241893393733,-3.0972241893393733,-3.0972241893393733,-3.0972241893393733,-3.0972241893393733,-3.0972241893393733,-3.0972241893393733,-3.0972241893393733,-3.097224189339</t>
  </si>
  <si>
    <t>-3.1005592334597725,-3.1005592334597725,-3.1005592334597725,-3.1005592334597725,-3.1005592334597725,-3.1005592334597725,-3.1005592334597725,-3.1005592334597725,-3.1005592334597725,-3.1005592334597725,-3.1005592334597725,-3.1005592334597725,-3.100559233459</t>
  </si>
  <si>
    <t>-3.1023135004617832,-3.1023135004617832,-3.1023135004617832,-3.1023135004617832,-3.1023135004617832,-3.1023135004617832,-3.1023135004617832,-3.1023135004617832,-3.1023135004617832,-3.1023135004617832,-3.1023135004617832,-3.1023135004617832,-3.102313500461</t>
  </si>
  <si>
    <t>-3.102614518812428,-3.102614518812428,-3.102614518812428,-3.102614518812428,-3.102614518812428,-3.102614518812428,-3.102614518812428,-3.102614518812428,-3.102614518812428,-3.102614518812428,-3.102614518812428,-3.102614518812428,-3.102614518812428,-3.10261</t>
  </si>
  <si>
    <t>-3.103303536373594,-3.103303536373594,-3.103303536373594,-3.103303536373594,-3.103303536373594,-3.103303536373594,-3.103303536373594,-3.103303536373594,-3.103303536373594,-3.103303536373594,-3.103303536373594,-3.103303536373594,-3.103303536373594,-3.10330</t>
  </si>
  <si>
    <t>-3.1044507151490097,-3.1044507151490097,-3.1044507151490097,-3.1044507151490097,-3.1044507151490097,-3.1044507151490097,-3.1044507151490097,-3.1044507151490097,-3.1097870626755895,-3.1097870626755895,-3.1097870626755895,-3.1097870626755895,-3.109787062675</t>
  </si>
  <si>
    <t>-3.1055242262809664,-3.1055242262809664,-3.1055242262809664,-3.1055242262809664,-3.1055242262809664,-3.1055242262809664,-3.1055242262809664,-3.1055242262809664,-3.1055242262809664,-3.1055242262809664,-3.1055242262809664,-3.1055242262809664,-3.105524226280</t>
  </si>
  <si>
    <t>-3.1062586143603315,-3.1062586143603315,-3.1062586143603315,-3.1062586143603315,-3.1062586143603315,-3.1062586143603315,-3.1062586143603315,-3.1062586143603315,-3.1062586143603315,-3.1062586143603315,-3.1062586143603315,-3.1062586143603315,-3.106258614360</t>
  </si>
  <si>
    <t>-3.1073055633929756,-3.1073055633929756,-3.1073055633929756,-3.1073055633929756,-3.1073055633929756,-3.1073055633929756,-3.1073055633929756,-3.1073055633929756,-3.1073055633929756,-3.1073055633929756,-3.1073055633929756,-3.1073055633929756,-3.107305563392</t>
  </si>
  <si>
    <t>-3.108936897648957,-3.108936897648957,-3.108936897648957,-3.108936897648957,-3.108936897648957,-3.108936897648957,-3.108936897648957,-3.108936897648957,-3.108936897648957,-3.108936897648957,-3.108936897648957,-3.108936897648957,-3.108936897648957,-3.10893</t>
  </si>
  <si>
    <t>-3.109103225267824,-3.109103225267824,-3.109103225267824,-3.109103225267824,-3.109103225267824,-3.109103225267824,-3.109103225267824,-3.109103225267824,-3.109103225267824,-3.109103225267824,-3.109103225267824,-3.109103225267824,-3.109103225267824,-3.10910</t>
  </si>
  <si>
    <t>-3.1109577970752884,-3.1109577970752884,-3.1109577970752884,-3.1109577970752884,-3.1109577970752884,-3.1109577970752884,-3.1109577970752884,-3.1109577970752884,-3.1109577970752884,-3.1109577970752884,-3.1109577970752884,-3.1109577970752884,-3.110957797075</t>
  </si>
  <si>
    <t>-3.1129989801373497,-3.1129989801373497,-3.1129989801373497,-3.1129989801373497,-3.1129989801373497,-3.1129989801373497,-3.1129989801373497,-3.1129989801373497,-3.1129989801373497,-3.1129989801373497,-3.1129989801373497,-3.1129989801373497,-3.112998980137</t>
  </si>
  <si>
    <t>-3.1142781540700204,-3.1142781540700204,-3.1142781540700204,-3.1142781540700204,-3.1142781540700204,-3.1142781540700204,-3.1142781540700204,-3.1142781540700204,-3.1142781540700204,-3.1142781540700204,-3.1142781540700204,-3.1142781540700204,-3.114278154070</t>
  </si>
  <si>
    <t>-3.1174432620599726,-3.1174432620599726,-3.1174432620599726,-3.1174432620599726,-3.1174432620599726,-3.1174432620599726,-3.1174432620599726,-3.1174432620599726,-3.1174432620599726,-3.1174432620599726,-3.1174432620599726,-3.1174432620599726,-3.117443262059</t>
  </si>
  <si>
    <t>-3.117724200971578,-3.117724200971578,-3.117724200971578,-3.117724200971578,-3.117724200971578,-3.117724200971578,-3.117724200971578,-3.117724200971578,-3.117724200971578,-3.117724200971578,-3.117724200971578,-3.117724200971578,-3.117724200971578,-3.11772</t>
  </si>
  <si>
    <t>-3.1211268149993674,-3.1211268149993674,-3.1211268149993674,-3.1211268149993674,-3.1211268149993674,-3.1211268149993674,-3.1211268149993674,-3.1211268149993674,-3.1211268149993674,-3.1211268149993674,-3.1211268149993674,-3.1211268149993674,-3.121126814999</t>
  </si>
  <si>
    <t>-3.121598484169671,-3.121598484169671,-3.121598484169671,-3.121598484169671,-3.121598484169671,-3.121598484169671,-3.121598484169671,-3.121598484169671,-3.121598484169671,-3.121598484169671,-3.121598484169671,-3.121598484169671,-3.121598484169671,-3.12159</t>
  </si>
  <si>
    <t>-3.122004342273483,-3.122004342273483,-3.122004342273483,-3.122004342273483,-3.122004342273483,-3.122004342273483,-3.122004342273483,-3.122004342273483,-3.122004342273483,-3.122004342273483,-3.122004342273483,-3.122004342273483,-3.122004342273483,-3.12200</t>
  </si>
  <si>
    <t>-3.1225559081944496,-3.1225559081944496,-3.1225559081944496,-3.1225559081944496,-3.1225559081944496,-3.1225559081944496,-3.1225559081944496,-3.1225559081944496,-3.1225559081944496,-3.1225559081944496,-3.1225559081944496,-3.1225559081944496,-3.122555908194</t>
  </si>
  <si>
    <t>-3.1240266041138067,-3.1240266041138067,-3.1240266041138067,-3.1240266041138067,-3.1240266041138067,-3.1240266041138067,-3.1240266041138067,-3.1240266041138067,-3.1240266041138067,-3.1240266041138067,-3.1240266041138067,-3.1240266041138067,-3.124026604113</t>
  </si>
  <si>
    <t>-3.1245314173488152,-3.1245314173488152,-3.1245314173488152,-3.1245314173488152,-3.1245314173488152,-3.1245314173488152,-3.1245314173488152,-3.1245314173488152,-3.1245314173488152,-3.1245314173488152,-3.1245314173488152,-3.1245314173488152,-3.124531417348</t>
  </si>
  <si>
    <t>-3.1248695195200664,-3.1248695195200664,-3.1248695195200664,-3.1248695195200664,-3.1248695195200664,-3.1248695195200664,-3.1248695195200664,-3.1248695195200664,-3.1248695195200664,-3.1248695195200664,-3.1248695195200664,-3.1248695195200664,-3.124869519520</t>
  </si>
  <si>
    <t>-3.1252742014824646,-3.1252742014824646,-3.1252742014824646,-3.1252742014824646,-3.1252742014824646,-3.1252742014824646,-3.1252742014824646,-3.1252742014824646,-3.1252742014824646,-3.1252742014824646,-3.1252742014824646,-3.1252742014824646,-3.125274201482</t>
  </si>
  <si>
    <t>-3.1267493494224334,-3.1267493494224334,-3.1267493494224334,-3.1267493494224334,-3.1267493494224334,-3.1267493494224334,-3.1267493494224334,-3.1267493494224334,-3.1267493494224334,-3.1267493494224334,-3.1267493494224334,-3.1267493494224334,-3.126749349422</t>
  </si>
  <si>
    <t>-3.1271095383577214,-3.1271095383577214,-3.1271095383577214,-3.1271095383577214,-3.1271095383577214,-3.1271095383577214,-3.1271095383577214,-3.1271095383577214,-3.1271095383577214,-3.1271095383577214,-3.1271095383577214,-3.1271095383577214,-3.127109538357</t>
  </si>
  <si>
    <t>-3.12834848162025,-3.12834848162025,-3.12834848162025,-3.12834848162025,-3.12834848162025,-3.12834848162025,-3.12834848162025,-3.12834848162025,-3.12834848162025,-3.12834848162025,-3.12834848162025,-3.12834848162025,-3.12834848162025,-3.12834848162025,-3.</t>
  </si>
  <si>
    <t>-3.129600099224139,-3.129600099224139,-3.129600099224139,-3.129600099224139,-3.129600099224139,-3.129600099224139,-3.129600099224139,-3.129600099224139,-3.129600099224139,-3.129600099224139,-3.129600099224139,-3.129600099224139,-3.129600099224139,-3.12960</t>
  </si>
  <si>
    <t>-3.129927332529501,-3.129927332529501,-3.129927332529501,-3.129927332529501,-3.129927332529501,-3.129927332529501,-3.129927332529501,-3.129927332529501,-3.129927332529501,-3.129927332529501,-3.129927332529501,-3.129927332529501,-3.129927332529501,-3.12992</t>
  </si>
  <si>
    <t>-3.1303536425332106,-3.1303536425332106,-3.1303536425332106,-3.1303536425332106,-3.1303536425332106,-3.1303536425332106,-3.1303536425332106,-3.1303536425332106,-3.1303536425332106,-3.1303536425332106,-3.1303536425332106,-3.1303536425332106,-3.130353642533</t>
  </si>
  <si>
    <t>-3.130583968092796,-3.130583968092796,-3.130583968092796,-3.130583968092796,-3.130583968092796,-3.130583968092796,-3.130583968092796,-3.130583968092796,-3.130583968092796,-3.130583968092796,-3.130583968092796,-3.130583968092796,-3.130583968092796,-3.13058</t>
  </si>
  <si>
    <t>-3.1312021025832752,-3.1312021025832752,-3.1312021025832752,-3.1312021025832752,-3.1312021025832752,-3.1312021025832752,-3.1312021025832752,-3.1312021025832752,-3.1312021025832752,-3.1312021025832752,-3.1312021025832752,-3.1312021025832752,-3.131202102583</t>
  </si>
  <si>
    <t>-3.131714064464302,-3.131714064464302,-3.131714064464302,-3.131714064464302,-3.131714064464302,-3.131714064464302,-3.131714064464302,-3.131714064464302,-3.131714064464302,-3.131714064464302,-3.131714064464302,-3.131714064464302,-3.131714064464302,-3.13171</t>
  </si>
  <si>
    <t>-3.132487565141391,-3.132487565141391,-3.132487565141391,-3.132487565141391,-3.132487565141391,-3.132487565141391,-3.132487565141391,-3.132487565141391,-3.132487565141391,-3.132487565141391,-3.132487565141391,-3.132487565141391,-3.132487565141391,-3.13248</t>
  </si>
  <si>
    <t>-3.1356438770094686,-3.135643877009469,-3.135643877009469,-3.135643877009469,-3.135643877009469,-3.135643877009469,-3.135643877009469,-3.135643877009469,-3.135643877009469,-3.135643877009469,-3.135643877009469,-3.135643877009469,-3.135643877009469,-3.1356</t>
  </si>
  <si>
    <t>-3.1368522585524397,-3.1368522585524397,-3.1368522585524397,-3.1368522585524397,-3.1368522585524397,-3.1368522585524397,-3.1368522585524397,-3.1368522585524397,-3.1368522585524397,-3.1368522585524397,-3.1368522585524397,-3.1368522585524397,-3.136852258552</t>
  </si>
  <si>
    <t>-3.1380002645636247,-3.1380002645636247,-3.1380002645636247,-3.1380002645636247,-3.1380002645636247,-3.1380002645636247,-3.1380002645636247,-3.1380002645636247,-3.1380002645636247,-3.1380002645636247,-3.1380002645636247,-3.1380002645636247,-3.138000264563</t>
  </si>
  <si>
    <t>-3.1381504231010515,-3.1381504231010515,-3.1381504231010515,-3.1381504231010515,-3.1381504231010515,-3.1381504231010515,-3.1381504231010515,-3.1381504231010515,-3.1381504231010515,-3.1381504231010515,-3.1381504231010515,-3.1381504231010515,-3.138150423101</t>
  </si>
  <si>
    <t>-3.139519873961581,-3.139519873961581,-3.139519873961581,-3.139519873961581,-3.139519873961581,-3.139519873961581,-3.139519873961581,-3.139519873961581,-3.139519873961581,-3.139519873961581,-3.139519873961581,-3.139519873961581,-3.139519873961581,-3.13951</t>
  </si>
  <si>
    <t>-3.144558052528291,-3.144558052528291,-3.144558052528291,-3.144558052528291,-3.144558052528291,-3.144558052528291,-3.144558052528291,-3.144558052528291,-3.144558052528291,-3.144558052528291,-3.144558052528291,-3.144558052528291,-3.144558052528291,-3.14455</t>
  </si>
  <si>
    <t>-3.144953938468103,-3.144953938468103,-3.144953938468103,-3.144953938468103,-3.144953938468103,-3.144953938468103,-3.144953938468103,-3.144953938468103,-3.144953938468103,-3.144953938468103,-3.144953938468103,-3.144953938468103,-3.144953938468103,-3.14495</t>
  </si>
  <si>
    <t>-3.1466322511279214,-3.1466322511279214,-3.1466322511279214,-3.1466322511279214,-3.1466322511279214,-3.1466322511279214,-3.1466322511279214,-3.1466322511279214,-3.1466322511279214,-3.1466322511279214,-3.1466322511279214,-3.1466322511279214,-3.146632251127</t>
  </si>
  <si>
    <t>-3.149077191040689,-3.149077191040689,-3.149077191040689,-3.149077191040689,-3.149077191040689,-3.149077191040689,-3.149077191040689,-3.149077191040689,-3.149077191040689,-3.149077191040689,-3.149077191040689,-3.149077191040689,-3.149077191040689,-3.14907</t>
  </si>
  <si>
    <t>-3.14924467579576,-3.14924467579576,-3.14924467579576,-3.14924467579576,-3.14924467579576,-3.14924467579576,-3.14924467579576,-3.14924467579576,-3.14924467579576,-3.14924467579576,-3.14924467579576,-3.14924467579576,-3.14924467579576,-3.14924467579576,-3.</t>
  </si>
  <si>
    <t>-3.150271786911958,-3.150271786911958,-3.150271786911958,-3.150271786911958,-3.150271786911958,-3.150271786911958,-3.150271786911958,-3.150271786911958,-3.150271786911958,-3.150271786911958,-3.150271786911958,-3.150271786911958,-3.150271786911958,-3.15027</t>
  </si>
  <si>
    <t>-3.1505402113274936,-3.1505402113274936,-3.1505402113274936,-3.1505402113274936,-3.1505402113274936,-3.1505402113274936,-3.1505402113274936,-3.1505402113274936,-3.1505402113274936,-3.1505402113274936,-3.1505402113274936,-3.1505402113274936,-3.150540211327</t>
  </si>
  <si>
    <t>-3.1506240814957156,-3.1506240814957156,-3.1506240814957156,-3.1506240814957156,-3.1506240814957156,-3.1506240814957156,-3.1506240814957156,-3.1506240814957156,-3.1506240814957156,-3.1506240814957156,-3.1506240814957156,-3.1506240814957156,-3.150624081495</t>
  </si>
  <si>
    <t>-3.1543123269074487,-3.1543123269074487,-3.1543123269074487,-3.1543123269074487,-3.1543123269074487,-3.1543123269074487,-3.1543123269074487,-3.1543123269074487,-3.1543123269074487,-3.1543123269074487,-3.1543123269074487,-3.1543123269074487,-3.154312326907</t>
  </si>
  <si>
    <t>-3.1543675628167733,-3.1543675628167733,-3.1543675628167733,-3.1543675628167733,-3.1543675628167733,-3.1543675628167733,-3.1543675628167733,-3.1543675628167733,-3.1543675628167733,-3.1543675628167733,-3.1543675628167733,-3.1543675628167733,-3.154367562816</t>
  </si>
  <si>
    <t>-3.155072075831658,-3.155072075831658,-3.155072075831658,-3.155072075831658,-3.155072075831658,-3.155072075831658,-3.155072075831658,-3.155072075831658,-3.155072075831658,-3.155072075831658,-3.155072075831658,-3.155072075831658,-3.155072075831658,-3.15507</t>
  </si>
  <si>
    <t>-3.1554533884284446,-3.1554533884284446,-3.1554533884284446,-3.1554533884284446,-3.1554533884284446,-3.1554533884284446,-3.1554533884284446,-3.1554533884284446,-3.1554533884284446,-3.1554533884284446,-3.1554533884284446,-3.1554533884284446,-3.155453388428</t>
  </si>
  <si>
    <t>-3.1616746149589092,-3.1616746149589092,-3.1616746149589092,-3.1616746149589092,-3.1616746149589092,-3.1616746149589092,-3.1616746149589092,-3.1616746149589092,-3.1616746149589092,-3.1616746149589092,-3.1616746149589092,-3.1616746149589092,-3.161674614958</t>
  </si>
  <si>
    <t>-3.1638856812622165,-3.1638856812622165,-3.1638856812622165,-3.1638856812622165,-3.1638856812622165,-3.1638856812622165,-3.1638856812622165,-3.1638856812622165,-3.1638856812622165,-3.1638856812622165,-3.1638856812622165,-3.1638856812622165,-3.163885681262</t>
  </si>
  <si>
    <t>-3.1641423880904416,-3.1641423880904416,-3.1641423880904416,-3.1641423880904416,-3.1641423880904416,-3.1641423880904416,-3.1641423880904416,-3.1641423880904416,-3.1641423880904416,-3.1641423880904416,-3.1641423880904416,-3.1641423880904416,-3.164142388090</t>
  </si>
  <si>
    <t>-3.1650059410869797,-3.1650059410869797,-3.1650059410869797,-3.1650059410869797,-3.1650059410869797,-3.1650059410869797,-3.1650059410869797,-3.1650059410869797,-3.1650059410869797,-3.1650059410869797,-3.1650059410869797,-3.1650059410869797,-3.165005941086</t>
  </si>
  <si>
    <t>-3.165731587597421,-3.166802219783047,-3.166802219783047,-3.166802219783047,-3.166802219783047,-3.166802219783047,-3.166802219783047,-3.166802219783047,-3.166802219783047,-3.166802219783047,-3.166802219783047,-3.166802219783047,-3.166802219783047,-3.16680</t>
  </si>
  <si>
    <t>-3.1660382631279615,-3.1660382631279615,-3.1660382631279615,-3.1660382631279615,-3.1660382631279615,-3.1660382631279615,-3.1660382631279615,-3.1660382631279615,-3.1660382631279615,-3.1660382631279615,-3.1660382631279615,-3.1660382631279615,-3.166038263127</t>
  </si>
  <si>
    <t>-3.166356492200266,-3.166356492200266,-3.166356492200266,-3.166356492200266,-3.166356492200266,-3.166356492200266,-3.166356492200266,-3.166356492200266,-3.166356492200266,-3.166356492200266,-3.166356492200266,-3.166356492200266,-3.166356492200266,-3.16635</t>
  </si>
  <si>
    <t>-3.1681364708226445,-3.197284965020708,-3.197284965020708,-3.197284965020708,-3.197284965020708,-3.197284965020708,-3.197284965020708,-3.197284965020708,-3.197284965020708,-3.197284965020708,-3.197284965020708,-3.197284965020708,-3.197284965020708,-3.1972</t>
  </si>
  <si>
    <t>-3.168236330771189,-3.168236330771189,-3.168236330771189,-3.168236330771189,-3.168236330771189,-3.168236330771189,-3.168236330771189,-3.168236330771189,-3.168236330771189,-3.168236330771189,-3.168236330771189,-3.168236330771189,-3.168236330771189,-3.16823</t>
  </si>
  <si>
    <t>-3.1688805335888404,-3.1688805335888404,-3.1688805335888404,-3.1688805335888404,-3.1688805335888404,-3.1688805335888404,-3.1688805335888404,-3.1688805335888404,-3.1688805335888404,-3.1688805335888404,-3.1688805335888404,-3.1688805335888404,-3.168880533588</t>
  </si>
  <si>
    <t>-3.168961653759866,-3.168961653759866,-3.168961653759866,-3.168961653759866,-3.168961653759866,-3.168961653759866,-3.168961653759866,-3.168961653759866,-3.168961653759866,-3.168961653759866,-3.168961653759866,-3.168961653759866,-3.168961653759866,-3.16896</t>
  </si>
  <si>
    <t>-3.1703297054332613,-3.1703297054332613,-3.1703297054332613,-3.1703297054332613,-3.1703297054332613,-3.1703297054332613,-3.1703297054332613,-3.1703297054332613,-3.1703297054332613,-3.1703297054332613,-3.1703297054332613,-3.1703297054332613,-3.170329705433</t>
  </si>
  <si>
    <t>-3.1709312631480726,-3.1709312631480726,-3.1709312631480726,-3.1709312631480726,-3.1709312631480726,-3.1709312631480726,-3.1709312631480726,-3.1709312631480726,-3.1709312631480726,-3.1709312631480726,-3.1709312631480726,-3.1709312631480726,-3.170931263148</t>
  </si>
  <si>
    <t>-3.1723010251476857,-3.1723010251476857,-3.1723010251476857,-3.1723010251476857,-3.1723010251476857,-3.1723010251476857,-3.1723010251476857,-3.1723010251476857,-3.1723010251476857,-3.1723010251476857,-3.1723010251476857,-3.1723010251476857,-3.172301025147</t>
  </si>
  <si>
    <t>-3.174985724414216,-3.174985724414216,-3.174985724414216,-3.174985724414216,-3.174985724414216,-3.174985724414216,-3.174985724414216,-3.174985724414216,-3.174985724414216,-3.174985724414216,-3.174985724414216,-3.174985724414216,-3.174985724414216,-3.17498</t>
  </si>
  <si>
    <t>-3.175095293874101,-3.1771081004924913,-3.1771081004924913,-3.1771081004924913,-3.1771081004924913,-3.1771081004924913,-3.1771081004924913,-3.1771081004924913,-3.1771081004924913,-3.1771081004924913,-3.1771081004924913,-3.1771081004924913,-3.1771081004924</t>
  </si>
  <si>
    <t>-3.175760924705806,-3.175760924705806,-3.175760924705806,-3.175760924705806,-3.175760924705806,-3.175760924705806,-3.175760924705806,-3.175760924705806,-3.175760924705806,-3.175760924705806,-3.175760924705806,-3.175760924705806,-3.175760924705806,-3.17576</t>
  </si>
  <si>
    <t>-3.177284573969083,-3.177284573969083,-3.177284573969083,-3.177284573969083,-3.177284573969083,-3.177284573969083,-3.177284573969083,-3.177284573969083,-3.177284573969083,-3.177284573969083,-3.177284573969083,-3.177284573969083,-3.177284573969083,-3.17728</t>
  </si>
  <si>
    <t>-3.1793033426203534,-3.1793033426203534,-3.1793033426203534,-3.1793033426203534,-3.1793033426203534,-3.1793033426203534,-3.1793033426203534,-3.1793033426203534,-3.1793033426203534,-3.1793033426203534,-3.1793033426203534,-3.1793033426203534,-3.179303342620</t>
  </si>
  <si>
    <t>-3.1800433193033766,-3.1800433193033766,-3.1800433193033766,-3.1800433193033766,-3.1800433193033766,-3.1800433193033766,-3.1800433193033766,-3.1800433193033766,-3.1800433193033766,-3.1800433193033766,-3.1800433193033766,-3.1800433193033766,-3.180043319303</t>
  </si>
  <si>
    <t>-3.182207174949213,-3.182207174949213,-3.182207174949213,-3.182207174949213,-3.182207174949213,-3.182207174949213,-3.182207174949213,-3.182207174949213,-3.182207174949213,-3.182207174949213,-3.182207174949213,-3.182207174949213,-3.182207174949213,-3.18220</t>
  </si>
  <si>
    <t>-3.1824048253443262,-3.1824048253443262,-3.1824048253443262,-3.1824048253443262,-3.1824048253443262,-3.1824048253443262,-3.1824048253443262,-3.1824048253443262,-3.1824048253443262,-3.1824048253443262,-3.1824048253443262,-3.1824048253443262,-3.182404825344</t>
  </si>
  <si>
    <t>-3.1853211317022616,-3.1853211317022616,-3.1853211317022616,-3.1853211317022616,-3.1853211317022616,-3.1853211317022616,-3.1853211317022616,-3.1853211317022616,-3.1853211317022616,-3.1853211317022616,-3.1853211317022616,-3.1853211317022616,-3.185321131702</t>
  </si>
  <si>
    <t>-3.1853251149057265,-3.1853251149057265,-3.1853251149057265,-3.1853251149057265,-3.1853251149057265,-3.1853251149057265,-3.1853251149057265,-3.1853251149057265,-3.1853251149057265,-3.1853251149057265,-3.1853251149057265,-3.1853251149057265,-3.185325114905</t>
  </si>
  <si>
    <t>-3.189296203834076,-3.189296203834076,-3.189296203834076,-3.189296203834076,-3.189296203834076,-3.189296203834076,-3.189296203834076,-3.189296203834076,-3.189296203834076,-3.189296203834076,-3.189296203834076,-3.189296203834076,-3.189296203834076,-3.18929</t>
  </si>
  <si>
    <t>-3.189612490241041,-3.189612490241041,-3.189612490241041,-3.189612490241041,-3.189612490241041,-3.189612490241041,-3.189612490241041,-3.189612490241041,-3.189612490241041,-3.189612490241041,-3.189612490241041,-3.189612490241041,-3.189612490241041,-3.18961</t>
  </si>
  <si>
    <t>-3.1913021412495093,-3.1913021412495093,-3.1913021412495093,-3.1913021412495093,-3.1913021412495093,-3.1913021412495093,-3.1913021412495093,-3.1913021412495093,-3.1913021412495093,-3.1913021412495093,-3.1913021412495093,-3.1913021412495093,-3.191302141249</t>
  </si>
  <si>
    <t>-3.192833147583319,-3.192833147583319,-3.192833147583319,-3.192833147583319,-3.192833147583319,-3.192833147583319,-3.192833147583319,-3.192833147583319,-3.192833147583319,-3.192833147583319,-3.192833147583319,-3.192833147583319,-3.192833147583319,-3.19283</t>
  </si>
  <si>
    <t>-3.1930847928822437,-3.1930847928822437,-3.1930847928822437,-3.1930847928822437,-3.1930847928822437,-3.1930847928822437,-3.1930847928822437,-3.1930847928822437,-3.1930847928822437,-3.1930847928822437,-3.1931543002523877,-3.1931543002523877,-3.193154300252</t>
  </si>
  <si>
    <t>-3.1940449435795437,-3.1940449435795437,-3.1940449435795437,-3.1940449435795437,-3.1940449435795437,-3.1940449435795437,-3.1940449435795437,-3.1940449435795437,-3.1940449435795437,-3.1940449435795437,-3.1940449435795437,-3.1940449435795437,-3.194044943579</t>
  </si>
  <si>
    <t>-3.194831656763326,-3.194831656763326,-3.194831656763326,-3.194831656763326,-3.194831656763326,-3.194831656763326,-3.194831656763326,-3.194831656763326,-3.194831656763326,-3.194831656763326,-3.194831656763326,-3.194831656763326,-3.194831656763326,-3.19483</t>
  </si>
  <si>
    <t>-3.19526287260864,-3.19526287260864,-3.197093562113493,-3.197093562113493,-3.197093562113493,-3.197093562113493,-3.197093562113493,-3.197093562113493,-3.197093562113493,-3.197093562113493,-3.197093562113493,-3.197093562113493,-3.197093562113493,-3.1970935</t>
  </si>
  <si>
    <t>-3.196974837274385,-3.196974837274385,-3.196974837274385,-3.196974837274385,-3.196974837274385,-3.196974837274385,-3.196974837274385,-3.196974837274385,-3.196974837274385,-3.196974837274385,-3.196974837274385,-3.196974837274385,-3.196974837274385,-3.19697</t>
  </si>
  <si>
    <t>-3.197126793990178,-3.197126793990178,-3.197126793990178,-3.197126793990178,-3.197126793990178,-3.197126793990178,-3.197126793990178,-3.197126793990178,-3.197126793990178,-3.197126793990178,-3.197126793990178,-3.197126793990178,-3.197126793990178,-3.19712</t>
  </si>
  <si>
    <t>-3.197483760452929,-3.197483760452929,-3.197483760452929,-3.197483760452929,-3.197483760452929,-3.197483760452929,-3.197483760452929,-3.197483760452929,-3.197483760452929,-3.197483760452929,-3.197483760452929,-3.197483760452929,-3.197483760452929,-3.19748</t>
  </si>
  <si>
    <t>-3.1977285715218775,-3.1977285715218775,-3.1977285715218775,-3.1977285715218775,-3.1977285715218775,-3.1977285715218775,-3.1977285715218775,-3.1977285715218775,-3.1977285715218775,-3.1977285715218775,-3.1977285715218775,-3.1977285715218775,-3.197728571521</t>
  </si>
  <si>
    <t>-3.1984098355811645,-3.1984098355811645,-3.1984098355811645,-3.1984098355811645,-3.1984098355811645,-3.1984098355811645,-3.1984098355811645,-3.1984098355811645,-3.1984098355811645,-3.1984098355811645,-3.1984098355811645,-3.1984098355811645,-3.198409835581</t>
  </si>
  <si>
    <t>-3.2002902835508524,-3.2002902835508524,-3.2002902835508524,-3.2002902835508524,-3.2002902835508524,-3.2002902835508524,-3.2002902835508524,-3.2002902835508524,-3.2002902835508524,-3.2002902835508524,-3.2002902835508524,-3.2002902835508524,-3.200290283550</t>
  </si>
  <si>
    <t>-3.200466493852931,-3.200466493852931,-3.200466493852931,-3.200466493852931,-3.200466493852931,-3.200466493852931,-3.200466493852931,-3.200466493852931,-3.200466493852931,-3.200466493852931,-3.200466493852931,-3.200466493852931,-3.200466493852931,-3.20046</t>
  </si>
  <si>
    <t>-3.2004810470274996,-3.2004810470274996,-3.2004810470274996,-3.2004810470274996,-3.2004810470274996,-3.2004810470274996,-3.2004810470274996,-3.2004810470274996,-3.2004810470274996,-3.2004810470274996,-3.2004810470274996,-3.2004810470274996,-3.200481047027</t>
  </si>
  <si>
    <t>-3.2025635395207126,-3.2025635395207126,-3.2025635395207126,-3.2025635395207126,-3.2025635395207126,-3.2025635395207126,-3.2025635395207126,-3.2025635395207126,-3.2025635395207126,-3.2025635395207126,-3.2025635395207126,-3.2025635395207126,-3.202563539520</t>
  </si>
  <si>
    <t>-3.2029552187467507,-3.2029552187467507,-3.2029552187467507,-3.2029552187467507,-3.2029552187467507,-3.2029552187467507,-3.2029552187467507,-3.2029552187467507,-3.2029552187467507,-3.2029552187467507,-3.2029552187467507,-3.2029552187467507,-3.202955218746</t>
  </si>
  <si>
    <t>-3.2041656408866226,-3.2041656408866226,-3.2041656408866226,-3.2041656408866226,-3.2041656408866226,-3.2041656408866226,-3.2041656408866226,-3.2041656408866226,-3.2041656408866226,-3.2041656408866226,-3.2041656408866226,-3.2041656408866226,-3.204165640886</t>
  </si>
  <si>
    <t>-3.2043757504136794,-3.2043757504136794,-3.2043757504136794,-3.2043757504136794,-3.2043757504136794,-3.2043757504136794,-3.2043757504136794,-3.2043757504136794,-3.2043757504136794,-3.2043757504136794,-3.2043757504136794,-3.2043757504136794,-3.204375750413</t>
  </si>
  <si>
    <t>-3.2064359321343376,-3.2064359321343376,-3.2064359321343376,-3.2064359321343376,-3.2064359321343376,-3.2064359321343376,-3.2064359321343376,-3.2064359321343376,-3.2064359321343376,-3.2064359321343376,-3.2064359321343376,-3.2064359321343376,-3.206435932134</t>
  </si>
  <si>
    <t>-3.206605439191769,-3.206605439191769,-3.206605439191769,-3.206605439191769,-3.206605439191769,-3.206605439191769,-3.206605439191769,-3.206605439191769,-3.206605439191769,-3.206605439191769,-3.206605439191769,-3.206605439191769,-3.206605439191769,-3.20660</t>
  </si>
  <si>
    <t>-3.2079515991427914,-3.2079515991427914,-3.2079515991427914,-3.2079515991427914,-3.2079515991427914,-3.2079515991427914,-3.2079515991427914,-3.2079515991427914,-3.2079515991427914,-3.2079515991427914,-3.2079515991427914,-3.2079515991427914,-3.207951599142</t>
  </si>
  <si>
    <t>-3.2082872354842067,-3.2082872354842067,-3.2082872354842067,-3.2082872354842067,-3.2082872354842067,-3.2082872354842067,-3.2082872354842067,-3.2082872354842067,-3.2082872354842067,-3.2082872354842067,-3.2082872354842067,-3.2082872354842067,-3.208287235484</t>
  </si>
  <si>
    <t>-3.210583957931323,-3.210583957931323,-3.210583957931323,-3.210583957931323,-3.210583957931323,-3.210583957931323,-3.210583957931323,-3.210583957931323,-3.210583957931323,-3.210583957931323,-3.210583957931323,-3.210583957931323,-3.210583957931323,-3.21058</t>
  </si>
  <si>
    <t>-3.2106433893582644,-3.2106433893582644,-3.2106433893582644,-3.2106433893582644,-3.2106433893582644,-3.2106433893582644,-3.2106433893582644,-3.2106433893582644,-3.2106433893582644,-3.2106433893582644,-3.2106433893582644,-3.2106433893582644,-3.210643389358</t>
  </si>
  <si>
    <t>-3.2130548503969965,-3.2130548503969965,-3.2130548503969965,-3.2130548503969965,-3.2130548503969965,-3.2130548503969965,-3.2130548503969965,-3.2130548503969965,-3.2130548503969965,-3.2130548503969965,-3.2130548503969965,-3.2130548503969965,-3.213054850396</t>
  </si>
  <si>
    <t>-3.213413973705258,-3.213413973705258,-3.213413973705258,-3.213413973705258,-3.213413973705258,-3.213413973705258,-3.213413973705258,-3.213413973705258,-3.213413973705258,-3.213413973705258,-3.213413973705258,-3.213413973705258,-3.213413973705258,-3.21341</t>
  </si>
  <si>
    <t>-3.215420242835641,-3.215420242835641,-3.215420242835641,-3.215420242835641,-3.215420242835641,-3.215420242835641,-3.215420242835641,-3.215420242835641,-3.215420242835641,-3.215420242835641,-3.215420242835641,-3.215420242835641,-3.215420242835641,-3.21542</t>
  </si>
  <si>
    <t>-3.216157722192564,-3.216157722192564,-3.216157722192564,-3.216157722192564,-3.216157722192564,-3.216157722192564,-3.216157722192564,-3.216157722192564,-3.216157722192564,-3.216157722192564,-3.216157722192564,-3.216157722192564,-3.216157722192564,-3.21615</t>
  </si>
  <si>
    <t>-3.21748815699448,-3.21748815699448,-3.21748815699448,-3.21748815699448,-3.21748815699448,-3.21748815699448,-3.21748815699448,-3.21748815699448,-3.21748815699448,-3.21748815699448,-3.21748815699448,-3.21748815699448,-3.21748815699448,-3.21748815699448,-3.</t>
  </si>
  <si>
    <t>-3.2183651022360302,-3.2183651022360302,-3.2183651022360302,-3.2183651022360302,-3.2183651022360302,-3.2183651022360302,-3.2183651022360302,-3.2183651022360302,-3.2183651022360302,-3.2183651022360302,-3.2183651022360302,-3.2183651022360302,-3.218365102236</t>
  </si>
  <si>
    <t>-3.226753784198592,-3.226753784198592,-3.226753784198592,-3.226753784198592,-3.226753784198592,-3.226753784198592,-3.226753784198592,-3.226753784198592,-3.226753784198592,-3.226753784198592,-3.226753784198592,-3.226753784198592,-3.226753784198592,-3.22675</t>
  </si>
  <si>
    <t>-3.227933132249886,-3.227933132249886,-3.227933132249886,-3.227933132249886,-3.227933132249886,-3.227933132249886,-3.227933132249886,-3.227933132249886,-3.227933132249886,-3.227933132249886,-3.227933132249886,-3.227933132249886,-3.227933132249886,-3.22793</t>
  </si>
  <si>
    <t>-3.22942463852773,-3.22942463852773,-3.22942463852773,-3.22942463852773,-3.22942463852773,-3.22942463852773,-3.22942463852773,-3.22942463852773,-3.22942463852773,-3.22942463852773,-3.22942463852773,-3.22942463852773,-3.22942463852773,-3.22942463852773,-3.</t>
  </si>
  <si>
    <t>-3.231063124949112,-3.253147899322817,-3.253147899322817,-3.253147899322817,-3.253147899322817,-3.253147899322817,-3.253147899322817,-3.253147899322817,-3.253147899322817,-3.253147899322817,-3.253147899322817,-3.253147899322817,-3.253147899322817,-3.25314</t>
  </si>
  <si>
    <t>-3.2351922652768783,-3.2351922652768783,-3.2351922652768783,-3.2351922652768783,-3.2351922652768783,-3.2351922652768783,-3.2351922652768783,-3.2351922652768783,-3.2351922652768783,-3.2351922652768783,-3.2351922652768783,-3.2351922652768783,-3.235192265276</t>
  </si>
  <si>
    <t>-3.2352822100377545,-3.2352822100377545,-3.2352822100377545,-3.2352822100377545,-3.2352822100377545,-3.2352822100377545,-3.2352822100377545,-3.2352822100377545,-3.2352822100377545,-3.2352822100377545,-3.2352822100377545,-3.2352822100377545,-3.235282210037</t>
  </si>
  <si>
    <t>-3.235663504662996,-3.235663504662996,-3.235663504662996,-3.235663504662996,-3.235663504662996,-3.235663504662996,-3.235663504662996,-3.235663504662996,-3.235663504662996,-3.235663504662996,-3.235663504662996,-3.235663504662996,-3.235663504662996,-3.23566</t>
  </si>
  <si>
    <t>-3.2374698072765145,-3.2374698072765145,-3.2374698072765145,-3.2374698072765145,-3.2374698072765145,-3.2374698072765145,-3.2374698072765145,-3.2374698072765145,-3.2374698072765145,-3.2374698072765145,-3.2374698072765145,-3.2374698072765145,-3.237469807276</t>
  </si>
  <si>
    <t>-3.2384185572230066,-3.2384185572230075,-3.2384185572230075,-3.2384185572230075,-3.2384185572230075,-3.2384185572230075,-3.2384185572230075,-3.2384185572230075,-3.2384185572230075,-3.2384185572230075,-3.2384185572230075,-3.2384185572230075,-3.238418557223</t>
  </si>
  <si>
    <t>-3.240657208612201,-3.240657208612201,-3.240657208612201,-3.240657208612201,-3.240657208612201,-3.240657208612201,-3.240657208612201,-3.240657208612201,-3.240657208612201,-3.240657208612201,-3.240657208612201,-3.240657208612201,-3.240657208612201,-3.24065</t>
  </si>
  <si>
    <t>-3.244990255258219,-3.244990255258219,-3.244990255258219,-3.244990255258219,-3.244990255258219,-3.244990255258219,-3.244990255258219,-3.244990255258219,-3.244990255258219,-3.244990255258219,-3.244990255258219,-3.244990255258219,-3.244990255258219,-3.24499</t>
  </si>
  <si>
    <t>-3.2449905151000564,-3.2449905151000564,-3.2449905151000564,-3.2449905151000564,-3.2449905151000564,-3.2449905151000564,-3.2449905151000564,-3.2449905151000564,-3.2449905151000564,-3.2449905151000564,-3.2449905151000564,-3.2449905151000564,-3.244990515100</t>
  </si>
  <si>
    <t>-3.2453196193314633,-3.2453196193314633,-3.2453196193314633,-3.2453196193314633,-3.2453196193314633,-3.2453196193314633,-3.2453196193314633,-3.2453196193314633,-3.2453196193314633,-3.2453196193314633,-3.2453196193314633,-3.2453196193314633,-3.245319619331</t>
  </si>
  <si>
    <t>-3.2462909737446637,-3.2462909737446637,-3.2462909737446637,-3.2462909737446637,-3.2462909737446637,-3.2462909737446637,-3.2462909737446637,-3.2462909737446637,-3.2462909737446637,-3.2462909737446637,-3.2462909737446637,-3.2462909737446637,-3.246290973744</t>
  </si>
  <si>
    <t>-3.246934910983559,-3.246934910983559,-3.246934910983559,-3.246934910983559,-3.246934910983559,-3.246934910983559,-3.257318844670268,-3.257318844670268,-3.257318844670268,-3.257318844670268,-3.257318844670268,-3.257318844670268,-3.257318844670268,-3.25731</t>
  </si>
  <si>
    <t>-3.247308865576149,-3.247308865576149,-3.247308865576149,-3.247308865576149,-3.247308865576149,-3.247308865576149,-3.247308865576149,-3.247308865576149,-3.247308865576149,-3.247308865576149,-3.247308865576149,-3.247308865576149,-3.247308865576149,-3.24730</t>
  </si>
  <si>
    <t>-3.2474059023774546,-3.2474059023774546,-3.2474059023774546,-3.2474059023774546,-3.2474059023774546,-3.2474059023774546,-3.2474059023774546,-3.2474059023774546,-3.2474059023774546,-3.2474059023774546,-3.2474059023774546,-3.2474059023774546,-3.247405902377</t>
  </si>
  <si>
    <t>-3.24754082975852,-3.24754082975852,-3.24754082975852,-3.24754082975852,-3.24754082975852,-3.24754082975852,-3.24754082975852,-3.24754082975852,-3.24754082975852,-3.24754082975852,-3.24754082975852,-3.24754082975852,-3.24754082975852,-3.24754082975852,-3.</t>
  </si>
  <si>
    <t>-3.25118065537685,-3.25118065537685,-3.25118065537685,-3.25118065537685,-3.25118065537685,-3.25118065537685,-3.25118065537685,-3.25118065537685,-3.25118065537685,-3.25118065537685,-3.25118065537685,-3.25118065537685,-3.25118065537685,-3.25118065537685,-3.</t>
  </si>
  <si>
    <t>-3.252085222246765,-3.252085222246765,-3.252085222246765,-3.2522169377217702,-3.2522169377217702,-3.2522169377217702,-3.2522169377217702,-3.2522169377217702,-3.2522169377217702,-3.2522169377217702,-3.2522169377217702,-3.2522169377217702,-3.252216937721770</t>
  </si>
  <si>
    <t>-3.2555551851608757,-3.2555551851608757,-3.2555551851608757,-3.2555551851608757,-3.2555551851608757,-3.2555551851608757,-3.2555551851608757,-3.2555551851608757,-3.2555551851608757,-3.2555551851608757,-3.2555551851608757,-3.2555551851608757,-3.255555185160</t>
  </si>
  <si>
    <t>-3.2559901862094254,-3.2559901862094254,-3.2559901862094254,-3.2559901862094254,-3.2559901862094254,-3.2559901862094254,-3.2559901862094254,-3.2559901862094254,-3.2559901862094254,-3.2559901862094254,-3.2559901862094254,-3.2559901862094254,-3.255990186209</t>
  </si>
  <si>
    <t>-3.2566991117683184,-3.2566991117683184,-3.2566991117683184,-3.2566991117683184,-3.2566991117683184,-3.2566991117683184,-3.2566991117683184,-3.2566991117683184,-3.2566991117683184,-3.2566991117683184,-3.2566991117683184,-3.2566991117683184,-3.256699111768</t>
  </si>
  <si>
    <t>-3.261246282017984,-3.261246282017984,-3.261246282017984,-3.261246282017984,-3.261246282017984,-3.261246282017984,-3.261246282017984,-3.261246282017984,-3.261246282017984,-3.261246282017984,-3.261246282017984,-3.261246282017984,-3.261246282017984,-3.26124</t>
  </si>
  <si>
    <t>-3.2619732979673275,-3.2619732979673275,-3.2619732979673275,-3.2619732979673275,-3.2619732979673275,-3.2619732979673275,-3.2619732979673275,-3.2619732979673275,-3.2619732979673275,-3.2619732979673275,-3.2619732979673275,-3.2619732979673275,-3.261973297967</t>
  </si>
  <si>
    <t>-3.2645312674981364,-3.2645312674981364,-3.2645312674981364,-3.2645312674981364,-3.2645312674981364,-3.2645312674981364,-3.2645312674981364,-3.2645312674981364,-3.2645312674981364,-3.2645312674981364,-3.2645312674981364,-3.2645312674981364,-3.264531267498</t>
  </si>
  <si>
    <t>-3.267843658356986,-3.267843658356986,-3.267843658356986,-3.267843658356986,-3.267843658356986,-3.267843658356986,-3.267843658356986,-3.267843658356986,-3.267843658356986,-3.267843658356986,-3.267843658356986,-3.267843658356986,-3.267843658356986,-3.26784</t>
  </si>
  <si>
    <t>-3.2691139587513476,-3.2691139587513476,-3.2691139587513476,-3.2691139587513476,-3.2691139587513476,-3.2691139587513476,-3.2691139587513476,-3.2691139587513476,-3.2691139587513476,-3.2691139587513476,-3.2691139587513476,-3.2691139587513476,-3.269113958751</t>
  </si>
  <si>
    <t>-3.2712491070719283,-3.2712491070719283,-3.2712491070719283,-3.2712491070719283,-3.2712491070719283,-3.2712491070719283,-3.2712491070719283,-3.2712491070719283,-3.2712491070719283,-3.2712491070719283,-3.2712491070719283,-3.2712491070719283,-3.271249107071</t>
  </si>
  <si>
    <t>-3.272843243758215,-3.272843243758215,-3.272843243758215,-3.272843243758215,-3.272843243758215,-3.272843243758215,-3.272843243758215,-3.272843243758215,-3.272843243758215,-3.272843243758215,-3.272843243758215,-3.272843243758215,-3.272843243758215,-3.27284</t>
  </si>
  <si>
    <t>-3.2732030774796828,-3.2732030774796828,-3.2732030774796828,-3.2732030774796828,-3.2732030774796828,-3.2732030774796828,-3.2732030774796828,-3.2732030774796828,-3.2732030774796828,-3.2732030774796828,-3.2732030774796828,-3.2732030774796828,-3.273203077479</t>
  </si>
  <si>
    <t>-3.2750837725953366,-3.2750837725953366,-3.2750837725953366,-3.2750837725953366,-3.2750837725953366,-3.2750837725953366,-3.2750837725953366,-3.2750837725953366,-3.2750837725953366,-3.2750837725953366,-3.2750837725953366,-3.2750837725953366,-3.275083772595</t>
  </si>
  <si>
    <t>-3.27765794791148,-3.2869932111617657,-3.2869932111617657,-3.2869932111617657,-3.2869932111617657,-3.2869932111617657,-3.2869932111617657,-3.2869932111617657,-3.2869932111617657,-3.2869932111617657,-3.2869932111617657,-3.2869932111617657,-3.28699321116176</t>
  </si>
  <si>
    <t>-3.2783801039428204,-3.2783801039428204,-3.2783801039428204,-3.2783801039428204,-3.2783801039428204,-3.2783801039428204,-3.2783801039428204,-3.2783801039428204,-3.2783801039428204,-3.2783801039428204,-3.2783801039428204,-3.2783801039428204,-3.278380103942</t>
  </si>
  <si>
    <t>-3.2806573018237435,-3.2806573018237435,-3.2806573018237435,-3.2806573018237435,-3.2806573018237435,-3.2806573018237435,-3.2806573018237435,-3.2806573018237435,-3.2806573018237435,-3.2806573018237435,-3.2806573018237435,-3.2806573018237435,-3.280657301823</t>
  </si>
  <si>
    <t>-3.290046480223729,-3.290046480223729,-3.290443028256667,-3.290443028256667,-3.290443028256667,-3.290443028256667,-3.290443028256667,-3.290443028256667,-3.290443028256667,-3.290443028256667,-3.290443028256667,-3.290443028256667,-3.290443028256667,-3.29044</t>
  </si>
  <si>
    <t>-3.2936399669462206,-3.2936399669462206,-3.2936399669462206,-3.2936399669462206,-3.2936399669462206,-3.2936399669462206,-3.2936399669462206,-3.2936399669462206,-3.2936399669462206,-3.2936399669462206,-3.2936399669462206,-3.2936399669462206,-3.293639966946</t>
  </si>
  <si>
    <t>-3.3011491989151205,-3.3011491989151205,-3.3011491989151205,-3.3011491989151205,-3.3011491989151205,-3.3011491989151205,-3.3011491989151205,-3.3011491989151205,-3.3011491989151205,-3.3011491989151205,-3.3011491989151205,-3.3011491989151205,-3.301149198915</t>
  </si>
  <si>
    <t>-3.3019958802132683,-3.3019958802132683,-3.3019958802132683,-3.3019958802132683,-3.3019958802132683,-3.3019958802132683,-3.3019958802132683,-3.3019958802132683,-3.3019958802132683,-3.3019958802132683,-3.3019958802132683,-3.3019958802132683,-3.301995880213</t>
  </si>
  <si>
    <t>-3.3119574156533256,-3.3119574156533256,-3.3119574156533256,-3.3119574156533256,-3.3119574156533256,-3.3119574156533256,-3.3119574156533256,-3.3119574156533256,-3.3119574156533256,-3.3119574156533256,-3.3119574156533256,-3.3119574156533256,-3.311957415653</t>
  </si>
  <si>
    <t>-3.316743305962706,-3.316743305962706,-3.316743305962706,-3.316743305962706,-3.316743305962706,-3.316743305962706,-3.316743305962706,-3.316743305962706,-3.316743305962706,-3.316743305962706,-3.316743305962706,-3.316743305962706,-3.316743305962706,-3.31674</t>
  </si>
  <si>
    <t>-3.319469244981862,-3.319469244981862,-3.319469244981862,-3.319469244981862,-3.319469244981862,-3.319469244981862,-3.319469244981862,-3.319469244981862,-3.319469244981862,-3.319469244981862,-3.319469244981862,-3.319469244981862,-3.319469244981862,-3.31946</t>
  </si>
  <si>
    <t>gnalg_140-1_4_parte2.csv</t>
  </si>
  <si>
    <t>-3.328610793911689,-3.328610793911689,-3.328610793911689,-3.328610793911689,-3.328610793911689,-3.328610793911689,-3.328610793911689,-3.328610793911689,-3.328610793911689,-3.328610793911689,-3.328610793911689,-3.328610793911689,-3.328610793911689,-3.32861</t>
  </si>
  <si>
    <t>-3.3297794638118132,-3.3297794638118132,-3.3297794638118132,-3.3297794638118132,-3.3297794638118132,-3.3297794638118132,-3.3297794638118132,-3.3297794638118132,-3.3297794638118132,-3.3297794638118132,-3.3297794638118132,-3.3297794638118132,-3.329779463811</t>
  </si>
  <si>
    <t>-3.329827651786676,-3.329827651786676,-3.329827651786676,-3.329827651786676,-3.329827651786676,-3.329827651786676,-3.329827651786676,-3.329827651786676,-3.329827651786676,-3.329827651786676,-3.329827651786676,-3.329827651786676,-3.329827651786676,-3.32982</t>
  </si>
  <si>
    <t>-3.33200441370102,-3.33200441370102,-3.33200441370102,-3.33200441370102,-3.33200441370102,-3.33200441370102,-3.33200441370102,-3.33200441370102,-3.33200441370102,-3.33200441370102,-3.33200441370102,-3.33200441370102,-3.33200441370102,-3.33200441370102,-3.</t>
  </si>
  <si>
    <t>-3.3408458971135406,-3.3408458971135406,-3.3408458971135406,-3.3408458971135406,-3.3408458971135406,-3.3408458971135406,-3.3408458971135406,-3.3408458971135406,-3.3408458971135406,-3.3408458971135406,-3.3408458971135406,-3.3408458971135406,-3.340845897113</t>
  </si>
  <si>
    <t>-3.3427428402819808,-3.3478411689342793,-3.3478411689342793,-3.3478411689342793,-3.3478411689342793,-3.3478411689342793,-3.3478411689342793,-3.3478411689342793,-3.3478411689342793,-3.3478411689342793,-3.3478411689342793,-3.3478411689342793,-3.347841168934</t>
  </si>
  <si>
    <t>-3.3511136475593535,-3.3511136475593535,-3.3511136475593535,-3.3511136475593535,-3.3511136475593535,-3.3511136475593535,-3.3511136475593535,-3.3511136475593535,-3.3511136475593535,-3.3511136475593535,-3.3511136475593535,-3.3511136475593535,-3.351113647559</t>
  </si>
  <si>
    <t>-3.3540592342322633,-3.3540592342322633,-3.3540592342322633,-3.3540592342322633,-3.3540592342322633,-3.3540592342322633,-3.3540592342322633,-3.3540592342322633,-3.3540592342322633,-3.3540592342322633,-3.3540592342322633,-3.3540592342322633,-3.354059234232</t>
  </si>
  <si>
    <t>-3.3561453453215826,-3.3588482217421447,-3.3588482217421447,-3.3588482217421447,-3.3588482217421447,-3.3588482217421447,-3.3588482217421447,-3.3588482217421447,-3.3588482217421447,-3.3588482217421447,-3.3588482217421447,-3.3588482217421447,-3.358848221742</t>
  </si>
  <si>
    <t>-3.3719079487733534,-3.3719079487733534,-3.3719079487733534,-3.3719079487733534,-3.3719079487733534,-3.3719079487733534,-3.3719079487733534,-3.3719079487733534,-3.3719079487733534,-3.3719079487733534,-3.3719079487733534,-3.3719079487733534,-3.371907948773</t>
  </si>
  <si>
    <t>-3.374542610918794,-3.374542610918794,-3.374542610918794,-3.374542610918794,-3.374542610918794,-3.374542610918794,-3.374542610918794,-3.374542610918794,-3.374542610918794,-3.374542610918794,-3.374542610918794,-3.374542610918794,-3.374542610918794,-3.37454</t>
  </si>
  <si>
    <t>-3.377003434384659,-3.377003434384659,-3.377003434384659,-3.377003434384659,-3.377003434384659,-3.377003434384659,-3.377003434384659,-3.377003434384659,-3.377003434384659,-3.377003434384659,-3.377003434384659,-3.377003434384659,-3.377003434384659,-3.37700</t>
  </si>
  <si>
    <t>-3.3802484955130296,-3.3802484955130296,-3.3802484955130296,-3.387139260630364,-3.387139260630364,-3.387139260630364,-3.387139260630364,-3.387139260630364,-3.387139260630364,-3.387139260630364,-3.387139260630364,-3.387139260630364,-3.387139260630364,-3.38</t>
  </si>
  <si>
    <t>-3.4294032252128392,-3.4294032252128392,-3.4294032252128392,-3.4294032252128392,-3.4294032252128392,-3.4294032252128392,-3.4294032252128392,-3.4294032252128392,-3.4294032252128392,-3.4294032252128392,-3.4294032252128392,-3.4294032252128392,-3.429403225212</t>
  </si>
  <si>
    <t>-3.4310168136784105,-3.4310168136784105,-3.4310168136784105,-3.4310168136784105,-3.4310168136784105,-3.4310168136784105,-3.4310168136784105,-3.4310168136784105,-3.4310168136784105,-3.4310168136784105,-3.4310168136784105,-3.4310168136784105,-3.431016813678</t>
  </si>
  <si>
    <t>-3.432494089486663,-3.432494089486663,-3.432494089486663,-3.432494089486663,-3.432494089486663,-3.432494089486663,-3.432494089486663,-3.432494089486663,-3.432494089486663,-3.432494089486663,-3.432494089486663,-3.432494089486663,-3.432494089486663,-3.43249</t>
  </si>
  <si>
    <t>-3.448478686203991,-3.448478686203991,-3.448478686203991,-3.448478686203991,-3.448478686203991,-3.448478686203991,-3.448478686203991,-3.448478686203991,-3.448478686203991,-3.448478686203991,-3.448478686203991,-3.448478686203991,-3.448478686203991,-3.44847</t>
  </si>
  <si>
    <t>-3.527817651179745,-3.527817651179745,-3.527817651179745,-3.527817651179745,-3.527817651179745,-3.527817651179745,-3.527817651179745,-3.527817651179745,-3.527817651179745,-3.527817651179745,-3.527817651179745,-3.527817651179745,-3.527817651179745,-3.52781</t>
  </si>
  <si>
    <t>-3.5524731621101076,-3.5655124128238342,-3.5655124128238342,-3.5655124128238342,-3.5655124128238342,-3.5655124128238342,-3.5655124128238342,-3.5655124128238342,-3.5655124128238342,-3.5655124128238342,-3.5655124128238342,-3.5655124128238342,-3.565512412823</t>
  </si>
  <si>
    <t>gnalg_140-1_2_parte2.csv</t>
  </si>
  <si>
    <t>-3.6075259590532256,-3.6075259590532256,-3.6075259590532256,-3.6075259590532256,-3.6075259590532256,-3.6075259590532256,-3.6075259590532256,-3.6075259590532256,-3.6075259590532256,-3.6075259590532256,-3.6075259590532256,-3.6075259590532256,-3.607525959053</t>
  </si>
  <si>
    <t>-3.609290232594614,-3.609290232594614,-3.6125915012658347,-3.6125915012658347,-3.6125915012658347,-3.6125915012658347,-3.6125915012658347,-3.6125915012658347,-3.615096375451882,-3.615096375451882,-3.615096375451882,-3.615096375451882,-3.615096375451882,-3</t>
  </si>
  <si>
    <t>-3.6614710211262036,-3.6614710211262036,-3.6614710211262036,-3.6614710211262036,-3.6614710211262036,-3.6614710211262036,-3.6614710211262036,-3.6614710211262036,-3.6614710211262036,-3.6614710211262036,-3.6614710211262036,-3.6614710211262036,-3.665853873742</t>
  </si>
  <si>
    <t>-3.6906181936841436,-3.6906181936841436,-3.6906181936841436,-3.6906181936841436,-3.6906181936841436,-3.6906181936841436,-3.6906181936841436,-3.6906181936841436,-3.6906181936841436,-3.6906181936841436,-3.6906181936841436,-3.6906181936841436,-3.690618193684</t>
  </si>
  <si>
    <t>-3.7016513676349776,-3.7016513676349776,-3.7016513676349776,-3.7016513676349776,-3.7016513676349776,-3.7016513676349776,-3.7016513676349776,-3.7016513676349776,-3.7016513676349776,-3.7016513676349776,-3.7016513676349776,-3.7016513676349776,-3.701651367634</t>
  </si>
  <si>
    <t>-3.7120153336374218,-3.7120153336374218,-3.7120153336374218,-3.7120153336374218,-3.7120153336374218,-3.7120153336374218,-3.7120153336374218,-3.7120153336374218,-3.7120153336374218,-3.7120153336374218,-3.7120153336374218,-3.7120153336374218,-3.712015333637</t>
  </si>
  <si>
    <t>-3.7738006554002332,-3.7738006554002332,-3.7738006554002332,-3.7738006554002332,-3.7738006554002332,-3.7738006554002332,-3.7738006554002332,-3.7738006554002332,-3.7738006554002332,-3.7738006554002332,-3.7738006554002332,-3.7738006554002332,-3.773800655400</t>
  </si>
  <si>
    <t>-3.8240434540176893,-3.8240434540176893,-3.8240434540176893,-3.8240434540176893,-3.8240434540176893,-3.8240434540176893,-3.8240434540176893,-3.8240434540176893,-3.8240434540176893,-3.8240434540176893,-3.8240434540176893,-3.8240434540176893,-3.824043454017</t>
  </si>
  <si>
    <t>-3.837262115782557,-3.837262115782557,-3.837262115782557,-3.837262115782557,-3.837262115782557,-3.837262115782557,-3.837262115782557,-3.837262115782557,-3.837262115782557,-3.837262115782557,-3.837262115782557,-3.837262115782557,-3.837262115782557,-3.83726</t>
  </si>
  <si>
    <t>-3.8718870305532547,-3.8718870305532547,-3.8718870305532547,-3.8718870305532547,-3.8718870305532547,-3.8718870305532547,-3.8718870305532547,-3.8718870305532547,-3.8718870305532547,-3.8718870305532547,-3.8718870305532547,-3.8718870305532547,-3.871887030553</t>
  </si>
  <si>
    <t>-3.8985311569953254,-3.8985311569953254,-3.8985311569953254,-3.8985311569953254,-3.8985311569953254,-3.8985311569953254,-3.8985311569953254,-3.8985311569953254,-3.8985311569953254,-3.8985311569953254,-3.8985311569953254,-3.8985311569953254,-3.898531156995</t>
  </si>
  <si>
    <t>-3.9075826162055387,-3.9075826162055387,-3.9075826162055387,-3.9075826162055387,-3.9075826162055387,-3.9075826162055387,-3.9075826162055387,-3.9075826162055387,-3.9075826162055387,-3.9075826162055387,-3.9075826162055387,-3.9075826162055387,-3.907582616205</t>
  </si>
  <si>
    <t>gnalg_140-1_4_parte1.csv</t>
  </si>
  <si>
    <t>gnalg_140-1_2_parte1.csv</t>
  </si>
  <si>
    <t>-3.9502661614717796,-3.9502661614717796,-3.9502661614717796,-3.9502661614717796,-3.9502661614717796,-3.9502661614717796,-3.9502661614717796,-3.9502661614717796,-3.9502661614717796,-3.9502661614717796,-3.9502661614717796,-3.9502661614717796,-3.950266161471</t>
  </si>
  <si>
    <t>-3.9663504202844675,-3.9663504202844675,-3.9663504202844675,-3.9663504202844675,-3.9663504202844675,-3.9663504202844675,-3.9663504202844675,-3.9663504202844675,-3.9663504202844675,-3.9663504202844675,-3.9663504202844675,-3.9663504202844675,-3.966350420284</t>
  </si>
  <si>
    <t>-3.975176934718752,-3.975176934718752,-3.975176934718752,-3.975176934718752,-3.975176934718752,-3.975176934718752,-3.975176934718752,-3.975176934718752,-3.975176934718752,-3.975176934718752,-3.975176934718752,-3.975176934718752,-3.975176934718752,-3.97517</t>
  </si>
  <si>
    <t>-3.985498053598575,-3.985498053598575,-3.985498053598575,-3.985498053598575,-3.985498053598575,-3.985498053598575,-3.985498053598575,-3.985498053598575,-3.985498053598575,-3.985498053598575,-3.985498053598575,-3.985498053598575,-3.985498053598575,-3.98549</t>
  </si>
  <si>
    <t>-3.996866569733304,-3.996866569733304,-3.996866569733304,-3.996866569733304,-3.996866569733304,-3.996866569733304,-3.996866569733304,-3.996866569733304,-3.996866569733304,-3.996866569733304,-3.996866569733304,-3.996866569733304,-3.996866569733304,-3.99686</t>
  </si>
  <si>
    <t>-4.006230755689484,-4.006230755689484,-4.006230755689484,-4.006230755689484,-4.006230755689484,-4.006230755689484,-4.006230755689484,-4.006230755689484,-4.006230755689484,-4.006230755689484,-4.006230755689484,-4.006230755689484,-4.006230755689484,-4.00623</t>
  </si>
  <si>
    <t>-4.007419042577492,-4.007419042577492,-4.007419042577492,-4.007419042577492,-4.007419042577492,-4.007419042577492,-4.007419042577492,-4.007419042577492,-4.007419042577492,-4.007419042577492,-4.007419042577492,-4.007419042577492,-4.007419042577492,-4.00741</t>
  </si>
  <si>
    <t>-4.020235757354281,-4.020235757354281,-4.020235757354281,-4.020235757354281,-4.020235757354281,-4.020235757354281,-4.020235757354281,-4.020235757354281,-4.020235757354281,-4.020235757354281,-4.020235757354281,-4.020235757354281,-4.020235757354281,-4.02023</t>
  </si>
  <si>
    <t>-4.026905041675365,-4.026905041675365,-4.026905041675365,-4.026905041675365,-4.026905041675365,-4.026905041675365,-4.026905041675365,-4.026905041675365,-4.026905041675365,-4.026905041675365,-4.026905041675365,-4.026905041675365,-4.026905041675365,-4.02690</t>
  </si>
  <si>
    <t>-4.075669176878998,-4.075669176878998,-4.075669176878998,-4.075669176878998,-4.075669176878998,-4.075669176878998,-4.075669176878998,-4.075669176878998,-4.075669176878998,-4.075669176878998,-4.075669176878998,-4.075669176878998,-4.075669176878998,-4.07566</t>
  </si>
  <si>
    <t>-4.080638114383699,-4.080638114383699,-4.080638114383699,-4.080638114383699,-4.080638114383699,-4.080638114383699,-4.080638114383699,-4.080638114383699,-4.080638114383699,-4.080638114383699,-4.080638114383699,-4.080638114383699,-4.080638114383699,-4.08063</t>
  </si>
  <si>
    <t>-4.083580164203556,-4.083580164203556,-4.083580164203556,-4.083580164203556,-4.083580164203556,-4.083580164203556,-4.083580164203556,-4.083580164203556,-4.083580164203556,-4.083580164203556,-4.083580164203556,-4.083580164203556,-4.083580164203556,-4.08358</t>
  </si>
  <si>
    <t>-4.110995321185891,-4.110995321185891,-4.110995321185891,-4.110995321185891,-4.110995321185891,-4.110995321185891,-4.110995321185891,-4.110995321185891,-4.110995321185891,-4.110995321185891,-4.110995321185891,-4.110995321185891,-4.110995321185891,-4.11099</t>
  </si>
  <si>
    <t>-4.1171512881759575,-4.1171512881759575,-4.1171512881759575,-4.1171512881759575,-4.1171512881759575,-4.1171512881759575,-4.1171512881759575,-4.1171512881759575,-4.1171512881759575,-4.1171512881759575,-4.1171512881759575,-4.1171512881759575,-4.117151288175</t>
  </si>
  <si>
    <t>-4.122958602502466,-4.122958602502466,-4.122958602502466,-4.122958602502466,-4.122958602502466,-4.122958602502466,-4.122958602502466,-4.122958602502466,-4.122958602502466,-4.122958602502466,-4.122958602502466,-4.122958602502466,-4.122958602502466,-4.12295</t>
  </si>
  <si>
    <t>-4.132935296919114,-4.132935296919114,-4.132935296919114,-4.132935296919114,-4.132935296919114,-4.132935296919114,-4.132935296919114,-4.132935296919114,-4.132935296919114,-4.132935296919114,-4.132935296919114,-4.132935296919114,-4.132935296919114,-4.13293</t>
  </si>
  <si>
    <t>-4.158107616633187,-4.158107616633187,-4.158107616633187,-4.158107616633187,-4.158107616633187,-4.158107616633187,-4.158107616633187,-4.158107616633187,-4.158107616633187,-4.158107616633187,-4.158107616633187,-4.158107616633187,-4.158107616633187,-4.15810</t>
  </si>
  <si>
    <t>-4.16747493250723,-4.16747493250723,-4.16747493250723,-4.16747493250723,-4.16747493250723,-4.16747493250723,-4.16747493250723,-4.16747493250723,-4.16747493250723,-4.16747493250723,-4.16747493250723,-4.16747493250723,-4.16747493250723,-4.16747493250723,-4.</t>
  </si>
  <si>
    <t>-4.1720460260661465,-4.1720460260661465,-4.1720460260661465,-4.1720460260661465,-4.1720460260661465,-4.1720460260661465,-4.1720460260661465,-4.1720460260661465,-4.1720460260661465,-4.1720460260661465,-4.1720460260661465,-4.1720460260661465,-4.172046026066</t>
  </si>
  <si>
    <t>-4.178558605232079,-4.178558605232079,-4.178558605232079,-4.178558605232079,-4.178558605232079,-4.178558605232079,-4.178558605232079,-4.178558605232079,-4.178558605232079,-4.178558605232079,-4.178558605232079,-4.178558605232079,-4.178558605232079,-4.17855</t>
  </si>
  <si>
    <t>-4.212902166573382,-4.212902166573382,-4.212902166573382,-4.212902166573382,-4.212902166573382,-4.212902166573382,-4.212902166573382,-4.212902166573382,-4.212902166573382,-4.212902166573382,-4.212902166573382,-4.212902166573382,-4.212902166573382,-4.21290</t>
  </si>
  <si>
    <t>-4.216208761240203,-4.216208761240203,-4.216208761240203,-4.216208761240203,-4.216208761240203,-4.216208761240203,-4.216208761240203,-4.216208761240203,-4.216208761240203,-4.216208761240203,-4.216208761240203,-4.216208761240203,-4.216208761240203,-4.21620</t>
  </si>
  <si>
    <t>-4.235199014103537,-4.235199014103537,-4.235199014103537,-4.235199014103537,-4.235199014103537,-4.235199014103537,-4.235199014103537,-4.235199014103537,-4.235199014103537,-4.235199014103537,-4.235199014103537,-4.235199014103537,-4.235199014103537,-4.23519</t>
  </si>
  <si>
    <t>-4.236420645685998,-4.236420645685998,-4.236420645685998,-4.236420645685998,-4.236420645685998,-4.236420645685998,-4.236420645685998,-4.236420645685998,-4.236420645685998,-4.236420645685998,-4.236420645685998,-4.236420645685998,-4.236420645685998,-4.23642</t>
  </si>
  <si>
    <t>-4.244773698494006,-4.244773698494006,-4.244773698494006,-4.244773698494006,-4.244773698494006,-4.244773698494006,-4.244773698494006,-4.244773698494006,-4.244773698494006,-4.244773698494006,-4.244773698494006,-4.244773698494006,-4.244773698494006,-4.24477</t>
  </si>
  <si>
    <t>-4.244910017648064,-4.244910017648064,-4.244910017648064,-4.244910017648064,-4.244910017648064,-4.244910017648064,-4.244910017648064,-4.244910017648064,-4.244910017648064,-4.244910017648064,-4.244910017648064,-4.244910017648064,-4.244910017648064,-4.24491</t>
  </si>
  <si>
    <t>-4.245323157861497,-4.245323157861497,-4.245323157861497,-4.245323157861497,-4.245323157861497,-4.245323157861497,-4.245323157861497,-4.245323157861497,-4.245323157861497,-4.245323157861497,-4.245323157861497,-4.245323157861497,-4.245323157861497,-4.24532</t>
  </si>
  <si>
    <t>-4.250945108301648,-4.250945108301648,-4.250945108301648,-4.250945108301648,-4.250945108301648,-4.250945108301648,-4.250945108301648,-4.250945108301648,-4.250945108301648,-4.250945108301648,-4.250945108301648,-4.250945108301648,-4.250945108301648,-4.25094</t>
  </si>
  <si>
    <t>-4.278092350119669,-4.278092350119669,-4.278092350119669,-4.278092350119669,-4.278092350119669,-4.278092350119669,-4.278092350119669,-4.278092350119669,-4.278092350119669,-4.278092350119669,-4.278092350119669,-4.278092350119669,-4.278092350119669,-4.27809</t>
  </si>
  <si>
    <t>-4.2794091147411795,-4.2794091147411795,-4.2794091147411795,-4.2794091147411795,-4.2794091147411795,-4.2794091147411795,-4.2794091147411795,-4.2794091147411795,-4.2794091147411795,-4.2794091147411795,-4.2794091147411795,-4.2794091147411795,-4.279409114741</t>
  </si>
  <si>
    <t>-4.301331355707887,-4.301331355707887,-4.301331355707887,-4.301331355707887,-4.301331355707887,-4.301331355707887,-4.301331355707887,-4.301331355707887,-4.301331355707887,-4.301331355707887,-4.301331355707887,-4.301331355707887,-4.301331355707887,-4.30133</t>
  </si>
  <si>
    <t>-4.309272892132734,-4.309272892132734,-4.309272892132734,-4.309272892132734,-4.309272892132734,-4.309272892132734,-4.309272892132734,-4.309272892132734,-4.309272892132734,-4.309272892132734,-4.309272892132734,-4.309272892132734,-4.309272892132734,-4.30927</t>
  </si>
  <si>
    <t>-4.311721456449546,-4.311721456449546,-4.311721456449546,-4.311721456449546,-4.311721456449546,-4.311721456449546,-4.311721456449546,-4.311721456449546,-4.311721456449546,-4.311721456449546,-4.311721456449546,-4.311721456449546,-4.311721456449546,-4.31172</t>
  </si>
  <si>
    <t>-4.312997275753076,-4.312997275753076,-4.312997275753076,-4.312997275753076,-4.312997275753076,-4.312997275753076,-4.312997275753076,-4.312997275753076,-4.312997275753076,-4.312997275753076,-4.312997275753076,-4.312997275753076,-4.312997275753076,-4.31299</t>
  </si>
  <si>
    <t>-4.313001728547943,-4.313001728547943,-4.313001728547943,-4.313001728547943,-4.313001728547943,-4.313001728547943,-4.313001728547943,-4.313001728547943,-4.313001728547943,-4.313001728547943,-4.313001728547943,-4.313001728547943,-4.313001728547943,-4.31300</t>
  </si>
  <si>
    <t>-4.335911248530337,-4.335911248530337,-4.335911248530337,-4.335911248530337,-4.335911248530337,-4.335911248530337,-4.335911248530337,-4.335911248530337,-4.335911248530337,-4.335911248530337,-4.335911248530337,-4.335911248530337,-4.335911248530337,-4.33591</t>
  </si>
  <si>
    <t>-4.342419730355017,-4.342419730355017,-4.342419730355017,-4.342419730355017,-4.342419730355017,-4.342419730355017,-4.342419730355017,-4.342419730355017,-4.342419730355017,-4.342419730355017,-4.342419730355017,-4.342419730355017,-4.342419730355017,-4.34241</t>
  </si>
  <si>
    <t>-4.351861901265591,-4.351861901265591,-4.351861901265591,-4.351861901265591,-4.351861901265591,-4.351861901265591,-4.351861901265591,-4.351861901265591,-4.351861901265591,-4.351861901265591,-4.351861901265591,-4.351861901265591,-4.351861901265591,-4.35186</t>
  </si>
  <si>
    <t>-4.355954145405272,-4.355954145405272,-4.355954145405272,-4.355954145405272,-4.355954145405272,-4.355954145405272,-4.355954145405272,-4.355954145405272,-4.355954145405272,-4.355954145405272,-4.355954145405272,-4.355954145405272,-4.355954145405272,-4.35595</t>
  </si>
  <si>
    <t>-4.373020223863052,-4.373020223863052,-4.373020223863052,-4.373020223863052,-4.373020223863052,-4.373020223863052,-4.373020223863052,-4.373020223863052,-4.373020223863052,-4.373020223863052,-4.373020223863052,-4.373020223863052,-4.373020223863052,-4.37302</t>
  </si>
  <si>
    <t>-4.37846898764763,-4.37846898764763,-4.37846898764763,-4.37846898764763,-4.37846898764763,-4.37846898764763,-4.37846898764763,-4.37846898764763,-4.37846898764763,-4.37846898764763,-4.37846898764763,-4.37846898764763,-4.37846898764763,-4.37846898764763,-4.</t>
  </si>
  <si>
    <t>-4.3821613680172735,-4.3821613680172735,-4.3821613680172735,-4.3821613680172735,-4.3821613680172735,-4.3821613680172735,-4.3821613680172735,-4.3821613680172735,-4.3821613680172735,-4.3821613680172735,-4.3821613680172735,-4.3821613680172735,-4.382161368017</t>
  </si>
  <si>
    <t>-4.382456119062261,-4.382456119062261,-4.382456119062261,-4.382456119062261,-4.382456119062261,-4.382456119062261,-4.382456119062261,-4.382456119062261,-4.382456119062261,-4.382456119062261,-4.382456119062261,-4.382456119062261,-4.382456119062261,-4.38245</t>
  </si>
  <si>
    <t>-4.397971838497273,-4.397971838497273,-4.397971838497273,-4.397971838497273,-4.397971838497273,-4.397971838497273,-4.397971838497273,-4.397971838497273,-4.397971838497273,-4.397971838497273,-4.397971838497273,-4.397971838497273,-4.397971838497273,-4.39797</t>
  </si>
  <si>
    <t>-4.403883974818537,-4.403883974818537,-4.403883974818537,-4.403883974818537,-4.403883974818537,-4.403883974818537,-4.403883974818537,-4.403883974818537,-4.403883974818537,-4.403883974818537,-4.403883974818537,-4.403883974818537,-4.403883974818537,-4.40388</t>
  </si>
  <si>
    <t>-4.4054458735417,-4.4054458735417,-4.4054458735417,-4.4054458735417,-4.4054458735417,-4.4054458735417,-4.4054458735417,-4.4054458735417,-4.4054458735417,-4.4054458735417,-4.4054458735417,-4.4054458735417,-4.4054458735417,-4.4054458735417,-4.4054458735417,</t>
  </si>
  <si>
    <t>-4.412651429241403,-4.412651429241403,-4.412651429241403,-4.412651429241403,-4.412651429241403,-4.412651429241403,-4.412651429241403,-4.412651429241403,-4.412651429241403,-4.412651429241403,-4.412651429241403,-4.412651429241403,-4.412651429241403,-4.41265</t>
  </si>
  <si>
    <t>-4.4324774515171805,-4.4324774515171805,-4.4324774515171805,-4.4324774515171805,-4.4324774515171805,-4.4324774515171805,-4.4324774515171805,-4.4324774515171805,-4.4324774515171805,-4.4324774515171805,-4.4324774515171805,-4.4324774515171805,-4.432477451517</t>
  </si>
  <si>
    <t>-4.442765918203333,-4.442765918203333,-4.442765918203333,-4.442765918203333,-4.442765918203333,-4.442765918203333,-4.442765918203333,-4.442765918203333,-4.442765918203333,-4.442765918203333,-4.442765918203333,-4.442765918203333,-4.442765918203333,-4.44276</t>
  </si>
  <si>
    <t>-4.444234949409619,-4.579191178920489,-4.641141445751333,-4.641141445751333,-4.641141445751333,-4.641141445751333,-4.641141445751333,-4.641141445751333,-4.641141445751333,-4.641141445751333,-4.641141445751333,-4.641141445751333,-4.641141445751333,-4.64114</t>
  </si>
  <si>
    <t>-4.457698239108112,-4.457698239108112,-4.457698239108112,-4.457698239108112,-4.457698239108112,-4.457698239108112,-4.457698239108112,-4.457698239108112,-4.457698239108112,-4.457698239108112,-4.457698239108112,-4.457698239108112,-4.457698239108112,-4.45769</t>
  </si>
  <si>
    <t>-4.468399813596825,-4.468399813596825,-4.468399813596825,-4.468399813596825,-4.468399813596825,-4.468399813596825,-4.468399813596825,-4.468399813596825,-4.468399813596825,-4.468399813596825,-4.468399813596825,-4.468399813596825,-4.468399813596825,-4.46839</t>
  </si>
  <si>
    <t>-4.471423880816205,-4.471423880816205,-4.471423880816205,-4.471423880816205,-4.471423880816205,-4.471423880816205,-4.471423880816205,-4.471423880816205,-4.471423880816205,-4.471423880816205,-4.471423880816205,-4.471423880816205,-4.471423880816205,-4.47142</t>
  </si>
  <si>
    <t>-4.472629886921656,-4.472629886921656,-4.472629886921656,-4.472629886921656,-4.472629886921656,-4.472629886921656,-4.472629886921656,-4.472629886921656,-4.472629886921656,-4.472629886921656,-4.472629886921656,-4.472629886921656,-4.472629886921656,-4.47262</t>
  </si>
  <si>
    <t>-4.475962481839731,-4.475962481839731,-4.475962481839731,-4.475962481839731,-4.475962481839731,-4.475962481839731,-4.475962481839731,-4.475962481839731,-4.475962481839731,-4.475962481839731,-4.475962481839731,-4.475962481839731,-4.475962481839731,-4.47596</t>
  </si>
  <si>
    <t>-4.478997072799652,-4.478997072799652,-4.478997072799652,-4.478997072799652,-4.478997072799652,-4.478997072799652,-4.478997072799652,-4.478997072799652,-4.478997072799652,-4.478997072799652,-4.478997072799652,-4.478997072799652,-4.478997072799652,-4.47899</t>
  </si>
  <si>
    <t>-4.484384760607238,-4.484384760607238,-4.484384760607238,-4.484384760607238,-4.484384760607238,-4.484384760607238,-4.484384760607238,-4.484384760607238,-4.484384760607238,-4.484384760607238,-4.484384760607238,-4.484384760607238,-4.484384760607238,-4.48438</t>
  </si>
  <si>
    <t>-4.484481400127366,-4.484481400127366,-4.484481400127366,-4.484481400127366,-4.484481400127366,-4.484481400127366,-4.484481400127366,-4.484481400127366,-4.484481400127366,-4.484481400127366,-4.484481400127366,-4.484481400127366,-4.484481400127366,-4.48448</t>
  </si>
  <si>
    <t>-4.485226801146918,-4.485226801146918,-4.485226801146918,-4.485226801146918,-4.485226801146918,-4.485226801146918,-4.485226801146918,-4.485226801146918,-4.485226801146918,-4.485226801146918,-4.485226801146918,-4.485226801146918,-4.485226801146918,-4.48522</t>
  </si>
  <si>
    <t>-4.493823755549754,-4.493823755549754,-4.493823755549754,-4.493823755549754,-4.493823755549754,-4.493823755549754,-4.493823755549754,-4.493823755549754,-4.493823755549754,-4.493823755549754,-4.493823755549754,-4.493823755549754,-4.493823755549754,-4.49382</t>
  </si>
  <si>
    <t>-4.497205170155762,-4.497205170155762,-4.497205170155762,-4.497205170155762,-4.497205170155762,-4.497205170155762,-4.497205170155762,-4.497205170155762,-4.497205170155762,-4.497205170155762,-4.497205170155762,-4.497205170155762,-4.497205170155762,-4.49720</t>
  </si>
  <si>
    <t>-4.497910558463222,-4.497910558463222,-4.497910558463222,-4.497910558463222,-4.497910558463222,-4.497910558463222,-4.497910558463222,-4.497910558463222,-4.497910558463222,-4.497910558463222,-4.497910558463222,-4.497910558463222,-4.497910558463222,-4.49791</t>
  </si>
  <si>
    <t>-4.502559712997721,-4.502559712997721,-4.502559712997721,-4.502559712997721,-4.502559712997721,-4.502559712997721,-4.502559712997721,-4.502559712997721,-4.502559712997721,-4.502559712997721,-4.502559712997721,-4.502559712997721,-4.502559712997721,-4.50255</t>
  </si>
  <si>
    <t>-4.504096601910459,-4.504096601910459,-4.504096601910459,-4.504096601910459,-4.504096601910459,-4.504096601910459,-4.504096601910459,-4.504096601910459,-4.504096601910459,-4.504096601910459,-4.504096601910459,-4.504096601910459,-4.504096601910459,-4.50409</t>
  </si>
  <si>
    <t>-4.5058944263421505,-4.5058944263421505,-4.5058944263421505,-4.5058944263421505,-4.5058944263421505,-4.5058944263421505,-4.5058944263421505,-4.5058944263421505,-4.5058944263421505,-4.5058944263421505,-4.5058944263421505,-4.5058944263421505,-4.505894426342</t>
  </si>
  <si>
    <t>-4.516902726053319,-4.516902726053319,-4.516902726053319,-4.516902726053319,-4.516902726053319,-4.516902726053319,-4.516902726053319,-4.516902726053319,-4.516902726053319,-4.516902726053319,-4.516902726053319,-4.516902726053319,-4.516902726053319,-4.51690</t>
  </si>
  <si>
    <t>-4.517224516088119,-4.517224516088119,-4.517224516088119,-4.517224516088119,-4.517224516088119,-4.517224516088119,-4.517224516088119,-4.517224516088119,-4.517224516088119,-4.517224516088119,-4.517224516088119,-4.517224516088119,-4.517224516088119,-4.51722</t>
  </si>
  <si>
    <t>-4.520364221175122,-4.520364221175122,-4.520364221175122,-4.520364221175122,-4.520364221175122,-4.520364221175122,-4.520364221175122,-4.520364221175122,-4.520364221175122,-4.520364221175122,-4.520364221175122,-4.520364221175122,-4.520364221175122,-4.52036</t>
  </si>
  <si>
    <t>-4.52060681606652,-4.52060681606652,-4.52060681606652,-4.52060681606652,-4.52060681606652,-4.52060681606652,-4.52060681606652,-4.52060681606652,-4.52060681606652,-4.52060681606652,-4.52060681606652,-4.52060681606652,-4.52060681606652,-4.52060681606652,-4.</t>
  </si>
  <si>
    <t>-4.521985521950406,-4.521985521950406,-4.521985521950406,-4.521985521950406,-4.521985521950406,-4.521985521950406,-4.521985521950406,-4.521985521950406,-4.521985521950406,-4.521985521950406,-4.521985521950406,-4.521985521950406,-4.521985521950406,-4.52198</t>
  </si>
  <si>
    <t>-4.524604004026879,-4.524604004026879,-4.524604004026879,-4.524604004026879,-4.524604004026879,-4.524604004026879,-4.524604004026879,-4.524604004026879,-4.524604004026879,-4.524604004026879,-4.524604004026879,-4.524604004026879,-4.524604004026879,-4.52460</t>
  </si>
  <si>
    <t>-4.531890973032326,-4.531890973032326,-4.531890973032326,-4.531890973032326,-4.531890973032326,-4.531890973032326,-4.531890973032326,-4.531890973032326,-4.531890973032326,-4.531890973032326,-4.531890973032326,-4.531890973032326,-4.531890973032326,-4.53189</t>
  </si>
  <si>
    <t>-4.535458371242354,-4.535458371242354,-4.535458371242354,-4.535458371242354,-4.535458371242354,-4.535458371242354,-4.535458371242354,-4.535458371242354,-4.535458371242354,-4.535458371242354,-4.535458371242354,-4.535458371242354,-4.535458371242354,-4.53545</t>
  </si>
  <si>
    <t>-4.53646441763332,-4.53646441763332,-4.53646441763332,-4.53646441763332,-4.53646441763332,-4.53646441763332,-4.53646441763332,-4.53646441763332,-4.53646441763332,-4.53646441763332,-4.53646441763332,-4.53646441763332,-4.53646441763332,-4.53646441763332,-4.</t>
  </si>
  <si>
    <t>-4.539981374898469,-4.539981374898469,-4.539981374898469,-4.539981374898469,-4.539981374898469,-4.539981374898469,-4.539981374898469,-4.539981374898469,-4.539981374898469,-4.539981374898469,-4.539981374898469,-4.539981374898469,-4.539981374898469,-4.53998</t>
  </si>
  <si>
    <t>-4.542757328693046,-4.542757328693046,-4.542757328693046,-4.542757328693046,-4.542757328693046,-4.542757328693046,-4.542757328693046,-4.542757328693046,-4.542757328693046,-4.542757328693046,-4.542757328693046,-4.542757328693046,-4.542757328693046,-4.54275</t>
  </si>
  <si>
    <t>-4.548455253868026,-4.548455253868026,-4.548455253868026,-4.548455253868026,-4.548455253868026,-4.548455253868026,-4.548455253868026,-4.548455253868026,-4.548455253868026,-4.548455253868026,-4.548455253868026,-4.548455253868026,-4.548455253868026,-4.54845</t>
  </si>
  <si>
    <t>-4.548582045741855,-4.548582045741855,-4.548582045741855,-4.548582045741855,-4.548582045741855,-4.548582045741855,-4.548582045741855,-4.548582045741855,-4.548582045741855,-4.548582045741855,-4.548582045741855,-4.548582045741855,-4.548582045741855,-4.54858</t>
  </si>
  <si>
    <t>-4.549523053694168,-4.549523053694168,-4.549523053694168,-4.549523053694168,-4.549523053694168,-4.549523053694168,-4.549523053694168,-4.549523053694168,-4.549523053694168,-4.549523053694168,-4.549523053694168,-4.549523053694168,-4.549523053694168,-4.54952</t>
  </si>
  <si>
    <t>-4.554787863979873,-4.554787863979873,-4.554787863979873,-4.554787863979873,-4.554787863979873,-4.554787863979873,-4.554787863979873,-4.554787863979873,-4.554787863979873,-4.554787863979873,-4.554787863979873,-4.554787863979873,-4.554787863979873,-4.55478</t>
  </si>
  <si>
    <t>-4.556277664351404,-4.556277664351404,-4.556277664351404,-4.556277664351404,-4.556277664351404,-4.556277664351404,-4.556277664351404,-4.556277664351404,-4.556277664351404,-4.556277664351404,-4.556277664351404,-4.556277664351404,-4.556277664351404,-4.55627</t>
  </si>
  <si>
    <t>-4.568150080613414,-4.568150080613414,-4.568150080613414,-4.568150080613414,-4.568150080613414,-4.568150080613414,-4.568150080613414,-4.568150080613414,-4.568150080613414,-4.568150080613414,-4.568150080613414,-4.568150080613414,-4.568150080613414,-4.56815</t>
  </si>
  <si>
    <t>-4.572728994665458,-4.572728994665458,-4.572728994665458,-4.572728994665458,-4.572728994665458,-4.572728994665458,-4.572728994665458,-4.572728994665458,-4.572728994665458,-4.572728994665458,-4.572728994665458,-4.572728994665458,-4.572728994665458,-4.57272</t>
  </si>
  <si>
    <t>-4.574264970808841,-4.574264970808841,-4.574264970808841,-4.574264970808841,-4.574264970808841,-4.574264970808841,-4.574264970808841,-4.574264970808841,-4.574264970808841,-4.574264970808841,-4.574264970808841,-4.574264970808841,-4.574264970808841,-4.57426</t>
  </si>
  <si>
    <t>-4.57508943057941,-4.57508943057941,-4.57508943057941,-4.57508943057941,-4.57508943057941,-4.57508943057941,-4.57508943057941,-4.57508943057941,-4.57508943057941,-4.57508943057941,-4.57508943057941,-4.57508943057941,-4.57508943057941,-4.57508943057941,-4.</t>
  </si>
  <si>
    <t>-4.5767011968333415,-4.5767011968333415,-4.5767011968333415,-4.5767011968333415,-4.5767011968333415,-4.5767011968333415,-4.5767011968333415,-4.5767011968333415,-4.5767011968333415,-4.5767011968333415,-4.5767011968333415,-4.5767011968333415,-4.576701196833</t>
  </si>
  <si>
    <t>-4.587799590059622,-4.587799590059622,-4.587799590059622,-4.587799590059622,-4.587799590059622,-4.587799590059622,-4.587799590059622,-4.587799590059622,-4.587799590059622,-4.587799590059622,-4.587799590059622,-4.587799590059622,-4.587799590059622,-4.58779</t>
  </si>
  <si>
    <t>-4.589804563853086,-4.589804563853086,-4.589804563853086,-4.589804563853086,-4.589804563853086,-4.589804563853086,-4.589804563853086,-4.589804563853086,-4.589804563853086,-4.589804563853086,-4.589804563853086,-4.589804563853086,-4.589804563853086,-4.58980</t>
  </si>
  <si>
    <t>-4.592029160480872,-4.592029160480872,-4.592029160480872,-4.592029160480872,-4.592029160480872,-4.592029160480872,-4.592029160480872,-4.592029160480872,-4.592029160480872,-4.592029160480872,-4.592029160480872,-4.592029160480872,-4.592029160480872,-4.59202</t>
  </si>
  <si>
    <t>-4.5932982079427465,-4.5932982079427465,-4.5932982079427465,-4.5932982079427465,-4.5932982079427465,-4.5932982079427465,-4.5932982079427465,-4.5932982079427465,-4.5932982079427465,-4.5932982079427465,-4.5932982079427465,-4.5932982079427465,-4.593298207942</t>
  </si>
  <si>
    <t>-4.610289422238057,-4.610289422238057,-4.610289422238057,-4.610289422238057,-4.610289422238057,-4.610289422238057,-4.610289422238057,-4.610289422238057,-4.610289422238057,-4.610289422238057,-4.610289422238057,-4.610289422238057,-4.610289422238057,-4.61028</t>
  </si>
  <si>
    <t>-4.612270985046283,-4.612270985046283,-4.612270985046283,-4.612270985046283,-4.612270985046283,-4.612270985046283,-4.612270985046283,-4.612270985046283,-4.612270985046283,-4.612270985046283,-4.612270985046283,-4.612270985046283,-4.612270985046283,-4.61227</t>
  </si>
  <si>
    <t>-4.615130224803509,-4.615130224803509,-4.615130224803509,-4.615130224803509,-4.615130224803509,-4.615130224803509,-4.615130224803509,-4.615130224803509,-4.615130224803509,-4.615130224803509,-4.615130224803509,-4.615130224803509,-4.615130224803509,-4.61513</t>
  </si>
  <si>
    <t>-4.615766487670223,-4.615766487670223,-4.615766487670223,-4.615766487670223,-4.615766487670223,-4.615766487670223,-4.615766487670223,-4.615766487670223,-4.615766487670223,-4.615766487670223,-4.615766487670223,-4.615766487670223,-4.615766487670223,-4.61576</t>
  </si>
  <si>
    <t>-4.622839115714231,-4.622839115714231,-4.622839115714231,-4.622839115714231,-4.622839115714231,-4.622839115714231,-4.622839115714231,-4.622839115714231,-4.622839115714231,-4.622839115714231,-4.622839115714231,-4.622839115714231,-4.622839115714231,-4.62283</t>
  </si>
  <si>
    <t>-4.634133892662332,-4.634133892662332,-4.634133892662332,-4.634133892662332,-4.634133892662332,-4.634133892662332,-4.634133892662332,-4.634133892662332,-4.634133892662332,-4.634133892662332,-4.634133892662332,-4.634133892662332,-4.634133892662332,-4.63413</t>
  </si>
  <si>
    <t>-4.640189149977611,-4.640189149977611,-4.640189149977611,-4.640189149977611,-4.640189149977611,-4.640189149977611,-4.640189149977611,-4.640189149977611,-4.640189149977611,-4.640189149977611,-4.640189149977611,-4.640189149977611,-4.640189149977611,-4.64018</t>
  </si>
  <si>
    <t>-4.644454023627501,-4.644454023627501,-4.644454023627501,-4.644454023627501,-4.644454023627501,-4.644454023627501,-4.644454023627501,-4.644454023627501,-4.644454023627501,-4.644454023627501,-4.644454023627501,-4.644454023627501,-4.644454023627501,-4.64445</t>
  </si>
  <si>
    <t>-4.64613349209593,-4.64613349209593,-4.64613349209593,-4.64613349209593,-4.64613349209593,-4.64613349209593,-4.64613349209593,-4.64613349209593,-4.64613349209593,-4.64613349209593,-4.64613349209593,-4.64613349209593,-4.64613349209593,-4.64613349209593,-4.</t>
  </si>
  <si>
    <t>-4.647140014900735,-4.647140014900735,-4.647140014900735,-4.647140014900735,-4.647140014900735,-4.647140014900735,-4.647140014900735,-4.647140014900735,-4.647140014900735,-4.647140014900735,-4.647140014900735,-4.647140014900735,-4.647140014900735,-4.64714</t>
  </si>
  <si>
    <t>-4.647155736920143,-4.647155736920143,-4.647155736920143,-4.647155736920143,-4.647155736920143,-4.647155736920143,-4.647155736920143,-4.647155736920143,-4.647155736920143,-4.647155736920143,-4.647155736920143,-4.647155736920143,-4.647155736920143,-4.64715</t>
  </si>
  <si>
    <t>-4.648988817629879,-4.648988817629879,-4.648988817629879,-4.648988817629879,-4.648988817629879,-4.648988817629879,-4.648988817629879,-4.648988817629879,-4.648988817629879,-4.648988817629879,-4.648988817629879,-4.648988817629879,-4.648988817629879,-4.64898</t>
  </si>
  <si>
    <t>-4.658048403265473,-4.658048403265473,-4.658048403265473,-4.658048403265473,-4.658048403265473,-4.658048403265473,-4.658048403265473,-4.658048403265473,-4.658048403265473,-4.658048403265473,-4.658048403265473,-4.658048403265473,-4.658048403265473,-4.65804</t>
  </si>
  <si>
    <t>-4.659837218983522,-4.659837218983522,-4.659837218983522,-4.659837218983522,-4.659837218983522,-4.659837218983522,-4.659837218983522,-4.659837218983522,-4.659837218983522,-4.659837218983522,-4.659837218983522,-4.659837218983522,-4.659837218983522,-4.65983</t>
  </si>
  <si>
    <t>-4.668570170443115,-4.668570170443115,-4.668570170443115,-4.686874520539932,-4.686874520539932,-4.686874520539932,-4.686874520539932,-4.765109667610473,-4.765109667610473,-4.765109667610473,-4.765109667610473,-4.765109667610473,-4.765109667610473,-4.76510</t>
  </si>
  <si>
    <t>-4.672112925604595,-4.672112925604595,-4.672112925604595,-4.672112925604595,-4.672112925604595,-4.672112925604595,-4.672112925604595,-4.672112925604595,-4.672112925604595,-4.672112925604595,-4.672112925604595,-4.672112925604595,-4.672112925604595,-4.67211</t>
  </si>
  <si>
    <t>-4.6813716770030736,-4.6813716770030736,-4.6813716770030736,-4.6813716770030736,-4.6813716770030736,-4.6813716770030736,-4.6813716770030736,-4.6813716770030736,-4.6813716770030736,-4.6813716770030736,-4.6813716770030736,-4.6813716770030736,-4.681371677003</t>
  </si>
  <si>
    <t>-4.688060096103674,-4.688060096103674,-4.688060096103674,-4.688060096103674,-4.688060096103674,-4.688060096103674,-4.688060096103674,-4.688060096103674,-4.688060096103674,-4.688060096103674,-4.688060096103674,-4.688060096103674,-4.688060096103674,-4.68806</t>
  </si>
  <si>
    <t>-4.693127189429575,-4.693127189429575,-4.693127189429575,-4.693127189429575,-4.693127189429575,-4.693127189429575,-4.693127189429575,-4.693127189429575,-4.693127189429575,-4.693127189429575,-4.693127189429575,-4.693127189429575,-4.693127189429575,-4.69312</t>
  </si>
  <si>
    <t>-4.693808049976223,-4.693808049976223,-4.693808049976223,-4.693808049976223,-4.693808049976223,-4.693808049976223,-4.693808049976223,-4.693808049976223,-4.693808049976223,-4.693808049976223,-4.693808049976223,-4.693808049976223,-4.693808049976223,-4.69380</t>
  </si>
  <si>
    <t>-4.696783464472144,-4.696783464472144,-4.696783464472144,-4.696783464472144,-4.696783464472144,-4.696783464472144,-4.696783464472144,-4.696783464472144,-4.696783464472144,-4.696783464472144,-4.696783464472144,-4.696783464472144,-4.696783464472144,-4.69678</t>
  </si>
  <si>
    <t>-4.697627916760011,-4.697627916760011,-4.697627916760011,-4.697627916760011,-4.697627916760011,-4.697627916760011,-4.697627916760011,-4.697627916760011,-4.697627916760011,-4.697627916760011,-4.697627916760011,-4.697627916760011,-4.697627916760011,-4.69762</t>
  </si>
  <si>
    <t>-4.710294554648483,-4.710294554648483,-4.710294554648483,-4.710294554648483,-4.710294554648483,-4.710294554648483,-4.710294554648483,-4.710294554648483,-4.710294554648483,-4.710294554648483,-4.710294554648483,-4.710294554648483,-4.710294554648483,-4.71029</t>
  </si>
  <si>
    <t>-4.716883343400344,-4.716883343400344,-4.716883343400344,-4.716883343400344,-4.716883343400344,-4.716883343400344,-4.716883343400344,-4.716883343400344,-4.716883343400344,-4.716883343400344,-4.716883343400344,-4.716883343400344,-4.716883343400344,-4.71688</t>
  </si>
  <si>
    <t>-4.717203533235543,-4.717203533235543,-4.717203533235543,-4.717203533235543,-4.717203533235543,-4.717203533235543,-4.717203533235543,-4.717203533235543,-4.717203533235543,-4.717203533235543,-4.717203533235543,-4.717203533235543,-4.717203533235543,-4.71720</t>
  </si>
  <si>
    <t>-4.730121768518364,-4.730121768518364,-4.730121768518364,-4.730121768518364,-4.730121768518364,-4.730121768518364,-4.730121768518364,-4.730121768518364,-4.730121768518364,-4.730121768518364,-4.730121768518364,-4.730121768518364,-4.730121768518364,-4.73012</t>
  </si>
  <si>
    <t>-4.731385548107611,-4.731385548107611,-4.731385548107611,-4.731385548107611,-4.731385548107611,-4.731385548107611,-4.731385548107611,-4.731385548107611,-4.731385548107611,-4.731385548107611,-4.731385548107611,-4.731385548107611,-4.731385548107611,-4.73138</t>
  </si>
  <si>
    <t>-4.740739306530449,-4.740739306530449,-4.740739306530449,-4.740739306530449,-4.740739306530449,-4.740739306530449,-4.740739306530449,-4.740739306530449,-4.740739306530449,-4.740739306530449,-4.740739306530449,-4.740739306530449,-4.740739306530449,-4.74073</t>
  </si>
  <si>
    <t>-4.748823278028931,-4.748823278028931,-4.748823278028931,-4.748823278028931,-4.748823278028931,-4.748823278028931,-4.748823278028931,-4.748823278028931,-4.748823278028931,-4.748823278028931,-4.748823278028931,-4.748823278028931,-4.748823278028931,-4.74882</t>
  </si>
  <si>
    <t>-4.759662769595348,-4.759662769595348,-4.759662769595348,-4.759662769595348,-4.759662769595348,-4.759662769595348,-4.759662769595348,-4.759662769595348,-4.759662769595348,-4.759662769595348,-4.759662769595348,-4.759662769595348,-4.759662769595348,-4.75966</t>
  </si>
  <si>
    <t>-4.760033039555472,-4.760033039555472,-4.760033039555472,-4.760033039555472,-4.760033039555472,-4.760033039555472,-4.760033039555472,-4.760033039555472,-4.760033039555472,-4.760033039555472,-4.760033039555472,-4.760033039555472,-4.760033039555472,-4.76003</t>
  </si>
  <si>
    <t>-4.760962816134362,-4.760962816134362,-4.760962816134362,-4.760962816134362,-4.760962816134362,-4.760962816134362,-4.760962816134362,-4.760962816134362,-4.760962816134362,-4.760962816134362,-4.760962816134362,-4.760962816134362,-4.760962816134362,-4.76096</t>
  </si>
  <si>
    <t>-4.761305646675304,-4.761305646675304,-4.761305646675304,-4.761305646675304,-4.761305646675304,-4.761305646675304,-4.761305646675304,-4.761305646675304,-4.761305646675304,-4.761305646675304,-4.761305646675304,-4.761305646675304,-4.761305646675304,-4.76130</t>
  </si>
  <si>
    <t>-4.766454155353066,-4.766454155353066,-4.766454155353066,-4.766454155353066,-4.766454155353066,-4.766454155353066,-4.766454155353066,-4.766454155353066,-4.766454155353066,-4.766454155353066,-4.766454155353066,-4.766454155353066,-4.766454155353066,-4.76645</t>
  </si>
  <si>
    <t>-4.771420978144332,-4.771420978144332,-4.771420978144332,-4.771420978144332,-4.771420978144332,-4.771420978144332,-4.771420978144332,-4.771420978144332,-4.771420978144332,-4.771420978144332,-4.771420978144332,-4.771420978144332,-4.771420978144332,-4.77142</t>
  </si>
  <si>
    <t>-4.798275684408079,-4.798275684408079,-4.798275684408079,-4.798275684408079,-4.798275684408079,-4.798275684408079,-4.798275684408079,-4.798275684408079,-4.798275684408079,-4.798275684408079,-4.798275684408079,-4.798275684408079,-4.798275684408079,-4.79827</t>
  </si>
  <si>
    <t>-4.801836284556548,-4.801836284556548,-4.801836284556548,-4.801836284556548,-4.801836284556548,-4.801836284556548,-4.801836284556548,-4.801836284556548,-4.801836284556548,-4.801836284556548,-4.801836284556548,-4.801836284556548,-4.801836284556548,-4.80183</t>
  </si>
  <si>
    <t>-4.802395650020636,-4.802395650020636,-4.802395650020636,-4.802395650020636,-4.802395650020636,-4.802395650020636,-4.802395650020636,-4.802395650020636,-4.802395650020636,-4.802395650020636,-4.802395650020636,-4.802395650020636,-4.802395650020636,-4.80239</t>
  </si>
  <si>
    <t>-4.803814770652116,-4.803814770652116,-4.803814770652116,-4.803814770652116,-4.803814770652116,-4.803814770652116,-4.803814770652116,-4.803814770652116,-4.803814770652116,-4.803814770652116,-4.803814770652116,-4.803814770652116,-4.803814770652116,-4.80381</t>
  </si>
  <si>
    <t>-4.808441060291383,-4.808441060291383,-4.808441060291383,-4.808441060291383,-4.808441060291383,-4.808441060291383,-4.808441060291383,-4.808441060291383,-4.808441060291383,-4.808441060291383,-4.808441060291383,-4.808441060291383,-4.808441060291383,-4.80844</t>
  </si>
  <si>
    <t>-4.8089519085011085,-4.8089519085011085,-4.8089519085011085,-4.8089519085011085,-4.8089519085011085,-4.8089519085011085,-4.8089519085011085,-4.8089519085011085,-4.8089519085011085,-4.8089519085011085,-4.8089519085011085,-4.8089519085011085,-4.808951908501</t>
  </si>
  <si>
    <t>-4.819782179595891,-4.819782179595891,-4.819782179595891,-4.819782179595891,-4.819782179595891,-4.819782179595891,-4.819782179595891,-4.819782179595891,-4.819782179595891,-4.819782179595891,-4.819782179595891,-4.819782179595891,-4.819782179595891,-4.81978</t>
  </si>
  <si>
    <t>-4.821805706522443,-4.821805706522443,-4.821805706522443,-4.821805706522443,-4.821805706522443,-4.821805706522443,-4.821805706522443,-4.821805706522443,-4.821805706522443,-4.821805706522443,-4.821805706522443,-4.821805706522443,-4.821805706522443,-4.82180</t>
  </si>
  <si>
    <t>-4.823081906978869,-4.823081906978869,-4.823081906978869,-4.823081906978869,-4.823081906978869,-4.823081906978869,-4.823081906978869,-4.823081906978869,-4.823081906978869,-4.823081906978869,-4.823081906978869,-4.823081906978869,-4.823081906978869,-4.82308</t>
  </si>
  <si>
    <t>-4.82393456942309,-4.82393456942309,-4.82393456942309,-4.82393456942309,-4.82393456942309,-4.82393456942309,-4.82393456942309,-4.82393456942309,-4.82393456942309,-4.82393456942309,-4.82393456942309,-4.82393456942309,-4.82393456942309,-4.82393456942309,-4.</t>
  </si>
  <si>
    <t>-4.849530364171973,-4.849530364171973,-4.849530364171973,-4.849530364171973,-4.849530364171973,-4.849530364171973,-4.849530364171973,-4.849530364171973,-4.849530364171973,-4.849530364171973,-4.849530364171973,-4.849530364171973,-4.849530364171973,-4.84953</t>
  </si>
  <si>
    <t>-4.849660035388894,-4.849660035388894,-4.849660035388894,-4.849660035388894,-4.849660035388894,-4.849660035388894,-4.849660035388894,-4.849660035388894,-4.849660035388894,-4.849660035388894,-4.849660035388894,-4.849660035388894,-4.849660035388894,-4.84966</t>
  </si>
  <si>
    <t>-4.853106937672871,-4.853106937672871,-4.853106937672871,-4.853106937672871,-4.853106937672871,-4.853106937672871,-4.853106937672871,-4.853106937672871,-4.853106937672871,-4.853106937672871,-4.853106937672871,-4.853106937672871,-4.853106937672871,-4.85310</t>
  </si>
  <si>
    <t>-4.853221903091813,-4.853221903091813,-4.853221903091813,-4.853221903091813,-4.853221903091813,-4.853221903091813,-4.853221903091813,-4.853221903091813,-4.853221903091813,-4.853221903091813,-4.853221903091813,-4.853221903091813,-4.853221903091813,-4.85322</t>
  </si>
  <si>
    <t>-4.854900412880846,-4.854900412880846,-4.854900412880846,-4.854900412880846,-4.854900412880846,-4.854900412880846,-4.854900412880846,-4.854900412880846,-4.854900412880846,-4.854900412880846,-4.854900412880846,-4.854900412880846,-4.854900412880846,-4.85490</t>
  </si>
  <si>
    <t>-4.8677862466907795,-4.8677862466907795,-4.8677862466907795,-4.8677862466907795,-4.8677862466907795,-4.8677862466907795,-4.8677862466907795,-4.8677862466907795,-4.8677862466907795,-4.8677862466907795,-4.8677862466907795,-4.8677862466907795,-4.867786246690</t>
  </si>
  <si>
    <t>-4.874245406784024,-4.874245406784024,-4.874245406784024,-4.874245406784024,-4.874245406784024,-4.874245406784024,-4.874245406784024,-4.874245406784024,-4.874245406784024,-4.874245406784024,-4.874245406784024,-4.874245406784024,-4.874245406784024,-4.87424</t>
  </si>
  <si>
    <t>-4.877420991371318,-4.877420991371318,-4.877420991371318,-4.877420991371318,-4.877420991371318,-4.877420991371318,-4.877420991371318,-4.877420991371318,-4.877420991371318,-4.877420991371318,-4.877420991371318,-4.877420991371318,-4.877420991371318,-4.87742</t>
  </si>
  <si>
    <t>-4.908209479388361,-4.908209479388361,-4.908209479388361,-4.908209479388361,-4.908209479388361,-4.908209479388361,-4.908209479388361,-4.908209479388361,-4.908209479388361,-4.908209479388361,-4.908209479388361,-4.908209479388361,-4.908209479388361,-4.90820</t>
  </si>
  <si>
    <t>-4.911483164341927,-4.911483164341927,-4.911483164341927,-4.911483164341927,-4.911483164341927,-4.911483164341927,-4.911483164341927,-4.911483164341927,-4.911483164341927,-4.911483164341927,-4.911483164341927,-4.911483164341927,-4.911483164341927,-4.91148</t>
  </si>
  <si>
    <t>-4.911829530443637,-4.911829530443637,-4.911829530443637,-4.911829530443637,-4.911829530443637,-4.911829530443637,-4.911829530443637,-4.911829530443637,-4.911829530443637,-4.911829530443637,-4.911829530443637,-4.911829530443637,-4.911829530443637,-4.91182</t>
  </si>
  <si>
    <t>-4.922323415520344,-4.922323415520344,-4.922323415520344,-4.922323415520344,-4.922323415520344,-4.922323415520344,-4.922323415520344,-4.922323415520344,-4.922323415520344,-4.922323415520344,-4.922323415520344,-4.922323415520344,-4.922323415520344,-4.92232</t>
  </si>
  <si>
    <t>-4.925311082577553,-4.925311082577553,-4.925311082577553,-4.925311082577553,-4.925311082577553,-4.925311082577553,-4.925311082577553,-4.925311082577553,-4.925311082577553,-4.925311082577553,-4.925311082577553,-4.925311082577553,-4.925311082577553,-4.92531</t>
  </si>
  <si>
    <t>-4.940037694996924,-4.940037694996924,-4.940037694996924,-4.940037694996924,-4.940037694996924,-4.940037694996924,-4.940037694996924,-4.940037694996924,-4.940037694996924,-4.940037694996924,-4.940037694996924,-4.940037694996924,-4.940037694996924,-4.94003</t>
  </si>
  <si>
    <t>-4.943519375137525,-4.943519375137525,-4.943519375137525,-4.943519375137525,-4.943519375137525,-4.943519375137525,-4.943519375137525,-4.943519375137525,-4.943519375137525,-4.943519375137525,-4.943519375137525,-4.943519375137525,-4.943519375137525,-4.94351</t>
  </si>
  <si>
    <t>-4.948753311539307,-4.948753311539307,-4.948753311539307,-4.948753311539307,-4.948753311539307,-4.948753311539307,-4.948753311539307,-4.948753311539307,-4.948753311539307,-4.948753311539307,-4.948753311539307,-4.948753311539307,-4.948753311539307,-4.94875</t>
  </si>
  <si>
    <t>-4.954329777137614,-4.954329777137614,-4.954329777137614,-4.954329777137614,-4.954329777137614,-4.954329777137614,-4.954329777137614,-4.954329777137614,-4.954329777137614,-4.954329777137614,-4.954329777137614,-4.954329777137614,-4.954329777137614,-4.95432</t>
  </si>
  <si>
    <t>-4.95752130686131,-4.95752130686131,-4.95752130686131,-4.95752130686131,-4.95752130686131,-4.95752130686131,-4.95752130686131,-4.95752130686131,-4.95752130686131,-4.95752130686131,-4.95752130686131,-4.95752130686131,-4.95752130686131,-4.95752130686131,-4.</t>
  </si>
  <si>
    <t>-4.9593191231251845,-4.9593191231251845,-4.9593191231251845,-4.9593191231251845,-4.9593191231251845,-4.9593191231251845,-4.9593191231251845,-4.9593191231251845,-4.9593191231251845,-4.9593191231251845,-4.9593191231251845,-4.9593191231251845,-4.959319123125</t>
  </si>
  <si>
    <t>-4.964679512943158,-4.964679512943158,-4.964679512943158,-4.964679512943158,-4.964679512943158,-4.964679512943158,-4.964679512943158,-4.964679512943158,-4.964679512943158,-4.964679512943158,-4.964679512943158,-4.964679512943158,-4.964679512943158,-4.96467</t>
  </si>
  <si>
    <t>-4.975170605110687,-4.975170605110687,-4.975170605110687,-4.975170605110687,-4.975170605110687,-4.975170605110687,-4.975170605110687,-4.975170605110687,-4.975170605110687,-4.975170605110687,-4.975170605110687,-4.975170605110687,-4.975170605110687,-4.97517</t>
  </si>
  <si>
    <t>-4.9775577419114985,-4.9775577419114985,-4.9775577419114985,-4.9775577419114985,-4.9775577419114985,-4.9775577419114985,-4.9775577419114985,-4.9775577419114985,-4.9775577419114985,-4.9775577419114985,-4.9775577419114985,-4.9775577419114985,-4.977557741911</t>
  </si>
  <si>
    <t>-4.983293742154206,-4.983293742154206,-4.983293742154206,-4.983293742154206,-4.983293742154206,-4.983293742154206,-4.983293742154206,-4.983293742154206,-4.983293742154206,-4.983293742154206,-4.983293742154206,-4.983293742154206,-4.983293742154206,-4.98329</t>
  </si>
  <si>
    <t>-4.985846510412342,-4.985846510412342,-4.985846510412342,-4.985846510412342,-4.985846510412342,-4.985846510412342,-4.985846510412342,-4.985846510412342,-4.985846510412342,-4.985846510412342,-4.985846510412342,-4.985846510412342,-4.985846510412342,-4.98584</t>
  </si>
  <si>
    <t>-5.0528272268225916,-5.0528272268225916,-5.0528272268225916,-5.0528272268225916,-5.0528272268225916,-5.0528272268225916,-5.0528272268225916,-5.0528272268225916,-5.0528272268225916,-5.0528272268225916,-5.0528272268225916,-5.0528272268225916,-5.052827226822</t>
  </si>
  <si>
    <t>-5.074849522234678,-5.074849522234678,-5.074849522234678,-5.074849522234678,-5.074849522234678,-5.074849522234678,-5.074849522234678,-5.074849522234678,-5.074849522234678,-5.074849522234678,-5.074849522234678,-5.074849522234678,-5.074849522234678,-5.07484</t>
  </si>
  <si>
    <t>-5.0838288380748,-5.0838288380748,-5.0838288380748,-5.0838288380748,-5.0838288380748,-5.0838288380748,-5.0838288380748,-5.0838288380748,-5.0838288380748,-5.0838288380748,-5.0838288380748,-5.0838288380748,-5.0838288380748,-5.0838288380748,-5.0838288380748,</t>
  </si>
  <si>
    <t>-5.103200308831337,-5.103200308831337,-5.103200308831337,-5.103200308831337,-5.103200308831337,-5.103200308831337,-5.103200308831337,-5.103200308831337,-5.103200308831337,-5.103200308831337,-5.103200308831337,-5.103200308831337,-5.103200308831337,-5.10320</t>
  </si>
  <si>
    <t>-5.10674019711983,-5.10674019711983,-5.10674019711983,-5.10674019711983,-5.10674019711983,-5.10674019711983,-5.10674019711983,-5.10674019711983,-5.10674019711983,-5.10674019711983,-5.10674019711983,-5.10674019711983,-5.10674019711983,-5.10674019711983,-5.</t>
  </si>
  <si>
    <t>-5.187989584074844,-5.187989584074844,-5.187989584074844,-5.187989584074844,-5.187989584074844,-5.187989584074844,-5.187989584074844,-5.187989584074844,-5.187989584074844,-5.187989584074844,-5.187989584074844,-5.187989584074844,-5.187989584074844,-5.18798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</si>
</sst>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0.0000000E+00"/>
    <numFmt numFmtId="165" formatCode="0.000000000000000"/>
    <numFmt numFmtId="166" formatCode="0.00000000000000"/>
    <numFmt numFmtId="167" formatCode="0.00000"/>
    <numFmt numFmtId="168" formatCode="0.000000000"/>
    <numFmt numFmtId="169" formatCode="0.000"/>
    <numFmt numFmtId="170" formatCode="#,##0.00000"/>
  </numFmts>
  <fonts count="8">
    <font>
      <sz val="10.0"/>
      <color rgb="FF000000"/>
      <name val="Arial"/>
      <scheme val="minor"/>
    </font>
    <font>
      <sz val="8.0"/>
      <color theme="1"/>
      <name val="Arial"/>
      <scheme val="minor"/>
    </font>
    <font/>
    <font>
      <sz val="8.0"/>
      <color theme="1"/>
      <name val="Liberation Sans"/>
    </font>
    <font>
      <sz val="8.0"/>
      <color theme="1"/>
      <name val="Arial"/>
    </font>
    <font>
      <color theme="1"/>
      <name val="Arial"/>
      <scheme val="minor"/>
    </font>
    <font>
      <color rgb="FF595959"/>
      <name val="Arial"/>
    </font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6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borderId="0" fillId="0" fontId="0" numFmtId="0" applyAlignment="1" applyFont="1"/>
  </cellStyleXfs>
  <cellXfs count="52">
    <xf borderId="0" fillId="0" fontId="0" numFmtId="0" xfId="0" applyAlignment="1" applyFont="1">
      <alignment readingOrder="0" shrinkToFit="0" vertical="bottom" wrapText="0"/>
    </xf>
    <xf borderId="1" fillId="0" fontId="1" numFmtId="49" xfId="0" applyAlignment="1" applyBorder="1" applyFont="1" applyNumberFormat="1">
      <alignment horizontal="center" readingOrder="0" vertical="center"/>
    </xf>
    <xf borderId="2" fillId="0" fontId="1" numFmtId="49" xfId="0" applyAlignment="1" applyBorder="1" applyFont="1" applyNumberFormat="1">
      <alignment horizontal="center" readingOrder="0" vertical="center"/>
    </xf>
    <xf borderId="3" fillId="0" fontId="2" numFmtId="0" xfId="0" applyBorder="1" applyFont="1"/>
    <xf borderId="4" fillId="0" fontId="2" numFmtId="0" xfId="0" applyBorder="1" applyFont="1"/>
    <xf borderId="5" fillId="0" fontId="1" numFmtId="49" xfId="0" applyAlignment="1" applyBorder="1" applyFont="1" applyNumberFormat="1">
      <alignment horizontal="center" readingOrder="0"/>
    </xf>
    <xf borderId="0" fillId="0" fontId="1" numFmtId="0" xfId="0" applyAlignment="1" applyFont="1">
      <alignment horizontal="center"/>
    </xf>
    <xf borderId="2" fillId="0" fontId="1" numFmtId="0" xfId="0" applyAlignment="1" applyBorder="1" applyFont="1">
      <alignment horizontal="center" readingOrder="0" vertical="center"/>
    </xf>
    <xf borderId="2" fillId="0" fontId="1" numFmtId="2" xfId="0" applyAlignment="1" applyBorder="1" applyFont="1" applyNumberFormat="1">
      <alignment horizontal="center" readingOrder="0" vertical="center"/>
    </xf>
    <xf borderId="1" fillId="0" fontId="1" numFmtId="11" xfId="0" applyAlignment="1" applyBorder="1" applyFont="1" applyNumberFormat="1">
      <alignment horizontal="center" readingOrder="0" vertical="center"/>
    </xf>
    <xf borderId="1" fillId="0" fontId="1" numFmtId="164" xfId="0" applyAlignment="1" applyBorder="1" applyFont="1" applyNumberFormat="1">
      <alignment horizontal="center" readingOrder="0" vertical="center"/>
    </xf>
    <xf borderId="1" fillId="0" fontId="1" numFmtId="2" xfId="0" applyAlignment="1" applyBorder="1" applyFont="1" applyNumberFormat="1">
      <alignment horizontal="center"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2" xfId="0" applyAlignment="1" applyBorder="1" applyFont="1" applyNumberFormat="1">
      <alignment horizontal="center" readingOrder="0" vertical="center"/>
    </xf>
    <xf borderId="1" fillId="0" fontId="1" numFmtId="2" xfId="0" applyAlignment="1" applyBorder="1" applyFont="1" applyNumberFormat="1">
      <alignment horizontal="center" readingOrder="0" vertical="center"/>
    </xf>
    <xf borderId="1" fillId="0" fontId="1" numFmtId="165" xfId="0" applyAlignment="1" applyBorder="1" applyFont="1" applyNumberFormat="1">
      <alignment horizontal="center" vertical="center"/>
    </xf>
    <xf borderId="1" fillId="0" fontId="1" numFmtId="49" xfId="0" applyAlignment="1" applyBorder="1" applyFont="1" applyNumberFormat="1">
      <alignment horizontal="center" vertical="center"/>
    </xf>
    <xf borderId="1" fillId="0" fontId="1" numFmtId="11" xfId="0" applyAlignment="1" applyBorder="1" applyFont="1" applyNumberFormat="1">
      <alignment horizontal="center" vertical="center"/>
    </xf>
    <xf borderId="1" fillId="0" fontId="1" numFmtId="2" xfId="0" applyAlignment="1" applyBorder="1" applyFont="1" applyNumberFormat="1">
      <alignment horizontal="center" vertical="center"/>
    </xf>
    <xf borderId="1" fillId="0" fontId="1" numFmtId="166" xfId="0" applyAlignment="1" applyBorder="1" applyFont="1" applyNumberFormat="1">
      <alignment horizontal="center" vertical="center"/>
    </xf>
    <xf borderId="0" fillId="0" fontId="1" numFmtId="0" xfId="0" applyFont="1"/>
    <xf borderId="1" fillId="0" fontId="4" numFmtId="2" xfId="0" applyAlignment="1" applyBorder="1" applyFont="1" applyNumberFormat="1">
      <alignment horizontal="center" readingOrder="0" vertical="center"/>
    </xf>
    <xf borderId="1" fillId="0" fontId="1" numFmtId="167" xfId="0" applyAlignment="1" applyBorder="1" applyFont="1" applyNumberFormat="1">
      <alignment horizontal="center" readingOrder="0" vertical="center"/>
    </xf>
    <xf borderId="1" fillId="0" fontId="1" numFmtId="0" xfId="0" applyAlignment="1" applyBorder="1" applyFont="1">
      <alignment horizontal="center" readingOrder="0" vertical="center"/>
    </xf>
    <xf borderId="1" fillId="0" fontId="1" numFmtId="0" xfId="0" applyBorder="1" applyFont="1"/>
    <xf borderId="1" fillId="0" fontId="1" numFmtId="168" xfId="0" applyAlignment="1" applyBorder="1" applyFont="1" applyNumberForma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0" fillId="0" fontId="1" numFmtId="49" xfId="0" applyFont="1" applyNumberFormat="1"/>
    <xf borderId="0" fillId="0" fontId="1" numFmtId="165" xfId="0" applyAlignment="1" applyFont="1" applyNumberFormat="1">
      <alignment horizontal="center" vertical="center"/>
    </xf>
    <xf borderId="0" fillId="0" fontId="1" numFmtId="11" xfId="0" applyFont="1" applyNumberFormat="1"/>
    <xf borderId="0" fillId="0" fontId="1" numFmtId="2" xfId="0" applyFont="1" applyNumberFormat="1"/>
    <xf borderId="0" fillId="0" fontId="5" numFmtId="0" xfId="0" applyAlignment="1" applyFont="1">
      <alignment readingOrder="0"/>
    </xf>
    <xf borderId="0" fillId="0" fontId="6" numFmtId="49" xfId="0" applyAlignment="1" applyFont="1" applyNumberFormat="1">
      <alignment readingOrder="0"/>
    </xf>
    <xf borderId="0" fillId="0" fontId="6" numFmtId="0" xfId="0" applyAlignment="1" applyFont="1">
      <alignment readingOrder="0"/>
    </xf>
    <xf borderId="0" fillId="0" fontId="6" numFmtId="0" xfId="0" applyFont="1"/>
    <xf borderId="1" fillId="0" fontId="1" numFmtId="168" xfId="0" applyAlignment="1" applyBorder="1" applyFont="1" applyNumberFormat="1">
      <alignment horizontal="center" vertical="center"/>
    </xf>
    <xf borderId="1" fillId="0" fontId="5" numFmtId="0" xfId="0" applyAlignment="1" applyBorder="1" applyFont="1">
      <alignment horizontal="center" readingOrder="0"/>
    </xf>
    <xf borderId="1" fillId="0" fontId="5" numFmtId="0" xfId="0" applyAlignment="1" applyBorder="1" applyFont="1">
      <alignment horizontal="center" readingOrder="0"/>
    </xf>
    <xf borderId="1" fillId="0" fontId="5" numFmtId="168" xfId="0" applyAlignment="1" applyBorder="1" applyFont="1" applyNumberFormat="1">
      <alignment horizontal="center"/>
    </xf>
    <xf borderId="1" fillId="0" fontId="5" numFmtId="169" xfId="0" applyAlignment="1" applyBorder="1" applyFont="1" applyNumberFormat="1">
      <alignment horizontal="center"/>
    </xf>
    <xf borderId="0" fillId="0" fontId="7" numFmtId="0" xfId="0" applyAlignment="1" applyFont="1">
      <alignment readingOrder="0" shrinkToFit="0" vertical="bottom" wrapText="0"/>
    </xf>
    <xf borderId="0" fillId="0" fontId="7" numFmtId="0" xfId="0" applyAlignment="1" applyFont="1">
      <alignment horizontal="right" readingOrder="0" shrinkToFit="0" vertical="bottom" wrapText="0"/>
    </xf>
    <xf borderId="0" fillId="0" fontId="7" numFmtId="11" xfId="0" applyAlignment="1" applyFont="1" applyNumberFormat="1">
      <alignment horizontal="right" readingOrder="0" shrinkToFit="0" vertical="bottom" wrapText="0"/>
    </xf>
    <xf borderId="0" fillId="0" fontId="7" numFmtId="0" xfId="0" applyAlignment="1" applyFont="1">
      <alignment shrinkToFit="0" vertical="bottom" wrapText="0"/>
    </xf>
    <xf borderId="0" fillId="0" fontId="7" numFmtId="0" xfId="0" applyAlignment="1" applyFont="1">
      <alignment horizontal="center" readingOrder="0" shrinkToFit="0" vertical="bottom" wrapText="0"/>
    </xf>
    <xf borderId="0" fillId="0" fontId="7" numFmtId="3" xfId="0" applyAlignment="1" applyFont="1" applyNumberFormat="1">
      <alignment readingOrder="0" shrinkToFit="0" vertical="bottom" wrapText="0"/>
    </xf>
    <xf borderId="0" fillId="0" fontId="7" numFmtId="3" xfId="0" applyAlignment="1" applyFont="1" applyNumberFormat="1">
      <alignment horizontal="right" readingOrder="0" shrinkToFit="0" vertical="bottom" wrapText="0"/>
    </xf>
    <xf borderId="0" fillId="0" fontId="7" numFmtId="11" xfId="0" applyAlignment="1" applyFont="1" applyNumberFormat="1">
      <alignment readingOrder="0" shrinkToFit="0" vertical="bottom" wrapText="0"/>
    </xf>
    <xf borderId="0" fillId="0" fontId="7" numFmtId="0" xfId="0" applyAlignment="1" applyFont="1">
      <alignment shrinkToFit="0" vertical="bottom" wrapText="0"/>
    </xf>
    <xf borderId="0" fillId="0" fontId="7" numFmtId="11" xfId="0" applyAlignment="1" applyFont="1" applyNumberFormat="1">
      <alignment shrinkToFit="0" vertical="bottom" wrapText="0"/>
    </xf>
    <xf borderId="0" fillId="0" fontId="7" numFmtId="170" xfId="0" applyAlignment="1" applyFont="1" applyNumberFormat="1">
      <alignment readingOrder="0" shrinkToFit="0" vertical="bottom" wrapText="0"/>
    </xf>
    <xf borderId="0" fillId="0" fontId="7" numFmtId="170" xfId="0" applyAlignment="1" applyFont="1" applyNumberFormat="1">
      <alignment horizontal="right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.75"/>
    <col customWidth="1" min="2" max="2" width="16.0"/>
    <col customWidth="1" min="3" max="3" width="7.25"/>
    <col customWidth="1" min="4" max="4" width="11.0"/>
    <col customWidth="1" min="5" max="5" width="6.88"/>
    <col customWidth="1" min="6" max="7" width="12.0"/>
    <col customWidth="1" min="8" max="8" width="24.63"/>
    <col customWidth="1" min="9" max="10" width="10.0"/>
    <col customWidth="1" min="11" max="11" width="11.0"/>
    <col customWidth="1" min="12" max="12" width="9.63"/>
    <col customWidth="1" min="13" max="13" width="12.38"/>
    <col customWidth="1" min="14" max="14" width="13.0"/>
    <col customWidth="1" min="15" max="16" width="6.5"/>
    <col customWidth="1" min="17" max="17" width="9.75"/>
    <col customWidth="1" min="18" max="18" width="12.38"/>
    <col customWidth="1" min="19" max="19" width="13.0"/>
    <col customWidth="1" min="20" max="20" width="20.5"/>
    <col customWidth="1" min="24" max="24" width="20.5"/>
    <col customWidth="1" min="25" max="25" width="12.38"/>
    <col customWidth="1" min="26" max="26" width="13.0"/>
    <col customWidth="1" min="27" max="28" width="10.75"/>
    <col customWidth="1" min="29" max="29" width="11.88"/>
    <col customWidth="1" min="30" max="30" width="12.5"/>
  </cols>
  <sheetData>
    <row r="1">
      <c r="A1" s="1"/>
      <c r="B1" s="1"/>
      <c r="C1" s="1"/>
      <c r="D1" s="1"/>
      <c r="E1" s="1"/>
      <c r="F1" s="1"/>
      <c r="G1" s="1"/>
      <c r="H1" s="2" t="s">
        <v>0</v>
      </c>
      <c r="I1" s="3"/>
      <c r="J1" s="3"/>
      <c r="K1" s="3"/>
      <c r="L1" s="3"/>
      <c r="M1" s="3"/>
      <c r="N1" s="3"/>
      <c r="O1" s="3"/>
      <c r="P1" s="3"/>
      <c r="Q1" s="3"/>
      <c r="R1" s="3"/>
      <c r="S1" s="4"/>
      <c r="T1" s="2" t="s">
        <v>1</v>
      </c>
      <c r="U1" s="3"/>
      <c r="V1" s="3"/>
      <c r="W1" s="3"/>
      <c r="X1" s="3"/>
      <c r="Y1" s="3"/>
      <c r="Z1" s="3"/>
      <c r="AA1" s="3"/>
      <c r="AB1" s="3"/>
      <c r="AC1" s="3"/>
      <c r="AD1" s="3"/>
      <c r="AE1" s="4"/>
      <c r="AF1" s="5"/>
      <c r="AG1" s="6"/>
    </row>
    <row r="2">
      <c r="A2" s="1"/>
      <c r="B2" s="2" t="s">
        <v>2</v>
      </c>
      <c r="C2" s="4"/>
      <c r="D2" s="2" t="s">
        <v>3</v>
      </c>
      <c r="E2" s="4"/>
      <c r="F2" s="2" t="s">
        <v>4</v>
      </c>
      <c r="G2" s="4"/>
      <c r="H2" s="7" t="s">
        <v>5</v>
      </c>
      <c r="I2" s="3"/>
      <c r="J2" s="3"/>
      <c r="K2" s="3"/>
      <c r="L2" s="3"/>
      <c r="M2" s="3"/>
      <c r="N2" s="4"/>
      <c r="O2" s="8" t="s">
        <v>6</v>
      </c>
      <c r="P2" s="3"/>
      <c r="Q2" s="3"/>
      <c r="R2" s="3"/>
      <c r="S2" s="4"/>
      <c r="T2" s="7" t="s">
        <v>5</v>
      </c>
      <c r="U2" s="3"/>
      <c r="V2" s="3"/>
      <c r="W2" s="3"/>
      <c r="X2" s="3"/>
      <c r="Y2" s="3"/>
      <c r="Z2" s="4"/>
      <c r="AA2" s="8" t="s">
        <v>6</v>
      </c>
      <c r="AB2" s="3"/>
      <c r="AC2" s="3"/>
      <c r="AD2" s="3"/>
      <c r="AE2" s="4"/>
      <c r="AF2" s="6"/>
      <c r="AG2" s="6"/>
    </row>
    <row r="3">
      <c r="A3" s="1" t="s">
        <v>7</v>
      </c>
      <c r="B3" s="1" t="s">
        <v>5</v>
      </c>
      <c r="C3" s="1" t="s">
        <v>8</v>
      </c>
      <c r="D3" s="1" t="s">
        <v>5</v>
      </c>
      <c r="E3" s="1" t="s">
        <v>8</v>
      </c>
      <c r="F3" s="1" t="s">
        <v>5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9" t="s">
        <v>13</v>
      </c>
      <c r="M3" s="10" t="s">
        <v>14</v>
      </c>
      <c r="N3" s="10" t="s">
        <v>15</v>
      </c>
      <c r="O3" s="11" t="s">
        <v>16</v>
      </c>
      <c r="P3" s="11" t="s">
        <v>17</v>
      </c>
      <c r="Q3" s="11" t="s">
        <v>18</v>
      </c>
      <c r="R3" s="9" t="s">
        <v>14</v>
      </c>
      <c r="S3" s="9" t="s">
        <v>15</v>
      </c>
      <c r="T3" s="1" t="s">
        <v>9</v>
      </c>
      <c r="U3" s="1" t="s">
        <v>10</v>
      </c>
      <c r="V3" s="1" t="s">
        <v>11</v>
      </c>
      <c r="W3" s="1" t="s">
        <v>12</v>
      </c>
      <c r="X3" s="9" t="s">
        <v>13</v>
      </c>
      <c r="Y3" s="9" t="s">
        <v>14</v>
      </c>
      <c r="Z3" s="9" t="s">
        <v>15</v>
      </c>
      <c r="AA3" s="11" t="s">
        <v>16</v>
      </c>
      <c r="AB3" s="11" t="s">
        <v>17</v>
      </c>
      <c r="AC3" s="11" t="s">
        <v>18</v>
      </c>
      <c r="AD3" s="9" t="s">
        <v>14</v>
      </c>
      <c r="AE3" s="9" t="s">
        <v>15</v>
      </c>
      <c r="AF3" s="6"/>
      <c r="AG3" s="6"/>
    </row>
    <row r="4">
      <c r="A4" s="1" t="s">
        <v>19</v>
      </c>
      <c r="B4" s="12" t="s">
        <v>20</v>
      </c>
      <c r="C4" s="13">
        <v>70.5527933</v>
      </c>
      <c r="D4" s="1" t="s">
        <v>21</v>
      </c>
      <c r="E4" s="14">
        <v>2.310842872</v>
      </c>
      <c r="F4" s="1">
        <v>-1.55380653751574</v>
      </c>
      <c r="G4" s="14">
        <v>0.294419288635253</v>
      </c>
      <c r="H4" s="15">
        <f>IFERROR(__xludf.DUMMYFUNCTION("MAX(FILTER(all_instances_parallel_binary!AF:AF,all_instances_parallel_binary!E:E=A4))"),-1.55380653751574)</f>
        <v>-1.553806538</v>
      </c>
      <c r="I4" s="16">
        <f>IFERROR(__xludf.DUMMYFUNCTION("MIN(FILTER(all_instances_parallel_binary!AF:AF,all_instances_parallel_binary!E:E=A4))"),-1.59985300380247)</f>
        <v>-1.599853004</v>
      </c>
      <c r="J4" s="16">
        <f>IFERROR(__xludf.DUMMYFUNCTION("AVERAGE(FILTER(all_instances_parallel_binary!AF:AF,all_instances_parallel_binary!E:E=A4))"),-1.564187632865613)</f>
        <v>-1.564187633</v>
      </c>
      <c r="K4" s="16">
        <f>IFERROR(__xludf.DUMMYFUNCTION("STDEV(FILTER(all_instances_parallel_binary!AF:AF,all_instances_parallel_binary!E:E=A4))"),0.017355670358371576)</f>
        <v>0.01735567036</v>
      </c>
      <c r="L4" s="17">
        <f t="shared" ref="L4:L12" si="1">(H4-B4)/abs(B4)</f>
        <v>-0.000000004193404917</v>
      </c>
      <c r="M4" s="17">
        <f t="shared" ref="M4:M18" si="2">(H4-D4)/abs(D4)</f>
        <v>0.0000000003116603989</v>
      </c>
      <c r="N4" s="17">
        <f t="shared" ref="N4:N18" si="3">(H4-F4)/abs(F4)</f>
        <v>0</v>
      </c>
      <c r="O4" s="18">
        <f>VLOOKUP(H4,all_instances_parallel_binary!AF:AG,2,FALSE)</f>
        <v>91.70952892</v>
      </c>
      <c r="P4" s="14">
        <f>IFERROR(__xludf.DUMMYFUNCTION("AVERAGE(FILTER(all_instances_parallel_binary!AG:AG,all_instances_parallel_binary!E:E=A4))"),83.4094542265)</f>
        <v>83.40945423</v>
      </c>
      <c r="Q4" s="18">
        <f t="shared" ref="Q4:Q12" si="4">(O4-C4)/C4</f>
        <v>0.299870985</v>
      </c>
      <c r="R4" s="18">
        <f t="shared" ref="R4:R18" si="5">(O4-E4)/E4</f>
        <v>38.68661393</v>
      </c>
      <c r="S4" s="18">
        <f t="shared" ref="S4:S18" si="6">(O4-G4)/G4</f>
        <v>310.492937</v>
      </c>
      <c r="T4" s="19">
        <f>IFERROR(__xludf.DUMMYFUNCTION("MAX(FILTER(all_instances_sequential_binary!AF:AF,all_instances_sequential_binary!E:E=A4))"),-1.55380653751574)</f>
        <v>-1.553806538</v>
      </c>
      <c r="U4" s="16">
        <f>IFERROR(__xludf.DUMMYFUNCTION("MIN(FILTER(all_instances_sequential_binary!AF:AF,all_instances_sequential_binary!E:E=A4))"),-1.59985300380247)</f>
        <v>-1.599853004</v>
      </c>
      <c r="V4" s="16">
        <f>IFERROR(__xludf.DUMMYFUNCTION("AVERAGE(FILTER(all_instances_sequential_binary!AF:AF,all_instances_sequential_binary!E:E=A4))"),-1.5729610753117398)</f>
        <v>-1.572961075</v>
      </c>
      <c r="W4" s="16">
        <f>IFERROR(__xludf.DUMMYFUNCTION("STDEV(FILTER(all_instances_sequential_binary!AF:AF,all_instances_sequential_binary!E:E=A4))"),0.015933171249912993)</f>
        <v>0.01593317125</v>
      </c>
      <c r="X4" s="17">
        <f t="shared" ref="X4:X12" si="7">(T4-B4)/abs(B4)</f>
        <v>-0.000000004193404917</v>
      </c>
      <c r="Y4" s="17">
        <f t="shared" ref="Y4:Y18" si="8">(T4-D4)/abs(D4)</f>
        <v>0.0000000003116603989</v>
      </c>
      <c r="Z4" s="17">
        <f t="shared" ref="Z4:Z18" si="9">(T4-F4)/abs(F4)</f>
        <v>0</v>
      </c>
      <c r="AA4" s="18">
        <f>VLOOKUP(T4,all_instances_sequential_binary!AF:AG,2,FALSE)</f>
        <v>68.21873</v>
      </c>
      <c r="AB4" s="18">
        <f>IFERROR(__xludf.DUMMYFUNCTION("AVERAGE(FILTER(all_instances_sequential_binary!AG:AG,all_instances_sequential_binary!E:E=A4))"),69.590701)</f>
        <v>69.590701</v>
      </c>
      <c r="AC4" s="18">
        <f t="shared" ref="AC4:AC12" si="10">(AA4-C4)/C4</f>
        <v>-0.03308250731</v>
      </c>
      <c r="AD4" s="18">
        <f t="shared" ref="AD4:AD18" si="11">(AA4-E4)/E4</f>
        <v>28.52114608</v>
      </c>
      <c r="AE4" s="18">
        <f t="shared" ref="AE4:AE18" si="12">(AA4-G4)/G4</f>
        <v>230.7060486</v>
      </c>
      <c r="AF4" s="20"/>
      <c r="AG4" s="20"/>
    </row>
    <row r="5">
      <c r="A5" s="1" t="s">
        <v>22</v>
      </c>
      <c r="B5" s="12" t="s">
        <v>23</v>
      </c>
      <c r="C5" s="21">
        <v>18.18541258</v>
      </c>
      <c r="D5" s="12" t="s">
        <v>24</v>
      </c>
      <c r="E5" s="14">
        <v>0.559851382</v>
      </c>
      <c r="F5" s="12">
        <v>-0.701314174953232</v>
      </c>
      <c r="G5" s="14">
        <v>0.566386461257934</v>
      </c>
      <c r="H5" s="15">
        <f>IFERROR(__xludf.DUMMYFUNCTION("MAX(FILTER(all_instances_parallel_binary!AF:AF,all_instances_parallel_binary!E:E=A5))"),-0.701314174953232)</f>
        <v>-0.701314175</v>
      </c>
      <c r="I5" s="16">
        <f>IFERROR(__xludf.DUMMYFUNCTION("MIN(FILTER(all_instances_parallel_binary!AF:AF,all_instances_parallel_binary!E:E=A5))"),-0.728471717249087)</f>
        <v>-0.7284717172</v>
      </c>
      <c r="J5" s="16">
        <f>IFERROR(__xludf.DUMMYFUNCTION("AVERAGE(FILTER(all_instances_parallel_binary!AF:AF,all_instances_parallel_binary!E:E=A5))"),-0.7123427216364505)</f>
        <v>-0.7123427216</v>
      </c>
      <c r="K5" s="16">
        <f>IFERROR(__xludf.DUMMYFUNCTION("STDEV(FILTER(all_instances_parallel_binary!AF:AF,all_instances_parallel_binary!E:E=A5))"),0.006941629040480833)</f>
        <v>0.00694162904</v>
      </c>
      <c r="L5" s="17">
        <f t="shared" si="1"/>
        <v>-0.000000002785102734</v>
      </c>
      <c r="M5" s="17">
        <f t="shared" si="2"/>
        <v>0</v>
      </c>
      <c r="N5" s="17">
        <f t="shared" si="3"/>
        <v>0</v>
      </c>
      <c r="O5" s="18">
        <f>VLOOKUP(H5,all_instances_parallel_binary!AF:AG,2,FALSE)</f>
        <v>76.64574242</v>
      </c>
      <c r="P5" s="14">
        <f>IFERROR(__xludf.DUMMYFUNCTION("AVERAGE(FILTER(all_instances_parallel_binary!AG:AG,all_instances_parallel_binary!E:E=A5))"),79.05780265066667)</f>
        <v>79.05780265</v>
      </c>
      <c r="Q5" s="18">
        <f t="shared" si="4"/>
        <v>3.214682624</v>
      </c>
      <c r="R5" s="18">
        <f t="shared" si="5"/>
        <v>135.90373</v>
      </c>
      <c r="S5" s="18">
        <f t="shared" si="6"/>
        <v>134.3241076</v>
      </c>
      <c r="T5" s="19">
        <f>IFERROR(__xludf.DUMMYFUNCTION("MAX(FILTER(all_instances_sequential_binary!AF:AF,all_instances_sequential_binary!E:E=A5))"),-0.701314174953232)</f>
        <v>-0.701314175</v>
      </c>
      <c r="U5" s="16">
        <f>IFERROR(__xludf.DUMMYFUNCTION("MIN(FILTER(all_instances_sequential_binary!AF:AF,all_instances_sequential_binary!E:E=A5))"),-0.728471717249087)</f>
        <v>-0.7284717172</v>
      </c>
      <c r="V5" s="16">
        <f>IFERROR(__xludf.DUMMYFUNCTION("AVERAGE(FILTER(all_instances_sequential_binary!AF:AF,all_instances_sequential_binary!E:E=A5))"),-0.7102098758559415)</f>
        <v>-0.7102098759</v>
      </c>
      <c r="W5" s="16">
        <f>IFERROR(__xludf.DUMMYFUNCTION("STDEV(FILTER(all_instances_sequential_binary!AF:AF,all_instances_sequential_binary!E:E=A5))"),0.008046573962165678)</f>
        <v>0.008046573962</v>
      </c>
      <c r="X5" s="17">
        <f t="shared" si="7"/>
        <v>-0.000000002785102734</v>
      </c>
      <c r="Y5" s="17">
        <f t="shared" si="8"/>
        <v>0</v>
      </c>
      <c r="Z5" s="17">
        <f t="shared" si="9"/>
        <v>0</v>
      </c>
      <c r="AA5" s="18">
        <f>VLOOKUP(T5,all_instances_sequential_binary!AF:AG,2,FALSE)</f>
        <v>62.74999</v>
      </c>
      <c r="AB5" s="18">
        <f>IFERROR(__xludf.DUMMYFUNCTION("AVERAGE(FILTER(all_instances_sequential_binary!AG:AG,all_instances_sequential_binary!E:E=A5))"),62.653228999999996)</f>
        <v>62.653229</v>
      </c>
      <c r="AC5" s="18">
        <f t="shared" si="10"/>
        <v>2.450567301</v>
      </c>
      <c r="AD5" s="18">
        <f t="shared" si="11"/>
        <v>111.0832993</v>
      </c>
      <c r="AE5" s="18">
        <f t="shared" si="12"/>
        <v>109.79006</v>
      </c>
      <c r="AF5" s="20"/>
      <c r="AG5" s="20"/>
    </row>
    <row r="6">
      <c r="A6" s="1" t="s">
        <v>25</v>
      </c>
      <c r="B6" s="12" t="s">
        <v>26</v>
      </c>
      <c r="C6" s="21">
        <v>40.25452646</v>
      </c>
      <c r="D6" s="12" t="s">
        <v>27</v>
      </c>
      <c r="E6" s="14">
        <v>0.169027267</v>
      </c>
      <c r="F6" s="12">
        <v>-1.4171947476747</v>
      </c>
      <c r="G6" s="14">
        <v>0.518146753311157</v>
      </c>
      <c r="H6" s="15">
        <f>IFERROR(__xludf.DUMMYFUNCTION("MAX(FILTER(all_instances_parallel_binary!AF:AF,all_instances_parallel_binary!E:E=A6))"),-1.4171947476747)</f>
        <v>-1.417194748</v>
      </c>
      <c r="I6" s="16">
        <f>IFERROR(__xludf.DUMMYFUNCTION("MIN(FILTER(all_instances_parallel_binary!AF:AF,all_instances_parallel_binary!E:E=A6))"),-1.43016694396785)</f>
        <v>-1.430166944</v>
      </c>
      <c r="J6" s="16">
        <f>IFERROR(__xludf.DUMMYFUNCTION("AVERAGE(FILTER(all_instances_parallel_binary!AF:AF,all_instances_parallel_binary!E:E=A6))"),-1.4217147446986877)</f>
        <v>-1.421714745</v>
      </c>
      <c r="K6" s="16">
        <f>IFERROR(__xludf.DUMMYFUNCTION("STDEV(FILTER(all_instances_parallel_binary!AF:AF,all_instances_parallel_binary!E:E=A6))"),0.005845834198303653)</f>
        <v>0.005845834198</v>
      </c>
      <c r="L6" s="17">
        <f t="shared" si="1"/>
        <v>0.000000002346395958</v>
      </c>
      <c r="M6" s="17">
        <f t="shared" si="2"/>
        <v>0.006570978548</v>
      </c>
      <c r="N6" s="17">
        <f t="shared" si="3"/>
        <v>0</v>
      </c>
      <c r="O6" s="18">
        <f>VLOOKUP(H6,all_instances_parallel_binary!AF:AG,2,FALSE)</f>
        <v>70.54123974</v>
      </c>
      <c r="P6" s="14">
        <f>IFERROR(__xludf.DUMMYFUNCTION("AVERAGE(FILTER(all_instances_parallel_binary!AG:AG,all_instances_parallel_binary!E:E=A6))"),80.66452713015)</f>
        <v>80.66452713</v>
      </c>
      <c r="Q6" s="18">
        <f t="shared" si="4"/>
        <v>0.7523803145</v>
      </c>
      <c r="R6" s="18">
        <f t="shared" si="5"/>
        <v>416.336451</v>
      </c>
      <c r="S6" s="18">
        <f t="shared" si="6"/>
        <v>135.1414296</v>
      </c>
      <c r="T6" s="19">
        <f>IFERROR(__xludf.DUMMYFUNCTION("MAX(FILTER(all_instances_sequential_binary!AF:AF,all_instances_sequential_binary!E:E=A6))"),-1.4171947476747)</f>
        <v>-1.417194748</v>
      </c>
      <c r="U6" s="16">
        <f>IFERROR(__xludf.DUMMYFUNCTION("MIN(FILTER(all_instances_sequential_binary!AF:AF,all_instances_sequential_binary!E:E=A6))"),-1.48740738872708)</f>
        <v>-1.487407389</v>
      </c>
      <c r="V6" s="16">
        <f>IFERROR(__xludf.DUMMYFUNCTION("AVERAGE(FILTER(all_instances_sequential_binary!AF:AF,all_instances_sequential_binary!E:E=A6))"),-1.442829362951063)</f>
        <v>-1.442829363</v>
      </c>
      <c r="W6" s="16">
        <f>IFERROR(__xludf.DUMMYFUNCTION("STDEV(FILTER(all_instances_sequential_binary!AF:AF,all_instances_sequential_binary!E:E=A6))"),0.02868650727317753)</f>
        <v>0.02868650727</v>
      </c>
      <c r="X6" s="17">
        <f t="shared" si="7"/>
        <v>0.000000002346395958</v>
      </c>
      <c r="Y6" s="17">
        <f t="shared" si="8"/>
        <v>0.006570978548</v>
      </c>
      <c r="Z6" s="17">
        <f t="shared" si="9"/>
        <v>0</v>
      </c>
      <c r="AA6" s="18">
        <f>VLOOKUP(T6,all_instances_sequential_binary!AF:AG,2,FALSE)</f>
        <v>63.65649</v>
      </c>
      <c r="AB6" s="18">
        <f>IFERROR(__xludf.DUMMYFUNCTION("AVERAGE(FILTER(all_instances_sequential_binary!AG:AG,all_instances_sequential_binary!E:E=A6))"),62.636038000000006)</f>
        <v>62.636038</v>
      </c>
      <c r="AC6" s="18">
        <f t="shared" si="10"/>
        <v>0.5813498654</v>
      </c>
      <c r="AD6" s="18">
        <f t="shared" si="11"/>
        <v>375.6048587</v>
      </c>
      <c r="AE6" s="18">
        <f t="shared" si="12"/>
        <v>121.8541713</v>
      </c>
      <c r="AF6" s="20"/>
      <c r="AG6" s="20"/>
    </row>
    <row r="7">
      <c r="A7" s="1" t="s">
        <v>28</v>
      </c>
      <c r="B7" s="12" t="s">
        <v>29</v>
      </c>
      <c r="C7" s="21">
        <v>283165.8788</v>
      </c>
      <c r="D7" s="12" t="s">
        <v>30</v>
      </c>
      <c r="E7" s="14">
        <v>2.630542684</v>
      </c>
      <c r="F7" s="12">
        <v>-1.78118350924044</v>
      </c>
      <c r="G7" s="14">
        <v>2.9590516090393</v>
      </c>
      <c r="H7" s="15">
        <f>IFERROR(__xludf.DUMMYFUNCTION("MAX(FILTER(all_instances_parallel_binary!AF:AF,all_instances_parallel_binary!E:E=A7))"),-1.77262714948424)</f>
        <v>-1.772627149</v>
      </c>
      <c r="I7" s="16">
        <f>IFERROR(__xludf.DUMMYFUNCTION("MIN(FILTER(all_instances_parallel_binary!AF:AF,all_instances_parallel_binary!E:E=A7))"),-1.80643264866895)</f>
        <v>-1.806432649</v>
      </c>
      <c r="J7" s="16">
        <f>IFERROR(__xludf.DUMMYFUNCTION("AVERAGE(FILTER(all_instances_parallel_binary!AF:AF,all_instances_parallel_binary!E:E=A7))"),-1.7893842235398487)</f>
        <v>-1.789384224</v>
      </c>
      <c r="K7" s="16">
        <f>IFERROR(__xludf.DUMMYFUNCTION("STDEV(FILTER(all_instances_parallel_binary!AF:AF,all_instances_parallel_binary!E:E=A7))"),0.011160019168818537)</f>
        <v>0.01116001917</v>
      </c>
      <c r="L7" s="17">
        <f t="shared" si="1"/>
        <v>-0.001298459325</v>
      </c>
      <c r="M7" s="17">
        <f t="shared" si="2"/>
        <v>0.00480374957</v>
      </c>
      <c r="N7" s="17">
        <f t="shared" si="3"/>
        <v>0.004803749705</v>
      </c>
      <c r="O7" s="18">
        <f>VLOOKUP(H7,all_instances_parallel_binary!AF:AG,2,FALSE)</f>
        <v>115.3292196</v>
      </c>
      <c r="P7" s="14">
        <f>IFERROR(__xludf.DUMMYFUNCTION("AVERAGE(FILTER(all_instances_parallel_binary!AG:AG,all_instances_parallel_binary!E:E=A7))"),123.82389051915)</f>
        <v>123.8238905</v>
      </c>
      <c r="Q7" s="18">
        <f t="shared" si="4"/>
        <v>-0.999592715</v>
      </c>
      <c r="R7" s="18">
        <f t="shared" si="5"/>
        <v>42.84236769</v>
      </c>
      <c r="S7" s="18">
        <f t="shared" si="6"/>
        <v>37.97506188</v>
      </c>
      <c r="T7" s="19">
        <f>IFERROR(__xludf.DUMMYFUNCTION("MAX(FILTER(all_instances_sequential_binary!AF:AF,all_instances_sequential_binary!E:E=A7))"),-1.77575469101484)</f>
        <v>-1.775754691</v>
      </c>
      <c r="U7" s="16">
        <f>IFERROR(__xludf.DUMMYFUNCTION("MIN(FILTER(all_instances_sequential_binary!AF:AF,all_instances_sequential_binary!E:E=A7))"),-1.80242104048431)</f>
        <v>-1.80242104</v>
      </c>
      <c r="V7" s="16">
        <f>IFERROR(__xludf.DUMMYFUNCTION("AVERAGE(FILTER(all_instances_sequential_binary!AF:AF,all_instances_sequential_binary!E:E=A7))"),-1.793860653051419)</f>
        <v>-1.793860653</v>
      </c>
      <c r="W7" s="16">
        <f>IFERROR(__xludf.DUMMYFUNCTION("STDEV(FILTER(all_instances_sequential_binary!AF:AF,all_instances_sequential_binary!E:E=A7))"),0.008758256878381067)</f>
        <v>0.008758256878</v>
      </c>
      <c r="X7" s="17">
        <f t="shared" si="7"/>
        <v>-0.003065104114</v>
      </c>
      <c r="Y7" s="17">
        <f t="shared" si="8"/>
        <v>0.003047871237</v>
      </c>
      <c r="Z7" s="17">
        <f t="shared" si="9"/>
        <v>0.003047871372</v>
      </c>
      <c r="AA7" s="18">
        <f>VLOOKUP(T7,all_instances_sequential_binary!AF:AG,2,FALSE)</f>
        <v>78.92182</v>
      </c>
      <c r="AB7" s="18">
        <f>IFERROR(__xludf.DUMMYFUNCTION("AVERAGE(FILTER(all_instances_sequential_binary!AG:AG,all_instances_sequential_binary!E:E=A7))"),84.400078)</f>
        <v>84.400078</v>
      </c>
      <c r="AC7" s="18">
        <f t="shared" si="10"/>
        <v>-0.9997212877</v>
      </c>
      <c r="AD7" s="18">
        <f t="shared" si="11"/>
        <v>29.00210583</v>
      </c>
      <c r="AE7" s="18">
        <f t="shared" si="12"/>
        <v>25.67132258</v>
      </c>
      <c r="AF7" s="20"/>
      <c r="AG7" s="20"/>
    </row>
    <row r="8">
      <c r="A8" s="1" t="s">
        <v>31</v>
      </c>
      <c r="B8" s="12" t="s">
        <v>32</v>
      </c>
      <c r="C8" s="21">
        <v>2110.350434</v>
      </c>
      <c r="D8" s="12" t="s">
        <v>33</v>
      </c>
      <c r="E8" s="14">
        <v>1.864293548</v>
      </c>
      <c r="F8" s="12">
        <v>-2.33482483460416</v>
      </c>
      <c r="G8" s="14">
        <v>2.43585085868835</v>
      </c>
      <c r="H8" s="15">
        <f>IFERROR(__xludf.DUMMYFUNCTION("MAX(FILTER(all_instances_parallel_binary!AF:AF,all_instances_parallel_binary!E:E=A8))"),-2.31868479150769)</f>
        <v>-2.318684792</v>
      </c>
      <c r="I8" s="16">
        <f>IFERROR(__xludf.DUMMYFUNCTION("MIN(FILTER(all_instances_parallel_binary!AF:AF,all_instances_parallel_binary!E:E=A8))"),-2.40935483007984)</f>
        <v>-2.40935483</v>
      </c>
      <c r="J8" s="16">
        <f>IFERROR(__xludf.DUMMYFUNCTION("AVERAGE(FILTER(all_instances_parallel_binary!AF:AF,all_instances_parallel_binary!E:E=A8))"),-2.366018955251895)</f>
        <v>-2.366018955</v>
      </c>
      <c r="K8" s="16">
        <f>IFERROR(__xludf.DUMMYFUNCTION("STDEV(FILTER(all_instances_parallel_binary!AF:AF,all_instances_parallel_binary!E:E=A8))"),0.02846475563472821)</f>
        <v>0.02846475563</v>
      </c>
      <c r="L8" s="17">
        <f t="shared" si="1"/>
        <v>-0.01923288699</v>
      </c>
      <c r="M8" s="17">
        <f t="shared" si="2"/>
        <v>0.006912742768</v>
      </c>
      <c r="N8" s="17">
        <f t="shared" si="3"/>
        <v>0.006912742599</v>
      </c>
      <c r="O8" s="18">
        <f>VLOOKUP(H8,all_instances_parallel_binary!AF:AG,2,FALSE)</f>
        <v>110.8675885</v>
      </c>
      <c r="P8" s="14">
        <f>IFERROR(__xludf.DUMMYFUNCTION("AVERAGE(FILTER(all_instances_parallel_binary!AG:AG,all_instances_parallel_binary!E:E=A8))"),121.88424108029999)</f>
        <v>121.8842411</v>
      </c>
      <c r="Q8" s="18">
        <f t="shared" si="4"/>
        <v>-0.9474648444</v>
      </c>
      <c r="R8" s="18">
        <f t="shared" si="5"/>
        <v>58.46895468</v>
      </c>
      <c r="S8" s="18">
        <f t="shared" si="6"/>
        <v>44.51493295</v>
      </c>
      <c r="T8" s="19">
        <f>IFERROR(__xludf.DUMMYFUNCTION("MAX(FILTER(all_instances_sequential_binary!AF:AF,all_instances_sequential_binary!E:E=A8))"),-2.28525702660191)</f>
        <v>-2.285257027</v>
      </c>
      <c r="U8" s="16">
        <f>IFERROR(__xludf.DUMMYFUNCTION("MIN(FILTER(all_instances_sequential_binary!AF:AF,all_instances_sequential_binary!E:E=A8))"),-2.40453156268259)</f>
        <v>-2.404531563</v>
      </c>
      <c r="V8" s="16">
        <f>IFERROR(__xludf.DUMMYFUNCTION("AVERAGE(FILTER(all_instances_sequential_binary!AF:AF,all_instances_sequential_binary!E:E=A8))"),-2.3417114350049753)</f>
        <v>-2.341711435</v>
      </c>
      <c r="W8" s="16">
        <f>IFERROR(__xludf.DUMMYFUNCTION("STDEV(FILTER(all_instances_sequential_binary!AF:AF,all_instances_sequential_binary!E:E=A8))"),0.03629147640856829)</f>
        <v>0.03629147641</v>
      </c>
      <c r="X8" s="17">
        <f t="shared" si="7"/>
        <v>-0.004538920197</v>
      </c>
      <c r="Y8" s="17">
        <f t="shared" si="8"/>
        <v>0.02122977607</v>
      </c>
      <c r="Z8" s="17">
        <f t="shared" si="9"/>
        <v>0.0212297759</v>
      </c>
      <c r="AA8" s="18">
        <f>VLOOKUP(T8,all_instances_sequential_binary!AF:AG,2,FALSE)</f>
        <v>81.87498</v>
      </c>
      <c r="AB8" s="18">
        <f>IFERROR(__xludf.DUMMYFUNCTION("AVERAGE(FILTER(all_instances_sequential_binary!AG:AG,all_instances_sequential_binary!E:E=A8))"),88.698516)</f>
        <v>88.698516</v>
      </c>
      <c r="AC8" s="18">
        <f t="shared" si="10"/>
        <v>-0.9612031354</v>
      </c>
      <c r="AD8" s="18">
        <f t="shared" si="11"/>
        <v>42.91742925</v>
      </c>
      <c r="AE8" s="18">
        <f t="shared" si="12"/>
        <v>32.6124766</v>
      </c>
      <c r="AF8" s="20"/>
      <c r="AG8" s="20"/>
    </row>
    <row r="9">
      <c r="A9" s="1" t="s">
        <v>34</v>
      </c>
      <c r="B9" s="12" t="s">
        <v>35</v>
      </c>
      <c r="C9" s="21">
        <v>1236.230858</v>
      </c>
      <c r="D9" s="12" t="s">
        <v>36</v>
      </c>
      <c r="E9" s="14">
        <v>2.475871781</v>
      </c>
      <c r="F9" s="12">
        <v>-1.40011221194216</v>
      </c>
      <c r="G9" s="14">
        <v>1.07607054710388</v>
      </c>
      <c r="H9" s="15">
        <f>IFERROR(__xludf.DUMMYFUNCTION("MAX(FILTER(all_instances_parallel_binary!AF:AF,all_instances_parallel_binary!E:E=A9))"),-1.37515285902903)</f>
        <v>-1.375152859</v>
      </c>
      <c r="I9" s="16">
        <f>IFERROR(__xludf.DUMMYFUNCTION("MIN(FILTER(all_instances_parallel_binary!AF:AF,all_instances_parallel_binary!E:E=A9))"),-1.49293326634924)</f>
        <v>-1.492933266</v>
      </c>
      <c r="J9" s="16">
        <f>IFERROR(__xludf.DUMMYFUNCTION("AVERAGE(FILTER(all_instances_parallel_binary!AF:AF,all_instances_parallel_binary!E:E=A9))"),-1.437516023373528)</f>
        <v>-1.437516023</v>
      </c>
      <c r="K9" s="16">
        <f>IFERROR(__xludf.DUMMYFUNCTION("STDEV(FILTER(all_instances_parallel_binary!AF:AF,all_instances_parallel_binary!E:E=A9))"),0.037424658583140306)</f>
        <v>0.03742465858</v>
      </c>
      <c r="L9" s="17">
        <f t="shared" si="1"/>
        <v>-0.007823532086</v>
      </c>
      <c r="M9" s="17">
        <f t="shared" si="2"/>
        <v>0.01782668043</v>
      </c>
      <c r="N9" s="17">
        <f t="shared" si="3"/>
        <v>0.01782668039</v>
      </c>
      <c r="O9" s="18">
        <f>VLOOKUP(H9,all_instances_parallel_binary!AF:AG,2,FALSE)</f>
        <v>111.0733461</v>
      </c>
      <c r="P9" s="14">
        <f>IFERROR(__xludf.DUMMYFUNCTION("AVERAGE(FILTER(all_instances_parallel_binary!AG:AG,all_instances_parallel_binary!E:E=A9))"),119.45895557403)</f>
        <v>119.4589556</v>
      </c>
      <c r="Q9" s="18">
        <f t="shared" si="4"/>
        <v>-0.910151615</v>
      </c>
      <c r="R9" s="18">
        <f t="shared" si="5"/>
        <v>43.86231758</v>
      </c>
      <c r="S9" s="18">
        <f t="shared" si="6"/>
        <v>102.2212492</v>
      </c>
      <c r="T9" s="19">
        <f>IFERROR(__xludf.DUMMYFUNCTION("MAX(FILTER(all_instances_sequential_binary!AF:AF,all_instances_sequential_binary!E:E=A9))"),-1.364488939751)</f>
        <v>-1.36448894</v>
      </c>
      <c r="U9" s="16">
        <f>IFERROR(__xludf.DUMMYFUNCTION("MIN(FILTER(all_instances_sequential_binary!AF:AF,all_instances_sequential_binary!E:E=A9))"),-1.48795083072553)</f>
        <v>-1.487950831</v>
      </c>
      <c r="V9" s="16">
        <f>IFERROR(__xludf.DUMMYFUNCTION("AVERAGE(FILTER(all_instances_sequential_binary!AF:AF,all_instances_sequential_binary!E:E=A9))"),-1.4236077556507891)</f>
        <v>-1.423607756</v>
      </c>
      <c r="W9" s="16">
        <f>IFERROR(__xludf.DUMMYFUNCTION("STDEV(FILTER(all_instances_sequential_binary!AF:AF,all_instances_sequential_binary!E:E=A9))"),0.03544744516324757)</f>
        <v>0.03544744516</v>
      </c>
      <c r="X9" s="17">
        <f t="shared" si="7"/>
        <v>-0.000008147256637</v>
      </c>
      <c r="Y9" s="17">
        <f t="shared" si="8"/>
        <v>0.02544315516</v>
      </c>
      <c r="Z9" s="17">
        <f t="shared" si="9"/>
        <v>0.02544315512</v>
      </c>
      <c r="AA9" s="18">
        <f>VLOOKUP(T9,all_instances_sequential_binary!AF:AG,2,FALSE)</f>
        <v>101.9063</v>
      </c>
      <c r="AB9" s="18">
        <f>IFERROR(__xludf.DUMMYFUNCTION("AVERAGE(FILTER(all_instances_sequential_binary!AG:AG,all_instances_sequential_binary!E:E=A9))"),91.695436)</f>
        <v>91.695436</v>
      </c>
      <c r="AC9" s="18">
        <f t="shared" si="10"/>
        <v>-0.9175669339</v>
      </c>
      <c r="AD9" s="18">
        <f t="shared" si="11"/>
        <v>40.15976473</v>
      </c>
      <c r="AE9" s="18">
        <f t="shared" si="12"/>
        <v>93.70224817</v>
      </c>
      <c r="AF9" s="20"/>
      <c r="AG9" s="20"/>
    </row>
    <row r="10">
      <c r="A10" s="1" t="s">
        <v>37</v>
      </c>
      <c r="B10" s="12" t="s">
        <v>38</v>
      </c>
      <c r="C10" s="21">
        <v>3080.547509</v>
      </c>
      <c r="D10" s="12" t="s">
        <v>39</v>
      </c>
      <c r="E10" s="14">
        <v>30.280470951</v>
      </c>
      <c r="F10" s="12">
        <v>-2.77771654167934</v>
      </c>
      <c r="G10" s="14">
        <v>5.34261274337768</v>
      </c>
      <c r="H10" s="15">
        <f>IFERROR(__xludf.DUMMYFUNCTION("MAX(FILTER(all_instances_parallel_binary!AF:AF,all_instances_parallel_binary!E:E=A10))"),-2.75395434865777)</f>
        <v>-2.753954349</v>
      </c>
      <c r="I10" s="16">
        <f>IFERROR(__xludf.DUMMYFUNCTION("MIN(FILTER(all_instances_parallel_binary!AF:AF,all_instances_parallel_binary!E:E=A10))"),-2.83622140034662)</f>
        <v>-2.8362214</v>
      </c>
      <c r="J10" s="16">
        <f>IFERROR(__xludf.DUMMYFUNCTION("AVERAGE(FILTER(all_instances_parallel_binary!AF:AF,all_instances_parallel_binary!E:E=A10))"),-2.779224530949116)</f>
        <v>-2.779224531</v>
      </c>
      <c r="K10" s="16">
        <f>IFERROR(__xludf.DUMMYFUNCTION("STDEV(FILTER(all_instances_parallel_binary!AF:AF,all_instances_parallel_binary!E:E=A10))"),0.02284073616740466)</f>
        <v>0.02284073617</v>
      </c>
      <c r="L10" s="17">
        <f t="shared" si="1"/>
        <v>-0.002078263867</v>
      </c>
      <c r="M10" s="17">
        <f t="shared" si="2"/>
        <v>0.008554578188</v>
      </c>
      <c r="N10" s="17">
        <f t="shared" si="3"/>
        <v>0.008554578073</v>
      </c>
      <c r="O10" s="18">
        <f>VLOOKUP(H10,all_instances_parallel_binary!AF:AG,2,FALSE)</f>
        <v>164.8966022</v>
      </c>
      <c r="P10" s="14">
        <f>IFERROR(__xludf.DUMMYFUNCTION("AVERAGE(FILTER(all_instances_parallel_binary!AG:AG,all_instances_parallel_binary!E:E=A10))"),157.19210133552002)</f>
        <v>157.1921013</v>
      </c>
      <c r="Q10" s="18">
        <f t="shared" si="4"/>
        <v>-0.9464716575</v>
      </c>
      <c r="R10" s="18">
        <f t="shared" si="5"/>
        <v>4.445641926</v>
      </c>
      <c r="S10" s="18">
        <f t="shared" si="6"/>
        <v>29.86441224</v>
      </c>
      <c r="T10" s="19">
        <f>IFERROR(__xludf.DUMMYFUNCTION("MAX(FILTER(all_instances_sequential_binary!AF:AF,all_instances_sequential_binary!E:E=A10))"),-2.76118388186701)</f>
        <v>-2.761183882</v>
      </c>
      <c r="U10" s="16">
        <f>IFERROR(__xludf.DUMMYFUNCTION("MIN(FILTER(all_instances_sequential_binary!AF:AF,all_instances_sequential_binary!E:E=A10))"),-2.85839965615618)</f>
        <v>-2.858399656</v>
      </c>
      <c r="V10" s="16">
        <f>IFERROR(__xludf.DUMMYFUNCTION("AVERAGE(FILTER(all_instances_sequential_binary!AF:AF,all_instances_sequential_binary!E:E=A10))"),-2.816459969881319)</f>
        <v>-2.81645997</v>
      </c>
      <c r="W10" s="16">
        <f>IFERROR(__xludf.DUMMYFUNCTION("STDEV(FILTER(all_instances_sequential_binary!AF:AF,all_instances_sequential_binary!E:E=A10))"),0.034558482844947884)</f>
        <v>0.03455848284</v>
      </c>
      <c r="X10" s="17">
        <f t="shared" si="7"/>
        <v>-0.004708865965</v>
      </c>
      <c r="Y10" s="17">
        <f t="shared" si="8"/>
        <v>0.005951888857</v>
      </c>
      <c r="Z10" s="17">
        <f t="shared" si="9"/>
        <v>0.005951888742</v>
      </c>
      <c r="AA10" s="18">
        <f>VLOOKUP(T10,all_instances_sequential_binary!AF:AG,2,FALSE)</f>
        <v>129.6563</v>
      </c>
      <c r="AB10" s="18">
        <f>IFERROR(__xludf.DUMMYFUNCTION("AVERAGE(FILTER(all_instances_sequential_binary!AG:AG,all_instances_sequential_binary!E:E=A10))"),124.21567)</f>
        <v>124.21567</v>
      </c>
      <c r="AC10" s="18">
        <f t="shared" si="10"/>
        <v>-0.9579112805</v>
      </c>
      <c r="AD10" s="18">
        <f t="shared" si="11"/>
        <v>3.281845557</v>
      </c>
      <c r="AE10" s="18">
        <f t="shared" si="12"/>
        <v>23.26833204</v>
      </c>
      <c r="AF10" s="20"/>
      <c r="AG10" s="20"/>
    </row>
    <row r="11">
      <c r="A11" s="1" t="s">
        <v>40</v>
      </c>
      <c r="B11" s="12" t="s">
        <v>41</v>
      </c>
      <c r="C11" s="21">
        <v>8280.409698</v>
      </c>
      <c r="D11" s="12" t="s">
        <v>42</v>
      </c>
      <c r="E11" s="14">
        <v>29.260218085</v>
      </c>
      <c r="F11" s="12">
        <v>-2.4262601319857</v>
      </c>
      <c r="G11" s="14">
        <v>3.53548645973205</v>
      </c>
      <c r="H11" s="15">
        <f>IFERROR(__xludf.DUMMYFUNCTION("MAX(FILTER(all_instances_parallel_binary!AF:AF,all_instances_parallel_binary!E:E=A11))"),-2.42695682042092)</f>
        <v>-2.42695682</v>
      </c>
      <c r="I11" s="16">
        <f>IFERROR(__xludf.DUMMYFUNCTION("MIN(FILTER(all_instances_parallel_binary!AF:AF,all_instances_parallel_binary!E:E=A11))"),-2.55308029705023)</f>
        <v>-2.553080297</v>
      </c>
      <c r="J11" s="16">
        <f>IFERROR(__xludf.DUMMYFUNCTION("AVERAGE(FILTER(all_instances_parallel_binary!AF:AF,all_instances_parallel_binary!E:E=A11))"),-2.504921139313171)</f>
        <v>-2.504921139</v>
      </c>
      <c r="K11" s="16">
        <f>IFERROR(__xludf.DUMMYFUNCTION("STDEV(FILTER(all_instances_parallel_binary!AF:AF,all_instances_parallel_binary!E:E=A11))"),0.042803874265405675)</f>
        <v>0.04280387427</v>
      </c>
      <c r="L11" s="17">
        <f t="shared" si="1"/>
        <v>-0.0002871482798</v>
      </c>
      <c r="M11" s="17">
        <f t="shared" si="2"/>
        <v>-0.0002871449816</v>
      </c>
      <c r="N11" s="17">
        <f t="shared" si="3"/>
        <v>-0.0002871449875</v>
      </c>
      <c r="O11" s="18">
        <f>VLOOKUP(H11,all_instances_parallel_binary!AF:AG,2,FALSE)</f>
        <v>161.9946392</v>
      </c>
      <c r="P11" s="14">
        <f>IFERROR(__xludf.DUMMYFUNCTION("AVERAGE(FILTER(all_instances_parallel_binary!AG:AG,all_instances_parallel_binary!E:E=A11))"),161.77590742111002)</f>
        <v>161.7759074</v>
      </c>
      <c r="Q11" s="18">
        <f t="shared" si="4"/>
        <v>-0.9804363981</v>
      </c>
      <c r="R11" s="18">
        <f t="shared" si="5"/>
        <v>4.536344216</v>
      </c>
      <c r="S11" s="18">
        <f t="shared" si="6"/>
        <v>44.81961804</v>
      </c>
      <c r="T11" s="19">
        <f>IFERROR(__xludf.DUMMYFUNCTION("MAX(FILTER(all_instances_sequential_binary!AF:AF,all_instances_sequential_binary!E:E=A11))"),-2.4262601319857)</f>
        <v>-2.426260132</v>
      </c>
      <c r="U11" s="16">
        <f>IFERROR(__xludf.DUMMYFUNCTION("MIN(FILTER(all_instances_sequential_binary!AF:AF,all_instances_sequential_binary!E:E=A11))"),-2.54674892121756)</f>
        <v>-2.546748921</v>
      </c>
      <c r="V11" s="16">
        <f>IFERROR(__xludf.DUMMYFUNCTION("AVERAGE(FILTER(all_instances_sequential_binary!AF:AF,all_instances_sequential_binary!E:E=A11))"),-2.502701485679935)</f>
        <v>-2.502701486</v>
      </c>
      <c r="W11" s="16">
        <f>IFERROR(__xludf.DUMMYFUNCTION("STDEV(FILTER(all_instances_sequential_binary!AF:AF,all_instances_sequential_binary!E:E=A11))"),0.03265851659705088)</f>
        <v>0.0326585166</v>
      </c>
      <c r="X11" s="17">
        <f t="shared" si="7"/>
        <v>-0.000000003291361704</v>
      </c>
      <c r="Y11" s="17">
        <f t="shared" si="8"/>
        <v>0</v>
      </c>
      <c r="Z11" s="17">
        <f t="shared" si="9"/>
        <v>0</v>
      </c>
      <c r="AA11" s="18">
        <f>VLOOKUP(T11,all_instances_sequential_binary!AF:AG,2,FALSE)</f>
        <v>124.6563</v>
      </c>
      <c r="AB11" s="18">
        <f>IFERROR(__xludf.DUMMYFUNCTION("AVERAGE(FILTER(all_instances_sequential_binary!AG:AG,all_instances_sequential_binary!E:E=A11))"),128.53136)</f>
        <v>128.53136</v>
      </c>
      <c r="AC11" s="18">
        <f t="shared" si="10"/>
        <v>-0.9849456362</v>
      </c>
      <c r="AD11" s="18">
        <f t="shared" si="11"/>
        <v>3.260265581</v>
      </c>
      <c r="AE11" s="18">
        <f t="shared" si="12"/>
        <v>34.25859918</v>
      </c>
      <c r="AF11" s="20"/>
      <c r="AG11" s="20"/>
    </row>
    <row r="12">
      <c r="A12" s="1" t="s">
        <v>43</v>
      </c>
      <c r="B12" s="12" t="s">
        <v>44</v>
      </c>
      <c r="C12" s="21">
        <v>21872.32542</v>
      </c>
      <c r="D12" s="12" t="s">
        <v>45</v>
      </c>
      <c r="E12" s="14">
        <v>29.44003219</v>
      </c>
      <c r="F12" s="12">
        <v>-2.45461320590188</v>
      </c>
      <c r="G12" s="14">
        <v>5.69988131523132</v>
      </c>
      <c r="H12" s="15">
        <f>IFERROR(__xludf.DUMMYFUNCTION("MAX(FILTER(all_instances_parallel_binary!AF:AF,all_instances_parallel_binary!E:E=A12))"),-2.4367880787263)</f>
        <v>-2.436788079</v>
      </c>
      <c r="I12" s="16">
        <f>IFERROR(__xludf.DUMMYFUNCTION("MIN(FILTER(all_instances_parallel_binary!AF:AF,all_instances_parallel_binary!E:E=A12))"),-2.68925549120911)</f>
        <v>-2.689255491</v>
      </c>
      <c r="J12" s="16">
        <f>IFERROR(__xludf.DUMMYFUNCTION("AVERAGE(FILTER(all_instances_parallel_binary!AF:AF,all_instances_parallel_binary!E:E=A12))"),-2.5165304846779732)</f>
        <v>-2.516530485</v>
      </c>
      <c r="K12" s="16">
        <f>IFERROR(__xludf.DUMMYFUNCTION("STDEV(FILTER(all_instances_parallel_binary!AF:AF,all_instances_parallel_binary!E:E=A12))"),0.0807346878176611)</f>
        <v>0.08073468782</v>
      </c>
      <c r="L12" s="17">
        <f t="shared" si="1"/>
        <v>-0.001456747254</v>
      </c>
      <c r="M12" s="17">
        <f t="shared" si="2"/>
        <v>0.02033789929</v>
      </c>
      <c r="N12" s="17">
        <f t="shared" si="3"/>
        <v>0.007261888404</v>
      </c>
      <c r="O12" s="18">
        <f>VLOOKUP(H12,all_instances_parallel_binary!AF:AG,2,FALSE)</f>
        <v>165.7963121</v>
      </c>
      <c r="P12" s="14">
        <f>IFERROR(__xludf.DUMMYFUNCTION("AVERAGE(FILTER(all_instances_parallel_binary!AG:AG,all_instances_parallel_binary!E:E=A12))"),151.88549418448997)</f>
        <v>151.8854942</v>
      </c>
      <c r="Q12" s="18">
        <f t="shared" si="4"/>
        <v>-0.9924198132</v>
      </c>
      <c r="R12" s="18">
        <f t="shared" si="5"/>
        <v>4.631662052</v>
      </c>
      <c r="S12" s="18">
        <f t="shared" si="6"/>
        <v>28.08767796</v>
      </c>
      <c r="T12" s="19">
        <f>IFERROR(__xludf.DUMMYFUNCTION("MAX(FILTER(all_instances_sequential_binary!AF:AF,all_instances_sequential_binary!E:E=A12))"),-2.0479)</f>
        <v>-2.0479</v>
      </c>
      <c r="U12" s="16">
        <f>IFERROR(__xludf.DUMMYFUNCTION("MIN(FILTER(all_instances_sequential_binary!AF:AF,all_instances_sequential_binary!E:E=A12))"),-2.56590737861971)</f>
        <v>-2.565907379</v>
      </c>
      <c r="V12" s="16">
        <f>IFERROR(__xludf.DUMMYFUNCTION("AVERAGE(FILTER(all_instances_sequential_binary!AF:AF,all_instances_sequential_binary!E:E=A12))"),-2.420764219019544)</f>
        <v>-2.420764219</v>
      </c>
      <c r="W12" s="16">
        <f>IFERROR(__xludf.DUMMYFUNCTION("STDEV(FILTER(all_instances_sequential_binary!AF:AF,all_instances_sequential_binary!E:E=A12))"),0.13637881494643903)</f>
        <v>0.1363788149</v>
      </c>
      <c r="X12" s="17">
        <f t="shared" si="7"/>
        <v>0.1583661745</v>
      </c>
      <c r="Y12" s="17">
        <f t="shared" si="8"/>
        <v>0.1766826038</v>
      </c>
      <c r="Z12" s="17">
        <f t="shared" si="9"/>
        <v>0.1656933992</v>
      </c>
      <c r="AA12" s="18">
        <f>VLOOKUP(T12,all_instances_sequential_binary!AF:AG,2,FALSE)</f>
        <v>129.5781</v>
      </c>
      <c r="AB12" s="18">
        <f>IFERROR(__xludf.DUMMYFUNCTION("AVERAGE(FILTER(all_instances_sequential_binary!AG:AG,all_instances_sequential_binary!E:E=A12))"),135.01571)</f>
        <v>135.01571</v>
      </c>
      <c r="AC12" s="18">
        <f t="shared" si="10"/>
        <v>-0.9940757054</v>
      </c>
      <c r="AD12" s="18">
        <f t="shared" si="11"/>
        <v>3.401425215</v>
      </c>
      <c r="AE12" s="18">
        <f t="shared" si="12"/>
        <v>21.73347335</v>
      </c>
      <c r="AF12" s="20"/>
      <c r="AG12" s="20"/>
    </row>
    <row r="13">
      <c r="A13" s="1" t="s">
        <v>46</v>
      </c>
      <c r="B13" s="1" t="s">
        <v>47</v>
      </c>
      <c r="C13" s="22" t="s">
        <v>47</v>
      </c>
      <c r="D13" s="12" t="s">
        <v>48</v>
      </c>
      <c r="E13" s="14">
        <v>90.36396591</v>
      </c>
      <c r="F13" s="12">
        <v>-2.50272411562039</v>
      </c>
      <c r="G13" s="14">
        <v>4.80720043182373</v>
      </c>
      <c r="H13" s="15">
        <f>IFERROR(__xludf.DUMMYFUNCTION("MAX(FILTER(all_instances_parallel_binary!AF:AF,all_instances_parallel_binary!E:E=A13))"),-2.38278203514013)</f>
        <v>-2.382782035</v>
      </c>
      <c r="I13" s="16">
        <f>IFERROR(__xludf.DUMMYFUNCTION("MIN(FILTER(all_instances_parallel_binary!AF:AF,all_instances_parallel_binary!E:E=A13))"),-2.58349062744683)</f>
        <v>-2.583490627</v>
      </c>
      <c r="J13" s="16">
        <f>IFERROR(__xludf.DUMMYFUNCTION("AVERAGE(FILTER(all_instances_parallel_binary!AF:AF,all_instances_parallel_binary!E:E=A13))"),-2.4819356117164464)</f>
        <v>-2.481935612</v>
      </c>
      <c r="K13" s="16">
        <f>IFERROR(__xludf.DUMMYFUNCTION("STDEV(FILTER(all_instances_parallel_binary!AF:AF,all_instances_parallel_binary!E:E=A13))"),0.05365996418048101)</f>
        <v>0.05365996418</v>
      </c>
      <c r="L13" s="9" t="s">
        <v>47</v>
      </c>
      <c r="M13" s="17">
        <f t="shared" si="2"/>
        <v>0.01788503239</v>
      </c>
      <c r="N13" s="17">
        <f t="shared" si="3"/>
        <v>0.04792461132</v>
      </c>
      <c r="O13" s="18">
        <f>VLOOKUP(H13,all_instances_parallel_binary!AF:AG,2,FALSE)</f>
        <v>254.2870369</v>
      </c>
      <c r="P13" s="14">
        <f>IFERROR(__xludf.DUMMYFUNCTION("AVERAGE(FILTER(all_instances_parallel_binary!AG:AG,all_instances_parallel_binary!E:E=A13))"),221.62278692723004)</f>
        <v>221.6227869</v>
      </c>
      <c r="Q13" s="9" t="s">
        <v>47</v>
      </c>
      <c r="R13" s="18">
        <f t="shared" si="5"/>
        <v>1.814031393</v>
      </c>
      <c r="S13" s="18">
        <f t="shared" si="6"/>
        <v>51.89711559</v>
      </c>
      <c r="T13" s="19">
        <f>IFERROR(__xludf.DUMMYFUNCTION("MAX(FILTER(all_instances_sequential_binary!AF:AF,all_instances_sequential_binary!E:E=A13))"),-2.39408302613885)</f>
        <v>-2.394083026</v>
      </c>
      <c r="U13" s="16">
        <f>IFERROR(__xludf.DUMMYFUNCTION("MIN(FILTER(all_instances_sequential_binary!AF:AF,all_instances_sequential_binary!E:E=A13))"),-2.55277714210239)</f>
        <v>-2.552777142</v>
      </c>
      <c r="V13" s="16">
        <f>IFERROR(__xludf.DUMMYFUNCTION("AVERAGE(FILTER(all_instances_sequential_binary!AF:AF,all_instances_sequential_binary!E:E=A13))"),-2.469624681379504)</f>
        <v>-2.469624681</v>
      </c>
      <c r="W13" s="16">
        <f>IFERROR(__xludf.DUMMYFUNCTION("STDEV(FILTER(all_instances_sequential_binary!AF:AF,all_instances_sequential_binary!E:E=A13))"),0.04754347171721719)</f>
        <v>0.04754347172</v>
      </c>
      <c r="X13" s="9" t="s">
        <v>47</v>
      </c>
      <c r="Y13" s="17">
        <f t="shared" si="8"/>
        <v>0.0132270854</v>
      </c>
      <c r="Z13" s="17">
        <f t="shared" si="9"/>
        <v>0.04340913519</v>
      </c>
      <c r="AA13" s="18">
        <f>VLOOKUP(T13,all_instances_sequential_binary!AF:AG,2,FALSE)</f>
        <v>191.0157</v>
      </c>
      <c r="AB13" s="18">
        <f>IFERROR(__xludf.DUMMYFUNCTION("AVERAGE(FILTER(all_instances_sequential_binary!AG:AG,all_instances_sequential_binary!E:E=A13))"),170.88644)</f>
        <v>170.88644</v>
      </c>
      <c r="AC13" s="9" t="s">
        <v>47</v>
      </c>
      <c r="AD13" s="18">
        <f t="shared" si="11"/>
        <v>1.113848126</v>
      </c>
      <c r="AE13" s="18">
        <f t="shared" si="12"/>
        <v>38.73533093</v>
      </c>
      <c r="AF13" s="20"/>
      <c r="AG13" s="20"/>
    </row>
    <row r="14">
      <c r="A14" s="1" t="s">
        <v>49</v>
      </c>
      <c r="B14" s="1" t="s">
        <v>47</v>
      </c>
      <c r="C14" s="22" t="s">
        <v>47</v>
      </c>
      <c r="D14" s="12" t="s">
        <v>50</v>
      </c>
      <c r="E14" s="14">
        <v>106.593506728</v>
      </c>
      <c r="F14" s="12">
        <v>-2.8743701333563</v>
      </c>
      <c r="G14" s="14">
        <v>6.26811408996582</v>
      </c>
      <c r="H14" s="15">
        <f>IFERROR(__xludf.DUMMYFUNCTION("MAX(FILTER(all_instances_parallel_binary!AF:AF,all_instances_parallel_binary!E:E=A14))"),-2.74126776470357)</f>
        <v>-2.741267765</v>
      </c>
      <c r="I14" s="16">
        <f>IFERROR(__xludf.DUMMYFUNCTION("MIN(FILTER(all_instances_parallel_binary!AF:AF,all_instances_parallel_binary!E:E=A14))"),-3.01899983979469)</f>
        <v>-3.01899984</v>
      </c>
      <c r="J14" s="16">
        <f>IFERROR(__xludf.DUMMYFUNCTION("AVERAGE(FILTER(all_instances_parallel_binary!AF:AF,all_instances_parallel_binary!E:E=A14))"),-2.877453913579394)</f>
        <v>-2.877453914</v>
      </c>
      <c r="K14" s="16">
        <f>IFERROR(__xludf.DUMMYFUNCTION("STDEV(FILTER(all_instances_parallel_binary!AF:AF,all_instances_parallel_binary!E:E=A14))"),0.08187751097293455)</f>
        <v>0.08187751097</v>
      </c>
      <c r="L14" s="9" t="s">
        <v>47</v>
      </c>
      <c r="M14" s="17">
        <f t="shared" si="2"/>
        <v>-0.01020214852</v>
      </c>
      <c r="N14" s="17">
        <f t="shared" si="3"/>
        <v>0.0463066211</v>
      </c>
      <c r="O14" s="18">
        <f>VLOOKUP(H14,all_instances_parallel_binary!AF:AG,2,FALSE)</f>
        <v>251.80354</v>
      </c>
      <c r="P14" s="14">
        <f>IFERROR(__xludf.DUMMYFUNCTION("AVERAGE(FILTER(all_instances_parallel_binary!AG:AG,all_instances_parallel_binary!E:E=A14))"),238.47956485749)</f>
        <v>238.4795649</v>
      </c>
      <c r="Q14" s="9" t="s">
        <v>47</v>
      </c>
      <c r="R14" s="18">
        <f t="shared" si="5"/>
        <v>1.362278414</v>
      </c>
      <c r="S14" s="18">
        <f t="shared" si="6"/>
        <v>39.17213733</v>
      </c>
      <c r="T14" s="19">
        <f>IFERROR(__xludf.DUMMYFUNCTION("MAX(FILTER(all_instances_sequential_binary!AF:AF,all_instances_sequential_binary!E:E=A14))"),-2.75009511059884)</f>
        <v>-2.750095111</v>
      </c>
      <c r="U14" s="16">
        <f>IFERROR(__xludf.DUMMYFUNCTION("MIN(FILTER(all_instances_sequential_binary!AF:AF,all_instances_sequential_binary!E:E=A14))"),-3.0180777672108)</f>
        <v>-3.018077767</v>
      </c>
      <c r="V14" s="16">
        <f>IFERROR(__xludf.DUMMYFUNCTION("AVERAGE(FILTER(all_instances_sequential_binary!AF:AF,all_instances_sequential_binary!E:E=A14))"),-2.844136491445678)</f>
        <v>-2.844136491</v>
      </c>
      <c r="W14" s="16">
        <f>IFERROR(__xludf.DUMMYFUNCTION("STDEV(FILTER(all_instances_sequential_binary!AF:AF,all_instances_sequential_binary!E:E=A14))"),0.07323900824202138)</f>
        <v>0.07323900824</v>
      </c>
      <c r="X14" s="9" t="s">
        <v>47</v>
      </c>
      <c r="Y14" s="17">
        <f t="shared" si="8"/>
        <v>-0.01345517032</v>
      </c>
      <c r="Z14" s="17">
        <f t="shared" si="9"/>
        <v>0.0432355671</v>
      </c>
      <c r="AA14" s="18">
        <f>VLOOKUP(T14,all_instances_sequential_binary!AF:AG,2,FALSE)</f>
        <v>182.0625</v>
      </c>
      <c r="AB14" s="18">
        <f>IFERROR(__xludf.DUMMYFUNCTION("AVERAGE(FILTER(all_instances_sequential_binary!AG:AG,all_instances_sequential_binary!E:E=A14))"),179.81412)</f>
        <v>179.81412</v>
      </c>
      <c r="AC14" s="9" t="s">
        <v>47</v>
      </c>
      <c r="AD14" s="18">
        <f t="shared" si="11"/>
        <v>0.7080074161</v>
      </c>
      <c r="AE14" s="18">
        <f t="shared" si="12"/>
        <v>28.04581783</v>
      </c>
      <c r="AF14" s="20"/>
      <c r="AG14" s="20"/>
    </row>
    <row r="15">
      <c r="A15" s="1" t="s">
        <v>51</v>
      </c>
      <c r="B15" s="1" t="s">
        <v>47</v>
      </c>
      <c r="C15" s="1" t="s">
        <v>47</v>
      </c>
      <c r="D15" s="12" t="s">
        <v>52</v>
      </c>
      <c r="E15" s="14">
        <v>86.821771959</v>
      </c>
      <c r="F15" s="12">
        <v>-2.64373566085578</v>
      </c>
      <c r="G15" s="14">
        <v>10.1644432544708</v>
      </c>
      <c r="H15" s="15">
        <f>IFERROR(__xludf.DUMMYFUNCTION("MAX(FILTER(all_instances_parallel_binary!AF:AF,all_instances_parallel_binary!E:E=A15))"),-2.56815152994813)</f>
        <v>-2.56815153</v>
      </c>
      <c r="I15" s="16">
        <f>IFERROR(__xludf.DUMMYFUNCTION("MIN(FILTER(all_instances_parallel_binary!AF:AF,all_instances_parallel_binary!E:E=A15))"),-2.73838582445245)</f>
        <v>-2.738385824</v>
      </c>
      <c r="J15" s="16">
        <f>IFERROR(__xludf.DUMMYFUNCTION("AVERAGE(FILTER(all_instances_parallel_binary!AF:AF,all_instances_parallel_binary!E:E=A15))"),-2.633147647280779)</f>
        <v>-2.633147647</v>
      </c>
      <c r="K15" s="16">
        <f>IFERROR(__xludf.DUMMYFUNCTION("STDEV(FILTER(all_instances_parallel_binary!AF:AF,all_instances_parallel_binary!E:E=A15))"),0.050642690740035336)</f>
        <v>0.05064269074</v>
      </c>
      <c r="L15" s="9" t="s">
        <v>47</v>
      </c>
      <c r="M15" s="17">
        <f t="shared" si="2"/>
        <v>0.03363826855</v>
      </c>
      <c r="N15" s="17">
        <f t="shared" si="3"/>
        <v>0.02858989725</v>
      </c>
      <c r="O15" s="18">
        <f>VLOOKUP(H15,all_instances_parallel_binary!AF:AG,2,FALSE)</f>
        <v>211.3134761</v>
      </c>
      <c r="P15" s="14">
        <f>IFERROR(__xludf.DUMMYFUNCTION("AVERAGE(FILTER(all_instances_parallel_binary!AG:AG,all_instances_parallel_binary!E:E=A15))"),237.42202098369998)</f>
        <v>237.422021</v>
      </c>
      <c r="Q15" s="9" t="s">
        <v>47</v>
      </c>
      <c r="R15" s="18">
        <f t="shared" si="5"/>
        <v>1.433876565</v>
      </c>
      <c r="S15" s="18">
        <f t="shared" si="6"/>
        <v>19.78947866</v>
      </c>
      <c r="T15" s="19">
        <f>IFERROR(__xludf.DUMMYFUNCTION("MAX(FILTER(all_instances_sequential_binary!AF:AF,all_instances_sequential_binary!E:E=A15))"),-2.57548362074701)</f>
        <v>-2.575483621</v>
      </c>
      <c r="U15" s="16">
        <f>IFERROR(__xludf.DUMMYFUNCTION("MIN(FILTER(all_instances_sequential_binary!AF:AF,all_instances_sequential_binary!E:E=A15))"),-2.79575798885911)</f>
        <v>-2.795757989</v>
      </c>
      <c r="V15" s="16">
        <f>IFERROR(__xludf.DUMMYFUNCTION("AVERAGE(FILTER(all_instances_sequential_binary!AF:AF,all_instances_sequential_binary!E:E=A15))"),-2.651699037567845)</f>
        <v>-2.651699038</v>
      </c>
      <c r="W15" s="16">
        <f>IFERROR(__xludf.DUMMYFUNCTION("STDEV(FILTER(all_instances_sequential_binary!AF:AF,all_instances_sequential_binary!E:E=A15))"),0.07068466762101318)</f>
        <v>0.07068466762</v>
      </c>
      <c r="X15" s="9" t="s">
        <v>47</v>
      </c>
      <c r="Y15" s="17">
        <f t="shared" si="8"/>
        <v>0.03087929897</v>
      </c>
      <c r="Z15" s="17">
        <f t="shared" si="9"/>
        <v>0.02581651453</v>
      </c>
      <c r="AA15" s="18">
        <f>VLOOKUP(T15,all_instances_sequential_binary!AF:AG,2,FALSE)</f>
        <v>169.8437</v>
      </c>
      <c r="AB15" s="18">
        <f>IFERROR(__xludf.DUMMYFUNCTION("AVERAGE(FILTER(all_instances_sequential_binary!AG:AG,all_instances_sequential_binary!E:E=A15))"),176.48617)</f>
        <v>176.48617</v>
      </c>
      <c r="AC15" s="9" t="s">
        <v>47</v>
      </c>
      <c r="AD15" s="18">
        <f t="shared" si="11"/>
        <v>0.9562339741</v>
      </c>
      <c r="AE15" s="18">
        <f t="shared" si="12"/>
        <v>15.70959203</v>
      </c>
      <c r="AF15" s="20"/>
      <c r="AG15" s="20"/>
    </row>
    <row r="16">
      <c r="A16" s="1" t="s">
        <v>53</v>
      </c>
      <c r="B16" s="1" t="s">
        <v>47</v>
      </c>
      <c r="C16" s="1" t="s">
        <v>47</v>
      </c>
      <c r="D16" s="12" t="s">
        <v>54</v>
      </c>
      <c r="E16" s="14">
        <v>529.859060018</v>
      </c>
      <c r="F16" s="12">
        <v>-3.18357046322725</v>
      </c>
      <c r="G16" s="14">
        <v>96.2670454978942</v>
      </c>
      <c r="H16" s="15">
        <f>IFERROR(__xludf.DUMMYFUNCTION("MAX(FILTER(all_instances_parallel_binary!AF:AF,all_instances_parallel_binary!E:E=A16))"),-3.0540491961456)</f>
        <v>-3.054049196</v>
      </c>
      <c r="I16" s="16">
        <f>IFERROR(__xludf.DUMMYFUNCTION("MIN(FILTER(all_instances_parallel_binary!AF:AF,all_instances_parallel_binary!E:E=A16))"),-3.28996668984)</f>
        <v>-3.28996669</v>
      </c>
      <c r="J16" s="16">
        <f>IFERROR(__xludf.DUMMYFUNCTION("AVERAGE(FILTER(all_instances_parallel_binary!AF:AF,all_instances_parallel_binary!E:E=A16))"),-3.135289287929711)</f>
        <v>-3.135289288</v>
      </c>
      <c r="K16" s="16">
        <f>IFERROR(__xludf.DUMMYFUNCTION("STDEV(FILTER(all_instances_parallel_binary!AF:AF,all_instances_parallel_binary!E:E=A16))"),0.07075918506747378)</f>
        <v>0.07075918507</v>
      </c>
      <c r="L16" s="9" t="s">
        <v>47</v>
      </c>
      <c r="M16" s="17">
        <f t="shared" si="2"/>
        <v>0.007564296475</v>
      </c>
      <c r="N16" s="17">
        <f t="shared" si="3"/>
        <v>0.04068427842</v>
      </c>
      <c r="O16" s="18">
        <f>VLOOKUP(H16,all_instances_parallel_binary!AF:AG,2,FALSE)</f>
        <v>1653.998044</v>
      </c>
      <c r="P16" s="14">
        <f>IFERROR(__xludf.DUMMYFUNCTION("AVERAGE(FILTER(all_instances_parallel_binary!AG:AG,all_instances_parallel_binary!E:E=A16))"),1675.83030834197)</f>
        <v>1675.830308</v>
      </c>
      <c r="Q16" s="9" t="s">
        <v>47</v>
      </c>
      <c r="R16" s="18">
        <f t="shared" si="5"/>
        <v>2.12158113</v>
      </c>
      <c r="S16" s="18">
        <f t="shared" si="6"/>
        <v>16.18135251</v>
      </c>
      <c r="T16" s="19">
        <f>IFERROR(__xludf.DUMMYFUNCTION("MAX(FILTER(all_instances_sequential_binary!AF:AF,all_instances_sequential_binary!E:E=A16))"),-3.02121264437498)</f>
        <v>-3.021212644</v>
      </c>
      <c r="U16" s="16">
        <f>IFERROR(__xludf.DUMMYFUNCTION("MIN(FILTER(all_instances_sequential_binary!AF:AF,all_instances_sequential_binary!E:E=A16))"),-3.25755119056864)</f>
        <v>-3.257551191</v>
      </c>
      <c r="V16" s="16">
        <f>IFERROR(__xludf.DUMMYFUNCTION("AVERAGE(FILTER(all_instances_sequential_binary!AF:AF,all_instances_sequential_binary!E:E=A16))"),-3.133673972855401)</f>
        <v>-3.133673973</v>
      </c>
      <c r="W16" s="16">
        <f>IFERROR(__xludf.DUMMYFUNCTION("STDEV(FILTER(all_instances_sequential_binary!AF:AF,all_instances_sequential_binary!E:E=A16))"),0.08174225351385324)</f>
        <v>0.08174225351</v>
      </c>
      <c r="X16" s="9" t="s">
        <v>47</v>
      </c>
      <c r="Y16" s="17">
        <f t="shared" si="8"/>
        <v>0.018234775</v>
      </c>
      <c r="Z16" s="17">
        <f t="shared" si="9"/>
        <v>0.05099865724</v>
      </c>
      <c r="AA16" s="18">
        <f>VLOOKUP(T16,all_instances_sequential_binary!AF:AG,2,FALSE)</f>
        <v>442.8285</v>
      </c>
      <c r="AB16" s="18">
        <f>IFERROR(__xludf.DUMMYFUNCTION("AVERAGE(FILTER(all_instances_sequential_binary!AG:AG,all_instances_sequential_binary!E:E=A16))"),414.59542)</f>
        <v>414.59542</v>
      </c>
      <c r="AC16" s="9" t="s">
        <v>47</v>
      </c>
      <c r="AD16" s="18">
        <f t="shared" si="11"/>
        <v>-0.1642522825</v>
      </c>
      <c r="AE16" s="18">
        <f t="shared" si="12"/>
        <v>3.600000942</v>
      </c>
      <c r="AF16" s="20"/>
      <c r="AG16" s="20"/>
    </row>
    <row r="17">
      <c r="A17" s="1" t="s">
        <v>55</v>
      </c>
      <c r="B17" s="1" t="s">
        <v>47</v>
      </c>
      <c r="C17" s="1" t="s">
        <v>47</v>
      </c>
      <c r="D17" s="12" t="s">
        <v>56</v>
      </c>
      <c r="E17" s="14">
        <v>488.533374217</v>
      </c>
      <c r="F17" s="12">
        <v>-3.00021328499753</v>
      </c>
      <c r="G17" s="14">
        <v>224.525047063827</v>
      </c>
      <c r="H17" s="15">
        <f>IFERROR(__xludf.DUMMYFUNCTION("MAX(FILTER(all_instances_parallel_binary!AF:AF,all_instances_parallel_binary!E:E=A17))"),-3.0532802109698)</f>
        <v>-3.053280211</v>
      </c>
      <c r="I17" s="16">
        <f>IFERROR(__xludf.DUMMYFUNCTION("MIN(FILTER(all_instances_parallel_binary!AF:AF,all_instances_parallel_binary!E:E=A17))"),-3.51638515401109)</f>
        <v>-3.516385154</v>
      </c>
      <c r="J17" s="16">
        <f>IFERROR(__xludf.DUMMYFUNCTION("AVERAGE(FILTER(all_instances_parallel_binary!AF:AF,all_instances_parallel_binary!E:E=A17))"),-3.264929587626252)</f>
        <v>-3.264929588</v>
      </c>
      <c r="K17" s="16">
        <f>IFERROR(__xludf.DUMMYFUNCTION("STDEV(FILTER(all_instances_parallel_binary!AF:AF,all_instances_parallel_binary!E:E=A17))"),0.13573416152620474)</f>
        <v>0.1357341615</v>
      </c>
      <c r="L17" s="9" t="s">
        <v>47</v>
      </c>
      <c r="M17" s="17">
        <f t="shared" si="2"/>
        <v>0.0511020342</v>
      </c>
      <c r="N17" s="17">
        <f t="shared" si="3"/>
        <v>-0.01768771782</v>
      </c>
      <c r="O17" s="18">
        <f>VLOOKUP(H17,all_instances_parallel_binary!AF:AG,2,FALSE)</f>
        <v>1668.832963</v>
      </c>
      <c r="P17" s="14">
        <f>IFERROR(__xludf.DUMMYFUNCTION("AVERAGE(FILTER(all_instances_parallel_binary!AG:AG,all_instances_parallel_binary!E:E=A17))"),1576.9862595558102)</f>
        <v>1576.98626</v>
      </c>
      <c r="Q17" s="9" t="s">
        <v>47</v>
      </c>
      <c r="R17" s="18">
        <f t="shared" si="5"/>
        <v>2.416006053</v>
      </c>
      <c r="S17" s="18">
        <f t="shared" si="6"/>
        <v>6.432725147</v>
      </c>
      <c r="T17" s="19">
        <f>IFERROR(__xludf.DUMMYFUNCTION("MAX(FILTER(all_instances_sequential_binary!AF:AF,all_instances_sequential_binary!E:E=A17))"),-3.12913987082391)</f>
        <v>-3.129139871</v>
      </c>
      <c r="U17" s="16">
        <f>IFERROR(__xludf.DUMMYFUNCTION("MIN(FILTER(all_instances_sequential_binary!AF:AF,all_instances_sequential_binary!E:E=A17))"),-3.37987314561839)</f>
        <v>-3.379873146</v>
      </c>
      <c r="V17" s="16">
        <f>IFERROR(__xludf.DUMMYFUNCTION("AVERAGE(FILTER(all_instances_sequential_binary!AF:AF,all_instances_sequential_binary!E:E=A17))"),-3.23973813801445)</f>
        <v>-3.239738138</v>
      </c>
      <c r="W17" s="16">
        <f>IFERROR(__xludf.DUMMYFUNCTION("STDEV(FILTER(all_instances_sequential_binary!AF:AF,all_instances_sequential_binary!E:E=A17))"),0.07901807875804158)</f>
        <v>0.07901807876</v>
      </c>
      <c r="X17" s="9" t="s">
        <v>47</v>
      </c>
      <c r="Y17" s="17">
        <f t="shared" si="8"/>
        <v>0.02752638049</v>
      </c>
      <c r="Z17" s="17">
        <f t="shared" si="9"/>
        <v>-0.04297247348</v>
      </c>
      <c r="AA17" s="18">
        <f>VLOOKUP(T17,all_instances_sequential_binary!AF:AG,2,FALSE)</f>
        <v>443.5938</v>
      </c>
      <c r="AB17" s="18">
        <f>IFERROR(__xludf.DUMMYFUNCTION("AVERAGE(FILTER(all_instances_sequential_binary!AG:AG,all_instances_sequential_binary!E:E=A17))"),424.6953500000001)</f>
        <v>424.69535</v>
      </c>
      <c r="AC17" s="9" t="s">
        <v>47</v>
      </c>
      <c r="AD17" s="18">
        <f t="shared" si="11"/>
        <v>-0.09198874957</v>
      </c>
      <c r="AE17" s="18">
        <f t="shared" si="12"/>
        <v>0.9756985058</v>
      </c>
      <c r="AF17" s="20"/>
      <c r="AG17" s="20"/>
    </row>
    <row r="18">
      <c r="A18" s="1" t="s">
        <v>57</v>
      </c>
      <c r="B18" s="1" t="s">
        <v>47</v>
      </c>
      <c r="C18" s="1" t="s">
        <v>47</v>
      </c>
      <c r="D18" s="12" t="s">
        <v>58</v>
      </c>
      <c r="E18" s="14">
        <v>524.626760827</v>
      </c>
      <c r="F18" s="12">
        <v>-1.55179766906969</v>
      </c>
      <c r="G18" s="14">
        <v>219.089396476745</v>
      </c>
      <c r="H18" s="15">
        <f>IFERROR(__xludf.DUMMYFUNCTION("MAX(FILTER(all_instances_parallel_binary!AF:AF,all_instances_parallel_binary!E:E=A18))"),-1.57024770261072)</f>
        <v>-1.570247703</v>
      </c>
      <c r="I18" s="16">
        <f>IFERROR(__xludf.DUMMYFUNCTION("MIN(FILTER(all_instances_parallel_binary!AF:AF,all_instances_parallel_binary!E:E=A18))"),-1.69862872171947)</f>
        <v>-1.698628722</v>
      </c>
      <c r="J18" s="16">
        <f>IFERROR(__xludf.DUMMYFUNCTION("AVERAGE(FILTER(all_instances_parallel_binary!AF:AF,all_instances_parallel_binary!E:E=A18))"),-1.622721778268178)</f>
        <v>-1.622721778</v>
      </c>
      <c r="K18" s="16">
        <f>IFERROR(__xludf.DUMMYFUNCTION("STDEV(FILTER(all_instances_parallel_binary!AF:AF,all_instances_parallel_binary!E:E=A18))"),0.0470384197830561)</f>
        <v>0.04703841978</v>
      </c>
      <c r="L18" s="9" t="s">
        <v>47</v>
      </c>
      <c r="M18" s="17">
        <f t="shared" si="2"/>
        <v>-0.03400465075</v>
      </c>
      <c r="N18" s="17">
        <f t="shared" si="3"/>
        <v>-0.01188945821</v>
      </c>
      <c r="O18" s="18">
        <f>VLOOKUP(H18,all_instances_parallel_binary!AF:AG,2,FALSE)</f>
        <v>1674.878747</v>
      </c>
      <c r="P18" s="14">
        <f>IFERROR(__xludf.DUMMYFUNCTION("AVERAGE(FILTER(all_instances_parallel_binary!AG:AG,all_instances_parallel_binary!E:E=A18))"),1607.89062731266)</f>
        <v>1607.890627</v>
      </c>
      <c r="Q18" s="9" t="s">
        <v>47</v>
      </c>
      <c r="R18" s="18">
        <f t="shared" si="5"/>
        <v>2.192514893</v>
      </c>
      <c r="S18" s="18">
        <f t="shared" si="6"/>
        <v>6.644727561</v>
      </c>
      <c r="T18" s="19">
        <f>IFERROR(__xludf.DUMMYFUNCTION("MAX(FILTER(all_instances_sequential_binary!AF:AF,all_instances_sequential_binary!E:E=A18))"),-1.56126761644556)</f>
        <v>-1.561267616</v>
      </c>
      <c r="U18" s="16">
        <f>IFERROR(__xludf.DUMMYFUNCTION("MIN(FILTER(all_instances_sequential_binary!AF:AF,all_instances_sequential_binary!E:E=A18))"),-1.75355792234807)</f>
        <v>-1.753557922</v>
      </c>
      <c r="V18" s="16">
        <f>IFERROR(__xludf.DUMMYFUNCTION("AVERAGE(FILTER(all_instances_sequential_binary!AF:AF,all_instances_sequential_binary!E:E=A18))"),-1.6198810328179487)</f>
        <v>-1.619881033</v>
      </c>
      <c r="W18" s="16">
        <f>IFERROR(__xludf.DUMMYFUNCTION("STDEV(FILTER(all_instances_sequential_binary!AF:AF,all_instances_sequential_binary!E:E=A18))"),0.05876120496675479)</f>
        <v>0.05876120497</v>
      </c>
      <c r="X18" s="9" t="s">
        <v>47</v>
      </c>
      <c r="Y18" s="17">
        <f t="shared" si="8"/>
        <v>-0.0280912838</v>
      </c>
      <c r="Z18" s="17">
        <f t="shared" si="9"/>
        <v>-0.006102565795</v>
      </c>
      <c r="AA18" s="18">
        <f>VLOOKUP(T18,all_instances_sequential_binary!AF:AG,2,FALSE)</f>
        <v>345.9846</v>
      </c>
      <c r="AB18" s="18">
        <f>IFERROR(__xludf.DUMMYFUNCTION("AVERAGE(FILTER(all_instances_sequential_binary!AG:AG,all_instances_sequential_binary!E:E=A18))"),408.98607000000004)</f>
        <v>408.98607</v>
      </c>
      <c r="AC18" s="9" t="s">
        <v>47</v>
      </c>
      <c r="AD18" s="18">
        <f t="shared" si="11"/>
        <v>-0.3405128639</v>
      </c>
      <c r="AE18" s="18">
        <f t="shared" si="12"/>
        <v>0.5791937244</v>
      </c>
      <c r="AF18" s="20"/>
      <c r="AG18" s="20"/>
    </row>
    <row r="19">
      <c r="A19" s="1"/>
      <c r="B19" s="2" t="s">
        <v>2</v>
      </c>
      <c r="C19" s="4"/>
      <c r="D19" s="2" t="s">
        <v>3</v>
      </c>
      <c r="E19" s="4"/>
      <c r="F19" s="2" t="s">
        <v>4</v>
      </c>
      <c r="G19" s="4"/>
      <c r="H19" s="7" t="s">
        <v>5</v>
      </c>
      <c r="I19" s="3"/>
      <c r="J19" s="3"/>
      <c r="K19" s="3"/>
      <c r="L19" s="3"/>
      <c r="M19" s="3"/>
      <c r="N19" s="4"/>
      <c r="O19" s="8" t="s">
        <v>6</v>
      </c>
      <c r="P19" s="3"/>
      <c r="Q19" s="3"/>
      <c r="R19" s="4"/>
      <c r="S19" s="23"/>
      <c r="T19" s="7" t="s">
        <v>5</v>
      </c>
      <c r="U19" s="3"/>
      <c r="V19" s="3"/>
      <c r="W19" s="3"/>
      <c r="X19" s="3"/>
      <c r="Y19" s="4"/>
      <c r="Z19" s="11"/>
      <c r="AA19" s="8" t="s">
        <v>6</v>
      </c>
      <c r="AB19" s="3"/>
      <c r="AC19" s="3"/>
      <c r="AD19" s="4"/>
      <c r="AE19" s="24"/>
      <c r="AF19" s="20"/>
      <c r="AG19" s="20"/>
    </row>
    <row r="20">
      <c r="A20" s="1" t="s">
        <v>7</v>
      </c>
      <c r="B20" s="1" t="s">
        <v>5</v>
      </c>
      <c r="C20" s="1" t="s">
        <v>8</v>
      </c>
      <c r="D20" s="1" t="s">
        <v>5</v>
      </c>
      <c r="E20" s="1" t="s">
        <v>8</v>
      </c>
      <c r="F20" s="1" t="s">
        <v>5</v>
      </c>
      <c r="G20" s="1" t="s">
        <v>8</v>
      </c>
      <c r="H20" s="1" t="s">
        <v>9</v>
      </c>
      <c r="I20" s="1" t="s">
        <v>10</v>
      </c>
      <c r="J20" s="1" t="s">
        <v>11</v>
      </c>
      <c r="K20" s="1" t="s">
        <v>12</v>
      </c>
      <c r="L20" s="9" t="s">
        <v>13</v>
      </c>
      <c r="M20" s="9" t="s">
        <v>14</v>
      </c>
      <c r="N20" s="9" t="s">
        <v>15</v>
      </c>
      <c r="O20" s="11" t="s">
        <v>16</v>
      </c>
      <c r="P20" s="11" t="s">
        <v>17</v>
      </c>
      <c r="Q20" s="11" t="s">
        <v>18</v>
      </c>
      <c r="R20" s="9" t="s">
        <v>14</v>
      </c>
      <c r="S20" s="9" t="s">
        <v>15</v>
      </c>
      <c r="T20" s="1" t="s">
        <v>9</v>
      </c>
      <c r="U20" s="1" t="s">
        <v>10</v>
      </c>
      <c r="V20" s="1" t="s">
        <v>11</v>
      </c>
      <c r="W20" s="1" t="s">
        <v>12</v>
      </c>
      <c r="X20" s="9" t="s">
        <v>13</v>
      </c>
      <c r="Y20" s="9" t="s">
        <v>14</v>
      </c>
      <c r="Z20" s="9" t="s">
        <v>15</v>
      </c>
      <c r="AA20" s="11" t="s">
        <v>16</v>
      </c>
      <c r="AB20" s="11" t="s">
        <v>17</v>
      </c>
      <c r="AC20" s="11" t="s">
        <v>18</v>
      </c>
      <c r="AD20" s="9" t="s">
        <v>14</v>
      </c>
      <c r="AE20" s="9" t="s">
        <v>15</v>
      </c>
      <c r="AF20" s="20"/>
      <c r="AG20" s="20"/>
    </row>
    <row r="21">
      <c r="A21" s="1" t="s">
        <v>59</v>
      </c>
      <c r="B21" s="1" t="s">
        <v>47</v>
      </c>
      <c r="C21" s="1" t="s">
        <v>47</v>
      </c>
      <c r="D21" s="12" t="s">
        <v>60</v>
      </c>
      <c r="E21" s="14">
        <v>1750.326732378</v>
      </c>
      <c r="F21" s="25">
        <v>-2.1873549722859</v>
      </c>
      <c r="G21" s="14">
        <v>352.318414449691</v>
      </c>
      <c r="H21" s="15">
        <f>IFERROR(__xludf.DUMMYFUNCTION("MAX(FILTER(all_instances_parallel_binary!AF:AF,all_instances_parallel_binary!E:E=A21))"),-1.99195781182317)</f>
        <v>-1.991957812</v>
      </c>
      <c r="I21" s="16">
        <f>IFERROR(__xludf.DUMMYFUNCTION("MIN(FILTER(all_instances_parallel_binary!AF:AF,all_instances_parallel_binary!E:E=A21))"),-2.1941834064373)</f>
        <v>-2.194183406</v>
      </c>
      <c r="J21" s="16">
        <f>IFERROR(__xludf.DUMMYFUNCTION("AVERAGE(FILTER(all_instances_parallel_binary!AF:AF,all_instances_parallel_binary!E:E=A21))"),-2.076778993264327)</f>
        <v>-2.076778993</v>
      </c>
      <c r="K21" s="16">
        <f>IFERROR(__xludf.DUMMYFUNCTION("STDEV(FILTER(all_instances_parallel_binary!AF:AF,all_instances_parallel_binary!E:E=A21))"),0.06679982893666235)</f>
        <v>0.06679982894</v>
      </c>
      <c r="L21" s="9" t="s">
        <v>47</v>
      </c>
      <c r="M21" s="17">
        <f t="shared" ref="M21:M32" si="13">(H21-D21)/abs(D21)</f>
        <v>0.03167432755</v>
      </c>
      <c r="N21" s="17">
        <f t="shared" ref="N21:N35" si="14">(H21-F21)/abs(F21)</f>
        <v>0.08933033867</v>
      </c>
      <c r="O21" s="18">
        <f>VLOOKUP(H21,all_instances_parallel_binary!AF:AG,2,FALSE)</f>
        <v>2928.684535</v>
      </c>
      <c r="P21" s="14">
        <f>IFERROR(__xludf.DUMMYFUNCTION("AVERAGE(FILTER(all_instances_parallel_binary!AG:AG,all_instances_parallel_binary!E:E=A21))"),2898.42471034528)</f>
        <v>2898.42471</v>
      </c>
      <c r="Q21" s="9" t="s">
        <v>47</v>
      </c>
      <c r="R21" s="18">
        <f t="shared" ref="R21:R32" si="15">(O21-E21)/E21</f>
        <v>0.6732216225</v>
      </c>
      <c r="S21" s="18">
        <f t="shared" ref="S21:S35" si="16">(O21-G21)/G21</f>
        <v>7.312607048</v>
      </c>
      <c r="T21" s="19">
        <f>IFERROR(__xludf.DUMMYFUNCTION("MAX(FILTER(all_instances_sequential_binary!AF:AF,all_instances_sequential_binary!E:E=A21))"),-1.94153848211272)</f>
        <v>-1.941538482</v>
      </c>
      <c r="U21" s="16">
        <f>IFERROR(__xludf.DUMMYFUNCTION("MIN(FILTER(all_instances_sequential_binary!AF:AF,all_instances_sequential_binary!E:E=A21))"),-2.30050918938563)</f>
        <v>-2.300509189</v>
      </c>
      <c r="V21" s="16">
        <f>IFERROR(__xludf.DUMMYFUNCTION("AVERAGE(FILTER(all_instances_sequential_binary!AF:AF,all_instances_sequential_binary!E:E=A21))"),-2.108459856573165)</f>
        <v>-2.108459857</v>
      </c>
      <c r="W21" s="16">
        <f>IFERROR(__xludf.DUMMYFUNCTION("STDEV(FILTER(all_instances_sequential_binary!AF:AF,all_instances_sequential_binary!E:E=A21))"),0.09769043415175432)</f>
        <v>0.09769043415</v>
      </c>
      <c r="X21" s="9" t="s">
        <v>47</v>
      </c>
      <c r="Y21" s="17">
        <f t="shared" ref="Y21:Y32" si="17">(T21-D21)/abs(D21)</f>
        <v>0.05618404912</v>
      </c>
      <c r="Z21" s="17">
        <f t="shared" ref="Z21:Z35" si="18">(T21-F21)/abs(F21)</f>
        <v>0.1123807033</v>
      </c>
      <c r="AA21" s="18">
        <f>VLOOKUP(T21,all_instances_sequential_binary!AF:AG,2,FALSE)</f>
        <v>651.0782</v>
      </c>
      <c r="AB21" s="18">
        <f>IFERROR(__xludf.DUMMYFUNCTION("AVERAGE(FILTER(all_instances_sequential_binary!AG:AG,all_instances_sequential_binary!E:E=A21))"),636.7830299999999)</f>
        <v>636.78303</v>
      </c>
      <c r="AC21" s="9" t="s">
        <v>47</v>
      </c>
      <c r="AD21" s="18">
        <f t="shared" ref="AD21:AD32" si="19">(AA21-E21)/E21</f>
        <v>-0.6280247636</v>
      </c>
      <c r="AE21" s="18">
        <f t="shared" ref="AE21:AE35" si="20">(AA21-G21)/G21</f>
        <v>0.8479823174</v>
      </c>
      <c r="AF21" s="20"/>
      <c r="AG21" s="20"/>
    </row>
    <row r="22">
      <c r="A22" s="1" t="s">
        <v>61</v>
      </c>
      <c r="B22" s="1" t="s">
        <v>47</v>
      </c>
      <c r="C22" s="1" t="s">
        <v>47</v>
      </c>
      <c r="D22" s="12" t="s">
        <v>62</v>
      </c>
      <c r="E22" s="14">
        <v>1802.311695401</v>
      </c>
      <c r="F22" s="26">
        <v>-1.63478184202765</v>
      </c>
      <c r="G22" s="14">
        <v>363.069841623306</v>
      </c>
      <c r="H22" s="15">
        <f>IFERROR(__xludf.DUMMYFUNCTION("MAX(FILTER(all_instances_parallel_binary!AF:AF,all_instances_parallel_binary!E:E=A22))"),-1.57087868682087)</f>
        <v>-1.570878687</v>
      </c>
      <c r="I22" s="16">
        <f>IFERROR(__xludf.DUMMYFUNCTION("MIN(FILTER(all_instances_parallel_binary!AF:AF,all_instances_parallel_binary!E:E=A22))"),-1.94016278773545)</f>
        <v>-1.940162788</v>
      </c>
      <c r="J22" s="16">
        <f>IFERROR(__xludf.DUMMYFUNCTION("AVERAGE(FILTER(all_instances_parallel_binary!AF:AF,all_instances_parallel_binary!E:E=A22))"),-1.760416819853954)</f>
        <v>-1.76041682</v>
      </c>
      <c r="K22" s="16">
        <f>IFERROR(__xludf.DUMMYFUNCTION("STDEV(FILTER(all_instances_parallel_binary!AF:AF,all_instances_parallel_binary!E:E=A22))"),0.12067221848920037)</f>
        <v>0.1206722185</v>
      </c>
      <c r="L22" s="9" t="s">
        <v>47</v>
      </c>
      <c r="M22" s="17">
        <f t="shared" si="13"/>
        <v>0.05062591587</v>
      </c>
      <c r="N22" s="17">
        <f t="shared" si="14"/>
        <v>0.03908971434</v>
      </c>
      <c r="O22" s="18">
        <f>VLOOKUP(H22,all_instances_parallel_binary!AF:AG,2,FALSE)</f>
        <v>2923.045446</v>
      </c>
      <c r="P22" s="14">
        <f>IFERROR(__xludf.DUMMYFUNCTION("AVERAGE(FILTER(all_instances_parallel_binary!AG:AG,all_instances_parallel_binary!E:E=A22))"),2934.4876103401098)</f>
        <v>2934.48761</v>
      </c>
      <c r="Q22" s="9" t="s">
        <v>47</v>
      </c>
      <c r="R22" s="18">
        <f t="shared" si="15"/>
        <v>0.6218312591</v>
      </c>
      <c r="S22" s="18">
        <f t="shared" si="16"/>
        <v>7.050917788</v>
      </c>
      <c r="T22" s="19">
        <f>IFERROR(__xludf.DUMMYFUNCTION("MAX(FILTER(all_instances_sequential_binary!AF:AF,all_instances_sequential_binary!E:E=A22))"),-1.64643132690968)</f>
        <v>-1.646431327</v>
      </c>
      <c r="U22" s="16">
        <f>IFERROR(__xludf.DUMMYFUNCTION("MIN(FILTER(all_instances_sequential_binary!AF:AF,all_instances_sequential_binary!E:E=A22))"),-1.85200702133774)</f>
        <v>-1.852007021</v>
      </c>
      <c r="V22" s="16">
        <f>IFERROR(__xludf.DUMMYFUNCTION("AVERAGE(FILTER(all_instances_sequential_binary!AF:AF,all_instances_sequential_binary!E:E=A22))"),-1.750598277624753)</f>
        <v>-1.750598278</v>
      </c>
      <c r="W22" s="16">
        <f>IFERROR(__xludf.DUMMYFUNCTION("STDEV(FILTER(all_instances_sequential_binary!AF:AF,all_instances_sequential_binary!E:E=A22))"),0.07440505394493226)</f>
        <v>0.07440505394</v>
      </c>
      <c r="X22" s="9" t="s">
        <v>47</v>
      </c>
      <c r="Y22" s="17">
        <f t="shared" si="17"/>
        <v>0.00496502615</v>
      </c>
      <c r="Z22" s="17">
        <f t="shared" si="18"/>
        <v>-0.00712601803</v>
      </c>
      <c r="AA22" s="18">
        <f>VLOOKUP(T22,all_instances_sequential_binary!AF:AG,2,FALSE)</f>
        <v>651.0628</v>
      </c>
      <c r="AB22" s="18">
        <f>IFERROR(__xludf.DUMMYFUNCTION("AVERAGE(FILTER(all_instances_sequential_binary!AG:AG,all_instances_sequential_binary!E:E=A22))"),650.8032499999999)</f>
        <v>650.80325</v>
      </c>
      <c r="AC22" s="9" t="s">
        <v>47</v>
      </c>
      <c r="AD22" s="18">
        <f t="shared" si="19"/>
        <v>-0.638762373</v>
      </c>
      <c r="AE22" s="18">
        <f t="shared" si="20"/>
        <v>0.7932164156</v>
      </c>
      <c r="AF22" s="20"/>
      <c r="AG22" s="20"/>
    </row>
    <row r="23">
      <c r="A23" s="1" t="s">
        <v>63</v>
      </c>
      <c r="B23" s="1" t="s">
        <v>47</v>
      </c>
      <c r="C23" s="1" t="s">
        <v>47</v>
      </c>
      <c r="D23" s="12" t="s">
        <v>64</v>
      </c>
      <c r="E23" s="14">
        <v>1838.668639331</v>
      </c>
      <c r="F23" s="26">
        <v>-1.70048794736042</v>
      </c>
      <c r="G23" s="14">
        <v>310.837728738784</v>
      </c>
      <c r="H23" s="15">
        <f>IFERROR(__xludf.DUMMYFUNCTION("MAX(FILTER(all_instances_parallel_binary!AF:AF,all_instances_parallel_binary!E:E=A23))"),-1.62727200558608)</f>
        <v>-1.627272006</v>
      </c>
      <c r="I23" s="16">
        <f>IFERROR(__xludf.DUMMYFUNCTION("MIN(FILTER(all_instances_parallel_binary!AF:AF,all_instances_parallel_binary!E:E=A23))"),-1.82502661445823)</f>
        <v>-1.825026614</v>
      </c>
      <c r="J23" s="16">
        <f>IFERROR(__xludf.DUMMYFUNCTION("AVERAGE(FILTER(all_instances_parallel_binary!AF:AF,all_instances_parallel_binary!E:E=A23))"),-1.7222972933246319)</f>
        <v>-1.722297293</v>
      </c>
      <c r="K23" s="16">
        <f>IFERROR(__xludf.DUMMYFUNCTION("STDEV(FILTER(all_instances_parallel_binary!AF:AF,all_instances_parallel_binary!E:E=A23))"),0.05515520408501629)</f>
        <v>0.05515520409</v>
      </c>
      <c r="L23" s="9" t="s">
        <v>47</v>
      </c>
      <c r="M23" s="17">
        <f t="shared" si="13"/>
        <v>0.02552943404</v>
      </c>
      <c r="N23" s="17">
        <f t="shared" si="14"/>
        <v>0.04305584282</v>
      </c>
      <c r="O23" s="18">
        <f>VLOOKUP(H23,all_instances_parallel_binary!AF:AG,2,FALSE)</f>
        <v>2949.735661</v>
      </c>
      <c r="P23" s="14">
        <f>IFERROR(__xludf.DUMMYFUNCTION("AVERAGE(FILTER(all_instances_parallel_binary!AG:AG,all_instances_parallel_binary!E:E=A23))"),2954.8558188199995)</f>
        <v>2954.855819</v>
      </c>
      <c r="Q23" s="9" t="s">
        <v>47</v>
      </c>
      <c r="R23" s="18">
        <f t="shared" si="15"/>
        <v>0.6042780074</v>
      </c>
      <c r="S23" s="18">
        <f t="shared" si="16"/>
        <v>8.489632012</v>
      </c>
      <c r="T23" s="19">
        <f>IFERROR(__xludf.DUMMYFUNCTION("MAX(FILTER(all_instances_sequential_binary!AF:AF,all_instances_sequential_binary!E:E=A23))"),-1.58865132101382)</f>
        <v>-1.588651321</v>
      </c>
      <c r="U23" s="16">
        <f>IFERROR(__xludf.DUMMYFUNCTION("MIN(FILTER(all_instances_sequential_binary!AF:AF,all_instances_sequential_binary!E:E=A23))"),-1.87583327185243)</f>
        <v>-1.875833272</v>
      </c>
      <c r="V23" s="16">
        <f>IFERROR(__xludf.DUMMYFUNCTION("AVERAGE(FILTER(all_instances_sequential_binary!AF:AF,all_instances_sequential_binary!E:E=A23))"),-1.7318256128730158)</f>
        <v>-1.731825613</v>
      </c>
      <c r="W23" s="16">
        <f>IFERROR(__xludf.DUMMYFUNCTION("STDEV(FILTER(all_instances_sequential_binary!AF:AF,all_instances_sequential_binary!E:E=A23))"),0.09099756154694041)</f>
        <v>0.09099756155</v>
      </c>
      <c r="X23" s="9" t="s">
        <v>47</v>
      </c>
      <c r="Y23" s="17">
        <f t="shared" si="17"/>
        <v>0.04865692608</v>
      </c>
      <c r="Z23" s="17">
        <f t="shared" si="18"/>
        <v>0.06576737372</v>
      </c>
      <c r="AA23" s="18">
        <f>VLOOKUP(T23,all_instances_sequential_binary!AF:AG,2,FALSE)</f>
        <v>648.922</v>
      </c>
      <c r="AB23" s="18">
        <f>IFERROR(__xludf.DUMMYFUNCTION("AVERAGE(FILTER(all_instances_sequential_binary!AG:AG,all_instances_sequential_binary!E:E=A23))"),648.9332900000002)</f>
        <v>648.93329</v>
      </c>
      <c r="AC23" s="9" t="s">
        <v>47</v>
      </c>
      <c r="AD23" s="18">
        <f t="shared" si="19"/>
        <v>-0.6470696317</v>
      </c>
      <c r="AE23" s="18">
        <f t="shared" si="20"/>
        <v>1.087655198</v>
      </c>
      <c r="AF23" s="20"/>
      <c r="AG23" s="20"/>
    </row>
    <row r="24">
      <c r="A24" s="1" t="s">
        <v>65</v>
      </c>
      <c r="B24" s="1" t="s">
        <v>47</v>
      </c>
      <c r="C24" s="1" t="s">
        <v>47</v>
      </c>
      <c r="D24" s="12" t="s">
        <v>66</v>
      </c>
      <c r="E24" s="14">
        <v>2981.435555608</v>
      </c>
      <c r="F24" s="26">
        <v>-1.87722623357824</v>
      </c>
      <c r="G24" s="14">
        <v>542.221378087997</v>
      </c>
      <c r="H24" s="15">
        <f>IFERROR(__xludf.DUMMYFUNCTION("MAX(FILTER(all_instances_parallel_binary!AF:AF,all_instances_parallel_binary!E:E=A24))"),-1.85094381046342)</f>
        <v>-1.85094381</v>
      </c>
      <c r="I24" s="16">
        <f>IFERROR(__xludf.DUMMYFUNCTION("MIN(FILTER(all_instances_parallel_binary!AF:AF,all_instances_parallel_binary!E:E=A24))"),-2.14793159327338)</f>
        <v>-2.147931593</v>
      </c>
      <c r="J24" s="16">
        <f>IFERROR(__xludf.DUMMYFUNCTION("AVERAGE(FILTER(all_instances_parallel_binary!AF:AF,all_instances_parallel_binary!E:E=A24))"),-1.9701570385178413)</f>
        <v>-1.970157039</v>
      </c>
      <c r="K24" s="16">
        <f>IFERROR(__xludf.DUMMYFUNCTION("STDEV(FILTER(all_instances_parallel_binary!AF:AF,all_instances_parallel_binary!E:E=A24))"),0.09537191507935716)</f>
        <v>0.09537191508</v>
      </c>
      <c r="L24" s="9" t="s">
        <v>47</v>
      </c>
      <c r="M24" s="17">
        <f t="shared" si="13"/>
        <v>-0.05197071341</v>
      </c>
      <c r="N24" s="17">
        <f t="shared" si="14"/>
        <v>0.01400066899</v>
      </c>
      <c r="O24" s="18">
        <f>VLOOKUP(H24,all_instances_parallel_binary!AF:AG,2,FALSE)</f>
        <v>3174.397547</v>
      </c>
      <c r="P24" s="14">
        <f>IFERROR(__xludf.DUMMYFUNCTION("AVERAGE(FILTER(all_instances_parallel_binary!AG:AG,all_instances_parallel_binary!E:E=A24))"),3179.54357955455)</f>
        <v>3179.54358</v>
      </c>
      <c r="Q24" s="9" t="s">
        <v>47</v>
      </c>
      <c r="R24" s="18">
        <f t="shared" si="15"/>
        <v>0.06472116805</v>
      </c>
      <c r="S24" s="18">
        <f t="shared" si="16"/>
        <v>4.85443082</v>
      </c>
      <c r="T24" s="19">
        <f>IFERROR(__xludf.DUMMYFUNCTION("MAX(FILTER(all_instances_sequential_binary!AF:AF,all_instances_sequential_binary!E:E=A24))"),-1.764297295)</f>
        <v>-1.764297295</v>
      </c>
      <c r="U24" s="16">
        <f>IFERROR(__xludf.DUMMYFUNCTION("MIN(FILTER(all_instances_sequential_binary!AF:AF,all_instances_sequential_binary!E:E=A24))"),-2.047898653)</f>
        <v>-2.047898653</v>
      </c>
      <c r="V24" s="16">
        <f>IFERROR(__xludf.DUMMYFUNCTION("AVERAGE(FILTER(all_instances_sequential_binary!AF:AF,all_instances_sequential_binary!E:E=A24))"),-1.889276944)</f>
        <v>-1.889276944</v>
      </c>
      <c r="W24" s="16">
        <f>IFERROR(__xludf.DUMMYFUNCTION("STDEV(FILTER(all_instances_sequential_binary!AF:AF,all_instances_sequential_binary!E:E=A24))"),0.09383997803496073)</f>
        <v>0.09383997803</v>
      </c>
      <c r="X24" s="9" t="s">
        <v>47</v>
      </c>
      <c r="Y24" s="17">
        <f t="shared" si="17"/>
        <v>-0.002725784329</v>
      </c>
      <c r="Z24" s="17">
        <f t="shared" si="18"/>
        <v>0.06015734095</v>
      </c>
      <c r="AA24" s="18">
        <f>VLOOKUP(T24,all_instances_sequential_binary!AF:AG,2,FALSE)</f>
        <v>701.0181</v>
      </c>
      <c r="AB24" s="18">
        <f>IFERROR(__xludf.DUMMYFUNCTION("AVERAGE(FILTER(all_instances_sequential_binary!AG:AG,all_instances_sequential_binary!E:E=A24))"),699.79942)</f>
        <v>699.79942</v>
      </c>
      <c r="AC24" s="9" t="s">
        <v>47</v>
      </c>
      <c r="AD24" s="18">
        <f t="shared" si="19"/>
        <v>-0.7648722949</v>
      </c>
      <c r="AE24" s="18">
        <f t="shared" si="20"/>
        <v>0.2928632627</v>
      </c>
      <c r="AF24" s="20"/>
      <c r="AG24" s="20"/>
    </row>
    <row r="25">
      <c r="A25" s="1" t="s">
        <v>67</v>
      </c>
      <c r="B25" s="1" t="s">
        <v>47</v>
      </c>
      <c r="C25" s="1" t="s">
        <v>47</v>
      </c>
      <c r="D25" s="12" t="s">
        <v>68</v>
      </c>
      <c r="E25" s="14">
        <v>2685.529369445</v>
      </c>
      <c r="F25" s="26">
        <v>-1.29234075345513</v>
      </c>
      <c r="G25" s="14">
        <v>537.29638504982</v>
      </c>
      <c r="H25" s="15">
        <f>IFERROR(__xludf.DUMMYFUNCTION("MAX(FILTER(all_instances_parallel_binary!AF:AF,all_instances_parallel_binary!E:E=A25))"),-1.2758247308371)</f>
        <v>-1.275824731</v>
      </c>
      <c r="I25" s="16">
        <f>IFERROR(__xludf.DUMMYFUNCTION("MIN(FILTER(all_instances_parallel_binary!AF:AF,all_instances_parallel_binary!E:E=A25))"),-1.68005519820779)</f>
        <v>-1.680055198</v>
      </c>
      <c r="J25" s="16">
        <f>IFERROR(__xludf.DUMMYFUNCTION("AVERAGE(FILTER(all_instances_parallel_binary!AF:AF,all_instances_parallel_binary!E:E=A25))"),-1.48331348672562)</f>
        <v>-1.483313487</v>
      </c>
      <c r="K25" s="16">
        <f>IFERROR(__xludf.DUMMYFUNCTION("STDEV(FILTER(all_instances_parallel_binary!AF:AF,all_instances_parallel_binary!E:E=A25))"),0.12502548877893907)</f>
        <v>0.1250254888</v>
      </c>
      <c r="L25" s="9" t="s">
        <v>47</v>
      </c>
      <c r="M25" s="17">
        <f t="shared" si="13"/>
        <v>0.0127799283</v>
      </c>
      <c r="N25" s="17">
        <f t="shared" si="14"/>
        <v>0.01277992865</v>
      </c>
      <c r="O25" s="18">
        <f>VLOOKUP(H25,all_instances_parallel_binary!AF:AG,2,FALSE)</f>
        <v>3194.733755</v>
      </c>
      <c r="P25" s="14">
        <f>IFERROR(__xludf.DUMMYFUNCTION("AVERAGE(FILTER(all_instances_parallel_binary!AG:AG,all_instances_parallel_binary!E:E=A25))"),3206.07306978702)</f>
        <v>3206.07307</v>
      </c>
      <c r="Q25" s="9" t="s">
        <v>47</v>
      </c>
      <c r="R25" s="18">
        <f t="shared" si="15"/>
        <v>0.1896104328</v>
      </c>
      <c r="S25" s="18">
        <f t="shared" si="16"/>
        <v>4.945943141</v>
      </c>
      <c r="T25" s="19">
        <f>IFERROR(__xludf.DUMMYFUNCTION("MAX(FILTER(all_instances_sequential_binary!AF:AF,all_instances_sequential_binary!E:E=A25))"),-1.304236248)</f>
        <v>-1.304236248</v>
      </c>
      <c r="U25" s="16">
        <f>IFERROR(__xludf.DUMMYFUNCTION("MIN(FILTER(all_instances_sequential_binary!AF:AF,all_instances_sequential_binary!E:E=A25))"),-1.765388622)</f>
        <v>-1.765388622</v>
      </c>
      <c r="V25" s="16">
        <f>IFERROR(__xludf.DUMMYFUNCTION("AVERAGE(FILTER(all_instances_sequential_binary!AF:AF,all_instances_sequential_binary!E:E=A25))"),-1.5016082416)</f>
        <v>-1.501608242</v>
      </c>
      <c r="W25" s="16">
        <f>IFERROR(__xludf.DUMMYFUNCTION("STDEV(FILTER(all_instances_sequential_binary!AF:AF,all_instances_sequential_binary!E:E=A25))"),0.13318838296106977)</f>
        <v>0.133188383</v>
      </c>
      <c r="X25" s="9" t="s">
        <v>47</v>
      </c>
      <c r="Y25" s="17">
        <f t="shared" si="17"/>
        <v>-0.009204611843</v>
      </c>
      <c r="Z25" s="17">
        <f t="shared" si="18"/>
        <v>-0.009204611487</v>
      </c>
      <c r="AA25" s="18">
        <f>VLOOKUP(T25,all_instances_sequential_binary!AF:AG,2,FALSE)</f>
        <v>701.1115</v>
      </c>
      <c r="AB25" s="18">
        <f>IFERROR(__xludf.DUMMYFUNCTION("AVERAGE(FILTER(all_instances_sequential_binary!AG:AG,all_instances_sequential_binary!E:E=A25))"),700.11748)</f>
        <v>700.11748</v>
      </c>
      <c r="AC25" s="9" t="s">
        <v>47</v>
      </c>
      <c r="AD25" s="18">
        <f t="shared" si="19"/>
        <v>-0.7389298706</v>
      </c>
      <c r="AE25" s="18">
        <f t="shared" si="20"/>
        <v>0.304887804</v>
      </c>
      <c r="AF25" s="20"/>
      <c r="AG25" s="20"/>
    </row>
    <row r="26">
      <c r="A26" s="1" t="s">
        <v>69</v>
      </c>
      <c r="B26" s="1" t="s">
        <v>47</v>
      </c>
      <c r="C26" s="1" t="s">
        <v>47</v>
      </c>
      <c r="D26" s="12" t="s">
        <v>70</v>
      </c>
      <c r="E26" s="14">
        <v>3165.255820085</v>
      </c>
      <c r="F26" s="26">
        <v>-1.50375004941501</v>
      </c>
      <c r="G26" s="14">
        <v>604.030687332153</v>
      </c>
      <c r="H26" s="15">
        <f>IFERROR(__xludf.DUMMYFUNCTION("MAX(FILTER(all_instances_parallel_binary!AF:AF,all_instances_parallel_binary!E:E=A26))"),-1.37000381732345)</f>
        <v>-1.370003817</v>
      </c>
      <c r="I26" s="16">
        <f>IFERROR(__xludf.DUMMYFUNCTION("MIN(FILTER(all_instances_parallel_binary!AF:AF,all_instances_parallel_binary!E:E=A26))"),-1.75688447667131)</f>
        <v>-1.756884477</v>
      </c>
      <c r="J26" s="16">
        <f>IFERROR(__xludf.DUMMYFUNCTION("AVERAGE(FILTER(all_instances_parallel_binary!AF:AF,all_instances_parallel_binary!E:E=A26))"),-1.5756696946458237)</f>
        <v>-1.575669695</v>
      </c>
      <c r="K26" s="16">
        <f>IFERROR(__xludf.DUMMYFUNCTION("STDEV(FILTER(all_instances_parallel_binary!AF:AF,all_instances_parallel_binary!E:E=A26))"),0.1407270911793992)</f>
        <v>0.1407270912</v>
      </c>
      <c r="L26" s="9" t="s">
        <v>47</v>
      </c>
      <c r="M26" s="17">
        <f t="shared" si="13"/>
        <v>0.08894179705</v>
      </c>
      <c r="N26" s="17">
        <f t="shared" si="14"/>
        <v>0.0889417973</v>
      </c>
      <c r="O26" s="18">
        <f>VLOOKUP(H26,all_instances_parallel_binary!AF:AG,2,FALSE)</f>
        <v>3271.204639</v>
      </c>
      <c r="P26" s="14">
        <f>IFERROR(__xludf.DUMMYFUNCTION("AVERAGE(FILTER(all_instances_parallel_binary!AG:AG,all_instances_parallel_binary!E:E=A26))"),3253.1826898813206)</f>
        <v>3253.18269</v>
      </c>
      <c r="Q26" s="9" t="s">
        <v>47</v>
      </c>
      <c r="R26" s="18">
        <f t="shared" si="15"/>
        <v>0.03347243489</v>
      </c>
      <c r="S26" s="18">
        <f t="shared" si="16"/>
        <v>4.41562657</v>
      </c>
      <c r="T26" s="19">
        <f>IFERROR(__xludf.DUMMYFUNCTION("MAX(FILTER(all_instances_sequential_binary!AF:AF,all_instances_sequential_binary!E:E=A26))"),-1.423960985)</f>
        <v>-1.423960985</v>
      </c>
      <c r="U26" s="16">
        <f>IFERROR(__xludf.DUMMYFUNCTION("MIN(FILTER(all_instances_sequential_binary!AF:AF,all_instances_sequential_binary!E:E=A26))"),-1.639290649)</f>
        <v>-1.639290649</v>
      </c>
      <c r="V26" s="16">
        <f>IFERROR(__xludf.DUMMYFUNCTION("AVERAGE(FILTER(all_instances_sequential_binary!AF:AF,all_instances_sequential_binary!E:E=A26))"),-1.5405956885999998)</f>
        <v>-1.540595689</v>
      </c>
      <c r="W26" s="16">
        <f>IFERROR(__xludf.DUMMYFUNCTION("STDEV(FILTER(all_instances_sequential_binary!AF:AF,all_instances_sequential_binary!E:E=A26))"),0.0698284417977572)</f>
        <v>0.0698284418</v>
      </c>
      <c r="X26" s="9" t="s">
        <v>47</v>
      </c>
      <c r="Y26" s="17">
        <f t="shared" si="17"/>
        <v>0.05306005746</v>
      </c>
      <c r="Z26" s="17">
        <f t="shared" si="18"/>
        <v>0.05306005772</v>
      </c>
      <c r="AA26" s="18">
        <f>VLOOKUP(T26,all_instances_sequential_binary!AF:AG,2,FALSE)</f>
        <v>702.8937</v>
      </c>
      <c r="AB26" s="18">
        <f>IFERROR(__xludf.DUMMYFUNCTION("AVERAGE(FILTER(all_instances_sequential_binary!AG:AG,all_instances_sequential_binary!E:E=A26))"),699.77874)</f>
        <v>699.77874</v>
      </c>
      <c r="AC26" s="9" t="s">
        <v>47</v>
      </c>
      <c r="AD26" s="18">
        <f t="shared" si="19"/>
        <v>-0.7779346315</v>
      </c>
      <c r="AE26" s="18">
        <f t="shared" si="20"/>
        <v>0.1636721689</v>
      </c>
      <c r="AF26" s="20"/>
      <c r="AG26" s="20"/>
    </row>
    <row r="27">
      <c r="A27" s="1" t="s">
        <v>71</v>
      </c>
      <c r="B27" s="1" t="s">
        <v>47</v>
      </c>
      <c r="C27" s="1" t="s">
        <v>47</v>
      </c>
      <c r="D27" s="12" t="s">
        <v>72</v>
      </c>
      <c r="E27" s="14">
        <v>7591.677488894</v>
      </c>
      <c r="F27" s="26">
        <v>-0.469918589737761</v>
      </c>
      <c r="G27" s="14">
        <v>2280.70412850379</v>
      </c>
      <c r="H27" s="15">
        <f>IFERROR(__xludf.DUMMYFUNCTION("MAX(FILTER(all_instances_parallel_binary!AF:AF,all_instances_parallel_binary!E:E=A27))"),-0.47059508161677)</f>
        <v>-0.4705950816</v>
      </c>
      <c r="I27" s="16">
        <f>IFERROR(__xludf.DUMMYFUNCTION("MIN(FILTER(all_instances_parallel_binary!AF:AF,all_instances_parallel_binary!E:E=A27))"),-0.795165141776171)</f>
        <v>-0.7951651418</v>
      </c>
      <c r="J27" s="16">
        <f>IFERROR(__xludf.DUMMYFUNCTION("AVERAGE(FILTER(all_instances_parallel_binary!AF:AF,all_instances_parallel_binary!E:E=A27))"),-0.6116900299086179)</f>
        <v>-0.6116900299</v>
      </c>
      <c r="K27" s="16">
        <f>IFERROR(__xludf.DUMMYFUNCTION("STDEV(FILTER(all_instances_parallel_binary!AF:AF,all_instances_parallel_binary!E:E=A27))"),0.09396368285486328)</f>
        <v>0.09396368285</v>
      </c>
      <c r="L27" s="9" t="s">
        <v>47</v>
      </c>
      <c r="M27" s="17">
        <f t="shared" si="13"/>
        <v>-0.08755143955</v>
      </c>
      <c r="N27" s="17">
        <f t="shared" si="14"/>
        <v>-0.00143959378</v>
      </c>
      <c r="O27" s="18">
        <f>VLOOKUP(H27,all_instances_parallel_binary!AF:AG,2,FALSE)</f>
        <v>3600.541186</v>
      </c>
      <c r="P27" s="14">
        <f>IFERROR(__xludf.DUMMYFUNCTION("AVERAGE(FILTER(all_instances_parallel_binary!AG:AG,all_instances_parallel_binary!E:E=A27))"),3600.5537405014197)</f>
        <v>3600.553741</v>
      </c>
      <c r="Q27" s="9" t="s">
        <v>47</v>
      </c>
      <c r="R27" s="18">
        <f t="shared" si="15"/>
        <v>-0.525725218</v>
      </c>
      <c r="S27" s="18">
        <f t="shared" si="16"/>
        <v>0.5786971843</v>
      </c>
      <c r="T27" s="19">
        <f>IFERROR(__xludf.DUMMYFUNCTION("MAX(FILTER(all_instances_sequential_binary!AF:AF,all_instances_sequential_binary!E:E=A27))"),-0.364745397)</f>
        <v>-0.364745397</v>
      </c>
      <c r="U27" s="16">
        <f>IFERROR(__xludf.DUMMYFUNCTION("MIN(FILTER(all_instances_sequential_binary!AF:AF,all_instances_sequential_binary!E:E=A27))"),-0.773230165)</f>
        <v>-0.773230165</v>
      </c>
      <c r="V27" s="16">
        <f>IFERROR(__xludf.DUMMYFUNCTION("AVERAGE(FILTER(all_instances_sequential_binary!AF:AF,all_instances_sequential_binary!E:E=A27))"),-0.5974615204000001)</f>
        <v>-0.5974615204</v>
      </c>
      <c r="W27" s="16">
        <f>IFERROR(__xludf.DUMMYFUNCTION("STDEV(FILTER(all_instances_sequential_binary!AF:AF,all_instances_sequential_binary!E:E=A27))"),0.13913343373968345)</f>
        <v>0.1391334337</v>
      </c>
      <c r="X27" s="9" t="s">
        <v>47</v>
      </c>
      <c r="Y27" s="17">
        <f t="shared" si="17"/>
        <v>0.1570685775</v>
      </c>
      <c r="Z27" s="17">
        <f t="shared" si="18"/>
        <v>0.2238115176</v>
      </c>
      <c r="AA27" s="18">
        <f>VLOOKUP(T27,all_instances_sequential_binary!AF:AG,2,FALSE)</f>
        <v>795.1123</v>
      </c>
      <c r="AB27" s="18">
        <f>IFERROR(__xludf.DUMMYFUNCTION("AVERAGE(FILTER(all_instances_sequential_binary!AG:AG,all_instances_sequential_binary!E:E=A27))"),798.95902)</f>
        <v>798.95902</v>
      </c>
      <c r="AC27" s="9" t="s">
        <v>47</v>
      </c>
      <c r="AD27" s="18">
        <f t="shared" si="19"/>
        <v>-0.895265269</v>
      </c>
      <c r="AE27" s="18">
        <f t="shared" si="20"/>
        <v>-0.6513742006</v>
      </c>
      <c r="AF27" s="20"/>
      <c r="AG27" s="20"/>
    </row>
    <row r="28">
      <c r="A28" s="1" t="s">
        <v>73</v>
      </c>
      <c r="B28" s="1" t="s">
        <v>47</v>
      </c>
      <c r="C28" s="1" t="s">
        <v>47</v>
      </c>
      <c r="D28" s="12" t="s">
        <v>74</v>
      </c>
      <c r="E28" s="14">
        <v>6075.059075028</v>
      </c>
      <c r="F28" s="26">
        <v>-0.716239816855527</v>
      </c>
      <c r="G28" s="14">
        <v>10346.0609986782</v>
      </c>
      <c r="H28" s="15">
        <f>IFERROR(__xludf.DUMMYFUNCTION("MAX(FILTER(all_instances_parallel_binary!AF:AF,all_instances_parallel_binary!E:E=A28))"),-0.565165043657162)</f>
        <v>-0.5651650437</v>
      </c>
      <c r="I28" s="16">
        <f>IFERROR(__xludf.DUMMYFUNCTION("MIN(FILTER(all_instances_parallel_binary!AF:AF,all_instances_parallel_binary!E:E=A28))"),-0.96609505881224)</f>
        <v>-0.9660950588</v>
      </c>
      <c r="J28" s="16">
        <f>IFERROR(__xludf.DUMMYFUNCTION("AVERAGE(FILTER(all_instances_parallel_binary!AF:AF,all_instances_parallel_binary!E:E=A28))"),-0.7602794639819781)</f>
        <v>-0.760279464</v>
      </c>
      <c r="K28" s="16">
        <f>IFERROR(__xludf.DUMMYFUNCTION("STDEV(FILTER(all_instances_parallel_binary!AF:AF,all_instances_parallel_binary!E:E=A28))"),0.13363404765184062)</f>
        <v>0.1336340477</v>
      </c>
      <c r="L28" s="9" t="s">
        <v>47</v>
      </c>
      <c r="M28" s="17">
        <f t="shared" si="13"/>
        <v>0.1337962388</v>
      </c>
      <c r="N28" s="17">
        <f t="shared" si="14"/>
        <v>0.2109276385</v>
      </c>
      <c r="O28" s="18">
        <f>VLOOKUP(H28,all_instances_parallel_binary!AF:AG,2,FALSE)</f>
        <v>3600.660959</v>
      </c>
      <c r="P28" s="14">
        <f>IFERROR(__xludf.DUMMYFUNCTION("AVERAGE(FILTER(all_instances_parallel_binary!AG:AG,all_instances_parallel_binary!E:E=A28))"),3600.6143482208295)</f>
        <v>3600.614348</v>
      </c>
      <c r="Q28" s="9" t="s">
        <v>47</v>
      </c>
      <c r="R28" s="18">
        <f t="shared" si="15"/>
        <v>-0.4073043711</v>
      </c>
      <c r="S28" s="18">
        <f t="shared" si="16"/>
        <v>-0.6519776019</v>
      </c>
      <c r="T28" s="19">
        <f>IFERROR(__xludf.DUMMYFUNCTION("MAX(FILTER(all_instances_sequential_binary!AF:AF,all_instances_sequential_binary!E:E=A28))"),-0.53542133)</f>
        <v>-0.53542133</v>
      </c>
      <c r="U28" s="16">
        <f>IFERROR(__xludf.DUMMYFUNCTION("MIN(FILTER(all_instances_sequential_binary!AF:AF,all_instances_sequential_binary!E:E=A28))"),-1.150135327)</f>
        <v>-1.150135327</v>
      </c>
      <c r="V28" s="16">
        <f>IFERROR(__xludf.DUMMYFUNCTION("AVERAGE(FILTER(all_instances_sequential_binary!AF:AF,all_instances_sequential_binary!E:E=A28))"),-0.7923379145)</f>
        <v>-0.7923379145</v>
      </c>
      <c r="W28" s="16">
        <f>IFERROR(__xludf.DUMMYFUNCTION("STDEV(FILTER(all_instances_sequential_binary!AF:AF,all_instances_sequential_binary!E:E=A28))"),0.19805664608280815)</f>
        <v>0.1980566461</v>
      </c>
      <c r="X28" s="9" t="s">
        <v>47</v>
      </c>
      <c r="Y28" s="17">
        <f t="shared" si="17"/>
        <v>0.1793831287</v>
      </c>
      <c r="Z28" s="17">
        <f t="shared" si="18"/>
        <v>0.2524552288</v>
      </c>
      <c r="AA28" s="18">
        <f>VLOOKUP(T28,all_instances_sequential_binary!AF:AG,2,FALSE)</f>
        <v>799.4925</v>
      </c>
      <c r="AB28" s="18">
        <f>IFERROR(__xludf.DUMMYFUNCTION("AVERAGE(FILTER(all_instances_sequential_binary!AG:AG,all_instances_sequential_binary!E:E=A28))"),798.73174)</f>
        <v>798.73174</v>
      </c>
      <c r="AC28" s="9" t="s">
        <v>47</v>
      </c>
      <c r="AD28" s="18">
        <f t="shared" si="19"/>
        <v>-0.868397576</v>
      </c>
      <c r="AE28" s="18">
        <f t="shared" si="20"/>
        <v>-0.9227249385</v>
      </c>
      <c r="AF28" s="20"/>
      <c r="AG28" s="20"/>
    </row>
    <row r="29">
      <c r="A29" s="1" t="s">
        <v>75</v>
      </c>
      <c r="B29" s="1" t="s">
        <v>47</v>
      </c>
      <c r="C29" s="1" t="s">
        <v>47</v>
      </c>
      <c r="D29" s="12" t="s">
        <v>76</v>
      </c>
      <c r="E29" s="14">
        <v>6008.44532666</v>
      </c>
      <c r="F29" s="26">
        <v>-0.825297773298418</v>
      </c>
      <c r="G29" s="14">
        <v>842.446804761886</v>
      </c>
      <c r="H29" s="15">
        <f>IFERROR(__xludf.DUMMYFUNCTION("MAX(FILTER(all_instances_parallel_binary!AF:AF,all_instances_parallel_binary!E:E=A29))"),-0.685261687833624)</f>
        <v>-0.6852616878</v>
      </c>
      <c r="I29" s="16">
        <f>IFERROR(__xludf.DUMMYFUNCTION("MIN(FILTER(all_instances_parallel_binary!AF:AF,all_instances_parallel_binary!E:E=A29))"),-1.20078288926588)</f>
        <v>-1.200782889</v>
      </c>
      <c r="J29" s="16">
        <f>IFERROR(__xludf.DUMMYFUNCTION("AVERAGE(FILTER(all_instances_parallel_binary!AF:AF,all_instances_parallel_binary!E:E=A29))"),-0.951455499586225)</f>
        <v>-0.9514554996</v>
      </c>
      <c r="K29" s="16">
        <f>IFERROR(__xludf.DUMMYFUNCTION("STDEV(FILTER(all_instances_parallel_binary!AF:AF,all_instances_parallel_binary!E:E=A29))"),0.1557933241896085)</f>
        <v>0.1557933242</v>
      </c>
      <c r="L29" s="9" t="s">
        <v>47</v>
      </c>
      <c r="M29" s="17">
        <f t="shared" si="13"/>
        <v>0.08072608333</v>
      </c>
      <c r="N29" s="17">
        <f t="shared" si="14"/>
        <v>0.169679466</v>
      </c>
      <c r="O29" s="18">
        <f>VLOOKUP(H29,all_instances_parallel_binary!AF:AG,2,FALSE)</f>
        <v>3600.543717</v>
      </c>
      <c r="P29" s="14">
        <f>IFERROR(__xludf.DUMMYFUNCTION("AVERAGE(FILTER(all_instances_parallel_binary!AG:AG,all_instances_parallel_binary!E:E=A29))"),3600.60725548268)</f>
        <v>3600.607255</v>
      </c>
      <c r="Q29" s="9" t="s">
        <v>47</v>
      </c>
      <c r="R29" s="18">
        <f t="shared" si="15"/>
        <v>-0.4007528535</v>
      </c>
      <c r="S29" s="18">
        <f t="shared" si="16"/>
        <v>3.273912248</v>
      </c>
      <c r="T29" s="19">
        <f>IFERROR(__xludf.DUMMYFUNCTION("MAX(FILTER(all_instances_sequential_binary!AF:AF,all_instances_sequential_binary!E:E=A29))"),-0.790059877)</f>
        <v>-0.790059877</v>
      </c>
      <c r="U29" s="16">
        <f>IFERROR(__xludf.DUMMYFUNCTION("MIN(FILTER(all_instances_sequential_binary!AF:AF,all_instances_sequential_binary!E:E=A29))"),-1.075388917)</f>
        <v>-1.075388917</v>
      </c>
      <c r="V29" s="16">
        <f>IFERROR(__xludf.DUMMYFUNCTION("AVERAGE(FILTER(all_instances_sequential_binary!AF:AF,all_instances_sequential_binary!E:E=A29))"),-0.9401815485)</f>
        <v>-0.9401815485</v>
      </c>
      <c r="W29" s="16">
        <f>IFERROR(__xludf.DUMMYFUNCTION("STDEV(FILTER(all_instances_sequential_binary!AF:AF,all_instances_sequential_binary!E:E=A29))"),0.07578578192488314)</f>
        <v>0.07578578192</v>
      </c>
      <c r="X29" s="9" t="s">
        <v>47</v>
      </c>
      <c r="Y29" s="17">
        <f t="shared" si="17"/>
        <v>-0.05985997821</v>
      </c>
      <c r="Z29" s="17">
        <f t="shared" si="18"/>
        <v>0.04269719056</v>
      </c>
      <c r="AA29" s="18">
        <f>VLOOKUP(T29,all_instances_sequential_binary!AF:AG,2,FALSE)</f>
        <v>800.058</v>
      </c>
      <c r="AB29" s="18">
        <f>IFERROR(__xludf.DUMMYFUNCTION("AVERAGE(FILTER(all_instances_sequential_binary!AG:AG,all_instances_sequential_binary!E:E=A29))"),799.0257300000001)</f>
        <v>799.02573</v>
      </c>
      <c r="AC29" s="9" t="s">
        <v>47</v>
      </c>
      <c r="AD29" s="18">
        <f t="shared" si="19"/>
        <v>-0.8668444237</v>
      </c>
      <c r="AE29" s="18">
        <f t="shared" si="20"/>
        <v>-0.05031629834</v>
      </c>
      <c r="AF29" s="20"/>
      <c r="AG29" s="20"/>
    </row>
    <row r="30">
      <c r="A30" s="1" t="s">
        <v>77</v>
      </c>
      <c r="B30" s="1" t="s">
        <v>47</v>
      </c>
      <c r="C30" s="1" t="s">
        <v>47</v>
      </c>
      <c r="D30" s="12" t="s">
        <v>78</v>
      </c>
      <c r="E30" s="14">
        <v>16497.145373906</v>
      </c>
      <c r="F30" s="26">
        <v>1.15844249754926</v>
      </c>
      <c r="G30" s="14">
        <v>2075.51168513298</v>
      </c>
      <c r="H30" s="15">
        <f>IFERROR(__xludf.DUMMYFUNCTION("MAX(FILTER(all_instances_parallel_binary!AF:AF,all_instances_parallel_binary!E:E=A30))"),1.16855232667191)</f>
        <v>1.168552327</v>
      </c>
      <c r="I30" s="16">
        <f>IFERROR(__xludf.DUMMYFUNCTION("MIN(FILTER(all_instances_parallel_binary!AF:AF,all_instances_parallel_binary!E:E=A30))"),0.491824116629343)</f>
        <v>0.4918241166</v>
      </c>
      <c r="J30" s="16">
        <f>IFERROR(__xludf.DUMMYFUNCTION("AVERAGE(FILTER(all_instances_parallel_binary!AF:AF,all_instances_parallel_binary!E:E=A30))"),0.8259076272815363)</f>
        <v>0.8259076273</v>
      </c>
      <c r="K30" s="16">
        <f>IFERROR(__xludf.DUMMYFUNCTION("STDEV(FILTER(all_instances_parallel_binary!AF:AF,all_instances_parallel_binary!E:E=A30))"),0.19081097328105665)</f>
        <v>0.1908109733</v>
      </c>
      <c r="L30" s="9" t="s">
        <v>47</v>
      </c>
      <c r="M30" s="17">
        <f t="shared" si="13"/>
        <v>-0.2039211941</v>
      </c>
      <c r="N30" s="17">
        <f t="shared" si="14"/>
        <v>0.008727087571</v>
      </c>
      <c r="O30" s="18">
        <f>VLOOKUP(H30,all_instances_parallel_binary!AF:AG,2,FALSE)</f>
        <v>3600.79482</v>
      </c>
      <c r="P30" s="14">
        <f>IFERROR(__xludf.DUMMYFUNCTION("AVERAGE(FILTER(all_instances_parallel_binary!AG:AG,all_instances_parallel_binary!E:E=A30))"),3600.69849729537)</f>
        <v>3600.698497</v>
      </c>
      <c r="Q30" s="9" t="s">
        <v>47</v>
      </c>
      <c r="R30" s="18">
        <f t="shared" si="15"/>
        <v>-0.7817322489</v>
      </c>
      <c r="S30" s="18">
        <f t="shared" si="16"/>
        <v>0.7348949879</v>
      </c>
      <c r="T30" s="19">
        <f>IFERROR(__xludf.DUMMYFUNCTION("MAX(FILTER(all_instances_sequential_binary!AF:AF,all_instances_sequential_binary!E:E=A30))"),1.268017075)</f>
        <v>1.268017075</v>
      </c>
      <c r="U30" s="16">
        <f>IFERROR(__xludf.DUMMYFUNCTION("MIN(FILTER(all_instances_sequential_binary!AF:AF,all_instances_sequential_binary!E:E=A30))"),0.721704892)</f>
        <v>0.721704892</v>
      </c>
      <c r="V30" s="16">
        <f>IFERROR(__xludf.DUMMYFUNCTION("AVERAGE(FILTER(all_instances_sequential_binary!AF:AF,all_instances_sequential_binary!E:E=A30))"),0.9841397100999998)</f>
        <v>0.9841397101</v>
      </c>
      <c r="W30" s="16">
        <f>IFERROR(__xludf.DUMMYFUNCTION("STDEV(FILTER(all_instances_sequential_binary!AF:AF,all_instances_sequential_binary!E:E=A30))"),0.14673638307656575)</f>
        <v>0.1467363831</v>
      </c>
      <c r="X30" s="9" t="s">
        <v>47</v>
      </c>
      <c r="Y30" s="17">
        <f t="shared" si="17"/>
        <v>-0.1361606187</v>
      </c>
      <c r="Z30" s="17">
        <f t="shared" si="18"/>
        <v>0.09458784332</v>
      </c>
      <c r="AA30" s="18">
        <f>VLOOKUP(T30,all_instances_sequential_binary!AF:AG,2,FALSE)</f>
        <v>905.2624</v>
      </c>
      <c r="AB30" s="18">
        <f>IFERROR(__xludf.DUMMYFUNCTION("AVERAGE(FILTER(all_instances_sequential_binary!AG:AG,all_instances_sequential_binary!E:E=A30))"),903.7079100000001)</f>
        <v>903.70791</v>
      </c>
      <c r="AC30" s="9" t="s">
        <v>47</v>
      </c>
      <c r="AD30" s="18">
        <f t="shared" si="19"/>
        <v>-0.9451261185</v>
      </c>
      <c r="AE30" s="18">
        <f t="shared" si="20"/>
        <v>-0.5638365197</v>
      </c>
      <c r="AF30" s="20"/>
      <c r="AG30" s="20"/>
    </row>
    <row r="31">
      <c r="A31" s="1" t="s">
        <v>79</v>
      </c>
      <c r="B31" s="1" t="s">
        <v>47</v>
      </c>
      <c r="C31" s="1" t="s">
        <v>47</v>
      </c>
      <c r="D31" s="12" t="s">
        <v>80</v>
      </c>
      <c r="E31" s="14">
        <v>14557.75527242</v>
      </c>
      <c r="F31" s="26">
        <v>1.19291735487808</v>
      </c>
      <c r="G31" s="14">
        <v>1967.15070986747</v>
      </c>
      <c r="H31" s="15">
        <f>IFERROR(__xludf.DUMMYFUNCTION("MAX(FILTER(all_instances_parallel_binary!AF:AF,all_instances_parallel_binary!E:E=A31))"),1.04613644383985)</f>
        <v>1.046136444</v>
      </c>
      <c r="I31" s="16">
        <f>IFERROR(__xludf.DUMMYFUNCTION("MIN(FILTER(all_instances_parallel_binary!AF:AF,all_instances_parallel_binary!E:E=A31))"),0.715103362499668)</f>
        <v>0.7151033625</v>
      </c>
      <c r="J31" s="16">
        <f>IFERROR(__xludf.DUMMYFUNCTION("AVERAGE(FILTER(all_instances_parallel_binary!AF:AF,all_instances_parallel_binary!E:E=A31))"),0.8672247951441501)</f>
        <v>0.8672247951</v>
      </c>
      <c r="K31" s="16">
        <f>IFERROR(__xludf.DUMMYFUNCTION("STDEV(FILTER(all_instances_parallel_binary!AF:AF,all_instances_parallel_binary!E:E=A31))"),0.09643524378394006)</f>
        <v>0.09643524378</v>
      </c>
      <c r="L31" s="9" t="s">
        <v>47</v>
      </c>
      <c r="M31" s="17">
        <f t="shared" si="13"/>
        <v>-0.1230436547</v>
      </c>
      <c r="N31" s="17">
        <f t="shared" si="14"/>
        <v>-0.1230436546</v>
      </c>
      <c r="O31" s="18">
        <f>VLOOKUP(H31,all_instances_parallel_binary!AF:AG,2,FALSE)</f>
        <v>3600.7296</v>
      </c>
      <c r="P31" s="14">
        <f>IFERROR(__xludf.DUMMYFUNCTION("AVERAGE(FILTER(all_instances_parallel_binary!AG:AG,all_instances_parallel_binary!E:E=A31))"),3600.6597485065404)</f>
        <v>3600.659749</v>
      </c>
      <c r="Q31" s="9" t="s">
        <v>47</v>
      </c>
      <c r="R31" s="18">
        <f t="shared" si="15"/>
        <v>-0.7526590101</v>
      </c>
      <c r="S31" s="18">
        <f t="shared" si="16"/>
        <v>0.8304289456</v>
      </c>
      <c r="T31" s="19">
        <f>IFERROR(__xludf.DUMMYFUNCTION("MAX(FILTER(all_instances_sequential_binary!AF:AF,all_instances_sequential_binary!E:E=A31))"),1.090849747)</f>
        <v>1.090849747</v>
      </c>
      <c r="U31" s="16">
        <f>IFERROR(__xludf.DUMMYFUNCTION("MIN(FILTER(all_instances_sequential_binary!AF:AF,all_instances_sequential_binary!E:E=A31))"),0.69810974)</f>
        <v>0.69810974</v>
      </c>
      <c r="V31" s="16">
        <f>IFERROR(__xludf.DUMMYFUNCTION("AVERAGE(FILTER(all_instances_sequential_binary!AF:AF,all_instances_sequential_binary!E:E=A31))"),0.8897017242)</f>
        <v>0.8897017242</v>
      </c>
      <c r="W31" s="16">
        <f>IFERROR(__xludf.DUMMYFUNCTION("STDEV(FILTER(all_instances_sequential_binary!AF:AF,all_instances_sequential_binary!E:E=A31))"),0.13823175557397158)</f>
        <v>0.1382317556</v>
      </c>
      <c r="X31" s="9" t="s">
        <v>47</v>
      </c>
      <c r="Y31" s="17">
        <f t="shared" si="17"/>
        <v>-0.0855613405</v>
      </c>
      <c r="Z31" s="17">
        <f t="shared" si="18"/>
        <v>-0.08556134041</v>
      </c>
      <c r="AA31" s="18">
        <f>VLOOKUP(T31,all_instances_sequential_binary!AF:AG,2,FALSE)</f>
        <v>903.9338</v>
      </c>
      <c r="AB31" s="18">
        <f>IFERROR(__xludf.DUMMYFUNCTION("AVERAGE(FILTER(all_instances_sequential_binary!AG:AG,all_instances_sequential_binary!E:E=A31))"),903.78028)</f>
        <v>903.78028</v>
      </c>
      <c r="AC31" s="9" t="s">
        <v>47</v>
      </c>
      <c r="AD31" s="18">
        <f t="shared" si="19"/>
        <v>-0.9379070617</v>
      </c>
      <c r="AE31" s="18">
        <f t="shared" si="20"/>
        <v>-0.5404857414</v>
      </c>
      <c r="AF31" s="20"/>
      <c r="AG31" s="20"/>
    </row>
    <row r="32">
      <c r="A32" s="1" t="s">
        <v>81</v>
      </c>
      <c r="B32" s="1" t="s">
        <v>47</v>
      </c>
      <c r="C32" s="1" t="s">
        <v>47</v>
      </c>
      <c r="D32" s="12" t="s">
        <v>82</v>
      </c>
      <c r="E32" s="14">
        <v>12243.175776297</v>
      </c>
      <c r="F32" s="26" t="s">
        <v>83</v>
      </c>
      <c r="G32" s="14">
        <v>1651.71042609214</v>
      </c>
      <c r="H32" s="15">
        <f>IFERROR(__xludf.DUMMYFUNCTION("MAX(FILTER(all_instances_parallel_binary!AF:AF,all_instances_parallel_binary!E:E=A32))"),0.725165608360511)</f>
        <v>0.7251656084</v>
      </c>
      <c r="I32" s="16">
        <f>IFERROR(__xludf.DUMMYFUNCTION("MIN(FILTER(all_instances_parallel_binary!AF:AF,all_instances_parallel_binary!E:E=A32))"),0.29208866232544)</f>
        <v>0.2920886623</v>
      </c>
      <c r="J32" s="16">
        <f>IFERROR(__xludf.DUMMYFUNCTION("AVERAGE(FILTER(all_instances_parallel_binary!AF:AF,all_instances_parallel_binary!E:E=A32))"),0.4293096900390368)</f>
        <v>0.42930969</v>
      </c>
      <c r="K32" s="16">
        <f>IFERROR(__xludf.DUMMYFUNCTION("STDEV(FILTER(all_instances_parallel_binary!AF:AF,all_instances_parallel_binary!E:E=A32))"),0.13818396504139885)</f>
        <v>0.138183965</v>
      </c>
      <c r="L32" s="9" t="s">
        <v>47</v>
      </c>
      <c r="M32" s="17">
        <f t="shared" si="13"/>
        <v>-0.1060690341</v>
      </c>
      <c r="N32" s="17">
        <f t="shared" si="14"/>
        <v>0.05696685129</v>
      </c>
      <c r="O32" s="18">
        <f>VLOOKUP(H32,all_instances_parallel_binary!AF:AG,2,FALSE)</f>
        <v>3600.630818</v>
      </c>
      <c r="P32" s="14">
        <f>IFERROR(__xludf.DUMMYFUNCTION("AVERAGE(FILTER(all_instances_parallel_binary!AG:AG,all_instances_parallel_binary!E:E=A32))"),3600.6319219827806)</f>
        <v>3600.631922</v>
      </c>
      <c r="Q32" s="9" t="s">
        <v>47</v>
      </c>
      <c r="R32" s="18">
        <f t="shared" si="15"/>
        <v>-0.7059071205</v>
      </c>
      <c r="S32" s="18">
        <f t="shared" si="16"/>
        <v>1.179940722</v>
      </c>
      <c r="T32" s="19">
        <f>IFERROR(__xludf.DUMMYFUNCTION("MAX(FILTER(all_instances_sequential_binary!AF:AF,all_instances_sequential_binary!E:E=A32))"),0.642827824)</f>
        <v>0.642827824</v>
      </c>
      <c r="U32" s="16">
        <f>IFERROR(__xludf.DUMMYFUNCTION("MIN(FILTER(all_instances_sequential_binary!AF:AF,all_instances_sequential_binary!E:E=A32))"),0.3786295)</f>
        <v>0.3786295</v>
      </c>
      <c r="V32" s="16">
        <f>IFERROR(__xludf.DUMMYFUNCTION("AVERAGE(FILTER(all_instances_sequential_binary!AF:AF,all_instances_sequential_binary!E:E=A32))"),0.5151484019000001)</f>
        <v>0.5151484019</v>
      </c>
      <c r="W32" s="16">
        <f>IFERROR(__xludf.DUMMYFUNCTION("STDEV(FILTER(all_instances_sequential_binary!AF:AF,all_instances_sequential_binary!E:E=A32))"),0.09580122603386529)</f>
        <v>0.09580122603</v>
      </c>
      <c r="X32" s="9" t="s">
        <v>47</v>
      </c>
      <c r="Y32" s="17">
        <f t="shared" si="17"/>
        <v>-0.2075690146</v>
      </c>
      <c r="Z32" s="17">
        <f t="shared" si="18"/>
        <v>-0.06304478147</v>
      </c>
      <c r="AA32" s="18">
        <f>VLOOKUP(T32,all_instances_sequential_binary!AF:AG,2,FALSE)</f>
        <v>903.6269</v>
      </c>
      <c r="AB32" s="18">
        <f>IFERROR(__xludf.DUMMYFUNCTION("AVERAGE(FILTER(all_instances_sequential_binary!AG:AG,all_instances_sequential_binary!E:E=A32))"),904.4939099999999)</f>
        <v>904.49391</v>
      </c>
      <c r="AC32" s="9" t="s">
        <v>47</v>
      </c>
      <c r="AD32" s="18">
        <f t="shared" si="19"/>
        <v>-0.9261934226</v>
      </c>
      <c r="AE32" s="18">
        <f t="shared" si="20"/>
        <v>-0.4529144542</v>
      </c>
      <c r="AF32" s="20"/>
      <c r="AG32" s="20"/>
    </row>
    <row r="33">
      <c r="A33" s="1" t="s">
        <v>84</v>
      </c>
      <c r="B33" s="1" t="s">
        <v>47</v>
      </c>
      <c r="C33" s="1" t="s">
        <v>47</v>
      </c>
      <c r="D33" s="1" t="s">
        <v>47</v>
      </c>
      <c r="E33" s="1" t="s">
        <v>47</v>
      </c>
      <c r="F33" s="26">
        <v>4.42690032009532</v>
      </c>
      <c r="G33" s="14">
        <v>8491.748183012</v>
      </c>
      <c r="H33" s="15">
        <f>IFERROR(__xludf.DUMMYFUNCTION("MAX(FILTER(all_instances_parallel_binary!AF:AF,all_instances_parallel_binary!E:E=A33))"),4.28450116433159)</f>
        <v>4.284501164</v>
      </c>
      <c r="I33" s="16">
        <f>IFERROR(__xludf.DUMMYFUNCTION("MIN(FILTER(all_instances_parallel_binary!AF:AF,all_instances_parallel_binary!E:E=A33))"),3.76500229824768)</f>
        <v>3.765002298</v>
      </c>
      <c r="J33" s="16">
        <f>IFERROR(__xludf.DUMMYFUNCTION("AVERAGE(FILTER(all_instances_parallel_binary!AF:AF,all_instances_parallel_binary!E:E=A33))"),4.024912264301683)</f>
        <v>4.024912264</v>
      </c>
      <c r="K33" s="16">
        <f>IFERROR(__xludf.DUMMYFUNCTION("STDEV(FILTER(all_instances_parallel_binary!AF:AF,all_instances_parallel_binary!E:E=A33))"),0.14063037632839848)</f>
        <v>0.1406303763</v>
      </c>
      <c r="L33" s="9" t="s">
        <v>47</v>
      </c>
      <c r="M33" s="9" t="s">
        <v>47</v>
      </c>
      <c r="N33" s="17">
        <f t="shared" si="14"/>
        <v>-0.03216678612</v>
      </c>
      <c r="O33" s="18">
        <f>VLOOKUP(H33,all_instances_parallel_binary!AF:AG,2,FALSE)</f>
        <v>3600.764966</v>
      </c>
      <c r="P33" s="18">
        <f>IFERROR(__xludf.DUMMYFUNCTION("AVERAGE(FILTER(all_instances_parallel_binary!AG:AG,all_instances_parallel_binary!E:E=A33))"),3600.65942001343)</f>
        <v>3600.65942</v>
      </c>
      <c r="Q33" s="9" t="s">
        <v>47</v>
      </c>
      <c r="R33" s="9" t="s">
        <v>47</v>
      </c>
      <c r="S33" s="18">
        <f t="shared" si="16"/>
        <v>-0.575968942</v>
      </c>
      <c r="T33" s="19">
        <f>IFERROR(__xludf.DUMMYFUNCTION("MAX(FILTER(all_instances_sequential_binary!AF:AF,all_instances_sequential_binary!E:E=A33))"),4.234973212)</f>
        <v>4.234973212</v>
      </c>
      <c r="U33" s="16">
        <f>IFERROR(__xludf.DUMMYFUNCTION("MIN(FILTER(all_instances_sequential_binary!AF:AF,all_instances_sequential_binary!E:E=A33))"),3.899380597)</f>
        <v>3.899380597</v>
      </c>
      <c r="V33" s="16">
        <f>IFERROR(__xludf.DUMMYFUNCTION("AVERAGE(FILTER(all_instances_sequential_binary!AF:AF,all_instances_sequential_binary!E:E=A33))"),4.114409245199999)</f>
        <v>4.114409245</v>
      </c>
      <c r="W33" s="16">
        <f>IFERROR(__xludf.DUMMYFUNCTION("STDEV(FILTER(all_instances_sequential_binary!AF:AF,all_instances_sequential_binary!E:E=A33))"),0.11870545299416237)</f>
        <v>0.118705453</v>
      </c>
      <c r="X33" s="9" t="s">
        <v>47</v>
      </c>
      <c r="Y33" s="9" t="s">
        <v>47</v>
      </c>
      <c r="Z33" s="17">
        <f t="shared" si="18"/>
        <v>-0.04335473903</v>
      </c>
      <c r="AA33" s="18">
        <f>VLOOKUP(T33,all_instances_sequential_binary!AF:AG,2,FALSE)</f>
        <v>987.2982</v>
      </c>
      <c r="AB33" s="18">
        <f>IFERROR(__xludf.DUMMYFUNCTION("AVERAGE(FILTER(all_instances_sequential_binary!AG:AG,all_instances_sequential_binary!E:E=A33))"),985.9814799999998)</f>
        <v>985.98148</v>
      </c>
      <c r="AC33" s="9" t="s">
        <v>47</v>
      </c>
      <c r="AD33" s="9" t="s">
        <v>47</v>
      </c>
      <c r="AE33" s="18">
        <f t="shared" si="20"/>
        <v>-0.8837343997</v>
      </c>
      <c r="AF33" s="20"/>
      <c r="AG33" s="20"/>
    </row>
    <row r="34">
      <c r="A34" s="1" t="s">
        <v>85</v>
      </c>
      <c r="B34" s="1" t="s">
        <v>47</v>
      </c>
      <c r="C34" s="1" t="s">
        <v>47</v>
      </c>
      <c r="D34" s="1" t="s">
        <v>47</v>
      </c>
      <c r="E34" s="1" t="s">
        <v>47</v>
      </c>
      <c r="F34" s="26">
        <v>3.53449318599047</v>
      </c>
      <c r="G34" s="14">
        <v>3399.77691197395</v>
      </c>
      <c r="H34" s="15">
        <f>IFERROR(__xludf.DUMMYFUNCTION("MAX(FILTER(all_instances_parallel_binary!AF:AF,all_instances_parallel_binary!E:E=A34))"),3.09764085032575)</f>
        <v>3.09764085</v>
      </c>
      <c r="I34" s="16">
        <f>IFERROR(__xludf.DUMMYFUNCTION("MIN(FILTER(all_instances_parallel_binary!AF:AF,all_instances_parallel_binary!E:E=A34))"),2.56716504247507)</f>
        <v>2.567165042</v>
      </c>
      <c r="J34" s="16">
        <f>IFERROR(__xludf.DUMMYFUNCTION("AVERAGE(FILTER(all_instances_parallel_binary!AF:AF,all_instances_parallel_binary!E:E=A34))"),2.9316067460969704)</f>
        <v>2.931606746</v>
      </c>
      <c r="K34" s="16">
        <f>IFERROR(__xludf.DUMMYFUNCTION("STDEV(FILTER(all_instances_parallel_binary!AF:AF,all_instances_parallel_binary!E:E=A34))"),0.16642013094105362)</f>
        <v>0.1664201309</v>
      </c>
      <c r="L34" s="9" t="s">
        <v>47</v>
      </c>
      <c r="M34" s="9" t="s">
        <v>47</v>
      </c>
      <c r="N34" s="17">
        <f t="shared" si="14"/>
        <v>-0.1235968816</v>
      </c>
      <c r="O34" s="18">
        <f>VLOOKUP(H34,all_instances_parallel_binary!AF:AG,2,FALSE)</f>
        <v>3600.498861</v>
      </c>
      <c r="P34" s="18">
        <f>IFERROR(__xludf.DUMMYFUNCTION("AVERAGE(FILTER(all_instances_parallel_binary!AG:AG,all_instances_parallel_binary!E:E=A34))"),3600.5972940921797)</f>
        <v>3600.597294</v>
      </c>
      <c r="Q34" s="9" t="s">
        <v>47</v>
      </c>
      <c r="R34" s="9" t="s">
        <v>47</v>
      </c>
      <c r="S34" s="18">
        <f t="shared" si="16"/>
        <v>0.05903974108</v>
      </c>
      <c r="T34" s="19">
        <f>IFERROR(__xludf.DUMMYFUNCTION("MAX(FILTER(all_instances_sequential_binary!AF:AF,all_instances_sequential_binary!E:E=A34))"),3.31275358)</f>
        <v>3.31275358</v>
      </c>
      <c r="U34" s="16">
        <f>IFERROR(__xludf.DUMMYFUNCTION("MIN(FILTER(all_instances_sequential_binary!AF:AF,all_instances_sequential_binary!E:E=A34))"),2.93821906)</f>
        <v>2.93821906</v>
      </c>
      <c r="V34" s="16">
        <f>IFERROR(__xludf.DUMMYFUNCTION("AVERAGE(FILTER(all_instances_sequential_binary!AF:AF,all_instances_sequential_binary!E:E=A34))"),3.125749175)</f>
        <v>3.125749175</v>
      </c>
      <c r="W34" s="16">
        <f>IFERROR(__xludf.DUMMYFUNCTION("STDEV(FILTER(all_instances_sequential_binary!AF:AF,all_instances_sequential_binary!E:E=A34))"),0.12623983326306637)</f>
        <v>0.1262398333</v>
      </c>
      <c r="X34" s="9" t="s">
        <v>47</v>
      </c>
      <c r="Y34" s="9" t="s">
        <v>47</v>
      </c>
      <c r="Z34" s="17">
        <f t="shared" si="18"/>
        <v>-0.06273589856</v>
      </c>
      <c r="AA34" s="18">
        <f>VLOOKUP(T34,all_instances_sequential_binary!AF:AG,2,FALSE)</f>
        <v>981.7975</v>
      </c>
      <c r="AB34" s="18">
        <f>IFERROR(__xludf.DUMMYFUNCTION("AVERAGE(FILTER(all_instances_sequential_binary!AG:AG,all_instances_sequential_binary!E:E=A34))"),984.8773600000001)</f>
        <v>984.87736</v>
      </c>
      <c r="AC34" s="9" t="s">
        <v>47</v>
      </c>
      <c r="AD34" s="9" t="s">
        <v>47</v>
      </c>
      <c r="AE34" s="18">
        <f t="shared" si="20"/>
        <v>-0.7112170812</v>
      </c>
      <c r="AF34" s="20"/>
      <c r="AG34" s="20"/>
    </row>
    <row r="35">
      <c r="A35" s="1" t="s">
        <v>86</v>
      </c>
      <c r="B35" s="1" t="s">
        <v>47</v>
      </c>
      <c r="C35" s="1" t="s">
        <v>47</v>
      </c>
      <c r="D35" s="1" t="s">
        <v>47</v>
      </c>
      <c r="E35" s="1" t="s">
        <v>47</v>
      </c>
      <c r="F35" s="26">
        <v>3.00159846679929</v>
      </c>
      <c r="G35" s="14">
        <v>7750.36135673522</v>
      </c>
      <c r="H35" s="15">
        <f>IFERROR(__xludf.DUMMYFUNCTION("MAX(FILTER(all_instances_parallel_binary!AF:AF,all_instances_parallel_binary!E:E=A35))"),2.40972059447097)</f>
        <v>2.409720594</v>
      </c>
      <c r="I35" s="16">
        <f>IFERROR(__xludf.DUMMYFUNCTION("MIN(FILTER(all_instances_parallel_binary!AF:AF,all_instances_parallel_binary!E:E=A35))"),1.98773775980188)</f>
        <v>1.98773776</v>
      </c>
      <c r="J35" s="16">
        <f>IFERROR(__xludf.DUMMYFUNCTION("AVERAGE(FILTER(all_instances_parallel_binary!AF:AF,all_instances_parallel_binary!E:E=A35))"),2.24083992842732)</f>
        <v>2.240839928</v>
      </c>
      <c r="K35" s="16">
        <f>IFERROR(__xludf.DUMMYFUNCTION("STDEV(FILTER(all_instances_parallel_binary!AF:AF,all_instances_parallel_binary!E:E=A35))"),0.11408132235610109)</f>
        <v>0.1140813224</v>
      </c>
      <c r="L35" s="9" t="s">
        <v>47</v>
      </c>
      <c r="M35" s="9" t="s">
        <v>47</v>
      </c>
      <c r="N35" s="17">
        <f t="shared" si="14"/>
        <v>-0.1971875582</v>
      </c>
      <c r="O35" s="18">
        <f>VLOOKUP(H35,all_instances_parallel_binary!AF:AG,2,FALSE)</f>
        <v>3607.641582</v>
      </c>
      <c r="P35" s="18">
        <f>IFERROR(__xludf.DUMMYFUNCTION("AVERAGE(FILTER(all_instances_parallel_binary!AG:AG,all_instances_parallel_binary!E:E=A35))"),3604.2849198818403)</f>
        <v>3604.28492</v>
      </c>
      <c r="Q35" s="9" t="s">
        <v>47</v>
      </c>
      <c r="R35" s="9" t="s">
        <v>47</v>
      </c>
      <c r="S35" s="18">
        <f t="shared" si="16"/>
        <v>-0.5345195643</v>
      </c>
      <c r="T35" s="19">
        <f>IFERROR(__xludf.DUMMYFUNCTION("MAX(FILTER(all_instances_sequential_binary!AF:AF,all_instances_sequential_binary!E:E=A35))"),2.866747277)</f>
        <v>2.866747277</v>
      </c>
      <c r="U35" s="16">
        <f>IFERROR(__xludf.DUMMYFUNCTION("MIN(FILTER(all_instances_sequential_binary!AF:AF,all_instances_sequential_binary!E:E=A35))"),2.411221419)</f>
        <v>2.411221419</v>
      </c>
      <c r="V35" s="16">
        <f>IFERROR(__xludf.DUMMYFUNCTION("AVERAGE(FILTER(all_instances_sequential_binary!AF:AF,all_instances_sequential_binary!E:E=A35))"),2.6668132639999995)</f>
        <v>2.666813264</v>
      </c>
      <c r="W35" s="16">
        <f>IFERROR(__xludf.DUMMYFUNCTION("STDEV(FILTER(all_instances_sequential_binary!AF:AF,all_instances_sequential_binary!E:E=A35))"),0.157357768338786)</f>
        <v>0.1573577683</v>
      </c>
      <c r="X35" s="9" t="s">
        <v>47</v>
      </c>
      <c r="Y35" s="9" t="s">
        <v>47</v>
      </c>
      <c r="Z35" s="17">
        <f t="shared" si="18"/>
        <v>-0.04492645878</v>
      </c>
      <c r="AA35" s="18">
        <f>VLOOKUP(T35,all_instances_sequential_binary!AF:AG,2,FALSE)</f>
        <v>985.3917</v>
      </c>
      <c r="AB35" s="18">
        <f>IFERROR(__xludf.DUMMYFUNCTION("AVERAGE(FILTER(all_instances_sequential_binary!AG:AG,all_instances_sequential_binary!E:E=A35))"),984.70339)</f>
        <v>984.70339</v>
      </c>
      <c r="AC35" s="9" t="s">
        <v>47</v>
      </c>
      <c r="AD35" s="9" t="s">
        <v>47</v>
      </c>
      <c r="AE35" s="18">
        <f t="shared" si="20"/>
        <v>-0.8728586121</v>
      </c>
      <c r="AF35" s="20"/>
      <c r="AG35" s="20"/>
    </row>
    <row r="36">
      <c r="A36" s="27"/>
      <c r="B36" s="27"/>
      <c r="C36" s="27"/>
      <c r="D36" s="27"/>
      <c r="E36" s="27"/>
      <c r="F36" s="28"/>
      <c r="G36" s="28"/>
      <c r="H36" s="27"/>
      <c r="I36" s="27"/>
      <c r="J36" s="27"/>
      <c r="K36" s="20"/>
      <c r="L36" s="20"/>
      <c r="M36" s="20"/>
      <c r="N36" s="20"/>
      <c r="O36" s="20"/>
      <c r="P36" s="20"/>
      <c r="Q36" s="20"/>
      <c r="R36" s="20"/>
      <c r="S36" s="27"/>
      <c r="T36" s="27"/>
      <c r="U36" s="27"/>
      <c r="V36" s="27"/>
      <c r="W36" s="27"/>
      <c r="X36" s="29"/>
      <c r="Y36" s="29"/>
      <c r="Z36" s="30"/>
      <c r="AA36" s="30"/>
      <c r="AB36" s="30"/>
      <c r="AC36" s="30"/>
      <c r="AD36" s="30"/>
      <c r="AE36" s="20"/>
      <c r="AF36" s="20"/>
      <c r="AG36" s="20"/>
    </row>
    <row r="37">
      <c r="A37" s="27"/>
      <c r="B37" s="27"/>
      <c r="C37" s="31" t="s">
        <v>87</v>
      </c>
      <c r="D37" s="27"/>
      <c r="E37" s="27"/>
      <c r="F37" s="28"/>
      <c r="G37" s="28"/>
      <c r="H37" s="27"/>
      <c r="I37" s="27"/>
      <c r="J37" s="27"/>
      <c r="K37" s="20"/>
      <c r="L37" s="20"/>
      <c r="M37" s="20"/>
      <c r="N37" s="20"/>
      <c r="O37" s="20"/>
      <c r="P37" s="20"/>
      <c r="Q37" s="20"/>
      <c r="R37" s="20"/>
      <c r="S37" s="27"/>
      <c r="T37" s="27"/>
      <c r="U37" s="27"/>
      <c r="V37" s="27"/>
      <c r="W37" s="27"/>
      <c r="X37" s="29"/>
      <c r="Y37" s="29"/>
      <c r="Z37" s="30"/>
      <c r="AA37" s="30"/>
      <c r="AB37" s="30"/>
      <c r="AC37" s="30"/>
      <c r="AD37" s="30"/>
      <c r="AE37" s="20"/>
      <c r="AF37" s="20"/>
      <c r="AG37" s="20"/>
    </row>
    <row r="38">
      <c r="A38" s="27"/>
      <c r="B38" s="27"/>
      <c r="C38" s="32" t="s">
        <v>88</v>
      </c>
      <c r="D38" s="27"/>
      <c r="E38" s="27"/>
      <c r="F38" s="27"/>
      <c r="G38" s="27"/>
      <c r="H38" s="27"/>
      <c r="I38" s="27"/>
      <c r="J38" s="20"/>
      <c r="K38" s="20"/>
      <c r="L38" s="20"/>
      <c r="M38" s="20"/>
      <c r="N38" s="20"/>
      <c r="O38" s="20"/>
      <c r="P38" s="20"/>
      <c r="Q38" s="20"/>
      <c r="R38" s="20"/>
      <c r="S38" s="27"/>
      <c r="T38" s="27"/>
      <c r="U38" s="27"/>
      <c r="V38" s="27"/>
      <c r="W38" s="27"/>
      <c r="X38" s="29"/>
      <c r="Y38" s="29"/>
      <c r="Z38" s="30"/>
      <c r="AA38" s="30"/>
      <c r="AB38" s="30"/>
      <c r="AC38" s="30"/>
      <c r="AD38" s="30"/>
      <c r="AE38" s="20"/>
      <c r="AF38" s="20"/>
      <c r="AG38" s="20"/>
    </row>
    <row r="39">
      <c r="A39" s="20"/>
      <c r="B39" s="20"/>
      <c r="C39" s="32" t="s">
        <v>89</v>
      </c>
      <c r="D39" s="20"/>
      <c r="E39" s="20"/>
      <c r="F39" s="27"/>
      <c r="G39" s="27"/>
      <c r="H39" s="20"/>
      <c r="I39" s="20"/>
      <c r="J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9"/>
      <c r="Y39" s="29"/>
      <c r="Z39" s="30"/>
      <c r="AA39" s="30"/>
      <c r="AB39" s="30"/>
      <c r="AC39" s="30"/>
      <c r="AD39" s="30"/>
      <c r="AE39" s="20"/>
      <c r="AF39" s="20"/>
      <c r="AG39" s="20"/>
    </row>
    <row r="40">
      <c r="A40" s="20"/>
      <c r="B40" s="20"/>
      <c r="C40" s="33" t="s">
        <v>90</v>
      </c>
      <c r="D40" s="20"/>
      <c r="E40" s="20"/>
      <c r="F40" s="27"/>
      <c r="G40" s="27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9"/>
      <c r="Y40" s="29"/>
      <c r="Z40" s="30"/>
      <c r="AA40" s="30"/>
      <c r="AB40" s="30"/>
      <c r="AC40" s="30"/>
      <c r="AD40" s="30"/>
      <c r="AE40" s="20"/>
      <c r="AF40" s="20"/>
      <c r="AG40" s="20"/>
    </row>
    <row r="41">
      <c r="A41" s="20"/>
      <c r="B41" s="20"/>
      <c r="C41" s="33" t="s">
        <v>91</v>
      </c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9"/>
      <c r="Y41" s="29"/>
      <c r="Z41" s="30"/>
      <c r="AA41" s="30"/>
      <c r="AB41" s="30"/>
      <c r="AC41" s="30"/>
      <c r="AD41" s="30"/>
      <c r="AE41" s="20"/>
      <c r="AF41" s="20"/>
      <c r="AG41" s="20"/>
    </row>
    <row r="42">
      <c r="A42" s="20"/>
      <c r="B42" s="20"/>
      <c r="C42" s="33" t="s">
        <v>92</v>
      </c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9"/>
      <c r="Y42" s="29"/>
      <c r="Z42" s="30"/>
      <c r="AA42" s="30"/>
      <c r="AB42" s="30"/>
      <c r="AC42" s="30"/>
      <c r="AD42" s="30"/>
      <c r="AE42" s="20"/>
      <c r="AF42" s="20"/>
      <c r="AG42" s="20"/>
    </row>
    <row r="43">
      <c r="A43" s="20"/>
      <c r="B43" s="20"/>
      <c r="C43" s="33" t="s">
        <v>93</v>
      </c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9"/>
      <c r="Y43" s="29"/>
      <c r="Z43" s="30"/>
      <c r="AA43" s="30"/>
      <c r="AB43" s="30"/>
      <c r="AC43" s="30"/>
      <c r="AD43" s="30"/>
      <c r="AE43" s="20"/>
      <c r="AF43" s="20"/>
      <c r="AG43" s="20"/>
    </row>
    <row r="44">
      <c r="A44" s="20"/>
      <c r="B44" s="20"/>
      <c r="C44" s="34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9"/>
      <c r="Y44" s="29"/>
      <c r="Z44" s="30"/>
      <c r="AA44" s="30"/>
      <c r="AB44" s="30"/>
      <c r="AC44" s="30"/>
      <c r="AD44" s="30"/>
      <c r="AE44" s="20"/>
      <c r="AF44" s="20"/>
      <c r="AG44" s="20"/>
    </row>
    <row r="45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9"/>
      <c r="Y45" s="29"/>
      <c r="Z45" s="30"/>
      <c r="AA45" s="30"/>
      <c r="AB45" s="30"/>
      <c r="AC45" s="30"/>
      <c r="AD45" s="30"/>
      <c r="AE45" s="20"/>
      <c r="AF45" s="20"/>
      <c r="AG45" s="20"/>
    </row>
    <row r="46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9"/>
      <c r="Y46" s="29"/>
      <c r="Z46" s="30"/>
      <c r="AA46" s="30"/>
      <c r="AB46" s="30"/>
      <c r="AC46" s="30"/>
      <c r="AD46" s="30"/>
      <c r="AE46" s="20"/>
      <c r="AF46" s="20"/>
      <c r="AG46" s="20"/>
    </row>
    <row r="47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9"/>
      <c r="Y47" s="29"/>
      <c r="Z47" s="30"/>
      <c r="AA47" s="30"/>
      <c r="AB47" s="30"/>
      <c r="AC47" s="30"/>
      <c r="AD47" s="30"/>
      <c r="AE47" s="20"/>
      <c r="AF47" s="20"/>
      <c r="AG47" s="20"/>
    </row>
    <row r="48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9"/>
      <c r="Y48" s="29"/>
      <c r="Z48" s="30"/>
      <c r="AA48" s="30"/>
      <c r="AB48" s="30"/>
      <c r="AC48" s="30"/>
      <c r="AD48" s="30"/>
      <c r="AE48" s="20"/>
      <c r="AF48" s="20"/>
      <c r="AG48" s="20"/>
    </row>
    <row r="49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9"/>
      <c r="Y49" s="29"/>
      <c r="Z49" s="30"/>
      <c r="AA49" s="30"/>
      <c r="AB49" s="30"/>
      <c r="AC49" s="30"/>
      <c r="AD49" s="30"/>
      <c r="AE49" s="20"/>
      <c r="AF49" s="20"/>
      <c r="AG49" s="20"/>
    </row>
    <row r="50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9"/>
      <c r="Y50" s="29"/>
      <c r="Z50" s="30"/>
      <c r="AA50" s="30"/>
      <c r="AB50" s="30"/>
      <c r="AC50" s="30"/>
      <c r="AD50" s="30"/>
      <c r="AE50" s="20"/>
      <c r="AF50" s="20"/>
      <c r="AG50" s="20"/>
    </row>
    <row r="51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9"/>
      <c r="Y51" s="29"/>
      <c r="Z51" s="30"/>
      <c r="AA51" s="30"/>
      <c r="AB51" s="30"/>
      <c r="AC51" s="30"/>
      <c r="AD51" s="30"/>
      <c r="AE51" s="20"/>
      <c r="AF51" s="20"/>
      <c r="AG51" s="20"/>
    </row>
    <row r="52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9"/>
      <c r="Y52" s="29"/>
      <c r="Z52" s="30"/>
      <c r="AA52" s="30"/>
      <c r="AB52" s="30"/>
      <c r="AC52" s="30"/>
      <c r="AD52" s="30"/>
      <c r="AE52" s="20"/>
      <c r="AF52" s="20"/>
      <c r="AG52" s="20"/>
    </row>
    <row r="53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9"/>
      <c r="Y53" s="29"/>
      <c r="Z53" s="30"/>
      <c r="AA53" s="30"/>
      <c r="AB53" s="30"/>
      <c r="AC53" s="30"/>
      <c r="AD53" s="30"/>
      <c r="AE53" s="20"/>
      <c r="AF53" s="20"/>
      <c r="AG53" s="20"/>
    </row>
    <row r="54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9"/>
      <c r="Y54" s="29"/>
      <c r="Z54" s="30"/>
      <c r="AA54" s="30"/>
      <c r="AB54" s="30"/>
      <c r="AC54" s="30"/>
      <c r="AD54" s="30"/>
      <c r="AE54" s="20"/>
      <c r="AF54" s="20"/>
      <c r="AG54" s="20"/>
    </row>
    <row r="55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9"/>
      <c r="Y55" s="29"/>
      <c r="Z55" s="30"/>
      <c r="AA55" s="30"/>
      <c r="AB55" s="30"/>
      <c r="AC55" s="30"/>
      <c r="AD55" s="30"/>
      <c r="AE55" s="20"/>
      <c r="AF55" s="20"/>
      <c r="AG55" s="20"/>
    </row>
    <row r="56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9"/>
      <c r="Y56" s="29"/>
      <c r="Z56" s="30"/>
      <c r="AA56" s="30"/>
      <c r="AB56" s="30"/>
      <c r="AC56" s="30"/>
      <c r="AD56" s="30"/>
      <c r="AE56" s="20"/>
      <c r="AF56" s="20"/>
      <c r="AG56" s="20"/>
    </row>
    <row r="57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9"/>
      <c r="Y57" s="29"/>
      <c r="Z57" s="30"/>
      <c r="AA57" s="30"/>
      <c r="AB57" s="30"/>
      <c r="AC57" s="30"/>
      <c r="AD57" s="30"/>
      <c r="AE57" s="20"/>
      <c r="AF57" s="20"/>
      <c r="AG57" s="20"/>
    </row>
    <row r="58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9"/>
      <c r="Y58" s="29"/>
      <c r="Z58" s="30"/>
      <c r="AA58" s="30"/>
      <c r="AB58" s="30"/>
      <c r="AC58" s="30"/>
      <c r="AD58" s="30"/>
      <c r="AE58" s="20"/>
      <c r="AF58" s="20"/>
      <c r="AG58" s="20"/>
    </row>
    <row r="59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9"/>
      <c r="Y59" s="29"/>
      <c r="Z59" s="30"/>
      <c r="AA59" s="30"/>
      <c r="AB59" s="30"/>
      <c r="AC59" s="30"/>
      <c r="AD59" s="30"/>
      <c r="AE59" s="20"/>
      <c r="AF59" s="20"/>
      <c r="AG59" s="20"/>
    </row>
    <row r="60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9"/>
      <c r="Y60" s="29"/>
      <c r="Z60" s="30"/>
      <c r="AA60" s="30"/>
      <c r="AB60" s="30"/>
      <c r="AC60" s="30"/>
      <c r="AD60" s="30"/>
      <c r="AE60" s="20"/>
      <c r="AF60" s="20"/>
      <c r="AG60" s="20"/>
    </row>
    <row r="61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9"/>
      <c r="Y61" s="29"/>
      <c r="Z61" s="30"/>
      <c r="AA61" s="30"/>
      <c r="AB61" s="30"/>
      <c r="AC61" s="30"/>
      <c r="AD61" s="30"/>
      <c r="AE61" s="20"/>
      <c r="AF61" s="20"/>
      <c r="AG61" s="20"/>
    </row>
    <row r="62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9"/>
      <c r="Y62" s="29"/>
      <c r="Z62" s="30"/>
      <c r="AA62" s="30"/>
      <c r="AB62" s="30"/>
      <c r="AC62" s="30"/>
      <c r="AD62" s="30"/>
      <c r="AE62" s="20"/>
      <c r="AF62" s="20"/>
      <c r="AG62" s="20"/>
    </row>
    <row r="63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9"/>
      <c r="Y63" s="29"/>
      <c r="Z63" s="30"/>
      <c r="AA63" s="30"/>
      <c r="AB63" s="30"/>
      <c r="AC63" s="30"/>
      <c r="AD63" s="30"/>
      <c r="AE63" s="20"/>
      <c r="AF63" s="20"/>
      <c r="AG63" s="20"/>
    </row>
    <row r="64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9"/>
      <c r="Y64" s="29"/>
      <c r="Z64" s="30"/>
      <c r="AA64" s="30"/>
      <c r="AB64" s="30"/>
      <c r="AC64" s="30"/>
      <c r="AD64" s="30"/>
      <c r="AE64" s="20"/>
      <c r="AF64" s="20"/>
      <c r="AG64" s="20"/>
    </row>
    <row r="65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9"/>
      <c r="Y65" s="29"/>
      <c r="Z65" s="30"/>
      <c r="AA65" s="30"/>
      <c r="AB65" s="30"/>
      <c r="AC65" s="30"/>
      <c r="AD65" s="30"/>
      <c r="AE65" s="20"/>
      <c r="AF65" s="20"/>
      <c r="AG65" s="20"/>
    </row>
    <row r="66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9"/>
      <c r="Y66" s="29"/>
      <c r="Z66" s="30"/>
      <c r="AA66" s="30"/>
      <c r="AB66" s="30"/>
      <c r="AC66" s="30"/>
      <c r="AD66" s="30"/>
      <c r="AE66" s="20"/>
      <c r="AF66" s="20"/>
      <c r="AG66" s="20"/>
    </row>
    <row r="67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9"/>
      <c r="Y67" s="29"/>
      <c r="Z67" s="30"/>
      <c r="AA67" s="30"/>
      <c r="AB67" s="30"/>
      <c r="AC67" s="30"/>
      <c r="AD67" s="30"/>
      <c r="AE67" s="20"/>
      <c r="AF67" s="20"/>
      <c r="AG67" s="20"/>
    </row>
    <row r="68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9"/>
      <c r="Y68" s="29"/>
      <c r="Z68" s="30"/>
      <c r="AA68" s="30"/>
      <c r="AB68" s="30"/>
      <c r="AC68" s="30"/>
      <c r="AD68" s="30"/>
      <c r="AE68" s="20"/>
      <c r="AF68" s="20"/>
      <c r="AG68" s="20"/>
    </row>
    <row r="69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9"/>
      <c r="Y69" s="29"/>
      <c r="Z69" s="30"/>
      <c r="AA69" s="30"/>
      <c r="AB69" s="30"/>
      <c r="AC69" s="30"/>
      <c r="AD69" s="30"/>
      <c r="AE69" s="20"/>
      <c r="AF69" s="20"/>
      <c r="AG69" s="20"/>
    </row>
    <row r="70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9"/>
      <c r="Y70" s="29"/>
      <c r="Z70" s="30"/>
      <c r="AA70" s="30"/>
      <c r="AB70" s="30"/>
      <c r="AC70" s="30"/>
      <c r="AD70" s="30"/>
      <c r="AE70" s="20"/>
      <c r="AF70" s="20"/>
      <c r="AG70" s="20"/>
    </row>
    <row r="71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9"/>
      <c r="Y71" s="29"/>
      <c r="Z71" s="30"/>
      <c r="AA71" s="30"/>
      <c r="AB71" s="30"/>
      <c r="AC71" s="30"/>
      <c r="AD71" s="30"/>
      <c r="AE71" s="20"/>
      <c r="AF71" s="20"/>
      <c r="AG71" s="20"/>
    </row>
    <row r="72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9"/>
      <c r="Y72" s="29"/>
      <c r="Z72" s="30"/>
      <c r="AA72" s="30"/>
      <c r="AB72" s="30"/>
      <c r="AC72" s="30"/>
      <c r="AD72" s="30"/>
      <c r="AE72" s="20"/>
      <c r="AF72" s="20"/>
      <c r="AG72" s="20"/>
    </row>
    <row r="73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9"/>
      <c r="Y73" s="29"/>
      <c r="Z73" s="30"/>
      <c r="AA73" s="30"/>
      <c r="AB73" s="30"/>
      <c r="AC73" s="30"/>
      <c r="AD73" s="30"/>
      <c r="AE73" s="20"/>
      <c r="AF73" s="20"/>
      <c r="AG73" s="20"/>
    </row>
    <row r="74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9"/>
      <c r="Y74" s="29"/>
      <c r="Z74" s="30"/>
      <c r="AA74" s="30"/>
      <c r="AB74" s="30"/>
      <c r="AC74" s="30"/>
      <c r="AD74" s="30"/>
      <c r="AE74" s="20"/>
      <c r="AF74" s="20"/>
      <c r="AG74" s="20"/>
    </row>
    <row r="75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9"/>
      <c r="Y75" s="29"/>
      <c r="Z75" s="30"/>
      <c r="AA75" s="30"/>
      <c r="AB75" s="30"/>
      <c r="AC75" s="30"/>
      <c r="AD75" s="30"/>
      <c r="AE75" s="20"/>
      <c r="AF75" s="20"/>
      <c r="AG75" s="20"/>
    </row>
    <row r="76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9"/>
      <c r="Y76" s="29"/>
      <c r="Z76" s="30"/>
      <c r="AA76" s="30"/>
      <c r="AB76" s="30"/>
      <c r="AC76" s="30"/>
      <c r="AD76" s="30"/>
      <c r="AE76" s="20"/>
      <c r="AF76" s="20"/>
      <c r="AG76" s="20"/>
    </row>
    <row r="77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9"/>
      <c r="Y77" s="29"/>
      <c r="Z77" s="30"/>
      <c r="AA77" s="30"/>
      <c r="AB77" s="30"/>
      <c r="AC77" s="30"/>
      <c r="AD77" s="30"/>
      <c r="AE77" s="20"/>
      <c r="AF77" s="20"/>
      <c r="AG77" s="20"/>
    </row>
    <row r="78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9"/>
      <c r="Y78" s="29"/>
      <c r="Z78" s="30"/>
      <c r="AA78" s="30"/>
      <c r="AB78" s="30"/>
      <c r="AC78" s="30"/>
      <c r="AD78" s="30"/>
      <c r="AE78" s="20"/>
      <c r="AF78" s="20"/>
      <c r="AG78" s="20"/>
    </row>
    <row r="79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9"/>
      <c r="Y79" s="29"/>
      <c r="Z79" s="30"/>
      <c r="AA79" s="30"/>
      <c r="AB79" s="30"/>
      <c r="AC79" s="30"/>
      <c r="AD79" s="30"/>
      <c r="AE79" s="20"/>
      <c r="AF79" s="20"/>
      <c r="AG79" s="20"/>
    </row>
    <row r="80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9"/>
      <c r="Y80" s="29"/>
      <c r="Z80" s="30"/>
      <c r="AA80" s="30"/>
      <c r="AB80" s="30"/>
      <c r="AC80" s="30"/>
      <c r="AD80" s="30"/>
      <c r="AE80" s="20"/>
      <c r="AF80" s="20"/>
      <c r="AG80" s="20"/>
    </row>
    <row r="81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9"/>
      <c r="Y81" s="29"/>
      <c r="Z81" s="30"/>
      <c r="AA81" s="30"/>
      <c r="AB81" s="30"/>
      <c r="AC81" s="30"/>
      <c r="AD81" s="30"/>
      <c r="AE81" s="20"/>
      <c r="AF81" s="20"/>
      <c r="AG81" s="20"/>
    </row>
    <row r="8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9"/>
      <c r="Y82" s="29"/>
      <c r="Z82" s="30"/>
      <c r="AA82" s="30"/>
      <c r="AB82" s="30"/>
      <c r="AC82" s="30"/>
      <c r="AD82" s="30"/>
      <c r="AE82" s="20"/>
      <c r="AF82" s="20"/>
      <c r="AG82" s="20"/>
    </row>
    <row r="83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9"/>
      <c r="Y83" s="29"/>
      <c r="Z83" s="30"/>
      <c r="AA83" s="30"/>
      <c r="AB83" s="30"/>
      <c r="AC83" s="30"/>
      <c r="AD83" s="30"/>
      <c r="AE83" s="20"/>
      <c r="AF83" s="20"/>
      <c r="AG83" s="20"/>
    </row>
    <row r="84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9"/>
      <c r="Y84" s="29"/>
      <c r="Z84" s="30"/>
      <c r="AA84" s="30"/>
      <c r="AB84" s="30"/>
      <c r="AC84" s="30"/>
      <c r="AD84" s="30"/>
      <c r="AE84" s="20"/>
      <c r="AF84" s="20"/>
      <c r="AG84" s="20"/>
    </row>
    <row r="85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9"/>
      <c r="Y85" s="29"/>
      <c r="Z85" s="30"/>
      <c r="AA85" s="30"/>
      <c r="AB85" s="30"/>
      <c r="AC85" s="30"/>
      <c r="AD85" s="30"/>
      <c r="AE85" s="20"/>
      <c r="AF85" s="20"/>
      <c r="AG85" s="20"/>
    </row>
    <row r="86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9"/>
      <c r="Y86" s="29"/>
      <c r="Z86" s="30"/>
      <c r="AA86" s="30"/>
      <c r="AB86" s="30"/>
      <c r="AC86" s="30"/>
      <c r="AD86" s="30"/>
      <c r="AE86" s="20"/>
      <c r="AF86" s="20"/>
      <c r="AG86" s="20"/>
    </row>
    <row r="87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9"/>
      <c r="Y87" s="29"/>
      <c r="Z87" s="30"/>
      <c r="AA87" s="30"/>
      <c r="AB87" s="30"/>
      <c r="AC87" s="30"/>
      <c r="AD87" s="30"/>
      <c r="AE87" s="20"/>
      <c r="AF87" s="20"/>
      <c r="AG87" s="20"/>
    </row>
    <row r="88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9"/>
      <c r="Y88" s="29"/>
      <c r="Z88" s="30"/>
      <c r="AA88" s="30"/>
      <c r="AB88" s="30"/>
      <c r="AC88" s="30"/>
      <c r="AD88" s="30"/>
      <c r="AE88" s="20"/>
      <c r="AF88" s="20"/>
      <c r="AG88" s="20"/>
    </row>
    <row r="89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9"/>
      <c r="Y89" s="29"/>
      <c r="Z89" s="30"/>
      <c r="AA89" s="30"/>
      <c r="AB89" s="30"/>
      <c r="AC89" s="30"/>
      <c r="AD89" s="30"/>
      <c r="AE89" s="20"/>
      <c r="AF89" s="20"/>
      <c r="AG89" s="20"/>
    </row>
    <row r="90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9"/>
      <c r="Y90" s="29"/>
      <c r="Z90" s="30"/>
      <c r="AA90" s="30"/>
      <c r="AB90" s="30"/>
      <c r="AC90" s="30"/>
      <c r="AD90" s="30"/>
      <c r="AE90" s="20"/>
      <c r="AF90" s="20"/>
      <c r="AG90" s="20"/>
    </row>
    <row r="91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9"/>
      <c r="Y91" s="29"/>
      <c r="Z91" s="30"/>
      <c r="AA91" s="30"/>
      <c r="AB91" s="30"/>
      <c r="AC91" s="30"/>
      <c r="AD91" s="30"/>
      <c r="AE91" s="20"/>
      <c r="AF91" s="20"/>
      <c r="AG91" s="20"/>
    </row>
    <row r="9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9"/>
      <c r="Y92" s="29"/>
      <c r="Z92" s="30"/>
      <c r="AA92" s="30"/>
      <c r="AB92" s="30"/>
      <c r="AC92" s="30"/>
      <c r="AD92" s="30"/>
      <c r="AE92" s="20"/>
      <c r="AF92" s="20"/>
      <c r="AG92" s="20"/>
    </row>
    <row r="93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9"/>
      <c r="Y93" s="29"/>
      <c r="Z93" s="30"/>
      <c r="AA93" s="30"/>
      <c r="AB93" s="30"/>
      <c r="AC93" s="30"/>
      <c r="AD93" s="30"/>
      <c r="AE93" s="20"/>
      <c r="AF93" s="20"/>
      <c r="AG93" s="20"/>
    </row>
    <row r="94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9"/>
      <c r="Y94" s="29"/>
      <c r="Z94" s="30"/>
      <c r="AA94" s="30"/>
      <c r="AB94" s="30"/>
      <c r="AC94" s="30"/>
      <c r="AD94" s="30"/>
      <c r="AE94" s="20"/>
      <c r="AF94" s="20"/>
      <c r="AG94" s="20"/>
    </row>
    <row r="95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9"/>
      <c r="Y95" s="29"/>
      <c r="Z95" s="30"/>
      <c r="AA95" s="30"/>
      <c r="AB95" s="30"/>
      <c r="AC95" s="30"/>
      <c r="AD95" s="30"/>
      <c r="AE95" s="20"/>
      <c r="AF95" s="20"/>
      <c r="AG95" s="20"/>
    </row>
    <row r="96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9"/>
      <c r="Y96" s="29"/>
      <c r="Z96" s="30"/>
      <c r="AA96" s="30"/>
      <c r="AB96" s="30"/>
      <c r="AC96" s="30"/>
      <c r="AD96" s="30"/>
      <c r="AE96" s="20"/>
      <c r="AF96" s="20"/>
      <c r="AG96" s="20"/>
    </row>
    <row r="97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9"/>
      <c r="Y97" s="29"/>
      <c r="Z97" s="30"/>
      <c r="AA97" s="30"/>
      <c r="AB97" s="30"/>
      <c r="AC97" s="30"/>
      <c r="AD97" s="30"/>
      <c r="AE97" s="20"/>
      <c r="AF97" s="20"/>
      <c r="AG97" s="20"/>
    </row>
    <row r="98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9"/>
      <c r="Y98" s="29"/>
      <c r="Z98" s="30"/>
      <c r="AA98" s="30"/>
      <c r="AB98" s="30"/>
      <c r="AC98" s="30"/>
      <c r="AD98" s="30"/>
      <c r="AE98" s="20"/>
      <c r="AF98" s="20"/>
      <c r="AG98" s="20"/>
    </row>
    <row r="99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9"/>
      <c r="Y99" s="29"/>
      <c r="Z99" s="30"/>
      <c r="AA99" s="30"/>
      <c r="AB99" s="30"/>
      <c r="AC99" s="30"/>
      <c r="AD99" s="30"/>
      <c r="AE99" s="20"/>
      <c r="AF99" s="20"/>
      <c r="AG99" s="20"/>
    </row>
    <row r="100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9"/>
      <c r="Y100" s="29"/>
      <c r="Z100" s="30"/>
      <c r="AA100" s="30"/>
      <c r="AB100" s="30"/>
      <c r="AC100" s="30"/>
      <c r="AD100" s="30"/>
      <c r="AE100" s="20"/>
      <c r="AF100" s="20"/>
      <c r="AG100" s="20"/>
    </row>
    <row r="101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9"/>
      <c r="Y101" s="29"/>
      <c r="Z101" s="30"/>
      <c r="AA101" s="30"/>
      <c r="AB101" s="30"/>
      <c r="AC101" s="30"/>
      <c r="AD101" s="30"/>
      <c r="AE101" s="20"/>
      <c r="AF101" s="20"/>
      <c r="AG101" s="20"/>
    </row>
    <row r="10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9"/>
      <c r="Y102" s="29"/>
      <c r="Z102" s="30"/>
      <c r="AA102" s="30"/>
      <c r="AB102" s="30"/>
      <c r="AC102" s="30"/>
      <c r="AD102" s="30"/>
      <c r="AE102" s="20"/>
      <c r="AF102" s="20"/>
      <c r="AG102" s="20"/>
    </row>
    <row r="103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9"/>
      <c r="Y103" s="29"/>
      <c r="Z103" s="30"/>
      <c r="AA103" s="30"/>
      <c r="AB103" s="30"/>
      <c r="AC103" s="30"/>
      <c r="AD103" s="30"/>
      <c r="AE103" s="20"/>
      <c r="AF103" s="20"/>
      <c r="AG103" s="20"/>
    </row>
    <row r="104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9"/>
      <c r="Y104" s="29"/>
      <c r="Z104" s="30"/>
      <c r="AA104" s="30"/>
      <c r="AB104" s="30"/>
      <c r="AC104" s="30"/>
      <c r="AD104" s="30"/>
      <c r="AE104" s="20"/>
      <c r="AF104" s="20"/>
      <c r="AG104" s="20"/>
    </row>
    <row r="105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9"/>
      <c r="Y105" s="29"/>
      <c r="Z105" s="30"/>
      <c r="AA105" s="30"/>
      <c r="AB105" s="30"/>
      <c r="AC105" s="30"/>
      <c r="AD105" s="30"/>
      <c r="AE105" s="20"/>
      <c r="AF105" s="20"/>
      <c r="AG105" s="20"/>
    </row>
    <row r="106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9"/>
      <c r="Y106" s="29"/>
      <c r="Z106" s="30"/>
      <c r="AA106" s="30"/>
      <c r="AB106" s="30"/>
      <c r="AC106" s="30"/>
      <c r="AD106" s="30"/>
      <c r="AE106" s="20"/>
      <c r="AF106" s="20"/>
      <c r="AG106" s="20"/>
    </row>
    <row r="107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9"/>
      <c r="Y107" s="29"/>
      <c r="Z107" s="30"/>
      <c r="AA107" s="30"/>
      <c r="AB107" s="30"/>
      <c r="AC107" s="30"/>
      <c r="AD107" s="30"/>
      <c r="AE107" s="20"/>
      <c r="AF107" s="20"/>
      <c r="AG107" s="20"/>
    </row>
    <row r="108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9"/>
      <c r="Y108" s="29"/>
      <c r="Z108" s="30"/>
      <c r="AA108" s="30"/>
      <c r="AB108" s="30"/>
      <c r="AC108" s="30"/>
      <c r="AD108" s="30"/>
      <c r="AE108" s="20"/>
      <c r="AF108" s="20"/>
      <c r="AG108" s="20"/>
    </row>
    <row r="109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9"/>
      <c r="Y109" s="29"/>
      <c r="Z109" s="30"/>
      <c r="AA109" s="30"/>
      <c r="AB109" s="30"/>
      <c r="AC109" s="30"/>
      <c r="AD109" s="30"/>
      <c r="AE109" s="20"/>
      <c r="AF109" s="20"/>
      <c r="AG109" s="20"/>
    </row>
    <row r="110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9"/>
      <c r="Y110" s="29"/>
      <c r="Z110" s="30"/>
      <c r="AA110" s="30"/>
      <c r="AB110" s="30"/>
      <c r="AC110" s="30"/>
      <c r="AD110" s="30"/>
      <c r="AE110" s="20"/>
      <c r="AF110" s="20"/>
      <c r="AG110" s="20"/>
    </row>
    <row r="111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9"/>
      <c r="Y111" s="29"/>
      <c r="Z111" s="30"/>
      <c r="AA111" s="30"/>
      <c r="AB111" s="30"/>
      <c r="AC111" s="30"/>
      <c r="AD111" s="30"/>
      <c r="AE111" s="20"/>
      <c r="AF111" s="20"/>
      <c r="AG111" s="20"/>
    </row>
    <row r="112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9"/>
      <c r="Y112" s="29"/>
      <c r="Z112" s="30"/>
      <c r="AA112" s="30"/>
      <c r="AB112" s="30"/>
      <c r="AC112" s="30"/>
      <c r="AD112" s="30"/>
      <c r="AE112" s="20"/>
      <c r="AF112" s="20"/>
      <c r="AG112" s="20"/>
    </row>
    <row r="113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9"/>
      <c r="Y113" s="29"/>
      <c r="Z113" s="30"/>
      <c r="AA113" s="30"/>
      <c r="AB113" s="30"/>
      <c r="AC113" s="30"/>
      <c r="AD113" s="30"/>
      <c r="AE113" s="20"/>
      <c r="AF113" s="20"/>
      <c r="AG113" s="20"/>
    </row>
    <row r="114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9"/>
      <c r="Y114" s="29"/>
      <c r="Z114" s="30"/>
      <c r="AA114" s="30"/>
      <c r="AB114" s="30"/>
      <c r="AC114" s="30"/>
      <c r="AD114" s="30"/>
      <c r="AE114" s="20"/>
      <c r="AF114" s="20"/>
      <c r="AG114" s="20"/>
    </row>
    <row r="115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9"/>
      <c r="Y115" s="29"/>
      <c r="Z115" s="30"/>
      <c r="AA115" s="30"/>
      <c r="AB115" s="30"/>
      <c r="AC115" s="30"/>
      <c r="AD115" s="30"/>
      <c r="AE115" s="20"/>
      <c r="AF115" s="20"/>
      <c r="AG115" s="20"/>
    </row>
    <row r="116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9"/>
      <c r="Y116" s="29"/>
      <c r="Z116" s="30"/>
      <c r="AA116" s="30"/>
      <c r="AB116" s="30"/>
      <c r="AC116" s="30"/>
      <c r="AD116" s="30"/>
      <c r="AE116" s="20"/>
      <c r="AF116" s="20"/>
      <c r="AG116" s="20"/>
    </row>
    <row r="117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9"/>
      <c r="Y117" s="29"/>
      <c r="Z117" s="30"/>
      <c r="AA117" s="30"/>
      <c r="AB117" s="30"/>
      <c r="AC117" s="30"/>
      <c r="AD117" s="30"/>
      <c r="AE117" s="20"/>
      <c r="AF117" s="20"/>
      <c r="AG117" s="20"/>
    </row>
    <row r="118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9"/>
      <c r="Y118" s="29"/>
      <c r="Z118" s="30"/>
      <c r="AA118" s="30"/>
      <c r="AB118" s="30"/>
      <c r="AC118" s="30"/>
      <c r="AD118" s="30"/>
      <c r="AE118" s="20"/>
      <c r="AF118" s="20"/>
      <c r="AG118" s="20"/>
    </row>
    <row r="119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9"/>
      <c r="Y119" s="29"/>
      <c r="Z119" s="30"/>
      <c r="AA119" s="30"/>
      <c r="AB119" s="30"/>
      <c r="AC119" s="30"/>
      <c r="AD119" s="30"/>
      <c r="AE119" s="20"/>
      <c r="AF119" s="20"/>
      <c r="AG119" s="20"/>
    </row>
    <row r="120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9"/>
      <c r="Y120" s="29"/>
      <c r="Z120" s="30"/>
      <c r="AA120" s="30"/>
      <c r="AB120" s="30"/>
      <c r="AC120" s="30"/>
      <c r="AD120" s="30"/>
      <c r="AE120" s="20"/>
      <c r="AF120" s="20"/>
      <c r="AG120" s="20"/>
    </row>
    <row r="121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9"/>
      <c r="Y121" s="29"/>
      <c r="Z121" s="30"/>
      <c r="AA121" s="30"/>
      <c r="AB121" s="30"/>
      <c r="AC121" s="30"/>
      <c r="AD121" s="30"/>
      <c r="AE121" s="20"/>
      <c r="AF121" s="20"/>
      <c r="AG121" s="20"/>
    </row>
    <row r="122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9"/>
      <c r="Y122" s="29"/>
      <c r="Z122" s="30"/>
      <c r="AA122" s="30"/>
      <c r="AB122" s="30"/>
      <c r="AC122" s="30"/>
      <c r="AD122" s="30"/>
      <c r="AE122" s="20"/>
      <c r="AF122" s="20"/>
      <c r="AG122" s="20"/>
    </row>
    <row r="123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9"/>
      <c r="Y123" s="29"/>
      <c r="Z123" s="30"/>
      <c r="AA123" s="30"/>
      <c r="AB123" s="30"/>
      <c r="AC123" s="30"/>
      <c r="AD123" s="30"/>
      <c r="AE123" s="20"/>
      <c r="AF123" s="20"/>
      <c r="AG123" s="20"/>
    </row>
    <row r="124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9"/>
      <c r="Y124" s="29"/>
      <c r="Z124" s="30"/>
      <c r="AA124" s="30"/>
      <c r="AB124" s="30"/>
      <c r="AC124" s="30"/>
      <c r="AD124" s="30"/>
      <c r="AE124" s="20"/>
      <c r="AF124" s="20"/>
      <c r="AG124" s="20"/>
    </row>
    <row r="125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9"/>
      <c r="Y125" s="29"/>
      <c r="Z125" s="30"/>
      <c r="AA125" s="30"/>
      <c r="AB125" s="30"/>
      <c r="AC125" s="30"/>
      <c r="AD125" s="30"/>
      <c r="AE125" s="20"/>
      <c r="AF125" s="20"/>
      <c r="AG125" s="20"/>
    </row>
    <row r="126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9"/>
      <c r="Y126" s="29"/>
      <c r="Z126" s="30"/>
      <c r="AA126" s="30"/>
      <c r="AB126" s="30"/>
      <c r="AC126" s="30"/>
      <c r="AD126" s="30"/>
      <c r="AE126" s="20"/>
      <c r="AF126" s="20"/>
      <c r="AG126" s="20"/>
    </row>
    <row r="127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9"/>
      <c r="Y127" s="29"/>
      <c r="Z127" s="30"/>
      <c r="AA127" s="30"/>
      <c r="AB127" s="30"/>
      <c r="AC127" s="30"/>
      <c r="AD127" s="30"/>
      <c r="AE127" s="20"/>
      <c r="AF127" s="20"/>
      <c r="AG127" s="20"/>
    </row>
    <row r="128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9"/>
      <c r="Y128" s="29"/>
      <c r="Z128" s="30"/>
      <c r="AA128" s="30"/>
      <c r="AB128" s="30"/>
      <c r="AC128" s="30"/>
      <c r="AD128" s="30"/>
      <c r="AE128" s="20"/>
      <c r="AF128" s="20"/>
      <c r="AG128" s="20"/>
    </row>
    <row r="129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9"/>
      <c r="Y129" s="29"/>
      <c r="Z129" s="30"/>
      <c r="AA129" s="30"/>
      <c r="AB129" s="30"/>
      <c r="AC129" s="30"/>
      <c r="AD129" s="30"/>
      <c r="AE129" s="20"/>
      <c r="AF129" s="20"/>
      <c r="AG129" s="20"/>
    </row>
    <row r="130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9"/>
      <c r="Y130" s="29"/>
      <c r="Z130" s="30"/>
      <c r="AA130" s="30"/>
      <c r="AB130" s="30"/>
      <c r="AC130" s="30"/>
      <c r="AD130" s="30"/>
      <c r="AE130" s="20"/>
      <c r="AF130" s="20"/>
      <c r="AG130" s="20"/>
    </row>
    <row r="131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9"/>
      <c r="Y131" s="29"/>
      <c r="Z131" s="30"/>
      <c r="AA131" s="30"/>
      <c r="AB131" s="30"/>
      <c r="AC131" s="30"/>
      <c r="AD131" s="30"/>
      <c r="AE131" s="20"/>
      <c r="AF131" s="20"/>
      <c r="AG131" s="20"/>
    </row>
    <row r="132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9"/>
      <c r="Y132" s="29"/>
      <c r="Z132" s="30"/>
      <c r="AA132" s="30"/>
      <c r="AB132" s="30"/>
      <c r="AC132" s="30"/>
      <c r="AD132" s="30"/>
      <c r="AE132" s="20"/>
      <c r="AF132" s="20"/>
      <c r="AG132" s="20"/>
    </row>
    <row r="133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9"/>
      <c r="Y133" s="29"/>
      <c r="Z133" s="30"/>
      <c r="AA133" s="30"/>
      <c r="AB133" s="30"/>
      <c r="AC133" s="30"/>
      <c r="AD133" s="30"/>
      <c r="AE133" s="20"/>
      <c r="AF133" s="20"/>
      <c r="AG133" s="20"/>
    </row>
    <row r="134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9"/>
      <c r="Y134" s="29"/>
      <c r="Z134" s="30"/>
      <c r="AA134" s="30"/>
      <c r="AB134" s="30"/>
      <c r="AC134" s="30"/>
      <c r="AD134" s="30"/>
      <c r="AE134" s="20"/>
      <c r="AF134" s="20"/>
      <c r="AG134" s="20"/>
    </row>
    <row r="135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9"/>
      <c r="Y135" s="29"/>
      <c r="Z135" s="30"/>
      <c r="AA135" s="30"/>
      <c r="AB135" s="30"/>
      <c r="AC135" s="30"/>
      <c r="AD135" s="30"/>
      <c r="AE135" s="20"/>
      <c r="AF135" s="20"/>
      <c r="AG135" s="20"/>
    </row>
    <row r="136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9"/>
      <c r="Y136" s="29"/>
      <c r="Z136" s="30"/>
      <c r="AA136" s="30"/>
      <c r="AB136" s="30"/>
      <c r="AC136" s="30"/>
      <c r="AD136" s="30"/>
      <c r="AE136" s="20"/>
      <c r="AF136" s="20"/>
      <c r="AG136" s="20"/>
    </row>
    <row r="137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9"/>
      <c r="Y137" s="29"/>
      <c r="Z137" s="30"/>
      <c r="AA137" s="30"/>
      <c r="AB137" s="30"/>
      <c r="AC137" s="30"/>
      <c r="AD137" s="30"/>
      <c r="AE137" s="20"/>
      <c r="AF137" s="20"/>
      <c r="AG137" s="20"/>
    </row>
    <row r="138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9"/>
      <c r="Y138" s="29"/>
      <c r="Z138" s="30"/>
      <c r="AA138" s="30"/>
      <c r="AB138" s="30"/>
      <c r="AC138" s="30"/>
      <c r="AD138" s="30"/>
      <c r="AE138" s="20"/>
      <c r="AF138" s="20"/>
      <c r="AG138" s="20"/>
    </row>
    <row r="139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9"/>
      <c r="Y139" s="29"/>
      <c r="Z139" s="30"/>
      <c r="AA139" s="30"/>
      <c r="AB139" s="30"/>
      <c r="AC139" s="30"/>
      <c r="AD139" s="30"/>
      <c r="AE139" s="20"/>
      <c r="AF139" s="20"/>
      <c r="AG139" s="20"/>
    </row>
    <row r="140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9"/>
      <c r="Y140" s="29"/>
      <c r="Z140" s="30"/>
      <c r="AA140" s="30"/>
      <c r="AB140" s="30"/>
      <c r="AC140" s="30"/>
      <c r="AD140" s="30"/>
      <c r="AE140" s="20"/>
      <c r="AF140" s="20"/>
      <c r="AG140" s="20"/>
    </row>
    <row r="141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9"/>
      <c r="Y141" s="29"/>
      <c r="Z141" s="30"/>
      <c r="AA141" s="30"/>
      <c r="AB141" s="30"/>
      <c r="AC141" s="30"/>
      <c r="AD141" s="30"/>
      <c r="AE141" s="20"/>
      <c r="AF141" s="20"/>
      <c r="AG141" s="20"/>
    </row>
    <row r="142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9"/>
      <c r="Y142" s="29"/>
      <c r="Z142" s="30"/>
      <c r="AA142" s="30"/>
      <c r="AB142" s="30"/>
      <c r="AC142" s="30"/>
      <c r="AD142" s="30"/>
      <c r="AE142" s="20"/>
      <c r="AF142" s="20"/>
      <c r="AG142" s="20"/>
    </row>
    <row r="143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9"/>
      <c r="Y143" s="29"/>
      <c r="Z143" s="30"/>
      <c r="AA143" s="30"/>
      <c r="AB143" s="30"/>
      <c r="AC143" s="30"/>
      <c r="AD143" s="30"/>
      <c r="AE143" s="20"/>
      <c r="AF143" s="20"/>
      <c r="AG143" s="20"/>
    </row>
    <row r="144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9"/>
      <c r="Y144" s="29"/>
      <c r="Z144" s="30"/>
      <c r="AA144" s="30"/>
      <c r="AB144" s="30"/>
      <c r="AC144" s="30"/>
      <c r="AD144" s="30"/>
      <c r="AE144" s="20"/>
      <c r="AF144" s="20"/>
      <c r="AG144" s="20"/>
    </row>
    <row r="145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9"/>
      <c r="Y145" s="29"/>
      <c r="Z145" s="30"/>
      <c r="AA145" s="30"/>
      <c r="AB145" s="30"/>
      <c r="AC145" s="30"/>
      <c r="AD145" s="30"/>
      <c r="AE145" s="20"/>
      <c r="AF145" s="20"/>
      <c r="AG145" s="20"/>
    </row>
    <row r="146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9"/>
      <c r="Y146" s="29"/>
      <c r="Z146" s="30"/>
      <c r="AA146" s="30"/>
      <c r="AB146" s="30"/>
      <c r="AC146" s="30"/>
      <c r="AD146" s="30"/>
      <c r="AE146" s="20"/>
      <c r="AF146" s="20"/>
      <c r="AG146" s="20"/>
    </row>
    <row r="147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9"/>
      <c r="Y147" s="29"/>
      <c r="Z147" s="30"/>
      <c r="AA147" s="30"/>
      <c r="AB147" s="30"/>
      <c r="AC147" s="30"/>
      <c r="AD147" s="30"/>
      <c r="AE147" s="20"/>
      <c r="AF147" s="20"/>
      <c r="AG147" s="20"/>
    </row>
    <row r="148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9"/>
      <c r="Y148" s="29"/>
      <c r="Z148" s="30"/>
      <c r="AA148" s="30"/>
      <c r="AB148" s="30"/>
      <c r="AC148" s="30"/>
      <c r="AD148" s="30"/>
      <c r="AE148" s="20"/>
      <c r="AF148" s="20"/>
      <c r="AG148" s="20"/>
    </row>
    <row r="149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9"/>
      <c r="Y149" s="29"/>
      <c r="Z149" s="30"/>
      <c r="AA149" s="30"/>
      <c r="AB149" s="30"/>
      <c r="AC149" s="30"/>
      <c r="AD149" s="30"/>
      <c r="AE149" s="20"/>
      <c r="AF149" s="20"/>
      <c r="AG149" s="20"/>
    </row>
    <row r="150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9"/>
      <c r="Y150" s="29"/>
      <c r="Z150" s="30"/>
      <c r="AA150" s="30"/>
      <c r="AB150" s="30"/>
      <c r="AC150" s="30"/>
      <c r="AD150" s="30"/>
      <c r="AE150" s="20"/>
      <c r="AF150" s="20"/>
      <c r="AG150" s="20"/>
    </row>
    <row r="151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9"/>
      <c r="Y151" s="29"/>
      <c r="Z151" s="30"/>
      <c r="AA151" s="30"/>
      <c r="AB151" s="30"/>
      <c r="AC151" s="30"/>
      <c r="AD151" s="30"/>
      <c r="AE151" s="20"/>
      <c r="AF151" s="20"/>
      <c r="AG151" s="20"/>
    </row>
    <row r="152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9"/>
      <c r="Y152" s="29"/>
      <c r="Z152" s="30"/>
      <c r="AA152" s="30"/>
      <c r="AB152" s="30"/>
      <c r="AC152" s="30"/>
      <c r="AD152" s="30"/>
      <c r="AE152" s="20"/>
      <c r="AF152" s="20"/>
      <c r="AG152" s="20"/>
    </row>
    <row r="153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9"/>
      <c r="Y153" s="29"/>
      <c r="Z153" s="30"/>
      <c r="AA153" s="30"/>
      <c r="AB153" s="30"/>
      <c r="AC153" s="30"/>
      <c r="AD153" s="30"/>
      <c r="AE153" s="20"/>
      <c r="AF153" s="20"/>
      <c r="AG153" s="20"/>
    </row>
    <row r="154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9"/>
      <c r="Y154" s="29"/>
      <c r="Z154" s="30"/>
      <c r="AA154" s="30"/>
      <c r="AB154" s="30"/>
      <c r="AC154" s="30"/>
      <c r="AD154" s="30"/>
      <c r="AE154" s="20"/>
      <c r="AF154" s="20"/>
      <c r="AG154" s="20"/>
    </row>
    <row r="155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9"/>
      <c r="Y155" s="29"/>
      <c r="Z155" s="30"/>
      <c r="AA155" s="30"/>
      <c r="AB155" s="30"/>
      <c r="AC155" s="30"/>
      <c r="AD155" s="30"/>
      <c r="AE155" s="20"/>
      <c r="AF155" s="20"/>
      <c r="AG155" s="20"/>
    </row>
    <row r="156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9"/>
      <c r="Y156" s="29"/>
      <c r="Z156" s="30"/>
      <c r="AA156" s="30"/>
      <c r="AB156" s="30"/>
      <c r="AC156" s="30"/>
      <c r="AD156" s="30"/>
      <c r="AE156" s="20"/>
      <c r="AF156" s="20"/>
      <c r="AG156" s="20"/>
    </row>
    <row r="157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9"/>
      <c r="Y157" s="29"/>
      <c r="Z157" s="30"/>
      <c r="AA157" s="30"/>
      <c r="AB157" s="30"/>
      <c r="AC157" s="30"/>
      <c r="AD157" s="30"/>
      <c r="AE157" s="20"/>
      <c r="AF157" s="20"/>
      <c r="AG157" s="20"/>
    </row>
    <row r="158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9"/>
      <c r="Y158" s="29"/>
      <c r="Z158" s="30"/>
      <c r="AA158" s="30"/>
      <c r="AB158" s="30"/>
      <c r="AC158" s="30"/>
      <c r="AD158" s="30"/>
      <c r="AE158" s="20"/>
      <c r="AF158" s="20"/>
      <c r="AG158" s="20"/>
    </row>
    <row r="159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9"/>
      <c r="Y159" s="29"/>
      <c r="Z159" s="30"/>
      <c r="AA159" s="30"/>
      <c r="AB159" s="30"/>
      <c r="AC159" s="30"/>
      <c r="AD159" s="30"/>
      <c r="AE159" s="20"/>
      <c r="AF159" s="20"/>
      <c r="AG159" s="20"/>
    </row>
    <row r="160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9"/>
      <c r="Y160" s="29"/>
      <c r="Z160" s="30"/>
      <c r="AA160" s="30"/>
      <c r="AB160" s="30"/>
      <c r="AC160" s="30"/>
      <c r="AD160" s="30"/>
      <c r="AE160" s="20"/>
      <c r="AF160" s="20"/>
      <c r="AG160" s="20"/>
    </row>
    <row r="161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9"/>
      <c r="Y161" s="29"/>
      <c r="Z161" s="30"/>
      <c r="AA161" s="30"/>
      <c r="AB161" s="30"/>
      <c r="AC161" s="30"/>
      <c r="AD161" s="30"/>
      <c r="AE161" s="20"/>
      <c r="AF161" s="20"/>
      <c r="AG161" s="20"/>
    </row>
    <row r="162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9"/>
      <c r="Y162" s="29"/>
      <c r="Z162" s="30"/>
      <c r="AA162" s="30"/>
      <c r="AB162" s="30"/>
      <c r="AC162" s="30"/>
      <c r="AD162" s="30"/>
      <c r="AE162" s="20"/>
      <c r="AF162" s="20"/>
      <c r="AG162" s="20"/>
    </row>
    <row r="163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9"/>
      <c r="Y163" s="29"/>
      <c r="Z163" s="30"/>
      <c r="AA163" s="30"/>
      <c r="AB163" s="30"/>
      <c r="AC163" s="30"/>
      <c r="AD163" s="30"/>
      <c r="AE163" s="20"/>
      <c r="AF163" s="20"/>
      <c r="AG163" s="20"/>
    </row>
    <row r="164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9"/>
      <c r="Y164" s="29"/>
      <c r="Z164" s="30"/>
      <c r="AA164" s="30"/>
      <c r="AB164" s="30"/>
      <c r="AC164" s="30"/>
      <c r="AD164" s="30"/>
      <c r="AE164" s="20"/>
      <c r="AF164" s="20"/>
      <c r="AG164" s="20"/>
    </row>
    <row r="165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9"/>
      <c r="Y165" s="29"/>
      <c r="Z165" s="30"/>
      <c r="AA165" s="30"/>
      <c r="AB165" s="30"/>
      <c r="AC165" s="30"/>
      <c r="AD165" s="30"/>
      <c r="AE165" s="20"/>
      <c r="AF165" s="20"/>
      <c r="AG165" s="20"/>
    </row>
    <row r="166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9"/>
      <c r="Y166" s="29"/>
      <c r="Z166" s="30"/>
      <c r="AA166" s="30"/>
      <c r="AB166" s="30"/>
      <c r="AC166" s="30"/>
      <c r="AD166" s="30"/>
      <c r="AE166" s="20"/>
      <c r="AF166" s="20"/>
      <c r="AG166" s="20"/>
    </row>
    <row r="167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9"/>
      <c r="Y167" s="29"/>
      <c r="Z167" s="30"/>
      <c r="AA167" s="30"/>
      <c r="AB167" s="30"/>
      <c r="AC167" s="30"/>
      <c r="AD167" s="30"/>
      <c r="AE167" s="20"/>
      <c r="AF167" s="20"/>
      <c r="AG167" s="20"/>
    </row>
    <row r="168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9"/>
      <c r="Y168" s="29"/>
      <c r="Z168" s="30"/>
      <c r="AA168" s="30"/>
      <c r="AB168" s="30"/>
      <c r="AC168" s="30"/>
      <c r="AD168" s="30"/>
      <c r="AE168" s="20"/>
      <c r="AF168" s="20"/>
      <c r="AG168" s="20"/>
    </row>
    <row r="169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9"/>
      <c r="Y169" s="29"/>
      <c r="Z169" s="30"/>
      <c r="AA169" s="30"/>
      <c r="AB169" s="30"/>
      <c r="AC169" s="30"/>
      <c r="AD169" s="30"/>
      <c r="AE169" s="20"/>
      <c r="AF169" s="20"/>
      <c r="AG169" s="20"/>
    </row>
    <row r="170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9"/>
      <c r="Y170" s="29"/>
      <c r="Z170" s="30"/>
      <c r="AA170" s="30"/>
      <c r="AB170" s="30"/>
      <c r="AC170" s="30"/>
      <c r="AD170" s="30"/>
      <c r="AE170" s="20"/>
      <c r="AF170" s="20"/>
      <c r="AG170" s="20"/>
    </row>
    <row r="171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9"/>
      <c r="Y171" s="29"/>
      <c r="Z171" s="30"/>
      <c r="AA171" s="30"/>
      <c r="AB171" s="30"/>
      <c r="AC171" s="30"/>
      <c r="AD171" s="30"/>
      <c r="AE171" s="20"/>
      <c r="AF171" s="20"/>
      <c r="AG171" s="20"/>
    </row>
    <row r="172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9"/>
      <c r="Y172" s="29"/>
      <c r="Z172" s="30"/>
      <c r="AA172" s="30"/>
      <c r="AB172" s="30"/>
      <c r="AC172" s="30"/>
      <c r="AD172" s="30"/>
      <c r="AE172" s="20"/>
      <c r="AF172" s="20"/>
      <c r="AG172" s="20"/>
    </row>
    <row r="173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9"/>
      <c r="Y173" s="29"/>
      <c r="Z173" s="30"/>
      <c r="AA173" s="30"/>
      <c r="AB173" s="30"/>
      <c r="AC173" s="30"/>
      <c r="AD173" s="30"/>
      <c r="AE173" s="20"/>
      <c r="AF173" s="20"/>
      <c r="AG173" s="20"/>
    </row>
    <row r="174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9"/>
      <c r="Y174" s="29"/>
      <c r="Z174" s="30"/>
      <c r="AA174" s="30"/>
      <c r="AB174" s="30"/>
      <c r="AC174" s="30"/>
      <c r="AD174" s="30"/>
      <c r="AE174" s="20"/>
      <c r="AF174" s="20"/>
      <c r="AG174" s="20"/>
    </row>
    <row r="175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9"/>
      <c r="Y175" s="29"/>
      <c r="Z175" s="30"/>
      <c r="AA175" s="30"/>
      <c r="AB175" s="30"/>
      <c r="AC175" s="30"/>
      <c r="AD175" s="30"/>
      <c r="AE175" s="20"/>
      <c r="AF175" s="20"/>
      <c r="AG175" s="20"/>
    </row>
    <row r="176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9"/>
      <c r="Y176" s="29"/>
      <c r="Z176" s="30"/>
      <c r="AA176" s="30"/>
      <c r="AB176" s="30"/>
      <c r="AC176" s="30"/>
      <c r="AD176" s="30"/>
      <c r="AE176" s="20"/>
      <c r="AF176" s="20"/>
      <c r="AG176" s="20"/>
    </row>
    <row r="177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9"/>
      <c r="Y177" s="29"/>
      <c r="Z177" s="30"/>
      <c r="AA177" s="30"/>
      <c r="AB177" s="30"/>
      <c r="AC177" s="30"/>
      <c r="AD177" s="30"/>
      <c r="AE177" s="20"/>
      <c r="AF177" s="20"/>
      <c r="AG177" s="20"/>
    </row>
    <row r="178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9"/>
      <c r="Y178" s="29"/>
      <c r="Z178" s="30"/>
      <c r="AA178" s="30"/>
      <c r="AB178" s="30"/>
      <c r="AC178" s="30"/>
      <c r="AD178" s="30"/>
      <c r="AE178" s="20"/>
      <c r="AF178" s="20"/>
      <c r="AG178" s="20"/>
    </row>
    <row r="179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9"/>
      <c r="Y179" s="29"/>
      <c r="Z179" s="30"/>
      <c r="AA179" s="30"/>
      <c r="AB179" s="30"/>
      <c r="AC179" s="30"/>
      <c r="AD179" s="30"/>
      <c r="AE179" s="20"/>
      <c r="AF179" s="20"/>
      <c r="AG179" s="20"/>
    </row>
    <row r="180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9"/>
      <c r="Y180" s="29"/>
      <c r="Z180" s="30"/>
      <c r="AA180" s="30"/>
      <c r="AB180" s="30"/>
      <c r="AC180" s="30"/>
      <c r="AD180" s="30"/>
      <c r="AE180" s="20"/>
      <c r="AF180" s="20"/>
      <c r="AG180" s="20"/>
    </row>
    <row r="181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9"/>
      <c r="Y181" s="29"/>
      <c r="Z181" s="30"/>
      <c r="AA181" s="30"/>
      <c r="AB181" s="30"/>
      <c r="AC181" s="30"/>
      <c r="AD181" s="30"/>
      <c r="AE181" s="20"/>
      <c r="AF181" s="20"/>
      <c r="AG181" s="20"/>
    </row>
    <row r="182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9"/>
      <c r="Y182" s="29"/>
      <c r="Z182" s="30"/>
      <c r="AA182" s="30"/>
      <c r="AB182" s="30"/>
      <c r="AC182" s="30"/>
      <c r="AD182" s="30"/>
      <c r="AE182" s="20"/>
      <c r="AF182" s="20"/>
      <c r="AG182" s="20"/>
    </row>
    <row r="183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9"/>
      <c r="Y183" s="29"/>
      <c r="Z183" s="30"/>
      <c r="AA183" s="30"/>
      <c r="AB183" s="30"/>
      <c r="AC183" s="30"/>
      <c r="AD183" s="30"/>
      <c r="AE183" s="20"/>
      <c r="AF183" s="20"/>
      <c r="AG183" s="20"/>
    </row>
    <row r="184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9"/>
      <c r="Y184" s="29"/>
      <c r="Z184" s="30"/>
      <c r="AA184" s="30"/>
      <c r="AB184" s="30"/>
      <c r="AC184" s="30"/>
      <c r="AD184" s="30"/>
      <c r="AE184" s="20"/>
      <c r="AF184" s="20"/>
      <c r="AG184" s="20"/>
    </row>
    <row r="185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9"/>
      <c r="Y185" s="29"/>
      <c r="Z185" s="30"/>
      <c r="AA185" s="30"/>
      <c r="AB185" s="30"/>
      <c r="AC185" s="30"/>
      <c r="AD185" s="30"/>
      <c r="AE185" s="20"/>
      <c r="AF185" s="20"/>
      <c r="AG185" s="20"/>
    </row>
    <row r="186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9"/>
      <c r="Y186" s="29"/>
      <c r="Z186" s="30"/>
      <c r="AA186" s="30"/>
      <c r="AB186" s="30"/>
      <c r="AC186" s="30"/>
      <c r="AD186" s="30"/>
      <c r="AE186" s="20"/>
      <c r="AF186" s="20"/>
      <c r="AG186" s="20"/>
    </row>
    <row r="187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9"/>
      <c r="Y187" s="29"/>
      <c r="Z187" s="30"/>
      <c r="AA187" s="30"/>
      <c r="AB187" s="30"/>
      <c r="AC187" s="30"/>
      <c r="AD187" s="30"/>
      <c r="AE187" s="20"/>
      <c r="AF187" s="20"/>
      <c r="AG187" s="20"/>
    </row>
    <row r="188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9"/>
      <c r="Y188" s="29"/>
      <c r="Z188" s="30"/>
      <c r="AA188" s="30"/>
      <c r="AB188" s="30"/>
      <c r="AC188" s="30"/>
      <c r="AD188" s="30"/>
      <c r="AE188" s="20"/>
      <c r="AF188" s="20"/>
      <c r="AG188" s="20"/>
    </row>
    <row r="189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9"/>
      <c r="Y189" s="29"/>
      <c r="Z189" s="30"/>
      <c r="AA189" s="30"/>
      <c r="AB189" s="30"/>
      <c r="AC189" s="30"/>
      <c r="AD189" s="30"/>
      <c r="AE189" s="20"/>
      <c r="AF189" s="20"/>
      <c r="AG189" s="20"/>
    </row>
    <row r="190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9"/>
      <c r="Y190" s="29"/>
      <c r="Z190" s="30"/>
      <c r="AA190" s="30"/>
      <c r="AB190" s="30"/>
      <c r="AC190" s="30"/>
      <c r="AD190" s="30"/>
      <c r="AE190" s="20"/>
      <c r="AF190" s="20"/>
      <c r="AG190" s="20"/>
    </row>
    <row r="191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9"/>
      <c r="Y191" s="29"/>
      <c r="Z191" s="30"/>
      <c r="AA191" s="30"/>
      <c r="AB191" s="30"/>
      <c r="AC191" s="30"/>
      <c r="AD191" s="30"/>
      <c r="AE191" s="20"/>
      <c r="AF191" s="20"/>
      <c r="AG191" s="20"/>
    </row>
    <row r="192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9"/>
      <c r="Y192" s="29"/>
      <c r="Z192" s="30"/>
      <c r="AA192" s="30"/>
      <c r="AB192" s="30"/>
      <c r="AC192" s="30"/>
      <c r="AD192" s="30"/>
      <c r="AE192" s="20"/>
      <c r="AF192" s="20"/>
      <c r="AG192" s="20"/>
    </row>
    <row r="193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9"/>
      <c r="Y193" s="29"/>
      <c r="Z193" s="30"/>
      <c r="AA193" s="30"/>
      <c r="AB193" s="30"/>
      <c r="AC193" s="30"/>
      <c r="AD193" s="30"/>
      <c r="AE193" s="20"/>
      <c r="AF193" s="20"/>
      <c r="AG193" s="20"/>
    </row>
    <row r="194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9"/>
      <c r="Y194" s="29"/>
      <c r="Z194" s="30"/>
      <c r="AA194" s="30"/>
      <c r="AB194" s="30"/>
      <c r="AC194" s="30"/>
      <c r="AD194" s="30"/>
      <c r="AE194" s="20"/>
      <c r="AF194" s="20"/>
      <c r="AG194" s="20"/>
    </row>
    <row r="195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9"/>
      <c r="Y195" s="29"/>
      <c r="Z195" s="30"/>
      <c r="AA195" s="30"/>
      <c r="AB195" s="30"/>
      <c r="AC195" s="30"/>
      <c r="AD195" s="30"/>
      <c r="AE195" s="20"/>
      <c r="AF195" s="20"/>
      <c r="AG195" s="20"/>
    </row>
    <row r="196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9"/>
      <c r="Y196" s="29"/>
      <c r="Z196" s="30"/>
      <c r="AA196" s="30"/>
      <c r="AB196" s="30"/>
      <c r="AC196" s="30"/>
      <c r="AD196" s="30"/>
      <c r="AE196" s="20"/>
      <c r="AF196" s="20"/>
      <c r="AG196" s="20"/>
    </row>
    <row r="197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9"/>
      <c r="Y197" s="29"/>
      <c r="Z197" s="30"/>
      <c r="AA197" s="30"/>
      <c r="AB197" s="30"/>
      <c r="AC197" s="30"/>
      <c r="AD197" s="30"/>
      <c r="AE197" s="20"/>
      <c r="AF197" s="20"/>
      <c r="AG197" s="20"/>
    </row>
    <row r="198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9"/>
      <c r="Y198" s="29"/>
      <c r="Z198" s="30"/>
      <c r="AA198" s="30"/>
      <c r="AB198" s="30"/>
      <c r="AC198" s="30"/>
      <c r="AD198" s="30"/>
      <c r="AE198" s="20"/>
      <c r="AF198" s="20"/>
      <c r="AG198" s="20"/>
    </row>
    <row r="199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9"/>
      <c r="Y199" s="29"/>
      <c r="Z199" s="30"/>
      <c r="AA199" s="30"/>
      <c r="AB199" s="30"/>
      <c r="AC199" s="30"/>
      <c r="AD199" s="30"/>
      <c r="AE199" s="20"/>
      <c r="AF199" s="20"/>
      <c r="AG199" s="20"/>
    </row>
    <row r="200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9"/>
      <c r="Y200" s="29"/>
      <c r="Z200" s="30"/>
      <c r="AA200" s="30"/>
      <c r="AB200" s="30"/>
      <c r="AC200" s="30"/>
      <c r="AD200" s="30"/>
      <c r="AE200" s="20"/>
      <c r="AF200" s="20"/>
      <c r="AG200" s="20"/>
    </row>
    <row r="201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9"/>
      <c r="Y201" s="29"/>
      <c r="Z201" s="30"/>
      <c r="AA201" s="30"/>
      <c r="AB201" s="30"/>
      <c r="AC201" s="30"/>
      <c r="AD201" s="30"/>
      <c r="AE201" s="20"/>
      <c r="AF201" s="20"/>
      <c r="AG201" s="20"/>
    </row>
    <row r="202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9"/>
      <c r="Y202" s="29"/>
      <c r="Z202" s="30"/>
      <c r="AA202" s="30"/>
      <c r="AB202" s="30"/>
      <c r="AC202" s="30"/>
      <c r="AD202" s="30"/>
      <c r="AE202" s="20"/>
      <c r="AF202" s="20"/>
      <c r="AG202" s="20"/>
    </row>
    <row r="203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9"/>
      <c r="Y203" s="29"/>
      <c r="Z203" s="30"/>
      <c r="AA203" s="30"/>
      <c r="AB203" s="30"/>
      <c r="AC203" s="30"/>
      <c r="AD203" s="30"/>
      <c r="AE203" s="20"/>
      <c r="AF203" s="20"/>
      <c r="AG203" s="20"/>
    </row>
    <row r="204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9"/>
      <c r="Y204" s="29"/>
      <c r="Z204" s="30"/>
      <c r="AA204" s="30"/>
      <c r="AB204" s="30"/>
      <c r="AC204" s="30"/>
      <c r="AD204" s="30"/>
      <c r="AE204" s="20"/>
      <c r="AF204" s="20"/>
      <c r="AG204" s="20"/>
    </row>
    <row r="205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9"/>
      <c r="Y205" s="29"/>
      <c r="Z205" s="30"/>
      <c r="AA205" s="30"/>
      <c r="AB205" s="30"/>
      <c r="AC205" s="30"/>
      <c r="AD205" s="30"/>
      <c r="AE205" s="20"/>
      <c r="AF205" s="20"/>
      <c r="AG205" s="20"/>
    </row>
    <row r="206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9"/>
      <c r="Y206" s="29"/>
      <c r="Z206" s="30"/>
      <c r="AA206" s="30"/>
      <c r="AB206" s="30"/>
      <c r="AC206" s="30"/>
      <c r="AD206" s="30"/>
      <c r="AE206" s="20"/>
      <c r="AF206" s="20"/>
      <c r="AG206" s="20"/>
    </row>
    <row r="207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9"/>
      <c r="Y207" s="29"/>
      <c r="Z207" s="30"/>
      <c r="AA207" s="30"/>
      <c r="AB207" s="30"/>
      <c r="AC207" s="30"/>
      <c r="AD207" s="30"/>
      <c r="AE207" s="20"/>
      <c r="AF207" s="20"/>
      <c r="AG207" s="20"/>
    </row>
    <row r="208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9"/>
      <c r="Y208" s="29"/>
      <c r="Z208" s="30"/>
      <c r="AA208" s="30"/>
      <c r="AB208" s="30"/>
      <c r="AC208" s="30"/>
      <c r="AD208" s="30"/>
      <c r="AE208" s="20"/>
      <c r="AF208" s="20"/>
      <c r="AG208" s="20"/>
    </row>
    <row r="209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9"/>
      <c r="Y209" s="29"/>
      <c r="Z209" s="30"/>
      <c r="AA209" s="30"/>
      <c r="AB209" s="30"/>
      <c r="AC209" s="30"/>
      <c r="AD209" s="30"/>
      <c r="AE209" s="20"/>
      <c r="AF209" s="20"/>
      <c r="AG209" s="20"/>
    </row>
    <row r="210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9"/>
      <c r="Y210" s="29"/>
      <c r="Z210" s="30"/>
      <c r="AA210" s="30"/>
      <c r="AB210" s="30"/>
      <c r="AC210" s="30"/>
      <c r="AD210" s="30"/>
      <c r="AE210" s="20"/>
      <c r="AF210" s="20"/>
      <c r="AG210" s="20"/>
    </row>
    <row r="211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9"/>
      <c r="Y211" s="29"/>
      <c r="Z211" s="30"/>
      <c r="AA211" s="30"/>
      <c r="AB211" s="30"/>
      <c r="AC211" s="30"/>
      <c r="AD211" s="30"/>
      <c r="AE211" s="20"/>
      <c r="AF211" s="20"/>
      <c r="AG211" s="20"/>
    </row>
    <row r="212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9"/>
      <c r="Y212" s="29"/>
      <c r="Z212" s="30"/>
      <c r="AA212" s="30"/>
      <c r="AB212" s="30"/>
      <c r="AC212" s="30"/>
      <c r="AD212" s="30"/>
      <c r="AE212" s="20"/>
      <c r="AF212" s="20"/>
      <c r="AG212" s="20"/>
    </row>
    <row r="213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9"/>
      <c r="Y213" s="29"/>
      <c r="Z213" s="30"/>
      <c r="AA213" s="30"/>
      <c r="AB213" s="30"/>
      <c r="AC213" s="30"/>
      <c r="AD213" s="30"/>
      <c r="AE213" s="20"/>
      <c r="AF213" s="20"/>
      <c r="AG213" s="20"/>
    </row>
    <row r="214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9"/>
      <c r="Y214" s="29"/>
      <c r="Z214" s="30"/>
      <c r="AA214" s="30"/>
      <c r="AB214" s="30"/>
      <c r="AC214" s="30"/>
      <c r="AD214" s="30"/>
      <c r="AE214" s="20"/>
      <c r="AF214" s="20"/>
      <c r="AG214" s="20"/>
    </row>
    <row r="215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9"/>
      <c r="Y215" s="29"/>
      <c r="Z215" s="30"/>
      <c r="AA215" s="30"/>
      <c r="AB215" s="30"/>
      <c r="AC215" s="30"/>
      <c r="AD215" s="30"/>
      <c r="AE215" s="20"/>
      <c r="AF215" s="20"/>
      <c r="AG215" s="20"/>
    </row>
    <row r="216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9"/>
      <c r="Y216" s="29"/>
      <c r="Z216" s="30"/>
      <c r="AA216" s="30"/>
      <c r="AB216" s="30"/>
      <c r="AC216" s="30"/>
      <c r="AD216" s="30"/>
      <c r="AE216" s="20"/>
      <c r="AF216" s="20"/>
      <c r="AG216" s="20"/>
    </row>
    <row r="217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9"/>
      <c r="Y217" s="29"/>
      <c r="Z217" s="30"/>
      <c r="AA217" s="30"/>
      <c r="AB217" s="30"/>
      <c r="AC217" s="30"/>
      <c r="AD217" s="30"/>
      <c r="AE217" s="20"/>
      <c r="AF217" s="20"/>
      <c r="AG217" s="20"/>
    </row>
    <row r="218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9"/>
      <c r="Y218" s="29"/>
      <c r="Z218" s="30"/>
      <c r="AA218" s="30"/>
      <c r="AB218" s="30"/>
      <c r="AC218" s="30"/>
      <c r="AD218" s="30"/>
      <c r="AE218" s="20"/>
      <c r="AF218" s="20"/>
      <c r="AG218" s="20"/>
    </row>
    <row r="219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9"/>
      <c r="Y219" s="29"/>
      <c r="Z219" s="30"/>
      <c r="AA219" s="30"/>
      <c r="AB219" s="30"/>
      <c r="AC219" s="30"/>
      <c r="AD219" s="30"/>
      <c r="AE219" s="20"/>
      <c r="AF219" s="20"/>
      <c r="AG219" s="20"/>
    </row>
    <row r="220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9"/>
      <c r="Y220" s="29"/>
      <c r="Z220" s="30"/>
      <c r="AA220" s="30"/>
      <c r="AB220" s="30"/>
      <c r="AC220" s="30"/>
      <c r="AD220" s="30"/>
      <c r="AE220" s="20"/>
      <c r="AF220" s="20"/>
      <c r="AG220" s="20"/>
    </row>
    <row r="221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9"/>
      <c r="Y221" s="29"/>
      <c r="Z221" s="30"/>
      <c r="AA221" s="30"/>
      <c r="AB221" s="30"/>
      <c r="AC221" s="30"/>
      <c r="AD221" s="30"/>
      <c r="AE221" s="20"/>
      <c r="AF221" s="20"/>
      <c r="AG221" s="20"/>
    </row>
    <row r="222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9"/>
      <c r="Y222" s="29"/>
      <c r="Z222" s="30"/>
      <c r="AA222" s="30"/>
      <c r="AB222" s="30"/>
      <c r="AC222" s="30"/>
      <c r="AD222" s="30"/>
      <c r="AE222" s="20"/>
      <c r="AF222" s="20"/>
      <c r="AG222" s="20"/>
    </row>
    <row r="223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9"/>
      <c r="Y223" s="29"/>
      <c r="Z223" s="30"/>
      <c r="AA223" s="30"/>
      <c r="AB223" s="30"/>
      <c r="AC223" s="30"/>
      <c r="AD223" s="30"/>
      <c r="AE223" s="20"/>
      <c r="AF223" s="20"/>
      <c r="AG223" s="20"/>
    </row>
    <row r="224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9"/>
      <c r="Y224" s="29"/>
      <c r="Z224" s="30"/>
      <c r="AA224" s="30"/>
      <c r="AB224" s="30"/>
      <c r="AC224" s="30"/>
      <c r="AD224" s="30"/>
      <c r="AE224" s="20"/>
      <c r="AF224" s="20"/>
      <c r="AG224" s="20"/>
    </row>
    <row r="225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9"/>
      <c r="Y225" s="29"/>
      <c r="Z225" s="30"/>
      <c r="AA225" s="30"/>
      <c r="AB225" s="30"/>
      <c r="AC225" s="30"/>
      <c r="AD225" s="30"/>
      <c r="AE225" s="20"/>
      <c r="AF225" s="20"/>
      <c r="AG225" s="20"/>
    </row>
    <row r="226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9"/>
      <c r="Y226" s="29"/>
      <c r="Z226" s="30"/>
      <c r="AA226" s="30"/>
      <c r="AB226" s="30"/>
      <c r="AC226" s="30"/>
      <c r="AD226" s="30"/>
      <c r="AE226" s="20"/>
      <c r="AF226" s="20"/>
      <c r="AG226" s="20"/>
    </row>
    <row r="227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9"/>
      <c r="Y227" s="29"/>
      <c r="Z227" s="30"/>
      <c r="AA227" s="30"/>
      <c r="AB227" s="30"/>
      <c r="AC227" s="30"/>
      <c r="AD227" s="30"/>
      <c r="AE227" s="20"/>
      <c r="AF227" s="20"/>
      <c r="AG227" s="20"/>
    </row>
    <row r="228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9"/>
      <c r="Y228" s="29"/>
      <c r="Z228" s="30"/>
      <c r="AA228" s="30"/>
      <c r="AB228" s="30"/>
      <c r="AC228" s="30"/>
      <c r="AD228" s="30"/>
      <c r="AE228" s="20"/>
      <c r="AF228" s="20"/>
      <c r="AG228" s="20"/>
    </row>
    <row r="229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9"/>
      <c r="Y229" s="29"/>
      <c r="Z229" s="30"/>
      <c r="AA229" s="30"/>
      <c r="AB229" s="30"/>
      <c r="AC229" s="30"/>
      <c r="AD229" s="30"/>
      <c r="AE229" s="20"/>
      <c r="AF229" s="20"/>
      <c r="AG229" s="20"/>
    </row>
    <row r="230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9"/>
      <c r="Y230" s="29"/>
      <c r="Z230" s="30"/>
      <c r="AA230" s="30"/>
      <c r="AB230" s="30"/>
      <c r="AC230" s="30"/>
      <c r="AD230" s="30"/>
      <c r="AE230" s="20"/>
      <c r="AF230" s="20"/>
      <c r="AG230" s="20"/>
    </row>
    <row r="231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9"/>
      <c r="Y231" s="29"/>
      <c r="Z231" s="30"/>
      <c r="AA231" s="30"/>
      <c r="AB231" s="30"/>
      <c r="AC231" s="30"/>
      <c r="AD231" s="30"/>
      <c r="AE231" s="20"/>
      <c r="AF231" s="20"/>
      <c r="AG231" s="20"/>
    </row>
    <row r="232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9"/>
      <c r="Y232" s="29"/>
      <c r="Z232" s="30"/>
      <c r="AA232" s="30"/>
      <c r="AB232" s="30"/>
      <c r="AC232" s="30"/>
      <c r="AD232" s="30"/>
      <c r="AE232" s="20"/>
      <c r="AF232" s="20"/>
      <c r="AG232" s="20"/>
    </row>
    <row r="233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9"/>
      <c r="Y233" s="29"/>
      <c r="Z233" s="30"/>
      <c r="AA233" s="30"/>
      <c r="AB233" s="30"/>
      <c r="AC233" s="30"/>
      <c r="AD233" s="30"/>
      <c r="AE233" s="20"/>
      <c r="AF233" s="20"/>
      <c r="AG233" s="20"/>
    </row>
    <row r="234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9"/>
      <c r="Y234" s="29"/>
      <c r="Z234" s="30"/>
      <c r="AA234" s="30"/>
      <c r="AB234" s="30"/>
      <c r="AC234" s="30"/>
      <c r="AD234" s="30"/>
      <c r="AE234" s="20"/>
      <c r="AF234" s="20"/>
      <c r="AG234" s="20"/>
    </row>
    <row r="235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9"/>
      <c r="Y235" s="29"/>
      <c r="Z235" s="30"/>
      <c r="AA235" s="30"/>
      <c r="AB235" s="30"/>
      <c r="AC235" s="30"/>
      <c r="AD235" s="30"/>
      <c r="AE235" s="20"/>
      <c r="AF235" s="20"/>
      <c r="AG235" s="20"/>
    </row>
    <row r="236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9"/>
      <c r="Y236" s="29"/>
      <c r="Z236" s="30"/>
      <c r="AA236" s="30"/>
      <c r="AB236" s="30"/>
      <c r="AC236" s="30"/>
      <c r="AD236" s="30"/>
      <c r="AE236" s="20"/>
      <c r="AF236" s="20"/>
      <c r="AG236" s="20"/>
    </row>
    <row r="237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9"/>
      <c r="Y237" s="29"/>
      <c r="Z237" s="30"/>
      <c r="AA237" s="30"/>
      <c r="AB237" s="30"/>
      <c r="AC237" s="30"/>
      <c r="AD237" s="30"/>
      <c r="AE237" s="20"/>
      <c r="AF237" s="20"/>
      <c r="AG237" s="20"/>
    </row>
    <row r="238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9"/>
      <c r="Y238" s="29"/>
      <c r="Z238" s="30"/>
      <c r="AA238" s="30"/>
      <c r="AB238" s="30"/>
      <c r="AC238" s="30"/>
      <c r="AD238" s="30"/>
      <c r="AE238" s="20"/>
      <c r="AF238" s="20"/>
      <c r="AG238" s="20"/>
    </row>
    <row r="239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9"/>
      <c r="Y239" s="29"/>
      <c r="Z239" s="30"/>
      <c r="AA239" s="30"/>
      <c r="AB239" s="30"/>
      <c r="AC239" s="30"/>
      <c r="AD239" s="30"/>
      <c r="AE239" s="20"/>
      <c r="AF239" s="20"/>
      <c r="AG239" s="20"/>
    </row>
    <row r="240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9"/>
      <c r="Y240" s="29"/>
      <c r="Z240" s="30"/>
      <c r="AA240" s="30"/>
      <c r="AB240" s="30"/>
      <c r="AC240" s="30"/>
      <c r="AD240" s="30"/>
      <c r="AE240" s="20"/>
      <c r="AF240" s="20"/>
      <c r="AG240" s="20"/>
    </row>
    <row r="241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9"/>
      <c r="Y241" s="29"/>
      <c r="Z241" s="30"/>
      <c r="AA241" s="30"/>
      <c r="AB241" s="30"/>
      <c r="AC241" s="30"/>
      <c r="AD241" s="30"/>
      <c r="AE241" s="20"/>
      <c r="AF241" s="20"/>
      <c r="AG241" s="20"/>
    </row>
    <row r="242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9"/>
      <c r="Y242" s="29"/>
      <c r="Z242" s="30"/>
      <c r="AA242" s="30"/>
      <c r="AB242" s="30"/>
      <c r="AC242" s="30"/>
      <c r="AD242" s="30"/>
      <c r="AE242" s="20"/>
      <c r="AF242" s="20"/>
      <c r="AG242" s="20"/>
    </row>
    <row r="243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9"/>
      <c r="Y243" s="29"/>
      <c r="Z243" s="30"/>
      <c r="AA243" s="30"/>
      <c r="AB243" s="30"/>
      <c r="AC243" s="30"/>
      <c r="AD243" s="30"/>
      <c r="AE243" s="20"/>
      <c r="AF243" s="20"/>
      <c r="AG243" s="20"/>
    </row>
    <row r="244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9"/>
      <c r="Y244" s="29"/>
      <c r="Z244" s="30"/>
      <c r="AA244" s="30"/>
      <c r="AB244" s="30"/>
      <c r="AC244" s="30"/>
      <c r="AD244" s="30"/>
      <c r="AE244" s="20"/>
      <c r="AF244" s="20"/>
      <c r="AG244" s="20"/>
    </row>
    <row r="245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9"/>
      <c r="Y245" s="29"/>
      <c r="Z245" s="30"/>
      <c r="AA245" s="30"/>
      <c r="AB245" s="30"/>
      <c r="AC245" s="30"/>
      <c r="AD245" s="30"/>
      <c r="AE245" s="20"/>
      <c r="AF245" s="20"/>
      <c r="AG245" s="20"/>
    </row>
    <row r="246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9"/>
      <c r="Y246" s="29"/>
      <c r="Z246" s="30"/>
      <c r="AA246" s="30"/>
      <c r="AB246" s="30"/>
      <c r="AC246" s="30"/>
      <c r="AD246" s="30"/>
      <c r="AE246" s="20"/>
      <c r="AF246" s="20"/>
      <c r="AG246" s="20"/>
    </row>
    <row r="247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9"/>
      <c r="Y247" s="29"/>
      <c r="Z247" s="30"/>
      <c r="AA247" s="30"/>
      <c r="AB247" s="30"/>
      <c r="AC247" s="30"/>
      <c r="AD247" s="30"/>
      <c r="AE247" s="20"/>
      <c r="AF247" s="20"/>
      <c r="AG247" s="20"/>
    </row>
    <row r="248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9"/>
      <c r="Y248" s="29"/>
      <c r="Z248" s="30"/>
      <c r="AA248" s="30"/>
      <c r="AB248" s="30"/>
      <c r="AC248" s="30"/>
      <c r="AD248" s="30"/>
      <c r="AE248" s="20"/>
      <c r="AF248" s="20"/>
      <c r="AG248" s="20"/>
    </row>
    <row r="249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9"/>
      <c r="Y249" s="29"/>
      <c r="Z249" s="30"/>
      <c r="AA249" s="30"/>
      <c r="AB249" s="30"/>
      <c r="AC249" s="30"/>
      <c r="AD249" s="30"/>
      <c r="AE249" s="20"/>
      <c r="AF249" s="20"/>
      <c r="AG249" s="20"/>
    </row>
    <row r="250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9"/>
      <c r="Y250" s="29"/>
      <c r="Z250" s="30"/>
      <c r="AA250" s="30"/>
      <c r="AB250" s="30"/>
      <c r="AC250" s="30"/>
      <c r="AD250" s="30"/>
      <c r="AE250" s="20"/>
      <c r="AF250" s="20"/>
      <c r="AG250" s="20"/>
    </row>
    <row r="251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9"/>
      <c r="Y251" s="29"/>
      <c r="Z251" s="30"/>
      <c r="AA251" s="30"/>
      <c r="AB251" s="30"/>
      <c r="AC251" s="30"/>
      <c r="AD251" s="30"/>
      <c r="AE251" s="20"/>
      <c r="AF251" s="20"/>
      <c r="AG251" s="20"/>
    </row>
    <row r="252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9"/>
      <c r="Y252" s="29"/>
      <c r="Z252" s="30"/>
      <c r="AA252" s="30"/>
      <c r="AB252" s="30"/>
      <c r="AC252" s="30"/>
      <c r="AD252" s="30"/>
      <c r="AE252" s="20"/>
      <c r="AF252" s="20"/>
      <c r="AG252" s="20"/>
    </row>
    <row r="253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9"/>
      <c r="Y253" s="29"/>
      <c r="Z253" s="30"/>
      <c r="AA253" s="30"/>
      <c r="AB253" s="30"/>
      <c r="AC253" s="30"/>
      <c r="AD253" s="30"/>
      <c r="AE253" s="20"/>
      <c r="AF253" s="20"/>
      <c r="AG253" s="20"/>
    </row>
    <row r="254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9"/>
      <c r="Y254" s="29"/>
      <c r="Z254" s="30"/>
      <c r="AA254" s="30"/>
      <c r="AB254" s="30"/>
      <c r="AC254" s="30"/>
      <c r="AD254" s="30"/>
      <c r="AE254" s="20"/>
      <c r="AF254" s="20"/>
      <c r="AG254" s="20"/>
    </row>
    <row r="255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9"/>
      <c r="Y255" s="29"/>
      <c r="Z255" s="30"/>
      <c r="AA255" s="30"/>
      <c r="AB255" s="30"/>
      <c r="AC255" s="30"/>
      <c r="AD255" s="30"/>
      <c r="AE255" s="20"/>
      <c r="AF255" s="20"/>
      <c r="AG255" s="20"/>
    </row>
    <row r="256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9"/>
      <c r="Y256" s="29"/>
      <c r="Z256" s="30"/>
      <c r="AA256" s="30"/>
      <c r="AB256" s="30"/>
      <c r="AC256" s="30"/>
      <c r="AD256" s="30"/>
      <c r="AE256" s="20"/>
      <c r="AF256" s="20"/>
      <c r="AG256" s="20"/>
    </row>
    <row r="257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9"/>
      <c r="Y257" s="29"/>
      <c r="Z257" s="30"/>
      <c r="AA257" s="30"/>
      <c r="AB257" s="30"/>
      <c r="AC257" s="30"/>
      <c r="AD257" s="30"/>
      <c r="AE257" s="20"/>
      <c r="AF257" s="20"/>
      <c r="AG257" s="20"/>
    </row>
    <row r="258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9"/>
      <c r="Y258" s="29"/>
      <c r="Z258" s="30"/>
      <c r="AA258" s="30"/>
      <c r="AB258" s="30"/>
      <c r="AC258" s="30"/>
      <c r="AD258" s="30"/>
      <c r="AE258" s="20"/>
      <c r="AF258" s="20"/>
      <c r="AG258" s="20"/>
    </row>
    <row r="259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9"/>
      <c r="Y259" s="29"/>
      <c r="Z259" s="30"/>
      <c r="AA259" s="30"/>
      <c r="AB259" s="30"/>
      <c r="AC259" s="30"/>
      <c r="AD259" s="30"/>
      <c r="AE259" s="20"/>
      <c r="AF259" s="20"/>
      <c r="AG259" s="20"/>
    </row>
    <row r="260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9"/>
      <c r="Y260" s="29"/>
      <c r="Z260" s="30"/>
      <c r="AA260" s="30"/>
      <c r="AB260" s="30"/>
      <c r="AC260" s="30"/>
      <c r="AD260" s="30"/>
      <c r="AE260" s="20"/>
      <c r="AF260" s="20"/>
      <c r="AG260" s="20"/>
    </row>
    <row r="261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9"/>
      <c r="Y261" s="29"/>
      <c r="Z261" s="30"/>
      <c r="AA261" s="30"/>
      <c r="AB261" s="30"/>
      <c r="AC261" s="30"/>
      <c r="AD261" s="30"/>
      <c r="AE261" s="20"/>
      <c r="AF261" s="20"/>
      <c r="AG261" s="20"/>
    </row>
    <row r="262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9"/>
      <c r="Y262" s="29"/>
      <c r="Z262" s="30"/>
      <c r="AA262" s="30"/>
      <c r="AB262" s="30"/>
      <c r="AC262" s="30"/>
      <c r="AD262" s="30"/>
      <c r="AE262" s="20"/>
      <c r="AF262" s="20"/>
      <c r="AG262" s="20"/>
    </row>
    <row r="263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9"/>
      <c r="Y263" s="29"/>
      <c r="Z263" s="30"/>
      <c r="AA263" s="30"/>
      <c r="AB263" s="30"/>
      <c r="AC263" s="30"/>
      <c r="AD263" s="30"/>
      <c r="AE263" s="20"/>
      <c r="AF263" s="20"/>
      <c r="AG263" s="20"/>
    </row>
    <row r="264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9"/>
      <c r="Y264" s="29"/>
      <c r="Z264" s="30"/>
      <c r="AA264" s="30"/>
      <c r="AB264" s="30"/>
      <c r="AC264" s="30"/>
      <c r="AD264" s="30"/>
      <c r="AE264" s="20"/>
      <c r="AF264" s="20"/>
      <c r="AG264" s="20"/>
    </row>
    <row r="265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9"/>
      <c r="Y265" s="29"/>
      <c r="Z265" s="30"/>
      <c r="AA265" s="30"/>
      <c r="AB265" s="30"/>
      <c r="AC265" s="30"/>
      <c r="AD265" s="30"/>
      <c r="AE265" s="20"/>
      <c r="AF265" s="20"/>
      <c r="AG265" s="20"/>
    </row>
    <row r="266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9"/>
      <c r="Y266" s="29"/>
      <c r="Z266" s="30"/>
      <c r="AA266" s="30"/>
      <c r="AB266" s="30"/>
      <c r="AC266" s="30"/>
      <c r="AD266" s="30"/>
      <c r="AE266" s="20"/>
      <c r="AF266" s="20"/>
      <c r="AG266" s="20"/>
    </row>
    <row r="267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9"/>
      <c r="Y267" s="29"/>
      <c r="Z267" s="30"/>
      <c r="AA267" s="30"/>
      <c r="AB267" s="30"/>
      <c r="AC267" s="30"/>
      <c r="AD267" s="30"/>
      <c r="AE267" s="20"/>
      <c r="AF267" s="20"/>
      <c r="AG267" s="20"/>
    </row>
    <row r="268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9"/>
      <c r="Y268" s="29"/>
      <c r="Z268" s="30"/>
      <c r="AA268" s="30"/>
      <c r="AB268" s="30"/>
      <c r="AC268" s="30"/>
      <c r="AD268" s="30"/>
      <c r="AE268" s="20"/>
      <c r="AF268" s="20"/>
      <c r="AG268" s="20"/>
    </row>
    <row r="269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9"/>
      <c r="Y269" s="29"/>
      <c r="Z269" s="30"/>
      <c r="AA269" s="30"/>
      <c r="AB269" s="30"/>
      <c r="AC269" s="30"/>
      <c r="AD269" s="30"/>
      <c r="AE269" s="20"/>
      <c r="AF269" s="20"/>
      <c r="AG269" s="20"/>
    </row>
    <row r="270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9"/>
      <c r="Y270" s="29"/>
      <c r="Z270" s="30"/>
      <c r="AA270" s="30"/>
      <c r="AB270" s="30"/>
      <c r="AC270" s="30"/>
      <c r="AD270" s="30"/>
      <c r="AE270" s="20"/>
      <c r="AF270" s="20"/>
      <c r="AG270" s="20"/>
    </row>
    <row r="271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9"/>
      <c r="Y271" s="29"/>
      <c r="Z271" s="30"/>
      <c r="AA271" s="30"/>
      <c r="AB271" s="30"/>
      <c r="AC271" s="30"/>
      <c r="AD271" s="30"/>
      <c r="AE271" s="20"/>
      <c r="AF271" s="20"/>
      <c r="AG271" s="20"/>
    </row>
    <row r="272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9"/>
      <c r="Y272" s="29"/>
      <c r="Z272" s="30"/>
      <c r="AA272" s="30"/>
      <c r="AB272" s="30"/>
      <c r="AC272" s="30"/>
      <c r="AD272" s="30"/>
      <c r="AE272" s="20"/>
      <c r="AF272" s="20"/>
      <c r="AG272" s="20"/>
    </row>
    <row r="273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9"/>
      <c r="Y273" s="29"/>
      <c r="Z273" s="30"/>
      <c r="AA273" s="30"/>
      <c r="AB273" s="30"/>
      <c r="AC273" s="30"/>
      <c r="AD273" s="30"/>
      <c r="AE273" s="20"/>
      <c r="AF273" s="20"/>
      <c r="AG273" s="20"/>
    </row>
    <row r="274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9"/>
      <c r="Y274" s="29"/>
      <c r="Z274" s="30"/>
      <c r="AA274" s="30"/>
      <c r="AB274" s="30"/>
      <c r="AC274" s="30"/>
      <c r="AD274" s="30"/>
      <c r="AE274" s="20"/>
      <c r="AF274" s="20"/>
      <c r="AG274" s="20"/>
    </row>
    <row r="275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9"/>
      <c r="Y275" s="29"/>
      <c r="Z275" s="30"/>
      <c r="AA275" s="30"/>
      <c r="AB275" s="30"/>
      <c r="AC275" s="30"/>
      <c r="AD275" s="30"/>
      <c r="AE275" s="20"/>
      <c r="AF275" s="20"/>
      <c r="AG275" s="20"/>
    </row>
    <row r="276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9"/>
      <c r="Y276" s="29"/>
      <c r="Z276" s="30"/>
      <c r="AA276" s="30"/>
      <c r="AB276" s="30"/>
      <c r="AC276" s="30"/>
      <c r="AD276" s="30"/>
      <c r="AE276" s="20"/>
      <c r="AF276" s="20"/>
      <c r="AG276" s="20"/>
    </row>
    <row r="277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9"/>
      <c r="Y277" s="29"/>
      <c r="Z277" s="30"/>
      <c r="AA277" s="30"/>
      <c r="AB277" s="30"/>
      <c r="AC277" s="30"/>
      <c r="AD277" s="30"/>
      <c r="AE277" s="20"/>
      <c r="AF277" s="20"/>
      <c r="AG277" s="20"/>
    </row>
    <row r="278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9"/>
      <c r="Y278" s="29"/>
      <c r="Z278" s="30"/>
      <c r="AA278" s="30"/>
      <c r="AB278" s="30"/>
      <c r="AC278" s="30"/>
      <c r="AD278" s="30"/>
      <c r="AE278" s="20"/>
      <c r="AF278" s="20"/>
      <c r="AG278" s="20"/>
    </row>
    <row r="279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9"/>
      <c r="Y279" s="29"/>
      <c r="Z279" s="30"/>
      <c r="AA279" s="30"/>
      <c r="AB279" s="30"/>
      <c r="AC279" s="30"/>
      <c r="AD279" s="30"/>
      <c r="AE279" s="20"/>
      <c r="AF279" s="20"/>
      <c r="AG279" s="20"/>
    </row>
    <row r="280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9"/>
      <c r="Y280" s="29"/>
      <c r="Z280" s="30"/>
      <c r="AA280" s="30"/>
      <c r="AB280" s="30"/>
      <c r="AC280" s="30"/>
      <c r="AD280" s="30"/>
      <c r="AE280" s="20"/>
      <c r="AF280" s="20"/>
      <c r="AG280" s="20"/>
    </row>
    <row r="281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9"/>
      <c r="Y281" s="29"/>
      <c r="Z281" s="30"/>
      <c r="AA281" s="30"/>
      <c r="AB281" s="30"/>
      <c r="AC281" s="30"/>
      <c r="AD281" s="30"/>
      <c r="AE281" s="20"/>
      <c r="AF281" s="20"/>
      <c r="AG281" s="20"/>
    </row>
    <row r="282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9"/>
      <c r="Y282" s="29"/>
      <c r="Z282" s="30"/>
      <c r="AA282" s="30"/>
      <c r="AB282" s="30"/>
      <c r="AC282" s="30"/>
      <c r="AD282" s="30"/>
      <c r="AE282" s="20"/>
      <c r="AF282" s="20"/>
      <c r="AG282" s="20"/>
    </row>
    <row r="283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9"/>
      <c r="Y283" s="29"/>
      <c r="Z283" s="30"/>
      <c r="AA283" s="30"/>
      <c r="AB283" s="30"/>
      <c r="AC283" s="30"/>
      <c r="AD283" s="30"/>
      <c r="AE283" s="20"/>
      <c r="AF283" s="20"/>
      <c r="AG283" s="20"/>
    </row>
    <row r="284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9"/>
      <c r="Y284" s="29"/>
      <c r="Z284" s="30"/>
      <c r="AA284" s="30"/>
      <c r="AB284" s="30"/>
      <c r="AC284" s="30"/>
      <c r="AD284" s="30"/>
      <c r="AE284" s="20"/>
      <c r="AF284" s="20"/>
      <c r="AG284" s="20"/>
    </row>
    <row r="285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9"/>
      <c r="Y285" s="29"/>
      <c r="Z285" s="30"/>
      <c r="AA285" s="30"/>
      <c r="AB285" s="30"/>
      <c r="AC285" s="30"/>
      <c r="AD285" s="30"/>
      <c r="AE285" s="20"/>
      <c r="AF285" s="20"/>
      <c r="AG285" s="20"/>
    </row>
    <row r="286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9"/>
      <c r="Y286" s="29"/>
      <c r="Z286" s="30"/>
      <c r="AA286" s="30"/>
      <c r="AB286" s="30"/>
      <c r="AC286" s="30"/>
      <c r="AD286" s="30"/>
      <c r="AE286" s="20"/>
      <c r="AF286" s="20"/>
      <c r="AG286" s="20"/>
    </row>
    <row r="287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9"/>
      <c r="Y287" s="29"/>
      <c r="Z287" s="30"/>
      <c r="AA287" s="30"/>
      <c r="AB287" s="30"/>
      <c r="AC287" s="30"/>
      <c r="AD287" s="30"/>
      <c r="AE287" s="20"/>
      <c r="AF287" s="20"/>
      <c r="AG287" s="20"/>
    </row>
    <row r="288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9"/>
      <c r="Y288" s="29"/>
      <c r="Z288" s="30"/>
      <c r="AA288" s="30"/>
      <c r="AB288" s="30"/>
      <c r="AC288" s="30"/>
      <c r="AD288" s="30"/>
      <c r="AE288" s="20"/>
      <c r="AF288" s="20"/>
      <c r="AG288" s="20"/>
    </row>
    <row r="289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9"/>
      <c r="Y289" s="29"/>
      <c r="Z289" s="30"/>
      <c r="AA289" s="30"/>
      <c r="AB289" s="30"/>
      <c r="AC289" s="30"/>
      <c r="AD289" s="30"/>
      <c r="AE289" s="20"/>
      <c r="AF289" s="20"/>
      <c r="AG289" s="20"/>
    </row>
    <row r="290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9"/>
      <c r="Y290" s="29"/>
      <c r="Z290" s="30"/>
      <c r="AA290" s="30"/>
      <c r="AB290" s="30"/>
      <c r="AC290" s="30"/>
      <c r="AD290" s="30"/>
      <c r="AE290" s="20"/>
      <c r="AF290" s="20"/>
      <c r="AG290" s="20"/>
    </row>
    <row r="291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9"/>
      <c r="Y291" s="29"/>
      <c r="Z291" s="30"/>
      <c r="AA291" s="30"/>
      <c r="AB291" s="30"/>
      <c r="AC291" s="30"/>
      <c r="AD291" s="30"/>
      <c r="AE291" s="20"/>
      <c r="AF291" s="20"/>
      <c r="AG291" s="20"/>
    </row>
    <row r="292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9"/>
      <c r="Y292" s="29"/>
      <c r="Z292" s="30"/>
      <c r="AA292" s="30"/>
      <c r="AB292" s="30"/>
      <c r="AC292" s="30"/>
      <c r="AD292" s="30"/>
      <c r="AE292" s="20"/>
      <c r="AF292" s="20"/>
      <c r="AG292" s="20"/>
    </row>
    <row r="293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9"/>
      <c r="Y293" s="29"/>
      <c r="Z293" s="30"/>
      <c r="AA293" s="30"/>
      <c r="AB293" s="30"/>
      <c r="AC293" s="30"/>
      <c r="AD293" s="30"/>
      <c r="AE293" s="20"/>
      <c r="AF293" s="20"/>
      <c r="AG293" s="20"/>
    </row>
    <row r="294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9"/>
      <c r="Y294" s="29"/>
      <c r="Z294" s="30"/>
      <c r="AA294" s="30"/>
      <c r="AB294" s="30"/>
      <c r="AC294" s="30"/>
      <c r="AD294" s="30"/>
      <c r="AE294" s="20"/>
      <c r="AF294" s="20"/>
      <c r="AG294" s="20"/>
    </row>
    <row r="295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9"/>
      <c r="Y295" s="29"/>
      <c r="Z295" s="30"/>
      <c r="AA295" s="30"/>
      <c r="AB295" s="30"/>
      <c r="AC295" s="30"/>
      <c r="AD295" s="30"/>
      <c r="AE295" s="20"/>
      <c r="AF295" s="20"/>
      <c r="AG295" s="20"/>
    </row>
    <row r="296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9"/>
      <c r="Y296" s="29"/>
      <c r="Z296" s="30"/>
      <c r="AA296" s="30"/>
      <c r="AB296" s="30"/>
      <c r="AC296" s="30"/>
      <c r="AD296" s="30"/>
      <c r="AE296" s="20"/>
      <c r="AF296" s="20"/>
      <c r="AG296" s="20"/>
    </row>
    <row r="297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9"/>
      <c r="Y297" s="29"/>
      <c r="Z297" s="30"/>
      <c r="AA297" s="30"/>
      <c r="AB297" s="30"/>
      <c r="AC297" s="30"/>
      <c r="AD297" s="30"/>
      <c r="AE297" s="20"/>
      <c r="AF297" s="20"/>
      <c r="AG297" s="20"/>
    </row>
    <row r="298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9"/>
      <c r="Y298" s="29"/>
      <c r="Z298" s="30"/>
      <c r="AA298" s="30"/>
      <c r="AB298" s="30"/>
      <c r="AC298" s="30"/>
      <c r="AD298" s="30"/>
      <c r="AE298" s="20"/>
      <c r="AF298" s="20"/>
      <c r="AG298" s="20"/>
    </row>
    <row r="299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9"/>
      <c r="Y299" s="29"/>
      <c r="Z299" s="30"/>
      <c r="AA299" s="30"/>
      <c r="AB299" s="30"/>
      <c r="AC299" s="30"/>
      <c r="AD299" s="30"/>
      <c r="AE299" s="20"/>
      <c r="AF299" s="20"/>
      <c r="AG299" s="20"/>
    </row>
    <row r="300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9"/>
      <c r="Y300" s="29"/>
      <c r="Z300" s="30"/>
      <c r="AA300" s="30"/>
      <c r="AB300" s="30"/>
      <c r="AC300" s="30"/>
      <c r="AD300" s="30"/>
      <c r="AE300" s="20"/>
      <c r="AF300" s="20"/>
      <c r="AG300" s="20"/>
    </row>
    <row r="301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9"/>
      <c r="Y301" s="29"/>
      <c r="Z301" s="30"/>
      <c r="AA301" s="30"/>
      <c r="AB301" s="30"/>
      <c r="AC301" s="30"/>
      <c r="AD301" s="30"/>
      <c r="AE301" s="20"/>
      <c r="AF301" s="20"/>
      <c r="AG301" s="20"/>
    </row>
    <row r="302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9"/>
      <c r="Y302" s="29"/>
      <c r="Z302" s="30"/>
      <c r="AA302" s="30"/>
      <c r="AB302" s="30"/>
      <c r="AC302" s="30"/>
      <c r="AD302" s="30"/>
      <c r="AE302" s="20"/>
      <c r="AF302" s="20"/>
      <c r="AG302" s="20"/>
    </row>
    <row r="303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9"/>
      <c r="Y303" s="29"/>
      <c r="Z303" s="30"/>
      <c r="AA303" s="30"/>
      <c r="AB303" s="30"/>
      <c r="AC303" s="30"/>
      <c r="AD303" s="30"/>
      <c r="AE303" s="20"/>
      <c r="AF303" s="20"/>
      <c r="AG303" s="20"/>
    </row>
    <row r="304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9"/>
      <c r="Y304" s="29"/>
      <c r="Z304" s="30"/>
      <c r="AA304" s="30"/>
      <c r="AB304" s="30"/>
      <c r="AC304" s="30"/>
      <c r="AD304" s="30"/>
      <c r="AE304" s="20"/>
      <c r="AF304" s="20"/>
      <c r="AG304" s="20"/>
    </row>
    <row r="305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9"/>
      <c r="Y305" s="29"/>
      <c r="Z305" s="30"/>
      <c r="AA305" s="30"/>
      <c r="AB305" s="30"/>
      <c r="AC305" s="30"/>
      <c r="AD305" s="30"/>
      <c r="AE305" s="20"/>
      <c r="AF305" s="20"/>
      <c r="AG305" s="20"/>
    </row>
    <row r="306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9"/>
      <c r="Y306" s="29"/>
      <c r="Z306" s="30"/>
      <c r="AA306" s="30"/>
      <c r="AB306" s="30"/>
      <c r="AC306" s="30"/>
      <c r="AD306" s="30"/>
      <c r="AE306" s="20"/>
      <c r="AF306" s="20"/>
      <c r="AG306" s="20"/>
    </row>
    <row r="307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9"/>
      <c r="Y307" s="29"/>
      <c r="Z307" s="30"/>
      <c r="AA307" s="30"/>
      <c r="AB307" s="30"/>
      <c r="AC307" s="30"/>
      <c r="AD307" s="30"/>
      <c r="AE307" s="20"/>
      <c r="AF307" s="20"/>
      <c r="AG307" s="20"/>
    </row>
    <row r="308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9"/>
      <c r="Y308" s="29"/>
      <c r="Z308" s="30"/>
      <c r="AA308" s="30"/>
      <c r="AB308" s="30"/>
      <c r="AC308" s="30"/>
      <c r="AD308" s="30"/>
      <c r="AE308" s="20"/>
      <c r="AF308" s="20"/>
      <c r="AG308" s="20"/>
    </row>
    <row r="309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9"/>
      <c r="Y309" s="29"/>
      <c r="Z309" s="30"/>
      <c r="AA309" s="30"/>
      <c r="AB309" s="30"/>
      <c r="AC309" s="30"/>
      <c r="AD309" s="30"/>
      <c r="AE309" s="20"/>
      <c r="AF309" s="20"/>
      <c r="AG309" s="20"/>
    </row>
    <row r="310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9"/>
      <c r="Y310" s="29"/>
      <c r="Z310" s="30"/>
      <c r="AA310" s="30"/>
      <c r="AB310" s="30"/>
      <c r="AC310" s="30"/>
      <c r="AD310" s="30"/>
      <c r="AE310" s="20"/>
      <c r="AF310" s="20"/>
      <c r="AG310" s="20"/>
    </row>
    <row r="311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9"/>
      <c r="Y311" s="29"/>
      <c r="Z311" s="30"/>
      <c r="AA311" s="30"/>
      <c r="AB311" s="30"/>
      <c r="AC311" s="30"/>
      <c r="AD311" s="30"/>
      <c r="AE311" s="20"/>
      <c r="AF311" s="20"/>
      <c r="AG311" s="20"/>
    </row>
    <row r="312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9"/>
      <c r="Y312" s="29"/>
      <c r="Z312" s="30"/>
      <c r="AA312" s="30"/>
      <c r="AB312" s="30"/>
      <c r="AC312" s="30"/>
      <c r="AD312" s="30"/>
      <c r="AE312" s="20"/>
      <c r="AF312" s="20"/>
      <c r="AG312" s="20"/>
    </row>
    <row r="313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9"/>
      <c r="Y313" s="29"/>
      <c r="Z313" s="30"/>
      <c r="AA313" s="30"/>
      <c r="AB313" s="30"/>
      <c r="AC313" s="30"/>
      <c r="AD313" s="30"/>
      <c r="AE313" s="20"/>
      <c r="AF313" s="20"/>
      <c r="AG313" s="20"/>
    </row>
    <row r="314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9"/>
      <c r="Y314" s="29"/>
      <c r="Z314" s="30"/>
      <c r="AA314" s="30"/>
      <c r="AB314" s="30"/>
      <c r="AC314" s="30"/>
      <c r="AD314" s="30"/>
      <c r="AE314" s="20"/>
      <c r="AF314" s="20"/>
      <c r="AG314" s="20"/>
    </row>
    <row r="315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9"/>
      <c r="Y315" s="29"/>
      <c r="Z315" s="30"/>
      <c r="AA315" s="30"/>
      <c r="AB315" s="30"/>
      <c r="AC315" s="30"/>
      <c r="AD315" s="30"/>
      <c r="AE315" s="20"/>
      <c r="AF315" s="20"/>
      <c r="AG315" s="20"/>
    </row>
    <row r="316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9"/>
      <c r="Y316" s="29"/>
      <c r="Z316" s="30"/>
      <c r="AA316" s="30"/>
      <c r="AB316" s="30"/>
      <c r="AC316" s="30"/>
      <c r="AD316" s="30"/>
      <c r="AE316" s="20"/>
      <c r="AF316" s="20"/>
      <c r="AG316" s="20"/>
    </row>
    <row r="317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9"/>
      <c r="Y317" s="29"/>
      <c r="Z317" s="30"/>
      <c r="AA317" s="30"/>
      <c r="AB317" s="30"/>
      <c r="AC317" s="30"/>
      <c r="AD317" s="30"/>
      <c r="AE317" s="20"/>
      <c r="AF317" s="20"/>
      <c r="AG317" s="20"/>
    </row>
    <row r="318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9"/>
      <c r="Y318" s="29"/>
      <c r="Z318" s="30"/>
      <c r="AA318" s="30"/>
      <c r="AB318" s="30"/>
      <c r="AC318" s="30"/>
      <c r="AD318" s="30"/>
      <c r="AE318" s="20"/>
      <c r="AF318" s="20"/>
      <c r="AG318" s="20"/>
    </row>
    <row r="319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9"/>
      <c r="Y319" s="29"/>
      <c r="Z319" s="30"/>
      <c r="AA319" s="30"/>
      <c r="AB319" s="30"/>
      <c r="AC319" s="30"/>
      <c r="AD319" s="30"/>
      <c r="AE319" s="20"/>
      <c r="AF319" s="20"/>
      <c r="AG319" s="20"/>
    </row>
    <row r="320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9"/>
      <c r="Y320" s="29"/>
      <c r="Z320" s="30"/>
      <c r="AA320" s="30"/>
      <c r="AB320" s="30"/>
      <c r="AC320" s="30"/>
      <c r="AD320" s="30"/>
      <c r="AE320" s="20"/>
      <c r="AF320" s="20"/>
      <c r="AG320" s="20"/>
    </row>
    <row r="321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9"/>
      <c r="Y321" s="29"/>
      <c r="Z321" s="30"/>
      <c r="AA321" s="30"/>
      <c r="AB321" s="30"/>
      <c r="AC321" s="30"/>
      <c r="AD321" s="30"/>
      <c r="AE321" s="20"/>
      <c r="AF321" s="20"/>
      <c r="AG321" s="20"/>
    </row>
    <row r="322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9"/>
      <c r="Y322" s="29"/>
      <c r="Z322" s="30"/>
      <c r="AA322" s="30"/>
      <c r="AB322" s="30"/>
      <c r="AC322" s="30"/>
      <c r="AD322" s="30"/>
      <c r="AE322" s="20"/>
      <c r="AF322" s="20"/>
      <c r="AG322" s="20"/>
    </row>
    <row r="323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9"/>
      <c r="Y323" s="29"/>
      <c r="Z323" s="30"/>
      <c r="AA323" s="30"/>
      <c r="AB323" s="30"/>
      <c r="AC323" s="30"/>
      <c r="AD323" s="30"/>
      <c r="AE323" s="20"/>
      <c r="AF323" s="20"/>
      <c r="AG323" s="20"/>
    </row>
    <row r="324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9"/>
      <c r="Y324" s="29"/>
      <c r="Z324" s="30"/>
      <c r="AA324" s="30"/>
      <c r="AB324" s="30"/>
      <c r="AC324" s="30"/>
      <c r="AD324" s="30"/>
      <c r="AE324" s="20"/>
      <c r="AF324" s="20"/>
      <c r="AG324" s="20"/>
    </row>
    <row r="325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9"/>
      <c r="Y325" s="29"/>
      <c r="Z325" s="30"/>
      <c r="AA325" s="30"/>
      <c r="AB325" s="30"/>
      <c r="AC325" s="30"/>
      <c r="AD325" s="30"/>
      <c r="AE325" s="20"/>
      <c r="AF325" s="20"/>
      <c r="AG325" s="20"/>
    </row>
    <row r="326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9"/>
      <c r="Y326" s="29"/>
      <c r="Z326" s="30"/>
      <c r="AA326" s="30"/>
      <c r="AB326" s="30"/>
      <c r="AC326" s="30"/>
      <c r="AD326" s="30"/>
      <c r="AE326" s="20"/>
      <c r="AF326" s="20"/>
      <c r="AG326" s="20"/>
    </row>
    <row r="327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9"/>
      <c r="Y327" s="29"/>
      <c r="Z327" s="30"/>
      <c r="AA327" s="30"/>
      <c r="AB327" s="30"/>
      <c r="AC327" s="30"/>
      <c r="AD327" s="30"/>
      <c r="AE327" s="20"/>
      <c r="AF327" s="20"/>
      <c r="AG327" s="20"/>
    </row>
    <row r="328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9"/>
      <c r="Y328" s="29"/>
      <c r="Z328" s="30"/>
      <c r="AA328" s="30"/>
      <c r="AB328" s="30"/>
      <c r="AC328" s="30"/>
      <c r="AD328" s="30"/>
      <c r="AE328" s="20"/>
      <c r="AF328" s="20"/>
      <c r="AG328" s="20"/>
    </row>
    <row r="329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9"/>
      <c r="Y329" s="29"/>
      <c r="Z329" s="30"/>
      <c r="AA329" s="30"/>
      <c r="AB329" s="30"/>
      <c r="AC329" s="30"/>
      <c r="AD329" s="30"/>
      <c r="AE329" s="20"/>
      <c r="AF329" s="20"/>
      <c r="AG329" s="20"/>
    </row>
    <row r="330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9"/>
      <c r="Y330" s="29"/>
      <c r="Z330" s="30"/>
      <c r="AA330" s="30"/>
      <c r="AB330" s="30"/>
      <c r="AC330" s="30"/>
      <c r="AD330" s="30"/>
      <c r="AE330" s="20"/>
      <c r="AF330" s="20"/>
      <c r="AG330" s="20"/>
    </row>
    <row r="331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9"/>
      <c r="Y331" s="29"/>
      <c r="Z331" s="30"/>
      <c r="AA331" s="30"/>
      <c r="AB331" s="30"/>
      <c r="AC331" s="30"/>
      <c r="AD331" s="30"/>
      <c r="AE331" s="20"/>
      <c r="AF331" s="20"/>
      <c r="AG331" s="20"/>
    </row>
    <row r="332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9"/>
      <c r="Y332" s="29"/>
      <c r="Z332" s="30"/>
      <c r="AA332" s="30"/>
      <c r="AB332" s="30"/>
      <c r="AC332" s="30"/>
      <c r="AD332" s="30"/>
      <c r="AE332" s="20"/>
      <c r="AF332" s="20"/>
      <c r="AG332" s="20"/>
    </row>
    <row r="333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9"/>
      <c r="Y333" s="29"/>
      <c r="Z333" s="30"/>
      <c r="AA333" s="30"/>
      <c r="AB333" s="30"/>
      <c r="AC333" s="30"/>
      <c r="AD333" s="30"/>
      <c r="AE333" s="20"/>
      <c r="AF333" s="20"/>
      <c r="AG333" s="20"/>
    </row>
    <row r="334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9"/>
      <c r="Y334" s="29"/>
      <c r="Z334" s="30"/>
      <c r="AA334" s="30"/>
      <c r="AB334" s="30"/>
      <c r="AC334" s="30"/>
      <c r="AD334" s="30"/>
      <c r="AE334" s="20"/>
      <c r="AF334" s="20"/>
      <c r="AG334" s="20"/>
    </row>
    <row r="335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9"/>
      <c r="Y335" s="29"/>
      <c r="Z335" s="30"/>
      <c r="AA335" s="30"/>
      <c r="AB335" s="30"/>
      <c r="AC335" s="30"/>
      <c r="AD335" s="30"/>
      <c r="AE335" s="20"/>
      <c r="AF335" s="20"/>
      <c r="AG335" s="20"/>
    </row>
    <row r="336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9"/>
      <c r="Y336" s="29"/>
      <c r="Z336" s="30"/>
      <c r="AA336" s="30"/>
      <c r="AB336" s="30"/>
      <c r="AC336" s="30"/>
      <c r="AD336" s="30"/>
      <c r="AE336" s="20"/>
      <c r="AF336" s="20"/>
      <c r="AG336" s="20"/>
    </row>
    <row r="337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9"/>
      <c r="Y337" s="29"/>
      <c r="Z337" s="30"/>
      <c r="AA337" s="30"/>
      <c r="AB337" s="30"/>
      <c r="AC337" s="30"/>
      <c r="AD337" s="30"/>
      <c r="AE337" s="20"/>
      <c r="AF337" s="20"/>
      <c r="AG337" s="20"/>
    </row>
    <row r="338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9"/>
      <c r="Y338" s="29"/>
      <c r="Z338" s="30"/>
      <c r="AA338" s="30"/>
      <c r="AB338" s="30"/>
      <c r="AC338" s="30"/>
      <c r="AD338" s="30"/>
      <c r="AE338" s="20"/>
      <c r="AF338" s="20"/>
      <c r="AG338" s="20"/>
    </row>
    <row r="339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9"/>
      <c r="Y339" s="29"/>
      <c r="Z339" s="30"/>
      <c r="AA339" s="30"/>
      <c r="AB339" s="30"/>
      <c r="AC339" s="30"/>
      <c r="AD339" s="30"/>
      <c r="AE339" s="20"/>
      <c r="AF339" s="20"/>
      <c r="AG339" s="20"/>
    </row>
    <row r="340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9"/>
      <c r="Y340" s="29"/>
      <c r="Z340" s="30"/>
      <c r="AA340" s="30"/>
      <c r="AB340" s="30"/>
      <c r="AC340" s="30"/>
      <c r="AD340" s="30"/>
      <c r="AE340" s="20"/>
      <c r="AF340" s="20"/>
      <c r="AG340" s="20"/>
    </row>
    <row r="341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9"/>
      <c r="Y341" s="29"/>
      <c r="Z341" s="30"/>
      <c r="AA341" s="30"/>
      <c r="AB341" s="30"/>
      <c r="AC341" s="30"/>
      <c r="AD341" s="30"/>
      <c r="AE341" s="20"/>
      <c r="AF341" s="20"/>
      <c r="AG341" s="20"/>
    </row>
    <row r="342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9"/>
      <c r="Y342" s="29"/>
      <c r="Z342" s="30"/>
      <c r="AA342" s="30"/>
      <c r="AB342" s="30"/>
      <c r="AC342" s="30"/>
      <c r="AD342" s="30"/>
      <c r="AE342" s="20"/>
      <c r="AF342" s="20"/>
      <c r="AG342" s="20"/>
    </row>
    <row r="343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9"/>
      <c r="Y343" s="29"/>
      <c r="Z343" s="30"/>
      <c r="AA343" s="30"/>
      <c r="AB343" s="30"/>
      <c r="AC343" s="30"/>
      <c r="AD343" s="30"/>
      <c r="AE343" s="20"/>
      <c r="AF343" s="20"/>
      <c r="AG343" s="20"/>
    </row>
    <row r="344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9"/>
      <c r="Y344" s="29"/>
      <c r="Z344" s="30"/>
      <c r="AA344" s="30"/>
      <c r="AB344" s="30"/>
      <c r="AC344" s="30"/>
      <c r="AD344" s="30"/>
      <c r="AE344" s="20"/>
      <c r="AF344" s="20"/>
      <c r="AG344" s="20"/>
    </row>
    <row r="345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9"/>
      <c r="Y345" s="29"/>
      <c r="Z345" s="30"/>
      <c r="AA345" s="30"/>
      <c r="AB345" s="30"/>
      <c r="AC345" s="30"/>
      <c r="AD345" s="30"/>
      <c r="AE345" s="20"/>
      <c r="AF345" s="20"/>
      <c r="AG345" s="20"/>
    </row>
    <row r="346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9"/>
      <c r="Y346" s="29"/>
      <c r="Z346" s="30"/>
      <c r="AA346" s="30"/>
      <c r="AB346" s="30"/>
      <c r="AC346" s="30"/>
      <c r="AD346" s="30"/>
      <c r="AE346" s="20"/>
      <c r="AF346" s="20"/>
      <c r="AG346" s="20"/>
    </row>
    <row r="347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9"/>
      <c r="Y347" s="29"/>
      <c r="Z347" s="30"/>
      <c r="AA347" s="30"/>
      <c r="AB347" s="30"/>
      <c r="AC347" s="30"/>
      <c r="AD347" s="30"/>
      <c r="AE347" s="20"/>
      <c r="AF347" s="20"/>
      <c r="AG347" s="20"/>
    </row>
    <row r="348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9"/>
      <c r="Y348" s="29"/>
      <c r="Z348" s="30"/>
      <c r="AA348" s="30"/>
      <c r="AB348" s="30"/>
      <c r="AC348" s="30"/>
      <c r="AD348" s="30"/>
      <c r="AE348" s="20"/>
      <c r="AF348" s="20"/>
      <c r="AG348" s="20"/>
    </row>
    <row r="349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9"/>
      <c r="Y349" s="29"/>
      <c r="Z349" s="30"/>
      <c r="AA349" s="30"/>
      <c r="AB349" s="30"/>
      <c r="AC349" s="30"/>
      <c r="AD349" s="30"/>
      <c r="AE349" s="20"/>
      <c r="AF349" s="20"/>
      <c r="AG349" s="20"/>
    </row>
    <row r="350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9"/>
      <c r="Y350" s="29"/>
      <c r="Z350" s="30"/>
      <c r="AA350" s="30"/>
      <c r="AB350" s="30"/>
      <c r="AC350" s="30"/>
      <c r="AD350" s="30"/>
      <c r="AE350" s="20"/>
      <c r="AF350" s="20"/>
      <c r="AG350" s="20"/>
    </row>
    <row r="351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9"/>
      <c r="Y351" s="29"/>
      <c r="Z351" s="30"/>
      <c r="AA351" s="30"/>
      <c r="AB351" s="30"/>
      <c r="AC351" s="30"/>
      <c r="AD351" s="30"/>
      <c r="AE351" s="20"/>
      <c r="AF351" s="20"/>
      <c r="AG351" s="20"/>
    </row>
    <row r="352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9"/>
      <c r="Y352" s="29"/>
      <c r="Z352" s="30"/>
      <c r="AA352" s="30"/>
      <c r="AB352" s="30"/>
      <c r="AC352" s="30"/>
      <c r="AD352" s="30"/>
      <c r="AE352" s="20"/>
      <c r="AF352" s="20"/>
      <c r="AG352" s="20"/>
    </row>
    <row r="353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9"/>
      <c r="Y353" s="29"/>
      <c r="Z353" s="30"/>
      <c r="AA353" s="30"/>
      <c r="AB353" s="30"/>
      <c r="AC353" s="30"/>
      <c r="AD353" s="30"/>
      <c r="AE353" s="20"/>
      <c r="AF353" s="20"/>
      <c r="AG353" s="20"/>
    </row>
    <row r="354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9"/>
      <c r="Y354" s="29"/>
      <c r="Z354" s="30"/>
      <c r="AA354" s="30"/>
      <c r="AB354" s="30"/>
      <c r="AC354" s="30"/>
      <c r="AD354" s="30"/>
      <c r="AE354" s="20"/>
      <c r="AF354" s="20"/>
      <c r="AG354" s="20"/>
    </row>
    <row r="355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9"/>
      <c r="Y355" s="29"/>
      <c r="Z355" s="30"/>
      <c r="AA355" s="30"/>
      <c r="AB355" s="30"/>
      <c r="AC355" s="30"/>
      <c r="AD355" s="30"/>
      <c r="AE355" s="20"/>
      <c r="AF355" s="20"/>
      <c r="AG355" s="20"/>
    </row>
    <row r="356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9"/>
      <c r="Y356" s="29"/>
      <c r="Z356" s="30"/>
      <c r="AA356" s="30"/>
      <c r="AB356" s="30"/>
      <c r="AC356" s="30"/>
      <c r="AD356" s="30"/>
      <c r="AE356" s="20"/>
      <c r="AF356" s="20"/>
      <c r="AG356" s="20"/>
    </row>
    <row r="357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9"/>
      <c r="Y357" s="29"/>
      <c r="Z357" s="30"/>
      <c r="AA357" s="30"/>
      <c r="AB357" s="30"/>
      <c r="AC357" s="30"/>
      <c r="AD357" s="30"/>
      <c r="AE357" s="20"/>
      <c r="AF357" s="20"/>
      <c r="AG357" s="20"/>
    </row>
    <row r="358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9"/>
      <c r="Y358" s="29"/>
      <c r="Z358" s="30"/>
      <c r="AA358" s="30"/>
      <c r="AB358" s="30"/>
      <c r="AC358" s="30"/>
      <c r="AD358" s="30"/>
      <c r="AE358" s="20"/>
      <c r="AF358" s="20"/>
      <c r="AG358" s="20"/>
    </row>
    <row r="359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9"/>
      <c r="Y359" s="29"/>
      <c r="Z359" s="30"/>
      <c r="AA359" s="30"/>
      <c r="AB359" s="30"/>
      <c r="AC359" s="30"/>
      <c r="AD359" s="30"/>
      <c r="AE359" s="20"/>
      <c r="AF359" s="20"/>
      <c r="AG359" s="20"/>
    </row>
    <row r="360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9"/>
      <c r="Y360" s="29"/>
      <c r="Z360" s="30"/>
      <c r="AA360" s="30"/>
      <c r="AB360" s="30"/>
      <c r="AC360" s="30"/>
      <c r="AD360" s="30"/>
      <c r="AE360" s="20"/>
      <c r="AF360" s="20"/>
      <c r="AG360" s="20"/>
    </row>
    <row r="361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9"/>
      <c r="Y361" s="29"/>
      <c r="Z361" s="30"/>
      <c r="AA361" s="30"/>
      <c r="AB361" s="30"/>
      <c r="AC361" s="30"/>
      <c r="AD361" s="30"/>
      <c r="AE361" s="20"/>
      <c r="AF361" s="20"/>
      <c r="AG361" s="20"/>
    </row>
    <row r="362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9"/>
      <c r="Y362" s="29"/>
      <c r="Z362" s="30"/>
      <c r="AA362" s="30"/>
      <c r="AB362" s="30"/>
      <c r="AC362" s="30"/>
      <c r="AD362" s="30"/>
      <c r="AE362" s="20"/>
      <c r="AF362" s="20"/>
      <c r="AG362" s="20"/>
    </row>
    <row r="363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9"/>
      <c r="Y363" s="29"/>
      <c r="Z363" s="30"/>
      <c r="AA363" s="30"/>
      <c r="AB363" s="30"/>
      <c r="AC363" s="30"/>
      <c r="AD363" s="30"/>
      <c r="AE363" s="20"/>
      <c r="AF363" s="20"/>
      <c r="AG363" s="20"/>
    </row>
    <row r="364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9"/>
      <c r="Y364" s="29"/>
      <c r="Z364" s="30"/>
      <c r="AA364" s="30"/>
      <c r="AB364" s="30"/>
      <c r="AC364" s="30"/>
      <c r="AD364" s="30"/>
      <c r="AE364" s="20"/>
      <c r="AF364" s="20"/>
      <c r="AG364" s="20"/>
    </row>
    <row r="365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9"/>
      <c r="Y365" s="29"/>
      <c r="Z365" s="30"/>
      <c r="AA365" s="30"/>
      <c r="AB365" s="30"/>
      <c r="AC365" s="30"/>
      <c r="AD365" s="30"/>
      <c r="AE365" s="20"/>
      <c r="AF365" s="20"/>
      <c r="AG365" s="20"/>
    </row>
    <row r="366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9"/>
      <c r="Y366" s="29"/>
      <c r="Z366" s="30"/>
      <c r="AA366" s="30"/>
      <c r="AB366" s="30"/>
      <c r="AC366" s="30"/>
      <c r="AD366" s="30"/>
      <c r="AE366" s="20"/>
      <c r="AF366" s="20"/>
      <c r="AG366" s="20"/>
    </row>
    <row r="367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9"/>
      <c r="Y367" s="29"/>
      <c r="Z367" s="30"/>
      <c r="AA367" s="30"/>
      <c r="AB367" s="30"/>
      <c r="AC367" s="30"/>
      <c r="AD367" s="30"/>
      <c r="AE367" s="20"/>
      <c r="AF367" s="20"/>
      <c r="AG367" s="20"/>
    </row>
    <row r="368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9"/>
      <c r="Y368" s="29"/>
      <c r="Z368" s="30"/>
      <c r="AA368" s="30"/>
      <c r="AB368" s="30"/>
      <c r="AC368" s="30"/>
      <c r="AD368" s="30"/>
      <c r="AE368" s="20"/>
      <c r="AF368" s="20"/>
      <c r="AG368" s="20"/>
    </row>
    <row r="369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9"/>
      <c r="Y369" s="29"/>
      <c r="Z369" s="30"/>
      <c r="AA369" s="30"/>
      <c r="AB369" s="30"/>
      <c r="AC369" s="30"/>
      <c r="AD369" s="30"/>
      <c r="AE369" s="20"/>
      <c r="AF369" s="20"/>
      <c r="AG369" s="20"/>
    </row>
    <row r="370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9"/>
      <c r="Y370" s="29"/>
      <c r="Z370" s="30"/>
      <c r="AA370" s="30"/>
      <c r="AB370" s="30"/>
      <c r="AC370" s="30"/>
      <c r="AD370" s="30"/>
      <c r="AE370" s="20"/>
      <c r="AF370" s="20"/>
      <c r="AG370" s="20"/>
    </row>
    <row r="371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9"/>
      <c r="Y371" s="29"/>
      <c r="Z371" s="30"/>
      <c r="AA371" s="30"/>
      <c r="AB371" s="30"/>
      <c r="AC371" s="30"/>
      <c r="AD371" s="30"/>
      <c r="AE371" s="20"/>
      <c r="AF371" s="20"/>
      <c r="AG371" s="20"/>
    </row>
    <row r="372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9"/>
      <c r="Y372" s="29"/>
      <c r="Z372" s="30"/>
      <c r="AA372" s="30"/>
      <c r="AB372" s="30"/>
      <c r="AC372" s="30"/>
      <c r="AD372" s="30"/>
      <c r="AE372" s="20"/>
      <c r="AF372" s="20"/>
      <c r="AG372" s="20"/>
    </row>
    <row r="373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9"/>
      <c r="Y373" s="29"/>
      <c r="Z373" s="30"/>
      <c r="AA373" s="30"/>
      <c r="AB373" s="30"/>
      <c r="AC373" s="30"/>
      <c r="AD373" s="30"/>
      <c r="AE373" s="20"/>
      <c r="AF373" s="20"/>
      <c r="AG373" s="20"/>
    </row>
    <row r="374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9"/>
      <c r="Y374" s="29"/>
      <c r="Z374" s="30"/>
      <c r="AA374" s="30"/>
      <c r="AB374" s="30"/>
      <c r="AC374" s="30"/>
      <c r="AD374" s="30"/>
      <c r="AE374" s="20"/>
      <c r="AF374" s="20"/>
      <c r="AG374" s="20"/>
    </row>
    <row r="375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9"/>
      <c r="Y375" s="29"/>
      <c r="Z375" s="30"/>
      <c r="AA375" s="30"/>
      <c r="AB375" s="30"/>
      <c r="AC375" s="30"/>
      <c r="AD375" s="30"/>
      <c r="AE375" s="20"/>
      <c r="AF375" s="20"/>
      <c r="AG375" s="20"/>
    </row>
    <row r="376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9"/>
      <c r="Y376" s="29"/>
      <c r="Z376" s="30"/>
      <c r="AA376" s="30"/>
      <c r="AB376" s="30"/>
      <c r="AC376" s="30"/>
      <c r="AD376" s="30"/>
      <c r="AE376" s="20"/>
      <c r="AF376" s="20"/>
      <c r="AG376" s="20"/>
    </row>
    <row r="377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9"/>
      <c r="Y377" s="29"/>
      <c r="Z377" s="30"/>
      <c r="AA377" s="30"/>
      <c r="AB377" s="30"/>
      <c r="AC377" s="30"/>
      <c r="AD377" s="30"/>
      <c r="AE377" s="20"/>
      <c r="AF377" s="20"/>
      <c r="AG377" s="20"/>
    </row>
    <row r="378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9"/>
      <c r="Y378" s="29"/>
      <c r="Z378" s="30"/>
      <c r="AA378" s="30"/>
      <c r="AB378" s="30"/>
      <c r="AC378" s="30"/>
      <c r="AD378" s="30"/>
      <c r="AE378" s="20"/>
      <c r="AF378" s="20"/>
      <c r="AG378" s="20"/>
    </row>
    <row r="379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9"/>
      <c r="Y379" s="29"/>
      <c r="Z379" s="30"/>
      <c r="AA379" s="30"/>
      <c r="AB379" s="30"/>
      <c r="AC379" s="30"/>
      <c r="AD379" s="30"/>
      <c r="AE379" s="20"/>
      <c r="AF379" s="20"/>
      <c r="AG379" s="20"/>
    </row>
    <row r="380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9"/>
      <c r="Y380" s="29"/>
      <c r="Z380" s="30"/>
      <c r="AA380" s="30"/>
      <c r="AB380" s="30"/>
      <c r="AC380" s="30"/>
      <c r="AD380" s="30"/>
      <c r="AE380" s="20"/>
      <c r="AF380" s="20"/>
      <c r="AG380" s="20"/>
    </row>
    <row r="381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9"/>
      <c r="Y381" s="29"/>
      <c r="Z381" s="30"/>
      <c r="AA381" s="30"/>
      <c r="AB381" s="30"/>
      <c r="AC381" s="30"/>
      <c r="AD381" s="30"/>
      <c r="AE381" s="20"/>
      <c r="AF381" s="20"/>
      <c r="AG381" s="20"/>
    </row>
    <row r="382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9"/>
      <c r="Y382" s="29"/>
      <c r="Z382" s="30"/>
      <c r="AA382" s="30"/>
      <c r="AB382" s="30"/>
      <c r="AC382" s="30"/>
      <c r="AD382" s="30"/>
      <c r="AE382" s="20"/>
      <c r="AF382" s="20"/>
      <c r="AG382" s="20"/>
    </row>
    <row r="383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9"/>
      <c r="Y383" s="29"/>
      <c r="Z383" s="30"/>
      <c r="AA383" s="30"/>
      <c r="AB383" s="30"/>
      <c r="AC383" s="30"/>
      <c r="AD383" s="30"/>
      <c r="AE383" s="20"/>
      <c r="AF383" s="20"/>
      <c r="AG383" s="20"/>
    </row>
    <row r="384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9"/>
      <c r="Y384" s="29"/>
      <c r="Z384" s="30"/>
      <c r="AA384" s="30"/>
      <c r="AB384" s="30"/>
      <c r="AC384" s="30"/>
      <c r="AD384" s="30"/>
      <c r="AE384" s="20"/>
      <c r="AF384" s="20"/>
      <c r="AG384" s="20"/>
    </row>
    <row r="385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9"/>
      <c r="Y385" s="29"/>
      <c r="Z385" s="30"/>
      <c r="AA385" s="30"/>
      <c r="AB385" s="30"/>
      <c r="AC385" s="30"/>
      <c r="AD385" s="30"/>
      <c r="AE385" s="20"/>
      <c r="AF385" s="20"/>
      <c r="AG385" s="20"/>
    </row>
    <row r="386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9"/>
      <c r="Y386" s="29"/>
      <c r="Z386" s="30"/>
      <c r="AA386" s="30"/>
      <c r="AB386" s="30"/>
      <c r="AC386" s="30"/>
      <c r="AD386" s="30"/>
      <c r="AE386" s="20"/>
      <c r="AF386" s="20"/>
      <c r="AG386" s="20"/>
    </row>
    <row r="387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9"/>
      <c r="Y387" s="29"/>
      <c r="Z387" s="30"/>
      <c r="AA387" s="30"/>
      <c r="AB387" s="30"/>
      <c r="AC387" s="30"/>
      <c r="AD387" s="30"/>
      <c r="AE387" s="20"/>
      <c r="AF387" s="20"/>
      <c r="AG387" s="20"/>
    </row>
    <row r="388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9"/>
      <c r="Y388" s="29"/>
      <c r="Z388" s="30"/>
      <c r="AA388" s="30"/>
      <c r="AB388" s="30"/>
      <c r="AC388" s="30"/>
      <c r="AD388" s="30"/>
      <c r="AE388" s="20"/>
      <c r="AF388" s="20"/>
      <c r="AG388" s="20"/>
    </row>
    <row r="389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9"/>
      <c r="Y389" s="29"/>
      <c r="Z389" s="30"/>
      <c r="AA389" s="30"/>
      <c r="AB389" s="30"/>
      <c r="AC389" s="30"/>
      <c r="AD389" s="30"/>
      <c r="AE389" s="20"/>
      <c r="AF389" s="20"/>
      <c r="AG389" s="20"/>
    </row>
    <row r="390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9"/>
      <c r="Y390" s="29"/>
      <c r="Z390" s="30"/>
      <c r="AA390" s="30"/>
      <c r="AB390" s="30"/>
      <c r="AC390" s="30"/>
      <c r="AD390" s="30"/>
      <c r="AE390" s="20"/>
      <c r="AF390" s="20"/>
      <c r="AG390" s="20"/>
    </row>
    <row r="391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9"/>
      <c r="Y391" s="29"/>
      <c r="Z391" s="30"/>
      <c r="AA391" s="30"/>
      <c r="AB391" s="30"/>
      <c r="AC391" s="30"/>
      <c r="AD391" s="30"/>
      <c r="AE391" s="20"/>
      <c r="AF391" s="20"/>
      <c r="AG391" s="20"/>
    </row>
    <row r="392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9"/>
      <c r="Y392" s="29"/>
      <c r="Z392" s="30"/>
      <c r="AA392" s="30"/>
      <c r="AB392" s="30"/>
      <c r="AC392" s="30"/>
      <c r="AD392" s="30"/>
      <c r="AE392" s="20"/>
      <c r="AF392" s="20"/>
      <c r="AG392" s="20"/>
    </row>
    <row r="393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9"/>
      <c r="Y393" s="29"/>
      <c r="Z393" s="30"/>
      <c r="AA393" s="30"/>
      <c r="AB393" s="30"/>
      <c r="AC393" s="30"/>
      <c r="AD393" s="30"/>
      <c r="AE393" s="20"/>
      <c r="AF393" s="20"/>
      <c r="AG393" s="20"/>
    </row>
    <row r="394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9"/>
      <c r="Y394" s="29"/>
      <c r="Z394" s="30"/>
      <c r="AA394" s="30"/>
      <c r="AB394" s="30"/>
      <c r="AC394" s="30"/>
      <c r="AD394" s="30"/>
      <c r="AE394" s="20"/>
      <c r="AF394" s="20"/>
      <c r="AG394" s="20"/>
    </row>
    <row r="395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9"/>
      <c r="Y395" s="29"/>
      <c r="Z395" s="30"/>
      <c r="AA395" s="30"/>
      <c r="AB395" s="30"/>
      <c r="AC395" s="30"/>
      <c r="AD395" s="30"/>
      <c r="AE395" s="20"/>
      <c r="AF395" s="20"/>
      <c r="AG395" s="20"/>
    </row>
    <row r="396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9"/>
      <c r="Y396" s="29"/>
      <c r="Z396" s="30"/>
      <c r="AA396" s="30"/>
      <c r="AB396" s="30"/>
      <c r="AC396" s="30"/>
      <c r="AD396" s="30"/>
      <c r="AE396" s="20"/>
      <c r="AF396" s="20"/>
      <c r="AG396" s="20"/>
    </row>
    <row r="397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9"/>
      <c r="Y397" s="29"/>
      <c r="Z397" s="30"/>
      <c r="AA397" s="30"/>
      <c r="AB397" s="30"/>
      <c r="AC397" s="30"/>
      <c r="AD397" s="30"/>
      <c r="AE397" s="20"/>
      <c r="AF397" s="20"/>
      <c r="AG397" s="20"/>
    </row>
    <row r="398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9"/>
      <c r="Y398" s="29"/>
      <c r="Z398" s="30"/>
      <c r="AA398" s="30"/>
      <c r="AB398" s="30"/>
      <c r="AC398" s="30"/>
      <c r="AD398" s="30"/>
      <c r="AE398" s="20"/>
      <c r="AF398" s="20"/>
      <c r="AG398" s="20"/>
    </row>
    <row r="399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9"/>
      <c r="Y399" s="29"/>
      <c r="Z399" s="30"/>
      <c r="AA399" s="30"/>
      <c r="AB399" s="30"/>
      <c r="AC399" s="30"/>
      <c r="AD399" s="30"/>
      <c r="AE399" s="20"/>
      <c r="AF399" s="20"/>
      <c r="AG399" s="20"/>
    </row>
    <row r="400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9"/>
      <c r="Y400" s="29"/>
      <c r="Z400" s="30"/>
      <c r="AA400" s="30"/>
      <c r="AB400" s="30"/>
      <c r="AC400" s="30"/>
      <c r="AD400" s="30"/>
      <c r="AE400" s="20"/>
      <c r="AF400" s="20"/>
      <c r="AG400" s="20"/>
    </row>
    <row r="401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9"/>
      <c r="Y401" s="29"/>
      <c r="Z401" s="30"/>
      <c r="AA401" s="30"/>
      <c r="AB401" s="30"/>
      <c r="AC401" s="30"/>
      <c r="AD401" s="30"/>
      <c r="AE401" s="20"/>
      <c r="AF401" s="20"/>
      <c r="AG401" s="20"/>
    </row>
    <row r="402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9"/>
      <c r="Y402" s="29"/>
      <c r="Z402" s="30"/>
      <c r="AA402" s="30"/>
      <c r="AB402" s="30"/>
      <c r="AC402" s="30"/>
      <c r="AD402" s="30"/>
      <c r="AE402" s="20"/>
      <c r="AF402" s="20"/>
      <c r="AG402" s="20"/>
    </row>
    <row r="403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9"/>
      <c r="Y403" s="29"/>
      <c r="Z403" s="30"/>
      <c r="AA403" s="30"/>
      <c r="AB403" s="30"/>
      <c r="AC403" s="30"/>
      <c r="AD403" s="30"/>
      <c r="AE403" s="20"/>
      <c r="AF403" s="20"/>
      <c r="AG403" s="20"/>
    </row>
    <row r="404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9"/>
      <c r="Y404" s="29"/>
      <c r="Z404" s="30"/>
      <c r="AA404" s="30"/>
      <c r="AB404" s="30"/>
      <c r="AC404" s="30"/>
      <c r="AD404" s="30"/>
      <c r="AE404" s="20"/>
      <c r="AF404" s="20"/>
      <c r="AG404" s="20"/>
    </row>
    <row r="405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9"/>
      <c r="Y405" s="29"/>
      <c r="Z405" s="30"/>
      <c r="AA405" s="30"/>
      <c r="AB405" s="30"/>
      <c r="AC405" s="30"/>
      <c r="AD405" s="30"/>
      <c r="AE405" s="20"/>
      <c r="AF405" s="20"/>
      <c r="AG405" s="20"/>
    </row>
    <row r="406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9"/>
      <c r="Y406" s="29"/>
      <c r="Z406" s="30"/>
      <c r="AA406" s="30"/>
      <c r="AB406" s="30"/>
      <c r="AC406" s="30"/>
      <c r="AD406" s="30"/>
      <c r="AE406" s="20"/>
      <c r="AF406" s="20"/>
      <c r="AG406" s="20"/>
    </row>
    <row r="407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9"/>
      <c r="Y407" s="29"/>
      <c r="Z407" s="30"/>
      <c r="AA407" s="30"/>
      <c r="AB407" s="30"/>
      <c r="AC407" s="30"/>
      <c r="AD407" s="30"/>
      <c r="AE407" s="20"/>
      <c r="AF407" s="20"/>
      <c r="AG407" s="20"/>
    </row>
    <row r="408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9"/>
      <c r="Y408" s="29"/>
      <c r="Z408" s="30"/>
      <c r="AA408" s="30"/>
      <c r="AB408" s="30"/>
      <c r="AC408" s="30"/>
      <c r="AD408" s="30"/>
      <c r="AE408" s="20"/>
      <c r="AF408" s="20"/>
      <c r="AG408" s="20"/>
    </row>
    <row r="409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9"/>
      <c r="Y409" s="29"/>
      <c r="Z409" s="30"/>
      <c r="AA409" s="30"/>
      <c r="AB409" s="30"/>
      <c r="AC409" s="30"/>
      <c r="AD409" s="30"/>
      <c r="AE409" s="20"/>
      <c r="AF409" s="20"/>
      <c r="AG409" s="20"/>
    </row>
    <row r="410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9"/>
      <c r="Y410" s="29"/>
      <c r="Z410" s="30"/>
      <c r="AA410" s="30"/>
      <c r="AB410" s="30"/>
      <c r="AC410" s="30"/>
      <c r="AD410" s="30"/>
      <c r="AE410" s="20"/>
      <c r="AF410" s="20"/>
      <c r="AG410" s="20"/>
    </row>
    <row r="411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9"/>
      <c r="Y411" s="29"/>
      <c r="Z411" s="30"/>
      <c r="AA411" s="30"/>
      <c r="AB411" s="30"/>
      <c r="AC411" s="30"/>
      <c r="AD411" s="30"/>
      <c r="AE411" s="20"/>
      <c r="AF411" s="20"/>
      <c r="AG411" s="20"/>
    </row>
    <row r="412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9"/>
      <c r="Y412" s="29"/>
      <c r="Z412" s="30"/>
      <c r="AA412" s="30"/>
      <c r="AB412" s="30"/>
      <c r="AC412" s="30"/>
      <c r="AD412" s="30"/>
      <c r="AE412" s="20"/>
      <c r="AF412" s="20"/>
      <c r="AG412" s="20"/>
    </row>
    <row r="413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9"/>
      <c r="Y413" s="29"/>
      <c r="Z413" s="30"/>
      <c r="AA413" s="30"/>
      <c r="AB413" s="30"/>
      <c r="AC413" s="30"/>
      <c r="AD413" s="30"/>
      <c r="AE413" s="20"/>
      <c r="AF413" s="20"/>
      <c r="AG413" s="20"/>
    </row>
    <row r="414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9"/>
      <c r="Y414" s="29"/>
      <c r="Z414" s="30"/>
      <c r="AA414" s="30"/>
      <c r="AB414" s="30"/>
      <c r="AC414" s="30"/>
      <c r="AD414" s="30"/>
      <c r="AE414" s="20"/>
      <c r="AF414" s="20"/>
      <c r="AG414" s="20"/>
    </row>
    <row r="415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9"/>
      <c r="Y415" s="29"/>
      <c r="Z415" s="30"/>
      <c r="AA415" s="30"/>
      <c r="AB415" s="30"/>
      <c r="AC415" s="30"/>
      <c r="AD415" s="30"/>
      <c r="AE415" s="20"/>
      <c r="AF415" s="20"/>
      <c r="AG415" s="20"/>
    </row>
    <row r="416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9"/>
      <c r="Y416" s="29"/>
      <c r="Z416" s="30"/>
      <c r="AA416" s="30"/>
      <c r="AB416" s="30"/>
      <c r="AC416" s="30"/>
      <c r="AD416" s="30"/>
      <c r="AE416" s="20"/>
      <c r="AF416" s="20"/>
      <c r="AG416" s="20"/>
    </row>
    <row r="417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9"/>
      <c r="Y417" s="29"/>
      <c r="Z417" s="30"/>
      <c r="AA417" s="30"/>
      <c r="AB417" s="30"/>
      <c r="AC417" s="30"/>
      <c r="AD417" s="30"/>
      <c r="AE417" s="20"/>
      <c r="AF417" s="20"/>
      <c r="AG417" s="20"/>
    </row>
    <row r="418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9"/>
      <c r="Y418" s="29"/>
      <c r="Z418" s="30"/>
      <c r="AA418" s="30"/>
      <c r="AB418" s="30"/>
      <c r="AC418" s="30"/>
      <c r="AD418" s="30"/>
      <c r="AE418" s="20"/>
      <c r="AF418" s="20"/>
      <c r="AG418" s="20"/>
    </row>
    <row r="419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9"/>
      <c r="Y419" s="29"/>
      <c r="Z419" s="30"/>
      <c r="AA419" s="30"/>
      <c r="AB419" s="30"/>
      <c r="AC419" s="30"/>
      <c r="AD419" s="30"/>
      <c r="AE419" s="20"/>
      <c r="AF419" s="20"/>
      <c r="AG419" s="20"/>
    </row>
    <row r="420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9"/>
      <c r="Y420" s="29"/>
      <c r="Z420" s="30"/>
      <c r="AA420" s="30"/>
      <c r="AB420" s="30"/>
      <c r="AC420" s="30"/>
      <c r="AD420" s="30"/>
      <c r="AE420" s="20"/>
      <c r="AF420" s="20"/>
      <c r="AG420" s="20"/>
    </row>
    <row r="421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9"/>
      <c r="Y421" s="29"/>
      <c r="Z421" s="30"/>
      <c r="AA421" s="30"/>
      <c r="AB421" s="30"/>
      <c r="AC421" s="30"/>
      <c r="AD421" s="30"/>
      <c r="AE421" s="20"/>
      <c r="AF421" s="20"/>
      <c r="AG421" s="20"/>
    </row>
    <row r="422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9"/>
      <c r="Y422" s="29"/>
      <c r="Z422" s="30"/>
      <c r="AA422" s="30"/>
      <c r="AB422" s="30"/>
      <c r="AC422" s="30"/>
      <c r="AD422" s="30"/>
      <c r="AE422" s="20"/>
      <c r="AF422" s="20"/>
      <c r="AG422" s="20"/>
    </row>
    <row r="423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9"/>
      <c r="Y423" s="29"/>
      <c r="Z423" s="30"/>
      <c r="AA423" s="30"/>
      <c r="AB423" s="30"/>
      <c r="AC423" s="30"/>
      <c r="AD423" s="30"/>
      <c r="AE423" s="20"/>
      <c r="AF423" s="20"/>
      <c r="AG423" s="20"/>
    </row>
    <row r="424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9"/>
      <c r="Y424" s="29"/>
      <c r="Z424" s="30"/>
      <c r="AA424" s="30"/>
      <c r="AB424" s="30"/>
      <c r="AC424" s="30"/>
      <c r="AD424" s="30"/>
      <c r="AE424" s="20"/>
      <c r="AF424" s="20"/>
      <c r="AG424" s="20"/>
    </row>
    <row r="425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9"/>
      <c r="Y425" s="29"/>
      <c r="Z425" s="30"/>
      <c r="AA425" s="30"/>
      <c r="AB425" s="30"/>
      <c r="AC425" s="30"/>
      <c r="AD425" s="30"/>
      <c r="AE425" s="20"/>
      <c r="AF425" s="20"/>
      <c r="AG425" s="20"/>
    </row>
    <row r="426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9"/>
      <c r="Y426" s="29"/>
      <c r="Z426" s="30"/>
      <c r="AA426" s="30"/>
      <c r="AB426" s="30"/>
      <c r="AC426" s="30"/>
      <c r="AD426" s="30"/>
      <c r="AE426" s="20"/>
      <c r="AF426" s="20"/>
      <c r="AG426" s="20"/>
    </row>
    <row r="427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9"/>
      <c r="Y427" s="29"/>
      <c r="Z427" s="30"/>
      <c r="AA427" s="30"/>
      <c r="AB427" s="30"/>
      <c r="AC427" s="30"/>
      <c r="AD427" s="30"/>
      <c r="AE427" s="20"/>
      <c r="AF427" s="20"/>
      <c r="AG427" s="20"/>
    </row>
    <row r="428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9"/>
      <c r="Y428" s="29"/>
      <c r="Z428" s="30"/>
      <c r="AA428" s="30"/>
      <c r="AB428" s="30"/>
      <c r="AC428" s="30"/>
      <c r="AD428" s="30"/>
      <c r="AE428" s="20"/>
      <c r="AF428" s="20"/>
      <c r="AG428" s="20"/>
    </row>
    <row r="429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9"/>
      <c r="Y429" s="29"/>
      <c r="Z429" s="30"/>
      <c r="AA429" s="30"/>
      <c r="AB429" s="30"/>
      <c r="AC429" s="30"/>
      <c r="AD429" s="30"/>
      <c r="AE429" s="20"/>
      <c r="AF429" s="20"/>
      <c r="AG429" s="20"/>
    </row>
    <row r="430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9"/>
      <c r="Y430" s="29"/>
      <c r="Z430" s="30"/>
      <c r="AA430" s="30"/>
      <c r="AB430" s="30"/>
      <c r="AC430" s="30"/>
      <c r="AD430" s="30"/>
      <c r="AE430" s="20"/>
      <c r="AF430" s="20"/>
      <c r="AG430" s="20"/>
    </row>
    <row r="431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9"/>
      <c r="Y431" s="29"/>
      <c r="Z431" s="30"/>
      <c r="AA431" s="30"/>
      <c r="AB431" s="30"/>
      <c r="AC431" s="30"/>
      <c r="AD431" s="30"/>
      <c r="AE431" s="20"/>
      <c r="AF431" s="20"/>
      <c r="AG431" s="20"/>
    </row>
    <row r="432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9"/>
      <c r="Y432" s="29"/>
      <c r="Z432" s="30"/>
      <c r="AA432" s="30"/>
      <c r="AB432" s="30"/>
      <c r="AC432" s="30"/>
      <c r="AD432" s="30"/>
      <c r="AE432" s="20"/>
      <c r="AF432" s="20"/>
      <c r="AG432" s="20"/>
    </row>
    <row r="433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9"/>
      <c r="Y433" s="29"/>
      <c r="Z433" s="30"/>
      <c r="AA433" s="30"/>
      <c r="AB433" s="30"/>
      <c r="AC433" s="30"/>
      <c r="AD433" s="30"/>
      <c r="AE433" s="20"/>
      <c r="AF433" s="20"/>
      <c r="AG433" s="20"/>
    </row>
    <row r="434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9"/>
      <c r="Y434" s="29"/>
      <c r="Z434" s="30"/>
      <c r="AA434" s="30"/>
      <c r="AB434" s="30"/>
      <c r="AC434" s="30"/>
      <c r="AD434" s="30"/>
      <c r="AE434" s="20"/>
      <c r="AF434" s="20"/>
      <c r="AG434" s="20"/>
    </row>
    <row r="435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9"/>
      <c r="Y435" s="29"/>
      <c r="Z435" s="30"/>
      <c r="AA435" s="30"/>
      <c r="AB435" s="30"/>
      <c r="AC435" s="30"/>
      <c r="AD435" s="30"/>
      <c r="AE435" s="20"/>
      <c r="AF435" s="20"/>
      <c r="AG435" s="20"/>
    </row>
    <row r="436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9"/>
      <c r="Y436" s="29"/>
      <c r="Z436" s="30"/>
      <c r="AA436" s="30"/>
      <c r="AB436" s="30"/>
      <c r="AC436" s="30"/>
      <c r="AD436" s="30"/>
      <c r="AE436" s="20"/>
      <c r="AF436" s="20"/>
      <c r="AG436" s="20"/>
    </row>
    <row r="437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9"/>
      <c r="Y437" s="29"/>
      <c r="Z437" s="30"/>
      <c r="AA437" s="30"/>
      <c r="AB437" s="30"/>
      <c r="AC437" s="30"/>
      <c r="AD437" s="30"/>
      <c r="AE437" s="20"/>
      <c r="AF437" s="20"/>
      <c r="AG437" s="20"/>
    </row>
    <row r="438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9"/>
      <c r="Y438" s="29"/>
      <c r="Z438" s="30"/>
      <c r="AA438" s="30"/>
      <c r="AB438" s="30"/>
      <c r="AC438" s="30"/>
      <c r="AD438" s="30"/>
      <c r="AE438" s="20"/>
      <c r="AF438" s="20"/>
      <c r="AG438" s="20"/>
    </row>
    <row r="439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9"/>
      <c r="Y439" s="29"/>
      <c r="Z439" s="30"/>
      <c r="AA439" s="30"/>
      <c r="AB439" s="30"/>
      <c r="AC439" s="30"/>
      <c r="AD439" s="30"/>
      <c r="AE439" s="20"/>
      <c r="AF439" s="20"/>
      <c r="AG439" s="20"/>
    </row>
    <row r="440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9"/>
      <c r="Y440" s="29"/>
      <c r="Z440" s="30"/>
      <c r="AA440" s="30"/>
      <c r="AB440" s="30"/>
      <c r="AC440" s="30"/>
      <c r="AD440" s="30"/>
      <c r="AE440" s="20"/>
      <c r="AF440" s="20"/>
      <c r="AG440" s="20"/>
    </row>
    <row r="441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9"/>
      <c r="Y441" s="29"/>
      <c r="Z441" s="30"/>
      <c r="AA441" s="30"/>
      <c r="AB441" s="30"/>
      <c r="AC441" s="30"/>
      <c r="AD441" s="30"/>
      <c r="AE441" s="20"/>
      <c r="AF441" s="20"/>
      <c r="AG441" s="20"/>
    </row>
    <row r="442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9"/>
      <c r="Y442" s="29"/>
      <c r="Z442" s="30"/>
      <c r="AA442" s="30"/>
      <c r="AB442" s="30"/>
      <c r="AC442" s="30"/>
      <c r="AD442" s="30"/>
      <c r="AE442" s="20"/>
      <c r="AF442" s="20"/>
      <c r="AG442" s="20"/>
    </row>
    <row r="443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9"/>
      <c r="Y443" s="29"/>
      <c r="Z443" s="30"/>
      <c r="AA443" s="30"/>
      <c r="AB443" s="30"/>
      <c r="AC443" s="30"/>
      <c r="AD443" s="30"/>
      <c r="AE443" s="20"/>
      <c r="AF443" s="20"/>
      <c r="AG443" s="20"/>
    </row>
    <row r="444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9"/>
      <c r="Y444" s="29"/>
      <c r="Z444" s="30"/>
      <c r="AA444" s="30"/>
      <c r="AB444" s="30"/>
      <c r="AC444" s="30"/>
      <c r="AD444" s="30"/>
      <c r="AE444" s="20"/>
      <c r="AF444" s="20"/>
      <c r="AG444" s="20"/>
    </row>
    <row r="445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9"/>
      <c r="Y445" s="29"/>
      <c r="Z445" s="30"/>
      <c r="AA445" s="30"/>
      <c r="AB445" s="30"/>
      <c r="AC445" s="30"/>
      <c r="AD445" s="30"/>
      <c r="AE445" s="20"/>
      <c r="AF445" s="20"/>
      <c r="AG445" s="20"/>
    </row>
    <row r="446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9"/>
      <c r="Y446" s="29"/>
      <c r="Z446" s="30"/>
      <c r="AA446" s="30"/>
      <c r="AB446" s="30"/>
      <c r="AC446" s="30"/>
      <c r="AD446" s="30"/>
      <c r="AE446" s="20"/>
      <c r="AF446" s="20"/>
      <c r="AG446" s="20"/>
    </row>
    <row r="447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9"/>
      <c r="Y447" s="29"/>
      <c r="Z447" s="30"/>
      <c r="AA447" s="30"/>
      <c r="AB447" s="30"/>
      <c r="AC447" s="30"/>
      <c r="AD447" s="30"/>
      <c r="AE447" s="20"/>
      <c r="AF447" s="20"/>
      <c r="AG447" s="20"/>
    </row>
    <row r="448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9"/>
      <c r="Y448" s="29"/>
      <c r="Z448" s="30"/>
      <c r="AA448" s="30"/>
      <c r="AB448" s="30"/>
      <c r="AC448" s="30"/>
      <c r="AD448" s="30"/>
      <c r="AE448" s="20"/>
      <c r="AF448" s="20"/>
      <c r="AG448" s="20"/>
    </row>
    <row r="449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9"/>
      <c r="Y449" s="29"/>
      <c r="Z449" s="30"/>
      <c r="AA449" s="30"/>
      <c r="AB449" s="30"/>
      <c r="AC449" s="30"/>
      <c r="AD449" s="30"/>
      <c r="AE449" s="20"/>
      <c r="AF449" s="20"/>
      <c r="AG449" s="20"/>
    </row>
    <row r="450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9"/>
      <c r="Y450" s="29"/>
      <c r="Z450" s="30"/>
      <c r="AA450" s="30"/>
      <c r="AB450" s="30"/>
      <c r="AC450" s="30"/>
      <c r="AD450" s="30"/>
      <c r="AE450" s="20"/>
      <c r="AF450" s="20"/>
      <c r="AG450" s="20"/>
    </row>
    <row r="451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9"/>
      <c r="Y451" s="29"/>
      <c r="Z451" s="30"/>
      <c r="AA451" s="30"/>
      <c r="AB451" s="30"/>
      <c r="AC451" s="30"/>
      <c r="AD451" s="30"/>
      <c r="AE451" s="20"/>
      <c r="AF451" s="20"/>
      <c r="AG451" s="20"/>
    </row>
    <row r="452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9"/>
      <c r="Y452" s="29"/>
      <c r="Z452" s="30"/>
      <c r="AA452" s="30"/>
      <c r="AB452" s="30"/>
      <c r="AC452" s="30"/>
      <c r="AD452" s="30"/>
      <c r="AE452" s="20"/>
      <c r="AF452" s="20"/>
      <c r="AG452" s="20"/>
    </row>
    <row r="453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9"/>
      <c r="Y453" s="29"/>
      <c r="Z453" s="30"/>
      <c r="AA453" s="30"/>
      <c r="AB453" s="30"/>
      <c r="AC453" s="30"/>
      <c r="AD453" s="30"/>
      <c r="AE453" s="20"/>
      <c r="AF453" s="20"/>
      <c r="AG453" s="20"/>
    </row>
    <row r="454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9"/>
      <c r="Y454" s="29"/>
      <c r="Z454" s="30"/>
      <c r="AA454" s="30"/>
      <c r="AB454" s="30"/>
      <c r="AC454" s="30"/>
      <c r="AD454" s="30"/>
      <c r="AE454" s="20"/>
      <c r="AF454" s="20"/>
      <c r="AG454" s="20"/>
    </row>
    <row r="455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9"/>
      <c r="Y455" s="29"/>
      <c r="Z455" s="30"/>
      <c r="AA455" s="30"/>
      <c r="AB455" s="30"/>
      <c r="AC455" s="30"/>
      <c r="AD455" s="30"/>
      <c r="AE455" s="20"/>
      <c r="AF455" s="20"/>
      <c r="AG455" s="20"/>
    </row>
    <row r="456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9"/>
      <c r="Y456" s="29"/>
      <c r="Z456" s="30"/>
      <c r="AA456" s="30"/>
      <c r="AB456" s="30"/>
      <c r="AC456" s="30"/>
      <c r="AD456" s="30"/>
      <c r="AE456" s="20"/>
      <c r="AF456" s="20"/>
      <c r="AG456" s="20"/>
    </row>
    <row r="457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9"/>
      <c r="Y457" s="29"/>
      <c r="Z457" s="30"/>
      <c r="AA457" s="30"/>
      <c r="AB457" s="30"/>
      <c r="AC457" s="30"/>
      <c r="AD457" s="30"/>
      <c r="AE457" s="20"/>
      <c r="AF457" s="20"/>
      <c r="AG457" s="20"/>
    </row>
    <row r="458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9"/>
      <c r="Y458" s="29"/>
      <c r="Z458" s="30"/>
      <c r="AA458" s="30"/>
      <c r="AB458" s="30"/>
      <c r="AC458" s="30"/>
      <c r="AD458" s="30"/>
      <c r="AE458" s="20"/>
      <c r="AF458" s="20"/>
      <c r="AG458" s="20"/>
    </row>
    <row r="459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9"/>
      <c r="Y459" s="29"/>
      <c r="Z459" s="30"/>
      <c r="AA459" s="30"/>
      <c r="AB459" s="30"/>
      <c r="AC459" s="30"/>
      <c r="AD459" s="30"/>
      <c r="AE459" s="20"/>
      <c r="AF459" s="20"/>
      <c r="AG459" s="20"/>
    </row>
    <row r="460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9"/>
      <c r="Y460" s="29"/>
      <c r="Z460" s="30"/>
      <c r="AA460" s="30"/>
      <c r="AB460" s="30"/>
      <c r="AC460" s="30"/>
      <c r="AD460" s="30"/>
      <c r="AE460" s="20"/>
      <c r="AF460" s="20"/>
      <c r="AG460" s="20"/>
    </row>
    <row r="461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9"/>
      <c r="Y461" s="29"/>
      <c r="Z461" s="30"/>
      <c r="AA461" s="30"/>
      <c r="AB461" s="30"/>
      <c r="AC461" s="30"/>
      <c r="AD461" s="30"/>
      <c r="AE461" s="20"/>
      <c r="AF461" s="20"/>
      <c r="AG461" s="20"/>
    </row>
    <row r="462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9"/>
      <c r="Y462" s="29"/>
      <c r="Z462" s="30"/>
      <c r="AA462" s="30"/>
      <c r="AB462" s="30"/>
      <c r="AC462" s="30"/>
      <c r="AD462" s="30"/>
      <c r="AE462" s="20"/>
      <c r="AF462" s="20"/>
      <c r="AG462" s="20"/>
    </row>
    <row r="463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9"/>
      <c r="Y463" s="29"/>
      <c r="Z463" s="30"/>
      <c r="AA463" s="30"/>
      <c r="AB463" s="30"/>
      <c r="AC463" s="30"/>
      <c r="AD463" s="30"/>
      <c r="AE463" s="20"/>
      <c r="AF463" s="20"/>
      <c r="AG463" s="20"/>
    </row>
    <row r="464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9"/>
      <c r="Y464" s="29"/>
      <c r="Z464" s="30"/>
      <c r="AA464" s="30"/>
      <c r="AB464" s="30"/>
      <c r="AC464" s="30"/>
      <c r="AD464" s="30"/>
      <c r="AE464" s="20"/>
      <c r="AF464" s="20"/>
      <c r="AG464" s="20"/>
    </row>
    <row r="465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9"/>
      <c r="Y465" s="29"/>
      <c r="Z465" s="30"/>
      <c r="AA465" s="30"/>
      <c r="AB465" s="30"/>
      <c r="AC465" s="30"/>
      <c r="AD465" s="30"/>
      <c r="AE465" s="20"/>
      <c r="AF465" s="20"/>
      <c r="AG465" s="20"/>
    </row>
    <row r="466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9"/>
      <c r="Y466" s="29"/>
      <c r="Z466" s="30"/>
      <c r="AA466" s="30"/>
      <c r="AB466" s="30"/>
      <c r="AC466" s="30"/>
      <c r="AD466" s="30"/>
      <c r="AE466" s="20"/>
      <c r="AF466" s="20"/>
      <c r="AG466" s="20"/>
    </row>
    <row r="467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9"/>
      <c r="Y467" s="29"/>
      <c r="Z467" s="30"/>
      <c r="AA467" s="30"/>
      <c r="AB467" s="30"/>
      <c r="AC467" s="30"/>
      <c r="AD467" s="30"/>
      <c r="AE467" s="20"/>
      <c r="AF467" s="20"/>
      <c r="AG467" s="20"/>
    </row>
    <row r="468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9"/>
      <c r="Y468" s="29"/>
      <c r="Z468" s="30"/>
      <c r="AA468" s="30"/>
      <c r="AB468" s="30"/>
      <c r="AC468" s="30"/>
      <c r="AD468" s="30"/>
      <c r="AE468" s="20"/>
      <c r="AF468" s="20"/>
      <c r="AG468" s="20"/>
    </row>
    <row r="469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9"/>
      <c r="Y469" s="29"/>
      <c r="Z469" s="30"/>
      <c r="AA469" s="30"/>
      <c r="AB469" s="30"/>
      <c r="AC469" s="30"/>
      <c r="AD469" s="30"/>
      <c r="AE469" s="20"/>
      <c r="AF469" s="20"/>
      <c r="AG469" s="20"/>
    </row>
    <row r="470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9"/>
      <c r="Y470" s="29"/>
      <c r="Z470" s="30"/>
      <c r="AA470" s="30"/>
      <c r="AB470" s="30"/>
      <c r="AC470" s="30"/>
      <c r="AD470" s="30"/>
      <c r="AE470" s="20"/>
      <c r="AF470" s="20"/>
      <c r="AG470" s="20"/>
    </row>
    <row r="471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9"/>
      <c r="Y471" s="29"/>
      <c r="Z471" s="30"/>
      <c r="AA471" s="30"/>
      <c r="AB471" s="30"/>
      <c r="AC471" s="30"/>
      <c r="AD471" s="30"/>
      <c r="AE471" s="20"/>
      <c r="AF471" s="20"/>
      <c r="AG471" s="20"/>
    </row>
    <row r="472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9"/>
      <c r="Y472" s="29"/>
      <c r="Z472" s="30"/>
      <c r="AA472" s="30"/>
      <c r="AB472" s="30"/>
      <c r="AC472" s="30"/>
      <c r="AD472" s="30"/>
      <c r="AE472" s="20"/>
      <c r="AF472" s="20"/>
      <c r="AG472" s="20"/>
    </row>
    <row r="473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9"/>
      <c r="Y473" s="29"/>
      <c r="Z473" s="30"/>
      <c r="AA473" s="30"/>
      <c r="AB473" s="30"/>
      <c r="AC473" s="30"/>
      <c r="AD473" s="30"/>
      <c r="AE473" s="20"/>
      <c r="AF473" s="20"/>
      <c r="AG473" s="20"/>
    </row>
    <row r="474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9"/>
      <c r="Y474" s="29"/>
      <c r="Z474" s="30"/>
      <c r="AA474" s="30"/>
      <c r="AB474" s="30"/>
      <c r="AC474" s="30"/>
      <c r="AD474" s="30"/>
      <c r="AE474" s="20"/>
      <c r="AF474" s="20"/>
      <c r="AG474" s="20"/>
    </row>
    <row r="475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9"/>
      <c r="Y475" s="29"/>
      <c r="Z475" s="30"/>
      <c r="AA475" s="30"/>
      <c r="AB475" s="30"/>
      <c r="AC475" s="30"/>
      <c r="AD475" s="30"/>
      <c r="AE475" s="20"/>
      <c r="AF475" s="20"/>
      <c r="AG475" s="20"/>
    </row>
    <row r="476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9"/>
      <c r="Y476" s="29"/>
      <c r="Z476" s="30"/>
      <c r="AA476" s="30"/>
      <c r="AB476" s="30"/>
      <c r="AC476" s="30"/>
      <c r="AD476" s="30"/>
      <c r="AE476" s="20"/>
      <c r="AF476" s="20"/>
      <c r="AG476" s="20"/>
    </row>
    <row r="477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9"/>
      <c r="Y477" s="29"/>
      <c r="Z477" s="30"/>
      <c r="AA477" s="30"/>
      <c r="AB477" s="30"/>
      <c r="AC477" s="30"/>
      <c r="AD477" s="30"/>
      <c r="AE477" s="20"/>
      <c r="AF477" s="20"/>
      <c r="AG477" s="20"/>
    </row>
    <row r="478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9"/>
      <c r="Y478" s="29"/>
      <c r="Z478" s="30"/>
      <c r="AA478" s="30"/>
      <c r="AB478" s="30"/>
      <c r="AC478" s="30"/>
      <c r="AD478" s="30"/>
      <c r="AE478" s="20"/>
      <c r="AF478" s="20"/>
      <c r="AG478" s="20"/>
    </row>
    <row r="479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9"/>
      <c r="Y479" s="29"/>
      <c r="Z479" s="30"/>
      <c r="AA479" s="30"/>
      <c r="AB479" s="30"/>
      <c r="AC479" s="30"/>
      <c r="AD479" s="30"/>
      <c r="AE479" s="20"/>
      <c r="AF479" s="20"/>
      <c r="AG479" s="20"/>
    </row>
    <row r="480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9"/>
      <c r="Y480" s="29"/>
      <c r="Z480" s="30"/>
      <c r="AA480" s="30"/>
      <c r="AB480" s="30"/>
      <c r="AC480" s="30"/>
      <c r="AD480" s="30"/>
      <c r="AE480" s="20"/>
      <c r="AF480" s="20"/>
      <c r="AG480" s="20"/>
    </row>
    <row r="481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9"/>
      <c r="Y481" s="29"/>
      <c r="Z481" s="30"/>
      <c r="AA481" s="30"/>
      <c r="AB481" s="30"/>
      <c r="AC481" s="30"/>
      <c r="AD481" s="30"/>
      <c r="AE481" s="20"/>
      <c r="AF481" s="20"/>
      <c r="AG481" s="20"/>
    </row>
    <row r="482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9"/>
      <c r="Y482" s="29"/>
      <c r="Z482" s="30"/>
      <c r="AA482" s="30"/>
      <c r="AB482" s="30"/>
      <c r="AC482" s="30"/>
      <c r="AD482" s="30"/>
      <c r="AE482" s="20"/>
      <c r="AF482" s="20"/>
      <c r="AG482" s="20"/>
    </row>
    <row r="483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9"/>
      <c r="Y483" s="29"/>
      <c r="Z483" s="30"/>
      <c r="AA483" s="30"/>
      <c r="AB483" s="30"/>
      <c r="AC483" s="30"/>
      <c r="AD483" s="30"/>
      <c r="AE483" s="20"/>
      <c r="AF483" s="20"/>
      <c r="AG483" s="20"/>
    </row>
    <row r="484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9"/>
      <c r="Y484" s="29"/>
      <c r="Z484" s="30"/>
      <c r="AA484" s="30"/>
      <c r="AB484" s="30"/>
      <c r="AC484" s="30"/>
      <c r="AD484" s="30"/>
      <c r="AE484" s="20"/>
      <c r="AF484" s="20"/>
      <c r="AG484" s="20"/>
    </row>
    <row r="485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9"/>
      <c r="Y485" s="29"/>
      <c r="Z485" s="30"/>
      <c r="AA485" s="30"/>
      <c r="AB485" s="30"/>
      <c r="AC485" s="30"/>
      <c r="AD485" s="30"/>
      <c r="AE485" s="20"/>
      <c r="AF485" s="20"/>
      <c r="AG485" s="20"/>
    </row>
    <row r="486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9"/>
      <c r="Y486" s="29"/>
      <c r="Z486" s="30"/>
      <c r="AA486" s="30"/>
      <c r="AB486" s="30"/>
      <c r="AC486" s="30"/>
      <c r="AD486" s="30"/>
      <c r="AE486" s="20"/>
      <c r="AF486" s="20"/>
      <c r="AG486" s="20"/>
    </row>
    <row r="487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9"/>
      <c r="Y487" s="29"/>
      <c r="Z487" s="30"/>
      <c r="AA487" s="30"/>
      <c r="AB487" s="30"/>
      <c r="AC487" s="30"/>
      <c r="AD487" s="30"/>
      <c r="AE487" s="20"/>
      <c r="AF487" s="20"/>
      <c r="AG487" s="20"/>
    </row>
    <row r="488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9"/>
      <c r="Y488" s="29"/>
      <c r="Z488" s="30"/>
      <c r="AA488" s="30"/>
      <c r="AB488" s="30"/>
      <c r="AC488" s="30"/>
      <c r="AD488" s="30"/>
      <c r="AE488" s="20"/>
      <c r="AF488" s="20"/>
      <c r="AG488" s="20"/>
    </row>
    <row r="489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9"/>
      <c r="Y489" s="29"/>
      <c r="Z489" s="30"/>
      <c r="AA489" s="30"/>
      <c r="AB489" s="30"/>
      <c r="AC489" s="30"/>
      <c r="AD489" s="30"/>
      <c r="AE489" s="20"/>
      <c r="AF489" s="20"/>
      <c r="AG489" s="20"/>
    </row>
    <row r="490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9"/>
      <c r="Y490" s="29"/>
      <c r="Z490" s="30"/>
      <c r="AA490" s="30"/>
      <c r="AB490" s="30"/>
      <c r="AC490" s="30"/>
      <c r="AD490" s="30"/>
      <c r="AE490" s="20"/>
      <c r="AF490" s="20"/>
      <c r="AG490" s="20"/>
    </row>
    <row r="491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9"/>
      <c r="Y491" s="29"/>
      <c r="Z491" s="30"/>
      <c r="AA491" s="30"/>
      <c r="AB491" s="30"/>
      <c r="AC491" s="30"/>
      <c r="AD491" s="30"/>
      <c r="AE491" s="20"/>
      <c r="AF491" s="20"/>
      <c r="AG491" s="20"/>
    </row>
    <row r="492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9"/>
      <c r="Y492" s="29"/>
      <c r="Z492" s="30"/>
      <c r="AA492" s="30"/>
      <c r="AB492" s="30"/>
      <c r="AC492" s="30"/>
      <c r="AD492" s="30"/>
      <c r="AE492" s="20"/>
      <c r="AF492" s="20"/>
      <c r="AG492" s="20"/>
    </row>
    <row r="493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9"/>
      <c r="Y493" s="29"/>
      <c r="Z493" s="30"/>
      <c r="AA493" s="30"/>
      <c r="AB493" s="30"/>
      <c r="AC493" s="30"/>
      <c r="AD493" s="30"/>
      <c r="AE493" s="20"/>
      <c r="AF493" s="20"/>
      <c r="AG493" s="20"/>
    </row>
    <row r="494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9"/>
      <c r="Y494" s="29"/>
      <c r="Z494" s="30"/>
      <c r="AA494" s="30"/>
      <c r="AB494" s="30"/>
      <c r="AC494" s="30"/>
      <c r="AD494" s="30"/>
      <c r="AE494" s="20"/>
      <c r="AF494" s="20"/>
      <c r="AG494" s="20"/>
    </row>
    <row r="495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9"/>
      <c r="Y495" s="29"/>
      <c r="Z495" s="30"/>
      <c r="AA495" s="30"/>
      <c r="AB495" s="30"/>
      <c r="AC495" s="30"/>
      <c r="AD495" s="30"/>
      <c r="AE495" s="20"/>
      <c r="AF495" s="20"/>
      <c r="AG495" s="20"/>
    </row>
    <row r="496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9"/>
      <c r="Y496" s="29"/>
      <c r="Z496" s="30"/>
      <c r="AA496" s="30"/>
      <c r="AB496" s="30"/>
      <c r="AC496" s="30"/>
      <c r="AD496" s="30"/>
      <c r="AE496" s="20"/>
      <c r="AF496" s="20"/>
      <c r="AG496" s="20"/>
    </row>
    <row r="497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9"/>
      <c r="Y497" s="29"/>
      <c r="Z497" s="30"/>
      <c r="AA497" s="30"/>
      <c r="AB497" s="30"/>
      <c r="AC497" s="30"/>
      <c r="AD497" s="30"/>
      <c r="AE497" s="20"/>
      <c r="AF497" s="20"/>
      <c r="AG497" s="20"/>
    </row>
    <row r="498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9"/>
      <c r="Y498" s="29"/>
      <c r="Z498" s="30"/>
      <c r="AA498" s="30"/>
      <c r="AB498" s="30"/>
      <c r="AC498" s="30"/>
      <c r="AD498" s="30"/>
      <c r="AE498" s="20"/>
      <c r="AF498" s="20"/>
      <c r="AG498" s="20"/>
    </row>
    <row r="499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9"/>
      <c r="Y499" s="29"/>
      <c r="Z499" s="30"/>
      <c r="AA499" s="30"/>
      <c r="AB499" s="30"/>
      <c r="AC499" s="30"/>
      <c r="AD499" s="30"/>
      <c r="AE499" s="20"/>
      <c r="AF499" s="20"/>
      <c r="AG499" s="20"/>
    </row>
    <row r="500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9"/>
      <c r="Y500" s="29"/>
      <c r="Z500" s="30"/>
      <c r="AA500" s="30"/>
      <c r="AB500" s="30"/>
      <c r="AC500" s="30"/>
      <c r="AD500" s="30"/>
      <c r="AE500" s="20"/>
      <c r="AF500" s="20"/>
      <c r="AG500" s="20"/>
    </row>
    <row r="501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9"/>
      <c r="Y501" s="29"/>
      <c r="Z501" s="30"/>
      <c r="AA501" s="30"/>
      <c r="AB501" s="30"/>
      <c r="AC501" s="30"/>
      <c r="AD501" s="30"/>
      <c r="AE501" s="20"/>
      <c r="AF501" s="20"/>
      <c r="AG501" s="20"/>
    </row>
    <row r="502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9"/>
      <c r="Y502" s="29"/>
      <c r="Z502" s="30"/>
      <c r="AA502" s="30"/>
      <c r="AB502" s="30"/>
      <c r="AC502" s="30"/>
      <c r="AD502" s="30"/>
      <c r="AE502" s="20"/>
      <c r="AF502" s="20"/>
      <c r="AG502" s="20"/>
    </row>
    <row r="503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9"/>
      <c r="Y503" s="29"/>
      <c r="Z503" s="30"/>
      <c r="AA503" s="30"/>
      <c r="AB503" s="30"/>
      <c r="AC503" s="30"/>
      <c r="AD503" s="30"/>
      <c r="AE503" s="20"/>
      <c r="AF503" s="20"/>
      <c r="AG503" s="20"/>
    </row>
    <row r="504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9"/>
      <c r="Y504" s="29"/>
      <c r="Z504" s="30"/>
      <c r="AA504" s="30"/>
      <c r="AB504" s="30"/>
      <c r="AC504" s="30"/>
      <c r="AD504" s="30"/>
      <c r="AE504" s="20"/>
      <c r="AF504" s="20"/>
      <c r="AG504" s="20"/>
    </row>
    <row r="505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9"/>
      <c r="Y505" s="29"/>
      <c r="Z505" s="30"/>
      <c r="AA505" s="30"/>
      <c r="AB505" s="30"/>
      <c r="AC505" s="30"/>
      <c r="AD505" s="30"/>
      <c r="AE505" s="20"/>
      <c r="AF505" s="20"/>
      <c r="AG505" s="20"/>
    </row>
    <row r="506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9"/>
      <c r="Y506" s="29"/>
      <c r="Z506" s="30"/>
      <c r="AA506" s="30"/>
      <c r="AB506" s="30"/>
      <c r="AC506" s="30"/>
      <c r="AD506" s="30"/>
      <c r="AE506" s="20"/>
      <c r="AF506" s="20"/>
      <c r="AG506" s="20"/>
    </row>
    <row r="507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9"/>
      <c r="Y507" s="29"/>
      <c r="Z507" s="30"/>
      <c r="AA507" s="30"/>
      <c r="AB507" s="30"/>
      <c r="AC507" s="30"/>
      <c r="AD507" s="30"/>
      <c r="AE507" s="20"/>
      <c r="AF507" s="20"/>
      <c r="AG507" s="20"/>
    </row>
    <row r="508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9"/>
      <c r="Y508" s="29"/>
      <c r="Z508" s="30"/>
      <c r="AA508" s="30"/>
      <c r="AB508" s="30"/>
      <c r="AC508" s="30"/>
      <c r="AD508" s="30"/>
      <c r="AE508" s="20"/>
      <c r="AF508" s="20"/>
      <c r="AG508" s="20"/>
    </row>
    <row r="509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9"/>
      <c r="Y509" s="29"/>
      <c r="Z509" s="30"/>
      <c r="AA509" s="30"/>
      <c r="AB509" s="30"/>
      <c r="AC509" s="30"/>
      <c r="AD509" s="30"/>
      <c r="AE509" s="20"/>
      <c r="AF509" s="20"/>
      <c r="AG509" s="20"/>
    </row>
    <row r="510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9"/>
      <c r="Y510" s="29"/>
      <c r="Z510" s="30"/>
      <c r="AA510" s="30"/>
      <c r="AB510" s="30"/>
      <c r="AC510" s="30"/>
      <c r="AD510" s="30"/>
      <c r="AE510" s="20"/>
      <c r="AF510" s="20"/>
      <c r="AG510" s="20"/>
    </row>
    <row r="511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9"/>
      <c r="Y511" s="29"/>
      <c r="Z511" s="30"/>
      <c r="AA511" s="30"/>
      <c r="AB511" s="30"/>
      <c r="AC511" s="30"/>
      <c r="AD511" s="30"/>
      <c r="AE511" s="20"/>
      <c r="AF511" s="20"/>
      <c r="AG511" s="20"/>
    </row>
    <row r="512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9"/>
      <c r="Y512" s="29"/>
      <c r="Z512" s="30"/>
      <c r="AA512" s="30"/>
      <c r="AB512" s="30"/>
      <c r="AC512" s="30"/>
      <c r="AD512" s="30"/>
      <c r="AE512" s="20"/>
      <c r="AF512" s="20"/>
      <c r="AG512" s="20"/>
    </row>
    <row r="513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9"/>
      <c r="Y513" s="29"/>
      <c r="Z513" s="30"/>
      <c r="AA513" s="30"/>
      <c r="AB513" s="30"/>
      <c r="AC513" s="30"/>
      <c r="AD513" s="30"/>
      <c r="AE513" s="20"/>
      <c r="AF513" s="20"/>
      <c r="AG513" s="20"/>
    </row>
    <row r="514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9"/>
      <c r="Y514" s="29"/>
      <c r="Z514" s="30"/>
      <c r="AA514" s="30"/>
      <c r="AB514" s="30"/>
      <c r="AC514" s="30"/>
      <c r="AD514" s="30"/>
      <c r="AE514" s="20"/>
      <c r="AF514" s="20"/>
      <c r="AG514" s="20"/>
    </row>
    <row r="515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9"/>
      <c r="Y515" s="29"/>
      <c r="Z515" s="30"/>
      <c r="AA515" s="30"/>
      <c r="AB515" s="30"/>
      <c r="AC515" s="30"/>
      <c r="AD515" s="30"/>
      <c r="AE515" s="20"/>
      <c r="AF515" s="20"/>
      <c r="AG515" s="20"/>
    </row>
    <row r="516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9"/>
      <c r="Y516" s="29"/>
      <c r="Z516" s="30"/>
      <c r="AA516" s="30"/>
      <c r="AB516" s="30"/>
      <c r="AC516" s="30"/>
      <c r="AD516" s="30"/>
      <c r="AE516" s="20"/>
      <c r="AF516" s="20"/>
      <c r="AG516" s="20"/>
    </row>
    <row r="517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9"/>
      <c r="Y517" s="29"/>
      <c r="Z517" s="30"/>
      <c r="AA517" s="30"/>
      <c r="AB517" s="30"/>
      <c r="AC517" s="30"/>
      <c r="AD517" s="30"/>
      <c r="AE517" s="20"/>
      <c r="AF517" s="20"/>
      <c r="AG517" s="20"/>
    </row>
    <row r="518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9"/>
      <c r="Y518" s="29"/>
      <c r="Z518" s="30"/>
      <c r="AA518" s="30"/>
      <c r="AB518" s="30"/>
      <c r="AC518" s="30"/>
      <c r="AD518" s="30"/>
      <c r="AE518" s="20"/>
      <c r="AF518" s="20"/>
      <c r="AG518" s="20"/>
    </row>
    <row r="519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9"/>
      <c r="Y519" s="29"/>
      <c r="Z519" s="30"/>
      <c r="AA519" s="30"/>
      <c r="AB519" s="30"/>
      <c r="AC519" s="30"/>
      <c r="AD519" s="30"/>
      <c r="AE519" s="20"/>
      <c r="AF519" s="20"/>
      <c r="AG519" s="20"/>
    </row>
    <row r="520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9"/>
      <c r="Y520" s="29"/>
      <c r="Z520" s="30"/>
      <c r="AA520" s="30"/>
      <c r="AB520" s="30"/>
      <c r="AC520" s="30"/>
      <c r="AD520" s="30"/>
      <c r="AE520" s="20"/>
      <c r="AF520" s="20"/>
      <c r="AG520" s="20"/>
    </row>
    <row r="521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9"/>
      <c r="Y521" s="29"/>
      <c r="Z521" s="30"/>
      <c r="AA521" s="30"/>
      <c r="AB521" s="30"/>
      <c r="AC521" s="30"/>
      <c r="AD521" s="30"/>
      <c r="AE521" s="20"/>
      <c r="AF521" s="20"/>
      <c r="AG521" s="20"/>
    </row>
    <row r="522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9"/>
      <c r="Y522" s="29"/>
      <c r="Z522" s="30"/>
      <c r="AA522" s="30"/>
      <c r="AB522" s="30"/>
      <c r="AC522" s="30"/>
      <c r="AD522" s="30"/>
      <c r="AE522" s="20"/>
      <c r="AF522" s="20"/>
      <c r="AG522" s="20"/>
    </row>
    <row r="523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9"/>
      <c r="Y523" s="29"/>
      <c r="Z523" s="30"/>
      <c r="AA523" s="30"/>
      <c r="AB523" s="30"/>
      <c r="AC523" s="30"/>
      <c r="AD523" s="30"/>
      <c r="AE523" s="20"/>
      <c r="AF523" s="20"/>
      <c r="AG523" s="20"/>
    </row>
    <row r="524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9"/>
      <c r="Y524" s="29"/>
      <c r="Z524" s="30"/>
      <c r="AA524" s="30"/>
      <c r="AB524" s="30"/>
      <c r="AC524" s="30"/>
      <c r="AD524" s="30"/>
      <c r="AE524" s="20"/>
      <c r="AF524" s="20"/>
      <c r="AG524" s="20"/>
    </row>
    <row r="525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9"/>
      <c r="Y525" s="29"/>
      <c r="Z525" s="30"/>
      <c r="AA525" s="30"/>
      <c r="AB525" s="30"/>
      <c r="AC525" s="30"/>
      <c r="AD525" s="30"/>
      <c r="AE525" s="20"/>
      <c r="AF525" s="20"/>
      <c r="AG525" s="20"/>
    </row>
    <row r="526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9"/>
      <c r="Y526" s="29"/>
      <c r="Z526" s="30"/>
      <c r="AA526" s="30"/>
      <c r="AB526" s="30"/>
      <c r="AC526" s="30"/>
      <c r="AD526" s="30"/>
      <c r="AE526" s="20"/>
      <c r="AF526" s="20"/>
      <c r="AG526" s="20"/>
    </row>
    <row r="527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9"/>
      <c r="Y527" s="29"/>
      <c r="Z527" s="30"/>
      <c r="AA527" s="30"/>
      <c r="AB527" s="30"/>
      <c r="AC527" s="30"/>
      <c r="AD527" s="30"/>
      <c r="AE527" s="20"/>
      <c r="AF527" s="20"/>
      <c r="AG527" s="20"/>
    </row>
    <row r="528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9"/>
      <c r="Y528" s="29"/>
      <c r="Z528" s="30"/>
      <c r="AA528" s="30"/>
      <c r="AB528" s="30"/>
      <c r="AC528" s="30"/>
      <c r="AD528" s="30"/>
      <c r="AE528" s="20"/>
      <c r="AF528" s="20"/>
      <c r="AG528" s="20"/>
    </row>
    <row r="529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9"/>
      <c r="Y529" s="29"/>
      <c r="Z529" s="30"/>
      <c r="AA529" s="30"/>
      <c r="AB529" s="30"/>
      <c r="AC529" s="30"/>
      <c r="AD529" s="30"/>
      <c r="AE529" s="20"/>
      <c r="AF529" s="20"/>
      <c r="AG529" s="20"/>
    </row>
    <row r="530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9"/>
      <c r="Y530" s="29"/>
      <c r="Z530" s="30"/>
      <c r="AA530" s="30"/>
      <c r="AB530" s="30"/>
      <c r="AC530" s="30"/>
      <c r="AD530" s="30"/>
      <c r="AE530" s="20"/>
      <c r="AF530" s="20"/>
      <c r="AG530" s="20"/>
    </row>
    <row r="531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9"/>
      <c r="Y531" s="29"/>
      <c r="Z531" s="30"/>
      <c r="AA531" s="30"/>
      <c r="AB531" s="30"/>
      <c r="AC531" s="30"/>
      <c r="AD531" s="30"/>
      <c r="AE531" s="20"/>
      <c r="AF531" s="20"/>
      <c r="AG531" s="20"/>
    </row>
    <row r="532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9"/>
      <c r="Y532" s="29"/>
      <c r="Z532" s="30"/>
      <c r="AA532" s="30"/>
      <c r="AB532" s="30"/>
      <c r="AC532" s="30"/>
      <c r="AD532" s="30"/>
      <c r="AE532" s="20"/>
      <c r="AF532" s="20"/>
      <c r="AG532" s="20"/>
    </row>
    <row r="533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9"/>
      <c r="Y533" s="29"/>
      <c r="Z533" s="30"/>
      <c r="AA533" s="30"/>
      <c r="AB533" s="30"/>
      <c r="AC533" s="30"/>
      <c r="AD533" s="30"/>
      <c r="AE533" s="20"/>
      <c r="AF533" s="20"/>
      <c r="AG533" s="20"/>
    </row>
    <row r="534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9"/>
      <c r="Y534" s="29"/>
      <c r="Z534" s="30"/>
      <c r="AA534" s="30"/>
      <c r="AB534" s="30"/>
      <c r="AC534" s="30"/>
      <c r="AD534" s="30"/>
      <c r="AE534" s="20"/>
      <c r="AF534" s="20"/>
      <c r="AG534" s="20"/>
    </row>
    <row r="535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9"/>
      <c r="Y535" s="29"/>
      <c r="Z535" s="30"/>
      <c r="AA535" s="30"/>
      <c r="AB535" s="30"/>
      <c r="AC535" s="30"/>
      <c r="AD535" s="30"/>
      <c r="AE535" s="20"/>
      <c r="AF535" s="20"/>
      <c r="AG535" s="20"/>
    </row>
    <row r="536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9"/>
      <c r="Y536" s="29"/>
      <c r="Z536" s="30"/>
      <c r="AA536" s="30"/>
      <c r="AB536" s="30"/>
      <c r="AC536" s="30"/>
      <c r="AD536" s="30"/>
      <c r="AE536" s="20"/>
      <c r="AF536" s="20"/>
      <c r="AG536" s="20"/>
    </row>
    <row r="537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9"/>
      <c r="Y537" s="29"/>
      <c r="Z537" s="30"/>
      <c r="AA537" s="30"/>
      <c r="AB537" s="30"/>
      <c r="AC537" s="30"/>
      <c r="AD537" s="30"/>
      <c r="AE537" s="20"/>
      <c r="AF537" s="20"/>
      <c r="AG537" s="20"/>
    </row>
    <row r="538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9"/>
      <c r="Y538" s="29"/>
      <c r="Z538" s="30"/>
      <c r="AA538" s="30"/>
      <c r="AB538" s="30"/>
      <c r="AC538" s="30"/>
      <c r="AD538" s="30"/>
      <c r="AE538" s="20"/>
      <c r="AF538" s="20"/>
      <c r="AG538" s="20"/>
    </row>
    <row r="539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9"/>
      <c r="Y539" s="29"/>
      <c r="Z539" s="30"/>
      <c r="AA539" s="30"/>
      <c r="AB539" s="30"/>
      <c r="AC539" s="30"/>
      <c r="AD539" s="30"/>
      <c r="AE539" s="20"/>
      <c r="AF539" s="20"/>
      <c r="AG539" s="20"/>
    </row>
    <row r="540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9"/>
      <c r="Y540" s="29"/>
      <c r="Z540" s="30"/>
      <c r="AA540" s="30"/>
      <c r="AB540" s="30"/>
      <c r="AC540" s="30"/>
      <c r="AD540" s="30"/>
      <c r="AE540" s="20"/>
      <c r="AF540" s="20"/>
      <c r="AG540" s="20"/>
    </row>
    <row r="541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9"/>
      <c r="Y541" s="29"/>
      <c r="Z541" s="30"/>
      <c r="AA541" s="30"/>
      <c r="AB541" s="30"/>
      <c r="AC541" s="30"/>
      <c r="AD541" s="30"/>
      <c r="AE541" s="20"/>
      <c r="AF541" s="20"/>
      <c r="AG541" s="20"/>
    </row>
    <row r="542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9"/>
      <c r="Y542" s="29"/>
      <c r="Z542" s="30"/>
      <c r="AA542" s="30"/>
      <c r="AB542" s="30"/>
      <c r="AC542" s="30"/>
      <c r="AD542" s="30"/>
      <c r="AE542" s="20"/>
      <c r="AF542" s="20"/>
      <c r="AG542" s="20"/>
    </row>
    <row r="543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9"/>
      <c r="Y543" s="29"/>
      <c r="Z543" s="30"/>
      <c r="AA543" s="30"/>
      <c r="AB543" s="30"/>
      <c r="AC543" s="30"/>
      <c r="AD543" s="30"/>
      <c r="AE543" s="20"/>
      <c r="AF543" s="20"/>
      <c r="AG543" s="20"/>
    </row>
    <row r="544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9"/>
      <c r="Y544" s="29"/>
      <c r="Z544" s="30"/>
      <c r="AA544" s="30"/>
      <c r="AB544" s="30"/>
      <c r="AC544" s="30"/>
      <c r="AD544" s="30"/>
      <c r="AE544" s="20"/>
      <c r="AF544" s="20"/>
      <c r="AG544" s="20"/>
    </row>
    <row r="545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9"/>
      <c r="Y545" s="29"/>
      <c r="Z545" s="30"/>
      <c r="AA545" s="30"/>
      <c r="AB545" s="30"/>
      <c r="AC545" s="30"/>
      <c r="AD545" s="30"/>
      <c r="AE545" s="20"/>
      <c r="AF545" s="20"/>
      <c r="AG545" s="20"/>
    </row>
    <row r="546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9"/>
      <c r="Y546" s="29"/>
      <c r="Z546" s="30"/>
      <c r="AA546" s="30"/>
      <c r="AB546" s="30"/>
      <c r="AC546" s="30"/>
      <c r="AD546" s="30"/>
      <c r="AE546" s="20"/>
      <c r="AF546" s="20"/>
      <c r="AG546" s="20"/>
    </row>
    <row r="547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9"/>
      <c r="Y547" s="29"/>
      <c r="Z547" s="30"/>
      <c r="AA547" s="30"/>
      <c r="AB547" s="30"/>
      <c r="AC547" s="30"/>
      <c r="AD547" s="30"/>
      <c r="AE547" s="20"/>
      <c r="AF547" s="20"/>
      <c r="AG547" s="20"/>
    </row>
    <row r="548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9"/>
      <c r="Y548" s="29"/>
      <c r="Z548" s="30"/>
      <c r="AA548" s="30"/>
      <c r="AB548" s="30"/>
      <c r="AC548" s="30"/>
      <c r="AD548" s="30"/>
      <c r="AE548" s="20"/>
      <c r="AF548" s="20"/>
      <c r="AG548" s="20"/>
    </row>
    <row r="549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9"/>
      <c r="Y549" s="29"/>
      <c r="Z549" s="30"/>
      <c r="AA549" s="30"/>
      <c r="AB549" s="30"/>
      <c r="AC549" s="30"/>
      <c r="AD549" s="30"/>
      <c r="AE549" s="20"/>
      <c r="AF549" s="20"/>
      <c r="AG549" s="20"/>
    </row>
    <row r="550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9"/>
      <c r="Y550" s="29"/>
      <c r="Z550" s="30"/>
      <c r="AA550" s="30"/>
      <c r="AB550" s="30"/>
      <c r="AC550" s="30"/>
      <c r="AD550" s="30"/>
      <c r="AE550" s="20"/>
      <c r="AF550" s="20"/>
      <c r="AG550" s="20"/>
    </row>
    <row r="551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9"/>
      <c r="Y551" s="29"/>
      <c r="Z551" s="30"/>
      <c r="AA551" s="30"/>
      <c r="AB551" s="30"/>
      <c r="AC551" s="30"/>
      <c r="AD551" s="30"/>
      <c r="AE551" s="20"/>
      <c r="AF551" s="20"/>
      <c r="AG551" s="20"/>
    </row>
    <row r="552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9"/>
      <c r="Y552" s="29"/>
      <c r="Z552" s="30"/>
      <c r="AA552" s="30"/>
      <c r="AB552" s="30"/>
      <c r="AC552" s="30"/>
      <c r="AD552" s="30"/>
      <c r="AE552" s="20"/>
      <c r="AF552" s="20"/>
      <c r="AG552" s="20"/>
    </row>
    <row r="553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9"/>
      <c r="Y553" s="29"/>
      <c r="Z553" s="30"/>
      <c r="AA553" s="30"/>
      <c r="AB553" s="30"/>
      <c r="AC553" s="30"/>
      <c r="AD553" s="30"/>
      <c r="AE553" s="20"/>
      <c r="AF553" s="20"/>
      <c r="AG553" s="20"/>
    </row>
    <row r="554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9"/>
      <c r="Y554" s="29"/>
      <c r="Z554" s="30"/>
      <c r="AA554" s="30"/>
      <c r="AB554" s="30"/>
      <c r="AC554" s="30"/>
      <c r="AD554" s="30"/>
      <c r="AE554" s="20"/>
      <c r="AF554" s="20"/>
      <c r="AG554" s="20"/>
    </row>
    <row r="555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9"/>
      <c r="Y555" s="29"/>
      <c r="Z555" s="30"/>
      <c r="AA555" s="30"/>
      <c r="AB555" s="30"/>
      <c r="AC555" s="30"/>
      <c r="AD555" s="30"/>
      <c r="AE555" s="20"/>
      <c r="AF555" s="20"/>
      <c r="AG555" s="20"/>
    </row>
    <row r="556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9"/>
      <c r="Y556" s="29"/>
      <c r="Z556" s="30"/>
      <c r="AA556" s="30"/>
      <c r="AB556" s="30"/>
      <c r="AC556" s="30"/>
      <c r="AD556" s="30"/>
      <c r="AE556" s="20"/>
      <c r="AF556" s="20"/>
      <c r="AG556" s="20"/>
    </row>
    <row r="557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9"/>
      <c r="Y557" s="29"/>
      <c r="Z557" s="30"/>
      <c r="AA557" s="30"/>
      <c r="AB557" s="30"/>
      <c r="AC557" s="30"/>
      <c r="AD557" s="30"/>
      <c r="AE557" s="20"/>
      <c r="AF557" s="20"/>
      <c r="AG557" s="20"/>
    </row>
    <row r="558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9"/>
      <c r="Y558" s="29"/>
      <c r="Z558" s="30"/>
      <c r="AA558" s="30"/>
      <c r="AB558" s="30"/>
      <c r="AC558" s="30"/>
      <c r="AD558" s="30"/>
      <c r="AE558" s="20"/>
      <c r="AF558" s="20"/>
      <c r="AG558" s="20"/>
    </row>
    <row r="559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9"/>
      <c r="Y559" s="29"/>
      <c r="Z559" s="30"/>
      <c r="AA559" s="30"/>
      <c r="AB559" s="30"/>
      <c r="AC559" s="30"/>
      <c r="AD559" s="30"/>
      <c r="AE559" s="20"/>
      <c r="AF559" s="20"/>
      <c r="AG559" s="20"/>
    </row>
    <row r="560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9"/>
      <c r="Y560" s="29"/>
      <c r="Z560" s="30"/>
      <c r="AA560" s="30"/>
      <c r="AB560" s="30"/>
      <c r="AC560" s="30"/>
      <c r="AD560" s="30"/>
      <c r="AE560" s="20"/>
      <c r="AF560" s="20"/>
      <c r="AG560" s="20"/>
    </row>
    <row r="561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9"/>
      <c r="Y561" s="29"/>
      <c r="Z561" s="30"/>
      <c r="AA561" s="30"/>
      <c r="AB561" s="30"/>
      <c r="AC561" s="30"/>
      <c r="AD561" s="30"/>
      <c r="AE561" s="20"/>
      <c r="AF561" s="20"/>
      <c r="AG561" s="20"/>
    </row>
    <row r="562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9"/>
      <c r="Y562" s="29"/>
      <c r="Z562" s="30"/>
      <c r="AA562" s="30"/>
      <c r="AB562" s="30"/>
      <c r="AC562" s="30"/>
      <c r="AD562" s="30"/>
      <c r="AE562" s="20"/>
      <c r="AF562" s="20"/>
      <c r="AG562" s="20"/>
    </row>
    <row r="563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9"/>
      <c r="Y563" s="29"/>
      <c r="Z563" s="30"/>
      <c r="AA563" s="30"/>
      <c r="AB563" s="30"/>
      <c r="AC563" s="30"/>
      <c r="AD563" s="30"/>
      <c r="AE563" s="20"/>
      <c r="AF563" s="20"/>
      <c r="AG563" s="20"/>
    </row>
    <row r="564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9"/>
      <c r="Y564" s="29"/>
      <c r="Z564" s="30"/>
      <c r="AA564" s="30"/>
      <c r="AB564" s="30"/>
      <c r="AC564" s="30"/>
      <c r="AD564" s="30"/>
      <c r="AE564" s="20"/>
      <c r="AF564" s="20"/>
      <c r="AG564" s="20"/>
    </row>
    <row r="565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9"/>
      <c r="Y565" s="29"/>
      <c r="Z565" s="30"/>
      <c r="AA565" s="30"/>
      <c r="AB565" s="30"/>
      <c r="AC565" s="30"/>
      <c r="AD565" s="30"/>
      <c r="AE565" s="20"/>
      <c r="AF565" s="20"/>
      <c r="AG565" s="20"/>
    </row>
    <row r="566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9"/>
      <c r="Y566" s="29"/>
      <c r="Z566" s="30"/>
      <c r="AA566" s="30"/>
      <c r="AB566" s="30"/>
      <c r="AC566" s="30"/>
      <c r="AD566" s="30"/>
      <c r="AE566" s="20"/>
      <c r="AF566" s="20"/>
      <c r="AG566" s="20"/>
    </row>
    <row r="567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9"/>
      <c r="Y567" s="29"/>
      <c r="Z567" s="30"/>
      <c r="AA567" s="30"/>
      <c r="AB567" s="30"/>
      <c r="AC567" s="30"/>
      <c r="AD567" s="30"/>
      <c r="AE567" s="20"/>
      <c r="AF567" s="20"/>
      <c r="AG567" s="20"/>
    </row>
    <row r="568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9"/>
      <c r="Y568" s="29"/>
      <c r="Z568" s="30"/>
      <c r="AA568" s="30"/>
      <c r="AB568" s="30"/>
      <c r="AC568" s="30"/>
      <c r="AD568" s="30"/>
      <c r="AE568" s="20"/>
      <c r="AF568" s="20"/>
      <c r="AG568" s="20"/>
    </row>
    <row r="569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9"/>
      <c r="Y569" s="29"/>
      <c r="Z569" s="30"/>
      <c r="AA569" s="30"/>
      <c r="AB569" s="30"/>
      <c r="AC569" s="30"/>
      <c r="AD569" s="30"/>
      <c r="AE569" s="20"/>
      <c r="AF569" s="20"/>
      <c r="AG569" s="20"/>
    </row>
    <row r="570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9"/>
      <c r="Y570" s="29"/>
      <c r="Z570" s="30"/>
      <c r="AA570" s="30"/>
      <c r="AB570" s="30"/>
      <c r="AC570" s="30"/>
      <c r="AD570" s="30"/>
      <c r="AE570" s="20"/>
      <c r="AF570" s="20"/>
      <c r="AG570" s="20"/>
    </row>
    <row r="571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9"/>
      <c r="Y571" s="29"/>
      <c r="Z571" s="30"/>
      <c r="AA571" s="30"/>
      <c r="AB571" s="30"/>
      <c r="AC571" s="30"/>
      <c r="AD571" s="30"/>
      <c r="AE571" s="20"/>
      <c r="AF571" s="20"/>
      <c r="AG571" s="20"/>
    </row>
    <row r="572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9"/>
      <c r="Y572" s="29"/>
      <c r="Z572" s="30"/>
      <c r="AA572" s="30"/>
      <c r="AB572" s="30"/>
      <c r="AC572" s="30"/>
      <c r="AD572" s="30"/>
      <c r="AE572" s="20"/>
      <c r="AF572" s="20"/>
      <c r="AG572" s="20"/>
    </row>
    <row r="573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9"/>
      <c r="Y573" s="29"/>
      <c r="Z573" s="30"/>
      <c r="AA573" s="30"/>
      <c r="AB573" s="30"/>
      <c r="AC573" s="30"/>
      <c r="AD573" s="30"/>
      <c r="AE573" s="20"/>
      <c r="AF573" s="20"/>
      <c r="AG573" s="20"/>
    </row>
    <row r="574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9"/>
      <c r="Y574" s="29"/>
      <c r="Z574" s="30"/>
      <c r="AA574" s="30"/>
      <c r="AB574" s="30"/>
      <c r="AC574" s="30"/>
      <c r="AD574" s="30"/>
      <c r="AE574" s="20"/>
      <c r="AF574" s="20"/>
      <c r="AG574" s="20"/>
    </row>
    <row r="575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9"/>
      <c r="Y575" s="29"/>
      <c r="Z575" s="30"/>
      <c r="AA575" s="30"/>
      <c r="AB575" s="30"/>
      <c r="AC575" s="30"/>
      <c r="AD575" s="30"/>
      <c r="AE575" s="20"/>
      <c r="AF575" s="20"/>
      <c r="AG575" s="20"/>
    </row>
    <row r="576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9"/>
      <c r="Y576" s="29"/>
      <c r="Z576" s="30"/>
      <c r="AA576" s="30"/>
      <c r="AB576" s="30"/>
      <c r="AC576" s="30"/>
      <c r="AD576" s="30"/>
      <c r="AE576" s="20"/>
      <c r="AF576" s="20"/>
      <c r="AG576" s="20"/>
    </row>
    <row r="577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9"/>
      <c r="Y577" s="29"/>
      <c r="Z577" s="30"/>
      <c r="AA577" s="30"/>
      <c r="AB577" s="30"/>
      <c r="AC577" s="30"/>
      <c r="AD577" s="30"/>
      <c r="AE577" s="20"/>
      <c r="AF577" s="20"/>
      <c r="AG577" s="20"/>
    </row>
    <row r="578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9"/>
      <c r="Y578" s="29"/>
      <c r="Z578" s="30"/>
      <c r="AA578" s="30"/>
      <c r="AB578" s="30"/>
      <c r="AC578" s="30"/>
      <c r="AD578" s="30"/>
      <c r="AE578" s="20"/>
      <c r="AF578" s="20"/>
      <c r="AG578" s="20"/>
    </row>
    <row r="579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9"/>
      <c r="Y579" s="29"/>
      <c r="Z579" s="30"/>
      <c r="AA579" s="30"/>
      <c r="AB579" s="30"/>
      <c r="AC579" s="30"/>
      <c r="AD579" s="30"/>
      <c r="AE579" s="20"/>
      <c r="AF579" s="20"/>
      <c r="AG579" s="20"/>
    </row>
    <row r="580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9"/>
      <c r="Y580" s="29"/>
      <c r="Z580" s="30"/>
      <c r="AA580" s="30"/>
      <c r="AB580" s="30"/>
      <c r="AC580" s="30"/>
      <c r="AD580" s="30"/>
      <c r="AE580" s="20"/>
      <c r="AF580" s="20"/>
      <c r="AG580" s="20"/>
    </row>
    <row r="581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9"/>
      <c r="Y581" s="29"/>
      <c r="Z581" s="30"/>
      <c r="AA581" s="30"/>
      <c r="AB581" s="30"/>
      <c r="AC581" s="30"/>
      <c r="AD581" s="30"/>
      <c r="AE581" s="20"/>
      <c r="AF581" s="20"/>
      <c r="AG581" s="20"/>
    </row>
    <row r="582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9"/>
      <c r="Y582" s="29"/>
      <c r="Z582" s="30"/>
      <c r="AA582" s="30"/>
      <c r="AB582" s="30"/>
      <c r="AC582" s="30"/>
      <c r="AD582" s="30"/>
      <c r="AE582" s="20"/>
      <c r="AF582" s="20"/>
      <c r="AG582" s="20"/>
    </row>
    <row r="583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9"/>
      <c r="Y583" s="29"/>
      <c r="Z583" s="30"/>
      <c r="AA583" s="30"/>
      <c r="AB583" s="30"/>
      <c r="AC583" s="30"/>
      <c r="AD583" s="30"/>
      <c r="AE583" s="20"/>
      <c r="AF583" s="20"/>
      <c r="AG583" s="20"/>
    </row>
    <row r="584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9"/>
      <c r="Y584" s="29"/>
      <c r="Z584" s="30"/>
      <c r="AA584" s="30"/>
      <c r="AB584" s="30"/>
      <c r="AC584" s="30"/>
      <c r="AD584" s="30"/>
      <c r="AE584" s="20"/>
      <c r="AF584" s="20"/>
      <c r="AG584" s="20"/>
    </row>
    <row r="585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9"/>
      <c r="Y585" s="29"/>
      <c r="Z585" s="30"/>
      <c r="AA585" s="30"/>
      <c r="AB585" s="30"/>
      <c r="AC585" s="30"/>
      <c r="AD585" s="30"/>
      <c r="AE585" s="20"/>
      <c r="AF585" s="20"/>
      <c r="AG585" s="20"/>
    </row>
    <row r="586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9"/>
      <c r="Y586" s="29"/>
      <c r="Z586" s="30"/>
      <c r="AA586" s="30"/>
      <c r="AB586" s="30"/>
      <c r="AC586" s="30"/>
      <c r="AD586" s="30"/>
      <c r="AE586" s="20"/>
      <c r="AF586" s="20"/>
      <c r="AG586" s="20"/>
    </row>
    <row r="587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9"/>
      <c r="Y587" s="29"/>
      <c r="Z587" s="30"/>
      <c r="AA587" s="30"/>
      <c r="AB587" s="30"/>
      <c r="AC587" s="30"/>
      <c r="AD587" s="30"/>
      <c r="AE587" s="20"/>
      <c r="AF587" s="20"/>
      <c r="AG587" s="20"/>
    </row>
    <row r="588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9"/>
      <c r="Y588" s="29"/>
      <c r="Z588" s="30"/>
      <c r="AA588" s="30"/>
      <c r="AB588" s="30"/>
      <c r="AC588" s="30"/>
      <c r="AD588" s="30"/>
      <c r="AE588" s="20"/>
      <c r="AF588" s="20"/>
      <c r="AG588" s="20"/>
    </row>
    <row r="589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9"/>
      <c r="Y589" s="29"/>
      <c r="Z589" s="30"/>
      <c r="AA589" s="30"/>
      <c r="AB589" s="30"/>
      <c r="AC589" s="30"/>
      <c r="AD589" s="30"/>
      <c r="AE589" s="20"/>
      <c r="AF589" s="20"/>
      <c r="AG589" s="20"/>
    </row>
    <row r="590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9"/>
      <c r="Y590" s="29"/>
      <c r="Z590" s="30"/>
      <c r="AA590" s="30"/>
      <c r="AB590" s="30"/>
      <c r="AC590" s="30"/>
      <c r="AD590" s="30"/>
      <c r="AE590" s="20"/>
      <c r="AF590" s="20"/>
      <c r="AG590" s="20"/>
    </row>
    <row r="591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9"/>
      <c r="Y591" s="29"/>
      <c r="Z591" s="30"/>
      <c r="AA591" s="30"/>
      <c r="AB591" s="30"/>
      <c r="AC591" s="30"/>
      <c r="AD591" s="30"/>
      <c r="AE591" s="20"/>
      <c r="AF591" s="20"/>
      <c r="AG591" s="20"/>
    </row>
    <row r="592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9"/>
      <c r="Y592" s="29"/>
      <c r="Z592" s="30"/>
      <c r="AA592" s="30"/>
      <c r="AB592" s="30"/>
      <c r="AC592" s="30"/>
      <c r="AD592" s="30"/>
      <c r="AE592" s="20"/>
      <c r="AF592" s="20"/>
      <c r="AG592" s="20"/>
    </row>
    <row r="593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9"/>
      <c r="Y593" s="29"/>
      <c r="Z593" s="30"/>
      <c r="AA593" s="30"/>
      <c r="AB593" s="30"/>
      <c r="AC593" s="30"/>
      <c r="AD593" s="30"/>
      <c r="AE593" s="20"/>
      <c r="AF593" s="20"/>
      <c r="AG593" s="20"/>
    </row>
    <row r="594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9"/>
      <c r="Y594" s="29"/>
      <c r="Z594" s="30"/>
      <c r="AA594" s="30"/>
      <c r="AB594" s="30"/>
      <c r="AC594" s="30"/>
      <c r="AD594" s="30"/>
      <c r="AE594" s="20"/>
      <c r="AF594" s="20"/>
      <c r="AG594" s="20"/>
    </row>
    <row r="595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9"/>
      <c r="Y595" s="29"/>
      <c r="Z595" s="30"/>
      <c r="AA595" s="30"/>
      <c r="AB595" s="30"/>
      <c r="AC595" s="30"/>
      <c r="AD595" s="30"/>
      <c r="AE595" s="20"/>
      <c r="AF595" s="20"/>
      <c r="AG595" s="20"/>
    </row>
    <row r="596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9"/>
      <c r="Y596" s="29"/>
      <c r="Z596" s="30"/>
      <c r="AA596" s="30"/>
      <c r="AB596" s="30"/>
      <c r="AC596" s="30"/>
      <c r="AD596" s="30"/>
      <c r="AE596" s="20"/>
      <c r="AF596" s="20"/>
      <c r="AG596" s="20"/>
    </row>
    <row r="597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9"/>
      <c r="Y597" s="29"/>
      <c r="Z597" s="30"/>
      <c r="AA597" s="30"/>
      <c r="AB597" s="30"/>
      <c r="AC597" s="30"/>
      <c r="AD597" s="30"/>
      <c r="AE597" s="20"/>
      <c r="AF597" s="20"/>
      <c r="AG597" s="20"/>
    </row>
    <row r="598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9"/>
      <c r="Y598" s="29"/>
      <c r="Z598" s="30"/>
      <c r="AA598" s="30"/>
      <c r="AB598" s="30"/>
      <c r="AC598" s="30"/>
      <c r="AD598" s="30"/>
      <c r="AE598" s="20"/>
      <c r="AF598" s="20"/>
      <c r="AG598" s="20"/>
    </row>
    <row r="599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9"/>
      <c r="Y599" s="29"/>
      <c r="Z599" s="30"/>
      <c r="AA599" s="30"/>
      <c r="AB599" s="30"/>
      <c r="AC599" s="30"/>
      <c r="AD599" s="30"/>
      <c r="AE599" s="20"/>
      <c r="AF599" s="20"/>
      <c r="AG599" s="20"/>
    </row>
    <row r="600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9"/>
      <c r="Y600" s="29"/>
      <c r="Z600" s="30"/>
      <c r="AA600" s="30"/>
      <c r="AB600" s="30"/>
      <c r="AC600" s="30"/>
      <c r="AD600" s="30"/>
      <c r="AE600" s="20"/>
      <c r="AF600" s="20"/>
      <c r="AG600" s="20"/>
    </row>
    <row r="601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9"/>
      <c r="Y601" s="29"/>
      <c r="Z601" s="30"/>
      <c r="AA601" s="30"/>
      <c r="AB601" s="30"/>
      <c r="AC601" s="30"/>
      <c r="AD601" s="30"/>
      <c r="AE601" s="20"/>
      <c r="AF601" s="20"/>
      <c r="AG601" s="20"/>
    </row>
    <row r="602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9"/>
      <c r="Y602" s="29"/>
      <c r="Z602" s="30"/>
      <c r="AA602" s="30"/>
      <c r="AB602" s="30"/>
      <c r="AC602" s="30"/>
      <c r="AD602" s="30"/>
      <c r="AE602" s="20"/>
      <c r="AF602" s="20"/>
      <c r="AG602" s="20"/>
    </row>
    <row r="603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9"/>
      <c r="Y603" s="29"/>
      <c r="Z603" s="30"/>
      <c r="AA603" s="30"/>
      <c r="AB603" s="30"/>
      <c r="AC603" s="30"/>
      <c r="AD603" s="30"/>
      <c r="AE603" s="20"/>
      <c r="AF603" s="20"/>
      <c r="AG603" s="20"/>
    </row>
    <row r="604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9"/>
      <c r="Y604" s="29"/>
      <c r="Z604" s="30"/>
      <c r="AA604" s="30"/>
      <c r="AB604" s="30"/>
      <c r="AC604" s="30"/>
      <c r="AD604" s="30"/>
      <c r="AE604" s="20"/>
      <c r="AF604" s="20"/>
      <c r="AG604" s="20"/>
    </row>
    <row r="605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9"/>
      <c r="Y605" s="29"/>
      <c r="Z605" s="30"/>
      <c r="AA605" s="30"/>
      <c r="AB605" s="30"/>
      <c r="AC605" s="30"/>
      <c r="AD605" s="30"/>
      <c r="AE605" s="20"/>
      <c r="AF605" s="20"/>
      <c r="AG605" s="20"/>
    </row>
    <row r="606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9"/>
      <c r="Y606" s="29"/>
      <c r="Z606" s="30"/>
      <c r="AA606" s="30"/>
      <c r="AB606" s="30"/>
      <c r="AC606" s="30"/>
      <c r="AD606" s="30"/>
      <c r="AE606" s="20"/>
      <c r="AF606" s="20"/>
      <c r="AG606" s="20"/>
    </row>
    <row r="607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9"/>
      <c r="Y607" s="29"/>
      <c r="Z607" s="30"/>
      <c r="AA607" s="30"/>
      <c r="AB607" s="30"/>
      <c r="AC607" s="30"/>
      <c r="AD607" s="30"/>
      <c r="AE607" s="20"/>
      <c r="AF607" s="20"/>
      <c r="AG607" s="20"/>
    </row>
    <row r="608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9"/>
      <c r="Y608" s="29"/>
      <c r="Z608" s="30"/>
      <c r="AA608" s="30"/>
      <c r="AB608" s="30"/>
      <c r="AC608" s="30"/>
      <c r="AD608" s="30"/>
      <c r="AE608" s="20"/>
      <c r="AF608" s="20"/>
      <c r="AG608" s="20"/>
    </row>
    <row r="609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9"/>
      <c r="Y609" s="29"/>
      <c r="Z609" s="30"/>
      <c r="AA609" s="30"/>
      <c r="AB609" s="30"/>
      <c r="AC609" s="30"/>
      <c r="AD609" s="30"/>
      <c r="AE609" s="20"/>
      <c r="AF609" s="20"/>
      <c r="AG609" s="20"/>
    </row>
    <row r="610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9"/>
      <c r="Y610" s="29"/>
      <c r="Z610" s="30"/>
      <c r="AA610" s="30"/>
      <c r="AB610" s="30"/>
      <c r="AC610" s="30"/>
      <c r="AD610" s="30"/>
      <c r="AE610" s="20"/>
      <c r="AF610" s="20"/>
      <c r="AG610" s="20"/>
    </row>
    <row r="611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9"/>
      <c r="Y611" s="29"/>
      <c r="Z611" s="30"/>
      <c r="AA611" s="30"/>
      <c r="AB611" s="30"/>
      <c r="AC611" s="30"/>
      <c r="AD611" s="30"/>
      <c r="AE611" s="20"/>
      <c r="AF611" s="20"/>
      <c r="AG611" s="20"/>
    </row>
    <row r="612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9"/>
      <c r="Y612" s="29"/>
      <c r="Z612" s="30"/>
      <c r="AA612" s="30"/>
      <c r="AB612" s="30"/>
      <c r="AC612" s="30"/>
      <c r="AD612" s="30"/>
      <c r="AE612" s="20"/>
      <c r="AF612" s="20"/>
      <c r="AG612" s="20"/>
    </row>
    <row r="613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9"/>
      <c r="Y613" s="29"/>
      <c r="Z613" s="30"/>
      <c r="AA613" s="30"/>
      <c r="AB613" s="30"/>
      <c r="AC613" s="30"/>
      <c r="AD613" s="30"/>
      <c r="AE613" s="20"/>
      <c r="AF613" s="20"/>
      <c r="AG613" s="20"/>
    </row>
    <row r="614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9"/>
      <c r="Y614" s="29"/>
      <c r="Z614" s="30"/>
      <c r="AA614" s="30"/>
      <c r="AB614" s="30"/>
      <c r="AC614" s="30"/>
      <c r="AD614" s="30"/>
      <c r="AE614" s="20"/>
      <c r="AF614" s="20"/>
      <c r="AG614" s="20"/>
    </row>
    <row r="615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9"/>
      <c r="Y615" s="29"/>
      <c r="Z615" s="30"/>
      <c r="AA615" s="30"/>
      <c r="AB615" s="30"/>
      <c r="AC615" s="30"/>
      <c r="AD615" s="30"/>
      <c r="AE615" s="20"/>
      <c r="AF615" s="20"/>
      <c r="AG615" s="20"/>
    </row>
    <row r="616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9"/>
      <c r="Y616" s="29"/>
      <c r="Z616" s="30"/>
      <c r="AA616" s="30"/>
      <c r="AB616" s="30"/>
      <c r="AC616" s="30"/>
      <c r="AD616" s="30"/>
      <c r="AE616" s="20"/>
      <c r="AF616" s="20"/>
      <c r="AG616" s="20"/>
    </row>
    <row r="617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9"/>
      <c r="Y617" s="29"/>
      <c r="Z617" s="30"/>
      <c r="AA617" s="30"/>
      <c r="AB617" s="30"/>
      <c r="AC617" s="30"/>
      <c r="AD617" s="30"/>
      <c r="AE617" s="20"/>
      <c r="AF617" s="20"/>
      <c r="AG617" s="20"/>
    </row>
    <row r="618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9"/>
      <c r="Y618" s="29"/>
      <c r="Z618" s="30"/>
      <c r="AA618" s="30"/>
      <c r="AB618" s="30"/>
      <c r="AC618" s="30"/>
      <c r="AD618" s="30"/>
      <c r="AE618" s="20"/>
      <c r="AF618" s="20"/>
      <c r="AG618" s="20"/>
    </row>
    <row r="619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9"/>
      <c r="Y619" s="29"/>
      <c r="Z619" s="30"/>
      <c r="AA619" s="30"/>
      <c r="AB619" s="30"/>
      <c r="AC619" s="30"/>
      <c r="AD619" s="30"/>
      <c r="AE619" s="20"/>
      <c r="AF619" s="20"/>
      <c r="AG619" s="20"/>
    </row>
    <row r="620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9"/>
      <c r="Y620" s="29"/>
      <c r="Z620" s="30"/>
      <c r="AA620" s="30"/>
      <c r="AB620" s="30"/>
      <c r="AC620" s="30"/>
      <c r="AD620" s="30"/>
      <c r="AE620" s="20"/>
      <c r="AF620" s="20"/>
      <c r="AG620" s="20"/>
    </row>
    <row r="621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9"/>
      <c r="Y621" s="29"/>
      <c r="Z621" s="30"/>
      <c r="AA621" s="30"/>
      <c r="AB621" s="30"/>
      <c r="AC621" s="30"/>
      <c r="AD621" s="30"/>
      <c r="AE621" s="20"/>
      <c r="AF621" s="20"/>
      <c r="AG621" s="20"/>
    </row>
    <row r="622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9"/>
      <c r="Y622" s="29"/>
      <c r="Z622" s="30"/>
      <c r="AA622" s="30"/>
      <c r="AB622" s="30"/>
      <c r="AC622" s="30"/>
      <c r="AD622" s="30"/>
      <c r="AE622" s="20"/>
      <c r="AF622" s="20"/>
      <c r="AG622" s="20"/>
    </row>
    <row r="623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9"/>
      <c r="Y623" s="29"/>
      <c r="Z623" s="30"/>
      <c r="AA623" s="30"/>
      <c r="AB623" s="30"/>
      <c r="AC623" s="30"/>
      <c r="AD623" s="30"/>
      <c r="AE623" s="20"/>
      <c r="AF623" s="20"/>
      <c r="AG623" s="20"/>
    </row>
    <row r="624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9"/>
      <c r="Y624" s="29"/>
      <c r="Z624" s="30"/>
      <c r="AA624" s="30"/>
      <c r="AB624" s="30"/>
      <c r="AC624" s="30"/>
      <c r="AD624" s="30"/>
      <c r="AE624" s="20"/>
      <c r="AF624" s="20"/>
      <c r="AG624" s="20"/>
    </row>
    <row r="625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9"/>
      <c r="Y625" s="29"/>
      <c r="Z625" s="30"/>
      <c r="AA625" s="30"/>
      <c r="AB625" s="30"/>
      <c r="AC625" s="30"/>
      <c r="AD625" s="30"/>
      <c r="AE625" s="20"/>
      <c r="AF625" s="20"/>
      <c r="AG625" s="20"/>
    </row>
    <row r="626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9"/>
      <c r="Y626" s="29"/>
      <c r="Z626" s="30"/>
      <c r="AA626" s="30"/>
      <c r="AB626" s="30"/>
      <c r="AC626" s="30"/>
      <c r="AD626" s="30"/>
      <c r="AE626" s="20"/>
      <c r="AF626" s="20"/>
      <c r="AG626" s="20"/>
    </row>
    <row r="627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9"/>
      <c r="Y627" s="29"/>
      <c r="Z627" s="30"/>
      <c r="AA627" s="30"/>
      <c r="AB627" s="30"/>
      <c r="AC627" s="30"/>
      <c r="AD627" s="30"/>
      <c r="AE627" s="20"/>
      <c r="AF627" s="20"/>
      <c r="AG627" s="20"/>
    </row>
    <row r="628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9"/>
      <c r="Y628" s="29"/>
      <c r="Z628" s="30"/>
      <c r="AA628" s="30"/>
      <c r="AB628" s="30"/>
      <c r="AC628" s="30"/>
      <c r="AD628" s="30"/>
      <c r="AE628" s="20"/>
      <c r="AF628" s="20"/>
      <c r="AG628" s="20"/>
    </row>
    <row r="629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9"/>
      <c r="Y629" s="29"/>
      <c r="Z629" s="30"/>
      <c r="AA629" s="30"/>
      <c r="AB629" s="30"/>
      <c r="AC629" s="30"/>
      <c r="AD629" s="30"/>
      <c r="AE629" s="20"/>
      <c r="AF629" s="20"/>
      <c r="AG629" s="20"/>
    </row>
    <row r="630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9"/>
      <c r="Y630" s="29"/>
      <c r="Z630" s="30"/>
      <c r="AA630" s="30"/>
      <c r="AB630" s="30"/>
      <c r="AC630" s="30"/>
      <c r="AD630" s="30"/>
      <c r="AE630" s="20"/>
      <c r="AF630" s="20"/>
      <c r="AG630" s="20"/>
    </row>
    <row r="631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9"/>
      <c r="Y631" s="29"/>
      <c r="Z631" s="30"/>
      <c r="AA631" s="30"/>
      <c r="AB631" s="30"/>
      <c r="AC631" s="30"/>
      <c r="AD631" s="30"/>
      <c r="AE631" s="20"/>
      <c r="AF631" s="20"/>
      <c r="AG631" s="20"/>
    </row>
    <row r="632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9"/>
      <c r="Y632" s="29"/>
      <c r="Z632" s="30"/>
      <c r="AA632" s="30"/>
      <c r="AB632" s="30"/>
      <c r="AC632" s="30"/>
      <c r="AD632" s="30"/>
      <c r="AE632" s="20"/>
      <c r="AF632" s="20"/>
      <c r="AG632" s="20"/>
    </row>
    <row r="633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9"/>
      <c r="Y633" s="29"/>
      <c r="Z633" s="30"/>
      <c r="AA633" s="30"/>
      <c r="AB633" s="30"/>
      <c r="AC633" s="30"/>
      <c r="AD633" s="30"/>
      <c r="AE633" s="20"/>
      <c r="AF633" s="20"/>
      <c r="AG633" s="20"/>
    </row>
    <row r="634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9"/>
      <c r="Y634" s="29"/>
      <c r="Z634" s="30"/>
      <c r="AA634" s="30"/>
      <c r="AB634" s="30"/>
      <c r="AC634" s="30"/>
      <c r="AD634" s="30"/>
      <c r="AE634" s="20"/>
      <c r="AF634" s="20"/>
      <c r="AG634" s="20"/>
    </row>
    <row r="635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9"/>
      <c r="Y635" s="29"/>
      <c r="Z635" s="30"/>
      <c r="AA635" s="30"/>
      <c r="AB635" s="30"/>
      <c r="AC635" s="30"/>
      <c r="AD635" s="30"/>
      <c r="AE635" s="20"/>
      <c r="AF635" s="20"/>
      <c r="AG635" s="20"/>
    </row>
    <row r="636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9"/>
      <c r="Y636" s="29"/>
      <c r="Z636" s="30"/>
      <c r="AA636" s="30"/>
      <c r="AB636" s="30"/>
      <c r="AC636" s="30"/>
      <c r="AD636" s="30"/>
      <c r="AE636" s="20"/>
      <c r="AF636" s="20"/>
      <c r="AG636" s="20"/>
    </row>
    <row r="637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9"/>
      <c r="Y637" s="29"/>
      <c r="Z637" s="30"/>
      <c r="AA637" s="30"/>
      <c r="AB637" s="30"/>
      <c r="AC637" s="30"/>
      <c r="AD637" s="30"/>
      <c r="AE637" s="20"/>
      <c r="AF637" s="20"/>
      <c r="AG637" s="20"/>
    </row>
    <row r="638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9"/>
      <c r="Y638" s="29"/>
      <c r="Z638" s="30"/>
      <c r="AA638" s="30"/>
      <c r="AB638" s="30"/>
      <c r="AC638" s="30"/>
      <c r="AD638" s="30"/>
      <c r="AE638" s="20"/>
      <c r="AF638" s="20"/>
      <c r="AG638" s="20"/>
    </row>
    <row r="639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9"/>
      <c r="Y639" s="29"/>
      <c r="Z639" s="30"/>
      <c r="AA639" s="30"/>
      <c r="AB639" s="30"/>
      <c r="AC639" s="30"/>
      <c r="AD639" s="30"/>
      <c r="AE639" s="20"/>
      <c r="AF639" s="20"/>
      <c r="AG639" s="20"/>
    </row>
    <row r="640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9"/>
      <c r="Y640" s="29"/>
      <c r="Z640" s="30"/>
      <c r="AA640" s="30"/>
      <c r="AB640" s="30"/>
      <c r="AC640" s="30"/>
      <c r="AD640" s="30"/>
      <c r="AE640" s="20"/>
      <c r="AF640" s="20"/>
      <c r="AG640" s="20"/>
    </row>
    <row r="641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9"/>
      <c r="Y641" s="29"/>
      <c r="Z641" s="30"/>
      <c r="AA641" s="30"/>
      <c r="AB641" s="30"/>
      <c r="AC641" s="30"/>
      <c r="AD641" s="30"/>
      <c r="AE641" s="20"/>
      <c r="AF641" s="20"/>
      <c r="AG641" s="20"/>
    </row>
    <row r="642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9"/>
      <c r="Y642" s="29"/>
      <c r="Z642" s="30"/>
      <c r="AA642" s="30"/>
      <c r="AB642" s="30"/>
      <c r="AC642" s="30"/>
      <c r="AD642" s="30"/>
      <c r="AE642" s="20"/>
      <c r="AF642" s="20"/>
      <c r="AG642" s="20"/>
    </row>
    <row r="643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9"/>
      <c r="Y643" s="29"/>
      <c r="Z643" s="30"/>
      <c r="AA643" s="30"/>
      <c r="AB643" s="30"/>
      <c r="AC643" s="30"/>
      <c r="AD643" s="30"/>
      <c r="AE643" s="20"/>
      <c r="AF643" s="20"/>
      <c r="AG643" s="20"/>
    </row>
    <row r="644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9"/>
      <c r="Y644" s="29"/>
      <c r="Z644" s="30"/>
      <c r="AA644" s="30"/>
      <c r="AB644" s="30"/>
      <c r="AC644" s="30"/>
      <c r="AD644" s="30"/>
      <c r="AE644" s="20"/>
      <c r="AF644" s="20"/>
      <c r="AG644" s="20"/>
    </row>
    <row r="645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9"/>
      <c r="Y645" s="29"/>
      <c r="Z645" s="30"/>
      <c r="AA645" s="30"/>
      <c r="AB645" s="30"/>
      <c r="AC645" s="30"/>
      <c r="AD645" s="30"/>
      <c r="AE645" s="20"/>
      <c r="AF645" s="20"/>
      <c r="AG645" s="20"/>
    </row>
    <row r="646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9"/>
      <c r="Y646" s="29"/>
      <c r="Z646" s="30"/>
      <c r="AA646" s="30"/>
      <c r="AB646" s="30"/>
      <c r="AC646" s="30"/>
      <c r="AD646" s="30"/>
      <c r="AE646" s="20"/>
      <c r="AF646" s="20"/>
      <c r="AG646" s="20"/>
    </row>
    <row r="647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9"/>
      <c r="Y647" s="29"/>
      <c r="Z647" s="30"/>
      <c r="AA647" s="30"/>
      <c r="AB647" s="30"/>
      <c r="AC647" s="30"/>
      <c r="AD647" s="30"/>
      <c r="AE647" s="20"/>
      <c r="AF647" s="20"/>
      <c r="AG647" s="20"/>
    </row>
    <row r="648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9"/>
      <c r="Y648" s="29"/>
      <c r="Z648" s="30"/>
      <c r="AA648" s="30"/>
      <c r="AB648" s="30"/>
      <c r="AC648" s="30"/>
      <c r="AD648" s="30"/>
      <c r="AE648" s="20"/>
      <c r="AF648" s="20"/>
      <c r="AG648" s="20"/>
    </row>
    <row r="649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9"/>
      <c r="Y649" s="29"/>
      <c r="Z649" s="30"/>
      <c r="AA649" s="30"/>
      <c r="AB649" s="30"/>
      <c r="AC649" s="30"/>
      <c r="AD649" s="30"/>
      <c r="AE649" s="20"/>
      <c r="AF649" s="20"/>
      <c r="AG649" s="20"/>
    </row>
    <row r="650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9"/>
      <c r="Y650" s="29"/>
      <c r="Z650" s="30"/>
      <c r="AA650" s="30"/>
      <c r="AB650" s="30"/>
      <c r="AC650" s="30"/>
      <c r="AD650" s="30"/>
      <c r="AE650" s="20"/>
      <c r="AF650" s="20"/>
      <c r="AG650" s="20"/>
    </row>
    <row r="651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9"/>
      <c r="Y651" s="29"/>
      <c r="Z651" s="30"/>
      <c r="AA651" s="30"/>
      <c r="AB651" s="30"/>
      <c r="AC651" s="30"/>
      <c r="AD651" s="30"/>
      <c r="AE651" s="20"/>
      <c r="AF651" s="20"/>
      <c r="AG651" s="20"/>
    </row>
    <row r="652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9"/>
      <c r="Y652" s="29"/>
      <c r="Z652" s="30"/>
      <c r="AA652" s="30"/>
      <c r="AB652" s="30"/>
      <c r="AC652" s="30"/>
      <c r="AD652" s="30"/>
      <c r="AE652" s="20"/>
      <c r="AF652" s="20"/>
      <c r="AG652" s="20"/>
    </row>
    <row r="653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9"/>
      <c r="Y653" s="29"/>
      <c r="Z653" s="30"/>
      <c r="AA653" s="30"/>
      <c r="AB653" s="30"/>
      <c r="AC653" s="30"/>
      <c r="AD653" s="30"/>
      <c r="AE653" s="20"/>
      <c r="AF653" s="20"/>
      <c r="AG653" s="20"/>
    </row>
    <row r="654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9"/>
      <c r="Y654" s="29"/>
      <c r="Z654" s="30"/>
      <c r="AA654" s="30"/>
      <c r="AB654" s="30"/>
      <c r="AC654" s="30"/>
      <c r="AD654" s="30"/>
      <c r="AE654" s="20"/>
      <c r="AF654" s="20"/>
      <c r="AG654" s="20"/>
    </row>
    <row r="655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9"/>
      <c r="Y655" s="29"/>
      <c r="Z655" s="30"/>
      <c r="AA655" s="30"/>
      <c r="AB655" s="30"/>
      <c r="AC655" s="30"/>
      <c r="AD655" s="30"/>
      <c r="AE655" s="20"/>
      <c r="AF655" s="20"/>
      <c r="AG655" s="20"/>
    </row>
    <row r="656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9"/>
      <c r="Y656" s="29"/>
      <c r="Z656" s="30"/>
      <c r="AA656" s="30"/>
      <c r="AB656" s="30"/>
      <c r="AC656" s="30"/>
      <c r="AD656" s="30"/>
      <c r="AE656" s="20"/>
      <c r="AF656" s="20"/>
      <c r="AG656" s="20"/>
    </row>
    <row r="657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9"/>
      <c r="Y657" s="29"/>
      <c r="Z657" s="30"/>
      <c r="AA657" s="30"/>
      <c r="AB657" s="30"/>
      <c r="AC657" s="30"/>
      <c r="AD657" s="30"/>
      <c r="AE657" s="20"/>
      <c r="AF657" s="20"/>
      <c r="AG657" s="20"/>
    </row>
    <row r="658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9"/>
      <c r="Y658" s="29"/>
      <c r="Z658" s="30"/>
      <c r="AA658" s="30"/>
      <c r="AB658" s="30"/>
      <c r="AC658" s="30"/>
      <c r="AD658" s="30"/>
      <c r="AE658" s="20"/>
      <c r="AF658" s="20"/>
      <c r="AG658" s="20"/>
    </row>
    <row r="659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9"/>
      <c r="Y659" s="29"/>
      <c r="Z659" s="30"/>
      <c r="AA659" s="30"/>
      <c r="AB659" s="30"/>
      <c r="AC659" s="30"/>
      <c r="AD659" s="30"/>
      <c r="AE659" s="20"/>
      <c r="AF659" s="20"/>
      <c r="AG659" s="20"/>
    </row>
    <row r="660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9"/>
      <c r="Y660" s="29"/>
      <c r="Z660" s="30"/>
      <c r="AA660" s="30"/>
      <c r="AB660" s="30"/>
      <c r="AC660" s="30"/>
      <c r="AD660" s="30"/>
      <c r="AE660" s="20"/>
      <c r="AF660" s="20"/>
      <c r="AG660" s="20"/>
    </row>
    <row r="661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9"/>
      <c r="Y661" s="29"/>
      <c r="Z661" s="30"/>
      <c r="AA661" s="30"/>
      <c r="AB661" s="30"/>
      <c r="AC661" s="30"/>
      <c r="AD661" s="30"/>
      <c r="AE661" s="20"/>
      <c r="AF661" s="20"/>
      <c r="AG661" s="20"/>
    </row>
    <row r="662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9"/>
      <c r="Y662" s="29"/>
      <c r="Z662" s="30"/>
      <c r="AA662" s="30"/>
      <c r="AB662" s="30"/>
      <c r="AC662" s="30"/>
      <c r="AD662" s="30"/>
      <c r="AE662" s="20"/>
      <c r="AF662" s="20"/>
      <c r="AG662" s="20"/>
    </row>
    <row r="663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9"/>
      <c r="Y663" s="29"/>
      <c r="Z663" s="30"/>
      <c r="AA663" s="30"/>
      <c r="AB663" s="30"/>
      <c r="AC663" s="30"/>
      <c r="AD663" s="30"/>
      <c r="AE663" s="20"/>
      <c r="AF663" s="20"/>
      <c r="AG663" s="20"/>
    </row>
    <row r="664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9"/>
      <c r="Y664" s="29"/>
      <c r="Z664" s="30"/>
      <c r="AA664" s="30"/>
      <c r="AB664" s="30"/>
      <c r="AC664" s="30"/>
      <c r="AD664" s="30"/>
      <c r="AE664" s="20"/>
      <c r="AF664" s="20"/>
      <c r="AG664" s="20"/>
    </row>
    <row r="665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9"/>
      <c r="Y665" s="29"/>
      <c r="Z665" s="30"/>
      <c r="AA665" s="30"/>
      <c r="AB665" s="30"/>
      <c r="AC665" s="30"/>
      <c r="AD665" s="30"/>
      <c r="AE665" s="20"/>
      <c r="AF665" s="20"/>
      <c r="AG665" s="20"/>
    </row>
    <row r="666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9"/>
      <c r="Y666" s="29"/>
      <c r="Z666" s="30"/>
      <c r="AA666" s="30"/>
      <c r="AB666" s="30"/>
      <c r="AC666" s="30"/>
      <c r="AD666" s="30"/>
      <c r="AE666" s="20"/>
      <c r="AF666" s="20"/>
      <c r="AG666" s="20"/>
    </row>
    <row r="667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9"/>
      <c r="Y667" s="29"/>
      <c r="Z667" s="30"/>
      <c r="AA667" s="30"/>
      <c r="AB667" s="30"/>
      <c r="AC667" s="30"/>
      <c r="AD667" s="30"/>
      <c r="AE667" s="20"/>
      <c r="AF667" s="20"/>
      <c r="AG667" s="20"/>
    </row>
    <row r="668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9"/>
      <c r="Y668" s="29"/>
      <c r="Z668" s="30"/>
      <c r="AA668" s="30"/>
      <c r="AB668" s="30"/>
      <c r="AC668" s="30"/>
      <c r="AD668" s="30"/>
      <c r="AE668" s="20"/>
      <c r="AF668" s="20"/>
      <c r="AG668" s="20"/>
    </row>
    <row r="669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9"/>
      <c r="Y669" s="29"/>
      <c r="Z669" s="30"/>
      <c r="AA669" s="30"/>
      <c r="AB669" s="30"/>
      <c r="AC669" s="30"/>
      <c r="AD669" s="30"/>
      <c r="AE669" s="20"/>
      <c r="AF669" s="20"/>
      <c r="AG669" s="20"/>
    </row>
    <row r="670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9"/>
      <c r="Y670" s="29"/>
      <c r="Z670" s="30"/>
      <c r="AA670" s="30"/>
      <c r="AB670" s="30"/>
      <c r="AC670" s="30"/>
      <c r="AD670" s="30"/>
      <c r="AE670" s="20"/>
      <c r="AF670" s="20"/>
      <c r="AG670" s="20"/>
    </row>
    <row r="671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9"/>
      <c r="Y671" s="29"/>
      <c r="Z671" s="30"/>
      <c r="AA671" s="30"/>
      <c r="AB671" s="30"/>
      <c r="AC671" s="30"/>
      <c r="AD671" s="30"/>
      <c r="AE671" s="20"/>
      <c r="AF671" s="20"/>
      <c r="AG671" s="20"/>
    </row>
    <row r="672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9"/>
      <c r="Y672" s="29"/>
      <c r="Z672" s="30"/>
      <c r="AA672" s="30"/>
      <c r="AB672" s="30"/>
      <c r="AC672" s="30"/>
      <c r="AD672" s="30"/>
      <c r="AE672" s="20"/>
      <c r="AF672" s="20"/>
      <c r="AG672" s="20"/>
    </row>
    <row r="673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9"/>
      <c r="Y673" s="29"/>
      <c r="Z673" s="30"/>
      <c r="AA673" s="30"/>
      <c r="AB673" s="30"/>
      <c r="AC673" s="30"/>
      <c r="AD673" s="30"/>
      <c r="AE673" s="20"/>
      <c r="AF673" s="20"/>
      <c r="AG673" s="20"/>
    </row>
    <row r="674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9"/>
      <c r="Y674" s="29"/>
      <c r="Z674" s="30"/>
      <c r="AA674" s="30"/>
      <c r="AB674" s="30"/>
      <c r="AC674" s="30"/>
      <c r="AD674" s="30"/>
      <c r="AE674" s="20"/>
      <c r="AF674" s="20"/>
      <c r="AG674" s="20"/>
    </row>
    <row r="675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9"/>
      <c r="Y675" s="29"/>
      <c r="Z675" s="30"/>
      <c r="AA675" s="30"/>
      <c r="AB675" s="30"/>
      <c r="AC675" s="30"/>
      <c r="AD675" s="30"/>
      <c r="AE675" s="20"/>
      <c r="AF675" s="20"/>
      <c r="AG675" s="20"/>
    </row>
    <row r="676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9"/>
      <c r="Y676" s="29"/>
      <c r="Z676" s="30"/>
      <c r="AA676" s="30"/>
      <c r="AB676" s="30"/>
      <c r="AC676" s="30"/>
      <c r="AD676" s="30"/>
      <c r="AE676" s="20"/>
      <c r="AF676" s="20"/>
      <c r="AG676" s="20"/>
    </row>
    <row r="677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9"/>
      <c r="Y677" s="29"/>
      <c r="Z677" s="30"/>
      <c r="AA677" s="30"/>
      <c r="AB677" s="30"/>
      <c r="AC677" s="30"/>
      <c r="AD677" s="30"/>
      <c r="AE677" s="20"/>
      <c r="AF677" s="20"/>
      <c r="AG677" s="20"/>
    </row>
    <row r="678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9"/>
      <c r="Y678" s="29"/>
      <c r="Z678" s="30"/>
      <c r="AA678" s="30"/>
      <c r="AB678" s="30"/>
      <c r="AC678" s="30"/>
      <c r="AD678" s="30"/>
      <c r="AE678" s="20"/>
      <c r="AF678" s="20"/>
      <c r="AG678" s="20"/>
    </row>
    <row r="679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9"/>
      <c r="Y679" s="29"/>
      <c r="Z679" s="30"/>
      <c r="AA679" s="30"/>
      <c r="AB679" s="30"/>
      <c r="AC679" s="30"/>
      <c r="AD679" s="30"/>
      <c r="AE679" s="20"/>
      <c r="AF679" s="20"/>
      <c r="AG679" s="20"/>
    </row>
    <row r="680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9"/>
      <c r="Y680" s="29"/>
      <c r="Z680" s="30"/>
      <c r="AA680" s="30"/>
      <c r="AB680" s="30"/>
      <c r="AC680" s="30"/>
      <c r="AD680" s="30"/>
      <c r="AE680" s="20"/>
      <c r="AF680" s="20"/>
      <c r="AG680" s="20"/>
    </row>
    <row r="681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9"/>
      <c r="Y681" s="29"/>
      <c r="Z681" s="30"/>
      <c r="AA681" s="30"/>
      <c r="AB681" s="30"/>
      <c r="AC681" s="30"/>
      <c r="AD681" s="30"/>
      <c r="AE681" s="20"/>
      <c r="AF681" s="20"/>
      <c r="AG681" s="20"/>
    </row>
    <row r="682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9"/>
      <c r="Y682" s="29"/>
      <c r="Z682" s="30"/>
      <c r="AA682" s="30"/>
      <c r="AB682" s="30"/>
      <c r="AC682" s="30"/>
      <c r="AD682" s="30"/>
      <c r="AE682" s="20"/>
      <c r="AF682" s="20"/>
      <c r="AG682" s="20"/>
    </row>
    <row r="683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9"/>
      <c r="Y683" s="29"/>
      <c r="Z683" s="30"/>
      <c r="AA683" s="30"/>
      <c r="AB683" s="30"/>
      <c r="AC683" s="30"/>
      <c r="AD683" s="30"/>
      <c r="AE683" s="20"/>
      <c r="AF683" s="20"/>
      <c r="AG683" s="20"/>
    </row>
    <row r="684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9"/>
      <c r="Y684" s="29"/>
      <c r="Z684" s="30"/>
      <c r="AA684" s="30"/>
      <c r="AB684" s="30"/>
      <c r="AC684" s="30"/>
      <c r="AD684" s="30"/>
      <c r="AE684" s="20"/>
      <c r="AF684" s="20"/>
      <c r="AG684" s="20"/>
    </row>
    <row r="685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9"/>
      <c r="Y685" s="29"/>
      <c r="Z685" s="30"/>
      <c r="AA685" s="30"/>
      <c r="AB685" s="30"/>
      <c r="AC685" s="30"/>
      <c r="AD685" s="30"/>
      <c r="AE685" s="20"/>
      <c r="AF685" s="20"/>
      <c r="AG685" s="20"/>
    </row>
    <row r="686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9"/>
      <c r="Y686" s="29"/>
      <c r="Z686" s="30"/>
      <c r="AA686" s="30"/>
      <c r="AB686" s="30"/>
      <c r="AC686" s="30"/>
      <c r="AD686" s="30"/>
      <c r="AE686" s="20"/>
      <c r="AF686" s="20"/>
      <c r="AG686" s="20"/>
    </row>
    <row r="687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9"/>
      <c r="Y687" s="29"/>
      <c r="Z687" s="30"/>
      <c r="AA687" s="30"/>
      <c r="AB687" s="30"/>
      <c r="AC687" s="30"/>
      <c r="AD687" s="30"/>
      <c r="AE687" s="20"/>
      <c r="AF687" s="20"/>
      <c r="AG687" s="20"/>
    </row>
    <row r="688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9"/>
      <c r="Y688" s="29"/>
      <c r="Z688" s="30"/>
      <c r="AA688" s="30"/>
      <c r="AB688" s="30"/>
      <c r="AC688" s="30"/>
      <c r="AD688" s="30"/>
      <c r="AE688" s="20"/>
      <c r="AF688" s="20"/>
      <c r="AG688" s="20"/>
    </row>
    <row r="689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9"/>
      <c r="Y689" s="29"/>
      <c r="Z689" s="30"/>
      <c r="AA689" s="30"/>
      <c r="AB689" s="30"/>
      <c r="AC689" s="30"/>
      <c r="AD689" s="30"/>
      <c r="AE689" s="20"/>
      <c r="AF689" s="20"/>
      <c r="AG689" s="20"/>
    </row>
    <row r="690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9"/>
      <c r="Y690" s="29"/>
      <c r="Z690" s="30"/>
      <c r="AA690" s="30"/>
      <c r="AB690" s="30"/>
      <c r="AC690" s="30"/>
      <c r="AD690" s="30"/>
      <c r="AE690" s="20"/>
      <c r="AF690" s="20"/>
      <c r="AG690" s="20"/>
    </row>
    <row r="691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9"/>
      <c r="Y691" s="29"/>
      <c r="Z691" s="30"/>
      <c r="AA691" s="30"/>
      <c r="AB691" s="30"/>
      <c r="AC691" s="30"/>
      <c r="AD691" s="30"/>
      <c r="AE691" s="20"/>
      <c r="AF691" s="20"/>
      <c r="AG691" s="20"/>
    </row>
    <row r="692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9"/>
      <c r="Y692" s="29"/>
      <c r="Z692" s="30"/>
      <c r="AA692" s="30"/>
      <c r="AB692" s="30"/>
      <c r="AC692" s="30"/>
      <c r="AD692" s="30"/>
      <c r="AE692" s="20"/>
      <c r="AF692" s="20"/>
      <c r="AG692" s="20"/>
    </row>
    <row r="693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9"/>
      <c r="Y693" s="29"/>
      <c r="Z693" s="30"/>
      <c r="AA693" s="30"/>
      <c r="AB693" s="30"/>
      <c r="AC693" s="30"/>
      <c r="AD693" s="30"/>
      <c r="AE693" s="20"/>
      <c r="AF693" s="20"/>
      <c r="AG693" s="20"/>
    </row>
    <row r="694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9"/>
      <c r="Y694" s="29"/>
      <c r="Z694" s="30"/>
      <c r="AA694" s="30"/>
      <c r="AB694" s="30"/>
      <c r="AC694" s="30"/>
      <c r="AD694" s="30"/>
      <c r="AE694" s="20"/>
      <c r="AF694" s="20"/>
      <c r="AG694" s="20"/>
    </row>
    <row r="695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9"/>
      <c r="Y695" s="29"/>
      <c r="Z695" s="30"/>
      <c r="AA695" s="30"/>
      <c r="AB695" s="30"/>
      <c r="AC695" s="30"/>
      <c r="AD695" s="30"/>
      <c r="AE695" s="20"/>
      <c r="AF695" s="20"/>
      <c r="AG695" s="20"/>
    </row>
    <row r="696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9"/>
      <c r="Y696" s="29"/>
      <c r="Z696" s="30"/>
      <c r="AA696" s="30"/>
      <c r="AB696" s="30"/>
      <c r="AC696" s="30"/>
      <c r="AD696" s="30"/>
      <c r="AE696" s="20"/>
      <c r="AF696" s="20"/>
      <c r="AG696" s="20"/>
    </row>
    <row r="697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9"/>
      <c r="Y697" s="29"/>
      <c r="Z697" s="30"/>
      <c r="AA697" s="30"/>
      <c r="AB697" s="30"/>
      <c r="AC697" s="30"/>
      <c r="AD697" s="30"/>
      <c r="AE697" s="20"/>
      <c r="AF697" s="20"/>
      <c r="AG697" s="20"/>
    </row>
    <row r="698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9"/>
      <c r="Y698" s="29"/>
      <c r="Z698" s="30"/>
      <c r="AA698" s="30"/>
      <c r="AB698" s="30"/>
      <c r="AC698" s="30"/>
      <c r="AD698" s="30"/>
      <c r="AE698" s="20"/>
      <c r="AF698" s="20"/>
      <c r="AG698" s="20"/>
    </row>
    <row r="699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9"/>
      <c r="Y699" s="29"/>
      <c r="Z699" s="30"/>
      <c r="AA699" s="30"/>
      <c r="AB699" s="30"/>
      <c r="AC699" s="30"/>
      <c r="AD699" s="30"/>
      <c r="AE699" s="20"/>
      <c r="AF699" s="20"/>
      <c r="AG699" s="20"/>
    </row>
    <row r="700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9"/>
      <c r="Y700" s="29"/>
      <c r="Z700" s="30"/>
      <c r="AA700" s="30"/>
      <c r="AB700" s="30"/>
      <c r="AC700" s="30"/>
      <c r="AD700" s="30"/>
      <c r="AE700" s="20"/>
      <c r="AF700" s="20"/>
      <c r="AG700" s="20"/>
    </row>
    <row r="701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9"/>
      <c r="Y701" s="29"/>
      <c r="Z701" s="30"/>
      <c r="AA701" s="30"/>
      <c r="AB701" s="30"/>
      <c r="AC701" s="30"/>
      <c r="AD701" s="30"/>
      <c r="AE701" s="20"/>
      <c r="AF701" s="20"/>
      <c r="AG701" s="20"/>
    </row>
    <row r="702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9"/>
      <c r="Y702" s="29"/>
      <c r="Z702" s="30"/>
      <c r="AA702" s="30"/>
      <c r="AB702" s="30"/>
      <c r="AC702" s="30"/>
      <c r="AD702" s="30"/>
      <c r="AE702" s="20"/>
      <c r="AF702" s="20"/>
      <c r="AG702" s="20"/>
    </row>
    <row r="703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9"/>
      <c r="Y703" s="29"/>
      <c r="Z703" s="30"/>
      <c r="AA703" s="30"/>
      <c r="AB703" s="30"/>
      <c r="AC703" s="30"/>
      <c r="AD703" s="30"/>
      <c r="AE703" s="20"/>
      <c r="AF703" s="20"/>
      <c r="AG703" s="20"/>
    </row>
    <row r="704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9"/>
      <c r="Y704" s="29"/>
      <c r="Z704" s="30"/>
      <c r="AA704" s="30"/>
      <c r="AB704" s="30"/>
      <c r="AC704" s="30"/>
      <c r="AD704" s="30"/>
      <c r="AE704" s="20"/>
      <c r="AF704" s="20"/>
      <c r="AG704" s="20"/>
    </row>
    <row r="705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9"/>
      <c r="Y705" s="29"/>
      <c r="Z705" s="30"/>
      <c r="AA705" s="30"/>
      <c r="AB705" s="30"/>
      <c r="AC705" s="30"/>
      <c r="AD705" s="30"/>
      <c r="AE705" s="20"/>
      <c r="AF705" s="20"/>
      <c r="AG705" s="20"/>
    </row>
    <row r="706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9"/>
      <c r="Y706" s="29"/>
      <c r="Z706" s="30"/>
      <c r="AA706" s="30"/>
      <c r="AB706" s="30"/>
      <c r="AC706" s="30"/>
      <c r="AD706" s="30"/>
      <c r="AE706" s="20"/>
      <c r="AF706" s="20"/>
      <c r="AG706" s="20"/>
    </row>
    <row r="707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9"/>
      <c r="Y707" s="29"/>
      <c r="Z707" s="30"/>
      <c r="AA707" s="30"/>
      <c r="AB707" s="30"/>
      <c r="AC707" s="30"/>
      <c r="AD707" s="30"/>
      <c r="AE707" s="20"/>
      <c r="AF707" s="20"/>
      <c r="AG707" s="20"/>
    </row>
    <row r="708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9"/>
      <c r="Y708" s="29"/>
      <c r="Z708" s="30"/>
      <c r="AA708" s="30"/>
      <c r="AB708" s="30"/>
      <c r="AC708" s="30"/>
      <c r="AD708" s="30"/>
      <c r="AE708" s="20"/>
      <c r="AF708" s="20"/>
      <c r="AG708" s="20"/>
    </row>
    <row r="709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9"/>
      <c r="Y709" s="29"/>
      <c r="Z709" s="30"/>
      <c r="AA709" s="30"/>
      <c r="AB709" s="30"/>
      <c r="AC709" s="30"/>
      <c r="AD709" s="30"/>
      <c r="AE709" s="20"/>
      <c r="AF709" s="20"/>
      <c r="AG709" s="20"/>
    </row>
    <row r="710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9"/>
      <c r="Y710" s="29"/>
      <c r="Z710" s="30"/>
      <c r="AA710" s="30"/>
      <c r="AB710" s="30"/>
      <c r="AC710" s="30"/>
      <c r="AD710" s="30"/>
      <c r="AE710" s="20"/>
      <c r="AF710" s="20"/>
      <c r="AG710" s="20"/>
    </row>
    <row r="711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9"/>
      <c r="Y711" s="29"/>
      <c r="Z711" s="30"/>
      <c r="AA711" s="30"/>
      <c r="AB711" s="30"/>
      <c r="AC711" s="30"/>
      <c r="AD711" s="30"/>
      <c r="AE711" s="20"/>
      <c r="AF711" s="20"/>
      <c r="AG711" s="20"/>
    </row>
    <row r="712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9"/>
      <c r="Y712" s="29"/>
      <c r="Z712" s="30"/>
      <c r="AA712" s="30"/>
      <c r="AB712" s="30"/>
      <c r="AC712" s="30"/>
      <c r="AD712" s="30"/>
      <c r="AE712" s="20"/>
      <c r="AF712" s="20"/>
      <c r="AG712" s="20"/>
    </row>
    <row r="713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9"/>
      <c r="Y713" s="29"/>
      <c r="Z713" s="30"/>
      <c r="AA713" s="30"/>
      <c r="AB713" s="30"/>
      <c r="AC713" s="30"/>
      <c r="AD713" s="30"/>
      <c r="AE713" s="20"/>
      <c r="AF713" s="20"/>
      <c r="AG713" s="20"/>
    </row>
    <row r="714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9"/>
      <c r="Y714" s="29"/>
      <c r="Z714" s="30"/>
      <c r="AA714" s="30"/>
      <c r="AB714" s="30"/>
      <c r="AC714" s="30"/>
      <c r="AD714" s="30"/>
      <c r="AE714" s="20"/>
      <c r="AF714" s="20"/>
      <c r="AG714" s="20"/>
    </row>
    <row r="715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9"/>
      <c r="Y715" s="29"/>
      <c r="Z715" s="30"/>
      <c r="AA715" s="30"/>
      <c r="AB715" s="30"/>
      <c r="AC715" s="30"/>
      <c r="AD715" s="30"/>
      <c r="AE715" s="20"/>
      <c r="AF715" s="20"/>
      <c r="AG715" s="20"/>
    </row>
    <row r="716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9"/>
      <c r="Y716" s="29"/>
      <c r="Z716" s="30"/>
      <c r="AA716" s="30"/>
      <c r="AB716" s="30"/>
      <c r="AC716" s="30"/>
      <c r="AD716" s="30"/>
      <c r="AE716" s="20"/>
      <c r="AF716" s="20"/>
      <c r="AG716" s="20"/>
    </row>
    <row r="717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9"/>
      <c r="Y717" s="29"/>
      <c r="Z717" s="30"/>
      <c r="AA717" s="30"/>
      <c r="AB717" s="30"/>
      <c r="AC717" s="30"/>
      <c r="AD717" s="30"/>
      <c r="AE717" s="20"/>
      <c r="AF717" s="20"/>
      <c r="AG717" s="20"/>
    </row>
    <row r="718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9"/>
      <c r="Y718" s="29"/>
      <c r="Z718" s="30"/>
      <c r="AA718" s="30"/>
      <c r="AB718" s="30"/>
      <c r="AC718" s="30"/>
      <c r="AD718" s="30"/>
      <c r="AE718" s="20"/>
      <c r="AF718" s="20"/>
      <c r="AG718" s="20"/>
    </row>
    <row r="719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9"/>
      <c r="Y719" s="29"/>
      <c r="Z719" s="30"/>
      <c r="AA719" s="30"/>
      <c r="AB719" s="30"/>
      <c r="AC719" s="30"/>
      <c r="AD719" s="30"/>
      <c r="AE719" s="20"/>
      <c r="AF719" s="20"/>
      <c r="AG719" s="20"/>
    </row>
    <row r="720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9"/>
      <c r="Y720" s="29"/>
      <c r="Z720" s="30"/>
      <c r="AA720" s="30"/>
      <c r="AB720" s="30"/>
      <c r="AC720" s="30"/>
      <c r="AD720" s="30"/>
      <c r="AE720" s="20"/>
      <c r="AF720" s="20"/>
      <c r="AG720" s="20"/>
    </row>
    <row r="721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9"/>
      <c r="Y721" s="29"/>
      <c r="Z721" s="30"/>
      <c r="AA721" s="30"/>
      <c r="AB721" s="30"/>
      <c r="AC721" s="30"/>
      <c r="AD721" s="30"/>
      <c r="AE721" s="20"/>
      <c r="AF721" s="20"/>
      <c r="AG721" s="20"/>
    </row>
    <row r="722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9"/>
      <c r="Y722" s="29"/>
      <c r="Z722" s="30"/>
      <c r="AA722" s="30"/>
      <c r="AB722" s="30"/>
      <c r="AC722" s="30"/>
      <c r="AD722" s="30"/>
      <c r="AE722" s="20"/>
      <c r="AF722" s="20"/>
      <c r="AG722" s="20"/>
    </row>
    <row r="723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9"/>
      <c r="Y723" s="29"/>
      <c r="Z723" s="30"/>
      <c r="AA723" s="30"/>
      <c r="AB723" s="30"/>
      <c r="AC723" s="30"/>
      <c r="AD723" s="30"/>
      <c r="AE723" s="20"/>
      <c r="AF723" s="20"/>
      <c r="AG723" s="20"/>
    </row>
    <row r="724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9"/>
      <c r="Y724" s="29"/>
      <c r="Z724" s="30"/>
      <c r="AA724" s="30"/>
      <c r="AB724" s="30"/>
      <c r="AC724" s="30"/>
      <c r="AD724" s="30"/>
      <c r="AE724" s="20"/>
      <c r="AF724" s="20"/>
      <c r="AG724" s="20"/>
    </row>
    <row r="725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9"/>
      <c r="Y725" s="29"/>
      <c r="Z725" s="30"/>
      <c r="AA725" s="30"/>
      <c r="AB725" s="30"/>
      <c r="AC725" s="30"/>
      <c r="AD725" s="30"/>
      <c r="AE725" s="20"/>
      <c r="AF725" s="20"/>
      <c r="AG725" s="20"/>
    </row>
    <row r="726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9"/>
      <c r="Y726" s="29"/>
      <c r="Z726" s="30"/>
      <c r="AA726" s="30"/>
      <c r="AB726" s="30"/>
      <c r="AC726" s="30"/>
      <c r="AD726" s="30"/>
      <c r="AE726" s="20"/>
      <c r="AF726" s="20"/>
      <c r="AG726" s="20"/>
    </row>
    <row r="727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9"/>
      <c r="Y727" s="29"/>
      <c r="Z727" s="30"/>
      <c r="AA727" s="30"/>
      <c r="AB727" s="30"/>
      <c r="AC727" s="30"/>
      <c r="AD727" s="30"/>
      <c r="AE727" s="20"/>
      <c r="AF727" s="20"/>
      <c r="AG727" s="20"/>
    </row>
    <row r="728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9"/>
      <c r="Y728" s="29"/>
      <c r="Z728" s="30"/>
      <c r="AA728" s="30"/>
      <c r="AB728" s="30"/>
      <c r="AC728" s="30"/>
      <c r="AD728" s="30"/>
      <c r="AE728" s="20"/>
      <c r="AF728" s="20"/>
      <c r="AG728" s="20"/>
    </row>
    <row r="729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9"/>
      <c r="Y729" s="29"/>
      <c r="Z729" s="30"/>
      <c r="AA729" s="30"/>
      <c r="AB729" s="30"/>
      <c r="AC729" s="30"/>
      <c r="AD729" s="30"/>
      <c r="AE729" s="20"/>
      <c r="AF729" s="20"/>
      <c r="AG729" s="20"/>
    </row>
    <row r="730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9"/>
      <c r="Y730" s="29"/>
      <c r="Z730" s="30"/>
      <c r="AA730" s="30"/>
      <c r="AB730" s="30"/>
      <c r="AC730" s="30"/>
      <c r="AD730" s="30"/>
      <c r="AE730" s="20"/>
      <c r="AF730" s="20"/>
      <c r="AG730" s="20"/>
    </row>
    <row r="731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9"/>
      <c r="Y731" s="29"/>
      <c r="Z731" s="30"/>
      <c r="AA731" s="30"/>
      <c r="AB731" s="30"/>
      <c r="AC731" s="30"/>
      <c r="AD731" s="30"/>
      <c r="AE731" s="20"/>
      <c r="AF731" s="20"/>
      <c r="AG731" s="20"/>
    </row>
    <row r="732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9"/>
      <c r="Y732" s="29"/>
      <c r="Z732" s="30"/>
      <c r="AA732" s="30"/>
      <c r="AB732" s="30"/>
      <c r="AC732" s="30"/>
      <c r="AD732" s="30"/>
      <c r="AE732" s="20"/>
      <c r="AF732" s="20"/>
      <c r="AG732" s="20"/>
    </row>
    <row r="733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9"/>
      <c r="Y733" s="29"/>
      <c r="Z733" s="30"/>
      <c r="AA733" s="30"/>
      <c r="AB733" s="30"/>
      <c r="AC733" s="30"/>
      <c r="AD733" s="30"/>
      <c r="AE733" s="20"/>
      <c r="AF733" s="20"/>
      <c r="AG733" s="20"/>
    </row>
    <row r="734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9"/>
      <c r="Y734" s="29"/>
      <c r="Z734" s="30"/>
      <c r="AA734" s="30"/>
      <c r="AB734" s="30"/>
      <c r="AC734" s="30"/>
      <c r="AD734" s="30"/>
      <c r="AE734" s="20"/>
      <c r="AF734" s="20"/>
      <c r="AG734" s="20"/>
    </row>
    <row r="735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9"/>
      <c r="Y735" s="29"/>
      <c r="Z735" s="30"/>
      <c r="AA735" s="30"/>
      <c r="AB735" s="30"/>
      <c r="AC735" s="30"/>
      <c r="AD735" s="30"/>
      <c r="AE735" s="20"/>
      <c r="AF735" s="20"/>
      <c r="AG735" s="20"/>
    </row>
    <row r="736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9"/>
      <c r="Y736" s="29"/>
      <c r="Z736" s="30"/>
      <c r="AA736" s="30"/>
      <c r="AB736" s="30"/>
      <c r="AC736" s="30"/>
      <c r="AD736" s="30"/>
      <c r="AE736" s="20"/>
      <c r="AF736" s="20"/>
      <c r="AG736" s="20"/>
    </row>
    <row r="737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9"/>
      <c r="Y737" s="29"/>
      <c r="Z737" s="30"/>
      <c r="AA737" s="30"/>
      <c r="AB737" s="30"/>
      <c r="AC737" s="30"/>
      <c r="AD737" s="30"/>
      <c r="AE737" s="20"/>
      <c r="AF737" s="20"/>
      <c r="AG737" s="20"/>
    </row>
    <row r="738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9"/>
      <c r="Y738" s="29"/>
      <c r="Z738" s="30"/>
      <c r="AA738" s="30"/>
      <c r="AB738" s="30"/>
      <c r="AC738" s="30"/>
      <c r="AD738" s="30"/>
      <c r="AE738" s="20"/>
      <c r="AF738" s="20"/>
      <c r="AG738" s="20"/>
    </row>
    <row r="739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9"/>
      <c r="Y739" s="29"/>
      <c r="Z739" s="30"/>
      <c r="AA739" s="30"/>
      <c r="AB739" s="30"/>
      <c r="AC739" s="30"/>
      <c r="AD739" s="30"/>
      <c r="AE739" s="20"/>
      <c r="AF739" s="20"/>
      <c r="AG739" s="20"/>
    </row>
    <row r="740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9"/>
      <c r="Y740" s="29"/>
      <c r="Z740" s="30"/>
      <c r="AA740" s="30"/>
      <c r="AB740" s="30"/>
      <c r="AC740" s="30"/>
      <c r="AD740" s="30"/>
      <c r="AE740" s="20"/>
      <c r="AF740" s="20"/>
      <c r="AG740" s="20"/>
    </row>
    <row r="741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9"/>
      <c r="Y741" s="29"/>
      <c r="Z741" s="30"/>
      <c r="AA741" s="30"/>
      <c r="AB741" s="30"/>
      <c r="AC741" s="30"/>
      <c r="AD741" s="30"/>
      <c r="AE741" s="20"/>
      <c r="AF741" s="20"/>
      <c r="AG741" s="20"/>
    </row>
    <row r="742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9"/>
      <c r="Y742" s="29"/>
      <c r="Z742" s="30"/>
      <c r="AA742" s="30"/>
      <c r="AB742" s="30"/>
      <c r="AC742" s="30"/>
      <c r="AD742" s="30"/>
      <c r="AE742" s="20"/>
      <c r="AF742" s="20"/>
      <c r="AG742" s="20"/>
    </row>
    <row r="743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9"/>
      <c r="Y743" s="29"/>
      <c r="Z743" s="30"/>
      <c r="AA743" s="30"/>
      <c r="AB743" s="30"/>
      <c r="AC743" s="30"/>
      <c r="AD743" s="30"/>
      <c r="AE743" s="20"/>
      <c r="AF743" s="20"/>
      <c r="AG743" s="20"/>
    </row>
    <row r="744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9"/>
      <c r="Y744" s="29"/>
      <c r="Z744" s="30"/>
      <c r="AA744" s="30"/>
      <c r="AB744" s="30"/>
      <c r="AC744" s="30"/>
      <c r="AD744" s="30"/>
      <c r="AE744" s="20"/>
      <c r="AF744" s="20"/>
      <c r="AG744" s="20"/>
    </row>
    <row r="745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9"/>
      <c r="Y745" s="29"/>
      <c r="Z745" s="30"/>
      <c r="AA745" s="30"/>
      <c r="AB745" s="30"/>
      <c r="AC745" s="30"/>
      <c r="AD745" s="30"/>
      <c r="AE745" s="20"/>
      <c r="AF745" s="20"/>
      <c r="AG745" s="20"/>
    </row>
    <row r="746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9"/>
      <c r="Y746" s="29"/>
      <c r="Z746" s="30"/>
      <c r="AA746" s="30"/>
      <c r="AB746" s="30"/>
      <c r="AC746" s="30"/>
      <c r="AD746" s="30"/>
      <c r="AE746" s="20"/>
      <c r="AF746" s="20"/>
      <c r="AG746" s="20"/>
    </row>
    <row r="747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9"/>
      <c r="Y747" s="29"/>
      <c r="Z747" s="30"/>
      <c r="AA747" s="30"/>
      <c r="AB747" s="30"/>
      <c r="AC747" s="30"/>
      <c r="AD747" s="30"/>
      <c r="AE747" s="20"/>
      <c r="AF747" s="20"/>
      <c r="AG747" s="20"/>
    </row>
    <row r="748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9"/>
      <c r="Y748" s="29"/>
      <c r="Z748" s="30"/>
      <c r="AA748" s="30"/>
      <c r="AB748" s="30"/>
      <c r="AC748" s="30"/>
      <c r="AD748" s="30"/>
      <c r="AE748" s="20"/>
      <c r="AF748" s="20"/>
      <c r="AG748" s="20"/>
    </row>
    <row r="749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9"/>
      <c r="Y749" s="29"/>
      <c r="Z749" s="30"/>
      <c r="AA749" s="30"/>
      <c r="AB749" s="30"/>
      <c r="AC749" s="30"/>
      <c r="AD749" s="30"/>
      <c r="AE749" s="20"/>
      <c r="AF749" s="20"/>
      <c r="AG749" s="20"/>
    </row>
    <row r="750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9"/>
      <c r="Y750" s="29"/>
      <c r="Z750" s="30"/>
      <c r="AA750" s="30"/>
      <c r="AB750" s="30"/>
      <c r="AC750" s="30"/>
      <c r="AD750" s="30"/>
      <c r="AE750" s="20"/>
      <c r="AF750" s="20"/>
      <c r="AG750" s="20"/>
    </row>
    <row r="75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9"/>
      <c r="Y751" s="29"/>
      <c r="Z751" s="30"/>
      <c r="AA751" s="30"/>
      <c r="AB751" s="30"/>
      <c r="AC751" s="30"/>
      <c r="AD751" s="30"/>
      <c r="AE751" s="20"/>
      <c r="AF751" s="20"/>
      <c r="AG751" s="20"/>
    </row>
    <row r="752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9"/>
      <c r="Y752" s="29"/>
      <c r="Z752" s="30"/>
      <c r="AA752" s="30"/>
      <c r="AB752" s="30"/>
      <c r="AC752" s="30"/>
      <c r="AD752" s="30"/>
      <c r="AE752" s="20"/>
      <c r="AF752" s="20"/>
      <c r="AG752" s="20"/>
    </row>
    <row r="753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9"/>
      <c r="Y753" s="29"/>
      <c r="Z753" s="30"/>
      <c r="AA753" s="30"/>
      <c r="AB753" s="30"/>
      <c r="AC753" s="30"/>
      <c r="AD753" s="30"/>
      <c r="AE753" s="20"/>
      <c r="AF753" s="20"/>
      <c r="AG753" s="20"/>
    </row>
    <row r="754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9"/>
      <c r="Y754" s="29"/>
      <c r="Z754" s="30"/>
      <c r="AA754" s="30"/>
      <c r="AB754" s="30"/>
      <c r="AC754" s="30"/>
      <c r="AD754" s="30"/>
      <c r="AE754" s="20"/>
      <c r="AF754" s="20"/>
      <c r="AG754" s="20"/>
    </row>
    <row r="755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9"/>
      <c r="Y755" s="29"/>
      <c r="Z755" s="30"/>
      <c r="AA755" s="30"/>
      <c r="AB755" s="30"/>
      <c r="AC755" s="30"/>
      <c r="AD755" s="30"/>
      <c r="AE755" s="20"/>
      <c r="AF755" s="20"/>
      <c r="AG755" s="20"/>
    </row>
    <row r="756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9"/>
      <c r="Y756" s="29"/>
      <c r="Z756" s="30"/>
      <c r="AA756" s="30"/>
      <c r="AB756" s="30"/>
      <c r="AC756" s="30"/>
      <c r="AD756" s="30"/>
      <c r="AE756" s="20"/>
      <c r="AF756" s="20"/>
      <c r="AG756" s="20"/>
    </row>
    <row r="757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9"/>
      <c r="Y757" s="29"/>
      <c r="Z757" s="30"/>
      <c r="AA757" s="30"/>
      <c r="AB757" s="30"/>
      <c r="AC757" s="30"/>
      <c r="AD757" s="30"/>
      <c r="AE757" s="20"/>
      <c r="AF757" s="20"/>
      <c r="AG757" s="20"/>
    </row>
    <row r="758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9"/>
      <c r="Y758" s="29"/>
      <c r="Z758" s="30"/>
      <c r="AA758" s="30"/>
      <c r="AB758" s="30"/>
      <c r="AC758" s="30"/>
      <c r="AD758" s="30"/>
      <c r="AE758" s="20"/>
      <c r="AF758" s="20"/>
      <c r="AG758" s="20"/>
    </row>
    <row r="759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9"/>
      <c r="Y759" s="29"/>
      <c r="Z759" s="30"/>
      <c r="AA759" s="30"/>
      <c r="AB759" s="30"/>
      <c r="AC759" s="30"/>
      <c r="AD759" s="30"/>
      <c r="AE759" s="20"/>
      <c r="AF759" s="20"/>
      <c r="AG759" s="20"/>
    </row>
    <row r="760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9"/>
      <c r="Y760" s="29"/>
      <c r="Z760" s="30"/>
      <c r="AA760" s="30"/>
      <c r="AB760" s="30"/>
      <c r="AC760" s="30"/>
      <c r="AD760" s="30"/>
      <c r="AE760" s="20"/>
      <c r="AF760" s="20"/>
      <c r="AG760" s="20"/>
    </row>
    <row r="76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9"/>
      <c r="Y761" s="29"/>
      <c r="Z761" s="30"/>
      <c r="AA761" s="30"/>
      <c r="AB761" s="30"/>
      <c r="AC761" s="30"/>
      <c r="AD761" s="30"/>
      <c r="AE761" s="20"/>
      <c r="AF761" s="20"/>
      <c r="AG761" s="20"/>
    </row>
    <row r="762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9"/>
      <c r="Y762" s="29"/>
      <c r="Z762" s="30"/>
      <c r="AA762" s="30"/>
      <c r="AB762" s="30"/>
      <c r="AC762" s="30"/>
      <c r="AD762" s="30"/>
      <c r="AE762" s="20"/>
      <c r="AF762" s="20"/>
      <c r="AG762" s="20"/>
    </row>
    <row r="763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9"/>
      <c r="Y763" s="29"/>
      <c r="Z763" s="30"/>
      <c r="AA763" s="30"/>
      <c r="AB763" s="30"/>
      <c r="AC763" s="30"/>
      <c r="AD763" s="30"/>
      <c r="AE763" s="20"/>
      <c r="AF763" s="20"/>
      <c r="AG763" s="20"/>
    </row>
    <row r="764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9"/>
      <c r="Y764" s="29"/>
      <c r="Z764" s="30"/>
      <c r="AA764" s="30"/>
      <c r="AB764" s="30"/>
      <c r="AC764" s="30"/>
      <c r="AD764" s="30"/>
      <c r="AE764" s="20"/>
      <c r="AF764" s="20"/>
      <c r="AG764" s="20"/>
    </row>
    <row r="765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9"/>
      <c r="Y765" s="29"/>
      <c r="Z765" s="30"/>
      <c r="AA765" s="30"/>
      <c r="AB765" s="30"/>
      <c r="AC765" s="30"/>
      <c r="AD765" s="30"/>
      <c r="AE765" s="20"/>
      <c r="AF765" s="20"/>
      <c r="AG765" s="20"/>
    </row>
    <row r="766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9"/>
      <c r="Y766" s="29"/>
      <c r="Z766" s="30"/>
      <c r="AA766" s="30"/>
      <c r="AB766" s="30"/>
      <c r="AC766" s="30"/>
      <c r="AD766" s="30"/>
      <c r="AE766" s="20"/>
      <c r="AF766" s="20"/>
      <c r="AG766" s="20"/>
    </row>
    <row r="767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9"/>
      <c r="Y767" s="29"/>
      <c r="Z767" s="30"/>
      <c r="AA767" s="30"/>
      <c r="AB767" s="30"/>
      <c r="AC767" s="30"/>
      <c r="AD767" s="30"/>
      <c r="AE767" s="20"/>
      <c r="AF767" s="20"/>
      <c r="AG767" s="20"/>
    </row>
    <row r="768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9"/>
      <c r="Y768" s="29"/>
      <c r="Z768" s="30"/>
      <c r="AA768" s="30"/>
      <c r="AB768" s="30"/>
      <c r="AC768" s="30"/>
      <c r="AD768" s="30"/>
      <c r="AE768" s="20"/>
      <c r="AF768" s="20"/>
      <c r="AG768" s="20"/>
    </row>
    <row r="769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9"/>
      <c r="Y769" s="29"/>
      <c r="Z769" s="30"/>
      <c r="AA769" s="30"/>
      <c r="AB769" s="30"/>
      <c r="AC769" s="30"/>
      <c r="AD769" s="30"/>
      <c r="AE769" s="20"/>
      <c r="AF769" s="20"/>
      <c r="AG769" s="20"/>
    </row>
    <row r="770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9"/>
      <c r="Y770" s="29"/>
      <c r="Z770" s="30"/>
      <c r="AA770" s="30"/>
      <c r="AB770" s="30"/>
      <c r="AC770" s="30"/>
      <c r="AD770" s="30"/>
      <c r="AE770" s="20"/>
      <c r="AF770" s="20"/>
      <c r="AG770" s="20"/>
    </row>
    <row r="77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9"/>
      <c r="Y771" s="29"/>
      <c r="Z771" s="30"/>
      <c r="AA771" s="30"/>
      <c r="AB771" s="30"/>
      <c r="AC771" s="30"/>
      <c r="AD771" s="30"/>
      <c r="AE771" s="20"/>
      <c r="AF771" s="20"/>
      <c r="AG771" s="20"/>
    </row>
    <row r="772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9"/>
      <c r="Y772" s="29"/>
      <c r="Z772" s="30"/>
      <c r="AA772" s="30"/>
      <c r="AB772" s="30"/>
      <c r="AC772" s="30"/>
      <c r="AD772" s="30"/>
      <c r="AE772" s="20"/>
      <c r="AF772" s="20"/>
      <c r="AG772" s="20"/>
    </row>
    <row r="773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9"/>
      <c r="Y773" s="29"/>
      <c r="Z773" s="30"/>
      <c r="AA773" s="30"/>
      <c r="AB773" s="30"/>
      <c r="AC773" s="30"/>
      <c r="AD773" s="30"/>
      <c r="AE773" s="20"/>
      <c r="AF773" s="20"/>
      <c r="AG773" s="20"/>
    </row>
    <row r="774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9"/>
      <c r="Y774" s="29"/>
      <c r="Z774" s="30"/>
      <c r="AA774" s="30"/>
      <c r="AB774" s="30"/>
      <c r="AC774" s="30"/>
      <c r="AD774" s="30"/>
      <c r="AE774" s="20"/>
      <c r="AF774" s="20"/>
      <c r="AG774" s="20"/>
    </row>
    <row r="775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9"/>
      <c r="Y775" s="29"/>
      <c r="Z775" s="30"/>
      <c r="AA775" s="30"/>
      <c r="AB775" s="30"/>
      <c r="AC775" s="30"/>
      <c r="AD775" s="30"/>
      <c r="AE775" s="20"/>
      <c r="AF775" s="20"/>
      <c r="AG775" s="20"/>
    </row>
    <row r="776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9"/>
      <c r="Y776" s="29"/>
      <c r="Z776" s="30"/>
      <c r="AA776" s="30"/>
      <c r="AB776" s="30"/>
      <c r="AC776" s="30"/>
      <c r="AD776" s="30"/>
      <c r="AE776" s="20"/>
      <c r="AF776" s="20"/>
      <c r="AG776" s="20"/>
    </row>
    <row r="777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9"/>
      <c r="Y777" s="29"/>
      <c r="Z777" s="30"/>
      <c r="AA777" s="30"/>
      <c r="AB777" s="30"/>
      <c r="AC777" s="30"/>
      <c r="AD777" s="30"/>
      <c r="AE777" s="20"/>
      <c r="AF777" s="20"/>
      <c r="AG777" s="20"/>
    </row>
    <row r="778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9"/>
      <c r="Y778" s="29"/>
      <c r="Z778" s="30"/>
      <c r="AA778" s="30"/>
      <c r="AB778" s="30"/>
      <c r="AC778" s="30"/>
      <c r="AD778" s="30"/>
      <c r="AE778" s="20"/>
      <c r="AF778" s="20"/>
      <c r="AG778" s="20"/>
    </row>
    <row r="779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9"/>
      <c r="Y779" s="29"/>
      <c r="Z779" s="30"/>
      <c r="AA779" s="30"/>
      <c r="AB779" s="30"/>
      <c r="AC779" s="30"/>
      <c r="AD779" s="30"/>
      <c r="AE779" s="20"/>
      <c r="AF779" s="20"/>
      <c r="AG779" s="20"/>
    </row>
    <row r="780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9"/>
      <c r="Y780" s="29"/>
      <c r="Z780" s="30"/>
      <c r="AA780" s="30"/>
      <c r="AB780" s="30"/>
      <c r="AC780" s="30"/>
      <c r="AD780" s="30"/>
      <c r="AE780" s="20"/>
      <c r="AF780" s="20"/>
      <c r="AG780" s="20"/>
    </row>
    <row r="78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9"/>
      <c r="Y781" s="29"/>
      <c r="Z781" s="30"/>
      <c r="AA781" s="30"/>
      <c r="AB781" s="30"/>
      <c r="AC781" s="30"/>
      <c r="AD781" s="30"/>
      <c r="AE781" s="20"/>
      <c r="AF781" s="20"/>
      <c r="AG781" s="20"/>
    </row>
    <row r="782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9"/>
      <c r="Y782" s="29"/>
      <c r="Z782" s="30"/>
      <c r="AA782" s="30"/>
      <c r="AB782" s="30"/>
      <c r="AC782" s="30"/>
      <c r="AD782" s="30"/>
      <c r="AE782" s="20"/>
      <c r="AF782" s="20"/>
      <c r="AG782" s="20"/>
    </row>
    <row r="783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9"/>
      <c r="Y783" s="29"/>
      <c r="Z783" s="30"/>
      <c r="AA783" s="30"/>
      <c r="AB783" s="30"/>
      <c r="AC783" s="30"/>
      <c r="AD783" s="30"/>
      <c r="AE783" s="20"/>
      <c r="AF783" s="20"/>
      <c r="AG783" s="20"/>
    </row>
    <row r="784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9"/>
      <c r="Y784" s="29"/>
      <c r="Z784" s="30"/>
      <c r="AA784" s="30"/>
      <c r="AB784" s="30"/>
      <c r="AC784" s="30"/>
      <c r="AD784" s="30"/>
      <c r="AE784" s="20"/>
      <c r="AF784" s="20"/>
      <c r="AG784" s="20"/>
    </row>
    <row r="785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9"/>
      <c r="Y785" s="29"/>
      <c r="Z785" s="30"/>
      <c r="AA785" s="30"/>
      <c r="AB785" s="30"/>
      <c r="AC785" s="30"/>
      <c r="AD785" s="30"/>
      <c r="AE785" s="20"/>
      <c r="AF785" s="20"/>
      <c r="AG785" s="20"/>
    </row>
    <row r="786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9"/>
      <c r="Y786" s="29"/>
      <c r="Z786" s="30"/>
      <c r="AA786" s="30"/>
      <c r="AB786" s="30"/>
      <c r="AC786" s="30"/>
      <c r="AD786" s="30"/>
      <c r="AE786" s="20"/>
      <c r="AF786" s="20"/>
      <c r="AG786" s="20"/>
    </row>
    <row r="787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9"/>
      <c r="Y787" s="29"/>
      <c r="Z787" s="30"/>
      <c r="AA787" s="30"/>
      <c r="AB787" s="30"/>
      <c r="AC787" s="30"/>
      <c r="AD787" s="30"/>
      <c r="AE787" s="20"/>
      <c r="AF787" s="20"/>
      <c r="AG787" s="20"/>
    </row>
    <row r="788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9"/>
      <c r="Y788" s="29"/>
      <c r="Z788" s="30"/>
      <c r="AA788" s="30"/>
      <c r="AB788" s="30"/>
      <c r="AC788" s="30"/>
      <c r="AD788" s="30"/>
      <c r="AE788" s="20"/>
      <c r="AF788" s="20"/>
      <c r="AG788" s="20"/>
    </row>
    <row r="789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9"/>
      <c r="Y789" s="29"/>
      <c r="Z789" s="30"/>
      <c r="AA789" s="30"/>
      <c r="AB789" s="30"/>
      <c r="AC789" s="30"/>
      <c r="AD789" s="30"/>
      <c r="AE789" s="20"/>
      <c r="AF789" s="20"/>
      <c r="AG789" s="20"/>
    </row>
    <row r="790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9"/>
      <c r="Y790" s="29"/>
      <c r="Z790" s="30"/>
      <c r="AA790" s="30"/>
      <c r="AB790" s="30"/>
      <c r="AC790" s="30"/>
      <c r="AD790" s="30"/>
      <c r="AE790" s="20"/>
      <c r="AF790" s="20"/>
      <c r="AG790" s="20"/>
    </row>
    <row r="79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9"/>
      <c r="Y791" s="29"/>
      <c r="Z791" s="30"/>
      <c r="AA791" s="30"/>
      <c r="AB791" s="30"/>
      <c r="AC791" s="30"/>
      <c r="AD791" s="30"/>
      <c r="AE791" s="20"/>
      <c r="AF791" s="20"/>
      <c r="AG791" s="20"/>
    </row>
    <row r="792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9"/>
      <c r="Y792" s="29"/>
      <c r="Z792" s="30"/>
      <c r="AA792" s="30"/>
      <c r="AB792" s="30"/>
      <c r="AC792" s="30"/>
      <c r="AD792" s="30"/>
      <c r="AE792" s="20"/>
      <c r="AF792" s="20"/>
      <c r="AG792" s="20"/>
    </row>
    <row r="793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9"/>
      <c r="Y793" s="29"/>
      <c r="Z793" s="30"/>
      <c r="AA793" s="30"/>
      <c r="AB793" s="30"/>
      <c r="AC793" s="30"/>
      <c r="AD793" s="30"/>
      <c r="AE793" s="20"/>
      <c r="AF793" s="20"/>
      <c r="AG793" s="20"/>
    </row>
    <row r="794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9"/>
      <c r="Y794" s="29"/>
      <c r="Z794" s="30"/>
      <c r="AA794" s="30"/>
      <c r="AB794" s="30"/>
      <c r="AC794" s="30"/>
      <c r="AD794" s="30"/>
      <c r="AE794" s="20"/>
      <c r="AF794" s="20"/>
      <c r="AG794" s="20"/>
    </row>
    <row r="795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9"/>
      <c r="Y795" s="29"/>
      <c r="Z795" s="30"/>
      <c r="AA795" s="30"/>
      <c r="AB795" s="30"/>
      <c r="AC795" s="30"/>
      <c r="AD795" s="30"/>
      <c r="AE795" s="20"/>
      <c r="AF795" s="20"/>
      <c r="AG795" s="20"/>
    </row>
    <row r="796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9"/>
      <c r="Y796" s="29"/>
      <c r="Z796" s="30"/>
      <c r="AA796" s="30"/>
      <c r="AB796" s="30"/>
      <c r="AC796" s="30"/>
      <c r="AD796" s="30"/>
      <c r="AE796" s="20"/>
      <c r="AF796" s="20"/>
      <c r="AG796" s="20"/>
    </row>
    <row r="797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9"/>
      <c r="Y797" s="29"/>
      <c r="Z797" s="30"/>
      <c r="AA797" s="30"/>
      <c r="AB797" s="30"/>
      <c r="AC797" s="30"/>
      <c r="AD797" s="30"/>
      <c r="AE797" s="20"/>
      <c r="AF797" s="20"/>
      <c r="AG797" s="20"/>
    </row>
    <row r="798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9"/>
      <c r="Y798" s="29"/>
      <c r="Z798" s="30"/>
      <c r="AA798" s="30"/>
      <c r="AB798" s="30"/>
      <c r="AC798" s="30"/>
      <c r="AD798" s="30"/>
      <c r="AE798" s="20"/>
      <c r="AF798" s="20"/>
      <c r="AG798" s="20"/>
    </row>
    <row r="799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9"/>
      <c r="Y799" s="29"/>
      <c r="Z799" s="30"/>
      <c r="AA799" s="30"/>
      <c r="AB799" s="30"/>
      <c r="AC799" s="30"/>
      <c r="AD799" s="30"/>
      <c r="AE799" s="20"/>
      <c r="AF799" s="20"/>
      <c r="AG799" s="20"/>
    </row>
    <row r="800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9"/>
      <c r="Y800" s="29"/>
      <c r="Z800" s="30"/>
      <c r="AA800" s="30"/>
      <c r="AB800" s="30"/>
      <c r="AC800" s="30"/>
      <c r="AD800" s="30"/>
      <c r="AE800" s="20"/>
      <c r="AF800" s="20"/>
      <c r="AG800" s="20"/>
    </row>
    <row r="80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9"/>
      <c r="Y801" s="29"/>
      <c r="Z801" s="30"/>
      <c r="AA801" s="30"/>
      <c r="AB801" s="30"/>
      <c r="AC801" s="30"/>
      <c r="AD801" s="30"/>
      <c r="AE801" s="20"/>
      <c r="AF801" s="20"/>
      <c r="AG801" s="20"/>
    </row>
    <row r="802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9"/>
      <c r="Y802" s="29"/>
      <c r="Z802" s="30"/>
      <c r="AA802" s="30"/>
      <c r="AB802" s="30"/>
      <c r="AC802" s="30"/>
      <c r="AD802" s="30"/>
      <c r="AE802" s="20"/>
      <c r="AF802" s="20"/>
      <c r="AG802" s="20"/>
    </row>
    <row r="803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9"/>
      <c r="Y803" s="29"/>
      <c r="Z803" s="30"/>
      <c r="AA803" s="30"/>
      <c r="AB803" s="30"/>
      <c r="AC803" s="30"/>
      <c r="AD803" s="30"/>
      <c r="AE803" s="20"/>
      <c r="AF803" s="20"/>
      <c r="AG803" s="20"/>
    </row>
    <row r="804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9"/>
      <c r="Y804" s="29"/>
      <c r="Z804" s="30"/>
      <c r="AA804" s="30"/>
      <c r="AB804" s="30"/>
      <c r="AC804" s="30"/>
      <c r="AD804" s="30"/>
      <c r="AE804" s="20"/>
      <c r="AF804" s="20"/>
      <c r="AG804" s="20"/>
    </row>
    <row r="805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9"/>
      <c r="Y805" s="29"/>
      <c r="Z805" s="30"/>
      <c r="AA805" s="30"/>
      <c r="AB805" s="30"/>
      <c r="AC805" s="30"/>
      <c r="AD805" s="30"/>
      <c r="AE805" s="20"/>
      <c r="AF805" s="20"/>
      <c r="AG805" s="20"/>
    </row>
    <row r="806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9"/>
      <c r="Y806" s="29"/>
      <c r="Z806" s="30"/>
      <c r="AA806" s="30"/>
      <c r="AB806" s="30"/>
      <c r="AC806" s="30"/>
      <c r="AD806" s="30"/>
      <c r="AE806" s="20"/>
      <c r="AF806" s="20"/>
      <c r="AG806" s="20"/>
    </row>
    <row r="807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9"/>
      <c r="Y807" s="29"/>
      <c r="Z807" s="30"/>
      <c r="AA807" s="30"/>
      <c r="AB807" s="30"/>
      <c r="AC807" s="30"/>
      <c r="AD807" s="30"/>
      <c r="AE807" s="20"/>
      <c r="AF807" s="20"/>
      <c r="AG807" s="20"/>
    </row>
    <row r="808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9"/>
      <c r="Y808" s="29"/>
      <c r="Z808" s="30"/>
      <c r="AA808" s="30"/>
      <c r="AB808" s="30"/>
      <c r="AC808" s="30"/>
      <c r="AD808" s="30"/>
      <c r="AE808" s="20"/>
      <c r="AF808" s="20"/>
      <c r="AG808" s="20"/>
    </row>
    <row r="809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9"/>
      <c r="Y809" s="29"/>
      <c r="Z809" s="30"/>
      <c r="AA809" s="30"/>
      <c r="AB809" s="30"/>
      <c r="AC809" s="30"/>
      <c r="AD809" s="30"/>
      <c r="AE809" s="20"/>
      <c r="AF809" s="20"/>
      <c r="AG809" s="20"/>
    </row>
    <row r="810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9"/>
      <c r="Y810" s="29"/>
      <c r="Z810" s="30"/>
      <c r="AA810" s="30"/>
      <c r="AB810" s="30"/>
      <c r="AC810" s="30"/>
      <c r="AD810" s="30"/>
      <c r="AE810" s="20"/>
      <c r="AF810" s="20"/>
      <c r="AG810" s="20"/>
    </row>
    <row r="81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9"/>
      <c r="Y811" s="29"/>
      <c r="Z811" s="30"/>
      <c r="AA811" s="30"/>
      <c r="AB811" s="30"/>
      <c r="AC811" s="30"/>
      <c r="AD811" s="30"/>
      <c r="AE811" s="20"/>
      <c r="AF811" s="20"/>
      <c r="AG811" s="20"/>
    </row>
    <row r="812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9"/>
      <c r="Y812" s="29"/>
      <c r="Z812" s="30"/>
      <c r="AA812" s="30"/>
      <c r="AB812" s="30"/>
      <c r="AC812" s="30"/>
      <c r="AD812" s="30"/>
      <c r="AE812" s="20"/>
      <c r="AF812" s="20"/>
      <c r="AG812" s="20"/>
    </row>
    <row r="813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9"/>
      <c r="Y813" s="29"/>
      <c r="Z813" s="30"/>
      <c r="AA813" s="30"/>
      <c r="AB813" s="30"/>
      <c r="AC813" s="30"/>
      <c r="AD813" s="30"/>
      <c r="AE813" s="20"/>
      <c r="AF813" s="20"/>
      <c r="AG813" s="20"/>
    </row>
    <row r="814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9"/>
      <c r="Y814" s="29"/>
      <c r="Z814" s="30"/>
      <c r="AA814" s="30"/>
      <c r="AB814" s="30"/>
      <c r="AC814" s="30"/>
      <c r="AD814" s="30"/>
      <c r="AE814" s="20"/>
      <c r="AF814" s="20"/>
      <c r="AG814" s="20"/>
    </row>
    <row r="815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9"/>
      <c r="Y815" s="29"/>
      <c r="Z815" s="30"/>
      <c r="AA815" s="30"/>
      <c r="AB815" s="30"/>
      <c r="AC815" s="30"/>
      <c r="AD815" s="30"/>
      <c r="AE815" s="20"/>
      <c r="AF815" s="20"/>
      <c r="AG815" s="20"/>
    </row>
    <row r="816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9"/>
      <c r="Y816" s="29"/>
      <c r="Z816" s="30"/>
      <c r="AA816" s="30"/>
      <c r="AB816" s="30"/>
      <c r="AC816" s="30"/>
      <c r="AD816" s="30"/>
      <c r="AE816" s="20"/>
      <c r="AF816" s="20"/>
      <c r="AG816" s="20"/>
    </row>
    <row r="817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9"/>
      <c r="Y817" s="29"/>
      <c r="Z817" s="30"/>
      <c r="AA817" s="30"/>
      <c r="AB817" s="30"/>
      <c r="AC817" s="30"/>
      <c r="AD817" s="30"/>
      <c r="AE817" s="20"/>
      <c r="AF817" s="20"/>
      <c r="AG817" s="20"/>
    </row>
    <row r="818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9"/>
      <c r="Y818" s="29"/>
      <c r="Z818" s="30"/>
      <c r="AA818" s="30"/>
      <c r="AB818" s="30"/>
      <c r="AC818" s="30"/>
      <c r="AD818" s="30"/>
      <c r="AE818" s="20"/>
      <c r="AF818" s="20"/>
      <c r="AG818" s="20"/>
    </row>
    <row r="819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9"/>
      <c r="Y819" s="29"/>
      <c r="Z819" s="30"/>
      <c r="AA819" s="30"/>
      <c r="AB819" s="30"/>
      <c r="AC819" s="30"/>
      <c r="AD819" s="30"/>
      <c r="AE819" s="20"/>
      <c r="AF819" s="20"/>
      <c r="AG819" s="20"/>
    </row>
    <row r="820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9"/>
      <c r="Y820" s="29"/>
      <c r="Z820" s="30"/>
      <c r="AA820" s="30"/>
      <c r="AB820" s="30"/>
      <c r="AC820" s="30"/>
      <c r="AD820" s="30"/>
      <c r="AE820" s="20"/>
      <c r="AF820" s="20"/>
      <c r="AG820" s="20"/>
    </row>
    <row r="82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9"/>
      <c r="Y821" s="29"/>
      <c r="Z821" s="30"/>
      <c r="AA821" s="30"/>
      <c r="AB821" s="30"/>
      <c r="AC821" s="30"/>
      <c r="AD821" s="30"/>
      <c r="AE821" s="20"/>
      <c r="AF821" s="20"/>
      <c r="AG821" s="20"/>
    </row>
    <row r="822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9"/>
      <c r="Y822" s="29"/>
      <c r="Z822" s="30"/>
      <c r="AA822" s="30"/>
      <c r="AB822" s="30"/>
      <c r="AC822" s="30"/>
      <c r="AD822" s="30"/>
      <c r="AE822" s="20"/>
      <c r="AF822" s="20"/>
      <c r="AG822" s="20"/>
    </row>
    <row r="823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9"/>
      <c r="Y823" s="29"/>
      <c r="Z823" s="30"/>
      <c r="AA823" s="30"/>
      <c r="AB823" s="30"/>
      <c r="AC823" s="30"/>
      <c r="AD823" s="30"/>
      <c r="AE823" s="20"/>
      <c r="AF823" s="20"/>
      <c r="AG823" s="20"/>
    </row>
    <row r="824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9"/>
      <c r="Y824" s="29"/>
      <c r="Z824" s="30"/>
      <c r="AA824" s="30"/>
      <c r="AB824" s="30"/>
      <c r="AC824" s="30"/>
      <c r="AD824" s="30"/>
      <c r="AE824" s="20"/>
      <c r="AF824" s="20"/>
      <c r="AG824" s="20"/>
    </row>
    <row r="825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9"/>
      <c r="Y825" s="29"/>
      <c r="Z825" s="30"/>
      <c r="AA825" s="30"/>
      <c r="AB825" s="30"/>
      <c r="AC825" s="30"/>
      <c r="AD825" s="30"/>
      <c r="AE825" s="20"/>
      <c r="AF825" s="20"/>
      <c r="AG825" s="20"/>
    </row>
    <row r="826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9"/>
      <c r="Y826" s="29"/>
      <c r="Z826" s="30"/>
      <c r="AA826" s="30"/>
      <c r="AB826" s="30"/>
      <c r="AC826" s="30"/>
      <c r="AD826" s="30"/>
      <c r="AE826" s="20"/>
      <c r="AF826" s="20"/>
      <c r="AG826" s="20"/>
    </row>
    <row r="827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9"/>
      <c r="Y827" s="29"/>
      <c r="Z827" s="30"/>
      <c r="AA827" s="30"/>
      <c r="AB827" s="30"/>
      <c r="AC827" s="30"/>
      <c r="AD827" s="30"/>
      <c r="AE827" s="20"/>
      <c r="AF827" s="20"/>
      <c r="AG827" s="20"/>
    </row>
    <row r="828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9"/>
      <c r="Y828" s="29"/>
      <c r="Z828" s="30"/>
      <c r="AA828" s="30"/>
      <c r="AB828" s="30"/>
      <c r="AC828" s="30"/>
      <c r="AD828" s="30"/>
      <c r="AE828" s="20"/>
      <c r="AF828" s="20"/>
      <c r="AG828" s="20"/>
    </row>
    <row r="829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9"/>
      <c r="Y829" s="29"/>
      <c r="Z829" s="30"/>
      <c r="AA829" s="30"/>
      <c r="AB829" s="30"/>
      <c r="AC829" s="30"/>
      <c r="AD829" s="30"/>
      <c r="AE829" s="20"/>
      <c r="AF829" s="20"/>
      <c r="AG829" s="20"/>
    </row>
    <row r="830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9"/>
      <c r="Y830" s="29"/>
      <c r="Z830" s="30"/>
      <c r="AA830" s="30"/>
      <c r="AB830" s="30"/>
      <c r="AC830" s="30"/>
      <c r="AD830" s="30"/>
      <c r="AE830" s="20"/>
      <c r="AF830" s="20"/>
      <c r="AG830" s="20"/>
    </row>
    <row r="83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9"/>
      <c r="Y831" s="29"/>
      <c r="Z831" s="30"/>
      <c r="AA831" s="30"/>
      <c r="AB831" s="30"/>
      <c r="AC831" s="30"/>
      <c r="AD831" s="30"/>
      <c r="AE831" s="20"/>
      <c r="AF831" s="20"/>
      <c r="AG831" s="20"/>
    </row>
    <row r="832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9"/>
      <c r="Y832" s="29"/>
      <c r="Z832" s="30"/>
      <c r="AA832" s="30"/>
      <c r="AB832" s="30"/>
      <c r="AC832" s="30"/>
      <c r="AD832" s="30"/>
      <c r="AE832" s="20"/>
      <c r="AF832" s="20"/>
      <c r="AG832" s="20"/>
    </row>
    <row r="833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9"/>
      <c r="Y833" s="29"/>
      <c r="Z833" s="30"/>
      <c r="AA833" s="30"/>
      <c r="AB833" s="30"/>
      <c r="AC833" s="30"/>
      <c r="AD833" s="30"/>
      <c r="AE833" s="20"/>
      <c r="AF833" s="20"/>
      <c r="AG833" s="20"/>
    </row>
    <row r="834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9"/>
      <c r="Y834" s="29"/>
      <c r="Z834" s="30"/>
      <c r="AA834" s="30"/>
      <c r="AB834" s="30"/>
      <c r="AC834" s="30"/>
      <c r="AD834" s="30"/>
      <c r="AE834" s="20"/>
      <c r="AF834" s="20"/>
      <c r="AG834" s="20"/>
    </row>
    <row r="835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9"/>
      <c r="Y835" s="29"/>
      <c r="Z835" s="30"/>
      <c r="AA835" s="30"/>
      <c r="AB835" s="30"/>
      <c r="AC835" s="30"/>
      <c r="AD835" s="30"/>
      <c r="AE835" s="20"/>
      <c r="AF835" s="20"/>
      <c r="AG835" s="20"/>
    </row>
    <row r="836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9"/>
      <c r="Y836" s="29"/>
      <c r="Z836" s="30"/>
      <c r="AA836" s="30"/>
      <c r="AB836" s="30"/>
      <c r="AC836" s="30"/>
      <c r="AD836" s="30"/>
      <c r="AE836" s="20"/>
      <c r="AF836" s="20"/>
      <c r="AG836" s="20"/>
    </row>
    <row r="837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9"/>
      <c r="Y837" s="29"/>
      <c r="Z837" s="30"/>
      <c r="AA837" s="30"/>
      <c r="AB837" s="30"/>
      <c r="AC837" s="30"/>
      <c r="AD837" s="30"/>
      <c r="AE837" s="20"/>
      <c r="AF837" s="20"/>
      <c r="AG837" s="20"/>
    </row>
    <row r="838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9"/>
      <c r="Y838" s="29"/>
      <c r="Z838" s="30"/>
      <c r="AA838" s="30"/>
      <c r="AB838" s="30"/>
      <c r="AC838" s="30"/>
      <c r="AD838" s="30"/>
      <c r="AE838" s="20"/>
      <c r="AF838" s="20"/>
      <c r="AG838" s="20"/>
    </row>
    <row r="839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9"/>
      <c r="Y839" s="29"/>
      <c r="Z839" s="30"/>
      <c r="AA839" s="30"/>
      <c r="AB839" s="30"/>
      <c r="AC839" s="30"/>
      <c r="AD839" s="30"/>
      <c r="AE839" s="20"/>
      <c r="AF839" s="20"/>
      <c r="AG839" s="20"/>
    </row>
    <row r="840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9"/>
      <c r="Y840" s="29"/>
      <c r="Z840" s="30"/>
      <c r="AA840" s="30"/>
      <c r="AB840" s="30"/>
      <c r="AC840" s="30"/>
      <c r="AD840" s="30"/>
      <c r="AE840" s="20"/>
      <c r="AF840" s="20"/>
      <c r="AG840" s="20"/>
    </row>
    <row r="84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9"/>
      <c r="Y841" s="29"/>
      <c r="Z841" s="30"/>
      <c r="AA841" s="30"/>
      <c r="AB841" s="30"/>
      <c r="AC841" s="30"/>
      <c r="AD841" s="30"/>
      <c r="AE841" s="20"/>
      <c r="AF841" s="20"/>
      <c r="AG841" s="20"/>
    </row>
    <row r="842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9"/>
      <c r="Y842" s="29"/>
      <c r="Z842" s="30"/>
      <c r="AA842" s="30"/>
      <c r="AB842" s="30"/>
      <c r="AC842" s="30"/>
      <c r="AD842" s="30"/>
      <c r="AE842" s="20"/>
      <c r="AF842" s="20"/>
      <c r="AG842" s="20"/>
    </row>
    <row r="843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9"/>
      <c r="Y843" s="29"/>
      <c r="Z843" s="30"/>
      <c r="AA843" s="30"/>
      <c r="AB843" s="30"/>
      <c r="AC843" s="30"/>
      <c r="AD843" s="30"/>
      <c r="AE843" s="20"/>
      <c r="AF843" s="20"/>
      <c r="AG843" s="20"/>
    </row>
    <row r="844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9"/>
      <c r="Y844" s="29"/>
      <c r="Z844" s="30"/>
      <c r="AA844" s="30"/>
      <c r="AB844" s="30"/>
      <c r="AC844" s="30"/>
      <c r="AD844" s="30"/>
      <c r="AE844" s="20"/>
      <c r="AF844" s="20"/>
      <c r="AG844" s="20"/>
    </row>
    <row r="845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9"/>
      <c r="Y845" s="29"/>
      <c r="Z845" s="30"/>
      <c r="AA845" s="30"/>
      <c r="AB845" s="30"/>
      <c r="AC845" s="30"/>
      <c r="AD845" s="30"/>
      <c r="AE845" s="20"/>
      <c r="AF845" s="20"/>
      <c r="AG845" s="20"/>
    </row>
    <row r="846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9"/>
      <c r="Y846" s="29"/>
      <c r="Z846" s="30"/>
      <c r="AA846" s="30"/>
      <c r="AB846" s="30"/>
      <c r="AC846" s="30"/>
      <c r="AD846" s="30"/>
      <c r="AE846" s="20"/>
      <c r="AF846" s="20"/>
      <c r="AG846" s="20"/>
    </row>
    <row r="847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9"/>
      <c r="Y847" s="29"/>
      <c r="Z847" s="30"/>
      <c r="AA847" s="30"/>
      <c r="AB847" s="30"/>
      <c r="AC847" s="30"/>
      <c r="AD847" s="30"/>
      <c r="AE847" s="20"/>
      <c r="AF847" s="20"/>
      <c r="AG847" s="20"/>
    </row>
    <row r="848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9"/>
      <c r="Y848" s="29"/>
      <c r="Z848" s="30"/>
      <c r="AA848" s="30"/>
      <c r="AB848" s="30"/>
      <c r="AC848" s="30"/>
      <c r="AD848" s="30"/>
      <c r="AE848" s="20"/>
      <c r="AF848" s="20"/>
      <c r="AG848" s="20"/>
    </row>
    <row r="849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9"/>
      <c r="Y849" s="29"/>
      <c r="Z849" s="30"/>
      <c r="AA849" s="30"/>
      <c r="AB849" s="30"/>
      <c r="AC849" s="30"/>
      <c r="AD849" s="30"/>
      <c r="AE849" s="20"/>
      <c r="AF849" s="20"/>
      <c r="AG849" s="20"/>
    </row>
    <row r="850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9"/>
      <c r="Y850" s="29"/>
      <c r="Z850" s="30"/>
      <c r="AA850" s="30"/>
      <c r="AB850" s="30"/>
      <c r="AC850" s="30"/>
      <c r="AD850" s="30"/>
      <c r="AE850" s="20"/>
      <c r="AF850" s="20"/>
      <c r="AG850" s="20"/>
    </row>
    <row r="85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9"/>
      <c r="Y851" s="29"/>
      <c r="Z851" s="30"/>
      <c r="AA851" s="30"/>
      <c r="AB851" s="30"/>
      <c r="AC851" s="30"/>
      <c r="AD851" s="30"/>
      <c r="AE851" s="20"/>
      <c r="AF851" s="20"/>
      <c r="AG851" s="20"/>
    </row>
    <row r="852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9"/>
      <c r="Y852" s="29"/>
      <c r="Z852" s="30"/>
      <c r="AA852" s="30"/>
      <c r="AB852" s="30"/>
      <c r="AC852" s="30"/>
      <c r="AD852" s="30"/>
      <c r="AE852" s="20"/>
      <c r="AF852" s="20"/>
      <c r="AG852" s="20"/>
    </row>
    <row r="853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9"/>
      <c r="Y853" s="29"/>
      <c r="Z853" s="30"/>
      <c r="AA853" s="30"/>
      <c r="AB853" s="30"/>
      <c r="AC853" s="30"/>
      <c r="AD853" s="30"/>
      <c r="AE853" s="20"/>
      <c r="AF853" s="20"/>
      <c r="AG853" s="20"/>
    </row>
    <row r="854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9"/>
      <c r="Y854" s="29"/>
      <c r="Z854" s="30"/>
      <c r="AA854" s="30"/>
      <c r="AB854" s="30"/>
      <c r="AC854" s="30"/>
      <c r="AD854" s="30"/>
      <c r="AE854" s="20"/>
      <c r="AF854" s="20"/>
      <c r="AG854" s="20"/>
    </row>
    <row r="855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9"/>
      <c r="Y855" s="29"/>
      <c r="Z855" s="30"/>
      <c r="AA855" s="30"/>
      <c r="AB855" s="30"/>
      <c r="AC855" s="30"/>
      <c r="AD855" s="30"/>
      <c r="AE855" s="20"/>
      <c r="AF855" s="20"/>
      <c r="AG855" s="20"/>
    </row>
    <row r="856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9"/>
      <c r="Y856" s="29"/>
      <c r="Z856" s="30"/>
      <c r="AA856" s="30"/>
      <c r="AB856" s="30"/>
      <c r="AC856" s="30"/>
      <c r="AD856" s="30"/>
      <c r="AE856" s="20"/>
      <c r="AF856" s="20"/>
      <c r="AG856" s="20"/>
    </row>
    <row r="857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9"/>
      <c r="Y857" s="29"/>
      <c r="Z857" s="30"/>
      <c r="AA857" s="30"/>
      <c r="AB857" s="30"/>
      <c r="AC857" s="30"/>
      <c r="AD857" s="30"/>
      <c r="AE857" s="20"/>
      <c r="AF857" s="20"/>
      <c r="AG857" s="20"/>
    </row>
    <row r="858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9"/>
      <c r="Y858" s="29"/>
      <c r="Z858" s="30"/>
      <c r="AA858" s="30"/>
      <c r="AB858" s="30"/>
      <c r="AC858" s="30"/>
      <c r="AD858" s="30"/>
      <c r="AE858" s="20"/>
      <c r="AF858" s="20"/>
      <c r="AG858" s="20"/>
    </row>
    <row r="859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9"/>
      <c r="Y859" s="29"/>
      <c r="Z859" s="30"/>
      <c r="AA859" s="30"/>
      <c r="AB859" s="30"/>
      <c r="AC859" s="30"/>
      <c r="AD859" s="30"/>
      <c r="AE859" s="20"/>
      <c r="AF859" s="20"/>
      <c r="AG859" s="20"/>
    </row>
    <row r="860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9"/>
      <c r="Y860" s="29"/>
      <c r="Z860" s="30"/>
      <c r="AA860" s="30"/>
      <c r="AB860" s="30"/>
      <c r="AC860" s="30"/>
      <c r="AD860" s="30"/>
      <c r="AE860" s="20"/>
      <c r="AF860" s="20"/>
      <c r="AG860" s="20"/>
    </row>
    <row r="86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9"/>
      <c r="Y861" s="29"/>
      <c r="Z861" s="30"/>
      <c r="AA861" s="30"/>
      <c r="AB861" s="30"/>
      <c r="AC861" s="30"/>
      <c r="AD861" s="30"/>
      <c r="AE861" s="20"/>
      <c r="AF861" s="20"/>
      <c r="AG861" s="20"/>
    </row>
    <row r="862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9"/>
      <c r="Y862" s="29"/>
      <c r="Z862" s="30"/>
      <c r="AA862" s="30"/>
      <c r="AB862" s="30"/>
      <c r="AC862" s="30"/>
      <c r="AD862" s="30"/>
      <c r="AE862" s="20"/>
      <c r="AF862" s="20"/>
      <c r="AG862" s="20"/>
    </row>
    <row r="863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9"/>
      <c r="Y863" s="29"/>
      <c r="Z863" s="30"/>
      <c r="AA863" s="30"/>
      <c r="AB863" s="30"/>
      <c r="AC863" s="30"/>
      <c r="AD863" s="30"/>
      <c r="AE863" s="20"/>
      <c r="AF863" s="20"/>
      <c r="AG863" s="20"/>
    </row>
    <row r="864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9"/>
      <c r="Y864" s="29"/>
      <c r="Z864" s="30"/>
      <c r="AA864" s="30"/>
      <c r="AB864" s="30"/>
      <c r="AC864" s="30"/>
      <c r="AD864" s="30"/>
      <c r="AE864" s="20"/>
      <c r="AF864" s="20"/>
      <c r="AG864" s="20"/>
    </row>
    <row r="865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9"/>
      <c r="Y865" s="29"/>
      <c r="Z865" s="30"/>
      <c r="AA865" s="30"/>
      <c r="AB865" s="30"/>
      <c r="AC865" s="30"/>
      <c r="AD865" s="30"/>
      <c r="AE865" s="20"/>
      <c r="AF865" s="20"/>
      <c r="AG865" s="20"/>
    </row>
    <row r="866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9"/>
      <c r="Y866" s="29"/>
      <c r="Z866" s="30"/>
      <c r="AA866" s="30"/>
      <c r="AB866" s="30"/>
      <c r="AC866" s="30"/>
      <c r="AD866" s="30"/>
      <c r="AE866" s="20"/>
      <c r="AF866" s="20"/>
      <c r="AG866" s="20"/>
    </row>
    <row r="867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9"/>
      <c r="Y867" s="29"/>
      <c r="Z867" s="30"/>
      <c r="AA867" s="30"/>
      <c r="AB867" s="30"/>
      <c r="AC867" s="30"/>
      <c r="AD867" s="30"/>
      <c r="AE867" s="20"/>
      <c r="AF867" s="20"/>
      <c r="AG867" s="20"/>
    </row>
    <row r="868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9"/>
      <c r="Y868" s="29"/>
      <c r="Z868" s="30"/>
      <c r="AA868" s="30"/>
      <c r="AB868" s="30"/>
      <c r="AC868" s="30"/>
      <c r="AD868" s="30"/>
      <c r="AE868" s="20"/>
      <c r="AF868" s="20"/>
      <c r="AG868" s="20"/>
    </row>
    <row r="869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9"/>
      <c r="Y869" s="29"/>
      <c r="Z869" s="30"/>
      <c r="AA869" s="30"/>
      <c r="AB869" s="30"/>
      <c r="AC869" s="30"/>
      <c r="AD869" s="30"/>
      <c r="AE869" s="20"/>
      <c r="AF869" s="20"/>
      <c r="AG869" s="20"/>
    </row>
    <row r="870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9"/>
      <c r="Y870" s="29"/>
      <c r="Z870" s="30"/>
      <c r="AA870" s="30"/>
      <c r="AB870" s="30"/>
      <c r="AC870" s="30"/>
      <c r="AD870" s="30"/>
      <c r="AE870" s="20"/>
      <c r="AF870" s="20"/>
      <c r="AG870" s="20"/>
    </row>
    <row r="87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9"/>
      <c r="Y871" s="29"/>
      <c r="Z871" s="30"/>
      <c r="AA871" s="30"/>
      <c r="AB871" s="30"/>
      <c r="AC871" s="30"/>
      <c r="AD871" s="30"/>
      <c r="AE871" s="20"/>
      <c r="AF871" s="20"/>
      <c r="AG871" s="20"/>
    </row>
    <row r="872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9"/>
      <c r="Y872" s="29"/>
      <c r="Z872" s="30"/>
      <c r="AA872" s="30"/>
      <c r="AB872" s="30"/>
      <c r="AC872" s="30"/>
      <c r="AD872" s="30"/>
      <c r="AE872" s="20"/>
      <c r="AF872" s="20"/>
      <c r="AG872" s="20"/>
    </row>
    <row r="873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9"/>
      <c r="Y873" s="29"/>
      <c r="Z873" s="30"/>
      <c r="AA873" s="30"/>
      <c r="AB873" s="30"/>
      <c r="AC873" s="30"/>
      <c r="AD873" s="30"/>
      <c r="AE873" s="20"/>
      <c r="AF873" s="20"/>
      <c r="AG873" s="20"/>
    </row>
    <row r="874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9"/>
      <c r="Y874" s="29"/>
      <c r="Z874" s="30"/>
      <c r="AA874" s="30"/>
      <c r="AB874" s="30"/>
      <c r="AC874" s="30"/>
      <c r="AD874" s="30"/>
      <c r="AE874" s="20"/>
      <c r="AF874" s="20"/>
      <c r="AG874" s="20"/>
    </row>
    <row r="875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9"/>
      <c r="Y875" s="29"/>
      <c r="Z875" s="30"/>
      <c r="AA875" s="30"/>
      <c r="AB875" s="30"/>
      <c r="AC875" s="30"/>
      <c r="AD875" s="30"/>
      <c r="AE875" s="20"/>
      <c r="AF875" s="20"/>
      <c r="AG875" s="20"/>
    </row>
    <row r="876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9"/>
      <c r="Y876" s="29"/>
      <c r="Z876" s="30"/>
      <c r="AA876" s="30"/>
      <c r="AB876" s="30"/>
      <c r="AC876" s="30"/>
      <c r="AD876" s="30"/>
      <c r="AE876" s="20"/>
      <c r="AF876" s="20"/>
      <c r="AG876" s="20"/>
    </row>
    <row r="877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9"/>
      <c r="Y877" s="29"/>
      <c r="Z877" s="30"/>
      <c r="AA877" s="30"/>
      <c r="AB877" s="30"/>
      <c r="AC877" s="30"/>
      <c r="AD877" s="30"/>
      <c r="AE877" s="20"/>
      <c r="AF877" s="20"/>
      <c r="AG877" s="20"/>
    </row>
    <row r="878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9"/>
      <c r="Y878" s="29"/>
      <c r="Z878" s="30"/>
      <c r="AA878" s="30"/>
      <c r="AB878" s="30"/>
      <c r="AC878" s="30"/>
      <c r="AD878" s="30"/>
      <c r="AE878" s="20"/>
      <c r="AF878" s="20"/>
      <c r="AG878" s="20"/>
    </row>
    <row r="879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9"/>
      <c r="Y879" s="29"/>
      <c r="Z879" s="30"/>
      <c r="AA879" s="30"/>
      <c r="AB879" s="30"/>
      <c r="AC879" s="30"/>
      <c r="AD879" s="30"/>
      <c r="AE879" s="20"/>
      <c r="AF879" s="20"/>
      <c r="AG879" s="20"/>
    </row>
    <row r="880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9"/>
      <c r="Y880" s="29"/>
      <c r="Z880" s="30"/>
      <c r="AA880" s="30"/>
      <c r="AB880" s="30"/>
      <c r="AC880" s="30"/>
      <c r="AD880" s="30"/>
      <c r="AE880" s="20"/>
      <c r="AF880" s="20"/>
      <c r="AG880" s="20"/>
    </row>
    <row r="88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9"/>
      <c r="Y881" s="29"/>
      <c r="Z881" s="30"/>
      <c r="AA881" s="30"/>
      <c r="AB881" s="30"/>
      <c r="AC881" s="30"/>
      <c r="AD881" s="30"/>
      <c r="AE881" s="20"/>
      <c r="AF881" s="20"/>
      <c r="AG881" s="20"/>
    </row>
    <row r="882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9"/>
      <c r="Y882" s="29"/>
      <c r="Z882" s="30"/>
      <c r="AA882" s="30"/>
      <c r="AB882" s="30"/>
      <c r="AC882" s="30"/>
      <c r="AD882" s="30"/>
      <c r="AE882" s="20"/>
      <c r="AF882" s="20"/>
      <c r="AG882" s="20"/>
    </row>
    <row r="883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9"/>
      <c r="Y883" s="29"/>
      <c r="Z883" s="30"/>
      <c r="AA883" s="30"/>
      <c r="AB883" s="30"/>
      <c r="AC883" s="30"/>
      <c r="AD883" s="30"/>
      <c r="AE883" s="20"/>
      <c r="AF883" s="20"/>
      <c r="AG883" s="20"/>
    </row>
    <row r="884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9"/>
      <c r="Y884" s="29"/>
      <c r="Z884" s="30"/>
      <c r="AA884" s="30"/>
      <c r="AB884" s="30"/>
      <c r="AC884" s="30"/>
      <c r="AD884" s="30"/>
      <c r="AE884" s="20"/>
      <c r="AF884" s="20"/>
      <c r="AG884" s="20"/>
    </row>
    <row r="885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9"/>
      <c r="Y885" s="29"/>
      <c r="Z885" s="30"/>
      <c r="AA885" s="30"/>
      <c r="AB885" s="30"/>
      <c r="AC885" s="30"/>
      <c r="AD885" s="30"/>
      <c r="AE885" s="20"/>
      <c r="AF885" s="20"/>
      <c r="AG885" s="20"/>
    </row>
    <row r="886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9"/>
      <c r="Y886" s="29"/>
      <c r="Z886" s="30"/>
      <c r="AA886" s="30"/>
      <c r="AB886" s="30"/>
      <c r="AC886" s="30"/>
      <c r="AD886" s="30"/>
      <c r="AE886" s="20"/>
      <c r="AF886" s="20"/>
      <c r="AG886" s="20"/>
    </row>
    <row r="887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9"/>
      <c r="Y887" s="29"/>
      <c r="Z887" s="30"/>
      <c r="AA887" s="30"/>
      <c r="AB887" s="30"/>
      <c r="AC887" s="30"/>
      <c r="AD887" s="30"/>
      <c r="AE887" s="20"/>
      <c r="AF887" s="20"/>
      <c r="AG887" s="20"/>
    </row>
    <row r="888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9"/>
      <c r="Y888" s="29"/>
      <c r="Z888" s="30"/>
      <c r="AA888" s="30"/>
      <c r="AB888" s="30"/>
      <c r="AC888" s="30"/>
      <c r="AD888" s="30"/>
      <c r="AE888" s="20"/>
      <c r="AF888" s="20"/>
      <c r="AG888" s="20"/>
    </row>
    <row r="889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9"/>
      <c r="Y889" s="29"/>
      <c r="Z889" s="30"/>
      <c r="AA889" s="30"/>
      <c r="AB889" s="30"/>
      <c r="AC889" s="30"/>
      <c r="AD889" s="30"/>
      <c r="AE889" s="20"/>
      <c r="AF889" s="20"/>
      <c r="AG889" s="20"/>
    </row>
    <row r="890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9"/>
      <c r="Y890" s="29"/>
      <c r="Z890" s="30"/>
      <c r="AA890" s="30"/>
      <c r="AB890" s="30"/>
      <c r="AC890" s="30"/>
      <c r="AD890" s="30"/>
      <c r="AE890" s="20"/>
      <c r="AF890" s="20"/>
      <c r="AG890" s="20"/>
    </row>
    <row r="89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9"/>
      <c r="Y891" s="29"/>
      <c r="Z891" s="30"/>
      <c r="AA891" s="30"/>
      <c r="AB891" s="30"/>
      <c r="AC891" s="30"/>
      <c r="AD891" s="30"/>
      <c r="AE891" s="20"/>
      <c r="AF891" s="20"/>
      <c r="AG891" s="20"/>
    </row>
    <row r="892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9"/>
      <c r="Y892" s="29"/>
      <c r="Z892" s="30"/>
      <c r="AA892" s="30"/>
      <c r="AB892" s="30"/>
      <c r="AC892" s="30"/>
      <c r="AD892" s="30"/>
      <c r="AE892" s="20"/>
      <c r="AF892" s="20"/>
      <c r="AG892" s="20"/>
    </row>
    <row r="893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9"/>
      <c r="Y893" s="29"/>
      <c r="Z893" s="30"/>
      <c r="AA893" s="30"/>
      <c r="AB893" s="30"/>
      <c r="AC893" s="30"/>
      <c r="AD893" s="30"/>
      <c r="AE893" s="20"/>
      <c r="AF893" s="20"/>
      <c r="AG893" s="20"/>
    </row>
    <row r="894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9"/>
      <c r="Y894" s="29"/>
      <c r="Z894" s="30"/>
      <c r="AA894" s="30"/>
      <c r="AB894" s="30"/>
      <c r="AC894" s="30"/>
      <c r="AD894" s="30"/>
      <c r="AE894" s="20"/>
      <c r="AF894" s="20"/>
      <c r="AG894" s="20"/>
    </row>
    <row r="895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9"/>
      <c r="Y895" s="29"/>
      <c r="Z895" s="30"/>
      <c r="AA895" s="30"/>
      <c r="AB895" s="30"/>
      <c r="AC895" s="30"/>
      <c r="AD895" s="30"/>
      <c r="AE895" s="20"/>
      <c r="AF895" s="20"/>
      <c r="AG895" s="20"/>
    </row>
    <row r="896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9"/>
      <c r="Y896" s="29"/>
      <c r="Z896" s="30"/>
      <c r="AA896" s="30"/>
      <c r="AB896" s="30"/>
      <c r="AC896" s="30"/>
      <c r="AD896" s="30"/>
      <c r="AE896" s="20"/>
      <c r="AF896" s="20"/>
      <c r="AG896" s="20"/>
    </row>
    <row r="897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9"/>
      <c r="Y897" s="29"/>
      <c r="Z897" s="30"/>
      <c r="AA897" s="30"/>
      <c r="AB897" s="30"/>
      <c r="AC897" s="30"/>
      <c r="AD897" s="30"/>
      <c r="AE897" s="20"/>
      <c r="AF897" s="20"/>
      <c r="AG897" s="20"/>
    </row>
    <row r="898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9"/>
      <c r="Y898" s="29"/>
      <c r="Z898" s="30"/>
      <c r="AA898" s="30"/>
      <c r="AB898" s="30"/>
      <c r="AC898" s="30"/>
      <c r="AD898" s="30"/>
      <c r="AE898" s="20"/>
      <c r="AF898" s="20"/>
      <c r="AG898" s="20"/>
    </row>
    <row r="899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9"/>
      <c r="Y899" s="29"/>
      <c r="Z899" s="30"/>
      <c r="AA899" s="30"/>
      <c r="AB899" s="30"/>
      <c r="AC899" s="30"/>
      <c r="AD899" s="30"/>
      <c r="AE899" s="20"/>
      <c r="AF899" s="20"/>
      <c r="AG899" s="20"/>
    </row>
    <row r="900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9"/>
      <c r="Y900" s="29"/>
      <c r="Z900" s="30"/>
      <c r="AA900" s="30"/>
      <c r="AB900" s="30"/>
      <c r="AC900" s="30"/>
      <c r="AD900" s="30"/>
      <c r="AE900" s="20"/>
      <c r="AF900" s="20"/>
      <c r="AG900" s="20"/>
    </row>
    <row r="90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9"/>
      <c r="Y901" s="29"/>
      <c r="Z901" s="30"/>
      <c r="AA901" s="30"/>
      <c r="AB901" s="30"/>
      <c r="AC901" s="30"/>
      <c r="AD901" s="30"/>
      <c r="AE901" s="20"/>
      <c r="AF901" s="20"/>
      <c r="AG901" s="20"/>
    </row>
    <row r="902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9"/>
      <c r="Y902" s="29"/>
      <c r="Z902" s="30"/>
      <c r="AA902" s="30"/>
      <c r="AB902" s="30"/>
      <c r="AC902" s="30"/>
      <c r="AD902" s="30"/>
      <c r="AE902" s="20"/>
      <c r="AF902" s="20"/>
      <c r="AG902" s="20"/>
    </row>
    <row r="903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9"/>
      <c r="Y903" s="29"/>
      <c r="Z903" s="30"/>
      <c r="AA903" s="30"/>
      <c r="AB903" s="30"/>
      <c r="AC903" s="30"/>
      <c r="AD903" s="30"/>
      <c r="AE903" s="20"/>
      <c r="AF903" s="20"/>
      <c r="AG903" s="20"/>
    </row>
    <row r="904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9"/>
      <c r="Y904" s="29"/>
      <c r="Z904" s="30"/>
      <c r="AA904" s="30"/>
      <c r="AB904" s="30"/>
      <c r="AC904" s="30"/>
      <c r="AD904" s="30"/>
      <c r="AE904" s="20"/>
      <c r="AF904" s="20"/>
      <c r="AG904" s="20"/>
    </row>
    <row r="905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9"/>
      <c r="Y905" s="29"/>
      <c r="Z905" s="30"/>
      <c r="AA905" s="30"/>
      <c r="AB905" s="30"/>
      <c r="AC905" s="30"/>
      <c r="AD905" s="30"/>
      <c r="AE905" s="20"/>
      <c r="AF905" s="20"/>
      <c r="AG905" s="20"/>
    </row>
    <row r="906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9"/>
      <c r="Y906" s="29"/>
      <c r="Z906" s="30"/>
      <c r="AA906" s="30"/>
      <c r="AB906" s="30"/>
      <c r="AC906" s="30"/>
      <c r="AD906" s="30"/>
      <c r="AE906" s="20"/>
      <c r="AF906" s="20"/>
      <c r="AG906" s="20"/>
    </row>
    <row r="907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9"/>
      <c r="Y907" s="29"/>
      <c r="Z907" s="30"/>
      <c r="AA907" s="30"/>
      <c r="AB907" s="30"/>
      <c r="AC907" s="30"/>
      <c r="AD907" s="30"/>
      <c r="AE907" s="20"/>
      <c r="AF907" s="20"/>
      <c r="AG907" s="20"/>
    </row>
    <row r="908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9"/>
      <c r="Y908" s="29"/>
      <c r="Z908" s="30"/>
      <c r="AA908" s="30"/>
      <c r="AB908" s="30"/>
      <c r="AC908" s="30"/>
      <c r="AD908" s="30"/>
      <c r="AE908" s="20"/>
      <c r="AF908" s="20"/>
      <c r="AG908" s="20"/>
    </row>
    <row r="909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9"/>
      <c r="Y909" s="29"/>
      <c r="Z909" s="30"/>
      <c r="AA909" s="30"/>
      <c r="AB909" s="30"/>
      <c r="AC909" s="30"/>
      <c r="AD909" s="30"/>
      <c r="AE909" s="20"/>
      <c r="AF909" s="20"/>
      <c r="AG909" s="20"/>
    </row>
    <row r="910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9"/>
      <c r="Y910" s="29"/>
      <c r="Z910" s="30"/>
      <c r="AA910" s="30"/>
      <c r="AB910" s="30"/>
      <c r="AC910" s="30"/>
      <c r="AD910" s="30"/>
      <c r="AE910" s="20"/>
      <c r="AF910" s="20"/>
      <c r="AG910" s="20"/>
    </row>
    <row r="91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9"/>
      <c r="Y911" s="29"/>
      <c r="Z911" s="30"/>
      <c r="AA911" s="30"/>
      <c r="AB911" s="30"/>
      <c r="AC911" s="30"/>
      <c r="AD911" s="30"/>
      <c r="AE911" s="20"/>
      <c r="AF911" s="20"/>
      <c r="AG911" s="20"/>
    </row>
    <row r="912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9"/>
      <c r="Y912" s="29"/>
      <c r="Z912" s="30"/>
      <c r="AA912" s="30"/>
      <c r="AB912" s="30"/>
      <c r="AC912" s="30"/>
      <c r="AD912" s="30"/>
      <c r="AE912" s="20"/>
      <c r="AF912" s="20"/>
      <c r="AG912" s="20"/>
    </row>
    <row r="913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9"/>
      <c r="Y913" s="29"/>
      <c r="Z913" s="30"/>
      <c r="AA913" s="30"/>
      <c r="AB913" s="30"/>
      <c r="AC913" s="30"/>
      <c r="AD913" s="30"/>
      <c r="AE913" s="20"/>
      <c r="AF913" s="20"/>
      <c r="AG913" s="20"/>
    </row>
    <row r="914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9"/>
      <c r="Y914" s="29"/>
      <c r="Z914" s="30"/>
      <c r="AA914" s="30"/>
      <c r="AB914" s="30"/>
      <c r="AC914" s="30"/>
      <c r="AD914" s="30"/>
      <c r="AE914" s="20"/>
      <c r="AF914" s="20"/>
      <c r="AG914" s="20"/>
    </row>
    <row r="915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9"/>
      <c r="Y915" s="29"/>
      <c r="Z915" s="30"/>
      <c r="AA915" s="30"/>
      <c r="AB915" s="30"/>
      <c r="AC915" s="30"/>
      <c r="AD915" s="30"/>
      <c r="AE915" s="20"/>
      <c r="AF915" s="20"/>
      <c r="AG915" s="20"/>
    </row>
    <row r="916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9"/>
      <c r="Y916" s="29"/>
      <c r="Z916" s="30"/>
      <c r="AA916" s="30"/>
      <c r="AB916" s="30"/>
      <c r="AC916" s="30"/>
      <c r="AD916" s="30"/>
      <c r="AE916" s="20"/>
      <c r="AF916" s="20"/>
      <c r="AG916" s="20"/>
    </row>
    <row r="917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9"/>
      <c r="Y917" s="29"/>
      <c r="Z917" s="30"/>
      <c r="AA917" s="30"/>
      <c r="AB917" s="30"/>
      <c r="AC917" s="30"/>
      <c r="AD917" s="30"/>
      <c r="AE917" s="20"/>
      <c r="AF917" s="20"/>
      <c r="AG917" s="20"/>
    </row>
    <row r="918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9"/>
      <c r="Y918" s="29"/>
      <c r="Z918" s="30"/>
      <c r="AA918" s="30"/>
      <c r="AB918" s="30"/>
      <c r="AC918" s="30"/>
      <c r="AD918" s="30"/>
      <c r="AE918" s="20"/>
      <c r="AF918" s="20"/>
      <c r="AG918" s="20"/>
    </row>
    <row r="919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9"/>
      <c r="Y919" s="29"/>
      <c r="Z919" s="30"/>
      <c r="AA919" s="30"/>
      <c r="AB919" s="30"/>
      <c r="AC919" s="30"/>
      <c r="AD919" s="30"/>
      <c r="AE919" s="20"/>
      <c r="AF919" s="20"/>
      <c r="AG919" s="20"/>
    </row>
    <row r="920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9"/>
      <c r="Y920" s="29"/>
      <c r="Z920" s="30"/>
      <c r="AA920" s="30"/>
      <c r="AB920" s="30"/>
      <c r="AC920" s="30"/>
      <c r="AD920" s="30"/>
      <c r="AE920" s="20"/>
      <c r="AF920" s="20"/>
      <c r="AG920" s="20"/>
    </row>
    <row r="92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9"/>
      <c r="Y921" s="29"/>
      <c r="Z921" s="30"/>
      <c r="AA921" s="30"/>
      <c r="AB921" s="30"/>
      <c r="AC921" s="30"/>
      <c r="AD921" s="30"/>
      <c r="AE921" s="20"/>
      <c r="AF921" s="20"/>
      <c r="AG921" s="20"/>
    </row>
    <row r="922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9"/>
      <c r="Y922" s="29"/>
      <c r="Z922" s="30"/>
      <c r="AA922" s="30"/>
      <c r="AB922" s="30"/>
      <c r="AC922" s="30"/>
      <c r="AD922" s="30"/>
      <c r="AE922" s="20"/>
      <c r="AF922" s="20"/>
      <c r="AG922" s="20"/>
    </row>
    <row r="923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9"/>
      <c r="Y923" s="29"/>
      <c r="Z923" s="30"/>
      <c r="AA923" s="30"/>
      <c r="AB923" s="30"/>
      <c r="AC923" s="30"/>
      <c r="AD923" s="30"/>
      <c r="AE923" s="20"/>
      <c r="AF923" s="20"/>
      <c r="AG923" s="20"/>
    </row>
    <row r="924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9"/>
      <c r="Y924" s="29"/>
      <c r="Z924" s="30"/>
      <c r="AA924" s="30"/>
      <c r="AB924" s="30"/>
      <c r="AC924" s="30"/>
      <c r="AD924" s="30"/>
      <c r="AE924" s="20"/>
      <c r="AF924" s="20"/>
      <c r="AG924" s="20"/>
    </row>
    <row r="925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9"/>
      <c r="Y925" s="29"/>
      <c r="Z925" s="30"/>
      <c r="AA925" s="30"/>
      <c r="AB925" s="30"/>
      <c r="AC925" s="30"/>
      <c r="AD925" s="30"/>
      <c r="AE925" s="20"/>
      <c r="AF925" s="20"/>
      <c r="AG925" s="20"/>
    </row>
    <row r="926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9"/>
      <c r="Y926" s="29"/>
      <c r="Z926" s="30"/>
      <c r="AA926" s="30"/>
      <c r="AB926" s="30"/>
      <c r="AC926" s="30"/>
      <c r="AD926" s="30"/>
      <c r="AE926" s="20"/>
      <c r="AF926" s="20"/>
      <c r="AG926" s="20"/>
    </row>
    <row r="927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9"/>
      <c r="Y927" s="29"/>
      <c r="Z927" s="30"/>
      <c r="AA927" s="30"/>
      <c r="AB927" s="30"/>
      <c r="AC927" s="30"/>
      <c r="AD927" s="30"/>
      <c r="AE927" s="20"/>
      <c r="AF927" s="20"/>
      <c r="AG927" s="20"/>
    </row>
    <row r="928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9"/>
      <c r="Y928" s="29"/>
      <c r="Z928" s="30"/>
      <c r="AA928" s="30"/>
      <c r="AB928" s="30"/>
      <c r="AC928" s="30"/>
      <c r="AD928" s="30"/>
      <c r="AE928" s="20"/>
      <c r="AF928" s="20"/>
      <c r="AG928" s="20"/>
    </row>
    <row r="929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9"/>
      <c r="Y929" s="29"/>
      <c r="Z929" s="30"/>
      <c r="AA929" s="30"/>
      <c r="AB929" s="30"/>
      <c r="AC929" s="30"/>
      <c r="AD929" s="30"/>
      <c r="AE929" s="20"/>
      <c r="AF929" s="20"/>
      <c r="AG929" s="20"/>
    </row>
    <row r="930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9"/>
      <c r="Y930" s="29"/>
      <c r="Z930" s="30"/>
      <c r="AA930" s="30"/>
      <c r="AB930" s="30"/>
      <c r="AC930" s="30"/>
      <c r="AD930" s="30"/>
      <c r="AE930" s="20"/>
      <c r="AF930" s="20"/>
      <c r="AG930" s="20"/>
    </row>
    <row r="93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9"/>
      <c r="Y931" s="29"/>
      <c r="Z931" s="30"/>
      <c r="AA931" s="30"/>
      <c r="AB931" s="30"/>
      <c r="AC931" s="30"/>
      <c r="AD931" s="30"/>
      <c r="AE931" s="20"/>
      <c r="AF931" s="20"/>
      <c r="AG931" s="20"/>
    </row>
    <row r="932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9"/>
      <c r="Y932" s="29"/>
      <c r="Z932" s="30"/>
      <c r="AA932" s="30"/>
      <c r="AB932" s="30"/>
      <c r="AC932" s="30"/>
      <c r="AD932" s="30"/>
      <c r="AE932" s="20"/>
      <c r="AF932" s="20"/>
      <c r="AG932" s="20"/>
    </row>
    <row r="933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9"/>
      <c r="Y933" s="29"/>
      <c r="Z933" s="30"/>
      <c r="AA933" s="30"/>
      <c r="AB933" s="30"/>
      <c r="AC933" s="30"/>
      <c r="AD933" s="30"/>
      <c r="AE933" s="20"/>
      <c r="AF933" s="20"/>
      <c r="AG933" s="20"/>
    </row>
    <row r="934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9"/>
      <c r="Y934" s="29"/>
      <c r="Z934" s="30"/>
      <c r="AA934" s="30"/>
      <c r="AB934" s="30"/>
      <c r="AC934" s="30"/>
      <c r="AD934" s="30"/>
      <c r="AE934" s="20"/>
      <c r="AF934" s="20"/>
      <c r="AG934" s="20"/>
    </row>
    <row r="935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9"/>
      <c r="Y935" s="29"/>
      <c r="Z935" s="30"/>
      <c r="AA935" s="30"/>
      <c r="AB935" s="30"/>
      <c r="AC935" s="30"/>
      <c r="AD935" s="30"/>
      <c r="AE935" s="20"/>
      <c r="AF935" s="20"/>
      <c r="AG935" s="20"/>
    </row>
    <row r="936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9"/>
      <c r="Y936" s="29"/>
      <c r="Z936" s="30"/>
      <c r="AA936" s="30"/>
      <c r="AB936" s="30"/>
      <c r="AC936" s="30"/>
      <c r="AD936" s="30"/>
      <c r="AE936" s="20"/>
      <c r="AF936" s="20"/>
      <c r="AG936" s="20"/>
    </row>
    <row r="937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9"/>
      <c r="Y937" s="29"/>
      <c r="Z937" s="30"/>
      <c r="AA937" s="30"/>
      <c r="AB937" s="30"/>
      <c r="AC937" s="30"/>
      <c r="AD937" s="30"/>
      <c r="AE937" s="20"/>
      <c r="AF937" s="20"/>
      <c r="AG937" s="20"/>
    </row>
    <row r="938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9"/>
      <c r="Y938" s="29"/>
      <c r="Z938" s="30"/>
      <c r="AA938" s="30"/>
      <c r="AB938" s="30"/>
      <c r="AC938" s="30"/>
      <c r="AD938" s="30"/>
      <c r="AE938" s="20"/>
      <c r="AF938" s="20"/>
      <c r="AG938" s="20"/>
    </row>
    <row r="939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9"/>
      <c r="Y939" s="29"/>
      <c r="Z939" s="30"/>
      <c r="AA939" s="30"/>
      <c r="AB939" s="30"/>
      <c r="AC939" s="30"/>
      <c r="AD939" s="30"/>
      <c r="AE939" s="20"/>
      <c r="AF939" s="20"/>
      <c r="AG939" s="20"/>
    </row>
    <row r="940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9"/>
      <c r="Y940" s="29"/>
      <c r="Z940" s="30"/>
      <c r="AA940" s="30"/>
      <c r="AB940" s="30"/>
      <c r="AC940" s="30"/>
      <c r="AD940" s="30"/>
      <c r="AE940" s="20"/>
      <c r="AF940" s="20"/>
      <c r="AG940" s="20"/>
    </row>
    <row r="94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9"/>
      <c r="Y941" s="29"/>
      <c r="Z941" s="30"/>
      <c r="AA941" s="30"/>
      <c r="AB941" s="30"/>
      <c r="AC941" s="30"/>
      <c r="AD941" s="30"/>
      <c r="AE941" s="20"/>
      <c r="AF941" s="20"/>
      <c r="AG941" s="20"/>
    </row>
    <row r="942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9"/>
      <c r="Y942" s="29"/>
      <c r="Z942" s="30"/>
      <c r="AA942" s="30"/>
      <c r="AB942" s="30"/>
      <c r="AC942" s="30"/>
      <c r="AD942" s="30"/>
      <c r="AE942" s="20"/>
      <c r="AF942" s="20"/>
      <c r="AG942" s="20"/>
    </row>
    <row r="943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9"/>
      <c r="Y943" s="29"/>
      <c r="Z943" s="30"/>
      <c r="AA943" s="30"/>
      <c r="AB943" s="30"/>
      <c r="AC943" s="30"/>
      <c r="AD943" s="30"/>
      <c r="AE943" s="20"/>
      <c r="AF943" s="20"/>
      <c r="AG943" s="20"/>
    </row>
    <row r="944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9"/>
      <c r="Y944" s="29"/>
      <c r="Z944" s="30"/>
      <c r="AA944" s="30"/>
      <c r="AB944" s="30"/>
      <c r="AC944" s="30"/>
      <c r="AD944" s="30"/>
      <c r="AE944" s="20"/>
      <c r="AF944" s="20"/>
      <c r="AG944" s="20"/>
    </row>
    <row r="945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9"/>
      <c r="Y945" s="29"/>
      <c r="Z945" s="30"/>
      <c r="AA945" s="30"/>
      <c r="AB945" s="30"/>
      <c r="AC945" s="30"/>
      <c r="AD945" s="30"/>
      <c r="AE945" s="20"/>
      <c r="AF945" s="20"/>
      <c r="AG945" s="20"/>
    </row>
    <row r="946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9"/>
      <c r="Y946" s="29"/>
      <c r="Z946" s="30"/>
      <c r="AA946" s="30"/>
      <c r="AB946" s="30"/>
      <c r="AC946" s="30"/>
      <c r="AD946" s="30"/>
      <c r="AE946" s="20"/>
      <c r="AF946" s="20"/>
      <c r="AG946" s="20"/>
    </row>
    <row r="947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9"/>
      <c r="Y947" s="29"/>
      <c r="Z947" s="30"/>
      <c r="AA947" s="30"/>
      <c r="AB947" s="30"/>
      <c r="AC947" s="30"/>
      <c r="AD947" s="30"/>
      <c r="AE947" s="20"/>
      <c r="AF947" s="20"/>
      <c r="AG947" s="20"/>
    </row>
    <row r="948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9"/>
      <c r="Y948" s="29"/>
      <c r="Z948" s="30"/>
      <c r="AA948" s="30"/>
      <c r="AB948" s="30"/>
      <c r="AC948" s="30"/>
      <c r="AD948" s="30"/>
      <c r="AE948" s="20"/>
      <c r="AF948" s="20"/>
      <c r="AG948" s="20"/>
    </row>
    <row r="949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9"/>
      <c r="Y949" s="29"/>
      <c r="Z949" s="30"/>
      <c r="AA949" s="30"/>
      <c r="AB949" s="30"/>
      <c r="AC949" s="30"/>
      <c r="AD949" s="30"/>
      <c r="AE949" s="20"/>
      <c r="AF949" s="20"/>
      <c r="AG949" s="20"/>
    </row>
    <row r="950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9"/>
      <c r="Y950" s="29"/>
      <c r="Z950" s="30"/>
      <c r="AA950" s="30"/>
      <c r="AB950" s="30"/>
      <c r="AC950" s="30"/>
      <c r="AD950" s="30"/>
      <c r="AE950" s="20"/>
      <c r="AF950" s="20"/>
      <c r="AG950" s="20"/>
    </row>
    <row r="95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9"/>
      <c r="Y951" s="29"/>
      <c r="Z951" s="30"/>
      <c r="AA951" s="30"/>
      <c r="AB951" s="30"/>
      <c r="AC951" s="30"/>
      <c r="AD951" s="30"/>
      <c r="AE951" s="20"/>
      <c r="AF951" s="20"/>
      <c r="AG951" s="20"/>
    </row>
    <row r="952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9"/>
      <c r="Y952" s="29"/>
      <c r="Z952" s="30"/>
      <c r="AA952" s="30"/>
      <c r="AB952" s="30"/>
      <c r="AC952" s="30"/>
      <c r="AD952" s="30"/>
      <c r="AE952" s="20"/>
      <c r="AF952" s="20"/>
      <c r="AG952" s="20"/>
    </row>
    <row r="953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9"/>
      <c r="Y953" s="29"/>
      <c r="Z953" s="30"/>
      <c r="AA953" s="30"/>
      <c r="AB953" s="30"/>
      <c r="AC953" s="30"/>
      <c r="AD953" s="30"/>
      <c r="AE953" s="20"/>
      <c r="AF953" s="20"/>
      <c r="AG953" s="20"/>
    </row>
    <row r="954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9"/>
      <c r="Y954" s="29"/>
      <c r="Z954" s="30"/>
      <c r="AA954" s="30"/>
      <c r="AB954" s="30"/>
      <c r="AC954" s="30"/>
      <c r="AD954" s="30"/>
      <c r="AE954" s="20"/>
      <c r="AF954" s="20"/>
      <c r="AG954" s="20"/>
    </row>
    <row r="955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9"/>
      <c r="Y955" s="29"/>
      <c r="Z955" s="30"/>
      <c r="AA955" s="30"/>
      <c r="AB955" s="30"/>
      <c r="AC955" s="30"/>
      <c r="AD955" s="30"/>
      <c r="AE955" s="20"/>
      <c r="AF955" s="20"/>
      <c r="AG955" s="20"/>
    </row>
    <row r="956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9"/>
      <c r="Y956" s="29"/>
      <c r="Z956" s="30"/>
      <c r="AA956" s="30"/>
      <c r="AB956" s="30"/>
      <c r="AC956" s="30"/>
      <c r="AD956" s="30"/>
      <c r="AE956" s="20"/>
      <c r="AF956" s="20"/>
      <c r="AG956" s="20"/>
    </row>
    <row r="957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9"/>
      <c r="Y957" s="29"/>
      <c r="Z957" s="30"/>
      <c r="AA957" s="30"/>
      <c r="AB957" s="30"/>
      <c r="AC957" s="30"/>
      <c r="AD957" s="30"/>
      <c r="AE957" s="20"/>
      <c r="AF957" s="20"/>
      <c r="AG957" s="20"/>
    </row>
    <row r="958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9"/>
      <c r="Y958" s="29"/>
      <c r="Z958" s="30"/>
      <c r="AA958" s="30"/>
      <c r="AB958" s="30"/>
      <c r="AC958" s="30"/>
      <c r="AD958" s="30"/>
      <c r="AE958" s="20"/>
      <c r="AF958" s="20"/>
      <c r="AG958" s="20"/>
    </row>
    <row r="959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9"/>
      <c r="Y959" s="29"/>
      <c r="Z959" s="30"/>
      <c r="AA959" s="30"/>
      <c r="AB959" s="30"/>
      <c r="AC959" s="30"/>
      <c r="AD959" s="30"/>
      <c r="AE959" s="20"/>
      <c r="AF959" s="20"/>
      <c r="AG959" s="20"/>
    </row>
    <row r="960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9"/>
      <c r="Y960" s="29"/>
      <c r="Z960" s="30"/>
      <c r="AA960" s="30"/>
      <c r="AB960" s="30"/>
      <c r="AC960" s="30"/>
      <c r="AD960" s="30"/>
      <c r="AE960" s="20"/>
      <c r="AF960" s="20"/>
      <c r="AG960" s="20"/>
    </row>
    <row r="96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9"/>
      <c r="Y961" s="29"/>
      <c r="Z961" s="30"/>
      <c r="AA961" s="30"/>
      <c r="AB961" s="30"/>
      <c r="AC961" s="30"/>
      <c r="AD961" s="30"/>
      <c r="AE961" s="20"/>
      <c r="AF961" s="20"/>
      <c r="AG961" s="20"/>
    </row>
    <row r="962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9"/>
      <c r="Y962" s="29"/>
      <c r="Z962" s="30"/>
      <c r="AA962" s="30"/>
      <c r="AB962" s="30"/>
      <c r="AC962" s="30"/>
      <c r="AD962" s="30"/>
      <c r="AE962" s="20"/>
      <c r="AF962" s="20"/>
      <c r="AG962" s="20"/>
    </row>
    <row r="963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9"/>
      <c r="Y963" s="29"/>
      <c r="Z963" s="30"/>
      <c r="AA963" s="30"/>
      <c r="AB963" s="30"/>
      <c r="AC963" s="30"/>
      <c r="AD963" s="30"/>
      <c r="AE963" s="20"/>
      <c r="AF963" s="20"/>
      <c r="AG963" s="20"/>
    </row>
    <row r="964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9"/>
      <c r="Y964" s="29"/>
      <c r="Z964" s="30"/>
      <c r="AA964" s="30"/>
      <c r="AB964" s="30"/>
      <c r="AC964" s="30"/>
      <c r="AD964" s="30"/>
      <c r="AE964" s="20"/>
      <c r="AF964" s="20"/>
      <c r="AG964" s="20"/>
    </row>
    <row r="965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9"/>
      <c r="Y965" s="29"/>
      <c r="Z965" s="30"/>
      <c r="AA965" s="30"/>
      <c r="AB965" s="30"/>
      <c r="AC965" s="30"/>
      <c r="AD965" s="30"/>
      <c r="AE965" s="20"/>
      <c r="AF965" s="20"/>
      <c r="AG965" s="20"/>
    </row>
    <row r="966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9"/>
      <c r="Y966" s="29"/>
      <c r="Z966" s="30"/>
      <c r="AA966" s="30"/>
      <c r="AB966" s="30"/>
      <c r="AC966" s="30"/>
      <c r="AD966" s="30"/>
      <c r="AE966" s="20"/>
      <c r="AF966" s="20"/>
      <c r="AG966" s="20"/>
    </row>
    <row r="967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9"/>
      <c r="Y967" s="29"/>
      <c r="Z967" s="30"/>
      <c r="AA967" s="30"/>
      <c r="AB967" s="30"/>
      <c r="AC967" s="30"/>
      <c r="AD967" s="30"/>
      <c r="AE967" s="20"/>
      <c r="AF967" s="20"/>
      <c r="AG967" s="20"/>
    </row>
    <row r="968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9"/>
      <c r="Y968" s="29"/>
      <c r="Z968" s="30"/>
      <c r="AA968" s="30"/>
      <c r="AB968" s="30"/>
      <c r="AC968" s="30"/>
      <c r="AD968" s="30"/>
      <c r="AE968" s="20"/>
      <c r="AF968" s="20"/>
      <c r="AG968" s="20"/>
    </row>
    <row r="969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9"/>
      <c r="Y969" s="29"/>
      <c r="Z969" s="30"/>
      <c r="AA969" s="30"/>
      <c r="AB969" s="30"/>
      <c r="AC969" s="30"/>
      <c r="AD969" s="30"/>
      <c r="AE969" s="20"/>
      <c r="AF969" s="20"/>
      <c r="AG969" s="20"/>
    </row>
    <row r="970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9"/>
      <c r="Y970" s="29"/>
      <c r="Z970" s="30"/>
      <c r="AA970" s="30"/>
      <c r="AB970" s="30"/>
      <c r="AC970" s="30"/>
      <c r="AD970" s="30"/>
      <c r="AE970" s="20"/>
      <c r="AF970" s="20"/>
      <c r="AG970" s="20"/>
    </row>
    <row r="97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9"/>
      <c r="Y971" s="29"/>
      <c r="Z971" s="30"/>
      <c r="AA971" s="30"/>
      <c r="AB971" s="30"/>
      <c r="AC971" s="30"/>
      <c r="AD971" s="30"/>
      <c r="AE971" s="20"/>
      <c r="AF971" s="20"/>
      <c r="AG971" s="20"/>
    </row>
    <row r="972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9"/>
      <c r="Y972" s="29"/>
      <c r="Z972" s="30"/>
      <c r="AA972" s="30"/>
      <c r="AB972" s="30"/>
      <c r="AC972" s="30"/>
      <c r="AD972" s="30"/>
      <c r="AE972" s="20"/>
      <c r="AF972" s="20"/>
      <c r="AG972" s="20"/>
    </row>
    <row r="973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9"/>
      <c r="Y973" s="29"/>
      <c r="Z973" s="30"/>
      <c r="AA973" s="30"/>
      <c r="AB973" s="30"/>
      <c r="AC973" s="30"/>
      <c r="AD973" s="30"/>
      <c r="AE973" s="20"/>
      <c r="AF973" s="20"/>
      <c r="AG973" s="20"/>
    </row>
    <row r="974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9"/>
      <c r="Y974" s="29"/>
      <c r="Z974" s="30"/>
      <c r="AA974" s="30"/>
      <c r="AB974" s="30"/>
      <c r="AC974" s="30"/>
      <c r="AD974" s="30"/>
      <c r="AE974" s="20"/>
      <c r="AF974" s="20"/>
      <c r="AG974" s="20"/>
    </row>
    <row r="975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9"/>
      <c r="Y975" s="29"/>
      <c r="Z975" s="30"/>
      <c r="AA975" s="30"/>
      <c r="AB975" s="30"/>
      <c r="AC975" s="30"/>
      <c r="AD975" s="30"/>
      <c r="AE975" s="20"/>
      <c r="AF975" s="20"/>
      <c r="AG975" s="20"/>
    </row>
    <row r="976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9"/>
      <c r="Y976" s="29"/>
      <c r="Z976" s="30"/>
      <c r="AA976" s="30"/>
      <c r="AB976" s="30"/>
      <c r="AC976" s="30"/>
      <c r="AD976" s="30"/>
      <c r="AE976" s="20"/>
      <c r="AF976" s="20"/>
      <c r="AG976" s="20"/>
    </row>
    <row r="977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9"/>
      <c r="Y977" s="29"/>
      <c r="Z977" s="30"/>
      <c r="AA977" s="30"/>
      <c r="AB977" s="30"/>
      <c r="AC977" s="30"/>
      <c r="AD977" s="30"/>
      <c r="AE977" s="20"/>
      <c r="AF977" s="20"/>
      <c r="AG977" s="20"/>
    </row>
    <row r="978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9"/>
      <c r="Y978" s="29"/>
      <c r="Z978" s="30"/>
      <c r="AA978" s="30"/>
      <c r="AB978" s="30"/>
      <c r="AC978" s="30"/>
      <c r="AD978" s="30"/>
      <c r="AE978" s="20"/>
      <c r="AF978" s="20"/>
      <c r="AG978" s="20"/>
    </row>
    <row r="979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9"/>
      <c r="Y979" s="29"/>
      <c r="Z979" s="30"/>
      <c r="AA979" s="30"/>
      <c r="AB979" s="30"/>
      <c r="AC979" s="30"/>
      <c r="AD979" s="30"/>
      <c r="AE979" s="20"/>
      <c r="AF979" s="20"/>
      <c r="AG979" s="20"/>
    </row>
    <row r="980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9"/>
      <c r="Y980" s="29"/>
      <c r="Z980" s="30"/>
      <c r="AA980" s="30"/>
      <c r="AB980" s="30"/>
      <c r="AC980" s="30"/>
      <c r="AD980" s="30"/>
      <c r="AE980" s="20"/>
      <c r="AF980" s="20"/>
      <c r="AG980" s="20"/>
    </row>
    <row r="98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9"/>
      <c r="Y981" s="29"/>
      <c r="Z981" s="30"/>
      <c r="AA981" s="30"/>
      <c r="AB981" s="30"/>
      <c r="AC981" s="30"/>
      <c r="AD981" s="30"/>
      <c r="AE981" s="20"/>
      <c r="AF981" s="20"/>
      <c r="AG981" s="20"/>
    </row>
    <row r="982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9"/>
      <c r="Y982" s="29"/>
      <c r="Z982" s="30"/>
      <c r="AA982" s="30"/>
      <c r="AB982" s="30"/>
      <c r="AC982" s="30"/>
      <c r="AD982" s="30"/>
      <c r="AE982" s="20"/>
      <c r="AF982" s="20"/>
      <c r="AG982" s="20"/>
    </row>
    <row r="983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9"/>
      <c r="Y983" s="29"/>
      <c r="Z983" s="30"/>
      <c r="AA983" s="30"/>
      <c r="AB983" s="30"/>
      <c r="AC983" s="30"/>
      <c r="AD983" s="30"/>
      <c r="AE983" s="20"/>
      <c r="AF983" s="20"/>
      <c r="AG983" s="20"/>
    </row>
    <row r="984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9"/>
      <c r="Y984" s="29"/>
      <c r="Z984" s="30"/>
      <c r="AA984" s="30"/>
      <c r="AB984" s="30"/>
      <c r="AC984" s="30"/>
      <c r="AD984" s="30"/>
      <c r="AE984" s="20"/>
      <c r="AF984" s="20"/>
      <c r="AG984" s="20"/>
    </row>
    <row r="985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9"/>
      <c r="Y985" s="29"/>
      <c r="Z985" s="30"/>
      <c r="AA985" s="30"/>
      <c r="AB985" s="30"/>
      <c r="AC985" s="30"/>
      <c r="AD985" s="30"/>
      <c r="AE985" s="20"/>
      <c r="AF985" s="20"/>
      <c r="AG985" s="20"/>
    </row>
    <row r="986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9"/>
      <c r="Y986" s="29"/>
      <c r="Z986" s="30"/>
      <c r="AA986" s="30"/>
      <c r="AB986" s="30"/>
      <c r="AC986" s="30"/>
      <c r="AD986" s="30"/>
      <c r="AE986" s="20"/>
      <c r="AF986" s="20"/>
      <c r="AG986" s="20"/>
    </row>
    <row r="987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9"/>
      <c r="Y987" s="29"/>
      <c r="Z987" s="30"/>
      <c r="AA987" s="30"/>
      <c r="AB987" s="30"/>
      <c r="AC987" s="30"/>
      <c r="AD987" s="30"/>
      <c r="AE987" s="20"/>
      <c r="AF987" s="20"/>
      <c r="AG987" s="20"/>
    </row>
    <row r="988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9"/>
      <c r="Y988" s="29"/>
      <c r="Z988" s="30"/>
      <c r="AA988" s="30"/>
      <c r="AB988" s="30"/>
      <c r="AC988" s="30"/>
      <c r="AD988" s="30"/>
      <c r="AE988" s="20"/>
      <c r="AF988" s="20"/>
      <c r="AG988" s="20"/>
    </row>
    <row r="989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9"/>
      <c r="Y989" s="29"/>
      <c r="Z989" s="30"/>
      <c r="AA989" s="30"/>
      <c r="AB989" s="30"/>
      <c r="AC989" s="30"/>
      <c r="AD989" s="30"/>
      <c r="AE989" s="20"/>
      <c r="AF989" s="20"/>
      <c r="AG989" s="20"/>
    </row>
    <row r="990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9"/>
      <c r="Y990" s="29"/>
      <c r="Z990" s="30"/>
      <c r="AA990" s="30"/>
      <c r="AB990" s="30"/>
      <c r="AC990" s="30"/>
      <c r="AD990" s="30"/>
      <c r="AE990" s="20"/>
      <c r="AF990" s="20"/>
      <c r="AG990" s="20"/>
    </row>
    <row r="99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9"/>
      <c r="Y991" s="29"/>
      <c r="Z991" s="30"/>
      <c r="AA991" s="30"/>
      <c r="AB991" s="30"/>
      <c r="AC991" s="30"/>
      <c r="AD991" s="30"/>
      <c r="AE991" s="20"/>
      <c r="AF991" s="20"/>
      <c r="AG991" s="20"/>
    </row>
    <row r="992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9"/>
      <c r="Y992" s="29"/>
      <c r="Z992" s="30"/>
      <c r="AA992" s="30"/>
      <c r="AB992" s="30"/>
      <c r="AC992" s="30"/>
      <c r="AD992" s="30"/>
      <c r="AE992" s="20"/>
      <c r="AF992" s="20"/>
      <c r="AG992" s="20"/>
    </row>
    <row r="993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9"/>
      <c r="Y993" s="29"/>
      <c r="Z993" s="30"/>
      <c r="AA993" s="30"/>
      <c r="AB993" s="30"/>
      <c r="AC993" s="30"/>
      <c r="AD993" s="30"/>
      <c r="AE993" s="20"/>
      <c r="AF993" s="20"/>
      <c r="AG993" s="20"/>
    </row>
    <row r="994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9"/>
      <c r="Y994" s="29"/>
      <c r="Z994" s="30"/>
      <c r="AA994" s="30"/>
      <c r="AB994" s="30"/>
      <c r="AC994" s="30"/>
      <c r="AD994" s="30"/>
      <c r="AE994" s="20"/>
      <c r="AF994" s="20"/>
      <c r="AG994" s="20"/>
    </row>
    <row r="995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9"/>
      <c r="Y995" s="29"/>
      <c r="Z995" s="30"/>
      <c r="AA995" s="30"/>
      <c r="AB995" s="30"/>
      <c r="AC995" s="30"/>
      <c r="AD995" s="30"/>
      <c r="AE995" s="20"/>
      <c r="AF995" s="20"/>
      <c r="AG995" s="20"/>
    </row>
    <row r="996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9"/>
      <c r="Y996" s="29"/>
      <c r="Z996" s="30"/>
      <c r="AA996" s="30"/>
      <c r="AB996" s="30"/>
      <c r="AC996" s="30"/>
      <c r="AD996" s="30"/>
      <c r="AE996" s="20"/>
      <c r="AF996" s="20"/>
      <c r="AG996" s="20"/>
    </row>
    <row r="997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9"/>
      <c r="Y997" s="29"/>
      <c r="Z997" s="30"/>
      <c r="AA997" s="30"/>
      <c r="AB997" s="30"/>
      <c r="AC997" s="30"/>
      <c r="AD997" s="30"/>
      <c r="AE997" s="20"/>
      <c r="AF997" s="20"/>
      <c r="AG997" s="20"/>
    </row>
    <row r="998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9"/>
      <c r="Y998" s="29"/>
      <c r="Z998" s="30"/>
      <c r="AA998" s="30"/>
      <c r="AB998" s="30"/>
      <c r="AC998" s="30"/>
      <c r="AD998" s="30"/>
      <c r="AE998" s="20"/>
      <c r="AF998" s="20"/>
      <c r="AG998" s="20"/>
    </row>
    <row r="999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9"/>
      <c r="Y999" s="29"/>
      <c r="Z999" s="30"/>
      <c r="AA999" s="30"/>
      <c r="AB999" s="30"/>
      <c r="AC999" s="30"/>
      <c r="AD999" s="30"/>
      <c r="AE999" s="20"/>
      <c r="AF999" s="20"/>
      <c r="AG999" s="20"/>
    </row>
    <row r="1000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9"/>
      <c r="Y1000" s="29"/>
      <c r="Z1000" s="30"/>
      <c r="AA1000" s="30"/>
      <c r="AB1000" s="30"/>
      <c r="AC1000" s="30"/>
      <c r="AD1000" s="30"/>
      <c r="AE1000" s="20"/>
      <c r="AF1000" s="20"/>
      <c r="AG1000" s="20"/>
    </row>
    <row r="1001">
      <c r="A1001" s="20"/>
      <c r="B1001" s="20"/>
      <c r="C1001" s="20"/>
      <c r="D1001" s="20"/>
      <c r="E1001" s="20"/>
      <c r="F1001" s="20"/>
      <c r="G1001" s="20"/>
      <c r="H1001" s="20"/>
      <c r="I1001" s="20"/>
      <c r="J1001" s="20"/>
      <c r="K1001" s="20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9"/>
      <c r="Y1001" s="29"/>
      <c r="Z1001" s="30"/>
      <c r="AA1001" s="30"/>
      <c r="AB1001" s="30"/>
      <c r="AC1001" s="30"/>
      <c r="AD1001" s="30"/>
      <c r="AE1001" s="20"/>
      <c r="AF1001" s="20"/>
      <c r="AG1001" s="20"/>
    </row>
    <row r="1002">
      <c r="A1002" s="20"/>
      <c r="B1002" s="20"/>
      <c r="C1002" s="20"/>
      <c r="D1002" s="20"/>
      <c r="E1002" s="20"/>
      <c r="F1002" s="20"/>
      <c r="G1002" s="20"/>
      <c r="H1002" s="20"/>
      <c r="I1002" s="20"/>
      <c r="J1002" s="20"/>
      <c r="K1002" s="20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9"/>
      <c r="Y1002" s="29"/>
      <c r="Z1002" s="30"/>
      <c r="AA1002" s="30"/>
      <c r="AB1002" s="30"/>
      <c r="AC1002" s="30"/>
      <c r="AD1002" s="30"/>
      <c r="AE1002" s="20"/>
      <c r="AF1002" s="20"/>
      <c r="AG1002" s="20"/>
    </row>
    <row r="1003">
      <c r="A1003" s="20"/>
      <c r="B1003" s="20"/>
      <c r="C1003" s="20"/>
      <c r="D1003" s="20"/>
      <c r="E1003" s="20"/>
      <c r="F1003" s="20"/>
      <c r="G1003" s="20"/>
      <c r="H1003" s="20"/>
      <c r="I1003" s="20"/>
      <c r="J1003" s="20"/>
      <c r="K1003" s="20"/>
      <c r="L1003" s="20"/>
      <c r="M1003" s="20"/>
      <c r="N1003" s="20"/>
      <c r="O1003" s="20"/>
      <c r="P1003" s="20"/>
      <c r="Q1003" s="20"/>
      <c r="R1003" s="20"/>
      <c r="S1003" s="20"/>
      <c r="T1003" s="20"/>
      <c r="U1003" s="20"/>
      <c r="V1003" s="20"/>
      <c r="W1003" s="20"/>
      <c r="X1003" s="29"/>
      <c r="Y1003" s="29"/>
      <c r="Z1003" s="30"/>
      <c r="AA1003" s="30"/>
      <c r="AB1003" s="30"/>
      <c r="AC1003" s="30"/>
      <c r="AD1003" s="30"/>
      <c r="AE1003" s="20"/>
      <c r="AF1003" s="20"/>
      <c r="AG1003" s="20"/>
    </row>
    <row r="1004">
      <c r="A1004" s="20"/>
      <c r="B1004" s="20"/>
      <c r="C1004" s="20"/>
      <c r="D1004" s="20"/>
      <c r="E1004" s="20"/>
      <c r="F1004" s="20"/>
      <c r="G1004" s="20"/>
      <c r="H1004" s="20"/>
      <c r="I1004" s="20"/>
      <c r="J1004" s="20"/>
      <c r="K1004" s="20"/>
      <c r="L1004" s="20"/>
      <c r="M1004" s="20"/>
      <c r="N1004" s="20"/>
      <c r="O1004" s="20"/>
      <c r="P1004" s="20"/>
      <c r="Q1004" s="20"/>
      <c r="R1004" s="20"/>
      <c r="S1004" s="20"/>
      <c r="T1004" s="20"/>
      <c r="U1004" s="20"/>
      <c r="V1004" s="20"/>
      <c r="W1004" s="20"/>
      <c r="X1004" s="29"/>
      <c r="Y1004" s="29"/>
      <c r="Z1004" s="30"/>
      <c r="AA1004" s="30"/>
      <c r="AB1004" s="30"/>
      <c r="AC1004" s="30"/>
      <c r="AD1004" s="30"/>
      <c r="AE1004" s="20"/>
      <c r="AF1004" s="20"/>
      <c r="AG1004" s="20"/>
    </row>
    <row r="1005">
      <c r="A1005" s="20"/>
      <c r="B1005" s="20"/>
      <c r="C1005" s="20"/>
      <c r="D1005" s="20"/>
      <c r="E1005" s="20"/>
      <c r="F1005" s="20"/>
      <c r="G1005" s="20"/>
      <c r="H1005" s="20"/>
      <c r="I1005" s="20"/>
      <c r="J1005" s="20"/>
      <c r="K1005" s="20"/>
      <c r="L1005" s="20"/>
      <c r="M1005" s="20"/>
      <c r="N1005" s="20"/>
      <c r="O1005" s="20"/>
      <c r="P1005" s="20"/>
      <c r="Q1005" s="20"/>
      <c r="R1005" s="20"/>
      <c r="S1005" s="20"/>
      <c r="T1005" s="20"/>
      <c r="U1005" s="20"/>
      <c r="V1005" s="20"/>
      <c r="W1005" s="20"/>
      <c r="X1005" s="29"/>
      <c r="Y1005" s="29"/>
      <c r="Z1005" s="30"/>
      <c r="AA1005" s="30"/>
      <c r="AB1005" s="30"/>
      <c r="AC1005" s="30"/>
      <c r="AD1005" s="30"/>
      <c r="AE1005" s="20"/>
      <c r="AF1005" s="20"/>
      <c r="AG1005" s="20"/>
    </row>
    <row r="1006">
      <c r="A1006" s="20"/>
      <c r="B1006" s="20"/>
      <c r="C1006" s="20"/>
      <c r="D1006" s="20"/>
      <c r="E1006" s="20"/>
      <c r="F1006" s="20"/>
      <c r="G1006" s="20"/>
      <c r="H1006" s="20"/>
      <c r="I1006" s="20"/>
      <c r="J1006" s="20"/>
      <c r="K1006" s="20"/>
      <c r="L1006" s="20"/>
      <c r="M1006" s="20"/>
      <c r="N1006" s="20"/>
      <c r="O1006" s="20"/>
      <c r="P1006" s="20"/>
      <c r="Q1006" s="20"/>
      <c r="R1006" s="20"/>
      <c r="S1006" s="20"/>
      <c r="T1006" s="20"/>
      <c r="U1006" s="20"/>
      <c r="V1006" s="20"/>
      <c r="W1006" s="20"/>
      <c r="X1006" s="29"/>
      <c r="Y1006" s="29"/>
      <c r="Z1006" s="30"/>
      <c r="AA1006" s="30"/>
      <c r="AB1006" s="30"/>
      <c r="AC1006" s="30"/>
      <c r="AD1006" s="30"/>
      <c r="AE1006" s="20"/>
      <c r="AF1006" s="20"/>
      <c r="AG1006" s="20"/>
    </row>
    <row r="1007">
      <c r="A1007" s="20"/>
      <c r="B1007" s="20"/>
      <c r="C1007" s="20"/>
      <c r="D1007" s="20"/>
      <c r="E1007" s="20"/>
      <c r="F1007" s="20"/>
      <c r="G1007" s="20"/>
      <c r="H1007" s="20"/>
      <c r="I1007" s="20"/>
      <c r="J1007" s="20"/>
      <c r="K1007" s="20"/>
      <c r="L1007" s="20"/>
      <c r="M1007" s="20"/>
      <c r="N1007" s="20"/>
      <c r="O1007" s="20"/>
      <c r="P1007" s="20"/>
      <c r="Q1007" s="20"/>
      <c r="R1007" s="20"/>
      <c r="S1007" s="20"/>
      <c r="T1007" s="20"/>
      <c r="U1007" s="20"/>
      <c r="V1007" s="20"/>
      <c r="W1007" s="20"/>
      <c r="X1007" s="29"/>
      <c r="Y1007" s="29"/>
      <c r="Z1007" s="30"/>
      <c r="AA1007" s="30"/>
      <c r="AB1007" s="30"/>
      <c r="AC1007" s="30"/>
      <c r="AD1007" s="30"/>
      <c r="AE1007" s="20"/>
      <c r="AF1007" s="20"/>
      <c r="AG1007" s="20"/>
    </row>
    <row r="1008">
      <c r="A1008" s="20"/>
      <c r="B1008" s="20"/>
      <c r="C1008" s="20"/>
      <c r="D1008" s="20"/>
      <c r="E1008" s="20"/>
      <c r="F1008" s="20"/>
      <c r="G1008" s="20"/>
      <c r="H1008" s="20"/>
      <c r="I1008" s="20"/>
      <c r="J1008" s="20"/>
      <c r="K1008" s="20"/>
      <c r="L1008" s="20"/>
      <c r="M1008" s="20"/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9"/>
      <c r="Y1008" s="29"/>
      <c r="Z1008" s="30"/>
      <c r="AA1008" s="30"/>
      <c r="AB1008" s="30"/>
      <c r="AC1008" s="30"/>
      <c r="AD1008" s="30"/>
      <c r="AE1008" s="20"/>
      <c r="AF1008" s="20"/>
      <c r="AG1008" s="20"/>
    </row>
    <row r="1009">
      <c r="A1009" s="20"/>
      <c r="B1009" s="20"/>
      <c r="C1009" s="20"/>
      <c r="D1009" s="20"/>
      <c r="E1009" s="20"/>
      <c r="F1009" s="20"/>
      <c r="G1009" s="20"/>
      <c r="H1009" s="20"/>
      <c r="I1009" s="20"/>
      <c r="J1009" s="20"/>
      <c r="K1009" s="20"/>
      <c r="L1009" s="20"/>
      <c r="M1009" s="20"/>
      <c r="N1009" s="20"/>
      <c r="O1009" s="20"/>
      <c r="P1009" s="20"/>
      <c r="Q1009" s="20"/>
      <c r="R1009" s="20"/>
      <c r="S1009" s="20"/>
      <c r="T1009" s="20"/>
      <c r="U1009" s="20"/>
      <c r="V1009" s="20"/>
      <c r="W1009" s="20"/>
      <c r="X1009" s="29"/>
      <c r="Y1009" s="29"/>
      <c r="Z1009" s="30"/>
      <c r="AA1009" s="30"/>
      <c r="AB1009" s="30"/>
      <c r="AC1009" s="30"/>
      <c r="AD1009" s="30"/>
      <c r="AE1009" s="20"/>
      <c r="AF1009" s="20"/>
      <c r="AG1009" s="20"/>
    </row>
    <row r="1010">
      <c r="A1010" s="20"/>
      <c r="B1010" s="20"/>
      <c r="C1010" s="20"/>
      <c r="D1010" s="20"/>
      <c r="E1010" s="20"/>
      <c r="F1010" s="20"/>
      <c r="G1010" s="20"/>
      <c r="H1010" s="20"/>
      <c r="I1010" s="20"/>
      <c r="J1010" s="20"/>
      <c r="K1010" s="20"/>
      <c r="L1010" s="20"/>
      <c r="M1010" s="20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29"/>
      <c r="Y1010" s="29"/>
      <c r="Z1010" s="30"/>
      <c r="AA1010" s="30"/>
      <c r="AB1010" s="30"/>
      <c r="AC1010" s="30"/>
      <c r="AD1010" s="30"/>
      <c r="AE1010" s="20"/>
      <c r="AF1010" s="20"/>
      <c r="AG1010" s="20"/>
    </row>
    <row r="1011">
      <c r="A1011" s="20"/>
      <c r="B1011" s="20"/>
      <c r="C1011" s="20"/>
      <c r="D1011" s="20"/>
      <c r="E1011" s="20"/>
      <c r="F1011" s="20"/>
      <c r="G1011" s="20"/>
      <c r="H1011" s="20"/>
      <c r="I1011" s="20"/>
      <c r="J1011" s="20"/>
      <c r="K1011" s="20"/>
      <c r="L1011" s="20"/>
      <c r="M1011" s="20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29"/>
      <c r="Y1011" s="29"/>
      <c r="Z1011" s="30"/>
      <c r="AA1011" s="30"/>
      <c r="AB1011" s="30"/>
      <c r="AC1011" s="30"/>
      <c r="AD1011" s="30"/>
      <c r="AE1011" s="20"/>
      <c r="AF1011" s="20"/>
      <c r="AG1011" s="20"/>
    </row>
    <row r="1012">
      <c r="A1012" s="20"/>
      <c r="B1012" s="20"/>
      <c r="C1012" s="20"/>
      <c r="D1012" s="20"/>
      <c r="E1012" s="20"/>
      <c r="F1012" s="20"/>
      <c r="G1012" s="20"/>
      <c r="H1012" s="20"/>
      <c r="I1012" s="20"/>
      <c r="J1012" s="20"/>
      <c r="K1012" s="20"/>
      <c r="L1012" s="20"/>
      <c r="M1012" s="20"/>
      <c r="N1012" s="20"/>
      <c r="O1012" s="20"/>
      <c r="P1012" s="20"/>
      <c r="Q1012" s="20"/>
      <c r="R1012" s="20"/>
      <c r="S1012" s="20"/>
      <c r="T1012" s="20"/>
      <c r="U1012" s="20"/>
      <c r="V1012" s="20"/>
      <c r="W1012" s="20"/>
      <c r="X1012" s="29"/>
      <c r="Y1012" s="29"/>
      <c r="Z1012" s="30"/>
      <c r="AA1012" s="30"/>
      <c r="AB1012" s="30"/>
      <c r="AC1012" s="30"/>
      <c r="AD1012" s="30"/>
      <c r="AE1012" s="20"/>
      <c r="AF1012" s="20"/>
      <c r="AG1012" s="20"/>
    </row>
    <row r="1013">
      <c r="A1013" s="20"/>
      <c r="B1013" s="20"/>
      <c r="C1013" s="20"/>
      <c r="D1013" s="20"/>
      <c r="E1013" s="20"/>
      <c r="F1013" s="20"/>
      <c r="G1013" s="20"/>
      <c r="H1013" s="20"/>
      <c r="I1013" s="20"/>
      <c r="J1013" s="20"/>
      <c r="K1013" s="20"/>
      <c r="L1013" s="20"/>
      <c r="M1013" s="20"/>
      <c r="N1013" s="20"/>
      <c r="O1013" s="20"/>
      <c r="P1013" s="20"/>
      <c r="Q1013" s="20"/>
      <c r="R1013" s="20"/>
      <c r="S1013" s="20"/>
      <c r="T1013" s="20"/>
      <c r="U1013" s="20"/>
      <c r="V1013" s="20"/>
      <c r="W1013" s="20"/>
      <c r="X1013" s="29"/>
      <c r="Y1013" s="29"/>
      <c r="Z1013" s="30"/>
      <c r="AA1013" s="30"/>
      <c r="AB1013" s="30"/>
      <c r="AC1013" s="30"/>
      <c r="AD1013" s="30"/>
      <c r="AE1013" s="20"/>
      <c r="AF1013" s="20"/>
      <c r="AG1013" s="20"/>
    </row>
    <row r="1014">
      <c r="A1014" s="20"/>
      <c r="B1014" s="20"/>
      <c r="C1014" s="20"/>
      <c r="D1014" s="20"/>
      <c r="E1014" s="20"/>
      <c r="F1014" s="20"/>
      <c r="G1014" s="20"/>
      <c r="H1014" s="20"/>
      <c r="I1014" s="20"/>
      <c r="J1014" s="20"/>
      <c r="K1014" s="20"/>
      <c r="L1014" s="20"/>
      <c r="M1014" s="20"/>
      <c r="N1014" s="20"/>
      <c r="O1014" s="20"/>
      <c r="P1014" s="20"/>
      <c r="Q1014" s="20"/>
      <c r="R1014" s="20"/>
      <c r="S1014" s="20"/>
      <c r="T1014" s="20"/>
      <c r="U1014" s="20"/>
      <c r="V1014" s="20"/>
      <c r="W1014" s="20"/>
      <c r="X1014" s="29"/>
      <c r="Y1014" s="29"/>
      <c r="Z1014" s="30"/>
      <c r="AA1014" s="30"/>
      <c r="AB1014" s="30"/>
      <c r="AC1014" s="30"/>
      <c r="AD1014" s="30"/>
      <c r="AE1014" s="20"/>
      <c r="AF1014" s="20"/>
      <c r="AG1014" s="20"/>
    </row>
    <row r="1015">
      <c r="A1015" s="20"/>
      <c r="B1015" s="20"/>
      <c r="C1015" s="20"/>
      <c r="D1015" s="20"/>
      <c r="E1015" s="20"/>
      <c r="F1015" s="20"/>
      <c r="G1015" s="20"/>
      <c r="H1015" s="20"/>
      <c r="I1015" s="20"/>
      <c r="J1015" s="20"/>
      <c r="K1015" s="20"/>
      <c r="L1015" s="20"/>
      <c r="M1015" s="20"/>
      <c r="N1015" s="20"/>
      <c r="O1015" s="20"/>
      <c r="P1015" s="20"/>
      <c r="Q1015" s="20"/>
      <c r="R1015" s="20"/>
      <c r="S1015" s="20"/>
      <c r="T1015" s="20"/>
      <c r="U1015" s="20"/>
      <c r="V1015" s="20"/>
      <c r="W1015" s="20"/>
      <c r="X1015" s="29"/>
      <c r="Y1015" s="29"/>
      <c r="Z1015" s="30"/>
      <c r="AA1015" s="30"/>
      <c r="AB1015" s="30"/>
      <c r="AC1015" s="30"/>
      <c r="AD1015" s="30"/>
      <c r="AE1015" s="20"/>
      <c r="AF1015" s="20"/>
      <c r="AG1015" s="20"/>
    </row>
    <row r="1016">
      <c r="A1016" s="20"/>
      <c r="B1016" s="20"/>
      <c r="C1016" s="20"/>
      <c r="D1016" s="20"/>
      <c r="E1016" s="20"/>
      <c r="F1016" s="20"/>
      <c r="G1016" s="20"/>
      <c r="H1016" s="20"/>
      <c r="I1016" s="20"/>
      <c r="J1016" s="20"/>
      <c r="K1016" s="20"/>
      <c r="L1016" s="20"/>
      <c r="M1016" s="20"/>
      <c r="N1016" s="20"/>
      <c r="O1016" s="20"/>
      <c r="P1016" s="20"/>
      <c r="Q1016" s="20"/>
      <c r="R1016" s="20"/>
      <c r="S1016" s="20"/>
      <c r="T1016" s="20"/>
      <c r="U1016" s="20"/>
      <c r="V1016" s="20"/>
      <c r="W1016" s="20"/>
      <c r="X1016" s="29"/>
      <c r="Y1016" s="29"/>
      <c r="Z1016" s="30"/>
      <c r="AA1016" s="30"/>
      <c r="AB1016" s="30"/>
      <c r="AC1016" s="30"/>
      <c r="AD1016" s="30"/>
      <c r="AE1016" s="20"/>
      <c r="AF1016" s="20"/>
      <c r="AG1016" s="20"/>
    </row>
    <row r="1017">
      <c r="A1017" s="20"/>
      <c r="B1017" s="20"/>
      <c r="C1017" s="20"/>
      <c r="D1017" s="20"/>
      <c r="E1017" s="20"/>
      <c r="F1017" s="20"/>
      <c r="G1017" s="20"/>
      <c r="H1017" s="20"/>
      <c r="I1017" s="20"/>
      <c r="J1017" s="20"/>
      <c r="K1017" s="20"/>
      <c r="L1017" s="20"/>
      <c r="M1017" s="20"/>
      <c r="N1017" s="20"/>
      <c r="O1017" s="20"/>
      <c r="P1017" s="20"/>
      <c r="Q1017" s="20"/>
      <c r="R1017" s="20"/>
      <c r="S1017" s="20"/>
      <c r="T1017" s="20"/>
      <c r="U1017" s="20"/>
      <c r="V1017" s="20"/>
      <c r="W1017" s="20"/>
      <c r="X1017" s="29"/>
      <c r="Y1017" s="29"/>
      <c r="Z1017" s="30"/>
      <c r="AA1017" s="30"/>
      <c r="AB1017" s="30"/>
      <c r="AC1017" s="30"/>
      <c r="AD1017" s="30"/>
      <c r="AE1017" s="20"/>
      <c r="AF1017" s="20"/>
      <c r="AG1017" s="20"/>
    </row>
    <row r="1018">
      <c r="A1018" s="20"/>
      <c r="B1018" s="20"/>
      <c r="C1018" s="20"/>
      <c r="D1018" s="20"/>
      <c r="E1018" s="20"/>
      <c r="F1018" s="20"/>
      <c r="G1018" s="20"/>
      <c r="H1018" s="20"/>
      <c r="I1018" s="20"/>
      <c r="J1018" s="20"/>
      <c r="K1018" s="20"/>
      <c r="L1018" s="20"/>
      <c r="M1018" s="20"/>
      <c r="N1018" s="20"/>
      <c r="O1018" s="20"/>
      <c r="P1018" s="20"/>
      <c r="Q1018" s="20"/>
      <c r="R1018" s="20"/>
      <c r="S1018" s="20"/>
      <c r="T1018" s="20"/>
      <c r="U1018" s="20"/>
      <c r="V1018" s="20"/>
      <c r="W1018" s="20"/>
      <c r="X1018" s="29"/>
      <c r="Y1018" s="29"/>
      <c r="Z1018" s="30"/>
      <c r="AA1018" s="30"/>
      <c r="AB1018" s="30"/>
      <c r="AC1018" s="30"/>
      <c r="AD1018" s="30"/>
      <c r="AE1018" s="20"/>
      <c r="AF1018" s="20"/>
      <c r="AG1018" s="20"/>
    </row>
    <row r="1019">
      <c r="A1019" s="20"/>
      <c r="B1019" s="20"/>
      <c r="C1019" s="20"/>
      <c r="D1019" s="20"/>
      <c r="E1019" s="20"/>
      <c r="F1019" s="20"/>
      <c r="G1019" s="20"/>
      <c r="H1019" s="20"/>
      <c r="I1019" s="20"/>
      <c r="J1019" s="20"/>
      <c r="K1019" s="20"/>
      <c r="L1019" s="20"/>
      <c r="M1019" s="20"/>
      <c r="N1019" s="20"/>
      <c r="O1019" s="20"/>
      <c r="P1019" s="20"/>
      <c r="Q1019" s="20"/>
      <c r="R1019" s="20"/>
      <c r="S1019" s="20"/>
      <c r="T1019" s="20"/>
      <c r="U1019" s="20"/>
      <c r="V1019" s="20"/>
      <c r="W1019" s="20"/>
      <c r="X1019" s="29"/>
      <c r="Y1019" s="29"/>
      <c r="Z1019" s="30"/>
      <c r="AA1019" s="30"/>
      <c r="AB1019" s="30"/>
      <c r="AC1019" s="30"/>
      <c r="AD1019" s="30"/>
      <c r="AE1019" s="20"/>
      <c r="AF1019" s="20"/>
      <c r="AG1019" s="20"/>
    </row>
    <row r="1020">
      <c r="A1020" s="20"/>
      <c r="B1020" s="20"/>
      <c r="C1020" s="20"/>
      <c r="D1020" s="20"/>
      <c r="E1020" s="20"/>
      <c r="F1020" s="20"/>
      <c r="G1020" s="20"/>
      <c r="H1020" s="20"/>
      <c r="I1020" s="20"/>
      <c r="J1020" s="20"/>
      <c r="K1020" s="20"/>
      <c r="L1020" s="20"/>
      <c r="M1020" s="20"/>
      <c r="N1020" s="20"/>
      <c r="O1020" s="20"/>
      <c r="P1020" s="20"/>
      <c r="Q1020" s="20"/>
      <c r="R1020" s="20"/>
      <c r="S1020" s="20"/>
      <c r="T1020" s="20"/>
      <c r="U1020" s="20"/>
      <c r="V1020" s="20"/>
      <c r="W1020" s="20"/>
      <c r="X1020" s="29"/>
      <c r="Y1020" s="29"/>
      <c r="Z1020" s="30"/>
      <c r="AA1020" s="30"/>
      <c r="AB1020" s="30"/>
      <c r="AC1020" s="30"/>
      <c r="AD1020" s="30"/>
      <c r="AE1020" s="20"/>
      <c r="AF1020" s="20"/>
      <c r="AG1020" s="20"/>
    </row>
    <row r="1021">
      <c r="A1021" s="20"/>
      <c r="B1021" s="20"/>
      <c r="C1021" s="20"/>
      <c r="D1021" s="20"/>
      <c r="E1021" s="20"/>
      <c r="F1021" s="20"/>
      <c r="G1021" s="20"/>
      <c r="H1021" s="20"/>
      <c r="I1021" s="20"/>
      <c r="J1021" s="20"/>
      <c r="K1021" s="20"/>
      <c r="L1021" s="20"/>
      <c r="M1021" s="20"/>
      <c r="N1021" s="20"/>
      <c r="O1021" s="20"/>
      <c r="P1021" s="20"/>
      <c r="Q1021" s="20"/>
      <c r="R1021" s="20"/>
      <c r="S1021" s="20"/>
      <c r="T1021" s="20"/>
      <c r="U1021" s="20"/>
      <c r="V1021" s="20"/>
      <c r="W1021" s="20"/>
      <c r="X1021" s="29"/>
      <c r="Y1021" s="29"/>
      <c r="Z1021" s="30"/>
      <c r="AA1021" s="30"/>
      <c r="AB1021" s="30"/>
      <c r="AC1021" s="30"/>
      <c r="AD1021" s="30"/>
      <c r="AE1021" s="20"/>
      <c r="AF1021" s="20"/>
      <c r="AG1021" s="20"/>
    </row>
    <row r="1022">
      <c r="A1022" s="20"/>
      <c r="B1022" s="20"/>
      <c r="C1022" s="20"/>
      <c r="D1022" s="20"/>
      <c r="E1022" s="20"/>
      <c r="F1022" s="20"/>
      <c r="G1022" s="20"/>
      <c r="H1022" s="20"/>
      <c r="I1022" s="20"/>
      <c r="J1022" s="20"/>
      <c r="K1022" s="20"/>
      <c r="L1022" s="20"/>
      <c r="M1022" s="20"/>
      <c r="N1022" s="20"/>
      <c r="O1022" s="20"/>
      <c r="P1022" s="20"/>
      <c r="Q1022" s="20"/>
      <c r="R1022" s="20"/>
      <c r="S1022" s="20"/>
      <c r="T1022" s="20"/>
      <c r="U1022" s="20"/>
      <c r="V1022" s="20"/>
      <c r="W1022" s="20"/>
      <c r="X1022" s="29"/>
      <c r="Y1022" s="29"/>
      <c r="Z1022" s="30"/>
      <c r="AA1022" s="30"/>
      <c r="AB1022" s="30"/>
      <c r="AC1022" s="30"/>
      <c r="AD1022" s="30"/>
      <c r="AE1022" s="20"/>
      <c r="AF1022" s="20"/>
      <c r="AG1022" s="20"/>
    </row>
    <row r="1023">
      <c r="A1023" s="20"/>
      <c r="B1023" s="20"/>
      <c r="C1023" s="20"/>
      <c r="D1023" s="20"/>
      <c r="E1023" s="20"/>
      <c r="F1023" s="20"/>
      <c r="G1023" s="20"/>
      <c r="H1023" s="20"/>
      <c r="I1023" s="20"/>
      <c r="J1023" s="20"/>
      <c r="K1023" s="20"/>
      <c r="L1023" s="20"/>
      <c r="M1023" s="20"/>
      <c r="N1023" s="20"/>
      <c r="O1023" s="20"/>
      <c r="P1023" s="20"/>
      <c r="Q1023" s="20"/>
      <c r="R1023" s="20"/>
      <c r="S1023" s="20"/>
      <c r="T1023" s="20"/>
      <c r="U1023" s="20"/>
      <c r="V1023" s="20"/>
      <c r="W1023" s="20"/>
      <c r="X1023" s="29"/>
      <c r="Y1023" s="29"/>
      <c r="Z1023" s="30"/>
      <c r="AA1023" s="30"/>
      <c r="AB1023" s="30"/>
      <c r="AC1023" s="30"/>
      <c r="AD1023" s="30"/>
      <c r="AE1023" s="20"/>
      <c r="AF1023" s="20"/>
      <c r="AG1023" s="20"/>
    </row>
    <row r="1024">
      <c r="A1024" s="20"/>
      <c r="B1024" s="20"/>
      <c r="C1024" s="20"/>
      <c r="D1024" s="20"/>
      <c r="E1024" s="20"/>
      <c r="F1024" s="20"/>
      <c r="G1024" s="20"/>
      <c r="H1024" s="20"/>
      <c r="I1024" s="20"/>
      <c r="J1024" s="20"/>
      <c r="K1024" s="20"/>
      <c r="L1024" s="20"/>
      <c r="M1024" s="20"/>
      <c r="N1024" s="20"/>
      <c r="O1024" s="20"/>
      <c r="P1024" s="20"/>
      <c r="Q1024" s="20"/>
      <c r="R1024" s="20"/>
      <c r="S1024" s="20"/>
      <c r="T1024" s="20"/>
      <c r="U1024" s="20"/>
      <c r="V1024" s="20"/>
      <c r="W1024" s="20"/>
      <c r="X1024" s="29"/>
      <c r="Y1024" s="29"/>
      <c r="Z1024" s="30"/>
      <c r="AA1024" s="30"/>
      <c r="AB1024" s="30"/>
      <c r="AC1024" s="30"/>
      <c r="AD1024" s="30"/>
      <c r="AE1024" s="20"/>
      <c r="AF1024" s="20"/>
      <c r="AG1024" s="20"/>
    </row>
    <row r="1025">
      <c r="A1025" s="20"/>
      <c r="B1025" s="20"/>
      <c r="C1025" s="20"/>
      <c r="D1025" s="20"/>
      <c r="E1025" s="20"/>
      <c r="F1025" s="20"/>
      <c r="G1025" s="20"/>
      <c r="H1025" s="20"/>
      <c r="I1025" s="20"/>
      <c r="J1025" s="20"/>
      <c r="K1025" s="20"/>
      <c r="L1025" s="20"/>
      <c r="M1025" s="20"/>
      <c r="N1025" s="20"/>
      <c r="O1025" s="20"/>
      <c r="P1025" s="20"/>
      <c r="Q1025" s="20"/>
      <c r="R1025" s="20"/>
      <c r="S1025" s="20"/>
      <c r="T1025" s="20"/>
      <c r="U1025" s="20"/>
      <c r="V1025" s="20"/>
      <c r="W1025" s="20"/>
      <c r="X1025" s="29"/>
      <c r="Y1025" s="29"/>
      <c r="Z1025" s="30"/>
      <c r="AA1025" s="30"/>
      <c r="AB1025" s="30"/>
      <c r="AC1025" s="30"/>
      <c r="AD1025" s="30"/>
      <c r="AE1025" s="20"/>
      <c r="AF1025" s="20"/>
      <c r="AG1025" s="20"/>
    </row>
    <row r="1026">
      <c r="A1026" s="20"/>
      <c r="B1026" s="20"/>
      <c r="C1026" s="20"/>
      <c r="D1026" s="20"/>
      <c r="E1026" s="20"/>
      <c r="F1026" s="20"/>
      <c r="G1026" s="20"/>
      <c r="H1026" s="20"/>
      <c r="I1026" s="20"/>
      <c r="J1026" s="20"/>
      <c r="K1026" s="20"/>
      <c r="L1026" s="20"/>
      <c r="M1026" s="20"/>
      <c r="N1026" s="20"/>
      <c r="O1026" s="20"/>
      <c r="P1026" s="20"/>
      <c r="Q1026" s="20"/>
      <c r="R1026" s="20"/>
      <c r="S1026" s="20"/>
      <c r="T1026" s="20"/>
      <c r="U1026" s="20"/>
      <c r="V1026" s="20"/>
      <c r="W1026" s="20"/>
      <c r="X1026" s="29"/>
      <c r="Y1026" s="29"/>
      <c r="Z1026" s="30"/>
      <c r="AA1026" s="30"/>
      <c r="AB1026" s="30"/>
      <c r="AC1026" s="30"/>
      <c r="AD1026" s="30"/>
      <c r="AE1026" s="20"/>
      <c r="AF1026" s="20"/>
      <c r="AG1026" s="20"/>
    </row>
    <row r="1027">
      <c r="A1027" s="20"/>
      <c r="B1027" s="20"/>
      <c r="C1027" s="20"/>
      <c r="D1027" s="20"/>
      <c r="E1027" s="20"/>
      <c r="F1027" s="20"/>
      <c r="G1027" s="20"/>
      <c r="H1027" s="20"/>
      <c r="I1027" s="20"/>
      <c r="J1027" s="20"/>
      <c r="K1027" s="20"/>
      <c r="L1027" s="20"/>
      <c r="M1027" s="20"/>
      <c r="N1027" s="20"/>
      <c r="O1027" s="20"/>
      <c r="P1027" s="20"/>
      <c r="Q1027" s="20"/>
      <c r="R1027" s="20"/>
      <c r="S1027" s="20"/>
      <c r="T1027" s="20"/>
      <c r="U1027" s="20"/>
      <c r="V1027" s="20"/>
      <c r="W1027" s="20"/>
      <c r="X1027" s="29"/>
      <c r="Y1027" s="29"/>
      <c r="Z1027" s="30"/>
      <c r="AA1027" s="30"/>
      <c r="AB1027" s="30"/>
      <c r="AC1027" s="30"/>
      <c r="AD1027" s="30"/>
      <c r="AE1027" s="20"/>
      <c r="AF1027" s="20"/>
      <c r="AG1027" s="20"/>
    </row>
    <row r="1028">
      <c r="A1028" s="20"/>
      <c r="B1028" s="20"/>
      <c r="C1028" s="20"/>
      <c r="D1028" s="20"/>
      <c r="E1028" s="20"/>
      <c r="F1028" s="20"/>
      <c r="G1028" s="20"/>
      <c r="H1028" s="20"/>
      <c r="I1028" s="20"/>
      <c r="J1028" s="20"/>
      <c r="K1028" s="20"/>
      <c r="L1028" s="20"/>
      <c r="M1028" s="20"/>
      <c r="N1028" s="20"/>
      <c r="O1028" s="20"/>
      <c r="P1028" s="20"/>
      <c r="Q1028" s="20"/>
      <c r="R1028" s="20"/>
      <c r="S1028" s="20"/>
      <c r="T1028" s="20"/>
      <c r="U1028" s="20"/>
      <c r="V1028" s="20"/>
      <c r="W1028" s="20"/>
      <c r="X1028" s="29"/>
      <c r="Y1028" s="29"/>
      <c r="Z1028" s="30"/>
      <c r="AA1028" s="30"/>
      <c r="AB1028" s="30"/>
      <c r="AC1028" s="30"/>
      <c r="AD1028" s="30"/>
      <c r="AE1028" s="20"/>
      <c r="AF1028" s="20"/>
      <c r="AG1028" s="20"/>
    </row>
    <row r="1029">
      <c r="A1029" s="20"/>
      <c r="B1029" s="20"/>
      <c r="C1029" s="20"/>
      <c r="D1029" s="20"/>
      <c r="E1029" s="20"/>
      <c r="F1029" s="20"/>
      <c r="G1029" s="20"/>
      <c r="H1029" s="20"/>
      <c r="I1029" s="20"/>
      <c r="J1029" s="20"/>
      <c r="K1029" s="20"/>
      <c r="L1029" s="20"/>
      <c r="M1029" s="20"/>
      <c r="N1029" s="20"/>
      <c r="O1029" s="20"/>
      <c r="P1029" s="20"/>
      <c r="Q1029" s="20"/>
      <c r="R1029" s="20"/>
      <c r="S1029" s="20"/>
      <c r="T1029" s="20"/>
      <c r="U1029" s="20"/>
      <c r="V1029" s="20"/>
      <c r="W1029" s="20"/>
      <c r="X1029" s="29"/>
      <c r="Y1029" s="29"/>
      <c r="Z1029" s="30"/>
      <c r="AA1029" s="30"/>
      <c r="AB1029" s="30"/>
      <c r="AC1029" s="30"/>
      <c r="AD1029" s="30"/>
      <c r="AE1029" s="20"/>
      <c r="AF1029" s="20"/>
      <c r="AG1029" s="20"/>
    </row>
    <row r="1030">
      <c r="A1030" s="20"/>
      <c r="B1030" s="20"/>
      <c r="C1030" s="20"/>
      <c r="D1030" s="20"/>
      <c r="E1030" s="20"/>
      <c r="F1030" s="20"/>
      <c r="G1030" s="20"/>
      <c r="H1030" s="20"/>
      <c r="I1030" s="20"/>
      <c r="J1030" s="20"/>
      <c r="K1030" s="20"/>
      <c r="L1030" s="20"/>
      <c r="M1030" s="20"/>
      <c r="N1030" s="20"/>
      <c r="O1030" s="20"/>
      <c r="P1030" s="20"/>
      <c r="Q1030" s="20"/>
      <c r="R1030" s="20"/>
      <c r="S1030" s="20"/>
      <c r="T1030" s="20"/>
      <c r="U1030" s="20"/>
      <c r="V1030" s="20"/>
      <c r="W1030" s="20"/>
      <c r="X1030" s="29"/>
      <c r="Y1030" s="29"/>
      <c r="Z1030" s="30"/>
      <c r="AA1030" s="30"/>
      <c r="AB1030" s="30"/>
      <c r="AC1030" s="30"/>
      <c r="AD1030" s="30"/>
      <c r="AE1030" s="20"/>
      <c r="AF1030" s="20"/>
      <c r="AG1030" s="20"/>
    </row>
    <row r="1031">
      <c r="A1031" s="20"/>
      <c r="B1031" s="20"/>
      <c r="C1031" s="20"/>
      <c r="D1031" s="20"/>
      <c r="E1031" s="20"/>
      <c r="F1031" s="20"/>
      <c r="G1031" s="20"/>
      <c r="H1031" s="20"/>
      <c r="I1031" s="20"/>
      <c r="J1031" s="20"/>
      <c r="K1031" s="20"/>
      <c r="L1031" s="20"/>
      <c r="M1031" s="20"/>
      <c r="N1031" s="20"/>
      <c r="O1031" s="20"/>
      <c r="P1031" s="20"/>
      <c r="Q1031" s="20"/>
      <c r="R1031" s="20"/>
      <c r="S1031" s="20"/>
      <c r="T1031" s="20"/>
      <c r="U1031" s="20"/>
      <c r="V1031" s="20"/>
      <c r="W1031" s="20"/>
      <c r="X1031" s="29"/>
      <c r="Y1031" s="29"/>
      <c r="Z1031" s="30"/>
      <c r="AA1031" s="30"/>
      <c r="AB1031" s="30"/>
      <c r="AC1031" s="30"/>
      <c r="AD1031" s="30"/>
      <c r="AE1031" s="20"/>
      <c r="AF1031" s="20"/>
      <c r="AG1031" s="20"/>
    </row>
    <row r="1032">
      <c r="A1032" s="20"/>
      <c r="B1032" s="20"/>
      <c r="C1032" s="20"/>
      <c r="D1032" s="20"/>
      <c r="E1032" s="20"/>
      <c r="F1032" s="20"/>
      <c r="G1032" s="20"/>
      <c r="H1032" s="20"/>
      <c r="I1032" s="20"/>
      <c r="J1032" s="20"/>
      <c r="K1032" s="20"/>
      <c r="L1032" s="20"/>
      <c r="M1032" s="20"/>
      <c r="N1032" s="20"/>
      <c r="O1032" s="20"/>
      <c r="P1032" s="20"/>
      <c r="Q1032" s="20"/>
      <c r="R1032" s="20"/>
      <c r="S1032" s="20"/>
      <c r="T1032" s="20"/>
      <c r="U1032" s="20"/>
      <c r="V1032" s="20"/>
      <c r="W1032" s="20"/>
      <c r="X1032" s="29"/>
      <c r="Y1032" s="29"/>
      <c r="Z1032" s="30"/>
      <c r="AA1032" s="30"/>
      <c r="AB1032" s="30"/>
      <c r="AC1032" s="30"/>
      <c r="AD1032" s="30"/>
      <c r="AE1032" s="20"/>
      <c r="AF1032" s="20"/>
      <c r="AG1032" s="20"/>
    </row>
    <row r="1033">
      <c r="A1033" s="20"/>
      <c r="B1033" s="20"/>
      <c r="C1033" s="20"/>
      <c r="D1033" s="20"/>
      <c r="E1033" s="20"/>
      <c r="F1033" s="20"/>
      <c r="G1033" s="20"/>
      <c r="H1033" s="20"/>
      <c r="I1033" s="20"/>
      <c r="J1033" s="20"/>
      <c r="K1033" s="20"/>
      <c r="L1033" s="20"/>
      <c r="M1033" s="20"/>
      <c r="N1033" s="20"/>
      <c r="O1033" s="20"/>
      <c r="P1033" s="20"/>
      <c r="Q1033" s="20"/>
      <c r="R1033" s="20"/>
      <c r="S1033" s="20"/>
      <c r="T1033" s="20"/>
      <c r="U1033" s="20"/>
      <c r="V1033" s="20"/>
      <c r="W1033" s="20"/>
      <c r="X1033" s="29"/>
      <c r="Y1033" s="29"/>
      <c r="Z1033" s="30"/>
      <c r="AA1033" s="30"/>
      <c r="AB1033" s="30"/>
      <c r="AC1033" s="30"/>
      <c r="AD1033" s="30"/>
      <c r="AE1033" s="20"/>
      <c r="AF1033" s="20"/>
      <c r="AG1033" s="20"/>
    </row>
    <row r="1034">
      <c r="A1034" s="20"/>
      <c r="B1034" s="20"/>
      <c r="C1034" s="20"/>
      <c r="D1034" s="20"/>
      <c r="E1034" s="20"/>
      <c r="F1034" s="20"/>
      <c r="G1034" s="20"/>
      <c r="H1034" s="20"/>
      <c r="I1034" s="20"/>
      <c r="J1034" s="20"/>
      <c r="K1034" s="20"/>
      <c r="L1034" s="20"/>
      <c r="M1034" s="20"/>
      <c r="N1034" s="20"/>
      <c r="O1034" s="20"/>
      <c r="P1034" s="20"/>
      <c r="Q1034" s="20"/>
      <c r="R1034" s="20"/>
      <c r="S1034" s="20"/>
      <c r="T1034" s="20"/>
      <c r="U1034" s="20"/>
      <c r="V1034" s="20"/>
      <c r="W1034" s="20"/>
      <c r="X1034" s="29"/>
      <c r="Y1034" s="29"/>
      <c r="Z1034" s="30"/>
      <c r="AA1034" s="30"/>
      <c r="AB1034" s="30"/>
      <c r="AC1034" s="30"/>
      <c r="AD1034" s="30"/>
      <c r="AE1034" s="20"/>
      <c r="AF1034" s="20"/>
      <c r="AG1034" s="20"/>
    </row>
    <row r="1035">
      <c r="A1035" s="20"/>
      <c r="B1035" s="20"/>
      <c r="C1035" s="20"/>
      <c r="D1035" s="20"/>
      <c r="E1035" s="20"/>
      <c r="F1035" s="20"/>
      <c r="G1035" s="20"/>
      <c r="H1035" s="20"/>
      <c r="I1035" s="20"/>
      <c r="J1035" s="20"/>
      <c r="K1035" s="20"/>
      <c r="L1035" s="20"/>
      <c r="M1035" s="20"/>
      <c r="N1035" s="20"/>
      <c r="O1035" s="20"/>
      <c r="P1035" s="20"/>
      <c r="Q1035" s="20"/>
      <c r="R1035" s="20"/>
      <c r="S1035" s="20"/>
      <c r="T1035" s="20"/>
      <c r="U1035" s="20"/>
      <c r="V1035" s="20"/>
      <c r="W1035" s="20"/>
      <c r="X1035" s="29"/>
      <c r="Y1035" s="29"/>
      <c r="Z1035" s="30"/>
      <c r="AA1035" s="30"/>
      <c r="AB1035" s="30"/>
      <c r="AC1035" s="30"/>
      <c r="AD1035" s="30"/>
      <c r="AE1035" s="20"/>
      <c r="AF1035" s="20"/>
      <c r="AG1035" s="20"/>
    </row>
    <row r="1036">
      <c r="A1036" s="20"/>
      <c r="B1036" s="20"/>
      <c r="C1036" s="20"/>
      <c r="D1036" s="20"/>
      <c r="E1036" s="20"/>
      <c r="F1036" s="20"/>
      <c r="G1036" s="20"/>
      <c r="H1036" s="20"/>
      <c r="I1036" s="20"/>
      <c r="J1036" s="20"/>
      <c r="K1036" s="20"/>
      <c r="L1036" s="20"/>
      <c r="M1036" s="20"/>
      <c r="N1036" s="20"/>
      <c r="O1036" s="20"/>
      <c r="P1036" s="20"/>
      <c r="Q1036" s="20"/>
      <c r="R1036" s="20"/>
      <c r="S1036" s="20"/>
      <c r="T1036" s="20"/>
      <c r="U1036" s="20"/>
      <c r="V1036" s="20"/>
      <c r="W1036" s="20"/>
      <c r="X1036" s="29"/>
      <c r="Y1036" s="29"/>
      <c r="Z1036" s="30"/>
      <c r="AA1036" s="30"/>
      <c r="AB1036" s="30"/>
      <c r="AC1036" s="30"/>
      <c r="AD1036" s="30"/>
      <c r="AE1036" s="20"/>
      <c r="AF1036" s="20"/>
      <c r="AG1036" s="20"/>
    </row>
    <row r="1037">
      <c r="A1037" s="20"/>
      <c r="B1037" s="20"/>
      <c r="C1037" s="20"/>
      <c r="D1037" s="20"/>
      <c r="E1037" s="20"/>
      <c r="F1037" s="20"/>
      <c r="G1037" s="20"/>
      <c r="H1037" s="20"/>
      <c r="I1037" s="20"/>
      <c r="J1037" s="20"/>
      <c r="K1037" s="20"/>
      <c r="L1037" s="20"/>
      <c r="M1037" s="20"/>
      <c r="N1037" s="20"/>
      <c r="O1037" s="20"/>
      <c r="P1037" s="20"/>
      <c r="Q1037" s="20"/>
      <c r="R1037" s="20"/>
      <c r="S1037" s="20"/>
      <c r="T1037" s="20"/>
      <c r="U1037" s="20"/>
      <c r="V1037" s="20"/>
      <c r="W1037" s="20"/>
      <c r="X1037" s="29"/>
      <c r="Y1037" s="29"/>
      <c r="Z1037" s="30"/>
      <c r="AA1037" s="30"/>
      <c r="AB1037" s="30"/>
      <c r="AC1037" s="30"/>
      <c r="AD1037" s="30"/>
      <c r="AE1037" s="20"/>
      <c r="AF1037" s="20"/>
      <c r="AG1037" s="20"/>
    </row>
    <row r="1038">
      <c r="A1038" s="20"/>
      <c r="B1038" s="20"/>
      <c r="C1038" s="20"/>
      <c r="D1038" s="20"/>
      <c r="E1038" s="20"/>
      <c r="F1038" s="20"/>
      <c r="G1038" s="20"/>
      <c r="H1038" s="20"/>
      <c r="I1038" s="20"/>
      <c r="J1038" s="20"/>
      <c r="K1038" s="20"/>
      <c r="L1038" s="20"/>
      <c r="M1038" s="20"/>
      <c r="N1038" s="20"/>
      <c r="O1038" s="20"/>
      <c r="P1038" s="20"/>
      <c r="Q1038" s="20"/>
      <c r="R1038" s="20"/>
      <c r="S1038" s="20"/>
      <c r="T1038" s="20"/>
      <c r="U1038" s="20"/>
      <c r="V1038" s="20"/>
      <c r="W1038" s="20"/>
      <c r="X1038" s="29"/>
      <c r="Y1038" s="29"/>
      <c r="Z1038" s="30"/>
      <c r="AA1038" s="30"/>
      <c r="AB1038" s="30"/>
      <c r="AC1038" s="30"/>
      <c r="AD1038" s="30"/>
      <c r="AE1038" s="20"/>
      <c r="AF1038" s="20"/>
      <c r="AG1038" s="20"/>
    </row>
    <row r="1039">
      <c r="A1039" s="20"/>
      <c r="B1039" s="20"/>
      <c r="C1039" s="20"/>
      <c r="D1039" s="20"/>
      <c r="E1039" s="20"/>
      <c r="F1039" s="20"/>
      <c r="G1039" s="20"/>
      <c r="H1039" s="20"/>
      <c r="I1039" s="20"/>
      <c r="J1039" s="20"/>
      <c r="K1039" s="20"/>
      <c r="L1039" s="20"/>
      <c r="M1039" s="20"/>
      <c r="N1039" s="20"/>
      <c r="O1039" s="20"/>
      <c r="P1039" s="20"/>
      <c r="Q1039" s="20"/>
      <c r="R1039" s="20"/>
      <c r="S1039" s="20"/>
      <c r="T1039" s="20"/>
      <c r="U1039" s="20"/>
      <c r="V1039" s="20"/>
      <c r="W1039" s="20"/>
      <c r="X1039" s="29"/>
      <c r="Y1039" s="29"/>
      <c r="Z1039" s="30"/>
      <c r="AA1039" s="30"/>
      <c r="AB1039" s="30"/>
      <c r="AC1039" s="30"/>
      <c r="AD1039" s="30"/>
      <c r="AE1039" s="20"/>
      <c r="AF1039" s="20"/>
      <c r="AG1039" s="20"/>
    </row>
    <row r="1040">
      <c r="A1040" s="20"/>
      <c r="B1040" s="20"/>
      <c r="C1040" s="20"/>
      <c r="D1040" s="20"/>
      <c r="E1040" s="20"/>
      <c r="F1040" s="20"/>
      <c r="G1040" s="20"/>
      <c r="H1040" s="20"/>
      <c r="I1040" s="20"/>
      <c r="J1040" s="20"/>
      <c r="K1040" s="20"/>
      <c r="L1040" s="20"/>
      <c r="M1040" s="20"/>
      <c r="N1040" s="20"/>
      <c r="O1040" s="20"/>
      <c r="P1040" s="20"/>
      <c r="Q1040" s="20"/>
      <c r="R1040" s="20"/>
      <c r="S1040" s="20"/>
      <c r="T1040" s="20"/>
      <c r="U1040" s="20"/>
      <c r="V1040" s="20"/>
      <c r="W1040" s="20"/>
      <c r="X1040" s="29"/>
      <c r="Y1040" s="29"/>
      <c r="Z1040" s="30"/>
      <c r="AA1040" s="30"/>
      <c r="AB1040" s="30"/>
      <c r="AC1040" s="30"/>
      <c r="AD1040" s="30"/>
      <c r="AE1040" s="20"/>
      <c r="AF1040" s="20"/>
      <c r="AG1040" s="20"/>
    </row>
    <row r="1041">
      <c r="A1041" s="20"/>
      <c r="B1041" s="20"/>
      <c r="C1041" s="20"/>
      <c r="D1041" s="20"/>
      <c r="E1041" s="20"/>
      <c r="F1041" s="20"/>
      <c r="G1041" s="20"/>
      <c r="H1041" s="20"/>
      <c r="I1041" s="20"/>
      <c r="J1041" s="20"/>
      <c r="K1041" s="20"/>
      <c r="L1041" s="20"/>
      <c r="M1041" s="20"/>
      <c r="N1041" s="20"/>
      <c r="O1041" s="20"/>
      <c r="P1041" s="20"/>
      <c r="Q1041" s="20"/>
      <c r="R1041" s="20"/>
      <c r="S1041" s="20"/>
      <c r="T1041" s="20"/>
      <c r="U1041" s="20"/>
      <c r="V1041" s="20"/>
      <c r="W1041" s="20"/>
      <c r="X1041" s="29"/>
      <c r="Y1041" s="29"/>
      <c r="Z1041" s="30"/>
      <c r="AA1041" s="30"/>
      <c r="AB1041" s="30"/>
      <c r="AC1041" s="30"/>
      <c r="AD1041" s="30"/>
      <c r="AE1041" s="20"/>
      <c r="AF1041" s="20"/>
      <c r="AG1041" s="20"/>
    </row>
    <row r="1042">
      <c r="A1042" s="20"/>
      <c r="B1042" s="20"/>
      <c r="C1042" s="20"/>
      <c r="D1042" s="20"/>
      <c r="E1042" s="20"/>
      <c r="F1042" s="20"/>
      <c r="G1042" s="20"/>
      <c r="H1042" s="20"/>
      <c r="I1042" s="20"/>
      <c r="J1042" s="20"/>
      <c r="K1042" s="20"/>
      <c r="L1042" s="20"/>
      <c r="M1042" s="20"/>
      <c r="N1042" s="20"/>
      <c r="O1042" s="20"/>
      <c r="P1042" s="20"/>
      <c r="Q1042" s="20"/>
      <c r="R1042" s="20"/>
      <c r="S1042" s="20"/>
      <c r="T1042" s="20"/>
      <c r="U1042" s="20"/>
      <c r="V1042" s="20"/>
      <c r="W1042" s="20"/>
      <c r="X1042" s="29"/>
      <c r="Y1042" s="29"/>
      <c r="Z1042" s="30"/>
      <c r="AA1042" s="30"/>
      <c r="AB1042" s="30"/>
      <c r="AC1042" s="30"/>
      <c r="AD1042" s="30"/>
      <c r="AE1042" s="20"/>
      <c r="AF1042" s="20"/>
      <c r="AG1042" s="20"/>
    </row>
    <row r="1043">
      <c r="A1043" s="20"/>
      <c r="B1043" s="20"/>
      <c r="C1043" s="20"/>
      <c r="D1043" s="20"/>
      <c r="E1043" s="20"/>
      <c r="F1043" s="20"/>
      <c r="G1043" s="20"/>
      <c r="H1043" s="20"/>
      <c r="I1043" s="20"/>
      <c r="J1043" s="20"/>
      <c r="K1043" s="20"/>
      <c r="L1043" s="20"/>
      <c r="M1043" s="20"/>
      <c r="N1043" s="20"/>
      <c r="O1043" s="20"/>
      <c r="P1043" s="20"/>
      <c r="Q1043" s="20"/>
      <c r="R1043" s="20"/>
      <c r="S1043" s="20"/>
      <c r="T1043" s="20"/>
      <c r="U1043" s="20"/>
      <c r="V1043" s="20"/>
      <c r="W1043" s="20"/>
      <c r="X1043" s="29"/>
      <c r="Y1043" s="29"/>
      <c r="Z1043" s="30"/>
      <c r="AA1043" s="30"/>
      <c r="AB1043" s="30"/>
      <c r="AC1043" s="30"/>
      <c r="AD1043" s="30"/>
      <c r="AE1043" s="20"/>
      <c r="AF1043" s="20"/>
      <c r="AG1043" s="20"/>
    </row>
    <row r="1044">
      <c r="A1044" s="20"/>
      <c r="B1044" s="20"/>
      <c r="C1044" s="20"/>
      <c r="D1044" s="20"/>
      <c r="E1044" s="20"/>
      <c r="F1044" s="20"/>
      <c r="G1044" s="20"/>
      <c r="H1044" s="20"/>
      <c r="I1044" s="20"/>
      <c r="J1044" s="20"/>
      <c r="K1044" s="20"/>
      <c r="L1044" s="20"/>
      <c r="M1044" s="20"/>
      <c r="N1044" s="20"/>
      <c r="O1044" s="20"/>
      <c r="P1044" s="20"/>
      <c r="Q1044" s="20"/>
      <c r="R1044" s="20"/>
      <c r="S1044" s="20"/>
      <c r="T1044" s="20"/>
      <c r="U1044" s="20"/>
      <c r="V1044" s="20"/>
      <c r="W1044" s="20"/>
      <c r="X1044" s="29"/>
      <c r="Y1044" s="29"/>
      <c r="Z1044" s="30"/>
      <c r="AA1044" s="30"/>
      <c r="AB1044" s="30"/>
      <c r="AC1044" s="30"/>
      <c r="AD1044" s="30"/>
      <c r="AE1044" s="20"/>
      <c r="AF1044" s="20"/>
      <c r="AG1044" s="20"/>
    </row>
    <row r="1045">
      <c r="A1045" s="20"/>
      <c r="B1045" s="20"/>
      <c r="C1045" s="20"/>
      <c r="D1045" s="20"/>
      <c r="E1045" s="20"/>
      <c r="F1045" s="20"/>
      <c r="G1045" s="20"/>
      <c r="H1045" s="20"/>
      <c r="I1045" s="20"/>
      <c r="J1045" s="20"/>
      <c r="K1045" s="20"/>
      <c r="L1045" s="20"/>
      <c r="M1045" s="20"/>
      <c r="N1045" s="20"/>
      <c r="O1045" s="20"/>
      <c r="P1045" s="20"/>
      <c r="Q1045" s="20"/>
      <c r="R1045" s="20"/>
      <c r="S1045" s="20"/>
      <c r="T1045" s="20"/>
      <c r="U1045" s="20"/>
      <c r="V1045" s="20"/>
      <c r="W1045" s="20"/>
      <c r="X1045" s="29"/>
      <c r="Y1045" s="29"/>
      <c r="Z1045" s="30"/>
      <c r="AA1045" s="30"/>
      <c r="AB1045" s="30"/>
      <c r="AC1045" s="30"/>
      <c r="AD1045" s="30"/>
      <c r="AE1045" s="20"/>
      <c r="AF1045" s="20"/>
      <c r="AG1045" s="20"/>
    </row>
    <row r="1046">
      <c r="A1046" s="20"/>
      <c r="B1046" s="20"/>
      <c r="C1046" s="20"/>
      <c r="D1046" s="20"/>
      <c r="E1046" s="20"/>
      <c r="F1046" s="20"/>
      <c r="G1046" s="20"/>
      <c r="H1046" s="20"/>
      <c r="I1046" s="20"/>
      <c r="J1046" s="20"/>
      <c r="K1046" s="20"/>
      <c r="L1046" s="20"/>
      <c r="M1046" s="20"/>
      <c r="N1046" s="20"/>
      <c r="O1046" s="20"/>
      <c r="P1046" s="20"/>
      <c r="Q1046" s="20"/>
      <c r="R1046" s="20"/>
      <c r="S1046" s="20"/>
      <c r="T1046" s="20"/>
      <c r="U1046" s="20"/>
      <c r="V1046" s="20"/>
      <c r="W1046" s="20"/>
      <c r="X1046" s="29"/>
      <c r="Y1046" s="29"/>
      <c r="Z1046" s="30"/>
      <c r="AA1046" s="30"/>
      <c r="AB1046" s="30"/>
      <c r="AC1046" s="30"/>
      <c r="AD1046" s="30"/>
      <c r="AE1046" s="20"/>
      <c r="AF1046" s="20"/>
      <c r="AG1046" s="20"/>
    </row>
    <row r="1047">
      <c r="A1047" s="20"/>
      <c r="B1047" s="20"/>
      <c r="C1047" s="20"/>
      <c r="D1047" s="20"/>
      <c r="E1047" s="20"/>
      <c r="F1047" s="20"/>
      <c r="G1047" s="20"/>
      <c r="H1047" s="20"/>
      <c r="I1047" s="20"/>
      <c r="J1047" s="20"/>
      <c r="K1047" s="20"/>
      <c r="L1047" s="20"/>
      <c r="M1047" s="20"/>
      <c r="N1047" s="20"/>
      <c r="O1047" s="20"/>
      <c r="P1047" s="20"/>
      <c r="Q1047" s="20"/>
      <c r="R1047" s="20"/>
      <c r="S1047" s="20"/>
      <c r="T1047" s="20"/>
      <c r="U1047" s="20"/>
      <c r="V1047" s="20"/>
      <c r="W1047" s="20"/>
      <c r="X1047" s="29"/>
      <c r="Y1047" s="29"/>
      <c r="Z1047" s="30"/>
      <c r="AA1047" s="30"/>
      <c r="AB1047" s="30"/>
      <c r="AC1047" s="30"/>
      <c r="AD1047" s="30"/>
      <c r="AE1047" s="20"/>
      <c r="AF1047" s="20"/>
      <c r="AG1047" s="20"/>
    </row>
    <row r="1048">
      <c r="A1048" s="20"/>
      <c r="B1048" s="20"/>
      <c r="C1048" s="20"/>
      <c r="D1048" s="20"/>
      <c r="E1048" s="20"/>
      <c r="F1048" s="20"/>
      <c r="G1048" s="20"/>
      <c r="H1048" s="20"/>
      <c r="I1048" s="20"/>
      <c r="J1048" s="20"/>
      <c r="K1048" s="20"/>
      <c r="L1048" s="20"/>
      <c r="M1048" s="20"/>
      <c r="N1048" s="20"/>
      <c r="O1048" s="20"/>
      <c r="P1048" s="20"/>
      <c r="Q1048" s="20"/>
      <c r="R1048" s="20"/>
      <c r="S1048" s="20"/>
      <c r="T1048" s="20"/>
      <c r="U1048" s="20"/>
      <c r="V1048" s="20"/>
      <c r="W1048" s="20"/>
      <c r="X1048" s="29"/>
      <c r="Y1048" s="29"/>
      <c r="Z1048" s="30"/>
      <c r="AA1048" s="30"/>
      <c r="AB1048" s="30"/>
      <c r="AC1048" s="30"/>
      <c r="AD1048" s="30"/>
      <c r="AE1048" s="20"/>
      <c r="AF1048" s="20"/>
      <c r="AG1048" s="20"/>
    </row>
    <row r="1049">
      <c r="A1049" s="20"/>
      <c r="B1049" s="20"/>
      <c r="C1049" s="20"/>
      <c r="D1049" s="20"/>
      <c r="E1049" s="20"/>
      <c r="F1049" s="20"/>
      <c r="G1049" s="20"/>
      <c r="H1049" s="20"/>
      <c r="I1049" s="20"/>
      <c r="J1049" s="20"/>
      <c r="K1049" s="20"/>
      <c r="L1049" s="20"/>
      <c r="M1049" s="20"/>
      <c r="N1049" s="20"/>
      <c r="O1049" s="20"/>
      <c r="P1049" s="20"/>
      <c r="Q1049" s="20"/>
      <c r="R1049" s="20"/>
      <c r="S1049" s="20"/>
      <c r="T1049" s="20"/>
      <c r="U1049" s="20"/>
      <c r="V1049" s="20"/>
      <c r="W1049" s="20"/>
      <c r="X1049" s="29"/>
      <c r="Y1049" s="29"/>
      <c r="Z1049" s="30"/>
      <c r="AA1049" s="30"/>
      <c r="AB1049" s="30"/>
      <c r="AC1049" s="30"/>
      <c r="AD1049" s="30"/>
      <c r="AE1049" s="20"/>
      <c r="AF1049" s="20"/>
      <c r="AG1049" s="20"/>
    </row>
    <row r="1050">
      <c r="A1050" s="20"/>
      <c r="B1050" s="20"/>
      <c r="C1050" s="20"/>
      <c r="D1050" s="20"/>
      <c r="E1050" s="20"/>
      <c r="F1050" s="20"/>
      <c r="G1050" s="20"/>
      <c r="H1050" s="20"/>
      <c r="I1050" s="20"/>
      <c r="J1050" s="20"/>
      <c r="K1050" s="20"/>
      <c r="L1050" s="20"/>
      <c r="M1050" s="20"/>
      <c r="N1050" s="20"/>
      <c r="O1050" s="20"/>
      <c r="P1050" s="20"/>
      <c r="Q1050" s="20"/>
      <c r="R1050" s="20"/>
      <c r="S1050" s="20"/>
      <c r="T1050" s="20"/>
      <c r="U1050" s="20"/>
      <c r="V1050" s="20"/>
      <c r="W1050" s="20"/>
      <c r="X1050" s="29"/>
      <c r="Y1050" s="29"/>
      <c r="Z1050" s="30"/>
      <c r="AA1050" s="30"/>
      <c r="AB1050" s="30"/>
      <c r="AC1050" s="30"/>
      <c r="AD1050" s="30"/>
      <c r="AE1050" s="20"/>
      <c r="AF1050" s="20"/>
      <c r="AG1050" s="20"/>
    </row>
    <row r="1051">
      <c r="A1051" s="20"/>
      <c r="B1051" s="20"/>
      <c r="C1051" s="20"/>
      <c r="D1051" s="20"/>
      <c r="E1051" s="20"/>
      <c r="F1051" s="20"/>
      <c r="G1051" s="20"/>
      <c r="H1051" s="20"/>
      <c r="I1051" s="20"/>
      <c r="J1051" s="20"/>
      <c r="K1051" s="20"/>
      <c r="L1051" s="20"/>
      <c r="M1051" s="20"/>
      <c r="N1051" s="20"/>
      <c r="O1051" s="20"/>
      <c r="P1051" s="20"/>
      <c r="Q1051" s="20"/>
      <c r="R1051" s="20"/>
      <c r="S1051" s="20"/>
      <c r="T1051" s="20"/>
      <c r="U1051" s="20"/>
      <c r="V1051" s="20"/>
      <c r="W1051" s="20"/>
      <c r="X1051" s="29"/>
      <c r="Y1051" s="29"/>
      <c r="Z1051" s="30"/>
      <c r="AA1051" s="30"/>
      <c r="AB1051" s="30"/>
      <c r="AC1051" s="30"/>
      <c r="AD1051" s="30"/>
      <c r="AE1051" s="20"/>
      <c r="AF1051" s="20"/>
      <c r="AG1051" s="20"/>
    </row>
    <row r="1052">
      <c r="A1052" s="20"/>
      <c r="B1052" s="20"/>
      <c r="C1052" s="20"/>
      <c r="D1052" s="20"/>
      <c r="E1052" s="20"/>
      <c r="F1052" s="20"/>
      <c r="G1052" s="20"/>
      <c r="H1052" s="20"/>
      <c r="I1052" s="20"/>
      <c r="J1052" s="20"/>
      <c r="K1052" s="20"/>
      <c r="L1052" s="20"/>
      <c r="M1052" s="20"/>
      <c r="N1052" s="20"/>
      <c r="O1052" s="20"/>
      <c r="P1052" s="20"/>
      <c r="Q1052" s="20"/>
      <c r="R1052" s="20"/>
      <c r="S1052" s="20"/>
      <c r="T1052" s="20"/>
      <c r="U1052" s="20"/>
      <c r="V1052" s="20"/>
      <c r="W1052" s="20"/>
      <c r="X1052" s="29"/>
      <c r="Y1052" s="29"/>
      <c r="Z1052" s="30"/>
      <c r="AA1052" s="30"/>
      <c r="AB1052" s="30"/>
      <c r="AC1052" s="30"/>
      <c r="AD1052" s="30"/>
      <c r="AE1052" s="20"/>
      <c r="AF1052" s="20"/>
      <c r="AG1052" s="20"/>
    </row>
    <row r="1053">
      <c r="A1053" s="20"/>
      <c r="B1053" s="20"/>
      <c r="C1053" s="20"/>
      <c r="D1053" s="20"/>
      <c r="E1053" s="20"/>
      <c r="F1053" s="20"/>
      <c r="G1053" s="20"/>
      <c r="H1053" s="20"/>
      <c r="I1053" s="20"/>
      <c r="J1053" s="20"/>
      <c r="K1053" s="20"/>
      <c r="L1053" s="20"/>
      <c r="M1053" s="20"/>
      <c r="N1053" s="20"/>
      <c r="O1053" s="20"/>
      <c r="P1053" s="20"/>
      <c r="Q1053" s="20"/>
      <c r="R1053" s="20"/>
      <c r="S1053" s="20"/>
      <c r="T1053" s="20"/>
      <c r="U1053" s="20"/>
      <c r="V1053" s="20"/>
      <c r="W1053" s="20"/>
      <c r="X1053" s="29"/>
      <c r="Y1053" s="29"/>
      <c r="Z1053" s="30"/>
      <c r="AA1053" s="30"/>
      <c r="AB1053" s="30"/>
      <c r="AC1053" s="30"/>
      <c r="AD1053" s="30"/>
      <c r="AE1053" s="20"/>
      <c r="AF1053" s="20"/>
      <c r="AG1053" s="20"/>
    </row>
    <row r="1054">
      <c r="A1054" s="20"/>
      <c r="B1054" s="20"/>
      <c r="C1054" s="20"/>
      <c r="D1054" s="20"/>
      <c r="E1054" s="20"/>
      <c r="F1054" s="20"/>
      <c r="G1054" s="20"/>
      <c r="H1054" s="20"/>
      <c r="I1054" s="20"/>
      <c r="J1054" s="20"/>
      <c r="K1054" s="20"/>
      <c r="L1054" s="20"/>
      <c r="M1054" s="20"/>
      <c r="N1054" s="20"/>
      <c r="O1054" s="20"/>
      <c r="P1054" s="20"/>
      <c r="Q1054" s="20"/>
      <c r="R1054" s="20"/>
      <c r="S1054" s="20"/>
      <c r="T1054" s="20"/>
      <c r="U1054" s="20"/>
      <c r="V1054" s="20"/>
      <c r="W1054" s="20"/>
      <c r="X1054" s="29"/>
      <c r="Y1054" s="29"/>
      <c r="Z1054" s="30"/>
      <c r="AA1054" s="30"/>
      <c r="AB1054" s="30"/>
      <c r="AC1054" s="30"/>
      <c r="AD1054" s="30"/>
      <c r="AE1054" s="20"/>
      <c r="AF1054" s="20"/>
      <c r="AG1054" s="20"/>
    </row>
    <row r="1055">
      <c r="A1055" s="20"/>
      <c r="B1055" s="20"/>
      <c r="C1055" s="20"/>
      <c r="D1055" s="20"/>
      <c r="E1055" s="20"/>
      <c r="F1055" s="20"/>
      <c r="G1055" s="20"/>
      <c r="H1055" s="20"/>
      <c r="I1055" s="20"/>
      <c r="J1055" s="20"/>
      <c r="K1055" s="20"/>
      <c r="L1055" s="20"/>
      <c r="M1055" s="20"/>
      <c r="N1055" s="20"/>
      <c r="O1055" s="20"/>
      <c r="P1055" s="20"/>
      <c r="Q1055" s="20"/>
      <c r="R1055" s="20"/>
      <c r="S1055" s="20"/>
      <c r="T1055" s="20"/>
      <c r="U1055" s="20"/>
      <c r="V1055" s="20"/>
      <c r="W1055" s="20"/>
      <c r="X1055" s="29"/>
      <c r="Y1055" s="29"/>
      <c r="Z1055" s="30"/>
      <c r="AA1055" s="30"/>
      <c r="AB1055" s="30"/>
      <c r="AC1055" s="30"/>
      <c r="AD1055" s="30"/>
      <c r="AE1055" s="20"/>
      <c r="AF1055" s="20"/>
      <c r="AG1055" s="20"/>
    </row>
    <row r="1056">
      <c r="A1056" s="20"/>
      <c r="B1056" s="20"/>
      <c r="C1056" s="20"/>
      <c r="D1056" s="20"/>
      <c r="E1056" s="20"/>
      <c r="F1056" s="20"/>
      <c r="G1056" s="20"/>
      <c r="H1056" s="20"/>
      <c r="I1056" s="20"/>
      <c r="J1056" s="20"/>
      <c r="K1056" s="20"/>
      <c r="L1056" s="20"/>
      <c r="M1056" s="20"/>
      <c r="N1056" s="20"/>
      <c r="O1056" s="20"/>
      <c r="P1056" s="20"/>
      <c r="Q1056" s="20"/>
      <c r="R1056" s="20"/>
      <c r="S1056" s="20"/>
      <c r="T1056" s="20"/>
      <c r="U1056" s="20"/>
      <c r="V1056" s="20"/>
      <c r="W1056" s="20"/>
      <c r="X1056" s="29"/>
      <c r="Y1056" s="29"/>
      <c r="Z1056" s="30"/>
      <c r="AA1056" s="30"/>
      <c r="AB1056" s="30"/>
      <c r="AC1056" s="30"/>
      <c r="AD1056" s="30"/>
      <c r="AE1056" s="20"/>
      <c r="AF1056" s="20"/>
      <c r="AG1056" s="20"/>
    </row>
    <row r="1057">
      <c r="A1057" s="20"/>
      <c r="B1057" s="20"/>
      <c r="C1057" s="20"/>
      <c r="D1057" s="20"/>
      <c r="E1057" s="20"/>
      <c r="F1057" s="20"/>
      <c r="G1057" s="20"/>
      <c r="H1057" s="20"/>
      <c r="I1057" s="20"/>
      <c r="J1057" s="20"/>
      <c r="K1057" s="20"/>
      <c r="L1057" s="20"/>
      <c r="M1057" s="20"/>
      <c r="N1057" s="20"/>
      <c r="O1057" s="20"/>
      <c r="P1057" s="20"/>
      <c r="Q1057" s="20"/>
      <c r="R1057" s="20"/>
      <c r="S1057" s="20"/>
      <c r="T1057" s="20"/>
      <c r="U1057" s="20"/>
      <c r="V1057" s="20"/>
      <c r="W1057" s="20"/>
      <c r="X1057" s="29"/>
      <c r="Y1057" s="29"/>
      <c r="Z1057" s="30"/>
      <c r="AA1057" s="30"/>
      <c r="AB1057" s="30"/>
      <c r="AC1057" s="30"/>
      <c r="AD1057" s="30"/>
      <c r="AE1057" s="20"/>
      <c r="AF1057" s="20"/>
      <c r="AG1057" s="20"/>
    </row>
    <row r="1058">
      <c r="A1058" s="20"/>
      <c r="B1058" s="20"/>
      <c r="C1058" s="20"/>
      <c r="D1058" s="20"/>
      <c r="E1058" s="20"/>
      <c r="F1058" s="20"/>
      <c r="G1058" s="20"/>
      <c r="H1058" s="20"/>
      <c r="I1058" s="20"/>
      <c r="J1058" s="20"/>
      <c r="K1058" s="20"/>
      <c r="L1058" s="20"/>
      <c r="M1058" s="20"/>
      <c r="N1058" s="20"/>
      <c r="O1058" s="20"/>
      <c r="P1058" s="20"/>
      <c r="Q1058" s="20"/>
      <c r="R1058" s="20"/>
      <c r="S1058" s="20"/>
      <c r="T1058" s="20"/>
      <c r="U1058" s="20"/>
      <c r="V1058" s="20"/>
      <c r="W1058" s="20"/>
      <c r="X1058" s="29"/>
      <c r="Y1058" s="29"/>
      <c r="Z1058" s="30"/>
      <c r="AA1058" s="30"/>
      <c r="AB1058" s="30"/>
      <c r="AC1058" s="30"/>
      <c r="AD1058" s="30"/>
      <c r="AE1058" s="20"/>
      <c r="AF1058" s="20"/>
      <c r="AG1058" s="20"/>
    </row>
    <row r="1059">
      <c r="A1059" s="20"/>
      <c r="B1059" s="20"/>
      <c r="C1059" s="20"/>
      <c r="D1059" s="20"/>
      <c r="E1059" s="20"/>
      <c r="F1059" s="20"/>
      <c r="G1059" s="20"/>
      <c r="H1059" s="20"/>
      <c r="I1059" s="20"/>
      <c r="J1059" s="20"/>
      <c r="K1059" s="20"/>
      <c r="L1059" s="20"/>
      <c r="M1059" s="20"/>
      <c r="N1059" s="20"/>
      <c r="O1059" s="20"/>
      <c r="P1059" s="20"/>
      <c r="Q1059" s="20"/>
      <c r="R1059" s="20"/>
      <c r="S1059" s="20"/>
      <c r="T1059" s="20"/>
      <c r="U1059" s="20"/>
      <c r="V1059" s="20"/>
      <c r="W1059" s="20"/>
      <c r="X1059" s="29"/>
      <c r="Y1059" s="29"/>
      <c r="Z1059" s="30"/>
      <c r="AA1059" s="30"/>
      <c r="AB1059" s="30"/>
      <c r="AC1059" s="30"/>
      <c r="AD1059" s="30"/>
      <c r="AE1059" s="20"/>
      <c r="AF1059" s="20"/>
      <c r="AG1059" s="20"/>
    </row>
    <row r="1060">
      <c r="A1060" s="20"/>
      <c r="B1060" s="20"/>
      <c r="C1060" s="20"/>
      <c r="D1060" s="20"/>
      <c r="E1060" s="20"/>
      <c r="F1060" s="20"/>
      <c r="G1060" s="20"/>
      <c r="H1060" s="20"/>
      <c r="I1060" s="20"/>
      <c r="J1060" s="20"/>
      <c r="K1060" s="20"/>
      <c r="L1060" s="20"/>
      <c r="M1060" s="20"/>
      <c r="N1060" s="20"/>
      <c r="O1060" s="20"/>
      <c r="P1060" s="20"/>
      <c r="Q1060" s="20"/>
      <c r="R1060" s="20"/>
      <c r="S1060" s="20"/>
      <c r="T1060" s="20"/>
      <c r="U1060" s="20"/>
      <c r="V1060" s="20"/>
      <c r="W1060" s="20"/>
      <c r="X1060" s="29"/>
      <c r="Y1060" s="29"/>
      <c r="Z1060" s="30"/>
      <c r="AA1060" s="30"/>
      <c r="AB1060" s="30"/>
      <c r="AC1060" s="30"/>
      <c r="AD1060" s="30"/>
      <c r="AE1060" s="20"/>
      <c r="AF1060" s="20"/>
      <c r="AG1060" s="20"/>
    </row>
    <row r="1061">
      <c r="A1061" s="20"/>
      <c r="B1061" s="20"/>
      <c r="C1061" s="20"/>
      <c r="D1061" s="20"/>
      <c r="E1061" s="20"/>
      <c r="F1061" s="20"/>
      <c r="G1061" s="20"/>
      <c r="H1061" s="20"/>
      <c r="I1061" s="20"/>
      <c r="J1061" s="20"/>
      <c r="K1061" s="20"/>
      <c r="L1061" s="20"/>
      <c r="M1061" s="20"/>
      <c r="N1061" s="20"/>
      <c r="O1061" s="20"/>
      <c r="P1061" s="20"/>
      <c r="Q1061" s="20"/>
      <c r="R1061" s="20"/>
      <c r="S1061" s="20"/>
      <c r="T1061" s="20"/>
      <c r="U1061" s="20"/>
      <c r="V1061" s="20"/>
      <c r="W1061" s="20"/>
      <c r="X1061" s="29"/>
      <c r="Y1061" s="29"/>
      <c r="Z1061" s="30"/>
      <c r="AA1061" s="30"/>
      <c r="AB1061" s="30"/>
      <c r="AC1061" s="30"/>
      <c r="AD1061" s="30"/>
      <c r="AE1061" s="20"/>
      <c r="AF1061" s="20"/>
      <c r="AG1061" s="20"/>
    </row>
    <row r="1062">
      <c r="A1062" s="20"/>
      <c r="B1062" s="20"/>
      <c r="C1062" s="20"/>
      <c r="D1062" s="20"/>
      <c r="E1062" s="20"/>
      <c r="F1062" s="20"/>
      <c r="G1062" s="20"/>
      <c r="H1062" s="20"/>
      <c r="I1062" s="20"/>
      <c r="J1062" s="20"/>
      <c r="K1062" s="20"/>
      <c r="L1062" s="20"/>
      <c r="M1062" s="20"/>
      <c r="N1062" s="20"/>
      <c r="O1062" s="20"/>
      <c r="P1062" s="20"/>
      <c r="Q1062" s="20"/>
      <c r="R1062" s="20"/>
      <c r="S1062" s="20"/>
      <c r="T1062" s="20"/>
      <c r="U1062" s="20"/>
      <c r="V1062" s="20"/>
      <c r="W1062" s="20"/>
      <c r="X1062" s="29"/>
      <c r="Y1062" s="29"/>
      <c r="Z1062" s="30"/>
      <c r="AA1062" s="30"/>
      <c r="AB1062" s="30"/>
      <c r="AC1062" s="30"/>
      <c r="AD1062" s="30"/>
      <c r="AE1062" s="20"/>
      <c r="AF1062" s="20"/>
      <c r="AG1062" s="20"/>
    </row>
    <row r="1063">
      <c r="A1063" s="20"/>
      <c r="B1063" s="20"/>
      <c r="C1063" s="20"/>
      <c r="D1063" s="20"/>
      <c r="E1063" s="20"/>
      <c r="F1063" s="20"/>
      <c r="G1063" s="20"/>
      <c r="H1063" s="20"/>
      <c r="I1063" s="20"/>
      <c r="J1063" s="20"/>
      <c r="K1063" s="20"/>
      <c r="L1063" s="20"/>
      <c r="M1063" s="20"/>
      <c r="N1063" s="20"/>
      <c r="O1063" s="20"/>
      <c r="P1063" s="20"/>
      <c r="Q1063" s="20"/>
      <c r="R1063" s="20"/>
      <c r="S1063" s="20"/>
      <c r="T1063" s="20"/>
      <c r="U1063" s="20"/>
      <c r="V1063" s="20"/>
      <c r="W1063" s="20"/>
      <c r="X1063" s="29"/>
      <c r="Y1063" s="29"/>
      <c r="Z1063" s="30"/>
      <c r="AA1063" s="30"/>
      <c r="AB1063" s="30"/>
      <c r="AC1063" s="30"/>
      <c r="AD1063" s="30"/>
      <c r="AE1063" s="20"/>
      <c r="AF1063" s="20"/>
      <c r="AG1063" s="20"/>
    </row>
    <row r="1064">
      <c r="A1064" s="20"/>
      <c r="B1064" s="20"/>
      <c r="C1064" s="20"/>
      <c r="D1064" s="20"/>
      <c r="E1064" s="20"/>
      <c r="F1064" s="20"/>
      <c r="G1064" s="20"/>
      <c r="H1064" s="20"/>
      <c r="I1064" s="20"/>
      <c r="J1064" s="20"/>
      <c r="K1064" s="20"/>
      <c r="L1064" s="20"/>
      <c r="M1064" s="20"/>
      <c r="N1064" s="20"/>
      <c r="O1064" s="20"/>
      <c r="P1064" s="20"/>
      <c r="Q1064" s="20"/>
      <c r="R1064" s="20"/>
      <c r="S1064" s="20"/>
      <c r="T1064" s="20"/>
      <c r="U1064" s="20"/>
      <c r="V1064" s="20"/>
      <c r="W1064" s="20"/>
      <c r="X1064" s="29"/>
      <c r="Y1064" s="29"/>
      <c r="Z1064" s="30"/>
      <c r="AA1064" s="30"/>
      <c r="AB1064" s="30"/>
      <c r="AC1064" s="30"/>
      <c r="AD1064" s="30"/>
      <c r="AE1064" s="20"/>
      <c r="AF1064" s="20"/>
      <c r="AG1064" s="20"/>
    </row>
    <row r="1065">
      <c r="A1065" s="20"/>
      <c r="B1065" s="20"/>
      <c r="C1065" s="20"/>
      <c r="D1065" s="20"/>
      <c r="E1065" s="20"/>
      <c r="F1065" s="20"/>
      <c r="G1065" s="20"/>
      <c r="H1065" s="20"/>
      <c r="I1065" s="20"/>
      <c r="J1065" s="20"/>
      <c r="K1065" s="20"/>
      <c r="L1065" s="20"/>
      <c r="M1065" s="20"/>
      <c r="N1065" s="20"/>
      <c r="O1065" s="20"/>
      <c r="P1065" s="20"/>
      <c r="Q1065" s="20"/>
      <c r="R1065" s="20"/>
      <c r="S1065" s="20"/>
      <c r="T1065" s="20"/>
      <c r="U1065" s="20"/>
      <c r="V1065" s="20"/>
      <c r="W1065" s="20"/>
      <c r="X1065" s="29"/>
      <c r="Y1065" s="29"/>
      <c r="Z1065" s="30"/>
      <c r="AA1065" s="30"/>
      <c r="AB1065" s="30"/>
      <c r="AC1065" s="30"/>
      <c r="AD1065" s="30"/>
      <c r="AE1065" s="20"/>
      <c r="AF1065" s="20"/>
      <c r="AG1065" s="20"/>
    </row>
    <row r="1066">
      <c r="A1066" s="20"/>
      <c r="B1066" s="20"/>
      <c r="C1066" s="20"/>
      <c r="D1066" s="20"/>
      <c r="E1066" s="20"/>
      <c r="F1066" s="20"/>
      <c r="G1066" s="20"/>
      <c r="H1066" s="20"/>
      <c r="I1066" s="20"/>
      <c r="J1066" s="20"/>
      <c r="K1066" s="20"/>
      <c r="L1066" s="20"/>
      <c r="M1066" s="20"/>
      <c r="N1066" s="20"/>
      <c r="O1066" s="20"/>
      <c r="P1066" s="20"/>
      <c r="Q1066" s="20"/>
      <c r="R1066" s="20"/>
      <c r="S1066" s="20"/>
      <c r="T1066" s="20"/>
      <c r="U1066" s="20"/>
      <c r="V1066" s="20"/>
      <c r="W1066" s="20"/>
      <c r="X1066" s="29"/>
      <c r="Y1066" s="29"/>
      <c r="Z1066" s="30"/>
      <c r="AA1066" s="30"/>
      <c r="AB1066" s="30"/>
      <c r="AC1066" s="30"/>
      <c r="AD1066" s="30"/>
      <c r="AE1066" s="20"/>
      <c r="AF1066" s="20"/>
      <c r="AG1066" s="20"/>
    </row>
    <row r="1067">
      <c r="A1067" s="20"/>
      <c r="B1067" s="20"/>
      <c r="C1067" s="20"/>
      <c r="D1067" s="20"/>
      <c r="E1067" s="20"/>
      <c r="F1067" s="20"/>
      <c r="G1067" s="20"/>
      <c r="H1067" s="20"/>
      <c r="I1067" s="20"/>
      <c r="J1067" s="20"/>
      <c r="K1067" s="20"/>
      <c r="L1067" s="20"/>
      <c r="M1067" s="20"/>
      <c r="N1067" s="20"/>
      <c r="O1067" s="20"/>
      <c r="P1067" s="20"/>
      <c r="Q1067" s="20"/>
      <c r="R1067" s="20"/>
      <c r="S1067" s="20"/>
      <c r="T1067" s="20"/>
      <c r="U1067" s="20"/>
      <c r="V1067" s="20"/>
      <c r="W1067" s="20"/>
      <c r="X1067" s="29"/>
      <c r="Y1067" s="29"/>
      <c r="Z1067" s="30"/>
      <c r="AA1067" s="30"/>
      <c r="AB1067" s="30"/>
      <c r="AC1067" s="30"/>
      <c r="AD1067" s="30"/>
      <c r="AE1067" s="20"/>
      <c r="AF1067" s="20"/>
      <c r="AG1067" s="20"/>
    </row>
    <row r="1068">
      <c r="A1068" s="20"/>
      <c r="B1068" s="20"/>
      <c r="C1068" s="20"/>
      <c r="D1068" s="20"/>
      <c r="E1068" s="20"/>
      <c r="F1068" s="20"/>
      <c r="G1068" s="20"/>
      <c r="H1068" s="20"/>
      <c r="I1068" s="20"/>
      <c r="J1068" s="20"/>
      <c r="K1068" s="20"/>
      <c r="L1068" s="20"/>
      <c r="M1068" s="20"/>
      <c r="N1068" s="20"/>
      <c r="O1068" s="20"/>
      <c r="P1068" s="20"/>
      <c r="Q1068" s="20"/>
      <c r="R1068" s="20"/>
      <c r="S1068" s="20"/>
      <c r="T1068" s="20"/>
      <c r="U1068" s="20"/>
      <c r="V1068" s="20"/>
      <c r="W1068" s="20"/>
      <c r="X1068" s="29"/>
      <c r="Y1068" s="29"/>
      <c r="Z1068" s="30"/>
      <c r="AA1068" s="30"/>
      <c r="AB1068" s="30"/>
      <c r="AC1068" s="30"/>
      <c r="AD1068" s="30"/>
      <c r="AE1068" s="20"/>
      <c r="AF1068" s="20"/>
      <c r="AG1068" s="20"/>
    </row>
    <row r="1069">
      <c r="A1069" s="20"/>
      <c r="B1069" s="20"/>
      <c r="C1069" s="20"/>
      <c r="D1069" s="20"/>
      <c r="E1069" s="20"/>
      <c r="F1069" s="20"/>
      <c r="G1069" s="20"/>
      <c r="H1069" s="20"/>
      <c r="I1069" s="20"/>
      <c r="J1069" s="20"/>
      <c r="K1069" s="20"/>
      <c r="L1069" s="20"/>
      <c r="M1069" s="20"/>
      <c r="N1069" s="20"/>
      <c r="O1069" s="20"/>
      <c r="P1069" s="20"/>
      <c r="Q1069" s="20"/>
      <c r="R1069" s="20"/>
      <c r="S1069" s="20"/>
      <c r="T1069" s="20"/>
      <c r="U1069" s="20"/>
      <c r="V1069" s="20"/>
      <c r="W1069" s="20"/>
      <c r="X1069" s="29"/>
      <c r="Y1069" s="29"/>
      <c r="Z1069" s="30"/>
      <c r="AA1069" s="30"/>
      <c r="AB1069" s="30"/>
      <c r="AC1069" s="30"/>
      <c r="AD1069" s="30"/>
      <c r="AE1069" s="20"/>
      <c r="AF1069" s="20"/>
      <c r="AG1069" s="20"/>
    </row>
    <row r="1070">
      <c r="A1070" s="20"/>
      <c r="B1070" s="20"/>
      <c r="C1070" s="20"/>
      <c r="D1070" s="20"/>
      <c r="E1070" s="20"/>
      <c r="F1070" s="20"/>
      <c r="G1070" s="20"/>
      <c r="H1070" s="20"/>
      <c r="I1070" s="20"/>
      <c r="J1070" s="20"/>
      <c r="K1070" s="20"/>
      <c r="L1070" s="20"/>
      <c r="M1070" s="20"/>
      <c r="N1070" s="20"/>
      <c r="O1070" s="20"/>
      <c r="P1070" s="20"/>
      <c r="Q1070" s="20"/>
      <c r="R1070" s="20"/>
      <c r="S1070" s="20"/>
      <c r="T1070" s="20"/>
      <c r="U1070" s="20"/>
      <c r="V1070" s="20"/>
      <c r="W1070" s="20"/>
      <c r="X1070" s="29"/>
      <c r="Y1070" s="29"/>
      <c r="Z1070" s="30"/>
      <c r="AA1070" s="30"/>
      <c r="AB1070" s="30"/>
      <c r="AC1070" s="30"/>
      <c r="AD1070" s="30"/>
      <c r="AE1070" s="20"/>
      <c r="AF1070" s="20"/>
      <c r="AG1070" s="20"/>
    </row>
    <row r="1071">
      <c r="A1071" s="20"/>
      <c r="B1071" s="20"/>
      <c r="C1071" s="20"/>
      <c r="D1071" s="20"/>
      <c r="E1071" s="20"/>
      <c r="F1071" s="20"/>
      <c r="G1071" s="20"/>
      <c r="H1071" s="20"/>
      <c r="I1071" s="20"/>
      <c r="J1071" s="20"/>
      <c r="K1071" s="20"/>
      <c r="L1071" s="20"/>
      <c r="M1071" s="20"/>
      <c r="N1071" s="20"/>
      <c r="O1071" s="20"/>
      <c r="P1071" s="20"/>
      <c r="Q1071" s="20"/>
      <c r="R1071" s="20"/>
      <c r="S1071" s="20"/>
      <c r="T1071" s="20"/>
      <c r="U1071" s="20"/>
      <c r="V1071" s="20"/>
      <c r="W1071" s="20"/>
      <c r="X1071" s="29"/>
      <c r="Y1071" s="29"/>
      <c r="Z1071" s="30"/>
      <c r="AA1071" s="30"/>
      <c r="AB1071" s="30"/>
      <c r="AC1071" s="30"/>
      <c r="AD1071" s="30"/>
      <c r="AE1071" s="20"/>
      <c r="AF1071" s="20"/>
      <c r="AG1071" s="20"/>
    </row>
    <row r="1072">
      <c r="A1072" s="20"/>
      <c r="B1072" s="20"/>
      <c r="C1072" s="20"/>
      <c r="D1072" s="20"/>
      <c r="E1072" s="20"/>
      <c r="F1072" s="20"/>
      <c r="G1072" s="20"/>
      <c r="H1072" s="20"/>
      <c r="I1072" s="20"/>
      <c r="J1072" s="20"/>
      <c r="K1072" s="20"/>
      <c r="L1072" s="20"/>
      <c r="M1072" s="20"/>
      <c r="N1072" s="20"/>
      <c r="O1072" s="20"/>
      <c r="P1072" s="20"/>
      <c r="Q1072" s="20"/>
      <c r="R1072" s="20"/>
      <c r="S1072" s="20"/>
      <c r="T1072" s="20"/>
      <c r="U1072" s="20"/>
      <c r="V1072" s="20"/>
      <c r="W1072" s="20"/>
      <c r="X1072" s="29"/>
      <c r="Y1072" s="29"/>
      <c r="Z1072" s="30"/>
      <c r="AA1072" s="30"/>
      <c r="AB1072" s="30"/>
      <c r="AC1072" s="30"/>
      <c r="AD1072" s="30"/>
      <c r="AE1072" s="20"/>
      <c r="AF1072" s="20"/>
      <c r="AG1072" s="20"/>
    </row>
    <row r="1073">
      <c r="A1073" s="20"/>
      <c r="B1073" s="20"/>
      <c r="C1073" s="20"/>
      <c r="D1073" s="20"/>
      <c r="E1073" s="20"/>
      <c r="F1073" s="20"/>
      <c r="G1073" s="20"/>
      <c r="H1073" s="20"/>
      <c r="I1073" s="20"/>
      <c r="J1073" s="20"/>
      <c r="K1073" s="20"/>
      <c r="L1073" s="20"/>
      <c r="M1073" s="20"/>
      <c r="N1073" s="20"/>
      <c r="O1073" s="20"/>
      <c r="P1073" s="20"/>
      <c r="Q1073" s="20"/>
      <c r="R1073" s="20"/>
      <c r="S1073" s="20"/>
      <c r="T1073" s="20"/>
      <c r="U1073" s="20"/>
      <c r="V1073" s="20"/>
      <c r="W1073" s="20"/>
      <c r="X1073" s="29"/>
      <c r="Y1073" s="29"/>
      <c r="Z1073" s="30"/>
      <c r="AA1073" s="30"/>
      <c r="AB1073" s="30"/>
      <c r="AC1073" s="30"/>
      <c r="AD1073" s="30"/>
      <c r="AE1073" s="20"/>
      <c r="AF1073" s="20"/>
      <c r="AG1073" s="20"/>
    </row>
    <row r="1074">
      <c r="A1074" s="20"/>
      <c r="B1074" s="20"/>
      <c r="C1074" s="20"/>
      <c r="D1074" s="20"/>
      <c r="E1074" s="20"/>
      <c r="F1074" s="20"/>
      <c r="G1074" s="20"/>
      <c r="H1074" s="20"/>
      <c r="I1074" s="20"/>
      <c r="J1074" s="20"/>
      <c r="K1074" s="20"/>
      <c r="L1074" s="20"/>
      <c r="M1074" s="20"/>
      <c r="N1074" s="20"/>
      <c r="O1074" s="20"/>
      <c r="P1074" s="20"/>
      <c r="Q1074" s="20"/>
      <c r="R1074" s="20"/>
      <c r="S1074" s="20"/>
      <c r="T1074" s="20"/>
      <c r="U1074" s="20"/>
      <c r="V1074" s="20"/>
      <c r="W1074" s="20"/>
      <c r="X1074" s="29"/>
      <c r="Y1074" s="29"/>
      <c r="Z1074" s="30"/>
      <c r="AA1074" s="30"/>
      <c r="AB1074" s="30"/>
      <c r="AC1074" s="30"/>
      <c r="AD1074" s="30"/>
      <c r="AE1074" s="20"/>
      <c r="AF1074" s="20"/>
      <c r="AG1074" s="20"/>
    </row>
    <row r="1075">
      <c r="A1075" s="20"/>
      <c r="B1075" s="20"/>
      <c r="C1075" s="20"/>
      <c r="D1075" s="20"/>
      <c r="E1075" s="20"/>
      <c r="F1075" s="20"/>
      <c r="G1075" s="20"/>
      <c r="H1075" s="20"/>
      <c r="I1075" s="20"/>
      <c r="J1075" s="20"/>
      <c r="K1075" s="20"/>
      <c r="L1075" s="20"/>
      <c r="M1075" s="20"/>
      <c r="N1075" s="20"/>
      <c r="O1075" s="20"/>
      <c r="P1075" s="20"/>
      <c r="Q1075" s="20"/>
      <c r="R1075" s="20"/>
      <c r="S1075" s="20"/>
      <c r="T1075" s="20"/>
      <c r="U1075" s="20"/>
      <c r="V1075" s="20"/>
      <c r="W1075" s="20"/>
      <c r="X1075" s="29"/>
      <c r="Y1075" s="29"/>
      <c r="Z1075" s="30"/>
      <c r="AA1075" s="30"/>
      <c r="AB1075" s="30"/>
      <c r="AC1075" s="30"/>
      <c r="AD1075" s="30"/>
      <c r="AE1075" s="20"/>
      <c r="AF1075" s="20"/>
      <c r="AG1075" s="20"/>
    </row>
    <row r="1076">
      <c r="A1076" s="20"/>
      <c r="B1076" s="20"/>
      <c r="C1076" s="20"/>
      <c r="D1076" s="20"/>
      <c r="E1076" s="20"/>
      <c r="F1076" s="20"/>
      <c r="G1076" s="20"/>
      <c r="H1076" s="20"/>
      <c r="I1076" s="20"/>
      <c r="J1076" s="20"/>
      <c r="K1076" s="20"/>
      <c r="L1076" s="20"/>
      <c r="M1076" s="20"/>
      <c r="N1076" s="20"/>
      <c r="O1076" s="20"/>
      <c r="P1076" s="20"/>
      <c r="Q1076" s="20"/>
      <c r="R1076" s="20"/>
      <c r="S1076" s="20"/>
      <c r="T1076" s="20"/>
      <c r="U1076" s="20"/>
      <c r="V1076" s="20"/>
      <c r="W1076" s="20"/>
      <c r="X1076" s="29"/>
      <c r="Y1076" s="29"/>
      <c r="Z1076" s="30"/>
      <c r="AA1076" s="30"/>
      <c r="AB1076" s="30"/>
      <c r="AC1076" s="30"/>
      <c r="AD1076" s="30"/>
      <c r="AE1076" s="20"/>
      <c r="AF1076" s="20"/>
      <c r="AG1076" s="20"/>
    </row>
    <row r="1077">
      <c r="A1077" s="20"/>
      <c r="B1077" s="20"/>
      <c r="C1077" s="20"/>
      <c r="D1077" s="20"/>
      <c r="E1077" s="20"/>
      <c r="F1077" s="20"/>
      <c r="G1077" s="20"/>
      <c r="H1077" s="20"/>
      <c r="I1077" s="20"/>
      <c r="J1077" s="20"/>
      <c r="K1077" s="20"/>
      <c r="L1077" s="20"/>
      <c r="M1077" s="20"/>
      <c r="N1077" s="20"/>
      <c r="O1077" s="20"/>
      <c r="P1077" s="20"/>
      <c r="Q1077" s="20"/>
      <c r="R1077" s="20"/>
      <c r="S1077" s="20"/>
      <c r="T1077" s="20"/>
      <c r="U1077" s="20"/>
      <c r="V1077" s="20"/>
      <c r="W1077" s="20"/>
      <c r="X1077" s="29"/>
      <c r="Y1077" s="29"/>
      <c r="Z1077" s="30"/>
      <c r="AA1077" s="30"/>
      <c r="AB1077" s="30"/>
      <c r="AC1077" s="30"/>
      <c r="AD1077" s="30"/>
      <c r="AE1077" s="20"/>
      <c r="AF1077" s="20"/>
      <c r="AG1077" s="20"/>
    </row>
    <row r="1078">
      <c r="A1078" s="20"/>
      <c r="B1078" s="20"/>
      <c r="C1078" s="20"/>
      <c r="D1078" s="20"/>
      <c r="E1078" s="20"/>
      <c r="F1078" s="20"/>
      <c r="G1078" s="20"/>
      <c r="H1078" s="20"/>
      <c r="I1078" s="20"/>
      <c r="J1078" s="20"/>
      <c r="K1078" s="20"/>
      <c r="L1078" s="20"/>
      <c r="M1078" s="20"/>
      <c r="N1078" s="20"/>
      <c r="O1078" s="20"/>
      <c r="P1078" s="20"/>
      <c r="Q1078" s="20"/>
      <c r="R1078" s="20"/>
      <c r="S1078" s="20"/>
      <c r="T1078" s="20"/>
      <c r="U1078" s="20"/>
      <c r="V1078" s="20"/>
      <c r="W1078" s="20"/>
      <c r="X1078" s="29"/>
      <c r="Y1078" s="29"/>
      <c r="Z1078" s="30"/>
      <c r="AA1078" s="30"/>
      <c r="AB1078" s="30"/>
      <c r="AC1078" s="30"/>
      <c r="AD1078" s="30"/>
      <c r="AE1078" s="20"/>
      <c r="AF1078" s="20"/>
      <c r="AG1078" s="20"/>
    </row>
    <row r="1079">
      <c r="A1079" s="20"/>
      <c r="B1079" s="20"/>
      <c r="C1079" s="20"/>
      <c r="D1079" s="20"/>
      <c r="E1079" s="20"/>
      <c r="F1079" s="20"/>
      <c r="G1079" s="20"/>
      <c r="H1079" s="20"/>
      <c r="I1079" s="20"/>
      <c r="J1079" s="20"/>
      <c r="K1079" s="20"/>
      <c r="L1079" s="20"/>
      <c r="M1079" s="20"/>
      <c r="N1079" s="20"/>
      <c r="O1079" s="20"/>
      <c r="P1079" s="20"/>
      <c r="Q1079" s="20"/>
      <c r="R1079" s="20"/>
      <c r="S1079" s="20"/>
      <c r="T1079" s="20"/>
      <c r="U1079" s="20"/>
      <c r="V1079" s="20"/>
      <c r="W1079" s="20"/>
      <c r="X1079" s="29"/>
      <c r="Y1079" s="29"/>
      <c r="Z1079" s="30"/>
      <c r="AA1079" s="30"/>
      <c r="AB1079" s="30"/>
      <c r="AC1079" s="30"/>
      <c r="AD1079" s="30"/>
      <c r="AE1079" s="20"/>
      <c r="AF1079" s="20"/>
      <c r="AG1079" s="20"/>
    </row>
    <row r="1080">
      <c r="A1080" s="20"/>
      <c r="B1080" s="20"/>
      <c r="C1080" s="20"/>
      <c r="D1080" s="20"/>
      <c r="E1080" s="20"/>
      <c r="F1080" s="20"/>
      <c r="G1080" s="20"/>
      <c r="H1080" s="20"/>
      <c r="I1080" s="20"/>
      <c r="J1080" s="20"/>
      <c r="K1080" s="20"/>
      <c r="L1080" s="20"/>
      <c r="M1080" s="20"/>
      <c r="N1080" s="20"/>
      <c r="O1080" s="20"/>
      <c r="P1080" s="20"/>
      <c r="Q1080" s="20"/>
      <c r="R1080" s="20"/>
      <c r="S1080" s="20"/>
      <c r="T1080" s="20"/>
      <c r="U1080" s="20"/>
      <c r="V1080" s="20"/>
      <c r="W1080" s="20"/>
      <c r="X1080" s="29"/>
      <c r="Y1080" s="29"/>
      <c r="Z1080" s="30"/>
      <c r="AA1080" s="30"/>
      <c r="AB1080" s="30"/>
      <c r="AC1080" s="30"/>
      <c r="AD1080" s="30"/>
      <c r="AE1080" s="20"/>
      <c r="AF1080" s="20"/>
      <c r="AG1080" s="20"/>
    </row>
    <row r="1081">
      <c r="A1081" s="20"/>
      <c r="B1081" s="20"/>
      <c r="C1081" s="20"/>
      <c r="D1081" s="20"/>
      <c r="E1081" s="20"/>
      <c r="F1081" s="20"/>
      <c r="G1081" s="20"/>
      <c r="H1081" s="20"/>
      <c r="I1081" s="20"/>
      <c r="J1081" s="20"/>
      <c r="K1081" s="20"/>
      <c r="L1081" s="20"/>
      <c r="M1081" s="20"/>
      <c r="N1081" s="20"/>
      <c r="O1081" s="20"/>
      <c r="P1081" s="20"/>
      <c r="Q1081" s="20"/>
      <c r="R1081" s="20"/>
      <c r="S1081" s="20"/>
      <c r="T1081" s="20"/>
      <c r="U1081" s="20"/>
      <c r="V1081" s="20"/>
      <c r="W1081" s="20"/>
      <c r="X1081" s="29"/>
      <c r="Y1081" s="29"/>
      <c r="Z1081" s="30"/>
      <c r="AA1081" s="30"/>
      <c r="AB1081" s="30"/>
      <c r="AC1081" s="30"/>
      <c r="AD1081" s="30"/>
      <c r="AE1081" s="20"/>
      <c r="AF1081" s="20"/>
      <c r="AG1081" s="20"/>
    </row>
    <row r="1082">
      <c r="A1082" s="20"/>
      <c r="B1082" s="20"/>
      <c r="C1082" s="20"/>
      <c r="D1082" s="20"/>
      <c r="E1082" s="20"/>
      <c r="F1082" s="20"/>
      <c r="G1082" s="20"/>
      <c r="H1082" s="20"/>
      <c r="I1082" s="20"/>
      <c r="J1082" s="20"/>
      <c r="K1082" s="20"/>
      <c r="L1082" s="20"/>
      <c r="M1082" s="20"/>
      <c r="N1082" s="20"/>
      <c r="O1082" s="20"/>
      <c r="P1082" s="20"/>
      <c r="Q1082" s="20"/>
      <c r="R1082" s="20"/>
      <c r="S1082" s="20"/>
      <c r="T1082" s="20"/>
      <c r="U1082" s="20"/>
      <c r="V1082" s="20"/>
      <c r="W1082" s="20"/>
      <c r="X1082" s="29"/>
      <c r="Y1082" s="29"/>
      <c r="Z1082" s="30"/>
      <c r="AA1082" s="30"/>
      <c r="AB1082" s="30"/>
      <c r="AC1082" s="30"/>
      <c r="AD1082" s="30"/>
      <c r="AE1082" s="20"/>
      <c r="AF1082" s="20"/>
      <c r="AG1082" s="20"/>
    </row>
    <row r="1083">
      <c r="A1083" s="20"/>
      <c r="B1083" s="20"/>
      <c r="C1083" s="20"/>
      <c r="D1083" s="20"/>
      <c r="E1083" s="20"/>
      <c r="F1083" s="20"/>
      <c r="G1083" s="20"/>
      <c r="H1083" s="20"/>
      <c r="I1083" s="20"/>
      <c r="J1083" s="20"/>
      <c r="K1083" s="20"/>
      <c r="L1083" s="20"/>
      <c r="M1083" s="20"/>
      <c r="N1083" s="20"/>
      <c r="O1083" s="20"/>
      <c r="P1083" s="20"/>
      <c r="Q1083" s="20"/>
      <c r="R1083" s="20"/>
      <c r="S1083" s="20"/>
      <c r="T1083" s="20"/>
      <c r="U1083" s="20"/>
      <c r="V1083" s="20"/>
      <c r="W1083" s="20"/>
      <c r="X1083" s="29"/>
      <c r="Y1083" s="29"/>
      <c r="Z1083" s="30"/>
      <c r="AA1083" s="30"/>
      <c r="AB1083" s="30"/>
      <c r="AC1083" s="30"/>
      <c r="AD1083" s="30"/>
      <c r="AE1083" s="20"/>
      <c r="AF1083" s="20"/>
      <c r="AG1083" s="20"/>
    </row>
    <row r="1084">
      <c r="A1084" s="20"/>
      <c r="B1084" s="20"/>
      <c r="C1084" s="20"/>
      <c r="D1084" s="20"/>
      <c r="E1084" s="20"/>
      <c r="F1084" s="20"/>
      <c r="G1084" s="20"/>
      <c r="H1084" s="20"/>
      <c r="I1084" s="20"/>
      <c r="J1084" s="20"/>
      <c r="K1084" s="20"/>
      <c r="L1084" s="20"/>
      <c r="M1084" s="20"/>
      <c r="N1084" s="20"/>
      <c r="O1084" s="20"/>
      <c r="P1084" s="20"/>
      <c r="Q1084" s="20"/>
      <c r="R1084" s="20"/>
      <c r="S1084" s="20"/>
      <c r="T1084" s="20"/>
      <c r="U1084" s="20"/>
      <c r="V1084" s="20"/>
      <c r="W1084" s="20"/>
      <c r="X1084" s="29"/>
      <c r="Y1084" s="29"/>
      <c r="Z1084" s="30"/>
      <c r="AA1084" s="30"/>
      <c r="AB1084" s="30"/>
      <c r="AC1084" s="30"/>
      <c r="AD1084" s="30"/>
      <c r="AE1084" s="20"/>
      <c r="AF1084" s="20"/>
      <c r="AG1084" s="20"/>
    </row>
    <row r="1085">
      <c r="A1085" s="20"/>
      <c r="B1085" s="20"/>
      <c r="C1085" s="20"/>
      <c r="D1085" s="20"/>
      <c r="E1085" s="20"/>
      <c r="F1085" s="20"/>
      <c r="G1085" s="20"/>
      <c r="H1085" s="20"/>
      <c r="I1085" s="20"/>
      <c r="J1085" s="20"/>
      <c r="K1085" s="20"/>
      <c r="L1085" s="20"/>
      <c r="M1085" s="20"/>
      <c r="N1085" s="20"/>
      <c r="O1085" s="20"/>
      <c r="P1085" s="20"/>
      <c r="Q1085" s="20"/>
      <c r="R1085" s="20"/>
      <c r="S1085" s="20"/>
      <c r="T1085" s="20"/>
      <c r="U1085" s="20"/>
      <c r="V1085" s="20"/>
      <c r="W1085" s="20"/>
      <c r="X1085" s="29"/>
      <c r="Y1085" s="29"/>
      <c r="Z1085" s="30"/>
      <c r="AA1085" s="30"/>
      <c r="AB1085" s="30"/>
      <c r="AC1085" s="30"/>
      <c r="AD1085" s="30"/>
      <c r="AE1085" s="20"/>
      <c r="AF1085" s="20"/>
      <c r="AG1085" s="20"/>
    </row>
    <row r="1086">
      <c r="A1086" s="20"/>
      <c r="B1086" s="20"/>
      <c r="C1086" s="20"/>
      <c r="D1086" s="20"/>
      <c r="E1086" s="20"/>
      <c r="F1086" s="20"/>
      <c r="G1086" s="20"/>
      <c r="H1086" s="20"/>
      <c r="I1086" s="20"/>
      <c r="J1086" s="20"/>
      <c r="K1086" s="20"/>
      <c r="L1086" s="20"/>
      <c r="M1086" s="20"/>
      <c r="N1086" s="20"/>
      <c r="O1086" s="20"/>
      <c r="P1086" s="20"/>
      <c r="Q1086" s="20"/>
      <c r="R1086" s="20"/>
      <c r="S1086" s="20"/>
      <c r="T1086" s="20"/>
      <c r="U1086" s="20"/>
      <c r="V1086" s="20"/>
      <c r="W1086" s="20"/>
      <c r="X1086" s="29"/>
      <c r="Y1086" s="29"/>
      <c r="Z1086" s="30"/>
      <c r="AA1086" s="30"/>
      <c r="AB1086" s="30"/>
      <c r="AC1086" s="30"/>
      <c r="AD1086" s="30"/>
      <c r="AE1086" s="20"/>
      <c r="AF1086" s="20"/>
      <c r="AG1086" s="20"/>
    </row>
    <row r="1087">
      <c r="A1087" s="20"/>
      <c r="B1087" s="20"/>
      <c r="C1087" s="20"/>
      <c r="D1087" s="20"/>
      <c r="E1087" s="20"/>
      <c r="F1087" s="20"/>
      <c r="G1087" s="20"/>
      <c r="H1087" s="20"/>
      <c r="I1087" s="20"/>
      <c r="J1087" s="20"/>
      <c r="K1087" s="20"/>
      <c r="L1087" s="20"/>
      <c r="M1087" s="20"/>
      <c r="N1087" s="20"/>
      <c r="O1087" s="20"/>
      <c r="P1087" s="20"/>
      <c r="Q1087" s="20"/>
      <c r="R1087" s="20"/>
      <c r="S1087" s="20"/>
      <c r="T1087" s="20"/>
      <c r="U1087" s="20"/>
      <c r="V1087" s="20"/>
      <c r="W1087" s="20"/>
      <c r="X1087" s="29"/>
      <c r="Y1087" s="29"/>
      <c r="Z1087" s="30"/>
      <c r="AA1087" s="30"/>
      <c r="AB1087" s="30"/>
      <c r="AC1087" s="30"/>
      <c r="AD1087" s="30"/>
      <c r="AE1087" s="20"/>
      <c r="AF1087" s="20"/>
      <c r="AG1087" s="20"/>
    </row>
    <row r="1088">
      <c r="A1088" s="20"/>
      <c r="B1088" s="20"/>
      <c r="C1088" s="20"/>
      <c r="D1088" s="20"/>
      <c r="E1088" s="20"/>
      <c r="F1088" s="20"/>
      <c r="G1088" s="20"/>
      <c r="H1088" s="20"/>
      <c r="I1088" s="20"/>
      <c r="J1088" s="20"/>
      <c r="K1088" s="20"/>
      <c r="L1088" s="20"/>
      <c r="M1088" s="20"/>
      <c r="N1088" s="20"/>
      <c r="O1088" s="20"/>
      <c r="P1088" s="20"/>
      <c r="Q1088" s="20"/>
      <c r="R1088" s="20"/>
      <c r="S1088" s="20"/>
      <c r="T1088" s="20"/>
      <c r="U1088" s="20"/>
      <c r="V1088" s="20"/>
      <c r="W1088" s="20"/>
      <c r="X1088" s="29"/>
      <c r="Y1088" s="29"/>
      <c r="Z1088" s="30"/>
      <c r="AA1088" s="30"/>
      <c r="AB1088" s="30"/>
      <c r="AC1088" s="30"/>
      <c r="AD1088" s="30"/>
      <c r="AE1088" s="20"/>
      <c r="AF1088" s="20"/>
      <c r="AG1088" s="20"/>
    </row>
    <row r="1089">
      <c r="A1089" s="20"/>
      <c r="B1089" s="20"/>
      <c r="C1089" s="20"/>
      <c r="D1089" s="20"/>
      <c r="E1089" s="20"/>
      <c r="F1089" s="20"/>
      <c r="G1089" s="20"/>
      <c r="H1089" s="20"/>
      <c r="I1089" s="20"/>
      <c r="J1089" s="20"/>
      <c r="K1089" s="20"/>
      <c r="L1089" s="20"/>
      <c r="M1089" s="20"/>
      <c r="N1089" s="20"/>
      <c r="O1089" s="20"/>
      <c r="P1089" s="20"/>
      <c r="Q1089" s="20"/>
      <c r="R1089" s="20"/>
      <c r="S1089" s="20"/>
      <c r="T1089" s="20"/>
      <c r="U1089" s="20"/>
      <c r="V1089" s="20"/>
      <c r="W1089" s="20"/>
      <c r="X1089" s="29"/>
      <c r="Y1089" s="29"/>
      <c r="Z1089" s="30"/>
      <c r="AA1089" s="30"/>
      <c r="AB1089" s="30"/>
      <c r="AC1089" s="30"/>
      <c r="AD1089" s="30"/>
      <c r="AE1089" s="20"/>
      <c r="AF1089" s="20"/>
      <c r="AG1089" s="20"/>
    </row>
    <row r="1090">
      <c r="A1090" s="20"/>
      <c r="B1090" s="20"/>
      <c r="C1090" s="20"/>
      <c r="D1090" s="20"/>
      <c r="E1090" s="20"/>
      <c r="F1090" s="20"/>
      <c r="G1090" s="20"/>
      <c r="H1090" s="20"/>
      <c r="I1090" s="20"/>
      <c r="J1090" s="20"/>
      <c r="K1090" s="20"/>
      <c r="L1090" s="20"/>
      <c r="M1090" s="20"/>
      <c r="N1090" s="20"/>
      <c r="O1090" s="20"/>
      <c r="P1090" s="20"/>
      <c r="Q1090" s="20"/>
      <c r="R1090" s="20"/>
      <c r="S1090" s="20"/>
      <c r="T1090" s="20"/>
      <c r="U1090" s="20"/>
      <c r="V1090" s="20"/>
      <c r="W1090" s="20"/>
      <c r="X1090" s="29"/>
      <c r="Y1090" s="29"/>
      <c r="Z1090" s="30"/>
      <c r="AA1090" s="30"/>
      <c r="AB1090" s="30"/>
      <c r="AC1090" s="30"/>
      <c r="AD1090" s="30"/>
      <c r="AE1090" s="20"/>
      <c r="AF1090" s="20"/>
      <c r="AG1090" s="20"/>
    </row>
    <row r="1091">
      <c r="A1091" s="20"/>
      <c r="B1091" s="20"/>
      <c r="C1091" s="20"/>
      <c r="D1091" s="20"/>
      <c r="E1091" s="20"/>
      <c r="F1091" s="20"/>
      <c r="G1091" s="20"/>
      <c r="H1091" s="20"/>
      <c r="I1091" s="20"/>
      <c r="J1091" s="20"/>
      <c r="K1091" s="20"/>
      <c r="L1091" s="20"/>
      <c r="M1091" s="20"/>
      <c r="N1091" s="20"/>
      <c r="O1091" s="20"/>
      <c r="P1091" s="20"/>
      <c r="Q1091" s="20"/>
      <c r="R1091" s="20"/>
      <c r="S1091" s="20"/>
      <c r="T1091" s="20"/>
      <c r="U1091" s="20"/>
      <c r="V1091" s="20"/>
      <c r="W1091" s="20"/>
      <c r="X1091" s="29"/>
      <c r="Y1091" s="29"/>
      <c r="Z1091" s="30"/>
      <c r="AA1091" s="30"/>
      <c r="AB1091" s="30"/>
      <c r="AC1091" s="30"/>
      <c r="AD1091" s="30"/>
      <c r="AE1091" s="20"/>
      <c r="AF1091" s="20"/>
      <c r="AG1091" s="20"/>
    </row>
    <row r="1092">
      <c r="A1092" s="20"/>
      <c r="B1092" s="20"/>
      <c r="C1092" s="20"/>
      <c r="D1092" s="20"/>
      <c r="E1092" s="20"/>
      <c r="F1092" s="20"/>
      <c r="G1092" s="20"/>
      <c r="H1092" s="20"/>
      <c r="I1092" s="20"/>
      <c r="J1092" s="20"/>
      <c r="K1092" s="20"/>
      <c r="L1092" s="20"/>
      <c r="M1092" s="20"/>
      <c r="N1092" s="20"/>
      <c r="O1092" s="20"/>
      <c r="P1092" s="20"/>
      <c r="Q1092" s="20"/>
      <c r="R1092" s="20"/>
      <c r="S1092" s="20"/>
      <c r="T1092" s="20"/>
      <c r="U1092" s="20"/>
      <c r="V1092" s="20"/>
      <c r="W1092" s="20"/>
      <c r="X1092" s="29"/>
      <c r="Y1092" s="29"/>
      <c r="Z1092" s="30"/>
      <c r="AA1092" s="30"/>
      <c r="AB1092" s="30"/>
      <c r="AC1092" s="30"/>
      <c r="AD1092" s="30"/>
      <c r="AE1092" s="20"/>
      <c r="AF1092" s="20"/>
      <c r="AG1092" s="20"/>
    </row>
    <row r="1093">
      <c r="A1093" s="20"/>
      <c r="B1093" s="20"/>
      <c r="C1093" s="20"/>
      <c r="D1093" s="20"/>
      <c r="E1093" s="20"/>
      <c r="F1093" s="20"/>
      <c r="G1093" s="20"/>
      <c r="H1093" s="20"/>
      <c r="I1093" s="20"/>
      <c r="J1093" s="20"/>
      <c r="K1093" s="20"/>
      <c r="L1093" s="20"/>
      <c r="M1093" s="20"/>
      <c r="N1093" s="20"/>
      <c r="O1093" s="20"/>
      <c r="P1093" s="20"/>
      <c r="Q1093" s="20"/>
      <c r="R1093" s="20"/>
      <c r="S1093" s="20"/>
      <c r="T1093" s="20"/>
      <c r="U1093" s="20"/>
      <c r="V1093" s="20"/>
      <c r="W1093" s="20"/>
      <c r="X1093" s="29"/>
      <c r="Y1093" s="29"/>
      <c r="Z1093" s="30"/>
      <c r="AA1093" s="30"/>
      <c r="AB1093" s="30"/>
      <c r="AC1093" s="30"/>
      <c r="AD1093" s="30"/>
      <c r="AE1093" s="20"/>
      <c r="AF1093" s="20"/>
      <c r="AG1093" s="20"/>
    </row>
    <row r="1094">
      <c r="A1094" s="20"/>
      <c r="B1094" s="20"/>
      <c r="C1094" s="20"/>
      <c r="D1094" s="20"/>
      <c r="E1094" s="20"/>
      <c r="F1094" s="20"/>
      <c r="G1094" s="20"/>
      <c r="H1094" s="20"/>
      <c r="I1094" s="20"/>
      <c r="J1094" s="20"/>
      <c r="K1094" s="20"/>
      <c r="L1094" s="20"/>
      <c r="M1094" s="20"/>
      <c r="N1094" s="20"/>
      <c r="O1094" s="20"/>
      <c r="P1094" s="20"/>
      <c r="Q1094" s="20"/>
      <c r="R1094" s="20"/>
      <c r="S1094" s="20"/>
      <c r="T1094" s="20"/>
      <c r="U1094" s="20"/>
      <c r="V1094" s="20"/>
      <c r="W1094" s="20"/>
      <c r="X1094" s="29"/>
      <c r="Y1094" s="29"/>
      <c r="Z1094" s="30"/>
      <c r="AA1094" s="30"/>
      <c r="AB1094" s="30"/>
      <c r="AC1094" s="30"/>
      <c r="AD1094" s="30"/>
      <c r="AE1094" s="20"/>
      <c r="AF1094" s="20"/>
      <c r="AG1094" s="20"/>
    </row>
    <row r="1095">
      <c r="A1095" s="20"/>
      <c r="B1095" s="20"/>
      <c r="C1095" s="20"/>
      <c r="D1095" s="20"/>
      <c r="E1095" s="20"/>
      <c r="F1095" s="20"/>
      <c r="G1095" s="20"/>
      <c r="H1095" s="20"/>
      <c r="I1095" s="20"/>
      <c r="J1095" s="20"/>
      <c r="K1095" s="20"/>
      <c r="L1095" s="20"/>
      <c r="M1095" s="20"/>
      <c r="N1095" s="20"/>
      <c r="O1095" s="20"/>
      <c r="P1095" s="20"/>
      <c r="Q1095" s="20"/>
      <c r="R1095" s="20"/>
      <c r="S1095" s="20"/>
      <c r="T1095" s="20"/>
      <c r="U1095" s="20"/>
      <c r="V1095" s="20"/>
      <c r="W1095" s="20"/>
      <c r="X1095" s="29"/>
      <c r="Y1095" s="29"/>
      <c r="Z1095" s="30"/>
      <c r="AA1095" s="30"/>
      <c r="AB1095" s="30"/>
      <c r="AC1095" s="30"/>
      <c r="AD1095" s="30"/>
      <c r="AE1095" s="20"/>
      <c r="AF1095" s="20"/>
      <c r="AG1095" s="20"/>
    </row>
    <row r="1096">
      <c r="A1096" s="20"/>
      <c r="B1096" s="20"/>
      <c r="C1096" s="20"/>
      <c r="D1096" s="20"/>
      <c r="E1096" s="20"/>
      <c r="F1096" s="20"/>
      <c r="G1096" s="20"/>
      <c r="H1096" s="20"/>
      <c r="I1096" s="20"/>
      <c r="J1096" s="20"/>
      <c r="K1096" s="20"/>
      <c r="L1096" s="20"/>
      <c r="M1096" s="20"/>
      <c r="N1096" s="20"/>
      <c r="O1096" s="20"/>
      <c r="P1096" s="20"/>
      <c r="Q1096" s="20"/>
      <c r="R1096" s="20"/>
      <c r="S1096" s="20"/>
      <c r="T1096" s="20"/>
      <c r="U1096" s="20"/>
      <c r="V1096" s="20"/>
      <c r="W1096" s="20"/>
      <c r="X1096" s="29"/>
      <c r="Y1096" s="29"/>
      <c r="Z1096" s="30"/>
      <c r="AA1096" s="30"/>
      <c r="AB1096" s="30"/>
      <c r="AC1096" s="30"/>
      <c r="AD1096" s="30"/>
      <c r="AE1096" s="20"/>
      <c r="AF1096" s="20"/>
      <c r="AG1096" s="20"/>
    </row>
    <row r="1097">
      <c r="A1097" s="20"/>
      <c r="B1097" s="20"/>
      <c r="C1097" s="20"/>
      <c r="D1097" s="20"/>
      <c r="E1097" s="20"/>
      <c r="F1097" s="20"/>
      <c r="G1097" s="20"/>
      <c r="H1097" s="20"/>
      <c r="I1097" s="20"/>
      <c r="J1097" s="20"/>
      <c r="K1097" s="20"/>
      <c r="L1097" s="20"/>
      <c r="M1097" s="20"/>
      <c r="N1097" s="20"/>
      <c r="O1097" s="20"/>
      <c r="P1097" s="20"/>
      <c r="Q1097" s="20"/>
      <c r="R1097" s="20"/>
      <c r="S1097" s="20"/>
      <c r="T1097" s="20"/>
      <c r="U1097" s="20"/>
      <c r="V1097" s="20"/>
      <c r="W1097" s="20"/>
      <c r="X1097" s="29"/>
      <c r="Y1097" s="29"/>
      <c r="Z1097" s="30"/>
      <c r="AA1097" s="30"/>
      <c r="AB1097" s="30"/>
      <c r="AC1097" s="30"/>
      <c r="AD1097" s="30"/>
      <c r="AE1097" s="20"/>
      <c r="AF1097" s="20"/>
      <c r="AG1097" s="20"/>
    </row>
    <row r="1098">
      <c r="A1098" s="20"/>
      <c r="B1098" s="20"/>
      <c r="C1098" s="20"/>
      <c r="D1098" s="20"/>
      <c r="E1098" s="20"/>
      <c r="F1098" s="20"/>
      <c r="G1098" s="20"/>
      <c r="H1098" s="20"/>
      <c r="I1098" s="20"/>
      <c r="J1098" s="20"/>
      <c r="K1098" s="20"/>
      <c r="L1098" s="20"/>
      <c r="M1098" s="20"/>
      <c r="N1098" s="20"/>
      <c r="O1098" s="20"/>
      <c r="P1098" s="20"/>
      <c r="Q1098" s="20"/>
      <c r="R1098" s="20"/>
      <c r="S1098" s="20"/>
      <c r="T1098" s="20"/>
      <c r="U1098" s="20"/>
      <c r="V1098" s="20"/>
      <c r="W1098" s="20"/>
      <c r="X1098" s="29"/>
      <c r="Y1098" s="29"/>
      <c r="Z1098" s="30"/>
      <c r="AA1098" s="30"/>
      <c r="AB1098" s="30"/>
      <c r="AC1098" s="30"/>
      <c r="AD1098" s="30"/>
      <c r="AE1098" s="20"/>
      <c r="AF1098" s="20"/>
      <c r="AG1098" s="20"/>
    </row>
    <row r="1099">
      <c r="A1099" s="20"/>
      <c r="B1099" s="20"/>
      <c r="C1099" s="20"/>
      <c r="D1099" s="20"/>
      <c r="E1099" s="20"/>
      <c r="F1099" s="20"/>
      <c r="G1099" s="20"/>
      <c r="H1099" s="20"/>
      <c r="I1099" s="20"/>
      <c r="J1099" s="20"/>
      <c r="K1099" s="20"/>
      <c r="L1099" s="20"/>
      <c r="M1099" s="20"/>
      <c r="N1099" s="20"/>
      <c r="O1099" s="20"/>
      <c r="P1099" s="20"/>
      <c r="Q1099" s="20"/>
      <c r="R1099" s="20"/>
      <c r="S1099" s="20"/>
      <c r="T1099" s="20"/>
      <c r="U1099" s="20"/>
      <c r="V1099" s="20"/>
      <c r="W1099" s="20"/>
      <c r="X1099" s="29"/>
      <c r="Y1099" s="29"/>
      <c r="Z1099" s="30"/>
      <c r="AA1099" s="30"/>
      <c r="AB1099" s="30"/>
      <c r="AC1099" s="30"/>
      <c r="AD1099" s="30"/>
      <c r="AE1099" s="20"/>
      <c r="AF1099" s="20"/>
      <c r="AG1099" s="20"/>
    </row>
    <row r="1100">
      <c r="A1100" s="20"/>
      <c r="B1100" s="20"/>
      <c r="C1100" s="20"/>
      <c r="D1100" s="20"/>
      <c r="E1100" s="20"/>
      <c r="F1100" s="20"/>
      <c r="G1100" s="20"/>
      <c r="H1100" s="20"/>
      <c r="I1100" s="20"/>
      <c r="J1100" s="20"/>
      <c r="K1100" s="20"/>
      <c r="L1100" s="20"/>
      <c r="M1100" s="20"/>
      <c r="N1100" s="20"/>
      <c r="O1100" s="20"/>
      <c r="P1100" s="20"/>
      <c r="Q1100" s="20"/>
      <c r="R1100" s="20"/>
      <c r="S1100" s="20"/>
      <c r="T1100" s="20"/>
      <c r="U1100" s="20"/>
      <c r="V1100" s="20"/>
      <c r="W1100" s="20"/>
      <c r="X1100" s="29"/>
      <c r="Y1100" s="29"/>
      <c r="Z1100" s="30"/>
      <c r="AA1100" s="30"/>
      <c r="AB1100" s="30"/>
      <c r="AC1100" s="30"/>
      <c r="AD1100" s="30"/>
      <c r="AE1100" s="20"/>
      <c r="AF1100" s="20"/>
      <c r="AG1100" s="20"/>
    </row>
    <row r="1101">
      <c r="A1101" s="20"/>
      <c r="B1101" s="20"/>
      <c r="C1101" s="20"/>
      <c r="D1101" s="20"/>
      <c r="E1101" s="20"/>
      <c r="F1101" s="20"/>
      <c r="G1101" s="20"/>
      <c r="H1101" s="20"/>
      <c r="I1101" s="20"/>
      <c r="J1101" s="20"/>
      <c r="K1101" s="20"/>
      <c r="L1101" s="20"/>
      <c r="M1101" s="20"/>
      <c r="N1101" s="20"/>
      <c r="O1101" s="20"/>
      <c r="P1101" s="20"/>
      <c r="Q1101" s="20"/>
      <c r="R1101" s="20"/>
      <c r="S1101" s="20"/>
      <c r="T1101" s="20"/>
      <c r="U1101" s="20"/>
      <c r="V1101" s="20"/>
      <c r="W1101" s="20"/>
      <c r="X1101" s="29"/>
      <c r="Y1101" s="29"/>
      <c r="Z1101" s="30"/>
      <c r="AA1101" s="30"/>
      <c r="AB1101" s="30"/>
      <c r="AC1101" s="30"/>
      <c r="AD1101" s="30"/>
      <c r="AE1101" s="20"/>
      <c r="AF1101" s="20"/>
      <c r="AG1101" s="20"/>
    </row>
    <row r="1102">
      <c r="A1102" s="20"/>
      <c r="B1102" s="20"/>
      <c r="C1102" s="20"/>
      <c r="D1102" s="20"/>
      <c r="E1102" s="20"/>
      <c r="F1102" s="20"/>
      <c r="G1102" s="20"/>
      <c r="H1102" s="20"/>
      <c r="I1102" s="20"/>
      <c r="J1102" s="20"/>
      <c r="K1102" s="20"/>
      <c r="L1102" s="20"/>
      <c r="M1102" s="20"/>
      <c r="N1102" s="20"/>
      <c r="O1102" s="20"/>
      <c r="P1102" s="20"/>
      <c r="Q1102" s="20"/>
      <c r="R1102" s="20"/>
      <c r="S1102" s="20"/>
      <c r="T1102" s="20"/>
      <c r="U1102" s="20"/>
      <c r="V1102" s="20"/>
      <c r="W1102" s="20"/>
      <c r="X1102" s="29"/>
      <c r="Y1102" s="29"/>
      <c r="Z1102" s="30"/>
      <c r="AA1102" s="30"/>
      <c r="AB1102" s="30"/>
      <c r="AC1102" s="30"/>
      <c r="AD1102" s="30"/>
      <c r="AE1102" s="20"/>
      <c r="AF1102" s="20"/>
      <c r="AG1102" s="20"/>
    </row>
    <row r="1103">
      <c r="A1103" s="20"/>
      <c r="B1103" s="20"/>
      <c r="C1103" s="20"/>
      <c r="D1103" s="20"/>
      <c r="E1103" s="20"/>
      <c r="F1103" s="20"/>
      <c r="G1103" s="20"/>
      <c r="H1103" s="20"/>
      <c r="I1103" s="20"/>
      <c r="J1103" s="20"/>
      <c r="K1103" s="20"/>
      <c r="L1103" s="20"/>
      <c r="M1103" s="20"/>
      <c r="N1103" s="20"/>
      <c r="O1103" s="20"/>
      <c r="P1103" s="20"/>
      <c r="Q1103" s="20"/>
      <c r="R1103" s="20"/>
      <c r="S1103" s="20"/>
      <c r="T1103" s="20"/>
      <c r="U1103" s="20"/>
      <c r="V1103" s="20"/>
      <c r="W1103" s="20"/>
      <c r="X1103" s="29"/>
      <c r="Y1103" s="29"/>
      <c r="Z1103" s="30"/>
      <c r="AA1103" s="30"/>
      <c r="AB1103" s="30"/>
      <c r="AC1103" s="30"/>
      <c r="AD1103" s="30"/>
      <c r="AE1103" s="20"/>
      <c r="AF1103" s="20"/>
      <c r="AG1103" s="20"/>
    </row>
    <row r="1104">
      <c r="A1104" s="20"/>
      <c r="B1104" s="20"/>
      <c r="C1104" s="20"/>
      <c r="D1104" s="20"/>
      <c r="E1104" s="20"/>
      <c r="F1104" s="20"/>
      <c r="G1104" s="20"/>
      <c r="H1104" s="20"/>
      <c r="I1104" s="20"/>
      <c r="J1104" s="20"/>
      <c r="K1104" s="20"/>
      <c r="L1104" s="20"/>
      <c r="M1104" s="20"/>
      <c r="N1104" s="20"/>
      <c r="O1104" s="20"/>
      <c r="P1104" s="20"/>
      <c r="Q1104" s="20"/>
      <c r="R1104" s="20"/>
      <c r="S1104" s="20"/>
      <c r="T1104" s="20"/>
      <c r="U1104" s="20"/>
      <c r="V1104" s="20"/>
      <c r="W1104" s="20"/>
      <c r="X1104" s="29"/>
      <c r="Y1104" s="29"/>
      <c r="Z1104" s="30"/>
      <c r="AA1104" s="30"/>
      <c r="AB1104" s="30"/>
      <c r="AC1104" s="30"/>
      <c r="AD1104" s="30"/>
      <c r="AE1104" s="20"/>
      <c r="AF1104" s="20"/>
      <c r="AG1104" s="20"/>
    </row>
    <row r="1105">
      <c r="A1105" s="20"/>
      <c r="B1105" s="20"/>
      <c r="C1105" s="20"/>
      <c r="D1105" s="20"/>
      <c r="E1105" s="20"/>
      <c r="F1105" s="20"/>
      <c r="G1105" s="20"/>
      <c r="H1105" s="20"/>
      <c r="I1105" s="20"/>
      <c r="J1105" s="20"/>
      <c r="K1105" s="20"/>
      <c r="L1105" s="20"/>
      <c r="M1105" s="20"/>
      <c r="N1105" s="20"/>
      <c r="O1105" s="20"/>
      <c r="P1105" s="20"/>
      <c r="Q1105" s="20"/>
      <c r="R1105" s="20"/>
      <c r="S1105" s="20"/>
      <c r="T1105" s="20"/>
      <c r="U1105" s="20"/>
      <c r="V1105" s="20"/>
      <c r="W1105" s="20"/>
      <c r="X1105" s="29"/>
      <c r="Y1105" s="29"/>
      <c r="Z1105" s="30"/>
      <c r="AA1105" s="30"/>
      <c r="AB1105" s="30"/>
      <c r="AC1105" s="30"/>
      <c r="AD1105" s="30"/>
      <c r="AE1105" s="20"/>
      <c r="AF1105" s="20"/>
      <c r="AG1105" s="20"/>
    </row>
    <row r="1106">
      <c r="A1106" s="20"/>
      <c r="B1106" s="20"/>
      <c r="C1106" s="20"/>
      <c r="D1106" s="20"/>
      <c r="E1106" s="20"/>
      <c r="F1106" s="20"/>
      <c r="G1106" s="20"/>
      <c r="H1106" s="20"/>
      <c r="I1106" s="20"/>
      <c r="J1106" s="20"/>
      <c r="K1106" s="20"/>
      <c r="L1106" s="20"/>
      <c r="M1106" s="20"/>
      <c r="N1106" s="20"/>
      <c r="O1106" s="20"/>
      <c r="P1106" s="20"/>
      <c r="Q1106" s="20"/>
      <c r="R1106" s="20"/>
      <c r="S1106" s="20"/>
      <c r="T1106" s="20"/>
      <c r="U1106" s="20"/>
      <c r="V1106" s="20"/>
      <c r="W1106" s="20"/>
      <c r="X1106" s="29"/>
      <c r="Y1106" s="29"/>
      <c r="Z1106" s="30"/>
      <c r="AA1106" s="30"/>
      <c r="AB1106" s="30"/>
      <c r="AC1106" s="30"/>
      <c r="AD1106" s="30"/>
      <c r="AE1106" s="20"/>
      <c r="AF1106" s="20"/>
      <c r="AG1106" s="20"/>
    </row>
    <row r="1107">
      <c r="A1107" s="20"/>
      <c r="B1107" s="20"/>
      <c r="C1107" s="20"/>
      <c r="D1107" s="20"/>
      <c r="E1107" s="20"/>
      <c r="F1107" s="20"/>
      <c r="G1107" s="20"/>
      <c r="H1107" s="20"/>
      <c r="I1107" s="20"/>
      <c r="J1107" s="20"/>
      <c r="K1107" s="20"/>
      <c r="L1107" s="20"/>
      <c r="M1107" s="20"/>
      <c r="N1107" s="20"/>
      <c r="O1107" s="20"/>
      <c r="P1107" s="20"/>
      <c r="Q1107" s="20"/>
      <c r="R1107" s="20"/>
      <c r="S1107" s="20"/>
      <c r="T1107" s="20"/>
      <c r="U1107" s="20"/>
      <c r="V1107" s="20"/>
      <c r="W1107" s="20"/>
      <c r="X1107" s="29"/>
      <c r="Y1107" s="29"/>
      <c r="Z1107" s="30"/>
      <c r="AA1107" s="30"/>
      <c r="AB1107" s="30"/>
      <c r="AC1107" s="30"/>
      <c r="AD1107" s="30"/>
      <c r="AE1107" s="20"/>
      <c r="AF1107" s="20"/>
      <c r="AG1107" s="20"/>
    </row>
    <row r="1108">
      <c r="A1108" s="20"/>
      <c r="B1108" s="20"/>
      <c r="C1108" s="20"/>
      <c r="D1108" s="20"/>
      <c r="E1108" s="20"/>
      <c r="F1108" s="20"/>
      <c r="G1108" s="20"/>
      <c r="H1108" s="20"/>
      <c r="I1108" s="20"/>
      <c r="J1108" s="20"/>
      <c r="K1108" s="20"/>
      <c r="L1108" s="20"/>
      <c r="M1108" s="20"/>
      <c r="N1108" s="20"/>
      <c r="O1108" s="20"/>
      <c r="P1108" s="20"/>
      <c r="Q1108" s="20"/>
      <c r="R1108" s="20"/>
      <c r="S1108" s="20"/>
      <c r="T1108" s="20"/>
      <c r="U1108" s="20"/>
      <c r="V1108" s="20"/>
      <c r="W1108" s="20"/>
      <c r="X1108" s="29"/>
      <c r="Y1108" s="29"/>
      <c r="Z1108" s="30"/>
      <c r="AA1108" s="30"/>
      <c r="AB1108" s="30"/>
      <c r="AC1108" s="30"/>
      <c r="AD1108" s="30"/>
      <c r="AE1108" s="20"/>
      <c r="AF1108" s="20"/>
      <c r="AG1108" s="20"/>
    </row>
    <row r="1109">
      <c r="A1109" s="20"/>
      <c r="B1109" s="20"/>
      <c r="C1109" s="20"/>
      <c r="D1109" s="20"/>
      <c r="E1109" s="20"/>
      <c r="F1109" s="20"/>
      <c r="G1109" s="20"/>
      <c r="H1109" s="20"/>
      <c r="I1109" s="20"/>
      <c r="J1109" s="20"/>
      <c r="K1109" s="20"/>
      <c r="L1109" s="20"/>
      <c r="M1109" s="20"/>
      <c r="N1109" s="20"/>
      <c r="O1109" s="20"/>
      <c r="P1109" s="20"/>
      <c r="Q1109" s="20"/>
      <c r="R1109" s="20"/>
      <c r="S1109" s="20"/>
      <c r="T1109" s="20"/>
      <c r="U1109" s="20"/>
      <c r="V1109" s="20"/>
      <c r="W1109" s="20"/>
      <c r="X1109" s="29"/>
      <c r="Y1109" s="29"/>
      <c r="Z1109" s="30"/>
      <c r="AA1109" s="30"/>
      <c r="AB1109" s="30"/>
      <c r="AC1109" s="30"/>
      <c r="AD1109" s="30"/>
      <c r="AE1109" s="20"/>
      <c r="AF1109" s="20"/>
      <c r="AG1109" s="20"/>
    </row>
    <row r="1110">
      <c r="A1110" s="20"/>
      <c r="B1110" s="20"/>
      <c r="C1110" s="20"/>
      <c r="D1110" s="20"/>
      <c r="E1110" s="20"/>
      <c r="F1110" s="20"/>
      <c r="G1110" s="20"/>
      <c r="H1110" s="20"/>
      <c r="I1110" s="20"/>
      <c r="J1110" s="20"/>
      <c r="K1110" s="20"/>
      <c r="L1110" s="20"/>
      <c r="M1110" s="20"/>
      <c r="N1110" s="20"/>
      <c r="O1110" s="20"/>
      <c r="P1110" s="20"/>
      <c r="Q1110" s="20"/>
      <c r="R1110" s="20"/>
      <c r="S1110" s="20"/>
      <c r="T1110" s="20"/>
      <c r="U1110" s="20"/>
      <c r="V1110" s="20"/>
      <c r="W1110" s="20"/>
      <c r="X1110" s="29"/>
      <c r="Y1110" s="29"/>
      <c r="Z1110" s="30"/>
      <c r="AA1110" s="30"/>
      <c r="AB1110" s="30"/>
      <c r="AC1110" s="30"/>
      <c r="AD1110" s="30"/>
      <c r="AE1110" s="20"/>
      <c r="AF1110" s="20"/>
      <c r="AG1110" s="20"/>
    </row>
    <row r="1111">
      <c r="A1111" s="20"/>
      <c r="B1111" s="20"/>
      <c r="C1111" s="20"/>
      <c r="D1111" s="20"/>
      <c r="E1111" s="20"/>
      <c r="F1111" s="20"/>
      <c r="G1111" s="20"/>
      <c r="H1111" s="20"/>
      <c r="I1111" s="20"/>
      <c r="J1111" s="20"/>
      <c r="K1111" s="20"/>
      <c r="L1111" s="20"/>
      <c r="M1111" s="20"/>
      <c r="N1111" s="20"/>
      <c r="O1111" s="20"/>
      <c r="P1111" s="20"/>
      <c r="Q1111" s="20"/>
      <c r="R1111" s="20"/>
      <c r="S1111" s="20"/>
      <c r="T1111" s="20"/>
      <c r="U1111" s="20"/>
      <c r="V1111" s="20"/>
      <c r="W1111" s="20"/>
      <c r="X1111" s="29"/>
      <c r="Y1111" s="29"/>
      <c r="Z1111" s="30"/>
      <c r="AA1111" s="30"/>
      <c r="AB1111" s="30"/>
      <c r="AC1111" s="30"/>
      <c r="AD1111" s="30"/>
      <c r="AE1111" s="20"/>
      <c r="AF1111" s="20"/>
      <c r="AG1111" s="20"/>
    </row>
    <row r="1112">
      <c r="A1112" s="20"/>
      <c r="B1112" s="20"/>
      <c r="C1112" s="20"/>
      <c r="D1112" s="20"/>
      <c r="E1112" s="20"/>
      <c r="F1112" s="20"/>
      <c r="G1112" s="20"/>
      <c r="H1112" s="20"/>
      <c r="I1112" s="20"/>
      <c r="J1112" s="20"/>
      <c r="K1112" s="20"/>
      <c r="L1112" s="20"/>
      <c r="M1112" s="20"/>
      <c r="N1112" s="20"/>
      <c r="O1112" s="20"/>
      <c r="P1112" s="20"/>
      <c r="Q1112" s="20"/>
      <c r="R1112" s="20"/>
      <c r="S1112" s="20"/>
      <c r="T1112" s="20"/>
      <c r="U1112" s="20"/>
      <c r="V1112" s="20"/>
      <c r="W1112" s="20"/>
      <c r="X1112" s="29"/>
      <c r="Y1112" s="29"/>
      <c r="Z1112" s="30"/>
      <c r="AA1112" s="30"/>
      <c r="AB1112" s="30"/>
      <c r="AC1112" s="30"/>
      <c r="AD1112" s="30"/>
      <c r="AE1112" s="20"/>
      <c r="AF1112" s="20"/>
      <c r="AG1112" s="20"/>
    </row>
    <row r="1113">
      <c r="A1113" s="20"/>
      <c r="B1113" s="20"/>
      <c r="C1113" s="20"/>
      <c r="D1113" s="20"/>
      <c r="E1113" s="20"/>
      <c r="F1113" s="20"/>
      <c r="G1113" s="20"/>
      <c r="H1113" s="20"/>
      <c r="I1113" s="20"/>
      <c r="J1113" s="20"/>
      <c r="K1113" s="20"/>
      <c r="L1113" s="20"/>
      <c r="M1113" s="20"/>
      <c r="N1113" s="20"/>
      <c r="O1113" s="20"/>
      <c r="P1113" s="20"/>
      <c r="Q1113" s="20"/>
      <c r="R1113" s="20"/>
      <c r="S1113" s="20"/>
      <c r="T1113" s="20"/>
      <c r="U1113" s="20"/>
      <c r="V1113" s="20"/>
      <c r="W1113" s="20"/>
      <c r="X1113" s="29"/>
      <c r="Y1113" s="29"/>
      <c r="Z1113" s="30"/>
      <c r="AA1113" s="30"/>
      <c r="AB1113" s="30"/>
      <c r="AC1113" s="30"/>
      <c r="AD1113" s="30"/>
      <c r="AE1113" s="20"/>
      <c r="AF1113" s="20"/>
      <c r="AG1113" s="20"/>
    </row>
    <row r="1114">
      <c r="A1114" s="20"/>
      <c r="B1114" s="20"/>
      <c r="C1114" s="20"/>
      <c r="D1114" s="20"/>
      <c r="E1114" s="20"/>
      <c r="F1114" s="20"/>
      <c r="G1114" s="20"/>
      <c r="H1114" s="20"/>
      <c r="I1114" s="20"/>
      <c r="J1114" s="20"/>
      <c r="K1114" s="20"/>
      <c r="L1114" s="20"/>
      <c r="M1114" s="20"/>
      <c r="N1114" s="20"/>
      <c r="O1114" s="20"/>
      <c r="P1114" s="20"/>
      <c r="Q1114" s="20"/>
      <c r="R1114" s="20"/>
      <c r="S1114" s="20"/>
      <c r="T1114" s="20"/>
      <c r="U1114" s="20"/>
      <c r="V1114" s="20"/>
      <c r="W1114" s="20"/>
      <c r="X1114" s="29"/>
      <c r="Y1114" s="29"/>
      <c r="Z1114" s="30"/>
      <c r="AA1114" s="30"/>
      <c r="AB1114" s="30"/>
      <c r="AC1114" s="30"/>
      <c r="AD1114" s="30"/>
      <c r="AE1114" s="20"/>
      <c r="AF1114" s="20"/>
      <c r="AG1114" s="20"/>
    </row>
    <row r="1115">
      <c r="A1115" s="20"/>
      <c r="B1115" s="20"/>
      <c r="C1115" s="20"/>
      <c r="D1115" s="20"/>
      <c r="E1115" s="20"/>
      <c r="F1115" s="20"/>
      <c r="G1115" s="20"/>
      <c r="H1115" s="20"/>
      <c r="I1115" s="20"/>
      <c r="J1115" s="20"/>
      <c r="K1115" s="20"/>
      <c r="L1115" s="20"/>
      <c r="M1115" s="20"/>
      <c r="N1115" s="20"/>
      <c r="O1115" s="20"/>
      <c r="P1115" s="20"/>
      <c r="Q1115" s="20"/>
      <c r="R1115" s="20"/>
      <c r="S1115" s="20"/>
      <c r="T1115" s="20"/>
      <c r="U1115" s="20"/>
      <c r="V1115" s="20"/>
      <c r="W1115" s="20"/>
      <c r="X1115" s="29"/>
      <c r="Y1115" s="29"/>
      <c r="Z1115" s="30"/>
      <c r="AA1115" s="30"/>
      <c r="AB1115" s="30"/>
      <c r="AC1115" s="30"/>
      <c r="AD1115" s="30"/>
      <c r="AE1115" s="20"/>
      <c r="AF1115" s="20"/>
      <c r="AG1115" s="20"/>
    </row>
    <row r="1116">
      <c r="A1116" s="20"/>
      <c r="B1116" s="20"/>
      <c r="C1116" s="20"/>
      <c r="D1116" s="20"/>
      <c r="E1116" s="20"/>
      <c r="F1116" s="20"/>
      <c r="G1116" s="20"/>
      <c r="H1116" s="20"/>
      <c r="I1116" s="20"/>
      <c r="J1116" s="20"/>
      <c r="K1116" s="20"/>
      <c r="L1116" s="20"/>
      <c r="M1116" s="20"/>
      <c r="N1116" s="20"/>
      <c r="O1116" s="20"/>
      <c r="P1116" s="20"/>
      <c r="Q1116" s="20"/>
      <c r="R1116" s="20"/>
      <c r="S1116" s="20"/>
      <c r="T1116" s="20"/>
      <c r="U1116" s="20"/>
      <c r="V1116" s="20"/>
      <c r="W1116" s="20"/>
      <c r="X1116" s="29"/>
      <c r="Y1116" s="29"/>
      <c r="Z1116" s="30"/>
      <c r="AA1116" s="30"/>
      <c r="AB1116" s="30"/>
      <c r="AC1116" s="30"/>
      <c r="AD1116" s="30"/>
      <c r="AE1116" s="20"/>
      <c r="AF1116" s="20"/>
      <c r="AG1116" s="20"/>
    </row>
    <row r="1117">
      <c r="A1117" s="20"/>
      <c r="B1117" s="20"/>
      <c r="C1117" s="20"/>
      <c r="D1117" s="20"/>
      <c r="E1117" s="20"/>
      <c r="F1117" s="20"/>
      <c r="G1117" s="20"/>
      <c r="H1117" s="20"/>
      <c r="I1117" s="20"/>
      <c r="J1117" s="20"/>
      <c r="K1117" s="20"/>
      <c r="L1117" s="20"/>
      <c r="M1117" s="20"/>
      <c r="N1117" s="20"/>
      <c r="O1117" s="20"/>
      <c r="P1117" s="20"/>
      <c r="Q1117" s="20"/>
      <c r="R1117" s="20"/>
      <c r="S1117" s="20"/>
      <c r="T1117" s="20"/>
      <c r="U1117" s="20"/>
      <c r="V1117" s="20"/>
      <c r="W1117" s="20"/>
      <c r="X1117" s="29"/>
      <c r="Y1117" s="29"/>
      <c r="Z1117" s="30"/>
      <c r="AA1117" s="30"/>
      <c r="AB1117" s="30"/>
      <c r="AC1117" s="30"/>
      <c r="AD1117" s="30"/>
      <c r="AE1117" s="20"/>
      <c r="AF1117" s="20"/>
      <c r="AG1117" s="20"/>
    </row>
    <row r="1118">
      <c r="A1118" s="20"/>
      <c r="B1118" s="20"/>
      <c r="C1118" s="20"/>
      <c r="D1118" s="20"/>
      <c r="E1118" s="20"/>
      <c r="F1118" s="20"/>
      <c r="G1118" s="20"/>
      <c r="H1118" s="20"/>
      <c r="I1118" s="20"/>
      <c r="J1118" s="20"/>
      <c r="K1118" s="20"/>
      <c r="L1118" s="20"/>
      <c r="M1118" s="20"/>
      <c r="N1118" s="20"/>
      <c r="O1118" s="20"/>
      <c r="P1118" s="20"/>
      <c r="Q1118" s="20"/>
      <c r="R1118" s="20"/>
      <c r="S1118" s="20"/>
      <c r="T1118" s="20"/>
      <c r="U1118" s="20"/>
      <c r="V1118" s="20"/>
      <c r="W1118" s="20"/>
      <c r="X1118" s="29"/>
      <c r="Y1118" s="29"/>
      <c r="Z1118" s="30"/>
      <c r="AA1118" s="30"/>
      <c r="AB1118" s="30"/>
      <c r="AC1118" s="30"/>
      <c r="AD1118" s="30"/>
      <c r="AE1118" s="20"/>
      <c r="AF1118" s="20"/>
      <c r="AG1118" s="20"/>
    </row>
    <row r="1119">
      <c r="A1119" s="20"/>
      <c r="B1119" s="20"/>
      <c r="C1119" s="20"/>
      <c r="D1119" s="20"/>
      <c r="E1119" s="20"/>
      <c r="F1119" s="20"/>
      <c r="G1119" s="20"/>
      <c r="H1119" s="20"/>
      <c r="I1119" s="20"/>
      <c r="J1119" s="20"/>
      <c r="K1119" s="20"/>
      <c r="L1119" s="20"/>
      <c r="M1119" s="20"/>
      <c r="N1119" s="20"/>
      <c r="O1119" s="20"/>
      <c r="P1119" s="20"/>
      <c r="Q1119" s="20"/>
      <c r="R1119" s="20"/>
      <c r="S1119" s="20"/>
      <c r="T1119" s="20"/>
      <c r="U1119" s="20"/>
      <c r="V1119" s="20"/>
      <c r="W1119" s="20"/>
      <c r="X1119" s="29"/>
      <c r="Y1119" s="29"/>
      <c r="Z1119" s="30"/>
      <c r="AA1119" s="30"/>
      <c r="AB1119" s="30"/>
      <c r="AC1119" s="30"/>
      <c r="AD1119" s="30"/>
      <c r="AE1119" s="20"/>
      <c r="AF1119" s="20"/>
      <c r="AG1119" s="20"/>
    </row>
    <row r="1120">
      <c r="A1120" s="20"/>
      <c r="B1120" s="20"/>
      <c r="C1120" s="20"/>
      <c r="D1120" s="20"/>
      <c r="E1120" s="20"/>
      <c r="F1120" s="20"/>
      <c r="G1120" s="20"/>
      <c r="H1120" s="20"/>
      <c r="I1120" s="20"/>
      <c r="J1120" s="20"/>
      <c r="K1120" s="20"/>
      <c r="L1120" s="20"/>
      <c r="M1120" s="20"/>
      <c r="N1120" s="20"/>
      <c r="O1120" s="20"/>
      <c r="P1120" s="20"/>
      <c r="Q1120" s="20"/>
      <c r="R1120" s="20"/>
      <c r="S1120" s="20"/>
      <c r="T1120" s="20"/>
      <c r="U1120" s="20"/>
      <c r="V1120" s="20"/>
      <c r="W1120" s="20"/>
      <c r="X1120" s="29"/>
      <c r="Y1120" s="29"/>
      <c r="Z1120" s="30"/>
      <c r="AA1120" s="30"/>
      <c r="AB1120" s="30"/>
      <c r="AC1120" s="30"/>
      <c r="AD1120" s="30"/>
      <c r="AE1120" s="20"/>
      <c r="AF1120" s="20"/>
      <c r="AG1120" s="20"/>
    </row>
    <row r="1121">
      <c r="A1121" s="20"/>
      <c r="B1121" s="20"/>
      <c r="C1121" s="20"/>
      <c r="D1121" s="20"/>
      <c r="E1121" s="20"/>
      <c r="F1121" s="20"/>
      <c r="G1121" s="20"/>
      <c r="H1121" s="20"/>
      <c r="I1121" s="20"/>
      <c r="J1121" s="20"/>
      <c r="K1121" s="20"/>
      <c r="L1121" s="20"/>
      <c r="M1121" s="20"/>
      <c r="N1121" s="20"/>
      <c r="O1121" s="20"/>
      <c r="P1121" s="20"/>
      <c r="Q1121" s="20"/>
      <c r="R1121" s="20"/>
      <c r="S1121" s="20"/>
      <c r="T1121" s="20"/>
      <c r="U1121" s="20"/>
      <c r="V1121" s="20"/>
      <c r="W1121" s="20"/>
      <c r="X1121" s="29"/>
      <c r="Y1121" s="29"/>
      <c r="Z1121" s="30"/>
      <c r="AA1121" s="30"/>
      <c r="AB1121" s="30"/>
      <c r="AC1121" s="30"/>
      <c r="AD1121" s="30"/>
      <c r="AE1121" s="20"/>
      <c r="AF1121" s="20"/>
      <c r="AG1121" s="20"/>
    </row>
    <row r="1122">
      <c r="A1122" s="20"/>
      <c r="B1122" s="20"/>
      <c r="C1122" s="20"/>
      <c r="D1122" s="20"/>
      <c r="E1122" s="20"/>
      <c r="F1122" s="20"/>
      <c r="G1122" s="20"/>
      <c r="H1122" s="20"/>
      <c r="I1122" s="20"/>
      <c r="J1122" s="20"/>
      <c r="K1122" s="20"/>
      <c r="L1122" s="20"/>
      <c r="M1122" s="20"/>
      <c r="N1122" s="20"/>
      <c r="O1122" s="20"/>
      <c r="P1122" s="20"/>
      <c r="Q1122" s="20"/>
      <c r="R1122" s="20"/>
      <c r="S1122" s="20"/>
      <c r="T1122" s="20"/>
      <c r="U1122" s="20"/>
      <c r="V1122" s="20"/>
      <c r="W1122" s="20"/>
      <c r="X1122" s="29"/>
      <c r="Y1122" s="29"/>
      <c r="Z1122" s="30"/>
      <c r="AA1122" s="30"/>
      <c r="AB1122" s="30"/>
      <c r="AC1122" s="30"/>
      <c r="AD1122" s="30"/>
      <c r="AE1122" s="20"/>
      <c r="AF1122" s="20"/>
      <c r="AG1122" s="20"/>
    </row>
    <row r="1123">
      <c r="A1123" s="20"/>
      <c r="B1123" s="20"/>
      <c r="C1123" s="20"/>
      <c r="D1123" s="20"/>
      <c r="E1123" s="20"/>
      <c r="F1123" s="20"/>
      <c r="G1123" s="20"/>
      <c r="H1123" s="20"/>
      <c r="I1123" s="20"/>
      <c r="J1123" s="20"/>
      <c r="K1123" s="20"/>
      <c r="L1123" s="20"/>
      <c r="M1123" s="20"/>
      <c r="N1123" s="20"/>
      <c r="O1123" s="20"/>
      <c r="P1123" s="20"/>
      <c r="Q1123" s="20"/>
      <c r="R1123" s="20"/>
      <c r="S1123" s="20"/>
      <c r="T1123" s="20"/>
      <c r="U1123" s="20"/>
      <c r="V1123" s="20"/>
      <c r="W1123" s="20"/>
      <c r="X1123" s="29"/>
      <c r="Y1123" s="29"/>
      <c r="Z1123" s="30"/>
      <c r="AA1123" s="30"/>
      <c r="AB1123" s="30"/>
      <c r="AC1123" s="30"/>
      <c r="AD1123" s="30"/>
      <c r="AE1123" s="20"/>
      <c r="AF1123" s="20"/>
      <c r="AG1123" s="20"/>
    </row>
    <row r="1124">
      <c r="A1124" s="20"/>
      <c r="B1124" s="20"/>
      <c r="C1124" s="20"/>
      <c r="D1124" s="20"/>
      <c r="E1124" s="20"/>
      <c r="F1124" s="20"/>
      <c r="G1124" s="20"/>
      <c r="H1124" s="20"/>
      <c r="I1124" s="20"/>
      <c r="J1124" s="20"/>
      <c r="K1124" s="20"/>
      <c r="L1124" s="20"/>
      <c r="M1124" s="20"/>
      <c r="N1124" s="20"/>
      <c r="O1124" s="20"/>
      <c r="P1124" s="20"/>
      <c r="Q1124" s="20"/>
      <c r="R1124" s="20"/>
      <c r="S1124" s="20"/>
      <c r="T1124" s="20"/>
      <c r="U1124" s="20"/>
      <c r="V1124" s="20"/>
      <c r="W1124" s="20"/>
      <c r="X1124" s="29"/>
      <c r="Y1124" s="29"/>
      <c r="Z1124" s="30"/>
      <c r="AA1124" s="30"/>
      <c r="AB1124" s="30"/>
      <c r="AC1124" s="30"/>
      <c r="AD1124" s="30"/>
      <c r="AE1124" s="20"/>
      <c r="AF1124" s="20"/>
      <c r="AG1124" s="20"/>
    </row>
    <row r="1125">
      <c r="A1125" s="20"/>
      <c r="B1125" s="20"/>
      <c r="C1125" s="20"/>
      <c r="D1125" s="20"/>
      <c r="E1125" s="20"/>
      <c r="F1125" s="20"/>
      <c r="G1125" s="20"/>
      <c r="H1125" s="20"/>
      <c r="I1125" s="20"/>
      <c r="J1125" s="20"/>
      <c r="K1125" s="20"/>
      <c r="L1125" s="20"/>
      <c r="M1125" s="20"/>
      <c r="N1125" s="20"/>
      <c r="O1125" s="20"/>
      <c r="P1125" s="20"/>
      <c r="Q1125" s="20"/>
      <c r="R1125" s="20"/>
      <c r="S1125" s="20"/>
      <c r="T1125" s="20"/>
      <c r="U1125" s="20"/>
      <c r="V1125" s="20"/>
      <c r="W1125" s="20"/>
      <c r="X1125" s="29"/>
      <c r="Y1125" s="29"/>
      <c r="Z1125" s="30"/>
      <c r="AA1125" s="30"/>
      <c r="AB1125" s="30"/>
      <c r="AC1125" s="30"/>
      <c r="AD1125" s="30"/>
      <c r="AE1125" s="20"/>
      <c r="AF1125" s="20"/>
      <c r="AG1125" s="20"/>
    </row>
    <row r="1126">
      <c r="A1126" s="20"/>
      <c r="B1126" s="20"/>
      <c r="C1126" s="20"/>
      <c r="D1126" s="20"/>
      <c r="E1126" s="20"/>
      <c r="F1126" s="20"/>
      <c r="G1126" s="20"/>
      <c r="H1126" s="20"/>
      <c r="I1126" s="20"/>
      <c r="J1126" s="20"/>
      <c r="K1126" s="20"/>
      <c r="L1126" s="20"/>
      <c r="M1126" s="20"/>
      <c r="N1126" s="20"/>
      <c r="O1126" s="20"/>
      <c r="P1126" s="20"/>
      <c r="Q1126" s="20"/>
      <c r="R1126" s="20"/>
      <c r="S1126" s="20"/>
      <c r="T1126" s="20"/>
      <c r="U1126" s="20"/>
      <c r="V1126" s="20"/>
      <c r="W1126" s="20"/>
      <c r="X1126" s="29"/>
      <c r="Y1126" s="29"/>
      <c r="Z1126" s="30"/>
      <c r="AA1126" s="30"/>
      <c r="AB1126" s="30"/>
      <c r="AC1126" s="30"/>
      <c r="AD1126" s="30"/>
      <c r="AE1126" s="20"/>
      <c r="AF1126" s="20"/>
      <c r="AG1126" s="20"/>
    </row>
    <row r="1127">
      <c r="A1127" s="20"/>
      <c r="B1127" s="20"/>
      <c r="C1127" s="20"/>
      <c r="D1127" s="20"/>
      <c r="E1127" s="20"/>
      <c r="F1127" s="20"/>
      <c r="G1127" s="20"/>
      <c r="H1127" s="20"/>
      <c r="I1127" s="20"/>
      <c r="J1127" s="20"/>
      <c r="K1127" s="20"/>
      <c r="L1127" s="20"/>
      <c r="M1127" s="20"/>
      <c r="N1127" s="20"/>
      <c r="O1127" s="20"/>
      <c r="P1127" s="20"/>
      <c r="Q1127" s="20"/>
      <c r="R1127" s="20"/>
      <c r="S1127" s="20"/>
      <c r="T1127" s="20"/>
      <c r="U1127" s="20"/>
      <c r="V1127" s="20"/>
      <c r="W1127" s="20"/>
      <c r="X1127" s="29"/>
      <c r="Y1127" s="29"/>
      <c r="Z1127" s="30"/>
      <c r="AA1127" s="30"/>
      <c r="AB1127" s="30"/>
      <c r="AC1127" s="30"/>
      <c r="AD1127" s="30"/>
      <c r="AE1127" s="20"/>
      <c r="AF1127" s="20"/>
      <c r="AG1127" s="20"/>
    </row>
    <row r="1128">
      <c r="A1128" s="20"/>
      <c r="B1128" s="20"/>
      <c r="C1128" s="20"/>
      <c r="D1128" s="20"/>
      <c r="E1128" s="20"/>
      <c r="F1128" s="20"/>
      <c r="G1128" s="20"/>
      <c r="H1128" s="20"/>
      <c r="I1128" s="20"/>
      <c r="J1128" s="20"/>
      <c r="K1128" s="20"/>
      <c r="L1128" s="20"/>
      <c r="M1128" s="20"/>
      <c r="N1128" s="20"/>
      <c r="O1128" s="20"/>
      <c r="P1128" s="20"/>
      <c r="Q1128" s="20"/>
      <c r="R1128" s="20"/>
      <c r="S1128" s="20"/>
      <c r="T1128" s="20"/>
      <c r="U1128" s="20"/>
      <c r="V1128" s="20"/>
      <c r="W1128" s="20"/>
      <c r="X1128" s="29"/>
      <c r="Y1128" s="29"/>
      <c r="Z1128" s="30"/>
      <c r="AA1128" s="30"/>
      <c r="AB1128" s="30"/>
      <c r="AC1128" s="30"/>
      <c r="AD1128" s="30"/>
      <c r="AE1128" s="20"/>
      <c r="AF1128" s="20"/>
      <c r="AG1128" s="20"/>
    </row>
    <row r="1129">
      <c r="A1129" s="20"/>
      <c r="B1129" s="20"/>
      <c r="C1129" s="20"/>
      <c r="D1129" s="20"/>
      <c r="E1129" s="20"/>
      <c r="F1129" s="20"/>
      <c r="G1129" s="20"/>
      <c r="H1129" s="20"/>
      <c r="I1129" s="20"/>
      <c r="J1129" s="20"/>
      <c r="K1129" s="20"/>
      <c r="L1129" s="20"/>
      <c r="M1129" s="20"/>
      <c r="N1129" s="20"/>
      <c r="O1129" s="20"/>
      <c r="P1129" s="20"/>
      <c r="Q1129" s="20"/>
      <c r="R1129" s="20"/>
      <c r="S1129" s="20"/>
      <c r="T1129" s="20"/>
      <c r="U1129" s="20"/>
      <c r="V1129" s="20"/>
      <c r="W1129" s="20"/>
      <c r="X1129" s="29"/>
      <c r="Y1129" s="29"/>
      <c r="Z1129" s="30"/>
      <c r="AA1129" s="30"/>
      <c r="AB1129" s="30"/>
      <c r="AC1129" s="30"/>
      <c r="AD1129" s="30"/>
      <c r="AE1129" s="20"/>
      <c r="AF1129" s="20"/>
      <c r="AG1129" s="20"/>
    </row>
    <row r="1130">
      <c r="A1130" s="20"/>
      <c r="B1130" s="20"/>
      <c r="C1130" s="20"/>
      <c r="D1130" s="20"/>
      <c r="E1130" s="20"/>
      <c r="F1130" s="20"/>
      <c r="G1130" s="20"/>
      <c r="H1130" s="20"/>
      <c r="I1130" s="20"/>
      <c r="J1130" s="20"/>
      <c r="K1130" s="20"/>
      <c r="L1130" s="20"/>
      <c r="M1130" s="20"/>
      <c r="N1130" s="20"/>
      <c r="O1130" s="20"/>
      <c r="P1130" s="20"/>
      <c r="Q1130" s="20"/>
      <c r="R1130" s="20"/>
      <c r="S1130" s="20"/>
      <c r="T1130" s="20"/>
      <c r="U1130" s="20"/>
      <c r="V1130" s="20"/>
      <c r="W1130" s="20"/>
      <c r="X1130" s="29"/>
      <c r="Y1130" s="29"/>
      <c r="Z1130" s="30"/>
      <c r="AA1130" s="30"/>
      <c r="AB1130" s="30"/>
      <c r="AC1130" s="30"/>
      <c r="AD1130" s="30"/>
      <c r="AE1130" s="20"/>
      <c r="AF1130" s="20"/>
      <c r="AG1130" s="20"/>
    </row>
    <row r="1131">
      <c r="A1131" s="20"/>
      <c r="B1131" s="20"/>
      <c r="C1131" s="20"/>
      <c r="D1131" s="20"/>
      <c r="E1131" s="20"/>
      <c r="F1131" s="20"/>
      <c r="G1131" s="20"/>
      <c r="H1131" s="20"/>
      <c r="I1131" s="20"/>
      <c r="J1131" s="20"/>
      <c r="K1131" s="20"/>
      <c r="L1131" s="20"/>
      <c r="M1131" s="20"/>
      <c r="N1131" s="20"/>
      <c r="O1131" s="20"/>
      <c r="P1131" s="20"/>
      <c r="Q1131" s="20"/>
      <c r="R1131" s="20"/>
      <c r="S1131" s="20"/>
      <c r="T1131" s="20"/>
      <c r="U1131" s="20"/>
      <c r="V1131" s="20"/>
      <c r="W1131" s="20"/>
      <c r="X1131" s="29"/>
      <c r="Y1131" s="29"/>
      <c r="Z1131" s="30"/>
      <c r="AA1131" s="30"/>
      <c r="AB1131" s="30"/>
      <c r="AC1131" s="30"/>
      <c r="AD1131" s="30"/>
      <c r="AE1131" s="20"/>
      <c r="AF1131" s="20"/>
      <c r="AG1131" s="20"/>
    </row>
    <row r="1132">
      <c r="A1132" s="20"/>
      <c r="B1132" s="20"/>
      <c r="C1132" s="20"/>
      <c r="D1132" s="20"/>
      <c r="E1132" s="20"/>
      <c r="F1132" s="20"/>
      <c r="G1132" s="20"/>
      <c r="H1132" s="20"/>
      <c r="I1132" s="20"/>
      <c r="J1132" s="20"/>
      <c r="K1132" s="20"/>
      <c r="L1132" s="20"/>
      <c r="M1132" s="20"/>
      <c r="N1132" s="20"/>
      <c r="O1132" s="20"/>
      <c r="P1132" s="20"/>
      <c r="Q1132" s="20"/>
      <c r="R1132" s="20"/>
      <c r="S1132" s="20"/>
      <c r="T1132" s="20"/>
      <c r="U1132" s="20"/>
      <c r="V1132" s="20"/>
      <c r="W1132" s="20"/>
      <c r="X1132" s="29"/>
      <c r="Y1132" s="29"/>
      <c r="Z1132" s="30"/>
      <c r="AA1132" s="30"/>
      <c r="AB1132" s="30"/>
      <c r="AC1132" s="30"/>
      <c r="AD1132" s="30"/>
      <c r="AE1132" s="20"/>
      <c r="AF1132" s="20"/>
      <c r="AG1132" s="20"/>
    </row>
    <row r="1133">
      <c r="A1133" s="20"/>
      <c r="B1133" s="20"/>
      <c r="C1133" s="20"/>
      <c r="D1133" s="20"/>
      <c r="E1133" s="20"/>
      <c r="F1133" s="20"/>
      <c r="G1133" s="20"/>
      <c r="H1133" s="20"/>
      <c r="I1133" s="20"/>
      <c r="J1133" s="20"/>
      <c r="K1133" s="20"/>
      <c r="L1133" s="20"/>
      <c r="M1133" s="20"/>
      <c r="N1133" s="20"/>
      <c r="O1133" s="20"/>
      <c r="P1133" s="20"/>
      <c r="Q1133" s="20"/>
      <c r="R1133" s="20"/>
      <c r="S1133" s="20"/>
      <c r="T1133" s="20"/>
      <c r="U1133" s="20"/>
      <c r="V1133" s="20"/>
      <c r="W1133" s="20"/>
      <c r="X1133" s="29"/>
      <c r="Y1133" s="29"/>
      <c r="Z1133" s="30"/>
      <c r="AA1133" s="30"/>
      <c r="AB1133" s="30"/>
      <c r="AC1133" s="30"/>
      <c r="AD1133" s="30"/>
      <c r="AE1133" s="20"/>
      <c r="AF1133" s="20"/>
      <c r="AG1133" s="20"/>
    </row>
    <row r="1134">
      <c r="A1134" s="20"/>
      <c r="B1134" s="20"/>
      <c r="C1134" s="20"/>
      <c r="D1134" s="20"/>
      <c r="E1134" s="20"/>
      <c r="F1134" s="20"/>
      <c r="G1134" s="20"/>
      <c r="H1134" s="20"/>
      <c r="I1134" s="20"/>
      <c r="J1134" s="20"/>
      <c r="K1134" s="20"/>
      <c r="L1134" s="20"/>
      <c r="M1134" s="20"/>
      <c r="N1134" s="20"/>
      <c r="O1134" s="20"/>
      <c r="P1134" s="20"/>
      <c r="Q1134" s="20"/>
      <c r="R1134" s="20"/>
      <c r="S1134" s="20"/>
      <c r="T1134" s="20"/>
      <c r="U1134" s="20"/>
      <c r="V1134" s="20"/>
      <c r="W1134" s="20"/>
      <c r="X1134" s="29"/>
      <c r="Y1134" s="29"/>
      <c r="Z1134" s="30"/>
      <c r="AA1134" s="30"/>
      <c r="AB1134" s="30"/>
      <c r="AC1134" s="30"/>
      <c r="AD1134" s="30"/>
      <c r="AE1134" s="20"/>
      <c r="AF1134" s="20"/>
      <c r="AG1134" s="20"/>
    </row>
    <row r="1135">
      <c r="A1135" s="20"/>
      <c r="B1135" s="20"/>
      <c r="C1135" s="20"/>
      <c r="D1135" s="20"/>
      <c r="E1135" s="20"/>
      <c r="F1135" s="20"/>
      <c r="G1135" s="20"/>
      <c r="H1135" s="20"/>
      <c r="I1135" s="20"/>
      <c r="J1135" s="20"/>
      <c r="K1135" s="20"/>
      <c r="L1135" s="20"/>
      <c r="M1135" s="20"/>
      <c r="N1135" s="20"/>
      <c r="O1135" s="20"/>
      <c r="P1135" s="20"/>
      <c r="Q1135" s="20"/>
      <c r="R1135" s="20"/>
      <c r="S1135" s="20"/>
      <c r="T1135" s="20"/>
      <c r="U1135" s="20"/>
      <c r="V1135" s="20"/>
      <c r="W1135" s="20"/>
      <c r="X1135" s="29"/>
      <c r="Y1135" s="29"/>
      <c r="Z1135" s="30"/>
      <c r="AA1135" s="30"/>
      <c r="AB1135" s="30"/>
      <c r="AC1135" s="30"/>
      <c r="AD1135" s="30"/>
      <c r="AE1135" s="20"/>
      <c r="AF1135" s="20"/>
      <c r="AG1135" s="20"/>
    </row>
    <row r="1136">
      <c r="A1136" s="20"/>
      <c r="B1136" s="20"/>
      <c r="C1136" s="20"/>
      <c r="D1136" s="20"/>
      <c r="E1136" s="20"/>
      <c r="F1136" s="20"/>
      <c r="G1136" s="20"/>
      <c r="H1136" s="20"/>
      <c r="I1136" s="20"/>
      <c r="J1136" s="20"/>
      <c r="K1136" s="20"/>
      <c r="L1136" s="20"/>
      <c r="M1136" s="20"/>
      <c r="N1136" s="20"/>
      <c r="O1136" s="20"/>
      <c r="P1136" s="20"/>
      <c r="Q1136" s="20"/>
      <c r="R1136" s="20"/>
      <c r="S1136" s="20"/>
      <c r="T1136" s="20"/>
      <c r="U1136" s="20"/>
      <c r="V1136" s="20"/>
      <c r="W1136" s="20"/>
      <c r="X1136" s="29"/>
      <c r="Y1136" s="29"/>
      <c r="Z1136" s="30"/>
      <c r="AA1136" s="30"/>
      <c r="AB1136" s="30"/>
      <c r="AC1136" s="30"/>
      <c r="AD1136" s="30"/>
      <c r="AE1136" s="20"/>
      <c r="AF1136" s="20"/>
      <c r="AG1136" s="20"/>
    </row>
    <row r="1137">
      <c r="A1137" s="20"/>
      <c r="B1137" s="20"/>
      <c r="C1137" s="20"/>
      <c r="D1137" s="20"/>
      <c r="E1137" s="20"/>
      <c r="F1137" s="20"/>
      <c r="G1137" s="20"/>
      <c r="H1137" s="20"/>
      <c r="I1137" s="20"/>
      <c r="J1137" s="20"/>
      <c r="K1137" s="20"/>
      <c r="L1137" s="20"/>
      <c r="M1137" s="20"/>
      <c r="N1137" s="20"/>
      <c r="O1137" s="20"/>
      <c r="P1137" s="20"/>
      <c r="Q1137" s="20"/>
      <c r="R1137" s="20"/>
      <c r="S1137" s="20"/>
      <c r="T1137" s="20"/>
      <c r="U1137" s="20"/>
      <c r="V1137" s="20"/>
      <c r="W1137" s="20"/>
      <c r="X1137" s="29"/>
      <c r="Y1137" s="29"/>
      <c r="Z1137" s="30"/>
      <c r="AA1137" s="30"/>
      <c r="AB1137" s="30"/>
      <c r="AC1137" s="30"/>
      <c r="AD1137" s="30"/>
      <c r="AE1137" s="20"/>
      <c r="AF1137" s="20"/>
      <c r="AG1137" s="20"/>
    </row>
    <row r="1138">
      <c r="A1138" s="20"/>
      <c r="B1138" s="20"/>
      <c r="C1138" s="20"/>
      <c r="D1138" s="20"/>
      <c r="E1138" s="20"/>
      <c r="F1138" s="20"/>
      <c r="G1138" s="20"/>
      <c r="H1138" s="20"/>
      <c r="I1138" s="20"/>
      <c r="J1138" s="20"/>
      <c r="K1138" s="20"/>
      <c r="L1138" s="20"/>
      <c r="M1138" s="20"/>
      <c r="N1138" s="20"/>
      <c r="O1138" s="20"/>
      <c r="P1138" s="20"/>
      <c r="Q1138" s="20"/>
      <c r="R1138" s="20"/>
      <c r="S1138" s="20"/>
      <c r="T1138" s="20"/>
      <c r="U1138" s="20"/>
      <c r="V1138" s="20"/>
      <c r="W1138" s="20"/>
      <c r="X1138" s="29"/>
      <c r="Y1138" s="29"/>
      <c r="Z1138" s="30"/>
      <c r="AA1138" s="30"/>
      <c r="AB1138" s="30"/>
      <c r="AC1138" s="30"/>
      <c r="AD1138" s="30"/>
      <c r="AE1138" s="20"/>
      <c r="AF1138" s="20"/>
      <c r="AG1138" s="20"/>
    </row>
    <row r="1139">
      <c r="A1139" s="20"/>
      <c r="B1139" s="20"/>
      <c r="C1139" s="20"/>
      <c r="D1139" s="20"/>
      <c r="E1139" s="20"/>
      <c r="F1139" s="20"/>
      <c r="G1139" s="20"/>
      <c r="H1139" s="20"/>
      <c r="I1139" s="20"/>
      <c r="J1139" s="20"/>
      <c r="K1139" s="20"/>
      <c r="L1139" s="20"/>
      <c r="M1139" s="20"/>
      <c r="N1139" s="20"/>
      <c r="O1139" s="20"/>
      <c r="P1139" s="20"/>
      <c r="Q1139" s="20"/>
      <c r="R1139" s="20"/>
      <c r="S1139" s="20"/>
      <c r="T1139" s="20"/>
      <c r="U1139" s="20"/>
      <c r="V1139" s="20"/>
      <c r="W1139" s="20"/>
      <c r="X1139" s="29"/>
      <c r="Y1139" s="29"/>
      <c r="Z1139" s="30"/>
      <c r="AA1139" s="30"/>
      <c r="AB1139" s="30"/>
      <c r="AC1139" s="30"/>
      <c r="AD1139" s="30"/>
      <c r="AE1139" s="20"/>
      <c r="AF1139" s="20"/>
      <c r="AG1139" s="20"/>
    </row>
    <row r="1140">
      <c r="A1140" s="20"/>
      <c r="B1140" s="20"/>
      <c r="C1140" s="20"/>
      <c r="D1140" s="20"/>
      <c r="E1140" s="20"/>
      <c r="F1140" s="20"/>
      <c r="G1140" s="20"/>
      <c r="H1140" s="20"/>
      <c r="I1140" s="20"/>
      <c r="J1140" s="20"/>
      <c r="K1140" s="20"/>
      <c r="L1140" s="20"/>
      <c r="M1140" s="20"/>
      <c r="N1140" s="20"/>
      <c r="O1140" s="20"/>
      <c r="P1140" s="20"/>
      <c r="Q1140" s="20"/>
      <c r="R1140" s="20"/>
      <c r="S1140" s="20"/>
      <c r="T1140" s="20"/>
      <c r="U1140" s="20"/>
      <c r="V1140" s="20"/>
      <c r="W1140" s="20"/>
      <c r="X1140" s="29"/>
      <c r="Y1140" s="29"/>
      <c r="Z1140" s="30"/>
      <c r="AA1140" s="30"/>
      <c r="AB1140" s="30"/>
      <c r="AC1140" s="30"/>
      <c r="AD1140" s="30"/>
      <c r="AE1140" s="20"/>
      <c r="AF1140" s="20"/>
      <c r="AG1140" s="20"/>
    </row>
    <row r="1141">
      <c r="A1141" s="20"/>
      <c r="B1141" s="20"/>
      <c r="C1141" s="20"/>
      <c r="D1141" s="20"/>
      <c r="E1141" s="20"/>
      <c r="F1141" s="20"/>
      <c r="G1141" s="20"/>
      <c r="H1141" s="20"/>
      <c r="I1141" s="20"/>
      <c r="J1141" s="20"/>
      <c r="K1141" s="20"/>
      <c r="L1141" s="20"/>
      <c r="M1141" s="20"/>
      <c r="N1141" s="20"/>
      <c r="O1141" s="20"/>
      <c r="P1141" s="20"/>
      <c r="Q1141" s="20"/>
      <c r="R1141" s="20"/>
      <c r="S1141" s="20"/>
      <c r="T1141" s="20"/>
      <c r="U1141" s="20"/>
      <c r="V1141" s="20"/>
      <c r="W1141" s="20"/>
      <c r="X1141" s="29"/>
      <c r="Y1141" s="29"/>
      <c r="Z1141" s="30"/>
      <c r="AA1141" s="30"/>
      <c r="AB1141" s="30"/>
      <c r="AC1141" s="30"/>
      <c r="AD1141" s="30"/>
      <c r="AE1141" s="20"/>
      <c r="AF1141" s="20"/>
      <c r="AG1141" s="20"/>
    </row>
    <row r="1142">
      <c r="A1142" s="20"/>
      <c r="B1142" s="20"/>
      <c r="C1142" s="20"/>
      <c r="D1142" s="20"/>
      <c r="E1142" s="20"/>
      <c r="F1142" s="20"/>
      <c r="G1142" s="20"/>
      <c r="H1142" s="20"/>
      <c r="I1142" s="20"/>
      <c r="J1142" s="20"/>
      <c r="K1142" s="20"/>
      <c r="L1142" s="20"/>
      <c r="M1142" s="20"/>
      <c r="N1142" s="20"/>
      <c r="O1142" s="20"/>
      <c r="P1142" s="20"/>
      <c r="Q1142" s="20"/>
      <c r="R1142" s="20"/>
      <c r="S1142" s="20"/>
      <c r="T1142" s="20"/>
      <c r="U1142" s="20"/>
      <c r="V1142" s="20"/>
      <c r="W1142" s="20"/>
      <c r="X1142" s="29"/>
      <c r="Y1142" s="29"/>
      <c r="Z1142" s="30"/>
      <c r="AA1142" s="30"/>
      <c r="AB1142" s="30"/>
      <c r="AC1142" s="30"/>
      <c r="AD1142" s="30"/>
      <c r="AE1142" s="20"/>
      <c r="AF1142" s="20"/>
      <c r="AG1142" s="20"/>
    </row>
    <row r="1143">
      <c r="A1143" s="20"/>
      <c r="B1143" s="20"/>
      <c r="C1143" s="20"/>
      <c r="D1143" s="20"/>
      <c r="E1143" s="20"/>
      <c r="F1143" s="20"/>
      <c r="G1143" s="20"/>
      <c r="H1143" s="20"/>
      <c r="I1143" s="20"/>
      <c r="J1143" s="20"/>
      <c r="K1143" s="20"/>
      <c r="L1143" s="20"/>
      <c r="M1143" s="20"/>
      <c r="N1143" s="20"/>
      <c r="O1143" s="20"/>
      <c r="P1143" s="20"/>
      <c r="Q1143" s="20"/>
      <c r="R1143" s="20"/>
      <c r="S1143" s="20"/>
      <c r="T1143" s="20"/>
      <c r="U1143" s="20"/>
      <c r="V1143" s="20"/>
      <c r="W1143" s="20"/>
      <c r="X1143" s="29"/>
      <c r="Y1143" s="29"/>
      <c r="Z1143" s="30"/>
      <c r="AA1143" s="30"/>
      <c r="AB1143" s="30"/>
      <c r="AC1143" s="30"/>
      <c r="AD1143" s="30"/>
      <c r="AE1143" s="20"/>
      <c r="AF1143" s="20"/>
      <c r="AG1143" s="20"/>
    </row>
    <row r="1144">
      <c r="A1144" s="20"/>
      <c r="B1144" s="20"/>
      <c r="C1144" s="20"/>
      <c r="D1144" s="20"/>
      <c r="E1144" s="20"/>
      <c r="F1144" s="20"/>
      <c r="G1144" s="20"/>
      <c r="H1144" s="20"/>
      <c r="I1144" s="20"/>
      <c r="J1144" s="20"/>
      <c r="K1144" s="20"/>
      <c r="L1144" s="20"/>
      <c r="M1144" s="20"/>
      <c r="N1144" s="20"/>
      <c r="O1144" s="20"/>
      <c r="P1144" s="20"/>
      <c r="Q1144" s="20"/>
      <c r="R1144" s="20"/>
      <c r="S1144" s="20"/>
      <c r="T1144" s="20"/>
      <c r="U1144" s="20"/>
      <c r="V1144" s="20"/>
      <c r="W1144" s="20"/>
      <c r="X1144" s="29"/>
      <c r="Y1144" s="29"/>
      <c r="Z1144" s="30"/>
      <c r="AA1144" s="30"/>
      <c r="AB1144" s="30"/>
      <c r="AC1144" s="30"/>
      <c r="AD1144" s="30"/>
      <c r="AE1144" s="20"/>
      <c r="AF1144" s="20"/>
      <c r="AG1144" s="20"/>
    </row>
    <row r="1145">
      <c r="A1145" s="20"/>
      <c r="B1145" s="20"/>
      <c r="C1145" s="20"/>
      <c r="D1145" s="20"/>
      <c r="E1145" s="20"/>
      <c r="F1145" s="20"/>
      <c r="G1145" s="20"/>
      <c r="H1145" s="20"/>
      <c r="I1145" s="20"/>
      <c r="J1145" s="20"/>
      <c r="K1145" s="20"/>
      <c r="L1145" s="20"/>
      <c r="M1145" s="20"/>
      <c r="N1145" s="20"/>
      <c r="O1145" s="20"/>
      <c r="P1145" s="20"/>
      <c r="Q1145" s="20"/>
      <c r="R1145" s="20"/>
      <c r="S1145" s="20"/>
      <c r="T1145" s="20"/>
      <c r="U1145" s="20"/>
      <c r="V1145" s="20"/>
      <c r="W1145" s="20"/>
      <c r="X1145" s="29"/>
      <c r="Y1145" s="29"/>
      <c r="Z1145" s="30"/>
      <c r="AA1145" s="30"/>
      <c r="AB1145" s="30"/>
      <c r="AC1145" s="30"/>
      <c r="AD1145" s="30"/>
      <c r="AE1145" s="20"/>
      <c r="AF1145" s="20"/>
      <c r="AG1145" s="20"/>
    </row>
    <row r="1146">
      <c r="A1146" s="20"/>
      <c r="B1146" s="20"/>
      <c r="C1146" s="20"/>
      <c r="D1146" s="20"/>
      <c r="E1146" s="20"/>
      <c r="F1146" s="20"/>
      <c r="G1146" s="20"/>
      <c r="H1146" s="20"/>
      <c r="I1146" s="20"/>
      <c r="J1146" s="20"/>
      <c r="K1146" s="20"/>
      <c r="L1146" s="20"/>
      <c r="M1146" s="20"/>
      <c r="N1146" s="20"/>
      <c r="O1146" s="20"/>
      <c r="P1146" s="20"/>
      <c r="Q1146" s="20"/>
      <c r="R1146" s="20"/>
      <c r="S1146" s="20"/>
      <c r="T1146" s="20"/>
      <c r="U1146" s="20"/>
      <c r="V1146" s="20"/>
      <c r="W1146" s="20"/>
      <c r="X1146" s="29"/>
      <c r="Y1146" s="29"/>
      <c r="Z1146" s="30"/>
      <c r="AA1146" s="30"/>
      <c r="AB1146" s="30"/>
      <c r="AC1146" s="30"/>
      <c r="AD1146" s="30"/>
      <c r="AE1146" s="20"/>
      <c r="AF1146" s="20"/>
      <c r="AG1146" s="20"/>
    </row>
    <row r="1147">
      <c r="A1147" s="20"/>
      <c r="B1147" s="20"/>
      <c r="C1147" s="20"/>
      <c r="D1147" s="20"/>
      <c r="E1147" s="20"/>
      <c r="F1147" s="20"/>
      <c r="G1147" s="20"/>
      <c r="H1147" s="20"/>
      <c r="I1147" s="20"/>
      <c r="J1147" s="20"/>
      <c r="K1147" s="20"/>
      <c r="L1147" s="20"/>
      <c r="M1147" s="20"/>
      <c r="N1147" s="20"/>
      <c r="O1147" s="20"/>
      <c r="P1147" s="20"/>
      <c r="Q1147" s="20"/>
      <c r="R1147" s="20"/>
      <c r="S1147" s="20"/>
      <c r="T1147" s="20"/>
      <c r="U1147" s="20"/>
      <c r="V1147" s="20"/>
      <c r="W1147" s="20"/>
      <c r="X1147" s="29"/>
      <c r="Y1147" s="29"/>
      <c r="Z1147" s="30"/>
      <c r="AA1147" s="30"/>
      <c r="AB1147" s="30"/>
      <c r="AC1147" s="30"/>
      <c r="AD1147" s="30"/>
      <c r="AE1147" s="20"/>
      <c r="AF1147" s="20"/>
      <c r="AG1147" s="20"/>
    </row>
    <row r="1148">
      <c r="A1148" s="20"/>
      <c r="B1148" s="20"/>
      <c r="C1148" s="20"/>
      <c r="D1148" s="20"/>
      <c r="E1148" s="20"/>
      <c r="F1148" s="20"/>
      <c r="G1148" s="20"/>
      <c r="H1148" s="20"/>
      <c r="I1148" s="20"/>
      <c r="J1148" s="20"/>
      <c r="K1148" s="20"/>
      <c r="L1148" s="20"/>
      <c r="M1148" s="20"/>
      <c r="N1148" s="20"/>
      <c r="O1148" s="20"/>
      <c r="P1148" s="20"/>
      <c r="Q1148" s="20"/>
      <c r="R1148" s="20"/>
      <c r="S1148" s="20"/>
      <c r="T1148" s="20"/>
      <c r="U1148" s="20"/>
      <c r="V1148" s="20"/>
      <c r="W1148" s="20"/>
      <c r="X1148" s="29"/>
      <c r="Y1148" s="29"/>
      <c r="Z1148" s="30"/>
      <c r="AA1148" s="30"/>
      <c r="AB1148" s="30"/>
      <c r="AC1148" s="30"/>
      <c r="AD1148" s="30"/>
      <c r="AE1148" s="20"/>
      <c r="AF1148" s="20"/>
      <c r="AG1148" s="20"/>
    </row>
    <row r="1149">
      <c r="A1149" s="20"/>
      <c r="B1149" s="20"/>
      <c r="C1149" s="20"/>
      <c r="D1149" s="20"/>
      <c r="E1149" s="20"/>
      <c r="F1149" s="20"/>
      <c r="G1149" s="20"/>
      <c r="H1149" s="20"/>
      <c r="I1149" s="20"/>
      <c r="J1149" s="20"/>
      <c r="K1149" s="20"/>
      <c r="L1149" s="20"/>
      <c r="M1149" s="20"/>
      <c r="N1149" s="20"/>
      <c r="O1149" s="20"/>
      <c r="P1149" s="20"/>
      <c r="Q1149" s="20"/>
      <c r="R1149" s="20"/>
      <c r="S1149" s="20"/>
      <c r="T1149" s="20"/>
      <c r="U1149" s="20"/>
      <c r="V1149" s="20"/>
      <c r="W1149" s="20"/>
      <c r="X1149" s="29"/>
      <c r="Y1149" s="29"/>
      <c r="Z1149" s="30"/>
      <c r="AA1149" s="30"/>
      <c r="AB1149" s="30"/>
      <c r="AC1149" s="30"/>
      <c r="AD1149" s="30"/>
      <c r="AE1149" s="20"/>
      <c r="AF1149" s="20"/>
      <c r="AG1149" s="20"/>
    </row>
    <row r="1150">
      <c r="A1150" s="20"/>
      <c r="B1150" s="20"/>
      <c r="C1150" s="20"/>
      <c r="D1150" s="20"/>
      <c r="E1150" s="20"/>
      <c r="F1150" s="20"/>
      <c r="G1150" s="20"/>
      <c r="H1150" s="20"/>
      <c r="I1150" s="20"/>
      <c r="J1150" s="20"/>
      <c r="K1150" s="20"/>
      <c r="L1150" s="20"/>
      <c r="M1150" s="20"/>
      <c r="N1150" s="20"/>
      <c r="O1150" s="20"/>
      <c r="P1150" s="20"/>
      <c r="Q1150" s="20"/>
      <c r="R1150" s="20"/>
      <c r="S1150" s="20"/>
      <c r="T1150" s="20"/>
      <c r="U1150" s="20"/>
      <c r="V1150" s="20"/>
      <c r="W1150" s="20"/>
      <c r="X1150" s="29"/>
      <c r="Y1150" s="29"/>
      <c r="Z1150" s="30"/>
      <c r="AA1150" s="30"/>
      <c r="AB1150" s="30"/>
      <c r="AC1150" s="30"/>
      <c r="AD1150" s="30"/>
      <c r="AE1150" s="20"/>
      <c r="AF1150" s="20"/>
      <c r="AG1150" s="20"/>
    </row>
    <row r="1151">
      <c r="A1151" s="20"/>
      <c r="B1151" s="20"/>
      <c r="C1151" s="20"/>
      <c r="D1151" s="20"/>
      <c r="E1151" s="20"/>
      <c r="F1151" s="20"/>
      <c r="G1151" s="20"/>
      <c r="H1151" s="20"/>
      <c r="I1151" s="20"/>
      <c r="J1151" s="20"/>
      <c r="K1151" s="20"/>
      <c r="L1151" s="20"/>
      <c r="M1151" s="20"/>
      <c r="N1151" s="20"/>
      <c r="O1151" s="20"/>
      <c r="P1151" s="20"/>
      <c r="Q1151" s="20"/>
      <c r="R1151" s="20"/>
      <c r="S1151" s="20"/>
      <c r="T1151" s="20"/>
      <c r="U1151" s="20"/>
      <c r="V1151" s="20"/>
      <c r="W1151" s="20"/>
      <c r="X1151" s="29"/>
      <c r="Y1151" s="29"/>
      <c r="Z1151" s="30"/>
      <c r="AA1151" s="30"/>
      <c r="AB1151" s="30"/>
      <c r="AC1151" s="30"/>
      <c r="AD1151" s="30"/>
      <c r="AE1151" s="20"/>
      <c r="AF1151" s="20"/>
      <c r="AG1151" s="20"/>
    </row>
    <row r="1152">
      <c r="A1152" s="20"/>
      <c r="B1152" s="20"/>
      <c r="C1152" s="20"/>
      <c r="D1152" s="20"/>
      <c r="E1152" s="20"/>
      <c r="F1152" s="20"/>
      <c r="G1152" s="20"/>
      <c r="H1152" s="20"/>
      <c r="I1152" s="20"/>
      <c r="J1152" s="20"/>
      <c r="K1152" s="20"/>
      <c r="L1152" s="20"/>
      <c r="M1152" s="20"/>
      <c r="N1152" s="20"/>
      <c r="O1152" s="20"/>
      <c r="P1152" s="20"/>
      <c r="Q1152" s="20"/>
      <c r="R1152" s="20"/>
      <c r="S1152" s="20"/>
      <c r="T1152" s="20"/>
      <c r="U1152" s="20"/>
      <c r="V1152" s="20"/>
      <c r="W1152" s="20"/>
      <c r="X1152" s="29"/>
      <c r="Y1152" s="29"/>
      <c r="Z1152" s="30"/>
      <c r="AA1152" s="30"/>
      <c r="AB1152" s="30"/>
      <c r="AC1152" s="30"/>
      <c r="AD1152" s="30"/>
      <c r="AE1152" s="20"/>
      <c r="AF1152" s="20"/>
      <c r="AG1152" s="20"/>
    </row>
    <row r="1153">
      <c r="A1153" s="20"/>
      <c r="B1153" s="20"/>
      <c r="C1153" s="20"/>
      <c r="D1153" s="20"/>
      <c r="E1153" s="20"/>
      <c r="F1153" s="20"/>
      <c r="G1153" s="20"/>
      <c r="H1153" s="20"/>
      <c r="I1153" s="20"/>
      <c r="J1153" s="20"/>
      <c r="K1153" s="20"/>
      <c r="L1153" s="20"/>
      <c r="M1153" s="20"/>
      <c r="N1153" s="20"/>
      <c r="O1153" s="20"/>
      <c r="P1153" s="20"/>
      <c r="Q1153" s="20"/>
      <c r="R1153" s="20"/>
      <c r="S1153" s="20"/>
      <c r="T1153" s="20"/>
      <c r="U1153" s="20"/>
      <c r="V1153" s="20"/>
      <c r="W1153" s="20"/>
      <c r="X1153" s="29"/>
      <c r="Y1153" s="29"/>
      <c r="Z1153" s="30"/>
      <c r="AA1153" s="30"/>
      <c r="AB1153" s="30"/>
      <c r="AC1153" s="30"/>
      <c r="AD1153" s="30"/>
      <c r="AE1153" s="20"/>
      <c r="AF1153" s="20"/>
      <c r="AG1153" s="20"/>
    </row>
    <row r="1154">
      <c r="A1154" s="20"/>
      <c r="B1154" s="20"/>
      <c r="C1154" s="20"/>
      <c r="D1154" s="20"/>
      <c r="E1154" s="20"/>
      <c r="F1154" s="20"/>
      <c r="G1154" s="20"/>
      <c r="H1154" s="20"/>
      <c r="I1154" s="20"/>
      <c r="J1154" s="20"/>
      <c r="K1154" s="20"/>
      <c r="L1154" s="20"/>
      <c r="M1154" s="20"/>
      <c r="N1154" s="20"/>
      <c r="O1154" s="20"/>
      <c r="P1154" s="20"/>
      <c r="Q1154" s="20"/>
      <c r="R1154" s="20"/>
      <c r="S1154" s="20"/>
      <c r="T1154" s="20"/>
      <c r="U1154" s="20"/>
      <c r="V1154" s="20"/>
      <c r="W1154" s="20"/>
      <c r="X1154" s="29"/>
      <c r="Y1154" s="29"/>
      <c r="Z1154" s="30"/>
      <c r="AA1154" s="30"/>
      <c r="AB1154" s="30"/>
      <c r="AC1154" s="30"/>
      <c r="AD1154" s="30"/>
      <c r="AE1154" s="20"/>
      <c r="AF1154" s="20"/>
      <c r="AG1154" s="20"/>
    </row>
    <row r="1155">
      <c r="A1155" s="20"/>
      <c r="B1155" s="20"/>
      <c r="C1155" s="20"/>
      <c r="D1155" s="20"/>
      <c r="E1155" s="20"/>
      <c r="F1155" s="20"/>
      <c r="G1155" s="20"/>
      <c r="H1155" s="20"/>
      <c r="I1155" s="20"/>
      <c r="J1155" s="20"/>
      <c r="K1155" s="20"/>
      <c r="L1155" s="20"/>
      <c r="M1155" s="20"/>
      <c r="N1155" s="20"/>
      <c r="O1155" s="20"/>
      <c r="P1155" s="20"/>
      <c r="Q1155" s="20"/>
      <c r="R1155" s="20"/>
      <c r="S1155" s="20"/>
      <c r="T1155" s="20"/>
      <c r="U1155" s="20"/>
      <c r="V1155" s="20"/>
      <c r="W1155" s="20"/>
      <c r="X1155" s="29"/>
      <c r="Y1155" s="29"/>
      <c r="Z1155" s="30"/>
      <c r="AA1155" s="30"/>
      <c r="AB1155" s="30"/>
      <c r="AC1155" s="30"/>
      <c r="AD1155" s="30"/>
      <c r="AE1155" s="20"/>
      <c r="AF1155" s="20"/>
      <c r="AG1155" s="20"/>
    </row>
    <row r="1156">
      <c r="A1156" s="20"/>
      <c r="B1156" s="20"/>
      <c r="C1156" s="20"/>
      <c r="D1156" s="20"/>
      <c r="E1156" s="20"/>
      <c r="F1156" s="20"/>
      <c r="G1156" s="20"/>
      <c r="H1156" s="20"/>
      <c r="I1156" s="20"/>
      <c r="J1156" s="20"/>
      <c r="K1156" s="20"/>
      <c r="L1156" s="20"/>
      <c r="M1156" s="20"/>
      <c r="N1156" s="20"/>
      <c r="O1156" s="20"/>
      <c r="P1156" s="20"/>
      <c r="Q1156" s="20"/>
      <c r="R1156" s="20"/>
      <c r="S1156" s="20"/>
      <c r="T1156" s="20"/>
      <c r="U1156" s="20"/>
      <c r="V1156" s="20"/>
      <c r="W1156" s="20"/>
      <c r="X1156" s="29"/>
      <c r="Y1156" s="29"/>
      <c r="Z1156" s="30"/>
      <c r="AA1156" s="30"/>
      <c r="AB1156" s="30"/>
      <c r="AC1156" s="30"/>
      <c r="AD1156" s="30"/>
      <c r="AE1156" s="20"/>
      <c r="AF1156" s="20"/>
      <c r="AG1156" s="20"/>
    </row>
    <row r="1157">
      <c r="A1157" s="20"/>
      <c r="B1157" s="20"/>
      <c r="C1157" s="20"/>
      <c r="D1157" s="20"/>
      <c r="E1157" s="20"/>
      <c r="F1157" s="20"/>
      <c r="G1157" s="20"/>
      <c r="H1157" s="20"/>
      <c r="I1157" s="20"/>
      <c r="J1157" s="20"/>
      <c r="K1157" s="20"/>
      <c r="L1157" s="20"/>
      <c r="M1157" s="20"/>
      <c r="N1157" s="20"/>
      <c r="O1157" s="20"/>
      <c r="P1157" s="20"/>
      <c r="Q1157" s="20"/>
      <c r="R1157" s="20"/>
      <c r="S1157" s="20"/>
      <c r="T1157" s="20"/>
      <c r="U1157" s="20"/>
      <c r="V1157" s="20"/>
      <c r="W1157" s="20"/>
      <c r="X1157" s="29"/>
      <c r="Y1157" s="29"/>
      <c r="Z1157" s="30"/>
      <c r="AA1157" s="30"/>
      <c r="AB1157" s="30"/>
      <c r="AC1157" s="30"/>
      <c r="AD1157" s="30"/>
      <c r="AE1157" s="20"/>
      <c r="AF1157" s="20"/>
      <c r="AG1157" s="20"/>
    </row>
    <row r="1158">
      <c r="A1158" s="20"/>
      <c r="B1158" s="20"/>
      <c r="C1158" s="20"/>
      <c r="D1158" s="20"/>
      <c r="E1158" s="20"/>
      <c r="F1158" s="20"/>
      <c r="G1158" s="20"/>
      <c r="H1158" s="20"/>
      <c r="I1158" s="20"/>
      <c r="J1158" s="20"/>
      <c r="K1158" s="20"/>
      <c r="L1158" s="20"/>
      <c r="M1158" s="20"/>
      <c r="N1158" s="20"/>
      <c r="O1158" s="20"/>
      <c r="P1158" s="20"/>
      <c r="Q1158" s="20"/>
      <c r="R1158" s="20"/>
      <c r="S1158" s="20"/>
      <c r="T1158" s="20"/>
      <c r="U1158" s="20"/>
      <c r="V1158" s="20"/>
      <c r="W1158" s="20"/>
      <c r="X1158" s="29"/>
      <c r="Y1158" s="29"/>
      <c r="Z1158" s="30"/>
      <c r="AA1158" s="30"/>
      <c r="AB1158" s="30"/>
      <c r="AC1158" s="30"/>
      <c r="AD1158" s="30"/>
      <c r="AE1158" s="20"/>
      <c r="AF1158" s="20"/>
      <c r="AG1158" s="20"/>
    </row>
    <row r="1159">
      <c r="A1159" s="20"/>
      <c r="B1159" s="20"/>
      <c r="C1159" s="20"/>
      <c r="D1159" s="20"/>
      <c r="E1159" s="20"/>
      <c r="F1159" s="20"/>
      <c r="G1159" s="20"/>
      <c r="H1159" s="20"/>
      <c r="I1159" s="20"/>
      <c r="J1159" s="20"/>
      <c r="K1159" s="20"/>
      <c r="L1159" s="20"/>
      <c r="M1159" s="20"/>
      <c r="N1159" s="20"/>
      <c r="O1159" s="20"/>
      <c r="P1159" s="20"/>
      <c r="Q1159" s="20"/>
      <c r="R1159" s="20"/>
      <c r="S1159" s="20"/>
      <c r="T1159" s="20"/>
      <c r="U1159" s="20"/>
      <c r="V1159" s="20"/>
      <c r="W1159" s="20"/>
      <c r="X1159" s="29"/>
      <c r="Y1159" s="29"/>
      <c r="Z1159" s="30"/>
      <c r="AA1159" s="30"/>
      <c r="AB1159" s="30"/>
      <c r="AC1159" s="30"/>
      <c r="AD1159" s="30"/>
      <c r="AE1159" s="20"/>
      <c r="AF1159" s="20"/>
      <c r="AG1159" s="20"/>
    </row>
    <row r="1160">
      <c r="A1160" s="20"/>
      <c r="B1160" s="20"/>
      <c r="C1160" s="20"/>
      <c r="D1160" s="20"/>
      <c r="E1160" s="20"/>
      <c r="F1160" s="20"/>
      <c r="G1160" s="20"/>
      <c r="H1160" s="20"/>
      <c r="I1160" s="20"/>
      <c r="J1160" s="20"/>
      <c r="K1160" s="20"/>
      <c r="L1160" s="20"/>
      <c r="M1160" s="20"/>
      <c r="N1160" s="20"/>
      <c r="O1160" s="20"/>
      <c r="P1160" s="20"/>
      <c r="Q1160" s="20"/>
      <c r="R1160" s="20"/>
      <c r="S1160" s="20"/>
      <c r="T1160" s="20"/>
      <c r="U1160" s="20"/>
      <c r="V1160" s="20"/>
      <c r="W1160" s="20"/>
      <c r="X1160" s="29"/>
      <c r="Y1160" s="29"/>
      <c r="Z1160" s="30"/>
      <c r="AA1160" s="30"/>
      <c r="AB1160" s="30"/>
      <c r="AC1160" s="30"/>
      <c r="AD1160" s="30"/>
      <c r="AE1160" s="20"/>
      <c r="AF1160" s="20"/>
      <c r="AG1160" s="20"/>
    </row>
    <row r="1161">
      <c r="A1161" s="20"/>
      <c r="B1161" s="20"/>
      <c r="C1161" s="20"/>
      <c r="D1161" s="20"/>
      <c r="E1161" s="20"/>
      <c r="F1161" s="20"/>
      <c r="G1161" s="20"/>
      <c r="H1161" s="20"/>
      <c r="I1161" s="20"/>
      <c r="J1161" s="20"/>
      <c r="K1161" s="20"/>
      <c r="L1161" s="20"/>
      <c r="M1161" s="20"/>
      <c r="N1161" s="20"/>
      <c r="O1161" s="20"/>
      <c r="P1161" s="20"/>
      <c r="Q1161" s="20"/>
      <c r="R1161" s="20"/>
      <c r="S1161" s="20"/>
      <c r="T1161" s="20"/>
      <c r="U1161" s="20"/>
      <c r="V1161" s="20"/>
      <c r="W1161" s="20"/>
      <c r="X1161" s="29"/>
      <c r="Y1161" s="29"/>
      <c r="Z1161" s="30"/>
      <c r="AA1161" s="30"/>
      <c r="AB1161" s="30"/>
      <c r="AC1161" s="30"/>
      <c r="AD1161" s="30"/>
      <c r="AE1161" s="20"/>
      <c r="AF1161" s="20"/>
      <c r="AG1161" s="20"/>
    </row>
    <row r="1162">
      <c r="A1162" s="20"/>
      <c r="B1162" s="20"/>
      <c r="C1162" s="20"/>
      <c r="D1162" s="20"/>
      <c r="E1162" s="20"/>
      <c r="F1162" s="20"/>
      <c r="G1162" s="20"/>
      <c r="H1162" s="20"/>
      <c r="I1162" s="20"/>
      <c r="J1162" s="20"/>
      <c r="K1162" s="20"/>
      <c r="L1162" s="20"/>
      <c r="M1162" s="20"/>
      <c r="N1162" s="20"/>
      <c r="O1162" s="20"/>
      <c r="P1162" s="20"/>
      <c r="Q1162" s="20"/>
      <c r="R1162" s="20"/>
      <c r="S1162" s="20"/>
      <c r="T1162" s="20"/>
      <c r="U1162" s="20"/>
      <c r="V1162" s="20"/>
      <c r="W1162" s="20"/>
      <c r="X1162" s="29"/>
      <c r="Y1162" s="29"/>
      <c r="Z1162" s="30"/>
      <c r="AA1162" s="30"/>
      <c r="AB1162" s="30"/>
      <c r="AC1162" s="30"/>
      <c r="AD1162" s="30"/>
      <c r="AE1162" s="20"/>
      <c r="AF1162" s="20"/>
      <c r="AG1162" s="20"/>
    </row>
    <row r="1163">
      <c r="A1163" s="20"/>
      <c r="B1163" s="20"/>
      <c r="C1163" s="20"/>
      <c r="D1163" s="20"/>
      <c r="E1163" s="20"/>
      <c r="F1163" s="20"/>
      <c r="G1163" s="20"/>
      <c r="H1163" s="20"/>
      <c r="I1163" s="20"/>
      <c r="J1163" s="20"/>
      <c r="K1163" s="20"/>
      <c r="L1163" s="20"/>
      <c r="M1163" s="20"/>
      <c r="N1163" s="20"/>
      <c r="O1163" s="20"/>
      <c r="P1163" s="20"/>
      <c r="Q1163" s="20"/>
      <c r="R1163" s="20"/>
      <c r="S1163" s="20"/>
      <c r="T1163" s="20"/>
      <c r="U1163" s="20"/>
      <c r="V1163" s="20"/>
      <c r="W1163" s="20"/>
      <c r="X1163" s="29"/>
      <c r="Y1163" s="29"/>
      <c r="Z1163" s="30"/>
      <c r="AA1163" s="30"/>
      <c r="AB1163" s="30"/>
      <c r="AC1163" s="30"/>
      <c r="AD1163" s="30"/>
      <c r="AE1163" s="20"/>
      <c r="AF1163" s="20"/>
      <c r="AG1163" s="20"/>
    </row>
    <row r="1164">
      <c r="A1164" s="20"/>
      <c r="B1164" s="20"/>
      <c r="C1164" s="20"/>
      <c r="D1164" s="20"/>
      <c r="E1164" s="20"/>
      <c r="F1164" s="20"/>
      <c r="G1164" s="20"/>
      <c r="H1164" s="20"/>
      <c r="I1164" s="20"/>
      <c r="J1164" s="20"/>
      <c r="K1164" s="20"/>
      <c r="L1164" s="20"/>
      <c r="M1164" s="20"/>
      <c r="N1164" s="20"/>
      <c r="O1164" s="20"/>
      <c r="P1164" s="20"/>
      <c r="Q1164" s="20"/>
      <c r="R1164" s="20"/>
      <c r="S1164" s="20"/>
      <c r="T1164" s="20"/>
      <c r="U1164" s="20"/>
      <c r="V1164" s="20"/>
      <c r="W1164" s="20"/>
      <c r="X1164" s="29"/>
      <c r="Y1164" s="29"/>
      <c r="Z1164" s="30"/>
      <c r="AA1164" s="30"/>
      <c r="AB1164" s="30"/>
      <c r="AC1164" s="30"/>
      <c r="AD1164" s="30"/>
      <c r="AE1164" s="20"/>
      <c r="AF1164" s="20"/>
      <c r="AG1164" s="20"/>
    </row>
    <row r="1165">
      <c r="A1165" s="20"/>
      <c r="B1165" s="20"/>
      <c r="C1165" s="20"/>
      <c r="D1165" s="20"/>
      <c r="E1165" s="20"/>
      <c r="F1165" s="20"/>
      <c r="G1165" s="20"/>
      <c r="H1165" s="20"/>
      <c r="I1165" s="20"/>
      <c r="J1165" s="20"/>
      <c r="K1165" s="20"/>
      <c r="L1165" s="20"/>
      <c r="M1165" s="20"/>
      <c r="N1165" s="20"/>
      <c r="O1165" s="20"/>
      <c r="P1165" s="20"/>
      <c r="Q1165" s="20"/>
      <c r="R1165" s="20"/>
      <c r="S1165" s="20"/>
      <c r="T1165" s="20"/>
      <c r="U1165" s="20"/>
      <c r="V1165" s="20"/>
      <c r="W1165" s="20"/>
      <c r="X1165" s="29"/>
      <c r="Y1165" s="29"/>
      <c r="Z1165" s="30"/>
      <c r="AA1165" s="30"/>
      <c r="AB1165" s="30"/>
      <c r="AC1165" s="30"/>
      <c r="AD1165" s="30"/>
      <c r="AE1165" s="20"/>
      <c r="AF1165" s="20"/>
      <c r="AG1165" s="20"/>
    </row>
    <row r="1166">
      <c r="A1166" s="20"/>
      <c r="B1166" s="20"/>
      <c r="C1166" s="20"/>
      <c r="D1166" s="20"/>
      <c r="E1166" s="20"/>
      <c r="F1166" s="20"/>
      <c r="G1166" s="20"/>
      <c r="H1166" s="20"/>
      <c r="I1166" s="20"/>
      <c r="J1166" s="20"/>
      <c r="K1166" s="20"/>
      <c r="L1166" s="20"/>
      <c r="M1166" s="20"/>
      <c r="N1166" s="20"/>
      <c r="O1166" s="20"/>
      <c r="P1166" s="20"/>
      <c r="Q1166" s="20"/>
      <c r="R1166" s="20"/>
      <c r="S1166" s="20"/>
      <c r="T1166" s="20"/>
      <c r="U1166" s="20"/>
      <c r="V1166" s="20"/>
      <c r="W1166" s="20"/>
      <c r="X1166" s="29"/>
      <c r="Y1166" s="29"/>
      <c r="Z1166" s="30"/>
      <c r="AA1166" s="30"/>
      <c r="AB1166" s="30"/>
      <c r="AC1166" s="30"/>
      <c r="AD1166" s="30"/>
      <c r="AE1166" s="20"/>
      <c r="AF1166" s="20"/>
      <c r="AG1166" s="20"/>
    </row>
    <row r="1167">
      <c r="A1167" s="20"/>
      <c r="B1167" s="20"/>
      <c r="C1167" s="20"/>
      <c r="D1167" s="20"/>
      <c r="E1167" s="20"/>
      <c r="F1167" s="20"/>
      <c r="G1167" s="20"/>
      <c r="H1167" s="20"/>
      <c r="I1167" s="20"/>
      <c r="J1167" s="20"/>
      <c r="K1167" s="20"/>
      <c r="L1167" s="20"/>
      <c r="M1167" s="20"/>
      <c r="N1167" s="20"/>
      <c r="O1167" s="20"/>
      <c r="P1167" s="20"/>
      <c r="Q1167" s="20"/>
      <c r="R1167" s="20"/>
      <c r="S1167" s="20"/>
      <c r="T1167" s="20"/>
      <c r="U1167" s="20"/>
      <c r="V1167" s="20"/>
      <c r="W1167" s="20"/>
      <c r="X1167" s="29"/>
      <c r="Y1167" s="29"/>
      <c r="Z1167" s="30"/>
      <c r="AA1167" s="30"/>
      <c r="AB1167" s="30"/>
      <c r="AC1167" s="30"/>
      <c r="AD1167" s="30"/>
      <c r="AE1167" s="20"/>
      <c r="AF1167" s="20"/>
      <c r="AG1167" s="20"/>
    </row>
    <row r="1168">
      <c r="A1168" s="20"/>
      <c r="B1168" s="20"/>
      <c r="C1168" s="20"/>
      <c r="D1168" s="20"/>
      <c r="E1168" s="20"/>
      <c r="F1168" s="20"/>
      <c r="G1168" s="20"/>
      <c r="H1168" s="20"/>
      <c r="I1168" s="20"/>
      <c r="J1168" s="20"/>
      <c r="K1168" s="20"/>
      <c r="L1168" s="20"/>
      <c r="M1168" s="20"/>
      <c r="N1168" s="20"/>
      <c r="O1168" s="20"/>
      <c r="P1168" s="20"/>
      <c r="Q1168" s="20"/>
      <c r="R1168" s="20"/>
      <c r="S1168" s="20"/>
      <c r="T1168" s="20"/>
      <c r="U1168" s="20"/>
      <c r="V1168" s="20"/>
      <c r="W1168" s="20"/>
      <c r="X1168" s="29"/>
      <c r="Y1168" s="29"/>
      <c r="Z1168" s="30"/>
      <c r="AA1168" s="30"/>
      <c r="AB1168" s="30"/>
      <c r="AC1168" s="30"/>
      <c r="AD1168" s="30"/>
      <c r="AE1168" s="20"/>
      <c r="AF1168" s="20"/>
      <c r="AG1168" s="20"/>
    </row>
    <row r="1169">
      <c r="A1169" s="20"/>
      <c r="B1169" s="20"/>
      <c r="C1169" s="20"/>
      <c r="D1169" s="20"/>
      <c r="E1169" s="20"/>
      <c r="F1169" s="20"/>
      <c r="G1169" s="20"/>
      <c r="H1169" s="20"/>
      <c r="I1169" s="20"/>
      <c r="J1169" s="20"/>
      <c r="K1169" s="20"/>
      <c r="L1169" s="20"/>
      <c r="M1169" s="20"/>
      <c r="N1169" s="20"/>
      <c r="O1169" s="20"/>
      <c r="P1169" s="20"/>
      <c r="Q1169" s="20"/>
      <c r="R1169" s="20"/>
      <c r="S1169" s="20"/>
      <c r="T1169" s="20"/>
      <c r="U1169" s="20"/>
      <c r="V1169" s="20"/>
      <c r="W1169" s="20"/>
      <c r="X1169" s="29"/>
      <c r="Y1169" s="29"/>
      <c r="Z1169" s="30"/>
      <c r="AA1169" s="30"/>
      <c r="AB1169" s="30"/>
      <c r="AC1169" s="30"/>
      <c r="AD1169" s="30"/>
      <c r="AE1169" s="20"/>
      <c r="AF1169" s="20"/>
      <c r="AG1169" s="20"/>
    </row>
    <row r="1170">
      <c r="A1170" s="20"/>
      <c r="B1170" s="20"/>
      <c r="C1170" s="20"/>
      <c r="D1170" s="20"/>
      <c r="E1170" s="20"/>
      <c r="F1170" s="20"/>
      <c r="G1170" s="20"/>
      <c r="H1170" s="20"/>
      <c r="I1170" s="20"/>
      <c r="J1170" s="20"/>
      <c r="K1170" s="20"/>
      <c r="L1170" s="20"/>
      <c r="M1170" s="20"/>
      <c r="N1170" s="20"/>
      <c r="O1170" s="20"/>
      <c r="P1170" s="20"/>
      <c r="Q1170" s="20"/>
      <c r="R1170" s="20"/>
      <c r="S1170" s="20"/>
      <c r="T1170" s="20"/>
      <c r="U1170" s="20"/>
      <c r="V1170" s="20"/>
      <c r="W1170" s="20"/>
      <c r="X1170" s="29"/>
      <c r="Y1170" s="29"/>
      <c r="Z1170" s="30"/>
      <c r="AA1170" s="30"/>
      <c r="AB1170" s="30"/>
      <c r="AC1170" s="30"/>
      <c r="AD1170" s="30"/>
      <c r="AE1170" s="20"/>
      <c r="AF1170" s="20"/>
      <c r="AG1170" s="20"/>
    </row>
    <row r="1171">
      <c r="A1171" s="20"/>
      <c r="B1171" s="20"/>
      <c r="C1171" s="20"/>
      <c r="D1171" s="20"/>
      <c r="E1171" s="20"/>
      <c r="F1171" s="20"/>
      <c r="G1171" s="20"/>
      <c r="H1171" s="20"/>
      <c r="I1171" s="20"/>
      <c r="J1171" s="20"/>
      <c r="K1171" s="20"/>
      <c r="L1171" s="20"/>
      <c r="M1171" s="20"/>
      <c r="N1171" s="20"/>
      <c r="O1171" s="20"/>
      <c r="P1171" s="20"/>
      <c r="Q1171" s="20"/>
      <c r="R1171" s="20"/>
      <c r="S1171" s="20"/>
      <c r="T1171" s="20"/>
      <c r="U1171" s="20"/>
      <c r="V1171" s="20"/>
      <c r="W1171" s="20"/>
      <c r="X1171" s="29"/>
      <c r="Y1171" s="29"/>
      <c r="Z1171" s="30"/>
      <c r="AA1171" s="30"/>
      <c r="AB1171" s="30"/>
      <c r="AC1171" s="30"/>
      <c r="AD1171" s="30"/>
      <c r="AE1171" s="20"/>
      <c r="AF1171" s="20"/>
      <c r="AG1171" s="20"/>
    </row>
    <row r="1172">
      <c r="A1172" s="20"/>
      <c r="B1172" s="20"/>
      <c r="C1172" s="20"/>
      <c r="D1172" s="20"/>
      <c r="E1172" s="20"/>
      <c r="F1172" s="20"/>
      <c r="G1172" s="20"/>
      <c r="H1172" s="20"/>
      <c r="I1172" s="20"/>
      <c r="J1172" s="20"/>
      <c r="K1172" s="20"/>
      <c r="L1172" s="20"/>
      <c r="M1172" s="20"/>
      <c r="N1172" s="20"/>
      <c r="O1172" s="20"/>
      <c r="P1172" s="20"/>
      <c r="Q1172" s="20"/>
      <c r="R1172" s="20"/>
      <c r="S1172" s="20"/>
      <c r="T1172" s="20"/>
      <c r="U1172" s="20"/>
      <c r="V1172" s="20"/>
      <c r="W1172" s="20"/>
      <c r="X1172" s="29"/>
      <c r="Y1172" s="29"/>
      <c r="Z1172" s="30"/>
      <c r="AA1172" s="30"/>
      <c r="AB1172" s="30"/>
      <c r="AC1172" s="30"/>
      <c r="AD1172" s="30"/>
      <c r="AE1172" s="20"/>
      <c r="AF1172" s="20"/>
      <c r="AG1172" s="20"/>
    </row>
    <row r="1173">
      <c r="A1173" s="20"/>
      <c r="B1173" s="20"/>
      <c r="C1173" s="20"/>
      <c r="D1173" s="20"/>
      <c r="E1173" s="20"/>
      <c r="F1173" s="20"/>
      <c r="G1173" s="20"/>
      <c r="H1173" s="20"/>
      <c r="I1173" s="20"/>
      <c r="J1173" s="20"/>
      <c r="K1173" s="20"/>
      <c r="L1173" s="20"/>
      <c r="M1173" s="20"/>
      <c r="N1173" s="20"/>
      <c r="O1173" s="20"/>
      <c r="P1173" s="20"/>
      <c r="Q1173" s="20"/>
      <c r="R1173" s="20"/>
      <c r="S1173" s="20"/>
      <c r="T1173" s="20"/>
      <c r="U1173" s="20"/>
      <c r="V1173" s="20"/>
      <c r="W1173" s="20"/>
      <c r="X1173" s="29"/>
      <c r="Y1173" s="29"/>
      <c r="Z1173" s="30"/>
      <c r="AA1173" s="30"/>
      <c r="AB1173" s="30"/>
      <c r="AC1173" s="30"/>
      <c r="AD1173" s="30"/>
      <c r="AE1173" s="20"/>
      <c r="AF1173" s="20"/>
      <c r="AG1173" s="20"/>
    </row>
    <row r="1174">
      <c r="A1174" s="20"/>
      <c r="B1174" s="20"/>
      <c r="C1174" s="20"/>
      <c r="D1174" s="20"/>
      <c r="E1174" s="20"/>
      <c r="F1174" s="20"/>
      <c r="G1174" s="20"/>
      <c r="H1174" s="20"/>
      <c r="I1174" s="20"/>
      <c r="J1174" s="20"/>
      <c r="K1174" s="20"/>
      <c r="L1174" s="20"/>
      <c r="M1174" s="20"/>
      <c r="N1174" s="20"/>
      <c r="O1174" s="20"/>
      <c r="P1174" s="20"/>
      <c r="Q1174" s="20"/>
      <c r="R1174" s="20"/>
      <c r="S1174" s="20"/>
      <c r="T1174" s="20"/>
      <c r="U1174" s="20"/>
      <c r="V1174" s="20"/>
      <c r="W1174" s="20"/>
      <c r="X1174" s="29"/>
      <c r="Y1174" s="29"/>
      <c r="Z1174" s="30"/>
      <c r="AA1174" s="30"/>
      <c r="AB1174" s="30"/>
      <c r="AC1174" s="30"/>
      <c r="AD1174" s="30"/>
      <c r="AE1174" s="20"/>
      <c r="AF1174" s="20"/>
      <c r="AG1174" s="20"/>
    </row>
    <row r="1175">
      <c r="A1175" s="20"/>
      <c r="B1175" s="20"/>
      <c r="C1175" s="20"/>
      <c r="D1175" s="20"/>
      <c r="E1175" s="20"/>
      <c r="F1175" s="20"/>
      <c r="G1175" s="20"/>
      <c r="H1175" s="20"/>
      <c r="I1175" s="20"/>
      <c r="J1175" s="20"/>
      <c r="K1175" s="20"/>
      <c r="L1175" s="20"/>
      <c r="M1175" s="20"/>
      <c r="N1175" s="20"/>
      <c r="O1175" s="20"/>
      <c r="P1175" s="20"/>
      <c r="Q1175" s="20"/>
      <c r="R1175" s="20"/>
      <c r="S1175" s="20"/>
      <c r="T1175" s="20"/>
      <c r="U1175" s="20"/>
      <c r="V1175" s="20"/>
      <c r="W1175" s="20"/>
      <c r="X1175" s="29"/>
      <c r="Y1175" s="29"/>
      <c r="Z1175" s="30"/>
      <c r="AA1175" s="30"/>
      <c r="AB1175" s="30"/>
      <c r="AC1175" s="30"/>
      <c r="AD1175" s="30"/>
      <c r="AE1175" s="20"/>
      <c r="AF1175" s="20"/>
      <c r="AG1175" s="20"/>
    </row>
    <row r="1176">
      <c r="A1176" s="20"/>
      <c r="B1176" s="20"/>
      <c r="C1176" s="20"/>
      <c r="D1176" s="20"/>
      <c r="E1176" s="20"/>
      <c r="F1176" s="20"/>
      <c r="G1176" s="20"/>
      <c r="H1176" s="20"/>
      <c r="I1176" s="20"/>
      <c r="J1176" s="20"/>
      <c r="K1176" s="20"/>
      <c r="L1176" s="20"/>
      <c r="M1176" s="20"/>
      <c r="N1176" s="20"/>
      <c r="O1176" s="20"/>
      <c r="P1176" s="20"/>
      <c r="Q1176" s="20"/>
      <c r="R1176" s="20"/>
      <c r="S1176" s="20"/>
      <c r="T1176" s="20"/>
      <c r="U1176" s="20"/>
      <c r="V1176" s="20"/>
      <c r="W1176" s="20"/>
      <c r="X1176" s="29"/>
      <c r="Y1176" s="29"/>
      <c r="Z1176" s="30"/>
      <c r="AA1176" s="30"/>
      <c r="AB1176" s="30"/>
      <c r="AC1176" s="30"/>
      <c r="AD1176" s="30"/>
      <c r="AE1176" s="20"/>
      <c r="AF1176" s="20"/>
      <c r="AG1176" s="20"/>
    </row>
    <row r="1177">
      <c r="A1177" s="20"/>
      <c r="B1177" s="20"/>
      <c r="C1177" s="20"/>
      <c r="D1177" s="20"/>
      <c r="E1177" s="20"/>
      <c r="F1177" s="20"/>
      <c r="G1177" s="20"/>
      <c r="H1177" s="20"/>
      <c r="I1177" s="20"/>
      <c r="J1177" s="20"/>
      <c r="K1177" s="20"/>
      <c r="L1177" s="20"/>
      <c r="M1177" s="20"/>
      <c r="N1177" s="20"/>
      <c r="O1177" s="20"/>
      <c r="P1177" s="20"/>
      <c r="Q1177" s="20"/>
      <c r="R1177" s="20"/>
      <c r="S1177" s="20"/>
      <c r="T1177" s="20"/>
      <c r="U1177" s="20"/>
      <c r="V1177" s="20"/>
      <c r="W1177" s="20"/>
      <c r="X1177" s="29"/>
      <c r="Y1177" s="29"/>
      <c r="Z1177" s="30"/>
      <c r="AA1177" s="30"/>
      <c r="AB1177" s="30"/>
      <c r="AC1177" s="30"/>
      <c r="AD1177" s="30"/>
      <c r="AE1177" s="20"/>
      <c r="AF1177" s="20"/>
      <c r="AG1177" s="20"/>
    </row>
    <row r="1178">
      <c r="A1178" s="20"/>
      <c r="B1178" s="20"/>
      <c r="C1178" s="20"/>
      <c r="D1178" s="20"/>
      <c r="E1178" s="20"/>
      <c r="F1178" s="20"/>
      <c r="G1178" s="20"/>
      <c r="H1178" s="20"/>
      <c r="I1178" s="20"/>
      <c r="J1178" s="20"/>
      <c r="K1178" s="20"/>
      <c r="L1178" s="20"/>
      <c r="M1178" s="20"/>
      <c r="N1178" s="20"/>
      <c r="O1178" s="20"/>
      <c r="P1178" s="20"/>
      <c r="Q1178" s="20"/>
      <c r="R1178" s="20"/>
      <c r="S1178" s="20"/>
      <c r="T1178" s="20"/>
      <c r="U1178" s="20"/>
      <c r="V1178" s="20"/>
      <c r="W1178" s="20"/>
      <c r="X1178" s="29"/>
      <c r="Y1178" s="29"/>
      <c r="Z1178" s="30"/>
      <c r="AA1178" s="30"/>
      <c r="AB1178" s="30"/>
      <c r="AC1178" s="30"/>
      <c r="AD1178" s="30"/>
      <c r="AE1178" s="20"/>
      <c r="AF1178" s="20"/>
      <c r="AG1178" s="20"/>
    </row>
    <row r="1179">
      <c r="A1179" s="20"/>
      <c r="B1179" s="20"/>
      <c r="C1179" s="20"/>
      <c r="D1179" s="20"/>
      <c r="E1179" s="20"/>
      <c r="F1179" s="20"/>
      <c r="G1179" s="20"/>
      <c r="H1179" s="20"/>
      <c r="I1179" s="20"/>
      <c r="J1179" s="20"/>
      <c r="K1179" s="20"/>
      <c r="L1179" s="20"/>
      <c r="M1179" s="20"/>
      <c r="N1179" s="20"/>
      <c r="O1179" s="20"/>
      <c r="P1179" s="20"/>
      <c r="Q1179" s="20"/>
      <c r="R1179" s="20"/>
      <c r="S1179" s="20"/>
      <c r="T1179" s="20"/>
      <c r="U1179" s="20"/>
      <c r="V1179" s="20"/>
      <c r="W1179" s="20"/>
      <c r="X1179" s="29"/>
      <c r="Y1179" s="29"/>
      <c r="Z1179" s="30"/>
      <c r="AA1179" s="30"/>
      <c r="AB1179" s="30"/>
      <c r="AC1179" s="30"/>
      <c r="AD1179" s="30"/>
      <c r="AE1179" s="20"/>
      <c r="AF1179" s="20"/>
      <c r="AG1179" s="20"/>
    </row>
    <row r="1180">
      <c r="A1180" s="20"/>
      <c r="B1180" s="20"/>
      <c r="C1180" s="20"/>
      <c r="D1180" s="20"/>
      <c r="E1180" s="20"/>
      <c r="F1180" s="20"/>
      <c r="G1180" s="20"/>
      <c r="H1180" s="20"/>
      <c r="I1180" s="20"/>
      <c r="J1180" s="20"/>
      <c r="K1180" s="20"/>
      <c r="L1180" s="20"/>
      <c r="M1180" s="20"/>
      <c r="N1180" s="20"/>
      <c r="O1180" s="20"/>
      <c r="P1180" s="20"/>
      <c r="Q1180" s="20"/>
      <c r="R1180" s="20"/>
      <c r="S1180" s="20"/>
      <c r="T1180" s="20"/>
      <c r="U1180" s="20"/>
      <c r="V1180" s="20"/>
      <c r="W1180" s="20"/>
      <c r="X1180" s="29"/>
      <c r="Y1180" s="29"/>
      <c r="Z1180" s="30"/>
      <c r="AA1180" s="30"/>
      <c r="AB1180" s="30"/>
      <c r="AC1180" s="30"/>
      <c r="AD1180" s="30"/>
      <c r="AE1180" s="20"/>
      <c r="AF1180" s="20"/>
      <c r="AG1180" s="20"/>
    </row>
    <row r="1181">
      <c r="A1181" s="20"/>
      <c r="B1181" s="20"/>
      <c r="C1181" s="20"/>
      <c r="D1181" s="20"/>
      <c r="E1181" s="20"/>
      <c r="F1181" s="20"/>
      <c r="G1181" s="20"/>
      <c r="H1181" s="20"/>
      <c r="I1181" s="20"/>
      <c r="J1181" s="20"/>
      <c r="K1181" s="20"/>
      <c r="L1181" s="20"/>
      <c r="M1181" s="20"/>
      <c r="N1181" s="20"/>
      <c r="O1181" s="20"/>
      <c r="P1181" s="20"/>
      <c r="Q1181" s="20"/>
      <c r="R1181" s="20"/>
      <c r="S1181" s="20"/>
      <c r="T1181" s="20"/>
      <c r="U1181" s="20"/>
      <c r="V1181" s="20"/>
      <c r="W1181" s="20"/>
      <c r="X1181" s="29"/>
      <c r="Y1181" s="29"/>
      <c r="Z1181" s="30"/>
      <c r="AA1181" s="30"/>
      <c r="AB1181" s="30"/>
      <c r="AC1181" s="30"/>
      <c r="AD1181" s="30"/>
      <c r="AE1181" s="20"/>
      <c r="AF1181" s="20"/>
      <c r="AG1181" s="20"/>
    </row>
    <row r="1182">
      <c r="A1182" s="20"/>
      <c r="B1182" s="20"/>
      <c r="C1182" s="20"/>
      <c r="D1182" s="20"/>
      <c r="E1182" s="20"/>
      <c r="F1182" s="20"/>
      <c r="G1182" s="20"/>
      <c r="H1182" s="20"/>
      <c r="I1182" s="20"/>
      <c r="J1182" s="20"/>
      <c r="K1182" s="20"/>
      <c r="L1182" s="20"/>
      <c r="M1182" s="20"/>
      <c r="N1182" s="20"/>
      <c r="O1182" s="20"/>
      <c r="P1182" s="20"/>
      <c r="Q1182" s="20"/>
      <c r="R1182" s="20"/>
      <c r="S1182" s="20"/>
      <c r="T1182" s="20"/>
      <c r="U1182" s="20"/>
      <c r="V1182" s="20"/>
      <c r="W1182" s="20"/>
      <c r="X1182" s="29"/>
      <c r="Y1182" s="29"/>
      <c r="Z1182" s="30"/>
      <c r="AA1182" s="30"/>
      <c r="AB1182" s="30"/>
      <c r="AC1182" s="30"/>
      <c r="AD1182" s="30"/>
      <c r="AE1182" s="20"/>
      <c r="AF1182" s="20"/>
      <c r="AG1182" s="20"/>
    </row>
    <row r="1183">
      <c r="A1183" s="20"/>
      <c r="B1183" s="20"/>
      <c r="C1183" s="20"/>
      <c r="D1183" s="20"/>
      <c r="E1183" s="20"/>
      <c r="F1183" s="20"/>
      <c r="G1183" s="20"/>
      <c r="H1183" s="20"/>
      <c r="I1183" s="20"/>
      <c r="J1183" s="20"/>
      <c r="K1183" s="20"/>
      <c r="L1183" s="20"/>
      <c r="M1183" s="20"/>
      <c r="N1183" s="20"/>
      <c r="O1183" s="20"/>
      <c r="P1183" s="20"/>
      <c r="Q1183" s="20"/>
      <c r="R1183" s="20"/>
      <c r="S1183" s="20"/>
      <c r="T1183" s="20"/>
      <c r="U1183" s="20"/>
      <c r="V1183" s="20"/>
      <c r="W1183" s="20"/>
      <c r="X1183" s="29"/>
      <c r="Y1183" s="29"/>
      <c r="Z1183" s="30"/>
      <c r="AA1183" s="30"/>
      <c r="AB1183" s="30"/>
      <c r="AC1183" s="30"/>
      <c r="AD1183" s="30"/>
      <c r="AE1183" s="20"/>
      <c r="AF1183" s="20"/>
      <c r="AG1183" s="20"/>
    </row>
    <row r="1184">
      <c r="A1184" s="20"/>
      <c r="B1184" s="20"/>
      <c r="C1184" s="20"/>
      <c r="D1184" s="20"/>
      <c r="E1184" s="20"/>
      <c r="F1184" s="20"/>
      <c r="G1184" s="20"/>
      <c r="H1184" s="20"/>
      <c r="I1184" s="20"/>
      <c r="J1184" s="20"/>
      <c r="K1184" s="20"/>
      <c r="L1184" s="20"/>
      <c r="M1184" s="20"/>
      <c r="N1184" s="20"/>
      <c r="O1184" s="20"/>
      <c r="P1184" s="20"/>
      <c r="Q1184" s="20"/>
      <c r="R1184" s="20"/>
      <c r="S1184" s="20"/>
      <c r="T1184" s="20"/>
      <c r="U1184" s="20"/>
      <c r="V1184" s="20"/>
      <c r="W1184" s="20"/>
      <c r="X1184" s="29"/>
      <c r="Y1184" s="29"/>
      <c r="Z1184" s="30"/>
      <c r="AA1184" s="30"/>
      <c r="AB1184" s="30"/>
      <c r="AC1184" s="30"/>
      <c r="AD1184" s="30"/>
      <c r="AE1184" s="20"/>
      <c r="AF1184" s="20"/>
      <c r="AG1184" s="20"/>
    </row>
    <row r="1185">
      <c r="A1185" s="20"/>
      <c r="B1185" s="20"/>
      <c r="C1185" s="20"/>
      <c r="D1185" s="20"/>
      <c r="E1185" s="20"/>
      <c r="F1185" s="20"/>
      <c r="G1185" s="20"/>
      <c r="H1185" s="20"/>
      <c r="I1185" s="20"/>
      <c r="J1185" s="20"/>
      <c r="K1185" s="20"/>
      <c r="L1185" s="20"/>
      <c r="M1185" s="20"/>
      <c r="N1185" s="20"/>
      <c r="O1185" s="20"/>
      <c r="P1185" s="20"/>
      <c r="Q1185" s="20"/>
      <c r="R1185" s="20"/>
      <c r="S1185" s="20"/>
      <c r="T1185" s="20"/>
      <c r="U1185" s="20"/>
      <c r="V1185" s="20"/>
      <c r="W1185" s="20"/>
      <c r="X1185" s="29"/>
      <c r="Y1185" s="29"/>
      <c r="Z1185" s="30"/>
      <c r="AA1185" s="30"/>
      <c r="AB1185" s="30"/>
      <c r="AC1185" s="30"/>
      <c r="AD1185" s="30"/>
      <c r="AE1185" s="20"/>
      <c r="AF1185" s="20"/>
      <c r="AG1185" s="20"/>
    </row>
    <row r="1186">
      <c r="A1186" s="20"/>
      <c r="B1186" s="20"/>
      <c r="C1186" s="20"/>
      <c r="D1186" s="20"/>
      <c r="E1186" s="20"/>
      <c r="F1186" s="20"/>
      <c r="G1186" s="20"/>
      <c r="H1186" s="20"/>
      <c r="I1186" s="20"/>
      <c r="J1186" s="20"/>
      <c r="K1186" s="20"/>
      <c r="L1186" s="20"/>
      <c r="M1186" s="20"/>
      <c r="N1186" s="20"/>
      <c r="O1186" s="20"/>
      <c r="P1186" s="20"/>
      <c r="Q1186" s="20"/>
      <c r="R1186" s="20"/>
      <c r="S1186" s="20"/>
      <c r="T1186" s="20"/>
      <c r="U1186" s="20"/>
      <c r="V1186" s="20"/>
      <c r="W1186" s="20"/>
      <c r="X1186" s="29"/>
      <c r="Y1186" s="29"/>
      <c r="Z1186" s="30"/>
      <c r="AA1186" s="30"/>
      <c r="AB1186" s="30"/>
      <c r="AC1186" s="30"/>
      <c r="AD1186" s="30"/>
      <c r="AE1186" s="20"/>
      <c r="AF1186" s="20"/>
      <c r="AG1186" s="20"/>
    </row>
    <row r="1187">
      <c r="A1187" s="20"/>
      <c r="B1187" s="20"/>
      <c r="C1187" s="20"/>
      <c r="D1187" s="20"/>
      <c r="E1187" s="20"/>
      <c r="F1187" s="20"/>
      <c r="G1187" s="20"/>
      <c r="H1187" s="20"/>
      <c r="I1187" s="20"/>
      <c r="J1187" s="20"/>
      <c r="K1187" s="20"/>
      <c r="L1187" s="20"/>
      <c r="M1187" s="20"/>
      <c r="N1187" s="20"/>
      <c r="O1187" s="20"/>
      <c r="P1187" s="20"/>
      <c r="Q1187" s="20"/>
      <c r="R1187" s="20"/>
      <c r="S1187" s="20"/>
      <c r="T1187" s="20"/>
      <c r="U1187" s="20"/>
      <c r="V1187" s="20"/>
      <c r="W1187" s="20"/>
      <c r="X1187" s="29"/>
      <c r="Y1187" s="29"/>
      <c r="Z1187" s="30"/>
      <c r="AA1187" s="30"/>
      <c r="AB1187" s="30"/>
      <c r="AC1187" s="30"/>
      <c r="AD1187" s="30"/>
      <c r="AE1187" s="20"/>
      <c r="AF1187" s="20"/>
      <c r="AG1187" s="20"/>
    </row>
    <row r="1188">
      <c r="A1188" s="20"/>
      <c r="B1188" s="20"/>
      <c r="C1188" s="20"/>
      <c r="D1188" s="20"/>
      <c r="E1188" s="20"/>
      <c r="F1188" s="20"/>
      <c r="G1188" s="20"/>
      <c r="H1188" s="20"/>
      <c r="I1188" s="20"/>
      <c r="J1188" s="20"/>
      <c r="K1188" s="20"/>
      <c r="L1188" s="20"/>
      <c r="M1188" s="20"/>
      <c r="N1188" s="20"/>
      <c r="O1188" s="20"/>
      <c r="P1188" s="20"/>
      <c r="Q1188" s="20"/>
      <c r="R1188" s="20"/>
      <c r="S1188" s="20"/>
      <c r="T1188" s="20"/>
      <c r="U1188" s="20"/>
      <c r="V1188" s="20"/>
      <c r="W1188" s="20"/>
      <c r="X1188" s="29"/>
      <c r="Y1188" s="29"/>
      <c r="Z1188" s="30"/>
      <c r="AA1188" s="30"/>
      <c r="AB1188" s="30"/>
      <c r="AC1188" s="30"/>
      <c r="AD1188" s="30"/>
      <c r="AE1188" s="20"/>
      <c r="AF1188" s="20"/>
      <c r="AG1188" s="20"/>
    </row>
    <row r="1189">
      <c r="A1189" s="20"/>
      <c r="B1189" s="20"/>
      <c r="C1189" s="20"/>
      <c r="D1189" s="20"/>
      <c r="E1189" s="20"/>
      <c r="F1189" s="20"/>
      <c r="G1189" s="20"/>
      <c r="H1189" s="20"/>
      <c r="I1189" s="20"/>
      <c r="J1189" s="20"/>
      <c r="K1189" s="20"/>
      <c r="L1189" s="20"/>
      <c r="M1189" s="20"/>
      <c r="N1189" s="20"/>
      <c r="O1189" s="20"/>
      <c r="P1189" s="20"/>
      <c r="Q1189" s="20"/>
      <c r="R1189" s="20"/>
      <c r="S1189" s="20"/>
      <c r="T1189" s="20"/>
      <c r="U1189" s="20"/>
      <c r="V1189" s="20"/>
      <c r="W1189" s="20"/>
      <c r="X1189" s="29"/>
      <c r="Y1189" s="29"/>
      <c r="Z1189" s="30"/>
      <c r="AA1189" s="30"/>
      <c r="AB1189" s="30"/>
      <c r="AC1189" s="30"/>
      <c r="AD1189" s="30"/>
      <c r="AE1189" s="20"/>
      <c r="AF1189" s="20"/>
      <c r="AG1189" s="20"/>
    </row>
    <row r="1190">
      <c r="A1190" s="20"/>
      <c r="B1190" s="20"/>
      <c r="C1190" s="20"/>
      <c r="D1190" s="20"/>
      <c r="E1190" s="20"/>
      <c r="F1190" s="20"/>
      <c r="G1190" s="20"/>
      <c r="H1190" s="20"/>
      <c r="I1190" s="20"/>
      <c r="J1190" s="20"/>
      <c r="K1190" s="20"/>
      <c r="L1190" s="20"/>
      <c r="M1190" s="20"/>
      <c r="N1190" s="20"/>
      <c r="O1190" s="20"/>
      <c r="P1190" s="20"/>
      <c r="Q1190" s="20"/>
      <c r="R1190" s="20"/>
      <c r="S1190" s="20"/>
      <c r="T1190" s="20"/>
      <c r="U1190" s="20"/>
      <c r="V1190" s="20"/>
      <c r="W1190" s="20"/>
      <c r="X1190" s="29"/>
      <c r="Y1190" s="29"/>
      <c r="Z1190" s="30"/>
      <c r="AA1190" s="30"/>
      <c r="AB1190" s="30"/>
      <c r="AC1190" s="30"/>
      <c r="AD1190" s="30"/>
      <c r="AE1190" s="20"/>
      <c r="AF1190" s="20"/>
      <c r="AG1190" s="20"/>
    </row>
    <row r="1191">
      <c r="A1191" s="20"/>
      <c r="B1191" s="20"/>
      <c r="C1191" s="20"/>
      <c r="D1191" s="20"/>
      <c r="E1191" s="20"/>
      <c r="F1191" s="20"/>
      <c r="G1191" s="20"/>
      <c r="H1191" s="20"/>
      <c r="I1191" s="20"/>
      <c r="J1191" s="20"/>
      <c r="K1191" s="20"/>
      <c r="L1191" s="20"/>
      <c r="M1191" s="20"/>
      <c r="N1191" s="20"/>
      <c r="O1191" s="20"/>
      <c r="P1191" s="20"/>
      <c r="Q1191" s="20"/>
      <c r="R1191" s="20"/>
      <c r="S1191" s="20"/>
      <c r="T1191" s="20"/>
      <c r="U1191" s="20"/>
      <c r="V1191" s="20"/>
      <c r="W1191" s="20"/>
      <c r="X1191" s="29"/>
      <c r="Y1191" s="29"/>
      <c r="Z1191" s="30"/>
      <c r="AA1191" s="30"/>
      <c r="AB1191" s="30"/>
      <c r="AC1191" s="30"/>
      <c r="AD1191" s="30"/>
      <c r="AE1191" s="20"/>
      <c r="AF1191" s="20"/>
      <c r="AG1191" s="20"/>
    </row>
    <row r="1192">
      <c r="A1192" s="20"/>
      <c r="B1192" s="20"/>
      <c r="C1192" s="20"/>
      <c r="D1192" s="20"/>
      <c r="E1192" s="20"/>
      <c r="F1192" s="20"/>
      <c r="G1192" s="20"/>
      <c r="H1192" s="20"/>
      <c r="I1192" s="20"/>
      <c r="J1192" s="20"/>
      <c r="K1192" s="20"/>
      <c r="L1192" s="20"/>
      <c r="M1192" s="20"/>
      <c r="N1192" s="20"/>
      <c r="O1192" s="20"/>
      <c r="P1192" s="20"/>
      <c r="Q1192" s="20"/>
      <c r="R1192" s="20"/>
      <c r="S1192" s="20"/>
      <c r="T1192" s="20"/>
      <c r="U1192" s="20"/>
      <c r="V1192" s="20"/>
      <c r="W1192" s="20"/>
      <c r="X1192" s="29"/>
      <c r="Y1192" s="29"/>
      <c r="Z1192" s="30"/>
      <c r="AA1192" s="30"/>
      <c r="AB1192" s="30"/>
      <c r="AC1192" s="30"/>
      <c r="AD1192" s="30"/>
      <c r="AE1192" s="20"/>
      <c r="AF1192" s="20"/>
      <c r="AG1192" s="20"/>
    </row>
    <row r="1193">
      <c r="A1193" s="20"/>
      <c r="B1193" s="20"/>
      <c r="C1193" s="20"/>
      <c r="D1193" s="20"/>
      <c r="E1193" s="20"/>
      <c r="F1193" s="20"/>
      <c r="G1193" s="20"/>
      <c r="H1193" s="20"/>
      <c r="I1193" s="20"/>
      <c r="J1193" s="20"/>
      <c r="K1193" s="20"/>
      <c r="L1193" s="20"/>
      <c r="M1193" s="20"/>
      <c r="N1193" s="20"/>
      <c r="O1193" s="20"/>
      <c r="P1193" s="20"/>
      <c r="Q1193" s="20"/>
      <c r="R1193" s="20"/>
      <c r="S1193" s="20"/>
      <c r="T1193" s="20"/>
      <c r="U1193" s="20"/>
      <c r="V1193" s="20"/>
      <c r="W1193" s="20"/>
      <c r="X1193" s="29"/>
      <c r="Y1193" s="29"/>
      <c r="Z1193" s="30"/>
      <c r="AA1193" s="30"/>
      <c r="AB1193" s="30"/>
      <c r="AC1193" s="30"/>
      <c r="AD1193" s="30"/>
      <c r="AE1193" s="20"/>
      <c r="AF1193" s="20"/>
      <c r="AG1193" s="20"/>
    </row>
    <row r="1194">
      <c r="A1194" s="20"/>
      <c r="B1194" s="20"/>
      <c r="C1194" s="20"/>
      <c r="D1194" s="20"/>
      <c r="E1194" s="20"/>
      <c r="F1194" s="20"/>
      <c r="G1194" s="20"/>
      <c r="H1194" s="20"/>
      <c r="I1194" s="20"/>
      <c r="J1194" s="20"/>
      <c r="K1194" s="20"/>
      <c r="L1194" s="20"/>
      <c r="M1194" s="20"/>
      <c r="N1194" s="20"/>
      <c r="O1194" s="20"/>
      <c r="P1194" s="20"/>
      <c r="Q1194" s="20"/>
      <c r="R1194" s="20"/>
      <c r="S1194" s="20"/>
      <c r="T1194" s="20"/>
      <c r="U1194" s="20"/>
      <c r="V1194" s="20"/>
      <c r="W1194" s="20"/>
      <c r="X1194" s="29"/>
      <c r="Y1194" s="29"/>
      <c r="Z1194" s="30"/>
      <c r="AA1194" s="30"/>
      <c r="AB1194" s="30"/>
      <c r="AC1194" s="30"/>
      <c r="AD1194" s="30"/>
      <c r="AE1194" s="20"/>
      <c r="AF1194" s="20"/>
      <c r="AG1194" s="20"/>
    </row>
    <row r="1195">
      <c r="A1195" s="20"/>
      <c r="B1195" s="20"/>
      <c r="C1195" s="20"/>
      <c r="D1195" s="20"/>
      <c r="E1195" s="20"/>
      <c r="F1195" s="20"/>
      <c r="G1195" s="20"/>
      <c r="H1195" s="20"/>
      <c r="I1195" s="20"/>
      <c r="J1195" s="20"/>
      <c r="K1195" s="20"/>
      <c r="L1195" s="20"/>
      <c r="M1195" s="20"/>
      <c r="N1195" s="20"/>
      <c r="O1195" s="20"/>
      <c r="P1195" s="20"/>
      <c r="Q1195" s="20"/>
      <c r="R1195" s="20"/>
      <c r="S1195" s="20"/>
      <c r="T1195" s="20"/>
      <c r="U1195" s="20"/>
      <c r="V1195" s="20"/>
      <c r="W1195" s="20"/>
      <c r="X1195" s="29"/>
      <c r="Y1195" s="29"/>
      <c r="Z1195" s="30"/>
      <c r="AA1195" s="30"/>
      <c r="AB1195" s="30"/>
      <c r="AC1195" s="30"/>
      <c r="AD1195" s="30"/>
      <c r="AE1195" s="20"/>
      <c r="AF1195" s="20"/>
      <c r="AG1195" s="20"/>
    </row>
    <row r="1196">
      <c r="A1196" s="20"/>
      <c r="B1196" s="20"/>
      <c r="C1196" s="20"/>
      <c r="D1196" s="20"/>
      <c r="E1196" s="20"/>
      <c r="F1196" s="20"/>
      <c r="G1196" s="20"/>
      <c r="H1196" s="20"/>
      <c r="I1196" s="20"/>
      <c r="J1196" s="20"/>
      <c r="K1196" s="20"/>
      <c r="L1196" s="20"/>
      <c r="M1196" s="20"/>
      <c r="N1196" s="20"/>
      <c r="O1196" s="20"/>
      <c r="P1196" s="20"/>
      <c r="Q1196" s="20"/>
      <c r="R1196" s="20"/>
      <c r="S1196" s="20"/>
      <c r="T1196" s="20"/>
      <c r="U1196" s="20"/>
      <c r="V1196" s="20"/>
      <c r="W1196" s="20"/>
      <c r="X1196" s="29"/>
      <c r="Y1196" s="29"/>
      <c r="Z1196" s="30"/>
      <c r="AA1196" s="30"/>
      <c r="AB1196" s="30"/>
      <c r="AC1196" s="30"/>
      <c r="AD1196" s="30"/>
      <c r="AE1196" s="20"/>
      <c r="AF1196" s="20"/>
      <c r="AG1196" s="20"/>
    </row>
    <row r="1197">
      <c r="A1197" s="20"/>
      <c r="B1197" s="20"/>
      <c r="C1197" s="20"/>
      <c r="D1197" s="20"/>
      <c r="E1197" s="20"/>
      <c r="F1197" s="20"/>
      <c r="G1197" s="20"/>
      <c r="H1197" s="20"/>
      <c r="I1197" s="20"/>
      <c r="J1197" s="20"/>
      <c r="K1197" s="20"/>
      <c r="L1197" s="20"/>
      <c r="M1197" s="20"/>
      <c r="N1197" s="20"/>
      <c r="O1197" s="20"/>
      <c r="P1197" s="20"/>
      <c r="Q1197" s="20"/>
      <c r="R1197" s="20"/>
      <c r="S1197" s="20"/>
      <c r="T1197" s="20"/>
      <c r="U1197" s="20"/>
      <c r="V1197" s="20"/>
      <c r="W1197" s="20"/>
      <c r="X1197" s="29"/>
      <c r="Y1197" s="29"/>
      <c r="Z1197" s="30"/>
      <c r="AA1197" s="30"/>
      <c r="AB1197" s="30"/>
      <c r="AC1197" s="30"/>
      <c r="AD1197" s="30"/>
      <c r="AE1197" s="20"/>
      <c r="AF1197" s="20"/>
      <c r="AG1197" s="20"/>
    </row>
    <row r="1198">
      <c r="A1198" s="20"/>
      <c r="B1198" s="20"/>
      <c r="C1198" s="20"/>
      <c r="D1198" s="20"/>
      <c r="E1198" s="20"/>
      <c r="F1198" s="20"/>
      <c r="G1198" s="20"/>
      <c r="H1198" s="20"/>
      <c r="I1198" s="20"/>
      <c r="J1198" s="20"/>
      <c r="K1198" s="20"/>
      <c r="L1198" s="20"/>
      <c r="M1198" s="20"/>
      <c r="N1198" s="20"/>
      <c r="O1198" s="20"/>
      <c r="P1198" s="20"/>
      <c r="Q1198" s="20"/>
      <c r="R1198" s="20"/>
      <c r="S1198" s="20"/>
      <c r="T1198" s="20"/>
      <c r="U1198" s="20"/>
      <c r="V1198" s="20"/>
      <c r="W1198" s="20"/>
      <c r="X1198" s="29"/>
      <c r="Y1198" s="29"/>
      <c r="Z1198" s="30"/>
      <c r="AA1198" s="30"/>
      <c r="AB1198" s="30"/>
      <c r="AC1198" s="30"/>
      <c r="AD1198" s="30"/>
      <c r="AE1198" s="20"/>
      <c r="AF1198" s="20"/>
      <c r="AG1198" s="20"/>
    </row>
    <row r="1199">
      <c r="A1199" s="20"/>
      <c r="B1199" s="20"/>
      <c r="C1199" s="20"/>
      <c r="D1199" s="20"/>
      <c r="E1199" s="20"/>
      <c r="F1199" s="20"/>
      <c r="G1199" s="20"/>
      <c r="H1199" s="20"/>
      <c r="I1199" s="20"/>
      <c r="J1199" s="20"/>
      <c r="K1199" s="20"/>
      <c r="L1199" s="20"/>
      <c r="M1199" s="20"/>
      <c r="N1199" s="20"/>
      <c r="O1199" s="20"/>
      <c r="P1199" s="20"/>
      <c r="Q1199" s="20"/>
      <c r="R1199" s="20"/>
      <c r="S1199" s="20"/>
      <c r="T1199" s="20"/>
      <c r="U1199" s="20"/>
      <c r="V1199" s="20"/>
      <c r="W1199" s="20"/>
      <c r="X1199" s="29"/>
      <c r="Y1199" s="29"/>
      <c r="Z1199" s="30"/>
      <c r="AA1199" s="30"/>
      <c r="AB1199" s="30"/>
      <c r="AC1199" s="30"/>
      <c r="AD1199" s="30"/>
      <c r="AE1199" s="20"/>
      <c r="AF1199" s="20"/>
      <c r="AG1199" s="20"/>
    </row>
    <row r="1200">
      <c r="A1200" s="20"/>
      <c r="B1200" s="20"/>
      <c r="C1200" s="20"/>
      <c r="D1200" s="20"/>
      <c r="E1200" s="20"/>
      <c r="F1200" s="20"/>
      <c r="G1200" s="20"/>
      <c r="H1200" s="20"/>
      <c r="I1200" s="20"/>
      <c r="J1200" s="20"/>
      <c r="K1200" s="20"/>
      <c r="L1200" s="20"/>
      <c r="M1200" s="20"/>
      <c r="N1200" s="20"/>
      <c r="O1200" s="20"/>
      <c r="P1200" s="20"/>
      <c r="Q1200" s="20"/>
      <c r="R1200" s="20"/>
      <c r="S1200" s="20"/>
      <c r="T1200" s="20"/>
      <c r="U1200" s="20"/>
      <c r="V1200" s="20"/>
      <c r="W1200" s="20"/>
      <c r="X1200" s="29"/>
      <c r="Y1200" s="29"/>
      <c r="Z1200" s="30"/>
      <c r="AA1200" s="30"/>
      <c r="AB1200" s="30"/>
      <c r="AC1200" s="30"/>
      <c r="AD1200" s="30"/>
      <c r="AE1200" s="20"/>
      <c r="AF1200" s="20"/>
      <c r="AG1200" s="20"/>
    </row>
    <row r="1201">
      <c r="A1201" s="20"/>
      <c r="B1201" s="20"/>
      <c r="C1201" s="20"/>
      <c r="D1201" s="20"/>
      <c r="E1201" s="20"/>
      <c r="F1201" s="20"/>
      <c r="G1201" s="20"/>
      <c r="H1201" s="20"/>
      <c r="I1201" s="20"/>
      <c r="J1201" s="20"/>
      <c r="K1201" s="20"/>
      <c r="L1201" s="20"/>
      <c r="M1201" s="20"/>
      <c r="N1201" s="20"/>
      <c r="O1201" s="20"/>
      <c r="P1201" s="20"/>
      <c r="Q1201" s="20"/>
      <c r="R1201" s="20"/>
      <c r="S1201" s="20"/>
      <c r="T1201" s="20"/>
      <c r="U1201" s="20"/>
      <c r="V1201" s="20"/>
      <c r="W1201" s="20"/>
      <c r="X1201" s="29"/>
      <c r="Y1201" s="29"/>
      <c r="Z1201" s="30"/>
      <c r="AA1201" s="30"/>
      <c r="AB1201" s="30"/>
      <c r="AC1201" s="30"/>
      <c r="AD1201" s="30"/>
      <c r="AE1201" s="20"/>
      <c r="AF1201" s="20"/>
      <c r="AG1201" s="20"/>
    </row>
    <row r="1202">
      <c r="A1202" s="20"/>
      <c r="B1202" s="20"/>
      <c r="C1202" s="20"/>
      <c r="D1202" s="20"/>
      <c r="E1202" s="20"/>
      <c r="F1202" s="20"/>
      <c r="G1202" s="20"/>
      <c r="H1202" s="20"/>
      <c r="I1202" s="20"/>
      <c r="J1202" s="20"/>
      <c r="K1202" s="20"/>
      <c r="L1202" s="20"/>
      <c r="M1202" s="20"/>
      <c r="N1202" s="20"/>
      <c r="O1202" s="20"/>
      <c r="P1202" s="20"/>
      <c r="Q1202" s="20"/>
      <c r="R1202" s="20"/>
      <c r="S1202" s="20"/>
      <c r="T1202" s="20"/>
      <c r="U1202" s="20"/>
      <c r="V1202" s="20"/>
      <c r="W1202" s="20"/>
      <c r="X1202" s="29"/>
      <c r="Y1202" s="29"/>
      <c r="Z1202" s="30"/>
      <c r="AA1202" s="30"/>
      <c r="AB1202" s="30"/>
      <c r="AC1202" s="30"/>
      <c r="AD1202" s="30"/>
      <c r="AE1202" s="20"/>
      <c r="AF1202" s="20"/>
      <c r="AG1202" s="20"/>
    </row>
    <row r="1203">
      <c r="A1203" s="20"/>
      <c r="B1203" s="20"/>
      <c r="C1203" s="20"/>
      <c r="D1203" s="20"/>
      <c r="E1203" s="20"/>
      <c r="F1203" s="20"/>
      <c r="G1203" s="20"/>
      <c r="H1203" s="20"/>
      <c r="I1203" s="20"/>
      <c r="J1203" s="20"/>
      <c r="K1203" s="20"/>
      <c r="L1203" s="20"/>
      <c r="M1203" s="20"/>
      <c r="N1203" s="20"/>
      <c r="O1203" s="20"/>
      <c r="P1203" s="20"/>
      <c r="Q1203" s="20"/>
      <c r="R1203" s="20"/>
      <c r="S1203" s="20"/>
      <c r="T1203" s="20"/>
      <c r="U1203" s="20"/>
      <c r="V1203" s="20"/>
      <c r="W1203" s="20"/>
      <c r="X1203" s="29"/>
      <c r="Y1203" s="29"/>
      <c r="Z1203" s="30"/>
      <c r="AA1203" s="30"/>
      <c r="AB1203" s="30"/>
      <c r="AC1203" s="30"/>
      <c r="AD1203" s="30"/>
      <c r="AE1203" s="20"/>
      <c r="AF1203" s="20"/>
      <c r="AG1203" s="20"/>
    </row>
    <row r="1204">
      <c r="A1204" s="20"/>
      <c r="B1204" s="20"/>
      <c r="C1204" s="20"/>
      <c r="D1204" s="20"/>
      <c r="E1204" s="20"/>
      <c r="F1204" s="20"/>
      <c r="G1204" s="20"/>
      <c r="H1204" s="20"/>
      <c r="I1204" s="20"/>
      <c r="J1204" s="20"/>
      <c r="K1204" s="20"/>
      <c r="L1204" s="20"/>
      <c r="M1204" s="20"/>
      <c r="N1204" s="20"/>
      <c r="O1204" s="20"/>
      <c r="P1204" s="20"/>
      <c r="Q1204" s="20"/>
      <c r="R1204" s="20"/>
      <c r="S1204" s="20"/>
      <c r="T1204" s="20"/>
      <c r="U1204" s="20"/>
      <c r="V1204" s="20"/>
      <c r="W1204" s="20"/>
      <c r="X1204" s="29"/>
      <c r="Y1204" s="29"/>
      <c r="Z1204" s="30"/>
      <c r="AA1204" s="30"/>
      <c r="AB1204" s="30"/>
      <c r="AC1204" s="30"/>
      <c r="AD1204" s="30"/>
      <c r="AE1204" s="20"/>
      <c r="AF1204" s="20"/>
      <c r="AG1204" s="20"/>
    </row>
    <row r="1205">
      <c r="A1205" s="20"/>
      <c r="B1205" s="20"/>
      <c r="C1205" s="20"/>
      <c r="D1205" s="20"/>
      <c r="E1205" s="20"/>
      <c r="F1205" s="20"/>
      <c r="G1205" s="20"/>
      <c r="H1205" s="20"/>
      <c r="I1205" s="20"/>
      <c r="J1205" s="20"/>
      <c r="K1205" s="20"/>
      <c r="L1205" s="20"/>
      <c r="M1205" s="20"/>
      <c r="N1205" s="20"/>
      <c r="O1205" s="20"/>
      <c r="P1205" s="20"/>
      <c r="Q1205" s="20"/>
      <c r="R1205" s="20"/>
      <c r="S1205" s="20"/>
      <c r="T1205" s="20"/>
      <c r="U1205" s="20"/>
      <c r="V1205" s="20"/>
      <c r="W1205" s="20"/>
      <c r="X1205" s="29"/>
      <c r="Y1205" s="29"/>
      <c r="Z1205" s="30"/>
      <c r="AA1205" s="30"/>
      <c r="AB1205" s="30"/>
      <c r="AC1205" s="30"/>
      <c r="AD1205" s="30"/>
      <c r="AE1205" s="20"/>
      <c r="AF1205" s="20"/>
      <c r="AG1205" s="20"/>
    </row>
    <row r="1206">
      <c r="A1206" s="20"/>
      <c r="B1206" s="20"/>
      <c r="C1206" s="20"/>
      <c r="D1206" s="20"/>
      <c r="E1206" s="20"/>
      <c r="F1206" s="20"/>
      <c r="G1206" s="20"/>
      <c r="H1206" s="20"/>
      <c r="I1206" s="20"/>
      <c r="J1206" s="20"/>
      <c r="K1206" s="20"/>
      <c r="L1206" s="20"/>
      <c r="M1206" s="20"/>
      <c r="N1206" s="20"/>
      <c r="O1206" s="20"/>
      <c r="P1206" s="20"/>
      <c r="Q1206" s="20"/>
      <c r="R1206" s="20"/>
      <c r="S1206" s="20"/>
      <c r="T1206" s="20"/>
      <c r="U1206" s="20"/>
      <c r="V1206" s="20"/>
      <c r="W1206" s="20"/>
      <c r="X1206" s="29"/>
      <c r="Y1206" s="29"/>
      <c r="Z1206" s="30"/>
      <c r="AA1206" s="30"/>
      <c r="AB1206" s="30"/>
      <c r="AC1206" s="30"/>
      <c r="AD1206" s="30"/>
      <c r="AE1206" s="20"/>
      <c r="AF1206" s="20"/>
      <c r="AG1206" s="20"/>
    </row>
    <row r="1207">
      <c r="A1207" s="20"/>
      <c r="B1207" s="20"/>
      <c r="C1207" s="20"/>
      <c r="D1207" s="20"/>
      <c r="E1207" s="20"/>
      <c r="F1207" s="20"/>
      <c r="G1207" s="20"/>
      <c r="H1207" s="20"/>
      <c r="I1207" s="20"/>
      <c r="J1207" s="20"/>
      <c r="K1207" s="20"/>
      <c r="L1207" s="20"/>
      <c r="M1207" s="20"/>
      <c r="N1207" s="20"/>
      <c r="O1207" s="20"/>
      <c r="P1207" s="20"/>
      <c r="Q1207" s="20"/>
      <c r="R1207" s="20"/>
      <c r="S1207" s="20"/>
      <c r="T1207" s="20"/>
      <c r="U1207" s="20"/>
      <c r="V1207" s="20"/>
      <c r="W1207" s="20"/>
      <c r="X1207" s="29"/>
      <c r="Y1207" s="29"/>
      <c r="Z1207" s="30"/>
      <c r="AA1207" s="30"/>
      <c r="AB1207" s="30"/>
      <c r="AC1207" s="30"/>
      <c r="AD1207" s="30"/>
      <c r="AE1207" s="20"/>
      <c r="AF1207" s="20"/>
      <c r="AG1207" s="20"/>
    </row>
    <row r="1208">
      <c r="A1208" s="20"/>
      <c r="B1208" s="20"/>
      <c r="C1208" s="20"/>
      <c r="D1208" s="20"/>
      <c r="E1208" s="20"/>
      <c r="F1208" s="20"/>
      <c r="G1208" s="20"/>
      <c r="H1208" s="20"/>
      <c r="I1208" s="20"/>
      <c r="J1208" s="20"/>
      <c r="K1208" s="20"/>
      <c r="L1208" s="20"/>
      <c r="M1208" s="20"/>
      <c r="N1208" s="20"/>
      <c r="O1208" s="20"/>
      <c r="P1208" s="20"/>
      <c r="Q1208" s="20"/>
      <c r="R1208" s="20"/>
      <c r="S1208" s="20"/>
      <c r="T1208" s="20"/>
      <c r="U1208" s="20"/>
      <c r="V1208" s="20"/>
      <c r="W1208" s="20"/>
      <c r="X1208" s="29"/>
      <c r="Y1208" s="29"/>
      <c r="Z1208" s="30"/>
      <c r="AA1208" s="30"/>
      <c r="AB1208" s="30"/>
      <c r="AC1208" s="30"/>
      <c r="AD1208" s="30"/>
      <c r="AE1208" s="20"/>
      <c r="AF1208" s="20"/>
      <c r="AG1208" s="20"/>
    </row>
    <row r="1209">
      <c r="A1209" s="20"/>
      <c r="B1209" s="20"/>
      <c r="C1209" s="20"/>
      <c r="D1209" s="20"/>
      <c r="E1209" s="20"/>
      <c r="F1209" s="20"/>
      <c r="G1209" s="20"/>
      <c r="H1209" s="20"/>
      <c r="I1209" s="20"/>
      <c r="J1209" s="20"/>
      <c r="K1209" s="20"/>
      <c r="L1209" s="20"/>
      <c r="M1209" s="20"/>
      <c r="N1209" s="20"/>
      <c r="O1209" s="20"/>
      <c r="P1209" s="20"/>
      <c r="Q1209" s="20"/>
      <c r="R1209" s="20"/>
      <c r="S1209" s="20"/>
      <c r="T1209" s="20"/>
      <c r="U1209" s="20"/>
      <c r="V1209" s="20"/>
      <c r="W1209" s="20"/>
      <c r="X1209" s="29"/>
      <c r="Y1209" s="29"/>
      <c r="Z1209" s="30"/>
      <c r="AA1209" s="30"/>
      <c r="AB1209" s="30"/>
      <c r="AC1209" s="30"/>
      <c r="AD1209" s="30"/>
      <c r="AE1209" s="20"/>
      <c r="AF1209" s="20"/>
      <c r="AG1209" s="20"/>
    </row>
    <row r="1210">
      <c r="A1210" s="20"/>
      <c r="B1210" s="20"/>
      <c r="C1210" s="20"/>
      <c r="D1210" s="20"/>
      <c r="E1210" s="20"/>
      <c r="F1210" s="20"/>
      <c r="G1210" s="20"/>
      <c r="H1210" s="20"/>
      <c r="I1210" s="20"/>
      <c r="J1210" s="20"/>
      <c r="K1210" s="20"/>
      <c r="L1210" s="20"/>
      <c r="M1210" s="20"/>
      <c r="N1210" s="20"/>
      <c r="O1210" s="20"/>
      <c r="P1210" s="20"/>
      <c r="Q1210" s="20"/>
      <c r="R1210" s="20"/>
      <c r="S1210" s="20"/>
      <c r="T1210" s="20"/>
      <c r="U1210" s="20"/>
      <c r="V1210" s="20"/>
      <c r="W1210" s="20"/>
      <c r="X1210" s="29"/>
      <c r="Y1210" s="29"/>
      <c r="Z1210" s="30"/>
      <c r="AA1210" s="30"/>
      <c r="AB1210" s="30"/>
      <c r="AC1210" s="30"/>
      <c r="AD1210" s="30"/>
      <c r="AE1210" s="20"/>
      <c r="AF1210" s="20"/>
      <c r="AG1210" s="20"/>
    </row>
    <row r="1211">
      <c r="A1211" s="20"/>
      <c r="B1211" s="20"/>
      <c r="C1211" s="20"/>
      <c r="D1211" s="20"/>
      <c r="E1211" s="20"/>
      <c r="F1211" s="20"/>
      <c r="G1211" s="20"/>
      <c r="H1211" s="20"/>
      <c r="I1211" s="20"/>
      <c r="J1211" s="20"/>
      <c r="K1211" s="20"/>
      <c r="L1211" s="20"/>
      <c r="M1211" s="20"/>
      <c r="N1211" s="20"/>
      <c r="O1211" s="20"/>
      <c r="P1211" s="20"/>
      <c r="Q1211" s="20"/>
      <c r="R1211" s="20"/>
      <c r="S1211" s="20"/>
      <c r="T1211" s="20"/>
      <c r="U1211" s="20"/>
      <c r="V1211" s="20"/>
      <c r="W1211" s="20"/>
      <c r="X1211" s="29"/>
      <c r="Y1211" s="29"/>
      <c r="Z1211" s="30"/>
      <c r="AA1211" s="30"/>
      <c r="AB1211" s="30"/>
      <c r="AC1211" s="30"/>
      <c r="AD1211" s="30"/>
      <c r="AE1211" s="20"/>
      <c r="AF1211" s="20"/>
      <c r="AG1211" s="20"/>
    </row>
    <row r="1212">
      <c r="A1212" s="20"/>
      <c r="B1212" s="20"/>
      <c r="C1212" s="20"/>
      <c r="D1212" s="20"/>
      <c r="E1212" s="20"/>
      <c r="F1212" s="20"/>
      <c r="G1212" s="20"/>
      <c r="H1212" s="20"/>
      <c r="I1212" s="20"/>
      <c r="J1212" s="20"/>
      <c r="K1212" s="20"/>
      <c r="L1212" s="20"/>
      <c r="M1212" s="20"/>
      <c r="N1212" s="20"/>
      <c r="O1212" s="20"/>
      <c r="P1212" s="20"/>
      <c r="Q1212" s="20"/>
      <c r="R1212" s="20"/>
      <c r="S1212" s="20"/>
      <c r="T1212" s="20"/>
      <c r="U1212" s="20"/>
      <c r="V1212" s="20"/>
      <c r="W1212" s="20"/>
      <c r="X1212" s="29"/>
      <c r="Y1212" s="29"/>
      <c r="Z1212" s="30"/>
      <c r="AA1212" s="30"/>
      <c r="AB1212" s="30"/>
      <c r="AC1212" s="30"/>
      <c r="AD1212" s="30"/>
      <c r="AE1212" s="20"/>
      <c r="AF1212" s="20"/>
      <c r="AG1212" s="20"/>
    </row>
    <row r="1213">
      <c r="A1213" s="20"/>
      <c r="B1213" s="20"/>
      <c r="C1213" s="20"/>
      <c r="D1213" s="20"/>
      <c r="E1213" s="20"/>
      <c r="F1213" s="20"/>
      <c r="G1213" s="20"/>
      <c r="H1213" s="20"/>
      <c r="I1213" s="20"/>
      <c r="J1213" s="20"/>
      <c r="K1213" s="20"/>
      <c r="L1213" s="20"/>
      <c r="M1213" s="20"/>
      <c r="N1213" s="20"/>
      <c r="O1213" s="20"/>
      <c r="P1213" s="20"/>
      <c r="Q1213" s="20"/>
      <c r="R1213" s="20"/>
      <c r="S1213" s="20"/>
      <c r="T1213" s="20"/>
      <c r="U1213" s="20"/>
      <c r="V1213" s="20"/>
      <c r="W1213" s="20"/>
      <c r="X1213" s="29"/>
      <c r="Y1213" s="29"/>
      <c r="Z1213" s="30"/>
      <c r="AA1213" s="30"/>
      <c r="AB1213" s="30"/>
      <c r="AC1213" s="30"/>
      <c r="AD1213" s="30"/>
      <c r="AE1213" s="20"/>
      <c r="AF1213" s="20"/>
      <c r="AG1213" s="20"/>
    </row>
    <row r="1214">
      <c r="A1214" s="20"/>
      <c r="B1214" s="20"/>
      <c r="C1214" s="20"/>
      <c r="D1214" s="20"/>
      <c r="E1214" s="20"/>
      <c r="F1214" s="20"/>
      <c r="G1214" s="20"/>
      <c r="H1214" s="20"/>
      <c r="I1214" s="20"/>
      <c r="J1214" s="20"/>
      <c r="K1214" s="20"/>
      <c r="L1214" s="20"/>
      <c r="M1214" s="20"/>
      <c r="N1214" s="20"/>
      <c r="O1214" s="20"/>
      <c r="P1214" s="20"/>
      <c r="Q1214" s="20"/>
      <c r="R1214" s="20"/>
      <c r="S1214" s="20"/>
      <c r="T1214" s="20"/>
      <c r="U1214" s="20"/>
      <c r="V1214" s="20"/>
      <c r="W1214" s="20"/>
      <c r="X1214" s="29"/>
      <c r="Y1214" s="29"/>
      <c r="Z1214" s="30"/>
      <c r="AA1214" s="30"/>
      <c r="AB1214" s="30"/>
      <c r="AC1214" s="30"/>
      <c r="AD1214" s="30"/>
      <c r="AE1214" s="20"/>
      <c r="AF1214" s="20"/>
      <c r="AG1214" s="20"/>
    </row>
    <row r="1215">
      <c r="A1215" s="20"/>
      <c r="B1215" s="20"/>
      <c r="C1215" s="20"/>
      <c r="D1215" s="20"/>
      <c r="E1215" s="20"/>
      <c r="F1215" s="20"/>
      <c r="G1215" s="20"/>
      <c r="H1215" s="20"/>
      <c r="I1215" s="20"/>
      <c r="J1215" s="20"/>
      <c r="K1215" s="20"/>
      <c r="L1215" s="20"/>
      <c r="M1215" s="20"/>
      <c r="N1215" s="20"/>
      <c r="O1215" s="20"/>
      <c r="P1215" s="20"/>
      <c r="Q1215" s="20"/>
      <c r="R1215" s="20"/>
      <c r="S1215" s="20"/>
      <c r="T1215" s="20"/>
      <c r="U1215" s="20"/>
      <c r="V1215" s="20"/>
      <c r="W1215" s="20"/>
      <c r="X1215" s="29"/>
      <c r="Y1215" s="29"/>
      <c r="Z1215" s="30"/>
      <c r="AA1215" s="30"/>
      <c r="AB1215" s="30"/>
      <c r="AC1215" s="30"/>
      <c r="AD1215" s="30"/>
      <c r="AE1215" s="20"/>
      <c r="AF1215" s="20"/>
      <c r="AG1215" s="20"/>
    </row>
    <row r="1216">
      <c r="A1216" s="20"/>
      <c r="B1216" s="20"/>
      <c r="C1216" s="20"/>
      <c r="D1216" s="20"/>
      <c r="E1216" s="20"/>
      <c r="F1216" s="20"/>
      <c r="G1216" s="20"/>
      <c r="H1216" s="20"/>
      <c r="I1216" s="20"/>
      <c r="J1216" s="20"/>
      <c r="K1216" s="20"/>
      <c r="L1216" s="20"/>
      <c r="M1216" s="20"/>
      <c r="N1216" s="20"/>
      <c r="O1216" s="20"/>
      <c r="P1216" s="20"/>
      <c r="Q1216" s="20"/>
      <c r="R1216" s="20"/>
      <c r="S1216" s="20"/>
      <c r="T1216" s="20"/>
      <c r="U1216" s="20"/>
      <c r="V1216" s="20"/>
      <c r="W1216" s="20"/>
      <c r="X1216" s="29"/>
      <c r="Y1216" s="29"/>
      <c r="Z1216" s="30"/>
      <c r="AA1216" s="30"/>
      <c r="AB1216" s="30"/>
      <c r="AC1216" s="30"/>
      <c r="AD1216" s="30"/>
      <c r="AE1216" s="20"/>
      <c r="AF1216" s="20"/>
      <c r="AG1216" s="20"/>
    </row>
    <row r="1217">
      <c r="A1217" s="20"/>
      <c r="B1217" s="20"/>
      <c r="C1217" s="20"/>
      <c r="D1217" s="20"/>
      <c r="E1217" s="20"/>
      <c r="F1217" s="20"/>
      <c r="G1217" s="20"/>
      <c r="H1217" s="20"/>
      <c r="I1217" s="20"/>
      <c r="J1217" s="20"/>
      <c r="K1217" s="20"/>
      <c r="L1217" s="20"/>
      <c r="M1217" s="20"/>
      <c r="N1217" s="20"/>
      <c r="O1217" s="20"/>
      <c r="P1217" s="20"/>
      <c r="Q1217" s="20"/>
      <c r="R1217" s="20"/>
      <c r="S1217" s="20"/>
      <c r="T1217" s="20"/>
      <c r="U1217" s="20"/>
      <c r="V1217" s="20"/>
      <c r="W1217" s="20"/>
      <c r="X1217" s="29"/>
      <c r="Y1217" s="29"/>
      <c r="Z1217" s="30"/>
      <c r="AA1217" s="30"/>
      <c r="AB1217" s="30"/>
      <c r="AC1217" s="30"/>
      <c r="AD1217" s="30"/>
      <c r="AE1217" s="20"/>
      <c r="AF1217" s="20"/>
      <c r="AG1217" s="20"/>
    </row>
    <row r="1218">
      <c r="A1218" s="20"/>
      <c r="B1218" s="20"/>
      <c r="C1218" s="20"/>
      <c r="D1218" s="20"/>
      <c r="E1218" s="20"/>
      <c r="F1218" s="20"/>
      <c r="G1218" s="20"/>
      <c r="H1218" s="20"/>
      <c r="I1218" s="20"/>
      <c r="J1218" s="20"/>
      <c r="K1218" s="20"/>
      <c r="L1218" s="20"/>
      <c r="M1218" s="20"/>
      <c r="N1218" s="20"/>
      <c r="O1218" s="20"/>
      <c r="P1218" s="20"/>
      <c r="Q1218" s="20"/>
      <c r="R1218" s="20"/>
      <c r="S1218" s="20"/>
      <c r="T1218" s="20"/>
      <c r="U1218" s="20"/>
      <c r="V1218" s="20"/>
      <c r="W1218" s="20"/>
      <c r="X1218" s="29"/>
      <c r="Y1218" s="29"/>
      <c r="Z1218" s="30"/>
      <c r="AA1218" s="30"/>
      <c r="AB1218" s="30"/>
      <c r="AC1218" s="30"/>
      <c r="AD1218" s="30"/>
      <c r="AE1218" s="20"/>
      <c r="AF1218" s="20"/>
      <c r="AG1218" s="20"/>
    </row>
    <row r="1219">
      <c r="A1219" s="20"/>
      <c r="B1219" s="20"/>
      <c r="C1219" s="20"/>
      <c r="D1219" s="20"/>
      <c r="E1219" s="20"/>
      <c r="F1219" s="20"/>
      <c r="G1219" s="20"/>
      <c r="H1219" s="20"/>
      <c r="I1219" s="20"/>
      <c r="J1219" s="20"/>
      <c r="K1219" s="20"/>
      <c r="L1219" s="20"/>
      <c r="M1219" s="20"/>
      <c r="N1219" s="20"/>
      <c r="O1219" s="20"/>
      <c r="P1219" s="20"/>
      <c r="Q1219" s="20"/>
      <c r="R1219" s="20"/>
      <c r="S1219" s="20"/>
      <c r="T1219" s="20"/>
      <c r="U1219" s="20"/>
      <c r="V1219" s="20"/>
      <c r="W1219" s="20"/>
      <c r="X1219" s="29"/>
      <c r="Y1219" s="29"/>
      <c r="Z1219" s="30"/>
      <c r="AA1219" s="30"/>
      <c r="AB1219" s="30"/>
      <c r="AC1219" s="30"/>
      <c r="AD1219" s="30"/>
      <c r="AE1219" s="20"/>
      <c r="AF1219" s="20"/>
      <c r="AG1219" s="20"/>
    </row>
    <row r="1220">
      <c r="A1220" s="20"/>
      <c r="B1220" s="20"/>
      <c r="C1220" s="20"/>
      <c r="D1220" s="20"/>
      <c r="E1220" s="20"/>
      <c r="F1220" s="20"/>
      <c r="G1220" s="20"/>
      <c r="H1220" s="20"/>
      <c r="I1220" s="20"/>
      <c r="J1220" s="20"/>
      <c r="K1220" s="20"/>
      <c r="L1220" s="20"/>
      <c r="M1220" s="20"/>
      <c r="N1220" s="20"/>
      <c r="O1220" s="20"/>
      <c r="P1220" s="20"/>
      <c r="Q1220" s="20"/>
      <c r="R1220" s="20"/>
      <c r="S1220" s="20"/>
      <c r="T1220" s="20"/>
      <c r="U1220" s="20"/>
      <c r="V1220" s="20"/>
      <c r="W1220" s="20"/>
      <c r="X1220" s="29"/>
      <c r="Y1220" s="29"/>
      <c r="Z1220" s="30"/>
      <c r="AA1220" s="30"/>
      <c r="AB1220" s="30"/>
      <c r="AC1220" s="30"/>
      <c r="AD1220" s="30"/>
      <c r="AE1220" s="20"/>
      <c r="AF1220" s="20"/>
      <c r="AG1220" s="20"/>
    </row>
    <row r="1221">
      <c r="A1221" s="20"/>
      <c r="B1221" s="20"/>
      <c r="C1221" s="20"/>
      <c r="D1221" s="20"/>
      <c r="E1221" s="20"/>
      <c r="F1221" s="20"/>
      <c r="G1221" s="20"/>
      <c r="H1221" s="20"/>
      <c r="I1221" s="20"/>
      <c r="J1221" s="20"/>
      <c r="K1221" s="20"/>
      <c r="L1221" s="20"/>
      <c r="M1221" s="20"/>
      <c r="N1221" s="20"/>
      <c r="O1221" s="20"/>
      <c r="P1221" s="20"/>
      <c r="Q1221" s="20"/>
      <c r="R1221" s="20"/>
      <c r="S1221" s="20"/>
      <c r="T1221" s="20"/>
      <c r="U1221" s="20"/>
      <c r="V1221" s="20"/>
      <c r="W1221" s="20"/>
      <c r="X1221" s="29"/>
      <c r="Y1221" s="29"/>
      <c r="Z1221" s="30"/>
      <c r="AA1221" s="30"/>
      <c r="AB1221" s="30"/>
      <c r="AC1221" s="30"/>
      <c r="AD1221" s="30"/>
      <c r="AE1221" s="20"/>
      <c r="AF1221" s="20"/>
      <c r="AG1221" s="20"/>
    </row>
    <row r="1222">
      <c r="A1222" s="20"/>
      <c r="B1222" s="20"/>
      <c r="C1222" s="20"/>
      <c r="D1222" s="20"/>
      <c r="E1222" s="20"/>
      <c r="F1222" s="20"/>
      <c r="G1222" s="20"/>
      <c r="H1222" s="20"/>
      <c r="I1222" s="20"/>
      <c r="J1222" s="20"/>
      <c r="K1222" s="20"/>
      <c r="L1222" s="20"/>
      <c r="M1222" s="20"/>
      <c r="N1222" s="20"/>
      <c r="O1222" s="20"/>
      <c r="P1222" s="20"/>
      <c r="Q1222" s="20"/>
      <c r="R1222" s="20"/>
      <c r="S1222" s="20"/>
      <c r="T1222" s="20"/>
      <c r="U1222" s="20"/>
      <c r="V1222" s="20"/>
      <c r="W1222" s="20"/>
      <c r="X1222" s="29"/>
      <c r="Y1222" s="29"/>
      <c r="Z1222" s="30"/>
      <c r="AA1222" s="30"/>
      <c r="AB1222" s="30"/>
      <c r="AC1222" s="30"/>
      <c r="AD1222" s="30"/>
      <c r="AE1222" s="20"/>
      <c r="AF1222" s="20"/>
      <c r="AG1222" s="20"/>
    </row>
    <row r="1223">
      <c r="A1223" s="20"/>
      <c r="B1223" s="20"/>
      <c r="C1223" s="20"/>
      <c r="D1223" s="20"/>
      <c r="E1223" s="20"/>
      <c r="F1223" s="20"/>
      <c r="G1223" s="20"/>
      <c r="H1223" s="20"/>
      <c r="I1223" s="20"/>
      <c r="J1223" s="20"/>
      <c r="K1223" s="20"/>
      <c r="L1223" s="20"/>
      <c r="M1223" s="20"/>
      <c r="N1223" s="20"/>
      <c r="O1223" s="20"/>
      <c r="P1223" s="20"/>
      <c r="Q1223" s="20"/>
      <c r="R1223" s="20"/>
      <c r="S1223" s="20"/>
      <c r="T1223" s="20"/>
      <c r="U1223" s="20"/>
      <c r="V1223" s="20"/>
      <c r="W1223" s="20"/>
      <c r="X1223" s="29"/>
      <c r="Y1223" s="29"/>
      <c r="Z1223" s="30"/>
      <c r="AA1223" s="30"/>
      <c r="AB1223" s="30"/>
      <c r="AC1223" s="30"/>
      <c r="AD1223" s="30"/>
      <c r="AE1223" s="20"/>
      <c r="AF1223" s="20"/>
      <c r="AG1223" s="20"/>
    </row>
    <row r="1224">
      <c r="A1224" s="20"/>
      <c r="B1224" s="20"/>
      <c r="C1224" s="20"/>
      <c r="D1224" s="20"/>
      <c r="E1224" s="20"/>
      <c r="F1224" s="20"/>
      <c r="G1224" s="20"/>
      <c r="H1224" s="20"/>
      <c r="I1224" s="20"/>
      <c r="J1224" s="20"/>
      <c r="K1224" s="20"/>
      <c r="L1224" s="20"/>
      <c r="M1224" s="20"/>
      <c r="N1224" s="20"/>
      <c r="O1224" s="20"/>
      <c r="P1224" s="20"/>
      <c r="Q1224" s="20"/>
      <c r="R1224" s="20"/>
      <c r="S1224" s="20"/>
      <c r="T1224" s="20"/>
      <c r="U1224" s="20"/>
      <c r="V1224" s="20"/>
      <c r="W1224" s="20"/>
      <c r="X1224" s="29"/>
      <c r="Y1224" s="29"/>
      <c r="Z1224" s="30"/>
      <c r="AA1224" s="30"/>
      <c r="AB1224" s="30"/>
      <c r="AC1224" s="30"/>
      <c r="AD1224" s="30"/>
      <c r="AE1224" s="20"/>
      <c r="AF1224" s="20"/>
      <c r="AG1224" s="20"/>
    </row>
    <row r="1225">
      <c r="A1225" s="20"/>
      <c r="B1225" s="20"/>
      <c r="C1225" s="20"/>
      <c r="D1225" s="20"/>
      <c r="E1225" s="20"/>
      <c r="F1225" s="20"/>
      <c r="G1225" s="20"/>
      <c r="H1225" s="20"/>
      <c r="I1225" s="20"/>
      <c r="J1225" s="20"/>
      <c r="K1225" s="20"/>
      <c r="L1225" s="20"/>
      <c r="M1225" s="20"/>
      <c r="N1225" s="20"/>
      <c r="O1225" s="20"/>
      <c r="P1225" s="20"/>
      <c r="Q1225" s="20"/>
      <c r="R1225" s="20"/>
      <c r="S1225" s="20"/>
      <c r="T1225" s="20"/>
      <c r="U1225" s="20"/>
      <c r="V1225" s="20"/>
      <c r="W1225" s="20"/>
      <c r="X1225" s="29"/>
      <c r="Y1225" s="29"/>
      <c r="Z1225" s="30"/>
      <c r="AA1225" s="30"/>
      <c r="AB1225" s="30"/>
      <c r="AC1225" s="30"/>
      <c r="AD1225" s="30"/>
      <c r="AE1225" s="20"/>
      <c r="AF1225" s="20"/>
      <c r="AG1225" s="20"/>
    </row>
    <row r="1226">
      <c r="A1226" s="20"/>
      <c r="B1226" s="20"/>
      <c r="C1226" s="20"/>
      <c r="D1226" s="20"/>
      <c r="E1226" s="20"/>
      <c r="F1226" s="20"/>
      <c r="G1226" s="20"/>
      <c r="H1226" s="20"/>
      <c r="I1226" s="20"/>
      <c r="J1226" s="20"/>
      <c r="K1226" s="20"/>
      <c r="L1226" s="20"/>
      <c r="M1226" s="20"/>
      <c r="N1226" s="20"/>
      <c r="O1226" s="20"/>
      <c r="P1226" s="20"/>
      <c r="Q1226" s="20"/>
      <c r="R1226" s="20"/>
      <c r="S1226" s="20"/>
      <c r="T1226" s="20"/>
      <c r="U1226" s="20"/>
      <c r="V1226" s="20"/>
      <c r="W1226" s="20"/>
      <c r="X1226" s="29"/>
      <c r="Y1226" s="29"/>
      <c r="Z1226" s="30"/>
      <c r="AA1226" s="30"/>
      <c r="AB1226" s="30"/>
      <c r="AC1226" s="30"/>
      <c r="AD1226" s="30"/>
      <c r="AE1226" s="20"/>
      <c r="AF1226" s="20"/>
      <c r="AG1226" s="20"/>
    </row>
    <row r="1227">
      <c r="A1227" s="20"/>
      <c r="B1227" s="20"/>
      <c r="C1227" s="20"/>
      <c r="D1227" s="20"/>
      <c r="E1227" s="20"/>
      <c r="F1227" s="20"/>
      <c r="G1227" s="20"/>
      <c r="H1227" s="20"/>
      <c r="I1227" s="20"/>
      <c r="J1227" s="20"/>
      <c r="K1227" s="20"/>
      <c r="L1227" s="20"/>
      <c r="M1227" s="20"/>
      <c r="N1227" s="20"/>
      <c r="O1227" s="20"/>
      <c r="P1227" s="20"/>
      <c r="Q1227" s="20"/>
      <c r="R1227" s="20"/>
      <c r="S1227" s="20"/>
      <c r="T1227" s="20"/>
      <c r="U1227" s="20"/>
      <c r="V1227" s="20"/>
      <c r="W1227" s="20"/>
      <c r="X1227" s="29"/>
      <c r="Y1227" s="29"/>
      <c r="Z1227" s="30"/>
      <c r="AA1227" s="30"/>
      <c r="AB1227" s="30"/>
      <c r="AC1227" s="30"/>
      <c r="AD1227" s="30"/>
      <c r="AE1227" s="20"/>
      <c r="AF1227" s="20"/>
      <c r="AG1227" s="20"/>
    </row>
    <row r="1228">
      <c r="A1228" s="20"/>
      <c r="B1228" s="20"/>
      <c r="C1228" s="20"/>
      <c r="D1228" s="20"/>
      <c r="E1228" s="20"/>
      <c r="F1228" s="20"/>
      <c r="G1228" s="20"/>
      <c r="H1228" s="20"/>
      <c r="I1228" s="20"/>
      <c r="J1228" s="20"/>
      <c r="K1228" s="20"/>
      <c r="L1228" s="20"/>
      <c r="M1228" s="20"/>
      <c r="N1228" s="20"/>
      <c r="O1228" s="20"/>
      <c r="P1228" s="20"/>
      <c r="Q1228" s="20"/>
      <c r="R1228" s="20"/>
      <c r="S1228" s="20"/>
      <c r="T1228" s="20"/>
      <c r="U1228" s="20"/>
      <c r="V1228" s="20"/>
      <c r="W1228" s="20"/>
      <c r="X1228" s="29"/>
      <c r="Y1228" s="29"/>
      <c r="Z1228" s="30"/>
      <c r="AA1228" s="30"/>
      <c r="AB1228" s="30"/>
      <c r="AC1228" s="30"/>
      <c r="AD1228" s="30"/>
      <c r="AE1228" s="20"/>
      <c r="AF1228" s="20"/>
      <c r="AG1228" s="20"/>
    </row>
    <row r="1229">
      <c r="A1229" s="20"/>
      <c r="B1229" s="20"/>
      <c r="C1229" s="20"/>
      <c r="D1229" s="20"/>
      <c r="E1229" s="20"/>
      <c r="F1229" s="20"/>
      <c r="G1229" s="20"/>
      <c r="H1229" s="20"/>
      <c r="I1229" s="20"/>
      <c r="J1229" s="20"/>
      <c r="K1229" s="20"/>
      <c r="L1229" s="20"/>
      <c r="M1229" s="20"/>
      <c r="N1229" s="20"/>
      <c r="O1229" s="20"/>
      <c r="P1229" s="20"/>
      <c r="Q1229" s="20"/>
      <c r="R1229" s="20"/>
      <c r="S1229" s="20"/>
      <c r="T1229" s="20"/>
      <c r="U1229" s="20"/>
      <c r="V1229" s="20"/>
      <c r="W1229" s="20"/>
      <c r="X1229" s="29"/>
      <c r="Y1229" s="29"/>
      <c r="Z1229" s="30"/>
      <c r="AA1229" s="30"/>
      <c r="AB1229" s="30"/>
      <c r="AC1229" s="30"/>
      <c r="AD1229" s="30"/>
      <c r="AE1229" s="20"/>
      <c r="AF1229" s="20"/>
      <c r="AG1229" s="20"/>
    </row>
    <row r="1230">
      <c r="A1230" s="20"/>
      <c r="B1230" s="20"/>
      <c r="C1230" s="20"/>
      <c r="D1230" s="20"/>
      <c r="E1230" s="20"/>
      <c r="F1230" s="20"/>
      <c r="G1230" s="20"/>
      <c r="H1230" s="20"/>
      <c r="I1230" s="20"/>
      <c r="J1230" s="20"/>
      <c r="K1230" s="20"/>
      <c r="L1230" s="20"/>
      <c r="M1230" s="20"/>
      <c r="N1230" s="20"/>
      <c r="O1230" s="20"/>
      <c r="P1230" s="20"/>
      <c r="Q1230" s="20"/>
      <c r="R1230" s="20"/>
      <c r="S1230" s="20"/>
      <c r="T1230" s="20"/>
      <c r="U1230" s="20"/>
      <c r="V1230" s="20"/>
      <c r="W1230" s="20"/>
      <c r="X1230" s="29"/>
      <c r="Y1230" s="29"/>
      <c r="Z1230" s="30"/>
      <c r="AA1230" s="30"/>
      <c r="AB1230" s="30"/>
      <c r="AC1230" s="30"/>
      <c r="AD1230" s="30"/>
      <c r="AE1230" s="20"/>
      <c r="AF1230" s="20"/>
      <c r="AG1230" s="20"/>
    </row>
    <row r="1231">
      <c r="A1231" s="20"/>
      <c r="B1231" s="20"/>
      <c r="C1231" s="20"/>
      <c r="D1231" s="20"/>
      <c r="E1231" s="20"/>
      <c r="F1231" s="20"/>
      <c r="G1231" s="20"/>
      <c r="H1231" s="20"/>
      <c r="I1231" s="20"/>
      <c r="J1231" s="20"/>
      <c r="K1231" s="20"/>
      <c r="L1231" s="20"/>
      <c r="M1231" s="20"/>
      <c r="N1231" s="20"/>
      <c r="O1231" s="20"/>
      <c r="P1231" s="20"/>
      <c r="Q1231" s="20"/>
      <c r="R1231" s="20"/>
      <c r="S1231" s="20"/>
      <c r="T1231" s="20"/>
      <c r="U1231" s="20"/>
      <c r="V1231" s="20"/>
      <c r="W1231" s="20"/>
      <c r="X1231" s="29"/>
      <c r="Y1231" s="29"/>
      <c r="Z1231" s="30"/>
      <c r="AA1231" s="30"/>
      <c r="AB1231" s="30"/>
      <c r="AC1231" s="30"/>
      <c r="AD1231" s="30"/>
      <c r="AE1231" s="20"/>
      <c r="AF1231" s="20"/>
      <c r="AG1231" s="20"/>
    </row>
    <row r="1232">
      <c r="A1232" s="20"/>
      <c r="B1232" s="20"/>
      <c r="C1232" s="20"/>
      <c r="D1232" s="20"/>
      <c r="E1232" s="20"/>
      <c r="F1232" s="20"/>
      <c r="G1232" s="20"/>
      <c r="H1232" s="20"/>
      <c r="I1232" s="20"/>
      <c r="J1232" s="20"/>
      <c r="K1232" s="20"/>
      <c r="L1232" s="20"/>
      <c r="M1232" s="20"/>
      <c r="N1232" s="20"/>
      <c r="O1232" s="20"/>
      <c r="P1232" s="20"/>
      <c r="Q1232" s="20"/>
      <c r="R1232" s="20"/>
      <c r="S1232" s="20"/>
      <c r="T1232" s="20"/>
      <c r="U1232" s="20"/>
      <c r="V1232" s="20"/>
      <c r="W1232" s="20"/>
      <c r="X1232" s="29"/>
      <c r="Y1232" s="29"/>
      <c r="Z1232" s="30"/>
      <c r="AA1232" s="30"/>
      <c r="AB1232" s="30"/>
      <c r="AC1232" s="30"/>
      <c r="AD1232" s="30"/>
      <c r="AE1232" s="20"/>
      <c r="AF1232" s="20"/>
      <c r="AG1232" s="20"/>
    </row>
    <row r="1233">
      <c r="A1233" s="20"/>
      <c r="B1233" s="20"/>
      <c r="C1233" s="20"/>
      <c r="D1233" s="20"/>
      <c r="E1233" s="20"/>
      <c r="F1233" s="20"/>
      <c r="G1233" s="20"/>
      <c r="H1233" s="20"/>
      <c r="I1233" s="20"/>
      <c r="J1233" s="20"/>
      <c r="K1233" s="20"/>
      <c r="L1233" s="20"/>
      <c r="M1233" s="20"/>
      <c r="N1233" s="20"/>
      <c r="O1233" s="20"/>
      <c r="P1233" s="20"/>
      <c r="Q1233" s="20"/>
      <c r="R1233" s="20"/>
      <c r="S1233" s="20"/>
      <c r="T1233" s="20"/>
      <c r="U1233" s="20"/>
      <c r="V1233" s="20"/>
      <c r="W1233" s="20"/>
      <c r="X1233" s="29"/>
      <c r="Y1233" s="29"/>
      <c r="Z1233" s="30"/>
      <c r="AA1233" s="30"/>
      <c r="AB1233" s="30"/>
      <c r="AC1233" s="30"/>
      <c r="AD1233" s="30"/>
      <c r="AE1233" s="20"/>
      <c r="AF1233" s="20"/>
      <c r="AG1233" s="20"/>
    </row>
    <row r="1234">
      <c r="A1234" s="20"/>
      <c r="B1234" s="20"/>
      <c r="C1234" s="20"/>
      <c r="D1234" s="20"/>
      <c r="E1234" s="20"/>
      <c r="F1234" s="20"/>
      <c r="G1234" s="20"/>
      <c r="H1234" s="20"/>
      <c r="I1234" s="20"/>
      <c r="J1234" s="20"/>
      <c r="K1234" s="20"/>
      <c r="L1234" s="20"/>
      <c r="M1234" s="20"/>
      <c r="N1234" s="20"/>
      <c r="O1234" s="20"/>
      <c r="P1234" s="20"/>
      <c r="Q1234" s="20"/>
      <c r="R1234" s="20"/>
      <c r="S1234" s="20"/>
      <c r="T1234" s="20"/>
      <c r="U1234" s="20"/>
      <c r="V1234" s="20"/>
      <c r="W1234" s="20"/>
      <c r="X1234" s="29"/>
      <c r="Y1234" s="29"/>
      <c r="Z1234" s="30"/>
      <c r="AA1234" s="30"/>
      <c r="AB1234" s="30"/>
      <c r="AC1234" s="30"/>
      <c r="AD1234" s="30"/>
      <c r="AE1234" s="20"/>
      <c r="AF1234" s="20"/>
      <c r="AG1234" s="20"/>
    </row>
    <row r="1235">
      <c r="A1235" s="20"/>
      <c r="B1235" s="20"/>
      <c r="C1235" s="20"/>
      <c r="D1235" s="20"/>
      <c r="E1235" s="20"/>
      <c r="F1235" s="20"/>
      <c r="G1235" s="20"/>
      <c r="H1235" s="20"/>
      <c r="I1235" s="20"/>
      <c r="J1235" s="20"/>
      <c r="K1235" s="20"/>
      <c r="L1235" s="20"/>
      <c r="M1235" s="20"/>
      <c r="N1235" s="20"/>
      <c r="O1235" s="20"/>
      <c r="P1235" s="20"/>
      <c r="Q1235" s="20"/>
      <c r="R1235" s="20"/>
      <c r="S1235" s="20"/>
      <c r="T1235" s="20"/>
      <c r="U1235" s="20"/>
      <c r="V1235" s="20"/>
      <c r="W1235" s="20"/>
      <c r="X1235" s="29"/>
      <c r="Y1235" s="29"/>
      <c r="Z1235" s="30"/>
      <c r="AA1235" s="30"/>
      <c r="AB1235" s="30"/>
      <c r="AC1235" s="30"/>
      <c r="AD1235" s="30"/>
      <c r="AE1235" s="20"/>
      <c r="AF1235" s="20"/>
      <c r="AG1235" s="20"/>
    </row>
    <row r="1236">
      <c r="A1236" s="20"/>
      <c r="B1236" s="20"/>
      <c r="C1236" s="20"/>
      <c r="D1236" s="20"/>
      <c r="E1236" s="20"/>
      <c r="F1236" s="20"/>
      <c r="G1236" s="20"/>
      <c r="H1236" s="20"/>
      <c r="I1236" s="20"/>
      <c r="J1236" s="20"/>
      <c r="K1236" s="20"/>
      <c r="L1236" s="20"/>
      <c r="M1236" s="20"/>
      <c r="N1236" s="20"/>
      <c r="O1236" s="20"/>
      <c r="P1236" s="20"/>
      <c r="Q1236" s="20"/>
      <c r="R1236" s="20"/>
      <c r="S1236" s="20"/>
      <c r="T1236" s="20"/>
      <c r="U1236" s="20"/>
      <c r="V1236" s="20"/>
      <c r="W1236" s="20"/>
      <c r="X1236" s="29"/>
      <c r="Y1236" s="29"/>
      <c r="Z1236" s="30"/>
      <c r="AA1236" s="30"/>
      <c r="AB1236" s="30"/>
      <c r="AC1236" s="30"/>
      <c r="AD1236" s="30"/>
      <c r="AE1236" s="20"/>
      <c r="AF1236" s="20"/>
      <c r="AG1236" s="20"/>
    </row>
    <row r="1237">
      <c r="A1237" s="20"/>
      <c r="B1237" s="20"/>
      <c r="C1237" s="20"/>
      <c r="D1237" s="20"/>
      <c r="E1237" s="20"/>
      <c r="F1237" s="20"/>
      <c r="G1237" s="20"/>
      <c r="H1237" s="20"/>
      <c r="I1237" s="20"/>
      <c r="J1237" s="20"/>
      <c r="K1237" s="20"/>
      <c r="L1237" s="20"/>
      <c r="M1237" s="20"/>
      <c r="N1237" s="20"/>
      <c r="O1237" s="20"/>
      <c r="P1237" s="20"/>
      <c r="Q1237" s="20"/>
      <c r="R1237" s="20"/>
      <c r="S1237" s="20"/>
      <c r="T1237" s="20"/>
      <c r="U1237" s="20"/>
      <c r="V1237" s="20"/>
      <c r="W1237" s="20"/>
      <c r="X1237" s="29"/>
      <c r="Y1237" s="29"/>
      <c r="Z1237" s="30"/>
      <c r="AA1237" s="30"/>
      <c r="AB1237" s="30"/>
      <c r="AC1237" s="30"/>
      <c r="AD1237" s="30"/>
      <c r="AE1237" s="20"/>
      <c r="AF1237" s="20"/>
      <c r="AG1237" s="20"/>
    </row>
    <row r="1238">
      <c r="A1238" s="20"/>
      <c r="B1238" s="20"/>
      <c r="C1238" s="20"/>
      <c r="D1238" s="20"/>
      <c r="E1238" s="20"/>
      <c r="F1238" s="20"/>
      <c r="G1238" s="20"/>
      <c r="H1238" s="20"/>
      <c r="I1238" s="20"/>
      <c r="J1238" s="20"/>
      <c r="K1238" s="20"/>
      <c r="L1238" s="20"/>
      <c r="M1238" s="20"/>
      <c r="N1238" s="20"/>
      <c r="O1238" s="20"/>
      <c r="P1238" s="20"/>
      <c r="Q1238" s="20"/>
      <c r="R1238" s="20"/>
      <c r="S1238" s="20"/>
      <c r="T1238" s="20"/>
      <c r="U1238" s="20"/>
      <c r="V1238" s="20"/>
      <c r="W1238" s="20"/>
      <c r="X1238" s="29"/>
      <c r="Y1238" s="29"/>
      <c r="Z1238" s="30"/>
      <c r="AA1238" s="30"/>
      <c r="AB1238" s="30"/>
      <c r="AC1238" s="30"/>
      <c r="AD1238" s="30"/>
      <c r="AE1238" s="20"/>
      <c r="AF1238" s="20"/>
      <c r="AG1238" s="20"/>
    </row>
    <row r="1239">
      <c r="A1239" s="20"/>
      <c r="B1239" s="20"/>
      <c r="C1239" s="20"/>
      <c r="D1239" s="20"/>
      <c r="E1239" s="20"/>
      <c r="F1239" s="20"/>
      <c r="G1239" s="20"/>
      <c r="H1239" s="20"/>
      <c r="I1239" s="20"/>
      <c r="J1239" s="20"/>
      <c r="K1239" s="20"/>
      <c r="L1239" s="20"/>
      <c r="M1239" s="20"/>
      <c r="N1239" s="20"/>
      <c r="O1239" s="20"/>
      <c r="P1239" s="20"/>
      <c r="Q1239" s="20"/>
      <c r="R1239" s="20"/>
      <c r="S1239" s="20"/>
      <c r="T1239" s="20"/>
      <c r="U1239" s="20"/>
      <c r="V1239" s="20"/>
      <c r="W1239" s="20"/>
      <c r="X1239" s="29"/>
      <c r="Y1239" s="29"/>
      <c r="Z1239" s="30"/>
      <c r="AA1239" s="30"/>
      <c r="AB1239" s="30"/>
      <c r="AC1239" s="30"/>
      <c r="AD1239" s="30"/>
      <c r="AE1239" s="20"/>
      <c r="AF1239" s="20"/>
      <c r="AG1239" s="20"/>
    </row>
    <row r="1240">
      <c r="A1240" s="20"/>
      <c r="B1240" s="20"/>
      <c r="C1240" s="20"/>
      <c r="D1240" s="20"/>
      <c r="E1240" s="20"/>
      <c r="F1240" s="20"/>
      <c r="G1240" s="20"/>
      <c r="H1240" s="20"/>
      <c r="I1240" s="20"/>
      <c r="J1240" s="20"/>
      <c r="K1240" s="20"/>
      <c r="L1240" s="20"/>
      <c r="M1240" s="20"/>
      <c r="N1240" s="20"/>
      <c r="O1240" s="20"/>
      <c r="P1240" s="20"/>
      <c r="Q1240" s="20"/>
      <c r="R1240" s="20"/>
      <c r="S1240" s="20"/>
      <c r="T1240" s="20"/>
      <c r="U1240" s="20"/>
      <c r="V1240" s="20"/>
      <c r="W1240" s="20"/>
      <c r="X1240" s="29"/>
      <c r="Y1240" s="29"/>
      <c r="Z1240" s="30"/>
      <c r="AA1240" s="30"/>
      <c r="AB1240" s="30"/>
      <c r="AC1240" s="30"/>
      <c r="AD1240" s="30"/>
      <c r="AE1240" s="20"/>
      <c r="AF1240" s="20"/>
      <c r="AG1240" s="20"/>
    </row>
    <row r="1241">
      <c r="A1241" s="20"/>
      <c r="B1241" s="20"/>
      <c r="C1241" s="20"/>
      <c r="D1241" s="20"/>
      <c r="E1241" s="20"/>
      <c r="F1241" s="20"/>
      <c r="G1241" s="20"/>
      <c r="H1241" s="20"/>
      <c r="I1241" s="20"/>
      <c r="J1241" s="20"/>
      <c r="K1241" s="20"/>
      <c r="L1241" s="20"/>
      <c r="M1241" s="20"/>
      <c r="N1241" s="20"/>
      <c r="O1241" s="20"/>
      <c r="P1241" s="20"/>
      <c r="Q1241" s="20"/>
      <c r="R1241" s="20"/>
      <c r="S1241" s="20"/>
      <c r="T1241" s="20"/>
      <c r="U1241" s="20"/>
      <c r="V1241" s="20"/>
      <c r="W1241" s="20"/>
      <c r="X1241" s="29"/>
      <c r="Y1241" s="29"/>
      <c r="Z1241" s="30"/>
      <c r="AA1241" s="30"/>
      <c r="AB1241" s="30"/>
      <c r="AC1241" s="30"/>
      <c r="AD1241" s="30"/>
      <c r="AE1241" s="20"/>
      <c r="AF1241" s="20"/>
      <c r="AG1241" s="20"/>
    </row>
    <row r="1242">
      <c r="A1242" s="20"/>
      <c r="B1242" s="20"/>
      <c r="C1242" s="20"/>
      <c r="D1242" s="20"/>
      <c r="E1242" s="20"/>
      <c r="F1242" s="20"/>
      <c r="G1242" s="20"/>
      <c r="H1242" s="20"/>
      <c r="I1242" s="20"/>
      <c r="J1242" s="20"/>
      <c r="K1242" s="20"/>
      <c r="L1242" s="20"/>
      <c r="M1242" s="20"/>
      <c r="N1242" s="20"/>
      <c r="O1242" s="20"/>
      <c r="P1242" s="20"/>
      <c r="Q1242" s="20"/>
      <c r="R1242" s="20"/>
      <c r="S1242" s="20"/>
      <c r="T1242" s="20"/>
      <c r="U1242" s="20"/>
      <c r="V1242" s="20"/>
      <c r="W1242" s="20"/>
      <c r="X1242" s="29"/>
      <c r="Y1242" s="29"/>
      <c r="Z1242" s="30"/>
      <c r="AA1242" s="30"/>
      <c r="AB1242" s="30"/>
      <c r="AC1242" s="30"/>
      <c r="AD1242" s="30"/>
      <c r="AE1242" s="20"/>
      <c r="AF1242" s="20"/>
      <c r="AG1242" s="20"/>
    </row>
    <row r="1243">
      <c r="A1243" s="20"/>
      <c r="B1243" s="20"/>
      <c r="C1243" s="20"/>
      <c r="D1243" s="20"/>
      <c r="E1243" s="20"/>
      <c r="F1243" s="20"/>
      <c r="G1243" s="20"/>
      <c r="H1243" s="20"/>
      <c r="I1243" s="20"/>
      <c r="J1243" s="20"/>
      <c r="K1243" s="20"/>
      <c r="L1243" s="20"/>
      <c r="M1243" s="20"/>
      <c r="N1243" s="20"/>
      <c r="O1243" s="20"/>
      <c r="P1243" s="20"/>
      <c r="Q1243" s="20"/>
      <c r="R1243" s="20"/>
      <c r="S1243" s="20"/>
      <c r="T1243" s="20"/>
      <c r="U1243" s="20"/>
      <c r="V1243" s="20"/>
      <c r="W1243" s="20"/>
      <c r="X1243" s="29"/>
      <c r="Y1243" s="29"/>
      <c r="Z1243" s="30"/>
      <c r="AA1243" s="30"/>
      <c r="AB1243" s="30"/>
      <c r="AC1243" s="30"/>
      <c r="AD1243" s="30"/>
      <c r="AE1243" s="20"/>
      <c r="AF1243" s="20"/>
      <c r="AG1243" s="20"/>
    </row>
    <row r="1244">
      <c r="A1244" s="20"/>
      <c r="B1244" s="20"/>
      <c r="C1244" s="20"/>
      <c r="D1244" s="20"/>
      <c r="E1244" s="20"/>
      <c r="F1244" s="20"/>
      <c r="G1244" s="20"/>
      <c r="H1244" s="20"/>
      <c r="I1244" s="20"/>
      <c r="J1244" s="20"/>
      <c r="K1244" s="20"/>
      <c r="L1244" s="20"/>
      <c r="M1244" s="20"/>
      <c r="N1244" s="20"/>
      <c r="O1244" s="20"/>
      <c r="P1244" s="20"/>
      <c r="Q1244" s="20"/>
      <c r="R1244" s="20"/>
      <c r="S1244" s="20"/>
      <c r="T1244" s="20"/>
      <c r="U1244" s="20"/>
      <c r="V1244" s="20"/>
      <c r="W1244" s="20"/>
      <c r="X1244" s="29"/>
      <c r="Y1244" s="29"/>
      <c r="Z1244" s="30"/>
      <c r="AA1244" s="30"/>
      <c r="AB1244" s="30"/>
      <c r="AC1244" s="30"/>
      <c r="AD1244" s="30"/>
      <c r="AE1244" s="20"/>
      <c r="AF1244" s="20"/>
      <c r="AG1244" s="20"/>
    </row>
    <row r="1245">
      <c r="A1245" s="20"/>
      <c r="B1245" s="20"/>
      <c r="C1245" s="20"/>
      <c r="D1245" s="20"/>
      <c r="E1245" s="20"/>
      <c r="F1245" s="20"/>
      <c r="G1245" s="20"/>
      <c r="H1245" s="20"/>
      <c r="I1245" s="20"/>
      <c r="J1245" s="20"/>
      <c r="K1245" s="20"/>
      <c r="L1245" s="20"/>
      <c r="M1245" s="20"/>
      <c r="N1245" s="20"/>
      <c r="O1245" s="20"/>
      <c r="P1245" s="20"/>
      <c r="Q1245" s="20"/>
      <c r="R1245" s="20"/>
      <c r="S1245" s="20"/>
      <c r="T1245" s="20"/>
      <c r="U1245" s="20"/>
      <c r="V1245" s="20"/>
      <c r="W1245" s="20"/>
      <c r="X1245" s="29"/>
      <c r="Y1245" s="29"/>
      <c r="Z1245" s="30"/>
      <c r="AA1245" s="30"/>
      <c r="AB1245" s="30"/>
      <c r="AC1245" s="30"/>
      <c r="AD1245" s="30"/>
      <c r="AE1245" s="20"/>
      <c r="AF1245" s="20"/>
      <c r="AG1245" s="20"/>
    </row>
    <row r="1246">
      <c r="A1246" s="20"/>
      <c r="B1246" s="20"/>
      <c r="C1246" s="20"/>
      <c r="D1246" s="20"/>
      <c r="E1246" s="20"/>
      <c r="F1246" s="20"/>
      <c r="G1246" s="20"/>
      <c r="H1246" s="20"/>
      <c r="I1246" s="20"/>
      <c r="J1246" s="20"/>
      <c r="K1246" s="20"/>
      <c r="L1246" s="20"/>
      <c r="M1246" s="20"/>
      <c r="N1246" s="20"/>
      <c r="O1246" s="20"/>
      <c r="P1246" s="20"/>
      <c r="Q1246" s="20"/>
      <c r="R1246" s="20"/>
      <c r="S1246" s="20"/>
      <c r="T1246" s="20"/>
      <c r="U1246" s="20"/>
      <c r="V1246" s="20"/>
      <c r="W1246" s="20"/>
      <c r="X1246" s="29"/>
      <c r="Y1246" s="29"/>
      <c r="Z1246" s="30"/>
      <c r="AA1246" s="30"/>
      <c r="AB1246" s="30"/>
      <c r="AC1246" s="30"/>
      <c r="AD1246" s="30"/>
      <c r="AE1246" s="20"/>
      <c r="AF1246" s="20"/>
      <c r="AG1246" s="20"/>
    </row>
    <row r="1247">
      <c r="A1247" s="20"/>
      <c r="B1247" s="20"/>
      <c r="C1247" s="20"/>
      <c r="D1247" s="20"/>
      <c r="E1247" s="20"/>
      <c r="F1247" s="20"/>
      <c r="G1247" s="20"/>
      <c r="H1247" s="20"/>
      <c r="I1247" s="20"/>
      <c r="J1247" s="20"/>
      <c r="K1247" s="20"/>
      <c r="L1247" s="20"/>
      <c r="M1247" s="20"/>
      <c r="N1247" s="20"/>
      <c r="O1247" s="20"/>
      <c r="P1247" s="20"/>
      <c r="Q1247" s="20"/>
      <c r="R1247" s="20"/>
      <c r="S1247" s="20"/>
      <c r="T1247" s="20"/>
      <c r="U1247" s="20"/>
      <c r="V1247" s="20"/>
      <c r="W1247" s="20"/>
      <c r="X1247" s="29"/>
      <c r="Y1247" s="29"/>
      <c r="Z1247" s="30"/>
      <c r="AA1247" s="30"/>
      <c r="AB1247" s="30"/>
      <c r="AC1247" s="30"/>
      <c r="AD1247" s="30"/>
      <c r="AE1247" s="20"/>
      <c r="AF1247" s="20"/>
      <c r="AG1247" s="20"/>
    </row>
    <row r="1248">
      <c r="A1248" s="20"/>
      <c r="B1248" s="20"/>
      <c r="C1248" s="20"/>
      <c r="D1248" s="20"/>
      <c r="E1248" s="20"/>
      <c r="F1248" s="20"/>
      <c r="G1248" s="20"/>
      <c r="H1248" s="20"/>
      <c r="I1248" s="20"/>
      <c r="J1248" s="20"/>
      <c r="K1248" s="20"/>
      <c r="L1248" s="20"/>
      <c r="M1248" s="20"/>
      <c r="N1248" s="20"/>
      <c r="O1248" s="20"/>
      <c r="P1248" s="20"/>
      <c r="Q1248" s="20"/>
      <c r="R1248" s="20"/>
      <c r="S1248" s="20"/>
      <c r="T1248" s="20"/>
      <c r="U1248" s="20"/>
      <c r="V1248" s="20"/>
      <c r="W1248" s="20"/>
      <c r="X1248" s="29"/>
      <c r="Y1248" s="29"/>
      <c r="Z1248" s="30"/>
      <c r="AA1248" s="30"/>
      <c r="AB1248" s="30"/>
      <c r="AC1248" s="30"/>
      <c r="AD1248" s="30"/>
      <c r="AE1248" s="20"/>
      <c r="AF1248" s="20"/>
      <c r="AG1248" s="20"/>
    </row>
    <row r="1249">
      <c r="A1249" s="20"/>
      <c r="B1249" s="20"/>
      <c r="C1249" s="20"/>
      <c r="D1249" s="20"/>
      <c r="E1249" s="20"/>
      <c r="F1249" s="20"/>
      <c r="G1249" s="20"/>
      <c r="H1249" s="20"/>
      <c r="I1249" s="20"/>
      <c r="J1249" s="20"/>
      <c r="K1249" s="20"/>
      <c r="L1249" s="20"/>
      <c r="M1249" s="20"/>
      <c r="N1249" s="20"/>
      <c r="O1249" s="20"/>
      <c r="P1249" s="20"/>
      <c r="Q1249" s="20"/>
      <c r="R1249" s="20"/>
      <c r="S1249" s="20"/>
      <c r="T1249" s="20"/>
      <c r="U1249" s="20"/>
      <c r="V1249" s="20"/>
      <c r="W1249" s="20"/>
      <c r="X1249" s="29"/>
      <c r="Y1249" s="29"/>
      <c r="Z1249" s="30"/>
      <c r="AA1249" s="30"/>
      <c r="AB1249" s="30"/>
      <c r="AC1249" s="30"/>
      <c r="AD1249" s="30"/>
      <c r="AE1249" s="20"/>
      <c r="AF1249" s="20"/>
      <c r="AG1249" s="20"/>
    </row>
    <row r="1250">
      <c r="A1250" s="20"/>
      <c r="B1250" s="20"/>
      <c r="C1250" s="20"/>
      <c r="D1250" s="20"/>
      <c r="E1250" s="20"/>
      <c r="F1250" s="20"/>
      <c r="G1250" s="20"/>
      <c r="H1250" s="20"/>
      <c r="I1250" s="20"/>
      <c r="J1250" s="20"/>
      <c r="K1250" s="20"/>
      <c r="L1250" s="20"/>
      <c r="M1250" s="20"/>
      <c r="N1250" s="20"/>
      <c r="O1250" s="20"/>
      <c r="P1250" s="20"/>
      <c r="Q1250" s="20"/>
      <c r="R1250" s="20"/>
      <c r="S1250" s="20"/>
      <c r="T1250" s="20"/>
      <c r="U1250" s="20"/>
      <c r="V1250" s="20"/>
      <c r="W1250" s="20"/>
      <c r="X1250" s="29"/>
      <c r="Y1250" s="29"/>
      <c r="Z1250" s="30"/>
      <c r="AA1250" s="30"/>
      <c r="AB1250" s="30"/>
      <c r="AC1250" s="30"/>
      <c r="AD1250" s="30"/>
      <c r="AE1250" s="20"/>
      <c r="AF1250" s="20"/>
      <c r="AG1250" s="20"/>
    </row>
    <row r="1251">
      <c r="A1251" s="20"/>
      <c r="B1251" s="20"/>
      <c r="C1251" s="20"/>
      <c r="D1251" s="20"/>
      <c r="E1251" s="20"/>
      <c r="F1251" s="20"/>
      <c r="G1251" s="20"/>
      <c r="H1251" s="20"/>
      <c r="I1251" s="20"/>
      <c r="J1251" s="20"/>
      <c r="K1251" s="20"/>
      <c r="L1251" s="20"/>
      <c r="M1251" s="20"/>
      <c r="N1251" s="20"/>
      <c r="O1251" s="20"/>
      <c r="P1251" s="20"/>
      <c r="Q1251" s="20"/>
      <c r="R1251" s="20"/>
      <c r="S1251" s="20"/>
      <c r="T1251" s="20"/>
      <c r="U1251" s="20"/>
      <c r="V1251" s="20"/>
      <c r="W1251" s="20"/>
      <c r="X1251" s="29"/>
      <c r="Y1251" s="29"/>
      <c r="Z1251" s="30"/>
      <c r="AA1251" s="30"/>
      <c r="AB1251" s="30"/>
      <c r="AC1251" s="30"/>
      <c r="AD1251" s="30"/>
      <c r="AE1251" s="20"/>
      <c r="AF1251" s="20"/>
      <c r="AG1251" s="20"/>
    </row>
    <row r="1252">
      <c r="A1252" s="20"/>
      <c r="B1252" s="20"/>
      <c r="C1252" s="20"/>
      <c r="D1252" s="20"/>
      <c r="E1252" s="20"/>
      <c r="F1252" s="20"/>
      <c r="G1252" s="20"/>
      <c r="H1252" s="20"/>
      <c r="I1252" s="20"/>
      <c r="J1252" s="20"/>
      <c r="K1252" s="20"/>
      <c r="L1252" s="20"/>
      <c r="M1252" s="20"/>
      <c r="N1252" s="20"/>
      <c r="O1252" s="20"/>
      <c r="P1252" s="20"/>
      <c r="Q1252" s="20"/>
      <c r="R1252" s="20"/>
      <c r="S1252" s="20"/>
      <c r="T1252" s="20"/>
      <c r="U1252" s="20"/>
      <c r="V1252" s="20"/>
      <c r="W1252" s="20"/>
      <c r="X1252" s="29"/>
      <c r="Y1252" s="29"/>
      <c r="Z1252" s="30"/>
      <c r="AA1252" s="30"/>
      <c r="AB1252" s="30"/>
      <c r="AC1252" s="30"/>
      <c r="AD1252" s="30"/>
      <c r="AE1252" s="20"/>
      <c r="AF1252" s="20"/>
      <c r="AG1252" s="20"/>
    </row>
    <row r="1253">
      <c r="A1253" s="20"/>
      <c r="B1253" s="20"/>
      <c r="C1253" s="20"/>
      <c r="D1253" s="20"/>
      <c r="E1253" s="20"/>
      <c r="F1253" s="20"/>
      <c r="G1253" s="20"/>
      <c r="H1253" s="20"/>
      <c r="I1253" s="20"/>
      <c r="J1253" s="20"/>
      <c r="K1253" s="20"/>
      <c r="L1253" s="20"/>
      <c r="M1253" s="20"/>
      <c r="N1253" s="20"/>
      <c r="O1253" s="20"/>
      <c r="P1253" s="20"/>
      <c r="Q1253" s="20"/>
      <c r="R1253" s="20"/>
      <c r="S1253" s="20"/>
      <c r="T1253" s="20"/>
      <c r="U1253" s="20"/>
      <c r="V1253" s="20"/>
      <c r="W1253" s="20"/>
      <c r="X1253" s="29"/>
      <c r="Y1253" s="29"/>
      <c r="Z1253" s="30"/>
      <c r="AA1253" s="30"/>
      <c r="AB1253" s="30"/>
      <c r="AC1253" s="30"/>
      <c r="AD1253" s="30"/>
      <c r="AE1253" s="20"/>
      <c r="AF1253" s="20"/>
      <c r="AG1253" s="20"/>
    </row>
    <row r="1254">
      <c r="A1254" s="20"/>
      <c r="B1254" s="20"/>
      <c r="C1254" s="20"/>
      <c r="D1254" s="20"/>
      <c r="E1254" s="20"/>
      <c r="F1254" s="20"/>
      <c r="G1254" s="20"/>
      <c r="H1254" s="20"/>
      <c r="I1254" s="20"/>
      <c r="J1254" s="20"/>
      <c r="K1254" s="20"/>
      <c r="L1254" s="20"/>
      <c r="M1254" s="20"/>
      <c r="N1254" s="20"/>
      <c r="O1254" s="20"/>
      <c r="P1254" s="20"/>
      <c r="Q1254" s="20"/>
      <c r="R1254" s="20"/>
      <c r="S1254" s="20"/>
      <c r="T1254" s="20"/>
      <c r="U1254" s="20"/>
      <c r="V1254" s="20"/>
      <c r="W1254" s="20"/>
      <c r="X1254" s="29"/>
      <c r="Y1254" s="29"/>
      <c r="Z1254" s="30"/>
      <c r="AA1254" s="30"/>
      <c r="AB1254" s="30"/>
      <c r="AC1254" s="30"/>
      <c r="AD1254" s="30"/>
      <c r="AE1254" s="20"/>
      <c r="AF1254" s="20"/>
      <c r="AG1254" s="20"/>
    </row>
    <row r="1255">
      <c r="A1255" s="20"/>
      <c r="B1255" s="20"/>
      <c r="C1255" s="20"/>
      <c r="D1255" s="20"/>
      <c r="E1255" s="20"/>
      <c r="F1255" s="20"/>
      <c r="G1255" s="20"/>
      <c r="H1255" s="20"/>
      <c r="I1255" s="20"/>
      <c r="J1255" s="20"/>
      <c r="K1255" s="20"/>
      <c r="L1255" s="20"/>
      <c r="M1255" s="20"/>
      <c r="N1255" s="20"/>
      <c r="O1255" s="20"/>
      <c r="P1255" s="20"/>
      <c r="Q1255" s="20"/>
      <c r="R1255" s="20"/>
      <c r="S1255" s="20"/>
      <c r="T1255" s="20"/>
      <c r="U1255" s="20"/>
      <c r="V1255" s="20"/>
      <c r="W1255" s="20"/>
      <c r="X1255" s="29"/>
      <c r="Y1255" s="29"/>
      <c r="Z1255" s="30"/>
      <c r="AA1255" s="30"/>
      <c r="AB1255" s="30"/>
      <c r="AC1255" s="30"/>
      <c r="AD1255" s="30"/>
      <c r="AE1255" s="20"/>
      <c r="AF1255" s="20"/>
      <c r="AG1255" s="20"/>
    </row>
    <row r="1256">
      <c r="A1256" s="20"/>
      <c r="B1256" s="20"/>
      <c r="C1256" s="20"/>
      <c r="D1256" s="20"/>
      <c r="E1256" s="20"/>
      <c r="F1256" s="20"/>
      <c r="G1256" s="20"/>
      <c r="H1256" s="20"/>
      <c r="I1256" s="20"/>
      <c r="J1256" s="20"/>
      <c r="K1256" s="20"/>
      <c r="L1256" s="20"/>
      <c r="M1256" s="20"/>
      <c r="N1256" s="20"/>
      <c r="O1256" s="20"/>
      <c r="P1256" s="20"/>
      <c r="Q1256" s="20"/>
      <c r="R1256" s="20"/>
      <c r="S1256" s="20"/>
      <c r="T1256" s="20"/>
      <c r="U1256" s="20"/>
      <c r="V1256" s="20"/>
      <c r="W1256" s="20"/>
      <c r="X1256" s="29"/>
      <c r="Y1256" s="29"/>
      <c r="Z1256" s="30"/>
      <c r="AA1256" s="30"/>
      <c r="AB1256" s="30"/>
      <c r="AC1256" s="30"/>
      <c r="AD1256" s="30"/>
      <c r="AE1256" s="20"/>
      <c r="AF1256" s="20"/>
      <c r="AG1256" s="20"/>
    </row>
    <row r="1257">
      <c r="A1257" s="20"/>
      <c r="B1257" s="20"/>
      <c r="C1257" s="20"/>
      <c r="D1257" s="20"/>
      <c r="E1257" s="20"/>
      <c r="F1257" s="20"/>
      <c r="G1257" s="20"/>
      <c r="H1257" s="20"/>
      <c r="I1257" s="20"/>
      <c r="J1257" s="20"/>
      <c r="K1257" s="20"/>
      <c r="L1257" s="20"/>
      <c r="M1257" s="20"/>
      <c r="N1257" s="20"/>
      <c r="O1257" s="20"/>
      <c r="P1257" s="20"/>
      <c r="Q1257" s="20"/>
      <c r="R1257" s="20"/>
      <c r="S1257" s="20"/>
      <c r="T1257" s="20"/>
      <c r="U1257" s="20"/>
      <c r="V1257" s="20"/>
      <c r="W1257" s="20"/>
      <c r="X1257" s="29"/>
      <c r="Y1257" s="29"/>
      <c r="Z1257" s="30"/>
      <c r="AA1257" s="30"/>
      <c r="AB1257" s="30"/>
      <c r="AC1257" s="30"/>
      <c r="AD1257" s="30"/>
      <c r="AE1257" s="20"/>
      <c r="AF1257" s="20"/>
      <c r="AG1257" s="20"/>
    </row>
    <row r="1258">
      <c r="A1258" s="20"/>
      <c r="B1258" s="20"/>
      <c r="C1258" s="20"/>
      <c r="D1258" s="20"/>
      <c r="E1258" s="20"/>
      <c r="F1258" s="20"/>
      <c r="G1258" s="20"/>
      <c r="H1258" s="20"/>
      <c r="I1258" s="20"/>
      <c r="J1258" s="20"/>
      <c r="K1258" s="20"/>
      <c r="L1258" s="20"/>
      <c r="M1258" s="20"/>
      <c r="N1258" s="20"/>
      <c r="O1258" s="20"/>
      <c r="P1258" s="20"/>
      <c r="Q1258" s="20"/>
      <c r="R1258" s="20"/>
      <c r="S1258" s="20"/>
      <c r="T1258" s="20"/>
      <c r="U1258" s="20"/>
      <c r="V1258" s="20"/>
      <c r="W1258" s="20"/>
      <c r="X1258" s="29"/>
      <c r="Y1258" s="29"/>
      <c r="Z1258" s="30"/>
      <c r="AA1258" s="30"/>
      <c r="AB1258" s="30"/>
      <c r="AC1258" s="30"/>
      <c r="AD1258" s="30"/>
      <c r="AE1258" s="20"/>
      <c r="AF1258" s="20"/>
      <c r="AG1258" s="20"/>
    </row>
    <row r="1259">
      <c r="A1259" s="20"/>
      <c r="B1259" s="20"/>
      <c r="C1259" s="20"/>
      <c r="D1259" s="20"/>
      <c r="E1259" s="20"/>
      <c r="F1259" s="20"/>
      <c r="G1259" s="20"/>
      <c r="H1259" s="20"/>
      <c r="I1259" s="20"/>
      <c r="J1259" s="20"/>
      <c r="K1259" s="20"/>
      <c r="L1259" s="20"/>
      <c r="M1259" s="20"/>
      <c r="N1259" s="20"/>
      <c r="O1259" s="20"/>
      <c r="P1259" s="20"/>
      <c r="Q1259" s="20"/>
      <c r="R1259" s="20"/>
      <c r="S1259" s="20"/>
      <c r="T1259" s="20"/>
      <c r="U1259" s="20"/>
      <c r="V1259" s="20"/>
      <c r="W1259" s="20"/>
      <c r="X1259" s="29"/>
      <c r="Y1259" s="29"/>
      <c r="Z1259" s="30"/>
      <c r="AA1259" s="30"/>
      <c r="AB1259" s="30"/>
      <c r="AC1259" s="30"/>
      <c r="AD1259" s="30"/>
      <c r="AE1259" s="20"/>
      <c r="AF1259" s="20"/>
      <c r="AG1259" s="20"/>
    </row>
    <row r="1260">
      <c r="A1260" s="20"/>
      <c r="B1260" s="20"/>
      <c r="C1260" s="20"/>
      <c r="D1260" s="20"/>
      <c r="E1260" s="20"/>
      <c r="F1260" s="20"/>
      <c r="G1260" s="20"/>
      <c r="H1260" s="20"/>
      <c r="I1260" s="20"/>
      <c r="J1260" s="20"/>
      <c r="K1260" s="20"/>
      <c r="L1260" s="20"/>
      <c r="M1260" s="20"/>
      <c r="N1260" s="20"/>
      <c r="O1260" s="20"/>
      <c r="P1260" s="20"/>
      <c r="Q1260" s="20"/>
      <c r="R1260" s="20"/>
      <c r="S1260" s="20"/>
      <c r="T1260" s="20"/>
      <c r="U1260" s="20"/>
      <c r="V1260" s="20"/>
      <c r="W1260" s="20"/>
      <c r="X1260" s="29"/>
      <c r="Y1260" s="29"/>
      <c r="Z1260" s="30"/>
      <c r="AA1260" s="30"/>
      <c r="AB1260" s="30"/>
      <c r="AC1260" s="30"/>
      <c r="AD1260" s="30"/>
      <c r="AE1260" s="20"/>
      <c r="AF1260" s="20"/>
      <c r="AG1260" s="20"/>
    </row>
    <row r="1261">
      <c r="A1261" s="20"/>
      <c r="B1261" s="20"/>
      <c r="C1261" s="20"/>
      <c r="D1261" s="20"/>
      <c r="E1261" s="20"/>
      <c r="F1261" s="20"/>
      <c r="G1261" s="20"/>
      <c r="H1261" s="20"/>
      <c r="I1261" s="20"/>
      <c r="J1261" s="20"/>
      <c r="K1261" s="20"/>
      <c r="L1261" s="20"/>
      <c r="M1261" s="20"/>
      <c r="N1261" s="20"/>
      <c r="O1261" s="20"/>
      <c r="P1261" s="20"/>
      <c r="Q1261" s="20"/>
      <c r="R1261" s="20"/>
      <c r="S1261" s="20"/>
      <c r="T1261" s="20"/>
      <c r="U1261" s="20"/>
      <c r="V1261" s="20"/>
      <c r="W1261" s="20"/>
      <c r="X1261" s="29"/>
      <c r="Y1261" s="29"/>
      <c r="Z1261" s="30"/>
      <c r="AA1261" s="30"/>
      <c r="AB1261" s="30"/>
      <c r="AC1261" s="30"/>
      <c r="AD1261" s="30"/>
      <c r="AE1261" s="20"/>
      <c r="AF1261" s="20"/>
      <c r="AG1261" s="20"/>
    </row>
    <row r="1262">
      <c r="A1262" s="20"/>
      <c r="B1262" s="20"/>
      <c r="C1262" s="20"/>
      <c r="D1262" s="20"/>
      <c r="E1262" s="20"/>
      <c r="F1262" s="20"/>
      <c r="G1262" s="20"/>
      <c r="H1262" s="20"/>
      <c r="I1262" s="20"/>
      <c r="J1262" s="20"/>
      <c r="K1262" s="20"/>
      <c r="L1262" s="20"/>
      <c r="M1262" s="20"/>
      <c r="N1262" s="20"/>
      <c r="O1262" s="20"/>
      <c r="P1262" s="20"/>
      <c r="Q1262" s="20"/>
      <c r="R1262" s="20"/>
      <c r="S1262" s="20"/>
      <c r="T1262" s="20"/>
      <c r="U1262" s="20"/>
      <c r="V1262" s="20"/>
      <c r="W1262" s="20"/>
      <c r="X1262" s="29"/>
      <c r="Y1262" s="29"/>
      <c r="Z1262" s="30"/>
      <c r="AA1262" s="30"/>
      <c r="AB1262" s="30"/>
      <c r="AC1262" s="30"/>
      <c r="AD1262" s="30"/>
      <c r="AE1262" s="20"/>
      <c r="AF1262" s="20"/>
      <c r="AG1262" s="20"/>
    </row>
    <row r="1263">
      <c r="A1263" s="20"/>
      <c r="B1263" s="20"/>
      <c r="C1263" s="20"/>
      <c r="D1263" s="20"/>
      <c r="E1263" s="20"/>
      <c r="F1263" s="20"/>
      <c r="G1263" s="20"/>
      <c r="H1263" s="20"/>
      <c r="I1263" s="20"/>
      <c r="J1263" s="20"/>
      <c r="K1263" s="20"/>
      <c r="L1263" s="20"/>
      <c r="M1263" s="20"/>
      <c r="N1263" s="20"/>
      <c r="O1263" s="20"/>
      <c r="P1263" s="20"/>
      <c r="Q1263" s="20"/>
      <c r="R1263" s="20"/>
      <c r="S1263" s="20"/>
      <c r="T1263" s="20"/>
      <c r="U1263" s="20"/>
      <c r="V1263" s="20"/>
      <c r="W1263" s="20"/>
      <c r="X1263" s="29"/>
      <c r="Y1263" s="29"/>
      <c r="Z1263" s="30"/>
      <c r="AA1263" s="30"/>
      <c r="AB1263" s="30"/>
      <c r="AC1263" s="30"/>
      <c r="AD1263" s="30"/>
      <c r="AE1263" s="20"/>
      <c r="AF1263" s="20"/>
      <c r="AG1263" s="20"/>
    </row>
    <row r="1264">
      <c r="A1264" s="20"/>
      <c r="B1264" s="20"/>
      <c r="C1264" s="20"/>
      <c r="D1264" s="20"/>
      <c r="E1264" s="20"/>
      <c r="F1264" s="20"/>
      <c r="G1264" s="20"/>
      <c r="H1264" s="20"/>
      <c r="I1264" s="20"/>
      <c r="J1264" s="20"/>
      <c r="K1264" s="20"/>
      <c r="L1264" s="20"/>
      <c r="M1264" s="20"/>
      <c r="N1264" s="20"/>
      <c r="O1264" s="20"/>
      <c r="P1264" s="20"/>
      <c r="Q1264" s="20"/>
      <c r="R1264" s="20"/>
      <c r="S1264" s="20"/>
      <c r="T1264" s="20"/>
      <c r="U1264" s="20"/>
      <c r="V1264" s="20"/>
      <c r="W1264" s="20"/>
      <c r="X1264" s="29"/>
      <c r="Y1264" s="29"/>
      <c r="Z1264" s="30"/>
      <c r="AA1264" s="30"/>
      <c r="AB1264" s="30"/>
      <c r="AC1264" s="30"/>
      <c r="AD1264" s="30"/>
      <c r="AE1264" s="20"/>
      <c r="AF1264" s="20"/>
      <c r="AG1264" s="20"/>
    </row>
    <row r="1265">
      <c r="A1265" s="20"/>
      <c r="B1265" s="20"/>
      <c r="C1265" s="20"/>
      <c r="D1265" s="20"/>
      <c r="E1265" s="20"/>
      <c r="F1265" s="20"/>
      <c r="G1265" s="20"/>
      <c r="H1265" s="20"/>
      <c r="I1265" s="20"/>
      <c r="J1265" s="20"/>
      <c r="K1265" s="20"/>
      <c r="L1265" s="20"/>
      <c r="M1265" s="20"/>
      <c r="N1265" s="20"/>
      <c r="O1265" s="20"/>
      <c r="P1265" s="20"/>
      <c r="Q1265" s="20"/>
      <c r="R1265" s="20"/>
      <c r="S1265" s="20"/>
      <c r="T1265" s="20"/>
      <c r="U1265" s="20"/>
      <c r="V1265" s="20"/>
      <c r="W1265" s="20"/>
      <c r="X1265" s="29"/>
      <c r="Y1265" s="29"/>
      <c r="Z1265" s="30"/>
      <c r="AA1265" s="30"/>
      <c r="AB1265" s="30"/>
      <c r="AC1265" s="30"/>
      <c r="AD1265" s="30"/>
      <c r="AE1265" s="20"/>
      <c r="AF1265" s="20"/>
      <c r="AG1265" s="20"/>
    </row>
    <row r="1266">
      <c r="A1266" s="20"/>
      <c r="B1266" s="20"/>
      <c r="C1266" s="20"/>
      <c r="D1266" s="20"/>
      <c r="E1266" s="20"/>
      <c r="F1266" s="20"/>
      <c r="G1266" s="20"/>
      <c r="H1266" s="20"/>
      <c r="I1266" s="20"/>
      <c r="J1266" s="20"/>
      <c r="K1266" s="20"/>
      <c r="L1266" s="20"/>
      <c r="M1266" s="20"/>
      <c r="N1266" s="20"/>
      <c r="O1266" s="20"/>
      <c r="P1266" s="20"/>
      <c r="Q1266" s="20"/>
      <c r="R1266" s="20"/>
      <c r="S1266" s="20"/>
      <c r="T1266" s="20"/>
      <c r="U1266" s="20"/>
      <c r="V1266" s="20"/>
      <c r="W1266" s="20"/>
      <c r="X1266" s="29"/>
      <c r="Y1266" s="29"/>
      <c r="Z1266" s="30"/>
      <c r="AA1266" s="30"/>
      <c r="AB1266" s="30"/>
      <c r="AC1266" s="30"/>
      <c r="AD1266" s="30"/>
      <c r="AE1266" s="20"/>
      <c r="AF1266" s="20"/>
      <c r="AG1266" s="20"/>
    </row>
    <row r="1267">
      <c r="A1267" s="20"/>
      <c r="B1267" s="20"/>
      <c r="C1267" s="20"/>
      <c r="D1267" s="20"/>
      <c r="E1267" s="20"/>
      <c r="F1267" s="20"/>
      <c r="G1267" s="20"/>
      <c r="H1267" s="20"/>
      <c r="I1267" s="20"/>
      <c r="J1267" s="20"/>
      <c r="K1267" s="20"/>
      <c r="L1267" s="20"/>
      <c r="M1267" s="20"/>
      <c r="N1267" s="20"/>
      <c r="O1267" s="20"/>
      <c r="P1267" s="20"/>
      <c r="Q1267" s="20"/>
      <c r="R1267" s="20"/>
      <c r="S1267" s="20"/>
      <c r="T1267" s="20"/>
      <c r="U1267" s="20"/>
      <c r="V1267" s="20"/>
      <c r="W1267" s="20"/>
      <c r="X1267" s="29"/>
      <c r="Y1267" s="29"/>
      <c r="Z1267" s="30"/>
      <c r="AA1267" s="30"/>
      <c r="AB1267" s="30"/>
      <c r="AC1267" s="30"/>
      <c r="AD1267" s="30"/>
      <c r="AE1267" s="20"/>
      <c r="AF1267" s="20"/>
      <c r="AG1267" s="20"/>
    </row>
    <row r="1268">
      <c r="A1268" s="20"/>
      <c r="B1268" s="20"/>
      <c r="C1268" s="20"/>
      <c r="D1268" s="20"/>
      <c r="E1268" s="20"/>
      <c r="F1268" s="20"/>
      <c r="G1268" s="20"/>
      <c r="H1268" s="20"/>
      <c r="I1268" s="20"/>
      <c r="J1268" s="20"/>
      <c r="K1268" s="20"/>
      <c r="L1268" s="20"/>
      <c r="M1268" s="20"/>
      <c r="N1268" s="20"/>
      <c r="O1268" s="20"/>
      <c r="P1268" s="20"/>
      <c r="Q1268" s="20"/>
      <c r="R1268" s="20"/>
      <c r="S1268" s="20"/>
      <c r="T1268" s="20"/>
      <c r="U1268" s="20"/>
      <c r="V1268" s="20"/>
      <c r="W1268" s="20"/>
      <c r="X1268" s="29"/>
      <c r="Y1268" s="29"/>
      <c r="Z1268" s="30"/>
      <c r="AA1268" s="30"/>
      <c r="AB1268" s="30"/>
      <c r="AC1268" s="30"/>
      <c r="AD1268" s="30"/>
      <c r="AE1268" s="20"/>
      <c r="AF1268" s="20"/>
      <c r="AG1268" s="20"/>
    </row>
    <row r="1269">
      <c r="A1269" s="20"/>
      <c r="B1269" s="20"/>
      <c r="C1269" s="20"/>
      <c r="D1269" s="20"/>
      <c r="E1269" s="20"/>
      <c r="F1269" s="20"/>
      <c r="G1269" s="20"/>
      <c r="H1269" s="20"/>
      <c r="I1269" s="20"/>
      <c r="J1269" s="20"/>
      <c r="K1269" s="20"/>
      <c r="L1269" s="20"/>
      <c r="M1269" s="20"/>
      <c r="N1269" s="20"/>
      <c r="O1269" s="20"/>
      <c r="P1269" s="20"/>
      <c r="Q1269" s="20"/>
      <c r="R1269" s="20"/>
      <c r="S1269" s="20"/>
      <c r="T1269" s="20"/>
      <c r="U1269" s="20"/>
      <c r="V1269" s="20"/>
      <c r="W1269" s="20"/>
      <c r="X1269" s="29"/>
      <c r="Y1269" s="29"/>
      <c r="Z1269" s="30"/>
      <c r="AA1269" s="30"/>
      <c r="AB1269" s="30"/>
      <c r="AC1269" s="30"/>
      <c r="AD1269" s="30"/>
      <c r="AE1269" s="20"/>
      <c r="AF1269" s="20"/>
      <c r="AG1269" s="20"/>
    </row>
    <row r="1270">
      <c r="A1270" s="20"/>
      <c r="B1270" s="20"/>
      <c r="C1270" s="20"/>
      <c r="D1270" s="20"/>
      <c r="E1270" s="20"/>
      <c r="F1270" s="20"/>
      <c r="G1270" s="20"/>
      <c r="H1270" s="20"/>
      <c r="I1270" s="20"/>
      <c r="J1270" s="20"/>
      <c r="K1270" s="20"/>
      <c r="L1270" s="20"/>
      <c r="M1270" s="20"/>
      <c r="N1270" s="20"/>
      <c r="O1270" s="20"/>
      <c r="P1270" s="20"/>
      <c r="Q1270" s="20"/>
      <c r="R1270" s="20"/>
      <c r="S1270" s="20"/>
      <c r="T1270" s="20"/>
      <c r="U1270" s="20"/>
      <c r="V1270" s="20"/>
      <c r="W1270" s="20"/>
      <c r="X1270" s="29"/>
      <c r="Y1270" s="29"/>
      <c r="Z1270" s="30"/>
      <c r="AA1270" s="30"/>
      <c r="AB1270" s="30"/>
      <c r="AC1270" s="30"/>
      <c r="AD1270" s="30"/>
      <c r="AE1270" s="20"/>
      <c r="AF1270" s="20"/>
      <c r="AG1270" s="20"/>
    </row>
    <row r="1271">
      <c r="A1271" s="20"/>
      <c r="B1271" s="20"/>
      <c r="C1271" s="20"/>
      <c r="D1271" s="20"/>
      <c r="E1271" s="20"/>
      <c r="F1271" s="20"/>
      <c r="G1271" s="20"/>
      <c r="H1271" s="20"/>
      <c r="I1271" s="20"/>
      <c r="J1271" s="20"/>
      <c r="K1271" s="20"/>
      <c r="L1271" s="20"/>
      <c r="M1271" s="20"/>
      <c r="N1271" s="20"/>
      <c r="O1271" s="20"/>
      <c r="P1271" s="20"/>
      <c r="Q1271" s="20"/>
      <c r="R1271" s="20"/>
      <c r="S1271" s="20"/>
      <c r="T1271" s="20"/>
      <c r="U1271" s="20"/>
      <c r="V1271" s="20"/>
      <c r="W1271" s="20"/>
      <c r="X1271" s="29"/>
      <c r="Y1271" s="29"/>
      <c r="Z1271" s="30"/>
      <c r="AA1271" s="30"/>
      <c r="AB1271" s="30"/>
      <c r="AC1271" s="30"/>
      <c r="AD1271" s="30"/>
      <c r="AE1271" s="20"/>
      <c r="AF1271" s="20"/>
      <c r="AG1271" s="20"/>
    </row>
    <row r="1272">
      <c r="A1272" s="20"/>
      <c r="B1272" s="20"/>
      <c r="C1272" s="20"/>
      <c r="D1272" s="20"/>
      <c r="E1272" s="20"/>
      <c r="F1272" s="20"/>
      <c r="G1272" s="20"/>
      <c r="H1272" s="20"/>
      <c r="I1272" s="20"/>
      <c r="J1272" s="20"/>
      <c r="K1272" s="20"/>
      <c r="L1272" s="20"/>
      <c r="M1272" s="20"/>
      <c r="N1272" s="20"/>
      <c r="O1272" s="20"/>
      <c r="P1272" s="20"/>
      <c r="Q1272" s="20"/>
      <c r="R1272" s="20"/>
      <c r="S1272" s="20"/>
      <c r="T1272" s="20"/>
      <c r="U1272" s="20"/>
      <c r="V1272" s="20"/>
      <c r="W1272" s="20"/>
      <c r="X1272" s="29"/>
      <c r="Y1272" s="29"/>
      <c r="Z1272" s="30"/>
      <c r="AA1272" s="30"/>
      <c r="AB1272" s="30"/>
      <c r="AC1272" s="30"/>
      <c r="AD1272" s="30"/>
      <c r="AE1272" s="20"/>
      <c r="AF1272" s="20"/>
      <c r="AG1272" s="20"/>
    </row>
    <row r="1273">
      <c r="A1273" s="20"/>
      <c r="B1273" s="20"/>
      <c r="C1273" s="20"/>
      <c r="D1273" s="20"/>
      <c r="E1273" s="20"/>
      <c r="F1273" s="20"/>
      <c r="G1273" s="20"/>
      <c r="H1273" s="20"/>
      <c r="I1273" s="20"/>
      <c r="J1273" s="20"/>
      <c r="K1273" s="20"/>
      <c r="L1273" s="20"/>
      <c r="M1273" s="20"/>
      <c r="N1273" s="20"/>
      <c r="O1273" s="20"/>
      <c r="P1273" s="20"/>
      <c r="Q1273" s="20"/>
      <c r="R1273" s="20"/>
      <c r="S1273" s="20"/>
      <c r="T1273" s="20"/>
      <c r="U1273" s="20"/>
      <c r="V1273" s="20"/>
      <c r="W1273" s="20"/>
      <c r="X1273" s="29"/>
      <c r="Y1273" s="29"/>
      <c r="Z1273" s="30"/>
      <c r="AA1273" s="30"/>
      <c r="AB1273" s="30"/>
      <c r="AC1273" s="30"/>
      <c r="AD1273" s="30"/>
      <c r="AE1273" s="20"/>
      <c r="AF1273" s="20"/>
      <c r="AG1273" s="20"/>
    </row>
    <row r="1274">
      <c r="A1274" s="20"/>
      <c r="B1274" s="20"/>
      <c r="C1274" s="20"/>
      <c r="D1274" s="20"/>
      <c r="E1274" s="20"/>
      <c r="F1274" s="20"/>
      <c r="G1274" s="20"/>
      <c r="H1274" s="20"/>
      <c r="I1274" s="20"/>
      <c r="J1274" s="20"/>
      <c r="K1274" s="20"/>
      <c r="L1274" s="20"/>
      <c r="M1274" s="20"/>
      <c r="N1274" s="20"/>
      <c r="O1274" s="20"/>
      <c r="P1274" s="20"/>
      <c r="Q1274" s="20"/>
      <c r="R1274" s="20"/>
      <c r="S1274" s="20"/>
      <c r="T1274" s="20"/>
      <c r="U1274" s="20"/>
      <c r="V1274" s="20"/>
      <c r="W1274" s="20"/>
      <c r="X1274" s="29"/>
      <c r="Y1274" s="29"/>
      <c r="Z1274" s="30"/>
      <c r="AA1274" s="30"/>
      <c r="AB1274" s="30"/>
      <c r="AC1274" s="30"/>
      <c r="AD1274" s="30"/>
      <c r="AE1274" s="20"/>
      <c r="AF1274" s="20"/>
      <c r="AG1274" s="20"/>
    </row>
    <row r="1275">
      <c r="A1275" s="20"/>
      <c r="B1275" s="20"/>
      <c r="C1275" s="20"/>
      <c r="D1275" s="20"/>
      <c r="E1275" s="20"/>
      <c r="F1275" s="20"/>
      <c r="G1275" s="20"/>
      <c r="H1275" s="20"/>
      <c r="I1275" s="20"/>
      <c r="J1275" s="20"/>
      <c r="K1275" s="20"/>
      <c r="L1275" s="20"/>
      <c r="M1275" s="20"/>
      <c r="N1275" s="20"/>
      <c r="O1275" s="20"/>
      <c r="P1275" s="20"/>
      <c r="Q1275" s="20"/>
      <c r="R1275" s="20"/>
      <c r="S1275" s="20"/>
      <c r="T1275" s="20"/>
      <c r="U1275" s="20"/>
      <c r="V1275" s="20"/>
      <c r="W1275" s="20"/>
      <c r="X1275" s="29"/>
      <c r="Y1275" s="29"/>
      <c r="Z1275" s="30"/>
      <c r="AA1275" s="30"/>
      <c r="AB1275" s="30"/>
      <c r="AC1275" s="30"/>
      <c r="AD1275" s="30"/>
      <c r="AE1275" s="20"/>
      <c r="AF1275" s="20"/>
      <c r="AG1275" s="20"/>
    </row>
    <row r="1276">
      <c r="A1276" s="20"/>
      <c r="B1276" s="20"/>
      <c r="C1276" s="20"/>
      <c r="D1276" s="20"/>
      <c r="E1276" s="20"/>
      <c r="F1276" s="20"/>
      <c r="G1276" s="20"/>
      <c r="H1276" s="20"/>
      <c r="I1276" s="20"/>
      <c r="J1276" s="20"/>
      <c r="K1276" s="20"/>
      <c r="L1276" s="20"/>
      <c r="M1276" s="20"/>
      <c r="N1276" s="20"/>
      <c r="O1276" s="20"/>
      <c r="P1276" s="20"/>
      <c r="Q1276" s="20"/>
      <c r="R1276" s="20"/>
      <c r="S1276" s="20"/>
      <c r="T1276" s="20"/>
      <c r="U1276" s="20"/>
      <c r="V1276" s="20"/>
      <c r="W1276" s="20"/>
      <c r="X1276" s="29"/>
      <c r="Y1276" s="29"/>
      <c r="Z1276" s="30"/>
      <c r="AA1276" s="30"/>
      <c r="AB1276" s="30"/>
      <c r="AC1276" s="30"/>
      <c r="AD1276" s="30"/>
      <c r="AE1276" s="20"/>
      <c r="AF1276" s="20"/>
      <c r="AG1276" s="20"/>
    </row>
    <row r="1277">
      <c r="A1277" s="20"/>
      <c r="B1277" s="20"/>
      <c r="C1277" s="20"/>
      <c r="D1277" s="20"/>
      <c r="E1277" s="20"/>
      <c r="F1277" s="20"/>
      <c r="G1277" s="20"/>
      <c r="H1277" s="20"/>
      <c r="I1277" s="20"/>
      <c r="J1277" s="20"/>
      <c r="K1277" s="20"/>
      <c r="L1277" s="20"/>
      <c r="M1277" s="20"/>
      <c r="N1277" s="20"/>
      <c r="O1277" s="20"/>
      <c r="P1277" s="20"/>
      <c r="Q1277" s="20"/>
      <c r="R1277" s="20"/>
      <c r="S1277" s="20"/>
      <c r="T1277" s="20"/>
      <c r="U1277" s="20"/>
      <c r="V1277" s="20"/>
      <c r="W1277" s="20"/>
      <c r="X1277" s="29"/>
      <c r="Y1277" s="29"/>
      <c r="Z1277" s="30"/>
      <c r="AA1277" s="30"/>
      <c r="AB1277" s="30"/>
      <c r="AC1277" s="30"/>
      <c r="AD1277" s="30"/>
      <c r="AE1277" s="20"/>
      <c r="AF1277" s="20"/>
      <c r="AG1277" s="20"/>
    </row>
    <row r="1278">
      <c r="A1278" s="20"/>
      <c r="B1278" s="20"/>
      <c r="C1278" s="20"/>
      <c r="D1278" s="20"/>
      <c r="E1278" s="20"/>
      <c r="F1278" s="20"/>
      <c r="G1278" s="20"/>
      <c r="H1278" s="20"/>
      <c r="I1278" s="20"/>
      <c r="J1278" s="20"/>
      <c r="K1278" s="20"/>
      <c r="L1278" s="20"/>
      <c r="M1278" s="20"/>
      <c r="N1278" s="20"/>
      <c r="O1278" s="20"/>
      <c r="P1278" s="20"/>
      <c r="Q1278" s="20"/>
      <c r="R1278" s="20"/>
      <c r="S1278" s="20"/>
      <c r="T1278" s="20"/>
      <c r="U1278" s="20"/>
      <c r="V1278" s="20"/>
      <c r="W1278" s="20"/>
      <c r="X1278" s="29"/>
      <c r="Y1278" s="29"/>
      <c r="Z1278" s="30"/>
      <c r="AA1278" s="30"/>
      <c r="AB1278" s="30"/>
      <c r="AC1278" s="30"/>
      <c r="AD1278" s="30"/>
      <c r="AE1278" s="20"/>
      <c r="AF1278" s="20"/>
      <c r="AG1278" s="20"/>
    </row>
    <row r="1279">
      <c r="A1279" s="20"/>
      <c r="B1279" s="20"/>
      <c r="C1279" s="20"/>
      <c r="D1279" s="20"/>
      <c r="E1279" s="20"/>
      <c r="F1279" s="20"/>
      <c r="G1279" s="20"/>
      <c r="H1279" s="20"/>
      <c r="I1279" s="20"/>
      <c r="J1279" s="20"/>
      <c r="K1279" s="20"/>
      <c r="L1279" s="20"/>
      <c r="M1279" s="20"/>
      <c r="N1279" s="20"/>
      <c r="O1279" s="20"/>
      <c r="P1279" s="20"/>
      <c r="Q1279" s="20"/>
      <c r="R1279" s="20"/>
      <c r="S1279" s="20"/>
      <c r="T1279" s="20"/>
      <c r="U1279" s="20"/>
      <c r="V1279" s="20"/>
      <c r="W1279" s="20"/>
      <c r="X1279" s="29"/>
      <c r="Y1279" s="29"/>
      <c r="Z1279" s="30"/>
      <c r="AA1279" s="30"/>
      <c r="AB1279" s="30"/>
      <c r="AC1279" s="30"/>
      <c r="AD1279" s="30"/>
      <c r="AE1279" s="20"/>
      <c r="AF1279" s="20"/>
      <c r="AG1279" s="20"/>
    </row>
    <row r="1280">
      <c r="A1280" s="20"/>
      <c r="B1280" s="20"/>
      <c r="C1280" s="20"/>
      <c r="D1280" s="20"/>
      <c r="E1280" s="20"/>
      <c r="F1280" s="20"/>
      <c r="G1280" s="20"/>
      <c r="H1280" s="20"/>
      <c r="I1280" s="20"/>
      <c r="J1280" s="20"/>
      <c r="K1280" s="20"/>
      <c r="L1280" s="20"/>
      <c r="M1280" s="20"/>
      <c r="N1280" s="20"/>
      <c r="O1280" s="20"/>
      <c r="P1280" s="20"/>
      <c r="Q1280" s="20"/>
      <c r="R1280" s="20"/>
      <c r="S1280" s="20"/>
      <c r="T1280" s="20"/>
      <c r="U1280" s="20"/>
      <c r="V1280" s="20"/>
      <c r="W1280" s="20"/>
      <c r="X1280" s="29"/>
      <c r="Y1280" s="29"/>
      <c r="Z1280" s="30"/>
      <c r="AA1280" s="30"/>
      <c r="AB1280" s="30"/>
      <c r="AC1280" s="30"/>
      <c r="AD1280" s="30"/>
      <c r="AE1280" s="20"/>
      <c r="AF1280" s="20"/>
      <c r="AG1280" s="20"/>
    </row>
    <row r="1281">
      <c r="A1281" s="20"/>
      <c r="B1281" s="20"/>
      <c r="C1281" s="20"/>
      <c r="D1281" s="20"/>
      <c r="E1281" s="20"/>
      <c r="F1281" s="20"/>
      <c r="G1281" s="20"/>
      <c r="H1281" s="20"/>
      <c r="I1281" s="20"/>
      <c r="J1281" s="20"/>
      <c r="K1281" s="20"/>
      <c r="L1281" s="20"/>
      <c r="M1281" s="20"/>
      <c r="N1281" s="20"/>
      <c r="O1281" s="20"/>
      <c r="P1281" s="20"/>
      <c r="Q1281" s="20"/>
      <c r="R1281" s="20"/>
      <c r="S1281" s="20"/>
      <c r="T1281" s="20"/>
      <c r="U1281" s="20"/>
      <c r="V1281" s="20"/>
      <c r="W1281" s="20"/>
      <c r="X1281" s="29"/>
      <c r="Y1281" s="29"/>
      <c r="Z1281" s="30"/>
      <c r="AA1281" s="30"/>
      <c r="AB1281" s="30"/>
      <c r="AC1281" s="30"/>
      <c r="AD1281" s="30"/>
      <c r="AE1281" s="20"/>
      <c r="AF1281" s="20"/>
      <c r="AG1281" s="20"/>
    </row>
    <row r="1282">
      <c r="A1282" s="20"/>
      <c r="B1282" s="20"/>
      <c r="C1282" s="20"/>
      <c r="D1282" s="20"/>
      <c r="E1282" s="20"/>
      <c r="F1282" s="20"/>
      <c r="G1282" s="20"/>
      <c r="H1282" s="20"/>
      <c r="I1282" s="20"/>
      <c r="J1282" s="20"/>
      <c r="K1282" s="20"/>
      <c r="L1282" s="20"/>
      <c r="M1282" s="20"/>
      <c r="N1282" s="20"/>
      <c r="O1282" s="20"/>
      <c r="P1282" s="20"/>
      <c r="Q1282" s="20"/>
      <c r="R1282" s="20"/>
      <c r="S1282" s="20"/>
      <c r="T1282" s="20"/>
      <c r="U1282" s="20"/>
      <c r="V1282" s="20"/>
      <c r="W1282" s="20"/>
      <c r="X1282" s="29"/>
      <c r="Y1282" s="29"/>
      <c r="Z1282" s="30"/>
      <c r="AA1282" s="30"/>
      <c r="AB1282" s="30"/>
      <c r="AC1282" s="30"/>
      <c r="AD1282" s="30"/>
      <c r="AE1282" s="20"/>
      <c r="AF1282" s="20"/>
      <c r="AG1282" s="20"/>
    </row>
    <row r="1283">
      <c r="A1283" s="20"/>
      <c r="B1283" s="20"/>
      <c r="C1283" s="20"/>
      <c r="D1283" s="20"/>
      <c r="E1283" s="20"/>
      <c r="F1283" s="20"/>
      <c r="G1283" s="20"/>
      <c r="H1283" s="20"/>
      <c r="I1283" s="20"/>
      <c r="J1283" s="20"/>
      <c r="K1283" s="20"/>
      <c r="L1283" s="20"/>
      <c r="M1283" s="20"/>
      <c r="N1283" s="20"/>
      <c r="O1283" s="20"/>
      <c r="P1283" s="20"/>
      <c r="Q1283" s="20"/>
      <c r="R1283" s="20"/>
      <c r="S1283" s="20"/>
      <c r="T1283" s="20"/>
      <c r="U1283" s="20"/>
      <c r="V1283" s="20"/>
      <c r="W1283" s="20"/>
      <c r="X1283" s="29"/>
      <c r="Y1283" s="29"/>
      <c r="Z1283" s="30"/>
      <c r="AA1283" s="30"/>
      <c r="AB1283" s="30"/>
      <c r="AC1283" s="30"/>
      <c r="AD1283" s="30"/>
      <c r="AE1283" s="20"/>
      <c r="AF1283" s="20"/>
      <c r="AG1283" s="20"/>
    </row>
    <row r="1284">
      <c r="A1284" s="20"/>
      <c r="B1284" s="20"/>
      <c r="C1284" s="20"/>
      <c r="D1284" s="20"/>
      <c r="E1284" s="20"/>
      <c r="F1284" s="20"/>
      <c r="G1284" s="20"/>
      <c r="H1284" s="20"/>
      <c r="I1284" s="20"/>
      <c r="J1284" s="20"/>
      <c r="K1284" s="20"/>
      <c r="L1284" s="20"/>
      <c r="M1284" s="20"/>
      <c r="N1284" s="20"/>
      <c r="O1284" s="20"/>
      <c r="P1284" s="20"/>
      <c r="Q1284" s="20"/>
      <c r="R1284" s="20"/>
      <c r="S1284" s="20"/>
      <c r="T1284" s="20"/>
      <c r="U1284" s="20"/>
      <c r="V1284" s="20"/>
      <c r="W1284" s="20"/>
      <c r="X1284" s="29"/>
      <c r="Y1284" s="29"/>
      <c r="Z1284" s="30"/>
      <c r="AA1284" s="30"/>
      <c r="AB1284" s="30"/>
      <c r="AC1284" s="30"/>
      <c r="AD1284" s="30"/>
      <c r="AE1284" s="20"/>
      <c r="AF1284" s="20"/>
      <c r="AG1284" s="20"/>
    </row>
    <row r="1285">
      <c r="A1285" s="20"/>
      <c r="B1285" s="20"/>
      <c r="C1285" s="20"/>
      <c r="D1285" s="20"/>
      <c r="E1285" s="20"/>
      <c r="F1285" s="20"/>
      <c r="G1285" s="20"/>
      <c r="H1285" s="20"/>
      <c r="I1285" s="20"/>
      <c r="J1285" s="20"/>
      <c r="K1285" s="20"/>
      <c r="L1285" s="20"/>
      <c r="M1285" s="20"/>
      <c r="N1285" s="20"/>
      <c r="O1285" s="20"/>
      <c r="P1285" s="20"/>
      <c r="Q1285" s="20"/>
      <c r="R1285" s="20"/>
      <c r="S1285" s="20"/>
      <c r="T1285" s="20"/>
      <c r="U1285" s="20"/>
      <c r="V1285" s="20"/>
      <c r="W1285" s="20"/>
      <c r="X1285" s="29"/>
      <c r="Y1285" s="29"/>
      <c r="Z1285" s="30"/>
      <c r="AA1285" s="30"/>
      <c r="AB1285" s="30"/>
      <c r="AC1285" s="30"/>
      <c r="AD1285" s="30"/>
      <c r="AE1285" s="20"/>
      <c r="AF1285" s="20"/>
      <c r="AG1285" s="20"/>
    </row>
    <row r="1286">
      <c r="A1286" s="20"/>
      <c r="B1286" s="20"/>
      <c r="C1286" s="20"/>
      <c r="D1286" s="20"/>
      <c r="E1286" s="20"/>
      <c r="F1286" s="20"/>
      <c r="G1286" s="20"/>
      <c r="H1286" s="20"/>
      <c r="I1286" s="20"/>
      <c r="J1286" s="20"/>
      <c r="K1286" s="20"/>
      <c r="L1286" s="20"/>
      <c r="M1286" s="20"/>
      <c r="N1286" s="20"/>
      <c r="O1286" s="20"/>
      <c r="P1286" s="20"/>
      <c r="Q1286" s="20"/>
      <c r="R1286" s="20"/>
      <c r="S1286" s="20"/>
      <c r="T1286" s="20"/>
      <c r="U1286" s="20"/>
      <c r="V1286" s="20"/>
      <c r="W1286" s="20"/>
      <c r="X1286" s="29"/>
      <c r="Y1286" s="29"/>
      <c r="Z1286" s="30"/>
      <c r="AA1286" s="30"/>
      <c r="AB1286" s="30"/>
      <c r="AC1286" s="30"/>
      <c r="AD1286" s="30"/>
      <c r="AE1286" s="20"/>
      <c r="AF1286" s="20"/>
      <c r="AG1286" s="20"/>
    </row>
    <row r="1287">
      <c r="A1287" s="20"/>
      <c r="B1287" s="20"/>
      <c r="C1287" s="20"/>
      <c r="D1287" s="20"/>
      <c r="E1287" s="20"/>
      <c r="F1287" s="20"/>
      <c r="G1287" s="20"/>
      <c r="H1287" s="20"/>
      <c r="I1287" s="20"/>
      <c r="J1287" s="20"/>
      <c r="K1287" s="20"/>
      <c r="L1287" s="20"/>
      <c r="M1287" s="20"/>
      <c r="N1287" s="20"/>
      <c r="O1287" s="20"/>
      <c r="P1287" s="20"/>
      <c r="Q1287" s="20"/>
      <c r="R1287" s="20"/>
      <c r="S1287" s="20"/>
      <c r="T1287" s="20"/>
      <c r="U1287" s="20"/>
      <c r="V1287" s="20"/>
      <c r="W1287" s="20"/>
      <c r="X1287" s="29"/>
      <c r="Y1287" s="29"/>
      <c r="Z1287" s="30"/>
      <c r="AA1287" s="30"/>
      <c r="AB1287" s="30"/>
      <c r="AC1287" s="30"/>
      <c r="AD1287" s="30"/>
      <c r="AE1287" s="20"/>
      <c r="AF1287" s="20"/>
      <c r="AG1287" s="20"/>
    </row>
    <row r="1288">
      <c r="A1288" s="20"/>
      <c r="B1288" s="20"/>
      <c r="C1288" s="20"/>
      <c r="D1288" s="20"/>
      <c r="E1288" s="20"/>
      <c r="F1288" s="20"/>
      <c r="G1288" s="20"/>
      <c r="H1288" s="20"/>
      <c r="I1288" s="20"/>
      <c r="J1288" s="20"/>
      <c r="K1288" s="20"/>
      <c r="L1288" s="20"/>
      <c r="M1288" s="20"/>
      <c r="N1288" s="20"/>
      <c r="O1288" s="20"/>
      <c r="P1288" s="20"/>
      <c r="Q1288" s="20"/>
      <c r="R1288" s="20"/>
      <c r="S1288" s="20"/>
      <c r="T1288" s="20"/>
      <c r="U1288" s="20"/>
      <c r="V1288" s="20"/>
      <c r="W1288" s="20"/>
      <c r="X1288" s="29"/>
      <c r="Y1288" s="29"/>
      <c r="Z1288" s="30"/>
      <c r="AA1288" s="30"/>
      <c r="AB1288" s="30"/>
      <c r="AC1288" s="30"/>
      <c r="AD1288" s="30"/>
      <c r="AE1288" s="20"/>
      <c r="AF1288" s="20"/>
      <c r="AG1288" s="20"/>
    </row>
    <row r="1289">
      <c r="A1289" s="20"/>
      <c r="B1289" s="20"/>
      <c r="C1289" s="20"/>
      <c r="D1289" s="20"/>
      <c r="E1289" s="20"/>
      <c r="F1289" s="20"/>
      <c r="G1289" s="20"/>
      <c r="H1289" s="20"/>
      <c r="I1289" s="20"/>
      <c r="J1289" s="20"/>
      <c r="K1289" s="20"/>
      <c r="L1289" s="20"/>
      <c r="M1289" s="20"/>
      <c r="N1289" s="20"/>
      <c r="O1289" s="20"/>
      <c r="P1289" s="20"/>
      <c r="Q1289" s="20"/>
      <c r="R1289" s="20"/>
      <c r="S1289" s="20"/>
      <c r="T1289" s="20"/>
      <c r="U1289" s="20"/>
      <c r="V1289" s="20"/>
      <c r="W1289" s="20"/>
      <c r="X1289" s="29"/>
      <c r="Y1289" s="29"/>
      <c r="Z1289" s="30"/>
      <c r="AA1289" s="30"/>
      <c r="AB1289" s="30"/>
      <c r="AC1289" s="30"/>
      <c r="AD1289" s="30"/>
      <c r="AE1289" s="20"/>
      <c r="AF1289" s="20"/>
      <c r="AG1289" s="20"/>
    </row>
    <row r="1290">
      <c r="A1290" s="20"/>
      <c r="B1290" s="20"/>
      <c r="C1290" s="20"/>
      <c r="D1290" s="20"/>
      <c r="E1290" s="20"/>
      <c r="F1290" s="20"/>
      <c r="G1290" s="20"/>
      <c r="H1290" s="20"/>
      <c r="I1290" s="20"/>
      <c r="J1290" s="20"/>
      <c r="K1290" s="20"/>
      <c r="L1290" s="20"/>
      <c r="M1290" s="20"/>
      <c r="N1290" s="20"/>
      <c r="O1290" s="20"/>
      <c r="P1290" s="20"/>
      <c r="Q1290" s="20"/>
      <c r="R1290" s="20"/>
      <c r="S1290" s="20"/>
      <c r="T1290" s="20"/>
      <c r="U1290" s="20"/>
      <c r="V1290" s="20"/>
      <c r="W1290" s="20"/>
      <c r="X1290" s="29"/>
      <c r="Y1290" s="29"/>
      <c r="Z1290" s="30"/>
      <c r="AA1290" s="30"/>
      <c r="AB1290" s="30"/>
      <c r="AC1290" s="30"/>
      <c r="AD1290" s="30"/>
      <c r="AE1290" s="20"/>
      <c r="AF1290" s="20"/>
      <c r="AG1290" s="20"/>
    </row>
    <row r="1291">
      <c r="A1291" s="20"/>
      <c r="B1291" s="20"/>
      <c r="C1291" s="20"/>
      <c r="D1291" s="20"/>
      <c r="E1291" s="20"/>
      <c r="F1291" s="20"/>
      <c r="G1291" s="20"/>
      <c r="H1291" s="20"/>
      <c r="I1291" s="20"/>
      <c r="J1291" s="20"/>
      <c r="K1291" s="20"/>
      <c r="L1291" s="20"/>
      <c r="M1291" s="20"/>
      <c r="N1291" s="20"/>
      <c r="O1291" s="20"/>
      <c r="P1291" s="20"/>
      <c r="Q1291" s="20"/>
      <c r="R1291" s="20"/>
      <c r="S1291" s="20"/>
      <c r="T1291" s="20"/>
      <c r="U1291" s="20"/>
      <c r="V1291" s="20"/>
      <c r="W1291" s="20"/>
      <c r="X1291" s="29"/>
      <c r="Y1291" s="29"/>
      <c r="Z1291" s="30"/>
      <c r="AA1291" s="30"/>
      <c r="AB1291" s="30"/>
      <c r="AC1291" s="30"/>
      <c r="AD1291" s="30"/>
      <c r="AE1291" s="20"/>
      <c r="AF1291" s="20"/>
      <c r="AG1291" s="20"/>
    </row>
    <row r="1292">
      <c r="A1292" s="20"/>
      <c r="B1292" s="20"/>
      <c r="C1292" s="20"/>
      <c r="D1292" s="20"/>
      <c r="E1292" s="20"/>
      <c r="F1292" s="20"/>
      <c r="G1292" s="20"/>
      <c r="H1292" s="20"/>
      <c r="I1292" s="20"/>
      <c r="J1292" s="20"/>
      <c r="K1292" s="20"/>
      <c r="L1292" s="20"/>
      <c r="M1292" s="20"/>
      <c r="N1292" s="20"/>
      <c r="O1292" s="20"/>
      <c r="P1292" s="20"/>
      <c r="Q1292" s="20"/>
      <c r="R1292" s="20"/>
      <c r="S1292" s="20"/>
      <c r="T1292" s="20"/>
      <c r="U1292" s="20"/>
      <c r="V1292" s="20"/>
      <c r="W1292" s="20"/>
      <c r="X1292" s="29"/>
      <c r="Y1292" s="29"/>
      <c r="Z1292" s="30"/>
      <c r="AA1292" s="30"/>
      <c r="AB1292" s="30"/>
      <c r="AC1292" s="30"/>
      <c r="AD1292" s="30"/>
      <c r="AE1292" s="20"/>
      <c r="AF1292" s="20"/>
      <c r="AG1292" s="20"/>
    </row>
    <row r="1293">
      <c r="A1293" s="20"/>
      <c r="B1293" s="20"/>
      <c r="C1293" s="20"/>
      <c r="D1293" s="20"/>
      <c r="E1293" s="20"/>
      <c r="F1293" s="20"/>
      <c r="G1293" s="20"/>
      <c r="H1293" s="20"/>
      <c r="I1293" s="20"/>
      <c r="J1293" s="20"/>
      <c r="K1293" s="20"/>
      <c r="L1293" s="20"/>
      <c r="M1293" s="20"/>
      <c r="N1293" s="20"/>
      <c r="O1293" s="20"/>
      <c r="P1293" s="20"/>
      <c r="Q1293" s="20"/>
      <c r="R1293" s="20"/>
      <c r="S1293" s="20"/>
      <c r="T1293" s="20"/>
      <c r="U1293" s="20"/>
      <c r="V1293" s="20"/>
      <c r="W1293" s="20"/>
      <c r="X1293" s="29"/>
      <c r="Y1293" s="29"/>
      <c r="Z1293" s="30"/>
      <c r="AA1293" s="30"/>
      <c r="AB1293" s="30"/>
      <c r="AC1293" s="30"/>
      <c r="AD1293" s="30"/>
      <c r="AE1293" s="20"/>
      <c r="AF1293" s="20"/>
      <c r="AG1293" s="20"/>
    </row>
    <row r="1294">
      <c r="A1294" s="20"/>
      <c r="B1294" s="20"/>
      <c r="C1294" s="20"/>
      <c r="D1294" s="20"/>
      <c r="E1294" s="20"/>
      <c r="F1294" s="20"/>
      <c r="G1294" s="20"/>
      <c r="H1294" s="20"/>
      <c r="I1294" s="20"/>
      <c r="J1294" s="20"/>
      <c r="K1294" s="20"/>
      <c r="L1294" s="20"/>
      <c r="M1294" s="20"/>
      <c r="N1294" s="20"/>
      <c r="O1294" s="20"/>
      <c r="P1294" s="20"/>
      <c r="Q1294" s="20"/>
      <c r="R1294" s="20"/>
      <c r="S1294" s="20"/>
      <c r="T1294" s="20"/>
      <c r="U1294" s="20"/>
      <c r="V1294" s="20"/>
      <c r="W1294" s="20"/>
      <c r="X1294" s="29"/>
      <c r="Y1294" s="29"/>
      <c r="Z1294" s="30"/>
      <c r="AA1294" s="30"/>
      <c r="AB1294" s="30"/>
      <c r="AC1294" s="30"/>
      <c r="AD1294" s="30"/>
      <c r="AE1294" s="20"/>
      <c r="AF1294" s="20"/>
      <c r="AG1294" s="20"/>
    </row>
    <row r="1295">
      <c r="A1295" s="20"/>
      <c r="B1295" s="20"/>
      <c r="C1295" s="20"/>
      <c r="D1295" s="20"/>
      <c r="E1295" s="20"/>
      <c r="F1295" s="20"/>
      <c r="G1295" s="20"/>
      <c r="H1295" s="20"/>
      <c r="I1295" s="20"/>
      <c r="J1295" s="20"/>
      <c r="K1295" s="20"/>
      <c r="L1295" s="20"/>
      <c r="M1295" s="20"/>
      <c r="N1295" s="20"/>
      <c r="O1295" s="20"/>
      <c r="P1295" s="20"/>
      <c r="Q1295" s="20"/>
      <c r="R1295" s="20"/>
      <c r="S1295" s="20"/>
      <c r="T1295" s="20"/>
      <c r="U1295" s="20"/>
      <c r="V1295" s="20"/>
      <c r="W1295" s="20"/>
      <c r="X1295" s="29"/>
      <c r="Y1295" s="29"/>
      <c r="Z1295" s="30"/>
      <c r="AA1295" s="30"/>
      <c r="AB1295" s="30"/>
      <c r="AC1295" s="30"/>
      <c r="AD1295" s="30"/>
      <c r="AE1295" s="20"/>
      <c r="AF1295" s="20"/>
      <c r="AG1295" s="20"/>
    </row>
    <row r="1296">
      <c r="A1296" s="20"/>
      <c r="B1296" s="20"/>
      <c r="C1296" s="20"/>
      <c r="D1296" s="20"/>
      <c r="E1296" s="20"/>
      <c r="F1296" s="20"/>
      <c r="G1296" s="20"/>
      <c r="H1296" s="20"/>
      <c r="I1296" s="20"/>
      <c r="J1296" s="20"/>
      <c r="K1296" s="20"/>
      <c r="L1296" s="20"/>
      <c r="M1296" s="20"/>
      <c r="N1296" s="20"/>
      <c r="O1296" s="20"/>
      <c r="P1296" s="20"/>
      <c r="Q1296" s="20"/>
      <c r="R1296" s="20"/>
      <c r="S1296" s="20"/>
      <c r="T1296" s="20"/>
      <c r="U1296" s="20"/>
      <c r="V1296" s="20"/>
      <c r="W1296" s="20"/>
      <c r="X1296" s="29"/>
      <c r="Y1296" s="29"/>
      <c r="Z1296" s="30"/>
      <c r="AA1296" s="30"/>
      <c r="AB1296" s="30"/>
      <c r="AC1296" s="30"/>
      <c r="AD1296" s="30"/>
      <c r="AE1296" s="20"/>
      <c r="AF1296" s="20"/>
      <c r="AG1296" s="20"/>
    </row>
    <row r="1297">
      <c r="A1297" s="20"/>
      <c r="B1297" s="20"/>
      <c r="C1297" s="20"/>
      <c r="D1297" s="20"/>
      <c r="E1297" s="20"/>
      <c r="F1297" s="20"/>
      <c r="G1297" s="20"/>
      <c r="H1297" s="20"/>
      <c r="I1297" s="20"/>
      <c r="J1297" s="20"/>
      <c r="K1297" s="20"/>
      <c r="L1297" s="20"/>
      <c r="M1297" s="20"/>
      <c r="N1297" s="20"/>
      <c r="O1297" s="20"/>
      <c r="P1297" s="20"/>
      <c r="Q1297" s="20"/>
      <c r="R1297" s="20"/>
      <c r="S1297" s="20"/>
      <c r="T1297" s="20"/>
      <c r="U1297" s="20"/>
      <c r="V1297" s="20"/>
      <c r="W1297" s="20"/>
      <c r="X1297" s="29"/>
      <c r="Y1297" s="29"/>
      <c r="Z1297" s="30"/>
      <c r="AA1297" s="30"/>
      <c r="AB1297" s="30"/>
      <c r="AC1297" s="30"/>
      <c r="AD1297" s="30"/>
      <c r="AE1297" s="20"/>
      <c r="AF1297" s="20"/>
      <c r="AG1297" s="20"/>
    </row>
    <row r="1298">
      <c r="A1298" s="20"/>
      <c r="B1298" s="20"/>
      <c r="C1298" s="20"/>
      <c r="D1298" s="20"/>
      <c r="E1298" s="20"/>
      <c r="F1298" s="20"/>
      <c r="G1298" s="20"/>
      <c r="H1298" s="20"/>
      <c r="I1298" s="20"/>
      <c r="J1298" s="20"/>
      <c r="K1298" s="20"/>
      <c r="L1298" s="20"/>
      <c r="M1298" s="20"/>
      <c r="N1298" s="20"/>
      <c r="O1298" s="20"/>
      <c r="P1298" s="20"/>
      <c r="Q1298" s="20"/>
      <c r="R1298" s="20"/>
      <c r="S1298" s="20"/>
      <c r="T1298" s="20"/>
      <c r="U1298" s="20"/>
      <c r="V1298" s="20"/>
      <c r="W1298" s="20"/>
      <c r="X1298" s="29"/>
      <c r="Y1298" s="29"/>
      <c r="Z1298" s="30"/>
      <c r="AA1298" s="30"/>
      <c r="AB1298" s="30"/>
      <c r="AC1298" s="30"/>
      <c r="AD1298" s="30"/>
      <c r="AE1298" s="20"/>
      <c r="AF1298" s="20"/>
      <c r="AG1298" s="20"/>
    </row>
    <row r="1299">
      <c r="A1299" s="20"/>
      <c r="B1299" s="20"/>
      <c r="C1299" s="20"/>
      <c r="D1299" s="20"/>
      <c r="E1299" s="20"/>
      <c r="F1299" s="20"/>
      <c r="G1299" s="20"/>
      <c r="H1299" s="20"/>
      <c r="I1299" s="20"/>
      <c r="J1299" s="20"/>
      <c r="K1299" s="20"/>
      <c r="L1299" s="20"/>
      <c r="M1299" s="20"/>
      <c r="N1299" s="20"/>
      <c r="O1299" s="20"/>
      <c r="P1299" s="20"/>
      <c r="Q1299" s="20"/>
      <c r="R1299" s="20"/>
      <c r="S1299" s="20"/>
      <c r="T1299" s="20"/>
      <c r="U1299" s="20"/>
      <c r="V1299" s="20"/>
      <c r="W1299" s="20"/>
      <c r="X1299" s="29"/>
      <c r="Y1299" s="29"/>
      <c r="Z1299" s="30"/>
      <c r="AA1299" s="30"/>
      <c r="AB1299" s="30"/>
      <c r="AC1299" s="30"/>
      <c r="AD1299" s="30"/>
      <c r="AE1299" s="20"/>
      <c r="AF1299" s="20"/>
      <c r="AG1299" s="20"/>
    </row>
    <row r="1300">
      <c r="A1300" s="20"/>
      <c r="B1300" s="20"/>
      <c r="C1300" s="20"/>
      <c r="D1300" s="20"/>
      <c r="E1300" s="20"/>
      <c r="F1300" s="20"/>
      <c r="G1300" s="20"/>
      <c r="H1300" s="20"/>
      <c r="I1300" s="20"/>
      <c r="J1300" s="20"/>
      <c r="K1300" s="20"/>
      <c r="L1300" s="20"/>
      <c r="M1300" s="20"/>
      <c r="N1300" s="20"/>
      <c r="O1300" s="20"/>
      <c r="P1300" s="20"/>
      <c r="Q1300" s="20"/>
      <c r="R1300" s="20"/>
      <c r="S1300" s="20"/>
      <c r="T1300" s="20"/>
      <c r="U1300" s="20"/>
      <c r="V1300" s="20"/>
      <c r="W1300" s="20"/>
      <c r="X1300" s="29"/>
      <c r="Y1300" s="29"/>
      <c r="Z1300" s="30"/>
      <c r="AA1300" s="30"/>
      <c r="AB1300" s="30"/>
      <c r="AC1300" s="30"/>
      <c r="AD1300" s="30"/>
      <c r="AE1300" s="20"/>
      <c r="AF1300" s="20"/>
      <c r="AG1300" s="20"/>
    </row>
    <row r="1301">
      <c r="A1301" s="20"/>
      <c r="B1301" s="20"/>
      <c r="C1301" s="20"/>
      <c r="D1301" s="20"/>
      <c r="E1301" s="20"/>
      <c r="F1301" s="20"/>
      <c r="G1301" s="20"/>
      <c r="H1301" s="20"/>
      <c r="I1301" s="20"/>
      <c r="J1301" s="20"/>
      <c r="K1301" s="20"/>
      <c r="L1301" s="20"/>
      <c r="M1301" s="20"/>
      <c r="N1301" s="20"/>
      <c r="O1301" s="20"/>
      <c r="P1301" s="20"/>
      <c r="Q1301" s="20"/>
      <c r="R1301" s="20"/>
      <c r="S1301" s="20"/>
      <c r="T1301" s="20"/>
      <c r="U1301" s="20"/>
      <c r="V1301" s="20"/>
      <c r="W1301" s="20"/>
      <c r="X1301" s="29"/>
      <c r="Y1301" s="29"/>
      <c r="Z1301" s="30"/>
      <c r="AA1301" s="30"/>
      <c r="AB1301" s="30"/>
      <c r="AC1301" s="30"/>
      <c r="AD1301" s="30"/>
      <c r="AE1301" s="20"/>
      <c r="AF1301" s="20"/>
      <c r="AG1301" s="20"/>
    </row>
    <row r="1302">
      <c r="A1302" s="20"/>
      <c r="B1302" s="20"/>
      <c r="C1302" s="20"/>
      <c r="D1302" s="20"/>
      <c r="E1302" s="20"/>
      <c r="F1302" s="20"/>
      <c r="G1302" s="20"/>
      <c r="H1302" s="20"/>
      <c r="I1302" s="20"/>
      <c r="J1302" s="20"/>
      <c r="K1302" s="20"/>
      <c r="L1302" s="20"/>
      <c r="M1302" s="20"/>
      <c r="N1302" s="20"/>
      <c r="O1302" s="20"/>
      <c r="P1302" s="20"/>
      <c r="Q1302" s="20"/>
      <c r="R1302" s="20"/>
      <c r="S1302" s="20"/>
      <c r="T1302" s="20"/>
      <c r="U1302" s="20"/>
      <c r="V1302" s="20"/>
      <c r="W1302" s="20"/>
      <c r="X1302" s="29"/>
      <c r="Y1302" s="29"/>
      <c r="Z1302" s="30"/>
      <c r="AA1302" s="30"/>
      <c r="AB1302" s="30"/>
      <c r="AC1302" s="30"/>
      <c r="AD1302" s="30"/>
      <c r="AE1302" s="20"/>
      <c r="AF1302" s="20"/>
      <c r="AG1302" s="20"/>
    </row>
    <row r="1303">
      <c r="A1303" s="20"/>
      <c r="B1303" s="20"/>
      <c r="C1303" s="20"/>
      <c r="D1303" s="20"/>
      <c r="E1303" s="20"/>
      <c r="F1303" s="20"/>
      <c r="G1303" s="20"/>
      <c r="H1303" s="20"/>
      <c r="I1303" s="20"/>
      <c r="J1303" s="20"/>
      <c r="K1303" s="20"/>
      <c r="L1303" s="20"/>
      <c r="M1303" s="20"/>
      <c r="N1303" s="20"/>
      <c r="O1303" s="20"/>
      <c r="P1303" s="20"/>
      <c r="Q1303" s="20"/>
      <c r="R1303" s="20"/>
      <c r="S1303" s="20"/>
      <c r="T1303" s="20"/>
      <c r="U1303" s="20"/>
      <c r="V1303" s="20"/>
      <c r="W1303" s="20"/>
      <c r="X1303" s="29"/>
      <c r="Y1303" s="29"/>
      <c r="Z1303" s="30"/>
      <c r="AA1303" s="30"/>
      <c r="AB1303" s="30"/>
      <c r="AC1303" s="30"/>
      <c r="AD1303" s="30"/>
      <c r="AE1303" s="20"/>
      <c r="AF1303" s="20"/>
      <c r="AG1303" s="20"/>
    </row>
    <row r="1304">
      <c r="A1304" s="20"/>
      <c r="B1304" s="20"/>
      <c r="C1304" s="20"/>
      <c r="D1304" s="20"/>
      <c r="E1304" s="20"/>
      <c r="F1304" s="20"/>
      <c r="G1304" s="20"/>
      <c r="H1304" s="20"/>
      <c r="I1304" s="20"/>
      <c r="J1304" s="20"/>
      <c r="K1304" s="20"/>
      <c r="L1304" s="20"/>
      <c r="M1304" s="20"/>
      <c r="N1304" s="20"/>
      <c r="O1304" s="20"/>
      <c r="P1304" s="20"/>
      <c r="Q1304" s="20"/>
      <c r="R1304" s="20"/>
      <c r="S1304" s="20"/>
      <c r="T1304" s="20"/>
      <c r="U1304" s="20"/>
      <c r="V1304" s="20"/>
      <c r="W1304" s="20"/>
      <c r="X1304" s="29"/>
      <c r="Y1304" s="29"/>
      <c r="Z1304" s="30"/>
      <c r="AA1304" s="30"/>
      <c r="AB1304" s="30"/>
      <c r="AC1304" s="30"/>
      <c r="AD1304" s="30"/>
      <c r="AE1304" s="20"/>
      <c r="AF1304" s="20"/>
      <c r="AG1304" s="20"/>
    </row>
    <row r="1305">
      <c r="A1305" s="20"/>
      <c r="B1305" s="20"/>
      <c r="C1305" s="20"/>
      <c r="D1305" s="20"/>
      <c r="E1305" s="20"/>
      <c r="F1305" s="20"/>
      <c r="G1305" s="20"/>
      <c r="H1305" s="20"/>
      <c r="I1305" s="20"/>
      <c r="J1305" s="20"/>
      <c r="K1305" s="20"/>
      <c r="L1305" s="20"/>
      <c r="M1305" s="20"/>
      <c r="N1305" s="20"/>
      <c r="O1305" s="20"/>
      <c r="P1305" s="20"/>
      <c r="Q1305" s="20"/>
      <c r="R1305" s="20"/>
      <c r="S1305" s="20"/>
      <c r="T1305" s="20"/>
      <c r="U1305" s="20"/>
      <c r="V1305" s="20"/>
      <c r="W1305" s="20"/>
      <c r="X1305" s="29"/>
      <c r="Y1305" s="29"/>
      <c r="Z1305" s="30"/>
      <c r="AA1305" s="30"/>
      <c r="AB1305" s="30"/>
      <c r="AC1305" s="30"/>
      <c r="AD1305" s="30"/>
      <c r="AE1305" s="20"/>
      <c r="AF1305" s="20"/>
      <c r="AG1305" s="20"/>
    </row>
    <row r="1306">
      <c r="A1306" s="20"/>
      <c r="B1306" s="20"/>
      <c r="C1306" s="20"/>
      <c r="D1306" s="20"/>
      <c r="E1306" s="20"/>
      <c r="F1306" s="20"/>
      <c r="G1306" s="20"/>
      <c r="H1306" s="20"/>
      <c r="I1306" s="20"/>
      <c r="J1306" s="20"/>
      <c r="K1306" s="20"/>
      <c r="L1306" s="20"/>
      <c r="M1306" s="20"/>
      <c r="N1306" s="20"/>
      <c r="O1306" s="20"/>
      <c r="P1306" s="20"/>
      <c r="Q1306" s="20"/>
      <c r="R1306" s="20"/>
      <c r="S1306" s="20"/>
      <c r="T1306" s="20"/>
      <c r="U1306" s="20"/>
      <c r="V1306" s="20"/>
      <c r="W1306" s="20"/>
      <c r="X1306" s="29"/>
      <c r="Y1306" s="29"/>
      <c r="Z1306" s="30"/>
      <c r="AA1306" s="30"/>
      <c r="AB1306" s="30"/>
      <c r="AC1306" s="30"/>
      <c r="AD1306" s="30"/>
      <c r="AE1306" s="20"/>
      <c r="AF1306" s="20"/>
      <c r="AG1306" s="20"/>
    </row>
    <row r="1307">
      <c r="A1307" s="20"/>
      <c r="B1307" s="20"/>
      <c r="C1307" s="20"/>
      <c r="D1307" s="20"/>
      <c r="E1307" s="20"/>
      <c r="F1307" s="20"/>
      <c r="G1307" s="20"/>
      <c r="H1307" s="20"/>
      <c r="I1307" s="20"/>
      <c r="J1307" s="20"/>
      <c r="K1307" s="20"/>
      <c r="L1307" s="20"/>
      <c r="M1307" s="20"/>
      <c r="N1307" s="20"/>
      <c r="O1307" s="20"/>
      <c r="P1307" s="20"/>
      <c r="Q1307" s="20"/>
      <c r="R1307" s="20"/>
      <c r="S1307" s="20"/>
      <c r="T1307" s="20"/>
      <c r="U1307" s="20"/>
      <c r="V1307" s="20"/>
      <c r="W1307" s="20"/>
      <c r="X1307" s="29"/>
      <c r="Y1307" s="29"/>
      <c r="Z1307" s="30"/>
      <c r="AA1307" s="30"/>
      <c r="AB1307" s="30"/>
      <c r="AC1307" s="30"/>
      <c r="AD1307" s="30"/>
      <c r="AE1307" s="20"/>
      <c r="AF1307" s="20"/>
      <c r="AG1307" s="20"/>
    </row>
    <row r="1308">
      <c r="A1308" s="20"/>
      <c r="B1308" s="20"/>
      <c r="C1308" s="20"/>
      <c r="D1308" s="20"/>
      <c r="E1308" s="20"/>
      <c r="F1308" s="20"/>
      <c r="G1308" s="20"/>
      <c r="H1308" s="20"/>
      <c r="I1308" s="20"/>
      <c r="J1308" s="20"/>
      <c r="K1308" s="20"/>
      <c r="L1308" s="20"/>
      <c r="M1308" s="20"/>
      <c r="N1308" s="20"/>
      <c r="O1308" s="20"/>
      <c r="P1308" s="20"/>
      <c r="Q1308" s="20"/>
      <c r="R1308" s="20"/>
      <c r="S1308" s="20"/>
      <c r="T1308" s="20"/>
      <c r="U1308" s="20"/>
      <c r="V1308" s="20"/>
      <c r="W1308" s="20"/>
      <c r="X1308" s="29"/>
      <c r="Y1308" s="29"/>
      <c r="Z1308" s="30"/>
      <c r="AA1308" s="30"/>
      <c r="AB1308" s="30"/>
      <c r="AC1308" s="30"/>
      <c r="AD1308" s="30"/>
      <c r="AE1308" s="20"/>
      <c r="AF1308" s="20"/>
      <c r="AG1308" s="20"/>
    </row>
    <row r="1309">
      <c r="A1309" s="20"/>
      <c r="B1309" s="20"/>
      <c r="C1309" s="20"/>
      <c r="D1309" s="20"/>
      <c r="E1309" s="20"/>
      <c r="F1309" s="20"/>
      <c r="G1309" s="20"/>
      <c r="H1309" s="20"/>
      <c r="I1309" s="20"/>
      <c r="J1309" s="20"/>
      <c r="K1309" s="20"/>
      <c r="L1309" s="20"/>
      <c r="M1309" s="20"/>
      <c r="N1309" s="20"/>
      <c r="O1309" s="20"/>
      <c r="P1309" s="20"/>
      <c r="Q1309" s="20"/>
      <c r="R1309" s="20"/>
      <c r="S1309" s="20"/>
      <c r="T1309" s="20"/>
      <c r="U1309" s="20"/>
      <c r="V1309" s="20"/>
      <c r="W1309" s="20"/>
      <c r="X1309" s="29"/>
      <c r="Y1309" s="29"/>
      <c r="Z1309" s="30"/>
      <c r="AA1309" s="30"/>
      <c r="AB1309" s="30"/>
      <c r="AC1309" s="30"/>
      <c r="AD1309" s="30"/>
      <c r="AE1309" s="20"/>
      <c r="AF1309" s="20"/>
      <c r="AG1309" s="20"/>
    </row>
    <row r="1310">
      <c r="A1310" s="20"/>
      <c r="B1310" s="20"/>
      <c r="C1310" s="20"/>
      <c r="D1310" s="20"/>
      <c r="E1310" s="20"/>
      <c r="F1310" s="20"/>
      <c r="G1310" s="20"/>
      <c r="H1310" s="20"/>
      <c r="I1310" s="20"/>
      <c r="J1310" s="20"/>
      <c r="K1310" s="20"/>
      <c r="L1310" s="20"/>
      <c r="M1310" s="20"/>
      <c r="N1310" s="20"/>
      <c r="O1310" s="20"/>
      <c r="P1310" s="20"/>
      <c r="Q1310" s="20"/>
      <c r="R1310" s="20"/>
      <c r="S1310" s="20"/>
      <c r="T1310" s="20"/>
      <c r="U1310" s="20"/>
      <c r="V1310" s="20"/>
      <c r="W1310" s="20"/>
      <c r="X1310" s="29"/>
      <c r="Y1310" s="29"/>
      <c r="Z1310" s="30"/>
      <c r="AA1310" s="30"/>
      <c r="AB1310" s="30"/>
      <c r="AC1310" s="30"/>
      <c r="AD1310" s="30"/>
      <c r="AE1310" s="20"/>
      <c r="AF1310" s="20"/>
      <c r="AG1310" s="20"/>
    </row>
    <row r="1311">
      <c r="A1311" s="20"/>
      <c r="B1311" s="20"/>
      <c r="C1311" s="20"/>
      <c r="D1311" s="20"/>
      <c r="E1311" s="20"/>
      <c r="F1311" s="20"/>
      <c r="G1311" s="20"/>
      <c r="H1311" s="20"/>
      <c r="I1311" s="20"/>
      <c r="J1311" s="20"/>
      <c r="K1311" s="20"/>
      <c r="L1311" s="20"/>
      <c r="M1311" s="20"/>
      <c r="N1311" s="20"/>
      <c r="O1311" s="20"/>
      <c r="P1311" s="20"/>
      <c r="Q1311" s="20"/>
      <c r="R1311" s="20"/>
      <c r="S1311" s="20"/>
      <c r="T1311" s="20"/>
      <c r="U1311" s="20"/>
      <c r="V1311" s="20"/>
      <c r="W1311" s="20"/>
      <c r="X1311" s="29"/>
      <c r="Y1311" s="29"/>
      <c r="Z1311" s="30"/>
      <c r="AA1311" s="30"/>
      <c r="AB1311" s="30"/>
      <c r="AC1311" s="30"/>
      <c r="AD1311" s="30"/>
      <c r="AE1311" s="20"/>
      <c r="AF1311" s="20"/>
      <c r="AG1311" s="20"/>
    </row>
    <row r="1312">
      <c r="A1312" s="20"/>
      <c r="B1312" s="20"/>
      <c r="C1312" s="20"/>
      <c r="D1312" s="20"/>
      <c r="E1312" s="20"/>
      <c r="F1312" s="20"/>
      <c r="G1312" s="20"/>
      <c r="H1312" s="20"/>
      <c r="I1312" s="20"/>
      <c r="J1312" s="20"/>
      <c r="K1312" s="20"/>
      <c r="L1312" s="20"/>
      <c r="M1312" s="20"/>
      <c r="N1312" s="20"/>
      <c r="O1312" s="20"/>
      <c r="P1312" s="20"/>
      <c r="Q1312" s="20"/>
      <c r="R1312" s="20"/>
      <c r="S1312" s="20"/>
      <c r="T1312" s="20"/>
      <c r="U1312" s="20"/>
      <c r="V1312" s="20"/>
      <c r="W1312" s="20"/>
      <c r="X1312" s="29"/>
      <c r="Y1312" s="29"/>
      <c r="Z1312" s="30"/>
      <c r="AA1312" s="30"/>
      <c r="AB1312" s="30"/>
      <c r="AC1312" s="30"/>
      <c r="AD1312" s="30"/>
      <c r="AE1312" s="20"/>
      <c r="AF1312" s="20"/>
      <c r="AG1312" s="20"/>
    </row>
    <row r="1313">
      <c r="A1313" s="20"/>
      <c r="B1313" s="20"/>
      <c r="C1313" s="20"/>
      <c r="D1313" s="20"/>
      <c r="E1313" s="20"/>
      <c r="F1313" s="20"/>
      <c r="G1313" s="20"/>
      <c r="H1313" s="20"/>
      <c r="I1313" s="20"/>
      <c r="J1313" s="20"/>
      <c r="K1313" s="20"/>
      <c r="L1313" s="20"/>
      <c r="M1313" s="20"/>
      <c r="N1313" s="20"/>
      <c r="O1313" s="20"/>
      <c r="P1313" s="20"/>
      <c r="Q1313" s="20"/>
      <c r="R1313" s="20"/>
      <c r="S1313" s="20"/>
      <c r="T1313" s="20"/>
      <c r="U1313" s="20"/>
      <c r="V1313" s="20"/>
      <c r="W1313" s="20"/>
      <c r="X1313" s="29"/>
      <c r="Y1313" s="29"/>
      <c r="Z1313" s="30"/>
      <c r="AA1313" s="30"/>
      <c r="AB1313" s="30"/>
      <c r="AC1313" s="30"/>
      <c r="AD1313" s="30"/>
      <c r="AE1313" s="20"/>
      <c r="AF1313" s="20"/>
      <c r="AG1313" s="20"/>
    </row>
    <row r="1314">
      <c r="A1314" s="20"/>
      <c r="B1314" s="20"/>
      <c r="C1314" s="20"/>
      <c r="D1314" s="20"/>
      <c r="E1314" s="20"/>
      <c r="F1314" s="20"/>
      <c r="G1314" s="20"/>
      <c r="H1314" s="20"/>
      <c r="I1314" s="20"/>
      <c r="J1314" s="20"/>
      <c r="K1314" s="20"/>
      <c r="L1314" s="20"/>
      <c r="M1314" s="20"/>
      <c r="N1314" s="20"/>
      <c r="O1314" s="20"/>
      <c r="P1314" s="20"/>
      <c r="Q1314" s="20"/>
      <c r="R1314" s="20"/>
      <c r="S1314" s="20"/>
      <c r="T1314" s="20"/>
      <c r="U1314" s="20"/>
      <c r="V1314" s="20"/>
      <c r="W1314" s="20"/>
      <c r="X1314" s="29"/>
      <c r="Y1314" s="29"/>
      <c r="Z1314" s="30"/>
      <c r="AA1314" s="30"/>
      <c r="AB1314" s="30"/>
      <c r="AC1314" s="30"/>
      <c r="AD1314" s="30"/>
      <c r="AE1314" s="20"/>
      <c r="AF1314" s="20"/>
      <c r="AG1314" s="20"/>
    </row>
    <row r="1315">
      <c r="A1315" s="20"/>
      <c r="B1315" s="20"/>
      <c r="C1315" s="20"/>
      <c r="D1315" s="20"/>
      <c r="E1315" s="20"/>
      <c r="F1315" s="20"/>
      <c r="G1315" s="20"/>
      <c r="H1315" s="20"/>
      <c r="I1315" s="20"/>
      <c r="J1315" s="20"/>
      <c r="K1315" s="20"/>
      <c r="L1315" s="20"/>
      <c r="M1315" s="20"/>
      <c r="N1315" s="20"/>
      <c r="O1315" s="20"/>
      <c r="P1315" s="20"/>
      <c r="Q1315" s="20"/>
      <c r="R1315" s="20"/>
      <c r="S1315" s="20"/>
      <c r="T1315" s="20"/>
      <c r="U1315" s="20"/>
      <c r="V1315" s="20"/>
      <c r="W1315" s="20"/>
      <c r="X1315" s="29"/>
      <c r="Y1315" s="29"/>
      <c r="Z1315" s="30"/>
      <c r="AA1315" s="30"/>
      <c r="AB1315" s="30"/>
      <c r="AC1315" s="30"/>
      <c r="AD1315" s="30"/>
      <c r="AE1315" s="20"/>
      <c r="AF1315" s="20"/>
      <c r="AG1315" s="20"/>
    </row>
    <row r="1316">
      <c r="A1316" s="20"/>
      <c r="B1316" s="20"/>
      <c r="C1316" s="20"/>
      <c r="D1316" s="20"/>
      <c r="E1316" s="20"/>
      <c r="F1316" s="20"/>
      <c r="G1316" s="20"/>
      <c r="H1316" s="20"/>
      <c r="I1316" s="20"/>
      <c r="J1316" s="20"/>
      <c r="K1316" s="20"/>
      <c r="L1316" s="20"/>
      <c r="M1316" s="20"/>
      <c r="N1316" s="20"/>
      <c r="O1316" s="20"/>
      <c r="P1316" s="20"/>
      <c r="Q1316" s="20"/>
      <c r="R1316" s="20"/>
      <c r="S1316" s="20"/>
      <c r="T1316" s="20"/>
      <c r="U1316" s="20"/>
      <c r="V1316" s="20"/>
      <c r="W1316" s="20"/>
      <c r="X1316" s="29"/>
      <c r="Y1316" s="29"/>
      <c r="Z1316" s="30"/>
      <c r="AA1316" s="30"/>
      <c r="AB1316" s="30"/>
      <c r="AC1316" s="30"/>
      <c r="AD1316" s="30"/>
      <c r="AE1316" s="20"/>
      <c r="AF1316" s="20"/>
      <c r="AG1316" s="20"/>
    </row>
    <row r="1317">
      <c r="A1317" s="20"/>
      <c r="B1317" s="20"/>
      <c r="C1317" s="20"/>
      <c r="D1317" s="20"/>
      <c r="E1317" s="20"/>
      <c r="F1317" s="20"/>
      <c r="G1317" s="20"/>
      <c r="H1317" s="20"/>
      <c r="I1317" s="20"/>
      <c r="J1317" s="20"/>
      <c r="K1317" s="20"/>
      <c r="L1317" s="20"/>
      <c r="M1317" s="20"/>
      <c r="N1317" s="20"/>
      <c r="O1317" s="20"/>
      <c r="P1317" s="20"/>
      <c r="Q1317" s="20"/>
      <c r="R1317" s="20"/>
      <c r="S1317" s="20"/>
      <c r="T1317" s="20"/>
      <c r="U1317" s="20"/>
      <c r="V1317" s="20"/>
      <c r="W1317" s="20"/>
      <c r="X1317" s="29"/>
      <c r="Y1317" s="29"/>
      <c r="Z1317" s="30"/>
      <c r="AA1317" s="30"/>
      <c r="AB1317" s="30"/>
      <c r="AC1317" s="30"/>
      <c r="AD1317" s="30"/>
      <c r="AE1317" s="20"/>
      <c r="AF1317" s="20"/>
      <c r="AG1317" s="20"/>
    </row>
    <row r="1318">
      <c r="A1318" s="20"/>
      <c r="B1318" s="20"/>
      <c r="C1318" s="20"/>
      <c r="D1318" s="20"/>
      <c r="E1318" s="20"/>
      <c r="F1318" s="20"/>
      <c r="G1318" s="20"/>
      <c r="H1318" s="20"/>
      <c r="I1318" s="20"/>
      <c r="J1318" s="20"/>
      <c r="K1318" s="20"/>
      <c r="L1318" s="20"/>
      <c r="M1318" s="20"/>
      <c r="N1318" s="20"/>
      <c r="O1318" s="20"/>
      <c r="P1318" s="20"/>
      <c r="Q1318" s="20"/>
      <c r="R1318" s="20"/>
      <c r="S1318" s="20"/>
      <c r="T1318" s="20"/>
      <c r="U1318" s="20"/>
      <c r="V1318" s="20"/>
      <c r="W1318" s="20"/>
      <c r="X1318" s="29"/>
      <c r="Y1318" s="29"/>
      <c r="Z1318" s="30"/>
      <c r="AA1318" s="30"/>
      <c r="AB1318" s="30"/>
      <c r="AC1318" s="30"/>
      <c r="AD1318" s="30"/>
      <c r="AE1318" s="20"/>
      <c r="AF1318" s="20"/>
      <c r="AG1318" s="20"/>
    </row>
    <row r="1319">
      <c r="A1319" s="20"/>
      <c r="B1319" s="20"/>
      <c r="C1319" s="20"/>
      <c r="D1319" s="20"/>
      <c r="E1319" s="20"/>
      <c r="F1319" s="20"/>
      <c r="G1319" s="20"/>
      <c r="H1319" s="20"/>
      <c r="I1319" s="20"/>
      <c r="J1319" s="20"/>
      <c r="K1319" s="20"/>
      <c r="L1319" s="20"/>
      <c r="M1319" s="20"/>
      <c r="N1319" s="20"/>
      <c r="O1319" s="20"/>
      <c r="P1319" s="20"/>
      <c r="Q1319" s="20"/>
      <c r="R1319" s="20"/>
      <c r="S1319" s="20"/>
      <c r="T1319" s="20"/>
      <c r="U1319" s="20"/>
      <c r="V1319" s="20"/>
      <c r="W1319" s="20"/>
      <c r="X1319" s="29"/>
      <c r="Y1319" s="29"/>
      <c r="Z1319" s="30"/>
      <c r="AA1319" s="30"/>
      <c r="AB1319" s="30"/>
      <c r="AC1319" s="30"/>
      <c r="AD1319" s="30"/>
      <c r="AE1319" s="20"/>
      <c r="AF1319" s="20"/>
      <c r="AG1319" s="20"/>
    </row>
    <row r="1320">
      <c r="A1320" s="20"/>
      <c r="B1320" s="20"/>
      <c r="C1320" s="20"/>
      <c r="D1320" s="20"/>
      <c r="E1320" s="20"/>
      <c r="F1320" s="20"/>
      <c r="G1320" s="20"/>
      <c r="H1320" s="20"/>
      <c r="I1320" s="20"/>
      <c r="J1320" s="20"/>
      <c r="K1320" s="20"/>
      <c r="L1320" s="20"/>
      <c r="M1320" s="20"/>
      <c r="N1320" s="20"/>
      <c r="O1320" s="20"/>
      <c r="P1320" s="20"/>
      <c r="Q1320" s="20"/>
      <c r="R1320" s="20"/>
      <c r="S1320" s="20"/>
      <c r="T1320" s="20"/>
      <c r="U1320" s="20"/>
      <c r="V1320" s="20"/>
      <c r="W1320" s="20"/>
      <c r="X1320" s="29"/>
      <c r="Y1320" s="29"/>
      <c r="Z1320" s="30"/>
      <c r="AA1320" s="30"/>
      <c r="AB1320" s="30"/>
      <c r="AC1320" s="30"/>
      <c r="AD1320" s="30"/>
      <c r="AE1320" s="20"/>
      <c r="AF1320" s="20"/>
      <c r="AG1320" s="20"/>
    </row>
    <row r="1321">
      <c r="A1321" s="20"/>
      <c r="B1321" s="20"/>
      <c r="C1321" s="20"/>
      <c r="D1321" s="20"/>
      <c r="E1321" s="20"/>
      <c r="F1321" s="20"/>
      <c r="G1321" s="20"/>
      <c r="H1321" s="20"/>
      <c r="I1321" s="20"/>
      <c r="J1321" s="20"/>
      <c r="K1321" s="20"/>
      <c r="L1321" s="20"/>
      <c r="M1321" s="20"/>
      <c r="N1321" s="20"/>
      <c r="O1321" s="20"/>
      <c r="P1321" s="20"/>
      <c r="Q1321" s="20"/>
      <c r="R1321" s="20"/>
      <c r="S1321" s="20"/>
      <c r="T1321" s="20"/>
      <c r="U1321" s="20"/>
      <c r="V1321" s="20"/>
      <c r="W1321" s="20"/>
      <c r="X1321" s="29"/>
      <c r="Y1321" s="29"/>
      <c r="Z1321" s="30"/>
      <c r="AA1321" s="30"/>
      <c r="AB1321" s="30"/>
      <c r="AC1321" s="30"/>
      <c r="AD1321" s="30"/>
      <c r="AE1321" s="20"/>
      <c r="AF1321" s="20"/>
      <c r="AG1321" s="20"/>
    </row>
    <row r="1322">
      <c r="A1322" s="20"/>
      <c r="B1322" s="20"/>
      <c r="C1322" s="20"/>
      <c r="D1322" s="20"/>
      <c r="E1322" s="20"/>
      <c r="F1322" s="20"/>
      <c r="G1322" s="20"/>
      <c r="H1322" s="20"/>
      <c r="I1322" s="20"/>
      <c r="J1322" s="20"/>
      <c r="K1322" s="20"/>
      <c r="L1322" s="20"/>
      <c r="M1322" s="20"/>
      <c r="N1322" s="20"/>
      <c r="O1322" s="20"/>
      <c r="P1322" s="20"/>
      <c r="Q1322" s="20"/>
      <c r="R1322" s="20"/>
      <c r="S1322" s="20"/>
      <c r="T1322" s="20"/>
      <c r="U1322" s="20"/>
      <c r="V1322" s="20"/>
      <c r="W1322" s="20"/>
      <c r="X1322" s="29"/>
      <c r="Y1322" s="29"/>
      <c r="Z1322" s="30"/>
      <c r="AA1322" s="30"/>
      <c r="AB1322" s="30"/>
      <c r="AC1322" s="30"/>
      <c r="AD1322" s="30"/>
      <c r="AE1322" s="20"/>
      <c r="AF1322" s="20"/>
      <c r="AG1322" s="20"/>
    </row>
    <row r="1323">
      <c r="A1323" s="20"/>
      <c r="B1323" s="20"/>
      <c r="C1323" s="20"/>
      <c r="D1323" s="20"/>
      <c r="E1323" s="20"/>
      <c r="F1323" s="20"/>
      <c r="G1323" s="20"/>
      <c r="H1323" s="20"/>
      <c r="I1323" s="20"/>
      <c r="J1323" s="20"/>
      <c r="K1323" s="20"/>
      <c r="L1323" s="20"/>
      <c r="M1323" s="20"/>
      <c r="N1323" s="20"/>
      <c r="O1323" s="20"/>
      <c r="P1323" s="20"/>
      <c r="Q1323" s="20"/>
      <c r="R1323" s="20"/>
      <c r="S1323" s="20"/>
      <c r="T1323" s="20"/>
      <c r="U1323" s="20"/>
      <c r="V1323" s="20"/>
      <c r="W1323" s="20"/>
      <c r="X1323" s="29"/>
      <c r="Y1323" s="29"/>
      <c r="Z1323" s="30"/>
      <c r="AA1323" s="30"/>
      <c r="AB1323" s="30"/>
      <c r="AC1323" s="30"/>
      <c r="AD1323" s="30"/>
      <c r="AE1323" s="20"/>
      <c r="AF1323" s="20"/>
      <c r="AG1323" s="20"/>
    </row>
    <row r="1324">
      <c r="A1324" s="20"/>
      <c r="B1324" s="20"/>
      <c r="C1324" s="20"/>
      <c r="D1324" s="20"/>
      <c r="E1324" s="20"/>
      <c r="F1324" s="20"/>
      <c r="G1324" s="20"/>
      <c r="H1324" s="20"/>
      <c r="I1324" s="20"/>
      <c r="J1324" s="20"/>
      <c r="K1324" s="20"/>
      <c r="L1324" s="20"/>
      <c r="M1324" s="20"/>
      <c r="N1324" s="20"/>
      <c r="O1324" s="20"/>
      <c r="P1324" s="20"/>
      <c r="Q1324" s="20"/>
      <c r="R1324" s="20"/>
      <c r="S1324" s="20"/>
      <c r="T1324" s="20"/>
      <c r="U1324" s="20"/>
      <c r="V1324" s="20"/>
      <c r="W1324" s="20"/>
      <c r="X1324" s="29"/>
      <c r="Y1324" s="29"/>
      <c r="Z1324" s="30"/>
      <c r="AA1324" s="30"/>
      <c r="AB1324" s="30"/>
      <c r="AC1324" s="30"/>
      <c r="AD1324" s="30"/>
      <c r="AE1324" s="20"/>
      <c r="AF1324" s="20"/>
      <c r="AG1324" s="20"/>
    </row>
    <row r="1325">
      <c r="A1325" s="20"/>
      <c r="B1325" s="20"/>
      <c r="C1325" s="20"/>
      <c r="D1325" s="20"/>
      <c r="E1325" s="20"/>
      <c r="F1325" s="20"/>
      <c r="G1325" s="20"/>
      <c r="H1325" s="20"/>
      <c r="I1325" s="20"/>
      <c r="J1325" s="20"/>
      <c r="K1325" s="20"/>
      <c r="L1325" s="20"/>
      <c r="M1325" s="20"/>
      <c r="N1325" s="20"/>
      <c r="O1325" s="20"/>
      <c r="P1325" s="20"/>
      <c r="Q1325" s="20"/>
      <c r="R1325" s="20"/>
      <c r="S1325" s="20"/>
      <c r="T1325" s="20"/>
      <c r="U1325" s="20"/>
      <c r="V1325" s="20"/>
      <c r="W1325" s="20"/>
      <c r="X1325" s="29"/>
      <c r="Y1325" s="29"/>
      <c r="Z1325" s="30"/>
      <c r="AA1325" s="30"/>
      <c r="AB1325" s="30"/>
      <c r="AC1325" s="30"/>
      <c r="AD1325" s="30"/>
      <c r="AE1325" s="20"/>
      <c r="AF1325" s="20"/>
      <c r="AG1325" s="20"/>
    </row>
    <row r="1326">
      <c r="A1326" s="20"/>
      <c r="B1326" s="20"/>
      <c r="C1326" s="20"/>
      <c r="D1326" s="20"/>
      <c r="E1326" s="20"/>
      <c r="F1326" s="20"/>
      <c r="G1326" s="20"/>
      <c r="H1326" s="20"/>
      <c r="I1326" s="20"/>
      <c r="J1326" s="20"/>
      <c r="K1326" s="20"/>
      <c r="L1326" s="20"/>
      <c r="M1326" s="20"/>
      <c r="N1326" s="20"/>
      <c r="O1326" s="20"/>
      <c r="P1326" s="20"/>
      <c r="Q1326" s="20"/>
      <c r="R1326" s="20"/>
      <c r="S1326" s="20"/>
      <c r="T1326" s="20"/>
      <c r="U1326" s="20"/>
      <c r="V1326" s="20"/>
      <c r="W1326" s="20"/>
      <c r="X1326" s="29"/>
      <c r="Y1326" s="29"/>
      <c r="Z1326" s="30"/>
      <c r="AA1326" s="30"/>
      <c r="AB1326" s="30"/>
      <c r="AC1326" s="30"/>
      <c r="AD1326" s="30"/>
      <c r="AE1326" s="20"/>
      <c r="AF1326" s="20"/>
      <c r="AG1326" s="20"/>
    </row>
    <row r="1327">
      <c r="A1327" s="20"/>
      <c r="B1327" s="20"/>
      <c r="C1327" s="20"/>
      <c r="D1327" s="20"/>
      <c r="E1327" s="20"/>
      <c r="F1327" s="20"/>
      <c r="G1327" s="20"/>
      <c r="H1327" s="20"/>
      <c r="I1327" s="20"/>
      <c r="J1327" s="20"/>
      <c r="K1327" s="20"/>
      <c r="L1327" s="20"/>
      <c r="M1327" s="20"/>
      <c r="N1327" s="20"/>
      <c r="O1327" s="20"/>
      <c r="P1327" s="20"/>
      <c r="Q1327" s="20"/>
      <c r="R1327" s="20"/>
      <c r="S1327" s="20"/>
      <c r="T1327" s="20"/>
      <c r="U1327" s="20"/>
      <c r="V1327" s="20"/>
      <c r="W1327" s="20"/>
      <c r="X1327" s="29"/>
      <c r="Y1327" s="29"/>
      <c r="Z1327" s="30"/>
      <c r="AA1327" s="30"/>
      <c r="AB1327" s="30"/>
      <c r="AC1327" s="30"/>
      <c r="AD1327" s="30"/>
      <c r="AE1327" s="20"/>
      <c r="AF1327" s="20"/>
      <c r="AG1327" s="20"/>
    </row>
    <row r="1328">
      <c r="A1328" s="20"/>
      <c r="B1328" s="20"/>
      <c r="C1328" s="20"/>
      <c r="D1328" s="20"/>
      <c r="E1328" s="20"/>
      <c r="F1328" s="20"/>
      <c r="G1328" s="20"/>
      <c r="H1328" s="20"/>
      <c r="I1328" s="20"/>
      <c r="J1328" s="20"/>
      <c r="K1328" s="20"/>
      <c r="L1328" s="20"/>
      <c r="M1328" s="20"/>
      <c r="N1328" s="20"/>
      <c r="O1328" s="20"/>
      <c r="P1328" s="20"/>
      <c r="Q1328" s="20"/>
      <c r="R1328" s="20"/>
      <c r="S1328" s="20"/>
      <c r="T1328" s="20"/>
      <c r="U1328" s="20"/>
      <c r="V1328" s="20"/>
      <c r="W1328" s="20"/>
      <c r="X1328" s="29"/>
      <c r="Y1328" s="29"/>
      <c r="Z1328" s="30"/>
      <c r="AA1328" s="30"/>
      <c r="AB1328" s="30"/>
      <c r="AC1328" s="30"/>
      <c r="AD1328" s="30"/>
      <c r="AE1328" s="20"/>
      <c r="AF1328" s="20"/>
      <c r="AG1328" s="20"/>
    </row>
    <row r="1329">
      <c r="A1329" s="20"/>
      <c r="B1329" s="20"/>
      <c r="C1329" s="20"/>
      <c r="D1329" s="20"/>
      <c r="E1329" s="20"/>
      <c r="F1329" s="20"/>
      <c r="G1329" s="20"/>
      <c r="H1329" s="20"/>
      <c r="I1329" s="20"/>
      <c r="J1329" s="20"/>
      <c r="K1329" s="20"/>
      <c r="L1329" s="20"/>
      <c r="M1329" s="20"/>
      <c r="N1329" s="20"/>
      <c r="O1329" s="20"/>
      <c r="P1329" s="20"/>
      <c r="Q1329" s="20"/>
      <c r="R1329" s="20"/>
      <c r="S1329" s="20"/>
      <c r="T1329" s="20"/>
      <c r="U1329" s="20"/>
      <c r="V1329" s="20"/>
      <c r="W1329" s="20"/>
      <c r="X1329" s="29"/>
      <c r="Y1329" s="29"/>
      <c r="Z1329" s="30"/>
      <c r="AA1329" s="30"/>
      <c r="AB1329" s="30"/>
      <c r="AC1329" s="30"/>
      <c r="AD1329" s="30"/>
      <c r="AE1329" s="20"/>
      <c r="AF1329" s="20"/>
      <c r="AG1329" s="20"/>
    </row>
    <row r="1330">
      <c r="A1330" s="20"/>
      <c r="B1330" s="20"/>
      <c r="C1330" s="20"/>
      <c r="D1330" s="20"/>
      <c r="E1330" s="20"/>
      <c r="F1330" s="20"/>
      <c r="G1330" s="20"/>
      <c r="H1330" s="20"/>
      <c r="I1330" s="20"/>
      <c r="J1330" s="20"/>
      <c r="K1330" s="20"/>
      <c r="L1330" s="20"/>
      <c r="M1330" s="20"/>
      <c r="N1330" s="20"/>
      <c r="O1330" s="20"/>
      <c r="P1330" s="20"/>
      <c r="Q1330" s="20"/>
      <c r="R1330" s="20"/>
      <c r="S1330" s="20"/>
      <c r="T1330" s="20"/>
      <c r="U1330" s="20"/>
      <c r="V1330" s="20"/>
      <c r="W1330" s="20"/>
      <c r="X1330" s="29"/>
      <c r="Y1330" s="29"/>
      <c r="Z1330" s="30"/>
      <c r="AA1330" s="30"/>
      <c r="AB1330" s="30"/>
      <c r="AC1330" s="30"/>
      <c r="AD1330" s="30"/>
      <c r="AE1330" s="20"/>
      <c r="AF1330" s="20"/>
      <c r="AG1330" s="20"/>
    </row>
    <row r="1331">
      <c r="A1331" s="20"/>
      <c r="B1331" s="20"/>
      <c r="C1331" s="20"/>
      <c r="D1331" s="20"/>
      <c r="E1331" s="20"/>
      <c r="F1331" s="20"/>
      <c r="G1331" s="20"/>
      <c r="H1331" s="20"/>
      <c r="I1331" s="20"/>
      <c r="J1331" s="20"/>
      <c r="K1331" s="20"/>
      <c r="L1331" s="20"/>
      <c r="M1331" s="20"/>
      <c r="N1331" s="20"/>
      <c r="O1331" s="20"/>
      <c r="P1331" s="20"/>
      <c r="Q1331" s="20"/>
      <c r="R1331" s="20"/>
      <c r="S1331" s="20"/>
      <c r="T1331" s="20"/>
      <c r="U1331" s="20"/>
      <c r="V1331" s="20"/>
      <c r="W1331" s="20"/>
      <c r="X1331" s="29"/>
      <c r="Y1331" s="29"/>
      <c r="Z1331" s="30"/>
      <c r="AA1331" s="30"/>
      <c r="AB1331" s="30"/>
      <c r="AC1331" s="30"/>
      <c r="AD1331" s="30"/>
      <c r="AE1331" s="20"/>
      <c r="AF1331" s="20"/>
      <c r="AG1331" s="20"/>
    </row>
    <row r="1332">
      <c r="A1332" s="20"/>
      <c r="B1332" s="20"/>
      <c r="C1332" s="20"/>
      <c r="D1332" s="20"/>
      <c r="E1332" s="20"/>
      <c r="F1332" s="20"/>
      <c r="G1332" s="20"/>
      <c r="H1332" s="20"/>
      <c r="I1332" s="20"/>
      <c r="J1332" s="20"/>
      <c r="K1332" s="20"/>
      <c r="L1332" s="20"/>
      <c r="M1332" s="20"/>
      <c r="N1332" s="20"/>
      <c r="O1332" s="20"/>
      <c r="P1332" s="20"/>
      <c r="Q1332" s="20"/>
      <c r="R1332" s="20"/>
      <c r="S1332" s="20"/>
      <c r="T1332" s="20"/>
      <c r="U1332" s="20"/>
      <c r="V1332" s="20"/>
      <c r="W1332" s="20"/>
      <c r="X1332" s="29"/>
      <c r="Y1332" s="29"/>
      <c r="Z1332" s="30"/>
      <c r="AA1332" s="30"/>
      <c r="AB1332" s="30"/>
      <c r="AC1332" s="30"/>
      <c r="AD1332" s="30"/>
      <c r="AE1332" s="20"/>
      <c r="AF1332" s="20"/>
      <c r="AG1332" s="20"/>
    </row>
    <row r="1333">
      <c r="A1333" s="20"/>
      <c r="B1333" s="20"/>
      <c r="C1333" s="20"/>
      <c r="D1333" s="20"/>
      <c r="E1333" s="20"/>
      <c r="F1333" s="20"/>
      <c r="G1333" s="20"/>
      <c r="H1333" s="20"/>
      <c r="I1333" s="20"/>
      <c r="J1333" s="20"/>
      <c r="K1333" s="20"/>
      <c r="L1333" s="20"/>
      <c r="M1333" s="20"/>
      <c r="N1333" s="20"/>
      <c r="O1333" s="20"/>
      <c r="P1333" s="20"/>
      <c r="Q1333" s="20"/>
      <c r="R1333" s="20"/>
      <c r="S1333" s="20"/>
      <c r="T1333" s="20"/>
      <c r="U1333" s="20"/>
      <c r="V1333" s="20"/>
      <c r="W1333" s="20"/>
      <c r="X1333" s="29"/>
      <c r="Y1333" s="29"/>
      <c r="Z1333" s="30"/>
      <c r="AA1333" s="30"/>
      <c r="AB1333" s="30"/>
      <c r="AC1333" s="30"/>
      <c r="AD1333" s="30"/>
      <c r="AE1333" s="20"/>
      <c r="AF1333" s="20"/>
      <c r="AG1333" s="20"/>
    </row>
    <row r="1334">
      <c r="A1334" s="20"/>
      <c r="B1334" s="20"/>
      <c r="C1334" s="20"/>
      <c r="D1334" s="20"/>
      <c r="E1334" s="20"/>
      <c r="F1334" s="20"/>
      <c r="G1334" s="20"/>
      <c r="H1334" s="20"/>
      <c r="I1334" s="20"/>
      <c r="J1334" s="20"/>
      <c r="K1334" s="20"/>
      <c r="L1334" s="20"/>
      <c r="M1334" s="20"/>
      <c r="N1334" s="20"/>
      <c r="O1334" s="20"/>
      <c r="P1334" s="20"/>
      <c r="Q1334" s="20"/>
      <c r="R1334" s="20"/>
      <c r="S1334" s="20"/>
      <c r="T1334" s="20"/>
      <c r="U1334" s="20"/>
      <c r="V1334" s="20"/>
      <c r="W1334" s="20"/>
      <c r="X1334" s="29"/>
      <c r="Y1334" s="29"/>
      <c r="Z1334" s="30"/>
      <c r="AA1334" s="30"/>
      <c r="AB1334" s="30"/>
      <c r="AC1334" s="30"/>
      <c r="AD1334" s="30"/>
      <c r="AE1334" s="20"/>
      <c r="AF1334" s="20"/>
      <c r="AG1334" s="20"/>
    </row>
    <row r="1335">
      <c r="A1335" s="20"/>
      <c r="B1335" s="20"/>
      <c r="C1335" s="20"/>
      <c r="D1335" s="20"/>
      <c r="E1335" s="20"/>
      <c r="F1335" s="20"/>
      <c r="G1335" s="20"/>
      <c r="H1335" s="20"/>
      <c r="I1335" s="20"/>
      <c r="J1335" s="20"/>
      <c r="K1335" s="20"/>
      <c r="L1335" s="20"/>
      <c r="M1335" s="20"/>
      <c r="N1335" s="20"/>
      <c r="O1335" s="20"/>
      <c r="P1335" s="20"/>
      <c r="Q1335" s="20"/>
      <c r="R1335" s="20"/>
      <c r="S1335" s="20"/>
      <c r="T1335" s="20"/>
      <c r="U1335" s="20"/>
      <c r="V1335" s="20"/>
      <c r="W1335" s="20"/>
      <c r="X1335" s="29"/>
      <c r="Y1335" s="29"/>
      <c r="Z1335" s="30"/>
      <c r="AA1335" s="30"/>
      <c r="AB1335" s="30"/>
      <c r="AC1335" s="30"/>
      <c r="AD1335" s="30"/>
      <c r="AE1335" s="20"/>
      <c r="AF1335" s="20"/>
      <c r="AG1335" s="20"/>
    </row>
    <row r="1336">
      <c r="A1336" s="20"/>
      <c r="B1336" s="20"/>
      <c r="C1336" s="20"/>
      <c r="D1336" s="20"/>
      <c r="E1336" s="20"/>
      <c r="F1336" s="20"/>
      <c r="G1336" s="20"/>
      <c r="H1336" s="20"/>
      <c r="I1336" s="20"/>
      <c r="J1336" s="20"/>
      <c r="K1336" s="20"/>
      <c r="L1336" s="20"/>
      <c r="M1336" s="20"/>
      <c r="N1336" s="20"/>
      <c r="O1336" s="20"/>
      <c r="P1336" s="20"/>
      <c r="Q1336" s="20"/>
      <c r="R1336" s="20"/>
      <c r="S1336" s="20"/>
      <c r="T1336" s="20"/>
      <c r="U1336" s="20"/>
      <c r="V1336" s="20"/>
      <c r="W1336" s="20"/>
      <c r="X1336" s="29"/>
      <c r="Y1336" s="29"/>
      <c r="Z1336" s="30"/>
      <c r="AA1336" s="30"/>
      <c r="AB1336" s="30"/>
      <c r="AC1336" s="30"/>
      <c r="AD1336" s="30"/>
      <c r="AE1336" s="20"/>
      <c r="AF1336" s="20"/>
      <c r="AG1336" s="20"/>
    </row>
    <row r="1337">
      <c r="A1337" s="20"/>
      <c r="B1337" s="20"/>
      <c r="C1337" s="20"/>
      <c r="D1337" s="20"/>
      <c r="E1337" s="20"/>
      <c r="F1337" s="20"/>
      <c r="G1337" s="20"/>
      <c r="H1337" s="20"/>
      <c r="I1337" s="20"/>
      <c r="J1337" s="20"/>
      <c r="K1337" s="20"/>
      <c r="L1337" s="20"/>
      <c r="M1337" s="20"/>
      <c r="N1337" s="20"/>
      <c r="O1337" s="20"/>
      <c r="P1337" s="20"/>
      <c r="Q1337" s="20"/>
      <c r="R1337" s="20"/>
      <c r="S1337" s="20"/>
      <c r="T1337" s="20"/>
      <c r="U1337" s="20"/>
      <c r="V1337" s="20"/>
      <c r="W1337" s="20"/>
      <c r="X1337" s="29"/>
      <c r="Y1337" s="29"/>
      <c r="Z1337" s="30"/>
      <c r="AA1337" s="30"/>
      <c r="AB1337" s="30"/>
      <c r="AC1337" s="30"/>
      <c r="AD1337" s="30"/>
      <c r="AE1337" s="20"/>
      <c r="AF1337" s="20"/>
      <c r="AG1337" s="20"/>
    </row>
    <row r="1338">
      <c r="A1338" s="20"/>
      <c r="B1338" s="20"/>
      <c r="C1338" s="20"/>
      <c r="D1338" s="20"/>
      <c r="E1338" s="20"/>
      <c r="F1338" s="20"/>
      <c r="G1338" s="20"/>
      <c r="H1338" s="20"/>
      <c r="I1338" s="20"/>
      <c r="J1338" s="20"/>
      <c r="K1338" s="20"/>
      <c r="L1338" s="20"/>
      <c r="M1338" s="20"/>
      <c r="N1338" s="20"/>
      <c r="O1338" s="20"/>
      <c r="P1338" s="20"/>
      <c r="Q1338" s="20"/>
      <c r="R1338" s="20"/>
      <c r="S1338" s="20"/>
      <c r="T1338" s="20"/>
      <c r="U1338" s="20"/>
      <c r="V1338" s="20"/>
      <c r="W1338" s="20"/>
      <c r="X1338" s="29"/>
      <c r="Y1338" s="29"/>
      <c r="Z1338" s="30"/>
      <c r="AA1338" s="30"/>
      <c r="AB1338" s="30"/>
      <c r="AC1338" s="30"/>
      <c r="AD1338" s="30"/>
      <c r="AE1338" s="20"/>
      <c r="AF1338" s="20"/>
      <c r="AG1338" s="20"/>
    </row>
    <row r="1339">
      <c r="A1339" s="20"/>
      <c r="B1339" s="20"/>
      <c r="C1339" s="20"/>
      <c r="D1339" s="20"/>
      <c r="E1339" s="20"/>
      <c r="F1339" s="20"/>
      <c r="G1339" s="20"/>
      <c r="H1339" s="20"/>
      <c r="I1339" s="20"/>
      <c r="J1339" s="20"/>
      <c r="K1339" s="20"/>
      <c r="L1339" s="20"/>
      <c r="M1339" s="20"/>
      <c r="N1339" s="20"/>
      <c r="O1339" s="20"/>
      <c r="P1339" s="20"/>
      <c r="Q1339" s="20"/>
      <c r="R1339" s="20"/>
      <c r="S1339" s="20"/>
      <c r="T1339" s="20"/>
      <c r="U1339" s="20"/>
      <c r="V1339" s="20"/>
      <c r="W1339" s="20"/>
      <c r="X1339" s="29"/>
      <c r="Y1339" s="29"/>
      <c r="Z1339" s="30"/>
      <c r="AA1339" s="30"/>
      <c r="AB1339" s="30"/>
      <c r="AC1339" s="30"/>
      <c r="AD1339" s="30"/>
      <c r="AE1339" s="20"/>
      <c r="AF1339" s="20"/>
      <c r="AG1339" s="20"/>
    </row>
    <row r="1340">
      <c r="A1340" s="20"/>
      <c r="B1340" s="20"/>
      <c r="C1340" s="20"/>
      <c r="D1340" s="20"/>
      <c r="E1340" s="20"/>
      <c r="F1340" s="20"/>
      <c r="G1340" s="20"/>
      <c r="H1340" s="20"/>
      <c r="I1340" s="20"/>
      <c r="J1340" s="20"/>
      <c r="K1340" s="20"/>
      <c r="L1340" s="20"/>
      <c r="M1340" s="20"/>
      <c r="N1340" s="20"/>
      <c r="O1340" s="20"/>
      <c r="P1340" s="20"/>
      <c r="Q1340" s="20"/>
      <c r="R1340" s="20"/>
      <c r="S1340" s="20"/>
      <c r="T1340" s="20"/>
      <c r="U1340" s="20"/>
      <c r="V1340" s="20"/>
      <c r="W1340" s="20"/>
      <c r="X1340" s="29"/>
      <c r="Y1340" s="29"/>
      <c r="Z1340" s="30"/>
      <c r="AA1340" s="30"/>
      <c r="AB1340" s="30"/>
      <c r="AC1340" s="30"/>
      <c r="AD1340" s="30"/>
      <c r="AE1340" s="20"/>
      <c r="AF1340" s="20"/>
      <c r="AG1340" s="20"/>
    </row>
    <row r="1341">
      <c r="A1341" s="20"/>
      <c r="B1341" s="20"/>
      <c r="C1341" s="20"/>
      <c r="D1341" s="20"/>
      <c r="E1341" s="20"/>
      <c r="F1341" s="20"/>
      <c r="G1341" s="20"/>
      <c r="H1341" s="20"/>
      <c r="I1341" s="20"/>
      <c r="J1341" s="20"/>
      <c r="K1341" s="20"/>
      <c r="L1341" s="20"/>
      <c r="M1341" s="20"/>
      <c r="N1341" s="20"/>
      <c r="O1341" s="20"/>
      <c r="P1341" s="20"/>
      <c r="Q1341" s="20"/>
      <c r="R1341" s="20"/>
      <c r="S1341" s="20"/>
      <c r="T1341" s="20"/>
      <c r="U1341" s="20"/>
      <c r="V1341" s="20"/>
      <c r="W1341" s="20"/>
      <c r="X1341" s="29"/>
      <c r="Y1341" s="29"/>
      <c r="Z1341" s="30"/>
      <c r="AA1341" s="30"/>
      <c r="AB1341" s="30"/>
      <c r="AC1341" s="30"/>
      <c r="AD1341" s="30"/>
      <c r="AE1341" s="20"/>
      <c r="AF1341" s="20"/>
      <c r="AG1341" s="20"/>
    </row>
    <row r="1342">
      <c r="A1342" s="20"/>
      <c r="B1342" s="20"/>
      <c r="C1342" s="20"/>
      <c r="D1342" s="20"/>
      <c r="E1342" s="20"/>
      <c r="F1342" s="20"/>
      <c r="G1342" s="20"/>
      <c r="H1342" s="20"/>
      <c r="I1342" s="20"/>
      <c r="J1342" s="20"/>
      <c r="K1342" s="20"/>
      <c r="L1342" s="20"/>
      <c r="M1342" s="20"/>
      <c r="N1342" s="20"/>
      <c r="O1342" s="20"/>
      <c r="P1342" s="20"/>
      <c r="Q1342" s="20"/>
      <c r="R1342" s="20"/>
      <c r="S1342" s="20"/>
      <c r="T1342" s="20"/>
      <c r="U1342" s="20"/>
      <c r="V1342" s="20"/>
      <c r="W1342" s="20"/>
      <c r="X1342" s="29"/>
      <c r="Y1342" s="29"/>
      <c r="Z1342" s="30"/>
      <c r="AA1342" s="30"/>
      <c r="AB1342" s="30"/>
      <c r="AC1342" s="30"/>
      <c r="AD1342" s="30"/>
      <c r="AE1342" s="20"/>
      <c r="AF1342" s="20"/>
      <c r="AG1342" s="20"/>
    </row>
    <row r="1343">
      <c r="A1343" s="20"/>
      <c r="B1343" s="20"/>
      <c r="C1343" s="20"/>
      <c r="D1343" s="20"/>
      <c r="E1343" s="20"/>
      <c r="F1343" s="20"/>
      <c r="G1343" s="20"/>
      <c r="H1343" s="20"/>
      <c r="I1343" s="20"/>
      <c r="J1343" s="20"/>
      <c r="K1343" s="20"/>
      <c r="L1343" s="20"/>
      <c r="M1343" s="20"/>
      <c r="N1343" s="20"/>
      <c r="O1343" s="20"/>
      <c r="P1343" s="20"/>
      <c r="Q1343" s="20"/>
      <c r="R1343" s="20"/>
      <c r="S1343" s="20"/>
      <c r="T1343" s="20"/>
      <c r="U1343" s="20"/>
      <c r="V1343" s="20"/>
      <c r="W1343" s="20"/>
      <c r="X1343" s="29"/>
      <c r="Y1343" s="29"/>
      <c r="Z1343" s="30"/>
      <c r="AA1343" s="30"/>
      <c r="AB1343" s="30"/>
      <c r="AC1343" s="30"/>
      <c r="AD1343" s="30"/>
      <c r="AE1343" s="20"/>
      <c r="AF1343" s="20"/>
      <c r="AG1343" s="20"/>
    </row>
    <row r="1344">
      <c r="A1344" s="20"/>
      <c r="B1344" s="20"/>
      <c r="C1344" s="20"/>
      <c r="D1344" s="20"/>
      <c r="E1344" s="20"/>
      <c r="F1344" s="20"/>
      <c r="G1344" s="20"/>
      <c r="H1344" s="20"/>
      <c r="I1344" s="20"/>
      <c r="J1344" s="20"/>
      <c r="K1344" s="20"/>
      <c r="L1344" s="20"/>
      <c r="M1344" s="20"/>
      <c r="N1344" s="20"/>
      <c r="O1344" s="20"/>
      <c r="P1344" s="20"/>
      <c r="Q1344" s="20"/>
      <c r="R1344" s="20"/>
      <c r="S1344" s="20"/>
      <c r="T1344" s="20"/>
      <c r="U1344" s="20"/>
      <c r="V1344" s="20"/>
      <c r="W1344" s="20"/>
      <c r="X1344" s="29"/>
      <c r="Y1344" s="29"/>
      <c r="Z1344" s="30"/>
      <c r="AA1344" s="30"/>
      <c r="AB1344" s="30"/>
      <c r="AC1344" s="30"/>
      <c r="AD1344" s="30"/>
      <c r="AE1344" s="20"/>
      <c r="AF1344" s="20"/>
      <c r="AG1344" s="20"/>
    </row>
    <row r="1345">
      <c r="A1345" s="20"/>
      <c r="B1345" s="20"/>
      <c r="C1345" s="20"/>
      <c r="D1345" s="20"/>
      <c r="E1345" s="20"/>
      <c r="F1345" s="20"/>
      <c r="G1345" s="20"/>
      <c r="H1345" s="20"/>
      <c r="I1345" s="20"/>
      <c r="J1345" s="20"/>
      <c r="K1345" s="20"/>
      <c r="L1345" s="20"/>
      <c r="M1345" s="20"/>
      <c r="N1345" s="20"/>
      <c r="O1345" s="20"/>
      <c r="P1345" s="20"/>
      <c r="Q1345" s="20"/>
      <c r="R1345" s="20"/>
      <c r="S1345" s="20"/>
      <c r="T1345" s="20"/>
      <c r="U1345" s="20"/>
      <c r="V1345" s="20"/>
      <c r="W1345" s="20"/>
      <c r="X1345" s="29"/>
      <c r="Y1345" s="29"/>
      <c r="Z1345" s="30"/>
      <c r="AA1345" s="30"/>
      <c r="AB1345" s="30"/>
      <c r="AC1345" s="30"/>
      <c r="AD1345" s="30"/>
      <c r="AE1345" s="20"/>
      <c r="AF1345" s="20"/>
      <c r="AG1345" s="20"/>
    </row>
    <row r="1346">
      <c r="A1346" s="20"/>
      <c r="B1346" s="20"/>
      <c r="C1346" s="20"/>
      <c r="D1346" s="20"/>
      <c r="E1346" s="20"/>
      <c r="F1346" s="20"/>
      <c r="G1346" s="20"/>
      <c r="H1346" s="20"/>
      <c r="I1346" s="20"/>
      <c r="J1346" s="20"/>
      <c r="K1346" s="20"/>
      <c r="L1346" s="20"/>
      <c r="M1346" s="20"/>
      <c r="N1346" s="20"/>
      <c r="O1346" s="20"/>
      <c r="P1346" s="20"/>
      <c r="Q1346" s="20"/>
      <c r="R1346" s="20"/>
      <c r="S1346" s="20"/>
      <c r="T1346" s="20"/>
      <c r="U1346" s="20"/>
      <c r="V1346" s="20"/>
      <c r="W1346" s="20"/>
      <c r="X1346" s="29"/>
      <c r="Y1346" s="29"/>
      <c r="Z1346" s="30"/>
      <c r="AA1346" s="30"/>
      <c r="AB1346" s="30"/>
      <c r="AC1346" s="30"/>
      <c r="AD1346" s="30"/>
      <c r="AE1346" s="20"/>
      <c r="AF1346" s="20"/>
      <c r="AG1346" s="20"/>
    </row>
    <row r="1347">
      <c r="A1347" s="20"/>
      <c r="B1347" s="20"/>
      <c r="C1347" s="20"/>
      <c r="D1347" s="20"/>
      <c r="E1347" s="20"/>
      <c r="F1347" s="20"/>
      <c r="G1347" s="20"/>
      <c r="H1347" s="20"/>
      <c r="I1347" s="20"/>
      <c r="J1347" s="20"/>
      <c r="K1347" s="20"/>
      <c r="L1347" s="20"/>
      <c r="M1347" s="20"/>
      <c r="N1347" s="20"/>
      <c r="O1347" s="20"/>
      <c r="P1347" s="20"/>
      <c r="Q1347" s="20"/>
      <c r="R1347" s="20"/>
      <c r="S1347" s="20"/>
      <c r="T1347" s="20"/>
      <c r="U1347" s="20"/>
      <c r="V1347" s="20"/>
      <c r="W1347" s="20"/>
      <c r="X1347" s="29"/>
      <c r="Y1347" s="29"/>
      <c r="Z1347" s="30"/>
      <c r="AA1347" s="30"/>
      <c r="AB1347" s="30"/>
      <c r="AC1347" s="30"/>
      <c r="AD1347" s="30"/>
      <c r="AE1347" s="20"/>
      <c r="AF1347" s="20"/>
      <c r="AG1347" s="20"/>
    </row>
    <row r="1348">
      <c r="A1348" s="20"/>
      <c r="B1348" s="20"/>
      <c r="C1348" s="20"/>
      <c r="D1348" s="20"/>
      <c r="E1348" s="20"/>
      <c r="F1348" s="20"/>
      <c r="G1348" s="20"/>
      <c r="H1348" s="20"/>
      <c r="I1348" s="20"/>
      <c r="J1348" s="20"/>
      <c r="K1348" s="20"/>
      <c r="L1348" s="20"/>
      <c r="M1348" s="20"/>
      <c r="N1348" s="20"/>
      <c r="O1348" s="20"/>
      <c r="P1348" s="20"/>
      <c r="Q1348" s="20"/>
      <c r="R1348" s="20"/>
      <c r="S1348" s="20"/>
      <c r="T1348" s="20"/>
      <c r="U1348" s="20"/>
      <c r="V1348" s="20"/>
      <c r="W1348" s="20"/>
      <c r="X1348" s="29"/>
      <c r="Y1348" s="29"/>
      <c r="Z1348" s="30"/>
      <c r="AA1348" s="30"/>
      <c r="AB1348" s="30"/>
      <c r="AC1348" s="30"/>
      <c r="AD1348" s="30"/>
      <c r="AE1348" s="20"/>
      <c r="AF1348" s="20"/>
      <c r="AG1348" s="20"/>
    </row>
    <row r="1349">
      <c r="A1349" s="20"/>
      <c r="B1349" s="20"/>
      <c r="C1349" s="20"/>
      <c r="D1349" s="20"/>
      <c r="E1349" s="20"/>
      <c r="F1349" s="20"/>
      <c r="G1349" s="20"/>
      <c r="H1349" s="20"/>
      <c r="I1349" s="20"/>
      <c r="J1349" s="20"/>
      <c r="K1349" s="20"/>
      <c r="L1349" s="20"/>
      <c r="M1349" s="20"/>
      <c r="N1349" s="20"/>
      <c r="O1349" s="20"/>
      <c r="P1349" s="20"/>
      <c r="Q1349" s="20"/>
      <c r="R1349" s="20"/>
      <c r="S1349" s="20"/>
      <c r="T1349" s="20"/>
      <c r="U1349" s="20"/>
      <c r="V1349" s="20"/>
      <c r="W1349" s="20"/>
      <c r="X1349" s="29"/>
      <c r="Y1349" s="29"/>
      <c r="Z1349" s="30"/>
      <c r="AA1349" s="30"/>
      <c r="AB1349" s="30"/>
      <c r="AC1349" s="30"/>
      <c r="AD1349" s="30"/>
      <c r="AE1349" s="20"/>
      <c r="AF1349" s="20"/>
      <c r="AG1349" s="20"/>
    </row>
    <row r="1350">
      <c r="A1350" s="20"/>
      <c r="B1350" s="20"/>
      <c r="C1350" s="20"/>
      <c r="D1350" s="20"/>
      <c r="E1350" s="20"/>
      <c r="F1350" s="20"/>
      <c r="G1350" s="20"/>
      <c r="H1350" s="20"/>
      <c r="I1350" s="20"/>
      <c r="J1350" s="20"/>
      <c r="K1350" s="20"/>
      <c r="L1350" s="20"/>
      <c r="M1350" s="20"/>
      <c r="N1350" s="20"/>
      <c r="O1350" s="20"/>
      <c r="P1350" s="20"/>
      <c r="Q1350" s="20"/>
      <c r="R1350" s="20"/>
      <c r="S1350" s="20"/>
      <c r="T1350" s="20"/>
      <c r="U1350" s="20"/>
      <c r="V1350" s="20"/>
      <c r="W1350" s="20"/>
      <c r="X1350" s="29"/>
      <c r="Y1350" s="29"/>
      <c r="Z1350" s="30"/>
      <c r="AA1350" s="30"/>
      <c r="AB1350" s="30"/>
      <c r="AC1350" s="30"/>
      <c r="AD1350" s="30"/>
      <c r="AE1350" s="20"/>
      <c r="AF1350" s="20"/>
      <c r="AG1350" s="20"/>
    </row>
    <row r="1351">
      <c r="A1351" s="20"/>
      <c r="B1351" s="20"/>
      <c r="C1351" s="20"/>
      <c r="D1351" s="20"/>
      <c r="E1351" s="20"/>
      <c r="F1351" s="20"/>
      <c r="G1351" s="20"/>
      <c r="H1351" s="20"/>
      <c r="I1351" s="20"/>
      <c r="J1351" s="20"/>
      <c r="K1351" s="20"/>
      <c r="L1351" s="20"/>
      <c r="M1351" s="20"/>
      <c r="N1351" s="20"/>
      <c r="O1351" s="20"/>
      <c r="P1351" s="20"/>
      <c r="Q1351" s="20"/>
      <c r="R1351" s="20"/>
      <c r="S1351" s="20"/>
      <c r="T1351" s="20"/>
      <c r="U1351" s="20"/>
      <c r="V1351" s="20"/>
      <c r="W1351" s="20"/>
      <c r="X1351" s="29"/>
      <c r="Y1351" s="29"/>
      <c r="Z1351" s="30"/>
      <c r="AA1351" s="30"/>
      <c r="AB1351" s="30"/>
      <c r="AC1351" s="30"/>
      <c r="AD1351" s="30"/>
      <c r="AE1351" s="20"/>
      <c r="AF1351" s="20"/>
      <c r="AG1351" s="20"/>
    </row>
    <row r="1352">
      <c r="A1352" s="20"/>
      <c r="B1352" s="20"/>
      <c r="C1352" s="20"/>
      <c r="D1352" s="20"/>
      <c r="E1352" s="20"/>
      <c r="F1352" s="20"/>
      <c r="G1352" s="20"/>
      <c r="H1352" s="20"/>
      <c r="I1352" s="20"/>
      <c r="J1352" s="20"/>
      <c r="K1352" s="20"/>
      <c r="L1352" s="20"/>
      <c r="M1352" s="20"/>
      <c r="N1352" s="20"/>
      <c r="O1352" s="20"/>
      <c r="P1352" s="20"/>
      <c r="Q1352" s="20"/>
      <c r="R1352" s="20"/>
      <c r="S1352" s="20"/>
      <c r="T1352" s="20"/>
      <c r="U1352" s="20"/>
      <c r="V1352" s="20"/>
      <c r="W1352" s="20"/>
      <c r="X1352" s="29"/>
      <c r="Y1352" s="29"/>
      <c r="Z1352" s="30"/>
      <c r="AA1352" s="30"/>
      <c r="AB1352" s="30"/>
      <c r="AC1352" s="30"/>
      <c r="AD1352" s="30"/>
      <c r="AE1352" s="20"/>
      <c r="AF1352" s="20"/>
      <c r="AG1352" s="20"/>
    </row>
    <row r="1353">
      <c r="A1353" s="20"/>
      <c r="B1353" s="20"/>
      <c r="C1353" s="20"/>
      <c r="D1353" s="20"/>
      <c r="E1353" s="20"/>
      <c r="F1353" s="20"/>
      <c r="G1353" s="20"/>
      <c r="H1353" s="20"/>
      <c r="I1353" s="20"/>
      <c r="J1353" s="20"/>
      <c r="K1353" s="20"/>
      <c r="L1353" s="20"/>
      <c r="M1353" s="20"/>
      <c r="N1353" s="20"/>
      <c r="O1353" s="20"/>
      <c r="P1353" s="20"/>
      <c r="Q1353" s="20"/>
      <c r="R1353" s="20"/>
      <c r="S1353" s="20"/>
      <c r="T1353" s="20"/>
      <c r="U1353" s="20"/>
      <c r="V1353" s="20"/>
      <c r="W1353" s="20"/>
      <c r="X1353" s="29"/>
      <c r="Y1353" s="29"/>
      <c r="Z1353" s="30"/>
      <c r="AA1353" s="30"/>
      <c r="AB1353" s="30"/>
      <c r="AC1353" s="30"/>
      <c r="AD1353" s="30"/>
      <c r="AE1353" s="20"/>
      <c r="AF1353" s="20"/>
      <c r="AG1353" s="20"/>
    </row>
    <row r="1354">
      <c r="A1354" s="20"/>
      <c r="B1354" s="20"/>
      <c r="C1354" s="20"/>
      <c r="D1354" s="20"/>
      <c r="E1354" s="20"/>
      <c r="F1354" s="20"/>
      <c r="G1354" s="20"/>
      <c r="H1354" s="20"/>
      <c r="I1354" s="20"/>
      <c r="J1354" s="20"/>
      <c r="K1354" s="20"/>
      <c r="L1354" s="20"/>
      <c r="M1354" s="20"/>
      <c r="N1354" s="20"/>
      <c r="O1354" s="20"/>
      <c r="P1354" s="20"/>
      <c r="Q1354" s="20"/>
      <c r="R1354" s="20"/>
      <c r="S1354" s="20"/>
      <c r="T1354" s="20"/>
      <c r="U1354" s="20"/>
      <c r="V1354" s="20"/>
      <c r="W1354" s="20"/>
      <c r="X1354" s="29"/>
      <c r="Y1354" s="29"/>
      <c r="Z1354" s="30"/>
      <c r="AA1354" s="30"/>
      <c r="AB1354" s="30"/>
      <c r="AC1354" s="30"/>
      <c r="AD1354" s="30"/>
      <c r="AE1354" s="20"/>
      <c r="AF1354" s="20"/>
      <c r="AG1354" s="20"/>
    </row>
    <row r="1355">
      <c r="A1355" s="20"/>
      <c r="B1355" s="20"/>
      <c r="C1355" s="20"/>
      <c r="D1355" s="20"/>
      <c r="E1355" s="20"/>
      <c r="F1355" s="20"/>
      <c r="G1355" s="20"/>
      <c r="H1355" s="20"/>
      <c r="I1355" s="20"/>
      <c r="J1355" s="20"/>
      <c r="K1355" s="20"/>
      <c r="L1355" s="20"/>
      <c r="M1355" s="20"/>
      <c r="N1355" s="20"/>
      <c r="O1355" s="20"/>
      <c r="P1355" s="20"/>
      <c r="Q1355" s="20"/>
      <c r="R1355" s="20"/>
      <c r="S1355" s="20"/>
      <c r="T1355" s="20"/>
      <c r="U1355" s="20"/>
      <c r="V1355" s="20"/>
      <c r="W1355" s="20"/>
      <c r="X1355" s="29"/>
      <c r="Y1355" s="29"/>
      <c r="Z1355" s="30"/>
      <c r="AA1355" s="30"/>
      <c r="AB1355" s="30"/>
      <c r="AC1355" s="30"/>
      <c r="AD1355" s="30"/>
      <c r="AE1355" s="20"/>
      <c r="AF1355" s="20"/>
      <c r="AG1355" s="20"/>
    </row>
    <row r="1356">
      <c r="A1356" s="20"/>
      <c r="B1356" s="20"/>
      <c r="C1356" s="20"/>
      <c r="D1356" s="20"/>
      <c r="E1356" s="20"/>
      <c r="F1356" s="20"/>
      <c r="G1356" s="20"/>
      <c r="H1356" s="20"/>
      <c r="I1356" s="20"/>
      <c r="J1356" s="20"/>
      <c r="K1356" s="20"/>
      <c r="L1356" s="20"/>
      <c r="M1356" s="20"/>
      <c r="N1356" s="20"/>
      <c r="O1356" s="20"/>
      <c r="P1356" s="20"/>
      <c r="Q1356" s="20"/>
      <c r="R1356" s="20"/>
      <c r="S1356" s="20"/>
      <c r="T1356" s="20"/>
      <c r="U1356" s="20"/>
      <c r="V1356" s="20"/>
      <c r="W1356" s="20"/>
      <c r="X1356" s="29"/>
      <c r="Y1356" s="29"/>
      <c r="Z1356" s="30"/>
      <c r="AA1356" s="30"/>
      <c r="AB1356" s="30"/>
      <c r="AC1356" s="30"/>
      <c r="AD1356" s="30"/>
      <c r="AE1356" s="20"/>
      <c r="AF1356" s="20"/>
      <c r="AG1356" s="20"/>
    </row>
    <row r="1357">
      <c r="A1357" s="20"/>
      <c r="B1357" s="20"/>
      <c r="C1357" s="20"/>
      <c r="D1357" s="20"/>
      <c r="E1357" s="20"/>
      <c r="F1357" s="20"/>
      <c r="G1357" s="20"/>
      <c r="H1357" s="20"/>
      <c r="I1357" s="20"/>
      <c r="J1357" s="20"/>
      <c r="K1357" s="20"/>
      <c r="L1357" s="20"/>
      <c r="M1357" s="20"/>
      <c r="N1357" s="20"/>
      <c r="O1357" s="20"/>
      <c r="P1357" s="20"/>
      <c r="Q1357" s="20"/>
      <c r="R1357" s="20"/>
      <c r="S1357" s="20"/>
      <c r="T1357" s="20"/>
      <c r="U1357" s="20"/>
      <c r="V1357" s="20"/>
      <c r="W1357" s="20"/>
      <c r="X1357" s="29"/>
      <c r="Y1357" s="29"/>
      <c r="Z1357" s="30"/>
      <c r="AA1357" s="30"/>
      <c r="AB1357" s="30"/>
      <c r="AC1357" s="30"/>
      <c r="AD1357" s="30"/>
      <c r="AE1357" s="20"/>
      <c r="AF1357" s="20"/>
      <c r="AG1357" s="20"/>
    </row>
    <row r="1358">
      <c r="A1358" s="20"/>
      <c r="B1358" s="20"/>
      <c r="C1358" s="20"/>
      <c r="D1358" s="20"/>
      <c r="E1358" s="20"/>
      <c r="F1358" s="20"/>
      <c r="G1358" s="20"/>
      <c r="H1358" s="20"/>
      <c r="I1358" s="20"/>
      <c r="J1358" s="20"/>
      <c r="K1358" s="20"/>
      <c r="L1358" s="20"/>
      <c r="M1358" s="20"/>
      <c r="N1358" s="20"/>
      <c r="O1358" s="20"/>
      <c r="P1358" s="20"/>
      <c r="Q1358" s="20"/>
      <c r="R1358" s="20"/>
      <c r="S1358" s="20"/>
      <c r="T1358" s="20"/>
      <c r="U1358" s="20"/>
      <c r="V1358" s="20"/>
      <c r="W1358" s="20"/>
      <c r="X1358" s="29"/>
      <c r="Y1358" s="29"/>
      <c r="Z1358" s="30"/>
      <c r="AA1358" s="30"/>
      <c r="AB1358" s="30"/>
      <c r="AC1358" s="30"/>
      <c r="AD1358" s="30"/>
      <c r="AE1358" s="20"/>
      <c r="AF1358" s="20"/>
      <c r="AG1358" s="20"/>
    </row>
    <row r="1359">
      <c r="A1359" s="20"/>
      <c r="B1359" s="20"/>
      <c r="C1359" s="20"/>
      <c r="D1359" s="20"/>
      <c r="E1359" s="20"/>
      <c r="F1359" s="20"/>
      <c r="G1359" s="20"/>
      <c r="H1359" s="20"/>
      <c r="I1359" s="20"/>
      <c r="J1359" s="20"/>
      <c r="K1359" s="20"/>
      <c r="L1359" s="20"/>
      <c r="M1359" s="20"/>
      <c r="N1359" s="20"/>
      <c r="O1359" s="20"/>
      <c r="P1359" s="20"/>
      <c r="Q1359" s="20"/>
      <c r="R1359" s="20"/>
      <c r="S1359" s="20"/>
      <c r="T1359" s="20"/>
      <c r="U1359" s="20"/>
      <c r="V1359" s="20"/>
      <c r="W1359" s="20"/>
      <c r="X1359" s="29"/>
      <c r="Y1359" s="29"/>
      <c r="Z1359" s="30"/>
      <c r="AA1359" s="30"/>
      <c r="AB1359" s="30"/>
      <c r="AC1359" s="30"/>
      <c r="AD1359" s="30"/>
      <c r="AE1359" s="20"/>
      <c r="AF1359" s="20"/>
      <c r="AG1359" s="20"/>
    </row>
    <row r="1360">
      <c r="A1360" s="20"/>
      <c r="B1360" s="20"/>
      <c r="C1360" s="20"/>
      <c r="D1360" s="20"/>
      <c r="E1360" s="20"/>
      <c r="F1360" s="20"/>
      <c r="G1360" s="20"/>
      <c r="H1360" s="20"/>
      <c r="I1360" s="20"/>
      <c r="J1360" s="20"/>
      <c r="K1360" s="20"/>
      <c r="L1360" s="20"/>
      <c r="M1360" s="20"/>
      <c r="N1360" s="20"/>
      <c r="O1360" s="20"/>
      <c r="P1360" s="20"/>
      <c r="Q1360" s="20"/>
      <c r="R1360" s="20"/>
      <c r="S1360" s="20"/>
      <c r="T1360" s="20"/>
      <c r="U1360" s="20"/>
      <c r="V1360" s="20"/>
      <c r="W1360" s="20"/>
      <c r="X1360" s="29"/>
      <c r="Y1360" s="29"/>
      <c r="Z1360" s="30"/>
      <c r="AA1360" s="30"/>
      <c r="AB1360" s="30"/>
      <c r="AC1360" s="30"/>
      <c r="AD1360" s="30"/>
      <c r="AE1360" s="20"/>
      <c r="AF1360" s="20"/>
      <c r="AG1360" s="20"/>
    </row>
    <row r="1361">
      <c r="A1361" s="20"/>
      <c r="B1361" s="20"/>
      <c r="C1361" s="20"/>
      <c r="D1361" s="20"/>
      <c r="E1361" s="20"/>
      <c r="F1361" s="20"/>
      <c r="G1361" s="20"/>
      <c r="H1361" s="20"/>
      <c r="I1361" s="20"/>
      <c r="J1361" s="20"/>
      <c r="K1361" s="20"/>
      <c r="L1361" s="20"/>
      <c r="M1361" s="20"/>
      <c r="N1361" s="20"/>
      <c r="O1361" s="20"/>
      <c r="P1361" s="20"/>
      <c r="Q1361" s="20"/>
      <c r="R1361" s="20"/>
      <c r="S1361" s="20"/>
      <c r="T1361" s="20"/>
      <c r="U1361" s="20"/>
      <c r="V1361" s="20"/>
      <c r="W1361" s="20"/>
      <c r="X1361" s="29"/>
      <c r="Y1361" s="29"/>
      <c r="Z1361" s="30"/>
      <c r="AA1361" s="30"/>
      <c r="AB1361" s="30"/>
      <c r="AC1361" s="30"/>
      <c r="AD1361" s="30"/>
      <c r="AE1361" s="20"/>
      <c r="AF1361" s="20"/>
      <c r="AG1361" s="20"/>
    </row>
    <row r="1362">
      <c r="A1362" s="20"/>
      <c r="B1362" s="20"/>
      <c r="C1362" s="20"/>
      <c r="D1362" s="20"/>
      <c r="E1362" s="20"/>
      <c r="F1362" s="20"/>
      <c r="G1362" s="20"/>
      <c r="H1362" s="20"/>
      <c r="I1362" s="20"/>
      <c r="J1362" s="20"/>
      <c r="K1362" s="20"/>
      <c r="L1362" s="20"/>
      <c r="M1362" s="20"/>
      <c r="N1362" s="20"/>
      <c r="O1362" s="20"/>
      <c r="P1362" s="20"/>
      <c r="Q1362" s="20"/>
      <c r="R1362" s="20"/>
      <c r="S1362" s="20"/>
      <c r="T1362" s="20"/>
      <c r="U1362" s="20"/>
      <c r="V1362" s="20"/>
      <c r="W1362" s="20"/>
      <c r="X1362" s="29"/>
      <c r="Y1362" s="29"/>
      <c r="Z1362" s="30"/>
      <c r="AA1362" s="30"/>
      <c r="AB1362" s="30"/>
      <c r="AC1362" s="30"/>
      <c r="AD1362" s="30"/>
      <c r="AE1362" s="20"/>
      <c r="AF1362" s="20"/>
      <c r="AG1362" s="20"/>
    </row>
    <row r="1363">
      <c r="A1363" s="20"/>
      <c r="B1363" s="20"/>
      <c r="C1363" s="20"/>
      <c r="D1363" s="20"/>
      <c r="E1363" s="20"/>
      <c r="F1363" s="20"/>
      <c r="G1363" s="20"/>
      <c r="H1363" s="20"/>
      <c r="I1363" s="20"/>
      <c r="J1363" s="20"/>
      <c r="K1363" s="20"/>
      <c r="L1363" s="20"/>
      <c r="M1363" s="20"/>
      <c r="N1363" s="20"/>
      <c r="O1363" s="20"/>
      <c r="P1363" s="20"/>
      <c r="Q1363" s="20"/>
      <c r="R1363" s="20"/>
      <c r="S1363" s="20"/>
      <c r="T1363" s="20"/>
      <c r="U1363" s="20"/>
      <c r="V1363" s="20"/>
      <c r="W1363" s="20"/>
      <c r="X1363" s="29"/>
      <c r="Y1363" s="29"/>
      <c r="Z1363" s="30"/>
      <c r="AA1363" s="30"/>
      <c r="AB1363" s="30"/>
      <c r="AC1363" s="30"/>
      <c r="AD1363" s="30"/>
      <c r="AE1363" s="20"/>
      <c r="AF1363" s="20"/>
      <c r="AG1363" s="20"/>
    </row>
    <row r="1364">
      <c r="A1364" s="20"/>
      <c r="B1364" s="20"/>
      <c r="C1364" s="20"/>
      <c r="D1364" s="20"/>
      <c r="E1364" s="20"/>
      <c r="F1364" s="20"/>
      <c r="G1364" s="20"/>
      <c r="H1364" s="20"/>
      <c r="I1364" s="20"/>
      <c r="J1364" s="20"/>
      <c r="K1364" s="20"/>
      <c r="L1364" s="20"/>
      <c r="M1364" s="20"/>
      <c r="N1364" s="20"/>
      <c r="O1364" s="20"/>
      <c r="P1364" s="20"/>
      <c r="Q1364" s="20"/>
      <c r="R1364" s="20"/>
      <c r="S1364" s="20"/>
      <c r="T1364" s="20"/>
      <c r="U1364" s="20"/>
      <c r="V1364" s="20"/>
      <c r="W1364" s="20"/>
      <c r="X1364" s="29"/>
      <c r="Y1364" s="29"/>
      <c r="Z1364" s="30"/>
      <c r="AA1364" s="30"/>
      <c r="AB1364" s="30"/>
      <c r="AC1364" s="30"/>
      <c r="AD1364" s="30"/>
      <c r="AE1364" s="20"/>
      <c r="AF1364" s="20"/>
      <c r="AG1364" s="20"/>
    </row>
    <row r="1365">
      <c r="A1365" s="20"/>
      <c r="B1365" s="20"/>
      <c r="C1365" s="20"/>
      <c r="D1365" s="20"/>
      <c r="E1365" s="20"/>
      <c r="F1365" s="20"/>
      <c r="G1365" s="20"/>
      <c r="H1365" s="20"/>
      <c r="I1365" s="20"/>
      <c r="J1365" s="20"/>
      <c r="K1365" s="20"/>
      <c r="L1365" s="20"/>
      <c r="M1365" s="20"/>
      <c r="N1365" s="20"/>
      <c r="O1365" s="20"/>
      <c r="P1365" s="20"/>
      <c r="Q1365" s="20"/>
      <c r="R1365" s="20"/>
      <c r="S1365" s="20"/>
      <c r="T1365" s="20"/>
      <c r="U1365" s="20"/>
      <c r="V1365" s="20"/>
      <c r="W1365" s="20"/>
      <c r="X1365" s="29"/>
      <c r="Y1365" s="29"/>
      <c r="Z1365" s="30"/>
      <c r="AA1365" s="30"/>
      <c r="AB1365" s="30"/>
      <c r="AC1365" s="30"/>
      <c r="AD1365" s="30"/>
      <c r="AE1365" s="20"/>
      <c r="AF1365" s="20"/>
      <c r="AG1365" s="20"/>
    </row>
    <row r="1366">
      <c r="A1366" s="20"/>
      <c r="B1366" s="20"/>
      <c r="C1366" s="20"/>
      <c r="D1366" s="20"/>
      <c r="E1366" s="20"/>
      <c r="F1366" s="20"/>
      <c r="G1366" s="20"/>
      <c r="H1366" s="20"/>
      <c r="I1366" s="20"/>
      <c r="J1366" s="20"/>
      <c r="K1366" s="20"/>
      <c r="L1366" s="20"/>
      <c r="M1366" s="20"/>
      <c r="N1366" s="20"/>
      <c r="O1366" s="20"/>
      <c r="P1366" s="20"/>
      <c r="Q1366" s="20"/>
      <c r="R1366" s="20"/>
      <c r="S1366" s="20"/>
      <c r="T1366" s="20"/>
      <c r="U1366" s="20"/>
      <c r="V1366" s="20"/>
      <c r="W1366" s="20"/>
      <c r="X1366" s="29"/>
      <c r="Y1366" s="29"/>
      <c r="Z1366" s="30"/>
      <c r="AA1366" s="30"/>
      <c r="AB1366" s="30"/>
      <c r="AC1366" s="30"/>
      <c r="AD1366" s="30"/>
      <c r="AE1366" s="20"/>
      <c r="AF1366" s="20"/>
      <c r="AG1366" s="20"/>
    </row>
    <row r="1367">
      <c r="A1367" s="20"/>
      <c r="B1367" s="20"/>
      <c r="C1367" s="20"/>
      <c r="D1367" s="20"/>
      <c r="E1367" s="20"/>
      <c r="F1367" s="20"/>
      <c r="G1367" s="20"/>
      <c r="H1367" s="20"/>
      <c r="I1367" s="20"/>
      <c r="J1367" s="20"/>
      <c r="K1367" s="20"/>
      <c r="L1367" s="20"/>
      <c r="M1367" s="20"/>
      <c r="N1367" s="20"/>
      <c r="O1367" s="20"/>
      <c r="P1367" s="20"/>
      <c r="Q1367" s="20"/>
      <c r="R1367" s="20"/>
      <c r="S1367" s="20"/>
      <c r="T1367" s="20"/>
      <c r="U1367" s="20"/>
      <c r="V1367" s="20"/>
      <c r="W1367" s="20"/>
      <c r="X1367" s="29"/>
      <c r="Y1367" s="29"/>
      <c r="Z1367" s="30"/>
      <c r="AA1367" s="30"/>
      <c r="AB1367" s="30"/>
      <c r="AC1367" s="30"/>
      <c r="AD1367" s="30"/>
      <c r="AE1367" s="20"/>
      <c r="AF1367" s="20"/>
      <c r="AG1367" s="20"/>
    </row>
    <row r="1368">
      <c r="A1368" s="20"/>
      <c r="B1368" s="20"/>
      <c r="C1368" s="20"/>
      <c r="D1368" s="20"/>
      <c r="E1368" s="20"/>
      <c r="F1368" s="20"/>
      <c r="G1368" s="20"/>
      <c r="H1368" s="20"/>
      <c r="I1368" s="20"/>
      <c r="J1368" s="20"/>
      <c r="K1368" s="20"/>
      <c r="L1368" s="20"/>
      <c r="M1368" s="20"/>
      <c r="N1368" s="20"/>
      <c r="O1368" s="20"/>
      <c r="P1368" s="20"/>
      <c r="Q1368" s="20"/>
      <c r="R1368" s="20"/>
      <c r="S1368" s="20"/>
      <c r="T1368" s="20"/>
      <c r="U1368" s="20"/>
      <c r="V1368" s="20"/>
      <c r="W1368" s="20"/>
      <c r="X1368" s="29"/>
      <c r="Y1368" s="29"/>
      <c r="Z1368" s="30"/>
      <c r="AA1368" s="30"/>
      <c r="AB1368" s="30"/>
      <c r="AC1368" s="30"/>
      <c r="AD1368" s="30"/>
      <c r="AE1368" s="20"/>
      <c r="AF1368" s="20"/>
      <c r="AG1368" s="20"/>
    </row>
    <row r="1369">
      <c r="A1369" s="20"/>
      <c r="B1369" s="20"/>
      <c r="C1369" s="20"/>
      <c r="D1369" s="20"/>
      <c r="E1369" s="20"/>
      <c r="F1369" s="20"/>
      <c r="G1369" s="20"/>
      <c r="H1369" s="20"/>
      <c r="I1369" s="20"/>
      <c r="J1369" s="20"/>
      <c r="K1369" s="20"/>
      <c r="L1369" s="20"/>
      <c r="M1369" s="20"/>
      <c r="N1369" s="20"/>
      <c r="O1369" s="20"/>
      <c r="P1369" s="20"/>
      <c r="Q1369" s="20"/>
      <c r="R1369" s="20"/>
      <c r="S1369" s="20"/>
      <c r="T1369" s="20"/>
      <c r="U1369" s="20"/>
      <c r="V1369" s="20"/>
      <c r="W1369" s="20"/>
      <c r="X1369" s="29"/>
      <c r="Y1369" s="29"/>
      <c r="Z1369" s="30"/>
      <c r="AA1369" s="30"/>
      <c r="AB1369" s="30"/>
      <c r="AC1369" s="30"/>
      <c r="AD1369" s="30"/>
      <c r="AE1369" s="20"/>
      <c r="AF1369" s="20"/>
      <c r="AG1369" s="20"/>
    </row>
    <row r="1370">
      <c r="A1370" s="20"/>
      <c r="B1370" s="20"/>
      <c r="C1370" s="20"/>
      <c r="D1370" s="20"/>
      <c r="E1370" s="20"/>
      <c r="F1370" s="20"/>
      <c r="G1370" s="20"/>
      <c r="H1370" s="20"/>
      <c r="I1370" s="20"/>
      <c r="J1370" s="20"/>
      <c r="K1370" s="20"/>
      <c r="L1370" s="20"/>
      <c r="M1370" s="20"/>
      <c r="N1370" s="20"/>
      <c r="O1370" s="20"/>
      <c r="P1370" s="20"/>
      <c r="Q1370" s="20"/>
      <c r="R1370" s="20"/>
      <c r="S1370" s="20"/>
      <c r="T1370" s="20"/>
      <c r="U1370" s="20"/>
      <c r="V1370" s="20"/>
      <c r="W1370" s="20"/>
      <c r="X1370" s="29"/>
      <c r="Y1370" s="29"/>
      <c r="Z1370" s="30"/>
      <c r="AA1370" s="30"/>
      <c r="AB1370" s="30"/>
      <c r="AC1370" s="30"/>
      <c r="AD1370" s="30"/>
      <c r="AE1370" s="20"/>
      <c r="AF1370" s="20"/>
      <c r="AG1370" s="20"/>
    </row>
    <row r="1371">
      <c r="A1371" s="20"/>
      <c r="B1371" s="20"/>
      <c r="C1371" s="20"/>
      <c r="D1371" s="20"/>
      <c r="E1371" s="20"/>
      <c r="F1371" s="20"/>
      <c r="G1371" s="20"/>
      <c r="H1371" s="20"/>
      <c r="I1371" s="20"/>
      <c r="J1371" s="20"/>
      <c r="K1371" s="20"/>
      <c r="L1371" s="20"/>
      <c r="M1371" s="20"/>
      <c r="N1371" s="20"/>
      <c r="O1371" s="20"/>
      <c r="P1371" s="20"/>
      <c r="Q1371" s="20"/>
      <c r="R1371" s="20"/>
      <c r="S1371" s="20"/>
      <c r="T1371" s="20"/>
      <c r="U1371" s="20"/>
      <c r="V1371" s="20"/>
      <c r="W1371" s="20"/>
      <c r="X1371" s="29"/>
      <c r="Y1371" s="29"/>
      <c r="Z1371" s="30"/>
      <c r="AA1371" s="30"/>
      <c r="AB1371" s="30"/>
      <c r="AC1371" s="30"/>
      <c r="AD1371" s="30"/>
      <c r="AE1371" s="20"/>
      <c r="AF1371" s="20"/>
      <c r="AG1371" s="20"/>
    </row>
    <row r="1372">
      <c r="A1372" s="20"/>
      <c r="B1372" s="20"/>
      <c r="C1372" s="20"/>
      <c r="D1372" s="20"/>
      <c r="E1372" s="20"/>
      <c r="F1372" s="20"/>
      <c r="G1372" s="20"/>
      <c r="H1372" s="20"/>
      <c r="I1372" s="20"/>
      <c r="J1372" s="20"/>
      <c r="K1372" s="20"/>
      <c r="L1372" s="20"/>
      <c r="M1372" s="20"/>
      <c r="N1372" s="20"/>
      <c r="O1372" s="20"/>
      <c r="P1372" s="20"/>
      <c r="Q1372" s="20"/>
      <c r="R1372" s="20"/>
      <c r="S1372" s="20"/>
      <c r="T1372" s="20"/>
      <c r="U1372" s="20"/>
      <c r="V1372" s="20"/>
      <c r="W1372" s="20"/>
      <c r="X1372" s="29"/>
      <c r="Y1372" s="29"/>
      <c r="Z1372" s="30"/>
      <c r="AA1372" s="30"/>
      <c r="AB1372" s="30"/>
      <c r="AC1372" s="30"/>
      <c r="AD1372" s="30"/>
      <c r="AE1372" s="20"/>
      <c r="AF1372" s="20"/>
      <c r="AG1372" s="20"/>
    </row>
    <row r="1373">
      <c r="A1373" s="20"/>
      <c r="B1373" s="20"/>
      <c r="C1373" s="20"/>
      <c r="D1373" s="20"/>
      <c r="E1373" s="20"/>
      <c r="F1373" s="20"/>
      <c r="G1373" s="20"/>
      <c r="H1373" s="20"/>
      <c r="I1373" s="20"/>
      <c r="J1373" s="20"/>
      <c r="K1373" s="20"/>
      <c r="L1373" s="20"/>
      <c r="M1373" s="20"/>
      <c r="N1373" s="20"/>
      <c r="O1373" s="20"/>
      <c r="P1373" s="20"/>
      <c r="Q1373" s="20"/>
      <c r="R1373" s="20"/>
      <c r="S1373" s="20"/>
      <c r="T1373" s="20"/>
      <c r="U1373" s="20"/>
      <c r="V1373" s="20"/>
      <c r="W1373" s="20"/>
      <c r="X1373" s="29"/>
      <c r="Y1373" s="29"/>
      <c r="Z1373" s="30"/>
      <c r="AA1373" s="30"/>
      <c r="AB1373" s="30"/>
      <c r="AC1373" s="30"/>
      <c r="AD1373" s="30"/>
      <c r="AE1373" s="20"/>
      <c r="AF1373" s="20"/>
      <c r="AG1373" s="20"/>
    </row>
    <row r="1374">
      <c r="A1374" s="20"/>
      <c r="B1374" s="20"/>
      <c r="C1374" s="20"/>
      <c r="D1374" s="20"/>
      <c r="E1374" s="20"/>
      <c r="F1374" s="20"/>
      <c r="G1374" s="20"/>
      <c r="H1374" s="20"/>
      <c r="I1374" s="20"/>
      <c r="J1374" s="20"/>
      <c r="K1374" s="20"/>
      <c r="L1374" s="20"/>
      <c r="M1374" s="20"/>
      <c r="N1374" s="20"/>
      <c r="O1374" s="20"/>
      <c r="P1374" s="20"/>
      <c r="Q1374" s="20"/>
      <c r="R1374" s="20"/>
      <c r="S1374" s="20"/>
      <c r="T1374" s="20"/>
      <c r="U1374" s="20"/>
      <c r="V1374" s="20"/>
      <c r="W1374" s="20"/>
      <c r="X1374" s="29"/>
      <c r="Y1374" s="29"/>
      <c r="Z1374" s="30"/>
      <c r="AA1374" s="30"/>
      <c r="AB1374" s="30"/>
      <c r="AC1374" s="30"/>
      <c r="AD1374" s="30"/>
      <c r="AE1374" s="20"/>
      <c r="AF1374" s="20"/>
      <c r="AG1374" s="20"/>
    </row>
    <row r="1375">
      <c r="A1375" s="20"/>
      <c r="B1375" s="20"/>
      <c r="C1375" s="20"/>
      <c r="D1375" s="20"/>
      <c r="E1375" s="20"/>
      <c r="F1375" s="20"/>
      <c r="G1375" s="20"/>
      <c r="H1375" s="20"/>
      <c r="I1375" s="20"/>
      <c r="J1375" s="20"/>
      <c r="K1375" s="20"/>
      <c r="L1375" s="20"/>
      <c r="M1375" s="20"/>
      <c r="N1375" s="20"/>
      <c r="O1375" s="20"/>
      <c r="P1375" s="20"/>
      <c r="Q1375" s="20"/>
      <c r="R1375" s="20"/>
      <c r="S1375" s="20"/>
      <c r="T1375" s="20"/>
      <c r="U1375" s="20"/>
      <c r="V1375" s="20"/>
      <c r="W1375" s="20"/>
      <c r="X1375" s="29"/>
      <c r="Y1375" s="29"/>
      <c r="Z1375" s="30"/>
      <c r="AA1375" s="30"/>
      <c r="AB1375" s="30"/>
      <c r="AC1375" s="30"/>
      <c r="AD1375" s="30"/>
      <c r="AE1375" s="20"/>
      <c r="AF1375" s="20"/>
      <c r="AG1375" s="20"/>
    </row>
    <row r="1376">
      <c r="A1376" s="20"/>
      <c r="B1376" s="20"/>
      <c r="C1376" s="20"/>
      <c r="D1376" s="20"/>
      <c r="E1376" s="20"/>
      <c r="F1376" s="20"/>
      <c r="G1376" s="20"/>
      <c r="H1376" s="20"/>
      <c r="I1376" s="20"/>
      <c r="J1376" s="20"/>
      <c r="K1376" s="20"/>
      <c r="L1376" s="20"/>
      <c r="M1376" s="20"/>
      <c r="N1376" s="20"/>
      <c r="O1376" s="20"/>
      <c r="P1376" s="20"/>
      <c r="Q1376" s="20"/>
      <c r="R1376" s="20"/>
      <c r="S1376" s="20"/>
      <c r="T1376" s="20"/>
      <c r="U1376" s="20"/>
      <c r="V1376" s="20"/>
      <c r="W1376" s="20"/>
      <c r="X1376" s="29"/>
      <c r="Y1376" s="29"/>
      <c r="Z1376" s="30"/>
      <c r="AA1376" s="30"/>
      <c r="AB1376" s="30"/>
      <c r="AC1376" s="30"/>
      <c r="AD1376" s="30"/>
      <c r="AE1376" s="20"/>
      <c r="AF1376" s="20"/>
      <c r="AG1376" s="20"/>
    </row>
    <row r="1377">
      <c r="A1377" s="20"/>
      <c r="B1377" s="20"/>
      <c r="C1377" s="20"/>
      <c r="D1377" s="20"/>
      <c r="E1377" s="20"/>
      <c r="F1377" s="20"/>
      <c r="G1377" s="20"/>
      <c r="H1377" s="20"/>
      <c r="I1377" s="20"/>
      <c r="J1377" s="20"/>
      <c r="K1377" s="20"/>
      <c r="L1377" s="20"/>
      <c r="M1377" s="20"/>
      <c r="N1377" s="20"/>
      <c r="O1377" s="20"/>
      <c r="P1377" s="20"/>
      <c r="Q1377" s="20"/>
      <c r="R1377" s="20"/>
      <c r="S1377" s="20"/>
      <c r="T1377" s="20"/>
      <c r="U1377" s="20"/>
      <c r="V1377" s="20"/>
      <c r="W1377" s="20"/>
      <c r="X1377" s="29"/>
      <c r="Y1377" s="29"/>
      <c r="Z1377" s="30"/>
      <c r="AA1377" s="30"/>
      <c r="AB1377" s="30"/>
      <c r="AC1377" s="30"/>
      <c r="AD1377" s="30"/>
      <c r="AE1377" s="20"/>
      <c r="AF1377" s="20"/>
      <c r="AG1377" s="20"/>
    </row>
    <row r="1378">
      <c r="A1378" s="20"/>
      <c r="B1378" s="20"/>
      <c r="C1378" s="20"/>
      <c r="D1378" s="20"/>
      <c r="E1378" s="20"/>
      <c r="F1378" s="20"/>
      <c r="G1378" s="20"/>
      <c r="H1378" s="20"/>
      <c r="I1378" s="20"/>
      <c r="J1378" s="20"/>
      <c r="K1378" s="20"/>
      <c r="L1378" s="20"/>
      <c r="M1378" s="20"/>
      <c r="N1378" s="20"/>
      <c r="O1378" s="20"/>
      <c r="P1378" s="20"/>
      <c r="Q1378" s="20"/>
      <c r="R1378" s="20"/>
      <c r="S1378" s="20"/>
      <c r="T1378" s="20"/>
      <c r="U1378" s="20"/>
      <c r="V1378" s="20"/>
      <c r="W1378" s="20"/>
      <c r="X1378" s="29"/>
      <c r="Y1378" s="29"/>
      <c r="Z1378" s="30"/>
      <c r="AA1378" s="30"/>
      <c r="AB1378" s="30"/>
      <c r="AC1378" s="30"/>
      <c r="AD1378" s="30"/>
      <c r="AE1378" s="20"/>
      <c r="AF1378" s="20"/>
      <c r="AG1378" s="20"/>
    </row>
    <row r="1379">
      <c r="A1379" s="20"/>
      <c r="B1379" s="20"/>
      <c r="C1379" s="20"/>
      <c r="D1379" s="20"/>
      <c r="E1379" s="20"/>
      <c r="F1379" s="20"/>
      <c r="G1379" s="20"/>
      <c r="H1379" s="20"/>
      <c r="I1379" s="20"/>
      <c r="J1379" s="20"/>
      <c r="K1379" s="20"/>
      <c r="L1379" s="20"/>
      <c r="M1379" s="20"/>
      <c r="N1379" s="20"/>
      <c r="O1379" s="20"/>
      <c r="P1379" s="20"/>
      <c r="Q1379" s="20"/>
      <c r="R1379" s="20"/>
      <c r="S1379" s="20"/>
      <c r="T1379" s="20"/>
      <c r="U1379" s="20"/>
      <c r="V1379" s="20"/>
      <c r="W1379" s="20"/>
      <c r="X1379" s="29"/>
      <c r="Y1379" s="29"/>
      <c r="Z1379" s="30"/>
      <c r="AA1379" s="30"/>
      <c r="AB1379" s="30"/>
      <c r="AC1379" s="30"/>
      <c r="AD1379" s="30"/>
      <c r="AE1379" s="20"/>
      <c r="AF1379" s="20"/>
      <c r="AG1379" s="20"/>
    </row>
    <row r="1380">
      <c r="A1380" s="20"/>
      <c r="B1380" s="20"/>
      <c r="C1380" s="20"/>
      <c r="D1380" s="20"/>
      <c r="E1380" s="20"/>
      <c r="F1380" s="20"/>
      <c r="G1380" s="20"/>
      <c r="H1380" s="20"/>
      <c r="I1380" s="20"/>
      <c r="J1380" s="20"/>
      <c r="K1380" s="20"/>
      <c r="L1380" s="20"/>
      <c r="M1380" s="20"/>
      <c r="N1380" s="20"/>
      <c r="O1380" s="20"/>
      <c r="P1380" s="20"/>
      <c r="Q1380" s="20"/>
      <c r="R1380" s="20"/>
      <c r="S1380" s="20"/>
      <c r="T1380" s="20"/>
      <c r="U1380" s="20"/>
      <c r="V1380" s="20"/>
      <c r="W1380" s="20"/>
      <c r="X1380" s="29"/>
      <c r="Y1380" s="29"/>
      <c r="Z1380" s="30"/>
      <c r="AA1380" s="30"/>
      <c r="AB1380" s="30"/>
      <c r="AC1380" s="30"/>
      <c r="AD1380" s="30"/>
      <c r="AE1380" s="20"/>
      <c r="AF1380" s="20"/>
      <c r="AG1380" s="20"/>
    </row>
    <row r="1381">
      <c r="A1381" s="20"/>
      <c r="B1381" s="20"/>
      <c r="C1381" s="20"/>
      <c r="D1381" s="20"/>
      <c r="E1381" s="20"/>
      <c r="F1381" s="20"/>
      <c r="G1381" s="20"/>
      <c r="H1381" s="20"/>
      <c r="I1381" s="20"/>
      <c r="J1381" s="20"/>
      <c r="K1381" s="20"/>
      <c r="L1381" s="20"/>
      <c r="M1381" s="20"/>
      <c r="N1381" s="20"/>
      <c r="O1381" s="20"/>
      <c r="P1381" s="20"/>
      <c r="Q1381" s="20"/>
      <c r="R1381" s="20"/>
      <c r="S1381" s="20"/>
      <c r="T1381" s="20"/>
      <c r="U1381" s="20"/>
      <c r="V1381" s="20"/>
      <c r="W1381" s="20"/>
      <c r="X1381" s="29"/>
      <c r="Y1381" s="29"/>
      <c r="Z1381" s="30"/>
      <c r="AA1381" s="30"/>
      <c r="AB1381" s="30"/>
      <c r="AC1381" s="30"/>
      <c r="AD1381" s="30"/>
      <c r="AE1381" s="20"/>
      <c r="AF1381" s="20"/>
      <c r="AG1381" s="20"/>
    </row>
    <row r="1382">
      <c r="A1382" s="20"/>
      <c r="B1382" s="20"/>
      <c r="C1382" s="20"/>
      <c r="D1382" s="20"/>
      <c r="E1382" s="20"/>
      <c r="F1382" s="20"/>
      <c r="G1382" s="20"/>
      <c r="H1382" s="20"/>
      <c r="I1382" s="20"/>
      <c r="J1382" s="20"/>
      <c r="K1382" s="20"/>
      <c r="L1382" s="20"/>
      <c r="M1382" s="20"/>
      <c r="N1382" s="20"/>
      <c r="O1382" s="20"/>
      <c r="P1382" s="20"/>
      <c r="Q1382" s="20"/>
      <c r="R1382" s="20"/>
      <c r="S1382" s="20"/>
      <c r="T1382" s="20"/>
      <c r="U1382" s="20"/>
      <c r="V1382" s="20"/>
      <c r="W1382" s="20"/>
      <c r="X1382" s="29"/>
      <c r="Y1382" s="29"/>
      <c r="Z1382" s="30"/>
      <c r="AA1382" s="30"/>
      <c r="AB1382" s="30"/>
      <c r="AC1382" s="30"/>
      <c r="AD1382" s="30"/>
      <c r="AE1382" s="20"/>
      <c r="AF1382" s="20"/>
      <c r="AG1382" s="20"/>
    </row>
    <row r="1383">
      <c r="A1383" s="20"/>
      <c r="B1383" s="20"/>
      <c r="C1383" s="20"/>
      <c r="D1383" s="20"/>
      <c r="E1383" s="20"/>
      <c r="F1383" s="20"/>
      <c r="G1383" s="20"/>
      <c r="H1383" s="20"/>
      <c r="I1383" s="20"/>
      <c r="J1383" s="20"/>
      <c r="K1383" s="20"/>
      <c r="L1383" s="20"/>
      <c r="M1383" s="20"/>
      <c r="N1383" s="20"/>
      <c r="O1383" s="20"/>
      <c r="P1383" s="20"/>
      <c r="Q1383" s="20"/>
      <c r="R1383" s="20"/>
      <c r="S1383" s="20"/>
      <c r="T1383" s="20"/>
      <c r="U1383" s="20"/>
      <c r="V1383" s="20"/>
      <c r="W1383" s="20"/>
      <c r="X1383" s="29"/>
      <c r="Y1383" s="29"/>
      <c r="Z1383" s="30"/>
      <c r="AA1383" s="30"/>
      <c r="AB1383" s="30"/>
      <c r="AC1383" s="30"/>
      <c r="AD1383" s="30"/>
      <c r="AE1383" s="20"/>
      <c r="AF1383" s="20"/>
      <c r="AG1383" s="20"/>
    </row>
    <row r="1384">
      <c r="A1384" s="20"/>
      <c r="B1384" s="20"/>
      <c r="C1384" s="20"/>
      <c r="D1384" s="20"/>
      <c r="E1384" s="20"/>
      <c r="F1384" s="20"/>
      <c r="G1384" s="20"/>
      <c r="H1384" s="20"/>
      <c r="I1384" s="20"/>
      <c r="J1384" s="20"/>
      <c r="K1384" s="20"/>
      <c r="L1384" s="20"/>
      <c r="M1384" s="20"/>
      <c r="N1384" s="20"/>
      <c r="O1384" s="20"/>
      <c r="P1384" s="20"/>
      <c r="Q1384" s="20"/>
      <c r="R1384" s="20"/>
      <c r="S1384" s="20"/>
      <c r="T1384" s="20"/>
      <c r="U1384" s="20"/>
      <c r="V1384" s="20"/>
      <c r="W1384" s="20"/>
      <c r="X1384" s="29"/>
      <c r="Y1384" s="29"/>
      <c r="Z1384" s="30"/>
      <c r="AA1384" s="30"/>
      <c r="AB1384" s="30"/>
      <c r="AC1384" s="30"/>
      <c r="AD1384" s="30"/>
      <c r="AE1384" s="20"/>
      <c r="AF1384" s="20"/>
      <c r="AG1384" s="20"/>
    </row>
    <row r="1385">
      <c r="A1385" s="20"/>
      <c r="B1385" s="20"/>
      <c r="C1385" s="20"/>
      <c r="D1385" s="20"/>
      <c r="E1385" s="20"/>
      <c r="F1385" s="20"/>
      <c r="G1385" s="20"/>
      <c r="H1385" s="20"/>
      <c r="I1385" s="20"/>
      <c r="J1385" s="20"/>
      <c r="K1385" s="20"/>
      <c r="L1385" s="20"/>
      <c r="M1385" s="20"/>
      <c r="N1385" s="20"/>
      <c r="O1385" s="20"/>
      <c r="P1385" s="20"/>
      <c r="Q1385" s="20"/>
      <c r="R1385" s="20"/>
      <c r="S1385" s="20"/>
      <c r="T1385" s="20"/>
      <c r="U1385" s="20"/>
      <c r="V1385" s="20"/>
      <c r="W1385" s="20"/>
      <c r="X1385" s="29"/>
      <c r="Y1385" s="29"/>
      <c r="Z1385" s="30"/>
      <c r="AA1385" s="30"/>
      <c r="AB1385" s="30"/>
      <c r="AC1385" s="30"/>
      <c r="AD1385" s="30"/>
      <c r="AE1385" s="20"/>
      <c r="AF1385" s="20"/>
      <c r="AG1385" s="20"/>
    </row>
    <row r="1386">
      <c r="A1386" s="20"/>
      <c r="B1386" s="20"/>
      <c r="C1386" s="20"/>
      <c r="D1386" s="20"/>
      <c r="E1386" s="20"/>
      <c r="F1386" s="20"/>
      <c r="G1386" s="20"/>
      <c r="H1386" s="20"/>
      <c r="I1386" s="20"/>
      <c r="J1386" s="20"/>
      <c r="K1386" s="20"/>
      <c r="L1386" s="20"/>
      <c r="M1386" s="20"/>
      <c r="N1386" s="20"/>
      <c r="O1386" s="20"/>
      <c r="P1386" s="20"/>
      <c r="Q1386" s="20"/>
      <c r="R1386" s="20"/>
      <c r="S1386" s="20"/>
      <c r="T1386" s="20"/>
      <c r="U1386" s="20"/>
      <c r="V1386" s="20"/>
      <c r="W1386" s="20"/>
      <c r="X1386" s="29"/>
      <c r="Y1386" s="29"/>
      <c r="Z1386" s="30"/>
      <c r="AA1386" s="30"/>
      <c r="AB1386" s="30"/>
      <c r="AC1386" s="30"/>
      <c r="AD1386" s="30"/>
      <c r="AE1386" s="20"/>
      <c r="AF1386" s="20"/>
      <c r="AG1386" s="20"/>
    </row>
    <row r="1387">
      <c r="A1387" s="20"/>
      <c r="B1387" s="20"/>
      <c r="C1387" s="20"/>
      <c r="D1387" s="20"/>
      <c r="E1387" s="20"/>
      <c r="F1387" s="20"/>
      <c r="G1387" s="20"/>
      <c r="H1387" s="20"/>
      <c r="I1387" s="20"/>
      <c r="J1387" s="20"/>
      <c r="K1387" s="20"/>
      <c r="L1387" s="20"/>
      <c r="M1387" s="20"/>
      <c r="N1387" s="20"/>
      <c r="O1387" s="20"/>
      <c r="P1387" s="20"/>
      <c r="Q1387" s="20"/>
      <c r="R1387" s="20"/>
      <c r="S1387" s="20"/>
      <c r="T1387" s="20"/>
      <c r="U1387" s="20"/>
      <c r="V1387" s="20"/>
      <c r="W1387" s="20"/>
      <c r="X1387" s="29"/>
      <c r="Y1387" s="29"/>
      <c r="Z1387" s="30"/>
      <c r="AA1387" s="30"/>
      <c r="AB1387" s="30"/>
      <c r="AC1387" s="30"/>
      <c r="AD1387" s="30"/>
      <c r="AE1387" s="20"/>
      <c r="AF1387" s="20"/>
      <c r="AG1387" s="20"/>
    </row>
    <row r="1388">
      <c r="A1388" s="20"/>
      <c r="B1388" s="20"/>
      <c r="C1388" s="20"/>
      <c r="D1388" s="20"/>
      <c r="E1388" s="20"/>
      <c r="F1388" s="20"/>
      <c r="G1388" s="20"/>
      <c r="H1388" s="20"/>
      <c r="I1388" s="20"/>
      <c r="J1388" s="20"/>
      <c r="K1388" s="20"/>
      <c r="L1388" s="20"/>
      <c r="M1388" s="20"/>
      <c r="N1388" s="20"/>
      <c r="O1388" s="20"/>
      <c r="P1388" s="20"/>
      <c r="Q1388" s="20"/>
      <c r="R1388" s="20"/>
      <c r="S1388" s="20"/>
      <c r="T1388" s="20"/>
      <c r="U1388" s="20"/>
      <c r="V1388" s="20"/>
      <c r="W1388" s="20"/>
      <c r="X1388" s="29"/>
      <c r="Y1388" s="29"/>
      <c r="Z1388" s="30"/>
      <c r="AA1388" s="30"/>
      <c r="AB1388" s="30"/>
      <c r="AC1388" s="30"/>
      <c r="AD1388" s="30"/>
      <c r="AE1388" s="20"/>
      <c r="AF1388" s="20"/>
      <c r="AG1388" s="20"/>
    </row>
    <row r="1389">
      <c r="A1389" s="20"/>
      <c r="B1389" s="20"/>
      <c r="C1389" s="20"/>
      <c r="D1389" s="20"/>
      <c r="E1389" s="20"/>
      <c r="F1389" s="20"/>
      <c r="G1389" s="20"/>
      <c r="H1389" s="20"/>
      <c r="I1389" s="20"/>
      <c r="J1389" s="20"/>
      <c r="K1389" s="20"/>
      <c r="L1389" s="20"/>
      <c r="M1389" s="20"/>
      <c r="N1389" s="20"/>
      <c r="O1389" s="20"/>
      <c r="P1389" s="20"/>
      <c r="Q1389" s="20"/>
      <c r="R1389" s="20"/>
      <c r="S1389" s="20"/>
      <c r="T1389" s="20"/>
      <c r="U1389" s="20"/>
      <c r="V1389" s="20"/>
      <c r="W1389" s="20"/>
      <c r="X1389" s="29"/>
      <c r="Y1389" s="29"/>
      <c r="Z1389" s="30"/>
      <c r="AA1389" s="30"/>
      <c r="AB1389" s="30"/>
      <c r="AC1389" s="30"/>
      <c r="AD1389" s="30"/>
      <c r="AE1389" s="20"/>
      <c r="AF1389" s="20"/>
      <c r="AG1389" s="20"/>
    </row>
    <row r="1390">
      <c r="A1390" s="20"/>
      <c r="B1390" s="20"/>
      <c r="C1390" s="20"/>
      <c r="D1390" s="20"/>
      <c r="E1390" s="20"/>
      <c r="F1390" s="20"/>
      <c r="G1390" s="20"/>
      <c r="H1390" s="20"/>
      <c r="I1390" s="20"/>
      <c r="J1390" s="20"/>
      <c r="K1390" s="20"/>
      <c r="L1390" s="20"/>
      <c r="M1390" s="20"/>
      <c r="N1390" s="20"/>
      <c r="O1390" s="20"/>
      <c r="P1390" s="20"/>
      <c r="Q1390" s="20"/>
      <c r="R1390" s="20"/>
      <c r="S1390" s="20"/>
      <c r="T1390" s="20"/>
      <c r="U1390" s="20"/>
      <c r="V1390" s="20"/>
      <c r="W1390" s="20"/>
      <c r="X1390" s="29"/>
      <c r="Y1390" s="29"/>
      <c r="Z1390" s="30"/>
      <c r="AA1390" s="30"/>
      <c r="AB1390" s="30"/>
      <c r="AC1390" s="30"/>
      <c r="AD1390" s="30"/>
      <c r="AE1390" s="20"/>
      <c r="AF1390" s="20"/>
      <c r="AG1390" s="20"/>
    </row>
    <row r="1391">
      <c r="A1391" s="20"/>
      <c r="B1391" s="20"/>
      <c r="C1391" s="20"/>
      <c r="D1391" s="20"/>
      <c r="E1391" s="20"/>
      <c r="F1391" s="20"/>
      <c r="G1391" s="20"/>
      <c r="H1391" s="20"/>
      <c r="I1391" s="20"/>
      <c r="J1391" s="20"/>
      <c r="K1391" s="20"/>
      <c r="L1391" s="20"/>
      <c r="M1391" s="20"/>
      <c r="N1391" s="20"/>
      <c r="O1391" s="20"/>
      <c r="P1391" s="20"/>
      <c r="Q1391" s="20"/>
      <c r="R1391" s="20"/>
      <c r="S1391" s="20"/>
      <c r="T1391" s="20"/>
      <c r="U1391" s="20"/>
      <c r="V1391" s="20"/>
      <c r="W1391" s="20"/>
      <c r="X1391" s="29"/>
      <c r="Y1391" s="29"/>
      <c r="Z1391" s="30"/>
      <c r="AA1391" s="30"/>
      <c r="AB1391" s="30"/>
      <c r="AC1391" s="30"/>
      <c r="AD1391" s="30"/>
      <c r="AE1391" s="20"/>
      <c r="AF1391" s="20"/>
      <c r="AG1391" s="20"/>
    </row>
    <row r="1392">
      <c r="A1392" s="20"/>
      <c r="B1392" s="20"/>
      <c r="C1392" s="20"/>
      <c r="D1392" s="20"/>
      <c r="E1392" s="20"/>
      <c r="F1392" s="20"/>
      <c r="G1392" s="20"/>
      <c r="H1392" s="20"/>
      <c r="I1392" s="20"/>
      <c r="J1392" s="20"/>
      <c r="K1392" s="20"/>
      <c r="L1392" s="20"/>
      <c r="M1392" s="20"/>
      <c r="N1392" s="20"/>
      <c r="O1392" s="20"/>
      <c r="P1392" s="20"/>
      <c r="Q1392" s="20"/>
      <c r="R1392" s="20"/>
      <c r="S1392" s="20"/>
      <c r="T1392" s="20"/>
      <c r="U1392" s="20"/>
      <c r="V1392" s="20"/>
      <c r="W1392" s="20"/>
      <c r="X1392" s="29"/>
      <c r="Y1392" s="29"/>
      <c r="Z1392" s="30"/>
      <c r="AA1392" s="30"/>
      <c r="AB1392" s="30"/>
      <c r="AC1392" s="30"/>
      <c r="AD1392" s="30"/>
      <c r="AE1392" s="20"/>
      <c r="AF1392" s="20"/>
      <c r="AG1392" s="20"/>
    </row>
    <row r="1393">
      <c r="A1393" s="20"/>
      <c r="B1393" s="20"/>
      <c r="C1393" s="20"/>
      <c r="D1393" s="20"/>
      <c r="E1393" s="20"/>
      <c r="F1393" s="20"/>
      <c r="G1393" s="20"/>
      <c r="H1393" s="20"/>
      <c r="I1393" s="20"/>
      <c r="J1393" s="20"/>
      <c r="K1393" s="20"/>
      <c r="L1393" s="20"/>
      <c r="M1393" s="20"/>
      <c r="N1393" s="20"/>
      <c r="O1393" s="20"/>
      <c r="P1393" s="20"/>
      <c r="Q1393" s="20"/>
      <c r="R1393" s="20"/>
      <c r="S1393" s="20"/>
      <c r="T1393" s="20"/>
      <c r="U1393" s="20"/>
      <c r="V1393" s="20"/>
      <c r="W1393" s="20"/>
      <c r="X1393" s="29"/>
      <c r="Y1393" s="29"/>
      <c r="Z1393" s="30"/>
      <c r="AA1393" s="30"/>
      <c r="AB1393" s="30"/>
      <c r="AC1393" s="30"/>
      <c r="AD1393" s="30"/>
      <c r="AE1393" s="20"/>
      <c r="AF1393" s="20"/>
      <c r="AG1393" s="20"/>
    </row>
    <row r="1394">
      <c r="A1394" s="20"/>
      <c r="B1394" s="20"/>
      <c r="C1394" s="20"/>
      <c r="D1394" s="20"/>
      <c r="E1394" s="20"/>
      <c r="F1394" s="20"/>
      <c r="G1394" s="20"/>
      <c r="H1394" s="20"/>
      <c r="I1394" s="20"/>
      <c r="J1394" s="20"/>
      <c r="K1394" s="20"/>
      <c r="L1394" s="20"/>
      <c r="M1394" s="20"/>
      <c r="N1394" s="20"/>
      <c r="O1394" s="20"/>
      <c r="P1394" s="20"/>
      <c r="Q1394" s="20"/>
      <c r="R1394" s="20"/>
      <c r="S1394" s="20"/>
      <c r="T1394" s="20"/>
      <c r="U1394" s="20"/>
      <c r="V1394" s="20"/>
      <c r="W1394" s="20"/>
      <c r="X1394" s="29"/>
      <c r="Y1394" s="29"/>
      <c r="Z1394" s="30"/>
      <c r="AA1394" s="30"/>
      <c r="AB1394" s="30"/>
      <c r="AC1394" s="30"/>
      <c r="AD1394" s="30"/>
      <c r="AE1394" s="20"/>
      <c r="AF1394" s="20"/>
      <c r="AG1394" s="20"/>
    </row>
    <row r="1395">
      <c r="A1395" s="20"/>
      <c r="B1395" s="20"/>
      <c r="C1395" s="20"/>
      <c r="D1395" s="20"/>
      <c r="E1395" s="20"/>
      <c r="F1395" s="20"/>
      <c r="G1395" s="20"/>
      <c r="H1395" s="20"/>
      <c r="I1395" s="20"/>
      <c r="J1395" s="20"/>
      <c r="K1395" s="20"/>
      <c r="L1395" s="20"/>
      <c r="M1395" s="20"/>
      <c r="N1395" s="20"/>
      <c r="O1395" s="20"/>
      <c r="P1395" s="20"/>
      <c r="Q1395" s="20"/>
      <c r="R1395" s="20"/>
      <c r="S1395" s="20"/>
      <c r="T1395" s="20"/>
      <c r="U1395" s="20"/>
      <c r="V1395" s="20"/>
      <c r="W1395" s="20"/>
      <c r="X1395" s="29"/>
      <c r="Y1395" s="29"/>
      <c r="Z1395" s="30"/>
      <c r="AA1395" s="30"/>
      <c r="AB1395" s="30"/>
      <c r="AC1395" s="30"/>
      <c r="AD1395" s="30"/>
      <c r="AE1395" s="20"/>
      <c r="AF1395" s="20"/>
      <c r="AG1395" s="20"/>
    </row>
    <row r="1396">
      <c r="A1396" s="20"/>
      <c r="B1396" s="20"/>
      <c r="C1396" s="20"/>
      <c r="D1396" s="20"/>
      <c r="E1396" s="20"/>
      <c r="F1396" s="20"/>
      <c r="G1396" s="20"/>
      <c r="H1396" s="20"/>
      <c r="I1396" s="20"/>
      <c r="J1396" s="20"/>
      <c r="K1396" s="20"/>
      <c r="L1396" s="20"/>
      <c r="M1396" s="20"/>
      <c r="N1396" s="20"/>
      <c r="O1396" s="20"/>
      <c r="P1396" s="20"/>
      <c r="Q1396" s="20"/>
      <c r="R1396" s="20"/>
      <c r="S1396" s="20"/>
      <c r="T1396" s="20"/>
      <c r="U1396" s="20"/>
      <c r="V1396" s="20"/>
      <c r="W1396" s="20"/>
      <c r="X1396" s="29"/>
      <c r="Y1396" s="29"/>
      <c r="Z1396" s="30"/>
      <c r="AA1396" s="30"/>
      <c r="AB1396" s="30"/>
      <c r="AC1396" s="30"/>
      <c r="AD1396" s="30"/>
      <c r="AE1396" s="20"/>
      <c r="AF1396" s="20"/>
      <c r="AG1396" s="20"/>
    </row>
    <row r="1397">
      <c r="A1397" s="20"/>
      <c r="B1397" s="20"/>
      <c r="C1397" s="20"/>
      <c r="D1397" s="20"/>
      <c r="E1397" s="20"/>
      <c r="F1397" s="20"/>
      <c r="G1397" s="20"/>
      <c r="H1397" s="20"/>
      <c r="I1397" s="20"/>
      <c r="J1397" s="20"/>
      <c r="K1397" s="20"/>
      <c r="L1397" s="20"/>
      <c r="M1397" s="20"/>
      <c r="N1397" s="20"/>
      <c r="O1397" s="20"/>
      <c r="P1397" s="20"/>
      <c r="Q1397" s="20"/>
      <c r="R1397" s="20"/>
      <c r="S1397" s="20"/>
      <c r="T1397" s="20"/>
      <c r="U1397" s="20"/>
      <c r="V1397" s="20"/>
      <c r="W1397" s="20"/>
      <c r="X1397" s="29"/>
      <c r="Y1397" s="29"/>
      <c r="Z1397" s="30"/>
      <c r="AA1397" s="30"/>
      <c r="AB1397" s="30"/>
      <c r="AC1397" s="30"/>
      <c r="AD1397" s="30"/>
      <c r="AE1397" s="20"/>
      <c r="AF1397" s="20"/>
      <c r="AG1397" s="20"/>
    </row>
    <row r="1398">
      <c r="A1398" s="20"/>
      <c r="B1398" s="20"/>
      <c r="C1398" s="20"/>
      <c r="D1398" s="20"/>
      <c r="E1398" s="20"/>
      <c r="F1398" s="20"/>
      <c r="G1398" s="20"/>
      <c r="H1398" s="20"/>
      <c r="I1398" s="20"/>
      <c r="J1398" s="20"/>
      <c r="K1398" s="20"/>
      <c r="L1398" s="20"/>
      <c r="M1398" s="20"/>
      <c r="N1398" s="20"/>
      <c r="O1398" s="20"/>
      <c r="P1398" s="20"/>
      <c r="Q1398" s="20"/>
      <c r="R1398" s="20"/>
      <c r="S1398" s="20"/>
      <c r="T1398" s="20"/>
      <c r="U1398" s="20"/>
      <c r="V1398" s="20"/>
      <c r="W1398" s="20"/>
      <c r="X1398" s="29"/>
      <c r="Y1398" s="29"/>
      <c r="Z1398" s="30"/>
      <c r="AA1398" s="30"/>
      <c r="AB1398" s="30"/>
      <c r="AC1398" s="30"/>
      <c r="AD1398" s="30"/>
      <c r="AE1398" s="20"/>
      <c r="AF1398" s="20"/>
      <c r="AG1398" s="20"/>
    </row>
    <row r="1399">
      <c r="A1399" s="20"/>
      <c r="B1399" s="20"/>
      <c r="C1399" s="20"/>
      <c r="D1399" s="20"/>
      <c r="E1399" s="20"/>
      <c r="F1399" s="20"/>
      <c r="G1399" s="20"/>
      <c r="H1399" s="20"/>
      <c r="I1399" s="20"/>
      <c r="J1399" s="20"/>
      <c r="K1399" s="20"/>
      <c r="L1399" s="20"/>
      <c r="M1399" s="20"/>
      <c r="N1399" s="20"/>
      <c r="O1399" s="20"/>
      <c r="P1399" s="20"/>
      <c r="Q1399" s="20"/>
      <c r="R1399" s="20"/>
      <c r="S1399" s="20"/>
      <c r="T1399" s="20"/>
      <c r="U1399" s="20"/>
      <c r="V1399" s="20"/>
      <c r="W1399" s="20"/>
      <c r="X1399" s="29"/>
      <c r="Y1399" s="29"/>
      <c r="Z1399" s="30"/>
      <c r="AA1399" s="30"/>
      <c r="AB1399" s="30"/>
      <c r="AC1399" s="30"/>
      <c r="AD1399" s="30"/>
      <c r="AE1399" s="20"/>
      <c r="AF1399" s="20"/>
      <c r="AG1399" s="20"/>
    </row>
    <row r="1400">
      <c r="A1400" s="20"/>
      <c r="B1400" s="20"/>
      <c r="C1400" s="20"/>
      <c r="D1400" s="20"/>
      <c r="E1400" s="20"/>
      <c r="F1400" s="20"/>
      <c r="G1400" s="20"/>
      <c r="H1400" s="20"/>
      <c r="I1400" s="20"/>
      <c r="J1400" s="20"/>
      <c r="K1400" s="20"/>
      <c r="L1400" s="20"/>
      <c r="M1400" s="20"/>
      <c r="N1400" s="20"/>
      <c r="O1400" s="20"/>
      <c r="P1400" s="20"/>
      <c r="Q1400" s="20"/>
      <c r="R1400" s="20"/>
      <c r="S1400" s="20"/>
      <c r="T1400" s="20"/>
      <c r="U1400" s="20"/>
      <c r="V1400" s="20"/>
      <c r="W1400" s="20"/>
      <c r="X1400" s="29"/>
      <c r="Y1400" s="29"/>
      <c r="Z1400" s="30"/>
      <c r="AA1400" s="30"/>
      <c r="AB1400" s="30"/>
      <c r="AC1400" s="30"/>
      <c r="AD1400" s="30"/>
      <c r="AE1400" s="20"/>
      <c r="AF1400" s="20"/>
      <c r="AG1400" s="20"/>
    </row>
    <row r="1401">
      <c r="A1401" s="20"/>
      <c r="B1401" s="20"/>
      <c r="C1401" s="20"/>
      <c r="D1401" s="20"/>
      <c r="E1401" s="20"/>
      <c r="F1401" s="20"/>
      <c r="G1401" s="20"/>
      <c r="H1401" s="20"/>
      <c r="I1401" s="20"/>
      <c r="J1401" s="20"/>
      <c r="K1401" s="20"/>
      <c r="L1401" s="20"/>
      <c r="M1401" s="20"/>
      <c r="N1401" s="20"/>
      <c r="O1401" s="20"/>
      <c r="P1401" s="20"/>
      <c r="Q1401" s="20"/>
      <c r="R1401" s="20"/>
      <c r="S1401" s="20"/>
      <c r="T1401" s="20"/>
      <c r="U1401" s="20"/>
      <c r="V1401" s="20"/>
      <c r="W1401" s="20"/>
      <c r="X1401" s="29"/>
      <c r="Y1401" s="29"/>
      <c r="Z1401" s="30"/>
      <c r="AA1401" s="30"/>
      <c r="AB1401" s="30"/>
      <c r="AC1401" s="30"/>
      <c r="AD1401" s="30"/>
      <c r="AE1401" s="20"/>
      <c r="AF1401" s="20"/>
      <c r="AG1401" s="20"/>
    </row>
    <row r="1402">
      <c r="A1402" s="20"/>
      <c r="B1402" s="20"/>
      <c r="C1402" s="20"/>
      <c r="D1402" s="20"/>
      <c r="E1402" s="20"/>
      <c r="F1402" s="20"/>
      <c r="G1402" s="20"/>
      <c r="H1402" s="20"/>
      <c r="I1402" s="20"/>
      <c r="J1402" s="20"/>
      <c r="K1402" s="20"/>
      <c r="L1402" s="20"/>
      <c r="M1402" s="20"/>
      <c r="N1402" s="20"/>
      <c r="O1402" s="20"/>
      <c r="P1402" s="20"/>
      <c r="Q1402" s="20"/>
      <c r="R1402" s="20"/>
      <c r="S1402" s="20"/>
      <c r="T1402" s="20"/>
      <c r="U1402" s="20"/>
      <c r="V1402" s="20"/>
      <c r="W1402" s="20"/>
      <c r="X1402" s="29"/>
      <c r="Y1402" s="29"/>
      <c r="Z1402" s="30"/>
      <c r="AA1402" s="30"/>
      <c r="AB1402" s="30"/>
      <c r="AC1402" s="30"/>
      <c r="AD1402" s="30"/>
      <c r="AE1402" s="20"/>
      <c r="AF1402" s="20"/>
      <c r="AG1402" s="20"/>
    </row>
    <row r="1403">
      <c r="A1403" s="20"/>
      <c r="B1403" s="20"/>
      <c r="C1403" s="20"/>
      <c r="D1403" s="20"/>
      <c r="E1403" s="20"/>
      <c r="F1403" s="20"/>
      <c r="G1403" s="20"/>
      <c r="H1403" s="20"/>
      <c r="I1403" s="20"/>
      <c r="J1403" s="20"/>
      <c r="K1403" s="20"/>
      <c r="L1403" s="20"/>
      <c r="M1403" s="20"/>
      <c r="N1403" s="20"/>
      <c r="O1403" s="20"/>
      <c r="P1403" s="20"/>
      <c r="Q1403" s="20"/>
      <c r="R1403" s="20"/>
      <c r="S1403" s="20"/>
      <c r="T1403" s="20"/>
      <c r="U1403" s="20"/>
      <c r="V1403" s="20"/>
      <c r="W1403" s="20"/>
      <c r="X1403" s="29"/>
      <c r="Y1403" s="29"/>
      <c r="Z1403" s="30"/>
      <c r="AA1403" s="30"/>
      <c r="AB1403" s="30"/>
      <c r="AC1403" s="30"/>
      <c r="AD1403" s="30"/>
      <c r="AE1403" s="20"/>
      <c r="AF1403" s="20"/>
      <c r="AG1403" s="20"/>
    </row>
    <row r="1404">
      <c r="A1404" s="20"/>
      <c r="B1404" s="20"/>
      <c r="C1404" s="20"/>
      <c r="D1404" s="20"/>
      <c r="E1404" s="20"/>
      <c r="F1404" s="20"/>
      <c r="G1404" s="20"/>
      <c r="H1404" s="20"/>
      <c r="I1404" s="20"/>
      <c r="J1404" s="20"/>
      <c r="K1404" s="20"/>
      <c r="L1404" s="20"/>
      <c r="M1404" s="20"/>
      <c r="N1404" s="20"/>
      <c r="O1404" s="20"/>
      <c r="P1404" s="20"/>
      <c r="Q1404" s="20"/>
      <c r="R1404" s="20"/>
      <c r="S1404" s="20"/>
      <c r="T1404" s="20"/>
      <c r="U1404" s="20"/>
      <c r="V1404" s="20"/>
      <c r="W1404" s="20"/>
      <c r="X1404" s="29"/>
      <c r="Y1404" s="29"/>
      <c r="Z1404" s="30"/>
      <c r="AA1404" s="30"/>
      <c r="AB1404" s="30"/>
      <c r="AC1404" s="30"/>
      <c r="AD1404" s="30"/>
      <c r="AE1404" s="20"/>
      <c r="AF1404" s="20"/>
      <c r="AG1404" s="20"/>
    </row>
    <row r="1405">
      <c r="A1405" s="20"/>
      <c r="B1405" s="20"/>
      <c r="C1405" s="20"/>
      <c r="D1405" s="20"/>
      <c r="E1405" s="20"/>
      <c r="F1405" s="20"/>
      <c r="G1405" s="20"/>
      <c r="H1405" s="20"/>
      <c r="I1405" s="20"/>
      <c r="J1405" s="20"/>
      <c r="K1405" s="20"/>
      <c r="L1405" s="20"/>
      <c r="M1405" s="20"/>
      <c r="N1405" s="20"/>
      <c r="O1405" s="20"/>
      <c r="P1405" s="20"/>
      <c r="Q1405" s="20"/>
      <c r="R1405" s="20"/>
      <c r="S1405" s="20"/>
      <c r="T1405" s="20"/>
      <c r="U1405" s="20"/>
      <c r="V1405" s="20"/>
      <c r="W1405" s="20"/>
      <c r="X1405" s="29"/>
      <c r="Y1405" s="29"/>
      <c r="Z1405" s="30"/>
      <c r="AA1405" s="30"/>
      <c r="AB1405" s="30"/>
      <c r="AC1405" s="30"/>
      <c r="AD1405" s="30"/>
      <c r="AE1405" s="20"/>
      <c r="AF1405" s="20"/>
      <c r="AG1405" s="20"/>
    </row>
    <row r="1406">
      <c r="A1406" s="20"/>
      <c r="B1406" s="20"/>
      <c r="C1406" s="20"/>
      <c r="D1406" s="20"/>
      <c r="E1406" s="20"/>
      <c r="F1406" s="20"/>
      <c r="G1406" s="20"/>
      <c r="H1406" s="20"/>
      <c r="I1406" s="20"/>
      <c r="J1406" s="20"/>
      <c r="K1406" s="20"/>
      <c r="L1406" s="20"/>
      <c r="M1406" s="20"/>
      <c r="N1406" s="20"/>
      <c r="O1406" s="20"/>
      <c r="P1406" s="20"/>
      <c r="Q1406" s="20"/>
      <c r="R1406" s="20"/>
      <c r="S1406" s="20"/>
      <c r="T1406" s="20"/>
      <c r="U1406" s="20"/>
      <c r="V1406" s="20"/>
      <c r="W1406" s="20"/>
      <c r="X1406" s="29"/>
      <c r="Y1406" s="29"/>
      <c r="Z1406" s="30"/>
      <c r="AA1406" s="30"/>
      <c r="AB1406" s="30"/>
      <c r="AC1406" s="30"/>
      <c r="AD1406" s="30"/>
      <c r="AE1406" s="20"/>
      <c r="AF1406" s="20"/>
      <c r="AG1406" s="20"/>
    </row>
    <row r="1407">
      <c r="A1407" s="20"/>
      <c r="B1407" s="20"/>
      <c r="C1407" s="20"/>
      <c r="D1407" s="20"/>
      <c r="E1407" s="20"/>
      <c r="F1407" s="20"/>
      <c r="G1407" s="20"/>
      <c r="H1407" s="20"/>
      <c r="I1407" s="20"/>
      <c r="J1407" s="20"/>
      <c r="K1407" s="20"/>
      <c r="L1407" s="20"/>
      <c r="M1407" s="20"/>
      <c r="N1407" s="20"/>
      <c r="O1407" s="20"/>
      <c r="P1407" s="20"/>
      <c r="Q1407" s="20"/>
      <c r="R1407" s="20"/>
      <c r="S1407" s="20"/>
      <c r="T1407" s="20"/>
      <c r="U1407" s="20"/>
      <c r="V1407" s="20"/>
      <c r="W1407" s="20"/>
      <c r="X1407" s="29"/>
      <c r="Y1407" s="29"/>
      <c r="Z1407" s="30"/>
      <c r="AA1407" s="30"/>
      <c r="AB1407" s="30"/>
      <c r="AC1407" s="30"/>
      <c r="AD1407" s="30"/>
      <c r="AE1407" s="20"/>
      <c r="AF1407" s="20"/>
      <c r="AG1407" s="20"/>
    </row>
    <row r="1408">
      <c r="A1408" s="20"/>
      <c r="B1408" s="20"/>
      <c r="C1408" s="20"/>
      <c r="D1408" s="20"/>
      <c r="E1408" s="20"/>
      <c r="F1408" s="20"/>
      <c r="G1408" s="20"/>
      <c r="H1408" s="20"/>
      <c r="I1408" s="20"/>
      <c r="J1408" s="20"/>
      <c r="K1408" s="20"/>
      <c r="L1408" s="20"/>
      <c r="M1408" s="20"/>
      <c r="N1408" s="20"/>
      <c r="O1408" s="20"/>
      <c r="P1408" s="20"/>
      <c r="Q1408" s="20"/>
      <c r="R1408" s="20"/>
      <c r="S1408" s="20"/>
      <c r="T1408" s="20"/>
      <c r="U1408" s="20"/>
      <c r="V1408" s="20"/>
      <c r="W1408" s="20"/>
      <c r="X1408" s="29"/>
      <c r="Y1408" s="29"/>
      <c r="Z1408" s="30"/>
      <c r="AA1408" s="30"/>
      <c r="AB1408" s="30"/>
      <c r="AC1408" s="30"/>
      <c r="AD1408" s="30"/>
      <c r="AE1408" s="20"/>
      <c r="AF1408" s="20"/>
      <c r="AG1408" s="20"/>
    </row>
    <row r="1409">
      <c r="A1409" s="20"/>
      <c r="B1409" s="20"/>
      <c r="C1409" s="20"/>
      <c r="D1409" s="20"/>
      <c r="E1409" s="20"/>
      <c r="F1409" s="20"/>
      <c r="G1409" s="20"/>
      <c r="H1409" s="20"/>
      <c r="I1409" s="20"/>
      <c r="J1409" s="20"/>
      <c r="K1409" s="20"/>
      <c r="L1409" s="20"/>
      <c r="M1409" s="20"/>
      <c r="N1409" s="20"/>
      <c r="O1409" s="20"/>
      <c r="P1409" s="20"/>
      <c r="Q1409" s="20"/>
      <c r="R1409" s="20"/>
      <c r="S1409" s="20"/>
      <c r="T1409" s="20"/>
      <c r="U1409" s="20"/>
      <c r="V1409" s="20"/>
      <c r="W1409" s="20"/>
      <c r="X1409" s="29"/>
      <c r="Y1409" s="29"/>
      <c r="Z1409" s="30"/>
      <c r="AA1409" s="30"/>
      <c r="AB1409" s="30"/>
      <c r="AC1409" s="30"/>
      <c r="AD1409" s="30"/>
      <c r="AE1409" s="20"/>
      <c r="AF1409" s="20"/>
      <c r="AG1409" s="20"/>
    </row>
    <row r="1410">
      <c r="A1410" s="20"/>
      <c r="B1410" s="20"/>
      <c r="C1410" s="20"/>
      <c r="D1410" s="20"/>
      <c r="E1410" s="20"/>
      <c r="F1410" s="20"/>
      <c r="G1410" s="20"/>
      <c r="H1410" s="20"/>
      <c r="I1410" s="20"/>
      <c r="J1410" s="20"/>
      <c r="K1410" s="20"/>
      <c r="L1410" s="20"/>
      <c r="M1410" s="20"/>
      <c r="N1410" s="20"/>
      <c r="O1410" s="20"/>
      <c r="P1410" s="20"/>
      <c r="Q1410" s="20"/>
      <c r="R1410" s="20"/>
      <c r="S1410" s="20"/>
      <c r="T1410" s="20"/>
      <c r="U1410" s="20"/>
      <c r="V1410" s="20"/>
      <c r="W1410" s="20"/>
      <c r="X1410" s="29"/>
      <c r="Y1410" s="29"/>
      <c r="Z1410" s="30"/>
      <c r="AA1410" s="30"/>
      <c r="AB1410" s="30"/>
      <c r="AC1410" s="30"/>
      <c r="AD1410" s="30"/>
      <c r="AE1410" s="20"/>
      <c r="AF1410" s="20"/>
      <c r="AG1410" s="20"/>
    </row>
    <row r="1411">
      <c r="A1411" s="20"/>
      <c r="B1411" s="20"/>
      <c r="C1411" s="20"/>
      <c r="D1411" s="20"/>
      <c r="E1411" s="20"/>
      <c r="F1411" s="20"/>
      <c r="G1411" s="20"/>
      <c r="H1411" s="20"/>
      <c r="I1411" s="20"/>
      <c r="J1411" s="20"/>
      <c r="K1411" s="20"/>
      <c r="L1411" s="20"/>
      <c r="M1411" s="20"/>
      <c r="N1411" s="20"/>
      <c r="O1411" s="20"/>
      <c r="P1411" s="20"/>
      <c r="Q1411" s="20"/>
      <c r="R1411" s="20"/>
      <c r="S1411" s="20"/>
      <c r="T1411" s="20"/>
      <c r="U1411" s="20"/>
      <c r="V1411" s="20"/>
      <c r="W1411" s="20"/>
      <c r="X1411" s="29"/>
      <c r="Y1411" s="29"/>
      <c r="Z1411" s="30"/>
      <c r="AA1411" s="30"/>
      <c r="AB1411" s="30"/>
      <c r="AC1411" s="30"/>
      <c r="AD1411" s="30"/>
      <c r="AE1411" s="20"/>
      <c r="AF1411" s="20"/>
      <c r="AG1411" s="20"/>
    </row>
    <row r="1412">
      <c r="A1412" s="20"/>
      <c r="B1412" s="20"/>
      <c r="C1412" s="20"/>
      <c r="D1412" s="20"/>
      <c r="E1412" s="20"/>
      <c r="F1412" s="20"/>
      <c r="G1412" s="20"/>
      <c r="H1412" s="20"/>
      <c r="I1412" s="20"/>
      <c r="J1412" s="20"/>
      <c r="K1412" s="20"/>
      <c r="L1412" s="20"/>
      <c r="M1412" s="20"/>
      <c r="N1412" s="20"/>
      <c r="O1412" s="20"/>
      <c r="P1412" s="20"/>
      <c r="Q1412" s="20"/>
      <c r="R1412" s="20"/>
      <c r="S1412" s="20"/>
      <c r="T1412" s="20"/>
      <c r="U1412" s="20"/>
      <c r="V1412" s="20"/>
      <c r="W1412" s="20"/>
      <c r="X1412" s="29"/>
      <c r="Y1412" s="29"/>
      <c r="Z1412" s="30"/>
      <c r="AA1412" s="30"/>
      <c r="AB1412" s="30"/>
      <c r="AC1412" s="30"/>
      <c r="AD1412" s="30"/>
      <c r="AE1412" s="20"/>
      <c r="AF1412" s="20"/>
      <c r="AG1412" s="20"/>
    </row>
    <row r="1413">
      <c r="A1413" s="20"/>
      <c r="B1413" s="20"/>
      <c r="C1413" s="20"/>
      <c r="D1413" s="20"/>
      <c r="E1413" s="20"/>
      <c r="F1413" s="20"/>
      <c r="G1413" s="20"/>
      <c r="H1413" s="20"/>
      <c r="I1413" s="20"/>
      <c r="J1413" s="20"/>
      <c r="K1413" s="20"/>
      <c r="L1413" s="20"/>
      <c r="M1413" s="20"/>
      <c r="N1413" s="20"/>
      <c r="O1413" s="20"/>
      <c r="P1413" s="20"/>
      <c r="Q1413" s="20"/>
      <c r="R1413" s="20"/>
      <c r="S1413" s="20"/>
      <c r="T1413" s="20"/>
      <c r="U1413" s="20"/>
      <c r="V1413" s="20"/>
      <c r="W1413" s="20"/>
      <c r="X1413" s="29"/>
      <c r="Y1413" s="29"/>
      <c r="Z1413" s="30"/>
      <c r="AA1413" s="30"/>
      <c r="AB1413" s="30"/>
      <c r="AC1413" s="30"/>
      <c r="AD1413" s="30"/>
      <c r="AE1413" s="20"/>
      <c r="AF1413" s="20"/>
      <c r="AG1413" s="20"/>
    </row>
    <row r="1414">
      <c r="A1414" s="20"/>
      <c r="B1414" s="20"/>
      <c r="C1414" s="20"/>
      <c r="D1414" s="20"/>
      <c r="E1414" s="20"/>
      <c r="F1414" s="20"/>
      <c r="G1414" s="20"/>
      <c r="H1414" s="20"/>
      <c r="I1414" s="20"/>
      <c r="J1414" s="20"/>
      <c r="K1414" s="20"/>
      <c r="L1414" s="20"/>
      <c r="M1414" s="20"/>
      <c r="N1414" s="20"/>
      <c r="O1414" s="20"/>
      <c r="P1414" s="20"/>
      <c r="Q1414" s="20"/>
      <c r="R1414" s="20"/>
      <c r="S1414" s="20"/>
      <c r="T1414" s="20"/>
      <c r="U1414" s="20"/>
      <c r="V1414" s="20"/>
      <c r="W1414" s="20"/>
      <c r="X1414" s="29"/>
      <c r="Y1414" s="29"/>
      <c r="Z1414" s="30"/>
      <c r="AA1414" s="30"/>
      <c r="AB1414" s="30"/>
      <c r="AC1414" s="30"/>
      <c r="AD1414" s="30"/>
      <c r="AE1414" s="20"/>
      <c r="AF1414" s="20"/>
      <c r="AG1414" s="20"/>
    </row>
    <row r="1415">
      <c r="A1415" s="20"/>
      <c r="B1415" s="20"/>
      <c r="C1415" s="20"/>
      <c r="D1415" s="20"/>
      <c r="E1415" s="20"/>
      <c r="F1415" s="20"/>
      <c r="G1415" s="20"/>
      <c r="H1415" s="20"/>
      <c r="I1415" s="20"/>
      <c r="J1415" s="20"/>
      <c r="K1415" s="20"/>
      <c r="L1415" s="20"/>
      <c r="M1415" s="20"/>
      <c r="N1415" s="20"/>
      <c r="O1415" s="20"/>
      <c r="P1415" s="20"/>
      <c r="Q1415" s="20"/>
      <c r="R1415" s="20"/>
      <c r="S1415" s="20"/>
      <c r="T1415" s="20"/>
      <c r="U1415" s="20"/>
      <c r="V1415" s="20"/>
      <c r="W1415" s="20"/>
      <c r="X1415" s="29"/>
      <c r="Y1415" s="29"/>
      <c r="Z1415" s="30"/>
      <c r="AA1415" s="30"/>
      <c r="AB1415" s="30"/>
      <c r="AC1415" s="30"/>
      <c r="AD1415" s="30"/>
      <c r="AE1415" s="20"/>
      <c r="AF1415" s="20"/>
      <c r="AG1415" s="20"/>
    </row>
    <row r="1416">
      <c r="A1416" s="20"/>
      <c r="B1416" s="20"/>
      <c r="C1416" s="20"/>
      <c r="D1416" s="20"/>
      <c r="E1416" s="20"/>
      <c r="F1416" s="20"/>
      <c r="G1416" s="20"/>
      <c r="H1416" s="20"/>
      <c r="I1416" s="20"/>
      <c r="J1416" s="20"/>
      <c r="K1416" s="20"/>
      <c r="L1416" s="20"/>
      <c r="M1416" s="20"/>
      <c r="N1416" s="20"/>
      <c r="O1416" s="20"/>
      <c r="P1416" s="20"/>
      <c r="Q1416" s="20"/>
      <c r="R1416" s="20"/>
      <c r="S1416" s="20"/>
      <c r="T1416" s="20"/>
      <c r="U1416" s="20"/>
      <c r="V1416" s="20"/>
      <c r="W1416" s="20"/>
      <c r="X1416" s="29"/>
      <c r="Y1416" s="29"/>
      <c r="Z1416" s="30"/>
      <c r="AA1416" s="30"/>
      <c r="AB1416" s="30"/>
      <c r="AC1416" s="30"/>
      <c r="AD1416" s="30"/>
      <c r="AE1416" s="20"/>
      <c r="AF1416" s="20"/>
      <c r="AG1416" s="20"/>
    </row>
    <row r="1417">
      <c r="A1417" s="20"/>
      <c r="B1417" s="20"/>
      <c r="C1417" s="20"/>
      <c r="D1417" s="20"/>
      <c r="E1417" s="20"/>
      <c r="F1417" s="20"/>
      <c r="G1417" s="20"/>
      <c r="H1417" s="20"/>
      <c r="I1417" s="20"/>
      <c r="J1417" s="20"/>
      <c r="K1417" s="20"/>
      <c r="L1417" s="20"/>
      <c r="M1417" s="20"/>
      <c r="N1417" s="20"/>
      <c r="O1417" s="20"/>
      <c r="P1417" s="20"/>
      <c r="Q1417" s="20"/>
      <c r="R1417" s="20"/>
      <c r="S1417" s="20"/>
      <c r="T1417" s="20"/>
      <c r="U1417" s="20"/>
      <c r="V1417" s="20"/>
      <c r="W1417" s="20"/>
      <c r="X1417" s="29"/>
      <c r="Y1417" s="29"/>
      <c r="Z1417" s="30"/>
      <c r="AA1417" s="30"/>
      <c r="AB1417" s="30"/>
      <c r="AC1417" s="30"/>
      <c r="AD1417" s="30"/>
      <c r="AE1417" s="20"/>
      <c r="AF1417" s="20"/>
      <c r="AG1417" s="20"/>
    </row>
    <row r="1418">
      <c r="A1418" s="20"/>
      <c r="B1418" s="20"/>
      <c r="C1418" s="20"/>
      <c r="D1418" s="20"/>
      <c r="E1418" s="20"/>
      <c r="F1418" s="20"/>
      <c r="G1418" s="20"/>
      <c r="H1418" s="20"/>
      <c r="I1418" s="20"/>
      <c r="J1418" s="20"/>
      <c r="K1418" s="20"/>
      <c r="L1418" s="20"/>
      <c r="M1418" s="20"/>
      <c r="N1418" s="20"/>
      <c r="O1418" s="20"/>
      <c r="P1418" s="20"/>
      <c r="Q1418" s="20"/>
      <c r="R1418" s="20"/>
      <c r="S1418" s="20"/>
      <c r="T1418" s="20"/>
      <c r="U1418" s="20"/>
      <c r="V1418" s="20"/>
      <c r="W1418" s="20"/>
      <c r="X1418" s="29"/>
      <c r="Y1418" s="29"/>
      <c r="Z1418" s="30"/>
      <c r="AA1418" s="30"/>
      <c r="AB1418" s="30"/>
      <c r="AC1418" s="30"/>
      <c r="AD1418" s="30"/>
      <c r="AE1418" s="20"/>
      <c r="AF1418" s="20"/>
      <c r="AG1418" s="20"/>
    </row>
    <row r="1419">
      <c r="A1419" s="20"/>
      <c r="B1419" s="20"/>
      <c r="C1419" s="20"/>
      <c r="D1419" s="20"/>
      <c r="E1419" s="20"/>
      <c r="F1419" s="20"/>
      <c r="G1419" s="20"/>
      <c r="H1419" s="20"/>
      <c r="I1419" s="20"/>
      <c r="J1419" s="20"/>
      <c r="K1419" s="20"/>
      <c r="L1419" s="20"/>
      <c r="M1419" s="20"/>
      <c r="N1419" s="20"/>
      <c r="O1419" s="20"/>
      <c r="P1419" s="20"/>
      <c r="Q1419" s="20"/>
      <c r="R1419" s="20"/>
      <c r="S1419" s="20"/>
      <c r="T1419" s="20"/>
      <c r="U1419" s="20"/>
      <c r="V1419" s="20"/>
      <c r="W1419" s="20"/>
      <c r="X1419" s="29"/>
      <c r="Y1419" s="29"/>
      <c r="Z1419" s="30"/>
      <c r="AA1419" s="30"/>
      <c r="AB1419" s="30"/>
      <c r="AC1419" s="30"/>
      <c r="AD1419" s="30"/>
      <c r="AE1419" s="20"/>
      <c r="AF1419" s="20"/>
      <c r="AG1419" s="20"/>
    </row>
    <row r="1420">
      <c r="A1420" s="20"/>
      <c r="B1420" s="20"/>
      <c r="C1420" s="20"/>
      <c r="D1420" s="20"/>
      <c r="E1420" s="20"/>
      <c r="F1420" s="20"/>
      <c r="G1420" s="20"/>
      <c r="H1420" s="20"/>
      <c r="I1420" s="20"/>
      <c r="J1420" s="20"/>
      <c r="K1420" s="20"/>
      <c r="L1420" s="20"/>
      <c r="M1420" s="20"/>
      <c r="N1420" s="20"/>
      <c r="O1420" s="20"/>
      <c r="P1420" s="20"/>
      <c r="Q1420" s="20"/>
      <c r="R1420" s="20"/>
      <c r="S1420" s="20"/>
      <c r="T1420" s="20"/>
      <c r="U1420" s="20"/>
      <c r="V1420" s="20"/>
      <c r="W1420" s="20"/>
      <c r="X1420" s="29"/>
      <c r="Y1420" s="29"/>
      <c r="Z1420" s="30"/>
      <c r="AA1420" s="30"/>
      <c r="AB1420" s="30"/>
      <c r="AC1420" s="30"/>
      <c r="AD1420" s="30"/>
      <c r="AE1420" s="20"/>
      <c r="AF1420" s="20"/>
      <c r="AG1420" s="20"/>
    </row>
    <row r="1421">
      <c r="A1421" s="20"/>
      <c r="B1421" s="20"/>
      <c r="C1421" s="20"/>
      <c r="D1421" s="20"/>
      <c r="E1421" s="20"/>
      <c r="F1421" s="20"/>
      <c r="G1421" s="20"/>
      <c r="H1421" s="20"/>
      <c r="I1421" s="20"/>
      <c r="J1421" s="20"/>
      <c r="K1421" s="20"/>
      <c r="L1421" s="20"/>
      <c r="M1421" s="20"/>
      <c r="N1421" s="20"/>
      <c r="O1421" s="20"/>
      <c r="P1421" s="20"/>
      <c r="Q1421" s="20"/>
      <c r="R1421" s="20"/>
      <c r="S1421" s="20"/>
      <c r="T1421" s="20"/>
      <c r="U1421" s="20"/>
      <c r="V1421" s="20"/>
      <c r="W1421" s="20"/>
      <c r="X1421" s="29"/>
      <c r="Y1421" s="29"/>
      <c r="Z1421" s="30"/>
      <c r="AA1421" s="30"/>
      <c r="AB1421" s="30"/>
      <c r="AC1421" s="30"/>
      <c r="AD1421" s="30"/>
      <c r="AE1421" s="20"/>
      <c r="AF1421" s="20"/>
      <c r="AG1421" s="20"/>
    </row>
    <row r="1422">
      <c r="A1422" s="20"/>
      <c r="B1422" s="20"/>
      <c r="C1422" s="20"/>
      <c r="D1422" s="20"/>
      <c r="E1422" s="20"/>
      <c r="F1422" s="20"/>
      <c r="G1422" s="20"/>
      <c r="H1422" s="20"/>
      <c r="I1422" s="20"/>
      <c r="J1422" s="20"/>
      <c r="K1422" s="20"/>
      <c r="L1422" s="20"/>
      <c r="M1422" s="20"/>
      <c r="N1422" s="20"/>
      <c r="O1422" s="20"/>
      <c r="P1422" s="20"/>
      <c r="Q1422" s="20"/>
      <c r="R1422" s="20"/>
      <c r="S1422" s="20"/>
      <c r="T1422" s="20"/>
      <c r="U1422" s="20"/>
      <c r="V1422" s="20"/>
      <c r="W1422" s="20"/>
      <c r="X1422" s="29"/>
      <c r="Y1422" s="29"/>
      <c r="Z1422" s="30"/>
      <c r="AA1422" s="30"/>
      <c r="AB1422" s="30"/>
      <c r="AC1422" s="30"/>
      <c r="AD1422" s="30"/>
      <c r="AE1422" s="20"/>
      <c r="AF1422" s="20"/>
      <c r="AG1422" s="20"/>
    </row>
    <row r="1423">
      <c r="A1423" s="20"/>
      <c r="B1423" s="20"/>
      <c r="C1423" s="20"/>
      <c r="D1423" s="20"/>
      <c r="E1423" s="20"/>
      <c r="F1423" s="20"/>
      <c r="G1423" s="20"/>
      <c r="H1423" s="20"/>
      <c r="I1423" s="20"/>
      <c r="J1423" s="20"/>
      <c r="K1423" s="20"/>
      <c r="L1423" s="20"/>
      <c r="M1423" s="20"/>
      <c r="N1423" s="20"/>
      <c r="O1423" s="20"/>
      <c r="P1423" s="20"/>
      <c r="Q1423" s="20"/>
      <c r="R1423" s="20"/>
      <c r="S1423" s="20"/>
      <c r="T1423" s="20"/>
      <c r="U1423" s="20"/>
      <c r="V1423" s="20"/>
      <c r="W1423" s="20"/>
      <c r="X1423" s="29"/>
      <c r="Y1423" s="29"/>
      <c r="Z1423" s="30"/>
      <c r="AA1423" s="30"/>
      <c r="AB1423" s="30"/>
      <c r="AC1423" s="30"/>
      <c r="AD1423" s="30"/>
      <c r="AE1423" s="20"/>
      <c r="AF1423" s="20"/>
      <c r="AG1423" s="20"/>
    </row>
    <row r="1424">
      <c r="A1424" s="20"/>
      <c r="B1424" s="20"/>
      <c r="C1424" s="20"/>
      <c r="D1424" s="20"/>
      <c r="E1424" s="20"/>
      <c r="F1424" s="20"/>
      <c r="G1424" s="20"/>
      <c r="H1424" s="20"/>
      <c r="I1424" s="20"/>
      <c r="J1424" s="20"/>
      <c r="K1424" s="20"/>
      <c r="L1424" s="20"/>
      <c r="M1424" s="20"/>
      <c r="N1424" s="20"/>
      <c r="O1424" s="20"/>
      <c r="P1424" s="20"/>
      <c r="Q1424" s="20"/>
      <c r="R1424" s="20"/>
      <c r="S1424" s="20"/>
      <c r="T1424" s="20"/>
      <c r="U1424" s="20"/>
      <c r="V1424" s="20"/>
      <c r="W1424" s="20"/>
      <c r="X1424" s="29"/>
      <c r="Y1424" s="29"/>
      <c r="Z1424" s="30"/>
      <c r="AA1424" s="30"/>
      <c r="AB1424" s="30"/>
      <c r="AC1424" s="30"/>
      <c r="AD1424" s="30"/>
      <c r="AE1424" s="20"/>
      <c r="AF1424" s="20"/>
      <c r="AG1424" s="20"/>
    </row>
    <row r="1425">
      <c r="A1425" s="20"/>
      <c r="B1425" s="20"/>
      <c r="C1425" s="20"/>
      <c r="D1425" s="20"/>
      <c r="E1425" s="20"/>
      <c r="F1425" s="20"/>
      <c r="G1425" s="20"/>
      <c r="H1425" s="20"/>
      <c r="I1425" s="20"/>
      <c r="J1425" s="20"/>
      <c r="K1425" s="20"/>
      <c r="L1425" s="20"/>
      <c r="M1425" s="20"/>
      <c r="N1425" s="20"/>
      <c r="O1425" s="20"/>
      <c r="P1425" s="20"/>
      <c r="Q1425" s="20"/>
      <c r="R1425" s="20"/>
      <c r="S1425" s="20"/>
      <c r="T1425" s="20"/>
      <c r="U1425" s="20"/>
      <c r="V1425" s="20"/>
      <c r="W1425" s="20"/>
      <c r="X1425" s="29"/>
      <c r="Y1425" s="29"/>
      <c r="Z1425" s="30"/>
      <c r="AA1425" s="30"/>
      <c r="AB1425" s="30"/>
      <c r="AC1425" s="30"/>
      <c r="AD1425" s="30"/>
      <c r="AE1425" s="20"/>
      <c r="AF1425" s="20"/>
      <c r="AG1425" s="20"/>
    </row>
    <row r="1426">
      <c r="A1426" s="20"/>
      <c r="B1426" s="20"/>
      <c r="C1426" s="20"/>
      <c r="D1426" s="20"/>
      <c r="E1426" s="20"/>
      <c r="F1426" s="20"/>
      <c r="G1426" s="20"/>
      <c r="H1426" s="20"/>
      <c r="I1426" s="20"/>
      <c r="J1426" s="20"/>
      <c r="K1426" s="20"/>
      <c r="L1426" s="20"/>
      <c r="M1426" s="20"/>
      <c r="N1426" s="20"/>
      <c r="O1426" s="20"/>
      <c r="P1426" s="20"/>
      <c r="Q1426" s="20"/>
      <c r="R1426" s="20"/>
      <c r="S1426" s="20"/>
      <c r="T1426" s="20"/>
      <c r="U1426" s="20"/>
      <c r="V1426" s="20"/>
      <c r="W1426" s="20"/>
      <c r="X1426" s="29"/>
      <c r="Y1426" s="29"/>
      <c r="Z1426" s="30"/>
      <c r="AA1426" s="30"/>
      <c r="AB1426" s="30"/>
      <c r="AC1426" s="30"/>
      <c r="AD1426" s="30"/>
      <c r="AE1426" s="20"/>
      <c r="AF1426" s="20"/>
      <c r="AG1426" s="20"/>
    </row>
    <row r="1427">
      <c r="A1427" s="20"/>
      <c r="B1427" s="20"/>
      <c r="C1427" s="20"/>
      <c r="D1427" s="20"/>
      <c r="E1427" s="20"/>
      <c r="F1427" s="20"/>
      <c r="G1427" s="20"/>
      <c r="H1427" s="20"/>
      <c r="I1427" s="20"/>
      <c r="J1427" s="20"/>
      <c r="K1427" s="20"/>
      <c r="L1427" s="20"/>
      <c r="M1427" s="20"/>
      <c r="N1427" s="20"/>
      <c r="O1427" s="20"/>
      <c r="P1427" s="20"/>
      <c r="Q1427" s="20"/>
      <c r="R1427" s="20"/>
      <c r="S1427" s="20"/>
      <c r="T1427" s="20"/>
      <c r="U1427" s="20"/>
      <c r="V1427" s="20"/>
      <c r="W1427" s="20"/>
      <c r="X1427" s="29"/>
      <c r="Y1427" s="29"/>
      <c r="Z1427" s="30"/>
      <c r="AA1427" s="30"/>
      <c r="AB1427" s="30"/>
      <c r="AC1427" s="30"/>
      <c r="AD1427" s="30"/>
      <c r="AE1427" s="20"/>
      <c r="AF1427" s="20"/>
      <c r="AG1427" s="20"/>
    </row>
    <row r="1428">
      <c r="A1428" s="20"/>
      <c r="B1428" s="20"/>
      <c r="C1428" s="20"/>
      <c r="D1428" s="20"/>
      <c r="E1428" s="20"/>
      <c r="F1428" s="20"/>
      <c r="G1428" s="20"/>
      <c r="H1428" s="20"/>
      <c r="I1428" s="20"/>
      <c r="J1428" s="20"/>
      <c r="K1428" s="20"/>
      <c r="L1428" s="20"/>
      <c r="M1428" s="20"/>
      <c r="N1428" s="20"/>
      <c r="O1428" s="20"/>
      <c r="P1428" s="20"/>
      <c r="Q1428" s="20"/>
      <c r="R1428" s="20"/>
      <c r="S1428" s="20"/>
      <c r="T1428" s="20"/>
      <c r="U1428" s="20"/>
      <c r="V1428" s="20"/>
      <c r="W1428" s="20"/>
      <c r="X1428" s="29"/>
      <c r="Y1428" s="29"/>
      <c r="Z1428" s="30"/>
      <c r="AA1428" s="30"/>
      <c r="AB1428" s="30"/>
      <c r="AC1428" s="30"/>
      <c r="AD1428" s="30"/>
      <c r="AE1428" s="20"/>
      <c r="AF1428" s="20"/>
      <c r="AG1428" s="20"/>
    </row>
    <row r="1429">
      <c r="A1429" s="20"/>
      <c r="B1429" s="20"/>
      <c r="C1429" s="20"/>
      <c r="D1429" s="20"/>
      <c r="E1429" s="20"/>
      <c r="F1429" s="20"/>
      <c r="G1429" s="20"/>
      <c r="H1429" s="20"/>
      <c r="I1429" s="20"/>
      <c r="J1429" s="20"/>
      <c r="K1429" s="20"/>
      <c r="L1429" s="20"/>
      <c r="M1429" s="20"/>
      <c r="N1429" s="20"/>
      <c r="O1429" s="20"/>
      <c r="P1429" s="20"/>
      <c r="Q1429" s="20"/>
      <c r="R1429" s="20"/>
      <c r="S1429" s="20"/>
      <c r="T1429" s="20"/>
      <c r="U1429" s="20"/>
      <c r="V1429" s="20"/>
      <c r="W1429" s="20"/>
      <c r="X1429" s="29"/>
      <c r="Y1429" s="29"/>
      <c r="Z1429" s="30"/>
      <c r="AA1429" s="30"/>
      <c r="AB1429" s="30"/>
      <c r="AC1429" s="30"/>
      <c r="AD1429" s="30"/>
      <c r="AE1429" s="20"/>
      <c r="AF1429" s="20"/>
      <c r="AG1429" s="20"/>
    </row>
    <row r="1430">
      <c r="A1430" s="20"/>
      <c r="B1430" s="20"/>
      <c r="C1430" s="20"/>
      <c r="D1430" s="20"/>
      <c r="E1430" s="20"/>
      <c r="F1430" s="20"/>
      <c r="G1430" s="20"/>
      <c r="H1430" s="20"/>
      <c r="I1430" s="20"/>
      <c r="J1430" s="20"/>
      <c r="K1430" s="20"/>
      <c r="L1430" s="20"/>
      <c r="M1430" s="20"/>
      <c r="N1430" s="20"/>
      <c r="O1430" s="20"/>
      <c r="P1430" s="20"/>
      <c r="Q1430" s="20"/>
      <c r="R1430" s="20"/>
      <c r="S1430" s="20"/>
      <c r="T1430" s="20"/>
      <c r="U1430" s="20"/>
      <c r="V1430" s="20"/>
      <c r="W1430" s="20"/>
      <c r="X1430" s="29"/>
      <c r="Y1430" s="29"/>
      <c r="Z1430" s="30"/>
      <c r="AA1430" s="30"/>
      <c r="AB1430" s="30"/>
      <c r="AC1430" s="30"/>
      <c r="AD1430" s="30"/>
      <c r="AE1430" s="20"/>
      <c r="AF1430" s="20"/>
      <c r="AG1430" s="20"/>
    </row>
    <row r="1431">
      <c r="A1431" s="20"/>
      <c r="B1431" s="20"/>
      <c r="C1431" s="20"/>
      <c r="D1431" s="20"/>
      <c r="E1431" s="20"/>
      <c r="F1431" s="20"/>
      <c r="G1431" s="20"/>
      <c r="H1431" s="20"/>
      <c r="I1431" s="20"/>
      <c r="J1431" s="20"/>
      <c r="K1431" s="20"/>
      <c r="L1431" s="20"/>
      <c r="M1431" s="20"/>
      <c r="N1431" s="20"/>
      <c r="O1431" s="20"/>
      <c r="P1431" s="20"/>
      <c r="Q1431" s="20"/>
      <c r="R1431" s="20"/>
      <c r="S1431" s="20"/>
      <c r="T1431" s="20"/>
      <c r="U1431" s="20"/>
      <c r="V1431" s="20"/>
      <c r="W1431" s="20"/>
      <c r="X1431" s="29"/>
      <c r="Y1431" s="29"/>
      <c r="Z1431" s="30"/>
      <c r="AA1431" s="30"/>
      <c r="AB1431" s="30"/>
      <c r="AC1431" s="30"/>
      <c r="AD1431" s="30"/>
      <c r="AE1431" s="20"/>
      <c r="AF1431" s="20"/>
      <c r="AG1431" s="20"/>
    </row>
    <row r="1432">
      <c r="A1432" s="20"/>
      <c r="B1432" s="20"/>
      <c r="C1432" s="20"/>
      <c r="D1432" s="20"/>
      <c r="E1432" s="20"/>
      <c r="F1432" s="20"/>
      <c r="G1432" s="20"/>
      <c r="H1432" s="20"/>
      <c r="I1432" s="20"/>
      <c r="J1432" s="20"/>
      <c r="K1432" s="20"/>
      <c r="L1432" s="20"/>
      <c r="M1432" s="20"/>
      <c r="N1432" s="20"/>
      <c r="O1432" s="20"/>
      <c r="P1432" s="20"/>
      <c r="Q1432" s="20"/>
      <c r="R1432" s="20"/>
      <c r="S1432" s="20"/>
      <c r="T1432" s="20"/>
      <c r="U1432" s="20"/>
      <c r="V1432" s="20"/>
      <c r="W1432" s="20"/>
      <c r="X1432" s="29"/>
      <c r="Y1432" s="29"/>
      <c r="Z1432" s="30"/>
      <c r="AA1432" s="30"/>
      <c r="AB1432" s="30"/>
      <c r="AC1432" s="30"/>
      <c r="AD1432" s="30"/>
      <c r="AE1432" s="20"/>
      <c r="AF1432" s="20"/>
      <c r="AG1432" s="20"/>
    </row>
    <row r="1433">
      <c r="A1433" s="20"/>
      <c r="B1433" s="20"/>
      <c r="C1433" s="20"/>
      <c r="D1433" s="20"/>
      <c r="E1433" s="20"/>
      <c r="F1433" s="20"/>
      <c r="G1433" s="20"/>
      <c r="H1433" s="20"/>
      <c r="I1433" s="20"/>
      <c r="J1433" s="20"/>
      <c r="K1433" s="20"/>
      <c r="L1433" s="20"/>
      <c r="M1433" s="20"/>
      <c r="N1433" s="20"/>
      <c r="O1433" s="20"/>
      <c r="P1433" s="20"/>
      <c r="Q1433" s="20"/>
      <c r="R1433" s="20"/>
      <c r="S1433" s="20"/>
      <c r="T1433" s="20"/>
      <c r="U1433" s="20"/>
      <c r="V1433" s="20"/>
      <c r="W1433" s="20"/>
      <c r="X1433" s="29"/>
      <c r="Y1433" s="29"/>
      <c r="Z1433" s="30"/>
      <c r="AA1433" s="30"/>
      <c r="AB1433" s="30"/>
      <c r="AC1433" s="30"/>
      <c r="AD1433" s="30"/>
      <c r="AE1433" s="20"/>
      <c r="AF1433" s="20"/>
      <c r="AG1433" s="20"/>
    </row>
    <row r="1434">
      <c r="A1434" s="20"/>
      <c r="B1434" s="20"/>
      <c r="C1434" s="20"/>
      <c r="D1434" s="20"/>
      <c r="E1434" s="20"/>
      <c r="F1434" s="20"/>
      <c r="G1434" s="20"/>
      <c r="H1434" s="20"/>
      <c r="I1434" s="20"/>
      <c r="J1434" s="20"/>
      <c r="K1434" s="20"/>
      <c r="L1434" s="20"/>
      <c r="M1434" s="20"/>
      <c r="N1434" s="20"/>
      <c r="O1434" s="20"/>
      <c r="P1434" s="20"/>
      <c r="Q1434" s="20"/>
      <c r="R1434" s="20"/>
      <c r="S1434" s="20"/>
      <c r="T1434" s="20"/>
      <c r="U1434" s="20"/>
      <c r="V1434" s="20"/>
      <c r="W1434" s="20"/>
      <c r="X1434" s="29"/>
      <c r="Y1434" s="29"/>
      <c r="Z1434" s="30"/>
      <c r="AA1434" s="30"/>
      <c r="AB1434" s="30"/>
      <c r="AC1434" s="30"/>
      <c r="AD1434" s="30"/>
      <c r="AE1434" s="20"/>
      <c r="AF1434" s="20"/>
      <c r="AG1434" s="20"/>
    </row>
    <row r="1435">
      <c r="A1435" s="20"/>
      <c r="B1435" s="20"/>
      <c r="C1435" s="20"/>
      <c r="D1435" s="20"/>
      <c r="E1435" s="20"/>
      <c r="F1435" s="20"/>
      <c r="G1435" s="20"/>
      <c r="H1435" s="20"/>
      <c r="I1435" s="20"/>
      <c r="J1435" s="20"/>
      <c r="K1435" s="20"/>
      <c r="L1435" s="20"/>
      <c r="M1435" s="20"/>
      <c r="N1435" s="20"/>
      <c r="O1435" s="20"/>
      <c r="P1435" s="20"/>
      <c r="Q1435" s="20"/>
      <c r="R1435" s="20"/>
      <c r="S1435" s="20"/>
      <c r="T1435" s="20"/>
      <c r="U1435" s="20"/>
      <c r="V1435" s="20"/>
      <c r="W1435" s="20"/>
      <c r="X1435" s="29"/>
      <c r="Y1435" s="29"/>
      <c r="Z1435" s="30"/>
      <c r="AA1435" s="30"/>
      <c r="AB1435" s="30"/>
      <c r="AC1435" s="30"/>
      <c r="AD1435" s="30"/>
      <c r="AE1435" s="20"/>
      <c r="AF1435" s="20"/>
      <c r="AG1435" s="20"/>
    </row>
    <row r="1436">
      <c r="A1436" s="20"/>
      <c r="B1436" s="20"/>
      <c r="C1436" s="20"/>
      <c r="D1436" s="20"/>
      <c r="E1436" s="20"/>
      <c r="F1436" s="20"/>
      <c r="G1436" s="20"/>
      <c r="H1436" s="20"/>
      <c r="I1436" s="20"/>
      <c r="J1436" s="20"/>
      <c r="K1436" s="20"/>
      <c r="L1436" s="20"/>
      <c r="M1436" s="20"/>
      <c r="N1436" s="20"/>
      <c r="O1436" s="20"/>
      <c r="P1436" s="20"/>
      <c r="Q1436" s="20"/>
      <c r="R1436" s="20"/>
      <c r="S1436" s="20"/>
      <c r="T1436" s="20"/>
      <c r="U1436" s="20"/>
      <c r="V1436" s="20"/>
      <c r="W1436" s="20"/>
      <c r="X1436" s="29"/>
      <c r="Y1436" s="29"/>
      <c r="Z1436" s="30"/>
      <c r="AA1436" s="30"/>
      <c r="AB1436" s="30"/>
      <c r="AC1436" s="30"/>
      <c r="AD1436" s="30"/>
      <c r="AE1436" s="20"/>
      <c r="AF1436" s="20"/>
      <c r="AG1436" s="20"/>
    </row>
    <row r="1437">
      <c r="A1437" s="20"/>
      <c r="B1437" s="20"/>
      <c r="C1437" s="20"/>
      <c r="D1437" s="20"/>
      <c r="E1437" s="20"/>
      <c r="F1437" s="20"/>
      <c r="G1437" s="20"/>
      <c r="H1437" s="20"/>
      <c r="I1437" s="20"/>
      <c r="J1437" s="20"/>
      <c r="K1437" s="20"/>
      <c r="L1437" s="20"/>
      <c r="M1437" s="20"/>
      <c r="N1437" s="20"/>
      <c r="O1437" s="20"/>
      <c r="P1437" s="20"/>
      <c r="Q1437" s="20"/>
      <c r="R1437" s="20"/>
      <c r="S1437" s="20"/>
      <c r="T1437" s="20"/>
      <c r="U1437" s="20"/>
      <c r="V1437" s="20"/>
      <c r="W1437" s="20"/>
      <c r="X1437" s="29"/>
      <c r="Y1437" s="29"/>
      <c r="Z1437" s="30"/>
      <c r="AA1437" s="30"/>
      <c r="AB1437" s="30"/>
      <c r="AC1437" s="30"/>
      <c r="AD1437" s="30"/>
      <c r="AE1437" s="20"/>
      <c r="AF1437" s="20"/>
      <c r="AG1437" s="20"/>
    </row>
    <row r="1438">
      <c r="A1438" s="20"/>
      <c r="B1438" s="20"/>
      <c r="C1438" s="20"/>
      <c r="D1438" s="20"/>
      <c r="E1438" s="20"/>
      <c r="F1438" s="20"/>
      <c r="G1438" s="20"/>
      <c r="H1438" s="20"/>
      <c r="I1438" s="20"/>
      <c r="J1438" s="20"/>
      <c r="K1438" s="20"/>
      <c r="L1438" s="20"/>
      <c r="M1438" s="20"/>
      <c r="N1438" s="20"/>
      <c r="O1438" s="20"/>
      <c r="P1438" s="20"/>
      <c r="Q1438" s="20"/>
      <c r="R1438" s="20"/>
      <c r="S1438" s="20"/>
      <c r="T1438" s="20"/>
      <c r="U1438" s="20"/>
      <c r="V1438" s="20"/>
      <c r="W1438" s="20"/>
      <c r="X1438" s="29"/>
      <c r="Y1438" s="29"/>
      <c r="Z1438" s="30"/>
      <c r="AA1438" s="30"/>
      <c r="AB1438" s="30"/>
      <c r="AC1438" s="30"/>
      <c r="AD1438" s="30"/>
      <c r="AE1438" s="20"/>
      <c r="AF1438" s="20"/>
      <c r="AG1438" s="20"/>
    </row>
    <row r="1439">
      <c r="A1439" s="20"/>
      <c r="B1439" s="20"/>
      <c r="C1439" s="20"/>
      <c r="D1439" s="20"/>
      <c r="E1439" s="20"/>
      <c r="F1439" s="20"/>
      <c r="G1439" s="20"/>
      <c r="H1439" s="20"/>
      <c r="I1439" s="20"/>
      <c r="J1439" s="20"/>
      <c r="K1439" s="20"/>
      <c r="L1439" s="20"/>
      <c r="M1439" s="20"/>
      <c r="N1439" s="20"/>
      <c r="O1439" s="20"/>
      <c r="P1439" s="20"/>
      <c r="Q1439" s="20"/>
      <c r="R1439" s="20"/>
      <c r="S1439" s="20"/>
      <c r="T1439" s="20"/>
      <c r="U1439" s="20"/>
      <c r="V1439" s="20"/>
      <c r="W1439" s="20"/>
      <c r="X1439" s="29"/>
      <c r="Y1439" s="29"/>
      <c r="Z1439" s="30"/>
      <c r="AA1439" s="30"/>
      <c r="AB1439" s="30"/>
      <c r="AC1439" s="30"/>
      <c r="AD1439" s="30"/>
      <c r="AE1439" s="20"/>
      <c r="AF1439" s="20"/>
      <c r="AG1439" s="20"/>
    </row>
    <row r="1440">
      <c r="A1440" s="20"/>
      <c r="B1440" s="20"/>
      <c r="C1440" s="20"/>
      <c r="D1440" s="20"/>
      <c r="E1440" s="20"/>
      <c r="F1440" s="20"/>
      <c r="G1440" s="20"/>
      <c r="H1440" s="20"/>
      <c r="I1440" s="20"/>
      <c r="J1440" s="20"/>
      <c r="K1440" s="20"/>
      <c r="L1440" s="20"/>
      <c r="M1440" s="20"/>
      <c r="N1440" s="20"/>
      <c r="O1440" s="20"/>
      <c r="P1440" s="20"/>
      <c r="Q1440" s="20"/>
      <c r="R1440" s="20"/>
      <c r="S1440" s="20"/>
      <c r="T1440" s="20"/>
      <c r="U1440" s="20"/>
      <c r="V1440" s="20"/>
      <c r="W1440" s="20"/>
      <c r="X1440" s="29"/>
      <c r="Y1440" s="29"/>
      <c r="Z1440" s="30"/>
      <c r="AA1440" s="30"/>
      <c r="AB1440" s="30"/>
      <c r="AC1440" s="30"/>
      <c r="AD1440" s="30"/>
      <c r="AE1440" s="20"/>
      <c r="AF1440" s="20"/>
      <c r="AG1440" s="20"/>
    </row>
    <row r="1441">
      <c r="A1441" s="20"/>
      <c r="B1441" s="20"/>
      <c r="C1441" s="20"/>
      <c r="D1441" s="20"/>
      <c r="E1441" s="20"/>
      <c r="F1441" s="20"/>
      <c r="G1441" s="20"/>
      <c r="H1441" s="20"/>
      <c r="I1441" s="20"/>
      <c r="J1441" s="20"/>
      <c r="K1441" s="20"/>
      <c r="L1441" s="20"/>
      <c r="M1441" s="20"/>
      <c r="N1441" s="20"/>
      <c r="O1441" s="20"/>
      <c r="P1441" s="20"/>
      <c r="Q1441" s="20"/>
      <c r="R1441" s="20"/>
      <c r="S1441" s="20"/>
      <c r="T1441" s="20"/>
      <c r="U1441" s="20"/>
      <c r="V1441" s="20"/>
      <c r="W1441" s="20"/>
      <c r="X1441" s="29"/>
      <c r="Y1441" s="29"/>
      <c r="Z1441" s="30"/>
      <c r="AA1441" s="30"/>
      <c r="AB1441" s="30"/>
      <c r="AC1441" s="30"/>
      <c r="AD1441" s="30"/>
      <c r="AE1441" s="20"/>
      <c r="AF1441" s="20"/>
      <c r="AG1441" s="20"/>
    </row>
    <row r="1442">
      <c r="A1442" s="20"/>
      <c r="B1442" s="20"/>
      <c r="C1442" s="20"/>
      <c r="D1442" s="20"/>
      <c r="E1442" s="20"/>
      <c r="F1442" s="20"/>
      <c r="G1442" s="20"/>
      <c r="H1442" s="20"/>
      <c r="I1442" s="20"/>
      <c r="J1442" s="20"/>
      <c r="K1442" s="20"/>
      <c r="L1442" s="20"/>
      <c r="M1442" s="20"/>
      <c r="N1442" s="20"/>
      <c r="O1442" s="20"/>
      <c r="P1442" s="20"/>
      <c r="Q1442" s="20"/>
      <c r="R1442" s="20"/>
      <c r="S1442" s="20"/>
      <c r="T1442" s="20"/>
      <c r="U1442" s="20"/>
      <c r="V1442" s="20"/>
      <c r="W1442" s="20"/>
      <c r="X1442" s="29"/>
      <c r="Y1442" s="29"/>
      <c r="Z1442" s="30"/>
      <c r="AA1442" s="30"/>
      <c r="AB1442" s="30"/>
      <c r="AC1442" s="30"/>
      <c r="AD1442" s="30"/>
      <c r="AE1442" s="20"/>
      <c r="AF1442" s="20"/>
      <c r="AG1442" s="20"/>
    </row>
    <row r="1443">
      <c r="A1443" s="20"/>
      <c r="B1443" s="20"/>
      <c r="C1443" s="20"/>
      <c r="D1443" s="20"/>
      <c r="E1443" s="20"/>
      <c r="F1443" s="20"/>
      <c r="G1443" s="20"/>
      <c r="H1443" s="20"/>
      <c r="I1443" s="20"/>
      <c r="J1443" s="20"/>
      <c r="K1443" s="20"/>
      <c r="L1443" s="20"/>
      <c r="M1443" s="20"/>
      <c r="N1443" s="20"/>
      <c r="O1443" s="20"/>
      <c r="P1443" s="20"/>
      <c r="Q1443" s="20"/>
      <c r="R1443" s="20"/>
      <c r="S1443" s="20"/>
      <c r="T1443" s="20"/>
      <c r="U1443" s="20"/>
      <c r="V1443" s="20"/>
      <c r="W1443" s="20"/>
      <c r="X1443" s="29"/>
      <c r="Y1443" s="29"/>
      <c r="Z1443" s="30"/>
      <c r="AA1443" s="30"/>
      <c r="AB1443" s="30"/>
      <c r="AC1443" s="30"/>
      <c r="AD1443" s="30"/>
      <c r="AE1443" s="20"/>
      <c r="AF1443" s="20"/>
      <c r="AG1443" s="20"/>
    </row>
    <row r="1444">
      <c r="A1444" s="20"/>
      <c r="B1444" s="20"/>
      <c r="C1444" s="20"/>
      <c r="D1444" s="20"/>
      <c r="E1444" s="20"/>
      <c r="F1444" s="20"/>
      <c r="G1444" s="20"/>
      <c r="H1444" s="20"/>
      <c r="I1444" s="20"/>
      <c r="J1444" s="20"/>
      <c r="K1444" s="20"/>
      <c r="L1444" s="20"/>
      <c r="M1444" s="20"/>
      <c r="N1444" s="20"/>
      <c r="O1444" s="20"/>
      <c r="P1444" s="20"/>
      <c r="Q1444" s="20"/>
      <c r="R1444" s="20"/>
      <c r="S1444" s="20"/>
      <c r="T1444" s="20"/>
      <c r="U1444" s="20"/>
      <c r="V1444" s="20"/>
      <c r="W1444" s="20"/>
      <c r="X1444" s="29"/>
      <c r="Y1444" s="29"/>
      <c r="Z1444" s="30"/>
      <c r="AA1444" s="30"/>
      <c r="AB1444" s="30"/>
      <c r="AC1444" s="30"/>
      <c r="AD1444" s="30"/>
      <c r="AE1444" s="20"/>
      <c r="AF1444" s="20"/>
      <c r="AG1444" s="20"/>
    </row>
    <row r="1445">
      <c r="A1445" s="20"/>
      <c r="B1445" s="20"/>
      <c r="C1445" s="20"/>
      <c r="D1445" s="20"/>
      <c r="E1445" s="20"/>
      <c r="F1445" s="20"/>
      <c r="G1445" s="20"/>
      <c r="H1445" s="20"/>
      <c r="I1445" s="20"/>
      <c r="J1445" s="20"/>
      <c r="K1445" s="20"/>
      <c r="L1445" s="20"/>
      <c r="M1445" s="20"/>
      <c r="N1445" s="20"/>
      <c r="O1445" s="20"/>
      <c r="P1445" s="20"/>
      <c r="Q1445" s="20"/>
      <c r="R1445" s="20"/>
      <c r="S1445" s="20"/>
      <c r="T1445" s="20"/>
      <c r="U1445" s="20"/>
      <c r="V1445" s="20"/>
      <c r="W1445" s="20"/>
      <c r="X1445" s="29"/>
      <c r="Y1445" s="29"/>
      <c r="Z1445" s="30"/>
      <c r="AA1445" s="30"/>
      <c r="AB1445" s="30"/>
      <c r="AC1445" s="30"/>
      <c r="AD1445" s="30"/>
      <c r="AE1445" s="20"/>
      <c r="AF1445" s="20"/>
      <c r="AG1445" s="20"/>
    </row>
    <row r="1446">
      <c r="A1446" s="20"/>
      <c r="B1446" s="20"/>
      <c r="C1446" s="20"/>
      <c r="D1446" s="20"/>
      <c r="E1446" s="20"/>
      <c r="F1446" s="20"/>
      <c r="G1446" s="20"/>
      <c r="H1446" s="20"/>
      <c r="I1446" s="20"/>
      <c r="J1446" s="20"/>
      <c r="K1446" s="20"/>
      <c r="L1446" s="20"/>
      <c r="M1446" s="20"/>
      <c r="N1446" s="20"/>
      <c r="O1446" s="20"/>
      <c r="P1446" s="20"/>
      <c r="Q1446" s="20"/>
      <c r="R1446" s="20"/>
      <c r="S1446" s="20"/>
      <c r="T1446" s="20"/>
      <c r="U1446" s="20"/>
      <c r="V1446" s="20"/>
      <c r="W1446" s="20"/>
      <c r="X1446" s="29"/>
      <c r="Y1446" s="29"/>
      <c r="Z1446" s="30"/>
      <c r="AA1446" s="30"/>
      <c r="AB1446" s="30"/>
      <c r="AC1446" s="30"/>
      <c r="AD1446" s="30"/>
      <c r="AE1446" s="20"/>
      <c r="AF1446" s="20"/>
      <c r="AG1446" s="20"/>
    </row>
    <row r="1447">
      <c r="A1447" s="20"/>
      <c r="B1447" s="20"/>
      <c r="C1447" s="20"/>
      <c r="D1447" s="20"/>
      <c r="E1447" s="20"/>
      <c r="F1447" s="20"/>
      <c r="G1447" s="20"/>
      <c r="H1447" s="20"/>
      <c r="I1447" s="20"/>
      <c r="J1447" s="20"/>
      <c r="K1447" s="20"/>
      <c r="L1447" s="20"/>
      <c r="M1447" s="20"/>
      <c r="N1447" s="20"/>
      <c r="O1447" s="20"/>
      <c r="P1447" s="20"/>
      <c r="Q1447" s="20"/>
      <c r="R1447" s="20"/>
      <c r="S1447" s="20"/>
      <c r="T1447" s="20"/>
      <c r="U1447" s="20"/>
      <c r="V1447" s="20"/>
      <c r="W1447" s="20"/>
      <c r="X1447" s="29"/>
      <c r="Y1447" s="29"/>
      <c r="Z1447" s="30"/>
      <c r="AA1447" s="30"/>
      <c r="AB1447" s="30"/>
      <c r="AC1447" s="30"/>
      <c r="AD1447" s="30"/>
      <c r="AE1447" s="20"/>
      <c r="AF1447" s="20"/>
      <c r="AG1447" s="20"/>
    </row>
    <row r="1448">
      <c r="A1448" s="20"/>
      <c r="B1448" s="20"/>
      <c r="C1448" s="20"/>
      <c r="D1448" s="20"/>
      <c r="E1448" s="20"/>
      <c r="F1448" s="20"/>
      <c r="G1448" s="20"/>
      <c r="H1448" s="20"/>
      <c r="I1448" s="20"/>
      <c r="J1448" s="20"/>
      <c r="K1448" s="20"/>
      <c r="L1448" s="20"/>
      <c r="M1448" s="20"/>
      <c r="N1448" s="20"/>
      <c r="O1448" s="20"/>
      <c r="P1448" s="20"/>
      <c r="Q1448" s="20"/>
      <c r="R1448" s="20"/>
      <c r="S1448" s="20"/>
      <c r="T1448" s="20"/>
      <c r="U1448" s="20"/>
      <c r="V1448" s="20"/>
      <c r="W1448" s="20"/>
      <c r="X1448" s="29"/>
      <c r="Y1448" s="29"/>
      <c r="Z1448" s="30"/>
      <c r="AA1448" s="30"/>
      <c r="AB1448" s="30"/>
      <c r="AC1448" s="30"/>
      <c r="AD1448" s="30"/>
      <c r="AE1448" s="20"/>
      <c r="AF1448" s="20"/>
      <c r="AG1448" s="20"/>
    </row>
    <row r="1449">
      <c r="A1449" s="20"/>
      <c r="B1449" s="20"/>
      <c r="C1449" s="20"/>
      <c r="D1449" s="20"/>
      <c r="E1449" s="20"/>
      <c r="F1449" s="20"/>
      <c r="G1449" s="20"/>
      <c r="H1449" s="20"/>
      <c r="I1449" s="20"/>
      <c r="J1449" s="20"/>
      <c r="K1449" s="20"/>
      <c r="L1449" s="20"/>
      <c r="M1449" s="20"/>
      <c r="N1449" s="20"/>
      <c r="O1449" s="20"/>
      <c r="P1449" s="20"/>
      <c r="Q1449" s="20"/>
      <c r="R1449" s="20"/>
      <c r="S1449" s="20"/>
      <c r="T1449" s="20"/>
      <c r="U1449" s="20"/>
      <c r="V1449" s="20"/>
      <c r="W1449" s="20"/>
      <c r="X1449" s="29"/>
      <c r="Y1449" s="29"/>
      <c r="Z1449" s="30"/>
      <c r="AA1449" s="30"/>
      <c r="AB1449" s="30"/>
      <c r="AC1449" s="30"/>
      <c r="AD1449" s="30"/>
      <c r="AE1449" s="20"/>
      <c r="AF1449" s="20"/>
      <c r="AG1449" s="20"/>
    </row>
    <row r="1450">
      <c r="A1450" s="20"/>
      <c r="B1450" s="20"/>
      <c r="C1450" s="20"/>
      <c r="D1450" s="20"/>
      <c r="E1450" s="20"/>
      <c r="F1450" s="20"/>
      <c r="G1450" s="20"/>
      <c r="H1450" s="20"/>
      <c r="I1450" s="20"/>
      <c r="J1450" s="20"/>
      <c r="K1450" s="20"/>
      <c r="L1450" s="20"/>
      <c r="M1450" s="20"/>
      <c r="N1450" s="20"/>
      <c r="O1450" s="20"/>
      <c r="P1450" s="20"/>
      <c r="Q1450" s="20"/>
      <c r="R1450" s="20"/>
      <c r="S1450" s="20"/>
      <c r="T1450" s="20"/>
      <c r="U1450" s="20"/>
      <c r="V1450" s="20"/>
      <c r="W1450" s="20"/>
      <c r="X1450" s="29"/>
      <c r="Y1450" s="29"/>
      <c r="Z1450" s="30"/>
      <c r="AA1450" s="30"/>
      <c r="AB1450" s="30"/>
      <c r="AC1450" s="30"/>
      <c r="AD1450" s="30"/>
      <c r="AE1450" s="20"/>
      <c r="AF1450" s="20"/>
      <c r="AG1450" s="20"/>
    </row>
    <row r="1451">
      <c r="A1451" s="20"/>
      <c r="B1451" s="20"/>
      <c r="C1451" s="20"/>
      <c r="D1451" s="20"/>
      <c r="E1451" s="20"/>
      <c r="F1451" s="20"/>
      <c r="G1451" s="20"/>
      <c r="H1451" s="20"/>
      <c r="I1451" s="20"/>
      <c r="J1451" s="20"/>
      <c r="K1451" s="20"/>
      <c r="L1451" s="20"/>
      <c r="M1451" s="20"/>
      <c r="N1451" s="20"/>
      <c r="O1451" s="20"/>
      <c r="P1451" s="20"/>
      <c r="Q1451" s="20"/>
      <c r="R1451" s="20"/>
      <c r="S1451" s="20"/>
      <c r="T1451" s="20"/>
      <c r="U1451" s="20"/>
      <c r="V1451" s="20"/>
      <c r="W1451" s="20"/>
      <c r="X1451" s="29"/>
      <c r="Y1451" s="29"/>
      <c r="Z1451" s="30"/>
      <c r="AA1451" s="30"/>
      <c r="AB1451" s="30"/>
      <c r="AC1451" s="30"/>
      <c r="AD1451" s="30"/>
      <c r="AE1451" s="20"/>
      <c r="AF1451" s="20"/>
      <c r="AG1451" s="20"/>
    </row>
    <row r="1452">
      <c r="A1452" s="20"/>
      <c r="B1452" s="20"/>
      <c r="C1452" s="20"/>
      <c r="D1452" s="20"/>
      <c r="E1452" s="20"/>
      <c r="F1452" s="20"/>
      <c r="G1452" s="20"/>
      <c r="H1452" s="20"/>
      <c r="I1452" s="20"/>
      <c r="J1452" s="20"/>
      <c r="K1452" s="20"/>
      <c r="L1452" s="20"/>
      <c r="M1452" s="20"/>
      <c r="N1452" s="20"/>
      <c r="O1452" s="20"/>
      <c r="P1452" s="20"/>
      <c r="Q1452" s="20"/>
      <c r="R1452" s="20"/>
      <c r="S1452" s="20"/>
      <c r="T1452" s="20"/>
      <c r="U1452" s="20"/>
      <c r="V1452" s="20"/>
      <c r="W1452" s="20"/>
      <c r="X1452" s="29"/>
      <c r="Y1452" s="29"/>
      <c r="Z1452" s="30"/>
      <c r="AA1452" s="30"/>
      <c r="AB1452" s="30"/>
      <c r="AC1452" s="30"/>
      <c r="AD1452" s="30"/>
      <c r="AE1452" s="20"/>
      <c r="AF1452" s="20"/>
      <c r="AG1452" s="20"/>
    </row>
    <row r="1453">
      <c r="A1453" s="20"/>
      <c r="B1453" s="20"/>
      <c r="C1453" s="20"/>
      <c r="D1453" s="20"/>
      <c r="E1453" s="20"/>
      <c r="F1453" s="20"/>
      <c r="G1453" s="20"/>
      <c r="H1453" s="20"/>
      <c r="I1453" s="20"/>
      <c r="J1453" s="20"/>
      <c r="K1453" s="20"/>
      <c r="L1453" s="20"/>
      <c r="M1453" s="20"/>
      <c r="N1453" s="20"/>
      <c r="O1453" s="20"/>
      <c r="P1453" s="20"/>
      <c r="Q1453" s="20"/>
      <c r="R1453" s="20"/>
      <c r="S1453" s="20"/>
      <c r="T1453" s="20"/>
      <c r="U1453" s="20"/>
      <c r="V1453" s="20"/>
      <c r="W1453" s="20"/>
      <c r="X1453" s="29"/>
      <c r="Y1453" s="29"/>
      <c r="Z1453" s="30"/>
      <c r="AA1453" s="30"/>
      <c r="AB1453" s="30"/>
      <c r="AC1453" s="30"/>
      <c r="AD1453" s="30"/>
      <c r="AE1453" s="20"/>
      <c r="AF1453" s="20"/>
      <c r="AG1453" s="20"/>
    </row>
    <row r="1454">
      <c r="A1454" s="20"/>
      <c r="B1454" s="20"/>
      <c r="C1454" s="20"/>
      <c r="D1454" s="20"/>
      <c r="E1454" s="20"/>
      <c r="F1454" s="20"/>
      <c r="G1454" s="20"/>
      <c r="H1454" s="20"/>
      <c r="I1454" s="20"/>
      <c r="J1454" s="20"/>
      <c r="K1454" s="20"/>
      <c r="L1454" s="20"/>
      <c r="M1454" s="20"/>
      <c r="N1454" s="20"/>
      <c r="O1454" s="20"/>
      <c r="P1454" s="20"/>
      <c r="Q1454" s="20"/>
      <c r="R1454" s="20"/>
      <c r="S1454" s="20"/>
      <c r="T1454" s="20"/>
      <c r="U1454" s="20"/>
      <c r="V1454" s="20"/>
      <c r="W1454" s="20"/>
      <c r="X1454" s="29"/>
      <c r="Y1454" s="29"/>
      <c r="Z1454" s="30"/>
      <c r="AA1454" s="30"/>
      <c r="AB1454" s="30"/>
      <c r="AC1454" s="30"/>
      <c r="AD1454" s="30"/>
      <c r="AE1454" s="20"/>
      <c r="AF1454" s="20"/>
      <c r="AG1454" s="20"/>
    </row>
    <row r="1455">
      <c r="A1455" s="20"/>
      <c r="B1455" s="20"/>
      <c r="C1455" s="20"/>
      <c r="D1455" s="20"/>
      <c r="E1455" s="20"/>
      <c r="F1455" s="20"/>
      <c r="G1455" s="20"/>
      <c r="H1455" s="20"/>
      <c r="I1455" s="20"/>
      <c r="J1455" s="20"/>
      <c r="K1455" s="20"/>
      <c r="L1455" s="20"/>
      <c r="M1455" s="20"/>
      <c r="N1455" s="20"/>
      <c r="O1455" s="20"/>
      <c r="P1455" s="20"/>
      <c r="Q1455" s="20"/>
      <c r="R1455" s="20"/>
      <c r="S1455" s="20"/>
      <c r="T1455" s="20"/>
      <c r="U1455" s="20"/>
      <c r="V1455" s="20"/>
      <c r="W1455" s="20"/>
      <c r="X1455" s="29"/>
      <c r="Y1455" s="29"/>
      <c r="Z1455" s="30"/>
      <c r="AA1455" s="30"/>
      <c r="AB1455" s="30"/>
      <c r="AC1455" s="30"/>
      <c r="AD1455" s="30"/>
      <c r="AE1455" s="20"/>
      <c r="AF1455" s="20"/>
      <c r="AG1455" s="20"/>
    </row>
    <row r="1456">
      <c r="A1456" s="20"/>
      <c r="B1456" s="20"/>
      <c r="C1456" s="20"/>
      <c r="D1456" s="20"/>
      <c r="E1456" s="20"/>
      <c r="F1456" s="20"/>
      <c r="G1456" s="20"/>
      <c r="H1456" s="20"/>
      <c r="I1456" s="20"/>
      <c r="J1456" s="20"/>
      <c r="K1456" s="20"/>
      <c r="L1456" s="20"/>
      <c r="M1456" s="20"/>
      <c r="N1456" s="20"/>
      <c r="O1456" s="20"/>
      <c r="P1456" s="20"/>
      <c r="Q1456" s="20"/>
      <c r="R1456" s="20"/>
      <c r="S1456" s="20"/>
      <c r="T1456" s="20"/>
      <c r="U1456" s="20"/>
      <c r="V1456" s="20"/>
      <c r="W1456" s="20"/>
      <c r="X1456" s="29"/>
      <c r="Y1456" s="29"/>
      <c r="Z1456" s="30"/>
      <c r="AA1456" s="30"/>
      <c r="AB1456" s="30"/>
      <c r="AC1456" s="30"/>
      <c r="AD1456" s="30"/>
      <c r="AE1456" s="20"/>
      <c r="AF1456" s="20"/>
      <c r="AG1456" s="20"/>
    </row>
    <row r="1457">
      <c r="A1457" s="20"/>
      <c r="B1457" s="20"/>
      <c r="C1457" s="20"/>
      <c r="D1457" s="20"/>
      <c r="E1457" s="20"/>
      <c r="F1457" s="20"/>
      <c r="G1457" s="20"/>
      <c r="H1457" s="20"/>
      <c r="I1457" s="20"/>
      <c r="J1457" s="20"/>
      <c r="K1457" s="20"/>
      <c r="L1457" s="20"/>
      <c r="M1457" s="20"/>
      <c r="N1457" s="20"/>
      <c r="O1457" s="20"/>
      <c r="P1457" s="20"/>
      <c r="Q1457" s="20"/>
      <c r="R1457" s="20"/>
      <c r="S1457" s="20"/>
      <c r="T1457" s="20"/>
      <c r="U1457" s="20"/>
      <c r="V1457" s="20"/>
      <c r="W1457" s="20"/>
      <c r="X1457" s="29"/>
      <c r="Y1457" s="29"/>
      <c r="Z1457" s="30"/>
      <c r="AA1457" s="30"/>
      <c r="AB1457" s="30"/>
      <c r="AC1457" s="30"/>
      <c r="AD1457" s="30"/>
      <c r="AE1457" s="20"/>
      <c r="AF1457" s="20"/>
      <c r="AG1457" s="20"/>
    </row>
    <row r="1458">
      <c r="A1458" s="20"/>
      <c r="B1458" s="20"/>
      <c r="C1458" s="20"/>
      <c r="D1458" s="20"/>
      <c r="E1458" s="20"/>
      <c r="F1458" s="20"/>
      <c r="G1458" s="20"/>
      <c r="H1458" s="20"/>
      <c r="I1458" s="20"/>
      <c r="J1458" s="20"/>
      <c r="K1458" s="20"/>
      <c r="L1458" s="20"/>
      <c r="M1458" s="20"/>
      <c r="N1458" s="20"/>
      <c r="O1458" s="20"/>
      <c r="P1458" s="20"/>
      <c r="Q1458" s="20"/>
      <c r="R1458" s="20"/>
      <c r="S1458" s="20"/>
      <c r="T1458" s="20"/>
      <c r="U1458" s="20"/>
      <c r="V1458" s="20"/>
      <c r="W1458" s="20"/>
      <c r="X1458" s="29"/>
      <c r="Y1458" s="29"/>
      <c r="Z1458" s="30"/>
      <c r="AA1458" s="30"/>
      <c r="AB1458" s="30"/>
      <c r="AC1458" s="30"/>
      <c r="AD1458" s="30"/>
      <c r="AE1458" s="20"/>
      <c r="AF1458" s="20"/>
      <c r="AG1458" s="20"/>
    </row>
    <row r="1459">
      <c r="A1459" s="20"/>
      <c r="B1459" s="20"/>
      <c r="C1459" s="20"/>
      <c r="D1459" s="20"/>
      <c r="E1459" s="20"/>
      <c r="F1459" s="20"/>
      <c r="G1459" s="20"/>
      <c r="H1459" s="20"/>
      <c r="I1459" s="20"/>
      <c r="J1459" s="20"/>
      <c r="K1459" s="20"/>
      <c r="L1459" s="20"/>
      <c r="M1459" s="20"/>
      <c r="N1459" s="20"/>
      <c r="O1459" s="20"/>
      <c r="P1459" s="20"/>
      <c r="Q1459" s="20"/>
      <c r="R1459" s="20"/>
      <c r="S1459" s="20"/>
      <c r="T1459" s="20"/>
      <c r="U1459" s="20"/>
      <c r="V1459" s="20"/>
      <c r="W1459" s="20"/>
      <c r="X1459" s="29"/>
      <c r="Y1459" s="29"/>
      <c r="Z1459" s="30"/>
      <c r="AA1459" s="30"/>
      <c r="AB1459" s="30"/>
      <c r="AC1459" s="30"/>
      <c r="AD1459" s="30"/>
      <c r="AE1459" s="20"/>
      <c r="AF1459" s="20"/>
      <c r="AG1459" s="20"/>
    </row>
    <row r="1460">
      <c r="A1460" s="20"/>
      <c r="B1460" s="20"/>
      <c r="C1460" s="20"/>
      <c r="D1460" s="20"/>
      <c r="E1460" s="20"/>
      <c r="F1460" s="20"/>
      <c r="G1460" s="20"/>
      <c r="H1460" s="20"/>
      <c r="I1460" s="20"/>
      <c r="J1460" s="20"/>
      <c r="K1460" s="20"/>
      <c r="L1460" s="20"/>
      <c r="M1460" s="20"/>
      <c r="N1460" s="20"/>
      <c r="O1460" s="20"/>
      <c r="P1460" s="20"/>
      <c r="Q1460" s="20"/>
      <c r="R1460" s="20"/>
      <c r="S1460" s="20"/>
      <c r="T1460" s="20"/>
      <c r="U1460" s="20"/>
      <c r="V1460" s="20"/>
      <c r="W1460" s="20"/>
      <c r="X1460" s="29"/>
      <c r="Y1460" s="29"/>
      <c r="Z1460" s="30"/>
      <c r="AA1460" s="30"/>
      <c r="AB1460" s="30"/>
      <c r="AC1460" s="30"/>
      <c r="AD1460" s="30"/>
      <c r="AE1460" s="20"/>
      <c r="AF1460" s="20"/>
      <c r="AG1460" s="20"/>
    </row>
    <row r="1461">
      <c r="A1461" s="20"/>
      <c r="B1461" s="20"/>
      <c r="C1461" s="20"/>
      <c r="D1461" s="20"/>
      <c r="E1461" s="20"/>
      <c r="F1461" s="20"/>
      <c r="G1461" s="20"/>
      <c r="H1461" s="20"/>
      <c r="I1461" s="20"/>
      <c r="J1461" s="20"/>
      <c r="K1461" s="20"/>
      <c r="L1461" s="20"/>
      <c r="M1461" s="20"/>
      <c r="N1461" s="20"/>
      <c r="O1461" s="20"/>
      <c r="P1461" s="20"/>
      <c r="Q1461" s="20"/>
      <c r="R1461" s="20"/>
      <c r="S1461" s="20"/>
      <c r="T1461" s="20"/>
      <c r="U1461" s="20"/>
      <c r="V1461" s="20"/>
      <c r="W1461" s="20"/>
      <c r="X1461" s="29"/>
      <c r="Y1461" s="29"/>
      <c r="Z1461" s="30"/>
      <c r="AA1461" s="30"/>
      <c r="AB1461" s="30"/>
      <c r="AC1461" s="30"/>
      <c r="AD1461" s="30"/>
      <c r="AE1461" s="20"/>
      <c r="AF1461" s="20"/>
      <c r="AG1461" s="20"/>
    </row>
    <row r="1462">
      <c r="A1462" s="20"/>
      <c r="B1462" s="20"/>
      <c r="C1462" s="20"/>
      <c r="D1462" s="20"/>
      <c r="E1462" s="20"/>
      <c r="F1462" s="20"/>
      <c r="G1462" s="20"/>
      <c r="H1462" s="20"/>
      <c r="I1462" s="20"/>
      <c r="J1462" s="20"/>
      <c r="K1462" s="20"/>
      <c r="L1462" s="20"/>
      <c r="M1462" s="20"/>
      <c r="N1462" s="20"/>
      <c r="O1462" s="20"/>
      <c r="P1462" s="20"/>
      <c r="Q1462" s="20"/>
      <c r="R1462" s="20"/>
      <c r="S1462" s="20"/>
      <c r="T1462" s="20"/>
      <c r="U1462" s="20"/>
      <c r="V1462" s="20"/>
      <c r="W1462" s="20"/>
      <c r="X1462" s="29"/>
      <c r="Y1462" s="29"/>
      <c r="Z1462" s="30"/>
      <c r="AA1462" s="30"/>
      <c r="AB1462" s="30"/>
      <c r="AC1462" s="30"/>
      <c r="AD1462" s="30"/>
      <c r="AE1462" s="20"/>
      <c r="AF1462" s="20"/>
      <c r="AG1462" s="20"/>
    </row>
    <row r="1463">
      <c r="A1463" s="20"/>
      <c r="B1463" s="20"/>
      <c r="C1463" s="20"/>
      <c r="D1463" s="20"/>
      <c r="E1463" s="20"/>
      <c r="F1463" s="20"/>
      <c r="G1463" s="20"/>
      <c r="H1463" s="20"/>
      <c r="I1463" s="20"/>
      <c r="J1463" s="20"/>
      <c r="K1463" s="20"/>
      <c r="L1463" s="20"/>
      <c r="M1463" s="20"/>
      <c r="N1463" s="20"/>
      <c r="O1463" s="20"/>
      <c r="P1463" s="20"/>
      <c r="Q1463" s="20"/>
      <c r="R1463" s="20"/>
      <c r="S1463" s="20"/>
      <c r="T1463" s="20"/>
      <c r="U1463" s="20"/>
      <c r="V1463" s="20"/>
      <c r="W1463" s="20"/>
      <c r="X1463" s="29"/>
      <c r="Y1463" s="29"/>
      <c r="Z1463" s="30"/>
      <c r="AA1463" s="30"/>
      <c r="AB1463" s="30"/>
      <c r="AC1463" s="30"/>
      <c r="AD1463" s="30"/>
      <c r="AE1463" s="20"/>
      <c r="AF1463" s="20"/>
      <c r="AG1463" s="20"/>
    </row>
    <row r="1464">
      <c r="A1464" s="20"/>
      <c r="B1464" s="20"/>
      <c r="C1464" s="20"/>
      <c r="D1464" s="20"/>
      <c r="E1464" s="20"/>
      <c r="F1464" s="20"/>
      <c r="G1464" s="20"/>
      <c r="H1464" s="20"/>
      <c r="I1464" s="20"/>
      <c r="J1464" s="20"/>
      <c r="K1464" s="20"/>
      <c r="L1464" s="20"/>
      <c r="M1464" s="20"/>
      <c r="N1464" s="20"/>
      <c r="O1464" s="20"/>
      <c r="P1464" s="20"/>
      <c r="Q1464" s="20"/>
      <c r="R1464" s="20"/>
      <c r="S1464" s="20"/>
      <c r="T1464" s="20"/>
      <c r="U1464" s="20"/>
      <c r="V1464" s="20"/>
      <c r="W1464" s="20"/>
      <c r="X1464" s="29"/>
      <c r="Y1464" s="29"/>
      <c r="Z1464" s="30"/>
      <c r="AA1464" s="30"/>
      <c r="AB1464" s="30"/>
      <c r="AC1464" s="30"/>
      <c r="AD1464" s="30"/>
      <c r="AE1464" s="20"/>
      <c r="AF1464" s="20"/>
      <c r="AG1464" s="20"/>
    </row>
    <row r="1465">
      <c r="A1465" s="20"/>
      <c r="B1465" s="20"/>
      <c r="C1465" s="20"/>
      <c r="D1465" s="20"/>
      <c r="E1465" s="20"/>
      <c r="F1465" s="20"/>
      <c r="G1465" s="20"/>
      <c r="H1465" s="20"/>
      <c r="I1465" s="20"/>
      <c r="J1465" s="20"/>
      <c r="K1465" s="20"/>
      <c r="L1465" s="20"/>
      <c r="M1465" s="20"/>
      <c r="N1465" s="20"/>
      <c r="O1465" s="20"/>
      <c r="P1465" s="20"/>
      <c r="Q1465" s="20"/>
      <c r="R1465" s="20"/>
      <c r="S1465" s="20"/>
      <c r="T1465" s="20"/>
      <c r="U1465" s="20"/>
      <c r="V1465" s="20"/>
      <c r="W1465" s="20"/>
      <c r="X1465" s="29"/>
      <c r="Y1465" s="29"/>
      <c r="Z1465" s="30"/>
      <c r="AA1465" s="30"/>
      <c r="AB1465" s="30"/>
      <c r="AC1465" s="30"/>
      <c r="AD1465" s="30"/>
      <c r="AE1465" s="20"/>
      <c r="AF1465" s="20"/>
      <c r="AG1465" s="20"/>
    </row>
    <row r="1466">
      <c r="A1466" s="20"/>
      <c r="B1466" s="20"/>
      <c r="C1466" s="20"/>
      <c r="D1466" s="20"/>
      <c r="E1466" s="20"/>
      <c r="F1466" s="20"/>
      <c r="G1466" s="20"/>
      <c r="H1466" s="20"/>
      <c r="I1466" s="20"/>
      <c r="J1466" s="20"/>
      <c r="K1466" s="20"/>
      <c r="L1466" s="20"/>
      <c r="M1466" s="20"/>
      <c r="N1466" s="20"/>
      <c r="O1466" s="20"/>
      <c r="P1466" s="20"/>
      <c r="Q1466" s="20"/>
      <c r="R1466" s="20"/>
      <c r="S1466" s="20"/>
      <c r="T1466" s="20"/>
      <c r="U1466" s="20"/>
      <c r="V1466" s="20"/>
      <c r="W1466" s="20"/>
      <c r="X1466" s="29"/>
      <c r="Y1466" s="29"/>
      <c r="Z1466" s="30"/>
      <c r="AA1466" s="30"/>
      <c r="AB1466" s="30"/>
      <c r="AC1466" s="30"/>
      <c r="AD1466" s="30"/>
      <c r="AE1466" s="20"/>
      <c r="AF1466" s="20"/>
      <c r="AG1466" s="20"/>
    </row>
    <row r="1467">
      <c r="A1467" s="20"/>
      <c r="B1467" s="20"/>
      <c r="C1467" s="20"/>
      <c r="D1467" s="20"/>
      <c r="E1467" s="20"/>
      <c r="F1467" s="20"/>
      <c r="G1467" s="20"/>
      <c r="H1467" s="20"/>
      <c r="I1467" s="20"/>
      <c r="J1467" s="20"/>
      <c r="K1467" s="20"/>
      <c r="L1467" s="20"/>
      <c r="M1467" s="20"/>
      <c r="N1467" s="20"/>
      <c r="O1467" s="20"/>
      <c r="P1467" s="20"/>
      <c r="Q1467" s="20"/>
      <c r="R1467" s="20"/>
      <c r="S1467" s="20"/>
      <c r="T1467" s="20"/>
      <c r="U1467" s="20"/>
      <c r="V1467" s="20"/>
      <c r="W1467" s="20"/>
      <c r="X1467" s="29"/>
      <c r="Y1467" s="29"/>
      <c r="Z1467" s="30"/>
      <c r="AA1467" s="30"/>
      <c r="AB1467" s="30"/>
      <c r="AC1467" s="30"/>
      <c r="AD1467" s="30"/>
      <c r="AE1467" s="20"/>
      <c r="AF1467" s="20"/>
      <c r="AG1467" s="20"/>
    </row>
    <row r="1468">
      <c r="A1468" s="20"/>
      <c r="B1468" s="20"/>
      <c r="C1468" s="20"/>
      <c r="D1468" s="20"/>
      <c r="E1468" s="20"/>
      <c r="F1468" s="20"/>
      <c r="G1468" s="20"/>
      <c r="H1468" s="20"/>
      <c r="I1468" s="20"/>
      <c r="J1468" s="20"/>
      <c r="K1468" s="20"/>
      <c r="L1468" s="20"/>
      <c r="M1468" s="20"/>
      <c r="N1468" s="20"/>
      <c r="O1468" s="20"/>
      <c r="P1468" s="20"/>
      <c r="Q1468" s="20"/>
      <c r="R1468" s="20"/>
      <c r="S1468" s="20"/>
      <c r="T1468" s="20"/>
      <c r="U1468" s="20"/>
      <c r="V1468" s="20"/>
      <c r="W1468" s="20"/>
      <c r="X1468" s="29"/>
      <c r="Y1468" s="29"/>
      <c r="Z1468" s="30"/>
      <c r="AA1468" s="30"/>
      <c r="AB1468" s="30"/>
      <c r="AC1468" s="30"/>
      <c r="AD1468" s="30"/>
      <c r="AE1468" s="20"/>
      <c r="AF1468" s="20"/>
      <c r="AG1468" s="20"/>
    </row>
    <row r="1469">
      <c r="A1469" s="20"/>
      <c r="B1469" s="20"/>
      <c r="C1469" s="20"/>
      <c r="D1469" s="20"/>
      <c r="E1469" s="20"/>
      <c r="F1469" s="20"/>
      <c r="G1469" s="20"/>
      <c r="H1469" s="20"/>
      <c r="I1469" s="20"/>
      <c r="J1469" s="20"/>
      <c r="K1469" s="20"/>
      <c r="L1469" s="20"/>
      <c r="M1469" s="20"/>
      <c r="N1469" s="20"/>
      <c r="O1469" s="20"/>
      <c r="P1469" s="20"/>
      <c r="Q1469" s="20"/>
      <c r="R1469" s="20"/>
      <c r="S1469" s="20"/>
      <c r="T1469" s="20"/>
      <c r="U1469" s="20"/>
      <c r="V1469" s="20"/>
      <c r="W1469" s="20"/>
      <c r="X1469" s="29"/>
      <c r="Y1469" s="29"/>
      <c r="Z1469" s="30"/>
      <c r="AA1469" s="30"/>
      <c r="AB1469" s="30"/>
      <c r="AC1469" s="30"/>
      <c r="AD1469" s="30"/>
      <c r="AE1469" s="20"/>
      <c r="AF1469" s="20"/>
      <c r="AG1469" s="20"/>
    </row>
    <row r="1470">
      <c r="A1470" s="20"/>
      <c r="B1470" s="20"/>
      <c r="C1470" s="20"/>
      <c r="D1470" s="20"/>
      <c r="E1470" s="20"/>
      <c r="F1470" s="20"/>
      <c r="G1470" s="20"/>
      <c r="H1470" s="20"/>
      <c r="I1470" s="20"/>
      <c r="J1470" s="20"/>
      <c r="K1470" s="20"/>
      <c r="L1470" s="20"/>
      <c r="M1470" s="20"/>
      <c r="N1470" s="20"/>
      <c r="O1470" s="20"/>
      <c r="P1470" s="20"/>
      <c r="Q1470" s="20"/>
      <c r="R1470" s="20"/>
      <c r="S1470" s="20"/>
      <c r="T1470" s="20"/>
      <c r="U1470" s="20"/>
      <c r="V1470" s="20"/>
      <c r="W1470" s="20"/>
      <c r="X1470" s="29"/>
      <c r="Y1470" s="29"/>
      <c r="Z1470" s="30"/>
      <c r="AA1470" s="30"/>
      <c r="AB1470" s="30"/>
      <c r="AC1470" s="30"/>
      <c r="AD1470" s="30"/>
      <c r="AE1470" s="20"/>
      <c r="AF1470" s="20"/>
      <c r="AG1470" s="20"/>
    </row>
    <row r="1471">
      <c r="A1471" s="20"/>
      <c r="B1471" s="20"/>
      <c r="C1471" s="20"/>
      <c r="D1471" s="20"/>
      <c r="E1471" s="20"/>
      <c r="F1471" s="20"/>
      <c r="G1471" s="20"/>
      <c r="H1471" s="20"/>
      <c r="I1471" s="20"/>
      <c r="J1471" s="20"/>
      <c r="K1471" s="20"/>
      <c r="L1471" s="20"/>
      <c r="M1471" s="20"/>
      <c r="N1471" s="20"/>
      <c r="O1471" s="20"/>
      <c r="P1471" s="20"/>
      <c r="Q1471" s="20"/>
      <c r="R1471" s="20"/>
      <c r="S1471" s="20"/>
      <c r="T1471" s="20"/>
      <c r="U1471" s="20"/>
      <c r="V1471" s="20"/>
      <c r="W1471" s="20"/>
      <c r="X1471" s="29"/>
      <c r="Y1471" s="29"/>
      <c r="Z1471" s="30"/>
      <c r="AA1471" s="30"/>
      <c r="AB1471" s="30"/>
      <c r="AC1471" s="30"/>
      <c r="AD1471" s="30"/>
      <c r="AE1471" s="20"/>
      <c r="AF1471" s="20"/>
      <c r="AG1471" s="20"/>
    </row>
    <row r="1472">
      <c r="A1472" s="20"/>
      <c r="B1472" s="20"/>
      <c r="C1472" s="20"/>
      <c r="D1472" s="20"/>
      <c r="E1472" s="20"/>
      <c r="F1472" s="20"/>
      <c r="G1472" s="20"/>
      <c r="H1472" s="20"/>
      <c r="I1472" s="20"/>
      <c r="J1472" s="20"/>
      <c r="K1472" s="20"/>
      <c r="L1472" s="20"/>
      <c r="M1472" s="20"/>
      <c r="N1472" s="20"/>
      <c r="O1472" s="20"/>
      <c r="P1472" s="20"/>
      <c r="Q1472" s="20"/>
      <c r="R1472" s="20"/>
      <c r="S1472" s="20"/>
      <c r="T1472" s="20"/>
      <c r="U1472" s="20"/>
      <c r="V1472" s="20"/>
      <c r="W1472" s="20"/>
      <c r="X1472" s="29"/>
      <c r="Y1472" s="29"/>
      <c r="Z1472" s="30"/>
      <c r="AA1472" s="30"/>
      <c r="AB1472" s="30"/>
      <c r="AC1472" s="30"/>
      <c r="AD1472" s="30"/>
      <c r="AE1472" s="20"/>
      <c r="AF1472" s="20"/>
      <c r="AG1472" s="20"/>
    </row>
    <row r="1473">
      <c r="A1473" s="20"/>
      <c r="B1473" s="20"/>
      <c r="C1473" s="20"/>
      <c r="D1473" s="20"/>
      <c r="E1473" s="20"/>
      <c r="F1473" s="20"/>
      <c r="G1473" s="20"/>
      <c r="H1473" s="20"/>
      <c r="I1473" s="20"/>
      <c r="J1473" s="20"/>
      <c r="K1473" s="20"/>
      <c r="L1473" s="20"/>
      <c r="M1473" s="20"/>
      <c r="N1473" s="20"/>
      <c r="O1473" s="20"/>
      <c r="P1473" s="20"/>
      <c r="Q1473" s="20"/>
      <c r="R1473" s="20"/>
      <c r="S1473" s="20"/>
      <c r="T1473" s="20"/>
      <c r="U1473" s="20"/>
      <c r="V1473" s="20"/>
      <c r="W1473" s="20"/>
      <c r="X1473" s="29"/>
      <c r="Y1473" s="29"/>
      <c r="Z1473" s="30"/>
      <c r="AA1473" s="30"/>
      <c r="AB1473" s="30"/>
      <c r="AC1473" s="30"/>
      <c r="AD1473" s="30"/>
      <c r="AE1473" s="20"/>
      <c r="AF1473" s="20"/>
      <c r="AG1473" s="20"/>
    </row>
    <row r="1474">
      <c r="A1474" s="20"/>
      <c r="B1474" s="20"/>
      <c r="C1474" s="20"/>
      <c r="D1474" s="20"/>
      <c r="E1474" s="20"/>
      <c r="F1474" s="20"/>
      <c r="G1474" s="20"/>
      <c r="H1474" s="20"/>
      <c r="I1474" s="20"/>
      <c r="J1474" s="20"/>
      <c r="K1474" s="20"/>
      <c r="L1474" s="20"/>
      <c r="M1474" s="20"/>
      <c r="N1474" s="20"/>
      <c r="O1474" s="20"/>
      <c r="P1474" s="20"/>
      <c r="Q1474" s="20"/>
      <c r="R1474" s="20"/>
      <c r="S1474" s="20"/>
      <c r="T1474" s="20"/>
      <c r="U1474" s="20"/>
      <c r="V1474" s="20"/>
      <c r="W1474" s="20"/>
      <c r="X1474" s="29"/>
      <c r="Y1474" s="29"/>
      <c r="Z1474" s="30"/>
      <c r="AA1474" s="30"/>
      <c r="AB1474" s="30"/>
      <c r="AC1474" s="30"/>
      <c r="AD1474" s="30"/>
      <c r="AE1474" s="20"/>
      <c r="AF1474" s="20"/>
      <c r="AG1474" s="20"/>
    </row>
    <row r="1475">
      <c r="A1475" s="20"/>
      <c r="B1475" s="20"/>
      <c r="C1475" s="20"/>
      <c r="D1475" s="20"/>
      <c r="E1475" s="20"/>
      <c r="F1475" s="20"/>
      <c r="G1475" s="20"/>
      <c r="H1475" s="20"/>
      <c r="I1475" s="20"/>
      <c r="J1475" s="20"/>
      <c r="K1475" s="20"/>
      <c r="L1475" s="20"/>
      <c r="M1475" s="20"/>
      <c r="N1475" s="20"/>
      <c r="O1475" s="20"/>
      <c r="P1475" s="20"/>
      <c r="Q1475" s="20"/>
      <c r="R1475" s="20"/>
      <c r="S1475" s="20"/>
      <c r="T1475" s="20"/>
      <c r="U1475" s="20"/>
      <c r="V1475" s="20"/>
      <c r="W1475" s="20"/>
      <c r="X1475" s="29"/>
      <c r="Y1475" s="29"/>
      <c r="Z1475" s="30"/>
      <c r="AA1475" s="30"/>
      <c r="AB1475" s="30"/>
      <c r="AC1475" s="30"/>
      <c r="AD1475" s="30"/>
      <c r="AE1475" s="20"/>
      <c r="AF1475" s="20"/>
      <c r="AG1475" s="20"/>
    </row>
    <row r="1476">
      <c r="A1476" s="20"/>
      <c r="B1476" s="20"/>
      <c r="C1476" s="20"/>
      <c r="D1476" s="20"/>
      <c r="E1476" s="20"/>
      <c r="F1476" s="20"/>
      <c r="G1476" s="20"/>
      <c r="H1476" s="20"/>
      <c r="I1476" s="20"/>
      <c r="J1476" s="20"/>
      <c r="K1476" s="20"/>
      <c r="L1476" s="20"/>
      <c r="M1476" s="20"/>
      <c r="N1476" s="20"/>
      <c r="O1476" s="20"/>
      <c r="P1476" s="20"/>
      <c r="Q1476" s="20"/>
      <c r="R1476" s="20"/>
      <c r="S1476" s="20"/>
      <c r="T1476" s="20"/>
      <c r="U1476" s="20"/>
      <c r="V1476" s="20"/>
      <c r="W1476" s="20"/>
      <c r="X1476" s="29"/>
      <c r="Y1476" s="29"/>
      <c r="Z1476" s="30"/>
      <c r="AA1476" s="30"/>
      <c r="AB1476" s="30"/>
      <c r="AC1476" s="30"/>
      <c r="AD1476" s="30"/>
      <c r="AE1476" s="20"/>
      <c r="AF1476" s="20"/>
      <c r="AG1476" s="20"/>
    </row>
    <row r="1477">
      <c r="A1477" s="20"/>
      <c r="B1477" s="20"/>
      <c r="C1477" s="20"/>
      <c r="D1477" s="20"/>
      <c r="E1477" s="20"/>
      <c r="F1477" s="20"/>
      <c r="G1477" s="20"/>
      <c r="H1477" s="20"/>
      <c r="I1477" s="20"/>
      <c r="J1477" s="20"/>
      <c r="K1477" s="20"/>
      <c r="L1477" s="20"/>
      <c r="M1477" s="20"/>
      <c r="N1477" s="20"/>
      <c r="O1477" s="20"/>
      <c r="P1477" s="20"/>
      <c r="Q1477" s="20"/>
      <c r="R1477" s="20"/>
      <c r="S1477" s="20"/>
      <c r="T1477" s="20"/>
      <c r="U1477" s="20"/>
      <c r="V1477" s="20"/>
      <c r="W1477" s="20"/>
      <c r="X1477" s="29"/>
      <c r="Y1477" s="29"/>
      <c r="Z1477" s="30"/>
      <c r="AA1477" s="30"/>
      <c r="AB1477" s="30"/>
      <c r="AC1477" s="30"/>
      <c r="AD1477" s="30"/>
      <c r="AE1477" s="20"/>
      <c r="AF1477" s="20"/>
      <c r="AG1477" s="20"/>
    </row>
    <row r="1478">
      <c r="A1478" s="20"/>
      <c r="B1478" s="20"/>
      <c r="C1478" s="20"/>
      <c r="D1478" s="20"/>
      <c r="E1478" s="20"/>
      <c r="F1478" s="20"/>
      <c r="G1478" s="20"/>
      <c r="H1478" s="20"/>
      <c r="I1478" s="20"/>
      <c r="J1478" s="20"/>
      <c r="K1478" s="20"/>
      <c r="L1478" s="20"/>
      <c r="M1478" s="20"/>
      <c r="N1478" s="20"/>
      <c r="O1478" s="20"/>
      <c r="P1478" s="20"/>
      <c r="Q1478" s="20"/>
      <c r="R1478" s="20"/>
      <c r="S1478" s="20"/>
      <c r="T1478" s="20"/>
      <c r="U1478" s="20"/>
      <c r="V1478" s="20"/>
      <c r="W1478" s="20"/>
      <c r="X1478" s="29"/>
      <c r="Y1478" s="29"/>
      <c r="Z1478" s="30"/>
      <c r="AA1478" s="30"/>
      <c r="AB1478" s="30"/>
      <c r="AC1478" s="30"/>
      <c r="AD1478" s="30"/>
      <c r="AE1478" s="20"/>
      <c r="AF1478" s="20"/>
      <c r="AG1478" s="20"/>
    </row>
    <row r="1479">
      <c r="A1479" s="20"/>
      <c r="B1479" s="20"/>
      <c r="C1479" s="20"/>
      <c r="D1479" s="20"/>
      <c r="E1479" s="20"/>
      <c r="F1479" s="20"/>
      <c r="G1479" s="20"/>
      <c r="H1479" s="20"/>
      <c r="I1479" s="20"/>
      <c r="J1479" s="20"/>
      <c r="K1479" s="20"/>
      <c r="L1479" s="20"/>
      <c r="M1479" s="20"/>
      <c r="N1479" s="20"/>
      <c r="O1479" s="20"/>
      <c r="P1479" s="20"/>
      <c r="Q1479" s="20"/>
      <c r="R1479" s="20"/>
      <c r="S1479" s="20"/>
      <c r="T1479" s="20"/>
      <c r="U1479" s="20"/>
      <c r="V1479" s="20"/>
      <c r="W1479" s="20"/>
      <c r="X1479" s="29"/>
      <c r="Y1479" s="29"/>
      <c r="Z1479" s="30"/>
      <c r="AA1479" s="30"/>
      <c r="AB1479" s="30"/>
      <c r="AC1479" s="30"/>
      <c r="AD1479" s="30"/>
      <c r="AE1479" s="20"/>
      <c r="AF1479" s="20"/>
      <c r="AG1479" s="20"/>
    </row>
    <row r="1480">
      <c r="A1480" s="20"/>
      <c r="B1480" s="20"/>
      <c r="C1480" s="20"/>
      <c r="D1480" s="20"/>
      <c r="E1480" s="20"/>
      <c r="F1480" s="20"/>
      <c r="G1480" s="20"/>
      <c r="H1480" s="20"/>
      <c r="I1480" s="20"/>
      <c r="J1480" s="20"/>
      <c r="K1480" s="20"/>
      <c r="L1480" s="20"/>
      <c r="M1480" s="20"/>
      <c r="N1480" s="20"/>
      <c r="O1480" s="20"/>
      <c r="P1480" s="20"/>
      <c r="Q1480" s="20"/>
      <c r="R1480" s="20"/>
      <c r="S1480" s="20"/>
      <c r="T1480" s="20"/>
      <c r="U1480" s="20"/>
      <c r="V1480" s="20"/>
      <c r="W1480" s="20"/>
      <c r="X1480" s="29"/>
      <c r="Y1480" s="29"/>
      <c r="Z1480" s="30"/>
      <c r="AA1480" s="30"/>
      <c r="AB1480" s="30"/>
      <c r="AC1480" s="30"/>
      <c r="AD1480" s="30"/>
      <c r="AE1480" s="20"/>
      <c r="AF1480" s="20"/>
      <c r="AG1480" s="20"/>
    </row>
    <row r="1481">
      <c r="A1481" s="20"/>
      <c r="B1481" s="20"/>
      <c r="C1481" s="20"/>
      <c r="D1481" s="20"/>
      <c r="E1481" s="20"/>
      <c r="F1481" s="20"/>
      <c r="G1481" s="20"/>
      <c r="H1481" s="20"/>
      <c r="I1481" s="20"/>
      <c r="J1481" s="20"/>
      <c r="K1481" s="20"/>
      <c r="L1481" s="20"/>
      <c r="M1481" s="20"/>
      <c r="N1481" s="20"/>
      <c r="O1481" s="20"/>
      <c r="P1481" s="20"/>
      <c r="Q1481" s="20"/>
      <c r="R1481" s="20"/>
      <c r="S1481" s="20"/>
      <c r="T1481" s="20"/>
      <c r="U1481" s="20"/>
      <c r="V1481" s="20"/>
      <c r="W1481" s="20"/>
      <c r="X1481" s="29"/>
      <c r="Y1481" s="29"/>
      <c r="Z1481" s="30"/>
      <c r="AA1481" s="30"/>
      <c r="AB1481" s="30"/>
      <c r="AC1481" s="30"/>
      <c r="AD1481" s="30"/>
      <c r="AE1481" s="20"/>
      <c r="AF1481" s="20"/>
      <c r="AG1481" s="20"/>
    </row>
    <row r="1482">
      <c r="A1482" s="20"/>
      <c r="B1482" s="20"/>
      <c r="C1482" s="20"/>
      <c r="D1482" s="20"/>
      <c r="E1482" s="20"/>
      <c r="F1482" s="20"/>
      <c r="G1482" s="20"/>
      <c r="H1482" s="20"/>
      <c r="I1482" s="20"/>
      <c r="J1482" s="20"/>
      <c r="K1482" s="20"/>
      <c r="L1482" s="20"/>
      <c r="M1482" s="20"/>
      <c r="N1482" s="20"/>
      <c r="O1482" s="20"/>
      <c r="P1482" s="20"/>
      <c r="Q1482" s="20"/>
      <c r="R1482" s="20"/>
      <c r="S1482" s="20"/>
      <c r="T1482" s="20"/>
      <c r="U1482" s="20"/>
      <c r="V1482" s="20"/>
      <c r="W1482" s="20"/>
      <c r="X1482" s="29"/>
      <c r="Y1482" s="29"/>
      <c r="Z1482" s="30"/>
      <c r="AA1482" s="30"/>
      <c r="AB1482" s="30"/>
      <c r="AC1482" s="30"/>
      <c r="AD1482" s="30"/>
      <c r="AE1482" s="20"/>
      <c r="AF1482" s="20"/>
      <c r="AG1482" s="20"/>
    </row>
    <row r="1483">
      <c r="A1483" s="20"/>
      <c r="B1483" s="20"/>
      <c r="C1483" s="20"/>
      <c r="D1483" s="20"/>
      <c r="E1483" s="20"/>
      <c r="F1483" s="20"/>
      <c r="G1483" s="20"/>
      <c r="H1483" s="20"/>
      <c r="I1483" s="20"/>
      <c r="J1483" s="20"/>
      <c r="K1483" s="20"/>
      <c r="L1483" s="20"/>
      <c r="M1483" s="20"/>
      <c r="N1483" s="20"/>
      <c r="O1483" s="20"/>
      <c r="P1483" s="20"/>
      <c r="Q1483" s="20"/>
      <c r="R1483" s="20"/>
      <c r="S1483" s="20"/>
      <c r="T1483" s="20"/>
      <c r="U1483" s="20"/>
      <c r="V1483" s="20"/>
      <c r="W1483" s="20"/>
      <c r="X1483" s="29"/>
      <c r="Y1483" s="29"/>
      <c r="Z1483" s="30"/>
      <c r="AA1483" s="30"/>
      <c r="AB1483" s="30"/>
      <c r="AC1483" s="30"/>
      <c r="AD1483" s="30"/>
      <c r="AE1483" s="20"/>
      <c r="AF1483" s="20"/>
      <c r="AG1483" s="20"/>
    </row>
    <row r="1484">
      <c r="A1484" s="20"/>
      <c r="B1484" s="20"/>
      <c r="C1484" s="20"/>
      <c r="D1484" s="20"/>
      <c r="E1484" s="20"/>
      <c r="F1484" s="20"/>
      <c r="G1484" s="20"/>
      <c r="H1484" s="20"/>
      <c r="I1484" s="20"/>
      <c r="J1484" s="20"/>
      <c r="K1484" s="20"/>
      <c r="L1484" s="20"/>
      <c r="M1484" s="20"/>
      <c r="N1484" s="20"/>
      <c r="O1484" s="20"/>
      <c r="P1484" s="20"/>
      <c r="Q1484" s="20"/>
      <c r="R1484" s="20"/>
      <c r="S1484" s="20"/>
      <c r="T1484" s="20"/>
      <c r="U1484" s="20"/>
      <c r="V1484" s="20"/>
      <c r="W1484" s="20"/>
      <c r="X1484" s="29"/>
      <c r="Y1484" s="29"/>
      <c r="Z1484" s="30"/>
      <c r="AA1484" s="30"/>
      <c r="AB1484" s="30"/>
      <c r="AC1484" s="30"/>
      <c r="AD1484" s="30"/>
      <c r="AE1484" s="20"/>
      <c r="AF1484" s="20"/>
      <c r="AG1484" s="20"/>
    </row>
    <row r="1485">
      <c r="A1485" s="20"/>
      <c r="B1485" s="20"/>
      <c r="C1485" s="20"/>
      <c r="D1485" s="20"/>
      <c r="E1485" s="20"/>
      <c r="F1485" s="20"/>
      <c r="G1485" s="20"/>
      <c r="H1485" s="20"/>
      <c r="I1485" s="20"/>
      <c r="J1485" s="20"/>
      <c r="K1485" s="20"/>
      <c r="L1485" s="20"/>
      <c r="M1485" s="20"/>
      <c r="N1485" s="20"/>
      <c r="O1485" s="20"/>
      <c r="P1485" s="20"/>
      <c r="Q1485" s="20"/>
      <c r="R1485" s="20"/>
      <c r="S1485" s="20"/>
      <c r="T1485" s="20"/>
      <c r="U1485" s="20"/>
      <c r="V1485" s="20"/>
      <c r="W1485" s="20"/>
      <c r="X1485" s="29"/>
      <c r="Y1485" s="29"/>
      <c r="Z1485" s="30"/>
      <c r="AA1485" s="30"/>
      <c r="AB1485" s="30"/>
      <c r="AC1485" s="30"/>
      <c r="AD1485" s="30"/>
      <c r="AE1485" s="20"/>
      <c r="AF1485" s="20"/>
      <c r="AG1485" s="20"/>
    </row>
    <row r="1486">
      <c r="A1486" s="20"/>
      <c r="B1486" s="20"/>
      <c r="C1486" s="20"/>
      <c r="D1486" s="20"/>
      <c r="E1486" s="20"/>
      <c r="F1486" s="20"/>
      <c r="G1486" s="20"/>
      <c r="H1486" s="20"/>
      <c r="I1486" s="20"/>
      <c r="J1486" s="20"/>
      <c r="K1486" s="20"/>
      <c r="L1486" s="20"/>
      <c r="M1486" s="20"/>
      <c r="N1486" s="20"/>
      <c r="O1486" s="20"/>
      <c r="P1486" s="20"/>
      <c r="Q1486" s="20"/>
      <c r="R1486" s="20"/>
      <c r="S1486" s="20"/>
      <c r="T1486" s="20"/>
      <c r="U1486" s="20"/>
      <c r="V1486" s="20"/>
      <c r="W1486" s="20"/>
      <c r="X1486" s="29"/>
      <c r="Y1486" s="29"/>
      <c r="Z1486" s="30"/>
      <c r="AA1486" s="30"/>
      <c r="AB1486" s="30"/>
      <c r="AC1486" s="30"/>
      <c r="AD1486" s="30"/>
      <c r="AE1486" s="20"/>
      <c r="AF1486" s="20"/>
      <c r="AG1486" s="20"/>
    </row>
    <row r="1487">
      <c r="A1487" s="20"/>
      <c r="B1487" s="20"/>
      <c r="C1487" s="20"/>
      <c r="D1487" s="20"/>
      <c r="E1487" s="20"/>
      <c r="F1487" s="20"/>
      <c r="G1487" s="20"/>
      <c r="H1487" s="20"/>
      <c r="I1487" s="20"/>
      <c r="J1487" s="20"/>
      <c r="K1487" s="20"/>
      <c r="L1487" s="20"/>
      <c r="M1487" s="20"/>
      <c r="N1487" s="20"/>
      <c r="O1487" s="20"/>
      <c r="P1487" s="20"/>
      <c r="Q1487" s="20"/>
      <c r="R1487" s="20"/>
      <c r="S1487" s="20"/>
      <c r="T1487" s="20"/>
      <c r="U1487" s="20"/>
      <c r="V1487" s="20"/>
      <c r="W1487" s="20"/>
      <c r="X1487" s="29"/>
      <c r="Y1487" s="29"/>
      <c r="Z1487" s="30"/>
      <c r="AA1487" s="30"/>
      <c r="AB1487" s="30"/>
      <c r="AC1487" s="30"/>
      <c r="AD1487" s="30"/>
      <c r="AE1487" s="20"/>
      <c r="AF1487" s="20"/>
      <c r="AG1487" s="20"/>
    </row>
    <row r="1488">
      <c r="A1488" s="20"/>
      <c r="B1488" s="20"/>
      <c r="C1488" s="20"/>
      <c r="D1488" s="20"/>
      <c r="E1488" s="20"/>
      <c r="F1488" s="20"/>
      <c r="G1488" s="20"/>
      <c r="H1488" s="20"/>
      <c r="I1488" s="20"/>
      <c r="J1488" s="20"/>
      <c r="K1488" s="20"/>
      <c r="L1488" s="20"/>
      <c r="M1488" s="20"/>
      <c r="N1488" s="20"/>
      <c r="O1488" s="20"/>
      <c r="P1488" s="20"/>
      <c r="Q1488" s="20"/>
      <c r="R1488" s="20"/>
      <c r="S1488" s="20"/>
      <c r="T1488" s="20"/>
      <c r="U1488" s="20"/>
      <c r="V1488" s="20"/>
      <c r="W1488" s="20"/>
      <c r="X1488" s="29"/>
      <c r="Y1488" s="29"/>
      <c r="Z1488" s="30"/>
      <c r="AA1488" s="30"/>
      <c r="AB1488" s="30"/>
      <c r="AC1488" s="30"/>
      <c r="AD1488" s="30"/>
      <c r="AE1488" s="20"/>
      <c r="AF1488" s="20"/>
      <c r="AG1488" s="20"/>
    </row>
    <row r="1489">
      <c r="A1489" s="20"/>
      <c r="B1489" s="20"/>
      <c r="C1489" s="20"/>
      <c r="D1489" s="20"/>
      <c r="E1489" s="20"/>
      <c r="F1489" s="20"/>
      <c r="G1489" s="20"/>
      <c r="H1489" s="20"/>
      <c r="I1489" s="20"/>
      <c r="J1489" s="20"/>
      <c r="K1489" s="20"/>
      <c r="L1489" s="20"/>
      <c r="M1489" s="20"/>
      <c r="N1489" s="20"/>
      <c r="O1489" s="20"/>
      <c r="P1489" s="20"/>
      <c r="Q1489" s="20"/>
      <c r="R1489" s="20"/>
      <c r="S1489" s="20"/>
      <c r="T1489" s="20"/>
      <c r="U1489" s="20"/>
      <c r="V1489" s="20"/>
      <c r="W1489" s="20"/>
      <c r="X1489" s="29"/>
      <c r="Y1489" s="29"/>
      <c r="Z1489" s="30"/>
      <c r="AA1489" s="30"/>
      <c r="AB1489" s="30"/>
      <c r="AC1489" s="30"/>
      <c r="AD1489" s="30"/>
      <c r="AE1489" s="20"/>
      <c r="AF1489" s="20"/>
      <c r="AG1489" s="20"/>
    </row>
    <row r="1490">
      <c r="A1490" s="20"/>
      <c r="B1490" s="20"/>
      <c r="C1490" s="20"/>
      <c r="D1490" s="20"/>
      <c r="E1490" s="20"/>
      <c r="F1490" s="20"/>
      <c r="G1490" s="20"/>
      <c r="H1490" s="20"/>
      <c r="I1490" s="20"/>
      <c r="J1490" s="20"/>
      <c r="K1490" s="20"/>
      <c r="L1490" s="20"/>
      <c r="M1490" s="20"/>
      <c r="N1490" s="20"/>
      <c r="O1490" s="20"/>
      <c r="P1490" s="20"/>
      <c r="Q1490" s="20"/>
      <c r="R1490" s="20"/>
      <c r="S1490" s="20"/>
      <c r="T1490" s="20"/>
      <c r="U1490" s="20"/>
      <c r="V1490" s="20"/>
      <c r="W1490" s="20"/>
      <c r="X1490" s="29"/>
      <c r="Y1490" s="29"/>
      <c r="Z1490" s="30"/>
      <c r="AA1490" s="30"/>
      <c r="AB1490" s="30"/>
      <c r="AC1490" s="30"/>
      <c r="AD1490" s="30"/>
      <c r="AE1490" s="20"/>
      <c r="AF1490" s="20"/>
      <c r="AG1490" s="20"/>
    </row>
    <row r="1491">
      <c r="A1491" s="20"/>
      <c r="B1491" s="20"/>
      <c r="C1491" s="20"/>
      <c r="D1491" s="20"/>
      <c r="E1491" s="20"/>
      <c r="F1491" s="20"/>
      <c r="G1491" s="20"/>
      <c r="H1491" s="20"/>
      <c r="I1491" s="20"/>
      <c r="J1491" s="20"/>
      <c r="K1491" s="20"/>
      <c r="L1491" s="20"/>
      <c r="M1491" s="20"/>
      <c r="N1491" s="20"/>
      <c r="O1491" s="20"/>
      <c r="P1491" s="20"/>
      <c r="Q1491" s="20"/>
      <c r="R1491" s="20"/>
      <c r="S1491" s="20"/>
      <c r="T1491" s="20"/>
      <c r="U1491" s="20"/>
      <c r="V1491" s="20"/>
      <c r="W1491" s="20"/>
      <c r="X1491" s="29"/>
      <c r="Y1491" s="29"/>
      <c r="Z1491" s="30"/>
      <c r="AA1491" s="30"/>
      <c r="AB1491" s="30"/>
      <c r="AC1491" s="30"/>
      <c r="AD1491" s="30"/>
      <c r="AE1491" s="20"/>
      <c r="AF1491" s="20"/>
      <c r="AG1491" s="20"/>
    </row>
    <row r="1492">
      <c r="A1492" s="20"/>
      <c r="B1492" s="20"/>
      <c r="C1492" s="20"/>
      <c r="D1492" s="20"/>
      <c r="E1492" s="20"/>
      <c r="F1492" s="20"/>
      <c r="G1492" s="20"/>
      <c r="H1492" s="20"/>
      <c r="I1492" s="20"/>
      <c r="J1492" s="20"/>
      <c r="K1492" s="20"/>
      <c r="L1492" s="20"/>
      <c r="M1492" s="20"/>
      <c r="N1492" s="20"/>
      <c r="O1492" s="20"/>
      <c r="P1492" s="20"/>
      <c r="Q1492" s="20"/>
      <c r="R1492" s="20"/>
      <c r="S1492" s="20"/>
      <c r="T1492" s="20"/>
      <c r="U1492" s="20"/>
      <c r="V1492" s="20"/>
      <c r="W1492" s="20"/>
      <c r="X1492" s="29"/>
      <c r="Y1492" s="29"/>
      <c r="Z1492" s="30"/>
      <c r="AA1492" s="30"/>
      <c r="AB1492" s="30"/>
      <c r="AC1492" s="30"/>
      <c r="AD1492" s="30"/>
      <c r="AE1492" s="20"/>
      <c r="AF1492" s="20"/>
      <c r="AG1492" s="20"/>
    </row>
    <row r="1493">
      <c r="A1493" s="20"/>
      <c r="B1493" s="20"/>
      <c r="C1493" s="20"/>
      <c r="D1493" s="20"/>
      <c r="E1493" s="20"/>
      <c r="F1493" s="20"/>
      <c r="G1493" s="20"/>
      <c r="H1493" s="20"/>
      <c r="I1493" s="20"/>
      <c r="J1493" s="20"/>
      <c r="K1493" s="20"/>
      <c r="L1493" s="20"/>
      <c r="M1493" s="20"/>
      <c r="N1493" s="20"/>
      <c r="O1493" s="20"/>
      <c r="P1493" s="20"/>
      <c r="Q1493" s="20"/>
      <c r="R1493" s="20"/>
      <c r="S1493" s="20"/>
      <c r="T1493" s="20"/>
      <c r="U1493" s="20"/>
      <c r="V1493" s="20"/>
      <c r="W1493" s="20"/>
      <c r="X1493" s="29"/>
      <c r="Y1493" s="29"/>
      <c r="Z1493" s="30"/>
      <c r="AA1493" s="30"/>
      <c r="AB1493" s="30"/>
      <c r="AC1493" s="30"/>
      <c r="AD1493" s="30"/>
      <c r="AE1493" s="20"/>
      <c r="AF1493" s="20"/>
      <c r="AG1493" s="20"/>
    </row>
    <row r="1494">
      <c r="A1494" s="20"/>
      <c r="B1494" s="20"/>
      <c r="C1494" s="20"/>
      <c r="D1494" s="20"/>
      <c r="E1494" s="20"/>
      <c r="F1494" s="20"/>
      <c r="G1494" s="20"/>
      <c r="H1494" s="20"/>
      <c r="I1494" s="20"/>
      <c r="J1494" s="20"/>
      <c r="K1494" s="20"/>
      <c r="L1494" s="20"/>
      <c r="M1494" s="20"/>
      <c r="N1494" s="20"/>
      <c r="O1494" s="20"/>
      <c r="P1494" s="20"/>
      <c r="Q1494" s="20"/>
      <c r="R1494" s="20"/>
      <c r="S1494" s="20"/>
      <c r="T1494" s="20"/>
      <c r="U1494" s="20"/>
      <c r="V1494" s="20"/>
      <c r="W1494" s="20"/>
      <c r="X1494" s="29"/>
      <c r="Y1494" s="29"/>
      <c r="Z1494" s="30"/>
      <c r="AA1494" s="30"/>
      <c r="AB1494" s="30"/>
      <c r="AC1494" s="30"/>
      <c r="AD1494" s="30"/>
      <c r="AE1494" s="20"/>
      <c r="AF1494" s="20"/>
      <c r="AG1494" s="20"/>
    </row>
    <row r="1495">
      <c r="A1495" s="20"/>
      <c r="B1495" s="20"/>
      <c r="C1495" s="20"/>
      <c r="D1495" s="20"/>
      <c r="E1495" s="20"/>
      <c r="F1495" s="20"/>
      <c r="G1495" s="20"/>
      <c r="H1495" s="20"/>
      <c r="I1495" s="20"/>
      <c r="J1495" s="20"/>
      <c r="K1495" s="20"/>
      <c r="L1495" s="20"/>
      <c r="M1495" s="20"/>
      <c r="N1495" s="20"/>
      <c r="O1495" s="20"/>
      <c r="P1495" s="20"/>
      <c r="Q1495" s="20"/>
      <c r="R1495" s="20"/>
      <c r="S1495" s="20"/>
      <c r="T1495" s="20"/>
      <c r="U1495" s="20"/>
      <c r="V1495" s="20"/>
      <c r="W1495" s="20"/>
      <c r="X1495" s="29"/>
      <c r="Y1495" s="29"/>
      <c r="Z1495" s="30"/>
      <c r="AA1495" s="30"/>
      <c r="AB1495" s="30"/>
      <c r="AC1495" s="30"/>
      <c r="AD1495" s="30"/>
      <c r="AE1495" s="20"/>
      <c r="AF1495" s="20"/>
      <c r="AG1495" s="20"/>
    </row>
    <row r="1496">
      <c r="A1496" s="20"/>
      <c r="B1496" s="20"/>
      <c r="C1496" s="20"/>
      <c r="D1496" s="20"/>
      <c r="E1496" s="20"/>
      <c r="F1496" s="20"/>
      <c r="G1496" s="20"/>
      <c r="H1496" s="20"/>
      <c r="I1496" s="20"/>
      <c r="J1496" s="20"/>
      <c r="K1496" s="20"/>
      <c r="L1496" s="20"/>
      <c r="M1496" s="20"/>
      <c r="N1496" s="20"/>
      <c r="O1496" s="20"/>
      <c r="P1496" s="20"/>
      <c r="Q1496" s="20"/>
      <c r="R1496" s="20"/>
      <c r="S1496" s="20"/>
      <c r="T1496" s="20"/>
      <c r="U1496" s="20"/>
      <c r="V1496" s="20"/>
      <c r="W1496" s="20"/>
      <c r="X1496" s="29"/>
      <c r="Y1496" s="29"/>
      <c r="Z1496" s="30"/>
      <c r="AA1496" s="30"/>
      <c r="AB1496" s="30"/>
      <c r="AC1496" s="30"/>
      <c r="AD1496" s="30"/>
      <c r="AE1496" s="20"/>
      <c r="AF1496" s="20"/>
      <c r="AG1496" s="20"/>
    </row>
    <row r="1497">
      <c r="A1497" s="20"/>
      <c r="B1497" s="20"/>
      <c r="C1497" s="20"/>
      <c r="D1497" s="20"/>
      <c r="E1497" s="20"/>
      <c r="F1497" s="20"/>
      <c r="G1497" s="20"/>
      <c r="H1497" s="20"/>
      <c r="I1497" s="20"/>
      <c r="J1497" s="20"/>
      <c r="K1497" s="20"/>
      <c r="L1497" s="20"/>
      <c r="M1497" s="20"/>
      <c r="N1497" s="20"/>
      <c r="O1497" s="20"/>
      <c r="P1497" s="20"/>
      <c r="Q1497" s="20"/>
      <c r="R1497" s="20"/>
      <c r="S1497" s="20"/>
      <c r="T1497" s="20"/>
      <c r="U1497" s="20"/>
      <c r="V1497" s="20"/>
      <c r="W1497" s="20"/>
      <c r="X1497" s="29"/>
      <c r="Y1497" s="29"/>
      <c r="Z1497" s="30"/>
      <c r="AA1497" s="30"/>
      <c r="AB1497" s="30"/>
      <c r="AC1497" s="30"/>
      <c r="AD1497" s="30"/>
      <c r="AE1497" s="20"/>
      <c r="AF1497" s="20"/>
      <c r="AG1497" s="20"/>
    </row>
    <row r="1498">
      <c r="A1498" s="20"/>
      <c r="B1498" s="20"/>
      <c r="C1498" s="20"/>
      <c r="D1498" s="20"/>
      <c r="E1498" s="20"/>
      <c r="F1498" s="20"/>
      <c r="G1498" s="20"/>
      <c r="H1498" s="20"/>
      <c r="I1498" s="20"/>
      <c r="J1498" s="20"/>
      <c r="K1498" s="20"/>
      <c r="L1498" s="20"/>
      <c r="M1498" s="20"/>
      <c r="N1498" s="20"/>
      <c r="O1498" s="20"/>
      <c r="P1498" s="20"/>
      <c r="Q1498" s="20"/>
      <c r="R1498" s="20"/>
      <c r="S1498" s="20"/>
      <c r="T1498" s="20"/>
      <c r="U1498" s="20"/>
      <c r="V1498" s="20"/>
      <c r="W1498" s="20"/>
      <c r="X1498" s="29"/>
      <c r="Y1498" s="29"/>
      <c r="Z1498" s="30"/>
      <c r="AA1498" s="30"/>
      <c r="AB1498" s="30"/>
      <c r="AC1498" s="30"/>
      <c r="AD1498" s="30"/>
      <c r="AE1498" s="20"/>
      <c r="AF1498" s="20"/>
      <c r="AG1498" s="20"/>
    </row>
    <row r="1499">
      <c r="A1499" s="20"/>
      <c r="B1499" s="20"/>
      <c r="C1499" s="20"/>
      <c r="D1499" s="20"/>
      <c r="E1499" s="20"/>
      <c r="F1499" s="20"/>
      <c r="G1499" s="20"/>
      <c r="H1499" s="20"/>
      <c r="I1499" s="20"/>
      <c r="J1499" s="20"/>
      <c r="K1499" s="20"/>
      <c r="L1499" s="20"/>
      <c r="M1499" s="20"/>
      <c r="N1499" s="20"/>
      <c r="O1499" s="20"/>
      <c r="P1499" s="20"/>
      <c r="Q1499" s="20"/>
      <c r="R1499" s="20"/>
      <c r="S1499" s="20"/>
      <c r="T1499" s="20"/>
      <c r="U1499" s="20"/>
      <c r="V1499" s="20"/>
      <c r="W1499" s="20"/>
      <c r="X1499" s="29"/>
      <c r="Y1499" s="29"/>
      <c r="Z1499" s="30"/>
      <c r="AA1499" s="30"/>
      <c r="AB1499" s="30"/>
      <c r="AC1499" s="30"/>
      <c r="AD1499" s="30"/>
      <c r="AE1499" s="20"/>
      <c r="AF1499" s="20"/>
      <c r="AG1499" s="20"/>
    </row>
    <row r="1500">
      <c r="A1500" s="20"/>
      <c r="B1500" s="20"/>
      <c r="C1500" s="20"/>
      <c r="D1500" s="20"/>
      <c r="E1500" s="20"/>
      <c r="F1500" s="20"/>
      <c r="G1500" s="20"/>
      <c r="H1500" s="20"/>
      <c r="I1500" s="20"/>
      <c r="J1500" s="20"/>
      <c r="K1500" s="20"/>
      <c r="L1500" s="20"/>
      <c r="M1500" s="20"/>
      <c r="N1500" s="20"/>
      <c r="O1500" s="20"/>
      <c r="P1500" s="20"/>
      <c r="Q1500" s="20"/>
      <c r="R1500" s="20"/>
      <c r="S1500" s="20"/>
      <c r="T1500" s="20"/>
      <c r="U1500" s="20"/>
      <c r="V1500" s="20"/>
      <c r="W1500" s="20"/>
      <c r="X1500" s="29"/>
      <c r="Y1500" s="29"/>
      <c r="Z1500" s="30"/>
      <c r="AA1500" s="30"/>
      <c r="AB1500" s="30"/>
      <c r="AC1500" s="30"/>
      <c r="AD1500" s="30"/>
      <c r="AE1500" s="20"/>
      <c r="AF1500" s="20"/>
      <c r="AG1500" s="20"/>
    </row>
    <row r="1501">
      <c r="A1501" s="20"/>
      <c r="B1501" s="20"/>
      <c r="C1501" s="20"/>
      <c r="D1501" s="20"/>
      <c r="E1501" s="20"/>
      <c r="F1501" s="20"/>
      <c r="G1501" s="20"/>
      <c r="H1501" s="20"/>
      <c r="I1501" s="20"/>
      <c r="J1501" s="20"/>
      <c r="K1501" s="20"/>
      <c r="L1501" s="20"/>
      <c r="M1501" s="20"/>
      <c r="N1501" s="20"/>
      <c r="O1501" s="20"/>
      <c r="P1501" s="20"/>
      <c r="Q1501" s="20"/>
      <c r="R1501" s="20"/>
      <c r="S1501" s="20"/>
      <c r="T1501" s="20"/>
      <c r="U1501" s="20"/>
      <c r="V1501" s="20"/>
      <c r="W1501" s="20"/>
      <c r="X1501" s="29"/>
      <c r="Y1501" s="29"/>
      <c r="Z1501" s="30"/>
      <c r="AA1501" s="30"/>
      <c r="AB1501" s="30"/>
      <c r="AC1501" s="30"/>
      <c r="AD1501" s="30"/>
      <c r="AE1501" s="20"/>
      <c r="AF1501" s="20"/>
      <c r="AG1501" s="20"/>
    </row>
    <row r="1502">
      <c r="A1502" s="20"/>
      <c r="B1502" s="20"/>
      <c r="C1502" s="20"/>
      <c r="D1502" s="20"/>
      <c r="E1502" s="20"/>
      <c r="F1502" s="20"/>
      <c r="G1502" s="20"/>
      <c r="H1502" s="20"/>
      <c r="I1502" s="20"/>
      <c r="J1502" s="20"/>
      <c r="K1502" s="20"/>
      <c r="L1502" s="20"/>
      <c r="M1502" s="20"/>
      <c r="N1502" s="20"/>
      <c r="O1502" s="20"/>
      <c r="P1502" s="20"/>
      <c r="Q1502" s="20"/>
      <c r="R1502" s="20"/>
      <c r="S1502" s="20"/>
      <c r="T1502" s="20"/>
      <c r="U1502" s="20"/>
      <c r="V1502" s="20"/>
      <c r="W1502" s="20"/>
      <c r="X1502" s="29"/>
      <c r="Y1502" s="29"/>
      <c r="Z1502" s="30"/>
      <c r="AA1502" s="30"/>
      <c r="AB1502" s="30"/>
      <c r="AC1502" s="30"/>
      <c r="AD1502" s="30"/>
      <c r="AE1502" s="20"/>
      <c r="AF1502" s="20"/>
      <c r="AG1502" s="20"/>
    </row>
    <row r="1503">
      <c r="A1503" s="20"/>
      <c r="B1503" s="20"/>
      <c r="C1503" s="20"/>
      <c r="D1503" s="20"/>
      <c r="E1503" s="20"/>
      <c r="F1503" s="20"/>
      <c r="G1503" s="20"/>
      <c r="H1503" s="20"/>
      <c r="I1503" s="20"/>
      <c r="J1503" s="20"/>
      <c r="K1503" s="20"/>
      <c r="L1503" s="20"/>
      <c r="M1503" s="20"/>
      <c r="N1503" s="20"/>
      <c r="O1503" s="20"/>
      <c r="P1503" s="20"/>
      <c r="Q1503" s="20"/>
      <c r="R1503" s="20"/>
      <c r="S1503" s="20"/>
      <c r="T1503" s="20"/>
      <c r="U1503" s="20"/>
      <c r="V1503" s="20"/>
      <c r="W1503" s="20"/>
      <c r="X1503" s="29"/>
      <c r="Y1503" s="29"/>
      <c r="Z1503" s="30"/>
      <c r="AA1503" s="30"/>
      <c r="AB1503" s="30"/>
      <c r="AC1503" s="30"/>
      <c r="AD1503" s="30"/>
      <c r="AE1503" s="20"/>
      <c r="AF1503" s="20"/>
      <c r="AG1503" s="20"/>
    </row>
    <row r="1504">
      <c r="A1504" s="20"/>
      <c r="B1504" s="20"/>
      <c r="C1504" s="20"/>
      <c r="D1504" s="20"/>
      <c r="E1504" s="20"/>
      <c r="F1504" s="20"/>
      <c r="G1504" s="20"/>
      <c r="H1504" s="20"/>
      <c r="I1504" s="20"/>
      <c r="J1504" s="20"/>
      <c r="K1504" s="20"/>
      <c r="L1504" s="20"/>
      <c r="M1504" s="20"/>
      <c r="N1504" s="20"/>
      <c r="O1504" s="20"/>
      <c r="P1504" s="20"/>
      <c r="Q1504" s="20"/>
      <c r="R1504" s="20"/>
      <c r="S1504" s="20"/>
      <c r="T1504" s="20"/>
      <c r="U1504" s="20"/>
      <c r="V1504" s="20"/>
      <c r="W1504" s="20"/>
      <c r="X1504" s="29"/>
      <c r="Y1504" s="29"/>
      <c r="Z1504" s="30"/>
      <c r="AA1504" s="30"/>
      <c r="AB1504" s="30"/>
      <c r="AC1504" s="30"/>
      <c r="AD1504" s="30"/>
      <c r="AE1504" s="20"/>
      <c r="AF1504" s="20"/>
      <c r="AG1504" s="20"/>
    </row>
    <row r="1505">
      <c r="A1505" s="20"/>
      <c r="B1505" s="20"/>
      <c r="C1505" s="20"/>
      <c r="D1505" s="20"/>
      <c r="E1505" s="20"/>
      <c r="F1505" s="20"/>
      <c r="G1505" s="20"/>
      <c r="H1505" s="20"/>
      <c r="I1505" s="20"/>
      <c r="J1505" s="20"/>
      <c r="K1505" s="20"/>
      <c r="L1505" s="20"/>
      <c r="M1505" s="20"/>
      <c r="N1505" s="20"/>
      <c r="O1505" s="20"/>
      <c r="P1505" s="20"/>
      <c r="Q1505" s="20"/>
      <c r="R1505" s="20"/>
      <c r="S1505" s="20"/>
      <c r="T1505" s="20"/>
      <c r="U1505" s="20"/>
      <c r="V1505" s="20"/>
      <c r="W1505" s="20"/>
      <c r="X1505" s="29"/>
      <c r="Y1505" s="29"/>
      <c r="Z1505" s="30"/>
      <c r="AA1505" s="30"/>
      <c r="AB1505" s="30"/>
      <c r="AC1505" s="30"/>
      <c r="AD1505" s="30"/>
      <c r="AE1505" s="20"/>
      <c r="AF1505" s="20"/>
      <c r="AG1505" s="20"/>
    </row>
    <row r="1506">
      <c r="A1506" s="20"/>
      <c r="B1506" s="20"/>
      <c r="C1506" s="20"/>
      <c r="D1506" s="20"/>
      <c r="E1506" s="20"/>
      <c r="F1506" s="20"/>
      <c r="G1506" s="20"/>
      <c r="H1506" s="20"/>
      <c r="I1506" s="20"/>
      <c r="J1506" s="20"/>
      <c r="K1506" s="20"/>
      <c r="L1506" s="20"/>
      <c r="M1506" s="20"/>
      <c r="N1506" s="20"/>
      <c r="O1506" s="20"/>
      <c r="P1506" s="20"/>
      <c r="Q1506" s="20"/>
      <c r="R1506" s="20"/>
      <c r="S1506" s="20"/>
      <c r="T1506" s="20"/>
      <c r="U1506" s="20"/>
      <c r="V1506" s="20"/>
      <c r="W1506" s="20"/>
      <c r="X1506" s="29"/>
      <c r="Y1506" s="29"/>
      <c r="Z1506" s="30"/>
      <c r="AA1506" s="30"/>
      <c r="AB1506" s="30"/>
      <c r="AC1506" s="30"/>
      <c r="AD1506" s="30"/>
      <c r="AE1506" s="20"/>
      <c r="AF1506" s="20"/>
      <c r="AG1506" s="20"/>
    </row>
    <row r="1507">
      <c r="A1507" s="20"/>
      <c r="B1507" s="20"/>
      <c r="C1507" s="20"/>
      <c r="D1507" s="20"/>
      <c r="E1507" s="20"/>
      <c r="F1507" s="20"/>
      <c r="G1507" s="20"/>
      <c r="H1507" s="20"/>
      <c r="I1507" s="20"/>
      <c r="J1507" s="20"/>
      <c r="K1507" s="20"/>
      <c r="L1507" s="20"/>
      <c r="M1507" s="20"/>
      <c r="N1507" s="20"/>
      <c r="O1507" s="20"/>
      <c r="P1507" s="20"/>
      <c r="Q1507" s="20"/>
      <c r="R1507" s="20"/>
      <c r="S1507" s="20"/>
      <c r="T1507" s="20"/>
      <c r="U1507" s="20"/>
      <c r="V1507" s="20"/>
      <c r="W1507" s="20"/>
      <c r="X1507" s="29"/>
      <c r="Y1507" s="29"/>
      <c r="Z1507" s="30"/>
      <c r="AA1507" s="30"/>
      <c r="AB1507" s="30"/>
      <c r="AC1507" s="30"/>
      <c r="AD1507" s="30"/>
      <c r="AE1507" s="20"/>
      <c r="AF1507" s="20"/>
      <c r="AG1507" s="20"/>
    </row>
    <row r="1508">
      <c r="A1508" s="20"/>
      <c r="B1508" s="20"/>
      <c r="C1508" s="20"/>
      <c r="D1508" s="20"/>
      <c r="E1508" s="20"/>
      <c r="F1508" s="20"/>
      <c r="G1508" s="20"/>
      <c r="H1508" s="20"/>
      <c r="I1508" s="20"/>
      <c r="J1508" s="20"/>
      <c r="K1508" s="20"/>
      <c r="L1508" s="20"/>
      <c r="M1508" s="20"/>
      <c r="N1508" s="20"/>
      <c r="O1508" s="20"/>
      <c r="P1508" s="20"/>
      <c r="Q1508" s="20"/>
      <c r="R1508" s="20"/>
      <c r="S1508" s="20"/>
      <c r="T1508" s="20"/>
      <c r="U1508" s="20"/>
      <c r="V1508" s="20"/>
      <c r="W1508" s="20"/>
      <c r="X1508" s="29"/>
      <c r="Y1508" s="29"/>
      <c r="Z1508" s="30"/>
      <c r="AA1508" s="30"/>
      <c r="AB1508" s="30"/>
      <c r="AC1508" s="30"/>
      <c r="AD1508" s="30"/>
      <c r="AE1508" s="20"/>
      <c r="AF1508" s="20"/>
      <c r="AG1508" s="20"/>
    </row>
  </sheetData>
  <mergeCells count="16">
    <mergeCell ref="T2:Z2"/>
    <mergeCell ref="AA2:AE2"/>
    <mergeCell ref="B19:C19"/>
    <mergeCell ref="D19:E19"/>
    <mergeCell ref="F19:G19"/>
    <mergeCell ref="H19:N19"/>
    <mergeCell ref="O19:R19"/>
    <mergeCell ref="T19:Y19"/>
    <mergeCell ref="AA19:AD19"/>
    <mergeCell ref="H1:S1"/>
    <mergeCell ref="T1:AE1"/>
    <mergeCell ref="B2:C2"/>
    <mergeCell ref="D2:E2"/>
    <mergeCell ref="F2:G2"/>
    <mergeCell ref="H2:N2"/>
    <mergeCell ref="O2:S2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.75"/>
    <col customWidth="1" min="2" max="2" width="9.25"/>
    <col customWidth="1" min="3" max="3" width="11.0"/>
    <col customWidth="1" min="4" max="4" width="9.5"/>
    <col customWidth="1" min="5" max="5" width="9.25"/>
    <col customWidth="1" min="9" max="9" width="15.38"/>
    <col customWidth="1" min="10" max="10" width="17.88"/>
    <col customWidth="1" min="11" max="11" width="18.5"/>
    <col customWidth="1" min="12" max="13" width="4.75"/>
    <col customWidth="1" min="14" max="14" width="7.25"/>
    <col customWidth="1" min="15" max="15" width="8.88"/>
    <col customWidth="1" min="16" max="16" width="9.5"/>
    <col customWidth="1" min="17" max="17" width="13.13"/>
    <col customWidth="1" min="18" max="18" width="11.25"/>
    <col customWidth="1" min="19" max="19" width="15.25"/>
    <col customWidth="1" min="20" max="20" width="17.88"/>
    <col customWidth="1" min="21" max="21" width="18.38"/>
  </cols>
  <sheetData>
    <row r="1">
      <c r="A1" s="1" t="s">
        <v>94</v>
      </c>
      <c r="B1" s="1" t="s">
        <v>95</v>
      </c>
      <c r="C1" s="1" t="s">
        <v>96</v>
      </c>
      <c r="D1" s="1" t="s">
        <v>97</v>
      </c>
      <c r="E1" s="1" t="s">
        <v>98</v>
      </c>
      <c r="F1" s="1" t="s">
        <v>99</v>
      </c>
      <c r="G1" s="1" t="s">
        <v>100</v>
      </c>
      <c r="H1" s="1" t="s">
        <v>101</v>
      </c>
      <c r="I1" s="9" t="s">
        <v>102</v>
      </c>
      <c r="J1" s="9" t="s">
        <v>103</v>
      </c>
      <c r="K1" s="9" t="s">
        <v>104</v>
      </c>
      <c r="L1" s="1"/>
      <c r="M1" s="1" t="s">
        <v>94</v>
      </c>
      <c r="N1" s="1" t="s">
        <v>105</v>
      </c>
      <c r="O1" s="1" t="s">
        <v>106</v>
      </c>
      <c r="P1" s="1" t="s">
        <v>107</v>
      </c>
      <c r="Q1" s="11" t="s">
        <v>108</v>
      </c>
      <c r="R1" s="11" t="s">
        <v>109</v>
      </c>
      <c r="S1" s="11" t="s">
        <v>110</v>
      </c>
      <c r="T1" s="11" t="s">
        <v>111</v>
      </c>
      <c r="U1" s="11" t="s">
        <v>112</v>
      </c>
      <c r="V1" s="6"/>
      <c r="W1" s="6"/>
    </row>
    <row r="2">
      <c r="A2" s="1" t="s">
        <v>19</v>
      </c>
      <c r="B2" s="12" t="s">
        <v>20</v>
      </c>
      <c r="C2" s="1">
        <v>-1.55380653751575</v>
      </c>
      <c r="D2" s="1">
        <v>-1.55380653751574</v>
      </c>
      <c r="E2" s="35">
        <f>IFERROR(__xludf.DUMMYFUNCTION("MAX(FILTER(all_instances_sequential_permut!AF:AF,all_instances_sequential_permut!E:E=A2))"),-1.553806538)</f>
        <v>-1.553806538</v>
      </c>
      <c r="F2" s="35">
        <f>IFERROR(__xludf.DUMMYFUNCTION("MIN(FILTER(all_instances_sequential_permut!AF:AF,all_instances_sequential_permut!E:E=A2))"),-1.606876458)</f>
        <v>-1.606876458</v>
      </c>
      <c r="G2" s="35">
        <f>IFERROR(__xludf.DUMMYFUNCTION("AVERAGE(FILTER(all_instances_sequential_permut!AF:AF,all_instances_sequential_permut!E:E=A2))"),-1.571579321)</f>
        <v>-1.571579321</v>
      </c>
      <c r="H2" s="35">
        <f>IFERROR(__xludf.DUMMYFUNCTION("STDEV(FILTER(all_instances_sequential_permut!AF:AF,all_instances_sequential_permut!E:E=A2))"),0.019072971383740065)</f>
        <v>0.01907297138</v>
      </c>
      <c r="I2" s="17">
        <f t="shared" ref="I2:I10" si="1">(E2-B2)/abs(B2)</f>
        <v>-0.000000004505065318</v>
      </c>
      <c r="J2" s="17">
        <f t="shared" ref="J2:J31" si="2">(E2-C2)/abs(C2)</f>
        <v>-0.0000000003116539683</v>
      </c>
      <c r="K2" s="17">
        <f t="shared" ref="K2:K31" si="3">(E2-D2)/abs(D2)</f>
        <v>-0.000000000311660399</v>
      </c>
      <c r="L2" s="1"/>
      <c r="M2" s="1" t="s">
        <v>19</v>
      </c>
      <c r="N2" s="13">
        <v>70.5527933</v>
      </c>
      <c r="O2" s="14">
        <v>1.67</v>
      </c>
      <c r="P2" s="14">
        <v>0.294419288635253</v>
      </c>
      <c r="Q2" s="18">
        <f>VLOOKUP(E2,all_instances_sequential_permut!AF:AG,2,FALSE)</f>
        <v>41.51101</v>
      </c>
      <c r="R2" s="18">
        <f>IFERROR(__xludf.DUMMYFUNCTION("AVERAGE(FILTER(all_instances_sequential_permut!AG:AG,all_instances_sequential_permut!E:E=A2))"),36.478286000000004)</f>
        <v>36.478286</v>
      </c>
      <c r="S2" s="18">
        <f t="shared" ref="S2:S10" si="4">(Q2-N2)/N2</f>
        <v>-0.4116319417</v>
      </c>
      <c r="T2" s="18">
        <f t="shared" ref="T2:T31" si="5">(Q2-O2)/O2</f>
        <v>23.85689222</v>
      </c>
      <c r="U2" s="18">
        <f t="shared" ref="U2:U31" si="6">(Q2-P2)/P2</f>
        <v>139.9928344</v>
      </c>
      <c r="V2" s="20"/>
      <c r="W2" s="20"/>
    </row>
    <row r="3">
      <c r="A3" s="1" t="s">
        <v>22</v>
      </c>
      <c r="B3" s="12" t="s">
        <v>23</v>
      </c>
      <c r="C3" s="12">
        <v>-0.701314174953233</v>
      </c>
      <c r="D3" s="12">
        <v>-0.701314174953232</v>
      </c>
      <c r="E3" s="35">
        <f>IFERROR(__xludf.DUMMYFUNCTION("MAX(FILTER(all_instances_sequential_permut!AF:AF,all_instances_sequential_permut!E:E=A3))"),-0.701314175)</f>
        <v>-0.701314175</v>
      </c>
      <c r="F3" s="35">
        <f>IFERROR(__xludf.DUMMYFUNCTION("MIN(FILTER(all_instances_sequential_permut!AF:AF,all_instances_sequential_permut!E:E=A3))"),-0.728471717)</f>
        <v>-0.728471717</v>
      </c>
      <c r="G3" s="35">
        <f>IFERROR(__xludf.DUMMYFUNCTION("AVERAGE(FILTER(all_instances_sequential_permut!AF:AF,all_instances_sequential_permut!E:E=A3))"),-0.7098356567000002)</f>
        <v>-0.7098356567</v>
      </c>
      <c r="H3" s="35">
        <f>IFERROR(__xludf.DUMMYFUNCTION("STDEV(FILTER(all_instances_sequential_permut!AF:AF,all_instances_sequential_permut!E:E=A3))"),0.01088920041525829)</f>
        <v>0.01088920042</v>
      </c>
      <c r="I3" s="17">
        <f t="shared" si="1"/>
        <v>-0.000000002851789015</v>
      </c>
      <c r="J3" s="17">
        <f t="shared" si="2"/>
        <v>0</v>
      </c>
      <c r="K3" s="17">
        <f t="shared" si="3"/>
        <v>0</v>
      </c>
      <c r="L3" s="1"/>
      <c r="M3" s="1" t="s">
        <v>22</v>
      </c>
      <c r="N3" s="21">
        <v>18.18541258</v>
      </c>
      <c r="O3" s="14">
        <v>0.33</v>
      </c>
      <c r="P3" s="14">
        <v>0.566386461257934</v>
      </c>
      <c r="Q3" s="18">
        <f>VLOOKUP(E3,all_instances_sequential_permut!AF:AG,2,FALSE)</f>
        <v>33.52929</v>
      </c>
      <c r="R3" s="18">
        <f>IFERROR(__xludf.DUMMYFUNCTION("AVERAGE(FILTER(all_instances_sequential_permut!AG:AG,all_instances_sequential_permut!E:E=A3))"),35.055595999999994)</f>
        <v>35.055596</v>
      </c>
      <c r="S3" s="18">
        <f t="shared" si="4"/>
        <v>0.8437464563</v>
      </c>
      <c r="T3" s="18">
        <f t="shared" si="5"/>
        <v>100.6039091</v>
      </c>
      <c r="U3" s="18">
        <f t="shared" si="6"/>
        <v>58.19860783</v>
      </c>
      <c r="V3" s="20"/>
      <c r="W3" s="20"/>
    </row>
    <row r="4">
      <c r="A4" s="1" t="s">
        <v>25</v>
      </c>
      <c r="B4" s="12" t="s">
        <v>26</v>
      </c>
      <c r="C4" s="12">
        <v>-1.42656869988446</v>
      </c>
      <c r="D4" s="12">
        <v>-1.4171947476747</v>
      </c>
      <c r="E4" s="35">
        <f>IFERROR(__xludf.DUMMYFUNCTION("MAX(FILTER(all_instances_sequential_permut!AF:AF,all_instances_sequential_permut!E:E=A4))"),-1.417194748)</f>
        <v>-1.417194748</v>
      </c>
      <c r="F4" s="35">
        <f>IFERROR(__xludf.DUMMYFUNCTION("MIN(FILTER(all_instances_sequential_permut!AF:AF,all_instances_sequential_permut!E:E=A4))"),-1.461094255)</f>
        <v>-1.461094255</v>
      </c>
      <c r="G4" s="35">
        <f>IFERROR(__xludf.DUMMYFUNCTION("AVERAGE(FILTER(all_instances_sequential_permut!AF:AF,all_instances_sequential_permut!E:E=A4))"),-1.4278494398)</f>
        <v>-1.42784944</v>
      </c>
      <c r="H4" s="35">
        <f>IFERROR(__xludf.DUMMYFUNCTION("STDEV(FILTER(all_instances_sequential_permut!AF:AF,all_instances_sequential_permut!E:E=A4))"),0.017934605928678227)</f>
        <v>0.01793460593</v>
      </c>
      <c r="I4" s="17">
        <f t="shared" si="1"/>
        <v>0.000000002116857986</v>
      </c>
      <c r="J4" s="17">
        <f t="shared" si="2"/>
        <v>0.00657097824</v>
      </c>
      <c r="K4" s="17">
        <f t="shared" si="3"/>
        <v>-0.0000000002295379726</v>
      </c>
      <c r="L4" s="1"/>
      <c r="M4" s="1" t="s">
        <v>25</v>
      </c>
      <c r="N4" s="21">
        <v>40.25452646</v>
      </c>
      <c r="O4" s="14">
        <v>0.16</v>
      </c>
      <c r="P4" s="14">
        <v>0.518146753311157</v>
      </c>
      <c r="Q4" s="18">
        <f>VLOOKUP(E4,all_instances_sequential_permut!AF:AG,2,FALSE)</f>
        <v>36.119</v>
      </c>
      <c r="R4" s="18">
        <f>IFERROR(__xludf.DUMMYFUNCTION("AVERAGE(FILTER(all_instances_sequential_permut!AG:AG,all_instances_sequential_permut!E:E=A4))"),35.25934500000001)</f>
        <v>35.259345</v>
      </c>
      <c r="S4" s="18">
        <f t="shared" si="4"/>
        <v>-0.1027344456</v>
      </c>
      <c r="T4" s="18">
        <f t="shared" si="5"/>
        <v>224.74375</v>
      </c>
      <c r="U4" s="18">
        <f t="shared" si="6"/>
        <v>68.70805041</v>
      </c>
      <c r="V4" s="20"/>
      <c r="W4" s="20"/>
    </row>
    <row r="5">
      <c r="A5" s="1" t="s">
        <v>28</v>
      </c>
      <c r="B5" s="12" t="s">
        <v>29</v>
      </c>
      <c r="C5" s="12">
        <v>-1.78118350924044</v>
      </c>
      <c r="D5" s="12">
        <v>-1.78118350924044</v>
      </c>
      <c r="E5" s="35">
        <f>IFERROR(__xludf.DUMMYFUNCTION("MAX(FILTER(all_instances_sequential_permut!AF:AF,all_instances_sequential_permut!E:E=A5))"),-1.774588946)</f>
        <v>-1.774588946</v>
      </c>
      <c r="F5" s="35">
        <f>IFERROR(__xludf.DUMMYFUNCTION("MIN(FILTER(all_instances_sequential_permut!AF:AF,all_instances_sequential_permut!E:E=A5))"),-1.82409594)</f>
        <v>-1.82409594</v>
      </c>
      <c r="G5" s="35">
        <f>IFERROR(__xludf.DUMMYFUNCTION("AVERAGE(FILTER(all_instances_sequential_permut!AF:AF,all_instances_sequential_permut!E:E=A5))"),-1.792809776)</f>
        <v>-1.792809776</v>
      </c>
      <c r="H5" s="35">
        <f>IFERROR(__xludf.DUMMYFUNCTION("STDEV(FILTER(all_instances_sequential_permut!AF:AF,all_instances_sequential_permut!E:E=A5))"),0.016581630236216484)</f>
        <v>0.01658163024</v>
      </c>
      <c r="I5" s="17">
        <f t="shared" si="1"/>
        <v>-0.002406613304</v>
      </c>
      <c r="J5" s="17">
        <f t="shared" si="2"/>
        <v>0.003702349144</v>
      </c>
      <c r="K5" s="17">
        <f t="shared" si="3"/>
        <v>0.003702349144</v>
      </c>
      <c r="L5" s="1"/>
      <c r="M5" s="1" t="s">
        <v>28</v>
      </c>
      <c r="N5" s="21">
        <v>283165.8788</v>
      </c>
      <c r="O5" s="14">
        <v>1.22</v>
      </c>
      <c r="P5" s="14">
        <v>2.9590516090393</v>
      </c>
      <c r="Q5" s="18">
        <f>VLOOKUP(E5,all_instances_sequential_permut!AF:AG,2,FALSE)</f>
        <v>53.42753</v>
      </c>
      <c r="R5" s="18">
        <f>IFERROR(__xludf.DUMMYFUNCTION("AVERAGE(FILTER(all_instances_sequential_permut!AG:AG,all_instances_sequential_permut!E:E=A5))"),53.021829000000004)</f>
        <v>53.021829</v>
      </c>
      <c r="S5" s="18">
        <f t="shared" si="4"/>
        <v>-0.9998113207</v>
      </c>
      <c r="T5" s="18">
        <f t="shared" si="5"/>
        <v>42.79305738</v>
      </c>
      <c r="U5" s="18">
        <f t="shared" si="6"/>
        <v>17.05562628</v>
      </c>
      <c r="V5" s="20"/>
      <c r="W5" s="20"/>
    </row>
    <row r="6">
      <c r="A6" s="1" t="s">
        <v>31</v>
      </c>
      <c r="B6" s="12" t="s">
        <v>32</v>
      </c>
      <c r="C6" s="12">
        <v>-2.33482483460417</v>
      </c>
      <c r="D6" s="12">
        <v>-2.33482483460416</v>
      </c>
      <c r="E6" s="35">
        <f>IFERROR(__xludf.DUMMYFUNCTION("MAX(FILTER(all_instances_sequential_permut!AF:AF,all_instances_sequential_permut!E:E=A6))"),-2.285257027)</f>
        <v>-2.285257027</v>
      </c>
      <c r="F6" s="35">
        <f>IFERROR(__xludf.DUMMYFUNCTION("MIN(FILTER(all_instances_sequential_permut!AF:AF,all_instances_sequential_permut!E:E=A6))"),-2.435473739)</f>
        <v>-2.435473739</v>
      </c>
      <c r="G6" s="35">
        <f>IFERROR(__xludf.DUMMYFUNCTION("AVERAGE(FILTER(all_instances_sequential_permut!AF:AF,all_instances_sequential_permut!E:E=A6))"),-2.3857170376)</f>
        <v>-2.385717038</v>
      </c>
      <c r="H6" s="35">
        <f>IFERROR(__xludf.DUMMYFUNCTION("STDEV(FILTER(all_instances_sequential_permut!AF:AF,all_instances_sequential_permut!E:E=A6))"),0.05050484650720575)</f>
        <v>0.05050484651</v>
      </c>
      <c r="I6" s="17">
        <f t="shared" si="1"/>
        <v>-0.004538920372</v>
      </c>
      <c r="J6" s="17">
        <f t="shared" si="2"/>
        <v>0.02122977573</v>
      </c>
      <c r="K6" s="17">
        <f t="shared" si="3"/>
        <v>0.02122977573</v>
      </c>
      <c r="L6" s="1"/>
      <c r="M6" s="1" t="s">
        <v>31</v>
      </c>
      <c r="N6" s="21">
        <v>2110.350434</v>
      </c>
      <c r="O6" s="14">
        <v>1.28</v>
      </c>
      <c r="P6" s="14">
        <v>2.43585085868835</v>
      </c>
      <c r="Q6" s="18">
        <f>VLOOKUP(E6,all_instances_sequential_permut!AF:AG,2,FALSE)</f>
        <v>51.43208</v>
      </c>
      <c r="R6" s="18">
        <f>IFERROR(__xludf.DUMMYFUNCTION("AVERAGE(FILTER(all_instances_sequential_permut!AG:AG,all_instances_sequential_permut!E:E=A6))"),50.264263)</f>
        <v>50.264263</v>
      </c>
      <c r="S6" s="18">
        <f t="shared" si="4"/>
        <v>-0.9756286543</v>
      </c>
      <c r="T6" s="18">
        <f t="shared" si="5"/>
        <v>39.1813125</v>
      </c>
      <c r="U6" s="18">
        <f t="shared" si="6"/>
        <v>20.11462605</v>
      </c>
      <c r="V6" s="20"/>
      <c r="W6" s="20"/>
    </row>
    <row r="7">
      <c r="A7" s="1" t="s">
        <v>34</v>
      </c>
      <c r="B7" s="12" t="s">
        <v>35</v>
      </c>
      <c r="C7" s="12">
        <v>-1.40011221194216</v>
      </c>
      <c r="D7" s="12">
        <v>-1.40011221194216</v>
      </c>
      <c r="E7" s="35">
        <f>IFERROR(__xludf.DUMMYFUNCTION("MAX(FILTER(all_instances_sequential_permut!AF:AF,all_instances_sequential_permut!E:E=A7))"),-1.36448768)</f>
        <v>-1.36448768</v>
      </c>
      <c r="F7" s="35">
        <f>IFERROR(__xludf.DUMMYFUNCTION("MIN(FILTER(all_instances_sequential_permut!AF:AF,all_instances_sequential_permut!E:E=A7))"),-1.471726333)</f>
        <v>-1.471726333</v>
      </c>
      <c r="G7" s="35">
        <f>IFERROR(__xludf.DUMMYFUNCTION("AVERAGE(FILTER(all_instances_sequential_permut!AF:AF,all_instances_sequential_permut!E:E=A7))"),-1.4278265483)</f>
        <v>-1.427826548</v>
      </c>
      <c r="H7" s="35">
        <f>IFERROR(__xludf.DUMMYFUNCTION("STDEV(FILTER(all_instances_sequential_permut!AF:AF,all_instances_sequential_permut!E:E=A7))"),0.04400123027556605)</f>
        <v>0.04400123028</v>
      </c>
      <c r="I7" s="17">
        <f t="shared" si="1"/>
        <v>-0.000007224008946</v>
      </c>
      <c r="J7" s="17">
        <f t="shared" si="2"/>
        <v>0.02544405487</v>
      </c>
      <c r="K7" s="17">
        <f t="shared" si="3"/>
        <v>0.02544405487</v>
      </c>
      <c r="L7" s="1"/>
      <c r="M7" s="1" t="s">
        <v>34</v>
      </c>
      <c r="N7" s="21">
        <v>1236.230858</v>
      </c>
      <c r="O7" s="14">
        <v>1.27</v>
      </c>
      <c r="P7" s="14">
        <v>1.07607054710388</v>
      </c>
      <c r="Q7" s="18">
        <f>VLOOKUP(E7,all_instances_sequential_permut!AF:AG,2,FALSE)</f>
        <v>52.65034</v>
      </c>
      <c r="R7" s="18">
        <f>IFERROR(__xludf.DUMMYFUNCTION("AVERAGE(FILTER(all_instances_sequential_permut!AG:AG,all_instances_sequential_permut!E:E=A7))"),54.445733000000004)</f>
        <v>54.445733</v>
      </c>
      <c r="S7" s="18">
        <f t="shared" si="4"/>
        <v>-0.9574105923</v>
      </c>
      <c r="T7" s="18">
        <f t="shared" si="5"/>
        <v>40.45696063</v>
      </c>
      <c r="U7" s="18">
        <f t="shared" si="6"/>
        <v>47.9283348</v>
      </c>
      <c r="V7" s="20"/>
      <c r="W7" s="20"/>
    </row>
    <row r="8">
      <c r="A8" s="1" t="s">
        <v>37</v>
      </c>
      <c r="B8" s="12" t="s">
        <v>38</v>
      </c>
      <c r="C8" s="12">
        <v>-2.77771654167934</v>
      </c>
      <c r="D8" s="12">
        <v>-2.77771654167934</v>
      </c>
      <c r="E8" s="35">
        <f>IFERROR(__xludf.DUMMYFUNCTION("MAX(FILTER(all_instances_sequential_permut!AF:AF,all_instances_sequential_permut!E:E=A8))"),-2.763175817)</f>
        <v>-2.763175817</v>
      </c>
      <c r="F8" s="35">
        <f>IFERROR(__xludf.DUMMYFUNCTION("MIN(FILTER(all_instances_sequential_permut!AF:AF,all_instances_sequential_permut!E:E=A8))"),-2.852222996)</f>
        <v>-2.852222996</v>
      </c>
      <c r="G8" s="35">
        <f>IFERROR(__xludf.DUMMYFUNCTION("AVERAGE(FILTER(all_instances_sequential_permut!AF:AF,all_instances_sequential_permut!E:E=A8))"),-2.7905845823)</f>
        <v>-2.790584582</v>
      </c>
      <c r="H8" s="35">
        <f>IFERROR(__xludf.DUMMYFUNCTION("STDEV(FILTER(all_instances_sequential_permut!AF:AF,all_instances_sequential_permut!E:E=A8))"),0.027445710246795204)</f>
        <v>0.02744571025</v>
      </c>
      <c r="I8" s="17">
        <f t="shared" si="1"/>
        <v>-0.005433669156</v>
      </c>
      <c r="J8" s="17">
        <f t="shared" si="2"/>
        <v>0.005234776285</v>
      </c>
      <c r="K8" s="17">
        <f t="shared" si="3"/>
        <v>0.005234776285</v>
      </c>
      <c r="L8" s="1"/>
      <c r="M8" s="1" t="s">
        <v>37</v>
      </c>
      <c r="N8" s="21">
        <v>3080.547509</v>
      </c>
      <c r="O8" s="14">
        <v>16.32</v>
      </c>
      <c r="P8" s="14">
        <v>5.34261274337768</v>
      </c>
      <c r="Q8" s="18">
        <f>VLOOKUP(E8,all_instances_sequential_permut!AF:AG,2,FALSE)</f>
        <v>101.1595</v>
      </c>
      <c r="R8" s="18">
        <f>IFERROR(__xludf.DUMMYFUNCTION("AVERAGE(FILTER(all_instances_sequential_permut!AG:AG,all_instances_sequential_permut!E:E=A8))"),78.11238599999999)</f>
        <v>78.112386</v>
      </c>
      <c r="S8" s="18">
        <f t="shared" si="4"/>
        <v>-0.9671618439</v>
      </c>
      <c r="T8" s="18">
        <f t="shared" si="5"/>
        <v>5.198498775</v>
      </c>
      <c r="U8" s="18">
        <f t="shared" si="6"/>
        <v>17.93446238</v>
      </c>
      <c r="V8" s="20"/>
      <c r="W8" s="20"/>
    </row>
    <row r="9">
      <c r="A9" s="1" t="s">
        <v>40</v>
      </c>
      <c r="B9" s="12" t="s">
        <v>41</v>
      </c>
      <c r="C9" s="12">
        <v>-2.42626013198571</v>
      </c>
      <c r="D9" s="12">
        <v>-2.4262601319857</v>
      </c>
      <c r="E9" s="35">
        <f>IFERROR(__xludf.DUMMYFUNCTION("MAX(FILTER(all_instances_sequential_permut!AF:AF,all_instances_sequential_permut!E:E=A9))"),-2.426260132)</f>
        <v>-2.426260132</v>
      </c>
      <c r="F9" s="35">
        <f>IFERROR(__xludf.DUMMYFUNCTION("MIN(FILTER(all_instances_sequential_permut!AF:AF,all_instances_sequential_permut!E:E=A9))"),-2.553080297)</f>
        <v>-2.553080297</v>
      </c>
      <c r="G9" s="35">
        <f>IFERROR(__xludf.DUMMYFUNCTION("AVERAGE(FILTER(all_instances_sequential_permut!AF:AF,all_instances_sequential_permut!E:E=A9))"),-2.4970202941)</f>
        <v>-2.497020294</v>
      </c>
      <c r="H9" s="35">
        <f>IFERROR(__xludf.DUMMYFUNCTION("STDEV(FILTER(all_instances_sequential_permut!AF:AF,all_instances_sequential_permut!E:E=A9))"),0.04726101915506494)</f>
        <v>0.04726101916</v>
      </c>
      <c r="I9" s="17">
        <f t="shared" si="1"/>
        <v>-0.000000003297255597</v>
      </c>
      <c r="J9" s="17">
        <f t="shared" si="2"/>
        <v>0</v>
      </c>
      <c r="K9" s="17">
        <f t="shared" si="3"/>
        <v>0</v>
      </c>
      <c r="L9" s="1"/>
      <c r="M9" s="1" t="s">
        <v>40</v>
      </c>
      <c r="N9" s="21">
        <v>8280.409698</v>
      </c>
      <c r="O9" s="14">
        <v>18.04</v>
      </c>
      <c r="P9" s="14">
        <v>3.53548645973205</v>
      </c>
      <c r="Q9" s="18">
        <f>VLOOKUP(E9,all_instances_sequential_permut!AF:AG,2,FALSE)</f>
        <v>77.19915</v>
      </c>
      <c r="R9" s="18">
        <f>IFERROR(__xludf.DUMMYFUNCTION("AVERAGE(FILTER(all_instances_sequential_permut!AG:AG,all_instances_sequential_permut!E:E=A9))"),80.13785800000001)</f>
        <v>80.137858</v>
      </c>
      <c r="S9" s="18">
        <f t="shared" si="4"/>
        <v>-0.9906768925</v>
      </c>
      <c r="T9" s="18">
        <f t="shared" si="5"/>
        <v>3.27933204</v>
      </c>
      <c r="U9" s="18">
        <f t="shared" si="6"/>
        <v>20.83551002</v>
      </c>
      <c r="V9" s="20"/>
      <c r="W9" s="20"/>
    </row>
    <row r="10">
      <c r="A10" s="1" t="s">
        <v>43</v>
      </c>
      <c r="B10" s="12" t="s">
        <v>44</v>
      </c>
      <c r="C10" s="12">
        <v>-2.48737608348419</v>
      </c>
      <c r="D10" s="12">
        <v>-2.45461320590188</v>
      </c>
      <c r="E10" s="35">
        <f>IFERROR(__xludf.DUMMYFUNCTION("MAX(FILTER(all_instances_sequential_permut!AF:AF,all_instances_sequential_permut!E:E=A10))"),-2.438016589)</f>
        <v>-2.438016589</v>
      </c>
      <c r="F10" s="35">
        <f>IFERROR(__xludf.DUMMYFUNCTION("MIN(FILTER(all_instances_sequential_permut!AF:AF,all_instances_sequential_permut!E:E=A10))"),-2.583519454)</f>
        <v>-2.583519454</v>
      </c>
      <c r="G10" s="35">
        <f>IFERROR(__xludf.DUMMYFUNCTION("AVERAGE(FILTER(all_instances_sequential_permut!AF:AF,all_instances_sequential_permut!E:E=A10))"),-2.4726057442)</f>
        <v>-2.472605744</v>
      </c>
      <c r="H10" s="35">
        <f>IFERROR(__xludf.DUMMYFUNCTION("STDEV(FILTER(all_instances_sequential_permut!AF:AF,all_instances_sequential_permut!E:E=A10))"),0.04074646071256423)</f>
        <v>0.04074646071</v>
      </c>
      <c r="I10" s="17">
        <f t="shared" si="1"/>
        <v>-0.001961633138</v>
      </c>
      <c r="J10" s="17">
        <f t="shared" si="2"/>
        <v>0.0198440014</v>
      </c>
      <c r="K10" s="17">
        <f t="shared" si="3"/>
        <v>0.006761398033</v>
      </c>
      <c r="L10" s="1"/>
      <c r="M10" s="1" t="s">
        <v>43</v>
      </c>
      <c r="N10" s="21">
        <v>21872.32542</v>
      </c>
      <c r="O10" s="14">
        <v>16.12</v>
      </c>
      <c r="P10" s="14">
        <v>5.69988131523132</v>
      </c>
      <c r="Q10" s="18">
        <f>VLOOKUP(E10,all_instances_sequential_permut!AF:AG,2,FALSE)</f>
        <v>106.1842</v>
      </c>
      <c r="R10" s="18">
        <f>IFERROR(__xludf.DUMMYFUNCTION("AVERAGE(FILTER(all_instances_sequential_permut!AG:AG,all_instances_sequential_permut!E:E=A10))"),89.43011)</f>
        <v>89.43011</v>
      </c>
      <c r="S10" s="18">
        <f t="shared" si="4"/>
        <v>-0.9951452716</v>
      </c>
      <c r="T10" s="18">
        <f t="shared" si="5"/>
        <v>5.587109181</v>
      </c>
      <c r="U10" s="18">
        <f t="shared" si="6"/>
        <v>17.62919491</v>
      </c>
      <c r="V10" s="20"/>
      <c r="W10" s="20"/>
    </row>
    <row r="11">
      <c r="A11" s="1" t="s">
        <v>46</v>
      </c>
      <c r="B11" s="1" t="s">
        <v>47</v>
      </c>
      <c r="C11" s="12">
        <v>-2.4261742398478</v>
      </c>
      <c r="D11" s="12">
        <v>-2.50272411562039</v>
      </c>
      <c r="E11" s="35">
        <f>IFERROR(__xludf.DUMMYFUNCTION("MAX(FILTER(all_instances_sequential_permut!AF:AF,all_instances_sequential_permut!E:E=A11))"),-2.382441261)</f>
        <v>-2.382441261</v>
      </c>
      <c r="F11" s="35">
        <f>IFERROR(__xludf.DUMMYFUNCTION("MIN(FILTER(all_instances_sequential_permut!AF:AF,all_instances_sequential_permut!E:E=A11))"),-2.505963511)</f>
        <v>-2.505963511</v>
      </c>
      <c r="G11" s="35">
        <f>IFERROR(__xludf.DUMMYFUNCTION("AVERAGE(FILTER(all_instances_sequential_permut!AF:AF,all_instances_sequential_permut!E:E=A11))"),-2.4461972135)</f>
        <v>-2.446197214</v>
      </c>
      <c r="H11" s="35">
        <f>IFERROR(__xludf.DUMMYFUNCTION("STDEV(FILTER(all_instances_sequential_permut!AF:AF,all_instances_sequential_permut!E:E=A11))"),0.03722637903437169)</f>
        <v>0.03722637903</v>
      </c>
      <c r="I11" s="9" t="s">
        <v>47</v>
      </c>
      <c r="J11" s="17">
        <f t="shared" si="2"/>
        <v>0.01802548973</v>
      </c>
      <c r="K11" s="17">
        <f t="shared" si="3"/>
        <v>0.04806077261</v>
      </c>
      <c r="L11" s="1"/>
      <c r="M11" s="1" t="s">
        <v>46</v>
      </c>
      <c r="N11" s="22" t="s">
        <v>47</v>
      </c>
      <c r="O11" s="14">
        <v>42.87</v>
      </c>
      <c r="P11" s="14">
        <v>4.80720043182373</v>
      </c>
      <c r="Q11" s="18">
        <f>VLOOKUP(E11,all_instances_sequential_permut!AF:AG,2,FALSE)</f>
        <v>129.0664</v>
      </c>
      <c r="R11" s="18">
        <f>IFERROR(__xludf.DUMMYFUNCTION("AVERAGE(FILTER(all_instances_sequential_permut!AG:AG,all_instances_sequential_permut!E:E=A11))"),118.595779)</f>
        <v>118.595779</v>
      </c>
      <c r="S11" s="9" t="s">
        <v>47</v>
      </c>
      <c r="T11" s="18">
        <f t="shared" si="5"/>
        <v>2.010646139</v>
      </c>
      <c r="U11" s="18">
        <f t="shared" si="6"/>
        <v>25.84855808</v>
      </c>
      <c r="V11" s="20"/>
      <c r="W11" s="20"/>
    </row>
    <row r="12">
      <c r="A12" s="1" t="s">
        <v>49</v>
      </c>
      <c r="B12" s="1" t="s">
        <v>47</v>
      </c>
      <c r="C12" s="12">
        <v>-2.71358338387355</v>
      </c>
      <c r="D12" s="12">
        <v>-2.8743701333563</v>
      </c>
      <c r="E12" s="35">
        <f>IFERROR(__xludf.DUMMYFUNCTION("MAX(FILTER(all_instances_sequential_permut!AF:AF,all_instances_sequential_permut!E:E=A12))"),-2.735158752)</f>
        <v>-2.735158752</v>
      </c>
      <c r="F12" s="35">
        <f>IFERROR(__xludf.DUMMYFUNCTION("MIN(FILTER(all_instances_sequential_permut!AF:AF,all_instances_sequential_permut!E:E=A12))"),-3.00578683)</f>
        <v>-3.00578683</v>
      </c>
      <c r="G12" s="35">
        <f>IFERROR(__xludf.DUMMYFUNCTION("AVERAGE(FILTER(all_instances_sequential_permut!AF:AF,all_instances_sequential_permut!E:E=A12))"),-2.8464164386)</f>
        <v>-2.846416439</v>
      </c>
      <c r="H12" s="35">
        <f>IFERROR(__xludf.DUMMYFUNCTION("STDEV(FILTER(all_instances_sequential_permut!AF:AF,all_instances_sequential_permut!E:E=A12))"),0.07793081262664146)</f>
        <v>0.07793081263</v>
      </c>
      <c r="I12" s="9" t="s">
        <v>47</v>
      </c>
      <c r="J12" s="17">
        <f t="shared" si="2"/>
        <v>-0.007950877152</v>
      </c>
      <c r="K12" s="17">
        <f t="shared" si="3"/>
        <v>0.04843196071</v>
      </c>
      <c r="L12" s="1"/>
      <c r="M12" s="1" t="s">
        <v>49</v>
      </c>
      <c r="N12" s="22" t="s">
        <v>47</v>
      </c>
      <c r="O12" s="14">
        <v>52.79</v>
      </c>
      <c r="P12" s="14">
        <v>6.26811408996582</v>
      </c>
      <c r="Q12" s="18">
        <f>VLOOKUP(E12,all_instances_sequential_permut!AF:AG,2,FALSE)</f>
        <v>127.9086</v>
      </c>
      <c r="R12" s="18">
        <f>IFERROR(__xludf.DUMMYFUNCTION("AVERAGE(FILTER(all_instances_sequential_permut!AG:AG,all_instances_sequential_permut!E:E=A12))"),123.6996)</f>
        <v>123.6996</v>
      </c>
      <c r="S12" s="9" t="s">
        <v>47</v>
      </c>
      <c r="T12" s="18">
        <f t="shared" si="5"/>
        <v>1.42297026</v>
      </c>
      <c r="U12" s="18">
        <f t="shared" si="6"/>
        <v>19.40623354</v>
      </c>
      <c r="V12" s="20"/>
      <c r="W12" s="20"/>
    </row>
    <row r="13">
      <c r="A13" s="1" t="s">
        <v>51</v>
      </c>
      <c r="B13" s="1" t="s">
        <v>47</v>
      </c>
      <c r="C13" s="12">
        <v>-2.6575468031818</v>
      </c>
      <c r="D13" s="12">
        <v>-2.64373566085578</v>
      </c>
      <c r="E13" s="35">
        <f>IFERROR(__xludf.DUMMYFUNCTION("MAX(FILTER(all_instances_sequential_permut!AF:AF,all_instances_sequential_permut!E:E=A13))"),-2.521140511)</f>
        <v>-2.521140511</v>
      </c>
      <c r="F13" s="35">
        <f>IFERROR(__xludf.DUMMYFUNCTION("MIN(FILTER(all_instances_sequential_permut!AF:AF,all_instances_sequential_permut!E:E=A13))"),-2.706133261)</f>
        <v>-2.706133261</v>
      </c>
      <c r="G13" s="35">
        <f>IFERROR(__xludf.DUMMYFUNCTION("AVERAGE(FILTER(all_instances_sequential_permut!AF:AF,all_instances_sequential_permut!E:E=A13))"),-2.6284188825999997)</f>
        <v>-2.628418883</v>
      </c>
      <c r="H13" s="35">
        <f>IFERROR(__xludf.DUMMYFUNCTION("STDEV(FILTER(all_instances_sequential_permut!AF:AF,all_instances_sequential_permut!E:E=A13))"),0.05195793772567425)</f>
        <v>0.05195793773</v>
      </c>
      <c r="I13" s="9" t="s">
        <v>47</v>
      </c>
      <c r="J13" s="17">
        <f t="shared" si="2"/>
        <v>0.05132789835</v>
      </c>
      <c r="K13" s="17">
        <f t="shared" si="3"/>
        <v>0.0463719394</v>
      </c>
      <c r="L13" s="1"/>
      <c r="M13" s="1" t="s">
        <v>51</v>
      </c>
      <c r="N13" s="1" t="s">
        <v>47</v>
      </c>
      <c r="O13" s="14">
        <v>41.93</v>
      </c>
      <c r="P13" s="14">
        <v>10.1644432544708</v>
      </c>
      <c r="Q13" s="18">
        <f>VLOOKUP(E13,all_instances_sequential_permut!AF:AG,2,FALSE)</f>
        <v>116.3454</v>
      </c>
      <c r="R13" s="18">
        <f>IFERROR(__xludf.DUMMYFUNCTION("AVERAGE(FILTER(all_instances_sequential_permut!AG:AG,all_instances_sequential_permut!E:E=A13))"),121.83944)</f>
        <v>121.83944</v>
      </c>
      <c r="S13" s="9" t="s">
        <v>47</v>
      </c>
      <c r="T13" s="18">
        <f t="shared" si="5"/>
        <v>1.77475316</v>
      </c>
      <c r="U13" s="18">
        <f t="shared" si="6"/>
        <v>10.4463131</v>
      </c>
      <c r="V13" s="20"/>
      <c r="W13" s="20"/>
    </row>
    <row r="14">
      <c r="A14" s="1" t="s">
        <v>53</v>
      </c>
      <c r="B14" s="1" t="s">
        <v>47</v>
      </c>
      <c r="C14" s="12">
        <v>-3.07732701006068</v>
      </c>
      <c r="D14" s="12">
        <v>-3.18357046322725</v>
      </c>
      <c r="E14" s="35">
        <f>IFERROR(__xludf.DUMMYFUNCTION("MAX(FILTER(all_instances_sequential_permut!AF:AF,all_instances_sequential_permut!E:E=A14))"),-3.021522514)</f>
        <v>-3.021522514</v>
      </c>
      <c r="F14" s="35">
        <f>IFERROR(__xludf.DUMMYFUNCTION("MIN(FILTER(all_instances_sequential_permut!AF:AF,all_instances_sequential_permut!E:E=A14))"),-3.176290528)</f>
        <v>-3.176290528</v>
      </c>
      <c r="G14" s="35">
        <f>IFERROR(__xludf.DUMMYFUNCTION("AVERAGE(FILTER(all_instances_sequential_permut!AF:AF,all_instances_sequential_permut!E:E=A14))"),-3.0824254807)</f>
        <v>-3.082425481</v>
      </c>
      <c r="H14" s="35">
        <f>IFERROR(__xludf.DUMMYFUNCTION("STDEV(FILTER(all_instances_sequential_permut!AF:AF,all_instances_sequential_permut!E:E=A14))"),0.051584644882943766)</f>
        <v>0.05158464488</v>
      </c>
      <c r="I14" s="9" t="s">
        <v>47</v>
      </c>
      <c r="J14" s="17">
        <f t="shared" si="2"/>
        <v>0.01813408061</v>
      </c>
      <c r="K14" s="17">
        <f t="shared" si="3"/>
        <v>0.05090132325</v>
      </c>
      <c r="L14" s="1"/>
      <c r="M14" s="1" t="s">
        <v>53</v>
      </c>
      <c r="N14" s="1" t="s">
        <v>47</v>
      </c>
      <c r="O14" s="14">
        <v>326.27</v>
      </c>
      <c r="P14" s="14">
        <v>96.2670454978942</v>
      </c>
      <c r="Q14" s="18">
        <f>VLOOKUP(E14,all_instances_sequential_permut!AF:AG,2,FALSE)</f>
        <v>484.2409</v>
      </c>
      <c r="R14" s="18">
        <f>IFERROR(__xludf.DUMMYFUNCTION("AVERAGE(FILTER(all_instances_sequential_permut!AG:AG,all_instances_sequential_permut!E:E=A14))"),496.72972)</f>
        <v>496.72972</v>
      </c>
      <c r="S14" s="9" t="s">
        <v>47</v>
      </c>
      <c r="T14" s="18">
        <f t="shared" si="5"/>
        <v>0.4841723113</v>
      </c>
      <c r="U14" s="18">
        <f t="shared" si="6"/>
        <v>4.03018346</v>
      </c>
      <c r="V14" s="20"/>
      <c r="W14" s="20"/>
    </row>
    <row r="15">
      <c r="A15" s="1" t="s">
        <v>55</v>
      </c>
      <c r="B15" s="1" t="s">
        <v>47</v>
      </c>
      <c r="C15" s="12">
        <v>-3.21771183079463</v>
      </c>
      <c r="D15" s="12">
        <v>-3.00021328499753</v>
      </c>
      <c r="E15" s="35">
        <f>IFERROR(__xludf.DUMMYFUNCTION("MAX(FILTER(all_instances_sequential_permut!AF:AF,all_instances_sequential_permut!E:E=A15))"),-3.082286512)</f>
        <v>-3.082286512</v>
      </c>
      <c r="F15" s="35">
        <f>IFERROR(__xludf.DUMMYFUNCTION("MIN(FILTER(all_instances_sequential_permut!AF:AF,all_instances_sequential_permut!E:E=A15))"),-3.3842274)</f>
        <v>-3.3842274</v>
      </c>
      <c r="G15" s="35">
        <f>IFERROR(__xludf.DUMMYFUNCTION("AVERAGE(FILTER(all_instances_sequential_permut!AF:AF,all_instances_sequential_permut!E:E=A15))"),-3.2357533732999997)</f>
        <v>-3.235753373</v>
      </c>
      <c r="H15" s="35">
        <f>IFERROR(__xludf.DUMMYFUNCTION("STDEV(FILTER(all_instances_sequential_permut!AF:AF,all_instances_sequential_permut!E:E=A15))"),0.10725912055591971)</f>
        <v>0.1072591206</v>
      </c>
      <c r="I15" s="9" t="s">
        <v>47</v>
      </c>
      <c r="J15" s="17">
        <f t="shared" si="2"/>
        <v>0.04208746026</v>
      </c>
      <c r="K15" s="17">
        <f t="shared" si="3"/>
        <v>-0.02735579747</v>
      </c>
      <c r="L15" s="1"/>
      <c r="M15" s="1" t="s">
        <v>55</v>
      </c>
      <c r="N15" s="1" t="s">
        <v>47</v>
      </c>
      <c r="O15" s="14">
        <v>307.37</v>
      </c>
      <c r="P15" s="14">
        <v>224.525047063827</v>
      </c>
      <c r="Q15" s="18">
        <f>VLOOKUP(E15,all_instances_sequential_permut!AF:AG,2,FALSE)</f>
        <v>512.4758</v>
      </c>
      <c r="R15" s="18">
        <f>IFERROR(__xludf.DUMMYFUNCTION("AVERAGE(FILTER(all_instances_sequential_permut!AG:AG,all_instances_sequential_permut!E:E=A15))"),499.09162000000003)</f>
        <v>499.09162</v>
      </c>
      <c r="S15" s="9" t="s">
        <v>47</v>
      </c>
      <c r="T15" s="18">
        <f t="shared" si="5"/>
        <v>0.6672928392</v>
      </c>
      <c r="U15" s="18">
        <f t="shared" si="6"/>
        <v>1.282488331</v>
      </c>
      <c r="V15" s="20"/>
      <c r="W15" s="20"/>
    </row>
    <row r="16">
      <c r="A16" s="1" t="s">
        <v>57</v>
      </c>
      <c r="B16" s="1" t="s">
        <v>47</v>
      </c>
      <c r="C16" s="12">
        <v>-1.51860796940577</v>
      </c>
      <c r="D16" s="12">
        <v>-1.55179766906969</v>
      </c>
      <c r="E16" s="35">
        <f>IFERROR(__xludf.DUMMYFUNCTION("MAX(FILTER(all_instances_sequential_permut!AF:AF,all_instances_sequential_permut!E:E=A16))"),-1.564259769)</f>
        <v>-1.564259769</v>
      </c>
      <c r="F16" s="35">
        <f>IFERROR(__xludf.DUMMYFUNCTION("MIN(FILTER(all_instances_sequential_permut!AF:AF,all_instances_sequential_permut!E:E=A16))"),-1.674035219)</f>
        <v>-1.674035219</v>
      </c>
      <c r="G16" s="35">
        <f>IFERROR(__xludf.DUMMYFUNCTION("AVERAGE(FILTER(all_instances_sequential_permut!AF:AF,all_instances_sequential_permut!E:E=A16))"),-1.6139714658)</f>
        <v>-1.613971466</v>
      </c>
      <c r="H16" s="35">
        <f>IFERROR(__xludf.DUMMYFUNCTION("STDEV(FILTER(all_instances_sequential_permut!AF:AF,all_instances_sequential_permut!E:E=A16))"),0.03918495176074032)</f>
        <v>0.03918495176</v>
      </c>
      <c r="I16" s="9" t="s">
        <v>47</v>
      </c>
      <c r="J16" s="17">
        <f t="shared" si="2"/>
        <v>-0.03006160939</v>
      </c>
      <c r="K16" s="17">
        <f t="shared" si="3"/>
        <v>-0.008030750515</v>
      </c>
      <c r="L16" s="1"/>
      <c r="M16" s="1" t="s">
        <v>57</v>
      </c>
      <c r="N16" s="1" t="s">
        <v>47</v>
      </c>
      <c r="O16" s="14">
        <v>328.51</v>
      </c>
      <c r="P16" s="14">
        <v>219.089396476745</v>
      </c>
      <c r="Q16" s="18">
        <f>VLOOKUP(E16,all_instances_sequential_permut!AF:AG,2,FALSE)</f>
        <v>504.8621</v>
      </c>
      <c r="R16" s="18">
        <f>IFERROR(__xludf.DUMMYFUNCTION("AVERAGE(FILTER(all_instances_sequential_permut!AG:AG,all_instances_sequential_permut!E:E=A16))"),498.8236500000001)</f>
        <v>498.82365</v>
      </c>
      <c r="S16" s="9" t="s">
        <v>47</v>
      </c>
      <c r="T16" s="18">
        <f t="shared" si="5"/>
        <v>0.5368241454</v>
      </c>
      <c r="U16" s="18">
        <f t="shared" si="6"/>
        <v>1.304365743</v>
      </c>
      <c r="V16" s="20"/>
      <c r="W16" s="20"/>
    </row>
    <row r="17">
      <c r="A17" s="1" t="s">
        <v>59</v>
      </c>
      <c r="B17" s="1" t="s">
        <v>47</v>
      </c>
      <c r="C17" s="12">
        <v>-2.05711556416483</v>
      </c>
      <c r="D17" s="25">
        <v>-2.1873549722859</v>
      </c>
      <c r="E17" s="35">
        <f>IFERROR(__xludf.DUMMYFUNCTION("MAX(FILTER(all_instances_sequential_permut!AF:AF,all_instances_sequential_permut!E:E=A17))"),-1.988443891)</f>
        <v>-1.988443891</v>
      </c>
      <c r="F17" s="35">
        <f>IFERROR(__xludf.DUMMYFUNCTION("MIN(FILTER(all_instances_sequential_permut!AF:AF,all_instances_sequential_permut!E:E=A17))"),-2.134193563)</f>
        <v>-2.134193563</v>
      </c>
      <c r="G17" s="35">
        <f>IFERROR(__xludf.DUMMYFUNCTION("AVERAGE(FILTER(all_instances_sequential_permut!AF:AF,all_instances_sequential_permut!E:E=A17))"),-2.0752475529)</f>
        <v>-2.075247553</v>
      </c>
      <c r="H17" s="35">
        <f>IFERROR(__xludf.DUMMYFUNCTION("STDEV(FILTER(all_instances_sequential_permut!AF:AF,all_instances_sequential_permut!E:E=A17))"),0.04200537804100936)</f>
        <v>0.04200537804</v>
      </c>
      <c r="I17" s="9" t="s">
        <v>47</v>
      </c>
      <c r="J17" s="17">
        <f t="shared" si="2"/>
        <v>0.03338250624</v>
      </c>
      <c r="K17" s="17">
        <f t="shared" si="3"/>
        <v>0.09093680898</v>
      </c>
      <c r="L17" s="1"/>
      <c r="M17" s="1" t="s">
        <v>59</v>
      </c>
      <c r="N17" s="1" t="s">
        <v>47</v>
      </c>
      <c r="O17" s="14">
        <v>1041.74</v>
      </c>
      <c r="P17" s="14">
        <v>352.318414449691</v>
      </c>
      <c r="Q17" s="18">
        <f>VLOOKUP(E17,all_instances_sequential_permut!AF:AG,2,FALSE)</f>
        <v>317.8304</v>
      </c>
      <c r="R17" s="18">
        <f>IFERROR(__xludf.DUMMYFUNCTION("AVERAGE(FILTER(all_instances_sequential_permut!AG:AG,all_instances_sequential_permut!E:E=A17))"),318.64591)</f>
        <v>318.64591</v>
      </c>
      <c r="S17" s="9" t="s">
        <v>47</v>
      </c>
      <c r="T17" s="18">
        <f t="shared" si="5"/>
        <v>-0.6949042947</v>
      </c>
      <c r="U17" s="18">
        <f t="shared" si="6"/>
        <v>-0.09788876492</v>
      </c>
      <c r="V17" s="20"/>
      <c r="W17" s="20"/>
    </row>
    <row r="18">
      <c r="A18" s="1" t="s">
        <v>61</v>
      </c>
      <c r="B18" s="1" t="s">
        <v>47</v>
      </c>
      <c r="C18" s="12">
        <v>-1.65464669100298</v>
      </c>
      <c r="D18" s="26">
        <v>-1.63478184202765</v>
      </c>
      <c r="E18" s="35">
        <f>IFERROR(__xludf.DUMMYFUNCTION("MAX(FILTER(all_instances_sequential_permut!AF:AF,all_instances_sequential_permut!E:E=A18))"),-1.587292596)</f>
        <v>-1.587292596</v>
      </c>
      <c r="F18" s="35">
        <f>IFERROR(__xludf.DUMMYFUNCTION("MIN(FILTER(all_instances_sequential_permut!AF:AF,all_instances_sequential_permut!E:E=A18))"),-1.922090817)</f>
        <v>-1.922090817</v>
      </c>
      <c r="G18" s="35">
        <f>IFERROR(__xludf.DUMMYFUNCTION("AVERAGE(FILTER(all_instances_sequential_permut!AF:AF,all_instances_sequential_permut!E:E=A18))"),-1.7747485748000003)</f>
        <v>-1.774748575</v>
      </c>
      <c r="H18" s="35">
        <f>IFERROR(__xludf.DUMMYFUNCTION("STDEV(FILTER(all_instances_sequential_permut!AF:AF,all_instances_sequential_permut!E:E=A18))"),0.11731066070866139)</f>
        <v>0.1173106607</v>
      </c>
      <c r="I18" s="9" t="s">
        <v>47</v>
      </c>
      <c r="J18" s="17">
        <f t="shared" si="2"/>
        <v>0.04070602828</v>
      </c>
      <c r="K18" s="17">
        <f t="shared" si="3"/>
        <v>0.02904928646</v>
      </c>
      <c r="L18" s="1"/>
      <c r="M18" s="1" t="s">
        <v>61</v>
      </c>
      <c r="N18" s="1" t="s">
        <v>47</v>
      </c>
      <c r="O18" s="14">
        <v>1124.2</v>
      </c>
      <c r="P18" s="14">
        <v>363.069841623306</v>
      </c>
      <c r="Q18" s="18">
        <f>VLOOKUP(E18,all_instances_sequential_permut!AF:AG,2,FALSE)</f>
        <v>323.6105</v>
      </c>
      <c r="R18" s="18">
        <f>IFERROR(__xludf.DUMMYFUNCTION("AVERAGE(FILTER(all_instances_sequential_permut!AG:AG,all_instances_sequential_permut!E:E=A18))"),319.14218)</f>
        <v>319.14218</v>
      </c>
      <c r="S18" s="9" t="s">
        <v>47</v>
      </c>
      <c r="T18" s="18">
        <f t="shared" si="5"/>
        <v>-0.7121415229</v>
      </c>
      <c r="U18" s="18">
        <f t="shared" si="6"/>
        <v>-0.1086825098</v>
      </c>
      <c r="V18" s="20"/>
      <c r="W18" s="20"/>
    </row>
    <row r="19">
      <c r="A19" s="1" t="s">
        <v>63</v>
      </c>
      <c r="B19" s="1" t="s">
        <v>47</v>
      </c>
      <c r="C19" s="12">
        <v>-1.66990370150708</v>
      </c>
      <c r="D19" s="26">
        <v>-1.70048794736042</v>
      </c>
      <c r="E19" s="35">
        <f>IFERROR(__xludf.DUMMYFUNCTION("MAX(FILTER(all_instances_sequential_permut!AF:AF,all_instances_sequential_permut!E:E=A19))"),-1.538407395)</f>
        <v>-1.538407395</v>
      </c>
      <c r="F19" s="35">
        <f>IFERROR(__xludf.DUMMYFUNCTION("MIN(FILTER(all_instances_sequential_permut!AF:AF,all_instances_sequential_permut!E:E=A19))"),-1.895535549)</f>
        <v>-1.895535549</v>
      </c>
      <c r="G19" s="35">
        <f>IFERROR(__xludf.DUMMYFUNCTION("AVERAGE(FILTER(all_instances_sequential_permut!AF:AF,all_instances_sequential_permut!E:E=A19))"),-1.7228001709)</f>
        <v>-1.722800171</v>
      </c>
      <c r="H19" s="35">
        <f>IFERROR(__xludf.DUMMYFUNCTION("STDEV(FILTER(all_instances_sequential_permut!AF:AF,all_instances_sequential_permut!E:E=A19))"),0.10813156046281397)</f>
        <v>0.1081315605</v>
      </c>
      <c r="I19" s="9" t="s">
        <v>47</v>
      </c>
      <c r="J19" s="17">
        <f t="shared" si="2"/>
        <v>0.07874484402</v>
      </c>
      <c r="K19" s="17">
        <f t="shared" si="3"/>
        <v>0.09531414357</v>
      </c>
      <c r="L19" s="1"/>
      <c r="M19" s="1" t="s">
        <v>63</v>
      </c>
      <c r="N19" s="1" t="s">
        <v>47</v>
      </c>
      <c r="O19" s="14">
        <v>1170.7</v>
      </c>
      <c r="P19" s="14">
        <v>310.837728738784</v>
      </c>
      <c r="Q19" s="18">
        <f>VLOOKUP(E19,all_instances_sequential_permut!AF:AG,2,FALSE)</f>
        <v>309.9406</v>
      </c>
      <c r="R19" s="18">
        <f>IFERROR(__xludf.DUMMYFUNCTION("AVERAGE(FILTER(all_instances_sequential_permut!AG:AG,all_instances_sequential_permut!E:E=A19))"),317.23657)</f>
        <v>317.23657</v>
      </c>
      <c r="S19" s="9" t="s">
        <v>47</v>
      </c>
      <c r="T19" s="18">
        <f t="shared" si="5"/>
        <v>-0.7352519006</v>
      </c>
      <c r="U19" s="18">
        <f t="shared" si="6"/>
        <v>-0.002886164245</v>
      </c>
      <c r="V19" s="20"/>
      <c r="W19" s="20"/>
    </row>
    <row r="20">
      <c r="A20" s="1" t="s">
        <v>65</v>
      </c>
      <c r="B20" s="1" t="s">
        <v>47</v>
      </c>
      <c r="C20" s="12">
        <v>-1.75950127404515</v>
      </c>
      <c r="D20" s="26">
        <v>-1.87722623357824</v>
      </c>
      <c r="E20" s="35">
        <f>IFERROR(__xludf.DUMMYFUNCTION("MAX(FILTER(all_instances_sequential_permut!AF:AF,all_instances_sequential_permut!E:E=A20))"),-1.822654284)</f>
        <v>-1.822654284</v>
      </c>
      <c r="F20" s="35">
        <f>IFERROR(__xludf.DUMMYFUNCTION("MIN(FILTER(all_instances_sequential_permut!AF:AF,all_instances_sequential_permut!E:E=A20))"),-2.086702705)</f>
        <v>-2.086702705</v>
      </c>
      <c r="G20" s="35">
        <f>IFERROR(__xludf.DUMMYFUNCTION("AVERAGE(FILTER(all_instances_sequential_permut!AF:AF,all_instances_sequential_permut!E:E=A20))"),-1.9656198452999998)</f>
        <v>-1.965619845</v>
      </c>
      <c r="H20" s="35">
        <f>IFERROR(__xludf.DUMMYFUNCTION("STDEV(FILTER(all_instances_sequential_permut!AF:AF,all_instances_sequential_permut!E:E=A20))"),0.07907541915363778)</f>
        <v>0.07907541915</v>
      </c>
      <c r="I20" s="9" t="s">
        <v>47</v>
      </c>
      <c r="J20" s="17">
        <f t="shared" si="2"/>
        <v>-0.03589256279</v>
      </c>
      <c r="K20" s="17">
        <f t="shared" si="3"/>
        <v>0.02907052363</v>
      </c>
      <c r="L20" s="1"/>
      <c r="M20" s="1" t="s">
        <v>65</v>
      </c>
      <c r="N20" s="1" t="s">
        <v>47</v>
      </c>
      <c r="O20" s="14">
        <v>1934.5</v>
      </c>
      <c r="P20" s="14">
        <v>542.221378087997</v>
      </c>
      <c r="Q20" s="18">
        <f>VLOOKUP(E20,all_instances_sequential_permut!AF:AG,2,FALSE)</f>
        <v>369.0223</v>
      </c>
      <c r="R20" s="18">
        <f>IFERROR(__xludf.DUMMYFUNCTION("AVERAGE(FILTER(all_instances_sequential_permut!AG:AG,all_instances_sequential_permut!E:E=A20))"),366.20440999999994)</f>
        <v>366.20441</v>
      </c>
      <c r="S20" s="9" t="s">
        <v>47</v>
      </c>
      <c r="T20" s="18">
        <f t="shared" si="5"/>
        <v>-0.8092415094</v>
      </c>
      <c r="U20" s="18">
        <f t="shared" si="6"/>
        <v>-0.3194250265</v>
      </c>
      <c r="V20" s="20"/>
      <c r="W20" s="20"/>
    </row>
    <row r="21">
      <c r="A21" s="1" t="s">
        <v>67</v>
      </c>
      <c r="B21" s="1" t="s">
        <v>47</v>
      </c>
      <c r="C21" s="12">
        <v>-1.29234075345514</v>
      </c>
      <c r="D21" s="26">
        <v>-1.29234075345513</v>
      </c>
      <c r="E21" s="35">
        <f>IFERROR(__xludf.DUMMYFUNCTION("MAX(FILTER(all_instances_sequential_permut!AF:AF,all_instances_sequential_permut!E:E=A21))"),-1.301925797)</f>
        <v>-1.301925797</v>
      </c>
      <c r="F21" s="35">
        <f>IFERROR(__xludf.DUMMYFUNCTION("MIN(FILTER(all_instances_sequential_permut!AF:AF,all_instances_sequential_permut!E:E=A21))"),-1.733661154)</f>
        <v>-1.733661154</v>
      </c>
      <c r="G21" s="35">
        <f>IFERROR(__xludf.DUMMYFUNCTION("AVERAGE(FILTER(all_instances_sequential_permut!AF:AF,all_instances_sequential_permut!E:E=A21))"),-1.4893592543)</f>
        <v>-1.489359254</v>
      </c>
      <c r="H21" s="35">
        <f>IFERROR(__xludf.DUMMYFUNCTION("STDEV(FILTER(all_instances_sequential_permut!AF:AF,all_instances_sequential_permut!E:E=A21))"),0.16523817486843848)</f>
        <v>0.1652381749</v>
      </c>
      <c r="I21" s="9" t="s">
        <v>47</v>
      </c>
      <c r="J21" s="17">
        <f t="shared" si="2"/>
        <v>-0.007416808237</v>
      </c>
      <c r="K21" s="17">
        <f t="shared" si="3"/>
        <v>-0.007416808237</v>
      </c>
      <c r="L21" s="1"/>
      <c r="M21" s="1" t="s">
        <v>67</v>
      </c>
      <c r="N21" s="1" t="s">
        <v>47</v>
      </c>
      <c r="O21" s="14">
        <v>1729.97</v>
      </c>
      <c r="P21" s="14">
        <v>537.29638504982</v>
      </c>
      <c r="Q21" s="18">
        <f>VLOOKUP(E21,all_instances_sequential_permut!AF:AG,2,FALSE)</f>
        <v>366.5607</v>
      </c>
      <c r="R21" s="18">
        <f>IFERROR(__xludf.DUMMYFUNCTION("AVERAGE(FILTER(all_instances_sequential_permut!AG:AG,all_instances_sequential_permut!E:E=A21))"),354.515)</f>
        <v>354.515</v>
      </c>
      <c r="S21" s="9" t="s">
        <v>47</v>
      </c>
      <c r="T21" s="18">
        <f t="shared" si="5"/>
        <v>-0.7881115279</v>
      </c>
      <c r="U21" s="18">
        <f t="shared" si="6"/>
        <v>-0.3177681626</v>
      </c>
      <c r="V21" s="20"/>
      <c r="W21" s="20"/>
    </row>
    <row r="22">
      <c r="A22" s="1" t="s">
        <v>69</v>
      </c>
      <c r="B22" s="1" t="s">
        <v>47</v>
      </c>
      <c r="C22" s="12">
        <v>-1.50375004941502</v>
      </c>
      <c r="D22" s="26">
        <v>-1.50375004941501</v>
      </c>
      <c r="E22" s="35">
        <f>IFERROR(__xludf.DUMMYFUNCTION("MAX(FILTER(all_instances_sequential_permut!AF:AF,all_instances_sequential_permut!E:E=A22))"),-1.517070513)</f>
        <v>-1.517070513</v>
      </c>
      <c r="F22" s="35">
        <f>IFERROR(__xludf.DUMMYFUNCTION("MIN(FILTER(all_instances_sequential_permut!AF:AF,all_instances_sequential_permut!E:E=A22))"),-1.775885317)</f>
        <v>-1.775885317</v>
      </c>
      <c r="G22" s="35">
        <f>IFERROR(__xludf.DUMMYFUNCTION("AVERAGE(FILTER(all_instances_sequential_permut!AF:AF,all_instances_sequential_permut!E:E=A22))"),-1.6322441359)</f>
        <v>-1.632244136</v>
      </c>
      <c r="H22" s="35">
        <f>IFERROR(__xludf.DUMMYFUNCTION("STDEV(FILTER(all_instances_sequential_permut!AF:AF,all_instances_sequential_permut!E:E=A22))"),0.08400116063775225)</f>
        <v>0.08400116064</v>
      </c>
      <c r="I22" s="9" t="s">
        <v>47</v>
      </c>
      <c r="J22" s="17">
        <f t="shared" si="2"/>
        <v>-0.008858163356</v>
      </c>
      <c r="K22" s="17">
        <f t="shared" si="3"/>
        <v>-0.008858163356</v>
      </c>
      <c r="L22" s="1"/>
      <c r="M22" s="1" t="s">
        <v>69</v>
      </c>
      <c r="N22" s="1" t="s">
        <v>47</v>
      </c>
      <c r="O22" s="14">
        <v>1954.89</v>
      </c>
      <c r="P22" s="14">
        <v>604.030687332153</v>
      </c>
      <c r="Q22" s="18">
        <f>VLOOKUP(E22,all_instances_sequential_permut!AF:AG,2,FALSE)</f>
        <v>343.1792</v>
      </c>
      <c r="R22" s="18">
        <f>IFERROR(__xludf.DUMMYFUNCTION("AVERAGE(FILTER(all_instances_sequential_permut!AG:AG,all_instances_sequential_permut!E:E=A22))"),345.96811999999994)</f>
        <v>345.96812</v>
      </c>
      <c r="S22" s="9" t="s">
        <v>47</v>
      </c>
      <c r="T22" s="18">
        <f t="shared" si="5"/>
        <v>-0.8244508898</v>
      </c>
      <c r="U22" s="18">
        <f t="shared" si="6"/>
        <v>-0.4318513824</v>
      </c>
      <c r="V22" s="20"/>
      <c r="W22" s="20"/>
    </row>
    <row r="23">
      <c r="A23" s="1" t="s">
        <v>71</v>
      </c>
      <c r="B23" s="1" t="s">
        <v>47</v>
      </c>
      <c r="C23" s="12">
        <v>-0.469918589737762</v>
      </c>
      <c r="D23" s="26">
        <v>-0.469918589737761</v>
      </c>
      <c r="E23" s="35">
        <f>IFERROR(__xludf.DUMMYFUNCTION("MAX(FILTER(all_instances_sequential_permut!AF:AF,all_instances_sequential_permut!E:E=A23))"),-0.516610935)</f>
        <v>-0.516610935</v>
      </c>
      <c r="F23" s="35">
        <f>IFERROR(__xludf.DUMMYFUNCTION("MIN(FILTER(all_instances_sequential_permut!AF:AF,all_instances_sequential_permut!E:E=A23))"),-1.118254375)</f>
        <v>-1.118254375</v>
      </c>
      <c r="G23" s="35">
        <f>IFERROR(__xludf.DUMMYFUNCTION("AVERAGE(FILTER(all_instances_sequential_permut!AF:AF,all_instances_sequential_permut!E:E=A23))"),-0.7750505927000001)</f>
        <v>-0.7750505927</v>
      </c>
      <c r="H23" s="35">
        <f>IFERROR(__xludf.DUMMYFUNCTION("STDEV(FILTER(all_instances_sequential_permut!AF:AF,all_instances_sequential_permut!E:E=A23))"),0.1879120993177107)</f>
        <v>0.1879120993</v>
      </c>
      <c r="I23" s="9" t="s">
        <v>47</v>
      </c>
      <c r="J23" s="17">
        <f t="shared" si="2"/>
        <v>-0.09936262638</v>
      </c>
      <c r="K23" s="17">
        <f t="shared" si="3"/>
        <v>-0.09936262638</v>
      </c>
      <c r="L23" s="1"/>
      <c r="M23" s="1" t="s">
        <v>71</v>
      </c>
      <c r="N23" s="1" t="s">
        <v>47</v>
      </c>
      <c r="O23" s="14">
        <v>4701.35</v>
      </c>
      <c r="P23" s="14">
        <v>2280.70412850379</v>
      </c>
      <c r="Q23" s="18">
        <f>VLOOKUP(E23,all_instances_sequential_permut!AF:AG,2,FALSE)</f>
        <v>431.2722</v>
      </c>
      <c r="R23" s="18">
        <f>IFERROR(__xludf.DUMMYFUNCTION("AVERAGE(FILTER(all_instances_sequential_permut!AG:AG,all_instances_sequential_permut!E:E=A23))"),433.16197)</f>
        <v>433.16197</v>
      </c>
      <c r="S23" s="9" t="s">
        <v>47</v>
      </c>
      <c r="T23" s="18">
        <f t="shared" si="5"/>
        <v>-0.9082663065</v>
      </c>
      <c r="U23" s="18">
        <f t="shared" si="6"/>
        <v>-0.8109039245</v>
      </c>
      <c r="V23" s="20"/>
      <c r="W23" s="20"/>
    </row>
    <row r="24">
      <c r="A24" s="1" t="s">
        <v>73</v>
      </c>
      <c r="B24" s="1" t="s">
        <v>47</v>
      </c>
      <c r="C24" s="12">
        <v>-0.652462006474105</v>
      </c>
      <c r="D24" s="26">
        <v>-0.716239816855527</v>
      </c>
      <c r="E24" s="35">
        <f>IFERROR(__xludf.DUMMYFUNCTION("MAX(FILTER(all_instances_sequential_permut!AF:AF,all_instances_sequential_permut!E:E=A24))"),-0.591733824)</f>
        <v>-0.591733824</v>
      </c>
      <c r="F24" s="35">
        <f>IFERROR(__xludf.DUMMYFUNCTION("MIN(FILTER(all_instances_sequential_permut!AF:AF,all_instances_sequential_permut!E:E=A24))"),-1.080046358)</f>
        <v>-1.080046358</v>
      </c>
      <c r="G24" s="35">
        <f>IFERROR(__xludf.DUMMYFUNCTION("AVERAGE(FILTER(all_instances_sequential_permut!AF:AF,all_instances_sequential_permut!E:E=A24))"),-0.7916386955000001)</f>
        <v>-0.7916386955</v>
      </c>
      <c r="H24" s="35">
        <f>IFERROR(__xludf.DUMMYFUNCTION("STDEV(FILTER(all_instances_sequential_permut!AF:AF,all_instances_sequential_permut!E:E=A24))"),0.1409152583125724)</f>
        <v>0.1409152583</v>
      </c>
      <c r="I24" s="9" t="s">
        <v>47</v>
      </c>
      <c r="J24" s="17">
        <f t="shared" si="2"/>
        <v>0.09307543102</v>
      </c>
      <c r="K24" s="17">
        <f t="shared" si="3"/>
        <v>0.173832828</v>
      </c>
      <c r="L24" s="1"/>
      <c r="M24" s="1" t="s">
        <v>73</v>
      </c>
      <c r="N24" s="1" t="s">
        <v>47</v>
      </c>
      <c r="O24" s="14">
        <v>3665.88</v>
      </c>
      <c r="P24" s="14">
        <v>10346.0609986782</v>
      </c>
      <c r="Q24" s="18">
        <f>VLOOKUP(E24,all_instances_sequential_permut!AF:AG,2,FALSE)</f>
        <v>433.7781</v>
      </c>
      <c r="R24" s="18">
        <f>IFERROR(__xludf.DUMMYFUNCTION("AVERAGE(FILTER(all_instances_sequential_permut!AG:AG,all_instances_sequential_permut!E:E=A24))"),436.14684)</f>
        <v>436.14684</v>
      </c>
      <c r="S24" s="9" t="s">
        <v>47</v>
      </c>
      <c r="T24" s="18">
        <f t="shared" si="5"/>
        <v>-0.881671495</v>
      </c>
      <c r="U24" s="18">
        <f t="shared" si="6"/>
        <v>-0.9580731159</v>
      </c>
      <c r="V24" s="20"/>
      <c r="W24" s="20"/>
    </row>
    <row r="25">
      <c r="A25" s="1" t="s">
        <v>75</v>
      </c>
      <c r="B25" s="1" t="s">
        <v>47</v>
      </c>
      <c r="C25" s="12">
        <v>-0.745437975660058</v>
      </c>
      <c r="D25" s="26">
        <v>-0.825297773298418</v>
      </c>
      <c r="E25" s="35">
        <f>IFERROR(__xludf.DUMMYFUNCTION("MAX(FILTER(all_instances_sequential_permut!AF:AF,all_instances_sequential_permut!E:E=A25))"),-0.860661435)</f>
        <v>-0.860661435</v>
      </c>
      <c r="F25" s="35">
        <f>IFERROR(__xludf.DUMMYFUNCTION("MIN(FILTER(all_instances_sequential_permut!AF:AF,all_instances_sequential_permut!E:E=A25))"),-1.197045747)</f>
        <v>-1.197045747</v>
      </c>
      <c r="G25" s="35">
        <f>IFERROR(__xludf.DUMMYFUNCTION("AVERAGE(FILTER(all_instances_sequential_permut!AF:AF,all_instances_sequential_permut!E:E=A25))"),-0.9988125762)</f>
        <v>-0.9988125762</v>
      </c>
      <c r="H25" s="35">
        <f>IFERROR(__xludf.DUMMYFUNCTION("STDEV(FILTER(all_instances_sequential_permut!AF:AF,all_instances_sequential_permut!E:E=A25))"),0.11179746079072649)</f>
        <v>0.1117974608</v>
      </c>
      <c r="I25" s="9" t="s">
        <v>47</v>
      </c>
      <c r="J25" s="17">
        <f t="shared" si="2"/>
        <v>-0.154571491</v>
      </c>
      <c r="K25" s="17">
        <f t="shared" si="3"/>
        <v>-0.04284957847</v>
      </c>
      <c r="L25" s="1"/>
      <c r="M25" s="1" t="s">
        <v>75</v>
      </c>
      <c r="N25" s="1" t="s">
        <v>47</v>
      </c>
      <c r="O25" s="14">
        <v>3634.78</v>
      </c>
      <c r="P25" s="14">
        <v>842.446804761886</v>
      </c>
      <c r="Q25" s="18">
        <f>VLOOKUP(E25,all_instances_sequential_permut!AF:AG,2,FALSE)</f>
        <v>429.3809</v>
      </c>
      <c r="R25" s="18">
        <f>IFERROR(__xludf.DUMMYFUNCTION("AVERAGE(FILTER(all_instances_sequential_permut!AG:AG,all_instances_sequential_permut!E:E=A25))"),430.11811)</f>
        <v>430.11811</v>
      </c>
      <c r="S25" s="9" t="s">
        <v>47</v>
      </c>
      <c r="T25" s="18">
        <f t="shared" si="5"/>
        <v>-0.8818688064</v>
      </c>
      <c r="U25" s="18">
        <f t="shared" si="6"/>
        <v>-0.4903168989</v>
      </c>
      <c r="V25" s="20"/>
      <c r="W25" s="20"/>
    </row>
    <row r="26">
      <c r="A26" s="1" t="s">
        <v>77</v>
      </c>
      <c r="B26" s="1" t="s">
        <v>47</v>
      </c>
      <c r="C26" s="12">
        <v>1.46788523723726</v>
      </c>
      <c r="D26" s="26">
        <v>1.15844249754926</v>
      </c>
      <c r="E26" s="35">
        <f>IFERROR(__xludf.DUMMYFUNCTION("MAX(FILTER(all_instances_sequential_permut!AF:AF,all_instances_sequential_permut!E:E=A26))"),1.092161689)</f>
        <v>1.092161689</v>
      </c>
      <c r="F26" s="35">
        <f>IFERROR(__xludf.DUMMYFUNCTION("MIN(FILTER(all_instances_sequential_permut!AF:AF,all_instances_sequential_permut!E:E=A26))"),0.731701249)</f>
        <v>0.731701249</v>
      </c>
      <c r="G26" s="35">
        <f>IFERROR(__xludf.DUMMYFUNCTION("AVERAGE(FILTER(all_instances_sequential_permut!AF:AF,all_instances_sequential_permut!E:E=A26))"),0.9373941225)</f>
        <v>0.9373941225</v>
      </c>
      <c r="H26" s="35">
        <f>IFERROR(__xludf.DUMMYFUNCTION("STDEV(FILTER(all_instances_sequential_permut!AF:AF,all_instances_sequential_permut!E:E=A26))"),0.10625428557924677)</f>
        <v>0.1062542856</v>
      </c>
      <c r="I26" s="9" t="s">
        <v>47</v>
      </c>
      <c r="J26" s="17">
        <f t="shared" si="2"/>
        <v>-0.2559624817</v>
      </c>
      <c r="K26" s="17">
        <f t="shared" si="3"/>
        <v>-0.05721544979</v>
      </c>
      <c r="L26" s="1"/>
      <c r="M26" s="1" t="s">
        <v>77</v>
      </c>
      <c r="N26" s="1" t="s">
        <v>47</v>
      </c>
      <c r="O26" s="14">
        <v>10209.31</v>
      </c>
      <c r="P26" s="14">
        <v>2075.51168513298</v>
      </c>
      <c r="Q26" s="18">
        <f>VLOOKUP(E26,all_instances_sequential_permut!AF:AG,2,FALSE)</f>
        <v>956.8409</v>
      </c>
      <c r="R26" s="18">
        <f>IFERROR(__xludf.DUMMYFUNCTION("AVERAGE(FILTER(all_instances_sequential_permut!AG:AG,all_instances_sequential_permut!E:E=A26))"),958.3452)</f>
        <v>958.3452</v>
      </c>
      <c r="S26" s="9" t="s">
        <v>47</v>
      </c>
      <c r="T26" s="18">
        <f t="shared" si="5"/>
        <v>-0.9062776133</v>
      </c>
      <c r="U26" s="18">
        <f t="shared" si="6"/>
        <v>-0.5389855394</v>
      </c>
      <c r="V26" s="20"/>
      <c r="W26" s="20"/>
    </row>
    <row r="27">
      <c r="A27" s="1" t="s">
        <v>79</v>
      </c>
      <c r="B27" s="1" t="s">
        <v>47</v>
      </c>
      <c r="C27" s="12">
        <v>1.19291735487808</v>
      </c>
      <c r="D27" s="26">
        <v>1.19291735487808</v>
      </c>
      <c r="E27" s="35">
        <f>IFERROR(__xludf.DUMMYFUNCTION("MAX(FILTER(all_instances_sequential_permut!AF:AF,all_instances_sequential_permut!E:E=A27))"),1.115354116)</f>
        <v>1.115354116</v>
      </c>
      <c r="F27" s="35">
        <f>IFERROR(__xludf.DUMMYFUNCTION("MIN(FILTER(all_instances_sequential_permut!AF:AF,all_instances_sequential_permut!E:E=A27))"),0.577054846)</f>
        <v>0.577054846</v>
      </c>
      <c r="G27" s="35">
        <f>IFERROR(__xludf.DUMMYFUNCTION("AVERAGE(FILTER(all_instances_sequential_permut!AF:AF,all_instances_sequential_permut!E:E=A27))"),0.8523180719000001)</f>
        <v>0.8523180719</v>
      </c>
      <c r="H27" s="35">
        <f>IFERROR(__xludf.DUMMYFUNCTION("STDEV(FILTER(all_instances_sequential_permut!AF:AF,all_instances_sequential_permut!E:E=A27))"),0.14397897305909643)</f>
        <v>0.1439789731</v>
      </c>
      <c r="I27" s="9" t="s">
        <v>47</v>
      </c>
      <c r="J27" s="17">
        <f t="shared" si="2"/>
        <v>-0.0650197925</v>
      </c>
      <c r="K27" s="17">
        <f t="shared" si="3"/>
        <v>-0.0650197925</v>
      </c>
      <c r="L27" s="1"/>
      <c r="M27" s="1" t="s">
        <v>79</v>
      </c>
      <c r="N27" s="1" t="s">
        <v>47</v>
      </c>
      <c r="O27" s="14">
        <v>7754.9</v>
      </c>
      <c r="P27" s="14">
        <v>1967.15070986747</v>
      </c>
      <c r="Q27" s="18">
        <f>VLOOKUP(E27,all_instances_sequential_permut!AF:AG,2,FALSE)</f>
        <v>944.457</v>
      </c>
      <c r="R27" s="18">
        <f>IFERROR(__xludf.DUMMYFUNCTION("AVERAGE(FILTER(all_instances_sequential_permut!AG:AG,all_instances_sequential_permut!E:E=A27))"),962.9378300000002)</f>
        <v>962.93783</v>
      </c>
      <c r="S27" s="9" t="s">
        <v>47</v>
      </c>
      <c r="T27" s="18">
        <f t="shared" si="5"/>
        <v>-0.8782115824</v>
      </c>
      <c r="U27" s="18">
        <f t="shared" si="6"/>
        <v>-0.5198857946</v>
      </c>
      <c r="V27" s="20"/>
      <c r="W27" s="20"/>
    </row>
    <row r="28">
      <c r="A28" s="1" t="s">
        <v>81</v>
      </c>
      <c r="B28" s="1" t="s">
        <v>47</v>
      </c>
      <c r="C28" s="12">
        <v>0.811209854274862</v>
      </c>
      <c r="D28" s="26" t="s">
        <v>83</v>
      </c>
      <c r="E28" s="35">
        <f>IFERROR(__xludf.DUMMYFUNCTION("MAX(FILTER(all_instances_sequential_permut!AF:AF,all_instances_sequential_permut!E:E=A28))"),0.473626863)</f>
        <v>0.473626863</v>
      </c>
      <c r="F28" s="35">
        <f>IFERROR(__xludf.DUMMYFUNCTION("MIN(FILTER(all_instances_sequential_permut!AF:AF,all_instances_sequential_permut!E:E=A28))"),-0.055003497)</f>
        <v>-0.055003497</v>
      </c>
      <c r="G28" s="35">
        <f>IFERROR(__xludf.DUMMYFUNCTION("AVERAGE(FILTER(all_instances_sequential_permut!AF:AF,all_instances_sequential_permut!E:E=A28))"),0.32267401730000006)</f>
        <v>0.3226740173</v>
      </c>
      <c r="H28" s="35">
        <f>IFERROR(__xludf.DUMMYFUNCTION("STDEV(FILTER(all_instances_sequential_permut!AF:AF,all_instances_sequential_permut!E:E=A28))"),0.14978502612650507)</f>
        <v>0.1497850261</v>
      </c>
      <c r="I28" s="9" t="s">
        <v>47</v>
      </c>
      <c r="J28" s="17">
        <f t="shared" si="2"/>
        <v>-0.4161475474</v>
      </c>
      <c r="K28" s="17">
        <f t="shared" si="3"/>
        <v>-0.3096640432</v>
      </c>
      <c r="L28" s="1"/>
      <c r="M28" s="1" t="s">
        <v>81</v>
      </c>
      <c r="N28" s="1" t="s">
        <v>47</v>
      </c>
      <c r="O28" s="14">
        <v>6523.14</v>
      </c>
      <c r="P28" s="14">
        <v>1651.71042609214</v>
      </c>
      <c r="Q28" s="18">
        <f>VLOOKUP(E28,all_instances_sequential_permut!AF:AG,2,FALSE)</f>
        <v>966.9638</v>
      </c>
      <c r="R28" s="18">
        <f>IFERROR(__xludf.DUMMYFUNCTION("AVERAGE(FILTER(all_instances_sequential_permut!AG:AG,all_instances_sequential_permut!E:E=A28))"),965.0531599999998)</f>
        <v>965.05316</v>
      </c>
      <c r="S28" s="9" t="s">
        <v>47</v>
      </c>
      <c r="T28" s="18">
        <f t="shared" si="5"/>
        <v>-0.8517640584</v>
      </c>
      <c r="U28" s="18">
        <f t="shared" si="6"/>
        <v>-0.4145682047</v>
      </c>
      <c r="V28" s="20"/>
      <c r="W28" s="20"/>
    </row>
    <row r="29">
      <c r="A29" s="1" t="s">
        <v>84</v>
      </c>
      <c r="B29" s="1" t="s">
        <v>47</v>
      </c>
      <c r="C29" s="1">
        <v>4.33576659851576</v>
      </c>
      <c r="D29" s="26">
        <v>4.42690032009532</v>
      </c>
      <c r="E29" s="35">
        <f>IFERROR(__xludf.DUMMYFUNCTION("MAX(FILTER(all_instances_sequential_permut!AF:AF,all_instances_sequential_permut!E:E=A29))"),4.136300437)</f>
        <v>4.136300437</v>
      </c>
      <c r="F29" s="35">
        <f>IFERROR(__xludf.DUMMYFUNCTION("MIN(FILTER(all_instances_sequential_permut!AF:AF,all_instances_sequential_permut!E:E=A29))"),3.893657048)</f>
        <v>3.893657048</v>
      </c>
      <c r="G29" s="35">
        <f>IFERROR(__xludf.DUMMYFUNCTION("AVERAGE(FILTER(all_instances_sequential_permut!AF:AF,all_instances_sequential_permut!E:E=A29))"),4.0342817466000005)</f>
        <v>4.034281747</v>
      </c>
      <c r="H29" s="35">
        <f>IFERROR(__xludf.DUMMYFUNCTION("STDEV(FILTER(all_instances_sequential_permut!AF:AF,all_instances_sequential_permut!E:E=A29))"),0.07464637849123627)</f>
        <v>0.07464637849</v>
      </c>
      <c r="I29" s="9" t="s">
        <v>47</v>
      </c>
      <c r="J29" s="17">
        <f t="shared" si="2"/>
        <v>-0.04600481991</v>
      </c>
      <c r="K29" s="17">
        <f t="shared" si="3"/>
        <v>-0.06564409905</v>
      </c>
      <c r="L29" s="1"/>
      <c r="M29" s="1" t="s">
        <v>84</v>
      </c>
      <c r="N29" s="1" t="s">
        <v>47</v>
      </c>
      <c r="O29" s="1">
        <v>9905.33</v>
      </c>
      <c r="P29" s="14">
        <v>8491.748183012</v>
      </c>
      <c r="Q29" s="18">
        <f>VLOOKUP(E29,all_instances_sequential_permut!AF:AG,2,FALSE)</f>
        <v>1083.104257</v>
      </c>
      <c r="R29" s="18">
        <f>IFERROR(__xludf.DUMMYFUNCTION("AVERAGE(FILTER(all_instances_sequential_permut!AG:AG,all_instances_sequential_permut!E:E=A29))"),1084.4848819000003)</f>
        <v>1084.484882</v>
      </c>
      <c r="S29" s="9" t="s">
        <v>47</v>
      </c>
      <c r="T29" s="18">
        <f t="shared" si="5"/>
        <v>-0.8906543995</v>
      </c>
      <c r="U29" s="18">
        <f t="shared" si="6"/>
        <v>-0.8724521461</v>
      </c>
      <c r="V29" s="20"/>
      <c r="W29" s="20"/>
    </row>
    <row r="30">
      <c r="A30" s="1" t="s">
        <v>85</v>
      </c>
      <c r="B30" s="1" t="s">
        <v>47</v>
      </c>
      <c r="C30" s="1">
        <v>3.53449318599047</v>
      </c>
      <c r="D30" s="26">
        <v>3.53449318599047</v>
      </c>
      <c r="E30" s="35">
        <f>IFERROR(__xludf.DUMMYFUNCTION("MAX(FILTER(all_instances_sequential_permut!AF:AF,all_instances_sequential_permut!E:E=A30))"),3.26518831)</f>
        <v>3.26518831</v>
      </c>
      <c r="F30" s="35">
        <f>IFERROR(__xludf.DUMMYFUNCTION("MIN(FILTER(all_instances_sequential_permut!AF:AF,all_instances_sequential_permut!E:E=A30))"),2.611305174)</f>
        <v>2.611305174</v>
      </c>
      <c r="G30" s="35">
        <f>IFERROR(__xludf.DUMMYFUNCTION("AVERAGE(FILTER(all_instances_sequential_permut!AF:AF,all_instances_sequential_permut!E:E=A30))"),2.9008763237)</f>
        <v>2.900876324</v>
      </c>
      <c r="H30" s="35">
        <f>IFERROR(__xludf.DUMMYFUNCTION("STDEV(FILTER(all_instances_sequential_permut!AF:AF,all_instances_sequential_permut!E:E=A30))"),0.17944861879815563)</f>
        <v>0.1794486188</v>
      </c>
      <c r="I30" s="9" t="s">
        <v>47</v>
      </c>
      <c r="J30" s="17">
        <f t="shared" si="2"/>
        <v>-0.07619334989</v>
      </c>
      <c r="K30" s="17">
        <f t="shared" si="3"/>
        <v>-0.07619334989</v>
      </c>
      <c r="L30" s="1"/>
      <c r="M30" s="1" t="s">
        <v>85</v>
      </c>
      <c r="N30" s="1" t="s">
        <v>47</v>
      </c>
      <c r="O30" s="1">
        <v>7914.34</v>
      </c>
      <c r="P30" s="14">
        <v>3399.77691197395</v>
      </c>
      <c r="Q30" s="18">
        <f>VLOOKUP(E30,all_instances_sequential_permut!AF:AG,2,FALSE)</f>
        <v>1078.456447</v>
      </c>
      <c r="R30" s="18">
        <f>IFERROR(__xludf.DUMMYFUNCTION("AVERAGE(FILTER(all_instances_sequential_permut!AG:AG,all_instances_sequential_permut!E:E=A30))"),1084.9081102)</f>
        <v>1084.90811</v>
      </c>
      <c r="S30" s="9" t="s">
        <v>47</v>
      </c>
      <c r="T30" s="18">
        <f t="shared" si="5"/>
        <v>-0.8637338746</v>
      </c>
      <c r="U30" s="18">
        <f t="shared" si="6"/>
        <v>-0.6827861136</v>
      </c>
      <c r="V30" s="20"/>
      <c r="W30" s="20"/>
    </row>
    <row r="31">
      <c r="A31" s="1" t="s">
        <v>86</v>
      </c>
      <c r="B31" s="1" t="s">
        <v>47</v>
      </c>
      <c r="C31" s="1">
        <v>3.00159846679929</v>
      </c>
      <c r="D31" s="26">
        <v>3.00159846679929</v>
      </c>
      <c r="E31" s="35">
        <f>IFERROR(__xludf.DUMMYFUNCTION("MAX(FILTER(all_instances_sequential_permut!AF:AF,all_instances_sequential_permut!E:E=A31))"),2.585428852)</f>
        <v>2.585428852</v>
      </c>
      <c r="F31" s="35">
        <f>IFERROR(__xludf.DUMMYFUNCTION("MIN(FILTER(all_instances_sequential_permut!AF:AF,all_instances_sequential_permut!E:E=A31))"),1.935633035)</f>
        <v>1.935633035</v>
      </c>
      <c r="G31" s="35">
        <f>IFERROR(__xludf.DUMMYFUNCTION("AVERAGE(FILTER(all_instances_sequential_permut!AF:AF,all_instances_sequential_permut!E:E=A31))"),2.2450297457999993)</f>
        <v>2.245029746</v>
      </c>
      <c r="H31" s="35">
        <f>IFERROR(__xludf.DUMMYFUNCTION("STDEV(FILTER(all_instances_sequential_permut!AF:AF,all_instances_sequential_permut!E:E=A31))"),0.2441141505779392)</f>
        <v>0.2441141506</v>
      </c>
      <c r="I31" s="9" t="s">
        <v>47</v>
      </c>
      <c r="J31" s="17">
        <f t="shared" si="2"/>
        <v>-0.1386493295</v>
      </c>
      <c r="K31" s="17">
        <f t="shared" si="3"/>
        <v>-0.1386493295</v>
      </c>
      <c r="L31" s="1"/>
      <c r="M31" s="1" t="s">
        <v>86</v>
      </c>
      <c r="N31" s="1" t="s">
        <v>47</v>
      </c>
      <c r="O31" s="1">
        <v>8535.74</v>
      </c>
      <c r="P31" s="14">
        <v>7750.36135673522</v>
      </c>
      <c r="Q31" s="18">
        <f>VLOOKUP(E31,all_instances_sequential_permut!AF:AG,2,FALSE)</f>
        <v>1083.898334</v>
      </c>
      <c r="R31" s="18">
        <f>IFERROR(__xludf.DUMMYFUNCTION("AVERAGE(FILTER(all_instances_sequential_permut!AG:AG,all_instances_sequential_permut!E:E=A31))"),1087.4088534999999)</f>
        <v>1087.408854</v>
      </c>
      <c r="S31" s="9" t="s">
        <v>47</v>
      </c>
      <c r="T31" s="18">
        <f t="shared" si="5"/>
        <v>-0.8730164773</v>
      </c>
      <c r="U31" s="18">
        <f t="shared" si="6"/>
        <v>-0.8601486713</v>
      </c>
      <c r="V31" s="20"/>
      <c r="W31" s="20"/>
    </row>
    <row r="32">
      <c r="A32" s="27"/>
      <c r="B32" s="27"/>
      <c r="C32" s="27"/>
      <c r="D32" s="28"/>
      <c r="E32" s="27"/>
      <c r="F32" s="27"/>
      <c r="G32" s="27"/>
      <c r="H32" s="27"/>
      <c r="I32" s="29"/>
      <c r="J32" s="29"/>
      <c r="K32" s="30"/>
      <c r="L32" s="27"/>
      <c r="M32" s="27"/>
      <c r="N32" s="27"/>
      <c r="O32" s="27"/>
      <c r="P32" s="28"/>
      <c r="Q32" s="30"/>
      <c r="R32" s="30"/>
      <c r="S32" s="30"/>
      <c r="T32" s="30"/>
      <c r="U32" s="20"/>
      <c r="V32" s="20"/>
      <c r="W32" s="20"/>
    </row>
    <row r="33">
      <c r="A33" s="27"/>
      <c r="B33" s="27"/>
      <c r="C33" s="27"/>
      <c r="D33" s="28"/>
      <c r="E33" s="27"/>
      <c r="F33" s="27"/>
      <c r="G33" s="27"/>
      <c r="H33" s="27"/>
      <c r="I33" s="29"/>
      <c r="J33" s="29"/>
      <c r="K33" s="30"/>
      <c r="L33" s="27"/>
      <c r="M33" s="27"/>
      <c r="N33" s="31" t="s">
        <v>87</v>
      </c>
      <c r="O33" s="27"/>
      <c r="P33" s="28"/>
      <c r="Q33" s="30"/>
      <c r="R33" s="30"/>
      <c r="S33" s="30"/>
      <c r="T33" s="30"/>
      <c r="U33" s="20"/>
      <c r="V33" s="20"/>
      <c r="W33" s="20"/>
    </row>
    <row r="34">
      <c r="A34" s="27"/>
      <c r="B34" s="27"/>
      <c r="C34" s="27"/>
      <c r="D34" s="27"/>
      <c r="E34" s="27"/>
      <c r="F34" s="27"/>
      <c r="G34" s="27"/>
      <c r="H34" s="27"/>
      <c r="I34" s="29"/>
      <c r="J34" s="29"/>
      <c r="K34" s="30"/>
      <c r="L34" s="27"/>
      <c r="M34" s="27"/>
      <c r="N34" s="32" t="s">
        <v>88</v>
      </c>
      <c r="O34" s="27"/>
      <c r="P34" s="27"/>
      <c r="Q34" s="30"/>
      <c r="R34" s="30"/>
      <c r="S34" s="30"/>
      <c r="T34" s="30"/>
      <c r="U34" s="20"/>
      <c r="V34" s="20"/>
      <c r="W34" s="20"/>
    </row>
    <row r="35">
      <c r="A35" s="20"/>
      <c r="B35" s="20"/>
      <c r="C35" s="20"/>
      <c r="D35" s="27"/>
      <c r="E35" s="20"/>
      <c r="F35" s="20"/>
      <c r="G35" s="20"/>
      <c r="H35" s="20"/>
      <c r="I35" s="29"/>
      <c r="J35" s="29"/>
      <c r="K35" s="30"/>
      <c r="L35" s="20"/>
      <c r="M35" s="20"/>
      <c r="N35" s="32" t="s">
        <v>89</v>
      </c>
      <c r="O35" s="20"/>
      <c r="P35" s="27"/>
      <c r="Q35" s="30"/>
      <c r="R35" s="30"/>
      <c r="S35" s="30"/>
      <c r="T35" s="30"/>
      <c r="U35" s="20"/>
      <c r="V35" s="20"/>
      <c r="W35" s="20"/>
    </row>
    <row r="36">
      <c r="A36" s="20"/>
      <c r="B36" s="20"/>
      <c r="C36" s="20"/>
      <c r="D36" s="27"/>
      <c r="E36" s="20"/>
      <c r="F36" s="20"/>
      <c r="G36" s="20"/>
      <c r="H36" s="20"/>
      <c r="I36" s="29"/>
      <c r="J36" s="29"/>
      <c r="K36" s="30"/>
      <c r="L36" s="20"/>
      <c r="M36" s="20"/>
      <c r="N36" s="33" t="s">
        <v>90</v>
      </c>
      <c r="O36" s="20"/>
      <c r="P36" s="27"/>
      <c r="Q36" s="30"/>
      <c r="R36" s="30"/>
      <c r="S36" s="30"/>
      <c r="T36" s="30"/>
      <c r="U36" s="20"/>
      <c r="V36" s="20"/>
      <c r="W36" s="20"/>
    </row>
    <row r="37">
      <c r="A37" s="20"/>
      <c r="B37" s="20"/>
      <c r="C37" s="20"/>
      <c r="D37" s="20"/>
      <c r="E37" s="20"/>
      <c r="F37" s="20"/>
      <c r="G37" s="20"/>
      <c r="H37" s="20"/>
      <c r="I37" s="29"/>
      <c r="J37" s="29"/>
      <c r="K37" s="30"/>
      <c r="L37" s="20"/>
      <c r="M37" s="20"/>
      <c r="N37" s="33" t="s">
        <v>91</v>
      </c>
      <c r="O37" s="20"/>
      <c r="P37" s="20"/>
      <c r="Q37" s="30"/>
      <c r="R37" s="30"/>
      <c r="S37" s="30"/>
      <c r="T37" s="30"/>
      <c r="U37" s="20"/>
      <c r="V37" s="20"/>
      <c r="W37" s="20"/>
    </row>
    <row r="38">
      <c r="A38" s="20"/>
      <c r="B38" s="20"/>
      <c r="C38" s="20"/>
      <c r="D38" s="20"/>
      <c r="E38" s="20"/>
      <c r="F38" s="20"/>
      <c r="G38" s="20"/>
      <c r="H38" s="20"/>
      <c r="I38" s="29"/>
      <c r="J38" s="29"/>
      <c r="K38" s="30"/>
      <c r="L38" s="20"/>
      <c r="M38" s="20"/>
      <c r="N38" s="33" t="s">
        <v>92</v>
      </c>
      <c r="O38" s="20"/>
      <c r="P38" s="20"/>
      <c r="Q38" s="30"/>
      <c r="R38" s="30"/>
      <c r="S38" s="30"/>
      <c r="T38" s="30"/>
      <c r="U38" s="20"/>
      <c r="V38" s="20"/>
      <c r="W38" s="20"/>
    </row>
    <row r="39">
      <c r="A39" s="20"/>
      <c r="B39" s="20"/>
      <c r="C39" s="20"/>
      <c r="D39" s="20"/>
      <c r="E39" s="20"/>
      <c r="F39" s="20"/>
      <c r="G39" s="20"/>
      <c r="H39" s="20"/>
      <c r="I39" s="29"/>
      <c r="J39" s="29"/>
      <c r="K39" s="30"/>
      <c r="L39" s="20"/>
      <c r="M39" s="20"/>
      <c r="N39" s="33" t="s">
        <v>93</v>
      </c>
      <c r="O39" s="20"/>
      <c r="P39" s="20"/>
      <c r="Q39" s="30"/>
      <c r="R39" s="30"/>
      <c r="S39" s="30"/>
      <c r="T39" s="30"/>
      <c r="U39" s="20"/>
      <c r="V39" s="20"/>
      <c r="W39" s="20"/>
    </row>
    <row r="40">
      <c r="A40" s="20"/>
      <c r="B40" s="20"/>
      <c r="C40" s="20"/>
      <c r="D40" s="20"/>
      <c r="E40" s="20"/>
      <c r="F40" s="20"/>
      <c r="G40" s="20"/>
      <c r="H40" s="20"/>
      <c r="I40" s="29"/>
      <c r="J40" s="29"/>
      <c r="K40" s="30"/>
      <c r="L40" s="20"/>
      <c r="M40" s="20"/>
      <c r="N40" s="34"/>
      <c r="O40" s="20"/>
      <c r="P40" s="20"/>
      <c r="Q40" s="30"/>
      <c r="R40" s="30"/>
      <c r="S40" s="30"/>
      <c r="T40" s="30"/>
      <c r="U40" s="20"/>
      <c r="V40" s="20"/>
      <c r="W40" s="20"/>
    </row>
    <row r="41">
      <c r="A41" s="20"/>
      <c r="B41" s="20"/>
      <c r="C41" s="20"/>
      <c r="D41" s="20"/>
      <c r="E41" s="20"/>
      <c r="F41" s="20"/>
      <c r="G41" s="20"/>
      <c r="H41" s="20"/>
      <c r="I41" s="29"/>
      <c r="J41" s="29"/>
      <c r="K41" s="30"/>
      <c r="L41" s="20"/>
      <c r="M41" s="20"/>
      <c r="N41" s="20"/>
      <c r="O41" s="20"/>
      <c r="P41" s="20"/>
      <c r="Q41" s="30"/>
      <c r="R41" s="30"/>
      <c r="S41" s="30"/>
      <c r="T41" s="30"/>
      <c r="U41" s="20"/>
      <c r="V41" s="20"/>
      <c r="W41" s="20"/>
    </row>
    <row r="42">
      <c r="A42" s="20"/>
      <c r="B42" s="20"/>
      <c r="C42" s="20"/>
      <c r="D42" s="20"/>
      <c r="E42" s="20"/>
      <c r="F42" s="20"/>
      <c r="G42" s="20"/>
      <c r="H42" s="20"/>
      <c r="I42" s="29"/>
      <c r="J42" s="29"/>
      <c r="K42" s="30"/>
      <c r="L42" s="20"/>
      <c r="M42" s="20"/>
      <c r="N42" s="20"/>
      <c r="O42" s="20"/>
      <c r="P42" s="20"/>
      <c r="Q42" s="30"/>
      <c r="R42" s="30"/>
      <c r="S42" s="30"/>
      <c r="T42" s="30"/>
      <c r="U42" s="20"/>
      <c r="V42" s="20"/>
      <c r="W42" s="20"/>
    </row>
    <row r="43">
      <c r="A43" s="20"/>
      <c r="B43" s="20"/>
      <c r="C43" s="20"/>
      <c r="D43" s="20"/>
      <c r="E43" s="20"/>
      <c r="F43" s="20"/>
      <c r="G43" s="20"/>
      <c r="H43" s="20"/>
      <c r="I43" s="29"/>
      <c r="J43" s="29"/>
      <c r="K43" s="30"/>
      <c r="L43" s="20"/>
      <c r="M43" s="20"/>
      <c r="N43" s="20"/>
      <c r="O43" s="20"/>
      <c r="P43" s="20"/>
      <c r="Q43" s="30"/>
      <c r="R43" s="30"/>
      <c r="S43" s="30"/>
      <c r="T43" s="30"/>
      <c r="U43" s="20"/>
      <c r="V43" s="20"/>
      <c r="W43" s="20"/>
    </row>
    <row r="44">
      <c r="A44" s="20"/>
      <c r="B44" s="20"/>
      <c r="C44" s="20"/>
      <c r="D44" s="20"/>
      <c r="E44" s="20"/>
      <c r="F44" s="20"/>
      <c r="G44" s="20"/>
      <c r="H44" s="20"/>
      <c r="I44" s="29"/>
      <c r="J44" s="29"/>
      <c r="K44" s="30"/>
      <c r="L44" s="20"/>
      <c r="M44" s="20"/>
      <c r="N44" s="20"/>
      <c r="O44" s="20"/>
      <c r="P44" s="20"/>
      <c r="Q44" s="30"/>
      <c r="R44" s="30"/>
      <c r="S44" s="30"/>
      <c r="T44" s="30"/>
      <c r="U44" s="20"/>
      <c r="V44" s="20"/>
      <c r="W44" s="20"/>
    </row>
    <row r="45">
      <c r="A45" s="20"/>
      <c r="B45" s="20"/>
      <c r="C45" s="20"/>
      <c r="D45" s="20"/>
      <c r="E45" s="20"/>
      <c r="F45" s="20"/>
      <c r="G45" s="20"/>
      <c r="H45" s="20"/>
      <c r="I45" s="29"/>
      <c r="J45" s="29"/>
      <c r="K45" s="30"/>
      <c r="L45" s="20"/>
      <c r="M45" s="20"/>
      <c r="N45" s="20"/>
      <c r="O45" s="20"/>
      <c r="P45" s="20"/>
      <c r="Q45" s="30"/>
      <c r="R45" s="30"/>
      <c r="S45" s="30"/>
      <c r="T45" s="30"/>
      <c r="U45" s="20"/>
      <c r="V45" s="20"/>
      <c r="W45" s="20"/>
    </row>
    <row r="46">
      <c r="A46" s="20"/>
      <c r="B46" s="20"/>
      <c r="C46" s="20"/>
      <c r="D46" s="20"/>
      <c r="E46" s="20"/>
      <c r="F46" s="20"/>
      <c r="G46" s="20"/>
      <c r="H46" s="20"/>
      <c r="I46" s="29"/>
      <c r="J46" s="29"/>
      <c r="K46" s="30"/>
      <c r="L46" s="20"/>
      <c r="M46" s="20"/>
      <c r="N46" s="20"/>
      <c r="O46" s="20"/>
      <c r="P46" s="20"/>
      <c r="Q46" s="30"/>
      <c r="R46" s="30"/>
      <c r="S46" s="30"/>
      <c r="T46" s="30"/>
      <c r="U46" s="20"/>
      <c r="V46" s="20"/>
      <c r="W46" s="20"/>
    </row>
    <row r="47">
      <c r="A47" s="20"/>
      <c r="B47" s="20"/>
      <c r="C47" s="20"/>
      <c r="D47" s="20"/>
      <c r="E47" s="20"/>
      <c r="F47" s="20"/>
      <c r="G47" s="20"/>
      <c r="H47" s="20"/>
      <c r="I47" s="29"/>
      <c r="J47" s="29"/>
      <c r="K47" s="30"/>
      <c r="L47" s="20"/>
      <c r="M47" s="20"/>
      <c r="N47" s="20"/>
      <c r="O47" s="20"/>
      <c r="P47" s="20"/>
      <c r="Q47" s="30"/>
      <c r="R47" s="30"/>
      <c r="S47" s="30"/>
      <c r="T47" s="30"/>
      <c r="U47" s="20"/>
      <c r="V47" s="20"/>
      <c r="W47" s="20"/>
    </row>
    <row r="48">
      <c r="A48" s="20"/>
      <c r="B48" s="20"/>
      <c r="C48" s="20"/>
      <c r="D48" s="20"/>
      <c r="E48" s="20"/>
      <c r="F48" s="20"/>
      <c r="G48" s="20"/>
      <c r="H48" s="20"/>
      <c r="I48" s="29"/>
      <c r="J48" s="29"/>
      <c r="K48" s="30"/>
      <c r="L48" s="20"/>
      <c r="M48" s="20"/>
      <c r="N48" s="20"/>
      <c r="O48" s="20"/>
      <c r="P48" s="20"/>
      <c r="Q48" s="30"/>
      <c r="R48" s="30"/>
      <c r="S48" s="30"/>
      <c r="T48" s="30"/>
      <c r="U48" s="20"/>
      <c r="V48" s="20"/>
      <c r="W48" s="20"/>
    </row>
    <row r="49">
      <c r="A49" s="20"/>
      <c r="B49" s="20"/>
      <c r="C49" s="20"/>
      <c r="D49" s="20"/>
      <c r="E49" s="20"/>
      <c r="F49" s="20"/>
      <c r="G49" s="20"/>
      <c r="H49" s="20"/>
      <c r="I49" s="29"/>
      <c r="J49" s="29"/>
      <c r="K49" s="30"/>
      <c r="L49" s="20"/>
      <c r="M49" s="20"/>
      <c r="N49" s="20"/>
      <c r="O49" s="20"/>
      <c r="P49" s="20"/>
      <c r="Q49" s="30"/>
      <c r="R49" s="30"/>
      <c r="S49" s="30"/>
      <c r="T49" s="30"/>
      <c r="U49" s="20"/>
      <c r="V49" s="20"/>
      <c r="W49" s="20"/>
    </row>
    <row r="50">
      <c r="A50" s="20"/>
      <c r="B50" s="20"/>
      <c r="C50" s="20"/>
      <c r="D50" s="20"/>
      <c r="E50" s="20"/>
      <c r="F50" s="20"/>
      <c r="G50" s="20"/>
      <c r="H50" s="20"/>
      <c r="I50" s="29"/>
      <c r="J50" s="29"/>
      <c r="K50" s="30"/>
      <c r="L50" s="20"/>
      <c r="M50" s="20"/>
      <c r="N50" s="20"/>
      <c r="O50" s="20"/>
      <c r="P50" s="20"/>
      <c r="Q50" s="30"/>
      <c r="R50" s="30"/>
      <c r="S50" s="30"/>
      <c r="T50" s="30"/>
      <c r="U50" s="20"/>
      <c r="V50" s="20"/>
      <c r="W50" s="20"/>
    </row>
    <row r="51">
      <c r="A51" s="20"/>
      <c r="B51" s="20"/>
      <c r="C51" s="20"/>
      <c r="D51" s="20"/>
      <c r="E51" s="20"/>
      <c r="F51" s="20"/>
      <c r="G51" s="20"/>
      <c r="H51" s="20"/>
      <c r="I51" s="29"/>
      <c r="J51" s="29"/>
      <c r="K51" s="30"/>
      <c r="L51" s="20"/>
      <c r="M51" s="20"/>
      <c r="N51" s="20"/>
      <c r="O51" s="20"/>
      <c r="P51" s="20"/>
      <c r="Q51" s="30"/>
      <c r="R51" s="30"/>
      <c r="S51" s="30"/>
      <c r="T51" s="30"/>
      <c r="U51" s="20"/>
      <c r="V51" s="20"/>
      <c r="W51" s="20"/>
    </row>
    <row r="52">
      <c r="A52" s="20"/>
      <c r="B52" s="20"/>
      <c r="C52" s="20"/>
      <c r="D52" s="20"/>
      <c r="E52" s="20"/>
      <c r="F52" s="20"/>
      <c r="G52" s="20"/>
      <c r="H52" s="20"/>
      <c r="I52" s="29"/>
      <c r="J52" s="29"/>
      <c r="K52" s="30"/>
      <c r="L52" s="20"/>
      <c r="M52" s="20"/>
      <c r="N52" s="20"/>
      <c r="O52" s="20"/>
      <c r="P52" s="20"/>
      <c r="Q52" s="30"/>
      <c r="R52" s="30"/>
      <c r="S52" s="30"/>
      <c r="T52" s="30"/>
      <c r="U52" s="20"/>
      <c r="V52" s="20"/>
      <c r="W52" s="20"/>
    </row>
    <row r="53">
      <c r="A53" s="20"/>
      <c r="B53" s="20"/>
      <c r="C53" s="20"/>
      <c r="D53" s="20"/>
      <c r="E53" s="20"/>
      <c r="F53" s="20"/>
      <c r="G53" s="20"/>
      <c r="H53" s="20"/>
      <c r="I53" s="29"/>
      <c r="J53" s="29"/>
      <c r="K53" s="30"/>
      <c r="L53" s="20"/>
      <c r="M53" s="20"/>
      <c r="N53" s="20"/>
      <c r="O53" s="20"/>
      <c r="P53" s="20"/>
      <c r="Q53" s="30"/>
      <c r="R53" s="30"/>
      <c r="S53" s="30"/>
      <c r="T53" s="30"/>
      <c r="U53" s="20"/>
      <c r="V53" s="20"/>
      <c r="W53" s="20"/>
    </row>
    <row r="54">
      <c r="A54" s="20"/>
      <c r="B54" s="20"/>
      <c r="C54" s="20"/>
      <c r="D54" s="20"/>
      <c r="E54" s="20"/>
      <c r="F54" s="20"/>
      <c r="G54" s="20"/>
      <c r="H54" s="20"/>
      <c r="I54" s="29"/>
      <c r="J54" s="29"/>
      <c r="K54" s="30"/>
      <c r="L54" s="20"/>
      <c r="M54" s="20"/>
      <c r="N54" s="20"/>
      <c r="O54" s="20"/>
      <c r="P54" s="20"/>
      <c r="Q54" s="30"/>
      <c r="R54" s="30"/>
      <c r="S54" s="30"/>
      <c r="T54" s="30"/>
      <c r="U54" s="20"/>
      <c r="V54" s="20"/>
      <c r="W54" s="20"/>
    </row>
    <row r="55">
      <c r="A55" s="20"/>
      <c r="B55" s="20"/>
      <c r="C55" s="20"/>
      <c r="D55" s="20"/>
      <c r="E55" s="20"/>
      <c r="F55" s="20"/>
      <c r="G55" s="20"/>
      <c r="H55" s="20"/>
      <c r="I55" s="29"/>
      <c r="J55" s="29"/>
      <c r="K55" s="30"/>
      <c r="L55" s="20"/>
      <c r="M55" s="20"/>
      <c r="N55" s="20"/>
      <c r="O55" s="20"/>
      <c r="P55" s="20"/>
      <c r="Q55" s="30"/>
      <c r="R55" s="30"/>
      <c r="S55" s="30"/>
      <c r="T55" s="30"/>
      <c r="U55" s="20"/>
      <c r="V55" s="20"/>
      <c r="W55" s="20"/>
    </row>
    <row r="56">
      <c r="A56" s="20"/>
      <c r="B56" s="20"/>
      <c r="C56" s="20"/>
      <c r="D56" s="20"/>
      <c r="E56" s="20"/>
      <c r="F56" s="20"/>
      <c r="G56" s="20"/>
      <c r="H56" s="20"/>
      <c r="I56" s="29"/>
      <c r="J56" s="29"/>
      <c r="K56" s="30"/>
      <c r="L56" s="20"/>
      <c r="M56" s="20"/>
      <c r="N56" s="20"/>
      <c r="O56" s="20"/>
      <c r="P56" s="20"/>
      <c r="Q56" s="30"/>
      <c r="R56" s="30"/>
      <c r="S56" s="30"/>
      <c r="T56" s="30"/>
      <c r="U56" s="20"/>
      <c r="V56" s="20"/>
      <c r="W56" s="20"/>
    </row>
    <row r="57">
      <c r="A57" s="20"/>
      <c r="B57" s="20"/>
      <c r="C57" s="20"/>
      <c r="D57" s="20"/>
      <c r="E57" s="20"/>
      <c r="F57" s="20"/>
      <c r="G57" s="20"/>
      <c r="H57" s="20"/>
      <c r="I57" s="29"/>
      <c r="J57" s="29"/>
      <c r="K57" s="30"/>
      <c r="L57" s="20"/>
      <c r="M57" s="20"/>
      <c r="N57" s="20"/>
      <c r="O57" s="20"/>
      <c r="P57" s="20"/>
      <c r="Q57" s="30"/>
      <c r="R57" s="30"/>
      <c r="S57" s="30"/>
      <c r="T57" s="30"/>
      <c r="U57" s="20"/>
      <c r="V57" s="20"/>
      <c r="W57" s="20"/>
    </row>
    <row r="58">
      <c r="A58" s="20"/>
      <c r="B58" s="20"/>
      <c r="C58" s="20"/>
      <c r="D58" s="20"/>
      <c r="E58" s="20"/>
      <c r="F58" s="20"/>
      <c r="G58" s="20"/>
      <c r="H58" s="20"/>
      <c r="I58" s="29"/>
      <c r="J58" s="29"/>
      <c r="K58" s="30"/>
      <c r="L58" s="20"/>
      <c r="M58" s="20"/>
      <c r="N58" s="20"/>
      <c r="O58" s="20"/>
      <c r="P58" s="20"/>
      <c r="Q58" s="30"/>
      <c r="R58" s="30"/>
      <c r="S58" s="30"/>
      <c r="T58" s="30"/>
      <c r="U58" s="20"/>
      <c r="V58" s="20"/>
      <c r="W58" s="20"/>
    </row>
    <row r="59">
      <c r="A59" s="20"/>
      <c r="B59" s="20"/>
      <c r="C59" s="20"/>
      <c r="D59" s="20"/>
      <c r="E59" s="20"/>
      <c r="F59" s="20"/>
      <c r="G59" s="20"/>
      <c r="H59" s="20"/>
      <c r="I59" s="29"/>
      <c r="J59" s="29"/>
      <c r="K59" s="30"/>
      <c r="L59" s="20"/>
      <c r="M59" s="20"/>
      <c r="N59" s="20"/>
      <c r="O59" s="20"/>
      <c r="P59" s="20"/>
      <c r="Q59" s="30"/>
      <c r="R59" s="30"/>
      <c r="S59" s="30"/>
      <c r="T59" s="30"/>
      <c r="U59" s="20"/>
      <c r="V59" s="20"/>
      <c r="W59" s="20"/>
    </row>
    <row r="60">
      <c r="A60" s="20"/>
      <c r="B60" s="20"/>
      <c r="C60" s="20"/>
      <c r="D60" s="20"/>
      <c r="E60" s="20"/>
      <c r="F60" s="20"/>
      <c r="G60" s="20"/>
      <c r="H60" s="20"/>
      <c r="I60" s="29"/>
      <c r="J60" s="29"/>
      <c r="K60" s="30"/>
      <c r="L60" s="20"/>
      <c r="M60" s="20"/>
      <c r="N60" s="20"/>
      <c r="O60" s="20"/>
      <c r="P60" s="20"/>
      <c r="Q60" s="30"/>
      <c r="R60" s="30"/>
      <c r="S60" s="30"/>
      <c r="T60" s="30"/>
      <c r="U60" s="20"/>
      <c r="V60" s="20"/>
      <c r="W60" s="20"/>
    </row>
    <row r="61">
      <c r="A61" s="20"/>
      <c r="B61" s="20"/>
      <c r="C61" s="20"/>
      <c r="D61" s="20"/>
      <c r="E61" s="20"/>
      <c r="F61" s="20"/>
      <c r="G61" s="20"/>
      <c r="H61" s="20"/>
      <c r="I61" s="29"/>
      <c r="J61" s="29"/>
      <c r="K61" s="30"/>
      <c r="L61" s="20"/>
      <c r="M61" s="20"/>
      <c r="N61" s="20"/>
      <c r="O61" s="20"/>
      <c r="P61" s="20"/>
      <c r="Q61" s="30"/>
      <c r="R61" s="30"/>
      <c r="S61" s="30"/>
      <c r="T61" s="30"/>
      <c r="U61" s="20"/>
      <c r="V61" s="20"/>
      <c r="W61" s="20"/>
    </row>
    <row r="62">
      <c r="A62" s="20"/>
      <c r="B62" s="20"/>
      <c r="C62" s="20"/>
      <c r="D62" s="20"/>
      <c r="E62" s="20"/>
      <c r="F62" s="20"/>
      <c r="G62" s="20"/>
      <c r="H62" s="20"/>
      <c r="I62" s="29"/>
      <c r="J62" s="29"/>
      <c r="K62" s="30"/>
      <c r="L62" s="20"/>
      <c r="M62" s="20"/>
      <c r="N62" s="20"/>
      <c r="O62" s="20"/>
      <c r="P62" s="20"/>
      <c r="Q62" s="30"/>
      <c r="R62" s="30"/>
      <c r="S62" s="30"/>
      <c r="T62" s="30"/>
      <c r="U62" s="20"/>
      <c r="V62" s="20"/>
      <c r="W62" s="20"/>
    </row>
    <row r="63">
      <c r="A63" s="20"/>
      <c r="B63" s="20"/>
      <c r="C63" s="20"/>
      <c r="D63" s="20"/>
      <c r="E63" s="20"/>
      <c r="F63" s="20"/>
      <c r="G63" s="20"/>
      <c r="H63" s="20"/>
      <c r="I63" s="29"/>
      <c r="J63" s="29"/>
      <c r="K63" s="30"/>
      <c r="L63" s="20"/>
      <c r="M63" s="20"/>
      <c r="N63" s="20"/>
      <c r="O63" s="20"/>
      <c r="P63" s="20"/>
      <c r="Q63" s="30"/>
      <c r="R63" s="30"/>
      <c r="S63" s="30"/>
      <c r="T63" s="30"/>
      <c r="U63" s="20"/>
      <c r="V63" s="20"/>
      <c r="W63" s="20"/>
    </row>
    <row r="64">
      <c r="A64" s="20"/>
      <c r="B64" s="20"/>
      <c r="C64" s="20"/>
      <c r="D64" s="20"/>
      <c r="E64" s="20"/>
      <c r="F64" s="20"/>
      <c r="G64" s="20"/>
      <c r="H64" s="20"/>
      <c r="I64" s="29"/>
      <c r="J64" s="29"/>
      <c r="K64" s="30"/>
      <c r="L64" s="20"/>
      <c r="M64" s="20"/>
      <c r="N64" s="20"/>
      <c r="O64" s="20"/>
      <c r="P64" s="20"/>
      <c r="Q64" s="30"/>
      <c r="R64" s="30"/>
      <c r="S64" s="30"/>
      <c r="T64" s="30"/>
      <c r="U64" s="20"/>
      <c r="V64" s="20"/>
      <c r="W64" s="20"/>
    </row>
    <row r="65">
      <c r="A65" s="20"/>
      <c r="B65" s="20"/>
      <c r="C65" s="20"/>
      <c r="D65" s="20"/>
      <c r="E65" s="20"/>
      <c r="F65" s="20"/>
      <c r="G65" s="20"/>
      <c r="H65" s="20"/>
      <c r="I65" s="29"/>
      <c r="J65" s="29"/>
      <c r="K65" s="30"/>
      <c r="L65" s="20"/>
      <c r="M65" s="20"/>
      <c r="N65" s="20"/>
      <c r="O65" s="20"/>
      <c r="P65" s="20"/>
      <c r="Q65" s="30"/>
      <c r="R65" s="30"/>
      <c r="S65" s="30"/>
      <c r="T65" s="30"/>
      <c r="U65" s="20"/>
      <c r="V65" s="20"/>
      <c r="W65" s="20"/>
    </row>
    <row r="66">
      <c r="A66" s="20"/>
      <c r="B66" s="20"/>
      <c r="C66" s="20"/>
      <c r="D66" s="20"/>
      <c r="E66" s="20"/>
      <c r="F66" s="20"/>
      <c r="G66" s="20"/>
      <c r="H66" s="20"/>
      <c r="I66" s="29"/>
      <c r="J66" s="29"/>
      <c r="K66" s="30"/>
      <c r="L66" s="20"/>
      <c r="M66" s="20"/>
      <c r="N66" s="20"/>
      <c r="O66" s="20"/>
      <c r="P66" s="20"/>
      <c r="Q66" s="30"/>
      <c r="R66" s="30"/>
      <c r="S66" s="30"/>
      <c r="T66" s="30"/>
      <c r="U66" s="20"/>
      <c r="V66" s="20"/>
      <c r="W66" s="20"/>
    </row>
    <row r="67">
      <c r="A67" s="20"/>
      <c r="B67" s="20"/>
      <c r="C67" s="20"/>
      <c r="D67" s="20"/>
      <c r="E67" s="20"/>
      <c r="F67" s="20"/>
      <c r="G67" s="20"/>
      <c r="H67" s="20"/>
      <c r="I67" s="29"/>
      <c r="J67" s="29"/>
      <c r="K67" s="30"/>
      <c r="L67" s="20"/>
      <c r="M67" s="20"/>
      <c r="N67" s="20"/>
      <c r="O67" s="20"/>
      <c r="P67" s="20"/>
      <c r="Q67" s="30"/>
      <c r="R67" s="30"/>
      <c r="S67" s="30"/>
      <c r="T67" s="30"/>
      <c r="U67" s="20"/>
      <c r="V67" s="20"/>
      <c r="W67" s="20"/>
    </row>
    <row r="68">
      <c r="A68" s="20"/>
      <c r="B68" s="20"/>
      <c r="C68" s="20"/>
      <c r="D68" s="20"/>
      <c r="E68" s="20"/>
      <c r="F68" s="20"/>
      <c r="G68" s="20"/>
      <c r="H68" s="20"/>
      <c r="I68" s="29"/>
      <c r="J68" s="29"/>
      <c r="K68" s="30"/>
      <c r="L68" s="20"/>
      <c r="M68" s="20"/>
      <c r="N68" s="20"/>
      <c r="O68" s="20"/>
      <c r="P68" s="20"/>
      <c r="Q68" s="30"/>
      <c r="R68" s="30"/>
      <c r="S68" s="30"/>
      <c r="T68" s="30"/>
      <c r="U68" s="20"/>
      <c r="V68" s="20"/>
      <c r="W68" s="20"/>
    </row>
    <row r="69">
      <c r="A69" s="20"/>
      <c r="B69" s="20"/>
      <c r="C69" s="20"/>
      <c r="D69" s="20"/>
      <c r="E69" s="20"/>
      <c r="F69" s="20"/>
      <c r="G69" s="20"/>
      <c r="H69" s="20"/>
      <c r="I69" s="29"/>
      <c r="J69" s="29"/>
      <c r="K69" s="30"/>
      <c r="L69" s="20"/>
      <c r="M69" s="20"/>
      <c r="N69" s="20"/>
      <c r="O69" s="20"/>
      <c r="P69" s="20"/>
      <c r="Q69" s="30"/>
      <c r="R69" s="30"/>
      <c r="S69" s="30"/>
      <c r="T69" s="30"/>
      <c r="U69" s="20"/>
      <c r="V69" s="20"/>
      <c r="W69" s="20"/>
    </row>
    <row r="70">
      <c r="A70" s="20"/>
      <c r="B70" s="20"/>
      <c r="C70" s="20"/>
      <c r="D70" s="20"/>
      <c r="E70" s="20"/>
      <c r="F70" s="20"/>
      <c r="G70" s="20"/>
      <c r="H70" s="20"/>
      <c r="I70" s="29"/>
      <c r="J70" s="29"/>
      <c r="K70" s="30"/>
      <c r="L70" s="20"/>
      <c r="M70" s="20"/>
      <c r="N70" s="20"/>
      <c r="O70" s="20"/>
      <c r="P70" s="20"/>
      <c r="Q70" s="30"/>
      <c r="R70" s="30"/>
      <c r="S70" s="30"/>
      <c r="T70" s="30"/>
      <c r="U70" s="20"/>
      <c r="V70" s="20"/>
      <c r="W70" s="20"/>
    </row>
    <row r="71">
      <c r="A71" s="20"/>
      <c r="B71" s="20"/>
      <c r="C71" s="20"/>
      <c r="D71" s="20"/>
      <c r="E71" s="20"/>
      <c r="F71" s="20"/>
      <c r="G71" s="20"/>
      <c r="H71" s="20"/>
      <c r="I71" s="29"/>
      <c r="J71" s="29"/>
      <c r="K71" s="30"/>
      <c r="L71" s="20"/>
      <c r="M71" s="20"/>
      <c r="N71" s="20"/>
      <c r="O71" s="20"/>
      <c r="P71" s="20"/>
      <c r="Q71" s="30"/>
      <c r="R71" s="30"/>
      <c r="S71" s="30"/>
      <c r="T71" s="30"/>
      <c r="U71" s="20"/>
      <c r="V71" s="20"/>
      <c r="W71" s="20"/>
    </row>
    <row r="72">
      <c r="A72" s="20"/>
      <c r="B72" s="20"/>
      <c r="C72" s="20"/>
      <c r="D72" s="20"/>
      <c r="E72" s="20"/>
      <c r="F72" s="20"/>
      <c r="G72" s="20"/>
      <c r="H72" s="20"/>
      <c r="I72" s="29"/>
      <c r="J72" s="29"/>
      <c r="K72" s="30"/>
      <c r="L72" s="20"/>
      <c r="M72" s="20"/>
      <c r="N72" s="20"/>
      <c r="O72" s="20"/>
      <c r="P72" s="20"/>
      <c r="Q72" s="30"/>
      <c r="R72" s="30"/>
      <c r="S72" s="30"/>
      <c r="T72" s="30"/>
      <c r="U72" s="20"/>
      <c r="V72" s="20"/>
      <c r="W72" s="20"/>
    </row>
    <row r="73">
      <c r="A73" s="20"/>
      <c r="B73" s="20"/>
      <c r="C73" s="20"/>
      <c r="D73" s="20"/>
      <c r="E73" s="20"/>
      <c r="F73" s="20"/>
      <c r="G73" s="20"/>
      <c r="H73" s="20"/>
      <c r="I73" s="29"/>
      <c r="J73" s="29"/>
      <c r="K73" s="30"/>
      <c r="L73" s="20"/>
      <c r="M73" s="20"/>
      <c r="N73" s="20"/>
      <c r="O73" s="20"/>
      <c r="P73" s="20"/>
      <c r="Q73" s="30"/>
      <c r="R73" s="30"/>
      <c r="S73" s="30"/>
      <c r="T73" s="30"/>
      <c r="U73" s="20"/>
      <c r="V73" s="20"/>
      <c r="W73" s="20"/>
    </row>
    <row r="74">
      <c r="A74" s="20"/>
      <c r="B74" s="20"/>
      <c r="C74" s="20"/>
      <c r="D74" s="20"/>
      <c r="E74" s="20"/>
      <c r="F74" s="20"/>
      <c r="G74" s="20"/>
      <c r="H74" s="20"/>
      <c r="I74" s="29"/>
      <c r="J74" s="29"/>
      <c r="K74" s="30"/>
      <c r="L74" s="20"/>
      <c r="M74" s="20"/>
      <c r="N74" s="20"/>
      <c r="O74" s="20"/>
      <c r="P74" s="20"/>
      <c r="Q74" s="30"/>
      <c r="R74" s="30"/>
      <c r="S74" s="30"/>
      <c r="T74" s="30"/>
      <c r="U74" s="20"/>
      <c r="V74" s="20"/>
      <c r="W74" s="20"/>
    </row>
    <row r="75">
      <c r="A75" s="20"/>
      <c r="B75" s="20"/>
      <c r="C75" s="20"/>
      <c r="D75" s="20"/>
      <c r="E75" s="20"/>
      <c r="F75" s="20"/>
      <c r="G75" s="20"/>
      <c r="H75" s="20"/>
      <c r="I75" s="29"/>
      <c r="J75" s="29"/>
      <c r="K75" s="30"/>
      <c r="L75" s="20"/>
      <c r="M75" s="20"/>
      <c r="N75" s="20"/>
      <c r="O75" s="20"/>
      <c r="P75" s="20"/>
      <c r="Q75" s="30"/>
      <c r="R75" s="30"/>
      <c r="S75" s="30"/>
      <c r="T75" s="30"/>
      <c r="U75" s="20"/>
      <c r="V75" s="20"/>
      <c r="W75" s="20"/>
    </row>
    <row r="76">
      <c r="A76" s="20"/>
      <c r="B76" s="20"/>
      <c r="C76" s="20"/>
      <c r="D76" s="20"/>
      <c r="E76" s="20"/>
      <c r="F76" s="20"/>
      <c r="G76" s="20"/>
      <c r="H76" s="20"/>
      <c r="I76" s="29"/>
      <c r="J76" s="29"/>
      <c r="K76" s="30"/>
      <c r="L76" s="20"/>
      <c r="M76" s="20"/>
      <c r="N76" s="20"/>
      <c r="O76" s="20"/>
      <c r="P76" s="20"/>
      <c r="Q76" s="30"/>
      <c r="R76" s="30"/>
      <c r="S76" s="30"/>
      <c r="T76" s="30"/>
      <c r="U76" s="20"/>
      <c r="V76" s="20"/>
      <c r="W76" s="20"/>
    </row>
    <row r="77">
      <c r="A77" s="20"/>
      <c r="B77" s="20"/>
      <c r="C77" s="20"/>
      <c r="D77" s="20"/>
      <c r="E77" s="20"/>
      <c r="F77" s="20"/>
      <c r="G77" s="20"/>
      <c r="H77" s="20"/>
      <c r="I77" s="29"/>
      <c r="J77" s="29"/>
      <c r="K77" s="30"/>
      <c r="L77" s="20"/>
      <c r="M77" s="20"/>
      <c r="N77" s="20"/>
      <c r="O77" s="20"/>
      <c r="P77" s="20"/>
      <c r="Q77" s="30"/>
      <c r="R77" s="30"/>
      <c r="S77" s="30"/>
      <c r="T77" s="30"/>
      <c r="U77" s="20"/>
      <c r="V77" s="20"/>
      <c r="W77" s="20"/>
    </row>
    <row r="78">
      <c r="A78" s="20"/>
      <c r="B78" s="20"/>
      <c r="C78" s="20"/>
      <c r="D78" s="20"/>
      <c r="E78" s="20"/>
      <c r="F78" s="20"/>
      <c r="G78" s="20"/>
      <c r="H78" s="20"/>
      <c r="I78" s="29"/>
      <c r="J78" s="29"/>
      <c r="K78" s="30"/>
      <c r="L78" s="20"/>
      <c r="M78" s="20"/>
      <c r="N78" s="20"/>
      <c r="O78" s="20"/>
      <c r="P78" s="20"/>
      <c r="Q78" s="30"/>
      <c r="R78" s="30"/>
      <c r="S78" s="30"/>
      <c r="T78" s="30"/>
      <c r="U78" s="20"/>
      <c r="V78" s="20"/>
      <c r="W78" s="20"/>
    </row>
    <row r="79">
      <c r="A79" s="20"/>
      <c r="B79" s="20"/>
      <c r="C79" s="20"/>
      <c r="D79" s="20"/>
      <c r="E79" s="20"/>
      <c r="F79" s="20"/>
      <c r="G79" s="20"/>
      <c r="H79" s="20"/>
      <c r="I79" s="29"/>
      <c r="J79" s="29"/>
      <c r="K79" s="30"/>
      <c r="L79" s="20"/>
      <c r="M79" s="20"/>
      <c r="N79" s="20"/>
      <c r="O79" s="20"/>
      <c r="P79" s="20"/>
      <c r="Q79" s="30"/>
      <c r="R79" s="30"/>
      <c r="S79" s="30"/>
      <c r="T79" s="30"/>
      <c r="U79" s="20"/>
      <c r="V79" s="20"/>
      <c r="W79" s="20"/>
    </row>
    <row r="80">
      <c r="A80" s="20"/>
      <c r="B80" s="20"/>
      <c r="C80" s="20"/>
      <c r="D80" s="20"/>
      <c r="E80" s="20"/>
      <c r="F80" s="20"/>
      <c r="G80" s="20"/>
      <c r="H80" s="20"/>
      <c r="I80" s="29"/>
      <c r="J80" s="29"/>
      <c r="K80" s="30"/>
      <c r="L80" s="20"/>
      <c r="M80" s="20"/>
      <c r="N80" s="20"/>
      <c r="O80" s="20"/>
      <c r="P80" s="20"/>
      <c r="Q80" s="30"/>
      <c r="R80" s="30"/>
      <c r="S80" s="30"/>
      <c r="T80" s="30"/>
      <c r="U80" s="20"/>
      <c r="V80" s="20"/>
      <c r="W80" s="20"/>
    </row>
    <row r="81">
      <c r="A81" s="20"/>
      <c r="B81" s="20"/>
      <c r="C81" s="20"/>
      <c r="D81" s="20"/>
      <c r="E81" s="20"/>
      <c r="F81" s="20"/>
      <c r="G81" s="20"/>
      <c r="H81" s="20"/>
      <c r="I81" s="29"/>
      <c r="J81" s="29"/>
      <c r="K81" s="30"/>
      <c r="L81" s="20"/>
      <c r="M81" s="20"/>
      <c r="N81" s="20"/>
      <c r="O81" s="20"/>
      <c r="P81" s="20"/>
      <c r="Q81" s="30"/>
      <c r="R81" s="30"/>
      <c r="S81" s="30"/>
      <c r="T81" s="30"/>
      <c r="U81" s="20"/>
      <c r="V81" s="20"/>
      <c r="W81" s="20"/>
    </row>
    <row r="82">
      <c r="A82" s="20"/>
      <c r="B82" s="20"/>
      <c r="C82" s="20"/>
      <c r="D82" s="20"/>
      <c r="E82" s="20"/>
      <c r="F82" s="20"/>
      <c r="G82" s="20"/>
      <c r="H82" s="20"/>
      <c r="I82" s="29"/>
      <c r="J82" s="29"/>
      <c r="K82" s="30"/>
      <c r="L82" s="20"/>
      <c r="M82" s="20"/>
      <c r="N82" s="20"/>
      <c r="O82" s="20"/>
      <c r="P82" s="20"/>
      <c r="Q82" s="30"/>
      <c r="R82" s="30"/>
      <c r="S82" s="30"/>
      <c r="T82" s="30"/>
      <c r="U82" s="20"/>
      <c r="V82" s="20"/>
      <c r="W82" s="20"/>
    </row>
    <row r="83">
      <c r="A83" s="20"/>
      <c r="B83" s="20"/>
      <c r="C83" s="20"/>
      <c r="D83" s="20"/>
      <c r="E83" s="20"/>
      <c r="F83" s="20"/>
      <c r="G83" s="20"/>
      <c r="H83" s="20"/>
      <c r="I83" s="29"/>
      <c r="J83" s="29"/>
      <c r="K83" s="30"/>
      <c r="L83" s="20"/>
      <c r="M83" s="20"/>
      <c r="N83" s="20"/>
      <c r="O83" s="20"/>
      <c r="P83" s="20"/>
      <c r="Q83" s="30"/>
      <c r="R83" s="30"/>
      <c r="S83" s="30"/>
      <c r="T83" s="30"/>
      <c r="U83" s="20"/>
      <c r="V83" s="20"/>
      <c r="W83" s="20"/>
    </row>
    <row r="84">
      <c r="A84" s="20"/>
      <c r="B84" s="20"/>
      <c r="C84" s="20"/>
      <c r="D84" s="20"/>
      <c r="E84" s="20"/>
      <c r="F84" s="20"/>
      <c r="G84" s="20"/>
      <c r="H84" s="20"/>
      <c r="I84" s="29"/>
      <c r="J84" s="29"/>
      <c r="K84" s="30"/>
      <c r="L84" s="20"/>
      <c r="M84" s="20"/>
      <c r="N84" s="20"/>
      <c r="O84" s="20"/>
      <c r="P84" s="20"/>
      <c r="Q84" s="30"/>
      <c r="R84" s="30"/>
      <c r="S84" s="30"/>
      <c r="T84" s="30"/>
      <c r="U84" s="20"/>
      <c r="V84" s="20"/>
      <c r="W84" s="20"/>
    </row>
    <row r="85">
      <c r="A85" s="20"/>
      <c r="B85" s="20"/>
      <c r="C85" s="20"/>
      <c r="D85" s="20"/>
      <c r="E85" s="20"/>
      <c r="F85" s="20"/>
      <c r="G85" s="20"/>
      <c r="H85" s="20"/>
      <c r="I85" s="29"/>
      <c r="J85" s="29"/>
      <c r="K85" s="30"/>
      <c r="L85" s="20"/>
      <c r="M85" s="20"/>
      <c r="N85" s="20"/>
      <c r="O85" s="20"/>
      <c r="P85" s="20"/>
      <c r="Q85" s="30"/>
      <c r="R85" s="30"/>
      <c r="S85" s="30"/>
      <c r="T85" s="30"/>
      <c r="U85" s="20"/>
      <c r="V85" s="20"/>
      <c r="W85" s="20"/>
    </row>
    <row r="86">
      <c r="A86" s="20"/>
      <c r="B86" s="20"/>
      <c r="C86" s="20"/>
      <c r="D86" s="20"/>
      <c r="E86" s="20"/>
      <c r="F86" s="20"/>
      <c r="G86" s="20"/>
      <c r="H86" s="20"/>
      <c r="I86" s="29"/>
      <c r="J86" s="29"/>
      <c r="K86" s="30"/>
      <c r="L86" s="20"/>
      <c r="M86" s="20"/>
      <c r="N86" s="20"/>
      <c r="O86" s="20"/>
      <c r="P86" s="20"/>
      <c r="Q86" s="30"/>
      <c r="R86" s="30"/>
      <c r="S86" s="30"/>
      <c r="T86" s="30"/>
      <c r="U86" s="20"/>
      <c r="V86" s="20"/>
      <c r="W86" s="20"/>
    </row>
    <row r="87">
      <c r="A87" s="20"/>
      <c r="B87" s="20"/>
      <c r="C87" s="20"/>
      <c r="D87" s="20"/>
      <c r="E87" s="20"/>
      <c r="F87" s="20"/>
      <c r="G87" s="20"/>
      <c r="H87" s="20"/>
      <c r="I87" s="29"/>
      <c r="J87" s="29"/>
      <c r="K87" s="30"/>
      <c r="L87" s="20"/>
      <c r="M87" s="20"/>
      <c r="N87" s="20"/>
      <c r="O87" s="20"/>
      <c r="P87" s="20"/>
      <c r="Q87" s="30"/>
      <c r="R87" s="30"/>
      <c r="S87" s="30"/>
      <c r="T87" s="30"/>
      <c r="U87" s="20"/>
      <c r="V87" s="20"/>
      <c r="W87" s="20"/>
    </row>
    <row r="88">
      <c r="A88" s="20"/>
      <c r="B88" s="20"/>
      <c r="C88" s="20"/>
      <c r="D88" s="20"/>
      <c r="E88" s="20"/>
      <c r="F88" s="20"/>
      <c r="G88" s="20"/>
      <c r="H88" s="20"/>
      <c r="I88" s="29"/>
      <c r="J88" s="29"/>
      <c r="K88" s="30"/>
      <c r="L88" s="20"/>
      <c r="M88" s="20"/>
      <c r="N88" s="20"/>
      <c r="O88" s="20"/>
      <c r="P88" s="20"/>
      <c r="Q88" s="30"/>
      <c r="R88" s="30"/>
      <c r="S88" s="30"/>
      <c r="T88" s="30"/>
      <c r="U88" s="20"/>
      <c r="V88" s="20"/>
      <c r="W88" s="20"/>
    </row>
    <row r="89">
      <c r="A89" s="20"/>
      <c r="B89" s="20"/>
      <c r="C89" s="20"/>
      <c r="D89" s="20"/>
      <c r="E89" s="20"/>
      <c r="F89" s="20"/>
      <c r="G89" s="20"/>
      <c r="H89" s="20"/>
      <c r="I89" s="29"/>
      <c r="J89" s="29"/>
      <c r="K89" s="30"/>
      <c r="L89" s="20"/>
      <c r="M89" s="20"/>
      <c r="N89" s="20"/>
      <c r="O89" s="20"/>
      <c r="P89" s="20"/>
      <c r="Q89" s="30"/>
      <c r="R89" s="30"/>
      <c r="S89" s="30"/>
      <c r="T89" s="30"/>
      <c r="U89" s="20"/>
      <c r="V89" s="20"/>
      <c r="W89" s="20"/>
    </row>
    <row r="90">
      <c r="A90" s="20"/>
      <c r="B90" s="20"/>
      <c r="C90" s="20"/>
      <c r="D90" s="20"/>
      <c r="E90" s="20"/>
      <c r="F90" s="20"/>
      <c r="G90" s="20"/>
      <c r="H90" s="20"/>
      <c r="I90" s="29"/>
      <c r="J90" s="29"/>
      <c r="K90" s="30"/>
      <c r="L90" s="20"/>
      <c r="M90" s="20"/>
      <c r="N90" s="20"/>
      <c r="O90" s="20"/>
      <c r="P90" s="20"/>
      <c r="Q90" s="30"/>
      <c r="R90" s="30"/>
      <c r="S90" s="30"/>
      <c r="T90" s="30"/>
      <c r="U90" s="20"/>
      <c r="V90" s="20"/>
      <c r="W90" s="20"/>
    </row>
    <row r="91">
      <c r="A91" s="20"/>
      <c r="B91" s="20"/>
      <c r="C91" s="20"/>
      <c r="D91" s="20"/>
      <c r="E91" s="20"/>
      <c r="F91" s="20"/>
      <c r="G91" s="20"/>
      <c r="H91" s="20"/>
      <c r="I91" s="29"/>
      <c r="J91" s="29"/>
      <c r="K91" s="30"/>
      <c r="L91" s="20"/>
      <c r="M91" s="20"/>
      <c r="N91" s="20"/>
      <c r="O91" s="20"/>
      <c r="P91" s="20"/>
      <c r="Q91" s="30"/>
      <c r="R91" s="30"/>
      <c r="S91" s="30"/>
      <c r="T91" s="30"/>
      <c r="U91" s="20"/>
      <c r="V91" s="20"/>
      <c r="W91" s="20"/>
    </row>
    <row r="92">
      <c r="A92" s="20"/>
      <c r="B92" s="20"/>
      <c r="C92" s="20"/>
      <c r="D92" s="20"/>
      <c r="E92" s="20"/>
      <c r="F92" s="20"/>
      <c r="G92" s="20"/>
      <c r="H92" s="20"/>
      <c r="I92" s="29"/>
      <c r="J92" s="29"/>
      <c r="K92" s="30"/>
      <c r="L92" s="20"/>
      <c r="M92" s="20"/>
      <c r="N92" s="20"/>
      <c r="O92" s="20"/>
      <c r="P92" s="20"/>
      <c r="Q92" s="30"/>
      <c r="R92" s="30"/>
      <c r="S92" s="30"/>
      <c r="T92" s="30"/>
      <c r="U92" s="20"/>
      <c r="V92" s="20"/>
      <c r="W92" s="20"/>
    </row>
    <row r="93">
      <c r="A93" s="20"/>
      <c r="B93" s="20"/>
      <c r="C93" s="20"/>
      <c r="D93" s="20"/>
      <c r="E93" s="20"/>
      <c r="F93" s="20"/>
      <c r="G93" s="20"/>
      <c r="H93" s="20"/>
      <c r="I93" s="29"/>
      <c r="J93" s="29"/>
      <c r="K93" s="30"/>
      <c r="L93" s="20"/>
      <c r="M93" s="20"/>
      <c r="N93" s="20"/>
      <c r="O93" s="20"/>
      <c r="P93" s="20"/>
      <c r="Q93" s="30"/>
      <c r="R93" s="30"/>
      <c r="S93" s="30"/>
      <c r="T93" s="30"/>
      <c r="U93" s="20"/>
      <c r="V93" s="20"/>
      <c r="W93" s="20"/>
    </row>
    <row r="94">
      <c r="A94" s="20"/>
      <c r="B94" s="20"/>
      <c r="C94" s="20"/>
      <c r="D94" s="20"/>
      <c r="E94" s="20"/>
      <c r="F94" s="20"/>
      <c r="G94" s="20"/>
      <c r="H94" s="20"/>
      <c r="I94" s="29"/>
      <c r="J94" s="29"/>
      <c r="K94" s="30"/>
      <c r="L94" s="20"/>
      <c r="M94" s="20"/>
      <c r="N94" s="20"/>
      <c r="O94" s="20"/>
      <c r="P94" s="20"/>
      <c r="Q94" s="30"/>
      <c r="R94" s="30"/>
      <c r="S94" s="30"/>
      <c r="T94" s="30"/>
      <c r="U94" s="20"/>
      <c r="V94" s="20"/>
      <c r="W94" s="20"/>
    </row>
    <row r="95">
      <c r="A95" s="20"/>
      <c r="B95" s="20"/>
      <c r="C95" s="20"/>
      <c r="D95" s="20"/>
      <c r="E95" s="20"/>
      <c r="F95" s="20"/>
      <c r="G95" s="20"/>
      <c r="H95" s="20"/>
      <c r="I95" s="29"/>
      <c r="J95" s="29"/>
      <c r="K95" s="30"/>
      <c r="L95" s="20"/>
      <c r="M95" s="20"/>
      <c r="N95" s="20"/>
      <c r="O95" s="20"/>
      <c r="P95" s="20"/>
      <c r="Q95" s="30"/>
      <c r="R95" s="30"/>
      <c r="S95" s="30"/>
      <c r="T95" s="30"/>
      <c r="U95" s="20"/>
      <c r="V95" s="20"/>
      <c r="W95" s="20"/>
    </row>
    <row r="96">
      <c r="A96" s="20"/>
      <c r="B96" s="20"/>
      <c r="C96" s="20"/>
      <c r="D96" s="20"/>
      <c r="E96" s="20"/>
      <c r="F96" s="20"/>
      <c r="G96" s="20"/>
      <c r="H96" s="20"/>
      <c r="I96" s="29"/>
      <c r="J96" s="29"/>
      <c r="K96" s="30"/>
      <c r="L96" s="20"/>
      <c r="M96" s="20"/>
      <c r="N96" s="20"/>
      <c r="O96" s="20"/>
      <c r="P96" s="20"/>
      <c r="Q96" s="30"/>
      <c r="R96" s="30"/>
      <c r="S96" s="30"/>
      <c r="T96" s="30"/>
      <c r="U96" s="20"/>
      <c r="V96" s="20"/>
      <c r="W96" s="20"/>
    </row>
    <row r="97">
      <c r="A97" s="20"/>
      <c r="B97" s="20"/>
      <c r="C97" s="20"/>
      <c r="D97" s="20"/>
      <c r="E97" s="20"/>
      <c r="F97" s="20"/>
      <c r="G97" s="20"/>
      <c r="H97" s="20"/>
      <c r="I97" s="29"/>
      <c r="J97" s="29"/>
      <c r="K97" s="30"/>
      <c r="L97" s="20"/>
      <c r="M97" s="20"/>
      <c r="N97" s="20"/>
      <c r="O97" s="20"/>
      <c r="P97" s="20"/>
      <c r="Q97" s="30"/>
      <c r="R97" s="30"/>
      <c r="S97" s="30"/>
      <c r="T97" s="30"/>
      <c r="U97" s="20"/>
      <c r="V97" s="20"/>
      <c r="W97" s="20"/>
    </row>
    <row r="98">
      <c r="A98" s="20"/>
      <c r="B98" s="20"/>
      <c r="C98" s="20"/>
      <c r="D98" s="20"/>
      <c r="E98" s="20"/>
      <c r="F98" s="20"/>
      <c r="G98" s="20"/>
      <c r="H98" s="20"/>
      <c r="I98" s="29"/>
      <c r="J98" s="29"/>
      <c r="K98" s="30"/>
      <c r="L98" s="20"/>
      <c r="M98" s="20"/>
      <c r="N98" s="20"/>
      <c r="O98" s="20"/>
      <c r="P98" s="20"/>
      <c r="Q98" s="30"/>
      <c r="R98" s="30"/>
      <c r="S98" s="30"/>
      <c r="T98" s="30"/>
      <c r="U98" s="20"/>
      <c r="V98" s="20"/>
      <c r="W98" s="20"/>
    </row>
    <row r="99">
      <c r="A99" s="20"/>
      <c r="B99" s="20"/>
      <c r="C99" s="20"/>
      <c r="D99" s="20"/>
      <c r="E99" s="20"/>
      <c r="F99" s="20"/>
      <c r="G99" s="20"/>
      <c r="H99" s="20"/>
      <c r="I99" s="29"/>
      <c r="J99" s="29"/>
      <c r="K99" s="30"/>
      <c r="L99" s="20"/>
      <c r="M99" s="20"/>
      <c r="N99" s="20"/>
      <c r="O99" s="20"/>
      <c r="P99" s="20"/>
      <c r="Q99" s="30"/>
      <c r="R99" s="30"/>
      <c r="S99" s="30"/>
      <c r="T99" s="30"/>
      <c r="U99" s="20"/>
      <c r="V99" s="20"/>
      <c r="W99" s="20"/>
    </row>
    <row r="100">
      <c r="A100" s="20"/>
      <c r="B100" s="20"/>
      <c r="C100" s="20"/>
      <c r="D100" s="20"/>
      <c r="E100" s="20"/>
      <c r="F100" s="20"/>
      <c r="G100" s="20"/>
      <c r="H100" s="20"/>
      <c r="I100" s="29"/>
      <c r="J100" s="29"/>
      <c r="K100" s="30"/>
      <c r="L100" s="20"/>
      <c r="M100" s="20"/>
      <c r="N100" s="20"/>
      <c r="O100" s="20"/>
      <c r="P100" s="20"/>
      <c r="Q100" s="30"/>
      <c r="R100" s="30"/>
      <c r="S100" s="30"/>
      <c r="T100" s="30"/>
      <c r="U100" s="20"/>
      <c r="V100" s="20"/>
      <c r="W100" s="20"/>
    </row>
    <row r="101">
      <c r="A101" s="20"/>
      <c r="B101" s="20"/>
      <c r="C101" s="20"/>
      <c r="D101" s="20"/>
      <c r="E101" s="20"/>
      <c r="F101" s="20"/>
      <c r="G101" s="20"/>
      <c r="H101" s="20"/>
      <c r="I101" s="29"/>
      <c r="J101" s="29"/>
      <c r="K101" s="30"/>
      <c r="L101" s="20"/>
      <c r="M101" s="20"/>
      <c r="N101" s="20"/>
      <c r="O101" s="20"/>
      <c r="P101" s="20"/>
      <c r="Q101" s="30"/>
      <c r="R101" s="30"/>
      <c r="S101" s="30"/>
      <c r="T101" s="30"/>
      <c r="U101" s="20"/>
      <c r="V101" s="20"/>
      <c r="W101" s="20"/>
    </row>
    <row r="102">
      <c r="A102" s="20"/>
      <c r="B102" s="20"/>
      <c r="C102" s="20"/>
      <c r="D102" s="20"/>
      <c r="E102" s="20"/>
      <c r="F102" s="20"/>
      <c r="G102" s="20"/>
      <c r="H102" s="20"/>
      <c r="I102" s="29"/>
      <c r="J102" s="29"/>
      <c r="K102" s="30"/>
      <c r="L102" s="20"/>
      <c r="M102" s="20"/>
      <c r="N102" s="20"/>
      <c r="O102" s="20"/>
      <c r="P102" s="20"/>
      <c r="Q102" s="30"/>
      <c r="R102" s="30"/>
      <c r="S102" s="30"/>
      <c r="T102" s="30"/>
      <c r="U102" s="20"/>
      <c r="V102" s="20"/>
      <c r="W102" s="20"/>
    </row>
    <row r="103">
      <c r="A103" s="20"/>
      <c r="B103" s="20"/>
      <c r="C103" s="20"/>
      <c r="D103" s="20"/>
      <c r="E103" s="20"/>
      <c r="F103" s="20"/>
      <c r="G103" s="20"/>
      <c r="H103" s="20"/>
      <c r="I103" s="29"/>
      <c r="J103" s="29"/>
      <c r="K103" s="30"/>
      <c r="L103" s="20"/>
      <c r="M103" s="20"/>
      <c r="N103" s="20"/>
      <c r="O103" s="20"/>
      <c r="P103" s="20"/>
      <c r="Q103" s="30"/>
      <c r="R103" s="30"/>
      <c r="S103" s="30"/>
      <c r="T103" s="30"/>
      <c r="U103" s="20"/>
      <c r="V103" s="20"/>
      <c r="W103" s="20"/>
    </row>
    <row r="104">
      <c r="A104" s="20"/>
      <c r="B104" s="20"/>
      <c r="C104" s="20"/>
      <c r="D104" s="20"/>
      <c r="E104" s="20"/>
      <c r="F104" s="20"/>
      <c r="G104" s="20"/>
      <c r="H104" s="20"/>
      <c r="I104" s="29"/>
      <c r="J104" s="29"/>
      <c r="K104" s="30"/>
      <c r="L104" s="20"/>
      <c r="M104" s="20"/>
      <c r="N104" s="20"/>
      <c r="O104" s="20"/>
      <c r="P104" s="20"/>
      <c r="Q104" s="30"/>
      <c r="R104" s="30"/>
      <c r="S104" s="30"/>
      <c r="T104" s="30"/>
      <c r="U104" s="20"/>
      <c r="V104" s="20"/>
      <c r="W104" s="20"/>
    </row>
    <row r="105">
      <c r="A105" s="20"/>
      <c r="B105" s="20"/>
      <c r="C105" s="20"/>
      <c r="D105" s="20"/>
      <c r="E105" s="20"/>
      <c r="F105" s="20"/>
      <c r="G105" s="20"/>
      <c r="H105" s="20"/>
      <c r="I105" s="29"/>
      <c r="J105" s="29"/>
      <c r="K105" s="30"/>
      <c r="L105" s="20"/>
      <c r="M105" s="20"/>
      <c r="N105" s="20"/>
      <c r="O105" s="20"/>
      <c r="P105" s="20"/>
      <c r="Q105" s="30"/>
      <c r="R105" s="30"/>
      <c r="S105" s="30"/>
      <c r="T105" s="30"/>
      <c r="U105" s="20"/>
      <c r="V105" s="20"/>
      <c r="W105" s="20"/>
    </row>
    <row r="106">
      <c r="A106" s="20"/>
      <c r="B106" s="20"/>
      <c r="C106" s="20"/>
      <c r="D106" s="20"/>
      <c r="E106" s="20"/>
      <c r="F106" s="20"/>
      <c r="G106" s="20"/>
      <c r="H106" s="20"/>
      <c r="I106" s="29"/>
      <c r="J106" s="29"/>
      <c r="K106" s="30"/>
      <c r="L106" s="20"/>
      <c r="M106" s="20"/>
      <c r="N106" s="20"/>
      <c r="O106" s="20"/>
      <c r="P106" s="20"/>
      <c r="Q106" s="30"/>
      <c r="R106" s="30"/>
      <c r="S106" s="30"/>
      <c r="T106" s="30"/>
      <c r="U106" s="20"/>
      <c r="V106" s="20"/>
      <c r="W106" s="20"/>
    </row>
    <row r="107">
      <c r="A107" s="20"/>
      <c r="B107" s="20"/>
      <c r="C107" s="20"/>
      <c r="D107" s="20"/>
      <c r="E107" s="20"/>
      <c r="F107" s="20"/>
      <c r="G107" s="20"/>
      <c r="H107" s="20"/>
      <c r="I107" s="29"/>
      <c r="J107" s="29"/>
      <c r="K107" s="30"/>
      <c r="L107" s="20"/>
      <c r="M107" s="20"/>
      <c r="N107" s="20"/>
      <c r="O107" s="20"/>
      <c r="P107" s="20"/>
      <c r="Q107" s="30"/>
      <c r="R107" s="30"/>
      <c r="S107" s="30"/>
      <c r="T107" s="30"/>
      <c r="U107" s="20"/>
      <c r="V107" s="20"/>
      <c r="W107" s="20"/>
    </row>
    <row r="108">
      <c r="A108" s="20"/>
      <c r="B108" s="20"/>
      <c r="C108" s="20"/>
      <c r="D108" s="20"/>
      <c r="E108" s="20"/>
      <c r="F108" s="20"/>
      <c r="G108" s="20"/>
      <c r="H108" s="20"/>
      <c r="I108" s="29"/>
      <c r="J108" s="29"/>
      <c r="K108" s="30"/>
      <c r="L108" s="20"/>
      <c r="M108" s="20"/>
      <c r="N108" s="20"/>
      <c r="O108" s="20"/>
      <c r="P108" s="20"/>
      <c r="Q108" s="30"/>
      <c r="R108" s="30"/>
      <c r="S108" s="30"/>
      <c r="T108" s="30"/>
      <c r="U108" s="20"/>
      <c r="V108" s="20"/>
      <c r="W108" s="20"/>
    </row>
    <row r="109">
      <c r="A109" s="20"/>
      <c r="B109" s="20"/>
      <c r="C109" s="20"/>
      <c r="D109" s="20"/>
      <c r="E109" s="20"/>
      <c r="F109" s="20"/>
      <c r="G109" s="20"/>
      <c r="H109" s="20"/>
      <c r="I109" s="29"/>
      <c r="J109" s="29"/>
      <c r="K109" s="30"/>
      <c r="L109" s="20"/>
      <c r="M109" s="20"/>
      <c r="N109" s="20"/>
      <c r="O109" s="20"/>
      <c r="P109" s="20"/>
      <c r="Q109" s="30"/>
      <c r="R109" s="30"/>
      <c r="S109" s="30"/>
      <c r="T109" s="30"/>
      <c r="U109" s="20"/>
      <c r="V109" s="20"/>
      <c r="W109" s="20"/>
    </row>
    <row r="110">
      <c r="A110" s="20"/>
      <c r="B110" s="20"/>
      <c r="C110" s="20"/>
      <c r="D110" s="20"/>
      <c r="E110" s="20"/>
      <c r="F110" s="20"/>
      <c r="G110" s="20"/>
      <c r="H110" s="20"/>
      <c r="I110" s="29"/>
      <c r="J110" s="29"/>
      <c r="K110" s="30"/>
      <c r="L110" s="20"/>
      <c r="M110" s="20"/>
      <c r="N110" s="20"/>
      <c r="O110" s="20"/>
      <c r="P110" s="20"/>
      <c r="Q110" s="30"/>
      <c r="R110" s="30"/>
      <c r="S110" s="30"/>
      <c r="T110" s="30"/>
      <c r="U110" s="20"/>
      <c r="V110" s="20"/>
      <c r="W110" s="20"/>
    </row>
    <row r="111">
      <c r="A111" s="20"/>
      <c r="B111" s="20"/>
      <c r="C111" s="20"/>
      <c r="D111" s="20"/>
      <c r="E111" s="20"/>
      <c r="F111" s="20"/>
      <c r="G111" s="20"/>
      <c r="H111" s="20"/>
      <c r="I111" s="29"/>
      <c r="J111" s="29"/>
      <c r="K111" s="30"/>
      <c r="L111" s="20"/>
      <c r="M111" s="20"/>
      <c r="N111" s="20"/>
      <c r="O111" s="20"/>
      <c r="P111" s="20"/>
      <c r="Q111" s="30"/>
      <c r="R111" s="30"/>
      <c r="S111" s="30"/>
      <c r="T111" s="30"/>
      <c r="U111" s="20"/>
      <c r="V111" s="20"/>
      <c r="W111" s="20"/>
    </row>
    <row r="112">
      <c r="A112" s="20"/>
      <c r="B112" s="20"/>
      <c r="C112" s="20"/>
      <c r="D112" s="20"/>
      <c r="E112" s="20"/>
      <c r="F112" s="20"/>
      <c r="G112" s="20"/>
      <c r="H112" s="20"/>
      <c r="I112" s="29"/>
      <c r="J112" s="29"/>
      <c r="K112" s="30"/>
      <c r="L112" s="20"/>
      <c r="M112" s="20"/>
      <c r="N112" s="20"/>
      <c r="O112" s="20"/>
      <c r="P112" s="20"/>
      <c r="Q112" s="30"/>
      <c r="R112" s="30"/>
      <c r="S112" s="30"/>
      <c r="T112" s="30"/>
      <c r="U112" s="20"/>
      <c r="V112" s="20"/>
      <c r="W112" s="20"/>
    </row>
    <row r="113">
      <c r="A113" s="20"/>
      <c r="B113" s="20"/>
      <c r="C113" s="20"/>
      <c r="D113" s="20"/>
      <c r="E113" s="20"/>
      <c r="F113" s="20"/>
      <c r="G113" s="20"/>
      <c r="H113" s="20"/>
      <c r="I113" s="29"/>
      <c r="J113" s="29"/>
      <c r="K113" s="30"/>
      <c r="L113" s="20"/>
      <c r="M113" s="20"/>
      <c r="N113" s="20"/>
      <c r="O113" s="20"/>
      <c r="P113" s="20"/>
      <c r="Q113" s="30"/>
      <c r="R113" s="30"/>
      <c r="S113" s="30"/>
      <c r="T113" s="30"/>
      <c r="U113" s="20"/>
      <c r="V113" s="20"/>
      <c r="W113" s="20"/>
    </row>
    <row r="114">
      <c r="A114" s="20"/>
      <c r="B114" s="20"/>
      <c r="C114" s="20"/>
      <c r="D114" s="20"/>
      <c r="E114" s="20"/>
      <c r="F114" s="20"/>
      <c r="G114" s="20"/>
      <c r="H114" s="20"/>
      <c r="I114" s="29"/>
      <c r="J114" s="29"/>
      <c r="K114" s="30"/>
      <c r="L114" s="20"/>
      <c r="M114" s="20"/>
      <c r="N114" s="20"/>
      <c r="O114" s="20"/>
      <c r="P114" s="20"/>
      <c r="Q114" s="30"/>
      <c r="R114" s="30"/>
      <c r="S114" s="30"/>
      <c r="T114" s="30"/>
      <c r="U114" s="20"/>
      <c r="V114" s="20"/>
      <c r="W114" s="20"/>
    </row>
    <row r="115">
      <c r="A115" s="20"/>
      <c r="B115" s="20"/>
      <c r="C115" s="20"/>
      <c r="D115" s="20"/>
      <c r="E115" s="20"/>
      <c r="F115" s="20"/>
      <c r="G115" s="20"/>
      <c r="H115" s="20"/>
      <c r="I115" s="29"/>
      <c r="J115" s="29"/>
      <c r="K115" s="30"/>
      <c r="L115" s="20"/>
      <c r="M115" s="20"/>
      <c r="N115" s="20"/>
      <c r="O115" s="20"/>
      <c r="P115" s="20"/>
      <c r="Q115" s="30"/>
      <c r="R115" s="30"/>
      <c r="S115" s="30"/>
      <c r="T115" s="30"/>
      <c r="U115" s="20"/>
      <c r="V115" s="20"/>
      <c r="W115" s="20"/>
    </row>
    <row r="116">
      <c r="A116" s="20"/>
      <c r="B116" s="20"/>
      <c r="C116" s="20"/>
      <c r="D116" s="20"/>
      <c r="E116" s="20"/>
      <c r="F116" s="20"/>
      <c r="G116" s="20"/>
      <c r="H116" s="20"/>
      <c r="I116" s="29"/>
      <c r="J116" s="29"/>
      <c r="K116" s="30"/>
      <c r="L116" s="20"/>
      <c r="M116" s="20"/>
      <c r="N116" s="20"/>
      <c r="O116" s="20"/>
      <c r="P116" s="20"/>
      <c r="Q116" s="30"/>
      <c r="R116" s="30"/>
      <c r="S116" s="30"/>
      <c r="T116" s="30"/>
      <c r="U116" s="20"/>
      <c r="V116" s="20"/>
      <c r="W116" s="20"/>
    </row>
    <row r="117">
      <c r="A117" s="20"/>
      <c r="B117" s="20"/>
      <c r="C117" s="20"/>
      <c r="D117" s="20"/>
      <c r="E117" s="20"/>
      <c r="F117" s="20"/>
      <c r="G117" s="20"/>
      <c r="H117" s="20"/>
      <c r="I117" s="29"/>
      <c r="J117" s="29"/>
      <c r="K117" s="30"/>
      <c r="L117" s="20"/>
      <c r="M117" s="20"/>
      <c r="N117" s="20"/>
      <c r="O117" s="20"/>
      <c r="P117" s="20"/>
      <c r="Q117" s="30"/>
      <c r="R117" s="30"/>
      <c r="S117" s="30"/>
      <c r="T117" s="30"/>
      <c r="U117" s="20"/>
      <c r="V117" s="20"/>
      <c r="W117" s="20"/>
    </row>
    <row r="118">
      <c r="A118" s="20"/>
      <c r="B118" s="20"/>
      <c r="C118" s="20"/>
      <c r="D118" s="20"/>
      <c r="E118" s="20"/>
      <c r="F118" s="20"/>
      <c r="G118" s="20"/>
      <c r="H118" s="20"/>
      <c r="I118" s="29"/>
      <c r="J118" s="29"/>
      <c r="K118" s="30"/>
      <c r="L118" s="20"/>
      <c r="M118" s="20"/>
      <c r="N118" s="20"/>
      <c r="O118" s="20"/>
      <c r="P118" s="20"/>
      <c r="Q118" s="30"/>
      <c r="R118" s="30"/>
      <c r="S118" s="30"/>
      <c r="T118" s="30"/>
      <c r="U118" s="20"/>
      <c r="V118" s="20"/>
      <c r="W118" s="20"/>
    </row>
    <row r="119">
      <c r="A119" s="20"/>
      <c r="B119" s="20"/>
      <c r="C119" s="20"/>
      <c r="D119" s="20"/>
      <c r="E119" s="20"/>
      <c r="F119" s="20"/>
      <c r="G119" s="20"/>
      <c r="H119" s="20"/>
      <c r="I119" s="29"/>
      <c r="J119" s="29"/>
      <c r="K119" s="30"/>
      <c r="L119" s="20"/>
      <c r="M119" s="20"/>
      <c r="N119" s="20"/>
      <c r="O119" s="20"/>
      <c r="P119" s="20"/>
      <c r="Q119" s="30"/>
      <c r="R119" s="30"/>
      <c r="S119" s="30"/>
      <c r="T119" s="30"/>
      <c r="U119" s="20"/>
      <c r="V119" s="20"/>
      <c r="W119" s="20"/>
    </row>
    <row r="120">
      <c r="A120" s="20"/>
      <c r="B120" s="20"/>
      <c r="C120" s="20"/>
      <c r="D120" s="20"/>
      <c r="E120" s="20"/>
      <c r="F120" s="20"/>
      <c r="G120" s="20"/>
      <c r="H120" s="20"/>
      <c r="I120" s="29"/>
      <c r="J120" s="29"/>
      <c r="K120" s="30"/>
      <c r="L120" s="20"/>
      <c r="M120" s="20"/>
      <c r="N120" s="20"/>
      <c r="O120" s="20"/>
      <c r="P120" s="20"/>
      <c r="Q120" s="30"/>
      <c r="R120" s="30"/>
      <c r="S120" s="30"/>
      <c r="T120" s="30"/>
      <c r="U120" s="20"/>
      <c r="V120" s="20"/>
      <c r="W120" s="20"/>
    </row>
    <row r="121">
      <c r="A121" s="20"/>
      <c r="B121" s="20"/>
      <c r="C121" s="20"/>
      <c r="D121" s="20"/>
      <c r="E121" s="20"/>
      <c r="F121" s="20"/>
      <c r="G121" s="20"/>
      <c r="H121" s="20"/>
      <c r="I121" s="29"/>
      <c r="J121" s="29"/>
      <c r="K121" s="30"/>
      <c r="L121" s="20"/>
      <c r="M121" s="20"/>
      <c r="N121" s="20"/>
      <c r="O121" s="20"/>
      <c r="P121" s="20"/>
      <c r="Q121" s="30"/>
      <c r="R121" s="30"/>
      <c r="S121" s="30"/>
      <c r="T121" s="30"/>
      <c r="U121" s="20"/>
      <c r="V121" s="20"/>
      <c r="W121" s="20"/>
    </row>
    <row r="122">
      <c r="A122" s="20"/>
      <c r="B122" s="20"/>
      <c r="C122" s="20"/>
      <c r="D122" s="20"/>
      <c r="E122" s="20"/>
      <c r="F122" s="20"/>
      <c r="G122" s="20"/>
      <c r="H122" s="20"/>
      <c r="I122" s="29"/>
      <c r="J122" s="29"/>
      <c r="K122" s="30"/>
      <c r="L122" s="20"/>
      <c r="M122" s="20"/>
      <c r="N122" s="20"/>
      <c r="O122" s="20"/>
      <c r="P122" s="20"/>
      <c r="Q122" s="30"/>
      <c r="R122" s="30"/>
      <c r="S122" s="30"/>
      <c r="T122" s="30"/>
      <c r="U122" s="20"/>
      <c r="V122" s="20"/>
      <c r="W122" s="20"/>
    </row>
    <row r="123">
      <c r="A123" s="20"/>
      <c r="B123" s="20"/>
      <c r="C123" s="20"/>
      <c r="D123" s="20"/>
      <c r="E123" s="20"/>
      <c r="F123" s="20"/>
      <c r="G123" s="20"/>
      <c r="H123" s="20"/>
      <c r="I123" s="29"/>
      <c r="J123" s="29"/>
      <c r="K123" s="30"/>
      <c r="L123" s="20"/>
      <c r="M123" s="20"/>
      <c r="N123" s="20"/>
      <c r="O123" s="20"/>
      <c r="P123" s="20"/>
      <c r="Q123" s="30"/>
      <c r="R123" s="30"/>
      <c r="S123" s="30"/>
      <c r="T123" s="30"/>
      <c r="U123" s="20"/>
      <c r="V123" s="20"/>
      <c r="W123" s="20"/>
    </row>
    <row r="124">
      <c r="A124" s="20"/>
      <c r="B124" s="20"/>
      <c r="C124" s="20"/>
      <c r="D124" s="20"/>
      <c r="E124" s="20"/>
      <c r="F124" s="20"/>
      <c r="G124" s="20"/>
      <c r="H124" s="20"/>
      <c r="I124" s="29"/>
      <c r="J124" s="29"/>
      <c r="K124" s="30"/>
      <c r="L124" s="20"/>
      <c r="M124" s="20"/>
      <c r="N124" s="20"/>
      <c r="O124" s="20"/>
      <c r="P124" s="20"/>
      <c r="Q124" s="30"/>
      <c r="R124" s="30"/>
      <c r="S124" s="30"/>
      <c r="T124" s="30"/>
      <c r="U124" s="20"/>
      <c r="V124" s="20"/>
      <c r="W124" s="20"/>
    </row>
    <row r="125">
      <c r="A125" s="20"/>
      <c r="B125" s="20"/>
      <c r="C125" s="20"/>
      <c r="D125" s="20"/>
      <c r="E125" s="20"/>
      <c r="F125" s="20"/>
      <c r="G125" s="20"/>
      <c r="H125" s="20"/>
      <c r="I125" s="29"/>
      <c r="J125" s="29"/>
      <c r="K125" s="30"/>
      <c r="L125" s="20"/>
      <c r="M125" s="20"/>
      <c r="N125" s="20"/>
      <c r="O125" s="20"/>
      <c r="P125" s="20"/>
      <c r="Q125" s="30"/>
      <c r="R125" s="30"/>
      <c r="S125" s="30"/>
      <c r="T125" s="30"/>
      <c r="U125" s="20"/>
      <c r="V125" s="20"/>
      <c r="W125" s="20"/>
    </row>
    <row r="126">
      <c r="A126" s="20"/>
      <c r="B126" s="20"/>
      <c r="C126" s="20"/>
      <c r="D126" s="20"/>
      <c r="E126" s="20"/>
      <c r="F126" s="20"/>
      <c r="G126" s="20"/>
      <c r="H126" s="20"/>
      <c r="I126" s="29"/>
      <c r="J126" s="29"/>
      <c r="K126" s="30"/>
      <c r="L126" s="20"/>
      <c r="M126" s="20"/>
      <c r="N126" s="20"/>
      <c r="O126" s="20"/>
      <c r="P126" s="20"/>
      <c r="Q126" s="30"/>
      <c r="R126" s="30"/>
      <c r="S126" s="30"/>
      <c r="T126" s="30"/>
      <c r="U126" s="20"/>
      <c r="V126" s="20"/>
      <c r="W126" s="20"/>
    </row>
    <row r="127">
      <c r="A127" s="20"/>
      <c r="B127" s="20"/>
      <c r="C127" s="20"/>
      <c r="D127" s="20"/>
      <c r="E127" s="20"/>
      <c r="F127" s="20"/>
      <c r="G127" s="20"/>
      <c r="H127" s="20"/>
      <c r="I127" s="29"/>
      <c r="J127" s="29"/>
      <c r="K127" s="30"/>
      <c r="L127" s="20"/>
      <c r="M127" s="20"/>
      <c r="N127" s="20"/>
      <c r="O127" s="20"/>
      <c r="P127" s="20"/>
      <c r="Q127" s="30"/>
      <c r="R127" s="30"/>
      <c r="S127" s="30"/>
      <c r="T127" s="30"/>
      <c r="U127" s="20"/>
      <c r="V127" s="20"/>
      <c r="W127" s="20"/>
    </row>
    <row r="128">
      <c r="A128" s="20"/>
      <c r="B128" s="20"/>
      <c r="C128" s="20"/>
      <c r="D128" s="20"/>
      <c r="E128" s="20"/>
      <c r="F128" s="20"/>
      <c r="G128" s="20"/>
      <c r="H128" s="20"/>
      <c r="I128" s="29"/>
      <c r="J128" s="29"/>
      <c r="K128" s="30"/>
      <c r="L128" s="20"/>
      <c r="M128" s="20"/>
      <c r="N128" s="20"/>
      <c r="O128" s="20"/>
      <c r="P128" s="20"/>
      <c r="Q128" s="30"/>
      <c r="R128" s="30"/>
      <c r="S128" s="30"/>
      <c r="T128" s="30"/>
      <c r="U128" s="20"/>
      <c r="V128" s="20"/>
      <c r="W128" s="20"/>
    </row>
    <row r="129">
      <c r="A129" s="20"/>
      <c r="B129" s="20"/>
      <c r="C129" s="20"/>
      <c r="D129" s="20"/>
      <c r="E129" s="20"/>
      <c r="F129" s="20"/>
      <c r="G129" s="20"/>
      <c r="H129" s="20"/>
      <c r="I129" s="29"/>
      <c r="J129" s="29"/>
      <c r="K129" s="30"/>
      <c r="L129" s="20"/>
      <c r="M129" s="20"/>
      <c r="N129" s="20"/>
      <c r="O129" s="20"/>
      <c r="P129" s="20"/>
      <c r="Q129" s="30"/>
      <c r="R129" s="30"/>
      <c r="S129" s="30"/>
      <c r="T129" s="30"/>
      <c r="U129" s="20"/>
      <c r="V129" s="20"/>
      <c r="W129" s="20"/>
    </row>
    <row r="130">
      <c r="A130" s="20"/>
      <c r="B130" s="20"/>
      <c r="C130" s="20"/>
      <c r="D130" s="20"/>
      <c r="E130" s="20"/>
      <c r="F130" s="20"/>
      <c r="G130" s="20"/>
      <c r="H130" s="20"/>
      <c r="I130" s="29"/>
      <c r="J130" s="29"/>
      <c r="K130" s="30"/>
      <c r="L130" s="20"/>
      <c r="M130" s="20"/>
      <c r="N130" s="20"/>
      <c r="O130" s="20"/>
      <c r="P130" s="20"/>
      <c r="Q130" s="30"/>
      <c r="R130" s="30"/>
      <c r="S130" s="30"/>
      <c r="T130" s="30"/>
      <c r="U130" s="20"/>
      <c r="V130" s="20"/>
      <c r="W130" s="20"/>
    </row>
    <row r="131">
      <c r="A131" s="20"/>
      <c r="B131" s="20"/>
      <c r="C131" s="20"/>
      <c r="D131" s="20"/>
      <c r="E131" s="20"/>
      <c r="F131" s="20"/>
      <c r="G131" s="20"/>
      <c r="H131" s="20"/>
      <c r="I131" s="29"/>
      <c r="J131" s="29"/>
      <c r="K131" s="30"/>
      <c r="L131" s="20"/>
      <c r="M131" s="20"/>
      <c r="N131" s="20"/>
      <c r="O131" s="20"/>
      <c r="P131" s="20"/>
      <c r="Q131" s="30"/>
      <c r="R131" s="30"/>
      <c r="S131" s="30"/>
      <c r="T131" s="30"/>
      <c r="U131" s="20"/>
      <c r="V131" s="20"/>
      <c r="W131" s="20"/>
    </row>
    <row r="132">
      <c r="A132" s="20"/>
      <c r="B132" s="20"/>
      <c r="C132" s="20"/>
      <c r="D132" s="20"/>
      <c r="E132" s="20"/>
      <c r="F132" s="20"/>
      <c r="G132" s="20"/>
      <c r="H132" s="20"/>
      <c r="I132" s="29"/>
      <c r="J132" s="29"/>
      <c r="K132" s="30"/>
      <c r="L132" s="20"/>
      <c r="M132" s="20"/>
      <c r="N132" s="20"/>
      <c r="O132" s="20"/>
      <c r="P132" s="20"/>
      <c r="Q132" s="30"/>
      <c r="R132" s="30"/>
      <c r="S132" s="30"/>
      <c r="T132" s="30"/>
      <c r="U132" s="20"/>
      <c r="V132" s="20"/>
      <c r="W132" s="20"/>
    </row>
    <row r="133">
      <c r="A133" s="20"/>
      <c r="B133" s="20"/>
      <c r="C133" s="20"/>
      <c r="D133" s="20"/>
      <c r="E133" s="20"/>
      <c r="F133" s="20"/>
      <c r="G133" s="20"/>
      <c r="H133" s="20"/>
      <c r="I133" s="29"/>
      <c r="J133" s="29"/>
      <c r="K133" s="30"/>
      <c r="L133" s="20"/>
      <c r="M133" s="20"/>
      <c r="N133" s="20"/>
      <c r="O133" s="20"/>
      <c r="P133" s="20"/>
      <c r="Q133" s="30"/>
      <c r="R133" s="30"/>
      <c r="S133" s="30"/>
      <c r="T133" s="30"/>
      <c r="U133" s="20"/>
      <c r="V133" s="20"/>
      <c r="W133" s="20"/>
    </row>
    <row r="134">
      <c r="A134" s="20"/>
      <c r="B134" s="20"/>
      <c r="C134" s="20"/>
      <c r="D134" s="20"/>
      <c r="E134" s="20"/>
      <c r="F134" s="20"/>
      <c r="G134" s="20"/>
      <c r="H134" s="20"/>
      <c r="I134" s="29"/>
      <c r="J134" s="29"/>
      <c r="K134" s="30"/>
      <c r="L134" s="20"/>
      <c r="M134" s="20"/>
      <c r="N134" s="20"/>
      <c r="O134" s="20"/>
      <c r="P134" s="20"/>
      <c r="Q134" s="30"/>
      <c r="R134" s="30"/>
      <c r="S134" s="30"/>
      <c r="T134" s="30"/>
      <c r="U134" s="20"/>
      <c r="V134" s="20"/>
      <c r="W134" s="20"/>
    </row>
    <row r="135">
      <c r="A135" s="20"/>
      <c r="B135" s="20"/>
      <c r="C135" s="20"/>
      <c r="D135" s="20"/>
      <c r="E135" s="20"/>
      <c r="F135" s="20"/>
      <c r="G135" s="20"/>
      <c r="H135" s="20"/>
      <c r="I135" s="29"/>
      <c r="J135" s="29"/>
      <c r="K135" s="30"/>
      <c r="L135" s="20"/>
      <c r="M135" s="20"/>
      <c r="N135" s="20"/>
      <c r="O135" s="20"/>
      <c r="P135" s="20"/>
      <c r="Q135" s="30"/>
      <c r="R135" s="30"/>
      <c r="S135" s="30"/>
      <c r="T135" s="30"/>
      <c r="U135" s="20"/>
      <c r="V135" s="20"/>
      <c r="W135" s="20"/>
    </row>
    <row r="136">
      <c r="A136" s="20"/>
      <c r="B136" s="20"/>
      <c r="C136" s="20"/>
      <c r="D136" s="20"/>
      <c r="E136" s="20"/>
      <c r="F136" s="20"/>
      <c r="G136" s="20"/>
      <c r="H136" s="20"/>
      <c r="I136" s="29"/>
      <c r="J136" s="29"/>
      <c r="K136" s="30"/>
      <c r="L136" s="20"/>
      <c r="M136" s="20"/>
      <c r="N136" s="20"/>
      <c r="O136" s="20"/>
      <c r="P136" s="20"/>
      <c r="Q136" s="30"/>
      <c r="R136" s="30"/>
      <c r="S136" s="30"/>
      <c r="T136" s="30"/>
      <c r="U136" s="20"/>
      <c r="V136" s="20"/>
      <c r="W136" s="20"/>
    </row>
    <row r="137">
      <c r="A137" s="20"/>
      <c r="B137" s="20"/>
      <c r="C137" s="20"/>
      <c r="D137" s="20"/>
      <c r="E137" s="20"/>
      <c r="F137" s="20"/>
      <c r="G137" s="20"/>
      <c r="H137" s="20"/>
      <c r="I137" s="29"/>
      <c r="J137" s="29"/>
      <c r="K137" s="30"/>
      <c r="L137" s="20"/>
      <c r="M137" s="20"/>
      <c r="N137" s="20"/>
      <c r="O137" s="20"/>
      <c r="P137" s="20"/>
      <c r="Q137" s="30"/>
      <c r="R137" s="30"/>
      <c r="S137" s="30"/>
      <c r="T137" s="30"/>
      <c r="U137" s="20"/>
      <c r="V137" s="20"/>
      <c r="W137" s="20"/>
    </row>
    <row r="138">
      <c r="A138" s="20"/>
      <c r="B138" s="20"/>
      <c r="C138" s="20"/>
      <c r="D138" s="20"/>
      <c r="E138" s="20"/>
      <c r="F138" s="20"/>
      <c r="G138" s="20"/>
      <c r="H138" s="20"/>
      <c r="I138" s="29"/>
      <c r="J138" s="29"/>
      <c r="K138" s="30"/>
      <c r="L138" s="20"/>
      <c r="M138" s="20"/>
      <c r="N138" s="20"/>
      <c r="O138" s="20"/>
      <c r="P138" s="20"/>
      <c r="Q138" s="30"/>
      <c r="R138" s="30"/>
      <c r="S138" s="30"/>
      <c r="T138" s="30"/>
      <c r="U138" s="20"/>
      <c r="V138" s="20"/>
      <c r="W138" s="20"/>
    </row>
    <row r="139">
      <c r="A139" s="20"/>
      <c r="B139" s="20"/>
      <c r="C139" s="20"/>
      <c r="D139" s="20"/>
      <c r="E139" s="20"/>
      <c r="F139" s="20"/>
      <c r="G139" s="20"/>
      <c r="H139" s="20"/>
      <c r="I139" s="29"/>
      <c r="J139" s="29"/>
      <c r="K139" s="30"/>
      <c r="L139" s="20"/>
      <c r="M139" s="20"/>
      <c r="N139" s="20"/>
      <c r="O139" s="20"/>
      <c r="P139" s="20"/>
      <c r="Q139" s="30"/>
      <c r="R139" s="30"/>
      <c r="S139" s="30"/>
      <c r="T139" s="30"/>
      <c r="U139" s="20"/>
      <c r="V139" s="20"/>
      <c r="W139" s="20"/>
    </row>
    <row r="140">
      <c r="A140" s="20"/>
      <c r="B140" s="20"/>
      <c r="C140" s="20"/>
      <c r="D140" s="20"/>
      <c r="E140" s="20"/>
      <c r="F140" s="20"/>
      <c r="G140" s="20"/>
      <c r="H140" s="20"/>
      <c r="I140" s="29"/>
      <c r="J140" s="29"/>
      <c r="K140" s="30"/>
      <c r="L140" s="20"/>
      <c r="M140" s="20"/>
      <c r="N140" s="20"/>
      <c r="O140" s="20"/>
      <c r="P140" s="20"/>
      <c r="Q140" s="30"/>
      <c r="R140" s="30"/>
      <c r="S140" s="30"/>
      <c r="T140" s="30"/>
      <c r="U140" s="20"/>
      <c r="V140" s="20"/>
      <c r="W140" s="20"/>
    </row>
    <row r="141">
      <c r="A141" s="20"/>
      <c r="B141" s="20"/>
      <c r="C141" s="20"/>
      <c r="D141" s="20"/>
      <c r="E141" s="20"/>
      <c r="F141" s="20"/>
      <c r="G141" s="20"/>
      <c r="H141" s="20"/>
      <c r="I141" s="29"/>
      <c r="J141" s="29"/>
      <c r="K141" s="30"/>
      <c r="L141" s="20"/>
      <c r="M141" s="20"/>
      <c r="N141" s="20"/>
      <c r="O141" s="20"/>
      <c r="P141" s="20"/>
      <c r="Q141" s="30"/>
      <c r="R141" s="30"/>
      <c r="S141" s="30"/>
      <c r="T141" s="30"/>
      <c r="U141" s="20"/>
      <c r="V141" s="20"/>
      <c r="W141" s="20"/>
    </row>
    <row r="142">
      <c r="A142" s="20"/>
      <c r="B142" s="20"/>
      <c r="C142" s="20"/>
      <c r="D142" s="20"/>
      <c r="E142" s="20"/>
      <c r="F142" s="20"/>
      <c r="G142" s="20"/>
      <c r="H142" s="20"/>
      <c r="I142" s="29"/>
      <c r="J142" s="29"/>
      <c r="K142" s="30"/>
      <c r="L142" s="20"/>
      <c r="M142" s="20"/>
      <c r="N142" s="20"/>
      <c r="O142" s="20"/>
      <c r="P142" s="20"/>
      <c r="Q142" s="30"/>
      <c r="R142" s="30"/>
      <c r="S142" s="30"/>
      <c r="T142" s="30"/>
      <c r="U142" s="20"/>
      <c r="V142" s="20"/>
      <c r="W142" s="20"/>
    </row>
    <row r="143">
      <c r="A143" s="20"/>
      <c r="B143" s="20"/>
      <c r="C143" s="20"/>
      <c r="D143" s="20"/>
      <c r="E143" s="20"/>
      <c r="F143" s="20"/>
      <c r="G143" s="20"/>
      <c r="H143" s="20"/>
      <c r="I143" s="29"/>
      <c r="J143" s="29"/>
      <c r="K143" s="30"/>
      <c r="L143" s="20"/>
      <c r="M143" s="20"/>
      <c r="N143" s="20"/>
      <c r="O143" s="20"/>
      <c r="P143" s="20"/>
      <c r="Q143" s="30"/>
      <c r="R143" s="30"/>
      <c r="S143" s="30"/>
      <c r="T143" s="30"/>
      <c r="U143" s="20"/>
      <c r="V143" s="20"/>
      <c r="W143" s="20"/>
    </row>
    <row r="144">
      <c r="A144" s="20"/>
      <c r="B144" s="20"/>
      <c r="C144" s="20"/>
      <c r="D144" s="20"/>
      <c r="E144" s="20"/>
      <c r="F144" s="20"/>
      <c r="G144" s="20"/>
      <c r="H144" s="20"/>
      <c r="I144" s="29"/>
      <c r="J144" s="29"/>
      <c r="K144" s="30"/>
      <c r="L144" s="20"/>
      <c r="M144" s="20"/>
      <c r="N144" s="20"/>
      <c r="O144" s="20"/>
      <c r="P144" s="20"/>
      <c r="Q144" s="30"/>
      <c r="R144" s="30"/>
      <c r="S144" s="30"/>
      <c r="T144" s="30"/>
      <c r="U144" s="20"/>
      <c r="V144" s="20"/>
      <c r="W144" s="20"/>
    </row>
    <row r="145">
      <c r="A145" s="20"/>
      <c r="B145" s="20"/>
      <c r="C145" s="20"/>
      <c r="D145" s="20"/>
      <c r="E145" s="20"/>
      <c r="F145" s="20"/>
      <c r="G145" s="20"/>
      <c r="H145" s="20"/>
      <c r="I145" s="29"/>
      <c r="J145" s="29"/>
      <c r="K145" s="30"/>
      <c r="L145" s="20"/>
      <c r="M145" s="20"/>
      <c r="N145" s="20"/>
      <c r="O145" s="20"/>
      <c r="P145" s="20"/>
      <c r="Q145" s="30"/>
      <c r="R145" s="30"/>
      <c r="S145" s="30"/>
      <c r="T145" s="30"/>
      <c r="U145" s="20"/>
      <c r="V145" s="20"/>
      <c r="W145" s="20"/>
    </row>
    <row r="146">
      <c r="A146" s="20"/>
      <c r="B146" s="20"/>
      <c r="C146" s="20"/>
      <c r="D146" s="20"/>
      <c r="E146" s="20"/>
      <c r="F146" s="20"/>
      <c r="G146" s="20"/>
      <c r="H146" s="20"/>
      <c r="I146" s="29"/>
      <c r="J146" s="29"/>
      <c r="K146" s="30"/>
      <c r="L146" s="20"/>
      <c r="M146" s="20"/>
      <c r="N146" s="20"/>
      <c r="O146" s="20"/>
      <c r="P146" s="20"/>
      <c r="Q146" s="30"/>
      <c r="R146" s="30"/>
      <c r="S146" s="30"/>
      <c r="T146" s="30"/>
      <c r="U146" s="20"/>
      <c r="V146" s="20"/>
      <c r="W146" s="20"/>
    </row>
    <row r="147">
      <c r="A147" s="20"/>
      <c r="B147" s="20"/>
      <c r="C147" s="20"/>
      <c r="D147" s="20"/>
      <c r="E147" s="20"/>
      <c r="F147" s="20"/>
      <c r="G147" s="20"/>
      <c r="H147" s="20"/>
      <c r="I147" s="29"/>
      <c r="J147" s="29"/>
      <c r="K147" s="30"/>
      <c r="L147" s="20"/>
      <c r="M147" s="20"/>
      <c r="N147" s="20"/>
      <c r="O147" s="20"/>
      <c r="P147" s="20"/>
      <c r="Q147" s="30"/>
      <c r="R147" s="30"/>
      <c r="S147" s="30"/>
      <c r="T147" s="30"/>
      <c r="U147" s="20"/>
      <c r="V147" s="20"/>
      <c r="W147" s="20"/>
    </row>
    <row r="148">
      <c r="A148" s="20"/>
      <c r="B148" s="20"/>
      <c r="C148" s="20"/>
      <c r="D148" s="20"/>
      <c r="E148" s="20"/>
      <c r="F148" s="20"/>
      <c r="G148" s="20"/>
      <c r="H148" s="20"/>
      <c r="I148" s="29"/>
      <c r="J148" s="29"/>
      <c r="K148" s="30"/>
      <c r="L148" s="20"/>
      <c r="M148" s="20"/>
      <c r="N148" s="20"/>
      <c r="O148" s="20"/>
      <c r="P148" s="20"/>
      <c r="Q148" s="30"/>
      <c r="R148" s="30"/>
      <c r="S148" s="30"/>
      <c r="T148" s="30"/>
      <c r="U148" s="20"/>
      <c r="V148" s="20"/>
      <c r="W148" s="20"/>
    </row>
    <row r="149">
      <c r="A149" s="20"/>
      <c r="B149" s="20"/>
      <c r="C149" s="20"/>
      <c r="D149" s="20"/>
      <c r="E149" s="20"/>
      <c r="F149" s="20"/>
      <c r="G149" s="20"/>
      <c r="H149" s="20"/>
      <c r="I149" s="29"/>
      <c r="J149" s="29"/>
      <c r="K149" s="30"/>
      <c r="L149" s="20"/>
      <c r="M149" s="20"/>
      <c r="N149" s="20"/>
      <c r="O149" s="20"/>
      <c r="P149" s="20"/>
      <c r="Q149" s="30"/>
      <c r="R149" s="30"/>
      <c r="S149" s="30"/>
      <c r="T149" s="30"/>
      <c r="U149" s="20"/>
      <c r="V149" s="20"/>
      <c r="W149" s="20"/>
    </row>
    <row r="150">
      <c r="A150" s="20"/>
      <c r="B150" s="20"/>
      <c r="C150" s="20"/>
      <c r="D150" s="20"/>
      <c r="E150" s="20"/>
      <c r="F150" s="20"/>
      <c r="G150" s="20"/>
      <c r="H150" s="20"/>
      <c r="I150" s="29"/>
      <c r="J150" s="29"/>
      <c r="K150" s="30"/>
      <c r="L150" s="20"/>
      <c r="M150" s="20"/>
      <c r="N150" s="20"/>
      <c r="O150" s="20"/>
      <c r="P150" s="20"/>
      <c r="Q150" s="30"/>
      <c r="R150" s="30"/>
      <c r="S150" s="30"/>
      <c r="T150" s="30"/>
      <c r="U150" s="20"/>
      <c r="V150" s="20"/>
      <c r="W150" s="20"/>
    </row>
    <row r="151">
      <c r="A151" s="20"/>
      <c r="B151" s="20"/>
      <c r="C151" s="20"/>
      <c r="D151" s="20"/>
      <c r="E151" s="20"/>
      <c r="F151" s="20"/>
      <c r="G151" s="20"/>
      <c r="H151" s="20"/>
      <c r="I151" s="29"/>
      <c r="J151" s="29"/>
      <c r="K151" s="30"/>
      <c r="L151" s="20"/>
      <c r="M151" s="20"/>
      <c r="N151" s="20"/>
      <c r="O151" s="20"/>
      <c r="P151" s="20"/>
      <c r="Q151" s="30"/>
      <c r="R151" s="30"/>
      <c r="S151" s="30"/>
      <c r="T151" s="30"/>
      <c r="U151" s="20"/>
      <c r="V151" s="20"/>
      <c r="W151" s="20"/>
    </row>
    <row r="152">
      <c r="A152" s="20"/>
      <c r="B152" s="20"/>
      <c r="C152" s="20"/>
      <c r="D152" s="20"/>
      <c r="E152" s="20"/>
      <c r="F152" s="20"/>
      <c r="G152" s="20"/>
      <c r="H152" s="20"/>
      <c r="I152" s="29"/>
      <c r="J152" s="29"/>
      <c r="K152" s="30"/>
      <c r="L152" s="20"/>
      <c r="M152" s="20"/>
      <c r="N152" s="20"/>
      <c r="O152" s="20"/>
      <c r="P152" s="20"/>
      <c r="Q152" s="30"/>
      <c r="R152" s="30"/>
      <c r="S152" s="30"/>
      <c r="T152" s="30"/>
      <c r="U152" s="20"/>
      <c r="V152" s="20"/>
      <c r="W152" s="20"/>
    </row>
    <row r="153">
      <c r="A153" s="20"/>
      <c r="B153" s="20"/>
      <c r="C153" s="20"/>
      <c r="D153" s="20"/>
      <c r="E153" s="20"/>
      <c r="F153" s="20"/>
      <c r="G153" s="20"/>
      <c r="H153" s="20"/>
      <c r="I153" s="29"/>
      <c r="J153" s="29"/>
      <c r="K153" s="30"/>
      <c r="L153" s="20"/>
      <c r="M153" s="20"/>
      <c r="N153" s="20"/>
      <c r="O153" s="20"/>
      <c r="P153" s="20"/>
      <c r="Q153" s="30"/>
      <c r="R153" s="30"/>
      <c r="S153" s="30"/>
      <c r="T153" s="30"/>
      <c r="U153" s="20"/>
      <c r="V153" s="20"/>
      <c r="W153" s="20"/>
    </row>
    <row r="154">
      <c r="A154" s="20"/>
      <c r="B154" s="20"/>
      <c r="C154" s="20"/>
      <c r="D154" s="20"/>
      <c r="E154" s="20"/>
      <c r="F154" s="20"/>
      <c r="G154" s="20"/>
      <c r="H154" s="20"/>
      <c r="I154" s="29"/>
      <c r="J154" s="29"/>
      <c r="K154" s="30"/>
      <c r="L154" s="20"/>
      <c r="M154" s="20"/>
      <c r="N154" s="20"/>
      <c r="O154" s="20"/>
      <c r="P154" s="20"/>
      <c r="Q154" s="30"/>
      <c r="R154" s="30"/>
      <c r="S154" s="30"/>
      <c r="T154" s="30"/>
      <c r="U154" s="20"/>
      <c r="V154" s="20"/>
      <c r="W154" s="20"/>
    </row>
    <row r="155">
      <c r="A155" s="20"/>
      <c r="B155" s="20"/>
      <c r="C155" s="20"/>
      <c r="D155" s="20"/>
      <c r="E155" s="20"/>
      <c r="F155" s="20"/>
      <c r="G155" s="20"/>
      <c r="H155" s="20"/>
      <c r="I155" s="29"/>
      <c r="J155" s="29"/>
      <c r="K155" s="30"/>
      <c r="L155" s="20"/>
      <c r="M155" s="20"/>
      <c r="N155" s="20"/>
      <c r="O155" s="20"/>
      <c r="P155" s="20"/>
      <c r="Q155" s="30"/>
      <c r="R155" s="30"/>
      <c r="S155" s="30"/>
      <c r="T155" s="30"/>
      <c r="U155" s="20"/>
      <c r="V155" s="20"/>
      <c r="W155" s="20"/>
    </row>
    <row r="156">
      <c r="A156" s="20"/>
      <c r="B156" s="20"/>
      <c r="C156" s="20"/>
      <c r="D156" s="20"/>
      <c r="E156" s="20"/>
      <c r="F156" s="20"/>
      <c r="G156" s="20"/>
      <c r="H156" s="20"/>
      <c r="I156" s="29"/>
      <c r="J156" s="29"/>
      <c r="K156" s="30"/>
      <c r="L156" s="20"/>
      <c r="M156" s="20"/>
      <c r="N156" s="20"/>
      <c r="O156" s="20"/>
      <c r="P156" s="20"/>
      <c r="Q156" s="30"/>
      <c r="R156" s="30"/>
      <c r="S156" s="30"/>
      <c r="T156" s="30"/>
      <c r="U156" s="20"/>
      <c r="V156" s="20"/>
      <c r="W156" s="20"/>
    </row>
    <row r="157">
      <c r="A157" s="20"/>
      <c r="B157" s="20"/>
      <c r="C157" s="20"/>
      <c r="D157" s="20"/>
      <c r="E157" s="20"/>
      <c r="F157" s="20"/>
      <c r="G157" s="20"/>
      <c r="H157" s="20"/>
      <c r="I157" s="29"/>
      <c r="J157" s="29"/>
      <c r="K157" s="30"/>
      <c r="L157" s="20"/>
      <c r="M157" s="20"/>
      <c r="N157" s="20"/>
      <c r="O157" s="20"/>
      <c r="P157" s="20"/>
      <c r="Q157" s="30"/>
      <c r="R157" s="30"/>
      <c r="S157" s="30"/>
      <c r="T157" s="30"/>
      <c r="U157" s="20"/>
      <c r="V157" s="20"/>
      <c r="W157" s="20"/>
    </row>
    <row r="158">
      <c r="A158" s="20"/>
      <c r="B158" s="20"/>
      <c r="C158" s="20"/>
      <c r="D158" s="20"/>
      <c r="E158" s="20"/>
      <c r="F158" s="20"/>
      <c r="G158" s="20"/>
      <c r="H158" s="20"/>
      <c r="I158" s="29"/>
      <c r="J158" s="29"/>
      <c r="K158" s="30"/>
      <c r="L158" s="20"/>
      <c r="M158" s="20"/>
      <c r="N158" s="20"/>
      <c r="O158" s="20"/>
      <c r="P158" s="20"/>
      <c r="Q158" s="30"/>
      <c r="R158" s="30"/>
      <c r="S158" s="30"/>
      <c r="T158" s="30"/>
      <c r="U158" s="20"/>
      <c r="V158" s="20"/>
      <c r="W158" s="20"/>
    </row>
    <row r="159">
      <c r="A159" s="20"/>
      <c r="B159" s="20"/>
      <c r="C159" s="20"/>
      <c r="D159" s="20"/>
      <c r="E159" s="20"/>
      <c r="F159" s="20"/>
      <c r="G159" s="20"/>
      <c r="H159" s="20"/>
      <c r="I159" s="29"/>
      <c r="J159" s="29"/>
      <c r="K159" s="30"/>
      <c r="L159" s="20"/>
      <c r="M159" s="20"/>
      <c r="N159" s="20"/>
      <c r="O159" s="20"/>
      <c r="P159" s="20"/>
      <c r="Q159" s="30"/>
      <c r="R159" s="30"/>
      <c r="S159" s="30"/>
      <c r="T159" s="30"/>
      <c r="U159" s="20"/>
      <c r="V159" s="20"/>
      <c r="W159" s="20"/>
    </row>
    <row r="160">
      <c r="A160" s="20"/>
      <c r="B160" s="20"/>
      <c r="C160" s="20"/>
      <c r="D160" s="20"/>
      <c r="E160" s="20"/>
      <c r="F160" s="20"/>
      <c r="G160" s="20"/>
      <c r="H160" s="20"/>
      <c r="I160" s="29"/>
      <c r="J160" s="29"/>
      <c r="K160" s="30"/>
      <c r="L160" s="20"/>
      <c r="M160" s="20"/>
      <c r="N160" s="20"/>
      <c r="O160" s="20"/>
      <c r="P160" s="20"/>
      <c r="Q160" s="30"/>
      <c r="R160" s="30"/>
      <c r="S160" s="30"/>
      <c r="T160" s="30"/>
      <c r="U160" s="20"/>
      <c r="V160" s="20"/>
      <c r="W160" s="20"/>
    </row>
    <row r="161">
      <c r="A161" s="20"/>
      <c r="B161" s="20"/>
      <c r="C161" s="20"/>
      <c r="D161" s="20"/>
      <c r="E161" s="20"/>
      <c r="F161" s="20"/>
      <c r="G161" s="20"/>
      <c r="H161" s="20"/>
      <c r="I161" s="29"/>
      <c r="J161" s="29"/>
      <c r="K161" s="30"/>
      <c r="L161" s="20"/>
      <c r="M161" s="20"/>
      <c r="N161" s="20"/>
      <c r="O161" s="20"/>
      <c r="P161" s="20"/>
      <c r="Q161" s="30"/>
      <c r="R161" s="30"/>
      <c r="S161" s="30"/>
      <c r="T161" s="30"/>
      <c r="U161" s="20"/>
      <c r="V161" s="20"/>
      <c r="W161" s="20"/>
    </row>
    <row r="162">
      <c r="A162" s="20"/>
      <c r="B162" s="20"/>
      <c r="C162" s="20"/>
      <c r="D162" s="20"/>
      <c r="E162" s="20"/>
      <c r="F162" s="20"/>
      <c r="G162" s="20"/>
      <c r="H162" s="20"/>
      <c r="I162" s="29"/>
      <c r="J162" s="29"/>
      <c r="K162" s="30"/>
      <c r="L162" s="20"/>
      <c r="M162" s="20"/>
      <c r="N162" s="20"/>
      <c r="O162" s="20"/>
      <c r="P162" s="20"/>
      <c r="Q162" s="30"/>
      <c r="R162" s="30"/>
      <c r="S162" s="30"/>
      <c r="T162" s="30"/>
      <c r="U162" s="20"/>
      <c r="V162" s="20"/>
      <c r="W162" s="20"/>
    </row>
    <row r="163">
      <c r="A163" s="20"/>
      <c r="B163" s="20"/>
      <c r="C163" s="20"/>
      <c r="D163" s="20"/>
      <c r="E163" s="20"/>
      <c r="F163" s="20"/>
      <c r="G163" s="20"/>
      <c r="H163" s="20"/>
      <c r="I163" s="29"/>
      <c r="J163" s="29"/>
      <c r="K163" s="30"/>
      <c r="L163" s="20"/>
      <c r="M163" s="20"/>
      <c r="N163" s="20"/>
      <c r="O163" s="20"/>
      <c r="P163" s="20"/>
      <c r="Q163" s="30"/>
      <c r="R163" s="30"/>
      <c r="S163" s="30"/>
      <c r="T163" s="30"/>
      <c r="U163" s="20"/>
      <c r="V163" s="20"/>
      <c r="W163" s="20"/>
    </row>
    <row r="164">
      <c r="A164" s="20"/>
      <c r="B164" s="20"/>
      <c r="C164" s="20"/>
      <c r="D164" s="20"/>
      <c r="E164" s="20"/>
      <c r="F164" s="20"/>
      <c r="G164" s="20"/>
      <c r="H164" s="20"/>
      <c r="I164" s="29"/>
      <c r="J164" s="29"/>
      <c r="K164" s="30"/>
      <c r="L164" s="20"/>
      <c r="M164" s="20"/>
      <c r="N164" s="20"/>
      <c r="O164" s="20"/>
      <c r="P164" s="20"/>
      <c r="Q164" s="30"/>
      <c r="R164" s="30"/>
      <c r="S164" s="30"/>
      <c r="T164" s="30"/>
      <c r="U164" s="20"/>
      <c r="V164" s="20"/>
      <c r="W164" s="20"/>
    </row>
    <row r="165">
      <c r="A165" s="20"/>
      <c r="B165" s="20"/>
      <c r="C165" s="20"/>
      <c r="D165" s="20"/>
      <c r="E165" s="20"/>
      <c r="F165" s="20"/>
      <c r="G165" s="20"/>
      <c r="H165" s="20"/>
      <c r="I165" s="29"/>
      <c r="J165" s="29"/>
      <c r="K165" s="30"/>
      <c r="L165" s="20"/>
      <c r="M165" s="20"/>
      <c r="N165" s="20"/>
      <c r="O165" s="20"/>
      <c r="P165" s="20"/>
      <c r="Q165" s="30"/>
      <c r="R165" s="30"/>
      <c r="S165" s="30"/>
      <c r="T165" s="30"/>
      <c r="U165" s="20"/>
      <c r="V165" s="20"/>
      <c r="W165" s="20"/>
    </row>
    <row r="166">
      <c r="A166" s="20"/>
      <c r="B166" s="20"/>
      <c r="C166" s="20"/>
      <c r="D166" s="20"/>
      <c r="E166" s="20"/>
      <c r="F166" s="20"/>
      <c r="G166" s="20"/>
      <c r="H166" s="20"/>
      <c r="I166" s="29"/>
      <c r="J166" s="29"/>
      <c r="K166" s="30"/>
      <c r="L166" s="20"/>
      <c r="M166" s="20"/>
      <c r="N166" s="20"/>
      <c r="O166" s="20"/>
      <c r="P166" s="20"/>
      <c r="Q166" s="30"/>
      <c r="R166" s="30"/>
      <c r="S166" s="30"/>
      <c r="T166" s="30"/>
      <c r="U166" s="20"/>
      <c r="V166" s="20"/>
      <c r="W166" s="20"/>
    </row>
    <row r="167">
      <c r="A167" s="20"/>
      <c r="B167" s="20"/>
      <c r="C167" s="20"/>
      <c r="D167" s="20"/>
      <c r="E167" s="20"/>
      <c r="F167" s="20"/>
      <c r="G167" s="20"/>
      <c r="H167" s="20"/>
      <c r="I167" s="29"/>
      <c r="J167" s="29"/>
      <c r="K167" s="30"/>
      <c r="L167" s="20"/>
      <c r="M167" s="20"/>
      <c r="N167" s="20"/>
      <c r="O167" s="20"/>
      <c r="P167" s="20"/>
      <c r="Q167" s="30"/>
      <c r="R167" s="30"/>
      <c r="S167" s="30"/>
      <c r="T167" s="30"/>
      <c r="U167" s="20"/>
      <c r="V167" s="20"/>
      <c r="W167" s="20"/>
    </row>
    <row r="168">
      <c r="A168" s="20"/>
      <c r="B168" s="20"/>
      <c r="C168" s="20"/>
      <c r="D168" s="20"/>
      <c r="E168" s="20"/>
      <c r="F168" s="20"/>
      <c r="G168" s="20"/>
      <c r="H168" s="20"/>
      <c r="I168" s="29"/>
      <c r="J168" s="29"/>
      <c r="K168" s="30"/>
      <c r="L168" s="20"/>
      <c r="M168" s="20"/>
      <c r="N168" s="20"/>
      <c r="O168" s="20"/>
      <c r="P168" s="20"/>
      <c r="Q168" s="30"/>
      <c r="R168" s="30"/>
      <c r="S168" s="30"/>
      <c r="T168" s="30"/>
      <c r="U168" s="20"/>
      <c r="V168" s="20"/>
      <c r="W168" s="20"/>
    </row>
    <row r="169">
      <c r="A169" s="20"/>
      <c r="B169" s="20"/>
      <c r="C169" s="20"/>
      <c r="D169" s="20"/>
      <c r="E169" s="20"/>
      <c r="F169" s="20"/>
      <c r="G169" s="20"/>
      <c r="H169" s="20"/>
      <c r="I169" s="29"/>
      <c r="J169" s="29"/>
      <c r="K169" s="30"/>
      <c r="L169" s="20"/>
      <c r="M169" s="20"/>
      <c r="N169" s="20"/>
      <c r="O169" s="20"/>
      <c r="P169" s="20"/>
      <c r="Q169" s="30"/>
      <c r="R169" s="30"/>
      <c r="S169" s="30"/>
      <c r="T169" s="30"/>
      <c r="U169" s="20"/>
      <c r="V169" s="20"/>
      <c r="W169" s="20"/>
    </row>
    <row r="170">
      <c r="A170" s="20"/>
      <c r="B170" s="20"/>
      <c r="C170" s="20"/>
      <c r="D170" s="20"/>
      <c r="E170" s="20"/>
      <c r="F170" s="20"/>
      <c r="G170" s="20"/>
      <c r="H170" s="20"/>
      <c r="I170" s="29"/>
      <c r="J170" s="29"/>
      <c r="K170" s="30"/>
      <c r="L170" s="20"/>
      <c r="M170" s="20"/>
      <c r="N170" s="20"/>
      <c r="O170" s="20"/>
      <c r="P170" s="20"/>
      <c r="Q170" s="30"/>
      <c r="R170" s="30"/>
      <c r="S170" s="30"/>
      <c r="T170" s="30"/>
      <c r="U170" s="20"/>
      <c r="V170" s="20"/>
      <c r="W170" s="20"/>
    </row>
    <row r="171">
      <c r="A171" s="20"/>
      <c r="B171" s="20"/>
      <c r="C171" s="20"/>
      <c r="D171" s="20"/>
      <c r="E171" s="20"/>
      <c r="F171" s="20"/>
      <c r="G171" s="20"/>
      <c r="H171" s="20"/>
      <c r="I171" s="29"/>
      <c r="J171" s="29"/>
      <c r="K171" s="30"/>
      <c r="L171" s="20"/>
      <c r="M171" s="20"/>
      <c r="N171" s="20"/>
      <c r="O171" s="20"/>
      <c r="P171" s="20"/>
      <c r="Q171" s="30"/>
      <c r="R171" s="30"/>
      <c r="S171" s="30"/>
      <c r="T171" s="30"/>
      <c r="U171" s="20"/>
      <c r="V171" s="20"/>
      <c r="W171" s="20"/>
    </row>
    <row r="172">
      <c r="A172" s="20"/>
      <c r="B172" s="20"/>
      <c r="C172" s="20"/>
      <c r="D172" s="20"/>
      <c r="E172" s="20"/>
      <c r="F172" s="20"/>
      <c r="G172" s="20"/>
      <c r="H172" s="20"/>
      <c r="I172" s="29"/>
      <c r="J172" s="29"/>
      <c r="K172" s="30"/>
      <c r="L172" s="20"/>
      <c r="M172" s="20"/>
      <c r="N172" s="20"/>
      <c r="O172" s="20"/>
      <c r="P172" s="20"/>
      <c r="Q172" s="30"/>
      <c r="R172" s="30"/>
      <c r="S172" s="30"/>
      <c r="T172" s="30"/>
      <c r="U172" s="20"/>
      <c r="V172" s="20"/>
      <c r="W172" s="20"/>
    </row>
    <row r="173">
      <c r="A173" s="20"/>
      <c r="B173" s="20"/>
      <c r="C173" s="20"/>
      <c r="D173" s="20"/>
      <c r="E173" s="20"/>
      <c r="F173" s="20"/>
      <c r="G173" s="20"/>
      <c r="H173" s="20"/>
      <c r="I173" s="29"/>
      <c r="J173" s="29"/>
      <c r="K173" s="30"/>
      <c r="L173" s="20"/>
      <c r="M173" s="20"/>
      <c r="N173" s="20"/>
      <c r="O173" s="20"/>
      <c r="P173" s="20"/>
      <c r="Q173" s="30"/>
      <c r="R173" s="30"/>
      <c r="S173" s="30"/>
      <c r="T173" s="30"/>
      <c r="U173" s="20"/>
      <c r="V173" s="20"/>
      <c r="W173" s="20"/>
    </row>
    <row r="174">
      <c r="A174" s="20"/>
      <c r="B174" s="20"/>
      <c r="C174" s="20"/>
      <c r="D174" s="20"/>
      <c r="E174" s="20"/>
      <c r="F174" s="20"/>
      <c r="G174" s="20"/>
      <c r="H174" s="20"/>
      <c r="I174" s="29"/>
      <c r="J174" s="29"/>
      <c r="K174" s="30"/>
      <c r="L174" s="20"/>
      <c r="M174" s="20"/>
      <c r="N174" s="20"/>
      <c r="O174" s="20"/>
      <c r="P174" s="20"/>
      <c r="Q174" s="30"/>
      <c r="R174" s="30"/>
      <c r="S174" s="30"/>
      <c r="T174" s="30"/>
      <c r="U174" s="20"/>
      <c r="V174" s="20"/>
      <c r="W174" s="20"/>
    </row>
    <row r="175">
      <c r="A175" s="20"/>
      <c r="B175" s="20"/>
      <c r="C175" s="20"/>
      <c r="D175" s="20"/>
      <c r="E175" s="20"/>
      <c r="F175" s="20"/>
      <c r="G175" s="20"/>
      <c r="H175" s="20"/>
      <c r="I175" s="29"/>
      <c r="J175" s="29"/>
      <c r="K175" s="30"/>
      <c r="L175" s="20"/>
      <c r="M175" s="20"/>
      <c r="N175" s="20"/>
      <c r="O175" s="20"/>
      <c r="P175" s="20"/>
      <c r="Q175" s="30"/>
      <c r="R175" s="30"/>
      <c r="S175" s="30"/>
      <c r="T175" s="30"/>
      <c r="U175" s="20"/>
      <c r="V175" s="20"/>
      <c r="W175" s="20"/>
    </row>
    <row r="176">
      <c r="A176" s="20"/>
      <c r="B176" s="20"/>
      <c r="C176" s="20"/>
      <c r="D176" s="20"/>
      <c r="E176" s="20"/>
      <c r="F176" s="20"/>
      <c r="G176" s="20"/>
      <c r="H176" s="20"/>
      <c r="I176" s="29"/>
      <c r="J176" s="29"/>
      <c r="K176" s="30"/>
      <c r="L176" s="20"/>
      <c r="M176" s="20"/>
      <c r="N176" s="20"/>
      <c r="O176" s="20"/>
      <c r="P176" s="20"/>
      <c r="Q176" s="30"/>
      <c r="R176" s="30"/>
      <c r="S176" s="30"/>
      <c r="T176" s="30"/>
      <c r="U176" s="20"/>
      <c r="V176" s="20"/>
      <c r="W176" s="20"/>
    </row>
    <row r="177">
      <c r="A177" s="20"/>
      <c r="B177" s="20"/>
      <c r="C177" s="20"/>
      <c r="D177" s="20"/>
      <c r="E177" s="20"/>
      <c r="F177" s="20"/>
      <c r="G177" s="20"/>
      <c r="H177" s="20"/>
      <c r="I177" s="29"/>
      <c r="J177" s="29"/>
      <c r="K177" s="30"/>
      <c r="L177" s="20"/>
      <c r="M177" s="20"/>
      <c r="N177" s="20"/>
      <c r="O177" s="20"/>
      <c r="P177" s="20"/>
      <c r="Q177" s="30"/>
      <c r="R177" s="30"/>
      <c r="S177" s="30"/>
      <c r="T177" s="30"/>
      <c r="U177" s="20"/>
      <c r="V177" s="20"/>
      <c r="W177" s="20"/>
    </row>
    <row r="178">
      <c r="A178" s="20"/>
      <c r="B178" s="20"/>
      <c r="C178" s="20"/>
      <c r="D178" s="20"/>
      <c r="E178" s="20"/>
      <c r="F178" s="20"/>
      <c r="G178" s="20"/>
      <c r="H178" s="20"/>
      <c r="I178" s="29"/>
      <c r="J178" s="29"/>
      <c r="K178" s="30"/>
      <c r="L178" s="20"/>
      <c r="M178" s="20"/>
      <c r="N178" s="20"/>
      <c r="O178" s="20"/>
      <c r="P178" s="20"/>
      <c r="Q178" s="30"/>
      <c r="R178" s="30"/>
      <c r="S178" s="30"/>
      <c r="T178" s="30"/>
      <c r="U178" s="20"/>
      <c r="V178" s="20"/>
      <c r="W178" s="20"/>
    </row>
    <row r="179">
      <c r="A179" s="20"/>
      <c r="B179" s="20"/>
      <c r="C179" s="20"/>
      <c r="D179" s="20"/>
      <c r="E179" s="20"/>
      <c r="F179" s="20"/>
      <c r="G179" s="20"/>
      <c r="H179" s="20"/>
      <c r="I179" s="29"/>
      <c r="J179" s="29"/>
      <c r="K179" s="30"/>
      <c r="L179" s="20"/>
      <c r="M179" s="20"/>
      <c r="N179" s="20"/>
      <c r="O179" s="20"/>
      <c r="P179" s="20"/>
      <c r="Q179" s="30"/>
      <c r="R179" s="30"/>
      <c r="S179" s="30"/>
      <c r="T179" s="30"/>
      <c r="U179" s="20"/>
      <c r="V179" s="20"/>
      <c r="W179" s="20"/>
    </row>
    <row r="180">
      <c r="A180" s="20"/>
      <c r="B180" s="20"/>
      <c r="C180" s="20"/>
      <c r="D180" s="20"/>
      <c r="E180" s="20"/>
      <c r="F180" s="20"/>
      <c r="G180" s="20"/>
      <c r="H180" s="20"/>
      <c r="I180" s="29"/>
      <c r="J180" s="29"/>
      <c r="K180" s="30"/>
      <c r="L180" s="20"/>
      <c r="M180" s="20"/>
      <c r="N180" s="20"/>
      <c r="O180" s="20"/>
      <c r="P180" s="20"/>
      <c r="Q180" s="30"/>
      <c r="R180" s="30"/>
      <c r="S180" s="30"/>
      <c r="T180" s="30"/>
      <c r="U180" s="20"/>
      <c r="V180" s="20"/>
      <c r="W180" s="20"/>
    </row>
    <row r="181">
      <c r="A181" s="20"/>
      <c r="B181" s="20"/>
      <c r="C181" s="20"/>
      <c r="D181" s="20"/>
      <c r="E181" s="20"/>
      <c r="F181" s="20"/>
      <c r="G181" s="20"/>
      <c r="H181" s="20"/>
      <c r="I181" s="29"/>
      <c r="J181" s="29"/>
      <c r="K181" s="30"/>
      <c r="L181" s="20"/>
      <c r="M181" s="20"/>
      <c r="N181" s="20"/>
      <c r="O181" s="20"/>
      <c r="P181" s="20"/>
      <c r="Q181" s="30"/>
      <c r="R181" s="30"/>
      <c r="S181" s="30"/>
      <c r="T181" s="30"/>
      <c r="U181" s="20"/>
      <c r="V181" s="20"/>
      <c r="W181" s="20"/>
    </row>
    <row r="182">
      <c r="A182" s="20"/>
      <c r="B182" s="20"/>
      <c r="C182" s="20"/>
      <c r="D182" s="20"/>
      <c r="E182" s="20"/>
      <c r="F182" s="20"/>
      <c r="G182" s="20"/>
      <c r="H182" s="20"/>
      <c r="I182" s="29"/>
      <c r="J182" s="29"/>
      <c r="K182" s="30"/>
      <c r="L182" s="20"/>
      <c r="M182" s="20"/>
      <c r="N182" s="20"/>
      <c r="O182" s="20"/>
      <c r="P182" s="20"/>
      <c r="Q182" s="30"/>
      <c r="R182" s="30"/>
      <c r="S182" s="30"/>
      <c r="T182" s="30"/>
      <c r="U182" s="20"/>
      <c r="V182" s="20"/>
      <c r="W182" s="20"/>
    </row>
    <row r="183">
      <c r="A183" s="20"/>
      <c r="B183" s="20"/>
      <c r="C183" s="20"/>
      <c r="D183" s="20"/>
      <c r="E183" s="20"/>
      <c r="F183" s="20"/>
      <c r="G183" s="20"/>
      <c r="H183" s="20"/>
      <c r="I183" s="29"/>
      <c r="J183" s="29"/>
      <c r="K183" s="30"/>
      <c r="L183" s="20"/>
      <c r="M183" s="20"/>
      <c r="N183" s="20"/>
      <c r="O183" s="20"/>
      <c r="P183" s="20"/>
      <c r="Q183" s="30"/>
      <c r="R183" s="30"/>
      <c r="S183" s="30"/>
      <c r="T183" s="30"/>
      <c r="U183" s="20"/>
      <c r="V183" s="20"/>
      <c r="W183" s="20"/>
    </row>
    <row r="184">
      <c r="A184" s="20"/>
      <c r="B184" s="20"/>
      <c r="C184" s="20"/>
      <c r="D184" s="20"/>
      <c r="E184" s="20"/>
      <c r="F184" s="20"/>
      <c r="G184" s="20"/>
      <c r="H184" s="20"/>
      <c r="I184" s="29"/>
      <c r="J184" s="29"/>
      <c r="K184" s="30"/>
      <c r="L184" s="20"/>
      <c r="M184" s="20"/>
      <c r="N184" s="20"/>
      <c r="O184" s="20"/>
      <c r="P184" s="20"/>
      <c r="Q184" s="30"/>
      <c r="R184" s="30"/>
      <c r="S184" s="30"/>
      <c r="T184" s="30"/>
      <c r="U184" s="20"/>
      <c r="V184" s="20"/>
      <c r="W184" s="20"/>
    </row>
    <row r="185">
      <c r="A185" s="20"/>
      <c r="B185" s="20"/>
      <c r="C185" s="20"/>
      <c r="D185" s="20"/>
      <c r="E185" s="20"/>
      <c r="F185" s="20"/>
      <c r="G185" s="20"/>
      <c r="H185" s="20"/>
      <c r="I185" s="29"/>
      <c r="J185" s="29"/>
      <c r="K185" s="30"/>
      <c r="L185" s="20"/>
      <c r="M185" s="20"/>
      <c r="N185" s="20"/>
      <c r="O185" s="20"/>
      <c r="P185" s="20"/>
      <c r="Q185" s="30"/>
      <c r="R185" s="30"/>
      <c r="S185" s="30"/>
      <c r="T185" s="30"/>
      <c r="U185" s="20"/>
      <c r="V185" s="20"/>
      <c r="W185" s="20"/>
    </row>
    <row r="186">
      <c r="A186" s="20"/>
      <c r="B186" s="20"/>
      <c r="C186" s="20"/>
      <c r="D186" s="20"/>
      <c r="E186" s="20"/>
      <c r="F186" s="20"/>
      <c r="G186" s="20"/>
      <c r="H186" s="20"/>
      <c r="I186" s="29"/>
      <c r="J186" s="29"/>
      <c r="K186" s="30"/>
      <c r="L186" s="20"/>
      <c r="M186" s="20"/>
      <c r="N186" s="20"/>
      <c r="O186" s="20"/>
      <c r="P186" s="20"/>
      <c r="Q186" s="30"/>
      <c r="R186" s="30"/>
      <c r="S186" s="30"/>
      <c r="T186" s="30"/>
      <c r="U186" s="20"/>
      <c r="V186" s="20"/>
      <c r="W186" s="20"/>
    </row>
    <row r="187">
      <c r="A187" s="20"/>
      <c r="B187" s="20"/>
      <c r="C187" s="20"/>
      <c r="D187" s="20"/>
      <c r="E187" s="20"/>
      <c r="F187" s="20"/>
      <c r="G187" s="20"/>
      <c r="H187" s="20"/>
      <c r="I187" s="29"/>
      <c r="J187" s="29"/>
      <c r="K187" s="30"/>
      <c r="L187" s="20"/>
      <c r="M187" s="20"/>
      <c r="N187" s="20"/>
      <c r="O187" s="20"/>
      <c r="P187" s="20"/>
      <c r="Q187" s="30"/>
      <c r="R187" s="30"/>
      <c r="S187" s="30"/>
      <c r="T187" s="30"/>
      <c r="U187" s="20"/>
      <c r="V187" s="20"/>
      <c r="W187" s="20"/>
    </row>
    <row r="188">
      <c r="A188" s="20"/>
      <c r="B188" s="20"/>
      <c r="C188" s="20"/>
      <c r="D188" s="20"/>
      <c r="E188" s="20"/>
      <c r="F188" s="20"/>
      <c r="G188" s="20"/>
      <c r="H188" s="20"/>
      <c r="I188" s="29"/>
      <c r="J188" s="29"/>
      <c r="K188" s="30"/>
      <c r="L188" s="20"/>
      <c r="M188" s="20"/>
      <c r="N188" s="20"/>
      <c r="O188" s="20"/>
      <c r="P188" s="20"/>
      <c r="Q188" s="30"/>
      <c r="R188" s="30"/>
      <c r="S188" s="30"/>
      <c r="T188" s="30"/>
      <c r="U188" s="20"/>
      <c r="V188" s="20"/>
      <c r="W188" s="20"/>
    </row>
    <row r="189">
      <c r="A189" s="20"/>
      <c r="B189" s="20"/>
      <c r="C189" s="20"/>
      <c r="D189" s="20"/>
      <c r="E189" s="20"/>
      <c r="F189" s="20"/>
      <c r="G189" s="20"/>
      <c r="H189" s="20"/>
      <c r="I189" s="29"/>
      <c r="J189" s="29"/>
      <c r="K189" s="30"/>
      <c r="L189" s="20"/>
      <c r="M189" s="20"/>
      <c r="N189" s="20"/>
      <c r="O189" s="20"/>
      <c r="P189" s="20"/>
      <c r="Q189" s="30"/>
      <c r="R189" s="30"/>
      <c r="S189" s="30"/>
      <c r="T189" s="30"/>
      <c r="U189" s="20"/>
      <c r="V189" s="20"/>
      <c r="W189" s="20"/>
    </row>
    <row r="190">
      <c r="A190" s="20"/>
      <c r="B190" s="20"/>
      <c r="C190" s="20"/>
      <c r="D190" s="20"/>
      <c r="E190" s="20"/>
      <c r="F190" s="20"/>
      <c r="G190" s="20"/>
      <c r="H190" s="20"/>
      <c r="I190" s="29"/>
      <c r="J190" s="29"/>
      <c r="K190" s="30"/>
      <c r="L190" s="20"/>
      <c r="M190" s="20"/>
      <c r="N190" s="20"/>
      <c r="O190" s="20"/>
      <c r="P190" s="20"/>
      <c r="Q190" s="30"/>
      <c r="R190" s="30"/>
      <c r="S190" s="30"/>
      <c r="T190" s="30"/>
      <c r="U190" s="20"/>
      <c r="V190" s="20"/>
      <c r="W190" s="20"/>
    </row>
    <row r="191">
      <c r="A191" s="20"/>
      <c r="B191" s="20"/>
      <c r="C191" s="20"/>
      <c r="D191" s="20"/>
      <c r="E191" s="20"/>
      <c r="F191" s="20"/>
      <c r="G191" s="20"/>
      <c r="H191" s="20"/>
      <c r="I191" s="29"/>
      <c r="J191" s="29"/>
      <c r="K191" s="30"/>
      <c r="L191" s="20"/>
      <c r="M191" s="20"/>
      <c r="N191" s="20"/>
      <c r="O191" s="20"/>
      <c r="P191" s="20"/>
      <c r="Q191" s="30"/>
      <c r="R191" s="30"/>
      <c r="S191" s="30"/>
      <c r="T191" s="30"/>
      <c r="U191" s="20"/>
      <c r="V191" s="20"/>
      <c r="W191" s="20"/>
    </row>
    <row r="192">
      <c r="A192" s="20"/>
      <c r="B192" s="20"/>
      <c r="C192" s="20"/>
      <c r="D192" s="20"/>
      <c r="E192" s="20"/>
      <c r="F192" s="20"/>
      <c r="G192" s="20"/>
      <c r="H192" s="20"/>
      <c r="I192" s="29"/>
      <c r="J192" s="29"/>
      <c r="K192" s="30"/>
      <c r="L192" s="20"/>
      <c r="M192" s="20"/>
      <c r="N192" s="20"/>
      <c r="O192" s="20"/>
      <c r="P192" s="20"/>
      <c r="Q192" s="30"/>
      <c r="R192" s="30"/>
      <c r="S192" s="30"/>
      <c r="T192" s="30"/>
      <c r="U192" s="20"/>
      <c r="V192" s="20"/>
      <c r="W192" s="20"/>
    </row>
    <row r="193">
      <c r="A193" s="20"/>
      <c r="B193" s="20"/>
      <c r="C193" s="20"/>
      <c r="D193" s="20"/>
      <c r="E193" s="20"/>
      <c r="F193" s="20"/>
      <c r="G193" s="20"/>
      <c r="H193" s="20"/>
      <c r="I193" s="29"/>
      <c r="J193" s="29"/>
      <c r="K193" s="30"/>
      <c r="L193" s="20"/>
      <c r="M193" s="20"/>
      <c r="N193" s="20"/>
      <c r="O193" s="20"/>
      <c r="P193" s="20"/>
      <c r="Q193" s="30"/>
      <c r="R193" s="30"/>
      <c r="S193" s="30"/>
      <c r="T193" s="30"/>
      <c r="U193" s="20"/>
      <c r="V193" s="20"/>
      <c r="W193" s="20"/>
    </row>
    <row r="194">
      <c r="A194" s="20"/>
      <c r="B194" s="20"/>
      <c r="C194" s="20"/>
      <c r="D194" s="20"/>
      <c r="E194" s="20"/>
      <c r="F194" s="20"/>
      <c r="G194" s="20"/>
      <c r="H194" s="20"/>
      <c r="I194" s="29"/>
      <c r="J194" s="29"/>
      <c r="K194" s="30"/>
      <c r="L194" s="20"/>
      <c r="M194" s="20"/>
      <c r="N194" s="20"/>
      <c r="O194" s="20"/>
      <c r="P194" s="20"/>
      <c r="Q194" s="30"/>
      <c r="R194" s="30"/>
      <c r="S194" s="30"/>
      <c r="T194" s="30"/>
      <c r="U194" s="20"/>
      <c r="V194" s="20"/>
      <c r="W194" s="20"/>
    </row>
    <row r="195">
      <c r="A195" s="20"/>
      <c r="B195" s="20"/>
      <c r="C195" s="20"/>
      <c r="D195" s="20"/>
      <c r="E195" s="20"/>
      <c r="F195" s="20"/>
      <c r="G195" s="20"/>
      <c r="H195" s="20"/>
      <c r="I195" s="29"/>
      <c r="J195" s="29"/>
      <c r="K195" s="30"/>
      <c r="L195" s="20"/>
      <c r="M195" s="20"/>
      <c r="N195" s="20"/>
      <c r="O195" s="20"/>
      <c r="P195" s="20"/>
      <c r="Q195" s="30"/>
      <c r="R195" s="30"/>
      <c r="S195" s="30"/>
      <c r="T195" s="30"/>
      <c r="U195" s="20"/>
      <c r="V195" s="20"/>
      <c r="W195" s="20"/>
    </row>
    <row r="196">
      <c r="A196" s="20"/>
      <c r="B196" s="20"/>
      <c r="C196" s="20"/>
      <c r="D196" s="20"/>
      <c r="E196" s="20"/>
      <c r="F196" s="20"/>
      <c r="G196" s="20"/>
      <c r="H196" s="20"/>
      <c r="I196" s="29"/>
      <c r="J196" s="29"/>
      <c r="K196" s="30"/>
      <c r="L196" s="20"/>
      <c r="M196" s="20"/>
      <c r="N196" s="20"/>
      <c r="O196" s="20"/>
      <c r="P196" s="20"/>
      <c r="Q196" s="30"/>
      <c r="R196" s="30"/>
      <c r="S196" s="30"/>
      <c r="T196" s="30"/>
      <c r="U196" s="20"/>
      <c r="V196" s="20"/>
      <c r="W196" s="20"/>
    </row>
    <row r="197">
      <c r="A197" s="20"/>
      <c r="B197" s="20"/>
      <c r="C197" s="20"/>
      <c r="D197" s="20"/>
      <c r="E197" s="20"/>
      <c r="F197" s="20"/>
      <c r="G197" s="20"/>
      <c r="H197" s="20"/>
      <c r="I197" s="29"/>
      <c r="J197" s="29"/>
      <c r="K197" s="30"/>
      <c r="L197" s="20"/>
      <c r="M197" s="20"/>
      <c r="N197" s="20"/>
      <c r="O197" s="20"/>
      <c r="P197" s="20"/>
      <c r="Q197" s="30"/>
      <c r="R197" s="30"/>
      <c r="S197" s="30"/>
      <c r="T197" s="30"/>
      <c r="U197" s="20"/>
      <c r="V197" s="20"/>
      <c r="W197" s="20"/>
    </row>
    <row r="198">
      <c r="A198" s="20"/>
      <c r="B198" s="20"/>
      <c r="C198" s="20"/>
      <c r="D198" s="20"/>
      <c r="E198" s="20"/>
      <c r="F198" s="20"/>
      <c r="G198" s="20"/>
      <c r="H198" s="20"/>
      <c r="I198" s="29"/>
      <c r="J198" s="29"/>
      <c r="K198" s="30"/>
      <c r="L198" s="20"/>
      <c r="M198" s="20"/>
      <c r="N198" s="20"/>
      <c r="O198" s="20"/>
      <c r="P198" s="20"/>
      <c r="Q198" s="30"/>
      <c r="R198" s="30"/>
      <c r="S198" s="30"/>
      <c r="T198" s="30"/>
      <c r="U198" s="20"/>
      <c r="V198" s="20"/>
      <c r="W198" s="20"/>
    </row>
    <row r="199">
      <c r="A199" s="20"/>
      <c r="B199" s="20"/>
      <c r="C199" s="20"/>
      <c r="D199" s="20"/>
      <c r="E199" s="20"/>
      <c r="F199" s="20"/>
      <c r="G199" s="20"/>
      <c r="H199" s="20"/>
      <c r="I199" s="29"/>
      <c r="J199" s="29"/>
      <c r="K199" s="30"/>
      <c r="L199" s="20"/>
      <c r="M199" s="20"/>
      <c r="N199" s="20"/>
      <c r="O199" s="20"/>
      <c r="P199" s="20"/>
      <c r="Q199" s="30"/>
      <c r="R199" s="30"/>
      <c r="S199" s="30"/>
      <c r="T199" s="30"/>
      <c r="U199" s="20"/>
      <c r="V199" s="20"/>
      <c r="W199" s="20"/>
    </row>
    <row r="200">
      <c r="A200" s="20"/>
      <c r="B200" s="20"/>
      <c r="C200" s="20"/>
      <c r="D200" s="20"/>
      <c r="E200" s="20"/>
      <c r="F200" s="20"/>
      <c r="G200" s="20"/>
      <c r="H200" s="20"/>
      <c r="I200" s="29"/>
      <c r="J200" s="29"/>
      <c r="K200" s="30"/>
      <c r="L200" s="20"/>
      <c r="M200" s="20"/>
      <c r="N200" s="20"/>
      <c r="O200" s="20"/>
      <c r="P200" s="20"/>
      <c r="Q200" s="30"/>
      <c r="R200" s="30"/>
      <c r="S200" s="30"/>
      <c r="T200" s="30"/>
      <c r="U200" s="20"/>
      <c r="V200" s="20"/>
      <c r="W200" s="20"/>
    </row>
    <row r="201">
      <c r="A201" s="20"/>
      <c r="B201" s="20"/>
      <c r="C201" s="20"/>
      <c r="D201" s="20"/>
      <c r="E201" s="20"/>
      <c r="F201" s="20"/>
      <c r="G201" s="20"/>
      <c r="H201" s="20"/>
      <c r="I201" s="29"/>
      <c r="J201" s="29"/>
      <c r="K201" s="30"/>
      <c r="L201" s="20"/>
      <c r="M201" s="20"/>
      <c r="N201" s="20"/>
      <c r="O201" s="20"/>
      <c r="P201" s="20"/>
      <c r="Q201" s="30"/>
      <c r="R201" s="30"/>
      <c r="S201" s="30"/>
      <c r="T201" s="30"/>
      <c r="U201" s="20"/>
      <c r="V201" s="20"/>
      <c r="W201" s="20"/>
    </row>
    <row r="202">
      <c r="A202" s="20"/>
      <c r="B202" s="20"/>
      <c r="C202" s="20"/>
      <c r="D202" s="20"/>
      <c r="E202" s="20"/>
      <c r="F202" s="20"/>
      <c r="G202" s="20"/>
      <c r="H202" s="20"/>
      <c r="I202" s="29"/>
      <c r="J202" s="29"/>
      <c r="K202" s="30"/>
      <c r="L202" s="20"/>
      <c r="M202" s="20"/>
      <c r="N202" s="20"/>
      <c r="O202" s="20"/>
      <c r="P202" s="20"/>
      <c r="Q202" s="30"/>
      <c r="R202" s="30"/>
      <c r="S202" s="30"/>
      <c r="T202" s="30"/>
      <c r="U202" s="20"/>
      <c r="V202" s="20"/>
      <c r="W202" s="20"/>
    </row>
    <row r="203">
      <c r="A203" s="20"/>
      <c r="B203" s="20"/>
      <c r="C203" s="20"/>
      <c r="D203" s="20"/>
      <c r="E203" s="20"/>
      <c r="F203" s="20"/>
      <c r="G203" s="20"/>
      <c r="H203" s="20"/>
      <c r="I203" s="29"/>
      <c r="J203" s="29"/>
      <c r="K203" s="30"/>
      <c r="L203" s="20"/>
      <c r="M203" s="20"/>
      <c r="N203" s="20"/>
      <c r="O203" s="20"/>
      <c r="P203" s="20"/>
      <c r="Q203" s="30"/>
      <c r="R203" s="30"/>
      <c r="S203" s="30"/>
      <c r="T203" s="30"/>
      <c r="U203" s="20"/>
      <c r="V203" s="20"/>
      <c r="W203" s="20"/>
    </row>
    <row r="204">
      <c r="A204" s="20"/>
      <c r="B204" s="20"/>
      <c r="C204" s="20"/>
      <c r="D204" s="20"/>
      <c r="E204" s="20"/>
      <c r="F204" s="20"/>
      <c r="G204" s="20"/>
      <c r="H204" s="20"/>
      <c r="I204" s="29"/>
      <c r="J204" s="29"/>
      <c r="K204" s="30"/>
      <c r="L204" s="20"/>
      <c r="M204" s="20"/>
      <c r="N204" s="20"/>
      <c r="O204" s="20"/>
      <c r="P204" s="20"/>
      <c r="Q204" s="30"/>
      <c r="R204" s="30"/>
      <c r="S204" s="30"/>
      <c r="T204" s="30"/>
      <c r="U204" s="20"/>
      <c r="V204" s="20"/>
      <c r="W204" s="20"/>
    </row>
    <row r="205">
      <c r="A205" s="20"/>
      <c r="B205" s="20"/>
      <c r="C205" s="20"/>
      <c r="D205" s="20"/>
      <c r="E205" s="20"/>
      <c r="F205" s="20"/>
      <c r="G205" s="20"/>
      <c r="H205" s="20"/>
      <c r="I205" s="29"/>
      <c r="J205" s="29"/>
      <c r="K205" s="30"/>
      <c r="L205" s="20"/>
      <c r="M205" s="20"/>
      <c r="N205" s="20"/>
      <c r="O205" s="20"/>
      <c r="P205" s="20"/>
      <c r="Q205" s="30"/>
      <c r="R205" s="30"/>
      <c r="S205" s="30"/>
      <c r="T205" s="30"/>
      <c r="U205" s="20"/>
      <c r="V205" s="20"/>
      <c r="W205" s="20"/>
    </row>
    <row r="206">
      <c r="A206" s="20"/>
      <c r="B206" s="20"/>
      <c r="C206" s="20"/>
      <c r="D206" s="20"/>
      <c r="E206" s="20"/>
      <c r="F206" s="20"/>
      <c r="G206" s="20"/>
      <c r="H206" s="20"/>
      <c r="I206" s="29"/>
      <c r="J206" s="29"/>
      <c r="K206" s="30"/>
      <c r="L206" s="20"/>
      <c r="M206" s="20"/>
      <c r="N206" s="20"/>
      <c r="O206" s="20"/>
      <c r="P206" s="20"/>
      <c r="Q206" s="30"/>
      <c r="R206" s="30"/>
      <c r="S206" s="30"/>
      <c r="T206" s="30"/>
      <c r="U206" s="20"/>
      <c r="V206" s="20"/>
      <c r="W206" s="20"/>
    </row>
    <row r="207">
      <c r="A207" s="20"/>
      <c r="B207" s="20"/>
      <c r="C207" s="20"/>
      <c r="D207" s="20"/>
      <c r="E207" s="20"/>
      <c r="F207" s="20"/>
      <c r="G207" s="20"/>
      <c r="H207" s="20"/>
      <c r="I207" s="29"/>
      <c r="J207" s="29"/>
      <c r="K207" s="30"/>
      <c r="L207" s="20"/>
      <c r="M207" s="20"/>
      <c r="N207" s="20"/>
      <c r="O207" s="20"/>
      <c r="P207" s="20"/>
      <c r="Q207" s="30"/>
      <c r="R207" s="30"/>
      <c r="S207" s="30"/>
      <c r="T207" s="30"/>
      <c r="U207" s="20"/>
      <c r="V207" s="20"/>
      <c r="W207" s="20"/>
    </row>
    <row r="208">
      <c r="A208" s="20"/>
      <c r="B208" s="20"/>
      <c r="C208" s="20"/>
      <c r="D208" s="20"/>
      <c r="E208" s="20"/>
      <c r="F208" s="20"/>
      <c r="G208" s="20"/>
      <c r="H208" s="20"/>
      <c r="I208" s="29"/>
      <c r="J208" s="29"/>
      <c r="K208" s="30"/>
      <c r="L208" s="20"/>
      <c r="M208" s="20"/>
      <c r="N208" s="20"/>
      <c r="O208" s="20"/>
      <c r="P208" s="20"/>
      <c r="Q208" s="30"/>
      <c r="R208" s="30"/>
      <c r="S208" s="30"/>
      <c r="T208" s="30"/>
      <c r="U208" s="20"/>
      <c r="V208" s="20"/>
      <c r="W208" s="20"/>
    </row>
    <row r="209">
      <c r="A209" s="20"/>
      <c r="B209" s="20"/>
      <c r="C209" s="20"/>
      <c r="D209" s="20"/>
      <c r="E209" s="20"/>
      <c r="F209" s="20"/>
      <c r="G209" s="20"/>
      <c r="H209" s="20"/>
      <c r="I209" s="29"/>
      <c r="J209" s="29"/>
      <c r="K209" s="30"/>
      <c r="L209" s="20"/>
      <c r="M209" s="20"/>
      <c r="N209" s="20"/>
      <c r="O209" s="20"/>
      <c r="P209" s="20"/>
      <c r="Q209" s="30"/>
      <c r="R209" s="30"/>
      <c r="S209" s="30"/>
      <c r="T209" s="30"/>
      <c r="U209" s="20"/>
      <c r="V209" s="20"/>
      <c r="W209" s="20"/>
    </row>
    <row r="210">
      <c r="A210" s="20"/>
      <c r="B210" s="20"/>
      <c r="C210" s="20"/>
      <c r="D210" s="20"/>
      <c r="E210" s="20"/>
      <c r="F210" s="20"/>
      <c r="G210" s="20"/>
      <c r="H210" s="20"/>
      <c r="I210" s="29"/>
      <c r="J210" s="29"/>
      <c r="K210" s="30"/>
      <c r="L210" s="20"/>
      <c r="M210" s="20"/>
      <c r="N210" s="20"/>
      <c r="O210" s="20"/>
      <c r="P210" s="20"/>
      <c r="Q210" s="30"/>
      <c r="R210" s="30"/>
      <c r="S210" s="30"/>
      <c r="T210" s="30"/>
      <c r="U210" s="20"/>
      <c r="V210" s="20"/>
      <c r="W210" s="20"/>
    </row>
    <row r="211">
      <c r="A211" s="20"/>
      <c r="B211" s="20"/>
      <c r="C211" s="20"/>
      <c r="D211" s="20"/>
      <c r="E211" s="20"/>
      <c r="F211" s="20"/>
      <c r="G211" s="20"/>
      <c r="H211" s="20"/>
      <c r="I211" s="29"/>
      <c r="J211" s="29"/>
      <c r="K211" s="30"/>
      <c r="L211" s="20"/>
      <c r="M211" s="20"/>
      <c r="N211" s="20"/>
      <c r="O211" s="20"/>
      <c r="P211" s="20"/>
      <c r="Q211" s="30"/>
      <c r="R211" s="30"/>
      <c r="S211" s="30"/>
      <c r="T211" s="30"/>
      <c r="U211" s="20"/>
      <c r="V211" s="20"/>
      <c r="W211" s="20"/>
    </row>
    <row r="212">
      <c r="A212" s="20"/>
      <c r="B212" s="20"/>
      <c r="C212" s="20"/>
      <c r="D212" s="20"/>
      <c r="E212" s="20"/>
      <c r="F212" s="20"/>
      <c r="G212" s="20"/>
      <c r="H212" s="20"/>
      <c r="I212" s="29"/>
      <c r="J212" s="29"/>
      <c r="K212" s="30"/>
      <c r="L212" s="20"/>
      <c r="M212" s="20"/>
      <c r="N212" s="20"/>
      <c r="O212" s="20"/>
      <c r="P212" s="20"/>
      <c r="Q212" s="30"/>
      <c r="R212" s="30"/>
      <c r="S212" s="30"/>
      <c r="T212" s="30"/>
      <c r="U212" s="20"/>
      <c r="V212" s="20"/>
      <c r="W212" s="20"/>
    </row>
    <row r="213">
      <c r="A213" s="20"/>
      <c r="B213" s="20"/>
      <c r="C213" s="20"/>
      <c r="D213" s="20"/>
      <c r="E213" s="20"/>
      <c r="F213" s="20"/>
      <c r="G213" s="20"/>
      <c r="H213" s="20"/>
      <c r="I213" s="29"/>
      <c r="J213" s="29"/>
      <c r="K213" s="30"/>
      <c r="L213" s="20"/>
      <c r="M213" s="20"/>
      <c r="N213" s="20"/>
      <c r="O213" s="20"/>
      <c r="P213" s="20"/>
      <c r="Q213" s="30"/>
      <c r="R213" s="30"/>
      <c r="S213" s="30"/>
      <c r="T213" s="30"/>
      <c r="U213" s="20"/>
      <c r="V213" s="20"/>
      <c r="W213" s="20"/>
    </row>
    <row r="214">
      <c r="A214" s="20"/>
      <c r="B214" s="20"/>
      <c r="C214" s="20"/>
      <c r="D214" s="20"/>
      <c r="E214" s="20"/>
      <c r="F214" s="20"/>
      <c r="G214" s="20"/>
      <c r="H214" s="20"/>
      <c r="I214" s="29"/>
      <c r="J214" s="29"/>
      <c r="K214" s="30"/>
      <c r="L214" s="20"/>
      <c r="M214" s="20"/>
      <c r="N214" s="20"/>
      <c r="O214" s="20"/>
      <c r="P214" s="20"/>
      <c r="Q214" s="30"/>
      <c r="R214" s="30"/>
      <c r="S214" s="30"/>
      <c r="T214" s="30"/>
      <c r="U214" s="20"/>
      <c r="V214" s="20"/>
      <c r="W214" s="20"/>
    </row>
    <row r="215">
      <c r="A215" s="20"/>
      <c r="B215" s="20"/>
      <c r="C215" s="20"/>
      <c r="D215" s="20"/>
      <c r="E215" s="20"/>
      <c r="F215" s="20"/>
      <c r="G215" s="20"/>
      <c r="H215" s="20"/>
      <c r="I215" s="29"/>
      <c r="J215" s="29"/>
      <c r="K215" s="30"/>
      <c r="L215" s="20"/>
      <c r="M215" s="20"/>
      <c r="N215" s="20"/>
      <c r="O215" s="20"/>
      <c r="P215" s="20"/>
      <c r="Q215" s="30"/>
      <c r="R215" s="30"/>
      <c r="S215" s="30"/>
      <c r="T215" s="30"/>
      <c r="U215" s="20"/>
      <c r="V215" s="20"/>
      <c r="W215" s="20"/>
    </row>
    <row r="216">
      <c r="A216" s="20"/>
      <c r="B216" s="20"/>
      <c r="C216" s="20"/>
      <c r="D216" s="20"/>
      <c r="E216" s="20"/>
      <c r="F216" s="20"/>
      <c r="G216" s="20"/>
      <c r="H216" s="20"/>
      <c r="I216" s="29"/>
      <c r="J216" s="29"/>
      <c r="K216" s="30"/>
      <c r="L216" s="20"/>
      <c r="M216" s="20"/>
      <c r="N216" s="20"/>
      <c r="O216" s="20"/>
      <c r="P216" s="20"/>
      <c r="Q216" s="30"/>
      <c r="R216" s="30"/>
      <c r="S216" s="30"/>
      <c r="T216" s="30"/>
      <c r="U216" s="20"/>
      <c r="V216" s="20"/>
      <c r="W216" s="20"/>
    </row>
    <row r="217">
      <c r="A217" s="20"/>
      <c r="B217" s="20"/>
      <c r="C217" s="20"/>
      <c r="D217" s="20"/>
      <c r="E217" s="20"/>
      <c r="F217" s="20"/>
      <c r="G217" s="20"/>
      <c r="H217" s="20"/>
      <c r="I217" s="29"/>
      <c r="J217" s="29"/>
      <c r="K217" s="30"/>
      <c r="L217" s="20"/>
      <c r="M217" s="20"/>
      <c r="N217" s="20"/>
      <c r="O217" s="20"/>
      <c r="P217" s="20"/>
      <c r="Q217" s="30"/>
      <c r="R217" s="30"/>
      <c r="S217" s="30"/>
      <c r="T217" s="30"/>
      <c r="U217" s="20"/>
      <c r="V217" s="20"/>
      <c r="W217" s="20"/>
    </row>
    <row r="218">
      <c r="A218" s="20"/>
      <c r="B218" s="20"/>
      <c r="C218" s="20"/>
      <c r="D218" s="20"/>
      <c r="E218" s="20"/>
      <c r="F218" s="20"/>
      <c r="G218" s="20"/>
      <c r="H218" s="20"/>
      <c r="I218" s="29"/>
      <c r="J218" s="29"/>
      <c r="K218" s="30"/>
      <c r="L218" s="20"/>
      <c r="M218" s="20"/>
      <c r="N218" s="20"/>
      <c r="O218" s="20"/>
      <c r="P218" s="20"/>
      <c r="Q218" s="30"/>
      <c r="R218" s="30"/>
      <c r="S218" s="30"/>
      <c r="T218" s="30"/>
      <c r="U218" s="20"/>
      <c r="V218" s="20"/>
      <c r="W218" s="20"/>
    </row>
    <row r="219">
      <c r="A219" s="20"/>
      <c r="B219" s="20"/>
      <c r="C219" s="20"/>
      <c r="D219" s="20"/>
      <c r="E219" s="20"/>
      <c r="F219" s="20"/>
      <c r="G219" s="20"/>
      <c r="H219" s="20"/>
      <c r="I219" s="29"/>
      <c r="J219" s="29"/>
      <c r="K219" s="30"/>
      <c r="L219" s="20"/>
      <c r="M219" s="20"/>
      <c r="N219" s="20"/>
      <c r="O219" s="20"/>
      <c r="P219" s="20"/>
      <c r="Q219" s="30"/>
      <c r="R219" s="30"/>
      <c r="S219" s="30"/>
      <c r="T219" s="30"/>
      <c r="U219" s="20"/>
      <c r="V219" s="20"/>
      <c r="W219" s="20"/>
    </row>
    <row r="220">
      <c r="A220" s="20"/>
      <c r="B220" s="20"/>
      <c r="C220" s="20"/>
      <c r="D220" s="20"/>
      <c r="E220" s="20"/>
      <c r="F220" s="20"/>
      <c r="G220" s="20"/>
      <c r="H220" s="20"/>
      <c r="I220" s="29"/>
      <c r="J220" s="29"/>
      <c r="K220" s="30"/>
      <c r="L220" s="20"/>
      <c r="M220" s="20"/>
      <c r="N220" s="20"/>
      <c r="O220" s="20"/>
      <c r="P220" s="20"/>
      <c r="Q220" s="30"/>
      <c r="R220" s="30"/>
      <c r="S220" s="30"/>
      <c r="T220" s="30"/>
      <c r="U220" s="20"/>
      <c r="V220" s="20"/>
      <c r="W220" s="20"/>
    </row>
    <row r="221">
      <c r="A221" s="20"/>
      <c r="B221" s="20"/>
      <c r="C221" s="20"/>
      <c r="D221" s="20"/>
      <c r="E221" s="20"/>
      <c r="F221" s="20"/>
      <c r="G221" s="20"/>
      <c r="H221" s="20"/>
      <c r="I221" s="29"/>
      <c r="J221" s="29"/>
      <c r="K221" s="30"/>
      <c r="L221" s="20"/>
      <c r="M221" s="20"/>
      <c r="N221" s="20"/>
      <c r="O221" s="20"/>
      <c r="P221" s="20"/>
      <c r="Q221" s="30"/>
      <c r="R221" s="30"/>
      <c r="S221" s="30"/>
      <c r="T221" s="30"/>
      <c r="U221" s="20"/>
      <c r="V221" s="20"/>
      <c r="W221" s="20"/>
    </row>
    <row r="222">
      <c r="A222" s="20"/>
      <c r="B222" s="20"/>
      <c r="C222" s="20"/>
      <c r="D222" s="20"/>
      <c r="E222" s="20"/>
      <c r="F222" s="20"/>
      <c r="G222" s="20"/>
      <c r="H222" s="20"/>
      <c r="I222" s="29"/>
      <c r="J222" s="29"/>
      <c r="K222" s="30"/>
      <c r="L222" s="20"/>
      <c r="M222" s="20"/>
      <c r="N222" s="20"/>
      <c r="O222" s="20"/>
      <c r="P222" s="20"/>
      <c r="Q222" s="30"/>
      <c r="R222" s="30"/>
      <c r="S222" s="30"/>
      <c r="T222" s="30"/>
      <c r="U222" s="20"/>
      <c r="V222" s="20"/>
      <c r="W222" s="20"/>
    </row>
    <row r="223">
      <c r="A223" s="20"/>
      <c r="B223" s="20"/>
      <c r="C223" s="20"/>
      <c r="D223" s="20"/>
      <c r="E223" s="20"/>
      <c r="F223" s="20"/>
      <c r="G223" s="20"/>
      <c r="H223" s="20"/>
      <c r="I223" s="29"/>
      <c r="J223" s="29"/>
      <c r="K223" s="30"/>
      <c r="L223" s="20"/>
      <c r="M223" s="20"/>
      <c r="N223" s="20"/>
      <c r="O223" s="20"/>
      <c r="P223" s="20"/>
      <c r="Q223" s="30"/>
      <c r="R223" s="30"/>
      <c r="S223" s="30"/>
      <c r="T223" s="30"/>
      <c r="U223" s="20"/>
      <c r="V223" s="20"/>
      <c r="W223" s="20"/>
    </row>
    <row r="224">
      <c r="A224" s="20"/>
      <c r="B224" s="20"/>
      <c r="C224" s="20"/>
      <c r="D224" s="20"/>
      <c r="E224" s="20"/>
      <c r="F224" s="20"/>
      <c r="G224" s="20"/>
      <c r="H224" s="20"/>
      <c r="I224" s="29"/>
      <c r="J224" s="29"/>
      <c r="K224" s="30"/>
      <c r="L224" s="20"/>
      <c r="M224" s="20"/>
      <c r="N224" s="20"/>
      <c r="O224" s="20"/>
      <c r="P224" s="20"/>
      <c r="Q224" s="30"/>
      <c r="R224" s="30"/>
      <c r="S224" s="30"/>
      <c r="T224" s="30"/>
      <c r="U224" s="20"/>
      <c r="V224" s="20"/>
      <c r="W224" s="20"/>
    </row>
    <row r="225">
      <c r="A225" s="20"/>
      <c r="B225" s="20"/>
      <c r="C225" s="20"/>
      <c r="D225" s="20"/>
      <c r="E225" s="20"/>
      <c r="F225" s="20"/>
      <c r="G225" s="20"/>
      <c r="H225" s="20"/>
      <c r="I225" s="29"/>
      <c r="J225" s="29"/>
      <c r="K225" s="30"/>
      <c r="L225" s="20"/>
      <c r="M225" s="20"/>
      <c r="N225" s="20"/>
      <c r="O225" s="20"/>
      <c r="P225" s="20"/>
      <c r="Q225" s="30"/>
      <c r="R225" s="30"/>
      <c r="S225" s="30"/>
      <c r="T225" s="30"/>
      <c r="U225" s="20"/>
      <c r="V225" s="20"/>
      <c r="W225" s="20"/>
    </row>
    <row r="226">
      <c r="A226" s="20"/>
      <c r="B226" s="20"/>
      <c r="C226" s="20"/>
      <c r="D226" s="20"/>
      <c r="E226" s="20"/>
      <c r="F226" s="20"/>
      <c r="G226" s="20"/>
      <c r="H226" s="20"/>
      <c r="I226" s="29"/>
      <c r="J226" s="29"/>
      <c r="K226" s="30"/>
      <c r="L226" s="20"/>
      <c r="M226" s="20"/>
      <c r="N226" s="20"/>
      <c r="O226" s="20"/>
      <c r="P226" s="20"/>
      <c r="Q226" s="30"/>
      <c r="R226" s="30"/>
      <c r="S226" s="30"/>
      <c r="T226" s="30"/>
      <c r="U226" s="20"/>
      <c r="V226" s="20"/>
      <c r="W226" s="20"/>
    </row>
    <row r="227">
      <c r="A227" s="20"/>
      <c r="B227" s="20"/>
      <c r="C227" s="20"/>
      <c r="D227" s="20"/>
      <c r="E227" s="20"/>
      <c r="F227" s="20"/>
      <c r="G227" s="20"/>
      <c r="H227" s="20"/>
      <c r="I227" s="29"/>
      <c r="J227" s="29"/>
      <c r="K227" s="30"/>
      <c r="L227" s="20"/>
      <c r="M227" s="20"/>
      <c r="N227" s="20"/>
      <c r="O227" s="20"/>
      <c r="P227" s="20"/>
      <c r="Q227" s="30"/>
      <c r="R227" s="30"/>
      <c r="S227" s="30"/>
      <c r="T227" s="30"/>
      <c r="U227" s="20"/>
      <c r="V227" s="20"/>
      <c r="W227" s="20"/>
    </row>
    <row r="228">
      <c r="A228" s="20"/>
      <c r="B228" s="20"/>
      <c r="C228" s="20"/>
      <c r="D228" s="20"/>
      <c r="E228" s="20"/>
      <c r="F228" s="20"/>
      <c r="G228" s="20"/>
      <c r="H228" s="20"/>
      <c r="I228" s="29"/>
      <c r="J228" s="29"/>
      <c r="K228" s="30"/>
      <c r="L228" s="20"/>
      <c r="M228" s="20"/>
      <c r="N228" s="20"/>
      <c r="O228" s="20"/>
      <c r="P228" s="20"/>
      <c r="Q228" s="30"/>
      <c r="R228" s="30"/>
      <c r="S228" s="30"/>
      <c r="T228" s="30"/>
      <c r="U228" s="20"/>
      <c r="V228" s="20"/>
      <c r="W228" s="20"/>
    </row>
    <row r="229">
      <c r="A229" s="20"/>
      <c r="B229" s="20"/>
      <c r="C229" s="20"/>
      <c r="D229" s="20"/>
      <c r="E229" s="20"/>
      <c r="F229" s="20"/>
      <c r="G229" s="20"/>
      <c r="H229" s="20"/>
      <c r="I229" s="29"/>
      <c r="J229" s="29"/>
      <c r="K229" s="30"/>
      <c r="L229" s="20"/>
      <c r="M229" s="20"/>
      <c r="N229" s="20"/>
      <c r="O229" s="20"/>
      <c r="P229" s="20"/>
      <c r="Q229" s="30"/>
      <c r="R229" s="30"/>
      <c r="S229" s="30"/>
      <c r="T229" s="30"/>
      <c r="U229" s="20"/>
      <c r="V229" s="20"/>
      <c r="W229" s="20"/>
    </row>
    <row r="230">
      <c r="A230" s="20"/>
      <c r="B230" s="20"/>
      <c r="C230" s="20"/>
      <c r="D230" s="20"/>
      <c r="E230" s="20"/>
      <c r="F230" s="20"/>
      <c r="G230" s="20"/>
      <c r="H230" s="20"/>
      <c r="I230" s="29"/>
      <c r="J230" s="29"/>
      <c r="K230" s="30"/>
      <c r="L230" s="20"/>
      <c r="M230" s="20"/>
      <c r="N230" s="20"/>
      <c r="O230" s="20"/>
      <c r="P230" s="20"/>
      <c r="Q230" s="30"/>
      <c r="R230" s="30"/>
      <c r="S230" s="30"/>
      <c r="T230" s="30"/>
      <c r="U230" s="20"/>
      <c r="V230" s="20"/>
      <c r="W230" s="20"/>
    </row>
    <row r="231">
      <c r="A231" s="20"/>
      <c r="B231" s="20"/>
      <c r="C231" s="20"/>
      <c r="D231" s="20"/>
      <c r="E231" s="20"/>
      <c r="F231" s="20"/>
      <c r="G231" s="20"/>
      <c r="H231" s="20"/>
      <c r="I231" s="29"/>
      <c r="J231" s="29"/>
      <c r="K231" s="30"/>
      <c r="L231" s="20"/>
      <c r="M231" s="20"/>
      <c r="N231" s="20"/>
      <c r="O231" s="20"/>
      <c r="P231" s="20"/>
      <c r="Q231" s="30"/>
      <c r="R231" s="30"/>
      <c r="S231" s="30"/>
      <c r="T231" s="30"/>
      <c r="U231" s="20"/>
      <c r="V231" s="20"/>
      <c r="W231" s="20"/>
    </row>
    <row r="232">
      <c r="A232" s="20"/>
      <c r="B232" s="20"/>
      <c r="C232" s="20"/>
      <c r="D232" s="20"/>
      <c r="E232" s="20"/>
      <c r="F232" s="20"/>
      <c r="G232" s="20"/>
      <c r="H232" s="20"/>
      <c r="I232" s="29"/>
      <c r="J232" s="29"/>
      <c r="K232" s="30"/>
      <c r="L232" s="20"/>
      <c r="M232" s="20"/>
      <c r="N232" s="20"/>
      <c r="O232" s="20"/>
      <c r="P232" s="20"/>
      <c r="Q232" s="30"/>
      <c r="R232" s="30"/>
      <c r="S232" s="30"/>
      <c r="T232" s="30"/>
      <c r="U232" s="20"/>
      <c r="V232" s="20"/>
      <c r="W232" s="20"/>
    </row>
    <row r="233">
      <c r="A233" s="20"/>
      <c r="B233" s="20"/>
      <c r="C233" s="20"/>
      <c r="D233" s="20"/>
      <c r="E233" s="20"/>
      <c r="F233" s="20"/>
      <c r="G233" s="20"/>
      <c r="H233" s="20"/>
      <c r="I233" s="29"/>
      <c r="J233" s="29"/>
      <c r="K233" s="30"/>
      <c r="L233" s="20"/>
      <c r="M233" s="20"/>
      <c r="N233" s="20"/>
      <c r="O233" s="20"/>
      <c r="P233" s="20"/>
      <c r="Q233" s="30"/>
      <c r="R233" s="30"/>
      <c r="S233" s="30"/>
      <c r="T233" s="30"/>
      <c r="U233" s="20"/>
      <c r="V233" s="20"/>
      <c r="W233" s="20"/>
    </row>
    <row r="234">
      <c r="A234" s="20"/>
      <c r="B234" s="20"/>
      <c r="C234" s="20"/>
      <c r="D234" s="20"/>
      <c r="E234" s="20"/>
      <c r="F234" s="20"/>
      <c r="G234" s="20"/>
      <c r="H234" s="20"/>
      <c r="I234" s="29"/>
      <c r="J234" s="29"/>
      <c r="K234" s="30"/>
      <c r="L234" s="20"/>
      <c r="M234" s="20"/>
      <c r="N234" s="20"/>
      <c r="O234" s="20"/>
      <c r="P234" s="20"/>
      <c r="Q234" s="30"/>
      <c r="R234" s="30"/>
      <c r="S234" s="30"/>
      <c r="T234" s="30"/>
      <c r="U234" s="20"/>
      <c r="V234" s="20"/>
      <c r="W234" s="20"/>
    </row>
    <row r="235">
      <c r="A235" s="20"/>
      <c r="B235" s="20"/>
      <c r="C235" s="20"/>
      <c r="D235" s="20"/>
      <c r="E235" s="20"/>
      <c r="F235" s="20"/>
      <c r="G235" s="20"/>
      <c r="H235" s="20"/>
      <c r="I235" s="29"/>
      <c r="J235" s="29"/>
      <c r="K235" s="30"/>
      <c r="L235" s="20"/>
      <c r="M235" s="20"/>
      <c r="N235" s="20"/>
      <c r="O235" s="20"/>
      <c r="P235" s="20"/>
      <c r="Q235" s="30"/>
      <c r="R235" s="30"/>
      <c r="S235" s="30"/>
      <c r="T235" s="30"/>
      <c r="U235" s="20"/>
      <c r="V235" s="20"/>
      <c r="W235" s="20"/>
    </row>
    <row r="236">
      <c r="A236" s="20"/>
      <c r="B236" s="20"/>
      <c r="C236" s="20"/>
      <c r="D236" s="20"/>
      <c r="E236" s="20"/>
      <c r="F236" s="20"/>
      <c r="G236" s="20"/>
      <c r="H236" s="20"/>
      <c r="I236" s="29"/>
      <c r="J236" s="29"/>
      <c r="K236" s="30"/>
      <c r="L236" s="20"/>
      <c r="M236" s="20"/>
      <c r="N236" s="20"/>
      <c r="O236" s="20"/>
      <c r="P236" s="20"/>
      <c r="Q236" s="30"/>
      <c r="R236" s="30"/>
      <c r="S236" s="30"/>
      <c r="T236" s="30"/>
      <c r="U236" s="20"/>
      <c r="V236" s="20"/>
      <c r="W236" s="20"/>
    </row>
    <row r="237">
      <c r="A237" s="20"/>
      <c r="B237" s="20"/>
      <c r="C237" s="20"/>
      <c r="D237" s="20"/>
      <c r="E237" s="20"/>
      <c r="F237" s="20"/>
      <c r="G237" s="20"/>
      <c r="H237" s="20"/>
      <c r="I237" s="29"/>
      <c r="J237" s="29"/>
      <c r="K237" s="30"/>
      <c r="L237" s="20"/>
      <c r="M237" s="20"/>
      <c r="N237" s="20"/>
      <c r="O237" s="20"/>
      <c r="P237" s="20"/>
      <c r="Q237" s="30"/>
      <c r="R237" s="30"/>
      <c r="S237" s="30"/>
      <c r="T237" s="30"/>
      <c r="U237" s="20"/>
      <c r="V237" s="20"/>
      <c r="W237" s="20"/>
    </row>
    <row r="238">
      <c r="A238" s="20"/>
      <c r="B238" s="20"/>
      <c r="C238" s="20"/>
      <c r="D238" s="20"/>
      <c r="E238" s="20"/>
      <c r="F238" s="20"/>
      <c r="G238" s="20"/>
      <c r="H238" s="20"/>
      <c r="I238" s="29"/>
      <c r="J238" s="29"/>
      <c r="K238" s="30"/>
      <c r="L238" s="20"/>
      <c r="M238" s="20"/>
      <c r="N238" s="20"/>
      <c r="O238" s="20"/>
      <c r="P238" s="20"/>
      <c r="Q238" s="30"/>
      <c r="R238" s="30"/>
      <c r="S238" s="30"/>
      <c r="T238" s="30"/>
      <c r="U238" s="20"/>
      <c r="V238" s="20"/>
      <c r="W238" s="20"/>
    </row>
    <row r="239">
      <c r="A239" s="20"/>
      <c r="B239" s="20"/>
      <c r="C239" s="20"/>
      <c r="D239" s="20"/>
      <c r="E239" s="20"/>
      <c r="F239" s="20"/>
      <c r="G239" s="20"/>
      <c r="H239" s="20"/>
      <c r="I239" s="29"/>
      <c r="J239" s="29"/>
      <c r="K239" s="30"/>
      <c r="L239" s="20"/>
      <c r="M239" s="20"/>
      <c r="N239" s="20"/>
      <c r="O239" s="20"/>
      <c r="P239" s="20"/>
      <c r="Q239" s="30"/>
      <c r="R239" s="30"/>
      <c r="S239" s="30"/>
      <c r="T239" s="30"/>
      <c r="U239" s="20"/>
      <c r="V239" s="20"/>
      <c r="W239" s="20"/>
    </row>
    <row r="240">
      <c r="A240" s="20"/>
      <c r="B240" s="20"/>
      <c r="C240" s="20"/>
      <c r="D240" s="20"/>
      <c r="E240" s="20"/>
      <c r="F240" s="20"/>
      <c r="G240" s="20"/>
      <c r="H240" s="20"/>
      <c r="I240" s="29"/>
      <c r="J240" s="29"/>
      <c r="K240" s="30"/>
      <c r="L240" s="20"/>
      <c r="M240" s="20"/>
      <c r="N240" s="20"/>
      <c r="O240" s="20"/>
      <c r="P240" s="20"/>
      <c r="Q240" s="30"/>
      <c r="R240" s="30"/>
      <c r="S240" s="30"/>
      <c r="T240" s="30"/>
      <c r="U240" s="20"/>
      <c r="V240" s="20"/>
      <c r="W240" s="20"/>
    </row>
    <row r="241">
      <c r="A241" s="20"/>
      <c r="B241" s="20"/>
      <c r="C241" s="20"/>
      <c r="D241" s="20"/>
      <c r="E241" s="20"/>
      <c r="F241" s="20"/>
      <c r="G241" s="20"/>
      <c r="H241" s="20"/>
      <c r="I241" s="29"/>
      <c r="J241" s="29"/>
      <c r="K241" s="30"/>
      <c r="L241" s="20"/>
      <c r="M241" s="20"/>
      <c r="N241" s="20"/>
      <c r="O241" s="20"/>
      <c r="P241" s="20"/>
      <c r="Q241" s="30"/>
      <c r="R241" s="30"/>
      <c r="S241" s="30"/>
      <c r="T241" s="30"/>
      <c r="U241" s="20"/>
      <c r="V241" s="20"/>
      <c r="W241" s="20"/>
    </row>
    <row r="242">
      <c r="A242" s="20"/>
      <c r="B242" s="20"/>
      <c r="C242" s="20"/>
      <c r="D242" s="20"/>
      <c r="E242" s="20"/>
      <c r="F242" s="20"/>
      <c r="G242" s="20"/>
      <c r="H242" s="20"/>
      <c r="I242" s="29"/>
      <c r="J242" s="29"/>
      <c r="K242" s="30"/>
      <c r="L242" s="20"/>
      <c r="M242" s="20"/>
      <c r="N242" s="20"/>
      <c r="O242" s="20"/>
      <c r="P242" s="20"/>
      <c r="Q242" s="30"/>
      <c r="R242" s="30"/>
      <c r="S242" s="30"/>
      <c r="T242" s="30"/>
      <c r="U242" s="20"/>
      <c r="V242" s="20"/>
      <c r="W242" s="20"/>
    </row>
    <row r="243">
      <c r="A243" s="20"/>
      <c r="B243" s="20"/>
      <c r="C243" s="20"/>
      <c r="D243" s="20"/>
      <c r="E243" s="20"/>
      <c r="F243" s="20"/>
      <c r="G243" s="20"/>
      <c r="H243" s="20"/>
      <c r="I243" s="29"/>
      <c r="J243" s="29"/>
      <c r="K243" s="30"/>
      <c r="L243" s="20"/>
      <c r="M243" s="20"/>
      <c r="N243" s="20"/>
      <c r="O243" s="20"/>
      <c r="P243" s="20"/>
      <c r="Q243" s="30"/>
      <c r="R243" s="30"/>
      <c r="S243" s="30"/>
      <c r="T243" s="30"/>
      <c r="U243" s="20"/>
      <c r="V243" s="20"/>
      <c r="W243" s="20"/>
    </row>
    <row r="244">
      <c r="A244" s="20"/>
      <c r="B244" s="20"/>
      <c r="C244" s="20"/>
      <c r="D244" s="20"/>
      <c r="E244" s="20"/>
      <c r="F244" s="20"/>
      <c r="G244" s="20"/>
      <c r="H244" s="20"/>
      <c r="I244" s="29"/>
      <c r="J244" s="29"/>
      <c r="K244" s="30"/>
      <c r="L244" s="20"/>
      <c r="M244" s="20"/>
      <c r="N244" s="20"/>
      <c r="O244" s="20"/>
      <c r="P244" s="20"/>
      <c r="Q244" s="30"/>
      <c r="R244" s="30"/>
      <c r="S244" s="30"/>
      <c r="T244" s="30"/>
      <c r="U244" s="20"/>
      <c r="V244" s="20"/>
      <c r="W244" s="20"/>
    </row>
    <row r="245">
      <c r="A245" s="20"/>
      <c r="B245" s="20"/>
      <c r="C245" s="20"/>
      <c r="D245" s="20"/>
      <c r="E245" s="20"/>
      <c r="F245" s="20"/>
      <c r="G245" s="20"/>
      <c r="H245" s="20"/>
      <c r="I245" s="29"/>
      <c r="J245" s="29"/>
      <c r="K245" s="30"/>
      <c r="L245" s="20"/>
      <c r="M245" s="20"/>
      <c r="N245" s="20"/>
      <c r="O245" s="20"/>
      <c r="P245" s="20"/>
      <c r="Q245" s="30"/>
      <c r="R245" s="30"/>
      <c r="S245" s="30"/>
      <c r="T245" s="30"/>
      <c r="U245" s="20"/>
      <c r="V245" s="20"/>
      <c r="W245" s="20"/>
    </row>
    <row r="246">
      <c r="A246" s="20"/>
      <c r="B246" s="20"/>
      <c r="C246" s="20"/>
      <c r="D246" s="20"/>
      <c r="E246" s="20"/>
      <c r="F246" s="20"/>
      <c r="G246" s="20"/>
      <c r="H246" s="20"/>
      <c r="I246" s="29"/>
      <c r="J246" s="29"/>
      <c r="K246" s="30"/>
      <c r="L246" s="20"/>
      <c r="M246" s="20"/>
      <c r="N246" s="20"/>
      <c r="O246" s="20"/>
      <c r="P246" s="20"/>
      <c r="Q246" s="30"/>
      <c r="R246" s="30"/>
      <c r="S246" s="30"/>
      <c r="T246" s="30"/>
      <c r="U246" s="20"/>
      <c r="V246" s="20"/>
      <c r="W246" s="20"/>
    </row>
    <row r="247">
      <c r="A247" s="20"/>
      <c r="B247" s="20"/>
      <c r="C247" s="20"/>
      <c r="D247" s="20"/>
      <c r="E247" s="20"/>
      <c r="F247" s="20"/>
      <c r="G247" s="20"/>
      <c r="H247" s="20"/>
      <c r="I247" s="29"/>
      <c r="J247" s="29"/>
      <c r="K247" s="30"/>
      <c r="L247" s="20"/>
      <c r="M247" s="20"/>
      <c r="N247" s="20"/>
      <c r="O247" s="20"/>
      <c r="P247" s="20"/>
      <c r="Q247" s="30"/>
      <c r="R247" s="30"/>
      <c r="S247" s="30"/>
      <c r="T247" s="30"/>
      <c r="U247" s="20"/>
      <c r="V247" s="20"/>
      <c r="W247" s="20"/>
    </row>
    <row r="248">
      <c r="A248" s="20"/>
      <c r="B248" s="20"/>
      <c r="C248" s="20"/>
      <c r="D248" s="20"/>
      <c r="E248" s="20"/>
      <c r="F248" s="20"/>
      <c r="G248" s="20"/>
      <c r="H248" s="20"/>
      <c r="I248" s="29"/>
      <c r="J248" s="29"/>
      <c r="K248" s="30"/>
      <c r="L248" s="20"/>
      <c r="M248" s="20"/>
      <c r="N248" s="20"/>
      <c r="O248" s="20"/>
      <c r="P248" s="20"/>
      <c r="Q248" s="30"/>
      <c r="R248" s="30"/>
      <c r="S248" s="30"/>
      <c r="T248" s="30"/>
      <c r="U248" s="20"/>
      <c r="V248" s="20"/>
      <c r="W248" s="20"/>
    </row>
    <row r="249">
      <c r="A249" s="20"/>
      <c r="B249" s="20"/>
      <c r="C249" s="20"/>
      <c r="D249" s="20"/>
      <c r="E249" s="20"/>
      <c r="F249" s="20"/>
      <c r="G249" s="20"/>
      <c r="H249" s="20"/>
      <c r="I249" s="29"/>
      <c r="J249" s="29"/>
      <c r="K249" s="30"/>
      <c r="L249" s="20"/>
      <c r="M249" s="20"/>
      <c r="N249" s="20"/>
      <c r="O249" s="20"/>
      <c r="P249" s="20"/>
      <c r="Q249" s="30"/>
      <c r="R249" s="30"/>
      <c r="S249" s="30"/>
      <c r="T249" s="30"/>
      <c r="U249" s="20"/>
      <c r="V249" s="20"/>
      <c r="W249" s="20"/>
    </row>
    <row r="250">
      <c r="A250" s="20"/>
      <c r="B250" s="20"/>
      <c r="C250" s="20"/>
      <c r="D250" s="20"/>
      <c r="E250" s="20"/>
      <c r="F250" s="20"/>
      <c r="G250" s="20"/>
      <c r="H250" s="20"/>
      <c r="I250" s="29"/>
      <c r="J250" s="29"/>
      <c r="K250" s="30"/>
      <c r="L250" s="20"/>
      <c r="M250" s="20"/>
      <c r="N250" s="20"/>
      <c r="O250" s="20"/>
      <c r="P250" s="20"/>
      <c r="Q250" s="30"/>
      <c r="R250" s="30"/>
      <c r="S250" s="30"/>
      <c r="T250" s="30"/>
      <c r="U250" s="20"/>
      <c r="V250" s="20"/>
      <c r="W250" s="20"/>
    </row>
    <row r="251">
      <c r="A251" s="20"/>
      <c r="B251" s="20"/>
      <c r="C251" s="20"/>
      <c r="D251" s="20"/>
      <c r="E251" s="20"/>
      <c r="F251" s="20"/>
      <c r="G251" s="20"/>
      <c r="H251" s="20"/>
      <c r="I251" s="29"/>
      <c r="J251" s="29"/>
      <c r="K251" s="30"/>
      <c r="L251" s="20"/>
      <c r="M251" s="20"/>
      <c r="N251" s="20"/>
      <c r="O251" s="20"/>
      <c r="P251" s="20"/>
      <c r="Q251" s="30"/>
      <c r="R251" s="30"/>
      <c r="S251" s="30"/>
      <c r="T251" s="30"/>
      <c r="U251" s="20"/>
      <c r="V251" s="20"/>
      <c r="W251" s="20"/>
    </row>
    <row r="252">
      <c r="A252" s="20"/>
      <c r="B252" s="20"/>
      <c r="C252" s="20"/>
      <c r="D252" s="20"/>
      <c r="E252" s="20"/>
      <c r="F252" s="20"/>
      <c r="G252" s="20"/>
      <c r="H252" s="20"/>
      <c r="I252" s="29"/>
      <c r="J252" s="29"/>
      <c r="K252" s="30"/>
      <c r="L252" s="20"/>
      <c r="M252" s="20"/>
      <c r="N252" s="20"/>
      <c r="O252" s="20"/>
      <c r="P252" s="20"/>
      <c r="Q252" s="30"/>
      <c r="R252" s="30"/>
      <c r="S252" s="30"/>
      <c r="T252" s="30"/>
      <c r="U252" s="20"/>
      <c r="V252" s="20"/>
      <c r="W252" s="20"/>
    </row>
    <row r="253">
      <c r="A253" s="20"/>
      <c r="B253" s="20"/>
      <c r="C253" s="20"/>
      <c r="D253" s="20"/>
      <c r="E253" s="20"/>
      <c r="F253" s="20"/>
      <c r="G253" s="20"/>
      <c r="H253" s="20"/>
      <c r="I253" s="29"/>
      <c r="J253" s="29"/>
      <c r="K253" s="30"/>
      <c r="L253" s="20"/>
      <c r="M253" s="20"/>
      <c r="N253" s="20"/>
      <c r="O253" s="20"/>
      <c r="P253" s="20"/>
      <c r="Q253" s="30"/>
      <c r="R253" s="30"/>
      <c r="S253" s="30"/>
      <c r="T253" s="30"/>
      <c r="U253" s="20"/>
      <c r="V253" s="20"/>
      <c r="W253" s="20"/>
    </row>
    <row r="254">
      <c r="A254" s="20"/>
      <c r="B254" s="20"/>
      <c r="C254" s="20"/>
      <c r="D254" s="20"/>
      <c r="E254" s="20"/>
      <c r="F254" s="20"/>
      <c r="G254" s="20"/>
      <c r="H254" s="20"/>
      <c r="I254" s="29"/>
      <c r="J254" s="29"/>
      <c r="K254" s="30"/>
      <c r="L254" s="20"/>
      <c r="M254" s="20"/>
      <c r="N254" s="20"/>
      <c r="O254" s="20"/>
      <c r="P254" s="20"/>
      <c r="Q254" s="30"/>
      <c r="R254" s="30"/>
      <c r="S254" s="30"/>
      <c r="T254" s="30"/>
      <c r="U254" s="20"/>
      <c r="V254" s="20"/>
      <c r="W254" s="20"/>
    </row>
    <row r="255">
      <c r="A255" s="20"/>
      <c r="B255" s="20"/>
      <c r="C255" s="20"/>
      <c r="D255" s="20"/>
      <c r="E255" s="20"/>
      <c r="F255" s="20"/>
      <c r="G255" s="20"/>
      <c r="H255" s="20"/>
      <c r="I255" s="29"/>
      <c r="J255" s="29"/>
      <c r="K255" s="30"/>
      <c r="L255" s="20"/>
      <c r="M255" s="20"/>
      <c r="N255" s="20"/>
      <c r="O255" s="20"/>
      <c r="P255" s="20"/>
      <c r="Q255" s="30"/>
      <c r="R255" s="30"/>
      <c r="S255" s="30"/>
      <c r="T255" s="30"/>
      <c r="U255" s="20"/>
      <c r="V255" s="20"/>
      <c r="W255" s="20"/>
    </row>
    <row r="256">
      <c r="A256" s="20"/>
      <c r="B256" s="20"/>
      <c r="C256" s="20"/>
      <c r="D256" s="20"/>
      <c r="E256" s="20"/>
      <c r="F256" s="20"/>
      <c r="G256" s="20"/>
      <c r="H256" s="20"/>
      <c r="I256" s="29"/>
      <c r="J256" s="29"/>
      <c r="K256" s="30"/>
      <c r="L256" s="20"/>
      <c r="M256" s="20"/>
      <c r="N256" s="20"/>
      <c r="O256" s="20"/>
      <c r="P256" s="20"/>
      <c r="Q256" s="30"/>
      <c r="R256" s="30"/>
      <c r="S256" s="30"/>
      <c r="T256" s="30"/>
      <c r="U256" s="20"/>
      <c r="V256" s="20"/>
      <c r="W256" s="20"/>
    </row>
    <row r="257">
      <c r="A257" s="20"/>
      <c r="B257" s="20"/>
      <c r="C257" s="20"/>
      <c r="D257" s="20"/>
      <c r="E257" s="20"/>
      <c r="F257" s="20"/>
      <c r="G257" s="20"/>
      <c r="H257" s="20"/>
      <c r="I257" s="29"/>
      <c r="J257" s="29"/>
      <c r="K257" s="30"/>
      <c r="L257" s="20"/>
      <c r="M257" s="20"/>
      <c r="N257" s="20"/>
      <c r="O257" s="20"/>
      <c r="P257" s="20"/>
      <c r="Q257" s="30"/>
      <c r="R257" s="30"/>
      <c r="S257" s="30"/>
      <c r="T257" s="30"/>
      <c r="U257" s="20"/>
      <c r="V257" s="20"/>
      <c r="W257" s="20"/>
    </row>
    <row r="258">
      <c r="A258" s="20"/>
      <c r="B258" s="20"/>
      <c r="C258" s="20"/>
      <c r="D258" s="20"/>
      <c r="E258" s="20"/>
      <c r="F258" s="20"/>
      <c r="G258" s="20"/>
      <c r="H258" s="20"/>
      <c r="I258" s="29"/>
      <c r="J258" s="29"/>
      <c r="K258" s="30"/>
      <c r="L258" s="20"/>
      <c r="M258" s="20"/>
      <c r="N258" s="20"/>
      <c r="O258" s="20"/>
      <c r="P258" s="20"/>
      <c r="Q258" s="30"/>
      <c r="R258" s="30"/>
      <c r="S258" s="30"/>
      <c r="T258" s="30"/>
      <c r="U258" s="20"/>
      <c r="V258" s="20"/>
      <c r="W258" s="20"/>
    </row>
    <row r="259">
      <c r="A259" s="20"/>
      <c r="B259" s="20"/>
      <c r="C259" s="20"/>
      <c r="D259" s="20"/>
      <c r="E259" s="20"/>
      <c r="F259" s="20"/>
      <c r="G259" s="20"/>
      <c r="H259" s="20"/>
      <c r="I259" s="29"/>
      <c r="J259" s="29"/>
      <c r="K259" s="30"/>
      <c r="L259" s="20"/>
      <c r="M259" s="20"/>
      <c r="N259" s="20"/>
      <c r="O259" s="20"/>
      <c r="P259" s="20"/>
      <c r="Q259" s="30"/>
      <c r="R259" s="30"/>
      <c r="S259" s="30"/>
      <c r="T259" s="30"/>
      <c r="U259" s="20"/>
      <c r="V259" s="20"/>
      <c r="W259" s="20"/>
    </row>
    <row r="260">
      <c r="A260" s="20"/>
      <c r="B260" s="20"/>
      <c r="C260" s="20"/>
      <c r="D260" s="20"/>
      <c r="E260" s="20"/>
      <c r="F260" s="20"/>
      <c r="G260" s="20"/>
      <c r="H260" s="20"/>
      <c r="I260" s="29"/>
      <c r="J260" s="29"/>
      <c r="K260" s="30"/>
      <c r="L260" s="20"/>
      <c r="M260" s="20"/>
      <c r="N260" s="20"/>
      <c r="O260" s="20"/>
      <c r="P260" s="20"/>
      <c r="Q260" s="30"/>
      <c r="R260" s="30"/>
      <c r="S260" s="30"/>
      <c r="T260" s="30"/>
      <c r="U260" s="20"/>
      <c r="V260" s="20"/>
      <c r="W260" s="20"/>
    </row>
    <row r="261">
      <c r="A261" s="20"/>
      <c r="B261" s="20"/>
      <c r="C261" s="20"/>
      <c r="D261" s="20"/>
      <c r="E261" s="20"/>
      <c r="F261" s="20"/>
      <c r="G261" s="20"/>
      <c r="H261" s="20"/>
      <c r="I261" s="29"/>
      <c r="J261" s="29"/>
      <c r="K261" s="30"/>
      <c r="L261" s="20"/>
      <c r="M261" s="20"/>
      <c r="N261" s="20"/>
      <c r="O261" s="20"/>
      <c r="P261" s="20"/>
      <c r="Q261" s="30"/>
      <c r="R261" s="30"/>
      <c r="S261" s="30"/>
      <c r="T261" s="30"/>
      <c r="U261" s="20"/>
      <c r="V261" s="20"/>
      <c r="W261" s="20"/>
    </row>
    <row r="262">
      <c r="A262" s="20"/>
      <c r="B262" s="20"/>
      <c r="C262" s="20"/>
      <c r="D262" s="20"/>
      <c r="E262" s="20"/>
      <c r="F262" s="20"/>
      <c r="G262" s="20"/>
      <c r="H262" s="20"/>
      <c r="I262" s="29"/>
      <c r="J262" s="29"/>
      <c r="K262" s="30"/>
      <c r="L262" s="20"/>
      <c r="M262" s="20"/>
      <c r="N262" s="20"/>
      <c r="O262" s="20"/>
      <c r="P262" s="20"/>
      <c r="Q262" s="30"/>
      <c r="R262" s="30"/>
      <c r="S262" s="30"/>
      <c r="T262" s="30"/>
      <c r="U262" s="20"/>
      <c r="V262" s="20"/>
      <c r="W262" s="20"/>
    </row>
    <row r="263">
      <c r="A263" s="20"/>
      <c r="B263" s="20"/>
      <c r="C263" s="20"/>
      <c r="D263" s="20"/>
      <c r="E263" s="20"/>
      <c r="F263" s="20"/>
      <c r="G263" s="20"/>
      <c r="H263" s="20"/>
      <c r="I263" s="29"/>
      <c r="J263" s="29"/>
      <c r="K263" s="30"/>
      <c r="L263" s="20"/>
      <c r="M263" s="20"/>
      <c r="N263" s="20"/>
      <c r="O263" s="20"/>
      <c r="P263" s="20"/>
      <c r="Q263" s="30"/>
      <c r="R263" s="30"/>
      <c r="S263" s="30"/>
      <c r="T263" s="30"/>
      <c r="U263" s="20"/>
      <c r="V263" s="20"/>
      <c r="W263" s="20"/>
    </row>
    <row r="264">
      <c r="A264" s="20"/>
      <c r="B264" s="20"/>
      <c r="C264" s="20"/>
      <c r="D264" s="20"/>
      <c r="E264" s="20"/>
      <c r="F264" s="20"/>
      <c r="G264" s="20"/>
      <c r="H264" s="20"/>
      <c r="I264" s="29"/>
      <c r="J264" s="29"/>
      <c r="K264" s="30"/>
      <c r="L264" s="20"/>
      <c r="M264" s="20"/>
      <c r="N264" s="20"/>
      <c r="O264" s="20"/>
      <c r="P264" s="20"/>
      <c r="Q264" s="30"/>
      <c r="R264" s="30"/>
      <c r="S264" s="30"/>
      <c r="T264" s="30"/>
      <c r="U264" s="20"/>
      <c r="V264" s="20"/>
      <c r="W264" s="20"/>
    </row>
    <row r="265">
      <c r="A265" s="20"/>
      <c r="B265" s="20"/>
      <c r="C265" s="20"/>
      <c r="D265" s="20"/>
      <c r="E265" s="20"/>
      <c r="F265" s="20"/>
      <c r="G265" s="20"/>
      <c r="H265" s="20"/>
      <c r="I265" s="29"/>
      <c r="J265" s="29"/>
      <c r="K265" s="30"/>
      <c r="L265" s="20"/>
      <c r="M265" s="20"/>
      <c r="N265" s="20"/>
      <c r="O265" s="20"/>
      <c r="P265" s="20"/>
      <c r="Q265" s="30"/>
      <c r="R265" s="30"/>
      <c r="S265" s="30"/>
      <c r="T265" s="30"/>
      <c r="U265" s="20"/>
      <c r="V265" s="20"/>
      <c r="W265" s="20"/>
    </row>
    <row r="266">
      <c r="A266" s="20"/>
      <c r="B266" s="20"/>
      <c r="C266" s="20"/>
      <c r="D266" s="20"/>
      <c r="E266" s="20"/>
      <c r="F266" s="20"/>
      <c r="G266" s="20"/>
      <c r="H266" s="20"/>
      <c r="I266" s="29"/>
      <c r="J266" s="29"/>
      <c r="K266" s="30"/>
      <c r="L266" s="20"/>
      <c r="M266" s="20"/>
      <c r="N266" s="20"/>
      <c r="O266" s="20"/>
      <c r="P266" s="20"/>
      <c r="Q266" s="30"/>
      <c r="R266" s="30"/>
      <c r="S266" s="30"/>
      <c r="T266" s="30"/>
      <c r="U266" s="20"/>
      <c r="V266" s="20"/>
      <c r="W266" s="20"/>
    </row>
    <row r="267">
      <c r="A267" s="20"/>
      <c r="B267" s="20"/>
      <c r="C267" s="20"/>
      <c r="D267" s="20"/>
      <c r="E267" s="20"/>
      <c r="F267" s="20"/>
      <c r="G267" s="20"/>
      <c r="H267" s="20"/>
      <c r="I267" s="29"/>
      <c r="J267" s="29"/>
      <c r="K267" s="30"/>
      <c r="L267" s="20"/>
      <c r="M267" s="20"/>
      <c r="N267" s="20"/>
      <c r="O267" s="20"/>
      <c r="P267" s="20"/>
      <c r="Q267" s="30"/>
      <c r="R267" s="30"/>
      <c r="S267" s="30"/>
      <c r="T267" s="30"/>
      <c r="U267" s="20"/>
      <c r="V267" s="20"/>
      <c r="W267" s="20"/>
    </row>
    <row r="268">
      <c r="A268" s="20"/>
      <c r="B268" s="20"/>
      <c r="C268" s="20"/>
      <c r="D268" s="20"/>
      <c r="E268" s="20"/>
      <c r="F268" s="20"/>
      <c r="G268" s="20"/>
      <c r="H268" s="20"/>
      <c r="I268" s="29"/>
      <c r="J268" s="29"/>
      <c r="K268" s="30"/>
      <c r="L268" s="20"/>
      <c r="M268" s="20"/>
      <c r="N268" s="20"/>
      <c r="O268" s="20"/>
      <c r="P268" s="20"/>
      <c r="Q268" s="30"/>
      <c r="R268" s="30"/>
      <c r="S268" s="30"/>
      <c r="T268" s="30"/>
      <c r="U268" s="20"/>
      <c r="V268" s="20"/>
      <c r="W268" s="20"/>
    </row>
    <row r="269">
      <c r="A269" s="20"/>
      <c r="B269" s="20"/>
      <c r="C269" s="20"/>
      <c r="D269" s="20"/>
      <c r="E269" s="20"/>
      <c r="F269" s="20"/>
      <c r="G269" s="20"/>
      <c r="H269" s="20"/>
      <c r="I269" s="29"/>
      <c r="J269" s="29"/>
      <c r="K269" s="30"/>
      <c r="L269" s="20"/>
      <c r="M269" s="20"/>
      <c r="N269" s="20"/>
      <c r="O269" s="20"/>
      <c r="P269" s="20"/>
      <c r="Q269" s="30"/>
      <c r="R269" s="30"/>
      <c r="S269" s="30"/>
      <c r="T269" s="30"/>
      <c r="U269" s="20"/>
      <c r="V269" s="20"/>
      <c r="W269" s="20"/>
    </row>
    <row r="270">
      <c r="A270" s="20"/>
      <c r="B270" s="20"/>
      <c r="C270" s="20"/>
      <c r="D270" s="20"/>
      <c r="E270" s="20"/>
      <c r="F270" s="20"/>
      <c r="G270" s="20"/>
      <c r="H270" s="20"/>
      <c r="I270" s="29"/>
      <c r="J270" s="29"/>
      <c r="K270" s="30"/>
      <c r="L270" s="20"/>
      <c r="M270" s="20"/>
      <c r="N270" s="20"/>
      <c r="O270" s="20"/>
      <c r="P270" s="20"/>
      <c r="Q270" s="30"/>
      <c r="R270" s="30"/>
      <c r="S270" s="30"/>
      <c r="T270" s="30"/>
      <c r="U270" s="20"/>
      <c r="V270" s="20"/>
      <c r="W270" s="20"/>
    </row>
    <row r="271">
      <c r="A271" s="20"/>
      <c r="B271" s="20"/>
      <c r="C271" s="20"/>
      <c r="D271" s="20"/>
      <c r="E271" s="20"/>
      <c r="F271" s="20"/>
      <c r="G271" s="20"/>
      <c r="H271" s="20"/>
      <c r="I271" s="29"/>
      <c r="J271" s="29"/>
      <c r="K271" s="30"/>
      <c r="L271" s="20"/>
      <c r="M271" s="20"/>
      <c r="N271" s="20"/>
      <c r="O271" s="20"/>
      <c r="P271" s="20"/>
      <c r="Q271" s="30"/>
      <c r="R271" s="30"/>
      <c r="S271" s="30"/>
      <c r="T271" s="30"/>
      <c r="U271" s="20"/>
      <c r="V271" s="20"/>
      <c r="W271" s="20"/>
    </row>
    <row r="272">
      <c r="A272" s="20"/>
      <c r="B272" s="20"/>
      <c r="C272" s="20"/>
      <c r="D272" s="20"/>
      <c r="E272" s="20"/>
      <c r="F272" s="20"/>
      <c r="G272" s="20"/>
      <c r="H272" s="20"/>
      <c r="I272" s="29"/>
      <c r="J272" s="29"/>
      <c r="K272" s="30"/>
      <c r="L272" s="20"/>
      <c r="M272" s="20"/>
      <c r="N272" s="20"/>
      <c r="O272" s="20"/>
      <c r="P272" s="20"/>
      <c r="Q272" s="30"/>
      <c r="R272" s="30"/>
      <c r="S272" s="30"/>
      <c r="T272" s="30"/>
      <c r="U272" s="20"/>
      <c r="V272" s="20"/>
      <c r="W272" s="20"/>
    </row>
    <row r="273">
      <c r="A273" s="20"/>
      <c r="B273" s="20"/>
      <c r="C273" s="20"/>
      <c r="D273" s="20"/>
      <c r="E273" s="20"/>
      <c r="F273" s="20"/>
      <c r="G273" s="20"/>
      <c r="H273" s="20"/>
      <c r="I273" s="29"/>
      <c r="J273" s="29"/>
      <c r="K273" s="30"/>
      <c r="L273" s="20"/>
      <c r="M273" s="20"/>
      <c r="N273" s="20"/>
      <c r="O273" s="20"/>
      <c r="P273" s="20"/>
      <c r="Q273" s="30"/>
      <c r="R273" s="30"/>
      <c r="S273" s="30"/>
      <c r="T273" s="30"/>
      <c r="U273" s="20"/>
      <c r="V273" s="20"/>
      <c r="W273" s="20"/>
    </row>
    <row r="274">
      <c r="A274" s="20"/>
      <c r="B274" s="20"/>
      <c r="C274" s="20"/>
      <c r="D274" s="20"/>
      <c r="E274" s="20"/>
      <c r="F274" s="20"/>
      <c r="G274" s="20"/>
      <c r="H274" s="20"/>
      <c r="I274" s="29"/>
      <c r="J274" s="29"/>
      <c r="K274" s="30"/>
      <c r="L274" s="20"/>
      <c r="M274" s="20"/>
      <c r="N274" s="20"/>
      <c r="O274" s="20"/>
      <c r="P274" s="20"/>
      <c r="Q274" s="30"/>
      <c r="R274" s="30"/>
      <c r="S274" s="30"/>
      <c r="T274" s="30"/>
      <c r="U274" s="20"/>
      <c r="V274" s="20"/>
      <c r="W274" s="20"/>
    </row>
    <row r="275">
      <c r="A275" s="20"/>
      <c r="B275" s="20"/>
      <c r="C275" s="20"/>
      <c r="D275" s="20"/>
      <c r="E275" s="20"/>
      <c r="F275" s="20"/>
      <c r="G275" s="20"/>
      <c r="H275" s="20"/>
      <c r="I275" s="29"/>
      <c r="J275" s="29"/>
      <c r="K275" s="30"/>
      <c r="L275" s="20"/>
      <c r="M275" s="20"/>
      <c r="N275" s="20"/>
      <c r="O275" s="20"/>
      <c r="P275" s="20"/>
      <c r="Q275" s="30"/>
      <c r="R275" s="30"/>
      <c r="S275" s="30"/>
      <c r="T275" s="30"/>
      <c r="U275" s="20"/>
      <c r="V275" s="20"/>
      <c r="W275" s="20"/>
    </row>
    <row r="276">
      <c r="A276" s="20"/>
      <c r="B276" s="20"/>
      <c r="C276" s="20"/>
      <c r="D276" s="20"/>
      <c r="E276" s="20"/>
      <c r="F276" s="20"/>
      <c r="G276" s="20"/>
      <c r="H276" s="20"/>
      <c r="I276" s="29"/>
      <c r="J276" s="29"/>
      <c r="K276" s="30"/>
      <c r="L276" s="20"/>
      <c r="M276" s="20"/>
      <c r="N276" s="20"/>
      <c r="O276" s="20"/>
      <c r="P276" s="20"/>
      <c r="Q276" s="30"/>
      <c r="R276" s="30"/>
      <c r="S276" s="30"/>
      <c r="T276" s="30"/>
      <c r="U276" s="20"/>
      <c r="V276" s="20"/>
      <c r="W276" s="20"/>
    </row>
    <row r="277">
      <c r="A277" s="20"/>
      <c r="B277" s="20"/>
      <c r="C277" s="20"/>
      <c r="D277" s="20"/>
      <c r="E277" s="20"/>
      <c r="F277" s="20"/>
      <c r="G277" s="20"/>
      <c r="H277" s="20"/>
      <c r="I277" s="29"/>
      <c r="J277" s="29"/>
      <c r="K277" s="30"/>
      <c r="L277" s="20"/>
      <c r="M277" s="20"/>
      <c r="N277" s="20"/>
      <c r="O277" s="20"/>
      <c r="P277" s="20"/>
      <c r="Q277" s="30"/>
      <c r="R277" s="30"/>
      <c r="S277" s="30"/>
      <c r="T277" s="30"/>
      <c r="U277" s="20"/>
      <c r="V277" s="20"/>
      <c r="W277" s="20"/>
    </row>
    <row r="278">
      <c r="A278" s="20"/>
      <c r="B278" s="20"/>
      <c r="C278" s="20"/>
      <c r="D278" s="20"/>
      <c r="E278" s="20"/>
      <c r="F278" s="20"/>
      <c r="G278" s="20"/>
      <c r="H278" s="20"/>
      <c r="I278" s="29"/>
      <c r="J278" s="29"/>
      <c r="K278" s="30"/>
      <c r="L278" s="20"/>
      <c r="M278" s="20"/>
      <c r="N278" s="20"/>
      <c r="O278" s="20"/>
      <c r="P278" s="20"/>
      <c r="Q278" s="30"/>
      <c r="R278" s="30"/>
      <c r="S278" s="30"/>
      <c r="T278" s="30"/>
      <c r="U278" s="20"/>
      <c r="V278" s="20"/>
      <c r="W278" s="20"/>
    </row>
    <row r="279">
      <c r="A279" s="20"/>
      <c r="B279" s="20"/>
      <c r="C279" s="20"/>
      <c r="D279" s="20"/>
      <c r="E279" s="20"/>
      <c r="F279" s="20"/>
      <c r="G279" s="20"/>
      <c r="H279" s="20"/>
      <c r="I279" s="29"/>
      <c r="J279" s="29"/>
      <c r="K279" s="30"/>
      <c r="L279" s="20"/>
      <c r="M279" s="20"/>
      <c r="N279" s="20"/>
      <c r="O279" s="20"/>
      <c r="P279" s="20"/>
      <c r="Q279" s="30"/>
      <c r="R279" s="30"/>
      <c r="S279" s="30"/>
      <c r="T279" s="30"/>
      <c r="U279" s="20"/>
      <c r="V279" s="20"/>
      <c r="W279" s="20"/>
    </row>
    <row r="280">
      <c r="A280" s="20"/>
      <c r="B280" s="20"/>
      <c r="C280" s="20"/>
      <c r="D280" s="20"/>
      <c r="E280" s="20"/>
      <c r="F280" s="20"/>
      <c r="G280" s="20"/>
      <c r="H280" s="20"/>
      <c r="I280" s="29"/>
      <c r="J280" s="29"/>
      <c r="K280" s="30"/>
      <c r="L280" s="20"/>
      <c r="M280" s="20"/>
      <c r="N280" s="20"/>
      <c r="O280" s="20"/>
      <c r="P280" s="20"/>
      <c r="Q280" s="30"/>
      <c r="R280" s="30"/>
      <c r="S280" s="30"/>
      <c r="T280" s="30"/>
      <c r="U280" s="20"/>
      <c r="V280" s="20"/>
      <c r="W280" s="20"/>
    </row>
    <row r="281">
      <c r="A281" s="20"/>
      <c r="B281" s="20"/>
      <c r="C281" s="20"/>
      <c r="D281" s="20"/>
      <c r="E281" s="20"/>
      <c r="F281" s="20"/>
      <c r="G281" s="20"/>
      <c r="H281" s="20"/>
      <c r="I281" s="29"/>
      <c r="J281" s="29"/>
      <c r="K281" s="30"/>
      <c r="L281" s="20"/>
      <c r="M281" s="20"/>
      <c r="N281" s="20"/>
      <c r="O281" s="20"/>
      <c r="P281" s="20"/>
      <c r="Q281" s="30"/>
      <c r="R281" s="30"/>
      <c r="S281" s="30"/>
      <c r="T281" s="30"/>
      <c r="U281" s="20"/>
      <c r="V281" s="20"/>
      <c r="W281" s="20"/>
    </row>
    <row r="282">
      <c r="A282" s="20"/>
      <c r="B282" s="20"/>
      <c r="C282" s="20"/>
      <c r="D282" s="20"/>
      <c r="E282" s="20"/>
      <c r="F282" s="20"/>
      <c r="G282" s="20"/>
      <c r="H282" s="20"/>
      <c r="I282" s="29"/>
      <c r="J282" s="29"/>
      <c r="K282" s="30"/>
      <c r="L282" s="20"/>
      <c r="M282" s="20"/>
      <c r="N282" s="20"/>
      <c r="O282" s="20"/>
      <c r="P282" s="20"/>
      <c r="Q282" s="30"/>
      <c r="R282" s="30"/>
      <c r="S282" s="30"/>
      <c r="T282" s="30"/>
      <c r="U282" s="20"/>
      <c r="V282" s="20"/>
      <c r="W282" s="20"/>
    </row>
    <row r="283">
      <c r="A283" s="20"/>
      <c r="B283" s="20"/>
      <c r="C283" s="20"/>
      <c r="D283" s="20"/>
      <c r="E283" s="20"/>
      <c r="F283" s="20"/>
      <c r="G283" s="20"/>
      <c r="H283" s="20"/>
      <c r="I283" s="29"/>
      <c r="J283" s="29"/>
      <c r="K283" s="30"/>
      <c r="L283" s="20"/>
      <c r="M283" s="20"/>
      <c r="N283" s="20"/>
      <c r="O283" s="20"/>
      <c r="P283" s="20"/>
      <c r="Q283" s="30"/>
      <c r="R283" s="30"/>
      <c r="S283" s="30"/>
      <c r="T283" s="30"/>
      <c r="U283" s="20"/>
      <c r="V283" s="20"/>
      <c r="W283" s="20"/>
    </row>
    <row r="284">
      <c r="A284" s="20"/>
      <c r="B284" s="20"/>
      <c r="C284" s="20"/>
      <c r="D284" s="20"/>
      <c r="E284" s="20"/>
      <c r="F284" s="20"/>
      <c r="G284" s="20"/>
      <c r="H284" s="20"/>
      <c r="I284" s="29"/>
      <c r="J284" s="29"/>
      <c r="K284" s="30"/>
      <c r="L284" s="20"/>
      <c r="M284" s="20"/>
      <c r="N284" s="20"/>
      <c r="O284" s="20"/>
      <c r="P284" s="20"/>
      <c r="Q284" s="30"/>
      <c r="R284" s="30"/>
      <c r="S284" s="30"/>
      <c r="T284" s="30"/>
      <c r="U284" s="20"/>
      <c r="V284" s="20"/>
      <c r="W284" s="20"/>
    </row>
    <row r="285">
      <c r="A285" s="20"/>
      <c r="B285" s="20"/>
      <c r="C285" s="20"/>
      <c r="D285" s="20"/>
      <c r="E285" s="20"/>
      <c r="F285" s="20"/>
      <c r="G285" s="20"/>
      <c r="H285" s="20"/>
      <c r="I285" s="29"/>
      <c r="J285" s="29"/>
      <c r="K285" s="30"/>
      <c r="L285" s="20"/>
      <c r="M285" s="20"/>
      <c r="N285" s="20"/>
      <c r="O285" s="20"/>
      <c r="P285" s="20"/>
      <c r="Q285" s="30"/>
      <c r="R285" s="30"/>
      <c r="S285" s="30"/>
      <c r="T285" s="30"/>
      <c r="U285" s="20"/>
      <c r="V285" s="20"/>
      <c r="W285" s="20"/>
    </row>
    <row r="286">
      <c r="A286" s="20"/>
      <c r="B286" s="20"/>
      <c r="C286" s="20"/>
      <c r="D286" s="20"/>
      <c r="E286" s="20"/>
      <c r="F286" s="20"/>
      <c r="G286" s="20"/>
      <c r="H286" s="20"/>
      <c r="I286" s="29"/>
      <c r="J286" s="29"/>
      <c r="K286" s="30"/>
      <c r="L286" s="20"/>
      <c r="M286" s="20"/>
      <c r="N286" s="20"/>
      <c r="O286" s="20"/>
      <c r="P286" s="20"/>
      <c r="Q286" s="30"/>
      <c r="R286" s="30"/>
      <c r="S286" s="30"/>
      <c r="T286" s="30"/>
      <c r="U286" s="20"/>
      <c r="V286" s="20"/>
      <c r="W286" s="20"/>
    </row>
    <row r="287">
      <c r="A287" s="20"/>
      <c r="B287" s="20"/>
      <c r="C287" s="20"/>
      <c r="D287" s="20"/>
      <c r="E287" s="20"/>
      <c r="F287" s="20"/>
      <c r="G287" s="20"/>
      <c r="H287" s="20"/>
      <c r="I287" s="29"/>
      <c r="J287" s="29"/>
      <c r="K287" s="30"/>
      <c r="L287" s="20"/>
      <c r="M287" s="20"/>
      <c r="N287" s="20"/>
      <c r="O287" s="20"/>
      <c r="P287" s="20"/>
      <c r="Q287" s="30"/>
      <c r="R287" s="30"/>
      <c r="S287" s="30"/>
      <c r="T287" s="30"/>
      <c r="U287" s="20"/>
      <c r="V287" s="20"/>
      <c r="W287" s="20"/>
    </row>
    <row r="288">
      <c r="A288" s="20"/>
      <c r="B288" s="20"/>
      <c r="C288" s="20"/>
      <c r="D288" s="20"/>
      <c r="E288" s="20"/>
      <c r="F288" s="20"/>
      <c r="G288" s="20"/>
      <c r="H288" s="20"/>
      <c r="I288" s="29"/>
      <c r="J288" s="29"/>
      <c r="K288" s="30"/>
      <c r="L288" s="20"/>
      <c r="M288" s="20"/>
      <c r="N288" s="20"/>
      <c r="O288" s="20"/>
      <c r="P288" s="20"/>
      <c r="Q288" s="30"/>
      <c r="R288" s="30"/>
      <c r="S288" s="30"/>
      <c r="T288" s="30"/>
      <c r="U288" s="20"/>
      <c r="V288" s="20"/>
      <c r="W288" s="20"/>
    </row>
    <row r="289">
      <c r="A289" s="20"/>
      <c r="B289" s="20"/>
      <c r="C289" s="20"/>
      <c r="D289" s="20"/>
      <c r="E289" s="20"/>
      <c r="F289" s="20"/>
      <c r="G289" s="20"/>
      <c r="H289" s="20"/>
      <c r="I289" s="29"/>
      <c r="J289" s="29"/>
      <c r="K289" s="30"/>
      <c r="L289" s="20"/>
      <c r="M289" s="20"/>
      <c r="N289" s="20"/>
      <c r="O289" s="20"/>
      <c r="P289" s="20"/>
      <c r="Q289" s="30"/>
      <c r="R289" s="30"/>
      <c r="S289" s="30"/>
      <c r="T289" s="30"/>
      <c r="U289" s="20"/>
      <c r="V289" s="20"/>
      <c r="W289" s="20"/>
    </row>
    <row r="290">
      <c r="A290" s="20"/>
      <c r="B290" s="20"/>
      <c r="C290" s="20"/>
      <c r="D290" s="20"/>
      <c r="E290" s="20"/>
      <c r="F290" s="20"/>
      <c r="G290" s="20"/>
      <c r="H290" s="20"/>
      <c r="I290" s="29"/>
      <c r="J290" s="29"/>
      <c r="K290" s="30"/>
      <c r="L290" s="20"/>
      <c r="M290" s="20"/>
      <c r="N290" s="20"/>
      <c r="O290" s="20"/>
      <c r="P290" s="20"/>
      <c r="Q290" s="30"/>
      <c r="R290" s="30"/>
      <c r="S290" s="30"/>
      <c r="T290" s="30"/>
      <c r="U290" s="20"/>
      <c r="V290" s="20"/>
      <c r="W290" s="20"/>
    </row>
    <row r="291">
      <c r="A291" s="20"/>
      <c r="B291" s="20"/>
      <c r="C291" s="20"/>
      <c r="D291" s="20"/>
      <c r="E291" s="20"/>
      <c r="F291" s="20"/>
      <c r="G291" s="20"/>
      <c r="H291" s="20"/>
      <c r="I291" s="29"/>
      <c r="J291" s="29"/>
      <c r="K291" s="30"/>
      <c r="L291" s="20"/>
      <c r="M291" s="20"/>
      <c r="N291" s="20"/>
      <c r="O291" s="20"/>
      <c r="P291" s="20"/>
      <c r="Q291" s="30"/>
      <c r="R291" s="30"/>
      <c r="S291" s="30"/>
      <c r="T291" s="30"/>
      <c r="U291" s="20"/>
      <c r="V291" s="20"/>
      <c r="W291" s="20"/>
    </row>
    <row r="292">
      <c r="A292" s="20"/>
      <c r="B292" s="20"/>
      <c r="C292" s="20"/>
      <c r="D292" s="20"/>
      <c r="E292" s="20"/>
      <c r="F292" s="20"/>
      <c r="G292" s="20"/>
      <c r="H292" s="20"/>
      <c r="I292" s="29"/>
      <c r="J292" s="29"/>
      <c r="K292" s="30"/>
      <c r="L292" s="20"/>
      <c r="M292" s="20"/>
      <c r="N292" s="20"/>
      <c r="O292" s="20"/>
      <c r="P292" s="20"/>
      <c r="Q292" s="30"/>
      <c r="R292" s="30"/>
      <c r="S292" s="30"/>
      <c r="T292" s="30"/>
      <c r="U292" s="20"/>
      <c r="V292" s="20"/>
      <c r="W292" s="20"/>
    </row>
    <row r="293">
      <c r="A293" s="20"/>
      <c r="B293" s="20"/>
      <c r="C293" s="20"/>
      <c r="D293" s="20"/>
      <c r="E293" s="20"/>
      <c r="F293" s="20"/>
      <c r="G293" s="20"/>
      <c r="H293" s="20"/>
      <c r="I293" s="29"/>
      <c r="J293" s="29"/>
      <c r="K293" s="30"/>
      <c r="L293" s="20"/>
      <c r="M293" s="20"/>
      <c r="N293" s="20"/>
      <c r="O293" s="20"/>
      <c r="P293" s="20"/>
      <c r="Q293" s="30"/>
      <c r="R293" s="30"/>
      <c r="S293" s="30"/>
      <c r="T293" s="30"/>
      <c r="U293" s="20"/>
      <c r="V293" s="20"/>
      <c r="W293" s="20"/>
    </row>
    <row r="294">
      <c r="A294" s="20"/>
      <c r="B294" s="20"/>
      <c r="C294" s="20"/>
      <c r="D294" s="20"/>
      <c r="E294" s="20"/>
      <c r="F294" s="20"/>
      <c r="G294" s="20"/>
      <c r="H294" s="20"/>
      <c r="I294" s="29"/>
      <c r="J294" s="29"/>
      <c r="K294" s="30"/>
      <c r="L294" s="20"/>
      <c r="M294" s="20"/>
      <c r="N294" s="20"/>
      <c r="O294" s="20"/>
      <c r="P294" s="20"/>
      <c r="Q294" s="30"/>
      <c r="R294" s="30"/>
      <c r="S294" s="30"/>
      <c r="T294" s="30"/>
      <c r="U294" s="20"/>
      <c r="V294" s="20"/>
      <c r="W294" s="20"/>
    </row>
    <row r="295">
      <c r="A295" s="20"/>
      <c r="B295" s="20"/>
      <c r="C295" s="20"/>
      <c r="D295" s="20"/>
      <c r="E295" s="20"/>
      <c r="F295" s="20"/>
      <c r="G295" s="20"/>
      <c r="H295" s="20"/>
      <c r="I295" s="29"/>
      <c r="J295" s="29"/>
      <c r="K295" s="30"/>
      <c r="L295" s="20"/>
      <c r="M295" s="20"/>
      <c r="N295" s="20"/>
      <c r="O295" s="20"/>
      <c r="P295" s="20"/>
      <c r="Q295" s="30"/>
      <c r="R295" s="30"/>
      <c r="S295" s="30"/>
      <c r="T295" s="30"/>
      <c r="U295" s="20"/>
      <c r="V295" s="20"/>
      <c r="W295" s="20"/>
    </row>
    <row r="296">
      <c r="A296" s="20"/>
      <c r="B296" s="20"/>
      <c r="C296" s="20"/>
      <c r="D296" s="20"/>
      <c r="E296" s="20"/>
      <c r="F296" s="20"/>
      <c r="G296" s="20"/>
      <c r="H296" s="20"/>
      <c r="I296" s="29"/>
      <c r="J296" s="29"/>
      <c r="K296" s="30"/>
      <c r="L296" s="20"/>
      <c r="M296" s="20"/>
      <c r="N296" s="20"/>
      <c r="O296" s="20"/>
      <c r="P296" s="20"/>
      <c r="Q296" s="30"/>
      <c r="R296" s="30"/>
      <c r="S296" s="30"/>
      <c r="T296" s="30"/>
      <c r="U296" s="20"/>
      <c r="V296" s="20"/>
      <c r="W296" s="20"/>
    </row>
    <row r="297">
      <c r="A297" s="20"/>
      <c r="B297" s="20"/>
      <c r="C297" s="20"/>
      <c r="D297" s="20"/>
      <c r="E297" s="20"/>
      <c r="F297" s="20"/>
      <c r="G297" s="20"/>
      <c r="H297" s="20"/>
      <c r="I297" s="29"/>
      <c r="J297" s="29"/>
      <c r="K297" s="30"/>
      <c r="L297" s="20"/>
      <c r="M297" s="20"/>
      <c r="N297" s="20"/>
      <c r="O297" s="20"/>
      <c r="P297" s="20"/>
      <c r="Q297" s="30"/>
      <c r="R297" s="30"/>
      <c r="S297" s="30"/>
      <c r="T297" s="30"/>
      <c r="U297" s="20"/>
      <c r="V297" s="20"/>
      <c r="W297" s="20"/>
    </row>
    <row r="298">
      <c r="A298" s="20"/>
      <c r="B298" s="20"/>
      <c r="C298" s="20"/>
      <c r="D298" s="20"/>
      <c r="E298" s="20"/>
      <c r="F298" s="20"/>
      <c r="G298" s="20"/>
      <c r="H298" s="20"/>
      <c r="I298" s="29"/>
      <c r="J298" s="29"/>
      <c r="K298" s="30"/>
      <c r="L298" s="20"/>
      <c r="M298" s="20"/>
      <c r="N298" s="20"/>
      <c r="O298" s="20"/>
      <c r="P298" s="20"/>
      <c r="Q298" s="30"/>
      <c r="R298" s="30"/>
      <c r="S298" s="30"/>
      <c r="T298" s="30"/>
      <c r="U298" s="20"/>
      <c r="V298" s="20"/>
      <c r="W298" s="20"/>
    </row>
    <row r="299">
      <c r="A299" s="20"/>
      <c r="B299" s="20"/>
      <c r="C299" s="20"/>
      <c r="D299" s="20"/>
      <c r="E299" s="20"/>
      <c r="F299" s="20"/>
      <c r="G299" s="20"/>
      <c r="H299" s="20"/>
      <c r="I299" s="29"/>
      <c r="J299" s="29"/>
      <c r="K299" s="30"/>
      <c r="L299" s="20"/>
      <c r="M299" s="20"/>
      <c r="N299" s="20"/>
      <c r="O299" s="20"/>
      <c r="P299" s="20"/>
      <c r="Q299" s="30"/>
      <c r="R299" s="30"/>
      <c r="S299" s="30"/>
      <c r="T299" s="30"/>
      <c r="U299" s="20"/>
      <c r="V299" s="20"/>
      <c r="W299" s="20"/>
    </row>
    <row r="300">
      <c r="A300" s="20"/>
      <c r="B300" s="20"/>
      <c r="C300" s="20"/>
      <c r="D300" s="20"/>
      <c r="E300" s="20"/>
      <c r="F300" s="20"/>
      <c r="G300" s="20"/>
      <c r="H300" s="20"/>
      <c r="I300" s="29"/>
      <c r="J300" s="29"/>
      <c r="K300" s="30"/>
      <c r="L300" s="20"/>
      <c r="M300" s="20"/>
      <c r="N300" s="20"/>
      <c r="O300" s="20"/>
      <c r="P300" s="20"/>
      <c r="Q300" s="30"/>
      <c r="R300" s="30"/>
      <c r="S300" s="30"/>
      <c r="T300" s="30"/>
      <c r="U300" s="20"/>
      <c r="V300" s="20"/>
      <c r="W300" s="20"/>
    </row>
    <row r="301">
      <c r="A301" s="20"/>
      <c r="B301" s="20"/>
      <c r="C301" s="20"/>
      <c r="D301" s="20"/>
      <c r="E301" s="20"/>
      <c r="F301" s="20"/>
      <c r="G301" s="20"/>
      <c r="H301" s="20"/>
      <c r="I301" s="29"/>
      <c r="J301" s="29"/>
      <c r="K301" s="30"/>
      <c r="L301" s="20"/>
      <c r="M301" s="20"/>
      <c r="N301" s="20"/>
      <c r="O301" s="20"/>
      <c r="P301" s="20"/>
      <c r="Q301" s="30"/>
      <c r="R301" s="30"/>
      <c r="S301" s="30"/>
      <c r="T301" s="30"/>
      <c r="U301" s="20"/>
      <c r="V301" s="20"/>
      <c r="W301" s="20"/>
    </row>
    <row r="302">
      <c r="A302" s="20"/>
      <c r="B302" s="20"/>
      <c r="C302" s="20"/>
      <c r="D302" s="20"/>
      <c r="E302" s="20"/>
      <c r="F302" s="20"/>
      <c r="G302" s="20"/>
      <c r="H302" s="20"/>
      <c r="I302" s="29"/>
      <c r="J302" s="29"/>
      <c r="K302" s="30"/>
      <c r="L302" s="20"/>
      <c r="M302" s="20"/>
      <c r="N302" s="20"/>
      <c r="O302" s="20"/>
      <c r="P302" s="20"/>
      <c r="Q302" s="30"/>
      <c r="R302" s="30"/>
      <c r="S302" s="30"/>
      <c r="T302" s="30"/>
      <c r="U302" s="20"/>
      <c r="V302" s="20"/>
      <c r="W302" s="20"/>
    </row>
    <row r="303">
      <c r="A303" s="20"/>
      <c r="B303" s="20"/>
      <c r="C303" s="20"/>
      <c r="D303" s="20"/>
      <c r="E303" s="20"/>
      <c r="F303" s="20"/>
      <c r="G303" s="20"/>
      <c r="H303" s="20"/>
      <c r="I303" s="29"/>
      <c r="J303" s="29"/>
      <c r="K303" s="30"/>
      <c r="L303" s="20"/>
      <c r="M303" s="20"/>
      <c r="N303" s="20"/>
      <c r="O303" s="20"/>
      <c r="P303" s="20"/>
      <c r="Q303" s="30"/>
      <c r="R303" s="30"/>
      <c r="S303" s="30"/>
      <c r="T303" s="30"/>
      <c r="U303" s="20"/>
      <c r="V303" s="20"/>
      <c r="W303" s="20"/>
    </row>
    <row r="304">
      <c r="A304" s="20"/>
      <c r="B304" s="20"/>
      <c r="C304" s="20"/>
      <c r="D304" s="20"/>
      <c r="E304" s="20"/>
      <c r="F304" s="20"/>
      <c r="G304" s="20"/>
      <c r="H304" s="20"/>
      <c r="I304" s="29"/>
      <c r="J304" s="29"/>
      <c r="K304" s="30"/>
      <c r="L304" s="20"/>
      <c r="M304" s="20"/>
      <c r="N304" s="20"/>
      <c r="O304" s="20"/>
      <c r="P304" s="20"/>
      <c r="Q304" s="30"/>
      <c r="R304" s="30"/>
      <c r="S304" s="30"/>
      <c r="T304" s="30"/>
      <c r="U304" s="20"/>
      <c r="V304" s="20"/>
      <c r="W304" s="20"/>
    </row>
    <row r="305">
      <c r="A305" s="20"/>
      <c r="B305" s="20"/>
      <c r="C305" s="20"/>
      <c r="D305" s="20"/>
      <c r="E305" s="20"/>
      <c r="F305" s="20"/>
      <c r="G305" s="20"/>
      <c r="H305" s="20"/>
      <c r="I305" s="29"/>
      <c r="J305" s="29"/>
      <c r="K305" s="30"/>
      <c r="L305" s="20"/>
      <c r="M305" s="20"/>
      <c r="N305" s="20"/>
      <c r="O305" s="20"/>
      <c r="P305" s="20"/>
      <c r="Q305" s="30"/>
      <c r="R305" s="30"/>
      <c r="S305" s="30"/>
      <c r="T305" s="30"/>
      <c r="U305" s="20"/>
      <c r="V305" s="20"/>
      <c r="W305" s="20"/>
    </row>
    <row r="306">
      <c r="A306" s="20"/>
      <c r="B306" s="20"/>
      <c r="C306" s="20"/>
      <c r="D306" s="20"/>
      <c r="E306" s="20"/>
      <c r="F306" s="20"/>
      <c r="G306" s="20"/>
      <c r="H306" s="20"/>
      <c r="I306" s="29"/>
      <c r="J306" s="29"/>
      <c r="K306" s="30"/>
      <c r="L306" s="20"/>
      <c r="M306" s="20"/>
      <c r="N306" s="20"/>
      <c r="O306" s="20"/>
      <c r="P306" s="20"/>
      <c r="Q306" s="30"/>
      <c r="R306" s="30"/>
      <c r="S306" s="30"/>
      <c r="T306" s="30"/>
      <c r="U306" s="20"/>
      <c r="V306" s="20"/>
      <c r="W306" s="20"/>
    </row>
    <row r="307">
      <c r="A307" s="20"/>
      <c r="B307" s="20"/>
      <c r="C307" s="20"/>
      <c r="D307" s="20"/>
      <c r="E307" s="20"/>
      <c r="F307" s="20"/>
      <c r="G307" s="20"/>
      <c r="H307" s="20"/>
      <c r="I307" s="29"/>
      <c r="J307" s="29"/>
      <c r="K307" s="30"/>
      <c r="L307" s="20"/>
      <c r="M307" s="20"/>
      <c r="N307" s="20"/>
      <c r="O307" s="20"/>
      <c r="P307" s="20"/>
      <c r="Q307" s="30"/>
      <c r="R307" s="30"/>
      <c r="S307" s="30"/>
      <c r="T307" s="30"/>
      <c r="U307" s="20"/>
      <c r="V307" s="20"/>
      <c r="W307" s="20"/>
    </row>
    <row r="308">
      <c r="A308" s="20"/>
      <c r="B308" s="20"/>
      <c r="C308" s="20"/>
      <c r="D308" s="20"/>
      <c r="E308" s="20"/>
      <c r="F308" s="20"/>
      <c r="G308" s="20"/>
      <c r="H308" s="20"/>
      <c r="I308" s="29"/>
      <c r="J308" s="29"/>
      <c r="K308" s="30"/>
      <c r="L308" s="20"/>
      <c r="M308" s="20"/>
      <c r="N308" s="20"/>
      <c r="O308" s="20"/>
      <c r="P308" s="20"/>
      <c r="Q308" s="30"/>
      <c r="R308" s="30"/>
      <c r="S308" s="30"/>
      <c r="T308" s="30"/>
      <c r="U308" s="20"/>
      <c r="V308" s="20"/>
      <c r="W308" s="20"/>
    </row>
    <row r="309">
      <c r="A309" s="20"/>
      <c r="B309" s="20"/>
      <c r="C309" s="20"/>
      <c r="D309" s="20"/>
      <c r="E309" s="20"/>
      <c r="F309" s="20"/>
      <c r="G309" s="20"/>
      <c r="H309" s="20"/>
      <c r="I309" s="29"/>
      <c r="J309" s="29"/>
      <c r="K309" s="30"/>
      <c r="L309" s="20"/>
      <c r="M309" s="20"/>
      <c r="N309" s="20"/>
      <c r="O309" s="20"/>
      <c r="P309" s="20"/>
      <c r="Q309" s="30"/>
      <c r="R309" s="30"/>
      <c r="S309" s="30"/>
      <c r="T309" s="30"/>
      <c r="U309" s="20"/>
      <c r="V309" s="20"/>
      <c r="W309" s="20"/>
    </row>
    <row r="310">
      <c r="A310" s="20"/>
      <c r="B310" s="20"/>
      <c r="C310" s="20"/>
      <c r="D310" s="20"/>
      <c r="E310" s="20"/>
      <c r="F310" s="20"/>
      <c r="G310" s="20"/>
      <c r="H310" s="20"/>
      <c r="I310" s="29"/>
      <c r="J310" s="29"/>
      <c r="K310" s="30"/>
      <c r="L310" s="20"/>
      <c r="M310" s="20"/>
      <c r="N310" s="20"/>
      <c r="O310" s="20"/>
      <c r="P310" s="20"/>
      <c r="Q310" s="30"/>
      <c r="R310" s="30"/>
      <c r="S310" s="30"/>
      <c r="T310" s="30"/>
      <c r="U310" s="20"/>
      <c r="V310" s="20"/>
      <c r="W310" s="20"/>
    </row>
    <row r="311">
      <c r="A311" s="20"/>
      <c r="B311" s="20"/>
      <c r="C311" s="20"/>
      <c r="D311" s="20"/>
      <c r="E311" s="20"/>
      <c r="F311" s="20"/>
      <c r="G311" s="20"/>
      <c r="H311" s="20"/>
      <c r="I311" s="29"/>
      <c r="J311" s="29"/>
      <c r="K311" s="30"/>
      <c r="L311" s="20"/>
      <c r="M311" s="20"/>
      <c r="N311" s="20"/>
      <c r="O311" s="20"/>
      <c r="P311" s="20"/>
      <c r="Q311" s="30"/>
      <c r="R311" s="30"/>
      <c r="S311" s="30"/>
      <c r="T311" s="30"/>
      <c r="U311" s="20"/>
      <c r="V311" s="20"/>
      <c r="W311" s="20"/>
    </row>
    <row r="312">
      <c r="A312" s="20"/>
      <c r="B312" s="20"/>
      <c r="C312" s="20"/>
      <c r="D312" s="20"/>
      <c r="E312" s="20"/>
      <c r="F312" s="20"/>
      <c r="G312" s="20"/>
      <c r="H312" s="20"/>
      <c r="I312" s="29"/>
      <c r="J312" s="29"/>
      <c r="K312" s="30"/>
      <c r="L312" s="20"/>
      <c r="M312" s="20"/>
      <c r="N312" s="20"/>
      <c r="O312" s="20"/>
      <c r="P312" s="20"/>
      <c r="Q312" s="30"/>
      <c r="R312" s="30"/>
      <c r="S312" s="30"/>
      <c r="T312" s="30"/>
      <c r="U312" s="20"/>
      <c r="V312" s="20"/>
      <c r="W312" s="20"/>
    </row>
    <row r="313">
      <c r="A313" s="20"/>
      <c r="B313" s="20"/>
      <c r="C313" s="20"/>
      <c r="D313" s="20"/>
      <c r="E313" s="20"/>
      <c r="F313" s="20"/>
      <c r="G313" s="20"/>
      <c r="H313" s="20"/>
      <c r="I313" s="29"/>
      <c r="J313" s="29"/>
      <c r="K313" s="30"/>
      <c r="L313" s="20"/>
      <c r="M313" s="20"/>
      <c r="N313" s="20"/>
      <c r="O313" s="20"/>
      <c r="P313" s="20"/>
      <c r="Q313" s="30"/>
      <c r="R313" s="30"/>
      <c r="S313" s="30"/>
      <c r="T313" s="30"/>
      <c r="U313" s="20"/>
      <c r="V313" s="20"/>
      <c r="W313" s="20"/>
    </row>
    <row r="314">
      <c r="A314" s="20"/>
      <c r="B314" s="20"/>
      <c r="C314" s="20"/>
      <c r="D314" s="20"/>
      <c r="E314" s="20"/>
      <c r="F314" s="20"/>
      <c r="G314" s="20"/>
      <c r="H314" s="20"/>
      <c r="I314" s="29"/>
      <c r="J314" s="29"/>
      <c r="K314" s="30"/>
      <c r="L314" s="20"/>
      <c r="M314" s="20"/>
      <c r="N314" s="20"/>
      <c r="O314" s="20"/>
      <c r="P314" s="20"/>
      <c r="Q314" s="30"/>
      <c r="R314" s="30"/>
      <c r="S314" s="30"/>
      <c r="T314" s="30"/>
      <c r="U314" s="20"/>
      <c r="V314" s="20"/>
      <c r="W314" s="20"/>
    </row>
    <row r="315">
      <c r="A315" s="20"/>
      <c r="B315" s="20"/>
      <c r="C315" s="20"/>
      <c r="D315" s="20"/>
      <c r="E315" s="20"/>
      <c r="F315" s="20"/>
      <c r="G315" s="20"/>
      <c r="H315" s="20"/>
      <c r="I315" s="29"/>
      <c r="J315" s="29"/>
      <c r="K315" s="30"/>
      <c r="L315" s="20"/>
      <c r="M315" s="20"/>
      <c r="N315" s="20"/>
      <c r="O315" s="20"/>
      <c r="P315" s="20"/>
      <c r="Q315" s="30"/>
      <c r="R315" s="30"/>
      <c r="S315" s="30"/>
      <c r="T315" s="30"/>
      <c r="U315" s="20"/>
      <c r="V315" s="20"/>
      <c r="W315" s="20"/>
    </row>
    <row r="316">
      <c r="A316" s="20"/>
      <c r="B316" s="20"/>
      <c r="C316" s="20"/>
      <c r="D316" s="20"/>
      <c r="E316" s="20"/>
      <c r="F316" s="20"/>
      <c r="G316" s="20"/>
      <c r="H316" s="20"/>
      <c r="I316" s="29"/>
      <c r="J316" s="29"/>
      <c r="K316" s="30"/>
      <c r="L316" s="20"/>
      <c r="M316" s="20"/>
      <c r="N316" s="20"/>
      <c r="O316" s="20"/>
      <c r="P316" s="20"/>
      <c r="Q316" s="30"/>
      <c r="R316" s="30"/>
      <c r="S316" s="30"/>
      <c r="T316" s="30"/>
      <c r="U316" s="20"/>
      <c r="V316" s="20"/>
      <c r="W316" s="20"/>
    </row>
    <row r="317">
      <c r="A317" s="20"/>
      <c r="B317" s="20"/>
      <c r="C317" s="20"/>
      <c r="D317" s="20"/>
      <c r="E317" s="20"/>
      <c r="F317" s="20"/>
      <c r="G317" s="20"/>
      <c r="H317" s="20"/>
      <c r="I317" s="29"/>
      <c r="J317" s="29"/>
      <c r="K317" s="30"/>
      <c r="L317" s="20"/>
      <c r="M317" s="20"/>
      <c r="N317" s="20"/>
      <c r="O317" s="20"/>
      <c r="P317" s="20"/>
      <c r="Q317" s="30"/>
      <c r="R317" s="30"/>
      <c r="S317" s="30"/>
      <c r="T317" s="30"/>
      <c r="U317" s="20"/>
      <c r="V317" s="20"/>
      <c r="W317" s="20"/>
    </row>
    <row r="318">
      <c r="A318" s="20"/>
      <c r="B318" s="20"/>
      <c r="C318" s="20"/>
      <c r="D318" s="20"/>
      <c r="E318" s="20"/>
      <c r="F318" s="20"/>
      <c r="G318" s="20"/>
      <c r="H318" s="20"/>
      <c r="I318" s="29"/>
      <c r="J318" s="29"/>
      <c r="K318" s="30"/>
      <c r="L318" s="20"/>
      <c r="M318" s="20"/>
      <c r="N318" s="20"/>
      <c r="O318" s="20"/>
      <c r="P318" s="20"/>
      <c r="Q318" s="30"/>
      <c r="R318" s="30"/>
      <c r="S318" s="30"/>
      <c r="T318" s="30"/>
      <c r="U318" s="20"/>
      <c r="V318" s="20"/>
      <c r="W318" s="20"/>
    </row>
    <row r="319">
      <c r="A319" s="20"/>
      <c r="B319" s="20"/>
      <c r="C319" s="20"/>
      <c r="D319" s="20"/>
      <c r="E319" s="20"/>
      <c r="F319" s="20"/>
      <c r="G319" s="20"/>
      <c r="H319" s="20"/>
      <c r="I319" s="29"/>
      <c r="J319" s="29"/>
      <c r="K319" s="30"/>
      <c r="L319" s="20"/>
      <c r="M319" s="20"/>
      <c r="N319" s="20"/>
      <c r="O319" s="20"/>
      <c r="P319" s="20"/>
      <c r="Q319" s="30"/>
      <c r="R319" s="30"/>
      <c r="S319" s="30"/>
      <c r="T319" s="30"/>
      <c r="U319" s="20"/>
      <c r="V319" s="20"/>
      <c r="W319" s="20"/>
    </row>
    <row r="320">
      <c r="A320" s="20"/>
      <c r="B320" s="20"/>
      <c r="C320" s="20"/>
      <c r="D320" s="20"/>
      <c r="E320" s="20"/>
      <c r="F320" s="20"/>
      <c r="G320" s="20"/>
      <c r="H320" s="20"/>
      <c r="I320" s="29"/>
      <c r="J320" s="29"/>
      <c r="K320" s="30"/>
      <c r="L320" s="20"/>
      <c r="M320" s="20"/>
      <c r="N320" s="20"/>
      <c r="O320" s="20"/>
      <c r="P320" s="20"/>
      <c r="Q320" s="30"/>
      <c r="R320" s="30"/>
      <c r="S320" s="30"/>
      <c r="T320" s="30"/>
      <c r="U320" s="20"/>
      <c r="V320" s="20"/>
      <c r="W320" s="20"/>
    </row>
    <row r="321">
      <c r="A321" s="20"/>
      <c r="B321" s="20"/>
      <c r="C321" s="20"/>
      <c r="D321" s="20"/>
      <c r="E321" s="20"/>
      <c r="F321" s="20"/>
      <c r="G321" s="20"/>
      <c r="H321" s="20"/>
      <c r="I321" s="29"/>
      <c r="J321" s="29"/>
      <c r="K321" s="30"/>
      <c r="L321" s="20"/>
      <c r="M321" s="20"/>
      <c r="N321" s="20"/>
      <c r="O321" s="20"/>
      <c r="P321" s="20"/>
      <c r="Q321" s="30"/>
      <c r="R321" s="30"/>
      <c r="S321" s="30"/>
      <c r="T321" s="30"/>
      <c r="U321" s="20"/>
      <c r="V321" s="20"/>
      <c r="W321" s="20"/>
    </row>
    <row r="322">
      <c r="A322" s="20"/>
      <c r="B322" s="20"/>
      <c r="C322" s="20"/>
      <c r="D322" s="20"/>
      <c r="E322" s="20"/>
      <c r="F322" s="20"/>
      <c r="G322" s="20"/>
      <c r="H322" s="20"/>
      <c r="I322" s="29"/>
      <c r="J322" s="29"/>
      <c r="K322" s="30"/>
      <c r="L322" s="20"/>
      <c r="M322" s="20"/>
      <c r="N322" s="20"/>
      <c r="O322" s="20"/>
      <c r="P322" s="20"/>
      <c r="Q322" s="30"/>
      <c r="R322" s="30"/>
      <c r="S322" s="30"/>
      <c r="T322" s="30"/>
      <c r="U322" s="20"/>
      <c r="V322" s="20"/>
      <c r="W322" s="20"/>
    </row>
    <row r="323">
      <c r="A323" s="20"/>
      <c r="B323" s="20"/>
      <c r="C323" s="20"/>
      <c r="D323" s="20"/>
      <c r="E323" s="20"/>
      <c r="F323" s="20"/>
      <c r="G323" s="20"/>
      <c r="H323" s="20"/>
      <c r="I323" s="29"/>
      <c r="J323" s="29"/>
      <c r="K323" s="30"/>
      <c r="L323" s="20"/>
      <c r="M323" s="20"/>
      <c r="N323" s="20"/>
      <c r="O323" s="20"/>
      <c r="P323" s="20"/>
      <c r="Q323" s="30"/>
      <c r="R323" s="30"/>
      <c r="S323" s="30"/>
      <c r="T323" s="30"/>
      <c r="U323" s="20"/>
      <c r="V323" s="20"/>
      <c r="W323" s="20"/>
    </row>
    <row r="324">
      <c r="A324" s="20"/>
      <c r="B324" s="20"/>
      <c r="C324" s="20"/>
      <c r="D324" s="20"/>
      <c r="E324" s="20"/>
      <c r="F324" s="20"/>
      <c r="G324" s="20"/>
      <c r="H324" s="20"/>
      <c r="I324" s="29"/>
      <c r="J324" s="29"/>
      <c r="K324" s="30"/>
      <c r="L324" s="20"/>
      <c r="M324" s="20"/>
      <c r="N324" s="20"/>
      <c r="O324" s="20"/>
      <c r="P324" s="20"/>
      <c r="Q324" s="30"/>
      <c r="R324" s="30"/>
      <c r="S324" s="30"/>
      <c r="T324" s="30"/>
      <c r="U324" s="20"/>
      <c r="V324" s="20"/>
      <c r="W324" s="20"/>
    </row>
    <row r="325">
      <c r="A325" s="20"/>
      <c r="B325" s="20"/>
      <c r="C325" s="20"/>
      <c r="D325" s="20"/>
      <c r="E325" s="20"/>
      <c r="F325" s="20"/>
      <c r="G325" s="20"/>
      <c r="H325" s="20"/>
      <c r="I325" s="29"/>
      <c r="J325" s="29"/>
      <c r="K325" s="30"/>
      <c r="L325" s="20"/>
      <c r="M325" s="20"/>
      <c r="N325" s="20"/>
      <c r="O325" s="20"/>
      <c r="P325" s="20"/>
      <c r="Q325" s="30"/>
      <c r="R325" s="30"/>
      <c r="S325" s="30"/>
      <c r="T325" s="30"/>
      <c r="U325" s="20"/>
      <c r="V325" s="20"/>
      <c r="W325" s="20"/>
    </row>
    <row r="326">
      <c r="A326" s="20"/>
      <c r="B326" s="20"/>
      <c r="C326" s="20"/>
      <c r="D326" s="20"/>
      <c r="E326" s="20"/>
      <c r="F326" s="20"/>
      <c r="G326" s="20"/>
      <c r="H326" s="20"/>
      <c r="I326" s="29"/>
      <c r="J326" s="29"/>
      <c r="K326" s="30"/>
      <c r="L326" s="20"/>
      <c r="M326" s="20"/>
      <c r="N326" s="20"/>
      <c r="O326" s="20"/>
      <c r="P326" s="20"/>
      <c r="Q326" s="30"/>
      <c r="R326" s="30"/>
      <c r="S326" s="30"/>
      <c r="T326" s="30"/>
      <c r="U326" s="20"/>
      <c r="V326" s="20"/>
      <c r="W326" s="20"/>
    </row>
    <row r="327">
      <c r="A327" s="20"/>
      <c r="B327" s="20"/>
      <c r="C327" s="20"/>
      <c r="D327" s="20"/>
      <c r="E327" s="20"/>
      <c r="F327" s="20"/>
      <c r="G327" s="20"/>
      <c r="H327" s="20"/>
      <c r="I327" s="29"/>
      <c r="J327" s="29"/>
      <c r="K327" s="30"/>
      <c r="L327" s="20"/>
      <c r="M327" s="20"/>
      <c r="N327" s="20"/>
      <c r="O327" s="20"/>
      <c r="P327" s="20"/>
      <c r="Q327" s="30"/>
      <c r="R327" s="30"/>
      <c r="S327" s="30"/>
      <c r="T327" s="30"/>
      <c r="U327" s="20"/>
      <c r="V327" s="20"/>
      <c r="W327" s="20"/>
    </row>
    <row r="328">
      <c r="A328" s="20"/>
      <c r="B328" s="20"/>
      <c r="C328" s="20"/>
      <c r="D328" s="20"/>
      <c r="E328" s="20"/>
      <c r="F328" s="20"/>
      <c r="G328" s="20"/>
      <c r="H328" s="20"/>
      <c r="I328" s="29"/>
      <c r="J328" s="29"/>
      <c r="K328" s="30"/>
      <c r="L328" s="20"/>
      <c r="M328" s="20"/>
      <c r="N328" s="20"/>
      <c r="O328" s="20"/>
      <c r="P328" s="20"/>
      <c r="Q328" s="30"/>
      <c r="R328" s="30"/>
      <c r="S328" s="30"/>
      <c r="T328" s="30"/>
      <c r="U328" s="20"/>
      <c r="V328" s="20"/>
      <c r="W328" s="20"/>
    </row>
    <row r="329">
      <c r="A329" s="20"/>
      <c r="B329" s="20"/>
      <c r="C329" s="20"/>
      <c r="D329" s="20"/>
      <c r="E329" s="20"/>
      <c r="F329" s="20"/>
      <c r="G329" s="20"/>
      <c r="H329" s="20"/>
      <c r="I329" s="29"/>
      <c r="J329" s="29"/>
      <c r="K329" s="30"/>
      <c r="L329" s="20"/>
      <c r="M329" s="20"/>
      <c r="N329" s="20"/>
      <c r="O329" s="20"/>
      <c r="P329" s="20"/>
      <c r="Q329" s="30"/>
      <c r="R329" s="30"/>
      <c r="S329" s="30"/>
      <c r="T329" s="30"/>
      <c r="U329" s="20"/>
      <c r="V329" s="20"/>
      <c r="W329" s="20"/>
    </row>
    <row r="330">
      <c r="A330" s="20"/>
      <c r="B330" s="20"/>
      <c r="C330" s="20"/>
      <c r="D330" s="20"/>
      <c r="E330" s="20"/>
      <c r="F330" s="20"/>
      <c r="G330" s="20"/>
      <c r="H330" s="20"/>
      <c r="I330" s="29"/>
      <c r="J330" s="29"/>
      <c r="K330" s="30"/>
      <c r="L330" s="20"/>
      <c r="M330" s="20"/>
      <c r="N330" s="20"/>
      <c r="O330" s="20"/>
      <c r="P330" s="20"/>
      <c r="Q330" s="30"/>
      <c r="R330" s="30"/>
      <c r="S330" s="30"/>
      <c r="T330" s="30"/>
      <c r="U330" s="20"/>
      <c r="V330" s="20"/>
      <c r="W330" s="20"/>
    </row>
    <row r="331">
      <c r="A331" s="20"/>
      <c r="B331" s="20"/>
      <c r="C331" s="20"/>
      <c r="D331" s="20"/>
      <c r="E331" s="20"/>
      <c r="F331" s="20"/>
      <c r="G331" s="20"/>
      <c r="H331" s="20"/>
      <c r="I331" s="29"/>
      <c r="J331" s="29"/>
      <c r="K331" s="30"/>
      <c r="L331" s="20"/>
      <c r="M331" s="20"/>
      <c r="N331" s="20"/>
      <c r="O331" s="20"/>
      <c r="P331" s="20"/>
      <c r="Q331" s="30"/>
      <c r="R331" s="30"/>
      <c r="S331" s="30"/>
      <c r="T331" s="30"/>
      <c r="U331" s="20"/>
      <c r="V331" s="20"/>
      <c r="W331" s="20"/>
    </row>
    <row r="332">
      <c r="A332" s="20"/>
      <c r="B332" s="20"/>
      <c r="C332" s="20"/>
      <c r="D332" s="20"/>
      <c r="E332" s="20"/>
      <c r="F332" s="20"/>
      <c r="G332" s="20"/>
      <c r="H332" s="20"/>
      <c r="I332" s="29"/>
      <c r="J332" s="29"/>
      <c r="K332" s="30"/>
      <c r="L332" s="20"/>
      <c r="M332" s="20"/>
      <c r="N332" s="20"/>
      <c r="O332" s="20"/>
      <c r="P332" s="20"/>
      <c r="Q332" s="30"/>
      <c r="R332" s="30"/>
      <c r="S332" s="30"/>
      <c r="T332" s="30"/>
      <c r="U332" s="20"/>
      <c r="V332" s="20"/>
      <c r="W332" s="20"/>
    </row>
    <row r="333">
      <c r="A333" s="20"/>
      <c r="B333" s="20"/>
      <c r="C333" s="20"/>
      <c r="D333" s="20"/>
      <c r="E333" s="20"/>
      <c r="F333" s="20"/>
      <c r="G333" s="20"/>
      <c r="H333" s="20"/>
      <c r="I333" s="29"/>
      <c r="J333" s="29"/>
      <c r="K333" s="30"/>
      <c r="L333" s="20"/>
      <c r="M333" s="20"/>
      <c r="N333" s="20"/>
      <c r="O333" s="20"/>
      <c r="P333" s="20"/>
      <c r="Q333" s="30"/>
      <c r="R333" s="30"/>
      <c r="S333" s="30"/>
      <c r="T333" s="30"/>
      <c r="U333" s="20"/>
      <c r="V333" s="20"/>
      <c r="W333" s="20"/>
    </row>
    <row r="334">
      <c r="A334" s="20"/>
      <c r="B334" s="20"/>
      <c r="C334" s="20"/>
      <c r="D334" s="20"/>
      <c r="E334" s="20"/>
      <c r="F334" s="20"/>
      <c r="G334" s="20"/>
      <c r="H334" s="20"/>
      <c r="I334" s="29"/>
      <c r="J334" s="29"/>
      <c r="K334" s="30"/>
      <c r="L334" s="20"/>
      <c r="M334" s="20"/>
      <c r="N334" s="20"/>
      <c r="O334" s="20"/>
      <c r="P334" s="20"/>
      <c r="Q334" s="30"/>
      <c r="R334" s="30"/>
      <c r="S334" s="30"/>
      <c r="T334" s="30"/>
      <c r="U334" s="20"/>
      <c r="V334" s="20"/>
      <c r="W334" s="20"/>
    </row>
    <row r="335">
      <c r="A335" s="20"/>
      <c r="B335" s="20"/>
      <c r="C335" s="20"/>
      <c r="D335" s="20"/>
      <c r="E335" s="20"/>
      <c r="F335" s="20"/>
      <c r="G335" s="20"/>
      <c r="H335" s="20"/>
      <c r="I335" s="29"/>
      <c r="J335" s="29"/>
      <c r="K335" s="30"/>
      <c r="L335" s="20"/>
      <c r="M335" s="20"/>
      <c r="N335" s="20"/>
      <c r="O335" s="20"/>
      <c r="P335" s="20"/>
      <c r="Q335" s="30"/>
      <c r="R335" s="30"/>
      <c r="S335" s="30"/>
      <c r="T335" s="30"/>
      <c r="U335" s="20"/>
      <c r="V335" s="20"/>
      <c r="W335" s="20"/>
    </row>
    <row r="336">
      <c r="A336" s="20"/>
      <c r="B336" s="20"/>
      <c r="C336" s="20"/>
      <c r="D336" s="20"/>
      <c r="E336" s="20"/>
      <c r="F336" s="20"/>
      <c r="G336" s="20"/>
      <c r="H336" s="20"/>
      <c r="I336" s="29"/>
      <c r="J336" s="29"/>
      <c r="K336" s="30"/>
      <c r="L336" s="20"/>
      <c r="M336" s="20"/>
      <c r="N336" s="20"/>
      <c r="O336" s="20"/>
      <c r="P336" s="20"/>
      <c r="Q336" s="30"/>
      <c r="R336" s="30"/>
      <c r="S336" s="30"/>
      <c r="T336" s="30"/>
      <c r="U336" s="20"/>
      <c r="V336" s="20"/>
      <c r="W336" s="20"/>
    </row>
    <row r="337">
      <c r="A337" s="20"/>
      <c r="B337" s="20"/>
      <c r="C337" s="20"/>
      <c r="D337" s="20"/>
      <c r="E337" s="20"/>
      <c r="F337" s="20"/>
      <c r="G337" s="20"/>
      <c r="H337" s="20"/>
      <c r="I337" s="29"/>
      <c r="J337" s="29"/>
      <c r="K337" s="30"/>
      <c r="L337" s="20"/>
      <c r="M337" s="20"/>
      <c r="N337" s="20"/>
      <c r="O337" s="20"/>
      <c r="P337" s="20"/>
      <c r="Q337" s="30"/>
      <c r="R337" s="30"/>
      <c r="S337" s="30"/>
      <c r="T337" s="30"/>
      <c r="U337" s="20"/>
      <c r="V337" s="20"/>
      <c r="W337" s="20"/>
    </row>
    <row r="338">
      <c r="A338" s="20"/>
      <c r="B338" s="20"/>
      <c r="C338" s="20"/>
      <c r="D338" s="20"/>
      <c r="E338" s="20"/>
      <c r="F338" s="20"/>
      <c r="G338" s="20"/>
      <c r="H338" s="20"/>
      <c r="I338" s="29"/>
      <c r="J338" s="29"/>
      <c r="K338" s="30"/>
      <c r="L338" s="20"/>
      <c r="M338" s="20"/>
      <c r="N338" s="20"/>
      <c r="O338" s="20"/>
      <c r="P338" s="20"/>
      <c r="Q338" s="30"/>
      <c r="R338" s="30"/>
      <c r="S338" s="30"/>
      <c r="T338" s="30"/>
      <c r="U338" s="20"/>
      <c r="V338" s="20"/>
      <c r="W338" s="20"/>
    </row>
    <row r="339">
      <c r="A339" s="20"/>
      <c r="B339" s="20"/>
      <c r="C339" s="20"/>
      <c r="D339" s="20"/>
      <c r="E339" s="20"/>
      <c r="F339" s="20"/>
      <c r="G339" s="20"/>
      <c r="H339" s="20"/>
      <c r="I339" s="29"/>
      <c r="J339" s="29"/>
      <c r="K339" s="30"/>
      <c r="L339" s="20"/>
      <c r="M339" s="20"/>
      <c r="N339" s="20"/>
      <c r="O339" s="20"/>
      <c r="P339" s="20"/>
      <c r="Q339" s="30"/>
      <c r="R339" s="30"/>
      <c r="S339" s="30"/>
      <c r="T339" s="30"/>
      <c r="U339" s="20"/>
      <c r="V339" s="20"/>
      <c r="W339" s="20"/>
    </row>
    <row r="340">
      <c r="A340" s="20"/>
      <c r="B340" s="20"/>
      <c r="C340" s="20"/>
      <c r="D340" s="20"/>
      <c r="E340" s="20"/>
      <c r="F340" s="20"/>
      <c r="G340" s="20"/>
      <c r="H340" s="20"/>
      <c r="I340" s="29"/>
      <c r="J340" s="29"/>
      <c r="K340" s="30"/>
      <c r="L340" s="20"/>
      <c r="M340" s="20"/>
      <c r="N340" s="20"/>
      <c r="O340" s="20"/>
      <c r="P340" s="20"/>
      <c r="Q340" s="30"/>
      <c r="R340" s="30"/>
      <c r="S340" s="30"/>
      <c r="T340" s="30"/>
      <c r="U340" s="20"/>
      <c r="V340" s="20"/>
      <c r="W340" s="20"/>
    </row>
    <row r="341">
      <c r="A341" s="20"/>
      <c r="B341" s="20"/>
      <c r="C341" s="20"/>
      <c r="D341" s="20"/>
      <c r="E341" s="20"/>
      <c r="F341" s="20"/>
      <c r="G341" s="20"/>
      <c r="H341" s="20"/>
      <c r="I341" s="29"/>
      <c r="J341" s="29"/>
      <c r="K341" s="30"/>
      <c r="L341" s="20"/>
      <c r="M341" s="20"/>
      <c r="N341" s="20"/>
      <c r="O341" s="20"/>
      <c r="P341" s="20"/>
      <c r="Q341" s="30"/>
      <c r="R341" s="30"/>
      <c r="S341" s="30"/>
      <c r="T341" s="30"/>
      <c r="U341" s="20"/>
      <c r="V341" s="20"/>
      <c r="W341" s="20"/>
    </row>
    <row r="342">
      <c r="A342" s="20"/>
      <c r="B342" s="20"/>
      <c r="C342" s="20"/>
      <c r="D342" s="20"/>
      <c r="E342" s="20"/>
      <c r="F342" s="20"/>
      <c r="G342" s="20"/>
      <c r="H342" s="20"/>
      <c r="I342" s="29"/>
      <c r="J342" s="29"/>
      <c r="K342" s="30"/>
      <c r="L342" s="20"/>
      <c r="M342" s="20"/>
      <c r="N342" s="20"/>
      <c r="O342" s="20"/>
      <c r="P342" s="20"/>
      <c r="Q342" s="30"/>
      <c r="R342" s="30"/>
      <c r="S342" s="30"/>
      <c r="T342" s="30"/>
      <c r="U342" s="20"/>
      <c r="V342" s="20"/>
      <c r="W342" s="20"/>
    </row>
    <row r="343">
      <c r="A343" s="20"/>
      <c r="B343" s="20"/>
      <c r="C343" s="20"/>
      <c r="D343" s="20"/>
      <c r="E343" s="20"/>
      <c r="F343" s="20"/>
      <c r="G343" s="20"/>
      <c r="H343" s="20"/>
      <c r="I343" s="29"/>
      <c r="J343" s="29"/>
      <c r="K343" s="30"/>
      <c r="L343" s="20"/>
      <c r="M343" s="20"/>
      <c r="N343" s="20"/>
      <c r="O343" s="20"/>
      <c r="P343" s="20"/>
      <c r="Q343" s="30"/>
      <c r="R343" s="30"/>
      <c r="S343" s="30"/>
      <c r="T343" s="30"/>
      <c r="U343" s="20"/>
      <c r="V343" s="20"/>
      <c r="W343" s="20"/>
    </row>
    <row r="344">
      <c r="A344" s="20"/>
      <c r="B344" s="20"/>
      <c r="C344" s="20"/>
      <c r="D344" s="20"/>
      <c r="E344" s="20"/>
      <c r="F344" s="20"/>
      <c r="G344" s="20"/>
      <c r="H344" s="20"/>
      <c r="I344" s="29"/>
      <c r="J344" s="29"/>
      <c r="K344" s="30"/>
      <c r="L344" s="20"/>
      <c r="M344" s="20"/>
      <c r="N344" s="20"/>
      <c r="O344" s="20"/>
      <c r="P344" s="20"/>
      <c r="Q344" s="30"/>
      <c r="R344" s="30"/>
      <c r="S344" s="30"/>
      <c r="T344" s="30"/>
      <c r="U344" s="20"/>
      <c r="V344" s="20"/>
      <c r="W344" s="20"/>
    </row>
    <row r="345">
      <c r="A345" s="20"/>
      <c r="B345" s="20"/>
      <c r="C345" s="20"/>
      <c r="D345" s="20"/>
      <c r="E345" s="20"/>
      <c r="F345" s="20"/>
      <c r="G345" s="20"/>
      <c r="H345" s="20"/>
      <c r="I345" s="29"/>
      <c r="J345" s="29"/>
      <c r="K345" s="30"/>
      <c r="L345" s="20"/>
      <c r="M345" s="20"/>
      <c r="N345" s="20"/>
      <c r="O345" s="20"/>
      <c r="P345" s="20"/>
      <c r="Q345" s="30"/>
      <c r="R345" s="30"/>
      <c r="S345" s="30"/>
      <c r="T345" s="30"/>
      <c r="U345" s="20"/>
      <c r="V345" s="20"/>
      <c r="W345" s="20"/>
    </row>
    <row r="346">
      <c r="A346" s="20"/>
      <c r="B346" s="20"/>
      <c r="C346" s="20"/>
      <c r="D346" s="20"/>
      <c r="E346" s="20"/>
      <c r="F346" s="20"/>
      <c r="G346" s="20"/>
      <c r="H346" s="20"/>
      <c r="I346" s="29"/>
      <c r="J346" s="29"/>
      <c r="K346" s="30"/>
      <c r="L346" s="20"/>
      <c r="M346" s="20"/>
      <c r="N346" s="20"/>
      <c r="O346" s="20"/>
      <c r="P346" s="20"/>
      <c r="Q346" s="30"/>
      <c r="R346" s="30"/>
      <c r="S346" s="30"/>
      <c r="T346" s="30"/>
      <c r="U346" s="20"/>
      <c r="V346" s="20"/>
      <c r="W346" s="20"/>
    </row>
    <row r="347">
      <c r="A347" s="20"/>
      <c r="B347" s="20"/>
      <c r="C347" s="20"/>
      <c r="D347" s="20"/>
      <c r="E347" s="20"/>
      <c r="F347" s="20"/>
      <c r="G347" s="20"/>
      <c r="H347" s="20"/>
      <c r="I347" s="29"/>
      <c r="J347" s="29"/>
      <c r="K347" s="30"/>
      <c r="L347" s="20"/>
      <c r="M347" s="20"/>
      <c r="N347" s="20"/>
      <c r="O347" s="20"/>
      <c r="P347" s="20"/>
      <c r="Q347" s="30"/>
      <c r="R347" s="30"/>
      <c r="S347" s="30"/>
      <c r="T347" s="30"/>
      <c r="U347" s="20"/>
      <c r="V347" s="20"/>
      <c r="W347" s="20"/>
    </row>
    <row r="348">
      <c r="A348" s="20"/>
      <c r="B348" s="20"/>
      <c r="C348" s="20"/>
      <c r="D348" s="20"/>
      <c r="E348" s="20"/>
      <c r="F348" s="20"/>
      <c r="G348" s="20"/>
      <c r="H348" s="20"/>
      <c r="I348" s="29"/>
      <c r="J348" s="29"/>
      <c r="K348" s="30"/>
      <c r="L348" s="20"/>
      <c r="M348" s="20"/>
      <c r="N348" s="20"/>
      <c r="O348" s="20"/>
      <c r="P348" s="20"/>
      <c r="Q348" s="30"/>
      <c r="R348" s="30"/>
      <c r="S348" s="30"/>
      <c r="T348" s="30"/>
      <c r="U348" s="20"/>
      <c r="V348" s="20"/>
      <c r="W348" s="20"/>
    </row>
    <row r="349">
      <c r="A349" s="20"/>
      <c r="B349" s="20"/>
      <c r="C349" s="20"/>
      <c r="D349" s="20"/>
      <c r="E349" s="20"/>
      <c r="F349" s="20"/>
      <c r="G349" s="20"/>
      <c r="H349" s="20"/>
      <c r="I349" s="29"/>
      <c r="J349" s="29"/>
      <c r="K349" s="30"/>
      <c r="L349" s="20"/>
      <c r="M349" s="20"/>
      <c r="N349" s="20"/>
      <c r="O349" s="20"/>
      <c r="P349" s="20"/>
      <c r="Q349" s="30"/>
      <c r="R349" s="30"/>
      <c r="S349" s="30"/>
      <c r="T349" s="30"/>
      <c r="U349" s="20"/>
      <c r="V349" s="20"/>
      <c r="W349" s="20"/>
    </row>
    <row r="350">
      <c r="A350" s="20"/>
      <c r="B350" s="20"/>
      <c r="C350" s="20"/>
      <c r="D350" s="20"/>
      <c r="E350" s="20"/>
      <c r="F350" s="20"/>
      <c r="G350" s="20"/>
      <c r="H350" s="20"/>
      <c r="I350" s="29"/>
      <c r="J350" s="29"/>
      <c r="K350" s="30"/>
      <c r="L350" s="20"/>
      <c r="M350" s="20"/>
      <c r="N350" s="20"/>
      <c r="O350" s="20"/>
      <c r="P350" s="20"/>
      <c r="Q350" s="30"/>
      <c r="R350" s="30"/>
      <c r="S350" s="30"/>
      <c r="T350" s="30"/>
      <c r="U350" s="20"/>
      <c r="V350" s="20"/>
      <c r="W350" s="20"/>
    </row>
    <row r="351">
      <c r="A351" s="20"/>
      <c r="B351" s="20"/>
      <c r="C351" s="20"/>
      <c r="D351" s="20"/>
      <c r="E351" s="20"/>
      <c r="F351" s="20"/>
      <c r="G351" s="20"/>
      <c r="H351" s="20"/>
      <c r="I351" s="29"/>
      <c r="J351" s="29"/>
      <c r="K351" s="30"/>
      <c r="L351" s="20"/>
      <c r="M351" s="20"/>
      <c r="N351" s="20"/>
      <c r="O351" s="20"/>
      <c r="P351" s="20"/>
      <c r="Q351" s="30"/>
      <c r="R351" s="30"/>
      <c r="S351" s="30"/>
      <c r="T351" s="30"/>
      <c r="U351" s="20"/>
      <c r="V351" s="20"/>
      <c r="W351" s="20"/>
    </row>
    <row r="352">
      <c r="A352" s="20"/>
      <c r="B352" s="20"/>
      <c r="C352" s="20"/>
      <c r="D352" s="20"/>
      <c r="E352" s="20"/>
      <c r="F352" s="20"/>
      <c r="G352" s="20"/>
      <c r="H352" s="20"/>
      <c r="I352" s="29"/>
      <c r="J352" s="29"/>
      <c r="K352" s="30"/>
      <c r="L352" s="20"/>
      <c r="M352" s="20"/>
      <c r="N352" s="20"/>
      <c r="O352" s="20"/>
      <c r="P352" s="20"/>
      <c r="Q352" s="30"/>
      <c r="R352" s="30"/>
      <c r="S352" s="30"/>
      <c r="T352" s="30"/>
      <c r="U352" s="20"/>
      <c r="V352" s="20"/>
      <c r="W352" s="20"/>
    </row>
    <row r="353">
      <c r="A353" s="20"/>
      <c r="B353" s="20"/>
      <c r="C353" s="20"/>
      <c r="D353" s="20"/>
      <c r="E353" s="20"/>
      <c r="F353" s="20"/>
      <c r="G353" s="20"/>
      <c r="H353" s="20"/>
      <c r="I353" s="29"/>
      <c r="J353" s="29"/>
      <c r="K353" s="30"/>
      <c r="L353" s="20"/>
      <c r="M353" s="20"/>
      <c r="N353" s="20"/>
      <c r="O353" s="20"/>
      <c r="P353" s="20"/>
      <c r="Q353" s="30"/>
      <c r="R353" s="30"/>
      <c r="S353" s="30"/>
      <c r="T353" s="30"/>
      <c r="U353" s="20"/>
      <c r="V353" s="20"/>
      <c r="W353" s="20"/>
    </row>
    <row r="354">
      <c r="A354" s="20"/>
      <c r="B354" s="20"/>
      <c r="C354" s="20"/>
      <c r="D354" s="20"/>
      <c r="E354" s="20"/>
      <c r="F354" s="20"/>
      <c r="G354" s="20"/>
      <c r="H354" s="20"/>
      <c r="I354" s="29"/>
      <c r="J354" s="29"/>
      <c r="K354" s="30"/>
      <c r="L354" s="20"/>
      <c r="M354" s="20"/>
      <c r="N354" s="20"/>
      <c r="O354" s="20"/>
      <c r="P354" s="20"/>
      <c r="Q354" s="30"/>
      <c r="R354" s="30"/>
      <c r="S354" s="30"/>
      <c r="T354" s="30"/>
      <c r="U354" s="20"/>
      <c r="V354" s="20"/>
      <c r="W354" s="20"/>
    </row>
    <row r="355">
      <c r="A355" s="20"/>
      <c r="B355" s="20"/>
      <c r="C355" s="20"/>
      <c r="D355" s="20"/>
      <c r="E355" s="20"/>
      <c r="F355" s="20"/>
      <c r="G355" s="20"/>
      <c r="H355" s="20"/>
      <c r="I355" s="29"/>
      <c r="J355" s="29"/>
      <c r="K355" s="30"/>
      <c r="L355" s="20"/>
      <c r="M355" s="20"/>
      <c r="N355" s="20"/>
      <c r="O355" s="20"/>
      <c r="P355" s="20"/>
      <c r="Q355" s="30"/>
      <c r="R355" s="30"/>
      <c r="S355" s="30"/>
      <c r="T355" s="30"/>
      <c r="U355" s="20"/>
      <c r="V355" s="20"/>
      <c r="W355" s="20"/>
    </row>
    <row r="356">
      <c r="A356" s="20"/>
      <c r="B356" s="20"/>
      <c r="C356" s="20"/>
      <c r="D356" s="20"/>
      <c r="E356" s="20"/>
      <c r="F356" s="20"/>
      <c r="G356" s="20"/>
      <c r="H356" s="20"/>
      <c r="I356" s="29"/>
      <c r="J356" s="29"/>
      <c r="K356" s="30"/>
      <c r="L356" s="20"/>
      <c r="M356" s="20"/>
      <c r="N356" s="20"/>
      <c r="O356" s="20"/>
      <c r="P356" s="20"/>
      <c r="Q356" s="30"/>
      <c r="R356" s="30"/>
      <c r="S356" s="30"/>
      <c r="T356" s="30"/>
      <c r="U356" s="20"/>
      <c r="V356" s="20"/>
      <c r="W356" s="20"/>
    </row>
    <row r="357">
      <c r="A357" s="20"/>
      <c r="B357" s="20"/>
      <c r="C357" s="20"/>
      <c r="D357" s="20"/>
      <c r="E357" s="20"/>
      <c r="F357" s="20"/>
      <c r="G357" s="20"/>
      <c r="H357" s="20"/>
      <c r="I357" s="29"/>
      <c r="J357" s="29"/>
      <c r="K357" s="30"/>
      <c r="L357" s="20"/>
      <c r="M357" s="20"/>
      <c r="N357" s="20"/>
      <c r="O357" s="20"/>
      <c r="P357" s="20"/>
      <c r="Q357" s="30"/>
      <c r="R357" s="30"/>
      <c r="S357" s="30"/>
      <c r="T357" s="30"/>
      <c r="U357" s="20"/>
      <c r="V357" s="20"/>
      <c r="W357" s="20"/>
    </row>
    <row r="358">
      <c r="A358" s="20"/>
      <c r="B358" s="20"/>
      <c r="C358" s="20"/>
      <c r="D358" s="20"/>
      <c r="E358" s="20"/>
      <c r="F358" s="20"/>
      <c r="G358" s="20"/>
      <c r="H358" s="20"/>
      <c r="I358" s="29"/>
      <c r="J358" s="29"/>
      <c r="K358" s="30"/>
      <c r="L358" s="20"/>
      <c r="M358" s="20"/>
      <c r="N358" s="20"/>
      <c r="O358" s="20"/>
      <c r="P358" s="20"/>
      <c r="Q358" s="30"/>
      <c r="R358" s="30"/>
      <c r="S358" s="30"/>
      <c r="T358" s="30"/>
      <c r="U358" s="20"/>
      <c r="V358" s="20"/>
      <c r="W358" s="20"/>
    </row>
    <row r="359">
      <c r="A359" s="20"/>
      <c r="B359" s="20"/>
      <c r="C359" s="20"/>
      <c r="D359" s="20"/>
      <c r="E359" s="20"/>
      <c r="F359" s="20"/>
      <c r="G359" s="20"/>
      <c r="H359" s="20"/>
      <c r="I359" s="29"/>
      <c r="J359" s="29"/>
      <c r="K359" s="30"/>
      <c r="L359" s="20"/>
      <c r="M359" s="20"/>
      <c r="N359" s="20"/>
      <c r="O359" s="20"/>
      <c r="P359" s="20"/>
      <c r="Q359" s="30"/>
      <c r="R359" s="30"/>
      <c r="S359" s="30"/>
      <c r="T359" s="30"/>
      <c r="U359" s="20"/>
      <c r="V359" s="20"/>
      <c r="W359" s="20"/>
    </row>
    <row r="360">
      <c r="A360" s="20"/>
      <c r="B360" s="20"/>
      <c r="C360" s="20"/>
      <c r="D360" s="20"/>
      <c r="E360" s="20"/>
      <c r="F360" s="20"/>
      <c r="G360" s="20"/>
      <c r="H360" s="20"/>
      <c r="I360" s="29"/>
      <c r="J360" s="29"/>
      <c r="K360" s="30"/>
      <c r="L360" s="20"/>
      <c r="M360" s="20"/>
      <c r="N360" s="20"/>
      <c r="O360" s="20"/>
      <c r="P360" s="20"/>
      <c r="Q360" s="30"/>
      <c r="R360" s="30"/>
      <c r="S360" s="30"/>
      <c r="T360" s="30"/>
      <c r="U360" s="20"/>
      <c r="V360" s="20"/>
      <c r="W360" s="20"/>
    </row>
    <row r="361">
      <c r="A361" s="20"/>
      <c r="B361" s="20"/>
      <c r="C361" s="20"/>
      <c r="D361" s="20"/>
      <c r="E361" s="20"/>
      <c r="F361" s="20"/>
      <c r="G361" s="20"/>
      <c r="H361" s="20"/>
      <c r="I361" s="29"/>
      <c r="J361" s="29"/>
      <c r="K361" s="30"/>
      <c r="L361" s="20"/>
      <c r="M361" s="20"/>
      <c r="N361" s="20"/>
      <c r="O361" s="20"/>
      <c r="P361" s="20"/>
      <c r="Q361" s="30"/>
      <c r="R361" s="30"/>
      <c r="S361" s="30"/>
      <c r="T361" s="30"/>
      <c r="U361" s="20"/>
      <c r="V361" s="20"/>
      <c r="W361" s="20"/>
    </row>
    <row r="362">
      <c r="A362" s="20"/>
      <c r="B362" s="20"/>
      <c r="C362" s="20"/>
      <c r="D362" s="20"/>
      <c r="E362" s="20"/>
      <c r="F362" s="20"/>
      <c r="G362" s="20"/>
      <c r="H362" s="20"/>
      <c r="I362" s="29"/>
      <c r="J362" s="29"/>
      <c r="K362" s="30"/>
      <c r="L362" s="20"/>
      <c r="M362" s="20"/>
      <c r="N362" s="20"/>
      <c r="O362" s="20"/>
      <c r="P362" s="20"/>
      <c r="Q362" s="30"/>
      <c r="R362" s="30"/>
      <c r="S362" s="30"/>
      <c r="T362" s="30"/>
      <c r="U362" s="20"/>
      <c r="V362" s="20"/>
      <c r="W362" s="20"/>
    </row>
    <row r="363">
      <c r="A363" s="20"/>
      <c r="B363" s="20"/>
      <c r="C363" s="20"/>
      <c r="D363" s="20"/>
      <c r="E363" s="20"/>
      <c r="F363" s="20"/>
      <c r="G363" s="20"/>
      <c r="H363" s="20"/>
      <c r="I363" s="29"/>
      <c r="J363" s="29"/>
      <c r="K363" s="30"/>
      <c r="L363" s="20"/>
      <c r="M363" s="20"/>
      <c r="N363" s="20"/>
      <c r="O363" s="20"/>
      <c r="P363" s="20"/>
      <c r="Q363" s="30"/>
      <c r="R363" s="30"/>
      <c r="S363" s="30"/>
      <c r="T363" s="30"/>
      <c r="U363" s="20"/>
      <c r="V363" s="20"/>
      <c r="W363" s="20"/>
    </row>
    <row r="364">
      <c r="A364" s="20"/>
      <c r="B364" s="20"/>
      <c r="C364" s="20"/>
      <c r="D364" s="20"/>
      <c r="E364" s="20"/>
      <c r="F364" s="20"/>
      <c r="G364" s="20"/>
      <c r="H364" s="20"/>
      <c r="I364" s="29"/>
      <c r="J364" s="29"/>
      <c r="K364" s="30"/>
      <c r="L364" s="20"/>
      <c r="M364" s="20"/>
      <c r="N364" s="20"/>
      <c r="O364" s="20"/>
      <c r="P364" s="20"/>
      <c r="Q364" s="30"/>
      <c r="R364" s="30"/>
      <c r="S364" s="30"/>
      <c r="T364" s="30"/>
      <c r="U364" s="20"/>
      <c r="V364" s="20"/>
      <c r="W364" s="20"/>
    </row>
    <row r="365">
      <c r="A365" s="20"/>
      <c r="B365" s="20"/>
      <c r="C365" s="20"/>
      <c r="D365" s="20"/>
      <c r="E365" s="20"/>
      <c r="F365" s="20"/>
      <c r="G365" s="20"/>
      <c r="H365" s="20"/>
      <c r="I365" s="29"/>
      <c r="J365" s="29"/>
      <c r="K365" s="30"/>
      <c r="L365" s="20"/>
      <c r="M365" s="20"/>
      <c r="N365" s="20"/>
      <c r="O365" s="20"/>
      <c r="P365" s="20"/>
      <c r="Q365" s="30"/>
      <c r="R365" s="30"/>
      <c r="S365" s="30"/>
      <c r="T365" s="30"/>
      <c r="U365" s="20"/>
      <c r="V365" s="20"/>
      <c r="W365" s="20"/>
    </row>
    <row r="366">
      <c r="A366" s="20"/>
      <c r="B366" s="20"/>
      <c r="C366" s="20"/>
      <c r="D366" s="20"/>
      <c r="E366" s="20"/>
      <c r="F366" s="20"/>
      <c r="G366" s="20"/>
      <c r="H366" s="20"/>
      <c r="I366" s="29"/>
      <c r="J366" s="29"/>
      <c r="K366" s="30"/>
      <c r="L366" s="20"/>
      <c r="M366" s="20"/>
      <c r="N366" s="20"/>
      <c r="O366" s="20"/>
      <c r="P366" s="20"/>
      <c r="Q366" s="30"/>
      <c r="R366" s="30"/>
      <c r="S366" s="30"/>
      <c r="T366" s="30"/>
      <c r="U366" s="20"/>
      <c r="V366" s="20"/>
      <c r="W366" s="20"/>
    </row>
    <row r="367">
      <c r="A367" s="20"/>
      <c r="B367" s="20"/>
      <c r="C367" s="20"/>
      <c r="D367" s="20"/>
      <c r="E367" s="20"/>
      <c r="F367" s="20"/>
      <c r="G367" s="20"/>
      <c r="H367" s="20"/>
      <c r="I367" s="29"/>
      <c r="J367" s="29"/>
      <c r="K367" s="30"/>
      <c r="L367" s="20"/>
      <c r="M367" s="20"/>
      <c r="N367" s="20"/>
      <c r="O367" s="20"/>
      <c r="P367" s="20"/>
      <c r="Q367" s="30"/>
      <c r="R367" s="30"/>
      <c r="S367" s="30"/>
      <c r="T367" s="30"/>
      <c r="U367" s="20"/>
      <c r="V367" s="20"/>
      <c r="W367" s="20"/>
    </row>
    <row r="368">
      <c r="A368" s="20"/>
      <c r="B368" s="20"/>
      <c r="C368" s="20"/>
      <c r="D368" s="20"/>
      <c r="E368" s="20"/>
      <c r="F368" s="20"/>
      <c r="G368" s="20"/>
      <c r="H368" s="20"/>
      <c r="I368" s="29"/>
      <c r="J368" s="29"/>
      <c r="K368" s="30"/>
      <c r="L368" s="20"/>
      <c r="M368" s="20"/>
      <c r="N368" s="20"/>
      <c r="O368" s="20"/>
      <c r="P368" s="20"/>
      <c r="Q368" s="30"/>
      <c r="R368" s="30"/>
      <c r="S368" s="30"/>
      <c r="T368" s="30"/>
      <c r="U368" s="20"/>
      <c r="V368" s="20"/>
      <c r="W368" s="20"/>
    </row>
    <row r="369">
      <c r="A369" s="20"/>
      <c r="B369" s="20"/>
      <c r="C369" s="20"/>
      <c r="D369" s="20"/>
      <c r="E369" s="20"/>
      <c r="F369" s="20"/>
      <c r="G369" s="20"/>
      <c r="H369" s="20"/>
      <c r="I369" s="29"/>
      <c r="J369" s="29"/>
      <c r="K369" s="30"/>
      <c r="L369" s="20"/>
      <c r="M369" s="20"/>
      <c r="N369" s="20"/>
      <c r="O369" s="20"/>
      <c r="P369" s="20"/>
      <c r="Q369" s="30"/>
      <c r="R369" s="30"/>
      <c r="S369" s="30"/>
      <c r="T369" s="30"/>
      <c r="U369" s="20"/>
      <c r="V369" s="20"/>
      <c r="W369" s="20"/>
    </row>
    <row r="370">
      <c r="A370" s="20"/>
      <c r="B370" s="20"/>
      <c r="C370" s="20"/>
      <c r="D370" s="20"/>
      <c r="E370" s="20"/>
      <c r="F370" s="20"/>
      <c r="G370" s="20"/>
      <c r="H370" s="20"/>
      <c r="I370" s="29"/>
      <c r="J370" s="29"/>
      <c r="K370" s="30"/>
      <c r="L370" s="20"/>
      <c r="M370" s="20"/>
      <c r="N370" s="20"/>
      <c r="O370" s="20"/>
      <c r="P370" s="20"/>
      <c r="Q370" s="30"/>
      <c r="R370" s="30"/>
      <c r="S370" s="30"/>
      <c r="T370" s="30"/>
      <c r="U370" s="20"/>
      <c r="V370" s="20"/>
      <c r="W370" s="20"/>
    </row>
    <row r="371">
      <c r="A371" s="20"/>
      <c r="B371" s="20"/>
      <c r="C371" s="20"/>
      <c r="D371" s="20"/>
      <c r="E371" s="20"/>
      <c r="F371" s="20"/>
      <c r="G371" s="20"/>
      <c r="H371" s="20"/>
      <c r="I371" s="29"/>
      <c r="J371" s="29"/>
      <c r="K371" s="30"/>
      <c r="L371" s="20"/>
      <c r="M371" s="20"/>
      <c r="N371" s="20"/>
      <c r="O371" s="20"/>
      <c r="P371" s="20"/>
      <c r="Q371" s="30"/>
      <c r="R371" s="30"/>
      <c r="S371" s="30"/>
      <c r="T371" s="30"/>
      <c r="U371" s="20"/>
      <c r="V371" s="20"/>
      <c r="W371" s="20"/>
    </row>
    <row r="372">
      <c r="A372" s="20"/>
      <c r="B372" s="20"/>
      <c r="C372" s="20"/>
      <c r="D372" s="20"/>
      <c r="E372" s="20"/>
      <c r="F372" s="20"/>
      <c r="G372" s="20"/>
      <c r="H372" s="20"/>
      <c r="I372" s="29"/>
      <c r="J372" s="29"/>
      <c r="K372" s="30"/>
      <c r="L372" s="20"/>
      <c r="M372" s="20"/>
      <c r="N372" s="20"/>
      <c r="O372" s="20"/>
      <c r="P372" s="20"/>
      <c r="Q372" s="30"/>
      <c r="R372" s="30"/>
      <c r="S372" s="30"/>
      <c r="T372" s="30"/>
      <c r="U372" s="20"/>
      <c r="V372" s="20"/>
      <c r="W372" s="20"/>
    </row>
    <row r="373">
      <c r="A373" s="20"/>
      <c r="B373" s="20"/>
      <c r="C373" s="20"/>
      <c r="D373" s="20"/>
      <c r="E373" s="20"/>
      <c r="F373" s="20"/>
      <c r="G373" s="20"/>
      <c r="H373" s="20"/>
      <c r="I373" s="29"/>
      <c r="J373" s="29"/>
      <c r="K373" s="30"/>
      <c r="L373" s="20"/>
      <c r="M373" s="20"/>
      <c r="N373" s="20"/>
      <c r="O373" s="20"/>
      <c r="P373" s="20"/>
      <c r="Q373" s="30"/>
      <c r="R373" s="30"/>
      <c r="S373" s="30"/>
      <c r="T373" s="30"/>
      <c r="U373" s="20"/>
      <c r="V373" s="20"/>
      <c r="W373" s="20"/>
    </row>
    <row r="374">
      <c r="A374" s="20"/>
      <c r="B374" s="20"/>
      <c r="C374" s="20"/>
      <c r="D374" s="20"/>
      <c r="E374" s="20"/>
      <c r="F374" s="20"/>
      <c r="G374" s="20"/>
      <c r="H374" s="20"/>
      <c r="I374" s="29"/>
      <c r="J374" s="29"/>
      <c r="K374" s="30"/>
      <c r="L374" s="20"/>
      <c r="M374" s="20"/>
      <c r="N374" s="20"/>
      <c r="O374" s="20"/>
      <c r="P374" s="20"/>
      <c r="Q374" s="30"/>
      <c r="R374" s="30"/>
      <c r="S374" s="30"/>
      <c r="T374" s="30"/>
      <c r="U374" s="20"/>
      <c r="V374" s="20"/>
      <c r="W374" s="20"/>
    </row>
    <row r="375">
      <c r="A375" s="20"/>
      <c r="B375" s="20"/>
      <c r="C375" s="20"/>
      <c r="D375" s="20"/>
      <c r="E375" s="20"/>
      <c r="F375" s="20"/>
      <c r="G375" s="20"/>
      <c r="H375" s="20"/>
      <c r="I375" s="29"/>
      <c r="J375" s="29"/>
      <c r="K375" s="30"/>
      <c r="L375" s="20"/>
      <c r="M375" s="20"/>
      <c r="N375" s="20"/>
      <c r="O375" s="20"/>
      <c r="P375" s="20"/>
      <c r="Q375" s="30"/>
      <c r="R375" s="30"/>
      <c r="S375" s="30"/>
      <c r="T375" s="30"/>
      <c r="U375" s="20"/>
      <c r="V375" s="20"/>
      <c r="W375" s="20"/>
    </row>
    <row r="376">
      <c r="A376" s="20"/>
      <c r="B376" s="20"/>
      <c r="C376" s="20"/>
      <c r="D376" s="20"/>
      <c r="E376" s="20"/>
      <c r="F376" s="20"/>
      <c r="G376" s="20"/>
      <c r="H376" s="20"/>
      <c r="I376" s="29"/>
      <c r="J376" s="29"/>
      <c r="K376" s="30"/>
      <c r="L376" s="20"/>
      <c r="M376" s="20"/>
      <c r="N376" s="20"/>
      <c r="O376" s="20"/>
      <c r="P376" s="20"/>
      <c r="Q376" s="30"/>
      <c r="R376" s="30"/>
      <c r="S376" s="30"/>
      <c r="T376" s="30"/>
      <c r="U376" s="20"/>
      <c r="V376" s="20"/>
      <c r="W376" s="20"/>
    </row>
    <row r="377">
      <c r="A377" s="20"/>
      <c r="B377" s="20"/>
      <c r="C377" s="20"/>
      <c r="D377" s="20"/>
      <c r="E377" s="20"/>
      <c r="F377" s="20"/>
      <c r="G377" s="20"/>
      <c r="H377" s="20"/>
      <c r="I377" s="29"/>
      <c r="J377" s="29"/>
      <c r="K377" s="30"/>
      <c r="L377" s="20"/>
      <c r="M377" s="20"/>
      <c r="N377" s="20"/>
      <c r="O377" s="20"/>
      <c r="P377" s="20"/>
      <c r="Q377" s="30"/>
      <c r="R377" s="30"/>
      <c r="S377" s="30"/>
      <c r="T377" s="30"/>
      <c r="U377" s="20"/>
      <c r="V377" s="20"/>
      <c r="W377" s="20"/>
    </row>
    <row r="378">
      <c r="A378" s="20"/>
      <c r="B378" s="20"/>
      <c r="C378" s="20"/>
      <c r="D378" s="20"/>
      <c r="E378" s="20"/>
      <c r="F378" s="20"/>
      <c r="G378" s="20"/>
      <c r="H378" s="20"/>
      <c r="I378" s="29"/>
      <c r="J378" s="29"/>
      <c r="K378" s="30"/>
      <c r="L378" s="20"/>
      <c r="M378" s="20"/>
      <c r="N378" s="20"/>
      <c r="O378" s="20"/>
      <c r="P378" s="20"/>
      <c r="Q378" s="30"/>
      <c r="R378" s="30"/>
      <c r="S378" s="30"/>
      <c r="T378" s="30"/>
      <c r="U378" s="20"/>
      <c r="V378" s="20"/>
      <c r="W378" s="20"/>
    </row>
    <row r="379">
      <c r="A379" s="20"/>
      <c r="B379" s="20"/>
      <c r="C379" s="20"/>
      <c r="D379" s="20"/>
      <c r="E379" s="20"/>
      <c r="F379" s="20"/>
      <c r="G379" s="20"/>
      <c r="H379" s="20"/>
      <c r="I379" s="29"/>
      <c r="J379" s="29"/>
      <c r="K379" s="30"/>
      <c r="L379" s="20"/>
      <c r="M379" s="20"/>
      <c r="N379" s="20"/>
      <c r="O379" s="20"/>
      <c r="P379" s="20"/>
      <c r="Q379" s="30"/>
      <c r="R379" s="30"/>
      <c r="S379" s="30"/>
      <c r="T379" s="30"/>
      <c r="U379" s="20"/>
      <c r="V379" s="20"/>
      <c r="W379" s="20"/>
    </row>
    <row r="380">
      <c r="A380" s="20"/>
      <c r="B380" s="20"/>
      <c r="C380" s="20"/>
      <c r="D380" s="20"/>
      <c r="E380" s="20"/>
      <c r="F380" s="20"/>
      <c r="G380" s="20"/>
      <c r="H380" s="20"/>
      <c r="I380" s="29"/>
      <c r="J380" s="29"/>
      <c r="K380" s="30"/>
      <c r="L380" s="20"/>
      <c r="M380" s="20"/>
      <c r="N380" s="20"/>
      <c r="O380" s="20"/>
      <c r="P380" s="20"/>
      <c r="Q380" s="30"/>
      <c r="R380" s="30"/>
      <c r="S380" s="30"/>
      <c r="T380" s="30"/>
      <c r="U380" s="20"/>
      <c r="V380" s="20"/>
      <c r="W380" s="20"/>
    </row>
    <row r="381">
      <c r="A381" s="20"/>
      <c r="B381" s="20"/>
      <c r="C381" s="20"/>
      <c r="D381" s="20"/>
      <c r="E381" s="20"/>
      <c r="F381" s="20"/>
      <c r="G381" s="20"/>
      <c r="H381" s="20"/>
      <c r="I381" s="29"/>
      <c r="J381" s="29"/>
      <c r="K381" s="30"/>
      <c r="L381" s="20"/>
      <c r="M381" s="20"/>
      <c r="N381" s="20"/>
      <c r="O381" s="20"/>
      <c r="P381" s="20"/>
      <c r="Q381" s="30"/>
      <c r="R381" s="30"/>
      <c r="S381" s="30"/>
      <c r="T381" s="30"/>
      <c r="U381" s="20"/>
      <c r="V381" s="20"/>
      <c r="W381" s="20"/>
    </row>
    <row r="382">
      <c r="A382" s="20"/>
      <c r="B382" s="20"/>
      <c r="C382" s="20"/>
      <c r="D382" s="20"/>
      <c r="E382" s="20"/>
      <c r="F382" s="20"/>
      <c r="G382" s="20"/>
      <c r="H382" s="20"/>
      <c r="I382" s="29"/>
      <c r="J382" s="29"/>
      <c r="K382" s="30"/>
      <c r="L382" s="20"/>
      <c r="M382" s="20"/>
      <c r="N382" s="20"/>
      <c r="O382" s="20"/>
      <c r="P382" s="20"/>
      <c r="Q382" s="30"/>
      <c r="R382" s="30"/>
      <c r="S382" s="30"/>
      <c r="T382" s="30"/>
      <c r="U382" s="20"/>
      <c r="V382" s="20"/>
      <c r="W382" s="20"/>
    </row>
    <row r="383">
      <c r="A383" s="20"/>
      <c r="B383" s="20"/>
      <c r="C383" s="20"/>
      <c r="D383" s="20"/>
      <c r="E383" s="20"/>
      <c r="F383" s="20"/>
      <c r="G383" s="20"/>
      <c r="H383" s="20"/>
      <c r="I383" s="29"/>
      <c r="J383" s="29"/>
      <c r="K383" s="30"/>
      <c r="L383" s="20"/>
      <c r="M383" s="20"/>
      <c r="N383" s="20"/>
      <c r="O383" s="20"/>
      <c r="P383" s="20"/>
      <c r="Q383" s="30"/>
      <c r="R383" s="30"/>
      <c r="S383" s="30"/>
      <c r="T383" s="30"/>
      <c r="U383" s="20"/>
      <c r="V383" s="20"/>
      <c r="W383" s="20"/>
    </row>
    <row r="384">
      <c r="A384" s="20"/>
      <c r="B384" s="20"/>
      <c r="C384" s="20"/>
      <c r="D384" s="20"/>
      <c r="E384" s="20"/>
      <c r="F384" s="20"/>
      <c r="G384" s="20"/>
      <c r="H384" s="20"/>
      <c r="I384" s="29"/>
      <c r="J384" s="29"/>
      <c r="K384" s="30"/>
      <c r="L384" s="20"/>
      <c r="M384" s="20"/>
      <c r="N384" s="20"/>
      <c r="O384" s="20"/>
      <c r="P384" s="20"/>
      <c r="Q384" s="30"/>
      <c r="R384" s="30"/>
      <c r="S384" s="30"/>
      <c r="T384" s="30"/>
      <c r="U384" s="20"/>
      <c r="V384" s="20"/>
      <c r="W384" s="20"/>
    </row>
    <row r="385">
      <c r="A385" s="20"/>
      <c r="B385" s="20"/>
      <c r="C385" s="20"/>
      <c r="D385" s="20"/>
      <c r="E385" s="20"/>
      <c r="F385" s="20"/>
      <c r="G385" s="20"/>
      <c r="H385" s="20"/>
      <c r="I385" s="29"/>
      <c r="J385" s="29"/>
      <c r="K385" s="30"/>
      <c r="L385" s="20"/>
      <c r="M385" s="20"/>
      <c r="N385" s="20"/>
      <c r="O385" s="20"/>
      <c r="P385" s="20"/>
      <c r="Q385" s="30"/>
      <c r="R385" s="30"/>
      <c r="S385" s="30"/>
      <c r="T385" s="30"/>
      <c r="U385" s="20"/>
      <c r="V385" s="20"/>
      <c r="W385" s="20"/>
    </row>
    <row r="386">
      <c r="A386" s="20"/>
      <c r="B386" s="20"/>
      <c r="C386" s="20"/>
      <c r="D386" s="20"/>
      <c r="E386" s="20"/>
      <c r="F386" s="20"/>
      <c r="G386" s="20"/>
      <c r="H386" s="20"/>
      <c r="I386" s="29"/>
      <c r="J386" s="29"/>
      <c r="K386" s="30"/>
      <c r="L386" s="20"/>
      <c r="M386" s="20"/>
      <c r="N386" s="20"/>
      <c r="O386" s="20"/>
      <c r="P386" s="20"/>
      <c r="Q386" s="30"/>
      <c r="R386" s="30"/>
      <c r="S386" s="30"/>
      <c r="T386" s="30"/>
      <c r="U386" s="20"/>
      <c r="V386" s="20"/>
      <c r="W386" s="20"/>
    </row>
    <row r="387">
      <c r="A387" s="20"/>
      <c r="B387" s="20"/>
      <c r="C387" s="20"/>
      <c r="D387" s="20"/>
      <c r="E387" s="20"/>
      <c r="F387" s="20"/>
      <c r="G387" s="20"/>
      <c r="H387" s="20"/>
      <c r="I387" s="29"/>
      <c r="J387" s="29"/>
      <c r="K387" s="30"/>
      <c r="L387" s="20"/>
      <c r="M387" s="20"/>
      <c r="N387" s="20"/>
      <c r="O387" s="20"/>
      <c r="P387" s="20"/>
      <c r="Q387" s="30"/>
      <c r="R387" s="30"/>
      <c r="S387" s="30"/>
      <c r="T387" s="30"/>
      <c r="U387" s="20"/>
      <c r="V387" s="20"/>
      <c r="W387" s="20"/>
    </row>
    <row r="388">
      <c r="A388" s="20"/>
      <c r="B388" s="20"/>
      <c r="C388" s="20"/>
      <c r="D388" s="20"/>
      <c r="E388" s="20"/>
      <c r="F388" s="20"/>
      <c r="G388" s="20"/>
      <c r="H388" s="20"/>
      <c r="I388" s="29"/>
      <c r="J388" s="29"/>
      <c r="K388" s="30"/>
      <c r="L388" s="20"/>
      <c r="M388" s="20"/>
      <c r="N388" s="20"/>
      <c r="O388" s="20"/>
      <c r="P388" s="20"/>
      <c r="Q388" s="30"/>
      <c r="R388" s="30"/>
      <c r="S388" s="30"/>
      <c r="T388" s="30"/>
      <c r="U388" s="20"/>
      <c r="V388" s="20"/>
      <c r="W388" s="20"/>
    </row>
    <row r="389">
      <c r="A389" s="20"/>
      <c r="B389" s="20"/>
      <c r="C389" s="20"/>
      <c r="D389" s="20"/>
      <c r="E389" s="20"/>
      <c r="F389" s="20"/>
      <c r="G389" s="20"/>
      <c r="H389" s="20"/>
      <c r="I389" s="29"/>
      <c r="J389" s="29"/>
      <c r="K389" s="30"/>
      <c r="L389" s="20"/>
      <c r="M389" s="20"/>
      <c r="N389" s="20"/>
      <c r="O389" s="20"/>
      <c r="P389" s="20"/>
      <c r="Q389" s="30"/>
      <c r="R389" s="30"/>
      <c r="S389" s="30"/>
      <c r="T389" s="30"/>
      <c r="U389" s="20"/>
      <c r="V389" s="20"/>
      <c r="W389" s="20"/>
    </row>
    <row r="390">
      <c r="A390" s="20"/>
      <c r="B390" s="20"/>
      <c r="C390" s="20"/>
      <c r="D390" s="20"/>
      <c r="E390" s="20"/>
      <c r="F390" s="20"/>
      <c r="G390" s="20"/>
      <c r="H390" s="20"/>
      <c r="I390" s="29"/>
      <c r="J390" s="29"/>
      <c r="K390" s="30"/>
      <c r="L390" s="20"/>
      <c r="M390" s="20"/>
      <c r="N390" s="20"/>
      <c r="O390" s="20"/>
      <c r="P390" s="20"/>
      <c r="Q390" s="30"/>
      <c r="R390" s="30"/>
      <c r="S390" s="30"/>
      <c r="T390" s="30"/>
      <c r="U390" s="20"/>
      <c r="V390" s="20"/>
      <c r="W390" s="20"/>
    </row>
    <row r="391">
      <c r="A391" s="20"/>
      <c r="B391" s="20"/>
      <c r="C391" s="20"/>
      <c r="D391" s="20"/>
      <c r="E391" s="20"/>
      <c r="F391" s="20"/>
      <c r="G391" s="20"/>
      <c r="H391" s="20"/>
      <c r="I391" s="29"/>
      <c r="J391" s="29"/>
      <c r="K391" s="30"/>
      <c r="L391" s="20"/>
      <c r="M391" s="20"/>
      <c r="N391" s="20"/>
      <c r="O391" s="20"/>
      <c r="P391" s="20"/>
      <c r="Q391" s="30"/>
      <c r="R391" s="30"/>
      <c r="S391" s="30"/>
      <c r="T391" s="30"/>
      <c r="U391" s="20"/>
      <c r="V391" s="20"/>
      <c r="W391" s="20"/>
    </row>
    <row r="392">
      <c r="A392" s="20"/>
      <c r="B392" s="20"/>
      <c r="C392" s="20"/>
      <c r="D392" s="20"/>
      <c r="E392" s="20"/>
      <c r="F392" s="20"/>
      <c r="G392" s="20"/>
      <c r="H392" s="20"/>
      <c r="I392" s="29"/>
      <c r="J392" s="29"/>
      <c r="K392" s="30"/>
      <c r="L392" s="20"/>
      <c r="M392" s="20"/>
      <c r="N392" s="20"/>
      <c r="O392" s="20"/>
      <c r="P392" s="20"/>
      <c r="Q392" s="30"/>
      <c r="R392" s="30"/>
      <c r="S392" s="30"/>
      <c r="T392" s="30"/>
      <c r="U392" s="20"/>
      <c r="V392" s="20"/>
      <c r="W392" s="20"/>
    </row>
    <row r="393">
      <c r="A393" s="20"/>
      <c r="B393" s="20"/>
      <c r="C393" s="20"/>
      <c r="D393" s="20"/>
      <c r="E393" s="20"/>
      <c r="F393" s="20"/>
      <c r="G393" s="20"/>
      <c r="H393" s="20"/>
      <c r="I393" s="29"/>
      <c r="J393" s="29"/>
      <c r="K393" s="30"/>
      <c r="L393" s="20"/>
      <c r="M393" s="20"/>
      <c r="N393" s="20"/>
      <c r="O393" s="20"/>
      <c r="P393" s="20"/>
      <c r="Q393" s="30"/>
      <c r="R393" s="30"/>
      <c r="S393" s="30"/>
      <c r="T393" s="30"/>
      <c r="U393" s="20"/>
      <c r="V393" s="20"/>
      <c r="W393" s="20"/>
    </row>
    <row r="394">
      <c r="A394" s="20"/>
      <c r="B394" s="20"/>
      <c r="C394" s="20"/>
      <c r="D394" s="20"/>
      <c r="E394" s="20"/>
      <c r="F394" s="20"/>
      <c r="G394" s="20"/>
      <c r="H394" s="20"/>
      <c r="I394" s="29"/>
      <c r="J394" s="29"/>
      <c r="K394" s="30"/>
      <c r="L394" s="20"/>
      <c r="M394" s="20"/>
      <c r="N394" s="20"/>
      <c r="O394" s="20"/>
      <c r="P394" s="20"/>
      <c r="Q394" s="30"/>
      <c r="R394" s="30"/>
      <c r="S394" s="30"/>
      <c r="T394" s="30"/>
      <c r="U394" s="20"/>
      <c r="V394" s="20"/>
      <c r="W394" s="20"/>
    </row>
    <row r="395">
      <c r="A395" s="20"/>
      <c r="B395" s="20"/>
      <c r="C395" s="20"/>
      <c r="D395" s="20"/>
      <c r="E395" s="20"/>
      <c r="F395" s="20"/>
      <c r="G395" s="20"/>
      <c r="H395" s="20"/>
      <c r="I395" s="29"/>
      <c r="J395" s="29"/>
      <c r="K395" s="30"/>
      <c r="L395" s="20"/>
      <c r="M395" s="20"/>
      <c r="N395" s="20"/>
      <c r="O395" s="20"/>
      <c r="P395" s="20"/>
      <c r="Q395" s="30"/>
      <c r="R395" s="30"/>
      <c r="S395" s="30"/>
      <c r="T395" s="30"/>
      <c r="U395" s="20"/>
      <c r="V395" s="20"/>
      <c r="W395" s="20"/>
    </row>
    <row r="396">
      <c r="A396" s="20"/>
      <c r="B396" s="20"/>
      <c r="C396" s="20"/>
      <c r="D396" s="20"/>
      <c r="E396" s="20"/>
      <c r="F396" s="20"/>
      <c r="G396" s="20"/>
      <c r="H396" s="20"/>
      <c r="I396" s="29"/>
      <c r="J396" s="29"/>
      <c r="K396" s="30"/>
      <c r="L396" s="20"/>
      <c r="M396" s="20"/>
      <c r="N396" s="20"/>
      <c r="O396" s="20"/>
      <c r="P396" s="20"/>
      <c r="Q396" s="30"/>
      <c r="R396" s="30"/>
      <c r="S396" s="30"/>
      <c r="T396" s="30"/>
      <c r="U396" s="20"/>
      <c r="V396" s="20"/>
      <c r="W396" s="20"/>
    </row>
    <row r="397">
      <c r="A397" s="20"/>
      <c r="B397" s="20"/>
      <c r="C397" s="20"/>
      <c r="D397" s="20"/>
      <c r="E397" s="20"/>
      <c r="F397" s="20"/>
      <c r="G397" s="20"/>
      <c r="H397" s="20"/>
      <c r="I397" s="29"/>
      <c r="J397" s="29"/>
      <c r="K397" s="30"/>
      <c r="L397" s="20"/>
      <c r="M397" s="20"/>
      <c r="N397" s="20"/>
      <c r="O397" s="20"/>
      <c r="P397" s="20"/>
      <c r="Q397" s="30"/>
      <c r="R397" s="30"/>
      <c r="S397" s="30"/>
      <c r="T397" s="30"/>
      <c r="U397" s="20"/>
      <c r="V397" s="20"/>
      <c r="W397" s="20"/>
    </row>
    <row r="398">
      <c r="A398" s="20"/>
      <c r="B398" s="20"/>
      <c r="C398" s="20"/>
      <c r="D398" s="20"/>
      <c r="E398" s="20"/>
      <c r="F398" s="20"/>
      <c r="G398" s="20"/>
      <c r="H398" s="20"/>
      <c r="I398" s="29"/>
      <c r="J398" s="29"/>
      <c r="K398" s="30"/>
      <c r="L398" s="20"/>
      <c r="M398" s="20"/>
      <c r="N398" s="20"/>
      <c r="O398" s="20"/>
      <c r="P398" s="20"/>
      <c r="Q398" s="30"/>
      <c r="R398" s="30"/>
      <c r="S398" s="30"/>
      <c r="T398" s="30"/>
      <c r="U398" s="20"/>
      <c r="V398" s="20"/>
      <c r="W398" s="20"/>
    </row>
    <row r="399">
      <c r="A399" s="20"/>
      <c r="B399" s="20"/>
      <c r="C399" s="20"/>
      <c r="D399" s="20"/>
      <c r="E399" s="20"/>
      <c r="F399" s="20"/>
      <c r="G399" s="20"/>
      <c r="H399" s="20"/>
      <c r="I399" s="29"/>
      <c r="J399" s="29"/>
      <c r="K399" s="30"/>
      <c r="L399" s="20"/>
      <c r="M399" s="20"/>
      <c r="N399" s="20"/>
      <c r="O399" s="20"/>
      <c r="P399" s="20"/>
      <c r="Q399" s="30"/>
      <c r="R399" s="30"/>
      <c r="S399" s="30"/>
      <c r="T399" s="30"/>
      <c r="U399" s="20"/>
      <c r="V399" s="20"/>
      <c r="W399" s="20"/>
    </row>
    <row r="400">
      <c r="A400" s="20"/>
      <c r="B400" s="20"/>
      <c r="C400" s="20"/>
      <c r="D400" s="20"/>
      <c r="E400" s="20"/>
      <c r="F400" s="20"/>
      <c r="G400" s="20"/>
      <c r="H400" s="20"/>
      <c r="I400" s="29"/>
      <c r="J400" s="29"/>
      <c r="K400" s="30"/>
      <c r="L400" s="20"/>
      <c r="M400" s="20"/>
      <c r="N400" s="20"/>
      <c r="O400" s="20"/>
      <c r="P400" s="20"/>
      <c r="Q400" s="30"/>
      <c r="R400" s="30"/>
      <c r="S400" s="30"/>
      <c r="T400" s="30"/>
      <c r="U400" s="20"/>
      <c r="V400" s="20"/>
      <c r="W400" s="20"/>
    </row>
    <row r="401">
      <c r="A401" s="20"/>
      <c r="B401" s="20"/>
      <c r="C401" s="20"/>
      <c r="D401" s="20"/>
      <c r="E401" s="20"/>
      <c r="F401" s="20"/>
      <c r="G401" s="20"/>
      <c r="H401" s="20"/>
      <c r="I401" s="29"/>
      <c r="J401" s="29"/>
      <c r="K401" s="30"/>
      <c r="L401" s="20"/>
      <c r="M401" s="20"/>
      <c r="N401" s="20"/>
      <c r="O401" s="20"/>
      <c r="P401" s="20"/>
      <c r="Q401" s="30"/>
      <c r="R401" s="30"/>
      <c r="S401" s="30"/>
      <c r="T401" s="30"/>
      <c r="U401" s="20"/>
      <c r="V401" s="20"/>
      <c r="W401" s="20"/>
    </row>
    <row r="402">
      <c r="A402" s="20"/>
      <c r="B402" s="20"/>
      <c r="C402" s="20"/>
      <c r="D402" s="20"/>
      <c r="E402" s="20"/>
      <c r="F402" s="20"/>
      <c r="G402" s="20"/>
      <c r="H402" s="20"/>
      <c r="I402" s="29"/>
      <c r="J402" s="29"/>
      <c r="K402" s="30"/>
      <c r="L402" s="20"/>
      <c r="M402" s="20"/>
      <c r="N402" s="20"/>
      <c r="O402" s="20"/>
      <c r="P402" s="20"/>
      <c r="Q402" s="30"/>
      <c r="R402" s="30"/>
      <c r="S402" s="30"/>
      <c r="T402" s="30"/>
      <c r="U402" s="20"/>
      <c r="V402" s="20"/>
      <c r="W402" s="20"/>
    </row>
    <row r="403">
      <c r="A403" s="20"/>
      <c r="B403" s="20"/>
      <c r="C403" s="20"/>
      <c r="D403" s="20"/>
      <c r="E403" s="20"/>
      <c r="F403" s="20"/>
      <c r="G403" s="20"/>
      <c r="H403" s="20"/>
      <c r="I403" s="29"/>
      <c r="J403" s="29"/>
      <c r="K403" s="30"/>
      <c r="L403" s="20"/>
      <c r="M403" s="20"/>
      <c r="N403" s="20"/>
      <c r="O403" s="20"/>
      <c r="P403" s="20"/>
      <c r="Q403" s="30"/>
      <c r="R403" s="30"/>
      <c r="S403" s="30"/>
      <c r="T403" s="30"/>
      <c r="U403" s="20"/>
      <c r="V403" s="20"/>
      <c r="W403" s="20"/>
    </row>
    <row r="404">
      <c r="A404" s="20"/>
      <c r="B404" s="20"/>
      <c r="C404" s="20"/>
      <c r="D404" s="20"/>
      <c r="E404" s="20"/>
      <c r="F404" s="20"/>
      <c r="G404" s="20"/>
      <c r="H404" s="20"/>
      <c r="I404" s="29"/>
      <c r="J404" s="29"/>
      <c r="K404" s="30"/>
      <c r="L404" s="20"/>
      <c r="M404" s="20"/>
      <c r="N404" s="20"/>
      <c r="O404" s="20"/>
      <c r="P404" s="20"/>
      <c r="Q404" s="30"/>
      <c r="R404" s="30"/>
      <c r="S404" s="30"/>
      <c r="T404" s="30"/>
      <c r="U404" s="20"/>
      <c r="V404" s="20"/>
      <c r="W404" s="20"/>
    </row>
    <row r="405">
      <c r="A405" s="20"/>
      <c r="B405" s="20"/>
      <c r="C405" s="20"/>
      <c r="D405" s="20"/>
      <c r="E405" s="20"/>
      <c r="F405" s="20"/>
      <c r="G405" s="20"/>
      <c r="H405" s="20"/>
      <c r="I405" s="29"/>
      <c r="J405" s="29"/>
      <c r="K405" s="30"/>
      <c r="L405" s="20"/>
      <c r="M405" s="20"/>
      <c r="N405" s="20"/>
      <c r="O405" s="20"/>
      <c r="P405" s="20"/>
      <c r="Q405" s="30"/>
      <c r="R405" s="30"/>
      <c r="S405" s="30"/>
      <c r="T405" s="30"/>
      <c r="U405" s="20"/>
      <c r="V405" s="20"/>
      <c r="W405" s="20"/>
    </row>
    <row r="406">
      <c r="A406" s="20"/>
      <c r="B406" s="20"/>
      <c r="C406" s="20"/>
      <c r="D406" s="20"/>
      <c r="E406" s="20"/>
      <c r="F406" s="20"/>
      <c r="G406" s="20"/>
      <c r="H406" s="20"/>
      <c r="I406" s="29"/>
      <c r="J406" s="29"/>
      <c r="K406" s="30"/>
      <c r="L406" s="20"/>
      <c r="M406" s="20"/>
      <c r="N406" s="20"/>
      <c r="O406" s="20"/>
      <c r="P406" s="20"/>
      <c r="Q406" s="30"/>
      <c r="R406" s="30"/>
      <c r="S406" s="30"/>
      <c r="T406" s="30"/>
      <c r="U406" s="20"/>
      <c r="V406" s="20"/>
      <c r="W406" s="20"/>
    </row>
    <row r="407">
      <c r="A407" s="20"/>
      <c r="B407" s="20"/>
      <c r="C407" s="20"/>
      <c r="D407" s="20"/>
      <c r="E407" s="20"/>
      <c r="F407" s="20"/>
      <c r="G407" s="20"/>
      <c r="H407" s="20"/>
      <c r="I407" s="29"/>
      <c r="J407" s="29"/>
      <c r="K407" s="30"/>
      <c r="L407" s="20"/>
      <c r="M407" s="20"/>
      <c r="N407" s="20"/>
      <c r="O407" s="20"/>
      <c r="P407" s="20"/>
      <c r="Q407" s="30"/>
      <c r="R407" s="30"/>
      <c r="S407" s="30"/>
      <c r="T407" s="30"/>
      <c r="U407" s="20"/>
      <c r="V407" s="20"/>
      <c r="W407" s="20"/>
    </row>
    <row r="408">
      <c r="A408" s="20"/>
      <c r="B408" s="20"/>
      <c r="C408" s="20"/>
      <c r="D408" s="20"/>
      <c r="E408" s="20"/>
      <c r="F408" s="20"/>
      <c r="G408" s="20"/>
      <c r="H408" s="20"/>
      <c r="I408" s="29"/>
      <c r="J408" s="29"/>
      <c r="K408" s="30"/>
      <c r="L408" s="20"/>
      <c r="M408" s="20"/>
      <c r="N408" s="20"/>
      <c r="O408" s="20"/>
      <c r="P408" s="20"/>
      <c r="Q408" s="30"/>
      <c r="R408" s="30"/>
      <c r="S408" s="30"/>
      <c r="T408" s="30"/>
      <c r="U408" s="20"/>
      <c r="V408" s="20"/>
      <c r="W408" s="20"/>
    </row>
    <row r="409">
      <c r="A409" s="20"/>
      <c r="B409" s="20"/>
      <c r="C409" s="20"/>
      <c r="D409" s="20"/>
      <c r="E409" s="20"/>
      <c r="F409" s="20"/>
      <c r="G409" s="20"/>
      <c r="H409" s="20"/>
      <c r="I409" s="29"/>
      <c r="J409" s="29"/>
      <c r="K409" s="30"/>
      <c r="L409" s="20"/>
      <c r="M409" s="20"/>
      <c r="N409" s="20"/>
      <c r="O409" s="20"/>
      <c r="P409" s="20"/>
      <c r="Q409" s="30"/>
      <c r="R409" s="30"/>
      <c r="S409" s="30"/>
      <c r="T409" s="30"/>
      <c r="U409" s="20"/>
      <c r="V409" s="20"/>
      <c r="W409" s="20"/>
    </row>
    <row r="410">
      <c r="A410" s="20"/>
      <c r="B410" s="20"/>
      <c r="C410" s="20"/>
      <c r="D410" s="20"/>
      <c r="E410" s="20"/>
      <c r="F410" s="20"/>
      <c r="G410" s="20"/>
      <c r="H410" s="20"/>
      <c r="I410" s="29"/>
      <c r="J410" s="29"/>
      <c r="K410" s="30"/>
      <c r="L410" s="20"/>
      <c r="M410" s="20"/>
      <c r="N410" s="20"/>
      <c r="O410" s="20"/>
      <c r="P410" s="20"/>
      <c r="Q410" s="30"/>
      <c r="R410" s="30"/>
      <c r="S410" s="30"/>
      <c r="T410" s="30"/>
      <c r="U410" s="20"/>
      <c r="V410" s="20"/>
      <c r="W410" s="20"/>
    </row>
    <row r="411">
      <c r="A411" s="20"/>
      <c r="B411" s="20"/>
      <c r="C411" s="20"/>
      <c r="D411" s="20"/>
      <c r="E411" s="20"/>
      <c r="F411" s="20"/>
      <c r="G411" s="20"/>
      <c r="H411" s="20"/>
      <c r="I411" s="29"/>
      <c r="J411" s="29"/>
      <c r="K411" s="30"/>
      <c r="L411" s="20"/>
      <c r="M411" s="20"/>
      <c r="N411" s="20"/>
      <c r="O411" s="20"/>
      <c r="P411" s="20"/>
      <c r="Q411" s="30"/>
      <c r="R411" s="30"/>
      <c r="S411" s="30"/>
      <c r="T411" s="30"/>
      <c r="U411" s="20"/>
      <c r="V411" s="20"/>
      <c r="W411" s="20"/>
    </row>
    <row r="412">
      <c r="A412" s="20"/>
      <c r="B412" s="20"/>
      <c r="C412" s="20"/>
      <c r="D412" s="20"/>
      <c r="E412" s="20"/>
      <c r="F412" s="20"/>
      <c r="G412" s="20"/>
      <c r="H412" s="20"/>
      <c r="I412" s="29"/>
      <c r="J412" s="29"/>
      <c r="K412" s="30"/>
      <c r="L412" s="20"/>
      <c r="M412" s="20"/>
      <c r="N412" s="20"/>
      <c r="O412" s="20"/>
      <c r="P412" s="20"/>
      <c r="Q412" s="30"/>
      <c r="R412" s="30"/>
      <c r="S412" s="30"/>
      <c r="T412" s="30"/>
      <c r="U412" s="20"/>
      <c r="V412" s="20"/>
      <c r="W412" s="20"/>
    </row>
    <row r="413">
      <c r="A413" s="20"/>
      <c r="B413" s="20"/>
      <c r="C413" s="20"/>
      <c r="D413" s="20"/>
      <c r="E413" s="20"/>
      <c r="F413" s="20"/>
      <c r="G413" s="20"/>
      <c r="H413" s="20"/>
      <c r="I413" s="29"/>
      <c r="J413" s="29"/>
      <c r="K413" s="30"/>
      <c r="L413" s="20"/>
      <c r="M413" s="20"/>
      <c r="N413" s="20"/>
      <c r="O413" s="20"/>
      <c r="P413" s="20"/>
      <c r="Q413" s="30"/>
      <c r="R413" s="30"/>
      <c r="S413" s="30"/>
      <c r="T413" s="30"/>
      <c r="U413" s="20"/>
      <c r="V413" s="20"/>
      <c r="W413" s="20"/>
    </row>
    <row r="414">
      <c r="A414" s="20"/>
      <c r="B414" s="20"/>
      <c r="C414" s="20"/>
      <c r="D414" s="20"/>
      <c r="E414" s="20"/>
      <c r="F414" s="20"/>
      <c r="G414" s="20"/>
      <c r="H414" s="20"/>
      <c r="I414" s="29"/>
      <c r="J414" s="29"/>
      <c r="K414" s="30"/>
      <c r="L414" s="20"/>
      <c r="M414" s="20"/>
      <c r="N414" s="20"/>
      <c r="O414" s="20"/>
      <c r="P414" s="20"/>
      <c r="Q414" s="30"/>
      <c r="R414" s="30"/>
      <c r="S414" s="30"/>
      <c r="T414" s="30"/>
      <c r="U414" s="20"/>
      <c r="V414" s="20"/>
      <c r="W414" s="20"/>
    </row>
    <row r="415">
      <c r="A415" s="20"/>
      <c r="B415" s="20"/>
      <c r="C415" s="20"/>
      <c r="D415" s="20"/>
      <c r="E415" s="20"/>
      <c r="F415" s="20"/>
      <c r="G415" s="20"/>
      <c r="H415" s="20"/>
      <c r="I415" s="29"/>
      <c r="J415" s="29"/>
      <c r="K415" s="30"/>
      <c r="L415" s="20"/>
      <c r="M415" s="20"/>
      <c r="N415" s="20"/>
      <c r="O415" s="20"/>
      <c r="P415" s="20"/>
      <c r="Q415" s="30"/>
      <c r="R415" s="30"/>
      <c r="S415" s="30"/>
      <c r="T415" s="30"/>
      <c r="U415" s="20"/>
      <c r="V415" s="20"/>
      <c r="W415" s="20"/>
    </row>
    <row r="416">
      <c r="A416" s="20"/>
      <c r="B416" s="20"/>
      <c r="C416" s="20"/>
      <c r="D416" s="20"/>
      <c r="E416" s="20"/>
      <c r="F416" s="20"/>
      <c r="G416" s="20"/>
      <c r="H416" s="20"/>
      <c r="I416" s="29"/>
      <c r="J416" s="29"/>
      <c r="K416" s="30"/>
      <c r="L416" s="20"/>
      <c r="M416" s="20"/>
      <c r="N416" s="20"/>
      <c r="O416" s="20"/>
      <c r="P416" s="20"/>
      <c r="Q416" s="30"/>
      <c r="R416" s="30"/>
      <c r="S416" s="30"/>
      <c r="T416" s="30"/>
      <c r="U416" s="20"/>
      <c r="V416" s="20"/>
      <c r="W416" s="20"/>
    </row>
    <row r="417">
      <c r="A417" s="20"/>
      <c r="B417" s="20"/>
      <c r="C417" s="20"/>
      <c r="D417" s="20"/>
      <c r="E417" s="20"/>
      <c r="F417" s="20"/>
      <c r="G417" s="20"/>
      <c r="H417" s="20"/>
      <c r="I417" s="29"/>
      <c r="J417" s="29"/>
      <c r="K417" s="30"/>
      <c r="L417" s="20"/>
      <c r="M417" s="20"/>
      <c r="N417" s="20"/>
      <c r="O417" s="20"/>
      <c r="P417" s="20"/>
      <c r="Q417" s="30"/>
      <c r="R417" s="30"/>
      <c r="S417" s="30"/>
      <c r="T417" s="30"/>
      <c r="U417" s="20"/>
      <c r="V417" s="20"/>
      <c r="W417" s="20"/>
    </row>
    <row r="418">
      <c r="A418" s="20"/>
      <c r="B418" s="20"/>
      <c r="C418" s="20"/>
      <c r="D418" s="20"/>
      <c r="E418" s="20"/>
      <c r="F418" s="20"/>
      <c r="G418" s="20"/>
      <c r="H418" s="20"/>
      <c r="I418" s="29"/>
      <c r="J418" s="29"/>
      <c r="K418" s="30"/>
      <c r="L418" s="20"/>
      <c r="M418" s="20"/>
      <c r="N418" s="20"/>
      <c r="O418" s="20"/>
      <c r="P418" s="20"/>
      <c r="Q418" s="30"/>
      <c r="R418" s="30"/>
      <c r="S418" s="30"/>
      <c r="T418" s="30"/>
      <c r="U418" s="20"/>
      <c r="V418" s="20"/>
      <c r="W418" s="20"/>
    </row>
    <row r="419">
      <c r="A419" s="20"/>
      <c r="B419" s="20"/>
      <c r="C419" s="20"/>
      <c r="D419" s="20"/>
      <c r="E419" s="20"/>
      <c r="F419" s="20"/>
      <c r="G419" s="20"/>
      <c r="H419" s="20"/>
      <c r="I419" s="29"/>
      <c r="J419" s="29"/>
      <c r="K419" s="30"/>
      <c r="L419" s="20"/>
      <c r="M419" s="20"/>
      <c r="N419" s="20"/>
      <c r="O419" s="20"/>
      <c r="P419" s="20"/>
      <c r="Q419" s="30"/>
      <c r="R419" s="30"/>
      <c r="S419" s="30"/>
      <c r="T419" s="30"/>
      <c r="U419" s="20"/>
      <c r="V419" s="20"/>
      <c r="W419" s="20"/>
    </row>
    <row r="420">
      <c r="A420" s="20"/>
      <c r="B420" s="20"/>
      <c r="C420" s="20"/>
      <c r="D420" s="20"/>
      <c r="E420" s="20"/>
      <c r="F420" s="20"/>
      <c r="G420" s="20"/>
      <c r="H420" s="20"/>
      <c r="I420" s="29"/>
      <c r="J420" s="29"/>
      <c r="K420" s="30"/>
      <c r="L420" s="20"/>
      <c r="M420" s="20"/>
      <c r="N420" s="20"/>
      <c r="O420" s="20"/>
      <c r="P420" s="20"/>
      <c r="Q420" s="30"/>
      <c r="R420" s="30"/>
      <c r="S420" s="30"/>
      <c r="T420" s="30"/>
      <c r="U420" s="20"/>
      <c r="V420" s="20"/>
      <c r="W420" s="20"/>
    </row>
    <row r="421">
      <c r="A421" s="20"/>
      <c r="B421" s="20"/>
      <c r="C421" s="20"/>
      <c r="D421" s="20"/>
      <c r="E421" s="20"/>
      <c r="F421" s="20"/>
      <c r="G421" s="20"/>
      <c r="H421" s="20"/>
      <c r="I421" s="29"/>
      <c r="J421" s="29"/>
      <c r="K421" s="30"/>
      <c r="L421" s="20"/>
      <c r="M421" s="20"/>
      <c r="N421" s="20"/>
      <c r="O421" s="20"/>
      <c r="P421" s="20"/>
      <c r="Q421" s="30"/>
      <c r="R421" s="30"/>
      <c r="S421" s="30"/>
      <c r="T421" s="30"/>
      <c r="U421" s="20"/>
      <c r="V421" s="20"/>
      <c r="W421" s="20"/>
    </row>
    <row r="422">
      <c r="A422" s="20"/>
      <c r="B422" s="20"/>
      <c r="C422" s="20"/>
      <c r="D422" s="20"/>
      <c r="E422" s="20"/>
      <c r="F422" s="20"/>
      <c r="G422" s="20"/>
      <c r="H422" s="20"/>
      <c r="I422" s="29"/>
      <c r="J422" s="29"/>
      <c r="K422" s="30"/>
      <c r="L422" s="20"/>
      <c r="M422" s="20"/>
      <c r="N422" s="20"/>
      <c r="O422" s="20"/>
      <c r="P422" s="20"/>
      <c r="Q422" s="30"/>
      <c r="R422" s="30"/>
      <c r="S422" s="30"/>
      <c r="T422" s="30"/>
      <c r="U422" s="20"/>
      <c r="V422" s="20"/>
      <c r="W422" s="20"/>
    </row>
    <row r="423">
      <c r="A423" s="20"/>
      <c r="B423" s="20"/>
      <c r="C423" s="20"/>
      <c r="D423" s="20"/>
      <c r="E423" s="20"/>
      <c r="F423" s="20"/>
      <c r="G423" s="20"/>
      <c r="H423" s="20"/>
      <c r="I423" s="29"/>
      <c r="J423" s="29"/>
      <c r="K423" s="30"/>
      <c r="L423" s="20"/>
      <c r="M423" s="20"/>
      <c r="N423" s="20"/>
      <c r="O423" s="20"/>
      <c r="P423" s="20"/>
      <c r="Q423" s="30"/>
      <c r="R423" s="30"/>
      <c r="S423" s="30"/>
      <c r="T423" s="30"/>
      <c r="U423" s="20"/>
      <c r="V423" s="20"/>
      <c r="W423" s="20"/>
    </row>
    <row r="424">
      <c r="A424" s="20"/>
      <c r="B424" s="20"/>
      <c r="C424" s="20"/>
      <c r="D424" s="20"/>
      <c r="E424" s="20"/>
      <c r="F424" s="20"/>
      <c r="G424" s="20"/>
      <c r="H424" s="20"/>
      <c r="I424" s="29"/>
      <c r="J424" s="29"/>
      <c r="K424" s="30"/>
      <c r="L424" s="20"/>
      <c r="M424" s="20"/>
      <c r="N424" s="20"/>
      <c r="O424" s="20"/>
      <c r="P424" s="20"/>
      <c r="Q424" s="30"/>
      <c r="R424" s="30"/>
      <c r="S424" s="30"/>
      <c r="T424" s="30"/>
      <c r="U424" s="20"/>
      <c r="V424" s="20"/>
      <c r="W424" s="20"/>
    </row>
    <row r="425">
      <c r="A425" s="20"/>
      <c r="B425" s="20"/>
      <c r="C425" s="20"/>
      <c r="D425" s="20"/>
      <c r="E425" s="20"/>
      <c r="F425" s="20"/>
      <c r="G425" s="20"/>
      <c r="H425" s="20"/>
      <c r="I425" s="29"/>
      <c r="J425" s="29"/>
      <c r="K425" s="30"/>
      <c r="L425" s="20"/>
      <c r="M425" s="20"/>
      <c r="N425" s="20"/>
      <c r="O425" s="20"/>
      <c r="P425" s="20"/>
      <c r="Q425" s="30"/>
      <c r="R425" s="30"/>
      <c r="S425" s="30"/>
      <c r="T425" s="30"/>
      <c r="U425" s="20"/>
      <c r="V425" s="20"/>
      <c r="W425" s="20"/>
    </row>
    <row r="426">
      <c r="A426" s="20"/>
      <c r="B426" s="20"/>
      <c r="C426" s="20"/>
      <c r="D426" s="20"/>
      <c r="E426" s="20"/>
      <c r="F426" s="20"/>
      <c r="G426" s="20"/>
      <c r="H426" s="20"/>
      <c r="I426" s="29"/>
      <c r="J426" s="29"/>
      <c r="K426" s="30"/>
      <c r="L426" s="20"/>
      <c r="M426" s="20"/>
      <c r="N426" s="20"/>
      <c r="O426" s="20"/>
      <c r="P426" s="20"/>
      <c r="Q426" s="30"/>
      <c r="R426" s="30"/>
      <c r="S426" s="30"/>
      <c r="T426" s="30"/>
      <c r="U426" s="20"/>
      <c r="V426" s="20"/>
      <c r="W426" s="20"/>
    </row>
    <row r="427">
      <c r="A427" s="20"/>
      <c r="B427" s="20"/>
      <c r="C427" s="20"/>
      <c r="D427" s="20"/>
      <c r="E427" s="20"/>
      <c r="F427" s="20"/>
      <c r="G427" s="20"/>
      <c r="H427" s="20"/>
      <c r="I427" s="29"/>
      <c r="J427" s="29"/>
      <c r="K427" s="30"/>
      <c r="L427" s="20"/>
      <c r="M427" s="20"/>
      <c r="N427" s="20"/>
      <c r="O427" s="20"/>
      <c r="P427" s="20"/>
      <c r="Q427" s="30"/>
      <c r="R427" s="30"/>
      <c r="S427" s="30"/>
      <c r="T427" s="30"/>
      <c r="U427" s="20"/>
      <c r="V427" s="20"/>
      <c r="W427" s="20"/>
    </row>
    <row r="428">
      <c r="A428" s="20"/>
      <c r="B428" s="20"/>
      <c r="C428" s="20"/>
      <c r="D428" s="20"/>
      <c r="E428" s="20"/>
      <c r="F428" s="20"/>
      <c r="G428" s="20"/>
      <c r="H428" s="20"/>
      <c r="I428" s="29"/>
      <c r="J428" s="29"/>
      <c r="K428" s="30"/>
      <c r="L428" s="20"/>
      <c r="M428" s="20"/>
      <c r="N428" s="20"/>
      <c r="O428" s="20"/>
      <c r="P428" s="20"/>
      <c r="Q428" s="30"/>
      <c r="R428" s="30"/>
      <c r="S428" s="30"/>
      <c r="T428" s="30"/>
      <c r="U428" s="20"/>
      <c r="V428" s="20"/>
      <c r="W428" s="20"/>
    </row>
    <row r="429">
      <c r="A429" s="20"/>
      <c r="B429" s="20"/>
      <c r="C429" s="20"/>
      <c r="D429" s="20"/>
      <c r="E429" s="20"/>
      <c r="F429" s="20"/>
      <c r="G429" s="20"/>
      <c r="H429" s="20"/>
      <c r="I429" s="29"/>
      <c r="J429" s="29"/>
      <c r="K429" s="30"/>
      <c r="L429" s="20"/>
      <c r="M429" s="20"/>
      <c r="N429" s="20"/>
      <c r="O429" s="20"/>
      <c r="P429" s="20"/>
      <c r="Q429" s="30"/>
      <c r="R429" s="30"/>
      <c r="S429" s="30"/>
      <c r="T429" s="30"/>
      <c r="U429" s="20"/>
      <c r="V429" s="20"/>
      <c r="W429" s="20"/>
    </row>
    <row r="430">
      <c r="A430" s="20"/>
      <c r="B430" s="20"/>
      <c r="C430" s="20"/>
      <c r="D430" s="20"/>
      <c r="E430" s="20"/>
      <c r="F430" s="20"/>
      <c r="G430" s="20"/>
      <c r="H430" s="20"/>
      <c r="I430" s="29"/>
      <c r="J430" s="29"/>
      <c r="K430" s="30"/>
      <c r="L430" s="20"/>
      <c r="M430" s="20"/>
      <c r="N430" s="20"/>
      <c r="O430" s="20"/>
      <c r="P430" s="20"/>
      <c r="Q430" s="30"/>
      <c r="R430" s="30"/>
      <c r="S430" s="30"/>
      <c r="T430" s="30"/>
      <c r="U430" s="20"/>
      <c r="V430" s="20"/>
      <c r="W430" s="20"/>
    </row>
    <row r="431">
      <c r="A431" s="20"/>
      <c r="B431" s="20"/>
      <c r="C431" s="20"/>
      <c r="D431" s="20"/>
      <c r="E431" s="20"/>
      <c r="F431" s="20"/>
      <c r="G431" s="20"/>
      <c r="H431" s="20"/>
      <c r="I431" s="29"/>
      <c r="J431" s="29"/>
      <c r="K431" s="30"/>
      <c r="L431" s="20"/>
      <c r="M431" s="20"/>
      <c r="N431" s="20"/>
      <c r="O431" s="20"/>
      <c r="P431" s="20"/>
      <c r="Q431" s="30"/>
      <c r="R431" s="30"/>
      <c r="S431" s="30"/>
      <c r="T431" s="30"/>
      <c r="U431" s="20"/>
      <c r="V431" s="20"/>
      <c r="W431" s="20"/>
    </row>
    <row r="432">
      <c r="A432" s="20"/>
      <c r="B432" s="20"/>
      <c r="C432" s="20"/>
      <c r="D432" s="20"/>
      <c r="E432" s="20"/>
      <c r="F432" s="20"/>
      <c r="G432" s="20"/>
      <c r="H432" s="20"/>
      <c r="I432" s="29"/>
      <c r="J432" s="29"/>
      <c r="K432" s="30"/>
      <c r="L432" s="20"/>
      <c r="M432" s="20"/>
      <c r="N432" s="20"/>
      <c r="O432" s="20"/>
      <c r="P432" s="20"/>
      <c r="Q432" s="30"/>
      <c r="R432" s="30"/>
      <c r="S432" s="30"/>
      <c r="T432" s="30"/>
      <c r="U432" s="20"/>
      <c r="V432" s="20"/>
      <c r="W432" s="20"/>
    </row>
    <row r="433">
      <c r="A433" s="20"/>
      <c r="B433" s="20"/>
      <c r="C433" s="20"/>
      <c r="D433" s="20"/>
      <c r="E433" s="20"/>
      <c r="F433" s="20"/>
      <c r="G433" s="20"/>
      <c r="H433" s="20"/>
      <c r="I433" s="29"/>
      <c r="J433" s="29"/>
      <c r="K433" s="30"/>
      <c r="L433" s="20"/>
      <c r="M433" s="20"/>
      <c r="N433" s="20"/>
      <c r="O433" s="20"/>
      <c r="P433" s="20"/>
      <c r="Q433" s="30"/>
      <c r="R433" s="30"/>
      <c r="S433" s="30"/>
      <c r="T433" s="30"/>
      <c r="U433" s="20"/>
      <c r="V433" s="20"/>
      <c r="W433" s="20"/>
    </row>
    <row r="434">
      <c r="A434" s="20"/>
      <c r="B434" s="20"/>
      <c r="C434" s="20"/>
      <c r="D434" s="20"/>
      <c r="E434" s="20"/>
      <c r="F434" s="20"/>
      <c r="G434" s="20"/>
      <c r="H434" s="20"/>
      <c r="I434" s="29"/>
      <c r="J434" s="29"/>
      <c r="K434" s="30"/>
      <c r="L434" s="20"/>
      <c r="M434" s="20"/>
      <c r="N434" s="20"/>
      <c r="O434" s="20"/>
      <c r="P434" s="20"/>
      <c r="Q434" s="30"/>
      <c r="R434" s="30"/>
      <c r="S434" s="30"/>
      <c r="T434" s="30"/>
      <c r="U434" s="20"/>
      <c r="V434" s="20"/>
      <c r="W434" s="20"/>
    </row>
    <row r="435">
      <c r="A435" s="20"/>
      <c r="B435" s="20"/>
      <c r="C435" s="20"/>
      <c r="D435" s="20"/>
      <c r="E435" s="20"/>
      <c r="F435" s="20"/>
      <c r="G435" s="20"/>
      <c r="H435" s="20"/>
      <c r="I435" s="29"/>
      <c r="J435" s="29"/>
      <c r="K435" s="30"/>
      <c r="L435" s="20"/>
      <c r="M435" s="20"/>
      <c r="N435" s="20"/>
      <c r="O435" s="20"/>
      <c r="P435" s="20"/>
      <c r="Q435" s="30"/>
      <c r="R435" s="30"/>
      <c r="S435" s="30"/>
      <c r="T435" s="30"/>
      <c r="U435" s="20"/>
      <c r="V435" s="20"/>
      <c r="W435" s="20"/>
    </row>
    <row r="436">
      <c r="A436" s="20"/>
      <c r="B436" s="20"/>
      <c r="C436" s="20"/>
      <c r="D436" s="20"/>
      <c r="E436" s="20"/>
      <c r="F436" s="20"/>
      <c r="G436" s="20"/>
      <c r="H436" s="20"/>
      <c r="I436" s="29"/>
      <c r="J436" s="29"/>
      <c r="K436" s="30"/>
      <c r="L436" s="20"/>
      <c r="M436" s="20"/>
      <c r="N436" s="20"/>
      <c r="O436" s="20"/>
      <c r="P436" s="20"/>
      <c r="Q436" s="30"/>
      <c r="R436" s="30"/>
      <c r="S436" s="30"/>
      <c r="T436" s="30"/>
      <c r="U436" s="20"/>
      <c r="V436" s="20"/>
      <c r="W436" s="20"/>
    </row>
    <row r="437">
      <c r="A437" s="20"/>
      <c r="B437" s="20"/>
      <c r="C437" s="20"/>
      <c r="D437" s="20"/>
      <c r="E437" s="20"/>
      <c r="F437" s="20"/>
      <c r="G437" s="20"/>
      <c r="H437" s="20"/>
      <c r="I437" s="29"/>
      <c r="J437" s="29"/>
      <c r="K437" s="30"/>
      <c r="L437" s="20"/>
      <c r="M437" s="20"/>
      <c r="N437" s="20"/>
      <c r="O437" s="20"/>
      <c r="P437" s="20"/>
      <c r="Q437" s="30"/>
      <c r="R437" s="30"/>
      <c r="S437" s="30"/>
      <c r="T437" s="30"/>
      <c r="U437" s="20"/>
      <c r="V437" s="20"/>
      <c r="W437" s="20"/>
    </row>
    <row r="438">
      <c r="A438" s="20"/>
      <c r="B438" s="20"/>
      <c r="C438" s="20"/>
      <c r="D438" s="20"/>
      <c r="E438" s="20"/>
      <c r="F438" s="20"/>
      <c r="G438" s="20"/>
      <c r="H438" s="20"/>
      <c r="I438" s="29"/>
      <c r="J438" s="29"/>
      <c r="K438" s="30"/>
      <c r="L438" s="20"/>
      <c r="M438" s="20"/>
      <c r="N438" s="20"/>
      <c r="O438" s="20"/>
      <c r="P438" s="20"/>
      <c r="Q438" s="30"/>
      <c r="R438" s="30"/>
      <c r="S438" s="30"/>
      <c r="T438" s="30"/>
      <c r="U438" s="20"/>
      <c r="V438" s="20"/>
      <c r="W438" s="20"/>
    </row>
    <row r="439">
      <c r="A439" s="20"/>
      <c r="B439" s="20"/>
      <c r="C439" s="20"/>
      <c r="D439" s="20"/>
      <c r="E439" s="20"/>
      <c r="F439" s="20"/>
      <c r="G439" s="20"/>
      <c r="H439" s="20"/>
      <c r="I439" s="29"/>
      <c r="J439" s="29"/>
      <c r="K439" s="30"/>
      <c r="L439" s="20"/>
      <c r="M439" s="20"/>
      <c r="N439" s="20"/>
      <c r="O439" s="20"/>
      <c r="P439" s="20"/>
      <c r="Q439" s="30"/>
      <c r="R439" s="30"/>
      <c r="S439" s="30"/>
      <c r="T439" s="30"/>
      <c r="U439" s="20"/>
      <c r="V439" s="20"/>
      <c r="W439" s="20"/>
    </row>
    <row r="440">
      <c r="A440" s="20"/>
      <c r="B440" s="20"/>
      <c r="C440" s="20"/>
      <c r="D440" s="20"/>
      <c r="E440" s="20"/>
      <c r="F440" s="20"/>
      <c r="G440" s="20"/>
      <c r="H440" s="20"/>
      <c r="I440" s="29"/>
      <c r="J440" s="29"/>
      <c r="K440" s="30"/>
      <c r="L440" s="20"/>
      <c r="M440" s="20"/>
      <c r="N440" s="20"/>
      <c r="O440" s="20"/>
      <c r="P440" s="20"/>
      <c r="Q440" s="30"/>
      <c r="R440" s="30"/>
      <c r="S440" s="30"/>
      <c r="T440" s="30"/>
      <c r="U440" s="20"/>
      <c r="V440" s="20"/>
      <c r="W440" s="20"/>
    </row>
    <row r="441">
      <c r="A441" s="20"/>
      <c r="B441" s="20"/>
      <c r="C441" s="20"/>
      <c r="D441" s="20"/>
      <c r="E441" s="20"/>
      <c r="F441" s="20"/>
      <c r="G441" s="20"/>
      <c r="H441" s="20"/>
      <c r="I441" s="29"/>
      <c r="J441" s="29"/>
      <c r="K441" s="30"/>
      <c r="L441" s="20"/>
      <c r="M441" s="20"/>
      <c r="N441" s="20"/>
      <c r="O441" s="20"/>
      <c r="P441" s="20"/>
      <c r="Q441" s="30"/>
      <c r="R441" s="30"/>
      <c r="S441" s="30"/>
      <c r="T441" s="30"/>
      <c r="U441" s="20"/>
      <c r="V441" s="20"/>
      <c r="W441" s="20"/>
    </row>
    <row r="442">
      <c r="A442" s="20"/>
      <c r="B442" s="20"/>
      <c r="C442" s="20"/>
      <c r="D442" s="20"/>
      <c r="E442" s="20"/>
      <c r="F442" s="20"/>
      <c r="G442" s="20"/>
      <c r="H442" s="20"/>
      <c r="I442" s="29"/>
      <c r="J442" s="29"/>
      <c r="K442" s="30"/>
      <c r="L442" s="20"/>
      <c r="M442" s="20"/>
      <c r="N442" s="20"/>
      <c r="O442" s="20"/>
      <c r="P442" s="20"/>
      <c r="Q442" s="30"/>
      <c r="R442" s="30"/>
      <c r="S442" s="30"/>
      <c r="T442" s="30"/>
      <c r="U442" s="20"/>
      <c r="V442" s="20"/>
      <c r="W442" s="20"/>
    </row>
    <row r="443">
      <c r="A443" s="20"/>
      <c r="B443" s="20"/>
      <c r="C443" s="20"/>
      <c r="D443" s="20"/>
      <c r="E443" s="20"/>
      <c r="F443" s="20"/>
      <c r="G443" s="20"/>
      <c r="H443" s="20"/>
      <c r="I443" s="29"/>
      <c r="J443" s="29"/>
      <c r="K443" s="30"/>
      <c r="L443" s="20"/>
      <c r="M443" s="20"/>
      <c r="N443" s="20"/>
      <c r="O443" s="20"/>
      <c r="P443" s="20"/>
      <c r="Q443" s="30"/>
      <c r="R443" s="30"/>
      <c r="S443" s="30"/>
      <c r="T443" s="30"/>
      <c r="U443" s="20"/>
      <c r="V443" s="20"/>
      <c r="W443" s="20"/>
    </row>
    <row r="444">
      <c r="A444" s="20"/>
      <c r="B444" s="20"/>
      <c r="C444" s="20"/>
      <c r="D444" s="20"/>
      <c r="E444" s="20"/>
      <c r="F444" s="20"/>
      <c r="G444" s="20"/>
      <c r="H444" s="20"/>
      <c r="I444" s="29"/>
      <c r="J444" s="29"/>
      <c r="K444" s="30"/>
      <c r="L444" s="20"/>
      <c r="M444" s="20"/>
      <c r="N444" s="20"/>
      <c r="O444" s="20"/>
      <c r="P444" s="20"/>
      <c r="Q444" s="30"/>
      <c r="R444" s="30"/>
      <c r="S444" s="30"/>
      <c r="T444" s="30"/>
      <c r="U444" s="20"/>
      <c r="V444" s="20"/>
      <c r="W444" s="20"/>
    </row>
    <row r="445">
      <c r="A445" s="20"/>
      <c r="B445" s="20"/>
      <c r="C445" s="20"/>
      <c r="D445" s="20"/>
      <c r="E445" s="20"/>
      <c r="F445" s="20"/>
      <c r="G445" s="20"/>
      <c r="H445" s="20"/>
      <c r="I445" s="29"/>
      <c r="J445" s="29"/>
      <c r="K445" s="30"/>
      <c r="L445" s="20"/>
      <c r="M445" s="20"/>
      <c r="N445" s="20"/>
      <c r="O445" s="20"/>
      <c r="P445" s="20"/>
      <c r="Q445" s="30"/>
      <c r="R445" s="30"/>
      <c r="S445" s="30"/>
      <c r="T445" s="30"/>
      <c r="U445" s="20"/>
      <c r="V445" s="20"/>
      <c r="W445" s="20"/>
    </row>
    <row r="446">
      <c r="A446" s="20"/>
      <c r="B446" s="20"/>
      <c r="C446" s="20"/>
      <c r="D446" s="20"/>
      <c r="E446" s="20"/>
      <c r="F446" s="20"/>
      <c r="G446" s="20"/>
      <c r="H446" s="20"/>
      <c r="I446" s="29"/>
      <c r="J446" s="29"/>
      <c r="K446" s="30"/>
      <c r="L446" s="20"/>
      <c r="M446" s="20"/>
      <c r="N446" s="20"/>
      <c r="O446" s="20"/>
      <c r="P446" s="20"/>
      <c r="Q446" s="30"/>
      <c r="R446" s="30"/>
      <c r="S446" s="30"/>
      <c r="T446" s="30"/>
      <c r="U446" s="20"/>
      <c r="V446" s="20"/>
      <c r="W446" s="20"/>
    </row>
    <row r="447">
      <c r="A447" s="20"/>
      <c r="B447" s="20"/>
      <c r="C447" s="20"/>
      <c r="D447" s="20"/>
      <c r="E447" s="20"/>
      <c r="F447" s="20"/>
      <c r="G447" s="20"/>
      <c r="H447" s="20"/>
      <c r="I447" s="29"/>
      <c r="J447" s="29"/>
      <c r="K447" s="30"/>
      <c r="L447" s="20"/>
      <c r="M447" s="20"/>
      <c r="N447" s="20"/>
      <c r="O447" s="20"/>
      <c r="P447" s="20"/>
      <c r="Q447" s="30"/>
      <c r="R447" s="30"/>
      <c r="S447" s="30"/>
      <c r="T447" s="30"/>
      <c r="U447" s="20"/>
      <c r="V447" s="20"/>
      <c r="W447" s="20"/>
    </row>
    <row r="448">
      <c r="A448" s="20"/>
      <c r="B448" s="20"/>
      <c r="C448" s="20"/>
      <c r="D448" s="20"/>
      <c r="E448" s="20"/>
      <c r="F448" s="20"/>
      <c r="G448" s="20"/>
      <c r="H448" s="20"/>
      <c r="I448" s="29"/>
      <c r="J448" s="29"/>
      <c r="K448" s="30"/>
      <c r="L448" s="20"/>
      <c r="M448" s="20"/>
      <c r="N448" s="20"/>
      <c r="O448" s="20"/>
      <c r="P448" s="20"/>
      <c r="Q448" s="30"/>
      <c r="R448" s="30"/>
      <c r="S448" s="30"/>
      <c r="T448" s="30"/>
      <c r="U448" s="20"/>
      <c r="V448" s="20"/>
      <c r="W448" s="20"/>
    </row>
    <row r="449">
      <c r="A449" s="20"/>
      <c r="B449" s="20"/>
      <c r="C449" s="20"/>
      <c r="D449" s="20"/>
      <c r="E449" s="20"/>
      <c r="F449" s="20"/>
      <c r="G449" s="20"/>
      <c r="H449" s="20"/>
      <c r="I449" s="29"/>
      <c r="J449" s="29"/>
      <c r="K449" s="30"/>
      <c r="L449" s="20"/>
      <c r="M449" s="20"/>
      <c r="N449" s="20"/>
      <c r="O449" s="20"/>
      <c r="P449" s="20"/>
      <c r="Q449" s="30"/>
      <c r="R449" s="30"/>
      <c r="S449" s="30"/>
      <c r="T449" s="30"/>
      <c r="U449" s="20"/>
      <c r="V449" s="20"/>
      <c r="W449" s="20"/>
    </row>
    <row r="450">
      <c r="A450" s="20"/>
      <c r="B450" s="20"/>
      <c r="C450" s="20"/>
      <c r="D450" s="20"/>
      <c r="E450" s="20"/>
      <c r="F450" s="20"/>
      <c r="G450" s="20"/>
      <c r="H450" s="20"/>
      <c r="I450" s="29"/>
      <c r="J450" s="29"/>
      <c r="K450" s="30"/>
      <c r="L450" s="20"/>
      <c r="M450" s="20"/>
      <c r="N450" s="20"/>
      <c r="O450" s="20"/>
      <c r="P450" s="20"/>
      <c r="Q450" s="30"/>
      <c r="R450" s="30"/>
      <c r="S450" s="30"/>
      <c r="T450" s="30"/>
      <c r="U450" s="20"/>
      <c r="V450" s="20"/>
      <c r="W450" s="20"/>
    </row>
    <row r="451">
      <c r="A451" s="20"/>
      <c r="B451" s="20"/>
      <c r="C451" s="20"/>
      <c r="D451" s="20"/>
      <c r="E451" s="20"/>
      <c r="F451" s="20"/>
      <c r="G451" s="20"/>
      <c r="H451" s="20"/>
      <c r="I451" s="29"/>
      <c r="J451" s="29"/>
      <c r="K451" s="30"/>
      <c r="L451" s="20"/>
      <c r="M451" s="20"/>
      <c r="N451" s="20"/>
      <c r="O451" s="20"/>
      <c r="P451" s="20"/>
      <c r="Q451" s="30"/>
      <c r="R451" s="30"/>
      <c r="S451" s="30"/>
      <c r="T451" s="30"/>
      <c r="U451" s="20"/>
      <c r="V451" s="20"/>
      <c r="W451" s="20"/>
    </row>
    <row r="452">
      <c r="A452" s="20"/>
      <c r="B452" s="20"/>
      <c r="C452" s="20"/>
      <c r="D452" s="20"/>
      <c r="E452" s="20"/>
      <c r="F452" s="20"/>
      <c r="G452" s="20"/>
      <c r="H452" s="20"/>
      <c r="I452" s="29"/>
      <c r="J452" s="29"/>
      <c r="K452" s="30"/>
      <c r="L452" s="20"/>
      <c r="M452" s="20"/>
      <c r="N452" s="20"/>
      <c r="O452" s="20"/>
      <c r="P452" s="20"/>
      <c r="Q452" s="30"/>
      <c r="R452" s="30"/>
      <c r="S452" s="30"/>
      <c r="T452" s="30"/>
      <c r="U452" s="20"/>
      <c r="V452" s="20"/>
      <c r="W452" s="20"/>
    </row>
    <row r="453">
      <c r="A453" s="20"/>
      <c r="B453" s="20"/>
      <c r="C453" s="20"/>
      <c r="D453" s="20"/>
      <c r="E453" s="20"/>
      <c r="F453" s="20"/>
      <c r="G453" s="20"/>
      <c r="H453" s="20"/>
      <c r="I453" s="29"/>
      <c r="J453" s="29"/>
      <c r="K453" s="30"/>
      <c r="L453" s="20"/>
      <c r="M453" s="20"/>
      <c r="N453" s="20"/>
      <c r="O453" s="20"/>
      <c r="P453" s="20"/>
      <c r="Q453" s="30"/>
      <c r="R453" s="30"/>
      <c r="S453" s="30"/>
      <c r="T453" s="30"/>
      <c r="U453" s="20"/>
      <c r="V453" s="20"/>
      <c r="W453" s="20"/>
    </row>
    <row r="454">
      <c r="A454" s="20"/>
      <c r="B454" s="20"/>
      <c r="C454" s="20"/>
      <c r="D454" s="20"/>
      <c r="E454" s="20"/>
      <c r="F454" s="20"/>
      <c r="G454" s="20"/>
      <c r="H454" s="20"/>
      <c r="I454" s="29"/>
      <c r="J454" s="29"/>
      <c r="K454" s="30"/>
      <c r="L454" s="20"/>
      <c r="M454" s="20"/>
      <c r="N454" s="20"/>
      <c r="O454" s="20"/>
      <c r="P454" s="20"/>
      <c r="Q454" s="30"/>
      <c r="R454" s="30"/>
      <c r="S454" s="30"/>
      <c r="T454" s="30"/>
      <c r="U454" s="20"/>
      <c r="V454" s="20"/>
      <c r="W454" s="20"/>
    </row>
    <row r="455">
      <c r="A455" s="20"/>
      <c r="B455" s="20"/>
      <c r="C455" s="20"/>
      <c r="D455" s="20"/>
      <c r="E455" s="20"/>
      <c r="F455" s="20"/>
      <c r="G455" s="20"/>
      <c r="H455" s="20"/>
      <c r="I455" s="29"/>
      <c r="J455" s="29"/>
      <c r="K455" s="30"/>
      <c r="L455" s="20"/>
      <c r="M455" s="20"/>
      <c r="N455" s="20"/>
      <c r="O455" s="20"/>
      <c r="P455" s="20"/>
      <c r="Q455" s="30"/>
      <c r="R455" s="30"/>
      <c r="S455" s="30"/>
      <c r="T455" s="30"/>
      <c r="U455" s="20"/>
      <c r="V455" s="20"/>
      <c r="W455" s="20"/>
    </row>
    <row r="456">
      <c r="A456" s="20"/>
      <c r="B456" s="20"/>
      <c r="C456" s="20"/>
      <c r="D456" s="20"/>
      <c r="E456" s="20"/>
      <c r="F456" s="20"/>
      <c r="G456" s="20"/>
      <c r="H456" s="20"/>
      <c r="I456" s="29"/>
      <c r="J456" s="29"/>
      <c r="K456" s="30"/>
      <c r="L456" s="20"/>
      <c r="M456" s="20"/>
      <c r="N456" s="20"/>
      <c r="O456" s="20"/>
      <c r="P456" s="20"/>
      <c r="Q456" s="30"/>
      <c r="R456" s="30"/>
      <c r="S456" s="30"/>
      <c r="T456" s="30"/>
      <c r="U456" s="20"/>
      <c r="V456" s="20"/>
      <c r="W456" s="20"/>
    </row>
    <row r="457">
      <c r="A457" s="20"/>
      <c r="B457" s="20"/>
      <c r="C457" s="20"/>
      <c r="D457" s="20"/>
      <c r="E457" s="20"/>
      <c r="F457" s="20"/>
      <c r="G457" s="20"/>
      <c r="H457" s="20"/>
      <c r="I457" s="29"/>
      <c r="J457" s="29"/>
      <c r="K457" s="30"/>
      <c r="L457" s="20"/>
      <c r="M457" s="20"/>
      <c r="N457" s="20"/>
      <c r="O457" s="20"/>
      <c r="P457" s="20"/>
      <c r="Q457" s="30"/>
      <c r="R457" s="30"/>
      <c r="S457" s="30"/>
      <c r="T457" s="30"/>
      <c r="U457" s="20"/>
      <c r="V457" s="20"/>
      <c r="W457" s="20"/>
    </row>
    <row r="458">
      <c r="A458" s="20"/>
      <c r="B458" s="20"/>
      <c r="C458" s="20"/>
      <c r="D458" s="20"/>
      <c r="E458" s="20"/>
      <c r="F458" s="20"/>
      <c r="G458" s="20"/>
      <c r="H458" s="20"/>
      <c r="I458" s="29"/>
      <c r="J458" s="29"/>
      <c r="K458" s="30"/>
      <c r="L458" s="20"/>
      <c r="M458" s="20"/>
      <c r="N458" s="20"/>
      <c r="O458" s="20"/>
      <c r="P458" s="20"/>
      <c r="Q458" s="30"/>
      <c r="R458" s="30"/>
      <c r="S458" s="30"/>
      <c r="T458" s="30"/>
      <c r="U458" s="20"/>
      <c r="V458" s="20"/>
      <c r="W458" s="20"/>
    </row>
    <row r="459">
      <c r="A459" s="20"/>
      <c r="B459" s="20"/>
      <c r="C459" s="20"/>
      <c r="D459" s="20"/>
      <c r="E459" s="20"/>
      <c r="F459" s="20"/>
      <c r="G459" s="20"/>
      <c r="H459" s="20"/>
      <c r="I459" s="29"/>
      <c r="J459" s="29"/>
      <c r="K459" s="30"/>
      <c r="L459" s="20"/>
      <c r="M459" s="20"/>
      <c r="N459" s="20"/>
      <c r="O459" s="20"/>
      <c r="P459" s="20"/>
      <c r="Q459" s="30"/>
      <c r="R459" s="30"/>
      <c r="S459" s="30"/>
      <c r="T459" s="30"/>
      <c r="U459" s="20"/>
      <c r="V459" s="20"/>
      <c r="W459" s="20"/>
    </row>
    <row r="460">
      <c r="A460" s="20"/>
      <c r="B460" s="20"/>
      <c r="C460" s="20"/>
      <c r="D460" s="20"/>
      <c r="E460" s="20"/>
      <c r="F460" s="20"/>
      <c r="G460" s="20"/>
      <c r="H460" s="20"/>
      <c r="I460" s="29"/>
      <c r="J460" s="29"/>
      <c r="K460" s="30"/>
      <c r="L460" s="20"/>
      <c r="M460" s="20"/>
      <c r="N460" s="20"/>
      <c r="O460" s="20"/>
      <c r="P460" s="20"/>
      <c r="Q460" s="30"/>
      <c r="R460" s="30"/>
      <c r="S460" s="30"/>
      <c r="T460" s="30"/>
      <c r="U460" s="20"/>
      <c r="V460" s="20"/>
      <c r="W460" s="20"/>
    </row>
    <row r="461">
      <c r="A461" s="20"/>
      <c r="B461" s="20"/>
      <c r="C461" s="20"/>
      <c r="D461" s="20"/>
      <c r="E461" s="20"/>
      <c r="F461" s="20"/>
      <c r="G461" s="20"/>
      <c r="H461" s="20"/>
      <c r="I461" s="29"/>
      <c r="J461" s="29"/>
      <c r="K461" s="30"/>
      <c r="L461" s="20"/>
      <c r="M461" s="20"/>
      <c r="N461" s="20"/>
      <c r="O461" s="20"/>
      <c r="P461" s="20"/>
      <c r="Q461" s="30"/>
      <c r="R461" s="30"/>
      <c r="S461" s="30"/>
      <c r="T461" s="30"/>
      <c r="U461" s="20"/>
      <c r="V461" s="20"/>
      <c r="W461" s="20"/>
    </row>
    <row r="462">
      <c r="A462" s="20"/>
      <c r="B462" s="20"/>
      <c r="C462" s="20"/>
      <c r="D462" s="20"/>
      <c r="E462" s="20"/>
      <c r="F462" s="20"/>
      <c r="G462" s="20"/>
      <c r="H462" s="20"/>
      <c r="I462" s="29"/>
      <c r="J462" s="29"/>
      <c r="K462" s="30"/>
      <c r="L462" s="20"/>
      <c r="M462" s="20"/>
      <c r="N462" s="20"/>
      <c r="O462" s="20"/>
      <c r="P462" s="20"/>
      <c r="Q462" s="30"/>
      <c r="R462" s="30"/>
      <c r="S462" s="30"/>
      <c r="T462" s="30"/>
      <c r="U462" s="20"/>
      <c r="V462" s="20"/>
      <c r="W462" s="20"/>
    </row>
    <row r="463">
      <c r="A463" s="20"/>
      <c r="B463" s="20"/>
      <c r="C463" s="20"/>
      <c r="D463" s="20"/>
      <c r="E463" s="20"/>
      <c r="F463" s="20"/>
      <c r="G463" s="20"/>
      <c r="H463" s="20"/>
      <c r="I463" s="29"/>
      <c r="J463" s="29"/>
      <c r="K463" s="30"/>
      <c r="L463" s="20"/>
      <c r="M463" s="20"/>
      <c r="N463" s="20"/>
      <c r="O463" s="20"/>
      <c r="P463" s="20"/>
      <c r="Q463" s="30"/>
      <c r="R463" s="30"/>
      <c r="S463" s="30"/>
      <c r="T463" s="30"/>
      <c r="U463" s="20"/>
      <c r="V463" s="20"/>
      <c r="W463" s="20"/>
    </row>
    <row r="464">
      <c r="A464" s="20"/>
      <c r="B464" s="20"/>
      <c r="C464" s="20"/>
      <c r="D464" s="20"/>
      <c r="E464" s="20"/>
      <c r="F464" s="20"/>
      <c r="G464" s="20"/>
      <c r="H464" s="20"/>
      <c r="I464" s="29"/>
      <c r="J464" s="29"/>
      <c r="K464" s="30"/>
      <c r="L464" s="20"/>
      <c r="M464" s="20"/>
      <c r="N464" s="20"/>
      <c r="O464" s="20"/>
      <c r="P464" s="20"/>
      <c r="Q464" s="30"/>
      <c r="R464" s="30"/>
      <c r="S464" s="30"/>
      <c r="T464" s="30"/>
      <c r="U464" s="20"/>
      <c r="V464" s="20"/>
      <c r="W464" s="20"/>
    </row>
    <row r="465">
      <c r="A465" s="20"/>
      <c r="B465" s="20"/>
      <c r="C465" s="20"/>
      <c r="D465" s="20"/>
      <c r="E465" s="20"/>
      <c r="F465" s="20"/>
      <c r="G465" s="20"/>
      <c r="H465" s="20"/>
      <c r="I465" s="29"/>
      <c r="J465" s="29"/>
      <c r="K465" s="30"/>
      <c r="L465" s="20"/>
      <c r="M465" s="20"/>
      <c r="N465" s="20"/>
      <c r="O465" s="20"/>
      <c r="P465" s="20"/>
      <c r="Q465" s="30"/>
      <c r="R465" s="30"/>
      <c r="S465" s="30"/>
      <c r="T465" s="30"/>
      <c r="U465" s="20"/>
      <c r="V465" s="20"/>
      <c r="W465" s="20"/>
    </row>
    <row r="466">
      <c r="A466" s="20"/>
      <c r="B466" s="20"/>
      <c r="C466" s="20"/>
      <c r="D466" s="20"/>
      <c r="E466" s="20"/>
      <c r="F466" s="20"/>
      <c r="G466" s="20"/>
      <c r="H466" s="20"/>
      <c r="I466" s="29"/>
      <c r="J466" s="29"/>
      <c r="K466" s="30"/>
      <c r="L466" s="20"/>
      <c r="M466" s="20"/>
      <c r="N466" s="20"/>
      <c r="O466" s="20"/>
      <c r="P466" s="20"/>
      <c r="Q466" s="30"/>
      <c r="R466" s="30"/>
      <c r="S466" s="30"/>
      <c r="T466" s="30"/>
      <c r="U466" s="20"/>
      <c r="V466" s="20"/>
      <c r="W466" s="20"/>
    </row>
    <row r="467">
      <c r="A467" s="20"/>
      <c r="B467" s="20"/>
      <c r="C467" s="20"/>
      <c r="D467" s="20"/>
      <c r="E467" s="20"/>
      <c r="F467" s="20"/>
      <c r="G467" s="20"/>
      <c r="H467" s="20"/>
      <c r="I467" s="29"/>
      <c r="J467" s="29"/>
      <c r="K467" s="30"/>
      <c r="L467" s="20"/>
      <c r="M467" s="20"/>
      <c r="N467" s="20"/>
      <c r="O467" s="20"/>
      <c r="P467" s="20"/>
      <c r="Q467" s="30"/>
      <c r="R467" s="30"/>
      <c r="S467" s="30"/>
      <c r="T467" s="30"/>
      <c r="U467" s="20"/>
      <c r="V467" s="20"/>
      <c r="W467" s="20"/>
    </row>
    <row r="468">
      <c r="A468" s="20"/>
      <c r="B468" s="20"/>
      <c r="C468" s="20"/>
      <c r="D468" s="20"/>
      <c r="E468" s="20"/>
      <c r="F468" s="20"/>
      <c r="G468" s="20"/>
      <c r="H468" s="20"/>
      <c r="I468" s="29"/>
      <c r="J468" s="29"/>
      <c r="K468" s="30"/>
      <c r="L468" s="20"/>
      <c r="M468" s="20"/>
      <c r="N468" s="20"/>
      <c r="O468" s="20"/>
      <c r="P468" s="20"/>
      <c r="Q468" s="30"/>
      <c r="R468" s="30"/>
      <c r="S468" s="30"/>
      <c r="T468" s="30"/>
      <c r="U468" s="20"/>
      <c r="V468" s="20"/>
      <c r="W468" s="20"/>
    </row>
    <row r="469">
      <c r="A469" s="20"/>
      <c r="B469" s="20"/>
      <c r="C469" s="20"/>
      <c r="D469" s="20"/>
      <c r="E469" s="20"/>
      <c r="F469" s="20"/>
      <c r="G469" s="20"/>
      <c r="H469" s="20"/>
      <c r="I469" s="29"/>
      <c r="J469" s="29"/>
      <c r="K469" s="30"/>
      <c r="L469" s="20"/>
      <c r="M469" s="20"/>
      <c r="N469" s="20"/>
      <c r="O469" s="20"/>
      <c r="P469" s="20"/>
      <c r="Q469" s="30"/>
      <c r="R469" s="30"/>
      <c r="S469" s="30"/>
      <c r="T469" s="30"/>
      <c r="U469" s="20"/>
      <c r="V469" s="20"/>
      <c r="W469" s="20"/>
    </row>
    <row r="470">
      <c r="A470" s="20"/>
      <c r="B470" s="20"/>
      <c r="C470" s="20"/>
      <c r="D470" s="20"/>
      <c r="E470" s="20"/>
      <c r="F470" s="20"/>
      <c r="G470" s="20"/>
      <c r="H470" s="20"/>
      <c r="I470" s="29"/>
      <c r="J470" s="29"/>
      <c r="K470" s="30"/>
      <c r="L470" s="20"/>
      <c r="M470" s="20"/>
      <c r="N470" s="20"/>
      <c r="O470" s="20"/>
      <c r="P470" s="20"/>
      <c r="Q470" s="30"/>
      <c r="R470" s="30"/>
      <c r="S470" s="30"/>
      <c r="T470" s="30"/>
      <c r="U470" s="20"/>
      <c r="V470" s="20"/>
      <c r="W470" s="20"/>
    </row>
    <row r="471">
      <c r="A471" s="20"/>
      <c r="B471" s="20"/>
      <c r="C471" s="20"/>
      <c r="D471" s="20"/>
      <c r="E471" s="20"/>
      <c r="F471" s="20"/>
      <c r="G471" s="20"/>
      <c r="H471" s="20"/>
      <c r="I471" s="29"/>
      <c r="J471" s="29"/>
      <c r="K471" s="30"/>
      <c r="L471" s="20"/>
      <c r="M471" s="20"/>
      <c r="N471" s="20"/>
      <c r="O471" s="20"/>
      <c r="P471" s="20"/>
      <c r="Q471" s="30"/>
      <c r="R471" s="30"/>
      <c r="S471" s="30"/>
      <c r="T471" s="30"/>
      <c r="U471" s="20"/>
      <c r="V471" s="20"/>
      <c r="W471" s="20"/>
    </row>
    <row r="472">
      <c r="A472" s="20"/>
      <c r="B472" s="20"/>
      <c r="C472" s="20"/>
      <c r="D472" s="20"/>
      <c r="E472" s="20"/>
      <c r="F472" s="20"/>
      <c r="G472" s="20"/>
      <c r="H472" s="20"/>
      <c r="I472" s="29"/>
      <c r="J472" s="29"/>
      <c r="K472" s="30"/>
      <c r="L472" s="20"/>
      <c r="M472" s="20"/>
      <c r="N472" s="20"/>
      <c r="O472" s="20"/>
      <c r="P472" s="20"/>
      <c r="Q472" s="30"/>
      <c r="R472" s="30"/>
      <c r="S472" s="30"/>
      <c r="T472" s="30"/>
      <c r="U472" s="20"/>
      <c r="V472" s="20"/>
      <c r="W472" s="20"/>
    </row>
    <row r="473">
      <c r="A473" s="20"/>
      <c r="B473" s="20"/>
      <c r="C473" s="20"/>
      <c r="D473" s="20"/>
      <c r="E473" s="20"/>
      <c r="F473" s="20"/>
      <c r="G473" s="20"/>
      <c r="H473" s="20"/>
      <c r="I473" s="29"/>
      <c r="J473" s="29"/>
      <c r="K473" s="30"/>
      <c r="L473" s="20"/>
      <c r="M473" s="20"/>
      <c r="N473" s="20"/>
      <c r="O473" s="20"/>
      <c r="P473" s="20"/>
      <c r="Q473" s="30"/>
      <c r="R473" s="30"/>
      <c r="S473" s="30"/>
      <c r="T473" s="30"/>
      <c r="U473" s="20"/>
      <c r="V473" s="20"/>
      <c r="W473" s="20"/>
    </row>
    <row r="474">
      <c r="A474" s="20"/>
      <c r="B474" s="20"/>
      <c r="C474" s="20"/>
      <c r="D474" s="20"/>
      <c r="E474" s="20"/>
      <c r="F474" s="20"/>
      <c r="G474" s="20"/>
      <c r="H474" s="20"/>
      <c r="I474" s="29"/>
      <c r="J474" s="29"/>
      <c r="K474" s="30"/>
      <c r="L474" s="20"/>
      <c r="M474" s="20"/>
      <c r="N474" s="20"/>
      <c r="O474" s="20"/>
      <c r="P474" s="20"/>
      <c r="Q474" s="30"/>
      <c r="R474" s="30"/>
      <c r="S474" s="30"/>
      <c r="T474" s="30"/>
      <c r="U474" s="20"/>
      <c r="V474" s="20"/>
      <c r="W474" s="20"/>
    </row>
    <row r="475">
      <c r="A475" s="20"/>
      <c r="B475" s="20"/>
      <c r="C475" s="20"/>
      <c r="D475" s="20"/>
      <c r="E475" s="20"/>
      <c r="F475" s="20"/>
      <c r="G475" s="20"/>
      <c r="H475" s="20"/>
      <c r="I475" s="29"/>
      <c r="J475" s="29"/>
      <c r="K475" s="30"/>
      <c r="L475" s="20"/>
      <c r="M475" s="20"/>
      <c r="N475" s="20"/>
      <c r="O475" s="20"/>
      <c r="P475" s="20"/>
      <c r="Q475" s="30"/>
      <c r="R475" s="30"/>
      <c r="S475" s="30"/>
      <c r="T475" s="30"/>
      <c r="U475" s="20"/>
      <c r="V475" s="20"/>
      <c r="W475" s="20"/>
    </row>
    <row r="476">
      <c r="A476" s="20"/>
      <c r="B476" s="20"/>
      <c r="C476" s="20"/>
      <c r="D476" s="20"/>
      <c r="E476" s="20"/>
      <c r="F476" s="20"/>
      <c r="G476" s="20"/>
      <c r="H476" s="20"/>
      <c r="I476" s="29"/>
      <c r="J476" s="29"/>
      <c r="K476" s="30"/>
      <c r="L476" s="20"/>
      <c r="M476" s="20"/>
      <c r="N476" s="20"/>
      <c r="O476" s="20"/>
      <c r="P476" s="20"/>
      <c r="Q476" s="30"/>
      <c r="R476" s="30"/>
      <c r="S476" s="30"/>
      <c r="T476" s="30"/>
      <c r="U476" s="20"/>
      <c r="V476" s="20"/>
      <c r="W476" s="20"/>
    </row>
    <row r="477">
      <c r="A477" s="20"/>
      <c r="B477" s="20"/>
      <c r="C477" s="20"/>
      <c r="D477" s="20"/>
      <c r="E477" s="20"/>
      <c r="F477" s="20"/>
      <c r="G477" s="20"/>
      <c r="H477" s="20"/>
      <c r="I477" s="29"/>
      <c r="J477" s="29"/>
      <c r="K477" s="30"/>
      <c r="L477" s="20"/>
      <c r="M477" s="20"/>
      <c r="N477" s="20"/>
      <c r="O477" s="20"/>
      <c r="P477" s="20"/>
      <c r="Q477" s="30"/>
      <c r="R477" s="30"/>
      <c r="S477" s="30"/>
      <c r="T477" s="30"/>
      <c r="U477" s="20"/>
      <c r="V477" s="20"/>
      <c r="W477" s="20"/>
    </row>
    <row r="478">
      <c r="A478" s="20"/>
      <c r="B478" s="20"/>
      <c r="C478" s="20"/>
      <c r="D478" s="20"/>
      <c r="E478" s="20"/>
      <c r="F478" s="20"/>
      <c r="G478" s="20"/>
      <c r="H478" s="20"/>
      <c r="I478" s="29"/>
      <c r="J478" s="29"/>
      <c r="K478" s="30"/>
      <c r="L478" s="20"/>
      <c r="M478" s="20"/>
      <c r="N478" s="20"/>
      <c r="O478" s="20"/>
      <c r="P478" s="20"/>
      <c r="Q478" s="30"/>
      <c r="R478" s="30"/>
      <c r="S478" s="30"/>
      <c r="T478" s="30"/>
      <c r="U478" s="20"/>
      <c r="V478" s="20"/>
      <c r="W478" s="20"/>
    </row>
    <row r="479">
      <c r="A479" s="20"/>
      <c r="B479" s="20"/>
      <c r="C479" s="20"/>
      <c r="D479" s="20"/>
      <c r="E479" s="20"/>
      <c r="F479" s="20"/>
      <c r="G479" s="20"/>
      <c r="H479" s="20"/>
      <c r="I479" s="29"/>
      <c r="J479" s="29"/>
      <c r="K479" s="30"/>
      <c r="L479" s="20"/>
      <c r="M479" s="20"/>
      <c r="N479" s="20"/>
      <c r="O479" s="20"/>
      <c r="P479" s="20"/>
      <c r="Q479" s="30"/>
      <c r="R479" s="30"/>
      <c r="S479" s="30"/>
      <c r="T479" s="30"/>
      <c r="U479" s="20"/>
      <c r="V479" s="20"/>
      <c r="W479" s="20"/>
    </row>
    <row r="480">
      <c r="A480" s="20"/>
      <c r="B480" s="20"/>
      <c r="C480" s="20"/>
      <c r="D480" s="20"/>
      <c r="E480" s="20"/>
      <c r="F480" s="20"/>
      <c r="G480" s="20"/>
      <c r="H480" s="20"/>
      <c r="I480" s="29"/>
      <c r="J480" s="29"/>
      <c r="K480" s="30"/>
      <c r="L480" s="20"/>
      <c r="M480" s="20"/>
      <c r="N480" s="20"/>
      <c r="O480" s="20"/>
      <c r="P480" s="20"/>
      <c r="Q480" s="30"/>
      <c r="R480" s="30"/>
      <c r="S480" s="30"/>
      <c r="T480" s="30"/>
      <c r="U480" s="20"/>
      <c r="V480" s="20"/>
      <c r="W480" s="20"/>
    </row>
    <row r="481">
      <c r="A481" s="20"/>
      <c r="B481" s="20"/>
      <c r="C481" s="20"/>
      <c r="D481" s="20"/>
      <c r="E481" s="20"/>
      <c r="F481" s="20"/>
      <c r="G481" s="20"/>
      <c r="H481" s="20"/>
      <c r="I481" s="29"/>
      <c r="J481" s="29"/>
      <c r="K481" s="30"/>
      <c r="L481" s="20"/>
      <c r="M481" s="20"/>
      <c r="N481" s="20"/>
      <c r="O481" s="20"/>
      <c r="P481" s="20"/>
      <c r="Q481" s="30"/>
      <c r="R481" s="30"/>
      <c r="S481" s="30"/>
      <c r="T481" s="30"/>
      <c r="U481" s="20"/>
      <c r="V481" s="20"/>
      <c r="W481" s="20"/>
    </row>
    <row r="482">
      <c r="A482" s="20"/>
      <c r="B482" s="20"/>
      <c r="C482" s="20"/>
      <c r="D482" s="20"/>
      <c r="E482" s="20"/>
      <c r="F482" s="20"/>
      <c r="G482" s="20"/>
      <c r="H482" s="20"/>
      <c r="I482" s="29"/>
      <c r="J482" s="29"/>
      <c r="K482" s="30"/>
      <c r="L482" s="20"/>
      <c r="M482" s="20"/>
      <c r="N482" s="20"/>
      <c r="O482" s="20"/>
      <c r="P482" s="20"/>
      <c r="Q482" s="30"/>
      <c r="R482" s="30"/>
      <c r="S482" s="30"/>
      <c r="T482" s="30"/>
      <c r="U482" s="20"/>
      <c r="V482" s="20"/>
      <c r="W482" s="20"/>
    </row>
    <row r="483">
      <c r="A483" s="20"/>
      <c r="B483" s="20"/>
      <c r="C483" s="20"/>
      <c r="D483" s="20"/>
      <c r="E483" s="20"/>
      <c r="F483" s="20"/>
      <c r="G483" s="20"/>
      <c r="H483" s="20"/>
      <c r="I483" s="29"/>
      <c r="J483" s="29"/>
      <c r="K483" s="30"/>
      <c r="L483" s="20"/>
      <c r="M483" s="20"/>
      <c r="N483" s="20"/>
      <c r="O483" s="20"/>
      <c r="P483" s="20"/>
      <c r="Q483" s="30"/>
      <c r="R483" s="30"/>
      <c r="S483" s="30"/>
      <c r="T483" s="30"/>
      <c r="U483" s="20"/>
      <c r="V483" s="20"/>
      <c r="W483" s="20"/>
    </row>
    <row r="484">
      <c r="A484" s="20"/>
      <c r="B484" s="20"/>
      <c r="C484" s="20"/>
      <c r="D484" s="20"/>
      <c r="E484" s="20"/>
      <c r="F484" s="20"/>
      <c r="G484" s="20"/>
      <c r="H484" s="20"/>
      <c r="I484" s="29"/>
      <c r="J484" s="29"/>
      <c r="K484" s="30"/>
      <c r="L484" s="20"/>
      <c r="M484" s="20"/>
      <c r="N484" s="20"/>
      <c r="O484" s="20"/>
      <c r="P484" s="20"/>
      <c r="Q484" s="30"/>
      <c r="R484" s="30"/>
      <c r="S484" s="30"/>
      <c r="T484" s="30"/>
      <c r="U484" s="20"/>
      <c r="V484" s="20"/>
      <c r="W484" s="20"/>
    </row>
    <row r="485">
      <c r="A485" s="20"/>
      <c r="B485" s="20"/>
      <c r="C485" s="20"/>
      <c r="D485" s="20"/>
      <c r="E485" s="20"/>
      <c r="F485" s="20"/>
      <c r="G485" s="20"/>
      <c r="H485" s="20"/>
      <c r="I485" s="29"/>
      <c r="J485" s="29"/>
      <c r="K485" s="30"/>
      <c r="L485" s="20"/>
      <c r="M485" s="20"/>
      <c r="N485" s="20"/>
      <c r="O485" s="20"/>
      <c r="P485" s="20"/>
      <c r="Q485" s="30"/>
      <c r="R485" s="30"/>
      <c r="S485" s="30"/>
      <c r="T485" s="30"/>
      <c r="U485" s="20"/>
      <c r="V485" s="20"/>
      <c r="W485" s="20"/>
    </row>
    <row r="486">
      <c r="A486" s="20"/>
      <c r="B486" s="20"/>
      <c r="C486" s="20"/>
      <c r="D486" s="20"/>
      <c r="E486" s="20"/>
      <c r="F486" s="20"/>
      <c r="G486" s="20"/>
      <c r="H486" s="20"/>
      <c r="I486" s="29"/>
      <c r="J486" s="29"/>
      <c r="K486" s="30"/>
      <c r="L486" s="20"/>
      <c r="M486" s="20"/>
      <c r="N486" s="20"/>
      <c r="O486" s="20"/>
      <c r="P486" s="20"/>
      <c r="Q486" s="30"/>
      <c r="R486" s="30"/>
      <c r="S486" s="30"/>
      <c r="T486" s="30"/>
      <c r="U486" s="20"/>
      <c r="V486" s="20"/>
      <c r="W486" s="20"/>
    </row>
    <row r="487">
      <c r="A487" s="20"/>
      <c r="B487" s="20"/>
      <c r="C487" s="20"/>
      <c r="D487" s="20"/>
      <c r="E487" s="20"/>
      <c r="F487" s="20"/>
      <c r="G487" s="20"/>
      <c r="H487" s="20"/>
      <c r="I487" s="29"/>
      <c r="J487" s="29"/>
      <c r="K487" s="30"/>
      <c r="L487" s="20"/>
      <c r="M487" s="20"/>
      <c r="N487" s="20"/>
      <c r="O487" s="20"/>
      <c r="P487" s="20"/>
      <c r="Q487" s="30"/>
      <c r="R487" s="30"/>
      <c r="S487" s="30"/>
      <c r="T487" s="30"/>
      <c r="U487" s="20"/>
      <c r="V487" s="20"/>
      <c r="W487" s="20"/>
    </row>
    <row r="488">
      <c r="A488" s="20"/>
      <c r="B488" s="20"/>
      <c r="C488" s="20"/>
      <c r="D488" s="20"/>
      <c r="E488" s="20"/>
      <c r="F488" s="20"/>
      <c r="G488" s="20"/>
      <c r="H488" s="20"/>
      <c r="I488" s="29"/>
      <c r="J488" s="29"/>
      <c r="K488" s="30"/>
      <c r="L488" s="20"/>
      <c r="M488" s="20"/>
      <c r="N488" s="20"/>
      <c r="O488" s="20"/>
      <c r="P488" s="20"/>
      <c r="Q488" s="30"/>
      <c r="R488" s="30"/>
      <c r="S488" s="30"/>
      <c r="T488" s="30"/>
      <c r="U488" s="20"/>
      <c r="V488" s="20"/>
      <c r="W488" s="20"/>
    </row>
    <row r="489">
      <c r="A489" s="20"/>
      <c r="B489" s="20"/>
      <c r="C489" s="20"/>
      <c r="D489" s="20"/>
      <c r="E489" s="20"/>
      <c r="F489" s="20"/>
      <c r="G489" s="20"/>
      <c r="H489" s="20"/>
      <c r="I489" s="29"/>
      <c r="J489" s="29"/>
      <c r="K489" s="30"/>
      <c r="L489" s="20"/>
      <c r="M489" s="20"/>
      <c r="N489" s="20"/>
      <c r="O489" s="20"/>
      <c r="P489" s="20"/>
      <c r="Q489" s="30"/>
      <c r="R489" s="30"/>
      <c r="S489" s="30"/>
      <c r="T489" s="30"/>
      <c r="U489" s="20"/>
      <c r="V489" s="20"/>
      <c r="W489" s="20"/>
    </row>
    <row r="490">
      <c r="A490" s="20"/>
      <c r="B490" s="20"/>
      <c r="C490" s="20"/>
      <c r="D490" s="20"/>
      <c r="E490" s="20"/>
      <c r="F490" s="20"/>
      <c r="G490" s="20"/>
      <c r="H490" s="20"/>
      <c r="I490" s="29"/>
      <c r="J490" s="29"/>
      <c r="K490" s="30"/>
      <c r="L490" s="20"/>
      <c r="M490" s="20"/>
      <c r="N490" s="20"/>
      <c r="O490" s="20"/>
      <c r="P490" s="20"/>
      <c r="Q490" s="30"/>
      <c r="R490" s="30"/>
      <c r="S490" s="30"/>
      <c r="T490" s="30"/>
      <c r="U490" s="20"/>
      <c r="V490" s="20"/>
      <c r="W490" s="20"/>
    </row>
    <row r="491">
      <c r="A491" s="20"/>
      <c r="B491" s="20"/>
      <c r="C491" s="20"/>
      <c r="D491" s="20"/>
      <c r="E491" s="20"/>
      <c r="F491" s="20"/>
      <c r="G491" s="20"/>
      <c r="H491" s="20"/>
      <c r="I491" s="29"/>
      <c r="J491" s="29"/>
      <c r="K491" s="30"/>
      <c r="L491" s="20"/>
      <c r="M491" s="20"/>
      <c r="N491" s="20"/>
      <c r="O491" s="20"/>
      <c r="P491" s="20"/>
      <c r="Q491" s="30"/>
      <c r="R491" s="30"/>
      <c r="S491" s="30"/>
      <c r="T491" s="30"/>
      <c r="U491" s="20"/>
      <c r="V491" s="20"/>
      <c r="W491" s="20"/>
    </row>
    <row r="492">
      <c r="A492" s="20"/>
      <c r="B492" s="20"/>
      <c r="C492" s="20"/>
      <c r="D492" s="20"/>
      <c r="E492" s="20"/>
      <c r="F492" s="20"/>
      <c r="G492" s="20"/>
      <c r="H492" s="20"/>
      <c r="I492" s="29"/>
      <c r="J492" s="29"/>
      <c r="K492" s="30"/>
      <c r="L492" s="20"/>
      <c r="M492" s="20"/>
      <c r="N492" s="20"/>
      <c r="O492" s="20"/>
      <c r="P492" s="20"/>
      <c r="Q492" s="30"/>
      <c r="R492" s="30"/>
      <c r="S492" s="30"/>
      <c r="T492" s="30"/>
      <c r="U492" s="20"/>
      <c r="V492" s="20"/>
      <c r="W492" s="20"/>
    </row>
    <row r="493">
      <c r="A493" s="20"/>
      <c r="B493" s="20"/>
      <c r="C493" s="20"/>
      <c r="D493" s="20"/>
      <c r="E493" s="20"/>
      <c r="F493" s="20"/>
      <c r="G493" s="20"/>
      <c r="H493" s="20"/>
      <c r="I493" s="29"/>
      <c r="J493" s="29"/>
      <c r="K493" s="30"/>
      <c r="L493" s="20"/>
      <c r="M493" s="20"/>
      <c r="N493" s="20"/>
      <c r="O493" s="20"/>
      <c r="P493" s="20"/>
      <c r="Q493" s="30"/>
      <c r="R493" s="30"/>
      <c r="S493" s="30"/>
      <c r="T493" s="30"/>
      <c r="U493" s="20"/>
      <c r="V493" s="20"/>
      <c r="W493" s="20"/>
    </row>
    <row r="494">
      <c r="A494" s="20"/>
      <c r="B494" s="20"/>
      <c r="C494" s="20"/>
      <c r="D494" s="20"/>
      <c r="E494" s="20"/>
      <c r="F494" s="20"/>
      <c r="G494" s="20"/>
      <c r="H494" s="20"/>
      <c r="I494" s="29"/>
      <c r="J494" s="29"/>
      <c r="K494" s="30"/>
      <c r="L494" s="20"/>
      <c r="M494" s="20"/>
      <c r="N494" s="20"/>
      <c r="O494" s="20"/>
      <c r="P494" s="20"/>
      <c r="Q494" s="30"/>
      <c r="R494" s="30"/>
      <c r="S494" s="30"/>
      <c r="T494" s="30"/>
      <c r="U494" s="20"/>
      <c r="V494" s="20"/>
      <c r="W494" s="20"/>
    </row>
    <row r="495">
      <c r="A495" s="20"/>
      <c r="B495" s="20"/>
      <c r="C495" s="20"/>
      <c r="D495" s="20"/>
      <c r="E495" s="20"/>
      <c r="F495" s="20"/>
      <c r="G495" s="20"/>
      <c r="H495" s="20"/>
      <c r="I495" s="29"/>
      <c r="J495" s="29"/>
      <c r="K495" s="30"/>
      <c r="L495" s="20"/>
      <c r="M495" s="20"/>
      <c r="N495" s="20"/>
      <c r="O495" s="20"/>
      <c r="P495" s="20"/>
      <c r="Q495" s="30"/>
      <c r="R495" s="30"/>
      <c r="S495" s="30"/>
      <c r="T495" s="30"/>
      <c r="U495" s="20"/>
      <c r="V495" s="20"/>
      <c r="W495" s="20"/>
    </row>
    <row r="496">
      <c r="A496" s="20"/>
      <c r="B496" s="20"/>
      <c r="C496" s="20"/>
      <c r="D496" s="20"/>
      <c r="E496" s="20"/>
      <c r="F496" s="20"/>
      <c r="G496" s="20"/>
      <c r="H496" s="20"/>
      <c r="I496" s="29"/>
      <c r="J496" s="29"/>
      <c r="K496" s="30"/>
      <c r="L496" s="20"/>
      <c r="M496" s="20"/>
      <c r="N496" s="20"/>
      <c r="O496" s="20"/>
      <c r="P496" s="20"/>
      <c r="Q496" s="30"/>
      <c r="R496" s="30"/>
      <c r="S496" s="30"/>
      <c r="T496" s="30"/>
      <c r="U496" s="20"/>
      <c r="V496" s="20"/>
      <c r="W496" s="20"/>
    </row>
    <row r="497">
      <c r="A497" s="20"/>
      <c r="B497" s="20"/>
      <c r="C497" s="20"/>
      <c r="D497" s="20"/>
      <c r="E497" s="20"/>
      <c r="F497" s="20"/>
      <c r="G497" s="20"/>
      <c r="H497" s="20"/>
      <c r="I497" s="29"/>
      <c r="J497" s="29"/>
      <c r="K497" s="30"/>
      <c r="L497" s="20"/>
      <c r="M497" s="20"/>
      <c r="N497" s="20"/>
      <c r="O497" s="20"/>
      <c r="P497" s="20"/>
      <c r="Q497" s="30"/>
      <c r="R497" s="30"/>
      <c r="S497" s="30"/>
      <c r="T497" s="30"/>
      <c r="U497" s="20"/>
      <c r="V497" s="20"/>
      <c r="W497" s="20"/>
    </row>
    <row r="498">
      <c r="A498" s="20"/>
      <c r="B498" s="20"/>
      <c r="C498" s="20"/>
      <c r="D498" s="20"/>
      <c r="E498" s="20"/>
      <c r="F498" s="20"/>
      <c r="G498" s="20"/>
      <c r="H498" s="20"/>
      <c r="I498" s="29"/>
      <c r="J498" s="29"/>
      <c r="K498" s="30"/>
      <c r="L498" s="20"/>
      <c r="M498" s="20"/>
      <c r="N498" s="20"/>
      <c r="O498" s="20"/>
      <c r="P498" s="20"/>
      <c r="Q498" s="30"/>
      <c r="R498" s="30"/>
      <c r="S498" s="30"/>
      <c r="T498" s="30"/>
      <c r="U498" s="20"/>
      <c r="V498" s="20"/>
      <c r="W498" s="20"/>
    </row>
    <row r="499">
      <c r="A499" s="20"/>
      <c r="B499" s="20"/>
      <c r="C499" s="20"/>
      <c r="D499" s="20"/>
      <c r="E499" s="20"/>
      <c r="F499" s="20"/>
      <c r="G499" s="20"/>
      <c r="H499" s="20"/>
      <c r="I499" s="29"/>
      <c r="J499" s="29"/>
      <c r="K499" s="30"/>
      <c r="L499" s="20"/>
      <c r="M499" s="20"/>
      <c r="N499" s="20"/>
      <c r="O499" s="20"/>
      <c r="P499" s="20"/>
      <c r="Q499" s="30"/>
      <c r="R499" s="30"/>
      <c r="S499" s="30"/>
      <c r="T499" s="30"/>
      <c r="U499" s="20"/>
      <c r="V499" s="20"/>
      <c r="W499" s="20"/>
    </row>
    <row r="500">
      <c r="A500" s="20"/>
      <c r="B500" s="20"/>
      <c r="C500" s="20"/>
      <c r="D500" s="20"/>
      <c r="E500" s="20"/>
      <c r="F500" s="20"/>
      <c r="G500" s="20"/>
      <c r="H500" s="20"/>
      <c r="I500" s="29"/>
      <c r="J500" s="29"/>
      <c r="K500" s="30"/>
      <c r="L500" s="20"/>
      <c r="M500" s="20"/>
      <c r="N500" s="20"/>
      <c r="O500" s="20"/>
      <c r="P500" s="20"/>
      <c r="Q500" s="30"/>
      <c r="R500" s="30"/>
      <c r="S500" s="30"/>
      <c r="T500" s="30"/>
      <c r="U500" s="20"/>
      <c r="V500" s="20"/>
      <c r="W500" s="20"/>
    </row>
    <row r="501">
      <c r="A501" s="20"/>
      <c r="B501" s="20"/>
      <c r="C501" s="20"/>
      <c r="D501" s="20"/>
      <c r="E501" s="20"/>
      <c r="F501" s="20"/>
      <c r="G501" s="20"/>
      <c r="H501" s="20"/>
      <c r="I501" s="29"/>
      <c r="J501" s="29"/>
      <c r="K501" s="30"/>
      <c r="L501" s="20"/>
      <c r="M501" s="20"/>
      <c r="N501" s="20"/>
      <c r="O501" s="20"/>
      <c r="P501" s="20"/>
      <c r="Q501" s="30"/>
      <c r="R501" s="30"/>
      <c r="S501" s="30"/>
      <c r="T501" s="30"/>
      <c r="U501" s="20"/>
      <c r="V501" s="20"/>
      <c r="W501" s="20"/>
    </row>
    <row r="502">
      <c r="A502" s="20"/>
      <c r="B502" s="20"/>
      <c r="C502" s="20"/>
      <c r="D502" s="20"/>
      <c r="E502" s="20"/>
      <c r="F502" s="20"/>
      <c r="G502" s="20"/>
      <c r="H502" s="20"/>
      <c r="I502" s="29"/>
      <c r="J502" s="29"/>
      <c r="K502" s="30"/>
      <c r="L502" s="20"/>
      <c r="M502" s="20"/>
      <c r="N502" s="20"/>
      <c r="O502" s="20"/>
      <c r="P502" s="20"/>
      <c r="Q502" s="30"/>
      <c r="R502" s="30"/>
      <c r="S502" s="30"/>
      <c r="T502" s="30"/>
      <c r="U502" s="20"/>
      <c r="V502" s="20"/>
      <c r="W502" s="20"/>
    </row>
    <row r="503">
      <c r="A503" s="20"/>
      <c r="B503" s="20"/>
      <c r="C503" s="20"/>
      <c r="D503" s="20"/>
      <c r="E503" s="20"/>
      <c r="F503" s="20"/>
      <c r="G503" s="20"/>
      <c r="H503" s="20"/>
      <c r="I503" s="29"/>
      <c r="J503" s="29"/>
      <c r="K503" s="30"/>
      <c r="L503" s="20"/>
      <c r="M503" s="20"/>
      <c r="N503" s="20"/>
      <c r="O503" s="20"/>
      <c r="P503" s="20"/>
      <c r="Q503" s="30"/>
      <c r="R503" s="30"/>
      <c r="S503" s="30"/>
      <c r="T503" s="30"/>
      <c r="U503" s="20"/>
      <c r="V503" s="20"/>
      <c r="W503" s="20"/>
    </row>
    <row r="504">
      <c r="A504" s="20"/>
      <c r="B504" s="20"/>
      <c r="C504" s="20"/>
      <c r="D504" s="20"/>
      <c r="E504" s="20"/>
      <c r="F504" s="20"/>
      <c r="G504" s="20"/>
      <c r="H504" s="20"/>
      <c r="I504" s="29"/>
      <c r="J504" s="29"/>
      <c r="K504" s="30"/>
      <c r="L504" s="20"/>
      <c r="M504" s="20"/>
      <c r="N504" s="20"/>
      <c r="O504" s="20"/>
      <c r="P504" s="20"/>
      <c r="Q504" s="30"/>
      <c r="R504" s="30"/>
      <c r="S504" s="30"/>
      <c r="T504" s="30"/>
      <c r="U504" s="20"/>
      <c r="V504" s="20"/>
      <c r="W504" s="20"/>
    </row>
    <row r="505">
      <c r="A505" s="20"/>
      <c r="B505" s="20"/>
      <c r="C505" s="20"/>
      <c r="D505" s="20"/>
      <c r="E505" s="20"/>
      <c r="F505" s="20"/>
      <c r="G505" s="20"/>
      <c r="H505" s="20"/>
      <c r="I505" s="29"/>
      <c r="J505" s="29"/>
      <c r="K505" s="30"/>
      <c r="L505" s="20"/>
      <c r="M505" s="20"/>
      <c r="N505" s="20"/>
      <c r="O505" s="20"/>
      <c r="P505" s="20"/>
      <c r="Q505" s="30"/>
      <c r="R505" s="30"/>
      <c r="S505" s="30"/>
      <c r="T505" s="30"/>
      <c r="U505" s="20"/>
      <c r="V505" s="20"/>
      <c r="W505" s="20"/>
    </row>
    <row r="506">
      <c r="A506" s="20"/>
      <c r="B506" s="20"/>
      <c r="C506" s="20"/>
      <c r="D506" s="20"/>
      <c r="E506" s="20"/>
      <c r="F506" s="20"/>
      <c r="G506" s="20"/>
      <c r="H506" s="20"/>
      <c r="I506" s="29"/>
      <c r="J506" s="29"/>
      <c r="K506" s="30"/>
      <c r="L506" s="20"/>
      <c r="M506" s="20"/>
      <c r="N506" s="20"/>
      <c r="O506" s="20"/>
      <c r="P506" s="20"/>
      <c r="Q506" s="30"/>
      <c r="R506" s="30"/>
      <c r="S506" s="30"/>
      <c r="T506" s="30"/>
      <c r="U506" s="20"/>
      <c r="V506" s="20"/>
      <c r="W506" s="20"/>
    </row>
    <row r="507">
      <c r="A507" s="20"/>
      <c r="B507" s="20"/>
      <c r="C507" s="20"/>
      <c r="D507" s="20"/>
      <c r="E507" s="20"/>
      <c r="F507" s="20"/>
      <c r="G507" s="20"/>
      <c r="H507" s="20"/>
      <c r="I507" s="29"/>
      <c r="J507" s="29"/>
      <c r="K507" s="30"/>
      <c r="L507" s="20"/>
      <c r="M507" s="20"/>
      <c r="N507" s="20"/>
      <c r="O507" s="20"/>
      <c r="P507" s="20"/>
      <c r="Q507" s="30"/>
      <c r="R507" s="30"/>
      <c r="S507" s="30"/>
      <c r="T507" s="30"/>
      <c r="U507" s="20"/>
      <c r="V507" s="20"/>
      <c r="W507" s="20"/>
    </row>
    <row r="508">
      <c r="A508" s="20"/>
      <c r="B508" s="20"/>
      <c r="C508" s="20"/>
      <c r="D508" s="20"/>
      <c r="E508" s="20"/>
      <c r="F508" s="20"/>
      <c r="G508" s="20"/>
      <c r="H508" s="20"/>
      <c r="I508" s="29"/>
      <c r="J508" s="29"/>
      <c r="K508" s="30"/>
      <c r="L508" s="20"/>
      <c r="M508" s="20"/>
      <c r="N508" s="20"/>
      <c r="O508" s="20"/>
      <c r="P508" s="20"/>
      <c r="Q508" s="30"/>
      <c r="R508" s="30"/>
      <c r="S508" s="30"/>
      <c r="T508" s="30"/>
      <c r="U508" s="20"/>
      <c r="V508" s="20"/>
      <c r="W508" s="20"/>
    </row>
    <row r="509">
      <c r="A509" s="20"/>
      <c r="B509" s="20"/>
      <c r="C509" s="20"/>
      <c r="D509" s="20"/>
      <c r="E509" s="20"/>
      <c r="F509" s="20"/>
      <c r="G509" s="20"/>
      <c r="H509" s="20"/>
      <c r="I509" s="29"/>
      <c r="J509" s="29"/>
      <c r="K509" s="30"/>
      <c r="L509" s="20"/>
      <c r="M509" s="20"/>
      <c r="N509" s="20"/>
      <c r="O509" s="20"/>
      <c r="P509" s="20"/>
      <c r="Q509" s="30"/>
      <c r="R509" s="30"/>
      <c r="S509" s="30"/>
      <c r="T509" s="30"/>
      <c r="U509" s="20"/>
      <c r="V509" s="20"/>
      <c r="W509" s="20"/>
    </row>
    <row r="510">
      <c r="A510" s="20"/>
      <c r="B510" s="20"/>
      <c r="C510" s="20"/>
      <c r="D510" s="20"/>
      <c r="E510" s="20"/>
      <c r="F510" s="20"/>
      <c r="G510" s="20"/>
      <c r="H510" s="20"/>
      <c r="I510" s="29"/>
      <c r="J510" s="29"/>
      <c r="K510" s="30"/>
      <c r="L510" s="20"/>
      <c r="M510" s="20"/>
      <c r="N510" s="20"/>
      <c r="O510" s="20"/>
      <c r="P510" s="20"/>
      <c r="Q510" s="30"/>
      <c r="R510" s="30"/>
      <c r="S510" s="30"/>
      <c r="T510" s="30"/>
      <c r="U510" s="20"/>
      <c r="V510" s="20"/>
      <c r="W510" s="20"/>
    </row>
    <row r="511">
      <c r="A511" s="20"/>
      <c r="B511" s="20"/>
      <c r="C511" s="20"/>
      <c r="D511" s="20"/>
      <c r="E511" s="20"/>
      <c r="F511" s="20"/>
      <c r="G511" s="20"/>
      <c r="H511" s="20"/>
      <c r="I511" s="29"/>
      <c r="J511" s="29"/>
      <c r="K511" s="30"/>
      <c r="L511" s="20"/>
      <c r="M511" s="20"/>
      <c r="N511" s="20"/>
      <c r="O511" s="20"/>
      <c r="P511" s="20"/>
      <c r="Q511" s="30"/>
      <c r="R511" s="30"/>
      <c r="S511" s="30"/>
      <c r="T511" s="30"/>
      <c r="U511" s="20"/>
      <c r="V511" s="20"/>
      <c r="W511" s="20"/>
    </row>
    <row r="512">
      <c r="A512" s="20"/>
      <c r="B512" s="20"/>
      <c r="C512" s="20"/>
      <c r="D512" s="20"/>
      <c r="E512" s="20"/>
      <c r="F512" s="20"/>
      <c r="G512" s="20"/>
      <c r="H512" s="20"/>
      <c r="I512" s="29"/>
      <c r="J512" s="29"/>
      <c r="K512" s="30"/>
      <c r="L512" s="20"/>
      <c r="M512" s="20"/>
      <c r="N512" s="20"/>
      <c r="O512" s="20"/>
      <c r="P512" s="20"/>
      <c r="Q512" s="30"/>
      <c r="R512" s="30"/>
      <c r="S512" s="30"/>
      <c r="T512" s="30"/>
      <c r="U512" s="20"/>
      <c r="V512" s="20"/>
      <c r="W512" s="20"/>
    </row>
    <row r="513">
      <c r="A513" s="20"/>
      <c r="B513" s="20"/>
      <c r="C513" s="20"/>
      <c r="D513" s="20"/>
      <c r="E513" s="20"/>
      <c r="F513" s="20"/>
      <c r="G513" s="20"/>
      <c r="H513" s="20"/>
      <c r="I513" s="29"/>
      <c r="J513" s="29"/>
      <c r="K513" s="30"/>
      <c r="L513" s="20"/>
      <c r="M513" s="20"/>
      <c r="N513" s="20"/>
      <c r="O513" s="20"/>
      <c r="P513" s="20"/>
      <c r="Q513" s="30"/>
      <c r="R513" s="30"/>
      <c r="S513" s="30"/>
      <c r="T513" s="30"/>
      <c r="U513" s="20"/>
      <c r="V513" s="20"/>
      <c r="W513" s="20"/>
    </row>
    <row r="514">
      <c r="A514" s="20"/>
      <c r="B514" s="20"/>
      <c r="C514" s="20"/>
      <c r="D514" s="20"/>
      <c r="E514" s="20"/>
      <c r="F514" s="20"/>
      <c r="G514" s="20"/>
      <c r="H514" s="20"/>
      <c r="I514" s="29"/>
      <c r="J514" s="29"/>
      <c r="K514" s="30"/>
      <c r="L514" s="20"/>
      <c r="M514" s="20"/>
      <c r="N514" s="20"/>
      <c r="O514" s="20"/>
      <c r="P514" s="20"/>
      <c r="Q514" s="30"/>
      <c r="R514" s="30"/>
      <c r="S514" s="30"/>
      <c r="T514" s="30"/>
      <c r="U514" s="20"/>
      <c r="V514" s="20"/>
      <c r="W514" s="20"/>
    </row>
    <row r="515">
      <c r="A515" s="20"/>
      <c r="B515" s="20"/>
      <c r="C515" s="20"/>
      <c r="D515" s="20"/>
      <c r="E515" s="20"/>
      <c r="F515" s="20"/>
      <c r="G515" s="20"/>
      <c r="H515" s="20"/>
      <c r="I515" s="29"/>
      <c r="J515" s="29"/>
      <c r="K515" s="30"/>
      <c r="L515" s="20"/>
      <c r="M515" s="20"/>
      <c r="N515" s="20"/>
      <c r="O515" s="20"/>
      <c r="P515" s="20"/>
      <c r="Q515" s="30"/>
      <c r="R515" s="30"/>
      <c r="S515" s="30"/>
      <c r="T515" s="30"/>
      <c r="U515" s="20"/>
      <c r="V515" s="20"/>
      <c r="W515" s="20"/>
    </row>
    <row r="516">
      <c r="A516" s="20"/>
      <c r="B516" s="20"/>
      <c r="C516" s="20"/>
      <c r="D516" s="20"/>
      <c r="E516" s="20"/>
      <c r="F516" s="20"/>
      <c r="G516" s="20"/>
      <c r="H516" s="20"/>
      <c r="I516" s="29"/>
      <c r="J516" s="29"/>
      <c r="K516" s="30"/>
      <c r="L516" s="20"/>
      <c r="M516" s="20"/>
      <c r="N516" s="20"/>
      <c r="O516" s="20"/>
      <c r="P516" s="20"/>
      <c r="Q516" s="30"/>
      <c r="R516" s="30"/>
      <c r="S516" s="30"/>
      <c r="T516" s="30"/>
      <c r="U516" s="20"/>
      <c r="V516" s="20"/>
      <c r="W516" s="20"/>
    </row>
    <row r="517">
      <c r="A517" s="20"/>
      <c r="B517" s="20"/>
      <c r="C517" s="20"/>
      <c r="D517" s="20"/>
      <c r="E517" s="20"/>
      <c r="F517" s="20"/>
      <c r="G517" s="20"/>
      <c r="H517" s="20"/>
      <c r="I517" s="29"/>
      <c r="J517" s="29"/>
      <c r="K517" s="30"/>
      <c r="L517" s="20"/>
      <c r="M517" s="20"/>
      <c r="N517" s="20"/>
      <c r="O517" s="20"/>
      <c r="P517" s="20"/>
      <c r="Q517" s="30"/>
      <c r="R517" s="30"/>
      <c r="S517" s="30"/>
      <c r="T517" s="30"/>
      <c r="U517" s="20"/>
      <c r="V517" s="20"/>
      <c r="W517" s="20"/>
    </row>
    <row r="518">
      <c r="A518" s="20"/>
      <c r="B518" s="20"/>
      <c r="C518" s="20"/>
      <c r="D518" s="20"/>
      <c r="E518" s="20"/>
      <c r="F518" s="20"/>
      <c r="G518" s="20"/>
      <c r="H518" s="20"/>
      <c r="I518" s="29"/>
      <c r="J518" s="29"/>
      <c r="K518" s="30"/>
      <c r="L518" s="20"/>
      <c r="M518" s="20"/>
      <c r="N518" s="20"/>
      <c r="O518" s="20"/>
      <c r="P518" s="20"/>
      <c r="Q518" s="30"/>
      <c r="R518" s="30"/>
      <c r="S518" s="30"/>
      <c r="T518" s="30"/>
      <c r="U518" s="20"/>
      <c r="V518" s="20"/>
      <c r="W518" s="20"/>
    </row>
    <row r="519">
      <c r="A519" s="20"/>
      <c r="B519" s="20"/>
      <c r="C519" s="20"/>
      <c r="D519" s="20"/>
      <c r="E519" s="20"/>
      <c r="F519" s="20"/>
      <c r="G519" s="20"/>
      <c r="H519" s="20"/>
      <c r="I519" s="29"/>
      <c r="J519" s="29"/>
      <c r="K519" s="30"/>
      <c r="L519" s="20"/>
      <c r="M519" s="20"/>
      <c r="N519" s="20"/>
      <c r="O519" s="20"/>
      <c r="P519" s="20"/>
      <c r="Q519" s="30"/>
      <c r="R519" s="30"/>
      <c r="S519" s="30"/>
      <c r="T519" s="30"/>
      <c r="U519" s="20"/>
      <c r="V519" s="20"/>
      <c r="W519" s="20"/>
    </row>
    <row r="520">
      <c r="A520" s="20"/>
      <c r="B520" s="20"/>
      <c r="C520" s="20"/>
      <c r="D520" s="20"/>
      <c r="E520" s="20"/>
      <c r="F520" s="20"/>
      <c r="G520" s="20"/>
      <c r="H520" s="20"/>
      <c r="I520" s="29"/>
      <c r="J520" s="29"/>
      <c r="K520" s="30"/>
      <c r="L520" s="20"/>
      <c r="M520" s="20"/>
      <c r="N520" s="20"/>
      <c r="O520" s="20"/>
      <c r="P520" s="20"/>
      <c r="Q520" s="30"/>
      <c r="R520" s="30"/>
      <c r="S520" s="30"/>
      <c r="T520" s="30"/>
      <c r="U520" s="20"/>
      <c r="V520" s="20"/>
      <c r="W520" s="20"/>
    </row>
    <row r="521">
      <c r="A521" s="20"/>
      <c r="B521" s="20"/>
      <c r="C521" s="20"/>
      <c r="D521" s="20"/>
      <c r="E521" s="20"/>
      <c r="F521" s="20"/>
      <c r="G521" s="20"/>
      <c r="H521" s="20"/>
      <c r="I521" s="29"/>
      <c r="J521" s="29"/>
      <c r="K521" s="30"/>
      <c r="L521" s="20"/>
      <c r="M521" s="20"/>
      <c r="N521" s="20"/>
      <c r="O521" s="20"/>
      <c r="P521" s="20"/>
      <c r="Q521" s="30"/>
      <c r="R521" s="30"/>
      <c r="S521" s="30"/>
      <c r="T521" s="30"/>
      <c r="U521" s="20"/>
      <c r="V521" s="20"/>
      <c r="W521" s="20"/>
    </row>
    <row r="522">
      <c r="A522" s="20"/>
      <c r="B522" s="20"/>
      <c r="C522" s="20"/>
      <c r="D522" s="20"/>
      <c r="E522" s="20"/>
      <c r="F522" s="20"/>
      <c r="G522" s="20"/>
      <c r="H522" s="20"/>
      <c r="I522" s="29"/>
      <c r="J522" s="29"/>
      <c r="K522" s="30"/>
      <c r="L522" s="20"/>
      <c r="M522" s="20"/>
      <c r="N522" s="20"/>
      <c r="O522" s="20"/>
      <c r="P522" s="20"/>
      <c r="Q522" s="30"/>
      <c r="R522" s="30"/>
      <c r="S522" s="30"/>
      <c r="T522" s="30"/>
      <c r="U522" s="20"/>
      <c r="V522" s="20"/>
      <c r="W522" s="20"/>
    </row>
    <row r="523">
      <c r="A523" s="20"/>
      <c r="B523" s="20"/>
      <c r="C523" s="20"/>
      <c r="D523" s="20"/>
      <c r="E523" s="20"/>
      <c r="F523" s="20"/>
      <c r="G523" s="20"/>
      <c r="H523" s="20"/>
      <c r="I523" s="29"/>
      <c r="J523" s="29"/>
      <c r="K523" s="30"/>
      <c r="L523" s="20"/>
      <c r="M523" s="20"/>
      <c r="N523" s="20"/>
      <c r="O523" s="20"/>
      <c r="P523" s="20"/>
      <c r="Q523" s="30"/>
      <c r="R523" s="30"/>
      <c r="S523" s="30"/>
      <c r="T523" s="30"/>
      <c r="U523" s="20"/>
      <c r="V523" s="20"/>
      <c r="W523" s="20"/>
    </row>
    <row r="524">
      <c r="A524" s="20"/>
      <c r="B524" s="20"/>
      <c r="C524" s="20"/>
      <c r="D524" s="20"/>
      <c r="E524" s="20"/>
      <c r="F524" s="20"/>
      <c r="G524" s="20"/>
      <c r="H524" s="20"/>
      <c r="I524" s="29"/>
      <c r="J524" s="29"/>
      <c r="K524" s="30"/>
      <c r="L524" s="20"/>
      <c r="M524" s="20"/>
      <c r="N524" s="20"/>
      <c r="O524" s="20"/>
      <c r="P524" s="20"/>
      <c r="Q524" s="30"/>
      <c r="R524" s="30"/>
      <c r="S524" s="30"/>
      <c r="T524" s="30"/>
      <c r="U524" s="20"/>
      <c r="V524" s="20"/>
      <c r="W524" s="20"/>
    </row>
    <row r="525">
      <c r="A525" s="20"/>
      <c r="B525" s="20"/>
      <c r="C525" s="20"/>
      <c r="D525" s="20"/>
      <c r="E525" s="20"/>
      <c r="F525" s="20"/>
      <c r="G525" s="20"/>
      <c r="H525" s="20"/>
      <c r="I525" s="29"/>
      <c r="J525" s="29"/>
      <c r="K525" s="30"/>
      <c r="L525" s="20"/>
      <c r="M525" s="20"/>
      <c r="N525" s="20"/>
      <c r="O525" s="20"/>
      <c r="P525" s="20"/>
      <c r="Q525" s="30"/>
      <c r="R525" s="30"/>
      <c r="S525" s="30"/>
      <c r="T525" s="30"/>
      <c r="U525" s="20"/>
      <c r="V525" s="20"/>
      <c r="W525" s="20"/>
    </row>
    <row r="526">
      <c r="A526" s="20"/>
      <c r="B526" s="20"/>
      <c r="C526" s="20"/>
      <c r="D526" s="20"/>
      <c r="E526" s="20"/>
      <c r="F526" s="20"/>
      <c r="G526" s="20"/>
      <c r="H526" s="20"/>
      <c r="I526" s="29"/>
      <c r="J526" s="29"/>
      <c r="K526" s="30"/>
      <c r="L526" s="20"/>
      <c r="M526" s="20"/>
      <c r="N526" s="20"/>
      <c r="O526" s="20"/>
      <c r="P526" s="20"/>
      <c r="Q526" s="30"/>
      <c r="R526" s="30"/>
      <c r="S526" s="30"/>
      <c r="T526" s="30"/>
      <c r="U526" s="20"/>
      <c r="V526" s="20"/>
      <c r="W526" s="20"/>
    </row>
    <row r="527">
      <c r="A527" s="20"/>
      <c r="B527" s="20"/>
      <c r="C527" s="20"/>
      <c r="D527" s="20"/>
      <c r="E527" s="20"/>
      <c r="F527" s="20"/>
      <c r="G527" s="20"/>
      <c r="H527" s="20"/>
      <c r="I527" s="29"/>
      <c r="J527" s="29"/>
      <c r="K527" s="30"/>
      <c r="L527" s="20"/>
      <c r="M527" s="20"/>
      <c r="N527" s="20"/>
      <c r="O527" s="20"/>
      <c r="P527" s="20"/>
      <c r="Q527" s="30"/>
      <c r="R527" s="30"/>
      <c r="S527" s="30"/>
      <c r="T527" s="30"/>
      <c r="U527" s="20"/>
      <c r="V527" s="20"/>
      <c r="W527" s="20"/>
    </row>
    <row r="528">
      <c r="A528" s="20"/>
      <c r="B528" s="20"/>
      <c r="C528" s="20"/>
      <c r="D528" s="20"/>
      <c r="E528" s="20"/>
      <c r="F528" s="20"/>
      <c r="G528" s="20"/>
      <c r="H528" s="20"/>
      <c r="I528" s="29"/>
      <c r="J528" s="29"/>
      <c r="K528" s="30"/>
      <c r="L528" s="20"/>
      <c r="M528" s="20"/>
      <c r="N528" s="20"/>
      <c r="O528" s="20"/>
      <c r="P528" s="20"/>
      <c r="Q528" s="30"/>
      <c r="R528" s="30"/>
      <c r="S528" s="30"/>
      <c r="T528" s="30"/>
      <c r="U528" s="20"/>
      <c r="V528" s="20"/>
      <c r="W528" s="20"/>
    </row>
    <row r="529">
      <c r="A529" s="20"/>
      <c r="B529" s="20"/>
      <c r="C529" s="20"/>
      <c r="D529" s="20"/>
      <c r="E529" s="20"/>
      <c r="F529" s="20"/>
      <c r="G529" s="20"/>
      <c r="H529" s="20"/>
      <c r="I529" s="29"/>
      <c r="J529" s="29"/>
      <c r="K529" s="30"/>
      <c r="L529" s="20"/>
      <c r="M529" s="20"/>
      <c r="N529" s="20"/>
      <c r="O529" s="20"/>
      <c r="P529" s="20"/>
      <c r="Q529" s="30"/>
      <c r="R529" s="30"/>
      <c r="S529" s="30"/>
      <c r="T529" s="30"/>
      <c r="U529" s="20"/>
      <c r="V529" s="20"/>
      <c r="W529" s="20"/>
    </row>
    <row r="530">
      <c r="A530" s="20"/>
      <c r="B530" s="20"/>
      <c r="C530" s="20"/>
      <c r="D530" s="20"/>
      <c r="E530" s="20"/>
      <c r="F530" s="20"/>
      <c r="G530" s="20"/>
      <c r="H530" s="20"/>
      <c r="I530" s="29"/>
      <c r="J530" s="29"/>
      <c r="K530" s="30"/>
      <c r="L530" s="20"/>
      <c r="M530" s="20"/>
      <c r="N530" s="20"/>
      <c r="O530" s="20"/>
      <c r="P530" s="20"/>
      <c r="Q530" s="30"/>
      <c r="R530" s="30"/>
      <c r="S530" s="30"/>
      <c r="T530" s="30"/>
      <c r="U530" s="20"/>
      <c r="V530" s="20"/>
      <c r="W530" s="20"/>
    </row>
    <row r="531">
      <c r="A531" s="20"/>
      <c r="B531" s="20"/>
      <c r="C531" s="20"/>
      <c r="D531" s="20"/>
      <c r="E531" s="20"/>
      <c r="F531" s="20"/>
      <c r="G531" s="20"/>
      <c r="H531" s="20"/>
      <c r="I531" s="29"/>
      <c r="J531" s="29"/>
      <c r="K531" s="30"/>
      <c r="L531" s="20"/>
      <c r="M531" s="20"/>
      <c r="N531" s="20"/>
      <c r="O531" s="20"/>
      <c r="P531" s="20"/>
      <c r="Q531" s="30"/>
      <c r="R531" s="30"/>
      <c r="S531" s="30"/>
      <c r="T531" s="30"/>
      <c r="U531" s="20"/>
      <c r="V531" s="20"/>
      <c r="W531" s="20"/>
    </row>
    <row r="532">
      <c r="A532" s="20"/>
      <c r="B532" s="20"/>
      <c r="C532" s="20"/>
      <c r="D532" s="20"/>
      <c r="E532" s="20"/>
      <c r="F532" s="20"/>
      <c r="G532" s="20"/>
      <c r="H532" s="20"/>
      <c r="I532" s="29"/>
      <c r="J532" s="29"/>
      <c r="K532" s="30"/>
      <c r="L532" s="20"/>
      <c r="M532" s="20"/>
      <c r="N532" s="20"/>
      <c r="O532" s="20"/>
      <c r="P532" s="20"/>
      <c r="Q532" s="30"/>
      <c r="R532" s="30"/>
      <c r="S532" s="30"/>
      <c r="T532" s="30"/>
      <c r="U532" s="20"/>
      <c r="V532" s="20"/>
      <c r="W532" s="20"/>
    </row>
    <row r="533">
      <c r="A533" s="20"/>
      <c r="B533" s="20"/>
      <c r="C533" s="20"/>
      <c r="D533" s="20"/>
      <c r="E533" s="20"/>
      <c r="F533" s="20"/>
      <c r="G533" s="20"/>
      <c r="H533" s="20"/>
      <c r="I533" s="29"/>
      <c r="J533" s="29"/>
      <c r="K533" s="30"/>
      <c r="L533" s="20"/>
      <c r="M533" s="20"/>
      <c r="N533" s="20"/>
      <c r="O533" s="20"/>
      <c r="P533" s="20"/>
      <c r="Q533" s="30"/>
      <c r="R533" s="30"/>
      <c r="S533" s="30"/>
      <c r="T533" s="30"/>
      <c r="U533" s="20"/>
      <c r="V533" s="20"/>
      <c r="W533" s="20"/>
    </row>
    <row r="534">
      <c r="A534" s="20"/>
      <c r="B534" s="20"/>
      <c r="C534" s="20"/>
      <c r="D534" s="20"/>
      <c r="E534" s="20"/>
      <c r="F534" s="20"/>
      <c r="G534" s="20"/>
      <c r="H534" s="20"/>
      <c r="I534" s="29"/>
      <c r="J534" s="29"/>
      <c r="K534" s="30"/>
      <c r="L534" s="20"/>
      <c r="M534" s="20"/>
      <c r="N534" s="20"/>
      <c r="O534" s="20"/>
      <c r="P534" s="20"/>
      <c r="Q534" s="30"/>
      <c r="R534" s="30"/>
      <c r="S534" s="30"/>
      <c r="T534" s="30"/>
      <c r="U534" s="20"/>
      <c r="V534" s="20"/>
      <c r="W534" s="20"/>
    </row>
    <row r="535">
      <c r="A535" s="20"/>
      <c r="B535" s="20"/>
      <c r="C535" s="20"/>
      <c r="D535" s="20"/>
      <c r="E535" s="20"/>
      <c r="F535" s="20"/>
      <c r="G535" s="20"/>
      <c r="H535" s="20"/>
      <c r="I535" s="29"/>
      <c r="J535" s="29"/>
      <c r="K535" s="30"/>
      <c r="L535" s="20"/>
      <c r="M535" s="20"/>
      <c r="N535" s="20"/>
      <c r="O535" s="20"/>
      <c r="P535" s="20"/>
      <c r="Q535" s="30"/>
      <c r="R535" s="30"/>
      <c r="S535" s="30"/>
      <c r="T535" s="30"/>
      <c r="U535" s="20"/>
      <c r="V535" s="20"/>
      <c r="W535" s="20"/>
    </row>
    <row r="536">
      <c r="A536" s="20"/>
      <c r="B536" s="20"/>
      <c r="C536" s="20"/>
      <c r="D536" s="20"/>
      <c r="E536" s="20"/>
      <c r="F536" s="20"/>
      <c r="G536" s="20"/>
      <c r="H536" s="20"/>
      <c r="I536" s="29"/>
      <c r="J536" s="29"/>
      <c r="K536" s="30"/>
      <c r="L536" s="20"/>
      <c r="M536" s="20"/>
      <c r="N536" s="20"/>
      <c r="O536" s="20"/>
      <c r="P536" s="20"/>
      <c r="Q536" s="30"/>
      <c r="R536" s="30"/>
      <c r="S536" s="30"/>
      <c r="T536" s="30"/>
      <c r="U536" s="20"/>
      <c r="V536" s="20"/>
      <c r="W536" s="20"/>
    </row>
    <row r="537">
      <c r="A537" s="20"/>
      <c r="B537" s="20"/>
      <c r="C537" s="20"/>
      <c r="D537" s="20"/>
      <c r="E537" s="20"/>
      <c r="F537" s="20"/>
      <c r="G537" s="20"/>
      <c r="H537" s="20"/>
      <c r="I537" s="29"/>
      <c r="J537" s="29"/>
      <c r="K537" s="30"/>
      <c r="L537" s="20"/>
      <c r="M537" s="20"/>
      <c r="N537" s="20"/>
      <c r="O537" s="20"/>
      <c r="P537" s="20"/>
      <c r="Q537" s="30"/>
      <c r="R537" s="30"/>
      <c r="S537" s="30"/>
      <c r="T537" s="30"/>
      <c r="U537" s="20"/>
      <c r="V537" s="20"/>
      <c r="W537" s="20"/>
    </row>
    <row r="538">
      <c r="A538" s="20"/>
      <c r="B538" s="20"/>
      <c r="C538" s="20"/>
      <c r="D538" s="20"/>
      <c r="E538" s="20"/>
      <c r="F538" s="20"/>
      <c r="G538" s="20"/>
      <c r="H538" s="20"/>
      <c r="I538" s="29"/>
      <c r="J538" s="29"/>
      <c r="K538" s="30"/>
      <c r="L538" s="20"/>
      <c r="M538" s="20"/>
      <c r="N538" s="20"/>
      <c r="O538" s="20"/>
      <c r="P538" s="20"/>
      <c r="Q538" s="30"/>
      <c r="R538" s="30"/>
      <c r="S538" s="30"/>
      <c r="T538" s="30"/>
      <c r="U538" s="20"/>
      <c r="V538" s="20"/>
      <c r="W538" s="20"/>
    </row>
    <row r="539">
      <c r="A539" s="20"/>
      <c r="B539" s="20"/>
      <c r="C539" s="20"/>
      <c r="D539" s="20"/>
      <c r="E539" s="20"/>
      <c r="F539" s="20"/>
      <c r="G539" s="20"/>
      <c r="H539" s="20"/>
      <c r="I539" s="29"/>
      <c r="J539" s="29"/>
      <c r="K539" s="30"/>
      <c r="L539" s="20"/>
      <c r="M539" s="20"/>
      <c r="N539" s="20"/>
      <c r="O539" s="20"/>
      <c r="P539" s="20"/>
      <c r="Q539" s="30"/>
      <c r="R539" s="30"/>
      <c r="S539" s="30"/>
      <c r="T539" s="30"/>
      <c r="U539" s="20"/>
      <c r="V539" s="20"/>
      <c r="W539" s="20"/>
    </row>
    <row r="540">
      <c r="A540" s="20"/>
      <c r="B540" s="20"/>
      <c r="C540" s="20"/>
      <c r="D540" s="20"/>
      <c r="E540" s="20"/>
      <c r="F540" s="20"/>
      <c r="G540" s="20"/>
      <c r="H540" s="20"/>
      <c r="I540" s="29"/>
      <c r="J540" s="29"/>
      <c r="K540" s="30"/>
      <c r="L540" s="20"/>
      <c r="M540" s="20"/>
      <c r="N540" s="20"/>
      <c r="O540" s="20"/>
      <c r="P540" s="20"/>
      <c r="Q540" s="30"/>
      <c r="R540" s="30"/>
      <c r="S540" s="30"/>
      <c r="T540" s="30"/>
      <c r="U540" s="20"/>
      <c r="V540" s="20"/>
      <c r="W540" s="20"/>
    </row>
    <row r="541">
      <c r="A541" s="20"/>
      <c r="B541" s="20"/>
      <c r="C541" s="20"/>
      <c r="D541" s="20"/>
      <c r="E541" s="20"/>
      <c r="F541" s="20"/>
      <c r="G541" s="20"/>
      <c r="H541" s="20"/>
      <c r="I541" s="29"/>
      <c r="J541" s="29"/>
      <c r="K541" s="30"/>
      <c r="L541" s="20"/>
      <c r="M541" s="20"/>
      <c r="N541" s="20"/>
      <c r="O541" s="20"/>
      <c r="P541" s="20"/>
      <c r="Q541" s="30"/>
      <c r="R541" s="30"/>
      <c r="S541" s="30"/>
      <c r="T541" s="30"/>
      <c r="U541" s="20"/>
      <c r="V541" s="20"/>
      <c r="W541" s="20"/>
    </row>
    <row r="542">
      <c r="A542" s="20"/>
      <c r="B542" s="20"/>
      <c r="C542" s="20"/>
      <c r="D542" s="20"/>
      <c r="E542" s="20"/>
      <c r="F542" s="20"/>
      <c r="G542" s="20"/>
      <c r="H542" s="20"/>
      <c r="I542" s="29"/>
      <c r="J542" s="29"/>
      <c r="K542" s="30"/>
      <c r="L542" s="20"/>
      <c r="M542" s="20"/>
      <c r="N542" s="20"/>
      <c r="O542" s="20"/>
      <c r="P542" s="20"/>
      <c r="Q542" s="30"/>
      <c r="R542" s="30"/>
      <c r="S542" s="30"/>
      <c r="T542" s="30"/>
      <c r="U542" s="20"/>
      <c r="V542" s="20"/>
      <c r="W542" s="20"/>
    </row>
    <row r="543">
      <c r="A543" s="20"/>
      <c r="B543" s="20"/>
      <c r="C543" s="20"/>
      <c r="D543" s="20"/>
      <c r="E543" s="20"/>
      <c r="F543" s="20"/>
      <c r="G543" s="20"/>
      <c r="H543" s="20"/>
      <c r="I543" s="29"/>
      <c r="J543" s="29"/>
      <c r="K543" s="30"/>
      <c r="L543" s="20"/>
      <c r="M543" s="20"/>
      <c r="N543" s="20"/>
      <c r="O543" s="20"/>
      <c r="P543" s="20"/>
      <c r="Q543" s="30"/>
      <c r="R543" s="30"/>
      <c r="S543" s="30"/>
      <c r="T543" s="30"/>
      <c r="U543" s="20"/>
      <c r="V543" s="20"/>
      <c r="W543" s="20"/>
    </row>
    <row r="544">
      <c r="A544" s="20"/>
      <c r="B544" s="20"/>
      <c r="C544" s="20"/>
      <c r="D544" s="20"/>
      <c r="E544" s="20"/>
      <c r="F544" s="20"/>
      <c r="G544" s="20"/>
      <c r="H544" s="20"/>
      <c r="I544" s="29"/>
      <c r="J544" s="29"/>
      <c r="K544" s="30"/>
      <c r="L544" s="20"/>
      <c r="M544" s="20"/>
      <c r="N544" s="20"/>
      <c r="O544" s="20"/>
      <c r="P544" s="20"/>
      <c r="Q544" s="30"/>
      <c r="R544" s="30"/>
      <c r="S544" s="30"/>
      <c r="T544" s="30"/>
      <c r="U544" s="20"/>
      <c r="V544" s="20"/>
      <c r="W544" s="20"/>
    </row>
    <row r="545">
      <c r="A545" s="20"/>
      <c r="B545" s="20"/>
      <c r="C545" s="20"/>
      <c r="D545" s="20"/>
      <c r="E545" s="20"/>
      <c r="F545" s="20"/>
      <c r="G545" s="20"/>
      <c r="H545" s="20"/>
      <c r="I545" s="29"/>
      <c r="J545" s="29"/>
      <c r="K545" s="30"/>
      <c r="L545" s="20"/>
      <c r="M545" s="20"/>
      <c r="N545" s="20"/>
      <c r="O545" s="20"/>
      <c r="P545" s="20"/>
      <c r="Q545" s="30"/>
      <c r="R545" s="30"/>
      <c r="S545" s="30"/>
      <c r="T545" s="30"/>
      <c r="U545" s="20"/>
      <c r="V545" s="20"/>
      <c r="W545" s="20"/>
    </row>
    <row r="546">
      <c r="A546" s="20"/>
      <c r="B546" s="20"/>
      <c r="C546" s="20"/>
      <c r="D546" s="20"/>
      <c r="E546" s="20"/>
      <c r="F546" s="20"/>
      <c r="G546" s="20"/>
      <c r="H546" s="20"/>
      <c r="I546" s="29"/>
      <c r="J546" s="29"/>
      <c r="K546" s="30"/>
      <c r="L546" s="20"/>
      <c r="M546" s="20"/>
      <c r="N546" s="20"/>
      <c r="O546" s="20"/>
      <c r="P546" s="20"/>
      <c r="Q546" s="30"/>
      <c r="R546" s="30"/>
      <c r="S546" s="30"/>
      <c r="T546" s="30"/>
      <c r="U546" s="20"/>
      <c r="V546" s="20"/>
      <c r="W546" s="20"/>
    </row>
    <row r="547">
      <c r="A547" s="20"/>
      <c r="B547" s="20"/>
      <c r="C547" s="20"/>
      <c r="D547" s="20"/>
      <c r="E547" s="20"/>
      <c r="F547" s="20"/>
      <c r="G547" s="20"/>
      <c r="H547" s="20"/>
      <c r="I547" s="29"/>
      <c r="J547" s="29"/>
      <c r="K547" s="30"/>
      <c r="L547" s="20"/>
      <c r="M547" s="20"/>
      <c r="N547" s="20"/>
      <c r="O547" s="20"/>
      <c r="P547" s="20"/>
      <c r="Q547" s="30"/>
      <c r="R547" s="30"/>
      <c r="S547" s="30"/>
      <c r="T547" s="30"/>
      <c r="U547" s="20"/>
      <c r="V547" s="20"/>
      <c r="W547" s="20"/>
    </row>
    <row r="548">
      <c r="A548" s="20"/>
      <c r="B548" s="20"/>
      <c r="C548" s="20"/>
      <c r="D548" s="20"/>
      <c r="E548" s="20"/>
      <c r="F548" s="20"/>
      <c r="G548" s="20"/>
      <c r="H548" s="20"/>
      <c r="I548" s="29"/>
      <c r="J548" s="29"/>
      <c r="K548" s="30"/>
      <c r="L548" s="20"/>
      <c r="M548" s="20"/>
      <c r="N548" s="20"/>
      <c r="O548" s="20"/>
      <c r="P548" s="20"/>
      <c r="Q548" s="30"/>
      <c r="R548" s="30"/>
      <c r="S548" s="30"/>
      <c r="T548" s="30"/>
      <c r="U548" s="20"/>
      <c r="V548" s="20"/>
      <c r="W548" s="20"/>
    </row>
    <row r="549">
      <c r="A549" s="20"/>
      <c r="B549" s="20"/>
      <c r="C549" s="20"/>
      <c r="D549" s="20"/>
      <c r="E549" s="20"/>
      <c r="F549" s="20"/>
      <c r="G549" s="20"/>
      <c r="H549" s="20"/>
      <c r="I549" s="29"/>
      <c r="J549" s="29"/>
      <c r="K549" s="30"/>
      <c r="L549" s="20"/>
      <c r="M549" s="20"/>
      <c r="N549" s="20"/>
      <c r="O549" s="20"/>
      <c r="P549" s="20"/>
      <c r="Q549" s="30"/>
      <c r="R549" s="30"/>
      <c r="S549" s="30"/>
      <c r="T549" s="30"/>
      <c r="U549" s="20"/>
      <c r="V549" s="20"/>
      <c r="W549" s="20"/>
    </row>
    <row r="550">
      <c r="A550" s="20"/>
      <c r="B550" s="20"/>
      <c r="C550" s="20"/>
      <c r="D550" s="20"/>
      <c r="E550" s="20"/>
      <c r="F550" s="20"/>
      <c r="G550" s="20"/>
      <c r="H550" s="20"/>
      <c r="I550" s="29"/>
      <c r="J550" s="29"/>
      <c r="K550" s="30"/>
      <c r="L550" s="20"/>
      <c r="M550" s="20"/>
      <c r="N550" s="20"/>
      <c r="O550" s="20"/>
      <c r="P550" s="20"/>
      <c r="Q550" s="30"/>
      <c r="R550" s="30"/>
      <c r="S550" s="30"/>
      <c r="T550" s="30"/>
      <c r="U550" s="20"/>
      <c r="V550" s="20"/>
      <c r="W550" s="20"/>
    </row>
    <row r="551">
      <c r="A551" s="20"/>
      <c r="B551" s="20"/>
      <c r="C551" s="20"/>
      <c r="D551" s="20"/>
      <c r="E551" s="20"/>
      <c r="F551" s="20"/>
      <c r="G551" s="20"/>
      <c r="H551" s="20"/>
      <c r="I551" s="29"/>
      <c r="J551" s="29"/>
      <c r="K551" s="30"/>
      <c r="L551" s="20"/>
      <c r="M551" s="20"/>
      <c r="N551" s="20"/>
      <c r="O551" s="20"/>
      <c r="P551" s="20"/>
      <c r="Q551" s="30"/>
      <c r="R551" s="30"/>
      <c r="S551" s="30"/>
      <c r="T551" s="30"/>
      <c r="U551" s="20"/>
      <c r="V551" s="20"/>
      <c r="W551" s="20"/>
    </row>
    <row r="552">
      <c r="A552" s="20"/>
      <c r="B552" s="20"/>
      <c r="C552" s="20"/>
      <c r="D552" s="20"/>
      <c r="E552" s="20"/>
      <c r="F552" s="20"/>
      <c r="G552" s="20"/>
      <c r="H552" s="20"/>
      <c r="I552" s="29"/>
      <c r="J552" s="29"/>
      <c r="K552" s="30"/>
      <c r="L552" s="20"/>
      <c r="M552" s="20"/>
      <c r="N552" s="20"/>
      <c r="O552" s="20"/>
      <c r="P552" s="20"/>
      <c r="Q552" s="30"/>
      <c r="R552" s="30"/>
      <c r="S552" s="30"/>
      <c r="T552" s="30"/>
      <c r="U552" s="20"/>
      <c r="V552" s="20"/>
      <c r="W552" s="20"/>
    </row>
    <row r="553">
      <c r="A553" s="20"/>
      <c r="B553" s="20"/>
      <c r="C553" s="20"/>
      <c r="D553" s="20"/>
      <c r="E553" s="20"/>
      <c r="F553" s="20"/>
      <c r="G553" s="20"/>
      <c r="H553" s="20"/>
      <c r="I553" s="29"/>
      <c r="J553" s="29"/>
      <c r="K553" s="30"/>
      <c r="L553" s="20"/>
      <c r="M553" s="20"/>
      <c r="N553" s="20"/>
      <c r="O553" s="20"/>
      <c r="P553" s="20"/>
      <c r="Q553" s="30"/>
      <c r="R553" s="30"/>
      <c r="S553" s="30"/>
      <c r="T553" s="30"/>
      <c r="U553" s="20"/>
      <c r="V553" s="20"/>
      <c r="W553" s="20"/>
    </row>
    <row r="554">
      <c r="A554" s="20"/>
      <c r="B554" s="20"/>
      <c r="C554" s="20"/>
      <c r="D554" s="20"/>
      <c r="E554" s="20"/>
      <c r="F554" s="20"/>
      <c r="G554" s="20"/>
      <c r="H554" s="20"/>
      <c r="I554" s="29"/>
      <c r="J554" s="29"/>
      <c r="K554" s="30"/>
      <c r="L554" s="20"/>
      <c r="M554" s="20"/>
      <c r="N554" s="20"/>
      <c r="O554" s="20"/>
      <c r="P554" s="20"/>
      <c r="Q554" s="30"/>
      <c r="R554" s="30"/>
      <c r="S554" s="30"/>
      <c r="T554" s="30"/>
      <c r="U554" s="20"/>
      <c r="V554" s="20"/>
      <c r="W554" s="20"/>
    </row>
    <row r="555">
      <c r="A555" s="20"/>
      <c r="B555" s="20"/>
      <c r="C555" s="20"/>
      <c r="D555" s="20"/>
      <c r="E555" s="20"/>
      <c r="F555" s="20"/>
      <c r="G555" s="20"/>
      <c r="H555" s="20"/>
      <c r="I555" s="29"/>
      <c r="J555" s="29"/>
      <c r="K555" s="30"/>
      <c r="L555" s="20"/>
      <c r="M555" s="20"/>
      <c r="N555" s="20"/>
      <c r="O555" s="20"/>
      <c r="P555" s="20"/>
      <c r="Q555" s="30"/>
      <c r="R555" s="30"/>
      <c r="S555" s="30"/>
      <c r="T555" s="30"/>
      <c r="U555" s="20"/>
      <c r="V555" s="20"/>
      <c r="W555" s="20"/>
    </row>
    <row r="556">
      <c r="A556" s="20"/>
      <c r="B556" s="20"/>
      <c r="C556" s="20"/>
      <c r="D556" s="20"/>
      <c r="E556" s="20"/>
      <c r="F556" s="20"/>
      <c r="G556" s="20"/>
      <c r="H556" s="20"/>
      <c r="I556" s="29"/>
      <c r="J556" s="29"/>
      <c r="K556" s="30"/>
      <c r="L556" s="20"/>
      <c r="M556" s="20"/>
      <c r="N556" s="20"/>
      <c r="O556" s="20"/>
      <c r="P556" s="20"/>
      <c r="Q556" s="30"/>
      <c r="R556" s="30"/>
      <c r="S556" s="30"/>
      <c r="T556" s="30"/>
      <c r="U556" s="20"/>
      <c r="V556" s="20"/>
      <c r="W556" s="20"/>
    </row>
    <row r="557">
      <c r="A557" s="20"/>
      <c r="B557" s="20"/>
      <c r="C557" s="20"/>
      <c r="D557" s="20"/>
      <c r="E557" s="20"/>
      <c r="F557" s="20"/>
      <c r="G557" s="20"/>
      <c r="H557" s="20"/>
      <c r="I557" s="29"/>
      <c r="J557" s="29"/>
      <c r="K557" s="30"/>
      <c r="L557" s="20"/>
      <c r="M557" s="20"/>
      <c r="N557" s="20"/>
      <c r="O557" s="20"/>
      <c r="P557" s="20"/>
      <c r="Q557" s="30"/>
      <c r="R557" s="30"/>
      <c r="S557" s="30"/>
      <c r="T557" s="30"/>
      <c r="U557" s="20"/>
      <c r="V557" s="20"/>
      <c r="W557" s="20"/>
    </row>
    <row r="558">
      <c r="A558" s="20"/>
      <c r="B558" s="20"/>
      <c r="C558" s="20"/>
      <c r="D558" s="20"/>
      <c r="E558" s="20"/>
      <c r="F558" s="20"/>
      <c r="G558" s="20"/>
      <c r="H558" s="20"/>
      <c r="I558" s="29"/>
      <c r="J558" s="29"/>
      <c r="K558" s="30"/>
      <c r="L558" s="20"/>
      <c r="M558" s="20"/>
      <c r="N558" s="20"/>
      <c r="O558" s="20"/>
      <c r="P558" s="20"/>
      <c r="Q558" s="30"/>
      <c r="R558" s="30"/>
      <c r="S558" s="30"/>
      <c r="T558" s="30"/>
      <c r="U558" s="20"/>
      <c r="V558" s="20"/>
      <c r="W558" s="20"/>
    </row>
    <row r="559">
      <c r="A559" s="20"/>
      <c r="B559" s="20"/>
      <c r="C559" s="20"/>
      <c r="D559" s="20"/>
      <c r="E559" s="20"/>
      <c r="F559" s="20"/>
      <c r="G559" s="20"/>
      <c r="H559" s="20"/>
      <c r="I559" s="29"/>
      <c r="J559" s="29"/>
      <c r="K559" s="30"/>
      <c r="L559" s="20"/>
      <c r="M559" s="20"/>
      <c r="N559" s="20"/>
      <c r="O559" s="20"/>
      <c r="P559" s="20"/>
      <c r="Q559" s="30"/>
      <c r="R559" s="30"/>
      <c r="S559" s="30"/>
      <c r="T559" s="30"/>
      <c r="U559" s="20"/>
      <c r="V559" s="20"/>
      <c r="W559" s="20"/>
    </row>
    <row r="560">
      <c r="A560" s="20"/>
      <c r="B560" s="20"/>
      <c r="C560" s="20"/>
      <c r="D560" s="20"/>
      <c r="E560" s="20"/>
      <c r="F560" s="20"/>
      <c r="G560" s="20"/>
      <c r="H560" s="20"/>
      <c r="I560" s="29"/>
      <c r="J560" s="29"/>
      <c r="K560" s="30"/>
      <c r="L560" s="20"/>
      <c r="M560" s="20"/>
      <c r="N560" s="20"/>
      <c r="O560" s="20"/>
      <c r="P560" s="20"/>
      <c r="Q560" s="30"/>
      <c r="R560" s="30"/>
      <c r="S560" s="30"/>
      <c r="T560" s="30"/>
      <c r="U560" s="20"/>
      <c r="V560" s="20"/>
      <c r="W560" s="20"/>
    </row>
    <row r="561">
      <c r="A561" s="20"/>
      <c r="B561" s="20"/>
      <c r="C561" s="20"/>
      <c r="D561" s="20"/>
      <c r="E561" s="20"/>
      <c r="F561" s="20"/>
      <c r="G561" s="20"/>
      <c r="H561" s="20"/>
      <c r="I561" s="29"/>
      <c r="J561" s="29"/>
      <c r="K561" s="30"/>
      <c r="L561" s="20"/>
      <c r="M561" s="20"/>
      <c r="N561" s="20"/>
      <c r="O561" s="20"/>
      <c r="P561" s="20"/>
      <c r="Q561" s="30"/>
      <c r="R561" s="30"/>
      <c r="S561" s="30"/>
      <c r="T561" s="30"/>
      <c r="U561" s="20"/>
      <c r="V561" s="20"/>
      <c r="W561" s="20"/>
    </row>
    <row r="562">
      <c r="A562" s="20"/>
      <c r="B562" s="20"/>
      <c r="C562" s="20"/>
      <c r="D562" s="20"/>
      <c r="E562" s="20"/>
      <c r="F562" s="20"/>
      <c r="G562" s="20"/>
      <c r="H562" s="20"/>
      <c r="I562" s="29"/>
      <c r="J562" s="29"/>
      <c r="K562" s="30"/>
      <c r="L562" s="20"/>
      <c r="M562" s="20"/>
      <c r="N562" s="20"/>
      <c r="O562" s="20"/>
      <c r="P562" s="20"/>
      <c r="Q562" s="30"/>
      <c r="R562" s="30"/>
      <c r="S562" s="30"/>
      <c r="T562" s="30"/>
      <c r="U562" s="20"/>
      <c r="V562" s="20"/>
      <c r="W562" s="20"/>
    </row>
    <row r="563">
      <c r="A563" s="20"/>
      <c r="B563" s="20"/>
      <c r="C563" s="20"/>
      <c r="D563" s="20"/>
      <c r="E563" s="20"/>
      <c r="F563" s="20"/>
      <c r="G563" s="20"/>
      <c r="H563" s="20"/>
      <c r="I563" s="29"/>
      <c r="J563" s="29"/>
      <c r="K563" s="30"/>
      <c r="L563" s="20"/>
      <c r="M563" s="20"/>
      <c r="N563" s="20"/>
      <c r="O563" s="20"/>
      <c r="P563" s="20"/>
      <c r="Q563" s="30"/>
      <c r="R563" s="30"/>
      <c r="S563" s="30"/>
      <c r="T563" s="30"/>
      <c r="U563" s="20"/>
      <c r="V563" s="20"/>
      <c r="W563" s="20"/>
    </row>
    <row r="564">
      <c r="A564" s="20"/>
      <c r="B564" s="20"/>
      <c r="C564" s="20"/>
      <c r="D564" s="20"/>
      <c r="E564" s="20"/>
      <c r="F564" s="20"/>
      <c r="G564" s="20"/>
      <c r="H564" s="20"/>
      <c r="I564" s="29"/>
      <c r="J564" s="29"/>
      <c r="K564" s="30"/>
      <c r="L564" s="20"/>
      <c r="M564" s="20"/>
      <c r="N564" s="20"/>
      <c r="O564" s="20"/>
      <c r="P564" s="20"/>
      <c r="Q564" s="30"/>
      <c r="R564" s="30"/>
      <c r="S564" s="30"/>
      <c r="T564" s="30"/>
      <c r="U564" s="20"/>
      <c r="V564" s="20"/>
      <c r="W564" s="20"/>
    </row>
    <row r="565">
      <c r="A565" s="20"/>
      <c r="B565" s="20"/>
      <c r="C565" s="20"/>
      <c r="D565" s="20"/>
      <c r="E565" s="20"/>
      <c r="F565" s="20"/>
      <c r="G565" s="20"/>
      <c r="H565" s="20"/>
      <c r="I565" s="29"/>
      <c r="J565" s="29"/>
      <c r="K565" s="30"/>
      <c r="L565" s="20"/>
      <c r="M565" s="20"/>
      <c r="N565" s="20"/>
      <c r="O565" s="20"/>
      <c r="P565" s="20"/>
      <c r="Q565" s="30"/>
      <c r="R565" s="30"/>
      <c r="S565" s="30"/>
      <c r="T565" s="30"/>
      <c r="U565" s="20"/>
      <c r="V565" s="20"/>
      <c r="W565" s="20"/>
    </row>
    <row r="566">
      <c r="A566" s="20"/>
      <c r="B566" s="20"/>
      <c r="C566" s="20"/>
      <c r="D566" s="20"/>
      <c r="E566" s="20"/>
      <c r="F566" s="20"/>
      <c r="G566" s="20"/>
      <c r="H566" s="20"/>
      <c r="I566" s="29"/>
      <c r="J566" s="29"/>
      <c r="K566" s="30"/>
      <c r="L566" s="20"/>
      <c r="M566" s="20"/>
      <c r="N566" s="20"/>
      <c r="O566" s="20"/>
      <c r="P566" s="20"/>
      <c r="Q566" s="30"/>
      <c r="R566" s="30"/>
      <c r="S566" s="30"/>
      <c r="T566" s="30"/>
      <c r="U566" s="20"/>
      <c r="V566" s="20"/>
      <c r="W566" s="20"/>
    </row>
    <row r="567">
      <c r="A567" s="20"/>
      <c r="B567" s="20"/>
      <c r="C567" s="20"/>
      <c r="D567" s="20"/>
      <c r="E567" s="20"/>
      <c r="F567" s="20"/>
      <c r="G567" s="20"/>
      <c r="H567" s="20"/>
      <c r="I567" s="29"/>
      <c r="J567" s="29"/>
      <c r="K567" s="30"/>
      <c r="L567" s="20"/>
      <c r="M567" s="20"/>
      <c r="N567" s="20"/>
      <c r="O567" s="20"/>
      <c r="P567" s="20"/>
      <c r="Q567" s="30"/>
      <c r="R567" s="30"/>
      <c r="S567" s="30"/>
      <c r="T567" s="30"/>
      <c r="U567" s="20"/>
      <c r="V567" s="20"/>
      <c r="W567" s="20"/>
    </row>
    <row r="568">
      <c r="A568" s="20"/>
      <c r="B568" s="20"/>
      <c r="C568" s="20"/>
      <c r="D568" s="20"/>
      <c r="E568" s="20"/>
      <c r="F568" s="20"/>
      <c r="G568" s="20"/>
      <c r="H568" s="20"/>
      <c r="I568" s="29"/>
      <c r="J568" s="29"/>
      <c r="K568" s="30"/>
      <c r="L568" s="20"/>
      <c r="M568" s="20"/>
      <c r="N568" s="20"/>
      <c r="O568" s="20"/>
      <c r="P568" s="20"/>
      <c r="Q568" s="30"/>
      <c r="R568" s="30"/>
      <c r="S568" s="30"/>
      <c r="T568" s="30"/>
      <c r="U568" s="20"/>
      <c r="V568" s="20"/>
      <c r="W568" s="20"/>
    </row>
    <row r="569">
      <c r="A569" s="20"/>
      <c r="B569" s="20"/>
      <c r="C569" s="20"/>
      <c r="D569" s="20"/>
      <c r="E569" s="20"/>
      <c r="F569" s="20"/>
      <c r="G569" s="20"/>
      <c r="H569" s="20"/>
      <c r="I569" s="29"/>
      <c r="J569" s="29"/>
      <c r="K569" s="30"/>
      <c r="L569" s="20"/>
      <c r="M569" s="20"/>
      <c r="N569" s="20"/>
      <c r="O569" s="20"/>
      <c r="P569" s="20"/>
      <c r="Q569" s="30"/>
      <c r="R569" s="30"/>
      <c r="S569" s="30"/>
      <c r="T569" s="30"/>
      <c r="U569" s="20"/>
      <c r="V569" s="20"/>
      <c r="W569" s="20"/>
    </row>
    <row r="570">
      <c r="A570" s="20"/>
      <c r="B570" s="20"/>
      <c r="C570" s="20"/>
      <c r="D570" s="20"/>
      <c r="E570" s="20"/>
      <c r="F570" s="20"/>
      <c r="G570" s="20"/>
      <c r="H570" s="20"/>
      <c r="I570" s="29"/>
      <c r="J570" s="29"/>
      <c r="K570" s="30"/>
      <c r="L570" s="20"/>
      <c r="M570" s="20"/>
      <c r="N570" s="20"/>
      <c r="O570" s="20"/>
      <c r="P570" s="20"/>
      <c r="Q570" s="30"/>
      <c r="R570" s="30"/>
      <c r="S570" s="30"/>
      <c r="T570" s="30"/>
      <c r="U570" s="20"/>
      <c r="V570" s="20"/>
      <c r="W570" s="20"/>
    </row>
    <row r="571">
      <c r="A571" s="20"/>
      <c r="B571" s="20"/>
      <c r="C571" s="20"/>
      <c r="D571" s="20"/>
      <c r="E571" s="20"/>
      <c r="F571" s="20"/>
      <c r="G571" s="20"/>
      <c r="H571" s="20"/>
      <c r="I571" s="29"/>
      <c r="J571" s="29"/>
      <c r="K571" s="30"/>
      <c r="L571" s="20"/>
      <c r="M571" s="20"/>
      <c r="N571" s="20"/>
      <c r="O571" s="20"/>
      <c r="P571" s="20"/>
      <c r="Q571" s="30"/>
      <c r="R571" s="30"/>
      <c r="S571" s="30"/>
      <c r="T571" s="30"/>
      <c r="U571" s="20"/>
      <c r="V571" s="20"/>
      <c r="W571" s="20"/>
    </row>
    <row r="572">
      <c r="A572" s="20"/>
      <c r="B572" s="20"/>
      <c r="C572" s="20"/>
      <c r="D572" s="20"/>
      <c r="E572" s="20"/>
      <c r="F572" s="20"/>
      <c r="G572" s="20"/>
      <c r="H572" s="20"/>
      <c r="I572" s="29"/>
      <c r="J572" s="29"/>
      <c r="K572" s="30"/>
      <c r="L572" s="20"/>
      <c r="M572" s="20"/>
      <c r="N572" s="20"/>
      <c r="O572" s="20"/>
      <c r="P572" s="20"/>
      <c r="Q572" s="30"/>
      <c r="R572" s="30"/>
      <c r="S572" s="30"/>
      <c r="T572" s="30"/>
      <c r="U572" s="20"/>
      <c r="V572" s="20"/>
      <c r="W572" s="20"/>
    </row>
    <row r="573">
      <c r="A573" s="20"/>
      <c r="B573" s="20"/>
      <c r="C573" s="20"/>
      <c r="D573" s="20"/>
      <c r="E573" s="20"/>
      <c r="F573" s="20"/>
      <c r="G573" s="20"/>
      <c r="H573" s="20"/>
      <c r="I573" s="29"/>
      <c r="J573" s="29"/>
      <c r="K573" s="30"/>
      <c r="L573" s="20"/>
      <c r="M573" s="20"/>
      <c r="N573" s="20"/>
      <c r="O573" s="20"/>
      <c r="P573" s="20"/>
      <c r="Q573" s="30"/>
      <c r="R573" s="30"/>
      <c r="S573" s="30"/>
      <c r="T573" s="30"/>
      <c r="U573" s="20"/>
      <c r="V573" s="20"/>
      <c r="W573" s="20"/>
    </row>
    <row r="574">
      <c r="A574" s="20"/>
      <c r="B574" s="20"/>
      <c r="C574" s="20"/>
      <c r="D574" s="20"/>
      <c r="E574" s="20"/>
      <c r="F574" s="20"/>
      <c r="G574" s="20"/>
      <c r="H574" s="20"/>
      <c r="I574" s="29"/>
      <c r="J574" s="29"/>
      <c r="K574" s="30"/>
      <c r="L574" s="20"/>
      <c r="M574" s="20"/>
      <c r="N574" s="20"/>
      <c r="O574" s="20"/>
      <c r="P574" s="20"/>
      <c r="Q574" s="30"/>
      <c r="R574" s="30"/>
      <c r="S574" s="30"/>
      <c r="T574" s="30"/>
      <c r="U574" s="20"/>
      <c r="V574" s="20"/>
      <c r="W574" s="20"/>
    </row>
    <row r="575">
      <c r="A575" s="20"/>
      <c r="B575" s="20"/>
      <c r="C575" s="20"/>
      <c r="D575" s="20"/>
      <c r="E575" s="20"/>
      <c r="F575" s="20"/>
      <c r="G575" s="20"/>
      <c r="H575" s="20"/>
      <c r="I575" s="29"/>
      <c r="J575" s="29"/>
      <c r="K575" s="30"/>
      <c r="L575" s="20"/>
      <c r="M575" s="20"/>
      <c r="N575" s="20"/>
      <c r="O575" s="20"/>
      <c r="P575" s="20"/>
      <c r="Q575" s="30"/>
      <c r="R575" s="30"/>
      <c r="S575" s="30"/>
      <c r="T575" s="30"/>
      <c r="U575" s="20"/>
      <c r="V575" s="20"/>
      <c r="W575" s="20"/>
    </row>
    <row r="576">
      <c r="A576" s="20"/>
      <c r="B576" s="20"/>
      <c r="C576" s="20"/>
      <c r="D576" s="20"/>
      <c r="E576" s="20"/>
      <c r="F576" s="20"/>
      <c r="G576" s="20"/>
      <c r="H576" s="20"/>
      <c r="I576" s="29"/>
      <c r="J576" s="29"/>
      <c r="K576" s="30"/>
      <c r="L576" s="20"/>
      <c r="M576" s="20"/>
      <c r="N576" s="20"/>
      <c r="O576" s="20"/>
      <c r="P576" s="20"/>
      <c r="Q576" s="30"/>
      <c r="R576" s="30"/>
      <c r="S576" s="30"/>
      <c r="T576" s="30"/>
      <c r="U576" s="20"/>
      <c r="V576" s="20"/>
      <c r="W576" s="20"/>
    </row>
    <row r="577">
      <c r="A577" s="20"/>
      <c r="B577" s="20"/>
      <c r="C577" s="20"/>
      <c r="D577" s="20"/>
      <c r="E577" s="20"/>
      <c r="F577" s="20"/>
      <c r="G577" s="20"/>
      <c r="H577" s="20"/>
      <c r="I577" s="29"/>
      <c r="J577" s="29"/>
      <c r="K577" s="30"/>
      <c r="L577" s="20"/>
      <c r="M577" s="20"/>
      <c r="N577" s="20"/>
      <c r="O577" s="20"/>
      <c r="P577" s="20"/>
      <c r="Q577" s="30"/>
      <c r="R577" s="30"/>
      <c r="S577" s="30"/>
      <c r="T577" s="30"/>
      <c r="U577" s="20"/>
      <c r="V577" s="20"/>
      <c r="W577" s="20"/>
    </row>
    <row r="578">
      <c r="A578" s="20"/>
      <c r="B578" s="20"/>
      <c r="C578" s="20"/>
      <c r="D578" s="20"/>
      <c r="E578" s="20"/>
      <c r="F578" s="20"/>
      <c r="G578" s="20"/>
      <c r="H578" s="20"/>
      <c r="I578" s="29"/>
      <c r="J578" s="29"/>
      <c r="K578" s="30"/>
      <c r="L578" s="20"/>
      <c r="M578" s="20"/>
      <c r="N578" s="20"/>
      <c r="O578" s="20"/>
      <c r="P578" s="20"/>
      <c r="Q578" s="30"/>
      <c r="R578" s="30"/>
      <c r="S578" s="30"/>
      <c r="T578" s="30"/>
      <c r="U578" s="20"/>
      <c r="V578" s="20"/>
      <c r="W578" s="20"/>
    </row>
    <row r="579">
      <c r="A579" s="20"/>
      <c r="B579" s="20"/>
      <c r="C579" s="20"/>
      <c r="D579" s="20"/>
      <c r="E579" s="20"/>
      <c r="F579" s="20"/>
      <c r="G579" s="20"/>
      <c r="H579" s="20"/>
      <c r="I579" s="29"/>
      <c r="J579" s="29"/>
      <c r="K579" s="30"/>
      <c r="L579" s="20"/>
      <c r="M579" s="20"/>
      <c r="N579" s="20"/>
      <c r="O579" s="20"/>
      <c r="P579" s="20"/>
      <c r="Q579" s="30"/>
      <c r="R579" s="30"/>
      <c r="S579" s="30"/>
      <c r="T579" s="30"/>
      <c r="U579" s="20"/>
      <c r="V579" s="20"/>
      <c r="W579" s="20"/>
    </row>
    <row r="580">
      <c r="A580" s="20"/>
      <c r="B580" s="20"/>
      <c r="C580" s="20"/>
      <c r="D580" s="20"/>
      <c r="E580" s="20"/>
      <c r="F580" s="20"/>
      <c r="G580" s="20"/>
      <c r="H580" s="20"/>
      <c r="I580" s="29"/>
      <c r="J580" s="29"/>
      <c r="K580" s="30"/>
      <c r="L580" s="20"/>
      <c r="M580" s="20"/>
      <c r="N580" s="20"/>
      <c r="O580" s="20"/>
      <c r="P580" s="20"/>
      <c r="Q580" s="30"/>
      <c r="R580" s="30"/>
      <c r="S580" s="30"/>
      <c r="T580" s="30"/>
      <c r="U580" s="20"/>
      <c r="V580" s="20"/>
      <c r="W580" s="20"/>
    </row>
    <row r="581">
      <c r="A581" s="20"/>
      <c r="B581" s="20"/>
      <c r="C581" s="20"/>
      <c r="D581" s="20"/>
      <c r="E581" s="20"/>
      <c r="F581" s="20"/>
      <c r="G581" s="20"/>
      <c r="H581" s="20"/>
      <c r="I581" s="29"/>
      <c r="J581" s="29"/>
      <c r="K581" s="30"/>
      <c r="L581" s="20"/>
      <c r="M581" s="20"/>
      <c r="N581" s="20"/>
      <c r="O581" s="20"/>
      <c r="P581" s="20"/>
      <c r="Q581" s="30"/>
      <c r="R581" s="30"/>
      <c r="S581" s="30"/>
      <c r="T581" s="30"/>
      <c r="U581" s="20"/>
      <c r="V581" s="20"/>
      <c r="W581" s="20"/>
    </row>
    <row r="582">
      <c r="A582" s="20"/>
      <c r="B582" s="20"/>
      <c r="C582" s="20"/>
      <c r="D582" s="20"/>
      <c r="E582" s="20"/>
      <c r="F582" s="20"/>
      <c r="G582" s="20"/>
      <c r="H582" s="20"/>
      <c r="I582" s="29"/>
      <c r="J582" s="29"/>
      <c r="K582" s="30"/>
      <c r="L582" s="20"/>
      <c r="M582" s="20"/>
      <c r="N582" s="20"/>
      <c r="O582" s="20"/>
      <c r="P582" s="20"/>
      <c r="Q582" s="30"/>
      <c r="R582" s="30"/>
      <c r="S582" s="30"/>
      <c r="T582" s="30"/>
      <c r="U582" s="20"/>
      <c r="V582" s="20"/>
      <c r="W582" s="20"/>
    </row>
    <row r="583">
      <c r="A583" s="20"/>
      <c r="B583" s="20"/>
      <c r="C583" s="20"/>
      <c r="D583" s="20"/>
      <c r="E583" s="20"/>
      <c r="F583" s="20"/>
      <c r="G583" s="20"/>
      <c r="H583" s="20"/>
      <c r="I583" s="29"/>
      <c r="J583" s="29"/>
      <c r="K583" s="30"/>
      <c r="L583" s="20"/>
      <c r="M583" s="20"/>
      <c r="N583" s="20"/>
      <c r="O583" s="20"/>
      <c r="P583" s="20"/>
      <c r="Q583" s="30"/>
      <c r="R583" s="30"/>
      <c r="S583" s="30"/>
      <c r="T583" s="30"/>
      <c r="U583" s="20"/>
      <c r="V583" s="20"/>
      <c r="W583" s="20"/>
    </row>
    <row r="584">
      <c r="A584" s="20"/>
      <c r="B584" s="20"/>
      <c r="C584" s="20"/>
      <c r="D584" s="20"/>
      <c r="E584" s="20"/>
      <c r="F584" s="20"/>
      <c r="G584" s="20"/>
      <c r="H584" s="20"/>
      <c r="I584" s="29"/>
      <c r="J584" s="29"/>
      <c r="K584" s="30"/>
      <c r="L584" s="20"/>
      <c r="M584" s="20"/>
      <c r="N584" s="20"/>
      <c r="O584" s="20"/>
      <c r="P584" s="20"/>
      <c r="Q584" s="30"/>
      <c r="R584" s="30"/>
      <c r="S584" s="30"/>
      <c r="T584" s="30"/>
      <c r="U584" s="20"/>
      <c r="V584" s="20"/>
      <c r="W584" s="20"/>
    </row>
    <row r="585">
      <c r="A585" s="20"/>
      <c r="B585" s="20"/>
      <c r="C585" s="20"/>
      <c r="D585" s="20"/>
      <c r="E585" s="20"/>
      <c r="F585" s="20"/>
      <c r="G585" s="20"/>
      <c r="H585" s="20"/>
      <c r="I585" s="29"/>
      <c r="J585" s="29"/>
      <c r="K585" s="30"/>
      <c r="L585" s="20"/>
      <c r="M585" s="20"/>
      <c r="N585" s="20"/>
      <c r="O585" s="20"/>
      <c r="P585" s="20"/>
      <c r="Q585" s="30"/>
      <c r="R585" s="30"/>
      <c r="S585" s="30"/>
      <c r="T585" s="30"/>
      <c r="U585" s="20"/>
      <c r="V585" s="20"/>
      <c r="W585" s="20"/>
    </row>
    <row r="586">
      <c r="A586" s="20"/>
      <c r="B586" s="20"/>
      <c r="C586" s="20"/>
      <c r="D586" s="20"/>
      <c r="E586" s="20"/>
      <c r="F586" s="20"/>
      <c r="G586" s="20"/>
      <c r="H586" s="20"/>
      <c r="I586" s="29"/>
      <c r="J586" s="29"/>
      <c r="K586" s="30"/>
      <c r="L586" s="20"/>
      <c r="M586" s="20"/>
      <c r="N586" s="20"/>
      <c r="O586" s="20"/>
      <c r="P586" s="20"/>
      <c r="Q586" s="30"/>
      <c r="R586" s="30"/>
      <c r="S586" s="30"/>
      <c r="T586" s="30"/>
      <c r="U586" s="20"/>
      <c r="V586" s="20"/>
      <c r="W586" s="20"/>
    </row>
    <row r="587">
      <c r="A587" s="20"/>
      <c r="B587" s="20"/>
      <c r="C587" s="20"/>
      <c r="D587" s="20"/>
      <c r="E587" s="20"/>
      <c r="F587" s="20"/>
      <c r="G587" s="20"/>
      <c r="H587" s="20"/>
      <c r="I587" s="29"/>
      <c r="J587" s="29"/>
      <c r="K587" s="30"/>
      <c r="L587" s="20"/>
      <c r="M587" s="20"/>
      <c r="N587" s="20"/>
      <c r="O587" s="20"/>
      <c r="P587" s="20"/>
      <c r="Q587" s="30"/>
      <c r="R587" s="30"/>
      <c r="S587" s="30"/>
      <c r="T587" s="30"/>
      <c r="U587" s="20"/>
      <c r="V587" s="20"/>
      <c r="W587" s="20"/>
    </row>
    <row r="588">
      <c r="A588" s="20"/>
      <c r="B588" s="20"/>
      <c r="C588" s="20"/>
      <c r="D588" s="20"/>
      <c r="E588" s="20"/>
      <c r="F588" s="20"/>
      <c r="G588" s="20"/>
      <c r="H588" s="20"/>
      <c r="I588" s="29"/>
      <c r="J588" s="29"/>
      <c r="K588" s="30"/>
      <c r="L588" s="20"/>
      <c r="M588" s="20"/>
      <c r="N588" s="20"/>
      <c r="O588" s="20"/>
      <c r="P588" s="20"/>
      <c r="Q588" s="30"/>
      <c r="R588" s="30"/>
      <c r="S588" s="30"/>
      <c r="T588" s="30"/>
      <c r="U588" s="20"/>
      <c r="V588" s="20"/>
      <c r="W588" s="20"/>
    </row>
    <row r="589">
      <c r="A589" s="20"/>
      <c r="B589" s="20"/>
      <c r="C589" s="20"/>
      <c r="D589" s="20"/>
      <c r="E589" s="20"/>
      <c r="F589" s="20"/>
      <c r="G589" s="20"/>
      <c r="H589" s="20"/>
      <c r="I589" s="29"/>
      <c r="J589" s="29"/>
      <c r="K589" s="30"/>
      <c r="L589" s="20"/>
      <c r="M589" s="20"/>
      <c r="N589" s="20"/>
      <c r="O589" s="20"/>
      <c r="P589" s="20"/>
      <c r="Q589" s="30"/>
      <c r="R589" s="30"/>
      <c r="S589" s="30"/>
      <c r="T589" s="30"/>
      <c r="U589" s="20"/>
      <c r="V589" s="20"/>
      <c r="W589" s="20"/>
    </row>
    <row r="590">
      <c r="A590" s="20"/>
      <c r="B590" s="20"/>
      <c r="C590" s="20"/>
      <c r="D590" s="20"/>
      <c r="E590" s="20"/>
      <c r="F590" s="20"/>
      <c r="G590" s="20"/>
      <c r="H590" s="20"/>
      <c r="I590" s="29"/>
      <c r="J590" s="29"/>
      <c r="K590" s="30"/>
      <c r="L590" s="20"/>
      <c r="M590" s="20"/>
      <c r="N590" s="20"/>
      <c r="O590" s="20"/>
      <c r="P590" s="20"/>
      <c r="Q590" s="30"/>
      <c r="R590" s="30"/>
      <c r="S590" s="30"/>
      <c r="T590" s="30"/>
      <c r="U590" s="20"/>
      <c r="V590" s="20"/>
      <c r="W590" s="20"/>
    </row>
    <row r="591">
      <c r="A591" s="20"/>
      <c r="B591" s="20"/>
      <c r="C591" s="20"/>
      <c r="D591" s="20"/>
      <c r="E591" s="20"/>
      <c r="F591" s="20"/>
      <c r="G591" s="20"/>
      <c r="H591" s="20"/>
      <c r="I591" s="29"/>
      <c r="J591" s="29"/>
      <c r="K591" s="30"/>
      <c r="L591" s="20"/>
      <c r="M591" s="20"/>
      <c r="N591" s="20"/>
      <c r="O591" s="20"/>
      <c r="P591" s="20"/>
      <c r="Q591" s="30"/>
      <c r="R591" s="30"/>
      <c r="S591" s="30"/>
      <c r="T591" s="30"/>
      <c r="U591" s="20"/>
      <c r="V591" s="20"/>
      <c r="W591" s="20"/>
    </row>
    <row r="592">
      <c r="A592" s="20"/>
      <c r="B592" s="20"/>
      <c r="C592" s="20"/>
      <c r="D592" s="20"/>
      <c r="E592" s="20"/>
      <c r="F592" s="20"/>
      <c r="G592" s="20"/>
      <c r="H592" s="20"/>
      <c r="I592" s="29"/>
      <c r="J592" s="29"/>
      <c r="K592" s="30"/>
      <c r="L592" s="20"/>
      <c r="M592" s="20"/>
      <c r="N592" s="20"/>
      <c r="O592" s="20"/>
      <c r="P592" s="20"/>
      <c r="Q592" s="30"/>
      <c r="R592" s="30"/>
      <c r="S592" s="30"/>
      <c r="T592" s="30"/>
      <c r="U592" s="20"/>
      <c r="V592" s="20"/>
      <c r="W592" s="20"/>
    </row>
    <row r="593">
      <c r="A593" s="20"/>
      <c r="B593" s="20"/>
      <c r="C593" s="20"/>
      <c r="D593" s="20"/>
      <c r="E593" s="20"/>
      <c r="F593" s="20"/>
      <c r="G593" s="20"/>
      <c r="H593" s="20"/>
      <c r="I593" s="29"/>
      <c r="J593" s="29"/>
      <c r="K593" s="30"/>
      <c r="L593" s="20"/>
      <c r="M593" s="20"/>
      <c r="N593" s="20"/>
      <c r="O593" s="20"/>
      <c r="P593" s="20"/>
      <c r="Q593" s="30"/>
      <c r="R593" s="30"/>
      <c r="S593" s="30"/>
      <c r="T593" s="30"/>
      <c r="U593" s="20"/>
      <c r="V593" s="20"/>
      <c r="W593" s="20"/>
    </row>
    <row r="594">
      <c r="A594" s="20"/>
      <c r="B594" s="20"/>
      <c r="C594" s="20"/>
      <c r="D594" s="20"/>
      <c r="E594" s="20"/>
      <c r="F594" s="20"/>
      <c r="G594" s="20"/>
      <c r="H594" s="20"/>
      <c r="I594" s="29"/>
      <c r="J594" s="29"/>
      <c r="K594" s="30"/>
      <c r="L594" s="20"/>
      <c r="M594" s="20"/>
      <c r="N594" s="20"/>
      <c r="O594" s="20"/>
      <c r="P594" s="20"/>
      <c r="Q594" s="30"/>
      <c r="R594" s="30"/>
      <c r="S594" s="30"/>
      <c r="T594" s="30"/>
      <c r="U594" s="20"/>
      <c r="V594" s="20"/>
      <c r="W594" s="20"/>
    </row>
    <row r="595">
      <c r="A595" s="20"/>
      <c r="B595" s="20"/>
      <c r="C595" s="20"/>
      <c r="D595" s="20"/>
      <c r="E595" s="20"/>
      <c r="F595" s="20"/>
      <c r="G595" s="20"/>
      <c r="H595" s="20"/>
      <c r="I595" s="29"/>
      <c r="J595" s="29"/>
      <c r="K595" s="30"/>
      <c r="L595" s="20"/>
      <c r="M595" s="20"/>
      <c r="N595" s="20"/>
      <c r="O595" s="20"/>
      <c r="P595" s="20"/>
      <c r="Q595" s="30"/>
      <c r="R595" s="30"/>
      <c r="S595" s="30"/>
      <c r="T595" s="30"/>
      <c r="U595" s="20"/>
      <c r="V595" s="20"/>
      <c r="W595" s="20"/>
    </row>
    <row r="596">
      <c r="A596" s="20"/>
      <c r="B596" s="20"/>
      <c r="C596" s="20"/>
      <c r="D596" s="20"/>
      <c r="E596" s="20"/>
      <c r="F596" s="20"/>
      <c r="G596" s="20"/>
      <c r="H596" s="20"/>
      <c r="I596" s="29"/>
      <c r="J596" s="29"/>
      <c r="K596" s="30"/>
      <c r="L596" s="20"/>
      <c r="M596" s="20"/>
      <c r="N596" s="20"/>
      <c r="O596" s="20"/>
      <c r="P596" s="20"/>
      <c r="Q596" s="30"/>
      <c r="R596" s="30"/>
      <c r="S596" s="30"/>
      <c r="T596" s="30"/>
      <c r="U596" s="20"/>
      <c r="V596" s="20"/>
      <c r="W596" s="20"/>
    </row>
    <row r="597">
      <c r="A597" s="20"/>
      <c r="B597" s="20"/>
      <c r="C597" s="20"/>
      <c r="D597" s="20"/>
      <c r="E597" s="20"/>
      <c r="F597" s="20"/>
      <c r="G597" s="20"/>
      <c r="H597" s="20"/>
      <c r="I597" s="29"/>
      <c r="J597" s="29"/>
      <c r="K597" s="30"/>
      <c r="L597" s="20"/>
      <c r="M597" s="20"/>
      <c r="N597" s="20"/>
      <c r="O597" s="20"/>
      <c r="P597" s="20"/>
      <c r="Q597" s="30"/>
      <c r="R597" s="30"/>
      <c r="S597" s="30"/>
      <c r="T597" s="30"/>
      <c r="U597" s="20"/>
      <c r="V597" s="20"/>
      <c r="W597" s="20"/>
    </row>
    <row r="598">
      <c r="A598" s="20"/>
      <c r="B598" s="20"/>
      <c r="C598" s="20"/>
      <c r="D598" s="20"/>
      <c r="E598" s="20"/>
      <c r="F598" s="20"/>
      <c r="G598" s="20"/>
      <c r="H598" s="20"/>
      <c r="I598" s="29"/>
      <c r="J598" s="29"/>
      <c r="K598" s="30"/>
      <c r="L598" s="20"/>
      <c r="M598" s="20"/>
      <c r="N598" s="20"/>
      <c r="O598" s="20"/>
      <c r="P598" s="20"/>
      <c r="Q598" s="30"/>
      <c r="R598" s="30"/>
      <c r="S598" s="30"/>
      <c r="T598" s="30"/>
      <c r="U598" s="20"/>
      <c r="V598" s="20"/>
      <c r="W598" s="20"/>
    </row>
    <row r="599">
      <c r="A599" s="20"/>
      <c r="B599" s="20"/>
      <c r="C599" s="20"/>
      <c r="D599" s="20"/>
      <c r="E599" s="20"/>
      <c r="F599" s="20"/>
      <c r="G599" s="20"/>
      <c r="H599" s="20"/>
      <c r="I599" s="29"/>
      <c r="J599" s="29"/>
      <c r="K599" s="30"/>
      <c r="L599" s="20"/>
      <c r="M599" s="20"/>
      <c r="N599" s="20"/>
      <c r="O599" s="20"/>
      <c r="P599" s="20"/>
      <c r="Q599" s="30"/>
      <c r="R599" s="30"/>
      <c r="S599" s="30"/>
      <c r="T599" s="30"/>
      <c r="U599" s="20"/>
      <c r="V599" s="20"/>
      <c r="W599" s="20"/>
    </row>
    <row r="600">
      <c r="A600" s="20"/>
      <c r="B600" s="20"/>
      <c r="C600" s="20"/>
      <c r="D600" s="20"/>
      <c r="E600" s="20"/>
      <c r="F600" s="20"/>
      <c r="G600" s="20"/>
      <c r="H600" s="20"/>
      <c r="I600" s="29"/>
      <c r="J600" s="29"/>
      <c r="K600" s="30"/>
      <c r="L600" s="20"/>
      <c r="M600" s="20"/>
      <c r="N600" s="20"/>
      <c r="O600" s="20"/>
      <c r="P600" s="20"/>
      <c r="Q600" s="30"/>
      <c r="R600" s="30"/>
      <c r="S600" s="30"/>
      <c r="T600" s="30"/>
      <c r="U600" s="20"/>
      <c r="V600" s="20"/>
      <c r="W600" s="20"/>
    </row>
    <row r="601">
      <c r="A601" s="20"/>
      <c r="B601" s="20"/>
      <c r="C601" s="20"/>
      <c r="D601" s="20"/>
      <c r="E601" s="20"/>
      <c r="F601" s="20"/>
      <c r="G601" s="20"/>
      <c r="H601" s="20"/>
      <c r="I601" s="29"/>
      <c r="J601" s="29"/>
      <c r="K601" s="30"/>
      <c r="L601" s="20"/>
      <c r="M601" s="20"/>
      <c r="N601" s="20"/>
      <c r="O601" s="20"/>
      <c r="P601" s="20"/>
      <c r="Q601" s="30"/>
      <c r="R601" s="30"/>
      <c r="S601" s="30"/>
      <c r="T601" s="30"/>
      <c r="U601" s="20"/>
      <c r="V601" s="20"/>
      <c r="W601" s="20"/>
    </row>
    <row r="602">
      <c r="A602" s="20"/>
      <c r="B602" s="20"/>
      <c r="C602" s="20"/>
      <c r="D602" s="20"/>
      <c r="E602" s="20"/>
      <c r="F602" s="20"/>
      <c r="G602" s="20"/>
      <c r="H602" s="20"/>
      <c r="I602" s="29"/>
      <c r="J602" s="29"/>
      <c r="K602" s="30"/>
      <c r="L602" s="20"/>
      <c r="M602" s="20"/>
      <c r="N602" s="20"/>
      <c r="O602" s="20"/>
      <c r="P602" s="20"/>
      <c r="Q602" s="30"/>
      <c r="R602" s="30"/>
      <c r="S602" s="30"/>
      <c r="T602" s="30"/>
      <c r="U602" s="20"/>
      <c r="V602" s="20"/>
      <c r="W602" s="20"/>
    </row>
    <row r="603">
      <c r="A603" s="20"/>
      <c r="B603" s="20"/>
      <c r="C603" s="20"/>
      <c r="D603" s="20"/>
      <c r="E603" s="20"/>
      <c r="F603" s="20"/>
      <c r="G603" s="20"/>
      <c r="H603" s="20"/>
      <c r="I603" s="29"/>
      <c r="J603" s="29"/>
      <c r="K603" s="30"/>
      <c r="L603" s="20"/>
      <c r="M603" s="20"/>
      <c r="N603" s="20"/>
      <c r="O603" s="20"/>
      <c r="P603" s="20"/>
      <c r="Q603" s="30"/>
      <c r="R603" s="30"/>
      <c r="S603" s="30"/>
      <c r="T603" s="30"/>
      <c r="U603" s="20"/>
      <c r="V603" s="20"/>
      <c r="W603" s="20"/>
    </row>
    <row r="604">
      <c r="A604" s="20"/>
      <c r="B604" s="20"/>
      <c r="C604" s="20"/>
      <c r="D604" s="20"/>
      <c r="E604" s="20"/>
      <c r="F604" s="20"/>
      <c r="G604" s="20"/>
      <c r="H604" s="20"/>
      <c r="I604" s="29"/>
      <c r="J604" s="29"/>
      <c r="K604" s="30"/>
      <c r="L604" s="20"/>
      <c r="M604" s="20"/>
      <c r="N604" s="20"/>
      <c r="O604" s="20"/>
      <c r="P604" s="20"/>
      <c r="Q604" s="30"/>
      <c r="R604" s="30"/>
      <c r="S604" s="30"/>
      <c r="T604" s="30"/>
      <c r="U604" s="20"/>
      <c r="V604" s="20"/>
      <c r="W604" s="20"/>
    </row>
    <row r="605">
      <c r="A605" s="20"/>
      <c r="B605" s="20"/>
      <c r="C605" s="20"/>
      <c r="D605" s="20"/>
      <c r="E605" s="20"/>
      <c r="F605" s="20"/>
      <c r="G605" s="20"/>
      <c r="H605" s="20"/>
      <c r="I605" s="29"/>
      <c r="J605" s="29"/>
      <c r="K605" s="30"/>
      <c r="L605" s="20"/>
      <c r="M605" s="20"/>
      <c r="N605" s="20"/>
      <c r="O605" s="20"/>
      <c r="P605" s="20"/>
      <c r="Q605" s="30"/>
      <c r="R605" s="30"/>
      <c r="S605" s="30"/>
      <c r="T605" s="30"/>
      <c r="U605" s="20"/>
      <c r="V605" s="20"/>
      <c r="W605" s="20"/>
    </row>
    <row r="606">
      <c r="A606" s="20"/>
      <c r="B606" s="20"/>
      <c r="C606" s="20"/>
      <c r="D606" s="20"/>
      <c r="E606" s="20"/>
      <c r="F606" s="20"/>
      <c r="G606" s="20"/>
      <c r="H606" s="20"/>
      <c r="I606" s="29"/>
      <c r="J606" s="29"/>
      <c r="K606" s="30"/>
      <c r="L606" s="20"/>
      <c r="M606" s="20"/>
      <c r="N606" s="20"/>
      <c r="O606" s="20"/>
      <c r="P606" s="20"/>
      <c r="Q606" s="30"/>
      <c r="R606" s="30"/>
      <c r="S606" s="30"/>
      <c r="T606" s="30"/>
      <c r="U606" s="20"/>
      <c r="V606" s="20"/>
      <c r="W606" s="20"/>
    </row>
    <row r="607">
      <c r="A607" s="20"/>
      <c r="B607" s="20"/>
      <c r="C607" s="20"/>
      <c r="D607" s="20"/>
      <c r="E607" s="20"/>
      <c r="F607" s="20"/>
      <c r="G607" s="20"/>
      <c r="H607" s="20"/>
      <c r="I607" s="29"/>
      <c r="J607" s="29"/>
      <c r="K607" s="30"/>
      <c r="L607" s="20"/>
      <c r="M607" s="20"/>
      <c r="N607" s="20"/>
      <c r="O607" s="20"/>
      <c r="P607" s="20"/>
      <c r="Q607" s="30"/>
      <c r="R607" s="30"/>
      <c r="S607" s="30"/>
      <c r="T607" s="30"/>
      <c r="U607" s="20"/>
      <c r="V607" s="20"/>
      <c r="W607" s="20"/>
    </row>
    <row r="608">
      <c r="A608" s="20"/>
      <c r="B608" s="20"/>
      <c r="C608" s="20"/>
      <c r="D608" s="20"/>
      <c r="E608" s="20"/>
      <c r="F608" s="20"/>
      <c r="G608" s="20"/>
      <c r="H608" s="20"/>
      <c r="I608" s="29"/>
      <c r="J608" s="29"/>
      <c r="K608" s="30"/>
      <c r="L608" s="20"/>
      <c r="M608" s="20"/>
      <c r="N608" s="20"/>
      <c r="O608" s="20"/>
      <c r="P608" s="20"/>
      <c r="Q608" s="30"/>
      <c r="R608" s="30"/>
      <c r="S608" s="30"/>
      <c r="T608" s="30"/>
      <c r="U608" s="20"/>
      <c r="V608" s="20"/>
      <c r="W608" s="20"/>
    </row>
    <row r="609">
      <c r="A609" s="20"/>
      <c r="B609" s="20"/>
      <c r="C609" s="20"/>
      <c r="D609" s="20"/>
      <c r="E609" s="20"/>
      <c r="F609" s="20"/>
      <c r="G609" s="20"/>
      <c r="H609" s="20"/>
      <c r="I609" s="29"/>
      <c r="J609" s="29"/>
      <c r="K609" s="30"/>
      <c r="L609" s="20"/>
      <c r="M609" s="20"/>
      <c r="N609" s="20"/>
      <c r="O609" s="20"/>
      <c r="P609" s="20"/>
      <c r="Q609" s="30"/>
      <c r="R609" s="30"/>
      <c r="S609" s="30"/>
      <c r="T609" s="30"/>
      <c r="U609" s="20"/>
      <c r="V609" s="20"/>
      <c r="W609" s="20"/>
    </row>
    <row r="610">
      <c r="A610" s="20"/>
      <c r="B610" s="20"/>
      <c r="C610" s="20"/>
      <c r="D610" s="20"/>
      <c r="E610" s="20"/>
      <c r="F610" s="20"/>
      <c r="G610" s="20"/>
      <c r="H610" s="20"/>
      <c r="I610" s="29"/>
      <c r="J610" s="29"/>
      <c r="K610" s="30"/>
      <c r="L610" s="20"/>
      <c r="M610" s="20"/>
      <c r="N610" s="20"/>
      <c r="O610" s="20"/>
      <c r="P610" s="20"/>
      <c r="Q610" s="30"/>
      <c r="R610" s="30"/>
      <c r="S610" s="30"/>
      <c r="T610" s="30"/>
      <c r="U610" s="20"/>
      <c r="V610" s="20"/>
      <c r="W610" s="20"/>
    </row>
    <row r="611">
      <c r="A611" s="20"/>
      <c r="B611" s="20"/>
      <c r="C611" s="20"/>
      <c r="D611" s="20"/>
      <c r="E611" s="20"/>
      <c r="F611" s="20"/>
      <c r="G611" s="20"/>
      <c r="H611" s="20"/>
      <c r="I611" s="29"/>
      <c r="J611" s="29"/>
      <c r="K611" s="30"/>
      <c r="L611" s="20"/>
      <c r="M611" s="20"/>
      <c r="N611" s="20"/>
      <c r="O611" s="20"/>
      <c r="P611" s="20"/>
      <c r="Q611" s="30"/>
      <c r="R611" s="30"/>
      <c r="S611" s="30"/>
      <c r="T611" s="30"/>
      <c r="U611" s="20"/>
      <c r="V611" s="20"/>
      <c r="W611" s="20"/>
    </row>
    <row r="612">
      <c r="A612" s="20"/>
      <c r="B612" s="20"/>
      <c r="C612" s="20"/>
      <c r="D612" s="20"/>
      <c r="E612" s="20"/>
      <c r="F612" s="20"/>
      <c r="G612" s="20"/>
      <c r="H612" s="20"/>
      <c r="I612" s="29"/>
      <c r="J612" s="29"/>
      <c r="K612" s="30"/>
      <c r="L612" s="20"/>
      <c r="M612" s="20"/>
      <c r="N612" s="20"/>
      <c r="O612" s="20"/>
      <c r="P612" s="20"/>
      <c r="Q612" s="30"/>
      <c r="R612" s="30"/>
      <c r="S612" s="30"/>
      <c r="T612" s="30"/>
      <c r="U612" s="20"/>
      <c r="V612" s="20"/>
      <c r="W612" s="20"/>
    </row>
    <row r="613">
      <c r="A613" s="20"/>
      <c r="B613" s="20"/>
      <c r="C613" s="20"/>
      <c r="D613" s="20"/>
      <c r="E613" s="20"/>
      <c r="F613" s="20"/>
      <c r="G613" s="20"/>
      <c r="H613" s="20"/>
      <c r="I613" s="29"/>
      <c r="J613" s="29"/>
      <c r="K613" s="30"/>
      <c r="L613" s="20"/>
      <c r="M613" s="20"/>
      <c r="N613" s="20"/>
      <c r="O613" s="20"/>
      <c r="P613" s="20"/>
      <c r="Q613" s="30"/>
      <c r="R613" s="30"/>
      <c r="S613" s="30"/>
      <c r="T613" s="30"/>
      <c r="U613" s="20"/>
      <c r="V613" s="20"/>
      <c r="W613" s="20"/>
    </row>
    <row r="614">
      <c r="A614" s="20"/>
      <c r="B614" s="20"/>
      <c r="C614" s="20"/>
      <c r="D614" s="20"/>
      <c r="E614" s="20"/>
      <c r="F614" s="20"/>
      <c r="G614" s="20"/>
      <c r="H614" s="20"/>
      <c r="I614" s="29"/>
      <c r="J614" s="29"/>
      <c r="K614" s="30"/>
      <c r="L614" s="20"/>
      <c r="M614" s="20"/>
      <c r="N614" s="20"/>
      <c r="O614" s="20"/>
      <c r="P614" s="20"/>
      <c r="Q614" s="30"/>
      <c r="R614" s="30"/>
      <c r="S614" s="30"/>
      <c r="T614" s="30"/>
      <c r="U614" s="20"/>
      <c r="V614" s="20"/>
      <c r="W614" s="20"/>
    </row>
    <row r="615">
      <c r="A615" s="20"/>
      <c r="B615" s="20"/>
      <c r="C615" s="20"/>
      <c r="D615" s="20"/>
      <c r="E615" s="20"/>
      <c r="F615" s="20"/>
      <c r="G615" s="20"/>
      <c r="H615" s="20"/>
      <c r="I615" s="29"/>
      <c r="J615" s="29"/>
      <c r="K615" s="30"/>
      <c r="L615" s="20"/>
      <c r="M615" s="20"/>
      <c r="N615" s="20"/>
      <c r="O615" s="20"/>
      <c r="P615" s="20"/>
      <c r="Q615" s="30"/>
      <c r="R615" s="30"/>
      <c r="S615" s="30"/>
      <c r="T615" s="30"/>
      <c r="U615" s="20"/>
      <c r="V615" s="20"/>
      <c r="W615" s="20"/>
    </row>
    <row r="616">
      <c r="A616" s="20"/>
      <c r="B616" s="20"/>
      <c r="C616" s="20"/>
      <c r="D616" s="20"/>
      <c r="E616" s="20"/>
      <c r="F616" s="20"/>
      <c r="G616" s="20"/>
      <c r="H616" s="20"/>
      <c r="I616" s="29"/>
      <c r="J616" s="29"/>
      <c r="K616" s="30"/>
      <c r="L616" s="20"/>
      <c r="M616" s="20"/>
      <c r="N616" s="20"/>
      <c r="O616" s="20"/>
      <c r="P616" s="20"/>
      <c r="Q616" s="30"/>
      <c r="R616" s="30"/>
      <c r="S616" s="30"/>
      <c r="T616" s="30"/>
      <c r="U616" s="20"/>
      <c r="V616" s="20"/>
      <c r="W616" s="20"/>
    </row>
    <row r="617">
      <c r="A617" s="20"/>
      <c r="B617" s="20"/>
      <c r="C617" s="20"/>
      <c r="D617" s="20"/>
      <c r="E617" s="20"/>
      <c r="F617" s="20"/>
      <c r="G617" s="20"/>
      <c r="H617" s="20"/>
      <c r="I617" s="29"/>
      <c r="J617" s="29"/>
      <c r="K617" s="30"/>
      <c r="L617" s="20"/>
      <c r="M617" s="20"/>
      <c r="N617" s="20"/>
      <c r="O617" s="20"/>
      <c r="P617" s="20"/>
      <c r="Q617" s="30"/>
      <c r="R617" s="30"/>
      <c r="S617" s="30"/>
      <c r="T617" s="30"/>
      <c r="U617" s="20"/>
      <c r="V617" s="20"/>
      <c r="W617" s="20"/>
    </row>
    <row r="618">
      <c r="A618" s="20"/>
      <c r="B618" s="20"/>
      <c r="C618" s="20"/>
      <c r="D618" s="20"/>
      <c r="E618" s="20"/>
      <c r="F618" s="20"/>
      <c r="G618" s="20"/>
      <c r="H618" s="20"/>
      <c r="I618" s="29"/>
      <c r="J618" s="29"/>
      <c r="K618" s="30"/>
      <c r="L618" s="20"/>
      <c r="M618" s="20"/>
      <c r="N618" s="20"/>
      <c r="O618" s="20"/>
      <c r="P618" s="20"/>
      <c r="Q618" s="30"/>
      <c r="R618" s="30"/>
      <c r="S618" s="30"/>
      <c r="T618" s="30"/>
      <c r="U618" s="20"/>
      <c r="V618" s="20"/>
      <c r="W618" s="20"/>
    </row>
    <row r="619">
      <c r="A619" s="20"/>
      <c r="B619" s="20"/>
      <c r="C619" s="20"/>
      <c r="D619" s="20"/>
      <c r="E619" s="20"/>
      <c r="F619" s="20"/>
      <c r="G619" s="20"/>
      <c r="H619" s="20"/>
      <c r="I619" s="29"/>
      <c r="J619" s="29"/>
      <c r="K619" s="30"/>
      <c r="L619" s="20"/>
      <c r="M619" s="20"/>
      <c r="N619" s="20"/>
      <c r="O619" s="20"/>
      <c r="P619" s="20"/>
      <c r="Q619" s="30"/>
      <c r="R619" s="30"/>
      <c r="S619" s="30"/>
      <c r="T619" s="30"/>
      <c r="U619" s="20"/>
      <c r="V619" s="20"/>
      <c r="W619" s="20"/>
    </row>
    <row r="620">
      <c r="A620" s="20"/>
      <c r="B620" s="20"/>
      <c r="C620" s="20"/>
      <c r="D620" s="20"/>
      <c r="E620" s="20"/>
      <c r="F620" s="20"/>
      <c r="G620" s="20"/>
      <c r="H620" s="20"/>
      <c r="I620" s="29"/>
      <c r="J620" s="29"/>
      <c r="K620" s="30"/>
      <c r="L620" s="20"/>
      <c r="M620" s="20"/>
      <c r="N620" s="20"/>
      <c r="O620" s="20"/>
      <c r="P620" s="20"/>
      <c r="Q620" s="30"/>
      <c r="R620" s="30"/>
      <c r="S620" s="30"/>
      <c r="T620" s="30"/>
      <c r="U620" s="20"/>
      <c r="V620" s="20"/>
      <c r="W620" s="20"/>
    </row>
    <row r="621">
      <c r="A621" s="20"/>
      <c r="B621" s="20"/>
      <c r="C621" s="20"/>
      <c r="D621" s="20"/>
      <c r="E621" s="20"/>
      <c r="F621" s="20"/>
      <c r="G621" s="20"/>
      <c r="H621" s="20"/>
      <c r="I621" s="29"/>
      <c r="J621" s="29"/>
      <c r="K621" s="30"/>
      <c r="L621" s="20"/>
      <c r="M621" s="20"/>
      <c r="N621" s="20"/>
      <c r="O621" s="20"/>
      <c r="P621" s="20"/>
      <c r="Q621" s="30"/>
      <c r="R621" s="30"/>
      <c r="S621" s="30"/>
      <c r="T621" s="30"/>
      <c r="U621" s="20"/>
      <c r="V621" s="20"/>
      <c r="W621" s="20"/>
    </row>
    <row r="622">
      <c r="A622" s="20"/>
      <c r="B622" s="20"/>
      <c r="C622" s="20"/>
      <c r="D622" s="20"/>
      <c r="E622" s="20"/>
      <c r="F622" s="20"/>
      <c r="G622" s="20"/>
      <c r="H622" s="20"/>
      <c r="I622" s="29"/>
      <c r="J622" s="29"/>
      <c r="K622" s="30"/>
      <c r="L622" s="20"/>
      <c r="M622" s="20"/>
      <c r="N622" s="20"/>
      <c r="O622" s="20"/>
      <c r="P622" s="20"/>
      <c r="Q622" s="30"/>
      <c r="R622" s="30"/>
      <c r="S622" s="30"/>
      <c r="T622" s="30"/>
      <c r="U622" s="20"/>
      <c r="V622" s="20"/>
      <c r="W622" s="20"/>
    </row>
    <row r="623">
      <c r="A623" s="20"/>
      <c r="B623" s="20"/>
      <c r="C623" s="20"/>
      <c r="D623" s="20"/>
      <c r="E623" s="20"/>
      <c r="F623" s="20"/>
      <c r="G623" s="20"/>
      <c r="H623" s="20"/>
      <c r="I623" s="29"/>
      <c r="J623" s="29"/>
      <c r="K623" s="30"/>
      <c r="L623" s="20"/>
      <c r="M623" s="20"/>
      <c r="N623" s="20"/>
      <c r="O623" s="20"/>
      <c r="P623" s="20"/>
      <c r="Q623" s="30"/>
      <c r="R623" s="30"/>
      <c r="S623" s="30"/>
      <c r="T623" s="30"/>
      <c r="U623" s="20"/>
      <c r="V623" s="20"/>
      <c r="W623" s="20"/>
    </row>
    <row r="624">
      <c r="A624" s="20"/>
      <c r="B624" s="20"/>
      <c r="C624" s="20"/>
      <c r="D624" s="20"/>
      <c r="E624" s="20"/>
      <c r="F624" s="20"/>
      <c r="G624" s="20"/>
      <c r="H624" s="20"/>
      <c r="I624" s="29"/>
      <c r="J624" s="29"/>
      <c r="K624" s="30"/>
      <c r="L624" s="20"/>
      <c r="M624" s="20"/>
      <c r="N624" s="20"/>
      <c r="O624" s="20"/>
      <c r="P624" s="20"/>
      <c r="Q624" s="30"/>
      <c r="R624" s="30"/>
      <c r="S624" s="30"/>
      <c r="T624" s="30"/>
      <c r="U624" s="20"/>
      <c r="V624" s="20"/>
      <c r="W624" s="20"/>
    </row>
    <row r="625">
      <c r="A625" s="20"/>
      <c r="B625" s="20"/>
      <c r="C625" s="20"/>
      <c r="D625" s="20"/>
      <c r="E625" s="20"/>
      <c r="F625" s="20"/>
      <c r="G625" s="20"/>
      <c r="H625" s="20"/>
      <c r="I625" s="29"/>
      <c r="J625" s="29"/>
      <c r="K625" s="30"/>
      <c r="L625" s="20"/>
      <c r="M625" s="20"/>
      <c r="N625" s="20"/>
      <c r="O625" s="20"/>
      <c r="P625" s="20"/>
      <c r="Q625" s="30"/>
      <c r="R625" s="30"/>
      <c r="S625" s="30"/>
      <c r="T625" s="30"/>
      <c r="U625" s="20"/>
      <c r="V625" s="20"/>
      <c r="W625" s="20"/>
    </row>
    <row r="626">
      <c r="A626" s="20"/>
      <c r="B626" s="20"/>
      <c r="C626" s="20"/>
      <c r="D626" s="20"/>
      <c r="E626" s="20"/>
      <c r="F626" s="20"/>
      <c r="G626" s="20"/>
      <c r="H626" s="20"/>
      <c r="I626" s="29"/>
      <c r="J626" s="29"/>
      <c r="K626" s="30"/>
      <c r="L626" s="20"/>
      <c r="M626" s="20"/>
      <c r="N626" s="20"/>
      <c r="O626" s="20"/>
      <c r="P626" s="20"/>
      <c r="Q626" s="30"/>
      <c r="R626" s="30"/>
      <c r="S626" s="30"/>
      <c r="T626" s="30"/>
      <c r="U626" s="20"/>
      <c r="V626" s="20"/>
      <c r="W626" s="20"/>
    </row>
    <row r="627">
      <c r="A627" s="20"/>
      <c r="B627" s="20"/>
      <c r="C627" s="20"/>
      <c r="D627" s="20"/>
      <c r="E627" s="20"/>
      <c r="F627" s="20"/>
      <c r="G627" s="20"/>
      <c r="H627" s="20"/>
      <c r="I627" s="29"/>
      <c r="J627" s="29"/>
      <c r="K627" s="30"/>
      <c r="L627" s="20"/>
      <c r="M627" s="20"/>
      <c r="N627" s="20"/>
      <c r="O627" s="20"/>
      <c r="P627" s="20"/>
      <c r="Q627" s="30"/>
      <c r="R627" s="30"/>
      <c r="S627" s="30"/>
      <c r="T627" s="30"/>
      <c r="U627" s="20"/>
      <c r="V627" s="20"/>
      <c r="W627" s="20"/>
    </row>
    <row r="628">
      <c r="A628" s="20"/>
      <c r="B628" s="20"/>
      <c r="C628" s="20"/>
      <c r="D628" s="20"/>
      <c r="E628" s="20"/>
      <c r="F628" s="20"/>
      <c r="G628" s="20"/>
      <c r="H628" s="20"/>
      <c r="I628" s="29"/>
      <c r="J628" s="29"/>
      <c r="K628" s="30"/>
      <c r="L628" s="20"/>
      <c r="M628" s="20"/>
      <c r="N628" s="20"/>
      <c r="O628" s="20"/>
      <c r="P628" s="20"/>
      <c r="Q628" s="30"/>
      <c r="R628" s="30"/>
      <c r="S628" s="30"/>
      <c r="T628" s="30"/>
      <c r="U628" s="20"/>
      <c r="V628" s="20"/>
      <c r="W628" s="20"/>
    </row>
    <row r="629">
      <c r="A629" s="20"/>
      <c r="B629" s="20"/>
      <c r="C629" s="20"/>
      <c r="D629" s="20"/>
      <c r="E629" s="20"/>
      <c r="F629" s="20"/>
      <c r="G629" s="20"/>
      <c r="H629" s="20"/>
      <c r="I629" s="29"/>
      <c r="J629" s="29"/>
      <c r="K629" s="30"/>
      <c r="L629" s="20"/>
      <c r="M629" s="20"/>
      <c r="N629" s="20"/>
      <c r="O629" s="20"/>
      <c r="P629" s="20"/>
      <c r="Q629" s="30"/>
      <c r="R629" s="30"/>
      <c r="S629" s="30"/>
      <c r="T629" s="30"/>
      <c r="U629" s="20"/>
      <c r="V629" s="20"/>
      <c r="W629" s="20"/>
    </row>
    <row r="630">
      <c r="A630" s="20"/>
      <c r="B630" s="20"/>
      <c r="C630" s="20"/>
      <c r="D630" s="20"/>
      <c r="E630" s="20"/>
      <c r="F630" s="20"/>
      <c r="G630" s="20"/>
      <c r="H630" s="20"/>
      <c r="I630" s="29"/>
      <c r="J630" s="29"/>
      <c r="K630" s="30"/>
      <c r="L630" s="20"/>
      <c r="M630" s="20"/>
      <c r="N630" s="20"/>
      <c r="O630" s="20"/>
      <c r="P630" s="20"/>
      <c r="Q630" s="30"/>
      <c r="R630" s="30"/>
      <c r="S630" s="30"/>
      <c r="T630" s="30"/>
      <c r="U630" s="20"/>
      <c r="V630" s="20"/>
      <c r="W630" s="20"/>
    </row>
    <row r="631">
      <c r="A631" s="20"/>
      <c r="B631" s="20"/>
      <c r="C631" s="20"/>
      <c r="D631" s="20"/>
      <c r="E631" s="20"/>
      <c r="F631" s="20"/>
      <c r="G631" s="20"/>
      <c r="H631" s="20"/>
      <c r="I631" s="29"/>
      <c r="J631" s="29"/>
      <c r="K631" s="30"/>
      <c r="L631" s="20"/>
      <c r="M631" s="20"/>
      <c r="N631" s="20"/>
      <c r="O631" s="20"/>
      <c r="P631" s="20"/>
      <c r="Q631" s="30"/>
      <c r="R631" s="30"/>
      <c r="S631" s="30"/>
      <c r="T631" s="30"/>
      <c r="U631" s="20"/>
      <c r="V631" s="20"/>
      <c r="W631" s="20"/>
    </row>
    <row r="632">
      <c r="A632" s="20"/>
      <c r="B632" s="20"/>
      <c r="C632" s="20"/>
      <c r="D632" s="20"/>
      <c r="E632" s="20"/>
      <c r="F632" s="20"/>
      <c r="G632" s="20"/>
      <c r="H632" s="20"/>
      <c r="I632" s="29"/>
      <c r="J632" s="29"/>
      <c r="K632" s="30"/>
      <c r="L632" s="20"/>
      <c r="M632" s="20"/>
      <c r="N632" s="20"/>
      <c r="O632" s="20"/>
      <c r="P632" s="20"/>
      <c r="Q632" s="30"/>
      <c r="R632" s="30"/>
      <c r="S632" s="30"/>
      <c r="T632" s="30"/>
      <c r="U632" s="20"/>
      <c r="V632" s="20"/>
      <c r="W632" s="20"/>
    </row>
    <row r="633">
      <c r="A633" s="20"/>
      <c r="B633" s="20"/>
      <c r="C633" s="20"/>
      <c r="D633" s="20"/>
      <c r="E633" s="20"/>
      <c r="F633" s="20"/>
      <c r="G633" s="20"/>
      <c r="H633" s="20"/>
      <c r="I633" s="29"/>
      <c r="J633" s="29"/>
      <c r="K633" s="30"/>
      <c r="L633" s="20"/>
      <c r="M633" s="20"/>
      <c r="N633" s="20"/>
      <c r="O633" s="20"/>
      <c r="P633" s="20"/>
      <c r="Q633" s="30"/>
      <c r="R633" s="30"/>
      <c r="S633" s="30"/>
      <c r="T633" s="30"/>
      <c r="U633" s="20"/>
      <c r="V633" s="20"/>
      <c r="W633" s="20"/>
    </row>
    <row r="634">
      <c r="A634" s="20"/>
      <c r="B634" s="20"/>
      <c r="C634" s="20"/>
      <c r="D634" s="20"/>
      <c r="E634" s="20"/>
      <c r="F634" s="20"/>
      <c r="G634" s="20"/>
      <c r="H634" s="20"/>
      <c r="I634" s="29"/>
      <c r="J634" s="29"/>
      <c r="K634" s="30"/>
      <c r="L634" s="20"/>
      <c r="M634" s="20"/>
      <c r="N634" s="20"/>
      <c r="O634" s="20"/>
      <c r="P634" s="20"/>
      <c r="Q634" s="30"/>
      <c r="R634" s="30"/>
      <c r="S634" s="30"/>
      <c r="T634" s="30"/>
      <c r="U634" s="20"/>
      <c r="V634" s="20"/>
      <c r="W634" s="20"/>
    </row>
    <row r="635">
      <c r="A635" s="20"/>
      <c r="B635" s="20"/>
      <c r="C635" s="20"/>
      <c r="D635" s="20"/>
      <c r="E635" s="20"/>
      <c r="F635" s="20"/>
      <c r="G635" s="20"/>
      <c r="H635" s="20"/>
      <c r="I635" s="29"/>
      <c r="J635" s="29"/>
      <c r="K635" s="30"/>
      <c r="L635" s="20"/>
      <c r="M635" s="20"/>
      <c r="N635" s="20"/>
      <c r="O635" s="20"/>
      <c r="P635" s="20"/>
      <c r="Q635" s="30"/>
      <c r="R635" s="30"/>
      <c r="S635" s="30"/>
      <c r="T635" s="30"/>
      <c r="U635" s="20"/>
      <c r="V635" s="20"/>
      <c r="W635" s="20"/>
    </row>
    <row r="636">
      <c r="A636" s="20"/>
      <c r="B636" s="20"/>
      <c r="C636" s="20"/>
      <c r="D636" s="20"/>
      <c r="E636" s="20"/>
      <c r="F636" s="20"/>
      <c r="G636" s="20"/>
      <c r="H636" s="20"/>
      <c r="I636" s="29"/>
      <c r="J636" s="29"/>
      <c r="K636" s="30"/>
      <c r="L636" s="20"/>
      <c r="M636" s="20"/>
      <c r="N636" s="20"/>
      <c r="O636" s="20"/>
      <c r="P636" s="20"/>
      <c r="Q636" s="30"/>
      <c r="R636" s="30"/>
      <c r="S636" s="30"/>
      <c r="T636" s="30"/>
      <c r="U636" s="20"/>
      <c r="V636" s="20"/>
      <c r="W636" s="20"/>
    </row>
    <row r="637">
      <c r="A637" s="20"/>
      <c r="B637" s="20"/>
      <c r="C637" s="20"/>
      <c r="D637" s="20"/>
      <c r="E637" s="20"/>
      <c r="F637" s="20"/>
      <c r="G637" s="20"/>
      <c r="H637" s="20"/>
      <c r="I637" s="29"/>
      <c r="J637" s="29"/>
      <c r="K637" s="30"/>
      <c r="L637" s="20"/>
      <c r="M637" s="20"/>
      <c r="N637" s="20"/>
      <c r="O637" s="20"/>
      <c r="P637" s="20"/>
      <c r="Q637" s="30"/>
      <c r="R637" s="30"/>
      <c r="S637" s="30"/>
      <c r="T637" s="30"/>
      <c r="U637" s="20"/>
      <c r="V637" s="20"/>
      <c r="W637" s="20"/>
    </row>
    <row r="638">
      <c r="A638" s="20"/>
      <c r="B638" s="20"/>
      <c r="C638" s="20"/>
      <c r="D638" s="20"/>
      <c r="E638" s="20"/>
      <c r="F638" s="20"/>
      <c r="G638" s="20"/>
      <c r="H638" s="20"/>
      <c r="I638" s="29"/>
      <c r="J638" s="29"/>
      <c r="K638" s="30"/>
      <c r="L638" s="20"/>
      <c r="M638" s="20"/>
      <c r="N638" s="20"/>
      <c r="O638" s="20"/>
      <c r="P638" s="20"/>
      <c r="Q638" s="30"/>
      <c r="R638" s="30"/>
      <c r="S638" s="30"/>
      <c r="T638" s="30"/>
      <c r="U638" s="20"/>
      <c r="V638" s="20"/>
      <c r="W638" s="20"/>
    </row>
    <row r="639">
      <c r="A639" s="20"/>
      <c r="B639" s="20"/>
      <c r="C639" s="20"/>
      <c r="D639" s="20"/>
      <c r="E639" s="20"/>
      <c r="F639" s="20"/>
      <c r="G639" s="20"/>
      <c r="H639" s="20"/>
      <c r="I639" s="29"/>
      <c r="J639" s="29"/>
      <c r="K639" s="30"/>
      <c r="L639" s="20"/>
      <c r="M639" s="20"/>
      <c r="N639" s="20"/>
      <c r="O639" s="20"/>
      <c r="P639" s="20"/>
      <c r="Q639" s="30"/>
      <c r="R639" s="30"/>
      <c r="S639" s="30"/>
      <c r="T639" s="30"/>
      <c r="U639" s="20"/>
      <c r="V639" s="20"/>
      <c r="W639" s="20"/>
    </row>
    <row r="640">
      <c r="A640" s="20"/>
      <c r="B640" s="20"/>
      <c r="C640" s="20"/>
      <c r="D640" s="20"/>
      <c r="E640" s="20"/>
      <c r="F640" s="20"/>
      <c r="G640" s="20"/>
      <c r="H640" s="20"/>
      <c r="I640" s="29"/>
      <c r="J640" s="29"/>
      <c r="K640" s="30"/>
      <c r="L640" s="20"/>
      <c r="M640" s="20"/>
      <c r="N640" s="20"/>
      <c r="O640" s="20"/>
      <c r="P640" s="20"/>
      <c r="Q640" s="30"/>
      <c r="R640" s="30"/>
      <c r="S640" s="30"/>
      <c r="T640" s="30"/>
      <c r="U640" s="20"/>
      <c r="V640" s="20"/>
      <c r="W640" s="20"/>
    </row>
    <row r="641">
      <c r="A641" s="20"/>
      <c r="B641" s="20"/>
      <c r="C641" s="20"/>
      <c r="D641" s="20"/>
      <c r="E641" s="20"/>
      <c r="F641" s="20"/>
      <c r="G641" s="20"/>
      <c r="H641" s="20"/>
      <c r="I641" s="29"/>
      <c r="J641" s="29"/>
      <c r="K641" s="30"/>
      <c r="L641" s="20"/>
      <c r="M641" s="20"/>
      <c r="N641" s="20"/>
      <c r="O641" s="20"/>
      <c r="P641" s="20"/>
      <c r="Q641" s="30"/>
      <c r="R641" s="30"/>
      <c r="S641" s="30"/>
      <c r="T641" s="30"/>
      <c r="U641" s="20"/>
      <c r="V641" s="20"/>
      <c r="W641" s="20"/>
    </row>
    <row r="642">
      <c r="A642" s="20"/>
      <c r="B642" s="20"/>
      <c r="C642" s="20"/>
      <c r="D642" s="20"/>
      <c r="E642" s="20"/>
      <c r="F642" s="20"/>
      <c r="G642" s="20"/>
      <c r="H642" s="20"/>
      <c r="I642" s="29"/>
      <c r="J642" s="29"/>
      <c r="K642" s="30"/>
      <c r="L642" s="20"/>
      <c r="M642" s="20"/>
      <c r="N642" s="20"/>
      <c r="O642" s="20"/>
      <c r="P642" s="20"/>
      <c r="Q642" s="30"/>
      <c r="R642" s="30"/>
      <c r="S642" s="30"/>
      <c r="T642" s="30"/>
      <c r="U642" s="20"/>
      <c r="V642" s="20"/>
      <c r="W642" s="20"/>
    </row>
    <row r="643">
      <c r="A643" s="20"/>
      <c r="B643" s="20"/>
      <c r="C643" s="20"/>
      <c r="D643" s="20"/>
      <c r="E643" s="20"/>
      <c r="F643" s="20"/>
      <c r="G643" s="20"/>
      <c r="H643" s="20"/>
      <c r="I643" s="29"/>
      <c r="J643" s="29"/>
      <c r="K643" s="30"/>
      <c r="L643" s="20"/>
      <c r="M643" s="20"/>
      <c r="N643" s="20"/>
      <c r="O643" s="20"/>
      <c r="P643" s="20"/>
      <c r="Q643" s="30"/>
      <c r="R643" s="30"/>
      <c r="S643" s="30"/>
      <c r="T643" s="30"/>
      <c r="U643" s="20"/>
      <c r="V643" s="20"/>
      <c r="W643" s="20"/>
    </row>
    <row r="644">
      <c r="A644" s="20"/>
      <c r="B644" s="20"/>
      <c r="C644" s="20"/>
      <c r="D644" s="20"/>
      <c r="E644" s="20"/>
      <c r="F644" s="20"/>
      <c r="G644" s="20"/>
      <c r="H644" s="20"/>
      <c r="I644" s="29"/>
      <c r="J644" s="29"/>
      <c r="K644" s="30"/>
      <c r="L644" s="20"/>
      <c r="M644" s="20"/>
      <c r="N644" s="20"/>
      <c r="O644" s="20"/>
      <c r="P644" s="20"/>
      <c r="Q644" s="30"/>
      <c r="R644" s="30"/>
      <c r="S644" s="30"/>
      <c r="T644" s="30"/>
      <c r="U644" s="20"/>
      <c r="V644" s="20"/>
      <c r="W644" s="20"/>
    </row>
    <row r="645">
      <c r="A645" s="20"/>
      <c r="B645" s="20"/>
      <c r="C645" s="20"/>
      <c r="D645" s="20"/>
      <c r="E645" s="20"/>
      <c r="F645" s="20"/>
      <c r="G645" s="20"/>
      <c r="H645" s="20"/>
      <c r="I645" s="29"/>
      <c r="J645" s="29"/>
      <c r="K645" s="30"/>
      <c r="L645" s="20"/>
      <c r="M645" s="20"/>
      <c r="N645" s="20"/>
      <c r="O645" s="20"/>
      <c r="P645" s="20"/>
      <c r="Q645" s="30"/>
      <c r="R645" s="30"/>
      <c r="S645" s="30"/>
      <c r="T645" s="30"/>
      <c r="U645" s="20"/>
      <c r="V645" s="20"/>
      <c r="W645" s="20"/>
    </row>
    <row r="646">
      <c r="A646" s="20"/>
      <c r="B646" s="20"/>
      <c r="C646" s="20"/>
      <c r="D646" s="20"/>
      <c r="E646" s="20"/>
      <c r="F646" s="20"/>
      <c r="G646" s="20"/>
      <c r="H646" s="20"/>
      <c r="I646" s="29"/>
      <c r="J646" s="29"/>
      <c r="K646" s="30"/>
      <c r="L646" s="20"/>
      <c r="M646" s="20"/>
      <c r="N646" s="20"/>
      <c r="O646" s="20"/>
      <c r="P646" s="20"/>
      <c r="Q646" s="30"/>
      <c r="R646" s="30"/>
      <c r="S646" s="30"/>
      <c r="T646" s="30"/>
      <c r="U646" s="20"/>
      <c r="V646" s="20"/>
      <c r="W646" s="20"/>
    </row>
    <row r="647">
      <c r="A647" s="20"/>
      <c r="B647" s="20"/>
      <c r="C647" s="20"/>
      <c r="D647" s="20"/>
      <c r="E647" s="20"/>
      <c r="F647" s="20"/>
      <c r="G647" s="20"/>
      <c r="H647" s="20"/>
      <c r="I647" s="29"/>
      <c r="J647" s="29"/>
      <c r="K647" s="30"/>
      <c r="L647" s="20"/>
      <c r="M647" s="20"/>
      <c r="N647" s="20"/>
      <c r="O647" s="20"/>
      <c r="P647" s="20"/>
      <c r="Q647" s="30"/>
      <c r="R647" s="30"/>
      <c r="S647" s="30"/>
      <c r="T647" s="30"/>
      <c r="U647" s="20"/>
      <c r="V647" s="20"/>
      <c r="W647" s="20"/>
    </row>
    <row r="648">
      <c r="A648" s="20"/>
      <c r="B648" s="20"/>
      <c r="C648" s="20"/>
      <c r="D648" s="20"/>
      <c r="E648" s="20"/>
      <c r="F648" s="20"/>
      <c r="G648" s="20"/>
      <c r="H648" s="20"/>
      <c r="I648" s="29"/>
      <c r="J648" s="29"/>
      <c r="K648" s="30"/>
      <c r="L648" s="20"/>
      <c r="M648" s="20"/>
      <c r="N648" s="20"/>
      <c r="O648" s="20"/>
      <c r="P648" s="20"/>
      <c r="Q648" s="30"/>
      <c r="R648" s="30"/>
      <c r="S648" s="30"/>
      <c r="T648" s="30"/>
      <c r="U648" s="20"/>
      <c r="V648" s="20"/>
      <c r="W648" s="20"/>
    </row>
    <row r="649">
      <c r="A649" s="20"/>
      <c r="B649" s="20"/>
      <c r="C649" s="20"/>
      <c r="D649" s="20"/>
      <c r="E649" s="20"/>
      <c r="F649" s="20"/>
      <c r="G649" s="20"/>
      <c r="H649" s="20"/>
      <c r="I649" s="29"/>
      <c r="J649" s="29"/>
      <c r="K649" s="30"/>
      <c r="L649" s="20"/>
      <c r="M649" s="20"/>
      <c r="N649" s="20"/>
      <c r="O649" s="20"/>
      <c r="P649" s="20"/>
      <c r="Q649" s="30"/>
      <c r="R649" s="30"/>
      <c r="S649" s="30"/>
      <c r="T649" s="30"/>
      <c r="U649" s="20"/>
      <c r="V649" s="20"/>
      <c r="W649" s="20"/>
    </row>
    <row r="650">
      <c r="A650" s="20"/>
      <c r="B650" s="20"/>
      <c r="C650" s="20"/>
      <c r="D650" s="20"/>
      <c r="E650" s="20"/>
      <c r="F650" s="20"/>
      <c r="G650" s="20"/>
      <c r="H650" s="20"/>
      <c r="I650" s="29"/>
      <c r="J650" s="29"/>
      <c r="K650" s="30"/>
      <c r="L650" s="20"/>
      <c r="M650" s="20"/>
      <c r="N650" s="20"/>
      <c r="O650" s="20"/>
      <c r="P650" s="20"/>
      <c r="Q650" s="30"/>
      <c r="R650" s="30"/>
      <c r="S650" s="30"/>
      <c r="T650" s="30"/>
      <c r="U650" s="20"/>
      <c r="V650" s="20"/>
      <c r="W650" s="20"/>
    </row>
    <row r="651">
      <c r="A651" s="20"/>
      <c r="B651" s="20"/>
      <c r="C651" s="20"/>
      <c r="D651" s="20"/>
      <c r="E651" s="20"/>
      <c r="F651" s="20"/>
      <c r="G651" s="20"/>
      <c r="H651" s="20"/>
      <c r="I651" s="29"/>
      <c r="J651" s="29"/>
      <c r="K651" s="30"/>
      <c r="L651" s="20"/>
      <c r="M651" s="20"/>
      <c r="N651" s="20"/>
      <c r="O651" s="20"/>
      <c r="P651" s="20"/>
      <c r="Q651" s="30"/>
      <c r="R651" s="30"/>
      <c r="S651" s="30"/>
      <c r="T651" s="30"/>
      <c r="U651" s="20"/>
      <c r="V651" s="20"/>
      <c r="W651" s="20"/>
    </row>
    <row r="652">
      <c r="A652" s="20"/>
      <c r="B652" s="20"/>
      <c r="C652" s="20"/>
      <c r="D652" s="20"/>
      <c r="E652" s="20"/>
      <c r="F652" s="20"/>
      <c r="G652" s="20"/>
      <c r="H652" s="20"/>
      <c r="I652" s="29"/>
      <c r="J652" s="29"/>
      <c r="K652" s="30"/>
      <c r="L652" s="20"/>
      <c r="M652" s="20"/>
      <c r="N652" s="20"/>
      <c r="O652" s="20"/>
      <c r="P652" s="20"/>
      <c r="Q652" s="30"/>
      <c r="R652" s="30"/>
      <c r="S652" s="30"/>
      <c r="T652" s="30"/>
      <c r="U652" s="20"/>
      <c r="V652" s="20"/>
      <c r="W652" s="20"/>
    </row>
    <row r="653">
      <c r="A653" s="20"/>
      <c r="B653" s="20"/>
      <c r="C653" s="20"/>
      <c r="D653" s="20"/>
      <c r="E653" s="20"/>
      <c r="F653" s="20"/>
      <c r="G653" s="20"/>
      <c r="H653" s="20"/>
      <c r="I653" s="29"/>
      <c r="J653" s="29"/>
      <c r="K653" s="30"/>
      <c r="L653" s="20"/>
      <c r="M653" s="20"/>
      <c r="N653" s="20"/>
      <c r="O653" s="20"/>
      <c r="P653" s="20"/>
      <c r="Q653" s="30"/>
      <c r="R653" s="30"/>
      <c r="S653" s="30"/>
      <c r="T653" s="30"/>
      <c r="U653" s="20"/>
      <c r="V653" s="20"/>
      <c r="W653" s="20"/>
    </row>
    <row r="654">
      <c r="A654" s="20"/>
      <c r="B654" s="20"/>
      <c r="C654" s="20"/>
      <c r="D654" s="20"/>
      <c r="E654" s="20"/>
      <c r="F654" s="20"/>
      <c r="G654" s="20"/>
      <c r="H654" s="20"/>
      <c r="I654" s="29"/>
      <c r="J654" s="29"/>
      <c r="K654" s="30"/>
      <c r="L654" s="20"/>
      <c r="M654" s="20"/>
      <c r="N654" s="20"/>
      <c r="O654" s="20"/>
      <c r="P654" s="20"/>
      <c r="Q654" s="30"/>
      <c r="R654" s="30"/>
      <c r="S654" s="30"/>
      <c r="T654" s="30"/>
      <c r="U654" s="20"/>
      <c r="V654" s="20"/>
      <c r="W654" s="20"/>
    </row>
    <row r="655">
      <c r="A655" s="20"/>
      <c r="B655" s="20"/>
      <c r="C655" s="20"/>
      <c r="D655" s="20"/>
      <c r="E655" s="20"/>
      <c r="F655" s="20"/>
      <c r="G655" s="20"/>
      <c r="H655" s="20"/>
      <c r="I655" s="29"/>
      <c r="J655" s="29"/>
      <c r="K655" s="30"/>
      <c r="L655" s="20"/>
      <c r="M655" s="20"/>
      <c r="N655" s="20"/>
      <c r="O655" s="20"/>
      <c r="P655" s="20"/>
      <c r="Q655" s="30"/>
      <c r="R655" s="30"/>
      <c r="S655" s="30"/>
      <c r="T655" s="30"/>
      <c r="U655" s="20"/>
      <c r="V655" s="20"/>
      <c r="W655" s="20"/>
    </row>
    <row r="656">
      <c r="A656" s="20"/>
      <c r="B656" s="20"/>
      <c r="C656" s="20"/>
      <c r="D656" s="20"/>
      <c r="E656" s="20"/>
      <c r="F656" s="20"/>
      <c r="G656" s="20"/>
      <c r="H656" s="20"/>
      <c r="I656" s="29"/>
      <c r="J656" s="29"/>
      <c r="K656" s="30"/>
      <c r="L656" s="20"/>
      <c r="M656" s="20"/>
      <c r="N656" s="20"/>
      <c r="O656" s="20"/>
      <c r="P656" s="20"/>
      <c r="Q656" s="30"/>
      <c r="R656" s="30"/>
      <c r="S656" s="30"/>
      <c r="T656" s="30"/>
      <c r="U656" s="20"/>
      <c r="V656" s="20"/>
      <c r="W656" s="20"/>
    </row>
    <row r="657">
      <c r="A657" s="20"/>
      <c r="B657" s="20"/>
      <c r="C657" s="20"/>
      <c r="D657" s="20"/>
      <c r="E657" s="20"/>
      <c r="F657" s="20"/>
      <c r="G657" s="20"/>
      <c r="H657" s="20"/>
      <c r="I657" s="29"/>
      <c r="J657" s="29"/>
      <c r="K657" s="30"/>
      <c r="L657" s="20"/>
      <c r="M657" s="20"/>
      <c r="N657" s="20"/>
      <c r="O657" s="20"/>
      <c r="P657" s="20"/>
      <c r="Q657" s="30"/>
      <c r="R657" s="30"/>
      <c r="S657" s="30"/>
      <c r="T657" s="30"/>
      <c r="U657" s="20"/>
      <c r="V657" s="20"/>
      <c r="W657" s="20"/>
    </row>
    <row r="658">
      <c r="A658" s="20"/>
      <c r="B658" s="20"/>
      <c r="C658" s="20"/>
      <c r="D658" s="20"/>
      <c r="E658" s="20"/>
      <c r="F658" s="20"/>
      <c r="G658" s="20"/>
      <c r="H658" s="20"/>
      <c r="I658" s="29"/>
      <c r="J658" s="29"/>
      <c r="K658" s="30"/>
      <c r="L658" s="20"/>
      <c r="M658" s="20"/>
      <c r="N658" s="20"/>
      <c r="O658" s="20"/>
      <c r="P658" s="20"/>
      <c r="Q658" s="30"/>
      <c r="R658" s="30"/>
      <c r="S658" s="30"/>
      <c r="T658" s="30"/>
      <c r="U658" s="20"/>
      <c r="V658" s="20"/>
      <c r="W658" s="20"/>
    </row>
    <row r="659">
      <c r="A659" s="20"/>
      <c r="B659" s="20"/>
      <c r="C659" s="20"/>
      <c r="D659" s="20"/>
      <c r="E659" s="20"/>
      <c r="F659" s="20"/>
      <c r="G659" s="20"/>
      <c r="H659" s="20"/>
      <c r="I659" s="29"/>
      <c r="J659" s="29"/>
      <c r="K659" s="30"/>
      <c r="L659" s="20"/>
      <c r="M659" s="20"/>
      <c r="N659" s="20"/>
      <c r="O659" s="20"/>
      <c r="P659" s="20"/>
      <c r="Q659" s="30"/>
      <c r="R659" s="30"/>
      <c r="S659" s="30"/>
      <c r="T659" s="30"/>
      <c r="U659" s="20"/>
      <c r="V659" s="20"/>
      <c r="W659" s="20"/>
    </row>
    <row r="660">
      <c r="A660" s="20"/>
      <c r="B660" s="20"/>
      <c r="C660" s="20"/>
      <c r="D660" s="20"/>
      <c r="E660" s="20"/>
      <c r="F660" s="20"/>
      <c r="G660" s="20"/>
      <c r="H660" s="20"/>
      <c r="I660" s="29"/>
      <c r="J660" s="29"/>
      <c r="K660" s="30"/>
      <c r="L660" s="20"/>
      <c r="M660" s="20"/>
      <c r="N660" s="20"/>
      <c r="O660" s="20"/>
      <c r="P660" s="20"/>
      <c r="Q660" s="30"/>
      <c r="R660" s="30"/>
      <c r="S660" s="30"/>
      <c r="T660" s="30"/>
      <c r="U660" s="20"/>
      <c r="V660" s="20"/>
      <c r="W660" s="20"/>
    </row>
    <row r="661">
      <c r="A661" s="20"/>
      <c r="B661" s="20"/>
      <c r="C661" s="20"/>
      <c r="D661" s="20"/>
      <c r="E661" s="20"/>
      <c r="F661" s="20"/>
      <c r="G661" s="20"/>
      <c r="H661" s="20"/>
      <c r="I661" s="29"/>
      <c r="J661" s="29"/>
      <c r="K661" s="30"/>
      <c r="L661" s="20"/>
      <c r="M661" s="20"/>
      <c r="N661" s="20"/>
      <c r="O661" s="20"/>
      <c r="P661" s="20"/>
      <c r="Q661" s="30"/>
      <c r="R661" s="30"/>
      <c r="S661" s="30"/>
      <c r="T661" s="30"/>
      <c r="U661" s="20"/>
      <c r="V661" s="20"/>
      <c r="W661" s="20"/>
    </row>
    <row r="662">
      <c r="A662" s="20"/>
      <c r="B662" s="20"/>
      <c r="C662" s="20"/>
      <c r="D662" s="20"/>
      <c r="E662" s="20"/>
      <c r="F662" s="20"/>
      <c r="G662" s="20"/>
      <c r="H662" s="20"/>
      <c r="I662" s="29"/>
      <c r="J662" s="29"/>
      <c r="K662" s="30"/>
      <c r="L662" s="20"/>
      <c r="M662" s="20"/>
      <c r="N662" s="20"/>
      <c r="O662" s="20"/>
      <c r="P662" s="20"/>
      <c r="Q662" s="30"/>
      <c r="R662" s="30"/>
      <c r="S662" s="30"/>
      <c r="T662" s="30"/>
      <c r="U662" s="20"/>
      <c r="V662" s="20"/>
      <c r="W662" s="20"/>
    </row>
    <row r="663">
      <c r="A663" s="20"/>
      <c r="B663" s="20"/>
      <c r="C663" s="20"/>
      <c r="D663" s="20"/>
      <c r="E663" s="20"/>
      <c r="F663" s="20"/>
      <c r="G663" s="20"/>
      <c r="H663" s="20"/>
      <c r="I663" s="29"/>
      <c r="J663" s="29"/>
      <c r="K663" s="30"/>
      <c r="L663" s="20"/>
      <c r="M663" s="20"/>
      <c r="N663" s="20"/>
      <c r="O663" s="20"/>
      <c r="P663" s="20"/>
      <c r="Q663" s="30"/>
      <c r="R663" s="30"/>
      <c r="S663" s="30"/>
      <c r="T663" s="30"/>
      <c r="U663" s="20"/>
      <c r="V663" s="20"/>
      <c r="W663" s="20"/>
    </row>
    <row r="664">
      <c r="A664" s="20"/>
      <c r="B664" s="20"/>
      <c r="C664" s="20"/>
      <c r="D664" s="20"/>
      <c r="E664" s="20"/>
      <c r="F664" s="20"/>
      <c r="G664" s="20"/>
      <c r="H664" s="20"/>
      <c r="I664" s="29"/>
      <c r="J664" s="29"/>
      <c r="K664" s="30"/>
      <c r="L664" s="20"/>
      <c r="M664" s="20"/>
      <c r="N664" s="20"/>
      <c r="O664" s="20"/>
      <c r="P664" s="20"/>
      <c r="Q664" s="30"/>
      <c r="R664" s="30"/>
      <c r="S664" s="30"/>
      <c r="T664" s="30"/>
      <c r="U664" s="20"/>
      <c r="V664" s="20"/>
      <c r="W664" s="20"/>
    </row>
    <row r="665">
      <c r="A665" s="20"/>
      <c r="B665" s="20"/>
      <c r="C665" s="20"/>
      <c r="D665" s="20"/>
      <c r="E665" s="20"/>
      <c r="F665" s="20"/>
      <c r="G665" s="20"/>
      <c r="H665" s="20"/>
      <c r="I665" s="29"/>
      <c r="J665" s="29"/>
      <c r="K665" s="30"/>
      <c r="L665" s="20"/>
      <c r="M665" s="20"/>
      <c r="N665" s="20"/>
      <c r="O665" s="20"/>
      <c r="P665" s="20"/>
      <c r="Q665" s="30"/>
      <c r="R665" s="30"/>
      <c r="S665" s="30"/>
      <c r="T665" s="30"/>
      <c r="U665" s="20"/>
      <c r="V665" s="20"/>
      <c r="W665" s="20"/>
    </row>
    <row r="666">
      <c r="A666" s="20"/>
      <c r="B666" s="20"/>
      <c r="C666" s="20"/>
      <c r="D666" s="20"/>
      <c r="E666" s="20"/>
      <c r="F666" s="20"/>
      <c r="G666" s="20"/>
      <c r="H666" s="20"/>
      <c r="I666" s="29"/>
      <c r="J666" s="29"/>
      <c r="K666" s="30"/>
      <c r="L666" s="20"/>
      <c r="M666" s="20"/>
      <c r="N666" s="20"/>
      <c r="O666" s="20"/>
      <c r="P666" s="20"/>
      <c r="Q666" s="30"/>
      <c r="R666" s="30"/>
      <c r="S666" s="30"/>
      <c r="T666" s="30"/>
      <c r="U666" s="20"/>
      <c r="V666" s="20"/>
      <c r="W666" s="20"/>
    </row>
    <row r="667">
      <c r="A667" s="20"/>
      <c r="B667" s="20"/>
      <c r="C667" s="20"/>
      <c r="D667" s="20"/>
      <c r="E667" s="20"/>
      <c r="F667" s="20"/>
      <c r="G667" s="20"/>
      <c r="H667" s="20"/>
      <c r="I667" s="29"/>
      <c r="J667" s="29"/>
      <c r="K667" s="30"/>
      <c r="L667" s="20"/>
      <c r="M667" s="20"/>
      <c r="N667" s="20"/>
      <c r="O667" s="20"/>
      <c r="P667" s="20"/>
      <c r="Q667" s="30"/>
      <c r="R667" s="30"/>
      <c r="S667" s="30"/>
      <c r="T667" s="30"/>
      <c r="U667" s="20"/>
      <c r="V667" s="20"/>
      <c r="W667" s="20"/>
    </row>
    <row r="668">
      <c r="A668" s="20"/>
      <c r="B668" s="20"/>
      <c r="C668" s="20"/>
      <c r="D668" s="20"/>
      <c r="E668" s="20"/>
      <c r="F668" s="20"/>
      <c r="G668" s="20"/>
      <c r="H668" s="20"/>
      <c r="I668" s="29"/>
      <c r="J668" s="29"/>
      <c r="K668" s="30"/>
      <c r="L668" s="20"/>
      <c r="M668" s="20"/>
      <c r="N668" s="20"/>
      <c r="O668" s="20"/>
      <c r="P668" s="20"/>
      <c r="Q668" s="30"/>
      <c r="R668" s="30"/>
      <c r="S668" s="30"/>
      <c r="T668" s="30"/>
      <c r="U668" s="20"/>
      <c r="V668" s="20"/>
      <c r="W668" s="20"/>
    </row>
    <row r="669">
      <c r="A669" s="20"/>
      <c r="B669" s="20"/>
      <c r="C669" s="20"/>
      <c r="D669" s="20"/>
      <c r="E669" s="20"/>
      <c r="F669" s="20"/>
      <c r="G669" s="20"/>
      <c r="H669" s="20"/>
      <c r="I669" s="29"/>
      <c r="J669" s="29"/>
      <c r="K669" s="30"/>
      <c r="L669" s="20"/>
      <c r="M669" s="20"/>
      <c r="N669" s="20"/>
      <c r="O669" s="20"/>
      <c r="P669" s="20"/>
      <c r="Q669" s="30"/>
      <c r="R669" s="30"/>
      <c r="S669" s="30"/>
      <c r="T669" s="30"/>
      <c r="U669" s="20"/>
      <c r="V669" s="20"/>
      <c r="W669" s="20"/>
    </row>
    <row r="670">
      <c r="A670" s="20"/>
      <c r="B670" s="20"/>
      <c r="C670" s="20"/>
      <c r="D670" s="20"/>
      <c r="E670" s="20"/>
      <c r="F670" s="20"/>
      <c r="G670" s="20"/>
      <c r="H670" s="20"/>
      <c r="I670" s="29"/>
      <c r="J670" s="29"/>
      <c r="K670" s="30"/>
      <c r="L670" s="20"/>
      <c r="M670" s="20"/>
      <c r="N670" s="20"/>
      <c r="O670" s="20"/>
      <c r="P670" s="20"/>
      <c r="Q670" s="30"/>
      <c r="R670" s="30"/>
      <c r="S670" s="30"/>
      <c r="T670" s="30"/>
      <c r="U670" s="20"/>
      <c r="V670" s="20"/>
      <c r="W670" s="20"/>
    </row>
    <row r="671">
      <c r="A671" s="20"/>
      <c r="B671" s="20"/>
      <c r="C671" s="20"/>
      <c r="D671" s="20"/>
      <c r="E671" s="20"/>
      <c r="F671" s="20"/>
      <c r="G671" s="20"/>
      <c r="H671" s="20"/>
      <c r="I671" s="29"/>
      <c r="J671" s="29"/>
      <c r="K671" s="30"/>
      <c r="L671" s="20"/>
      <c r="M671" s="20"/>
      <c r="N671" s="20"/>
      <c r="O671" s="20"/>
      <c r="P671" s="20"/>
      <c r="Q671" s="30"/>
      <c r="R671" s="30"/>
      <c r="S671" s="30"/>
      <c r="T671" s="30"/>
      <c r="U671" s="20"/>
      <c r="V671" s="20"/>
      <c r="W671" s="20"/>
    </row>
    <row r="672">
      <c r="A672" s="20"/>
      <c r="B672" s="20"/>
      <c r="C672" s="20"/>
      <c r="D672" s="20"/>
      <c r="E672" s="20"/>
      <c r="F672" s="20"/>
      <c r="G672" s="20"/>
      <c r="H672" s="20"/>
      <c r="I672" s="29"/>
      <c r="J672" s="29"/>
      <c r="K672" s="30"/>
      <c r="L672" s="20"/>
      <c r="M672" s="20"/>
      <c r="N672" s="20"/>
      <c r="O672" s="20"/>
      <c r="P672" s="20"/>
      <c r="Q672" s="30"/>
      <c r="R672" s="30"/>
      <c r="S672" s="30"/>
      <c r="T672" s="30"/>
      <c r="U672" s="20"/>
      <c r="V672" s="20"/>
      <c r="W672" s="20"/>
    </row>
    <row r="673">
      <c r="A673" s="20"/>
      <c r="B673" s="20"/>
      <c r="C673" s="20"/>
      <c r="D673" s="20"/>
      <c r="E673" s="20"/>
      <c r="F673" s="20"/>
      <c r="G673" s="20"/>
      <c r="H673" s="20"/>
      <c r="I673" s="29"/>
      <c r="J673" s="29"/>
      <c r="K673" s="30"/>
      <c r="L673" s="20"/>
      <c r="M673" s="20"/>
      <c r="N673" s="20"/>
      <c r="O673" s="20"/>
      <c r="P673" s="20"/>
      <c r="Q673" s="30"/>
      <c r="R673" s="30"/>
      <c r="S673" s="30"/>
      <c r="T673" s="30"/>
      <c r="U673" s="20"/>
      <c r="V673" s="20"/>
      <c r="W673" s="20"/>
    </row>
    <row r="674">
      <c r="A674" s="20"/>
      <c r="B674" s="20"/>
      <c r="C674" s="20"/>
      <c r="D674" s="20"/>
      <c r="E674" s="20"/>
      <c r="F674" s="20"/>
      <c r="G674" s="20"/>
      <c r="H674" s="20"/>
      <c r="I674" s="29"/>
      <c r="J674" s="29"/>
      <c r="K674" s="30"/>
      <c r="L674" s="20"/>
      <c r="M674" s="20"/>
      <c r="N674" s="20"/>
      <c r="O674" s="20"/>
      <c r="P674" s="20"/>
      <c r="Q674" s="30"/>
      <c r="R674" s="30"/>
      <c r="S674" s="30"/>
      <c r="T674" s="30"/>
      <c r="U674" s="20"/>
      <c r="V674" s="20"/>
      <c r="W674" s="20"/>
    </row>
    <row r="675">
      <c r="A675" s="20"/>
      <c r="B675" s="20"/>
      <c r="C675" s="20"/>
      <c r="D675" s="20"/>
      <c r="E675" s="20"/>
      <c r="F675" s="20"/>
      <c r="G675" s="20"/>
      <c r="H675" s="20"/>
      <c r="I675" s="29"/>
      <c r="J675" s="29"/>
      <c r="K675" s="30"/>
      <c r="L675" s="20"/>
      <c r="M675" s="20"/>
      <c r="N675" s="20"/>
      <c r="O675" s="20"/>
      <c r="P675" s="20"/>
      <c r="Q675" s="30"/>
      <c r="R675" s="30"/>
      <c r="S675" s="30"/>
      <c r="T675" s="30"/>
      <c r="U675" s="20"/>
      <c r="V675" s="20"/>
      <c r="W675" s="20"/>
    </row>
    <row r="676">
      <c r="A676" s="20"/>
      <c r="B676" s="20"/>
      <c r="C676" s="20"/>
      <c r="D676" s="20"/>
      <c r="E676" s="20"/>
      <c r="F676" s="20"/>
      <c r="G676" s="20"/>
      <c r="H676" s="20"/>
      <c r="I676" s="29"/>
      <c r="J676" s="29"/>
      <c r="K676" s="30"/>
      <c r="L676" s="20"/>
      <c r="M676" s="20"/>
      <c r="N676" s="20"/>
      <c r="O676" s="20"/>
      <c r="P676" s="20"/>
      <c r="Q676" s="30"/>
      <c r="R676" s="30"/>
      <c r="S676" s="30"/>
      <c r="T676" s="30"/>
      <c r="U676" s="20"/>
      <c r="V676" s="20"/>
      <c r="W676" s="20"/>
    </row>
    <row r="677">
      <c r="A677" s="20"/>
      <c r="B677" s="20"/>
      <c r="C677" s="20"/>
      <c r="D677" s="20"/>
      <c r="E677" s="20"/>
      <c r="F677" s="20"/>
      <c r="G677" s="20"/>
      <c r="H677" s="20"/>
      <c r="I677" s="29"/>
      <c r="J677" s="29"/>
      <c r="K677" s="30"/>
      <c r="L677" s="20"/>
      <c r="M677" s="20"/>
      <c r="N677" s="20"/>
      <c r="O677" s="20"/>
      <c r="P677" s="20"/>
      <c r="Q677" s="30"/>
      <c r="R677" s="30"/>
      <c r="S677" s="30"/>
      <c r="T677" s="30"/>
      <c r="U677" s="20"/>
      <c r="V677" s="20"/>
      <c r="W677" s="20"/>
    </row>
    <row r="678">
      <c r="A678" s="20"/>
      <c r="B678" s="20"/>
      <c r="C678" s="20"/>
      <c r="D678" s="20"/>
      <c r="E678" s="20"/>
      <c r="F678" s="20"/>
      <c r="G678" s="20"/>
      <c r="H678" s="20"/>
      <c r="I678" s="29"/>
      <c r="J678" s="29"/>
      <c r="K678" s="30"/>
      <c r="L678" s="20"/>
      <c r="M678" s="20"/>
      <c r="N678" s="20"/>
      <c r="O678" s="20"/>
      <c r="P678" s="20"/>
      <c r="Q678" s="30"/>
      <c r="R678" s="30"/>
      <c r="S678" s="30"/>
      <c r="T678" s="30"/>
      <c r="U678" s="20"/>
      <c r="V678" s="20"/>
      <c r="W678" s="20"/>
    </row>
    <row r="679">
      <c r="A679" s="20"/>
      <c r="B679" s="20"/>
      <c r="C679" s="20"/>
      <c r="D679" s="20"/>
      <c r="E679" s="20"/>
      <c r="F679" s="20"/>
      <c r="G679" s="20"/>
      <c r="H679" s="20"/>
      <c r="I679" s="29"/>
      <c r="J679" s="29"/>
      <c r="K679" s="30"/>
      <c r="L679" s="20"/>
      <c r="M679" s="20"/>
      <c r="N679" s="20"/>
      <c r="O679" s="20"/>
      <c r="P679" s="20"/>
      <c r="Q679" s="30"/>
      <c r="R679" s="30"/>
      <c r="S679" s="30"/>
      <c r="T679" s="30"/>
      <c r="U679" s="20"/>
      <c r="V679" s="20"/>
      <c r="W679" s="20"/>
    </row>
    <row r="680">
      <c r="A680" s="20"/>
      <c r="B680" s="20"/>
      <c r="C680" s="20"/>
      <c r="D680" s="20"/>
      <c r="E680" s="20"/>
      <c r="F680" s="20"/>
      <c r="G680" s="20"/>
      <c r="H680" s="20"/>
      <c r="I680" s="29"/>
      <c r="J680" s="29"/>
      <c r="K680" s="30"/>
      <c r="L680" s="20"/>
      <c r="M680" s="20"/>
      <c r="N680" s="20"/>
      <c r="O680" s="20"/>
      <c r="P680" s="20"/>
      <c r="Q680" s="30"/>
      <c r="R680" s="30"/>
      <c r="S680" s="30"/>
      <c r="T680" s="30"/>
      <c r="U680" s="20"/>
      <c r="V680" s="20"/>
      <c r="W680" s="20"/>
    </row>
    <row r="681">
      <c r="A681" s="20"/>
      <c r="B681" s="20"/>
      <c r="C681" s="20"/>
      <c r="D681" s="20"/>
      <c r="E681" s="20"/>
      <c r="F681" s="20"/>
      <c r="G681" s="20"/>
      <c r="H681" s="20"/>
      <c r="I681" s="29"/>
      <c r="J681" s="29"/>
      <c r="K681" s="30"/>
      <c r="L681" s="20"/>
      <c r="M681" s="20"/>
      <c r="N681" s="20"/>
      <c r="O681" s="20"/>
      <c r="P681" s="20"/>
      <c r="Q681" s="30"/>
      <c r="R681" s="30"/>
      <c r="S681" s="30"/>
      <c r="T681" s="30"/>
      <c r="U681" s="20"/>
      <c r="V681" s="20"/>
      <c r="W681" s="20"/>
    </row>
    <row r="682">
      <c r="A682" s="20"/>
      <c r="B682" s="20"/>
      <c r="C682" s="20"/>
      <c r="D682" s="20"/>
      <c r="E682" s="20"/>
      <c r="F682" s="20"/>
      <c r="G682" s="20"/>
      <c r="H682" s="20"/>
      <c r="I682" s="29"/>
      <c r="J682" s="29"/>
      <c r="K682" s="30"/>
      <c r="L682" s="20"/>
      <c r="M682" s="20"/>
      <c r="N682" s="20"/>
      <c r="O682" s="20"/>
      <c r="P682" s="20"/>
      <c r="Q682" s="30"/>
      <c r="R682" s="30"/>
      <c r="S682" s="30"/>
      <c r="T682" s="30"/>
      <c r="U682" s="20"/>
      <c r="V682" s="20"/>
      <c r="W682" s="20"/>
    </row>
    <row r="683">
      <c r="A683" s="20"/>
      <c r="B683" s="20"/>
      <c r="C683" s="20"/>
      <c r="D683" s="20"/>
      <c r="E683" s="20"/>
      <c r="F683" s="20"/>
      <c r="G683" s="20"/>
      <c r="H683" s="20"/>
      <c r="I683" s="29"/>
      <c r="J683" s="29"/>
      <c r="K683" s="30"/>
      <c r="L683" s="20"/>
      <c r="M683" s="20"/>
      <c r="N683" s="20"/>
      <c r="O683" s="20"/>
      <c r="P683" s="20"/>
      <c r="Q683" s="30"/>
      <c r="R683" s="30"/>
      <c r="S683" s="30"/>
      <c r="T683" s="30"/>
      <c r="U683" s="20"/>
      <c r="V683" s="20"/>
      <c r="W683" s="20"/>
    </row>
    <row r="684">
      <c r="A684" s="20"/>
      <c r="B684" s="20"/>
      <c r="C684" s="20"/>
      <c r="D684" s="20"/>
      <c r="E684" s="20"/>
      <c r="F684" s="20"/>
      <c r="G684" s="20"/>
      <c r="H684" s="20"/>
      <c r="I684" s="29"/>
      <c r="J684" s="29"/>
      <c r="K684" s="30"/>
      <c r="L684" s="20"/>
      <c r="M684" s="20"/>
      <c r="N684" s="20"/>
      <c r="O684" s="20"/>
      <c r="P684" s="20"/>
      <c r="Q684" s="30"/>
      <c r="R684" s="30"/>
      <c r="S684" s="30"/>
      <c r="T684" s="30"/>
      <c r="U684" s="20"/>
      <c r="V684" s="20"/>
      <c r="W684" s="20"/>
    </row>
    <row r="685">
      <c r="A685" s="20"/>
      <c r="B685" s="20"/>
      <c r="C685" s="20"/>
      <c r="D685" s="20"/>
      <c r="E685" s="20"/>
      <c r="F685" s="20"/>
      <c r="G685" s="20"/>
      <c r="H685" s="20"/>
      <c r="I685" s="29"/>
      <c r="J685" s="29"/>
      <c r="K685" s="30"/>
      <c r="L685" s="20"/>
      <c r="M685" s="20"/>
      <c r="N685" s="20"/>
      <c r="O685" s="20"/>
      <c r="P685" s="20"/>
      <c r="Q685" s="30"/>
      <c r="R685" s="30"/>
      <c r="S685" s="30"/>
      <c r="T685" s="30"/>
      <c r="U685" s="20"/>
      <c r="V685" s="20"/>
      <c r="W685" s="20"/>
    </row>
    <row r="686">
      <c r="A686" s="20"/>
      <c r="B686" s="20"/>
      <c r="C686" s="20"/>
      <c r="D686" s="20"/>
      <c r="E686" s="20"/>
      <c r="F686" s="20"/>
      <c r="G686" s="20"/>
      <c r="H686" s="20"/>
      <c r="I686" s="29"/>
      <c r="J686" s="29"/>
      <c r="K686" s="30"/>
      <c r="L686" s="20"/>
      <c r="M686" s="20"/>
      <c r="N686" s="20"/>
      <c r="O686" s="20"/>
      <c r="P686" s="20"/>
      <c r="Q686" s="30"/>
      <c r="R686" s="30"/>
      <c r="S686" s="30"/>
      <c r="T686" s="30"/>
      <c r="U686" s="20"/>
      <c r="V686" s="20"/>
      <c r="W686" s="20"/>
    </row>
    <row r="687">
      <c r="A687" s="20"/>
      <c r="B687" s="20"/>
      <c r="C687" s="20"/>
      <c r="D687" s="20"/>
      <c r="E687" s="20"/>
      <c r="F687" s="20"/>
      <c r="G687" s="20"/>
      <c r="H687" s="20"/>
      <c r="I687" s="29"/>
      <c r="J687" s="29"/>
      <c r="K687" s="30"/>
      <c r="L687" s="20"/>
      <c r="M687" s="20"/>
      <c r="N687" s="20"/>
      <c r="O687" s="20"/>
      <c r="P687" s="20"/>
      <c r="Q687" s="30"/>
      <c r="R687" s="30"/>
      <c r="S687" s="30"/>
      <c r="T687" s="30"/>
      <c r="U687" s="20"/>
      <c r="V687" s="20"/>
      <c r="W687" s="20"/>
    </row>
    <row r="688">
      <c r="A688" s="20"/>
      <c r="B688" s="20"/>
      <c r="C688" s="20"/>
      <c r="D688" s="20"/>
      <c r="E688" s="20"/>
      <c r="F688" s="20"/>
      <c r="G688" s="20"/>
      <c r="H688" s="20"/>
      <c r="I688" s="29"/>
      <c r="J688" s="29"/>
      <c r="K688" s="30"/>
      <c r="L688" s="20"/>
      <c r="M688" s="20"/>
      <c r="N688" s="20"/>
      <c r="O688" s="20"/>
      <c r="P688" s="20"/>
      <c r="Q688" s="30"/>
      <c r="R688" s="30"/>
      <c r="S688" s="30"/>
      <c r="T688" s="30"/>
      <c r="U688" s="20"/>
      <c r="V688" s="20"/>
      <c r="W688" s="20"/>
    </row>
    <row r="689">
      <c r="A689" s="20"/>
      <c r="B689" s="20"/>
      <c r="C689" s="20"/>
      <c r="D689" s="20"/>
      <c r="E689" s="20"/>
      <c r="F689" s="20"/>
      <c r="G689" s="20"/>
      <c r="H689" s="20"/>
      <c r="I689" s="29"/>
      <c r="J689" s="29"/>
      <c r="K689" s="30"/>
      <c r="L689" s="20"/>
      <c r="M689" s="20"/>
      <c r="N689" s="20"/>
      <c r="O689" s="20"/>
      <c r="P689" s="20"/>
      <c r="Q689" s="30"/>
      <c r="R689" s="30"/>
      <c r="S689" s="30"/>
      <c r="T689" s="30"/>
      <c r="U689" s="20"/>
      <c r="V689" s="20"/>
      <c r="W689" s="20"/>
    </row>
    <row r="690">
      <c r="A690" s="20"/>
      <c r="B690" s="20"/>
      <c r="C690" s="20"/>
      <c r="D690" s="20"/>
      <c r="E690" s="20"/>
      <c r="F690" s="20"/>
      <c r="G690" s="20"/>
      <c r="H690" s="20"/>
      <c r="I690" s="29"/>
      <c r="J690" s="29"/>
      <c r="K690" s="30"/>
      <c r="L690" s="20"/>
      <c r="M690" s="20"/>
      <c r="N690" s="20"/>
      <c r="O690" s="20"/>
      <c r="P690" s="20"/>
      <c r="Q690" s="30"/>
      <c r="R690" s="30"/>
      <c r="S690" s="30"/>
      <c r="T690" s="30"/>
      <c r="U690" s="20"/>
      <c r="V690" s="20"/>
      <c r="W690" s="20"/>
    </row>
    <row r="691">
      <c r="A691" s="20"/>
      <c r="B691" s="20"/>
      <c r="C691" s="20"/>
      <c r="D691" s="20"/>
      <c r="E691" s="20"/>
      <c r="F691" s="20"/>
      <c r="G691" s="20"/>
      <c r="H691" s="20"/>
      <c r="I691" s="29"/>
      <c r="J691" s="29"/>
      <c r="K691" s="30"/>
      <c r="L691" s="20"/>
      <c r="M691" s="20"/>
      <c r="N691" s="20"/>
      <c r="O691" s="20"/>
      <c r="P691" s="20"/>
      <c r="Q691" s="30"/>
      <c r="R691" s="30"/>
      <c r="S691" s="30"/>
      <c r="T691" s="30"/>
      <c r="U691" s="20"/>
      <c r="V691" s="20"/>
      <c r="W691" s="20"/>
    </row>
    <row r="692">
      <c r="A692" s="20"/>
      <c r="B692" s="20"/>
      <c r="C692" s="20"/>
      <c r="D692" s="20"/>
      <c r="E692" s="20"/>
      <c r="F692" s="20"/>
      <c r="G692" s="20"/>
      <c r="H692" s="20"/>
      <c r="I692" s="29"/>
      <c r="J692" s="29"/>
      <c r="K692" s="30"/>
      <c r="L692" s="20"/>
      <c r="M692" s="20"/>
      <c r="N692" s="20"/>
      <c r="O692" s="20"/>
      <c r="P692" s="20"/>
      <c r="Q692" s="30"/>
      <c r="R692" s="30"/>
      <c r="S692" s="30"/>
      <c r="T692" s="30"/>
      <c r="U692" s="20"/>
      <c r="V692" s="20"/>
      <c r="W692" s="20"/>
    </row>
    <row r="693">
      <c r="A693" s="20"/>
      <c r="B693" s="20"/>
      <c r="C693" s="20"/>
      <c r="D693" s="20"/>
      <c r="E693" s="20"/>
      <c r="F693" s="20"/>
      <c r="G693" s="20"/>
      <c r="H693" s="20"/>
      <c r="I693" s="29"/>
      <c r="J693" s="29"/>
      <c r="K693" s="30"/>
      <c r="L693" s="20"/>
      <c r="M693" s="20"/>
      <c r="N693" s="20"/>
      <c r="O693" s="20"/>
      <c r="P693" s="20"/>
      <c r="Q693" s="30"/>
      <c r="R693" s="30"/>
      <c r="S693" s="30"/>
      <c r="T693" s="30"/>
      <c r="U693" s="20"/>
      <c r="V693" s="20"/>
      <c r="W693" s="20"/>
    </row>
    <row r="694">
      <c r="A694" s="20"/>
      <c r="B694" s="20"/>
      <c r="C694" s="20"/>
      <c r="D694" s="20"/>
      <c r="E694" s="20"/>
      <c r="F694" s="20"/>
      <c r="G694" s="20"/>
      <c r="H694" s="20"/>
      <c r="I694" s="29"/>
      <c r="J694" s="29"/>
      <c r="K694" s="30"/>
      <c r="L694" s="20"/>
      <c r="M694" s="20"/>
      <c r="N694" s="20"/>
      <c r="O694" s="20"/>
      <c r="P694" s="20"/>
      <c r="Q694" s="30"/>
      <c r="R694" s="30"/>
      <c r="S694" s="30"/>
      <c r="T694" s="30"/>
      <c r="U694" s="20"/>
      <c r="V694" s="20"/>
      <c r="W694" s="20"/>
    </row>
    <row r="695">
      <c r="A695" s="20"/>
      <c r="B695" s="20"/>
      <c r="C695" s="20"/>
      <c r="D695" s="20"/>
      <c r="E695" s="20"/>
      <c r="F695" s="20"/>
      <c r="G695" s="20"/>
      <c r="H695" s="20"/>
      <c r="I695" s="29"/>
      <c r="J695" s="29"/>
      <c r="K695" s="30"/>
      <c r="L695" s="20"/>
      <c r="M695" s="20"/>
      <c r="N695" s="20"/>
      <c r="O695" s="20"/>
      <c r="P695" s="20"/>
      <c r="Q695" s="30"/>
      <c r="R695" s="30"/>
      <c r="S695" s="30"/>
      <c r="T695" s="30"/>
      <c r="U695" s="20"/>
      <c r="V695" s="20"/>
      <c r="W695" s="20"/>
    </row>
    <row r="696">
      <c r="A696" s="20"/>
      <c r="B696" s="20"/>
      <c r="C696" s="20"/>
      <c r="D696" s="20"/>
      <c r="E696" s="20"/>
      <c r="F696" s="20"/>
      <c r="G696" s="20"/>
      <c r="H696" s="20"/>
      <c r="I696" s="29"/>
      <c r="J696" s="29"/>
      <c r="K696" s="30"/>
      <c r="L696" s="20"/>
      <c r="M696" s="20"/>
      <c r="N696" s="20"/>
      <c r="O696" s="20"/>
      <c r="P696" s="20"/>
      <c r="Q696" s="30"/>
      <c r="R696" s="30"/>
      <c r="S696" s="30"/>
      <c r="T696" s="30"/>
      <c r="U696" s="20"/>
      <c r="V696" s="20"/>
      <c r="W696" s="20"/>
    </row>
    <row r="697">
      <c r="A697" s="20"/>
      <c r="B697" s="20"/>
      <c r="C697" s="20"/>
      <c r="D697" s="20"/>
      <c r="E697" s="20"/>
      <c r="F697" s="20"/>
      <c r="G697" s="20"/>
      <c r="H697" s="20"/>
      <c r="I697" s="29"/>
      <c r="J697" s="29"/>
      <c r="K697" s="30"/>
      <c r="L697" s="20"/>
      <c r="M697" s="20"/>
      <c r="N697" s="20"/>
      <c r="O697" s="20"/>
      <c r="P697" s="20"/>
      <c r="Q697" s="30"/>
      <c r="R697" s="30"/>
      <c r="S697" s="30"/>
      <c r="T697" s="30"/>
      <c r="U697" s="20"/>
      <c r="V697" s="20"/>
      <c r="W697" s="20"/>
    </row>
    <row r="698">
      <c r="A698" s="20"/>
      <c r="B698" s="20"/>
      <c r="C698" s="20"/>
      <c r="D698" s="20"/>
      <c r="E698" s="20"/>
      <c r="F698" s="20"/>
      <c r="G698" s="20"/>
      <c r="H698" s="20"/>
      <c r="I698" s="29"/>
      <c r="J698" s="29"/>
      <c r="K698" s="30"/>
      <c r="L698" s="20"/>
      <c r="M698" s="20"/>
      <c r="N698" s="20"/>
      <c r="O698" s="20"/>
      <c r="P698" s="20"/>
      <c r="Q698" s="30"/>
      <c r="R698" s="30"/>
      <c r="S698" s="30"/>
      <c r="T698" s="30"/>
      <c r="U698" s="20"/>
      <c r="V698" s="20"/>
      <c r="W698" s="20"/>
    </row>
    <row r="699">
      <c r="A699" s="20"/>
      <c r="B699" s="20"/>
      <c r="C699" s="20"/>
      <c r="D699" s="20"/>
      <c r="E699" s="20"/>
      <c r="F699" s="20"/>
      <c r="G699" s="20"/>
      <c r="H699" s="20"/>
      <c r="I699" s="29"/>
      <c r="J699" s="29"/>
      <c r="K699" s="30"/>
      <c r="L699" s="20"/>
      <c r="M699" s="20"/>
      <c r="N699" s="20"/>
      <c r="O699" s="20"/>
      <c r="P699" s="20"/>
      <c r="Q699" s="30"/>
      <c r="R699" s="30"/>
      <c r="S699" s="30"/>
      <c r="T699" s="30"/>
      <c r="U699" s="20"/>
      <c r="V699" s="20"/>
      <c r="W699" s="20"/>
    </row>
    <row r="700">
      <c r="A700" s="20"/>
      <c r="B700" s="20"/>
      <c r="C700" s="20"/>
      <c r="D700" s="20"/>
      <c r="E700" s="20"/>
      <c r="F700" s="20"/>
      <c r="G700" s="20"/>
      <c r="H700" s="20"/>
      <c r="I700" s="29"/>
      <c r="J700" s="29"/>
      <c r="K700" s="30"/>
      <c r="L700" s="20"/>
      <c r="M700" s="20"/>
      <c r="N700" s="20"/>
      <c r="O700" s="20"/>
      <c r="P700" s="20"/>
      <c r="Q700" s="30"/>
      <c r="R700" s="30"/>
      <c r="S700" s="30"/>
      <c r="T700" s="30"/>
      <c r="U700" s="20"/>
      <c r="V700" s="20"/>
      <c r="W700" s="20"/>
    </row>
    <row r="701">
      <c r="A701" s="20"/>
      <c r="B701" s="20"/>
      <c r="C701" s="20"/>
      <c r="D701" s="20"/>
      <c r="E701" s="20"/>
      <c r="F701" s="20"/>
      <c r="G701" s="20"/>
      <c r="H701" s="20"/>
      <c r="I701" s="29"/>
      <c r="J701" s="29"/>
      <c r="K701" s="30"/>
      <c r="L701" s="20"/>
      <c r="M701" s="20"/>
      <c r="N701" s="20"/>
      <c r="O701" s="20"/>
      <c r="P701" s="20"/>
      <c r="Q701" s="30"/>
      <c r="R701" s="30"/>
      <c r="S701" s="30"/>
      <c r="T701" s="30"/>
      <c r="U701" s="20"/>
      <c r="V701" s="20"/>
      <c r="W701" s="20"/>
    </row>
    <row r="702">
      <c r="A702" s="20"/>
      <c r="B702" s="20"/>
      <c r="C702" s="20"/>
      <c r="D702" s="20"/>
      <c r="E702" s="20"/>
      <c r="F702" s="20"/>
      <c r="G702" s="20"/>
      <c r="H702" s="20"/>
      <c r="I702" s="29"/>
      <c r="J702" s="29"/>
      <c r="K702" s="30"/>
      <c r="L702" s="20"/>
      <c r="M702" s="20"/>
      <c r="N702" s="20"/>
      <c r="O702" s="20"/>
      <c r="P702" s="20"/>
      <c r="Q702" s="30"/>
      <c r="R702" s="30"/>
      <c r="S702" s="30"/>
      <c r="T702" s="30"/>
      <c r="U702" s="20"/>
      <c r="V702" s="20"/>
      <c r="W702" s="20"/>
    </row>
    <row r="703">
      <c r="A703" s="20"/>
      <c r="B703" s="20"/>
      <c r="C703" s="20"/>
      <c r="D703" s="20"/>
      <c r="E703" s="20"/>
      <c r="F703" s="20"/>
      <c r="G703" s="20"/>
      <c r="H703" s="20"/>
      <c r="I703" s="29"/>
      <c r="J703" s="29"/>
      <c r="K703" s="30"/>
      <c r="L703" s="20"/>
      <c r="M703" s="20"/>
      <c r="N703" s="20"/>
      <c r="O703" s="20"/>
      <c r="P703" s="20"/>
      <c r="Q703" s="30"/>
      <c r="R703" s="30"/>
      <c r="S703" s="30"/>
      <c r="T703" s="30"/>
      <c r="U703" s="20"/>
      <c r="V703" s="20"/>
      <c r="W703" s="20"/>
    </row>
    <row r="704">
      <c r="A704" s="20"/>
      <c r="B704" s="20"/>
      <c r="C704" s="20"/>
      <c r="D704" s="20"/>
      <c r="E704" s="20"/>
      <c r="F704" s="20"/>
      <c r="G704" s="20"/>
      <c r="H704" s="20"/>
      <c r="I704" s="29"/>
      <c r="J704" s="29"/>
      <c r="K704" s="30"/>
      <c r="L704" s="20"/>
      <c r="M704" s="20"/>
      <c r="N704" s="20"/>
      <c r="O704" s="20"/>
      <c r="P704" s="20"/>
      <c r="Q704" s="30"/>
      <c r="R704" s="30"/>
      <c r="S704" s="30"/>
      <c r="T704" s="30"/>
      <c r="U704" s="20"/>
      <c r="V704" s="20"/>
      <c r="W704" s="20"/>
    </row>
    <row r="705">
      <c r="A705" s="20"/>
      <c r="B705" s="20"/>
      <c r="C705" s="20"/>
      <c r="D705" s="20"/>
      <c r="E705" s="20"/>
      <c r="F705" s="20"/>
      <c r="G705" s="20"/>
      <c r="H705" s="20"/>
      <c r="I705" s="29"/>
      <c r="J705" s="29"/>
      <c r="K705" s="30"/>
      <c r="L705" s="20"/>
      <c r="M705" s="20"/>
      <c r="N705" s="20"/>
      <c r="O705" s="20"/>
      <c r="P705" s="20"/>
      <c r="Q705" s="30"/>
      <c r="R705" s="30"/>
      <c r="S705" s="30"/>
      <c r="T705" s="30"/>
      <c r="U705" s="20"/>
      <c r="V705" s="20"/>
      <c r="W705" s="20"/>
    </row>
    <row r="706">
      <c r="A706" s="20"/>
      <c r="B706" s="20"/>
      <c r="C706" s="20"/>
      <c r="D706" s="20"/>
      <c r="E706" s="20"/>
      <c r="F706" s="20"/>
      <c r="G706" s="20"/>
      <c r="H706" s="20"/>
      <c r="I706" s="29"/>
      <c r="J706" s="29"/>
      <c r="K706" s="30"/>
      <c r="L706" s="20"/>
      <c r="M706" s="20"/>
      <c r="N706" s="20"/>
      <c r="O706" s="20"/>
      <c r="P706" s="20"/>
      <c r="Q706" s="30"/>
      <c r="R706" s="30"/>
      <c r="S706" s="30"/>
      <c r="T706" s="30"/>
      <c r="U706" s="20"/>
      <c r="V706" s="20"/>
      <c r="W706" s="20"/>
    </row>
    <row r="707">
      <c r="A707" s="20"/>
      <c r="B707" s="20"/>
      <c r="C707" s="20"/>
      <c r="D707" s="20"/>
      <c r="E707" s="20"/>
      <c r="F707" s="20"/>
      <c r="G707" s="20"/>
      <c r="H707" s="20"/>
      <c r="I707" s="29"/>
      <c r="J707" s="29"/>
      <c r="K707" s="30"/>
      <c r="L707" s="20"/>
      <c r="M707" s="20"/>
      <c r="N707" s="20"/>
      <c r="O707" s="20"/>
      <c r="P707" s="20"/>
      <c r="Q707" s="30"/>
      <c r="R707" s="30"/>
      <c r="S707" s="30"/>
      <c r="T707" s="30"/>
      <c r="U707" s="20"/>
      <c r="V707" s="20"/>
      <c r="W707" s="20"/>
    </row>
    <row r="708">
      <c r="A708" s="20"/>
      <c r="B708" s="20"/>
      <c r="C708" s="20"/>
      <c r="D708" s="20"/>
      <c r="E708" s="20"/>
      <c r="F708" s="20"/>
      <c r="G708" s="20"/>
      <c r="H708" s="20"/>
      <c r="I708" s="29"/>
      <c r="J708" s="29"/>
      <c r="K708" s="30"/>
      <c r="L708" s="20"/>
      <c r="M708" s="20"/>
      <c r="N708" s="20"/>
      <c r="O708" s="20"/>
      <c r="P708" s="20"/>
      <c r="Q708" s="30"/>
      <c r="R708" s="30"/>
      <c r="S708" s="30"/>
      <c r="T708" s="30"/>
      <c r="U708" s="20"/>
      <c r="V708" s="20"/>
      <c r="W708" s="20"/>
    </row>
    <row r="709">
      <c r="A709" s="20"/>
      <c r="B709" s="20"/>
      <c r="C709" s="20"/>
      <c r="D709" s="20"/>
      <c r="E709" s="20"/>
      <c r="F709" s="20"/>
      <c r="G709" s="20"/>
      <c r="H709" s="20"/>
      <c r="I709" s="29"/>
      <c r="J709" s="29"/>
      <c r="K709" s="30"/>
      <c r="L709" s="20"/>
      <c r="M709" s="20"/>
      <c r="N709" s="20"/>
      <c r="O709" s="20"/>
      <c r="P709" s="20"/>
      <c r="Q709" s="30"/>
      <c r="R709" s="30"/>
      <c r="S709" s="30"/>
      <c r="T709" s="30"/>
      <c r="U709" s="20"/>
      <c r="V709" s="20"/>
      <c r="W709" s="20"/>
    </row>
    <row r="710">
      <c r="A710" s="20"/>
      <c r="B710" s="20"/>
      <c r="C710" s="20"/>
      <c r="D710" s="20"/>
      <c r="E710" s="20"/>
      <c r="F710" s="20"/>
      <c r="G710" s="20"/>
      <c r="H710" s="20"/>
      <c r="I710" s="29"/>
      <c r="J710" s="29"/>
      <c r="K710" s="30"/>
      <c r="L710" s="20"/>
      <c r="M710" s="20"/>
      <c r="N710" s="20"/>
      <c r="O710" s="20"/>
      <c r="P710" s="20"/>
      <c r="Q710" s="30"/>
      <c r="R710" s="30"/>
      <c r="S710" s="30"/>
      <c r="T710" s="30"/>
      <c r="U710" s="20"/>
      <c r="V710" s="20"/>
      <c r="W710" s="20"/>
    </row>
    <row r="711">
      <c r="A711" s="20"/>
      <c r="B711" s="20"/>
      <c r="C711" s="20"/>
      <c r="D711" s="20"/>
      <c r="E711" s="20"/>
      <c r="F711" s="20"/>
      <c r="G711" s="20"/>
      <c r="H711" s="20"/>
      <c r="I711" s="29"/>
      <c r="J711" s="29"/>
      <c r="K711" s="30"/>
      <c r="L711" s="20"/>
      <c r="M711" s="20"/>
      <c r="N711" s="20"/>
      <c r="O711" s="20"/>
      <c r="P711" s="20"/>
      <c r="Q711" s="30"/>
      <c r="R711" s="30"/>
      <c r="S711" s="30"/>
      <c r="T711" s="30"/>
      <c r="U711" s="20"/>
      <c r="V711" s="20"/>
      <c r="W711" s="20"/>
    </row>
    <row r="712">
      <c r="A712" s="20"/>
      <c r="B712" s="20"/>
      <c r="C712" s="20"/>
      <c r="D712" s="20"/>
      <c r="E712" s="20"/>
      <c r="F712" s="20"/>
      <c r="G712" s="20"/>
      <c r="H712" s="20"/>
      <c r="I712" s="29"/>
      <c r="J712" s="29"/>
      <c r="K712" s="30"/>
      <c r="L712" s="20"/>
      <c r="M712" s="20"/>
      <c r="N712" s="20"/>
      <c r="O712" s="20"/>
      <c r="P712" s="20"/>
      <c r="Q712" s="30"/>
      <c r="R712" s="30"/>
      <c r="S712" s="30"/>
      <c r="T712" s="30"/>
      <c r="U712" s="20"/>
      <c r="V712" s="20"/>
      <c r="W712" s="20"/>
    </row>
    <row r="713">
      <c r="A713" s="20"/>
      <c r="B713" s="20"/>
      <c r="C713" s="20"/>
      <c r="D713" s="20"/>
      <c r="E713" s="20"/>
      <c r="F713" s="20"/>
      <c r="G713" s="20"/>
      <c r="H713" s="20"/>
      <c r="I713" s="29"/>
      <c r="J713" s="29"/>
      <c r="K713" s="30"/>
      <c r="L713" s="20"/>
      <c r="M713" s="20"/>
      <c r="N713" s="20"/>
      <c r="O713" s="20"/>
      <c r="P713" s="20"/>
      <c r="Q713" s="30"/>
      <c r="R713" s="30"/>
      <c r="S713" s="30"/>
      <c r="T713" s="30"/>
      <c r="U713" s="20"/>
      <c r="V713" s="20"/>
      <c r="W713" s="20"/>
    </row>
    <row r="714">
      <c r="A714" s="20"/>
      <c r="B714" s="20"/>
      <c r="C714" s="20"/>
      <c r="D714" s="20"/>
      <c r="E714" s="20"/>
      <c r="F714" s="20"/>
      <c r="G714" s="20"/>
      <c r="H714" s="20"/>
      <c r="I714" s="29"/>
      <c r="J714" s="29"/>
      <c r="K714" s="30"/>
      <c r="L714" s="20"/>
      <c r="M714" s="20"/>
      <c r="N714" s="20"/>
      <c r="O714" s="20"/>
      <c r="P714" s="20"/>
      <c r="Q714" s="30"/>
      <c r="R714" s="30"/>
      <c r="S714" s="30"/>
      <c r="T714" s="30"/>
      <c r="U714" s="20"/>
      <c r="V714" s="20"/>
      <c r="W714" s="20"/>
    </row>
    <row r="715">
      <c r="A715" s="20"/>
      <c r="B715" s="20"/>
      <c r="C715" s="20"/>
      <c r="D715" s="20"/>
      <c r="E715" s="20"/>
      <c r="F715" s="20"/>
      <c r="G715" s="20"/>
      <c r="H715" s="20"/>
      <c r="I715" s="29"/>
      <c r="J715" s="29"/>
      <c r="K715" s="30"/>
      <c r="L715" s="20"/>
      <c r="M715" s="20"/>
      <c r="N715" s="20"/>
      <c r="O715" s="20"/>
      <c r="P715" s="20"/>
      <c r="Q715" s="30"/>
      <c r="R715" s="30"/>
      <c r="S715" s="30"/>
      <c r="T715" s="30"/>
      <c r="U715" s="20"/>
      <c r="V715" s="20"/>
      <c r="W715" s="20"/>
    </row>
    <row r="716">
      <c r="A716" s="20"/>
      <c r="B716" s="20"/>
      <c r="C716" s="20"/>
      <c r="D716" s="20"/>
      <c r="E716" s="20"/>
      <c r="F716" s="20"/>
      <c r="G716" s="20"/>
      <c r="H716" s="20"/>
      <c r="I716" s="29"/>
      <c r="J716" s="29"/>
      <c r="K716" s="30"/>
      <c r="L716" s="20"/>
      <c r="M716" s="20"/>
      <c r="N716" s="20"/>
      <c r="O716" s="20"/>
      <c r="P716" s="20"/>
      <c r="Q716" s="30"/>
      <c r="R716" s="30"/>
      <c r="S716" s="30"/>
      <c r="T716" s="30"/>
      <c r="U716" s="20"/>
      <c r="V716" s="20"/>
      <c r="W716" s="20"/>
    </row>
    <row r="717">
      <c r="A717" s="20"/>
      <c r="B717" s="20"/>
      <c r="C717" s="20"/>
      <c r="D717" s="20"/>
      <c r="E717" s="20"/>
      <c r="F717" s="20"/>
      <c r="G717" s="20"/>
      <c r="H717" s="20"/>
      <c r="I717" s="29"/>
      <c r="J717" s="29"/>
      <c r="K717" s="30"/>
      <c r="L717" s="20"/>
      <c r="M717" s="20"/>
      <c r="N717" s="20"/>
      <c r="O717" s="20"/>
      <c r="P717" s="20"/>
      <c r="Q717" s="30"/>
      <c r="R717" s="30"/>
      <c r="S717" s="30"/>
      <c r="T717" s="30"/>
      <c r="U717" s="20"/>
      <c r="V717" s="20"/>
      <c r="W717" s="20"/>
    </row>
    <row r="718">
      <c r="A718" s="20"/>
      <c r="B718" s="20"/>
      <c r="C718" s="20"/>
      <c r="D718" s="20"/>
      <c r="E718" s="20"/>
      <c r="F718" s="20"/>
      <c r="G718" s="20"/>
      <c r="H718" s="20"/>
      <c r="I718" s="29"/>
      <c r="J718" s="29"/>
      <c r="K718" s="30"/>
      <c r="L718" s="20"/>
      <c r="M718" s="20"/>
      <c r="N718" s="20"/>
      <c r="O718" s="20"/>
      <c r="P718" s="20"/>
      <c r="Q718" s="30"/>
      <c r="R718" s="30"/>
      <c r="S718" s="30"/>
      <c r="T718" s="30"/>
      <c r="U718" s="20"/>
      <c r="V718" s="20"/>
      <c r="W718" s="20"/>
    </row>
    <row r="719">
      <c r="A719" s="20"/>
      <c r="B719" s="20"/>
      <c r="C719" s="20"/>
      <c r="D719" s="20"/>
      <c r="E719" s="20"/>
      <c r="F719" s="20"/>
      <c r="G719" s="20"/>
      <c r="H719" s="20"/>
      <c r="I719" s="29"/>
      <c r="J719" s="29"/>
      <c r="K719" s="30"/>
      <c r="L719" s="20"/>
      <c r="M719" s="20"/>
      <c r="N719" s="20"/>
      <c r="O719" s="20"/>
      <c r="P719" s="20"/>
      <c r="Q719" s="30"/>
      <c r="R719" s="30"/>
      <c r="S719" s="30"/>
      <c r="T719" s="30"/>
      <c r="U719" s="20"/>
      <c r="V719" s="20"/>
      <c r="W719" s="20"/>
    </row>
    <row r="720">
      <c r="A720" s="20"/>
      <c r="B720" s="20"/>
      <c r="C720" s="20"/>
      <c r="D720" s="20"/>
      <c r="E720" s="20"/>
      <c r="F720" s="20"/>
      <c r="G720" s="20"/>
      <c r="H720" s="20"/>
      <c r="I720" s="29"/>
      <c r="J720" s="29"/>
      <c r="K720" s="30"/>
      <c r="L720" s="20"/>
      <c r="M720" s="20"/>
      <c r="N720" s="20"/>
      <c r="O720" s="20"/>
      <c r="P720" s="20"/>
      <c r="Q720" s="30"/>
      <c r="R720" s="30"/>
      <c r="S720" s="30"/>
      <c r="T720" s="30"/>
      <c r="U720" s="20"/>
      <c r="V720" s="20"/>
      <c r="W720" s="20"/>
    </row>
    <row r="721">
      <c r="A721" s="20"/>
      <c r="B721" s="20"/>
      <c r="C721" s="20"/>
      <c r="D721" s="20"/>
      <c r="E721" s="20"/>
      <c r="F721" s="20"/>
      <c r="G721" s="20"/>
      <c r="H721" s="20"/>
      <c r="I721" s="29"/>
      <c r="J721" s="29"/>
      <c r="K721" s="30"/>
      <c r="L721" s="20"/>
      <c r="M721" s="20"/>
      <c r="N721" s="20"/>
      <c r="O721" s="20"/>
      <c r="P721" s="20"/>
      <c r="Q721" s="30"/>
      <c r="R721" s="30"/>
      <c r="S721" s="30"/>
      <c r="T721" s="30"/>
      <c r="U721" s="20"/>
      <c r="V721" s="20"/>
      <c r="W721" s="20"/>
    </row>
    <row r="722">
      <c r="A722" s="20"/>
      <c r="B722" s="20"/>
      <c r="C722" s="20"/>
      <c r="D722" s="20"/>
      <c r="E722" s="20"/>
      <c r="F722" s="20"/>
      <c r="G722" s="20"/>
      <c r="H722" s="20"/>
      <c r="I722" s="29"/>
      <c r="J722" s="29"/>
      <c r="K722" s="30"/>
      <c r="L722" s="20"/>
      <c r="M722" s="20"/>
      <c r="N722" s="20"/>
      <c r="O722" s="20"/>
      <c r="P722" s="20"/>
      <c r="Q722" s="30"/>
      <c r="R722" s="30"/>
      <c r="S722" s="30"/>
      <c r="T722" s="30"/>
      <c r="U722" s="20"/>
      <c r="V722" s="20"/>
      <c r="W722" s="20"/>
    </row>
    <row r="723">
      <c r="A723" s="20"/>
      <c r="B723" s="20"/>
      <c r="C723" s="20"/>
      <c r="D723" s="20"/>
      <c r="E723" s="20"/>
      <c r="F723" s="20"/>
      <c r="G723" s="20"/>
      <c r="H723" s="20"/>
      <c r="I723" s="29"/>
      <c r="J723" s="29"/>
      <c r="K723" s="30"/>
      <c r="L723" s="20"/>
      <c r="M723" s="20"/>
      <c r="N723" s="20"/>
      <c r="O723" s="20"/>
      <c r="P723" s="20"/>
      <c r="Q723" s="30"/>
      <c r="R723" s="30"/>
      <c r="S723" s="30"/>
      <c r="T723" s="30"/>
      <c r="U723" s="20"/>
      <c r="V723" s="20"/>
      <c r="W723" s="20"/>
    </row>
    <row r="724">
      <c r="A724" s="20"/>
      <c r="B724" s="20"/>
      <c r="C724" s="20"/>
      <c r="D724" s="20"/>
      <c r="E724" s="20"/>
      <c r="F724" s="20"/>
      <c r="G724" s="20"/>
      <c r="H724" s="20"/>
      <c r="I724" s="29"/>
      <c r="J724" s="29"/>
      <c r="K724" s="30"/>
      <c r="L724" s="20"/>
      <c r="M724" s="20"/>
      <c r="N724" s="20"/>
      <c r="O724" s="20"/>
      <c r="P724" s="20"/>
      <c r="Q724" s="30"/>
      <c r="R724" s="30"/>
      <c r="S724" s="30"/>
      <c r="T724" s="30"/>
      <c r="U724" s="20"/>
      <c r="V724" s="20"/>
      <c r="W724" s="20"/>
    </row>
    <row r="725">
      <c r="A725" s="20"/>
      <c r="B725" s="20"/>
      <c r="C725" s="20"/>
      <c r="D725" s="20"/>
      <c r="E725" s="20"/>
      <c r="F725" s="20"/>
      <c r="G725" s="20"/>
      <c r="H725" s="20"/>
      <c r="I725" s="29"/>
      <c r="J725" s="29"/>
      <c r="K725" s="30"/>
      <c r="L725" s="20"/>
      <c r="M725" s="20"/>
      <c r="N725" s="20"/>
      <c r="O725" s="20"/>
      <c r="P725" s="20"/>
      <c r="Q725" s="30"/>
      <c r="R725" s="30"/>
      <c r="S725" s="30"/>
      <c r="T725" s="30"/>
      <c r="U725" s="20"/>
      <c r="V725" s="20"/>
      <c r="W725" s="20"/>
    </row>
    <row r="726">
      <c r="A726" s="20"/>
      <c r="B726" s="20"/>
      <c r="C726" s="20"/>
      <c r="D726" s="20"/>
      <c r="E726" s="20"/>
      <c r="F726" s="20"/>
      <c r="G726" s="20"/>
      <c r="H726" s="20"/>
      <c r="I726" s="29"/>
      <c r="J726" s="29"/>
      <c r="K726" s="30"/>
      <c r="L726" s="20"/>
      <c r="M726" s="20"/>
      <c r="N726" s="20"/>
      <c r="O726" s="20"/>
      <c r="P726" s="20"/>
      <c r="Q726" s="30"/>
      <c r="R726" s="30"/>
      <c r="S726" s="30"/>
      <c r="T726" s="30"/>
      <c r="U726" s="20"/>
      <c r="V726" s="20"/>
      <c r="W726" s="20"/>
    </row>
    <row r="727">
      <c r="A727" s="20"/>
      <c r="B727" s="20"/>
      <c r="C727" s="20"/>
      <c r="D727" s="20"/>
      <c r="E727" s="20"/>
      <c r="F727" s="20"/>
      <c r="G727" s="20"/>
      <c r="H727" s="20"/>
      <c r="I727" s="29"/>
      <c r="J727" s="29"/>
      <c r="K727" s="30"/>
      <c r="L727" s="20"/>
      <c r="M727" s="20"/>
      <c r="N727" s="20"/>
      <c r="O727" s="20"/>
      <c r="P727" s="20"/>
      <c r="Q727" s="30"/>
      <c r="R727" s="30"/>
      <c r="S727" s="30"/>
      <c r="T727" s="30"/>
      <c r="U727" s="20"/>
      <c r="V727" s="20"/>
      <c r="W727" s="20"/>
    </row>
    <row r="728">
      <c r="A728" s="20"/>
      <c r="B728" s="20"/>
      <c r="C728" s="20"/>
      <c r="D728" s="20"/>
      <c r="E728" s="20"/>
      <c r="F728" s="20"/>
      <c r="G728" s="20"/>
      <c r="H728" s="20"/>
      <c r="I728" s="29"/>
      <c r="J728" s="29"/>
      <c r="K728" s="30"/>
      <c r="L728" s="20"/>
      <c r="M728" s="20"/>
      <c r="N728" s="20"/>
      <c r="O728" s="20"/>
      <c r="P728" s="20"/>
      <c r="Q728" s="30"/>
      <c r="R728" s="30"/>
      <c r="S728" s="30"/>
      <c r="T728" s="30"/>
      <c r="U728" s="20"/>
      <c r="V728" s="20"/>
      <c r="W728" s="20"/>
    </row>
    <row r="729">
      <c r="A729" s="20"/>
      <c r="B729" s="20"/>
      <c r="C729" s="20"/>
      <c r="D729" s="20"/>
      <c r="E729" s="20"/>
      <c r="F729" s="20"/>
      <c r="G729" s="20"/>
      <c r="H729" s="20"/>
      <c r="I729" s="29"/>
      <c r="J729" s="29"/>
      <c r="K729" s="30"/>
      <c r="L729" s="20"/>
      <c r="M729" s="20"/>
      <c r="N729" s="20"/>
      <c r="O729" s="20"/>
      <c r="P729" s="20"/>
      <c r="Q729" s="30"/>
      <c r="R729" s="30"/>
      <c r="S729" s="30"/>
      <c r="T729" s="30"/>
      <c r="U729" s="20"/>
      <c r="V729" s="20"/>
      <c r="W729" s="20"/>
    </row>
    <row r="730">
      <c r="A730" s="20"/>
      <c r="B730" s="20"/>
      <c r="C730" s="20"/>
      <c r="D730" s="20"/>
      <c r="E730" s="20"/>
      <c r="F730" s="20"/>
      <c r="G730" s="20"/>
      <c r="H730" s="20"/>
      <c r="I730" s="29"/>
      <c r="J730" s="29"/>
      <c r="K730" s="30"/>
      <c r="L730" s="20"/>
      <c r="M730" s="20"/>
      <c r="N730" s="20"/>
      <c r="O730" s="20"/>
      <c r="P730" s="20"/>
      <c r="Q730" s="30"/>
      <c r="R730" s="30"/>
      <c r="S730" s="30"/>
      <c r="T730" s="30"/>
      <c r="U730" s="20"/>
      <c r="V730" s="20"/>
      <c r="W730" s="20"/>
    </row>
    <row r="731">
      <c r="A731" s="20"/>
      <c r="B731" s="20"/>
      <c r="C731" s="20"/>
      <c r="D731" s="20"/>
      <c r="E731" s="20"/>
      <c r="F731" s="20"/>
      <c r="G731" s="20"/>
      <c r="H731" s="20"/>
      <c r="I731" s="29"/>
      <c r="J731" s="29"/>
      <c r="K731" s="30"/>
      <c r="L731" s="20"/>
      <c r="M731" s="20"/>
      <c r="N731" s="20"/>
      <c r="O731" s="20"/>
      <c r="P731" s="20"/>
      <c r="Q731" s="30"/>
      <c r="R731" s="30"/>
      <c r="S731" s="30"/>
      <c r="T731" s="30"/>
      <c r="U731" s="20"/>
      <c r="V731" s="20"/>
      <c r="W731" s="20"/>
    </row>
    <row r="732">
      <c r="A732" s="20"/>
      <c r="B732" s="20"/>
      <c r="C732" s="20"/>
      <c r="D732" s="20"/>
      <c r="E732" s="20"/>
      <c r="F732" s="20"/>
      <c r="G732" s="20"/>
      <c r="H732" s="20"/>
      <c r="I732" s="29"/>
      <c r="J732" s="29"/>
      <c r="K732" s="30"/>
      <c r="L732" s="20"/>
      <c r="M732" s="20"/>
      <c r="N732" s="20"/>
      <c r="O732" s="20"/>
      <c r="P732" s="20"/>
      <c r="Q732" s="30"/>
      <c r="R732" s="30"/>
      <c r="S732" s="30"/>
      <c r="T732" s="30"/>
      <c r="U732" s="20"/>
      <c r="V732" s="20"/>
      <c r="W732" s="20"/>
    </row>
    <row r="733">
      <c r="A733" s="20"/>
      <c r="B733" s="20"/>
      <c r="C733" s="20"/>
      <c r="D733" s="20"/>
      <c r="E733" s="20"/>
      <c r="F733" s="20"/>
      <c r="G733" s="20"/>
      <c r="H733" s="20"/>
      <c r="I733" s="29"/>
      <c r="J733" s="29"/>
      <c r="K733" s="30"/>
      <c r="L733" s="20"/>
      <c r="M733" s="20"/>
      <c r="N733" s="20"/>
      <c r="O733" s="20"/>
      <c r="P733" s="20"/>
      <c r="Q733" s="30"/>
      <c r="R733" s="30"/>
      <c r="S733" s="30"/>
      <c r="T733" s="30"/>
      <c r="U733" s="20"/>
      <c r="V733" s="20"/>
      <c r="W733" s="20"/>
    </row>
    <row r="734">
      <c r="A734" s="20"/>
      <c r="B734" s="20"/>
      <c r="C734" s="20"/>
      <c r="D734" s="20"/>
      <c r="E734" s="20"/>
      <c r="F734" s="20"/>
      <c r="G734" s="20"/>
      <c r="H734" s="20"/>
      <c r="I734" s="29"/>
      <c r="J734" s="29"/>
      <c r="K734" s="30"/>
      <c r="L734" s="20"/>
      <c r="M734" s="20"/>
      <c r="N734" s="20"/>
      <c r="O734" s="20"/>
      <c r="P734" s="20"/>
      <c r="Q734" s="30"/>
      <c r="R734" s="30"/>
      <c r="S734" s="30"/>
      <c r="T734" s="30"/>
      <c r="U734" s="20"/>
      <c r="V734" s="20"/>
      <c r="W734" s="20"/>
    </row>
    <row r="735">
      <c r="A735" s="20"/>
      <c r="B735" s="20"/>
      <c r="C735" s="20"/>
      <c r="D735" s="20"/>
      <c r="E735" s="20"/>
      <c r="F735" s="20"/>
      <c r="G735" s="20"/>
      <c r="H735" s="20"/>
      <c r="I735" s="29"/>
      <c r="J735" s="29"/>
      <c r="K735" s="30"/>
      <c r="L735" s="20"/>
      <c r="M735" s="20"/>
      <c r="N735" s="20"/>
      <c r="O735" s="20"/>
      <c r="P735" s="20"/>
      <c r="Q735" s="30"/>
      <c r="R735" s="30"/>
      <c r="S735" s="30"/>
      <c r="T735" s="30"/>
      <c r="U735" s="20"/>
      <c r="V735" s="20"/>
      <c r="W735" s="20"/>
    </row>
    <row r="736">
      <c r="A736" s="20"/>
      <c r="B736" s="20"/>
      <c r="C736" s="20"/>
      <c r="D736" s="20"/>
      <c r="E736" s="20"/>
      <c r="F736" s="20"/>
      <c r="G736" s="20"/>
      <c r="H736" s="20"/>
      <c r="I736" s="29"/>
      <c r="J736" s="29"/>
      <c r="K736" s="30"/>
      <c r="L736" s="20"/>
      <c r="M736" s="20"/>
      <c r="N736" s="20"/>
      <c r="O736" s="20"/>
      <c r="P736" s="20"/>
      <c r="Q736" s="30"/>
      <c r="R736" s="30"/>
      <c r="S736" s="30"/>
      <c r="T736" s="30"/>
      <c r="U736" s="20"/>
      <c r="V736" s="20"/>
      <c r="W736" s="20"/>
    </row>
    <row r="737">
      <c r="A737" s="20"/>
      <c r="B737" s="20"/>
      <c r="C737" s="20"/>
      <c r="D737" s="20"/>
      <c r="E737" s="20"/>
      <c r="F737" s="20"/>
      <c r="G737" s="20"/>
      <c r="H737" s="20"/>
      <c r="I737" s="29"/>
      <c r="J737" s="29"/>
      <c r="K737" s="30"/>
      <c r="L737" s="20"/>
      <c r="M737" s="20"/>
      <c r="N737" s="20"/>
      <c r="O737" s="20"/>
      <c r="P737" s="20"/>
      <c r="Q737" s="30"/>
      <c r="R737" s="30"/>
      <c r="S737" s="30"/>
      <c r="T737" s="30"/>
      <c r="U737" s="20"/>
      <c r="V737" s="20"/>
      <c r="W737" s="20"/>
    </row>
    <row r="738">
      <c r="A738" s="20"/>
      <c r="B738" s="20"/>
      <c r="C738" s="20"/>
      <c r="D738" s="20"/>
      <c r="E738" s="20"/>
      <c r="F738" s="20"/>
      <c r="G738" s="20"/>
      <c r="H738" s="20"/>
      <c r="I738" s="29"/>
      <c r="J738" s="29"/>
      <c r="K738" s="30"/>
      <c r="L738" s="20"/>
      <c r="M738" s="20"/>
      <c r="N738" s="20"/>
      <c r="O738" s="20"/>
      <c r="P738" s="20"/>
      <c r="Q738" s="30"/>
      <c r="R738" s="30"/>
      <c r="S738" s="30"/>
      <c r="T738" s="30"/>
      <c r="U738" s="20"/>
      <c r="V738" s="20"/>
      <c r="W738" s="20"/>
    </row>
    <row r="739">
      <c r="A739" s="20"/>
      <c r="B739" s="20"/>
      <c r="C739" s="20"/>
      <c r="D739" s="20"/>
      <c r="E739" s="20"/>
      <c r="F739" s="20"/>
      <c r="G739" s="20"/>
      <c r="H739" s="20"/>
      <c r="I739" s="29"/>
      <c r="J739" s="29"/>
      <c r="K739" s="30"/>
      <c r="L739" s="20"/>
      <c r="M739" s="20"/>
      <c r="N739" s="20"/>
      <c r="O739" s="20"/>
      <c r="P739" s="20"/>
      <c r="Q739" s="30"/>
      <c r="R739" s="30"/>
      <c r="S739" s="30"/>
      <c r="T739" s="30"/>
      <c r="U739" s="20"/>
      <c r="V739" s="20"/>
      <c r="W739" s="20"/>
    </row>
    <row r="740">
      <c r="A740" s="20"/>
      <c r="B740" s="20"/>
      <c r="C740" s="20"/>
      <c r="D740" s="20"/>
      <c r="E740" s="20"/>
      <c r="F740" s="20"/>
      <c r="G740" s="20"/>
      <c r="H740" s="20"/>
      <c r="I740" s="29"/>
      <c r="J740" s="29"/>
      <c r="K740" s="30"/>
      <c r="L740" s="20"/>
      <c r="M740" s="20"/>
      <c r="N740" s="20"/>
      <c r="O740" s="20"/>
      <c r="P740" s="20"/>
      <c r="Q740" s="30"/>
      <c r="R740" s="30"/>
      <c r="S740" s="30"/>
      <c r="T740" s="30"/>
      <c r="U740" s="20"/>
      <c r="V740" s="20"/>
      <c r="W740" s="20"/>
    </row>
    <row r="741">
      <c r="A741" s="20"/>
      <c r="B741" s="20"/>
      <c r="C741" s="20"/>
      <c r="D741" s="20"/>
      <c r="E741" s="20"/>
      <c r="F741" s="20"/>
      <c r="G741" s="20"/>
      <c r="H741" s="20"/>
      <c r="I741" s="29"/>
      <c r="J741" s="29"/>
      <c r="K741" s="30"/>
      <c r="L741" s="20"/>
      <c r="M741" s="20"/>
      <c r="N741" s="20"/>
      <c r="O741" s="20"/>
      <c r="P741" s="20"/>
      <c r="Q741" s="30"/>
      <c r="R741" s="30"/>
      <c r="S741" s="30"/>
      <c r="T741" s="30"/>
      <c r="U741" s="20"/>
      <c r="V741" s="20"/>
      <c r="W741" s="20"/>
    </row>
    <row r="742">
      <c r="A742" s="20"/>
      <c r="B742" s="20"/>
      <c r="C742" s="20"/>
      <c r="D742" s="20"/>
      <c r="E742" s="20"/>
      <c r="F742" s="20"/>
      <c r="G742" s="20"/>
      <c r="H742" s="20"/>
      <c r="I742" s="29"/>
      <c r="J742" s="29"/>
      <c r="K742" s="30"/>
      <c r="L742" s="20"/>
      <c r="M742" s="20"/>
      <c r="N742" s="20"/>
      <c r="O742" s="20"/>
      <c r="P742" s="20"/>
      <c r="Q742" s="30"/>
      <c r="R742" s="30"/>
      <c r="S742" s="30"/>
      <c r="T742" s="30"/>
      <c r="U742" s="20"/>
      <c r="V742" s="20"/>
      <c r="W742" s="20"/>
    </row>
    <row r="743">
      <c r="A743" s="20"/>
      <c r="B743" s="20"/>
      <c r="C743" s="20"/>
      <c r="D743" s="20"/>
      <c r="E743" s="20"/>
      <c r="F743" s="20"/>
      <c r="G743" s="20"/>
      <c r="H743" s="20"/>
      <c r="I743" s="29"/>
      <c r="J743" s="29"/>
      <c r="K743" s="30"/>
      <c r="L743" s="20"/>
      <c r="M743" s="20"/>
      <c r="N743" s="20"/>
      <c r="O743" s="20"/>
      <c r="P743" s="20"/>
      <c r="Q743" s="30"/>
      <c r="R743" s="30"/>
      <c r="S743" s="30"/>
      <c r="T743" s="30"/>
      <c r="U743" s="20"/>
      <c r="V743" s="20"/>
      <c r="W743" s="20"/>
    </row>
    <row r="744">
      <c r="A744" s="20"/>
      <c r="B744" s="20"/>
      <c r="C744" s="20"/>
      <c r="D744" s="20"/>
      <c r="E744" s="20"/>
      <c r="F744" s="20"/>
      <c r="G744" s="20"/>
      <c r="H744" s="20"/>
      <c r="I744" s="29"/>
      <c r="J744" s="29"/>
      <c r="K744" s="30"/>
      <c r="L744" s="20"/>
      <c r="M744" s="20"/>
      <c r="N744" s="20"/>
      <c r="O744" s="20"/>
      <c r="P744" s="20"/>
      <c r="Q744" s="30"/>
      <c r="R744" s="30"/>
      <c r="S744" s="30"/>
      <c r="T744" s="30"/>
      <c r="U744" s="20"/>
      <c r="V744" s="20"/>
      <c r="W744" s="20"/>
    </row>
    <row r="745">
      <c r="A745" s="20"/>
      <c r="B745" s="20"/>
      <c r="C745" s="20"/>
      <c r="D745" s="20"/>
      <c r="E745" s="20"/>
      <c r="F745" s="20"/>
      <c r="G745" s="20"/>
      <c r="H745" s="20"/>
      <c r="I745" s="29"/>
      <c r="J745" s="29"/>
      <c r="K745" s="30"/>
      <c r="L745" s="20"/>
      <c r="M745" s="20"/>
      <c r="N745" s="20"/>
      <c r="O745" s="20"/>
      <c r="P745" s="20"/>
      <c r="Q745" s="30"/>
      <c r="R745" s="30"/>
      <c r="S745" s="30"/>
      <c r="T745" s="30"/>
      <c r="U745" s="20"/>
      <c r="V745" s="20"/>
      <c r="W745" s="20"/>
    </row>
    <row r="746">
      <c r="A746" s="20"/>
      <c r="B746" s="20"/>
      <c r="C746" s="20"/>
      <c r="D746" s="20"/>
      <c r="E746" s="20"/>
      <c r="F746" s="20"/>
      <c r="G746" s="20"/>
      <c r="H746" s="20"/>
      <c r="I746" s="29"/>
      <c r="J746" s="29"/>
      <c r="K746" s="30"/>
      <c r="L746" s="20"/>
      <c r="M746" s="20"/>
      <c r="N746" s="20"/>
      <c r="O746" s="20"/>
      <c r="P746" s="20"/>
      <c r="Q746" s="30"/>
      <c r="R746" s="30"/>
      <c r="S746" s="30"/>
      <c r="T746" s="30"/>
      <c r="U746" s="20"/>
      <c r="V746" s="20"/>
      <c r="W746" s="20"/>
    </row>
    <row r="747">
      <c r="A747" s="20"/>
      <c r="B747" s="20"/>
      <c r="C747" s="20"/>
      <c r="D747" s="20"/>
      <c r="E747" s="20"/>
      <c r="F747" s="20"/>
      <c r="G747" s="20"/>
      <c r="H747" s="20"/>
      <c r="I747" s="29"/>
      <c r="J747" s="29"/>
      <c r="K747" s="30"/>
      <c r="L747" s="20"/>
      <c r="M747" s="20"/>
      <c r="N747" s="20"/>
      <c r="O747" s="20"/>
      <c r="P747" s="20"/>
      <c r="Q747" s="30"/>
      <c r="R747" s="30"/>
      <c r="S747" s="30"/>
      <c r="T747" s="30"/>
      <c r="U747" s="20"/>
      <c r="V747" s="20"/>
      <c r="W747" s="20"/>
    </row>
    <row r="748">
      <c r="A748" s="20"/>
      <c r="B748" s="20"/>
      <c r="C748" s="20"/>
      <c r="D748" s="20"/>
      <c r="E748" s="20"/>
      <c r="F748" s="20"/>
      <c r="G748" s="20"/>
      <c r="H748" s="20"/>
      <c r="I748" s="29"/>
      <c r="J748" s="29"/>
      <c r="K748" s="30"/>
      <c r="L748" s="20"/>
      <c r="M748" s="20"/>
      <c r="N748" s="20"/>
      <c r="O748" s="20"/>
      <c r="P748" s="20"/>
      <c r="Q748" s="30"/>
      <c r="R748" s="30"/>
      <c r="S748" s="30"/>
      <c r="T748" s="30"/>
      <c r="U748" s="20"/>
      <c r="V748" s="20"/>
      <c r="W748" s="20"/>
    </row>
    <row r="749">
      <c r="A749" s="20"/>
      <c r="B749" s="20"/>
      <c r="C749" s="20"/>
      <c r="D749" s="20"/>
      <c r="E749" s="20"/>
      <c r="F749" s="20"/>
      <c r="G749" s="20"/>
      <c r="H749" s="20"/>
      <c r="I749" s="29"/>
      <c r="J749" s="29"/>
      <c r="K749" s="30"/>
      <c r="L749" s="20"/>
      <c r="M749" s="20"/>
      <c r="N749" s="20"/>
      <c r="O749" s="20"/>
      <c r="P749" s="20"/>
      <c r="Q749" s="30"/>
      <c r="R749" s="30"/>
      <c r="S749" s="30"/>
      <c r="T749" s="30"/>
      <c r="U749" s="20"/>
      <c r="V749" s="20"/>
      <c r="W749" s="20"/>
    </row>
    <row r="750">
      <c r="A750" s="20"/>
      <c r="B750" s="20"/>
      <c r="C750" s="20"/>
      <c r="D750" s="20"/>
      <c r="E750" s="20"/>
      <c r="F750" s="20"/>
      <c r="G750" s="20"/>
      <c r="H750" s="20"/>
      <c r="I750" s="29"/>
      <c r="J750" s="29"/>
      <c r="K750" s="30"/>
      <c r="L750" s="20"/>
      <c r="M750" s="20"/>
      <c r="N750" s="20"/>
      <c r="O750" s="20"/>
      <c r="P750" s="20"/>
      <c r="Q750" s="30"/>
      <c r="R750" s="30"/>
      <c r="S750" s="30"/>
      <c r="T750" s="30"/>
      <c r="U750" s="20"/>
      <c r="V750" s="20"/>
      <c r="W750" s="20"/>
    </row>
    <row r="751">
      <c r="A751" s="20"/>
      <c r="B751" s="20"/>
      <c r="C751" s="20"/>
      <c r="D751" s="20"/>
      <c r="E751" s="20"/>
      <c r="F751" s="20"/>
      <c r="G751" s="20"/>
      <c r="H751" s="20"/>
      <c r="I751" s="29"/>
      <c r="J751" s="29"/>
      <c r="K751" s="30"/>
      <c r="L751" s="20"/>
      <c r="M751" s="20"/>
      <c r="N751" s="20"/>
      <c r="O751" s="20"/>
      <c r="P751" s="20"/>
      <c r="Q751" s="30"/>
      <c r="R751" s="30"/>
      <c r="S751" s="30"/>
      <c r="T751" s="30"/>
      <c r="U751" s="20"/>
      <c r="V751" s="20"/>
      <c r="W751" s="20"/>
    </row>
    <row r="752">
      <c r="A752" s="20"/>
      <c r="B752" s="20"/>
      <c r="C752" s="20"/>
      <c r="D752" s="20"/>
      <c r="E752" s="20"/>
      <c r="F752" s="20"/>
      <c r="G752" s="20"/>
      <c r="H752" s="20"/>
      <c r="I752" s="29"/>
      <c r="J752" s="29"/>
      <c r="K752" s="30"/>
      <c r="L752" s="20"/>
      <c r="M752" s="20"/>
      <c r="N752" s="20"/>
      <c r="O752" s="20"/>
      <c r="P752" s="20"/>
      <c r="Q752" s="30"/>
      <c r="R752" s="30"/>
      <c r="S752" s="30"/>
      <c r="T752" s="30"/>
      <c r="U752" s="20"/>
      <c r="V752" s="20"/>
      <c r="W752" s="20"/>
    </row>
    <row r="753">
      <c r="A753" s="20"/>
      <c r="B753" s="20"/>
      <c r="C753" s="20"/>
      <c r="D753" s="20"/>
      <c r="E753" s="20"/>
      <c r="F753" s="20"/>
      <c r="G753" s="20"/>
      <c r="H753" s="20"/>
      <c r="I753" s="29"/>
      <c r="J753" s="29"/>
      <c r="K753" s="30"/>
      <c r="L753" s="20"/>
      <c r="M753" s="20"/>
      <c r="N753" s="20"/>
      <c r="O753" s="20"/>
      <c r="P753" s="20"/>
      <c r="Q753" s="30"/>
      <c r="R753" s="30"/>
      <c r="S753" s="30"/>
      <c r="T753" s="30"/>
      <c r="U753" s="20"/>
      <c r="V753" s="20"/>
      <c r="W753" s="20"/>
    </row>
    <row r="754">
      <c r="A754" s="20"/>
      <c r="B754" s="20"/>
      <c r="C754" s="20"/>
      <c r="D754" s="20"/>
      <c r="E754" s="20"/>
      <c r="F754" s="20"/>
      <c r="G754" s="20"/>
      <c r="H754" s="20"/>
      <c r="I754" s="29"/>
      <c r="J754" s="29"/>
      <c r="K754" s="30"/>
      <c r="L754" s="20"/>
      <c r="M754" s="20"/>
      <c r="N754" s="20"/>
      <c r="O754" s="20"/>
      <c r="P754" s="20"/>
      <c r="Q754" s="30"/>
      <c r="R754" s="30"/>
      <c r="S754" s="30"/>
      <c r="T754" s="30"/>
      <c r="U754" s="20"/>
      <c r="V754" s="20"/>
      <c r="W754" s="20"/>
    </row>
    <row r="755">
      <c r="A755" s="20"/>
      <c r="B755" s="20"/>
      <c r="C755" s="20"/>
      <c r="D755" s="20"/>
      <c r="E755" s="20"/>
      <c r="F755" s="20"/>
      <c r="G755" s="20"/>
      <c r="H755" s="20"/>
      <c r="I755" s="29"/>
      <c r="J755" s="29"/>
      <c r="K755" s="30"/>
      <c r="L755" s="20"/>
      <c r="M755" s="20"/>
      <c r="N755" s="20"/>
      <c r="O755" s="20"/>
      <c r="P755" s="20"/>
      <c r="Q755" s="30"/>
      <c r="R755" s="30"/>
      <c r="S755" s="30"/>
      <c r="T755" s="30"/>
      <c r="U755" s="20"/>
      <c r="V755" s="20"/>
      <c r="W755" s="20"/>
    </row>
    <row r="756">
      <c r="A756" s="20"/>
      <c r="B756" s="20"/>
      <c r="C756" s="20"/>
      <c r="D756" s="20"/>
      <c r="E756" s="20"/>
      <c r="F756" s="20"/>
      <c r="G756" s="20"/>
      <c r="H756" s="20"/>
      <c r="I756" s="29"/>
      <c r="J756" s="29"/>
      <c r="K756" s="30"/>
      <c r="L756" s="20"/>
      <c r="M756" s="20"/>
      <c r="N756" s="20"/>
      <c r="O756" s="20"/>
      <c r="P756" s="20"/>
      <c r="Q756" s="30"/>
      <c r="R756" s="30"/>
      <c r="S756" s="30"/>
      <c r="T756" s="30"/>
      <c r="U756" s="20"/>
      <c r="V756" s="20"/>
      <c r="W756" s="20"/>
    </row>
    <row r="757">
      <c r="A757" s="20"/>
      <c r="B757" s="20"/>
      <c r="C757" s="20"/>
      <c r="D757" s="20"/>
      <c r="E757" s="20"/>
      <c r="F757" s="20"/>
      <c r="G757" s="20"/>
      <c r="H757" s="20"/>
      <c r="I757" s="29"/>
      <c r="J757" s="29"/>
      <c r="K757" s="30"/>
      <c r="L757" s="20"/>
      <c r="M757" s="20"/>
      <c r="N757" s="20"/>
      <c r="O757" s="20"/>
      <c r="P757" s="20"/>
      <c r="Q757" s="30"/>
      <c r="R757" s="30"/>
      <c r="S757" s="30"/>
      <c r="T757" s="30"/>
      <c r="U757" s="20"/>
      <c r="V757" s="20"/>
      <c r="W757" s="20"/>
    </row>
    <row r="758">
      <c r="A758" s="20"/>
      <c r="B758" s="20"/>
      <c r="C758" s="20"/>
      <c r="D758" s="20"/>
      <c r="E758" s="20"/>
      <c r="F758" s="20"/>
      <c r="G758" s="20"/>
      <c r="H758" s="20"/>
      <c r="I758" s="29"/>
      <c r="J758" s="29"/>
      <c r="K758" s="30"/>
      <c r="L758" s="20"/>
      <c r="M758" s="20"/>
      <c r="N758" s="20"/>
      <c r="O758" s="20"/>
      <c r="P758" s="20"/>
      <c r="Q758" s="30"/>
      <c r="R758" s="30"/>
      <c r="S758" s="30"/>
      <c r="T758" s="30"/>
      <c r="U758" s="20"/>
      <c r="V758" s="20"/>
      <c r="W758" s="20"/>
    </row>
    <row r="759">
      <c r="A759" s="20"/>
      <c r="B759" s="20"/>
      <c r="C759" s="20"/>
      <c r="D759" s="20"/>
      <c r="E759" s="20"/>
      <c r="F759" s="20"/>
      <c r="G759" s="20"/>
      <c r="H759" s="20"/>
      <c r="I759" s="29"/>
      <c r="J759" s="29"/>
      <c r="K759" s="30"/>
      <c r="L759" s="20"/>
      <c r="M759" s="20"/>
      <c r="N759" s="20"/>
      <c r="O759" s="20"/>
      <c r="P759" s="20"/>
      <c r="Q759" s="30"/>
      <c r="R759" s="30"/>
      <c r="S759" s="30"/>
      <c r="T759" s="30"/>
      <c r="U759" s="20"/>
      <c r="V759" s="20"/>
      <c r="W759" s="20"/>
    </row>
    <row r="760">
      <c r="A760" s="20"/>
      <c r="B760" s="20"/>
      <c r="C760" s="20"/>
      <c r="D760" s="20"/>
      <c r="E760" s="20"/>
      <c r="F760" s="20"/>
      <c r="G760" s="20"/>
      <c r="H760" s="20"/>
      <c r="I760" s="29"/>
      <c r="J760" s="29"/>
      <c r="K760" s="30"/>
      <c r="L760" s="20"/>
      <c r="M760" s="20"/>
      <c r="N760" s="20"/>
      <c r="O760" s="20"/>
      <c r="P760" s="20"/>
      <c r="Q760" s="30"/>
      <c r="R760" s="30"/>
      <c r="S760" s="30"/>
      <c r="T760" s="30"/>
      <c r="U760" s="20"/>
      <c r="V760" s="20"/>
      <c r="W760" s="20"/>
    </row>
    <row r="761">
      <c r="A761" s="20"/>
      <c r="B761" s="20"/>
      <c r="C761" s="20"/>
      <c r="D761" s="20"/>
      <c r="E761" s="20"/>
      <c r="F761" s="20"/>
      <c r="G761" s="20"/>
      <c r="H761" s="20"/>
      <c r="I761" s="29"/>
      <c r="J761" s="29"/>
      <c r="K761" s="30"/>
      <c r="L761" s="20"/>
      <c r="M761" s="20"/>
      <c r="N761" s="20"/>
      <c r="O761" s="20"/>
      <c r="P761" s="20"/>
      <c r="Q761" s="30"/>
      <c r="R761" s="30"/>
      <c r="S761" s="30"/>
      <c r="T761" s="30"/>
      <c r="U761" s="20"/>
      <c r="V761" s="20"/>
      <c r="W761" s="20"/>
    </row>
    <row r="762">
      <c r="A762" s="20"/>
      <c r="B762" s="20"/>
      <c r="C762" s="20"/>
      <c r="D762" s="20"/>
      <c r="E762" s="20"/>
      <c r="F762" s="20"/>
      <c r="G762" s="20"/>
      <c r="H762" s="20"/>
      <c r="I762" s="29"/>
      <c r="J762" s="29"/>
      <c r="K762" s="30"/>
      <c r="L762" s="20"/>
      <c r="M762" s="20"/>
      <c r="N762" s="20"/>
      <c r="O762" s="20"/>
      <c r="P762" s="20"/>
      <c r="Q762" s="30"/>
      <c r="R762" s="30"/>
      <c r="S762" s="30"/>
      <c r="T762" s="30"/>
      <c r="U762" s="20"/>
      <c r="V762" s="20"/>
      <c r="W762" s="20"/>
    </row>
    <row r="763">
      <c r="A763" s="20"/>
      <c r="B763" s="20"/>
      <c r="C763" s="20"/>
      <c r="D763" s="20"/>
      <c r="E763" s="20"/>
      <c r="F763" s="20"/>
      <c r="G763" s="20"/>
      <c r="H763" s="20"/>
      <c r="I763" s="29"/>
      <c r="J763" s="29"/>
      <c r="K763" s="30"/>
      <c r="L763" s="20"/>
      <c r="M763" s="20"/>
      <c r="N763" s="20"/>
      <c r="O763" s="20"/>
      <c r="P763" s="20"/>
      <c r="Q763" s="30"/>
      <c r="R763" s="30"/>
      <c r="S763" s="30"/>
      <c r="T763" s="30"/>
      <c r="U763" s="20"/>
      <c r="V763" s="20"/>
      <c r="W763" s="20"/>
    </row>
    <row r="764">
      <c r="A764" s="20"/>
      <c r="B764" s="20"/>
      <c r="C764" s="20"/>
      <c r="D764" s="20"/>
      <c r="E764" s="20"/>
      <c r="F764" s="20"/>
      <c r="G764" s="20"/>
      <c r="H764" s="20"/>
      <c r="I764" s="29"/>
      <c r="J764" s="29"/>
      <c r="K764" s="30"/>
      <c r="L764" s="20"/>
      <c r="M764" s="20"/>
      <c r="N764" s="20"/>
      <c r="O764" s="20"/>
      <c r="P764" s="20"/>
      <c r="Q764" s="30"/>
      <c r="R764" s="30"/>
      <c r="S764" s="30"/>
      <c r="T764" s="30"/>
      <c r="U764" s="20"/>
      <c r="V764" s="20"/>
      <c r="W764" s="20"/>
    </row>
    <row r="765">
      <c r="A765" s="20"/>
      <c r="B765" s="20"/>
      <c r="C765" s="20"/>
      <c r="D765" s="20"/>
      <c r="E765" s="20"/>
      <c r="F765" s="20"/>
      <c r="G765" s="20"/>
      <c r="H765" s="20"/>
      <c r="I765" s="29"/>
      <c r="J765" s="29"/>
      <c r="K765" s="30"/>
      <c r="L765" s="20"/>
      <c r="M765" s="20"/>
      <c r="N765" s="20"/>
      <c r="O765" s="20"/>
      <c r="P765" s="20"/>
      <c r="Q765" s="30"/>
      <c r="R765" s="30"/>
      <c r="S765" s="30"/>
      <c r="T765" s="30"/>
      <c r="U765" s="20"/>
      <c r="V765" s="20"/>
      <c r="W765" s="20"/>
    </row>
    <row r="766">
      <c r="A766" s="20"/>
      <c r="B766" s="20"/>
      <c r="C766" s="20"/>
      <c r="D766" s="20"/>
      <c r="E766" s="20"/>
      <c r="F766" s="20"/>
      <c r="G766" s="20"/>
      <c r="H766" s="20"/>
      <c r="I766" s="29"/>
      <c r="J766" s="29"/>
      <c r="K766" s="30"/>
      <c r="L766" s="20"/>
      <c r="M766" s="20"/>
      <c r="N766" s="20"/>
      <c r="O766" s="20"/>
      <c r="P766" s="20"/>
      <c r="Q766" s="30"/>
      <c r="R766" s="30"/>
      <c r="S766" s="30"/>
      <c r="T766" s="30"/>
      <c r="U766" s="20"/>
      <c r="V766" s="20"/>
      <c r="W766" s="20"/>
    </row>
    <row r="767">
      <c r="A767" s="20"/>
      <c r="B767" s="20"/>
      <c r="C767" s="20"/>
      <c r="D767" s="20"/>
      <c r="E767" s="20"/>
      <c r="F767" s="20"/>
      <c r="G767" s="20"/>
      <c r="H767" s="20"/>
      <c r="I767" s="29"/>
      <c r="J767" s="29"/>
      <c r="K767" s="30"/>
      <c r="L767" s="20"/>
      <c r="M767" s="20"/>
      <c r="N767" s="20"/>
      <c r="O767" s="20"/>
      <c r="P767" s="20"/>
      <c r="Q767" s="30"/>
      <c r="R767" s="30"/>
      <c r="S767" s="30"/>
      <c r="T767" s="30"/>
      <c r="U767" s="20"/>
      <c r="V767" s="20"/>
      <c r="W767" s="20"/>
    </row>
    <row r="768">
      <c r="A768" s="20"/>
      <c r="B768" s="20"/>
      <c r="C768" s="20"/>
      <c r="D768" s="20"/>
      <c r="E768" s="20"/>
      <c r="F768" s="20"/>
      <c r="G768" s="20"/>
      <c r="H768" s="20"/>
      <c r="I768" s="29"/>
      <c r="J768" s="29"/>
      <c r="K768" s="30"/>
      <c r="L768" s="20"/>
      <c r="M768" s="20"/>
      <c r="N768" s="20"/>
      <c r="O768" s="20"/>
      <c r="P768" s="20"/>
      <c r="Q768" s="30"/>
      <c r="R768" s="30"/>
      <c r="S768" s="30"/>
      <c r="T768" s="30"/>
      <c r="U768" s="20"/>
      <c r="V768" s="20"/>
      <c r="W768" s="20"/>
    </row>
    <row r="769">
      <c r="A769" s="20"/>
      <c r="B769" s="20"/>
      <c r="C769" s="20"/>
      <c r="D769" s="20"/>
      <c r="E769" s="20"/>
      <c r="F769" s="20"/>
      <c r="G769" s="20"/>
      <c r="H769" s="20"/>
      <c r="I769" s="29"/>
      <c r="J769" s="29"/>
      <c r="K769" s="30"/>
      <c r="L769" s="20"/>
      <c r="M769" s="20"/>
      <c r="N769" s="20"/>
      <c r="O769" s="20"/>
      <c r="P769" s="20"/>
      <c r="Q769" s="30"/>
      <c r="R769" s="30"/>
      <c r="S769" s="30"/>
      <c r="T769" s="30"/>
      <c r="U769" s="20"/>
      <c r="V769" s="20"/>
      <c r="W769" s="20"/>
    </row>
    <row r="770">
      <c r="A770" s="20"/>
      <c r="B770" s="20"/>
      <c r="C770" s="20"/>
      <c r="D770" s="20"/>
      <c r="E770" s="20"/>
      <c r="F770" s="20"/>
      <c r="G770" s="20"/>
      <c r="H770" s="20"/>
      <c r="I770" s="29"/>
      <c r="J770" s="29"/>
      <c r="K770" s="30"/>
      <c r="L770" s="20"/>
      <c r="M770" s="20"/>
      <c r="N770" s="20"/>
      <c r="O770" s="20"/>
      <c r="P770" s="20"/>
      <c r="Q770" s="30"/>
      <c r="R770" s="30"/>
      <c r="S770" s="30"/>
      <c r="T770" s="30"/>
      <c r="U770" s="20"/>
      <c r="V770" s="20"/>
      <c r="W770" s="20"/>
    </row>
    <row r="771">
      <c r="A771" s="20"/>
      <c r="B771" s="20"/>
      <c r="C771" s="20"/>
      <c r="D771" s="20"/>
      <c r="E771" s="20"/>
      <c r="F771" s="20"/>
      <c r="G771" s="20"/>
      <c r="H771" s="20"/>
      <c r="I771" s="29"/>
      <c r="J771" s="29"/>
      <c r="K771" s="30"/>
      <c r="L771" s="20"/>
      <c r="M771" s="20"/>
      <c r="N771" s="20"/>
      <c r="O771" s="20"/>
      <c r="P771" s="20"/>
      <c r="Q771" s="30"/>
      <c r="R771" s="30"/>
      <c r="S771" s="30"/>
      <c r="T771" s="30"/>
      <c r="U771" s="20"/>
      <c r="V771" s="20"/>
      <c r="W771" s="20"/>
    </row>
    <row r="772">
      <c r="A772" s="20"/>
      <c r="B772" s="20"/>
      <c r="C772" s="20"/>
      <c r="D772" s="20"/>
      <c r="E772" s="20"/>
      <c r="F772" s="20"/>
      <c r="G772" s="20"/>
      <c r="H772" s="20"/>
      <c r="I772" s="29"/>
      <c r="J772" s="29"/>
      <c r="K772" s="30"/>
      <c r="L772" s="20"/>
      <c r="M772" s="20"/>
      <c r="N772" s="20"/>
      <c r="O772" s="20"/>
      <c r="P772" s="20"/>
      <c r="Q772" s="30"/>
      <c r="R772" s="30"/>
      <c r="S772" s="30"/>
      <c r="T772" s="30"/>
      <c r="U772" s="20"/>
      <c r="V772" s="20"/>
      <c r="W772" s="20"/>
    </row>
    <row r="773">
      <c r="A773" s="20"/>
      <c r="B773" s="20"/>
      <c r="C773" s="20"/>
      <c r="D773" s="20"/>
      <c r="E773" s="20"/>
      <c r="F773" s="20"/>
      <c r="G773" s="20"/>
      <c r="H773" s="20"/>
      <c r="I773" s="29"/>
      <c r="J773" s="29"/>
      <c r="K773" s="30"/>
      <c r="L773" s="20"/>
      <c r="M773" s="20"/>
      <c r="N773" s="20"/>
      <c r="O773" s="20"/>
      <c r="P773" s="20"/>
      <c r="Q773" s="30"/>
      <c r="R773" s="30"/>
      <c r="S773" s="30"/>
      <c r="T773" s="30"/>
      <c r="U773" s="20"/>
      <c r="V773" s="20"/>
      <c r="W773" s="20"/>
    </row>
    <row r="774">
      <c r="A774" s="20"/>
      <c r="B774" s="20"/>
      <c r="C774" s="20"/>
      <c r="D774" s="20"/>
      <c r="E774" s="20"/>
      <c r="F774" s="20"/>
      <c r="G774" s="20"/>
      <c r="H774" s="20"/>
      <c r="I774" s="29"/>
      <c r="J774" s="29"/>
      <c r="K774" s="30"/>
      <c r="L774" s="20"/>
      <c r="M774" s="20"/>
      <c r="N774" s="20"/>
      <c r="O774" s="20"/>
      <c r="P774" s="20"/>
      <c r="Q774" s="30"/>
      <c r="R774" s="30"/>
      <c r="S774" s="30"/>
      <c r="T774" s="30"/>
      <c r="U774" s="20"/>
      <c r="V774" s="20"/>
      <c r="W774" s="20"/>
    </row>
    <row r="775">
      <c r="A775" s="20"/>
      <c r="B775" s="20"/>
      <c r="C775" s="20"/>
      <c r="D775" s="20"/>
      <c r="E775" s="20"/>
      <c r="F775" s="20"/>
      <c r="G775" s="20"/>
      <c r="H775" s="20"/>
      <c r="I775" s="29"/>
      <c r="J775" s="29"/>
      <c r="K775" s="30"/>
      <c r="L775" s="20"/>
      <c r="M775" s="20"/>
      <c r="N775" s="20"/>
      <c r="O775" s="20"/>
      <c r="P775" s="20"/>
      <c r="Q775" s="30"/>
      <c r="R775" s="30"/>
      <c r="S775" s="30"/>
      <c r="T775" s="30"/>
      <c r="U775" s="20"/>
      <c r="V775" s="20"/>
      <c r="W775" s="20"/>
    </row>
    <row r="776">
      <c r="A776" s="20"/>
      <c r="B776" s="20"/>
      <c r="C776" s="20"/>
      <c r="D776" s="20"/>
      <c r="E776" s="20"/>
      <c r="F776" s="20"/>
      <c r="G776" s="20"/>
      <c r="H776" s="20"/>
      <c r="I776" s="29"/>
      <c r="J776" s="29"/>
      <c r="K776" s="30"/>
      <c r="L776" s="20"/>
      <c r="M776" s="20"/>
      <c r="N776" s="20"/>
      <c r="O776" s="20"/>
      <c r="P776" s="20"/>
      <c r="Q776" s="30"/>
      <c r="R776" s="30"/>
      <c r="S776" s="30"/>
      <c r="T776" s="30"/>
      <c r="U776" s="20"/>
      <c r="V776" s="20"/>
      <c r="W776" s="20"/>
    </row>
    <row r="777">
      <c r="A777" s="20"/>
      <c r="B777" s="20"/>
      <c r="C777" s="20"/>
      <c r="D777" s="20"/>
      <c r="E777" s="20"/>
      <c r="F777" s="20"/>
      <c r="G777" s="20"/>
      <c r="H777" s="20"/>
      <c r="I777" s="29"/>
      <c r="J777" s="29"/>
      <c r="K777" s="30"/>
      <c r="L777" s="20"/>
      <c r="M777" s="20"/>
      <c r="N777" s="20"/>
      <c r="O777" s="20"/>
      <c r="P777" s="20"/>
      <c r="Q777" s="30"/>
      <c r="R777" s="30"/>
      <c r="S777" s="30"/>
      <c r="T777" s="30"/>
      <c r="U777" s="20"/>
      <c r="V777" s="20"/>
      <c r="W777" s="20"/>
    </row>
    <row r="778">
      <c r="A778" s="20"/>
      <c r="B778" s="20"/>
      <c r="C778" s="20"/>
      <c r="D778" s="20"/>
      <c r="E778" s="20"/>
      <c r="F778" s="20"/>
      <c r="G778" s="20"/>
      <c r="H778" s="20"/>
      <c r="I778" s="29"/>
      <c r="J778" s="29"/>
      <c r="K778" s="30"/>
      <c r="L778" s="20"/>
      <c r="M778" s="20"/>
      <c r="N778" s="20"/>
      <c r="O778" s="20"/>
      <c r="P778" s="20"/>
      <c r="Q778" s="30"/>
      <c r="R778" s="30"/>
      <c r="S778" s="30"/>
      <c r="T778" s="30"/>
      <c r="U778" s="20"/>
      <c r="V778" s="20"/>
      <c r="W778" s="20"/>
    </row>
    <row r="779">
      <c r="A779" s="20"/>
      <c r="B779" s="20"/>
      <c r="C779" s="20"/>
      <c r="D779" s="20"/>
      <c r="E779" s="20"/>
      <c r="F779" s="20"/>
      <c r="G779" s="20"/>
      <c r="H779" s="20"/>
      <c r="I779" s="29"/>
      <c r="J779" s="29"/>
      <c r="K779" s="30"/>
      <c r="L779" s="20"/>
      <c r="M779" s="20"/>
      <c r="N779" s="20"/>
      <c r="O779" s="20"/>
      <c r="P779" s="20"/>
      <c r="Q779" s="30"/>
      <c r="R779" s="30"/>
      <c r="S779" s="30"/>
      <c r="T779" s="30"/>
      <c r="U779" s="20"/>
      <c r="V779" s="20"/>
      <c r="W779" s="20"/>
    </row>
    <row r="780">
      <c r="A780" s="20"/>
      <c r="B780" s="20"/>
      <c r="C780" s="20"/>
      <c r="D780" s="20"/>
      <c r="E780" s="20"/>
      <c r="F780" s="20"/>
      <c r="G780" s="20"/>
      <c r="H780" s="20"/>
      <c r="I780" s="29"/>
      <c r="J780" s="29"/>
      <c r="K780" s="30"/>
      <c r="L780" s="20"/>
      <c r="M780" s="20"/>
      <c r="N780" s="20"/>
      <c r="O780" s="20"/>
      <c r="P780" s="20"/>
      <c r="Q780" s="30"/>
      <c r="R780" s="30"/>
      <c r="S780" s="30"/>
      <c r="T780" s="30"/>
      <c r="U780" s="20"/>
      <c r="V780" s="20"/>
      <c r="W780" s="20"/>
    </row>
    <row r="781">
      <c r="A781" s="20"/>
      <c r="B781" s="20"/>
      <c r="C781" s="20"/>
      <c r="D781" s="20"/>
      <c r="E781" s="20"/>
      <c r="F781" s="20"/>
      <c r="G781" s="20"/>
      <c r="H781" s="20"/>
      <c r="I781" s="29"/>
      <c r="J781" s="29"/>
      <c r="K781" s="30"/>
      <c r="L781" s="20"/>
      <c r="M781" s="20"/>
      <c r="N781" s="20"/>
      <c r="O781" s="20"/>
      <c r="P781" s="20"/>
      <c r="Q781" s="30"/>
      <c r="R781" s="30"/>
      <c r="S781" s="30"/>
      <c r="T781" s="30"/>
      <c r="U781" s="20"/>
      <c r="V781" s="20"/>
      <c r="W781" s="20"/>
    </row>
    <row r="782">
      <c r="A782" s="20"/>
      <c r="B782" s="20"/>
      <c r="C782" s="20"/>
      <c r="D782" s="20"/>
      <c r="E782" s="20"/>
      <c r="F782" s="20"/>
      <c r="G782" s="20"/>
      <c r="H782" s="20"/>
      <c r="I782" s="29"/>
      <c r="J782" s="29"/>
      <c r="K782" s="30"/>
      <c r="L782" s="20"/>
      <c r="M782" s="20"/>
      <c r="N782" s="20"/>
      <c r="O782" s="20"/>
      <c r="P782" s="20"/>
      <c r="Q782" s="30"/>
      <c r="R782" s="30"/>
      <c r="S782" s="30"/>
      <c r="T782" s="30"/>
      <c r="U782" s="20"/>
      <c r="V782" s="20"/>
      <c r="W782" s="20"/>
    </row>
    <row r="783">
      <c r="A783" s="20"/>
      <c r="B783" s="20"/>
      <c r="C783" s="20"/>
      <c r="D783" s="20"/>
      <c r="E783" s="20"/>
      <c r="F783" s="20"/>
      <c r="G783" s="20"/>
      <c r="H783" s="20"/>
      <c r="I783" s="29"/>
      <c r="J783" s="29"/>
      <c r="K783" s="30"/>
      <c r="L783" s="20"/>
      <c r="M783" s="20"/>
      <c r="N783" s="20"/>
      <c r="O783" s="20"/>
      <c r="P783" s="20"/>
      <c r="Q783" s="30"/>
      <c r="R783" s="30"/>
      <c r="S783" s="30"/>
      <c r="T783" s="30"/>
      <c r="U783" s="20"/>
      <c r="V783" s="20"/>
      <c r="W783" s="20"/>
    </row>
    <row r="784">
      <c r="A784" s="20"/>
      <c r="B784" s="20"/>
      <c r="C784" s="20"/>
      <c r="D784" s="20"/>
      <c r="E784" s="20"/>
      <c r="F784" s="20"/>
      <c r="G784" s="20"/>
      <c r="H784" s="20"/>
      <c r="I784" s="29"/>
      <c r="J784" s="29"/>
      <c r="K784" s="30"/>
      <c r="L784" s="20"/>
      <c r="M784" s="20"/>
      <c r="N784" s="20"/>
      <c r="O784" s="20"/>
      <c r="P784" s="20"/>
      <c r="Q784" s="30"/>
      <c r="R784" s="30"/>
      <c r="S784" s="30"/>
      <c r="T784" s="30"/>
      <c r="U784" s="20"/>
      <c r="V784" s="20"/>
      <c r="W784" s="20"/>
    </row>
    <row r="785">
      <c r="A785" s="20"/>
      <c r="B785" s="20"/>
      <c r="C785" s="20"/>
      <c r="D785" s="20"/>
      <c r="E785" s="20"/>
      <c r="F785" s="20"/>
      <c r="G785" s="20"/>
      <c r="H785" s="20"/>
      <c r="I785" s="29"/>
      <c r="J785" s="29"/>
      <c r="K785" s="30"/>
      <c r="L785" s="20"/>
      <c r="M785" s="20"/>
      <c r="N785" s="20"/>
      <c r="O785" s="20"/>
      <c r="P785" s="20"/>
      <c r="Q785" s="30"/>
      <c r="R785" s="30"/>
      <c r="S785" s="30"/>
      <c r="T785" s="30"/>
      <c r="U785" s="20"/>
      <c r="V785" s="20"/>
      <c r="W785" s="20"/>
    </row>
    <row r="786">
      <c r="A786" s="20"/>
      <c r="B786" s="20"/>
      <c r="C786" s="20"/>
      <c r="D786" s="20"/>
      <c r="E786" s="20"/>
      <c r="F786" s="20"/>
      <c r="G786" s="20"/>
      <c r="H786" s="20"/>
      <c r="I786" s="29"/>
      <c r="J786" s="29"/>
      <c r="K786" s="30"/>
      <c r="L786" s="20"/>
      <c r="M786" s="20"/>
      <c r="N786" s="20"/>
      <c r="O786" s="20"/>
      <c r="P786" s="20"/>
      <c r="Q786" s="30"/>
      <c r="R786" s="30"/>
      <c r="S786" s="30"/>
      <c r="T786" s="30"/>
      <c r="U786" s="20"/>
      <c r="V786" s="20"/>
      <c r="W786" s="20"/>
    </row>
    <row r="787">
      <c r="A787" s="20"/>
      <c r="B787" s="20"/>
      <c r="C787" s="20"/>
      <c r="D787" s="20"/>
      <c r="E787" s="20"/>
      <c r="F787" s="20"/>
      <c r="G787" s="20"/>
      <c r="H787" s="20"/>
      <c r="I787" s="29"/>
      <c r="J787" s="29"/>
      <c r="K787" s="30"/>
      <c r="L787" s="20"/>
      <c r="M787" s="20"/>
      <c r="N787" s="20"/>
      <c r="O787" s="20"/>
      <c r="P787" s="20"/>
      <c r="Q787" s="30"/>
      <c r="R787" s="30"/>
      <c r="S787" s="30"/>
      <c r="T787" s="30"/>
      <c r="U787" s="20"/>
      <c r="V787" s="20"/>
      <c r="W787" s="20"/>
    </row>
    <row r="788">
      <c r="A788" s="20"/>
      <c r="B788" s="20"/>
      <c r="C788" s="20"/>
      <c r="D788" s="20"/>
      <c r="E788" s="20"/>
      <c r="F788" s="20"/>
      <c r="G788" s="20"/>
      <c r="H788" s="20"/>
      <c r="I788" s="29"/>
      <c r="J788" s="29"/>
      <c r="K788" s="30"/>
      <c r="L788" s="20"/>
      <c r="M788" s="20"/>
      <c r="N788" s="20"/>
      <c r="O788" s="20"/>
      <c r="P788" s="20"/>
      <c r="Q788" s="30"/>
      <c r="R788" s="30"/>
      <c r="S788" s="30"/>
      <c r="T788" s="30"/>
      <c r="U788" s="20"/>
      <c r="V788" s="20"/>
      <c r="W788" s="20"/>
    </row>
    <row r="789">
      <c r="A789" s="20"/>
      <c r="B789" s="20"/>
      <c r="C789" s="20"/>
      <c r="D789" s="20"/>
      <c r="E789" s="20"/>
      <c r="F789" s="20"/>
      <c r="G789" s="20"/>
      <c r="H789" s="20"/>
      <c r="I789" s="29"/>
      <c r="J789" s="29"/>
      <c r="K789" s="30"/>
      <c r="L789" s="20"/>
      <c r="M789" s="20"/>
      <c r="N789" s="20"/>
      <c r="O789" s="20"/>
      <c r="P789" s="20"/>
      <c r="Q789" s="30"/>
      <c r="R789" s="30"/>
      <c r="S789" s="30"/>
      <c r="T789" s="30"/>
      <c r="U789" s="20"/>
      <c r="V789" s="20"/>
      <c r="W789" s="20"/>
    </row>
    <row r="790">
      <c r="A790" s="20"/>
      <c r="B790" s="20"/>
      <c r="C790" s="20"/>
      <c r="D790" s="20"/>
      <c r="E790" s="20"/>
      <c r="F790" s="20"/>
      <c r="G790" s="20"/>
      <c r="H790" s="20"/>
      <c r="I790" s="29"/>
      <c r="J790" s="29"/>
      <c r="K790" s="30"/>
      <c r="L790" s="20"/>
      <c r="M790" s="20"/>
      <c r="N790" s="20"/>
      <c r="O790" s="20"/>
      <c r="P790" s="20"/>
      <c r="Q790" s="30"/>
      <c r="R790" s="30"/>
      <c r="S790" s="30"/>
      <c r="T790" s="30"/>
      <c r="U790" s="20"/>
      <c r="V790" s="20"/>
      <c r="W790" s="20"/>
    </row>
    <row r="791">
      <c r="A791" s="20"/>
      <c r="B791" s="20"/>
      <c r="C791" s="20"/>
      <c r="D791" s="20"/>
      <c r="E791" s="20"/>
      <c r="F791" s="20"/>
      <c r="G791" s="20"/>
      <c r="H791" s="20"/>
      <c r="I791" s="29"/>
      <c r="J791" s="29"/>
      <c r="K791" s="30"/>
      <c r="L791" s="20"/>
      <c r="M791" s="20"/>
      <c r="N791" s="20"/>
      <c r="O791" s="20"/>
      <c r="P791" s="20"/>
      <c r="Q791" s="30"/>
      <c r="R791" s="30"/>
      <c r="S791" s="30"/>
      <c r="T791" s="30"/>
      <c r="U791" s="20"/>
      <c r="V791" s="20"/>
      <c r="W791" s="20"/>
    </row>
    <row r="792">
      <c r="A792" s="20"/>
      <c r="B792" s="20"/>
      <c r="C792" s="20"/>
      <c r="D792" s="20"/>
      <c r="E792" s="20"/>
      <c r="F792" s="20"/>
      <c r="G792" s="20"/>
      <c r="H792" s="20"/>
      <c r="I792" s="29"/>
      <c r="J792" s="29"/>
      <c r="K792" s="30"/>
      <c r="L792" s="20"/>
      <c r="M792" s="20"/>
      <c r="N792" s="20"/>
      <c r="O792" s="20"/>
      <c r="P792" s="20"/>
      <c r="Q792" s="30"/>
      <c r="R792" s="30"/>
      <c r="S792" s="30"/>
      <c r="T792" s="30"/>
      <c r="U792" s="20"/>
      <c r="V792" s="20"/>
      <c r="W792" s="20"/>
    </row>
    <row r="793">
      <c r="A793" s="20"/>
      <c r="B793" s="20"/>
      <c r="C793" s="20"/>
      <c r="D793" s="20"/>
      <c r="E793" s="20"/>
      <c r="F793" s="20"/>
      <c r="G793" s="20"/>
      <c r="H793" s="20"/>
      <c r="I793" s="29"/>
      <c r="J793" s="29"/>
      <c r="K793" s="30"/>
      <c r="L793" s="20"/>
      <c r="M793" s="20"/>
      <c r="N793" s="20"/>
      <c r="O793" s="20"/>
      <c r="P793" s="20"/>
      <c r="Q793" s="30"/>
      <c r="R793" s="30"/>
      <c r="S793" s="30"/>
      <c r="T793" s="30"/>
      <c r="U793" s="20"/>
      <c r="V793" s="20"/>
      <c r="W793" s="20"/>
    </row>
    <row r="794">
      <c r="A794" s="20"/>
      <c r="B794" s="20"/>
      <c r="C794" s="20"/>
      <c r="D794" s="20"/>
      <c r="E794" s="20"/>
      <c r="F794" s="20"/>
      <c r="G794" s="20"/>
      <c r="H794" s="20"/>
      <c r="I794" s="29"/>
      <c r="J794" s="29"/>
      <c r="K794" s="30"/>
      <c r="L794" s="20"/>
      <c r="M794" s="20"/>
      <c r="N794" s="20"/>
      <c r="O794" s="20"/>
      <c r="P794" s="20"/>
      <c r="Q794" s="30"/>
      <c r="R794" s="30"/>
      <c r="S794" s="30"/>
      <c r="T794" s="30"/>
      <c r="U794" s="20"/>
      <c r="V794" s="20"/>
      <c r="W794" s="20"/>
    </row>
    <row r="795">
      <c r="A795" s="20"/>
      <c r="B795" s="20"/>
      <c r="C795" s="20"/>
      <c r="D795" s="20"/>
      <c r="E795" s="20"/>
      <c r="F795" s="20"/>
      <c r="G795" s="20"/>
      <c r="H795" s="20"/>
      <c r="I795" s="29"/>
      <c r="J795" s="29"/>
      <c r="K795" s="30"/>
      <c r="L795" s="20"/>
      <c r="M795" s="20"/>
      <c r="N795" s="20"/>
      <c r="O795" s="20"/>
      <c r="P795" s="20"/>
      <c r="Q795" s="30"/>
      <c r="R795" s="30"/>
      <c r="S795" s="30"/>
      <c r="T795" s="30"/>
      <c r="U795" s="20"/>
      <c r="V795" s="20"/>
      <c r="W795" s="20"/>
    </row>
    <row r="796">
      <c r="A796" s="20"/>
      <c r="B796" s="20"/>
      <c r="C796" s="20"/>
      <c r="D796" s="20"/>
      <c r="E796" s="20"/>
      <c r="F796" s="20"/>
      <c r="G796" s="20"/>
      <c r="H796" s="20"/>
      <c r="I796" s="29"/>
      <c r="J796" s="29"/>
      <c r="K796" s="30"/>
      <c r="L796" s="20"/>
      <c r="M796" s="20"/>
      <c r="N796" s="20"/>
      <c r="O796" s="20"/>
      <c r="P796" s="20"/>
      <c r="Q796" s="30"/>
      <c r="R796" s="30"/>
      <c r="S796" s="30"/>
      <c r="T796" s="30"/>
      <c r="U796" s="20"/>
      <c r="V796" s="20"/>
      <c r="W796" s="20"/>
    </row>
    <row r="797">
      <c r="A797" s="20"/>
      <c r="B797" s="20"/>
      <c r="C797" s="20"/>
      <c r="D797" s="20"/>
      <c r="E797" s="20"/>
      <c r="F797" s="20"/>
      <c r="G797" s="20"/>
      <c r="H797" s="20"/>
      <c r="I797" s="29"/>
      <c r="J797" s="29"/>
      <c r="K797" s="30"/>
      <c r="L797" s="20"/>
      <c r="M797" s="20"/>
      <c r="N797" s="20"/>
      <c r="O797" s="20"/>
      <c r="P797" s="20"/>
      <c r="Q797" s="30"/>
      <c r="R797" s="30"/>
      <c r="S797" s="30"/>
      <c r="T797" s="30"/>
      <c r="U797" s="20"/>
      <c r="V797" s="20"/>
      <c r="W797" s="20"/>
    </row>
    <row r="798">
      <c r="A798" s="20"/>
      <c r="B798" s="20"/>
      <c r="C798" s="20"/>
      <c r="D798" s="20"/>
      <c r="E798" s="20"/>
      <c r="F798" s="20"/>
      <c r="G798" s="20"/>
      <c r="H798" s="20"/>
      <c r="I798" s="29"/>
      <c r="J798" s="29"/>
      <c r="K798" s="30"/>
      <c r="L798" s="20"/>
      <c r="M798" s="20"/>
      <c r="N798" s="20"/>
      <c r="O798" s="20"/>
      <c r="P798" s="20"/>
      <c r="Q798" s="30"/>
      <c r="R798" s="30"/>
      <c r="S798" s="30"/>
      <c r="T798" s="30"/>
      <c r="U798" s="20"/>
      <c r="V798" s="20"/>
      <c r="W798" s="20"/>
    </row>
    <row r="799">
      <c r="A799" s="20"/>
      <c r="B799" s="20"/>
      <c r="C799" s="20"/>
      <c r="D799" s="20"/>
      <c r="E799" s="20"/>
      <c r="F799" s="20"/>
      <c r="G799" s="20"/>
      <c r="H799" s="20"/>
      <c r="I799" s="29"/>
      <c r="J799" s="29"/>
      <c r="K799" s="30"/>
      <c r="L799" s="20"/>
      <c r="M799" s="20"/>
      <c r="N799" s="20"/>
      <c r="O799" s="20"/>
      <c r="P799" s="20"/>
      <c r="Q799" s="30"/>
      <c r="R799" s="30"/>
      <c r="S799" s="30"/>
      <c r="T799" s="30"/>
      <c r="U799" s="20"/>
      <c r="V799" s="20"/>
      <c r="W799" s="20"/>
    </row>
    <row r="800">
      <c r="A800" s="20"/>
      <c r="B800" s="20"/>
      <c r="C800" s="20"/>
      <c r="D800" s="20"/>
      <c r="E800" s="20"/>
      <c r="F800" s="20"/>
      <c r="G800" s="20"/>
      <c r="H800" s="20"/>
      <c r="I800" s="29"/>
      <c r="J800" s="29"/>
      <c r="K800" s="30"/>
      <c r="L800" s="20"/>
      <c r="M800" s="20"/>
      <c r="N800" s="20"/>
      <c r="O800" s="20"/>
      <c r="P800" s="20"/>
      <c r="Q800" s="30"/>
      <c r="R800" s="30"/>
      <c r="S800" s="30"/>
      <c r="T800" s="30"/>
      <c r="U800" s="20"/>
      <c r="V800" s="20"/>
      <c r="W800" s="20"/>
    </row>
    <row r="801">
      <c r="A801" s="20"/>
      <c r="B801" s="20"/>
      <c r="C801" s="20"/>
      <c r="D801" s="20"/>
      <c r="E801" s="20"/>
      <c r="F801" s="20"/>
      <c r="G801" s="20"/>
      <c r="H801" s="20"/>
      <c r="I801" s="29"/>
      <c r="J801" s="29"/>
      <c r="K801" s="30"/>
      <c r="L801" s="20"/>
      <c r="M801" s="20"/>
      <c r="N801" s="20"/>
      <c r="O801" s="20"/>
      <c r="P801" s="20"/>
      <c r="Q801" s="30"/>
      <c r="R801" s="30"/>
      <c r="S801" s="30"/>
      <c r="T801" s="30"/>
      <c r="U801" s="20"/>
      <c r="V801" s="20"/>
      <c r="W801" s="20"/>
    </row>
    <row r="802">
      <c r="A802" s="20"/>
      <c r="B802" s="20"/>
      <c r="C802" s="20"/>
      <c r="D802" s="20"/>
      <c r="E802" s="20"/>
      <c r="F802" s="20"/>
      <c r="G802" s="20"/>
      <c r="H802" s="20"/>
      <c r="I802" s="29"/>
      <c r="J802" s="29"/>
      <c r="K802" s="30"/>
      <c r="L802" s="20"/>
      <c r="M802" s="20"/>
      <c r="N802" s="20"/>
      <c r="O802" s="20"/>
      <c r="P802" s="20"/>
      <c r="Q802" s="30"/>
      <c r="R802" s="30"/>
      <c r="S802" s="30"/>
      <c r="T802" s="30"/>
      <c r="U802" s="20"/>
      <c r="V802" s="20"/>
      <c r="W802" s="20"/>
    </row>
    <row r="803">
      <c r="A803" s="20"/>
      <c r="B803" s="20"/>
      <c r="C803" s="20"/>
      <c r="D803" s="20"/>
      <c r="E803" s="20"/>
      <c r="F803" s="20"/>
      <c r="G803" s="20"/>
      <c r="H803" s="20"/>
      <c r="I803" s="29"/>
      <c r="J803" s="29"/>
      <c r="K803" s="30"/>
      <c r="L803" s="20"/>
      <c r="M803" s="20"/>
      <c r="N803" s="20"/>
      <c r="O803" s="20"/>
      <c r="P803" s="20"/>
      <c r="Q803" s="30"/>
      <c r="R803" s="30"/>
      <c r="S803" s="30"/>
      <c r="T803" s="30"/>
      <c r="U803" s="20"/>
      <c r="V803" s="20"/>
      <c r="W803" s="20"/>
    </row>
    <row r="804">
      <c r="A804" s="20"/>
      <c r="B804" s="20"/>
      <c r="C804" s="20"/>
      <c r="D804" s="20"/>
      <c r="E804" s="20"/>
      <c r="F804" s="20"/>
      <c r="G804" s="20"/>
      <c r="H804" s="20"/>
      <c r="I804" s="29"/>
      <c r="J804" s="29"/>
      <c r="K804" s="30"/>
      <c r="L804" s="20"/>
      <c r="M804" s="20"/>
      <c r="N804" s="20"/>
      <c r="O804" s="20"/>
      <c r="P804" s="20"/>
      <c r="Q804" s="30"/>
      <c r="R804" s="30"/>
      <c r="S804" s="30"/>
      <c r="T804" s="30"/>
      <c r="U804" s="20"/>
      <c r="V804" s="20"/>
      <c r="W804" s="20"/>
    </row>
    <row r="805">
      <c r="A805" s="20"/>
      <c r="B805" s="20"/>
      <c r="C805" s="20"/>
      <c r="D805" s="20"/>
      <c r="E805" s="20"/>
      <c r="F805" s="20"/>
      <c r="G805" s="20"/>
      <c r="H805" s="20"/>
      <c r="I805" s="29"/>
      <c r="J805" s="29"/>
      <c r="K805" s="30"/>
      <c r="L805" s="20"/>
      <c r="M805" s="20"/>
      <c r="N805" s="20"/>
      <c r="O805" s="20"/>
      <c r="P805" s="20"/>
      <c r="Q805" s="30"/>
      <c r="R805" s="30"/>
      <c r="S805" s="30"/>
      <c r="T805" s="30"/>
      <c r="U805" s="20"/>
      <c r="V805" s="20"/>
      <c r="W805" s="20"/>
    </row>
    <row r="806">
      <c r="A806" s="20"/>
      <c r="B806" s="20"/>
      <c r="C806" s="20"/>
      <c r="D806" s="20"/>
      <c r="E806" s="20"/>
      <c r="F806" s="20"/>
      <c r="G806" s="20"/>
      <c r="H806" s="20"/>
      <c r="I806" s="29"/>
      <c r="J806" s="29"/>
      <c r="K806" s="30"/>
      <c r="L806" s="20"/>
      <c r="M806" s="20"/>
      <c r="N806" s="20"/>
      <c r="O806" s="20"/>
      <c r="P806" s="20"/>
      <c r="Q806" s="30"/>
      <c r="R806" s="30"/>
      <c r="S806" s="30"/>
      <c r="T806" s="30"/>
      <c r="U806" s="20"/>
      <c r="V806" s="20"/>
      <c r="W806" s="20"/>
    </row>
    <row r="807">
      <c r="A807" s="20"/>
      <c r="B807" s="20"/>
      <c r="C807" s="20"/>
      <c r="D807" s="20"/>
      <c r="E807" s="20"/>
      <c r="F807" s="20"/>
      <c r="G807" s="20"/>
      <c r="H807" s="20"/>
      <c r="I807" s="29"/>
      <c r="J807" s="29"/>
      <c r="K807" s="30"/>
      <c r="L807" s="20"/>
      <c r="M807" s="20"/>
      <c r="N807" s="20"/>
      <c r="O807" s="20"/>
      <c r="P807" s="20"/>
      <c r="Q807" s="30"/>
      <c r="R807" s="30"/>
      <c r="S807" s="30"/>
      <c r="T807" s="30"/>
      <c r="U807" s="20"/>
      <c r="V807" s="20"/>
      <c r="W807" s="20"/>
    </row>
    <row r="808">
      <c r="A808" s="20"/>
      <c r="B808" s="20"/>
      <c r="C808" s="20"/>
      <c r="D808" s="20"/>
      <c r="E808" s="20"/>
      <c r="F808" s="20"/>
      <c r="G808" s="20"/>
      <c r="H808" s="20"/>
      <c r="I808" s="29"/>
      <c r="J808" s="29"/>
      <c r="K808" s="30"/>
      <c r="L808" s="20"/>
      <c r="M808" s="20"/>
      <c r="N808" s="20"/>
      <c r="O808" s="20"/>
      <c r="P808" s="20"/>
      <c r="Q808" s="30"/>
      <c r="R808" s="30"/>
      <c r="S808" s="30"/>
      <c r="T808" s="30"/>
      <c r="U808" s="20"/>
      <c r="V808" s="20"/>
      <c r="W808" s="20"/>
    </row>
    <row r="809">
      <c r="A809" s="20"/>
      <c r="B809" s="20"/>
      <c r="C809" s="20"/>
      <c r="D809" s="20"/>
      <c r="E809" s="20"/>
      <c r="F809" s="20"/>
      <c r="G809" s="20"/>
      <c r="H809" s="20"/>
      <c r="I809" s="29"/>
      <c r="J809" s="29"/>
      <c r="K809" s="30"/>
      <c r="L809" s="20"/>
      <c r="M809" s="20"/>
      <c r="N809" s="20"/>
      <c r="O809" s="20"/>
      <c r="P809" s="20"/>
      <c r="Q809" s="30"/>
      <c r="R809" s="30"/>
      <c r="S809" s="30"/>
      <c r="T809" s="30"/>
      <c r="U809" s="20"/>
      <c r="V809" s="20"/>
      <c r="W809" s="20"/>
    </row>
    <row r="810">
      <c r="A810" s="20"/>
      <c r="B810" s="20"/>
      <c r="C810" s="20"/>
      <c r="D810" s="20"/>
      <c r="E810" s="20"/>
      <c r="F810" s="20"/>
      <c r="G810" s="20"/>
      <c r="H810" s="20"/>
      <c r="I810" s="29"/>
      <c r="J810" s="29"/>
      <c r="K810" s="30"/>
      <c r="L810" s="20"/>
      <c r="M810" s="20"/>
      <c r="N810" s="20"/>
      <c r="O810" s="20"/>
      <c r="P810" s="20"/>
      <c r="Q810" s="30"/>
      <c r="R810" s="30"/>
      <c r="S810" s="30"/>
      <c r="T810" s="30"/>
      <c r="U810" s="20"/>
      <c r="V810" s="20"/>
      <c r="W810" s="20"/>
    </row>
    <row r="811">
      <c r="A811" s="20"/>
      <c r="B811" s="20"/>
      <c r="C811" s="20"/>
      <c r="D811" s="20"/>
      <c r="E811" s="20"/>
      <c r="F811" s="20"/>
      <c r="G811" s="20"/>
      <c r="H811" s="20"/>
      <c r="I811" s="29"/>
      <c r="J811" s="29"/>
      <c r="K811" s="30"/>
      <c r="L811" s="20"/>
      <c r="M811" s="20"/>
      <c r="N811" s="20"/>
      <c r="O811" s="20"/>
      <c r="P811" s="20"/>
      <c r="Q811" s="30"/>
      <c r="R811" s="30"/>
      <c r="S811" s="30"/>
      <c r="T811" s="30"/>
      <c r="U811" s="20"/>
      <c r="V811" s="20"/>
      <c r="W811" s="20"/>
    </row>
    <row r="812">
      <c r="A812" s="20"/>
      <c r="B812" s="20"/>
      <c r="C812" s="20"/>
      <c r="D812" s="20"/>
      <c r="E812" s="20"/>
      <c r="F812" s="20"/>
      <c r="G812" s="20"/>
      <c r="H812" s="20"/>
      <c r="I812" s="29"/>
      <c r="J812" s="29"/>
      <c r="K812" s="30"/>
      <c r="L812" s="20"/>
      <c r="M812" s="20"/>
      <c r="N812" s="20"/>
      <c r="O812" s="20"/>
      <c r="P812" s="20"/>
      <c r="Q812" s="30"/>
      <c r="R812" s="30"/>
      <c r="S812" s="30"/>
      <c r="T812" s="30"/>
      <c r="U812" s="20"/>
      <c r="V812" s="20"/>
      <c r="W812" s="20"/>
    </row>
    <row r="813">
      <c r="A813" s="20"/>
      <c r="B813" s="20"/>
      <c r="C813" s="20"/>
      <c r="D813" s="20"/>
      <c r="E813" s="20"/>
      <c r="F813" s="20"/>
      <c r="G813" s="20"/>
      <c r="H813" s="20"/>
      <c r="I813" s="29"/>
      <c r="J813" s="29"/>
      <c r="K813" s="30"/>
      <c r="L813" s="20"/>
      <c r="M813" s="20"/>
      <c r="N813" s="20"/>
      <c r="O813" s="20"/>
      <c r="P813" s="20"/>
      <c r="Q813" s="30"/>
      <c r="R813" s="30"/>
      <c r="S813" s="30"/>
      <c r="T813" s="30"/>
      <c r="U813" s="20"/>
      <c r="V813" s="20"/>
      <c r="W813" s="20"/>
    </row>
    <row r="814">
      <c r="A814" s="20"/>
      <c r="B814" s="20"/>
      <c r="C814" s="20"/>
      <c r="D814" s="20"/>
      <c r="E814" s="20"/>
      <c r="F814" s="20"/>
      <c r="G814" s="20"/>
      <c r="H814" s="20"/>
      <c r="I814" s="29"/>
      <c r="J814" s="29"/>
      <c r="K814" s="30"/>
      <c r="L814" s="20"/>
      <c r="M814" s="20"/>
      <c r="N814" s="20"/>
      <c r="O814" s="20"/>
      <c r="P814" s="20"/>
      <c r="Q814" s="30"/>
      <c r="R814" s="30"/>
      <c r="S814" s="30"/>
      <c r="T814" s="30"/>
      <c r="U814" s="20"/>
      <c r="V814" s="20"/>
      <c r="W814" s="20"/>
    </row>
    <row r="815">
      <c r="A815" s="20"/>
      <c r="B815" s="20"/>
      <c r="C815" s="20"/>
      <c r="D815" s="20"/>
      <c r="E815" s="20"/>
      <c r="F815" s="20"/>
      <c r="G815" s="20"/>
      <c r="H815" s="20"/>
      <c r="I815" s="29"/>
      <c r="J815" s="29"/>
      <c r="K815" s="30"/>
      <c r="L815" s="20"/>
      <c r="M815" s="20"/>
      <c r="N815" s="20"/>
      <c r="O815" s="20"/>
      <c r="P815" s="20"/>
      <c r="Q815" s="30"/>
      <c r="R815" s="30"/>
      <c r="S815" s="30"/>
      <c r="T815" s="30"/>
      <c r="U815" s="20"/>
      <c r="V815" s="20"/>
      <c r="W815" s="20"/>
    </row>
    <row r="816">
      <c r="A816" s="20"/>
      <c r="B816" s="20"/>
      <c r="C816" s="20"/>
      <c r="D816" s="20"/>
      <c r="E816" s="20"/>
      <c r="F816" s="20"/>
      <c r="G816" s="20"/>
      <c r="H816" s="20"/>
      <c r="I816" s="29"/>
      <c r="J816" s="29"/>
      <c r="K816" s="30"/>
      <c r="L816" s="20"/>
      <c r="M816" s="20"/>
      <c r="N816" s="20"/>
      <c r="O816" s="20"/>
      <c r="P816" s="20"/>
      <c r="Q816" s="30"/>
      <c r="R816" s="30"/>
      <c r="S816" s="30"/>
      <c r="T816" s="30"/>
      <c r="U816" s="20"/>
      <c r="V816" s="20"/>
      <c r="W816" s="20"/>
    </row>
    <row r="817">
      <c r="A817" s="20"/>
      <c r="B817" s="20"/>
      <c r="C817" s="20"/>
      <c r="D817" s="20"/>
      <c r="E817" s="20"/>
      <c r="F817" s="20"/>
      <c r="G817" s="20"/>
      <c r="H817" s="20"/>
      <c r="I817" s="29"/>
      <c r="J817" s="29"/>
      <c r="K817" s="30"/>
      <c r="L817" s="20"/>
      <c r="M817" s="20"/>
      <c r="N817" s="20"/>
      <c r="O817" s="20"/>
      <c r="P817" s="20"/>
      <c r="Q817" s="30"/>
      <c r="R817" s="30"/>
      <c r="S817" s="30"/>
      <c r="T817" s="30"/>
      <c r="U817" s="20"/>
      <c r="V817" s="20"/>
      <c r="W817" s="20"/>
    </row>
    <row r="818">
      <c r="A818" s="20"/>
      <c r="B818" s="20"/>
      <c r="C818" s="20"/>
      <c r="D818" s="20"/>
      <c r="E818" s="20"/>
      <c r="F818" s="20"/>
      <c r="G818" s="20"/>
      <c r="H818" s="20"/>
      <c r="I818" s="29"/>
      <c r="J818" s="29"/>
      <c r="K818" s="30"/>
      <c r="L818" s="20"/>
      <c r="M818" s="20"/>
      <c r="N818" s="20"/>
      <c r="O818" s="20"/>
      <c r="P818" s="20"/>
      <c r="Q818" s="30"/>
      <c r="R818" s="30"/>
      <c r="S818" s="30"/>
      <c r="T818" s="30"/>
      <c r="U818" s="20"/>
      <c r="V818" s="20"/>
      <c r="W818" s="20"/>
    </row>
    <row r="819">
      <c r="A819" s="20"/>
      <c r="B819" s="20"/>
      <c r="C819" s="20"/>
      <c r="D819" s="20"/>
      <c r="E819" s="20"/>
      <c r="F819" s="20"/>
      <c r="G819" s="20"/>
      <c r="H819" s="20"/>
      <c r="I819" s="29"/>
      <c r="J819" s="29"/>
      <c r="K819" s="30"/>
      <c r="L819" s="20"/>
      <c r="M819" s="20"/>
      <c r="N819" s="20"/>
      <c r="O819" s="20"/>
      <c r="P819" s="20"/>
      <c r="Q819" s="30"/>
      <c r="R819" s="30"/>
      <c r="S819" s="30"/>
      <c r="T819" s="30"/>
      <c r="U819" s="20"/>
      <c r="V819" s="20"/>
      <c r="W819" s="20"/>
    </row>
    <row r="820">
      <c r="A820" s="20"/>
      <c r="B820" s="20"/>
      <c r="C820" s="20"/>
      <c r="D820" s="20"/>
      <c r="E820" s="20"/>
      <c r="F820" s="20"/>
      <c r="G820" s="20"/>
      <c r="H820" s="20"/>
      <c r="I820" s="29"/>
      <c r="J820" s="29"/>
      <c r="K820" s="30"/>
      <c r="L820" s="20"/>
      <c r="M820" s="20"/>
      <c r="N820" s="20"/>
      <c r="O820" s="20"/>
      <c r="P820" s="20"/>
      <c r="Q820" s="30"/>
      <c r="R820" s="30"/>
      <c r="S820" s="30"/>
      <c r="T820" s="30"/>
      <c r="U820" s="20"/>
      <c r="V820" s="20"/>
      <c r="W820" s="20"/>
    </row>
    <row r="821">
      <c r="A821" s="20"/>
      <c r="B821" s="20"/>
      <c r="C821" s="20"/>
      <c r="D821" s="20"/>
      <c r="E821" s="20"/>
      <c r="F821" s="20"/>
      <c r="G821" s="20"/>
      <c r="H821" s="20"/>
      <c r="I821" s="29"/>
      <c r="J821" s="29"/>
      <c r="K821" s="30"/>
      <c r="L821" s="20"/>
      <c r="M821" s="20"/>
      <c r="N821" s="20"/>
      <c r="O821" s="20"/>
      <c r="P821" s="20"/>
      <c r="Q821" s="30"/>
      <c r="R821" s="30"/>
      <c r="S821" s="30"/>
      <c r="T821" s="30"/>
      <c r="U821" s="20"/>
      <c r="V821" s="20"/>
      <c r="W821" s="20"/>
    </row>
    <row r="822">
      <c r="A822" s="20"/>
      <c r="B822" s="20"/>
      <c r="C822" s="20"/>
      <c r="D822" s="20"/>
      <c r="E822" s="20"/>
      <c r="F822" s="20"/>
      <c r="G822" s="20"/>
      <c r="H822" s="20"/>
      <c r="I822" s="29"/>
      <c r="J822" s="29"/>
      <c r="K822" s="30"/>
      <c r="L822" s="20"/>
      <c r="M822" s="20"/>
      <c r="N822" s="20"/>
      <c r="O822" s="20"/>
      <c r="P822" s="20"/>
      <c r="Q822" s="30"/>
      <c r="R822" s="30"/>
      <c r="S822" s="30"/>
      <c r="T822" s="30"/>
      <c r="U822" s="20"/>
      <c r="V822" s="20"/>
      <c r="W822" s="20"/>
    </row>
    <row r="823">
      <c r="A823" s="20"/>
      <c r="B823" s="20"/>
      <c r="C823" s="20"/>
      <c r="D823" s="20"/>
      <c r="E823" s="20"/>
      <c r="F823" s="20"/>
      <c r="G823" s="20"/>
      <c r="H823" s="20"/>
      <c r="I823" s="29"/>
      <c r="J823" s="29"/>
      <c r="K823" s="30"/>
      <c r="L823" s="20"/>
      <c r="M823" s="20"/>
      <c r="N823" s="20"/>
      <c r="O823" s="20"/>
      <c r="P823" s="20"/>
      <c r="Q823" s="30"/>
      <c r="R823" s="30"/>
      <c r="S823" s="30"/>
      <c r="T823" s="30"/>
      <c r="U823" s="20"/>
      <c r="V823" s="20"/>
      <c r="W823" s="20"/>
    </row>
    <row r="824">
      <c r="A824" s="20"/>
      <c r="B824" s="20"/>
      <c r="C824" s="20"/>
      <c r="D824" s="20"/>
      <c r="E824" s="20"/>
      <c r="F824" s="20"/>
      <c r="G824" s="20"/>
      <c r="H824" s="20"/>
      <c r="I824" s="29"/>
      <c r="J824" s="29"/>
      <c r="K824" s="30"/>
      <c r="L824" s="20"/>
      <c r="M824" s="20"/>
      <c r="N824" s="20"/>
      <c r="O824" s="20"/>
      <c r="P824" s="20"/>
      <c r="Q824" s="30"/>
      <c r="R824" s="30"/>
      <c r="S824" s="30"/>
      <c r="T824" s="30"/>
      <c r="U824" s="20"/>
      <c r="V824" s="20"/>
      <c r="W824" s="20"/>
    </row>
    <row r="825">
      <c r="A825" s="20"/>
      <c r="B825" s="20"/>
      <c r="C825" s="20"/>
      <c r="D825" s="20"/>
      <c r="E825" s="20"/>
      <c r="F825" s="20"/>
      <c r="G825" s="20"/>
      <c r="H825" s="20"/>
      <c r="I825" s="29"/>
      <c r="J825" s="29"/>
      <c r="K825" s="30"/>
      <c r="L825" s="20"/>
      <c r="M825" s="20"/>
      <c r="N825" s="20"/>
      <c r="O825" s="20"/>
      <c r="P825" s="20"/>
      <c r="Q825" s="30"/>
      <c r="R825" s="30"/>
      <c r="S825" s="30"/>
      <c r="T825" s="30"/>
      <c r="U825" s="20"/>
      <c r="V825" s="20"/>
      <c r="W825" s="20"/>
    </row>
    <row r="826">
      <c r="A826" s="20"/>
      <c r="B826" s="20"/>
      <c r="C826" s="20"/>
      <c r="D826" s="20"/>
      <c r="E826" s="20"/>
      <c r="F826" s="20"/>
      <c r="G826" s="20"/>
      <c r="H826" s="20"/>
      <c r="I826" s="29"/>
      <c r="J826" s="29"/>
      <c r="K826" s="30"/>
      <c r="L826" s="20"/>
      <c r="M826" s="20"/>
      <c r="N826" s="20"/>
      <c r="O826" s="20"/>
      <c r="P826" s="20"/>
      <c r="Q826" s="30"/>
      <c r="R826" s="30"/>
      <c r="S826" s="30"/>
      <c r="T826" s="30"/>
      <c r="U826" s="20"/>
      <c r="V826" s="20"/>
      <c r="W826" s="20"/>
    </row>
    <row r="827">
      <c r="A827" s="20"/>
      <c r="B827" s="20"/>
      <c r="C827" s="20"/>
      <c r="D827" s="20"/>
      <c r="E827" s="20"/>
      <c r="F827" s="20"/>
      <c r="G827" s="20"/>
      <c r="H827" s="20"/>
      <c r="I827" s="29"/>
      <c r="J827" s="29"/>
      <c r="K827" s="30"/>
      <c r="L827" s="20"/>
      <c r="M827" s="20"/>
      <c r="N827" s="20"/>
      <c r="O827" s="20"/>
      <c r="P827" s="20"/>
      <c r="Q827" s="30"/>
      <c r="R827" s="30"/>
      <c r="S827" s="30"/>
      <c r="T827" s="30"/>
      <c r="U827" s="20"/>
      <c r="V827" s="20"/>
      <c r="W827" s="20"/>
    </row>
    <row r="828">
      <c r="A828" s="20"/>
      <c r="B828" s="20"/>
      <c r="C828" s="20"/>
      <c r="D828" s="20"/>
      <c r="E828" s="20"/>
      <c r="F828" s="20"/>
      <c r="G828" s="20"/>
      <c r="H828" s="20"/>
      <c r="I828" s="29"/>
      <c r="J828" s="29"/>
      <c r="K828" s="30"/>
      <c r="L828" s="20"/>
      <c r="M828" s="20"/>
      <c r="N828" s="20"/>
      <c r="O828" s="20"/>
      <c r="P828" s="20"/>
      <c r="Q828" s="30"/>
      <c r="R828" s="30"/>
      <c r="S828" s="30"/>
      <c r="T828" s="30"/>
      <c r="U828" s="20"/>
      <c r="V828" s="20"/>
      <c r="W828" s="20"/>
    </row>
    <row r="829">
      <c r="A829" s="20"/>
      <c r="B829" s="20"/>
      <c r="C829" s="20"/>
      <c r="D829" s="20"/>
      <c r="E829" s="20"/>
      <c r="F829" s="20"/>
      <c r="G829" s="20"/>
      <c r="H829" s="20"/>
      <c r="I829" s="29"/>
      <c r="J829" s="29"/>
      <c r="K829" s="30"/>
      <c r="L829" s="20"/>
      <c r="M829" s="20"/>
      <c r="N829" s="20"/>
      <c r="O829" s="20"/>
      <c r="P829" s="20"/>
      <c r="Q829" s="30"/>
      <c r="R829" s="30"/>
      <c r="S829" s="30"/>
      <c r="T829" s="30"/>
      <c r="U829" s="20"/>
      <c r="V829" s="20"/>
      <c r="W829" s="20"/>
    </row>
    <row r="830">
      <c r="A830" s="20"/>
      <c r="B830" s="20"/>
      <c r="C830" s="20"/>
      <c r="D830" s="20"/>
      <c r="E830" s="20"/>
      <c r="F830" s="20"/>
      <c r="G830" s="20"/>
      <c r="H830" s="20"/>
      <c r="I830" s="29"/>
      <c r="J830" s="29"/>
      <c r="K830" s="30"/>
      <c r="L830" s="20"/>
      <c r="M830" s="20"/>
      <c r="N830" s="20"/>
      <c r="O830" s="20"/>
      <c r="P830" s="20"/>
      <c r="Q830" s="30"/>
      <c r="R830" s="30"/>
      <c r="S830" s="30"/>
      <c r="T830" s="30"/>
      <c r="U830" s="20"/>
      <c r="V830" s="20"/>
      <c r="W830" s="20"/>
    </row>
    <row r="831">
      <c r="A831" s="20"/>
      <c r="B831" s="20"/>
      <c r="C831" s="20"/>
      <c r="D831" s="20"/>
      <c r="E831" s="20"/>
      <c r="F831" s="20"/>
      <c r="G831" s="20"/>
      <c r="H831" s="20"/>
      <c r="I831" s="29"/>
      <c r="J831" s="29"/>
      <c r="K831" s="30"/>
      <c r="L831" s="20"/>
      <c r="M831" s="20"/>
      <c r="N831" s="20"/>
      <c r="O831" s="20"/>
      <c r="P831" s="20"/>
      <c r="Q831" s="30"/>
      <c r="R831" s="30"/>
      <c r="S831" s="30"/>
      <c r="T831" s="30"/>
      <c r="U831" s="20"/>
      <c r="V831" s="20"/>
      <c r="W831" s="20"/>
    </row>
    <row r="832">
      <c r="A832" s="20"/>
      <c r="B832" s="20"/>
      <c r="C832" s="20"/>
      <c r="D832" s="20"/>
      <c r="E832" s="20"/>
      <c r="F832" s="20"/>
      <c r="G832" s="20"/>
      <c r="H832" s="20"/>
      <c r="I832" s="29"/>
      <c r="J832" s="29"/>
      <c r="K832" s="30"/>
      <c r="L832" s="20"/>
      <c r="M832" s="20"/>
      <c r="N832" s="20"/>
      <c r="O832" s="20"/>
      <c r="P832" s="20"/>
      <c r="Q832" s="30"/>
      <c r="R832" s="30"/>
      <c r="S832" s="30"/>
      <c r="T832" s="30"/>
      <c r="U832" s="20"/>
      <c r="V832" s="20"/>
      <c r="W832" s="20"/>
    </row>
    <row r="833">
      <c r="A833" s="20"/>
      <c r="B833" s="20"/>
      <c r="C833" s="20"/>
      <c r="D833" s="20"/>
      <c r="E833" s="20"/>
      <c r="F833" s="20"/>
      <c r="G833" s="20"/>
      <c r="H833" s="20"/>
      <c r="I833" s="29"/>
      <c r="J833" s="29"/>
      <c r="K833" s="30"/>
      <c r="L833" s="20"/>
      <c r="M833" s="20"/>
      <c r="N833" s="20"/>
      <c r="O833" s="20"/>
      <c r="P833" s="20"/>
      <c r="Q833" s="30"/>
      <c r="R833" s="30"/>
      <c r="S833" s="30"/>
      <c r="T833" s="30"/>
      <c r="U833" s="20"/>
      <c r="V833" s="20"/>
      <c r="W833" s="20"/>
    </row>
    <row r="834">
      <c r="A834" s="20"/>
      <c r="B834" s="20"/>
      <c r="C834" s="20"/>
      <c r="D834" s="20"/>
      <c r="E834" s="20"/>
      <c r="F834" s="20"/>
      <c r="G834" s="20"/>
      <c r="H834" s="20"/>
      <c r="I834" s="29"/>
      <c r="J834" s="29"/>
      <c r="K834" s="30"/>
      <c r="L834" s="20"/>
      <c r="M834" s="20"/>
      <c r="N834" s="20"/>
      <c r="O834" s="20"/>
      <c r="P834" s="20"/>
      <c r="Q834" s="30"/>
      <c r="R834" s="30"/>
      <c r="S834" s="30"/>
      <c r="T834" s="30"/>
      <c r="U834" s="20"/>
      <c r="V834" s="20"/>
      <c r="W834" s="20"/>
    </row>
    <row r="835">
      <c r="A835" s="20"/>
      <c r="B835" s="20"/>
      <c r="C835" s="20"/>
      <c r="D835" s="20"/>
      <c r="E835" s="20"/>
      <c r="F835" s="20"/>
      <c r="G835" s="20"/>
      <c r="H835" s="20"/>
      <c r="I835" s="29"/>
      <c r="J835" s="29"/>
      <c r="K835" s="30"/>
      <c r="L835" s="20"/>
      <c r="M835" s="20"/>
      <c r="N835" s="20"/>
      <c r="O835" s="20"/>
      <c r="P835" s="20"/>
      <c r="Q835" s="30"/>
      <c r="R835" s="30"/>
      <c r="S835" s="30"/>
      <c r="T835" s="30"/>
      <c r="U835" s="20"/>
      <c r="V835" s="20"/>
      <c r="W835" s="20"/>
    </row>
    <row r="836">
      <c r="A836" s="20"/>
      <c r="B836" s="20"/>
      <c r="C836" s="20"/>
      <c r="D836" s="20"/>
      <c r="E836" s="20"/>
      <c r="F836" s="20"/>
      <c r="G836" s="20"/>
      <c r="H836" s="20"/>
      <c r="I836" s="29"/>
      <c r="J836" s="29"/>
      <c r="K836" s="30"/>
      <c r="L836" s="20"/>
      <c r="M836" s="20"/>
      <c r="N836" s="20"/>
      <c r="O836" s="20"/>
      <c r="P836" s="20"/>
      <c r="Q836" s="30"/>
      <c r="R836" s="30"/>
      <c r="S836" s="30"/>
      <c r="T836" s="30"/>
      <c r="U836" s="20"/>
      <c r="V836" s="20"/>
      <c r="W836" s="20"/>
    </row>
    <row r="837">
      <c r="A837" s="20"/>
      <c r="B837" s="20"/>
      <c r="C837" s="20"/>
      <c r="D837" s="20"/>
      <c r="E837" s="20"/>
      <c r="F837" s="20"/>
      <c r="G837" s="20"/>
      <c r="H837" s="20"/>
      <c r="I837" s="29"/>
      <c r="J837" s="29"/>
      <c r="K837" s="30"/>
      <c r="L837" s="20"/>
      <c r="M837" s="20"/>
      <c r="N837" s="20"/>
      <c r="O837" s="20"/>
      <c r="P837" s="20"/>
      <c r="Q837" s="30"/>
      <c r="R837" s="30"/>
      <c r="S837" s="30"/>
      <c r="T837" s="30"/>
      <c r="U837" s="20"/>
      <c r="V837" s="20"/>
      <c r="W837" s="20"/>
    </row>
    <row r="838">
      <c r="A838" s="20"/>
      <c r="B838" s="20"/>
      <c r="C838" s="20"/>
      <c r="D838" s="20"/>
      <c r="E838" s="20"/>
      <c r="F838" s="20"/>
      <c r="G838" s="20"/>
      <c r="H838" s="20"/>
      <c r="I838" s="29"/>
      <c r="J838" s="29"/>
      <c r="K838" s="30"/>
      <c r="L838" s="20"/>
      <c r="M838" s="20"/>
      <c r="N838" s="20"/>
      <c r="O838" s="20"/>
      <c r="P838" s="20"/>
      <c r="Q838" s="30"/>
      <c r="R838" s="30"/>
      <c r="S838" s="30"/>
      <c r="T838" s="30"/>
      <c r="U838" s="20"/>
      <c r="V838" s="20"/>
      <c r="W838" s="20"/>
    </row>
    <row r="839">
      <c r="A839" s="20"/>
      <c r="B839" s="20"/>
      <c r="C839" s="20"/>
      <c r="D839" s="20"/>
      <c r="E839" s="20"/>
      <c r="F839" s="20"/>
      <c r="G839" s="20"/>
      <c r="H839" s="20"/>
      <c r="I839" s="29"/>
      <c r="J839" s="29"/>
      <c r="K839" s="30"/>
      <c r="L839" s="20"/>
      <c r="M839" s="20"/>
      <c r="N839" s="20"/>
      <c r="O839" s="20"/>
      <c r="P839" s="20"/>
      <c r="Q839" s="30"/>
      <c r="R839" s="30"/>
      <c r="S839" s="30"/>
      <c r="T839" s="30"/>
      <c r="U839" s="20"/>
      <c r="V839" s="20"/>
      <c r="W839" s="20"/>
    </row>
    <row r="840">
      <c r="A840" s="20"/>
      <c r="B840" s="20"/>
      <c r="C840" s="20"/>
      <c r="D840" s="20"/>
      <c r="E840" s="20"/>
      <c r="F840" s="20"/>
      <c r="G840" s="20"/>
      <c r="H840" s="20"/>
      <c r="I840" s="29"/>
      <c r="J840" s="29"/>
      <c r="K840" s="30"/>
      <c r="L840" s="20"/>
      <c r="M840" s="20"/>
      <c r="N840" s="20"/>
      <c r="O840" s="20"/>
      <c r="P840" s="20"/>
      <c r="Q840" s="30"/>
      <c r="R840" s="30"/>
      <c r="S840" s="30"/>
      <c r="T840" s="30"/>
      <c r="U840" s="20"/>
      <c r="V840" s="20"/>
      <c r="W840" s="20"/>
    </row>
    <row r="841">
      <c r="A841" s="20"/>
      <c r="B841" s="20"/>
      <c r="C841" s="20"/>
      <c r="D841" s="20"/>
      <c r="E841" s="20"/>
      <c r="F841" s="20"/>
      <c r="G841" s="20"/>
      <c r="H841" s="20"/>
      <c r="I841" s="29"/>
      <c r="J841" s="29"/>
      <c r="K841" s="30"/>
      <c r="L841" s="20"/>
      <c r="M841" s="20"/>
      <c r="N841" s="20"/>
      <c r="O841" s="20"/>
      <c r="P841" s="20"/>
      <c r="Q841" s="30"/>
      <c r="R841" s="30"/>
      <c r="S841" s="30"/>
      <c r="T841" s="30"/>
      <c r="U841" s="20"/>
      <c r="V841" s="20"/>
      <c r="W841" s="20"/>
    </row>
    <row r="842">
      <c r="A842" s="20"/>
      <c r="B842" s="20"/>
      <c r="C842" s="20"/>
      <c r="D842" s="20"/>
      <c r="E842" s="20"/>
      <c r="F842" s="20"/>
      <c r="G842" s="20"/>
      <c r="H842" s="20"/>
      <c r="I842" s="29"/>
      <c r="J842" s="29"/>
      <c r="K842" s="30"/>
      <c r="L842" s="20"/>
      <c r="M842" s="20"/>
      <c r="N842" s="20"/>
      <c r="O842" s="20"/>
      <c r="P842" s="20"/>
      <c r="Q842" s="30"/>
      <c r="R842" s="30"/>
      <c r="S842" s="30"/>
      <c r="T842" s="30"/>
      <c r="U842" s="20"/>
      <c r="V842" s="20"/>
      <c r="W842" s="20"/>
    </row>
    <row r="843">
      <c r="A843" s="20"/>
      <c r="B843" s="20"/>
      <c r="C843" s="20"/>
      <c r="D843" s="20"/>
      <c r="E843" s="20"/>
      <c r="F843" s="20"/>
      <c r="G843" s="20"/>
      <c r="H843" s="20"/>
      <c r="I843" s="29"/>
      <c r="J843" s="29"/>
      <c r="K843" s="30"/>
      <c r="L843" s="20"/>
      <c r="M843" s="20"/>
      <c r="N843" s="20"/>
      <c r="O843" s="20"/>
      <c r="P843" s="20"/>
      <c r="Q843" s="30"/>
      <c r="R843" s="30"/>
      <c r="S843" s="30"/>
      <c r="T843" s="30"/>
      <c r="U843" s="20"/>
      <c r="V843" s="20"/>
      <c r="W843" s="20"/>
    </row>
    <row r="844">
      <c r="A844" s="20"/>
      <c r="B844" s="20"/>
      <c r="C844" s="20"/>
      <c r="D844" s="20"/>
      <c r="E844" s="20"/>
      <c r="F844" s="20"/>
      <c r="G844" s="20"/>
      <c r="H844" s="20"/>
      <c r="I844" s="29"/>
      <c r="J844" s="29"/>
      <c r="K844" s="30"/>
      <c r="L844" s="20"/>
      <c r="M844" s="20"/>
      <c r="N844" s="20"/>
      <c r="O844" s="20"/>
      <c r="P844" s="20"/>
      <c r="Q844" s="30"/>
      <c r="R844" s="30"/>
      <c r="S844" s="30"/>
      <c r="T844" s="30"/>
      <c r="U844" s="20"/>
      <c r="V844" s="20"/>
      <c r="W844" s="20"/>
    </row>
    <row r="845">
      <c r="A845" s="20"/>
      <c r="B845" s="20"/>
      <c r="C845" s="20"/>
      <c r="D845" s="20"/>
      <c r="E845" s="20"/>
      <c r="F845" s="20"/>
      <c r="G845" s="20"/>
      <c r="H845" s="20"/>
      <c r="I845" s="29"/>
      <c r="J845" s="29"/>
      <c r="K845" s="30"/>
      <c r="L845" s="20"/>
      <c r="M845" s="20"/>
      <c r="N845" s="20"/>
      <c r="O845" s="20"/>
      <c r="P845" s="20"/>
      <c r="Q845" s="30"/>
      <c r="R845" s="30"/>
      <c r="S845" s="30"/>
      <c r="T845" s="30"/>
      <c r="U845" s="20"/>
      <c r="V845" s="20"/>
      <c r="W845" s="20"/>
    </row>
    <row r="846">
      <c r="A846" s="20"/>
      <c r="B846" s="20"/>
      <c r="C846" s="20"/>
      <c r="D846" s="20"/>
      <c r="E846" s="20"/>
      <c r="F846" s="20"/>
      <c r="G846" s="20"/>
      <c r="H846" s="20"/>
      <c r="I846" s="29"/>
      <c r="J846" s="29"/>
      <c r="K846" s="30"/>
      <c r="L846" s="20"/>
      <c r="M846" s="20"/>
      <c r="N846" s="20"/>
      <c r="O846" s="20"/>
      <c r="P846" s="20"/>
      <c r="Q846" s="30"/>
      <c r="R846" s="30"/>
      <c r="S846" s="30"/>
      <c r="T846" s="30"/>
      <c r="U846" s="20"/>
      <c r="V846" s="20"/>
      <c r="W846" s="20"/>
    </row>
    <row r="847">
      <c r="A847" s="20"/>
      <c r="B847" s="20"/>
      <c r="C847" s="20"/>
      <c r="D847" s="20"/>
      <c r="E847" s="20"/>
      <c r="F847" s="20"/>
      <c r="G847" s="20"/>
      <c r="H847" s="20"/>
      <c r="I847" s="29"/>
      <c r="J847" s="29"/>
      <c r="K847" s="30"/>
      <c r="L847" s="20"/>
      <c r="M847" s="20"/>
      <c r="N847" s="20"/>
      <c r="O847" s="20"/>
      <c r="P847" s="20"/>
      <c r="Q847" s="30"/>
      <c r="R847" s="30"/>
      <c r="S847" s="30"/>
      <c r="T847" s="30"/>
      <c r="U847" s="20"/>
      <c r="V847" s="20"/>
      <c r="W847" s="20"/>
    </row>
    <row r="848">
      <c r="A848" s="20"/>
      <c r="B848" s="20"/>
      <c r="C848" s="20"/>
      <c r="D848" s="20"/>
      <c r="E848" s="20"/>
      <c r="F848" s="20"/>
      <c r="G848" s="20"/>
      <c r="H848" s="20"/>
      <c r="I848" s="29"/>
      <c r="J848" s="29"/>
      <c r="K848" s="30"/>
      <c r="L848" s="20"/>
      <c r="M848" s="20"/>
      <c r="N848" s="20"/>
      <c r="O848" s="20"/>
      <c r="P848" s="20"/>
      <c r="Q848" s="30"/>
      <c r="R848" s="30"/>
      <c r="S848" s="30"/>
      <c r="T848" s="30"/>
      <c r="U848" s="20"/>
      <c r="V848" s="20"/>
      <c r="W848" s="20"/>
    </row>
    <row r="849">
      <c r="A849" s="20"/>
      <c r="B849" s="20"/>
      <c r="C849" s="20"/>
      <c r="D849" s="20"/>
      <c r="E849" s="20"/>
      <c r="F849" s="20"/>
      <c r="G849" s="20"/>
      <c r="H849" s="20"/>
      <c r="I849" s="29"/>
      <c r="J849" s="29"/>
      <c r="K849" s="30"/>
      <c r="L849" s="20"/>
      <c r="M849" s="20"/>
      <c r="N849" s="20"/>
      <c r="O849" s="20"/>
      <c r="P849" s="20"/>
      <c r="Q849" s="30"/>
      <c r="R849" s="30"/>
      <c r="S849" s="30"/>
      <c r="T849" s="30"/>
      <c r="U849" s="20"/>
      <c r="V849" s="20"/>
      <c r="W849" s="20"/>
    </row>
    <row r="850">
      <c r="A850" s="20"/>
      <c r="B850" s="20"/>
      <c r="C850" s="20"/>
      <c r="D850" s="20"/>
      <c r="E850" s="20"/>
      <c r="F850" s="20"/>
      <c r="G850" s="20"/>
      <c r="H850" s="20"/>
      <c r="I850" s="29"/>
      <c r="J850" s="29"/>
      <c r="K850" s="30"/>
      <c r="L850" s="20"/>
      <c r="M850" s="20"/>
      <c r="N850" s="20"/>
      <c r="O850" s="20"/>
      <c r="P850" s="20"/>
      <c r="Q850" s="30"/>
      <c r="R850" s="30"/>
      <c r="S850" s="30"/>
      <c r="T850" s="30"/>
      <c r="U850" s="20"/>
      <c r="V850" s="20"/>
      <c r="W850" s="20"/>
    </row>
    <row r="851">
      <c r="A851" s="20"/>
      <c r="B851" s="20"/>
      <c r="C851" s="20"/>
      <c r="D851" s="20"/>
      <c r="E851" s="20"/>
      <c r="F851" s="20"/>
      <c r="G851" s="20"/>
      <c r="H851" s="20"/>
      <c r="I851" s="29"/>
      <c r="J851" s="29"/>
      <c r="K851" s="30"/>
      <c r="L851" s="20"/>
      <c r="M851" s="20"/>
      <c r="N851" s="20"/>
      <c r="O851" s="20"/>
      <c r="P851" s="20"/>
      <c r="Q851" s="30"/>
      <c r="R851" s="30"/>
      <c r="S851" s="30"/>
      <c r="T851" s="30"/>
      <c r="U851" s="20"/>
      <c r="V851" s="20"/>
      <c r="W851" s="20"/>
    </row>
    <row r="852">
      <c r="A852" s="20"/>
      <c r="B852" s="20"/>
      <c r="C852" s="20"/>
      <c r="D852" s="20"/>
      <c r="E852" s="20"/>
      <c r="F852" s="20"/>
      <c r="G852" s="20"/>
      <c r="H852" s="20"/>
      <c r="I852" s="29"/>
      <c r="J852" s="29"/>
      <c r="K852" s="30"/>
      <c r="L852" s="20"/>
      <c r="M852" s="20"/>
      <c r="N852" s="20"/>
      <c r="O852" s="20"/>
      <c r="P852" s="20"/>
      <c r="Q852" s="30"/>
      <c r="R852" s="30"/>
      <c r="S852" s="30"/>
      <c r="T852" s="30"/>
      <c r="U852" s="20"/>
      <c r="V852" s="20"/>
      <c r="W852" s="20"/>
    </row>
    <row r="853">
      <c r="A853" s="20"/>
      <c r="B853" s="20"/>
      <c r="C853" s="20"/>
      <c r="D853" s="20"/>
      <c r="E853" s="20"/>
      <c r="F853" s="20"/>
      <c r="G853" s="20"/>
      <c r="H853" s="20"/>
      <c r="I853" s="29"/>
      <c r="J853" s="29"/>
      <c r="K853" s="30"/>
      <c r="L853" s="20"/>
      <c r="M853" s="20"/>
      <c r="N853" s="20"/>
      <c r="O853" s="20"/>
      <c r="P853" s="20"/>
      <c r="Q853" s="30"/>
      <c r="R853" s="30"/>
      <c r="S853" s="30"/>
      <c r="T853" s="30"/>
      <c r="U853" s="20"/>
      <c r="V853" s="20"/>
      <c r="W853" s="20"/>
    </row>
    <row r="854">
      <c r="A854" s="20"/>
      <c r="B854" s="20"/>
      <c r="C854" s="20"/>
      <c r="D854" s="20"/>
      <c r="E854" s="20"/>
      <c r="F854" s="20"/>
      <c r="G854" s="20"/>
      <c r="H854" s="20"/>
      <c r="I854" s="29"/>
      <c r="J854" s="29"/>
      <c r="K854" s="30"/>
      <c r="L854" s="20"/>
      <c r="M854" s="20"/>
      <c r="N854" s="20"/>
      <c r="O854" s="20"/>
      <c r="P854" s="20"/>
      <c r="Q854" s="30"/>
      <c r="R854" s="30"/>
      <c r="S854" s="30"/>
      <c r="T854" s="30"/>
      <c r="U854" s="20"/>
      <c r="V854" s="20"/>
      <c r="W854" s="20"/>
    </row>
    <row r="855">
      <c r="A855" s="20"/>
      <c r="B855" s="20"/>
      <c r="C855" s="20"/>
      <c r="D855" s="20"/>
      <c r="E855" s="20"/>
      <c r="F855" s="20"/>
      <c r="G855" s="20"/>
      <c r="H855" s="20"/>
      <c r="I855" s="29"/>
      <c r="J855" s="29"/>
      <c r="K855" s="30"/>
      <c r="L855" s="20"/>
      <c r="M855" s="20"/>
      <c r="N855" s="20"/>
      <c r="O855" s="20"/>
      <c r="P855" s="20"/>
      <c r="Q855" s="30"/>
      <c r="R855" s="30"/>
      <c r="S855" s="30"/>
      <c r="T855" s="30"/>
      <c r="U855" s="20"/>
      <c r="V855" s="20"/>
      <c r="W855" s="20"/>
    </row>
    <row r="856">
      <c r="A856" s="20"/>
      <c r="B856" s="20"/>
      <c r="C856" s="20"/>
      <c r="D856" s="20"/>
      <c r="E856" s="20"/>
      <c r="F856" s="20"/>
      <c r="G856" s="20"/>
      <c r="H856" s="20"/>
      <c r="I856" s="29"/>
      <c r="J856" s="29"/>
      <c r="K856" s="30"/>
      <c r="L856" s="20"/>
      <c r="M856" s="20"/>
      <c r="N856" s="20"/>
      <c r="O856" s="20"/>
      <c r="P856" s="20"/>
      <c r="Q856" s="30"/>
      <c r="R856" s="30"/>
      <c r="S856" s="30"/>
      <c r="T856" s="30"/>
      <c r="U856" s="20"/>
      <c r="V856" s="20"/>
      <c r="W856" s="20"/>
    </row>
    <row r="857">
      <c r="A857" s="20"/>
      <c r="B857" s="20"/>
      <c r="C857" s="20"/>
      <c r="D857" s="20"/>
      <c r="E857" s="20"/>
      <c r="F857" s="20"/>
      <c r="G857" s="20"/>
      <c r="H857" s="20"/>
      <c r="I857" s="29"/>
      <c r="J857" s="29"/>
      <c r="K857" s="30"/>
      <c r="L857" s="20"/>
      <c r="M857" s="20"/>
      <c r="N857" s="20"/>
      <c r="O857" s="20"/>
      <c r="P857" s="20"/>
      <c r="Q857" s="30"/>
      <c r="R857" s="30"/>
      <c r="S857" s="30"/>
      <c r="T857" s="30"/>
      <c r="U857" s="20"/>
      <c r="V857" s="20"/>
      <c r="W857" s="20"/>
    </row>
    <row r="858">
      <c r="A858" s="20"/>
      <c r="B858" s="20"/>
      <c r="C858" s="20"/>
      <c r="D858" s="20"/>
      <c r="E858" s="20"/>
      <c r="F858" s="20"/>
      <c r="G858" s="20"/>
      <c r="H858" s="20"/>
      <c r="I858" s="29"/>
      <c r="J858" s="29"/>
      <c r="K858" s="30"/>
      <c r="L858" s="20"/>
      <c r="M858" s="20"/>
      <c r="N858" s="20"/>
      <c r="O858" s="20"/>
      <c r="P858" s="20"/>
      <c r="Q858" s="30"/>
      <c r="R858" s="30"/>
      <c r="S858" s="30"/>
      <c r="T858" s="30"/>
      <c r="U858" s="20"/>
      <c r="V858" s="20"/>
      <c r="W858" s="20"/>
    </row>
    <row r="859">
      <c r="A859" s="20"/>
      <c r="B859" s="20"/>
      <c r="C859" s="20"/>
      <c r="D859" s="20"/>
      <c r="E859" s="20"/>
      <c r="F859" s="20"/>
      <c r="G859" s="20"/>
      <c r="H859" s="20"/>
      <c r="I859" s="29"/>
      <c r="J859" s="29"/>
      <c r="K859" s="30"/>
      <c r="L859" s="20"/>
      <c r="M859" s="20"/>
      <c r="N859" s="20"/>
      <c r="O859" s="20"/>
      <c r="P859" s="20"/>
      <c r="Q859" s="30"/>
      <c r="R859" s="30"/>
      <c r="S859" s="30"/>
      <c r="T859" s="30"/>
      <c r="U859" s="20"/>
      <c r="V859" s="20"/>
      <c r="W859" s="20"/>
    </row>
    <row r="860">
      <c r="A860" s="20"/>
      <c r="B860" s="20"/>
      <c r="C860" s="20"/>
      <c r="D860" s="20"/>
      <c r="E860" s="20"/>
      <c r="F860" s="20"/>
      <c r="G860" s="20"/>
      <c r="H860" s="20"/>
      <c r="I860" s="29"/>
      <c r="J860" s="29"/>
      <c r="K860" s="30"/>
      <c r="L860" s="20"/>
      <c r="M860" s="20"/>
      <c r="N860" s="20"/>
      <c r="O860" s="20"/>
      <c r="P860" s="20"/>
      <c r="Q860" s="30"/>
      <c r="R860" s="30"/>
      <c r="S860" s="30"/>
      <c r="T860" s="30"/>
      <c r="U860" s="20"/>
      <c r="V860" s="20"/>
      <c r="W860" s="20"/>
    </row>
    <row r="861">
      <c r="A861" s="20"/>
      <c r="B861" s="20"/>
      <c r="C861" s="20"/>
      <c r="D861" s="20"/>
      <c r="E861" s="20"/>
      <c r="F861" s="20"/>
      <c r="G861" s="20"/>
      <c r="H861" s="20"/>
      <c r="I861" s="29"/>
      <c r="J861" s="29"/>
      <c r="K861" s="30"/>
      <c r="L861" s="20"/>
      <c r="M861" s="20"/>
      <c r="N861" s="20"/>
      <c r="O861" s="20"/>
      <c r="P861" s="20"/>
      <c r="Q861" s="30"/>
      <c r="R861" s="30"/>
      <c r="S861" s="30"/>
      <c r="T861" s="30"/>
      <c r="U861" s="20"/>
      <c r="V861" s="20"/>
      <c r="W861" s="20"/>
    </row>
    <row r="862">
      <c r="A862" s="20"/>
      <c r="B862" s="20"/>
      <c r="C862" s="20"/>
      <c r="D862" s="20"/>
      <c r="E862" s="20"/>
      <c r="F862" s="20"/>
      <c r="G862" s="20"/>
      <c r="H862" s="20"/>
      <c r="I862" s="29"/>
      <c r="J862" s="29"/>
      <c r="K862" s="30"/>
      <c r="L862" s="20"/>
      <c r="M862" s="20"/>
      <c r="N862" s="20"/>
      <c r="O862" s="20"/>
      <c r="P862" s="20"/>
      <c r="Q862" s="30"/>
      <c r="R862" s="30"/>
      <c r="S862" s="30"/>
      <c r="T862" s="30"/>
      <c r="U862" s="20"/>
      <c r="V862" s="20"/>
      <c r="W862" s="20"/>
    </row>
    <row r="863">
      <c r="A863" s="20"/>
      <c r="B863" s="20"/>
      <c r="C863" s="20"/>
      <c r="D863" s="20"/>
      <c r="E863" s="20"/>
      <c r="F863" s="20"/>
      <c r="G863" s="20"/>
      <c r="H863" s="20"/>
      <c r="I863" s="29"/>
      <c r="J863" s="29"/>
      <c r="K863" s="30"/>
      <c r="L863" s="20"/>
      <c r="M863" s="20"/>
      <c r="N863" s="20"/>
      <c r="O863" s="20"/>
      <c r="P863" s="20"/>
      <c r="Q863" s="30"/>
      <c r="R863" s="30"/>
      <c r="S863" s="30"/>
      <c r="T863" s="30"/>
      <c r="U863" s="20"/>
      <c r="V863" s="20"/>
      <c r="W863" s="20"/>
    </row>
    <row r="864">
      <c r="A864" s="20"/>
      <c r="B864" s="20"/>
      <c r="C864" s="20"/>
      <c r="D864" s="20"/>
      <c r="E864" s="20"/>
      <c r="F864" s="20"/>
      <c r="G864" s="20"/>
      <c r="H864" s="20"/>
      <c r="I864" s="29"/>
      <c r="J864" s="29"/>
      <c r="K864" s="30"/>
      <c r="L864" s="20"/>
      <c r="M864" s="20"/>
      <c r="N864" s="20"/>
      <c r="O864" s="20"/>
      <c r="P864" s="20"/>
      <c r="Q864" s="30"/>
      <c r="R864" s="30"/>
      <c r="S864" s="30"/>
      <c r="T864" s="30"/>
      <c r="U864" s="20"/>
      <c r="V864" s="20"/>
      <c r="W864" s="20"/>
    </row>
    <row r="865">
      <c r="A865" s="20"/>
      <c r="B865" s="20"/>
      <c r="C865" s="20"/>
      <c r="D865" s="20"/>
      <c r="E865" s="20"/>
      <c r="F865" s="20"/>
      <c r="G865" s="20"/>
      <c r="H865" s="20"/>
      <c r="I865" s="29"/>
      <c r="J865" s="29"/>
      <c r="K865" s="30"/>
      <c r="L865" s="20"/>
      <c r="M865" s="20"/>
      <c r="N865" s="20"/>
      <c r="O865" s="20"/>
      <c r="P865" s="20"/>
      <c r="Q865" s="30"/>
      <c r="R865" s="30"/>
      <c r="S865" s="30"/>
      <c r="T865" s="30"/>
      <c r="U865" s="20"/>
      <c r="V865" s="20"/>
      <c r="W865" s="20"/>
    </row>
    <row r="866">
      <c r="A866" s="20"/>
      <c r="B866" s="20"/>
      <c r="C866" s="20"/>
      <c r="D866" s="20"/>
      <c r="E866" s="20"/>
      <c r="F866" s="20"/>
      <c r="G866" s="20"/>
      <c r="H866" s="20"/>
      <c r="I866" s="29"/>
      <c r="J866" s="29"/>
      <c r="K866" s="30"/>
      <c r="L866" s="20"/>
      <c r="M866" s="20"/>
      <c r="N866" s="20"/>
      <c r="O866" s="20"/>
      <c r="P866" s="20"/>
      <c r="Q866" s="30"/>
      <c r="R866" s="30"/>
      <c r="S866" s="30"/>
      <c r="T866" s="30"/>
      <c r="U866" s="20"/>
      <c r="V866" s="20"/>
      <c r="W866" s="20"/>
    </row>
    <row r="867">
      <c r="A867" s="20"/>
      <c r="B867" s="20"/>
      <c r="C867" s="20"/>
      <c r="D867" s="20"/>
      <c r="E867" s="20"/>
      <c r="F867" s="20"/>
      <c r="G867" s="20"/>
      <c r="H867" s="20"/>
      <c r="I867" s="29"/>
      <c r="J867" s="29"/>
      <c r="K867" s="30"/>
      <c r="L867" s="20"/>
      <c r="M867" s="20"/>
      <c r="N867" s="20"/>
      <c r="O867" s="20"/>
      <c r="P867" s="20"/>
      <c r="Q867" s="30"/>
      <c r="R867" s="30"/>
      <c r="S867" s="30"/>
      <c r="T867" s="30"/>
      <c r="U867" s="20"/>
      <c r="V867" s="20"/>
      <c r="W867" s="20"/>
    </row>
    <row r="868">
      <c r="A868" s="20"/>
      <c r="B868" s="20"/>
      <c r="C868" s="20"/>
      <c r="D868" s="20"/>
      <c r="E868" s="20"/>
      <c r="F868" s="20"/>
      <c r="G868" s="20"/>
      <c r="H868" s="20"/>
      <c r="I868" s="29"/>
      <c r="J868" s="29"/>
      <c r="K868" s="30"/>
      <c r="L868" s="20"/>
      <c r="M868" s="20"/>
      <c r="N868" s="20"/>
      <c r="O868" s="20"/>
      <c r="P868" s="20"/>
      <c r="Q868" s="30"/>
      <c r="R868" s="30"/>
      <c r="S868" s="30"/>
      <c r="T868" s="30"/>
      <c r="U868" s="20"/>
      <c r="V868" s="20"/>
      <c r="W868" s="20"/>
    </row>
    <row r="869">
      <c r="A869" s="20"/>
      <c r="B869" s="20"/>
      <c r="C869" s="20"/>
      <c r="D869" s="20"/>
      <c r="E869" s="20"/>
      <c r="F869" s="20"/>
      <c r="G869" s="20"/>
      <c r="H869" s="20"/>
      <c r="I869" s="29"/>
      <c r="J869" s="29"/>
      <c r="K869" s="30"/>
      <c r="L869" s="20"/>
      <c r="M869" s="20"/>
      <c r="N869" s="20"/>
      <c r="O869" s="20"/>
      <c r="P869" s="20"/>
      <c r="Q869" s="30"/>
      <c r="R869" s="30"/>
      <c r="S869" s="30"/>
      <c r="T869" s="30"/>
      <c r="U869" s="20"/>
      <c r="V869" s="20"/>
      <c r="W869" s="20"/>
    </row>
    <row r="870">
      <c r="A870" s="20"/>
      <c r="B870" s="20"/>
      <c r="C870" s="20"/>
      <c r="D870" s="20"/>
      <c r="E870" s="20"/>
      <c r="F870" s="20"/>
      <c r="G870" s="20"/>
      <c r="H870" s="20"/>
      <c r="I870" s="29"/>
      <c r="J870" s="29"/>
      <c r="K870" s="30"/>
      <c r="L870" s="20"/>
      <c r="M870" s="20"/>
      <c r="N870" s="20"/>
      <c r="O870" s="20"/>
      <c r="P870" s="20"/>
      <c r="Q870" s="30"/>
      <c r="R870" s="30"/>
      <c r="S870" s="30"/>
      <c r="T870" s="30"/>
      <c r="U870" s="20"/>
      <c r="V870" s="20"/>
      <c r="W870" s="20"/>
    </row>
    <row r="871">
      <c r="A871" s="20"/>
      <c r="B871" s="20"/>
      <c r="C871" s="20"/>
      <c r="D871" s="20"/>
      <c r="E871" s="20"/>
      <c r="F871" s="20"/>
      <c r="G871" s="20"/>
      <c r="H871" s="20"/>
      <c r="I871" s="29"/>
      <c r="J871" s="29"/>
      <c r="K871" s="30"/>
      <c r="L871" s="20"/>
      <c r="M871" s="20"/>
      <c r="N871" s="20"/>
      <c r="O871" s="20"/>
      <c r="P871" s="20"/>
      <c r="Q871" s="30"/>
      <c r="R871" s="30"/>
      <c r="S871" s="30"/>
      <c r="T871" s="30"/>
      <c r="U871" s="20"/>
      <c r="V871" s="20"/>
      <c r="W871" s="20"/>
    </row>
    <row r="872">
      <c r="A872" s="20"/>
      <c r="B872" s="20"/>
      <c r="C872" s="20"/>
      <c r="D872" s="20"/>
      <c r="E872" s="20"/>
      <c r="F872" s="20"/>
      <c r="G872" s="20"/>
      <c r="H872" s="20"/>
      <c r="I872" s="29"/>
      <c r="J872" s="29"/>
      <c r="K872" s="30"/>
      <c r="L872" s="20"/>
      <c r="M872" s="20"/>
      <c r="N872" s="20"/>
      <c r="O872" s="20"/>
      <c r="P872" s="20"/>
      <c r="Q872" s="30"/>
      <c r="R872" s="30"/>
      <c r="S872" s="30"/>
      <c r="T872" s="30"/>
      <c r="U872" s="20"/>
      <c r="V872" s="20"/>
      <c r="W872" s="20"/>
    </row>
    <row r="873">
      <c r="A873" s="20"/>
      <c r="B873" s="20"/>
      <c r="C873" s="20"/>
      <c r="D873" s="20"/>
      <c r="E873" s="20"/>
      <c r="F873" s="20"/>
      <c r="G873" s="20"/>
      <c r="H873" s="20"/>
      <c r="I873" s="29"/>
      <c r="J873" s="29"/>
      <c r="K873" s="30"/>
      <c r="L873" s="20"/>
      <c r="M873" s="20"/>
      <c r="N873" s="20"/>
      <c r="O873" s="20"/>
      <c r="P873" s="20"/>
      <c r="Q873" s="30"/>
      <c r="R873" s="30"/>
      <c r="S873" s="30"/>
      <c r="T873" s="30"/>
      <c r="U873" s="20"/>
      <c r="V873" s="20"/>
      <c r="W873" s="20"/>
    </row>
    <row r="874">
      <c r="A874" s="20"/>
      <c r="B874" s="20"/>
      <c r="C874" s="20"/>
      <c r="D874" s="20"/>
      <c r="E874" s="20"/>
      <c r="F874" s="20"/>
      <c r="G874" s="20"/>
      <c r="H874" s="20"/>
      <c r="I874" s="29"/>
      <c r="J874" s="29"/>
      <c r="K874" s="30"/>
      <c r="L874" s="20"/>
      <c r="M874" s="20"/>
      <c r="N874" s="20"/>
      <c r="O874" s="20"/>
      <c r="P874" s="20"/>
      <c r="Q874" s="30"/>
      <c r="R874" s="30"/>
      <c r="S874" s="30"/>
      <c r="T874" s="30"/>
      <c r="U874" s="20"/>
      <c r="V874" s="20"/>
      <c r="W874" s="20"/>
    </row>
    <row r="875">
      <c r="A875" s="20"/>
      <c r="B875" s="20"/>
      <c r="C875" s="20"/>
      <c r="D875" s="20"/>
      <c r="E875" s="20"/>
      <c r="F875" s="20"/>
      <c r="G875" s="20"/>
      <c r="H875" s="20"/>
      <c r="I875" s="29"/>
      <c r="J875" s="29"/>
      <c r="K875" s="30"/>
      <c r="L875" s="20"/>
      <c r="M875" s="20"/>
      <c r="N875" s="20"/>
      <c r="O875" s="20"/>
      <c r="P875" s="20"/>
      <c r="Q875" s="30"/>
      <c r="R875" s="30"/>
      <c r="S875" s="30"/>
      <c r="T875" s="30"/>
      <c r="U875" s="20"/>
      <c r="V875" s="20"/>
      <c r="W875" s="20"/>
    </row>
    <row r="876">
      <c r="A876" s="20"/>
      <c r="B876" s="20"/>
      <c r="C876" s="20"/>
      <c r="D876" s="20"/>
      <c r="E876" s="20"/>
      <c r="F876" s="20"/>
      <c r="G876" s="20"/>
      <c r="H876" s="20"/>
      <c r="I876" s="29"/>
      <c r="J876" s="29"/>
      <c r="K876" s="30"/>
      <c r="L876" s="20"/>
      <c r="M876" s="20"/>
      <c r="N876" s="20"/>
      <c r="O876" s="20"/>
      <c r="P876" s="20"/>
      <c r="Q876" s="30"/>
      <c r="R876" s="30"/>
      <c r="S876" s="30"/>
      <c r="T876" s="30"/>
      <c r="U876" s="20"/>
      <c r="V876" s="20"/>
      <c r="W876" s="20"/>
    </row>
    <row r="877">
      <c r="A877" s="20"/>
      <c r="B877" s="20"/>
      <c r="C877" s="20"/>
      <c r="D877" s="20"/>
      <c r="E877" s="20"/>
      <c r="F877" s="20"/>
      <c r="G877" s="20"/>
      <c r="H877" s="20"/>
      <c r="I877" s="29"/>
      <c r="J877" s="29"/>
      <c r="K877" s="30"/>
      <c r="L877" s="20"/>
      <c r="M877" s="20"/>
      <c r="N877" s="20"/>
      <c r="O877" s="20"/>
      <c r="P877" s="20"/>
      <c r="Q877" s="30"/>
      <c r="R877" s="30"/>
      <c r="S877" s="30"/>
      <c r="T877" s="30"/>
      <c r="U877" s="20"/>
      <c r="V877" s="20"/>
      <c r="W877" s="20"/>
    </row>
    <row r="878">
      <c r="A878" s="20"/>
      <c r="B878" s="20"/>
      <c r="C878" s="20"/>
      <c r="D878" s="20"/>
      <c r="E878" s="20"/>
      <c r="F878" s="20"/>
      <c r="G878" s="20"/>
      <c r="H878" s="20"/>
      <c r="I878" s="29"/>
      <c r="J878" s="29"/>
      <c r="K878" s="30"/>
      <c r="L878" s="20"/>
      <c r="M878" s="20"/>
      <c r="N878" s="20"/>
      <c r="O878" s="20"/>
      <c r="P878" s="20"/>
      <c r="Q878" s="30"/>
      <c r="R878" s="30"/>
      <c r="S878" s="30"/>
      <c r="T878" s="30"/>
      <c r="U878" s="20"/>
      <c r="V878" s="20"/>
      <c r="W878" s="20"/>
    </row>
    <row r="879">
      <c r="A879" s="20"/>
      <c r="B879" s="20"/>
      <c r="C879" s="20"/>
      <c r="D879" s="20"/>
      <c r="E879" s="20"/>
      <c r="F879" s="20"/>
      <c r="G879" s="20"/>
      <c r="H879" s="20"/>
      <c r="I879" s="29"/>
      <c r="J879" s="29"/>
      <c r="K879" s="30"/>
      <c r="L879" s="20"/>
      <c r="M879" s="20"/>
      <c r="N879" s="20"/>
      <c r="O879" s="20"/>
      <c r="P879" s="20"/>
      <c r="Q879" s="30"/>
      <c r="R879" s="30"/>
      <c r="S879" s="30"/>
      <c r="T879" s="30"/>
      <c r="U879" s="20"/>
      <c r="V879" s="20"/>
      <c r="W879" s="20"/>
    </row>
    <row r="880">
      <c r="A880" s="20"/>
      <c r="B880" s="20"/>
      <c r="C880" s="20"/>
      <c r="D880" s="20"/>
      <c r="E880" s="20"/>
      <c r="F880" s="20"/>
      <c r="G880" s="20"/>
      <c r="H880" s="20"/>
      <c r="I880" s="29"/>
      <c r="J880" s="29"/>
      <c r="K880" s="30"/>
      <c r="L880" s="20"/>
      <c r="M880" s="20"/>
      <c r="N880" s="20"/>
      <c r="O880" s="20"/>
      <c r="P880" s="20"/>
      <c r="Q880" s="30"/>
      <c r="R880" s="30"/>
      <c r="S880" s="30"/>
      <c r="T880" s="30"/>
      <c r="U880" s="20"/>
      <c r="V880" s="20"/>
      <c r="W880" s="20"/>
    </row>
    <row r="881">
      <c r="A881" s="20"/>
      <c r="B881" s="20"/>
      <c r="C881" s="20"/>
      <c r="D881" s="20"/>
      <c r="E881" s="20"/>
      <c r="F881" s="20"/>
      <c r="G881" s="20"/>
      <c r="H881" s="20"/>
      <c r="I881" s="29"/>
      <c r="J881" s="29"/>
      <c r="K881" s="30"/>
      <c r="L881" s="20"/>
      <c r="M881" s="20"/>
      <c r="N881" s="20"/>
      <c r="O881" s="20"/>
      <c r="P881" s="20"/>
      <c r="Q881" s="30"/>
      <c r="R881" s="30"/>
      <c r="S881" s="30"/>
      <c r="T881" s="30"/>
      <c r="U881" s="20"/>
      <c r="V881" s="20"/>
      <c r="W881" s="20"/>
    </row>
    <row r="882">
      <c r="A882" s="20"/>
      <c r="B882" s="20"/>
      <c r="C882" s="20"/>
      <c r="D882" s="20"/>
      <c r="E882" s="20"/>
      <c r="F882" s="20"/>
      <c r="G882" s="20"/>
      <c r="H882" s="20"/>
      <c r="I882" s="29"/>
      <c r="J882" s="29"/>
      <c r="K882" s="30"/>
      <c r="L882" s="20"/>
      <c r="M882" s="20"/>
      <c r="N882" s="20"/>
      <c r="O882" s="20"/>
      <c r="P882" s="20"/>
      <c r="Q882" s="30"/>
      <c r="R882" s="30"/>
      <c r="S882" s="30"/>
      <c r="T882" s="30"/>
      <c r="U882" s="20"/>
      <c r="V882" s="20"/>
      <c r="W882" s="20"/>
    </row>
    <row r="883">
      <c r="A883" s="20"/>
      <c r="B883" s="20"/>
      <c r="C883" s="20"/>
      <c r="D883" s="20"/>
      <c r="E883" s="20"/>
      <c r="F883" s="20"/>
      <c r="G883" s="20"/>
      <c r="H883" s="20"/>
      <c r="I883" s="29"/>
      <c r="J883" s="29"/>
      <c r="K883" s="30"/>
      <c r="L883" s="20"/>
      <c r="M883" s="20"/>
      <c r="N883" s="20"/>
      <c r="O883" s="20"/>
      <c r="P883" s="20"/>
      <c r="Q883" s="30"/>
      <c r="R883" s="30"/>
      <c r="S883" s="30"/>
      <c r="T883" s="30"/>
      <c r="U883" s="20"/>
      <c r="V883" s="20"/>
      <c r="W883" s="20"/>
    </row>
    <row r="884">
      <c r="A884" s="20"/>
      <c r="B884" s="20"/>
      <c r="C884" s="20"/>
      <c r="D884" s="20"/>
      <c r="E884" s="20"/>
      <c r="F884" s="20"/>
      <c r="G884" s="20"/>
      <c r="H884" s="20"/>
      <c r="I884" s="29"/>
      <c r="J884" s="29"/>
      <c r="K884" s="30"/>
      <c r="L884" s="20"/>
      <c r="M884" s="20"/>
      <c r="N884" s="20"/>
      <c r="O884" s="20"/>
      <c r="P884" s="20"/>
      <c r="Q884" s="30"/>
      <c r="R884" s="30"/>
      <c r="S884" s="30"/>
      <c r="T884" s="30"/>
      <c r="U884" s="20"/>
      <c r="V884" s="20"/>
      <c r="W884" s="20"/>
    </row>
    <row r="885">
      <c r="A885" s="20"/>
      <c r="B885" s="20"/>
      <c r="C885" s="20"/>
      <c r="D885" s="20"/>
      <c r="E885" s="20"/>
      <c r="F885" s="20"/>
      <c r="G885" s="20"/>
      <c r="H885" s="20"/>
      <c r="I885" s="29"/>
      <c r="J885" s="29"/>
      <c r="K885" s="30"/>
      <c r="L885" s="20"/>
      <c r="M885" s="20"/>
      <c r="N885" s="20"/>
      <c r="O885" s="20"/>
      <c r="P885" s="20"/>
      <c r="Q885" s="30"/>
      <c r="R885" s="30"/>
      <c r="S885" s="30"/>
      <c r="T885" s="30"/>
      <c r="U885" s="20"/>
      <c r="V885" s="20"/>
      <c r="W885" s="20"/>
    </row>
    <row r="886">
      <c r="A886" s="20"/>
      <c r="B886" s="20"/>
      <c r="C886" s="20"/>
      <c r="D886" s="20"/>
      <c r="E886" s="20"/>
      <c r="F886" s="20"/>
      <c r="G886" s="20"/>
      <c r="H886" s="20"/>
      <c r="I886" s="29"/>
      <c r="J886" s="29"/>
      <c r="K886" s="30"/>
      <c r="L886" s="20"/>
      <c r="M886" s="20"/>
      <c r="N886" s="20"/>
      <c r="O886" s="20"/>
      <c r="P886" s="20"/>
      <c r="Q886" s="30"/>
      <c r="R886" s="30"/>
      <c r="S886" s="30"/>
      <c r="T886" s="30"/>
      <c r="U886" s="20"/>
      <c r="V886" s="20"/>
      <c r="W886" s="20"/>
    </row>
    <row r="887">
      <c r="A887" s="20"/>
      <c r="B887" s="20"/>
      <c r="C887" s="20"/>
      <c r="D887" s="20"/>
      <c r="E887" s="20"/>
      <c r="F887" s="20"/>
      <c r="G887" s="20"/>
      <c r="H887" s="20"/>
      <c r="I887" s="29"/>
      <c r="J887" s="29"/>
      <c r="K887" s="30"/>
      <c r="L887" s="20"/>
      <c r="M887" s="20"/>
      <c r="N887" s="20"/>
      <c r="O887" s="20"/>
      <c r="P887" s="20"/>
      <c r="Q887" s="30"/>
      <c r="R887" s="30"/>
      <c r="S887" s="30"/>
      <c r="T887" s="30"/>
      <c r="U887" s="20"/>
      <c r="V887" s="20"/>
      <c r="W887" s="20"/>
    </row>
    <row r="888">
      <c r="A888" s="20"/>
      <c r="B888" s="20"/>
      <c r="C888" s="20"/>
      <c r="D888" s="20"/>
      <c r="E888" s="20"/>
      <c r="F888" s="20"/>
      <c r="G888" s="20"/>
      <c r="H888" s="20"/>
      <c r="I888" s="29"/>
      <c r="J888" s="29"/>
      <c r="K888" s="30"/>
      <c r="L888" s="20"/>
      <c r="M888" s="20"/>
      <c r="N888" s="20"/>
      <c r="O888" s="20"/>
      <c r="P888" s="20"/>
      <c r="Q888" s="30"/>
      <c r="R888" s="30"/>
      <c r="S888" s="30"/>
      <c r="T888" s="30"/>
      <c r="U888" s="20"/>
      <c r="V888" s="20"/>
      <c r="W888" s="20"/>
    </row>
    <row r="889">
      <c r="A889" s="20"/>
      <c r="B889" s="20"/>
      <c r="C889" s="20"/>
      <c r="D889" s="20"/>
      <c r="E889" s="20"/>
      <c r="F889" s="20"/>
      <c r="G889" s="20"/>
      <c r="H889" s="20"/>
      <c r="I889" s="29"/>
      <c r="J889" s="29"/>
      <c r="K889" s="30"/>
      <c r="L889" s="20"/>
      <c r="M889" s="20"/>
      <c r="N889" s="20"/>
      <c r="O889" s="20"/>
      <c r="P889" s="20"/>
      <c r="Q889" s="30"/>
      <c r="R889" s="30"/>
      <c r="S889" s="30"/>
      <c r="T889" s="30"/>
      <c r="U889" s="20"/>
      <c r="V889" s="20"/>
      <c r="W889" s="20"/>
    </row>
    <row r="890">
      <c r="A890" s="20"/>
      <c r="B890" s="20"/>
      <c r="C890" s="20"/>
      <c r="D890" s="20"/>
      <c r="E890" s="20"/>
      <c r="F890" s="20"/>
      <c r="G890" s="20"/>
      <c r="H890" s="20"/>
      <c r="I890" s="29"/>
      <c r="J890" s="29"/>
      <c r="K890" s="30"/>
      <c r="L890" s="20"/>
      <c r="M890" s="20"/>
      <c r="N890" s="20"/>
      <c r="O890" s="20"/>
      <c r="P890" s="20"/>
      <c r="Q890" s="30"/>
      <c r="R890" s="30"/>
      <c r="S890" s="30"/>
      <c r="T890" s="30"/>
      <c r="U890" s="20"/>
      <c r="V890" s="20"/>
      <c r="W890" s="20"/>
    </row>
    <row r="891">
      <c r="A891" s="20"/>
      <c r="B891" s="20"/>
      <c r="C891" s="20"/>
      <c r="D891" s="20"/>
      <c r="E891" s="20"/>
      <c r="F891" s="20"/>
      <c r="G891" s="20"/>
      <c r="H891" s="20"/>
      <c r="I891" s="29"/>
      <c r="J891" s="29"/>
      <c r="K891" s="30"/>
      <c r="L891" s="20"/>
      <c r="M891" s="20"/>
      <c r="N891" s="20"/>
      <c r="O891" s="20"/>
      <c r="P891" s="20"/>
      <c r="Q891" s="30"/>
      <c r="R891" s="30"/>
      <c r="S891" s="30"/>
      <c r="T891" s="30"/>
      <c r="U891" s="20"/>
      <c r="V891" s="20"/>
      <c r="W891" s="20"/>
    </row>
    <row r="892">
      <c r="A892" s="20"/>
      <c r="B892" s="20"/>
      <c r="C892" s="20"/>
      <c r="D892" s="20"/>
      <c r="E892" s="20"/>
      <c r="F892" s="20"/>
      <c r="G892" s="20"/>
      <c r="H892" s="20"/>
      <c r="I892" s="29"/>
      <c r="J892" s="29"/>
      <c r="K892" s="30"/>
      <c r="L892" s="20"/>
      <c r="M892" s="20"/>
      <c r="N892" s="20"/>
      <c r="O892" s="20"/>
      <c r="P892" s="20"/>
      <c r="Q892" s="30"/>
      <c r="R892" s="30"/>
      <c r="S892" s="30"/>
      <c r="T892" s="30"/>
      <c r="U892" s="20"/>
      <c r="V892" s="20"/>
      <c r="W892" s="20"/>
    </row>
    <row r="893">
      <c r="A893" s="20"/>
      <c r="B893" s="20"/>
      <c r="C893" s="20"/>
      <c r="D893" s="20"/>
      <c r="E893" s="20"/>
      <c r="F893" s="20"/>
      <c r="G893" s="20"/>
      <c r="H893" s="20"/>
      <c r="I893" s="29"/>
      <c r="J893" s="29"/>
      <c r="K893" s="30"/>
      <c r="L893" s="20"/>
      <c r="M893" s="20"/>
      <c r="N893" s="20"/>
      <c r="O893" s="20"/>
      <c r="P893" s="20"/>
      <c r="Q893" s="30"/>
      <c r="R893" s="30"/>
      <c r="S893" s="30"/>
      <c r="T893" s="30"/>
      <c r="U893" s="20"/>
      <c r="V893" s="20"/>
      <c r="W893" s="20"/>
    </row>
    <row r="894">
      <c r="A894" s="20"/>
      <c r="B894" s="20"/>
      <c r="C894" s="20"/>
      <c r="D894" s="20"/>
      <c r="E894" s="20"/>
      <c r="F894" s="20"/>
      <c r="G894" s="20"/>
      <c r="H894" s="20"/>
      <c r="I894" s="29"/>
      <c r="J894" s="29"/>
      <c r="K894" s="30"/>
      <c r="L894" s="20"/>
      <c r="M894" s="20"/>
      <c r="N894" s="20"/>
      <c r="O894" s="20"/>
      <c r="P894" s="20"/>
      <c r="Q894" s="30"/>
      <c r="R894" s="30"/>
      <c r="S894" s="30"/>
      <c r="T894" s="30"/>
      <c r="U894" s="20"/>
      <c r="V894" s="20"/>
      <c r="W894" s="20"/>
    </row>
    <row r="895">
      <c r="A895" s="20"/>
      <c r="B895" s="20"/>
      <c r="C895" s="20"/>
      <c r="D895" s="20"/>
      <c r="E895" s="20"/>
      <c r="F895" s="20"/>
      <c r="G895" s="20"/>
      <c r="H895" s="20"/>
      <c r="I895" s="29"/>
      <c r="J895" s="29"/>
      <c r="K895" s="30"/>
      <c r="L895" s="20"/>
      <c r="M895" s="20"/>
      <c r="N895" s="20"/>
      <c r="O895" s="20"/>
      <c r="P895" s="20"/>
      <c r="Q895" s="30"/>
      <c r="R895" s="30"/>
      <c r="S895" s="30"/>
      <c r="T895" s="30"/>
      <c r="U895" s="20"/>
      <c r="V895" s="20"/>
      <c r="W895" s="20"/>
    </row>
    <row r="896">
      <c r="A896" s="20"/>
      <c r="B896" s="20"/>
      <c r="C896" s="20"/>
      <c r="D896" s="20"/>
      <c r="E896" s="20"/>
      <c r="F896" s="20"/>
      <c r="G896" s="20"/>
      <c r="H896" s="20"/>
      <c r="I896" s="29"/>
      <c r="J896" s="29"/>
      <c r="K896" s="30"/>
      <c r="L896" s="20"/>
      <c r="M896" s="20"/>
      <c r="N896" s="20"/>
      <c r="O896" s="20"/>
      <c r="P896" s="20"/>
      <c r="Q896" s="30"/>
      <c r="R896" s="30"/>
      <c r="S896" s="30"/>
      <c r="T896" s="30"/>
      <c r="U896" s="20"/>
      <c r="V896" s="20"/>
      <c r="W896" s="20"/>
    </row>
    <row r="897">
      <c r="A897" s="20"/>
      <c r="B897" s="20"/>
      <c r="C897" s="20"/>
      <c r="D897" s="20"/>
      <c r="E897" s="20"/>
      <c r="F897" s="20"/>
      <c r="G897" s="20"/>
      <c r="H897" s="20"/>
      <c r="I897" s="29"/>
      <c r="J897" s="29"/>
      <c r="K897" s="30"/>
      <c r="L897" s="20"/>
      <c r="M897" s="20"/>
      <c r="N897" s="20"/>
      <c r="O897" s="20"/>
      <c r="P897" s="20"/>
      <c r="Q897" s="30"/>
      <c r="R897" s="30"/>
      <c r="S897" s="30"/>
      <c r="T897" s="30"/>
      <c r="U897" s="20"/>
      <c r="V897" s="20"/>
      <c r="W897" s="20"/>
    </row>
    <row r="898">
      <c r="A898" s="20"/>
      <c r="B898" s="20"/>
      <c r="C898" s="20"/>
      <c r="D898" s="20"/>
      <c r="E898" s="20"/>
      <c r="F898" s="20"/>
      <c r="G898" s="20"/>
      <c r="H898" s="20"/>
      <c r="I898" s="29"/>
      <c r="J898" s="29"/>
      <c r="K898" s="30"/>
      <c r="L898" s="20"/>
      <c r="M898" s="20"/>
      <c r="N898" s="20"/>
      <c r="O898" s="20"/>
      <c r="P898" s="20"/>
      <c r="Q898" s="30"/>
      <c r="R898" s="30"/>
      <c r="S898" s="30"/>
      <c r="T898" s="30"/>
      <c r="U898" s="20"/>
      <c r="V898" s="20"/>
      <c r="W898" s="20"/>
    </row>
    <row r="899">
      <c r="A899" s="20"/>
      <c r="B899" s="20"/>
      <c r="C899" s="20"/>
      <c r="D899" s="20"/>
      <c r="E899" s="20"/>
      <c r="F899" s="20"/>
      <c r="G899" s="20"/>
      <c r="H899" s="20"/>
      <c r="I899" s="29"/>
      <c r="J899" s="29"/>
      <c r="K899" s="30"/>
      <c r="L899" s="20"/>
      <c r="M899" s="20"/>
      <c r="N899" s="20"/>
      <c r="O899" s="20"/>
      <c r="P899" s="20"/>
      <c r="Q899" s="30"/>
      <c r="R899" s="30"/>
      <c r="S899" s="30"/>
      <c r="T899" s="30"/>
      <c r="U899" s="20"/>
      <c r="V899" s="20"/>
      <c r="W899" s="20"/>
    </row>
    <row r="900">
      <c r="A900" s="20"/>
      <c r="B900" s="20"/>
      <c r="C900" s="20"/>
      <c r="D900" s="20"/>
      <c r="E900" s="20"/>
      <c r="F900" s="20"/>
      <c r="G900" s="20"/>
      <c r="H900" s="20"/>
      <c r="I900" s="29"/>
      <c r="J900" s="29"/>
      <c r="K900" s="30"/>
      <c r="L900" s="20"/>
      <c r="M900" s="20"/>
      <c r="N900" s="20"/>
      <c r="O900" s="20"/>
      <c r="P900" s="20"/>
      <c r="Q900" s="30"/>
      <c r="R900" s="30"/>
      <c r="S900" s="30"/>
      <c r="T900" s="30"/>
      <c r="U900" s="20"/>
      <c r="V900" s="20"/>
      <c r="W900" s="20"/>
    </row>
    <row r="901">
      <c r="A901" s="20"/>
      <c r="B901" s="20"/>
      <c r="C901" s="20"/>
      <c r="D901" s="20"/>
      <c r="E901" s="20"/>
      <c r="F901" s="20"/>
      <c r="G901" s="20"/>
      <c r="H901" s="20"/>
      <c r="I901" s="29"/>
      <c r="J901" s="29"/>
      <c r="K901" s="30"/>
      <c r="L901" s="20"/>
      <c r="M901" s="20"/>
      <c r="N901" s="20"/>
      <c r="O901" s="20"/>
      <c r="P901" s="20"/>
      <c r="Q901" s="30"/>
      <c r="R901" s="30"/>
      <c r="S901" s="30"/>
      <c r="T901" s="30"/>
      <c r="U901" s="20"/>
      <c r="V901" s="20"/>
      <c r="W901" s="20"/>
    </row>
    <row r="902">
      <c r="A902" s="20"/>
      <c r="B902" s="20"/>
      <c r="C902" s="20"/>
      <c r="D902" s="20"/>
      <c r="E902" s="20"/>
      <c r="F902" s="20"/>
      <c r="G902" s="20"/>
      <c r="H902" s="20"/>
      <c r="I902" s="29"/>
      <c r="J902" s="29"/>
      <c r="K902" s="30"/>
      <c r="L902" s="20"/>
      <c r="M902" s="20"/>
      <c r="N902" s="20"/>
      <c r="O902" s="20"/>
      <c r="P902" s="20"/>
      <c r="Q902" s="30"/>
      <c r="R902" s="30"/>
      <c r="S902" s="30"/>
      <c r="T902" s="30"/>
      <c r="U902" s="20"/>
      <c r="V902" s="20"/>
      <c r="W902" s="20"/>
    </row>
    <row r="903">
      <c r="A903" s="20"/>
      <c r="B903" s="20"/>
      <c r="C903" s="20"/>
      <c r="D903" s="20"/>
      <c r="E903" s="20"/>
      <c r="F903" s="20"/>
      <c r="G903" s="20"/>
      <c r="H903" s="20"/>
      <c r="I903" s="29"/>
      <c r="J903" s="29"/>
      <c r="K903" s="30"/>
      <c r="L903" s="20"/>
      <c r="M903" s="20"/>
      <c r="N903" s="20"/>
      <c r="O903" s="20"/>
      <c r="P903" s="20"/>
      <c r="Q903" s="30"/>
      <c r="R903" s="30"/>
      <c r="S903" s="30"/>
      <c r="T903" s="30"/>
      <c r="U903" s="20"/>
      <c r="V903" s="20"/>
      <c r="W903" s="20"/>
    </row>
    <row r="904">
      <c r="A904" s="20"/>
      <c r="B904" s="20"/>
      <c r="C904" s="20"/>
      <c r="D904" s="20"/>
      <c r="E904" s="20"/>
      <c r="F904" s="20"/>
      <c r="G904" s="20"/>
      <c r="H904" s="20"/>
      <c r="I904" s="29"/>
      <c r="J904" s="29"/>
      <c r="K904" s="30"/>
      <c r="L904" s="20"/>
      <c r="M904" s="20"/>
      <c r="N904" s="20"/>
      <c r="O904" s="20"/>
      <c r="P904" s="20"/>
      <c r="Q904" s="30"/>
      <c r="R904" s="30"/>
      <c r="S904" s="30"/>
      <c r="T904" s="30"/>
      <c r="U904" s="20"/>
      <c r="V904" s="20"/>
      <c r="W904" s="20"/>
    </row>
    <row r="905">
      <c r="A905" s="20"/>
      <c r="B905" s="20"/>
      <c r="C905" s="20"/>
      <c r="D905" s="20"/>
      <c r="E905" s="20"/>
      <c r="F905" s="20"/>
      <c r="G905" s="20"/>
      <c r="H905" s="20"/>
      <c r="I905" s="29"/>
      <c r="J905" s="29"/>
      <c r="K905" s="30"/>
      <c r="L905" s="20"/>
      <c r="M905" s="20"/>
      <c r="N905" s="20"/>
      <c r="O905" s="20"/>
      <c r="P905" s="20"/>
      <c r="Q905" s="30"/>
      <c r="R905" s="30"/>
      <c r="S905" s="30"/>
      <c r="T905" s="30"/>
      <c r="U905" s="20"/>
      <c r="V905" s="20"/>
      <c r="W905" s="20"/>
    </row>
    <row r="906">
      <c r="A906" s="20"/>
      <c r="B906" s="20"/>
      <c r="C906" s="20"/>
      <c r="D906" s="20"/>
      <c r="E906" s="20"/>
      <c r="F906" s="20"/>
      <c r="G906" s="20"/>
      <c r="H906" s="20"/>
      <c r="I906" s="29"/>
      <c r="J906" s="29"/>
      <c r="K906" s="30"/>
      <c r="L906" s="20"/>
      <c r="M906" s="20"/>
      <c r="N906" s="20"/>
      <c r="O906" s="20"/>
      <c r="P906" s="20"/>
      <c r="Q906" s="30"/>
      <c r="R906" s="30"/>
      <c r="S906" s="30"/>
      <c r="T906" s="30"/>
      <c r="U906" s="20"/>
      <c r="V906" s="20"/>
      <c r="W906" s="20"/>
    </row>
    <row r="907">
      <c r="A907" s="20"/>
      <c r="B907" s="20"/>
      <c r="C907" s="20"/>
      <c r="D907" s="20"/>
      <c r="E907" s="20"/>
      <c r="F907" s="20"/>
      <c r="G907" s="20"/>
      <c r="H907" s="20"/>
      <c r="I907" s="29"/>
      <c r="J907" s="29"/>
      <c r="K907" s="30"/>
      <c r="L907" s="20"/>
      <c r="M907" s="20"/>
      <c r="N907" s="20"/>
      <c r="O907" s="20"/>
      <c r="P907" s="20"/>
      <c r="Q907" s="30"/>
      <c r="R907" s="30"/>
      <c r="S907" s="30"/>
      <c r="T907" s="30"/>
      <c r="U907" s="20"/>
      <c r="V907" s="20"/>
      <c r="W907" s="20"/>
    </row>
    <row r="908">
      <c r="A908" s="20"/>
      <c r="B908" s="20"/>
      <c r="C908" s="20"/>
      <c r="D908" s="20"/>
      <c r="E908" s="20"/>
      <c r="F908" s="20"/>
      <c r="G908" s="20"/>
      <c r="H908" s="20"/>
      <c r="I908" s="29"/>
      <c r="J908" s="29"/>
      <c r="K908" s="30"/>
      <c r="L908" s="20"/>
      <c r="M908" s="20"/>
      <c r="N908" s="20"/>
      <c r="O908" s="20"/>
      <c r="P908" s="20"/>
      <c r="Q908" s="30"/>
      <c r="R908" s="30"/>
      <c r="S908" s="30"/>
      <c r="T908" s="30"/>
      <c r="U908" s="20"/>
      <c r="V908" s="20"/>
      <c r="W908" s="20"/>
    </row>
    <row r="909">
      <c r="A909" s="20"/>
      <c r="B909" s="20"/>
      <c r="C909" s="20"/>
      <c r="D909" s="20"/>
      <c r="E909" s="20"/>
      <c r="F909" s="20"/>
      <c r="G909" s="20"/>
      <c r="H909" s="20"/>
      <c r="I909" s="29"/>
      <c r="J909" s="29"/>
      <c r="K909" s="30"/>
      <c r="L909" s="20"/>
      <c r="M909" s="20"/>
      <c r="N909" s="20"/>
      <c r="O909" s="20"/>
      <c r="P909" s="20"/>
      <c r="Q909" s="30"/>
      <c r="R909" s="30"/>
      <c r="S909" s="30"/>
      <c r="T909" s="30"/>
      <c r="U909" s="20"/>
      <c r="V909" s="20"/>
      <c r="W909" s="20"/>
    </row>
    <row r="910">
      <c r="A910" s="20"/>
      <c r="B910" s="20"/>
      <c r="C910" s="20"/>
      <c r="D910" s="20"/>
      <c r="E910" s="20"/>
      <c r="F910" s="20"/>
      <c r="G910" s="20"/>
      <c r="H910" s="20"/>
      <c r="I910" s="29"/>
      <c r="J910" s="29"/>
      <c r="K910" s="30"/>
      <c r="L910" s="20"/>
      <c r="M910" s="20"/>
      <c r="N910" s="20"/>
      <c r="O910" s="20"/>
      <c r="P910" s="20"/>
      <c r="Q910" s="30"/>
      <c r="R910" s="30"/>
      <c r="S910" s="30"/>
      <c r="T910" s="30"/>
      <c r="U910" s="20"/>
      <c r="V910" s="20"/>
      <c r="W910" s="20"/>
    </row>
    <row r="911">
      <c r="A911" s="20"/>
      <c r="B911" s="20"/>
      <c r="C911" s="20"/>
      <c r="D911" s="20"/>
      <c r="E911" s="20"/>
      <c r="F911" s="20"/>
      <c r="G911" s="20"/>
      <c r="H911" s="20"/>
      <c r="I911" s="29"/>
      <c r="J911" s="29"/>
      <c r="K911" s="30"/>
      <c r="L911" s="20"/>
      <c r="M911" s="20"/>
      <c r="N911" s="20"/>
      <c r="O911" s="20"/>
      <c r="P911" s="20"/>
      <c r="Q911" s="30"/>
      <c r="R911" s="30"/>
      <c r="S911" s="30"/>
      <c r="T911" s="30"/>
      <c r="U911" s="20"/>
      <c r="V911" s="20"/>
      <c r="W911" s="20"/>
    </row>
    <row r="912">
      <c r="A912" s="20"/>
      <c r="B912" s="20"/>
      <c r="C912" s="20"/>
      <c r="D912" s="20"/>
      <c r="E912" s="20"/>
      <c r="F912" s="20"/>
      <c r="G912" s="20"/>
      <c r="H912" s="20"/>
      <c r="I912" s="29"/>
      <c r="J912" s="29"/>
      <c r="K912" s="30"/>
      <c r="L912" s="20"/>
      <c r="M912" s="20"/>
      <c r="N912" s="20"/>
      <c r="O912" s="20"/>
      <c r="P912" s="20"/>
      <c r="Q912" s="30"/>
      <c r="R912" s="30"/>
      <c r="S912" s="30"/>
      <c r="T912" s="30"/>
      <c r="U912" s="20"/>
      <c r="V912" s="20"/>
      <c r="W912" s="20"/>
    </row>
    <row r="913">
      <c r="A913" s="20"/>
      <c r="B913" s="20"/>
      <c r="C913" s="20"/>
      <c r="D913" s="20"/>
      <c r="E913" s="20"/>
      <c r="F913" s="20"/>
      <c r="G913" s="20"/>
      <c r="H913" s="20"/>
      <c r="I913" s="29"/>
      <c r="J913" s="29"/>
      <c r="K913" s="30"/>
      <c r="L913" s="20"/>
      <c r="M913" s="20"/>
      <c r="N913" s="20"/>
      <c r="O913" s="20"/>
      <c r="P913" s="20"/>
      <c r="Q913" s="30"/>
      <c r="R913" s="30"/>
      <c r="S913" s="30"/>
      <c r="T913" s="30"/>
      <c r="U913" s="20"/>
      <c r="V913" s="20"/>
      <c r="W913" s="20"/>
    </row>
    <row r="914">
      <c r="A914" s="20"/>
      <c r="B914" s="20"/>
      <c r="C914" s="20"/>
      <c r="D914" s="20"/>
      <c r="E914" s="20"/>
      <c r="F914" s="20"/>
      <c r="G914" s="20"/>
      <c r="H914" s="20"/>
      <c r="I914" s="29"/>
      <c r="J914" s="29"/>
      <c r="K914" s="30"/>
      <c r="L914" s="20"/>
      <c r="M914" s="20"/>
      <c r="N914" s="20"/>
      <c r="O914" s="20"/>
      <c r="P914" s="20"/>
      <c r="Q914" s="30"/>
      <c r="R914" s="30"/>
      <c r="S914" s="30"/>
      <c r="T914" s="30"/>
      <c r="U914" s="20"/>
      <c r="V914" s="20"/>
      <c r="W914" s="20"/>
    </row>
    <row r="915">
      <c r="A915" s="20"/>
      <c r="B915" s="20"/>
      <c r="C915" s="20"/>
      <c r="D915" s="20"/>
      <c r="E915" s="20"/>
      <c r="F915" s="20"/>
      <c r="G915" s="20"/>
      <c r="H915" s="20"/>
      <c r="I915" s="29"/>
      <c r="J915" s="29"/>
      <c r="K915" s="30"/>
      <c r="L915" s="20"/>
      <c r="M915" s="20"/>
      <c r="N915" s="20"/>
      <c r="O915" s="20"/>
      <c r="P915" s="20"/>
      <c r="Q915" s="30"/>
      <c r="R915" s="30"/>
      <c r="S915" s="30"/>
      <c r="T915" s="30"/>
      <c r="U915" s="20"/>
      <c r="V915" s="20"/>
      <c r="W915" s="20"/>
    </row>
    <row r="916">
      <c r="A916" s="20"/>
      <c r="B916" s="20"/>
      <c r="C916" s="20"/>
      <c r="D916" s="20"/>
      <c r="E916" s="20"/>
      <c r="F916" s="20"/>
      <c r="G916" s="20"/>
      <c r="H916" s="20"/>
      <c r="I916" s="29"/>
      <c r="J916" s="29"/>
      <c r="K916" s="30"/>
      <c r="L916" s="20"/>
      <c r="M916" s="20"/>
      <c r="N916" s="20"/>
      <c r="O916" s="20"/>
      <c r="P916" s="20"/>
      <c r="Q916" s="30"/>
      <c r="R916" s="30"/>
      <c r="S916" s="30"/>
      <c r="T916" s="30"/>
      <c r="U916" s="20"/>
      <c r="V916" s="20"/>
      <c r="W916" s="20"/>
    </row>
    <row r="917">
      <c r="A917" s="20"/>
      <c r="B917" s="20"/>
      <c r="C917" s="20"/>
      <c r="D917" s="20"/>
      <c r="E917" s="20"/>
      <c r="F917" s="20"/>
      <c r="G917" s="20"/>
      <c r="H917" s="20"/>
      <c r="I917" s="29"/>
      <c r="J917" s="29"/>
      <c r="K917" s="30"/>
      <c r="L917" s="20"/>
      <c r="M917" s="20"/>
      <c r="N917" s="20"/>
      <c r="O917" s="20"/>
      <c r="P917" s="20"/>
      <c r="Q917" s="30"/>
      <c r="R917" s="30"/>
      <c r="S917" s="30"/>
      <c r="T917" s="30"/>
      <c r="U917" s="20"/>
      <c r="V917" s="20"/>
      <c r="W917" s="20"/>
    </row>
    <row r="918">
      <c r="A918" s="20"/>
      <c r="B918" s="20"/>
      <c r="C918" s="20"/>
      <c r="D918" s="20"/>
      <c r="E918" s="20"/>
      <c r="F918" s="20"/>
      <c r="G918" s="20"/>
      <c r="H918" s="20"/>
      <c r="I918" s="29"/>
      <c r="J918" s="29"/>
      <c r="K918" s="30"/>
      <c r="L918" s="20"/>
      <c r="M918" s="20"/>
      <c r="N918" s="20"/>
      <c r="O918" s="20"/>
      <c r="P918" s="20"/>
      <c r="Q918" s="30"/>
      <c r="R918" s="30"/>
      <c r="S918" s="30"/>
      <c r="T918" s="30"/>
      <c r="U918" s="20"/>
      <c r="V918" s="20"/>
      <c r="W918" s="20"/>
    </row>
    <row r="919">
      <c r="A919" s="20"/>
      <c r="B919" s="20"/>
      <c r="C919" s="20"/>
      <c r="D919" s="20"/>
      <c r="E919" s="20"/>
      <c r="F919" s="20"/>
      <c r="G919" s="20"/>
      <c r="H919" s="20"/>
      <c r="I919" s="29"/>
      <c r="J919" s="29"/>
      <c r="K919" s="30"/>
      <c r="L919" s="20"/>
      <c r="M919" s="20"/>
      <c r="N919" s="20"/>
      <c r="O919" s="20"/>
      <c r="P919" s="20"/>
      <c r="Q919" s="30"/>
      <c r="R919" s="30"/>
      <c r="S919" s="30"/>
      <c r="T919" s="30"/>
      <c r="U919" s="20"/>
      <c r="V919" s="20"/>
      <c r="W919" s="20"/>
    </row>
    <row r="920">
      <c r="A920" s="20"/>
      <c r="B920" s="20"/>
      <c r="C920" s="20"/>
      <c r="D920" s="20"/>
      <c r="E920" s="20"/>
      <c r="F920" s="20"/>
      <c r="G920" s="20"/>
      <c r="H920" s="20"/>
      <c r="I920" s="29"/>
      <c r="J920" s="29"/>
      <c r="K920" s="30"/>
      <c r="L920" s="20"/>
      <c r="M920" s="20"/>
      <c r="N920" s="20"/>
      <c r="O920" s="20"/>
      <c r="P920" s="20"/>
      <c r="Q920" s="30"/>
      <c r="R920" s="30"/>
      <c r="S920" s="30"/>
      <c r="T920" s="30"/>
      <c r="U920" s="20"/>
      <c r="V920" s="20"/>
      <c r="W920" s="20"/>
    </row>
    <row r="921">
      <c r="A921" s="20"/>
      <c r="B921" s="20"/>
      <c r="C921" s="20"/>
      <c r="D921" s="20"/>
      <c r="E921" s="20"/>
      <c r="F921" s="20"/>
      <c r="G921" s="20"/>
      <c r="H921" s="20"/>
      <c r="I921" s="29"/>
      <c r="J921" s="29"/>
      <c r="K921" s="30"/>
      <c r="L921" s="20"/>
      <c r="M921" s="20"/>
      <c r="N921" s="20"/>
      <c r="O921" s="20"/>
      <c r="P921" s="20"/>
      <c r="Q921" s="30"/>
      <c r="R921" s="30"/>
      <c r="S921" s="30"/>
      <c r="T921" s="30"/>
      <c r="U921" s="20"/>
      <c r="V921" s="20"/>
      <c r="W921" s="20"/>
    </row>
    <row r="922">
      <c r="A922" s="20"/>
      <c r="B922" s="20"/>
      <c r="C922" s="20"/>
      <c r="D922" s="20"/>
      <c r="E922" s="20"/>
      <c r="F922" s="20"/>
      <c r="G922" s="20"/>
      <c r="H922" s="20"/>
      <c r="I922" s="29"/>
      <c r="J922" s="29"/>
      <c r="K922" s="30"/>
      <c r="L922" s="20"/>
      <c r="M922" s="20"/>
      <c r="N922" s="20"/>
      <c r="O922" s="20"/>
      <c r="P922" s="20"/>
      <c r="Q922" s="30"/>
      <c r="R922" s="30"/>
      <c r="S922" s="30"/>
      <c r="T922" s="30"/>
      <c r="U922" s="20"/>
      <c r="V922" s="20"/>
      <c r="W922" s="20"/>
    </row>
    <row r="923">
      <c r="A923" s="20"/>
      <c r="B923" s="20"/>
      <c r="C923" s="20"/>
      <c r="D923" s="20"/>
      <c r="E923" s="20"/>
      <c r="F923" s="20"/>
      <c r="G923" s="20"/>
      <c r="H923" s="20"/>
      <c r="I923" s="29"/>
      <c r="J923" s="29"/>
      <c r="K923" s="30"/>
      <c r="L923" s="20"/>
      <c r="M923" s="20"/>
      <c r="N923" s="20"/>
      <c r="O923" s="20"/>
      <c r="P923" s="20"/>
      <c r="Q923" s="30"/>
      <c r="R923" s="30"/>
      <c r="S923" s="30"/>
      <c r="T923" s="30"/>
      <c r="U923" s="20"/>
      <c r="V923" s="20"/>
      <c r="W923" s="20"/>
    </row>
    <row r="924">
      <c r="A924" s="20"/>
      <c r="B924" s="20"/>
      <c r="C924" s="20"/>
      <c r="D924" s="20"/>
      <c r="E924" s="20"/>
      <c r="F924" s="20"/>
      <c r="G924" s="20"/>
      <c r="H924" s="20"/>
      <c r="I924" s="29"/>
      <c r="J924" s="29"/>
      <c r="K924" s="30"/>
      <c r="L924" s="20"/>
      <c r="M924" s="20"/>
      <c r="N924" s="20"/>
      <c r="O924" s="20"/>
      <c r="P924" s="20"/>
      <c r="Q924" s="30"/>
      <c r="R924" s="30"/>
      <c r="S924" s="30"/>
      <c r="T924" s="30"/>
      <c r="U924" s="20"/>
      <c r="V924" s="20"/>
      <c r="W924" s="20"/>
    </row>
    <row r="925">
      <c r="A925" s="20"/>
      <c r="B925" s="20"/>
      <c r="C925" s="20"/>
      <c r="D925" s="20"/>
      <c r="E925" s="20"/>
      <c r="F925" s="20"/>
      <c r="G925" s="20"/>
      <c r="H925" s="20"/>
      <c r="I925" s="29"/>
      <c r="J925" s="29"/>
      <c r="K925" s="30"/>
      <c r="L925" s="20"/>
      <c r="M925" s="20"/>
      <c r="N925" s="20"/>
      <c r="O925" s="20"/>
      <c r="P925" s="20"/>
      <c r="Q925" s="30"/>
      <c r="R925" s="30"/>
      <c r="S925" s="30"/>
      <c r="T925" s="30"/>
      <c r="U925" s="20"/>
      <c r="V925" s="20"/>
      <c r="W925" s="20"/>
    </row>
    <row r="926">
      <c r="A926" s="20"/>
      <c r="B926" s="20"/>
      <c r="C926" s="20"/>
      <c r="D926" s="20"/>
      <c r="E926" s="20"/>
      <c r="F926" s="20"/>
      <c r="G926" s="20"/>
      <c r="H926" s="20"/>
      <c r="I926" s="29"/>
      <c r="J926" s="29"/>
      <c r="K926" s="30"/>
      <c r="L926" s="20"/>
      <c r="M926" s="20"/>
      <c r="N926" s="20"/>
      <c r="O926" s="20"/>
      <c r="P926" s="20"/>
      <c r="Q926" s="30"/>
      <c r="R926" s="30"/>
      <c r="S926" s="30"/>
      <c r="T926" s="30"/>
      <c r="U926" s="20"/>
      <c r="V926" s="20"/>
      <c r="W926" s="20"/>
    </row>
    <row r="927">
      <c r="A927" s="20"/>
      <c r="B927" s="20"/>
      <c r="C927" s="20"/>
      <c r="D927" s="20"/>
      <c r="E927" s="20"/>
      <c r="F927" s="20"/>
      <c r="G927" s="20"/>
      <c r="H927" s="20"/>
      <c r="I927" s="29"/>
      <c r="J927" s="29"/>
      <c r="K927" s="30"/>
      <c r="L927" s="20"/>
      <c r="M927" s="20"/>
      <c r="N927" s="20"/>
      <c r="O927" s="20"/>
      <c r="P927" s="20"/>
      <c r="Q927" s="30"/>
      <c r="R927" s="30"/>
      <c r="S927" s="30"/>
      <c r="T927" s="30"/>
      <c r="U927" s="20"/>
      <c r="V927" s="20"/>
      <c r="W927" s="20"/>
    </row>
    <row r="928">
      <c r="A928" s="20"/>
      <c r="B928" s="20"/>
      <c r="C928" s="20"/>
      <c r="D928" s="20"/>
      <c r="E928" s="20"/>
      <c r="F928" s="20"/>
      <c r="G928" s="20"/>
      <c r="H928" s="20"/>
      <c r="I928" s="29"/>
      <c r="J928" s="29"/>
      <c r="K928" s="30"/>
      <c r="L928" s="20"/>
      <c r="M928" s="20"/>
      <c r="N928" s="20"/>
      <c r="O928" s="20"/>
      <c r="P928" s="20"/>
      <c r="Q928" s="30"/>
      <c r="R928" s="30"/>
      <c r="S928" s="30"/>
      <c r="T928" s="30"/>
      <c r="U928" s="20"/>
      <c r="V928" s="20"/>
      <c r="W928" s="20"/>
    </row>
    <row r="929">
      <c r="A929" s="20"/>
      <c r="B929" s="20"/>
      <c r="C929" s="20"/>
      <c r="D929" s="20"/>
      <c r="E929" s="20"/>
      <c r="F929" s="20"/>
      <c r="G929" s="20"/>
      <c r="H929" s="20"/>
      <c r="I929" s="29"/>
      <c r="J929" s="29"/>
      <c r="K929" s="30"/>
      <c r="L929" s="20"/>
      <c r="M929" s="20"/>
      <c r="N929" s="20"/>
      <c r="O929" s="20"/>
      <c r="P929" s="20"/>
      <c r="Q929" s="30"/>
      <c r="R929" s="30"/>
      <c r="S929" s="30"/>
      <c r="T929" s="30"/>
      <c r="U929" s="20"/>
      <c r="V929" s="20"/>
      <c r="W929" s="20"/>
    </row>
    <row r="930">
      <c r="A930" s="20"/>
      <c r="B930" s="20"/>
      <c r="C930" s="20"/>
      <c r="D930" s="20"/>
      <c r="E930" s="20"/>
      <c r="F930" s="20"/>
      <c r="G930" s="20"/>
      <c r="H930" s="20"/>
      <c r="I930" s="29"/>
      <c r="J930" s="29"/>
      <c r="K930" s="30"/>
      <c r="L930" s="20"/>
      <c r="M930" s="20"/>
      <c r="N930" s="20"/>
      <c r="O930" s="20"/>
      <c r="P930" s="20"/>
      <c r="Q930" s="30"/>
      <c r="R930" s="30"/>
      <c r="S930" s="30"/>
      <c r="T930" s="30"/>
      <c r="U930" s="20"/>
      <c r="V930" s="20"/>
      <c r="W930" s="20"/>
    </row>
    <row r="931">
      <c r="A931" s="20"/>
      <c r="B931" s="20"/>
      <c r="C931" s="20"/>
      <c r="D931" s="20"/>
      <c r="E931" s="20"/>
      <c r="F931" s="20"/>
      <c r="G931" s="20"/>
      <c r="H931" s="20"/>
      <c r="I931" s="29"/>
      <c r="J931" s="29"/>
      <c r="K931" s="30"/>
      <c r="L931" s="20"/>
      <c r="M931" s="20"/>
      <c r="N931" s="20"/>
      <c r="O931" s="20"/>
      <c r="P931" s="20"/>
      <c r="Q931" s="30"/>
      <c r="R931" s="30"/>
      <c r="S931" s="30"/>
      <c r="T931" s="30"/>
      <c r="U931" s="20"/>
      <c r="V931" s="20"/>
      <c r="W931" s="20"/>
    </row>
    <row r="932">
      <c r="A932" s="20"/>
      <c r="B932" s="20"/>
      <c r="C932" s="20"/>
      <c r="D932" s="20"/>
      <c r="E932" s="20"/>
      <c r="F932" s="20"/>
      <c r="G932" s="20"/>
      <c r="H932" s="20"/>
      <c r="I932" s="29"/>
      <c r="J932" s="29"/>
      <c r="K932" s="30"/>
      <c r="L932" s="20"/>
      <c r="M932" s="20"/>
      <c r="N932" s="20"/>
      <c r="O932" s="20"/>
      <c r="P932" s="20"/>
      <c r="Q932" s="30"/>
      <c r="R932" s="30"/>
      <c r="S932" s="30"/>
      <c r="T932" s="30"/>
      <c r="U932" s="20"/>
      <c r="V932" s="20"/>
      <c r="W932" s="20"/>
    </row>
    <row r="933">
      <c r="A933" s="20"/>
      <c r="B933" s="20"/>
      <c r="C933" s="20"/>
      <c r="D933" s="20"/>
      <c r="E933" s="20"/>
      <c r="F933" s="20"/>
      <c r="G933" s="20"/>
      <c r="H933" s="20"/>
      <c r="I933" s="29"/>
      <c r="J933" s="29"/>
      <c r="K933" s="30"/>
      <c r="L933" s="20"/>
      <c r="M933" s="20"/>
      <c r="N933" s="20"/>
      <c r="O933" s="20"/>
      <c r="P933" s="20"/>
      <c r="Q933" s="30"/>
      <c r="R933" s="30"/>
      <c r="S933" s="30"/>
      <c r="T933" s="30"/>
      <c r="U933" s="20"/>
      <c r="V933" s="20"/>
      <c r="W933" s="20"/>
    </row>
    <row r="934">
      <c r="A934" s="20"/>
      <c r="B934" s="20"/>
      <c r="C934" s="20"/>
      <c r="D934" s="20"/>
      <c r="E934" s="20"/>
      <c r="F934" s="20"/>
      <c r="G934" s="20"/>
      <c r="H934" s="20"/>
      <c r="I934" s="29"/>
      <c r="J934" s="29"/>
      <c r="K934" s="30"/>
      <c r="L934" s="20"/>
      <c r="M934" s="20"/>
      <c r="N934" s="20"/>
      <c r="O934" s="20"/>
      <c r="P934" s="20"/>
      <c r="Q934" s="30"/>
      <c r="R934" s="30"/>
      <c r="S934" s="30"/>
      <c r="T934" s="30"/>
      <c r="U934" s="20"/>
      <c r="V934" s="20"/>
      <c r="W934" s="20"/>
    </row>
    <row r="935">
      <c r="A935" s="20"/>
      <c r="B935" s="20"/>
      <c r="C935" s="20"/>
      <c r="D935" s="20"/>
      <c r="E935" s="20"/>
      <c r="F935" s="20"/>
      <c r="G935" s="20"/>
      <c r="H935" s="20"/>
      <c r="I935" s="29"/>
      <c r="J935" s="29"/>
      <c r="K935" s="30"/>
      <c r="L935" s="20"/>
      <c r="M935" s="20"/>
      <c r="N935" s="20"/>
      <c r="O935" s="20"/>
      <c r="P935" s="20"/>
      <c r="Q935" s="30"/>
      <c r="R935" s="30"/>
      <c r="S935" s="30"/>
      <c r="T935" s="30"/>
      <c r="U935" s="20"/>
      <c r="V935" s="20"/>
      <c r="W935" s="20"/>
    </row>
    <row r="936">
      <c r="A936" s="20"/>
      <c r="B936" s="20"/>
      <c r="C936" s="20"/>
      <c r="D936" s="20"/>
      <c r="E936" s="20"/>
      <c r="F936" s="20"/>
      <c r="G936" s="20"/>
      <c r="H936" s="20"/>
      <c r="I936" s="29"/>
      <c r="J936" s="29"/>
      <c r="K936" s="30"/>
      <c r="L936" s="20"/>
      <c r="M936" s="20"/>
      <c r="N936" s="20"/>
      <c r="O936" s="20"/>
      <c r="P936" s="20"/>
      <c r="Q936" s="30"/>
      <c r="R936" s="30"/>
      <c r="S936" s="30"/>
      <c r="T936" s="30"/>
      <c r="U936" s="20"/>
      <c r="V936" s="20"/>
      <c r="W936" s="20"/>
    </row>
    <row r="937">
      <c r="A937" s="20"/>
      <c r="B937" s="20"/>
      <c r="C937" s="20"/>
      <c r="D937" s="20"/>
      <c r="E937" s="20"/>
      <c r="F937" s="20"/>
      <c r="G937" s="20"/>
      <c r="H937" s="20"/>
      <c r="I937" s="29"/>
      <c r="J937" s="29"/>
      <c r="K937" s="30"/>
      <c r="L937" s="20"/>
      <c r="M937" s="20"/>
      <c r="N937" s="20"/>
      <c r="O937" s="20"/>
      <c r="P937" s="20"/>
      <c r="Q937" s="30"/>
      <c r="R937" s="30"/>
      <c r="S937" s="30"/>
      <c r="T937" s="30"/>
      <c r="U937" s="20"/>
      <c r="V937" s="20"/>
      <c r="W937" s="20"/>
    </row>
    <row r="938">
      <c r="A938" s="20"/>
      <c r="B938" s="20"/>
      <c r="C938" s="20"/>
      <c r="D938" s="20"/>
      <c r="E938" s="20"/>
      <c r="F938" s="20"/>
      <c r="G938" s="20"/>
      <c r="H938" s="20"/>
      <c r="I938" s="29"/>
      <c r="J938" s="29"/>
      <c r="K938" s="30"/>
      <c r="L938" s="20"/>
      <c r="M938" s="20"/>
      <c r="N938" s="20"/>
      <c r="O938" s="20"/>
      <c r="P938" s="20"/>
      <c r="Q938" s="30"/>
      <c r="R938" s="30"/>
      <c r="S938" s="30"/>
      <c r="T938" s="30"/>
      <c r="U938" s="20"/>
      <c r="V938" s="20"/>
      <c r="W938" s="20"/>
    </row>
    <row r="939">
      <c r="A939" s="20"/>
      <c r="B939" s="20"/>
      <c r="C939" s="20"/>
      <c r="D939" s="20"/>
      <c r="E939" s="20"/>
      <c r="F939" s="20"/>
      <c r="G939" s="20"/>
      <c r="H939" s="20"/>
      <c r="I939" s="29"/>
      <c r="J939" s="29"/>
      <c r="K939" s="30"/>
      <c r="L939" s="20"/>
      <c r="M939" s="20"/>
      <c r="N939" s="20"/>
      <c r="O939" s="20"/>
      <c r="P939" s="20"/>
      <c r="Q939" s="30"/>
      <c r="R939" s="30"/>
      <c r="S939" s="30"/>
      <c r="T939" s="30"/>
      <c r="U939" s="20"/>
      <c r="V939" s="20"/>
      <c r="W939" s="20"/>
    </row>
    <row r="940">
      <c r="A940" s="20"/>
      <c r="B940" s="20"/>
      <c r="C940" s="20"/>
      <c r="D940" s="20"/>
      <c r="E940" s="20"/>
      <c r="F940" s="20"/>
      <c r="G940" s="20"/>
      <c r="H940" s="20"/>
      <c r="I940" s="29"/>
      <c r="J940" s="29"/>
      <c r="K940" s="30"/>
      <c r="L940" s="20"/>
      <c r="M940" s="20"/>
      <c r="N940" s="20"/>
      <c r="O940" s="20"/>
      <c r="P940" s="20"/>
      <c r="Q940" s="30"/>
      <c r="R940" s="30"/>
      <c r="S940" s="30"/>
      <c r="T940" s="30"/>
      <c r="U940" s="20"/>
      <c r="V940" s="20"/>
      <c r="W940" s="20"/>
    </row>
    <row r="941">
      <c r="A941" s="20"/>
      <c r="B941" s="20"/>
      <c r="C941" s="20"/>
      <c r="D941" s="20"/>
      <c r="E941" s="20"/>
      <c r="F941" s="20"/>
      <c r="G941" s="20"/>
      <c r="H941" s="20"/>
      <c r="I941" s="29"/>
      <c r="J941" s="29"/>
      <c r="K941" s="30"/>
      <c r="L941" s="20"/>
      <c r="M941" s="20"/>
      <c r="N941" s="20"/>
      <c r="O941" s="20"/>
      <c r="P941" s="20"/>
      <c r="Q941" s="30"/>
      <c r="R941" s="30"/>
      <c r="S941" s="30"/>
      <c r="T941" s="30"/>
      <c r="U941" s="20"/>
      <c r="V941" s="20"/>
      <c r="W941" s="20"/>
    </row>
    <row r="942">
      <c r="A942" s="20"/>
      <c r="B942" s="20"/>
      <c r="C942" s="20"/>
      <c r="D942" s="20"/>
      <c r="E942" s="20"/>
      <c r="F942" s="20"/>
      <c r="G942" s="20"/>
      <c r="H942" s="20"/>
      <c r="I942" s="29"/>
      <c r="J942" s="29"/>
      <c r="K942" s="30"/>
      <c r="L942" s="20"/>
      <c r="M942" s="20"/>
      <c r="N942" s="20"/>
      <c r="O942" s="20"/>
      <c r="P942" s="20"/>
      <c r="Q942" s="30"/>
      <c r="R942" s="30"/>
      <c r="S942" s="30"/>
      <c r="T942" s="30"/>
      <c r="U942" s="20"/>
      <c r="V942" s="20"/>
      <c r="W942" s="20"/>
    </row>
    <row r="943">
      <c r="A943" s="20"/>
      <c r="B943" s="20"/>
      <c r="C943" s="20"/>
      <c r="D943" s="20"/>
      <c r="E943" s="20"/>
      <c r="F943" s="20"/>
      <c r="G943" s="20"/>
      <c r="H943" s="20"/>
      <c r="I943" s="29"/>
      <c r="J943" s="29"/>
      <c r="K943" s="30"/>
      <c r="L943" s="20"/>
      <c r="M943" s="20"/>
      <c r="N943" s="20"/>
      <c r="O943" s="20"/>
      <c r="P943" s="20"/>
      <c r="Q943" s="30"/>
      <c r="R943" s="30"/>
      <c r="S943" s="30"/>
      <c r="T943" s="30"/>
      <c r="U943" s="20"/>
      <c r="V943" s="20"/>
      <c r="W943" s="20"/>
    </row>
    <row r="944">
      <c r="A944" s="20"/>
      <c r="B944" s="20"/>
      <c r="C944" s="20"/>
      <c r="D944" s="20"/>
      <c r="E944" s="20"/>
      <c r="F944" s="20"/>
      <c r="G944" s="20"/>
      <c r="H944" s="20"/>
      <c r="I944" s="29"/>
      <c r="J944" s="29"/>
      <c r="K944" s="30"/>
      <c r="L944" s="20"/>
      <c r="M944" s="20"/>
      <c r="N944" s="20"/>
      <c r="O944" s="20"/>
      <c r="P944" s="20"/>
      <c r="Q944" s="30"/>
      <c r="R944" s="30"/>
      <c r="S944" s="30"/>
      <c r="T944" s="30"/>
      <c r="U944" s="20"/>
      <c r="V944" s="20"/>
      <c r="W944" s="20"/>
    </row>
    <row r="945">
      <c r="A945" s="20"/>
      <c r="B945" s="20"/>
      <c r="C945" s="20"/>
      <c r="D945" s="20"/>
      <c r="E945" s="20"/>
      <c r="F945" s="20"/>
      <c r="G945" s="20"/>
      <c r="H945" s="20"/>
      <c r="I945" s="29"/>
      <c r="J945" s="29"/>
      <c r="K945" s="30"/>
      <c r="L945" s="20"/>
      <c r="M945" s="20"/>
      <c r="N945" s="20"/>
      <c r="O945" s="20"/>
      <c r="P945" s="20"/>
      <c r="Q945" s="30"/>
      <c r="R945" s="30"/>
      <c r="S945" s="30"/>
      <c r="T945" s="30"/>
      <c r="U945" s="20"/>
      <c r="V945" s="20"/>
      <c r="W945" s="20"/>
    </row>
    <row r="946">
      <c r="A946" s="20"/>
      <c r="B946" s="20"/>
      <c r="C946" s="20"/>
      <c r="D946" s="20"/>
      <c r="E946" s="20"/>
      <c r="F946" s="20"/>
      <c r="G946" s="20"/>
      <c r="H946" s="20"/>
      <c r="I946" s="29"/>
      <c r="J946" s="29"/>
      <c r="K946" s="30"/>
      <c r="L946" s="20"/>
      <c r="M946" s="20"/>
      <c r="N946" s="20"/>
      <c r="O946" s="20"/>
      <c r="P946" s="20"/>
      <c r="Q946" s="30"/>
      <c r="R946" s="30"/>
      <c r="S946" s="30"/>
      <c r="T946" s="30"/>
      <c r="U946" s="20"/>
      <c r="V946" s="20"/>
      <c r="W946" s="20"/>
    </row>
    <row r="947">
      <c r="A947" s="20"/>
      <c r="B947" s="20"/>
      <c r="C947" s="20"/>
      <c r="D947" s="20"/>
      <c r="E947" s="20"/>
      <c r="F947" s="20"/>
      <c r="G947" s="20"/>
      <c r="H947" s="20"/>
      <c r="I947" s="29"/>
      <c r="J947" s="29"/>
      <c r="K947" s="30"/>
      <c r="L947" s="20"/>
      <c r="M947" s="20"/>
      <c r="N947" s="20"/>
      <c r="O947" s="20"/>
      <c r="P947" s="20"/>
      <c r="Q947" s="30"/>
      <c r="R947" s="30"/>
      <c r="S947" s="30"/>
      <c r="T947" s="30"/>
      <c r="U947" s="20"/>
      <c r="V947" s="20"/>
      <c r="W947" s="20"/>
    </row>
    <row r="948">
      <c r="A948" s="20"/>
      <c r="B948" s="20"/>
      <c r="C948" s="20"/>
      <c r="D948" s="20"/>
      <c r="E948" s="20"/>
      <c r="F948" s="20"/>
      <c r="G948" s="20"/>
      <c r="H948" s="20"/>
      <c r="I948" s="29"/>
      <c r="J948" s="29"/>
      <c r="K948" s="30"/>
      <c r="L948" s="20"/>
      <c r="M948" s="20"/>
      <c r="N948" s="20"/>
      <c r="O948" s="20"/>
      <c r="P948" s="20"/>
      <c r="Q948" s="30"/>
      <c r="R948" s="30"/>
      <c r="S948" s="30"/>
      <c r="T948" s="30"/>
      <c r="U948" s="20"/>
      <c r="V948" s="20"/>
      <c r="W948" s="20"/>
    </row>
    <row r="949">
      <c r="A949" s="20"/>
      <c r="B949" s="20"/>
      <c r="C949" s="20"/>
      <c r="D949" s="20"/>
      <c r="E949" s="20"/>
      <c r="F949" s="20"/>
      <c r="G949" s="20"/>
      <c r="H949" s="20"/>
      <c r="I949" s="29"/>
      <c r="J949" s="29"/>
      <c r="K949" s="30"/>
      <c r="L949" s="20"/>
      <c r="M949" s="20"/>
      <c r="N949" s="20"/>
      <c r="O949" s="20"/>
      <c r="P949" s="20"/>
      <c r="Q949" s="30"/>
      <c r="R949" s="30"/>
      <c r="S949" s="30"/>
      <c r="T949" s="30"/>
      <c r="U949" s="20"/>
      <c r="V949" s="20"/>
      <c r="W949" s="20"/>
    </row>
    <row r="950">
      <c r="A950" s="20"/>
      <c r="B950" s="20"/>
      <c r="C950" s="20"/>
      <c r="D950" s="20"/>
      <c r="E950" s="20"/>
      <c r="F950" s="20"/>
      <c r="G950" s="20"/>
      <c r="H950" s="20"/>
      <c r="I950" s="29"/>
      <c r="J950" s="29"/>
      <c r="K950" s="30"/>
      <c r="L950" s="20"/>
      <c r="M950" s="20"/>
      <c r="N950" s="20"/>
      <c r="O950" s="20"/>
      <c r="P950" s="20"/>
      <c r="Q950" s="30"/>
      <c r="R950" s="30"/>
      <c r="S950" s="30"/>
      <c r="T950" s="30"/>
      <c r="U950" s="20"/>
      <c r="V950" s="20"/>
      <c r="W950" s="20"/>
    </row>
    <row r="951">
      <c r="A951" s="20"/>
      <c r="B951" s="20"/>
      <c r="C951" s="20"/>
      <c r="D951" s="20"/>
      <c r="E951" s="20"/>
      <c r="F951" s="20"/>
      <c r="G951" s="20"/>
      <c r="H951" s="20"/>
      <c r="I951" s="29"/>
      <c r="J951" s="29"/>
      <c r="K951" s="30"/>
      <c r="L951" s="20"/>
      <c r="M951" s="20"/>
      <c r="N951" s="20"/>
      <c r="O951" s="20"/>
      <c r="P951" s="20"/>
      <c r="Q951" s="30"/>
      <c r="R951" s="30"/>
      <c r="S951" s="30"/>
      <c r="T951" s="30"/>
      <c r="U951" s="20"/>
      <c r="V951" s="20"/>
      <c r="W951" s="20"/>
    </row>
    <row r="952">
      <c r="A952" s="20"/>
      <c r="B952" s="20"/>
      <c r="C952" s="20"/>
      <c r="D952" s="20"/>
      <c r="E952" s="20"/>
      <c r="F952" s="20"/>
      <c r="G952" s="20"/>
      <c r="H952" s="20"/>
      <c r="I952" s="29"/>
      <c r="J952" s="29"/>
      <c r="K952" s="30"/>
      <c r="L952" s="20"/>
      <c r="M952" s="20"/>
      <c r="N952" s="20"/>
      <c r="O952" s="20"/>
      <c r="P952" s="20"/>
      <c r="Q952" s="30"/>
      <c r="R952" s="30"/>
      <c r="S952" s="30"/>
      <c r="T952" s="30"/>
      <c r="U952" s="20"/>
      <c r="V952" s="20"/>
      <c r="W952" s="20"/>
    </row>
    <row r="953">
      <c r="A953" s="20"/>
      <c r="B953" s="20"/>
      <c r="C953" s="20"/>
      <c r="D953" s="20"/>
      <c r="E953" s="20"/>
      <c r="F953" s="20"/>
      <c r="G953" s="20"/>
      <c r="H953" s="20"/>
      <c r="I953" s="29"/>
      <c r="J953" s="29"/>
      <c r="K953" s="30"/>
      <c r="L953" s="20"/>
      <c r="M953" s="20"/>
      <c r="N953" s="20"/>
      <c r="O953" s="20"/>
      <c r="P953" s="20"/>
      <c r="Q953" s="30"/>
      <c r="R953" s="30"/>
      <c r="S953" s="30"/>
      <c r="T953" s="30"/>
      <c r="U953" s="20"/>
      <c r="V953" s="20"/>
      <c r="W953" s="20"/>
    </row>
    <row r="954">
      <c r="A954" s="20"/>
      <c r="B954" s="20"/>
      <c r="C954" s="20"/>
      <c r="D954" s="20"/>
      <c r="E954" s="20"/>
      <c r="F954" s="20"/>
      <c r="G954" s="20"/>
      <c r="H954" s="20"/>
      <c r="I954" s="29"/>
      <c r="J954" s="29"/>
      <c r="K954" s="30"/>
      <c r="L954" s="20"/>
      <c r="M954" s="20"/>
      <c r="N954" s="20"/>
      <c r="O954" s="20"/>
      <c r="P954" s="20"/>
      <c r="Q954" s="30"/>
      <c r="R954" s="30"/>
      <c r="S954" s="30"/>
      <c r="T954" s="30"/>
      <c r="U954" s="20"/>
      <c r="V954" s="20"/>
      <c r="W954" s="20"/>
    </row>
    <row r="955">
      <c r="A955" s="20"/>
      <c r="B955" s="20"/>
      <c r="C955" s="20"/>
      <c r="D955" s="20"/>
      <c r="E955" s="20"/>
      <c r="F955" s="20"/>
      <c r="G955" s="20"/>
      <c r="H955" s="20"/>
      <c r="I955" s="29"/>
      <c r="J955" s="29"/>
      <c r="K955" s="30"/>
      <c r="L955" s="20"/>
      <c r="M955" s="20"/>
      <c r="N955" s="20"/>
      <c r="O955" s="20"/>
      <c r="P955" s="20"/>
      <c r="Q955" s="30"/>
      <c r="R955" s="30"/>
      <c r="S955" s="30"/>
      <c r="T955" s="30"/>
      <c r="U955" s="20"/>
      <c r="V955" s="20"/>
      <c r="W955" s="20"/>
    </row>
    <row r="956">
      <c r="A956" s="20"/>
      <c r="B956" s="20"/>
      <c r="C956" s="20"/>
      <c r="D956" s="20"/>
      <c r="E956" s="20"/>
      <c r="F956" s="20"/>
      <c r="G956" s="20"/>
      <c r="H956" s="20"/>
      <c r="I956" s="29"/>
      <c r="J956" s="29"/>
      <c r="K956" s="30"/>
      <c r="L956" s="20"/>
      <c r="M956" s="20"/>
      <c r="N956" s="20"/>
      <c r="O956" s="20"/>
      <c r="P956" s="20"/>
      <c r="Q956" s="30"/>
      <c r="R956" s="30"/>
      <c r="S956" s="30"/>
      <c r="T956" s="30"/>
      <c r="U956" s="20"/>
      <c r="V956" s="20"/>
      <c r="W956" s="20"/>
    </row>
    <row r="957">
      <c r="A957" s="20"/>
      <c r="B957" s="20"/>
      <c r="C957" s="20"/>
      <c r="D957" s="20"/>
      <c r="E957" s="20"/>
      <c r="F957" s="20"/>
      <c r="G957" s="20"/>
      <c r="H957" s="20"/>
      <c r="I957" s="29"/>
      <c r="J957" s="29"/>
      <c r="K957" s="30"/>
      <c r="L957" s="20"/>
      <c r="M957" s="20"/>
      <c r="N957" s="20"/>
      <c r="O957" s="20"/>
      <c r="P957" s="20"/>
      <c r="Q957" s="30"/>
      <c r="R957" s="30"/>
      <c r="S957" s="30"/>
      <c r="T957" s="30"/>
      <c r="U957" s="20"/>
      <c r="V957" s="20"/>
      <c r="W957" s="20"/>
    </row>
    <row r="958">
      <c r="A958" s="20"/>
      <c r="B958" s="20"/>
      <c r="C958" s="20"/>
      <c r="D958" s="20"/>
      <c r="E958" s="20"/>
      <c r="F958" s="20"/>
      <c r="G958" s="20"/>
      <c r="H958" s="20"/>
      <c r="I958" s="29"/>
      <c r="J958" s="29"/>
      <c r="K958" s="30"/>
      <c r="L958" s="20"/>
      <c r="M958" s="20"/>
      <c r="N958" s="20"/>
      <c r="O958" s="20"/>
      <c r="P958" s="20"/>
      <c r="Q958" s="30"/>
      <c r="R958" s="30"/>
      <c r="S958" s="30"/>
      <c r="T958" s="30"/>
      <c r="U958" s="20"/>
      <c r="V958" s="20"/>
      <c r="W958" s="20"/>
    </row>
    <row r="959">
      <c r="A959" s="20"/>
      <c r="B959" s="20"/>
      <c r="C959" s="20"/>
      <c r="D959" s="20"/>
      <c r="E959" s="20"/>
      <c r="F959" s="20"/>
      <c r="G959" s="20"/>
      <c r="H959" s="20"/>
      <c r="I959" s="29"/>
      <c r="J959" s="29"/>
      <c r="K959" s="30"/>
      <c r="L959" s="20"/>
      <c r="M959" s="20"/>
      <c r="N959" s="20"/>
      <c r="O959" s="20"/>
      <c r="P959" s="20"/>
      <c r="Q959" s="30"/>
      <c r="R959" s="30"/>
      <c r="S959" s="30"/>
      <c r="T959" s="30"/>
      <c r="U959" s="20"/>
      <c r="V959" s="20"/>
      <c r="W959" s="20"/>
    </row>
    <row r="960">
      <c r="A960" s="20"/>
      <c r="B960" s="20"/>
      <c r="C960" s="20"/>
      <c r="D960" s="20"/>
      <c r="E960" s="20"/>
      <c r="F960" s="20"/>
      <c r="G960" s="20"/>
      <c r="H960" s="20"/>
      <c r="I960" s="29"/>
      <c r="J960" s="29"/>
      <c r="K960" s="30"/>
      <c r="L960" s="20"/>
      <c r="M960" s="20"/>
      <c r="N960" s="20"/>
      <c r="O960" s="20"/>
      <c r="P960" s="20"/>
      <c r="Q960" s="30"/>
      <c r="R960" s="30"/>
      <c r="S960" s="30"/>
      <c r="T960" s="30"/>
      <c r="U960" s="20"/>
      <c r="V960" s="20"/>
      <c r="W960" s="20"/>
    </row>
    <row r="961">
      <c r="A961" s="20"/>
      <c r="B961" s="20"/>
      <c r="C961" s="20"/>
      <c r="D961" s="20"/>
      <c r="E961" s="20"/>
      <c r="F961" s="20"/>
      <c r="G961" s="20"/>
      <c r="H961" s="20"/>
      <c r="I961" s="29"/>
      <c r="J961" s="29"/>
      <c r="K961" s="30"/>
      <c r="L961" s="20"/>
      <c r="M961" s="20"/>
      <c r="N961" s="20"/>
      <c r="O961" s="20"/>
      <c r="P961" s="20"/>
      <c r="Q961" s="30"/>
      <c r="R961" s="30"/>
      <c r="S961" s="30"/>
      <c r="T961" s="30"/>
      <c r="U961" s="20"/>
      <c r="V961" s="20"/>
      <c r="W961" s="20"/>
    </row>
    <row r="962">
      <c r="A962" s="20"/>
      <c r="B962" s="20"/>
      <c r="C962" s="20"/>
      <c r="D962" s="20"/>
      <c r="E962" s="20"/>
      <c r="F962" s="20"/>
      <c r="G962" s="20"/>
      <c r="H962" s="20"/>
      <c r="I962" s="29"/>
      <c r="J962" s="29"/>
      <c r="K962" s="30"/>
      <c r="L962" s="20"/>
      <c r="M962" s="20"/>
      <c r="N962" s="20"/>
      <c r="O962" s="20"/>
      <c r="P962" s="20"/>
      <c r="Q962" s="30"/>
      <c r="R962" s="30"/>
      <c r="S962" s="30"/>
      <c r="T962" s="30"/>
      <c r="U962" s="20"/>
      <c r="V962" s="20"/>
      <c r="W962" s="20"/>
    </row>
    <row r="963">
      <c r="A963" s="20"/>
      <c r="B963" s="20"/>
      <c r="C963" s="20"/>
      <c r="D963" s="20"/>
      <c r="E963" s="20"/>
      <c r="F963" s="20"/>
      <c r="G963" s="20"/>
      <c r="H963" s="20"/>
      <c r="I963" s="29"/>
      <c r="J963" s="29"/>
      <c r="K963" s="30"/>
      <c r="L963" s="20"/>
      <c r="M963" s="20"/>
      <c r="N963" s="20"/>
      <c r="O963" s="20"/>
      <c r="P963" s="20"/>
      <c r="Q963" s="30"/>
      <c r="R963" s="30"/>
      <c r="S963" s="30"/>
      <c r="T963" s="30"/>
      <c r="U963" s="20"/>
      <c r="V963" s="20"/>
      <c r="W963" s="20"/>
    </row>
    <row r="964">
      <c r="A964" s="20"/>
      <c r="B964" s="20"/>
      <c r="C964" s="20"/>
      <c r="D964" s="20"/>
      <c r="E964" s="20"/>
      <c r="F964" s="20"/>
      <c r="G964" s="20"/>
      <c r="H964" s="20"/>
      <c r="I964" s="29"/>
      <c r="J964" s="29"/>
      <c r="K964" s="30"/>
      <c r="L964" s="20"/>
      <c r="M964" s="20"/>
      <c r="N964" s="20"/>
      <c r="O964" s="20"/>
      <c r="P964" s="20"/>
      <c r="Q964" s="30"/>
      <c r="R964" s="30"/>
      <c r="S964" s="30"/>
      <c r="T964" s="30"/>
      <c r="U964" s="20"/>
      <c r="V964" s="20"/>
      <c r="W964" s="20"/>
    </row>
    <row r="965">
      <c r="A965" s="20"/>
      <c r="B965" s="20"/>
      <c r="C965" s="20"/>
      <c r="D965" s="20"/>
      <c r="E965" s="20"/>
      <c r="F965" s="20"/>
      <c r="G965" s="20"/>
      <c r="H965" s="20"/>
      <c r="I965" s="29"/>
      <c r="J965" s="29"/>
      <c r="K965" s="30"/>
      <c r="L965" s="20"/>
      <c r="M965" s="20"/>
      <c r="N965" s="20"/>
      <c r="O965" s="20"/>
      <c r="P965" s="20"/>
      <c r="Q965" s="30"/>
      <c r="R965" s="30"/>
      <c r="S965" s="30"/>
      <c r="T965" s="30"/>
      <c r="U965" s="20"/>
      <c r="V965" s="20"/>
      <c r="W965" s="20"/>
    </row>
    <row r="966">
      <c r="A966" s="20"/>
      <c r="B966" s="20"/>
      <c r="C966" s="20"/>
      <c r="D966" s="20"/>
      <c r="E966" s="20"/>
      <c r="F966" s="20"/>
      <c r="G966" s="20"/>
      <c r="H966" s="20"/>
      <c r="I966" s="29"/>
      <c r="J966" s="29"/>
      <c r="K966" s="30"/>
      <c r="L966" s="20"/>
      <c r="M966" s="20"/>
      <c r="N966" s="20"/>
      <c r="O966" s="20"/>
      <c r="P966" s="20"/>
      <c r="Q966" s="30"/>
      <c r="R966" s="30"/>
      <c r="S966" s="30"/>
      <c r="T966" s="30"/>
      <c r="U966" s="20"/>
      <c r="V966" s="20"/>
      <c r="W966" s="20"/>
    </row>
    <row r="967">
      <c r="A967" s="20"/>
      <c r="B967" s="20"/>
      <c r="C967" s="20"/>
      <c r="D967" s="20"/>
      <c r="E967" s="20"/>
      <c r="F967" s="20"/>
      <c r="G967" s="20"/>
      <c r="H967" s="20"/>
      <c r="I967" s="29"/>
      <c r="J967" s="29"/>
      <c r="K967" s="30"/>
      <c r="L967" s="20"/>
      <c r="M967" s="20"/>
      <c r="N967" s="20"/>
      <c r="O967" s="20"/>
      <c r="P967" s="20"/>
      <c r="Q967" s="30"/>
      <c r="R967" s="30"/>
      <c r="S967" s="30"/>
      <c r="T967" s="30"/>
      <c r="U967" s="20"/>
      <c r="V967" s="20"/>
      <c r="W967" s="20"/>
    </row>
    <row r="968">
      <c r="A968" s="20"/>
      <c r="B968" s="20"/>
      <c r="C968" s="20"/>
      <c r="D968" s="20"/>
      <c r="E968" s="20"/>
      <c r="F968" s="20"/>
      <c r="G968" s="20"/>
      <c r="H968" s="20"/>
      <c r="I968" s="29"/>
      <c r="J968" s="29"/>
      <c r="K968" s="30"/>
      <c r="L968" s="20"/>
      <c r="M968" s="20"/>
      <c r="N968" s="20"/>
      <c r="O968" s="20"/>
      <c r="P968" s="20"/>
      <c r="Q968" s="30"/>
      <c r="R968" s="30"/>
      <c r="S968" s="30"/>
      <c r="T968" s="30"/>
      <c r="U968" s="20"/>
      <c r="V968" s="20"/>
      <c r="W968" s="20"/>
    </row>
    <row r="969">
      <c r="A969" s="20"/>
      <c r="B969" s="20"/>
      <c r="C969" s="20"/>
      <c r="D969" s="20"/>
      <c r="E969" s="20"/>
      <c r="F969" s="20"/>
      <c r="G969" s="20"/>
      <c r="H969" s="20"/>
      <c r="I969" s="29"/>
      <c r="J969" s="29"/>
      <c r="K969" s="30"/>
      <c r="L969" s="20"/>
      <c r="M969" s="20"/>
      <c r="N969" s="20"/>
      <c r="O969" s="20"/>
      <c r="P969" s="20"/>
      <c r="Q969" s="30"/>
      <c r="R969" s="30"/>
      <c r="S969" s="30"/>
      <c r="T969" s="30"/>
      <c r="U969" s="20"/>
      <c r="V969" s="20"/>
      <c r="W969" s="20"/>
    </row>
    <row r="970">
      <c r="A970" s="20"/>
      <c r="B970" s="20"/>
      <c r="C970" s="20"/>
      <c r="D970" s="20"/>
      <c r="E970" s="20"/>
      <c r="F970" s="20"/>
      <c r="G970" s="20"/>
      <c r="H970" s="20"/>
      <c r="I970" s="29"/>
      <c r="J970" s="29"/>
      <c r="K970" s="30"/>
      <c r="L970" s="20"/>
      <c r="M970" s="20"/>
      <c r="N970" s="20"/>
      <c r="O970" s="20"/>
      <c r="P970" s="20"/>
      <c r="Q970" s="30"/>
      <c r="R970" s="30"/>
      <c r="S970" s="30"/>
      <c r="T970" s="30"/>
      <c r="U970" s="20"/>
      <c r="V970" s="20"/>
      <c r="W970" s="20"/>
    </row>
    <row r="971">
      <c r="A971" s="20"/>
      <c r="B971" s="20"/>
      <c r="C971" s="20"/>
      <c r="D971" s="20"/>
      <c r="E971" s="20"/>
      <c r="F971" s="20"/>
      <c r="G971" s="20"/>
      <c r="H971" s="20"/>
      <c r="I971" s="29"/>
      <c r="J971" s="29"/>
      <c r="K971" s="30"/>
      <c r="L971" s="20"/>
      <c r="M971" s="20"/>
      <c r="N971" s="20"/>
      <c r="O971" s="20"/>
      <c r="P971" s="20"/>
      <c r="Q971" s="30"/>
      <c r="R971" s="30"/>
      <c r="S971" s="30"/>
      <c r="T971" s="30"/>
      <c r="U971" s="20"/>
      <c r="V971" s="20"/>
      <c r="W971" s="20"/>
    </row>
    <row r="972">
      <c r="A972" s="20"/>
      <c r="B972" s="20"/>
      <c r="C972" s="20"/>
      <c r="D972" s="20"/>
      <c r="E972" s="20"/>
      <c r="F972" s="20"/>
      <c r="G972" s="20"/>
      <c r="H972" s="20"/>
      <c r="I972" s="29"/>
      <c r="J972" s="29"/>
      <c r="K972" s="30"/>
      <c r="L972" s="20"/>
      <c r="M972" s="20"/>
      <c r="N972" s="20"/>
      <c r="O972" s="20"/>
      <c r="P972" s="20"/>
      <c r="Q972" s="30"/>
      <c r="R972" s="30"/>
      <c r="S972" s="30"/>
      <c r="T972" s="30"/>
      <c r="U972" s="20"/>
      <c r="V972" s="20"/>
      <c r="W972" s="20"/>
    </row>
    <row r="973">
      <c r="A973" s="20"/>
      <c r="B973" s="20"/>
      <c r="C973" s="20"/>
      <c r="D973" s="20"/>
      <c r="E973" s="20"/>
      <c r="F973" s="20"/>
      <c r="G973" s="20"/>
      <c r="H973" s="20"/>
      <c r="I973" s="29"/>
      <c r="J973" s="29"/>
      <c r="K973" s="30"/>
      <c r="L973" s="20"/>
      <c r="M973" s="20"/>
      <c r="N973" s="20"/>
      <c r="O973" s="20"/>
      <c r="P973" s="20"/>
      <c r="Q973" s="30"/>
      <c r="R973" s="30"/>
      <c r="S973" s="30"/>
      <c r="T973" s="30"/>
      <c r="U973" s="20"/>
      <c r="V973" s="20"/>
      <c r="W973" s="20"/>
    </row>
    <row r="974">
      <c r="A974" s="20"/>
      <c r="B974" s="20"/>
      <c r="C974" s="20"/>
      <c r="D974" s="20"/>
      <c r="E974" s="20"/>
      <c r="F974" s="20"/>
      <c r="G974" s="20"/>
      <c r="H974" s="20"/>
      <c r="I974" s="29"/>
      <c r="J974" s="29"/>
      <c r="K974" s="30"/>
      <c r="L974" s="20"/>
      <c r="M974" s="20"/>
      <c r="N974" s="20"/>
      <c r="O974" s="20"/>
      <c r="P974" s="20"/>
      <c r="Q974" s="30"/>
      <c r="R974" s="30"/>
      <c r="S974" s="30"/>
      <c r="T974" s="30"/>
      <c r="U974" s="20"/>
      <c r="V974" s="20"/>
      <c r="W974" s="20"/>
    </row>
    <row r="975">
      <c r="A975" s="20"/>
      <c r="B975" s="20"/>
      <c r="C975" s="20"/>
      <c r="D975" s="20"/>
      <c r="E975" s="20"/>
      <c r="F975" s="20"/>
      <c r="G975" s="20"/>
      <c r="H975" s="20"/>
      <c r="I975" s="29"/>
      <c r="J975" s="29"/>
      <c r="K975" s="30"/>
      <c r="L975" s="20"/>
      <c r="M975" s="20"/>
      <c r="N975" s="20"/>
      <c r="O975" s="20"/>
      <c r="P975" s="20"/>
      <c r="Q975" s="30"/>
      <c r="R975" s="30"/>
      <c r="S975" s="30"/>
      <c r="T975" s="30"/>
      <c r="U975" s="20"/>
      <c r="V975" s="20"/>
      <c r="W975" s="20"/>
    </row>
    <row r="976">
      <c r="A976" s="20"/>
      <c r="B976" s="20"/>
      <c r="C976" s="20"/>
      <c r="D976" s="20"/>
      <c r="E976" s="20"/>
      <c r="F976" s="20"/>
      <c r="G976" s="20"/>
      <c r="H976" s="20"/>
      <c r="I976" s="29"/>
      <c r="J976" s="29"/>
      <c r="K976" s="30"/>
      <c r="L976" s="20"/>
      <c r="M976" s="20"/>
      <c r="N976" s="20"/>
      <c r="O976" s="20"/>
      <c r="P976" s="20"/>
      <c r="Q976" s="30"/>
      <c r="R976" s="30"/>
      <c r="S976" s="30"/>
      <c r="T976" s="30"/>
      <c r="U976" s="20"/>
      <c r="V976" s="20"/>
      <c r="W976" s="20"/>
    </row>
    <row r="977">
      <c r="A977" s="20"/>
      <c r="B977" s="20"/>
      <c r="C977" s="20"/>
      <c r="D977" s="20"/>
      <c r="E977" s="20"/>
      <c r="F977" s="20"/>
      <c r="G977" s="20"/>
      <c r="H977" s="20"/>
      <c r="I977" s="29"/>
      <c r="J977" s="29"/>
      <c r="K977" s="30"/>
      <c r="L977" s="20"/>
      <c r="M977" s="20"/>
      <c r="N977" s="20"/>
      <c r="O977" s="20"/>
      <c r="P977" s="20"/>
      <c r="Q977" s="30"/>
      <c r="R977" s="30"/>
      <c r="S977" s="30"/>
      <c r="T977" s="30"/>
      <c r="U977" s="20"/>
      <c r="V977" s="20"/>
      <c r="W977" s="20"/>
    </row>
    <row r="978">
      <c r="A978" s="20"/>
      <c r="B978" s="20"/>
      <c r="C978" s="20"/>
      <c r="D978" s="20"/>
      <c r="E978" s="20"/>
      <c r="F978" s="20"/>
      <c r="G978" s="20"/>
      <c r="H978" s="20"/>
      <c r="I978" s="29"/>
      <c r="J978" s="29"/>
      <c r="K978" s="30"/>
      <c r="L978" s="20"/>
      <c r="M978" s="20"/>
      <c r="N978" s="20"/>
      <c r="O978" s="20"/>
      <c r="P978" s="20"/>
      <c r="Q978" s="30"/>
      <c r="R978" s="30"/>
      <c r="S978" s="30"/>
      <c r="T978" s="30"/>
      <c r="U978" s="20"/>
      <c r="V978" s="20"/>
      <c r="W978" s="20"/>
    </row>
    <row r="979">
      <c r="A979" s="20"/>
      <c r="B979" s="20"/>
      <c r="C979" s="20"/>
      <c r="D979" s="20"/>
      <c r="E979" s="20"/>
      <c r="F979" s="20"/>
      <c r="G979" s="20"/>
      <c r="H979" s="20"/>
      <c r="I979" s="29"/>
      <c r="J979" s="29"/>
      <c r="K979" s="30"/>
      <c r="L979" s="20"/>
      <c r="M979" s="20"/>
      <c r="N979" s="20"/>
      <c r="O979" s="20"/>
      <c r="P979" s="20"/>
      <c r="Q979" s="30"/>
      <c r="R979" s="30"/>
      <c r="S979" s="30"/>
      <c r="T979" s="30"/>
      <c r="U979" s="20"/>
      <c r="V979" s="20"/>
      <c r="W979" s="20"/>
    </row>
    <row r="980">
      <c r="A980" s="20"/>
      <c r="B980" s="20"/>
      <c r="C980" s="20"/>
      <c r="D980" s="20"/>
      <c r="E980" s="20"/>
      <c r="F980" s="20"/>
      <c r="G980" s="20"/>
      <c r="H980" s="20"/>
      <c r="I980" s="29"/>
      <c r="J980" s="29"/>
      <c r="K980" s="30"/>
      <c r="L980" s="20"/>
      <c r="M980" s="20"/>
      <c r="N980" s="20"/>
      <c r="O980" s="20"/>
      <c r="P980" s="20"/>
      <c r="Q980" s="30"/>
      <c r="R980" s="30"/>
      <c r="S980" s="30"/>
      <c r="T980" s="30"/>
      <c r="U980" s="20"/>
      <c r="V980" s="20"/>
      <c r="W980" s="20"/>
    </row>
    <row r="981">
      <c r="A981" s="20"/>
      <c r="B981" s="20"/>
      <c r="C981" s="20"/>
      <c r="D981" s="20"/>
      <c r="E981" s="20"/>
      <c r="F981" s="20"/>
      <c r="G981" s="20"/>
      <c r="H981" s="20"/>
      <c r="I981" s="29"/>
      <c r="J981" s="29"/>
      <c r="K981" s="30"/>
      <c r="L981" s="20"/>
      <c r="M981" s="20"/>
      <c r="N981" s="20"/>
      <c r="O981" s="20"/>
      <c r="P981" s="20"/>
      <c r="Q981" s="30"/>
      <c r="R981" s="30"/>
      <c r="S981" s="30"/>
      <c r="T981" s="30"/>
      <c r="U981" s="20"/>
      <c r="V981" s="20"/>
      <c r="W981" s="20"/>
    </row>
    <row r="982">
      <c r="A982" s="20"/>
      <c r="B982" s="20"/>
      <c r="C982" s="20"/>
      <c r="D982" s="20"/>
      <c r="E982" s="20"/>
      <c r="F982" s="20"/>
      <c r="G982" s="20"/>
      <c r="H982" s="20"/>
      <c r="I982" s="29"/>
      <c r="J982" s="29"/>
      <c r="K982" s="30"/>
      <c r="L982" s="20"/>
      <c r="M982" s="20"/>
      <c r="N982" s="20"/>
      <c r="O982" s="20"/>
      <c r="P982" s="20"/>
      <c r="Q982" s="30"/>
      <c r="R982" s="30"/>
      <c r="S982" s="30"/>
      <c r="T982" s="30"/>
      <c r="U982" s="20"/>
      <c r="V982" s="20"/>
      <c r="W982" s="20"/>
    </row>
    <row r="983">
      <c r="A983" s="20"/>
      <c r="B983" s="20"/>
      <c r="C983" s="20"/>
      <c r="D983" s="20"/>
      <c r="E983" s="20"/>
      <c r="F983" s="20"/>
      <c r="G983" s="20"/>
      <c r="H983" s="20"/>
      <c r="I983" s="29"/>
      <c r="J983" s="29"/>
      <c r="K983" s="30"/>
      <c r="L983" s="20"/>
      <c r="M983" s="20"/>
      <c r="N983" s="20"/>
      <c r="O983" s="20"/>
      <c r="P983" s="20"/>
      <c r="Q983" s="30"/>
      <c r="R983" s="30"/>
      <c r="S983" s="30"/>
      <c r="T983" s="30"/>
      <c r="U983" s="20"/>
      <c r="V983" s="20"/>
      <c r="W983" s="20"/>
    </row>
    <row r="984">
      <c r="A984" s="20"/>
      <c r="B984" s="20"/>
      <c r="C984" s="20"/>
      <c r="D984" s="20"/>
      <c r="E984" s="20"/>
      <c r="F984" s="20"/>
      <c r="G984" s="20"/>
      <c r="H984" s="20"/>
      <c r="I984" s="29"/>
      <c r="J984" s="29"/>
      <c r="K984" s="30"/>
      <c r="L984" s="20"/>
      <c r="M984" s="20"/>
      <c r="N984" s="20"/>
      <c r="O984" s="20"/>
      <c r="P984" s="20"/>
      <c r="Q984" s="30"/>
      <c r="R984" s="30"/>
      <c r="S984" s="30"/>
      <c r="T984" s="30"/>
      <c r="U984" s="20"/>
      <c r="V984" s="20"/>
      <c r="W984" s="20"/>
    </row>
    <row r="985">
      <c r="A985" s="20"/>
      <c r="B985" s="20"/>
      <c r="C985" s="20"/>
      <c r="D985" s="20"/>
      <c r="E985" s="20"/>
      <c r="F985" s="20"/>
      <c r="G985" s="20"/>
      <c r="H985" s="20"/>
      <c r="I985" s="29"/>
      <c r="J985" s="29"/>
      <c r="K985" s="30"/>
      <c r="L985" s="20"/>
      <c r="M985" s="20"/>
      <c r="N985" s="20"/>
      <c r="O985" s="20"/>
      <c r="P985" s="20"/>
      <c r="Q985" s="30"/>
      <c r="R985" s="30"/>
      <c r="S985" s="30"/>
      <c r="T985" s="30"/>
      <c r="U985" s="20"/>
      <c r="V985" s="20"/>
      <c r="W985" s="20"/>
    </row>
    <row r="986">
      <c r="A986" s="20"/>
      <c r="B986" s="20"/>
      <c r="C986" s="20"/>
      <c r="D986" s="20"/>
      <c r="E986" s="20"/>
      <c r="F986" s="20"/>
      <c r="G986" s="20"/>
      <c r="H986" s="20"/>
      <c r="I986" s="29"/>
      <c r="J986" s="29"/>
      <c r="K986" s="30"/>
      <c r="L986" s="20"/>
      <c r="M986" s="20"/>
      <c r="N986" s="20"/>
      <c r="O986" s="20"/>
      <c r="P986" s="20"/>
      <c r="Q986" s="30"/>
      <c r="R986" s="30"/>
      <c r="S986" s="30"/>
      <c r="T986" s="30"/>
      <c r="U986" s="20"/>
      <c r="V986" s="20"/>
      <c r="W986" s="20"/>
    </row>
    <row r="987">
      <c r="A987" s="20"/>
      <c r="B987" s="20"/>
      <c r="C987" s="20"/>
      <c r="D987" s="20"/>
      <c r="E987" s="20"/>
      <c r="F987" s="20"/>
      <c r="G987" s="20"/>
      <c r="H987" s="20"/>
      <c r="I987" s="29"/>
      <c r="J987" s="29"/>
      <c r="K987" s="30"/>
      <c r="L987" s="20"/>
      <c r="M987" s="20"/>
      <c r="N987" s="20"/>
      <c r="O987" s="20"/>
      <c r="P987" s="20"/>
      <c r="Q987" s="30"/>
      <c r="R987" s="30"/>
      <c r="S987" s="30"/>
      <c r="T987" s="30"/>
      <c r="U987" s="20"/>
      <c r="V987" s="20"/>
      <c r="W987" s="20"/>
    </row>
    <row r="988">
      <c r="A988" s="20"/>
      <c r="B988" s="20"/>
      <c r="C988" s="20"/>
      <c r="D988" s="20"/>
      <c r="E988" s="20"/>
      <c r="F988" s="20"/>
      <c r="G988" s="20"/>
      <c r="H988" s="20"/>
      <c r="I988" s="29"/>
      <c r="J988" s="29"/>
      <c r="K988" s="30"/>
      <c r="L988" s="20"/>
      <c r="M988" s="20"/>
      <c r="N988" s="20"/>
      <c r="O988" s="20"/>
      <c r="P988" s="20"/>
      <c r="Q988" s="30"/>
      <c r="R988" s="30"/>
      <c r="S988" s="30"/>
      <c r="T988" s="30"/>
      <c r="U988" s="20"/>
      <c r="V988" s="20"/>
      <c r="W988" s="20"/>
    </row>
    <row r="989">
      <c r="A989" s="20"/>
      <c r="B989" s="20"/>
      <c r="C989" s="20"/>
      <c r="D989" s="20"/>
      <c r="E989" s="20"/>
      <c r="F989" s="20"/>
      <c r="G989" s="20"/>
      <c r="H989" s="20"/>
      <c r="I989" s="29"/>
      <c r="J989" s="29"/>
      <c r="K989" s="30"/>
      <c r="L989" s="20"/>
      <c r="M989" s="20"/>
      <c r="N989" s="20"/>
      <c r="O989" s="20"/>
      <c r="P989" s="20"/>
      <c r="Q989" s="30"/>
      <c r="R989" s="30"/>
      <c r="S989" s="30"/>
      <c r="T989" s="30"/>
      <c r="U989" s="20"/>
      <c r="V989" s="20"/>
      <c r="W989" s="20"/>
    </row>
    <row r="990">
      <c r="A990" s="20"/>
      <c r="B990" s="20"/>
      <c r="C990" s="20"/>
      <c r="D990" s="20"/>
      <c r="E990" s="20"/>
      <c r="F990" s="20"/>
      <c r="G990" s="20"/>
      <c r="H990" s="20"/>
      <c r="I990" s="29"/>
      <c r="J990" s="29"/>
      <c r="K990" s="30"/>
      <c r="L990" s="20"/>
      <c r="M990" s="20"/>
      <c r="N990" s="20"/>
      <c r="O990" s="20"/>
      <c r="P990" s="20"/>
      <c r="Q990" s="30"/>
      <c r="R990" s="30"/>
      <c r="S990" s="30"/>
      <c r="T990" s="30"/>
      <c r="U990" s="20"/>
      <c r="V990" s="20"/>
      <c r="W990" s="20"/>
    </row>
    <row r="991">
      <c r="A991" s="20"/>
      <c r="B991" s="20"/>
      <c r="C991" s="20"/>
      <c r="D991" s="20"/>
      <c r="E991" s="20"/>
      <c r="F991" s="20"/>
      <c r="G991" s="20"/>
      <c r="H991" s="20"/>
      <c r="I991" s="29"/>
      <c r="J991" s="29"/>
      <c r="K991" s="30"/>
      <c r="L991" s="20"/>
      <c r="M991" s="20"/>
      <c r="N991" s="20"/>
      <c r="O991" s="20"/>
      <c r="P991" s="20"/>
      <c r="Q991" s="30"/>
      <c r="R991" s="30"/>
      <c r="S991" s="30"/>
      <c r="T991" s="30"/>
      <c r="U991" s="20"/>
      <c r="V991" s="20"/>
      <c r="W991" s="20"/>
    </row>
    <row r="992">
      <c r="A992" s="20"/>
      <c r="B992" s="20"/>
      <c r="C992" s="20"/>
      <c r="D992" s="20"/>
      <c r="E992" s="20"/>
      <c r="F992" s="20"/>
      <c r="G992" s="20"/>
      <c r="H992" s="20"/>
      <c r="I992" s="29"/>
      <c r="J992" s="29"/>
      <c r="K992" s="30"/>
      <c r="L992" s="20"/>
      <c r="M992" s="20"/>
      <c r="N992" s="20"/>
      <c r="O992" s="20"/>
      <c r="P992" s="20"/>
      <c r="Q992" s="30"/>
      <c r="R992" s="30"/>
      <c r="S992" s="30"/>
      <c r="T992" s="30"/>
      <c r="U992" s="20"/>
      <c r="V992" s="20"/>
      <c r="W992" s="20"/>
    </row>
    <row r="993">
      <c r="A993" s="20"/>
      <c r="B993" s="20"/>
      <c r="C993" s="20"/>
      <c r="D993" s="20"/>
      <c r="E993" s="20"/>
      <c r="F993" s="20"/>
      <c r="G993" s="20"/>
      <c r="H993" s="20"/>
      <c r="I993" s="29"/>
      <c r="J993" s="29"/>
      <c r="K993" s="30"/>
      <c r="L993" s="20"/>
      <c r="M993" s="20"/>
      <c r="N993" s="20"/>
      <c r="O993" s="20"/>
      <c r="P993" s="20"/>
      <c r="Q993" s="30"/>
      <c r="R993" s="30"/>
      <c r="S993" s="30"/>
      <c r="T993" s="30"/>
      <c r="U993" s="20"/>
      <c r="V993" s="20"/>
      <c r="W993" s="20"/>
    </row>
    <row r="994">
      <c r="A994" s="20"/>
      <c r="B994" s="20"/>
      <c r="C994" s="20"/>
      <c r="D994" s="20"/>
      <c r="E994" s="20"/>
      <c r="F994" s="20"/>
      <c r="G994" s="20"/>
      <c r="H994" s="20"/>
      <c r="I994" s="29"/>
      <c r="J994" s="29"/>
      <c r="K994" s="30"/>
      <c r="L994" s="20"/>
      <c r="M994" s="20"/>
      <c r="N994" s="20"/>
      <c r="O994" s="20"/>
      <c r="P994" s="20"/>
      <c r="Q994" s="30"/>
      <c r="R994" s="30"/>
      <c r="S994" s="30"/>
      <c r="T994" s="30"/>
      <c r="U994" s="20"/>
      <c r="V994" s="20"/>
      <c r="W994" s="20"/>
    </row>
    <row r="995">
      <c r="A995" s="20"/>
      <c r="B995" s="20"/>
      <c r="C995" s="20"/>
      <c r="D995" s="20"/>
      <c r="E995" s="20"/>
      <c r="F995" s="20"/>
      <c r="G995" s="20"/>
      <c r="H995" s="20"/>
      <c r="I995" s="29"/>
      <c r="J995" s="29"/>
      <c r="K995" s="30"/>
      <c r="L995" s="20"/>
      <c r="M995" s="20"/>
      <c r="N995" s="20"/>
      <c r="O995" s="20"/>
      <c r="P995" s="20"/>
      <c r="Q995" s="30"/>
      <c r="R995" s="30"/>
      <c r="S995" s="30"/>
      <c r="T995" s="30"/>
      <c r="U995" s="20"/>
      <c r="V995" s="20"/>
      <c r="W995" s="20"/>
    </row>
    <row r="996">
      <c r="A996" s="20"/>
      <c r="B996" s="20"/>
      <c r="C996" s="20"/>
      <c r="D996" s="20"/>
      <c r="E996" s="20"/>
      <c r="F996" s="20"/>
      <c r="G996" s="20"/>
      <c r="H996" s="20"/>
      <c r="I996" s="29"/>
      <c r="J996" s="29"/>
      <c r="K996" s="30"/>
      <c r="L996" s="20"/>
      <c r="M996" s="20"/>
      <c r="N996" s="20"/>
      <c r="O996" s="20"/>
      <c r="P996" s="20"/>
      <c r="Q996" s="30"/>
      <c r="R996" s="30"/>
      <c r="S996" s="30"/>
      <c r="T996" s="30"/>
      <c r="U996" s="20"/>
      <c r="V996" s="20"/>
      <c r="W996" s="20"/>
    </row>
    <row r="997">
      <c r="A997" s="20"/>
      <c r="B997" s="20"/>
      <c r="C997" s="20"/>
      <c r="D997" s="20"/>
      <c r="E997" s="20"/>
      <c r="F997" s="20"/>
      <c r="G997" s="20"/>
      <c r="H997" s="20"/>
      <c r="I997" s="29"/>
      <c r="J997" s="29"/>
      <c r="K997" s="30"/>
      <c r="L997" s="20"/>
      <c r="M997" s="20"/>
      <c r="N997" s="20"/>
      <c r="O997" s="20"/>
      <c r="P997" s="20"/>
      <c r="Q997" s="30"/>
      <c r="R997" s="30"/>
      <c r="S997" s="30"/>
      <c r="T997" s="30"/>
      <c r="U997" s="20"/>
      <c r="V997" s="20"/>
      <c r="W997" s="20"/>
    </row>
    <row r="998">
      <c r="A998" s="20"/>
      <c r="B998" s="20"/>
      <c r="C998" s="20"/>
      <c r="D998" s="20"/>
      <c r="E998" s="20"/>
      <c r="F998" s="20"/>
      <c r="G998" s="20"/>
      <c r="H998" s="20"/>
      <c r="I998" s="29"/>
      <c r="J998" s="29"/>
      <c r="K998" s="30"/>
      <c r="L998" s="20"/>
      <c r="M998" s="20"/>
      <c r="N998" s="20"/>
      <c r="O998" s="20"/>
      <c r="P998" s="20"/>
      <c r="Q998" s="30"/>
      <c r="R998" s="30"/>
      <c r="S998" s="30"/>
      <c r="T998" s="30"/>
      <c r="U998" s="20"/>
      <c r="V998" s="20"/>
      <c r="W998" s="20"/>
    </row>
    <row r="999">
      <c r="A999" s="20"/>
      <c r="B999" s="20"/>
      <c r="C999" s="20"/>
      <c r="D999" s="20"/>
      <c r="E999" s="20"/>
      <c r="F999" s="20"/>
      <c r="G999" s="20"/>
      <c r="H999" s="20"/>
      <c r="I999" s="29"/>
      <c r="J999" s="29"/>
      <c r="K999" s="30"/>
      <c r="L999" s="20"/>
      <c r="M999" s="20"/>
      <c r="N999" s="20"/>
      <c r="O999" s="20"/>
      <c r="P999" s="20"/>
      <c r="Q999" s="30"/>
      <c r="R999" s="30"/>
      <c r="S999" s="30"/>
      <c r="T999" s="30"/>
      <c r="U999" s="20"/>
      <c r="V999" s="20"/>
      <c r="W999" s="20"/>
    </row>
    <row r="1000">
      <c r="A1000" s="20"/>
      <c r="B1000" s="20"/>
      <c r="C1000" s="20"/>
      <c r="D1000" s="20"/>
      <c r="E1000" s="20"/>
      <c r="F1000" s="20"/>
      <c r="G1000" s="20"/>
      <c r="H1000" s="20"/>
      <c r="I1000" s="29"/>
      <c r="J1000" s="29"/>
      <c r="K1000" s="30"/>
      <c r="L1000" s="20"/>
      <c r="M1000" s="20"/>
      <c r="N1000" s="20"/>
      <c r="O1000" s="20"/>
      <c r="P1000" s="20"/>
      <c r="Q1000" s="30"/>
      <c r="R1000" s="30"/>
      <c r="S1000" s="30"/>
      <c r="T1000" s="30"/>
      <c r="U1000" s="20"/>
      <c r="V1000" s="20"/>
      <c r="W1000" s="20"/>
    </row>
    <row r="1001">
      <c r="A1001" s="20"/>
      <c r="B1001" s="20"/>
      <c r="C1001" s="20"/>
      <c r="D1001" s="20"/>
      <c r="E1001" s="20"/>
      <c r="F1001" s="20"/>
      <c r="G1001" s="20"/>
      <c r="H1001" s="20"/>
      <c r="I1001" s="29"/>
      <c r="J1001" s="29"/>
      <c r="K1001" s="30"/>
      <c r="L1001" s="20"/>
      <c r="M1001" s="20"/>
      <c r="N1001" s="20"/>
      <c r="O1001" s="20"/>
      <c r="P1001" s="20"/>
      <c r="Q1001" s="30"/>
      <c r="R1001" s="30"/>
      <c r="S1001" s="30"/>
      <c r="T1001" s="30"/>
      <c r="U1001" s="20"/>
      <c r="V1001" s="20"/>
      <c r="W1001" s="20"/>
    </row>
    <row r="1002">
      <c r="A1002" s="20"/>
      <c r="B1002" s="20"/>
      <c r="C1002" s="20"/>
      <c r="D1002" s="20"/>
      <c r="E1002" s="20"/>
      <c r="F1002" s="20"/>
      <c r="G1002" s="20"/>
      <c r="H1002" s="20"/>
      <c r="I1002" s="29"/>
      <c r="J1002" s="29"/>
      <c r="K1002" s="30"/>
      <c r="L1002" s="20"/>
      <c r="M1002" s="20"/>
      <c r="N1002" s="20"/>
      <c r="O1002" s="20"/>
      <c r="P1002" s="20"/>
      <c r="Q1002" s="30"/>
      <c r="R1002" s="30"/>
      <c r="S1002" s="30"/>
      <c r="T1002" s="30"/>
      <c r="U1002" s="20"/>
      <c r="V1002" s="20"/>
      <c r="W1002" s="20"/>
    </row>
    <row r="1003">
      <c r="A1003" s="20"/>
      <c r="B1003" s="20"/>
      <c r="C1003" s="20"/>
      <c r="D1003" s="20"/>
      <c r="E1003" s="20"/>
      <c r="F1003" s="20"/>
      <c r="G1003" s="20"/>
      <c r="H1003" s="20"/>
      <c r="I1003" s="29"/>
      <c r="J1003" s="29"/>
      <c r="K1003" s="30"/>
      <c r="L1003" s="20"/>
      <c r="M1003" s="20"/>
      <c r="N1003" s="20"/>
      <c r="O1003" s="20"/>
      <c r="P1003" s="20"/>
      <c r="Q1003" s="30"/>
      <c r="R1003" s="30"/>
      <c r="S1003" s="30"/>
      <c r="T1003" s="30"/>
      <c r="U1003" s="20"/>
      <c r="V1003" s="20"/>
      <c r="W1003" s="20"/>
    </row>
    <row r="1004">
      <c r="A1004" s="20"/>
      <c r="B1004" s="20"/>
      <c r="C1004" s="20"/>
      <c r="D1004" s="20"/>
      <c r="E1004" s="20"/>
      <c r="F1004" s="20"/>
      <c r="G1004" s="20"/>
      <c r="H1004" s="20"/>
      <c r="I1004" s="29"/>
      <c r="J1004" s="29"/>
      <c r="K1004" s="30"/>
      <c r="L1004" s="20"/>
      <c r="M1004" s="20"/>
      <c r="N1004" s="20"/>
      <c r="O1004" s="20"/>
      <c r="P1004" s="20"/>
      <c r="Q1004" s="30"/>
      <c r="R1004" s="30"/>
      <c r="S1004" s="30"/>
      <c r="T1004" s="30"/>
      <c r="U1004" s="20"/>
      <c r="V1004" s="20"/>
      <c r="W1004" s="20"/>
    </row>
    <row r="1005">
      <c r="A1005" s="20"/>
      <c r="B1005" s="20"/>
      <c r="C1005" s="20"/>
      <c r="D1005" s="20"/>
      <c r="E1005" s="20"/>
      <c r="F1005" s="20"/>
      <c r="G1005" s="20"/>
      <c r="H1005" s="20"/>
      <c r="I1005" s="29"/>
      <c r="J1005" s="29"/>
      <c r="K1005" s="30"/>
      <c r="L1005" s="20"/>
      <c r="M1005" s="20"/>
      <c r="N1005" s="20"/>
      <c r="O1005" s="20"/>
      <c r="P1005" s="20"/>
      <c r="Q1005" s="30"/>
      <c r="R1005" s="30"/>
      <c r="S1005" s="30"/>
      <c r="T1005" s="30"/>
      <c r="U1005" s="20"/>
      <c r="V1005" s="20"/>
      <c r="W1005" s="20"/>
    </row>
    <row r="1006">
      <c r="A1006" s="20"/>
      <c r="B1006" s="20"/>
      <c r="C1006" s="20"/>
      <c r="D1006" s="20"/>
      <c r="E1006" s="20"/>
      <c r="F1006" s="20"/>
      <c r="G1006" s="20"/>
      <c r="H1006" s="20"/>
      <c r="I1006" s="29"/>
      <c r="J1006" s="29"/>
      <c r="K1006" s="30"/>
      <c r="L1006" s="20"/>
      <c r="M1006" s="20"/>
      <c r="N1006" s="20"/>
      <c r="O1006" s="20"/>
      <c r="P1006" s="20"/>
      <c r="Q1006" s="30"/>
      <c r="R1006" s="30"/>
      <c r="S1006" s="30"/>
      <c r="T1006" s="30"/>
      <c r="U1006" s="20"/>
      <c r="V1006" s="20"/>
      <c r="W1006" s="20"/>
    </row>
    <row r="1007">
      <c r="A1007" s="20"/>
      <c r="B1007" s="20"/>
      <c r="C1007" s="20"/>
      <c r="D1007" s="20"/>
      <c r="E1007" s="20"/>
      <c r="F1007" s="20"/>
      <c r="G1007" s="20"/>
      <c r="H1007" s="20"/>
      <c r="I1007" s="29"/>
      <c r="J1007" s="29"/>
      <c r="K1007" s="30"/>
      <c r="L1007" s="20"/>
      <c r="M1007" s="20"/>
      <c r="N1007" s="20"/>
      <c r="O1007" s="20"/>
      <c r="P1007" s="20"/>
      <c r="Q1007" s="30"/>
      <c r="R1007" s="30"/>
      <c r="S1007" s="30"/>
      <c r="T1007" s="30"/>
      <c r="U1007" s="20"/>
      <c r="V1007" s="20"/>
      <c r="W1007" s="20"/>
    </row>
    <row r="1008">
      <c r="A1008" s="20"/>
      <c r="B1008" s="20"/>
      <c r="C1008" s="20"/>
      <c r="D1008" s="20"/>
      <c r="E1008" s="20"/>
      <c r="F1008" s="20"/>
      <c r="G1008" s="20"/>
      <c r="H1008" s="20"/>
      <c r="I1008" s="29"/>
      <c r="J1008" s="29"/>
      <c r="K1008" s="30"/>
      <c r="L1008" s="20"/>
      <c r="M1008" s="20"/>
      <c r="N1008" s="20"/>
      <c r="O1008" s="20"/>
      <c r="P1008" s="20"/>
      <c r="Q1008" s="30"/>
      <c r="R1008" s="30"/>
      <c r="S1008" s="30"/>
      <c r="T1008" s="30"/>
      <c r="U1008" s="20"/>
      <c r="V1008" s="20"/>
      <c r="W1008" s="20"/>
    </row>
    <row r="1009">
      <c r="A1009" s="20"/>
      <c r="B1009" s="20"/>
      <c r="C1009" s="20"/>
      <c r="D1009" s="20"/>
      <c r="E1009" s="20"/>
      <c r="F1009" s="20"/>
      <c r="G1009" s="20"/>
      <c r="H1009" s="20"/>
      <c r="I1009" s="29"/>
      <c r="J1009" s="29"/>
      <c r="K1009" s="30"/>
      <c r="L1009" s="20"/>
      <c r="M1009" s="20"/>
      <c r="N1009" s="20"/>
      <c r="O1009" s="20"/>
      <c r="P1009" s="20"/>
      <c r="Q1009" s="30"/>
      <c r="R1009" s="30"/>
      <c r="S1009" s="30"/>
      <c r="T1009" s="30"/>
      <c r="U1009" s="20"/>
      <c r="V1009" s="20"/>
      <c r="W1009" s="20"/>
    </row>
    <row r="1010">
      <c r="A1010" s="20"/>
      <c r="B1010" s="20"/>
      <c r="C1010" s="20"/>
      <c r="D1010" s="20"/>
      <c r="E1010" s="20"/>
      <c r="F1010" s="20"/>
      <c r="G1010" s="20"/>
      <c r="H1010" s="20"/>
      <c r="I1010" s="29"/>
      <c r="J1010" s="29"/>
      <c r="K1010" s="30"/>
      <c r="L1010" s="20"/>
      <c r="M1010" s="20"/>
      <c r="N1010" s="20"/>
      <c r="O1010" s="20"/>
      <c r="P1010" s="20"/>
      <c r="Q1010" s="30"/>
      <c r="R1010" s="30"/>
      <c r="S1010" s="30"/>
      <c r="T1010" s="30"/>
      <c r="U1010" s="20"/>
      <c r="V1010" s="20"/>
      <c r="W1010" s="20"/>
    </row>
    <row r="1011">
      <c r="A1011" s="20"/>
      <c r="B1011" s="20"/>
      <c r="C1011" s="20"/>
      <c r="D1011" s="20"/>
      <c r="E1011" s="20"/>
      <c r="F1011" s="20"/>
      <c r="G1011" s="20"/>
      <c r="H1011" s="20"/>
      <c r="I1011" s="29"/>
      <c r="J1011" s="29"/>
      <c r="K1011" s="30"/>
      <c r="L1011" s="20"/>
      <c r="M1011" s="20"/>
      <c r="N1011" s="20"/>
      <c r="O1011" s="20"/>
      <c r="P1011" s="20"/>
      <c r="Q1011" s="30"/>
      <c r="R1011" s="30"/>
      <c r="S1011" s="30"/>
      <c r="T1011" s="30"/>
      <c r="U1011" s="20"/>
      <c r="V1011" s="20"/>
      <c r="W1011" s="20"/>
    </row>
    <row r="1012">
      <c r="A1012" s="20"/>
      <c r="B1012" s="20"/>
      <c r="C1012" s="20"/>
      <c r="D1012" s="20"/>
      <c r="E1012" s="20"/>
      <c r="F1012" s="20"/>
      <c r="G1012" s="20"/>
      <c r="H1012" s="20"/>
      <c r="I1012" s="29"/>
      <c r="J1012" s="29"/>
      <c r="K1012" s="30"/>
      <c r="L1012" s="20"/>
      <c r="M1012" s="20"/>
      <c r="N1012" s="20"/>
      <c r="O1012" s="20"/>
      <c r="P1012" s="20"/>
      <c r="Q1012" s="30"/>
      <c r="R1012" s="30"/>
      <c r="S1012" s="30"/>
      <c r="T1012" s="30"/>
      <c r="U1012" s="20"/>
      <c r="V1012" s="20"/>
      <c r="W1012" s="20"/>
    </row>
    <row r="1013">
      <c r="A1013" s="20"/>
      <c r="B1013" s="20"/>
      <c r="C1013" s="20"/>
      <c r="D1013" s="20"/>
      <c r="E1013" s="20"/>
      <c r="F1013" s="20"/>
      <c r="G1013" s="20"/>
      <c r="H1013" s="20"/>
      <c r="I1013" s="29"/>
      <c r="J1013" s="29"/>
      <c r="K1013" s="30"/>
      <c r="L1013" s="20"/>
      <c r="M1013" s="20"/>
      <c r="N1013" s="20"/>
      <c r="O1013" s="20"/>
      <c r="P1013" s="20"/>
      <c r="Q1013" s="30"/>
      <c r="R1013" s="30"/>
      <c r="S1013" s="30"/>
      <c r="T1013" s="30"/>
      <c r="U1013" s="20"/>
      <c r="V1013" s="20"/>
      <c r="W1013" s="20"/>
    </row>
    <row r="1014">
      <c r="A1014" s="20"/>
      <c r="B1014" s="20"/>
      <c r="C1014" s="20"/>
      <c r="D1014" s="20"/>
      <c r="E1014" s="20"/>
      <c r="F1014" s="20"/>
      <c r="G1014" s="20"/>
      <c r="H1014" s="20"/>
      <c r="I1014" s="29"/>
      <c r="J1014" s="29"/>
      <c r="K1014" s="30"/>
      <c r="L1014" s="20"/>
      <c r="M1014" s="20"/>
      <c r="N1014" s="20"/>
      <c r="O1014" s="20"/>
      <c r="P1014" s="20"/>
      <c r="Q1014" s="30"/>
      <c r="R1014" s="30"/>
      <c r="S1014" s="30"/>
      <c r="T1014" s="30"/>
      <c r="U1014" s="20"/>
      <c r="V1014" s="20"/>
      <c r="W1014" s="20"/>
    </row>
    <row r="1015">
      <c r="A1015" s="20"/>
      <c r="B1015" s="20"/>
      <c r="C1015" s="20"/>
      <c r="D1015" s="20"/>
      <c r="E1015" s="20"/>
      <c r="F1015" s="20"/>
      <c r="G1015" s="20"/>
      <c r="H1015" s="20"/>
      <c r="I1015" s="29"/>
      <c r="J1015" s="29"/>
      <c r="K1015" s="30"/>
      <c r="L1015" s="20"/>
      <c r="M1015" s="20"/>
      <c r="N1015" s="20"/>
      <c r="O1015" s="20"/>
      <c r="P1015" s="20"/>
      <c r="Q1015" s="30"/>
      <c r="R1015" s="30"/>
      <c r="S1015" s="30"/>
      <c r="T1015" s="30"/>
      <c r="U1015" s="20"/>
      <c r="V1015" s="20"/>
      <c r="W1015" s="20"/>
    </row>
    <row r="1016">
      <c r="A1016" s="20"/>
      <c r="B1016" s="20"/>
      <c r="C1016" s="20"/>
      <c r="D1016" s="20"/>
      <c r="E1016" s="20"/>
      <c r="F1016" s="20"/>
      <c r="G1016" s="20"/>
      <c r="H1016" s="20"/>
      <c r="I1016" s="29"/>
      <c r="J1016" s="29"/>
      <c r="K1016" s="30"/>
      <c r="L1016" s="20"/>
      <c r="M1016" s="20"/>
      <c r="N1016" s="20"/>
      <c r="O1016" s="20"/>
      <c r="P1016" s="20"/>
      <c r="Q1016" s="30"/>
      <c r="R1016" s="30"/>
      <c r="S1016" s="30"/>
      <c r="T1016" s="30"/>
      <c r="U1016" s="20"/>
      <c r="V1016" s="20"/>
      <c r="W1016" s="20"/>
    </row>
    <row r="1017">
      <c r="A1017" s="20"/>
      <c r="B1017" s="20"/>
      <c r="C1017" s="20"/>
      <c r="D1017" s="20"/>
      <c r="E1017" s="20"/>
      <c r="F1017" s="20"/>
      <c r="G1017" s="20"/>
      <c r="H1017" s="20"/>
      <c r="I1017" s="29"/>
      <c r="J1017" s="29"/>
      <c r="K1017" s="30"/>
      <c r="L1017" s="20"/>
      <c r="M1017" s="20"/>
      <c r="N1017" s="20"/>
      <c r="O1017" s="20"/>
      <c r="P1017" s="20"/>
      <c r="Q1017" s="30"/>
      <c r="R1017" s="30"/>
      <c r="S1017" s="30"/>
      <c r="T1017" s="30"/>
      <c r="U1017" s="20"/>
      <c r="V1017" s="20"/>
      <c r="W1017" s="20"/>
    </row>
    <row r="1018">
      <c r="A1018" s="20"/>
      <c r="B1018" s="20"/>
      <c r="C1018" s="20"/>
      <c r="D1018" s="20"/>
      <c r="E1018" s="20"/>
      <c r="F1018" s="20"/>
      <c r="G1018" s="20"/>
      <c r="H1018" s="20"/>
      <c r="I1018" s="29"/>
      <c r="J1018" s="29"/>
      <c r="K1018" s="30"/>
      <c r="L1018" s="20"/>
      <c r="M1018" s="20"/>
      <c r="N1018" s="20"/>
      <c r="O1018" s="20"/>
      <c r="P1018" s="20"/>
      <c r="Q1018" s="30"/>
      <c r="R1018" s="30"/>
      <c r="S1018" s="30"/>
      <c r="T1018" s="30"/>
      <c r="U1018" s="20"/>
      <c r="V1018" s="20"/>
      <c r="W1018" s="20"/>
    </row>
    <row r="1019">
      <c r="A1019" s="20"/>
      <c r="B1019" s="20"/>
      <c r="C1019" s="20"/>
      <c r="D1019" s="20"/>
      <c r="E1019" s="20"/>
      <c r="F1019" s="20"/>
      <c r="G1019" s="20"/>
      <c r="H1019" s="20"/>
      <c r="I1019" s="29"/>
      <c r="J1019" s="29"/>
      <c r="K1019" s="30"/>
      <c r="L1019" s="20"/>
      <c r="M1019" s="20"/>
      <c r="N1019" s="20"/>
      <c r="O1019" s="20"/>
      <c r="P1019" s="20"/>
      <c r="Q1019" s="30"/>
      <c r="R1019" s="30"/>
      <c r="S1019" s="30"/>
      <c r="T1019" s="30"/>
      <c r="U1019" s="20"/>
      <c r="V1019" s="20"/>
      <c r="W1019" s="20"/>
    </row>
    <row r="1020">
      <c r="A1020" s="20"/>
      <c r="B1020" s="20"/>
      <c r="C1020" s="20"/>
      <c r="D1020" s="20"/>
      <c r="E1020" s="20"/>
      <c r="F1020" s="20"/>
      <c r="G1020" s="20"/>
      <c r="H1020" s="20"/>
      <c r="I1020" s="29"/>
      <c r="J1020" s="29"/>
      <c r="K1020" s="30"/>
      <c r="L1020" s="20"/>
      <c r="M1020" s="20"/>
      <c r="N1020" s="20"/>
      <c r="O1020" s="20"/>
      <c r="P1020" s="20"/>
      <c r="Q1020" s="30"/>
      <c r="R1020" s="30"/>
      <c r="S1020" s="30"/>
      <c r="T1020" s="30"/>
      <c r="U1020" s="20"/>
      <c r="V1020" s="20"/>
      <c r="W1020" s="20"/>
    </row>
    <row r="1021">
      <c r="A1021" s="20"/>
      <c r="B1021" s="20"/>
      <c r="C1021" s="20"/>
      <c r="D1021" s="20"/>
      <c r="E1021" s="20"/>
      <c r="F1021" s="20"/>
      <c r="G1021" s="20"/>
      <c r="H1021" s="20"/>
      <c r="I1021" s="29"/>
      <c r="J1021" s="29"/>
      <c r="K1021" s="30"/>
      <c r="L1021" s="20"/>
      <c r="M1021" s="20"/>
      <c r="N1021" s="20"/>
      <c r="O1021" s="20"/>
      <c r="P1021" s="20"/>
      <c r="Q1021" s="30"/>
      <c r="R1021" s="30"/>
      <c r="S1021" s="30"/>
      <c r="T1021" s="30"/>
      <c r="U1021" s="20"/>
      <c r="V1021" s="20"/>
      <c r="W1021" s="20"/>
    </row>
    <row r="1022">
      <c r="A1022" s="20"/>
      <c r="B1022" s="20"/>
      <c r="C1022" s="20"/>
      <c r="D1022" s="20"/>
      <c r="E1022" s="20"/>
      <c r="F1022" s="20"/>
      <c r="G1022" s="20"/>
      <c r="H1022" s="20"/>
      <c r="I1022" s="29"/>
      <c r="J1022" s="29"/>
      <c r="K1022" s="30"/>
      <c r="L1022" s="20"/>
      <c r="M1022" s="20"/>
      <c r="N1022" s="20"/>
      <c r="O1022" s="20"/>
      <c r="P1022" s="20"/>
      <c r="Q1022" s="30"/>
      <c r="R1022" s="30"/>
      <c r="S1022" s="30"/>
      <c r="T1022" s="30"/>
      <c r="U1022" s="20"/>
      <c r="V1022" s="20"/>
      <c r="W1022" s="20"/>
    </row>
    <row r="1023">
      <c r="A1023" s="20"/>
      <c r="B1023" s="20"/>
      <c r="C1023" s="20"/>
      <c r="D1023" s="20"/>
      <c r="E1023" s="20"/>
      <c r="F1023" s="20"/>
      <c r="G1023" s="20"/>
      <c r="H1023" s="20"/>
      <c r="I1023" s="29"/>
      <c r="J1023" s="29"/>
      <c r="K1023" s="30"/>
      <c r="L1023" s="20"/>
      <c r="M1023" s="20"/>
      <c r="N1023" s="20"/>
      <c r="O1023" s="20"/>
      <c r="P1023" s="20"/>
      <c r="Q1023" s="30"/>
      <c r="R1023" s="30"/>
      <c r="S1023" s="30"/>
      <c r="T1023" s="30"/>
      <c r="U1023" s="20"/>
      <c r="V1023" s="20"/>
      <c r="W1023" s="20"/>
    </row>
    <row r="1024">
      <c r="A1024" s="20"/>
      <c r="B1024" s="20"/>
      <c r="C1024" s="20"/>
      <c r="D1024" s="20"/>
      <c r="E1024" s="20"/>
      <c r="F1024" s="20"/>
      <c r="G1024" s="20"/>
      <c r="H1024" s="20"/>
      <c r="I1024" s="29"/>
      <c r="J1024" s="29"/>
      <c r="K1024" s="30"/>
      <c r="L1024" s="20"/>
      <c r="M1024" s="20"/>
      <c r="N1024" s="20"/>
      <c r="O1024" s="20"/>
      <c r="P1024" s="20"/>
      <c r="Q1024" s="30"/>
      <c r="R1024" s="30"/>
      <c r="S1024" s="30"/>
      <c r="T1024" s="30"/>
      <c r="U1024" s="20"/>
      <c r="V1024" s="20"/>
      <c r="W1024" s="20"/>
    </row>
    <row r="1025">
      <c r="A1025" s="20"/>
      <c r="B1025" s="20"/>
      <c r="C1025" s="20"/>
      <c r="D1025" s="20"/>
      <c r="E1025" s="20"/>
      <c r="F1025" s="20"/>
      <c r="G1025" s="20"/>
      <c r="H1025" s="20"/>
      <c r="I1025" s="29"/>
      <c r="J1025" s="29"/>
      <c r="K1025" s="30"/>
      <c r="L1025" s="20"/>
      <c r="M1025" s="20"/>
      <c r="N1025" s="20"/>
      <c r="O1025" s="20"/>
      <c r="P1025" s="20"/>
      <c r="Q1025" s="30"/>
      <c r="R1025" s="30"/>
      <c r="S1025" s="30"/>
      <c r="T1025" s="30"/>
      <c r="U1025" s="20"/>
      <c r="V1025" s="20"/>
      <c r="W1025" s="20"/>
    </row>
    <row r="1026">
      <c r="A1026" s="20"/>
      <c r="B1026" s="20"/>
      <c r="C1026" s="20"/>
      <c r="D1026" s="20"/>
      <c r="E1026" s="20"/>
      <c r="F1026" s="20"/>
      <c r="G1026" s="20"/>
      <c r="H1026" s="20"/>
      <c r="I1026" s="29"/>
      <c r="J1026" s="29"/>
      <c r="K1026" s="30"/>
      <c r="L1026" s="20"/>
      <c r="M1026" s="20"/>
      <c r="N1026" s="20"/>
      <c r="O1026" s="20"/>
      <c r="P1026" s="20"/>
      <c r="Q1026" s="30"/>
      <c r="R1026" s="30"/>
      <c r="S1026" s="30"/>
      <c r="T1026" s="30"/>
      <c r="U1026" s="20"/>
      <c r="V1026" s="20"/>
      <c r="W1026" s="20"/>
    </row>
    <row r="1027">
      <c r="A1027" s="20"/>
      <c r="B1027" s="20"/>
      <c r="C1027" s="20"/>
      <c r="D1027" s="20"/>
      <c r="E1027" s="20"/>
      <c r="F1027" s="20"/>
      <c r="G1027" s="20"/>
      <c r="H1027" s="20"/>
      <c r="I1027" s="29"/>
      <c r="J1027" s="29"/>
      <c r="K1027" s="30"/>
      <c r="L1027" s="20"/>
      <c r="M1027" s="20"/>
      <c r="N1027" s="20"/>
      <c r="O1027" s="20"/>
      <c r="P1027" s="20"/>
      <c r="Q1027" s="30"/>
      <c r="R1027" s="30"/>
      <c r="S1027" s="30"/>
      <c r="T1027" s="30"/>
      <c r="U1027" s="20"/>
      <c r="V1027" s="20"/>
      <c r="W1027" s="20"/>
    </row>
    <row r="1028">
      <c r="A1028" s="20"/>
      <c r="B1028" s="20"/>
      <c r="C1028" s="20"/>
      <c r="D1028" s="20"/>
      <c r="E1028" s="20"/>
      <c r="F1028" s="20"/>
      <c r="G1028" s="20"/>
      <c r="H1028" s="20"/>
      <c r="I1028" s="29"/>
      <c r="J1028" s="29"/>
      <c r="K1028" s="30"/>
      <c r="L1028" s="20"/>
      <c r="M1028" s="20"/>
      <c r="N1028" s="20"/>
      <c r="O1028" s="20"/>
      <c r="P1028" s="20"/>
      <c r="Q1028" s="30"/>
      <c r="R1028" s="30"/>
      <c r="S1028" s="30"/>
      <c r="T1028" s="30"/>
      <c r="U1028" s="20"/>
      <c r="V1028" s="20"/>
      <c r="W1028" s="20"/>
    </row>
    <row r="1029">
      <c r="A1029" s="20"/>
      <c r="B1029" s="20"/>
      <c r="C1029" s="20"/>
      <c r="D1029" s="20"/>
      <c r="E1029" s="20"/>
      <c r="F1029" s="20"/>
      <c r="G1029" s="20"/>
      <c r="H1029" s="20"/>
      <c r="I1029" s="29"/>
      <c r="J1029" s="29"/>
      <c r="K1029" s="30"/>
      <c r="L1029" s="20"/>
      <c r="M1029" s="20"/>
      <c r="N1029" s="20"/>
      <c r="O1029" s="20"/>
      <c r="P1029" s="20"/>
      <c r="Q1029" s="30"/>
      <c r="R1029" s="30"/>
      <c r="S1029" s="30"/>
      <c r="T1029" s="30"/>
      <c r="U1029" s="20"/>
      <c r="V1029" s="20"/>
      <c r="W1029" s="20"/>
    </row>
    <row r="1030">
      <c r="A1030" s="20"/>
      <c r="B1030" s="20"/>
      <c r="C1030" s="20"/>
      <c r="D1030" s="20"/>
      <c r="E1030" s="20"/>
      <c r="F1030" s="20"/>
      <c r="G1030" s="20"/>
      <c r="H1030" s="20"/>
      <c r="I1030" s="29"/>
      <c r="J1030" s="29"/>
      <c r="K1030" s="30"/>
      <c r="L1030" s="20"/>
      <c r="M1030" s="20"/>
      <c r="N1030" s="20"/>
      <c r="O1030" s="20"/>
      <c r="P1030" s="20"/>
      <c r="Q1030" s="30"/>
      <c r="R1030" s="30"/>
      <c r="S1030" s="30"/>
      <c r="T1030" s="30"/>
      <c r="U1030" s="20"/>
      <c r="V1030" s="20"/>
      <c r="W1030" s="20"/>
    </row>
    <row r="1031">
      <c r="A1031" s="20"/>
      <c r="B1031" s="20"/>
      <c r="C1031" s="20"/>
      <c r="D1031" s="20"/>
      <c r="E1031" s="20"/>
      <c r="F1031" s="20"/>
      <c r="G1031" s="20"/>
      <c r="H1031" s="20"/>
      <c r="I1031" s="29"/>
      <c r="J1031" s="29"/>
      <c r="K1031" s="30"/>
      <c r="L1031" s="20"/>
      <c r="M1031" s="20"/>
      <c r="N1031" s="20"/>
      <c r="O1031" s="20"/>
      <c r="P1031" s="20"/>
      <c r="Q1031" s="30"/>
      <c r="R1031" s="30"/>
      <c r="S1031" s="30"/>
      <c r="T1031" s="30"/>
      <c r="U1031" s="20"/>
      <c r="V1031" s="20"/>
      <c r="W1031" s="20"/>
    </row>
    <row r="1032">
      <c r="A1032" s="20"/>
      <c r="B1032" s="20"/>
      <c r="C1032" s="20"/>
      <c r="D1032" s="20"/>
      <c r="E1032" s="20"/>
      <c r="F1032" s="20"/>
      <c r="G1032" s="20"/>
      <c r="H1032" s="20"/>
      <c r="I1032" s="29"/>
      <c r="J1032" s="29"/>
      <c r="K1032" s="30"/>
      <c r="L1032" s="20"/>
      <c r="M1032" s="20"/>
      <c r="N1032" s="20"/>
      <c r="O1032" s="20"/>
      <c r="P1032" s="20"/>
      <c r="Q1032" s="30"/>
      <c r="R1032" s="30"/>
      <c r="S1032" s="30"/>
      <c r="T1032" s="30"/>
      <c r="U1032" s="20"/>
      <c r="V1032" s="20"/>
      <c r="W1032" s="20"/>
    </row>
    <row r="1033">
      <c r="A1033" s="20"/>
      <c r="B1033" s="20"/>
      <c r="C1033" s="20"/>
      <c r="D1033" s="20"/>
      <c r="E1033" s="20"/>
      <c r="F1033" s="20"/>
      <c r="G1033" s="20"/>
      <c r="H1033" s="20"/>
      <c r="I1033" s="29"/>
      <c r="J1033" s="29"/>
      <c r="K1033" s="30"/>
      <c r="L1033" s="20"/>
      <c r="M1033" s="20"/>
      <c r="N1033" s="20"/>
      <c r="O1033" s="20"/>
      <c r="P1033" s="20"/>
      <c r="Q1033" s="30"/>
      <c r="R1033" s="30"/>
      <c r="S1033" s="30"/>
      <c r="T1033" s="30"/>
      <c r="U1033" s="20"/>
      <c r="V1033" s="20"/>
      <c r="W1033" s="20"/>
    </row>
    <row r="1034">
      <c r="A1034" s="20"/>
      <c r="B1034" s="20"/>
      <c r="C1034" s="20"/>
      <c r="D1034" s="20"/>
      <c r="E1034" s="20"/>
      <c r="F1034" s="20"/>
      <c r="G1034" s="20"/>
      <c r="H1034" s="20"/>
      <c r="I1034" s="29"/>
      <c r="J1034" s="29"/>
      <c r="K1034" s="30"/>
      <c r="L1034" s="20"/>
      <c r="M1034" s="20"/>
      <c r="N1034" s="20"/>
      <c r="O1034" s="20"/>
      <c r="P1034" s="20"/>
      <c r="Q1034" s="30"/>
      <c r="R1034" s="30"/>
      <c r="S1034" s="30"/>
      <c r="T1034" s="30"/>
      <c r="U1034" s="20"/>
      <c r="V1034" s="20"/>
      <c r="W1034" s="20"/>
    </row>
    <row r="1035">
      <c r="A1035" s="20"/>
      <c r="B1035" s="20"/>
      <c r="C1035" s="20"/>
      <c r="D1035" s="20"/>
      <c r="E1035" s="20"/>
      <c r="F1035" s="20"/>
      <c r="G1035" s="20"/>
      <c r="H1035" s="20"/>
      <c r="I1035" s="29"/>
      <c r="J1035" s="29"/>
      <c r="K1035" s="30"/>
      <c r="L1035" s="20"/>
      <c r="M1035" s="20"/>
      <c r="N1035" s="20"/>
      <c r="O1035" s="20"/>
      <c r="P1035" s="20"/>
      <c r="Q1035" s="30"/>
      <c r="R1035" s="30"/>
      <c r="S1035" s="30"/>
      <c r="T1035" s="30"/>
      <c r="U1035" s="20"/>
      <c r="V1035" s="20"/>
      <c r="W1035" s="20"/>
    </row>
    <row r="1036">
      <c r="A1036" s="20"/>
      <c r="B1036" s="20"/>
      <c r="C1036" s="20"/>
      <c r="D1036" s="20"/>
      <c r="E1036" s="20"/>
      <c r="F1036" s="20"/>
      <c r="G1036" s="20"/>
      <c r="H1036" s="20"/>
      <c r="I1036" s="29"/>
      <c r="J1036" s="29"/>
      <c r="K1036" s="30"/>
      <c r="L1036" s="20"/>
      <c r="M1036" s="20"/>
      <c r="N1036" s="20"/>
      <c r="O1036" s="20"/>
      <c r="P1036" s="20"/>
      <c r="Q1036" s="30"/>
      <c r="R1036" s="30"/>
      <c r="S1036" s="30"/>
      <c r="T1036" s="30"/>
      <c r="U1036" s="20"/>
      <c r="V1036" s="20"/>
      <c r="W1036" s="20"/>
    </row>
    <row r="1037">
      <c r="A1037" s="20"/>
      <c r="B1037" s="20"/>
      <c r="C1037" s="20"/>
      <c r="D1037" s="20"/>
      <c r="E1037" s="20"/>
      <c r="F1037" s="20"/>
      <c r="G1037" s="20"/>
      <c r="H1037" s="20"/>
      <c r="I1037" s="29"/>
      <c r="J1037" s="29"/>
      <c r="K1037" s="30"/>
      <c r="L1037" s="20"/>
      <c r="M1037" s="20"/>
      <c r="N1037" s="20"/>
      <c r="O1037" s="20"/>
      <c r="P1037" s="20"/>
      <c r="Q1037" s="30"/>
      <c r="R1037" s="30"/>
      <c r="S1037" s="30"/>
      <c r="T1037" s="30"/>
      <c r="U1037" s="20"/>
      <c r="V1037" s="20"/>
      <c r="W1037" s="20"/>
    </row>
    <row r="1038">
      <c r="A1038" s="20"/>
      <c r="B1038" s="20"/>
      <c r="C1038" s="20"/>
      <c r="D1038" s="20"/>
      <c r="E1038" s="20"/>
      <c r="F1038" s="20"/>
      <c r="G1038" s="20"/>
      <c r="H1038" s="20"/>
      <c r="I1038" s="29"/>
      <c r="J1038" s="29"/>
      <c r="K1038" s="30"/>
      <c r="L1038" s="20"/>
      <c r="M1038" s="20"/>
      <c r="N1038" s="20"/>
      <c r="O1038" s="20"/>
      <c r="P1038" s="20"/>
      <c r="Q1038" s="30"/>
      <c r="R1038" s="30"/>
      <c r="S1038" s="30"/>
      <c r="T1038" s="30"/>
      <c r="U1038" s="20"/>
      <c r="V1038" s="20"/>
      <c r="W1038" s="20"/>
    </row>
    <row r="1039">
      <c r="A1039" s="20"/>
      <c r="B1039" s="20"/>
      <c r="C1039" s="20"/>
      <c r="D1039" s="20"/>
      <c r="E1039" s="20"/>
      <c r="F1039" s="20"/>
      <c r="G1039" s="20"/>
      <c r="H1039" s="20"/>
      <c r="I1039" s="29"/>
      <c r="J1039" s="29"/>
      <c r="K1039" s="30"/>
      <c r="L1039" s="20"/>
      <c r="M1039" s="20"/>
      <c r="N1039" s="20"/>
      <c r="O1039" s="20"/>
      <c r="P1039" s="20"/>
      <c r="Q1039" s="30"/>
      <c r="R1039" s="30"/>
      <c r="S1039" s="30"/>
      <c r="T1039" s="30"/>
      <c r="U1039" s="20"/>
      <c r="V1039" s="20"/>
      <c r="W1039" s="20"/>
    </row>
    <row r="1040">
      <c r="A1040" s="20"/>
      <c r="B1040" s="20"/>
      <c r="C1040" s="20"/>
      <c r="D1040" s="20"/>
      <c r="E1040" s="20"/>
      <c r="F1040" s="20"/>
      <c r="G1040" s="20"/>
      <c r="H1040" s="20"/>
      <c r="I1040" s="29"/>
      <c r="J1040" s="29"/>
      <c r="K1040" s="30"/>
      <c r="L1040" s="20"/>
      <c r="M1040" s="20"/>
      <c r="N1040" s="20"/>
      <c r="O1040" s="20"/>
      <c r="P1040" s="20"/>
      <c r="Q1040" s="30"/>
      <c r="R1040" s="30"/>
      <c r="S1040" s="30"/>
      <c r="T1040" s="30"/>
      <c r="U1040" s="20"/>
      <c r="V1040" s="20"/>
      <c r="W1040" s="20"/>
    </row>
    <row r="1041">
      <c r="A1041" s="20"/>
      <c r="B1041" s="20"/>
      <c r="C1041" s="20"/>
      <c r="D1041" s="20"/>
      <c r="E1041" s="20"/>
      <c r="F1041" s="20"/>
      <c r="G1041" s="20"/>
      <c r="H1041" s="20"/>
      <c r="I1041" s="29"/>
      <c r="J1041" s="29"/>
      <c r="K1041" s="30"/>
      <c r="L1041" s="20"/>
      <c r="M1041" s="20"/>
      <c r="N1041" s="20"/>
      <c r="O1041" s="20"/>
      <c r="P1041" s="20"/>
      <c r="Q1041" s="30"/>
      <c r="R1041" s="30"/>
      <c r="S1041" s="30"/>
      <c r="T1041" s="30"/>
      <c r="U1041" s="20"/>
      <c r="V1041" s="20"/>
      <c r="W1041" s="20"/>
    </row>
    <row r="1042">
      <c r="A1042" s="20"/>
      <c r="B1042" s="20"/>
      <c r="C1042" s="20"/>
      <c r="D1042" s="20"/>
      <c r="E1042" s="20"/>
      <c r="F1042" s="20"/>
      <c r="G1042" s="20"/>
      <c r="H1042" s="20"/>
      <c r="I1042" s="29"/>
      <c r="J1042" s="29"/>
      <c r="K1042" s="30"/>
      <c r="L1042" s="20"/>
      <c r="M1042" s="20"/>
      <c r="N1042" s="20"/>
      <c r="O1042" s="20"/>
      <c r="P1042" s="20"/>
      <c r="Q1042" s="30"/>
      <c r="R1042" s="30"/>
      <c r="S1042" s="30"/>
      <c r="T1042" s="30"/>
      <c r="U1042" s="20"/>
      <c r="V1042" s="20"/>
      <c r="W1042" s="20"/>
    </row>
    <row r="1043">
      <c r="A1043" s="20"/>
      <c r="B1043" s="20"/>
      <c r="C1043" s="20"/>
      <c r="D1043" s="20"/>
      <c r="E1043" s="20"/>
      <c r="F1043" s="20"/>
      <c r="G1043" s="20"/>
      <c r="H1043" s="20"/>
      <c r="I1043" s="29"/>
      <c r="J1043" s="29"/>
      <c r="K1043" s="30"/>
      <c r="L1043" s="20"/>
      <c r="M1043" s="20"/>
      <c r="N1043" s="20"/>
      <c r="O1043" s="20"/>
      <c r="P1043" s="20"/>
      <c r="Q1043" s="30"/>
      <c r="R1043" s="30"/>
      <c r="S1043" s="30"/>
      <c r="T1043" s="30"/>
      <c r="U1043" s="20"/>
      <c r="V1043" s="20"/>
      <c r="W1043" s="20"/>
    </row>
    <row r="1044">
      <c r="A1044" s="20"/>
      <c r="B1044" s="20"/>
      <c r="C1044" s="20"/>
      <c r="D1044" s="20"/>
      <c r="E1044" s="20"/>
      <c r="F1044" s="20"/>
      <c r="G1044" s="20"/>
      <c r="H1044" s="20"/>
      <c r="I1044" s="29"/>
      <c r="J1044" s="29"/>
      <c r="K1044" s="30"/>
      <c r="L1044" s="20"/>
      <c r="M1044" s="20"/>
      <c r="N1044" s="20"/>
      <c r="O1044" s="20"/>
      <c r="P1044" s="20"/>
      <c r="Q1044" s="30"/>
      <c r="R1044" s="30"/>
      <c r="S1044" s="30"/>
      <c r="T1044" s="30"/>
      <c r="U1044" s="20"/>
      <c r="V1044" s="20"/>
      <c r="W1044" s="20"/>
    </row>
    <row r="1045">
      <c r="A1045" s="20"/>
      <c r="B1045" s="20"/>
      <c r="C1045" s="20"/>
      <c r="D1045" s="20"/>
      <c r="E1045" s="20"/>
      <c r="F1045" s="20"/>
      <c r="G1045" s="20"/>
      <c r="H1045" s="20"/>
      <c r="I1045" s="29"/>
      <c r="J1045" s="29"/>
      <c r="K1045" s="30"/>
      <c r="L1045" s="20"/>
      <c r="M1045" s="20"/>
      <c r="N1045" s="20"/>
      <c r="O1045" s="20"/>
      <c r="P1045" s="20"/>
      <c r="Q1045" s="30"/>
      <c r="R1045" s="30"/>
      <c r="S1045" s="30"/>
      <c r="T1045" s="30"/>
      <c r="U1045" s="20"/>
      <c r="V1045" s="20"/>
      <c r="W1045" s="20"/>
    </row>
    <row r="1046">
      <c r="A1046" s="20"/>
      <c r="B1046" s="20"/>
      <c r="C1046" s="20"/>
      <c r="D1046" s="20"/>
      <c r="E1046" s="20"/>
      <c r="F1046" s="20"/>
      <c r="G1046" s="20"/>
      <c r="H1046" s="20"/>
      <c r="I1046" s="29"/>
      <c r="J1046" s="29"/>
      <c r="K1046" s="30"/>
      <c r="L1046" s="20"/>
      <c r="M1046" s="20"/>
      <c r="N1046" s="20"/>
      <c r="O1046" s="20"/>
      <c r="P1046" s="20"/>
      <c r="Q1046" s="30"/>
      <c r="R1046" s="30"/>
      <c r="S1046" s="30"/>
      <c r="T1046" s="30"/>
      <c r="U1046" s="20"/>
      <c r="V1046" s="20"/>
      <c r="W1046" s="20"/>
    </row>
    <row r="1047">
      <c r="A1047" s="20"/>
      <c r="B1047" s="20"/>
      <c r="C1047" s="20"/>
      <c r="D1047" s="20"/>
      <c r="E1047" s="20"/>
      <c r="F1047" s="20"/>
      <c r="G1047" s="20"/>
      <c r="H1047" s="20"/>
      <c r="I1047" s="29"/>
      <c r="J1047" s="29"/>
      <c r="K1047" s="30"/>
      <c r="L1047" s="20"/>
      <c r="M1047" s="20"/>
      <c r="N1047" s="20"/>
      <c r="O1047" s="20"/>
      <c r="P1047" s="20"/>
      <c r="Q1047" s="30"/>
      <c r="R1047" s="30"/>
      <c r="S1047" s="30"/>
      <c r="T1047" s="30"/>
      <c r="U1047" s="20"/>
      <c r="V1047" s="20"/>
      <c r="W1047" s="20"/>
    </row>
    <row r="1048">
      <c r="A1048" s="20"/>
      <c r="B1048" s="20"/>
      <c r="C1048" s="20"/>
      <c r="D1048" s="20"/>
      <c r="E1048" s="20"/>
      <c r="F1048" s="20"/>
      <c r="G1048" s="20"/>
      <c r="H1048" s="20"/>
      <c r="I1048" s="29"/>
      <c r="J1048" s="29"/>
      <c r="K1048" s="30"/>
      <c r="L1048" s="20"/>
      <c r="M1048" s="20"/>
      <c r="N1048" s="20"/>
      <c r="O1048" s="20"/>
      <c r="P1048" s="20"/>
      <c r="Q1048" s="30"/>
      <c r="R1048" s="30"/>
      <c r="S1048" s="30"/>
      <c r="T1048" s="30"/>
      <c r="U1048" s="20"/>
      <c r="V1048" s="20"/>
      <c r="W1048" s="20"/>
    </row>
    <row r="1049">
      <c r="A1049" s="20"/>
      <c r="B1049" s="20"/>
      <c r="C1049" s="20"/>
      <c r="D1049" s="20"/>
      <c r="E1049" s="20"/>
      <c r="F1049" s="20"/>
      <c r="G1049" s="20"/>
      <c r="H1049" s="20"/>
      <c r="I1049" s="29"/>
      <c r="J1049" s="29"/>
      <c r="K1049" s="30"/>
      <c r="L1049" s="20"/>
      <c r="M1049" s="20"/>
      <c r="N1049" s="20"/>
      <c r="O1049" s="20"/>
      <c r="P1049" s="20"/>
      <c r="Q1049" s="30"/>
      <c r="R1049" s="30"/>
      <c r="S1049" s="30"/>
      <c r="T1049" s="30"/>
      <c r="U1049" s="20"/>
      <c r="V1049" s="20"/>
      <c r="W1049" s="20"/>
    </row>
    <row r="1050">
      <c r="A1050" s="20"/>
      <c r="B1050" s="20"/>
      <c r="C1050" s="20"/>
      <c r="D1050" s="20"/>
      <c r="E1050" s="20"/>
      <c r="F1050" s="20"/>
      <c r="G1050" s="20"/>
      <c r="H1050" s="20"/>
      <c r="I1050" s="29"/>
      <c r="J1050" s="29"/>
      <c r="K1050" s="30"/>
      <c r="L1050" s="20"/>
      <c r="M1050" s="20"/>
      <c r="N1050" s="20"/>
      <c r="O1050" s="20"/>
      <c r="P1050" s="20"/>
      <c r="Q1050" s="30"/>
      <c r="R1050" s="30"/>
      <c r="S1050" s="30"/>
      <c r="T1050" s="30"/>
      <c r="U1050" s="20"/>
      <c r="V1050" s="20"/>
      <c r="W1050" s="20"/>
    </row>
    <row r="1051">
      <c r="A1051" s="20"/>
      <c r="B1051" s="20"/>
      <c r="C1051" s="20"/>
      <c r="D1051" s="20"/>
      <c r="E1051" s="20"/>
      <c r="F1051" s="20"/>
      <c r="G1051" s="20"/>
      <c r="H1051" s="20"/>
      <c r="I1051" s="29"/>
      <c r="J1051" s="29"/>
      <c r="K1051" s="30"/>
      <c r="L1051" s="20"/>
      <c r="M1051" s="20"/>
      <c r="N1051" s="20"/>
      <c r="O1051" s="20"/>
      <c r="P1051" s="20"/>
      <c r="Q1051" s="30"/>
      <c r="R1051" s="30"/>
      <c r="S1051" s="30"/>
      <c r="T1051" s="30"/>
      <c r="U1051" s="20"/>
      <c r="V1051" s="20"/>
      <c r="W1051" s="20"/>
    </row>
    <row r="1052">
      <c r="A1052" s="20"/>
      <c r="B1052" s="20"/>
      <c r="C1052" s="20"/>
      <c r="D1052" s="20"/>
      <c r="E1052" s="20"/>
      <c r="F1052" s="20"/>
      <c r="G1052" s="20"/>
      <c r="H1052" s="20"/>
      <c r="I1052" s="29"/>
      <c r="J1052" s="29"/>
      <c r="K1052" s="30"/>
      <c r="L1052" s="20"/>
      <c r="M1052" s="20"/>
      <c r="N1052" s="20"/>
      <c r="O1052" s="20"/>
      <c r="P1052" s="20"/>
      <c r="Q1052" s="30"/>
      <c r="R1052" s="30"/>
      <c r="S1052" s="30"/>
      <c r="T1052" s="30"/>
      <c r="U1052" s="20"/>
      <c r="V1052" s="20"/>
      <c r="W1052" s="20"/>
    </row>
    <row r="1053">
      <c r="A1053" s="20"/>
      <c r="B1053" s="20"/>
      <c r="C1053" s="20"/>
      <c r="D1053" s="20"/>
      <c r="E1053" s="20"/>
      <c r="F1053" s="20"/>
      <c r="G1053" s="20"/>
      <c r="H1053" s="20"/>
      <c r="I1053" s="29"/>
      <c r="J1053" s="29"/>
      <c r="K1053" s="30"/>
      <c r="L1053" s="20"/>
      <c r="M1053" s="20"/>
      <c r="N1053" s="20"/>
      <c r="O1053" s="20"/>
      <c r="P1053" s="20"/>
      <c r="Q1053" s="30"/>
      <c r="R1053" s="30"/>
      <c r="S1053" s="30"/>
      <c r="T1053" s="30"/>
      <c r="U1053" s="20"/>
      <c r="V1053" s="20"/>
      <c r="W1053" s="20"/>
    </row>
    <row r="1054">
      <c r="A1054" s="20"/>
      <c r="B1054" s="20"/>
      <c r="C1054" s="20"/>
      <c r="D1054" s="20"/>
      <c r="E1054" s="20"/>
      <c r="F1054" s="20"/>
      <c r="G1054" s="20"/>
      <c r="H1054" s="20"/>
      <c r="I1054" s="29"/>
      <c r="J1054" s="29"/>
      <c r="K1054" s="30"/>
      <c r="L1054" s="20"/>
      <c r="M1054" s="20"/>
      <c r="N1054" s="20"/>
      <c r="O1054" s="20"/>
      <c r="P1054" s="20"/>
      <c r="Q1054" s="30"/>
      <c r="R1054" s="30"/>
      <c r="S1054" s="30"/>
      <c r="T1054" s="30"/>
      <c r="U1054" s="20"/>
      <c r="V1054" s="20"/>
      <c r="W1054" s="20"/>
    </row>
    <row r="1055">
      <c r="A1055" s="20"/>
      <c r="B1055" s="20"/>
      <c r="C1055" s="20"/>
      <c r="D1055" s="20"/>
      <c r="E1055" s="20"/>
      <c r="F1055" s="20"/>
      <c r="G1055" s="20"/>
      <c r="H1055" s="20"/>
      <c r="I1055" s="29"/>
      <c r="J1055" s="29"/>
      <c r="K1055" s="30"/>
      <c r="L1055" s="20"/>
      <c r="M1055" s="20"/>
      <c r="N1055" s="20"/>
      <c r="O1055" s="20"/>
      <c r="P1055" s="20"/>
      <c r="Q1055" s="30"/>
      <c r="R1055" s="30"/>
      <c r="S1055" s="30"/>
      <c r="T1055" s="30"/>
      <c r="U1055" s="20"/>
      <c r="V1055" s="20"/>
      <c r="W1055" s="20"/>
    </row>
    <row r="1056">
      <c r="A1056" s="20"/>
      <c r="B1056" s="20"/>
      <c r="C1056" s="20"/>
      <c r="D1056" s="20"/>
      <c r="E1056" s="20"/>
      <c r="F1056" s="20"/>
      <c r="G1056" s="20"/>
      <c r="H1056" s="20"/>
      <c r="I1056" s="29"/>
      <c r="J1056" s="29"/>
      <c r="K1056" s="30"/>
      <c r="L1056" s="20"/>
      <c r="M1056" s="20"/>
      <c r="N1056" s="20"/>
      <c r="O1056" s="20"/>
      <c r="P1056" s="20"/>
      <c r="Q1056" s="30"/>
      <c r="R1056" s="30"/>
      <c r="S1056" s="30"/>
      <c r="T1056" s="30"/>
      <c r="U1056" s="20"/>
      <c r="V1056" s="20"/>
      <c r="W1056" s="20"/>
    </row>
    <row r="1057">
      <c r="A1057" s="20"/>
      <c r="B1057" s="20"/>
      <c r="C1057" s="20"/>
      <c r="D1057" s="20"/>
      <c r="E1057" s="20"/>
      <c r="F1057" s="20"/>
      <c r="G1057" s="20"/>
      <c r="H1057" s="20"/>
      <c r="I1057" s="29"/>
      <c r="J1057" s="29"/>
      <c r="K1057" s="30"/>
      <c r="L1057" s="20"/>
      <c r="M1057" s="20"/>
      <c r="N1057" s="20"/>
      <c r="O1057" s="20"/>
      <c r="P1057" s="20"/>
      <c r="Q1057" s="30"/>
      <c r="R1057" s="30"/>
      <c r="S1057" s="30"/>
      <c r="T1057" s="30"/>
      <c r="U1057" s="20"/>
      <c r="V1057" s="20"/>
      <c r="W1057" s="20"/>
    </row>
    <row r="1058">
      <c r="A1058" s="20"/>
      <c r="B1058" s="20"/>
      <c r="C1058" s="20"/>
      <c r="D1058" s="20"/>
      <c r="E1058" s="20"/>
      <c r="F1058" s="20"/>
      <c r="G1058" s="20"/>
      <c r="H1058" s="20"/>
      <c r="I1058" s="29"/>
      <c r="J1058" s="29"/>
      <c r="K1058" s="30"/>
      <c r="L1058" s="20"/>
      <c r="M1058" s="20"/>
      <c r="N1058" s="20"/>
      <c r="O1058" s="20"/>
      <c r="P1058" s="20"/>
      <c r="Q1058" s="30"/>
      <c r="R1058" s="30"/>
      <c r="S1058" s="30"/>
      <c r="T1058" s="30"/>
      <c r="U1058" s="20"/>
      <c r="V1058" s="20"/>
      <c r="W1058" s="20"/>
    </row>
    <row r="1059">
      <c r="A1059" s="20"/>
      <c r="B1059" s="20"/>
      <c r="C1059" s="20"/>
      <c r="D1059" s="20"/>
      <c r="E1059" s="20"/>
      <c r="F1059" s="20"/>
      <c r="G1059" s="20"/>
      <c r="H1059" s="20"/>
      <c r="I1059" s="29"/>
      <c r="J1059" s="29"/>
      <c r="K1059" s="30"/>
      <c r="L1059" s="20"/>
      <c r="M1059" s="20"/>
      <c r="N1059" s="20"/>
      <c r="O1059" s="20"/>
      <c r="P1059" s="20"/>
      <c r="Q1059" s="30"/>
      <c r="R1059" s="30"/>
      <c r="S1059" s="30"/>
      <c r="T1059" s="30"/>
      <c r="U1059" s="20"/>
      <c r="V1059" s="20"/>
      <c r="W1059" s="20"/>
    </row>
    <row r="1060">
      <c r="A1060" s="20"/>
      <c r="B1060" s="20"/>
      <c r="C1060" s="20"/>
      <c r="D1060" s="20"/>
      <c r="E1060" s="20"/>
      <c r="F1060" s="20"/>
      <c r="G1060" s="20"/>
      <c r="H1060" s="20"/>
      <c r="I1060" s="29"/>
      <c r="J1060" s="29"/>
      <c r="K1060" s="30"/>
      <c r="L1060" s="20"/>
      <c r="M1060" s="20"/>
      <c r="N1060" s="20"/>
      <c r="O1060" s="20"/>
      <c r="P1060" s="20"/>
      <c r="Q1060" s="30"/>
      <c r="R1060" s="30"/>
      <c r="S1060" s="30"/>
      <c r="T1060" s="30"/>
      <c r="U1060" s="20"/>
      <c r="V1060" s="20"/>
      <c r="W1060" s="20"/>
    </row>
    <row r="1061">
      <c r="A1061" s="20"/>
      <c r="B1061" s="20"/>
      <c r="C1061" s="20"/>
      <c r="D1061" s="20"/>
      <c r="E1061" s="20"/>
      <c r="F1061" s="20"/>
      <c r="G1061" s="20"/>
      <c r="H1061" s="20"/>
      <c r="I1061" s="29"/>
      <c r="J1061" s="29"/>
      <c r="K1061" s="30"/>
      <c r="L1061" s="20"/>
      <c r="M1061" s="20"/>
      <c r="N1061" s="20"/>
      <c r="O1061" s="20"/>
      <c r="P1061" s="20"/>
      <c r="Q1061" s="30"/>
      <c r="R1061" s="30"/>
      <c r="S1061" s="30"/>
      <c r="T1061" s="30"/>
      <c r="U1061" s="20"/>
      <c r="V1061" s="20"/>
      <c r="W1061" s="20"/>
    </row>
    <row r="1062">
      <c r="A1062" s="20"/>
      <c r="B1062" s="20"/>
      <c r="C1062" s="20"/>
      <c r="D1062" s="20"/>
      <c r="E1062" s="20"/>
      <c r="F1062" s="20"/>
      <c r="G1062" s="20"/>
      <c r="H1062" s="20"/>
      <c r="I1062" s="29"/>
      <c r="J1062" s="29"/>
      <c r="K1062" s="30"/>
      <c r="L1062" s="20"/>
      <c r="M1062" s="20"/>
      <c r="N1062" s="20"/>
      <c r="O1062" s="20"/>
      <c r="P1062" s="20"/>
      <c r="Q1062" s="30"/>
      <c r="R1062" s="30"/>
      <c r="S1062" s="30"/>
      <c r="T1062" s="30"/>
      <c r="U1062" s="20"/>
      <c r="V1062" s="20"/>
      <c r="W1062" s="20"/>
    </row>
    <row r="1063">
      <c r="A1063" s="20"/>
      <c r="B1063" s="20"/>
      <c r="C1063" s="20"/>
      <c r="D1063" s="20"/>
      <c r="E1063" s="20"/>
      <c r="F1063" s="20"/>
      <c r="G1063" s="20"/>
      <c r="H1063" s="20"/>
      <c r="I1063" s="29"/>
      <c r="J1063" s="29"/>
      <c r="K1063" s="30"/>
      <c r="L1063" s="20"/>
      <c r="M1063" s="20"/>
      <c r="N1063" s="20"/>
      <c r="O1063" s="20"/>
      <c r="P1063" s="20"/>
      <c r="Q1063" s="30"/>
      <c r="R1063" s="30"/>
      <c r="S1063" s="30"/>
      <c r="T1063" s="30"/>
      <c r="U1063" s="20"/>
      <c r="V1063" s="20"/>
      <c r="W1063" s="20"/>
    </row>
    <row r="1064">
      <c r="A1064" s="20"/>
      <c r="B1064" s="20"/>
      <c r="C1064" s="20"/>
      <c r="D1064" s="20"/>
      <c r="E1064" s="20"/>
      <c r="F1064" s="20"/>
      <c r="G1064" s="20"/>
      <c r="H1064" s="20"/>
      <c r="I1064" s="29"/>
      <c r="J1064" s="29"/>
      <c r="K1064" s="30"/>
      <c r="L1064" s="20"/>
      <c r="M1064" s="20"/>
      <c r="N1064" s="20"/>
      <c r="O1064" s="20"/>
      <c r="P1064" s="20"/>
      <c r="Q1064" s="30"/>
      <c r="R1064" s="30"/>
      <c r="S1064" s="30"/>
      <c r="T1064" s="30"/>
      <c r="U1064" s="20"/>
      <c r="V1064" s="20"/>
      <c r="W1064" s="20"/>
    </row>
    <row r="1065">
      <c r="A1065" s="20"/>
      <c r="B1065" s="20"/>
      <c r="C1065" s="20"/>
      <c r="D1065" s="20"/>
      <c r="E1065" s="20"/>
      <c r="F1065" s="20"/>
      <c r="G1065" s="20"/>
      <c r="H1065" s="20"/>
      <c r="I1065" s="29"/>
      <c r="J1065" s="29"/>
      <c r="K1065" s="30"/>
      <c r="L1065" s="20"/>
      <c r="M1065" s="20"/>
      <c r="N1065" s="20"/>
      <c r="O1065" s="20"/>
      <c r="P1065" s="20"/>
      <c r="Q1065" s="30"/>
      <c r="R1065" s="30"/>
      <c r="S1065" s="30"/>
      <c r="T1065" s="30"/>
      <c r="U1065" s="20"/>
      <c r="V1065" s="20"/>
      <c r="W1065" s="20"/>
    </row>
    <row r="1066">
      <c r="A1066" s="20"/>
      <c r="B1066" s="20"/>
      <c r="C1066" s="20"/>
      <c r="D1066" s="20"/>
      <c r="E1066" s="20"/>
      <c r="F1066" s="20"/>
      <c r="G1066" s="20"/>
      <c r="H1066" s="20"/>
      <c r="I1066" s="29"/>
      <c r="J1066" s="29"/>
      <c r="K1066" s="30"/>
      <c r="L1066" s="20"/>
      <c r="M1066" s="20"/>
      <c r="N1066" s="20"/>
      <c r="O1066" s="20"/>
      <c r="P1066" s="20"/>
      <c r="Q1066" s="30"/>
      <c r="R1066" s="30"/>
      <c r="S1066" s="30"/>
      <c r="T1066" s="30"/>
      <c r="U1066" s="20"/>
      <c r="V1066" s="20"/>
      <c r="W1066" s="20"/>
    </row>
    <row r="1067">
      <c r="A1067" s="20"/>
      <c r="B1067" s="20"/>
      <c r="C1067" s="20"/>
      <c r="D1067" s="20"/>
      <c r="E1067" s="20"/>
      <c r="F1067" s="20"/>
      <c r="G1067" s="20"/>
      <c r="H1067" s="20"/>
      <c r="I1067" s="29"/>
      <c r="J1067" s="29"/>
      <c r="K1067" s="30"/>
      <c r="L1067" s="20"/>
      <c r="M1067" s="20"/>
      <c r="N1067" s="20"/>
      <c r="O1067" s="20"/>
      <c r="P1067" s="20"/>
      <c r="Q1067" s="30"/>
      <c r="R1067" s="30"/>
      <c r="S1067" s="30"/>
      <c r="T1067" s="30"/>
      <c r="U1067" s="20"/>
      <c r="V1067" s="20"/>
      <c r="W1067" s="20"/>
    </row>
    <row r="1068">
      <c r="A1068" s="20"/>
      <c r="B1068" s="20"/>
      <c r="C1068" s="20"/>
      <c r="D1068" s="20"/>
      <c r="E1068" s="20"/>
      <c r="F1068" s="20"/>
      <c r="G1068" s="20"/>
      <c r="H1068" s="20"/>
      <c r="I1068" s="29"/>
      <c r="J1068" s="29"/>
      <c r="K1068" s="30"/>
      <c r="L1068" s="20"/>
      <c r="M1068" s="20"/>
      <c r="N1068" s="20"/>
      <c r="O1068" s="20"/>
      <c r="P1068" s="20"/>
      <c r="Q1068" s="30"/>
      <c r="R1068" s="30"/>
      <c r="S1068" s="30"/>
      <c r="T1068" s="30"/>
      <c r="U1068" s="20"/>
      <c r="V1068" s="20"/>
      <c r="W1068" s="20"/>
    </row>
    <row r="1069">
      <c r="A1069" s="20"/>
      <c r="B1069" s="20"/>
      <c r="C1069" s="20"/>
      <c r="D1069" s="20"/>
      <c r="E1069" s="20"/>
      <c r="F1069" s="20"/>
      <c r="G1069" s="20"/>
      <c r="H1069" s="20"/>
      <c r="I1069" s="29"/>
      <c r="J1069" s="29"/>
      <c r="K1069" s="30"/>
      <c r="L1069" s="20"/>
      <c r="M1069" s="20"/>
      <c r="N1069" s="20"/>
      <c r="O1069" s="20"/>
      <c r="P1069" s="20"/>
      <c r="Q1069" s="30"/>
      <c r="R1069" s="30"/>
      <c r="S1069" s="30"/>
      <c r="T1069" s="30"/>
      <c r="U1069" s="20"/>
      <c r="V1069" s="20"/>
      <c r="W1069" s="20"/>
    </row>
    <row r="1070">
      <c r="A1070" s="20"/>
      <c r="B1070" s="20"/>
      <c r="C1070" s="20"/>
      <c r="D1070" s="20"/>
      <c r="E1070" s="20"/>
      <c r="F1070" s="20"/>
      <c r="G1070" s="20"/>
      <c r="H1070" s="20"/>
      <c r="I1070" s="29"/>
      <c r="J1070" s="29"/>
      <c r="K1070" s="30"/>
      <c r="L1070" s="20"/>
      <c r="M1070" s="20"/>
      <c r="N1070" s="20"/>
      <c r="O1070" s="20"/>
      <c r="P1070" s="20"/>
      <c r="Q1070" s="30"/>
      <c r="R1070" s="30"/>
      <c r="S1070" s="30"/>
      <c r="T1070" s="30"/>
      <c r="U1070" s="20"/>
      <c r="V1070" s="20"/>
      <c r="W1070" s="20"/>
    </row>
    <row r="1071">
      <c r="A1071" s="20"/>
      <c r="B1071" s="20"/>
      <c r="C1071" s="20"/>
      <c r="D1071" s="20"/>
      <c r="E1071" s="20"/>
      <c r="F1071" s="20"/>
      <c r="G1071" s="20"/>
      <c r="H1071" s="20"/>
      <c r="I1071" s="29"/>
      <c r="J1071" s="29"/>
      <c r="K1071" s="30"/>
      <c r="L1071" s="20"/>
      <c r="M1071" s="20"/>
      <c r="N1071" s="20"/>
      <c r="O1071" s="20"/>
      <c r="P1071" s="20"/>
      <c r="Q1071" s="30"/>
      <c r="R1071" s="30"/>
      <c r="S1071" s="30"/>
      <c r="T1071" s="30"/>
      <c r="U1071" s="20"/>
      <c r="V1071" s="20"/>
      <c r="W1071" s="20"/>
    </row>
    <row r="1072">
      <c r="A1072" s="20"/>
      <c r="B1072" s="20"/>
      <c r="C1072" s="20"/>
      <c r="D1072" s="20"/>
      <c r="E1072" s="20"/>
      <c r="F1072" s="20"/>
      <c r="G1072" s="20"/>
      <c r="H1072" s="20"/>
      <c r="I1072" s="29"/>
      <c r="J1072" s="29"/>
      <c r="K1072" s="30"/>
      <c r="L1072" s="20"/>
      <c r="M1072" s="20"/>
      <c r="N1072" s="20"/>
      <c r="O1072" s="20"/>
      <c r="P1072" s="20"/>
      <c r="Q1072" s="30"/>
      <c r="R1072" s="30"/>
      <c r="S1072" s="30"/>
      <c r="T1072" s="30"/>
      <c r="U1072" s="20"/>
      <c r="V1072" s="20"/>
      <c r="W1072" s="20"/>
    </row>
    <row r="1073">
      <c r="A1073" s="20"/>
      <c r="B1073" s="20"/>
      <c r="C1073" s="20"/>
      <c r="D1073" s="20"/>
      <c r="E1073" s="20"/>
      <c r="F1073" s="20"/>
      <c r="G1073" s="20"/>
      <c r="H1073" s="20"/>
      <c r="I1073" s="29"/>
      <c r="J1073" s="29"/>
      <c r="K1073" s="30"/>
      <c r="L1073" s="20"/>
      <c r="M1073" s="20"/>
      <c r="N1073" s="20"/>
      <c r="O1073" s="20"/>
      <c r="P1073" s="20"/>
      <c r="Q1073" s="30"/>
      <c r="R1073" s="30"/>
      <c r="S1073" s="30"/>
      <c r="T1073" s="30"/>
      <c r="U1073" s="20"/>
      <c r="V1073" s="20"/>
      <c r="W1073" s="20"/>
    </row>
    <row r="1074">
      <c r="A1074" s="20"/>
      <c r="B1074" s="20"/>
      <c r="C1074" s="20"/>
      <c r="D1074" s="20"/>
      <c r="E1074" s="20"/>
      <c r="F1074" s="20"/>
      <c r="G1074" s="20"/>
      <c r="H1074" s="20"/>
      <c r="I1074" s="29"/>
      <c r="J1074" s="29"/>
      <c r="K1074" s="30"/>
      <c r="L1074" s="20"/>
      <c r="M1074" s="20"/>
      <c r="N1074" s="20"/>
      <c r="O1074" s="20"/>
      <c r="P1074" s="20"/>
      <c r="Q1074" s="30"/>
      <c r="R1074" s="30"/>
      <c r="S1074" s="30"/>
      <c r="T1074" s="30"/>
      <c r="U1074" s="20"/>
      <c r="V1074" s="20"/>
      <c r="W1074" s="20"/>
    </row>
    <row r="1075">
      <c r="A1075" s="20"/>
      <c r="B1075" s="20"/>
      <c r="C1075" s="20"/>
      <c r="D1075" s="20"/>
      <c r="E1075" s="20"/>
      <c r="F1075" s="20"/>
      <c r="G1075" s="20"/>
      <c r="H1075" s="20"/>
      <c r="I1075" s="29"/>
      <c r="J1075" s="29"/>
      <c r="K1075" s="30"/>
      <c r="L1075" s="20"/>
      <c r="M1075" s="20"/>
      <c r="N1075" s="20"/>
      <c r="O1075" s="20"/>
      <c r="P1075" s="20"/>
      <c r="Q1075" s="30"/>
      <c r="R1075" s="30"/>
      <c r="S1075" s="30"/>
      <c r="T1075" s="30"/>
      <c r="U1075" s="20"/>
      <c r="V1075" s="20"/>
      <c r="W1075" s="20"/>
    </row>
    <row r="1076">
      <c r="A1076" s="20"/>
      <c r="B1076" s="20"/>
      <c r="C1076" s="20"/>
      <c r="D1076" s="20"/>
      <c r="E1076" s="20"/>
      <c r="F1076" s="20"/>
      <c r="G1076" s="20"/>
      <c r="H1076" s="20"/>
      <c r="I1076" s="29"/>
      <c r="J1076" s="29"/>
      <c r="K1076" s="30"/>
      <c r="L1076" s="20"/>
      <c r="M1076" s="20"/>
      <c r="N1076" s="20"/>
      <c r="O1076" s="20"/>
      <c r="P1076" s="20"/>
      <c r="Q1076" s="30"/>
      <c r="R1076" s="30"/>
      <c r="S1076" s="30"/>
      <c r="T1076" s="30"/>
      <c r="U1076" s="20"/>
      <c r="V1076" s="20"/>
      <c r="W1076" s="20"/>
    </row>
    <row r="1077">
      <c r="A1077" s="20"/>
      <c r="B1077" s="20"/>
      <c r="C1077" s="20"/>
      <c r="D1077" s="20"/>
      <c r="E1077" s="20"/>
      <c r="F1077" s="20"/>
      <c r="G1077" s="20"/>
      <c r="H1077" s="20"/>
      <c r="I1077" s="29"/>
      <c r="J1077" s="29"/>
      <c r="K1077" s="30"/>
      <c r="L1077" s="20"/>
      <c r="M1077" s="20"/>
      <c r="N1077" s="20"/>
      <c r="O1077" s="20"/>
      <c r="P1077" s="20"/>
      <c r="Q1077" s="30"/>
      <c r="R1077" s="30"/>
      <c r="S1077" s="30"/>
      <c r="T1077" s="30"/>
      <c r="U1077" s="20"/>
      <c r="V1077" s="20"/>
      <c r="W1077" s="20"/>
    </row>
    <row r="1078">
      <c r="A1078" s="20"/>
      <c r="B1078" s="20"/>
      <c r="C1078" s="20"/>
      <c r="D1078" s="20"/>
      <c r="E1078" s="20"/>
      <c r="F1078" s="20"/>
      <c r="G1078" s="20"/>
      <c r="H1078" s="20"/>
      <c r="I1078" s="29"/>
      <c r="J1078" s="29"/>
      <c r="K1078" s="30"/>
      <c r="L1078" s="20"/>
      <c r="M1078" s="20"/>
      <c r="N1078" s="20"/>
      <c r="O1078" s="20"/>
      <c r="P1078" s="20"/>
      <c r="Q1078" s="30"/>
      <c r="R1078" s="30"/>
      <c r="S1078" s="30"/>
      <c r="T1078" s="30"/>
      <c r="U1078" s="20"/>
      <c r="V1078" s="20"/>
      <c r="W1078" s="20"/>
    </row>
    <row r="1079">
      <c r="A1079" s="20"/>
      <c r="B1079" s="20"/>
      <c r="C1079" s="20"/>
      <c r="D1079" s="20"/>
      <c r="E1079" s="20"/>
      <c r="F1079" s="20"/>
      <c r="G1079" s="20"/>
      <c r="H1079" s="20"/>
      <c r="I1079" s="29"/>
      <c r="J1079" s="29"/>
      <c r="K1079" s="30"/>
      <c r="L1079" s="20"/>
      <c r="M1079" s="20"/>
      <c r="N1079" s="20"/>
      <c r="O1079" s="20"/>
      <c r="P1079" s="20"/>
      <c r="Q1079" s="30"/>
      <c r="R1079" s="30"/>
      <c r="S1079" s="30"/>
      <c r="T1079" s="30"/>
      <c r="U1079" s="20"/>
      <c r="V1079" s="20"/>
      <c r="W1079" s="20"/>
    </row>
    <row r="1080">
      <c r="A1080" s="20"/>
      <c r="B1080" s="20"/>
      <c r="C1080" s="20"/>
      <c r="D1080" s="20"/>
      <c r="E1080" s="20"/>
      <c r="F1080" s="20"/>
      <c r="G1080" s="20"/>
      <c r="H1080" s="20"/>
      <c r="I1080" s="29"/>
      <c r="J1080" s="29"/>
      <c r="K1080" s="30"/>
      <c r="L1080" s="20"/>
      <c r="M1080" s="20"/>
      <c r="N1080" s="20"/>
      <c r="O1080" s="20"/>
      <c r="P1080" s="20"/>
      <c r="Q1080" s="30"/>
      <c r="R1080" s="30"/>
      <c r="S1080" s="30"/>
      <c r="T1080" s="30"/>
      <c r="U1080" s="20"/>
      <c r="V1080" s="20"/>
      <c r="W1080" s="20"/>
    </row>
    <row r="1081">
      <c r="A1081" s="20"/>
      <c r="B1081" s="20"/>
      <c r="C1081" s="20"/>
      <c r="D1081" s="20"/>
      <c r="E1081" s="20"/>
      <c r="F1081" s="20"/>
      <c r="G1081" s="20"/>
      <c r="H1081" s="20"/>
      <c r="I1081" s="29"/>
      <c r="J1081" s="29"/>
      <c r="K1081" s="30"/>
      <c r="L1081" s="20"/>
      <c r="M1081" s="20"/>
      <c r="N1081" s="20"/>
      <c r="O1081" s="20"/>
      <c r="P1081" s="20"/>
      <c r="Q1081" s="30"/>
      <c r="R1081" s="30"/>
      <c r="S1081" s="30"/>
      <c r="T1081" s="30"/>
      <c r="U1081" s="20"/>
      <c r="V1081" s="20"/>
      <c r="W1081" s="20"/>
    </row>
    <row r="1082">
      <c r="A1082" s="20"/>
      <c r="B1082" s="20"/>
      <c r="C1082" s="20"/>
      <c r="D1082" s="20"/>
      <c r="E1082" s="20"/>
      <c r="F1082" s="20"/>
      <c r="G1082" s="20"/>
      <c r="H1082" s="20"/>
      <c r="I1082" s="29"/>
      <c r="J1082" s="29"/>
      <c r="K1082" s="30"/>
      <c r="L1082" s="20"/>
      <c r="M1082" s="20"/>
      <c r="N1082" s="20"/>
      <c r="O1082" s="20"/>
      <c r="P1082" s="20"/>
      <c r="Q1082" s="30"/>
      <c r="R1082" s="30"/>
      <c r="S1082" s="30"/>
      <c r="T1082" s="30"/>
      <c r="U1082" s="20"/>
      <c r="V1082" s="20"/>
      <c r="W1082" s="20"/>
    </row>
    <row r="1083">
      <c r="A1083" s="20"/>
      <c r="B1083" s="20"/>
      <c r="C1083" s="20"/>
      <c r="D1083" s="20"/>
      <c r="E1083" s="20"/>
      <c r="F1083" s="20"/>
      <c r="G1083" s="20"/>
      <c r="H1083" s="20"/>
      <c r="I1083" s="29"/>
      <c r="J1083" s="29"/>
      <c r="K1083" s="30"/>
      <c r="L1083" s="20"/>
      <c r="M1083" s="20"/>
      <c r="N1083" s="20"/>
      <c r="O1083" s="20"/>
      <c r="P1083" s="20"/>
      <c r="Q1083" s="30"/>
      <c r="R1083" s="30"/>
      <c r="S1083" s="30"/>
      <c r="T1083" s="30"/>
      <c r="U1083" s="20"/>
      <c r="V1083" s="20"/>
      <c r="W1083" s="20"/>
    </row>
    <row r="1084">
      <c r="A1084" s="20"/>
      <c r="B1084" s="20"/>
      <c r="C1084" s="20"/>
      <c r="D1084" s="20"/>
      <c r="E1084" s="20"/>
      <c r="F1084" s="20"/>
      <c r="G1084" s="20"/>
      <c r="H1084" s="20"/>
      <c r="I1084" s="29"/>
      <c r="J1084" s="29"/>
      <c r="K1084" s="30"/>
      <c r="L1084" s="20"/>
      <c r="M1084" s="20"/>
      <c r="N1084" s="20"/>
      <c r="O1084" s="20"/>
      <c r="P1084" s="20"/>
      <c r="Q1084" s="30"/>
      <c r="R1084" s="30"/>
      <c r="S1084" s="30"/>
      <c r="T1084" s="30"/>
      <c r="U1084" s="20"/>
      <c r="V1084" s="20"/>
      <c r="W1084" s="20"/>
    </row>
    <row r="1085">
      <c r="A1085" s="20"/>
      <c r="B1085" s="20"/>
      <c r="C1085" s="20"/>
      <c r="D1085" s="20"/>
      <c r="E1085" s="20"/>
      <c r="F1085" s="20"/>
      <c r="G1085" s="20"/>
      <c r="H1085" s="20"/>
      <c r="I1085" s="29"/>
      <c r="J1085" s="29"/>
      <c r="K1085" s="30"/>
      <c r="L1085" s="20"/>
      <c r="M1085" s="20"/>
      <c r="N1085" s="20"/>
      <c r="O1085" s="20"/>
      <c r="P1085" s="20"/>
      <c r="Q1085" s="30"/>
      <c r="R1085" s="30"/>
      <c r="S1085" s="30"/>
      <c r="T1085" s="30"/>
      <c r="U1085" s="20"/>
      <c r="V1085" s="20"/>
      <c r="W1085" s="20"/>
    </row>
    <row r="1086">
      <c r="A1086" s="20"/>
      <c r="B1086" s="20"/>
      <c r="C1086" s="20"/>
      <c r="D1086" s="20"/>
      <c r="E1086" s="20"/>
      <c r="F1086" s="20"/>
      <c r="G1086" s="20"/>
      <c r="H1086" s="20"/>
      <c r="I1086" s="29"/>
      <c r="J1086" s="29"/>
      <c r="K1086" s="30"/>
      <c r="L1086" s="20"/>
      <c r="M1086" s="20"/>
      <c r="N1086" s="20"/>
      <c r="O1086" s="20"/>
      <c r="P1086" s="20"/>
      <c r="Q1086" s="30"/>
      <c r="R1086" s="30"/>
      <c r="S1086" s="30"/>
      <c r="T1086" s="30"/>
      <c r="U1086" s="20"/>
      <c r="V1086" s="20"/>
      <c r="W1086" s="20"/>
    </row>
    <row r="1087">
      <c r="A1087" s="20"/>
      <c r="B1087" s="20"/>
      <c r="C1087" s="20"/>
      <c r="D1087" s="20"/>
      <c r="E1087" s="20"/>
      <c r="F1087" s="20"/>
      <c r="G1087" s="20"/>
      <c r="H1087" s="20"/>
      <c r="I1087" s="29"/>
      <c r="J1087" s="29"/>
      <c r="K1087" s="30"/>
      <c r="L1087" s="20"/>
      <c r="M1087" s="20"/>
      <c r="N1087" s="20"/>
      <c r="O1087" s="20"/>
      <c r="P1087" s="20"/>
      <c r="Q1087" s="30"/>
      <c r="R1087" s="30"/>
      <c r="S1087" s="30"/>
      <c r="T1087" s="30"/>
      <c r="U1087" s="20"/>
      <c r="V1087" s="20"/>
      <c r="W1087" s="20"/>
    </row>
    <row r="1088">
      <c r="A1088" s="20"/>
      <c r="B1088" s="20"/>
      <c r="C1088" s="20"/>
      <c r="D1088" s="20"/>
      <c r="E1088" s="20"/>
      <c r="F1088" s="20"/>
      <c r="G1088" s="20"/>
      <c r="H1088" s="20"/>
      <c r="I1088" s="29"/>
      <c r="J1088" s="29"/>
      <c r="K1088" s="30"/>
      <c r="L1088" s="20"/>
      <c r="M1088" s="20"/>
      <c r="N1088" s="20"/>
      <c r="O1088" s="20"/>
      <c r="P1088" s="20"/>
      <c r="Q1088" s="30"/>
      <c r="R1088" s="30"/>
      <c r="S1088" s="30"/>
      <c r="T1088" s="30"/>
      <c r="U1088" s="20"/>
      <c r="V1088" s="20"/>
      <c r="W1088" s="20"/>
    </row>
    <row r="1089">
      <c r="A1089" s="20"/>
      <c r="B1089" s="20"/>
      <c r="C1089" s="20"/>
      <c r="D1089" s="20"/>
      <c r="E1089" s="20"/>
      <c r="F1089" s="20"/>
      <c r="G1089" s="20"/>
      <c r="H1089" s="20"/>
      <c r="I1089" s="29"/>
      <c r="J1089" s="29"/>
      <c r="K1089" s="30"/>
      <c r="L1089" s="20"/>
      <c r="M1089" s="20"/>
      <c r="N1089" s="20"/>
      <c r="O1089" s="20"/>
      <c r="P1089" s="20"/>
      <c r="Q1089" s="30"/>
      <c r="R1089" s="30"/>
      <c r="S1089" s="30"/>
      <c r="T1089" s="30"/>
      <c r="U1089" s="20"/>
      <c r="V1089" s="20"/>
      <c r="W1089" s="20"/>
    </row>
    <row r="1090">
      <c r="A1090" s="20"/>
      <c r="B1090" s="20"/>
      <c r="C1090" s="20"/>
      <c r="D1090" s="20"/>
      <c r="E1090" s="20"/>
      <c r="F1090" s="20"/>
      <c r="G1090" s="20"/>
      <c r="H1090" s="20"/>
      <c r="I1090" s="29"/>
      <c r="J1090" s="29"/>
      <c r="K1090" s="30"/>
      <c r="L1090" s="20"/>
      <c r="M1090" s="20"/>
      <c r="N1090" s="20"/>
      <c r="O1090" s="20"/>
      <c r="P1090" s="20"/>
      <c r="Q1090" s="30"/>
      <c r="R1090" s="30"/>
      <c r="S1090" s="30"/>
      <c r="T1090" s="30"/>
      <c r="U1090" s="20"/>
      <c r="V1090" s="20"/>
      <c r="W1090" s="20"/>
    </row>
    <row r="1091">
      <c r="A1091" s="20"/>
      <c r="B1091" s="20"/>
      <c r="C1091" s="20"/>
      <c r="D1091" s="20"/>
      <c r="E1091" s="20"/>
      <c r="F1091" s="20"/>
      <c r="G1091" s="20"/>
      <c r="H1091" s="20"/>
      <c r="I1091" s="29"/>
      <c r="J1091" s="29"/>
      <c r="K1091" s="30"/>
      <c r="L1091" s="20"/>
      <c r="M1091" s="20"/>
      <c r="N1091" s="20"/>
      <c r="O1091" s="20"/>
      <c r="P1091" s="20"/>
      <c r="Q1091" s="30"/>
      <c r="R1091" s="30"/>
      <c r="S1091" s="30"/>
      <c r="T1091" s="30"/>
      <c r="U1091" s="20"/>
      <c r="V1091" s="20"/>
      <c r="W1091" s="20"/>
    </row>
    <row r="1092">
      <c r="A1092" s="20"/>
      <c r="B1092" s="20"/>
      <c r="C1092" s="20"/>
      <c r="D1092" s="20"/>
      <c r="E1092" s="20"/>
      <c r="F1092" s="20"/>
      <c r="G1092" s="20"/>
      <c r="H1092" s="20"/>
      <c r="I1092" s="29"/>
      <c r="J1092" s="29"/>
      <c r="K1092" s="30"/>
      <c r="L1092" s="20"/>
      <c r="M1092" s="20"/>
      <c r="N1092" s="20"/>
      <c r="O1092" s="20"/>
      <c r="P1092" s="20"/>
      <c r="Q1092" s="30"/>
      <c r="R1092" s="30"/>
      <c r="S1092" s="30"/>
      <c r="T1092" s="30"/>
      <c r="U1092" s="20"/>
      <c r="V1092" s="20"/>
      <c r="W1092" s="20"/>
    </row>
    <row r="1093">
      <c r="A1093" s="20"/>
      <c r="B1093" s="20"/>
      <c r="C1093" s="20"/>
      <c r="D1093" s="20"/>
      <c r="E1093" s="20"/>
      <c r="F1093" s="20"/>
      <c r="G1093" s="20"/>
      <c r="H1093" s="20"/>
      <c r="I1093" s="29"/>
      <c r="J1093" s="29"/>
      <c r="K1093" s="30"/>
      <c r="L1093" s="20"/>
      <c r="M1093" s="20"/>
      <c r="N1093" s="20"/>
      <c r="O1093" s="20"/>
      <c r="P1093" s="20"/>
      <c r="Q1093" s="30"/>
      <c r="R1093" s="30"/>
      <c r="S1093" s="30"/>
      <c r="T1093" s="30"/>
      <c r="U1093" s="20"/>
      <c r="V1093" s="20"/>
      <c r="W1093" s="20"/>
    </row>
    <row r="1094">
      <c r="A1094" s="20"/>
      <c r="B1094" s="20"/>
      <c r="C1094" s="20"/>
      <c r="D1094" s="20"/>
      <c r="E1094" s="20"/>
      <c r="F1094" s="20"/>
      <c r="G1094" s="20"/>
      <c r="H1094" s="20"/>
      <c r="I1094" s="29"/>
      <c r="J1094" s="29"/>
      <c r="K1094" s="30"/>
      <c r="L1094" s="20"/>
      <c r="M1094" s="20"/>
      <c r="N1094" s="20"/>
      <c r="O1094" s="20"/>
      <c r="P1094" s="20"/>
      <c r="Q1094" s="30"/>
      <c r="R1094" s="30"/>
      <c r="S1094" s="30"/>
      <c r="T1094" s="30"/>
      <c r="U1094" s="20"/>
      <c r="V1094" s="20"/>
      <c r="W1094" s="20"/>
    </row>
    <row r="1095">
      <c r="A1095" s="20"/>
      <c r="B1095" s="20"/>
      <c r="C1095" s="20"/>
      <c r="D1095" s="20"/>
      <c r="E1095" s="20"/>
      <c r="F1095" s="20"/>
      <c r="G1095" s="20"/>
      <c r="H1095" s="20"/>
      <c r="I1095" s="29"/>
      <c r="J1095" s="29"/>
      <c r="K1095" s="30"/>
      <c r="L1095" s="20"/>
      <c r="M1095" s="20"/>
      <c r="N1095" s="20"/>
      <c r="O1095" s="20"/>
      <c r="P1095" s="20"/>
      <c r="Q1095" s="30"/>
      <c r="R1095" s="30"/>
      <c r="S1095" s="30"/>
      <c r="T1095" s="30"/>
      <c r="U1095" s="20"/>
      <c r="V1095" s="20"/>
      <c r="W1095" s="20"/>
    </row>
    <row r="1096">
      <c r="A1096" s="20"/>
      <c r="B1096" s="20"/>
      <c r="C1096" s="20"/>
      <c r="D1096" s="20"/>
      <c r="E1096" s="20"/>
      <c r="F1096" s="20"/>
      <c r="G1096" s="20"/>
      <c r="H1096" s="20"/>
      <c r="I1096" s="29"/>
      <c r="J1096" s="29"/>
      <c r="K1096" s="30"/>
      <c r="L1096" s="20"/>
      <c r="M1096" s="20"/>
      <c r="N1096" s="20"/>
      <c r="O1096" s="20"/>
      <c r="P1096" s="20"/>
      <c r="Q1096" s="30"/>
      <c r="R1096" s="30"/>
      <c r="S1096" s="30"/>
      <c r="T1096" s="30"/>
      <c r="U1096" s="20"/>
      <c r="V1096" s="20"/>
      <c r="W1096" s="20"/>
    </row>
    <row r="1097">
      <c r="A1097" s="20"/>
      <c r="B1097" s="20"/>
      <c r="C1097" s="20"/>
      <c r="D1097" s="20"/>
      <c r="E1097" s="20"/>
      <c r="F1097" s="20"/>
      <c r="G1097" s="20"/>
      <c r="H1097" s="20"/>
      <c r="I1097" s="29"/>
      <c r="J1097" s="29"/>
      <c r="K1097" s="30"/>
      <c r="L1097" s="20"/>
      <c r="M1097" s="20"/>
      <c r="N1097" s="20"/>
      <c r="O1097" s="20"/>
      <c r="P1097" s="20"/>
      <c r="Q1097" s="30"/>
      <c r="R1097" s="30"/>
      <c r="S1097" s="30"/>
      <c r="T1097" s="30"/>
      <c r="U1097" s="20"/>
      <c r="V1097" s="20"/>
      <c r="W1097" s="20"/>
    </row>
    <row r="1098">
      <c r="A1098" s="20"/>
      <c r="B1098" s="20"/>
      <c r="C1098" s="20"/>
      <c r="D1098" s="20"/>
      <c r="E1098" s="20"/>
      <c r="F1098" s="20"/>
      <c r="G1098" s="20"/>
      <c r="H1098" s="20"/>
      <c r="I1098" s="29"/>
      <c r="J1098" s="29"/>
      <c r="K1098" s="30"/>
      <c r="L1098" s="20"/>
      <c r="M1098" s="20"/>
      <c r="N1098" s="20"/>
      <c r="O1098" s="20"/>
      <c r="P1098" s="20"/>
      <c r="Q1098" s="30"/>
      <c r="R1098" s="30"/>
      <c r="S1098" s="30"/>
      <c r="T1098" s="30"/>
      <c r="U1098" s="20"/>
      <c r="V1098" s="20"/>
      <c r="W1098" s="20"/>
    </row>
    <row r="1099">
      <c r="A1099" s="20"/>
      <c r="B1099" s="20"/>
      <c r="C1099" s="20"/>
      <c r="D1099" s="20"/>
      <c r="E1099" s="20"/>
      <c r="F1099" s="20"/>
      <c r="G1099" s="20"/>
      <c r="H1099" s="20"/>
      <c r="I1099" s="29"/>
      <c r="J1099" s="29"/>
      <c r="K1099" s="30"/>
      <c r="L1099" s="20"/>
      <c r="M1099" s="20"/>
      <c r="N1099" s="20"/>
      <c r="O1099" s="20"/>
      <c r="P1099" s="20"/>
      <c r="Q1099" s="30"/>
      <c r="R1099" s="30"/>
      <c r="S1099" s="30"/>
      <c r="T1099" s="30"/>
      <c r="U1099" s="20"/>
      <c r="V1099" s="20"/>
      <c r="W1099" s="20"/>
    </row>
    <row r="1100">
      <c r="A1100" s="20"/>
      <c r="B1100" s="20"/>
      <c r="C1100" s="20"/>
      <c r="D1100" s="20"/>
      <c r="E1100" s="20"/>
      <c r="F1100" s="20"/>
      <c r="G1100" s="20"/>
      <c r="H1100" s="20"/>
      <c r="I1100" s="29"/>
      <c r="J1100" s="29"/>
      <c r="K1100" s="30"/>
      <c r="L1100" s="20"/>
      <c r="M1100" s="20"/>
      <c r="N1100" s="20"/>
      <c r="O1100" s="20"/>
      <c r="P1100" s="20"/>
      <c r="Q1100" s="30"/>
      <c r="R1100" s="30"/>
      <c r="S1100" s="30"/>
      <c r="T1100" s="30"/>
      <c r="U1100" s="20"/>
      <c r="V1100" s="20"/>
      <c r="W1100" s="20"/>
    </row>
    <row r="1101">
      <c r="A1101" s="20"/>
      <c r="B1101" s="20"/>
      <c r="C1101" s="20"/>
      <c r="D1101" s="20"/>
      <c r="E1101" s="20"/>
      <c r="F1101" s="20"/>
      <c r="G1101" s="20"/>
      <c r="H1101" s="20"/>
      <c r="I1101" s="29"/>
      <c r="J1101" s="29"/>
      <c r="K1101" s="30"/>
      <c r="L1101" s="20"/>
      <c r="M1101" s="20"/>
      <c r="N1101" s="20"/>
      <c r="O1101" s="20"/>
      <c r="P1101" s="20"/>
      <c r="Q1101" s="30"/>
      <c r="R1101" s="30"/>
      <c r="S1101" s="30"/>
      <c r="T1101" s="30"/>
      <c r="U1101" s="20"/>
      <c r="V1101" s="20"/>
      <c r="W1101" s="20"/>
    </row>
    <row r="1102">
      <c r="A1102" s="20"/>
      <c r="B1102" s="20"/>
      <c r="C1102" s="20"/>
      <c r="D1102" s="20"/>
      <c r="E1102" s="20"/>
      <c r="F1102" s="20"/>
      <c r="G1102" s="20"/>
      <c r="H1102" s="20"/>
      <c r="I1102" s="29"/>
      <c r="J1102" s="29"/>
      <c r="K1102" s="30"/>
      <c r="L1102" s="20"/>
      <c r="M1102" s="20"/>
      <c r="N1102" s="20"/>
      <c r="O1102" s="20"/>
      <c r="P1102" s="20"/>
      <c r="Q1102" s="30"/>
      <c r="R1102" s="30"/>
      <c r="S1102" s="30"/>
      <c r="T1102" s="30"/>
      <c r="U1102" s="20"/>
      <c r="V1102" s="20"/>
      <c r="W1102" s="20"/>
    </row>
    <row r="1103">
      <c r="A1103" s="20"/>
      <c r="B1103" s="20"/>
      <c r="C1103" s="20"/>
      <c r="D1103" s="20"/>
      <c r="E1103" s="20"/>
      <c r="F1103" s="20"/>
      <c r="G1103" s="20"/>
      <c r="H1103" s="20"/>
      <c r="I1103" s="29"/>
      <c r="J1103" s="29"/>
      <c r="K1103" s="30"/>
      <c r="L1103" s="20"/>
      <c r="M1103" s="20"/>
      <c r="N1103" s="20"/>
      <c r="O1103" s="20"/>
      <c r="P1103" s="20"/>
      <c r="Q1103" s="30"/>
      <c r="R1103" s="30"/>
      <c r="S1103" s="30"/>
      <c r="T1103" s="30"/>
      <c r="U1103" s="20"/>
      <c r="V1103" s="20"/>
      <c r="W1103" s="20"/>
    </row>
    <row r="1104">
      <c r="A1104" s="20"/>
      <c r="B1104" s="20"/>
      <c r="C1104" s="20"/>
      <c r="D1104" s="20"/>
      <c r="E1104" s="20"/>
      <c r="F1104" s="20"/>
      <c r="G1104" s="20"/>
      <c r="H1104" s="20"/>
      <c r="I1104" s="29"/>
      <c r="J1104" s="29"/>
      <c r="K1104" s="30"/>
      <c r="L1104" s="20"/>
      <c r="M1104" s="20"/>
      <c r="N1104" s="20"/>
      <c r="O1104" s="20"/>
      <c r="P1104" s="20"/>
      <c r="Q1104" s="30"/>
      <c r="R1104" s="30"/>
      <c r="S1104" s="30"/>
      <c r="T1104" s="30"/>
      <c r="U1104" s="20"/>
      <c r="V1104" s="20"/>
      <c r="W1104" s="20"/>
    </row>
    <row r="1105">
      <c r="A1105" s="20"/>
      <c r="B1105" s="20"/>
      <c r="C1105" s="20"/>
      <c r="D1105" s="20"/>
      <c r="E1105" s="20"/>
      <c r="F1105" s="20"/>
      <c r="G1105" s="20"/>
      <c r="H1105" s="20"/>
      <c r="I1105" s="29"/>
      <c r="J1105" s="29"/>
      <c r="K1105" s="30"/>
      <c r="L1105" s="20"/>
      <c r="M1105" s="20"/>
      <c r="N1105" s="20"/>
      <c r="O1105" s="20"/>
      <c r="P1105" s="20"/>
      <c r="Q1105" s="30"/>
      <c r="R1105" s="30"/>
      <c r="S1105" s="30"/>
      <c r="T1105" s="30"/>
      <c r="U1105" s="20"/>
      <c r="V1105" s="20"/>
      <c r="W1105" s="20"/>
    </row>
    <row r="1106">
      <c r="A1106" s="20"/>
      <c r="B1106" s="20"/>
      <c r="C1106" s="20"/>
      <c r="D1106" s="20"/>
      <c r="E1106" s="20"/>
      <c r="F1106" s="20"/>
      <c r="G1106" s="20"/>
      <c r="H1106" s="20"/>
      <c r="I1106" s="29"/>
      <c r="J1106" s="29"/>
      <c r="K1106" s="30"/>
      <c r="L1106" s="20"/>
      <c r="M1106" s="20"/>
      <c r="N1106" s="20"/>
      <c r="O1106" s="20"/>
      <c r="P1106" s="20"/>
      <c r="Q1106" s="30"/>
      <c r="R1106" s="30"/>
      <c r="S1106" s="30"/>
      <c r="T1106" s="30"/>
      <c r="U1106" s="20"/>
      <c r="V1106" s="20"/>
      <c r="W1106" s="20"/>
    </row>
    <row r="1107">
      <c r="A1107" s="20"/>
      <c r="B1107" s="20"/>
      <c r="C1107" s="20"/>
      <c r="D1107" s="20"/>
      <c r="E1107" s="20"/>
      <c r="F1107" s="20"/>
      <c r="G1107" s="20"/>
      <c r="H1107" s="20"/>
      <c r="I1107" s="29"/>
      <c r="J1107" s="29"/>
      <c r="K1107" s="30"/>
      <c r="L1107" s="20"/>
      <c r="M1107" s="20"/>
      <c r="N1107" s="20"/>
      <c r="O1107" s="20"/>
      <c r="P1107" s="20"/>
      <c r="Q1107" s="30"/>
      <c r="R1107" s="30"/>
      <c r="S1107" s="30"/>
      <c r="T1107" s="30"/>
      <c r="U1107" s="20"/>
      <c r="V1107" s="20"/>
      <c r="W1107" s="20"/>
    </row>
    <row r="1108">
      <c r="A1108" s="20"/>
      <c r="B1108" s="20"/>
      <c r="C1108" s="20"/>
      <c r="D1108" s="20"/>
      <c r="E1108" s="20"/>
      <c r="F1108" s="20"/>
      <c r="G1108" s="20"/>
      <c r="H1108" s="20"/>
      <c r="I1108" s="29"/>
      <c r="J1108" s="29"/>
      <c r="K1108" s="30"/>
      <c r="L1108" s="20"/>
      <c r="M1108" s="20"/>
      <c r="N1108" s="20"/>
      <c r="O1108" s="20"/>
      <c r="P1108" s="20"/>
      <c r="Q1108" s="30"/>
      <c r="R1108" s="30"/>
      <c r="S1108" s="30"/>
      <c r="T1108" s="30"/>
      <c r="U1108" s="20"/>
      <c r="V1108" s="20"/>
      <c r="W1108" s="20"/>
    </row>
    <row r="1109">
      <c r="A1109" s="20"/>
      <c r="B1109" s="20"/>
      <c r="C1109" s="20"/>
      <c r="D1109" s="20"/>
      <c r="E1109" s="20"/>
      <c r="F1109" s="20"/>
      <c r="G1109" s="20"/>
      <c r="H1109" s="20"/>
      <c r="I1109" s="29"/>
      <c r="J1109" s="29"/>
      <c r="K1109" s="30"/>
      <c r="L1109" s="20"/>
      <c r="M1109" s="20"/>
      <c r="N1109" s="20"/>
      <c r="O1109" s="20"/>
      <c r="P1109" s="20"/>
      <c r="Q1109" s="30"/>
      <c r="R1109" s="30"/>
      <c r="S1109" s="30"/>
      <c r="T1109" s="30"/>
      <c r="U1109" s="20"/>
      <c r="V1109" s="20"/>
      <c r="W1109" s="20"/>
    </row>
    <row r="1110">
      <c r="A1110" s="20"/>
      <c r="B1110" s="20"/>
      <c r="C1110" s="20"/>
      <c r="D1110" s="20"/>
      <c r="E1110" s="20"/>
      <c r="F1110" s="20"/>
      <c r="G1110" s="20"/>
      <c r="H1110" s="20"/>
      <c r="I1110" s="29"/>
      <c r="J1110" s="29"/>
      <c r="K1110" s="30"/>
      <c r="L1110" s="20"/>
      <c r="M1110" s="20"/>
      <c r="N1110" s="20"/>
      <c r="O1110" s="20"/>
      <c r="P1110" s="20"/>
      <c r="Q1110" s="30"/>
      <c r="R1110" s="30"/>
      <c r="S1110" s="30"/>
      <c r="T1110" s="30"/>
      <c r="U1110" s="20"/>
      <c r="V1110" s="20"/>
      <c r="W1110" s="20"/>
    </row>
    <row r="1111">
      <c r="A1111" s="20"/>
      <c r="B1111" s="20"/>
      <c r="C1111" s="20"/>
      <c r="D1111" s="20"/>
      <c r="E1111" s="20"/>
      <c r="F1111" s="20"/>
      <c r="G1111" s="20"/>
      <c r="H1111" s="20"/>
      <c r="I1111" s="29"/>
      <c r="J1111" s="29"/>
      <c r="K1111" s="30"/>
      <c r="L1111" s="20"/>
      <c r="M1111" s="20"/>
      <c r="N1111" s="20"/>
      <c r="O1111" s="20"/>
      <c r="P1111" s="20"/>
      <c r="Q1111" s="30"/>
      <c r="R1111" s="30"/>
      <c r="S1111" s="30"/>
      <c r="T1111" s="30"/>
      <c r="U1111" s="20"/>
      <c r="V1111" s="20"/>
      <c r="W1111" s="20"/>
    </row>
    <row r="1112">
      <c r="A1112" s="20"/>
      <c r="B1112" s="20"/>
      <c r="C1112" s="20"/>
      <c r="D1112" s="20"/>
      <c r="E1112" s="20"/>
      <c r="F1112" s="20"/>
      <c r="G1112" s="20"/>
      <c r="H1112" s="20"/>
      <c r="I1112" s="29"/>
      <c r="J1112" s="29"/>
      <c r="K1112" s="30"/>
      <c r="L1112" s="20"/>
      <c r="M1112" s="20"/>
      <c r="N1112" s="20"/>
      <c r="O1112" s="20"/>
      <c r="P1112" s="20"/>
      <c r="Q1112" s="30"/>
      <c r="R1112" s="30"/>
      <c r="S1112" s="30"/>
      <c r="T1112" s="30"/>
      <c r="U1112" s="20"/>
      <c r="V1112" s="20"/>
      <c r="W1112" s="20"/>
    </row>
    <row r="1113">
      <c r="A1113" s="20"/>
      <c r="B1113" s="20"/>
      <c r="C1113" s="20"/>
      <c r="D1113" s="20"/>
      <c r="E1113" s="20"/>
      <c r="F1113" s="20"/>
      <c r="G1113" s="20"/>
      <c r="H1113" s="20"/>
      <c r="I1113" s="29"/>
      <c r="J1113" s="29"/>
      <c r="K1113" s="30"/>
      <c r="L1113" s="20"/>
      <c r="M1113" s="20"/>
      <c r="N1113" s="20"/>
      <c r="O1113" s="20"/>
      <c r="P1113" s="20"/>
      <c r="Q1113" s="30"/>
      <c r="R1113" s="30"/>
      <c r="S1113" s="30"/>
      <c r="T1113" s="30"/>
      <c r="U1113" s="20"/>
      <c r="V1113" s="20"/>
      <c r="W1113" s="20"/>
    </row>
    <row r="1114">
      <c r="A1114" s="20"/>
      <c r="B1114" s="20"/>
      <c r="C1114" s="20"/>
      <c r="D1114" s="20"/>
      <c r="E1114" s="20"/>
      <c r="F1114" s="20"/>
      <c r="G1114" s="20"/>
      <c r="H1114" s="20"/>
      <c r="I1114" s="29"/>
      <c r="J1114" s="29"/>
      <c r="K1114" s="30"/>
      <c r="L1114" s="20"/>
      <c r="M1114" s="20"/>
      <c r="N1114" s="20"/>
      <c r="O1114" s="20"/>
      <c r="P1114" s="20"/>
      <c r="Q1114" s="30"/>
      <c r="R1114" s="30"/>
      <c r="S1114" s="30"/>
      <c r="T1114" s="30"/>
      <c r="U1114" s="20"/>
      <c r="V1114" s="20"/>
      <c r="W1114" s="20"/>
    </row>
    <row r="1115">
      <c r="A1115" s="20"/>
      <c r="B1115" s="20"/>
      <c r="C1115" s="20"/>
      <c r="D1115" s="20"/>
      <c r="E1115" s="20"/>
      <c r="F1115" s="20"/>
      <c r="G1115" s="20"/>
      <c r="H1115" s="20"/>
      <c r="I1115" s="29"/>
      <c r="J1115" s="29"/>
      <c r="K1115" s="30"/>
      <c r="L1115" s="20"/>
      <c r="M1115" s="20"/>
      <c r="N1115" s="20"/>
      <c r="O1115" s="20"/>
      <c r="P1115" s="20"/>
      <c r="Q1115" s="30"/>
      <c r="R1115" s="30"/>
      <c r="S1115" s="30"/>
      <c r="T1115" s="30"/>
      <c r="U1115" s="20"/>
      <c r="V1115" s="20"/>
      <c r="W1115" s="20"/>
    </row>
    <row r="1116">
      <c r="A1116" s="20"/>
      <c r="B1116" s="20"/>
      <c r="C1116" s="20"/>
      <c r="D1116" s="20"/>
      <c r="E1116" s="20"/>
      <c r="F1116" s="20"/>
      <c r="G1116" s="20"/>
      <c r="H1116" s="20"/>
      <c r="I1116" s="29"/>
      <c r="J1116" s="29"/>
      <c r="K1116" s="30"/>
      <c r="L1116" s="20"/>
      <c r="M1116" s="20"/>
      <c r="N1116" s="20"/>
      <c r="O1116" s="20"/>
      <c r="P1116" s="20"/>
      <c r="Q1116" s="30"/>
      <c r="R1116" s="30"/>
      <c r="S1116" s="30"/>
      <c r="T1116" s="30"/>
      <c r="U1116" s="20"/>
      <c r="V1116" s="20"/>
      <c r="W1116" s="20"/>
    </row>
    <row r="1117">
      <c r="A1117" s="20"/>
      <c r="B1117" s="20"/>
      <c r="C1117" s="20"/>
      <c r="D1117" s="20"/>
      <c r="E1117" s="20"/>
      <c r="F1117" s="20"/>
      <c r="G1117" s="20"/>
      <c r="H1117" s="20"/>
      <c r="I1117" s="29"/>
      <c r="J1117" s="29"/>
      <c r="K1117" s="30"/>
      <c r="L1117" s="20"/>
      <c r="M1117" s="20"/>
      <c r="N1117" s="20"/>
      <c r="O1117" s="20"/>
      <c r="P1117" s="20"/>
      <c r="Q1117" s="30"/>
      <c r="R1117" s="30"/>
      <c r="S1117" s="30"/>
      <c r="T1117" s="30"/>
      <c r="U1117" s="20"/>
      <c r="V1117" s="20"/>
      <c r="W1117" s="20"/>
    </row>
    <row r="1118">
      <c r="A1118" s="20"/>
      <c r="B1118" s="20"/>
      <c r="C1118" s="20"/>
      <c r="D1118" s="20"/>
      <c r="E1118" s="20"/>
      <c r="F1118" s="20"/>
      <c r="G1118" s="20"/>
      <c r="H1118" s="20"/>
      <c r="I1118" s="29"/>
      <c r="J1118" s="29"/>
      <c r="K1118" s="30"/>
      <c r="L1118" s="20"/>
      <c r="M1118" s="20"/>
      <c r="N1118" s="20"/>
      <c r="O1118" s="20"/>
      <c r="P1118" s="20"/>
      <c r="Q1118" s="30"/>
      <c r="R1118" s="30"/>
      <c r="S1118" s="30"/>
      <c r="T1118" s="30"/>
      <c r="U1118" s="20"/>
      <c r="V1118" s="20"/>
      <c r="W1118" s="20"/>
    </row>
    <row r="1119">
      <c r="A1119" s="20"/>
      <c r="B1119" s="20"/>
      <c r="C1119" s="20"/>
      <c r="D1119" s="20"/>
      <c r="E1119" s="20"/>
      <c r="F1119" s="20"/>
      <c r="G1119" s="20"/>
      <c r="H1119" s="20"/>
      <c r="I1119" s="29"/>
      <c r="J1119" s="29"/>
      <c r="K1119" s="30"/>
      <c r="L1119" s="20"/>
      <c r="M1119" s="20"/>
      <c r="N1119" s="20"/>
      <c r="O1119" s="20"/>
      <c r="P1119" s="20"/>
      <c r="Q1119" s="30"/>
      <c r="R1119" s="30"/>
      <c r="S1119" s="30"/>
      <c r="T1119" s="30"/>
      <c r="U1119" s="20"/>
      <c r="V1119" s="20"/>
      <c r="W1119" s="20"/>
    </row>
    <row r="1120">
      <c r="A1120" s="20"/>
      <c r="B1120" s="20"/>
      <c r="C1120" s="20"/>
      <c r="D1120" s="20"/>
      <c r="E1120" s="20"/>
      <c r="F1120" s="20"/>
      <c r="G1120" s="20"/>
      <c r="H1120" s="20"/>
      <c r="I1120" s="29"/>
      <c r="J1120" s="29"/>
      <c r="K1120" s="30"/>
      <c r="L1120" s="20"/>
      <c r="M1120" s="20"/>
      <c r="N1120" s="20"/>
      <c r="O1120" s="20"/>
      <c r="P1120" s="20"/>
      <c r="Q1120" s="30"/>
      <c r="R1120" s="30"/>
      <c r="S1120" s="30"/>
      <c r="T1120" s="30"/>
      <c r="U1120" s="20"/>
      <c r="V1120" s="20"/>
      <c r="W1120" s="20"/>
    </row>
    <row r="1121">
      <c r="A1121" s="20"/>
      <c r="B1121" s="20"/>
      <c r="C1121" s="20"/>
      <c r="D1121" s="20"/>
      <c r="E1121" s="20"/>
      <c r="F1121" s="20"/>
      <c r="G1121" s="20"/>
      <c r="H1121" s="20"/>
      <c r="I1121" s="29"/>
      <c r="J1121" s="29"/>
      <c r="K1121" s="30"/>
      <c r="L1121" s="20"/>
      <c r="M1121" s="20"/>
      <c r="N1121" s="20"/>
      <c r="O1121" s="20"/>
      <c r="P1121" s="20"/>
      <c r="Q1121" s="30"/>
      <c r="R1121" s="30"/>
      <c r="S1121" s="30"/>
      <c r="T1121" s="30"/>
      <c r="U1121" s="20"/>
      <c r="V1121" s="20"/>
      <c r="W1121" s="20"/>
    </row>
    <row r="1122">
      <c r="A1122" s="20"/>
      <c r="B1122" s="20"/>
      <c r="C1122" s="20"/>
      <c r="D1122" s="20"/>
      <c r="E1122" s="20"/>
      <c r="F1122" s="20"/>
      <c r="G1122" s="20"/>
      <c r="H1122" s="20"/>
      <c r="I1122" s="29"/>
      <c r="J1122" s="29"/>
      <c r="K1122" s="30"/>
      <c r="L1122" s="20"/>
      <c r="M1122" s="20"/>
      <c r="N1122" s="20"/>
      <c r="O1122" s="20"/>
      <c r="P1122" s="20"/>
      <c r="Q1122" s="30"/>
      <c r="R1122" s="30"/>
      <c r="S1122" s="30"/>
      <c r="T1122" s="30"/>
      <c r="U1122" s="20"/>
      <c r="V1122" s="20"/>
      <c r="W1122" s="20"/>
    </row>
    <row r="1123">
      <c r="A1123" s="20"/>
      <c r="B1123" s="20"/>
      <c r="C1123" s="20"/>
      <c r="D1123" s="20"/>
      <c r="E1123" s="20"/>
      <c r="F1123" s="20"/>
      <c r="G1123" s="20"/>
      <c r="H1123" s="20"/>
      <c r="I1123" s="29"/>
      <c r="J1123" s="29"/>
      <c r="K1123" s="30"/>
      <c r="L1123" s="20"/>
      <c r="M1123" s="20"/>
      <c r="N1123" s="20"/>
      <c r="O1123" s="20"/>
      <c r="P1123" s="20"/>
      <c r="Q1123" s="30"/>
      <c r="R1123" s="30"/>
      <c r="S1123" s="30"/>
      <c r="T1123" s="30"/>
      <c r="U1123" s="20"/>
      <c r="V1123" s="20"/>
      <c r="W1123" s="20"/>
    </row>
    <row r="1124">
      <c r="A1124" s="20"/>
      <c r="B1124" s="20"/>
      <c r="C1124" s="20"/>
      <c r="D1124" s="20"/>
      <c r="E1124" s="20"/>
      <c r="F1124" s="20"/>
      <c r="G1124" s="20"/>
      <c r="H1124" s="20"/>
      <c r="I1124" s="29"/>
      <c r="J1124" s="29"/>
      <c r="K1124" s="30"/>
      <c r="L1124" s="20"/>
      <c r="M1124" s="20"/>
      <c r="N1124" s="20"/>
      <c r="O1124" s="20"/>
      <c r="P1124" s="20"/>
      <c r="Q1124" s="30"/>
      <c r="R1124" s="30"/>
      <c r="S1124" s="30"/>
      <c r="T1124" s="30"/>
      <c r="U1124" s="20"/>
      <c r="V1124" s="20"/>
      <c r="W1124" s="20"/>
    </row>
    <row r="1125">
      <c r="A1125" s="20"/>
      <c r="B1125" s="20"/>
      <c r="C1125" s="20"/>
      <c r="D1125" s="20"/>
      <c r="E1125" s="20"/>
      <c r="F1125" s="20"/>
      <c r="G1125" s="20"/>
      <c r="H1125" s="20"/>
      <c r="I1125" s="29"/>
      <c r="J1125" s="29"/>
      <c r="K1125" s="30"/>
      <c r="L1125" s="20"/>
      <c r="M1125" s="20"/>
      <c r="N1125" s="20"/>
      <c r="O1125" s="20"/>
      <c r="P1125" s="20"/>
      <c r="Q1125" s="30"/>
      <c r="R1125" s="30"/>
      <c r="S1125" s="30"/>
      <c r="T1125" s="30"/>
      <c r="U1125" s="20"/>
      <c r="V1125" s="20"/>
      <c r="W1125" s="20"/>
    </row>
    <row r="1126">
      <c r="A1126" s="20"/>
      <c r="B1126" s="20"/>
      <c r="C1126" s="20"/>
      <c r="D1126" s="20"/>
      <c r="E1126" s="20"/>
      <c r="F1126" s="20"/>
      <c r="G1126" s="20"/>
      <c r="H1126" s="20"/>
      <c r="I1126" s="29"/>
      <c r="J1126" s="29"/>
      <c r="K1126" s="30"/>
      <c r="L1126" s="20"/>
      <c r="M1126" s="20"/>
      <c r="N1126" s="20"/>
      <c r="O1126" s="20"/>
      <c r="P1126" s="20"/>
      <c r="Q1126" s="30"/>
      <c r="R1126" s="30"/>
      <c r="S1126" s="30"/>
      <c r="T1126" s="30"/>
      <c r="U1126" s="20"/>
      <c r="V1126" s="20"/>
      <c r="W1126" s="20"/>
    </row>
    <row r="1127">
      <c r="A1127" s="20"/>
      <c r="B1127" s="20"/>
      <c r="C1127" s="20"/>
      <c r="D1127" s="20"/>
      <c r="E1127" s="20"/>
      <c r="F1127" s="20"/>
      <c r="G1127" s="20"/>
      <c r="H1127" s="20"/>
      <c r="I1127" s="29"/>
      <c r="J1127" s="29"/>
      <c r="K1127" s="30"/>
      <c r="L1127" s="20"/>
      <c r="M1127" s="20"/>
      <c r="N1127" s="20"/>
      <c r="O1127" s="20"/>
      <c r="P1127" s="20"/>
      <c r="Q1127" s="30"/>
      <c r="R1127" s="30"/>
      <c r="S1127" s="30"/>
      <c r="T1127" s="30"/>
      <c r="U1127" s="20"/>
      <c r="V1127" s="20"/>
      <c r="W1127" s="20"/>
    </row>
    <row r="1128">
      <c r="A1128" s="20"/>
      <c r="B1128" s="20"/>
      <c r="C1128" s="20"/>
      <c r="D1128" s="20"/>
      <c r="E1128" s="20"/>
      <c r="F1128" s="20"/>
      <c r="G1128" s="20"/>
      <c r="H1128" s="20"/>
      <c r="I1128" s="29"/>
      <c r="J1128" s="29"/>
      <c r="K1128" s="30"/>
      <c r="L1128" s="20"/>
      <c r="M1128" s="20"/>
      <c r="N1128" s="20"/>
      <c r="O1128" s="20"/>
      <c r="P1128" s="20"/>
      <c r="Q1128" s="30"/>
      <c r="R1128" s="30"/>
      <c r="S1128" s="30"/>
      <c r="T1128" s="30"/>
      <c r="U1128" s="20"/>
      <c r="V1128" s="20"/>
      <c r="W1128" s="20"/>
    </row>
    <row r="1129">
      <c r="A1129" s="20"/>
      <c r="B1129" s="20"/>
      <c r="C1129" s="20"/>
      <c r="D1129" s="20"/>
      <c r="E1129" s="20"/>
      <c r="F1129" s="20"/>
      <c r="G1129" s="20"/>
      <c r="H1129" s="20"/>
      <c r="I1129" s="29"/>
      <c r="J1129" s="29"/>
      <c r="K1129" s="30"/>
      <c r="L1129" s="20"/>
      <c r="M1129" s="20"/>
      <c r="N1129" s="20"/>
      <c r="O1129" s="20"/>
      <c r="P1129" s="20"/>
      <c r="Q1129" s="30"/>
      <c r="R1129" s="30"/>
      <c r="S1129" s="30"/>
      <c r="T1129" s="30"/>
      <c r="U1129" s="20"/>
      <c r="V1129" s="20"/>
      <c r="W1129" s="20"/>
    </row>
    <row r="1130">
      <c r="A1130" s="20"/>
      <c r="B1130" s="20"/>
      <c r="C1130" s="20"/>
      <c r="D1130" s="20"/>
      <c r="E1130" s="20"/>
      <c r="F1130" s="20"/>
      <c r="G1130" s="20"/>
      <c r="H1130" s="20"/>
      <c r="I1130" s="29"/>
      <c r="J1130" s="29"/>
      <c r="K1130" s="30"/>
      <c r="L1130" s="20"/>
      <c r="M1130" s="20"/>
      <c r="N1130" s="20"/>
      <c r="O1130" s="20"/>
      <c r="P1130" s="20"/>
      <c r="Q1130" s="30"/>
      <c r="R1130" s="30"/>
      <c r="S1130" s="30"/>
      <c r="T1130" s="30"/>
      <c r="U1130" s="20"/>
      <c r="V1130" s="20"/>
      <c r="W1130" s="20"/>
    </row>
    <row r="1131">
      <c r="A1131" s="20"/>
      <c r="B1131" s="20"/>
      <c r="C1131" s="20"/>
      <c r="D1131" s="20"/>
      <c r="E1131" s="20"/>
      <c r="F1131" s="20"/>
      <c r="G1131" s="20"/>
      <c r="H1131" s="20"/>
      <c r="I1131" s="29"/>
      <c r="J1131" s="29"/>
      <c r="K1131" s="30"/>
      <c r="L1131" s="20"/>
      <c r="M1131" s="20"/>
      <c r="N1131" s="20"/>
      <c r="O1131" s="20"/>
      <c r="P1131" s="20"/>
      <c r="Q1131" s="30"/>
      <c r="R1131" s="30"/>
      <c r="S1131" s="30"/>
      <c r="T1131" s="30"/>
      <c r="U1131" s="20"/>
      <c r="V1131" s="20"/>
      <c r="W1131" s="20"/>
    </row>
    <row r="1132">
      <c r="A1132" s="20"/>
      <c r="B1132" s="20"/>
      <c r="C1132" s="20"/>
      <c r="D1132" s="20"/>
      <c r="E1132" s="20"/>
      <c r="F1132" s="20"/>
      <c r="G1132" s="20"/>
      <c r="H1132" s="20"/>
      <c r="I1132" s="29"/>
      <c r="J1132" s="29"/>
      <c r="K1132" s="30"/>
      <c r="L1132" s="20"/>
      <c r="M1132" s="20"/>
      <c r="N1132" s="20"/>
      <c r="O1132" s="20"/>
      <c r="P1132" s="20"/>
      <c r="Q1132" s="30"/>
      <c r="R1132" s="30"/>
      <c r="S1132" s="30"/>
      <c r="T1132" s="30"/>
      <c r="U1132" s="20"/>
      <c r="V1132" s="20"/>
      <c r="W1132" s="20"/>
    </row>
    <row r="1133">
      <c r="A1133" s="20"/>
      <c r="B1133" s="20"/>
      <c r="C1133" s="20"/>
      <c r="D1133" s="20"/>
      <c r="E1133" s="20"/>
      <c r="F1133" s="20"/>
      <c r="G1133" s="20"/>
      <c r="H1133" s="20"/>
      <c r="I1133" s="29"/>
      <c r="J1133" s="29"/>
      <c r="K1133" s="30"/>
      <c r="L1133" s="20"/>
      <c r="M1133" s="20"/>
      <c r="N1133" s="20"/>
      <c r="O1133" s="20"/>
      <c r="P1133" s="20"/>
      <c r="Q1133" s="30"/>
      <c r="R1133" s="30"/>
      <c r="S1133" s="30"/>
      <c r="T1133" s="30"/>
      <c r="U1133" s="20"/>
      <c r="V1133" s="20"/>
      <c r="W1133" s="20"/>
    </row>
    <row r="1134">
      <c r="A1134" s="20"/>
      <c r="B1134" s="20"/>
      <c r="C1134" s="20"/>
      <c r="D1134" s="20"/>
      <c r="E1134" s="20"/>
      <c r="F1134" s="20"/>
      <c r="G1134" s="20"/>
      <c r="H1134" s="20"/>
      <c r="I1134" s="29"/>
      <c r="J1134" s="29"/>
      <c r="K1134" s="30"/>
      <c r="L1134" s="20"/>
      <c r="M1134" s="20"/>
      <c r="N1134" s="20"/>
      <c r="O1134" s="20"/>
      <c r="P1134" s="20"/>
      <c r="Q1134" s="30"/>
      <c r="R1134" s="30"/>
      <c r="S1134" s="30"/>
      <c r="T1134" s="30"/>
      <c r="U1134" s="20"/>
      <c r="V1134" s="20"/>
      <c r="W1134" s="20"/>
    </row>
    <row r="1135">
      <c r="A1135" s="20"/>
      <c r="B1135" s="20"/>
      <c r="C1135" s="20"/>
      <c r="D1135" s="20"/>
      <c r="E1135" s="20"/>
      <c r="F1135" s="20"/>
      <c r="G1135" s="20"/>
      <c r="H1135" s="20"/>
      <c r="I1135" s="29"/>
      <c r="J1135" s="29"/>
      <c r="K1135" s="30"/>
      <c r="L1135" s="20"/>
      <c r="M1135" s="20"/>
      <c r="N1135" s="20"/>
      <c r="O1135" s="20"/>
      <c r="P1135" s="20"/>
      <c r="Q1135" s="30"/>
      <c r="R1135" s="30"/>
      <c r="S1135" s="30"/>
      <c r="T1135" s="30"/>
      <c r="U1135" s="20"/>
      <c r="V1135" s="20"/>
      <c r="W1135" s="20"/>
    </row>
    <row r="1136">
      <c r="A1136" s="20"/>
      <c r="B1136" s="20"/>
      <c r="C1136" s="20"/>
      <c r="D1136" s="20"/>
      <c r="E1136" s="20"/>
      <c r="F1136" s="20"/>
      <c r="G1136" s="20"/>
      <c r="H1136" s="20"/>
      <c r="I1136" s="29"/>
      <c r="J1136" s="29"/>
      <c r="K1136" s="30"/>
      <c r="L1136" s="20"/>
      <c r="M1136" s="20"/>
      <c r="N1136" s="20"/>
      <c r="O1136" s="20"/>
      <c r="P1136" s="20"/>
      <c r="Q1136" s="30"/>
      <c r="R1136" s="30"/>
      <c r="S1136" s="30"/>
      <c r="T1136" s="30"/>
      <c r="U1136" s="20"/>
      <c r="V1136" s="20"/>
      <c r="W1136" s="20"/>
    </row>
    <row r="1137">
      <c r="A1137" s="20"/>
      <c r="B1137" s="20"/>
      <c r="C1137" s="20"/>
      <c r="D1137" s="20"/>
      <c r="E1137" s="20"/>
      <c r="F1137" s="20"/>
      <c r="G1137" s="20"/>
      <c r="H1137" s="20"/>
      <c r="I1137" s="29"/>
      <c r="J1137" s="29"/>
      <c r="K1137" s="30"/>
      <c r="L1137" s="20"/>
      <c r="M1137" s="20"/>
      <c r="N1137" s="20"/>
      <c r="O1137" s="20"/>
      <c r="P1137" s="20"/>
      <c r="Q1137" s="30"/>
      <c r="R1137" s="30"/>
      <c r="S1137" s="30"/>
      <c r="T1137" s="30"/>
      <c r="U1137" s="20"/>
      <c r="V1137" s="20"/>
      <c r="W1137" s="20"/>
    </row>
    <row r="1138">
      <c r="A1138" s="20"/>
      <c r="B1138" s="20"/>
      <c r="C1138" s="20"/>
      <c r="D1138" s="20"/>
      <c r="E1138" s="20"/>
      <c r="F1138" s="20"/>
      <c r="G1138" s="20"/>
      <c r="H1138" s="20"/>
      <c r="I1138" s="29"/>
      <c r="J1138" s="29"/>
      <c r="K1138" s="30"/>
      <c r="L1138" s="20"/>
      <c r="M1138" s="20"/>
      <c r="N1138" s="20"/>
      <c r="O1138" s="20"/>
      <c r="P1138" s="20"/>
      <c r="Q1138" s="30"/>
      <c r="R1138" s="30"/>
      <c r="S1138" s="30"/>
      <c r="T1138" s="30"/>
      <c r="U1138" s="20"/>
      <c r="V1138" s="20"/>
      <c r="W1138" s="20"/>
    </row>
    <row r="1139">
      <c r="A1139" s="20"/>
      <c r="B1139" s="20"/>
      <c r="C1139" s="20"/>
      <c r="D1139" s="20"/>
      <c r="E1139" s="20"/>
      <c r="F1139" s="20"/>
      <c r="G1139" s="20"/>
      <c r="H1139" s="20"/>
      <c r="I1139" s="29"/>
      <c r="J1139" s="29"/>
      <c r="K1139" s="30"/>
      <c r="L1139" s="20"/>
      <c r="M1139" s="20"/>
      <c r="N1139" s="20"/>
      <c r="O1139" s="20"/>
      <c r="P1139" s="20"/>
      <c r="Q1139" s="30"/>
      <c r="R1139" s="30"/>
      <c r="S1139" s="30"/>
      <c r="T1139" s="30"/>
      <c r="U1139" s="20"/>
      <c r="V1139" s="20"/>
      <c r="W1139" s="20"/>
    </row>
    <row r="1140">
      <c r="A1140" s="20"/>
      <c r="B1140" s="20"/>
      <c r="C1140" s="20"/>
      <c r="D1140" s="20"/>
      <c r="E1140" s="20"/>
      <c r="F1140" s="20"/>
      <c r="G1140" s="20"/>
      <c r="H1140" s="20"/>
      <c r="I1140" s="29"/>
      <c r="J1140" s="29"/>
      <c r="K1140" s="30"/>
      <c r="L1140" s="20"/>
      <c r="M1140" s="20"/>
      <c r="N1140" s="20"/>
      <c r="O1140" s="20"/>
      <c r="P1140" s="20"/>
      <c r="Q1140" s="30"/>
      <c r="R1140" s="30"/>
      <c r="S1140" s="30"/>
      <c r="T1140" s="30"/>
      <c r="U1140" s="20"/>
      <c r="V1140" s="20"/>
      <c r="W1140" s="20"/>
    </row>
    <row r="1141">
      <c r="A1141" s="20"/>
      <c r="B1141" s="20"/>
      <c r="C1141" s="20"/>
      <c r="D1141" s="20"/>
      <c r="E1141" s="20"/>
      <c r="F1141" s="20"/>
      <c r="G1141" s="20"/>
      <c r="H1141" s="20"/>
      <c r="I1141" s="29"/>
      <c r="J1141" s="29"/>
      <c r="K1141" s="30"/>
      <c r="L1141" s="20"/>
      <c r="M1141" s="20"/>
      <c r="N1141" s="20"/>
      <c r="O1141" s="20"/>
      <c r="P1141" s="20"/>
      <c r="Q1141" s="30"/>
      <c r="R1141" s="30"/>
      <c r="S1141" s="30"/>
      <c r="T1141" s="30"/>
      <c r="U1141" s="20"/>
      <c r="V1141" s="20"/>
      <c r="W1141" s="20"/>
    </row>
    <row r="1142">
      <c r="A1142" s="20"/>
      <c r="B1142" s="20"/>
      <c r="C1142" s="20"/>
      <c r="D1142" s="20"/>
      <c r="E1142" s="20"/>
      <c r="F1142" s="20"/>
      <c r="G1142" s="20"/>
      <c r="H1142" s="20"/>
      <c r="I1142" s="29"/>
      <c r="J1142" s="29"/>
      <c r="K1142" s="30"/>
      <c r="L1142" s="20"/>
      <c r="M1142" s="20"/>
      <c r="N1142" s="20"/>
      <c r="O1142" s="20"/>
      <c r="P1142" s="20"/>
      <c r="Q1142" s="30"/>
      <c r="R1142" s="30"/>
      <c r="S1142" s="30"/>
      <c r="T1142" s="30"/>
      <c r="U1142" s="20"/>
      <c r="V1142" s="20"/>
      <c r="W1142" s="20"/>
    </row>
    <row r="1143">
      <c r="A1143" s="20"/>
      <c r="B1143" s="20"/>
      <c r="C1143" s="20"/>
      <c r="D1143" s="20"/>
      <c r="E1143" s="20"/>
      <c r="F1143" s="20"/>
      <c r="G1143" s="20"/>
      <c r="H1143" s="20"/>
      <c r="I1143" s="29"/>
      <c r="J1143" s="29"/>
      <c r="K1143" s="30"/>
      <c r="L1143" s="20"/>
      <c r="M1143" s="20"/>
      <c r="N1143" s="20"/>
      <c r="O1143" s="20"/>
      <c r="P1143" s="20"/>
      <c r="Q1143" s="30"/>
      <c r="R1143" s="30"/>
      <c r="S1143" s="30"/>
      <c r="T1143" s="30"/>
      <c r="U1143" s="20"/>
      <c r="V1143" s="20"/>
      <c r="W1143" s="20"/>
    </row>
    <row r="1144">
      <c r="A1144" s="20"/>
      <c r="B1144" s="20"/>
      <c r="C1144" s="20"/>
      <c r="D1144" s="20"/>
      <c r="E1144" s="20"/>
      <c r="F1144" s="20"/>
      <c r="G1144" s="20"/>
      <c r="H1144" s="20"/>
      <c r="I1144" s="29"/>
      <c r="J1144" s="29"/>
      <c r="K1144" s="30"/>
      <c r="L1144" s="20"/>
      <c r="M1144" s="20"/>
      <c r="N1144" s="20"/>
      <c r="O1144" s="20"/>
      <c r="P1144" s="20"/>
      <c r="Q1144" s="30"/>
      <c r="R1144" s="30"/>
      <c r="S1144" s="30"/>
      <c r="T1144" s="30"/>
      <c r="U1144" s="20"/>
      <c r="V1144" s="20"/>
      <c r="W1144" s="20"/>
    </row>
    <row r="1145">
      <c r="A1145" s="20"/>
      <c r="B1145" s="20"/>
      <c r="C1145" s="20"/>
      <c r="D1145" s="20"/>
      <c r="E1145" s="20"/>
      <c r="F1145" s="20"/>
      <c r="G1145" s="20"/>
      <c r="H1145" s="20"/>
      <c r="I1145" s="29"/>
      <c r="J1145" s="29"/>
      <c r="K1145" s="30"/>
      <c r="L1145" s="20"/>
      <c r="M1145" s="20"/>
      <c r="N1145" s="20"/>
      <c r="O1145" s="20"/>
      <c r="P1145" s="20"/>
      <c r="Q1145" s="30"/>
      <c r="R1145" s="30"/>
      <c r="S1145" s="30"/>
      <c r="T1145" s="30"/>
      <c r="U1145" s="20"/>
      <c r="V1145" s="20"/>
      <c r="W1145" s="20"/>
    </row>
    <row r="1146">
      <c r="A1146" s="20"/>
      <c r="B1146" s="20"/>
      <c r="C1146" s="20"/>
      <c r="D1146" s="20"/>
      <c r="E1146" s="20"/>
      <c r="F1146" s="20"/>
      <c r="G1146" s="20"/>
      <c r="H1146" s="20"/>
      <c r="I1146" s="29"/>
      <c r="J1146" s="29"/>
      <c r="K1146" s="30"/>
      <c r="L1146" s="20"/>
      <c r="M1146" s="20"/>
      <c r="N1146" s="20"/>
      <c r="O1146" s="20"/>
      <c r="P1146" s="20"/>
      <c r="Q1146" s="30"/>
      <c r="R1146" s="30"/>
      <c r="S1146" s="30"/>
      <c r="T1146" s="30"/>
      <c r="U1146" s="20"/>
      <c r="V1146" s="20"/>
      <c r="W1146" s="20"/>
    </row>
    <row r="1147">
      <c r="A1147" s="20"/>
      <c r="B1147" s="20"/>
      <c r="C1147" s="20"/>
      <c r="D1147" s="20"/>
      <c r="E1147" s="20"/>
      <c r="F1147" s="20"/>
      <c r="G1147" s="20"/>
      <c r="H1147" s="20"/>
      <c r="I1147" s="29"/>
      <c r="J1147" s="29"/>
      <c r="K1147" s="30"/>
      <c r="L1147" s="20"/>
      <c r="M1147" s="20"/>
      <c r="N1147" s="20"/>
      <c r="O1147" s="20"/>
      <c r="P1147" s="20"/>
      <c r="Q1147" s="30"/>
      <c r="R1147" s="30"/>
      <c r="S1147" s="30"/>
      <c r="T1147" s="30"/>
      <c r="U1147" s="20"/>
      <c r="V1147" s="20"/>
      <c r="W1147" s="20"/>
    </row>
    <row r="1148">
      <c r="A1148" s="20"/>
      <c r="B1148" s="20"/>
      <c r="C1148" s="20"/>
      <c r="D1148" s="20"/>
      <c r="E1148" s="20"/>
      <c r="F1148" s="20"/>
      <c r="G1148" s="20"/>
      <c r="H1148" s="20"/>
      <c r="I1148" s="29"/>
      <c r="J1148" s="29"/>
      <c r="K1148" s="30"/>
      <c r="L1148" s="20"/>
      <c r="M1148" s="20"/>
      <c r="N1148" s="20"/>
      <c r="O1148" s="20"/>
      <c r="P1148" s="20"/>
      <c r="Q1148" s="30"/>
      <c r="R1148" s="30"/>
      <c r="S1148" s="30"/>
      <c r="T1148" s="30"/>
      <c r="U1148" s="20"/>
      <c r="V1148" s="20"/>
      <c r="W1148" s="20"/>
    </row>
    <row r="1149">
      <c r="A1149" s="20"/>
      <c r="B1149" s="20"/>
      <c r="C1149" s="20"/>
      <c r="D1149" s="20"/>
      <c r="E1149" s="20"/>
      <c r="F1149" s="20"/>
      <c r="G1149" s="20"/>
      <c r="H1149" s="20"/>
      <c r="I1149" s="29"/>
      <c r="J1149" s="29"/>
      <c r="K1149" s="30"/>
      <c r="L1149" s="20"/>
      <c r="M1149" s="20"/>
      <c r="N1149" s="20"/>
      <c r="O1149" s="20"/>
      <c r="P1149" s="20"/>
      <c r="Q1149" s="30"/>
      <c r="R1149" s="30"/>
      <c r="S1149" s="30"/>
      <c r="T1149" s="30"/>
      <c r="U1149" s="20"/>
      <c r="V1149" s="20"/>
      <c r="W1149" s="20"/>
    </row>
    <row r="1150">
      <c r="A1150" s="20"/>
      <c r="B1150" s="20"/>
      <c r="C1150" s="20"/>
      <c r="D1150" s="20"/>
      <c r="E1150" s="20"/>
      <c r="F1150" s="20"/>
      <c r="G1150" s="20"/>
      <c r="H1150" s="20"/>
      <c r="I1150" s="29"/>
      <c r="J1150" s="29"/>
      <c r="K1150" s="30"/>
      <c r="L1150" s="20"/>
      <c r="M1150" s="20"/>
      <c r="N1150" s="20"/>
      <c r="O1150" s="20"/>
      <c r="P1150" s="20"/>
      <c r="Q1150" s="30"/>
      <c r="R1150" s="30"/>
      <c r="S1150" s="30"/>
      <c r="T1150" s="30"/>
      <c r="U1150" s="20"/>
      <c r="V1150" s="20"/>
      <c r="W1150" s="20"/>
    </row>
    <row r="1151">
      <c r="A1151" s="20"/>
      <c r="B1151" s="20"/>
      <c r="C1151" s="20"/>
      <c r="D1151" s="20"/>
      <c r="E1151" s="20"/>
      <c r="F1151" s="20"/>
      <c r="G1151" s="20"/>
      <c r="H1151" s="20"/>
      <c r="I1151" s="29"/>
      <c r="J1151" s="29"/>
      <c r="K1151" s="30"/>
      <c r="L1151" s="20"/>
      <c r="M1151" s="20"/>
      <c r="N1151" s="20"/>
      <c r="O1151" s="20"/>
      <c r="P1151" s="20"/>
      <c r="Q1151" s="30"/>
      <c r="R1151" s="30"/>
      <c r="S1151" s="30"/>
      <c r="T1151" s="30"/>
      <c r="U1151" s="20"/>
      <c r="V1151" s="20"/>
      <c r="W1151" s="20"/>
    </row>
    <row r="1152">
      <c r="A1152" s="20"/>
      <c r="B1152" s="20"/>
      <c r="C1152" s="20"/>
      <c r="D1152" s="20"/>
      <c r="E1152" s="20"/>
      <c r="F1152" s="20"/>
      <c r="G1152" s="20"/>
      <c r="H1152" s="20"/>
      <c r="I1152" s="29"/>
      <c r="J1152" s="29"/>
      <c r="K1152" s="30"/>
      <c r="L1152" s="20"/>
      <c r="M1152" s="20"/>
      <c r="N1152" s="20"/>
      <c r="O1152" s="20"/>
      <c r="P1152" s="20"/>
      <c r="Q1152" s="30"/>
      <c r="R1152" s="30"/>
      <c r="S1152" s="30"/>
      <c r="T1152" s="30"/>
      <c r="U1152" s="20"/>
      <c r="V1152" s="20"/>
      <c r="W1152" s="20"/>
    </row>
    <row r="1153">
      <c r="A1153" s="20"/>
      <c r="B1153" s="20"/>
      <c r="C1153" s="20"/>
      <c r="D1153" s="20"/>
      <c r="E1153" s="20"/>
      <c r="F1153" s="20"/>
      <c r="G1153" s="20"/>
      <c r="H1153" s="20"/>
      <c r="I1153" s="29"/>
      <c r="J1153" s="29"/>
      <c r="K1153" s="30"/>
      <c r="L1153" s="20"/>
      <c r="M1153" s="20"/>
      <c r="N1153" s="20"/>
      <c r="O1153" s="20"/>
      <c r="P1153" s="20"/>
      <c r="Q1153" s="30"/>
      <c r="R1153" s="30"/>
      <c r="S1153" s="30"/>
      <c r="T1153" s="30"/>
      <c r="U1153" s="20"/>
      <c r="V1153" s="20"/>
      <c r="W1153" s="20"/>
    </row>
    <row r="1154">
      <c r="A1154" s="20"/>
      <c r="B1154" s="20"/>
      <c r="C1154" s="20"/>
      <c r="D1154" s="20"/>
      <c r="E1154" s="20"/>
      <c r="F1154" s="20"/>
      <c r="G1154" s="20"/>
      <c r="H1154" s="20"/>
      <c r="I1154" s="29"/>
      <c r="J1154" s="29"/>
      <c r="K1154" s="30"/>
      <c r="L1154" s="20"/>
      <c r="M1154" s="20"/>
      <c r="N1154" s="20"/>
      <c r="O1154" s="20"/>
      <c r="P1154" s="20"/>
      <c r="Q1154" s="30"/>
      <c r="R1154" s="30"/>
      <c r="S1154" s="30"/>
      <c r="T1154" s="30"/>
      <c r="U1154" s="20"/>
      <c r="V1154" s="20"/>
      <c r="W1154" s="20"/>
    </row>
    <row r="1155">
      <c r="A1155" s="20"/>
      <c r="B1155" s="20"/>
      <c r="C1155" s="20"/>
      <c r="D1155" s="20"/>
      <c r="E1155" s="20"/>
      <c r="F1155" s="20"/>
      <c r="G1155" s="20"/>
      <c r="H1155" s="20"/>
      <c r="I1155" s="29"/>
      <c r="J1155" s="29"/>
      <c r="K1155" s="30"/>
      <c r="L1155" s="20"/>
      <c r="M1155" s="20"/>
      <c r="N1155" s="20"/>
      <c r="O1155" s="20"/>
      <c r="P1155" s="20"/>
      <c r="Q1155" s="30"/>
      <c r="R1155" s="30"/>
      <c r="S1155" s="30"/>
      <c r="T1155" s="30"/>
      <c r="U1155" s="20"/>
      <c r="V1155" s="20"/>
      <c r="W1155" s="20"/>
    </row>
    <row r="1156">
      <c r="A1156" s="20"/>
      <c r="B1156" s="20"/>
      <c r="C1156" s="20"/>
      <c r="D1156" s="20"/>
      <c r="E1156" s="20"/>
      <c r="F1156" s="20"/>
      <c r="G1156" s="20"/>
      <c r="H1156" s="20"/>
      <c r="I1156" s="29"/>
      <c r="J1156" s="29"/>
      <c r="K1156" s="30"/>
      <c r="L1156" s="20"/>
      <c r="M1156" s="20"/>
      <c r="N1156" s="20"/>
      <c r="O1156" s="20"/>
      <c r="P1156" s="20"/>
      <c r="Q1156" s="30"/>
      <c r="R1156" s="30"/>
      <c r="S1156" s="30"/>
      <c r="T1156" s="30"/>
      <c r="U1156" s="20"/>
      <c r="V1156" s="20"/>
      <c r="W1156" s="20"/>
    </row>
    <row r="1157">
      <c r="A1157" s="20"/>
      <c r="B1157" s="20"/>
      <c r="C1157" s="20"/>
      <c r="D1157" s="20"/>
      <c r="E1157" s="20"/>
      <c r="F1157" s="20"/>
      <c r="G1157" s="20"/>
      <c r="H1157" s="20"/>
      <c r="I1157" s="29"/>
      <c r="J1157" s="29"/>
      <c r="K1157" s="30"/>
      <c r="L1157" s="20"/>
      <c r="M1157" s="20"/>
      <c r="N1157" s="20"/>
      <c r="O1157" s="20"/>
      <c r="P1157" s="20"/>
      <c r="Q1157" s="30"/>
      <c r="R1157" s="30"/>
      <c r="S1157" s="30"/>
      <c r="T1157" s="30"/>
      <c r="U1157" s="20"/>
      <c r="V1157" s="20"/>
      <c r="W1157" s="20"/>
    </row>
    <row r="1158">
      <c r="A1158" s="20"/>
      <c r="B1158" s="20"/>
      <c r="C1158" s="20"/>
      <c r="D1158" s="20"/>
      <c r="E1158" s="20"/>
      <c r="F1158" s="20"/>
      <c r="G1158" s="20"/>
      <c r="H1158" s="20"/>
      <c r="I1158" s="29"/>
      <c r="J1158" s="29"/>
      <c r="K1158" s="30"/>
      <c r="L1158" s="20"/>
      <c r="M1158" s="20"/>
      <c r="N1158" s="20"/>
      <c r="O1158" s="20"/>
      <c r="P1158" s="20"/>
      <c r="Q1158" s="30"/>
      <c r="R1158" s="30"/>
      <c r="S1158" s="30"/>
      <c r="T1158" s="30"/>
      <c r="U1158" s="20"/>
      <c r="V1158" s="20"/>
      <c r="W1158" s="20"/>
    </row>
    <row r="1159">
      <c r="A1159" s="20"/>
      <c r="B1159" s="20"/>
      <c r="C1159" s="20"/>
      <c r="D1159" s="20"/>
      <c r="E1159" s="20"/>
      <c r="F1159" s="20"/>
      <c r="G1159" s="20"/>
      <c r="H1159" s="20"/>
      <c r="I1159" s="29"/>
      <c r="J1159" s="29"/>
      <c r="K1159" s="30"/>
      <c r="L1159" s="20"/>
      <c r="M1159" s="20"/>
      <c r="N1159" s="20"/>
      <c r="O1159" s="20"/>
      <c r="P1159" s="20"/>
      <c r="Q1159" s="30"/>
      <c r="R1159" s="30"/>
      <c r="S1159" s="30"/>
      <c r="T1159" s="30"/>
      <c r="U1159" s="20"/>
      <c r="V1159" s="20"/>
      <c r="W1159" s="20"/>
    </row>
    <row r="1160">
      <c r="A1160" s="20"/>
      <c r="B1160" s="20"/>
      <c r="C1160" s="20"/>
      <c r="D1160" s="20"/>
      <c r="E1160" s="20"/>
      <c r="F1160" s="20"/>
      <c r="G1160" s="20"/>
      <c r="H1160" s="20"/>
      <c r="I1160" s="29"/>
      <c r="J1160" s="29"/>
      <c r="K1160" s="30"/>
      <c r="L1160" s="20"/>
      <c r="M1160" s="20"/>
      <c r="N1160" s="20"/>
      <c r="O1160" s="20"/>
      <c r="P1160" s="20"/>
      <c r="Q1160" s="30"/>
      <c r="R1160" s="30"/>
      <c r="S1160" s="30"/>
      <c r="T1160" s="30"/>
      <c r="U1160" s="20"/>
      <c r="V1160" s="20"/>
      <c r="W1160" s="20"/>
    </row>
    <row r="1161">
      <c r="A1161" s="20"/>
      <c r="B1161" s="20"/>
      <c r="C1161" s="20"/>
      <c r="D1161" s="20"/>
      <c r="E1161" s="20"/>
      <c r="F1161" s="20"/>
      <c r="G1161" s="20"/>
      <c r="H1161" s="20"/>
      <c r="I1161" s="29"/>
      <c r="J1161" s="29"/>
      <c r="K1161" s="30"/>
      <c r="L1161" s="20"/>
      <c r="M1161" s="20"/>
      <c r="N1161" s="20"/>
      <c r="O1161" s="20"/>
      <c r="P1161" s="20"/>
      <c r="Q1161" s="30"/>
      <c r="R1161" s="30"/>
      <c r="S1161" s="30"/>
      <c r="T1161" s="30"/>
      <c r="U1161" s="20"/>
      <c r="V1161" s="20"/>
      <c r="W1161" s="20"/>
    </row>
    <row r="1162">
      <c r="A1162" s="20"/>
      <c r="B1162" s="20"/>
      <c r="C1162" s="20"/>
      <c r="D1162" s="20"/>
      <c r="E1162" s="20"/>
      <c r="F1162" s="20"/>
      <c r="G1162" s="20"/>
      <c r="H1162" s="20"/>
      <c r="I1162" s="29"/>
      <c r="J1162" s="29"/>
      <c r="K1162" s="30"/>
      <c r="L1162" s="20"/>
      <c r="M1162" s="20"/>
      <c r="N1162" s="20"/>
      <c r="O1162" s="20"/>
      <c r="P1162" s="20"/>
      <c r="Q1162" s="30"/>
      <c r="R1162" s="30"/>
      <c r="S1162" s="30"/>
      <c r="T1162" s="30"/>
      <c r="U1162" s="20"/>
      <c r="V1162" s="20"/>
      <c r="W1162" s="20"/>
    </row>
    <row r="1163">
      <c r="A1163" s="20"/>
      <c r="B1163" s="20"/>
      <c r="C1163" s="20"/>
      <c r="D1163" s="20"/>
      <c r="E1163" s="20"/>
      <c r="F1163" s="20"/>
      <c r="G1163" s="20"/>
      <c r="H1163" s="20"/>
      <c r="I1163" s="29"/>
      <c r="J1163" s="29"/>
      <c r="K1163" s="30"/>
      <c r="L1163" s="20"/>
      <c r="M1163" s="20"/>
      <c r="N1163" s="20"/>
      <c r="O1163" s="20"/>
      <c r="P1163" s="20"/>
      <c r="Q1163" s="30"/>
      <c r="R1163" s="30"/>
      <c r="S1163" s="30"/>
      <c r="T1163" s="30"/>
      <c r="U1163" s="20"/>
      <c r="V1163" s="20"/>
      <c r="W1163" s="20"/>
    </row>
    <row r="1164">
      <c r="A1164" s="20"/>
      <c r="B1164" s="20"/>
      <c r="C1164" s="20"/>
      <c r="D1164" s="20"/>
      <c r="E1164" s="20"/>
      <c r="F1164" s="20"/>
      <c r="G1164" s="20"/>
      <c r="H1164" s="20"/>
      <c r="I1164" s="29"/>
      <c r="J1164" s="29"/>
      <c r="K1164" s="30"/>
      <c r="L1164" s="20"/>
      <c r="M1164" s="20"/>
      <c r="N1164" s="20"/>
      <c r="O1164" s="20"/>
      <c r="P1164" s="20"/>
      <c r="Q1164" s="30"/>
      <c r="R1164" s="30"/>
      <c r="S1164" s="30"/>
      <c r="T1164" s="30"/>
      <c r="U1164" s="20"/>
      <c r="V1164" s="20"/>
      <c r="W1164" s="20"/>
    </row>
    <row r="1165">
      <c r="A1165" s="20"/>
      <c r="B1165" s="20"/>
      <c r="C1165" s="20"/>
      <c r="D1165" s="20"/>
      <c r="E1165" s="20"/>
      <c r="F1165" s="20"/>
      <c r="G1165" s="20"/>
      <c r="H1165" s="20"/>
      <c r="I1165" s="29"/>
      <c r="J1165" s="29"/>
      <c r="K1165" s="30"/>
      <c r="L1165" s="20"/>
      <c r="M1165" s="20"/>
      <c r="N1165" s="20"/>
      <c r="O1165" s="20"/>
      <c r="P1165" s="20"/>
      <c r="Q1165" s="30"/>
      <c r="R1165" s="30"/>
      <c r="S1165" s="30"/>
      <c r="T1165" s="30"/>
      <c r="U1165" s="20"/>
      <c r="V1165" s="20"/>
      <c r="W1165" s="20"/>
    </row>
    <row r="1166">
      <c r="A1166" s="20"/>
      <c r="B1166" s="20"/>
      <c r="C1166" s="20"/>
      <c r="D1166" s="20"/>
      <c r="E1166" s="20"/>
      <c r="F1166" s="20"/>
      <c r="G1166" s="20"/>
      <c r="H1166" s="20"/>
      <c r="I1166" s="29"/>
      <c r="J1166" s="29"/>
      <c r="K1166" s="30"/>
      <c r="L1166" s="20"/>
      <c r="M1166" s="20"/>
      <c r="N1166" s="20"/>
      <c r="O1166" s="20"/>
      <c r="P1166" s="20"/>
      <c r="Q1166" s="30"/>
      <c r="R1166" s="30"/>
      <c r="S1166" s="30"/>
      <c r="T1166" s="30"/>
      <c r="U1166" s="20"/>
      <c r="V1166" s="20"/>
      <c r="W1166" s="20"/>
    </row>
    <row r="1167">
      <c r="A1167" s="20"/>
      <c r="B1167" s="20"/>
      <c r="C1167" s="20"/>
      <c r="D1167" s="20"/>
      <c r="E1167" s="20"/>
      <c r="F1167" s="20"/>
      <c r="G1167" s="20"/>
      <c r="H1167" s="20"/>
      <c r="I1167" s="29"/>
      <c r="J1167" s="29"/>
      <c r="K1167" s="30"/>
      <c r="L1167" s="20"/>
      <c r="M1167" s="20"/>
      <c r="N1167" s="20"/>
      <c r="O1167" s="20"/>
      <c r="P1167" s="20"/>
      <c r="Q1167" s="30"/>
      <c r="R1167" s="30"/>
      <c r="S1167" s="30"/>
      <c r="T1167" s="30"/>
      <c r="U1167" s="20"/>
      <c r="V1167" s="20"/>
      <c r="W1167" s="20"/>
    </row>
    <row r="1168">
      <c r="A1168" s="20"/>
      <c r="B1168" s="20"/>
      <c r="C1168" s="20"/>
      <c r="D1168" s="20"/>
      <c r="E1168" s="20"/>
      <c r="F1168" s="20"/>
      <c r="G1168" s="20"/>
      <c r="H1168" s="20"/>
      <c r="I1168" s="29"/>
      <c r="J1168" s="29"/>
      <c r="K1168" s="30"/>
      <c r="L1168" s="20"/>
      <c r="M1168" s="20"/>
      <c r="N1168" s="20"/>
      <c r="O1168" s="20"/>
      <c r="P1168" s="20"/>
      <c r="Q1168" s="30"/>
      <c r="R1168" s="30"/>
      <c r="S1168" s="30"/>
      <c r="T1168" s="30"/>
      <c r="U1168" s="20"/>
      <c r="V1168" s="20"/>
      <c r="W1168" s="20"/>
    </row>
    <row r="1169">
      <c r="A1169" s="20"/>
      <c r="B1169" s="20"/>
      <c r="C1169" s="20"/>
      <c r="D1169" s="20"/>
      <c r="E1169" s="20"/>
      <c r="F1169" s="20"/>
      <c r="G1169" s="20"/>
      <c r="H1169" s="20"/>
      <c r="I1169" s="29"/>
      <c r="J1169" s="29"/>
      <c r="K1169" s="30"/>
      <c r="L1169" s="20"/>
      <c r="M1169" s="20"/>
      <c r="N1169" s="20"/>
      <c r="O1169" s="20"/>
      <c r="P1169" s="20"/>
      <c r="Q1169" s="30"/>
      <c r="R1169" s="30"/>
      <c r="S1169" s="30"/>
      <c r="T1169" s="30"/>
      <c r="U1169" s="20"/>
      <c r="V1169" s="20"/>
      <c r="W1169" s="20"/>
    </row>
    <row r="1170">
      <c r="A1170" s="20"/>
      <c r="B1170" s="20"/>
      <c r="C1170" s="20"/>
      <c r="D1170" s="20"/>
      <c r="E1170" s="20"/>
      <c r="F1170" s="20"/>
      <c r="G1170" s="20"/>
      <c r="H1170" s="20"/>
      <c r="I1170" s="29"/>
      <c r="J1170" s="29"/>
      <c r="K1170" s="30"/>
      <c r="L1170" s="20"/>
      <c r="M1170" s="20"/>
      <c r="N1170" s="20"/>
      <c r="O1170" s="20"/>
      <c r="P1170" s="20"/>
      <c r="Q1170" s="30"/>
      <c r="R1170" s="30"/>
      <c r="S1170" s="30"/>
      <c r="T1170" s="30"/>
      <c r="U1170" s="20"/>
      <c r="V1170" s="20"/>
      <c r="W1170" s="20"/>
    </row>
    <row r="1171">
      <c r="A1171" s="20"/>
      <c r="B1171" s="20"/>
      <c r="C1171" s="20"/>
      <c r="D1171" s="20"/>
      <c r="E1171" s="20"/>
      <c r="F1171" s="20"/>
      <c r="G1171" s="20"/>
      <c r="H1171" s="20"/>
      <c r="I1171" s="29"/>
      <c r="J1171" s="29"/>
      <c r="K1171" s="30"/>
      <c r="L1171" s="20"/>
      <c r="M1171" s="20"/>
      <c r="N1171" s="20"/>
      <c r="O1171" s="20"/>
      <c r="P1171" s="20"/>
      <c r="Q1171" s="30"/>
      <c r="R1171" s="30"/>
      <c r="S1171" s="30"/>
      <c r="T1171" s="30"/>
      <c r="U1171" s="20"/>
      <c r="V1171" s="20"/>
      <c r="W1171" s="20"/>
    </row>
    <row r="1172">
      <c r="A1172" s="20"/>
      <c r="B1172" s="20"/>
      <c r="C1172" s="20"/>
      <c r="D1172" s="20"/>
      <c r="E1172" s="20"/>
      <c r="F1172" s="20"/>
      <c r="G1172" s="20"/>
      <c r="H1172" s="20"/>
      <c r="I1172" s="29"/>
      <c r="J1172" s="29"/>
      <c r="K1172" s="30"/>
      <c r="L1172" s="20"/>
      <c r="M1172" s="20"/>
      <c r="N1172" s="20"/>
      <c r="O1172" s="20"/>
      <c r="P1172" s="20"/>
      <c r="Q1172" s="30"/>
      <c r="R1172" s="30"/>
      <c r="S1172" s="30"/>
      <c r="T1172" s="30"/>
      <c r="U1172" s="20"/>
      <c r="V1172" s="20"/>
      <c r="W1172" s="20"/>
    </row>
    <row r="1173">
      <c r="A1173" s="20"/>
      <c r="B1173" s="20"/>
      <c r="C1173" s="20"/>
      <c r="D1173" s="20"/>
      <c r="E1173" s="20"/>
      <c r="F1173" s="20"/>
      <c r="G1173" s="20"/>
      <c r="H1173" s="20"/>
      <c r="I1173" s="29"/>
      <c r="J1173" s="29"/>
      <c r="K1173" s="30"/>
      <c r="L1173" s="20"/>
      <c r="M1173" s="20"/>
      <c r="N1173" s="20"/>
      <c r="O1173" s="20"/>
      <c r="P1173" s="20"/>
      <c r="Q1173" s="30"/>
      <c r="R1173" s="30"/>
      <c r="S1173" s="30"/>
      <c r="T1173" s="30"/>
      <c r="U1173" s="20"/>
      <c r="V1173" s="20"/>
      <c r="W1173" s="20"/>
    </row>
    <row r="1174">
      <c r="A1174" s="20"/>
      <c r="B1174" s="20"/>
      <c r="C1174" s="20"/>
      <c r="D1174" s="20"/>
      <c r="E1174" s="20"/>
      <c r="F1174" s="20"/>
      <c r="G1174" s="20"/>
      <c r="H1174" s="20"/>
      <c r="I1174" s="29"/>
      <c r="J1174" s="29"/>
      <c r="K1174" s="30"/>
      <c r="L1174" s="20"/>
      <c r="M1174" s="20"/>
      <c r="N1174" s="20"/>
      <c r="O1174" s="20"/>
      <c r="P1174" s="20"/>
      <c r="Q1174" s="30"/>
      <c r="R1174" s="30"/>
      <c r="S1174" s="30"/>
      <c r="T1174" s="30"/>
      <c r="U1174" s="20"/>
      <c r="V1174" s="20"/>
      <c r="W1174" s="20"/>
    </row>
    <row r="1175">
      <c r="A1175" s="20"/>
      <c r="B1175" s="20"/>
      <c r="C1175" s="20"/>
      <c r="D1175" s="20"/>
      <c r="E1175" s="20"/>
      <c r="F1175" s="20"/>
      <c r="G1175" s="20"/>
      <c r="H1175" s="20"/>
      <c r="I1175" s="29"/>
      <c r="J1175" s="29"/>
      <c r="K1175" s="30"/>
      <c r="L1175" s="20"/>
      <c r="M1175" s="20"/>
      <c r="N1175" s="20"/>
      <c r="O1175" s="20"/>
      <c r="P1175" s="20"/>
      <c r="Q1175" s="30"/>
      <c r="R1175" s="30"/>
      <c r="S1175" s="30"/>
      <c r="T1175" s="30"/>
      <c r="U1175" s="20"/>
      <c r="V1175" s="20"/>
      <c r="W1175" s="20"/>
    </row>
    <row r="1176">
      <c r="A1176" s="20"/>
      <c r="B1176" s="20"/>
      <c r="C1176" s="20"/>
      <c r="D1176" s="20"/>
      <c r="E1176" s="20"/>
      <c r="F1176" s="20"/>
      <c r="G1176" s="20"/>
      <c r="H1176" s="20"/>
      <c r="I1176" s="29"/>
      <c r="J1176" s="29"/>
      <c r="K1176" s="30"/>
      <c r="L1176" s="20"/>
      <c r="M1176" s="20"/>
      <c r="N1176" s="20"/>
      <c r="O1176" s="20"/>
      <c r="P1176" s="20"/>
      <c r="Q1176" s="30"/>
      <c r="R1176" s="30"/>
      <c r="S1176" s="30"/>
      <c r="T1176" s="30"/>
      <c r="U1176" s="20"/>
      <c r="V1176" s="20"/>
      <c r="W1176" s="20"/>
    </row>
    <row r="1177">
      <c r="A1177" s="20"/>
      <c r="B1177" s="20"/>
      <c r="C1177" s="20"/>
      <c r="D1177" s="20"/>
      <c r="E1177" s="20"/>
      <c r="F1177" s="20"/>
      <c r="G1177" s="20"/>
      <c r="H1177" s="20"/>
      <c r="I1177" s="29"/>
      <c r="J1177" s="29"/>
      <c r="K1177" s="30"/>
      <c r="L1177" s="20"/>
      <c r="M1177" s="20"/>
      <c r="N1177" s="20"/>
      <c r="O1177" s="20"/>
      <c r="P1177" s="20"/>
      <c r="Q1177" s="30"/>
      <c r="R1177" s="30"/>
      <c r="S1177" s="30"/>
      <c r="T1177" s="30"/>
      <c r="U1177" s="20"/>
      <c r="V1177" s="20"/>
      <c r="W1177" s="20"/>
    </row>
    <row r="1178">
      <c r="A1178" s="20"/>
      <c r="B1178" s="20"/>
      <c r="C1178" s="20"/>
      <c r="D1178" s="20"/>
      <c r="E1178" s="20"/>
      <c r="F1178" s="20"/>
      <c r="G1178" s="20"/>
      <c r="H1178" s="20"/>
      <c r="I1178" s="29"/>
      <c r="J1178" s="29"/>
      <c r="K1178" s="30"/>
      <c r="L1178" s="20"/>
      <c r="M1178" s="20"/>
      <c r="N1178" s="20"/>
      <c r="O1178" s="20"/>
      <c r="P1178" s="20"/>
      <c r="Q1178" s="30"/>
      <c r="R1178" s="30"/>
      <c r="S1178" s="30"/>
      <c r="T1178" s="30"/>
      <c r="U1178" s="20"/>
      <c r="V1178" s="20"/>
      <c r="W1178" s="20"/>
    </row>
    <row r="1179">
      <c r="A1179" s="20"/>
      <c r="B1179" s="20"/>
      <c r="C1179" s="20"/>
      <c r="D1179" s="20"/>
      <c r="E1179" s="20"/>
      <c r="F1179" s="20"/>
      <c r="G1179" s="20"/>
      <c r="H1179" s="20"/>
      <c r="I1179" s="29"/>
      <c r="J1179" s="29"/>
      <c r="K1179" s="30"/>
      <c r="L1179" s="20"/>
      <c r="M1179" s="20"/>
      <c r="N1179" s="20"/>
      <c r="O1179" s="20"/>
      <c r="P1179" s="20"/>
      <c r="Q1179" s="30"/>
      <c r="R1179" s="30"/>
      <c r="S1179" s="30"/>
      <c r="T1179" s="30"/>
      <c r="U1179" s="20"/>
      <c r="V1179" s="20"/>
      <c r="W1179" s="20"/>
    </row>
    <row r="1180">
      <c r="A1180" s="20"/>
      <c r="B1180" s="20"/>
      <c r="C1180" s="20"/>
      <c r="D1180" s="20"/>
      <c r="E1180" s="20"/>
      <c r="F1180" s="20"/>
      <c r="G1180" s="20"/>
      <c r="H1180" s="20"/>
      <c r="I1180" s="29"/>
      <c r="J1180" s="29"/>
      <c r="K1180" s="30"/>
      <c r="L1180" s="20"/>
      <c r="M1180" s="20"/>
      <c r="N1180" s="20"/>
      <c r="O1180" s="20"/>
      <c r="P1180" s="20"/>
      <c r="Q1180" s="30"/>
      <c r="R1180" s="30"/>
      <c r="S1180" s="30"/>
      <c r="T1180" s="30"/>
      <c r="U1180" s="20"/>
      <c r="V1180" s="20"/>
      <c r="W1180" s="20"/>
    </row>
    <row r="1181">
      <c r="A1181" s="20"/>
      <c r="B1181" s="20"/>
      <c r="C1181" s="20"/>
      <c r="D1181" s="20"/>
      <c r="E1181" s="20"/>
      <c r="F1181" s="20"/>
      <c r="G1181" s="20"/>
      <c r="H1181" s="20"/>
      <c r="I1181" s="29"/>
      <c r="J1181" s="29"/>
      <c r="K1181" s="30"/>
      <c r="L1181" s="20"/>
      <c r="M1181" s="20"/>
      <c r="N1181" s="20"/>
      <c r="O1181" s="20"/>
      <c r="P1181" s="20"/>
      <c r="Q1181" s="30"/>
      <c r="R1181" s="30"/>
      <c r="S1181" s="30"/>
      <c r="T1181" s="30"/>
      <c r="U1181" s="20"/>
      <c r="V1181" s="20"/>
      <c r="W1181" s="20"/>
    </row>
    <row r="1182">
      <c r="A1182" s="20"/>
      <c r="B1182" s="20"/>
      <c r="C1182" s="20"/>
      <c r="D1182" s="20"/>
      <c r="E1182" s="20"/>
      <c r="F1182" s="20"/>
      <c r="G1182" s="20"/>
      <c r="H1182" s="20"/>
      <c r="I1182" s="29"/>
      <c r="J1182" s="29"/>
      <c r="K1182" s="30"/>
      <c r="L1182" s="20"/>
      <c r="M1182" s="20"/>
      <c r="N1182" s="20"/>
      <c r="O1182" s="20"/>
      <c r="P1182" s="20"/>
      <c r="Q1182" s="30"/>
      <c r="R1182" s="30"/>
      <c r="S1182" s="30"/>
      <c r="T1182" s="30"/>
      <c r="U1182" s="20"/>
      <c r="V1182" s="20"/>
      <c r="W1182" s="20"/>
    </row>
    <row r="1183">
      <c r="A1183" s="20"/>
      <c r="B1183" s="20"/>
      <c r="C1183" s="20"/>
      <c r="D1183" s="20"/>
      <c r="E1183" s="20"/>
      <c r="F1183" s="20"/>
      <c r="G1183" s="20"/>
      <c r="H1183" s="20"/>
      <c r="I1183" s="29"/>
      <c r="J1183" s="29"/>
      <c r="K1183" s="30"/>
      <c r="L1183" s="20"/>
      <c r="M1183" s="20"/>
      <c r="N1183" s="20"/>
      <c r="O1183" s="20"/>
      <c r="P1183" s="20"/>
      <c r="Q1183" s="30"/>
      <c r="R1183" s="30"/>
      <c r="S1183" s="30"/>
      <c r="T1183" s="30"/>
      <c r="U1183" s="20"/>
      <c r="V1183" s="20"/>
      <c r="W1183" s="20"/>
    </row>
    <row r="1184">
      <c r="A1184" s="20"/>
      <c r="B1184" s="20"/>
      <c r="C1184" s="20"/>
      <c r="D1184" s="20"/>
      <c r="E1184" s="20"/>
      <c r="F1184" s="20"/>
      <c r="G1184" s="20"/>
      <c r="H1184" s="20"/>
      <c r="I1184" s="29"/>
      <c r="J1184" s="29"/>
      <c r="K1184" s="30"/>
      <c r="L1184" s="20"/>
      <c r="M1184" s="20"/>
      <c r="N1184" s="20"/>
      <c r="O1184" s="20"/>
      <c r="P1184" s="20"/>
      <c r="Q1184" s="30"/>
      <c r="R1184" s="30"/>
      <c r="S1184" s="30"/>
      <c r="T1184" s="30"/>
      <c r="U1184" s="20"/>
      <c r="V1184" s="20"/>
      <c r="W1184" s="20"/>
    </row>
    <row r="1185">
      <c r="A1185" s="20"/>
      <c r="B1185" s="20"/>
      <c r="C1185" s="20"/>
      <c r="D1185" s="20"/>
      <c r="E1185" s="20"/>
      <c r="F1185" s="20"/>
      <c r="G1185" s="20"/>
      <c r="H1185" s="20"/>
      <c r="I1185" s="29"/>
      <c r="J1185" s="29"/>
      <c r="K1185" s="30"/>
      <c r="L1185" s="20"/>
      <c r="M1185" s="20"/>
      <c r="N1185" s="20"/>
      <c r="O1185" s="20"/>
      <c r="P1185" s="20"/>
      <c r="Q1185" s="30"/>
      <c r="R1185" s="30"/>
      <c r="S1185" s="30"/>
      <c r="T1185" s="30"/>
      <c r="U1185" s="20"/>
      <c r="V1185" s="20"/>
      <c r="W1185" s="20"/>
    </row>
    <row r="1186">
      <c r="A1186" s="20"/>
      <c r="B1186" s="20"/>
      <c r="C1186" s="20"/>
      <c r="D1186" s="20"/>
      <c r="E1186" s="20"/>
      <c r="F1186" s="20"/>
      <c r="G1186" s="20"/>
      <c r="H1186" s="20"/>
      <c r="I1186" s="29"/>
      <c r="J1186" s="29"/>
      <c r="K1186" s="30"/>
      <c r="L1186" s="20"/>
      <c r="M1186" s="20"/>
      <c r="N1186" s="20"/>
      <c r="O1186" s="20"/>
      <c r="P1186" s="20"/>
      <c r="Q1186" s="30"/>
      <c r="R1186" s="30"/>
      <c r="S1186" s="30"/>
      <c r="T1186" s="30"/>
      <c r="U1186" s="20"/>
      <c r="V1186" s="20"/>
      <c r="W1186" s="20"/>
    </row>
    <row r="1187">
      <c r="A1187" s="20"/>
      <c r="B1187" s="20"/>
      <c r="C1187" s="20"/>
      <c r="D1187" s="20"/>
      <c r="E1187" s="20"/>
      <c r="F1187" s="20"/>
      <c r="G1187" s="20"/>
      <c r="H1187" s="20"/>
      <c r="I1187" s="29"/>
      <c r="J1187" s="29"/>
      <c r="K1187" s="30"/>
      <c r="L1187" s="20"/>
      <c r="M1187" s="20"/>
      <c r="N1187" s="20"/>
      <c r="O1187" s="20"/>
      <c r="P1187" s="20"/>
      <c r="Q1187" s="30"/>
      <c r="R1187" s="30"/>
      <c r="S1187" s="30"/>
      <c r="T1187" s="30"/>
      <c r="U1187" s="20"/>
      <c r="V1187" s="20"/>
      <c r="W1187" s="20"/>
    </row>
    <row r="1188">
      <c r="A1188" s="20"/>
      <c r="B1188" s="20"/>
      <c r="C1188" s="20"/>
      <c r="D1188" s="20"/>
      <c r="E1188" s="20"/>
      <c r="F1188" s="20"/>
      <c r="G1188" s="20"/>
      <c r="H1188" s="20"/>
      <c r="I1188" s="29"/>
      <c r="J1188" s="29"/>
      <c r="K1188" s="30"/>
      <c r="L1188" s="20"/>
      <c r="M1188" s="20"/>
      <c r="N1188" s="20"/>
      <c r="O1188" s="20"/>
      <c r="P1188" s="20"/>
      <c r="Q1188" s="30"/>
      <c r="R1188" s="30"/>
      <c r="S1188" s="30"/>
      <c r="T1188" s="30"/>
      <c r="U1188" s="20"/>
      <c r="V1188" s="20"/>
      <c r="W1188" s="20"/>
    </row>
    <row r="1189">
      <c r="A1189" s="20"/>
      <c r="B1189" s="20"/>
      <c r="C1189" s="20"/>
      <c r="D1189" s="20"/>
      <c r="E1189" s="20"/>
      <c r="F1189" s="20"/>
      <c r="G1189" s="20"/>
      <c r="H1189" s="20"/>
      <c r="I1189" s="29"/>
      <c r="J1189" s="29"/>
      <c r="K1189" s="30"/>
      <c r="L1189" s="20"/>
      <c r="M1189" s="20"/>
      <c r="N1189" s="20"/>
      <c r="O1189" s="20"/>
      <c r="P1189" s="20"/>
      <c r="Q1189" s="30"/>
      <c r="R1189" s="30"/>
      <c r="S1189" s="30"/>
      <c r="T1189" s="30"/>
      <c r="U1189" s="20"/>
      <c r="V1189" s="20"/>
      <c r="W1189" s="20"/>
    </row>
    <row r="1190">
      <c r="A1190" s="20"/>
      <c r="B1190" s="20"/>
      <c r="C1190" s="20"/>
      <c r="D1190" s="20"/>
      <c r="E1190" s="20"/>
      <c r="F1190" s="20"/>
      <c r="G1190" s="20"/>
      <c r="H1190" s="20"/>
      <c r="I1190" s="29"/>
      <c r="J1190" s="29"/>
      <c r="K1190" s="30"/>
      <c r="L1190" s="20"/>
      <c r="M1190" s="20"/>
      <c r="N1190" s="20"/>
      <c r="O1190" s="20"/>
      <c r="P1190" s="20"/>
      <c r="Q1190" s="30"/>
      <c r="R1190" s="30"/>
      <c r="S1190" s="30"/>
      <c r="T1190" s="30"/>
      <c r="U1190" s="20"/>
      <c r="V1190" s="20"/>
      <c r="W1190" s="20"/>
    </row>
    <row r="1191">
      <c r="A1191" s="20"/>
      <c r="B1191" s="20"/>
      <c r="C1191" s="20"/>
      <c r="D1191" s="20"/>
      <c r="E1191" s="20"/>
      <c r="F1191" s="20"/>
      <c r="G1191" s="20"/>
      <c r="H1191" s="20"/>
      <c r="I1191" s="29"/>
      <c r="J1191" s="29"/>
      <c r="K1191" s="30"/>
      <c r="L1191" s="20"/>
      <c r="M1191" s="20"/>
      <c r="N1191" s="20"/>
      <c r="O1191" s="20"/>
      <c r="P1191" s="20"/>
      <c r="Q1191" s="30"/>
      <c r="R1191" s="30"/>
      <c r="S1191" s="30"/>
      <c r="T1191" s="30"/>
      <c r="U1191" s="20"/>
      <c r="V1191" s="20"/>
      <c r="W1191" s="20"/>
    </row>
    <row r="1192">
      <c r="A1192" s="20"/>
      <c r="B1192" s="20"/>
      <c r="C1192" s="20"/>
      <c r="D1192" s="20"/>
      <c r="E1192" s="20"/>
      <c r="F1192" s="20"/>
      <c r="G1192" s="20"/>
      <c r="H1192" s="20"/>
      <c r="I1192" s="29"/>
      <c r="J1192" s="29"/>
      <c r="K1192" s="30"/>
      <c r="L1192" s="20"/>
      <c r="M1192" s="20"/>
      <c r="N1192" s="20"/>
      <c r="O1192" s="20"/>
      <c r="P1192" s="20"/>
      <c r="Q1192" s="30"/>
      <c r="R1192" s="30"/>
      <c r="S1192" s="30"/>
      <c r="T1192" s="30"/>
      <c r="U1192" s="20"/>
      <c r="V1192" s="20"/>
      <c r="W1192" s="20"/>
    </row>
    <row r="1193">
      <c r="A1193" s="20"/>
      <c r="B1193" s="20"/>
      <c r="C1193" s="20"/>
      <c r="D1193" s="20"/>
      <c r="E1193" s="20"/>
      <c r="F1193" s="20"/>
      <c r="G1193" s="20"/>
      <c r="H1193" s="20"/>
      <c r="I1193" s="29"/>
      <c r="J1193" s="29"/>
      <c r="K1193" s="30"/>
      <c r="L1193" s="20"/>
      <c r="M1193" s="20"/>
      <c r="N1193" s="20"/>
      <c r="O1193" s="20"/>
      <c r="P1193" s="20"/>
      <c r="Q1193" s="30"/>
      <c r="R1193" s="30"/>
      <c r="S1193" s="30"/>
      <c r="T1193" s="30"/>
      <c r="U1193" s="20"/>
      <c r="V1193" s="20"/>
      <c r="W1193" s="20"/>
    </row>
    <row r="1194">
      <c r="A1194" s="20"/>
      <c r="B1194" s="20"/>
      <c r="C1194" s="20"/>
      <c r="D1194" s="20"/>
      <c r="E1194" s="20"/>
      <c r="F1194" s="20"/>
      <c r="G1194" s="20"/>
      <c r="H1194" s="20"/>
      <c r="I1194" s="29"/>
      <c r="J1194" s="29"/>
      <c r="K1194" s="30"/>
      <c r="L1194" s="20"/>
      <c r="M1194" s="20"/>
      <c r="N1194" s="20"/>
      <c r="O1194" s="20"/>
      <c r="P1194" s="20"/>
      <c r="Q1194" s="30"/>
      <c r="R1194" s="30"/>
      <c r="S1194" s="30"/>
      <c r="T1194" s="30"/>
      <c r="U1194" s="20"/>
      <c r="V1194" s="20"/>
      <c r="W1194" s="20"/>
    </row>
    <row r="1195">
      <c r="A1195" s="20"/>
      <c r="B1195" s="20"/>
      <c r="C1195" s="20"/>
      <c r="D1195" s="20"/>
      <c r="E1195" s="20"/>
      <c r="F1195" s="20"/>
      <c r="G1195" s="20"/>
      <c r="H1195" s="20"/>
      <c r="I1195" s="29"/>
      <c r="J1195" s="29"/>
      <c r="K1195" s="30"/>
      <c r="L1195" s="20"/>
      <c r="M1195" s="20"/>
      <c r="N1195" s="20"/>
      <c r="O1195" s="20"/>
      <c r="P1195" s="20"/>
      <c r="Q1195" s="30"/>
      <c r="R1195" s="30"/>
      <c r="S1195" s="30"/>
      <c r="T1195" s="30"/>
      <c r="U1195" s="20"/>
      <c r="V1195" s="20"/>
      <c r="W1195" s="20"/>
    </row>
    <row r="1196">
      <c r="A1196" s="20"/>
      <c r="B1196" s="20"/>
      <c r="C1196" s="20"/>
      <c r="D1196" s="20"/>
      <c r="E1196" s="20"/>
      <c r="F1196" s="20"/>
      <c r="G1196" s="20"/>
      <c r="H1196" s="20"/>
      <c r="I1196" s="29"/>
      <c r="J1196" s="29"/>
      <c r="K1196" s="30"/>
      <c r="L1196" s="20"/>
      <c r="M1196" s="20"/>
      <c r="N1196" s="20"/>
      <c r="O1196" s="20"/>
      <c r="P1196" s="20"/>
      <c r="Q1196" s="30"/>
      <c r="R1196" s="30"/>
      <c r="S1196" s="30"/>
      <c r="T1196" s="30"/>
      <c r="U1196" s="20"/>
      <c r="V1196" s="20"/>
      <c r="W1196" s="20"/>
    </row>
    <row r="1197">
      <c r="A1197" s="20"/>
      <c r="B1197" s="20"/>
      <c r="C1197" s="20"/>
      <c r="D1197" s="20"/>
      <c r="E1197" s="20"/>
      <c r="F1197" s="20"/>
      <c r="G1197" s="20"/>
      <c r="H1197" s="20"/>
      <c r="I1197" s="29"/>
      <c r="J1197" s="29"/>
      <c r="K1197" s="30"/>
      <c r="L1197" s="20"/>
      <c r="M1197" s="20"/>
      <c r="N1197" s="20"/>
      <c r="O1197" s="20"/>
      <c r="P1197" s="20"/>
      <c r="Q1197" s="30"/>
      <c r="R1197" s="30"/>
      <c r="S1197" s="30"/>
      <c r="T1197" s="30"/>
      <c r="U1197" s="20"/>
      <c r="V1197" s="20"/>
      <c r="W1197" s="20"/>
    </row>
    <row r="1198">
      <c r="A1198" s="20"/>
      <c r="B1198" s="20"/>
      <c r="C1198" s="20"/>
      <c r="D1198" s="20"/>
      <c r="E1198" s="20"/>
      <c r="F1198" s="20"/>
      <c r="G1198" s="20"/>
      <c r="H1198" s="20"/>
      <c r="I1198" s="29"/>
      <c r="J1198" s="29"/>
      <c r="K1198" s="30"/>
      <c r="L1198" s="20"/>
      <c r="M1198" s="20"/>
      <c r="N1198" s="20"/>
      <c r="O1198" s="20"/>
      <c r="P1198" s="20"/>
      <c r="Q1198" s="30"/>
      <c r="R1198" s="30"/>
      <c r="S1198" s="30"/>
      <c r="T1198" s="30"/>
      <c r="U1198" s="20"/>
      <c r="V1198" s="20"/>
      <c r="W1198" s="20"/>
    </row>
    <row r="1199">
      <c r="A1199" s="20"/>
      <c r="B1199" s="20"/>
      <c r="C1199" s="20"/>
      <c r="D1199" s="20"/>
      <c r="E1199" s="20"/>
      <c r="F1199" s="20"/>
      <c r="G1199" s="20"/>
      <c r="H1199" s="20"/>
      <c r="I1199" s="29"/>
      <c r="J1199" s="29"/>
      <c r="K1199" s="30"/>
      <c r="L1199" s="20"/>
      <c r="M1199" s="20"/>
      <c r="N1199" s="20"/>
      <c r="O1199" s="20"/>
      <c r="P1199" s="20"/>
      <c r="Q1199" s="30"/>
      <c r="R1199" s="30"/>
      <c r="S1199" s="30"/>
      <c r="T1199" s="30"/>
      <c r="U1199" s="20"/>
      <c r="V1199" s="20"/>
      <c r="W1199" s="20"/>
    </row>
    <row r="1200">
      <c r="A1200" s="20"/>
      <c r="B1200" s="20"/>
      <c r="C1200" s="20"/>
      <c r="D1200" s="20"/>
      <c r="E1200" s="20"/>
      <c r="F1200" s="20"/>
      <c r="G1200" s="20"/>
      <c r="H1200" s="20"/>
      <c r="I1200" s="29"/>
      <c r="J1200" s="29"/>
      <c r="K1200" s="30"/>
      <c r="L1200" s="20"/>
      <c r="M1200" s="20"/>
      <c r="N1200" s="20"/>
      <c r="O1200" s="20"/>
      <c r="P1200" s="20"/>
      <c r="Q1200" s="30"/>
      <c r="R1200" s="30"/>
      <c r="S1200" s="30"/>
      <c r="T1200" s="30"/>
      <c r="U1200" s="20"/>
      <c r="V1200" s="20"/>
      <c r="W1200" s="20"/>
    </row>
    <row r="1201">
      <c r="A1201" s="20"/>
      <c r="B1201" s="20"/>
      <c r="C1201" s="20"/>
      <c r="D1201" s="20"/>
      <c r="E1201" s="20"/>
      <c r="F1201" s="20"/>
      <c r="G1201" s="20"/>
      <c r="H1201" s="20"/>
      <c r="I1201" s="29"/>
      <c r="J1201" s="29"/>
      <c r="K1201" s="30"/>
      <c r="L1201" s="20"/>
      <c r="M1201" s="20"/>
      <c r="N1201" s="20"/>
      <c r="O1201" s="20"/>
      <c r="P1201" s="20"/>
      <c r="Q1201" s="30"/>
      <c r="R1201" s="30"/>
      <c r="S1201" s="30"/>
      <c r="T1201" s="30"/>
      <c r="U1201" s="20"/>
      <c r="V1201" s="20"/>
      <c r="W1201" s="20"/>
    </row>
    <row r="1202">
      <c r="A1202" s="20"/>
      <c r="B1202" s="20"/>
      <c r="C1202" s="20"/>
      <c r="D1202" s="20"/>
      <c r="E1202" s="20"/>
      <c r="F1202" s="20"/>
      <c r="G1202" s="20"/>
      <c r="H1202" s="20"/>
      <c r="I1202" s="29"/>
      <c r="J1202" s="29"/>
      <c r="K1202" s="30"/>
      <c r="L1202" s="20"/>
      <c r="M1202" s="20"/>
      <c r="N1202" s="20"/>
      <c r="O1202" s="20"/>
      <c r="P1202" s="20"/>
      <c r="Q1202" s="30"/>
      <c r="R1202" s="30"/>
      <c r="S1202" s="30"/>
      <c r="T1202" s="30"/>
      <c r="U1202" s="20"/>
      <c r="V1202" s="20"/>
      <c r="W1202" s="20"/>
    </row>
    <row r="1203">
      <c r="A1203" s="20"/>
      <c r="B1203" s="20"/>
      <c r="C1203" s="20"/>
      <c r="D1203" s="20"/>
      <c r="E1203" s="20"/>
      <c r="F1203" s="20"/>
      <c r="G1203" s="20"/>
      <c r="H1203" s="20"/>
      <c r="I1203" s="29"/>
      <c r="J1203" s="29"/>
      <c r="K1203" s="30"/>
      <c r="L1203" s="20"/>
      <c r="M1203" s="20"/>
      <c r="N1203" s="20"/>
      <c r="O1203" s="20"/>
      <c r="P1203" s="20"/>
      <c r="Q1203" s="30"/>
      <c r="R1203" s="30"/>
      <c r="S1203" s="30"/>
      <c r="T1203" s="30"/>
      <c r="U1203" s="20"/>
      <c r="V1203" s="20"/>
      <c r="W1203" s="20"/>
    </row>
    <row r="1204">
      <c r="A1204" s="20"/>
      <c r="B1204" s="20"/>
      <c r="C1204" s="20"/>
      <c r="D1204" s="20"/>
      <c r="E1204" s="20"/>
      <c r="F1204" s="20"/>
      <c r="G1204" s="20"/>
      <c r="H1204" s="20"/>
      <c r="I1204" s="29"/>
      <c r="J1204" s="29"/>
      <c r="K1204" s="30"/>
      <c r="L1204" s="20"/>
      <c r="M1204" s="20"/>
      <c r="N1204" s="20"/>
      <c r="O1204" s="20"/>
      <c r="P1204" s="20"/>
      <c r="Q1204" s="30"/>
      <c r="R1204" s="30"/>
      <c r="S1204" s="30"/>
      <c r="T1204" s="30"/>
      <c r="U1204" s="20"/>
      <c r="V1204" s="20"/>
      <c r="W1204" s="20"/>
    </row>
    <row r="1205">
      <c r="A1205" s="20"/>
      <c r="B1205" s="20"/>
      <c r="C1205" s="20"/>
      <c r="D1205" s="20"/>
      <c r="E1205" s="20"/>
      <c r="F1205" s="20"/>
      <c r="G1205" s="20"/>
      <c r="H1205" s="20"/>
      <c r="I1205" s="29"/>
      <c r="J1205" s="29"/>
      <c r="K1205" s="30"/>
      <c r="L1205" s="20"/>
      <c r="M1205" s="20"/>
      <c r="N1205" s="20"/>
      <c r="O1205" s="20"/>
      <c r="P1205" s="20"/>
      <c r="Q1205" s="30"/>
      <c r="R1205" s="30"/>
      <c r="S1205" s="30"/>
      <c r="T1205" s="30"/>
      <c r="U1205" s="20"/>
      <c r="V1205" s="20"/>
      <c r="W1205" s="20"/>
    </row>
    <row r="1206">
      <c r="A1206" s="20"/>
      <c r="B1206" s="20"/>
      <c r="C1206" s="20"/>
      <c r="D1206" s="20"/>
      <c r="E1206" s="20"/>
      <c r="F1206" s="20"/>
      <c r="G1206" s="20"/>
      <c r="H1206" s="20"/>
      <c r="I1206" s="29"/>
      <c r="J1206" s="29"/>
      <c r="K1206" s="30"/>
      <c r="L1206" s="20"/>
      <c r="M1206" s="20"/>
      <c r="N1206" s="20"/>
      <c r="O1206" s="20"/>
      <c r="P1206" s="20"/>
      <c r="Q1206" s="30"/>
      <c r="R1206" s="30"/>
      <c r="S1206" s="30"/>
      <c r="T1206" s="30"/>
      <c r="U1206" s="20"/>
      <c r="V1206" s="20"/>
      <c r="W1206" s="20"/>
    </row>
    <row r="1207">
      <c r="A1207" s="20"/>
      <c r="B1207" s="20"/>
      <c r="C1207" s="20"/>
      <c r="D1207" s="20"/>
      <c r="E1207" s="20"/>
      <c r="F1207" s="20"/>
      <c r="G1207" s="20"/>
      <c r="H1207" s="20"/>
      <c r="I1207" s="29"/>
      <c r="J1207" s="29"/>
      <c r="K1207" s="30"/>
      <c r="L1207" s="20"/>
      <c r="M1207" s="20"/>
      <c r="N1207" s="20"/>
      <c r="O1207" s="20"/>
      <c r="P1207" s="20"/>
      <c r="Q1207" s="30"/>
      <c r="R1207" s="30"/>
      <c r="S1207" s="30"/>
      <c r="T1207" s="30"/>
      <c r="U1207" s="20"/>
      <c r="V1207" s="20"/>
      <c r="W1207" s="20"/>
    </row>
    <row r="1208">
      <c r="A1208" s="20"/>
      <c r="B1208" s="20"/>
      <c r="C1208" s="20"/>
      <c r="D1208" s="20"/>
      <c r="E1208" s="20"/>
      <c r="F1208" s="20"/>
      <c r="G1208" s="20"/>
      <c r="H1208" s="20"/>
      <c r="I1208" s="29"/>
      <c r="J1208" s="29"/>
      <c r="K1208" s="30"/>
      <c r="L1208" s="20"/>
      <c r="M1208" s="20"/>
      <c r="N1208" s="20"/>
      <c r="O1208" s="20"/>
      <c r="P1208" s="20"/>
      <c r="Q1208" s="30"/>
      <c r="R1208" s="30"/>
      <c r="S1208" s="30"/>
      <c r="T1208" s="30"/>
      <c r="U1208" s="20"/>
      <c r="V1208" s="20"/>
      <c r="W1208" s="20"/>
    </row>
    <row r="1209">
      <c r="A1209" s="20"/>
      <c r="B1209" s="20"/>
      <c r="C1209" s="20"/>
      <c r="D1209" s="20"/>
      <c r="E1209" s="20"/>
      <c r="F1209" s="20"/>
      <c r="G1209" s="20"/>
      <c r="H1209" s="20"/>
      <c r="I1209" s="29"/>
      <c r="J1209" s="29"/>
      <c r="K1209" s="30"/>
      <c r="L1209" s="20"/>
      <c r="M1209" s="20"/>
      <c r="N1209" s="20"/>
      <c r="O1209" s="20"/>
      <c r="P1209" s="20"/>
      <c r="Q1209" s="30"/>
      <c r="R1209" s="30"/>
      <c r="S1209" s="30"/>
      <c r="T1209" s="30"/>
      <c r="U1209" s="20"/>
      <c r="V1209" s="20"/>
      <c r="W1209" s="20"/>
    </row>
    <row r="1210">
      <c r="A1210" s="20"/>
      <c r="B1210" s="20"/>
      <c r="C1210" s="20"/>
      <c r="D1210" s="20"/>
      <c r="E1210" s="20"/>
      <c r="F1210" s="20"/>
      <c r="G1210" s="20"/>
      <c r="H1210" s="20"/>
      <c r="I1210" s="29"/>
      <c r="J1210" s="29"/>
      <c r="K1210" s="30"/>
      <c r="L1210" s="20"/>
      <c r="M1210" s="20"/>
      <c r="N1210" s="20"/>
      <c r="O1210" s="20"/>
      <c r="P1210" s="20"/>
      <c r="Q1210" s="30"/>
      <c r="R1210" s="30"/>
      <c r="S1210" s="30"/>
      <c r="T1210" s="30"/>
      <c r="U1210" s="20"/>
      <c r="V1210" s="20"/>
      <c r="W1210" s="20"/>
    </row>
    <row r="1211">
      <c r="A1211" s="20"/>
      <c r="B1211" s="20"/>
      <c r="C1211" s="20"/>
      <c r="D1211" s="20"/>
      <c r="E1211" s="20"/>
      <c r="F1211" s="20"/>
      <c r="G1211" s="20"/>
      <c r="H1211" s="20"/>
      <c r="I1211" s="29"/>
      <c r="J1211" s="29"/>
      <c r="K1211" s="30"/>
      <c r="L1211" s="20"/>
      <c r="M1211" s="20"/>
      <c r="N1211" s="20"/>
      <c r="O1211" s="20"/>
      <c r="P1211" s="20"/>
      <c r="Q1211" s="30"/>
      <c r="R1211" s="30"/>
      <c r="S1211" s="30"/>
      <c r="T1211" s="30"/>
      <c r="U1211" s="20"/>
      <c r="V1211" s="20"/>
      <c r="W1211" s="20"/>
    </row>
    <row r="1212">
      <c r="A1212" s="20"/>
      <c r="B1212" s="20"/>
      <c r="C1212" s="20"/>
      <c r="D1212" s="20"/>
      <c r="E1212" s="20"/>
      <c r="F1212" s="20"/>
      <c r="G1212" s="20"/>
      <c r="H1212" s="20"/>
      <c r="I1212" s="29"/>
      <c r="J1212" s="29"/>
      <c r="K1212" s="30"/>
      <c r="L1212" s="20"/>
      <c r="M1212" s="20"/>
      <c r="N1212" s="20"/>
      <c r="O1212" s="20"/>
      <c r="P1212" s="20"/>
      <c r="Q1212" s="30"/>
      <c r="R1212" s="30"/>
      <c r="S1212" s="30"/>
      <c r="T1212" s="30"/>
      <c r="U1212" s="20"/>
      <c r="V1212" s="20"/>
      <c r="W1212" s="20"/>
    </row>
    <row r="1213">
      <c r="A1213" s="20"/>
      <c r="B1213" s="20"/>
      <c r="C1213" s="20"/>
      <c r="D1213" s="20"/>
      <c r="E1213" s="20"/>
      <c r="F1213" s="20"/>
      <c r="G1213" s="20"/>
      <c r="H1213" s="20"/>
      <c r="I1213" s="29"/>
      <c r="J1213" s="29"/>
      <c r="K1213" s="30"/>
      <c r="L1213" s="20"/>
      <c r="M1213" s="20"/>
      <c r="N1213" s="20"/>
      <c r="O1213" s="20"/>
      <c r="P1213" s="20"/>
      <c r="Q1213" s="30"/>
      <c r="R1213" s="30"/>
      <c r="S1213" s="30"/>
      <c r="T1213" s="30"/>
      <c r="U1213" s="20"/>
      <c r="V1213" s="20"/>
      <c r="W1213" s="20"/>
    </row>
    <row r="1214">
      <c r="A1214" s="20"/>
      <c r="B1214" s="20"/>
      <c r="C1214" s="20"/>
      <c r="D1214" s="20"/>
      <c r="E1214" s="20"/>
      <c r="F1214" s="20"/>
      <c r="G1214" s="20"/>
      <c r="H1214" s="20"/>
      <c r="I1214" s="29"/>
      <c r="J1214" s="29"/>
      <c r="K1214" s="30"/>
      <c r="L1214" s="20"/>
      <c r="M1214" s="20"/>
      <c r="N1214" s="20"/>
      <c r="O1214" s="20"/>
      <c r="P1214" s="20"/>
      <c r="Q1214" s="30"/>
      <c r="R1214" s="30"/>
      <c r="S1214" s="30"/>
      <c r="T1214" s="30"/>
      <c r="U1214" s="20"/>
      <c r="V1214" s="20"/>
      <c r="W1214" s="20"/>
    </row>
    <row r="1215">
      <c r="A1215" s="20"/>
      <c r="B1215" s="20"/>
      <c r="C1215" s="20"/>
      <c r="D1215" s="20"/>
      <c r="E1215" s="20"/>
      <c r="F1215" s="20"/>
      <c r="G1215" s="20"/>
      <c r="H1215" s="20"/>
      <c r="I1215" s="29"/>
      <c r="J1215" s="29"/>
      <c r="K1215" s="30"/>
      <c r="L1215" s="20"/>
      <c r="M1215" s="20"/>
      <c r="N1215" s="20"/>
      <c r="O1215" s="20"/>
      <c r="P1215" s="20"/>
      <c r="Q1215" s="30"/>
      <c r="R1215" s="30"/>
      <c r="S1215" s="30"/>
      <c r="T1215" s="30"/>
      <c r="U1215" s="20"/>
      <c r="V1215" s="20"/>
      <c r="W1215" s="20"/>
    </row>
    <row r="1216">
      <c r="A1216" s="20"/>
      <c r="B1216" s="20"/>
      <c r="C1216" s="20"/>
      <c r="D1216" s="20"/>
      <c r="E1216" s="20"/>
      <c r="F1216" s="20"/>
      <c r="G1216" s="20"/>
      <c r="H1216" s="20"/>
      <c r="I1216" s="29"/>
      <c r="J1216" s="29"/>
      <c r="K1216" s="30"/>
      <c r="L1216" s="20"/>
      <c r="M1216" s="20"/>
      <c r="N1216" s="20"/>
      <c r="O1216" s="20"/>
      <c r="P1216" s="20"/>
      <c r="Q1216" s="30"/>
      <c r="R1216" s="30"/>
      <c r="S1216" s="30"/>
      <c r="T1216" s="30"/>
      <c r="U1216" s="20"/>
      <c r="V1216" s="20"/>
      <c r="W1216" s="20"/>
    </row>
    <row r="1217">
      <c r="A1217" s="20"/>
      <c r="B1217" s="20"/>
      <c r="C1217" s="20"/>
      <c r="D1217" s="20"/>
      <c r="E1217" s="20"/>
      <c r="F1217" s="20"/>
      <c r="G1217" s="20"/>
      <c r="H1217" s="20"/>
      <c r="I1217" s="29"/>
      <c r="J1217" s="29"/>
      <c r="K1217" s="30"/>
      <c r="L1217" s="20"/>
      <c r="M1217" s="20"/>
      <c r="N1217" s="20"/>
      <c r="O1217" s="20"/>
      <c r="P1217" s="20"/>
      <c r="Q1217" s="30"/>
      <c r="R1217" s="30"/>
      <c r="S1217" s="30"/>
      <c r="T1217" s="30"/>
      <c r="U1217" s="20"/>
      <c r="V1217" s="20"/>
      <c r="W1217" s="20"/>
    </row>
    <row r="1218">
      <c r="A1218" s="20"/>
      <c r="B1218" s="20"/>
      <c r="C1218" s="20"/>
      <c r="D1218" s="20"/>
      <c r="E1218" s="20"/>
      <c r="F1218" s="20"/>
      <c r="G1218" s="20"/>
      <c r="H1218" s="20"/>
      <c r="I1218" s="29"/>
      <c r="J1218" s="29"/>
      <c r="K1218" s="30"/>
      <c r="L1218" s="20"/>
      <c r="M1218" s="20"/>
      <c r="N1218" s="20"/>
      <c r="O1218" s="20"/>
      <c r="P1218" s="20"/>
      <c r="Q1218" s="30"/>
      <c r="R1218" s="30"/>
      <c r="S1218" s="30"/>
      <c r="T1218" s="30"/>
      <c r="U1218" s="20"/>
      <c r="V1218" s="20"/>
      <c r="W1218" s="20"/>
    </row>
    <row r="1219">
      <c r="A1219" s="20"/>
      <c r="B1219" s="20"/>
      <c r="C1219" s="20"/>
      <c r="D1219" s="20"/>
      <c r="E1219" s="20"/>
      <c r="F1219" s="20"/>
      <c r="G1219" s="20"/>
      <c r="H1219" s="20"/>
      <c r="I1219" s="29"/>
      <c r="J1219" s="29"/>
      <c r="K1219" s="30"/>
      <c r="L1219" s="20"/>
      <c r="M1219" s="20"/>
      <c r="N1219" s="20"/>
      <c r="O1219" s="20"/>
      <c r="P1219" s="20"/>
      <c r="Q1219" s="30"/>
      <c r="R1219" s="30"/>
      <c r="S1219" s="30"/>
      <c r="T1219" s="30"/>
      <c r="U1219" s="20"/>
      <c r="V1219" s="20"/>
      <c r="W1219" s="20"/>
    </row>
    <row r="1220">
      <c r="A1220" s="20"/>
      <c r="B1220" s="20"/>
      <c r="C1220" s="20"/>
      <c r="D1220" s="20"/>
      <c r="E1220" s="20"/>
      <c r="F1220" s="20"/>
      <c r="G1220" s="20"/>
      <c r="H1220" s="20"/>
      <c r="I1220" s="29"/>
      <c r="J1220" s="29"/>
      <c r="K1220" s="30"/>
      <c r="L1220" s="20"/>
      <c r="M1220" s="20"/>
      <c r="N1220" s="20"/>
      <c r="O1220" s="20"/>
      <c r="P1220" s="20"/>
      <c r="Q1220" s="30"/>
      <c r="R1220" s="30"/>
      <c r="S1220" s="30"/>
      <c r="T1220" s="30"/>
      <c r="U1220" s="20"/>
      <c r="V1220" s="20"/>
      <c r="W1220" s="20"/>
    </row>
    <row r="1221">
      <c r="A1221" s="20"/>
      <c r="B1221" s="20"/>
      <c r="C1221" s="20"/>
      <c r="D1221" s="20"/>
      <c r="E1221" s="20"/>
      <c r="F1221" s="20"/>
      <c r="G1221" s="20"/>
      <c r="H1221" s="20"/>
      <c r="I1221" s="29"/>
      <c r="J1221" s="29"/>
      <c r="K1221" s="30"/>
      <c r="L1221" s="20"/>
      <c r="M1221" s="20"/>
      <c r="N1221" s="20"/>
      <c r="O1221" s="20"/>
      <c r="P1221" s="20"/>
      <c r="Q1221" s="30"/>
      <c r="R1221" s="30"/>
      <c r="S1221" s="30"/>
      <c r="T1221" s="30"/>
      <c r="U1221" s="20"/>
      <c r="V1221" s="20"/>
      <c r="W1221" s="20"/>
    </row>
    <row r="1222">
      <c r="A1222" s="20"/>
      <c r="B1222" s="20"/>
      <c r="C1222" s="20"/>
      <c r="D1222" s="20"/>
      <c r="E1222" s="20"/>
      <c r="F1222" s="20"/>
      <c r="G1222" s="20"/>
      <c r="H1222" s="20"/>
      <c r="I1222" s="29"/>
      <c r="J1222" s="29"/>
      <c r="K1222" s="30"/>
      <c r="L1222" s="20"/>
      <c r="M1222" s="20"/>
      <c r="N1222" s="20"/>
      <c r="O1222" s="20"/>
      <c r="P1222" s="20"/>
      <c r="Q1222" s="30"/>
      <c r="R1222" s="30"/>
      <c r="S1222" s="30"/>
      <c r="T1222" s="30"/>
      <c r="U1222" s="20"/>
      <c r="V1222" s="20"/>
      <c r="W1222" s="20"/>
    </row>
    <row r="1223">
      <c r="A1223" s="20"/>
      <c r="B1223" s="20"/>
      <c r="C1223" s="20"/>
      <c r="D1223" s="20"/>
      <c r="E1223" s="20"/>
      <c r="F1223" s="20"/>
      <c r="G1223" s="20"/>
      <c r="H1223" s="20"/>
      <c r="I1223" s="29"/>
      <c r="J1223" s="29"/>
      <c r="K1223" s="30"/>
      <c r="L1223" s="20"/>
      <c r="M1223" s="20"/>
      <c r="N1223" s="20"/>
      <c r="O1223" s="20"/>
      <c r="P1223" s="20"/>
      <c r="Q1223" s="30"/>
      <c r="R1223" s="30"/>
      <c r="S1223" s="30"/>
      <c r="T1223" s="30"/>
      <c r="U1223" s="20"/>
      <c r="V1223" s="20"/>
      <c r="W1223" s="20"/>
    </row>
    <row r="1224">
      <c r="A1224" s="20"/>
      <c r="B1224" s="20"/>
      <c r="C1224" s="20"/>
      <c r="D1224" s="20"/>
      <c r="E1224" s="20"/>
      <c r="F1224" s="20"/>
      <c r="G1224" s="20"/>
      <c r="H1224" s="20"/>
      <c r="I1224" s="29"/>
      <c r="J1224" s="29"/>
      <c r="K1224" s="30"/>
      <c r="L1224" s="20"/>
      <c r="M1224" s="20"/>
      <c r="N1224" s="20"/>
      <c r="O1224" s="20"/>
      <c r="P1224" s="20"/>
      <c r="Q1224" s="30"/>
      <c r="R1224" s="30"/>
      <c r="S1224" s="30"/>
      <c r="T1224" s="30"/>
      <c r="U1224" s="20"/>
      <c r="V1224" s="20"/>
      <c r="W1224" s="20"/>
    </row>
    <row r="1225">
      <c r="A1225" s="20"/>
      <c r="B1225" s="20"/>
      <c r="C1225" s="20"/>
      <c r="D1225" s="20"/>
      <c r="E1225" s="20"/>
      <c r="F1225" s="20"/>
      <c r="G1225" s="20"/>
      <c r="H1225" s="20"/>
      <c r="I1225" s="29"/>
      <c r="J1225" s="29"/>
      <c r="K1225" s="30"/>
      <c r="L1225" s="20"/>
      <c r="M1225" s="20"/>
      <c r="N1225" s="20"/>
      <c r="O1225" s="20"/>
      <c r="P1225" s="20"/>
      <c r="Q1225" s="30"/>
      <c r="R1225" s="30"/>
      <c r="S1225" s="30"/>
      <c r="T1225" s="30"/>
      <c r="U1225" s="20"/>
      <c r="V1225" s="20"/>
      <c r="W1225" s="20"/>
    </row>
    <row r="1226">
      <c r="A1226" s="20"/>
      <c r="B1226" s="20"/>
      <c r="C1226" s="20"/>
      <c r="D1226" s="20"/>
      <c r="E1226" s="20"/>
      <c r="F1226" s="20"/>
      <c r="G1226" s="20"/>
      <c r="H1226" s="20"/>
      <c r="I1226" s="29"/>
      <c r="J1226" s="29"/>
      <c r="K1226" s="30"/>
      <c r="L1226" s="20"/>
      <c r="M1226" s="20"/>
      <c r="N1226" s="20"/>
      <c r="O1226" s="20"/>
      <c r="P1226" s="20"/>
      <c r="Q1226" s="30"/>
      <c r="R1226" s="30"/>
      <c r="S1226" s="30"/>
      <c r="T1226" s="30"/>
      <c r="U1226" s="20"/>
      <c r="V1226" s="20"/>
      <c r="W1226" s="20"/>
    </row>
    <row r="1227">
      <c r="A1227" s="20"/>
      <c r="B1227" s="20"/>
      <c r="C1227" s="20"/>
      <c r="D1227" s="20"/>
      <c r="E1227" s="20"/>
      <c r="F1227" s="20"/>
      <c r="G1227" s="20"/>
      <c r="H1227" s="20"/>
      <c r="I1227" s="29"/>
      <c r="J1227" s="29"/>
      <c r="K1227" s="30"/>
      <c r="L1227" s="20"/>
      <c r="M1227" s="20"/>
      <c r="N1227" s="20"/>
      <c r="O1227" s="20"/>
      <c r="P1227" s="20"/>
      <c r="Q1227" s="30"/>
      <c r="R1227" s="30"/>
      <c r="S1227" s="30"/>
      <c r="T1227" s="30"/>
      <c r="U1227" s="20"/>
      <c r="V1227" s="20"/>
      <c r="W1227" s="20"/>
    </row>
    <row r="1228">
      <c r="A1228" s="20"/>
      <c r="B1228" s="20"/>
      <c r="C1228" s="20"/>
      <c r="D1228" s="20"/>
      <c r="E1228" s="20"/>
      <c r="F1228" s="20"/>
      <c r="G1228" s="20"/>
      <c r="H1228" s="20"/>
      <c r="I1228" s="29"/>
      <c r="J1228" s="29"/>
      <c r="K1228" s="30"/>
      <c r="L1228" s="20"/>
      <c r="M1228" s="20"/>
      <c r="N1228" s="20"/>
      <c r="O1228" s="20"/>
      <c r="P1228" s="20"/>
      <c r="Q1228" s="30"/>
      <c r="R1228" s="30"/>
      <c r="S1228" s="30"/>
      <c r="T1228" s="30"/>
      <c r="U1228" s="20"/>
      <c r="V1228" s="20"/>
      <c r="W1228" s="20"/>
    </row>
    <row r="1229">
      <c r="A1229" s="20"/>
      <c r="B1229" s="20"/>
      <c r="C1229" s="20"/>
      <c r="D1229" s="20"/>
      <c r="E1229" s="20"/>
      <c r="F1229" s="20"/>
      <c r="G1229" s="20"/>
      <c r="H1229" s="20"/>
      <c r="I1229" s="29"/>
      <c r="J1229" s="29"/>
      <c r="K1229" s="30"/>
      <c r="L1229" s="20"/>
      <c r="M1229" s="20"/>
      <c r="N1229" s="20"/>
      <c r="O1229" s="20"/>
      <c r="P1229" s="20"/>
      <c r="Q1229" s="30"/>
      <c r="R1229" s="30"/>
      <c r="S1229" s="30"/>
      <c r="T1229" s="30"/>
      <c r="U1229" s="20"/>
      <c r="V1229" s="20"/>
      <c r="W1229" s="20"/>
    </row>
    <row r="1230">
      <c r="A1230" s="20"/>
      <c r="B1230" s="20"/>
      <c r="C1230" s="20"/>
      <c r="D1230" s="20"/>
      <c r="E1230" s="20"/>
      <c r="F1230" s="20"/>
      <c r="G1230" s="20"/>
      <c r="H1230" s="20"/>
      <c r="I1230" s="29"/>
      <c r="J1230" s="29"/>
      <c r="K1230" s="30"/>
      <c r="L1230" s="20"/>
      <c r="M1230" s="20"/>
      <c r="N1230" s="20"/>
      <c r="O1230" s="20"/>
      <c r="P1230" s="20"/>
      <c r="Q1230" s="30"/>
      <c r="R1230" s="30"/>
      <c r="S1230" s="30"/>
      <c r="T1230" s="30"/>
      <c r="U1230" s="20"/>
      <c r="V1230" s="20"/>
      <c r="W1230" s="20"/>
    </row>
    <row r="1231">
      <c r="A1231" s="20"/>
      <c r="B1231" s="20"/>
      <c r="C1231" s="20"/>
      <c r="D1231" s="20"/>
      <c r="E1231" s="20"/>
      <c r="F1231" s="20"/>
      <c r="G1231" s="20"/>
      <c r="H1231" s="20"/>
      <c r="I1231" s="29"/>
      <c r="J1231" s="29"/>
      <c r="K1231" s="30"/>
      <c r="L1231" s="20"/>
      <c r="M1231" s="20"/>
      <c r="N1231" s="20"/>
      <c r="O1231" s="20"/>
      <c r="P1231" s="20"/>
      <c r="Q1231" s="30"/>
      <c r="R1231" s="30"/>
      <c r="S1231" s="30"/>
      <c r="T1231" s="30"/>
      <c r="U1231" s="20"/>
      <c r="V1231" s="20"/>
      <c r="W1231" s="20"/>
    </row>
    <row r="1232">
      <c r="A1232" s="20"/>
      <c r="B1232" s="20"/>
      <c r="C1232" s="20"/>
      <c r="D1232" s="20"/>
      <c r="E1232" s="20"/>
      <c r="F1232" s="20"/>
      <c r="G1232" s="20"/>
      <c r="H1232" s="20"/>
      <c r="I1232" s="29"/>
      <c r="J1232" s="29"/>
      <c r="K1232" s="30"/>
      <c r="L1232" s="20"/>
      <c r="M1232" s="20"/>
      <c r="N1232" s="20"/>
      <c r="O1232" s="20"/>
      <c r="P1232" s="20"/>
      <c r="Q1232" s="30"/>
      <c r="R1232" s="30"/>
      <c r="S1232" s="30"/>
      <c r="T1232" s="30"/>
      <c r="U1232" s="20"/>
      <c r="V1232" s="20"/>
      <c r="W1232" s="20"/>
    </row>
    <row r="1233">
      <c r="A1233" s="20"/>
      <c r="B1233" s="20"/>
      <c r="C1233" s="20"/>
      <c r="D1233" s="20"/>
      <c r="E1233" s="20"/>
      <c r="F1233" s="20"/>
      <c r="G1233" s="20"/>
      <c r="H1233" s="20"/>
      <c r="I1233" s="29"/>
      <c r="J1233" s="29"/>
      <c r="K1233" s="30"/>
      <c r="L1233" s="20"/>
      <c r="M1233" s="20"/>
      <c r="N1233" s="20"/>
      <c r="O1233" s="20"/>
      <c r="P1233" s="20"/>
      <c r="Q1233" s="30"/>
      <c r="R1233" s="30"/>
      <c r="S1233" s="30"/>
      <c r="T1233" s="30"/>
      <c r="U1233" s="20"/>
      <c r="V1233" s="20"/>
      <c r="W1233" s="20"/>
    </row>
    <row r="1234">
      <c r="A1234" s="20"/>
      <c r="B1234" s="20"/>
      <c r="C1234" s="20"/>
      <c r="D1234" s="20"/>
      <c r="E1234" s="20"/>
      <c r="F1234" s="20"/>
      <c r="G1234" s="20"/>
      <c r="H1234" s="20"/>
      <c r="I1234" s="29"/>
      <c r="J1234" s="29"/>
      <c r="K1234" s="30"/>
      <c r="L1234" s="20"/>
      <c r="M1234" s="20"/>
      <c r="N1234" s="20"/>
      <c r="O1234" s="20"/>
      <c r="P1234" s="20"/>
      <c r="Q1234" s="30"/>
      <c r="R1234" s="30"/>
      <c r="S1234" s="30"/>
      <c r="T1234" s="30"/>
      <c r="U1234" s="20"/>
      <c r="V1234" s="20"/>
      <c r="W1234" s="20"/>
    </row>
    <row r="1235">
      <c r="A1235" s="20"/>
      <c r="B1235" s="20"/>
      <c r="C1235" s="20"/>
      <c r="D1235" s="20"/>
      <c r="E1235" s="20"/>
      <c r="F1235" s="20"/>
      <c r="G1235" s="20"/>
      <c r="H1235" s="20"/>
      <c r="I1235" s="29"/>
      <c r="J1235" s="29"/>
      <c r="K1235" s="30"/>
      <c r="L1235" s="20"/>
      <c r="M1235" s="20"/>
      <c r="N1235" s="20"/>
      <c r="O1235" s="20"/>
      <c r="P1235" s="20"/>
      <c r="Q1235" s="30"/>
      <c r="R1235" s="30"/>
      <c r="S1235" s="30"/>
      <c r="T1235" s="30"/>
      <c r="U1235" s="20"/>
      <c r="V1235" s="20"/>
      <c r="W1235" s="20"/>
    </row>
    <row r="1236">
      <c r="A1236" s="20"/>
      <c r="B1236" s="20"/>
      <c r="C1236" s="20"/>
      <c r="D1236" s="20"/>
      <c r="E1236" s="20"/>
      <c r="F1236" s="20"/>
      <c r="G1236" s="20"/>
      <c r="H1236" s="20"/>
      <c r="I1236" s="29"/>
      <c r="J1236" s="29"/>
      <c r="K1236" s="30"/>
      <c r="L1236" s="20"/>
      <c r="M1236" s="20"/>
      <c r="N1236" s="20"/>
      <c r="O1236" s="20"/>
      <c r="P1236" s="20"/>
      <c r="Q1236" s="30"/>
      <c r="R1236" s="30"/>
      <c r="S1236" s="30"/>
      <c r="T1236" s="30"/>
      <c r="U1236" s="20"/>
      <c r="V1236" s="20"/>
      <c r="W1236" s="20"/>
    </row>
    <row r="1237">
      <c r="A1237" s="20"/>
      <c r="B1237" s="20"/>
      <c r="C1237" s="20"/>
      <c r="D1237" s="20"/>
      <c r="E1237" s="20"/>
      <c r="F1237" s="20"/>
      <c r="G1237" s="20"/>
      <c r="H1237" s="20"/>
      <c r="I1237" s="29"/>
      <c r="J1237" s="29"/>
      <c r="K1237" s="30"/>
      <c r="L1237" s="20"/>
      <c r="M1237" s="20"/>
      <c r="N1237" s="20"/>
      <c r="O1237" s="20"/>
      <c r="P1237" s="20"/>
      <c r="Q1237" s="30"/>
      <c r="R1237" s="30"/>
      <c r="S1237" s="30"/>
      <c r="T1237" s="30"/>
      <c r="U1237" s="20"/>
      <c r="V1237" s="20"/>
      <c r="W1237" s="20"/>
    </row>
    <row r="1238">
      <c r="A1238" s="20"/>
      <c r="B1238" s="20"/>
      <c r="C1238" s="20"/>
      <c r="D1238" s="20"/>
      <c r="E1238" s="20"/>
      <c r="F1238" s="20"/>
      <c r="G1238" s="20"/>
      <c r="H1238" s="20"/>
      <c r="I1238" s="29"/>
      <c r="J1238" s="29"/>
      <c r="K1238" s="30"/>
      <c r="L1238" s="20"/>
      <c r="M1238" s="20"/>
      <c r="N1238" s="20"/>
      <c r="O1238" s="20"/>
      <c r="P1238" s="20"/>
      <c r="Q1238" s="30"/>
      <c r="R1238" s="30"/>
      <c r="S1238" s="30"/>
      <c r="T1238" s="30"/>
      <c r="U1238" s="20"/>
      <c r="V1238" s="20"/>
      <c r="W1238" s="20"/>
    </row>
    <row r="1239">
      <c r="A1239" s="20"/>
      <c r="B1239" s="20"/>
      <c r="C1239" s="20"/>
      <c r="D1239" s="20"/>
      <c r="E1239" s="20"/>
      <c r="F1239" s="20"/>
      <c r="G1239" s="20"/>
      <c r="H1239" s="20"/>
      <c r="I1239" s="29"/>
      <c r="J1239" s="29"/>
      <c r="K1239" s="30"/>
      <c r="L1239" s="20"/>
      <c r="M1239" s="20"/>
      <c r="N1239" s="20"/>
      <c r="O1239" s="20"/>
      <c r="P1239" s="20"/>
      <c r="Q1239" s="30"/>
      <c r="R1239" s="30"/>
      <c r="S1239" s="30"/>
      <c r="T1239" s="30"/>
      <c r="U1239" s="20"/>
      <c r="V1239" s="20"/>
      <c r="W1239" s="20"/>
    </row>
    <row r="1240">
      <c r="A1240" s="20"/>
      <c r="B1240" s="20"/>
      <c r="C1240" s="20"/>
      <c r="D1240" s="20"/>
      <c r="E1240" s="20"/>
      <c r="F1240" s="20"/>
      <c r="G1240" s="20"/>
      <c r="H1240" s="20"/>
      <c r="I1240" s="29"/>
      <c r="J1240" s="29"/>
      <c r="K1240" s="30"/>
      <c r="L1240" s="20"/>
      <c r="M1240" s="20"/>
      <c r="N1240" s="20"/>
      <c r="O1240" s="20"/>
      <c r="P1240" s="20"/>
      <c r="Q1240" s="30"/>
      <c r="R1240" s="30"/>
      <c r="S1240" s="30"/>
      <c r="T1240" s="30"/>
      <c r="U1240" s="20"/>
      <c r="V1240" s="20"/>
      <c r="W1240" s="20"/>
    </row>
    <row r="1241">
      <c r="A1241" s="20"/>
      <c r="B1241" s="20"/>
      <c r="C1241" s="20"/>
      <c r="D1241" s="20"/>
      <c r="E1241" s="20"/>
      <c r="F1241" s="20"/>
      <c r="G1241" s="20"/>
      <c r="H1241" s="20"/>
      <c r="I1241" s="29"/>
      <c r="J1241" s="29"/>
      <c r="K1241" s="30"/>
      <c r="L1241" s="20"/>
      <c r="M1241" s="20"/>
      <c r="N1241" s="20"/>
      <c r="O1241" s="20"/>
      <c r="P1241" s="20"/>
      <c r="Q1241" s="30"/>
      <c r="R1241" s="30"/>
      <c r="S1241" s="30"/>
      <c r="T1241" s="30"/>
      <c r="U1241" s="20"/>
      <c r="V1241" s="20"/>
      <c r="W1241" s="20"/>
    </row>
    <row r="1242">
      <c r="A1242" s="20"/>
      <c r="B1242" s="20"/>
      <c r="C1242" s="20"/>
      <c r="D1242" s="20"/>
      <c r="E1242" s="20"/>
      <c r="F1242" s="20"/>
      <c r="G1242" s="20"/>
      <c r="H1242" s="20"/>
      <c r="I1242" s="29"/>
      <c r="J1242" s="29"/>
      <c r="K1242" s="30"/>
      <c r="L1242" s="20"/>
      <c r="M1242" s="20"/>
      <c r="N1242" s="20"/>
      <c r="O1242" s="20"/>
      <c r="P1242" s="20"/>
      <c r="Q1242" s="30"/>
      <c r="R1242" s="30"/>
      <c r="S1242" s="30"/>
      <c r="T1242" s="30"/>
      <c r="U1242" s="20"/>
      <c r="V1242" s="20"/>
      <c r="W1242" s="20"/>
    </row>
    <row r="1243">
      <c r="A1243" s="20"/>
      <c r="B1243" s="20"/>
      <c r="C1243" s="20"/>
      <c r="D1243" s="20"/>
      <c r="E1243" s="20"/>
      <c r="F1243" s="20"/>
      <c r="G1243" s="20"/>
      <c r="H1243" s="20"/>
      <c r="I1243" s="29"/>
      <c r="J1243" s="29"/>
      <c r="K1243" s="30"/>
      <c r="L1243" s="20"/>
      <c r="M1243" s="20"/>
      <c r="N1243" s="20"/>
      <c r="O1243" s="20"/>
      <c r="P1243" s="20"/>
      <c r="Q1243" s="30"/>
      <c r="R1243" s="30"/>
      <c r="S1243" s="30"/>
      <c r="T1243" s="30"/>
      <c r="U1243" s="20"/>
      <c r="V1243" s="20"/>
      <c r="W1243" s="20"/>
    </row>
    <row r="1244">
      <c r="A1244" s="20"/>
      <c r="B1244" s="20"/>
      <c r="C1244" s="20"/>
      <c r="D1244" s="20"/>
      <c r="E1244" s="20"/>
      <c r="F1244" s="20"/>
      <c r="G1244" s="20"/>
      <c r="H1244" s="20"/>
      <c r="I1244" s="29"/>
      <c r="J1244" s="29"/>
      <c r="K1244" s="30"/>
      <c r="L1244" s="20"/>
      <c r="M1244" s="20"/>
      <c r="N1244" s="20"/>
      <c r="O1244" s="20"/>
      <c r="P1244" s="20"/>
      <c r="Q1244" s="30"/>
      <c r="R1244" s="30"/>
      <c r="S1244" s="30"/>
      <c r="T1244" s="30"/>
      <c r="U1244" s="20"/>
      <c r="V1244" s="20"/>
      <c r="W1244" s="20"/>
    </row>
    <row r="1245">
      <c r="A1245" s="20"/>
      <c r="B1245" s="20"/>
      <c r="C1245" s="20"/>
      <c r="D1245" s="20"/>
      <c r="E1245" s="20"/>
      <c r="F1245" s="20"/>
      <c r="G1245" s="20"/>
      <c r="H1245" s="20"/>
      <c r="I1245" s="29"/>
      <c r="J1245" s="29"/>
      <c r="K1245" s="30"/>
      <c r="L1245" s="20"/>
      <c r="M1245" s="20"/>
      <c r="N1245" s="20"/>
      <c r="O1245" s="20"/>
      <c r="P1245" s="20"/>
      <c r="Q1245" s="30"/>
      <c r="R1245" s="30"/>
      <c r="S1245" s="30"/>
      <c r="T1245" s="30"/>
      <c r="U1245" s="20"/>
      <c r="V1245" s="20"/>
      <c r="W1245" s="20"/>
    </row>
    <row r="1246">
      <c r="A1246" s="20"/>
      <c r="B1246" s="20"/>
      <c r="C1246" s="20"/>
      <c r="D1246" s="20"/>
      <c r="E1246" s="20"/>
      <c r="F1246" s="20"/>
      <c r="G1246" s="20"/>
      <c r="H1246" s="20"/>
      <c r="I1246" s="29"/>
      <c r="J1246" s="29"/>
      <c r="K1246" s="30"/>
      <c r="L1246" s="20"/>
      <c r="M1246" s="20"/>
      <c r="N1246" s="20"/>
      <c r="O1246" s="20"/>
      <c r="P1246" s="20"/>
      <c r="Q1246" s="30"/>
      <c r="R1246" s="30"/>
      <c r="S1246" s="30"/>
      <c r="T1246" s="30"/>
      <c r="U1246" s="20"/>
      <c r="V1246" s="20"/>
      <c r="W1246" s="20"/>
    </row>
    <row r="1247">
      <c r="A1247" s="20"/>
      <c r="B1247" s="20"/>
      <c r="C1247" s="20"/>
      <c r="D1247" s="20"/>
      <c r="E1247" s="20"/>
      <c r="F1247" s="20"/>
      <c r="G1247" s="20"/>
      <c r="H1247" s="20"/>
      <c r="I1247" s="29"/>
      <c r="J1247" s="29"/>
      <c r="K1247" s="30"/>
      <c r="L1247" s="20"/>
      <c r="M1247" s="20"/>
      <c r="N1247" s="20"/>
      <c r="O1247" s="20"/>
      <c r="P1247" s="20"/>
      <c r="Q1247" s="30"/>
      <c r="R1247" s="30"/>
      <c r="S1247" s="30"/>
      <c r="T1247" s="30"/>
      <c r="U1247" s="20"/>
      <c r="V1247" s="20"/>
      <c r="W1247" s="20"/>
    </row>
    <row r="1248">
      <c r="A1248" s="20"/>
      <c r="B1248" s="20"/>
      <c r="C1248" s="20"/>
      <c r="D1248" s="20"/>
      <c r="E1248" s="20"/>
      <c r="F1248" s="20"/>
      <c r="G1248" s="20"/>
      <c r="H1248" s="20"/>
      <c r="I1248" s="29"/>
      <c r="J1248" s="29"/>
      <c r="K1248" s="30"/>
      <c r="L1248" s="20"/>
      <c r="M1248" s="20"/>
      <c r="N1248" s="20"/>
      <c r="O1248" s="20"/>
      <c r="P1248" s="20"/>
      <c r="Q1248" s="30"/>
      <c r="R1248" s="30"/>
      <c r="S1248" s="30"/>
      <c r="T1248" s="30"/>
      <c r="U1248" s="20"/>
      <c r="V1248" s="20"/>
      <c r="W1248" s="20"/>
    </row>
    <row r="1249">
      <c r="A1249" s="20"/>
      <c r="B1249" s="20"/>
      <c r="C1249" s="20"/>
      <c r="D1249" s="20"/>
      <c r="E1249" s="20"/>
      <c r="F1249" s="20"/>
      <c r="G1249" s="20"/>
      <c r="H1249" s="20"/>
      <c r="I1249" s="29"/>
      <c r="J1249" s="29"/>
      <c r="K1249" s="30"/>
      <c r="L1249" s="20"/>
      <c r="M1249" s="20"/>
      <c r="N1249" s="20"/>
      <c r="O1249" s="20"/>
      <c r="P1249" s="20"/>
      <c r="Q1249" s="30"/>
      <c r="R1249" s="30"/>
      <c r="S1249" s="30"/>
      <c r="T1249" s="30"/>
      <c r="U1249" s="20"/>
      <c r="V1249" s="20"/>
      <c r="W1249" s="20"/>
    </row>
    <row r="1250">
      <c r="A1250" s="20"/>
      <c r="B1250" s="20"/>
      <c r="C1250" s="20"/>
      <c r="D1250" s="20"/>
      <c r="E1250" s="20"/>
      <c r="F1250" s="20"/>
      <c r="G1250" s="20"/>
      <c r="H1250" s="20"/>
      <c r="I1250" s="29"/>
      <c r="J1250" s="29"/>
      <c r="K1250" s="30"/>
      <c r="L1250" s="20"/>
      <c r="M1250" s="20"/>
      <c r="N1250" s="20"/>
      <c r="O1250" s="20"/>
      <c r="P1250" s="20"/>
      <c r="Q1250" s="30"/>
      <c r="R1250" s="30"/>
      <c r="S1250" s="30"/>
      <c r="T1250" s="30"/>
      <c r="U1250" s="20"/>
      <c r="V1250" s="20"/>
      <c r="W1250" s="20"/>
    </row>
    <row r="1251">
      <c r="A1251" s="20"/>
      <c r="B1251" s="20"/>
      <c r="C1251" s="20"/>
      <c r="D1251" s="20"/>
      <c r="E1251" s="20"/>
      <c r="F1251" s="20"/>
      <c r="G1251" s="20"/>
      <c r="H1251" s="20"/>
      <c r="I1251" s="29"/>
      <c r="J1251" s="29"/>
      <c r="K1251" s="30"/>
      <c r="L1251" s="20"/>
      <c r="M1251" s="20"/>
      <c r="N1251" s="20"/>
      <c r="O1251" s="20"/>
      <c r="P1251" s="20"/>
      <c r="Q1251" s="30"/>
      <c r="R1251" s="30"/>
      <c r="S1251" s="30"/>
      <c r="T1251" s="30"/>
      <c r="U1251" s="20"/>
      <c r="V1251" s="20"/>
      <c r="W1251" s="20"/>
    </row>
    <row r="1252">
      <c r="A1252" s="20"/>
      <c r="B1252" s="20"/>
      <c r="C1252" s="20"/>
      <c r="D1252" s="20"/>
      <c r="E1252" s="20"/>
      <c r="F1252" s="20"/>
      <c r="G1252" s="20"/>
      <c r="H1252" s="20"/>
      <c r="I1252" s="29"/>
      <c r="J1252" s="29"/>
      <c r="K1252" s="30"/>
      <c r="L1252" s="20"/>
      <c r="M1252" s="20"/>
      <c r="N1252" s="20"/>
      <c r="O1252" s="20"/>
      <c r="P1252" s="20"/>
      <c r="Q1252" s="30"/>
      <c r="R1252" s="30"/>
      <c r="S1252" s="30"/>
      <c r="T1252" s="30"/>
      <c r="U1252" s="20"/>
      <c r="V1252" s="20"/>
      <c r="W1252" s="20"/>
    </row>
    <row r="1253">
      <c r="A1253" s="20"/>
      <c r="B1253" s="20"/>
      <c r="C1253" s="20"/>
      <c r="D1253" s="20"/>
      <c r="E1253" s="20"/>
      <c r="F1253" s="20"/>
      <c r="G1253" s="20"/>
      <c r="H1253" s="20"/>
      <c r="I1253" s="29"/>
      <c r="J1253" s="29"/>
      <c r="K1253" s="30"/>
      <c r="L1253" s="20"/>
      <c r="M1253" s="20"/>
      <c r="N1253" s="20"/>
      <c r="O1253" s="20"/>
      <c r="P1253" s="20"/>
      <c r="Q1253" s="30"/>
      <c r="R1253" s="30"/>
      <c r="S1253" s="30"/>
      <c r="T1253" s="30"/>
      <c r="U1253" s="20"/>
      <c r="V1253" s="20"/>
      <c r="W1253" s="20"/>
    </row>
    <row r="1254">
      <c r="A1254" s="20"/>
      <c r="B1254" s="20"/>
      <c r="C1254" s="20"/>
      <c r="D1254" s="20"/>
      <c r="E1254" s="20"/>
      <c r="F1254" s="20"/>
      <c r="G1254" s="20"/>
      <c r="H1254" s="20"/>
      <c r="I1254" s="29"/>
      <c r="J1254" s="29"/>
      <c r="K1254" s="30"/>
      <c r="L1254" s="20"/>
      <c r="M1254" s="20"/>
      <c r="N1254" s="20"/>
      <c r="O1254" s="20"/>
      <c r="P1254" s="20"/>
      <c r="Q1254" s="30"/>
      <c r="R1254" s="30"/>
      <c r="S1254" s="30"/>
      <c r="T1254" s="30"/>
      <c r="U1254" s="20"/>
      <c r="V1254" s="20"/>
      <c r="W1254" s="20"/>
    </row>
    <row r="1255">
      <c r="A1255" s="20"/>
      <c r="B1255" s="20"/>
      <c r="C1255" s="20"/>
      <c r="D1255" s="20"/>
      <c r="E1255" s="20"/>
      <c r="F1255" s="20"/>
      <c r="G1255" s="20"/>
      <c r="H1255" s="20"/>
      <c r="I1255" s="29"/>
      <c r="J1255" s="29"/>
      <c r="K1255" s="30"/>
      <c r="L1255" s="20"/>
      <c r="M1255" s="20"/>
      <c r="N1255" s="20"/>
      <c r="O1255" s="20"/>
      <c r="P1255" s="20"/>
      <c r="Q1255" s="30"/>
      <c r="R1255" s="30"/>
      <c r="S1255" s="30"/>
      <c r="T1255" s="30"/>
      <c r="U1255" s="20"/>
      <c r="V1255" s="20"/>
      <c r="W1255" s="20"/>
    </row>
    <row r="1256">
      <c r="A1256" s="20"/>
      <c r="B1256" s="20"/>
      <c r="C1256" s="20"/>
      <c r="D1256" s="20"/>
      <c r="E1256" s="20"/>
      <c r="F1256" s="20"/>
      <c r="G1256" s="20"/>
      <c r="H1256" s="20"/>
      <c r="I1256" s="29"/>
      <c r="J1256" s="29"/>
      <c r="K1256" s="30"/>
      <c r="L1256" s="20"/>
      <c r="M1256" s="20"/>
      <c r="N1256" s="20"/>
      <c r="O1256" s="20"/>
      <c r="P1256" s="20"/>
      <c r="Q1256" s="30"/>
      <c r="R1256" s="30"/>
      <c r="S1256" s="30"/>
      <c r="T1256" s="30"/>
      <c r="U1256" s="20"/>
      <c r="V1256" s="20"/>
      <c r="W1256" s="20"/>
    </row>
    <row r="1257">
      <c r="A1257" s="20"/>
      <c r="B1257" s="20"/>
      <c r="C1257" s="20"/>
      <c r="D1257" s="20"/>
      <c r="E1257" s="20"/>
      <c r="F1257" s="20"/>
      <c r="G1257" s="20"/>
      <c r="H1257" s="20"/>
      <c r="I1257" s="29"/>
      <c r="J1257" s="29"/>
      <c r="K1257" s="30"/>
      <c r="L1257" s="20"/>
      <c r="M1257" s="20"/>
      <c r="N1257" s="20"/>
      <c r="O1257" s="20"/>
      <c r="P1257" s="20"/>
      <c r="Q1257" s="30"/>
      <c r="R1257" s="30"/>
      <c r="S1257" s="30"/>
      <c r="T1257" s="30"/>
      <c r="U1257" s="20"/>
      <c r="V1257" s="20"/>
      <c r="W1257" s="20"/>
    </row>
    <row r="1258">
      <c r="A1258" s="20"/>
      <c r="B1258" s="20"/>
      <c r="C1258" s="20"/>
      <c r="D1258" s="20"/>
      <c r="E1258" s="20"/>
      <c r="F1258" s="20"/>
      <c r="G1258" s="20"/>
      <c r="H1258" s="20"/>
      <c r="I1258" s="29"/>
      <c r="J1258" s="29"/>
      <c r="K1258" s="30"/>
      <c r="L1258" s="20"/>
      <c r="M1258" s="20"/>
      <c r="N1258" s="20"/>
      <c r="O1258" s="20"/>
      <c r="P1258" s="20"/>
      <c r="Q1258" s="30"/>
      <c r="R1258" s="30"/>
      <c r="S1258" s="30"/>
      <c r="T1258" s="30"/>
      <c r="U1258" s="20"/>
      <c r="V1258" s="20"/>
      <c r="W1258" s="20"/>
    </row>
    <row r="1259">
      <c r="A1259" s="20"/>
      <c r="B1259" s="20"/>
      <c r="C1259" s="20"/>
      <c r="D1259" s="20"/>
      <c r="E1259" s="20"/>
      <c r="F1259" s="20"/>
      <c r="G1259" s="20"/>
      <c r="H1259" s="20"/>
      <c r="I1259" s="29"/>
      <c r="J1259" s="29"/>
      <c r="K1259" s="30"/>
      <c r="L1259" s="20"/>
      <c r="M1259" s="20"/>
      <c r="N1259" s="20"/>
      <c r="O1259" s="20"/>
      <c r="P1259" s="20"/>
      <c r="Q1259" s="30"/>
      <c r="R1259" s="30"/>
      <c r="S1259" s="30"/>
      <c r="T1259" s="30"/>
      <c r="U1259" s="20"/>
      <c r="V1259" s="20"/>
      <c r="W1259" s="20"/>
    </row>
    <row r="1260">
      <c r="A1260" s="20"/>
      <c r="B1260" s="20"/>
      <c r="C1260" s="20"/>
      <c r="D1260" s="20"/>
      <c r="E1260" s="20"/>
      <c r="F1260" s="20"/>
      <c r="G1260" s="20"/>
      <c r="H1260" s="20"/>
      <c r="I1260" s="29"/>
      <c r="J1260" s="29"/>
      <c r="K1260" s="30"/>
      <c r="L1260" s="20"/>
      <c r="M1260" s="20"/>
      <c r="N1260" s="20"/>
      <c r="O1260" s="20"/>
      <c r="P1260" s="20"/>
      <c r="Q1260" s="30"/>
      <c r="R1260" s="30"/>
      <c r="S1260" s="30"/>
      <c r="T1260" s="30"/>
      <c r="U1260" s="20"/>
      <c r="V1260" s="20"/>
      <c r="W1260" s="20"/>
    </row>
    <row r="1261">
      <c r="A1261" s="20"/>
      <c r="B1261" s="20"/>
      <c r="C1261" s="20"/>
      <c r="D1261" s="20"/>
      <c r="E1261" s="20"/>
      <c r="F1261" s="20"/>
      <c r="G1261" s="20"/>
      <c r="H1261" s="20"/>
      <c r="I1261" s="29"/>
      <c r="J1261" s="29"/>
      <c r="K1261" s="30"/>
      <c r="L1261" s="20"/>
      <c r="M1261" s="20"/>
      <c r="N1261" s="20"/>
      <c r="O1261" s="20"/>
      <c r="P1261" s="20"/>
      <c r="Q1261" s="30"/>
      <c r="R1261" s="30"/>
      <c r="S1261" s="30"/>
      <c r="T1261" s="30"/>
      <c r="U1261" s="20"/>
      <c r="V1261" s="20"/>
      <c r="W1261" s="20"/>
    </row>
    <row r="1262">
      <c r="A1262" s="20"/>
      <c r="B1262" s="20"/>
      <c r="C1262" s="20"/>
      <c r="D1262" s="20"/>
      <c r="E1262" s="20"/>
      <c r="F1262" s="20"/>
      <c r="G1262" s="20"/>
      <c r="H1262" s="20"/>
      <c r="I1262" s="29"/>
      <c r="J1262" s="29"/>
      <c r="K1262" s="30"/>
      <c r="L1262" s="20"/>
      <c r="M1262" s="20"/>
      <c r="N1262" s="20"/>
      <c r="O1262" s="20"/>
      <c r="P1262" s="20"/>
      <c r="Q1262" s="30"/>
      <c r="R1262" s="30"/>
      <c r="S1262" s="30"/>
      <c r="T1262" s="30"/>
      <c r="U1262" s="20"/>
      <c r="V1262" s="20"/>
      <c r="W1262" s="20"/>
    </row>
    <row r="1263">
      <c r="A1263" s="20"/>
      <c r="B1263" s="20"/>
      <c r="C1263" s="20"/>
      <c r="D1263" s="20"/>
      <c r="E1263" s="20"/>
      <c r="F1263" s="20"/>
      <c r="G1263" s="20"/>
      <c r="H1263" s="20"/>
      <c r="I1263" s="29"/>
      <c r="J1263" s="29"/>
      <c r="K1263" s="30"/>
      <c r="L1263" s="20"/>
      <c r="M1263" s="20"/>
      <c r="N1263" s="20"/>
      <c r="O1263" s="20"/>
      <c r="P1263" s="20"/>
      <c r="Q1263" s="30"/>
      <c r="R1263" s="30"/>
      <c r="S1263" s="30"/>
      <c r="T1263" s="30"/>
      <c r="U1263" s="20"/>
      <c r="V1263" s="20"/>
      <c r="W1263" s="20"/>
    </row>
    <row r="1264">
      <c r="A1264" s="20"/>
      <c r="B1264" s="20"/>
      <c r="C1264" s="20"/>
      <c r="D1264" s="20"/>
      <c r="E1264" s="20"/>
      <c r="F1264" s="20"/>
      <c r="G1264" s="20"/>
      <c r="H1264" s="20"/>
      <c r="I1264" s="29"/>
      <c r="J1264" s="29"/>
      <c r="K1264" s="30"/>
      <c r="L1264" s="20"/>
      <c r="M1264" s="20"/>
      <c r="N1264" s="20"/>
      <c r="O1264" s="20"/>
      <c r="P1264" s="20"/>
      <c r="Q1264" s="30"/>
      <c r="R1264" s="30"/>
      <c r="S1264" s="30"/>
      <c r="T1264" s="30"/>
      <c r="U1264" s="20"/>
      <c r="V1264" s="20"/>
      <c r="W1264" s="20"/>
    </row>
    <row r="1265">
      <c r="A1265" s="20"/>
      <c r="B1265" s="20"/>
      <c r="C1265" s="20"/>
      <c r="D1265" s="20"/>
      <c r="E1265" s="20"/>
      <c r="F1265" s="20"/>
      <c r="G1265" s="20"/>
      <c r="H1265" s="20"/>
      <c r="I1265" s="29"/>
      <c r="J1265" s="29"/>
      <c r="K1265" s="30"/>
      <c r="L1265" s="20"/>
      <c r="M1265" s="20"/>
      <c r="N1265" s="20"/>
      <c r="O1265" s="20"/>
      <c r="P1265" s="20"/>
      <c r="Q1265" s="30"/>
      <c r="R1265" s="30"/>
      <c r="S1265" s="30"/>
      <c r="T1265" s="30"/>
      <c r="U1265" s="20"/>
      <c r="V1265" s="20"/>
      <c r="W1265" s="20"/>
    </row>
    <row r="1266">
      <c r="A1266" s="20"/>
      <c r="B1266" s="20"/>
      <c r="C1266" s="20"/>
      <c r="D1266" s="20"/>
      <c r="E1266" s="20"/>
      <c r="F1266" s="20"/>
      <c r="G1266" s="20"/>
      <c r="H1266" s="20"/>
      <c r="I1266" s="29"/>
      <c r="J1266" s="29"/>
      <c r="K1266" s="30"/>
      <c r="L1266" s="20"/>
      <c r="M1266" s="20"/>
      <c r="N1266" s="20"/>
      <c r="O1266" s="20"/>
      <c r="P1266" s="20"/>
      <c r="Q1266" s="30"/>
      <c r="R1266" s="30"/>
      <c r="S1266" s="30"/>
      <c r="T1266" s="30"/>
      <c r="U1266" s="20"/>
      <c r="V1266" s="20"/>
      <c r="W1266" s="20"/>
    </row>
    <row r="1267">
      <c r="A1267" s="20"/>
      <c r="B1267" s="20"/>
      <c r="C1267" s="20"/>
      <c r="D1267" s="20"/>
      <c r="E1267" s="20"/>
      <c r="F1267" s="20"/>
      <c r="G1267" s="20"/>
      <c r="H1267" s="20"/>
      <c r="I1267" s="29"/>
      <c r="J1267" s="29"/>
      <c r="K1267" s="30"/>
      <c r="L1267" s="20"/>
      <c r="M1267" s="20"/>
      <c r="N1267" s="20"/>
      <c r="O1267" s="20"/>
      <c r="P1267" s="20"/>
      <c r="Q1267" s="30"/>
      <c r="R1267" s="30"/>
      <c r="S1267" s="30"/>
      <c r="T1267" s="30"/>
      <c r="U1267" s="20"/>
      <c r="V1267" s="20"/>
      <c r="W1267" s="20"/>
    </row>
    <row r="1268">
      <c r="A1268" s="20"/>
      <c r="B1268" s="20"/>
      <c r="C1268" s="20"/>
      <c r="D1268" s="20"/>
      <c r="E1268" s="20"/>
      <c r="F1268" s="20"/>
      <c r="G1268" s="20"/>
      <c r="H1268" s="20"/>
      <c r="I1268" s="29"/>
      <c r="J1268" s="29"/>
      <c r="K1268" s="30"/>
      <c r="L1268" s="20"/>
      <c r="M1268" s="20"/>
      <c r="N1268" s="20"/>
      <c r="O1268" s="20"/>
      <c r="P1268" s="20"/>
      <c r="Q1268" s="30"/>
      <c r="R1268" s="30"/>
      <c r="S1268" s="30"/>
      <c r="T1268" s="30"/>
      <c r="U1268" s="20"/>
      <c r="V1268" s="20"/>
      <c r="W1268" s="20"/>
    </row>
    <row r="1269">
      <c r="A1269" s="20"/>
      <c r="B1269" s="20"/>
      <c r="C1269" s="20"/>
      <c r="D1269" s="20"/>
      <c r="E1269" s="20"/>
      <c r="F1269" s="20"/>
      <c r="G1269" s="20"/>
      <c r="H1269" s="20"/>
      <c r="I1269" s="29"/>
      <c r="J1269" s="29"/>
      <c r="K1269" s="30"/>
      <c r="L1269" s="20"/>
      <c r="M1269" s="20"/>
      <c r="N1269" s="20"/>
      <c r="O1269" s="20"/>
      <c r="P1269" s="20"/>
      <c r="Q1269" s="30"/>
      <c r="R1269" s="30"/>
      <c r="S1269" s="30"/>
      <c r="T1269" s="30"/>
      <c r="U1269" s="20"/>
      <c r="V1269" s="20"/>
      <c r="W1269" s="20"/>
    </row>
    <row r="1270">
      <c r="A1270" s="20"/>
      <c r="B1270" s="20"/>
      <c r="C1270" s="20"/>
      <c r="D1270" s="20"/>
      <c r="E1270" s="20"/>
      <c r="F1270" s="20"/>
      <c r="G1270" s="20"/>
      <c r="H1270" s="20"/>
      <c r="I1270" s="29"/>
      <c r="J1270" s="29"/>
      <c r="K1270" s="30"/>
      <c r="L1270" s="20"/>
      <c r="M1270" s="20"/>
      <c r="N1270" s="20"/>
      <c r="O1270" s="20"/>
      <c r="P1270" s="20"/>
      <c r="Q1270" s="30"/>
      <c r="R1270" s="30"/>
      <c r="S1270" s="30"/>
      <c r="T1270" s="30"/>
      <c r="U1270" s="20"/>
      <c r="V1270" s="20"/>
      <c r="W1270" s="20"/>
    </row>
    <row r="1271">
      <c r="A1271" s="20"/>
      <c r="B1271" s="20"/>
      <c r="C1271" s="20"/>
      <c r="D1271" s="20"/>
      <c r="E1271" s="20"/>
      <c r="F1271" s="20"/>
      <c r="G1271" s="20"/>
      <c r="H1271" s="20"/>
      <c r="I1271" s="29"/>
      <c r="J1271" s="29"/>
      <c r="K1271" s="30"/>
      <c r="L1271" s="20"/>
      <c r="M1271" s="20"/>
      <c r="N1271" s="20"/>
      <c r="O1271" s="20"/>
      <c r="P1271" s="20"/>
      <c r="Q1271" s="30"/>
      <c r="R1271" s="30"/>
      <c r="S1271" s="30"/>
      <c r="T1271" s="30"/>
      <c r="U1271" s="20"/>
      <c r="V1271" s="20"/>
      <c r="W1271" s="20"/>
    </row>
    <row r="1272">
      <c r="A1272" s="20"/>
      <c r="B1272" s="20"/>
      <c r="C1272" s="20"/>
      <c r="D1272" s="20"/>
      <c r="E1272" s="20"/>
      <c r="F1272" s="20"/>
      <c r="G1272" s="20"/>
      <c r="H1272" s="20"/>
      <c r="I1272" s="29"/>
      <c r="J1272" s="29"/>
      <c r="K1272" s="30"/>
      <c r="L1272" s="20"/>
      <c r="M1272" s="20"/>
      <c r="N1272" s="20"/>
      <c r="O1272" s="20"/>
      <c r="P1272" s="20"/>
      <c r="Q1272" s="30"/>
      <c r="R1272" s="30"/>
      <c r="S1272" s="30"/>
      <c r="T1272" s="30"/>
      <c r="U1272" s="20"/>
      <c r="V1272" s="20"/>
      <c r="W1272" s="20"/>
    </row>
    <row r="1273">
      <c r="A1273" s="20"/>
      <c r="B1273" s="20"/>
      <c r="C1273" s="20"/>
      <c r="D1273" s="20"/>
      <c r="E1273" s="20"/>
      <c r="F1273" s="20"/>
      <c r="G1273" s="20"/>
      <c r="H1273" s="20"/>
      <c r="I1273" s="29"/>
      <c r="J1273" s="29"/>
      <c r="K1273" s="30"/>
      <c r="L1273" s="20"/>
      <c r="M1273" s="20"/>
      <c r="N1273" s="20"/>
      <c r="O1273" s="20"/>
      <c r="P1273" s="20"/>
      <c r="Q1273" s="30"/>
      <c r="R1273" s="30"/>
      <c r="S1273" s="30"/>
      <c r="T1273" s="30"/>
      <c r="U1273" s="20"/>
      <c r="V1273" s="20"/>
      <c r="W1273" s="20"/>
    </row>
    <row r="1274">
      <c r="A1274" s="20"/>
      <c r="B1274" s="20"/>
      <c r="C1274" s="20"/>
      <c r="D1274" s="20"/>
      <c r="E1274" s="20"/>
      <c r="F1274" s="20"/>
      <c r="G1274" s="20"/>
      <c r="H1274" s="20"/>
      <c r="I1274" s="29"/>
      <c r="J1274" s="29"/>
      <c r="K1274" s="30"/>
      <c r="L1274" s="20"/>
      <c r="M1274" s="20"/>
      <c r="N1274" s="20"/>
      <c r="O1274" s="20"/>
      <c r="P1274" s="20"/>
      <c r="Q1274" s="30"/>
      <c r="R1274" s="30"/>
      <c r="S1274" s="30"/>
      <c r="T1274" s="30"/>
      <c r="U1274" s="20"/>
      <c r="V1274" s="20"/>
      <c r="W1274" s="20"/>
    </row>
    <row r="1275">
      <c r="A1275" s="20"/>
      <c r="B1275" s="20"/>
      <c r="C1275" s="20"/>
      <c r="D1275" s="20"/>
      <c r="E1275" s="20"/>
      <c r="F1275" s="20"/>
      <c r="G1275" s="20"/>
      <c r="H1275" s="20"/>
      <c r="I1275" s="29"/>
      <c r="J1275" s="29"/>
      <c r="K1275" s="30"/>
      <c r="L1275" s="20"/>
      <c r="M1275" s="20"/>
      <c r="N1275" s="20"/>
      <c r="O1275" s="20"/>
      <c r="P1275" s="20"/>
      <c r="Q1275" s="30"/>
      <c r="R1275" s="30"/>
      <c r="S1275" s="30"/>
      <c r="T1275" s="30"/>
      <c r="U1275" s="20"/>
      <c r="V1275" s="20"/>
      <c r="W1275" s="20"/>
    </row>
    <row r="1276">
      <c r="A1276" s="20"/>
      <c r="B1276" s="20"/>
      <c r="C1276" s="20"/>
      <c r="D1276" s="20"/>
      <c r="E1276" s="20"/>
      <c r="F1276" s="20"/>
      <c r="G1276" s="20"/>
      <c r="H1276" s="20"/>
      <c r="I1276" s="29"/>
      <c r="J1276" s="29"/>
      <c r="K1276" s="30"/>
      <c r="L1276" s="20"/>
      <c r="M1276" s="20"/>
      <c r="N1276" s="20"/>
      <c r="O1276" s="20"/>
      <c r="P1276" s="20"/>
      <c r="Q1276" s="30"/>
      <c r="R1276" s="30"/>
      <c r="S1276" s="30"/>
      <c r="T1276" s="30"/>
      <c r="U1276" s="20"/>
      <c r="V1276" s="20"/>
      <c r="W1276" s="20"/>
    </row>
    <row r="1277">
      <c r="A1277" s="20"/>
      <c r="B1277" s="20"/>
      <c r="C1277" s="20"/>
      <c r="D1277" s="20"/>
      <c r="E1277" s="20"/>
      <c r="F1277" s="20"/>
      <c r="G1277" s="20"/>
      <c r="H1277" s="20"/>
      <c r="I1277" s="29"/>
      <c r="J1277" s="29"/>
      <c r="K1277" s="30"/>
      <c r="L1277" s="20"/>
      <c r="M1277" s="20"/>
      <c r="N1277" s="20"/>
      <c r="O1277" s="20"/>
      <c r="P1277" s="20"/>
      <c r="Q1277" s="30"/>
      <c r="R1277" s="30"/>
      <c r="S1277" s="30"/>
      <c r="T1277" s="30"/>
      <c r="U1277" s="20"/>
      <c r="V1277" s="20"/>
      <c r="W1277" s="20"/>
    </row>
    <row r="1278">
      <c r="A1278" s="20"/>
      <c r="B1278" s="20"/>
      <c r="C1278" s="20"/>
      <c r="D1278" s="20"/>
      <c r="E1278" s="20"/>
      <c r="F1278" s="20"/>
      <c r="G1278" s="20"/>
      <c r="H1278" s="20"/>
      <c r="I1278" s="29"/>
      <c r="J1278" s="29"/>
      <c r="K1278" s="30"/>
      <c r="L1278" s="20"/>
      <c r="M1278" s="20"/>
      <c r="N1278" s="20"/>
      <c r="O1278" s="20"/>
      <c r="P1278" s="20"/>
      <c r="Q1278" s="30"/>
      <c r="R1278" s="30"/>
      <c r="S1278" s="30"/>
      <c r="T1278" s="30"/>
      <c r="U1278" s="20"/>
      <c r="V1278" s="20"/>
      <c r="W1278" s="20"/>
    </row>
    <row r="1279">
      <c r="A1279" s="20"/>
      <c r="B1279" s="20"/>
      <c r="C1279" s="20"/>
      <c r="D1279" s="20"/>
      <c r="E1279" s="20"/>
      <c r="F1279" s="20"/>
      <c r="G1279" s="20"/>
      <c r="H1279" s="20"/>
      <c r="I1279" s="29"/>
      <c r="J1279" s="29"/>
      <c r="K1279" s="30"/>
      <c r="L1279" s="20"/>
      <c r="M1279" s="20"/>
      <c r="N1279" s="20"/>
      <c r="O1279" s="20"/>
      <c r="P1279" s="20"/>
      <c r="Q1279" s="30"/>
      <c r="R1279" s="30"/>
      <c r="S1279" s="30"/>
      <c r="T1279" s="30"/>
      <c r="U1279" s="20"/>
      <c r="V1279" s="20"/>
      <c r="W1279" s="20"/>
    </row>
    <row r="1280">
      <c r="A1280" s="20"/>
      <c r="B1280" s="20"/>
      <c r="C1280" s="20"/>
      <c r="D1280" s="20"/>
      <c r="E1280" s="20"/>
      <c r="F1280" s="20"/>
      <c r="G1280" s="20"/>
      <c r="H1280" s="20"/>
      <c r="I1280" s="29"/>
      <c r="J1280" s="29"/>
      <c r="K1280" s="30"/>
      <c r="L1280" s="20"/>
      <c r="M1280" s="20"/>
      <c r="N1280" s="20"/>
      <c r="O1280" s="20"/>
      <c r="P1280" s="20"/>
      <c r="Q1280" s="30"/>
      <c r="R1280" s="30"/>
      <c r="S1280" s="30"/>
      <c r="T1280" s="30"/>
      <c r="U1280" s="20"/>
      <c r="V1280" s="20"/>
      <c r="W1280" s="20"/>
    </row>
    <row r="1281">
      <c r="A1281" s="20"/>
      <c r="B1281" s="20"/>
      <c r="C1281" s="20"/>
      <c r="D1281" s="20"/>
      <c r="E1281" s="20"/>
      <c r="F1281" s="20"/>
      <c r="G1281" s="20"/>
      <c r="H1281" s="20"/>
      <c r="I1281" s="29"/>
      <c r="J1281" s="29"/>
      <c r="K1281" s="30"/>
      <c r="L1281" s="20"/>
      <c r="M1281" s="20"/>
      <c r="N1281" s="20"/>
      <c r="O1281" s="20"/>
      <c r="P1281" s="20"/>
      <c r="Q1281" s="30"/>
      <c r="R1281" s="30"/>
      <c r="S1281" s="30"/>
      <c r="T1281" s="30"/>
      <c r="U1281" s="20"/>
      <c r="V1281" s="20"/>
      <c r="W1281" s="20"/>
    </row>
    <row r="1282">
      <c r="A1282" s="20"/>
      <c r="B1282" s="20"/>
      <c r="C1282" s="20"/>
      <c r="D1282" s="20"/>
      <c r="E1282" s="20"/>
      <c r="F1282" s="20"/>
      <c r="G1282" s="20"/>
      <c r="H1282" s="20"/>
      <c r="I1282" s="29"/>
      <c r="J1282" s="29"/>
      <c r="K1282" s="30"/>
      <c r="L1282" s="20"/>
      <c r="M1282" s="20"/>
      <c r="N1282" s="20"/>
      <c r="O1282" s="20"/>
      <c r="P1282" s="20"/>
      <c r="Q1282" s="30"/>
      <c r="R1282" s="30"/>
      <c r="S1282" s="30"/>
      <c r="T1282" s="30"/>
      <c r="U1282" s="20"/>
      <c r="V1282" s="20"/>
      <c r="W1282" s="20"/>
    </row>
    <row r="1283">
      <c r="A1283" s="20"/>
      <c r="B1283" s="20"/>
      <c r="C1283" s="20"/>
      <c r="D1283" s="20"/>
      <c r="E1283" s="20"/>
      <c r="F1283" s="20"/>
      <c r="G1283" s="20"/>
      <c r="H1283" s="20"/>
      <c r="I1283" s="29"/>
      <c r="J1283" s="29"/>
      <c r="K1283" s="30"/>
      <c r="L1283" s="20"/>
      <c r="M1283" s="20"/>
      <c r="N1283" s="20"/>
      <c r="O1283" s="20"/>
      <c r="P1283" s="20"/>
      <c r="Q1283" s="30"/>
      <c r="R1283" s="30"/>
      <c r="S1283" s="30"/>
      <c r="T1283" s="30"/>
      <c r="U1283" s="20"/>
      <c r="V1283" s="20"/>
      <c r="W1283" s="20"/>
    </row>
    <row r="1284">
      <c r="A1284" s="20"/>
      <c r="B1284" s="20"/>
      <c r="C1284" s="20"/>
      <c r="D1284" s="20"/>
      <c r="E1284" s="20"/>
      <c r="F1284" s="20"/>
      <c r="G1284" s="20"/>
      <c r="H1284" s="20"/>
      <c r="I1284" s="29"/>
      <c r="J1284" s="29"/>
      <c r="K1284" s="30"/>
      <c r="L1284" s="20"/>
      <c r="M1284" s="20"/>
      <c r="N1284" s="20"/>
      <c r="O1284" s="20"/>
      <c r="P1284" s="20"/>
      <c r="Q1284" s="30"/>
      <c r="R1284" s="30"/>
      <c r="S1284" s="30"/>
      <c r="T1284" s="30"/>
      <c r="U1284" s="20"/>
      <c r="V1284" s="20"/>
      <c r="W1284" s="20"/>
    </row>
    <row r="1285">
      <c r="A1285" s="20"/>
      <c r="B1285" s="20"/>
      <c r="C1285" s="20"/>
      <c r="D1285" s="20"/>
      <c r="E1285" s="20"/>
      <c r="F1285" s="20"/>
      <c r="G1285" s="20"/>
      <c r="H1285" s="20"/>
      <c r="I1285" s="29"/>
      <c r="J1285" s="29"/>
      <c r="K1285" s="30"/>
      <c r="L1285" s="20"/>
      <c r="M1285" s="20"/>
      <c r="N1285" s="20"/>
      <c r="O1285" s="20"/>
      <c r="P1285" s="20"/>
      <c r="Q1285" s="30"/>
      <c r="R1285" s="30"/>
      <c r="S1285" s="30"/>
      <c r="T1285" s="30"/>
      <c r="U1285" s="20"/>
      <c r="V1285" s="20"/>
      <c r="W1285" s="20"/>
    </row>
    <row r="1286">
      <c r="A1286" s="20"/>
      <c r="B1286" s="20"/>
      <c r="C1286" s="20"/>
      <c r="D1286" s="20"/>
      <c r="E1286" s="20"/>
      <c r="F1286" s="20"/>
      <c r="G1286" s="20"/>
      <c r="H1286" s="20"/>
      <c r="I1286" s="29"/>
      <c r="J1286" s="29"/>
      <c r="K1286" s="30"/>
      <c r="L1286" s="20"/>
      <c r="M1286" s="20"/>
      <c r="N1286" s="20"/>
      <c r="O1286" s="20"/>
      <c r="P1286" s="20"/>
      <c r="Q1286" s="30"/>
      <c r="R1286" s="30"/>
      <c r="S1286" s="30"/>
      <c r="T1286" s="30"/>
      <c r="U1286" s="20"/>
      <c r="V1286" s="20"/>
      <c r="W1286" s="20"/>
    </row>
    <row r="1287">
      <c r="A1287" s="20"/>
      <c r="B1287" s="20"/>
      <c r="C1287" s="20"/>
      <c r="D1287" s="20"/>
      <c r="E1287" s="20"/>
      <c r="F1287" s="20"/>
      <c r="G1287" s="20"/>
      <c r="H1287" s="20"/>
      <c r="I1287" s="29"/>
      <c r="J1287" s="29"/>
      <c r="K1287" s="30"/>
      <c r="L1287" s="20"/>
      <c r="M1287" s="20"/>
      <c r="N1287" s="20"/>
      <c r="O1287" s="20"/>
      <c r="P1287" s="20"/>
      <c r="Q1287" s="30"/>
      <c r="R1287" s="30"/>
      <c r="S1287" s="30"/>
      <c r="T1287" s="30"/>
      <c r="U1287" s="20"/>
      <c r="V1287" s="20"/>
      <c r="W1287" s="20"/>
    </row>
    <row r="1288">
      <c r="A1288" s="20"/>
      <c r="B1288" s="20"/>
      <c r="C1288" s="20"/>
      <c r="D1288" s="20"/>
      <c r="E1288" s="20"/>
      <c r="F1288" s="20"/>
      <c r="G1288" s="20"/>
      <c r="H1288" s="20"/>
      <c r="I1288" s="29"/>
      <c r="J1288" s="29"/>
      <c r="K1288" s="30"/>
      <c r="L1288" s="20"/>
      <c r="M1288" s="20"/>
      <c r="N1288" s="20"/>
      <c r="O1288" s="20"/>
      <c r="P1288" s="20"/>
      <c r="Q1288" s="30"/>
      <c r="R1288" s="30"/>
      <c r="S1288" s="30"/>
      <c r="T1288" s="30"/>
      <c r="U1288" s="20"/>
      <c r="V1288" s="20"/>
      <c r="W1288" s="20"/>
    </row>
    <row r="1289">
      <c r="A1289" s="20"/>
      <c r="B1289" s="20"/>
      <c r="C1289" s="20"/>
      <c r="D1289" s="20"/>
      <c r="E1289" s="20"/>
      <c r="F1289" s="20"/>
      <c r="G1289" s="20"/>
      <c r="H1289" s="20"/>
      <c r="I1289" s="29"/>
      <c r="J1289" s="29"/>
      <c r="K1289" s="30"/>
      <c r="L1289" s="20"/>
      <c r="M1289" s="20"/>
      <c r="N1289" s="20"/>
      <c r="O1289" s="20"/>
      <c r="P1289" s="20"/>
      <c r="Q1289" s="30"/>
      <c r="R1289" s="30"/>
      <c r="S1289" s="30"/>
      <c r="T1289" s="30"/>
      <c r="U1289" s="20"/>
      <c r="V1289" s="20"/>
      <c r="W1289" s="20"/>
    </row>
    <row r="1290">
      <c r="A1290" s="20"/>
      <c r="B1290" s="20"/>
      <c r="C1290" s="20"/>
      <c r="D1290" s="20"/>
      <c r="E1290" s="20"/>
      <c r="F1290" s="20"/>
      <c r="G1290" s="20"/>
      <c r="H1290" s="20"/>
      <c r="I1290" s="29"/>
      <c r="J1290" s="29"/>
      <c r="K1290" s="30"/>
      <c r="L1290" s="20"/>
      <c r="M1290" s="20"/>
      <c r="N1290" s="20"/>
      <c r="O1290" s="20"/>
      <c r="P1290" s="20"/>
      <c r="Q1290" s="30"/>
      <c r="R1290" s="30"/>
      <c r="S1290" s="30"/>
      <c r="T1290" s="30"/>
      <c r="U1290" s="20"/>
      <c r="V1290" s="20"/>
      <c r="W1290" s="20"/>
    </row>
    <row r="1291">
      <c r="A1291" s="20"/>
      <c r="B1291" s="20"/>
      <c r="C1291" s="20"/>
      <c r="D1291" s="20"/>
      <c r="E1291" s="20"/>
      <c r="F1291" s="20"/>
      <c r="G1291" s="20"/>
      <c r="H1291" s="20"/>
      <c r="I1291" s="29"/>
      <c r="J1291" s="29"/>
      <c r="K1291" s="30"/>
      <c r="L1291" s="20"/>
      <c r="M1291" s="20"/>
      <c r="N1291" s="20"/>
      <c r="O1291" s="20"/>
      <c r="P1291" s="20"/>
      <c r="Q1291" s="30"/>
      <c r="R1291" s="30"/>
      <c r="S1291" s="30"/>
      <c r="T1291" s="30"/>
      <c r="U1291" s="20"/>
      <c r="V1291" s="20"/>
      <c r="W1291" s="20"/>
    </row>
    <row r="1292">
      <c r="A1292" s="20"/>
      <c r="B1292" s="20"/>
      <c r="C1292" s="20"/>
      <c r="D1292" s="20"/>
      <c r="E1292" s="20"/>
      <c r="F1292" s="20"/>
      <c r="G1292" s="20"/>
      <c r="H1292" s="20"/>
      <c r="I1292" s="29"/>
      <c r="J1292" s="29"/>
      <c r="K1292" s="30"/>
      <c r="L1292" s="20"/>
      <c r="M1292" s="20"/>
      <c r="N1292" s="20"/>
      <c r="O1292" s="20"/>
      <c r="P1292" s="20"/>
      <c r="Q1292" s="30"/>
      <c r="R1292" s="30"/>
      <c r="S1292" s="30"/>
      <c r="T1292" s="30"/>
      <c r="U1292" s="20"/>
      <c r="V1292" s="20"/>
      <c r="W1292" s="20"/>
    </row>
    <row r="1293">
      <c r="A1293" s="20"/>
      <c r="B1293" s="20"/>
      <c r="C1293" s="20"/>
      <c r="D1293" s="20"/>
      <c r="E1293" s="20"/>
      <c r="F1293" s="20"/>
      <c r="G1293" s="20"/>
      <c r="H1293" s="20"/>
      <c r="I1293" s="29"/>
      <c r="J1293" s="29"/>
      <c r="K1293" s="30"/>
      <c r="L1293" s="20"/>
      <c r="M1293" s="20"/>
      <c r="N1293" s="20"/>
      <c r="O1293" s="20"/>
      <c r="P1293" s="20"/>
      <c r="Q1293" s="30"/>
      <c r="R1293" s="30"/>
      <c r="S1293" s="30"/>
      <c r="T1293" s="30"/>
      <c r="U1293" s="20"/>
      <c r="V1293" s="20"/>
      <c r="W1293" s="20"/>
    </row>
    <row r="1294">
      <c r="A1294" s="20"/>
      <c r="B1294" s="20"/>
      <c r="C1294" s="20"/>
      <c r="D1294" s="20"/>
      <c r="E1294" s="20"/>
      <c r="F1294" s="20"/>
      <c r="G1294" s="20"/>
      <c r="H1294" s="20"/>
      <c r="I1294" s="29"/>
      <c r="J1294" s="29"/>
      <c r="K1294" s="30"/>
      <c r="L1294" s="20"/>
      <c r="M1294" s="20"/>
      <c r="N1294" s="20"/>
      <c r="O1294" s="20"/>
      <c r="P1294" s="20"/>
      <c r="Q1294" s="30"/>
      <c r="R1294" s="30"/>
      <c r="S1294" s="30"/>
      <c r="T1294" s="30"/>
      <c r="U1294" s="20"/>
      <c r="V1294" s="20"/>
      <c r="W1294" s="20"/>
    </row>
    <row r="1295">
      <c r="A1295" s="20"/>
      <c r="B1295" s="20"/>
      <c r="C1295" s="20"/>
      <c r="D1295" s="20"/>
      <c r="E1295" s="20"/>
      <c r="F1295" s="20"/>
      <c r="G1295" s="20"/>
      <c r="H1295" s="20"/>
      <c r="I1295" s="29"/>
      <c r="J1295" s="29"/>
      <c r="K1295" s="30"/>
      <c r="L1295" s="20"/>
      <c r="M1295" s="20"/>
      <c r="N1295" s="20"/>
      <c r="O1295" s="20"/>
      <c r="P1295" s="20"/>
      <c r="Q1295" s="30"/>
      <c r="R1295" s="30"/>
      <c r="S1295" s="30"/>
      <c r="T1295" s="30"/>
      <c r="U1295" s="20"/>
      <c r="V1295" s="20"/>
      <c r="W1295" s="20"/>
    </row>
    <row r="1296">
      <c r="A1296" s="20"/>
      <c r="B1296" s="20"/>
      <c r="C1296" s="20"/>
      <c r="D1296" s="20"/>
      <c r="E1296" s="20"/>
      <c r="F1296" s="20"/>
      <c r="G1296" s="20"/>
      <c r="H1296" s="20"/>
      <c r="I1296" s="29"/>
      <c r="J1296" s="29"/>
      <c r="K1296" s="30"/>
      <c r="L1296" s="20"/>
      <c r="M1296" s="20"/>
      <c r="N1296" s="20"/>
      <c r="O1296" s="20"/>
      <c r="P1296" s="20"/>
      <c r="Q1296" s="30"/>
      <c r="R1296" s="30"/>
      <c r="S1296" s="30"/>
      <c r="T1296" s="30"/>
      <c r="U1296" s="20"/>
      <c r="V1296" s="20"/>
      <c r="W1296" s="20"/>
    </row>
    <row r="1297">
      <c r="A1297" s="20"/>
      <c r="B1297" s="20"/>
      <c r="C1297" s="20"/>
      <c r="D1297" s="20"/>
      <c r="E1297" s="20"/>
      <c r="F1297" s="20"/>
      <c r="G1297" s="20"/>
      <c r="H1297" s="20"/>
      <c r="I1297" s="29"/>
      <c r="J1297" s="29"/>
      <c r="K1297" s="30"/>
      <c r="L1297" s="20"/>
      <c r="M1297" s="20"/>
      <c r="N1297" s="20"/>
      <c r="O1297" s="20"/>
      <c r="P1297" s="20"/>
      <c r="Q1297" s="30"/>
      <c r="R1297" s="30"/>
      <c r="S1297" s="30"/>
      <c r="T1297" s="30"/>
      <c r="U1297" s="20"/>
      <c r="V1297" s="20"/>
      <c r="W1297" s="20"/>
    </row>
    <row r="1298">
      <c r="A1298" s="20"/>
      <c r="B1298" s="20"/>
      <c r="C1298" s="20"/>
      <c r="D1298" s="20"/>
      <c r="E1298" s="20"/>
      <c r="F1298" s="20"/>
      <c r="G1298" s="20"/>
      <c r="H1298" s="20"/>
      <c r="I1298" s="29"/>
      <c r="J1298" s="29"/>
      <c r="K1298" s="30"/>
      <c r="L1298" s="20"/>
      <c r="M1298" s="20"/>
      <c r="N1298" s="20"/>
      <c r="O1298" s="20"/>
      <c r="P1298" s="20"/>
      <c r="Q1298" s="30"/>
      <c r="R1298" s="30"/>
      <c r="S1298" s="30"/>
      <c r="T1298" s="30"/>
      <c r="U1298" s="20"/>
      <c r="V1298" s="20"/>
      <c r="W1298" s="20"/>
    </row>
    <row r="1299">
      <c r="A1299" s="20"/>
      <c r="B1299" s="20"/>
      <c r="C1299" s="20"/>
      <c r="D1299" s="20"/>
      <c r="E1299" s="20"/>
      <c r="F1299" s="20"/>
      <c r="G1299" s="20"/>
      <c r="H1299" s="20"/>
      <c r="I1299" s="29"/>
      <c r="J1299" s="29"/>
      <c r="K1299" s="30"/>
      <c r="L1299" s="20"/>
      <c r="M1299" s="20"/>
      <c r="N1299" s="20"/>
      <c r="O1299" s="20"/>
      <c r="P1299" s="20"/>
      <c r="Q1299" s="30"/>
      <c r="R1299" s="30"/>
      <c r="S1299" s="30"/>
      <c r="T1299" s="30"/>
      <c r="U1299" s="20"/>
      <c r="V1299" s="20"/>
      <c r="W1299" s="20"/>
    </row>
    <row r="1300">
      <c r="A1300" s="20"/>
      <c r="B1300" s="20"/>
      <c r="C1300" s="20"/>
      <c r="D1300" s="20"/>
      <c r="E1300" s="20"/>
      <c r="F1300" s="20"/>
      <c r="G1300" s="20"/>
      <c r="H1300" s="20"/>
      <c r="I1300" s="29"/>
      <c r="J1300" s="29"/>
      <c r="K1300" s="30"/>
      <c r="L1300" s="20"/>
      <c r="M1300" s="20"/>
      <c r="N1300" s="20"/>
      <c r="O1300" s="20"/>
      <c r="P1300" s="20"/>
      <c r="Q1300" s="30"/>
      <c r="R1300" s="30"/>
      <c r="S1300" s="30"/>
      <c r="T1300" s="30"/>
      <c r="U1300" s="20"/>
      <c r="V1300" s="20"/>
      <c r="W1300" s="20"/>
    </row>
    <row r="1301">
      <c r="A1301" s="20"/>
      <c r="B1301" s="20"/>
      <c r="C1301" s="20"/>
      <c r="D1301" s="20"/>
      <c r="E1301" s="20"/>
      <c r="F1301" s="20"/>
      <c r="G1301" s="20"/>
      <c r="H1301" s="20"/>
      <c r="I1301" s="29"/>
      <c r="J1301" s="29"/>
      <c r="K1301" s="30"/>
      <c r="L1301" s="20"/>
      <c r="M1301" s="20"/>
      <c r="N1301" s="20"/>
      <c r="O1301" s="20"/>
      <c r="P1301" s="20"/>
      <c r="Q1301" s="30"/>
      <c r="R1301" s="30"/>
      <c r="S1301" s="30"/>
      <c r="T1301" s="30"/>
      <c r="U1301" s="20"/>
      <c r="V1301" s="20"/>
      <c r="W1301" s="20"/>
    </row>
    <row r="1302">
      <c r="A1302" s="20"/>
      <c r="B1302" s="20"/>
      <c r="C1302" s="20"/>
      <c r="D1302" s="20"/>
      <c r="E1302" s="20"/>
      <c r="F1302" s="20"/>
      <c r="G1302" s="20"/>
      <c r="H1302" s="20"/>
      <c r="I1302" s="29"/>
      <c r="J1302" s="29"/>
      <c r="K1302" s="30"/>
      <c r="L1302" s="20"/>
      <c r="M1302" s="20"/>
      <c r="N1302" s="20"/>
      <c r="O1302" s="20"/>
      <c r="P1302" s="20"/>
      <c r="Q1302" s="30"/>
      <c r="R1302" s="30"/>
      <c r="S1302" s="30"/>
      <c r="T1302" s="30"/>
      <c r="U1302" s="20"/>
      <c r="V1302" s="20"/>
      <c r="W1302" s="20"/>
    </row>
    <row r="1303">
      <c r="A1303" s="20"/>
      <c r="B1303" s="20"/>
      <c r="C1303" s="20"/>
      <c r="D1303" s="20"/>
      <c r="E1303" s="20"/>
      <c r="F1303" s="20"/>
      <c r="G1303" s="20"/>
      <c r="H1303" s="20"/>
      <c r="I1303" s="29"/>
      <c r="J1303" s="29"/>
      <c r="K1303" s="30"/>
      <c r="L1303" s="20"/>
      <c r="M1303" s="20"/>
      <c r="N1303" s="20"/>
      <c r="O1303" s="20"/>
      <c r="P1303" s="20"/>
      <c r="Q1303" s="30"/>
      <c r="R1303" s="30"/>
      <c r="S1303" s="30"/>
      <c r="T1303" s="30"/>
      <c r="U1303" s="20"/>
      <c r="V1303" s="20"/>
      <c r="W1303" s="20"/>
    </row>
    <row r="1304">
      <c r="A1304" s="20"/>
      <c r="B1304" s="20"/>
      <c r="C1304" s="20"/>
      <c r="D1304" s="20"/>
      <c r="E1304" s="20"/>
      <c r="F1304" s="20"/>
      <c r="G1304" s="20"/>
      <c r="H1304" s="20"/>
      <c r="I1304" s="29"/>
      <c r="J1304" s="29"/>
      <c r="K1304" s="30"/>
      <c r="L1304" s="20"/>
      <c r="M1304" s="20"/>
      <c r="N1304" s="20"/>
      <c r="O1304" s="20"/>
      <c r="P1304" s="20"/>
      <c r="Q1304" s="30"/>
      <c r="R1304" s="30"/>
      <c r="S1304" s="30"/>
      <c r="T1304" s="30"/>
      <c r="U1304" s="20"/>
      <c r="V1304" s="20"/>
      <c r="W1304" s="20"/>
    </row>
    <row r="1305">
      <c r="A1305" s="20"/>
      <c r="B1305" s="20"/>
      <c r="C1305" s="20"/>
      <c r="D1305" s="20"/>
      <c r="E1305" s="20"/>
      <c r="F1305" s="20"/>
      <c r="G1305" s="20"/>
      <c r="H1305" s="20"/>
      <c r="I1305" s="29"/>
      <c r="J1305" s="29"/>
      <c r="K1305" s="30"/>
      <c r="L1305" s="20"/>
      <c r="M1305" s="20"/>
      <c r="N1305" s="20"/>
      <c r="O1305" s="20"/>
      <c r="P1305" s="20"/>
      <c r="Q1305" s="30"/>
      <c r="R1305" s="30"/>
      <c r="S1305" s="30"/>
      <c r="T1305" s="30"/>
      <c r="U1305" s="20"/>
      <c r="V1305" s="20"/>
      <c r="W1305" s="20"/>
    </row>
    <row r="1306">
      <c r="A1306" s="20"/>
      <c r="B1306" s="20"/>
      <c r="C1306" s="20"/>
      <c r="D1306" s="20"/>
      <c r="E1306" s="20"/>
      <c r="F1306" s="20"/>
      <c r="G1306" s="20"/>
      <c r="H1306" s="20"/>
      <c r="I1306" s="29"/>
      <c r="J1306" s="29"/>
      <c r="K1306" s="30"/>
      <c r="L1306" s="20"/>
      <c r="M1306" s="20"/>
      <c r="N1306" s="20"/>
      <c r="O1306" s="20"/>
      <c r="P1306" s="20"/>
      <c r="Q1306" s="30"/>
      <c r="R1306" s="30"/>
      <c r="S1306" s="30"/>
      <c r="T1306" s="30"/>
      <c r="U1306" s="20"/>
      <c r="V1306" s="20"/>
      <c r="W1306" s="20"/>
    </row>
    <row r="1307">
      <c r="A1307" s="20"/>
      <c r="B1307" s="20"/>
      <c r="C1307" s="20"/>
      <c r="D1307" s="20"/>
      <c r="E1307" s="20"/>
      <c r="F1307" s="20"/>
      <c r="G1307" s="20"/>
      <c r="H1307" s="20"/>
      <c r="I1307" s="29"/>
      <c r="J1307" s="29"/>
      <c r="K1307" s="30"/>
      <c r="L1307" s="20"/>
      <c r="M1307" s="20"/>
      <c r="N1307" s="20"/>
      <c r="O1307" s="20"/>
      <c r="P1307" s="20"/>
      <c r="Q1307" s="30"/>
      <c r="R1307" s="30"/>
      <c r="S1307" s="30"/>
      <c r="T1307" s="30"/>
      <c r="U1307" s="20"/>
      <c r="V1307" s="20"/>
      <c r="W1307" s="20"/>
    </row>
    <row r="1308">
      <c r="A1308" s="20"/>
      <c r="B1308" s="20"/>
      <c r="C1308" s="20"/>
      <c r="D1308" s="20"/>
      <c r="E1308" s="20"/>
      <c r="F1308" s="20"/>
      <c r="G1308" s="20"/>
      <c r="H1308" s="20"/>
      <c r="I1308" s="29"/>
      <c r="J1308" s="29"/>
      <c r="K1308" s="30"/>
      <c r="L1308" s="20"/>
      <c r="M1308" s="20"/>
      <c r="N1308" s="20"/>
      <c r="O1308" s="20"/>
      <c r="P1308" s="20"/>
      <c r="Q1308" s="30"/>
      <c r="R1308" s="30"/>
      <c r="S1308" s="30"/>
      <c r="T1308" s="30"/>
      <c r="U1308" s="20"/>
      <c r="V1308" s="20"/>
      <c r="W1308" s="20"/>
    </row>
    <row r="1309">
      <c r="A1309" s="20"/>
      <c r="B1309" s="20"/>
      <c r="C1309" s="20"/>
      <c r="D1309" s="20"/>
      <c r="E1309" s="20"/>
      <c r="F1309" s="20"/>
      <c r="G1309" s="20"/>
      <c r="H1309" s="20"/>
      <c r="I1309" s="29"/>
      <c r="J1309" s="29"/>
      <c r="K1309" s="30"/>
      <c r="L1309" s="20"/>
      <c r="M1309" s="20"/>
      <c r="N1309" s="20"/>
      <c r="O1309" s="20"/>
      <c r="P1309" s="20"/>
      <c r="Q1309" s="30"/>
      <c r="R1309" s="30"/>
      <c r="S1309" s="30"/>
      <c r="T1309" s="30"/>
      <c r="U1309" s="20"/>
      <c r="V1309" s="20"/>
      <c r="W1309" s="20"/>
    </row>
    <row r="1310">
      <c r="A1310" s="20"/>
      <c r="B1310" s="20"/>
      <c r="C1310" s="20"/>
      <c r="D1310" s="20"/>
      <c r="E1310" s="20"/>
      <c r="F1310" s="20"/>
      <c r="G1310" s="20"/>
      <c r="H1310" s="20"/>
      <c r="I1310" s="29"/>
      <c r="J1310" s="29"/>
      <c r="K1310" s="30"/>
      <c r="L1310" s="20"/>
      <c r="M1310" s="20"/>
      <c r="N1310" s="20"/>
      <c r="O1310" s="20"/>
      <c r="P1310" s="20"/>
      <c r="Q1310" s="30"/>
      <c r="R1310" s="30"/>
      <c r="S1310" s="30"/>
      <c r="T1310" s="30"/>
      <c r="U1310" s="20"/>
      <c r="V1310" s="20"/>
      <c r="W1310" s="20"/>
    </row>
    <row r="1311">
      <c r="A1311" s="20"/>
      <c r="B1311" s="20"/>
      <c r="C1311" s="20"/>
      <c r="D1311" s="20"/>
      <c r="E1311" s="20"/>
      <c r="F1311" s="20"/>
      <c r="G1311" s="20"/>
      <c r="H1311" s="20"/>
      <c r="I1311" s="29"/>
      <c r="J1311" s="29"/>
      <c r="K1311" s="30"/>
      <c r="L1311" s="20"/>
      <c r="M1311" s="20"/>
      <c r="N1311" s="20"/>
      <c r="O1311" s="20"/>
      <c r="P1311" s="20"/>
      <c r="Q1311" s="30"/>
      <c r="R1311" s="30"/>
      <c r="S1311" s="30"/>
      <c r="T1311" s="30"/>
      <c r="U1311" s="20"/>
      <c r="V1311" s="20"/>
      <c r="W1311" s="20"/>
    </row>
    <row r="1312">
      <c r="A1312" s="20"/>
      <c r="B1312" s="20"/>
      <c r="C1312" s="20"/>
      <c r="D1312" s="20"/>
      <c r="E1312" s="20"/>
      <c r="F1312" s="20"/>
      <c r="G1312" s="20"/>
      <c r="H1312" s="20"/>
      <c r="I1312" s="29"/>
      <c r="J1312" s="29"/>
      <c r="K1312" s="30"/>
      <c r="L1312" s="20"/>
      <c r="M1312" s="20"/>
      <c r="N1312" s="20"/>
      <c r="O1312" s="20"/>
      <c r="P1312" s="20"/>
      <c r="Q1312" s="30"/>
      <c r="R1312" s="30"/>
      <c r="S1312" s="30"/>
      <c r="T1312" s="30"/>
      <c r="U1312" s="20"/>
      <c r="V1312" s="20"/>
      <c r="W1312" s="20"/>
    </row>
    <row r="1313">
      <c r="A1313" s="20"/>
      <c r="B1313" s="20"/>
      <c r="C1313" s="20"/>
      <c r="D1313" s="20"/>
      <c r="E1313" s="20"/>
      <c r="F1313" s="20"/>
      <c r="G1313" s="20"/>
      <c r="H1313" s="20"/>
      <c r="I1313" s="29"/>
      <c r="J1313" s="29"/>
      <c r="K1313" s="30"/>
      <c r="L1313" s="20"/>
      <c r="M1313" s="20"/>
      <c r="N1313" s="20"/>
      <c r="O1313" s="20"/>
      <c r="P1313" s="20"/>
      <c r="Q1313" s="30"/>
      <c r="R1313" s="30"/>
      <c r="S1313" s="30"/>
      <c r="T1313" s="30"/>
      <c r="U1313" s="20"/>
      <c r="V1313" s="20"/>
      <c r="W1313" s="20"/>
    </row>
    <row r="1314">
      <c r="A1314" s="20"/>
      <c r="B1314" s="20"/>
      <c r="C1314" s="20"/>
      <c r="D1314" s="20"/>
      <c r="E1314" s="20"/>
      <c r="F1314" s="20"/>
      <c r="G1314" s="20"/>
      <c r="H1314" s="20"/>
      <c r="I1314" s="29"/>
      <c r="J1314" s="29"/>
      <c r="K1314" s="30"/>
      <c r="L1314" s="20"/>
      <c r="M1314" s="20"/>
      <c r="N1314" s="20"/>
      <c r="O1314" s="20"/>
      <c r="P1314" s="20"/>
      <c r="Q1314" s="30"/>
      <c r="R1314" s="30"/>
      <c r="S1314" s="30"/>
      <c r="T1314" s="30"/>
      <c r="U1314" s="20"/>
      <c r="V1314" s="20"/>
      <c r="W1314" s="20"/>
    </row>
    <row r="1315">
      <c r="A1315" s="20"/>
      <c r="B1315" s="20"/>
      <c r="C1315" s="20"/>
      <c r="D1315" s="20"/>
      <c r="E1315" s="20"/>
      <c r="F1315" s="20"/>
      <c r="G1315" s="20"/>
      <c r="H1315" s="20"/>
      <c r="I1315" s="29"/>
      <c r="J1315" s="29"/>
      <c r="K1315" s="30"/>
      <c r="L1315" s="20"/>
      <c r="M1315" s="20"/>
      <c r="N1315" s="20"/>
      <c r="O1315" s="20"/>
      <c r="P1315" s="20"/>
      <c r="Q1315" s="30"/>
      <c r="R1315" s="30"/>
      <c r="S1315" s="30"/>
      <c r="T1315" s="30"/>
      <c r="U1315" s="20"/>
      <c r="V1315" s="20"/>
      <c r="W1315" s="20"/>
    </row>
    <row r="1316">
      <c r="A1316" s="20"/>
      <c r="B1316" s="20"/>
      <c r="C1316" s="20"/>
      <c r="D1316" s="20"/>
      <c r="E1316" s="20"/>
      <c r="F1316" s="20"/>
      <c r="G1316" s="20"/>
      <c r="H1316" s="20"/>
      <c r="I1316" s="29"/>
      <c r="J1316" s="29"/>
      <c r="K1316" s="30"/>
      <c r="L1316" s="20"/>
      <c r="M1316" s="20"/>
      <c r="N1316" s="20"/>
      <c r="O1316" s="20"/>
      <c r="P1316" s="20"/>
      <c r="Q1316" s="30"/>
      <c r="R1316" s="30"/>
      <c r="S1316" s="30"/>
      <c r="T1316" s="30"/>
      <c r="U1316" s="20"/>
      <c r="V1316" s="20"/>
      <c r="W1316" s="20"/>
    </row>
    <row r="1317">
      <c r="A1317" s="20"/>
      <c r="B1317" s="20"/>
      <c r="C1317" s="20"/>
      <c r="D1317" s="20"/>
      <c r="E1317" s="20"/>
      <c r="F1317" s="20"/>
      <c r="G1317" s="20"/>
      <c r="H1317" s="20"/>
      <c r="I1317" s="29"/>
      <c r="J1317" s="29"/>
      <c r="K1317" s="30"/>
      <c r="L1317" s="20"/>
      <c r="M1317" s="20"/>
      <c r="N1317" s="20"/>
      <c r="O1317" s="20"/>
      <c r="P1317" s="20"/>
      <c r="Q1317" s="30"/>
      <c r="R1317" s="30"/>
      <c r="S1317" s="30"/>
      <c r="T1317" s="30"/>
      <c r="U1317" s="20"/>
      <c r="V1317" s="20"/>
      <c r="W1317" s="20"/>
    </row>
    <row r="1318">
      <c r="A1318" s="20"/>
      <c r="B1318" s="20"/>
      <c r="C1318" s="20"/>
      <c r="D1318" s="20"/>
      <c r="E1318" s="20"/>
      <c r="F1318" s="20"/>
      <c r="G1318" s="20"/>
      <c r="H1318" s="20"/>
      <c r="I1318" s="29"/>
      <c r="J1318" s="29"/>
      <c r="K1318" s="30"/>
      <c r="L1318" s="20"/>
      <c r="M1318" s="20"/>
      <c r="N1318" s="20"/>
      <c r="O1318" s="20"/>
      <c r="P1318" s="20"/>
      <c r="Q1318" s="30"/>
      <c r="R1318" s="30"/>
      <c r="S1318" s="30"/>
      <c r="T1318" s="30"/>
      <c r="U1318" s="20"/>
      <c r="V1318" s="20"/>
      <c r="W1318" s="20"/>
    </row>
    <row r="1319">
      <c r="A1319" s="20"/>
      <c r="B1319" s="20"/>
      <c r="C1319" s="20"/>
      <c r="D1319" s="20"/>
      <c r="E1319" s="20"/>
      <c r="F1319" s="20"/>
      <c r="G1319" s="20"/>
      <c r="H1319" s="20"/>
      <c r="I1319" s="29"/>
      <c r="J1319" s="29"/>
      <c r="K1319" s="30"/>
      <c r="L1319" s="20"/>
      <c r="M1319" s="20"/>
      <c r="N1319" s="20"/>
      <c r="O1319" s="20"/>
      <c r="P1319" s="20"/>
      <c r="Q1319" s="30"/>
      <c r="R1319" s="30"/>
      <c r="S1319" s="30"/>
      <c r="T1319" s="30"/>
      <c r="U1319" s="20"/>
      <c r="V1319" s="20"/>
      <c r="W1319" s="20"/>
    </row>
    <row r="1320">
      <c r="A1320" s="20"/>
      <c r="B1320" s="20"/>
      <c r="C1320" s="20"/>
      <c r="D1320" s="20"/>
      <c r="E1320" s="20"/>
      <c r="F1320" s="20"/>
      <c r="G1320" s="20"/>
      <c r="H1320" s="20"/>
      <c r="I1320" s="29"/>
      <c r="J1320" s="29"/>
      <c r="K1320" s="30"/>
      <c r="L1320" s="20"/>
      <c r="M1320" s="20"/>
      <c r="N1320" s="20"/>
      <c r="O1320" s="20"/>
      <c r="P1320" s="20"/>
      <c r="Q1320" s="30"/>
      <c r="R1320" s="30"/>
      <c r="S1320" s="30"/>
      <c r="T1320" s="30"/>
      <c r="U1320" s="20"/>
      <c r="V1320" s="20"/>
      <c r="W1320" s="20"/>
    </row>
    <row r="1321">
      <c r="A1321" s="20"/>
      <c r="B1321" s="20"/>
      <c r="C1321" s="20"/>
      <c r="D1321" s="20"/>
      <c r="E1321" s="20"/>
      <c r="F1321" s="20"/>
      <c r="G1321" s="20"/>
      <c r="H1321" s="20"/>
      <c r="I1321" s="29"/>
      <c r="J1321" s="29"/>
      <c r="K1321" s="30"/>
      <c r="L1321" s="20"/>
      <c r="M1321" s="20"/>
      <c r="N1321" s="20"/>
      <c r="O1321" s="20"/>
      <c r="P1321" s="20"/>
      <c r="Q1321" s="30"/>
      <c r="R1321" s="30"/>
      <c r="S1321" s="30"/>
      <c r="T1321" s="30"/>
      <c r="U1321" s="20"/>
      <c r="V1321" s="20"/>
      <c r="W1321" s="20"/>
    </row>
    <row r="1322">
      <c r="A1322" s="20"/>
      <c r="B1322" s="20"/>
      <c r="C1322" s="20"/>
      <c r="D1322" s="20"/>
      <c r="E1322" s="20"/>
      <c r="F1322" s="20"/>
      <c r="G1322" s="20"/>
      <c r="H1322" s="20"/>
      <c r="I1322" s="29"/>
      <c r="J1322" s="29"/>
      <c r="K1322" s="30"/>
      <c r="L1322" s="20"/>
      <c r="M1322" s="20"/>
      <c r="N1322" s="20"/>
      <c r="O1322" s="20"/>
      <c r="P1322" s="20"/>
      <c r="Q1322" s="30"/>
      <c r="R1322" s="30"/>
      <c r="S1322" s="30"/>
      <c r="T1322" s="30"/>
      <c r="U1322" s="20"/>
      <c r="V1322" s="20"/>
      <c r="W1322" s="20"/>
    </row>
    <row r="1323">
      <c r="A1323" s="20"/>
      <c r="B1323" s="20"/>
      <c r="C1323" s="20"/>
      <c r="D1323" s="20"/>
      <c r="E1323" s="20"/>
      <c r="F1323" s="20"/>
      <c r="G1323" s="20"/>
      <c r="H1323" s="20"/>
      <c r="I1323" s="29"/>
      <c r="J1323" s="29"/>
      <c r="K1323" s="30"/>
      <c r="L1323" s="20"/>
      <c r="M1323" s="20"/>
      <c r="N1323" s="20"/>
      <c r="O1323" s="20"/>
      <c r="P1323" s="20"/>
      <c r="Q1323" s="30"/>
      <c r="R1323" s="30"/>
      <c r="S1323" s="30"/>
      <c r="T1323" s="30"/>
      <c r="U1323" s="20"/>
      <c r="V1323" s="20"/>
      <c r="W1323" s="20"/>
    </row>
    <row r="1324">
      <c r="A1324" s="20"/>
      <c r="B1324" s="20"/>
      <c r="C1324" s="20"/>
      <c r="D1324" s="20"/>
      <c r="E1324" s="20"/>
      <c r="F1324" s="20"/>
      <c r="G1324" s="20"/>
      <c r="H1324" s="20"/>
      <c r="I1324" s="29"/>
      <c r="J1324" s="29"/>
      <c r="K1324" s="30"/>
      <c r="L1324" s="20"/>
      <c r="M1324" s="20"/>
      <c r="N1324" s="20"/>
      <c r="O1324" s="20"/>
      <c r="P1324" s="20"/>
      <c r="Q1324" s="30"/>
      <c r="R1324" s="30"/>
      <c r="S1324" s="30"/>
      <c r="T1324" s="30"/>
      <c r="U1324" s="20"/>
      <c r="V1324" s="20"/>
      <c r="W1324" s="20"/>
    </row>
    <row r="1325">
      <c r="A1325" s="20"/>
      <c r="B1325" s="20"/>
      <c r="C1325" s="20"/>
      <c r="D1325" s="20"/>
      <c r="E1325" s="20"/>
      <c r="F1325" s="20"/>
      <c r="G1325" s="20"/>
      <c r="H1325" s="20"/>
      <c r="I1325" s="29"/>
      <c r="J1325" s="29"/>
      <c r="K1325" s="30"/>
      <c r="L1325" s="20"/>
      <c r="M1325" s="20"/>
      <c r="N1325" s="20"/>
      <c r="O1325" s="20"/>
      <c r="P1325" s="20"/>
      <c r="Q1325" s="30"/>
      <c r="R1325" s="30"/>
      <c r="S1325" s="30"/>
      <c r="T1325" s="30"/>
      <c r="U1325" s="20"/>
      <c r="V1325" s="20"/>
      <c r="W1325" s="20"/>
    </row>
    <row r="1326">
      <c r="A1326" s="20"/>
      <c r="B1326" s="20"/>
      <c r="C1326" s="20"/>
      <c r="D1326" s="20"/>
      <c r="E1326" s="20"/>
      <c r="F1326" s="20"/>
      <c r="G1326" s="20"/>
      <c r="H1326" s="20"/>
      <c r="I1326" s="29"/>
      <c r="J1326" s="29"/>
      <c r="K1326" s="30"/>
      <c r="L1326" s="20"/>
      <c r="M1326" s="20"/>
      <c r="N1326" s="20"/>
      <c r="O1326" s="20"/>
      <c r="P1326" s="20"/>
      <c r="Q1326" s="30"/>
      <c r="R1326" s="30"/>
      <c r="S1326" s="30"/>
      <c r="T1326" s="30"/>
      <c r="U1326" s="20"/>
      <c r="V1326" s="20"/>
      <c r="W1326" s="20"/>
    </row>
    <row r="1327">
      <c r="A1327" s="20"/>
      <c r="B1327" s="20"/>
      <c r="C1327" s="20"/>
      <c r="D1327" s="20"/>
      <c r="E1327" s="20"/>
      <c r="F1327" s="20"/>
      <c r="G1327" s="20"/>
      <c r="H1327" s="20"/>
      <c r="I1327" s="29"/>
      <c r="J1327" s="29"/>
      <c r="K1327" s="30"/>
      <c r="L1327" s="20"/>
      <c r="M1327" s="20"/>
      <c r="N1327" s="20"/>
      <c r="O1327" s="20"/>
      <c r="P1327" s="20"/>
      <c r="Q1327" s="30"/>
      <c r="R1327" s="30"/>
      <c r="S1327" s="30"/>
      <c r="T1327" s="30"/>
      <c r="U1327" s="20"/>
      <c r="V1327" s="20"/>
      <c r="W1327" s="20"/>
    </row>
    <row r="1328">
      <c r="A1328" s="20"/>
      <c r="B1328" s="20"/>
      <c r="C1328" s="20"/>
      <c r="D1328" s="20"/>
      <c r="E1328" s="20"/>
      <c r="F1328" s="20"/>
      <c r="G1328" s="20"/>
      <c r="H1328" s="20"/>
      <c r="I1328" s="29"/>
      <c r="J1328" s="29"/>
      <c r="K1328" s="30"/>
      <c r="L1328" s="20"/>
      <c r="M1328" s="20"/>
      <c r="N1328" s="20"/>
      <c r="O1328" s="20"/>
      <c r="P1328" s="20"/>
      <c r="Q1328" s="30"/>
      <c r="R1328" s="30"/>
      <c r="S1328" s="30"/>
      <c r="T1328" s="30"/>
      <c r="U1328" s="20"/>
      <c r="V1328" s="20"/>
      <c r="W1328" s="20"/>
    </row>
    <row r="1329">
      <c r="A1329" s="20"/>
      <c r="B1329" s="20"/>
      <c r="C1329" s="20"/>
      <c r="D1329" s="20"/>
      <c r="E1329" s="20"/>
      <c r="F1329" s="20"/>
      <c r="G1329" s="20"/>
      <c r="H1329" s="20"/>
      <c r="I1329" s="29"/>
      <c r="J1329" s="29"/>
      <c r="K1329" s="30"/>
      <c r="L1329" s="20"/>
      <c r="M1329" s="20"/>
      <c r="N1329" s="20"/>
      <c r="O1329" s="20"/>
      <c r="P1329" s="20"/>
      <c r="Q1329" s="30"/>
      <c r="R1329" s="30"/>
      <c r="S1329" s="30"/>
      <c r="T1329" s="30"/>
      <c r="U1329" s="20"/>
      <c r="V1329" s="20"/>
      <c r="W1329" s="20"/>
    </row>
    <row r="1330">
      <c r="A1330" s="20"/>
      <c r="B1330" s="20"/>
      <c r="C1330" s="20"/>
      <c r="D1330" s="20"/>
      <c r="E1330" s="20"/>
      <c r="F1330" s="20"/>
      <c r="G1330" s="20"/>
      <c r="H1330" s="20"/>
      <c r="I1330" s="29"/>
      <c r="J1330" s="29"/>
      <c r="K1330" s="30"/>
      <c r="L1330" s="20"/>
      <c r="M1330" s="20"/>
      <c r="N1330" s="20"/>
      <c r="O1330" s="20"/>
      <c r="P1330" s="20"/>
      <c r="Q1330" s="30"/>
      <c r="R1330" s="30"/>
      <c r="S1330" s="30"/>
      <c r="T1330" s="30"/>
      <c r="U1330" s="20"/>
      <c r="V1330" s="20"/>
      <c r="W1330" s="20"/>
    </row>
    <row r="1331">
      <c r="A1331" s="20"/>
      <c r="B1331" s="20"/>
      <c r="C1331" s="20"/>
      <c r="D1331" s="20"/>
      <c r="E1331" s="20"/>
      <c r="F1331" s="20"/>
      <c r="G1331" s="20"/>
      <c r="H1331" s="20"/>
      <c r="I1331" s="29"/>
      <c r="J1331" s="29"/>
      <c r="K1331" s="30"/>
      <c r="L1331" s="20"/>
      <c r="M1331" s="20"/>
      <c r="N1331" s="20"/>
      <c r="O1331" s="20"/>
      <c r="P1331" s="20"/>
      <c r="Q1331" s="30"/>
      <c r="R1331" s="30"/>
      <c r="S1331" s="30"/>
      <c r="T1331" s="30"/>
      <c r="U1331" s="20"/>
      <c r="V1331" s="20"/>
      <c r="W1331" s="20"/>
    </row>
    <row r="1332">
      <c r="A1332" s="20"/>
      <c r="B1332" s="20"/>
      <c r="C1332" s="20"/>
      <c r="D1332" s="20"/>
      <c r="E1332" s="20"/>
      <c r="F1332" s="20"/>
      <c r="G1332" s="20"/>
      <c r="H1332" s="20"/>
      <c r="I1332" s="29"/>
      <c r="J1332" s="29"/>
      <c r="K1332" s="30"/>
      <c r="L1332" s="20"/>
      <c r="M1332" s="20"/>
      <c r="N1332" s="20"/>
      <c r="O1332" s="20"/>
      <c r="P1332" s="20"/>
      <c r="Q1332" s="30"/>
      <c r="R1332" s="30"/>
      <c r="S1332" s="30"/>
      <c r="T1332" s="30"/>
      <c r="U1332" s="20"/>
      <c r="V1332" s="20"/>
      <c r="W1332" s="20"/>
    </row>
    <row r="1333">
      <c r="A1333" s="20"/>
      <c r="B1333" s="20"/>
      <c r="C1333" s="20"/>
      <c r="D1333" s="20"/>
      <c r="E1333" s="20"/>
      <c r="F1333" s="20"/>
      <c r="G1333" s="20"/>
      <c r="H1333" s="20"/>
      <c r="I1333" s="29"/>
      <c r="J1333" s="29"/>
      <c r="K1333" s="30"/>
      <c r="L1333" s="20"/>
      <c r="M1333" s="20"/>
      <c r="N1333" s="20"/>
      <c r="O1333" s="20"/>
      <c r="P1333" s="20"/>
      <c r="Q1333" s="30"/>
      <c r="R1333" s="30"/>
      <c r="S1333" s="30"/>
      <c r="T1333" s="30"/>
      <c r="U1333" s="20"/>
      <c r="V1333" s="20"/>
      <c r="W1333" s="20"/>
    </row>
    <row r="1334">
      <c r="A1334" s="20"/>
      <c r="B1334" s="20"/>
      <c r="C1334" s="20"/>
      <c r="D1334" s="20"/>
      <c r="E1334" s="20"/>
      <c r="F1334" s="20"/>
      <c r="G1334" s="20"/>
      <c r="H1334" s="20"/>
      <c r="I1334" s="29"/>
      <c r="J1334" s="29"/>
      <c r="K1334" s="30"/>
      <c r="L1334" s="20"/>
      <c r="M1334" s="20"/>
      <c r="N1334" s="20"/>
      <c r="O1334" s="20"/>
      <c r="P1334" s="20"/>
      <c r="Q1334" s="30"/>
      <c r="R1334" s="30"/>
      <c r="S1334" s="30"/>
      <c r="T1334" s="30"/>
      <c r="U1334" s="20"/>
      <c r="V1334" s="20"/>
      <c r="W1334" s="20"/>
    </row>
    <row r="1335">
      <c r="A1335" s="20"/>
      <c r="B1335" s="20"/>
      <c r="C1335" s="20"/>
      <c r="D1335" s="20"/>
      <c r="E1335" s="20"/>
      <c r="F1335" s="20"/>
      <c r="G1335" s="20"/>
      <c r="H1335" s="20"/>
      <c r="I1335" s="29"/>
      <c r="J1335" s="29"/>
      <c r="K1335" s="30"/>
      <c r="L1335" s="20"/>
      <c r="M1335" s="20"/>
      <c r="N1335" s="20"/>
      <c r="O1335" s="20"/>
      <c r="P1335" s="20"/>
      <c r="Q1335" s="30"/>
      <c r="R1335" s="30"/>
      <c r="S1335" s="30"/>
      <c r="T1335" s="30"/>
      <c r="U1335" s="20"/>
      <c r="V1335" s="20"/>
      <c r="W1335" s="20"/>
    </row>
    <row r="1336">
      <c r="A1336" s="20"/>
      <c r="B1336" s="20"/>
      <c r="C1336" s="20"/>
      <c r="D1336" s="20"/>
      <c r="E1336" s="20"/>
      <c r="F1336" s="20"/>
      <c r="G1336" s="20"/>
      <c r="H1336" s="20"/>
      <c r="I1336" s="29"/>
      <c r="J1336" s="29"/>
      <c r="K1336" s="30"/>
      <c r="L1336" s="20"/>
      <c r="M1336" s="20"/>
      <c r="N1336" s="20"/>
      <c r="O1336" s="20"/>
      <c r="P1336" s="20"/>
      <c r="Q1336" s="30"/>
      <c r="R1336" s="30"/>
      <c r="S1336" s="30"/>
      <c r="T1336" s="30"/>
      <c r="U1336" s="20"/>
      <c r="V1336" s="20"/>
      <c r="W1336" s="20"/>
    </row>
    <row r="1337">
      <c r="A1337" s="20"/>
      <c r="B1337" s="20"/>
      <c r="C1337" s="20"/>
      <c r="D1337" s="20"/>
      <c r="E1337" s="20"/>
      <c r="F1337" s="20"/>
      <c r="G1337" s="20"/>
      <c r="H1337" s="20"/>
      <c r="I1337" s="29"/>
      <c r="J1337" s="29"/>
      <c r="K1337" s="30"/>
      <c r="L1337" s="20"/>
      <c r="M1337" s="20"/>
      <c r="N1337" s="20"/>
      <c r="O1337" s="20"/>
      <c r="P1337" s="20"/>
      <c r="Q1337" s="30"/>
      <c r="R1337" s="30"/>
      <c r="S1337" s="30"/>
      <c r="T1337" s="30"/>
      <c r="U1337" s="20"/>
      <c r="V1337" s="20"/>
      <c r="W1337" s="20"/>
    </row>
    <row r="1338">
      <c r="A1338" s="20"/>
      <c r="B1338" s="20"/>
      <c r="C1338" s="20"/>
      <c r="D1338" s="20"/>
      <c r="E1338" s="20"/>
      <c r="F1338" s="20"/>
      <c r="G1338" s="20"/>
      <c r="H1338" s="20"/>
      <c r="I1338" s="29"/>
      <c r="J1338" s="29"/>
      <c r="K1338" s="30"/>
      <c r="L1338" s="20"/>
      <c r="M1338" s="20"/>
      <c r="N1338" s="20"/>
      <c r="O1338" s="20"/>
      <c r="P1338" s="20"/>
      <c r="Q1338" s="30"/>
      <c r="R1338" s="30"/>
      <c r="S1338" s="30"/>
      <c r="T1338" s="30"/>
      <c r="U1338" s="20"/>
      <c r="V1338" s="20"/>
      <c r="W1338" s="20"/>
    </row>
    <row r="1339">
      <c r="A1339" s="20"/>
      <c r="B1339" s="20"/>
      <c r="C1339" s="20"/>
      <c r="D1339" s="20"/>
      <c r="E1339" s="20"/>
      <c r="F1339" s="20"/>
      <c r="G1339" s="20"/>
      <c r="H1339" s="20"/>
      <c r="I1339" s="29"/>
      <c r="J1339" s="29"/>
      <c r="K1339" s="30"/>
      <c r="L1339" s="20"/>
      <c r="M1339" s="20"/>
      <c r="N1339" s="20"/>
      <c r="O1339" s="20"/>
      <c r="P1339" s="20"/>
      <c r="Q1339" s="30"/>
      <c r="R1339" s="30"/>
      <c r="S1339" s="30"/>
      <c r="T1339" s="30"/>
      <c r="U1339" s="20"/>
      <c r="V1339" s="20"/>
      <c r="W1339" s="20"/>
    </row>
    <row r="1340">
      <c r="A1340" s="20"/>
      <c r="B1340" s="20"/>
      <c r="C1340" s="20"/>
      <c r="D1340" s="20"/>
      <c r="E1340" s="20"/>
      <c r="F1340" s="20"/>
      <c r="G1340" s="20"/>
      <c r="H1340" s="20"/>
      <c r="I1340" s="29"/>
      <c r="J1340" s="29"/>
      <c r="K1340" s="30"/>
      <c r="L1340" s="20"/>
      <c r="M1340" s="20"/>
      <c r="N1340" s="20"/>
      <c r="O1340" s="20"/>
      <c r="P1340" s="20"/>
      <c r="Q1340" s="30"/>
      <c r="R1340" s="30"/>
      <c r="S1340" s="30"/>
      <c r="T1340" s="30"/>
      <c r="U1340" s="20"/>
      <c r="V1340" s="20"/>
      <c r="W1340" s="20"/>
    </row>
    <row r="1341">
      <c r="A1341" s="20"/>
      <c r="B1341" s="20"/>
      <c r="C1341" s="20"/>
      <c r="D1341" s="20"/>
      <c r="E1341" s="20"/>
      <c r="F1341" s="20"/>
      <c r="G1341" s="20"/>
      <c r="H1341" s="20"/>
      <c r="I1341" s="29"/>
      <c r="J1341" s="29"/>
      <c r="K1341" s="30"/>
      <c r="L1341" s="20"/>
      <c r="M1341" s="20"/>
      <c r="N1341" s="20"/>
      <c r="O1341" s="20"/>
      <c r="P1341" s="20"/>
      <c r="Q1341" s="30"/>
      <c r="R1341" s="30"/>
      <c r="S1341" s="30"/>
      <c r="T1341" s="30"/>
      <c r="U1341" s="20"/>
      <c r="V1341" s="20"/>
      <c r="W1341" s="20"/>
    </row>
    <row r="1342">
      <c r="A1342" s="20"/>
      <c r="B1342" s="20"/>
      <c r="C1342" s="20"/>
      <c r="D1342" s="20"/>
      <c r="E1342" s="20"/>
      <c r="F1342" s="20"/>
      <c r="G1342" s="20"/>
      <c r="H1342" s="20"/>
      <c r="I1342" s="29"/>
      <c r="J1342" s="29"/>
      <c r="K1342" s="30"/>
      <c r="L1342" s="20"/>
      <c r="M1342" s="20"/>
      <c r="N1342" s="20"/>
      <c r="O1342" s="20"/>
      <c r="P1342" s="20"/>
      <c r="Q1342" s="30"/>
      <c r="R1342" s="30"/>
      <c r="S1342" s="30"/>
      <c r="T1342" s="30"/>
      <c r="U1342" s="20"/>
      <c r="V1342" s="20"/>
      <c r="W1342" s="20"/>
    </row>
    <row r="1343">
      <c r="A1343" s="20"/>
      <c r="B1343" s="20"/>
      <c r="C1343" s="20"/>
      <c r="D1343" s="20"/>
      <c r="E1343" s="20"/>
      <c r="F1343" s="20"/>
      <c r="G1343" s="20"/>
      <c r="H1343" s="20"/>
      <c r="I1343" s="29"/>
      <c r="J1343" s="29"/>
      <c r="K1343" s="30"/>
      <c r="L1343" s="20"/>
      <c r="M1343" s="20"/>
      <c r="N1343" s="20"/>
      <c r="O1343" s="20"/>
      <c r="P1343" s="20"/>
      <c r="Q1343" s="30"/>
      <c r="R1343" s="30"/>
      <c r="S1343" s="30"/>
      <c r="T1343" s="30"/>
      <c r="U1343" s="20"/>
      <c r="V1343" s="20"/>
      <c r="W1343" s="20"/>
    </row>
    <row r="1344">
      <c r="A1344" s="20"/>
      <c r="B1344" s="20"/>
      <c r="C1344" s="20"/>
      <c r="D1344" s="20"/>
      <c r="E1344" s="20"/>
      <c r="F1344" s="20"/>
      <c r="G1344" s="20"/>
      <c r="H1344" s="20"/>
      <c r="I1344" s="29"/>
      <c r="J1344" s="29"/>
      <c r="K1344" s="30"/>
      <c r="L1344" s="20"/>
      <c r="M1344" s="20"/>
      <c r="N1344" s="20"/>
      <c r="O1344" s="20"/>
      <c r="P1344" s="20"/>
      <c r="Q1344" s="30"/>
      <c r="R1344" s="30"/>
      <c r="S1344" s="30"/>
      <c r="T1344" s="30"/>
      <c r="U1344" s="20"/>
      <c r="V1344" s="20"/>
      <c r="W1344" s="20"/>
    </row>
    <row r="1345">
      <c r="A1345" s="20"/>
      <c r="B1345" s="20"/>
      <c r="C1345" s="20"/>
      <c r="D1345" s="20"/>
      <c r="E1345" s="20"/>
      <c r="F1345" s="20"/>
      <c r="G1345" s="20"/>
      <c r="H1345" s="20"/>
      <c r="I1345" s="29"/>
      <c r="J1345" s="29"/>
      <c r="K1345" s="30"/>
      <c r="L1345" s="20"/>
      <c r="M1345" s="20"/>
      <c r="N1345" s="20"/>
      <c r="O1345" s="20"/>
      <c r="P1345" s="20"/>
      <c r="Q1345" s="30"/>
      <c r="R1345" s="30"/>
      <c r="S1345" s="30"/>
      <c r="T1345" s="30"/>
      <c r="U1345" s="20"/>
      <c r="V1345" s="20"/>
      <c r="W1345" s="20"/>
    </row>
    <row r="1346">
      <c r="A1346" s="20"/>
      <c r="B1346" s="20"/>
      <c r="C1346" s="20"/>
      <c r="D1346" s="20"/>
      <c r="E1346" s="20"/>
      <c r="F1346" s="20"/>
      <c r="G1346" s="20"/>
      <c r="H1346" s="20"/>
      <c r="I1346" s="29"/>
      <c r="J1346" s="29"/>
      <c r="K1346" s="30"/>
      <c r="L1346" s="20"/>
      <c r="M1346" s="20"/>
      <c r="N1346" s="20"/>
      <c r="O1346" s="20"/>
      <c r="P1346" s="20"/>
      <c r="Q1346" s="30"/>
      <c r="R1346" s="30"/>
      <c r="S1346" s="30"/>
      <c r="T1346" s="30"/>
      <c r="U1346" s="20"/>
      <c r="V1346" s="20"/>
      <c r="W1346" s="20"/>
    </row>
    <row r="1347">
      <c r="A1347" s="20"/>
      <c r="B1347" s="20"/>
      <c r="C1347" s="20"/>
      <c r="D1347" s="20"/>
      <c r="E1347" s="20"/>
      <c r="F1347" s="20"/>
      <c r="G1347" s="20"/>
      <c r="H1347" s="20"/>
      <c r="I1347" s="29"/>
      <c r="J1347" s="29"/>
      <c r="K1347" s="30"/>
      <c r="L1347" s="20"/>
      <c r="M1347" s="20"/>
      <c r="N1347" s="20"/>
      <c r="O1347" s="20"/>
      <c r="P1347" s="20"/>
      <c r="Q1347" s="30"/>
      <c r="R1347" s="30"/>
      <c r="S1347" s="30"/>
      <c r="T1347" s="30"/>
      <c r="U1347" s="20"/>
      <c r="V1347" s="20"/>
      <c r="W1347" s="20"/>
    </row>
    <row r="1348">
      <c r="A1348" s="20"/>
      <c r="B1348" s="20"/>
      <c r="C1348" s="20"/>
      <c r="D1348" s="20"/>
      <c r="E1348" s="20"/>
      <c r="F1348" s="20"/>
      <c r="G1348" s="20"/>
      <c r="H1348" s="20"/>
      <c r="I1348" s="29"/>
      <c r="J1348" s="29"/>
      <c r="K1348" s="30"/>
      <c r="L1348" s="20"/>
      <c r="M1348" s="20"/>
      <c r="N1348" s="20"/>
      <c r="O1348" s="20"/>
      <c r="P1348" s="20"/>
      <c r="Q1348" s="30"/>
      <c r="R1348" s="30"/>
      <c r="S1348" s="30"/>
      <c r="T1348" s="30"/>
      <c r="U1348" s="20"/>
      <c r="V1348" s="20"/>
      <c r="W1348" s="20"/>
    </row>
    <row r="1349">
      <c r="A1349" s="20"/>
      <c r="B1349" s="20"/>
      <c r="C1349" s="20"/>
      <c r="D1349" s="20"/>
      <c r="E1349" s="20"/>
      <c r="F1349" s="20"/>
      <c r="G1349" s="20"/>
      <c r="H1349" s="20"/>
      <c r="I1349" s="29"/>
      <c r="J1349" s="29"/>
      <c r="K1349" s="30"/>
      <c r="L1349" s="20"/>
      <c r="M1349" s="20"/>
      <c r="N1349" s="20"/>
      <c r="O1349" s="20"/>
      <c r="P1349" s="20"/>
      <c r="Q1349" s="30"/>
      <c r="R1349" s="30"/>
      <c r="S1349" s="30"/>
      <c r="T1349" s="30"/>
      <c r="U1349" s="20"/>
      <c r="V1349" s="20"/>
      <c r="W1349" s="20"/>
    </row>
    <row r="1350">
      <c r="A1350" s="20"/>
      <c r="B1350" s="20"/>
      <c r="C1350" s="20"/>
      <c r="D1350" s="20"/>
      <c r="E1350" s="20"/>
      <c r="F1350" s="20"/>
      <c r="G1350" s="20"/>
      <c r="H1350" s="20"/>
      <c r="I1350" s="29"/>
      <c r="J1350" s="29"/>
      <c r="K1350" s="30"/>
      <c r="L1350" s="20"/>
      <c r="M1350" s="20"/>
      <c r="N1350" s="20"/>
      <c r="O1350" s="20"/>
      <c r="P1350" s="20"/>
      <c r="Q1350" s="30"/>
      <c r="R1350" s="30"/>
      <c r="S1350" s="30"/>
      <c r="T1350" s="30"/>
      <c r="U1350" s="20"/>
      <c r="V1350" s="20"/>
      <c r="W1350" s="20"/>
    </row>
    <row r="1351">
      <c r="A1351" s="20"/>
      <c r="B1351" s="20"/>
      <c r="C1351" s="20"/>
      <c r="D1351" s="20"/>
      <c r="E1351" s="20"/>
      <c r="F1351" s="20"/>
      <c r="G1351" s="20"/>
      <c r="H1351" s="20"/>
      <c r="I1351" s="29"/>
      <c r="J1351" s="29"/>
      <c r="K1351" s="30"/>
      <c r="L1351" s="20"/>
      <c r="M1351" s="20"/>
      <c r="N1351" s="20"/>
      <c r="O1351" s="20"/>
      <c r="P1351" s="20"/>
      <c r="Q1351" s="30"/>
      <c r="R1351" s="30"/>
      <c r="S1351" s="30"/>
      <c r="T1351" s="30"/>
      <c r="U1351" s="20"/>
      <c r="V1351" s="20"/>
      <c r="W1351" s="20"/>
    </row>
    <row r="1352">
      <c r="A1352" s="20"/>
      <c r="B1352" s="20"/>
      <c r="C1352" s="20"/>
      <c r="D1352" s="20"/>
      <c r="E1352" s="20"/>
      <c r="F1352" s="20"/>
      <c r="G1352" s="20"/>
      <c r="H1352" s="20"/>
      <c r="I1352" s="29"/>
      <c r="J1352" s="29"/>
      <c r="K1352" s="30"/>
      <c r="L1352" s="20"/>
      <c r="M1352" s="20"/>
      <c r="N1352" s="20"/>
      <c r="O1352" s="20"/>
      <c r="P1352" s="20"/>
      <c r="Q1352" s="30"/>
      <c r="R1352" s="30"/>
      <c r="S1352" s="30"/>
      <c r="T1352" s="30"/>
      <c r="U1352" s="20"/>
      <c r="V1352" s="20"/>
      <c r="W1352" s="20"/>
    </row>
    <row r="1353">
      <c r="A1353" s="20"/>
      <c r="B1353" s="20"/>
      <c r="C1353" s="20"/>
      <c r="D1353" s="20"/>
      <c r="E1353" s="20"/>
      <c r="F1353" s="20"/>
      <c r="G1353" s="20"/>
      <c r="H1353" s="20"/>
      <c r="I1353" s="29"/>
      <c r="J1353" s="29"/>
      <c r="K1353" s="30"/>
      <c r="L1353" s="20"/>
      <c r="M1353" s="20"/>
      <c r="N1353" s="20"/>
      <c r="O1353" s="20"/>
      <c r="P1353" s="20"/>
      <c r="Q1353" s="30"/>
      <c r="R1353" s="30"/>
      <c r="S1353" s="30"/>
      <c r="T1353" s="30"/>
      <c r="U1353" s="20"/>
      <c r="V1353" s="20"/>
      <c r="W1353" s="20"/>
    </row>
    <row r="1354">
      <c r="A1354" s="20"/>
      <c r="B1354" s="20"/>
      <c r="C1354" s="20"/>
      <c r="D1354" s="20"/>
      <c r="E1354" s="20"/>
      <c r="F1354" s="20"/>
      <c r="G1354" s="20"/>
      <c r="H1354" s="20"/>
      <c r="I1354" s="29"/>
      <c r="J1354" s="29"/>
      <c r="K1354" s="30"/>
      <c r="L1354" s="20"/>
      <c r="M1354" s="20"/>
      <c r="N1354" s="20"/>
      <c r="O1354" s="20"/>
      <c r="P1354" s="20"/>
      <c r="Q1354" s="30"/>
      <c r="R1354" s="30"/>
      <c r="S1354" s="30"/>
      <c r="T1354" s="30"/>
      <c r="U1354" s="20"/>
      <c r="V1354" s="20"/>
      <c r="W1354" s="20"/>
    </row>
    <row r="1355">
      <c r="A1355" s="20"/>
      <c r="B1355" s="20"/>
      <c r="C1355" s="20"/>
      <c r="D1355" s="20"/>
      <c r="E1355" s="20"/>
      <c r="F1355" s="20"/>
      <c r="G1355" s="20"/>
      <c r="H1355" s="20"/>
      <c r="I1355" s="29"/>
      <c r="J1355" s="29"/>
      <c r="K1355" s="30"/>
      <c r="L1355" s="20"/>
      <c r="M1355" s="20"/>
      <c r="N1355" s="20"/>
      <c r="O1355" s="20"/>
      <c r="P1355" s="20"/>
      <c r="Q1355" s="30"/>
      <c r="R1355" s="30"/>
      <c r="S1355" s="30"/>
      <c r="T1355" s="30"/>
      <c r="U1355" s="20"/>
      <c r="V1355" s="20"/>
      <c r="W1355" s="20"/>
    </row>
    <row r="1356">
      <c r="A1356" s="20"/>
      <c r="B1356" s="20"/>
      <c r="C1356" s="20"/>
      <c r="D1356" s="20"/>
      <c r="E1356" s="20"/>
      <c r="F1356" s="20"/>
      <c r="G1356" s="20"/>
      <c r="H1356" s="20"/>
      <c r="I1356" s="29"/>
      <c r="J1356" s="29"/>
      <c r="K1356" s="30"/>
      <c r="L1356" s="20"/>
      <c r="M1356" s="20"/>
      <c r="N1356" s="20"/>
      <c r="O1356" s="20"/>
      <c r="P1356" s="20"/>
      <c r="Q1356" s="30"/>
      <c r="R1356" s="30"/>
      <c r="S1356" s="30"/>
      <c r="T1356" s="30"/>
      <c r="U1356" s="20"/>
      <c r="V1356" s="20"/>
      <c r="W1356" s="20"/>
    </row>
    <row r="1357">
      <c r="A1357" s="20"/>
      <c r="B1357" s="20"/>
      <c r="C1357" s="20"/>
      <c r="D1357" s="20"/>
      <c r="E1357" s="20"/>
      <c r="F1357" s="20"/>
      <c r="G1357" s="20"/>
      <c r="H1357" s="20"/>
      <c r="I1357" s="29"/>
      <c r="J1357" s="29"/>
      <c r="K1357" s="30"/>
      <c r="L1357" s="20"/>
      <c r="M1357" s="20"/>
      <c r="N1357" s="20"/>
      <c r="O1357" s="20"/>
      <c r="P1357" s="20"/>
      <c r="Q1357" s="30"/>
      <c r="R1357" s="30"/>
      <c r="S1357" s="30"/>
      <c r="T1357" s="30"/>
      <c r="U1357" s="20"/>
      <c r="V1357" s="20"/>
      <c r="W1357" s="20"/>
    </row>
    <row r="1358">
      <c r="A1358" s="20"/>
      <c r="B1358" s="20"/>
      <c r="C1358" s="20"/>
      <c r="D1358" s="20"/>
      <c r="E1358" s="20"/>
      <c r="F1358" s="20"/>
      <c r="G1358" s="20"/>
      <c r="H1358" s="20"/>
      <c r="I1358" s="29"/>
      <c r="J1358" s="29"/>
      <c r="K1358" s="30"/>
      <c r="L1358" s="20"/>
      <c r="M1358" s="20"/>
      <c r="N1358" s="20"/>
      <c r="O1358" s="20"/>
      <c r="P1358" s="20"/>
      <c r="Q1358" s="30"/>
      <c r="R1358" s="30"/>
      <c r="S1358" s="30"/>
      <c r="T1358" s="30"/>
      <c r="U1358" s="20"/>
      <c r="V1358" s="20"/>
      <c r="W1358" s="20"/>
    </row>
    <row r="1359">
      <c r="A1359" s="20"/>
      <c r="B1359" s="20"/>
      <c r="C1359" s="20"/>
      <c r="D1359" s="20"/>
      <c r="E1359" s="20"/>
      <c r="F1359" s="20"/>
      <c r="G1359" s="20"/>
      <c r="H1359" s="20"/>
      <c r="I1359" s="29"/>
      <c r="J1359" s="29"/>
      <c r="K1359" s="30"/>
      <c r="L1359" s="20"/>
      <c r="M1359" s="20"/>
      <c r="N1359" s="20"/>
      <c r="O1359" s="20"/>
      <c r="P1359" s="20"/>
      <c r="Q1359" s="30"/>
      <c r="R1359" s="30"/>
      <c r="S1359" s="30"/>
      <c r="T1359" s="30"/>
      <c r="U1359" s="20"/>
      <c r="V1359" s="20"/>
      <c r="W1359" s="20"/>
    </row>
    <row r="1360">
      <c r="A1360" s="20"/>
      <c r="B1360" s="20"/>
      <c r="C1360" s="20"/>
      <c r="D1360" s="20"/>
      <c r="E1360" s="20"/>
      <c r="F1360" s="20"/>
      <c r="G1360" s="20"/>
      <c r="H1360" s="20"/>
      <c r="I1360" s="29"/>
      <c r="J1360" s="29"/>
      <c r="K1360" s="30"/>
      <c r="L1360" s="20"/>
      <c r="M1360" s="20"/>
      <c r="N1360" s="20"/>
      <c r="O1360" s="20"/>
      <c r="P1360" s="20"/>
      <c r="Q1360" s="30"/>
      <c r="R1360" s="30"/>
      <c r="S1360" s="30"/>
      <c r="T1360" s="30"/>
      <c r="U1360" s="20"/>
      <c r="V1360" s="20"/>
      <c r="W1360" s="20"/>
    </row>
    <row r="1361">
      <c r="A1361" s="20"/>
      <c r="B1361" s="20"/>
      <c r="C1361" s="20"/>
      <c r="D1361" s="20"/>
      <c r="E1361" s="20"/>
      <c r="F1361" s="20"/>
      <c r="G1361" s="20"/>
      <c r="H1361" s="20"/>
      <c r="I1361" s="29"/>
      <c r="J1361" s="29"/>
      <c r="K1361" s="30"/>
      <c r="L1361" s="20"/>
      <c r="M1361" s="20"/>
      <c r="N1361" s="20"/>
      <c r="O1361" s="20"/>
      <c r="P1361" s="20"/>
      <c r="Q1361" s="30"/>
      <c r="R1361" s="30"/>
      <c r="S1361" s="30"/>
      <c r="T1361" s="30"/>
      <c r="U1361" s="20"/>
      <c r="V1361" s="20"/>
      <c r="W1361" s="20"/>
    </row>
    <row r="1362">
      <c r="A1362" s="20"/>
      <c r="B1362" s="20"/>
      <c r="C1362" s="20"/>
      <c r="D1362" s="20"/>
      <c r="E1362" s="20"/>
      <c r="F1362" s="20"/>
      <c r="G1362" s="20"/>
      <c r="H1362" s="20"/>
      <c r="I1362" s="29"/>
      <c r="J1362" s="29"/>
      <c r="K1362" s="30"/>
      <c r="L1362" s="20"/>
      <c r="M1362" s="20"/>
      <c r="N1362" s="20"/>
      <c r="O1362" s="20"/>
      <c r="P1362" s="20"/>
      <c r="Q1362" s="30"/>
      <c r="R1362" s="30"/>
      <c r="S1362" s="30"/>
      <c r="T1362" s="30"/>
      <c r="U1362" s="20"/>
      <c r="V1362" s="20"/>
      <c r="W1362" s="20"/>
    </row>
    <row r="1363">
      <c r="A1363" s="20"/>
      <c r="B1363" s="20"/>
      <c r="C1363" s="20"/>
      <c r="D1363" s="20"/>
      <c r="E1363" s="20"/>
      <c r="F1363" s="20"/>
      <c r="G1363" s="20"/>
      <c r="H1363" s="20"/>
      <c r="I1363" s="29"/>
      <c r="J1363" s="29"/>
      <c r="K1363" s="30"/>
      <c r="L1363" s="20"/>
      <c r="M1363" s="20"/>
      <c r="N1363" s="20"/>
      <c r="O1363" s="20"/>
      <c r="P1363" s="20"/>
      <c r="Q1363" s="30"/>
      <c r="R1363" s="30"/>
      <c r="S1363" s="30"/>
      <c r="T1363" s="30"/>
      <c r="U1363" s="20"/>
      <c r="V1363" s="20"/>
      <c r="W1363" s="20"/>
    </row>
    <row r="1364">
      <c r="A1364" s="20"/>
      <c r="B1364" s="20"/>
      <c r="C1364" s="20"/>
      <c r="D1364" s="20"/>
      <c r="E1364" s="20"/>
      <c r="F1364" s="20"/>
      <c r="G1364" s="20"/>
      <c r="H1364" s="20"/>
      <c r="I1364" s="29"/>
      <c r="J1364" s="29"/>
      <c r="K1364" s="30"/>
      <c r="L1364" s="20"/>
      <c r="M1364" s="20"/>
      <c r="N1364" s="20"/>
      <c r="O1364" s="20"/>
      <c r="P1364" s="20"/>
      <c r="Q1364" s="30"/>
      <c r="R1364" s="30"/>
      <c r="S1364" s="30"/>
      <c r="T1364" s="30"/>
      <c r="U1364" s="20"/>
      <c r="V1364" s="20"/>
      <c r="W1364" s="20"/>
    </row>
    <row r="1365">
      <c r="A1365" s="20"/>
      <c r="B1365" s="20"/>
      <c r="C1365" s="20"/>
      <c r="D1365" s="20"/>
      <c r="E1365" s="20"/>
      <c r="F1365" s="20"/>
      <c r="G1365" s="20"/>
      <c r="H1365" s="20"/>
      <c r="I1365" s="29"/>
      <c r="J1365" s="29"/>
      <c r="K1365" s="30"/>
      <c r="L1365" s="20"/>
      <c r="M1365" s="20"/>
      <c r="N1365" s="20"/>
      <c r="O1365" s="20"/>
      <c r="P1365" s="20"/>
      <c r="Q1365" s="30"/>
      <c r="R1365" s="30"/>
      <c r="S1365" s="30"/>
      <c r="T1365" s="30"/>
      <c r="U1365" s="20"/>
      <c r="V1365" s="20"/>
      <c r="W1365" s="20"/>
    </row>
    <row r="1366">
      <c r="A1366" s="20"/>
      <c r="B1366" s="20"/>
      <c r="C1366" s="20"/>
      <c r="D1366" s="20"/>
      <c r="E1366" s="20"/>
      <c r="F1366" s="20"/>
      <c r="G1366" s="20"/>
      <c r="H1366" s="20"/>
      <c r="I1366" s="29"/>
      <c r="J1366" s="29"/>
      <c r="K1366" s="30"/>
      <c r="L1366" s="20"/>
      <c r="M1366" s="20"/>
      <c r="N1366" s="20"/>
      <c r="O1366" s="20"/>
      <c r="P1366" s="20"/>
      <c r="Q1366" s="30"/>
      <c r="R1366" s="30"/>
      <c r="S1366" s="30"/>
      <c r="T1366" s="30"/>
      <c r="U1366" s="20"/>
      <c r="V1366" s="20"/>
      <c r="W1366" s="20"/>
    </row>
    <row r="1367">
      <c r="A1367" s="20"/>
      <c r="B1367" s="20"/>
      <c r="C1367" s="20"/>
      <c r="D1367" s="20"/>
      <c r="E1367" s="20"/>
      <c r="F1367" s="20"/>
      <c r="G1367" s="20"/>
      <c r="H1367" s="20"/>
      <c r="I1367" s="29"/>
      <c r="J1367" s="29"/>
      <c r="K1367" s="30"/>
      <c r="L1367" s="20"/>
      <c r="M1367" s="20"/>
      <c r="N1367" s="20"/>
      <c r="O1367" s="20"/>
      <c r="P1367" s="20"/>
      <c r="Q1367" s="30"/>
      <c r="R1367" s="30"/>
      <c r="S1367" s="30"/>
      <c r="T1367" s="30"/>
      <c r="U1367" s="20"/>
      <c r="V1367" s="20"/>
      <c r="W1367" s="20"/>
    </row>
    <row r="1368">
      <c r="A1368" s="20"/>
      <c r="B1368" s="20"/>
      <c r="C1368" s="20"/>
      <c r="D1368" s="20"/>
      <c r="E1368" s="20"/>
      <c r="F1368" s="20"/>
      <c r="G1368" s="20"/>
      <c r="H1368" s="20"/>
      <c r="I1368" s="29"/>
      <c r="J1368" s="29"/>
      <c r="K1368" s="30"/>
      <c r="L1368" s="20"/>
      <c r="M1368" s="20"/>
      <c r="N1368" s="20"/>
      <c r="O1368" s="20"/>
      <c r="P1368" s="20"/>
      <c r="Q1368" s="30"/>
      <c r="R1368" s="30"/>
      <c r="S1368" s="30"/>
      <c r="T1368" s="30"/>
      <c r="U1368" s="20"/>
      <c r="V1368" s="20"/>
      <c r="W1368" s="20"/>
    </row>
    <row r="1369">
      <c r="A1369" s="20"/>
      <c r="B1369" s="20"/>
      <c r="C1369" s="20"/>
      <c r="D1369" s="20"/>
      <c r="E1369" s="20"/>
      <c r="F1369" s="20"/>
      <c r="G1369" s="20"/>
      <c r="H1369" s="20"/>
      <c r="I1369" s="29"/>
      <c r="J1369" s="29"/>
      <c r="K1369" s="30"/>
      <c r="L1369" s="20"/>
      <c r="M1369" s="20"/>
      <c r="N1369" s="20"/>
      <c r="O1369" s="20"/>
      <c r="P1369" s="20"/>
      <c r="Q1369" s="30"/>
      <c r="R1369" s="30"/>
      <c r="S1369" s="30"/>
      <c r="T1369" s="30"/>
      <c r="U1369" s="20"/>
      <c r="V1369" s="20"/>
      <c r="W1369" s="20"/>
    </row>
    <row r="1370">
      <c r="A1370" s="20"/>
      <c r="B1370" s="20"/>
      <c r="C1370" s="20"/>
      <c r="D1370" s="20"/>
      <c r="E1370" s="20"/>
      <c r="F1370" s="20"/>
      <c r="G1370" s="20"/>
      <c r="H1370" s="20"/>
      <c r="I1370" s="29"/>
      <c r="J1370" s="29"/>
      <c r="K1370" s="30"/>
      <c r="L1370" s="20"/>
      <c r="M1370" s="20"/>
      <c r="N1370" s="20"/>
      <c r="O1370" s="20"/>
      <c r="P1370" s="20"/>
      <c r="Q1370" s="30"/>
      <c r="R1370" s="30"/>
      <c r="S1370" s="30"/>
      <c r="T1370" s="30"/>
      <c r="U1370" s="20"/>
      <c r="V1370" s="20"/>
      <c r="W1370" s="20"/>
    </row>
    <row r="1371">
      <c r="A1371" s="20"/>
      <c r="B1371" s="20"/>
      <c r="C1371" s="20"/>
      <c r="D1371" s="20"/>
      <c r="E1371" s="20"/>
      <c r="F1371" s="20"/>
      <c r="G1371" s="20"/>
      <c r="H1371" s="20"/>
      <c r="I1371" s="29"/>
      <c r="J1371" s="29"/>
      <c r="K1371" s="30"/>
      <c r="L1371" s="20"/>
      <c r="M1371" s="20"/>
      <c r="N1371" s="20"/>
      <c r="O1371" s="20"/>
      <c r="P1371" s="20"/>
      <c r="Q1371" s="30"/>
      <c r="R1371" s="30"/>
      <c r="S1371" s="30"/>
      <c r="T1371" s="30"/>
      <c r="U1371" s="20"/>
      <c r="V1371" s="20"/>
      <c r="W1371" s="20"/>
    </row>
    <row r="1372">
      <c r="A1372" s="20"/>
      <c r="B1372" s="20"/>
      <c r="C1372" s="20"/>
      <c r="D1372" s="20"/>
      <c r="E1372" s="20"/>
      <c r="F1372" s="20"/>
      <c r="G1372" s="20"/>
      <c r="H1372" s="20"/>
      <c r="I1372" s="29"/>
      <c r="J1372" s="29"/>
      <c r="K1372" s="30"/>
      <c r="L1372" s="20"/>
      <c r="M1372" s="20"/>
      <c r="N1372" s="20"/>
      <c r="O1372" s="20"/>
      <c r="P1372" s="20"/>
      <c r="Q1372" s="30"/>
      <c r="R1372" s="30"/>
      <c r="S1372" s="30"/>
      <c r="T1372" s="30"/>
      <c r="U1372" s="20"/>
      <c r="V1372" s="20"/>
      <c r="W1372" s="20"/>
    </row>
    <row r="1373">
      <c r="A1373" s="20"/>
      <c r="B1373" s="20"/>
      <c r="C1373" s="20"/>
      <c r="D1373" s="20"/>
      <c r="E1373" s="20"/>
      <c r="F1373" s="20"/>
      <c r="G1373" s="20"/>
      <c r="H1373" s="20"/>
      <c r="I1373" s="29"/>
      <c r="J1373" s="29"/>
      <c r="K1373" s="30"/>
      <c r="L1373" s="20"/>
      <c r="M1373" s="20"/>
      <c r="N1373" s="20"/>
      <c r="O1373" s="20"/>
      <c r="P1373" s="20"/>
      <c r="Q1373" s="30"/>
      <c r="R1373" s="30"/>
      <c r="S1373" s="30"/>
      <c r="T1373" s="30"/>
      <c r="U1373" s="20"/>
      <c r="V1373" s="20"/>
      <c r="W1373" s="20"/>
    </row>
    <row r="1374">
      <c r="A1374" s="20"/>
      <c r="B1374" s="20"/>
      <c r="C1374" s="20"/>
      <c r="D1374" s="20"/>
      <c r="E1374" s="20"/>
      <c r="F1374" s="20"/>
      <c r="G1374" s="20"/>
      <c r="H1374" s="20"/>
      <c r="I1374" s="29"/>
      <c r="J1374" s="29"/>
      <c r="K1374" s="30"/>
      <c r="L1374" s="20"/>
      <c r="M1374" s="20"/>
      <c r="N1374" s="20"/>
      <c r="O1374" s="20"/>
      <c r="P1374" s="20"/>
      <c r="Q1374" s="30"/>
      <c r="R1374" s="30"/>
      <c r="S1374" s="30"/>
      <c r="T1374" s="30"/>
      <c r="U1374" s="20"/>
      <c r="V1374" s="20"/>
      <c r="W1374" s="20"/>
    </row>
    <row r="1375">
      <c r="A1375" s="20"/>
      <c r="B1375" s="20"/>
      <c r="C1375" s="20"/>
      <c r="D1375" s="20"/>
      <c r="E1375" s="20"/>
      <c r="F1375" s="20"/>
      <c r="G1375" s="20"/>
      <c r="H1375" s="20"/>
      <c r="I1375" s="29"/>
      <c r="J1375" s="29"/>
      <c r="K1375" s="30"/>
      <c r="L1375" s="20"/>
      <c r="M1375" s="20"/>
      <c r="N1375" s="20"/>
      <c r="O1375" s="20"/>
      <c r="P1375" s="20"/>
      <c r="Q1375" s="30"/>
      <c r="R1375" s="30"/>
      <c r="S1375" s="30"/>
      <c r="T1375" s="30"/>
      <c r="U1375" s="20"/>
      <c r="V1375" s="20"/>
      <c r="W1375" s="20"/>
    </row>
    <row r="1376">
      <c r="A1376" s="20"/>
      <c r="B1376" s="20"/>
      <c r="C1376" s="20"/>
      <c r="D1376" s="20"/>
      <c r="E1376" s="20"/>
      <c r="F1376" s="20"/>
      <c r="G1376" s="20"/>
      <c r="H1376" s="20"/>
      <c r="I1376" s="29"/>
      <c r="J1376" s="29"/>
      <c r="K1376" s="30"/>
      <c r="L1376" s="20"/>
      <c r="M1376" s="20"/>
      <c r="N1376" s="20"/>
      <c r="O1376" s="20"/>
      <c r="P1376" s="20"/>
      <c r="Q1376" s="30"/>
      <c r="R1376" s="30"/>
      <c r="S1376" s="30"/>
      <c r="T1376" s="30"/>
      <c r="U1376" s="20"/>
      <c r="V1376" s="20"/>
      <c r="W1376" s="20"/>
    </row>
    <row r="1377">
      <c r="A1377" s="20"/>
      <c r="B1377" s="20"/>
      <c r="C1377" s="20"/>
      <c r="D1377" s="20"/>
      <c r="E1377" s="20"/>
      <c r="F1377" s="20"/>
      <c r="G1377" s="20"/>
      <c r="H1377" s="20"/>
      <c r="I1377" s="29"/>
      <c r="J1377" s="29"/>
      <c r="K1377" s="30"/>
      <c r="L1377" s="20"/>
      <c r="M1377" s="20"/>
      <c r="N1377" s="20"/>
      <c r="O1377" s="20"/>
      <c r="P1377" s="20"/>
      <c r="Q1377" s="30"/>
      <c r="R1377" s="30"/>
      <c r="S1377" s="30"/>
      <c r="T1377" s="30"/>
      <c r="U1377" s="20"/>
      <c r="V1377" s="20"/>
      <c r="W1377" s="20"/>
    </row>
    <row r="1378">
      <c r="A1378" s="20"/>
      <c r="B1378" s="20"/>
      <c r="C1378" s="20"/>
      <c r="D1378" s="20"/>
      <c r="E1378" s="20"/>
      <c r="F1378" s="20"/>
      <c r="G1378" s="20"/>
      <c r="H1378" s="20"/>
      <c r="I1378" s="29"/>
      <c r="J1378" s="29"/>
      <c r="K1378" s="30"/>
      <c r="L1378" s="20"/>
      <c r="M1378" s="20"/>
      <c r="N1378" s="20"/>
      <c r="O1378" s="20"/>
      <c r="P1378" s="20"/>
      <c r="Q1378" s="30"/>
      <c r="R1378" s="30"/>
      <c r="S1378" s="30"/>
      <c r="T1378" s="30"/>
      <c r="U1378" s="20"/>
      <c r="V1378" s="20"/>
      <c r="W1378" s="20"/>
    </row>
    <row r="1379">
      <c r="A1379" s="20"/>
      <c r="B1379" s="20"/>
      <c r="C1379" s="20"/>
      <c r="D1379" s="20"/>
      <c r="E1379" s="20"/>
      <c r="F1379" s="20"/>
      <c r="G1379" s="20"/>
      <c r="H1379" s="20"/>
      <c r="I1379" s="29"/>
      <c r="J1379" s="29"/>
      <c r="K1379" s="30"/>
      <c r="L1379" s="20"/>
      <c r="M1379" s="20"/>
      <c r="N1379" s="20"/>
      <c r="O1379" s="20"/>
      <c r="P1379" s="20"/>
      <c r="Q1379" s="30"/>
      <c r="R1379" s="30"/>
      <c r="S1379" s="30"/>
      <c r="T1379" s="30"/>
      <c r="U1379" s="20"/>
      <c r="V1379" s="20"/>
      <c r="W1379" s="20"/>
    </row>
    <row r="1380">
      <c r="A1380" s="20"/>
      <c r="B1380" s="20"/>
      <c r="C1380" s="20"/>
      <c r="D1380" s="20"/>
      <c r="E1380" s="20"/>
      <c r="F1380" s="20"/>
      <c r="G1380" s="20"/>
      <c r="H1380" s="20"/>
      <c r="I1380" s="29"/>
      <c r="J1380" s="29"/>
      <c r="K1380" s="30"/>
      <c r="L1380" s="20"/>
      <c r="M1380" s="20"/>
      <c r="N1380" s="20"/>
      <c r="O1380" s="20"/>
      <c r="P1380" s="20"/>
      <c r="Q1380" s="30"/>
      <c r="R1380" s="30"/>
      <c r="S1380" s="30"/>
      <c r="T1380" s="30"/>
      <c r="U1380" s="20"/>
      <c r="V1380" s="20"/>
      <c r="W1380" s="20"/>
    </row>
    <row r="1381">
      <c r="A1381" s="20"/>
      <c r="B1381" s="20"/>
      <c r="C1381" s="20"/>
      <c r="D1381" s="20"/>
      <c r="E1381" s="20"/>
      <c r="F1381" s="20"/>
      <c r="G1381" s="20"/>
      <c r="H1381" s="20"/>
      <c r="I1381" s="29"/>
      <c r="J1381" s="29"/>
      <c r="K1381" s="30"/>
      <c r="L1381" s="20"/>
      <c r="M1381" s="20"/>
      <c r="N1381" s="20"/>
      <c r="O1381" s="20"/>
      <c r="P1381" s="20"/>
      <c r="Q1381" s="30"/>
      <c r="R1381" s="30"/>
      <c r="S1381" s="30"/>
      <c r="T1381" s="30"/>
      <c r="U1381" s="20"/>
      <c r="V1381" s="20"/>
      <c r="W1381" s="20"/>
    </row>
    <row r="1382">
      <c r="A1382" s="20"/>
      <c r="B1382" s="20"/>
      <c r="C1382" s="20"/>
      <c r="D1382" s="20"/>
      <c r="E1382" s="20"/>
      <c r="F1382" s="20"/>
      <c r="G1382" s="20"/>
      <c r="H1382" s="20"/>
      <c r="I1382" s="29"/>
      <c r="J1382" s="29"/>
      <c r="K1382" s="30"/>
      <c r="L1382" s="20"/>
      <c r="M1382" s="20"/>
      <c r="N1382" s="20"/>
      <c r="O1382" s="20"/>
      <c r="P1382" s="20"/>
      <c r="Q1382" s="30"/>
      <c r="R1382" s="30"/>
      <c r="S1382" s="30"/>
      <c r="T1382" s="30"/>
      <c r="U1382" s="20"/>
      <c r="V1382" s="20"/>
      <c r="W1382" s="20"/>
    </row>
    <row r="1383">
      <c r="A1383" s="20"/>
      <c r="B1383" s="20"/>
      <c r="C1383" s="20"/>
      <c r="D1383" s="20"/>
      <c r="E1383" s="20"/>
      <c r="F1383" s="20"/>
      <c r="G1383" s="20"/>
      <c r="H1383" s="20"/>
      <c r="I1383" s="29"/>
      <c r="J1383" s="29"/>
      <c r="K1383" s="30"/>
      <c r="L1383" s="20"/>
      <c r="M1383" s="20"/>
      <c r="N1383" s="20"/>
      <c r="O1383" s="20"/>
      <c r="P1383" s="20"/>
      <c r="Q1383" s="30"/>
      <c r="R1383" s="30"/>
      <c r="S1383" s="30"/>
      <c r="T1383" s="30"/>
      <c r="U1383" s="20"/>
      <c r="V1383" s="20"/>
      <c r="W1383" s="20"/>
    </row>
    <row r="1384">
      <c r="A1384" s="20"/>
      <c r="B1384" s="20"/>
      <c r="C1384" s="20"/>
      <c r="D1384" s="20"/>
      <c r="E1384" s="20"/>
      <c r="F1384" s="20"/>
      <c r="G1384" s="20"/>
      <c r="H1384" s="20"/>
      <c r="I1384" s="29"/>
      <c r="J1384" s="29"/>
      <c r="K1384" s="30"/>
      <c r="L1384" s="20"/>
      <c r="M1384" s="20"/>
      <c r="N1384" s="20"/>
      <c r="O1384" s="20"/>
      <c r="P1384" s="20"/>
      <c r="Q1384" s="30"/>
      <c r="R1384" s="30"/>
      <c r="S1384" s="30"/>
      <c r="T1384" s="30"/>
      <c r="U1384" s="20"/>
      <c r="V1384" s="20"/>
      <c r="W1384" s="20"/>
    </row>
    <row r="1385">
      <c r="A1385" s="20"/>
      <c r="B1385" s="20"/>
      <c r="C1385" s="20"/>
      <c r="D1385" s="20"/>
      <c r="E1385" s="20"/>
      <c r="F1385" s="20"/>
      <c r="G1385" s="20"/>
      <c r="H1385" s="20"/>
      <c r="I1385" s="29"/>
      <c r="J1385" s="29"/>
      <c r="K1385" s="30"/>
      <c r="L1385" s="20"/>
      <c r="M1385" s="20"/>
      <c r="N1385" s="20"/>
      <c r="O1385" s="20"/>
      <c r="P1385" s="20"/>
      <c r="Q1385" s="30"/>
      <c r="R1385" s="30"/>
      <c r="S1385" s="30"/>
      <c r="T1385" s="30"/>
      <c r="U1385" s="20"/>
      <c r="V1385" s="20"/>
      <c r="W1385" s="20"/>
    </row>
    <row r="1386">
      <c r="A1386" s="20"/>
      <c r="B1386" s="20"/>
      <c r="C1386" s="20"/>
      <c r="D1386" s="20"/>
      <c r="E1386" s="20"/>
      <c r="F1386" s="20"/>
      <c r="G1386" s="20"/>
      <c r="H1386" s="20"/>
      <c r="I1386" s="29"/>
      <c r="J1386" s="29"/>
      <c r="K1386" s="30"/>
      <c r="L1386" s="20"/>
      <c r="M1386" s="20"/>
      <c r="N1386" s="20"/>
      <c r="O1386" s="20"/>
      <c r="P1386" s="20"/>
      <c r="Q1386" s="30"/>
      <c r="R1386" s="30"/>
      <c r="S1386" s="30"/>
      <c r="T1386" s="30"/>
      <c r="U1386" s="20"/>
      <c r="V1386" s="20"/>
      <c r="W1386" s="20"/>
    </row>
    <row r="1387">
      <c r="A1387" s="20"/>
      <c r="B1387" s="20"/>
      <c r="C1387" s="20"/>
      <c r="D1387" s="20"/>
      <c r="E1387" s="20"/>
      <c r="F1387" s="20"/>
      <c r="G1387" s="20"/>
      <c r="H1387" s="20"/>
      <c r="I1387" s="29"/>
      <c r="J1387" s="29"/>
      <c r="K1387" s="30"/>
      <c r="L1387" s="20"/>
      <c r="M1387" s="20"/>
      <c r="N1387" s="20"/>
      <c r="O1387" s="20"/>
      <c r="P1387" s="20"/>
      <c r="Q1387" s="30"/>
      <c r="R1387" s="30"/>
      <c r="S1387" s="30"/>
      <c r="T1387" s="30"/>
      <c r="U1387" s="20"/>
      <c r="V1387" s="20"/>
      <c r="W1387" s="20"/>
    </row>
    <row r="1388">
      <c r="A1388" s="20"/>
      <c r="B1388" s="20"/>
      <c r="C1388" s="20"/>
      <c r="D1388" s="20"/>
      <c r="E1388" s="20"/>
      <c r="F1388" s="20"/>
      <c r="G1388" s="20"/>
      <c r="H1388" s="20"/>
      <c r="I1388" s="29"/>
      <c r="J1388" s="29"/>
      <c r="K1388" s="30"/>
      <c r="L1388" s="20"/>
      <c r="M1388" s="20"/>
      <c r="N1388" s="20"/>
      <c r="O1388" s="20"/>
      <c r="P1388" s="20"/>
      <c r="Q1388" s="30"/>
      <c r="R1388" s="30"/>
      <c r="S1388" s="30"/>
      <c r="T1388" s="30"/>
      <c r="U1388" s="20"/>
      <c r="V1388" s="20"/>
      <c r="W1388" s="20"/>
    </row>
    <row r="1389">
      <c r="A1389" s="20"/>
      <c r="B1389" s="20"/>
      <c r="C1389" s="20"/>
      <c r="D1389" s="20"/>
      <c r="E1389" s="20"/>
      <c r="F1389" s="20"/>
      <c r="G1389" s="20"/>
      <c r="H1389" s="20"/>
      <c r="I1389" s="29"/>
      <c r="J1389" s="29"/>
      <c r="K1389" s="30"/>
      <c r="L1389" s="20"/>
      <c r="M1389" s="20"/>
      <c r="N1389" s="20"/>
      <c r="O1389" s="20"/>
      <c r="P1389" s="20"/>
      <c r="Q1389" s="30"/>
      <c r="R1389" s="30"/>
      <c r="S1389" s="30"/>
      <c r="T1389" s="30"/>
      <c r="U1389" s="20"/>
      <c r="V1389" s="20"/>
      <c r="W1389" s="20"/>
    </row>
    <row r="1390">
      <c r="A1390" s="20"/>
      <c r="B1390" s="20"/>
      <c r="C1390" s="20"/>
      <c r="D1390" s="20"/>
      <c r="E1390" s="20"/>
      <c r="F1390" s="20"/>
      <c r="G1390" s="20"/>
      <c r="H1390" s="20"/>
      <c r="I1390" s="29"/>
      <c r="J1390" s="29"/>
      <c r="K1390" s="30"/>
      <c r="L1390" s="20"/>
      <c r="M1390" s="20"/>
      <c r="N1390" s="20"/>
      <c r="O1390" s="20"/>
      <c r="P1390" s="20"/>
      <c r="Q1390" s="30"/>
      <c r="R1390" s="30"/>
      <c r="S1390" s="30"/>
      <c r="T1390" s="30"/>
      <c r="U1390" s="20"/>
      <c r="V1390" s="20"/>
      <c r="W1390" s="20"/>
    </row>
    <row r="1391">
      <c r="A1391" s="20"/>
      <c r="B1391" s="20"/>
      <c r="C1391" s="20"/>
      <c r="D1391" s="20"/>
      <c r="E1391" s="20"/>
      <c r="F1391" s="20"/>
      <c r="G1391" s="20"/>
      <c r="H1391" s="20"/>
      <c r="I1391" s="29"/>
      <c r="J1391" s="29"/>
      <c r="K1391" s="30"/>
      <c r="L1391" s="20"/>
      <c r="M1391" s="20"/>
      <c r="N1391" s="20"/>
      <c r="O1391" s="20"/>
      <c r="P1391" s="20"/>
      <c r="Q1391" s="30"/>
      <c r="R1391" s="30"/>
      <c r="S1391" s="30"/>
      <c r="T1391" s="30"/>
      <c r="U1391" s="20"/>
      <c r="V1391" s="20"/>
      <c r="W1391" s="20"/>
    </row>
    <row r="1392">
      <c r="A1392" s="20"/>
      <c r="B1392" s="20"/>
      <c r="C1392" s="20"/>
      <c r="D1392" s="20"/>
      <c r="E1392" s="20"/>
      <c r="F1392" s="20"/>
      <c r="G1392" s="20"/>
      <c r="H1392" s="20"/>
      <c r="I1392" s="29"/>
      <c r="J1392" s="29"/>
      <c r="K1392" s="30"/>
      <c r="L1392" s="20"/>
      <c r="M1392" s="20"/>
      <c r="N1392" s="20"/>
      <c r="O1392" s="20"/>
      <c r="P1392" s="20"/>
      <c r="Q1392" s="30"/>
      <c r="R1392" s="30"/>
      <c r="S1392" s="30"/>
      <c r="T1392" s="30"/>
      <c r="U1392" s="20"/>
      <c r="V1392" s="20"/>
      <c r="W1392" s="20"/>
    </row>
    <row r="1393">
      <c r="A1393" s="20"/>
      <c r="B1393" s="20"/>
      <c r="C1393" s="20"/>
      <c r="D1393" s="20"/>
      <c r="E1393" s="20"/>
      <c r="F1393" s="20"/>
      <c r="G1393" s="20"/>
      <c r="H1393" s="20"/>
      <c r="I1393" s="29"/>
      <c r="J1393" s="29"/>
      <c r="K1393" s="30"/>
      <c r="L1393" s="20"/>
      <c r="M1393" s="20"/>
      <c r="N1393" s="20"/>
      <c r="O1393" s="20"/>
      <c r="P1393" s="20"/>
      <c r="Q1393" s="30"/>
      <c r="R1393" s="30"/>
      <c r="S1393" s="30"/>
      <c r="T1393" s="30"/>
      <c r="U1393" s="20"/>
      <c r="V1393" s="20"/>
      <c r="W1393" s="20"/>
    </row>
    <row r="1394">
      <c r="A1394" s="20"/>
      <c r="B1394" s="20"/>
      <c r="C1394" s="20"/>
      <c r="D1394" s="20"/>
      <c r="E1394" s="20"/>
      <c r="F1394" s="20"/>
      <c r="G1394" s="20"/>
      <c r="H1394" s="20"/>
      <c r="I1394" s="29"/>
      <c r="J1394" s="29"/>
      <c r="K1394" s="30"/>
      <c r="L1394" s="20"/>
      <c r="M1394" s="20"/>
      <c r="N1394" s="20"/>
      <c r="O1394" s="20"/>
      <c r="P1394" s="20"/>
      <c r="Q1394" s="30"/>
      <c r="R1394" s="30"/>
      <c r="S1394" s="30"/>
      <c r="T1394" s="30"/>
      <c r="U1394" s="20"/>
      <c r="V1394" s="20"/>
      <c r="W1394" s="20"/>
    </row>
    <row r="1395">
      <c r="A1395" s="20"/>
      <c r="B1395" s="20"/>
      <c r="C1395" s="20"/>
      <c r="D1395" s="20"/>
      <c r="E1395" s="20"/>
      <c r="F1395" s="20"/>
      <c r="G1395" s="20"/>
      <c r="H1395" s="20"/>
      <c r="I1395" s="29"/>
      <c r="J1395" s="29"/>
      <c r="K1395" s="30"/>
      <c r="L1395" s="20"/>
      <c r="M1395" s="20"/>
      <c r="N1395" s="20"/>
      <c r="O1395" s="20"/>
      <c r="P1395" s="20"/>
      <c r="Q1395" s="30"/>
      <c r="R1395" s="30"/>
      <c r="S1395" s="30"/>
      <c r="T1395" s="30"/>
      <c r="U1395" s="20"/>
      <c r="V1395" s="20"/>
      <c r="W1395" s="20"/>
    </row>
    <row r="1396">
      <c r="A1396" s="20"/>
      <c r="B1396" s="20"/>
      <c r="C1396" s="20"/>
      <c r="D1396" s="20"/>
      <c r="E1396" s="20"/>
      <c r="F1396" s="20"/>
      <c r="G1396" s="20"/>
      <c r="H1396" s="20"/>
      <c r="I1396" s="29"/>
      <c r="J1396" s="29"/>
      <c r="K1396" s="30"/>
      <c r="L1396" s="20"/>
      <c r="M1396" s="20"/>
      <c r="N1396" s="20"/>
      <c r="O1396" s="20"/>
      <c r="P1396" s="20"/>
      <c r="Q1396" s="30"/>
      <c r="R1396" s="30"/>
      <c r="S1396" s="30"/>
      <c r="T1396" s="30"/>
      <c r="U1396" s="20"/>
      <c r="V1396" s="20"/>
      <c r="W1396" s="20"/>
    </row>
    <row r="1397">
      <c r="A1397" s="20"/>
      <c r="B1397" s="20"/>
      <c r="C1397" s="20"/>
      <c r="D1397" s="20"/>
      <c r="E1397" s="20"/>
      <c r="F1397" s="20"/>
      <c r="G1397" s="20"/>
      <c r="H1397" s="20"/>
      <c r="I1397" s="29"/>
      <c r="J1397" s="29"/>
      <c r="K1397" s="30"/>
      <c r="L1397" s="20"/>
      <c r="M1397" s="20"/>
      <c r="N1397" s="20"/>
      <c r="O1397" s="20"/>
      <c r="P1397" s="20"/>
      <c r="Q1397" s="30"/>
      <c r="R1397" s="30"/>
      <c r="S1397" s="30"/>
      <c r="T1397" s="30"/>
      <c r="U1397" s="20"/>
      <c r="V1397" s="20"/>
      <c r="W1397" s="20"/>
    </row>
    <row r="1398">
      <c r="A1398" s="20"/>
      <c r="B1398" s="20"/>
      <c r="C1398" s="20"/>
      <c r="D1398" s="20"/>
      <c r="E1398" s="20"/>
      <c r="F1398" s="20"/>
      <c r="G1398" s="20"/>
      <c r="H1398" s="20"/>
      <c r="I1398" s="29"/>
      <c r="J1398" s="29"/>
      <c r="K1398" s="30"/>
      <c r="L1398" s="20"/>
      <c r="M1398" s="20"/>
      <c r="N1398" s="20"/>
      <c r="O1398" s="20"/>
      <c r="P1398" s="20"/>
      <c r="Q1398" s="30"/>
      <c r="R1398" s="30"/>
      <c r="S1398" s="30"/>
      <c r="T1398" s="30"/>
      <c r="U1398" s="20"/>
      <c r="V1398" s="20"/>
      <c r="W1398" s="20"/>
    </row>
    <row r="1399">
      <c r="A1399" s="20"/>
      <c r="B1399" s="20"/>
      <c r="C1399" s="20"/>
      <c r="D1399" s="20"/>
      <c r="E1399" s="20"/>
      <c r="F1399" s="20"/>
      <c r="G1399" s="20"/>
      <c r="H1399" s="20"/>
      <c r="I1399" s="29"/>
      <c r="J1399" s="29"/>
      <c r="K1399" s="30"/>
      <c r="L1399" s="20"/>
      <c r="M1399" s="20"/>
      <c r="N1399" s="20"/>
      <c r="O1399" s="20"/>
      <c r="P1399" s="20"/>
      <c r="Q1399" s="30"/>
      <c r="R1399" s="30"/>
      <c r="S1399" s="30"/>
      <c r="T1399" s="30"/>
      <c r="U1399" s="20"/>
      <c r="V1399" s="20"/>
      <c r="W1399" s="20"/>
    </row>
    <row r="1400">
      <c r="A1400" s="20"/>
      <c r="B1400" s="20"/>
      <c r="C1400" s="20"/>
      <c r="D1400" s="20"/>
      <c r="E1400" s="20"/>
      <c r="F1400" s="20"/>
      <c r="G1400" s="20"/>
      <c r="H1400" s="20"/>
      <c r="I1400" s="29"/>
      <c r="J1400" s="29"/>
      <c r="K1400" s="30"/>
      <c r="L1400" s="20"/>
      <c r="M1400" s="20"/>
      <c r="N1400" s="20"/>
      <c r="O1400" s="20"/>
      <c r="P1400" s="20"/>
      <c r="Q1400" s="30"/>
      <c r="R1400" s="30"/>
      <c r="S1400" s="30"/>
      <c r="T1400" s="30"/>
      <c r="U1400" s="20"/>
      <c r="V1400" s="20"/>
      <c r="W1400" s="20"/>
    </row>
    <row r="1401">
      <c r="A1401" s="20"/>
      <c r="B1401" s="20"/>
      <c r="C1401" s="20"/>
      <c r="D1401" s="20"/>
      <c r="E1401" s="20"/>
      <c r="F1401" s="20"/>
      <c r="G1401" s="20"/>
      <c r="H1401" s="20"/>
      <c r="I1401" s="29"/>
      <c r="J1401" s="29"/>
      <c r="K1401" s="30"/>
      <c r="L1401" s="20"/>
      <c r="M1401" s="20"/>
      <c r="N1401" s="20"/>
      <c r="O1401" s="20"/>
      <c r="P1401" s="20"/>
      <c r="Q1401" s="30"/>
      <c r="R1401" s="30"/>
      <c r="S1401" s="30"/>
      <c r="T1401" s="30"/>
      <c r="U1401" s="20"/>
      <c r="V1401" s="20"/>
      <c r="W1401" s="20"/>
    </row>
    <row r="1402">
      <c r="A1402" s="20"/>
      <c r="B1402" s="20"/>
      <c r="C1402" s="20"/>
      <c r="D1402" s="20"/>
      <c r="E1402" s="20"/>
      <c r="F1402" s="20"/>
      <c r="G1402" s="20"/>
      <c r="H1402" s="20"/>
      <c r="I1402" s="29"/>
      <c r="J1402" s="29"/>
      <c r="K1402" s="30"/>
      <c r="L1402" s="20"/>
      <c r="M1402" s="20"/>
      <c r="N1402" s="20"/>
      <c r="O1402" s="20"/>
      <c r="P1402" s="20"/>
      <c r="Q1402" s="30"/>
      <c r="R1402" s="30"/>
      <c r="S1402" s="30"/>
      <c r="T1402" s="30"/>
      <c r="U1402" s="20"/>
      <c r="V1402" s="20"/>
      <c r="W1402" s="20"/>
    </row>
    <row r="1403">
      <c r="A1403" s="20"/>
      <c r="B1403" s="20"/>
      <c r="C1403" s="20"/>
      <c r="D1403" s="20"/>
      <c r="E1403" s="20"/>
      <c r="F1403" s="20"/>
      <c r="G1403" s="20"/>
      <c r="H1403" s="20"/>
      <c r="I1403" s="29"/>
      <c r="J1403" s="29"/>
      <c r="K1403" s="30"/>
      <c r="L1403" s="20"/>
      <c r="M1403" s="20"/>
      <c r="N1403" s="20"/>
      <c r="O1403" s="20"/>
      <c r="P1403" s="20"/>
      <c r="Q1403" s="30"/>
      <c r="R1403" s="30"/>
      <c r="S1403" s="30"/>
      <c r="T1403" s="30"/>
      <c r="U1403" s="20"/>
      <c r="V1403" s="20"/>
      <c r="W1403" s="20"/>
    </row>
    <row r="1404">
      <c r="A1404" s="20"/>
      <c r="B1404" s="20"/>
      <c r="C1404" s="20"/>
      <c r="D1404" s="20"/>
      <c r="E1404" s="20"/>
      <c r="F1404" s="20"/>
      <c r="G1404" s="20"/>
      <c r="H1404" s="20"/>
      <c r="I1404" s="29"/>
      <c r="J1404" s="29"/>
      <c r="K1404" s="30"/>
      <c r="L1404" s="20"/>
      <c r="M1404" s="20"/>
      <c r="N1404" s="20"/>
      <c r="O1404" s="20"/>
      <c r="P1404" s="20"/>
      <c r="Q1404" s="30"/>
      <c r="R1404" s="30"/>
      <c r="S1404" s="30"/>
      <c r="T1404" s="30"/>
      <c r="U1404" s="20"/>
      <c r="V1404" s="20"/>
      <c r="W1404" s="20"/>
    </row>
    <row r="1405">
      <c r="A1405" s="20"/>
      <c r="B1405" s="20"/>
      <c r="C1405" s="20"/>
      <c r="D1405" s="20"/>
      <c r="E1405" s="20"/>
      <c r="F1405" s="20"/>
      <c r="G1405" s="20"/>
      <c r="H1405" s="20"/>
      <c r="I1405" s="29"/>
      <c r="J1405" s="29"/>
      <c r="K1405" s="30"/>
      <c r="L1405" s="20"/>
      <c r="M1405" s="20"/>
      <c r="N1405" s="20"/>
      <c r="O1405" s="20"/>
      <c r="P1405" s="20"/>
      <c r="Q1405" s="30"/>
      <c r="R1405" s="30"/>
      <c r="S1405" s="30"/>
      <c r="T1405" s="30"/>
      <c r="U1405" s="20"/>
      <c r="V1405" s="20"/>
      <c r="W1405" s="20"/>
    </row>
    <row r="1406">
      <c r="A1406" s="20"/>
      <c r="B1406" s="20"/>
      <c r="C1406" s="20"/>
      <c r="D1406" s="20"/>
      <c r="E1406" s="20"/>
      <c r="F1406" s="20"/>
      <c r="G1406" s="20"/>
      <c r="H1406" s="20"/>
      <c r="I1406" s="29"/>
      <c r="J1406" s="29"/>
      <c r="K1406" s="30"/>
      <c r="L1406" s="20"/>
      <c r="M1406" s="20"/>
      <c r="N1406" s="20"/>
      <c r="O1406" s="20"/>
      <c r="P1406" s="20"/>
      <c r="Q1406" s="30"/>
      <c r="R1406" s="30"/>
      <c r="S1406" s="30"/>
      <c r="T1406" s="30"/>
      <c r="U1406" s="20"/>
      <c r="V1406" s="20"/>
      <c r="W1406" s="20"/>
    </row>
    <row r="1407">
      <c r="A1407" s="20"/>
      <c r="B1407" s="20"/>
      <c r="C1407" s="20"/>
      <c r="D1407" s="20"/>
      <c r="E1407" s="20"/>
      <c r="F1407" s="20"/>
      <c r="G1407" s="20"/>
      <c r="H1407" s="20"/>
      <c r="I1407" s="29"/>
      <c r="J1407" s="29"/>
      <c r="K1407" s="30"/>
      <c r="L1407" s="20"/>
      <c r="M1407" s="20"/>
      <c r="N1407" s="20"/>
      <c r="O1407" s="20"/>
      <c r="P1407" s="20"/>
      <c r="Q1407" s="30"/>
      <c r="R1407" s="30"/>
      <c r="S1407" s="30"/>
      <c r="T1407" s="30"/>
      <c r="U1407" s="20"/>
      <c r="V1407" s="20"/>
      <c r="W1407" s="20"/>
    </row>
    <row r="1408">
      <c r="A1408" s="20"/>
      <c r="B1408" s="20"/>
      <c r="C1408" s="20"/>
      <c r="D1408" s="20"/>
      <c r="E1408" s="20"/>
      <c r="F1408" s="20"/>
      <c r="G1408" s="20"/>
      <c r="H1408" s="20"/>
      <c r="I1408" s="29"/>
      <c r="J1408" s="29"/>
      <c r="K1408" s="30"/>
      <c r="L1408" s="20"/>
      <c r="M1408" s="20"/>
      <c r="N1408" s="20"/>
      <c r="O1408" s="20"/>
      <c r="P1408" s="20"/>
      <c r="Q1408" s="30"/>
      <c r="R1408" s="30"/>
      <c r="S1408" s="30"/>
      <c r="T1408" s="30"/>
      <c r="U1408" s="20"/>
      <c r="V1408" s="20"/>
      <c r="W1408" s="20"/>
    </row>
    <row r="1409">
      <c r="A1409" s="20"/>
      <c r="B1409" s="20"/>
      <c r="C1409" s="20"/>
      <c r="D1409" s="20"/>
      <c r="E1409" s="20"/>
      <c r="F1409" s="20"/>
      <c r="G1409" s="20"/>
      <c r="H1409" s="20"/>
      <c r="I1409" s="29"/>
      <c r="J1409" s="29"/>
      <c r="K1409" s="30"/>
      <c r="L1409" s="20"/>
      <c r="M1409" s="20"/>
      <c r="N1409" s="20"/>
      <c r="O1409" s="20"/>
      <c r="P1409" s="20"/>
      <c r="Q1409" s="30"/>
      <c r="R1409" s="30"/>
      <c r="S1409" s="30"/>
      <c r="T1409" s="30"/>
      <c r="U1409" s="20"/>
      <c r="V1409" s="20"/>
      <c r="W1409" s="20"/>
    </row>
    <row r="1410">
      <c r="A1410" s="20"/>
      <c r="B1410" s="20"/>
      <c r="C1410" s="20"/>
      <c r="D1410" s="20"/>
      <c r="E1410" s="20"/>
      <c r="F1410" s="20"/>
      <c r="G1410" s="20"/>
      <c r="H1410" s="20"/>
      <c r="I1410" s="29"/>
      <c r="J1410" s="29"/>
      <c r="K1410" s="30"/>
      <c r="L1410" s="20"/>
      <c r="M1410" s="20"/>
      <c r="N1410" s="20"/>
      <c r="O1410" s="20"/>
      <c r="P1410" s="20"/>
      <c r="Q1410" s="30"/>
      <c r="R1410" s="30"/>
      <c r="S1410" s="30"/>
      <c r="T1410" s="30"/>
      <c r="U1410" s="20"/>
      <c r="V1410" s="20"/>
      <c r="W1410" s="20"/>
    </row>
    <row r="1411">
      <c r="A1411" s="20"/>
      <c r="B1411" s="20"/>
      <c r="C1411" s="20"/>
      <c r="D1411" s="20"/>
      <c r="E1411" s="20"/>
      <c r="F1411" s="20"/>
      <c r="G1411" s="20"/>
      <c r="H1411" s="20"/>
      <c r="I1411" s="29"/>
      <c r="J1411" s="29"/>
      <c r="K1411" s="30"/>
      <c r="L1411" s="20"/>
      <c r="M1411" s="20"/>
      <c r="N1411" s="20"/>
      <c r="O1411" s="20"/>
      <c r="P1411" s="20"/>
      <c r="Q1411" s="30"/>
      <c r="R1411" s="30"/>
      <c r="S1411" s="30"/>
      <c r="T1411" s="30"/>
      <c r="U1411" s="20"/>
      <c r="V1411" s="20"/>
      <c r="W1411" s="20"/>
    </row>
    <row r="1412">
      <c r="A1412" s="20"/>
      <c r="B1412" s="20"/>
      <c r="C1412" s="20"/>
      <c r="D1412" s="20"/>
      <c r="E1412" s="20"/>
      <c r="F1412" s="20"/>
      <c r="G1412" s="20"/>
      <c r="H1412" s="20"/>
      <c r="I1412" s="29"/>
      <c r="J1412" s="29"/>
      <c r="K1412" s="30"/>
      <c r="L1412" s="20"/>
      <c r="M1412" s="20"/>
      <c r="N1412" s="20"/>
      <c r="O1412" s="20"/>
      <c r="P1412" s="20"/>
      <c r="Q1412" s="30"/>
      <c r="R1412" s="30"/>
      <c r="S1412" s="30"/>
      <c r="T1412" s="30"/>
      <c r="U1412" s="20"/>
      <c r="V1412" s="20"/>
      <c r="W1412" s="20"/>
    </row>
    <row r="1413">
      <c r="A1413" s="20"/>
      <c r="B1413" s="20"/>
      <c r="C1413" s="20"/>
      <c r="D1413" s="20"/>
      <c r="E1413" s="20"/>
      <c r="F1413" s="20"/>
      <c r="G1413" s="20"/>
      <c r="H1413" s="20"/>
      <c r="I1413" s="29"/>
      <c r="J1413" s="29"/>
      <c r="K1413" s="30"/>
      <c r="L1413" s="20"/>
      <c r="M1413" s="20"/>
      <c r="N1413" s="20"/>
      <c r="O1413" s="20"/>
      <c r="P1413" s="20"/>
      <c r="Q1413" s="30"/>
      <c r="R1413" s="30"/>
      <c r="S1413" s="30"/>
      <c r="T1413" s="30"/>
      <c r="U1413" s="20"/>
      <c r="V1413" s="20"/>
      <c r="W1413" s="20"/>
    </row>
    <row r="1414">
      <c r="A1414" s="20"/>
      <c r="B1414" s="20"/>
      <c r="C1414" s="20"/>
      <c r="D1414" s="20"/>
      <c r="E1414" s="20"/>
      <c r="F1414" s="20"/>
      <c r="G1414" s="20"/>
      <c r="H1414" s="20"/>
      <c r="I1414" s="29"/>
      <c r="J1414" s="29"/>
      <c r="K1414" s="30"/>
      <c r="L1414" s="20"/>
      <c r="M1414" s="20"/>
      <c r="N1414" s="20"/>
      <c r="O1414" s="20"/>
      <c r="P1414" s="20"/>
      <c r="Q1414" s="30"/>
      <c r="R1414" s="30"/>
      <c r="S1414" s="30"/>
      <c r="T1414" s="30"/>
      <c r="U1414" s="20"/>
      <c r="V1414" s="20"/>
      <c r="W1414" s="20"/>
    </row>
    <row r="1415">
      <c r="A1415" s="20"/>
      <c r="B1415" s="20"/>
      <c r="C1415" s="20"/>
      <c r="D1415" s="20"/>
      <c r="E1415" s="20"/>
      <c r="F1415" s="20"/>
      <c r="G1415" s="20"/>
      <c r="H1415" s="20"/>
      <c r="I1415" s="29"/>
      <c r="J1415" s="29"/>
      <c r="K1415" s="30"/>
      <c r="L1415" s="20"/>
      <c r="M1415" s="20"/>
      <c r="N1415" s="20"/>
      <c r="O1415" s="20"/>
      <c r="P1415" s="20"/>
      <c r="Q1415" s="30"/>
      <c r="R1415" s="30"/>
      <c r="S1415" s="30"/>
      <c r="T1415" s="30"/>
      <c r="U1415" s="20"/>
      <c r="V1415" s="20"/>
      <c r="W1415" s="20"/>
    </row>
    <row r="1416">
      <c r="A1416" s="20"/>
      <c r="B1416" s="20"/>
      <c r="C1416" s="20"/>
      <c r="D1416" s="20"/>
      <c r="E1416" s="20"/>
      <c r="F1416" s="20"/>
      <c r="G1416" s="20"/>
      <c r="H1416" s="20"/>
      <c r="I1416" s="29"/>
      <c r="J1416" s="29"/>
      <c r="K1416" s="30"/>
      <c r="L1416" s="20"/>
      <c r="M1416" s="20"/>
      <c r="N1416" s="20"/>
      <c r="O1416" s="20"/>
      <c r="P1416" s="20"/>
      <c r="Q1416" s="30"/>
      <c r="R1416" s="30"/>
      <c r="S1416" s="30"/>
      <c r="T1416" s="30"/>
      <c r="U1416" s="20"/>
      <c r="V1416" s="20"/>
      <c r="W1416" s="20"/>
    </row>
    <row r="1417">
      <c r="A1417" s="20"/>
      <c r="B1417" s="20"/>
      <c r="C1417" s="20"/>
      <c r="D1417" s="20"/>
      <c r="E1417" s="20"/>
      <c r="F1417" s="20"/>
      <c r="G1417" s="20"/>
      <c r="H1417" s="20"/>
      <c r="I1417" s="29"/>
      <c r="J1417" s="29"/>
      <c r="K1417" s="30"/>
      <c r="L1417" s="20"/>
      <c r="M1417" s="20"/>
      <c r="N1417" s="20"/>
      <c r="O1417" s="20"/>
      <c r="P1417" s="20"/>
      <c r="Q1417" s="30"/>
      <c r="R1417" s="30"/>
      <c r="S1417" s="30"/>
      <c r="T1417" s="30"/>
      <c r="U1417" s="20"/>
      <c r="V1417" s="20"/>
      <c r="W1417" s="20"/>
    </row>
    <row r="1418">
      <c r="A1418" s="20"/>
      <c r="B1418" s="20"/>
      <c r="C1418" s="20"/>
      <c r="D1418" s="20"/>
      <c r="E1418" s="20"/>
      <c r="F1418" s="20"/>
      <c r="G1418" s="20"/>
      <c r="H1418" s="20"/>
      <c r="I1418" s="29"/>
      <c r="J1418" s="29"/>
      <c r="K1418" s="30"/>
      <c r="L1418" s="20"/>
      <c r="M1418" s="20"/>
      <c r="N1418" s="20"/>
      <c r="O1418" s="20"/>
      <c r="P1418" s="20"/>
      <c r="Q1418" s="30"/>
      <c r="R1418" s="30"/>
      <c r="S1418" s="30"/>
      <c r="T1418" s="30"/>
      <c r="U1418" s="20"/>
      <c r="V1418" s="20"/>
      <c r="W1418" s="20"/>
    </row>
    <row r="1419">
      <c r="A1419" s="20"/>
      <c r="B1419" s="20"/>
      <c r="C1419" s="20"/>
      <c r="D1419" s="20"/>
      <c r="E1419" s="20"/>
      <c r="F1419" s="20"/>
      <c r="G1419" s="20"/>
      <c r="H1419" s="20"/>
      <c r="I1419" s="29"/>
      <c r="J1419" s="29"/>
      <c r="K1419" s="30"/>
      <c r="L1419" s="20"/>
      <c r="M1419" s="20"/>
      <c r="N1419" s="20"/>
      <c r="O1419" s="20"/>
      <c r="P1419" s="20"/>
      <c r="Q1419" s="30"/>
      <c r="R1419" s="30"/>
      <c r="S1419" s="30"/>
      <c r="T1419" s="30"/>
      <c r="U1419" s="20"/>
      <c r="V1419" s="20"/>
      <c r="W1419" s="20"/>
    </row>
    <row r="1420">
      <c r="A1420" s="20"/>
      <c r="B1420" s="20"/>
      <c r="C1420" s="20"/>
      <c r="D1420" s="20"/>
      <c r="E1420" s="20"/>
      <c r="F1420" s="20"/>
      <c r="G1420" s="20"/>
      <c r="H1420" s="20"/>
      <c r="I1420" s="29"/>
      <c r="J1420" s="29"/>
      <c r="K1420" s="30"/>
      <c r="L1420" s="20"/>
      <c r="M1420" s="20"/>
      <c r="N1420" s="20"/>
      <c r="O1420" s="20"/>
      <c r="P1420" s="20"/>
      <c r="Q1420" s="30"/>
      <c r="R1420" s="30"/>
      <c r="S1420" s="30"/>
      <c r="T1420" s="30"/>
      <c r="U1420" s="20"/>
      <c r="V1420" s="20"/>
      <c r="W1420" s="20"/>
    </row>
    <row r="1421">
      <c r="A1421" s="20"/>
      <c r="B1421" s="20"/>
      <c r="C1421" s="20"/>
      <c r="D1421" s="20"/>
      <c r="E1421" s="20"/>
      <c r="F1421" s="20"/>
      <c r="G1421" s="20"/>
      <c r="H1421" s="20"/>
      <c r="I1421" s="29"/>
      <c r="J1421" s="29"/>
      <c r="K1421" s="30"/>
      <c r="L1421" s="20"/>
      <c r="M1421" s="20"/>
      <c r="N1421" s="20"/>
      <c r="O1421" s="20"/>
      <c r="P1421" s="20"/>
      <c r="Q1421" s="30"/>
      <c r="R1421" s="30"/>
      <c r="S1421" s="30"/>
      <c r="T1421" s="30"/>
      <c r="U1421" s="20"/>
      <c r="V1421" s="20"/>
      <c r="W1421" s="20"/>
    </row>
    <row r="1422">
      <c r="A1422" s="20"/>
      <c r="B1422" s="20"/>
      <c r="C1422" s="20"/>
      <c r="D1422" s="20"/>
      <c r="E1422" s="20"/>
      <c r="F1422" s="20"/>
      <c r="G1422" s="20"/>
      <c r="H1422" s="20"/>
      <c r="I1422" s="29"/>
      <c r="J1422" s="29"/>
      <c r="K1422" s="30"/>
      <c r="L1422" s="20"/>
      <c r="M1422" s="20"/>
      <c r="N1422" s="20"/>
      <c r="O1422" s="20"/>
      <c r="P1422" s="20"/>
      <c r="Q1422" s="30"/>
      <c r="R1422" s="30"/>
      <c r="S1422" s="30"/>
      <c r="T1422" s="30"/>
      <c r="U1422" s="20"/>
      <c r="V1422" s="20"/>
      <c r="W1422" s="20"/>
    </row>
    <row r="1423">
      <c r="A1423" s="20"/>
      <c r="B1423" s="20"/>
      <c r="C1423" s="20"/>
      <c r="D1423" s="20"/>
      <c r="E1423" s="20"/>
      <c r="F1423" s="20"/>
      <c r="G1423" s="20"/>
      <c r="H1423" s="20"/>
      <c r="I1423" s="29"/>
      <c r="J1423" s="29"/>
      <c r="K1423" s="30"/>
      <c r="L1423" s="20"/>
      <c r="M1423" s="20"/>
      <c r="N1423" s="20"/>
      <c r="O1423" s="20"/>
      <c r="P1423" s="20"/>
      <c r="Q1423" s="30"/>
      <c r="R1423" s="30"/>
      <c r="S1423" s="30"/>
      <c r="T1423" s="30"/>
      <c r="U1423" s="20"/>
      <c r="V1423" s="20"/>
      <c r="W1423" s="20"/>
    </row>
    <row r="1424">
      <c r="A1424" s="20"/>
      <c r="B1424" s="20"/>
      <c r="C1424" s="20"/>
      <c r="D1424" s="20"/>
      <c r="E1424" s="20"/>
      <c r="F1424" s="20"/>
      <c r="G1424" s="20"/>
      <c r="H1424" s="20"/>
      <c r="I1424" s="29"/>
      <c r="J1424" s="29"/>
      <c r="K1424" s="30"/>
      <c r="L1424" s="20"/>
      <c r="M1424" s="20"/>
      <c r="N1424" s="20"/>
      <c r="O1424" s="20"/>
      <c r="P1424" s="20"/>
      <c r="Q1424" s="30"/>
      <c r="R1424" s="30"/>
      <c r="S1424" s="30"/>
      <c r="T1424" s="30"/>
      <c r="U1424" s="20"/>
      <c r="V1424" s="20"/>
      <c r="W1424" s="20"/>
    </row>
    <row r="1425">
      <c r="A1425" s="20"/>
      <c r="B1425" s="20"/>
      <c r="C1425" s="20"/>
      <c r="D1425" s="20"/>
      <c r="E1425" s="20"/>
      <c r="F1425" s="20"/>
      <c r="G1425" s="20"/>
      <c r="H1425" s="20"/>
      <c r="I1425" s="29"/>
      <c r="J1425" s="29"/>
      <c r="K1425" s="30"/>
      <c r="L1425" s="20"/>
      <c r="M1425" s="20"/>
      <c r="N1425" s="20"/>
      <c r="O1425" s="20"/>
      <c r="P1425" s="20"/>
      <c r="Q1425" s="30"/>
      <c r="R1425" s="30"/>
      <c r="S1425" s="30"/>
      <c r="T1425" s="30"/>
      <c r="U1425" s="20"/>
      <c r="V1425" s="20"/>
      <c r="W1425" s="20"/>
    </row>
    <row r="1426">
      <c r="A1426" s="20"/>
      <c r="B1426" s="20"/>
      <c r="C1426" s="20"/>
      <c r="D1426" s="20"/>
      <c r="E1426" s="20"/>
      <c r="F1426" s="20"/>
      <c r="G1426" s="20"/>
      <c r="H1426" s="20"/>
      <c r="I1426" s="29"/>
      <c r="J1426" s="29"/>
      <c r="K1426" s="30"/>
      <c r="L1426" s="20"/>
      <c r="M1426" s="20"/>
      <c r="N1426" s="20"/>
      <c r="O1426" s="20"/>
      <c r="P1426" s="20"/>
      <c r="Q1426" s="30"/>
      <c r="R1426" s="30"/>
      <c r="S1426" s="30"/>
      <c r="T1426" s="30"/>
      <c r="U1426" s="20"/>
      <c r="V1426" s="20"/>
      <c r="W1426" s="20"/>
    </row>
    <row r="1427">
      <c r="A1427" s="20"/>
      <c r="B1427" s="20"/>
      <c r="C1427" s="20"/>
      <c r="D1427" s="20"/>
      <c r="E1427" s="20"/>
      <c r="F1427" s="20"/>
      <c r="G1427" s="20"/>
      <c r="H1427" s="20"/>
      <c r="I1427" s="29"/>
      <c r="J1427" s="29"/>
      <c r="K1427" s="30"/>
      <c r="L1427" s="20"/>
      <c r="M1427" s="20"/>
      <c r="N1427" s="20"/>
      <c r="O1427" s="20"/>
      <c r="P1427" s="20"/>
      <c r="Q1427" s="30"/>
      <c r="R1427" s="30"/>
      <c r="S1427" s="30"/>
      <c r="T1427" s="30"/>
      <c r="U1427" s="20"/>
      <c r="V1427" s="20"/>
      <c r="W1427" s="20"/>
    </row>
    <row r="1428">
      <c r="A1428" s="20"/>
      <c r="B1428" s="20"/>
      <c r="C1428" s="20"/>
      <c r="D1428" s="20"/>
      <c r="E1428" s="20"/>
      <c r="F1428" s="20"/>
      <c r="G1428" s="20"/>
      <c r="H1428" s="20"/>
      <c r="I1428" s="29"/>
      <c r="J1428" s="29"/>
      <c r="K1428" s="30"/>
      <c r="L1428" s="20"/>
      <c r="M1428" s="20"/>
      <c r="N1428" s="20"/>
      <c r="O1428" s="20"/>
      <c r="P1428" s="20"/>
      <c r="Q1428" s="30"/>
      <c r="R1428" s="30"/>
      <c r="S1428" s="30"/>
      <c r="T1428" s="30"/>
      <c r="U1428" s="20"/>
      <c r="V1428" s="20"/>
      <c r="W1428" s="20"/>
    </row>
    <row r="1429">
      <c r="A1429" s="20"/>
      <c r="B1429" s="20"/>
      <c r="C1429" s="20"/>
      <c r="D1429" s="20"/>
      <c r="E1429" s="20"/>
      <c r="F1429" s="20"/>
      <c r="G1429" s="20"/>
      <c r="H1429" s="20"/>
      <c r="I1429" s="29"/>
      <c r="J1429" s="29"/>
      <c r="K1429" s="30"/>
      <c r="L1429" s="20"/>
      <c r="M1429" s="20"/>
      <c r="N1429" s="20"/>
      <c r="O1429" s="20"/>
      <c r="P1429" s="20"/>
      <c r="Q1429" s="30"/>
      <c r="R1429" s="30"/>
      <c r="S1429" s="30"/>
      <c r="T1429" s="30"/>
      <c r="U1429" s="20"/>
      <c r="V1429" s="20"/>
      <c r="W1429" s="20"/>
    </row>
    <row r="1430">
      <c r="A1430" s="20"/>
      <c r="B1430" s="20"/>
      <c r="C1430" s="20"/>
      <c r="D1430" s="20"/>
      <c r="E1430" s="20"/>
      <c r="F1430" s="20"/>
      <c r="G1430" s="20"/>
      <c r="H1430" s="20"/>
      <c r="I1430" s="29"/>
      <c r="J1430" s="29"/>
      <c r="K1430" s="30"/>
      <c r="L1430" s="20"/>
      <c r="M1430" s="20"/>
      <c r="N1430" s="20"/>
      <c r="O1430" s="20"/>
      <c r="P1430" s="20"/>
      <c r="Q1430" s="30"/>
      <c r="R1430" s="30"/>
      <c r="S1430" s="30"/>
      <c r="T1430" s="30"/>
      <c r="U1430" s="20"/>
      <c r="V1430" s="20"/>
      <c r="W1430" s="20"/>
    </row>
    <row r="1431">
      <c r="A1431" s="20"/>
      <c r="B1431" s="20"/>
      <c r="C1431" s="20"/>
      <c r="D1431" s="20"/>
      <c r="E1431" s="20"/>
      <c r="F1431" s="20"/>
      <c r="G1431" s="20"/>
      <c r="H1431" s="20"/>
      <c r="I1431" s="29"/>
      <c r="J1431" s="29"/>
      <c r="K1431" s="30"/>
      <c r="L1431" s="20"/>
      <c r="M1431" s="20"/>
      <c r="N1431" s="20"/>
      <c r="O1431" s="20"/>
      <c r="P1431" s="20"/>
      <c r="Q1431" s="30"/>
      <c r="R1431" s="30"/>
      <c r="S1431" s="30"/>
      <c r="T1431" s="30"/>
      <c r="U1431" s="20"/>
      <c r="V1431" s="20"/>
      <c r="W1431" s="20"/>
    </row>
    <row r="1432">
      <c r="A1432" s="20"/>
      <c r="B1432" s="20"/>
      <c r="C1432" s="20"/>
      <c r="D1432" s="20"/>
      <c r="E1432" s="20"/>
      <c r="F1432" s="20"/>
      <c r="G1432" s="20"/>
      <c r="H1432" s="20"/>
      <c r="I1432" s="29"/>
      <c r="J1432" s="29"/>
      <c r="K1432" s="30"/>
      <c r="L1432" s="20"/>
      <c r="M1432" s="20"/>
      <c r="N1432" s="20"/>
      <c r="O1432" s="20"/>
      <c r="P1432" s="20"/>
      <c r="Q1432" s="30"/>
      <c r="R1432" s="30"/>
      <c r="S1432" s="30"/>
      <c r="T1432" s="30"/>
      <c r="U1432" s="20"/>
      <c r="V1432" s="20"/>
      <c r="W1432" s="20"/>
    </row>
    <row r="1433">
      <c r="A1433" s="20"/>
      <c r="B1433" s="20"/>
      <c r="C1433" s="20"/>
      <c r="D1433" s="20"/>
      <c r="E1433" s="20"/>
      <c r="F1433" s="20"/>
      <c r="G1433" s="20"/>
      <c r="H1433" s="20"/>
      <c r="I1433" s="29"/>
      <c r="J1433" s="29"/>
      <c r="K1433" s="30"/>
      <c r="L1433" s="20"/>
      <c r="M1433" s="20"/>
      <c r="N1433" s="20"/>
      <c r="O1433" s="20"/>
      <c r="P1433" s="20"/>
      <c r="Q1433" s="30"/>
      <c r="R1433" s="30"/>
      <c r="S1433" s="30"/>
      <c r="T1433" s="30"/>
      <c r="U1433" s="20"/>
      <c r="V1433" s="20"/>
      <c r="W1433" s="20"/>
    </row>
    <row r="1434">
      <c r="A1434" s="20"/>
      <c r="B1434" s="20"/>
      <c r="C1434" s="20"/>
      <c r="D1434" s="20"/>
      <c r="E1434" s="20"/>
      <c r="F1434" s="20"/>
      <c r="G1434" s="20"/>
      <c r="H1434" s="20"/>
      <c r="I1434" s="29"/>
      <c r="J1434" s="29"/>
      <c r="K1434" s="30"/>
      <c r="L1434" s="20"/>
      <c r="M1434" s="20"/>
      <c r="N1434" s="20"/>
      <c r="O1434" s="20"/>
      <c r="P1434" s="20"/>
      <c r="Q1434" s="30"/>
      <c r="R1434" s="30"/>
      <c r="S1434" s="30"/>
      <c r="T1434" s="30"/>
      <c r="U1434" s="20"/>
      <c r="V1434" s="20"/>
      <c r="W1434" s="20"/>
    </row>
    <row r="1435">
      <c r="A1435" s="20"/>
      <c r="B1435" s="20"/>
      <c r="C1435" s="20"/>
      <c r="D1435" s="20"/>
      <c r="E1435" s="20"/>
      <c r="F1435" s="20"/>
      <c r="G1435" s="20"/>
      <c r="H1435" s="20"/>
      <c r="I1435" s="29"/>
      <c r="J1435" s="29"/>
      <c r="K1435" s="30"/>
      <c r="L1435" s="20"/>
      <c r="M1435" s="20"/>
      <c r="N1435" s="20"/>
      <c r="O1435" s="20"/>
      <c r="P1435" s="20"/>
      <c r="Q1435" s="30"/>
      <c r="R1435" s="30"/>
      <c r="S1435" s="30"/>
      <c r="T1435" s="30"/>
      <c r="U1435" s="20"/>
      <c r="V1435" s="20"/>
      <c r="W1435" s="20"/>
    </row>
    <row r="1436">
      <c r="A1436" s="20"/>
      <c r="B1436" s="20"/>
      <c r="C1436" s="20"/>
      <c r="D1436" s="20"/>
      <c r="E1436" s="20"/>
      <c r="F1436" s="20"/>
      <c r="G1436" s="20"/>
      <c r="H1436" s="20"/>
      <c r="I1436" s="29"/>
      <c r="J1436" s="29"/>
      <c r="K1436" s="30"/>
      <c r="L1436" s="20"/>
      <c r="M1436" s="20"/>
      <c r="N1436" s="20"/>
      <c r="O1436" s="20"/>
      <c r="P1436" s="20"/>
      <c r="Q1436" s="30"/>
      <c r="R1436" s="30"/>
      <c r="S1436" s="30"/>
      <c r="T1436" s="30"/>
      <c r="U1436" s="20"/>
      <c r="V1436" s="20"/>
      <c r="W1436" s="20"/>
    </row>
    <row r="1437">
      <c r="A1437" s="20"/>
      <c r="B1437" s="20"/>
      <c r="C1437" s="20"/>
      <c r="D1437" s="20"/>
      <c r="E1437" s="20"/>
      <c r="F1437" s="20"/>
      <c r="G1437" s="20"/>
      <c r="H1437" s="20"/>
      <c r="I1437" s="29"/>
      <c r="J1437" s="29"/>
      <c r="K1437" s="30"/>
      <c r="L1437" s="20"/>
      <c r="M1437" s="20"/>
      <c r="N1437" s="20"/>
      <c r="O1437" s="20"/>
      <c r="P1437" s="20"/>
      <c r="Q1437" s="30"/>
      <c r="R1437" s="30"/>
      <c r="S1437" s="30"/>
      <c r="T1437" s="30"/>
      <c r="U1437" s="20"/>
      <c r="V1437" s="20"/>
      <c r="W1437" s="20"/>
    </row>
    <row r="1438">
      <c r="A1438" s="20"/>
      <c r="B1438" s="20"/>
      <c r="C1438" s="20"/>
      <c r="D1438" s="20"/>
      <c r="E1438" s="20"/>
      <c r="F1438" s="20"/>
      <c r="G1438" s="20"/>
      <c r="H1438" s="20"/>
      <c r="I1438" s="29"/>
      <c r="J1438" s="29"/>
      <c r="K1438" s="30"/>
      <c r="L1438" s="20"/>
      <c r="M1438" s="20"/>
      <c r="N1438" s="20"/>
      <c r="O1438" s="20"/>
      <c r="P1438" s="20"/>
      <c r="Q1438" s="30"/>
      <c r="R1438" s="30"/>
      <c r="S1438" s="30"/>
      <c r="T1438" s="30"/>
      <c r="U1438" s="20"/>
      <c r="V1438" s="20"/>
      <c r="W1438" s="20"/>
    </row>
    <row r="1439">
      <c r="A1439" s="20"/>
      <c r="B1439" s="20"/>
      <c r="C1439" s="20"/>
      <c r="D1439" s="20"/>
      <c r="E1439" s="20"/>
      <c r="F1439" s="20"/>
      <c r="G1439" s="20"/>
      <c r="H1439" s="20"/>
      <c r="I1439" s="29"/>
      <c r="J1439" s="29"/>
      <c r="K1439" s="30"/>
      <c r="L1439" s="20"/>
      <c r="M1439" s="20"/>
      <c r="N1439" s="20"/>
      <c r="O1439" s="20"/>
      <c r="P1439" s="20"/>
      <c r="Q1439" s="30"/>
      <c r="R1439" s="30"/>
      <c r="S1439" s="30"/>
      <c r="T1439" s="30"/>
      <c r="U1439" s="20"/>
      <c r="V1439" s="20"/>
      <c r="W1439" s="20"/>
    </row>
    <row r="1440">
      <c r="A1440" s="20"/>
      <c r="B1440" s="20"/>
      <c r="C1440" s="20"/>
      <c r="D1440" s="20"/>
      <c r="E1440" s="20"/>
      <c r="F1440" s="20"/>
      <c r="G1440" s="20"/>
      <c r="H1440" s="20"/>
      <c r="I1440" s="29"/>
      <c r="J1440" s="29"/>
      <c r="K1440" s="30"/>
      <c r="L1440" s="20"/>
      <c r="M1440" s="20"/>
      <c r="N1440" s="20"/>
      <c r="O1440" s="20"/>
      <c r="P1440" s="20"/>
      <c r="Q1440" s="30"/>
      <c r="R1440" s="30"/>
      <c r="S1440" s="30"/>
      <c r="T1440" s="30"/>
      <c r="U1440" s="20"/>
      <c r="V1440" s="20"/>
      <c r="W1440" s="20"/>
    </row>
    <row r="1441">
      <c r="A1441" s="20"/>
      <c r="B1441" s="20"/>
      <c r="C1441" s="20"/>
      <c r="D1441" s="20"/>
      <c r="E1441" s="20"/>
      <c r="F1441" s="20"/>
      <c r="G1441" s="20"/>
      <c r="H1441" s="20"/>
      <c r="I1441" s="29"/>
      <c r="J1441" s="29"/>
      <c r="K1441" s="30"/>
      <c r="L1441" s="20"/>
      <c r="M1441" s="20"/>
      <c r="N1441" s="20"/>
      <c r="O1441" s="20"/>
      <c r="P1441" s="20"/>
      <c r="Q1441" s="30"/>
      <c r="R1441" s="30"/>
      <c r="S1441" s="30"/>
      <c r="T1441" s="30"/>
      <c r="U1441" s="20"/>
      <c r="V1441" s="20"/>
      <c r="W1441" s="20"/>
    </row>
    <row r="1442">
      <c r="A1442" s="20"/>
      <c r="B1442" s="20"/>
      <c r="C1442" s="20"/>
      <c r="D1442" s="20"/>
      <c r="E1442" s="20"/>
      <c r="F1442" s="20"/>
      <c r="G1442" s="20"/>
      <c r="H1442" s="20"/>
      <c r="I1442" s="29"/>
      <c r="J1442" s="29"/>
      <c r="K1442" s="30"/>
      <c r="L1442" s="20"/>
      <c r="M1442" s="20"/>
      <c r="N1442" s="20"/>
      <c r="O1442" s="20"/>
      <c r="P1442" s="20"/>
      <c r="Q1442" s="30"/>
      <c r="R1442" s="30"/>
      <c r="S1442" s="30"/>
      <c r="T1442" s="30"/>
      <c r="U1442" s="20"/>
      <c r="V1442" s="20"/>
      <c r="W1442" s="20"/>
    </row>
    <row r="1443">
      <c r="A1443" s="20"/>
      <c r="B1443" s="20"/>
      <c r="C1443" s="20"/>
      <c r="D1443" s="20"/>
      <c r="E1443" s="20"/>
      <c r="F1443" s="20"/>
      <c r="G1443" s="20"/>
      <c r="H1443" s="20"/>
      <c r="I1443" s="29"/>
      <c r="J1443" s="29"/>
      <c r="K1443" s="30"/>
      <c r="L1443" s="20"/>
      <c r="M1443" s="20"/>
      <c r="N1443" s="20"/>
      <c r="O1443" s="20"/>
      <c r="P1443" s="20"/>
      <c r="Q1443" s="30"/>
      <c r="R1443" s="30"/>
      <c r="S1443" s="30"/>
      <c r="T1443" s="30"/>
      <c r="U1443" s="20"/>
      <c r="V1443" s="20"/>
      <c r="W1443" s="20"/>
    </row>
    <row r="1444">
      <c r="A1444" s="20"/>
      <c r="B1444" s="20"/>
      <c r="C1444" s="20"/>
      <c r="D1444" s="20"/>
      <c r="E1444" s="20"/>
      <c r="F1444" s="20"/>
      <c r="G1444" s="20"/>
      <c r="H1444" s="20"/>
      <c r="I1444" s="29"/>
      <c r="J1444" s="29"/>
      <c r="K1444" s="30"/>
      <c r="L1444" s="20"/>
      <c r="M1444" s="20"/>
      <c r="N1444" s="20"/>
      <c r="O1444" s="20"/>
      <c r="P1444" s="20"/>
      <c r="Q1444" s="30"/>
      <c r="R1444" s="30"/>
      <c r="S1444" s="30"/>
      <c r="T1444" s="30"/>
      <c r="U1444" s="20"/>
      <c r="V1444" s="20"/>
      <c r="W1444" s="20"/>
    </row>
    <row r="1445">
      <c r="A1445" s="20"/>
      <c r="B1445" s="20"/>
      <c r="C1445" s="20"/>
      <c r="D1445" s="20"/>
      <c r="E1445" s="20"/>
      <c r="F1445" s="20"/>
      <c r="G1445" s="20"/>
      <c r="H1445" s="20"/>
      <c r="I1445" s="29"/>
      <c r="J1445" s="29"/>
      <c r="K1445" s="30"/>
      <c r="L1445" s="20"/>
      <c r="M1445" s="20"/>
      <c r="N1445" s="20"/>
      <c r="O1445" s="20"/>
      <c r="P1445" s="20"/>
      <c r="Q1445" s="30"/>
      <c r="R1445" s="30"/>
      <c r="S1445" s="30"/>
      <c r="T1445" s="30"/>
      <c r="U1445" s="20"/>
      <c r="V1445" s="20"/>
      <c r="W1445" s="20"/>
    </row>
    <row r="1446">
      <c r="A1446" s="20"/>
      <c r="B1446" s="20"/>
      <c r="C1446" s="20"/>
      <c r="D1446" s="20"/>
      <c r="E1446" s="20"/>
      <c r="F1446" s="20"/>
      <c r="G1446" s="20"/>
      <c r="H1446" s="20"/>
      <c r="I1446" s="29"/>
      <c r="J1446" s="29"/>
      <c r="K1446" s="30"/>
      <c r="L1446" s="20"/>
      <c r="M1446" s="20"/>
      <c r="N1446" s="20"/>
      <c r="O1446" s="20"/>
      <c r="P1446" s="20"/>
      <c r="Q1446" s="30"/>
      <c r="R1446" s="30"/>
      <c r="S1446" s="30"/>
      <c r="T1446" s="30"/>
      <c r="U1446" s="20"/>
      <c r="V1446" s="20"/>
      <c r="W1446" s="20"/>
    </row>
    <row r="1447">
      <c r="A1447" s="20"/>
      <c r="B1447" s="20"/>
      <c r="C1447" s="20"/>
      <c r="D1447" s="20"/>
      <c r="E1447" s="20"/>
      <c r="F1447" s="20"/>
      <c r="G1447" s="20"/>
      <c r="H1447" s="20"/>
      <c r="I1447" s="29"/>
      <c r="J1447" s="29"/>
      <c r="K1447" s="30"/>
      <c r="L1447" s="20"/>
      <c r="M1447" s="20"/>
      <c r="N1447" s="20"/>
      <c r="O1447" s="20"/>
      <c r="P1447" s="20"/>
      <c r="Q1447" s="30"/>
      <c r="R1447" s="30"/>
      <c r="S1447" s="30"/>
      <c r="T1447" s="30"/>
      <c r="U1447" s="20"/>
      <c r="V1447" s="20"/>
      <c r="W1447" s="20"/>
    </row>
    <row r="1448">
      <c r="A1448" s="20"/>
      <c r="B1448" s="20"/>
      <c r="C1448" s="20"/>
      <c r="D1448" s="20"/>
      <c r="E1448" s="20"/>
      <c r="F1448" s="20"/>
      <c r="G1448" s="20"/>
      <c r="H1448" s="20"/>
      <c r="I1448" s="29"/>
      <c r="J1448" s="29"/>
      <c r="K1448" s="30"/>
      <c r="L1448" s="20"/>
      <c r="M1448" s="20"/>
      <c r="N1448" s="20"/>
      <c r="O1448" s="20"/>
      <c r="P1448" s="20"/>
      <c r="Q1448" s="30"/>
      <c r="R1448" s="30"/>
      <c r="S1448" s="30"/>
      <c r="T1448" s="30"/>
      <c r="U1448" s="20"/>
      <c r="V1448" s="20"/>
      <c r="W1448" s="20"/>
    </row>
    <row r="1449">
      <c r="A1449" s="20"/>
      <c r="B1449" s="20"/>
      <c r="C1449" s="20"/>
      <c r="D1449" s="20"/>
      <c r="E1449" s="20"/>
      <c r="F1449" s="20"/>
      <c r="G1449" s="20"/>
      <c r="H1449" s="20"/>
      <c r="I1449" s="29"/>
      <c r="J1449" s="29"/>
      <c r="K1449" s="30"/>
      <c r="L1449" s="20"/>
      <c r="M1449" s="20"/>
      <c r="N1449" s="20"/>
      <c r="O1449" s="20"/>
      <c r="P1449" s="20"/>
      <c r="Q1449" s="30"/>
      <c r="R1449" s="30"/>
      <c r="S1449" s="30"/>
      <c r="T1449" s="30"/>
      <c r="U1449" s="20"/>
      <c r="V1449" s="20"/>
      <c r="W1449" s="20"/>
    </row>
    <row r="1450">
      <c r="A1450" s="20"/>
      <c r="B1450" s="20"/>
      <c r="C1450" s="20"/>
      <c r="D1450" s="20"/>
      <c r="E1450" s="20"/>
      <c r="F1450" s="20"/>
      <c r="G1450" s="20"/>
      <c r="H1450" s="20"/>
      <c r="I1450" s="29"/>
      <c r="J1450" s="29"/>
      <c r="K1450" s="30"/>
      <c r="L1450" s="20"/>
      <c r="M1450" s="20"/>
      <c r="N1450" s="20"/>
      <c r="O1450" s="20"/>
      <c r="P1450" s="20"/>
      <c r="Q1450" s="30"/>
      <c r="R1450" s="30"/>
      <c r="S1450" s="30"/>
      <c r="T1450" s="30"/>
      <c r="U1450" s="20"/>
      <c r="V1450" s="20"/>
      <c r="W1450" s="20"/>
    </row>
    <row r="1451">
      <c r="A1451" s="20"/>
      <c r="B1451" s="20"/>
      <c r="C1451" s="20"/>
      <c r="D1451" s="20"/>
      <c r="E1451" s="20"/>
      <c r="F1451" s="20"/>
      <c r="G1451" s="20"/>
      <c r="H1451" s="20"/>
      <c r="I1451" s="29"/>
      <c r="J1451" s="29"/>
      <c r="K1451" s="30"/>
      <c r="L1451" s="20"/>
      <c r="M1451" s="20"/>
      <c r="N1451" s="20"/>
      <c r="O1451" s="20"/>
      <c r="P1451" s="20"/>
      <c r="Q1451" s="30"/>
      <c r="R1451" s="30"/>
      <c r="S1451" s="30"/>
      <c r="T1451" s="30"/>
      <c r="U1451" s="20"/>
      <c r="V1451" s="20"/>
      <c r="W1451" s="20"/>
    </row>
    <row r="1452">
      <c r="A1452" s="20"/>
      <c r="B1452" s="20"/>
      <c r="C1452" s="20"/>
      <c r="D1452" s="20"/>
      <c r="E1452" s="20"/>
      <c r="F1452" s="20"/>
      <c r="G1452" s="20"/>
      <c r="H1452" s="20"/>
      <c r="I1452" s="29"/>
      <c r="J1452" s="29"/>
      <c r="K1452" s="30"/>
      <c r="L1452" s="20"/>
      <c r="M1452" s="20"/>
      <c r="N1452" s="20"/>
      <c r="O1452" s="20"/>
      <c r="P1452" s="20"/>
      <c r="Q1452" s="30"/>
      <c r="R1452" s="30"/>
      <c r="S1452" s="30"/>
      <c r="T1452" s="30"/>
      <c r="U1452" s="20"/>
      <c r="V1452" s="20"/>
      <c r="W1452" s="20"/>
    </row>
    <row r="1453">
      <c r="A1453" s="20"/>
      <c r="B1453" s="20"/>
      <c r="C1453" s="20"/>
      <c r="D1453" s="20"/>
      <c r="E1453" s="20"/>
      <c r="F1453" s="20"/>
      <c r="G1453" s="20"/>
      <c r="H1453" s="20"/>
      <c r="I1453" s="29"/>
      <c r="J1453" s="29"/>
      <c r="K1453" s="30"/>
      <c r="L1453" s="20"/>
      <c r="M1453" s="20"/>
      <c r="N1453" s="20"/>
      <c r="O1453" s="20"/>
      <c r="P1453" s="20"/>
      <c r="Q1453" s="30"/>
      <c r="R1453" s="30"/>
      <c r="S1453" s="30"/>
      <c r="T1453" s="30"/>
      <c r="U1453" s="20"/>
      <c r="V1453" s="20"/>
      <c r="W1453" s="20"/>
    </row>
    <row r="1454">
      <c r="A1454" s="20"/>
      <c r="B1454" s="20"/>
      <c r="C1454" s="20"/>
      <c r="D1454" s="20"/>
      <c r="E1454" s="20"/>
      <c r="F1454" s="20"/>
      <c r="G1454" s="20"/>
      <c r="H1454" s="20"/>
      <c r="I1454" s="29"/>
      <c r="J1454" s="29"/>
      <c r="K1454" s="30"/>
      <c r="L1454" s="20"/>
      <c r="M1454" s="20"/>
      <c r="N1454" s="20"/>
      <c r="O1454" s="20"/>
      <c r="P1454" s="20"/>
      <c r="Q1454" s="30"/>
      <c r="R1454" s="30"/>
      <c r="S1454" s="30"/>
      <c r="T1454" s="30"/>
      <c r="U1454" s="20"/>
      <c r="V1454" s="20"/>
      <c r="W1454" s="20"/>
    </row>
    <row r="1455">
      <c r="A1455" s="20"/>
      <c r="B1455" s="20"/>
      <c r="C1455" s="20"/>
      <c r="D1455" s="20"/>
      <c r="E1455" s="20"/>
      <c r="F1455" s="20"/>
      <c r="G1455" s="20"/>
      <c r="H1455" s="20"/>
      <c r="I1455" s="29"/>
      <c r="J1455" s="29"/>
      <c r="K1455" s="30"/>
      <c r="L1455" s="20"/>
      <c r="M1455" s="20"/>
      <c r="N1455" s="20"/>
      <c r="O1455" s="20"/>
      <c r="P1455" s="20"/>
      <c r="Q1455" s="30"/>
      <c r="R1455" s="30"/>
      <c r="S1455" s="30"/>
      <c r="T1455" s="30"/>
      <c r="U1455" s="20"/>
      <c r="V1455" s="20"/>
      <c r="W1455" s="20"/>
    </row>
    <row r="1456">
      <c r="A1456" s="20"/>
      <c r="B1456" s="20"/>
      <c r="C1456" s="20"/>
      <c r="D1456" s="20"/>
      <c r="E1456" s="20"/>
      <c r="F1456" s="20"/>
      <c r="G1456" s="20"/>
      <c r="H1456" s="20"/>
      <c r="I1456" s="29"/>
      <c r="J1456" s="29"/>
      <c r="K1456" s="30"/>
      <c r="L1456" s="20"/>
      <c r="M1456" s="20"/>
      <c r="N1456" s="20"/>
      <c r="O1456" s="20"/>
      <c r="P1456" s="20"/>
      <c r="Q1456" s="30"/>
      <c r="R1456" s="30"/>
      <c r="S1456" s="30"/>
      <c r="T1456" s="30"/>
      <c r="U1456" s="20"/>
      <c r="V1456" s="20"/>
      <c r="W1456" s="20"/>
    </row>
    <row r="1457">
      <c r="A1457" s="20"/>
      <c r="B1457" s="20"/>
      <c r="C1457" s="20"/>
      <c r="D1457" s="20"/>
      <c r="E1457" s="20"/>
      <c r="F1457" s="20"/>
      <c r="G1457" s="20"/>
      <c r="H1457" s="20"/>
      <c r="I1457" s="29"/>
      <c r="J1457" s="29"/>
      <c r="K1457" s="30"/>
      <c r="L1457" s="20"/>
      <c r="M1457" s="20"/>
      <c r="N1457" s="20"/>
      <c r="O1457" s="20"/>
      <c r="P1457" s="20"/>
      <c r="Q1457" s="30"/>
      <c r="R1457" s="30"/>
      <c r="S1457" s="30"/>
      <c r="T1457" s="30"/>
      <c r="U1457" s="20"/>
      <c r="V1457" s="20"/>
      <c r="W1457" s="20"/>
    </row>
    <row r="1458">
      <c r="A1458" s="20"/>
      <c r="B1458" s="20"/>
      <c r="C1458" s="20"/>
      <c r="D1458" s="20"/>
      <c r="E1458" s="20"/>
      <c r="F1458" s="20"/>
      <c r="G1458" s="20"/>
      <c r="H1458" s="20"/>
      <c r="I1458" s="29"/>
      <c r="J1458" s="29"/>
      <c r="K1458" s="30"/>
      <c r="L1458" s="20"/>
      <c r="M1458" s="20"/>
      <c r="N1458" s="20"/>
      <c r="O1458" s="20"/>
      <c r="P1458" s="20"/>
      <c r="Q1458" s="30"/>
      <c r="R1458" s="30"/>
      <c r="S1458" s="30"/>
      <c r="T1458" s="30"/>
      <c r="U1458" s="20"/>
      <c r="V1458" s="20"/>
      <c r="W1458" s="20"/>
    </row>
    <row r="1459">
      <c r="A1459" s="20"/>
      <c r="B1459" s="20"/>
      <c r="C1459" s="20"/>
      <c r="D1459" s="20"/>
      <c r="E1459" s="20"/>
      <c r="F1459" s="20"/>
      <c r="G1459" s="20"/>
      <c r="H1459" s="20"/>
      <c r="I1459" s="29"/>
      <c r="J1459" s="29"/>
      <c r="K1459" s="30"/>
      <c r="L1459" s="20"/>
      <c r="M1459" s="20"/>
      <c r="N1459" s="20"/>
      <c r="O1459" s="20"/>
      <c r="P1459" s="20"/>
      <c r="Q1459" s="30"/>
      <c r="R1459" s="30"/>
      <c r="S1459" s="30"/>
      <c r="T1459" s="30"/>
      <c r="U1459" s="20"/>
      <c r="V1459" s="20"/>
      <c r="W1459" s="20"/>
    </row>
    <row r="1460">
      <c r="A1460" s="20"/>
      <c r="B1460" s="20"/>
      <c r="C1460" s="20"/>
      <c r="D1460" s="20"/>
      <c r="E1460" s="20"/>
      <c r="F1460" s="20"/>
      <c r="G1460" s="20"/>
      <c r="H1460" s="20"/>
      <c r="I1460" s="29"/>
      <c r="J1460" s="29"/>
      <c r="K1460" s="30"/>
      <c r="L1460" s="20"/>
      <c r="M1460" s="20"/>
      <c r="N1460" s="20"/>
      <c r="O1460" s="20"/>
      <c r="P1460" s="20"/>
      <c r="Q1460" s="30"/>
      <c r="R1460" s="30"/>
      <c r="S1460" s="30"/>
      <c r="T1460" s="30"/>
      <c r="U1460" s="20"/>
      <c r="V1460" s="20"/>
      <c r="W1460" s="20"/>
    </row>
    <row r="1461">
      <c r="A1461" s="20"/>
      <c r="B1461" s="20"/>
      <c r="C1461" s="20"/>
      <c r="D1461" s="20"/>
      <c r="E1461" s="20"/>
      <c r="F1461" s="20"/>
      <c r="G1461" s="20"/>
      <c r="H1461" s="20"/>
      <c r="I1461" s="29"/>
      <c r="J1461" s="29"/>
      <c r="K1461" s="30"/>
      <c r="L1461" s="20"/>
      <c r="M1461" s="20"/>
      <c r="N1461" s="20"/>
      <c r="O1461" s="20"/>
      <c r="P1461" s="20"/>
      <c r="Q1461" s="30"/>
      <c r="R1461" s="30"/>
      <c r="S1461" s="30"/>
      <c r="T1461" s="30"/>
      <c r="U1461" s="20"/>
      <c r="V1461" s="20"/>
      <c r="W1461" s="20"/>
    </row>
    <row r="1462">
      <c r="A1462" s="20"/>
      <c r="B1462" s="20"/>
      <c r="C1462" s="20"/>
      <c r="D1462" s="20"/>
      <c r="E1462" s="20"/>
      <c r="F1462" s="20"/>
      <c r="G1462" s="20"/>
      <c r="H1462" s="20"/>
      <c r="I1462" s="29"/>
      <c r="J1462" s="29"/>
      <c r="K1462" s="30"/>
      <c r="L1462" s="20"/>
      <c r="M1462" s="20"/>
      <c r="N1462" s="20"/>
      <c r="O1462" s="20"/>
      <c r="P1462" s="20"/>
      <c r="Q1462" s="30"/>
      <c r="R1462" s="30"/>
      <c r="S1462" s="30"/>
      <c r="T1462" s="30"/>
      <c r="U1462" s="20"/>
      <c r="V1462" s="20"/>
      <c r="W1462" s="20"/>
    </row>
    <row r="1463">
      <c r="A1463" s="20"/>
      <c r="B1463" s="20"/>
      <c r="C1463" s="20"/>
      <c r="D1463" s="20"/>
      <c r="E1463" s="20"/>
      <c r="F1463" s="20"/>
      <c r="G1463" s="20"/>
      <c r="H1463" s="20"/>
      <c r="I1463" s="29"/>
      <c r="J1463" s="29"/>
      <c r="K1463" s="30"/>
      <c r="L1463" s="20"/>
      <c r="M1463" s="20"/>
      <c r="N1463" s="20"/>
      <c r="O1463" s="20"/>
      <c r="P1463" s="20"/>
      <c r="Q1463" s="30"/>
      <c r="R1463" s="30"/>
      <c r="S1463" s="30"/>
      <c r="T1463" s="30"/>
      <c r="U1463" s="20"/>
      <c r="V1463" s="20"/>
      <c r="W1463" s="20"/>
    </row>
    <row r="1464">
      <c r="A1464" s="20"/>
      <c r="B1464" s="20"/>
      <c r="C1464" s="20"/>
      <c r="D1464" s="20"/>
      <c r="E1464" s="20"/>
      <c r="F1464" s="20"/>
      <c r="G1464" s="20"/>
      <c r="H1464" s="20"/>
      <c r="I1464" s="29"/>
      <c r="J1464" s="29"/>
      <c r="K1464" s="30"/>
      <c r="L1464" s="20"/>
      <c r="M1464" s="20"/>
      <c r="N1464" s="20"/>
      <c r="O1464" s="20"/>
      <c r="P1464" s="20"/>
      <c r="Q1464" s="30"/>
      <c r="R1464" s="30"/>
      <c r="S1464" s="30"/>
      <c r="T1464" s="30"/>
      <c r="U1464" s="20"/>
      <c r="V1464" s="20"/>
      <c r="W1464" s="20"/>
    </row>
    <row r="1465">
      <c r="A1465" s="20"/>
      <c r="B1465" s="20"/>
      <c r="C1465" s="20"/>
      <c r="D1465" s="20"/>
      <c r="E1465" s="20"/>
      <c r="F1465" s="20"/>
      <c r="G1465" s="20"/>
      <c r="H1465" s="20"/>
      <c r="I1465" s="29"/>
      <c r="J1465" s="29"/>
      <c r="K1465" s="30"/>
      <c r="L1465" s="20"/>
      <c r="M1465" s="20"/>
      <c r="N1465" s="20"/>
      <c r="O1465" s="20"/>
      <c r="P1465" s="20"/>
      <c r="Q1465" s="30"/>
      <c r="R1465" s="30"/>
      <c r="S1465" s="30"/>
      <c r="T1465" s="30"/>
      <c r="U1465" s="20"/>
      <c r="V1465" s="20"/>
      <c r="W1465" s="20"/>
    </row>
    <row r="1466">
      <c r="A1466" s="20"/>
      <c r="B1466" s="20"/>
      <c r="C1466" s="20"/>
      <c r="D1466" s="20"/>
      <c r="E1466" s="20"/>
      <c r="F1466" s="20"/>
      <c r="G1466" s="20"/>
      <c r="H1466" s="20"/>
      <c r="I1466" s="29"/>
      <c r="J1466" s="29"/>
      <c r="K1466" s="30"/>
      <c r="L1466" s="20"/>
      <c r="M1466" s="20"/>
      <c r="N1466" s="20"/>
      <c r="O1466" s="20"/>
      <c r="P1466" s="20"/>
      <c r="Q1466" s="30"/>
      <c r="R1466" s="30"/>
      <c r="S1466" s="30"/>
      <c r="T1466" s="30"/>
      <c r="U1466" s="20"/>
      <c r="V1466" s="20"/>
      <c r="W1466" s="20"/>
    </row>
    <row r="1467">
      <c r="A1467" s="20"/>
      <c r="B1467" s="20"/>
      <c r="C1467" s="20"/>
      <c r="D1467" s="20"/>
      <c r="E1467" s="20"/>
      <c r="F1467" s="20"/>
      <c r="G1467" s="20"/>
      <c r="H1467" s="20"/>
      <c r="I1467" s="29"/>
      <c r="J1467" s="29"/>
      <c r="K1467" s="30"/>
      <c r="L1467" s="20"/>
      <c r="M1467" s="20"/>
      <c r="N1467" s="20"/>
      <c r="O1467" s="20"/>
      <c r="P1467" s="20"/>
      <c r="Q1467" s="30"/>
      <c r="R1467" s="30"/>
      <c r="S1467" s="30"/>
      <c r="T1467" s="30"/>
      <c r="U1467" s="20"/>
      <c r="V1467" s="20"/>
      <c r="W1467" s="20"/>
    </row>
    <row r="1468">
      <c r="A1468" s="20"/>
      <c r="B1468" s="20"/>
      <c r="C1468" s="20"/>
      <c r="D1468" s="20"/>
      <c r="E1468" s="20"/>
      <c r="F1468" s="20"/>
      <c r="G1468" s="20"/>
      <c r="H1468" s="20"/>
      <c r="I1468" s="29"/>
      <c r="J1468" s="29"/>
      <c r="K1468" s="30"/>
      <c r="L1468" s="20"/>
      <c r="M1468" s="20"/>
      <c r="N1468" s="20"/>
      <c r="O1468" s="20"/>
      <c r="P1468" s="20"/>
      <c r="Q1468" s="30"/>
      <c r="R1468" s="30"/>
      <c r="S1468" s="30"/>
      <c r="T1468" s="30"/>
      <c r="U1468" s="20"/>
      <c r="V1468" s="20"/>
      <c r="W1468" s="20"/>
    </row>
    <row r="1469">
      <c r="A1469" s="20"/>
      <c r="B1469" s="20"/>
      <c r="C1469" s="20"/>
      <c r="D1469" s="20"/>
      <c r="E1469" s="20"/>
      <c r="F1469" s="20"/>
      <c r="G1469" s="20"/>
      <c r="H1469" s="20"/>
      <c r="I1469" s="29"/>
      <c r="J1469" s="29"/>
      <c r="K1469" s="30"/>
      <c r="L1469" s="20"/>
      <c r="M1469" s="20"/>
      <c r="N1469" s="20"/>
      <c r="O1469" s="20"/>
      <c r="P1469" s="20"/>
      <c r="Q1469" s="30"/>
      <c r="R1469" s="30"/>
      <c r="S1469" s="30"/>
      <c r="T1469" s="30"/>
      <c r="U1469" s="20"/>
      <c r="V1469" s="20"/>
      <c r="W1469" s="20"/>
    </row>
    <row r="1470">
      <c r="A1470" s="20"/>
      <c r="B1470" s="20"/>
      <c r="C1470" s="20"/>
      <c r="D1470" s="20"/>
      <c r="E1470" s="20"/>
      <c r="F1470" s="20"/>
      <c r="G1470" s="20"/>
      <c r="H1470" s="20"/>
      <c r="I1470" s="29"/>
      <c r="J1470" s="29"/>
      <c r="K1470" s="30"/>
      <c r="L1470" s="20"/>
      <c r="M1470" s="20"/>
      <c r="N1470" s="20"/>
      <c r="O1470" s="20"/>
      <c r="P1470" s="20"/>
      <c r="Q1470" s="30"/>
      <c r="R1470" s="30"/>
      <c r="S1470" s="30"/>
      <c r="T1470" s="30"/>
      <c r="U1470" s="20"/>
      <c r="V1470" s="20"/>
      <c r="W1470" s="20"/>
    </row>
    <row r="1471">
      <c r="A1471" s="20"/>
      <c r="B1471" s="20"/>
      <c r="C1471" s="20"/>
      <c r="D1471" s="20"/>
      <c r="E1471" s="20"/>
      <c r="F1471" s="20"/>
      <c r="G1471" s="20"/>
      <c r="H1471" s="20"/>
      <c r="I1471" s="29"/>
      <c r="J1471" s="29"/>
      <c r="K1471" s="30"/>
      <c r="L1471" s="20"/>
      <c r="M1471" s="20"/>
      <c r="N1471" s="20"/>
      <c r="O1471" s="20"/>
      <c r="P1471" s="20"/>
      <c r="Q1471" s="30"/>
      <c r="R1471" s="30"/>
      <c r="S1471" s="30"/>
      <c r="T1471" s="30"/>
      <c r="U1471" s="20"/>
      <c r="V1471" s="20"/>
      <c r="W1471" s="20"/>
    </row>
    <row r="1472">
      <c r="A1472" s="20"/>
      <c r="B1472" s="20"/>
      <c r="C1472" s="20"/>
      <c r="D1472" s="20"/>
      <c r="E1472" s="20"/>
      <c r="F1472" s="20"/>
      <c r="G1472" s="20"/>
      <c r="H1472" s="20"/>
      <c r="I1472" s="29"/>
      <c r="J1472" s="29"/>
      <c r="K1472" s="30"/>
      <c r="L1472" s="20"/>
      <c r="M1472" s="20"/>
      <c r="N1472" s="20"/>
      <c r="O1472" s="20"/>
      <c r="P1472" s="20"/>
      <c r="Q1472" s="30"/>
      <c r="R1472" s="30"/>
      <c r="S1472" s="30"/>
      <c r="T1472" s="30"/>
      <c r="U1472" s="20"/>
      <c r="V1472" s="20"/>
      <c r="W1472" s="20"/>
    </row>
    <row r="1473">
      <c r="A1473" s="20"/>
      <c r="B1473" s="20"/>
      <c r="C1473" s="20"/>
      <c r="D1473" s="20"/>
      <c r="E1473" s="20"/>
      <c r="F1473" s="20"/>
      <c r="G1473" s="20"/>
      <c r="H1473" s="20"/>
      <c r="I1473" s="29"/>
      <c r="J1473" s="29"/>
      <c r="K1473" s="30"/>
      <c r="L1473" s="20"/>
      <c r="M1473" s="20"/>
      <c r="N1473" s="20"/>
      <c r="O1473" s="20"/>
      <c r="P1473" s="20"/>
      <c r="Q1473" s="30"/>
      <c r="R1473" s="30"/>
      <c r="S1473" s="30"/>
      <c r="T1473" s="30"/>
      <c r="U1473" s="20"/>
      <c r="V1473" s="20"/>
      <c r="W1473" s="20"/>
    </row>
    <row r="1474">
      <c r="A1474" s="20"/>
      <c r="B1474" s="20"/>
      <c r="C1474" s="20"/>
      <c r="D1474" s="20"/>
      <c r="E1474" s="20"/>
      <c r="F1474" s="20"/>
      <c r="G1474" s="20"/>
      <c r="H1474" s="20"/>
      <c r="I1474" s="29"/>
      <c r="J1474" s="29"/>
      <c r="K1474" s="30"/>
      <c r="L1474" s="20"/>
      <c r="M1474" s="20"/>
      <c r="N1474" s="20"/>
      <c r="O1474" s="20"/>
      <c r="P1474" s="20"/>
      <c r="Q1474" s="30"/>
      <c r="R1474" s="30"/>
      <c r="S1474" s="30"/>
      <c r="T1474" s="30"/>
      <c r="U1474" s="20"/>
      <c r="V1474" s="20"/>
      <c r="W1474" s="20"/>
    </row>
    <row r="1475">
      <c r="A1475" s="20"/>
      <c r="B1475" s="20"/>
      <c r="C1475" s="20"/>
      <c r="D1475" s="20"/>
      <c r="E1475" s="20"/>
      <c r="F1475" s="20"/>
      <c r="G1475" s="20"/>
      <c r="H1475" s="20"/>
      <c r="I1475" s="29"/>
      <c r="J1475" s="29"/>
      <c r="K1475" s="30"/>
      <c r="L1475" s="20"/>
      <c r="M1475" s="20"/>
      <c r="N1475" s="20"/>
      <c r="O1475" s="20"/>
      <c r="P1475" s="20"/>
      <c r="Q1475" s="30"/>
      <c r="R1475" s="30"/>
      <c r="S1475" s="30"/>
      <c r="T1475" s="30"/>
      <c r="U1475" s="20"/>
      <c r="V1475" s="20"/>
      <c r="W1475" s="20"/>
    </row>
    <row r="1476">
      <c r="A1476" s="20"/>
      <c r="B1476" s="20"/>
      <c r="C1476" s="20"/>
      <c r="D1476" s="20"/>
      <c r="E1476" s="20"/>
      <c r="F1476" s="20"/>
      <c r="G1476" s="20"/>
      <c r="H1476" s="20"/>
      <c r="I1476" s="29"/>
      <c r="J1476" s="29"/>
      <c r="K1476" s="30"/>
      <c r="L1476" s="20"/>
      <c r="M1476" s="20"/>
      <c r="N1476" s="20"/>
      <c r="O1476" s="20"/>
      <c r="P1476" s="20"/>
      <c r="Q1476" s="30"/>
      <c r="R1476" s="30"/>
      <c r="S1476" s="30"/>
      <c r="T1476" s="30"/>
      <c r="U1476" s="20"/>
      <c r="V1476" s="20"/>
      <c r="W1476" s="20"/>
    </row>
    <row r="1477">
      <c r="A1477" s="20"/>
      <c r="B1477" s="20"/>
      <c r="C1477" s="20"/>
      <c r="D1477" s="20"/>
      <c r="E1477" s="20"/>
      <c r="F1477" s="20"/>
      <c r="G1477" s="20"/>
      <c r="H1477" s="20"/>
      <c r="I1477" s="29"/>
      <c r="J1477" s="29"/>
      <c r="K1477" s="30"/>
      <c r="L1477" s="20"/>
      <c r="M1477" s="20"/>
      <c r="N1477" s="20"/>
      <c r="O1477" s="20"/>
      <c r="P1477" s="20"/>
      <c r="Q1477" s="30"/>
      <c r="R1477" s="30"/>
      <c r="S1477" s="30"/>
      <c r="T1477" s="30"/>
      <c r="U1477" s="20"/>
      <c r="V1477" s="20"/>
      <c r="W1477" s="20"/>
    </row>
    <row r="1478">
      <c r="A1478" s="20"/>
      <c r="B1478" s="20"/>
      <c r="C1478" s="20"/>
      <c r="D1478" s="20"/>
      <c r="E1478" s="20"/>
      <c r="F1478" s="20"/>
      <c r="G1478" s="20"/>
      <c r="H1478" s="20"/>
      <c r="I1478" s="29"/>
      <c r="J1478" s="29"/>
      <c r="K1478" s="30"/>
      <c r="L1478" s="20"/>
      <c r="M1478" s="20"/>
      <c r="N1478" s="20"/>
      <c r="O1478" s="20"/>
      <c r="P1478" s="20"/>
      <c r="Q1478" s="30"/>
      <c r="R1478" s="30"/>
      <c r="S1478" s="30"/>
      <c r="T1478" s="30"/>
      <c r="U1478" s="20"/>
      <c r="V1478" s="20"/>
      <c r="W1478" s="20"/>
    </row>
    <row r="1479">
      <c r="A1479" s="20"/>
      <c r="B1479" s="20"/>
      <c r="C1479" s="20"/>
      <c r="D1479" s="20"/>
      <c r="E1479" s="20"/>
      <c r="F1479" s="20"/>
      <c r="G1479" s="20"/>
      <c r="H1479" s="20"/>
      <c r="I1479" s="29"/>
      <c r="J1479" s="29"/>
      <c r="K1479" s="30"/>
      <c r="L1479" s="20"/>
      <c r="M1479" s="20"/>
      <c r="N1479" s="20"/>
      <c r="O1479" s="20"/>
      <c r="P1479" s="20"/>
      <c r="Q1479" s="30"/>
      <c r="R1479" s="30"/>
      <c r="S1479" s="30"/>
      <c r="T1479" s="30"/>
      <c r="U1479" s="20"/>
      <c r="V1479" s="20"/>
      <c r="W1479" s="20"/>
    </row>
    <row r="1480">
      <c r="A1480" s="20"/>
      <c r="B1480" s="20"/>
      <c r="C1480" s="20"/>
      <c r="D1480" s="20"/>
      <c r="E1480" s="20"/>
      <c r="F1480" s="20"/>
      <c r="G1480" s="20"/>
      <c r="H1480" s="20"/>
      <c r="I1480" s="29"/>
      <c r="J1480" s="29"/>
      <c r="K1480" s="30"/>
      <c r="L1480" s="20"/>
      <c r="M1480" s="20"/>
      <c r="N1480" s="20"/>
      <c r="O1480" s="20"/>
      <c r="P1480" s="20"/>
      <c r="Q1480" s="30"/>
      <c r="R1480" s="30"/>
      <c r="S1480" s="30"/>
      <c r="T1480" s="30"/>
      <c r="U1480" s="20"/>
      <c r="V1480" s="20"/>
      <c r="W1480" s="20"/>
    </row>
    <row r="1481">
      <c r="A1481" s="20"/>
      <c r="B1481" s="20"/>
      <c r="C1481" s="20"/>
      <c r="D1481" s="20"/>
      <c r="E1481" s="20"/>
      <c r="F1481" s="20"/>
      <c r="G1481" s="20"/>
      <c r="H1481" s="20"/>
      <c r="I1481" s="29"/>
      <c r="J1481" s="29"/>
      <c r="K1481" s="30"/>
      <c r="L1481" s="20"/>
      <c r="M1481" s="20"/>
      <c r="N1481" s="20"/>
      <c r="O1481" s="20"/>
      <c r="P1481" s="20"/>
      <c r="Q1481" s="30"/>
      <c r="R1481" s="30"/>
      <c r="S1481" s="30"/>
      <c r="T1481" s="30"/>
      <c r="U1481" s="20"/>
      <c r="V1481" s="20"/>
      <c r="W1481" s="20"/>
    </row>
    <row r="1482">
      <c r="A1482" s="20"/>
      <c r="B1482" s="20"/>
      <c r="C1482" s="20"/>
      <c r="D1482" s="20"/>
      <c r="E1482" s="20"/>
      <c r="F1482" s="20"/>
      <c r="G1482" s="20"/>
      <c r="H1482" s="20"/>
      <c r="I1482" s="29"/>
      <c r="J1482" s="29"/>
      <c r="K1482" s="30"/>
      <c r="L1482" s="20"/>
      <c r="M1482" s="20"/>
      <c r="N1482" s="20"/>
      <c r="O1482" s="20"/>
      <c r="P1482" s="20"/>
      <c r="Q1482" s="30"/>
      <c r="R1482" s="30"/>
      <c r="S1482" s="30"/>
      <c r="T1482" s="30"/>
      <c r="U1482" s="20"/>
      <c r="V1482" s="20"/>
      <c r="W1482" s="20"/>
    </row>
    <row r="1483">
      <c r="A1483" s="20"/>
      <c r="B1483" s="20"/>
      <c r="C1483" s="20"/>
      <c r="D1483" s="20"/>
      <c r="E1483" s="20"/>
      <c r="F1483" s="20"/>
      <c r="G1483" s="20"/>
      <c r="H1483" s="20"/>
      <c r="I1483" s="29"/>
      <c r="J1483" s="29"/>
      <c r="K1483" s="30"/>
      <c r="L1483" s="20"/>
      <c r="M1483" s="20"/>
      <c r="N1483" s="20"/>
      <c r="O1483" s="20"/>
      <c r="P1483" s="20"/>
      <c r="Q1483" s="30"/>
      <c r="R1483" s="30"/>
      <c r="S1483" s="30"/>
      <c r="T1483" s="30"/>
      <c r="U1483" s="20"/>
      <c r="V1483" s="20"/>
      <c r="W1483" s="20"/>
    </row>
    <row r="1484">
      <c r="A1484" s="20"/>
      <c r="B1484" s="20"/>
      <c r="C1484" s="20"/>
      <c r="D1484" s="20"/>
      <c r="E1484" s="20"/>
      <c r="F1484" s="20"/>
      <c r="G1484" s="20"/>
      <c r="H1484" s="20"/>
      <c r="I1484" s="29"/>
      <c r="J1484" s="29"/>
      <c r="K1484" s="30"/>
      <c r="L1484" s="20"/>
      <c r="M1484" s="20"/>
      <c r="N1484" s="20"/>
      <c r="O1484" s="20"/>
      <c r="P1484" s="20"/>
      <c r="Q1484" s="30"/>
      <c r="R1484" s="30"/>
      <c r="S1484" s="30"/>
      <c r="T1484" s="30"/>
      <c r="U1484" s="20"/>
      <c r="V1484" s="20"/>
      <c r="W1484" s="20"/>
    </row>
    <row r="1485">
      <c r="A1485" s="20"/>
      <c r="B1485" s="20"/>
      <c r="C1485" s="20"/>
      <c r="D1485" s="20"/>
      <c r="E1485" s="20"/>
      <c r="F1485" s="20"/>
      <c r="G1485" s="20"/>
      <c r="H1485" s="20"/>
      <c r="I1485" s="29"/>
      <c r="J1485" s="29"/>
      <c r="K1485" s="30"/>
      <c r="L1485" s="20"/>
      <c r="M1485" s="20"/>
      <c r="N1485" s="20"/>
      <c r="O1485" s="20"/>
      <c r="P1485" s="20"/>
      <c r="Q1485" s="30"/>
      <c r="R1485" s="30"/>
      <c r="S1485" s="30"/>
      <c r="T1485" s="30"/>
      <c r="U1485" s="20"/>
      <c r="V1485" s="20"/>
      <c r="W1485" s="20"/>
    </row>
    <row r="1486">
      <c r="A1486" s="20"/>
      <c r="B1486" s="20"/>
      <c r="C1486" s="20"/>
      <c r="D1486" s="20"/>
      <c r="E1486" s="20"/>
      <c r="F1486" s="20"/>
      <c r="G1486" s="20"/>
      <c r="H1486" s="20"/>
      <c r="I1486" s="29"/>
      <c r="J1486" s="29"/>
      <c r="K1486" s="30"/>
      <c r="L1486" s="20"/>
      <c r="M1486" s="20"/>
      <c r="N1486" s="20"/>
      <c r="O1486" s="20"/>
      <c r="P1486" s="20"/>
      <c r="Q1486" s="30"/>
      <c r="R1486" s="30"/>
      <c r="S1486" s="30"/>
      <c r="T1486" s="30"/>
      <c r="U1486" s="20"/>
      <c r="V1486" s="20"/>
      <c r="W1486" s="20"/>
    </row>
    <row r="1487">
      <c r="A1487" s="20"/>
      <c r="B1487" s="20"/>
      <c r="C1487" s="20"/>
      <c r="D1487" s="20"/>
      <c r="E1487" s="20"/>
      <c r="F1487" s="20"/>
      <c r="G1487" s="20"/>
      <c r="H1487" s="20"/>
      <c r="I1487" s="29"/>
      <c r="J1487" s="29"/>
      <c r="K1487" s="30"/>
      <c r="L1487" s="20"/>
      <c r="M1487" s="20"/>
      <c r="N1487" s="20"/>
      <c r="O1487" s="20"/>
      <c r="P1487" s="20"/>
      <c r="Q1487" s="30"/>
      <c r="R1487" s="30"/>
      <c r="S1487" s="30"/>
      <c r="T1487" s="30"/>
      <c r="U1487" s="20"/>
      <c r="V1487" s="20"/>
      <c r="W1487" s="20"/>
    </row>
    <row r="1488">
      <c r="A1488" s="20"/>
      <c r="B1488" s="20"/>
      <c r="C1488" s="20"/>
      <c r="D1488" s="20"/>
      <c r="E1488" s="20"/>
      <c r="F1488" s="20"/>
      <c r="G1488" s="20"/>
      <c r="H1488" s="20"/>
      <c r="I1488" s="29"/>
      <c r="J1488" s="29"/>
      <c r="K1488" s="30"/>
      <c r="L1488" s="20"/>
      <c r="M1488" s="20"/>
      <c r="N1488" s="20"/>
      <c r="O1488" s="20"/>
      <c r="P1488" s="20"/>
      <c r="Q1488" s="30"/>
      <c r="R1488" s="30"/>
      <c r="S1488" s="30"/>
      <c r="T1488" s="30"/>
      <c r="U1488" s="20"/>
      <c r="V1488" s="20"/>
      <c r="W1488" s="20"/>
    </row>
    <row r="1489">
      <c r="A1489" s="20"/>
      <c r="B1489" s="20"/>
      <c r="C1489" s="20"/>
      <c r="D1489" s="20"/>
      <c r="E1489" s="20"/>
      <c r="F1489" s="20"/>
      <c r="G1489" s="20"/>
      <c r="H1489" s="20"/>
      <c r="I1489" s="29"/>
      <c r="J1489" s="29"/>
      <c r="K1489" s="30"/>
      <c r="L1489" s="20"/>
      <c r="M1489" s="20"/>
      <c r="N1489" s="20"/>
      <c r="O1489" s="20"/>
      <c r="P1489" s="20"/>
      <c r="Q1489" s="30"/>
      <c r="R1489" s="30"/>
      <c r="S1489" s="30"/>
      <c r="T1489" s="30"/>
      <c r="U1489" s="20"/>
      <c r="V1489" s="20"/>
      <c r="W1489" s="20"/>
    </row>
    <row r="1490">
      <c r="A1490" s="20"/>
      <c r="B1490" s="20"/>
      <c r="C1490" s="20"/>
      <c r="D1490" s="20"/>
      <c r="E1490" s="20"/>
      <c r="F1490" s="20"/>
      <c r="G1490" s="20"/>
      <c r="H1490" s="20"/>
      <c r="I1490" s="29"/>
      <c r="J1490" s="29"/>
      <c r="K1490" s="30"/>
      <c r="L1490" s="20"/>
      <c r="M1490" s="20"/>
      <c r="N1490" s="20"/>
      <c r="O1490" s="20"/>
      <c r="P1490" s="20"/>
      <c r="Q1490" s="30"/>
      <c r="R1490" s="30"/>
      <c r="S1490" s="30"/>
      <c r="T1490" s="30"/>
      <c r="U1490" s="20"/>
      <c r="V1490" s="20"/>
      <c r="W1490" s="20"/>
    </row>
    <row r="1491">
      <c r="A1491" s="20"/>
      <c r="B1491" s="20"/>
      <c r="C1491" s="20"/>
      <c r="D1491" s="20"/>
      <c r="E1491" s="20"/>
      <c r="F1491" s="20"/>
      <c r="G1491" s="20"/>
      <c r="H1491" s="20"/>
      <c r="I1491" s="29"/>
      <c r="J1491" s="29"/>
      <c r="K1491" s="30"/>
      <c r="L1491" s="20"/>
      <c r="M1491" s="20"/>
      <c r="N1491" s="20"/>
      <c r="O1491" s="20"/>
      <c r="P1491" s="20"/>
      <c r="Q1491" s="30"/>
      <c r="R1491" s="30"/>
      <c r="S1491" s="30"/>
      <c r="T1491" s="30"/>
      <c r="U1491" s="20"/>
      <c r="V1491" s="20"/>
      <c r="W1491" s="20"/>
    </row>
    <row r="1492">
      <c r="A1492" s="20"/>
      <c r="B1492" s="20"/>
      <c r="C1492" s="20"/>
      <c r="D1492" s="20"/>
      <c r="E1492" s="20"/>
      <c r="F1492" s="20"/>
      <c r="G1492" s="20"/>
      <c r="H1492" s="20"/>
      <c r="I1492" s="29"/>
      <c r="J1492" s="29"/>
      <c r="K1492" s="30"/>
      <c r="L1492" s="20"/>
      <c r="M1492" s="20"/>
      <c r="N1492" s="20"/>
      <c r="O1492" s="20"/>
      <c r="P1492" s="20"/>
      <c r="Q1492" s="30"/>
      <c r="R1492" s="30"/>
      <c r="S1492" s="30"/>
      <c r="T1492" s="30"/>
      <c r="U1492" s="20"/>
      <c r="V1492" s="20"/>
      <c r="W1492" s="20"/>
    </row>
    <row r="1493">
      <c r="A1493" s="20"/>
      <c r="B1493" s="20"/>
      <c r="C1493" s="20"/>
      <c r="D1493" s="20"/>
      <c r="E1493" s="20"/>
      <c r="F1493" s="20"/>
      <c r="G1493" s="20"/>
      <c r="H1493" s="20"/>
      <c r="I1493" s="29"/>
      <c r="J1493" s="29"/>
      <c r="K1493" s="30"/>
      <c r="L1493" s="20"/>
      <c r="M1493" s="20"/>
      <c r="N1493" s="20"/>
      <c r="O1493" s="20"/>
      <c r="P1493" s="20"/>
      <c r="Q1493" s="30"/>
      <c r="R1493" s="30"/>
      <c r="S1493" s="30"/>
      <c r="T1493" s="30"/>
      <c r="U1493" s="20"/>
      <c r="V1493" s="20"/>
      <c r="W1493" s="20"/>
    </row>
    <row r="1494">
      <c r="A1494" s="20"/>
      <c r="B1494" s="20"/>
      <c r="C1494" s="20"/>
      <c r="D1494" s="20"/>
      <c r="E1494" s="20"/>
      <c r="F1494" s="20"/>
      <c r="G1494" s="20"/>
      <c r="H1494" s="20"/>
      <c r="I1494" s="29"/>
      <c r="J1494" s="29"/>
      <c r="K1494" s="30"/>
      <c r="L1494" s="20"/>
      <c r="M1494" s="20"/>
      <c r="N1494" s="20"/>
      <c r="O1494" s="20"/>
      <c r="P1494" s="20"/>
      <c r="Q1494" s="30"/>
      <c r="R1494" s="30"/>
      <c r="S1494" s="30"/>
      <c r="T1494" s="30"/>
      <c r="U1494" s="20"/>
      <c r="V1494" s="20"/>
      <c r="W1494" s="20"/>
    </row>
    <row r="1495">
      <c r="A1495" s="20"/>
      <c r="B1495" s="20"/>
      <c r="C1495" s="20"/>
      <c r="D1495" s="20"/>
      <c r="E1495" s="20"/>
      <c r="F1495" s="20"/>
      <c r="G1495" s="20"/>
      <c r="H1495" s="20"/>
      <c r="I1495" s="29"/>
      <c r="J1495" s="29"/>
      <c r="K1495" s="30"/>
      <c r="L1495" s="20"/>
      <c r="M1495" s="20"/>
      <c r="N1495" s="20"/>
      <c r="O1495" s="20"/>
      <c r="P1495" s="20"/>
      <c r="Q1495" s="30"/>
      <c r="R1495" s="30"/>
      <c r="S1495" s="30"/>
      <c r="T1495" s="30"/>
      <c r="U1495" s="20"/>
      <c r="V1495" s="20"/>
      <c r="W1495" s="20"/>
    </row>
    <row r="1496">
      <c r="A1496" s="20"/>
      <c r="B1496" s="20"/>
      <c r="C1496" s="20"/>
      <c r="D1496" s="20"/>
      <c r="E1496" s="20"/>
      <c r="F1496" s="20"/>
      <c r="G1496" s="20"/>
      <c r="H1496" s="20"/>
      <c r="I1496" s="29"/>
      <c r="J1496" s="29"/>
      <c r="K1496" s="30"/>
      <c r="L1496" s="20"/>
      <c r="M1496" s="20"/>
      <c r="N1496" s="20"/>
      <c r="O1496" s="20"/>
      <c r="P1496" s="20"/>
      <c r="Q1496" s="30"/>
      <c r="R1496" s="30"/>
      <c r="S1496" s="30"/>
      <c r="T1496" s="30"/>
      <c r="U1496" s="20"/>
      <c r="V1496" s="20"/>
      <c r="W1496" s="20"/>
    </row>
    <row r="1497">
      <c r="A1497" s="20"/>
      <c r="B1497" s="20"/>
      <c r="C1497" s="20"/>
      <c r="D1497" s="20"/>
      <c r="E1497" s="20"/>
      <c r="F1497" s="20"/>
      <c r="G1497" s="20"/>
      <c r="H1497" s="20"/>
      <c r="I1497" s="29"/>
      <c r="J1497" s="29"/>
      <c r="K1497" s="30"/>
      <c r="L1497" s="20"/>
      <c r="M1497" s="20"/>
      <c r="N1497" s="20"/>
      <c r="O1497" s="20"/>
      <c r="P1497" s="20"/>
      <c r="Q1497" s="30"/>
      <c r="R1497" s="30"/>
      <c r="S1497" s="30"/>
      <c r="T1497" s="30"/>
      <c r="U1497" s="20"/>
      <c r="V1497" s="20"/>
      <c r="W1497" s="20"/>
    </row>
    <row r="1498">
      <c r="A1498" s="20"/>
      <c r="B1498" s="20"/>
      <c r="C1498" s="20"/>
      <c r="D1498" s="20"/>
      <c r="E1498" s="20"/>
      <c r="F1498" s="20"/>
      <c r="G1498" s="20"/>
      <c r="H1498" s="20"/>
      <c r="I1498" s="29"/>
      <c r="J1498" s="29"/>
      <c r="K1498" s="30"/>
      <c r="L1498" s="20"/>
      <c r="M1498" s="20"/>
      <c r="N1498" s="20"/>
      <c r="O1498" s="20"/>
      <c r="P1498" s="20"/>
      <c r="Q1498" s="30"/>
      <c r="R1498" s="30"/>
      <c r="S1498" s="30"/>
      <c r="T1498" s="30"/>
      <c r="U1498" s="20"/>
      <c r="V1498" s="20"/>
      <c r="W1498" s="20"/>
    </row>
    <row r="1499">
      <c r="A1499" s="20"/>
      <c r="B1499" s="20"/>
      <c r="C1499" s="20"/>
      <c r="D1499" s="20"/>
      <c r="E1499" s="20"/>
      <c r="F1499" s="20"/>
      <c r="G1499" s="20"/>
      <c r="H1499" s="20"/>
      <c r="I1499" s="29"/>
      <c r="J1499" s="29"/>
      <c r="K1499" s="30"/>
      <c r="L1499" s="20"/>
      <c r="M1499" s="20"/>
      <c r="N1499" s="20"/>
      <c r="O1499" s="20"/>
      <c r="P1499" s="20"/>
      <c r="Q1499" s="30"/>
      <c r="R1499" s="30"/>
      <c r="S1499" s="30"/>
      <c r="T1499" s="30"/>
      <c r="U1499" s="20"/>
      <c r="V1499" s="20"/>
      <c r="W1499" s="20"/>
    </row>
    <row r="1500">
      <c r="A1500" s="20"/>
      <c r="B1500" s="20"/>
      <c r="C1500" s="20"/>
      <c r="D1500" s="20"/>
      <c r="E1500" s="20"/>
      <c r="F1500" s="20"/>
      <c r="G1500" s="20"/>
      <c r="H1500" s="20"/>
      <c r="I1500" s="29"/>
      <c r="J1500" s="29"/>
      <c r="K1500" s="30"/>
      <c r="L1500" s="20"/>
      <c r="M1500" s="20"/>
      <c r="N1500" s="20"/>
      <c r="O1500" s="20"/>
      <c r="P1500" s="20"/>
      <c r="Q1500" s="30"/>
      <c r="R1500" s="30"/>
      <c r="S1500" s="30"/>
      <c r="T1500" s="30"/>
      <c r="U1500" s="20"/>
      <c r="V1500" s="20"/>
      <c r="W1500" s="20"/>
    </row>
    <row r="1501">
      <c r="A1501" s="20"/>
      <c r="B1501" s="20"/>
      <c r="C1501" s="20"/>
      <c r="D1501" s="20"/>
      <c r="E1501" s="20"/>
      <c r="F1501" s="20"/>
      <c r="G1501" s="20"/>
      <c r="H1501" s="20"/>
      <c r="I1501" s="29"/>
      <c r="J1501" s="29"/>
      <c r="K1501" s="30"/>
      <c r="L1501" s="20"/>
      <c r="M1501" s="20"/>
      <c r="N1501" s="20"/>
      <c r="O1501" s="20"/>
      <c r="P1501" s="20"/>
      <c r="Q1501" s="30"/>
      <c r="R1501" s="30"/>
      <c r="S1501" s="30"/>
      <c r="T1501" s="30"/>
      <c r="U1501" s="20"/>
      <c r="V1501" s="20"/>
      <c r="W1501" s="20"/>
    </row>
    <row r="1502">
      <c r="A1502" s="20"/>
      <c r="B1502" s="20"/>
      <c r="C1502" s="20"/>
      <c r="D1502" s="20"/>
      <c r="E1502" s="20"/>
      <c r="F1502" s="20"/>
      <c r="G1502" s="20"/>
      <c r="H1502" s="20"/>
      <c r="I1502" s="29"/>
      <c r="J1502" s="29"/>
      <c r="K1502" s="30"/>
      <c r="L1502" s="20"/>
      <c r="M1502" s="20"/>
      <c r="N1502" s="20"/>
      <c r="O1502" s="20"/>
      <c r="P1502" s="20"/>
      <c r="Q1502" s="30"/>
      <c r="R1502" s="30"/>
      <c r="S1502" s="30"/>
      <c r="T1502" s="30"/>
      <c r="U1502" s="20"/>
      <c r="V1502" s="20"/>
      <c r="W1502" s="20"/>
    </row>
    <row r="1503">
      <c r="A1503" s="20"/>
      <c r="B1503" s="20"/>
      <c r="C1503" s="20"/>
      <c r="D1503" s="20"/>
      <c r="E1503" s="20"/>
      <c r="F1503" s="20"/>
      <c r="G1503" s="20"/>
      <c r="H1503" s="20"/>
      <c r="I1503" s="29"/>
      <c r="J1503" s="29"/>
      <c r="K1503" s="30"/>
      <c r="L1503" s="20"/>
      <c r="M1503" s="20"/>
      <c r="N1503" s="20"/>
      <c r="O1503" s="20"/>
      <c r="P1503" s="20"/>
      <c r="Q1503" s="30"/>
      <c r="R1503" s="30"/>
      <c r="S1503" s="30"/>
      <c r="T1503" s="30"/>
      <c r="U1503" s="20"/>
      <c r="V1503" s="20"/>
      <c r="W1503" s="20"/>
    </row>
    <row r="1504">
      <c r="A1504" s="20"/>
      <c r="B1504" s="20"/>
      <c r="C1504" s="20"/>
      <c r="D1504" s="20"/>
      <c r="E1504" s="20"/>
      <c r="F1504" s="20"/>
      <c r="G1504" s="20"/>
      <c r="H1504" s="20"/>
      <c r="I1504" s="29"/>
      <c r="J1504" s="29"/>
      <c r="K1504" s="30"/>
      <c r="L1504" s="20"/>
      <c r="M1504" s="20"/>
      <c r="N1504" s="20"/>
      <c r="O1504" s="20"/>
      <c r="P1504" s="20"/>
      <c r="Q1504" s="30"/>
      <c r="R1504" s="30"/>
      <c r="S1504" s="30"/>
      <c r="T1504" s="30"/>
      <c r="U1504" s="20"/>
      <c r="V1504" s="20"/>
      <c r="W1504" s="20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38"/>
    <col customWidth="1" min="2" max="2" width="10.0"/>
    <col customWidth="1" min="3" max="3" width="9.5"/>
    <col customWidth="1" min="4" max="5" width="11.25"/>
    <col customWidth="1" min="6" max="6" width="30.75"/>
    <col customWidth="1" min="7" max="9" width="11.25"/>
    <col customWidth="1" min="10" max="10" width="30.5"/>
    <col customWidth="1" min="11" max="11" width="23.75"/>
    <col customWidth="1" min="12" max="12" width="24.5"/>
    <col customWidth="1" min="13" max="13" width="8.75"/>
    <col customWidth="1" min="14" max="14" width="8.5"/>
  </cols>
  <sheetData>
    <row r="1">
      <c r="A1" s="1" t="s">
        <v>94</v>
      </c>
      <c r="B1" s="1" t="s">
        <v>96</v>
      </c>
      <c r="C1" s="1" t="s">
        <v>97</v>
      </c>
      <c r="D1" s="36" t="s">
        <v>98</v>
      </c>
      <c r="E1" s="37" t="s">
        <v>113</v>
      </c>
      <c r="F1" s="37" t="s">
        <v>114</v>
      </c>
      <c r="G1" s="37" t="s">
        <v>115</v>
      </c>
      <c r="H1" s="37" t="s">
        <v>116</v>
      </c>
      <c r="I1" s="37" t="s">
        <v>117</v>
      </c>
      <c r="J1" s="37" t="s">
        <v>118</v>
      </c>
      <c r="K1" s="37" t="s">
        <v>119</v>
      </c>
      <c r="L1" s="37" t="s">
        <v>120</v>
      </c>
      <c r="M1" s="37" t="s">
        <v>121</v>
      </c>
      <c r="N1" s="37" t="s">
        <v>122</v>
      </c>
    </row>
    <row r="2">
      <c r="A2" s="1" t="s">
        <v>19</v>
      </c>
      <c r="B2" s="1">
        <v>-1.55380653751575</v>
      </c>
      <c r="C2" s="1">
        <v>-1.55380653751574</v>
      </c>
      <c r="D2" s="38">
        <v>-1.553806538</v>
      </c>
      <c r="E2" s="38" t="str">
        <f>IFERROR(__xludf.DUMMYFUNCTION("IF(MAX(FILTER(all_instances_LS_PR_results!L:L,all_instances_LS_PR_results!B:B=A2))=0,""-"",MAX(FILTER(all_instances_LS_PR_results!L:L,all_instances_LS_PR_results!B:B=A2)))"),"-")</f>
        <v>-</v>
      </c>
      <c r="F2" s="39" t="str">
        <f t="shared" ref="F2:F31" si="1">IFERROR(((E2-D2)/ABS(D2)), "-")</f>
        <v>-</v>
      </c>
      <c r="G2" s="39" t="str">
        <f t="shared" ref="G2:G31" si="2">IFERROR(((E2-B2)/ABS(B2)), "-")</f>
        <v>-</v>
      </c>
      <c r="H2" s="39" t="str">
        <f t="shared" ref="H2:H31" si="3">IFERROR(((E2-C2)/ABS(C2)), "-")</f>
        <v>-</v>
      </c>
      <c r="I2" s="38">
        <f>IFERROR(__xludf.DUMMYFUNCTION("MAX(FILTER(all_instances_LS_PR_results!I:I,all_instances_LS_PR_results!B:B=A2))"),-1.553806538)</f>
        <v>-1.553806538</v>
      </c>
      <c r="J2" s="39">
        <f t="shared" ref="J2:J31" si="4">IFERROR(((I2-D2)/ABS(D2)), "-")</f>
        <v>0</v>
      </c>
      <c r="K2" s="39">
        <f t="shared" ref="K2:K31" si="5">IFERROR(((I2-B2)/ABS(B2)), "-")</f>
        <v>-0.0000000003116539683</v>
      </c>
      <c r="L2" s="39">
        <f t="shared" ref="L2:L31" si="6">IFERROR(((I2-C2)/ABS(C2)), "-")</f>
        <v>-0.000000000311660399</v>
      </c>
      <c r="M2" s="39" t="str">
        <f>IFERROR(VLOOKUP(E2,all_instances_LS_PR_results!L:M,2,FALSE),"-")</f>
        <v>-</v>
      </c>
      <c r="N2" s="39">
        <f>IFERROR(VLOOKUP(I2,all_instances_LS_PR_results!I:J,2,FALSE),"-")</f>
        <v>0.011512</v>
      </c>
    </row>
    <row r="3">
      <c r="A3" s="1" t="s">
        <v>22</v>
      </c>
      <c r="B3" s="12">
        <v>-0.701314174953233</v>
      </c>
      <c r="C3" s="12">
        <v>-0.701314174953232</v>
      </c>
      <c r="D3" s="38">
        <v>-0.701314175</v>
      </c>
      <c r="E3" s="38" t="str">
        <f>IFERROR(__xludf.DUMMYFUNCTION("IF(MAX(FILTER(all_instances_LS_PR_results!L:L,all_instances_LS_PR_results!B:B=A3))=0,""-"",MAX(FILTER(all_instances_LS_PR_results!L:L,all_instances_LS_PR_results!B:B=A3)))"),"-")</f>
        <v>-</v>
      </c>
      <c r="F3" s="39" t="str">
        <f t="shared" si="1"/>
        <v>-</v>
      </c>
      <c r="G3" s="39" t="str">
        <f t="shared" si="2"/>
        <v>-</v>
      </c>
      <c r="H3" s="39" t="str">
        <f t="shared" si="3"/>
        <v>-</v>
      </c>
      <c r="I3" s="38">
        <f>IFERROR(__xludf.DUMMYFUNCTION("MAX(FILTER(all_instances_LS_PR_results!I:I,all_instances_LS_PR_results!B:B=A3))"),-0.701314175)</f>
        <v>-0.701314175</v>
      </c>
      <c r="J3" s="39">
        <f t="shared" si="4"/>
        <v>0</v>
      </c>
      <c r="K3" s="39">
        <f t="shared" si="5"/>
        <v>0</v>
      </c>
      <c r="L3" s="39">
        <f t="shared" si="6"/>
        <v>0</v>
      </c>
      <c r="M3" s="39" t="str">
        <f>IFERROR(VLOOKUP(E3,all_instances_LS_PR_results!L:M,2,FALSE),"-")</f>
        <v>-</v>
      </c>
      <c r="N3" s="39">
        <f>IFERROR(VLOOKUP(I3,all_instances_LS_PR_results!I:J,2,FALSE),"-")</f>
        <v>0.011115</v>
      </c>
    </row>
    <row r="4">
      <c r="A4" s="1" t="s">
        <v>25</v>
      </c>
      <c r="B4" s="12">
        <v>-1.42656869988446</v>
      </c>
      <c r="C4" s="12">
        <v>-1.4171947476747</v>
      </c>
      <c r="D4" s="38">
        <v>-1.417194748</v>
      </c>
      <c r="E4" s="38" t="str">
        <f>IFERROR(__xludf.DUMMYFUNCTION("IF(MAX(FILTER(all_instances_LS_PR_results!L:L,all_instances_LS_PR_results!B:B=A4))=0,""-"",MAX(FILTER(all_instances_LS_PR_results!L:L,all_instances_LS_PR_results!B:B=A4)))"),"-")</f>
        <v>-</v>
      </c>
      <c r="F4" s="39" t="str">
        <f t="shared" si="1"/>
        <v>-</v>
      </c>
      <c r="G4" s="39" t="str">
        <f t="shared" si="2"/>
        <v>-</v>
      </c>
      <c r="H4" s="39" t="str">
        <f t="shared" si="3"/>
        <v>-</v>
      </c>
      <c r="I4" s="38">
        <f>IFERROR(__xludf.DUMMYFUNCTION("MAX(FILTER(all_instances_LS_PR_results!I:I,all_instances_LS_PR_results!B:B=A4))"),-1.417194748)</f>
        <v>-1.417194748</v>
      </c>
      <c r="J4" s="39">
        <f t="shared" si="4"/>
        <v>0</v>
      </c>
      <c r="K4" s="39">
        <f t="shared" si="5"/>
        <v>0.00657097824</v>
      </c>
      <c r="L4" s="39">
        <f t="shared" si="6"/>
        <v>-0.0000000002295379726</v>
      </c>
      <c r="M4" s="39" t="str">
        <f>IFERROR(VLOOKUP(E4,all_instances_LS_PR_results!L:M,2,FALSE),"-")</f>
        <v>-</v>
      </c>
      <c r="N4" s="39">
        <f>IFERROR(VLOOKUP(I4,all_instances_LS_PR_results!I:J,2,FALSE),"-")</f>
        <v>0.023119</v>
      </c>
    </row>
    <row r="5">
      <c r="A5" s="1" t="s">
        <v>28</v>
      </c>
      <c r="B5" s="12">
        <v>-1.78118350924044</v>
      </c>
      <c r="C5" s="12">
        <v>-1.78118350924044</v>
      </c>
      <c r="D5" s="38">
        <v>-1.774588946</v>
      </c>
      <c r="E5" s="38" t="str">
        <f>IFERROR(__xludf.DUMMYFUNCTION("IF(MAX(FILTER(all_instances_LS_PR_results!L:L,all_instances_LS_PR_results!B:B=A5))=0,""-"",MAX(FILTER(all_instances_LS_PR_results!L:L,all_instances_LS_PR_results!B:B=A5)))"),"-")</f>
        <v>-</v>
      </c>
      <c r="F5" s="39" t="str">
        <f t="shared" si="1"/>
        <v>-</v>
      </c>
      <c r="G5" s="39" t="str">
        <f t="shared" si="2"/>
        <v>-</v>
      </c>
      <c r="H5" s="39" t="str">
        <f t="shared" si="3"/>
        <v>-</v>
      </c>
      <c r="I5" s="38">
        <f>IFERROR(__xludf.DUMMYFUNCTION("MAX(FILTER(all_instances_LS_PR_results!I:I,all_instances_LS_PR_results!B:B=A5))"),-1.774588946)</f>
        <v>-1.774588946</v>
      </c>
      <c r="J5" s="39">
        <f t="shared" si="4"/>
        <v>0</v>
      </c>
      <c r="K5" s="39">
        <f t="shared" si="5"/>
        <v>0.003702349144</v>
      </c>
      <c r="L5" s="39">
        <f t="shared" si="6"/>
        <v>0.003702349144</v>
      </c>
      <c r="M5" s="39" t="str">
        <f>IFERROR(VLOOKUP(E5,all_instances_LS_PR_results!L:M,2,FALSE),"-")</f>
        <v>-</v>
      </c>
      <c r="N5" s="39">
        <f>IFERROR(VLOOKUP(I5,all_instances_LS_PR_results!I:J,2,FALSE),"-")</f>
        <v>0.067621</v>
      </c>
    </row>
    <row r="6">
      <c r="A6" s="1" t="s">
        <v>31</v>
      </c>
      <c r="B6" s="12">
        <v>-2.33482483460417</v>
      </c>
      <c r="C6" s="12">
        <v>-2.33482483460416</v>
      </c>
      <c r="D6" s="38">
        <v>-2.285257027</v>
      </c>
      <c r="E6" s="38">
        <f>IFERROR(__xludf.DUMMYFUNCTION("IF(MAX(FILTER(all_instances_LS_PR_results!L:L,all_instances_LS_PR_results!B:B=A6))=0,""-"",MAX(FILTER(all_instances_LS_PR_results!L:L,all_instances_LS_PR_results!B:B=A6)))"),-2.34507)</f>
        <v>-2.34507</v>
      </c>
      <c r="F6" s="39">
        <f t="shared" si="1"/>
        <v>-0.0261734117</v>
      </c>
      <c r="G6" s="39">
        <f t="shared" si="2"/>
        <v>-0.004387980308</v>
      </c>
      <c r="H6" s="39">
        <f t="shared" si="3"/>
        <v>-0.004387980308</v>
      </c>
      <c r="I6" s="38">
        <f>IFERROR(__xludf.DUMMYFUNCTION("MAX(FILTER(all_instances_LS_PR_results!I:I,all_instances_LS_PR_results!B:B=A6))"),-2.285257027)</f>
        <v>-2.285257027</v>
      </c>
      <c r="J6" s="39">
        <f t="shared" si="4"/>
        <v>0</v>
      </c>
      <c r="K6" s="39">
        <f t="shared" si="5"/>
        <v>0.02122977573</v>
      </c>
      <c r="L6" s="39">
        <f t="shared" si="6"/>
        <v>0.02122977573</v>
      </c>
      <c r="M6" s="39">
        <f>IFERROR(VLOOKUP(E6,all_instances_LS_PR_results!L:M,2,FALSE),"-")</f>
        <v>0.005323</v>
      </c>
      <c r="N6" s="39">
        <f>IFERROR(VLOOKUP(I6,all_instances_LS_PR_results!I:J,2,FALSE),"-")</f>
        <v>0.068726</v>
      </c>
    </row>
    <row r="7">
      <c r="A7" s="1" t="s">
        <v>34</v>
      </c>
      <c r="B7" s="12">
        <v>-1.40011221194216</v>
      </c>
      <c r="C7" s="12">
        <v>-1.40011221194216</v>
      </c>
      <c r="D7" s="38">
        <v>-1.36448768</v>
      </c>
      <c r="E7" s="38" t="str">
        <f>IFERROR(__xludf.DUMMYFUNCTION("IF(MAX(FILTER(all_instances_LS_PR_results!L:L,all_instances_LS_PR_results!B:B=A7))=0,""-"",MAX(FILTER(all_instances_LS_PR_results!L:L,all_instances_LS_PR_results!B:B=A7)))"),"-")</f>
        <v>-</v>
      </c>
      <c r="F7" s="39" t="str">
        <f t="shared" si="1"/>
        <v>-</v>
      </c>
      <c r="G7" s="39" t="str">
        <f t="shared" si="2"/>
        <v>-</v>
      </c>
      <c r="H7" s="39" t="str">
        <f t="shared" si="3"/>
        <v>-</v>
      </c>
      <c r="I7" s="38">
        <f>IFERROR(__xludf.DUMMYFUNCTION("MAX(FILTER(all_instances_LS_PR_results!I:I,all_instances_LS_PR_results!B:B=A7))"),-1.36448768)</f>
        <v>-1.36448768</v>
      </c>
      <c r="J7" s="39">
        <f t="shared" si="4"/>
        <v>0</v>
      </c>
      <c r="K7" s="39">
        <f t="shared" si="5"/>
        <v>0.02544405487</v>
      </c>
      <c r="L7" s="39">
        <f t="shared" si="6"/>
        <v>0.02544405487</v>
      </c>
      <c r="M7" s="39" t="str">
        <f>IFERROR(VLOOKUP(E7,all_instances_LS_PR_results!L:M,2,FALSE),"-")</f>
        <v>-</v>
      </c>
      <c r="N7" s="39">
        <f>IFERROR(VLOOKUP(I7,all_instances_LS_PR_results!I:J,2,FALSE),"-")</f>
        <v>0.10125</v>
      </c>
    </row>
    <row r="8">
      <c r="A8" s="1" t="s">
        <v>37</v>
      </c>
      <c r="B8" s="12">
        <v>-2.77771654167934</v>
      </c>
      <c r="C8" s="12">
        <v>-2.77771654167934</v>
      </c>
      <c r="D8" s="38">
        <v>-2.763175817</v>
      </c>
      <c r="E8" s="38" t="str">
        <f>IFERROR(__xludf.DUMMYFUNCTION("IF(MAX(FILTER(all_instances_LS_PR_results!L:L,all_instances_LS_PR_results!B:B=A8))=0,""-"",MAX(FILTER(all_instances_LS_PR_results!L:L,all_instances_LS_PR_results!B:B=A8)))"),"-")</f>
        <v>-</v>
      </c>
      <c r="F8" s="39" t="str">
        <f t="shared" si="1"/>
        <v>-</v>
      </c>
      <c r="G8" s="39" t="str">
        <f t="shared" si="2"/>
        <v>-</v>
      </c>
      <c r="H8" s="39" t="str">
        <f t="shared" si="3"/>
        <v>-</v>
      </c>
      <c r="I8" s="38">
        <f>IFERROR(__xludf.DUMMYFUNCTION("MAX(FILTER(all_instances_LS_PR_results!I:I,all_instances_LS_PR_results!B:B=A8))"),-2.763175817)</f>
        <v>-2.763175817</v>
      </c>
      <c r="J8" s="39">
        <f t="shared" si="4"/>
        <v>0</v>
      </c>
      <c r="K8" s="39">
        <f t="shared" si="5"/>
        <v>0.005234776285</v>
      </c>
      <c r="L8" s="39">
        <f t="shared" si="6"/>
        <v>0.005234776285</v>
      </c>
      <c r="M8" s="39" t="str">
        <f>IFERROR(VLOOKUP(E8,all_instances_LS_PR_results!L:M,2,FALSE),"-")</f>
        <v>-</v>
      </c>
      <c r="N8" s="39">
        <f>IFERROR(VLOOKUP(I8,all_instances_LS_PR_results!I:J,2,FALSE),"-")</f>
        <v>0.15698</v>
      </c>
    </row>
    <row r="9">
      <c r="A9" s="1" t="s">
        <v>40</v>
      </c>
      <c r="B9" s="12">
        <v>-2.42626013198571</v>
      </c>
      <c r="C9" s="12">
        <v>-2.4262601319857</v>
      </c>
      <c r="D9" s="38">
        <v>-2.426260132</v>
      </c>
      <c r="E9" s="38" t="str">
        <f>IFERROR(__xludf.DUMMYFUNCTION("IF(MAX(FILTER(all_instances_LS_PR_results!L:L,all_instances_LS_PR_results!B:B=A9))=0,""-"",MAX(FILTER(all_instances_LS_PR_results!L:L,all_instances_LS_PR_results!B:B=A9)))"),"-")</f>
        <v>-</v>
      </c>
      <c r="F9" s="39" t="str">
        <f t="shared" si="1"/>
        <v>-</v>
      </c>
      <c r="G9" s="39" t="str">
        <f t="shared" si="2"/>
        <v>-</v>
      </c>
      <c r="H9" s="39" t="str">
        <f t="shared" si="3"/>
        <v>-</v>
      </c>
      <c r="I9" s="38">
        <f>IFERROR(__xludf.DUMMYFUNCTION("MAX(FILTER(all_instances_LS_PR_results!I:I,all_instances_LS_PR_results!B:B=A9))"),-2.426260132)</f>
        <v>-2.426260132</v>
      </c>
      <c r="J9" s="39">
        <f t="shared" si="4"/>
        <v>0</v>
      </c>
      <c r="K9" s="39">
        <f t="shared" si="5"/>
        <v>0</v>
      </c>
      <c r="L9" s="39">
        <f t="shared" si="6"/>
        <v>0</v>
      </c>
      <c r="M9" s="39" t="str">
        <f>IFERROR(VLOOKUP(E9,all_instances_LS_PR_results!L:M,2,FALSE),"-")</f>
        <v>-</v>
      </c>
      <c r="N9" s="39">
        <f>IFERROR(VLOOKUP(I9,all_instances_LS_PR_results!I:J,2,FALSE),"-")</f>
        <v>0.077969</v>
      </c>
    </row>
    <row r="10">
      <c r="A10" s="1" t="s">
        <v>43</v>
      </c>
      <c r="B10" s="12">
        <v>-2.48737608348419</v>
      </c>
      <c r="C10" s="12">
        <v>-2.45461320590188</v>
      </c>
      <c r="D10" s="38">
        <v>-2.438016589</v>
      </c>
      <c r="E10" s="38" t="str">
        <f>IFERROR(__xludf.DUMMYFUNCTION("IF(MAX(FILTER(all_instances_LS_PR_results!L:L,all_instances_LS_PR_results!B:B=A10))=0,""-"",MAX(FILTER(all_instances_LS_PR_results!L:L,all_instances_LS_PR_results!B:B=A10)))"),"-")</f>
        <v>-</v>
      </c>
      <c r="F10" s="39" t="str">
        <f t="shared" si="1"/>
        <v>-</v>
      </c>
      <c r="G10" s="39" t="str">
        <f t="shared" si="2"/>
        <v>-</v>
      </c>
      <c r="H10" s="39" t="str">
        <f t="shared" si="3"/>
        <v>-</v>
      </c>
      <c r="I10" s="38">
        <f>IFERROR(__xludf.DUMMYFUNCTION("MAX(FILTER(all_instances_LS_PR_results!I:I,all_instances_LS_PR_results!B:B=A10))"),-2.438016589)</f>
        <v>-2.438016589</v>
      </c>
      <c r="J10" s="39">
        <f t="shared" si="4"/>
        <v>0</v>
      </c>
      <c r="K10" s="39">
        <f t="shared" si="5"/>
        <v>0.0198440014</v>
      </c>
      <c r="L10" s="39">
        <f t="shared" si="6"/>
        <v>0.006761398033</v>
      </c>
      <c r="M10" s="39" t="str">
        <f>IFERROR(VLOOKUP(E10,all_instances_LS_PR_results!L:M,2,FALSE),"-")</f>
        <v>-</v>
      </c>
      <c r="N10" s="39">
        <f>IFERROR(VLOOKUP(I10,all_instances_LS_PR_results!I:J,2,FALSE),"-")</f>
        <v>0.157703</v>
      </c>
    </row>
    <row r="11">
      <c r="A11" s="1" t="s">
        <v>46</v>
      </c>
      <c r="B11" s="12">
        <v>-2.4261742398478</v>
      </c>
      <c r="C11" s="12">
        <v>-2.50272411562039</v>
      </c>
      <c r="D11" s="38">
        <v>-2.382441261</v>
      </c>
      <c r="E11" s="38" t="str">
        <f>IFERROR(__xludf.DUMMYFUNCTION("IF(MAX(FILTER(all_instances_LS_PR_results!L:L,all_instances_LS_PR_results!B:B=A11))=0,""-"",MAX(FILTER(all_instances_LS_PR_results!L:L,all_instances_LS_PR_results!B:B=A11)))"),"-")</f>
        <v>-</v>
      </c>
      <c r="F11" s="39" t="str">
        <f t="shared" si="1"/>
        <v>-</v>
      </c>
      <c r="G11" s="39" t="str">
        <f t="shared" si="2"/>
        <v>-</v>
      </c>
      <c r="H11" s="39" t="str">
        <f t="shared" si="3"/>
        <v>-</v>
      </c>
      <c r="I11" s="38">
        <f>IFERROR(__xludf.DUMMYFUNCTION("MAX(FILTER(all_instances_LS_PR_results!I:I,all_instances_LS_PR_results!B:B=A11))"),-2.382441261)</f>
        <v>-2.382441261</v>
      </c>
      <c r="J11" s="39">
        <f t="shared" si="4"/>
        <v>0</v>
      </c>
      <c r="K11" s="39">
        <f t="shared" si="5"/>
        <v>0.01802548973</v>
      </c>
      <c r="L11" s="39">
        <f t="shared" si="6"/>
        <v>0.04806077261</v>
      </c>
      <c r="M11" s="39" t="str">
        <f>IFERROR(VLOOKUP(E11,all_instances_LS_PR_results!L:M,2,FALSE),"-")</f>
        <v>-</v>
      </c>
      <c r="N11" s="39">
        <f>IFERROR(VLOOKUP(I11,all_instances_LS_PR_results!I:J,2,FALSE),"-")</f>
        <v>0.317906</v>
      </c>
    </row>
    <row r="12">
      <c r="A12" s="1" t="s">
        <v>49</v>
      </c>
      <c r="B12" s="12">
        <v>-2.71358338387355</v>
      </c>
      <c r="C12" s="12">
        <v>-2.8743701333563</v>
      </c>
      <c r="D12" s="38">
        <v>-2.735158752</v>
      </c>
      <c r="E12" s="38" t="str">
        <f>IFERROR(__xludf.DUMMYFUNCTION("IF(MAX(FILTER(all_instances_LS_PR_results!L:L,all_instances_LS_PR_results!B:B=A12))=0,""-"",MAX(FILTER(all_instances_LS_PR_results!L:L,all_instances_LS_PR_results!B:B=A12)))"),"-")</f>
        <v>-</v>
      </c>
      <c r="F12" s="39" t="str">
        <f t="shared" si="1"/>
        <v>-</v>
      </c>
      <c r="G12" s="39" t="str">
        <f t="shared" si="2"/>
        <v>-</v>
      </c>
      <c r="H12" s="39" t="str">
        <f t="shared" si="3"/>
        <v>-</v>
      </c>
      <c r="I12" s="38">
        <f>IFERROR(__xludf.DUMMYFUNCTION("MAX(FILTER(all_instances_LS_PR_results!I:I,all_instances_LS_PR_results!B:B=A12))"),-2.713583384)</f>
        <v>-2.713583384</v>
      </c>
      <c r="J12" s="39">
        <f t="shared" si="4"/>
        <v>0.00788815932</v>
      </c>
      <c r="K12" s="39">
        <f t="shared" si="5"/>
        <v>0</v>
      </c>
      <c r="L12" s="39">
        <f t="shared" si="6"/>
        <v>0.055938081</v>
      </c>
      <c r="M12" s="39" t="str">
        <f>IFERROR(VLOOKUP(E12,all_instances_LS_PR_results!L:M,2,FALSE),"-")</f>
        <v>-</v>
      </c>
      <c r="N12" s="39">
        <f>IFERROR(VLOOKUP(I12,all_instances_LS_PR_results!I:J,2,FALSE),"-")</f>
        <v>0.158885</v>
      </c>
    </row>
    <row r="13">
      <c r="A13" s="1" t="s">
        <v>51</v>
      </c>
      <c r="B13" s="12">
        <v>-2.6575468031818</v>
      </c>
      <c r="C13" s="12">
        <v>-2.64373566085578</v>
      </c>
      <c r="D13" s="38">
        <v>-2.521140511</v>
      </c>
      <c r="E13" s="38" t="str">
        <f>IFERROR(__xludf.DUMMYFUNCTION("IF(MAX(FILTER(all_instances_LS_PR_results!L:L,all_instances_LS_PR_results!B:B=A13))=0,""-"",MAX(FILTER(all_instances_LS_PR_results!L:L,all_instances_LS_PR_results!B:B=A13)))"),"-")</f>
        <v>-</v>
      </c>
      <c r="F13" s="39" t="str">
        <f t="shared" si="1"/>
        <v>-</v>
      </c>
      <c r="G13" s="39" t="str">
        <f t="shared" si="2"/>
        <v>-</v>
      </c>
      <c r="H13" s="39" t="str">
        <f t="shared" si="3"/>
        <v>-</v>
      </c>
      <c r="I13" s="38">
        <f>IFERROR(__xludf.DUMMYFUNCTION("MAX(FILTER(all_instances_LS_PR_results!I:I,all_instances_LS_PR_results!B:B=A13))"),-2.521140511)</f>
        <v>-2.521140511</v>
      </c>
      <c r="J13" s="39">
        <f t="shared" si="4"/>
        <v>0</v>
      </c>
      <c r="K13" s="39">
        <f t="shared" si="5"/>
        <v>0.05132789835</v>
      </c>
      <c r="L13" s="39">
        <f t="shared" si="6"/>
        <v>0.0463719394</v>
      </c>
      <c r="M13" s="39" t="str">
        <f>IFERROR(VLOOKUP(E13,all_instances_LS_PR_results!L:M,2,FALSE),"-")</f>
        <v>-</v>
      </c>
      <c r="N13" s="39">
        <f>IFERROR(VLOOKUP(I13,all_instances_LS_PR_results!I:J,2,FALSE),"-")</f>
        <v>0.315531</v>
      </c>
    </row>
    <row r="14">
      <c r="A14" s="1" t="s">
        <v>53</v>
      </c>
      <c r="B14" s="12">
        <v>-3.07732701006068</v>
      </c>
      <c r="C14" s="12">
        <v>-3.18357046322725</v>
      </c>
      <c r="D14" s="38">
        <v>-3.021522514</v>
      </c>
      <c r="E14" s="38" t="str">
        <f>IFERROR(__xludf.DUMMYFUNCTION("IF(MAX(FILTER(all_instances_LS_PR_results!L:L,all_instances_LS_PR_results!B:B=A14))=0,""-"",MAX(FILTER(all_instances_LS_PR_results!L:L,all_instances_LS_PR_results!B:B=A14)))"),"-")</f>
        <v>-</v>
      </c>
      <c r="F14" s="39" t="str">
        <f t="shared" si="1"/>
        <v>-</v>
      </c>
      <c r="G14" s="39" t="str">
        <f t="shared" si="2"/>
        <v>-</v>
      </c>
      <c r="H14" s="39" t="str">
        <f t="shared" si="3"/>
        <v>-</v>
      </c>
      <c r="I14" s="38">
        <f>IFERROR(__xludf.DUMMYFUNCTION("MAX(FILTER(all_instances_LS_PR_results!I:I,all_instances_LS_PR_results!B:B=A14))"),-3.020057457)</f>
        <v>-3.020057457</v>
      </c>
      <c r="J14" s="39">
        <f t="shared" si="4"/>
        <v>0.0004848737659</v>
      </c>
      <c r="K14" s="39">
        <f t="shared" si="5"/>
        <v>0.01861016163</v>
      </c>
      <c r="L14" s="39">
        <f t="shared" si="6"/>
        <v>0.0513615163</v>
      </c>
      <c r="M14" s="39" t="str">
        <f>IFERROR(VLOOKUP(E14,all_instances_LS_PR_results!L:M,2,FALSE),"-")</f>
        <v>-</v>
      </c>
      <c r="N14" s="39">
        <f>IFERROR(VLOOKUP(I14,all_instances_LS_PR_results!I:J,2,FALSE),"-")</f>
        <v>5.525058</v>
      </c>
    </row>
    <row r="15">
      <c r="A15" s="1" t="s">
        <v>55</v>
      </c>
      <c r="B15" s="12">
        <v>-3.21771183079463</v>
      </c>
      <c r="C15" s="12">
        <v>-3.00021328499753</v>
      </c>
      <c r="D15" s="38">
        <v>-3.082286512</v>
      </c>
      <c r="E15" s="38" t="str">
        <f>IFERROR(__xludf.DUMMYFUNCTION("IF(MAX(FILTER(all_instances_LS_PR_results!L:L,all_instances_LS_PR_results!B:B=A15))=0,""-"",MAX(FILTER(all_instances_LS_PR_results!L:L,all_instances_LS_PR_results!B:B=A15)))"),"-")</f>
        <v>-</v>
      </c>
      <c r="F15" s="39" t="str">
        <f t="shared" si="1"/>
        <v>-</v>
      </c>
      <c r="G15" s="39" t="str">
        <f t="shared" si="2"/>
        <v>-</v>
      </c>
      <c r="H15" s="39" t="str">
        <f t="shared" si="3"/>
        <v>-</v>
      </c>
      <c r="I15" s="38">
        <f>IFERROR(__xludf.DUMMYFUNCTION("MAX(FILTER(all_instances_LS_PR_results!I:I,all_instances_LS_PR_results!B:B=A15))"),-3.082286512)</f>
        <v>-3.082286512</v>
      </c>
      <c r="J15" s="39">
        <f t="shared" si="4"/>
        <v>0</v>
      </c>
      <c r="K15" s="39">
        <f t="shared" si="5"/>
        <v>0.04208746026</v>
      </c>
      <c r="L15" s="39">
        <f t="shared" si="6"/>
        <v>-0.02735579747</v>
      </c>
      <c r="M15" s="39" t="str">
        <f>IFERROR(VLOOKUP(E15,all_instances_LS_PR_results!L:M,2,FALSE),"-")</f>
        <v>-</v>
      </c>
      <c r="N15" s="39">
        <f>IFERROR(VLOOKUP(I15,all_instances_LS_PR_results!I:J,2,FALSE),"-")</f>
        <v>3.57619</v>
      </c>
    </row>
    <row r="16">
      <c r="A16" s="1" t="s">
        <v>57</v>
      </c>
      <c r="B16" s="12">
        <v>-1.51860796940577</v>
      </c>
      <c r="C16" s="12">
        <v>-1.55179766906969</v>
      </c>
      <c r="D16" s="38">
        <v>-1.564259769</v>
      </c>
      <c r="E16" s="38" t="str">
        <f>IFERROR(__xludf.DUMMYFUNCTION("IF(MAX(FILTER(all_instances_LS_PR_results!L:L,all_instances_LS_PR_results!B:B=A16))=0,""-"",MAX(FILTER(all_instances_LS_PR_results!L:L,all_instances_LS_PR_results!B:B=A16)))"),"-")</f>
        <v>-</v>
      </c>
      <c r="F16" s="39" t="str">
        <f t="shared" si="1"/>
        <v>-</v>
      </c>
      <c r="G16" s="39" t="str">
        <f t="shared" si="2"/>
        <v>-</v>
      </c>
      <c r="H16" s="39" t="str">
        <f t="shared" si="3"/>
        <v>-</v>
      </c>
      <c r="I16" s="38">
        <f>IFERROR(__xludf.DUMMYFUNCTION("MAX(FILTER(all_instances_LS_PR_results!I:I,all_instances_LS_PR_results!B:B=A16))"),-1.518607969)</f>
        <v>-1.518607969</v>
      </c>
      <c r="J16" s="39">
        <f t="shared" si="4"/>
        <v>0.02918428314</v>
      </c>
      <c r="K16" s="39">
        <f t="shared" si="5"/>
        <v>0.0000000002671985597</v>
      </c>
      <c r="L16" s="39">
        <f t="shared" si="6"/>
        <v>0.02138790432</v>
      </c>
      <c r="M16" s="39" t="str">
        <f>IFERROR(VLOOKUP(E16,all_instances_LS_PR_results!L:M,2,FALSE),"-")</f>
        <v>-</v>
      </c>
      <c r="N16" s="39">
        <f>IFERROR(VLOOKUP(I16,all_instances_LS_PR_results!I:J,2,FALSE),"-")</f>
        <v>1.789222</v>
      </c>
    </row>
    <row r="17">
      <c r="A17" s="1" t="s">
        <v>59</v>
      </c>
      <c r="B17" s="12">
        <v>-2.05711556416483</v>
      </c>
      <c r="C17" s="25">
        <v>-2.1873549722859</v>
      </c>
      <c r="D17" s="38">
        <v>-1.988443891</v>
      </c>
      <c r="E17" s="38" t="str">
        <f>IFERROR(__xludf.DUMMYFUNCTION("IF(MAX(FILTER(all_instances_LS_PR_results!L:L,all_instances_LS_PR_results!B:B=A17))=0,""-"",MAX(FILTER(all_instances_LS_PR_results!L:L,all_instances_LS_PR_results!B:B=A17)))"),"-")</f>
        <v>-</v>
      </c>
      <c r="F17" s="39" t="str">
        <f t="shared" si="1"/>
        <v>-</v>
      </c>
      <c r="G17" s="39" t="str">
        <f t="shared" si="2"/>
        <v>-</v>
      </c>
      <c r="H17" s="39" t="str">
        <f t="shared" si="3"/>
        <v>-</v>
      </c>
      <c r="I17" s="38">
        <f>IFERROR(__xludf.DUMMYFUNCTION("MAX(FILTER(all_instances_LS_PR_results!I:I,all_instances_LS_PR_results!B:B=A17))"),-1.988443891)</f>
        <v>-1.988443891</v>
      </c>
      <c r="J17" s="39">
        <f t="shared" si="4"/>
        <v>0</v>
      </c>
      <c r="K17" s="39">
        <f t="shared" si="5"/>
        <v>0.03338250624</v>
      </c>
      <c r="L17" s="39">
        <f t="shared" si="6"/>
        <v>0.09093680898</v>
      </c>
      <c r="M17" s="39" t="str">
        <f>IFERROR(VLOOKUP(E17,all_instances_LS_PR_results!L:M,2,FALSE),"-")</f>
        <v>-</v>
      </c>
      <c r="N17" s="39">
        <f>IFERROR(VLOOKUP(I17,all_instances_LS_PR_results!I:J,2,FALSE),"-")</f>
        <v>13.54717</v>
      </c>
    </row>
    <row r="18">
      <c r="A18" s="1" t="s">
        <v>61</v>
      </c>
      <c r="B18" s="12">
        <v>-1.65464669100298</v>
      </c>
      <c r="C18" s="26">
        <v>-1.63478184202765</v>
      </c>
      <c r="D18" s="38">
        <v>-1.587292596</v>
      </c>
      <c r="E18" s="38" t="str">
        <f>IFERROR(__xludf.DUMMYFUNCTION("IF(MAX(FILTER(all_instances_LS_PR_results!L:L,all_instances_LS_PR_results!B:B=A18))=0,""-"",MAX(FILTER(all_instances_LS_PR_results!L:L,all_instances_LS_PR_results!B:B=A18)))"),"-")</f>
        <v>-</v>
      </c>
      <c r="F18" s="39" t="str">
        <f t="shared" si="1"/>
        <v>-</v>
      </c>
      <c r="G18" s="39" t="str">
        <f t="shared" si="2"/>
        <v>-</v>
      </c>
      <c r="H18" s="39" t="str">
        <f t="shared" si="3"/>
        <v>-</v>
      </c>
      <c r="I18" s="38">
        <f>IFERROR(__xludf.DUMMYFUNCTION("MAX(FILTER(all_instances_LS_PR_results!I:I,all_instances_LS_PR_results!B:B=A18))"),-1.549512481)</f>
        <v>-1.549512481</v>
      </c>
      <c r="J18" s="39">
        <f t="shared" si="4"/>
        <v>0.02380160727</v>
      </c>
      <c r="K18" s="39">
        <f t="shared" si="5"/>
        <v>0.06353876666</v>
      </c>
      <c r="L18" s="39">
        <f t="shared" si="6"/>
        <v>0.05215947403</v>
      </c>
      <c r="M18" s="39" t="str">
        <f>IFERROR(VLOOKUP(E18,all_instances_LS_PR_results!L:M,2,FALSE),"-")</f>
        <v>-</v>
      </c>
      <c r="N18" s="39">
        <f>IFERROR(VLOOKUP(I18,all_instances_LS_PR_results!I:J,2,FALSE),"-")</f>
        <v>30.59685</v>
      </c>
    </row>
    <row r="19">
      <c r="A19" s="1" t="s">
        <v>63</v>
      </c>
      <c r="B19" s="12">
        <v>-1.66990370150708</v>
      </c>
      <c r="C19" s="26">
        <v>-1.70048794736042</v>
      </c>
      <c r="D19" s="38">
        <v>-1.538407395</v>
      </c>
      <c r="E19" s="38" t="str">
        <f>IFERROR(__xludf.DUMMYFUNCTION("IF(MAX(FILTER(all_instances_LS_PR_results!L:L,all_instances_LS_PR_results!B:B=A19))=0,""-"",MAX(FILTER(all_instances_LS_PR_results!L:L,all_instances_LS_PR_results!B:B=A19)))"),"-")</f>
        <v>-</v>
      </c>
      <c r="F19" s="39" t="str">
        <f t="shared" si="1"/>
        <v>-</v>
      </c>
      <c r="G19" s="39" t="str">
        <f t="shared" si="2"/>
        <v>-</v>
      </c>
      <c r="H19" s="39" t="str">
        <f t="shared" si="3"/>
        <v>-</v>
      </c>
      <c r="I19" s="38">
        <f>IFERROR(__xludf.DUMMYFUNCTION("MAX(FILTER(all_instances_LS_PR_results!I:I,all_instances_LS_PR_results!B:B=A19))"),-1.538407395)</f>
        <v>-1.538407395</v>
      </c>
      <c r="J19" s="39">
        <f t="shared" si="4"/>
        <v>0</v>
      </c>
      <c r="K19" s="39">
        <f t="shared" si="5"/>
        <v>0.07874484402</v>
      </c>
      <c r="L19" s="39">
        <f t="shared" si="6"/>
        <v>0.09531414357</v>
      </c>
      <c r="M19" s="39" t="str">
        <f>IFERROR(VLOOKUP(E19,all_instances_LS_PR_results!L:M,2,FALSE),"-")</f>
        <v>-</v>
      </c>
      <c r="N19" s="39">
        <f>IFERROR(VLOOKUP(I19,all_instances_LS_PR_results!I:J,2,FALSE),"-")</f>
        <v>11.72765</v>
      </c>
    </row>
    <row r="20">
      <c r="A20" s="1" t="s">
        <v>65</v>
      </c>
      <c r="B20" s="12">
        <v>-1.75950127404515</v>
      </c>
      <c r="C20" s="26">
        <v>-1.87722623357824</v>
      </c>
      <c r="D20" s="38">
        <v>-1.822654284</v>
      </c>
      <c r="E20" s="38">
        <f>IFERROR(__xludf.DUMMYFUNCTION("IF(MAX(FILTER(all_instances_LS_PR_results!L:L,all_instances_LS_PR_results!B:B=A20))=0,""-"",MAX(FILTER(all_instances_LS_PR_results!L:L,all_instances_LS_PR_results!B:B=A20)))"),-1.92272)</f>
        <v>-1.92272</v>
      </c>
      <c r="F20" s="39">
        <f t="shared" si="1"/>
        <v>-0.054901095</v>
      </c>
      <c r="G20" s="39">
        <f t="shared" si="2"/>
        <v>-0.09276419879</v>
      </c>
      <c r="H20" s="39">
        <f t="shared" si="3"/>
        <v>-0.02423456779</v>
      </c>
      <c r="I20" s="38">
        <f>IFERROR(__xludf.DUMMYFUNCTION("MAX(FILTER(all_instances_LS_PR_results!I:I,all_instances_LS_PR_results!B:B=A20))"),-1.759501274)</f>
        <v>-1.759501274</v>
      </c>
      <c r="J20" s="39">
        <f t="shared" si="4"/>
        <v>0.03464892413</v>
      </c>
      <c r="K20" s="39">
        <f t="shared" si="5"/>
        <v>0</v>
      </c>
      <c r="L20" s="39">
        <f t="shared" si="6"/>
        <v>0.06271218539</v>
      </c>
      <c r="M20" s="39">
        <f>IFERROR(VLOOKUP(E20,all_instances_LS_PR_results!L:M,2,FALSE),"-")</f>
        <v>0.010528</v>
      </c>
      <c r="N20" s="39">
        <f>IFERROR(VLOOKUP(I20,all_instances_LS_PR_results!I:J,2,FALSE),"-")</f>
        <v>6.996638</v>
      </c>
    </row>
    <row r="21">
      <c r="A21" s="1" t="s">
        <v>67</v>
      </c>
      <c r="B21" s="12">
        <v>-1.29234075345514</v>
      </c>
      <c r="C21" s="26">
        <v>-1.29234075345513</v>
      </c>
      <c r="D21" s="38">
        <v>-1.301925797</v>
      </c>
      <c r="E21" s="38" t="str">
        <f>IFERROR(__xludf.DUMMYFUNCTION("IF(MAX(FILTER(all_instances_LS_PR_results!L:L,all_instances_LS_PR_results!B:B=A21))=0,""-"",MAX(FILTER(all_instances_LS_PR_results!L:L,all_instances_LS_PR_results!B:B=A21)))"),"-")</f>
        <v>-</v>
      </c>
      <c r="F21" s="39" t="str">
        <f t="shared" si="1"/>
        <v>-</v>
      </c>
      <c r="G21" s="39" t="str">
        <f t="shared" si="2"/>
        <v>-</v>
      </c>
      <c r="H21" s="39" t="str">
        <f t="shared" si="3"/>
        <v>-</v>
      </c>
      <c r="I21" s="38">
        <f>IFERROR(__xludf.DUMMYFUNCTION("MAX(FILTER(all_instances_LS_PR_results!I:I,all_instances_LS_PR_results!B:B=A21))"),-1.291578773)</f>
        <v>-1.291578773</v>
      </c>
      <c r="J21" s="39">
        <f t="shared" si="4"/>
        <v>0.00794747598</v>
      </c>
      <c r="K21" s="39">
        <f t="shared" si="5"/>
        <v>0.0005896126491</v>
      </c>
      <c r="L21" s="39">
        <f t="shared" si="6"/>
        <v>0.0005896126491</v>
      </c>
      <c r="M21" s="39" t="str">
        <f>IFERROR(VLOOKUP(E21,all_instances_LS_PR_results!L:M,2,FALSE),"-")</f>
        <v>-</v>
      </c>
      <c r="N21" s="39">
        <f>IFERROR(VLOOKUP(I21,all_instances_LS_PR_results!I:J,2,FALSE),"-")</f>
        <v>35.043</v>
      </c>
    </row>
    <row r="22">
      <c r="A22" s="1" t="s">
        <v>69</v>
      </c>
      <c r="B22" s="12">
        <v>-1.50375004941502</v>
      </c>
      <c r="C22" s="26">
        <v>-1.50375004941501</v>
      </c>
      <c r="D22" s="38">
        <v>-1.517070513</v>
      </c>
      <c r="E22" s="38" t="str">
        <f>IFERROR(__xludf.DUMMYFUNCTION("IF(MAX(FILTER(all_instances_LS_PR_results!L:L,all_instances_LS_PR_results!B:B=A22))=0,""-"",MAX(FILTER(all_instances_LS_PR_results!L:L,all_instances_LS_PR_results!B:B=A22)))"),"-")</f>
        <v>-</v>
      </c>
      <c r="F22" s="39" t="str">
        <f t="shared" si="1"/>
        <v>-</v>
      </c>
      <c r="G22" s="39" t="str">
        <f t="shared" si="2"/>
        <v>-</v>
      </c>
      <c r="H22" s="39" t="str">
        <f t="shared" si="3"/>
        <v>-</v>
      </c>
      <c r="I22" s="38">
        <f>IFERROR(__xludf.DUMMYFUNCTION("MAX(FILTER(all_instances_LS_PR_results!I:I,all_instances_LS_PR_results!B:B=A22))"),-1.479986905)</f>
        <v>-1.479986905</v>
      </c>
      <c r="J22" s="39">
        <f t="shared" si="4"/>
        <v>0.02444422173</v>
      </c>
      <c r="K22" s="39">
        <f t="shared" si="5"/>
        <v>0.01580258928</v>
      </c>
      <c r="L22" s="39">
        <f t="shared" si="6"/>
        <v>0.01580258928</v>
      </c>
      <c r="M22" s="39" t="str">
        <f>IFERROR(VLOOKUP(E22,all_instances_LS_PR_results!L:M,2,FALSE),"-")</f>
        <v>-</v>
      </c>
      <c r="N22" s="39">
        <f>IFERROR(VLOOKUP(I22,all_instances_LS_PR_results!I:J,2,FALSE),"-")</f>
        <v>28.25944</v>
      </c>
    </row>
    <row r="23">
      <c r="A23" s="1" t="s">
        <v>71</v>
      </c>
      <c r="B23" s="12">
        <v>-0.469918589737762</v>
      </c>
      <c r="C23" s="26">
        <v>-0.469918589737761</v>
      </c>
      <c r="D23" s="38">
        <v>-0.516610935</v>
      </c>
      <c r="E23" s="38" t="str">
        <f>IFERROR(__xludf.DUMMYFUNCTION("IF(MAX(FILTER(all_instances_LS_PR_results!L:L,all_instances_LS_PR_results!B:B=A23))=0,""-"",MAX(FILTER(all_instances_LS_PR_results!L:L,all_instances_LS_PR_results!B:B=A23)))"),"-")</f>
        <v>-</v>
      </c>
      <c r="F23" s="39" t="str">
        <f t="shared" si="1"/>
        <v>-</v>
      </c>
      <c r="G23" s="39" t="str">
        <f t="shared" si="2"/>
        <v>-</v>
      </c>
      <c r="H23" s="39" t="str">
        <f t="shared" si="3"/>
        <v>-</v>
      </c>
      <c r="I23" s="38">
        <f>IFERROR(__xludf.DUMMYFUNCTION("MAX(FILTER(all_instances_LS_PR_results!I:I,all_instances_LS_PR_results!B:B=A23))"),-0.432710642)</f>
        <v>-0.432710642</v>
      </c>
      <c r="J23" s="39">
        <f t="shared" si="4"/>
        <v>0.1624051822</v>
      </c>
      <c r="K23" s="39">
        <f t="shared" si="5"/>
        <v>0.07917956121</v>
      </c>
      <c r="L23" s="39">
        <f t="shared" si="6"/>
        <v>0.07917956121</v>
      </c>
      <c r="M23" s="39" t="str">
        <f>IFERROR(VLOOKUP(E23,all_instances_LS_PR_results!L:M,2,FALSE),"-")</f>
        <v>-</v>
      </c>
      <c r="N23" s="39">
        <f>IFERROR(VLOOKUP(I23,all_instances_LS_PR_results!I:J,2,FALSE),"-")</f>
        <v>11.56968</v>
      </c>
    </row>
    <row r="24">
      <c r="A24" s="1" t="s">
        <v>73</v>
      </c>
      <c r="B24" s="12">
        <v>-0.652462006474105</v>
      </c>
      <c r="C24" s="26">
        <v>-0.716239816855527</v>
      </c>
      <c r="D24" s="38">
        <v>-0.591733824</v>
      </c>
      <c r="E24" s="38">
        <f>IFERROR(__xludf.DUMMYFUNCTION("IF(MAX(FILTER(all_instances_LS_PR_results!L:L,all_instances_LS_PR_results!B:B=A24))=0,""-"",MAX(FILTER(all_instances_LS_PR_results!L:L,all_instances_LS_PR_results!B:B=A24)))"),-0.79144)</f>
        <v>-0.79144</v>
      </c>
      <c r="F24" s="39">
        <f t="shared" si="1"/>
        <v>-0.3374932578</v>
      </c>
      <c r="G24" s="39">
        <f t="shared" si="2"/>
        <v>-0.2130054963</v>
      </c>
      <c r="H24" s="39">
        <f t="shared" si="3"/>
        <v>-0.1049930224</v>
      </c>
      <c r="I24" s="38">
        <f>IFERROR(__xludf.DUMMYFUNCTION("MAX(FILTER(all_instances_LS_PR_results!I:I,all_instances_LS_PR_results!B:B=A24))"),-0.486893468)</f>
        <v>-0.486893468</v>
      </c>
      <c r="J24" s="39">
        <f t="shared" si="4"/>
        <v>0.1771748576</v>
      </c>
      <c r="K24" s="39">
        <f t="shared" si="5"/>
        <v>0.2537596624</v>
      </c>
      <c r="L24" s="39">
        <f t="shared" si="6"/>
        <v>0.320208879</v>
      </c>
      <c r="M24" s="39">
        <f>IFERROR(VLOOKUP(E24,all_instances_LS_PR_results!L:M,2,FALSE),"-")</f>
        <v>0.152063</v>
      </c>
      <c r="N24" s="39">
        <f>IFERROR(VLOOKUP(I24,all_instances_LS_PR_results!I:J,2,FALSE),"-")</f>
        <v>114.9135</v>
      </c>
    </row>
    <row r="25">
      <c r="A25" s="1" t="s">
        <v>75</v>
      </c>
      <c r="B25" s="12">
        <v>-0.745437975660058</v>
      </c>
      <c r="C25" s="26">
        <v>-0.825297773298418</v>
      </c>
      <c r="D25" s="38">
        <v>-0.860661435</v>
      </c>
      <c r="E25" s="38" t="str">
        <f>IFERROR(__xludf.DUMMYFUNCTION("IF(MAX(FILTER(all_instances_LS_PR_results!L:L,all_instances_LS_PR_results!B:B=A25))=0,""-"",MAX(FILTER(all_instances_LS_PR_results!L:L,all_instances_LS_PR_results!B:B=A25)))"),"-")</f>
        <v>-</v>
      </c>
      <c r="F25" s="39" t="str">
        <f t="shared" si="1"/>
        <v>-</v>
      </c>
      <c r="G25" s="39" t="str">
        <f t="shared" si="2"/>
        <v>-</v>
      </c>
      <c r="H25" s="39" t="str">
        <f t="shared" si="3"/>
        <v>-</v>
      </c>
      <c r="I25" s="38">
        <f>IFERROR(__xludf.DUMMYFUNCTION("MAX(FILTER(all_instances_LS_PR_results!I:I,all_instances_LS_PR_results!B:B=A25))"),-0.745437976)</f>
        <v>-0.745437976</v>
      </c>
      <c r="J25" s="39">
        <f t="shared" si="4"/>
        <v>0.1338777995</v>
      </c>
      <c r="K25" s="39">
        <f t="shared" si="5"/>
        <v>-0.0000000004560298436</v>
      </c>
      <c r="L25" s="39">
        <f t="shared" si="6"/>
        <v>0.09676482826</v>
      </c>
      <c r="M25" s="39" t="str">
        <f>IFERROR(VLOOKUP(E25,all_instances_LS_PR_results!L:M,2,FALSE),"-")</f>
        <v>-</v>
      </c>
      <c r="N25" s="39">
        <f>IFERROR(VLOOKUP(I25,all_instances_LS_PR_results!I:J,2,FALSE),"-")</f>
        <v>12.10816</v>
      </c>
    </row>
    <row r="26">
      <c r="A26" s="1" t="s">
        <v>77</v>
      </c>
      <c r="B26" s="12">
        <v>1.46788523723726</v>
      </c>
      <c r="C26" s="26">
        <v>1.15844249754926</v>
      </c>
      <c r="D26" s="38">
        <v>1.092161689</v>
      </c>
      <c r="E26" s="38" t="str">
        <f>IFERROR(__xludf.DUMMYFUNCTION("IF(MAX(FILTER(all_instances_LS_PR_results!L:L,all_instances_LS_PR_results!B:B=A26))=0,""-"",MAX(FILTER(all_instances_LS_PR_results!L:L,all_instances_LS_PR_results!B:B=A26)))"),"-")</f>
        <v>-</v>
      </c>
      <c r="F26" s="39" t="str">
        <f t="shared" si="1"/>
        <v>-</v>
      </c>
      <c r="G26" s="39" t="str">
        <f t="shared" si="2"/>
        <v>-</v>
      </c>
      <c r="H26" s="39" t="str">
        <f t="shared" si="3"/>
        <v>-</v>
      </c>
      <c r="I26" s="38">
        <f>IFERROR(__xludf.DUMMYFUNCTION("MAX(FILTER(all_instances_LS_PR_results!I:I,all_instances_LS_PR_results!B:B=A26))"),1.467885237)</f>
        <v>1.467885237</v>
      </c>
      <c r="J26" s="39">
        <f t="shared" si="4"/>
        <v>0.3440182455</v>
      </c>
      <c r="K26" s="39">
        <f t="shared" si="5"/>
        <v>-0.0000000001616338821</v>
      </c>
      <c r="L26" s="39">
        <f t="shared" si="6"/>
        <v>0.267119637</v>
      </c>
      <c r="M26" s="39" t="str">
        <f>IFERROR(VLOOKUP(E26,all_instances_LS_PR_results!L:M,2,FALSE),"-")</f>
        <v>-</v>
      </c>
      <c r="N26" s="39">
        <f>IFERROR(VLOOKUP(I26,all_instances_LS_PR_results!I:J,2,FALSE),"-")</f>
        <v>19.91722</v>
      </c>
    </row>
    <row r="27">
      <c r="A27" s="1" t="s">
        <v>79</v>
      </c>
      <c r="B27" s="12">
        <v>1.19291735487808</v>
      </c>
      <c r="C27" s="26">
        <v>1.19291735487808</v>
      </c>
      <c r="D27" s="38">
        <v>1.115354116</v>
      </c>
      <c r="E27" s="38" t="str">
        <f>IFERROR(__xludf.DUMMYFUNCTION("IF(MAX(FILTER(all_instances_LS_PR_results!L:L,all_instances_LS_PR_results!B:B=A27))=0,""-"",MAX(FILTER(all_instances_LS_PR_results!L:L,all_instances_LS_PR_results!B:B=A27)))"),"-")</f>
        <v>-</v>
      </c>
      <c r="F27" s="39" t="str">
        <f t="shared" si="1"/>
        <v>-</v>
      </c>
      <c r="G27" s="39" t="str">
        <f t="shared" si="2"/>
        <v>-</v>
      </c>
      <c r="H27" s="39" t="str">
        <f t="shared" si="3"/>
        <v>-</v>
      </c>
      <c r="I27" s="38">
        <f>IFERROR(__xludf.DUMMYFUNCTION("MAX(FILTER(all_instances_LS_PR_results!I:I,all_instances_LS_PR_results!B:B=A27))"),1.192917355)</f>
        <v>1.192917355</v>
      </c>
      <c r="J27" s="39">
        <f t="shared" si="4"/>
        <v>0.06954135721</v>
      </c>
      <c r="K27" s="39">
        <f t="shared" si="5"/>
        <v>0.0000000001022032491</v>
      </c>
      <c r="L27" s="39">
        <f t="shared" si="6"/>
        <v>0.0000000001022032491</v>
      </c>
      <c r="M27" s="39" t="str">
        <f>IFERROR(VLOOKUP(E27,all_instances_LS_PR_results!L:M,2,FALSE),"-")</f>
        <v>-</v>
      </c>
      <c r="N27" s="39">
        <f>IFERROR(VLOOKUP(I27,all_instances_LS_PR_results!I:J,2,FALSE),"-")</f>
        <v>19.87165</v>
      </c>
    </row>
    <row r="28">
      <c r="A28" s="1" t="s">
        <v>81</v>
      </c>
      <c r="B28" s="12">
        <v>0.811209854274862</v>
      </c>
      <c r="C28" s="26" t="s">
        <v>83</v>
      </c>
      <c r="D28" s="38">
        <v>0.473626863</v>
      </c>
      <c r="E28" s="38">
        <f>IFERROR(__xludf.DUMMYFUNCTION("IF(MAX(FILTER(all_instances_LS_PR_results!L:L,all_instances_LS_PR_results!B:B=A28))=0,""-"",MAX(FILTER(all_instances_LS_PR_results!L:L,all_instances_LS_PR_results!B:B=A28)))"),0.278233)</f>
        <v>0.278233</v>
      </c>
      <c r="F28" s="39">
        <f t="shared" si="1"/>
        <v>-0.4125481012</v>
      </c>
      <c r="G28" s="39">
        <f t="shared" si="2"/>
        <v>-0.6570147681</v>
      </c>
      <c r="H28" s="39">
        <f t="shared" si="3"/>
        <v>-0.5944608314</v>
      </c>
      <c r="I28" s="38">
        <f>IFERROR(__xludf.DUMMYFUNCTION("MAX(FILTER(all_instances_LS_PR_results!I:I,all_instances_LS_PR_results!B:B=A28))"),0.811209854)</f>
        <v>0.811209854</v>
      </c>
      <c r="J28" s="39">
        <f t="shared" si="4"/>
        <v>0.7127614951</v>
      </c>
      <c r="K28" s="39">
        <f t="shared" si="5"/>
        <v>-0.0000000003388297376</v>
      </c>
      <c r="L28" s="39">
        <f t="shared" si="6"/>
        <v>0.1823808455</v>
      </c>
      <c r="M28" s="39">
        <f>IFERROR(VLOOKUP(E28,all_instances_LS_PR_results!L:M,2,FALSE),"-")</f>
        <v>0.308461</v>
      </c>
      <c r="N28" s="39">
        <f>IFERROR(VLOOKUP(I28,all_instances_LS_PR_results!I:J,2,FALSE),"-")</f>
        <v>19.91625</v>
      </c>
    </row>
    <row r="29">
      <c r="A29" s="1" t="s">
        <v>84</v>
      </c>
      <c r="B29" s="1">
        <v>4.33576659851576</v>
      </c>
      <c r="C29" s="26">
        <v>4.42690032009532</v>
      </c>
      <c r="D29" s="38">
        <v>4.136300437</v>
      </c>
      <c r="E29" s="38">
        <f>IFERROR(__xludf.DUMMYFUNCTION("IF(MAX(FILTER(all_instances_LS_PR_results!L:L,all_instances_LS_PR_results!B:B=A29))=0,""-"",MAX(FILTER(all_instances_LS_PR_results!L:L,all_instances_LS_PR_results!B:B=A29)))"),4.136300437)</f>
        <v>4.136300437</v>
      </c>
      <c r="F29" s="39">
        <f t="shared" si="1"/>
        <v>0</v>
      </c>
      <c r="G29" s="39">
        <f t="shared" si="2"/>
        <v>-0.04600481991</v>
      </c>
      <c r="H29" s="39">
        <f t="shared" si="3"/>
        <v>-0.06564409905</v>
      </c>
      <c r="I29" s="38">
        <f>IFERROR(__xludf.DUMMYFUNCTION("MAX(FILTER(all_instances_LS_PR_results!I:I,all_instances_LS_PR_results!B:B=A29))"),4.335766599)</f>
        <v>4.335766599</v>
      </c>
      <c r="J29" s="39">
        <f t="shared" si="4"/>
        <v>0.04822332542</v>
      </c>
      <c r="K29" s="39">
        <f t="shared" si="5"/>
        <v>0.0000000001116850256</v>
      </c>
      <c r="L29" s="39">
        <f t="shared" si="6"/>
        <v>-0.02058635038</v>
      </c>
      <c r="M29" s="39">
        <f>IFERROR(VLOOKUP(E29,all_instances_LS_PR_results!L:M,2,FALSE),"-")</f>
        <v>0.843514681</v>
      </c>
      <c r="N29" s="39">
        <f>IFERROR(VLOOKUP(I29,all_instances_LS_PR_results!I:J,2,FALSE),"-")</f>
        <v>120</v>
      </c>
    </row>
    <row r="30">
      <c r="A30" s="1" t="s">
        <v>85</v>
      </c>
      <c r="B30" s="1">
        <v>3.53449318599047</v>
      </c>
      <c r="C30" s="26">
        <v>3.53449318599047</v>
      </c>
      <c r="D30" s="38">
        <v>3.26518831</v>
      </c>
      <c r="E30" s="38">
        <f>IFERROR(__xludf.DUMMYFUNCTION("IF(MAX(FILTER(all_instances_LS_PR_results!L:L,all_instances_LS_PR_results!B:B=A30))=0,""-"",MAX(FILTER(all_instances_LS_PR_results!L:L,all_instances_LS_PR_results!B:B=A30)))"),3.26518831)</f>
        <v>3.26518831</v>
      </c>
      <c r="F30" s="39">
        <f t="shared" si="1"/>
        <v>0</v>
      </c>
      <c r="G30" s="39">
        <f t="shared" si="2"/>
        <v>-0.07619334989</v>
      </c>
      <c r="H30" s="39">
        <f t="shared" si="3"/>
        <v>-0.07619334989</v>
      </c>
      <c r="I30" s="38">
        <f>IFERROR(__xludf.DUMMYFUNCTION("MAX(FILTER(all_instances_LS_PR_results!I:I,all_instances_LS_PR_results!B:B=A30))"),3.534493186)</f>
        <v>3.534493186</v>
      </c>
      <c r="J30" s="39">
        <f t="shared" si="4"/>
        <v>0.08247759407</v>
      </c>
      <c r="K30" s="39">
        <f t="shared" si="5"/>
        <v>0</v>
      </c>
      <c r="L30" s="39">
        <f t="shared" si="6"/>
        <v>0</v>
      </c>
      <c r="M30" s="39">
        <f>IFERROR(VLOOKUP(E30,all_instances_LS_PR_results!L:M,2,FALSE),"-")</f>
        <v>1.655967236</v>
      </c>
      <c r="N30" s="39">
        <f>IFERROR(VLOOKUP(I30,all_instances_LS_PR_results!I:J,2,FALSE),"-")</f>
        <v>120</v>
      </c>
    </row>
    <row r="31">
      <c r="A31" s="1" t="s">
        <v>86</v>
      </c>
      <c r="B31" s="1">
        <v>3.00159846679929</v>
      </c>
      <c r="C31" s="26">
        <v>3.00159846679929</v>
      </c>
      <c r="D31" s="38">
        <v>2.585428852</v>
      </c>
      <c r="E31" s="38">
        <f>IFERROR(__xludf.DUMMYFUNCTION("IF(MAX(FILTER(all_instances_LS_PR_results!L:L,all_instances_LS_PR_results!B:B=A31))=0,""-"",MAX(FILTER(all_instances_LS_PR_results!L:L,all_instances_LS_PR_results!B:B=A31)))"),2.585428852)</f>
        <v>2.585428852</v>
      </c>
      <c r="F31" s="39">
        <f t="shared" si="1"/>
        <v>0</v>
      </c>
      <c r="G31" s="39">
        <f t="shared" si="2"/>
        <v>-0.1386493295</v>
      </c>
      <c r="H31" s="39">
        <f t="shared" si="3"/>
        <v>-0.1386493295</v>
      </c>
      <c r="I31" s="38">
        <f>IFERROR(__xludf.DUMMYFUNCTION("MAX(FILTER(all_instances_LS_PR_results!I:I,all_instances_LS_PR_results!B:B=A31))"),3.001598467)</f>
        <v>3.001598467</v>
      </c>
      <c r="J31" s="39">
        <f t="shared" si="4"/>
        <v>0.1609673438</v>
      </c>
      <c r="K31" s="39">
        <f t="shared" si="5"/>
        <v>0</v>
      </c>
      <c r="L31" s="39">
        <f t="shared" si="6"/>
        <v>0</v>
      </c>
      <c r="M31" s="39">
        <f>IFERROR(VLOOKUP(E31,all_instances_LS_PR_results!L:M,2,FALSE),"-")</f>
        <v>0.375061035</v>
      </c>
      <c r="N31" s="39">
        <f>IFERROR(VLOOKUP(I31,all_instances_LS_PR_results!I:J,2,FALSE),"-")</f>
        <v>120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6" max="9" width="12.63"/>
    <col customWidth="1" min="13" max="13" width="13.88"/>
  </cols>
  <sheetData>
    <row r="1">
      <c r="A1" s="1" t="s">
        <v>94</v>
      </c>
      <c r="B1" s="1" t="s">
        <v>98</v>
      </c>
      <c r="C1" s="1" t="s">
        <v>99</v>
      </c>
      <c r="D1" s="1" t="s">
        <v>100</v>
      </c>
      <c r="E1" s="1" t="s">
        <v>101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</row>
    <row r="2">
      <c r="A2" s="1" t="s">
        <v>77</v>
      </c>
      <c r="B2" s="35">
        <f>IFERROR(__xludf.DUMMYFUNCTION("MAX(FILTER(all_instances_sequential_permut!AF:AF,all_instances_sequential_permut!E:E=A2))"),1.092161689)</f>
        <v>1.092161689</v>
      </c>
      <c r="C2" s="35">
        <f>IFERROR(__xludf.DUMMYFUNCTION("MIN(FILTER(all_instances_sequential_permut!AF:AF,all_instances_sequential_permut!E:E=A2))"),0.731701249)</f>
        <v>0.731701249</v>
      </c>
      <c r="D2" s="35">
        <f>IFERROR(__xludf.DUMMYFUNCTION("AVERAGE(FILTER(all_instances_sequential_permut!AF:AF,all_instances_sequential_permut!E:E=A2))"),0.9373941225)</f>
        <v>0.9373941225</v>
      </c>
      <c r="E2" s="35">
        <f>IFERROR(__xludf.DUMMYFUNCTION("STDEV(FILTER(all_instances_sequential_permut!AF:AF,all_instances_sequential_permut!E:E=A2))"),0.10625428557924677)</f>
        <v>0.1062542856</v>
      </c>
      <c r="F2" s="35">
        <f>IFERROR(__xludf.DUMMYFUNCTION("MAX(FILTER('280_X_adapt_init_heuristic_resu'!AF:AF,'280_X_adapt_init_heuristic_resu'!E:E=A2,'280_X_adapt_init_heuristic_resu'!AB:AB=TRUE()))"),0.623974426)</f>
        <v>0.623974426</v>
      </c>
      <c r="G2" s="35">
        <f>IFERROR(__xludf.DUMMYFUNCTION("MIN(FILTER('280_X_adapt_init_heuristic_resu'!AF:AF,'280_X_adapt_init_heuristic_resu'!E:E=A2,'280_X_adapt_init_heuristic_resu'!AB:AB=TRUE()))"),0.060752252)</f>
        <v>0.060752252</v>
      </c>
      <c r="H2" s="35">
        <f>IFERROR(__xludf.DUMMYFUNCTION("AVERAGE(FILTER('280_X_adapt_init_heuristic_resu'!AF:AF,'280_X_adapt_init_heuristic_resu'!E:E=A2,'280_X_adapt_init_heuristic_resu'!AB:AB=TRUE()))"),0.41930894509999994)</f>
        <v>0.4193089451</v>
      </c>
      <c r="I2" s="35">
        <f>IFERROR(__xludf.DUMMYFUNCTION("STDEV(FILTER('280_X_adapt_init_heuristic_resu'!AF:AF,'280_X_adapt_init_heuristic_resu'!E:E=A2,'280_X_adapt_init_heuristic_resu'!AB:AB=TRUE()))"),0.16672602955581045)</f>
        <v>0.1667260296</v>
      </c>
      <c r="J2" s="35">
        <f>IFERROR(__xludf.DUMMYFUNCTION("MAX(FILTER('280_X_adapt_init_heuristic_resu'!AF:AF,'280_X_adapt_init_heuristic_resu'!E:E=A2,'280_X_adapt_init_heuristic_resu'!O:O=""heuristics""))"),0.92761838)</f>
        <v>0.92761838</v>
      </c>
      <c r="K2" s="35">
        <f>IFERROR(__xludf.DUMMYFUNCTION("MIN(FILTER('280_X_adapt_init_heuristic_resu'!AF:AF,'280_X_adapt_init_heuristic_resu'!E:E=A2,'280_X_adapt_init_heuristic_resu'!O:O=""heuristics""))"),0.547355628)</f>
        <v>0.547355628</v>
      </c>
      <c r="L2" s="35">
        <f>IFERROR(__xludf.DUMMYFUNCTION("AVERAGE(FILTER('280_X_adapt_init_heuristic_resu'!AF:AF,'280_X_adapt_init_heuristic_resu'!E:E=A2,'280_X_adapt_init_heuristic_resu'!O:O=""heuristics""))"),0.8009940676999999)</f>
        <v>0.8009940677</v>
      </c>
      <c r="M2" s="35">
        <f>IFERROR(__xludf.DUMMYFUNCTION("STDEV(FILTER('280_X_adapt_init_heuristic_resu'!AF:AF,'280_X_adapt_init_heuristic_resu'!E:E=A2,'280_X_adapt_init_heuristic_resu'!O:O=""heuristics""))"),0.11386651863759946)</f>
        <v>0.1138665186</v>
      </c>
    </row>
    <row r="3">
      <c r="A3" s="1" t="s">
        <v>79</v>
      </c>
      <c r="B3" s="35">
        <f>IFERROR(__xludf.DUMMYFUNCTION("MAX(FILTER(all_instances_sequential_permut!AF:AF,all_instances_sequential_permut!E:E=A3))"),1.115354116)</f>
        <v>1.115354116</v>
      </c>
      <c r="C3" s="35">
        <f>IFERROR(__xludf.DUMMYFUNCTION("MIN(FILTER(all_instances_sequential_permut!AF:AF,all_instances_sequential_permut!E:E=A3))"),0.577054846)</f>
        <v>0.577054846</v>
      </c>
      <c r="D3" s="35">
        <f>IFERROR(__xludf.DUMMYFUNCTION("AVERAGE(FILTER(all_instances_sequential_permut!AF:AF,all_instances_sequential_permut!E:E=A3))"),0.8523180719000001)</f>
        <v>0.8523180719</v>
      </c>
      <c r="E3" s="35">
        <f>IFERROR(__xludf.DUMMYFUNCTION("STDEV(FILTER(all_instances_sequential_permut!AF:AF,all_instances_sequential_permut!E:E=A3))"),0.14397897305909643)</f>
        <v>0.1439789731</v>
      </c>
      <c r="F3" s="35">
        <f>IFERROR(__xludf.DUMMYFUNCTION("MAX(FILTER('280_X_adapt_init_heuristic_resu'!AF:AF,'280_X_adapt_init_heuristic_resu'!E:E=A3,'280_X_adapt_init_heuristic_resu'!AB:AB=TRUE()))"),0.476715186)</f>
        <v>0.476715186</v>
      </c>
      <c r="G3" s="35">
        <f>IFERROR(__xludf.DUMMYFUNCTION("MIN(FILTER('280_X_adapt_init_heuristic_resu'!AF:AF,'280_X_adapt_init_heuristic_resu'!E:E=A3,'280_X_adapt_init_heuristic_resu'!AB:AB=TRUE()))"),-0.126617235)</f>
        <v>-0.126617235</v>
      </c>
      <c r="H3" s="35">
        <f>IFERROR(__xludf.DUMMYFUNCTION("AVERAGE(FILTER('280_X_adapt_init_heuristic_resu'!AF:AF,'280_X_adapt_init_heuristic_resu'!E:E=A3,'280_X_adapt_init_heuristic_resu'!AB:AB=TRUE()))"),0.2686010696)</f>
        <v>0.2686010696</v>
      </c>
      <c r="I3" s="35">
        <f>IFERROR(__xludf.DUMMYFUNCTION("STDEV(FILTER('280_X_adapt_init_heuristic_resu'!AF:AF,'280_X_adapt_init_heuristic_resu'!E:E=A3,'280_X_adapt_init_heuristic_resu'!AB:AB=TRUE()))"),0.1979740694828024)</f>
        <v>0.1979740695</v>
      </c>
      <c r="J3" s="35">
        <f>IFERROR(__xludf.DUMMYFUNCTION("MAX(FILTER('280_X_adapt_init_heuristic_resu'!AF:AF,'280_X_adapt_init_heuristic_resu'!E:E=A3,'280_X_adapt_init_heuristic_resu'!O:O=""heuristics""))"),1.276225755)</f>
        <v>1.276225755</v>
      </c>
      <c r="K3" s="35">
        <f>IFERROR(__xludf.DUMMYFUNCTION("MIN(FILTER('280_X_adapt_init_heuristic_resu'!AF:AF,'280_X_adapt_init_heuristic_resu'!E:E=A3,'280_X_adapt_init_heuristic_resu'!O:O=""heuristics""))"),0.315323089)</f>
        <v>0.315323089</v>
      </c>
      <c r="L3" s="35">
        <f>IFERROR(__xludf.DUMMYFUNCTION("AVERAGE(FILTER('280_X_adapt_init_heuristic_resu'!AF:AF,'280_X_adapt_init_heuristic_resu'!E:E=A3,'280_X_adapt_init_heuristic_resu'!O:O=""heuristics""))"),0.6535995041000001)</f>
        <v>0.6535995041</v>
      </c>
      <c r="M3" s="35">
        <f>IFERROR(__xludf.DUMMYFUNCTION("STDEV(FILTER('280_X_adapt_init_heuristic_resu'!AF:AF,'280_X_adapt_init_heuristic_resu'!E:E=A3,'280_X_adapt_init_heuristic_resu'!O:O=""heuristics""))"),0.3042315436245672)</f>
        <v>0.3042315436</v>
      </c>
    </row>
    <row r="4">
      <c r="A4" s="1" t="s">
        <v>81</v>
      </c>
      <c r="B4" s="35">
        <f>IFERROR(__xludf.DUMMYFUNCTION("MAX(FILTER(all_instances_sequential_permut!AF:AF,all_instances_sequential_permut!E:E=A4))"),0.473626863)</f>
        <v>0.473626863</v>
      </c>
      <c r="C4" s="35">
        <f>IFERROR(__xludf.DUMMYFUNCTION("MIN(FILTER(all_instances_sequential_permut!AF:AF,all_instances_sequential_permut!E:E=A4))"),-0.055003497)</f>
        <v>-0.055003497</v>
      </c>
      <c r="D4" s="35">
        <f>IFERROR(__xludf.DUMMYFUNCTION("AVERAGE(FILTER(all_instances_sequential_permut!AF:AF,all_instances_sequential_permut!E:E=A4))"),0.32267401730000006)</f>
        <v>0.3226740173</v>
      </c>
      <c r="E4" s="35">
        <f>IFERROR(__xludf.DUMMYFUNCTION("STDEV(FILTER(all_instances_sequential_permut!AF:AF,all_instances_sequential_permut!E:E=A4))"),0.14978502612650507)</f>
        <v>0.1497850261</v>
      </c>
      <c r="F4" s="35">
        <f>IFERROR(__xludf.DUMMYFUNCTION("MAX(FILTER('280_X_adapt_init_heuristic_resu'!AF:AF,'280_X_adapt_init_heuristic_resu'!E:E=A4,'280_X_adapt_init_heuristic_resu'!AB:AB=TRUE()))"),0.106753381)</f>
        <v>0.106753381</v>
      </c>
      <c r="G4" s="35">
        <f>IFERROR(__xludf.DUMMYFUNCTION("MIN(FILTER('280_X_adapt_init_heuristic_resu'!AF:AF,'280_X_adapt_init_heuristic_resu'!E:E=A4,'280_X_adapt_init_heuristic_resu'!AB:AB=TRUE()))"),-0.391394867)</f>
        <v>-0.391394867</v>
      </c>
      <c r="H4" s="35">
        <f>IFERROR(__xludf.DUMMYFUNCTION("AVERAGE(FILTER('280_X_adapt_init_heuristic_resu'!AF:AF,'280_X_adapt_init_heuristic_resu'!E:E=A4,'280_X_adapt_init_heuristic_resu'!AB:AB=TRUE()))"),-0.1689410177)</f>
        <v>-0.1689410177</v>
      </c>
      <c r="I4" s="35">
        <f>IFERROR(__xludf.DUMMYFUNCTION("STDEV(FILTER('280_X_adapt_init_heuristic_resu'!AF:AF,'280_X_adapt_init_heuristic_resu'!E:E=A4,'280_X_adapt_init_heuristic_resu'!AB:AB=TRUE()))"),0.15146322673056514)</f>
        <v>0.1514632267</v>
      </c>
      <c r="J4" s="35">
        <f>IFERROR(__xludf.DUMMYFUNCTION("MAX(FILTER('280_X_adapt_init_heuristic_resu'!AF:AF,'280_X_adapt_init_heuristic_resu'!E:E=A4,'280_X_adapt_init_heuristic_resu'!O:O=""heuristics""))"),0.45676995)</f>
        <v>0.45676995</v>
      </c>
      <c r="K4" s="35">
        <f>IFERROR(__xludf.DUMMYFUNCTION("MIN(FILTER('280_X_adapt_init_heuristic_resu'!AF:AF,'280_X_adapt_init_heuristic_resu'!E:E=A4,'280_X_adapt_init_heuristic_resu'!O:O=""heuristics""))"),0.109465186)</f>
        <v>0.109465186</v>
      </c>
      <c r="L4" s="35">
        <f>IFERROR(__xludf.DUMMYFUNCTION("AVERAGE(FILTER('280_X_adapt_init_heuristic_resu'!AF:AF,'280_X_adapt_init_heuristic_resu'!E:E=A4,'280_X_adapt_init_heuristic_resu'!O:O=""heuristics""))"),0.2937416472)</f>
        <v>0.2937416472</v>
      </c>
      <c r="M4" s="35">
        <f>IFERROR(__xludf.DUMMYFUNCTION("STDEV(FILTER('280_X_adapt_init_heuristic_resu'!AF:AF,'280_X_adapt_init_heuristic_resu'!E:E=A4,'280_X_adapt_init_heuristic_resu'!O:O=""heuristics""))"),0.11785580305086002)</f>
        <v>0.1178558031</v>
      </c>
    </row>
    <row r="7">
      <c r="A7" s="1" t="s">
        <v>94</v>
      </c>
      <c r="B7" s="1" t="s">
        <v>131</v>
      </c>
      <c r="C7" s="1" t="s">
        <v>132</v>
      </c>
      <c r="D7" s="1" t="s">
        <v>133</v>
      </c>
      <c r="E7" s="1" t="s">
        <v>134</v>
      </c>
      <c r="F7" s="1" t="s">
        <v>135</v>
      </c>
      <c r="G7" s="1" t="s">
        <v>136</v>
      </c>
      <c r="H7" s="1" t="s">
        <v>137</v>
      </c>
      <c r="I7" s="1" t="s">
        <v>138</v>
      </c>
      <c r="J7" s="1" t="s">
        <v>139</v>
      </c>
      <c r="K7" s="1" t="s">
        <v>140</v>
      </c>
      <c r="L7" s="1" t="s">
        <v>141</v>
      </c>
      <c r="M7" s="1" t="s">
        <v>142</v>
      </c>
    </row>
    <row r="8">
      <c r="A8" s="1" t="s">
        <v>77</v>
      </c>
      <c r="B8" s="18">
        <f>VLOOKUP(B2,all_instances_sequential_permut!AF:AG,2,FALSE)</f>
        <v>956.8409</v>
      </c>
      <c r="C8" s="18">
        <f>IFERROR(__xludf.DUMMYFUNCTION("MIN(FILTER(all_instances_sequential_permut!AG:AG,all_instances_sequential_permut!E:E=A2))"),949.6024)</f>
        <v>949.6024</v>
      </c>
      <c r="D8" s="18">
        <f>IFERROR(__xludf.DUMMYFUNCTION("AVERAGE(FILTER(all_instances_sequential_permut!AG:AG,all_instances_sequential_permut!E:E=A2))"),958.3452)</f>
        <v>958.3452</v>
      </c>
      <c r="E8" s="18">
        <f>IFERROR(__xludf.DUMMYFUNCTION("STDEV(FILTER(all_instances_sequential_permut!AG:AG,all_instances_sequential_permut!E:E=A2))"),6.667569160079604)</f>
        <v>6.66756916</v>
      </c>
      <c r="F8" s="18">
        <f>IFERROR(__xludf.DUMMYFUNCTION("MAX(FILTER('280_X_adapt_init_heuristic_resu'!AI:AI,'280_X_adapt_init_heuristic_resu'!E:E=A8,'280_X_adapt_init_heuristic_resu'!AB:AB=TRUE()))"),1124.297)</f>
        <v>1124.297</v>
      </c>
      <c r="G8" s="18">
        <f>IFERROR(__xludf.DUMMYFUNCTION("MIN(FILTER('280_X_adapt_init_heuristic_resu'!AI:AI,'280_X_adapt_init_heuristic_resu'!E:E=A8,'280_X_adapt_init_heuristic_resu'!AB:AB=TRUE()))"),1077.552)</f>
        <v>1077.552</v>
      </c>
      <c r="H8" s="18">
        <f>IFERROR(__xludf.DUMMYFUNCTION("AVERAGE(FILTER('280_X_adapt_init_heuristic_resu'!AI:AI,'280_X_adapt_init_heuristic_resu'!E:E=A8,'280_X_adapt_init_heuristic_resu'!AB:AB=TRUE()))"),1104.2104000000002)</f>
        <v>1104.2104</v>
      </c>
      <c r="I8" s="18">
        <f>IFERROR(__xludf.DUMMYFUNCTION("STDEV(FILTER('280_X_adapt_init_heuristic_resu'!AI:AI,'280_X_adapt_init_heuristic_resu'!E:E=A8,'280_X_adapt_init_heuristic_resu'!AB:AB=TRUE()))"),14.96168257917538)</f>
        <v>14.96168258</v>
      </c>
      <c r="J8" s="18">
        <f>IFERROR(__xludf.DUMMYFUNCTION("MAX(FILTER('280_X_adapt_init_heuristic_resu'!AI:AI,'280_X_adapt_init_heuristic_resu'!E:E=A8,'280_X_adapt_init_heuristic_resu'!O:O=""heuristics""))"),384.0793)</f>
        <v>384.0793</v>
      </c>
      <c r="K8" s="18">
        <f>IFERROR(__xludf.DUMMYFUNCTION("MIN(FILTER('280_X_adapt_init_heuristic_resu'!AI:AI,'280_X_adapt_init_heuristic_resu'!E:E=A8,'280_X_adapt_init_heuristic_resu'!O:O=""heuristics""))"),379.9018)</f>
        <v>379.9018</v>
      </c>
      <c r="L8" s="18">
        <f>IFERROR(__xludf.DUMMYFUNCTION("AVERAGE(FILTER('280_X_adapt_init_heuristic_resu'!AI:AI,'280_X_adapt_init_heuristic_resu'!E:E=A8,'280_X_adapt_init_heuristic_resu'!O:O=""heuristics""))"),382.5700499999999)</f>
        <v>382.57005</v>
      </c>
      <c r="M8" s="18">
        <f>IFERROR(__xludf.DUMMYFUNCTION("STDEV(FILTER('280_X_adapt_init_heuristic_resu'!AI:AI,'280_X_adapt_init_heuristic_resu'!E:E=A8,'280_X_adapt_init_heuristic_resu'!O:O=""heuristics""))"),1.459115857291671)</f>
        <v>1.459115857</v>
      </c>
    </row>
    <row r="9">
      <c r="A9" s="1" t="s">
        <v>79</v>
      </c>
      <c r="B9" s="18">
        <f>VLOOKUP(B3,all_instances_sequential_permut!AF:AG,2,FALSE)</f>
        <v>944.457</v>
      </c>
      <c r="C9" s="18">
        <f>IFERROR(__xludf.DUMMYFUNCTION("AVERAGE(FILTER(all_instances_sequential_permut!AG:AG,all_instances_sequential_permut!E:E=A3))"),962.9378300000002)</f>
        <v>962.93783</v>
      </c>
      <c r="D9" s="18">
        <f>IFERROR(__xludf.DUMMYFUNCTION("AVERAGE(FILTER(all_instances_sequential_permut!AG:AG,all_instances_sequential_permut!E:E=A3))"),962.9378300000002)</f>
        <v>962.93783</v>
      </c>
      <c r="E9" s="18">
        <f>IFERROR(__xludf.DUMMYFUNCTION("STDEV(FILTER(all_instances_sequential_permut!AG:AG,all_instances_sequential_permut!E:E=A3))"),8.673966135005488)</f>
        <v>8.673966135</v>
      </c>
      <c r="F9" s="18">
        <f>IFERROR(__xludf.DUMMYFUNCTION("MAX(FILTER('280_X_adapt_init_heuristic_resu'!AI:AI,'280_X_adapt_init_heuristic_resu'!E:E=A9,'280_X_adapt_init_heuristic_resu'!AB:AB=TRUE()))"),1135.597)</f>
        <v>1135.597</v>
      </c>
      <c r="G9" s="18">
        <f>IFERROR(__xludf.DUMMYFUNCTION("MIN(FILTER('280_X_adapt_init_heuristic_resu'!AI:AI,'280_X_adapt_init_heuristic_resu'!E:E=A9,'280_X_adapt_init_heuristic_resu'!AB:AB=TRUE()))"),1052.931)</f>
        <v>1052.931</v>
      </c>
      <c r="H9" s="18">
        <f>IFERROR(__xludf.DUMMYFUNCTION("AVERAGE(FILTER('280_X_adapt_init_heuristic_resu'!AI:AI,'280_X_adapt_init_heuristic_resu'!E:E=A9,'280_X_adapt_init_heuristic_resu'!AB:AB=TRUE()))"),1100.849)</f>
        <v>1100.849</v>
      </c>
      <c r="I9" s="18">
        <f>IFERROR(__xludf.DUMMYFUNCTION("STDEV(FILTER('280_X_adapt_init_heuristic_resu'!AI:AI,'280_X_adapt_init_heuristic_resu'!E:E=A9,'280_X_adapt_init_heuristic_resu'!AB:AB=TRUE()))"),28.214369491055017)</f>
        <v>28.21436949</v>
      </c>
      <c r="J9" s="18">
        <f>IFERROR(__xludf.DUMMYFUNCTION("MAX(FILTER('280_X_adapt_init_heuristic_resu'!AI:AI,'280_X_adapt_init_heuristic_resu'!E:E=A9,'280_X_adapt_init_heuristic_resu'!O:O=""heuristics""))"),385.2862)</f>
        <v>385.2862</v>
      </c>
      <c r="K9" s="18">
        <f>IFERROR(__xludf.DUMMYFUNCTION("MIN(FILTER('280_X_adapt_init_heuristic_resu'!AI:AI,'280_X_adapt_init_heuristic_resu'!E:E=A9,'280_X_adapt_init_heuristic_resu'!O:O=""heuristics""))"),381.7169)</f>
        <v>381.7169</v>
      </c>
      <c r="L9" s="18">
        <f>IFERROR(__xludf.DUMMYFUNCTION("AVERAGE(FILTER('280_X_adapt_init_heuristic_resu'!AI:AI,'280_X_adapt_init_heuristic_resu'!E:E=A9,'280_X_adapt_init_heuristic_resu'!O:O=""heuristics""))"),383.61984999999993)</f>
        <v>383.61985</v>
      </c>
      <c r="M9" s="18">
        <f>IFERROR(__xludf.DUMMYFUNCTION("STDEV(FILTER('280_X_adapt_init_heuristic_resu'!AI:AI,'280_X_adapt_init_heuristic_resu'!E:E=A9,'280_X_adapt_init_heuristic_resu'!O:O=""heuristics""))"),0.954555826025912)</f>
        <v>0.954555826</v>
      </c>
    </row>
    <row r="10">
      <c r="A10" s="1" t="s">
        <v>81</v>
      </c>
      <c r="B10" s="18">
        <f>VLOOKUP(B4,all_instances_sequential_permut!AF:AG,2,FALSE)</f>
        <v>966.9638</v>
      </c>
      <c r="C10" s="18">
        <f>IFERROR(__xludf.DUMMYFUNCTION("AVERAGE(FILTER(all_instances_sequential_permut!AG:AG,all_instances_sequential_permut!E:E=A4))"),965.0531599999998)</f>
        <v>965.05316</v>
      </c>
      <c r="D10" s="18">
        <f>IFERROR(__xludf.DUMMYFUNCTION("AVERAGE(FILTER(all_instances_sequential_permut!AG:AG,all_instances_sequential_permut!E:E=A4))"),965.0531599999998)</f>
        <v>965.05316</v>
      </c>
      <c r="E10" s="18">
        <f>IFERROR(__xludf.DUMMYFUNCTION("STDEV(FILTER(all_instances_sequential_permut!AG:AG,all_instances_sequential_permut!E:E=A4))"),10.352848421376585)</f>
        <v>10.35284842</v>
      </c>
      <c r="F10" s="18">
        <f>IFERROR(__xludf.DUMMYFUNCTION("MAX(FILTER('280_X_adapt_init_heuristic_resu'!AI:AI,'280_X_adapt_init_heuristic_resu'!E:E=A10,'280_X_adapt_init_heuristic_resu'!AB:AB=TRUE()))"),1074.978)</f>
        <v>1074.978</v>
      </c>
      <c r="G10" s="18">
        <f>IFERROR(__xludf.DUMMYFUNCTION("MIN(FILTER('280_X_adapt_init_heuristic_resu'!AI:AI,'280_X_adapt_init_heuristic_resu'!E:E=A10,'280_X_adapt_init_heuristic_resu'!AB:AB=TRUE()))"),1055.608)</f>
        <v>1055.608</v>
      </c>
      <c r="H10" s="18">
        <f>IFERROR(__xludf.DUMMYFUNCTION("AVERAGE(FILTER('280_X_adapt_init_heuristic_resu'!AI:AI,'280_X_adapt_init_heuristic_resu'!E:E=A10,'280_X_adapt_init_heuristic_resu'!AB:AB=TRUE()))"),1067.0671)</f>
        <v>1067.0671</v>
      </c>
      <c r="I10" s="18">
        <f>IFERROR(__xludf.DUMMYFUNCTION("STDEV(FILTER('280_X_adapt_init_heuristic_resu'!AI:AI,'280_X_adapt_init_heuristic_resu'!E:E=A10,'280_X_adapt_init_heuristic_resu'!AB:AB=TRUE()))"),6.43449636205769)</f>
        <v>6.434496362</v>
      </c>
      <c r="J10" s="18">
        <f>IFERROR(__xludf.DUMMYFUNCTION("MAX(FILTER('280_X_adapt_init_heuristic_resu'!AI:AI,'280_X_adapt_init_heuristic_resu'!E:E=A10,'280_X_adapt_init_heuristic_resu'!O:O=""heuristics""))"),385.4245)</f>
        <v>385.4245</v>
      </c>
      <c r="K10" s="18">
        <f>IFERROR(__xludf.DUMMYFUNCTION("MIN(FILTER('280_X_adapt_init_heuristic_resu'!AI:AI,'280_X_adapt_init_heuristic_resu'!E:E=A10,'280_X_adapt_init_heuristic_resu'!O:O=""heuristics""))"),382.4755)</f>
        <v>382.4755</v>
      </c>
      <c r="L10" s="18">
        <f>IFERROR(__xludf.DUMMYFUNCTION("AVERAGE(FILTER('280_X_adapt_init_heuristic_resu'!AI:AI,'280_X_adapt_init_heuristic_resu'!E:E=A10,'280_X_adapt_init_heuristic_resu'!O:O=""heuristics""))"),383.81747000000007)</f>
        <v>383.81747</v>
      </c>
      <c r="M10" s="18">
        <f>IFERROR(__xludf.DUMMYFUNCTION("STDEV(FILTER('280_X_adapt_init_heuristic_resu'!AI:AI,'280_X_adapt_init_heuristic_resu'!E:E=A10,'280_X_adapt_init_heuristic_resu'!O:O=""heuristics""))"),1.0433459584433218)</f>
        <v>1.043345958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6.13"/>
  </cols>
  <sheetData>
    <row r="1">
      <c r="A1" s="40" t="s">
        <v>143</v>
      </c>
      <c r="B1" s="40" t="s">
        <v>144</v>
      </c>
      <c r="C1" s="40" t="s">
        <v>145</v>
      </c>
      <c r="D1" s="40" t="s">
        <v>146</v>
      </c>
      <c r="E1" s="40" t="s">
        <v>147</v>
      </c>
      <c r="F1" s="40" t="s">
        <v>148</v>
      </c>
      <c r="G1" s="40" t="s">
        <v>149</v>
      </c>
      <c r="H1" s="40" t="s">
        <v>150</v>
      </c>
      <c r="I1" s="40" t="s">
        <v>151</v>
      </c>
      <c r="J1" s="40" t="s">
        <v>152</v>
      </c>
      <c r="K1" s="40" t="s">
        <v>153</v>
      </c>
      <c r="L1" s="40" t="s">
        <v>154</v>
      </c>
      <c r="M1" s="40" t="s">
        <v>155</v>
      </c>
      <c r="N1" s="40" t="s">
        <v>156</v>
      </c>
      <c r="O1" s="40" t="s">
        <v>157</v>
      </c>
      <c r="P1" s="40" t="s">
        <v>158</v>
      </c>
      <c r="Q1" s="40" t="s">
        <v>159</v>
      </c>
      <c r="R1" s="40" t="s">
        <v>160</v>
      </c>
      <c r="S1" s="40" t="s">
        <v>161</v>
      </c>
      <c r="T1" s="40" t="s">
        <v>162</v>
      </c>
      <c r="U1" s="40" t="s">
        <v>163</v>
      </c>
      <c r="V1" s="40" t="s">
        <v>164</v>
      </c>
      <c r="W1" s="40" t="s">
        <v>165</v>
      </c>
      <c r="X1" s="40" t="s">
        <v>166</v>
      </c>
      <c r="Y1" s="40" t="s">
        <v>167</v>
      </c>
      <c r="Z1" s="40" t="s">
        <v>168</v>
      </c>
      <c r="AA1" s="40" t="s">
        <v>169</v>
      </c>
      <c r="AB1" s="40" t="s">
        <v>170</v>
      </c>
      <c r="AC1" s="40" t="s">
        <v>171</v>
      </c>
      <c r="AD1" s="40" t="s">
        <v>172</v>
      </c>
      <c r="AE1" s="40" t="s">
        <v>173</v>
      </c>
      <c r="AF1" s="40" t="s">
        <v>174</v>
      </c>
      <c r="AG1" s="40" t="s">
        <v>175</v>
      </c>
      <c r="AH1" s="40" t="s">
        <v>176</v>
      </c>
      <c r="AI1" s="40" t="s">
        <v>177</v>
      </c>
      <c r="AJ1" s="40" t="s">
        <v>178</v>
      </c>
      <c r="AK1" s="40" t="s">
        <v>179</v>
      </c>
      <c r="AL1" s="40" t="s">
        <v>180</v>
      </c>
      <c r="AM1" s="40" t="s">
        <v>181</v>
      </c>
      <c r="AN1" s="40" t="s">
        <v>182</v>
      </c>
      <c r="AO1" s="40" t="s">
        <v>183</v>
      </c>
      <c r="AP1" s="40" t="s">
        <v>184</v>
      </c>
      <c r="AQ1" s="40" t="s">
        <v>185</v>
      </c>
      <c r="AR1" s="40" t="s">
        <v>186</v>
      </c>
      <c r="AS1" s="40" t="s">
        <v>187</v>
      </c>
      <c r="AT1" s="40" t="s">
        <v>188</v>
      </c>
      <c r="AU1" s="40" t="s">
        <v>189</v>
      </c>
      <c r="AV1" s="40" t="s">
        <v>190</v>
      </c>
      <c r="AW1" s="40" t="s">
        <v>191</v>
      </c>
      <c r="AX1" s="40" t="s">
        <v>192</v>
      </c>
      <c r="AY1" s="40" t="s">
        <v>193</v>
      </c>
      <c r="AZ1" s="40" t="s">
        <v>194</v>
      </c>
      <c r="BA1" s="40" t="s">
        <v>195</v>
      </c>
      <c r="BB1" s="40" t="s">
        <v>196</v>
      </c>
      <c r="BC1" s="40" t="s">
        <v>197</v>
      </c>
      <c r="BD1" s="40" t="s">
        <v>198</v>
      </c>
      <c r="BE1" s="40" t="s">
        <v>199</v>
      </c>
      <c r="BF1" s="40" t="s">
        <v>200</v>
      </c>
      <c r="BG1" s="40" t="s">
        <v>201</v>
      </c>
      <c r="BH1" s="40" t="s">
        <v>202</v>
      </c>
      <c r="BI1" s="40" t="s">
        <v>203</v>
      </c>
      <c r="BJ1" s="40" t="s">
        <v>204</v>
      </c>
      <c r="BK1" s="40" t="s">
        <v>205</v>
      </c>
    </row>
    <row r="2">
      <c r="A2" s="41">
        <v>0.0</v>
      </c>
      <c r="B2" s="42">
        <v>1.67E9</v>
      </c>
      <c r="C2" s="41">
        <v>766931.0</v>
      </c>
      <c r="D2" s="40" t="s">
        <v>206</v>
      </c>
      <c r="E2" s="41" t="str">
        <f>IFERROR(__xludf.DUMMYFUNCTION("split(split(D2,""Instance_"", FALSE),"".mat"",FALSE)"),"280_1")</f>
        <v>280_1</v>
      </c>
      <c r="F2" s="41">
        <v>280.0</v>
      </c>
      <c r="G2" s="41">
        <v>70.0</v>
      </c>
      <c r="H2" s="41">
        <v>140.0</v>
      </c>
      <c r="I2" s="41">
        <v>20000.0</v>
      </c>
      <c r="J2" s="41">
        <v>10000.0</v>
      </c>
      <c r="K2" s="41">
        <v>3600.0</v>
      </c>
      <c r="L2" s="41">
        <v>1800.0</v>
      </c>
      <c r="M2" s="41">
        <v>30.0</v>
      </c>
      <c r="N2" s="40" t="s">
        <v>207</v>
      </c>
      <c r="O2" s="40" t="s">
        <v>208</v>
      </c>
      <c r="P2" s="40" t="s">
        <v>209</v>
      </c>
      <c r="Q2" s="40" t="s">
        <v>210</v>
      </c>
      <c r="R2" s="40" t="b">
        <v>0</v>
      </c>
      <c r="S2" s="40" t="s">
        <v>211</v>
      </c>
      <c r="T2" s="40" t="s">
        <v>212</v>
      </c>
      <c r="U2" s="41">
        <v>0.1</v>
      </c>
      <c r="V2" s="41">
        <v>0.9</v>
      </c>
      <c r="W2" s="41">
        <v>0.3</v>
      </c>
      <c r="X2" s="41">
        <v>0.4</v>
      </c>
      <c r="Y2" s="40" t="b">
        <v>0</v>
      </c>
      <c r="Z2" s="40" t="b">
        <v>1</v>
      </c>
      <c r="AA2" s="40" t="b">
        <v>0</v>
      </c>
      <c r="AB2" s="40" t="b">
        <v>1</v>
      </c>
      <c r="AC2" s="40" t="b">
        <v>0</v>
      </c>
      <c r="AD2" s="40" t="s">
        <v>213</v>
      </c>
      <c r="AE2" s="41">
        <v>1.467885</v>
      </c>
      <c r="AF2" s="41">
        <v>0.505327115</v>
      </c>
      <c r="AG2" s="41">
        <v>-0.65574</v>
      </c>
      <c r="AH2" s="41">
        <v>20000.0</v>
      </c>
      <c r="AI2" s="41">
        <v>1100.796</v>
      </c>
      <c r="AJ2" s="41" t="s">
        <v>214</v>
      </c>
      <c r="AK2" s="41" t="s">
        <v>215</v>
      </c>
      <c r="AL2" s="40" t="s">
        <v>216</v>
      </c>
      <c r="AM2" s="41">
        <v>0.505327</v>
      </c>
      <c r="AN2" s="41">
        <v>-0.65574</v>
      </c>
      <c r="AO2" s="41">
        <v>1100.122</v>
      </c>
      <c r="AP2" s="40" t="b">
        <v>0</v>
      </c>
      <c r="AQ2" s="43"/>
      <c r="AR2" s="43"/>
      <c r="AS2" s="41">
        <v>0.0</v>
      </c>
      <c r="AT2" s="40" t="b">
        <v>0</v>
      </c>
      <c r="AU2" s="43"/>
      <c r="AV2" s="43"/>
      <c r="AW2" s="41">
        <v>0.0</v>
      </c>
      <c r="AX2" s="40" t="s">
        <v>217</v>
      </c>
      <c r="AY2" s="40" t="s">
        <v>218</v>
      </c>
      <c r="AZ2" s="40" t="s">
        <v>219</v>
      </c>
      <c r="BA2" s="40" t="s">
        <v>220</v>
      </c>
      <c r="BD2" s="40" t="s">
        <v>221</v>
      </c>
      <c r="BE2" s="42">
        <v>9.03E83</v>
      </c>
      <c r="BF2" s="40" t="s">
        <v>222</v>
      </c>
      <c r="BG2" s="40" t="s">
        <v>223</v>
      </c>
      <c r="BJ2" s="40" t="s">
        <v>224</v>
      </c>
      <c r="BK2" s="40" t="s">
        <v>225</v>
      </c>
    </row>
    <row r="3">
      <c r="A3" s="41">
        <v>1.0</v>
      </c>
      <c r="B3" s="42">
        <v>1.67E9</v>
      </c>
      <c r="C3" s="41">
        <v>438843.0</v>
      </c>
      <c r="D3" s="40" t="s">
        <v>206</v>
      </c>
      <c r="E3" s="41" t="str">
        <f>IFERROR(__xludf.DUMMYFUNCTION("split(split(D3,""Instance_"", FALSE),"".mat"",FALSE)"),"280_1")</f>
        <v>280_1</v>
      </c>
      <c r="F3" s="41">
        <v>280.0</v>
      </c>
      <c r="G3" s="41">
        <v>70.0</v>
      </c>
      <c r="H3" s="41">
        <v>140.0</v>
      </c>
      <c r="I3" s="41">
        <v>20000.0</v>
      </c>
      <c r="J3" s="41">
        <v>10000.0</v>
      </c>
      <c r="K3" s="41">
        <v>3600.0</v>
      </c>
      <c r="L3" s="41">
        <v>1800.0</v>
      </c>
      <c r="M3" s="41">
        <v>30.0</v>
      </c>
      <c r="N3" s="40" t="s">
        <v>207</v>
      </c>
      <c r="O3" s="40" t="s">
        <v>208</v>
      </c>
      <c r="P3" s="40" t="s">
        <v>209</v>
      </c>
      <c r="Q3" s="40" t="s">
        <v>210</v>
      </c>
      <c r="R3" s="40" t="b">
        <v>0</v>
      </c>
      <c r="S3" s="40" t="s">
        <v>211</v>
      </c>
      <c r="T3" s="40" t="s">
        <v>212</v>
      </c>
      <c r="U3" s="41">
        <v>0.1</v>
      </c>
      <c r="V3" s="41">
        <v>0.9</v>
      </c>
      <c r="W3" s="41">
        <v>0.3</v>
      </c>
      <c r="X3" s="41">
        <v>0.4</v>
      </c>
      <c r="Y3" s="40" t="b">
        <v>0</v>
      </c>
      <c r="Z3" s="40" t="b">
        <v>1</v>
      </c>
      <c r="AA3" s="40" t="b">
        <v>0</v>
      </c>
      <c r="AB3" s="40" t="b">
        <v>1</v>
      </c>
      <c r="AC3" s="40" t="b">
        <v>0</v>
      </c>
      <c r="AD3" s="40" t="s">
        <v>213</v>
      </c>
      <c r="AE3" s="41">
        <v>1.467885</v>
      </c>
      <c r="AF3" s="41">
        <v>0.312707214</v>
      </c>
      <c r="AG3" s="41">
        <v>-0.78697</v>
      </c>
      <c r="AH3" s="41">
        <v>20000.0</v>
      </c>
      <c r="AI3" s="41">
        <v>1094.619</v>
      </c>
      <c r="AJ3" s="41" t="s">
        <v>226</v>
      </c>
      <c r="AK3" s="41" t="s">
        <v>227</v>
      </c>
      <c r="AL3" s="40" t="s">
        <v>216</v>
      </c>
      <c r="AM3" s="41">
        <v>0.312707</v>
      </c>
      <c r="AN3" s="41">
        <v>-0.78697</v>
      </c>
      <c r="AO3" s="41">
        <v>1094.328</v>
      </c>
      <c r="AP3" s="40" t="b">
        <v>0</v>
      </c>
      <c r="AQ3" s="43"/>
      <c r="AR3" s="43"/>
      <c r="AS3" s="41">
        <v>0.0</v>
      </c>
      <c r="AT3" s="40" t="b">
        <v>0</v>
      </c>
      <c r="AU3" s="43"/>
      <c r="AV3" s="43"/>
      <c r="AW3" s="41">
        <v>0.0</v>
      </c>
      <c r="AX3" s="40" t="s">
        <v>228</v>
      </c>
      <c r="AY3" s="40" t="s">
        <v>229</v>
      </c>
      <c r="AZ3" s="40" t="s">
        <v>230</v>
      </c>
      <c r="BA3" s="40" t="s">
        <v>231</v>
      </c>
      <c r="BD3" s="40" t="s">
        <v>232</v>
      </c>
      <c r="BE3" s="42">
        <v>9.01E83</v>
      </c>
      <c r="BF3" s="40" t="s">
        <v>233</v>
      </c>
      <c r="BG3" s="40" t="s">
        <v>234</v>
      </c>
      <c r="BJ3" s="40" t="s">
        <v>224</v>
      </c>
      <c r="BK3" s="40" t="s">
        <v>225</v>
      </c>
    </row>
    <row r="4">
      <c r="A4" s="41">
        <v>2.0</v>
      </c>
      <c r="B4" s="42">
        <v>1.67E9</v>
      </c>
      <c r="C4" s="41">
        <v>767467.0</v>
      </c>
      <c r="D4" s="40" t="s">
        <v>206</v>
      </c>
      <c r="E4" s="41" t="str">
        <f>IFERROR(__xludf.DUMMYFUNCTION("split(split(D4,""Instance_"", FALSE),"".mat"",FALSE)"),"280_1")</f>
        <v>280_1</v>
      </c>
      <c r="F4" s="41">
        <v>280.0</v>
      </c>
      <c r="G4" s="41">
        <v>70.0</v>
      </c>
      <c r="H4" s="41">
        <v>140.0</v>
      </c>
      <c r="I4" s="41">
        <v>20000.0</v>
      </c>
      <c r="J4" s="41">
        <v>10000.0</v>
      </c>
      <c r="K4" s="41">
        <v>3600.0</v>
      </c>
      <c r="L4" s="41">
        <v>1800.0</v>
      </c>
      <c r="M4" s="41">
        <v>30.0</v>
      </c>
      <c r="N4" s="40" t="s">
        <v>207</v>
      </c>
      <c r="O4" s="40" t="s">
        <v>208</v>
      </c>
      <c r="P4" s="40" t="s">
        <v>209</v>
      </c>
      <c r="Q4" s="40" t="s">
        <v>210</v>
      </c>
      <c r="R4" s="40" t="b">
        <v>0</v>
      </c>
      <c r="S4" s="40" t="s">
        <v>211</v>
      </c>
      <c r="T4" s="40" t="s">
        <v>212</v>
      </c>
      <c r="U4" s="41">
        <v>0.1</v>
      </c>
      <c r="V4" s="41">
        <v>0.9</v>
      </c>
      <c r="W4" s="41">
        <v>0.3</v>
      </c>
      <c r="X4" s="41">
        <v>0.4</v>
      </c>
      <c r="Y4" s="40" t="b">
        <v>0</v>
      </c>
      <c r="Z4" s="40" t="b">
        <v>1</v>
      </c>
      <c r="AA4" s="40" t="b">
        <v>0</v>
      </c>
      <c r="AB4" s="40" t="b">
        <v>1</v>
      </c>
      <c r="AC4" s="40" t="b">
        <v>0</v>
      </c>
      <c r="AD4" s="40" t="s">
        <v>213</v>
      </c>
      <c r="AE4" s="41">
        <v>1.467885</v>
      </c>
      <c r="AF4" s="41">
        <v>0.371526364</v>
      </c>
      <c r="AG4" s="41">
        <v>-0.7469</v>
      </c>
      <c r="AH4" s="41">
        <v>20000.0</v>
      </c>
      <c r="AI4" s="41">
        <v>1089.204</v>
      </c>
      <c r="AJ4" s="41" t="s">
        <v>235</v>
      </c>
      <c r="AK4" s="41" t="s">
        <v>236</v>
      </c>
      <c r="AL4" s="40" t="s">
        <v>216</v>
      </c>
      <c r="AM4" s="41">
        <v>0.371526</v>
      </c>
      <c r="AN4" s="41">
        <v>-0.7469</v>
      </c>
      <c r="AO4" s="41">
        <v>1088.907</v>
      </c>
      <c r="AP4" s="40" t="b">
        <v>0</v>
      </c>
      <c r="AQ4" s="43"/>
      <c r="AR4" s="43"/>
      <c r="AS4" s="41">
        <v>0.0</v>
      </c>
      <c r="AT4" s="40" t="b">
        <v>0</v>
      </c>
      <c r="AU4" s="43"/>
      <c r="AV4" s="43"/>
      <c r="AW4" s="41">
        <v>0.0</v>
      </c>
      <c r="AX4" s="40" t="s">
        <v>237</v>
      </c>
      <c r="AY4" s="40" t="s">
        <v>238</v>
      </c>
      <c r="AZ4" s="40" t="s">
        <v>239</v>
      </c>
      <c r="BA4" s="40" t="s">
        <v>240</v>
      </c>
      <c r="BD4" s="40" t="s">
        <v>241</v>
      </c>
      <c r="BE4" s="42">
        <v>9.02E83</v>
      </c>
      <c r="BF4" s="40" t="s">
        <v>242</v>
      </c>
      <c r="BG4" s="40" t="s">
        <v>243</v>
      </c>
      <c r="BJ4" s="40" t="s">
        <v>224</v>
      </c>
      <c r="BK4" s="40" t="s">
        <v>225</v>
      </c>
    </row>
    <row r="5">
      <c r="A5" s="41">
        <v>3.0</v>
      </c>
      <c r="B5" s="42">
        <v>1.67E9</v>
      </c>
      <c r="C5" s="41">
        <v>79955.0</v>
      </c>
      <c r="D5" s="40" t="s">
        <v>206</v>
      </c>
      <c r="E5" s="41" t="str">
        <f>IFERROR(__xludf.DUMMYFUNCTION("split(split(D5,""Instance_"", FALSE),"".mat"",FALSE)"),"280_1")</f>
        <v>280_1</v>
      </c>
      <c r="F5" s="41">
        <v>280.0</v>
      </c>
      <c r="G5" s="41">
        <v>70.0</v>
      </c>
      <c r="H5" s="41">
        <v>140.0</v>
      </c>
      <c r="I5" s="41">
        <v>20000.0</v>
      </c>
      <c r="J5" s="41">
        <v>10000.0</v>
      </c>
      <c r="K5" s="41">
        <v>3600.0</v>
      </c>
      <c r="L5" s="41">
        <v>1800.0</v>
      </c>
      <c r="M5" s="41">
        <v>30.0</v>
      </c>
      <c r="N5" s="40" t="s">
        <v>207</v>
      </c>
      <c r="O5" s="40" t="s">
        <v>208</v>
      </c>
      <c r="P5" s="40" t="s">
        <v>209</v>
      </c>
      <c r="Q5" s="40" t="s">
        <v>210</v>
      </c>
      <c r="R5" s="40" t="b">
        <v>0</v>
      </c>
      <c r="S5" s="40" t="s">
        <v>211</v>
      </c>
      <c r="T5" s="40" t="s">
        <v>212</v>
      </c>
      <c r="U5" s="41">
        <v>0.1</v>
      </c>
      <c r="V5" s="41">
        <v>0.9</v>
      </c>
      <c r="W5" s="41">
        <v>0.3</v>
      </c>
      <c r="X5" s="41">
        <v>0.4</v>
      </c>
      <c r="Y5" s="40" t="b">
        <v>0</v>
      </c>
      <c r="Z5" s="40" t="b">
        <v>1</v>
      </c>
      <c r="AA5" s="40" t="b">
        <v>0</v>
      </c>
      <c r="AB5" s="40" t="b">
        <v>1</v>
      </c>
      <c r="AC5" s="40" t="b">
        <v>0</v>
      </c>
      <c r="AD5" s="40" t="s">
        <v>213</v>
      </c>
      <c r="AE5" s="41">
        <v>1.467885</v>
      </c>
      <c r="AF5" s="41">
        <v>0.573387503</v>
      </c>
      <c r="AG5" s="41">
        <v>-0.60938</v>
      </c>
      <c r="AH5" s="41">
        <v>20000.0</v>
      </c>
      <c r="AI5" s="41">
        <v>1077.552</v>
      </c>
      <c r="AJ5" s="41" t="s">
        <v>244</v>
      </c>
      <c r="AK5" s="41" t="s">
        <v>245</v>
      </c>
      <c r="AL5" s="40" t="s">
        <v>216</v>
      </c>
      <c r="AM5" s="41">
        <v>0.573388</v>
      </c>
      <c r="AN5" s="41">
        <v>-0.60938</v>
      </c>
      <c r="AO5" s="41">
        <v>1077.262</v>
      </c>
      <c r="AP5" s="40" t="b">
        <v>0</v>
      </c>
      <c r="AQ5" s="43"/>
      <c r="AR5" s="43"/>
      <c r="AS5" s="41">
        <v>0.0</v>
      </c>
      <c r="AT5" s="40" t="b">
        <v>0</v>
      </c>
      <c r="AU5" s="43"/>
      <c r="AV5" s="43"/>
      <c r="AW5" s="41">
        <v>0.0</v>
      </c>
      <c r="AX5" s="40" t="s">
        <v>246</v>
      </c>
      <c r="AY5" s="40" t="s">
        <v>247</v>
      </c>
      <c r="AZ5" s="40" t="s">
        <v>248</v>
      </c>
      <c r="BA5" s="40" t="s">
        <v>249</v>
      </c>
      <c r="BD5" s="40" t="s">
        <v>250</v>
      </c>
      <c r="BE5" s="42">
        <v>8.16E83</v>
      </c>
      <c r="BF5" s="40" t="s">
        <v>251</v>
      </c>
      <c r="BG5" s="40" t="s">
        <v>252</v>
      </c>
      <c r="BJ5" s="40" t="s">
        <v>224</v>
      </c>
      <c r="BK5" s="40" t="s">
        <v>225</v>
      </c>
    </row>
    <row r="6">
      <c r="A6" s="41">
        <v>4.0</v>
      </c>
      <c r="B6" s="42">
        <v>1.67E9</v>
      </c>
      <c r="C6" s="41">
        <v>4859.0</v>
      </c>
      <c r="D6" s="40" t="s">
        <v>206</v>
      </c>
      <c r="E6" s="41" t="str">
        <f>IFERROR(__xludf.DUMMYFUNCTION("split(split(D6,""Instance_"", FALSE),"".mat"",FALSE)"),"280_1")</f>
        <v>280_1</v>
      </c>
      <c r="F6" s="41">
        <v>280.0</v>
      </c>
      <c r="G6" s="41">
        <v>70.0</v>
      </c>
      <c r="H6" s="41">
        <v>140.0</v>
      </c>
      <c r="I6" s="41">
        <v>20000.0</v>
      </c>
      <c r="J6" s="41">
        <v>10000.0</v>
      </c>
      <c r="K6" s="41">
        <v>3600.0</v>
      </c>
      <c r="L6" s="41">
        <v>1800.0</v>
      </c>
      <c r="M6" s="41">
        <v>30.0</v>
      </c>
      <c r="N6" s="40" t="s">
        <v>207</v>
      </c>
      <c r="O6" s="40" t="s">
        <v>208</v>
      </c>
      <c r="P6" s="40" t="s">
        <v>209</v>
      </c>
      <c r="Q6" s="40" t="s">
        <v>210</v>
      </c>
      <c r="R6" s="40" t="b">
        <v>0</v>
      </c>
      <c r="S6" s="40" t="s">
        <v>211</v>
      </c>
      <c r="T6" s="40" t="s">
        <v>212</v>
      </c>
      <c r="U6" s="41">
        <v>0.1</v>
      </c>
      <c r="V6" s="41">
        <v>0.9</v>
      </c>
      <c r="W6" s="41">
        <v>0.3</v>
      </c>
      <c r="X6" s="41">
        <v>0.4</v>
      </c>
      <c r="Y6" s="40" t="b">
        <v>0</v>
      </c>
      <c r="Z6" s="40" t="b">
        <v>1</v>
      </c>
      <c r="AA6" s="40" t="b">
        <v>0</v>
      </c>
      <c r="AB6" s="40" t="b">
        <v>1</v>
      </c>
      <c r="AC6" s="40" t="b">
        <v>0</v>
      </c>
      <c r="AD6" s="40" t="s">
        <v>213</v>
      </c>
      <c r="AE6" s="41">
        <v>1.467885</v>
      </c>
      <c r="AF6" s="41">
        <v>0.060752252</v>
      </c>
      <c r="AG6" s="41">
        <v>-0.95861</v>
      </c>
      <c r="AH6" s="41">
        <v>20000.0</v>
      </c>
      <c r="AI6" s="41">
        <v>1116.01</v>
      </c>
      <c r="AJ6" s="41" t="s">
        <v>253</v>
      </c>
      <c r="AK6" s="41" t="s">
        <v>254</v>
      </c>
      <c r="AL6" s="40" t="s">
        <v>216</v>
      </c>
      <c r="AM6" s="41">
        <v>0.060752</v>
      </c>
      <c r="AN6" s="41">
        <v>-0.95861</v>
      </c>
      <c r="AO6" s="41">
        <v>1115.692</v>
      </c>
      <c r="AP6" s="40" t="b">
        <v>0</v>
      </c>
      <c r="AQ6" s="43"/>
      <c r="AR6" s="43"/>
      <c r="AS6" s="41">
        <v>0.0</v>
      </c>
      <c r="AT6" s="40" t="b">
        <v>0</v>
      </c>
      <c r="AU6" s="43"/>
      <c r="AV6" s="43"/>
      <c r="AW6" s="41">
        <v>0.0</v>
      </c>
      <c r="AX6" s="40" t="s">
        <v>255</v>
      </c>
      <c r="AY6" s="40" t="s">
        <v>256</v>
      </c>
      <c r="AZ6" s="40" t="s">
        <v>257</v>
      </c>
      <c r="BA6" s="40" t="s">
        <v>258</v>
      </c>
      <c r="BD6" s="40" t="s">
        <v>259</v>
      </c>
      <c r="BE6" s="42">
        <v>1.56E84</v>
      </c>
      <c r="BF6" s="40" t="s">
        <v>260</v>
      </c>
      <c r="BG6" s="40" t="s">
        <v>261</v>
      </c>
      <c r="BJ6" s="40" t="s">
        <v>224</v>
      </c>
      <c r="BK6" s="40" t="s">
        <v>225</v>
      </c>
    </row>
    <row r="7">
      <c r="A7" s="41">
        <v>5.0</v>
      </c>
      <c r="B7" s="42">
        <v>1.67E9</v>
      </c>
      <c r="C7" s="41">
        <v>889380.0</v>
      </c>
      <c r="D7" s="40" t="s">
        <v>206</v>
      </c>
      <c r="E7" s="41" t="str">
        <f>IFERROR(__xludf.DUMMYFUNCTION("split(split(D7,""Instance_"", FALSE),"".mat"",FALSE)"),"280_1")</f>
        <v>280_1</v>
      </c>
      <c r="F7" s="41">
        <v>280.0</v>
      </c>
      <c r="G7" s="41">
        <v>70.0</v>
      </c>
      <c r="H7" s="41">
        <v>140.0</v>
      </c>
      <c r="I7" s="41">
        <v>20000.0</v>
      </c>
      <c r="J7" s="41">
        <v>10000.0</v>
      </c>
      <c r="K7" s="41">
        <v>3600.0</v>
      </c>
      <c r="L7" s="41">
        <v>1800.0</v>
      </c>
      <c r="M7" s="41">
        <v>30.0</v>
      </c>
      <c r="N7" s="40" t="s">
        <v>207</v>
      </c>
      <c r="O7" s="40" t="s">
        <v>208</v>
      </c>
      <c r="P7" s="40" t="s">
        <v>209</v>
      </c>
      <c r="Q7" s="40" t="s">
        <v>210</v>
      </c>
      <c r="R7" s="40" t="b">
        <v>0</v>
      </c>
      <c r="S7" s="40" t="s">
        <v>211</v>
      </c>
      <c r="T7" s="40" t="s">
        <v>212</v>
      </c>
      <c r="U7" s="41">
        <v>0.1</v>
      </c>
      <c r="V7" s="41">
        <v>0.9</v>
      </c>
      <c r="W7" s="41">
        <v>0.3</v>
      </c>
      <c r="X7" s="41">
        <v>0.4</v>
      </c>
      <c r="Y7" s="40" t="b">
        <v>0</v>
      </c>
      <c r="Z7" s="40" t="b">
        <v>1</v>
      </c>
      <c r="AA7" s="40" t="b">
        <v>0</v>
      </c>
      <c r="AB7" s="40" t="b">
        <v>1</v>
      </c>
      <c r="AC7" s="40" t="b">
        <v>0</v>
      </c>
      <c r="AD7" s="40" t="s">
        <v>213</v>
      </c>
      <c r="AE7" s="41">
        <v>1.467885</v>
      </c>
      <c r="AF7" s="41">
        <v>0.623974426</v>
      </c>
      <c r="AG7" s="41">
        <v>-0.57492</v>
      </c>
      <c r="AH7" s="41">
        <v>20000.0</v>
      </c>
      <c r="AI7" s="41">
        <v>1124.297</v>
      </c>
      <c r="AJ7" s="41" t="s">
        <v>262</v>
      </c>
      <c r="AK7" s="41" t="s">
        <v>263</v>
      </c>
      <c r="AL7" s="40" t="s">
        <v>216</v>
      </c>
      <c r="AM7" s="41">
        <v>0.623974</v>
      </c>
      <c r="AN7" s="41">
        <v>-0.57492</v>
      </c>
      <c r="AO7" s="41">
        <v>1123.924</v>
      </c>
      <c r="AP7" s="40" t="b">
        <v>0</v>
      </c>
      <c r="AQ7" s="43"/>
      <c r="AR7" s="43"/>
      <c r="AS7" s="41">
        <v>0.0</v>
      </c>
      <c r="AT7" s="40" t="b">
        <v>0</v>
      </c>
      <c r="AU7" s="43"/>
      <c r="AV7" s="43"/>
      <c r="AW7" s="41">
        <v>0.0</v>
      </c>
      <c r="AX7" s="40" t="s">
        <v>264</v>
      </c>
      <c r="AY7" s="40" t="s">
        <v>265</v>
      </c>
      <c r="AZ7" s="40" t="s">
        <v>266</v>
      </c>
      <c r="BA7" s="40" t="s">
        <v>267</v>
      </c>
      <c r="BD7" s="40" t="s">
        <v>268</v>
      </c>
      <c r="BE7" s="42">
        <v>7.5E83</v>
      </c>
      <c r="BF7" s="40" t="s">
        <v>269</v>
      </c>
      <c r="BG7" s="40" t="s">
        <v>270</v>
      </c>
      <c r="BJ7" s="40" t="s">
        <v>224</v>
      </c>
      <c r="BK7" s="40" t="s">
        <v>225</v>
      </c>
    </row>
    <row r="8">
      <c r="A8" s="41">
        <v>6.0</v>
      </c>
      <c r="B8" s="42">
        <v>1.67E9</v>
      </c>
      <c r="C8" s="41">
        <v>472023.0</v>
      </c>
      <c r="D8" s="40" t="s">
        <v>206</v>
      </c>
      <c r="E8" s="41" t="str">
        <f>IFERROR(__xludf.DUMMYFUNCTION("split(split(D8,""Instance_"", FALSE),"".mat"",FALSE)"),"280_1")</f>
        <v>280_1</v>
      </c>
      <c r="F8" s="41">
        <v>280.0</v>
      </c>
      <c r="G8" s="41">
        <v>70.0</v>
      </c>
      <c r="H8" s="41">
        <v>140.0</v>
      </c>
      <c r="I8" s="41">
        <v>20000.0</v>
      </c>
      <c r="J8" s="41">
        <v>10000.0</v>
      </c>
      <c r="K8" s="41">
        <v>3600.0</v>
      </c>
      <c r="L8" s="41">
        <v>1800.0</v>
      </c>
      <c r="M8" s="41">
        <v>30.0</v>
      </c>
      <c r="N8" s="40" t="s">
        <v>207</v>
      </c>
      <c r="O8" s="40" t="s">
        <v>208</v>
      </c>
      <c r="P8" s="40" t="s">
        <v>209</v>
      </c>
      <c r="Q8" s="40" t="s">
        <v>210</v>
      </c>
      <c r="R8" s="40" t="b">
        <v>0</v>
      </c>
      <c r="S8" s="40" t="s">
        <v>211</v>
      </c>
      <c r="T8" s="40" t="s">
        <v>212</v>
      </c>
      <c r="U8" s="41">
        <v>0.1</v>
      </c>
      <c r="V8" s="41">
        <v>0.9</v>
      </c>
      <c r="W8" s="41">
        <v>0.3</v>
      </c>
      <c r="X8" s="41">
        <v>0.4</v>
      </c>
      <c r="Y8" s="40" t="b">
        <v>0</v>
      </c>
      <c r="Z8" s="40" t="b">
        <v>1</v>
      </c>
      <c r="AA8" s="40" t="b">
        <v>0</v>
      </c>
      <c r="AB8" s="40" t="b">
        <v>1</v>
      </c>
      <c r="AC8" s="40" t="b">
        <v>0</v>
      </c>
      <c r="AD8" s="40" t="s">
        <v>213</v>
      </c>
      <c r="AE8" s="41">
        <v>1.467885</v>
      </c>
      <c r="AF8" s="41">
        <v>0.402276826</v>
      </c>
      <c r="AG8" s="41">
        <v>-0.72595</v>
      </c>
      <c r="AH8" s="41">
        <v>20000.0</v>
      </c>
      <c r="AI8" s="41">
        <v>1120.85</v>
      </c>
      <c r="AJ8" s="41" t="s">
        <v>271</v>
      </c>
      <c r="AK8" s="41" t="s">
        <v>272</v>
      </c>
      <c r="AL8" s="40" t="s">
        <v>216</v>
      </c>
      <c r="AM8" s="41">
        <v>0.402277</v>
      </c>
      <c r="AN8" s="41">
        <v>-0.72595</v>
      </c>
      <c r="AO8" s="41">
        <v>1120.556</v>
      </c>
      <c r="AP8" s="40" t="b">
        <v>0</v>
      </c>
      <c r="AQ8" s="43"/>
      <c r="AR8" s="43"/>
      <c r="AS8" s="41">
        <v>0.0</v>
      </c>
      <c r="AT8" s="40" t="b">
        <v>0</v>
      </c>
      <c r="AU8" s="43"/>
      <c r="AV8" s="43"/>
      <c r="AW8" s="41">
        <v>0.0</v>
      </c>
      <c r="AX8" s="40" t="s">
        <v>273</v>
      </c>
      <c r="AY8" s="40" t="s">
        <v>274</v>
      </c>
      <c r="AZ8" s="40" t="s">
        <v>275</v>
      </c>
      <c r="BA8" s="40" t="s">
        <v>276</v>
      </c>
      <c r="BD8" s="40" t="s">
        <v>277</v>
      </c>
      <c r="BE8" s="42">
        <v>6.05E83</v>
      </c>
      <c r="BF8" s="40" t="s">
        <v>278</v>
      </c>
      <c r="BG8" s="40" t="s">
        <v>279</v>
      </c>
      <c r="BJ8" s="40" t="s">
        <v>224</v>
      </c>
      <c r="BK8" s="40" t="s">
        <v>225</v>
      </c>
    </row>
    <row r="9">
      <c r="A9" s="41">
        <v>7.0</v>
      </c>
      <c r="B9" s="42">
        <v>1.67E9</v>
      </c>
      <c r="C9" s="41">
        <v>85996.0</v>
      </c>
      <c r="D9" s="40" t="s">
        <v>206</v>
      </c>
      <c r="E9" s="41" t="str">
        <f>IFERROR(__xludf.DUMMYFUNCTION("split(split(D9,""Instance_"", FALSE),"".mat"",FALSE)"),"280_1")</f>
        <v>280_1</v>
      </c>
      <c r="F9" s="41">
        <v>280.0</v>
      </c>
      <c r="G9" s="41">
        <v>70.0</v>
      </c>
      <c r="H9" s="41">
        <v>140.0</v>
      </c>
      <c r="I9" s="41">
        <v>20000.0</v>
      </c>
      <c r="J9" s="41">
        <v>10000.0</v>
      </c>
      <c r="K9" s="41">
        <v>3600.0</v>
      </c>
      <c r="L9" s="41">
        <v>1800.0</v>
      </c>
      <c r="M9" s="41">
        <v>30.0</v>
      </c>
      <c r="N9" s="40" t="s">
        <v>207</v>
      </c>
      <c r="O9" s="40" t="s">
        <v>208</v>
      </c>
      <c r="P9" s="40" t="s">
        <v>209</v>
      </c>
      <c r="Q9" s="40" t="s">
        <v>210</v>
      </c>
      <c r="R9" s="40" t="b">
        <v>0</v>
      </c>
      <c r="S9" s="40" t="s">
        <v>211</v>
      </c>
      <c r="T9" s="40" t="s">
        <v>212</v>
      </c>
      <c r="U9" s="41">
        <v>0.1</v>
      </c>
      <c r="V9" s="41">
        <v>0.9</v>
      </c>
      <c r="W9" s="41">
        <v>0.3</v>
      </c>
      <c r="X9" s="41">
        <v>0.4</v>
      </c>
      <c r="Y9" s="40" t="b">
        <v>0</v>
      </c>
      <c r="Z9" s="40" t="b">
        <v>1</v>
      </c>
      <c r="AA9" s="40" t="b">
        <v>0</v>
      </c>
      <c r="AB9" s="40" t="b">
        <v>1</v>
      </c>
      <c r="AC9" s="40" t="b">
        <v>0</v>
      </c>
      <c r="AD9" s="40" t="s">
        <v>213</v>
      </c>
      <c r="AE9" s="41">
        <v>1.467885</v>
      </c>
      <c r="AF9" s="41">
        <v>0.358052125</v>
      </c>
      <c r="AG9" s="41">
        <v>-0.75608</v>
      </c>
      <c r="AH9" s="41">
        <v>20000.0</v>
      </c>
      <c r="AI9" s="41">
        <v>1108.11</v>
      </c>
      <c r="AJ9" s="41" t="s">
        <v>280</v>
      </c>
      <c r="AK9" s="41" t="s">
        <v>281</v>
      </c>
      <c r="AL9" s="40" t="s">
        <v>216</v>
      </c>
      <c r="AM9" s="41">
        <v>0.358052</v>
      </c>
      <c r="AN9" s="41">
        <v>-0.75608</v>
      </c>
      <c r="AO9" s="41">
        <v>1107.777</v>
      </c>
      <c r="AP9" s="40" t="b">
        <v>0</v>
      </c>
      <c r="AQ9" s="43"/>
      <c r="AR9" s="43"/>
      <c r="AS9" s="41">
        <v>0.0</v>
      </c>
      <c r="AT9" s="40" t="b">
        <v>0</v>
      </c>
      <c r="AU9" s="43"/>
      <c r="AV9" s="43"/>
      <c r="AW9" s="41">
        <v>0.0</v>
      </c>
      <c r="AX9" s="40" t="s">
        <v>282</v>
      </c>
      <c r="AY9" s="40" t="s">
        <v>283</v>
      </c>
      <c r="AZ9" s="40" t="s">
        <v>284</v>
      </c>
      <c r="BA9" s="40" t="s">
        <v>285</v>
      </c>
      <c r="BD9" s="40" t="s">
        <v>286</v>
      </c>
      <c r="BE9" s="42">
        <v>9.33E83</v>
      </c>
      <c r="BF9" s="40" t="s">
        <v>287</v>
      </c>
      <c r="BG9" s="40" t="s">
        <v>288</v>
      </c>
      <c r="BJ9" s="40" t="s">
        <v>224</v>
      </c>
      <c r="BK9" s="40" t="s">
        <v>225</v>
      </c>
    </row>
    <row r="10">
      <c r="A10" s="41">
        <v>8.0</v>
      </c>
      <c r="B10" s="42">
        <v>1.67E9</v>
      </c>
      <c r="C10" s="41">
        <v>824714.0</v>
      </c>
      <c r="D10" s="40" t="s">
        <v>206</v>
      </c>
      <c r="E10" s="41" t="str">
        <f>IFERROR(__xludf.DUMMYFUNCTION("split(split(D10,""Instance_"", FALSE),"".mat"",FALSE)"),"280_1")</f>
        <v>280_1</v>
      </c>
      <c r="F10" s="41">
        <v>280.0</v>
      </c>
      <c r="G10" s="41">
        <v>70.0</v>
      </c>
      <c r="H10" s="41">
        <v>140.0</v>
      </c>
      <c r="I10" s="41">
        <v>20000.0</v>
      </c>
      <c r="J10" s="41">
        <v>10000.0</v>
      </c>
      <c r="K10" s="41">
        <v>3600.0</v>
      </c>
      <c r="L10" s="41">
        <v>1800.0</v>
      </c>
      <c r="M10" s="41">
        <v>30.0</v>
      </c>
      <c r="N10" s="40" t="s">
        <v>207</v>
      </c>
      <c r="O10" s="40" t="s">
        <v>208</v>
      </c>
      <c r="P10" s="40" t="s">
        <v>209</v>
      </c>
      <c r="Q10" s="40" t="s">
        <v>210</v>
      </c>
      <c r="R10" s="40" t="b">
        <v>0</v>
      </c>
      <c r="S10" s="40" t="s">
        <v>211</v>
      </c>
      <c r="T10" s="40" t="s">
        <v>212</v>
      </c>
      <c r="U10" s="41">
        <v>0.1</v>
      </c>
      <c r="V10" s="41">
        <v>0.9</v>
      </c>
      <c r="W10" s="41">
        <v>0.3</v>
      </c>
      <c r="X10" s="41">
        <v>0.4</v>
      </c>
      <c r="Y10" s="40" t="b">
        <v>0</v>
      </c>
      <c r="Z10" s="40" t="b">
        <v>1</v>
      </c>
      <c r="AA10" s="40" t="b">
        <v>0</v>
      </c>
      <c r="AB10" s="40" t="b">
        <v>1</v>
      </c>
      <c r="AC10" s="40" t="b">
        <v>0</v>
      </c>
      <c r="AD10" s="40" t="s">
        <v>213</v>
      </c>
      <c r="AE10" s="41">
        <v>1.467885</v>
      </c>
      <c r="AF10" s="41">
        <v>0.592971737</v>
      </c>
      <c r="AG10" s="41">
        <v>-0.59604</v>
      </c>
      <c r="AH10" s="41">
        <v>20000.0</v>
      </c>
      <c r="AI10" s="41">
        <v>1097.031</v>
      </c>
      <c r="AJ10" s="41" t="s">
        <v>289</v>
      </c>
      <c r="AK10" s="41" t="s">
        <v>290</v>
      </c>
      <c r="AL10" s="40" t="s">
        <v>216</v>
      </c>
      <c r="AM10" s="41">
        <v>0.592972</v>
      </c>
      <c r="AN10" s="41">
        <v>-0.59604</v>
      </c>
      <c r="AO10" s="41">
        <v>1096.748</v>
      </c>
      <c r="AP10" s="40" t="b">
        <v>0</v>
      </c>
      <c r="AQ10" s="43"/>
      <c r="AR10" s="43"/>
      <c r="AS10" s="41">
        <v>0.0</v>
      </c>
      <c r="AT10" s="40" t="b">
        <v>0</v>
      </c>
      <c r="AU10" s="43"/>
      <c r="AV10" s="43"/>
      <c r="AW10" s="41">
        <v>0.0</v>
      </c>
      <c r="AX10" s="40" t="s">
        <v>291</v>
      </c>
      <c r="AY10" s="40" t="s">
        <v>292</v>
      </c>
      <c r="AZ10" s="40" t="s">
        <v>293</v>
      </c>
      <c r="BA10" s="40" t="s">
        <v>294</v>
      </c>
      <c r="BD10" s="40" t="s">
        <v>295</v>
      </c>
      <c r="BE10" s="42">
        <v>6.54E83</v>
      </c>
      <c r="BF10" s="40" t="s">
        <v>296</v>
      </c>
      <c r="BG10" s="40" t="s">
        <v>297</v>
      </c>
      <c r="BJ10" s="40" t="s">
        <v>224</v>
      </c>
      <c r="BK10" s="40" t="s">
        <v>225</v>
      </c>
    </row>
    <row r="11">
      <c r="A11" s="41">
        <v>9.0</v>
      </c>
      <c r="B11" s="42">
        <v>1.67E9</v>
      </c>
      <c r="C11" s="41">
        <v>393703.0</v>
      </c>
      <c r="D11" s="40" t="s">
        <v>206</v>
      </c>
      <c r="E11" s="41" t="str">
        <f>IFERROR(__xludf.DUMMYFUNCTION("split(split(D11,""Instance_"", FALSE),"".mat"",FALSE)"),"280_1")</f>
        <v>280_1</v>
      </c>
      <c r="F11" s="41">
        <v>280.0</v>
      </c>
      <c r="G11" s="41">
        <v>70.0</v>
      </c>
      <c r="H11" s="41">
        <v>140.0</v>
      </c>
      <c r="I11" s="41">
        <v>20000.0</v>
      </c>
      <c r="J11" s="41">
        <v>10000.0</v>
      </c>
      <c r="K11" s="41">
        <v>3600.0</v>
      </c>
      <c r="L11" s="41">
        <v>1800.0</v>
      </c>
      <c r="M11" s="41">
        <v>30.0</v>
      </c>
      <c r="N11" s="40" t="s">
        <v>207</v>
      </c>
      <c r="O11" s="40" t="s">
        <v>208</v>
      </c>
      <c r="P11" s="40" t="s">
        <v>209</v>
      </c>
      <c r="Q11" s="40" t="s">
        <v>210</v>
      </c>
      <c r="R11" s="40" t="b">
        <v>0</v>
      </c>
      <c r="S11" s="40" t="s">
        <v>211</v>
      </c>
      <c r="T11" s="40" t="s">
        <v>212</v>
      </c>
      <c r="U11" s="41">
        <v>0.1</v>
      </c>
      <c r="V11" s="41">
        <v>0.9</v>
      </c>
      <c r="W11" s="41">
        <v>0.3</v>
      </c>
      <c r="X11" s="41">
        <v>0.4</v>
      </c>
      <c r="Y11" s="40" t="b">
        <v>0</v>
      </c>
      <c r="Z11" s="40" t="b">
        <v>1</v>
      </c>
      <c r="AA11" s="40" t="b">
        <v>0</v>
      </c>
      <c r="AB11" s="40" t="b">
        <v>1</v>
      </c>
      <c r="AC11" s="40" t="b">
        <v>0</v>
      </c>
      <c r="AD11" s="40" t="s">
        <v>213</v>
      </c>
      <c r="AE11" s="41">
        <v>1.467885</v>
      </c>
      <c r="AF11" s="41">
        <v>0.392113889</v>
      </c>
      <c r="AG11" s="41">
        <v>-0.73287</v>
      </c>
      <c r="AH11" s="41">
        <v>20000.0</v>
      </c>
      <c r="AI11" s="41">
        <v>1113.635</v>
      </c>
      <c r="AJ11" s="41" t="s">
        <v>298</v>
      </c>
      <c r="AK11" s="41" t="s">
        <v>299</v>
      </c>
      <c r="AL11" s="40" t="s">
        <v>216</v>
      </c>
      <c r="AM11" s="41">
        <v>0.392114</v>
      </c>
      <c r="AN11" s="41">
        <v>-0.73287</v>
      </c>
      <c r="AO11" s="41">
        <v>1113.344</v>
      </c>
      <c r="AP11" s="40" t="b">
        <v>0</v>
      </c>
      <c r="AQ11" s="43"/>
      <c r="AR11" s="43"/>
      <c r="AS11" s="41">
        <v>0.0</v>
      </c>
      <c r="AT11" s="40" t="b">
        <v>0</v>
      </c>
      <c r="AU11" s="43"/>
      <c r="AV11" s="43"/>
      <c r="AW11" s="41">
        <v>0.0</v>
      </c>
      <c r="AX11" s="40" t="s">
        <v>300</v>
      </c>
      <c r="AY11" s="40" t="s">
        <v>301</v>
      </c>
      <c r="AZ11" s="40" t="s">
        <v>302</v>
      </c>
      <c r="BA11" s="40" t="s">
        <v>303</v>
      </c>
      <c r="BD11" s="40" t="s">
        <v>304</v>
      </c>
      <c r="BE11" s="42">
        <v>9.71E83</v>
      </c>
      <c r="BF11" s="40" t="s">
        <v>305</v>
      </c>
      <c r="BG11" s="40" t="s">
        <v>306</v>
      </c>
      <c r="BJ11" s="40" t="s">
        <v>224</v>
      </c>
      <c r="BK11" s="40" t="s">
        <v>225</v>
      </c>
    </row>
    <row r="12">
      <c r="A12" s="41">
        <v>10.0</v>
      </c>
      <c r="B12" s="42">
        <v>1.67E9</v>
      </c>
      <c r="C12" s="41">
        <v>603394.0</v>
      </c>
      <c r="D12" s="40" t="s">
        <v>307</v>
      </c>
      <c r="E12" s="41" t="str">
        <f>IFERROR(__xludf.DUMMYFUNCTION("split(split(D12,""Instance_"", FALSE),"".mat"",FALSE)"),"280_2")</f>
        <v>280_2</v>
      </c>
      <c r="F12" s="41">
        <v>280.0</v>
      </c>
      <c r="G12" s="41">
        <v>70.0</v>
      </c>
      <c r="H12" s="41">
        <v>140.0</v>
      </c>
      <c r="I12" s="41">
        <v>20000.0</v>
      </c>
      <c r="J12" s="41">
        <v>10000.0</v>
      </c>
      <c r="K12" s="41">
        <v>3600.0</v>
      </c>
      <c r="L12" s="41">
        <v>1800.0</v>
      </c>
      <c r="M12" s="41">
        <v>30.0</v>
      </c>
      <c r="N12" s="40" t="s">
        <v>207</v>
      </c>
      <c r="O12" s="40" t="s">
        <v>208</v>
      </c>
      <c r="P12" s="40" t="s">
        <v>209</v>
      </c>
      <c r="Q12" s="40" t="s">
        <v>210</v>
      </c>
      <c r="R12" s="40" t="b">
        <v>0</v>
      </c>
      <c r="S12" s="40" t="s">
        <v>211</v>
      </c>
      <c r="T12" s="40" t="s">
        <v>212</v>
      </c>
      <c r="U12" s="41">
        <v>0.1</v>
      </c>
      <c r="V12" s="41">
        <v>0.9</v>
      </c>
      <c r="W12" s="41">
        <v>0.3</v>
      </c>
      <c r="X12" s="41">
        <v>0.4</v>
      </c>
      <c r="Y12" s="40" t="b">
        <v>0</v>
      </c>
      <c r="Z12" s="40" t="b">
        <v>1</v>
      </c>
      <c r="AA12" s="40" t="b">
        <v>0</v>
      </c>
      <c r="AB12" s="40" t="b">
        <v>1</v>
      </c>
      <c r="AC12" s="40" t="b">
        <v>0</v>
      </c>
      <c r="AD12" s="40" t="s">
        <v>213</v>
      </c>
      <c r="AE12" s="41">
        <v>1.192917</v>
      </c>
      <c r="AF12" s="41">
        <v>0.148692076</v>
      </c>
      <c r="AG12" s="41">
        <v>-0.87535</v>
      </c>
      <c r="AH12" s="41">
        <v>20000.0</v>
      </c>
      <c r="AI12" s="41">
        <v>1130.586</v>
      </c>
      <c r="AJ12" s="41" t="s">
        <v>308</v>
      </c>
      <c r="AK12" s="41" t="s">
        <v>309</v>
      </c>
      <c r="AL12" s="40" t="s">
        <v>216</v>
      </c>
      <c r="AM12" s="41">
        <v>0.148692</v>
      </c>
      <c r="AN12" s="41">
        <v>-0.87535</v>
      </c>
      <c r="AO12" s="41">
        <v>1130.234</v>
      </c>
      <c r="AP12" s="40" t="b">
        <v>0</v>
      </c>
      <c r="AQ12" s="43"/>
      <c r="AR12" s="43"/>
      <c r="AS12" s="41">
        <v>0.0</v>
      </c>
      <c r="AT12" s="40" t="b">
        <v>0</v>
      </c>
      <c r="AU12" s="43"/>
      <c r="AV12" s="43"/>
      <c r="AW12" s="41">
        <v>0.0</v>
      </c>
      <c r="AX12" s="40" t="s">
        <v>310</v>
      </c>
      <c r="AY12" s="40" t="s">
        <v>311</v>
      </c>
      <c r="AZ12" s="40" t="s">
        <v>312</v>
      </c>
      <c r="BA12" s="40" t="s">
        <v>313</v>
      </c>
      <c r="BD12" s="40" t="s">
        <v>314</v>
      </c>
      <c r="BE12" s="42">
        <v>1.67E84</v>
      </c>
      <c r="BF12" s="40" t="s">
        <v>315</v>
      </c>
      <c r="BG12" s="40" t="s">
        <v>316</v>
      </c>
      <c r="BJ12" s="40" t="s">
        <v>224</v>
      </c>
      <c r="BK12" s="40" t="s">
        <v>225</v>
      </c>
    </row>
    <row r="13">
      <c r="A13" s="41">
        <v>11.0</v>
      </c>
      <c r="B13" s="42">
        <v>1.67E9</v>
      </c>
      <c r="C13" s="41">
        <v>182016.0</v>
      </c>
      <c r="D13" s="40" t="s">
        <v>307</v>
      </c>
      <c r="E13" s="41" t="str">
        <f>IFERROR(__xludf.DUMMYFUNCTION("split(split(D13,""Instance_"", FALSE),"".mat"",FALSE)"),"280_2")</f>
        <v>280_2</v>
      </c>
      <c r="F13" s="41">
        <v>280.0</v>
      </c>
      <c r="G13" s="41">
        <v>70.0</v>
      </c>
      <c r="H13" s="41">
        <v>140.0</v>
      </c>
      <c r="I13" s="41">
        <v>20000.0</v>
      </c>
      <c r="J13" s="41">
        <v>10000.0</v>
      </c>
      <c r="K13" s="41">
        <v>3600.0</v>
      </c>
      <c r="L13" s="41">
        <v>1800.0</v>
      </c>
      <c r="M13" s="41">
        <v>30.0</v>
      </c>
      <c r="N13" s="40" t="s">
        <v>207</v>
      </c>
      <c r="O13" s="40" t="s">
        <v>208</v>
      </c>
      <c r="P13" s="40" t="s">
        <v>209</v>
      </c>
      <c r="Q13" s="40" t="s">
        <v>210</v>
      </c>
      <c r="R13" s="40" t="b">
        <v>0</v>
      </c>
      <c r="S13" s="40" t="s">
        <v>211</v>
      </c>
      <c r="T13" s="40" t="s">
        <v>212</v>
      </c>
      <c r="U13" s="41">
        <v>0.1</v>
      </c>
      <c r="V13" s="41">
        <v>0.9</v>
      </c>
      <c r="W13" s="41">
        <v>0.3</v>
      </c>
      <c r="X13" s="41">
        <v>0.4</v>
      </c>
      <c r="Y13" s="40" t="b">
        <v>0</v>
      </c>
      <c r="Z13" s="40" t="b">
        <v>1</v>
      </c>
      <c r="AA13" s="40" t="b">
        <v>0</v>
      </c>
      <c r="AB13" s="40" t="b">
        <v>1</v>
      </c>
      <c r="AC13" s="40" t="b">
        <v>0</v>
      </c>
      <c r="AD13" s="40" t="s">
        <v>213</v>
      </c>
      <c r="AE13" s="41">
        <v>1.192917</v>
      </c>
      <c r="AF13" s="41">
        <v>0.412023928</v>
      </c>
      <c r="AG13" s="41">
        <v>-0.65461</v>
      </c>
      <c r="AH13" s="41">
        <v>20000.0</v>
      </c>
      <c r="AI13" s="41">
        <v>1120.071</v>
      </c>
      <c r="AJ13" s="41" t="s">
        <v>317</v>
      </c>
      <c r="AK13" s="41" t="s">
        <v>318</v>
      </c>
      <c r="AL13" s="40" t="s">
        <v>216</v>
      </c>
      <c r="AM13" s="41">
        <v>0.412024</v>
      </c>
      <c r="AN13" s="41">
        <v>-0.65461</v>
      </c>
      <c r="AO13" s="41">
        <v>1119.789</v>
      </c>
      <c r="AP13" s="40" t="b">
        <v>0</v>
      </c>
      <c r="AQ13" s="43"/>
      <c r="AR13" s="43"/>
      <c r="AS13" s="41">
        <v>0.0</v>
      </c>
      <c r="AT13" s="40" t="b">
        <v>0</v>
      </c>
      <c r="AU13" s="43"/>
      <c r="AV13" s="43"/>
      <c r="AW13" s="41">
        <v>0.0</v>
      </c>
      <c r="AX13" s="40" t="s">
        <v>319</v>
      </c>
      <c r="AY13" s="40" t="s">
        <v>320</v>
      </c>
      <c r="AZ13" s="40" t="s">
        <v>321</v>
      </c>
      <c r="BA13" s="40" t="s">
        <v>322</v>
      </c>
      <c r="BD13" s="40" t="s">
        <v>323</v>
      </c>
      <c r="BE13" s="42">
        <v>1.09E84</v>
      </c>
      <c r="BF13" s="40" t="s">
        <v>324</v>
      </c>
      <c r="BG13" s="40" t="s">
        <v>325</v>
      </c>
      <c r="BJ13" s="40" t="s">
        <v>224</v>
      </c>
      <c r="BK13" s="40" t="s">
        <v>225</v>
      </c>
    </row>
    <row r="14">
      <c r="A14" s="41">
        <v>12.0</v>
      </c>
      <c r="B14" s="42">
        <v>1.67E9</v>
      </c>
      <c r="C14" s="41">
        <v>509827.0</v>
      </c>
      <c r="D14" s="40" t="s">
        <v>307</v>
      </c>
      <c r="E14" s="41" t="str">
        <f>IFERROR(__xludf.DUMMYFUNCTION("split(split(D14,""Instance_"", FALSE),"".mat"",FALSE)"),"280_2")</f>
        <v>280_2</v>
      </c>
      <c r="F14" s="41">
        <v>280.0</v>
      </c>
      <c r="G14" s="41">
        <v>70.0</v>
      </c>
      <c r="H14" s="41">
        <v>140.0</v>
      </c>
      <c r="I14" s="41">
        <v>20000.0</v>
      </c>
      <c r="J14" s="41">
        <v>10000.0</v>
      </c>
      <c r="K14" s="41">
        <v>3600.0</v>
      </c>
      <c r="L14" s="41">
        <v>1800.0</v>
      </c>
      <c r="M14" s="41">
        <v>30.0</v>
      </c>
      <c r="N14" s="40" t="s">
        <v>207</v>
      </c>
      <c r="O14" s="40" t="s">
        <v>208</v>
      </c>
      <c r="P14" s="40" t="s">
        <v>209</v>
      </c>
      <c r="Q14" s="40" t="s">
        <v>210</v>
      </c>
      <c r="R14" s="40" t="b">
        <v>0</v>
      </c>
      <c r="S14" s="40" t="s">
        <v>211</v>
      </c>
      <c r="T14" s="40" t="s">
        <v>212</v>
      </c>
      <c r="U14" s="41">
        <v>0.1</v>
      </c>
      <c r="V14" s="41">
        <v>0.9</v>
      </c>
      <c r="W14" s="41">
        <v>0.3</v>
      </c>
      <c r="X14" s="41">
        <v>0.4</v>
      </c>
      <c r="Y14" s="40" t="b">
        <v>0</v>
      </c>
      <c r="Z14" s="40" t="b">
        <v>1</v>
      </c>
      <c r="AA14" s="40" t="b">
        <v>0</v>
      </c>
      <c r="AB14" s="40" t="b">
        <v>1</v>
      </c>
      <c r="AC14" s="40" t="b">
        <v>0</v>
      </c>
      <c r="AD14" s="40" t="s">
        <v>213</v>
      </c>
      <c r="AE14" s="41">
        <v>1.192917</v>
      </c>
      <c r="AF14" s="41">
        <v>0.084223438</v>
      </c>
      <c r="AG14" s="41">
        <v>-0.9294</v>
      </c>
      <c r="AH14" s="41">
        <v>20000.0</v>
      </c>
      <c r="AI14" s="41">
        <v>1098.972</v>
      </c>
      <c r="AJ14" s="41" t="s">
        <v>326</v>
      </c>
      <c r="AK14" s="41" t="s">
        <v>327</v>
      </c>
      <c r="AL14" s="40" t="s">
        <v>216</v>
      </c>
      <c r="AM14" s="41">
        <v>0.084223</v>
      </c>
      <c r="AN14" s="41">
        <v>-0.9294</v>
      </c>
      <c r="AO14" s="41">
        <v>1098.655</v>
      </c>
      <c r="AP14" s="40" t="b">
        <v>0</v>
      </c>
      <c r="AQ14" s="43"/>
      <c r="AR14" s="43"/>
      <c r="AS14" s="41">
        <v>0.0</v>
      </c>
      <c r="AT14" s="40" t="b">
        <v>0</v>
      </c>
      <c r="AU14" s="43"/>
      <c r="AV14" s="43"/>
      <c r="AW14" s="41">
        <v>0.0</v>
      </c>
      <c r="AX14" s="40" t="s">
        <v>328</v>
      </c>
      <c r="AY14" s="40" t="s">
        <v>329</v>
      </c>
      <c r="AZ14" s="40" t="s">
        <v>330</v>
      </c>
      <c r="BA14" s="40" t="s">
        <v>331</v>
      </c>
      <c r="BD14" s="40" t="s">
        <v>332</v>
      </c>
      <c r="BE14" s="42">
        <v>1.9E84</v>
      </c>
      <c r="BF14" s="40" t="s">
        <v>333</v>
      </c>
      <c r="BG14" s="40" t="s">
        <v>334</v>
      </c>
      <c r="BJ14" s="40" t="s">
        <v>224</v>
      </c>
      <c r="BK14" s="40" t="s">
        <v>225</v>
      </c>
    </row>
    <row r="15">
      <c r="A15" s="41">
        <v>13.0</v>
      </c>
      <c r="B15" s="42">
        <v>1.67E9</v>
      </c>
      <c r="C15" s="41">
        <v>537427.0</v>
      </c>
      <c r="D15" s="40" t="s">
        <v>307</v>
      </c>
      <c r="E15" s="41" t="str">
        <f>IFERROR(__xludf.DUMMYFUNCTION("split(split(D15,""Instance_"", FALSE),"".mat"",FALSE)"),"280_2")</f>
        <v>280_2</v>
      </c>
      <c r="F15" s="41">
        <v>280.0</v>
      </c>
      <c r="G15" s="41">
        <v>70.0</v>
      </c>
      <c r="H15" s="41">
        <v>140.0</v>
      </c>
      <c r="I15" s="41">
        <v>20000.0</v>
      </c>
      <c r="J15" s="41">
        <v>10000.0</v>
      </c>
      <c r="K15" s="41">
        <v>3600.0</v>
      </c>
      <c r="L15" s="41">
        <v>1800.0</v>
      </c>
      <c r="M15" s="41">
        <v>30.0</v>
      </c>
      <c r="N15" s="40" t="s">
        <v>207</v>
      </c>
      <c r="O15" s="40" t="s">
        <v>208</v>
      </c>
      <c r="P15" s="40" t="s">
        <v>209</v>
      </c>
      <c r="Q15" s="40" t="s">
        <v>210</v>
      </c>
      <c r="R15" s="40" t="b">
        <v>0</v>
      </c>
      <c r="S15" s="40" t="s">
        <v>211</v>
      </c>
      <c r="T15" s="40" t="s">
        <v>212</v>
      </c>
      <c r="U15" s="41">
        <v>0.1</v>
      </c>
      <c r="V15" s="41">
        <v>0.9</v>
      </c>
      <c r="W15" s="41">
        <v>0.3</v>
      </c>
      <c r="X15" s="41">
        <v>0.4</v>
      </c>
      <c r="Y15" s="40" t="b">
        <v>0</v>
      </c>
      <c r="Z15" s="40" t="b">
        <v>1</v>
      </c>
      <c r="AA15" s="40" t="b">
        <v>0</v>
      </c>
      <c r="AB15" s="40" t="b">
        <v>1</v>
      </c>
      <c r="AC15" s="40" t="b">
        <v>0</v>
      </c>
      <c r="AD15" s="40" t="s">
        <v>213</v>
      </c>
      <c r="AE15" s="41">
        <v>1.192917</v>
      </c>
      <c r="AF15" s="41">
        <v>0.231521758</v>
      </c>
      <c r="AG15" s="41">
        <v>-0.80592</v>
      </c>
      <c r="AH15" s="41">
        <v>20000.0</v>
      </c>
      <c r="AI15" s="41">
        <v>1107.665</v>
      </c>
      <c r="AJ15" s="41" t="s">
        <v>335</v>
      </c>
      <c r="AK15" s="41" t="s">
        <v>336</v>
      </c>
      <c r="AL15" s="40" t="s">
        <v>216</v>
      </c>
      <c r="AM15" s="41">
        <v>0.231522</v>
      </c>
      <c r="AN15" s="41">
        <v>-0.80592</v>
      </c>
      <c r="AO15" s="41">
        <v>1107.377</v>
      </c>
      <c r="AP15" s="40" t="b">
        <v>0</v>
      </c>
      <c r="AQ15" s="43"/>
      <c r="AR15" s="43"/>
      <c r="AS15" s="41">
        <v>0.0</v>
      </c>
      <c r="AT15" s="40" t="b">
        <v>0</v>
      </c>
      <c r="AU15" s="43"/>
      <c r="AV15" s="43"/>
      <c r="AW15" s="41">
        <v>0.0</v>
      </c>
      <c r="AX15" s="40" t="s">
        <v>337</v>
      </c>
      <c r="AY15" s="40" t="s">
        <v>338</v>
      </c>
      <c r="AZ15" s="40" t="s">
        <v>339</v>
      </c>
      <c r="BA15" s="40" t="s">
        <v>340</v>
      </c>
      <c r="BD15" s="40" t="s">
        <v>341</v>
      </c>
      <c r="BE15" s="42">
        <v>1.82E84</v>
      </c>
      <c r="BF15" s="40" t="s">
        <v>342</v>
      </c>
      <c r="BG15" s="40" t="s">
        <v>343</v>
      </c>
      <c r="BJ15" s="40" t="s">
        <v>224</v>
      </c>
      <c r="BK15" s="40" t="s">
        <v>225</v>
      </c>
    </row>
    <row r="16">
      <c r="A16" s="41">
        <v>14.0</v>
      </c>
      <c r="B16" s="42">
        <v>1.67E9</v>
      </c>
      <c r="C16" s="41">
        <v>779459.0</v>
      </c>
      <c r="D16" s="40" t="s">
        <v>307</v>
      </c>
      <c r="E16" s="41" t="str">
        <f>IFERROR(__xludf.DUMMYFUNCTION("split(split(D16,""Instance_"", FALSE),"".mat"",FALSE)"),"280_2")</f>
        <v>280_2</v>
      </c>
      <c r="F16" s="41">
        <v>280.0</v>
      </c>
      <c r="G16" s="41">
        <v>70.0</v>
      </c>
      <c r="H16" s="41">
        <v>140.0</v>
      </c>
      <c r="I16" s="41">
        <v>20000.0</v>
      </c>
      <c r="J16" s="41">
        <v>10000.0</v>
      </c>
      <c r="K16" s="41">
        <v>3600.0</v>
      </c>
      <c r="L16" s="41">
        <v>1800.0</v>
      </c>
      <c r="M16" s="41">
        <v>30.0</v>
      </c>
      <c r="N16" s="40" t="s">
        <v>207</v>
      </c>
      <c r="O16" s="40" t="s">
        <v>208</v>
      </c>
      <c r="P16" s="40" t="s">
        <v>209</v>
      </c>
      <c r="Q16" s="40" t="s">
        <v>210</v>
      </c>
      <c r="R16" s="40" t="b">
        <v>0</v>
      </c>
      <c r="S16" s="40" t="s">
        <v>211</v>
      </c>
      <c r="T16" s="40" t="s">
        <v>212</v>
      </c>
      <c r="U16" s="41">
        <v>0.1</v>
      </c>
      <c r="V16" s="41">
        <v>0.9</v>
      </c>
      <c r="W16" s="41">
        <v>0.3</v>
      </c>
      <c r="X16" s="41">
        <v>0.4</v>
      </c>
      <c r="Y16" s="40" t="b">
        <v>0</v>
      </c>
      <c r="Z16" s="40" t="b">
        <v>1</v>
      </c>
      <c r="AA16" s="40" t="b">
        <v>0</v>
      </c>
      <c r="AB16" s="40" t="b">
        <v>1</v>
      </c>
      <c r="AC16" s="40" t="b">
        <v>0</v>
      </c>
      <c r="AD16" s="40" t="s">
        <v>213</v>
      </c>
      <c r="AE16" s="41">
        <v>1.192917</v>
      </c>
      <c r="AF16" s="41">
        <v>-0.126617235</v>
      </c>
      <c r="AG16" s="41">
        <v>-1.10614</v>
      </c>
      <c r="AH16" s="41">
        <v>20000.0</v>
      </c>
      <c r="AI16" s="41">
        <v>1122.677</v>
      </c>
      <c r="AJ16" s="41" t="s">
        <v>344</v>
      </c>
      <c r="AK16" s="41" t="s">
        <v>345</v>
      </c>
      <c r="AL16" s="40" t="s">
        <v>216</v>
      </c>
      <c r="AM16" s="41">
        <v>-0.12662</v>
      </c>
      <c r="AN16" s="41">
        <v>-1.10614</v>
      </c>
      <c r="AO16" s="41">
        <v>1122.375</v>
      </c>
      <c r="AP16" s="40" t="b">
        <v>0</v>
      </c>
      <c r="AQ16" s="43"/>
      <c r="AR16" s="43"/>
      <c r="AS16" s="41">
        <v>0.0</v>
      </c>
      <c r="AT16" s="40" t="b">
        <v>0</v>
      </c>
      <c r="AU16" s="43"/>
      <c r="AV16" s="43"/>
      <c r="AW16" s="41">
        <v>0.0</v>
      </c>
      <c r="AX16" s="40" t="s">
        <v>346</v>
      </c>
      <c r="AY16" s="40" t="s">
        <v>347</v>
      </c>
      <c r="AZ16" s="40" t="s">
        <v>348</v>
      </c>
      <c r="BA16" s="40" t="s">
        <v>349</v>
      </c>
      <c r="BD16" s="40" t="s">
        <v>350</v>
      </c>
      <c r="BE16" s="42">
        <v>1.45E84</v>
      </c>
      <c r="BF16" s="40" t="s">
        <v>351</v>
      </c>
      <c r="BG16" s="40" t="s">
        <v>352</v>
      </c>
      <c r="BJ16" s="40" t="s">
        <v>224</v>
      </c>
      <c r="BK16" s="40" t="s">
        <v>225</v>
      </c>
    </row>
    <row r="17">
      <c r="A17" s="41">
        <v>15.0</v>
      </c>
      <c r="B17" s="42">
        <v>1.67E9</v>
      </c>
      <c r="C17" s="41">
        <v>337914.0</v>
      </c>
      <c r="D17" s="40" t="s">
        <v>307</v>
      </c>
      <c r="E17" s="41" t="str">
        <f>IFERROR(__xludf.DUMMYFUNCTION("split(split(D17,""Instance_"", FALSE),"".mat"",FALSE)"),"280_2")</f>
        <v>280_2</v>
      </c>
      <c r="F17" s="41">
        <v>280.0</v>
      </c>
      <c r="G17" s="41">
        <v>70.0</v>
      </c>
      <c r="H17" s="41">
        <v>140.0</v>
      </c>
      <c r="I17" s="41">
        <v>20000.0</v>
      </c>
      <c r="J17" s="41">
        <v>10000.0</v>
      </c>
      <c r="K17" s="41">
        <v>3600.0</v>
      </c>
      <c r="L17" s="41">
        <v>1800.0</v>
      </c>
      <c r="M17" s="41">
        <v>30.0</v>
      </c>
      <c r="N17" s="40" t="s">
        <v>207</v>
      </c>
      <c r="O17" s="40" t="s">
        <v>208</v>
      </c>
      <c r="P17" s="40" t="s">
        <v>209</v>
      </c>
      <c r="Q17" s="40" t="s">
        <v>210</v>
      </c>
      <c r="R17" s="40" t="b">
        <v>0</v>
      </c>
      <c r="S17" s="40" t="s">
        <v>211</v>
      </c>
      <c r="T17" s="40" t="s">
        <v>212</v>
      </c>
      <c r="U17" s="41">
        <v>0.1</v>
      </c>
      <c r="V17" s="41">
        <v>0.9</v>
      </c>
      <c r="W17" s="41">
        <v>0.3</v>
      </c>
      <c r="X17" s="41">
        <v>0.4</v>
      </c>
      <c r="Y17" s="40" t="b">
        <v>0</v>
      </c>
      <c r="Z17" s="40" t="b">
        <v>1</v>
      </c>
      <c r="AA17" s="40" t="b">
        <v>0</v>
      </c>
      <c r="AB17" s="40" t="b">
        <v>1</v>
      </c>
      <c r="AC17" s="40" t="b">
        <v>0</v>
      </c>
      <c r="AD17" s="40" t="s">
        <v>213</v>
      </c>
      <c r="AE17" s="41">
        <v>1.192917</v>
      </c>
      <c r="AF17" s="41">
        <v>0.476715186</v>
      </c>
      <c r="AG17" s="41">
        <v>-0.60038</v>
      </c>
      <c r="AH17" s="41">
        <v>20000.0</v>
      </c>
      <c r="AI17" s="41">
        <v>1135.597</v>
      </c>
      <c r="AJ17" s="41" t="s">
        <v>353</v>
      </c>
      <c r="AK17" s="41" t="s">
        <v>354</v>
      </c>
      <c r="AL17" s="40" t="s">
        <v>216</v>
      </c>
      <c r="AM17" s="41">
        <v>0.476715</v>
      </c>
      <c r="AN17" s="41">
        <v>-0.60038</v>
      </c>
      <c r="AO17" s="41">
        <v>1135.27</v>
      </c>
      <c r="AP17" s="40" t="b">
        <v>0</v>
      </c>
      <c r="AQ17" s="43"/>
      <c r="AR17" s="43"/>
      <c r="AS17" s="41">
        <v>0.0</v>
      </c>
      <c r="AT17" s="40" t="b">
        <v>0</v>
      </c>
      <c r="AU17" s="43"/>
      <c r="AV17" s="43"/>
      <c r="AW17" s="41">
        <v>0.0</v>
      </c>
      <c r="AX17" s="40" t="s">
        <v>355</v>
      </c>
      <c r="AY17" s="40" t="s">
        <v>356</v>
      </c>
      <c r="AZ17" s="40" t="s">
        <v>357</v>
      </c>
      <c r="BA17" s="40" t="s">
        <v>358</v>
      </c>
      <c r="BD17" s="40" t="s">
        <v>359</v>
      </c>
      <c r="BE17" s="42">
        <v>1.82E84</v>
      </c>
      <c r="BF17" s="40" t="s">
        <v>360</v>
      </c>
      <c r="BG17" s="40" t="s">
        <v>361</v>
      </c>
      <c r="BJ17" s="40" t="s">
        <v>224</v>
      </c>
      <c r="BK17" s="40" t="s">
        <v>225</v>
      </c>
    </row>
    <row r="18">
      <c r="A18" s="41">
        <v>16.0</v>
      </c>
      <c r="B18" s="42">
        <v>1.67E9</v>
      </c>
      <c r="C18" s="41">
        <v>660336.0</v>
      </c>
      <c r="D18" s="40" t="s">
        <v>307</v>
      </c>
      <c r="E18" s="41" t="str">
        <f>IFERROR(__xludf.DUMMYFUNCTION("split(split(D18,""Instance_"", FALSE),"".mat"",FALSE)"),"280_2")</f>
        <v>280_2</v>
      </c>
      <c r="F18" s="41">
        <v>280.0</v>
      </c>
      <c r="G18" s="41">
        <v>70.0</v>
      </c>
      <c r="H18" s="41">
        <v>140.0</v>
      </c>
      <c r="I18" s="41">
        <v>20000.0</v>
      </c>
      <c r="J18" s="41">
        <v>10000.0</v>
      </c>
      <c r="K18" s="41">
        <v>3600.0</v>
      </c>
      <c r="L18" s="41">
        <v>1800.0</v>
      </c>
      <c r="M18" s="41">
        <v>30.0</v>
      </c>
      <c r="N18" s="40" t="s">
        <v>207</v>
      </c>
      <c r="O18" s="40" t="s">
        <v>208</v>
      </c>
      <c r="P18" s="40" t="s">
        <v>209</v>
      </c>
      <c r="Q18" s="40" t="s">
        <v>210</v>
      </c>
      <c r="R18" s="40" t="b">
        <v>0</v>
      </c>
      <c r="S18" s="40" t="s">
        <v>211</v>
      </c>
      <c r="T18" s="40" t="s">
        <v>212</v>
      </c>
      <c r="U18" s="41">
        <v>0.1</v>
      </c>
      <c r="V18" s="41">
        <v>0.9</v>
      </c>
      <c r="W18" s="41">
        <v>0.3</v>
      </c>
      <c r="X18" s="41">
        <v>0.4</v>
      </c>
      <c r="Y18" s="40" t="b">
        <v>0</v>
      </c>
      <c r="Z18" s="40" t="b">
        <v>1</v>
      </c>
      <c r="AA18" s="40" t="b">
        <v>0</v>
      </c>
      <c r="AB18" s="40" t="b">
        <v>1</v>
      </c>
      <c r="AC18" s="40" t="b">
        <v>0</v>
      </c>
      <c r="AD18" s="40" t="s">
        <v>213</v>
      </c>
      <c r="AE18" s="41">
        <v>1.192917</v>
      </c>
      <c r="AF18" s="41">
        <v>0.44940037</v>
      </c>
      <c r="AG18" s="41">
        <v>-0.62328</v>
      </c>
      <c r="AH18" s="41">
        <v>20000.0</v>
      </c>
      <c r="AI18" s="41">
        <v>1099.582</v>
      </c>
      <c r="AJ18" s="41" t="s">
        <v>362</v>
      </c>
      <c r="AK18" s="41" t="s">
        <v>363</v>
      </c>
      <c r="AL18" s="40" t="s">
        <v>216</v>
      </c>
      <c r="AM18" s="41">
        <v>0.4494</v>
      </c>
      <c r="AN18" s="41">
        <v>-0.62328</v>
      </c>
      <c r="AO18" s="41">
        <v>1099.251</v>
      </c>
      <c r="AP18" s="40" t="b">
        <v>0</v>
      </c>
      <c r="AQ18" s="43"/>
      <c r="AR18" s="43"/>
      <c r="AS18" s="41">
        <v>0.0</v>
      </c>
      <c r="AT18" s="40" t="b">
        <v>0</v>
      </c>
      <c r="AU18" s="43"/>
      <c r="AV18" s="43"/>
      <c r="AW18" s="41">
        <v>0.0</v>
      </c>
      <c r="AX18" s="40" t="s">
        <v>364</v>
      </c>
      <c r="AY18" s="40" t="s">
        <v>365</v>
      </c>
      <c r="AZ18" s="40" t="s">
        <v>366</v>
      </c>
      <c r="BA18" s="40" t="s">
        <v>367</v>
      </c>
      <c r="BD18" s="40" t="s">
        <v>368</v>
      </c>
      <c r="BE18" s="42">
        <v>4.17E83</v>
      </c>
      <c r="BF18" s="40" t="s">
        <v>369</v>
      </c>
      <c r="BG18" s="40" t="s">
        <v>370</v>
      </c>
      <c r="BJ18" s="40" t="s">
        <v>224</v>
      </c>
      <c r="BK18" s="40" t="s">
        <v>225</v>
      </c>
    </row>
    <row r="19">
      <c r="A19" s="41">
        <v>17.0</v>
      </c>
      <c r="B19" s="42">
        <v>1.67E9</v>
      </c>
      <c r="C19" s="41">
        <v>918624.0</v>
      </c>
      <c r="D19" s="40" t="s">
        <v>307</v>
      </c>
      <c r="E19" s="41" t="str">
        <f>IFERROR(__xludf.DUMMYFUNCTION("split(split(D19,""Instance_"", FALSE),"".mat"",FALSE)"),"280_2")</f>
        <v>280_2</v>
      </c>
      <c r="F19" s="41">
        <v>280.0</v>
      </c>
      <c r="G19" s="41">
        <v>70.0</v>
      </c>
      <c r="H19" s="41">
        <v>140.0</v>
      </c>
      <c r="I19" s="41">
        <v>20000.0</v>
      </c>
      <c r="J19" s="41">
        <v>10000.0</v>
      </c>
      <c r="K19" s="41">
        <v>3600.0</v>
      </c>
      <c r="L19" s="41">
        <v>1800.0</v>
      </c>
      <c r="M19" s="41">
        <v>30.0</v>
      </c>
      <c r="N19" s="40" t="s">
        <v>207</v>
      </c>
      <c r="O19" s="40" t="s">
        <v>208</v>
      </c>
      <c r="P19" s="40" t="s">
        <v>209</v>
      </c>
      <c r="Q19" s="40" t="s">
        <v>210</v>
      </c>
      <c r="R19" s="40" t="b">
        <v>0</v>
      </c>
      <c r="S19" s="40" t="s">
        <v>211</v>
      </c>
      <c r="T19" s="40" t="s">
        <v>212</v>
      </c>
      <c r="U19" s="41">
        <v>0.1</v>
      </c>
      <c r="V19" s="41">
        <v>0.9</v>
      </c>
      <c r="W19" s="41">
        <v>0.3</v>
      </c>
      <c r="X19" s="41">
        <v>0.4</v>
      </c>
      <c r="Y19" s="40" t="b">
        <v>0</v>
      </c>
      <c r="Z19" s="40" t="b">
        <v>1</v>
      </c>
      <c r="AA19" s="40" t="b">
        <v>0</v>
      </c>
      <c r="AB19" s="40" t="b">
        <v>1</v>
      </c>
      <c r="AC19" s="40" t="b">
        <v>0</v>
      </c>
      <c r="AD19" s="40" t="s">
        <v>213</v>
      </c>
      <c r="AE19" s="41">
        <v>1.192917</v>
      </c>
      <c r="AF19" s="41">
        <v>0.455425305</v>
      </c>
      <c r="AG19" s="41">
        <v>-0.61823</v>
      </c>
      <c r="AH19" s="41">
        <v>20000.0</v>
      </c>
      <c r="AI19" s="41">
        <v>1069.532</v>
      </c>
      <c r="AJ19" s="41" t="s">
        <v>371</v>
      </c>
      <c r="AK19" s="41" t="s">
        <v>372</v>
      </c>
      <c r="AL19" s="40" t="s">
        <v>216</v>
      </c>
      <c r="AM19" s="41">
        <v>0.455425</v>
      </c>
      <c r="AN19" s="41">
        <v>-0.61823</v>
      </c>
      <c r="AO19" s="41">
        <v>1069.242</v>
      </c>
      <c r="AP19" s="40" t="b">
        <v>0</v>
      </c>
      <c r="AQ19" s="43"/>
      <c r="AR19" s="43"/>
      <c r="AS19" s="41">
        <v>0.0</v>
      </c>
      <c r="AT19" s="40" t="b">
        <v>0</v>
      </c>
      <c r="AU19" s="43"/>
      <c r="AV19" s="43"/>
      <c r="AW19" s="41">
        <v>0.0</v>
      </c>
      <c r="AX19" s="40" t="s">
        <v>373</v>
      </c>
      <c r="AY19" s="40" t="s">
        <v>374</v>
      </c>
      <c r="AZ19" s="40" t="s">
        <v>375</v>
      </c>
      <c r="BA19" s="40" t="s">
        <v>376</v>
      </c>
      <c r="BD19" s="40" t="s">
        <v>377</v>
      </c>
      <c r="BE19" s="42">
        <v>1.3E84</v>
      </c>
      <c r="BF19" s="40" t="s">
        <v>378</v>
      </c>
      <c r="BG19" s="40" t="s">
        <v>379</v>
      </c>
      <c r="BJ19" s="40" t="s">
        <v>224</v>
      </c>
      <c r="BK19" s="40" t="s">
        <v>225</v>
      </c>
    </row>
    <row r="20">
      <c r="A20" s="41">
        <v>18.0</v>
      </c>
      <c r="B20" s="42">
        <v>1.67E9</v>
      </c>
      <c r="C20" s="41">
        <v>948048.0</v>
      </c>
      <c r="D20" s="40" t="s">
        <v>307</v>
      </c>
      <c r="E20" s="41" t="str">
        <f>IFERROR(__xludf.DUMMYFUNCTION("split(split(D20,""Instance_"", FALSE),"".mat"",FALSE)"),"280_2")</f>
        <v>280_2</v>
      </c>
      <c r="F20" s="41">
        <v>280.0</v>
      </c>
      <c r="G20" s="41">
        <v>70.0</v>
      </c>
      <c r="H20" s="41">
        <v>140.0</v>
      </c>
      <c r="I20" s="41">
        <v>20000.0</v>
      </c>
      <c r="J20" s="41">
        <v>10000.0</v>
      </c>
      <c r="K20" s="41">
        <v>3600.0</v>
      </c>
      <c r="L20" s="41">
        <v>1800.0</v>
      </c>
      <c r="M20" s="41">
        <v>30.0</v>
      </c>
      <c r="N20" s="40" t="s">
        <v>207</v>
      </c>
      <c r="O20" s="40" t="s">
        <v>208</v>
      </c>
      <c r="P20" s="40" t="s">
        <v>209</v>
      </c>
      <c r="Q20" s="40" t="s">
        <v>210</v>
      </c>
      <c r="R20" s="40" t="b">
        <v>0</v>
      </c>
      <c r="S20" s="40" t="s">
        <v>211</v>
      </c>
      <c r="T20" s="40" t="s">
        <v>212</v>
      </c>
      <c r="U20" s="41">
        <v>0.1</v>
      </c>
      <c r="V20" s="41">
        <v>0.9</v>
      </c>
      <c r="W20" s="41">
        <v>0.3</v>
      </c>
      <c r="X20" s="41">
        <v>0.4</v>
      </c>
      <c r="Y20" s="40" t="b">
        <v>0</v>
      </c>
      <c r="Z20" s="40" t="b">
        <v>1</v>
      </c>
      <c r="AA20" s="40" t="b">
        <v>0</v>
      </c>
      <c r="AB20" s="40" t="b">
        <v>1</v>
      </c>
      <c r="AC20" s="40" t="b">
        <v>0</v>
      </c>
      <c r="AD20" s="40" t="s">
        <v>213</v>
      </c>
      <c r="AE20" s="41">
        <v>1.192917</v>
      </c>
      <c r="AF20" s="41">
        <v>0.190212845</v>
      </c>
      <c r="AG20" s="41">
        <v>-0.84055</v>
      </c>
      <c r="AH20" s="41">
        <v>20000.0</v>
      </c>
      <c r="AI20" s="41">
        <v>1070.877</v>
      </c>
      <c r="AJ20" s="41" t="s">
        <v>380</v>
      </c>
      <c r="AK20" s="41" t="s">
        <v>381</v>
      </c>
      <c r="AL20" s="40" t="s">
        <v>216</v>
      </c>
      <c r="AM20" s="41">
        <v>0.190213</v>
      </c>
      <c r="AN20" s="41">
        <v>-0.84055</v>
      </c>
      <c r="AO20" s="41">
        <v>1070.574</v>
      </c>
      <c r="AP20" s="40" t="b">
        <v>0</v>
      </c>
      <c r="AQ20" s="43"/>
      <c r="AR20" s="43"/>
      <c r="AS20" s="41">
        <v>0.0</v>
      </c>
      <c r="AT20" s="40" t="b">
        <v>0</v>
      </c>
      <c r="AU20" s="43"/>
      <c r="AV20" s="43"/>
      <c r="AW20" s="41">
        <v>0.0</v>
      </c>
      <c r="AX20" s="40" t="s">
        <v>382</v>
      </c>
      <c r="AY20" s="40" t="s">
        <v>383</v>
      </c>
      <c r="AZ20" s="40" t="s">
        <v>384</v>
      </c>
      <c r="BA20" s="40" t="s">
        <v>385</v>
      </c>
      <c r="BD20" s="40" t="s">
        <v>386</v>
      </c>
      <c r="BE20" s="42">
        <v>1.01E84</v>
      </c>
      <c r="BF20" s="40" t="s">
        <v>387</v>
      </c>
      <c r="BG20" s="40" t="s">
        <v>388</v>
      </c>
      <c r="BJ20" s="40" t="s">
        <v>224</v>
      </c>
      <c r="BK20" s="40" t="s">
        <v>225</v>
      </c>
    </row>
    <row r="21">
      <c r="A21" s="41">
        <v>19.0</v>
      </c>
      <c r="B21" s="42">
        <v>1.67E9</v>
      </c>
      <c r="C21" s="41">
        <v>245261.0</v>
      </c>
      <c r="D21" s="40" t="s">
        <v>307</v>
      </c>
      <c r="E21" s="41" t="str">
        <f>IFERROR(__xludf.DUMMYFUNCTION("split(split(D21,""Instance_"", FALSE),"".mat"",FALSE)"),"280_2")</f>
        <v>280_2</v>
      </c>
      <c r="F21" s="41">
        <v>280.0</v>
      </c>
      <c r="G21" s="41">
        <v>70.0</v>
      </c>
      <c r="H21" s="41">
        <v>140.0</v>
      </c>
      <c r="I21" s="41">
        <v>20000.0</v>
      </c>
      <c r="J21" s="41">
        <v>10000.0</v>
      </c>
      <c r="K21" s="41">
        <v>3600.0</v>
      </c>
      <c r="L21" s="41">
        <v>1800.0</v>
      </c>
      <c r="M21" s="41">
        <v>30.0</v>
      </c>
      <c r="N21" s="40" t="s">
        <v>207</v>
      </c>
      <c r="O21" s="40" t="s">
        <v>208</v>
      </c>
      <c r="P21" s="40" t="s">
        <v>209</v>
      </c>
      <c r="Q21" s="40" t="s">
        <v>210</v>
      </c>
      <c r="R21" s="40" t="b">
        <v>0</v>
      </c>
      <c r="S21" s="40" t="s">
        <v>211</v>
      </c>
      <c r="T21" s="40" t="s">
        <v>212</v>
      </c>
      <c r="U21" s="41">
        <v>0.1</v>
      </c>
      <c r="V21" s="41">
        <v>0.9</v>
      </c>
      <c r="W21" s="41">
        <v>0.3</v>
      </c>
      <c r="X21" s="41">
        <v>0.4</v>
      </c>
      <c r="Y21" s="40" t="b">
        <v>0</v>
      </c>
      <c r="Z21" s="40" t="b">
        <v>1</v>
      </c>
      <c r="AA21" s="40" t="b">
        <v>0</v>
      </c>
      <c r="AB21" s="40" t="b">
        <v>1</v>
      </c>
      <c r="AC21" s="40" t="b">
        <v>0</v>
      </c>
      <c r="AD21" s="40" t="s">
        <v>213</v>
      </c>
      <c r="AE21" s="41">
        <v>1.192917</v>
      </c>
      <c r="AF21" s="41">
        <v>0.364413025</v>
      </c>
      <c r="AG21" s="41">
        <v>-0.69452</v>
      </c>
      <c r="AH21" s="41">
        <v>20000.0</v>
      </c>
      <c r="AI21" s="41">
        <v>1052.931</v>
      </c>
      <c r="AJ21" s="41" t="s">
        <v>389</v>
      </c>
      <c r="AK21" s="41" t="s">
        <v>390</v>
      </c>
      <c r="AL21" s="40" t="s">
        <v>216</v>
      </c>
      <c r="AM21" s="41">
        <v>0.364413</v>
      </c>
      <c r="AN21" s="41">
        <v>-0.69452</v>
      </c>
      <c r="AO21" s="41">
        <v>1052.647</v>
      </c>
      <c r="AP21" s="40" t="b">
        <v>0</v>
      </c>
      <c r="AQ21" s="43"/>
      <c r="AR21" s="43"/>
      <c r="AS21" s="41">
        <v>0.0</v>
      </c>
      <c r="AT21" s="40" t="b">
        <v>0</v>
      </c>
      <c r="AU21" s="43"/>
      <c r="AV21" s="43"/>
      <c r="AW21" s="41">
        <v>0.0</v>
      </c>
      <c r="AX21" s="40" t="s">
        <v>391</v>
      </c>
      <c r="AY21" s="40" t="s">
        <v>392</v>
      </c>
      <c r="AZ21" s="40" t="s">
        <v>393</v>
      </c>
      <c r="BA21" s="40" t="s">
        <v>394</v>
      </c>
      <c r="BD21" s="40" t="s">
        <v>395</v>
      </c>
      <c r="BE21" s="42">
        <v>4.79E83</v>
      </c>
      <c r="BF21" s="40" t="s">
        <v>396</v>
      </c>
      <c r="BG21" s="44" t="s">
        <v>397</v>
      </c>
      <c r="BH21" s="43"/>
      <c r="BI21" s="43"/>
      <c r="BJ21" s="40" t="s">
        <v>224</v>
      </c>
      <c r="BK21" s="40" t="s">
        <v>225</v>
      </c>
    </row>
    <row r="22">
      <c r="A22" s="41">
        <v>20.0</v>
      </c>
      <c r="B22" s="42">
        <v>1.67E9</v>
      </c>
      <c r="C22" s="41">
        <v>908200.0</v>
      </c>
      <c r="D22" s="40" t="s">
        <v>398</v>
      </c>
      <c r="E22" s="41" t="str">
        <f>IFERROR(__xludf.DUMMYFUNCTION("split(split(D22,""Instance_"", FALSE),"".mat"",FALSE)"),"280_3")</f>
        <v>280_3</v>
      </c>
      <c r="F22" s="41">
        <v>280.0</v>
      </c>
      <c r="G22" s="41">
        <v>70.0</v>
      </c>
      <c r="H22" s="41">
        <v>140.0</v>
      </c>
      <c r="I22" s="41">
        <v>20000.0</v>
      </c>
      <c r="J22" s="41">
        <v>10000.0</v>
      </c>
      <c r="K22" s="41">
        <v>3600.0</v>
      </c>
      <c r="L22" s="41">
        <v>1800.0</v>
      </c>
      <c r="M22" s="41">
        <v>30.0</v>
      </c>
      <c r="N22" s="40" t="s">
        <v>207</v>
      </c>
      <c r="O22" s="40" t="s">
        <v>208</v>
      </c>
      <c r="P22" s="40" t="s">
        <v>209</v>
      </c>
      <c r="Q22" s="40" t="s">
        <v>210</v>
      </c>
      <c r="R22" s="40" t="b">
        <v>0</v>
      </c>
      <c r="S22" s="40" t="s">
        <v>211</v>
      </c>
      <c r="T22" s="40" t="s">
        <v>212</v>
      </c>
      <c r="U22" s="41">
        <v>0.1</v>
      </c>
      <c r="V22" s="41">
        <v>0.9</v>
      </c>
      <c r="W22" s="41">
        <v>0.3</v>
      </c>
      <c r="X22" s="41">
        <v>0.4</v>
      </c>
      <c r="Y22" s="40" t="b">
        <v>0</v>
      </c>
      <c r="Z22" s="40" t="b">
        <v>1</v>
      </c>
      <c r="AA22" s="40" t="b">
        <v>0</v>
      </c>
      <c r="AB22" s="40" t="b">
        <v>1</v>
      </c>
      <c r="AC22" s="40" t="b">
        <v>0</v>
      </c>
      <c r="AD22" s="40" t="s">
        <v>213</v>
      </c>
      <c r="AE22" s="41">
        <v>0.81121</v>
      </c>
      <c r="AF22" s="41">
        <v>-0.198283713</v>
      </c>
      <c r="AG22" s="41">
        <v>-1.24443</v>
      </c>
      <c r="AH22" s="41">
        <v>20000.0</v>
      </c>
      <c r="AI22" s="41">
        <v>1069.49</v>
      </c>
      <c r="AJ22" s="41" t="s">
        <v>399</v>
      </c>
      <c r="AK22" s="41" t="s">
        <v>400</v>
      </c>
      <c r="AL22" s="40" t="s">
        <v>216</v>
      </c>
      <c r="AM22" s="41">
        <v>-0.19828</v>
      </c>
      <c r="AN22" s="41">
        <v>-1.24443</v>
      </c>
      <c r="AO22" s="41">
        <v>1069.199</v>
      </c>
      <c r="AP22" s="40" t="b">
        <v>0</v>
      </c>
      <c r="AQ22" s="43"/>
      <c r="AR22" s="43"/>
      <c r="AS22" s="41">
        <v>0.0</v>
      </c>
      <c r="AT22" s="40" t="b">
        <v>0</v>
      </c>
      <c r="AU22" s="43"/>
      <c r="AV22" s="43"/>
      <c r="AW22" s="41">
        <v>0.0</v>
      </c>
      <c r="AX22" s="40" t="s">
        <v>401</v>
      </c>
      <c r="AY22" s="40" t="s">
        <v>402</v>
      </c>
      <c r="AZ22" s="40" t="s">
        <v>403</v>
      </c>
      <c r="BA22" s="40" t="s">
        <v>404</v>
      </c>
      <c r="BD22" s="40" t="s">
        <v>405</v>
      </c>
      <c r="BE22" s="42">
        <v>9.97E82</v>
      </c>
      <c r="BF22" s="40" t="s">
        <v>406</v>
      </c>
      <c r="BG22" s="40" t="s">
        <v>407</v>
      </c>
      <c r="BJ22" s="40" t="s">
        <v>224</v>
      </c>
      <c r="BK22" s="40" t="s">
        <v>225</v>
      </c>
    </row>
    <row r="23">
      <c r="A23" s="41">
        <v>21.0</v>
      </c>
      <c r="B23" s="42">
        <v>1.67E9</v>
      </c>
      <c r="C23" s="41">
        <v>909166.0</v>
      </c>
      <c r="D23" s="40" t="s">
        <v>398</v>
      </c>
      <c r="E23" s="41" t="str">
        <f>IFERROR(__xludf.DUMMYFUNCTION("split(split(D23,""Instance_"", FALSE),"".mat"",FALSE)"),"280_3")</f>
        <v>280_3</v>
      </c>
      <c r="F23" s="41">
        <v>280.0</v>
      </c>
      <c r="G23" s="41">
        <v>70.0</v>
      </c>
      <c r="H23" s="41">
        <v>140.0</v>
      </c>
      <c r="I23" s="41">
        <v>20000.0</v>
      </c>
      <c r="J23" s="41">
        <v>10000.0</v>
      </c>
      <c r="K23" s="41">
        <v>3600.0</v>
      </c>
      <c r="L23" s="41">
        <v>1800.0</v>
      </c>
      <c r="M23" s="41">
        <v>30.0</v>
      </c>
      <c r="N23" s="40" t="s">
        <v>207</v>
      </c>
      <c r="O23" s="40" t="s">
        <v>208</v>
      </c>
      <c r="P23" s="40" t="s">
        <v>209</v>
      </c>
      <c r="Q23" s="40" t="s">
        <v>210</v>
      </c>
      <c r="R23" s="40" t="b">
        <v>0</v>
      </c>
      <c r="S23" s="40" t="s">
        <v>211</v>
      </c>
      <c r="T23" s="40" t="s">
        <v>212</v>
      </c>
      <c r="U23" s="41">
        <v>0.1</v>
      </c>
      <c r="V23" s="41">
        <v>0.9</v>
      </c>
      <c r="W23" s="41">
        <v>0.3</v>
      </c>
      <c r="X23" s="41">
        <v>0.4</v>
      </c>
      <c r="Y23" s="40" t="b">
        <v>0</v>
      </c>
      <c r="Z23" s="40" t="b">
        <v>1</v>
      </c>
      <c r="AA23" s="40" t="b">
        <v>0</v>
      </c>
      <c r="AB23" s="40" t="b">
        <v>1</v>
      </c>
      <c r="AC23" s="40" t="b">
        <v>0</v>
      </c>
      <c r="AD23" s="40" t="s">
        <v>213</v>
      </c>
      <c r="AE23" s="41">
        <v>0.81121</v>
      </c>
      <c r="AF23" s="41">
        <v>-0.195802267</v>
      </c>
      <c r="AG23" s="41">
        <v>-1.24137</v>
      </c>
      <c r="AH23" s="41">
        <v>20000.0</v>
      </c>
      <c r="AI23" s="41">
        <v>1074.978</v>
      </c>
      <c r="AJ23" s="41" t="s">
        <v>408</v>
      </c>
      <c r="AK23" s="41" t="s">
        <v>409</v>
      </c>
      <c r="AL23" s="40" t="s">
        <v>216</v>
      </c>
      <c r="AM23" s="41">
        <v>-0.1958</v>
      </c>
      <c r="AN23" s="41">
        <v>-1.24137</v>
      </c>
      <c r="AO23" s="41">
        <v>1074.643</v>
      </c>
      <c r="AP23" s="40" t="b">
        <v>0</v>
      </c>
      <c r="AQ23" s="43"/>
      <c r="AR23" s="43"/>
      <c r="AS23" s="41">
        <v>0.0</v>
      </c>
      <c r="AT23" s="40" t="b">
        <v>0</v>
      </c>
      <c r="AU23" s="43"/>
      <c r="AV23" s="43"/>
      <c r="AW23" s="41">
        <v>0.0</v>
      </c>
      <c r="AX23" s="40" t="s">
        <v>410</v>
      </c>
      <c r="AY23" s="40" t="s">
        <v>411</v>
      </c>
      <c r="AZ23" s="40" t="s">
        <v>412</v>
      </c>
      <c r="BA23" s="40" t="s">
        <v>413</v>
      </c>
      <c r="BD23" s="40" t="s">
        <v>414</v>
      </c>
      <c r="BE23" s="42">
        <v>9.9E83</v>
      </c>
      <c r="BF23" s="40" t="s">
        <v>415</v>
      </c>
      <c r="BG23" s="40" t="s">
        <v>416</v>
      </c>
      <c r="BJ23" s="40" t="s">
        <v>224</v>
      </c>
      <c r="BK23" s="40" t="s">
        <v>225</v>
      </c>
    </row>
    <row r="24">
      <c r="A24" s="41">
        <v>22.0</v>
      </c>
      <c r="B24" s="42">
        <v>1.67E9</v>
      </c>
      <c r="C24" s="41">
        <v>950098.0</v>
      </c>
      <c r="D24" s="40" t="s">
        <v>398</v>
      </c>
      <c r="E24" s="41" t="str">
        <f>IFERROR(__xludf.DUMMYFUNCTION("split(split(D24,""Instance_"", FALSE),"".mat"",FALSE)"),"280_3")</f>
        <v>280_3</v>
      </c>
      <c r="F24" s="41">
        <v>280.0</v>
      </c>
      <c r="G24" s="41">
        <v>70.0</v>
      </c>
      <c r="H24" s="41">
        <v>140.0</v>
      </c>
      <c r="I24" s="41">
        <v>20000.0</v>
      </c>
      <c r="J24" s="41">
        <v>10000.0</v>
      </c>
      <c r="K24" s="41">
        <v>3600.0</v>
      </c>
      <c r="L24" s="41">
        <v>1800.0</v>
      </c>
      <c r="M24" s="41">
        <v>30.0</v>
      </c>
      <c r="N24" s="40" t="s">
        <v>207</v>
      </c>
      <c r="O24" s="40" t="s">
        <v>208</v>
      </c>
      <c r="P24" s="40" t="s">
        <v>209</v>
      </c>
      <c r="Q24" s="40" t="s">
        <v>210</v>
      </c>
      <c r="R24" s="40" t="b">
        <v>0</v>
      </c>
      <c r="S24" s="40" t="s">
        <v>211</v>
      </c>
      <c r="T24" s="40" t="s">
        <v>212</v>
      </c>
      <c r="U24" s="41">
        <v>0.1</v>
      </c>
      <c r="V24" s="41">
        <v>0.9</v>
      </c>
      <c r="W24" s="41">
        <v>0.3</v>
      </c>
      <c r="X24" s="41">
        <v>0.4</v>
      </c>
      <c r="Y24" s="40" t="b">
        <v>0</v>
      </c>
      <c r="Z24" s="40" t="b">
        <v>1</v>
      </c>
      <c r="AA24" s="40" t="b">
        <v>0</v>
      </c>
      <c r="AB24" s="40" t="b">
        <v>1</v>
      </c>
      <c r="AC24" s="40" t="b">
        <v>0</v>
      </c>
      <c r="AD24" s="40" t="s">
        <v>213</v>
      </c>
      <c r="AE24" s="41">
        <v>0.81121</v>
      </c>
      <c r="AF24" s="41">
        <v>-0.25897919</v>
      </c>
      <c r="AG24" s="41">
        <v>-1.31925</v>
      </c>
      <c r="AH24" s="41">
        <v>20000.0</v>
      </c>
      <c r="AI24" s="41">
        <v>1060.358</v>
      </c>
      <c r="AJ24" s="41" t="s">
        <v>417</v>
      </c>
      <c r="AK24" s="41" t="s">
        <v>418</v>
      </c>
      <c r="AL24" s="40" t="s">
        <v>216</v>
      </c>
      <c r="AM24" s="41">
        <v>-0.25898</v>
      </c>
      <c r="AN24" s="41">
        <v>-1.31925</v>
      </c>
      <c r="AO24" s="41">
        <v>1060.069</v>
      </c>
      <c r="AP24" s="40" t="b">
        <v>0</v>
      </c>
      <c r="AQ24" s="43"/>
      <c r="AR24" s="43"/>
      <c r="AS24" s="41">
        <v>0.0</v>
      </c>
      <c r="AT24" s="40" t="b">
        <v>0</v>
      </c>
      <c r="AU24" s="43"/>
      <c r="AV24" s="43"/>
      <c r="AW24" s="41">
        <v>0.0</v>
      </c>
      <c r="AX24" s="40" t="s">
        <v>419</v>
      </c>
      <c r="AY24" s="40" t="s">
        <v>420</v>
      </c>
      <c r="AZ24" s="40" t="s">
        <v>421</v>
      </c>
      <c r="BA24" s="40" t="s">
        <v>422</v>
      </c>
      <c r="BD24" s="40" t="s">
        <v>423</v>
      </c>
      <c r="BE24" s="42">
        <v>1.57E84</v>
      </c>
      <c r="BF24" s="40" t="s">
        <v>424</v>
      </c>
      <c r="BG24" s="40" t="s">
        <v>425</v>
      </c>
      <c r="BJ24" s="40" t="s">
        <v>224</v>
      </c>
      <c r="BK24" s="40" t="s">
        <v>225</v>
      </c>
    </row>
    <row r="25">
      <c r="A25" s="41">
        <v>23.0</v>
      </c>
      <c r="B25" s="42">
        <v>1.67E9</v>
      </c>
      <c r="C25" s="41">
        <v>606615.0</v>
      </c>
      <c r="D25" s="40" t="s">
        <v>398</v>
      </c>
      <c r="E25" s="41" t="str">
        <f>IFERROR(__xludf.DUMMYFUNCTION("split(split(D25,""Instance_"", FALSE),"".mat"",FALSE)"),"280_3")</f>
        <v>280_3</v>
      </c>
      <c r="F25" s="41">
        <v>280.0</v>
      </c>
      <c r="G25" s="41">
        <v>70.0</v>
      </c>
      <c r="H25" s="41">
        <v>140.0</v>
      </c>
      <c r="I25" s="41">
        <v>20000.0</v>
      </c>
      <c r="J25" s="41">
        <v>10000.0</v>
      </c>
      <c r="K25" s="41">
        <v>3600.0</v>
      </c>
      <c r="L25" s="41">
        <v>1800.0</v>
      </c>
      <c r="M25" s="41">
        <v>30.0</v>
      </c>
      <c r="N25" s="40" t="s">
        <v>207</v>
      </c>
      <c r="O25" s="40" t="s">
        <v>208</v>
      </c>
      <c r="P25" s="40" t="s">
        <v>209</v>
      </c>
      <c r="Q25" s="40" t="s">
        <v>210</v>
      </c>
      <c r="R25" s="40" t="b">
        <v>0</v>
      </c>
      <c r="S25" s="40" t="s">
        <v>211</v>
      </c>
      <c r="T25" s="40" t="s">
        <v>212</v>
      </c>
      <c r="U25" s="41">
        <v>0.1</v>
      </c>
      <c r="V25" s="41">
        <v>0.9</v>
      </c>
      <c r="W25" s="41">
        <v>0.3</v>
      </c>
      <c r="X25" s="41">
        <v>0.4</v>
      </c>
      <c r="Y25" s="40" t="b">
        <v>0</v>
      </c>
      <c r="Z25" s="40" t="b">
        <v>1</v>
      </c>
      <c r="AA25" s="40" t="b">
        <v>0</v>
      </c>
      <c r="AB25" s="40" t="b">
        <v>1</v>
      </c>
      <c r="AC25" s="40" t="b">
        <v>0</v>
      </c>
      <c r="AD25" s="40" t="s">
        <v>213</v>
      </c>
      <c r="AE25" s="41">
        <v>0.81121</v>
      </c>
      <c r="AF25" s="41">
        <v>-0.251107389</v>
      </c>
      <c r="AG25" s="41">
        <v>-1.30955</v>
      </c>
      <c r="AH25" s="41">
        <v>20000.0</v>
      </c>
      <c r="AI25" s="41">
        <v>1055.608</v>
      </c>
      <c r="AJ25" s="41" t="s">
        <v>426</v>
      </c>
      <c r="AK25" s="41" t="s">
        <v>427</v>
      </c>
      <c r="AL25" s="40" t="s">
        <v>216</v>
      </c>
      <c r="AM25" s="41">
        <v>-0.25111</v>
      </c>
      <c r="AN25" s="41">
        <v>-1.30955</v>
      </c>
      <c r="AO25" s="41">
        <v>1055.328</v>
      </c>
      <c r="AP25" s="40" t="b">
        <v>0</v>
      </c>
      <c r="AQ25" s="43"/>
      <c r="AR25" s="43"/>
      <c r="AS25" s="41">
        <v>0.0</v>
      </c>
      <c r="AT25" s="40" t="b">
        <v>0</v>
      </c>
      <c r="AU25" s="43"/>
      <c r="AV25" s="43"/>
      <c r="AW25" s="41">
        <v>0.0</v>
      </c>
      <c r="AX25" s="40" t="s">
        <v>428</v>
      </c>
      <c r="AY25" s="40" t="s">
        <v>429</v>
      </c>
      <c r="AZ25" s="40" t="s">
        <v>430</v>
      </c>
      <c r="BA25" s="40" t="s">
        <v>431</v>
      </c>
      <c r="BD25" s="40" t="s">
        <v>432</v>
      </c>
      <c r="BE25" s="42">
        <v>1.59E84</v>
      </c>
      <c r="BF25" s="40" t="s">
        <v>433</v>
      </c>
      <c r="BG25" s="40" t="s">
        <v>434</v>
      </c>
      <c r="BJ25" s="40" t="s">
        <v>224</v>
      </c>
      <c r="BK25" s="40" t="s">
        <v>225</v>
      </c>
    </row>
    <row r="26">
      <c r="A26" s="41">
        <v>24.0</v>
      </c>
      <c r="B26" s="42">
        <v>1.67E9</v>
      </c>
      <c r="C26" s="41">
        <v>434325.0</v>
      </c>
      <c r="D26" s="40" t="s">
        <v>398</v>
      </c>
      <c r="E26" s="41" t="str">
        <f>IFERROR(__xludf.DUMMYFUNCTION("split(split(D26,""Instance_"", FALSE),"".mat"",FALSE)"),"280_3")</f>
        <v>280_3</v>
      </c>
      <c r="F26" s="41">
        <v>280.0</v>
      </c>
      <c r="G26" s="41">
        <v>70.0</v>
      </c>
      <c r="H26" s="41">
        <v>140.0</v>
      </c>
      <c r="I26" s="41">
        <v>20000.0</v>
      </c>
      <c r="J26" s="41">
        <v>10000.0</v>
      </c>
      <c r="K26" s="41">
        <v>3600.0</v>
      </c>
      <c r="L26" s="41">
        <v>1800.0</v>
      </c>
      <c r="M26" s="41">
        <v>30.0</v>
      </c>
      <c r="N26" s="40" t="s">
        <v>207</v>
      </c>
      <c r="O26" s="40" t="s">
        <v>208</v>
      </c>
      <c r="P26" s="40" t="s">
        <v>209</v>
      </c>
      <c r="Q26" s="40" t="s">
        <v>210</v>
      </c>
      <c r="R26" s="40" t="b">
        <v>0</v>
      </c>
      <c r="S26" s="40" t="s">
        <v>211</v>
      </c>
      <c r="T26" s="40" t="s">
        <v>212</v>
      </c>
      <c r="U26" s="41">
        <v>0.1</v>
      </c>
      <c r="V26" s="41">
        <v>0.9</v>
      </c>
      <c r="W26" s="41">
        <v>0.3</v>
      </c>
      <c r="X26" s="41">
        <v>0.4</v>
      </c>
      <c r="Y26" s="40" t="b">
        <v>0</v>
      </c>
      <c r="Z26" s="40" t="b">
        <v>1</v>
      </c>
      <c r="AA26" s="40" t="b">
        <v>0</v>
      </c>
      <c r="AB26" s="40" t="b">
        <v>1</v>
      </c>
      <c r="AC26" s="40" t="b">
        <v>0</v>
      </c>
      <c r="AD26" s="40" t="s">
        <v>213</v>
      </c>
      <c r="AE26" s="41">
        <v>0.81121</v>
      </c>
      <c r="AF26" s="41">
        <v>-0.277572425</v>
      </c>
      <c r="AG26" s="41">
        <v>-1.34217</v>
      </c>
      <c r="AH26" s="41">
        <v>20000.0</v>
      </c>
      <c r="AI26" s="41">
        <v>1067.3</v>
      </c>
      <c r="AJ26" s="41" t="s">
        <v>435</v>
      </c>
      <c r="AK26" s="41" t="s">
        <v>436</v>
      </c>
      <c r="AL26" s="40" t="s">
        <v>216</v>
      </c>
      <c r="AM26" s="41">
        <v>-0.27757</v>
      </c>
      <c r="AN26" s="41">
        <v>-1.34217</v>
      </c>
      <c r="AO26" s="41">
        <v>1067.017</v>
      </c>
      <c r="AP26" s="40" t="b">
        <v>0</v>
      </c>
      <c r="AQ26" s="43"/>
      <c r="AR26" s="43"/>
      <c r="AS26" s="41">
        <v>0.0</v>
      </c>
      <c r="AT26" s="40" t="b">
        <v>0</v>
      </c>
      <c r="AU26" s="43"/>
      <c r="AV26" s="43"/>
      <c r="AW26" s="41">
        <v>0.0</v>
      </c>
      <c r="AX26" s="40" t="s">
        <v>437</v>
      </c>
      <c r="AY26" s="40" t="s">
        <v>438</v>
      </c>
      <c r="AZ26" s="40" t="s">
        <v>439</v>
      </c>
      <c r="BA26" s="40" t="s">
        <v>440</v>
      </c>
      <c r="BD26" s="40" t="s">
        <v>441</v>
      </c>
      <c r="BE26" s="42">
        <v>1.21E84</v>
      </c>
      <c r="BF26" s="40" t="s">
        <v>442</v>
      </c>
      <c r="BG26" s="40" t="s">
        <v>443</v>
      </c>
      <c r="BJ26" s="40" t="s">
        <v>224</v>
      </c>
      <c r="BK26" s="40" t="s">
        <v>225</v>
      </c>
    </row>
    <row r="27">
      <c r="A27" s="41">
        <v>25.0</v>
      </c>
      <c r="B27" s="42">
        <v>1.67E9</v>
      </c>
      <c r="C27" s="41">
        <v>185776.0</v>
      </c>
      <c r="D27" s="40" t="s">
        <v>398</v>
      </c>
      <c r="E27" s="41" t="str">
        <f>IFERROR(__xludf.DUMMYFUNCTION("split(split(D27,""Instance_"", FALSE),"".mat"",FALSE)"),"280_3")</f>
        <v>280_3</v>
      </c>
      <c r="F27" s="41">
        <v>280.0</v>
      </c>
      <c r="G27" s="41">
        <v>70.0</v>
      </c>
      <c r="H27" s="41">
        <v>140.0</v>
      </c>
      <c r="I27" s="41">
        <v>20000.0</v>
      </c>
      <c r="J27" s="41">
        <v>10000.0</v>
      </c>
      <c r="K27" s="41">
        <v>3600.0</v>
      </c>
      <c r="L27" s="41">
        <v>1800.0</v>
      </c>
      <c r="M27" s="41">
        <v>30.0</v>
      </c>
      <c r="N27" s="40" t="s">
        <v>207</v>
      </c>
      <c r="O27" s="40" t="s">
        <v>208</v>
      </c>
      <c r="P27" s="40" t="s">
        <v>209</v>
      </c>
      <c r="Q27" s="40" t="s">
        <v>210</v>
      </c>
      <c r="R27" s="40" t="b">
        <v>0</v>
      </c>
      <c r="S27" s="40" t="s">
        <v>211</v>
      </c>
      <c r="T27" s="40" t="s">
        <v>212</v>
      </c>
      <c r="U27" s="41">
        <v>0.1</v>
      </c>
      <c r="V27" s="41">
        <v>0.9</v>
      </c>
      <c r="W27" s="41">
        <v>0.3</v>
      </c>
      <c r="X27" s="41">
        <v>0.4</v>
      </c>
      <c r="Y27" s="40" t="b">
        <v>0</v>
      </c>
      <c r="Z27" s="40" t="b">
        <v>1</v>
      </c>
      <c r="AA27" s="40" t="b">
        <v>0</v>
      </c>
      <c r="AB27" s="40" t="b">
        <v>1</v>
      </c>
      <c r="AC27" s="40" t="b">
        <v>0</v>
      </c>
      <c r="AD27" s="40" t="s">
        <v>213</v>
      </c>
      <c r="AE27" s="41">
        <v>0.81121</v>
      </c>
      <c r="AF27" s="41">
        <v>-0.04213212</v>
      </c>
      <c r="AG27" s="41">
        <v>-1.05194</v>
      </c>
      <c r="AH27" s="41">
        <v>20000.0</v>
      </c>
      <c r="AI27" s="41">
        <v>1073.057</v>
      </c>
      <c r="AJ27" s="41" t="s">
        <v>444</v>
      </c>
      <c r="AK27" s="41" t="s">
        <v>445</v>
      </c>
      <c r="AL27" s="40" t="s">
        <v>216</v>
      </c>
      <c r="AM27" s="41">
        <v>-0.04213</v>
      </c>
      <c r="AN27" s="41">
        <v>-1.05194</v>
      </c>
      <c r="AO27" s="41">
        <v>1072.77</v>
      </c>
      <c r="AP27" s="40" t="b">
        <v>0</v>
      </c>
      <c r="AQ27" s="43"/>
      <c r="AR27" s="43"/>
      <c r="AS27" s="41">
        <v>0.0</v>
      </c>
      <c r="AT27" s="40" t="b">
        <v>0</v>
      </c>
      <c r="AU27" s="43"/>
      <c r="AV27" s="43"/>
      <c r="AW27" s="41">
        <v>0.0</v>
      </c>
      <c r="AX27" s="40" t="s">
        <v>446</v>
      </c>
      <c r="AY27" s="40" t="s">
        <v>447</v>
      </c>
      <c r="AZ27" s="40" t="s">
        <v>448</v>
      </c>
      <c r="BA27" s="40" t="s">
        <v>449</v>
      </c>
      <c r="BD27" s="40" t="s">
        <v>450</v>
      </c>
      <c r="BE27" s="42">
        <v>1.94E84</v>
      </c>
      <c r="BF27" s="40" t="s">
        <v>451</v>
      </c>
      <c r="BG27" s="40" t="s">
        <v>452</v>
      </c>
      <c r="BJ27" s="40" t="s">
        <v>224</v>
      </c>
      <c r="BK27" s="40" t="s">
        <v>225</v>
      </c>
    </row>
    <row r="28">
      <c r="A28" s="41">
        <v>26.0</v>
      </c>
      <c r="B28" s="42">
        <v>1.67E9</v>
      </c>
      <c r="C28" s="41">
        <v>654674.0</v>
      </c>
      <c r="D28" s="40" t="s">
        <v>398</v>
      </c>
      <c r="E28" s="41" t="str">
        <f>IFERROR(__xludf.DUMMYFUNCTION("split(split(D28,""Instance_"", FALSE),"".mat"",FALSE)"),"280_3")</f>
        <v>280_3</v>
      </c>
      <c r="F28" s="41">
        <v>280.0</v>
      </c>
      <c r="G28" s="41">
        <v>70.0</v>
      </c>
      <c r="H28" s="41">
        <v>140.0</v>
      </c>
      <c r="I28" s="41">
        <v>20000.0</v>
      </c>
      <c r="J28" s="41">
        <v>10000.0</v>
      </c>
      <c r="K28" s="41">
        <v>3600.0</v>
      </c>
      <c r="L28" s="41">
        <v>1800.0</v>
      </c>
      <c r="M28" s="41">
        <v>30.0</v>
      </c>
      <c r="N28" s="40" t="s">
        <v>207</v>
      </c>
      <c r="O28" s="40" t="s">
        <v>208</v>
      </c>
      <c r="P28" s="40" t="s">
        <v>209</v>
      </c>
      <c r="Q28" s="40" t="s">
        <v>210</v>
      </c>
      <c r="R28" s="40" t="b">
        <v>0</v>
      </c>
      <c r="S28" s="40" t="s">
        <v>211</v>
      </c>
      <c r="T28" s="40" t="s">
        <v>212</v>
      </c>
      <c r="U28" s="41">
        <v>0.1</v>
      </c>
      <c r="V28" s="41">
        <v>0.9</v>
      </c>
      <c r="W28" s="41">
        <v>0.3</v>
      </c>
      <c r="X28" s="41">
        <v>0.4</v>
      </c>
      <c r="Y28" s="40" t="b">
        <v>0</v>
      </c>
      <c r="Z28" s="40" t="b">
        <v>1</v>
      </c>
      <c r="AA28" s="40" t="b">
        <v>0</v>
      </c>
      <c r="AB28" s="40" t="b">
        <v>1</v>
      </c>
      <c r="AC28" s="40" t="b">
        <v>0</v>
      </c>
      <c r="AD28" s="40" t="s">
        <v>213</v>
      </c>
      <c r="AE28" s="41">
        <v>0.81121</v>
      </c>
      <c r="AF28" s="41">
        <v>-0.200745113</v>
      </c>
      <c r="AG28" s="41">
        <v>-1.24746</v>
      </c>
      <c r="AH28" s="41">
        <v>20000.0</v>
      </c>
      <c r="AI28" s="41">
        <v>1073.684</v>
      </c>
      <c r="AJ28" s="41" t="s">
        <v>453</v>
      </c>
      <c r="AK28" s="41" t="s">
        <v>454</v>
      </c>
      <c r="AL28" s="40" t="s">
        <v>216</v>
      </c>
      <c r="AM28" s="41">
        <v>-0.20075</v>
      </c>
      <c r="AN28" s="41">
        <v>-1.24746</v>
      </c>
      <c r="AO28" s="41">
        <v>1073.401</v>
      </c>
      <c r="AP28" s="40" t="b">
        <v>0</v>
      </c>
      <c r="AQ28" s="43"/>
      <c r="AR28" s="43"/>
      <c r="AS28" s="41">
        <v>0.0</v>
      </c>
      <c r="AT28" s="40" t="b">
        <v>0</v>
      </c>
      <c r="AU28" s="43"/>
      <c r="AV28" s="43"/>
      <c r="AW28" s="41">
        <v>0.0</v>
      </c>
      <c r="AX28" s="40" t="s">
        <v>455</v>
      </c>
      <c r="AY28" s="40" t="s">
        <v>456</v>
      </c>
      <c r="AZ28" s="40" t="s">
        <v>457</v>
      </c>
      <c r="BA28" s="40" t="s">
        <v>458</v>
      </c>
      <c r="BD28" s="40" t="s">
        <v>459</v>
      </c>
      <c r="BE28" s="42">
        <v>6.4E83</v>
      </c>
      <c r="BF28" s="40" t="s">
        <v>460</v>
      </c>
      <c r="BG28" s="40" t="s">
        <v>461</v>
      </c>
      <c r="BJ28" s="40" t="s">
        <v>224</v>
      </c>
      <c r="BK28" s="40" t="s">
        <v>225</v>
      </c>
    </row>
    <row r="29">
      <c r="A29" s="41">
        <v>27.0</v>
      </c>
      <c r="B29" s="42">
        <v>1.67E9</v>
      </c>
      <c r="C29" s="41">
        <v>282665.0</v>
      </c>
      <c r="D29" s="40" t="s">
        <v>398</v>
      </c>
      <c r="E29" s="41" t="str">
        <f>IFERROR(__xludf.DUMMYFUNCTION("split(split(D29,""Instance_"", FALSE),"".mat"",FALSE)"),"280_3")</f>
        <v>280_3</v>
      </c>
      <c r="F29" s="41">
        <v>280.0</v>
      </c>
      <c r="G29" s="41">
        <v>70.0</v>
      </c>
      <c r="H29" s="41">
        <v>140.0</v>
      </c>
      <c r="I29" s="41">
        <v>20000.0</v>
      </c>
      <c r="J29" s="41">
        <v>10000.0</v>
      </c>
      <c r="K29" s="41">
        <v>3600.0</v>
      </c>
      <c r="L29" s="41">
        <v>1800.0</v>
      </c>
      <c r="M29" s="41">
        <v>30.0</v>
      </c>
      <c r="N29" s="40" t="s">
        <v>207</v>
      </c>
      <c r="O29" s="40" t="s">
        <v>208</v>
      </c>
      <c r="P29" s="40" t="s">
        <v>209</v>
      </c>
      <c r="Q29" s="40" t="s">
        <v>210</v>
      </c>
      <c r="R29" s="40" t="b">
        <v>0</v>
      </c>
      <c r="S29" s="40" t="s">
        <v>211</v>
      </c>
      <c r="T29" s="40" t="s">
        <v>212</v>
      </c>
      <c r="U29" s="41">
        <v>0.1</v>
      </c>
      <c r="V29" s="41">
        <v>0.9</v>
      </c>
      <c r="W29" s="41">
        <v>0.3</v>
      </c>
      <c r="X29" s="41">
        <v>0.4</v>
      </c>
      <c r="Y29" s="40" t="b">
        <v>0</v>
      </c>
      <c r="Z29" s="40" t="b">
        <v>1</v>
      </c>
      <c r="AA29" s="40" t="b">
        <v>0</v>
      </c>
      <c r="AB29" s="40" t="b">
        <v>1</v>
      </c>
      <c r="AC29" s="40" t="b">
        <v>0</v>
      </c>
      <c r="AD29" s="40" t="s">
        <v>213</v>
      </c>
      <c r="AE29" s="41">
        <v>0.81121</v>
      </c>
      <c r="AF29" s="41">
        <v>0.106753381</v>
      </c>
      <c r="AG29" s="41">
        <v>-0.8684</v>
      </c>
      <c r="AH29" s="41">
        <v>20000.0</v>
      </c>
      <c r="AI29" s="41">
        <v>1060.254</v>
      </c>
      <c r="AJ29" s="41" t="s">
        <v>462</v>
      </c>
      <c r="AK29" s="41" t="s">
        <v>463</v>
      </c>
      <c r="AL29" s="40" t="s">
        <v>216</v>
      </c>
      <c r="AM29" s="41">
        <v>0.106753</v>
      </c>
      <c r="AN29" s="41">
        <v>-0.8684</v>
      </c>
      <c r="AO29" s="41">
        <v>1059.912</v>
      </c>
      <c r="AP29" s="40" t="b">
        <v>0</v>
      </c>
      <c r="AQ29" s="43"/>
      <c r="AR29" s="43"/>
      <c r="AS29" s="41">
        <v>0.0</v>
      </c>
      <c r="AT29" s="40" t="b">
        <v>0</v>
      </c>
      <c r="AU29" s="43"/>
      <c r="AV29" s="43"/>
      <c r="AW29" s="41">
        <v>0.0</v>
      </c>
      <c r="AX29" s="40" t="s">
        <v>464</v>
      </c>
      <c r="AY29" s="40" t="s">
        <v>465</v>
      </c>
      <c r="AZ29" s="40" t="s">
        <v>466</v>
      </c>
      <c r="BA29" s="40" t="s">
        <v>467</v>
      </c>
      <c r="BD29" s="40" t="s">
        <v>468</v>
      </c>
      <c r="BE29" s="42">
        <v>1.13E84</v>
      </c>
      <c r="BF29" s="40" t="s">
        <v>469</v>
      </c>
      <c r="BG29" s="40" t="s">
        <v>470</v>
      </c>
      <c r="BJ29" s="40" t="s">
        <v>224</v>
      </c>
      <c r="BK29" s="40" t="s">
        <v>225</v>
      </c>
    </row>
    <row r="30">
      <c r="A30" s="41">
        <v>28.0</v>
      </c>
      <c r="B30" s="42">
        <v>1.67E9</v>
      </c>
      <c r="C30" s="41">
        <v>327800.0</v>
      </c>
      <c r="D30" s="40" t="s">
        <v>398</v>
      </c>
      <c r="E30" s="41" t="str">
        <f>IFERROR(__xludf.DUMMYFUNCTION("split(split(D30,""Instance_"", FALSE),"".mat"",FALSE)"),"280_3")</f>
        <v>280_3</v>
      </c>
      <c r="F30" s="41">
        <v>280.0</v>
      </c>
      <c r="G30" s="41">
        <v>70.0</v>
      </c>
      <c r="H30" s="41">
        <v>140.0</v>
      </c>
      <c r="I30" s="41">
        <v>20000.0</v>
      </c>
      <c r="J30" s="41">
        <v>10000.0</v>
      </c>
      <c r="K30" s="41">
        <v>3600.0</v>
      </c>
      <c r="L30" s="41">
        <v>1800.0</v>
      </c>
      <c r="M30" s="41">
        <v>30.0</v>
      </c>
      <c r="N30" s="40" t="s">
        <v>207</v>
      </c>
      <c r="O30" s="40" t="s">
        <v>208</v>
      </c>
      <c r="P30" s="40" t="s">
        <v>209</v>
      </c>
      <c r="Q30" s="40" t="s">
        <v>210</v>
      </c>
      <c r="R30" s="40" t="b">
        <v>0</v>
      </c>
      <c r="S30" s="40" t="s">
        <v>211</v>
      </c>
      <c r="T30" s="40" t="s">
        <v>212</v>
      </c>
      <c r="U30" s="41">
        <v>0.1</v>
      </c>
      <c r="V30" s="41">
        <v>0.9</v>
      </c>
      <c r="W30" s="41">
        <v>0.3</v>
      </c>
      <c r="X30" s="41">
        <v>0.4</v>
      </c>
      <c r="Y30" s="40" t="b">
        <v>0</v>
      </c>
      <c r="Z30" s="40" t="b">
        <v>1</v>
      </c>
      <c r="AA30" s="40" t="b">
        <v>0</v>
      </c>
      <c r="AB30" s="40" t="b">
        <v>1</v>
      </c>
      <c r="AC30" s="40" t="b">
        <v>0</v>
      </c>
      <c r="AD30" s="40" t="s">
        <v>213</v>
      </c>
      <c r="AE30" s="41">
        <v>0.81121</v>
      </c>
      <c r="AF30" s="41">
        <v>0.019853526</v>
      </c>
      <c r="AG30" s="41">
        <v>-0.97553</v>
      </c>
      <c r="AH30" s="41">
        <v>20000.0</v>
      </c>
      <c r="AI30" s="41">
        <v>1067.771</v>
      </c>
      <c r="AJ30" s="41" t="s">
        <v>471</v>
      </c>
      <c r="AK30" s="41" t="s">
        <v>472</v>
      </c>
      <c r="AL30" s="40" t="s">
        <v>216</v>
      </c>
      <c r="AM30" s="41">
        <v>0.019854</v>
      </c>
      <c r="AN30" s="41">
        <v>-0.97553</v>
      </c>
      <c r="AO30" s="41">
        <v>1067.493</v>
      </c>
      <c r="AP30" s="40" t="b">
        <v>0</v>
      </c>
      <c r="AQ30" s="43"/>
      <c r="AR30" s="43"/>
      <c r="AS30" s="41">
        <v>0.0</v>
      </c>
      <c r="AT30" s="40" t="b">
        <v>0</v>
      </c>
      <c r="AU30" s="43"/>
      <c r="AV30" s="43"/>
      <c r="AW30" s="41">
        <v>0.0</v>
      </c>
      <c r="AX30" s="40" t="s">
        <v>473</v>
      </c>
      <c r="AY30" s="40" t="s">
        <v>474</v>
      </c>
      <c r="AZ30" s="40" t="s">
        <v>475</v>
      </c>
      <c r="BA30" s="40" t="s">
        <v>476</v>
      </c>
      <c r="BD30" s="40" t="s">
        <v>477</v>
      </c>
      <c r="BE30" s="42">
        <v>4.66E83</v>
      </c>
      <c r="BF30" s="40" t="s">
        <v>478</v>
      </c>
      <c r="BG30" s="40" t="s">
        <v>479</v>
      </c>
      <c r="BJ30" s="40" t="s">
        <v>224</v>
      </c>
      <c r="BK30" s="40" t="s">
        <v>225</v>
      </c>
    </row>
    <row r="31">
      <c r="A31" s="41">
        <v>29.0</v>
      </c>
      <c r="B31" s="42">
        <v>1.67E9</v>
      </c>
      <c r="C31" s="41">
        <v>603288.0</v>
      </c>
      <c r="D31" s="40" t="s">
        <v>398</v>
      </c>
      <c r="E31" s="41" t="str">
        <f>IFERROR(__xludf.DUMMYFUNCTION("split(split(D31,""Instance_"", FALSE),"".mat"",FALSE)"),"280_3")</f>
        <v>280_3</v>
      </c>
      <c r="F31" s="41">
        <v>280.0</v>
      </c>
      <c r="G31" s="41">
        <v>70.0</v>
      </c>
      <c r="H31" s="41">
        <v>140.0</v>
      </c>
      <c r="I31" s="41">
        <v>20000.0</v>
      </c>
      <c r="J31" s="41">
        <v>10000.0</v>
      </c>
      <c r="K31" s="41">
        <v>3600.0</v>
      </c>
      <c r="L31" s="41">
        <v>1800.0</v>
      </c>
      <c r="M31" s="41">
        <v>30.0</v>
      </c>
      <c r="N31" s="40" t="s">
        <v>207</v>
      </c>
      <c r="O31" s="40" t="s">
        <v>208</v>
      </c>
      <c r="P31" s="40" t="s">
        <v>209</v>
      </c>
      <c r="Q31" s="40" t="s">
        <v>210</v>
      </c>
      <c r="R31" s="40" t="b">
        <v>0</v>
      </c>
      <c r="S31" s="40" t="s">
        <v>211</v>
      </c>
      <c r="T31" s="40" t="s">
        <v>212</v>
      </c>
      <c r="U31" s="41">
        <v>0.1</v>
      </c>
      <c r="V31" s="41">
        <v>0.9</v>
      </c>
      <c r="W31" s="41">
        <v>0.3</v>
      </c>
      <c r="X31" s="41">
        <v>0.4</v>
      </c>
      <c r="Y31" s="40" t="b">
        <v>0</v>
      </c>
      <c r="Z31" s="40" t="b">
        <v>1</v>
      </c>
      <c r="AA31" s="40" t="b">
        <v>0</v>
      </c>
      <c r="AB31" s="40" t="b">
        <v>1</v>
      </c>
      <c r="AC31" s="40" t="b">
        <v>0</v>
      </c>
      <c r="AD31" s="40" t="s">
        <v>213</v>
      </c>
      <c r="AE31" s="41">
        <v>0.81121</v>
      </c>
      <c r="AF31" s="41">
        <v>-0.391394867</v>
      </c>
      <c r="AG31" s="41">
        <v>-1.48248</v>
      </c>
      <c r="AH31" s="41">
        <v>20000.0</v>
      </c>
      <c r="AI31" s="41">
        <v>1068.171</v>
      </c>
      <c r="AJ31" s="41" t="s">
        <v>480</v>
      </c>
      <c r="AK31" s="41" t="s">
        <v>481</v>
      </c>
      <c r="AL31" s="40" t="s">
        <v>216</v>
      </c>
      <c r="AM31" s="41">
        <v>-0.39139</v>
      </c>
      <c r="AN31" s="41">
        <v>-1.48248</v>
      </c>
      <c r="AO31" s="41">
        <v>1067.887</v>
      </c>
      <c r="AP31" s="40" t="b">
        <v>0</v>
      </c>
      <c r="AQ31" s="43"/>
      <c r="AR31" s="43"/>
      <c r="AS31" s="41">
        <v>0.0</v>
      </c>
      <c r="AT31" s="40" t="b">
        <v>0</v>
      </c>
      <c r="AU31" s="43"/>
      <c r="AV31" s="43"/>
      <c r="AW31" s="41">
        <v>0.0</v>
      </c>
      <c r="AX31" s="40" t="s">
        <v>482</v>
      </c>
      <c r="AY31" s="40" t="s">
        <v>483</v>
      </c>
      <c r="AZ31" s="40" t="s">
        <v>484</v>
      </c>
      <c r="BA31" s="40" t="s">
        <v>485</v>
      </c>
      <c r="BD31" s="40" t="s">
        <v>486</v>
      </c>
      <c r="BE31" s="42">
        <v>7.24E83</v>
      </c>
      <c r="BF31" s="40" t="s">
        <v>487</v>
      </c>
      <c r="BG31" s="40" t="s">
        <v>488</v>
      </c>
      <c r="BJ31" s="40" t="s">
        <v>224</v>
      </c>
      <c r="BK31" s="40" t="s">
        <v>225</v>
      </c>
    </row>
    <row r="32">
      <c r="A32" s="41">
        <v>0.0</v>
      </c>
      <c r="B32" s="42">
        <v>1.67E9</v>
      </c>
      <c r="C32" s="41">
        <v>334226.0</v>
      </c>
      <c r="D32" s="40" t="s">
        <v>206</v>
      </c>
      <c r="E32" s="41" t="str">
        <f>IFERROR(__xludf.DUMMYFUNCTION("split(split(D32,""Instance_"", FALSE),"".mat"",FALSE)"),"280_1")</f>
        <v>280_1</v>
      </c>
      <c r="F32" s="41">
        <v>280.0</v>
      </c>
      <c r="G32" s="41">
        <v>70.0</v>
      </c>
      <c r="H32" s="41">
        <v>140.0</v>
      </c>
      <c r="I32" s="41">
        <v>20000.0</v>
      </c>
      <c r="J32" s="41">
        <v>10000.0</v>
      </c>
      <c r="K32" s="41">
        <v>3600.0</v>
      </c>
      <c r="L32" s="41">
        <v>1800.0</v>
      </c>
      <c r="M32" s="41">
        <v>30.0</v>
      </c>
      <c r="N32" s="40" t="s">
        <v>207</v>
      </c>
      <c r="O32" s="40" t="s">
        <v>489</v>
      </c>
      <c r="P32" s="40" t="s">
        <v>209</v>
      </c>
      <c r="Q32" s="40" t="s">
        <v>210</v>
      </c>
      <c r="R32" s="40" t="b">
        <v>0</v>
      </c>
      <c r="S32" s="40" t="s">
        <v>211</v>
      </c>
      <c r="T32" s="40" t="s">
        <v>212</v>
      </c>
      <c r="U32" s="41">
        <v>0.1</v>
      </c>
      <c r="V32" s="41">
        <v>0.9</v>
      </c>
      <c r="W32" s="41">
        <v>0.3</v>
      </c>
      <c r="X32" s="41">
        <v>0.4</v>
      </c>
      <c r="Y32" s="40" t="b">
        <v>0</v>
      </c>
      <c r="Z32" s="40" t="b">
        <v>1</v>
      </c>
      <c r="AA32" s="40" t="b">
        <v>0</v>
      </c>
      <c r="AB32" s="40" t="b">
        <v>0</v>
      </c>
      <c r="AC32" s="40" t="b">
        <v>0</v>
      </c>
      <c r="AD32" s="40" t="s">
        <v>213</v>
      </c>
      <c r="AE32" s="41">
        <v>1.467885</v>
      </c>
      <c r="AF32" s="41">
        <v>0.89482208</v>
      </c>
      <c r="AG32" s="41">
        <v>-0.3904</v>
      </c>
      <c r="AH32" s="41">
        <v>20000.0</v>
      </c>
      <c r="AI32" s="41">
        <v>379.9018</v>
      </c>
      <c r="AJ32" s="41" t="s">
        <v>490</v>
      </c>
      <c r="AK32" s="41" t="s">
        <v>491</v>
      </c>
      <c r="AL32" s="40" t="s">
        <v>216</v>
      </c>
      <c r="AM32" s="41">
        <v>0.894822</v>
      </c>
      <c r="AN32" s="41">
        <v>-0.3904</v>
      </c>
      <c r="AO32" s="41">
        <v>379.4681</v>
      </c>
      <c r="AP32" s="40" t="b">
        <v>0</v>
      </c>
      <c r="AQ32" s="43"/>
      <c r="AR32" s="43"/>
      <c r="AS32" s="41">
        <v>0.0</v>
      </c>
      <c r="AT32" s="40" t="b">
        <v>0</v>
      </c>
      <c r="AU32" s="43"/>
      <c r="AV32" s="43"/>
      <c r="AW32" s="41">
        <v>0.0</v>
      </c>
      <c r="AX32" s="40" t="s">
        <v>492</v>
      </c>
      <c r="AY32" s="40" t="s">
        <v>493</v>
      </c>
      <c r="AZ32" s="40" t="s">
        <v>494</v>
      </c>
      <c r="BA32" s="40" t="s">
        <v>495</v>
      </c>
      <c r="BD32" s="40" t="s">
        <v>496</v>
      </c>
      <c r="BE32" s="42">
        <v>9.01E83</v>
      </c>
      <c r="BF32" s="40" t="s">
        <v>497</v>
      </c>
      <c r="BG32" s="44" t="s">
        <v>397</v>
      </c>
      <c r="BH32" s="43"/>
      <c r="BI32" s="43"/>
      <c r="BJ32" s="40" t="s">
        <v>224</v>
      </c>
      <c r="BK32" s="40" t="s">
        <v>225</v>
      </c>
    </row>
    <row r="33">
      <c r="A33" s="41">
        <v>1.0</v>
      </c>
      <c r="B33" s="42">
        <v>1.67E9</v>
      </c>
      <c r="C33" s="41">
        <v>827316.0</v>
      </c>
      <c r="D33" s="40" t="s">
        <v>206</v>
      </c>
      <c r="E33" s="41" t="str">
        <f>IFERROR(__xludf.DUMMYFUNCTION("split(split(D33,""Instance_"", FALSE),"".mat"",FALSE)"),"280_1")</f>
        <v>280_1</v>
      </c>
      <c r="F33" s="41">
        <v>280.0</v>
      </c>
      <c r="G33" s="41">
        <v>70.0</v>
      </c>
      <c r="H33" s="41">
        <v>140.0</v>
      </c>
      <c r="I33" s="41">
        <v>20000.0</v>
      </c>
      <c r="J33" s="41">
        <v>10000.0</v>
      </c>
      <c r="K33" s="41">
        <v>3600.0</v>
      </c>
      <c r="L33" s="41">
        <v>1800.0</v>
      </c>
      <c r="M33" s="41">
        <v>30.0</v>
      </c>
      <c r="N33" s="40" t="s">
        <v>207</v>
      </c>
      <c r="O33" s="40" t="s">
        <v>489</v>
      </c>
      <c r="P33" s="40" t="s">
        <v>209</v>
      </c>
      <c r="Q33" s="40" t="s">
        <v>210</v>
      </c>
      <c r="R33" s="40" t="b">
        <v>0</v>
      </c>
      <c r="S33" s="40" t="s">
        <v>211</v>
      </c>
      <c r="T33" s="40" t="s">
        <v>212</v>
      </c>
      <c r="U33" s="41">
        <v>0.1</v>
      </c>
      <c r="V33" s="41">
        <v>0.9</v>
      </c>
      <c r="W33" s="41">
        <v>0.3</v>
      </c>
      <c r="X33" s="41">
        <v>0.4</v>
      </c>
      <c r="Y33" s="40" t="b">
        <v>0</v>
      </c>
      <c r="Z33" s="40" t="b">
        <v>1</v>
      </c>
      <c r="AA33" s="40" t="b">
        <v>0</v>
      </c>
      <c r="AB33" s="40" t="b">
        <v>0</v>
      </c>
      <c r="AC33" s="40" t="b">
        <v>0</v>
      </c>
      <c r="AD33" s="40" t="s">
        <v>213</v>
      </c>
      <c r="AE33" s="41">
        <v>1.467885</v>
      </c>
      <c r="AF33" s="41">
        <v>0.739452439</v>
      </c>
      <c r="AG33" s="41">
        <v>-0.49625</v>
      </c>
      <c r="AH33" s="41">
        <v>20000.0</v>
      </c>
      <c r="AI33" s="41">
        <v>380.1689</v>
      </c>
      <c r="AJ33" s="41" t="s">
        <v>498</v>
      </c>
      <c r="AK33" s="41" t="s">
        <v>499</v>
      </c>
      <c r="AL33" s="40" t="s">
        <v>216</v>
      </c>
      <c r="AM33" s="41">
        <v>0.739452</v>
      </c>
      <c r="AN33" s="41">
        <v>-0.49625</v>
      </c>
      <c r="AO33" s="41">
        <v>379.8738</v>
      </c>
      <c r="AP33" s="40" t="b">
        <v>0</v>
      </c>
      <c r="AQ33" s="43"/>
      <c r="AR33" s="43"/>
      <c r="AS33" s="41">
        <v>0.0</v>
      </c>
      <c r="AT33" s="40" t="b">
        <v>0</v>
      </c>
      <c r="AU33" s="43"/>
      <c r="AV33" s="43"/>
      <c r="AW33" s="41">
        <v>0.0</v>
      </c>
      <c r="AX33" s="40" t="s">
        <v>500</v>
      </c>
      <c r="AY33" s="40" t="s">
        <v>501</v>
      </c>
      <c r="AZ33" s="40" t="s">
        <v>502</v>
      </c>
      <c r="BA33" s="40" t="s">
        <v>503</v>
      </c>
      <c r="BD33" s="40" t="s">
        <v>504</v>
      </c>
      <c r="BE33" s="42">
        <v>5.98E83</v>
      </c>
      <c r="BF33" s="40" t="s">
        <v>505</v>
      </c>
      <c r="BG33" s="44" t="s">
        <v>397</v>
      </c>
      <c r="BH33" s="43"/>
      <c r="BI33" s="43"/>
      <c r="BJ33" s="40" t="s">
        <v>224</v>
      </c>
      <c r="BK33" s="40" t="s">
        <v>225</v>
      </c>
    </row>
    <row r="34">
      <c r="A34" s="41">
        <v>2.0</v>
      </c>
      <c r="B34" s="42">
        <v>1.67E9</v>
      </c>
      <c r="C34" s="41">
        <v>41525.0</v>
      </c>
      <c r="D34" s="40" t="s">
        <v>206</v>
      </c>
      <c r="E34" s="41" t="str">
        <f>IFERROR(__xludf.DUMMYFUNCTION("split(split(D34,""Instance_"", FALSE),"".mat"",FALSE)"),"280_1")</f>
        <v>280_1</v>
      </c>
      <c r="F34" s="41">
        <v>280.0</v>
      </c>
      <c r="G34" s="41">
        <v>70.0</v>
      </c>
      <c r="H34" s="41">
        <v>140.0</v>
      </c>
      <c r="I34" s="41">
        <v>20000.0</v>
      </c>
      <c r="J34" s="41">
        <v>10000.0</v>
      </c>
      <c r="K34" s="41">
        <v>3600.0</v>
      </c>
      <c r="L34" s="41">
        <v>1800.0</v>
      </c>
      <c r="M34" s="41">
        <v>30.0</v>
      </c>
      <c r="N34" s="40" t="s">
        <v>207</v>
      </c>
      <c r="O34" s="40" t="s">
        <v>489</v>
      </c>
      <c r="P34" s="40" t="s">
        <v>209</v>
      </c>
      <c r="Q34" s="40" t="s">
        <v>210</v>
      </c>
      <c r="R34" s="40" t="b">
        <v>0</v>
      </c>
      <c r="S34" s="40" t="s">
        <v>211</v>
      </c>
      <c r="T34" s="40" t="s">
        <v>212</v>
      </c>
      <c r="U34" s="41">
        <v>0.1</v>
      </c>
      <c r="V34" s="41">
        <v>0.9</v>
      </c>
      <c r="W34" s="41">
        <v>0.3</v>
      </c>
      <c r="X34" s="41">
        <v>0.4</v>
      </c>
      <c r="Y34" s="40" t="b">
        <v>0</v>
      </c>
      <c r="Z34" s="40" t="b">
        <v>1</v>
      </c>
      <c r="AA34" s="40" t="b">
        <v>0</v>
      </c>
      <c r="AB34" s="40" t="b">
        <v>0</v>
      </c>
      <c r="AC34" s="40" t="b">
        <v>0</v>
      </c>
      <c r="AD34" s="40" t="s">
        <v>213</v>
      </c>
      <c r="AE34" s="41">
        <v>1.467885</v>
      </c>
      <c r="AF34" s="41">
        <v>0.720019522</v>
      </c>
      <c r="AG34" s="41">
        <v>-0.50949</v>
      </c>
      <c r="AH34" s="41">
        <v>20000.0</v>
      </c>
      <c r="AI34" s="41">
        <v>383.6592</v>
      </c>
      <c r="AJ34" s="41" t="s">
        <v>506</v>
      </c>
      <c r="AK34" s="41" t="s">
        <v>507</v>
      </c>
      <c r="AL34" s="40" t="s">
        <v>216</v>
      </c>
      <c r="AM34" s="41">
        <v>0.72002</v>
      </c>
      <c r="AN34" s="41">
        <v>-0.50949</v>
      </c>
      <c r="AO34" s="41">
        <v>383.3696</v>
      </c>
      <c r="AP34" s="40" t="b">
        <v>0</v>
      </c>
      <c r="AQ34" s="43"/>
      <c r="AR34" s="43"/>
      <c r="AS34" s="41">
        <v>0.0</v>
      </c>
      <c r="AT34" s="40" t="b">
        <v>0</v>
      </c>
      <c r="AU34" s="43"/>
      <c r="AV34" s="43"/>
      <c r="AW34" s="41">
        <v>0.0</v>
      </c>
      <c r="AX34" s="40" t="s">
        <v>508</v>
      </c>
      <c r="AY34" s="40" t="s">
        <v>509</v>
      </c>
      <c r="AZ34" s="40" t="s">
        <v>510</v>
      </c>
      <c r="BA34" s="40" t="s">
        <v>511</v>
      </c>
      <c r="BD34" s="40" t="s">
        <v>512</v>
      </c>
      <c r="BE34" s="42">
        <v>2.96E83</v>
      </c>
      <c r="BF34" s="40" t="s">
        <v>513</v>
      </c>
      <c r="BG34" s="44" t="s">
        <v>397</v>
      </c>
      <c r="BH34" s="43"/>
      <c r="BI34" s="43"/>
      <c r="BJ34" s="40" t="s">
        <v>224</v>
      </c>
      <c r="BK34" s="40" t="s">
        <v>225</v>
      </c>
    </row>
    <row r="35">
      <c r="A35" s="41">
        <v>3.0</v>
      </c>
      <c r="B35" s="42">
        <v>1.67E9</v>
      </c>
      <c r="C35" s="41">
        <v>65067.0</v>
      </c>
      <c r="D35" s="40" t="s">
        <v>206</v>
      </c>
      <c r="E35" s="41" t="str">
        <f>IFERROR(__xludf.DUMMYFUNCTION("split(split(D35,""Instance_"", FALSE),"".mat"",FALSE)"),"280_1")</f>
        <v>280_1</v>
      </c>
      <c r="F35" s="41">
        <v>280.0</v>
      </c>
      <c r="G35" s="41">
        <v>70.0</v>
      </c>
      <c r="H35" s="41">
        <v>140.0</v>
      </c>
      <c r="I35" s="41">
        <v>20000.0</v>
      </c>
      <c r="J35" s="41">
        <v>10000.0</v>
      </c>
      <c r="K35" s="41">
        <v>3600.0</v>
      </c>
      <c r="L35" s="41">
        <v>1800.0</v>
      </c>
      <c r="M35" s="41">
        <v>30.0</v>
      </c>
      <c r="N35" s="40" t="s">
        <v>207</v>
      </c>
      <c r="O35" s="40" t="s">
        <v>489</v>
      </c>
      <c r="P35" s="40" t="s">
        <v>209</v>
      </c>
      <c r="Q35" s="40" t="s">
        <v>210</v>
      </c>
      <c r="R35" s="40" t="b">
        <v>0</v>
      </c>
      <c r="S35" s="40" t="s">
        <v>211</v>
      </c>
      <c r="T35" s="40" t="s">
        <v>212</v>
      </c>
      <c r="U35" s="41">
        <v>0.1</v>
      </c>
      <c r="V35" s="41">
        <v>0.9</v>
      </c>
      <c r="W35" s="41">
        <v>0.3</v>
      </c>
      <c r="X35" s="41">
        <v>0.4</v>
      </c>
      <c r="Y35" s="40" t="b">
        <v>0</v>
      </c>
      <c r="Z35" s="40" t="b">
        <v>1</v>
      </c>
      <c r="AA35" s="40" t="b">
        <v>0</v>
      </c>
      <c r="AB35" s="40" t="b">
        <v>0</v>
      </c>
      <c r="AC35" s="40" t="b">
        <v>0</v>
      </c>
      <c r="AD35" s="40" t="s">
        <v>213</v>
      </c>
      <c r="AE35" s="41">
        <v>1.467885</v>
      </c>
      <c r="AF35" s="41">
        <v>0.786124927</v>
      </c>
      <c r="AG35" s="41">
        <v>-0.46445</v>
      </c>
      <c r="AH35" s="41">
        <v>20000.0</v>
      </c>
      <c r="AI35" s="41">
        <v>382.4189</v>
      </c>
      <c r="AJ35" s="41" t="s">
        <v>514</v>
      </c>
      <c r="AK35" s="41" t="s">
        <v>515</v>
      </c>
      <c r="AL35" s="40" t="s">
        <v>216</v>
      </c>
      <c r="AM35" s="41">
        <v>0.786125</v>
      </c>
      <c r="AN35" s="41">
        <v>-0.46445</v>
      </c>
      <c r="AO35" s="41">
        <v>382.1207</v>
      </c>
      <c r="AP35" s="40" t="b">
        <v>0</v>
      </c>
      <c r="AQ35" s="43"/>
      <c r="AR35" s="43"/>
      <c r="AS35" s="41">
        <v>0.0</v>
      </c>
      <c r="AT35" s="40" t="b">
        <v>0</v>
      </c>
      <c r="AU35" s="43"/>
      <c r="AV35" s="43"/>
      <c r="AW35" s="41">
        <v>0.0</v>
      </c>
      <c r="AX35" s="40" t="s">
        <v>516</v>
      </c>
      <c r="AY35" s="40" t="s">
        <v>517</v>
      </c>
      <c r="AZ35" s="40" t="s">
        <v>518</v>
      </c>
      <c r="BA35" s="40" t="s">
        <v>519</v>
      </c>
      <c r="BD35" s="40" t="s">
        <v>520</v>
      </c>
      <c r="BE35" s="42">
        <v>8.16E83</v>
      </c>
      <c r="BF35" s="40" t="s">
        <v>521</v>
      </c>
      <c r="BG35" s="40" t="s">
        <v>522</v>
      </c>
      <c r="BJ35" s="40" t="s">
        <v>224</v>
      </c>
      <c r="BK35" s="40" t="s">
        <v>225</v>
      </c>
    </row>
    <row r="36">
      <c r="A36" s="41">
        <v>4.0</v>
      </c>
      <c r="B36" s="42">
        <v>1.67E9</v>
      </c>
      <c r="C36" s="41">
        <v>29995.0</v>
      </c>
      <c r="D36" s="40" t="s">
        <v>206</v>
      </c>
      <c r="E36" s="41" t="str">
        <f>IFERROR(__xludf.DUMMYFUNCTION("split(split(D36,""Instance_"", FALSE),"".mat"",FALSE)"),"280_1")</f>
        <v>280_1</v>
      </c>
      <c r="F36" s="41">
        <v>280.0</v>
      </c>
      <c r="G36" s="41">
        <v>70.0</v>
      </c>
      <c r="H36" s="41">
        <v>140.0</v>
      </c>
      <c r="I36" s="41">
        <v>20000.0</v>
      </c>
      <c r="J36" s="41">
        <v>10000.0</v>
      </c>
      <c r="K36" s="41">
        <v>3600.0</v>
      </c>
      <c r="L36" s="41">
        <v>1800.0</v>
      </c>
      <c r="M36" s="41">
        <v>30.0</v>
      </c>
      <c r="N36" s="40" t="s">
        <v>207</v>
      </c>
      <c r="O36" s="40" t="s">
        <v>489</v>
      </c>
      <c r="P36" s="40" t="s">
        <v>209</v>
      </c>
      <c r="Q36" s="40" t="s">
        <v>210</v>
      </c>
      <c r="R36" s="40" t="b">
        <v>0</v>
      </c>
      <c r="S36" s="40" t="s">
        <v>211</v>
      </c>
      <c r="T36" s="40" t="s">
        <v>212</v>
      </c>
      <c r="U36" s="41">
        <v>0.1</v>
      </c>
      <c r="V36" s="41">
        <v>0.9</v>
      </c>
      <c r="W36" s="41">
        <v>0.3</v>
      </c>
      <c r="X36" s="41">
        <v>0.4</v>
      </c>
      <c r="Y36" s="40" t="b">
        <v>0</v>
      </c>
      <c r="Z36" s="40" t="b">
        <v>1</v>
      </c>
      <c r="AA36" s="40" t="b">
        <v>0</v>
      </c>
      <c r="AB36" s="40" t="b">
        <v>0</v>
      </c>
      <c r="AC36" s="40" t="b">
        <v>0</v>
      </c>
      <c r="AD36" s="40" t="s">
        <v>213</v>
      </c>
      <c r="AE36" s="41">
        <v>1.467885</v>
      </c>
      <c r="AF36" s="41">
        <v>0.900047186</v>
      </c>
      <c r="AG36" s="41">
        <v>-0.38684</v>
      </c>
      <c r="AH36" s="41">
        <v>20000.0</v>
      </c>
      <c r="AI36" s="41">
        <v>384.0793</v>
      </c>
      <c r="AJ36" s="41" t="s">
        <v>523</v>
      </c>
      <c r="AK36" s="41" t="s">
        <v>524</v>
      </c>
      <c r="AL36" s="40" t="s">
        <v>216</v>
      </c>
      <c r="AM36" s="41">
        <v>0.900047</v>
      </c>
      <c r="AN36" s="41">
        <v>-0.38684</v>
      </c>
      <c r="AO36" s="41">
        <v>383.7886</v>
      </c>
      <c r="AP36" s="40" t="b">
        <v>0</v>
      </c>
      <c r="AQ36" s="43"/>
      <c r="AR36" s="43"/>
      <c r="AS36" s="41">
        <v>0.0</v>
      </c>
      <c r="AT36" s="40" t="b">
        <v>0</v>
      </c>
      <c r="AU36" s="43"/>
      <c r="AV36" s="43"/>
      <c r="AW36" s="41">
        <v>0.0</v>
      </c>
      <c r="AX36" s="40" t="s">
        <v>525</v>
      </c>
      <c r="AY36" s="40" t="s">
        <v>526</v>
      </c>
      <c r="AZ36" s="40" t="s">
        <v>527</v>
      </c>
      <c r="BA36" s="40" t="s">
        <v>528</v>
      </c>
      <c r="BD36" s="40" t="s">
        <v>529</v>
      </c>
      <c r="BE36" s="42">
        <v>8.71E83</v>
      </c>
      <c r="BF36" s="40" t="s">
        <v>530</v>
      </c>
      <c r="BG36" s="44" t="s">
        <v>397</v>
      </c>
      <c r="BH36" s="43"/>
      <c r="BI36" s="43"/>
      <c r="BJ36" s="40" t="s">
        <v>224</v>
      </c>
      <c r="BK36" s="40" t="s">
        <v>225</v>
      </c>
    </row>
    <row r="37">
      <c r="A37" s="41">
        <v>5.0</v>
      </c>
      <c r="B37" s="42">
        <v>1.67E9</v>
      </c>
      <c r="C37" s="41">
        <v>61551.0</v>
      </c>
      <c r="D37" s="40" t="s">
        <v>206</v>
      </c>
      <c r="E37" s="41" t="str">
        <f>IFERROR(__xludf.DUMMYFUNCTION("split(split(D37,""Instance_"", FALSE),"".mat"",FALSE)"),"280_1")</f>
        <v>280_1</v>
      </c>
      <c r="F37" s="41">
        <v>280.0</v>
      </c>
      <c r="G37" s="41">
        <v>70.0</v>
      </c>
      <c r="H37" s="41">
        <v>140.0</v>
      </c>
      <c r="I37" s="41">
        <v>20000.0</v>
      </c>
      <c r="J37" s="41">
        <v>10000.0</v>
      </c>
      <c r="K37" s="41">
        <v>3600.0</v>
      </c>
      <c r="L37" s="41">
        <v>1800.0</v>
      </c>
      <c r="M37" s="41">
        <v>30.0</v>
      </c>
      <c r="N37" s="40" t="s">
        <v>207</v>
      </c>
      <c r="O37" s="40" t="s">
        <v>489</v>
      </c>
      <c r="P37" s="40" t="s">
        <v>209</v>
      </c>
      <c r="Q37" s="40" t="s">
        <v>210</v>
      </c>
      <c r="R37" s="40" t="b">
        <v>0</v>
      </c>
      <c r="S37" s="40" t="s">
        <v>211</v>
      </c>
      <c r="T37" s="40" t="s">
        <v>212</v>
      </c>
      <c r="U37" s="41">
        <v>0.1</v>
      </c>
      <c r="V37" s="41">
        <v>0.9</v>
      </c>
      <c r="W37" s="41">
        <v>0.3</v>
      </c>
      <c r="X37" s="41">
        <v>0.4</v>
      </c>
      <c r="Y37" s="40" t="b">
        <v>0</v>
      </c>
      <c r="Z37" s="40" t="b">
        <v>1</v>
      </c>
      <c r="AA37" s="40" t="b">
        <v>0</v>
      </c>
      <c r="AB37" s="40" t="b">
        <v>0</v>
      </c>
      <c r="AC37" s="40" t="b">
        <v>0</v>
      </c>
      <c r="AD37" s="40" t="s">
        <v>213</v>
      </c>
      <c r="AE37" s="41">
        <v>1.467885</v>
      </c>
      <c r="AF37" s="41">
        <v>0.877738269</v>
      </c>
      <c r="AG37" s="41">
        <v>-0.40204</v>
      </c>
      <c r="AH37" s="41">
        <v>20000.0</v>
      </c>
      <c r="AI37" s="41">
        <v>383.1269</v>
      </c>
      <c r="AJ37" s="41" t="s">
        <v>531</v>
      </c>
      <c r="AK37" s="41" t="s">
        <v>532</v>
      </c>
      <c r="AL37" s="40" t="s">
        <v>216</v>
      </c>
      <c r="AM37" s="41">
        <v>0.877738</v>
      </c>
      <c r="AN37" s="41">
        <v>-0.40204</v>
      </c>
      <c r="AO37" s="41">
        <v>382.7853</v>
      </c>
      <c r="AP37" s="40" t="b">
        <v>0</v>
      </c>
      <c r="AQ37" s="43"/>
      <c r="AR37" s="43"/>
      <c r="AS37" s="41">
        <v>0.0</v>
      </c>
      <c r="AT37" s="40" t="b">
        <v>0</v>
      </c>
      <c r="AU37" s="43"/>
      <c r="AV37" s="43"/>
      <c r="AW37" s="41">
        <v>0.0</v>
      </c>
      <c r="AX37" s="40" t="s">
        <v>533</v>
      </c>
      <c r="AY37" s="40" t="s">
        <v>534</v>
      </c>
      <c r="AZ37" s="40" t="s">
        <v>535</v>
      </c>
      <c r="BA37" s="40" t="s">
        <v>536</v>
      </c>
      <c r="BD37" s="40" t="s">
        <v>537</v>
      </c>
      <c r="BE37" s="42">
        <v>8.99E83</v>
      </c>
      <c r="BF37" s="40" t="s">
        <v>538</v>
      </c>
      <c r="BG37" s="40" t="s">
        <v>539</v>
      </c>
      <c r="BJ37" s="40" t="s">
        <v>224</v>
      </c>
      <c r="BK37" s="40" t="s">
        <v>225</v>
      </c>
    </row>
    <row r="38">
      <c r="A38" s="41">
        <v>6.0</v>
      </c>
      <c r="B38" s="42">
        <v>1.67E9</v>
      </c>
      <c r="C38" s="41">
        <v>898205.0</v>
      </c>
      <c r="D38" s="40" t="s">
        <v>206</v>
      </c>
      <c r="E38" s="41" t="str">
        <f>IFERROR(__xludf.DUMMYFUNCTION("split(split(D38,""Instance_"", FALSE),"".mat"",FALSE)"),"280_1")</f>
        <v>280_1</v>
      </c>
      <c r="F38" s="41">
        <v>280.0</v>
      </c>
      <c r="G38" s="41">
        <v>70.0</v>
      </c>
      <c r="H38" s="41">
        <v>140.0</v>
      </c>
      <c r="I38" s="41">
        <v>20000.0</v>
      </c>
      <c r="J38" s="41">
        <v>10000.0</v>
      </c>
      <c r="K38" s="41">
        <v>3600.0</v>
      </c>
      <c r="L38" s="41">
        <v>1800.0</v>
      </c>
      <c r="M38" s="41">
        <v>30.0</v>
      </c>
      <c r="N38" s="40" t="s">
        <v>207</v>
      </c>
      <c r="O38" s="40" t="s">
        <v>489</v>
      </c>
      <c r="P38" s="40" t="s">
        <v>209</v>
      </c>
      <c r="Q38" s="40" t="s">
        <v>210</v>
      </c>
      <c r="R38" s="40" t="b">
        <v>0</v>
      </c>
      <c r="S38" s="40" t="s">
        <v>211</v>
      </c>
      <c r="T38" s="40" t="s">
        <v>212</v>
      </c>
      <c r="U38" s="41">
        <v>0.1</v>
      </c>
      <c r="V38" s="41">
        <v>0.9</v>
      </c>
      <c r="W38" s="41">
        <v>0.3</v>
      </c>
      <c r="X38" s="41">
        <v>0.4</v>
      </c>
      <c r="Y38" s="40" t="b">
        <v>0</v>
      </c>
      <c r="Z38" s="40" t="b">
        <v>1</v>
      </c>
      <c r="AA38" s="40" t="b">
        <v>0</v>
      </c>
      <c r="AB38" s="40" t="b">
        <v>0</v>
      </c>
      <c r="AC38" s="40" t="b">
        <v>0</v>
      </c>
      <c r="AD38" s="40" t="s">
        <v>213</v>
      </c>
      <c r="AE38" s="41">
        <v>1.467885</v>
      </c>
      <c r="AF38" s="41">
        <v>0.92761838</v>
      </c>
      <c r="AG38" s="41">
        <v>-0.36806</v>
      </c>
      <c r="AH38" s="41">
        <v>20000.0</v>
      </c>
      <c r="AI38" s="41">
        <v>382.5439</v>
      </c>
      <c r="AJ38" s="41" t="s">
        <v>540</v>
      </c>
      <c r="AK38" s="41" t="s">
        <v>541</v>
      </c>
      <c r="AL38" s="40" t="s">
        <v>216</v>
      </c>
      <c r="AM38" s="41">
        <v>0.927618</v>
      </c>
      <c r="AN38" s="41">
        <v>-0.36806</v>
      </c>
      <c r="AO38" s="41">
        <v>382.2531</v>
      </c>
      <c r="AP38" s="40" t="b">
        <v>0</v>
      </c>
      <c r="AQ38" s="43"/>
      <c r="AR38" s="43"/>
      <c r="AS38" s="41">
        <v>0.0</v>
      </c>
      <c r="AT38" s="40" t="b">
        <v>0</v>
      </c>
      <c r="AU38" s="43"/>
      <c r="AV38" s="43"/>
      <c r="AW38" s="41">
        <v>0.0</v>
      </c>
      <c r="AX38" s="40" t="s">
        <v>542</v>
      </c>
      <c r="AY38" s="40" t="s">
        <v>543</v>
      </c>
      <c r="AZ38" s="40" t="s">
        <v>544</v>
      </c>
      <c r="BA38" s="40" t="s">
        <v>545</v>
      </c>
      <c r="BD38" s="40" t="s">
        <v>546</v>
      </c>
      <c r="BE38" s="42">
        <v>9.37E83</v>
      </c>
      <c r="BF38" s="40" t="s">
        <v>547</v>
      </c>
      <c r="BG38" s="40" t="s">
        <v>548</v>
      </c>
      <c r="BJ38" s="40" t="s">
        <v>224</v>
      </c>
      <c r="BK38" s="40" t="s">
        <v>225</v>
      </c>
    </row>
    <row r="39">
      <c r="A39" s="41">
        <v>7.0</v>
      </c>
      <c r="B39" s="42">
        <v>1.67E9</v>
      </c>
      <c r="C39" s="41">
        <v>816563.0</v>
      </c>
      <c r="D39" s="40" t="s">
        <v>206</v>
      </c>
      <c r="E39" s="41" t="str">
        <f>IFERROR(__xludf.DUMMYFUNCTION("split(split(D39,""Instance_"", FALSE),"".mat"",FALSE)"),"280_1")</f>
        <v>280_1</v>
      </c>
      <c r="F39" s="41">
        <v>280.0</v>
      </c>
      <c r="G39" s="41">
        <v>70.0</v>
      </c>
      <c r="H39" s="41">
        <v>140.0</v>
      </c>
      <c r="I39" s="41">
        <v>20000.0</v>
      </c>
      <c r="J39" s="41">
        <v>10000.0</v>
      </c>
      <c r="K39" s="41">
        <v>3600.0</v>
      </c>
      <c r="L39" s="41">
        <v>1800.0</v>
      </c>
      <c r="M39" s="41">
        <v>30.0</v>
      </c>
      <c r="N39" s="40" t="s">
        <v>207</v>
      </c>
      <c r="O39" s="40" t="s">
        <v>489</v>
      </c>
      <c r="P39" s="40" t="s">
        <v>209</v>
      </c>
      <c r="Q39" s="40" t="s">
        <v>210</v>
      </c>
      <c r="R39" s="40" t="b">
        <v>0</v>
      </c>
      <c r="S39" s="40" t="s">
        <v>211</v>
      </c>
      <c r="T39" s="40" t="s">
        <v>212</v>
      </c>
      <c r="U39" s="41">
        <v>0.1</v>
      </c>
      <c r="V39" s="41">
        <v>0.9</v>
      </c>
      <c r="W39" s="41">
        <v>0.3</v>
      </c>
      <c r="X39" s="41">
        <v>0.4</v>
      </c>
      <c r="Y39" s="40" t="b">
        <v>0</v>
      </c>
      <c r="Z39" s="40" t="b">
        <v>1</v>
      </c>
      <c r="AA39" s="40" t="b">
        <v>0</v>
      </c>
      <c r="AB39" s="40" t="b">
        <v>0</v>
      </c>
      <c r="AC39" s="40" t="b">
        <v>0</v>
      </c>
      <c r="AD39" s="40" t="s">
        <v>213</v>
      </c>
      <c r="AE39" s="41">
        <v>1.467885</v>
      </c>
      <c r="AF39" s="41">
        <v>0.78445712</v>
      </c>
      <c r="AG39" s="41">
        <v>-0.46559</v>
      </c>
      <c r="AH39" s="41">
        <v>20000.0</v>
      </c>
      <c r="AI39" s="41">
        <v>383.0361</v>
      </c>
      <c r="AJ39" s="41" t="s">
        <v>549</v>
      </c>
      <c r="AK39" s="41" t="s">
        <v>550</v>
      </c>
      <c r="AL39" s="40" t="s">
        <v>216</v>
      </c>
      <c r="AM39" s="41">
        <v>0.784457</v>
      </c>
      <c r="AN39" s="41">
        <v>-0.46559</v>
      </c>
      <c r="AO39" s="41">
        <v>382.7428</v>
      </c>
      <c r="AP39" s="40" t="b">
        <v>0</v>
      </c>
      <c r="AQ39" s="43"/>
      <c r="AR39" s="43"/>
      <c r="AS39" s="41">
        <v>0.0</v>
      </c>
      <c r="AT39" s="40" t="b">
        <v>0</v>
      </c>
      <c r="AU39" s="43"/>
      <c r="AV39" s="43"/>
      <c r="AW39" s="41">
        <v>0.0</v>
      </c>
      <c r="AX39" s="40" t="s">
        <v>551</v>
      </c>
      <c r="AY39" s="40" t="s">
        <v>552</v>
      </c>
      <c r="AZ39" s="40" t="s">
        <v>553</v>
      </c>
      <c r="BA39" s="40" t="s">
        <v>554</v>
      </c>
      <c r="BD39" s="40" t="s">
        <v>555</v>
      </c>
      <c r="BE39" s="42">
        <v>1.79E84</v>
      </c>
      <c r="BF39" s="40" t="s">
        <v>556</v>
      </c>
      <c r="BG39" s="45">
        <v>1.7870863767723E254</v>
      </c>
      <c r="BJ39" s="40" t="s">
        <v>224</v>
      </c>
      <c r="BK39" s="40" t="s">
        <v>225</v>
      </c>
    </row>
    <row r="40">
      <c r="A40" s="41">
        <v>8.0</v>
      </c>
      <c r="B40" s="42">
        <v>1.67E9</v>
      </c>
      <c r="C40" s="41">
        <v>240247.0</v>
      </c>
      <c r="D40" s="40" t="s">
        <v>206</v>
      </c>
      <c r="E40" s="41" t="str">
        <f>IFERROR(__xludf.DUMMYFUNCTION("split(split(D40,""Instance_"", FALSE),"".mat"",FALSE)"),"280_1")</f>
        <v>280_1</v>
      </c>
      <c r="F40" s="41">
        <v>280.0</v>
      </c>
      <c r="G40" s="41">
        <v>70.0</v>
      </c>
      <c r="H40" s="41">
        <v>140.0</v>
      </c>
      <c r="I40" s="41">
        <v>20000.0</v>
      </c>
      <c r="J40" s="41">
        <v>10000.0</v>
      </c>
      <c r="K40" s="41">
        <v>3600.0</v>
      </c>
      <c r="L40" s="41">
        <v>1800.0</v>
      </c>
      <c r="M40" s="41">
        <v>30.0</v>
      </c>
      <c r="N40" s="40" t="s">
        <v>207</v>
      </c>
      <c r="O40" s="40" t="s">
        <v>489</v>
      </c>
      <c r="P40" s="40" t="s">
        <v>209</v>
      </c>
      <c r="Q40" s="40" t="s">
        <v>210</v>
      </c>
      <c r="R40" s="40" t="b">
        <v>0</v>
      </c>
      <c r="S40" s="40" t="s">
        <v>211</v>
      </c>
      <c r="T40" s="40" t="s">
        <v>212</v>
      </c>
      <c r="U40" s="41">
        <v>0.1</v>
      </c>
      <c r="V40" s="41">
        <v>0.9</v>
      </c>
      <c r="W40" s="41">
        <v>0.3</v>
      </c>
      <c r="X40" s="41">
        <v>0.4</v>
      </c>
      <c r="Y40" s="40" t="b">
        <v>0</v>
      </c>
      <c r="Z40" s="40" t="b">
        <v>1</v>
      </c>
      <c r="AA40" s="40" t="b">
        <v>0</v>
      </c>
      <c r="AB40" s="40" t="b">
        <v>0</v>
      </c>
      <c r="AC40" s="40" t="b">
        <v>0</v>
      </c>
      <c r="AD40" s="40" t="s">
        <v>213</v>
      </c>
      <c r="AE40" s="41">
        <v>1.467885</v>
      </c>
      <c r="AF40" s="41">
        <v>0.547355628</v>
      </c>
      <c r="AG40" s="41">
        <v>-0.62711</v>
      </c>
      <c r="AH40" s="41">
        <v>20000.0</v>
      </c>
      <c r="AI40" s="41">
        <v>382.6971</v>
      </c>
      <c r="AJ40" s="41" t="s">
        <v>557</v>
      </c>
      <c r="AK40" s="41" t="s">
        <v>558</v>
      </c>
      <c r="AL40" s="40" t="s">
        <v>216</v>
      </c>
      <c r="AM40" s="41">
        <v>0.547356</v>
      </c>
      <c r="AN40" s="41">
        <v>-0.62711</v>
      </c>
      <c r="AO40" s="41">
        <v>382.4055</v>
      </c>
      <c r="AP40" s="40" t="b">
        <v>0</v>
      </c>
      <c r="AQ40" s="43"/>
      <c r="AR40" s="43"/>
      <c r="AS40" s="41">
        <v>0.0</v>
      </c>
      <c r="AT40" s="40" t="b">
        <v>0</v>
      </c>
      <c r="AU40" s="43"/>
      <c r="AV40" s="43"/>
      <c r="AW40" s="41">
        <v>0.0</v>
      </c>
      <c r="AX40" s="40" t="s">
        <v>559</v>
      </c>
      <c r="AY40" s="40" t="s">
        <v>560</v>
      </c>
      <c r="AZ40" s="40" t="s">
        <v>561</v>
      </c>
      <c r="BA40" s="40" t="s">
        <v>562</v>
      </c>
      <c r="BD40" s="40" t="s">
        <v>563</v>
      </c>
      <c r="BE40" s="42">
        <v>8.29E83</v>
      </c>
      <c r="BF40" s="40" t="s">
        <v>564</v>
      </c>
      <c r="BG40" s="40" t="s">
        <v>565</v>
      </c>
      <c r="BJ40" s="40" t="s">
        <v>224</v>
      </c>
      <c r="BK40" s="40" t="s">
        <v>225</v>
      </c>
    </row>
    <row r="41">
      <c r="A41" s="41">
        <v>9.0</v>
      </c>
      <c r="B41" s="42">
        <v>1.67E9</v>
      </c>
      <c r="C41" s="41">
        <v>895804.0</v>
      </c>
      <c r="D41" s="40" t="s">
        <v>206</v>
      </c>
      <c r="E41" s="41" t="str">
        <f>IFERROR(__xludf.DUMMYFUNCTION("split(split(D41,""Instance_"", FALSE),"".mat"",FALSE)"),"280_1")</f>
        <v>280_1</v>
      </c>
      <c r="F41" s="41">
        <v>280.0</v>
      </c>
      <c r="G41" s="41">
        <v>70.0</v>
      </c>
      <c r="H41" s="41">
        <v>140.0</v>
      </c>
      <c r="I41" s="41">
        <v>20000.0</v>
      </c>
      <c r="J41" s="41">
        <v>10000.0</v>
      </c>
      <c r="K41" s="41">
        <v>3600.0</v>
      </c>
      <c r="L41" s="41">
        <v>1800.0</v>
      </c>
      <c r="M41" s="41">
        <v>30.0</v>
      </c>
      <c r="N41" s="40" t="s">
        <v>207</v>
      </c>
      <c r="O41" s="40" t="s">
        <v>489</v>
      </c>
      <c r="P41" s="40" t="s">
        <v>209</v>
      </c>
      <c r="Q41" s="40" t="s">
        <v>210</v>
      </c>
      <c r="R41" s="40" t="b">
        <v>0</v>
      </c>
      <c r="S41" s="40" t="s">
        <v>211</v>
      </c>
      <c r="T41" s="40" t="s">
        <v>212</v>
      </c>
      <c r="U41" s="41">
        <v>0.1</v>
      </c>
      <c r="V41" s="41">
        <v>0.9</v>
      </c>
      <c r="W41" s="41">
        <v>0.3</v>
      </c>
      <c r="X41" s="41">
        <v>0.4</v>
      </c>
      <c r="Y41" s="40" t="b">
        <v>0</v>
      </c>
      <c r="Z41" s="40" t="b">
        <v>1</v>
      </c>
      <c r="AA41" s="40" t="b">
        <v>0</v>
      </c>
      <c r="AB41" s="40" t="b">
        <v>0</v>
      </c>
      <c r="AC41" s="40" t="b">
        <v>0</v>
      </c>
      <c r="AD41" s="40" t="s">
        <v>213</v>
      </c>
      <c r="AE41" s="41">
        <v>1.467885</v>
      </c>
      <c r="AF41" s="41">
        <v>0.832305126</v>
      </c>
      <c r="AG41" s="41">
        <v>-0.43299</v>
      </c>
      <c r="AH41" s="41">
        <v>20000.0</v>
      </c>
      <c r="AI41" s="41">
        <v>384.0684</v>
      </c>
      <c r="AJ41" s="41" t="s">
        <v>566</v>
      </c>
      <c r="AK41" s="41" t="s">
        <v>567</v>
      </c>
      <c r="AL41" s="40" t="s">
        <v>216</v>
      </c>
      <c r="AM41" s="41">
        <v>0.832305</v>
      </c>
      <c r="AN41" s="41">
        <v>-0.43299</v>
      </c>
      <c r="AO41" s="41">
        <v>383.77</v>
      </c>
      <c r="AP41" s="40" t="b">
        <v>0</v>
      </c>
      <c r="AQ41" s="43"/>
      <c r="AR41" s="43"/>
      <c r="AS41" s="41">
        <v>0.0</v>
      </c>
      <c r="AT41" s="40" t="b">
        <v>0</v>
      </c>
      <c r="AU41" s="43"/>
      <c r="AV41" s="43"/>
      <c r="AW41" s="41">
        <v>0.0</v>
      </c>
      <c r="AX41" s="40" t="s">
        <v>568</v>
      </c>
      <c r="AY41" s="40" t="s">
        <v>569</v>
      </c>
      <c r="AZ41" s="40" t="s">
        <v>570</v>
      </c>
      <c r="BA41" s="40" t="s">
        <v>571</v>
      </c>
      <c r="BD41" s="40" t="s">
        <v>572</v>
      </c>
      <c r="BE41" s="42">
        <v>8.99E83</v>
      </c>
      <c r="BF41" s="40" t="s">
        <v>573</v>
      </c>
      <c r="BG41" s="44" t="s">
        <v>397</v>
      </c>
      <c r="BH41" s="43"/>
      <c r="BI41" s="43"/>
      <c r="BJ41" s="40" t="s">
        <v>224</v>
      </c>
      <c r="BK41" s="40" t="s">
        <v>225</v>
      </c>
    </row>
    <row r="42">
      <c r="A42" s="41">
        <v>10.0</v>
      </c>
      <c r="B42" s="42">
        <v>1.67E9</v>
      </c>
      <c r="C42" s="41">
        <v>142881.0</v>
      </c>
      <c r="D42" s="40" t="s">
        <v>307</v>
      </c>
      <c r="E42" s="41" t="str">
        <f>IFERROR(__xludf.DUMMYFUNCTION("split(split(D42,""Instance_"", FALSE),"".mat"",FALSE)"),"280_2")</f>
        <v>280_2</v>
      </c>
      <c r="F42" s="41">
        <v>280.0</v>
      </c>
      <c r="G42" s="41">
        <v>70.0</v>
      </c>
      <c r="H42" s="41">
        <v>140.0</v>
      </c>
      <c r="I42" s="41">
        <v>20000.0</v>
      </c>
      <c r="J42" s="41">
        <v>10000.0</v>
      </c>
      <c r="K42" s="41">
        <v>3600.0</v>
      </c>
      <c r="L42" s="41">
        <v>1800.0</v>
      </c>
      <c r="M42" s="41">
        <v>30.0</v>
      </c>
      <c r="N42" s="40" t="s">
        <v>207</v>
      </c>
      <c r="O42" s="40" t="s">
        <v>489</v>
      </c>
      <c r="P42" s="40" t="s">
        <v>209</v>
      </c>
      <c r="Q42" s="40" t="s">
        <v>210</v>
      </c>
      <c r="R42" s="40" t="b">
        <v>0</v>
      </c>
      <c r="S42" s="40" t="s">
        <v>211</v>
      </c>
      <c r="T42" s="40" t="s">
        <v>212</v>
      </c>
      <c r="U42" s="41">
        <v>0.1</v>
      </c>
      <c r="V42" s="41">
        <v>0.9</v>
      </c>
      <c r="W42" s="41">
        <v>0.3</v>
      </c>
      <c r="X42" s="41">
        <v>0.4</v>
      </c>
      <c r="Y42" s="40" t="b">
        <v>0</v>
      </c>
      <c r="Z42" s="40" t="b">
        <v>1</v>
      </c>
      <c r="AA42" s="40" t="b">
        <v>0</v>
      </c>
      <c r="AB42" s="40" t="b">
        <v>0</v>
      </c>
      <c r="AC42" s="40" t="b">
        <v>0</v>
      </c>
      <c r="AD42" s="40" t="s">
        <v>213</v>
      </c>
      <c r="AE42" s="41">
        <v>1.192917</v>
      </c>
      <c r="AF42" s="41">
        <v>0.494667798</v>
      </c>
      <c r="AG42" s="41">
        <v>-0.58533</v>
      </c>
      <c r="AH42" s="41">
        <v>20000.0</v>
      </c>
      <c r="AI42" s="41">
        <v>382.9464</v>
      </c>
      <c r="AJ42" s="41" t="s">
        <v>574</v>
      </c>
      <c r="AK42" s="41" t="s">
        <v>575</v>
      </c>
      <c r="AL42" s="40" t="s">
        <v>216</v>
      </c>
      <c r="AM42" s="41">
        <v>0.494668</v>
      </c>
      <c r="AN42" s="41">
        <v>-0.58533</v>
      </c>
      <c r="AO42" s="41">
        <v>382.6036</v>
      </c>
      <c r="AP42" s="40" t="b">
        <v>0</v>
      </c>
      <c r="AQ42" s="43"/>
      <c r="AR42" s="43"/>
      <c r="AS42" s="41">
        <v>0.0</v>
      </c>
      <c r="AT42" s="40" t="b">
        <v>0</v>
      </c>
      <c r="AU42" s="43"/>
      <c r="AV42" s="43"/>
      <c r="AW42" s="41">
        <v>0.0</v>
      </c>
      <c r="AX42" s="40" t="s">
        <v>576</v>
      </c>
      <c r="AY42" s="40" t="s">
        <v>577</v>
      </c>
      <c r="AZ42" s="40" t="s">
        <v>578</v>
      </c>
      <c r="BA42" s="40" t="s">
        <v>579</v>
      </c>
      <c r="BD42" s="40" t="s">
        <v>580</v>
      </c>
      <c r="BE42" s="42">
        <v>7.07E83</v>
      </c>
      <c r="BF42" s="40" t="s">
        <v>581</v>
      </c>
      <c r="BG42" s="44" t="s">
        <v>397</v>
      </c>
      <c r="BH42" s="43"/>
      <c r="BI42" s="43"/>
      <c r="BJ42" s="40" t="s">
        <v>224</v>
      </c>
      <c r="BK42" s="40" t="s">
        <v>225</v>
      </c>
    </row>
    <row r="43">
      <c r="A43" s="41">
        <v>11.0</v>
      </c>
      <c r="B43" s="42">
        <v>1.67E9</v>
      </c>
      <c r="C43" s="41">
        <v>983484.0</v>
      </c>
      <c r="D43" s="40" t="s">
        <v>307</v>
      </c>
      <c r="E43" s="41" t="str">
        <f>IFERROR(__xludf.DUMMYFUNCTION("split(split(D43,""Instance_"", FALSE),"".mat"",FALSE)"),"280_2")</f>
        <v>280_2</v>
      </c>
      <c r="F43" s="41">
        <v>280.0</v>
      </c>
      <c r="G43" s="41">
        <v>70.0</v>
      </c>
      <c r="H43" s="41">
        <v>140.0</v>
      </c>
      <c r="I43" s="41">
        <v>20000.0</v>
      </c>
      <c r="J43" s="41">
        <v>10000.0</v>
      </c>
      <c r="K43" s="41">
        <v>3600.0</v>
      </c>
      <c r="L43" s="41">
        <v>1800.0</v>
      </c>
      <c r="M43" s="41">
        <v>30.0</v>
      </c>
      <c r="N43" s="40" t="s">
        <v>207</v>
      </c>
      <c r="O43" s="40" t="s">
        <v>489</v>
      </c>
      <c r="P43" s="40" t="s">
        <v>209</v>
      </c>
      <c r="Q43" s="40" t="s">
        <v>210</v>
      </c>
      <c r="R43" s="40" t="b">
        <v>0</v>
      </c>
      <c r="S43" s="40" t="s">
        <v>211</v>
      </c>
      <c r="T43" s="40" t="s">
        <v>212</v>
      </c>
      <c r="U43" s="41">
        <v>0.1</v>
      </c>
      <c r="V43" s="41">
        <v>0.9</v>
      </c>
      <c r="W43" s="41">
        <v>0.3</v>
      </c>
      <c r="X43" s="41">
        <v>0.4</v>
      </c>
      <c r="Y43" s="40" t="b">
        <v>0</v>
      </c>
      <c r="Z43" s="40" t="b">
        <v>1</v>
      </c>
      <c r="AA43" s="40" t="b">
        <v>0</v>
      </c>
      <c r="AB43" s="40" t="b">
        <v>0</v>
      </c>
      <c r="AC43" s="40" t="b">
        <v>0</v>
      </c>
      <c r="AD43" s="40" t="s">
        <v>213</v>
      </c>
      <c r="AE43" s="41">
        <v>1.192917</v>
      </c>
      <c r="AF43" s="41">
        <v>0.315323089</v>
      </c>
      <c r="AG43" s="41">
        <v>-0.73567</v>
      </c>
      <c r="AH43" s="41">
        <v>20000.0</v>
      </c>
      <c r="AI43" s="41">
        <v>381.7169</v>
      </c>
      <c r="AJ43" s="41" t="s">
        <v>582</v>
      </c>
      <c r="AK43" s="41" t="s">
        <v>583</v>
      </c>
      <c r="AL43" s="40" t="s">
        <v>216</v>
      </c>
      <c r="AM43" s="41">
        <v>0.315323</v>
      </c>
      <c r="AN43" s="41">
        <v>-0.73567</v>
      </c>
      <c r="AO43" s="41">
        <v>381.4237</v>
      </c>
      <c r="AP43" s="40" t="b">
        <v>0</v>
      </c>
      <c r="AQ43" s="43"/>
      <c r="AR43" s="43"/>
      <c r="AS43" s="41">
        <v>0.0</v>
      </c>
      <c r="AT43" s="40" t="b">
        <v>0</v>
      </c>
      <c r="AU43" s="43"/>
      <c r="AV43" s="43"/>
      <c r="AW43" s="41">
        <v>0.0</v>
      </c>
      <c r="AX43" s="40" t="s">
        <v>584</v>
      </c>
      <c r="AY43" s="40" t="s">
        <v>585</v>
      </c>
      <c r="AZ43" s="40" t="s">
        <v>586</v>
      </c>
      <c r="BA43" s="40" t="s">
        <v>587</v>
      </c>
      <c r="BD43" s="40" t="s">
        <v>588</v>
      </c>
      <c r="BE43" s="42">
        <v>4.57E83</v>
      </c>
      <c r="BF43" s="40" t="s">
        <v>589</v>
      </c>
      <c r="BG43" s="40" t="s">
        <v>590</v>
      </c>
      <c r="BJ43" s="40" t="s">
        <v>224</v>
      </c>
      <c r="BK43" s="40" t="s">
        <v>225</v>
      </c>
    </row>
    <row r="44">
      <c r="A44" s="41">
        <v>12.0</v>
      </c>
      <c r="B44" s="42">
        <v>1.67E9</v>
      </c>
      <c r="C44" s="41">
        <v>999021.0</v>
      </c>
      <c r="D44" s="40" t="s">
        <v>307</v>
      </c>
      <c r="E44" s="41" t="str">
        <f>IFERROR(__xludf.DUMMYFUNCTION("split(split(D44,""Instance_"", FALSE),"".mat"",FALSE)"),"280_2")</f>
        <v>280_2</v>
      </c>
      <c r="F44" s="41">
        <v>280.0</v>
      </c>
      <c r="G44" s="41">
        <v>70.0</v>
      </c>
      <c r="H44" s="41">
        <v>140.0</v>
      </c>
      <c r="I44" s="41">
        <v>20000.0</v>
      </c>
      <c r="J44" s="41">
        <v>10000.0</v>
      </c>
      <c r="K44" s="41">
        <v>3600.0</v>
      </c>
      <c r="L44" s="41">
        <v>1800.0</v>
      </c>
      <c r="M44" s="41">
        <v>30.0</v>
      </c>
      <c r="N44" s="40" t="s">
        <v>207</v>
      </c>
      <c r="O44" s="40" t="s">
        <v>489</v>
      </c>
      <c r="P44" s="40" t="s">
        <v>209</v>
      </c>
      <c r="Q44" s="40" t="s">
        <v>210</v>
      </c>
      <c r="R44" s="40" t="b">
        <v>0</v>
      </c>
      <c r="S44" s="40" t="s">
        <v>211</v>
      </c>
      <c r="T44" s="40" t="s">
        <v>212</v>
      </c>
      <c r="U44" s="41">
        <v>0.1</v>
      </c>
      <c r="V44" s="41">
        <v>0.9</v>
      </c>
      <c r="W44" s="41">
        <v>0.3</v>
      </c>
      <c r="X44" s="41">
        <v>0.4</v>
      </c>
      <c r="Y44" s="40" t="b">
        <v>0</v>
      </c>
      <c r="Z44" s="40" t="b">
        <v>1</v>
      </c>
      <c r="AA44" s="40" t="b">
        <v>0</v>
      </c>
      <c r="AB44" s="40" t="b">
        <v>0</v>
      </c>
      <c r="AC44" s="40" t="b">
        <v>0</v>
      </c>
      <c r="AD44" s="40" t="s">
        <v>213</v>
      </c>
      <c r="AE44" s="41">
        <v>1.192917</v>
      </c>
      <c r="AF44" s="41">
        <v>0.758597519</v>
      </c>
      <c r="AG44" s="41">
        <v>-0.36408</v>
      </c>
      <c r="AH44" s="41">
        <v>20000.0</v>
      </c>
      <c r="AI44" s="41">
        <v>383.8743</v>
      </c>
      <c r="AJ44" s="41" t="s">
        <v>591</v>
      </c>
      <c r="AK44" s="41" t="s">
        <v>592</v>
      </c>
      <c r="AL44" s="40" t="s">
        <v>216</v>
      </c>
      <c r="AM44" s="41">
        <v>0.758598</v>
      </c>
      <c r="AN44" s="41">
        <v>-0.36408</v>
      </c>
      <c r="AO44" s="41">
        <v>383.5827</v>
      </c>
      <c r="AP44" s="40" t="b">
        <v>0</v>
      </c>
      <c r="AQ44" s="43"/>
      <c r="AR44" s="43"/>
      <c r="AS44" s="41">
        <v>0.0</v>
      </c>
      <c r="AT44" s="40" t="b">
        <v>0</v>
      </c>
      <c r="AU44" s="43"/>
      <c r="AV44" s="43"/>
      <c r="AW44" s="41">
        <v>0.0</v>
      </c>
      <c r="AX44" s="40" t="s">
        <v>593</v>
      </c>
      <c r="AY44" s="40" t="s">
        <v>594</v>
      </c>
      <c r="AZ44" s="40" t="s">
        <v>595</v>
      </c>
      <c r="BA44" s="40" t="s">
        <v>596</v>
      </c>
      <c r="BD44" s="40" t="s">
        <v>597</v>
      </c>
      <c r="BE44" s="42">
        <v>7.11E83</v>
      </c>
      <c r="BF44" s="40" t="s">
        <v>598</v>
      </c>
      <c r="BG44" s="44" t="s">
        <v>397</v>
      </c>
      <c r="BH44" s="43"/>
      <c r="BI44" s="43"/>
      <c r="BJ44" s="40" t="s">
        <v>224</v>
      </c>
      <c r="BK44" s="40" t="s">
        <v>225</v>
      </c>
    </row>
    <row r="45">
      <c r="A45" s="41">
        <v>13.0</v>
      </c>
      <c r="B45" s="42">
        <v>1.67E9</v>
      </c>
      <c r="C45" s="41">
        <v>360239.0</v>
      </c>
      <c r="D45" s="40" t="s">
        <v>307</v>
      </c>
      <c r="E45" s="41" t="str">
        <f>IFERROR(__xludf.DUMMYFUNCTION("split(split(D45,""Instance_"", FALSE),"".mat"",FALSE)"),"280_2")</f>
        <v>280_2</v>
      </c>
      <c r="F45" s="41">
        <v>280.0</v>
      </c>
      <c r="G45" s="41">
        <v>70.0</v>
      </c>
      <c r="H45" s="41">
        <v>140.0</v>
      </c>
      <c r="I45" s="41">
        <v>20000.0</v>
      </c>
      <c r="J45" s="41">
        <v>10000.0</v>
      </c>
      <c r="K45" s="41">
        <v>3600.0</v>
      </c>
      <c r="L45" s="41">
        <v>1800.0</v>
      </c>
      <c r="M45" s="41">
        <v>30.0</v>
      </c>
      <c r="N45" s="40" t="s">
        <v>207</v>
      </c>
      <c r="O45" s="40" t="s">
        <v>489</v>
      </c>
      <c r="P45" s="40" t="s">
        <v>209</v>
      </c>
      <c r="Q45" s="40" t="s">
        <v>210</v>
      </c>
      <c r="R45" s="40" t="b">
        <v>0</v>
      </c>
      <c r="S45" s="40" t="s">
        <v>211</v>
      </c>
      <c r="T45" s="40" t="s">
        <v>212</v>
      </c>
      <c r="U45" s="41">
        <v>0.1</v>
      </c>
      <c r="V45" s="41">
        <v>0.9</v>
      </c>
      <c r="W45" s="41">
        <v>0.3</v>
      </c>
      <c r="X45" s="41">
        <v>0.4</v>
      </c>
      <c r="Y45" s="40" t="b">
        <v>0</v>
      </c>
      <c r="Z45" s="40" t="b">
        <v>1</v>
      </c>
      <c r="AA45" s="40" t="b">
        <v>0</v>
      </c>
      <c r="AB45" s="40" t="b">
        <v>0</v>
      </c>
      <c r="AC45" s="40" t="b">
        <v>0</v>
      </c>
      <c r="AD45" s="40" t="s">
        <v>213</v>
      </c>
      <c r="AE45" s="41">
        <v>1.192917</v>
      </c>
      <c r="AF45" s="41">
        <v>0.85021135</v>
      </c>
      <c r="AG45" s="41">
        <v>-0.28728</v>
      </c>
      <c r="AH45" s="41">
        <v>20000.0</v>
      </c>
      <c r="AI45" s="41">
        <v>384.3355</v>
      </c>
      <c r="AJ45" s="41" t="s">
        <v>599</v>
      </c>
      <c r="AK45" s="41" t="s">
        <v>600</v>
      </c>
      <c r="AL45" s="40" t="s">
        <v>216</v>
      </c>
      <c r="AM45" s="41">
        <v>0.850211</v>
      </c>
      <c r="AN45" s="41">
        <v>-0.28728</v>
      </c>
      <c r="AO45" s="41">
        <v>384.0409</v>
      </c>
      <c r="AP45" s="40" t="b">
        <v>0</v>
      </c>
      <c r="AQ45" s="43"/>
      <c r="AR45" s="43"/>
      <c r="AS45" s="41">
        <v>0.0</v>
      </c>
      <c r="AT45" s="40" t="b">
        <v>0</v>
      </c>
      <c r="AU45" s="43"/>
      <c r="AV45" s="43"/>
      <c r="AW45" s="41">
        <v>0.0</v>
      </c>
      <c r="AX45" s="40" t="s">
        <v>601</v>
      </c>
      <c r="AY45" s="40" t="s">
        <v>602</v>
      </c>
      <c r="AZ45" s="40" t="s">
        <v>603</v>
      </c>
      <c r="BA45" s="40" t="s">
        <v>604</v>
      </c>
      <c r="BD45" s="40" t="s">
        <v>605</v>
      </c>
      <c r="BE45" s="42">
        <v>4.21E83</v>
      </c>
      <c r="BF45" s="40" t="s">
        <v>606</v>
      </c>
      <c r="BG45" s="40" t="s">
        <v>607</v>
      </c>
      <c r="BJ45" s="40" t="s">
        <v>224</v>
      </c>
      <c r="BK45" s="40" t="s">
        <v>225</v>
      </c>
    </row>
    <row r="46">
      <c r="A46" s="41">
        <v>14.0</v>
      </c>
      <c r="B46" s="42">
        <v>1.67E9</v>
      </c>
      <c r="C46" s="41">
        <v>533655.0</v>
      </c>
      <c r="D46" s="40" t="s">
        <v>307</v>
      </c>
      <c r="E46" s="41" t="str">
        <f>IFERROR(__xludf.DUMMYFUNCTION("split(split(D46,""Instance_"", FALSE),"".mat"",FALSE)"),"280_2")</f>
        <v>280_2</v>
      </c>
      <c r="F46" s="41">
        <v>280.0</v>
      </c>
      <c r="G46" s="41">
        <v>70.0</v>
      </c>
      <c r="H46" s="41">
        <v>140.0</v>
      </c>
      <c r="I46" s="41">
        <v>20000.0</v>
      </c>
      <c r="J46" s="41">
        <v>10000.0</v>
      </c>
      <c r="K46" s="41">
        <v>3600.0</v>
      </c>
      <c r="L46" s="41">
        <v>1800.0</v>
      </c>
      <c r="M46" s="41">
        <v>30.0</v>
      </c>
      <c r="N46" s="40" t="s">
        <v>207</v>
      </c>
      <c r="O46" s="40" t="s">
        <v>489</v>
      </c>
      <c r="P46" s="40" t="s">
        <v>209</v>
      </c>
      <c r="Q46" s="40" t="s">
        <v>210</v>
      </c>
      <c r="R46" s="40" t="b">
        <v>0</v>
      </c>
      <c r="S46" s="40" t="s">
        <v>211</v>
      </c>
      <c r="T46" s="40" t="s">
        <v>212</v>
      </c>
      <c r="U46" s="41">
        <v>0.1</v>
      </c>
      <c r="V46" s="41">
        <v>0.9</v>
      </c>
      <c r="W46" s="41">
        <v>0.3</v>
      </c>
      <c r="X46" s="41">
        <v>0.4</v>
      </c>
      <c r="Y46" s="40" t="b">
        <v>0</v>
      </c>
      <c r="Z46" s="40" t="b">
        <v>1</v>
      </c>
      <c r="AA46" s="40" t="b">
        <v>0</v>
      </c>
      <c r="AB46" s="40" t="b">
        <v>0</v>
      </c>
      <c r="AC46" s="40" t="b">
        <v>0</v>
      </c>
      <c r="AD46" s="40" t="s">
        <v>213</v>
      </c>
      <c r="AE46" s="41">
        <v>1.192917</v>
      </c>
      <c r="AF46" s="41">
        <v>0.961240489</v>
      </c>
      <c r="AG46" s="41">
        <v>-0.19421</v>
      </c>
      <c r="AH46" s="41">
        <v>20000.0</v>
      </c>
      <c r="AI46" s="41">
        <v>385.2862</v>
      </c>
      <c r="AJ46" s="41" t="s">
        <v>608</v>
      </c>
      <c r="AK46" s="41" t="s">
        <v>609</v>
      </c>
      <c r="AL46" s="40" t="s">
        <v>216</v>
      </c>
      <c r="AM46" s="41">
        <v>0.96124</v>
      </c>
      <c r="AN46" s="41">
        <v>-0.19421</v>
      </c>
      <c r="AO46" s="41">
        <v>384.9916</v>
      </c>
      <c r="AP46" s="40" t="b">
        <v>0</v>
      </c>
      <c r="AQ46" s="43"/>
      <c r="AR46" s="43"/>
      <c r="AS46" s="41">
        <v>0.0</v>
      </c>
      <c r="AT46" s="40" t="b">
        <v>0</v>
      </c>
      <c r="AU46" s="43"/>
      <c r="AV46" s="43"/>
      <c r="AW46" s="41">
        <v>0.0</v>
      </c>
      <c r="AX46" s="40" t="s">
        <v>610</v>
      </c>
      <c r="AY46" s="40" t="s">
        <v>611</v>
      </c>
      <c r="AZ46" s="40" t="s">
        <v>612</v>
      </c>
      <c r="BA46" s="40" t="s">
        <v>613</v>
      </c>
      <c r="BD46" s="40" t="s">
        <v>614</v>
      </c>
      <c r="BE46" s="42">
        <v>5.25E83</v>
      </c>
      <c r="BF46" s="40" t="s">
        <v>615</v>
      </c>
      <c r="BG46" s="44" t="s">
        <v>397</v>
      </c>
      <c r="BH46" s="43"/>
      <c r="BI46" s="43"/>
      <c r="BJ46" s="40" t="s">
        <v>224</v>
      </c>
      <c r="BK46" s="40" t="s">
        <v>225</v>
      </c>
    </row>
    <row r="47">
      <c r="A47" s="41">
        <v>15.0</v>
      </c>
      <c r="B47" s="42">
        <v>1.67E9</v>
      </c>
      <c r="C47" s="41">
        <v>416755.0</v>
      </c>
      <c r="D47" s="40" t="s">
        <v>307</v>
      </c>
      <c r="E47" s="41" t="str">
        <f>IFERROR(__xludf.DUMMYFUNCTION("split(split(D47,""Instance_"", FALSE),"".mat"",FALSE)"),"280_2")</f>
        <v>280_2</v>
      </c>
      <c r="F47" s="41">
        <v>280.0</v>
      </c>
      <c r="G47" s="41">
        <v>70.0</v>
      </c>
      <c r="H47" s="41">
        <v>140.0</v>
      </c>
      <c r="I47" s="41">
        <v>20000.0</v>
      </c>
      <c r="J47" s="41">
        <v>10000.0</v>
      </c>
      <c r="K47" s="41">
        <v>3600.0</v>
      </c>
      <c r="L47" s="41">
        <v>1800.0</v>
      </c>
      <c r="M47" s="41">
        <v>30.0</v>
      </c>
      <c r="N47" s="40" t="s">
        <v>207</v>
      </c>
      <c r="O47" s="40" t="s">
        <v>489</v>
      </c>
      <c r="P47" s="40" t="s">
        <v>209</v>
      </c>
      <c r="Q47" s="40" t="s">
        <v>210</v>
      </c>
      <c r="R47" s="40" t="b">
        <v>0</v>
      </c>
      <c r="S47" s="40" t="s">
        <v>211</v>
      </c>
      <c r="T47" s="40" t="s">
        <v>212</v>
      </c>
      <c r="U47" s="41">
        <v>0.1</v>
      </c>
      <c r="V47" s="41">
        <v>0.9</v>
      </c>
      <c r="W47" s="41">
        <v>0.3</v>
      </c>
      <c r="X47" s="41">
        <v>0.4</v>
      </c>
      <c r="Y47" s="40" t="b">
        <v>0</v>
      </c>
      <c r="Z47" s="40" t="b">
        <v>1</v>
      </c>
      <c r="AA47" s="40" t="b">
        <v>0</v>
      </c>
      <c r="AB47" s="40" t="b">
        <v>0</v>
      </c>
      <c r="AC47" s="40" t="b">
        <v>0</v>
      </c>
      <c r="AD47" s="40" t="s">
        <v>213</v>
      </c>
      <c r="AE47" s="41">
        <v>1.192917</v>
      </c>
      <c r="AF47" s="41">
        <v>0.43549412</v>
      </c>
      <c r="AG47" s="41">
        <v>-0.63493</v>
      </c>
      <c r="AH47" s="41">
        <v>20000.0</v>
      </c>
      <c r="AI47" s="41">
        <v>383.8876</v>
      </c>
      <c r="AJ47" s="41" t="s">
        <v>616</v>
      </c>
      <c r="AK47" s="41" t="s">
        <v>617</v>
      </c>
      <c r="AL47" s="40" t="s">
        <v>216</v>
      </c>
      <c r="AM47" s="41">
        <v>0.435494</v>
      </c>
      <c r="AN47" s="41">
        <v>-0.63493</v>
      </c>
      <c r="AO47" s="41">
        <v>383.5944</v>
      </c>
      <c r="AP47" s="40" t="b">
        <v>0</v>
      </c>
      <c r="AQ47" s="43"/>
      <c r="AR47" s="43"/>
      <c r="AS47" s="41">
        <v>0.0</v>
      </c>
      <c r="AT47" s="40" t="b">
        <v>0</v>
      </c>
      <c r="AU47" s="43"/>
      <c r="AV47" s="43"/>
      <c r="AW47" s="41">
        <v>0.0</v>
      </c>
      <c r="AX47" s="40" t="s">
        <v>618</v>
      </c>
      <c r="AY47" s="40" t="s">
        <v>619</v>
      </c>
      <c r="AZ47" s="40" t="s">
        <v>620</v>
      </c>
      <c r="BA47" s="40" t="s">
        <v>621</v>
      </c>
      <c r="BD47" s="40" t="s">
        <v>622</v>
      </c>
      <c r="BE47" s="42">
        <v>9.68E83</v>
      </c>
      <c r="BF47" s="40" t="s">
        <v>623</v>
      </c>
      <c r="BG47" s="44" t="s">
        <v>397</v>
      </c>
      <c r="BH47" s="43"/>
      <c r="BI47" s="43"/>
      <c r="BJ47" s="40" t="s">
        <v>224</v>
      </c>
      <c r="BK47" s="40" t="s">
        <v>225</v>
      </c>
    </row>
    <row r="48">
      <c r="A48" s="41">
        <v>16.0</v>
      </c>
      <c r="B48" s="42">
        <v>1.67E9</v>
      </c>
      <c r="C48" s="41">
        <v>96516.0</v>
      </c>
      <c r="D48" s="40" t="s">
        <v>307</v>
      </c>
      <c r="E48" s="41" t="str">
        <f>IFERROR(__xludf.DUMMYFUNCTION("split(split(D48,""Instance_"", FALSE),"".mat"",FALSE)"),"280_2")</f>
        <v>280_2</v>
      </c>
      <c r="F48" s="41">
        <v>280.0</v>
      </c>
      <c r="G48" s="41">
        <v>70.0</v>
      </c>
      <c r="H48" s="41">
        <v>140.0</v>
      </c>
      <c r="I48" s="41">
        <v>20000.0</v>
      </c>
      <c r="J48" s="41">
        <v>10000.0</v>
      </c>
      <c r="K48" s="41">
        <v>3600.0</v>
      </c>
      <c r="L48" s="41">
        <v>1800.0</v>
      </c>
      <c r="M48" s="41">
        <v>30.0</v>
      </c>
      <c r="N48" s="40" t="s">
        <v>207</v>
      </c>
      <c r="O48" s="40" t="s">
        <v>489</v>
      </c>
      <c r="P48" s="40" t="s">
        <v>209</v>
      </c>
      <c r="Q48" s="40" t="s">
        <v>210</v>
      </c>
      <c r="R48" s="40" t="b">
        <v>0</v>
      </c>
      <c r="S48" s="40" t="s">
        <v>211</v>
      </c>
      <c r="T48" s="40" t="s">
        <v>212</v>
      </c>
      <c r="U48" s="41">
        <v>0.1</v>
      </c>
      <c r="V48" s="41">
        <v>0.9</v>
      </c>
      <c r="W48" s="41">
        <v>0.3</v>
      </c>
      <c r="X48" s="41">
        <v>0.4</v>
      </c>
      <c r="Y48" s="40" t="b">
        <v>0</v>
      </c>
      <c r="Z48" s="40" t="b">
        <v>1</v>
      </c>
      <c r="AA48" s="40" t="b">
        <v>0</v>
      </c>
      <c r="AB48" s="40" t="b">
        <v>0</v>
      </c>
      <c r="AC48" s="40" t="b">
        <v>0</v>
      </c>
      <c r="AD48" s="40" t="s">
        <v>213</v>
      </c>
      <c r="AE48" s="41">
        <v>1.192917</v>
      </c>
      <c r="AF48" s="41">
        <v>0.432255123</v>
      </c>
      <c r="AG48" s="41">
        <v>-0.63765</v>
      </c>
      <c r="AH48" s="41">
        <v>20000.0</v>
      </c>
      <c r="AI48" s="41">
        <v>384.2246</v>
      </c>
      <c r="AJ48" s="41" t="s">
        <v>624</v>
      </c>
      <c r="AK48" s="41" t="s">
        <v>625</v>
      </c>
      <c r="AL48" s="40" t="s">
        <v>216</v>
      </c>
      <c r="AM48" s="41">
        <v>0.432255</v>
      </c>
      <c r="AN48" s="41">
        <v>-0.63765</v>
      </c>
      <c r="AO48" s="41">
        <v>383.8802</v>
      </c>
      <c r="AP48" s="40" t="b">
        <v>0</v>
      </c>
      <c r="AQ48" s="43"/>
      <c r="AR48" s="43"/>
      <c r="AS48" s="41">
        <v>0.0</v>
      </c>
      <c r="AT48" s="40" t="b">
        <v>0</v>
      </c>
      <c r="AU48" s="43"/>
      <c r="AV48" s="43"/>
      <c r="AW48" s="41">
        <v>0.0</v>
      </c>
      <c r="AX48" s="40" t="s">
        <v>626</v>
      </c>
      <c r="AY48" s="40" t="s">
        <v>627</v>
      </c>
      <c r="AZ48" s="40" t="s">
        <v>628</v>
      </c>
      <c r="BA48" s="40" t="s">
        <v>629</v>
      </c>
      <c r="BD48" s="40" t="s">
        <v>630</v>
      </c>
      <c r="BE48" s="42">
        <v>7.13E83</v>
      </c>
      <c r="BF48" s="40" t="s">
        <v>631</v>
      </c>
      <c r="BG48" s="40" t="s">
        <v>632</v>
      </c>
      <c r="BJ48" s="40" t="s">
        <v>224</v>
      </c>
      <c r="BK48" s="40" t="s">
        <v>225</v>
      </c>
    </row>
    <row r="49">
      <c r="A49" s="41">
        <v>17.0</v>
      </c>
      <c r="B49" s="42">
        <v>1.67E9</v>
      </c>
      <c r="C49" s="41">
        <v>69251.0</v>
      </c>
      <c r="D49" s="40" t="s">
        <v>307</v>
      </c>
      <c r="E49" s="41" t="str">
        <f>IFERROR(__xludf.DUMMYFUNCTION("split(split(D49,""Instance_"", FALSE),"".mat"",FALSE)"),"280_2")</f>
        <v>280_2</v>
      </c>
      <c r="F49" s="41">
        <v>280.0</v>
      </c>
      <c r="G49" s="41">
        <v>70.0</v>
      </c>
      <c r="H49" s="41">
        <v>140.0</v>
      </c>
      <c r="I49" s="41">
        <v>20000.0</v>
      </c>
      <c r="J49" s="41">
        <v>10000.0</v>
      </c>
      <c r="K49" s="41">
        <v>3600.0</v>
      </c>
      <c r="L49" s="41">
        <v>1800.0</v>
      </c>
      <c r="M49" s="41">
        <v>30.0</v>
      </c>
      <c r="N49" s="40" t="s">
        <v>207</v>
      </c>
      <c r="O49" s="40" t="s">
        <v>489</v>
      </c>
      <c r="P49" s="40" t="s">
        <v>209</v>
      </c>
      <c r="Q49" s="40" t="s">
        <v>210</v>
      </c>
      <c r="R49" s="40" t="b">
        <v>0</v>
      </c>
      <c r="S49" s="40" t="s">
        <v>211</v>
      </c>
      <c r="T49" s="40" t="s">
        <v>212</v>
      </c>
      <c r="U49" s="41">
        <v>0.1</v>
      </c>
      <c r="V49" s="41">
        <v>0.9</v>
      </c>
      <c r="W49" s="41">
        <v>0.3</v>
      </c>
      <c r="X49" s="41">
        <v>0.4</v>
      </c>
      <c r="Y49" s="40" t="b">
        <v>0</v>
      </c>
      <c r="Z49" s="40" t="b">
        <v>1</v>
      </c>
      <c r="AA49" s="40" t="b">
        <v>0</v>
      </c>
      <c r="AB49" s="40" t="b">
        <v>0</v>
      </c>
      <c r="AC49" s="40" t="b">
        <v>0</v>
      </c>
      <c r="AD49" s="40" t="s">
        <v>213</v>
      </c>
      <c r="AE49" s="41">
        <v>1.192917</v>
      </c>
      <c r="AF49" s="41">
        <v>1.276225755</v>
      </c>
      <c r="AG49" s="41">
        <v>0.069836</v>
      </c>
      <c r="AH49" s="41">
        <v>20000.0</v>
      </c>
      <c r="AI49" s="41">
        <v>383.2108</v>
      </c>
      <c r="AJ49" s="41" t="s">
        <v>633</v>
      </c>
      <c r="AK49" s="41" t="s">
        <v>634</v>
      </c>
      <c r="AL49" s="40" t="s">
        <v>216</v>
      </c>
      <c r="AM49" s="41">
        <v>1.276226</v>
      </c>
      <c r="AN49" s="41">
        <v>0.069836</v>
      </c>
      <c r="AO49" s="41">
        <v>382.9118</v>
      </c>
      <c r="AP49" s="40" t="b">
        <v>0</v>
      </c>
      <c r="AQ49" s="43"/>
      <c r="AR49" s="43"/>
      <c r="AS49" s="41">
        <v>0.0</v>
      </c>
      <c r="AT49" s="40" t="b">
        <v>0</v>
      </c>
      <c r="AU49" s="43"/>
      <c r="AV49" s="43"/>
      <c r="AW49" s="41">
        <v>0.0</v>
      </c>
      <c r="AX49" s="40" t="s">
        <v>635</v>
      </c>
      <c r="AY49" s="40" t="s">
        <v>636</v>
      </c>
      <c r="AZ49" s="40" t="s">
        <v>637</v>
      </c>
      <c r="BA49" s="40" t="s">
        <v>638</v>
      </c>
      <c r="BD49" s="40" t="s">
        <v>639</v>
      </c>
      <c r="BE49" s="42">
        <v>1.75E84</v>
      </c>
      <c r="BF49" s="40" t="s">
        <v>640</v>
      </c>
      <c r="BG49" s="40" t="s">
        <v>641</v>
      </c>
      <c r="BJ49" s="40" t="s">
        <v>224</v>
      </c>
      <c r="BK49" s="40" t="s">
        <v>225</v>
      </c>
    </row>
    <row r="50">
      <c r="A50" s="41">
        <v>18.0</v>
      </c>
      <c r="B50" s="42">
        <v>1.67E9</v>
      </c>
      <c r="C50" s="41">
        <v>22119.0</v>
      </c>
      <c r="D50" s="40" t="s">
        <v>307</v>
      </c>
      <c r="E50" s="41" t="str">
        <f>IFERROR(__xludf.DUMMYFUNCTION("split(split(D50,""Instance_"", FALSE),"".mat"",FALSE)"),"280_2")</f>
        <v>280_2</v>
      </c>
      <c r="F50" s="41">
        <v>280.0</v>
      </c>
      <c r="G50" s="41">
        <v>70.0</v>
      </c>
      <c r="H50" s="41">
        <v>140.0</v>
      </c>
      <c r="I50" s="41">
        <v>20000.0</v>
      </c>
      <c r="J50" s="41">
        <v>10000.0</v>
      </c>
      <c r="K50" s="41">
        <v>3600.0</v>
      </c>
      <c r="L50" s="41">
        <v>1800.0</v>
      </c>
      <c r="M50" s="41">
        <v>30.0</v>
      </c>
      <c r="N50" s="40" t="s">
        <v>207</v>
      </c>
      <c r="O50" s="40" t="s">
        <v>489</v>
      </c>
      <c r="P50" s="40" t="s">
        <v>209</v>
      </c>
      <c r="Q50" s="40" t="s">
        <v>210</v>
      </c>
      <c r="R50" s="40" t="b">
        <v>0</v>
      </c>
      <c r="S50" s="40" t="s">
        <v>211</v>
      </c>
      <c r="T50" s="40" t="s">
        <v>212</v>
      </c>
      <c r="U50" s="41">
        <v>0.1</v>
      </c>
      <c r="V50" s="41">
        <v>0.9</v>
      </c>
      <c r="W50" s="41">
        <v>0.3</v>
      </c>
      <c r="X50" s="41">
        <v>0.4</v>
      </c>
      <c r="Y50" s="40" t="b">
        <v>0</v>
      </c>
      <c r="Z50" s="40" t="b">
        <v>1</v>
      </c>
      <c r="AA50" s="40" t="b">
        <v>0</v>
      </c>
      <c r="AB50" s="40" t="b">
        <v>0</v>
      </c>
      <c r="AC50" s="40" t="b">
        <v>0</v>
      </c>
      <c r="AD50" s="40" t="s">
        <v>213</v>
      </c>
      <c r="AE50" s="41">
        <v>1.192917</v>
      </c>
      <c r="AF50" s="41">
        <v>0.403049238</v>
      </c>
      <c r="AG50" s="41">
        <v>-0.66213</v>
      </c>
      <c r="AH50" s="41">
        <v>20000.0</v>
      </c>
      <c r="AI50" s="41">
        <v>383.4815</v>
      </c>
      <c r="AJ50" s="41" t="s">
        <v>642</v>
      </c>
      <c r="AK50" s="41" t="s">
        <v>643</v>
      </c>
      <c r="AL50" s="40" t="s">
        <v>216</v>
      </c>
      <c r="AM50" s="41">
        <v>0.403049</v>
      </c>
      <c r="AN50" s="41">
        <v>-0.66213</v>
      </c>
      <c r="AO50" s="41">
        <v>383.1886</v>
      </c>
      <c r="AP50" s="40" t="b">
        <v>0</v>
      </c>
      <c r="AQ50" s="43"/>
      <c r="AR50" s="43"/>
      <c r="AS50" s="41">
        <v>0.0</v>
      </c>
      <c r="AT50" s="40" t="b">
        <v>0</v>
      </c>
      <c r="AU50" s="43"/>
      <c r="AV50" s="43"/>
      <c r="AW50" s="41">
        <v>0.0</v>
      </c>
      <c r="AX50" s="40" t="s">
        <v>644</v>
      </c>
      <c r="AY50" s="40" t="s">
        <v>645</v>
      </c>
      <c r="AZ50" s="40" t="s">
        <v>646</v>
      </c>
      <c r="BA50" s="40" t="s">
        <v>647</v>
      </c>
      <c r="BD50" s="40" t="s">
        <v>648</v>
      </c>
      <c r="BE50" s="42">
        <v>5.9E83</v>
      </c>
      <c r="BF50" s="40" t="s">
        <v>649</v>
      </c>
      <c r="BG50" s="44" t="s">
        <v>397</v>
      </c>
      <c r="BH50" s="43"/>
      <c r="BI50" s="43"/>
      <c r="BJ50" s="40" t="s">
        <v>224</v>
      </c>
      <c r="BK50" s="40" t="s">
        <v>225</v>
      </c>
    </row>
    <row r="51">
      <c r="A51" s="41">
        <v>19.0</v>
      </c>
      <c r="B51" s="42">
        <v>1.67E9</v>
      </c>
      <c r="C51" s="41">
        <v>426058.0</v>
      </c>
      <c r="D51" s="40" t="s">
        <v>307</v>
      </c>
      <c r="E51" s="41" t="str">
        <f>IFERROR(__xludf.DUMMYFUNCTION("split(split(D51,""Instance_"", FALSE),"".mat"",FALSE)"),"280_2")</f>
        <v>280_2</v>
      </c>
      <c r="F51" s="41">
        <v>280.0</v>
      </c>
      <c r="G51" s="41">
        <v>70.0</v>
      </c>
      <c r="H51" s="41">
        <v>140.0</v>
      </c>
      <c r="I51" s="41">
        <v>20000.0</v>
      </c>
      <c r="J51" s="41">
        <v>10000.0</v>
      </c>
      <c r="K51" s="41">
        <v>3600.0</v>
      </c>
      <c r="L51" s="41">
        <v>1800.0</v>
      </c>
      <c r="M51" s="41">
        <v>30.0</v>
      </c>
      <c r="N51" s="40" t="s">
        <v>207</v>
      </c>
      <c r="O51" s="40" t="s">
        <v>489</v>
      </c>
      <c r="P51" s="40" t="s">
        <v>209</v>
      </c>
      <c r="Q51" s="40" t="s">
        <v>210</v>
      </c>
      <c r="R51" s="40" t="b">
        <v>0</v>
      </c>
      <c r="S51" s="40" t="s">
        <v>211</v>
      </c>
      <c r="T51" s="40" t="s">
        <v>212</v>
      </c>
      <c r="U51" s="41">
        <v>0.1</v>
      </c>
      <c r="V51" s="41">
        <v>0.9</v>
      </c>
      <c r="W51" s="41">
        <v>0.3</v>
      </c>
      <c r="X51" s="41">
        <v>0.4</v>
      </c>
      <c r="Y51" s="40" t="b">
        <v>0</v>
      </c>
      <c r="Z51" s="40" t="b">
        <v>1</v>
      </c>
      <c r="AA51" s="40" t="b">
        <v>0</v>
      </c>
      <c r="AB51" s="40" t="b">
        <v>0</v>
      </c>
      <c r="AC51" s="40" t="b">
        <v>0</v>
      </c>
      <c r="AD51" s="40" t="s">
        <v>213</v>
      </c>
      <c r="AE51" s="41">
        <v>1.192917</v>
      </c>
      <c r="AF51" s="41">
        <v>0.60893056</v>
      </c>
      <c r="AG51" s="41">
        <v>-0.48955</v>
      </c>
      <c r="AH51" s="41">
        <v>20000.0</v>
      </c>
      <c r="AI51" s="41">
        <v>383.2347</v>
      </c>
      <c r="AJ51" s="41" t="s">
        <v>650</v>
      </c>
      <c r="AK51" s="41" t="s">
        <v>651</v>
      </c>
      <c r="AL51" s="40" t="s">
        <v>216</v>
      </c>
      <c r="AM51" s="41">
        <v>0.608931</v>
      </c>
      <c r="AN51" s="41">
        <v>-0.48955</v>
      </c>
      <c r="AO51" s="41">
        <v>382.939</v>
      </c>
      <c r="AP51" s="40" t="b">
        <v>0</v>
      </c>
      <c r="AQ51" s="43"/>
      <c r="AR51" s="43"/>
      <c r="AS51" s="41">
        <v>0.0</v>
      </c>
      <c r="AT51" s="40" t="b">
        <v>0</v>
      </c>
      <c r="AU51" s="43"/>
      <c r="AV51" s="43"/>
      <c r="AW51" s="41">
        <v>0.0</v>
      </c>
      <c r="AX51" s="40" t="s">
        <v>652</v>
      </c>
      <c r="AY51" s="40" t="s">
        <v>653</v>
      </c>
      <c r="AZ51" s="40" t="s">
        <v>654</v>
      </c>
      <c r="BA51" s="40" t="s">
        <v>655</v>
      </c>
      <c r="BD51" s="40" t="s">
        <v>656</v>
      </c>
      <c r="BE51" s="42">
        <v>8.32E83</v>
      </c>
      <c r="BF51" s="40" t="s">
        <v>657</v>
      </c>
      <c r="BG51" s="44" t="s">
        <v>397</v>
      </c>
      <c r="BH51" s="43"/>
      <c r="BI51" s="43"/>
      <c r="BJ51" s="40" t="s">
        <v>224</v>
      </c>
      <c r="BK51" s="40" t="s">
        <v>225</v>
      </c>
    </row>
    <row r="52">
      <c r="A52" s="41">
        <v>20.0</v>
      </c>
      <c r="B52" s="42">
        <v>1.67E9</v>
      </c>
      <c r="C52" s="41">
        <v>728223.0</v>
      </c>
      <c r="D52" s="40" t="s">
        <v>398</v>
      </c>
      <c r="E52" s="41" t="str">
        <f>IFERROR(__xludf.DUMMYFUNCTION("split(split(D52,""Instance_"", FALSE),"".mat"",FALSE)"),"280_3")</f>
        <v>280_3</v>
      </c>
      <c r="F52" s="41">
        <v>280.0</v>
      </c>
      <c r="G52" s="41">
        <v>70.0</v>
      </c>
      <c r="H52" s="41">
        <v>140.0</v>
      </c>
      <c r="I52" s="41">
        <v>20000.0</v>
      </c>
      <c r="J52" s="41">
        <v>10000.0</v>
      </c>
      <c r="K52" s="41">
        <v>3600.0</v>
      </c>
      <c r="L52" s="41">
        <v>1800.0</v>
      </c>
      <c r="M52" s="41">
        <v>30.0</v>
      </c>
      <c r="N52" s="40" t="s">
        <v>207</v>
      </c>
      <c r="O52" s="40" t="s">
        <v>489</v>
      </c>
      <c r="P52" s="40" t="s">
        <v>209</v>
      </c>
      <c r="Q52" s="40" t="s">
        <v>210</v>
      </c>
      <c r="R52" s="40" t="b">
        <v>0</v>
      </c>
      <c r="S52" s="40" t="s">
        <v>211</v>
      </c>
      <c r="T52" s="40" t="s">
        <v>212</v>
      </c>
      <c r="U52" s="41">
        <v>0.1</v>
      </c>
      <c r="V52" s="41">
        <v>0.9</v>
      </c>
      <c r="W52" s="41">
        <v>0.3</v>
      </c>
      <c r="X52" s="41">
        <v>0.4</v>
      </c>
      <c r="Y52" s="40" t="b">
        <v>0</v>
      </c>
      <c r="Z52" s="40" t="b">
        <v>1</v>
      </c>
      <c r="AA52" s="40" t="b">
        <v>0</v>
      </c>
      <c r="AB52" s="40" t="b">
        <v>0</v>
      </c>
      <c r="AC52" s="40" t="b">
        <v>0</v>
      </c>
      <c r="AD52" s="40" t="s">
        <v>213</v>
      </c>
      <c r="AE52" s="41">
        <v>0.81121</v>
      </c>
      <c r="AF52" s="41">
        <v>0.361038509</v>
      </c>
      <c r="AG52" s="41">
        <v>-0.55494</v>
      </c>
      <c r="AH52" s="41">
        <v>20000.0</v>
      </c>
      <c r="AI52" s="41">
        <v>385.2799</v>
      </c>
      <c r="AJ52" s="41" t="s">
        <v>658</v>
      </c>
      <c r="AK52" s="41" t="s">
        <v>659</v>
      </c>
      <c r="AL52" s="40" t="s">
        <v>216</v>
      </c>
      <c r="AM52" s="41">
        <v>0.361039</v>
      </c>
      <c r="AN52" s="41">
        <v>-0.55494</v>
      </c>
      <c r="AO52" s="41">
        <v>384.9796</v>
      </c>
      <c r="AP52" s="40" t="b">
        <v>0</v>
      </c>
      <c r="AQ52" s="43"/>
      <c r="AR52" s="43"/>
      <c r="AS52" s="41">
        <v>0.0</v>
      </c>
      <c r="AT52" s="40" t="b">
        <v>0</v>
      </c>
      <c r="AU52" s="43"/>
      <c r="AV52" s="43"/>
      <c r="AW52" s="41">
        <v>0.0</v>
      </c>
      <c r="AX52" s="40" t="s">
        <v>660</v>
      </c>
      <c r="AY52" s="40" t="s">
        <v>661</v>
      </c>
      <c r="AZ52" s="40" t="s">
        <v>662</v>
      </c>
      <c r="BA52" s="40" t="s">
        <v>663</v>
      </c>
      <c r="BD52" s="40" t="s">
        <v>664</v>
      </c>
      <c r="BE52" s="42">
        <v>1.67E84</v>
      </c>
      <c r="BF52" s="40" t="s">
        <v>665</v>
      </c>
      <c r="BG52" s="45">
        <v>1.6651972781632E254</v>
      </c>
      <c r="BJ52" s="40" t="s">
        <v>224</v>
      </c>
      <c r="BK52" s="40" t="s">
        <v>225</v>
      </c>
    </row>
    <row r="53">
      <c r="A53" s="41">
        <v>21.0</v>
      </c>
      <c r="B53" s="42">
        <v>1.67E9</v>
      </c>
      <c r="C53" s="41">
        <v>617337.0</v>
      </c>
      <c r="D53" s="40" t="s">
        <v>398</v>
      </c>
      <c r="E53" s="41" t="str">
        <f>IFERROR(__xludf.DUMMYFUNCTION("split(split(D53,""Instance_"", FALSE),"".mat"",FALSE)"),"280_3")</f>
        <v>280_3</v>
      </c>
      <c r="F53" s="41">
        <v>280.0</v>
      </c>
      <c r="G53" s="41">
        <v>70.0</v>
      </c>
      <c r="H53" s="41">
        <v>140.0</v>
      </c>
      <c r="I53" s="41">
        <v>20000.0</v>
      </c>
      <c r="J53" s="41">
        <v>10000.0</v>
      </c>
      <c r="K53" s="41">
        <v>3600.0</v>
      </c>
      <c r="L53" s="41">
        <v>1800.0</v>
      </c>
      <c r="M53" s="41">
        <v>30.0</v>
      </c>
      <c r="N53" s="40" t="s">
        <v>207</v>
      </c>
      <c r="O53" s="40" t="s">
        <v>489</v>
      </c>
      <c r="P53" s="40" t="s">
        <v>209</v>
      </c>
      <c r="Q53" s="40" t="s">
        <v>210</v>
      </c>
      <c r="R53" s="40" t="b">
        <v>0</v>
      </c>
      <c r="S53" s="40" t="s">
        <v>211</v>
      </c>
      <c r="T53" s="40" t="s">
        <v>212</v>
      </c>
      <c r="U53" s="41">
        <v>0.1</v>
      </c>
      <c r="V53" s="41">
        <v>0.9</v>
      </c>
      <c r="W53" s="41">
        <v>0.3</v>
      </c>
      <c r="X53" s="41">
        <v>0.4</v>
      </c>
      <c r="Y53" s="40" t="b">
        <v>0</v>
      </c>
      <c r="Z53" s="40" t="b">
        <v>1</v>
      </c>
      <c r="AA53" s="40" t="b">
        <v>0</v>
      </c>
      <c r="AB53" s="40" t="b">
        <v>0</v>
      </c>
      <c r="AC53" s="40" t="b">
        <v>0</v>
      </c>
      <c r="AD53" s="40" t="s">
        <v>213</v>
      </c>
      <c r="AE53" s="41">
        <v>0.81121</v>
      </c>
      <c r="AF53" s="41">
        <v>0.109465186</v>
      </c>
      <c r="AG53" s="41">
        <v>-0.86506</v>
      </c>
      <c r="AH53" s="41">
        <v>20000.0</v>
      </c>
      <c r="AI53" s="41">
        <v>384.2013</v>
      </c>
      <c r="AJ53" s="41" t="s">
        <v>666</v>
      </c>
      <c r="AK53" s="41" t="s">
        <v>667</v>
      </c>
      <c r="AL53" s="40" t="s">
        <v>216</v>
      </c>
      <c r="AM53" s="41">
        <v>0.109465</v>
      </c>
      <c r="AN53" s="41">
        <v>-0.86506</v>
      </c>
      <c r="AO53" s="41">
        <v>383.8555</v>
      </c>
      <c r="AP53" s="40" t="b">
        <v>0</v>
      </c>
      <c r="AQ53" s="43"/>
      <c r="AR53" s="43"/>
      <c r="AS53" s="41">
        <v>0.0</v>
      </c>
      <c r="AT53" s="40" t="b">
        <v>0</v>
      </c>
      <c r="AU53" s="43"/>
      <c r="AV53" s="43"/>
      <c r="AW53" s="41">
        <v>0.0</v>
      </c>
      <c r="AX53" s="40" t="s">
        <v>668</v>
      </c>
      <c r="AY53" s="40" t="s">
        <v>669</v>
      </c>
      <c r="AZ53" s="40" t="s">
        <v>670</v>
      </c>
      <c r="BA53" s="40" t="s">
        <v>671</v>
      </c>
      <c r="BD53" s="40" t="s">
        <v>672</v>
      </c>
      <c r="BE53" s="42">
        <v>2.01E83</v>
      </c>
      <c r="BF53" s="40" t="s">
        <v>673</v>
      </c>
      <c r="BG53" s="44" t="s">
        <v>397</v>
      </c>
      <c r="BH53" s="43"/>
      <c r="BI53" s="43"/>
      <c r="BJ53" s="40" t="s">
        <v>224</v>
      </c>
      <c r="BK53" s="40" t="s">
        <v>225</v>
      </c>
    </row>
    <row r="54">
      <c r="A54" s="41">
        <v>22.0</v>
      </c>
      <c r="B54" s="42">
        <v>1.67E9</v>
      </c>
      <c r="C54" s="41">
        <v>115141.0</v>
      </c>
      <c r="D54" s="40" t="s">
        <v>398</v>
      </c>
      <c r="E54" s="41" t="str">
        <f>IFERROR(__xludf.DUMMYFUNCTION("split(split(D54,""Instance_"", FALSE),"".mat"",FALSE)"),"280_3")</f>
        <v>280_3</v>
      </c>
      <c r="F54" s="41">
        <v>280.0</v>
      </c>
      <c r="G54" s="41">
        <v>70.0</v>
      </c>
      <c r="H54" s="41">
        <v>140.0</v>
      </c>
      <c r="I54" s="41">
        <v>20000.0</v>
      </c>
      <c r="J54" s="41">
        <v>10000.0</v>
      </c>
      <c r="K54" s="41">
        <v>3600.0</v>
      </c>
      <c r="L54" s="41">
        <v>1800.0</v>
      </c>
      <c r="M54" s="41">
        <v>30.0</v>
      </c>
      <c r="N54" s="40" t="s">
        <v>207</v>
      </c>
      <c r="O54" s="40" t="s">
        <v>489</v>
      </c>
      <c r="P54" s="40" t="s">
        <v>209</v>
      </c>
      <c r="Q54" s="40" t="s">
        <v>210</v>
      </c>
      <c r="R54" s="40" t="b">
        <v>0</v>
      </c>
      <c r="S54" s="40" t="s">
        <v>211</v>
      </c>
      <c r="T54" s="40" t="s">
        <v>212</v>
      </c>
      <c r="U54" s="41">
        <v>0.1</v>
      </c>
      <c r="V54" s="41">
        <v>0.9</v>
      </c>
      <c r="W54" s="41">
        <v>0.3</v>
      </c>
      <c r="X54" s="41">
        <v>0.4</v>
      </c>
      <c r="Y54" s="40" t="b">
        <v>0</v>
      </c>
      <c r="Z54" s="40" t="b">
        <v>1</v>
      </c>
      <c r="AA54" s="40" t="b">
        <v>0</v>
      </c>
      <c r="AB54" s="40" t="b">
        <v>0</v>
      </c>
      <c r="AC54" s="40" t="b">
        <v>0</v>
      </c>
      <c r="AD54" s="40" t="s">
        <v>213</v>
      </c>
      <c r="AE54" s="41">
        <v>0.81121</v>
      </c>
      <c r="AF54" s="41">
        <v>0.326897888</v>
      </c>
      <c r="AG54" s="41">
        <v>-0.59702</v>
      </c>
      <c r="AH54" s="41">
        <v>20000.0</v>
      </c>
      <c r="AI54" s="41">
        <v>382.4755</v>
      </c>
      <c r="AJ54" s="41" t="s">
        <v>674</v>
      </c>
      <c r="AK54" s="41" t="s">
        <v>675</v>
      </c>
      <c r="AL54" s="40" t="s">
        <v>216</v>
      </c>
      <c r="AM54" s="41">
        <v>0.326898</v>
      </c>
      <c r="AN54" s="41">
        <v>-0.59702</v>
      </c>
      <c r="AO54" s="41">
        <v>382.1802</v>
      </c>
      <c r="AP54" s="40" t="b">
        <v>0</v>
      </c>
      <c r="AQ54" s="43"/>
      <c r="AR54" s="43"/>
      <c r="AS54" s="41">
        <v>0.0</v>
      </c>
      <c r="AT54" s="40" t="b">
        <v>0</v>
      </c>
      <c r="AU54" s="43"/>
      <c r="AV54" s="43"/>
      <c r="AW54" s="41">
        <v>0.0</v>
      </c>
      <c r="AX54" s="40" t="s">
        <v>676</v>
      </c>
      <c r="AY54" s="40" t="s">
        <v>677</v>
      </c>
      <c r="AZ54" s="40" t="s">
        <v>678</v>
      </c>
      <c r="BA54" s="40" t="s">
        <v>679</v>
      </c>
      <c r="BD54" s="40" t="s">
        <v>680</v>
      </c>
      <c r="BE54" s="42">
        <v>1.66E84</v>
      </c>
      <c r="BF54" s="40" t="s">
        <v>681</v>
      </c>
      <c r="BG54" s="45">
        <v>1.65742352591778E254</v>
      </c>
      <c r="BJ54" s="40" t="s">
        <v>224</v>
      </c>
      <c r="BK54" s="40" t="s">
        <v>225</v>
      </c>
    </row>
    <row r="55">
      <c r="A55" s="41">
        <v>23.0</v>
      </c>
      <c r="B55" s="42">
        <v>1.67E9</v>
      </c>
      <c r="C55" s="41">
        <v>919903.0</v>
      </c>
      <c r="D55" s="40" t="s">
        <v>398</v>
      </c>
      <c r="E55" s="41" t="str">
        <f>IFERROR(__xludf.DUMMYFUNCTION("split(split(D55,""Instance_"", FALSE),"".mat"",FALSE)"),"280_3")</f>
        <v>280_3</v>
      </c>
      <c r="F55" s="41">
        <v>280.0</v>
      </c>
      <c r="G55" s="41">
        <v>70.0</v>
      </c>
      <c r="H55" s="41">
        <v>140.0</v>
      </c>
      <c r="I55" s="41">
        <v>20000.0</v>
      </c>
      <c r="J55" s="41">
        <v>10000.0</v>
      </c>
      <c r="K55" s="41">
        <v>3600.0</v>
      </c>
      <c r="L55" s="41">
        <v>1800.0</v>
      </c>
      <c r="M55" s="41">
        <v>30.0</v>
      </c>
      <c r="N55" s="40" t="s">
        <v>207</v>
      </c>
      <c r="O55" s="40" t="s">
        <v>489</v>
      </c>
      <c r="P55" s="40" t="s">
        <v>209</v>
      </c>
      <c r="Q55" s="40" t="s">
        <v>210</v>
      </c>
      <c r="R55" s="40" t="b">
        <v>0</v>
      </c>
      <c r="S55" s="40" t="s">
        <v>211</v>
      </c>
      <c r="T55" s="40" t="s">
        <v>212</v>
      </c>
      <c r="U55" s="41">
        <v>0.1</v>
      </c>
      <c r="V55" s="41">
        <v>0.9</v>
      </c>
      <c r="W55" s="41">
        <v>0.3</v>
      </c>
      <c r="X55" s="41">
        <v>0.4</v>
      </c>
      <c r="Y55" s="40" t="b">
        <v>0</v>
      </c>
      <c r="Z55" s="40" t="b">
        <v>1</v>
      </c>
      <c r="AA55" s="40" t="b">
        <v>0</v>
      </c>
      <c r="AB55" s="40" t="b">
        <v>0</v>
      </c>
      <c r="AC55" s="40" t="b">
        <v>0</v>
      </c>
      <c r="AD55" s="40" t="s">
        <v>213</v>
      </c>
      <c r="AE55" s="41">
        <v>0.81121</v>
      </c>
      <c r="AF55" s="41">
        <v>0.215907462</v>
      </c>
      <c r="AG55" s="41">
        <v>-0.73385</v>
      </c>
      <c r="AH55" s="41">
        <v>20000.0</v>
      </c>
      <c r="AI55" s="41">
        <v>382.7888</v>
      </c>
      <c r="AJ55" s="41" t="s">
        <v>682</v>
      </c>
      <c r="AK55" s="41" t="s">
        <v>683</v>
      </c>
      <c r="AL55" s="40" t="s">
        <v>216</v>
      </c>
      <c r="AM55" s="41">
        <v>0.215907</v>
      </c>
      <c r="AN55" s="41">
        <v>-0.73385</v>
      </c>
      <c r="AO55" s="41">
        <v>382.4897</v>
      </c>
      <c r="AP55" s="40" t="b">
        <v>0</v>
      </c>
      <c r="AQ55" s="43"/>
      <c r="AR55" s="43"/>
      <c r="AS55" s="41">
        <v>0.0</v>
      </c>
      <c r="AT55" s="40" t="b">
        <v>0</v>
      </c>
      <c r="AU55" s="43"/>
      <c r="AV55" s="43"/>
      <c r="AW55" s="41">
        <v>0.0</v>
      </c>
      <c r="AX55" s="40" t="s">
        <v>684</v>
      </c>
      <c r="AY55" s="40" t="s">
        <v>685</v>
      </c>
      <c r="AZ55" s="40" t="s">
        <v>686</v>
      </c>
      <c r="BA55" s="40" t="s">
        <v>687</v>
      </c>
      <c r="BD55" s="40" t="s">
        <v>688</v>
      </c>
      <c r="BE55" s="42">
        <v>1.15E84</v>
      </c>
      <c r="BF55" s="40" t="s">
        <v>689</v>
      </c>
      <c r="BG55" s="45">
        <v>1.14917441143025E254</v>
      </c>
      <c r="BJ55" s="40" t="s">
        <v>224</v>
      </c>
      <c r="BK55" s="40" t="s">
        <v>225</v>
      </c>
    </row>
    <row r="56">
      <c r="A56" s="41">
        <v>24.0</v>
      </c>
      <c r="B56" s="42">
        <v>1.67E9</v>
      </c>
      <c r="C56" s="41">
        <v>915680.0</v>
      </c>
      <c r="D56" s="40" t="s">
        <v>398</v>
      </c>
      <c r="E56" s="41" t="str">
        <f>IFERROR(__xludf.DUMMYFUNCTION("split(split(D56,""Instance_"", FALSE),"".mat"",FALSE)"),"280_3")</f>
        <v>280_3</v>
      </c>
      <c r="F56" s="41">
        <v>280.0</v>
      </c>
      <c r="G56" s="41">
        <v>70.0</v>
      </c>
      <c r="H56" s="41">
        <v>140.0</v>
      </c>
      <c r="I56" s="41">
        <v>20000.0</v>
      </c>
      <c r="J56" s="41">
        <v>10000.0</v>
      </c>
      <c r="K56" s="41">
        <v>3600.0</v>
      </c>
      <c r="L56" s="41">
        <v>1800.0</v>
      </c>
      <c r="M56" s="41">
        <v>30.0</v>
      </c>
      <c r="N56" s="40" t="s">
        <v>207</v>
      </c>
      <c r="O56" s="40" t="s">
        <v>489</v>
      </c>
      <c r="P56" s="40" t="s">
        <v>209</v>
      </c>
      <c r="Q56" s="40" t="s">
        <v>210</v>
      </c>
      <c r="R56" s="40" t="b">
        <v>0</v>
      </c>
      <c r="S56" s="40" t="s">
        <v>211</v>
      </c>
      <c r="T56" s="40" t="s">
        <v>212</v>
      </c>
      <c r="U56" s="41">
        <v>0.1</v>
      </c>
      <c r="V56" s="41">
        <v>0.9</v>
      </c>
      <c r="W56" s="41">
        <v>0.3</v>
      </c>
      <c r="X56" s="41">
        <v>0.4</v>
      </c>
      <c r="Y56" s="40" t="b">
        <v>0</v>
      </c>
      <c r="Z56" s="40" t="b">
        <v>1</v>
      </c>
      <c r="AA56" s="40" t="b">
        <v>0</v>
      </c>
      <c r="AB56" s="40" t="b">
        <v>0</v>
      </c>
      <c r="AC56" s="40" t="b">
        <v>0</v>
      </c>
      <c r="AD56" s="40" t="s">
        <v>213</v>
      </c>
      <c r="AE56" s="41">
        <v>0.81121</v>
      </c>
      <c r="AF56" s="41">
        <v>0.210031694</v>
      </c>
      <c r="AG56" s="41">
        <v>-0.74109</v>
      </c>
      <c r="AH56" s="41">
        <v>20000.0</v>
      </c>
      <c r="AI56" s="41">
        <v>383.6739</v>
      </c>
      <c r="AJ56" s="41" t="s">
        <v>690</v>
      </c>
      <c r="AK56" s="41" t="s">
        <v>691</v>
      </c>
      <c r="AL56" s="40" t="s">
        <v>216</v>
      </c>
      <c r="AM56" s="41">
        <v>0.210032</v>
      </c>
      <c r="AN56" s="41">
        <v>-0.74109</v>
      </c>
      <c r="AO56" s="41">
        <v>383.3755</v>
      </c>
      <c r="AP56" s="40" t="b">
        <v>0</v>
      </c>
      <c r="AQ56" s="43"/>
      <c r="AR56" s="43"/>
      <c r="AS56" s="41">
        <v>0.0</v>
      </c>
      <c r="AT56" s="40" t="b">
        <v>0</v>
      </c>
      <c r="AU56" s="43"/>
      <c r="AV56" s="43"/>
      <c r="AW56" s="41">
        <v>0.0</v>
      </c>
      <c r="AX56" s="40" t="s">
        <v>692</v>
      </c>
      <c r="AY56" s="40" t="s">
        <v>693</v>
      </c>
      <c r="AZ56" s="40" t="s">
        <v>694</v>
      </c>
      <c r="BA56" s="40" t="s">
        <v>695</v>
      </c>
      <c r="BD56" s="40" t="s">
        <v>696</v>
      </c>
      <c r="BE56" s="42">
        <v>1.85E83</v>
      </c>
      <c r="BF56" s="40" t="s">
        <v>697</v>
      </c>
      <c r="BG56" s="40" t="s">
        <v>698</v>
      </c>
      <c r="BJ56" s="40" t="s">
        <v>224</v>
      </c>
      <c r="BK56" s="40" t="s">
        <v>225</v>
      </c>
    </row>
    <row r="57">
      <c r="A57" s="41">
        <v>25.0</v>
      </c>
      <c r="B57" s="42">
        <v>1.67E9</v>
      </c>
      <c r="C57" s="41">
        <v>781995.0</v>
      </c>
      <c r="D57" s="40" t="s">
        <v>398</v>
      </c>
      <c r="E57" s="41" t="str">
        <f>IFERROR(__xludf.DUMMYFUNCTION("split(split(D57,""Instance_"", FALSE),"".mat"",FALSE)"),"280_3")</f>
        <v>280_3</v>
      </c>
      <c r="F57" s="41">
        <v>280.0</v>
      </c>
      <c r="G57" s="41">
        <v>70.0</v>
      </c>
      <c r="H57" s="41">
        <v>140.0</v>
      </c>
      <c r="I57" s="41">
        <v>20000.0</v>
      </c>
      <c r="J57" s="41">
        <v>10000.0</v>
      </c>
      <c r="K57" s="41">
        <v>3600.0</v>
      </c>
      <c r="L57" s="41">
        <v>1800.0</v>
      </c>
      <c r="M57" s="41">
        <v>30.0</v>
      </c>
      <c r="N57" s="40" t="s">
        <v>207</v>
      </c>
      <c r="O57" s="40" t="s">
        <v>489</v>
      </c>
      <c r="P57" s="40" t="s">
        <v>209</v>
      </c>
      <c r="Q57" s="40" t="s">
        <v>210</v>
      </c>
      <c r="R57" s="40" t="b">
        <v>0</v>
      </c>
      <c r="S57" s="40" t="s">
        <v>211</v>
      </c>
      <c r="T57" s="40" t="s">
        <v>212</v>
      </c>
      <c r="U57" s="41">
        <v>0.1</v>
      </c>
      <c r="V57" s="41">
        <v>0.9</v>
      </c>
      <c r="W57" s="41">
        <v>0.3</v>
      </c>
      <c r="X57" s="41">
        <v>0.4</v>
      </c>
      <c r="Y57" s="40" t="b">
        <v>0</v>
      </c>
      <c r="Z57" s="40" t="b">
        <v>1</v>
      </c>
      <c r="AA57" s="40" t="b">
        <v>0</v>
      </c>
      <c r="AB57" s="40" t="b">
        <v>0</v>
      </c>
      <c r="AC57" s="40" t="b">
        <v>0</v>
      </c>
      <c r="AD57" s="40" t="s">
        <v>213</v>
      </c>
      <c r="AE57" s="41">
        <v>0.81121</v>
      </c>
      <c r="AF57" s="41">
        <v>0.45676995</v>
      </c>
      <c r="AG57" s="41">
        <v>-0.43693</v>
      </c>
      <c r="AH57" s="41">
        <v>20000.0</v>
      </c>
      <c r="AI57" s="41">
        <v>384.6669</v>
      </c>
      <c r="AJ57" s="41" t="s">
        <v>699</v>
      </c>
      <c r="AK57" s="41" t="s">
        <v>700</v>
      </c>
      <c r="AL57" s="40" t="s">
        <v>216</v>
      </c>
      <c r="AM57" s="41">
        <v>0.45677</v>
      </c>
      <c r="AN57" s="41">
        <v>-0.43693</v>
      </c>
      <c r="AO57" s="41">
        <v>384.3641</v>
      </c>
      <c r="AP57" s="40" t="b">
        <v>0</v>
      </c>
      <c r="AQ57" s="43"/>
      <c r="AR57" s="43"/>
      <c r="AS57" s="41">
        <v>0.0</v>
      </c>
      <c r="AT57" s="40" t="b">
        <v>0</v>
      </c>
      <c r="AU57" s="43"/>
      <c r="AV57" s="43"/>
      <c r="AW57" s="41">
        <v>0.0</v>
      </c>
      <c r="AX57" s="40" t="s">
        <v>701</v>
      </c>
      <c r="AY57" s="40" t="s">
        <v>702</v>
      </c>
      <c r="AZ57" s="40" t="s">
        <v>703</v>
      </c>
      <c r="BA57" s="40" t="s">
        <v>704</v>
      </c>
      <c r="BD57" s="40" t="s">
        <v>705</v>
      </c>
      <c r="BE57" s="42">
        <v>6.86E83</v>
      </c>
      <c r="BF57" s="40" t="s">
        <v>706</v>
      </c>
      <c r="BG57" s="40" t="s">
        <v>707</v>
      </c>
      <c r="BJ57" s="40" t="s">
        <v>224</v>
      </c>
      <c r="BK57" s="40" t="s">
        <v>225</v>
      </c>
    </row>
    <row r="58">
      <c r="A58" s="41">
        <v>26.0</v>
      </c>
      <c r="B58" s="42">
        <v>1.67E9</v>
      </c>
      <c r="C58" s="41">
        <v>638894.0</v>
      </c>
      <c r="D58" s="40" t="s">
        <v>398</v>
      </c>
      <c r="E58" s="41" t="str">
        <f>IFERROR(__xludf.DUMMYFUNCTION("split(split(D58,""Instance_"", FALSE),"".mat"",FALSE)"),"280_3")</f>
        <v>280_3</v>
      </c>
      <c r="F58" s="41">
        <v>280.0</v>
      </c>
      <c r="G58" s="41">
        <v>70.0</v>
      </c>
      <c r="H58" s="41">
        <v>140.0</v>
      </c>
      <c r="I58" s="41">
        <v>20000.0</v>
      </c>
      <c r="J58" s="41">
        <v>10000.0</v>
      </c>
      <c r="K58" s="41">
        <v>3600.0</v>
      </c>
      <c r="L58" s="41">
        <v>1800.0</v>
      </c>
      <c r="M58" s="41">
        <v>30.0</v>
      </c>
      <c r="N58" s="40" t="s">
        <v>207</v>
      </c>
      <c r="O58" s="40" t="s">
        <v>489</v>
      </c>
      <c r="P58" s="40" t="s">
        <v>209</v>
      </c>
      <c r="Q58" s="40" t="s">
        <v>210</v>
      </c>
      <c r="R58" s="40" t="b">
        <v>0</v>
      </c>
      <c r="S58" s="40" t="s">
        <v>211</v>
      </c>
      <c r="T58" s="40" t="s">
        <v>212</v>
      </c>
      <c r="U58" s="41">
        <v>0.1</v>
      </c>
      <c r="V58" s="41">
        <v>0.9</v>
      </c>
      <c r="W58" s="41">
        <v>0.3</v>
      </c>
      <c r="X58" s="41">
        <v>0.4</v>
      </c>
      <c r="Y58" s="40" t="b">
        <v>0</v>
      </c>
      <c r="Z58" s="40" t="b">
        <v>1</v>
      </c>
      <c r="AA58" s="40" t="b">
        <v>0</v>
      </c>
      <c r="AB58" s="40" t="b">
        <v>0</v>
      </c>
      <c r="AC58" s="40" t="b">
        <v>0</v>
      </c>
      <c r="AD58" s="40" t="s">
        <v>213</v>
      </c>
      <c r="AE58" s="41">
        <v>0.81121</v>
      </c>
      <c r="AF58" s="41">
        <v>0.304532632</v>
      </c>
      <c r="AG58" s="41">
        <v>-0.62459</v>
      </c>
      <c r="AH58" s="41">
        <v>20000.0</v>
      </c>
      <c r="AI58" s="41">
        <v>383.1876</v>
      </c>
      <c r="AJ58" s="41" t="s">
        <v>708</v>
      </c>
      <c r="AK58" s="41" t="s">
        <v>709</v>
      </c>
      <c r="AL58" s="40" t="s">
        <v>216</v>
      </c>
      <c r="AM58" s="41">
        <v>0.304533</v>
      </c>
      <c r="AN58" s="41">
        <v>-0.62459</v>
      </c>
      <c r="AO58" s="41">
        <v>382.8904</v>
      </c>
      <c r="AP58" s="40" t="b">
        <v>0</v>
      </c>
      <c r="AQ58" s="43"/>
      <c r="AR58" s="43"/>
      <c r="AS58" s="41">
        <v>0.0</v>
      </c>
      <c r="AT58" s="40" t="b">
        <v>0</v>
      </c>
      <c r="AU58" s="43"/>
      <c r="AV58" s="43"/>
      <c r="AW58" s="41">
        <v>0.0</v>
      </c>
      <c r="AX58" s="40" t="s">
        <v>710</v>
      </c>
      <c r="AY58" s="40" t="s">
        <v>711</v>
      </c>
      <c r="AZ58" s="40" t="s">
        <v>712</v>
      </c>
      <c r="BA58" s="40" t="s">
        <v>713</v>
      </c>
      <c r="BD58" s="40" t="s">
        <v>714</v>
      </c>
      <c r="BE58" s="42">
        <v>1.09E84</v>
      </c>
      <c r="BF58" s="40" t="s">
        <v>715</v>
      </c>
      <c r="BG58" s="44" t="s">
        <v>397</v>
      </c>
      <c r="BH58" s="43"/>
      <c r="BI58" s="43"/>
      <c r="BJ58" s="40" t="s">
        <v>224</v>
      </c>
      <c r="BK58" s="40" t="s">
        <v>225</v>
      </c>
    </row>
    <row r="59">
      <c r="A59" s="41">
        <v>27.0</v>
      </c>
      <c r="B59" s="42">
        <v>1.67E9</v>
      </c>
      <c r="C59" s="41">
        <v>533420.0</v>
      </c>
      <c r="D59" s="40" t="s">
        <v>398</v>
      </c>
      <c r="E59" s="41" t="str">
        <f>IFERROR(__xludf.DUMMYFUNCTION("split(split(D59,""Instance_"", FALSE),"".mat"",FALSE)"),"280_3")</f>
        <v>280_3</v>
      </c>
      <c r="F59" s="41">
        <v>280.0</v>
      </c>
      <c r="G59" s="41">
        <v>70.0</v>
      </c>
      <c r="H59" s="41">
        <v>140.0</v>
      </c>
      <c r="I59" s="41">
        <v>20000.0</v>
      </c>
      <c r="J59" s="41">
        <v>10000.0</v>
      </c>
      <c r="K59" s="41">
        <v>3600.0</v>
      </c>
      <c r="L59" s="41">
        <v>1800.0</v>
      </c>
      <c r="M59" s="41">
        <v>30.0</v>
      </c>
      <c r="N59" s="40" t="s">
        <v>207</v>
      </c>
      <c r="O59" s="40" t="s">
        <v>489</v>
      </c>
      <c r="P59" s="40" t="s">
        <v>209</v>
      </c>
      <c r="Q59" s="40" t="s">
        <v>210</v>
      </c>
      <c r="R59" s="40" t="b">
        <v>0</v>
      </c>
      <c r="S59" s="40" t="s">
        <v>211</v>
      </c>
      <c r="T59" s="40" t="s">
        <v>212</v>
      </c>
      <c r="U59" s="41">
        <v>0.1</v>
      </c>
      <c r="V59" s="41">
        <v>0.9</v>
      </c>
      <c r="W59" s="41">
        <v>0.3</v>
      </c>
      <c r="X59" s="41">
        <v>0.4</v>
      </c>
      <c r="Y59" s="40" t="b">
        <v>0</v>
      </c>
      <c r="Z59" s="40" t="b">
        <v>1</v>
      </c>
      <c r="AA59" s="40" t="b">
        <v>0</v>
      </c>
      <c r="AB59" s="40" t="b">
        <v>0</v>
      </c>
      <c r="AC59" s="40" t="b">
        <v>0</v>
      </c>
      <c r="AD59" s="40" t="s">
        <v>213</v>
      </c>
      <c r="AE59" s="41">
        <v>0.81121</v>
      </c>
      <c r="AF59" s="41">
        <v>0.445883912</v>
      </c>
      <c r="AG59" s="41">
        <v>-0.45035</v>
      </c>
      <c r="AH59" s="41">
        <v>20000.0</v>
      </c>
      <c r="AI59" s="41">
        <v>385.4245</v>
      </c>
      <c r="AJ59" s="41" t="s">
        <v>716</v>
      </c>
      <c r="AK59" s="41" t="s">
        <v>717</v>
      </c>
      <c r="AL59" s="40" t="s">
        <v>216</v>
      </c>
      <c r="AM59" s="41">
        <v>0.445884</v>
      </c>
      <c r="AN59" s="41">
        <v>-0.45035</v>
      </c>
      <c r="AO59" s="41">
        <v>385.075</v>
      </c>
      <c r="AP59" s="40" t="b">
        <v>0</v>
      </c>
      <c r="AQ59" s="43"/>
      <c r="AR59" s="43"/>
      <c r="AS59" s="41">
        <v>0.0</v>
      </c>
      <c r="AT59" s="40" t="b">
        <v>0</v>
      </c>
      <c r="AU59" s="43"/>
      <c r="AV59" s="43"/>
      <c r="AW59" s="41">
        <v>0.0</v>
      </c>
      <c r="AX59" s="40" t="s">
        <v>718</v>
      </c>
      <c r="AY59" s="40" t="s">
        <v>719</v>
      </c>
      <c r="AZ59" s="40" t="s">
        <v>720</v>
      </c>
      <c r="BA59" s="40" t="s">
        <v>721</v>
      </c>
      <c r="BD59" s="40" t="s">
        <v>722</v>
      </c>
      <c r="BE59" s="42">
        <v>1.48E84</v>
      </c>
      <c r="BF59" s="40" t="s">
        <v>723</v>
      </c>
      <c r="BG59" s="45">
        <v>1.48102610853667E254</v>
      </c>
      <c r="BJ59" s="40" t="s">
        <v>224</v>
      </c>
      <c r="BK59" s="40" t="s">
        <v>225</v>
      </c>
    </row>
    <row r="60">
      <c r="A60" s="41">
        <v>28.0</v>
      </c>
      <c r="B60" s="42">
        <v>1.67E9</v>
      </c>
      <c r="C60" s="41">
        <v>320050.0</v>
      </c>
      <c r="D60" s="40" t="s">
        <v>398</v>
      </c>
      <c r="E60" s="41" t="str">
        <f>IFERROR(__xludf.DUMMYFUNCTION("split(split(D60,""Instance_"", FALSE),"".mat"",FALSE)"),"280_3")</f>
        <v>280_3</v>
      </c>
      <c r="F60" s="41">
        <v>280.0</v>
      </c>
      <c r="G60" s="41">
        <v>70.0</v>
      </c>
      <c r="H60" s="41">
        <v>140.0</v>
      </c>
      <c r="I60" s="41">
        <v>20000.0</v>
      </c>
      <c r="J60" s="41">
        <v>10000.0</v>
      </c>
      <c r="K60" s="41">
        <v>3600.0</v>
      </c>
      <c r="L60" s="41">
        <v>1800.0</v>
      </c>
      <c r="M60" s="41">
        <v>30.0</v>
      </c>
      <c r="N60" s="40" t="s">
        <v>207</v>
      </c>
      <c r="O60" s="40" t="s">
        <v>489</v>
      </c>
      <c r="P60" s="40" t="s">
        <v>209</v>
      </c>
      <c r="Q60" s="40" t="s">
        <v>210</v>
      </c>
      <c r="R60" s="40" t="b">
        <v>0</v>
      </c>
      <c r="S60" s="40" t="s">
        <v>211</v>
      </c>
      <c r="T60" s="40" t="s">
        <v>212</v>
      </c>
      <c r="U60" s="41">
        <v>0.1</v>
      </c>
      <c r="V60" s="41">
        <v>0.9</v>
      </c>
      <c r="W60" s="41">
        <v>0.3</v>
      </c>
      <c r="X60" s="41">
        <v>0.4</v>
      </c>
      <c r="Y60" s="40" t="b">
        <v>0</v>
      </c>
      <c r="Z60" s="40" t="b">
        <v>1</v>
      </c>
      <c r="AA60" s="40" t="b">
        <v>0</v>
      </c>
      <c r="AB60" s="40" t="b">
        <v>0</v>
      </c>
      <c r="AC60" s="40" t="b">
        <v>0</v>
      </c>
      <c r="AD60" s="40" t="s">
        <v>213</v>
      </c>
      <c r="AE60" s="41">
        <v>0.81121</v>
      </c>
      <c r="AF60" s="41">
        <v>0.351599435</v>
      </c>
      <c r="AG60" s="41">
        <v>-0.56657</v>
      </c>
      <c r="AH60" s="41">
        <v>20000.0</v>
      </c>
      <c r="AI60" s="41">
        <v>382.878</v>
      </c>
      <c r="AJ60" s="41" t="s">
        <v>724</v>
      </c>
      <c r="AK60" s="41" t="s">
        <v>725</v>
      </c>
      <c r="AL60" s="40" t="s">
        <v>216</v>
      </c>
      <c r="AM60" s="41">
        <v>0.351599</v>
      </c>
      <c r="AN60" s="41">
        <v>-0.56657</v>
      </c>
      <c r="AO60" s="41">
        <v>382.5799</v>
      </c>
      <c r="AP60" s="40" t="b">
        <v>0</v>
      </c>
      <c r="AQ60" s="43"/>
      <c r="AR60" s="43"/>
      <c r="AS60" s="41">
        <v>0.0</v>
      </c>
      <c r="AT60" s="40" t="b">
        <v>0</v>
      </c>
      <c r="AU60" s="43"/>
      <c r="AV60" s="43"/>
      <c r="AW60" s="41">
        <v>0.0</v>
      </c>
      <c r="AX60" s="40" t="s">
        <v>726</v>
      </c>
      <c r="AY60" s="40" t="s">
        <v>727</v>
      </c>
      <c r="AZ60" s="40" t="s">
        <v>728</v>
      </c>
      <c r="BA60" s="40" t="s">
        <v>729</v>
      </c>
      <c r="BD60" s="40" t="s">
        <v>730</v>
      </c>
      <c r="BE60" s="42">
        <v>1.69E84</v>
      </c>
      <c r="BF60" s="40" t="s">
        <v>731</v>
      </c>
      <c r="BG60" s="44" t="s">
        <v>397</v>
      </c>
      <c r="BH60" s="43"/>
      <c r="BI60" s="43"/>
      <c r="BJ60" s="40" t="s">
        <v>224</v>
      </c>
      <c r="BK60" s="40" t="s">
        <v>225</v>
      </c>
    </row>
    <row r="61">
      <c r="A61" s="41">
        <v>29.0</v>
      </c>
      <c r="B61" s="42">
        <v>1.67E9</v>
      </c>
      <c r="C61" s="41">
        <v>845013.0</v>
      </c>
      <c r="D61" s="40" t="s">
        <v>398</v>
      </c>
      <c r="E61" s="41" t="str">
        <f>IFERROR(__xludf.DUMMYFUNCTION("split(split(D61,""Instance_"", FALSE),"".mat"",FALSE)"),"280_3")</f>
        <v>280_3</v>
      </c>
      <c r="F61" s="41">
        <v>280.0</v>
      </c>
      <c r="G61" s="41">
        <v>70.0</v>
      </c>
      <c r="H61" s="41">
        <v>140.0</v>
      </c>
      <c r="I61" s="41">
        <v>20000.0</v>
      </c>
      <c r="J61" s="41">
        <v>10000.0</v>
      </c>
      <c r="K61" s="41">
        <v>3600.0</v>
      </c>
      <c r="L61" s="41">
        <v>1800.0</v>
      </c>
      <c r="M61" s="41">
        <v>30.0</v>
      </c>
      <c r="N61" s="40" t="s">
        <v>207</v>
      </c>
      <c r="O61" s="40" t="s">
        <v>489</v>
      </c>
      <c r="P61" s="40" t="s">
        <v>209</v>
      </c>
      <c r="Q61" s="40" t="s">
        <v>210</v>
      </c>
      <c r="R61" s="40" t="b">
        <v>0</v>
      </c>
      <c r="S61" s="40" t="s">
        <v>211</v>
      </c>
      <c r="T61" s="40" t="s">
        <v>212</v>
      </c>
      <c r="U61" s="41">
        <v>0.1</v>
      </c>
      <c r="V61" s="41">
        <v>0.9</v>
      </c>
      <c r="W61" s="41">
        <v>0.3</v>
      </c>
      <c r="X61" s="41">
        <v>0.4</v>
      </c>
      <c r="Y61" s="40" t="b">
        <v>0</v>
      </c>
      <c r="Z61" s="40" t="b">
        <v>1</v>
      </c>
      <c r="AA61" s="40" t="b">
        <v>0</v>
      </c>
      <c r="AB61" s="40" t="b">
        <v>0</v>
      </c>
      <c r="AC61" s="40" t="b">
        <v>0</v>
      </c>
      <c r="AD61" s="40" t="s">
        <v>213</v>
      </c>
      <c r="AE61" s="41">
        <v>0.81121</v>
      </c>
      <c r="AF61" s="41">
        <v>0.155289804</v>
      </c>
      <c r="AG61" s="41">
        <v>-0.80857</v>
      </c>
      <c r="AH61" s="41">
        <v>20000.0</v>
      </c>
      <c r="AI61" s="41">
        <v>383.5983</v>
      </c>
      <c r="AJ61" s="41" t="s">
        <v>732</v>
      </c>
      <c r="AK61" s="41" t="s">
        <v>733</v>
      </c>
      <c r="AL61" s="40" t="s">
        <v>216</v>
      </c>
      <c r="AM61" s="41">
        <v>0.15529</v>
      </c>
      <c r="AN61" s="41">
        <v>-0.80857</v>
      </c>
      <c r="AO61" s="41">
        <v>383.3039</v>
      </c>
      <c r="AP61" s="40" t="b">
        <v>0</v>
      </c>
      <c r="AQ61" s="43"/>
      <c r="AR61" s="43"/>
      <c r="AS61" s="41">
        <v>0.0</v>
      </c>
      <c r="AT61" s="40" t="b">
        <v>0</v>
      </c>
      <c r="AU61" s="43"/>
      <c r="AV61" s="43"/>
      <c r="AW61" s="41">
        <v>0.0</v>
      </c>
      <c r="AX61" s="40" t="s">
        <v>734</v>
      </c>
      <c r="AY61" s="40" t="s">
        <v>735</v>
      </c>
      <c r="AZ61" s="40" t="s">
        <v>736</v>
      </c>
      <c r="BA61" s="40" t="s">
        <v>737</v>
      </c>
      <c r="BD61" s="40" t="s">
        <v>738</v>
      </c>
      <c r="BE61" s="42">
        <v>1.89E82</v>
      </c>
      <c r="BF61" s="40" t="s">
        <v>739</v>
      </c>
      <c r="BG61" s="42">
        <v>1.89E82</v>
      </c>
      <c r="BH61" s="43"/>
      <c r="BI61" s="43"/>
      <c r="BJ61" s="40" t="s">
        <v>224</v>
      </c>
      <c r="BK61" s="40" t="s">
        <v>225</v>
      </c>
    </row>
  </sheetData>
  <mergeCells count="104">
    <mergeCell ref="BG28:BI28"/>
    <mergeCell ref="BG29:BI29"/>
    <mergeCell ref="BG20:BI20"/>
    <mergeCell ref="BG22:BI22"/>
    <mergeCell ref="BG23:BI23"/>
    <mergeCell ref="BG24:BI24"/>
    <mergeCell ref="BG25:BI25"/>
    <mergeCell ref="BG26:BI26"/>
    <mergeCell ref="BG27:BI27"/>
    <mergeCell ref="BA26:BC26"/>
    <mergeCell ref="BA27:BC27"/>
    <mergeCell ref="BA28:BC28"/>
    <mergeCell ref="BA29:BC29"/>
    <mergeCell ref="BA30:BC30"/>
    <mergeCell ref="BG30:BI30"/>
    <mergeCell ref="BG31:BI31"/>
    <mergeCell ref="BA31:BC31"/>
    <mergeCell ref="BA32:BC32"/>
    <mergeCell ref="BA33:BC33"/>
    <mergeCell ref="BA34:BC34"/>
    <mergeCell ref="BA35:BC35"/>
    <mergeCell ref="BG35:BI35"/>
    <mergeCell ref="BA36:BC36"/>
    <mergeCell ref="BA37:BC37"/>
    <mergeCell ref="BG37:BI37"/>
    <mergeCell ref="BA38:BC38"/>
    <mergeCell ref="BG38:BI38"/>
    <mergeCell ref="BA39:BC39"/>
    <mergeCell ref="BG39:BI39"/>
    <mergeCell ref="BG40:BI40"/>
    <mergeCell ref="BA40:BC40"/>
    <mergeCell ref="BA41:BC41"/>
    <mergeCell ref="BA42:BC42"/>
    <mergeCell ref="BA43:BC43"/>
    <mergeCell ref="BG43:BI43"/>
    <mergeCell ref="BA44:BC44"/>
    <mergeCell ref="BG45:BI45"/>
    <mergeCell ref="BG54:BI54"/>
    <mergeCell ref="BG55:BI55"/>
    <mergeCell ref="BA50:BC50"/>
    <mergeCell ref="BA51:BC51"/>
    <mergeCell ref="BA52:BC52"/>
    <mergeCell ref="BG52:BI52"/>
    <mergeCell ref="BA53:BC53"/>
    <mergeCell ref="BA54:BC54"/>
    <mergeCell ref="BA55:BC55"/>
    <mergeCell ref="BA60:BC60"/>
    <mergeCell ref="BA61:BC61"/>
    <mergeCell ref="BA56:BC56"/>
    <mergeCell ref="BG56:BI56"/>
    <mergeCell ref="BA57:BC57"/>
    <mergeCell ref="BG57:BI57"/>
    <mergeCell ref="BA58:BC58"/>
    <mergeCell ref="BA59:BC59"/>
    <mergeCell ref="BG59:BI59"/>
    <mergeCell ref="BA2:BC2"/>
    <mergeCell ref="BG2:BI2"/>
    <mergeCell ref="BA3:BC3"/>
    <mergeCell ref="BG3:BI3"/>
    <mergeCell ref="BA4:BC4"/>
    <mergeCell ref="BG4:BI4"/>
    <mergeCell ref="BG5:BI5"/>
    <mergeCell ref="BA5:BC5"/>
    <mergeCell ref="BA6:BC6"/>
    <mergeCell ref="BA7:BC7"/>
    <mergeCell ref="BA8:BC8"/>
    <mergeCell ref="BA9:BC9"/>
    <mergeCell ref="BA10:BC10"/>
    <mergeCell ref="BA11:BC11"/>
    <mergeCell ref="BG6:BI6"/>
    <mergeCell ref="BG7:BI7"/>
    <mergeCell ref="BG8:BI8"/>
    <mergeCell ref="BG9:BI9"/>
    <mergeCell ref="BG10:BI10"/>
    <mergeCell ref="BG11:BI11"/>
    <mergeCell ref="BG12:BI12"/>
    <mergeCell ref="BA12:BC12"/>
    <mergeCell ref="BA13:BC13"/>
    <mergeCell ref="BA14:BC14"/>
    <mergeCell ref="BA15:BC15"/>
    <mergeCell ref="BA16:BC16"/>
    <mergeCell ref="BA17:BC17"/>
    <mergeCell ref="BA18:BC18"/>
    <mergeCell ref="BG13:BI13"/>
    <mergeCell ref="BG14:BI14"/>
    <mergeCell ref="BG15:BI15"/>
    <mergeCell ref="BG16:BI16"/>
    <mergeCell ref="BG17:BI17"/>
    <mergeCell ref="BG18:BI18"/>
    <mergeCell ref="BG19:BI19"/>
    <mergeCell ref="BA19:BC19"/>
    <mergeCell ref="BA20:BC20"/>
    <mergeCell ref="BA21:BC21"/>
    <mergeCell ref="BA22:BC22"/>
    <mergeCell ref="BA23:BC23"/>
    <mergeCell ref="BA24:BC24"/>
    <mergeCell ref="BA25:BC25"/>
    <mergeCell ref="BA45:BC45"/>
    <mergeCell ref="BA46:BC46"/>
    <mergeCell ref="BA47:BC47"/>
    <mergeCell ref="BA48:BC48"/>
    <mergeCell ref="BG48:BI48"/>
    <mergeCell ref="BA49:BC49"/>
    <mergeCell ref="BG49:BI49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6.13"/>
    <col customWidth="1" min="2" max="3" width="15.25"/>
    <col customWidth="1" min="4" max="4" width="8.75"/>
    <col customWidth="1" min="5" max="5" width="9.38"/>
    <col customWidth="1" min="6" max="6" width="11.88"/>
    <col customWidth="1" min="7" max="7" width="16.38"/>
    <col customWidth="1" min="8" max="8" width="8.13"/>
    <col customWidth="1" min="9" max="9" width="9.25"/>
    <col customWidth="1" min="10" max="10" width="10.75"/>
    <col customWidth="1" min="11" max="11" width="17.0"/>
    <col customWidth="1" min="12" max="12" width="9.75"/>
    <col customWidth="1" min="13" max="13" width="11.25"/>
    <col customWidth="1" min="14" max="14" width="18.5"/>
    <col customWidth="1" min="15" max="15" width="29.88"/>
  </cols>
  <sheetData>
    <row r="1">
      <c r="A1" s="40" t="s">
        <v>146</v>
      </c>
      <c r="B1" s="40" t="s">
        <v>740</v>
      </c>
      <c r="C1" s="40" t="s">
        <v>173</v>
      </c>
      <c r="D1" s="40" t="s">
        <v>178</v>
      </c>
      <c r="E1" s="40" t="s">
        <v>179</v>
      </c>
      <c r="F1" s="40" t="s">
        <v>177</v>
      </c>
      <c r="G1" s="40" t="s">
        <v>174</v>
      </c>
      <c r="H1" s="40" t="s">
        <v>175</v>
      </c>
      <c r="I1" s="40" t="s">
        <v>185</v>
      </c>
      <c r="J1" s="40" t="s">
        <v>187</v>
      </c>
      <c r="K1" s="40" t="s">
        <v>172</v>
      </c>
      <c r="L1" s="40" t="s">
        <v>189</v>
      </c>
      <c r="M1" s="40" t="s">
        <v>191</v>
      </c>
      <c r="N1" s="40" t="s">
        <v>741</v>
      </c>
      <c r="O1" s="40" t="s">
        <v>742</v>
      </c>
      <c r="P1" s="40"/>
      <c r="Q1" s="40"/>
      <c r="R1" s="40"/>
      <c r="S1" s="40"/>
      <c r="T1" s="40"/>
      <c r="U1" s="40"/>
    </row>
    <row r="2">
      <c r="A2" s="40" t="s">
        <v>743</v>
      </c>
      <c r="B2" s="41" t="str">
        <f>IFERROR(__xludf.DUMMYFUNCTION("split(split(A2,""Instance_"", FALSE),"".mat"",FALSE)"),"180_1")</f>
        <v>180_1</v>
      </c>
      <c r="C2" s="41">
        <v>-2.05712</v>
      </c>
      <c r="D2" s="41" t="s">
        <v>744</v>
      </c>
      <c r="E2" s="41" t="s">
        <v>745</v>
      </c>
      <c r="F2" s="41">
        <v>319.3246</v>
      </c>
      <c r="G2" s="41">
        <v>-2.08228</v>
      </c>
      <c r="H2" s="41">
        <v>-0.01223</v>
      </c>
      <c r="I2" s="41">
        <v>-2.057115564</v>
      </c>
      <c r="J2" s="41">
        <v>4.674489</v>
      </c>
      <c r="K2" s="40" t="s">
        <v>213</v>
      </c>
      <c r="L2" s="43"/>
      <c r="M2" s="43"/>
      <c r="N2" s="43"/>
      <c r="O2" s="40" t="s">
        <v>746</v>
      </c>
      <c r="P2" s="40"/>
      <c r="Q2" s="40"/>
      <c r="R2" s="40"/>
      <c r="S2" s="40"/>
      <c r="T2" s="40"/>
      <c r="U2" s="40"/>
    </row>
    <row r="3">
      <c r="A3" s="40" t="s">
        <v>743</v>
      </c>
      <c r="B3" s="41" t="str">
        <f>IFERROR(__xludf.DUMMYFUNCTION("split(split(A3,""Instance_"", FALSE),"".mat"",FALSE)"),"180_1")</f>
        <v>180_1</v>
      </c>
      <c r="C3" s="41">
        <v>-2.05712</v>
      </c>
      <c r="D3" s="41" t="s">
        <v>747</v>
      </c>
      <c r="E3" s="41" t="s">
        <v>748</v>
      </c>
      <c r="F3" s="41">
        <v>320.8062</v>
      </c>
      <c r="G3" s="41">
        <v>-2.04275</v>
      </c>
      <c r="H3" s="41">
        <v>0.006983</v>
      </c>
      <c r="I3" s="41">
        <v>-1.993169376</v>
      </c>
      <c r="J3" s="41">
        <v>42.03791</v>
      </c>
      <c r="K3" s="40" t="s">
        <v>213</v>
      </c>
      <c r="L3" s="43"/>
      <c r="M3" s="43"/>
      <c r="N3" s="43"/>
      <c r="O3" s="40" t="s">
        <v>746</v>
      </c>
      <c r="P3" s="40"/>
      <c r="Q3" s="40"/>
      <c r="R3" s="40"/>
      <c r="S3" s="40"/>
      <c r="T3" s="40"/>
      <c r="U3" s="40"/>
    </row>
    <row r="4">
      <c r="A4" s="40" t="s">
        <v>743</v>
      </c>
      <c r="B4" s="41" t="str">
        <f>IFERROR(__xludf.DUMMYFUNCTION("split(split(A4,""Instance_"", FALSE),"".mat"",FALSE)"),"180_1")</f>
        <v>180_1</v>
      </c>
      <c r="C4" s="41">
        <v>-2.05712</v>
      </c>
      <c r="D4" s="41" t="s">
        <v>749</v>
      </c>
      <c r="E4" s="41" t="s">
        <v>750</v>
      </c>
      <c r="F4" s="41">
        <v>319.8317</v>
      </c>
      <c r="G4" s="41">
        <v>-2.05029</v>
      </c>
      <c r="H4" s="41">
        <v>0.003317</v>
      </c>
      <c r="I4" s="41">
        <v>-2.023213309</v>
      </c>
      <c r="J4" s="41">
        <v>18.47298</v>
      </c>
      <c r="K4" s="40" t="s">
        <v>213</v>
      </c>
      <c r="L4" s="43"/>
      <c r="M4" s="43"/>
      <c r="N4" s="43"/>
      <c r="O4" s="40" t="s">
        <v>746</v>
      </c>
      <c r="P4" s="40"/>
      <c r="Q4" s="40"/>
      <c r="R4" s="40"/>
      <c r="S4" s="40"/>
      <c r="T4" s="40"/>
      <c r="U4" s="40"/>
    </row>
    <row r="5">
      <c r="A5" s="40" t="s">
        <v>743</v>
      </c>
      <c r="B5" s="41" t="str">
        <f>IFERROR(__xludf.DUMMYFUNCTION("split(split(A5,""Instance_"", FALSE),"".mat"",FALSE)"),"180_1")</f>
        <v>180_1</v>
      </c>
      <c r="C5" s="41">
        <v>-2.05712</v>
      </c>
      <c r="D5" s="41" t="s">
        <v>751</v>
      </c>
      <c r="E5" s="41" t="s">
        <v>752</v>
      </c>
      <c r="F5" s="41">
        <v>317.8304</v>
      </c>
      <c r="G5" s="41">
        <v>-1.98844</v>
      </c>
      <c r="H5" s="41">
        <v>0.033383</v>
      </c>
      <c r="I5" s="41">
        <v>-1.988443891</v>
      </c>
      <c r="J5" s="41">
        <v>13.54717</v>
      </c>
      <c r="K5" s="40" t="s">
        <v>213</v>
      </c>
      <c r="L5" s="43"/>
      <c r="M5" s="43"/>
      <c r="N5" s="43"/>
      <c r="O5" s="40" t="s">
        <v>746</v>
      </c>
      <c r="P5" s="40"/>
      <c r="Q5" s="40"/>
      <c r="R5" s="40"/>
      <c r="S5" s="40"/>
      <c r="T5" s="40"/>
      <c r="U5" s="40"/>
    </row>
    <row r="6">
      <c r="A6" s="40" t="s">
        <v>743</v>
      </c>
      <c r="B6" s="41" t="str">
        <f>IFERROR(__xludf.DUMMYFUNCTION("split(split(A6,""Instance_"", FALSE),"".mat"",FALSE)"),"180_1")</f>
        <v>180_1</v>
      </c>
      <c r="C6" s="41">
        <v>-2.05712</v>
      </c>
      <c r="D6" s="41" t="s">
        <v>753</v>
      </c>
      <c r="E6" s="41" t="s">
        <v>754</v>
      </c>
      <c r="F6" s="41">
        <v>315.2327</v>
      </c>
      <c r="G6" s="41">
        <v>-2.13419</v>
      </c>
      <c r="H6" s="41">
        <v>-0.03747</v>
      </c>
      <c r="I6" s="41">
        <v>-2.057115564</v>
      </c>
      <c r="J6" s="41">
        <v>4.698</v>
      </c>
      <c r="K6" s="40" t="s">
        <v>213</v>
      </c>
      <c r="L6" s="43"/>
      <c r="M6" s="43"/>
      <c r="N6" s="43"/>
      <c r="O6" s="40" t="s">
        <v>746</v>
      </c>
      <c r="P6" s="40"/>
      <c r="Q6" s="40"/>
      <c r="R6" s="40"/>
      <c r="S6" s="40"/>
      <c r="T6" s="40"/>
      <c r="U6" s="40"/>
    </row>
    <row r="7">
      <c r="A7" s="40" t="s">
        <v>743</v>
      </c>
      <c r="B7" s="41" t="str">
        <f>IFERROR(__xludf.DUMMYFUNCTION("split(split(A7,""Instance_"", FALSE),"".mat"",FALSE)"),"180_1")</f>
        <v>180_1</v>
      </c>
      <c r="C7" s="41">
        <v>-2.05712</v>
      </c>
      <c r="D7" s="41" t="s">
        <v>755</v>
      </c>
      <c r="E7" s="41" t="s">
        <v>756</v>
      </c>
      <c r="F7" s="41">
        <v>316.6532</v>
      </c>
      <c r="G7" s="41">
        <v>-2.11497</v>
      </c>
      <c r="H7" s="41">
        <v>-0.02812</v>
      </c>
      <c r="I7" s="41">
        <v>-2.057115564</v>
      </c>
      <c r="J7" s="41">
        <v>5.153047</v>
      </c>
      <c r="K7" s="40" t="s">
        <v>213</v>
      </c>
      <c r="L7" s="43"/>
      <c r="M7" s="43"/>
      <c r="N7" s="43"/>
      <c r="O7" s="40" t="s">
        <v>746</v>
      </c>
      <c r="P7" s="40"/>
      <c r="Q7" s="40"/>
      <c r="R7" s="40"/>
      <c r="S7" s="40"/>
      <c r="T7" s="40"/>
      <c r="U7" s="40"/>
    </row>
    <row r="8">
      <c r="A8" s="40" t="s">
        <v>743</v>
      </c>
      <c r="B8" s="41" t="str">
        <f>IFERROR(__xludf.DUMMYFUNCTION("split(split(A8,""Instance_"", FALSE),"".mat"",FALSE)"),"180_1")</f>
        <v>180_1</v>
      </c>
      <c r="C8" s="41">
        <v>-2.05712</v>
      </c>
      <c r="D8" s="41" t="s">
        <v>757</v>
      </c>
      <c r="E8" s="41" t="s">
        <v>758</v>
      </c>
      <c r="F8" s="41">
        <v>326.9926</v>
      </c>
      <c r="G8" s="41">
        <v>-2.08046</v>
      </c>
      <c r="H8" s="41">
        <v>-0.01135</v>
      </c>
      <c r="I8" s="41">
        <v>-2.045987161</v>
      </c>
      <c r="J8" s="41">
        <v>33.81299</v>
      </c>
      <c r="K8" s="40" t="s">
        <v>213</v>
      </c>
      <c r="L8" s="43"/>
      <c r="M8" s="43"/>
      <c r="N8" s="43"/>
      <c r="O8" s="40" t="s">
        <v>746</v>
      </c>
      <c r="P8" s="40"/>
      <c r="Q8" s="40"/>
      <c r="R8" s="40"/>
      <c r="S8" s="40"/>
      <c r="T8" s="40"/>
      <c r="U8" s="40"/>
    </row>
    <row r="9">
      <c r="A9" s="40" t="s">
        <v>743</v>
      </c>
      <c r="B9" s="41" t="str">
        <f>IFERROR(__xludf.DUMMYFUNCTION("split(split(A9,""Instance_"", FALSE),"".mat"",FALSE)"),"180_1")</f>
        <v>180_1</v>
      </c>
      <c r="C9" s="41">
        <v>-2.05712</v>
      </c>
      <c r="D9" s="41" t="s">
        <v>759</v>
      </c>
      <c r="E9" s="41" t="s">
        <v>760</v>
      </c>
      <c r="F9" s="41">
        <v>316.7583</v>
      </c>
      <c r="G9" s="41">
        <v>-2.06551</v>
      </c>
      <c r="H9" s="41">
        <v>-0.00408</v>
      </c>
      <c r="I9" s="41">
        <v>-2.057115564</v>
      </c>
      <c r="J9" s="41">
        <v>4.78267</v>
      </c>
      <c r="K9" s="40" t="s">
        <v>213</v>
      </c>
      <c r="L9" s="43"/>
      <c r="M9" s="43"/>
      <c r="N9" s="43"/>
      <c r="O9" s="40" t="s">
        <v>746</v>
      </c>
      <c r="P9" s="40"/>
      <c r="Q9" s="40"/>
      <c r="R9" s="40"/>
      <c r="S9" s="40"/>
      <c r="T9" s="40"/>
      <c r="U9" s="40"/>
    </row>
    <row r="10">
      <c r="A10" s="40" t="s">
        <v>743</v>
      </c>
      <c r="B10" s="41" t="str">
        <f>IFERROR(__xludf.DUMMYFUNCTION("split(split(A10,""Instance_"", FALSE),"".mat"",FALSE)"),"180_1")</f>
        <v>180_1</v>
      </c>
      <c r="C10" s="41">
        <v>-2.05712</v>
      </c>
      <c r="D10" s="41" t="s">
        <v>761</v>
      </c>
      <c r="E10" s="41" t="s">
        <v>762</v>
      </c>
      <c r="F10" s="41">
        <v>312.4057</v>
      </c>
      <c r="G10" s="41">
        <v>-2.11283</v>
      </c>
      <c r="H10" s="41">
        <v>-0.02708</v>
      </c>
      <c r="I10" s="41">
        <v>-2.057115564</v>
      </c>
      <c r="J10" s="41">
        <v>4.655225</v>
      </c>
      <c r="K10" s="40" t="s">
        <v>213</v>
      </c>
      <c r="L10" s="43"/>
      <c r="M10" s="43"/>
      <c r="N10" s="43"/>
      <c r="O10" s="40" t="s">
        <v>746</v>
      </c>
      <c r="P10" s="40"/>
      <c r="Q10" s="40"/>
      <c r="R10" s="40"/>
      <c r="S10" s="40"/>
      <c r="T10" s="40"/>
      <c r="U10" s="40"/>
    </row>
    <row r="11">
      <c r="A11" s="40" t="s">
        <v>743</v>
      </c>
      <c r="B11" s="41" t="str">
        <f>IFERROR(__xludf.DUMMYFUNCTION("split(split(A11,""Instance_"", FALSE),"".mat"",FALSE)"),"180_1")</f>
        <v>180_1</v>
      </c>
      <c r="C11" s="41">
        <v>-2.05712</v>
      </c>
      <c r="D11" s="41" t="s">
        <v>763</v>
      </c>
      <c r="E11" s="41" t="s">
        <v>764</v>
      </c>
      <c r="F11" s="41">
        <v>320.6237</v>
      </c>
      <c r="G11" s="41">
        <v>-2.08075</v>
      </c>
      <c r="H11" s="41">
        <v>-0.01149</v>
      </c>
      <c r="I11" s="41">
        <v>-2.057115564</v>
      </c>
      <c r="J11" s="41">
        <v>4.849987</v>
      </c>
      <c r="K11" s="40" t="s">
        <v>213</v>
      </c>
      <c r="L11" s="43"/>
      <c r="M11" s="43"/>
      <c r="N11" s="43"/>
      <c r="O11" s="40" t="s">
        <v>746</v>
      </c>
      <c r="P11" s="40"/>
      <c r="Q11" s="40"/>
      <c r="R11" s="40"/>
      <c r="S11" s="40"/>
      <c r="T11" s="40"/>
      <c r="U11" s="40"/>
    </row>
    <row r="12">
      <c r="A12" s="40" t="s">
        <v>765</v>
      </c>
      <c r="B12" s="41" t="str">
        <f>IFERROR(__xludf.DUMMYFUNCTION("split(split(A12,""Instance_"", FALSE),"".mat"",FALSE)"),"180_2")</f>
        <v>180_2</v>
      </c>
      <c r="C12" s="41">
        <v>-1.65465</v>
      </c>
      <c r="D12" s="41" t="s">
        <v>766</v>
      </c>
      <c r="E12" s="41" t="s">
        <v>767</v>
      </c>
      <c r="F12" s="41">
        <v>317.3156</v>
      </c>
      <c r="G12" s="41">
        <v>-1.64566</v>
      </c>
      <c r="H12" s="41">
        <v>0.005429</v>
      </c>
      <c r="I12" s="41">
        <v>-1.641823239</v>
      </c>
      <c r="J12" s="41">
        <v>14.30059</v>
      </c>
      <c r="K12" s="40" t="s">
        <v>213</v>
      </c>
      <c r="L12" s="43"/>
      <c r="M12" s="43"/>
      <c r="N12" s="43"/>
      <c r="O12" s="40" t="s">
        <v>746</v>
      </c>
      <c r="P12" s="40"/>
      <c r="Q12" s="40"/>
      <c r="R12" s="40"/>
      <c r="S12" s="40"/>
      <c r="T12" s="40"/>
      <c r="U12" s="40"/>
    </row>
    <row r="13">
      <c r="A13" s="40" t="s">
        <v>765</v>
      </c>
      <c r="B13" s="41" t="str">
        <f>IFERROR(__xludf.DUMMYFUNCTION("split(split(A13,""Instance_"", FALSE),"".mat"",FALSE)"),"180_2")</f>
        <v>180_2</v>
      </c>
      <c r="C13" s="41">
        <v>-1.65465</v>
      </c>
      <c r="D13" s="41" t="s">
        <v>768</v>
      </c>
      <c r="E13" s="41" t="s">
        <v>769</v>
      </c>
      <c r="F13" s="41">
        <v>325.7922</v>
      </c>
      <c r="G13" s="41">
        <v>-1.66877</v>
      </c>
      <c r="H13" s="41">
        <v>-0.00853</v>
      </c>
      <c r="I13" s="41">
        <v>-1.65095071</v>
      </c>
      <c r="J13" s="41">
        <v>18.78781</v>
      </c>
      <c r="K13" s="40" t="s">
        <v>213</v>
      </c>
      <c r="L13" s="43"/>
      <c r="M13" s="43"/>
      <c r="N13" s="43"/>
      <c r="O13" s="40" t="s">
        <v>746</v>
      </c>
      <c r="P13" s="40"/>
      <c r="Q13" s="40"/>
      <c r="R13" s="40"/>
      <c r="S13" s="40"/>
      <c r="T13" s="40"/>
      <c r="U13" s="40"/>
    </row>
    <row r="14">
      <c r="A14" s="40" t="s">
        <v>765</v>
      </c>
      <c r="B14" s="41" t="str">
        <f>IFERROR(__xludf.DUMMYFUNCTION("split(split(A14,""Instance_"", FALSE),"".mat"",FALSE)"),"180_2")</f>
        <v>180_2</v>
      </c>
      <c r="C14" s="41">
        <v>-1.65465</v>
      </c>
      <c r="D14" s="41" t="s">
        <v>770</v>
      </c>
      <c r="E14" s="41" t="s">
        <v>771</v>
      </c>
      <c r="F14" s="41">
        <v>319.3692</v>
      </c>
      <c r="G14" s="41">
        <v>-1.81201</v>
      </c>
      <c r="H14" s="41">
        <v>-0.0951</v>
      </c>
      <c r="I14" s="41">
        <v>-1.654646691</v>
      </c>
      <c r="J14" s="41">
        <v>4.631226</v>
      </c>
      <c r="K14" s="40" t="s">
        <v>213</v>
      </c>
      <c r="L14" s="43"/>
      <c r="M14" s="43"/>
      <c r="N14" s="43"/>
      <c r="O14" s="40" t="s">
        <v>746</v>
      </c>
      <c r="P14" s="40"/>
      <c r="Q14" s="40"/>
      <c r="R14" s="40"/>
      <c r="S14" s="40"/>
      <c r="T14" s="40"/>
      <c r="U14" s="40"/>
    </row>
    <row r="15">
      <c r="A15" s="40" t="s">
        <v>765</v>
      </c>
      <c r="B15" s="41" t="str">
        <f>IFERROR(__xludf.DUMMYFUNCTION("split(split(A15,""Instance_"", FALSE),"".mat"",FALSE)"),"180_2")</f>
        <v>180_2</v>
      </c>
      <c r="C15" s="41">
        <v>-1.65465</v>
      </c>
      <c r="D15" s="41" t="s">
        <v>772</v>
      </c>
      <c r="E15" s="41" t="s">
        <v>773</v>
      </c>
      <c r="F15" s="41">
        <v>323.6105</v>
      </c>
      <c r="G15" s="41">
        <v>-1.58729</v>
      </c>
      <c r="H15" s="41">
        <v>0.040706</v>
      </c>
      <c r="I15" s="41">
        <v>-1.549512481</v>
      </c>
      <c r="J15" s="41">
        <v>30.59685</v>
      </c>
      <c r="K15" s="40" t="s">
        <v>213</v>
      </c>
      <c r="L15" s="43"/>
      <c r="M15" s="43"/>
      <c r="N15" s="43"/>
      <c r="O15" s="40" t="s">
        <v>746</v>
      </c>
      <c r="P15" s="40"/>
      <c r="Q15" s="40"/>
      <c r="R15" s="40"/>
      <c r="S15" s="40"/>
      <c r="T15" s="40"/>
      <c r="U15" s="40"/>
    </row>
    <row r="16">
      <c r="A16" s="40" t="s">
        <v>765</v>
      </c>
      <c r="B16" s="41" t="str">
        <f>IFERROR(__xludf.DUMMYFUNCTION("split(split(A16,""Instance_"", FALSE),"".mat"",FALSE)"),"180_2")</f>
        <v>180_2</v>
      </c>
      <c r="C16" s="41">
        <v>-1.65465</v>
      </c>
      <c r="D16" s="41" t="s">
        <v>774</v>
      </c>
      <c r="E16" s="41" t="s">
        <v>775</v>
      </c>
      <c r="F16" s="41">
        <v>315.7617</v>
      </c>
      <c r="G16" s="41">
        <v>-1.8756</v>
      </c>
      <c r="H16" s="41">
        <v>-0.13353</v>
      </c>
      <c r="I16" s="41">
        <v>-1.654646691</v>
      </c>
      <c r="J16" s="41">
        <v>5.897941</v>
      </c>
      <c r="K16" s="40" t="s">
        <v>213</v>
      </c>
      <c r="L16" s="43"/>
      <c r="M16" s="43"/>
      <c r="N16" s="43"/>
      <c r="O16" s="40" t="s">
        <v>746</v>
      </c>
      <c r="P16" s="40"/>
      <c r="Q16" s="40"/>
      <c r="R16" s="40"/>
      <c r="S16" s="40"/>
      <c r="T16" s="40"/>
      <c r="U16" s="40"/>
    </row>
    <row r="17">
      <c r="A17" s="40" t="s">
        <v>765</v>
      </c>
      <c r="B17" s="41" t="str">
        <f>IFERROR(__xludf.DUMMYFUNCTION("split(split(A17,""Instance_"", FALSE),"".mat"",FALSE)"),"180_2")</f>
        <v>180_2</v>
      </c>
      <c r="C17" s="41">
        <v>-1.65465</v>
      </c>
      <c r="D17" s="41" t="s">
        <v>776</v>
      </c>
      <c r="E17" s="41" t="s">
        <v>777</v>
      </c>
      <c r="F17" s="41">
        <v>315.5487</v>
      </c>
      <c r="G17" s="41">
        <v>-1.92209</v>
      </c>
      <c r="H17" s="41">
        <v>-0.16163</v>
      </c>
      <c r="I17" s="41">
        <v>-1.654646691</v>
      </c>
      <c r="J17" s="41">
        <v>5.639207</v>
      </c>
      <c r="K17" s="40" t="s">
        <v>213</v>
      </c>
      <c r="L17" s="43"/>
      <c r="M17" s="43"/>
      <c r="N17" s="43"/>
      <c r="O17" s="40" t="s">
        <v>746</v>
      </c>
      <c r="P17" s="40"/>
      <c r="Q17" s="40"/>
      <c r="R17" s="40"/>
      <c r="S17" s="40"/>
      <c r="T17" s="40"/>
      <c r="U17" s="40"/>
    </row>
    <row r="18">
      <c r="A18" s="40" t="s">
        <v>765</v>
      </c>
      <c r="B18" s="41" t="str">
        <f>IFERROR(__xludf.DUMMYFUNCTION("split(split(A18,""Instance_"", FALSE),"".mat"",FALSE)"),"180_2")</f>
        <v>180_2</v>
      </c>
      <c r="C18" s="41">
        <v>-1.65465</v>
      </c>
      <c r="D18" s="41" t="s">
        <v>778</v>
      </c>
      <c r="E18" s="41" t="s">
        <v>779</v>
      </c>
      <c r="F18" s="41">
        <v>319.6711</v>
      </c>
      <c r="G18" s="41">
        <v>-1.81194</v>
      </c>
      <c r="H18" s="41">
        <v>-0.09506</v>
      </c>
      <c r="I18" s="41">
        <v>-1.654646691</v>
      </c>
      <c r="J18" s="41">
        <v>5.664464</v>
      </c>
      <c r="K18" s="40" t="s">
        <v>213</v>
      </c>
      <c r="L18" s="43"/>
      <c r="M18" s="43"/>
      <c r="N18" s="43"/>
      <c r="O18" s="40" t="s">
        <v>746</v>
      </c>
      <c r="P18" s="40"/>
      <c r="Q18" s="40"/>
      <c r="R18" s="40"/>
      <c r="S18" s="40"/>
      <c r="T18" s="40"/>
      <c r="U18" s="40"/>
    </row>
    <row r="19">
      <c r="A19" s="40" t="s">
        <v>765</v>
      </c>
      <c r="B19" s="41" t="str">
        <f>IFERROR(__xludf.DUMMYFUNCTION("split(split(A19,""Instance_"", FALSE),"".mat"",FALSE)"),"180_2")</f>
        <v>180_2</v>
      </c>
      <c r="C19" s="41">
        <v>-1.65465</v>
      </c>
      <c r="D19" s="41" t="s">
        <v>780</v>
      </c>
      <c r="E19" s="41" t="s">
        <v>781</v>
      </c>
      <c r="F19" s="41">
        <v>317.515</v>
      </c>
      <c r="G19" s="41">
        <v>-1.7041</v>
      </c>
      <c r="H19" s="41">
        <v>-0.02989</v>
      </c>
      <c r="I19" s="41">
        <v>-1.654646691</v>
      </c>
      <c r="J19" s="41">
        <v>5.537065</v>
      </c>
      <c r="K19" s="40" t="s">
        <v>213</v>
      </c>
      <c r="L19" s="43"/>
      <c r="M19" s="43"/>
      <c r="N19" s="43"/>
      <c r="O19" s="40" t="s">
        <v>746</v>
      </c>
      <c r="P19" s="40"/>
      <c r="Q19" s="40"/>
      <c r="R19" s="40"/>
      <c r="S19" s="40"/>
      <c r="T19" s="40"/>
      <c r="U19" s="40"/>
    </row>
    <row r="20">
      <c r="A20" s="40" t="s">
        <v>765</v>
      </c>
      <c r="B20" s="41" t="str">
        <f>IFERROR(__xludf.DUMMYFUNCTION("split(split(A20,""Instance_"", FALSE),"".mat"",FALSE)"),"180_2")</f>
        <v>180_2</v>
      </c>
      <c r="C20" s="41">
        <v>-1.65465</v>
      </c>
      <c r="D20" s="41" t="s">
        <v>782</v>
      </c>
      <c r="E20" s="41" t="s">
        <v>783</v>
      </c>
      <c r="F20" s="41">
        <v>321.1826</v>
      </c>
      <c r="G20" s="41">
        <v>-1.91763</v>
      </c>
      <c r="H20" s="41">
        <v>-0.15893</v>
      </c>
      <c r="I20" s="41">
        <v>-1.654646691</v>
      </c>
      <c r="J20" s="41">
        <v>5.403353</v>
      </c>
      <c r="K20" s="40" t="s">
        <v>213</v>
      </c>
      <c r="L20" s="43"/>
      <c r="M20" s="43"/>
      <c r="N20" s="43"/>
      <c r="O20" s="40" t="s">
        <v>746</v>
      </c>
      <c r="P20" s="40"/>
      <c r="Q20" s="40"/>
      <c r="R20" s="40"/>
      <c r="S20" s="40"/>
      <c r="T20" s="40"/>
      <c r="U20" s="40"/>
    </row>
    <row r="21">
      <c r="A21" s="40" t="s">
        <v>765</v>
      </c>
      <c r="B21" s="41" t="str">
        <f>IFERROR(__xludf.DUMMYFUNCTION("split(split(A21,""Instance_"", FALSE),"".mat"",FALSE)"),"180_2")</f>
        <v>180_2</v>
      </c>
      <c r="C21" s="41">
        <v>-1.65465</v>
      </c>
      <c r="D21" s="41" t="s">
        <v>784</v>
      </c>
      <c r="E21" s="41" t="s">
        <v>785</v>
      </c>
      <c r="F21" s="41">
        <v>315.6552</v>
      </c>
      <c r="G21" s="41">
        <v>-1.8024</v>
      </c>
      <c r="H21" s="41">
        <v>-0.0893</v>
      </c>
      <c r="I21" s="41">
        <v>-1.654646691</v>
      </c>
      <c r="J21" s="41">
        <v>5.436491</v>
      </c>
      <c r="K21" s="40" t="s">
        <v>213</v>
      </c>
      <c r="L21" s="43"/>
      <c r="M21" s="43"/>
      <c r="N21" s="43"/>
      <c r="O21" s="40" t="s">
        <v>746</v>
      </c>
      <c r="P21" s="40"/>
      <c r="Q21" s="40"/>
      <c r="R21" s="40"/>
      <c r="S21" s="40"/>
      <c r="T21" s="40"/>
      <c r="U21" s="40"/>
    </row>
    <row r="22">
      <c r="A22" s="40" t="s">
        <v>786</v>
      </c>
      <c r="B22" s="41" t="str">
        <f>IFERROR(__xludf.DUMMYFUNCTION("split(split(A22,""Instance_"", FALSE),"".mat"",FALSE)"),"180_3")</f>
        <v>180_3</v>
      </c>
      <c r="C22" s="41">
        <v>-1.6699</v>
      </c>
      <c r="D22" s="41" t="s">
        <v>787</v>
      </c>
      <c r="E22" s="41" t="s">
        <v>788</v>
      </c>
      <c r="F22" s="41">
        <v>327.6589</v>
      </c>
      <c r="G22" s="41">
        <v>-1.8613</v>
      </c>
      <c r="H22" s="41">
        <v>-0.11462</v>
      </c>
      <c r="I22" s="41">
        <v>-1.669903702</v>
      </c>
      <c r="J22" s="41">
        <v>5.395291</v>
      </c>
      <c r="K22" s="40" t="s">
        <v>213</v>
      </c>
      <c r="L22" s="43"/>
      <c r="M22" s="43"/>
      <c r="N22" s="43"/>
      <c r="O22" s="40" t="s">
        <v>746</v>
      </c>
      <c r="P22" s="40"/>
      <c r="Q22" s="40"/>
      <c r="R22" s="40"/>
      <c r="S22" s="40"/>
      <c r="T22" s="40"/>
      <c r="U22" s="40"/>
    </row>
    <row r="23">
      <c r="A23" s="40" t="s">
        <v>786</v>
      </c>
      <c r="B23" s="41" t="str">
        <f>IFERROR(__xludf.DUMMYFUNCTION("split(split(A23,""Instance_"", FALSE),"".mat"",FALSE)"),"180_3")</f>
        <v>180_3</v>
      </c>
      <c r="C23" s="41">
        <v>-1.6699</v>
      </c>
      <c r="D23" s="41" t="s">
        <v>789</v>
      </c>
      <c r="E23" s="41" t="s">
        <v>790</v>
      </c>
      <c r="F23" s="41">
        <v>310.6384</v>
      </c>
      <c r="G23" s="41">
        <v>-1.64749</v>
      </c>
      <c r="H23" s="41">
        <v>0.013424</v>
      </c>
      <c r="I23" s="41">
        <v>-1.6474869</v>
      </c>
      <c r="J23" s="41">
        <v>10.92583</v>
      </c>
      <c r="K23" s="40" t="s">
        <v>213</v>
      </c>
      <c r="L23" s="43"/>
      <c r="M23" s="43"/>
      <c r="N23" s="43"/>
      <c r="O23" s="40" t="s">
        <v>746</v>
      </c>
      <c r="P23" s="40"/>
      <c r="Q23" s="40"/>
      <c r="R23" s="40"/>
      <c r="S23" s="40"/>
      <c r="T23" s="40"/>
      <c r="U23" s="40"/>
    </row>
    <row r="24">
      <c r="A24" s="40" t="s">
        <v>786</v>
      </c>
      <c r="B24" s="41" t="str">
        <f>IFERROR(__xludf.DUMMYFUNCTION("split(split(A24,""Instance_"", FALSE),"".mat"",FALSE)"),"180_3")</f>
        <v>180_3</v>
      </c>
      <c r="C24" s="41">
        <v>-1.6699</v>
      </c>
      <c r="D24" s="41" t="s">
        <v>791</v>
      </c>
      <c r="E24" s="41" t="s">
        <v>792</v>
      </c>
      <c r="F24" s="41">
        <v>320.2879</v>
      </c>
      <c r="G24" s="41">
        <v>-1.75074</v>
      </c>
      <c r="H24" s="41">
        <v>-0.04841</v>
      </c>
      <c r="I24" s="41">
        <v>-1.669903702</v>
      </c>
      <c r="J24" s="41">
        <v>5.588999</v>
      </c>
      <c r="K24" s="40" t="s">
        <v>213</v>
      </c>
      <c r="L24" s="43"/>
      <c r="M24" s="43"/>
      <c r="N24" s="43"/>
      <c r="O24" s="40" t="s">
        <v>746</v>
      </c>
      <c r="P24" s="40"/>
      <c r="Q24" s="40"/>
      <c r="R24" s="40"/>
      <c r="S24" s="40"/>
      <c r="T24" s="40"/>
      <c r="U24" s="40"/>
    </row>
    <row r="25">
      <c r="A25" s="40" t="s">
        <v>786</v>
      </c>
      <c r="B25" s="41" t="str">
        <f>IFERROR(__xludf.DUMMYFUNCTION("split(split(A25,""Instance_"", FALSE),"".mat"",FALSE)"),"180_3")</f>
        <v>180_3</v>
      </c>
      <c r="C25" s="41">
        <v>-1.6699</v>
      </c>
      <c r="D25" s="41" t="s">
        <v>793</v>
      </c>
      <c r="E25" s="41" t="s">
        <v>794</v>
      </c>
      <c r="F25" s="41">
        <v>310.5158</v>
      </c>
      <c r="G25" s="41">
        <v>-1.70499</v>
      </c>
      <c r="H25" s="41">
        <v>-0.02101</v>
      </c>
      <c r="I25" s="41">
        <v>-1.669903702</v>
      </c>
      <c r="J25" s="41">
        <v>5.643511</v>
      </c>
      <c r="K25" s="40" t="s">
        <v>213</v>
      </c>
      <c r="L25" s="43"/>
      <c r="M25" s="43"/>
      <c r="N25" s="43"/>
      <c r="O25" s="40" t="s">
        <v>746</v>
      </c>
      <c r="P25" s="40"/>
      <c r="Q25" s="40"/>
      <c r="R25" s="40"/>
      <c r="S25" s="40"/>
      <c r="T25" s="40"/>
      <c r="U25" s="40"/>
    </row>
    <row r="26">
      <c r="A26" s="40" t="s">
        <v>786</v>
      </c>
      <c r="B26" s="41" t="str">
        <f>IFERROR(__xludf.DUMMYFUNCTION("split(split(A26,""Instance_"", FALSE),"".mat"",FALSE)"),"180_3")</f>
        <v>180_3</v>
      </c>
      <c r="C26" s="41">
        <v>-1.6699</v>
      </c>
      <c r="D26" s="41" t="s">
        <v>795</v>
      </c>
      <c r="E26" s="41" t="s">
        <v>796</v>
      </c>
      <c r="F26" s="41">
        <v>309.9406</v>
      </c>
      <c r="G26" s="41">
        <v>-1.53841</v>
      </c>
      <c r="H26" s="41">
        <v>0.078745</v>
      </c>
      <c r="I26" s="41">
        <v>-1.538407395</v>
      </c>
      <c r="J26" s="41">
        <v>11.72765</v>
      </c>
      <c r="K26" s="40" t="s">
        <v>213</v>
      </c>
      <c r="L26" s="43"/>
      <c r="M26" s="43"/>
      <c r="N26" s="43"/>
      <c r="O26" s="40" t="s">
        <v>746</v>
      </c>
      <c r="P26" s="40"/>
      <c r="Q26" s="40"/>
      <c r="R26" s="40"/>
      <c r="S26" s="40"/>
      <c r="T26" s="40"/>
      <c r="U26" s="40"/>
    </row>
    <row r="27">
      <c r="A27" s="40" t="s">
        <v>786</v>
      </c>
      <c r="B27" s="41" t="str">
        <f>IFERROR(__xludf.DUMMYFUNCTION("split(split(A27,""Instance_"", FALSE),"".mat"",FALSE)"),"180_3")</f>
        <v>180_3</v>
      </c>
      <c r="C27" s="41">
        <v>-1.6699</v>
      </c>
      <c r="D27" s="41" t="s">
        <v>797</v>
      </c>
      <c r="E27" s="41" t="s">
        <v>798</v>
      </c>
      <c r="F27" s="41">
        <v>319.4757</v>
      </c>
      <c r="G27" s="41">
        <v>-1.66613</v>
      </c>
      <c r="H27" s="41">
        <v>0.00226</v>
      </c>
      <c r="I27" s="41">
        <v>-1.666129968</v>
      </c>
      <c r="J27" s="41">
        <v>16.70078</v>
      </c>
      <c r="K27" s="40" t="s">
        <v>213</v>
      </c>
      <c r="L27" s="43"/>
      <c r="M27" s="43"/>
      <c r="N27" s="43"/>
      <c r="O27" s="40" t="s">
        <v>746</v>
      </c>
      <c r="P27" s="40"/>
      <c r="Q27" s="40"/>
      <c r="R27" s="40"/>
      <c r="S27" s="40"/>
      <c r="T27" s="40"/>
      <c r="U27" s="40"/>
    </row>
    <row r="28">
      <c r="A28" s="40" t="s">
        <v>786</v>
      </c>
      <c r="B28" s="41" t="str">
        <f>IFERROR(__xludf.DUMMYFUNCTION("split(split(A28,""Instance_"", FALSE),"".mat"",FALSE)"),"180_3")</f>
        <v>180_3</v>
      </c>
      <c r="C28" s="41">
        <v>-1.6699</v>
      </c>
      <c r="D28" s="41" t="s">
        <v>799</v>
      </c>
      <c r="E28" s="41" t="s">
        <v>800</v>
      </c>
      <c r="F28" s="41">
        <v>318.6254</v>
      </c>
      <c r="G28" s="41">
        <v>-1.68759</v>
      </c>
      <c r="H28" s="41">
        <v>-0.01059</v>
      </c>
      <c r="I28" s="41">
        <v>-1.669903702</v>
      </c>
      <c r="J28" s="41">
        <v>5.576393</v>
      </c>
      <c r="K28" s="40" t="s">
        <v>213</v>
      </c>
      <c r="L28" s="43"/>
      <c r="M28" s="43"/>
      <c r="N28" s="43"/>
      <c r="O28" s="40" t="s">
        <v>746</v>
      </c>
      <c r="P28" s="40"/>
      <c r="Q28" s="40"/>
      <c r="R28" s="40"/>
      <c r="S28" s="40"/>
      <c r="T28" s="40"/>
      <c r="U28" s="40"/>
    </row>
    <row r="29">
      <c r="A29" s="40" t="s">
        <v>786</v>
      </c>
      <c r="B29" s="41" t="str">
        <f>IFERROR(__xludf.DUMMYFUNCTION("split(split(A29,""Instance_"", FALSE),"".mat"",FALSE)"),"180_3")</f>
        <v>180_3</v>
      </c>
      <c r="C29" s="41">
        <v>-1.6699</v>
      </c>
      <c r="D29" s="41" t="s">
        <v>801</v>
      </c>
      <c r="E29" s="41" t="s">
        <v>802</v>
      </c>
      <c r="F29" s="41">
        <v>320.1929</v>
      </c>
      <c r="G29" s="41">
        <v>-1.66534</v>
      </c>
      <c r="H29" s="41">
        <v>0.002732</v>
      </c>
      <c r="I29" s="41">
        <v>-1.665342127</v>
      </c>
      <c r="J29" s="41">
        <v>16.5036</v>
      </c>
      <c r="K29" s="40" t="s">
        <v>213</v>
      </c>
      <c r="L29" s="43"/>
      <c r="M29" s="43"/>
      <c r="N29" s="43"/>
      <c r="O29" s="40" t="s">
        <v>746</v>
      </c>
      <c r="P29" s="40"/>
      <c r="Q29" s="40"/>
      <c r="R29" s="40"/>
      <c r="S29" s="40"/>
      <c r="T29" s="40"/>
      <c r="U29" s="40"/>
    </row>
    <row r="30">
      <c r="A30" s="40" t="s">
        <v>786</v>
      </c>
      <c r="B30" s="41" t="str">
        <f>IFERROR(__xludf.DUMMYFUNCTION("split(split(A30,""Instance_"", FALSE),"".mat"",FALSE)"),"180_3")</f>
        <v>180_3</v>
      </c>
      <c r="C30" s="41">
        <v>-1.6699</v>
      </c>
      <c r="D30" s="41" t="s">
        <v>803</v>
      </c>
      <c r="E30" s="41" t="s">
        <v>804</v>
      </c>
      <c r="F30" s="41">
        <v>322.1469</v>
      </c>
      <c r="G30" s="41">
        <v>-1.81048</v>
      </c>
      <c r="H30" s="41">
        <v>-0.08418</v>
      </c>
      <c r="I30" s="41">
        <v>-1.669903702</v>
      </c>
      <c r="J30" s="41">
        <v>5.435473</v>
      </c>
      <c r="K30" s="40" t="s">
        <v>213</v>
      </c>
      <c r="L30" s="43"/>
      <c r="M30" s="43"/>
      <c r="N30" s="43"/>
      <c r="O30" s="40" t="s">
        <v>746</v>
      </c>
      <c r="P30" s="40"/>
      <c r="Q30" s="40"/>
      <c r="R30" s="40"/>
      <c r="S30" s="40"/>
      <c r="T30" s="40"/>
      <c r="U30" s="40"/>
    </row>
    <row r="31">
      <c r="A31" s="40" t="s">
        <v>786</v>
      </c>
      <c r="B31" s="41" t="str">
        <f>IFERROR(__xludf.DUMMYFUNCTION("split(split(A31,""Instance_"", FALSE),"".mat"",FALSE)"),"180_3")</f>
        <v>180_3</v>
      </c>
      <c r="C31" s="41">
        <v>-1.6699</v>
      </c>
      <c r="D31" s="41" t="s">
        <v>805</v>
      </c>
      <c r="E31" s="41" t="s">
        <v>806</v>
      </c>
      <c r="F31" s="41">
        <v>312.8832</v>
      </c>
      <c r="G31" s="41">
        <v>-1.89554</v>
      </c>
      <c r="H31" s="41">
        <v>-0.13512</v>
      </c>
      <c r="I31" s="41">
        <v>-1.669903702</v>
      </c>
      <c r="J31" s="41">
        <v>5.528131</v>
      </c>
      <c r="K31" s="40" t="s">
        <v>213</v>
      </c>
      <c r="L31" s="43"/>
      <c r="M31" s="43"/>
      <c r="N31" s="43"/>
      <c r="O31" s="40" t="s">
        <v>746</v>
      </c>
      <c r="P31" s="40"/>
      <c r="Q31" s="40"/>
      <c r="R31" s="40"/>
      <c r="S31" s="40"/>
      <c r="T31" s="40"/>
      <c r="U31" s="40"/>
    </row>
    <row r="32">
      <c r="A32" s="40" t="s">
        <v>807</v>
      </c>
      <c r="B32" s="41" t="str">
        <f>IFERROR(__xludf.DUMMYFUNCTION("split(split(A32,""Instance_"", FALSE),"".mat"",FALSE)"),"200_1")</f>
        <v>200_1</v>
      </c>
      <c r="C32" s="41">
        <v>-1.7595</v>
      </c>
      <c r="D32" s="41" t="s">
        <v>808</v>
      </c>
      <c r="E32" s="41" t="s">
        <v>809</v>
      </c>
      <c r="F32" s="41">
        <v>356.3963</v>
      </c>
      <c r="G32" s="41">
        <v>-1.92845</v>
      </c>
      <c r="H32" s="41">
        <v>-0.09602</v>
      </c>
      <c r="I32" s="41">
        <v>-1.759501274</v>
      </c>
      <c r="J32" s="41">
        <v>6.996638</v>
      </c>
      <c r="K32" s="40" t="s">
        <v>213</v>
      </c>
      <c r="L32" s="43"/>
      <c r="M32" s="43"/>
      <c r="N32" s="43"/>
      <c r="O32" s="40" t="s">
        <v>746</v>
      </c>
      <c r="P32" s="40"/>
      <c r="Q32" s="40"/>
      <c r="R32" s="40"/>
      <c r="S32" s="40"/>
      <c r="T32" s="40"/>
      <c r="U32" s="40"/>
    </row>
    <row r="33">
      <c r="A33" s="40" t="s">
        <v>807</v>
      </c>
      <c r="B33" s="41" t="str">
        <f>IFERROR(__xludf.DUMMYFUNCTION("split(split(A33,""Instance_"", FALSE),"".mat"",FALSE)"),"200_1")</f>
        <v>200_1</v>
      </c>
      <c r="C33" s="41">
        <v>-1.7595</v>
      </c>
      <c r="D33" s="41" t="s">
        <v>810</v>
      </c>
      <c r="E33" s="41" t="s">
        <v>811</v>
      </c>
      <c r="F33" s="41">
        <v>367.0237</v>
      </c>
      <c r="G33" s="41">
        <v>-1.99194</v>
      </c>
      <c r="H33" s="41">
        <v>-0.1321</v>
      </c>
      <c r="I33" s="41">
        <v>-1.759501274</v>
      </c>
      <c r="J33" s="41">
        <v>7.009724</v>
      </c>
      <c r="K33" s="40" t="s">
        <v>213</v>
      </c>
      <c r="L33" s="43"/>
      <c r="M33" s="43"/>
      <c r="N33" s="43"/>
      <c r="O33" s="40" t="s">
        <v>746</v>
      </c>
      <c r="P33" s="40"/>
      <c r="Q33" s="40"/>
      <c r="R33" s="40"/>
      <c r="S33" s="40"/>
      <c r="T33" s="40"/>
      <c r="U33" s="40"/>
    </row>
    <row r="34">
      <c r="A34" s="40" t="s">
        <v>807</v>
      </c>
      <c r="B34" s="41" t="str">
        <f>IFERROR(__xludf.DUMMYFUNCTION("split(split(A34,""Instance_"", FALSE),"".mat"",FALSE)"),"200_1")</f>
        <v>200_1</v>
      </c>
      <c r="C34" s="41">
        <v>-1.7595</v>
      </c>
      <c r="D34" s="41" t="s">
        <v>812</v>
      </c>
      <c r="E34" s="41" t="s">
        <v>813</v>
      </c>
      <c r="F34" s="41">
        <v>364.1435</v>
      </c>
      <c r="G34" s="41">
        <v>-1.97071</v>
      </c>
      <c r="H34" s="41">
        <v>-0.12004</v>
      </c>
      <c r="I34" s="41">
        <v>-1.759501274</v>
      </c>
      <c r="J34" s="41">
        <v>7.177421</v>
      </c>
      <c r="K34" s="40" t="s">
        <v>213</v>
      </c>
      <c r="L34" s="43"/>
      <c r="M34" s="43"/>
      <c r="N34" s="43"/>
      <c r="O34" s="40" t="s">
        <v>746</v>
      </c>
      <c r="P34" s="40"/>
      <c r="Q34" s="40"/>
      <c r="R34" s="40"/>
      <c r="S34" s="40"/>
      <c r="T34" s="40"/>
      <c r="U34" s="40"/>
    </row>
    <row r="35">
      <c r="A35" s="40" t="s">
        <v>807</v>
      </c>
      <c r="B35" s="41" t="str">
        <f>IFERROR(__xludf.DUMMYFUNCTION("split(split(A35,""Instance_"", FALSE),"".mat"",FALSE)"),"200_1")</f>
        <v>200_1</v>
      </c>
      <c r="C35" s="41">
        <v>-1.7595</v>
      </c>
      <c r="D35" s="41" t="s">
        <v>814</v>
      </c>
      <c r="E35" s="41" t="s">
        <v>815</v>
      </c>
      <c r="F35" s="41">
        <v>375.9103</v>
      </c>
      <c r="G35" s="41">
        <v>-2.08341</v>
      </c>
      <c r="H35" s="41">
        <v>-0.18409</v>
      </c>
      <c r="I35" s="41">
        <v>-1.759501274</v>
      </c>
      <c r="J35" s="41">
        <v>7.454796</v>
      </c>
      <c r="K35" s="40" t="s">
        <v>213</v>
      </c>
      <c r="L35" s="43"/>
      <c r="M35" s="43"/>
      <c r="N35" s="43"/>
      <c r="O35" s="40" t="s">
        <v>746</v>
      </c>
      <c r="P35" s="40"/>
      <c r="Q35" s="40"/>
      <c r="R35" s="40"/>
      <c r="S35" s="40"/>
      <c r="T35" s="40"/>
      <c r="U35" s="40"/>
    </row>
    <row r="36">
      <c r="A36" s="40" t="s">
        <v>807</v>
      </c>
      <c r="B36" s="41" t="str">
        <f>IFERROR(__xludf.DUMMYFUNCTION("split(split(A36,""Instance_"", FALSE),"".mat"",FALSE)"),"200_1")</f>
        <v>200_1</v>
      </c>
      <c r="C36" s="41">
        <v>-1.7595</v>
      </c>
      <c r="D36" s="41" t="s">
        <v>816</v>
      </c>
      <c r="E36" s="41" t="s">
        <v>817</v>
      </c>
      <c r="F36" s="41">
        <v>363.0045</v>
      </c>
      <c r="G36" s="41">
        <v>-1.95255</v>
      </c>
      <c r="H36" s="41">
        <v>-0.10972</v>
      </c>
      <c r="I36" s="41">
        <v>-1.759501274</v>
      </c>
      <c r="J36" s="41">
        <v>6.988151</v>
      </c>
      <c r="K36" s="40" t="s">
        <v>213</v>
      </c>
      <c r="L36" s="43"/>
      <c r="M36" s="43"/>
      <c r="N36" s="43"/>
      <c r="O36" s="40" t="s">
        <v>746</v>
      </c>
      <c r="P36" s="40"/>
      <c r="Q36" s="40"/>
      <c r="R36" s="40"/>
      <c r="S36" s="40"/>
      <c r="T36" s="40"/>
      <c r="U36" s="40"/>
    </row>
    <row r="37">
      <c r="A37" s="40" t="s">
        <v>807</v>
      </c>
      <c r="B37" s="41" t="str">
        <f>IFERROR(__xludf.DUMMYFUNCTION("split(split(A37,""Instance_"", FALSE),"".mat"",FALSE)"),"200_1")</f>
        <v>200_1</v>
      </c>
      <c r="C37" s="41">
        <v>-1.7595</v>
      </c>
      <c r="D37" s="41" t="s">
        <v>818</v>
      </c>
      <c r="E37" s="41" t="s">
        <v>819</v>
      </c>
      <c r="F37" s="41">
        <v>369.3426</v>
      </c>
      <c r="G37" s="41">
        <v>-1.98463</v>
      </c>
      <c r="H37" s="41">
        <v>-0.12795</v>
      </c>
      <c r="I37" s="41">
        <v>-1.759501274</v>
      </c>
      <c r="J37" s="41">
        <v>7.17759</v>
      </c>
      <c r="K37" s="40" t="s">
        <v>213</v>
      </c>
      <c r="L37" s="43"/>
      <c r="M37" s="43"/>
      <c r="N37" s="43"/>
      <c r="O37" s="40" t="s">
        <v>746</v>
      </c>
      <c r="P37" s="40"/>
      <c r="Q37" s="40"/>
      <c r="R37" s="40"/>
      <c r="S37" s="40"/>
      <c r="T37" s="40"/>
      <c r="U37" s="40"/>
    </row>
    <row r="38">
      <c r="A38" s="40" t="s">
        <v>807</v>
      </c>
      <c r="B38" s="41" t="str">
        <f>IFERROR(__xludf.DUMMYFUNCTION("split(split(A38,""Instance_"", FALSE),"".mat"",FALSE)"),"200_1")</f>
        <v>200_1</v>
      </c>
      <c r="C38" s="41">
        <v>-1.7595</v>
      </c>
      <c r="D38" s="41" t="s">
        <v>820</v>
      </c>
      <c r="E38" s="41" t="s">
        <v>821</v>
      </c>
      <c r="F38" s="41">
        <v>367.949</v>
      </c>
      <c r="G38" s="41">
        <v>-1.92272</v>
      </c>
      <c r="H38" s="41">
        <v>-0.09276</v>
      </c>
      <c r="I38" s="41">
        <v>-1.759501274</v>
      </c>
      <c r="J38" s="41">
        <v>13.82175</v>
      </c>
      <c r="K38" s="40" t="s">
        <v>213</v>
      </c>
      <c r="L38" s="41">
        <v>-1.92272</v>
      </c>
      <c r="M38" s="41">
        <v>0.010528</v>
      </c>
      <c r="N38" s="40" t="s">
        <v>822</v>
      </c>
      <c r="O38" s="43"/>
      <c r="P38" s="40"/>
      <c r="Q38" s="40"/>
      <c r="R38" s="40"/>
      <c r="S38" s="40"/>
      <c r="T38" s="40"/>
      <c r="U38" s="40"/>
    </row>
    <row r="39">
      <c r="A39" s="40" t="s">
        <v>807</v>
      </c>
      <c r="B39" s="41" t="str">
        <f>IFERROR(__xludf.DUMMYFUNCTION("split(split(A39,""Instance_"", FALSE),"".mat"",FALSE)"),"200_1")</f>
        <v>200_1</v>
      </c>
      <c r="C39" s="41">
        <v>-1.7595</v>
      </c>
      <c r="D39" s="41" t="s">
        <v>823</v>
      </c>
      <c r="E39" s="41" t="s">
        <v>824</v>
      </c>
      <c r="F39" s="41">
        <v>369.0223</v>
      </c>
      <c r="G39" s="41">
        <v>-1.82265</v>
      </c>
      <c r="H39" s="41">
        <v>-0.03589</v>
      </c>
      <c r="I39" s="41">
        <v>-1.759501274</v>
      </c>
      <c r="J39" s="41">
        <v>7.366642</v>
      </c>
      <c r="K39" s="40" t="s">
        <v>213</v>
      </c>
      <c r="L39" s="43"/>
      <c r="M39" s="43"/>
      <c r="N39" s="43"/>
      <c r="O39" s="40" t="s">
        <v>746</v>
      </c>
      <c r="P39" s="40"/>
      <c r="Q39" s="40"/>
      <c r="R39" s="40"/>
      <c r="S39" s="40"/>
      <c r="T39" s="40"/>
      <c r="U39" s="40"/>
    </row>
    <row r="40">
      <c r="A40" s="40" t="s">
        <v>807</v>
      </c>
      <c r="B40" s="41" t="str">
        <f>IFERROR(__xludf.DUMMYFUNCTION("split(split(A40,""Instance_"", FALSE),"".mat"",FALSE)"),"200_1")</f>
        <v>200_1</v>
      </c>
      <c r="C40" s="41">
        <v>-1.7595</v>
      </c>
      <c r="D40" s="41" t="s">
        <v>825</v>
      </c>
      <c r="E40" s="41" t="s">
        <v>826</v>
      </c>
      <c r="F40" s="41">
        <v>355.7645</v>
      </c>
      <c r="G40" s="41">
        <v>-1.91244</v>
      </c>
      <c r="H40" s="41">
        <v>-0.08692</v>
      </c>
      <c r="I40" s="41">
        <v>-1.759501274</v>
      </c>
      <c r="J40" s="41">
        <v>7.987231</v>
      </c>
      <c r="K40" s="40" t="s">
        <v>213</v>
      </c>
      <c r="L40" s="43"/>
      <c r="M40" s="43"/>
      <c r="N40" s="43"/>
      <c r="O40" s="40" t="s">
        <v>746</v>
      </c>
      <c r="P40" s="40"/>
      <c r="Q40" s="40"/>
      <c r="R40" s="40"/>
      <c r="S40" s="40"/>
      <c r="T40" s="40"/>
      <c r="U40" s="40"/>
    </row>
    <row r="41">
      <c r="A41" s="40" t="s">
        <v>807</v>
      </c>
      <c r="B41" s="41" t="str">
        <f>IFERROR(__xludf.DUMMYFUNCTION("split(split(A41,""Instance_"", FALSE),"".mat"",FALSE)"),"200_1")</f>
        <v>200_1</v>
      </c>
      <c r="C41" s="41">
        <v>-1.7595</v>
      </c>
      <c r="D41" s="41" t="s">
        <v>827</v>
      </c>
      <c r="E41" s="41" t="s">
        <v>828</v>
      </c>
      <c r="F41" s="41">
        <v>373.4874</v>
      </c>
      <c r="G41" s="41">
        <v>-2.0867</v>
      </c>
      <c r="H41" s="41">
        <v>-0.18596</v>
      </c>
      <c r="I41" s="41">
        <v>-1.759501274</v>
      </c>
      <c r="J41" s="41">
        <v>6.894056</v>
      </c>
      <c r="K41" s="40" t="s">
        <v>213</v>
      </c>
      <c r="L41" s="43"/>
      <c r="M41" s="43"/>
      <c r="N41" s="43"/>
      <c r="O41" s="40" t="s">
        <v>746</v>
      </c>
      <c r="P41" s="40"/>
      <c r="Q41" s="40"/>
      <c r="R41" s="40"/>
      <c r="S41" s="40"/>
      <c r="T41" s="40"/>
      <c r="U41" s="40"/>
    </row>
    <row r="42">
      <c r="A42" s="40" t="s">
        <v>829</v>
      </c>
      <c r="B42" s="41" t="str">
        <f>IFERROR(__xludf.DUMMYFUNCTION("split(split(A42,""Instance_"", FALSE),"".mat"",FALSE)"),"200_2")</f>
        <v>200_2</v>
      </c>
      <c r="C42" s="41">
        <v>-1.29234</v>
      </c>
      <c r="D42" s="41" t="s">
        <v>830</v>
      </c>
      <c r="E42" s="41" t="s">
        <v>831</v>
      </c>
      <c r="F42" s="41">
        <v>366.5607</v>
      </c>
      <c r="G42" s="41">
        <v>-1.30193</v>
      </c>
      <c r="H42" s="41">
        <v>-0.00742</v>
      </c>
      <c r="I42" s="41">
        <v>-1.291578773</v>
      </c>
      <c r="J42" s="41">
        <v>35.043</v>
      </c>
      <c r="K42" s="40" t="s">
        <v>213</v>
      </c>
      <c r="L42" s="43"/>
      <c r="M42" s="43"/>
      <c r="N42" s="43"/>
      <c r="O42" s="40" t="s">
        <v>746</v>
      </c>
      <c r="P42" s="40"/>
      <c r="Q42" s="40"/>
      <c r="R42" s="40"/>
      <c r="S42" s="40"/>
      <c r="T42" s="40"/>
      <c r="U42" s="40"/>
    </row>
    <row r="43">
      <c r="A43" s="40" t="s">
        <v>829</v>
      </c>
      <c r="B43" s="41" t="str">
        <f>IFERROR(__xludf.DUMMYFUNCTION("split(split(A43,""Instance_"", FALSE),"".mat"",FALSE)"),"200_2")</f>
        <v>200_2</v>
      </c>
      <c r="C43" s="41">
        <v>-1.29234</v>
      </c>
      <c r="D43" s="41" t="s">
        <v>832</v>
      </c>
      <c r="E43" s="41" t="s">
        <v>215</v>
      </c>
      <c r="F43" s="41">
        <v>365.7227</v>
      </c>
      <c r="G43" s="41">
        <v>-1.35197</v>
      </c>
      <c r="H43" s="41">
        <v>-0.04614</v>
      </c>
      <c r="I43" s="41">
        <v>-1.292340753</v>
      </c>
      <c r="J43" s="41">
        <v>7.894725</v>
      </c>
      <c r="K43" s="40" t="s">
        <v>213</v>
      </c>
      <c r="L43" s="43"/>
      <c r="M43" s="43"/>
      <c r="N43" s="43"/>
      <c r="O43" s="40" t="s">
        <v>746</v>
      </c>
      <c r="P43" s="40"/>
      <c r="Q43" s="40"/>
      <c r="R43" s="40"/>
      <c r="S43" s="40"/>
      <c r="T43" s="40"/>
      <c r="U43" s="40"/>
    </row>
    <row r="44">
      <c r="A44" s="40" t="s">
        <v>829</v>
      </c>
      <c r="B44" s="41" t="str">
        <f>IFERROR(__xludf.DUMMYFUNCTION("split(split(A44,""Instance_"", FALSE),"".mat"",FALSE)"),"200_2")</f>
        <v>200_2</v>
      </c>
      <c r="C44" s="41">
        <v>-1.29234</v>
      </c>
      <c r="D44" s="41" t="s">
        <v>833</v>
      </c>
      <c r="E44" s="41" t="s">
        <v>834</v>
      </c>
      <c r="F44" s="41">
        <v>362.9183</v>
      </c>
      <c r="G44" s="41">
        <v>-1.46721</v>
      </c>
      <c r="H44" s="41">
        <v>-0.13531</v>
      </c>
      <c r="I44" s="41">
        <v>-1.292340753</v>
      </c>
      <c r="J44" s="41">
        <v>7.154456</v>
      </c>
      <c r="K44" s="40" t="s">
        <v>213</v>
      </c>
      <c r="L44" s="43"/>
      <c r="M44" s="43"/>
      <c r="N44" s="43"/>
      <c r="O44" s="40" t="s">
        <v>746</v>
      </c>
      <c r="P44" s="40"/>
      <c r="Q44" s="40"/>
      <c r="R44" s="40"/>
      <c r="S44" s="40"/>
      <c r="T44" s="40"/>
      <c r="U44" s="40"/>
    </row>
    <row r="45">
      <c r="A45" s="40" t="s">
        <v>829</v>
      </c>
      <c r="B45" s="41" t="str">
        <f>IFERROR(__xludf.DUMMYFUNCTION("split(split(A45,""Instance_"", FALSE),"".mat"",FALSE)"),"200_2")</f>
        <v>200_2</v>
      </c>
      <c r="C45" s="41">
        <v>-1.29234</v>
      </c>
      <c r="D45" s="41" t="s">
        <v>835</v>
      </c>
      <c r="E45" s="41" t="s">
        <v>836</v>
      </c>
      <c r="F45" s="41">
        <v>357.9311</v>
      </c>
      <c r="G45" s="41">
        <v>-1.38611</v>
      </c>
      <c r="H45" s="41">
        <v>-0.07256</v>
      </c>
      <c r="I45" s="41">
        <v>-1.292340753</v>
      </c>
      <c r="J45" s="41">
        <v>6.855987</v>
      </c>
      <c r="K45" s="40" t="s">
        <v>213</v>
      </c>
      <c r="L45" s="43"/>
      <c r="M45" s="43"/>
      <c r="N45" s="43"/>
      <c r="O45" s="40" t="s">
        <v>746</v>
      </c>
      <c r="P45" s="40"/>
      <c r="Q45" s="40"/>
      <c r="R45" s="40"/>
      <c r="S45" s="40"/>
      <c r="T45" s="40"/>
      <c r="U45" s="40"/>
    </row>
    <row r="46">
      <c r="A46" s="40" t="s">
        <v>829</v>
      </c>
      <c r="B46" s="41" t="str">
        <f>IFERROR(__xludf.DUMMYFUNCTION("split(split(A46,""Instance_"", FALSE),"".mat"",FALSE)"),"200_2")</f>
        <v>200_2</v>
      </c>
      <c r="C46" s="41">
        <v>-1.29234</v>
      </c>
      <c r="D46" s="41" t="s">
        <v>837</v>
      </c>
      <c r="E46" s="41" t="s">
        <v>838</v>
      </c>
      <c r="F46" s="41">
        <v>355.7995</v>
      </c>
      <c r="G46" s="41">
        <v>-1.32707</v>
      </c>
      <c r="H46" s="41">
        <v>-0.02688</v>
      </c>
      <c r="I46" s="41">
        <v>-1.292340753</v>
      </c>
      <c r="J46" s="41">
        <v>6.954769</v>
      </c>
      <c r="K46" s="40" t="s">
        <v>213</v>
      </c>
      <c r="L46" s="43"/>
      <c r="M46" s="43"/>
      <c r="N46" s="43"/>
      <c r="O46" s="40" t="s">
        <v>746</v>
      </c>
      <c r="P46" s="40"/>
      <c r="Q46" s="40"/>
      <c r="R46" s="40"/>
      <c r="S46" s="40"/>
      <c r="T46" s="40"/>
      <c r="U46" s="40"/>
    </row>
    <row r="47">
      <c r="A47" s="40" t="s">
        <v>829</v>
      </c>
      <c r="B47" s="41" t="str">
        <f>IFERROR(__xludf.DUMMYFUNCTION("split(split(A47,""Instance_"", FALSE),"".mat"",FALSE)"),"200_2")</f>
        <v>200_2</v>
      </c>
      <c r="C47" s="41">
        <v>-1.29234</v>
      </c>
      <c r="D47" s="41" t="s">
        <v>839</v>
      </c>
      <c r="E47" s="41" t="s">
        <v>840</v>
      </c>
      <c r="F47" s="41">
        <v>351.1768</v>
      </c>
      <c r="G47" s="41">
        <v>-1.73366</v>
      </c>
      <c r="H47" s="41">
        <v>-0.34149</v>
      </c>
      <c r="I47" s="41">
        <v>-1.292340753</v>
      </c>
      <c r="J47" s="41">
        <v>6.833308</v>
      </c>
      <c r="K47" s="40" t="s">
        <v>213</v>
      </c>
      <c r="L47" s="43"/>
      <c r="M47" s="43"/>
      <c r="N47" s="43"/>
      <c r="O47" s="40" t="s">
        <v>746</v>
      </c>
      <c r="P47" s="40"/>
      <c r="Q47" s="40"/>
      <c r="R47" s="40"/>
      <c r="S47" s="40"/>
      <c r="T47" s="40"/>
      <c r="U47" s="40"/>
    </row>
    <row r="48">
      <c r="A48" s="40" t="s">
        <v>829</v>
      </c>
      <c r="B48" s="41" t="str">
        <f>IFERROR(__xludf.DUMMYFUNCTION("split(split(A48,""Instance_"", FALSE),"".mat"",FALSE)"),"200_2")</f>
        <v>200_2</v>
      </c>
      <c r="C48" s="41">
        <v>-1.29234</v>
      </c>
      <c r="D48" s="41" t="s">
        <v>841</v>
      </c>
      <c r="E48" s="41" t="s">
        <v>842</v>
      </c>
      <c r="F48" s="41">
        <v>349.7499</v>
      </c>
      <c r="G48" s="41">
        <v>-1.47055</v>
      </c>
      <c r="H48" s="41">
        <v>-0.1379</v>
      </c>
      <c r="I48" s="41">
        <v>-1.292340753</v>
      </c>
      <c r="J48" s="41">
        <v>6.924227</v>
      </c>
      <c r="K48" s="40" t="s">
        <v>213</v>
      </c>
      <c r="L48" s="43"/>
      <c r="M48" s="43"/>
      <c r="N48" s="43"/>
      <c r="O48" s="40" t="s">
        <v>746</v>
      </c>
      <c r="P48" s="40"/>
      <c r="Q48" s="40"/>
      <c r="R48" s="40"/>
      <c r="S48" s="40"/>
      <c r="T48" s="40"/>
      <c r="U48" s="40"/>
    </row>
    <row r="49">
      <c r="A49" s="40" t="s">
        <v>829</v>
      </c>
      <c r="B49" s="41" t="str">
        <f>IFERROR(__xludf.DUMMYFUNCTION("split(split(A49,""Instance_"", FALSE),"".mat"",FALSE)"),"200_2")</f>
        <v>200_2</v>
      </c>
      <c r="C49" s="41">
        <v>-1.29234</v>
      </c>
      <c r="D49" s="41" t="s">
        <v>843</v>
      </c>
      <c r="E49" s="41" t="s">
        <v>844</v>
      </c>
      <c r="F49" s="41">
        <v>344.0519</v>
      </c>
      <c r="G49" s="41">
        <v>-1.44859</v>
      </c>
      <c r="H49" s="41">
        <v>-0.1209</v>
      </c>
      <c r="I49" s="41">
        <v>-1.292340753</v>
      </c>
      <c r="J49" s="41">
        <v>6.983045</v>
      </c>
      <c r="K49" s="40" t="s">
        <v>213</v>
      </c>
      <c r="L49" s="43"/>
      <c r="M49" s="43"/>
      <c r="N49" s="43"/>
      <c r="O49" s="40" t="s">
        <v>746</v>
      </c>
      <c r="P49" s="40"/>
      <c r="Q49" s="40"/>
      <c r="R49" s="40"/>
      <c r="S49" s="40"/>
      <c r="T49" s="40"/>
      <c r="U49" s="40"/>
    </row>
    <row r="50">
      <c r="A50" s="40" t="s">
        <v>829</v>
      </c>
      <c r="B50" s="41" t="str">
        <f>IFERROR(__xludf.DUMMYFUNCTION("split(split(A50,""Instance_"", FALSE),"".mat"",FALSE)"),"200_2")</f>
        <v>200_2</v>
      </c>
      <c r="C50" s="41">
        <v>-1.29234</v>
      </c>
      <c r="D50" s="41" t="s">
        <v>845</v>
      </c>
      <c r="E50" s="41" t="s">
        <v>846</v>
      </c>
      <c r="F50" s="41">
        <v>344.2286</v>
      </c>
      <c r="G50" s="41">
        <v>-1.68043</v>
      </c>
      <c r="H50" s="41">
        <v>-0.3003</v>
      </c>
      <c r="I50" s="41">
        <v>-1.292340753</v>
      </c>
      <c r="J50" s="41">
        <v>6.935386</v>
      </c>
      <c r="K50" s="40" t="s">
        <v>213</v>
      </c>
      <c r="L50" s="43"/>
      <c r="M50" s="43"/>
      <c r="N50" s="43"/>
      <c r="O50" s="40" t="s">
        <v>746</v>
      </c>
      <c r="P50" s="40"/>
      <c r="Q50" s="40"/>
      <c r="R50" s="40"/>
      <c r="S50" s="40"/>
      <c r="T50" s="40"/>
      <c r="U50" s="40"/>
    </row>
    <row r="51">
      <c r="A51" s="40" t="s">
        <v>829</v>
      </c>
      <c r="B51" s="41" t="str">
        <f>IFERROR(__xludf.DUMMYFUNCTION("split(split(A51,""Instance_"", FALSE),"".mat"",FALSE)"),"200_2")</f>
        <v>200_2</v>
      </c>
      <c r="C51" s="41">
        <v>-1.29234</v>
      </c>
      <c r="D51" s="41" t="s">
        <v>847</v>
      </c>
      <c r="E51" s="41" t="s">
        <v>848</v>
      </c>
      <c r="F51" s="41">
        <v>347.0105</v>
      </c>
      <c r="G51" s="41">
        <v>-1.72607</v>
      </c>
      <c r="H51" s="41">
        <v>-0.33561</v>
      </c>
      <c r="I51" s="41">
        <v>-1.292340753</v>
      </c>
      <c r="J51" s="41">
        <v>7.118374</v>
      </c>
      <c r="K51" s="40" t="s">
        <v>213</v>
      </c>
      <c r="L51" s="43"/>
      <c r="M51" s="43"/>
      <c r="N51" s="43"/>
      <c r="O51" s="40" t="s">
        <v>746</v>
      </c>
      <c r="P51" s="40"/>
      <c r="Q51" s="40"/>
      <c r="R51" s="40"/>
      <c r="S51" s="40"/>
      <c r="T51" s="40"/>
      <c r="U51" s="40"/>
    </row>
    <row r="52">
      <c r="A52" s="40" t="s">
        <v>849</v>
      </c>
      <c r="B52" s="41" t="str">
        <f>IFERROR(__xludf.DUMMYFUNCTION("split(split(A52,""Instance_"", FALSE),"".mat"",FALSE)"),"200_3")</f>
        <v>200_3</v>
      </c>
      <c r="C52" s="41">
        <v>-1.50375</v>
      </c>
      <c r="D52" s="41" t="s">
        <v>850</v>
      </c>
      <c r="E52" s="41" t="s">
        <v>851</v>
      </c>
      <c r="F52" s="41">
        <v>349.9762</v>
      </c>
      <c r="G52" s="41">
        <v>-1.58507</v>
      </c>
      <c r="H52" s="41">
        <v>-0.05408</v>
      </c>
      <c r="I52" s="41">
        <v>-1.479986905</v>
      </c>
      <c r="J52" s="41">
        <v>28.25944</v>
      </c>
      <c r="K52" s="40" t="s">
        <v>213</v>
      </c>
      <c r="L52" s="43"/>
      <c r="M52" s="43"/>
      <c r="N52" s="43"/>
      <c r="O52" s="40" t="s">
        <v>746</v>
      </c>
      <c r="P52" s="40"/>
      <c r="Q52" s="40"/>
      <c r="R52" s="40"/>
      <c r="S52" s="40"/>
      <c r="T52" s="40"/>
      <c r="U52" s="40"/>
    </row>
    <row r="53">
      <c r="A53" s="40" t="s">
        <v>849</v>
      </c>
      <c r="B53" s="41" t="str">
        <f>IFERROR(__xludf.DUMMYFUNCTION("split(split(A53,""Instance_"", FALSE),"".mat"",FALSE)"),"200_3")</f>
        <v>200_3</v>
      </c>
      <c r="C53" s="41">
        <v>-1.50375</v>
      </c>
      <c r="D53" s="41" t="s">
        <v>852</v>
      </c>
      <c r="E53" s="41" t="s">
        <v>853</v>
      </c>
      <c r="F53" s="41">
        <v>349.5553</v>
      </c>
      <c r="G53" s="41">
        <v>-1.74726</v>
      </c>
      <c r="H53" s="41">
        <v>-0.16193</v>
      </c>
      <c r="I53" s="41">
        <v>-1.503750049</v>
      </c>
      <c r="J53" s="41">
        <v>6.860552</v>
      </c>
      <c r="K53" s="40" t="s">
        <v>213</v>
      </c>
      <c r="L53" s="43"/>
      <c r="M53" s="43"/>
      <c r="N53" s="43"/>
      <c r="O53" s="40" t="s">
        <v>746</v>
      </c>
      <c r="P53" s="40"/>
      <c r="Q53" s="40"/>
      <c r="R53" s="40"/>
      <c r="S53" s="40"/>
      <c r="T53" s="40"/>
      <c r="U53" s="40"/>
    </row>
    <row r="54">
      <c r="A54" s="40" t="s">
        <v>849</v>
      </c>
      <c r="B54" s="41" t="str">
        <f>IFERROR(__xludf.DUMMYFUNCTION("split(split(A54,""Instance_"", FALSE),"".mat"",FALSE)"),"200_3")</f>
        <v>200_3</v>
      </c>
      <c r="C54" s="41">
        <v>-1.50375</v>
      </c>
      <c r="D54" s="41" t="s">
        <v>854</v>
      </c>
      <c r="E54" s="41" t="s">
        <v>855</v>
      </c>
      <c r="F54" s="41">
        <v>347.9114</v>
      </c>
      <c r="G54" s="41">
        <v>-1.60752</v>
      </c>
      <c r="H54" s="41">
        <v>-0.06901</v>
      </c>
      <c r="I54" s="41">
        <v>-1.503750049</v>
      </c>
      <c r="J54" s="41">
        <v>6.894187</v>
      </c>
      <c r="K54" s="40" t="s">
        <v>213</v>
      </c>
      <c r="L54" s="43"/>
      <c r="M54" s="43"/>
      <c r="N54" s="43"/>
      <c r="O54" s="40" t="s">
        <v>746</v>
      </c>
      <c r="P54" s="40"/>
      <c r="Q54" s="40"/>
      <c r="R54" s="40"/>
      <c r="S54" s="40"/>
      <c r="T54" s="40"/>
      <c r="U54" s="40"/>
    </row>
    <row r="55">
      <c r="A55" s="40" t="s">
        <v>849</v>
      </c>
      <c r="B55" s="41" t="str">
        <f>IFERROR(__xludf.DUMMYFUNCTION("split(split(A55,""Instance_"", FALSE),"".mat"",FALSE)"),"200_3")</f>
        <v>200_3</v>
      </c>
      <c r="C55" s="41">
        <v>-1.50375</v>
      </c>
      <c r="D55" s="41" t="s">
        <v>856</v>
      </c>
      <c r="E55" s="41" t="s">
        <v>857</v>
      </c>
      <c r="F55" s="41">
        <v>343.1792</v>
      </c>
      <c r="G55" s="41">
        <v>-1.51707</v>
      </c>
      <c r="H55" s="41">
        <v>-0.00886</v>
      </c>
      <c r="I55" s="41">
        <v>-1.480271179</v>
      </c>
      <c r="J55" s="41">
        <v>34.40381</v>
      </c>
      <c r="K55" s="40" t="s">
        <v>213</v>
      </c>
      <c r="L55" s="43"/>
      <c r="M55" s="43"/>
      <c r="N55" s="43"/>
      <c r="O55" s="40" t="s">
        <v>746</v>
      </c>
      <c r="P55" s="40"/>
      <c r="Q55" s="40"/>
      <c r="R55" s="40"/>
      <c r="S55" s="40"/>
      <c r="T55" s="40"/>
      <c r="U55" s="40"/>
    </row>
    <row r="56">
      <c r="A56" s="40" t="s">
        <v>849</v>
      </c>
      <c r="B56" s="41" t="str">
        <f>IFERROR(__xludf.DUMMYFUNCTION("split(split(A56,""Instance_"", FALSE),"".mat"",FALSE)"),"200_3")</f>
        <v>200_3</v>
      </c>
      <c r="C56" s="41">
        <v>-1.50375</v>
      </c>
      <c r="D56" s="41" t="s">
        <v>858</v>
      </c>
      <c r="E56" s="41" t="s">
        <v>859</v>
      </c>
      <c r="F56" s="41">
        <v>341.8795</v>
      </c>
      <c r="G56" s="41">
        <v>-1.55832</v>
      </c>
      <c r="H56" s="41">
        <v>-0.03629</v>
      </c>
      <c r="I56" s="41">
        <v>-1.503750049</v>
      </c>
      <c r="J56" s="41">
        <v>6.882726</v>
      </c>
      <c r="K56" s="40" t="s">
        <v>213</v>
      </c>
      <c r="L56" s="43"/>
      <c r="M56" s="43"/>
      <c r="N56" s="43"/>
      <c r="O56" s="40" t="s">
        <v>746</v>
      </c>
      <c r="P56" s="40"/>
      <c r="Q56" s="40"/>
      <c r="R56" s="40"/>
      <c r="S56" s="40"/>
      <c r="T56" s="40"/>
      <c r="U56" s="40"/>
    </row>
    <row r="57">
      <c r="A57" s="40" t="s">
        <v>849</v>
      </c>
      <c r="B57" s="41" t="str">
        <f>IFERROR(__xludf.DUMMYFUNCTION("split(split(A57,""Instance_"", FALSE),"".mat"",FALSE)"),"200_3")</f>
        <v>200_3</v>
      </c>
      <c r="C57" s="41">
        <v>-1.50375</v>
      </c>
      <c r="D57" s="41" t="s">
        <v>860</v>
      </c>
      <c r="E57" s="41" t="s">
        <v>861</v>
      </c>
      <c r="F57" s="41">
        <v>346.6421</v>
      </c>
      <c r="G57" s="41">
        <v>-1.62405</v>
      </c>
      <c r="H57" s="41">
        <v>-0.08</v>
      </c>
      <c r="I57" s="41">
        <v>-1.503750049</v>
      </c>
      <c r="J57" s="41">
        <v>6.869841</v>
      </c>
      <c r="K57" s="40" t="s">
        <v>213</v>
      </c>
      <c r="L57" s="43"/>
      <c r="M57" s="43"/>
      <c r="N57" s="43"/>
      <c r="O57" s="40" t="s">
        <v>746</v>
      </c>
      <c r="P57" s="40"/>
      <c r="Q57" s="40"/>
      <c r="R57" s="40"/>
      <c r="S57" s="40"/>
      <c r="T57" s="40"/>
      <c r="U57" s="40"/>
    </row>
    <row r="58">
      <c r="A58" s="40" t="s">
        <v>849</v>
      </c>
      <c r="B58" s="41" t="str">
        <f>IFERROR(__xludf.DUMMYFUNCTION("split(split(A58,""Instance_"", FALSE),"".mat"",FALSE)"),"200_3")</f>
        <v>200_3</v>
      </c>
      <c r="C58" s="41">
        <v>-1.50375</v>
      </c>
      <c r="D58" s="41" t="s">
        <v>862</v>
      </c>
      <c r="E58" s="41" t="s">
        <v>863</v>
      </c>
      <c r="F58" s="41">
        <v>342.6885</v>
      </c>
      <c r="G58" s="41">
        <v>-1.58606</v>
      </c>
      <c r="H58" s="41">
        <v>-0.05474</v>
      </c>
      <c r="I58" s="41">
        <v>-1.503750049</v>
      </c>
      <c r="J58" s="41">
        <v>6.972428</v>
      </c>
      <c r="K58" s="40" t="s">
        <v>213</v>
      </c>
      <c r="L58" s="43"/>
      <c r="M58" s="43"/>
      <c r="N58" s="43"/>
      <c r="O58" s="40" t="s">
        <v>746</v>
      </c>
      <c r="P58" s="40"/>
      <c r="Q58" s="40"/>
      <c r="R58" s="40"/>
      <c r="S58" s="40"/>
      <c r="T58" s="40"/>
      <c r="U58" s="40"/>
    </row>
    <row r="59">
      <c r="A59" s="40" t="s">
        <v>849</v>
      </c>
      <c r="B59" s="41" t="str">
        <f>IFERROR(__xludf.DUMMYFUNCTION("split(split(A59,""Instance_"", FALSE),"".mat"",FALSE)"),"200_3")</f>
        <v>200_3</v>
      </c>
      <c r="C59" s="41">
        <v>-1.50375</v>
      </c>
      <c r="D59" s="41" t="s">
        <v>864</v>
      </c>
      <c r="E59" s="41" t="s">
        <v>865</v>
      </c>
      <c r="F59" s="41">
        <v>345.8837</v>
      </c>
      <c r="G59" s="41">
        <v>-1.61441</v>
      </c>
      <c r="H59" s="41">
        <v>-0.07359</v>
      </c>
      <c r="I59" s="41">
        <v>-1.503750049</v>
      </c>
      <c r="J59" s="41">
        <v>6.839458</v>
      </c>
      <c r="K59" s="40" t="s">
        <v>213</v>
      </c>
      <c r="L59" s="43"/>
      <c r="M59" s="43"/>
      <c r="N59" s="43"/>
      <c r="O59" s="40" t="s">
        <v>746</v>
      </c>
      <c r="P59" s="40"/>
      <c r="Q59" s="40"/>
      <c r="R59" s="40"/>
      <c r="S59" s="40"/>
      <c r="T59" s="40"/>
      <c r="U59" s="40"/>
    </row>
    <row r="60">
      <c r="A60" s="40" t="s">
        <v>849</v>
      </c>
      <c r="B60" s="41" t="str">
        <f>IFERROR(__xludf.DUMMYFUNCTION("split(split(A60,""Instance_"", FALSE),"".mat"",FALSE)"),"200_3")</f>
        <v>200_3</v>
      </c>
      <c r="C60" s="41">
        <v>-1.50375</v>
      </c>
      <c r="D60" s="41" t="s">
        <v>866</v>
      </c>
      <c r="E60" s="41" t="s">
        <v>867</v>
      </c>
      <c r="F60" s="41">
        <v>343.9317</v>
      </c>
      <c r="G60" s="41">
        <v>-1.70681</v>
      </c>
      <c r="H60" s="41">
        <v>-0.13503</v>
      </c>
      <c r="I60" s="41">
        <v>-1.503750049</v>
      </c>
      <c r="J60" s="41">
        <v>6.862773</v>
      </c>
      <c r="K60" s="40" t="s">
        <v>213</v>
      </c>
      <c r="L60" s="43"/>
      <c r="M60" s="43"/>
      <c r="N60" s="43"/>
      <c r="O60" s="40" t="s">
        <v>746</v>
      </c>
      <c r="P60" s="40"/>
      <c r="Q60" s="40"/>
      <c r="R60" s="40"/>
      <c r="S60" s="40"/>
      <c r="T60" s="40"/>
      <c r="U60" s="40"/>
    </row>
    <row r="61">
      <c r="A61" s="40" t="s">
        <v>849</v>
      </c>
      <c r="B61" s="41" t="str">
        <f>IFERROR(__xludf.DUMMYFUNCTION("split(split(A61,""Instance_"", FALSE),"".mat"",FALSE)"),"200_3")</f>
        <v>200_3</v>
      </c>
      <c r="C61" s="41">
        <v>-1.50375</v>
      </c>
      <c r="D61" s="41" t="s">
        <v>868</v>
      </c>
      <c r="E61" s="41" t="s">
        <v>869</v>
      </c>
      <c r="F61" s="41">
        <v>348.0336</v>
      </c>
      <c r="G61" s="41">
        <v>-1.77589</v>
      </c>
      <c r="H61" s="41">
        <v>-0.18097</v>
      </c>
      <c r="I61" s="41">
        <v>-1.503750049</v>
      </c>
      <c r="J61" s="41">
        <v>6.953511</v>
      </c>
      <c r="K61" s="40" t="s">
        <v>213</v>
      </c>
      <c r="L61" s="43"/>
      <c r="M61" s="43"/>
      <c r="N61" s="43"/>
      <c r="O61" s="40" t="s">
        <v>746</v>
      </c>
      <c r="P61" s="40"/>
      <c r="Q61" s="40"/>
      <c r="R61" s="40"/>
      <c r="S61" s="40"/>
      <c r="T61" s="40"/>
      <c r="U61" s="40"/>
    </row>
    <row r="62">
      <c r="A62" s="40" t="s">
        <v>870</v>
      </c>
      <c r="B62" s="41" t="str">
        <f>IFERROR(__xludf.DUMMYFUNCTION("split(split(A62,""Instance_"", FALSE),"".mat"",FALSE)"),"240_1")</f>
        <v>240_1</v>
      </c>
      <c r="C62" s="41">
        <v>-0.43271</v>
      </c>
      <c r="D62" s="41" t="s">
        <v>871</v>
      </c>
      <c r="E62" s="41" t="s">
        <v>872</v>
      </c>
      <c r="F62" s="41">
        <v>429.524</v>
      </c>
      <c r="G62" s="41">
        <v>-0.66815</v>
      </c>
      <c r="H62" s="41">
        <v>-0.5441</v>
      </c>
      <c r="I62" s="41">
        <v>-0.432710642</v>
      </c>
      <c r="J62" s="41">
        <v>11.56968</v>
      </c>
      <c r="K62" s="40" t="s">
        <v>213</v>
      </c>
      <c r="L62" s="43"/>
      <c r="M62" s="43"/>
      <c r="N62" s="43"/>
      <c r="O62" s="40" t="s">
        <v>746</v>
      </c>
      <c r="P62" s="40"/>
      <c r="Q62" s="40"/>
      <c r="R62" s="40"/>
      <c r="S62" s="40"/>
      <c r="T62" s="40"/>
      <c r="U62" s="40"/>
    </row>
    <row r="63">
      <c r="A63" s="40" t="s">
        <v>870</v>
      </c>
      <c r="B63" s="41" t="str">
        <f>IFERROR(__xludf.DUMMYFUNCTION("split(split(A63,""Instance_"", FALSE),"".mat"",FALSE)"),"240_1")</f>
        <v>240_1</v>
      </c>
      <c r="C63" s="41">
        <v>-0.43271</v>
      </c>
      <c r="D63" s="41" t="s">
        <v>873</v>
      </c>
      <c r="E63" s="41" t="s">
        <v>874</v>
      </c>
      <c r="F63" s="41">
        <v>431.2722</v>
      </c>
      <c r="G63" s="41">
        <v>-0.51661</v>
      </c>
      <c r="H63" s="41">
        <v>-0.19389</v>
      </c>
      <c r="I63" s="41">
        <v>-0.432710642</v>
      </c>
      <c r="J63" s="41">
        <v>11.61217</v>
      </c>
      <c r="K63" s="40" t="s">
        <v>213</v>
      </c>
      <c r="L63" s="43"/>
      <c r="M63" s="43"/>
      <c r="N63" s="43"/>
      <c r="O63" s="40" t="s">
        <v>746</v>
      </c>
      <c r="P63" s="40"/>
      <c r="Q63" s="40"/>
      <c r="R63" s="40"/>
      <c r="S63" s="40"/>
      <c r="T63" s="40"/>
      <c r="U63" s="40"/>
    </row>
    <row r="64">
      <c r="A64" s="40" t="s">
        <v>870</v>
      </c>
      <c r="B64" s="41" t="str">
        <f>IFERROR(__xludf.DUMMYFUNCTION("split(split(A64,""Instance_"", FALSE),"".mat"",FALSE)"),"240_1")</f>
        <v>240_1</v>
      </c>
      <c r="C64" s="41">
        <v>-0.43271</v>
      </c>
      <c r="D64" s="41" t="s">
        <v>875</v>
      </c>
      <c r="E64" s="41" t="s">
        <v>876</v>
      </c>
      <c r="F64" s="41">
        <v>435.1257</v>
      </c>
      <c r="G64" s="41">
        <v>-0.91179</v>
      </c>
      <c r="H64" s="41">
        <v>-1.10716</v>
      </c>
      <c r="I64" s="41">
        <v>-0.432710642</v>
      </c>
      <c r="J64" s="41">
        <v>11.68932</v>
      </c>
      <c r="K64" s="40" t="s">
        <v>213</v>
      </c>
      <c r="L64" s="43"/>
      <c r="M64" s="43"/>
      <c r="N64" s="43"/>
      <c r="O64" s="40" t="s">
        <v>746</v>
      </c>
      <c r="P64" s="40"/>
      <c r="Q64" s="40"/>
      <c r="R64" s="40"/>
      <c r="S64" s="40"/>
      <c r="T64" s="40"/>
      <c r="U64" s="40"/>
    </row>
    <row r="65">
      <c r="A65" s="40" t="s">
        <v>870</v>
      </c>
      <c r="B65" s="41" t="str">
        <f>IFERROR(__xludf.DUMMYFUNCTION("split(split(A65,""Instance_"", FALSE),"".mat"",FALSE)"),"240_1")</f>
        <v>240_1</v>
      </c>
      <c r="C65" s="41">
        <v>-0.43271</v>
      </c>
      <c r="D65" s="41" t="s">
        <v>877</v>
      </c>
      <c r="E65" s="41" t="s">
        <v>878</v>
      </c>
      <c r="F65" s="41">
        <v>439.4639</v>
      </c>
      <c r="G65" s="41">
        <v>-0.52032</v>
      </c>
      <c r="H65" s="41">
        <v>-0.20247</v>
      </c>
      <c r="I65" s="41">
        <v>-0.432710642</v>
      </c>
      <c r="J65" s="41">
        <v>11.79398</v>
      </c>
      <c r="K65" s="40" t="s">
        <v>213</v>
      </c>
      <c r="L65" s="43"/>
      <c r="M65" s="43"/>
      <c r="N65" s="43"/>
      <c r="O65" s="40" t="s">
        <v>746</v>
      </c>
      <c r="P65" s="40"/>
      <c r="Q65" s="40"/>
      <c r="R65" s="40"/>
      <c r="S65" s="40"/>
      <c r="T65" s="40"/>
      <c r="U65" s="40"/>
    </row>
    <row r="66">
      <c r="A66" s="40" t="s">
        <v>870</v>
      </c>
      <c r="B66" s="41" t="str">
        <f>IFERROR(__xludf.DUMMYFUNCTION("split(split(A66,""Instance_"", FALSE),"".mat"",FALSE)"),"240_1")</f>
        <v>240_1</v>
      </c>
      <c r="C66" s="41">
        <v>-0.43271</v>
      </c>
      <c r="D66" s="41" t="s">
        <v>879</v>
      </c>
      <c r="E66" s="41" t="s">
        <v>880</v>
      </c>
      <c r="F66" s="41">
        <v>439.7583</v>
      </c>
      <c r="G66" s="41">
        <v>-0.82463</v>
      </c>
      <c r="H66" s="41">
        <v>-0.90573</v>
      </c>
      <c r="I66" s="41">
        <v>-0.432710642</v>
      </c>
      <c r="J66" s="41">
        <v>11.7249</v>
      </c>
      <c r="K66" s="40" t="s">
        <v>213</v>
      </c>
      <c r="L66" s="43"/>
      <c r="M66" s="43"/>
      <c r="N66" s="43"/>
      <c r="O66" s="40" t="s">
        <v>746</v>
      </c>
      <c r="P66" s="40"/>
      <c r="Q66" s="40"/>
      <c r="R66" s="40"/>
      <c r="S66" s="40"/>
      <c r="T66" s="40"/>
      <c r="U66" s="40"/>
    </row>
    <row r="67">
      <c r="A67" s="40" t="s">
        <v>870</v>
      </c>
      <c r="B67" s="41" t="str">
        <f>IFERROR(__xludf.DUMMYFUNCTION("split(split(A67,""Instance_"", FALSE),"".mat"",FALSE)"),"240_1")</f>
        <v>240_1</v>
      </c>
      <c r="C67" s="41">
        <v>-0.43271</v>
      </c>
      <c r="D67" s="41" t="s">
        <v>881</v>
      </c>
      <c r="E67" s="41" t="s">
        <v>882</v>
      </c>
      <c r="F67" s="41">
        <v>430.4825</v>
      </c>
      <c r="G67" s="41">
        <v>-1.11825</v>
      </c>
      <c r="H67" s="41">
        <v>-1.5843</v>
      </c>
      <c r="I67" s="41">
        <v>-0.432710642</v>
      </c>
      <c r="J67" s="41">
        <v>11.68611</v>
      </c>
      <c r="K67" s="40" t="s">
        <v>213</v>
      </c>
      <c r="L67" s="43"/>
      <c r="M67" s="43"/>
      <c r="N67" s="43"/>
      <c r="O67" s="40" t="s">
        <v>746</v>
      </c>
      <c r="P67" s="40"/>
      <c r="Q67" s="40"/>
      <c r="R67" s="40"/>
      <c r="S67" s="40"/>
      <c r="T67" s="40"/>
      <c r="U67" s="40"/>
    </row>
    <row r="68">
      <c r="A68" s="40" t="s">
        <v>870</v>
      </c>
      <c r="B68" s="41" t="str">
        <f>IFERROR(__xludf.DUMMYFUNCTION("split(split(A68,""Instance_"", FALSE),"".mat"",FALSE)"),"240_1")</f>
        <v>240_1</v>
      </c>
      <c r="C68" s="41">
        <v>-0.43271</v>
      </c>
      <c r="D68" s="41" t="s">
        <v>883</v>
      </c>
      <c r="E68" s="41" t="s">
        <v>884</v>
      </c>
      <c r="F68" s="41">
        <v>436.3142</v>
      </c>
      <c r="G68" s="41">
        <v>-0.82925</v>
      </c>
      <c r="H68" s="41">
        <v>-0.9164</v>
      </c>
      <c r="I68" s="41">
        <v>-0.432710642</v>
      </c>
      <c r="J68" s="41">
        <v>11.6663</v>
      </c>
      <c r="K68" s="40" t="s">
        <v>213</v>
      </c>
      <c r="L68" s="43"/>
      <c r="M68" s="43"/>
      <c r="N68" s="43"/>
      <c r="O68" s="40" t="s">
        <v>746</v>
      </c>
      <c r="P68" s="40"/>
      <c r="Q68" s="40"/>
      <c r="R68" s="40"/>
      <c r="S68" s="40"/>
      <c r="T68" s="40"/>
      <c r="U68" s="40"/>
    </row>
    <row r="69">
      <c r="A69" s="40" t="s">
        <v>870</v>
      </c>
      <c r="B69" s="41" t="str">
        <f>IFERROR(__xludf.DUMMYFUNCTION("split(split(A69,""Instance_"", FALSE),"".mat"",FALSE)"),"240_1")</f>
        <v>240_1</v>
      </c>
      <c r="C69" s="41">
        <v>-0.43271</v>
      </c>
      <c r="D69" s="41" t="s">
        <v>885</v>
      </c>
      <c r="E69" s="41" t="s">
        <v>886</v>
      </c>
      <c r="F69" s="41">
        <v>429.3307</v>
      </c>
      <c r="G69" s="41">
        <v>-0.70019</v>
      </c>
      <c r="H69" s="41">
        <v>-0.61814</v>
      </c>
      <c r="I69" s="41">
        <v>-0.432710642</v>
      </c>
      <c r="J69" s="41">
        <v>11.56399</v>
      </c>
      <c r="K69" s="40" t="s">
        <v>213</v>
      </c>
      <c r="L69" s="43"/>
      <c r="M69" s="43"/>
      <c r="N69" s="43"/>
      <c r="O69" s="40" t="s">
        <v>746</v>
      </c>
      <c r="P69" s="40"/>
      <c r="Q69" s="40"/>
      <c r="R69" s="40"/>
      <c r="S69" s="40"/>
      <c r="T69" s="40"/>
      <c r="U69" s="40"/>
    </row>
    <row r="70">
      <c r="A70" s="40" t="s">
        <v>870</v>
      </c>
      <c r="B70" s="41" t="str">
        <f>IFERROR(__xludf.DUMMYFUNCTION("split(split(A70,""Instance_"", FALSE),"".mat"",FALSE)"),"240_1")</f>
        <v>240_1</v>
      </c>
      <c r="C70" s="41">
        <v>-0.43271</v>
      </c>
      <c r="D70" s="41" t="s">
        <v>887</v>
      </c>
      <c r="E70" s="41" t="s">
        <v>888</v>
      </c>
      <c r="F70" s="41">
        <v>430.9916</v>
      </c>
      <c r="G70" s="41">
        <v>-0.93318</v>
      </c>
      <c r="H70" s="41">
        <v>-1.1566</v>
      </c>
      <c r="I70" s="41">
        <v>-0.432710642</v>
      </c>
      <c r="J70" s="41">
        <v>11.70125</v>
      </c>
      <c r="K70" s="40" t="s">
        <v>213</v>
      </c>
      <c r="L70" s="43"/>
      <c r="M70" s="43"/>
      <c r="N70" s="43"/>
      <c r="O70" s="40" t="s">
        <v>746</v>
      </c>
      <c r="P70" s="40"/>
      <c r="Q70" s="40"/>
      <c r="R70" s="40"/>
      <c r="S70" s="40"/>
      <c r="T70" s="40"/>
      <c r="U70" s="40"/>
    </row>
    <row r="71">
      <c r="A71" s="40" t="s">
        <v>870</v>
      </c>
      <c r="B71" s="41" t="str">
        <f>IFERROR(__xludf.DUMMYFUNCTION("split(split(A71,""Instance_"", FALSE),"".mat"",FALSE)"),"240_1")</f>
        <v>240_1</v>
      </c>
      <c r="C71" s="41">
        <v>-0.43271</v>
      </c>
      <c r="D71" s="41" t="s">
        <v>889</v>
      </c>
      <c r="E71" s="41" t="s">
        <v>890</v>
      </c>
      <c r="F71" s="41">
        <v>429.3566</v>
      </c>
      <c r="G71" s="41">
        <v>-0.72813</v>
      </c>
      <c r="H71" s="41">
        <v>-0.68272</v>
      </c>
      <c r="I71" s="41">
        <v>-0.432710642</v>
      </c>
      <c r="J71" s="41">
        <v>11.65897</v>
      </c>
      <c r="K71" s="40" t="s">
        <v>213</v>
      </c>
      <c r="L71" s="43"/>
      <c r="M71" s="43"/>
      <c r="N71" s="43"/>
      <c r="O71" s="40" t="s">
        <v>746</v>
      </c>
      <c r="P71" s="40"/>
      <c r="Q71" s="40"/>
      <c r="R71" s="40"/>
      <c r="S71" s="40"/>
      <c r="T71" s="40"/>
      <c r="U71" s="40"/>
    </row>
    <row r="72">
      <c r="A72" s="40" t="s">
        <v>891</v>
      </c>
      <c r="B72" s="41" t="str">
        <f>IFERROR(__xludf.DUMMYFUNCTION("split(split(A72,""Instance_"", FALSE),"".mat"",FALSE)"),"240_2")</f>
        <v>240_2</v>
      </c>
      <c r="C72" s="41">
        <v>-0.65246</v>
      </c>
      <c r="D72" s="41" t="s">
        <v>892</v>
      </c>
      <c r="E72" s="41" t="s">
        <v>893</v>
      </c>
      <c r="F72" s="41">
        <v>438.1332</v>
      </c>
      <c r="G72" s="41">
        <v>-0.79144</v>
      </c>
      <c r="H72" s="41">
        <v>-0.213</v>
      </c>
      <c r="I72" s="41">
        <v>-0.652462006</v>
      </c>
      <c r="J72" s="41">
        <v>23.32314</v>
      </c>
      <c r="K72" s="40" t="s">
        <v>213</v>
      </c>
      <c r="L72" s="41">
        <v>-0.79144</v>
      </c>
      <c r="M72" s="41">
        <v>0.152063</v>
      </c>
      <c r="N72" s="40" t="s">
        <v>822</v>
      </c>
      <c r="O72" s="43"/>
      <c r="P72" s="40"/>
      <c r="Q72" s="40"/>
      <c r="R72" s="40"/>
      <c r="S72" s="40"/>
      <c r="T72" s="40"/>
      <c r="U72" s="40"/>
    </row>
    <row r="73">
      <c r="A73" s="40" t="s">
        <v>891</v>
      </c>
      <c r="B73" s="41" t="str">
        <f>IFERROR(__xludf.DUMMYFUNCTION("split(split(A73,""Instance_"", FALSE),"".mat"",FALSE)"),"240_2")</f>
        <v>240_2</v>
      </c>
      <c r="C73" s="41">
        <v>-0.65246</v>
      </c>
      <c r="D73" s="41" t="s">
        <v>894</v>
      </c>
      <c r="E73" s="41" t="s">
        <v>895</v>
      </c>
      <c r="F73" s="41">
        <v>434.2433</v>
      </c>
      <c r="G73" s="41">
        <v>-0.8382</v>
      </c>
      <c r="H73" s="41">
        <v>-0.28468</v>
      </c>
      <c r="I73" s="41">
        <v>-0.652462006</v>
      </c>
      <c r="J73" s="41">
        <v>11.54613</v>
      </c>
      <c r="K73" s="40" t="s">
        <v>213</v>
      </c>
      <c r="L73" s="43"/>
      <c r="M73" s="43"/>
      <c r="N73" s="43"/>
      <c r="O73" s="40" t="s">
        <v>746</v>
      </c>
      <c r="P73" s="40"/>
      <c r="Q73" s="40"/>
      <c r="R73" s="40"/>
      <c r="S73" s="40"/>
      <c r="T73" s="40"/>
      <c r="U73" s="40"/>
    </row>
    <row r="74">
      <c r="A74" s="40" t="s">
        <v>891</v>
      </c>
      <c r="B74" s="41" t="str">
        <f>IFERROR(__xludf.DUMMYFUNCTION("split(split(A74,""Instance_"", FALSE),"".mat"",FALSE)"),"240_2")</f>
        <v>240_2</v>
      </c>
      <c r="C74" s="41">
        <v>-0.65246</v>
      </c>
      <c r="D74" s="41" t="s">
        <v>896</v>
      </c>
      <c r="E74" s="41" t="s">
        <v>897</v>
      </c>
      <c r="F74" s="41">
        <v>431.6501</v>
      </c>
      <c r="G74" s="41">
        <v>-1.08005</v>
      </c>
      <c r="H74" s="41">
        <v>-0.65534</v>
      </c>
      <c r="I74" s="41">
        <v>-0.652462006</v>
      </c>
      <c r="J74" s="41">
        <v>11.6598</v>
      </c>
      <c r="K74" s="40" t="s">
        <v>213</v>
      </c>
      <c r="L74" s="43"/>
      <c r="M74" s="43"/>
      <c r="N74" s="43"/>
      <c r="O74" s="40" t="s">
        <v>746</v>
      </c>
      <c r="P74" s="40"/>
      <c r="Q74" s="40"/>
      <c r="R74" s="40"/>
      <c r="S74" s="40"/>
      <c r="T74" s="40"/>
      <c r="U74" s="40"/>
    </row>
    <row r="75">
      <c r="A75" s="40" t="s">
        <v>891</v>
      </c>
      <c r="B75" s="41" t="str">
        <f>IFERROR(__xludf.DUMMYFUNCTION("split(split(A75,""Instance_"", FALSE),"".mat"",FALSE)"),"240_2")</f>
        <v>240_2</v>
      </c>
      <c r="C75" s="41">
        <v>-0.65246</v>
      </c>
      <c r="D75" s="41" t="s">
        <v>898</v>
      </c>
      <c r="E75" s="41" t="s">
        <v>899</v>
      </c>
      <c r="F75" s="41">
        <v>435.12</v>
      </c>
      <c r="G75" s="41">
        <v>-0.70529</v>
      </c>
      <c r="H75" s="41">
        <v>-0.08097</v>
      </c>
      <c r="I75" s="41">
        <v>-0.652462006</v>
      </c>
      <c r="J75" s="41">
        <v>11.855</v>
      </c>
      <c r="K75" s="40" t="s">
        <v>213</v>
      </c>
      <c r="L75" s="43"/>
      <c r="M75" s="43"/>
      <c r="N75" s="43"/>
      <c r="O75" s="40" t="s">
        <v>746</v>
      </c>
      <c r="P75" s="40"/>
      <c r="Q75" s="40"/>
      <c r="R75" s="40"/>
      <c r="S75" s="40"/>
      <c r="T75" s="40"/>
      <c r="U75" s="40"/>
    </row>
    <row r="76">
      <c r="A76" s="40" t="s">
        <v>891</v>
      </c>
      <c r="B76" s="41" t="str">
        <f>IFERROR(__xludf.DUMMYFUNCTION("split(split(A76,""Instance_"", FALSE),"".mat"",FALSE)"),"240_2")</f>
        <v>240_2</v>
      </c>
      <c r="C76" s="41">
        <v>-0.65246</v>
      </c>
      <c r="D76" s="41" t="s">
        <v>900</v>
      </c>
      <c r="E76" s="41" t="s">
        <v>901</v>
      </c>
      <c r="F76" s="41">
        <v>437.4027</v>
      </c>
      <c r="G76" s="41">
        <v>-0.85308</v>
      </c>
      <c r="H76" s="41">
        <v>-0.30748</v>
      </c>
      <c r="I76" s="41">
        <v>-0.652462006</v>
      </c>
      <c r="J76" s="41">
        <v>11.64407</v>
      </c>
      <c r="K76" s="40" t="s">
        <v>213</v>
      </c>
      <c r="L76" s="43"/>
      <c r="M76" s="43"/>
      <c r="N76" s="43"/>
      <c r="O76" s="40" t="s">
        <v>746</v>
      </c>
      <c r="P76" s="40"/>
      <c r="Q76" s="40"/>
      <c r="R76" s="40"/>
      <c r="S76" s="40"/>
      <c r="T76" s="40"/>
      <c r="U76" s="40"/>
    </row>
    <row r="77">
      <c r="A77" s="40" t="s">
        <v>891</v>
      </c>
      <c r="B77" s="41" t="str">
        <f>IFERROR(__xludf.DUMMYFUNCTION("split(split(A77,""Instance_"", FALSE),"".mat"",FALSE)"),"240_2")</f>
        <v>240_2</v>
      </c>
      <c r="C77" s="41">
        <v>-0.65246</v>
      </c>
      <c r="D77" s="41" t="s">
        <v>902</v>
      </c>
      <c r="E77" s="41" t="s">
        <v>903</v>
      </c>
      <c r="F77" s="41">
        <v>435.2915</v>
      </c>
      <c r="G77" s="41">
        <v>-0.89625</v>
      </c>
      <c r="H77" s="41">
        <v>-0.37365</v>
      </c>
      <c r="I77" s="41">
        <v>-0.652462006</v>
      </c>
      <c r="J77" s="41">
        <v>11.6238</v>
      </c>
      <c r="K77" s="40" t="s">
        <v>213</v>
      </c>
      <c r="L77" s="43"/>
      <c r="M77" s="43"/>
      <c r="N77" s="43"/>
      <c r="O77" s="40" t="s">
        <v>746</v>
      </c>
      <c r="P77" s="40"/>
      <c r="Q77" s="40"/>
      <c r="R77" s="40"/>
      <c r="S77" s="40"/>
      <c r="T77" s="40"/>
      <c r="U77" s="40"/>
    </row>
    <row r="78">
      <c r="A78" s="40" t="s">
        <v>891</v>
      </c>
      <c r="B78" s="41" t="str">
        <f>IFERROR(__xludf.DUMMYFUNCTION("split(split(A78,""Instance_"", FALSE),"".mat"",FALSE)"),"240_2")</f>
        <v>240_2</v>
      </c>
      <c r="C78" s="41">
        <v>-0.65246</v>
      </c>
      <c r="D78" s="41" t="s">
        <v>904</v>
      </c>
      <c r="E78" s="41" t="s">
        <v>905</v>
      </c>
      <c r="F78" s="41">
        <v>432.2852</v>
      </c>
      <c r="G78" s="41">
        <v>-0.74221</v>
      </c>
      <c r="H78" s="41">
        <v>-0.13755</v>
      </c>
      <c r="I78" s="41">
        <v>-0.652462006</v>
      </c>
      <c r="J78" s="41">
        <v>11.61491</v>
      </c>
      <c r="K78" s="40" t="s">
        <v>213</v>
      </c>
      <c r="L78" s="43"/>
      <c r="M78" s="43"/>
      <c r="N78" s="43"/>
      <c r="O78" s="40" t="s">
        <v>746</v>
      </c>
      <c r="P78" s="40"/>
      <c r="Q78" s="40"/>
      <c r="R78" s="40"/>
      <c r="S78" s="40"/>
      <c r="T78" s="40"/>
      <c r="U78" s="40"/>
    </row>
    <row r="79">
      <c r="A79" s="40" t="s">
        <v>891</v>
      </c>
      <c r="B79" s="41" t="str">
        <f>IFERROR(__xludf.DUMMYFUNCTION("split(split(A79,""Instance_"", FALSE),"".mat"",FALSE)"),"240_2")</f>
        <v>240_2</v>
      </c>
      <c r="C79" s="41">
        <v>-0.65246</v>
      </c>
      <c r="D79" s="41" t="s">
        <v>906</v>
      </c>
      <c r="E79" s="41" t="s">
        <v>907</v>
      </c>
      <c r="F79" s="41">
        <v>445.5207</v>
      </c>
      <c r="G79" s="41">
        <v>-0.62203</v>
      </c>
      <c r="H79" s="41">
        <v>0.046639</v>
      </c>
      <c r="I79" s="41">
        <v>-0.531425431</v>
      </c>
      <c r="J79" s="41">
        <v>116.6249</v>
      </c>
      <c r="K79" s="40" t="s">
        <v>213</v>
      </c>
      <c r="L79" s="43"/>
      <c r="M79" s="43"/>
      <c r="N79" s="43"/>
      <c r="O79" s="40" t="s">
        <v>746</v>
      </c>
      <c r="P79" s="40"/>
      <c r="Q79" s="40"/>
      <c r="R79" s="40"/>
      <c r="S79" s="40"/>
      <c r="T79" s="40"/>
      <c r="U79" s="40"/>
    </row>
    <row r="80">
      <c r="A80" s="40" t="s">
        <v>891</v>
      </c>
      <c r="B80" s="41" t="str">
        <f>IFERROR(__xludf.DUMMYFUNCTION("split(split(A80,""Instance_"", FALSE),"".mat"",FALSE)"),"240_2")</f>
        <v>240_2</v>
      </c>
      <c r="C80" s="41">
        <v>-0.65246</v>
      </c>
      <c r="D80" s="41" t="s">
        <v>908</v>
      </c>
      <c r="E80" s="41" t="s">
        <v>909</v>
      </c>
      <c r="F80" s="41">
        <v>438.0436</v>
      </c>
      <c r="G80" s="41">
        <v>-0.79609</v>
      </c>
      <c r="H80" s="41">
        <v>-0.22013</v>
      </c>
      <c r="I80" s="41">
        <v>-0.652462006</v>
      </c>
      <c r="J80" s="41">
        <v>11.51538</v>
      </c>
      <c r="K80" s="40" t="s">
        <v>213</v>
      </c>
      <c r="L80" s="43"/>
      <c r="M80" s="43"/>
      <c r="N80" s="43"/>
      <c r="O80" s="40" t="s">
        <v>746</v>
      </c>
      <c r="P80" s="40"/>
      <c r="Q80" s="40"/>
      <c r="R80" s="40"/>
      <c r="S80" s="40"/>
      <c r="T80" s="40"/>
      <c r="U80" s="40"/>
    </row>
    <row r="81">
      <c r="A81" s="40" t="s">
        <v>891</v>
      </c>
      <c r="B81" s="41" t="str">
        <f>IFERROR(__xludf.DUMMYFUNCTION("split(split(A81,""Instance_"", FALSE),"".mat"",FALSE)"),"240_2")</f>
        <v>240_2</v>
      </c>
      <c r="C81" s="41">
        <v>-0.65246</v>
      </c>
      <c r="D81" s="41" t="s">
        <v>910</v>
      </c>
      <c r="E81" s="41" t="s">
        <v>911</v>
      </c>
      <c r="F81" s="41">
        <v>433.7781</v>
      </c>
      <c r="G81" s="41">
        <v>-0.59173</v>
      </c>
      <c r="H81" s="41">
        <v>0.093075</v>
      </c>
      <c r="I81" s="41">
        <v>-0.486893468</v>
      </c>
      <c r="J81" s="41">
        <v>114.9135</v>
      </c>
      <c r="K81" s="40" t="s">
        <v>213</v>
      </c>
      <c r="L81" s="43"/>
      <c r="M81" s="43"/>
      <c r="N81" s="43"/>
      <c r="O81" s="40" t="s">
        <v>746</v>
      </c>
      <c r="P81" s="40"/>
      <c r="Q81" s="40"/>
      <c r="R81" s="40"/>
      <c r="S81" s="40"/>
      <c r="T81" s="40"/>
      <c r="U81" s="40"/>
    </row>
    <row r="82">
      <c r="A82" s="40" t="s">
        <v>912</v>
      </c>
      <c r="B82" s="41" t="str">
        <f>IFERROR(__xludf.DUMMYFUNCTION("split(split(A82,""Instance_"", FALSE),"".mat"",FALSE)"),"240_3")</f>
        <v>240_3</v>
      </c>
      <c r="C82" s="41">
        <v>-0.74544</v>
      </c>
      <c r="D82" s="41" t="s">
        <v>913</v>
      </c>
      <c r="E82" s="41" t="s">
        <v>914</v>
      </c>
      <c r="F82" s="41">
        <v>435.0056</v>
      </c>
      <c r="G82" s="41">
        <v>-1.0104</v>
      </c>
      <c r="H82" s="41">
        <v>-0.35545</v>
      </c>
      <c r="I82" s="41">
        <v>-0.745437976</v>
      </c>
      <c r="J82" s="41">
        <v>12.10816</v>
      </c>
      <c r="K82" s="40" t="s">
        <v>213</v>
      </c>
      <c r="L82" s="43"/>
      <c r="M82" s="43"/>
      <c r="N82" s="43"/>
      <c r="O82" s="40" t="s">
        <v>746</v>
      </c>
      <c r="P82" s="40"/>
      <c r="Q82" s="40"/>
      <c r="R82" s="40"/>
      <c r="S82" s="40"/>
      <c r="T82" s="40"/>
      <c r="U82" s="40"/>
    </row>
    <row r="83">
      <c r="A83" s="40" t="s">
        <v>912</v>
      </c>
      <c r="B83" s="41" t="str">
        <f>IFERROR(__xludf.DUMMYFUNCTION("split(split(A83,""Instance_"", FALSE),"".mat"",FALSE)"),"240_3")</f>
        <v>240_3</v>
      </c>
      <c r="C83" s="41">
        <v>-0.74544</v>
      </c>
      <c r="D83" s="41" t="s">
        <v>915</v>
      </c>
      <c r="E83" s="41" t="s">
        <v>916</v>
      </c>
      <c r="F83" s="41">
        <v>431.7991</v>
      </c>
      <c r="G83" s="41">
        <v>-1.0182</v>
      </c>
      <c r="H83" s="41">
        <v>-0.36591</v>
      </c>
      <c r="I83" s="41">
        <v>-0.745437976</v>
      </c>
      <c r="J83" s="41">
        <v>12.12566</v>
      </c>
      <c r="K83" s="40" t="s">
        <v>213</v>
      </c>
      <c r="L83" s="43"/>
      <c r="M83" s="43"/>
      <c r="N83" s="43"/>
      <c r="O83" s="40" t="s">
        <v>746</v>
      </c>
      <c r="P83" s="40"/>
      <c r="Q83" s="40"/>
      <c r="R83" s="40"/>
      <c r="S83" s="40"/>
      <c r="T83" s="40"/>
      <c r="U83" s="40"/>
    </row>
    <row r="84">
      <c r="A84" s="40" t="s">
        <v>912</v>
      </c>
      <c r="B84" s="41" t="str">
        <f>IFERROR(__xludf.DUMMYFUNCTION("split(split(A84,""Instance_"", FALSE),"".mat"",FALSE)"),"240_3")</f>
        <v>240_3</v>
      </c>
      <c r="C84" s="41">
        <v>-0.74544</v>
      </c>
      <c r="D84" s="41" t="s">
        <v>917</v>
      </c>
      <c r="E84" s="41" t="s">
        <v>918</v>
      </c>
      <c r="F84" s="41">
        <v>436.6938</v>
      </c>
      <c r="G84" s="41">
        <v>-0.98598</v>
      </c>
      <c r="H84" s="41">
        <v>-0.32268</v>
      </c>
      <c r="I84" s="41">
        <v>-0.745437976</v>
      </c>
      <c r="J84" s="41">
        <v>12.09656</v>
      </c>
      <c r="K84" s="40" t="s">
        <v>213</v>
      </c>
      <c r="L84" s="43"/>
      <c r="M84" s="43"/>
      <c r="N84" s="43"/>
      <c r="O84" s="40" t="s">
        <v>746</v>
      </c>
      <c r="P84" s="40"/>
      <c r="Q84" s="40"/>
      <c r="R84" s="40"/>
      <c r="S84" s="40"/>
      <c r="T84" s="40"/>
      <c r="U84" s="40"/>
    </row>
    <row r="85">
      <c r="A85" s="40" t="s">
        <v>912</v>
      </c>
      <c r="B85" s="41" t="str">
        <f>IFERROR(__xludf.DUMMYFUNCTION("split(split(A85,""Instance_"", FALSE),"".mat"",FALSE)"),"240_3")</f>
        <v>240_3</v>
      </c>
      <c r="C85" s="41">
        <v>-0.74544</v>
      </c>
      <c r="D85" s="41" t="s">
        <v>919</v>
      </c>
      <c r="E85" s="41" t="s">
        <v>920</v>
      </c>
      <c r="F85" s="41">
        <v>431.9783</v>
      </c>
      <c r="G85" s="41">
        <v>-0.87416</v>
      </c>
      <c r="H85" s="41">
        <v>-0.17268</v>
      </c>
      <c r="I85" s="41">
        <v>-0.745437976</v>
      </c>
      <c r="J85" s="41">
        <v>11.9064</v>
      </c>
      <c r="K85" s="40" t="s">
        <v>213</v>
      </c>
      <c r="L85" s="43"/>
      <c r="M85" s="43"/>
      <c r="N85" s="43"/>
      <c r="O85" s="40" t="s">
        <v>746</v>
      </c>
      <c r="P85" s="40"/>
      <c r="Q85" s="40"/>
      <c r="R85" s="40"/>
      <c r="S85" s="40"/>
      <c r="T85" s="40"/>
      <c r="U85" s="40"/>
    </row>
    <row r="86">
      <c r="A86" s="40" t="s">
        <v>912</v>
      </c>
      <c r="B86" s="41" t="str">
        <f>IFERROR(__xludf.DUMMYFUNCTION("split(split(A86,""Instance_"", FALSE),"".mat"",FALSE)"),"240_3")</f>
        <v>240_3</v>
      </c>
      <c r="C86" s="41">
        <v>-0.74544</v>
      </c>
      <c r="D86" s="41" t="s">
        <v>921</v>
      </c>
      <c r="E86" s="41" t="s">
        <v>922</v>
      </c>
      <c r="F86" s="41">
        <v>429.2473</v>
      </c>
      <c r="G86" s="41">
        <v>-1.16394</v>
      </c>
      <c r="H86" s="41">
        <v>-0.56141</v>
      </c>
      <c r="I86" s="41">
        <v>-0.745437976</v>
      </c>
      <c r="J86" s="41">
        <v>11.89201</v>
      </c>
      <c r="K86" s="40" t="s">
        <v>213</v>
      </c>
      <c r="L86" s="43"/>
      <c r="M86" s="43"/>
      <c r="N86" s="43"/>
      <c r="O86" s="40" t="s">
        <v>746</v>
      </c>
      <c r="P86" s="40"/>
      <c r="Q86" s="40"/>
      <c r="R86" s="40"/>
      <c r="S86" s="40"/>
      <c r="T86" s="40"/>
      <c r="U86" s="40"/>
    </row>
    <row r="87">
      <c r="A87" s="40" t="s">
        <v>912</v>
      </c>
      <c r="B87" s="41" t="str">
        <f>IFERROR(__xludf.DUMMYFUNCTION("split(split(A87,""Instance_"", FALSE),"".mat"",FALSE)"),"240_3")</f>
        <v>240_3</v>
      </c>
      <c r="C87" s="41">
        <v>-0.74544</v>
      </c>
      <c r="D87" s="41" t="s">
        <v>923</v>
      </c>
      <c r="E87" s="41" t="s">
        <v>253</v>
      </c>
      <c r="F87" s="41">
        <v>426.1735</v>
      </c>
      <c r="G87" s="41">
        <v>-1.19705</v>
      </c>
      <c r="H87" s="41">
        <v>-0.60583</v>
      </c>
      <c r="I87" s="41">
        <v>-0.745437976</v>
      </c>
      <c r="J87" s="41">
        <v>11.8547</v>
      </c>
      <c r="K87" s="40" t="s">
        <v>213</v>
      </c>
      <c r="L87" s="43"/>
      <c r="M87" s="43"/>
      <c r="N87" s="43"/>
      <c r="O87" s="40" t="s">
        <v>746</v>
      </c>
      <c r="P87" s="40"/>
      <c r="Q87" s="40"/>
      <c r="R87" s="40"/>
      <c r="S87" s="40"/>
      <c r="T87" s="40"/>
      <c r="U87" s="40"/>
    </row>
    <row r="88">
      <c r="A88" s="40" t="s">
        <v>912</v>
      </c>
      <c r="B88" s="41" t="str">
        <f>IFERROR(__xludf.DUMMYFUNCTION("split(split(A88,""Instance_"", FALSE),"".mat"",FALSE)"),"240_3")</f>
        <v>240_3</v>
      </c>
      <c r="C88" s="41">
        <v>-0.74544</v>
      </c>
      <c r="D88" s="41" t="s">
        <v>924</v>
      </c>
      <c r="E88" s="41" t="s">
        <v>925</v>
      </c>
      <c r="F88" s="41">
        <v>429.3809</v>
      </c>
      <c r="G88" s="41">
        <v>-0.86066</v>
      </c>
      <c r="H88" s="41">
        <v>-0.15457</v>
      </c>
      <c r="I88" s="41">
        <v>-0.745437976</v>
      </c>
      <c r="J88" s="41">
        <v>11.88019</v>
      </c>
      <c r="K88" s="40" t="s">
        <v>213</v>
      </c>
      <c r="L88" s="43"/>
      <c r="M88" s="43"/>
      <c r="N88" s="43"/>
      <c r="O88" s="40" t="s">
        <v>746</v>
      </c>
      <c r="P88" s="40"/>
      <c r="Q88" s="40"/>
      <c r="R88" s="40"/>
      <c r="S88" s="40"/>
      <c r="T88" s="40"/>
      <c r="U88" s="40"/>
    </row>
    <row r="89">
      <c r="A89" s="40" t="s">
        <v>912</v>
      </c>
      <c r="B89" s="41" t="str">
        <f>IFERROR(__xludf.DUMMYFUNCTION("split(split(A89,""Instance_"", FALSE),"".mat"",FALSE)"),"240_3")</f>
        <v>240_3</v>
      </c>
      <c r="C89" s="41">
        <v>-0.74544</v>
      </c>
      <c r="D89" s="41" t="s">
        <v>926</v>
      </c>
      <c r="E89" s="41" t="s">
        <v>927</v>
      </c>
      <c r="F89" s="41">
        <v>428.4028</v>
      </c>
      <c r="G89" s="41">
        <v>-1.0046</v>
      </c>
      <c r="H89" s="41">
        <v>-0.34766</v>
      </c>
      <c r="I89" s="41">
        <v>-0.745437976</v>
      </c>
      <c r="J89" s="41">
        <v>11.94015</v>
      </c>
      <c r="K89" s="40" t="s">
        <v>213</v>
      </c>
      <c r="L89" s="43"/>
      <c r="M89" s="43"/>
      <c r="N89" s="43"/>
      <c r="O89" s="40" t="s">
        <v>746</v>
      </c>
      <c r="P89" s="40"/>
      <c r="Q89" s="40"/>
      <c r="R89" s="40"/>
      <c r="S89" s="40"/>
      <c r="T89" s="40"/>
      <c r="U89" s="40"/>
    </row>
    <row r="90">
      <c r="A90" s="40" t="s">
        <v>912</v>
      </c>
      <c r="B90" s="41" t="str">
        <f>IFERROR(__xludf.DUMMYFUNCTION("split(split(A90,""Instance_"", FALSE),"".mat"",FALSE)"),"240_3")</f>
        <v>240_3</v>
      </c>
      <c r="C90" s="41">
        <v>-0.74544</v>
      </c>
      <c r="D90" s="41" t="s">
        <v>928</v>
      </c>
      <c r="E90" s="41" t="s">
        <v>929</v>
      </c>
      <c r="F90" s="41">
        <v>426.6285</v>
      </c>
      <c r="G90" s="41">
        <v>-0.89885</v>
      </c>
      <c r="H90" s="41">
        <v>-0.2058</v>
      </c>
      <c r="I90" s="41">
        <v>-0.745437976</v>
      </c>
      <c r="J90" s="41">
        <v>12.17761</v>
      </c>
      <c r="K90" s="40" t="s">
        <v>213</v>
      </c>
      <c r="L90" s="43"/>
      <c r="M90" s="43"/>
      <c r="N90" s="43"/>
      <c r="O90" s="40" t="s">
        <v>746</v>
      </c>
      <c r="P90" s="40"/>
      <c r="Q90" s="40"/>
      <c r="R90" s="40"/>
      <c r="S90" s="40"/>
      <c r="T90" s="40"/>
      <c r="U90" s="40"/>
    </row>
    <row r="91">
      <c r="A91" s="40" t="s">
        <v>912</v>
      </c>
      <c r="B91" s="41" t="str">
        <f>IFERROR(__xludf.DUMMYFUNCTION("split(split(A91,""Instance_"", FALSE),"".mat"",FALSE)"),"240_3")</f>
        <v>240_3</v>
      </c>
      <c r="C91" s="41">
        <v>-0.74544</v>
      </c>
      <c r="D91" s="41" t="s">
        <v>930</v>
      </c>
      <c r="E91" s="41" t="s">
        <v>931</v>
      </c>
      <c r="F91" s="41">
        <v>425.8713</v>
      </c>
      <c r="G91" s="41">
        <v>-0.97429</v>
      </c>
      <c r="H91" s="41">
        <v>-0.30701</v>
      </c>
      <c r="I91" s="41">
        <v>-0.745437976</v>
      </c>
      <c r="J91" s="41">
        <v>11.65449</v>
      </c>
      <c r="K91" s="40" t="s">
        <v>213</v>
      </c>
      <c r="L91" s="43"/>
      <c r="M91" s="43"/>
      <c r="N91" s="43"/>
      <c r="O91" s="40" t="s">
        <v>746</v>
      </c>
      <c r="P91" s="40"/>
      <c r="Q91" s="40"/>
      <c r="R91" s="40"/>
      <c r="S91" s="40"/>
      <c r="T91" s="40"/>
      <c r="U91" s="40"/>
    </row>
    <row r="92">
      <c r="A92" s="40" t="s">
        <v>206</v>
      </c>
      <c r="B92" s="41" t="str">
        <f>IFERROR(__xludf.DUMMYFUNCTION("split(split(A92,""Instance_"", FALSE),"".mat"",FALSE)"),"280_1")</f>
        <v>280_1</v>
      </c>
      <c r="C92" s="41">
        <v>1.467885</v>
      </c>
      <c r="D92" s="41" t="s">
        <v>932</v>
      </c>
      <c r="E92" s="41" t="s">
        <v>933</v>
      </c>
      <c r="F92" s="41">
        <v>966.9528</v>
      </c>
      <c r="G92" s="41">
        <v>0.942688</v>
      </c>
      <c r="H92" s="41">
        <v>-0.35779</v>
      </c>
      <c r="I92" s="41">
        <v>1.467885237</v>
      </c>
      <c r="J92" s="41">
        <v>19.91722</v>
      </c>
      <c r="K92" s="40" t="s">
        <v>213</v>
      </c>
      <c r="L92" s="43"/>
      <c r="M92" s="43"/>
      <c r="N92" s="43"/>
      <c r="O92" s="40" t="s">
        <v>746</v>
      </c>
      <c r="P92" s="40"/>
      <c r="Q92" s="40"/>
      <c r="R92" s="40"/>
      <c r="S92" s="40"/>
      <c r="T92" s="40"/>
      <c r="U92" s="40"/>
    </row>
    <row r="93">
      <c r="A93" s="40" t="s">
        <v>206</v>
      </c>
      <c r="B93" s="41" t="str">
        <f>IFERROR(__xludf.DUMMYFUNCTION("split(split(A93,""Instance_"", FALSE),"".mat"",FALSE)"),"280_1")</f>
        <v>280_1</v>
      </c>
      <c r="C93" s="41">
        <v>1.467885</v>
      </c>
      <c r="D93" s="41" t="s">
        <v>934</v>
      </c>
      <c r="E93" s="41" t="s">
        <v>935</v>
      </c>
      <c r="F93" s="41">
        <v>949.6024</v>
      </c>
      <c r="G93" s="41">
        <v>0.922601</v>
      </c>
      <c r="H93" s="41">
        <v>-0.37148</v>
      </c>
      <c r="I93" s="41">
        <v>1.467885237</v>
      </c>
      <c r="J93" s="41">
        <v>19.93067</v>
      </c>
      <c r="K93" s="40" t="s">
        <v>213</v>
      </c>
      <c r="L93" s="43"/>
      <c r="M93" s="43"/>
      <c r="N93" s="43"/>
      <c r="O93" s="40" t="s">
        <v>746</v>
      </c>
      <c r="P93" s="40"/>
      <c r="Q93" s="40"/>
      <c r="R93" s="40"/>
      <c r="S93" s="40"/>
      <c r="T93" s="40"/>
      <c r="U93" s="40"/>
    </row>
    <row r="94">
      <c r="A94" s="40" t="s">
        <v>206</v>
      </c>
      <c r="B94" s="41" t="str">
        <f>IFERROR(__xludf.DUMMYFUNCTION("split(split(A94,""Instance_"", FALSE),"".mat"",FALSE)"),"280_1")</f>
        <v>280_1</v>
      </c>
      <c r="C94" s="41">
        <v>1.467885</v>
      </c>
      <c r="D94" s="41" t="s">
        <v>936</v>
      </c>
      <c r="E94" s="41" t="s">
        <v>937</v>
      </c>
      <c r="F94" s="41">
        <v>954.9163</v>
      </c>
      <c r="G94" s="41">
        <v>0.843113</v>
      </c>
      <c r="H94" s="41">
        <v>-0.42563</v>
      </c>
      <c r="I94" s="41">
        <v>1.467885237</v>
      </c>
      <c r="J94" s="41">
        <v>19.92135</v>
      </c>
      <c r="K94" s="40" t="s">
        <v>213</v>
      </c>
      <c r="L94" s="43"/>
      <c r="M94" s="43"/>
      <c r="N94" s="43"/>
      <c r="O94" s="40" t="s">
        <v>746</v>
      </c>
      <c r="P94" s="40"/>
      <c r="Q94" s="40"/>
      <c r="R94" s="40"/>
      <c r="S94" s="40"/>
      <c r="T94" s="40"/>
      <c r="U94" s="40"/>
    </row>
    <row r="95">
      <c r="A95" s="40" t="s">
        <v>206</v>
      </c>
      <c r="B95" s="41" t="str">
        <f>IFERROR(__xludf.DUMMYFUNCTION("split(split(A95,""Instance_"", FALSE),"".mat"",FALSE)"),"280_1")</f>
        <v>280_1</v>
      </c>
      <c r="C95" s="41">
        <v>1.467885</v>
      </c>
      <c r="D95" s="41" t="s">
        <v>938</v>
      </c>
      <c r="E95" s="41" t="s">
        <v>939</v>
      </c>
      <c r="F95" s="41">
        <v>953.4989</v>
      </c>
      <c r="G95" s="41">
        <v>0.867134</v>
      </c>
      <c r="H95" s="41">
        <v>-0.40926</v>
      </c>
      <c r="I95" s="41">
        <v>1.467885237</v>
      </c>
      <c r="J95" s="41">
        <v>19.94911</v>
      </c>
      <c r="K95" s="40" t="s">
        <v>213</v>
      </c>
      <c r="L95" s="43"/>
      <c r="M95" s="43"/>
      <c r="N95" s="43"/>
      <c r="O95" s="40" t="s">
        <v>746</v>
      </c>
      <c r="P95" s="40"/>
      <c r="Q95" s="40"/>
      <c r="R95" s="40"/>
      <c r="S95" s="40"/>
      <c r="T95" s="40"/>
      <c r="U95" s="40"/>
    </row>
    <row r="96">
      <c r="A96" s="40" t="s">
        <v>206</v>
      </c>
      <c r="B96" s="41" t="str">
        <f>IFERROR(__xludf.DUMMYFUNCTION("split(split(A96,""Instance_"", FALSE),"".mat"",FALSE)"),"280_1")</f>
        <v>280_1</v>
      </c>
      <c r="C96" s="41">
        <v>1.467885</v>
      </c>
      <c r="D96" s="41" t="s">
        <v>940</v>
      </c>
      <c r="E96" s="41" t="s">
        <v>941</v>
      </c>
      <c r="F96" s="41">
        <v>965.6153</v>
      </c>
      <c r="G96" s="41">
        <v>1.055926</v>
      </c>
      <c r="H96" s="41">
        <v>-0.28065</v>
      </c>
      <c r="I96" s="41">
        <v>1.467885237</v>
      </c>
      <c r="J96" s="41">
        <v>19.9792</v>
      </c>
      <c r="K96" s="40" t="s">
        <v>213</v>
      </c>
      <c r="L96" s="43"/>
      <c r="M96" s="43"/>
      <c r="N96" s="43"/>
      <c r="O96" s="40" t="s">
        <v>746</v>
      </c>
      <c r="P96" s="40"/>
      <c r="Q96" s="40"/>
      <c r="R96" s="40"/>
      <c r="S96" s="40"/>
      <c r="T96" s="40"/>
      <c r="U96" s="40"/>
    </row>
    <row r="97">
      <c r="A97" s="40" t="s">
        <v>206</v>
      </c>
      <c r="B97" s="41" t="str">
        <f>IFERROR(__xludf.DUMMYFUNCTION("split(split(A97,""Instance_"", FALSE),"".mat"",FALSE)"),"280_1")</f>
        <v>280_1</v>
      </c>
      <c r="C97" s="41">
        <v>1.467885</v>
      </c>
      <c r="D97" s="41" t="s">
        <v>942</v>
      </c>
      <c r="E97" s="41" t="s">
        <v>943</v>
      </c>
      <c r="F97" s="41">
        <v>953.0892</v>
      </c>
      <c r="G97" s="41">
        <v>0.965646</v>
      </c>
      <c r="H97" s="41">
        <v>-0.34215</v>
      </c>
      <c r="I97" s="41">
        <v>1.467885237</v>
      </c>
      <c r="J97" s="41">
        <v>20.13991</v>
      </c>
      <c r="K97" s="40" t="s">
        <v>213</v>
      </c>
      <c r="L97" s="43"/>
      <c r="M97" s="43"/>
      <c r="N97" s="43"/>
      <c r="O97" s="40" t="s">
        <v>746</v>
      </c>
      <c r="P97" s="40"/>
      <c r="Q97" s="40"/>
      <c r="R97" s="40"/>
      <c r="S97" s="40"/>
      <c r="T97" s="40"/>
      <c r="U97" s="40"/>
    </row>
    <row r="98">
      <c r="A98" s="40" t="s">
        <v>206</v>
      </c>
      <c r="B98" s="41" t="str">
        <f>IFERROR(__xludf.DUMMYFUNCTION("split(split(A98,""Instance_"", FALSE),"".mat"",FALSE)"),"280_1")</f>
        <v>280_1</v>
      </c>
      <c r="C98" s="41">
        <v>1.467885</v>
      </c>
      <c r="D98" s="41" t="s">
        <v>944</v>
      </c>
      <c r="E98" s="41" t="s">
        <v>945</v>
      </c>
      <c r="F98" s="41">
        <v>956.8409</v>
      </c>
      <c r="G98" s="41">
        <v>1.092162</v>
      </c>
      <c r="H98" s="41">
        <v>-0.25596</v>
      </c>
      <c r="I98" s="41">
        <v>1.467885237</v>
      </c>
      <c r="J98" s="41">
        <v>20.04925</v>
      </c>
      <c r="K98" s="40" t="s">
        <v>213</v>
      </c>
      <c r="L98" s="43"/>
      <c r="M98" s="43"/>
      <c r="N98" s="43"/>
      <c r="O98" s="40" t="s">
        <v>746</v>
      </c>
      <c r="P98" s="40"/>
      <c r="Q98" s="40"/>
      <c r="R98" s="40"/>
      <c r="S98" s="40"/>
      <c r="T98" s="40"/>
      <c r="U98" s="40"/>
    </row>
    <row r="99">
      <c r="A99" s="40" t="s">
        <v>206</v>
      </c>
      <c r="B99" s="41" t="str">
        <f>IFERROR(__xludf.DUMMYFUNCTION("split(split(A99,""Instance_"", FALSE),"".mat"",FALSE)"),"280_1")</f>
        <v>280_1</v>
      </c>
      <c r="C99" s="41">
        <v>1.467885</v>
      </c>
      <c r="D99" s="41" t="s">
        <v>946</v>
      </c>
      <c r="E99" s="41" t="s">
        <v>947</v>
      </c>
      <c r="F99" s="41">
        <v>955.0853</v>
      </c>
      <c r="G99" s="41">
        <v>1.017539</v>
      </c>
      <c r="H99" s="41">
        <v>-0.3068</v>
      </c>
      <c r="I99" s="41">
        <v>1.467885237</v>
      </c>
      <c r="J99" s="41">
        <v>19.92147</v>
      </c>
      <c r="K99" s="40" t="s">
        <v>213</v>
      </c>
      <c r="L99" s="43"/>
      <c r="M99" s="43"/>
      <c r="N99" s="43"/>
      <c r="O99" s="40" t="s">
        <v>746</v>
      </c>
      <c r="P99" s="40"/>
      <c r="Q99" s="40"/>
      <c r="R99" s="40"/>
      <c r="S99" s="40"/>
      <c r="T99" s="40"/>
      <c r="U99" s="40"/>
    </row>
    <row r="100">
      <c r="A100" s="40" t="s">
        <v>206</v>
      </c>
      <c r="B100" s="41" t="str">
        <f>IFERROR(__xludf.DUMMYFUNCTION("split(split(A100,""Instance_"", FALSE),"".mat"",FALSE)"),"280_1")</f>
        <v>280_1</v>
      </c>
      <c r="C100" s="41">
        <v>1.467885</v>
      </c>
      <c r="D100" s="41" t="s">
        <v>948</v>
      </c>
      <c r="E100" s="41" t="s">
        <v>949</v>
      </c>
      <c r="F100" s="41">
        <v>958.5084</v>
      </c>
      <c r="G100" s="41">
        <v>0.935432</v>
      </c>
      <c r="H100" s="41">
        <v>-0.36274</v>
      </c>
      <c r="I100" s="41">
        <v>1.467885237</v>
      </c>
      <c r="J100" s="41">
        <v>19.97733</v>
      </c>
      <c r="K100" s="40" t="s">
        <v>213</v>
      </c>
      <c r="L100" s="43"/>
      <c r="M100" s="43"/>
      <c r="N100" s="43"/>
      <c r="O100" s="40" t="s">
        <v>746</v>
      </c>
      <c r="P100" s="40"/>
      <c r="Q100" s="40"/>
      <c r="R100" s="40"/>
      <c r="S100" s="40"/>
      <c r="T100" s="40"/>
      <c r="U100" s="40"/>
    </row>
    <row r="101">
      <c r="A101" s="40" t="s">
        <v>206</v>
      </c>
      <c r="B101" s="41" t="str">
        <f>IFERROR(__xludf.DUMMYFUNCTION("split(split(A101,""Instance_"", FALSE),"".mat"",FALSE)"),"280_1")</f>
        <v>280_1</v>
      </c>
      <c r="C101" s="41">
        <v>1.467885</v>
      </c>
      <c r="D101" s="41" t="s">
        <v>950</v>
      </c>
      <c r="E101" s="41" t="s">
        <v>951</v>
      </c>
      <c r="F101" s="41">
        <v>969.3425</v>
      </c>
      <c r="G101" s="41">
        <v>0.731701</v>
      </c>
      <c r="H101" s="41">
        <v>-0.50153</v>
      </c>
      <c r="I101" s="41">
        <v>1.467885237</v>
      </c>
      <c r="J101" s="41">
        <v>19.89426</v>
      </c>
      <c r="K101" s="40" t="s">
        <v>213</v>
      </c>
      <c r="L101" s="43"/>
      <c r="M101" s="43"/>
      <c r="N101" s="43"/>
      <c r="O101" s="40" t="s">
        <v>746</v>
      </c>
      <c r="P101" s="40"/>
      <c r="Q101" s="40"/>
      <c r="R101" s="40"/>
      <c r="S101" s="40"/>
      <c r="T101" s="40"/>
      <c r="U101" s="40"/>
    </row>
    <row r="102">
      <c r="A102" s="40" t="s">
        <v>307</v>
      </c>
      <c r="B102" s="41" t="str">
        <f>IFERROR(__xludf.DUMMYFUNCTION("split(split(A102,""Instance_"", FALSE),"".mat"",FALSE)"),"280_2")</f>
        <v>280_2</v>
      </c>
      <c r="C102" s="41">
        <v>1.192917</v>
      </c>
      <c r="D102" s="41" t="s">
        <v>952</v>
      </c>
      <c r="E102" s="41" t="s">
        <v>953</v>
      </c>
      <c r="F102" s="41">
        <v>962.8021</v>
      </c>
      <c r="G102" s="41">
        <v>0.96689</v>
      </c>
      <c r="H102" s="41">
        <v>-0.18947</v>
      </c>
      <c r="I102" s="41">
        <v>1.192917355</v>
      </c>
      <c r="J102" s="41">
        <v>19.87165</v>
      </c>
      <c r="K102" s="40" t="s">
        <v>213</v>
      </c>
      <c r="L102" s="43"/>
      <c r="M102" s="43"/>
      <c r="N102" s="43"/>
      <c r="O102" s="40" t="s">
        <v>746</v>
      </c>
      <c r="P102" s="40"/>
      <c r="Q102" s="40"/>
      <c r="R102" s="40"/>
      <c r="S102" s="40"/>
      <c r="T102" s="40"/>
      <c r="U102" s="40"/>
    </row>
    <row r="103">
      <c r="A103" s="40" t="s">
        <v>307</v>
      </c>
      <c r="B103" s="41" t="str">
        <f>IFERROR(__xludf.DUMMYFUNCTION("split(split(A103,""Instance_"", FALSE),"".mat"",FALSE)"),"280_2")</f>
        <v>280_2</v>
      </c>
      <c r="C103" s="41">
        <v>1.192917</v>
      </c>
      <c r="D103" s="41" t="s">
        <v>954</v>
      </c>
      <c r="E103" s="41" t="s">
        <v>955</v>
      </c>
      <c r="F103" s="41">
        <v>969.3039</v>
      </c>
      <c r="G103" s="41">
        <v>0.844251</v>
      </c>
      <c r="H103" s="41">
        <v>-0.29228</v>
      </c>
      <c r="I103" s="41">
        <v>1.192917355</v>
      </c>
      <c r="J103" s="41">
        <v>19.85241</v>
      </c>
      <c r="K103" s="40" t="s">
        <v>213</v>
      </c>
      <c r="L103" s="43"/>
      <c r="M103" s="43"/>
      <c r="N103" s="43"/>
      <c r="O103" s="40" t="s">
        <v>746</v>
      </c>
      <c r="P103" s="40"/>
      <c r="Q103" s="40"/>
      <c r="R103" s="40"/>
      <c r="S103" s="40"/>
      <c r="T103" s="40"/>
      <c r="U103" s="40"/>
    </row>
    <row r="104">
      <c r="A104" s="40" t="s">
        <v>307</v>
      </c>
      <c r="B104" s="41" t="str">
        <f>IFERROR(__xludf.DUMMYFUNCTION("split(split(A104,""Instance_"", FALSE),"".mat"",FALSE)"),"280_2")</f>
        <v>280_2</v>
      </c>
      <c r="C104" s="41">
        <v>1.192917</v>
      </c>
      <c r="D104" s="41" t="s">
        <v>956</v>
      </c>
      <c r="E104" s="41" t="s">
        <v>957</v>
      </c>
      <c r="F104" s="41">
        <v>944.457</v>
      </c>
      <c r="G104" s="41">
        <v>1.115354</v>
      </c>
      <c r="H104" s="41">
        <v>-0.06502</v>
      </c>
      <c r="I104" s="41">
        <v>1.192917355</v>
      </c>
      <c r="J104" s="41">
        <v>20.12017</v>
      </c>
      <c r="K104" s="40" t="s">
        <v>213</v>
      </c>
      <c r="L104" s="43"/>
      <c r="M104" s="43"/>
      <c r="N104" s="43"/>
      <c r="O104" s="40" t="s">
        <v>746</v>
      </c>
      <c r="P104" s="40"/>
      <c r="Q104" s="40"/>
      <c r="R104" s="40"/>
      <c r="S104" s="40"/>
      <c r="T104" s="40"/>
      <c r="U104" s="40"/>
    </row>
    <row r="105">
      <c r="A105" s="40" t="s">
        <v>307</v>
      </c>
      <c r="B105" s="41" t="str">
        <f>IFERROR(__xludf.DUMMYFUNCTION("split(split(A105,""Instance_"", FALSE),"".mat"",FALSE)"),"280_2")</f>
        <v>280_2</v>
      </c>
      <c r="C105" s="41">
        <v>1.192917</v>
      </c>
      <c r="D105" s="41" t="s">
        <v>958</v>
      </c>
      <c r="E105" s="41" t="s">
        <v>959</v>
      </c>
      <c r="F105" s="41">
        <v>958.3825</v>
      </c>
      <c r="G105" s="41">
        <v>0.577055</v>
      </c>
      <c r="H105" s="41">
        <v>-0.51627</v>
      </c>
      <c r="I105" s="41">
        <v>1.192917355</v>
      </c>
      <c r="J105" s="41">
        <v>19.82025</v>
      </c>
      <c r="K105" s="40" t="s">
        <v>213</v>
      </c>
      <c r="L105" s="43"/>
      <c r="M105" s="43"/>
      <c r="N105" s="43"/>
      <c r="O105" s="40" t="s">
        <v>746</v>
      </c>
      <c r="P105" s="40"/>
      <c r="Q105" s="40"/>
      <c r="R105" s="40"/>
      <c r="S105" s="40"/>
      <c r="T105" s="40"/>
      <c r="U105" s="40"/>
    </row>
    <row r="106">
      <c r="A106" s="40" t="s">
        <v>307</v>
      </c>
      <c r="B106" s="41" t="str">
        <f>IFERROR(__xludf.DUMMYFUNCTION("split(split(A106,""Instance_"", FALSE),"".mat"",FALSE)"),"280_2")</f>
        <v>280_2</v>
      </c>
      <c r="C106" s="41">
        <v>1.192917</v>
      </c>
      <c r="D106" s="41" t="s">
        <v>960</v>
      </c>
      <c r="E106" s="41" t="s">
        <v>961</v>
      </c>
      <c r="F106" s="41">
        <v>960.8835</v>
      </c>
      <c r="G106" s="41">
        <v>0.767507</v>
      </c>
      <c r="H106" s="41">
        <v>-0.35661</v>
      </c>
      <c r="I106" s="41">
        <v>1.192917355</v>
      </c>
      <c r="J106" s="41">
        <v>19.97664</v>
      </c>
      <c r="K106" s="40" t="s">
        <v>213</v>
      </c>
      <c r="L106" s="43"/>
      <c r="M106" s="43"/>
      <c r="N106" s="43"/>
      <c r="O106" s="40" t="s">
        <v>746</v>
      </c>
      <c r="P106" s="40"/>
      <c r="Q106" s="40"/>
      <c r="R106" s="40"/>
      <c r="S106" s="40"/>
      <c r="T106" s="40"/>
      <c r="U106" s="40"/>
    </row>
    <row r="107">
      <c r="A107" s="40" t="s">
        <v>307</v>
      </c>
      <c r="B107" s="41" t="str">
        <f>IFERROR(__xludf.DUMMYFUNCTION("split(split(A107,""Instance_"", FALSE),"".mat"",FALSE)"),"280_2")</f>
        <v>280_2</v>
      </c>
      <c r="C107" s="41">
        <v>1.192917</v>
      </c>
      <c r="D107" s="41" t="s">
        <v>962</v>
      </c>
      <c r="E107" s="41" t="s">
        <v>963</v>
      </c>
      <c r="F107" s="41">
        <v>960.7061</v>
      </c>
      <c r="G107" s="41">
        <v>0.897378</v>
      </c>
      <c r="H107" s="41">
        <v>-0.24774</v>
      </c>
      <c r="I107" s="41">
        <v>1.192917355</v>
      </c>
      <c r="J107" s="41">
        <v>19.8593</v>
      </c>
      <c r="K107" s="40" t="s">
        <v>213</v>
      </c>
      <c r="L107" s="43"/>
      <c r="M107" s="43"/>
      <c r="N107" s="43"/>
      <c r="O107" s="40" t="s">
        <v>746</v>
      </c>
      <c r="P107" s="40"/>
      <c r="Q107" s="40"/>
      <c r="R107" s="40"/>
      <c r="S107" s="40"/>
      <c r="T107" s="40"/>
      <c r="U107" s="40"/>
    </row>
    <row r="108">
      <c r="A108" s="40" t="s">
        <v>307</v>
      </c>
      <c r="B108" s="41" t="str">
        <f>IFERROR(__xludf.DUMMYFUNCTION("split(split(A108,""Instance_"", FALSE),"".mat"",FALSE)"),"280_2")</f>
        <v>280_2</v>
      </c>
      <c r="C108" s="41">
        <v>1.192917</v>
      </c>
      <c r="D108" s="41" t="s">
        <v>964</v>
      </c>
      <c r="E108" s="41" t="s">
        <v>965</v>
      </c>
      <c r="F108" s="41">
        <v>968.1452</v>
      </c>
      <c r="G108" s="41">
        <v>0.912607</v>
      </c>
      <c r="H108" s="41">
        <v>-0.23498</v>
      </c>
      <c r="I108" s="41">
        <v>1.192917355</v>
      </c>
      <c r="J108" s="41">
        <v>19.84297</v>
      </c>
      <c r="K108" s="40" t="s">
        <v>213</v>
      </c>
      <c r="L108" s="43"/>
      <c r="M108" s="43"/>
      <c r="N108" s="43"/>
      <c r="O108" s="40" t="s">
        <v>746</v>
      </c>
      <c r="P108" s="40"/>
      <c r="Q108" s="40"/>
      <c r="R108" s="40"/>
      <c r="S108" s="40"/>
      <c r="T108" s="40"/>
      <c r="U108" s="40"/>
    </row>
    <row r="109">
      <c r="A109" s="40" t="s">
        <v>307</v>
      </c>
      <c r="B109" s="41" t="str">
        <f>IFERROR(__xludf.DUMMYFUNCTION("split(split(A109,""Instance_"", FALSE),"".mat"",FALSE)"),"280_2")</f>
        <v>280_2</v>
      </c>
      <c r="C109" s="41">
        <v>1.192917</v>
      </c>
      <c r="D109" s="41" t="s">
        <v>966</v>
      </c>
      <c r="E109" s="41" t="s">
        <v>967</v>
      </c>
      <c r="F109" s="41">
        <v>978.0484</v>
      </c>
      <c r="G109" s="41">
        <v>0.754259</v>
      </c>
      <c r="H109" s="41">
        <v>-0.36772</v>
      </c>
      <c r="I109" s="41">
        <v>1.192917355</v>
      </c>
      <c r="J109" s="41">
        <v>19.7864</v>
      </c>
      <c r="K109" s="40" t="s">
        <v>213</v>
      </c>
      <c r="L109" s="43"/>
      <c r="M109" s="43"/>
      <c r="N109" s="43"/>
      <c r="O109" s="40" t="s">
        <v>746</v>
      </c>
      <c r="P109" s="40"/>
      <c r="Q109" s="40"/>
      <c r="R109" s="40"/>
      <c r="S109" s="40"/>
      <c r="T109" s="40"/>
      <c r="U109" s="40"/>
    </row>
    <row r="110">
      <c r="A110" s="40" t="s">
        <v>307</v>
      </c>
      <c r="B110" s="41" t="str">
        <f>IFERROR(__xludf.DUMMYFUNCTION("split(split(A110,""Instance_"", FALSE),"".mat"",FALSE)"),"280_2")</f>
        <v>280_2</v>
      </c>
      <c r="C110" s="41">
        <v>1.192917</v>
      </c>
      <c r="D110" s="41" t="s">
        <v>968</v>
      </c>
      <c r="E110" s="41" t="s">
        <v>969</v>
      </c>
      <c r="F110" s="41">
        <v>965.4876</v>
      </c>
      <c r="G110" s="41">
        <v>0.790061</v>
      </c>
      <c r="H110" s="41">
        <v>-0.33771</v>
      </c>
      <c r="I110" s="41">
        <v>1.192917355</v>
      </c>
      <c r="J110" s="41">
        <v>20.11688</v>
      </c>
      <c r="K110" s="40" t="s">
        <v>213</v>
      </c>
      <c r="L110" s="43"/>
      <c r="M110" s="43"/>
      <c r="N110" s="43"/>
      <c r="O110" s="40" t="s">
        <v>746</v>
      </c>
      <c r="P110" s="40"/>
      <c r="Q110" s="40"/>
      <c r="R110" s="40"/>
      <c r="S110" s="40"/>
      <c r="T110" s="40"/>
      <c r="U110" s="40"/>
    </row>
    <row r="111">
      <c r="A111" s="40" t="s">
        <v>307</v>
      </c>
      <c r="B111" s="41" t="str">
        <f>IFERROR(__xludf.DUMMYFUNCTION("split(split(A111,""Instance_"", FALSE),"".mat"",FALSE)"),"280_2")</f>
        <v>280_2</v>
      </c>
      <c r="C111" s="41">
        <v>1.192917</v>
      </c>
      <c r="D111" s="41" t="s">
        <v>970</v>
      </c>
      <c r="E111" s="41" t="s">
        <v>971</v>
      </c>
      <c r="F111" s="41">
        <v>961.162</v>
      </c>
      <c r="G111" s="41">
        <v>0.897819</v>
      </c>
      <c r="H111" s="41">
        <v>-0.24738</v>
      </c>
      <c r="I111" s="41">
        <v>1.192917355</v>
      </c>
      <c r="J111" s="41">
        <v>20.00039</v>
      </c>
      <c r="K111" s="40" t="s">
        <v>213</v>
      </c>
      <c r="L111" s="43"/>
      <c r="M111" s="43"/>
      <c r="N111" s="43"/>
      <c r="O111" s="40" t="s">
        <v>746</v>
      </c>
      <c r="P111" s="40"/>
      <c r="Q111" s="40"/>
      <c r="R111" s="40"/>
      <c r="S111" s="40"/>
      <c r="T111" s="40"/>
      <c r="U111" s="40"/>
    </row>
    <row r="112">
      <c r="A112" s="40" t="s">
        <v>398</v>
      </c>
      <c r="B112" s="41" t="str">
        <f>IFERROR(__xludf.DUMMYFUNCTION("split(split(A112,""Instance_"", FALSE),"".mat"",FALSE)"),"280_3")</f>
        <v>280_3</v>
      </c>
      <c r="C112" s="41">
        <v>0.81121</v>
      </c>
      <c r="D112" s="41" t="s">
        <v>972</v>
      </c>
      <c r="E112" s="41" t="s">
        <v>973</v>
      </c>
      <c r="F112" s="41">
        <v>958.9254</v>
      </c>
      <c r="G112" s="41">
        <v>0.413621</v>
      </c>
      <c r="H112" s="41">
        <v>-0.49012</v>
      </c>
      <c r="I112" s="41">
        <v>0.811209854</v>
      </c>
      <c r="J112" s="41">
        <v>19.91625</v>
      </c>
      <c r="K112" s="40" t="s">
        <v>213</v>
      </c>
      <c r="L112" s="43"/>
      <c r="M112" s="43"/>
      <c r="N112" s="43"/>
      <c r="O112" s="40" t="s">
        <v>746</v>
      </c>
      <c r="P112" s="40"/>
      <c r="Q112" s="40"/>
      <c r="R112" s="40"/>
      <c r="S112" s="40"/>
      <c r="T112" s="40"/>
      <c r="U112" s="40"/>
    </row>
    <row r="113">
      <c r="A113" s="40" t="s">
        <v>398</v>
      </c>
      <c r="B113" s="41" t="str">
        <f>IFERROR(__xludf.DUMMYFUNCTION("split(split(A113,""Instance_"", FALSE),"".mat"",FALSE)"),"280_3")</f>
        <v>280_3</v>
      </c>
      <c r="C113" s="41">
        <v>0.81121</v>
      </c>
      <c r="D113" s="41" t="s">
        <v>974</v>
      </c>
      <c r="E113" s="41" t="s">
        <v>975</v>
      </c>
      <c r="F113" s="41">
        <v>967.087</v>
      </c>
      <c r="G113" s="41">
        <v>-0.055</v>
      </c>
      <c r="H113" s="41">
        <v>-1.0678</v>
      </c>
      <c r="I113" s="41">
        <v>0.811209854</v>
      </c>
      <c r="J113" s="41">
        <v>19.91898</v>
      </c>
      <c r="K113" s="40" t="s">
        <v>213</v>
      </c>
      <c r="L113" s="43"/>
      <c r="M113" s="43"/>
      <c r="N113" s="43"/>
      <c r="O113" s="40" t="s">
        <v>746</v>
      </c>
      <c r="P113" s="40"/>
      <c r="Q113" s="40"/>
      <c r="R113" s="40"/>
      <c r="S113" s="40"/>
      <c r="T113" s="40"/>
      <c r="U113" s="40"/>
    </row>
    <row r="114">
      <c r="A114" s="40" t="s">
        <v>398</v>
      </c>
      <c r="B114" s="41" t="str">
        <f>IFERROR(__xludf.DUMMYFUNCTION("split(split(A114,""Instance_"", FALSE),"".mat"",FALSE)"),"280_3")</f>
        <v>280_3</v>
      </c>
      <c r="C114" s="41">
        <v>0.81121</v>
      </c>
      <c r="D114" s="41" t="s">
        <v>976</v>
      </c>
      <c r="E114" s="41" t="s">
        <v>977</v>
      </c>
      <c r="F114" s="41">
        <v>982.3143</v>
      </c>
      <c r="G114" s="41">
        <v>0.22245</v>
      </c>
      <c r="H114" s="41">
        <v>-0.72578</v>
      </c>
      <c r="I114" s="41">
        <v>0.811209854</v>
      </c>
      <c r="J114" s="41">
        <v>39.97747</v>
      </c>
      <c r="K114" s="40" t="s">
        <v>213</v>
      </c>
      <c r="L114" s="41">
        <v>0.278233</v>
      </c>
      <c r="M114" s="41">
        <v>0.308461</v>
      </c>
      <c r="N114" s="40" t="s">
        <v>822</v>
      </c>
      <c r="O114" s="43"/>
      <c r="P114" s="40"/>
      <c r="Q114" s="40"/>
      <c r="R114" s="40"/>
      <c r="S114" s="40"/>
      <c r="T114" s="40"/>
      <c r="U114" s="40"/>
    </row>
    <row r="115">
      <c r="A115" s="40" t="s">
        <v>398</v>
      </c>
      <c r="B115" s="41" t="str">
        <f>IFERROR(__xludf.DUMMYFUNCTION("split(split(A115,""Instance_"", FALSE),"".mat"",FALSE)"),"280_3")</f>
        <v>280_3</v>
      </c>
      <c r="C115" s="41">
        <v>0.81121</v>
      </c>
      <c r="D115" s="41" t="s">
        <v>978</v>
      </c>
      <c r="E115" s="41" t="s">
        <v>979</v>
      </c>
      <c r="F115" s="41">
        <v>966.9638</v>
      </c>
      <c r="G115" s="41">
        <v>0.473627</v>
      </c>
      <c r="H115" s="41">
        <v>-0.41615</v>
      </c>
      <c r="I115" s="41">
        <v>0.811209854</v>
      </c>
      <c r="J115" s="41">
        <v>19.98548</v>
      </c>
      <c r="K115" s="40" t="s">
        <v>213</v>
      </c>
      <c r="L115" s="43"/>
      <c r="M115" s="43"/>
      <c r="N115" s="43"/>
      <c r="O115" s="40" t="s">
        <v>746</v>
      </c>
      <c r="P115" s="40"/>
      <c r="Q115" s="40"/>
      <c r="R115" s="40"/>
      <c r="S115" s="40"/>
      <c r="T115" s="40"/>
      <c r="U115" s="40"/>
    </row>
    <row r="116">
      <c r="A116" s="40" t="s">
        <v>398</v>
      </c>
      <c r="B116" s="41" t="str">
        <f>IFERROR(__xludf.DUMMYFUNCTION("split(split(A116,""Instance_"", FALSE),"".mat"",FALSE)"),"280_3")</f>
        <v>280_3</v>
      </c>
      <c r="C116" s="41">
        <v>0.81121</v>
      </c>
      <c r="D116" s="41" t="s">
        <v>980</v>
      </c>
      <c r="E116" s="41" t="s">
        <v>981</v>
      </c>
      <c r="F116" s="41">
        <v>966.995</v>
      </c>
      <c r="G116" s="41">
        <v>0.408429</v>
      </c>
      <c r="H116" s="41">
        <v>-0.49652</v>
      </c>
      <c r="I116" s="41">
        <v>0.811209854</v>
      </c>
      <c r="J116" s="41">
        <v>20.30631</v>
      </c>
      <c r="K116" s="40" t="s">
        <v>213</v>
      </c>
      <c r="L116" s="43"/>
      <c r="M116" s="43"/>
      <c r="N116" s="43"/>
      <c r="O116" s="40" t="s">
        <v>746</v>
      </c>
      <c r="P116" s="40"/>
      <c r="Q116" s="40"/>
      <c r="R116" s="40"/>
      <c r="S116" s="40"/>
      <c r="T116" s="40"/>
      <c r="U116" s="40"/>
    </row>
    <row r="117">
      <c r="A117" s="40" t="s">
        <v>398</v>
      </c>
      <c r="B117" s="41" t="str">
        <f>IFERROR(__xludf.DUMMYFUNCTION("split(split(A117,""Instance_"", FALSE),"".mat"",FALSE)"),"280_3")</f>
        <v>280_3</v>
      </c>
      <c r="C117" s="41">
        <v>0.81121</v>
      </c>
      <c r="D117" s="41" t="s">
        <v>982</v>
      </c>
      <c r="E117" s="41" t="s">
        <v>983</v>
      </c>
      <c r="F117" s="41">
        <v>965.4328</v>
      </c>
      <c r="G117" s="41">
        <v>0.313903</v>
      </c>
      <c r="H117" s="41">
        <v>-0.61304</v>
      </c>
      <c r="I117" s="41">
        <v>0.811209854</v>
      </c>
      <c r="J117" s="41">
        <v>19.96142</v>
      </c>
      <c r="K117" s="40" t="s">
        <v>213</v>
      </c>
      <c r="L117" s="43"/>
      <c r="M117" s="43"/>
      <c r="N117" s="43"/>
      <c r="O117" s="40" t="s">
        <v>746</v>
      </c>
      <c r="P117" s="40"/>
      <c r="Q117" s="40"/>
      <c r="R117" s="40"/>
      <c r="S117" s="40"/>
      <c r="T117" s="40"/>
      <c r="U117" s="40"/>
    </row>
    <row r="118">
      <c r="A118" s="40" t="s">
        <v>398</v>
      </c>
      <c r="B118" s="41" t="str">
        <f>IFERROR(__xludf.DUMMYFUNCTION("split(split(A118,""Instance_"", FALSE),"".mat"",FALSE)"),"280_3")</f>
        <v>280_3</v>
      </c>
      <c r="C118" s="41">
        <v>0.81121</v>
      </c>
      <c r="D118" s="41" t="s">
        <v>984</v>
      </c>
      <c r="E118" s="41" t="s">
        <v>985</v>
      </c>
      <c r="F118" s="41">
        <v>968.431</v>
      </c>
      <c r="G118" s="41">
        <v>0.334651</v>
      </c>
      <c r="H118" s="41">
        <v>-0.58747</v>
      </c>
      <c r="I118" s="41">
        <v>0.811209854</v>
      </c>
      <c r="J118" s="41">
        <v>19.94128</v>
      </c>
      <c r="K118" s="40" t="s">
        <v>213</v>
      </c>
      <c r="L118" s="43"/>
      <c r="M118" s="43"/>
      <c r="N118" s="43"/>
      <c r="O118" s="40" t="s">
        <v>746</v>
      </c>
      <c r="P118" s="40"/>
      <c r="Q118" s="40"/>
      <c r="R118" s="40"/>
      <c r="S118" s="40"/>
      <c r="T118" s="40"/>
      <c r="U118" s="40"/>
    </row>
    <row r="119">
      <c r="A119" s="40" t="s">
        <v>398</v>
      </c>
      <c r="B119" s="41" t="str">
        <f>IFERROR(__xludf.DUMMYFUNCTION("split(split(A119,""Instance_"", FALSE),"".mat"",FALSE)"),"280_3")</f>
        <v>280_3</v>
      </c>
      <c r="C119" s="41">
        <v>0.81121</v>
      </c>
      <c r="D119" s="41" t="s">
        <v>986</v>
      </c>
      <c r="E119" s="41" t="s">
        <v>987</v>
      </c>
      <c r="F119" s="41">
        <v>944.6642</v>
      </c>
      <c r="G119" s="41">
        <v>0.369947</v>
      </c>
      <c r="H119" s="41">
        <v>-0.54396</v>
      </c>
      <c r="I119" s="41">
        <v>0.811209854</v>
      </c>
      <c r="J119" s="41">
        <v>20.12801</v>
      </c>
      <c r="K119" s="40" t="s">
        <v>213</v>
      </c>
      <c r="L119" s="43"/>
      <c r="M119" s="43"/>
      <c r="N119" s="43"/>
      <c r="O119" s="40" t="s">
        <v>746</v>
      </c>
      <c r="P119" s="40"/>
      <c r="Q119" s="40"/>
      <c r="R119" s="40"/>
      <c r="S119" s="40"/>
      <c r="T119" s="40"/>
      <c r="U119" s="40"/>
    </row>
    <row r="120">
      <c r="A120" s="40" t="s">
        <v>398</v>
      </c>
      <c r="B120" s="41" t="str">
        <f>IFERROR(__xludf.DUMMYFUNCTION("split(split(A120,""Instance_"", FALSE),"".mat"",FALSE)"),"280_3")</f>
        <v>280_3</v>
      </c>
      <c r="C120" s="41">
        <v>0.81121</v>
      </c>
      <c r="D120" s="41" t="s">
        <v>988</v>
      </c>
      <c r="E120" s="41" t="s">
        <v>989</v>
      </c>
      <c r="F120" s="41">
        <v>974.612</v>
      </c>
      <c r="G120" s="41">
        <v>0.413734</v>
      </c>
      <c r="H120" s="41">
        <v>-0.48998</v>
      </c>
      <c r="I120" s="41">
        <v>0.811209854</v>
      </c>
      <c r="J120" s="41">
        <v>19.94858</v>
      </c>
      <c r="K120" s="40" t="s">
        <v>213</v>
      </c>
      <c r="L120" s="43"/>
      <c r="M120" s="43"/>
      <c r="N120" s="43"/>
      <c r="O120" s="40" t="s">
        <v>746</v>
      </c>
      <c r="P120" s="40"/>
      <c r="Q120" s="40"/>
      <c r="R120" s="40"/>
      <c r="S120" s="40"/>
      <c r="T120" s="40"/>
      <c r="U120" s="40"/>
    </row>
    <row r="121">
      <c r="A121" s="40" t="s">
        <v>398</v>
      </c>
      <c r="B121" s="41" t="str">
        <f>IFERROR(__xludf.DUMMYFUNCTION("split(split(A121,""Instance_"", FALSE),"".mat"",FALSE)"),"280_3")</f>
        <v>280_3</v>
      </c>
      <c r="C121" s="41">
        <v>0.81121</v>
      </c>
      <c r="D121" s="41" t="s">
        <v>990</v>
      </c>
      <c r="E121" s="41" t="s">
        <v>991</v>
      </c>
      <c r="F121" s="41">
        <v>955.1061</v>
      </c>
      <c r="G121" s="41">
        <v>0.331381</v>
      </c>
      <c r="H121" s="41">
        <v>-0.5915</v>
      </c>
      <c r="I121" s="41">
        <v>0.811209854</v>
      </c>
      <c r="J121" s="41">
        <v>19.85704</v>
      </c>
      <c r="K121" s="40" t="s">
        <v>213</v>
      </c>
      <c r="L121" s="43"/>
      <c r="M121" s="43"/>
      <c r="N121" s="43"/>
      <c r="O121" s="40" t="s">
        <v>746</v>
      </c>
      <c r="P121" s="40"/>
      <c r="Q121" s="40"/>
      <c r="R121" s="40"/>
      <c r="S121" s="40"/>
      <c r="T121" s="40"/>
      <c r="U121" s="40"/>
    </row>
    <row r="122">
      <c r="A122" s="40" t="s">
        <v>992</v>
      </c>
      <c r="B122" s="41" t="str">
        <f>IFERROR(__xludf.DUMMYFUNCTION("split(split(A122,""Instance_"", FALSE),"".mat"",FALSE)"),"40_1")</f>
        <v>40_1</v>
      </c>
      <c r="C122" s="41">
        <v>-1.55381</v>
      </c>
      <c r="D122" s="41" t="s">
        <v>993</v>
      </c>
      <c r="E122" s="41" t="s">
        <v>994</v>
      </c>
      <c r="F122" s="41">
        <v>38.35399</v>
      </c>
      <c r="G122" s="41">
        <v>-1.56423</v>
      </c>
      <c r="H122" s="41">
        <v>-0.00671</v>
      </c>
      <c r="I122" s="41">
        <v>-1.553806538</v>
      </c>
      <c r="J122" s="41">
        <v>0.011512</v>
      </c>
      <c r="K122" s="40" t="s">
        <v>213</v>
      </c>
      <c r="L122" s="43"/>
      <c r="M122" s="43"/>
      <c r="N122" s="43"/>
      <c r="O122" s="40" t="s">
        <v>746</v>
      </c>
      <c r="P122" s="40"/>
      <c r="Q122" s="40"/>
      <c r="R122" s="40"/>
      <c r="S122" s="40"/>
      <c r="T122" s="40"/>
      <c r="U122" s="40"/>
    </row>
    <row r="123">
      <c r="A123" s="40" t="s">
        <v>992</v>
      </c>
      <c r="B123" s="41" t="str">
        <f>IFERROR(__xludf.DUMMYFUNCTION("split(split(A123,""Instance_"", FALSE),"".mat"",FALSE)"),"40_1")</f>
        <v>40_1</v>
      </c>
      <c r="C123" s="41">
        <v>-1.55381</v>
      </c>
      <c r="D123" s="41" t="s">
        <v>995</v>
      </c>
      <c r="E123" s="41" t="s">
        <v>996</v>
      </c>
      <c r="F123" s="41">
        <v>34.7013</v>
      </c>
      <c r="G123" s="41">
        <v>-1.58269</v>
      </c>
      <c r="H123" s="41">
        <v>-0.01859</v>
      </c>
      <c r="I123" s="41">
        <v>-1.553806538</v>
      </c>
      <c r="J123" s="41">
        <v>0.011084</v>
      </c>
      <c r="K123" s="40" t="s">
        <v>213</v>
      </c>
      <c r="L123" s="43"/>
      <c r="M123" s="43"/>
      <c r="N123" s="43"/>
      <c r="O123" s="40" t="s">
        <v>746</v>
      </c>
      <c r="P123" s="40"/>
      <c r="Q123" s="40"/>
      <c r="R123" s="40"/>
      <c r="S123" s="40"/>
      <c r="T123" s="40"/>
      <c r="U123" s="40"/>
    </row>
    <row r="124">
      <c r="A124" s="40" t="s">
        <v>992</v>
      </c>
      <c r="B124" s="41" t="str">
        <f>IFERROR(__xludf.DUMMYFUNCTION("split(split(A124,""Instance_"", FALSE),"".mat"",FALSE)"),"40_1")</f>
        <v>40_1</v>
      </c>
      <c r="C124" s="41">
        <v>-1.55381</v>
      </c>
      <c r="D124" s="41" t="s">
        <v>997</v>
      </c>
      <c r="E124" s="41" t="s">
        <v>998</v>
      </c>
      <c r="F124" s="41">
        <v>33.83709</v>
      </c>
      <c r="G124" s="41">
        <v>-1.59311</v>
      </c>
      <c r="H124" s="41">
        <v>-0.02529</v>
      </c>
      <c r="I124" s="41">
        <v>-1.553806538</v>
      </c>
      <c r="J124" s="41">
        <v>0.011008</v>
      </c>
      <c r="K124" s="40" t="s">
        <v>213</v>
      </c>
      <c r="L124" s="43"/>
      <c r="M124" s="43"/>
      <c r="N124" s="43"/>
      <c r="O124" s="40" t="s">
        <v>746</v>
      </c>
      <c r="P124" s="40"/>
      <c r="Q124" s="40"/>
      <c r="R124" s="40"/>
      <c r="S124" s="40"/>
      <c r="T124" s="40"/>
      <c r="U124" s="40"/>
    </row>
    <row r="125">
      <c r="A125" s="40" t="s">
        <v>992</v>
      </c>
      <c r="B125" s="41" t="str">
        <f>IFERROR(__xludf.DUMMYFUNCTION("split(split(A125,""Instance_"", FALSE),"".mat"",FALSE)"),"40_1")</f>
        <v>40_1</v>
      </c>
      <c r="C125" s="41">
        <v>-1.55381</v>
      </c>
      <c r="D125" s="41" t="s">
        <v>999</v>
      </c>
      <c r="E125" s="41" t="s">
        <v>1000</v>
      </c>
      <c r="F125" s="41">
        <v>41.51101</v>
      </c>
      <c r="G125" s="41">
        <v>-1.55381</v>
      </c>
      <c r="H125" s="41">
        <v>0.0</v>
      </c>
      <c r="I125" s="41">
        <v>-1.553806538</v>
      </c>
      <c r="J125" s="41">
        <v>0.012151</v>
      </c>
      <c r="K125" s="40" t="s">
        <v>213</v>
      </c>
      <c r="L125" s="43"/>
      <c r="M125" s="43"/>
      <c r="N125" s="43"/>
      <c r="O125" s="40" t="s">
        <v>746</v>
      </c>
      <c r="P125" s="40"/>
      <c r="Q125" s="40"/>
      <c r="R125" s="40"/>
      <c r="S125" s="40"/>
      <c r="T125" s="40"/>
      <c r="U125" s="40"/>
    </row>
    <row r="126">
      <c r="A126" s="40" t="s">
        <v>992</v>
      </c>
      <c r="B126" s="41" t="str">
        <f>IFERROR(__xludf.DUMMYFUNCTION("split(split(A126,""Instance_"", FALSE),"".mat"",FALSE)"),"40_1")</f>
        <v>40_1</v>
      </c>
      <c r="C126" s="41">
        <v>-1.55381</v>
      </c>
      <c r="D126" s="41" t="s">
        <v>1001</v>
      </c>
      <c r="E126" s="41" t="s">
        <v>1002</v>
      </c>
      <c r="F126" s="41">
        <v>39.79086</v>
      </c>
      <c r="G126" s="41">
        <v>-1.55381</v>
      </c>
      <c r="H126" s="41">
        <v>0.0</v>
      </c>
      <c r="I126" s="41">
        <v>-1.553806538</v>
      </c>
      <c r="J126" s="41">
        <v>0.012702</v>
      </c>
      <c r="K126" s="40" t="s">
        <v>213</v>
      </c>
      <c r="L126" s="43"/>
      <c r="M126" s="43"/>
      <c r="N126" s="43"/>
      <c r="O126" s="40" t="s">
        <v>746</v>
      </c>
      <c r="P126" s="40"/>
      <c r="Q126" s="40"/>
      <c r="R126" s="40"/>
      <c r="S126" s="40"/>
      <c r="T126" s="40"/>
      <c r="U126" s="40"/>
    </row>
    <row r="127">
      <c r="A127" s="40" t="s">
        <v>992</v>
      </c>
      <c r="B127" s="41" t="str">
        <f>IFERROR(__xludf.DUMMYFUNCTION("split(split(A127,""Instance_"", FALSE),"".mat"",FALSE)"),"40_1")</f>
        <v>40_1</v>
      </c>
      <c r="C127" s="41">
        <v>-1.55381</v>
      </c>
      <c r="D127" s="41" t="s">
        <v>1003</v>
      </c>
      <c r="E127" s="41" t="s">
        <v>1004</v>
      </c>
      <c r="F127" s="41">
        <v>33.87252</v>
      </c>
      <c r="G127" s="41">
        <v>-1.55381</v>
      </c>
      <c r="H127" s="41">
        <v>0.0</v>
      </c>
      <c r="I127" s="41">
        <v>-1.553806538</v>
      </c>
      <c r="J127" s="41">
        <v>0.012312</v>
      </c>
      <c r="K127" s="40" t="s">
        <v>213</v>
      </c>
      <c r="L127" s="43"/>
      <c r="M127" s="43"/>
      <c r="N127" s="43"/>
      <c r="O127" s="40" t="s">
        <v>746</v>
      </c>
      <c r="P127" s="40"/>
      <c r="Q127" s="40"/>
      <c r="R127" s="40"/>
      <c r="S127" s="40"/>
      <c r="T127" s="40"/>
      <c r="U127" s="40"/>
    </row>
    <row r="128">
      <c r="A128" s="40" t="s">
        <v>992</v>
      </c>
      <c r="B128" s="41" t="str">
        <f>IFERROR(__xludf.DUMMYFUNCTION("split(split(A128,""Instance_"", FALSE),"".mat"",FALSE)"),"40_1")</f>
        <v>40_1</v>
      </c>
      <c r="C128" s="41">
        <v>-1.55381</v>
      </c>
      <c r="D128" s="41" t="s">
        <v>1005</v>
      </c>
      <c r="E128" s="41" t="s">
        <v>1006</v>
      </c>
      <c r="F128" s="41">
        <v>35.31987</v>
      </c>
      <c r="G128" s="41">
        <v>-1.57098</v>
      </c>
      <c r="H128" s="41">
        <v>-0.01105</v>
      </c>
      <c r="I128" s="41">
        <v>-1.553806538</v>
      </c>
      <c r="J128" s="41">
        <v>0.011101</v>
      </c>
      <c r="K128" s="40" t="s">
        <v>213</v>
      </c>
      <c r="L128" s="43"/>
      <c r="M128" s="43"/>
      <c r="N128" s="43"/>
      <c r="O128" s="40" t="s">
        <v>746</v>
      </c>
      <c r="P128" s="40"/>
      <c r="Q128" s="40"/>
      <c r="R128" s="40"/>
      <c r="S128" s="40"/>
      <c r="T128" s="40"/>
      <c r="U128" s="40"/>
    </row>
    <row r="129">
      <c r="A129" s="40" t="s">
        <v>992</v>
      </c>
      <c r="B129" s="41" t="str">
        <f>IFERROR(__xludf.DUMMYFUNCTION("split(split(A129,""Instance_"", FALSE),"".mat"",FALSE)"),"40_1")</f>
        <v>40_1</v>
      </c>
      <c r="C129" s="41">
        <v>-1.55381</v>
      </c>
      <c r="D129" s="41" t="s">
        <v>1007</v>
      </c>
      <c r="E129" s="41" t="s">
        <v>1008</v>
      </c>
      <c r="F129" s="41">
        <v>34.62952</v>
      </c>
      <c r="G129" s="41">
        <v>-1.55381</v>
      </c>
      <c r="H129" s="41">
        <v>0.0</v>
      </c>
      <c r="I129" s="41">
        <v>-1.553806538</v>
      </c>
      <c r="J129" s="41">
        <v>0.011455</v>
      </c>
      <c r="K129" s="40" t="s">
        <v>213</v>
      </c>
      <c r="L129" s="43"/>
      <c r="M129" s="43"/>
      <c r="N129" s="43"/>
      <c r="O129" s="40" t="s">
        <v>746</v>
      </c>
      <c r="P129" s="40"/>
      <c r="Q129" s="40"/>
      <c r="R129" s="40"/>
      <c r="S129" s="40"/>
      <c r="T129" s="40"/>
      <c r="U129" s="40"/>
    </row>
    <row r="130">
      <c r="A130" s="40" t="s">
        <v>992</v>
      </c>
      <c r="B130" s="41" t="str">
        <f>IFERROR(__xludf.DUMMYFUNCTION("split(split(A130,""Instance_"", FALSE),"".mat"",FALSE)"),"40_1")</f>
        <v>40_1</v>
      </c>
      <c r="C130" s="41">
        <v>-1.55381</v>
      </c>
      <c r="D130" s="41" t="s">
        <v>1009</v>
      </c>
      <c r="E130" s="41" t="s">
        <v>1010</v>
      </c>
      <c r="F130" s="41">
        <v>39.02383</v>
      </c>
      <c r="G130" s="41">
        <v>-1.58269</v>
      </c>
      <c r="H130" s="41">
        <v>-0.01859</v>
      </c>
      <c r="I130" s="41">
        <v>-1.553806538</v>
      </c>
      <c r="J130" s="41">
        <v>0.012347</v>
      </c>
      <c r="K130" s="40" t="s">
        <v>213</v>
      </c>
      <c r="L130" s="43"/>
      <c r="M130" s="43"/>
      <c r="N130" s="43"/>
      <c r="O130" s="40" t="s">
        <v>746</v>
      </c>
      <c r="P130" s="40"/>
      <c r="Q130" s="40"/>
      <c r="R130" s="40"/>
      <c r="S130" s="40"/>
      <c r="T130" s="40"/>
      <c r="U130" s="40"/>
    </row>
    <row r="131">
      <c r="A131" s="40" t="s">
        <v>992</v>
      </c>
      <c r="B131" s="41" t="str">
        <f>IFERROR(__xludf.DUMMYFUNCTION("split(split(A131,""Instance_"", FALSE),"".mat"",FALSE)"),"40_1")</f>
        <v>40_1</v>
      </c>
      <c r="C131" s="41">
        <v>-1.55381</v>
      </c>
      <c r="D131" s="41" t="s">
        <v>1011</v>
      </c>
      <c r="E131" s="41" t="s">
        <v>1012</v>
      </c>
      <c r="F131" s="41">
        <v>33.74287</v>
      </c>
      <c r="G131" s="41">
        <v>-1.60688</v>
      </c>
      <c r="H131" s="41">
        <v>-0.03415</v>
      </c>
      <c r="I131" s="41">
        <v>-1.553806538</v>
      </c>
      <c r="J131" s="41">
        <v>0.012763</v>
      </c>
      <c r="K131" s="40" t="s">
        <v>213</v>
      </c>
      <c r="L131" s="43"/>
      <c r="M131" s="43"/>
      <c r="N131" s="43"/>
      <c r="O131" s="40" t="s">
        <v>746</v>
      </c>
      <c r="P131" s="40"/>
      <c r="Q131" s="40"/>
      <c r="R131" s="40"/>
      <c r="S131" s="40"/>
      <c r="T131" s="40"/>
      <c r="U131" s="40"/>
    </row>
    <row r="132">
      <c r="A132" s="40" t="s">
        <v>1013</v>
      </c>
      <c r="B132" s="41" t="str">
        <f>IFERROR(__xludf.DUMMYFUNCTION("split(split(A132,""Instance_"", FALSE),"".mat"",FALSE)"),"40_2")</f>
        <v>40_2</v>
      </c>
      <c r="C132" s="41">
        <v>-0.70131</v>
      </c>
      <c r="D132" s="41" t="s">
        <v>1014</v>
      </c>
      <c r="E132" s="41" t="s">
        <v>1015</v>
      </c>
      <c r="F132" s="41">
        <v>34.84402</v>
      </c>
      <c r="G132" s="41">
        <v>-0.71161</v>
      </c>
      <c r="H132" s="41">
        <v>-0.01469</v>
      </c>
      <c r="I132" s="41">
        <v>-0.701314175</v>
      </c>
      <c r="J132" s="41">
        <v>0.011115</v>
      </c>
      <c r="K132" s="40" t="s">
        <v>213</v>
      </c>
      <c r="L132" s="43"/>
      <c r="M132" s="43"/>
      <c r="N132" s="43"/>
      <c r="O132" s="40" t="s">
        <v>746</v>
      </c>
      <c r="P132" s="40"/>
      <c r="Q132" s="40"/>
      <c r="R132" s="40"/>
      <c r="S132" s="40"/>
      <c r="T132" s="40"/>
      <c r="U132" s="40"/>
    </row>
    <row r="133">
      <c r="A133" s="40" t="s">
        <v>1013</v>
      </c>
      <c r="B133" s="41" t="str">
        <f>IFERROR(__xludf.DUMMYFUNCTION("split(split(A133,""Instance_"", FALSE),"".mat"",FALSE)"),"40_2")</f>
        <v>40_2</v>
      </c>
      <c r="C133" s="41">
        <v>-0.70131</v>
      </c>
      <c r="D133" s="41" t="s">
        <v>1016</v>
      </c>
      <c r="E133" s="41" t="s">
        <v>1017</v>
      </c>
      <c r="F133" s="41">
        <v>33.52929</v>
      </c>
      <c r="G133" s="41">
        <v>-0.70131</v>
      </c>
      <c r="H133" s="41">
        <v>0.0</v>
      </c>
      <c r="I133" s="41">
        <v>-0.701314175</v>
      </c>
      <c r="J133" s="41">
        <v>0.01203</v>
      </c>
      <c r="K133" s="40" t="s">
        <v>213</v>
      </c>
      <c r="L133" s="43"/>
      <c r="M133" s="43"/>
      <c r="N133" s="43"/>
      <c r="O133" s="40" t="s">
        <v>746</v>
      </c>
      <c r="P133" s="40"/>
      <c r="Q133" s="40"/>
      <c r="R133" s="40"/>
      <c r="S133" s="40"/>
      <c r="T133" s="40"/>
      <c r="U133" s="40"/>
    </row>
    <row r="134">
      <c r="A134" s="40" t="s">
        <v>1013</v>
      </c>
      <c r="B134" s="41" t="str">
        <f>IFERROR(__xludf.DUMMYFUNCTION("split(split(A134,""Instance_"", FALSE),"".mat"",FALSE)"),"40_2")</f>
        <v>40_2</v>
      </c>
      <c r="C134" s="41">
        <v>-0.70131</v>
      </c>
      <c r="D134" s="41" t="s">
        <v>1018</v>
      </c>
      <c r="E134" s="41" t="s">
        <v>1019</v>
      </c>
      <c r="F134" s="41">
        <v>36.25794</v>
      </c>
      <c r="G134" s="41">
        <v>-0.71161</v>
      </c>
      <c r="H134" s="41">
        <v>-0.01469</v>
      </c>
      <c r="I134" s="41">
        <v>-0.701314175</v>
      </c>
      <c r="J134" s="41">
        <v>0.012784</v>
      </c>
      <c r="K134" s="40" t="s">
        <v>213</v>
      </c>
      <c r="L134" s="43"/>
      <c r="M134" s="43"/>
      <c r="N134" s="43"/>
      <c r="O134" s="40" t="s">
        <v>746</v>
      </c>
      <c r="P134" s="40"/>
      <c r="Q134" s="40"/>
      <c r="R134" s="40"/>
      <c r="S134" s="40"/>
      <c r="T134" s="40"/>
      <c r="U134" s="40"/>
    </row>
    <row r="135">
      <c r="A135" s="40" t="s">
        <v>1013</v>
      </c>
      <c r="B135" s="41" t="str">
        <f>IFERROR(__xludf.DUMMYFUNCTION("split(split(A135,""Instance_"", FALSE),"".mat"",FALSE)"),"40_2")</f>
        <v>40_2</v>
      </c>
      <c r="C135" s="41">
        <v>-0.70131</v>
      </c>
      <c r="D135" s="41" t="s">
        <v>1020</v>
      </c>
      <c r="E135" s="41" t="s">
        <v>1021</v>
      </c>
      <c r="F135" s="41">
        <v>36.5835</v>
      </c>
      <c r="G135" s="41">
        <v>-0.70131</v>
      </c>
      <c r="H135" s="41">
        <v>0.0</v>
      </c>
      <c r="I135" s="41">
        <v>-0.701314175</v>
      </c>
      <c r="J135" s="41">
        <v>0.012355</v>
      </c>
      <c r="K135" s="40" t="s">
        <v>213</v>
      </c>
      <c r="L135" s="43"/>
      <c r="M135" s="43"/>
      <c r="N135" s="43"/>
      <c r="O135" s="40" t="s">
        <v>746</v>
      </c>
      <c r="P135" s="40"/>
      <c r="Q135" s="40"/>
      <c r="R135" s="40"/>
      <c r="S135" s="40"/>
      <c r="T135" s="40"/>
      <c r="U135" s="40"/>
    </row>
    <row r="136">
      <c r="A136" s="40" t="s">
        <v>1013</v>
      </c>
      <c r="B136" s="41" t="str">
        <f>IFERROR(__xludf.DUMMYFUNCTION("split(split(A136,""Instance_"", FALSE),"".mat"",FALSE)"),"40_2")</f>
        <v>40_2</v>
      </c>
      <c r="C136" s="41">
        <v>-0.70131</v>
      </c>
      <c r="D136" s="41" t="s">
        <v>1022</v>
      </c>
      <c r="E136" s="41" t="s">
        <v>1023</v>
      </c>
      <c r="F136" s="41">
        <v>35.01784</v>
      </c>
      <c r="G136" s="41">
        <v>-0.70131</v>
      </c>
      <c r="H136" s="41">
        <v>0.0</v>
      </c>
      <c r="I136" s="41">
        <v>-0.701314175</v>
      </c>
      <c r="J136" s="41">
        <v>0.011031</v>
      </c>
      <c r="K136" s="40" t="s">
        <v>213</v>
      </c>
      <c r="L136" s="43"/>
      <c r="M136" s="43"/>
      <c r="N136" s="43"/>
      <c r="O136" s="40" t="s">
        <v>746</v>
      </c>
      <c r="P136" s="40"/>
      <c r="Q136" s="40"/>
      <c r="R136" s="40"/>
      <c r="S136" s="40"/>
      <c r="T136" s="40"/>
      <c r="U136" s="40"/>
    </row>
    <row r="137">
      <c r="A137" s="40" t="s">
        <v>1013</v>
      </c>
      <c r="B137" s="41" t="str">
        <f>IFERROR(__xludf.DUMMYFUNCTION("split(split(A137,""Instance_"", FALSE),"".mat"",FALSE)"),"40_2")</f>
        <v>40_2</v>
      </c>
      <c r="C137" s="41">
        <v>-0.70131</v>
      </c>
      <c r="D137" s="41" t="s">
        <v>1024</v>
      </c>
      <c r="E137" s="41" t="s">
        <v>1025</v>
      </c>
      <c r="F137" s="41">
        <v>34.63266</v>
      </c>
      <c r="G137" s="41">
        <v>-0.70131</v>
      </c>
      <c r="H137" s="41">
        <v>0.0</v>
      </c>
      <c r="I137" s="41">
        <v>-0.701314175</v>
      </c>
      <c r="J137" s="41">
        <v>0.01207</v>
      </c>
      <c r="K137" s="40" t="s">
        <v>213</v>
      </c>
      <c r="L137" s="43"/>
      <c r="M137" s="43"/>
      <c r="N137" s="43"/>
      <c r="O137" s="40" t="s">
        <v>746</v>
      </c>
      <c r="P137" s="40"/>
      <c r="Q137" s="40"/>
      <c r="R137" s="40"/>
      <c r="S137" s="40"/>
      <c r="T137" s="40"/>
      <c r="U137" s="40"/>
    </row>
    <row r="138">
      <c r="A138" s="40" t="s">
        <v>1013</v>
      </c>
      <c r="B138" s="41" t="str">
        <f>IFERROR(__xludf.DUMMYFUNCTION("split(split(A138,""Instance_"", FALSE),"".mat"",FALSE)"),"40_2")</f>
        <v>40_2</v>
      </c>
      <c r="C138" s="41">
        <v>-0.70131</v>
      </c>
      <c r="D138" s="41" t="s">
        <v>1026</v>
      </c>
      <c r="E138" s="41" t="s">
        <v>1027</v>
      </c>
      <c r="F138" s="41">
        <v>33.13524</v>
      </c>
      <c r="G138" s="41">
        <v>-0.72847</v>
      </c>
      <c r="H138" s="41">
        <v>-0.03872</v>
      </c>
      <c r="I138" s="41">
        <v>-0.701314175</v>
      </c>
      <c r="J138" s="41">
        <v>0.011104</v>
      </c>
      <c r="K138" s="40" t="s">
        <v>213</v>
      </c>
      <c r="L138" s="43"/>
      <c r="M138" s="43"/>
      <c r="N138" s="43"/>
      <c r="O138" s="40" t="s">
        <v>746</v>
      </c>
      <c r="P138" s="40"/>
      <c r="Q138" s="40"/>
      <c r="R138" s="40"/>
      <c r="S138" s="40"/>
      <c r="T138" s="40"/>
      <c r="U138" s="40"/>
    </row>
    <row r="139">
      <c r="A139" s="40" t="s">
        <v>1013</v>
      </c>
      <c r="B139" s="41" t="str">
        <f>IFERROR(__xludf.DUMMYFUNCTION("split(split(A139,""Instance_"", FALSE),"".mat"",FALSE)"),"40_2")</f>
        <v>40_2</v>
      </c>
      <c r="C139" s="41">
        <v>-0.70131</v>
      </c>
      <c r="D139" s="41" t="s">
        <v>1028</v>
      </c>
      <c r="E139" s="41" t="s">
        <v>1029</v>
      </c>
      <c r="F139" s="41">
        <v>35.66347</v>
      </c>
      <c r="G139" s="41">
        <v>-0.70131</v>
      </c>
      <c r="H139" s="41">
        <v>0.0</v>
      </c>
      <c r="I139" s="41">
        <v>-0.701314175</v>
      </c>
      <c r="J139" s="41">
        <v>0.012512</v>
      </c>
      <c r="K139" s="40" t="s">
        <v>213</v>
      </c>
      <c r="L139" s="43"/>
      <c r="M139" s="43"/>
      <c r="N139" s="43"/>
      <c r="O139" s="40" t="s">
        <v>746</v>
      </c>
      <c r="P139" s="40"/>
      <c r="Q139" s="40"/>
      <c r="R139" s="40"/>
      <c r="S139" s="40"/>
      <c r="T139" s="40"/>
      <c r="U139" s="40"/>
    </row>
    <row r="140">
      <c r="A140" s="40" t="s">
        <v>1013</v>
      </c>
      <c r="B140" s="41" t="str">
        <f>IFERROR(__xludf.DUMMYFUNCTION("split(split(A140,""Instance_"", FALSE),"".mat"",FALSE)"),"40_2")</f>
        <v>40_2</v>
      </c>
      <c r="C140" s="41">
        <v>-0.70131</v>
      </c>
      <c r="D140" s="41" t="s">
        <v>1030</v>
      </c>
      <c r="E140" s="41" t="s">
        <v>1031</v>
      </c>
      <c r="F140" s="41">
        <v>35.79206</v>
      </c>
      <c r="G140" s="41">
        <v>-0.72847</v>
      </c>
      <c r="H140" s="41">
        <v>-0.03872</v>
      </c>
      <c r="I140" s="41">
        <v>-0.701314175</v>
      </c>
      <c r="J140" s="41">
        <v>0.012512</v>
      </c>
      <c r="K140" s="40" t="s">
        <v>213</v>
      </c>
      <c r="L140" s="43"/>
      <c r="M140" s="43"/>
      <c r="N140" s="43"/>
      <c r="O140" s="40" t="s">
        <v>746</v>
      </c>
      <c r="P140" s="40"/>
      <c r="Q140" s="40"/>
      <c r="R140" s="40"/>
      <c r="S140" s="40"/>
      <c r="T140" s="40"/>
      <c r="U140" s="40"/>
    </row>
    <row r="141">
      <c r="A141" s="40" t="s">
        <v>1013</v>
      </c>
      <c r="B141" s="41" t="str">
        <f>IFERROR(__xludf.DUMMYFUNCTION("split(split(A141,""Instance_"", FALSE),"".mat"",FALSE)"),"40_2")</f>
        <v>40_2</v>
      </c>
      <c r="C141" s="41">
        <v>-0.70131</v>
      </c>
      <c r="D141" s="41" t="s">
        <v>1032</v>
      </c>
      <c r="E141" s="41" t="s">
        <v>1033</v>
      </c>
      <c r="F141" s="41">
        <v>35.09994</v>
      </c>
      <c r="G141" s="41">
        <v>-0.71161</v>
      </c>
      <c r="H141" s="41">
        <v>-0.01469</v>
      </c>
      <c r="I141" s="41">
        <v>-0.701314175</v>
      </c>
      <c r="J141" s="41">
        <v>0.011168</v>
      </c>
      <c r="K141" s="40" t="s">
        <v>213</v>
      </c>
      <c r="L141" s="43"/>
      <c r="M141" s="43"/>
      <c r="N141" s="43"/>
      <c r="O141" s="40" t="s">
        <v>746</v>
      </c>
      <c r="P141" s="40"/>
      <c r="Q141" s="40"/>
      <c r="R141" s="40"/>
      <c r="S141" s="40"/>
      <c r="T141" s="40"/>
      <c r="U141" s="40"/>
    </row>
    <row r="142">
      <c r="A142" s="40" t="s">
        <v>1034</v>
      </c>
      <c r="B142" s="41" t="str">
        <f>IFERROR(__xludf.DUMMYFUNCTION("split(split(A142,""Instance_"", FALSE),"".mat"",FALSE)"),"40_3")</f>
        <v>40_3</v>
      </c>
      <c r="C142" s="41">
        <v>-1.42657</v>
      </c>
      <c r="D142" s="41" t="s">
        <v>1035</v>
      </c>
      <c r="E142" s="41" t="s">
        <v>1036</v>
      </c>
      <c r="F142" s="41">
        <v>36.119</v>
      </c>
      <c r="G142" s="41">
        <v>-1.41719</v>
      </c>
      <c r="H142" s="41">
        <v>0.006571</v>
      </c>
      <c r="I142" s="41">
        <v>-1.417194748</v>
      </c>
      <c r="J142" s="41">
        <v>0.023119</v>
      </c>
      <c r="K142" s="40" t="s">
        <v>213</v>
      </c>
      <c r="L142" s="43"/>
      <c r="M142" s="43"/>
      <c r="N142" s="43"/>
      <c r="O142" s="40" t="s">
        <v>746</v>
      </c>
      <c r="P142" s="40"/>
      <c r="Q142" s="40"/>
      <c r="R142" s="40"/>
      <c r="S142" s="40"/>
      <c r="T142" s="40"/>
      <c r="U142" s="40"/>
    </row>
    <row r="143">
      <c r="A143" s="40" t="s">
        <v>1034</v>
      </c>
      <c r="B143" s="41" t="str">
        <f>IFERROR(__xludf.DUMMYFUNCTION("split(split(A143,""Instance_"", FALSE),"".mat"",FALSE)"),"40_3")</f>
        <v>40_3</v>
      </c>
      <c r="C143" s="41">
        <v>-1.42657</v>
      </c>
      <c r="D143" s="41" t="s">
        <v>1037</v>
      </c>
      <c r="E143" s="41" t="s">
        <v>1038</v>
      </c>
      <c r="F143" s="41">
        <v>37.35355</v>
      </c>
      <c r="G143" s="41">
        <v>-1.41719</v>
      </c>
      <c r="H143" s="41">
        <v>0.006571</v>
      </c>
      <c r="I143" s="41">
        <v>-1.417194748</v>
      </c>
      <c r="J143" s="41">
        <v>0.024343</v>
      </c>
      <c r="K143" s="40" t="s">
        <v>213</v>
      </c>
      <c r="L143" s="43"/>
      <c r="M143" s="43"/>
      <c r="N143" s="43"/>
      <c r="O143" s="40" t="s">
        <v>746</v>
      </c>
      <c r="P143" s="40"/>
      <c r="Q143" s="40"/>
      <c r="R143" s="40"/>
      <c r="S143" s="40"/>
      <c r="T143" s="40"/>
      <c r="U143" s="40"/>
    </row>
    <row r="144">
      <c r="A144" s="40" t="s">
        <v>1034</v>
      </c>
      <c r="B144" s="41" t="str">
        <f>IFERROR(__xludf.DUMMYFUNCTION("split(split(A144,""Instance_"", FALSE),"".mat"",FALSE)"),"40_3")</f>
        <v>40_3</v>
      </c>
      <c r="C144" s="41">
        <v>-1.42657</v>
      </c>
      <c r="D144" s="41" t="s">
        <v>1039</v>
      </c>
      <c r="E144" s="41" t="s">
        <v>1040</v>
      </c>
      <c r="F144" s="41">
        <v>34.35202</v>
      </c>
      <c r="G144" s="41">
        <v>-1.42657</v>
      </c>
      <c r="H144" s="42">
        <v>1.56E-16</v>
      </c>
      <c r="I144" s="41">
        <v>-1.4265687</v>
      </c>
      <c r="J144" s="41">
        <v>0.012159</v>
      </c>
      <c r="K144" s="40" t="s">
        <v>213</v>
      </c>
      <c r="L144" s="43"/>
      <c r="M144" s="43"/>
      <c r="N144" s="43"/>
      <c r="O144" s="40" t="s">
        <v>746</v>
      </c>
      <c r="P144" s="40"/>
      <c r="Q144" s="40"/>
      <c r="R144" s="40"/>
      <c r="S144" s="40"/>
      <c r="T144" s="40"/>
      <c r="U144" s="40"/>
    </row>
    <row r="145">
      <c r="A145" s="40" t="s">
        <v>1034</v>
      </c>
      <c r="B145" s="41" t="str">
        <f>IFERROR(__xludf.DUMMYFUNCTION("split(split(A145,""Instance_"", FALSE),"".mat"",FALSE)"),"40_3")</f>
        <v>40_3</v>
      </c>
      <c r="C145" s="41">
        <v>-1.42657</v>
      </c>
      <c r="D145" s="41" t="s">
        <v>1041</v>
      </c>
      <c r="E145" s="41" t="s">
        <v>1042</v>
      </c>
      <c r="F145" s="41">
        <v>35.94084</v>
      </c>
      <c r="G145" s="41">
        <v>-1.41719</v>
      </c>
      <c r="H145" s="41">
        <v>0.006571</v>
      </c>
      <c r="I145" s="41">
        <v>-1.417194748</v>
      </c>
      <c r="J145" s="41">
        <v>0.022321</v>
      </c>
      <c r="K145" s="40" t="s">
        <v>213</v>
      </c>
      <c r="L145" s="43"/>
      <c r="M145" s="43"/>
      <c r="N145" s="43"/>
      <c r="O145" s="40" t="s">
        <v>746</v>
      </c>
      <c r="P145" s="40"/>
      <c r="Q145" s="40"/>
      <c r="R145" s="40"/>
      <c r="S145" s="40"/>
      <c r="T145" s="40"/>
      <c r="U145" s="40"/>
    </row>
    <row r="146">
      <c r="A146" s="40" t="s">
        <v>1034</v>
      </c>
      <c r="B146" s="41" t="str">
        <f>IFERROR(__xludf.DUMMYFUNCTION("split(split(A146,""Instance_"", FALSE),"".mat"",FALSE)"),"40_3")</f>
        <v>40_3</v>
      </c>
      <c r="C146" s="41">
        <v>-1.42657</v>
      </c>
      <c r="D146" s="41" t="s">
        <v>1043</v>
      </c>
      <c r="E146" s="41" t="s">
        <v>1044</v>
      </c>
      <c r="F146" s="41">
        <v>34.55771</v>
      </c>
      <c r="G146" s="41">
        <v>-1.41719</v>
      </c>
      <c r="H146" s="41">
        <v>0.006571</v>
      </c>
      <c r="I146" s="41">
        <v>-1.417194748</v>
      </c>
      <c r="J146" s="41">
        <v>0.033273</v>
      </c>
      <c r="K146" s="40" t="s">
        <v>213</v>
      </c>
      <c r="L146" s="43"/>
      <c r="M146" s="43"/>
      <c r="N146" s="43"/>
      <c r="O146" s="40" t="s">
        <v>746</v>
      </c>
      <c r="P146" s="40"/>
      <c r="Q146" s="40"/>
      <c r="R146" s="40"/>
      <c r="S146" s="40"/>
      <c r="T146" s="40"/>
      <c r="U146" s="40"/>
    </row>
    <row r="147">
      <c r="A147" s="40" t="s">
        <v>1034</v>
      </c>
      <c r="B147" s="41" t="str">
        <f>IFERROR(__xludf.DUMMYFUNCTION("split(split(A147,""Instance_"", FALSE),"".mat"",FALSE)"),"40_3")</f>
        <v>40_3</v>
      </c>
      <c r="C147" s="41">
        <v>-1.42657</v>
      </c>
      <c r="D147" s="41" t="s">
        <v>1045</v>
      </c>
      <c r="E147" s="41" t="s">
        <v>1046</v>
      </c>
      <c r="F147" s="41">
        <v>37.63641</v>
      </c>
      <c r="G147" s="41">
        <v>-1.41719</v>
      </c>
      <c r="H147" s="41">
        <v>0.006571</v>
      </c>
      <c r="I147" s="41">
        <v>-1.417194748</v>
      </c>
      <c r="J147" s="41">
        <v>0.023975</v>
      </c>
      <c r="K147" s="40" t="s">
        <v>213</v>
      </c>
      <c r="L147" s="43"/>
      <c r="M147" s="43"/>
      <c r="N147" s="43"/>
      <c r="O147" s="40" t="s">
        <v>746</v>
      </c>
      <c r="P147" s="40"/>
      <c r="Q147" s="40"/>
      <c r="R147" s="40"/>
      <c r="S147" s="40"/>
      <c r="T147" s="40"/>
      <c r="U147" s="40"/>
    </row>
    <row r="148">
      <c r="A148" s="40" t="s">
        <v>1034</v>
      </c>
      <c r="B148" s="41" t="str">
        <f>IFERROR(__xludf.DUMMYFUNCTION("split(split(A148,""Instance_"", FALSE),"".mat"",FALSE)"),"40_3")</f>
        <v>40_3</v>
      </c>
      <c r="C148" s="41">
        <v>-1.42657</v>
      </c>
      <c r="D148" s="41" t="s">
        <v>1047</v>
      </c>
      <c r="E148" s="41" t="s">
        <v>1048</v>
      </c>
      <c r="F148" s="41">
        <v>35.09178</v>
      </c>
      <c r="G148" s="41">
        <v>-1.42657</v>
      </c>
      <c r="H148" s="41">
        <v>0.0</v>
      </c>
      <c r="I148" s="41">
        <v>-1.4265687</v>
      </c>
      <c r="J148" s="41">
        <v>0.011317</v>
      </c>
      <c r="K148" s="40" t="s">
        <v>213</v>
      </c>
      <c r="L148" s="43"/>
      <c r="M148" s="43"/>
      <c r="N148" s="43"/>
      <c r="O148" s="40" t="s">
        <v>746</v>
      </c>
      <c r="P148" s="40"/>
      <c r="Q148" s="40"/>
      <c r="R148" s="40"/>
      <c r="S148" s="40"/>
      <c r="T148" s="40"/>
      <c r="U148" s="40"/>
    </row>
    <row r="149">
      <c r="A149" s="40" t="s">
        <v>1034</v>
      </c>
      <c r="B149" s="41" t="str">
        <f>IFERROR(__xludf.DUMMYFUNCTION("split(split(A149,""Instance_"", FALSE),"".mat"",FALSE)"),"40_3")</f>
        <v>40_3</v>
      </c>
      <c r="C149" s="41">
        <v>-1.42657</v>
      </c>
      <c r="D149" s="41" t="s">
        <v>1049</v>
      </c>
      <c r="E149" s="41" t="s">
        <v>1050</v>
      </c>
      <c r="F149" s="41">
        <v>34.38796</v>
      </c>
      <c r="G149" s="41">
        <v>-1.46109</v>
      </c>
      <c r="H149" s="41">
        <v>-0.0242</v>
      </c>
      <c r="I149" s="41">
        <v>-1.4265687</v>
      </c>
      <c r="J149" s="41">
        <v>0.010352</v>
      </c>
      <c r="K149" s="40" t="s">
        <v>213</v>
      </c>
      <c r="L149" s="43"/>
      <c r="M149" s="43"/>
      <c r="N149" s="43"/>
      <c r="O149" s="40" t="s">
        <v>746</v>
      </c>
      <c r="P149" s="40"/>
      <c r="Q149" s="40"/>
      <c r="R149" s="40"/>
      <c r="S149" s="40"/>
      <c r="T149" s="40"/>
      <c r="U149" s="40"/>
    </row>
    <row r="150">
      <c r="A150" s="40" t="s">
        <v>1034</v>
      </c>
      <c r="B150" s="41" t="str">
        <f>IFERROR(__xludf.DUMMYFUNCTION("split(split(A150,""Instance_"", FALSE),"".mat"",FALSE)"),"40_3")</f>
        <v>40_3</v>
      </c>
      <c r="C150" s="41">
        <v>-1.42657</v>
      </c>
      <c r="D150" s="41" t="s">
        <v>1051</v>
      </c>
      <c r="E150" s="41" t="s">
        <v>1052</v>
      </c>
      <c r="F150" s="41">
        <v>35.2897</v>
      </c>
      <c r="G150" s="41">
        <v>-1.46109</v>
      </c>
      <c r="H150" s="41">
        <v>-0.0242</v>
      </c>
      <c r="I150" s="41">
        <v>-1.4265687</v>
      </c>
      <c r="J150" s="41">
        <v>0.012093</v>
      </c>
      <c r="K150" s="40" t="s">
        <v>213</v>
      </c>
      <c r="L150" s="43"/>
      <c r="M150" s="43"/>
      <c r="N150" s="43"/>
      <c r="O150" s="40" t="s">
        <v>746</v>
      </c>
      <c r="P150" s="40"/>
      <c r="Q150" s="40"/>
      <c r="R150" s="40"/>
      <c r="S150" s="40"/>
      <c r="T150" s="40"/>
      <c r="U150" s="40"/>
    </row>
    <row r="151">
      <c r="A151" s="40" t="s">
        <v>1034</v>
      </c>
      <c r="B151" s="41" t="str">
        <f>IFERROR(__xludf.DUMMYFUNCTION("split(split(A151,""Instance_"", FALSE),"".mat"",FALSE)"),"40_3")</f>
        <v>40_3</v>
      </c>
      <c r="C151" s="41">
        <v>-1.42657</v>
      </c>
      <c r="D151" s="41" t="s">
        <v>1053</v>
      </c>
      <c r="E151" s="41" t="s">
        <v>1054</v>
      </c>
      <c r="F151" s="41">
        <v>31.86448</v>
      </c>
      <c r="G151" s="41">
        <v>-1.41719</v>
      </c>
      <c r="H151" s="41">
        <v>0.006571</v>
      </c>
      <c r="I151" s="41">
        <v>-1.417194748</v>
      </c>
      <c r="J151" s="41">
        <v>0.024302</v>
      </c>
      <c r="K151" s="40" t="s">
        <v>213</v>
      </c>
      <c r="L151" s="43"/>
      <c r="M151" s="43"/>
      <c r="N151" s="43"/>
      <c r="O151" s="40" t="s">
        <v>746</v>
      </c>
      <c r="P151" s="40"/>
      <c r="Q151" s="40"/>
      <c r="R151" s="40"/>
      <c r="S151" s="40"/>
      <c r="T151" s="40"/>
      <c r="U151" s="40"/>
    </row>
    <row r="152">
      <c r="A152" s="40" t="s">
        <v>1055</v>
      </c>
      <c r="B152" s="41" t="str">
        <f>IFERROR(__xludf.DUMMYFUNCTION("split(split(A152,""Instance_"", FALSE),"".mat"",FALSE)"),"60_1")</f>
        <v>60_1</v>
      </c>
      <c r="C152" s="41">
        <v>-1.78118</v>
      </c>
      <c r="D152" s="41" t="s">
        <v>1056</v>
      </c>
      <c r="E152" s="41" t="s">
        <v>1057</v>
      </c>
      <c r="F152" s="41">
        <v>49.89657</v>
      </c>
      <c r="G152" s="41">
        <v>-1.8241</v>
      </c>
      <c r="H152" s="41">
        <v>-0.02409</v>
      </c>
      <c r="I152" s="41">
        <v>-1.781183509</v>
      </c>
      <c r="J152" s="41">
        <v>0.034252</v>
      </c>
      <c r="K152" s="40" t="s">
        <v>213</v>
      </c>
      <c r="L152" s="43"/>
      <c r="M152" s="43"/>
      <c r="N152" s="43"/>
      <c r="O152" s="40" t="s">
        <v>746</v>
      </c>
      <c r="P152" s="40"/>
      <c r="Q152" s="40"/>
      <c r="R152" s="40"/>
      <c r="S152" s="40"/>
      <c r="T152" s="40"/>
      <c r="U152" s="40"/>
    </row>
    <row r="153">
      <c r="A153" s="40" t="s">
        <v>1055</v>
      </c>
      <c r="B153" s="41" t="str">
        <f>IFERROR(__xludf.DUMMYFUNCTION("split(split(A153,""Instance_"", FALSE),"".mat"",FALSE)"),"60_1")</f>
        <v>60_1</v>
      </c>
      <c r="C153" s="41">
        <v>-1.78118</v>
      </c>
      <c r="D153" s="41" t="s">
        <v>1058</v>
      </c>
      <c r="E153" s="41" t="s">
        <v>1059</v>
      </c>
      <c r="F153" s="41">
        <v>59.32535</v>
      </c>
      <c r="G153" s="41">
        <v>-1.77575</v>
      </c>
      <c r="H153" s="41">
        <v>0.003048</v>
      </c>
      <c r="I153" s="41">
        <v>-1.775754691</v>
      </c>
      <c r="J153" s="41">
        <v>0.103115</v>
      </c>
      <c r="K153" s="40" t="s">
        <v>213</v>
      </c>
      <c r="L153" s="43"/>
      <c r="M153" s="43"/>
      <c r="N153" s="43"/>
      <c r="O153" s="40" t="s">
        <v>746</v>
      </c>
      <c r="P153" s="40"/>
      <c r="Q153" s="40"/>
      <c r="R153" s="40"/>
      <c r="S153" s="40"/>
      <c r="T153" s="40"/>
      <c r="U153" s="40"/>
    </row>
    <row r="154">
      <c r="A154" s="40" t="s">
        <v>1055</v>
      </c>
      <c r="B154" s="41" t="str">
        <f>IFERROR(__xludf.DUMMYFUNCTION("split(split(A154,""Instance_"", FALSE),"".mat"",FALSE)"),"60_1")</f>
        <v>60_1</v>
      </c>
      <c r="C154" s="41">
        <v>-1.78118</v>
      </c>
      <c r="D154" s="41" t="s">
        <v>1060</v>
      </c>
      <c r="E154" s="41" t="s">
        <v>1061</v>
      </c>
      <c r="F154" s="41">
        <v>55.03863</v>
      </c>
      <c r="G154" s="41">
        <v>-1.7999</v>
      </c>
      <c r="H154" s="41">
        <v>-0.01051</v>
      </c>
      <c r="I154" s="41">
        <v>-1.781183509</v>
      </c>
      <c r="J154" s="41">
        <v>0.035098</v>
      </c>
      <c r="K154" s="40" t="s">
        <v>213</v>
      </c>
      <c r="L154" s="43"/>
      <c r="M154" s="43"/>
      <c r="N154" s="43"/>
      <c r="O154" s="40" t="s">
        <v>746</v>
      </c>
      <c r="P154" s="40"/>
      <c r="Q154" s="40"/>
      <c r="R154" s="40"/>
      <c r="S154" s="40"/>
      <c r="T154" s="40"/>
      <c r="U154" s="40"/>
    </row>
    <row r="155">
      <c r="A155" s="40" t="s">
        <v>1055</v>
      </c>
      <c r="B155" s="41" t="str">
        <f>IFERROR(__xludf.DUMMYFUNCTION("split(split(A155,""Instance_"", FALSE),"".mat"",FALSE)"),"60_1")</f>
        <v>60_1</v>
      </c>
      <c r="C155" s="41">
        <v>-1.78118</v>
      </c>
      <c r="D155" s="41" t="s">
        <v>1062</v>
      </c>
      <c r="E155" s="41" t="s">
        <v>1063</v>
      </c>
      <c r="F155" s="41">
        <v>53.42753</v>
      </c>
      <c r="G155" s="41">
        <v>-1.77459</v>
      </c>
      <c r="H155" s="41">
        <v>0.003702</v>
      </c>
      <c r="I155" s="41">
        <v>-1.774588946</v>
      </c>
      <c r="J155" s="41">
        <v>0.067621</v>
      </c>
      <c r="K155" s="40" t="s">
        <v>213</v>
      </c>
      <c r="L155" s="43"/>
      <c r="M155" s="43"/>
      <c r="N155" s="43"/>
      <c r="O155" s="40" t="s">
        <v>746</v>
      </c>
      <c r="P155" s="40"/>
      <c r="Q155" s="40"/>
      <c r="R155" s="40"/>
      <c r="S155" s="40"/>
      <c r="T155" s="40"/>
      <c r="U155" s="40"/>
    </row>
    <row r="156">
      <c r="A156" s="40" t="s">
        <v>1055</v>
      </c>
      <c r="B156" s="41" t="str">
        <f>IFERROR(__xludf.DUMMYFUNCTION("split(split(A156,""Instance_"", FALSE),"".mat"",FALSE)"),"60_1")</f>
        <v>60_1</v>
      </c>
      <c r="C156" s="41">
        <v>-1.78118</v>
      </c>
      <c r="D156" s="41" t="s">
        <v>1064</v>
      </c>
      <c r="E156" s="41" t="s">
        <v>1065</v>
      </c>
      <c r="F156" s="41">
        <v>44.45719</v>
      </c>
      <c r="G156" s="41">
        <v>-1.81239</v>
      </c>
      <c r="H156" s="41">
        <v>-0.01752</v>
      </c>
      <c r="I156" s="41">
        <v>-1.781183509</v>
      </c>
      <c r="J156" s="41">
        <v>0.034415</v>
      </c>
      <c r="K156" s="40" t="s">
        <v>213</v>
      </c>
      <c r="L156" s="43"/>
      <c r="M156" s="43"/>
      <c r="N156" s="43"/>
      <c r="O156" s="40" t="s">
        <v>746</v>
      </c>
      <c r="P156" s="40"/>
      <c r="Q156" s="40"/>
      <c r="R156" s="40"/>
      <c r="S156" s="40"/>
      <c r="T156" s="40"/>
      <c r="U156" s="40"/>
    </row>
    <row r="157">
      <c r="A157" s="40" t="s">
        <v>1055</v>
      </c>
      <c r="B157" s="41" t="str">
        <f>IFERROR(__xludf.DUMMYFUNCTION("split(split(A157,""Instance_"", FALSE),"".mat"",FALSE)"),"60_1")</f>
        <v>60_1</v>
      </c>
      <c r="C157" s="41">
        <v>-1.78118</v>
      </c>
      <c r="D157" s="41" t="s">
        <v>917</v>
      </c>
      <c r="E157" s="41" t="s">
        <v>1066</v>
      </c>
      <c r="F157" s="41">
        <v>53.92192</v>
      </c>
      <c r="G157" s="41">
        <v>-1.77459</v>
      </c>
      <c r="H157" s="41">
        <v>0.003702</v>
      </c>
      <c r="I157" s="41">
        <v>-1.774588946</v>
      </c>
      <c r="J157" s="41">
        <v>0.069929</v>
      </c>
      <c r="K157" s="40" t="s">
        <v>213</v>
      </c>
      <c r="L157" s="43"/>
      <c r="M157" s="43"/>
      <c r="N157" s="43"/>
      <c r="O157" s="40" t="s">
        <v>746</v>
      </c>
      <c r="P157" s="40"/>
      <c r="Q157" s="40"/>
      <c r="R157" s="40"/>
      <c r="S157" s="40"/>
      <c r="T157" s="40"/>
      <c r="U157" s="40"/>
    </row>
    <row r="158">
      <c r="A158" s="40" t="s">
        <v>1055</v>
      </c>
      <c r="B158" s="41" t="str">
        <f>IFERROR(__xludf.DUMMYFUNCTION("split(split(A158,""Instance_"", FALSE),"".mat"",FALSE)"),"60_1")</f>
        <v>60_1</v>
      </c>
      <c r="C158" s="41">
        <v>-1.78118</v>
      </c>
      <c r="D158" s="41" t="s">
        <v>1067</v>
      </c>
      <c r="E158" s="41" t="s">
        <v>1068</v>
      </c>
      <c r="F158" s="41">
        <v>52.3248</v>
      </c>
      <c r="G158" s="41">
        <v>-1.78789</v>
      </c>
      <c r="H158" s="41">
        <v>-0.00376</v>
      </c>
      <c r="I158" s="41">
        <v>-1.781183509</v>
      </c>
      <c r="J158" s="41">
        <v>0.035887</v>
      </c>
      <c r="K158" s="40" t="s">
        <v>213</v>
      </c>
      <c r="L158" s="43"/>
      <c r="M158" s="43"/>
      <c r="N158" s="43"/>
      <c r="O158" s="40" t="s">
        <v>746</v>
      </c>
      <c r="P158" s="40"/>
      <c r="Q158" s="40"/>
      <c r="R158" s="40"/>
      <c r="S158" s="40"/>
      <c r="T158" s="40"/>
      <c r="U158" s="40"/>
    </row>
    <row r="159">
      <c r="A159" s="40" t="s">
        <v>1055</v>
      </c>
      <c r="B159" s="41" t="str">
        <f>IFERROR(__xludf.DUMMYFUNCTION("split(split(A159,""Instance_"", FALSE),"".mat"",FALSE)"),"60_1")</f>
        <v>60_1</v>
      </c>
      <c r="C159" s="41">
        <v>-1.78118</v>
      </c>
      <c r="D159" s="41" t="s">
        <v>1069</v>
      </c>
      <c r="E159" s="41" t="s">
        <v>1070</v>
      </c>
      <c r="F159" s="41">
        <v>48.74048</v>
      </c>
      <c r="G159" s="41">
        <v>-1.7937</v>
      </c>
      <c r="H159" s="41">
        <v>-0.00703</v>
      </c>
      <c r="I159" s="41">
        <v>-1.781183509</v>
      </c>
      <c r="J159" s="41">
        <v>0.035882</v>
      </c>
      <c r="K159" s="40" t="s">
        <v>213</v>
      </c>
      <c r="L159" s="43"/>
      <c r="M159" s="43"/>
      <c r="N159" s="43"/>
      <c r="O159" s="40" t="s">
        <v>746</v>
      </c>
      <c r="P159" s="40"/>
      <c r="Q159" s="40"/>
      <c r="R159" s="40"/>
      <c r="S159" s="40"/>
      <c r="T159" s="40"/>
      <c r="U159" s="40"/>
    </row>
    <row r="160">
      <c r="A160" s="40" t="s">
        <v>1055</v>
      </c>
      <c r="B160" s="41" t="str">
        <f>IFERROR(__xludf.DUMMYFUNCTION("split(split(A160,""Instance_"", FALSE),"".mat"",FALSE)"),"60_1")</f>
        <v>60_1</v>
      </c>
      <c r="C160" s="41">
        <v>-1.78118</v>
      </c>
      <c r="D160" s="41" t="s">
        <v>1071</v>
      </c>
      <c r="E160" s="41" t="s">
        <v>1072</v>
      </c>
      <c r="F160" s="41">
        <v>63.53903</v>
      </c>
      <c r="G160" s="41">
        <v>-1.79901</v>
      </c>
      <c r="H160" s="41">
        <v>-0.01001</v>
      </c>
      <c r="I160" s="41">
        <v>-1.781183509</v>
      </c>
      <c r="J160" s="41">
        <v>0.034904</v>
      </c>
      <c r="K160" s="40" t="s">
        <v>213</v>
      </c>
      <c r="L160" s="43"/>
      <c r="M160" s="43"/>
      <c r="N160" s="43"/>
      <c r="O160" s="40" t="s">
        <v>746</v>
      </c>
      <c r="P160" s="40"/>
      <c r="Q160" s="40"/>
      <c r="R160" s="40"/>
      <c r="S160" s="40"/>
      <c r="T160" s="40"/>
      <c r="U160" s="40"/>
    </row>
    <row r="161">
      <c r="A161" s="40" t="s">
        <v>1055</v>
      </c>
      <c r="B161" s="41" t="str">
        <f>IFERROR(__xludf.DUMMYFUNCTION("split(split(A161,""Instance_"", FALSE),"".mat"",FALSE)"),"60_1")</f>
        <v>60_1</v>
      </c>
      <c r="C161" s="41">
        <v>-1.78118</v>
      </c>
      <c r="D161" s="41" t="s">
        <v>1073</v>
      </c>
      <c r="E161" s="41" t="s">
        <v>1074</v>
      </c>
      <c r="F161" s="41">
        <v>49.54679</v>
      </c>
      <c r="G161" s="41">
        <v>-1.78619</v>
      </c>
      <c r="H161" s="41">
        <v>-0.00281</v>
      </c>
      <c r="I161" s="41">
        <v>-1.781183509</v>
      </c>
      <c r="J161" s="41">
        <v>0.033563</v>
      </c>
      <c r="K161" s="40" t="s">
        <v>213</v>
      </c>
      <c r="L161" s="43"/>
      <c r="M161" s="43"/>
      <c r="N161" s="43"/>
      <c r="O161" s="40" t="s">
        <v>746</v>
      </c>
      <c r="P161" s="40"/>
      <c r="Q161" s="40"/>
      <c r="R161" s="40"/>
      <c r="S161" s="40"/>
      <c r="T161" s="40"/>
      <c r="U161" s="40"/>
    </row>
    <row r="162">
      <c r="A162" s="40" t="s">
        <v>1075</v>
      </c>
      <c r="B162" s="41" t="str">
        <f>IFERROR(__xludf.DUMMYFUNCTION("split(split(A162,""Instance_"", FALSE),"".mat"",FALSE)"),"60_2")</f>
        <v>60_2</v>
      </c>
      <c r="C162" s="41">
        <v>-2.33482</v>
      </c>
      <c r="D162" s="41" t="s">
        <v>1076</v>
      </c>
      <c r="E162" s="41" t="s">
        <v>1077</v>
      </c>
      <c r="F162" s="41">
        <v>55.51546</v>
      </c>
      <c r="G162" s="41">
        <v>-2.43547</v>
      </c>
      <c r="H162" s="41">
        <v>-0.04311</v>
      </c>
      <c r="I162" s="41">
        <v>-2.334824835</v>
      </c>
      <c r="J162" s="41">
        <v>0.03441</v>
      </c>
      <c r="K162" s="40" t="s">
        <v>213</v>
      </c>
      <c r="L162" s="43"/>
      <c r="M162" s="43"/>
      <c r="N162" s="43"/>
      <c r="O162" s="40" t="s">
        <v>746</v>
      </c>
      <c r="P162" s="40"/>
      <c r="Q162" s="40"/>
      <c r="R162" s="40"/>
      <c r="S162" s="40"/>
      <c r="T162" s="40"/>
      <c r="U162" s="40"/>
    </row>
    <row r="163">
      <c r="A163" s="40" t="s">
        <v>1075</v>
      </c>
      <c r="B163" s="41" t="str">
        <f>IFERROR(__xludf.DUMMYFUNCTION("split(split(A163,""Instance_"", FALSE),"".mat"",FALSE)"),"60_2")</f>
        <v>60_2</v>
      </c>
      <c r="C163" s="41">
        <v>-2.33482</v>
      </c>
      <c r="D163" s="41" t="s">
        <v>1078</v>
      </c>
      <c r="E163" s="41" t="s">
        <v>1079</v>
      </c>
      <c r="F163" s="41">
        <v>46.38365</v>
      </c>
      <c r="G163" s="41">
        <v>-2.42647</v>
      </c>
      <c r="H163" s="41">
        <v>-0.03925</v>
      </c>
      <c r="I163" s="41">
        <v>-2.334824835</v>
      </c>
      <c r="J163" s="41">
        <v>0.035546</v>
      </c>
      <c r="K163" s="40" t="s">
        <v>213</v>
      </c>
      <c r="L163" s="43"/>
      <c r="M163" s="43"/>
      <c r="N163" s="43"/>
      <c r="O163" s="40" t="s">
        <v>746</v>
      </c>
      <c r="P163" s="40"/>
      <c r="Q163" s="40"/>
      <c r="R163" s="40"/>
      <c r="S163" s="40"/>
      <c r="T163" s="40"/>
      <c r="U163" s="40"/>
    </row>
    <row r="164">
      <c r="A164" s="40" t="s">
        <v>1075</v>
      </c>
      <c r="B164" s="41" t="str">
        <f>IFERROR(__xludf.DUMMYFUNCTION("split(split(A164,""Instance_"", FALSE),"".mat"",FALSE)"),"60_2")</f>
        <v>60_2</v>
      </c>
      <c r="C164" s="41">
        <v>-2.33482</v>
      </c>
      <c r="D164" s="41" t="s">
        <v>1080</v>
      </c>
      <c r="E164" s="41" t="s">
        <v>1081</v>
      </c>
      <c r="F164" s="41">
        <v>51.43208</v>
      </c>
      <c r="G164" s="41">
        <v>-2.28526</v>
      </c>
      <c r="H164" s="41">
        <v>0.02123</v>
      </c>
      <c r="I164" s="41">
        <v>-2.285257027</v>
      </c>
      <c r="J164" s="41">
        <v>0.068726</v>
      </c>
      <c r="K164" s="40" t="s">
        <v>213</v>
      </c>
      <c r="L164" s="43"/>
      <c r="M164" s="43"/>
      <c r="N164" s="43"/>
      <c r="O164" s="40" t="s">
        <v>746</v>
      </c>
      <c r="P164" s="40"/>
      <c r="Q164" s="40"/>
      <c r="R164" s="40"/>
      <c r="S164" s="40"/>
      <c r="T164" s="40"/>
      <c r="U164" s="40"/>
    </row>
    <row r="165">
      <c r="A165" s="40" t="s">
        <v>1075</v>
      </c>
      <c r="B165" s="41" t="str">
        <f>IFERROR(__xludf.DUMMYFUNCTION("split(split(A165,""Instance_"", FALSE),"".mat"",FALSE)"),"60_2")</f>
        <v>60_2</v>
      </c>
      <c r="C165" s="41">
        <v>-2.33482</v>
      </c>
      <c r="D165" s="41" t="s">
        <v>1082</v>
      </c>
      <c r="E165" s="41" t="s">
        <v>1083</v>
      </c>
      <c r="F165" s="41">
        <v>46.89609</v>
      </c>
      <c r="G165" s="41">
        <v>-2.37702</v>
      </c>
      <c r="H165" s="41">
        <v>-0.01807</v>
      </c>
      <c r="I165" s="41">
        <v>-2.334824835</v>
      </c>
      <c r="J165" s="41">
        <v>0.035132</v>
      </c>
      <c r="K165" s="40" t="s">
        <v>213</v>
      </c>
      <c r="L165" s="43"/>
      <c r="M165" s="43"/>
      <c r="N165" s="43"/>
      <c r="O165" s="40" t="s">
        <v>746</v>
      </c>
      <c r="P165" s="40"/>
      <c r="Q165" s="40"/>
      <c r="R165" s="40"/>
      <c r="S165" s="40"/>
      <c r="T165" s="40"/>
      <c r="U165" s="40"/>
    </row>
    <row r="166">
      <c r="A166" s="40" t="s">
        <v>1075</v>
      </c>
      <c r="B166" s="41" t="str">
        <f>IFERROR(__xludf.DUMMYFUNCTION("split(split(A166,""Instance_"", FALSE),"".mat"",FALSE)"),"60_2")</f>
        <v>60_2</v>
      </c>
      <c r="C166" s="41">
        <v>-2.33482</v>
      </c>
      <c r="D166" s="41" t="s">
        <v>1084</v>
      </c>
      <c r="E166" s="41" t="s">
        <v>1085</v>
      </c>
      <c r="F166" s="41">
        <v>52.04414</v>
      </c>
      <c r="G166" s="41">
        <v>-2.39838</v>
      </c>
      <c r="H166" s="41">
        <v>-0.02722</v>
      </c>
      <c r="I166" s="41">
        <v>-2.334824835</v>
      </c>
      <c r="J166" s="41">
        <v>0.036108</v>
      </c>
      <c r="K166" s="40" t="s">
        <v>213</v>
      </c>
      <c r="L166" s="43"/>
      <c r="M166" s="43"/>
      <c r="N166" s="43"/>
      <c r="O166" s="40" t="s">
        <v>746</v>
      </c>
      <c r="P166" s="40"/>
      <c r="Q166" s="40"/>
      <c r="R166" s="40"/>
      <c r="S166" s="40"/>
      <c r="T166" s="40"/>
      <c r="U166" s="40"/>
    </row>
    <row r="167">
      <c r="A167" s="40" t="s">
        <v>1075</v>
      </c>
      <c r="B167" s="41" t="str">
        <f>IFERROR(__xludf.DUMMYFUNCTION("split(split(A167,""Instance_"", FALSE),"".mat"",FALSE)"),"60_2")</f>
        <v>60_2</v>
      </c>
      <c r="C167" s="41">
        <v>-2.33482</v>
      </c>
      <c r="D167" s="41" t="s">
        <v>1086</v>
      </c>
      <c r="E167" s="41" t="s">
        <v>1087</v>
      </c>
      <c r="F167" s="41">
        <v>56.41456</v>
      </c>
      <c r="G167" s="41">
        <v>-2.33213</v>
      </c>
      <c r="H167" s="41">
        <v>0.001156</v>
      </c>
      <c r="I167" s="41">
        <v>-2.332126878</v>
      </c>
      <c r="J167" s="41">
        <v>0.068905</v>
      </c>
      <c r="K167" s="40" t="s">
        <v>213</v>
      </c>
      <c r="L167" s="43"/>
      <c r="M167" s="43"/>
      <c r="N167" s="43"/>
      <c r="O167" s="40" t="s">
        <v>746</v>
      </c>
      <c r="P167" s="40"/>
      <c r="Q167" s="40"/>
      <c r="R167" s="40"/>
      <c r="S167" s="40"/>
      <c r="T167" s="40"/>
      <c r="U167" s="40"/>
    </row>
    <row r="168">
      <c r="A168" s="40" t="s">
        <v>1075</v>
      </c>
      <c r="B168" s="41" t="str">
        <f>IFERROR(__xludf.DUMMYFUNCTION("split(split(A168,""Instance_"", FALSE),"".mat"",FALSE)"),"60_2")</f>
        <v>60_2</v>
      </c>
      <c r="C168" s="41">
        <v>-2.33482</v>
      </c>
      <c r="D168" s="41" t="s">
        <v>1088</v>
      </c>
      <c r="E168" s="41" t="s">
        <v>1089</v>
      </c>
      <c r="F168" s="41">
        <v>46.68536</v>
      </c>
      <c r="G168" s="41">
        <v>-2.39881</v>
      </c>
      <c r="H168" s="41">
        <v>-0.02741</v>
      </c>
      <c r="I168" s="41">
        <v>-2.334824835</v>
      </c>
      <c r="J168" s="41">
        <v>0.034931</v>
      </c>
      <c r="K168" s="40" t="s">
        <v>213</v>
      </c>
      <c r="L168" s="43"/>
      <c r="M168" s="43"/>
      <c r="N168" s="43"/>
      <c r="O168" s="40" t="s">
        <v>746</v>
      </c>
      <c r="P168" s="40"/>
      <c r="Q168" s="40"/>
      <c r="R168" s="40"/>
      <c r="S168" s="40"/>
      <c r="T168" s="40"/>
      <c r="U168" s="40"/>
    </row>
    <row r="169">
      <c r="A169" s="40" t="s">
        <v>1075</v>
      </c>
      <c r="B169" s="41" t="str">
        <f>IFERROR(__xludf.DUMMYFUNCTION("split(split(A169,""Instance_"", FALSE),"".mat"",FALSE)"),"60_2")</f>
        <v>60_2</v>
      </c>
      <c r="C169" s="41">
        <v>-2.33482</v>
      </c>
      <c r="D169" s="41" t="s">
        <v>1090</v>
      </c>
      <c r="E169" s="41" t="s">
        <v>1091</v>
      </c>
      <c r="F169" s="41">
        <v>47.37447</v>
      </c>
      <c r="G169" s="41">
        <v>-2.43009</v>
      </c>
      <c r="H169" s="41">
        <v>-0.0408</v>
      </c>
      <c r="I169" s="41">
        <v>-2.334824835</v>
      </c>
      <c r="J169" s="41">
        <v>0.034281</v>
      </c>
      <c r="K169" s="40" t="s">
        <v>213</v>
      </c>
      <c r="L169" s="43"/>
      <c r="M169" s="43"/>
      <c r="N169" s="43"/>
      <c r="O169" s="40" t="s">
        <v>746</v>
      </c>
      <c r="P169" s="40"/>
      <c r="Q169" s="40"/>
      <c r="R169" s="40"/>
      <c r="S169" s="40"/>
      <c r="T169" s="40"/>
      <c r="U169" s="40"/>
    </row>
    <row r="170">
      <c r="A170" s="40" t="s">
        <v>1075</v>
      </c>
      <c r="B170" s="41" t="str">
        <f>IFERROR(__xludf.DUMMYFUNCTION("split(split(A170,""Instance_"", FALSE),"".mat"",FALSE)"),"60_2")</f>
        <v>60_2</v>
      </c>
      <c r="C170" s="41">
        <v>-2.33482</v>
      </c>
      <c r="D170" s="41" t="s">
        <v>1092</v>
      </c>
      <c r="E170" s="41" t="s">
        <v>1093</v>
      </c>
      <c r="F170" s="41">
        <v>50.50092</v>
      </c>
      <c r="G170" s="41">
        <v>-2.42846</v>
      </c>
      <c r="H170" s="41">
        <v>-0.04011</v>
      </c>
      <c r="I170" s="41">
        <v>-2.334824835</v>
      </c>
      <c r="J170" s="41">
        <v>0.036414</v>
      </c>
      <c r="K170" s="40" t="s">
        <v>213</v>
      </c>
      <c r="L170" s="43"/>
      <c r="M170" s="43"/>
      <c r="N170" s="43"/>
      <c r="O170" s="40" t="s">
        <v>746</v>
      </c>
      <c r="P170" s="40"/>
      <c r="Q170" s="40"/>
      <c r="R170" s="40"/>
      <c r="S170" s="40"/>
      <c r="T170" s="40"/>
      <c r="U170" s="40"/>
    </row>
    <row r="171">
      <c r="A171" s="40" t="s">
        <v>1075</v>
      </c>
      <c r="B171" s="41" t="str">
        <f>IFERROR(__xludf.DUMMYFUNCTION("split(split(A171,""Instance_"", FALSE),"".mat"",FALSE)"),"60_2")</f>
        <v>60_2</v>
      </c>
      <c r="C171" s="41">
        <v>-2.33482</v>
      </c>
      <c r="D171" s="41" t="s">
        <v>1094</v>
      </c>
      <c r="E171" s="41" t="s">
        <v>1095</v>
      </c>
      <c r="F171" s="41">
        <v>49.3959</v>
      </c>
      <c r="G171" s="41">
        <v>-2.34507</v>
      </c>
      <c r="H171" s="41">
        <v>-0.00439</v>
      </c>
      <c r="I171" s="41">
        <v>-2.334824835</v>
      </c>
      <c r="J171" s="41">
        <v>0.069919</v>
      </c>
      <c r="K171" s="40" t="s">
        <v>213</v>
      </c>
      <c r="L171" s="41">
        <v>-2.34507</v>
      </c>
      <c r="M171" s="41">
        <v>0.005323</v>
      </c>
      <c r="N171" s="40" t="s">
        <v>822</v>
      </c>
      <c r="O171" s="43"/>
      <c r="P171" s="40"/>
      <c r="Q171" s="40"/>
      <c r="R171" s="40"/>
      <c r="S171" s="40"/>
      <c r="T171" s="40"/>
      <c r="U171" s="40"/>
    </row>
    <row r="172">
      <c r="A172" s="40" t="s">
        <v>1096</v>
      </c>
      <c r="B172" s="41" t="str">
        <f>IFERROR(__xludf.DUMMYFUNCTION("split(split(A172,""Instance_"", FALSE),"".mat"",FALSE)"),"60_3")</f>
        <v>60_3</v>
      </c>
      <c r="C172" s="41">
        <v>-1.40011</v>
      </c>
      <c r="D172" s="41" t="s">
        <v>1097</v>
      </c>
      <c r="E172" s="41" t="s">
        <v>1098</v>
      </c>
      <c r="F172" s="41">
        <v>50.85817</v>
      </c>
      <c r="G172" s="41">
        <v>-1.37515</v>
      </c>
      <c r="H172" s="41">
        <v>0.017827</v>
      </c>
      <c r="I172" s="41">
        <v>-1.375152859</v>
      </c>
      <c r="J172" s="41">
        <v>0.105672</v>
      </c>
      <c r="K172" s="40" t="s">
        <v>213</v>
      </c>
      <c r="L172" s="43"/>
      <c r="M172" s="43"/>
      <c r="N172" s="43"/>
      <c r="O172" s="40" t="s">
        <v>746</v>
      </c>
      <c r="P172" s="40"/>
      <c r="Q172" s="40"/>
      <c r="R172" s="40"/>
      <c r="S172" s="40"/>
      <c r="T172" s="40"/>
      <c r="U172" s="40"/>
    </row>
    <row r="173">
      <c r="A173" s="40" t="s">
        <v>1096</v>
      </c>
      <c r="B173" s="41" t="str">
        <f>IFERROR(__xludf.DUMMYFUNCTION("split(split(A173,""Instance_"", FALSE),"".mat"",FALSE)"),"60_3")</f>
        <v>60_3</v>
      </c>
      <c r="C173" s="41">
        <v>-1.40011</v>
      </c>
      <c r="D173" s="41" t="s">
        <v>1099</v>
      </c>
      <c r="E173" s="41" t="s">
        <v>1100</v>
      </c>
      <c r="F173" s="41">
        <v>53.53889</v>
      </c>
      <c r="G173" s="41">
        <v>-1.43141</v>
      </c>
      <c r="H173" s="41">
        <v>-0.02236</v>
      </c>
      <c r="I173" s="41">
        <v>-1.400112212</v>
      </c>
      <c r="J173" s="41">
        <v>0.035523</v>
      </c>
      <c r="K173" s="40" t="s">
        <v>213</v>
      </c>
      <c r="L173" s="43"/>
      <c r="M173" s="43"/>
      <c r="N173" s="43"/>
      <c r="O173" s="40" t="s">
        <v>746</v>
      </c>
      <c r="P173" s="40"/>
      <c r="Q173" s="40"/>
      <c r="R173" s="40"/>
      <c r="S173" s="40"/>
      <c r="T173" s="40"/>
      <c r="U173" s="40"/>
    </row>
    <row r="174">
      <c r="A174" s="40" t="s">
        <v>1096</v>
      </c>
      <c r="B174" s="41" t="str">
        <f>IFERROR(__xludf.DUMMYFUNCTION("split(split(A174,""Instance_"", FALSE),"".mat"",FALSE)"),"60_3")</f>
        <v>60_3</v>
      </c>
      <c r="C174" s="41">
        <v>-1.40011</v>
      </c>
      <c r="D174" s="41" t="s">
        <v>1101</v>
      </c>
      <c r="E174" s="41" t="s">
        <v>1102</v>
      </c>
      <c r="F174" s="41">
        <v>60.85928</v>
      </c>
      <c r="G174" s="41">
        <v>-1.47039</v>
      </c>
      <c r="H174" s="41">
        <v>-0.0502</v>
      </c>
      <c r="I174" s="41">
        <v>-1.400112212</v>
      </c>
      <c r="J174" s="41">
        <v>0.035202</v>
      </c>
      <c r="K174" s="40" t="s">
        <v>213</v>
      </c>
      <c r="L174" s="43"/>
      <c r="M174" s="43"/>
      <c r="N174" s="43"/>
      <c r="O174" s="40" t="s">
        <v>746</v>
      </c>
      <c r="P174" s="40"/>
      <c r="Q174" s="40"/>
      <c r="R174" s="40"/>
      <c r="S174" s="40"/>
      <c r="T174" s="40"/>
      <c r="U174" s="40"/>
    </row>
    <row r="175">
      <c r="A175" s="40" t="s">
        <v>1096</v>
      </c>
      <c r="B175" s="41" t="str">
        <f>IFERROR(__xludf.DUMMYFUNCTION("split(split(A175,""Instance_"", FALSE),"".mat"",FALSE)"),"60_3")</f>
        <v>60_3</v>
      </c>
      <c r="C175" s="41">
        <v>-1.40011</v>
      </c>
      <c r="D175" s="41" t="s">
        <v>1103</v>
      </c>
      <c r="E175" s="41" t="s">
        <v>1104</v>
      </c>
      <c r="F175" s="41">
        <v>49.17479</v>
      </c>
      <c r="G175" s="41">
        <v>-1.45122</v>
      </c>
      <c r="H175" s="41">
        <v>-0.0365</v>
      </c>
      <c r="I175" s="41">
        <v>-1.400112212</v>
      </c>
      <c r="J175" s="41">
        <v>0.035343</v>
      </c>
      <c r="K175" s="40" t="s">
        <v>213</v>
      </c>
      <c r="L175" s="43"/>
      <c r="M175" s="43"/>
      <c r="N175" s="43"/>
      <c r="O175" s="40" t="s">
        <v>746</v>
      </c>
      <c r="P175" s="40"/>
      <c r="Q175" s="40"/>
      <c r="R175" s="40"/>
      <c r="S175" s="40"/>
      <c r="T175" s="40"/>
      <c r="U175" s="40"/>
    </row>
    <row r="176">
      <c r="A176" s="40" t="s">
        <v>1096</v>
      </c>
      <c r="B176" s="41" t="str">
        <f>IFERROR(__xludf.DUMMYFUNCTION("split(split(A176,""Instance_"", FALSE),"".mat"",FALSE)"),"60_3")</f>
        <v>60_3</v>
      </c>
      <c r="C176" s="41">
        <v>-1.40011</v>
      </c>
      <c r="D176" s="41" t="s">
        <v>1105</v>
      </c>
      <c r="E176" s="41" t="s">
        <v>1106</v>
      </c>
      <c r="F176" s="41">
        <v>51.42216</v>
      </c>
      <c r="G176" s="41">
        <v>-1.42615</v>
      </c>
      <c r="H176" s="41">
        <v>-0.0186</v>
      </c>
      <c r="I176" s="41">
        <v>-1.400112212</v>
      </c>
      <c r="J176" s="41">
        <v>0.034336</v>
      </c>
      <c r="K176" s="40" t="s">
        <v>213</v>
      </c>
      <c r="L176" s="43"/>
      <c r="M176" s="43"/>
      <c r="N176" s="43"/>
      <c r="O176" s="40" t="s">
        <v>746</v>
      </c>
      <c r="P176" s="40"/>
      <c r="Q176" s="40"/>
      <c r="R176" s="40"/>
      <c r="S176" s="40"/>
      <c r="T176" s="40"/>
      <c r="U176" s="40"/>
    </row>
    <row r="177">
      <c r="A177" s="40" t="s">
        <v>1096</v>
      </c>
      <c r="B177" s="41" t="str">
        <f>IFERROR(__xludf.DUMMYFUNCTION("split(split(A177,""Instance_"", FALSE),"".mat"",FALSE)"),"60_3")</f>
        <v>60_3</v>
      </c>
      <c r="C177" s="41">
        <v>-1.40011</v>
      </c>
      <c r="D177" s="41" t="s">
        <v>1107</v>
      </c>
      <c r="E177" s="41" t="s">
        <v>1108</v>
      </c>
      <c r="F177" s="41">
        <v>56.06935</v>
      </c>
      <c r="G177" s="41">
        <v>-1.47173</v>
      </c>
      <c r="H177" s="41">
        <v>-0.05115</v>
      </c>
      <c r="I177" s="41">
        <v>-1.400112212</v>
      </c>
      <c r="J177" s="41">
        <v>0.034301</v>
      </c>
      <c r="K177" s="40" t="s">
        <v>213</v>
      </c>
      <c r="L177" s="43"/>
      <c r="M177" s="43"/>
      <c r="N177" s="43"/>
      <c r="O177" s="40" t="s">
        <v>746</v>
      </c>
      <c r="P177" s="40"/>
      <c r="Q177" s="40"/>
      <c r="R177" s="40"/>
      <c r="S177" s="40"/>
      <c r="T177" s="40"/>
      <c r="U177" s="40"/>
    </row>
    <row r="178">
      <c r="A178" s="40" t="s">
        <v>1096</v>
      </c>
      <c r="B178" s="41" t="str">
        <f>IFERROR(__xludf.DUMMYFUNCTION("split(split(A178,""Instance_"", FALSE),"".mat"",FALSE)"),"60_3")</f>
        <v>60_3</v>
      </c>
      <c r="C178" s="41">
        <v>-1.40011</v>
      </c>
      <c r="D178" s="41" t="s">
        <v>1109</v>
      </c>
      <c r="E178" s="41" t="s">
        <v>1110</v>
      </c>
      <c r="F178" s="41">
        <v>57.84853</v>
      </c>
      <c r="G178" s="41">
        <v>-1.46615</v>
      </c>
      <c r="H178" s="41">
        <v>-0.04716</v>
      </c>
      <c r="I178" s="41">
        <v>-1.400112212</v>
      </c>
      <c r="J178" s="41">
        <v>0.033738</v>
      </c>
      <c r="K178" s="40" t="s">
        <v>213</v>
      </c>
      <c r="L178" s="43"/>
      <c r="M178" s="43"/>
      <c r="N178" s="43"/>
      <c r="O178" s="40" t="s">
        <v>746</v>
      </c>
      <c r="P178" s="40"/>
      <c r="Q178" s="40"/>
      <c r="R178" s="40"/>
      <c r="S178" s="40"/>
      <c r="T178" s="40"/>
      <c r="U178" s="40"/>
    </row>
    <row r="179">
      <c r="A179" s="40" t="s">
        <v>1096</v>
      </c>
      <c r="B179" s="41" t="str">
        <f>IFERROR(__xludf.DUMMYFUNCTION("split(split(A179,""Instance_"", FALSE),"".mat"",FALSE)"),"60_3")</f>
        <v>60_3</v>
      </c>
      <c r="C179" s="41">
        <v>-1.40011</v>
      </c>
      <c r="D179" s="41" t="s">
        <v>1111</v>
      </c>
      <c r="E179" s="41" t="s">
        <v>1112</v>
      </c>
      <c r="F179" s="41">
        <v>56.81821</v>
      </c>
      <c r="G179" s="41">
        <v>-1.45709</v>
      </c>
      <c r="H179" s="41">
        <v>-0.0407</v>
      </c>
      <c r="I179" s="41">
        <v>-1.400112212</v>
      </c>
      <c r="J179" s="41">
        <v>0.035172</v>
      </c>
      <c r="K179" s="40" t="s">
        <v>213</v>
      </c>
      <c r="L179" s="43"/>
      <c r="M179" s="43"/>
      <c r="N179" s="43"/>
      <c r="O179" s="40" t="s">
        <v>746</v>
      </c>
      <c r="P179" s="40"/>
      <c r="Q179" s="40"/>
      <c r="R179" s="40"/>
      <c r="S179" s="40"/>
      <c r="T179" s="40"/>
      <c r="U179" s="40"/>
    </row>
    <row r="180">
      <c r="A180" s="40" t="s">
        <v>1096</v>
      </c>
      <c r="B180" s="41" t="str">
        <f>IFERROR(__xludf.DUMMYFUNCTION("split(split(A180,""Instance_"", FALSE),"".mat"",FALSE)"),"60_3")</f>
        <v>60_3</v>
      </c>
      <c r="C180" s="41">
        <v>-1.40011</v>
      </c>
      <c r="D180" s="41" t="s">
        <v>1113</v>
      </c>
      <c r="E180" s="41" t="s">
        <v>1114</v>
      </c>
      <c r="F180" s="41">
        <v>52.65034</v>
      </c>
      <c r="G180" s="41">
        <v>-1.36449</v>
      </c>
      <c r="H180" s="41">
        <v>0.025444</v>
      </c>
      <c r="I180" s="41">
        <v>-1.36448768</v>
      </c>
      <c r="J180" s="41">
        <v>0.10125</v>
      </c>
      <c r="K180" s="40" t="s">
        <v>213</v>
      </c>
      <c r="L180" s="43"/>
      <c r="M180" s="43"/>
      <c r="N180" s="43"/>
      <c r="O180" s="40" t="s">
        <v>746</v>
      </c>
      <c r="P180" s="40"/>
      <c r="Q180" s="40"/>
      <c r="R180" s="40"/>
      <c r="S180" s="40"/>
      <c r="T180" s="40"/>
      <c r="U180" s="40"/>
    </row>
    <row r="181">
      <c r="A181" s="40" t="s">
        <v>1096</v>
      </c>
      <c r="B181" s="41" t="str">
        <f>IFERROR(__xludf.DUMMYFUNCTION("split(split(A181,""Instance_"", FALSE),"".mat"",FALSE)"),"60_3")</f>
        <v>60_3</v>
      </c>
      <c r="C181" s="41">
        <v>-1.40011</v>
      </c>
      <c r="D181" s="41" t="s">
        <v>1115</v>
      </c>
      <c r="E181" s="41" t="s">
        <v>1116</v>
      </c>
      <c r="F181" s="41">
        <v>55.21761</v>
      </c>
      <c r="G181" s="41">
        <v>-1.36449</v>
      </c>
      <c r="H181" s="41">
        <v>0.025444</v>
      </c>
      <c r="I181" s="41">
        <v>-1.36448768</v>
      </c>
      <c r="J181" s="41">
        <v>0.107615</v>
      </c>
      <c r="K181" s="40" t="s">
        <v>213</v>
      </c>
      <c r="L181" s="43"/>
      <c r="M181" s="43"/>
      <c r="N181" s="43"/>
      <c r="O181" s="40" t="s">
        <v>746</v>
      </c>
      <c r="P181" s="40"/>
      <c r="Q181" s="40"/>
      <c r="R181" s="40"/>
      <c r="S181" s="40"/>
      <c r="T181" s="40"/>
      <c r="U181" s="40"/>
    </row>
    <row r="182">
      <c r="A182" s="40" t="s">
        <v>1117</v>
      </c>
      <c r="B182" s="41" t="str">
        <f>IFERROR(__xludf.DUMMYFUNCTION("split(split(A182,""Instance_"", FALSE),"".mat"",FALSE)"),"80_1")</f>
        <v>80_1</v>
      </c>
      <c r="C182" s="41">
        <v>-2.77772</v>
      </c>
      <c r="D182" s="41" t="s">
        <v>1118</v>
      </c>
      <c r="E182" s="41" t="s">
        <v>1119</v>
      </c>
      <c r="F182" s="41">
        <v>83.43909</v>
      </c>
      <c r="G182" s="41">
        <v>-2.79041</v>
      </c>
      <c r="H182" s="41">
        <v>-0.00457</v>
      </c>
      <c r="I182" s="41">
        <v>-2.777716542</v>
      </c>
      <c r="J182" s="41">
        <v>0.087073</v>
      </c>
      <c r="K182" s="40" t="s">
        <v>213</v>
      </c>
      <c r="L182" s="43"/>
      <c r="M182" s="43"/>
      <c r="N182" s="43"/>
      <c r="O182" s="40" t="s">
        <v>746</v>
      </c>
      <c r="P182" s="40"/>
      <c r="Q182" s="40"/>
      <c r="R182" s="40"/>
      <c r="S182" s="40"/>
      <c r="T182" s="40"/>
      <c r="U182" s="40"/>
    </row>
    <row r="183">
      <c r="A183" s="40" t="s">
        <v>1117</v>
      </c>
      <c r="B183" s="41" t="str">
        <f>IFERROR(__xludf.DUMMYFUNCTION("split(split(A183,""Instance_"", FALSE),"".mat"",FALSE)"),"80_1")</f>
        <v>80_1</v>
      </c>
      <c r="C183" s="41">
        <v>-2.77772</v>
      </c>
      <c r="D183" s="41" t="s">
        <v>1120</v>
      </c>
      <c r="E183" s="41" t="s">
        <v>1121</v>
      </c>
      <c r="F183" s="41">
        <v>77.69395</v>
      </c>
      <c r="G183" s="41">
        <v>-2.78824</v>
      </c>
      <c r="H183" s="41">
        <v>-0.00379</v>
      </c>
      <c r="I183" s="41">
        <v>-2.777716542</v>
      </c>
      <c r="J183" s="41">
        <v>0.081868</v>
      </c>
      <c r="K183" s="40" t="s">
        <v>213</v>
      </c>
      <c r="L183" s="43"/>
      <c r="M183" s="43"/>
      <c r="N183" s="43"/>
      <c r="O183" s="40" t="s">
        <v>746</v>
      </c>
      <c r="P183" s="40"/>
      <c r="Q183" s="40"/>
      <c r="R183" s="40"/>
      <c r="S183" s="40"/>
      <c r="T183" s="40"/>
      <c r="U183" s="40"/>
    </row>
    <row r="184">
      <c r="A184" s="40" t="s">
        <v>1117</v>
      </c>
      <c r="B184" s="41" t="str">
        <f>IFERROR(__xludf.DUMMYFUNCTION("split(split(A184,""Instance_"", FALSE),"".mat"",FALSE)"),"80_1")</f>
        <v>80_1</v>
      </c>
      <c r="C184" s="41">
        <v>-2.77772</v>
      </c>
      <c r="D184" s="41" t="s">
        <v>1122</v>
      </c>
      <c r="E184" s="41" t="s">
        <v>1123</v>
      </c>
      <c r="F184" s="41">
        <v>70.23237</v>
      </c>
      <c r="G184" s="41">
        <v>-2.76819</v>
      </c>
      <c r="H184" s="41">
        <v>0.003431</v>
      </c>
      <c r="I184" s="41">
        <v>-2.768186745</v>
      </c>
      <c r="J184" s="41">
        <v>0.158736</v>
      </c>
      <c r="K184" s="40" t="s">
        <v>213</v>
      </c>
      <c r="L184" s="43"/>
      <c r="M184" s="43"/>
      <c r="N184" s="43"/>
      <c r="O184" s="40" t="s">
        <v>746</v>
      </c>
      <c r="P184" s="40"/>
      <c r="Q184" s="40"/>
      <c r="R184" s="40"/>
      <c r="S184" s="40"/>
      <c r="T184" s="40"/>
      <c r="U184" s="40"/>
    </row>
    <row r="185">
      <c r="A185" s="40" t="s">
        <v>1117</v>
      </c>
      <c r="B185" s="41" t="str">
        <f>IFERROR(__xludf.DUMMYFUNCTION("split(split(A185,""Instance_"", FALSE),"".mat"",FALSE)"),"80_1")</f>
        <v>80_1</v>
      </c>
      <c r="C185" s="41">
        <v>-2.77772</v>
      </c>
      <c r="D185" s="41" t="s">
        <v>1124</v>
      </c>
      <c r="E185" s="41" t="s">
        <v>1125</v>
      </c>
      <c r="F185" s="41">
        <v>83.64927</v>
      </c>
      <c r="G185" s="41">
        <v>-2.85222</v>
      </c>
      <c r="H185" s="41">
        <v>-0.02682</v>
      </c>
      <c r="I185" s="41">
        <v>-2.777716542</v>
      </c>
      <c r="J185" s="41">
        <v>0.077164</v>
      </c>
      <c r="K185" s="40" t="s">
        <v>213</v>
      </c>
      <c r="L185" s="43"/>
      <c r="M185" s="43"/>
      <c r="N185" s="43"/>
      <c r="O185" s="40" t="s">
        <v>746</v>
      </c>
      <c r="P185" s="40"/>
      <c r="Q185" s="40"/>
      <c r="R185" s="40"/>
      <c r="S185" s="40"/>
      <c r="T185" s="40"/>
      <c r="U185" s="40"/>
    </row>
    <row r="186">
      <c r="A186" s="40" t="s">
        <v>1117</v>
      </c>
      <c r="B186" s="41" t="str">
        <f>IFERROR(__xludf.DUMMYFUNCTION("split(split(A186,""Instance_"", FALSE),"".mat"",FALSE)"),"80_1")</f>
        <v>80_1</v>
      </c>
      <c r="C186" s="41">
        <v>-2.77772</v>
      </c>
      <c r="D186" s="41" t="s">
        <v>1126</v>
      </c>
      <c r="E186" s="41" t="s">
        <v>1127</v>
      </c>
      <c r="F186" s="41">
        <v>64.20746</v>
      </c>
      <c r="G186" s="41">
        <v>-2.78963</v>
      </c>
      <c r="H186" s="41">
        <v>-0.00429</v>
      </c>
      <c r="I186" s="41">
        <v>-2.777716542</v>
      </c>
      <c r="J186" s="41">
        <v>0.078887</v>
      </c>
      <c r="K186" s="40" t="s">
        <v>213</v>
      </c>
      <c r="L186" s="43"/>
      <c r="M186" s="43"/>
      <c r="N186" s="43"/>
      <c r="O186" s="40" t="s">
        <v>746</v>
      </c>
      <c r="P186" s="40"/>
      <c r="Q186" s="40"/>
      <c r="R186" s="40"/>
      <c r="S186" s="40"/>
      <c r="T186" s="40"/>
      <c r="U186" s="40"/>
    </row>
    <row r="187">
      <c r="A187" s="40" t="s">
        <v>1117</v>
      </c>
      <c r="B187" s="41" t="str">
        <f>IFERROR(__xludf.DUMMYFUNCTION("split(split(A187,""Instance_"", FALSE),"".mat"",FALSE)"),"80_1")</f>
        <v>80_1</v>
      </c>
      <c r="C187" s="41">
        <v>-2.77772</v>
      </c>
      <c r="D187" s="41" t="s">
        <v>1128</v>
      </c>
      <c r="E187" s="41" t="s">
        <v>1129</v>
      </c>
      <c r="F187" s="41">
        <v>101.1595</v>
      </c>
      <c r="G187" s="41">
        <v>-2.76318</v>
      </c>
      <c r="H187" s="41">
        <v>0.005235</v>
      </c>
      <c r="I187" s="41">
        <v>-2.763175817</v>
      </c>
      <c r="J187" s="41">
        <v>0.15698</v>
      </c>
      <c r="K187" s="40" t="s">
        <v>213</v>
      </c>
      <c r="L187" s="43"/>
      <c r="M187" s="43"/>
      <c r="N187" s="43"/>
      <c r="O187" s="40" t="s">
        <v>746</v>
      </c>
      <c r="P187" s="40"/>
      <c r="Q187" s="40"/>
      <c r="R187" s="40"/>
      <c r="S187" s="40"/>
      <c r="T187" s="40"/>
      <c r="U187" s="40"/>
    </row>
    <row r="188">
      <c r="A188" s="40" t="s">
        <v>1117</v>
      </c>
      <c r="B188" s="41" t="str">
        <f>IFERROR(__xludf.DUMMYFUNCTION("split(split(A188,""Instance_"", FALSE),"".mat"",FALSE)"),"80_1")</f>
        <v>80_1</v>
      </c>
      <c r="C188" s="41">
        <v>-2.77772</v>
      </c>
      <c r="D188" s="41" t="s">
        <v>1130</v>
      </c>
      <c r="E188" s="41" t="s">
        <v>1131</v>
      </c>
      <c r="F188" s="41">
        <v>67.32649</v>
      </c>
      <c r="G188" s="41">
        <v>-2.82243</v>
      </c>
      <c r="H188" s="41">
        <v>-0.0161</v>
      </c>
      <c r="I188" s="41">
        <v>-2.777716542</v>
      </c>
      <c r="J188" s="41">
        <v>0.078226</v>
      </c>
      <c r="K188" s="40" t="s">
        <v>213</v>
      </c>
      <c r="L188" s="43"/>
      <c r="M188" s="43"/>
      <c r="N188" s="43"/>
      <c r="O188" s="40" t="s">
        <v>746</v>
      </c>
      <c r="P188" s="40"/>
      <c r="Q188" s="40"/>
      <c r="R188" s="40"/>
      <c r="S188" s="40"/>
      <c r="T188" s="40"/>
      <c r="U188" s="40"/>
    </row>
    <row r="189">
      <c r="A189" s="40" t="s">
        <v>1117</v>
      </c>
      <c r="B189" s="41" t="str">
        <f>IFERROR(__xludf.DUMMYFUNCTION("split(split(A189,""Instance_"", FALSE),"".mat"",FALSE)"),"80_1")</f>
        <v>80_1</v>
      </c>
      <c r="C189" s="41">
        <v>-2.77772</v>
      </c>
      <c r="D189" s="41" t="s">
        <v>1132</v>
      </c>
      <c r="E189" s="41" t="s">
        <v>1133</v>
      </c>
      <c r="F189" s="41">
        <v>83.34855</v>
      </c>
      <c r="G189" s="41">
        <v>-2.77772</v>
      </c>
      <c r="H189" s="41">
        <v>0.0</v>
      </c>
      <c r="I189" s="41">
        <v>-2.777716542</v>
      </c>
      <c r="J189" s="41">
        <v>0.077522</v>
      </c>
      <c r="K189" s="40" t="s">
        <v>213</v>
      </c>
      <c r="L189" s="43"/>
      <c r="M189" s="43"/>
      <c r="N189" s="43"/>
      <c r="O189" s="40" t="s">
        <v>746</v>
      </c>
      <c r="P189" s="40"/>
      <c r="Q189" s="40"/>
      <c r="R189" s="40"/>
      <c r="S189" s="40"/>
      <c r="T189" s="40"/>
      <c r="U189" s="40"/>
    </row>
    <row r="190">
      <c r="A190" s="40" t="s">
        <v>1117</v>
      </c>
      <c r="B190" s="41" t="str">
        <f>IFERROR(__xludf.DUMMYFUNCTION("split(split(A190,""Instance_"", FALSE),"".mat"",FALSE)"),"80_1")</f>
        <v>80_1</v>
      </c>
      <c r="C190" s="41">
        <v>-2.77772</v>
      </c>
      <c r="D190" s="41" t="s">
        <v>1134</v>
      </c>
      <c r="E190" s="41" t="s">
        <v>1135</v>
      </c>
      <c r="F190" s="41">
        <v>83.66716</v>
      </c>
      <c r="G190" s="41">
        <v>-2.76777</v>
      </c>
      <c r="H190" s="41">
        <v>0.003583</v>
      </c>
      <c r="I190" s="41">
        <v>-2.767765219</v>
      </c>
      <c r="J190" s="41">
        <v>0.162263</v>
      </c>
      <c r="K190" s="40" t="s">
        <v>213</v>
      </c>
      <c r="L190" s="43"/>
      <c r="M190" s="43"/>
      <c r="N190" s="43"/>
      <c r="O190" s="40" t="s">
        <v>746</v>
      </c>
      <c r="P190" s="40"/>
      <c r="Q190" s="40"/>
      <c r="R190" s="40"/>
      <c r="S190" s="40"/>
      <c r="T190" s="40"/>
      <c r="U190" s="40"/>
    </row>
    <row r="191">
      <c r="A191" s="40" t="s">
        <v>1117</v>
      </c>
      <c r="B191" s="41" t="str">
        <f>IFERROR(__xludf.DUMMYFUNCTION("split(split(A191,""Instance_"", FALSE),"".mat"",FALSE)"),"80_1")</f>
        <v>80_1</v>
      </c>
      <c r="C191" s="41">
        <v>-2.77772</v>
      </c>
      <c r="D191" s="41" t="s">
        <v>1136</v>
      </c>
      <c r="E191" s="41" t="s">
        <v>1137</v>
      </c>
      <c r="F191" s="41">
        <v>66.40002</v>
      </c>
      <c r="G191" s="41">
        <v>-2.78608</v>
      </c>
      <c r="H191" s="41">
        <v>-0.00301</v>
      </c>
      <c r="I191" s="41">
        <v>-2.777716542</v>
      </c>
      <c r="J191" s="41">
        <v>0.078414</v>
      </c>
      <c r="K191" s="40" t="s">
        <v>213</v>
      </c>
      <c r="L191" s="43"/>
      <c r="M191" s="43"/>
      <c r="N191" s="43"/>
      <c r="O191" s="40" t="s">
        <v>746</v>
      </c>
      <c r="P191" s="40"/>
      <c r="Q191" s="40"/>
      <c r="R191" s="40"/>
      <c r="S191" s="40"/>
      <c r="T191" s="40"/>
      <c r="U191" s="40"/>
    </row>
    <row r="192">
      <c r="A192" s="40" t="s">
        <v>1138</v>
      </c>
      <c r="B192" s="41" t="str">
        <f>IFERROR(__xludf.DUMMYFUNCTION("split(split(A192,""Instance_"", FALSE),"".mat"",FALSE)"),"80_2")</f>
        <v>80_2</v>
      </c>
      <c r="C192" s="41">
        <v>-2.42626</v>
      </c>
      <c r="D192" s="41" t="s">
        <v>1139</v>
      </c>
      <c r="E192" s="41" t="s">
        <v>1140</v>
      </c>
      <c r="F192" s="41">
        <v>97.41981</v>
      </c>
      <c r="G192" s="41">
        <v>-2.51078</v>
      </c>
      <c r="H192" s="41">
        <v>-0.03484</v>
      </c>
      <c r="I192" s="41">
        <v>-2.426260132</v>
      </c>
      <c r="J192" s="41">
        <v>0.077969</v>
      </c>
      <c r="K192" s="40" t="s">
        <v>213</v>
      </c>
      <c r="L192" s="43"/>
      <c r="M192" s="43"/>
      <c r="N192" s="43"/>
      <c r="O192" s="40" t="s">
        <v>746</v>
      </c>
      <c r="P192" s="40"/>
      <c r="Q192" s="40"/>
      <c r="R192" s="40"/>
      <c r="S192" s="40"/>
      <c r="T192" s="40"/>
      <c r="U192" s="40"/>
    </row>
    <row r="193">
      <c r="A193" s="40" t="s">
        <v>1138</v>
      </c>
      <c r="B193" s="41" t="str">
        <f>IFERROR(__xludf.DUMMYFUNCTION("split(split(A193,""Instance_"", FALSE),"".mat"",FALSE)"),"80_2")</f>
        <v>80_2</v>
      </c>
      <c r="C193" s="41">
        <v>-2.42626</v>
      </c>
      <c r="D193" s="41" t="s">
        <v>1141</v>
      </c>
      <c r="E193" s="41" t="s">
        <v>1142</v>
      </c>
      <c r="F193" s="41">
        <v>73.9492</v>
      </c>
      <c r="G193" s="41">
        <v>-2.54564</v>
      </c>
      <c r="H193" s="41">
        <v>-0.0492</v>
      </c>
      <c r="I193" s="41">
        <v>-2.426260132</v>
      </c>
      <c r="J193" s="41">
        <v>0.077469</v>
      </c>
      <c r="K193" s="40" t="s">
        <v>213</v>
      </c>
      <c r="L193" s="43"/>
      <c r="M193" s="43"/>
      <c r="N193" s="43"/>
      <c r="O193" s="40" t="s">
        <v>746</v>
      </c>
      <c r="P193" s="40"/>
      <c r="Q193" s="40"/>
      <c r="R193" s="40"/>
      <c r="S193" s="40"/>
      <c r="T193" s="40"/>
      <c r="U193" s="40"/>
    </row>
    <row r="194">
      <c r="A194" s="40" t="s">
        <v>1138</v>
      </c>
      <c r="B194" s="41" t="str">
        <f>IFERROR(__xludf.DUMMYFUNCTION("split(split(A194,""Instance_"", FALSE),"".mat"",FALSE)"),"80_2")</f>
        <v>80_2</v>
      </c>
      <c r="C194" s="41">
        <v>-2.42626</v>
      </c>
      <c r="D194" s="41" t="s">
        <v>1143</v>
      </c>
      <c r="E194" s="41" t="s">
        <v>1144</v>
      </c>
      <c r="F194" s="41">
        <v>80.08377</v>
      </c>
      <c r="G194" s="41">
        <v>-2.50951</v>
      </c>
      <c r="H194" s="41">
        <v>-0.03431</v>
      </c>
      <c r="I194" s="41">
        <v>-2.426260132</v>
      </c>
      <c r="J194" s="41">
        <v>0.078411</v>
      </c>
      <c r="K194" s="40" t="s">
        <v>213</v>
      </c>
      <c r="L194" s="43"/>
      <c r="M194" s="43"/>
      <c r="N194" s="43"/>
      <c r="O194" s="40" t="s">
        <v>746</v>
      </c>
      <c r="P194" s="40"/>
      <c r="Q194" s="40"/>
      <c r="R194" s="40"/>
      <c r="S194" s="40"/>
      <c r="T194" s="40"/>
      <c r="U194" s="40"/>
    </row>
    <row r="195">
      <c r="A195" s="40" t="s">
        <v>1138</v>
      </c>
      <c r="B195" s="41" t="str">
        <f>IFERROR(__xludf.DUMMYFUNCTION("split(split(A195,""Instance_"", FALSE),"".mat"",FALSE)"),"80_2")</f>
        <v>80_2</v>
      </c>
      <c r="C195" s="41">
        <v>-2.42626</v>
      </c>
      <c r="D195" s="41" t="s">
        <v>1145</v>
      </c>
      <c r="E195" s="41" t="s">
        <v>1146</v>
      </c>
      <c r="F195" s="41">
        <v>66.69822</v>
      </c>
      <c r="G195" s="41">
        <v>-2.42626</v>
      </c>
      <c r="H195" s="42">
        <v>5.49E-16</v>
      </c>
      <c r="I195" s="41">
        <v>-2.426260132</v>
      </c>
      <c r="J195" s="41">
        <v>0.232396</v>
      </c>
      <c r="K195" s="40" t="s">
        <v>213</v>
      </c>
      <c r="L195" s="43"/>
      <c r="M195" s="43"/>
      <c r="N195" s="43"/>
      <c r="O195" s="40" t="s">
        <v>746</v>
      </c>
      <c r="P195" s="40"/>
      <c r="Q195" s="40"/>
      <c r="R195" s="40"/>
      <c r="S195" s="40"/>
      <c r="T195" s="40"/>
      <c r="U195" s="40"/>
    </row>
    <row r="196">
      <c r="A196" s="40" t="s">
        <v>1138</v>
      </c>
      <c r="B196" s="41" t="str">
        <f>IFERROR(__xludf.DUMMYFUNCTION("split(split(A196,""Instance_"", FALSE),"".mat"",FALSE)"),"80_2")</f>
        <v>80_2</v>
      </c>
      <c r="C196" s="41">
        <v>-2.42626</v>
      </c>
      <c r="D196" s="41" t="s">
        <v>1147</v>
      </c>
      <c r="E196" s="41" t="s">
        <v>1148</v>
      </c>
      <c r="F196" s="41">
        <v>102.644</v>
      </c>
      <c r="G196" s="41">
        <v>-2.4643</v>
      </c>
      <c r="H196" s="41">
        <v>-0.01568</v>
      </c>
      <c r="I196" s="41">
        <v>-2.426260132</v>
      </c>
      <c r="J196" s="41">
        <v>0.077046</v>
      </c>
      <c r="K196" s="40" t="s">
        <v>213</v>
      </c>
      <c r="L196" s="43"/>
      <c r="M196" s="43"/>
      <c r="N196" s="43"/>
      <c r="O196" s="40" t="s">
        <v>746</v>
      </c>
      <c r="P196" s="40"/>
      <c r="Q196" s="40"/>
      <c r="R196" s="40"/>
      <c r="S196" s="40"/>
      <c r="T196" s="40"/>
      <c r="U196" s="40"/>
    </row>
    <row r="197">
      <c r="A197" s="40" t="s">
        <v>1138</v>
      </c>
      <c r="B197" s="41" t="str">
        <f>IFERROR(__xludf.DUMMYFUNCTION("split(split(A197,""Instance_"", FALSE),"".mat"",FALSE)"),"80_2")</f>
        <v>80_2</v>
      </c>
      <c r="C197" s="41">
        <v>-2.42626</v>
      </c>
      <c r="D197" s="41" t="s">
        <v>1149</v>
      </c>
      <c r="E197" s="41" t="s">
        <v>1150</v>
      </c>
      <c r="F197" s="41">
        <v>77.04747</v>
      </c>
      <c r="G197" s="41">
        <v>-2.55308</v>
      </c>
      <c r="H197" s="41">
        <v>-0.05227</v>
      </c>
      <c r="I197" s="41">
        <v>-2.426260132</v>
      </c>
      <c r="J197" s="41">
        <v>0.077165</v>
      </c>
      <c r="K197" s="40" t="s">
        <v>213</v>
      </c>
      <c r="L197" s="43"/>
      <c r="M197" s="43"/>
      <c r="N197" s="43"/>
      <c r="O197" s="40" t="s">
        <v>746</v>
      </c>
      <c r="P197" s="40"/>
      <c r="Q197" s="40"/>
      <c r="R197" s="40"/>
      <c r="S197" s="40"/>
      <c r="T197" s="40"/>
      <c r="U197" s="40"/>
    </row>
    <row r="198">
      <c r="A198" s="40" t="s">
        <v>1138</v>
      </c>
      <c r="B198" s="41" t="str">
        <f>IFERROR(__xludf.DUMMYFUNCTION("split(split(A198,""Instance_"", FALSE),"".mat"",FALSE)"),"80_2")</f>
        <v>80_2</v>
      </c>
      <c r="C198" s="41">
        <v>-2.42626</v>
      </c>
      <c r="D198" s="41" t="s">
        <v>1151</v>
      </c>
      <c r="E198" s="41" t="s">
        <v>1152</v>
      </c>
      <c r="F198" s="41">
        <v>68.26599</v>
      </c>
      <c r="G198" s="41">
        <v>-2.49816</v>
      </c>
      <c r="H198" s="41">
        <v>-0.02963</v>
      </c>
      <c r="I198" s="41">
        <v>-2.426260132</v>
      </c>
      <c r="J198" s="41">
        <v>0.078283</v>
      </c>
      <c r="K198" s="40" t="s">
        <v>213</v>
      </c>
      <c r="L198" s="43"/>
      <c r="M198" s="43"/>
      <c r="N198" s="43"/>
      <c r="O198" s="40" t="s">
        <v>746</v>
      </c>
      <c r="P198" s="40"/>
      <c r="Q198" s="40"/>
      <c r="R198" s="40"/>
      <c r="S198" s="40"/>
      <c r="T198" s="40"/>
      <c r="U198" s="40"/>
    </row>
    <row r="199">
      <c r="A199" s="40" t="s">
        <v>1138</v>
      </c>
      <c r="B199" s="41" t="str">
        <f>IFERROR(__xludf.DUMMYFUNCTION("split(split(A199,""Instance_"", FALSE),"".mat"",FALSE)"),"80_2")</f>
        <v>80_2</v>
      </c>
      <c r="C199" s="41">
        <v>-2.42626</v>
      </c>
      <c r="D199" s="41" t="s">
        <v>1153</v>
      </c>
      <c r="E199" s="41" t="s">
        <v>1154</v>
      </c>
      <c r="F199" s="41">
        <v>88.38874</v>
      </c>
      <c r="G199" s="41">
        <v>-2.48438</v>
      </c>
      <c r="H199" s="41">
        <v>-0.02395</v>
      </c>
      <c r="I199" s="41">
        <v>-2.426260132</v>
      </c>
      <c r="J199" s="41">
        <v>0.07651</v>
      </c>
      <c r="K199" s="40" t="s">
        <v>213</v>
      </c>
      <c r="L199" s="43"/>
      <c r="M199" s="43"/>
      <c r="N199" s="43"/>
      <c r="O199" s="40" t="s">
        <v>746</v>
      </c>
      <c r="P199" s="40"/>
      <c r="Q199" s="40"/>
      <c r="R199" s="40"/>
      <c r="S199" s="40"/>
      <c r="T199" s="40"/>
      <c r="U199" s="40"/>
    </row>
    <row r="200">
      <c r="A200" s="40" t="s">
        <v>1138</v>
      </c>
      <c r="B200" s="41" t="str">
        <f>IFERROR(__xludf.DUMMYFUNCTION("split(split(A200,""Instance_"", FALSE),"".mat"",FALSE)"),"80_2")</f>
        <v>80_2</v>
      </c>
      <c r="C200" s="41">
        <v>-2.42626</v>
      </c>
      <c r="D200" s="41" t="s">
        <v>1155</v>
      </c>
      <c r="E200" s="41" t="s">
        <v>1156</v>
      </c>
      <c r="F200" s="41">
        <v>69.68223</v>
      </c>
      <c r="G200" s="41">
        <v>-2.55184</v>
      </c>
      <c r="H200" s="41">
        <v>-0.05176</v>
      </c>
      <c r="I200" s="41">
        <v>-2.426260132</v>
      </c>
      <c r="J200" s="41">
        <v>0.078051</v>
      </c>
      <c r="K200" s="40" t="s">
        <v>213</v>
      </c>
      <c r="L200" s="43"/>
      <c r="M200" s="43"/>
      <c r="N200" s="43"/>
      <c r="O200" s="40" t="s">
        <v>746</v>
      </c>
      <c r="P200" s="40"/>
      <c r="Q200" s="40"/>
      <c r="R200" s="40"/>
      <c r="S200" s="40"/>
      <c r="T200" s="40"/>
      <c r="U200" s="40"/>
    </row>
    <row r="201">
      <c r="A201" s="40" t="s">
        <v>1138</v>
      </c>
      <c r="B201" s="41" t="str">
        <f>IFERROR(__xludf.DUMMYFUNCTION("split(split(A201,""Instance_"", FALSE),"".mat"",FALSE)"),"80_2")</f>
        <v>80_2</v>
      </c>
      <c r="C201" s="41">
        <v>-2.42626</v>
      </c>
      <c r="D201" s="41" t="s">
        <v>1157</v>
      </c>
      <c r="E201" s="41" t="s">
        <v>1158</v>
      </c>
      <c r="F201" s="41">
        <v>77.19915</v>
      </c>
      <c r="G201" s="41">
        <v>-2.42626</v>
      </c>
      <c r="H201" s="42">
        <v>3.66E-16</v>
      </c>
      <c r="I201" s="41">
        <v>-2.426260132</v>
      </c>
      <c r="J201" s="41">
        <v>0.153964</v>
      </c>
      <c r="K201" s="40" t="s">
        <v>213</v>
      </c>
      <c r="L201" s="43"/>
      <c r="M201" s="43"/>
      <c r="N201" s="43"/>
      <c r="O201" s="40" t="s">
        <v>746</v>
      </c>
      <c r="P201" s="40"/>
      <c r="Q201" s="40"/>
      <c r="R201" s="40"/>
      <c r="S201" s="40"/>
      <c r="T201" s="40"/>
      <c r="U201" s="40"/>
    </row>
    <row r="202">
      <c r="A202" s="40" t="s">
        <v>1159</v>
      </c>
      <c r="B202" s="41" t="str">
        <f>IFERROR(__xludf.DUMMYFUNCTION("split(split(A202,""Instance_"", FALSE),"".mat"",FALSE)"),"80_3")</f>
        <v>80_3</v>
      </c>
      <c r="C202" s="41">
        <v>-2.48738</v>
      </c>
      <c r="D202" s="41" t="s">
        <v>1160</v>
      </c>
      <c r="E202" s="41" t="s">
        <v>1161</v>
      </c>
      <c r="F202" s="41">
        <v>72.58222</v>
      </c>
      <c r="G202" s="41">
        <v>-2.48111</v>
      </c>
      <c r="H202" s="41">
        <v>0.002519</v>
      </c>
      <c r="I202" s="41">
        <v>-2.481110029</v>
      </c>
      <c r="J202" s="41">
        <v>0.230577</v>
      </c>
      <c r="K202" s="40" t="s">
        <v>213</v>
      </c>
      <c r="L202" s="43"/>
      <c r="M202" s="43"/>
      <c r="N202" s="43"/>
      <c r="O202" s="40" t="s">
        <v>746</v>
      </c>
      <c r="P202" s="40"/>
      <c r="Q202" s="40"/>
      <c r="R202" s="40"/>
      <c r="S202" s="40"/>
      <c r="T202" s="40"/>
      <c r="U202" s="40"/>
    </row>
    <row r="203">
      <c r="A203" s="40" t="s">
        <v>1159</v>
      </c>
      <c r="B203" s="41" t="str">
        <f>IFERROR(__xludf.DUMMYFUNCTION("split(split(A203,""Instance_"", FALSE),"".mat"",FALSE)"),"80_3")</f>
        <v>80_3</v>
      </c>
      <c r="C203" s="41">
        <v>-2.48738</v>
      </c>
      <c r="D203" s="41" t="s">
        <v>1162</v>
      </c>
      <c r="E203" s="41" t="s">
        <v>1163</v>
      </c>
      <c r="F203" s="41">
        <v>71.20939</v>
      </c>
      <c r="G203" s="41">
        <v>-2.45838</v>
      </c>
      <c r="H203" s="41">
        <v>0.011657</v>
      </c>
      <c r="I203" s="41">
        <v>-2.458379973</v>
      </c>
      <c r="J203" s="41">
        <v>0.155506</v>
      </c>
      <c r="K203" s="40" t="s">
        <v>213</v>
      </c>
      <c r="L203" s="43"/>
      <c r="M203" s="43"/>
      <c r="N203" s="43"/>
      <c r="O203" s="40" t="s">
        <v>746</v>
      </c>
      <c r="P203" s="40"/>
      <c r="Q203" s="40"/>
      <c r="R203" s="40"/>
      <c r="S203" s="40"/>
      <c r="T203" s="40"/>
      <c r="U203" s="40"/>
    </row>
    <row r="204">
      <c r="A204" s="40" t="s">
        <v>1159</v>
      </c>
      <c r="B204" s="41" t="str">
        <f>IFERROR(__xludf.DUMMYFUNCTION("split(split(A204,""Instance_"", FALSE),"".mat"",FALSE)"),"80_3")</f>
        <v>80_3</v>
      </c>
      <c r="C204" s="41">
        <v>-2.48738</v>
      </c>
      <c r="D204" s="41" t="s">
        <v>1164</v>
      </c>
      <c r="E204" s="41" t="s">
        <v>1165</v>
      </c>
      <c r="F204" s="41">
        <v>102.7706</v>
      </c>
      <c r="G204" s="41">
        <v>-2.58352</v>
      </c>
      <c r="H204" s="41">
        <v>-0.03865</v>
      </c>
      <c r="I204" s="41">
        <v>-2.487376083</v>
      </c>
      <c r="J204" s="41">
        <v>0.078611</v>
      </c>
      <c r="K204" s="40" t="s">
        <v>213</v>
      </c>
      <c r="L204" s="43"/>
      <c r="M204" s="43"/>
      <c r="N204" s="43"/>
      <c r="O204" s="40" t="s">
        <v>746</v>
      </c>
      <c r="P204" s="40"/>
      <c r="Q204" s="40"/>
      <c r="R204" s="40"/>
      <c r="S204" s="40"/>
      <c r="T204" s="40"/>
      <c r="U204" s="40"/>
    </row>
    <row r="205">
      <c r="A205" s="40" t="s">
        <v>1159</v>
      </c>
      <c r="B205" s="41" t="str">
        <f>IFERROR(__xludf.DUMMYFUNCTION("split(split(A205,""Instance_"", FALSE),"".mat"",FALSE)"),"80_3")</f>
        <v>80_3</v>
      </c>
      <c r="C205" s="41">
        <v>-2.48738</v>
      </c>
      <c r="D205" s="41" t="s">
        <v>1166</v>
      </c>
      <c r="E205" s="41" t="s">
        <v>1167</v>
      </c>
      <c r="F205" s="41">
        <v>95.36633</v>
      </c>
      <c r="G205" s="41">
        <v>-2.45335</v>
      </c>
      <c r="H205" s="41">
        <v>0.013678</v>
      </c>
      <c r="I205" s="41">
        <v>-2.453354292</v>
      </c>
      <c r="J205" s="41">
        <v>0.154117</v>
      </c>
      <c r="K205" s="40" t="s">
        <v>213</v>
      </c>
      <c r="L205" s="43"/>
      <c r="M205" s="43"/>
      <c r="N205" s="43"/>
      <c r="O205" s="40" t="s">
        <v>746</v>
      </c>
      <c r="P205" s="40"/>
      <c r="Q205" s="40"/>
      <c r="R205" s="40"/>
      <c r="S205" s="40"/>
      <c r="T205" s="40"/>
      <c r="U205" s="40"/>
    </row>
    <row r="206">
      <c r="A206" s="40" t="s">
        <v>1159</v>
      </c>
      <c r="B206" s="41" t="str">
        <f>IFERROR(__xludf.DUMMYFUNCTION("split(split(A206,""Instance_"", FALSE),"".mat"",FALSE)"),"80_3")</f>
        <v>80_3</v>
      </c>
      <c r="C206" s="41">
        <v>-2.48738</v>
      </c>
      <c r="D206" s="41" t="s">
        <v>1168</v>
      </c>
      <c r="E206" s="41" t="s">
        <v>1169</v>
      </c>
      <c r="F206" s="41">
        <v>104.4596</v>
      </c>
      <c r="G206" s="41">
        <v>-2.45947</v>
      </c>
      <c r="H206" s="41">
        <v>0.011217</v>
      </c>
      <c r="I206" s="41">
        <v>-2.459474843</v>
      </c>
      <c r="J206" s="41">
        <v>0.156231</v>
      </c>
      <c r="K206" s="40" t="s">
        <v>213</v>
      </c>
      <c r="L206" s="43"/>
      <c r="M206" s="43"/>
      <c r="N206" s="43"/>
      <c r="O206" s="40" t="s">
        <v>746</v>
      </c>
      <c r="P206" s="40"/>
      <c r="Q206" s="40"/>
      <c r="R206" s="40"/>
      <c r="S206" s="40"/>
      <c r="T206" s="40"/>
      <c r="U206" s="40"/>
    </row>
    <row r="207">
      <c r="A207" s="40" t="s">
        <v>1159</v>
      </c>
      <c r="B207" s="41" t="str">
        <f>IFERROR(__xludf.DUMMYFUNCTION("split(split(A207,""Instance_"", FALSE),"".mat"",FALSE)"),"80_3")</f>
        <v>80_3</v>
      </c>
      <c r="C207" s="41">
        <v>-2.48738</v>
      </c>
      <c r="D207" s="41" t="s">
        <v>1170</v>
      </c>
      <c r="E207" s="41" t="s">
        <v>1171</v>
      </c>
      <c r="F207" s="41">
        <v>71.75431</v>
      </c>
      <c r="G207" s="41">
        <v>-2.46028</v>
      </c>
      <c r="H207" s="41">
        <v>0.010895</v>
      </c>
      <c r="I207" s="41">
        <v>-2.460275182</v>
      </c>
      <c r="J207" s="41">
        <v>0.155018</v>
      </c>
      <c r="K207" s="40" t="s">
        <v>213</v>
      </c>
      <c r="L207" s="43"/>
      <c r="M207" s="43"/>
      <c r="N207" s="43"/>
      <c r="O207" s="40" t="s">
        <v>746</v>
      </c>
      <c r="P207" s="40"/>
      <c r="Q207" s="40"/>
      <c r="R207" s="40"/>
      <c r="S207" s="40"/>
      <c r="T207" s="40"/>
      <c r="U207" s="40"/>
    </row>
    <row r="208">
      <c r="A208" s="40" t="s">
        <v>1159</v>
      </c>
      <c r="B208" s="41" t="str">
        <f>IFERROR(__xludf.DUMMYFUNCTION("split(split(A208,""Instance_"", FALSE),"".mat"",FALSE)"),"80_3")</f>
        <v>80_3</v>
      </c>
      <c r="C208" s="41">
        <v>-2.48738</v>
      </c>
      <c r="D208" s="41" t="s">
        <v>1172</v>
      </c>
      <c r="E208" s="41" t="s">
        <v>1173</v>
      </c>
      <c r="F208" s="41">
        <v>79.15283</v>
      </c>
      <c r="G208" s="41">
        <v>-2.4518</v>
      </c>
      <c r="H208" s="41">
        <v>0.014301</v>
      </c>
      <c r="I208" s="41">
        <v>-2.451804252</v>
      </c>
      <c r="J208" s="41">
        <v>0.155984</v>
      </c>
      <c r="K208" s="40" t="s">
        <v>213</v>
      </c>
      <c r="L208" s="43"/>
      <c r="M208" s="43"/>
      <c r="N208" s="43"/>
      <c r="O208" s="40" t="s">
        <v>746</v>
      </c>
      <c r="P208" s="40"/>
      <c r="Q208" s="40"/>
      <c r="R208" s="40"/>
      <c r="S208" s="40"/>
      <c r="T208" s="40"/>
      <c r="U208" s="40"/>
    </row>
    <row r="209">
      <c r="A209" s="40" t="s">
        <v>1159</v>
      </c>
      <c r="B209" s="41" t="str">
        <f>IFERROR(__xludf.DUMMYFUNCTION("split(split(A209,""Instance_"", FALSE),"".mat"",FALSE)"),"80_3")</f>
        <v>80_3</v>
      </c>
      <c r="C209" s="41">
        <v>-2.48738</v>
      </c>
      <c r="D209" s="41" t="s">
        <v>1174</v>
      </c>
      <c r="E209" s="41" t="s">
        <v>1175</v>
      </c>
      <c r="F209" s="41">
        <v>104.3105</v>
      </c>
      <c r="G209" s="41">
        <v>-2.46627</v>
      </c>
      <c r="H209" s="41">
        <v>0.008486</v>
      </c>
      <c r="I209" s="41">
        <v>-2.466268039</v>
      </c>
      <c r="J209" s="41">
        <v>0.155005</v>
      </c>
      <c r="K209" s="40" t="s">
        <v>213</v>
      </c>
      <c r="L209" s="43"/>
      <c r="M209" s="43"/>
      <c r="N209" s="43"/>
      <c r="O209" s="40" t="s">
        <v>746</v>
      </c>
      <c r="P209" s="40"/>
      <c r="Q209" s="40"/>
      <c r="R209" s="40"/>
      <c r="S209" s="40"/>
      <c r="T209" s="40"/>
      <c r="U209" s="40"/>
    </row>
    <row r="210">
      <c r="A210" s="40" t="s">
        <v>1159</v>
      </c>
      <c r="B210" s="41" t="str">
        <f>IFERROR(__xludf.DUMMYFUNCTION("split(split(A210,""Instance_"", FALSE),"".mat"",FALSE)"),"80_3")</f>
        <v>80_3</v>
      </c>
      <c r="C210" s="41">
        <v>-2.48738</v>
      </c>
      <c r="D210" s="41" t="s">
        <v>1176</v>
      </c>
      <c r="E210" s="41" t="s">
        <v>1177</v>
      </c>
      <c r="F210" s="41">
        <v>106.1842</v>
      </c>
      <c r="G210" s="41">
        <v>-2.43802</v>
      </c>
      <c r="H210" s="41">
        <v>0.019844</v>
      </c>
      <c r="I210" s="41">
        <v>-2.438016589</v>
      </c>
      <c r="J210" s="41">
        <v>0.157703</v>
      </c>
      <c r="K210" s="40" t="s">
        <v>213</v>
      </c>
      <c r="L210" s="43"/>
      <c r="M210" s="43"/>
      <c r="N210" s="43"/>
      <c r="O210" s="40" t="s">
        <v>746</v>
      </c>
      <c r="P210" s="40"/>
      <c r="Q210" s="40"/>
      <c r="R210" s="40"/>
      <c r="S210" s="40"/>
      <c r="T210" s="40"/>
      <c r="U210" s="40"/>
    </row>
    <row r="211">
      <c r="A211" s="40" t="s">
        <v>1159</v>
      </c>
      <c r="B211" s="41" t="str">
        <f>IFERROR(__xludf.DUMMYFUNCTION("split(split(A211,""Instance_"", FALSE),"".mat"",FALSE)"),"80_3")</f>
        <v>80_3</v>
      </c>
      <c r="C211" s="41">
        <v>-2.48738</v>
      </c>
      <c r="D211" s="41" t="s">
        <v>1178</v>
      </c>
      <c r="E211" s="41" t="s">
        <v>1179</v>
      </c>
      <c r="F211" s="41">
        <v>86.51112</v>
      </c>
      <c r="G211" s="41">
        <v>-2.47385</v>
      </c>
      <c r="H211" s="41">
        <v>0.005436</v>
      </c>
      <c r="I211" s="41">
        <v>-2.473854789</v>
      </c>
      <c r="J211" s="41">
        <v>0.155478</v>
      </c>
      <c r="K211" s="40" t="s">
        <v>213</v>
      </c>
      <c r="L211" s="43"/>
      <c r="M211" s="43"/>
      <c r="N211" s="43"/>
      <c r="O211" s="40" t="s">
        <v>746</v>
      </c>
      <c r="P211" s="40"/>
      <c r="Q211" s="40"/>
      <c r="R211" s="40"/>
      <c r="S211" s="40"/>
      <c r="T211" s="40"/>
      <c r="U211" s="40"/>
    </row>
    <row r="212">
      <c r="A212" s="40" t="s">
        <v>1180</v>
      </c>
      <c r="B212" s="41" t="str">
        <f>IFERROR(__xludf.DUMMYFUNCTION("split(split(A212,""Instance_"", FALSE),"".mat"",FALSE)"),"100_1")</f>
        <v>100_1</v>
      </c>
      <c r="C212" s="41">
        <v>-2.42617</v>
      </c>
      <c r="D212" s="41" t="s">
        <v>1181</v>
      </c>
      <c r="E212" s="41" t="s">
        <v>1182</v>
      </c>
      <c r="F212" s="41">
        <v>87.16859</v>
      </c>
      <c r="G212" s="41">
        <v>-2.44335</v>
      </c>
      <c r="H212" s="41">
        <v>-0.00708</v>
      </c>
      <c r="I212" s="41">
        <v>-2.42617424</v>
      </c>
      <c r="J212" s="41">
        <v>0.159103</v>
      </c>
      <c r="K212" s="40" t="s">
        <v>213</v>
      </c>
      <c r="L212" s="43"/>
      <c r="M212" s="43"/>
      <c r="N212" s="43"/>
      <c r="O212" s="40" t="s">
        <v>746</v>
      </c>
      <c r="P212" s="40"/>
      <c r="Q212" s="40"/>
      <c r="R212" s="40"/>
      <c r="S212" s="40"/>
      <c r="T212" s="40"/>
      <c r="U212" s="40"/>
    </row>
    <row r="213">
      <c r="A213" s="40" t="s">
        <v>1180</v>
      </c>
      <c r="B213" s="41" t="str">
        <f>IFERROR(__xludf.DUMMYFUNCTION("split(split(A213,""Instance_"", FALSE),"".mat"",FALSE)"),"100_1")</f>
        <v>100_1</v>
      </c>
      <c r="C213" s="41">
        <v>-2.42617</v>
      </c>
      <c r="D213" s="41" t="s">
        <v>1183</v>
      </c>
      <c r="E213" s="41" t="s">
        <v>1184</v>
      </c>
      <c r="F213" s="41">
        <v>122.5378</v>
      </c>
      <c r="G213" s="41">
        <v>-2.47146</v>
      </c>
      <c r="H213" s="41">
        <v>-0.01867</v>
      </c>
      <c r="I213" s="41">
        <v>-2.42617424</v>
      </c>
      <c r="J213" s="41">
        <v>0.157959</v>
      </c>
      <c r="K213" s="40" t="s">
        <v>213</v>
      </c>
      <c r="L213" s="43"/>
      <c r="M213" s="43"/>
      <c r="N213" s="43"/>
      <c r="O213" s="40" t="s">
        <v>746</v>
      </c>
      <c r="P213" s="40"/>
      <c r="Q213" s="40"/>
      <c r="R213" s="40"/>
      <c r="S213" s="40"/>
      <c r="T213" s="40"/>
      <c r="U213" s="40"/>
    </row>
    <row r="214">
      <c r="A214" s="40" t="s">
        <v>1180</v>
      </c>
      <c r="B214" s="41" t="str">
        <f>IFERROR(__xludf.DUMMYFUNCTION("split(split(A214,""Instance_"", FALSE),"".mat"",FALSE)"),"100_1")</f>
        <v>100_1</v>
      </c>
      <c r="C214" s="41">
        <v>-2.42617</v>
      </c>
      <c r="D214" s="41" t="s">
        <v>1185</v>
      </c>
      <c r="E214" s="41" t="s">
        <v>1186</v>
      </c>
      <c r="F214" s="41">
        <v>127.6386</v>
      </c>
      <c r="G214" s="41">
        <v>-2.50596</v>
      </c>
      <c r="H214" s="41">
        <v>-0.03289</v>
      </c>
      <c r="I214" s="41">
        <v>-2.42617424</v>
      </c>
      <c r="J214" s="41">
        <v>0.161392</v>
      </c>
      <c r="K214" s="40" t="s">
        <v>213</v>
      </c>
      <c r="L214" s="43"/>
      <c r="M214" s="43"/>
      <c r="N214" s="43"/>
      <c r="O214" s="40" t="s">
        <v>746</v>
      </c>
      <c r="P214" s="40"/>
      <c r="Q214" s="40"/>
      <c r="R214" s="40"/>
      <c r="S214" s="40"/>
      <c r="T214" s="40"/>
      <c r="U214" s="40"/>
    </row>
    <row r="215">
      <c r="A215" s="40" t="s">
        <v>1180</v>
      </c>
      <c r="B215" s="41" t="str">
        <f>IFERROR(__xludf.DUMMYFUNCTION("split(split(A215,""Instance_"", FALSE),"".mat"",FALSE)"),"100_1")</f>
        <v>100_1</v>
      </c>
      <c r="C215" s="41">
        <v>-2.42617</v>
      </c>
      <c r="D215" s="41" t="s">
        <v>1187</v>
      </c>
      <c r="E215" s="41" t="s">
        <v>1188</v>
      </c>
      <c r="F215" s="41">
        <v>116.183</v>
      </c>
      <c r="G215" s="41">
        <v>-2.47688</v>
      </c>
      <c r="H215" s="41">
        <v>-0.0209</v>
      </c>
      <c r="I215" s="41">
        <v>-2.42617424</v>
      </c>
      <c r="J215" s="41">
        <v>0.158518</v>
      </c>
      <c r="K215" s="40" t="s">
        <v>213</v>
      </c>
      <c r="L215" s="43"/>
      <c r="M215" s="43"/>
      <c r="N215" s="43"/>
      <c r="O215" s="40" t="s">
        <v>746</v>
      </c>
      <c r="P215" s="40"/>
      <c r="Q215" s="40"/>
      <c r="R215" s="40"/>
      <c r="S215" s="40"/>
      <c r="T215" s="40"/>
      <c r="U215" s="40"/>
    </row>
    <row r="216">
      <c r="A216" s="40" t="s">
        <v>1180</v>
      </c>
      <c r="B216" s="41" t="str">
        <f>IFERROR(__xludf.DUMMYFUNCTION("split(split(A216,""Instance_"", FALSE),"".mat"",FALSE)"),"100_1")</f>
        <v>100_1</v>
      </c>
      <c r="C216" s="41">
        <v>-2.42617</v>
      </c>
      <c r="D216" s="41" t="s">
        <v>1189</v>
      </c>
      <c r="E216" s="41" t="s">
        <v>1190</v>
      </c>
      <c r="F216" s="41">
        <v>120.1847</v>
      </c>
      <c r="G216" s="41">
        <v>-2.41688</v>
      </c>
      <c r="H216" s="41">
        <v>0.003832</v>
      </c>
      <c r="I216" s="41">
        <v>-2.416877221</v>
      </c>
      <c r="J216" s="41">
        <v>0.31602</v>
      </c>
      <c r="K216" s="40" t="s">
        <v>213</v>
      </c>
      <c r="L216" s="43"/>
      <c r="M216" s="43"/>
      <c r="N216" s="43"/>
      <c r="O216" s="40" t="s">
        <v>746</v>
      </c>
      <c r="P216" s="40"/>
      <c r="Q216" s="40"/>
      <c r="R216" s="40"/>
      <c r="S216" s="40"/>
      <c r="T216" s="40"/>
      <c r="U216" s="40"/>
    </row>
    <row r="217">
      <c r="A217" s="40" t="s">
        <v>1180</v>
      </c>
      <c r="B217" s="41" t="str">
        <f>IFERROR(__xludf.DUMMYFUNCTION("split(split(A217,""Instance_"", FALSE),"".mat"",FALSE)"),"100_1")</f>
        <v>100_1</v>
      </c>
      <c r="C217" s="41">
        <v>-2.42617</v>
      </c>
      <c r="D217" s="41" t="s">
        <v>1191</v>
      </c>
      <c r="E217" s="41" t="s">
        <v>1192</v>
      </c>
      <c r="F217" s="41">
        <v>126.0828</v>
      </c>
      <c r="G217" s="41">
        <v>-2.44541</v>
      </c>
      <c r="H217" s="41">
        <v>-0.00793</v>
      </c>
      <c r="I217" s="41">
        <v>-2.42617424</v>
      </c>
      <c r="J217" s="41">
        <v>0.159744</v>
      </c>
      <c r="K217" s="40" t="s">
        <v>213</v>
      </c>
      <c r="L217" s="43"/>
      <c r="M217" s="43"/>
      <c r="N217" s="43"/>
      <c r="O217" s="40" t="s">
        <v>746</v>
      </c>
      <c r="P217" s="40"/>
      <c r="Q217" s="40"/>
      <c r="R217" s="40"/>
      <c r="S217" s="40"/>
      <c r="T217" s="40"/>
      <c r="U217" s="40"/>
    </row>
    <row r="218">
      <c r="A218" s="40" t="s">
        <v>1180</v>
      </c>
      <c r="B218" s="41" t="str">
        <f>IFERROR(__xludf.DUMMYFUNCTION("split(split(A218,""Instance_"", FALSE),"".mat"",FALSE)"),"100_1")</f>
        <v>100_1</v>
      </c>
      <c r="C218" s="41">
        <v>-2.42617</v>
      </c>
      <c r="D218" s="41" t="s">
        <v>1193</v>
      </c>
      <c r="E218" s="41" t="s">
        <v>1194</v>
      </c>
      <c r="F218" s="41">
        <v>129.0719</v>
      </c>
      <c r="G218" s="41">
        <v>-2.42418</v>
      </c>
      <c r="H218" s="41">
        <v>8.2E-4</v>
      </c>
      <c r="I218" s="41">
        <v>-2.424183604</v>
      </c>
      <c r="J218" s="41">
        <v>0.320704</v>
      </c>
      <c r="K218" s="40" t="s">
        <v>213</v>
      </c>
      <c r="L218" s="43"/>
      <c r="M218" s="43"/>
      <c r="N218" s="43"/>
      <c r="O218" s="40" t="s">
        <v>746</v>
      </c>
      <c r="P218" s="40"/>
      <c r="Q218" s="40"/>
      <c r="R218" s="40"/>
      <c r="S218" s="40"/>
      <c r="T218" s="40"/>
      <c r="U218" s="40"/>
    </row>
    <row r="219">
      <c r="A219" s="40" t="s">
        <v>1180</v>
      </c>
      <c r="B219" s="41" t="str">
        <f>IFERROR(__xludf.DUMMYFUNCTION("split(split(A219,""Instance_"", FALSE),"".mat"",FALSE)"),"100_1")</f>
        <v>100_1</v>
      </c>
      <c r="C219" s="41">
        <v>-2.42617</v>
      </c>
      <c r="D219" s="41" t="s">
        <v>1195</v>
      </c>
      <c r="E219" s="41" t="s">
        <v>1196</v>
      </c>
      <c r="F219" s="41">
        <v>129.0664</v>
      </c>
      <c r="G219" s="41">
        <v>-2.38244</v>
      </c>
      <c r="H219" s="41">
        <v>0.018025</v>
      </c>
      <c r="I219" s="41">
        <v>-2.382441261</v>
      </c>
      <c r="J219" s="41">
        <v>0.317906</v>
      </c>
      <c r="K219" s="40" t="s">
        <v>213</v>
      </c>
      <c r="L219" s="43"/>
      <c r="M219" s="43"/>
      <c r="N219" s="43"/>
      <c r="O219" s="40" t="s">
        <v>746</v>
      </c>
      <c r="P219" s="40"/>
      <c r="Q219" s="40"/>
      <c r="R219" s="40"/>
      <c r="S219" s="40"/>
      <c r="T219" s="40"/>
      <c r="U219" s="40"/>
    </row>
    <row r="220">
      <c r="A220" s="40" t="s">
        <v>1180</v>
      </c>
      <c r="B220" s="41" t="str">
        <f>IFERROR(__xludf.DUMMYFUNCTION("split(split(A220,""Instance_"", FALSE),"".mat"",FALSE)"),"100_1")</f>
        <v>100_1</v>
      </c>
      <c r="C220" s="41">
        <v>-2.42617</v>
      </c>
      <c r="D220" s="41" t="s">
        <v>1197</v>
      </c>
      <c r="E220" s="41" t="s">
        <v>1198</v>
      </c>
      <c r="F220" s="41">
        <v>113.0621</v>
      </c>
      <c r="G220" s="41">
        <v>-2.4169</v>
      </c>
      <c r="H220" s="41">
        <v>0.003824</v>
      </c>
      <c r="I220" s="41">
        <v>-2.416895715</v>
      </c>
      <c r="J220" s="41">
        <v>0.319519</v>
      </c>
      <c r="K220" s="40" t="s">
        <v>213</v>
      </c>
      <c r="L220" s="43"/>
      <c r="M220" s="43"/>
      <c r="N220" s="43"/>
      <c r="O220" s="40" t="s">
        <v>746</v>
      </c>
      <c r="P220" s="40"/>
      <c r="Q220" s="40"/>
      <c r="R220" s="40"/>
      <c r="S220" s="40"/>
      <c r="T220" s="40"/>
      <c r="U220" s="40"/>
    </row>
    <row r="221">
      <c r="A221" s="40" t="s">
        <v>1180</v>
      </c>
      <c r="B221" s="41" t="str">
        <f>IFERROR(__xludf.DUMMYFUNCTION("split(split(A221,""Instance_"", FALSE),"".mat"",FALSE)"),"100_1")</f>
        <v>100_1</v>
      </c>
      <c r="C221" s="41">
        <v>-2.42617</v>
      </c>
      <c r="D221" s="41" t="s">
        <v>1199</v>
      </c>
      <c r="E221" s="41" t="s">
        <v>1200</v>
      </c>
      <c r="F221" s="41">
        <v>114.9619</v>
      </c>
      <c r="G221" s="41">
        <v>-2.47851</v>
      </c>
      <c r="H221" s="41">
        <v>-0.02157</v>
      </c>
      <c r="I221" s="41">
        <v>-2.42617424</v>
      </c>
      <c r="J221" s="41">
        <v>0.161086</v>
      </c>
      <c r="K221" s="40" t="s">
        <v>213</v>
      </c>
      <c r="L221" s="43"/>
      <c r="M221" s="43"/>
      <c r="N221" s="43"/>
      <c r="O221" s="40" t="s">
        <v>746</v>
      </c>
      <c r="P221" s="40"/>
      <c r="Q221" s="40"/>
      <c r="R221" s="40"/>
      <c r="S221" s="40"/>
      <c r="T221" s="40"/>
      <c r="U221" s="40"/>
    </row>
    <row r="222">
      <c r="A222" s="40" t="s">
        <v>1201</v>
      </c>
      <c r="B222" s="41" t="str">
        <f>IFERROR(__xludf.DUMMYFUNCTION("split(split(A222,""Instance_"", FALSE),"".mat"",FALSE)"),"100_2")</f>
        <v>100_2</v>
      </c>
      <c r="C222" s="41">
        <v>-2.71358</v>
      </c>
      <c r="D222" s="41" t="s">
        <v>1202</v>
      </c>
      <c r="E222" s="41" t="s">
        <v>1203</v>
      </c>
      <c r="F222" s="41">
        <v>112.9167</v>
      </c>
      <c r="G222" s="41">
        <v>-2.83182</v>
      </c>
      <c r="H222" s="41">
        <v>-0.04357</v>
      </c>
      <c r="I222" s="41">
        <v>-2.713583384</v>
      </c>
      <c r="J222" s="41">
        <v>0.158885</v>
      </c>
      <c r="K222" s="40" t="s">
        <v>213</v>
      </c>
      <c r="L222" s="43"/>
      <c r="M222" s="43"/>
      <c r="N222" s="43"/>
      <c r="O222" s="40" t="s">
        <v>746</v>
      </c>
      <c r="P222" s="40"/>
      <c r="Q222" s="40"/>
      <c r="R222" s="40"/>
      <c r="S222" s="40"/>
      <c r="T222" s="40"/>
      <c r="U222" s="40"/>
    </row>
    <row r="223">
      <c r="A223" s="40" t="s">
        <v>1201</v>
      </c>
      <c r="B223" s="41" t="str">
        <f>IFERROR(__xludf.DUMMYFUNCTION("split(split(A223,""Instance_"", FALSE),"".mat"",FALSE)"),"100_2")</f>
        <v>100_2</v>
      </c>
      <c r="C223" s="41">
        <v>-2.71358</v>
      </c>
      <c r="D223" s="41" t="s">
        <v>1204</v>
      </c>
      <c r="E223" s="41" t="s">
        <v>1205</v>
      </c>
      <c r="F223" s="41">
        <v>125.3013</v>
      </c>
      <c r="G223" s="41">
        <v>-2.74884</v>
      </c>
      <c r="H223" s="41">
        <v>-0.01299</v>
      </c>
      <c r="I223" s="41">
        <v>-2.713583384</v>
      </c>
      <c r="J223" s="41">
        <v>0.160217</v>
      </c>
      <c r="K223" s="40" t="s">
        <v>213</v>
      </c>
      <c r="L223" s="43"/>
      <c r="M223" s="43"/>
      <c r="N223" s="43"/>
      <c r="O223" s="40" t="s">
        <v>746</v>
      </c>
      <c r="P223" s="40"/>
      <c r="Q223" s="40"/>
      <c r="R223" s="40"/>
      <c r="S223" s="40"/>
      <c r="T223" s="40"/>
      <c r="U223" s="40"/>
    </row>
    <row r="224">
      <c r="A224" s="40" t="s">
        <v>1201</v>
      </c>
      <c r="B224" s="41" t="str">
        <f>IFERROR(__xludf.DUMMYFUNCTION("split(split(A224,""Instance_"", FALSE),"".mat"",FALSE)"),"100_2")</f>
        <v>100_2</v>
      </c>
      <c r="C224" s="41">
        <v>-2.71358</v>
      </c>
      <c r="D224" s="41" t="s">
        <v>1206</v>
      </c>
      <c r="E224" s="41" t="s">
        <v>1207</v>
      </c>
      <c r="F224" s="41">
        <v>116.2122</v>
      </c>
      <c r="G224" s="41">
        <v>-3.00579</v>
      </c>
      <c r="H224" s="41">
        <v>-0.10768</v>
      </c>
      <c r="I224" s="41">
        <v>-2.713583384</v>
      </c>
      <c r="J224" s="41">
        <v>0.159268</v>
      </c>
      <c r="K224" s="40" t="s">
        <v>213</v>
      </c>
      <c r="L224" s="43"/>
      <c r="M224" s="43"/>
      <c r="N224" s="43"/>
      <c r="O224" s="40" t="s">
        <v>746</v>
      </c>
      <c r="P224" s="40"/>
      <c r="Q224" s="40"/>
      <c r="R224" s="40"/>
      <c r="S224" s="40"/>
      <c r="T224" s="40"/>
      <c r="U224" s="40"/>
    </row>
    <row r="225">
      <c r="A225" s="40" t="s">
        <v>1201</v>
      </c>
      <c r="B225" s="41" t="str">
        <f>IFERROR(__xludf.DUMMYFUNCTION("split(split(A225,""Instance_"", FALSE),"".mat"",FALSE)"),"100_2")</f>
        <v>100_2</v>
      </c>
      <c r="C225" s="41">
        <v>-2.71358</v>
      </c>
      <c r="D225" s="41" t="s">
        <v>1208</v>
      </c>
      <c r="E225" s="41" t="s">
        <v>1209</v>
      </c>
      <c r="F225" s="41">
        <v>120.3975</v>
      </c>
      <c r="G225" s="41">
        <v>-2.8484</v>
      </c>
      <c r="H225" s="41">
        <v>-0.04968</v>
      </c>
      <c r="I225" s="41">
        <v>-2.713583384</v>
      </c>
      <c r="J225" s="41">
        <v>0.157191</v>
      </c>
      <c r="K225" s="40" t="s">
        <v>213</v>
      </c>
      <c r="L225" s="43"/>
      <c r="M225" s="43"/>
      <c r="N225" s="43"/>
      <c r="O225" s="40" t="s">
        <v>746</v>
      </c>
      <c r="P225" s="40"/>
      <c r="Q225" s="40"/>
      <c r="R225" s="40"/>
      <c r="S225" s="40"/>
      <c r="T225" s="40"/>
      <c r="U225" s="40"/>
    </row>
    <row r="226">
      <c r="A226" s="40" t="s">
        <v>1201</v>
      </c>
      <c r="B226" s="41" t="str">
        <f>IFERROR(__xludf.DUMMYFUNCTION("split(split(A226,""Instance_"", FALSE),"".mat"",FALSE)"),"100_2")</f>
        <v>100_2</v>
      </c>
      <c r="C226" s="41">
        <v>-2.71358</v>
      </c>
      <c r="D226" s="41" t="s">
        <v>1210</v>
      </c>
      <c r="E226" s="41" t="s">
        <v>1211</v>
      </c>
      <c r="F226" s="41">
        <v>127.2005</v>
      </c>
      <c r="G226" s="41">
        <v>-2.87229</v>
      </c>
      <c r="H226" s="41">
        <v>-0.05848</v>
      </c>
      <c r="I226" s="41">
        <v>-2.713583384</v>
      </c>
      <c r="J226" s="41">
        <v>0.161163</v>
      </c>
      <c r="K226" s="40" t="s">
        <v>213</v>
      </c>
      <c r="L226" s="43"/>
      <c r="M226" s="43"/>
      <c r="N226" s="43"/>
      <c r="O226" s="40" t="s">
        <v>746</v>
      </c>
      <c r="P226" s="40"/>
      <c r="Q226" s="40"/>
      <c r="R226" s="40"/>
      <c r="S226" s="40"/>
      <c r="T226" s="40"/>
      <c r="U226" s="40"/>
    </row>
    <row r="227">
      <c r="A227" s="40" t="s">
        <v>1201</v>
      </c>
      <c r="B227" s="41" t="str">
        <f>IFERROR(__xludf.DUMMYFUNCTION("split(split(A227,""Instance_"", FALSE),"".mat"",FALSE)"),"100_2")</f>
        <v>100_2</v>
      </c>
      <c r="C227" s="41">
        <v>-2.71358</v>
      </c>
      <c r="D227" s="41" t="s">
        <v>1212</v>
      </c>
      <c r="E227" s="41" t="s">
        <v>1213</v>
      </c>
      <c r="F227" s="41">
        <v>126.5564</v>
      </c>
      <c r="G227" s="41">
        <v>-2.89454</v>
      </c>
      <c r="H227" s="41">
        <v>-0.06669</v>
      </c>
      <c r="I227" s="41">
        <v>-2.713583384</v>
      </c>
      <c r="J227" s="41">
        <v>0.160801</v>
      </c>
      <c r="K227" s="40" t="s">
        <v>213</v>
      </c>
      <c r="L227" s="43"/>
      <c r="M227" s="43"/>
      <c r="N227" s="43"/>
      <c r="O227" s="40" t="s">
        <v>746</v>
      </c>
      <c r="P227" s="40"/>
      <c r="Q227" s="40"/>
      <c r="R227" s="40"/>
      <c r="S227" s="40"/>
      <c r="T227" s="40"/>
      <c r="U227" s="40"/>
    </row>
    <row r="228">
      <c r="A228" s="40" t="s">
        <v>1201</v>
      </c>
      <c r="B228" s="41" t="str">
        <f>IFERROR(__xludf.DUMMYFUNCTION("split(split(A228,""Instance_"", FALSE),"".mat"",FALSE)"),"100_2")</f>
        <v>100_2</v>
      </c>
      <c r="C228" s="41">
        <v>-2.71358</v>
      </c>
      <c r="D228" s="41" t="s">
        <v>1214</v>
      </c>
      <c r="E228" s="41" t="s">
        <v>1215</v>
      </c>
      <c r="F228" s="41">
        <v>129.486</v>
      </c>
      <c r="G228" s="41">
        <v>-2.79051</v>
      </c>
      <c r="H228" s="41">
        <v>-0.02835</v>
      </c>
      <c r="I228" s="41">
        <v>-2.713583384</v>
      </c>
      <c r="J228" s="41">
        <v>0.159802</v>
      </c>
      <c r="K228" s="40" t="s">
        <v>213</v>
      </c>
      <c r="L228" s="43"/>
      <c r="M228" s="43"/>
      <c r="N228" s="43"/>
      <c r="O228" s="40" t="s">
        <v>746</v>
      </c>
      <c r="P228" s="40"/>
      <c r="Q228" s="40"/>
      <c r="R228" s="40"/>
      <c r="S228" s="40"/>
      <c r="T228" s="40"/>
      <c r="U228" s="40"/>
    </row>
    <row r="229">
      <c r="A229" s="40" t="s">
        <v>1201</v>
      </c>
      <c r="B229" s="41" t="str">
        <f>IFERROR(__xludf.DUMMYFUNCTION("split(split(A229,""Instance_"", FALSE),"".mat"",FALSE)"),"100_2")</f>
        <v>100_2</v>
      </c>
      <c r="C229" s="41">
        <v>-2.71358</v>
      </c>
      <c r="D229" s="41" t="s">
        <v>1216</v>
      </c>
      <c r="E229" s="41" t="s">
        <v>1217</v>
      </c>
      <c r="F229" s="41">
        <v>123.9229</v>
      </c>
      <c r="G229" s="41">
        <v>-2.86273</v>
      </c>
      <c r="H229" s="41">
        <v>-0.05496</v>
      </c>
      <c r="I229" s="41">
        <v>-2.713583384</v>
      </c>
      <c r="J229" s="41">
        <v>0.158341</v>
      </c>
      <c r="K229" s="40" t="s">
        <v>213</v>
      </c>
      <c r="L229" s="43"/>
      <c r="M229" s="43"/>
      <c r="N229" s="43"/>
      <c r="O229" s="40" t="s">
        <v>746</v>
      </c>
      <c r="P229" s="40"/>
      <c r="Q229" s="40"/>
      <c r="R229" s="40"/>
      <c r="S229" s="40"/>
      <c r="T229" s="40"/>
      <c r="U229" s="40"/>
    </row>
    <row r="230">
      <c r="A230" s="40" t="s">
        <v>1201</v>
      </c>
      <c r="B230" s="41" t="str">
        <f>IFERROR(__xludf.DUMMYFUNCTION("split(split(A230,""Instance_"", FALSE),"".mat"",FALSE)"),"100_2")</f>
        <v>100_2</v>
      </c>
      <c r="C230" s="41">
        <v>-2.71358</v>
      </c>
      <c r="D230" s="41" t="s">
        <v>1218</v>
      </c>
      <c r="E230" s="41" t="s">
        <v>1219</v>
      </c>
      <c r="F230" s="41">
        <v>127.9086</v>
      </c>
      <c r="G230" s="41">
        <v>-2.73516</v>
      </c>
      <c r="H230" s="41">
        <v>-0.00795</v>
      </c>
      <c r="I230" s="41">
        <v>-2.713583384</v>
      </c>
      <c r="J230" s="41">
        <v>0.160655</v>
      </c>
      <c r="K230" s="40" t="s">
        <v>213</v>
      </c>
      <c r="L230" s="43"/>
      <c r="M230" s="43"/>
      <c r="N230" s="43"/>
      <c r="O230" s="40" t="s">
        <v>746</v>
      </c>
      <c r="P230" s="40"/>
      <c r="Q230" s="40"/>
      <c r="R230" s="40"/>
      <c r="S230" s="40"/>
      <c r="T230" s="40"/>
      <c r="U230" s="40"/>
    </row>
    <row r="231">
      <c r="A231" s="40" t="s">
        <v>1201</v>
      </c>
      <c r="B231" s="41" t="str">
        <f>IFERROR(__xludf.DUMMYFUNCTION("split(split(A231,""Instance_"", FALSE),"".mat"",FALSE)"),"100_2")</f>
        <v>100_2</v>
      </c>
      <c r="C231" s="41">
        <v>-2.71358</v>
      </c>
      <c r="D231" s="41" t="s">
        <v>1220</v>
      </c>
      <c r="E231" s="41" t="s">
        <v>1221</v>
      </c>
      <c r="F231" s="41">
        <v>127.0939</v>
      </c>
      <c r="G231" s="41">
        <v>-2.87409</v>
      </c>
      <c r="H231" s="41">
        <v>-0.05915</v>
      </c>
      <c r="I231" s="41">
        <v>-2.713583384</v>
      </c>
      <c r="J231" s="41">
        <v>0.159451</v>
      </c>
      <c r="K231" s="40" t="s">
        <v>213</v>
      </c>
      <c r="L231" s="43"/>
      <c r="M231" s="43"/>
      <c r="N231" s="43"/>
      <c r="O231" s="40" t="s">
        <v>746</v>
      </c>
      <c r="P231" s="40"/>
      <c r="Q231" s="40"/>
      <c r="R231" s="40"/>
      <c r="S231" s="40"/>
      <c r="T231" s="40"/>
      <c r="U231" s="40"/>
    </row>
    <row r="232">
      <c r="A232" s="40" t="s">
        <v>1222</v>
      </c>
      <c r="B232" s="41" t="str">
        <f>IFERROR(__xludf.DUMMYFUNCTION("split(split(A232,""Instance_"", FALSE),"".mat"",FALSE)"),"100_3")</f>
        <v>100_3</v>
      </c>
      <c r="C232" s="41">
        <v>-2.65755</v>
      </c>
      <c r="D232" s="41" t="s">
        <v>1223</v>
      </c>
      <c r="E232" s="41" t="s">
        <v>1224</v>
      </c>
      <c r="F232" s="41">
        <v>116.3454</v>
      </c>
      <c r="G232" s="41">
        <v>-2.52114</v>
      </c>
      <c r="H232" s="41">
        <v>0.051328</v>
      </c>
      <c r="I232" s="41">
        <v>-2.521140511</v>
      </c>
      <c r="J232" s="41">
        <v>0.315531</v>
      </c>
      <c r="K232" s="40" t="s">
        <v>213</v>
      </c>
      <c r="L232" s="43"/>
      <c r="M232" s="43"/>
      <c r="N232" s="43"/>
      <c r="O232" s="40" t="s">
        <v>746</v>
      </c>
      <c r="P232" s="40"/>
      <c r="Q232" s="40"/>
      <c r="R232" s="40"/>
      <c r="S232" s="40"/>
      <c r="T232" s="40"/>
      <c r="U232" s="40"/>
    </row>
    <row r="233">
      <c r="A233" s="40" t="s">
        <v>1222</v>
      </c>
      <c r="B233" s="41" t="str">
        <f>IFERROR(__xludf.DUMMYFUNCTION("split(split(A233,""Instance_"", FALSE),"".mat"",FALSE)"),"100_3")</f>
        <v>100_3</v>
      </c>
      <c r="C233" s="41">
        <v>-2.65755</v>
      </c>
      <c r="D233" s="41" t="s">
        <v>1225</v>
      </c>
      <c r="E233" s="41" t="s">
        <v>1226</v>
      </c>
      <c r="F233" s="41">
        <v>126.2841</v>
      </c>
      <c r="G233" s="41">
        <v>-2.64731</v>
      </c>
      <c r="H233" s="41">
        <v>0.003852</v>
      </c>
      <c r="I233" s="41">
        <v>-2.647309352</v>
      </c>
      <c r="J233" s="41">
        <v>0.323803</v>
      </c>
      <c r="K233" s="40" t="s">
        <v>213</v>
      </c>
      <c r="L233" s="43"/>
      <c r="M233" s="43"/>
      <c r="N233" s="43"/>
      <c r="O233" s="40" t="s">
        <v>746</v>
      </c>
      <c r="P233" s="40"/>
      <c r="Q233" s="40"/>
      <c r="R233" s="40"/>
      <c r="S233" s="40"/>
      <c r="T233" s="40"/>
      <c r="U233" s="40"/>
    </row>
    <row r="234">
      <c r="A234" s="40" t="s">
        <v>1222</v>
      </c>
      <c r="B234" s="41" t="str">
        <f>IFERROR(__xludf.DUMMYFUNCTION("split(split(A234,""Instance_"", FALSE),"".mat"",FALSE)"),"100_3")</f>
        <v>100_3</v>
      </c>
      <c r="C234" s="41">
        <v>-2.65755</v>
      </c>
      <c r="D234" s="41" t="s">
        <v>1227</v>
      </c>
      <c r="E234" s="41" t="s">
        <v>1228</v>
      </c>
      <c r="F234" s="41">
        <v>127.7658</v>
      </c>
      <c r="G234" s="41">
        <v>-2.64675</v>
      </c>
      <c r="H234" s="41">
        <v>0.004061</v>
      </c>
      <c r="I234" s="41">
        <v>-2.646754755</v>
      </c>
      <c r="J234" s="41">
        <v>0.320915</v>
      </c>
      <c r="K234" s="40" t="s">
        <v>213</v>
      </c>
      <c r="L234" s="43"/>
      <c r="M234" s="43"/>
      <c r="N234" s="43"/>
      <c r="O234" s="40" t="s">
        <v>746</v>
      </c>
      <c r="P234" s="40"/>
      <c r="Q234" s="40"/>
      <c r="R234" s="40"/>
      <c r="S234" s="40"/>
      <c r="T234" s="40"/>
      <c r="U234" s="40"/>
    </row>
    <row r="235">
      <c r="A235" s="40" t="s">
        <v>1222</v>
      </c>
      <c r="B235" s="41" t="str">
        <f>IFERROR(__xludf.DUMMYFUNCTION("split(split(A235,""Instance_"", FALSE),"".mat"",FALSE)"),"100_3")</f>
        <v>100_3</v>
      </c>
      <c r="C235" s="41">
        <v>-2.65755</v>
      </c>
      <c r="D235" s="41" t="s">
        <v>1229</v>
      </c>
      <c r="E235" s="41" t="s">
        <v>1230</v>
      </c>
      <c r="F235" s="41">
        <v>122.3815</v>
      </c>
      <c r="G235" s="41">
        <v>-2.62567</v>
      </c>
      <c r="H235" s="41">
        <v>0.011994</v>
      </c>
      <c r="I235" s="41">
        <v>-2.625671505</v>
      </c>
      <c r="J235" s="41">
        <v>0.476037</v>
      </c>
      <c r="K235" s="40" t="s">
        <v>213</v>
      </c>
      <c r="L235" s="43"/>
      <c r="M235" s="43"/>
      <c r="N235" s="43"/>
      <c r="O235" s="40" t="s">
        <v>746</v>
      </c>
      <c r="P235" s="40"/>
      <c r="Q235" s="40"/>
      <c r="R235" s="40"/>
      <c r="S235" s="40"/>
      <c r="T235" s="40"/>
      <c r="U235" s="40"/>
    </row>
    <row r="236">
      <c r="A236" s="40" t="s">
        <v>1222</v>
      </c>
      <c r="B236" s="41" t="str">
        <f>IFERROR(__xludf.DUMMYFUNCTION("split(split(A236,""Instance_"", FALSE),"".mat"",FALSE)"),"100_3")</f>
        <v>100_3</v>
      </c>
      <c r="C236" s="41">
        <v>-2.65755</v>
      </c>
      <c r="D236" s="41" t="s">
        <v>1231</v>
      </c>
      <c r="E236" s="41" t="s">
        <v>1232</v>
      </c>
      <c r="F236" s="41">
        <v>102.6518</v>
      </c>
      <c r="G236" s="41">
        <v>-2.65763</v>
      </c>
      <c r="H236" s="42">
        <v>-3.03E-5</v>
      </c>
      <c r="I236" s="41">
        <v>-2.657546803</v>
      </c>
      <c r="J236" s="41">
        <v>0.159558</v>
      </c>
      <c r="K236" s="40" t="s">
        <v>213</v>
      </c>
      <c r="L236" s="43"/>
      <c r="M236" s="43"/>
      <c r="N236" s="43"/>
      <c r="O236" s="40" t="s">
        <v>746</v>
      </c>
      <c r="P236" s="40"/>
      <c r="Q236" s="40"/>
      <c r="R236" s="40"/>
      <c r="S236" s="40"/>
      <c r="T236" s="40"/>
      <c r="U236" s="40"/>
    </row>
    <row r="237">
      <c r="A237" s="40" t="s">
        <v>1222</v>
      </c>
      <c r="B237" s="41" t="str">
        <f>IFERROR(__xludf.DUMMYFUNCTION("split(split(A237,""Instance_"", FALSE),"".mat"",FALSE)"),"100_3")</f>
        <v>100_3</v>
      </c>
      <c r="C237" s="41">
        <v>-2.65755</v>
      </c>
      <c r="D237" s="41" t="s">
        <v>1233</v>
      </c>
      <c r="E237" s="41" t="s">
        <v>1234</v>
      </c>
      <c r="F237" s="41">
        <v>126.027</v>
      </c>
      <c r="G237" s="41">
        <v>-2.6261</v>
      </c>
      <c r="H237" s="41">
        <v>0.011832</v>
      </c>
      <c r="I237" s="41">
        <v>-2.626103702</v>
      </c>
      <c r="J237" s="41">
        <v>0.320197</v>
      </c>
      <c r="K237" s="40" t="s">
        <v>213</v>
      </c>
      <c r="L237" s="43"/>
      <c r="M237" s="43"/>
      <c r="N237" s="43"/>
      <c r="O237" s="40" t="s">
        <v>746</v>
      </c>
      <c r="P237" s="40"/>
      <c r="Q237" s="40"/>
      <c r="R237" s="40"/>
      <c r="S237" s="40"/>
      <c r="T237" s="40"/>
      <c r="U237" s="40"/>
    </row>
    <row r="238">
      <c r="A238" s="40" t="s">
        <v>1222</v>
      </c>
      <c r="B238" s="41" t="str">
        <f>IFERROR(__xludf.DUMMYFUNCTION("split(split(A238,""Instance_"", FALSE),"".mat"",FALSE)"),"100_3")</f>
        <v>100_3</v>
      </c>
      <c r="C238" s="41">
        <v>-2.65755</v>
      </c>
      <c r="D238" s="41" t="s">
        <v>1235</v>
      </c>
      <c r="E238" s="41" t="s">
        <v>1236</v>
      </c>
      <c r="F238" s="41">
        <v>126.6016</v>
      </c>
      <c r="G238" s="41">
        <v>-2.66189</v>
      </c>
      <c r="H238" s="41">
        <v>-0.00163</v>
      </c>
      <c r="I238" s="41">
        <v>-2.657546803</v>
      </c>
      <c r="J238" s="41">
        <v>0.158704</v>
      </c>
      <c r="K238" s="40" t="s">
        <v>213</v>
      </c>
      <c r="L238" s="43"/>
      <c r="M238" s="43"/>
      <c r="N238" s="43"/>
      <c r="O238" s="40" t="s">
        <v>746</v>
      </c>
      <c r="P238" s="40"/>
      <c r="Q238" s="40"/>
      <c r="R238" s="40"/>
      <c r="S238" s="40"/>
      <c r="T238" s="40"/>
      <c r="U238" s="40"/>
    </row>
    <row r="239">
      <c r="A239" s="40" t="s">
        <v>1222</v>
      </c>
      <c r="B239" s="41" t="str">
        <f>IFERROR(__xludf.DUMMYFUNCTION("split(split(A239,""Instance_"", FALSE),"".mat"",FALSE)"),"100_3")</f>
        <v>100_3</v>
      </c>
      <c r="C239" s="41">
        <v>-2.65755</v>
      </c>
      <c r="D239" s="41" t="s">
        <v>1237</v>
      </c>
      <c r="E239" s="41" t="s">
        <v>1238</v>
      </c>
      <c r="F239" s="41">
        <v>130.7439</v>
      </c>
      <c r="G239" s="41">
        <v>-2.62691</v>
      </c>
      <c r="H239" s="41">
        <v>0.011527</v>
      </c>
      <c r="I239" s="41">
        <v>-2.626912047</v>
      </c>
      <c r="J239" s="41">
        <v>0.316481</v>
      </c>
      <c r="K239" s="40" t="s">
        <v>213</v>
      </c>
      <c r="L239" s="43"/>
      <c r="M239" s="43"/>
      <c r="N239" s="43"/>
      <c r="O239" s="40" t="s">
        <v>746</v>
      </c>
      <c r="P239" s="40"/>
      <c r="Q239" s="40"/>
      <c r="R239" s="40"/>
      <c r="S239" s="40"/>
      <c r="T239" s="40"/>
      <c r="U239" s="40"/>
    </row>
    <row r="240">
      <c r="A240" s="40" t="s">
        <v>1222</v>
      </c>
      <c r="B240" s="41" t="str">
        <f>IFERROR(__xludf.DUMMYFUNCTION("split(split(A240,""Instance_"", FALSE),"".mat"",FALSE)"),"100_3")</f>
        <v>100_3</v>
      </c>
      <c r="C240" s="41">
        <v>-2.65755</v>
      </c>
      <c r="D240" s="41" t="s">
        <v>1239</v>
      </c>
      <c r="E240" s="41" t="s">
        <v>1240</v>
      </c>
      <c r="F240" s="41">
        <v>127.4371</v>
      </c>
      <c r="G240" s="41">
        <v>-2.70613</v>
      </c>
      <c r="H240" s="41">
        <v>-0.01828</v>
      </c>
      <c r="I240" s="41">
        <v>-2.657546803</v>
      </c>
      <c r="J240" s="41">
        <v>0.16013</v>
      </c>
      <c r="K240" s="40" t="s">
        <v>213</v>
      </c>
      <c r="L240" s="43"/>
      <c r="M240" s="43"/>
      <c r="N240" s="43"/>
      <c r="O240" s="40" t="s">
        <v>746</v>
      </c>
      <c r="P240" s="40"/>
      <c r="Q240" s="40"/>
      <c r="R240" s="40"/>
      <c r="S240" s="40"/>
      <c r="T240" s="40"/>
      <c r="U240" s="40"/>
    </row>
    <row r="241">
      <c r="A241" s="40" t="s">
        <v>1222</v>
      </c>
      <c r="B241" s="41" t="str">
        <f>IFERROR(__xludf.DUMMYFUNCTION("split(split(A241,""Instance_"", FALSE),"".mat"",FALSE)"),"100_3")</f>
        <v>100_3</v>
      </c>
      <c r="C241" s="41">
        <v>-2.65755</v>
      </c>
      <c r="D241" s="41" t="s">
        <v>1241</v>
      </c>
      <c r="E241" s="41" t="s">
        <v>1242</v>
      </c>
      <c r="F241" s="41">
        <v>112.1562</v>
      </c>
      <c r="G241" s="41">
        <v>-2.56465</v>
      </c>
      <c r="H241" s="41">
        <v>0.034957</v>
      </c>
      <c r="I241" s="41">
        <v>-2.564647106</v>
      </c>
      <c r="J241" s="41">
        <v>0.474869</v>
      </c>
      <c r="K241" s="40" t="s">
        <v>213</v>
      </c>
      <c r="L241" s="43"/>
      <c r="M241" s="43"/>
      <c r="N241" s="43"/>
      <c r="O241" s="40" t="s">
        <v>746</v>
      </c>
      <c r="P241" s="40"/>
      <c r="Q241" s="40"/>
      <c r="R241" s="40"/>
      <c r="S241" s="40"/>
      <c r="T241" s="40"/>
      <c r="U241" s="40"/>
    </row>
    <row r="242">
      <c r="A242" s="40" t="s">
        <v>1243</v>
      </c>
      <c r="B242" s="41" t="str">
        <f>IFERROR(__xludf.DUMMYFUNCTION("split(split(A242,""Instance_"", FALSE),"".mat"",FALSE)"),"140_1")</f>
        <v>140_1</v>
      </c>
      <c r="C242" s="41">
        <v>-3.07733</v>
      </c>
      <c r="D242" s="41" t="s">
        <v>1244</v>
      </c>
      <c r="E242" s="41" t="s">
        <v>1245</v>
      </c>
      <c r="F242" s="41">
        <v>484.2409</v>
      </c>
      <c r="G242" s="41">
        <v>-3.02152</v>
      </c>
      <c r="H242" s="41">
        <v>0.018134</v>
      </c>
      <c r="I242" s="41">
        <v>-3.021522514</v>
      </c>
      <c r="J242" s="41">
        <v>3.621748</v>
      </c>
      <c r="K242" s="40" t="s">
        <v>213</v>
      </c>
      <c r="L242" s="43"/>
      <c r="M242" s="43"/>
      <c r="N242" s="43"/>
      <c r="O242" s="40" t="s">
        <v>746</v>
      </c>
      <c r="P242" s="40"/>
      <c r="Q242" s="40"/>
      <c r="R242" s="40"/>
      <c r="S242" s="40"/>
      <c r="T242" s="40"/>
      <c r="U242" s="40"/>
    </row>
    <row r="243">
      <c r="A243" s="40" t="s">
        <v>1243</v>
      </c>
      <c r="B243" s="41" t="str">
        <f>IFERROR(__xludf.DUMMYFUNCTION("split(split(A243,""Instance_"", FALSE),"".mat"",FALSE)"),"140_1")</f>
        <v>140_1</v>
      </c>
      <c r="C243" s="41">
        <v>-3.07733</v>
      </c>
      <c r="D243" s="41" t="s">
        <v>1246</v>
      </c>
      <c r="E243" s="41" t="s">
        <v>1247</v>
      </c>
      <c r="F243" s="41">
        <v>492.8539</v>
      </c>
      <c r="G243" s="41">
        <v>-3.10574</v>
      </c>
      <c r="H243" s="41">
        <v>-0.00923</v>
      </c>
      <c r="I243" s="41">
        <v>-3.07732701</v>
      </c>
      <c r="J243" s="41">
        <v>1.782999</v>
      </c>
      <c r="K243" s="40" t="s">
        <v>213</v>
      </c>
      <c r="L243" s="43"/>
      <c r="M243" s="43"/>
      <c r="N243" s="43"/>
      <c r="O243" s="40" t="s">
        <v>746</v>
      </c>
      <c r="P243" s="40"/>
      <c r="Q243" s="40"/>
      <c r="R243" s="40"/>
      <c r="S243" s="40"/>
      <c r="T243" s="40"/>
      <c r="U243" s="40"/>
    </row>
    <row r="244">
      <c r="A244" s="40" t="s">
        <v>1243</v>
      </c>
      <c r="B244" s="41" t="str">
        <f>IFERROR(__xludf.DUMMYFUNCTION("split(split(A244,""Instance_"", FALSE),"".mat"",FALSE)"),"140_1")</f>
        <v>140_1</v>
      </c>
      <c r="C244" s="41">
        <v>-3.07733</v>
      </c>
      <c r="D244" s="41" t="s">
        <v>1248</v>
      </c>
      <c r="E244" s="41" t="s">
        <v>1249</v>
      </c>
      <c r="F244" s="41">
        <v>495.8157</v>
      </c>
      <c r="G244" s="41">
        <v>-3.08928</v>
      </c>
      <c r="H244" s="41">
        <v>-0.00389</v>
      </c>
      <c r="I244" s="41">
        <v>-3.07732701</v>
      </c>
      <c r="J244" s="41">
        <v>1.872933</v>
      </c>
      <c r="K244" s="40" t="s">
        <v>213</v>
      </c>
      <c r="L244" s="43"/>
      <c r="M244" s="43"/>
      <c r="N244" s="43"/>
      <c r="O244" s="40" t="s">
        <v>746</v>
      </c>
      <c r="P244" s="40"/>
      <c r="Q244" s="40"/>
      <c r="R244" s="40"/>
      <c r="S244" s="40"/>
      <c r="T244" s="40"/>
      <c r="U244" s="40"/>
    </row>
    <row r="245">
      <c r="A245" s="40" t="s">
        <v>1243</v>
      </c>
      <c r="B245" s="41" t="str">
        <f>IFERROR(__xludf.DUMMYFUNCTION("split(split(A245,""Instance_"", FALSE),"".mat"",FALSE)"),"140_1")</f>
        <v>140_1</v>
      </c>
      <c r="C245" s="41">
        <v>-3.07733</v>
      </c>
      <c r="D245" s="41" t="s">
        <v>1250</v>
      </c>
      <c r="E245" s="41" t="s">
        <v>1251</v>
      </c>
      <c r="F245" s="41">
        <v>497.3604</v>
      </c>
      <c r="G245" s="41">
        <v>-3.03002</v>
      </c>
      <c r="H245" s="41">
        <v>0.015372</v>
      </c>
      <c r="I245" s="41">
        <v>-3.020057457</v>
      </c>
      <c r="J245" s="41">
        <v>5.525058</v>
      </c>
      <c r="K245" s="40" t="s">
        <v>213</v>
      </c>
      <c r="L245" s="43"/>
      <c r="M245" s="43"/>
      <c r="N245" s="43"/>
      <c r="O245" s="40" t="s">
        <v>746</v>
      </c>
      <c r="P245" s="40"/>
      <c r="Q245" s="40"/>
      <c r="R245" s="40"/>
      <c r="S245" s="40"/>
      <c r="T245" s="40"/>
      <c r="U245" s="40"/>
    </row>
    <row r="246">
      <c r="A246" s="40" t="s">
        <v>1243</v>
      </c>
      <c r="B246" s="41" t="str">
        <f>IFERROR(__xludf.DUMMYFUNCTION("split(split(A246,""Instance_"", FALSE),"".mat"",FALSE)"),"140_1")</f>
        <v>140_1</v>
      </c>
      <c r="C246" s="41">
        <v>-3.07733</v>
      </c>
      <c r="D246" s="41" t="s">
        <v>1252</v>
      </c>
      <c r="E246" s="41" t="s">
        <v>1253</v>
      </c>
      <c r="F246" s="41">
        <v>490.0736</v>
      </c>
      <c r="G246" s="41">
        <v>-3.04847</v>
      </c>
      <c r="H246" s="41">
        <v>0.009378</v>
      </c>
      <c r="I246" s="41">
        <v>-3.048468581</v>
      </c>
      <c r="J246" s="41">
        <v>3.651069</v>
      </c>
      <c r="K246" s="40" t="s">
        <v>213</v>
      </c>
      <c r="L246" s="43"/>
      <c r="M246" s="43"/>
      <c r="N246" s="43"/>
      <c r="O246" s="40" t="s">
        <v>746</v>
      </c>
      <c r="P246" s="40"/>
      <c r="Q246" s="40"/>
      <c r="R246" s="40"/>
      <c r="S246" s="40"/>
      <c r="T246" s="40"/>
      <c r="U246" s="40"/>
    </row>
    <row r="247">
      <c r="A247" s="40" t="s">
        <v>1243</v>
      </c>
      <c r="B247" s="41" t="str">
        <f>IFERROR(__xludf.DUMMYFUNCTION("split(split(A247,""Instance_"", FALSE),"".mat"",FALSE)"),"140_1")</f>
        <v>140_1</v>
      </c>
      <c r="C247" s="41">
        <v>-3.07733</v>
      </c>
      <c r="D247" s="41" t="s">
        <v>1036</v>
      </c>
      <c r="E247" s="41" t="s">
        <v>1254</v>
      </c>
      <c r="F247" s="41">
        <v>499.5203</v>
      </c>
      <c r="G247" s="41">
        <v>-3.02445</v>
      </c>
      <c r="H247" s="41">
        <v>0.017183</v>
      </c>
      <c r="I247" s="41">
        <v>-3.024448737</v>
      </c>
      <c r="J247" s="41">
        <v>5.345764</v>
      </c>
      <c r="K247" s="40" t="s">
        <v>213</v>
      </c>
      <c r="L247" s="43"/>
      <c r="M247" s="43"/>
      <c r="N247" s="43"/>
      <c r="O247" s="40" t="s">
        <v>746</v>
      </c>
      <c r="P247" s="40"/>
      <c r="Q247" s="40"/>
      <c r="R247" s="40"/>
      <c r="S247" s="40"/>
      <c r="T247" s="40"/>
      <c r="U247" s="40"/>
    </row>
    <row r="248">
      <c r="A248" s="40" t="s">
        <v>1243</v>
      </c>
      <c r="B248" s="41" t="str">
        <f>IFERROR(__xludf.DUMMYFUNCTION("split(split(A248,""Instance_"", FALSE),"".mat"",FALSE)"),"140_1")</f>
        <v>140_1</v>
      </c>
      <c r="C248" s="41">
        <v>-3.07733</v>
      </c>
      <c r="D248" s="41" t="s">
        <v>1255</v>
      </c>
      <c r="E248" s="41" t="s">
        <v>1256</v>
      </c>
      <c r="F248" s="41">
        <v>487.858</v>
      </c>
      <c r="G248" s="41">
        <v>-3.1238</v>
      </c>
      <c r="H248" s="41">
        <v>-0.0151</v>
      </c>
      <c r="I248" s="41">
        <v>-3.07732701</v>
      </c>
      <c r="J248" s="41">
        <v>1.801423</v>
      </c>
      <c r="K248" s="40" t="s">
        <v>213</v>
      </c>
      <c r="L248" s="43"/>
      <c r="M248" s="43"/>
      <c r="N248" s="43"/>
      <c r="O248" s="40" t="s">
        <v>746</v>
      </c>
      <c r="P248" s="40"/>
      <c r="Q248" s="40"/>
      <c r="R248" s="40"/>
      <c r="S248" s="40"/>
      <c r="T248" s="40"/>
      <c r="U248" s="40"/>
    </row>
    <row r="249">
      <c r="A249" s="40" t="s">
        <v>1243</v>
      </c>
      <c r="B249" s="41" t="str">
        <f>IFERROR(__xludf.DUMMYFUNCTION("split(split(A249,""Instance_"", FALSE),"".mat"",FALSE)"),"140_1")</f>
        <v>140_1</v>
      </c>
      <c r="C249" s="41">
        <v>-3.07733</v>
      </c>
      <c r="D249" s="41" t="s">
        <v>1257</v>
      </c>
      <c r="E249" s="41" t="s">
        <v>1258</v>
      </c>
      <c r="F249" s="41">
        <v>489.2309</v>
      </c>
      <c r="G249" s="41">
        <v>-3.17629</v>
      </c>
      <c r="H249" s="41">
        <v>-0.03216</v>
      </c>
      <c r="I249" s="41">
        <v>-3.07732701</v>
      </c>
      <c r="J249" s="41">
        <v>1.796912</v>
      </c>
      <c r="K249" s="40" t="s">
        <v>213</v>
      </c>
      <c r="L249" s="43"/>
      <c r="M249" s="43"/>
      <c r="N249" s="43"/>
      <c r="O249" s="40" t="s">
        <v>746</v>
      </c>
      <c r="P249" s="40"/>
      <c r="Q249" s="40"/>
      <c r="R249" s="40"/>
      <c r="S249" s="40"/>
      <c r="T249" s="40"/>
      <c r="U249" s="40"/>
    </row>
    <row r="250">
      <c r="A250" s="40" t="s">
        <v>1243</v>
      </c>
      <c r="B250" s="41" t="str">
        <f>IFERROR(__xludf.DUMMYFUNCTION("split(split(A250,""Instance_"", FALSE),"".mat"",FALSE)"),"140_1")</f>
        <v>140_1</v>
      </c>
      <c r="C250" s="41">
        <v>-3.07733</v>
      </c>
      <c r="D250" s="41" t="s">
        <v>1259</v>
      </c>
      <c r="E250" s="41" t="s">
        <v>1260</v>
      </c>
      <c r="F250" s="41">
        <v>495.9345</v>
      </c>
      <c r="G250" s="41">
        <v>-3.1255</v>
      </c>
      <c r="H250" s="41">
        <v>-0.01565</v>
      </c>
      <c r="I250" s="41">
        <v>-3.07732701</v>
      </c>
      <c r="J250" s="41">
        <v>1.813401</v>
      </c>
      <c r="K250" s="40" t="s">
        <v>213</v>
      </c>
      <c r="L250" s="43"/>
      <c r="M250" s="43"/>
      <c r="N250" s="43"/>
      <c r="O250" s="40" t="s">
        <v>746</v>
      </c>
      <c r="P250" s="40"/>
      <c r="Q250" s="40"/>
      <c r="R250" s="40"/>
      <c r="S250" s="40"/>
      <c r="T250" s="40"/>
      <c r="U250" s="40"/>
    </row>
    <row r="251">
      <c r="A251" s="40" t="s">
        <v>1243</v>
      </c>
      <c r="B251" s="41" t="str">
        <f>IFERROR(__xludf.DUMMYFUNCTION("split(split(A251,""Instance_"", FALSE),"".mat"",FALSE)"),"140_1")</f>
        <v>140_1</v>
      </c>
      <c r="C251" s="41">
        <v>-3.07733</v>
      </c>
      <c r="D251" s="41" t="s">
        <v>1261</v>
      </c>
      <c r="E251" s="41" t="s">
        <v>1262</v>
      </c>
      <c r="F251" s="41">
        <v>534.409</v>
      </c>
      <c r="G251" s="41">
        <v>-3.07918</v>
      </c>
      <c r="H251" s="41">
        <v>-6.0E-4</v>
      </c>
      <c r="I251" s="41">
        <v>-3.07732701</v>
      </c>
      <c r="J251" s="41">
        <v>1.813621</v>
      </c>
      <c r="K251" s="40" t="s">
        <v>213</v>
      </c>
      <c r="L251" s="43"/>
      <c r="M251" s="43"/>
      <c r="N251" s="43"/>
      <c r="O251" s="40" t="s">
        <v>746</v>
      </c>
      <c r="P251" s="40"/>
      <c r="Q251" s="40"/>
      <c r="R251" s="40"/>
      <c r="S251" s="40"/>
      <c r="T251" s="40"/>
      <c r="U251" s="40"/>
    </row>
    <row r="252">
      <c r="A252" s="40" t="s">
        <v>1263</v>
      </c>
      <c r="B252" s="41" t="str">
        <f>IFERROR(__xludf.DUMMYFUNCTION("split(split(A252,""Instance_"", FALSE),"".mat"",FALSE)"),"140_2")</f>
        <v>140_2</v>
      </c>
      <c r="C252" s="41">
        <v>-3.21771</v>
      </c>
      <c r="D252" s="41" t="s">
        <v>1264</v>
      </c>
      <c r="E252" s="41" t="s">
        <v>1265</v>
      </c>
      <c r="F252" s="41">
        <v>513.7056</v>
      </c>
      <c r="G252" s="41">
        <v>-3.16798</v>
      </c>
      <c r="H252" s="41">
        <v>0.015455</v>
      </c>
      <c r="I252" s="41">
        <v>-3.167981917</v>
      </c>
      <c r="J252" s="41">
        <v>3.569748</v>
      </c>
      <c r="K252" s="40" t="s">
        <v>213</v>
      </c>
      <c r="L252" s="43"/>
      <c r="M252" s="43"/>
      <c r="N252" s="43"/>
      <c r="O252" s="40" t="s">
        <v>746</v>
      </c>
      <c r="P252" s="40"/>
      <c r="Q252" s="40"/>
      <c r="R252" s="40"/>
      <c r="S252" s="40"/>
      <c r="T252" s="40"/>
      <c r="U252" s="40"/>
    </row>
    <row r="253">
      <c r="A253" s="40" t="s">
        <v>1263</v>
      </c>
      <c r="B253" s="41" t="str">
        <f>IFERROR(__xludf.DUMMYFUNCTION("split(split(A253,""Instance_"", FALSE),"".mat"",FALSE)"),"140_2")</f>
        <v>140_2</v>
      </c>
      <c r="C253" s="41">
        <v>-3.21771</v>
      </c>
      <c r="D253" s="41" t="s">
        <v>1266</v>
      </c>
      <c r="E253" s="41" t="s">
        <v>1267</v>
      </c>
      <c r="F253" s="41">
        <v>504.9107</v>
      </c>
      <c r="G253" s="41">
        <v>-3.09177</v>
      </c>
      <c r="H253" s="41">
        <v>0.039141</v>
      </c>
      <c r="I253" s="41">
        <v>-3.091767073</v>
      </c>
      <c r="J253" s="41">
        <v>3.597016</v>
      </c>
      <c r="K253" s="40" t="s">
        <v>213</v>
      </c>
      <c r="L253" s="43"/>
      <c r="M253" s="43"/>
      <c r="N253" s="43"/>
      <c r="O253" s="40" t="s">
        <v>746</v>
      </c>
      <c r="P253" s="40"/>
      <c r="Q253" s="40"/>
      <c r="R253" s="40"/>
      <c r="S253" s="40"/>
      <c r="T253" s="40"/>
      <c r="U253" s="40"/>
    </row>
    <row r="254">
      <c r="A254" s="40" t="s">
        <v>1263</v>
      </c>
      <c r="B254" s="41" t="str">
        <f>IFERROR(__xludf.DUMMYFUNCTION("split(split(A254,""Instance_"", FALSE),"".mat"",FALSE)"),"140_2")</f>
        <v>140_2</v>
      </c>
      <c r="C254" s="41">
        <v>-3.21771</v>
      </c>
      <c r="D254" s="41" t="s">
        <v>1268</v>
      </c>
      <c r="E254" s="41" t="s">
        <v>1269</v>
      </c>
      <c r="F254" s="41">
        <v>512.4758</v>
      </c>
      <c r="G254" s="41">
        <v>-3.08229</v>
      </c>
      <c r="H254" s="41">
        <v>0.042087</v>
      </c>
      <c r="I254" s="41">
        <v>-3.082286512</v>
      </c>
      <c r="J254" s="41">
        <v>3.57619</v>
      </c>
      <c r="K254" s="40" t="s">
        <v>213</v>
      </c>
      <c r="L254" s="43"/>
      <c r="M254" s="43"/>
      <c r="N254" s="43"/>
      <c r="O254" s="40" t="s">
        <v>746</v>
      </c>
      <c r="P254" s="40"/>
      <c r="Q254" s="40"/>
      <c r="R254" s="40"/>
      <c r="S254" s="40"/>
      <c r="T254" s="40"/>
      <c r="U254" s="40"/>
    </row>
    <row r="255">
      <c r="A255" s="40" t="s">
        <v>1263</v>
      </c>
      <c r="B255" s="41" t="str">
        <f>IFERROR(__xludf.DUMMYFUNCTION("split(split(A255,""Instance_"", FALSE),"".mat"",FALSE)"),"140_2")</f>
        <v>140_2</v>
      </c>
      <c r="C255" s="41">
        <v>-3.21771</v>
      </c>
      <c r="D255" s="41" t="s">
        <v>1270</v>
      </c>
      <c r="E255" s="41" t="s">
        <v>1271</v>
      </c>
      <c r="F255" s="41">
        <v>490.0205</v>
      </c>
      <c r="G255" s="41">
        <v>-3.23466</v>
      </c>
      <c r="H255" s="41">
        <v>-0.00527</v>
      </c>
      <c r="I255" s="41">
        <v>-3.212759085</v>
      </c>
      <c r="J255" s="41">
        <v>5.335629</v>
      </c>
      <c r="K255" s="40" t="s">
        <v>213</v>
      </c>
      <c r="L255" s="43"/>
      <c r="M255" s="43"/>
      <c r="N255" s="43"/>
      <c r="O255" s="40" t="s">
        <v>746</v>
      </c>
      <c r="P255" s="40"/>
      <c r="Q255" s="40"/>
      <c r="R255" s="40"/>
      <c r="S255" s="40"/>
      <c r="T255" s="40"/>
      <c r="U255" s="40"/>
    </row>
    <row r="256">
      <c r="A256" s="40" t="s">
        <v>1263</v>
      </c>
      <c r="B256" s="41" t="str">
        <f>IFERROR(__xludf.DUMMYFUNCTION("split(split(A256,""Instance_"", FALSE),"".mat"",FALSE)"),"140_2")</f>
        <v>140_2</v>
      </c>
      <c r="C256" s="41">
        <v>-3.21771</v>
      </c>
      <c r="D256" s="41" t="s">
        <v>1272</v>
      </c>
      <c r="E256" s="41" t="s">
        <v>1273</v>
      </c>
      <c r="F256" s="41">
        <v>485.4784</v>
      </c>
      <c r="G256" s="41">
        <v>-3.3606</v>
      </c>
      <c r="H256" s="41">
        <v>-0.04441</v>
      </c>
      <c r="I256" s="41">
        <v>-3.217711831</v>
      </c>
      <c r="J256" s="41">
        <v>1.788723</v>
      </c>
      <c r="K256" s="40" t="s">
        <v>213</v>
      </c>
      <c r="L256" s="43"/>
      <c r="M256" s="43"/>
      <c r="N256" s="43"/>
      <c r="O256" s="40" t="s">
        <v>746</v>
      </c>
      <c r="P256" s="40"/>
      <c r="Q256" s="40"/>
      <c r="R256" s="40"/>
      <c r="S256" s="40"/>
      <c r="T256" s="40"/>
      <c r="U256" s="40"/>
    </row>
    <row r="257">
      <c r="A257" s="40" t="s">
        <v>1263</v>
      </c>
      <c r="B257" s="41" t="str">
        <f>IFERROR(__xludf.DUMMYFUNCTION("split(split(A257,""Instance_"", FALSE),"".mat"",FALSE)"),"140_2")</f>
        <v>140_2</v>
      </c>
      <c r="C257" s="41">
        <v>-3.21771</v>
      </c>
      <c r="D257" s="41" t="s">
        <v>1274</v>
      </c>
      <c r="E257" s="41" t="s">
        <v>1275</v>
      </c>
      <c r="F257" s="41">
        <v>502.2353</v>
      </c>
      <c r="G257" s="41">
        <v>-3.32144</v>
      </c>
      <c r="H257" s="41">
        <v>-0.03224</v>
      </c>
      <c r="I257" s="41">
        <v>-3.217711831</v>
      </c>
      <c r="J257" s="41">
        <v>1.774995</v>
      </c>
      <c r="K257" s="40" t="s">
        <v>213</v>
      </c>
      <c r="L257" s="43"/>
      <c r="M257" s="43"/>
      <c r="N257" s="43"/>
      <c r="O257" s="40" t="s">
        <v>746</v>
      </c>
      <c r="P257" s="40"/>
      <c r="Q257" s="40"/>
      <c r="R257" s="40"/>
      <c r="S257" s="40"/>
      <c r="T257" s="40"/>
      <c r="U257" s="40"/>
    </row>
    <row r="258">
      <c r="A258" s="40" t="s">
        <v>1263</v>
      </c>
      <c r="B258" s="41" t="str">
        <f>IFERROR(__xludf.DUMMYFUNCTION("split(split(A258,""Instance_"", FALSE),"".mat"",FALSE)"),"140_2")</f>
        <v>140_2</v>
      </c>
      <c r="C258" s="41">
        <v>-3.21771</v>
      </c>
      <c r="D258" s="41" t="s">
        <v>1276</v>
      </c>
      <c r="E258" s="41" t="s">
        <v>1277</v>
      </c>
      <c r="F258" s="41">
        <v>503.9455</v>
      </c>
      <c r="G258" s="41">
        <v>-3.31836</v>
      </c>
      <c r="H258" s="41">
        <v>-0.03128</v>
      </c>
      <c r="I258" s="41">
        <v>-3.217711831</v>
      </c>
      <c r="J258" s="41">
        <v>1.776793</v>
      </c>
      <c r="K258" s="40" t="s">
        <v>213</v>
      </c>
      <c r="L258" s="43"/>
      <c r="M258" s="43"/>
      <c r="N258" s="43"/>
      <c r="O258" s="40" t="s">
        <v>746</v>
      </c>
      <c r="P258" s="40"/>
      <c r="Q258" s="40"/>
      <c r="R258" s="40"/>
      <c r="S258" s="40"/>
      <c r="T258" s="40"/>
      <c r="U258" s="40"/>
    </row>
    <row r="259">
      <c r="A259" s="40" t="s">
        <v>1263</v>
      </c>
      <c r="B259" s="41" t="str">
        <f>IFERROR(__xludf.DUMMYFUNCTION("split(split(A259,""Instance_"", FALSE),"".mat"",FALSE)"),"140_2")</f>
        <v>140_2</v>
      </c>
      <c r="C259" s="41">
        <v>-3.21771</v>
      </c>
      <c r="D259" s="41" t="s">
        <v>1278</v>
      </c>
      <c r="E259" s="41" t="s">
        <v>1279</v>
      </c>
      <c r="F259" s="41">
        <v>505.092</v>
      </c>
      <c r="G259" s="41">
        <v>-3.19417</v>
      </c>
      <c r="H259" s="41">
        <v>0.007318</v>
      </c>
      <c r="I259" s="41">
        <v>-3.194165524</v>
      </c>
      <c r="J259" s="41">
        <v>3.55477</v>
      </c>
      <c r="K259" s="40" t="s">
        <v>213</v>
      </c>
      <c r="L259" s="43"/>
      <c r="M259" s="43"/>
      <c r="N259" s="43"/>
      <c r="O259" s="40" t="s">
        <v>746</v>
      </c>
      <c r="P259" s="40"/>
      <c r="Q259" s="40"/>
      <c r="R259" s="40"/>
      <c r="S259" s="40"/>
      <c r="T259" s="40"/>
      <c r="U259" s="40"/>
    </row>
    <row r="260">
      <c r="A260" s="40" t="s">
        <v>1263</v>
      </c>
      <c r="B260" s="41" t="str">
        <f>IFERROR(__xludf.DUMMYFUNCTION("split(split(A260,""Instance_"", FALSE),"".mat"",FALSE)"),"140_2")</f>
        <v>140_2</v>
      </c>
      <c r="C260" s="41">
        <v>-3.21771</v>
      </c>
      <c r="D260" s="41" t="s">
        <v>1280</v>
      </c>
      <c r="E260" s="41" t="s">
        <v>1281</v>
      </c>
      <c r="F260" s="41">
        <v>474.9574</v>
      </c>
      <c r="G260" s="41">
        <v>-3.38423</v>
      </c>
      <c r="H260" s="41">
        <v>-0.05175</v>
      </c>
      <c r="I260" s="41">
        <v>-3.217711831</v>
      </c>
      <c r="J260" s="41">
        <v>1.809827</v>
      </c>
      <c r="K260" s="40" t="s">
        <v>213</v>
      </c>
      <c r="L260" s="43"/>
      <c r="M260" s="43"/>
      <c r="N260" s="43"/>
      <c r="O260" s="40" t="s">
        <v>746</v>
      </c>
      <c r="P260" s="40"/>
      <c r="Q260" s="40"/>
      <c r="R260" s="40"/>
      <c r="S260" s="40"/>
      <c r="T260" s="40"/>
      <c r="U260" s="40"/>
    </row>
    <row r="261">
      <c r="A261" s="40" t="s">
        <v>1263</v>
      </c>
      <c r="B261" s="41" t="str">
        <f>IFERROR(__xludf.DUMMYFUNCTION("split(split(A261,""Instance_"", FALSE),"".mat"",FALSE)"),"140_2")</f>
        <v>140_2</v>
      </c>
      <c r="C261" s="41">
        <v>-3.21771</v>
      </c>
      <c r="D261" s="41" t="s">
        <v>1282</v>
      </c>
      <c r="E261" s="41" t="s">
        <v>1283</v>
      </c>
      <c r="F261" s="41">
        <v>498.095</v>
      </c>
      <c r="G261" s="41">
        <v>-3.20204</v>
      </c>
      <c r="H261" s="41">
        <v>0.004869</v>
      </c>
      <c r="I261" s="41">
        <v>-3.202043294</v>
      </c>
      <c r="J261" s="41">
        <v>5.405836</v>
      </c>
      <c r="K261" s="40" t="s">
        <v>213</v>
      </c>
      <c r="L261" s="43"/>
      <c r="M261" s="43"/>
      <c r="N261" s="43"/>
      <c r="O261" s="40" t="s">
        <v>746</v>
      </c>
      <c r="P261" s="40"/>
      <c r="Q261" s="40"/>
      <c r="R261" s="40"/>
      <c r="S261" s="40"/>
      <c r="T261" s="40"/>
      <c r="U261" s="40"/>
    </row>
    <row r="262">
      <c r="A262" s="40" t="s">
        <v>1284</v>
      </c>
      <c r="B262" s="41" t="str">
        <f>IFERROR(__xludf.DUMMYFUNCTION("split(split(A262,""Instance_"", FALSE),"".mat"",FALSE)"),"140_3")</f>
        <v>140_3</v>
      </c>
      <c r="C262" s="41">
        <v>-1.51861</v>
      </c>
      <c r="D262" s="41" t="s">
        <v>1285</v>
      </c>
      <c r="E262" s="41" t="s">
        <v>1286</v>
      </c>
      <c r="F262" s="41">
        <v>504.8621</v>
      </c>
      <c r="G262" s="41">
        <v>-1.56426</v>
      </c>
      <c r="H262" s="41">
        <v>-0.03006</v>
      </c>
      <c r="I262" s="41">
        <v>-1.518607969</v>
      </c>
      <c r="J262" s="41">
        <v>1.789222</v>
      </c>
      <c r="K262" s="40" t="s">
        <v>213</v>
      </c>
      <c r="L262" s="43"/>
      <c r="M262" s="43"/>
      <c r="N262" s="43"/>
      <c r="O262" s="40" t="s">
        <v>746</v>
      </c>
      <c r="P262" s="40"/>
      <c r="Q262" s="40"/>
      <c r="R262" s="40"/>
      <c r="S262" s="40"/>
      <c r="T262" s="40"/>
      <c r="U262" s="40"/>
    </row>
    <row r="263">
      <c r="A263" s="40" t="s">
        <v>1284</v>
      </c>
      <c r="B263" s="41" t="str">
        <f>IFERROR(__xludf.DUMMYFUNCTION("split(split(A263,""Instance_"", FALSE),"".mat"",FALSE)"),"140_3")</f>
        <v>140_3</v>
      </c>
      <c r="C263" s="41">
        <v>-1.51861</v>
      </c>
      <c r="D263" s="41" t="s">
        <v>1287</v>
      </c>
      <c r="E263" s="41" t="s">
        <v>1288</v>
      </c>
      <c r="F263" s="41">
        <v>501.9465</v>
      </c>
      <c r="G263" s="41">
        <v>-1.58327</v>
      </c>
      <c r="H263" s="41">
        <v>-0.04258</v>
      </c>
      <c r="I263" s="41">
        <v>-1.518607969</v>
      </c>
      <c r="J263" s="41">
        <v>1.789473</v>
      </c>
      <c r="K263" s="40" t="s">
        <v>213</v>
      </c>
      <c r="L263" s="43"/>
      <c r="M263" s="43"/>
      <c r="N263" s="43"/>
      <c r="O263" s="40" t="s">
        <v>746</v>
      </c>
      <c r="P263" s="40"/>
      <c r="Q263" s="40"/>
      <c r="R263" s="40"/>
      <c r="S263" s="40"/>
      <c r="T263" s="40"/>
      <c r="U263" s="40"/>
    </row>
    <row r="264">
      <c r="A264" s="40" t="s">
        <v>1284</v>
      </c>
      <c r="B264" s="41" t="str">
        <f>IFERROR(__xludf.DUMMYFUNCTION("split(split(A264,""Instance_"", FALSE),"".mat"",FALSE)"),"140_3")</f>
        <v>140_3</v>
      </c>
      <c r="C264" s="41">
        <v>-1.51861</v>
      </c>
      <c r="D264" s="41" t="s">
        <v>1289</v>
      </c>
      <c r="E264" s="41" t="s">
        <v>1290</v>
      </c>
      <c r="F264" s="41">
        <v>507.4822</v>
      </c>
      <c r="G264" s="41">
        <v>-1.58352</v>
      </c>
      <c r="H264" s="41">
        <v>-0.04274</v>
      </c>
      <c r="I264" s="41">
        <v>-1.518607969</v>
      </c>
      <c r="J264" s="41">
        <v>1.779085</v>
      </c>
      <c r="K264" s="40" t="s">
        <v>213</v>
      </c>
      <c r="L264" s="43"/>
      <c r="M264" s="43"/>
      <c r="N264" s="43"/>
      <c r="O264" s="40" t="s">
        <v>746</v>
      </c>
      <c r="P264" s="40"/>
      <c r="Q264" s="40"/>
      <c r="R264" s="40"/>
      <c r="S264" s="40"/>
      <c r="T264" s="40"/>
      <c r="U264" s="40"/>
    </row>
    <row r="265">
      <c r="A265" s="40" t="s">
        <v>1284</v>
      </c>
      <c r="B265" s="41" t="str">
        <f>IFERROR(__xludf.DUMMYFUNCTION("split(split(A265,""Instance_"", FALSE),"".mat"",FALSE)"),"140_3")</f>
        <v>140_3</v>
      </c>
      <c r="C265" s="41">
        <v>-1.51861</v>
      </c>
      <c r="D265" s="41" t="s">
        <v>1291</v>
      </c>
      <c r="E265" s="41" t="s">
        <v>1292</v>
      </c>
      <c r="F265" s="41">
        <v>500.9368</v>
      </c>
      <c r="G265" s="41">
        <v>-1.64276</v>
      </c>
      <c r="H265" s="41">
        <v>-0.08176</v>
      </c>
      <c r="I265" s="41">
        <v>-1.518607969</v>
      </c>
      <c r="J265" s="41">
        <v>1.780638</v>
      </c>
      <c r="K265" s="40" t="s">
        <v>213</v>
      </c>
      <c r="L265" s="43"/>
      <c r="M265" s="43"/>
      <c r="N265" s="43"/>
      <c r="O265" s="40" t="s">
        <v>746</v>
      </c>
      <c r="P265" s="40"/>
      <c r="Q265" s="40"/>
      <c r="R265" s="40"/>
      <c r="S265" s="40"/>
      <c r="T265" s="40"/>
      <c r="U265" s="40"/>
    </row>
    <row r="266">
      <c r="A266" s="40" t="s">
        <v>1284</v>
      </c>
      <c r="B266" s="41" t="str">
        <f>IFERROR(__xludf.DUMMYFUNCTION("split(split(A266,""Instance_"", FALSE),"".mat"",FALSE)"),"140_3")</f>
        <v>140_3</v>
      </c>
      <c r="C266" s="41">
        <v>-1.51861</v>
      </c>
      <c r="D266" s="41" t="s">
        <v>1293</v>
      </c>
      <c r="E266" s="41" t="s">
        <v>1294</v>
      </c>
      <c r="F266" s="41">
        <v>488.4796</v>
      </c>
      <c r="G266" s="41">
        <v>-1.62858</v>
      </c>
      <c r="H266" s="41">
        <v>-0.07242</v>
      </c>
      <c r="I266" s="41">
        <v>-1.518607969</v>
      </c>
      <c r="J266" s="41">
        <v>1.774048</v>
      </c>
      <c r="K266" s="40" t="s">
        <v>213</v>
      </c>
      <c r="L266" s="43"/>
      <c r="M266" s="43"/>
      <c r="N266" s="43"/>
      <c r="O266" s="40" t="s">
        <v>746</v>
      </c>
      <c r="P266" s="40"/>
      <c r="Q266" s="40"/>
      <c r="R266" s="40"/>
      <c r="S266" s="40"/>
      <c r="T266" s="40"/>
      <c r="U266" s="40"/>
    </row>
    <row r="267">
      <c r="A267" s="40" t="s">
        <v>1284</v>
      </c>
      <c r="B267" s="41" t="str">
        <f>IFERROR(__xludf.DUMMYFUNCTION("split(split(A267,""Instance_"", FALSE),"".mat"",FALSE)"),"140_3")</f>
        <v>140_3</v>
      </c>
      <c r="C267" s="41">
        <v>-1.51861</v>
      </c>
      <c r="D267" s="41" t="s">
        <v>1295</v>
      </c>
      <c r="E267" s="41" t="s">
        <v>1296</v>
      </c>
      <c r="F267" s="41">
        <v>496.8899</v>
      </c>
      <c r="G267" s="41">
        <v>-1.6213</v>
      </c>
      <c r="H267" s="41">
        <v>-0.06763</v>
      </c>
      <c r="I267" s="41">
        <v>-1.518607969</v>
      </c>
      <c r="J267" s="41">
        <v>1.784858</v>
      </c>
      <c r="K267" s="40" t="s">
        <v>213</v>
      </c>
      <c r="L267" s="43"/>
      <c r="M267" s="43"/>
      <c r="N267" s="43"/>
      <c r="O267" s="40" t="s">
        <v>746</v>
      </c>
      <c r="P267" s="40"/>
      <c r="Q267" s="40"/>
      <c r="R267" s="40"/>
      <c r="S267" s="40"/>
      <c r="T267" s="40"/>
      <c r="U267" s="40"/>
    </row>
    <row r="268">
      <c r="A268" s="40" t="s">
        <v>1284</v>
      </c>
      <c r="B268" s="41" t="str">
        <f>IFERROR(__xludf.DUMMYFUNCTION("split(split(A268,""Instance_"", FALSE),"".mat"",FALSE)"),"140_3")</f>
        <v>140_3</v>
      </c>
      <c r="C268" s="41">
        <v>-1.51861</v>
      </c>
      <c r="D268" s="41" t="s">
        <v>1297</v>
      </c>
      <c r="E268" s="41" t="s">
        <v>1298</v>
      </c>
      <c r="F268" s="41">
        <v>465.0274</v>
      </c>
      <c r="G268" s="41">
        <v>-1.67037</v>
      </c>
      <c r="H268" s="41">
        <v>-0.09994</v>
      </c>
      <c r="I268" s="41">
        <v>-1.518607969</v>
      </c>
      <c r="J268" s="41">
        <v>1.783885</v>
      </c>
      <c r="K268" s="40" t="s">
        <v>213</v>
      </c>
      <c r="L268" s="43"/>
      <c r="M268" s="43"/>
      <c r="N268" s="43"/>
      <c r="O268" s="40" t="s">
        <v>746</v>
      </c>
      <c r="P268" s="40"/>
      <c r="Q268" s="40"/>
      <c r="R268" s="40"/>
      <c r="S268" s="40"/>
      <c r="T268" s="40"/>
      <c r="U268" s="40"/>
    </row>
    <row r="269">
      <c r="A269" s="40" t="s">
        <v>1284</v>
      </c>
      <c r="B269" s="41" t="str">
        <f>IFERROR(__xludf.DUMMYFUNCTION("split(split(A269,""Instance_"", FALSE),"".mat"",FALSE)"),"140_3")</f>
        <v>140_3</v>
      </c>
      <c r="C269" s="41">
        <v>-1.51861</v>
      </c>
      <c r="D269" s="41" t="s">
        <v>1299</v>
      </c>
      <c r="E269" s="41" t="s">
        <v>1300</v>
      </c>
      <c r="F269" s="41">
        <v>488.3964</v>
      </c>
      <c r="G269" s="41">
        <v>-1.67404</v>
      </c>
      <c r="H269" s="41">
        <v>-0.10235</v>
      </c>
      <c r="I269" s="41">
        <v>-1.518607969</v>
      </c>
      <c r="J269" s="41">
        <v>1.783852</v>
      </c>
      <c r="K269" s="40" t="s">
        <v>213</v>
      </c>
      <c r="L269" s="43"/>
      <c r="M269" s="43"/>
      <c r="N269" s="43"/>
      <c r="O269" s="40" t="s">
        <v>746</v>
      </c>
      <c r="P269" s="40"/>
      <c r="Q269" s="40"/>
      <c r="R269" s="40"/>
      <c r="S269" s="40"/>
      <c r="T269" s="40"/>
      <c r="U269" s="40"/>
    </row>
    <row r="270">
      <c r="A270" s="40" t="s">
        <v>1284</v>
      </c>
      <c r="B270" s="41" t="str">
        <f>IFERROR(__xludf.DUMMYFUNCTION("split(split(A270,""Instance_"", FALSE),"".mat"",FALSE)"),"140_3")</f>
        <v>140_3</v>
      </c>
      <c r="C270" s="41">
        <v>-1.51861</v>
      </c>
      <c r="D270" s="41" t="s">
        <v>1301</v>
      </c>
      <c r="E270" s="41" t="s">
        <v>1302</v>
      </c>
      <c r="F270" s="41">
        <v>494.1689</v>
      </c>
      <c r="G270" s="41">
        <v>-1.58754</v>
      </c>
      <c r="H270" s="41">
        <v>-0.04539</v>
      </c>
      <c r="I270" s="41">
        <v>-1.518607969</v>
      </c>
      <c r="J270" s="41">
        <v>1.782952</v>
      </c>
      <c r="K270" s="40" t="s">
        <v>213</v>
      </c>
      <c r="L270" s="43"/>
      <c r="M270" s="43"/>
      <c r="N270" s="43"/>
      <c r="O270" s="40" t="s">
        <v>746</v>
      </c>
      <c r="P270" s="40"/>
      <c r="Q270" s="40"/>
      <c r="R270" s="40"/>
      <c r="S270" s="40"/>
      <c r="T270" s="40"/>
      <c r="U270" s="40"/>
    </row>
    <row r="271">
      <c r="A271" s="40" t="s">
        <v>1284</v>
      </c>
      <c r="B271" s="41" t="str">
        <f>IFERROR(__xludf.DUMMYFUNCTION("split(split(A271,""Instance_"", FALSE),"".mat"",FALSE)"),"140_3")</f>
        <v>140_3</v>
      </c>
      <c r="C271" s="41">
        <v>-1.51861</v>
      </c>
      <c r="D271" s="41" t="s">
        <v>1303</v>
      </c>
      <c r="E271" s="41" t="s">
        <v>1304</v>
      </c>
      <c r="F271" s="41">
        <v>540.0467</v>
      </c>
      <c r="G271" s="41">
        <v>-1.58406</v>
      </c>
      <c r="H271" s="41">
        <v>-0.0431</v>
      </c>
      <c r="I271" s="41">
        <v>-1.518607969</v>
      </c>
      <c r="J271" s="41">
        <v>1.810426</v>
      </c>
      <c r="K271" s="40" t="s">
        <v>213</v>
      </c>
      <c r="L271" s="43"/>
      <c r="M271" s="43"/>
      <c r="N271" s="43"/>
      <c r="O271" s="40" t="s">
        <v>746</v>
      </c>
      <c r="P271" s="40"/>
      <c r="Q271" s="40"/>
      <c r="R271" s="40"/>
      <c r="S271" s="40"/>
      <c r="T271" s="40"/>
      <c r="U271" s="40"/>
    </row>
    <row r="272">
      <c r="A272" s="40" t="s">
        <v>1305</v>
      </c>
      <c r="B272" s="41" t="str">
        <f>IFERROR(__xludf.DUMMYFUNCTION("split(split(A272,""Instance_"", FALSE),"".mat"",FALSE)"),"300_1")</f>
        <v>300_1</v>
      </c>
      <c r="D272" s="41" t="s">
        <v>1306</v>
      </c>
      <c r="E272" s="41" t="s">
        <v>1307</v>
      </c>
      <c r="F272" s="41">
        <v>1078.820384</v>
      </c>
      <c r="G272" s="41">
        <v>3.96382066</v>
      </c>
      <c r="I272" s="41">
        <v>4.335766599</v>
      </c>
      <c r="J272" s="41">
        <v>120.0</v>
      </c>
      <c r="K272" s="40" t="s">
        <v>213</v>
      </c>
      <c r="L272" s="41">
        <v>3.96382066</v>
      </c>
      <c r="M272" s="41">
        <v>8.087788343</v>
      </c>
      <c r="N272" s="40" t="s">
        <v>822</v>
      </c>
      <c r="O272" s="43"/>
    </row>
    <row r="273">
      <c r="A273" s="40" t="s">
        <v>1305</v>
      </c>
      <c r="B273" s="41" t="str">
        <f>IFERROR(__xludf.DUMMYFUNCTION("split(split(A273,""Instance_"", FALSE),"".mat"",FALSE)"),"300_1")</f>
        <v>300_1</v>
      </c>
      <c r="D273" s="41" t="s">
        <v>1308</v>
      </c>
      <c r="E273" s="41" t="s">
        <v>1309</v>
      </c>
      <c r="F273" s="41">
        <v>1089.64325</v>
      </c>
      <c r="G273" s="41">
        <v>3.893657048</v>
      </c>
      <c r="I273" s="41">
        <v>4.335766599</v>
      </c>
      <c r="J273" s="41">
        <v>120.0</v>
      </c>
      <c r="K273" s="40" t="s">
        <v>213</v>
      </c>
      <c r="L273" s="43"/>
      <c r="M273" s="41">
        <v>0.0</v>
      </c>
      <c r="N273" s="43"/>
      <c r="O273" s="40" t="s">
        <v>746</v>
      </c>
    </row>
    <row r="274">
      <c r="A274" s="40" t="s">
        <v>1305</v>
      </c>
      <c r="B274" s="41" t="str">
        <f>IFERROR(__xludf.DUMMYFUNCTION("split(split(A274,""Instance_"", FALSE),"".mat"",FALSE)"),"300_1")</f>
        <v>300_1</v>
      </c>
      <c r="D274" s="41" t="s">
        <v>1310</v>
      </c>
      <c r="E274" s="41" t="s">
        <v>1311</v>
      </c>
      <c r="F274" s="41">
        <v>1081.73254</v>
      </c>
      <c r="G274" s="41">
        <v>4.077460943</v>
      </c>
      <c r="I274" s="41">
        <v>4.335766599</v>
      </c>
      <c r="J274" s="41">
        <v>120.0</v>
      </c>
      <c r="K274" s="40" t="s">
        <v>213</v>
      </c>
      <c r="L274" s="41">
        <v>4.077460943</v>
      </c>
      <c r="M274" s="41">
        <v>2.154019594</v>
      </c>
      <c r="N274" s="40" t="s">
        <v>822</v>
      </c>
      <c r="O274" s="43"/>
    </row>
    <row r="275">
      <c r="A275" s="40" t="s">
        <v>1305</v>
      </c>
      <c r="B275" s="41" t="str">
        <f>IFERROR(__xludf.DUMMYFUNCTION("split(split(A275,""Instance_"", FALSE),"".mat"",FALSE)"),"300_1")</f>
        <v>300_1</v>
      </c>
      <c r="D275" s="41" t="s">
        <v>1312</v>
      </c>
      <c r="E275" s="41" t="s">
        <v>1313</v>
      </c>
      <c r="F275" s="41">
        <v>1076.266173</v>
      </c>
      <c r="G275" s="41">
        <v>4.131375548</v>
      </c>
      <c r="I275" s="41">
        <v>4.335766599</v>
      </c>
      <c r="J275" s="41">
        <v>120.0</v>
      </c>
      <c r="K275" s="40" t="s">
        <v>213</v>
      </c>
      <c r="L275" s="41">
        <v>4.131375548</v>
      </c>
      <c r="M275" s="41">
        <v>6.352511644</v>
      </c>
      <c r="N275" s="40" t="s">
        <v>822</v>
      </c>
      <c r="O275" s="43"/>
    </row>
    <row r="276">
      <c r="A276" s="40" t="s">
        <v>1305</v>
      </c>
      <c r="B276" s="41" t="str">
        <f>IFERROR(__xludf.DUMMYFUNCTION("split(split(A276,""Instance_"", FALSE),"".mat"",FALSE)"),"300_1")</f>
        <v>300_1</v>
      </c>
      <c r="D276" s="41" t="s">
        <v>1314</v>
      </c>
      <c r="E276" s="41" t="s">
        <v>1315</v>
      </c>
      <c r="F276" s="41">
        <v>1083.104257</v>
      </c>
      <c r="G276" s="41">
        <v>4.136300437</v>
      </c>
      <c r="I276" s="41">
        <v>4.335766599</v>
      </c>
      <c r="J276" s="41">
        <v>120.0</v>
      </c>
      <c r="K276" s="40" t="s">
        <v>213</v>
      </c>
      <c r="L276" s="41">
        <v>4.136300437</v>
      </c>
      <c r="M276" s="41">
        <v>0.843514681</v>
      </c>
      <c r="N276" s="40" t="s">
        <v>822</v>
      </c>
      <c r="O276" s="43"/>
    </row>
    <row r="277">
      <c r="A277" s="40" t="s">
        <v>1305</v>
      </c>
      <c r="B277" s="41" t="str">
        <f>IFERROR(__xludf.DUMMYFUNCTION("split(split(A277,""Instance_"", FALSE),"".mat"",FALSE)"),"300_1")</f>
        <v>300_1</v>
      </c>
      <c r="D277" s="41" t="s">
        <v>1316</v>
      </c>
      <c r="E277" s="41" t="s">
        <v>1317</v>
      </c>
      <c r="F277" s="41">
        <v>1079.940675</v>
      </c>
      <c r="G277" s="41">
        <v>3.994508997</v>
      </c>
      <c r="I277" s="41">
        <v>4.335766599</v>
      </c>
      <c r="J277" s="41">
        <v>120.0</v>
      </c>
      <c r="K277" s="40" t="s">
        <v>213</v>
      </c>
      <c r="L277" s="41">
        <v>3.994508997</v>
      </c>
      <c r="M277" s="41">
        <v>14.53245735</v>
      </c>
      <c r="N277" s="40" t="s">
        <v>822</v>
      </c>
      <c r="O277" s="43"/>
    </row>
    <row r="278">
      <c r="A278" s="40" t="s">
        <v>1305</v>
      </c>
      <c r="B278" s="41" t="str">
        <f>IFERROR(__xludf.DUMMYFUNCTION("split(split(A278,""Instance_"", FALSE),"".mat"",FALSE)"),"300_1")</f>
        <v>300_1</v>
      </c>
      <c r="D278" s="41" t="s">
        <v>1318</v>
      </c>
      <c r="E278" s="41" t="s">
        <v>1319</v>
      </c>
      <c r="F278" s="41">
        <v>1069.644053</v>
      </c>
      <c r="G278" s="41">
        <v>4.032666879</v>
      </c>
      <c r="I278" s="41">
        <v>4.335766599</v>
      </c>
      <c r="J278" s="41">
        <v>120.0</v>
      </c>
      <c r="K278" s="40" t="s">
        <v>213</v>
      </c>
      <c r="L278" s="41">
        <v>4.032666879</v>
      </c>
      <c r="M278" s="41">
        <v>0.076082468</v>
      </c>
      <c r="N278" s="40" t="s">
        <v>822</v>
      </c>
      <c r="O278" s="43"/>
    </row>
    <row r="279">
      <c r="A279" s="40" t="s">
        <v>1305</v>
      </c>
      <c r="B279" s="41" t="str">
        <f>IFERROR(__xludf.DUMMYFUNCTION("split(split(A279,""Instance_"", FALSE),"".mat"",FALSE)"),"300_1")</f>
        <v>300_1</v>
      </c>
      <c r="D279" s="41" t="s">
        <v>1320</v>
      </c>
      <c r="E279" s="41" t="s">
        <v>1321</v>
      </c>
      <c r="F279" s="41">
        <v>1095.762226</v>
      </c>
      <c r="G279" s="41">
        <v>4.074573126</v>
      </c>
      <c r="I279" s="41">
        <v>4.335766599</v>
      </c>
      <c r="J279" s="41">
        <v>120.0</v>
      </c>
      <c r="K279" s="40" t="s">
        <v>213</v>
      </c>
      <c r="L279" s="41">
        <v>4.074573126</v>
      </c>
      <c r="M279" s="41">
        <v>7.964925289</v>
      </c>
      <c r="N279" s="40" t="s">
        <v>822</v>
      </c>
      <c r="O279" s="43"/>
    </row>
    <row r="280">
      <c r="A280" s="40" t="s">
        <v>1305</v>
      </c>
      <c r="B280" s="41" t="str">
        <f>IFERROR(__xludf.DUMMYFUNCTION("split(split(A280,""Instance_"", FALSE),"".mat"",FALSE)"),"300_1")</f>
        <v>300_1</v>
      </c>
      <c r="D280" s="41" t="s">
        <v>1322</v>
      </c>
      <c r="E280" s="41" t="s">
        <v>1323</v>
      </c>
      <c r="F280" s="41">
        <v>1099.29913</v>
      </c>
      <c r="G280" s="41">
        <v>4.014326265</v>
      </c>
      <c r="I280" s="41">
        <v>4.335766599</v>
      </c>
      <c r="J280" s="41">
        <v>120.0</v>
      </c>
      <c r="K280" s="40" t="s">
        <v>213</v>
      </c>
      <c r="L280" s="41">
        <v>4.035879379</v>
      </c>
      <c r="M280" s="41">
        <v>10.12879515</v>
      </c>
      <c r="N280" s="40" t="s">
        <v>822</v>
      </c>
      <c r="O280" s="43"/>
    </row>
    <row r="281">
      <c r="A281" s="40" t="s">
        <v>1305</v>
      </c>
      <c r="B281" s="41" t="str">
        <f>IFERROR(__xludf.DUMMYFUNCTION("split(split(A281,""Instance_"", FALSE),"".mat"",FALSE)"),"300_1")</f>
        <v>300_1</v>
      </c>
      <c r="D281" s="41" t="s">
        <v>1324</v>
      </c>
      <c r="E281" s="41" t="s">
        <v>1325</v>
      </c>
      <c r="F281" s="41">
        <v>1090.636131</v>
      </c>
      <c r="G281" s="41">
        <v>4.024127563</v>
      </c>
      <c r="I281" s="41">
        <v>4.335766599</v>
      </c>
      <c r="J281" s="41">
        <v>120.0</v>
      </c>
      <c r="K281" s="40" t="s">
        <v>213</v>
      </c>
      <c r="L281" s="41">
        <v>4.024127563</v>
      </c>
      <c r="M281" s="41">
        <v>1.736890078</v>
      </c>
      <c r="N281" s="40" t="s">
        <v>822</v>
      </c>
      <c r="O281" s="43"/>
    </row>
    <row r="282">
      <c r="A282" s="40" t="s">
        <v>1326</v>
      </c>
      <c r="B282" s="41" t="str">
        <f>IFERROR(__xludf.DUMMYFUNCTION("split(split(A282,""Instance_"", FALSE),"".mat"",FALSE)"),"300_2")</f>
        <v>300_2</v>
      </c>
      <c r="D282" s="41" t="s">
        <v>1327</v>
      </c>
      <c r="E282" s="41" t="s">
        <v>1328</v>
      </c>
      <c r="F282" s="41">
        <v>1091.243812</v>
      </c>
      <c r="G282" s="41">
        <v>2.858572437</v>
      </c>
      <c r="I282" s="41">
        <v>3.534493186</v>
      </c>
      <c r="J282" s="41">
        <v>120.0</v>
      </c>
      <c r="K282" s="40" t="s">
        <v>213</v>
      </c>
      <c r="L282" s="41">
        <v>2.858572437</v>
      </c>
      <c r="M282" s="41">
        <v>1.495212555</v>
      </c>
      <c r="N282" s="40" t="s">
        <v>822</v>
      </c>
      <c r="O282" s="43"/>
    </row>
    <row r="283">
      <c r="A283" s="40" t="s">
        <v>1326</v>
      </c>
      <c r="B283" s="41" t="str">
        <f>IFERROR(__xludf.DUMMYFUNCTION("split(split(A283,""Instance_"", FALSE),"".mat"",FALSE)"),"300_2")</f>
        <v>300_2</v>
      </c>
      <c r="D283" s="41" t="s">
        <v>1329</v>
      </c>
      <c r="E283" s="41" t="s">
        <v>1330</v>
      </c>
      <c r="F283" s="41">
        <v>1068.586224</v>
      </c>
      <c r="G283" s="41">
        <v>2.862951223</v>
      </c>
      <c r="I283" s="41">
        <v>3.534493186</v>
      </c>
      <c r="J283" s="41">
        <v>120.0</v>
      </c>
      <c r="K283" s="40" t="s">
        <v>213</v>
      </c>
      <c r="L283" s="41">
        <v>2.862951223</v>
      </c>
      <c r="M283" s="41">
        <v>2.258624792</v>
      </c>
      <c r="N283" s="40" t="s">
        <v>822</v>
      </c>
      <c r="O283" s="43"/>
    </row>
    <row r="284">
      <c r="A284" s="40" t="s">
        <v>1326</v>
      </c>
      <c r="B284" s="41" t="str">
        <f>IFERROR(__xludf.DUMMYFUNCTION("split(split(A284,""Instance_"", FALSE),"".mat"",FALSE)"),"300_2")</f>
        <v>300_2</v>
      </c>
      <c r="D284" s="41" t="s">
        <v>1331</v>
      </c>
      <c r="E284" s="41" t="s">
        <v>1332</v>
      </c>
      <c r="F284" s="41">
        <v>1078.456447</v>
      </c>
      <c r="G284" s="41">
        <v>3.26518831</v>
      </c>
      <c r="I284" s="41">
        <v>3.534493186</v>
      </c>
      <c r="J284" s="41">
        <v>120.0</v>
      </c>
      <c r="K284" s="40" t="s">
        <v>213</v>
      </c>
      <c r="L284" s="41">
        <v>3.26518831</v>
      </c>
      <c r="M284" s="41">
        <v>1.655967236</v>
      </c>
      <c r="N284" s="40" t="s">
        <v>822</v>
      </c>
      <c r="O284" s="43"/>
    </row>
    <row r="285">
      <c r="A285" s="40" t="s">
        <v>1326</v>
      </c>
      <c r="B285" s="41" t="str">
        <f>IFERROR(__xludf.DUMMYFUNCTION("split(split(A285,""Instance_"", FALSE),"".mat"",FALSE)"),"300_2")</f>
        <v>300_2</v>
      </c>
      <c r="D285" s="41" t="s">
        <v>1333</v>
      </c>
      <c r="E285" s="41" t="s">
        <v>1334</v>
      </c>
      <c r="F285" s="41">
        <v>1091.187474</v>
      </c>
      <c r="G285" s="41">
        <v>2.899956896</v>
      </c>
      <c r="I285" s="41">
        <v>3.534493186</v>
      </c>
      <c r="J285" s="41">
        <v>120.0</v>
      </c>
      <c r="K285" s="40" t="s">
        <v>213</v>
      </c>
      <c r="L285" s="41">
        <v>2.899956896</v>
      </c>
      <c r="M285" s="41">
        <v>1.268063784</v>
      </c>
      <c r="N285" s="40" t="s">
        <v>822</v>
      </c>
      <c r="O285" s="43"/>
    </row>
    <row r="286">
      <c r="A286" s="40" t="s">
        <v>1326</v>
      </c>
      <c r="B286" s="41" t="str">
        <f>IFERROR(__xludf.DUMMYFUNCTION("split(split(A286,""Instance_"", FALSE),"".mat"",FALSE)"),"300_2")</f>
        <v>300_2</v>
      </c>
      <c r="D286" s="41" t="s">
        <v>1335</v>
      </c>
      <c r="E286" s="41" t="s">
        <v>1336</v>
      </c>
      <c r="F286" s="41">
        <v>1083.618864</v>
      </c>
      <c r="G286" s="41">
        <v>2.611305174</v>
      </c>
      <c r="I286" s="41">
        <v>3.534493186</v>
      </c>
      <c r="J286" s="41">
        <v>120.0</v>
      </c>
      <c r="K286" s="40" t="s">
        <v>213</v>
      </c>
      <c r="L286" s="41">
        <v>2.611305174</v>
      </c>
      <c r="M286" s="41">
        <v>0.293622017</v>
      </c>
      <c r="N286" s="40" t="s">
        <v>822</v>
      </c>
      <c r="O286" s="43"/>
    </row>
    <row r="287">
      <c r="A287" s="40" t="s">
        <v>1326</v>
      </c>
      <c r="B287" s="41" t="str">
        <f>IFERROR(__xludf.DUMMYFUNCTION("split(split(A287,""Instance_"", FALSE),"".mat"",FALSE)"),"300_2")</f>
        <v>300_2</v>
      </c>
      <c r="D287" s="41" t="s">
        <v>1337</v>
      </c>
      <c r="E287" s="41" t="s">
        <v>1338</v>
      </c>
      <c r="F287" s="41">
        <v>1086.900269</v>
      </c>
      <c r="G287" s="41">
        <v>2.722355249</v>
      </c>
      <c r="I287" s="41">
        <v>3.534493186</v>
      </c>
      <c r="J287" s="41">
        <v>120.0</v>
      </c>
      <c r="K287" s="40" t="s">
        <v>213</v>
      </c>
      <c r="L287" s="41">
        <v>2.722355249</v>
      </c>
      <c r="M287" s="41">
        <v>29.28306341</v>
      </c>
      <c r="N287" s="43"/>
      <c r="O287" s="43"/>
    </row>
    <row r="288">
      <c r="A288" s="40" t="s">
        <v>1326</v>
      </c>
      <c r="B288" s="41" t="str">
        <f>IFERROR(__xludf.DUMMYFUNCTION("split(split(A288,""Instance_"", FALSE),"".mat"",FALSE)"),"300_2")</f>
        <v>300_2</v>
      </c>
      <c r="D288" s="41" t="s">
        <v>1339</v>
      </c>
      <c r="E288" s="41" t="s">
        <v>1340</v>
      </c>
      <c r="F288" s="41">
        <v>1082.627959</v>
      </c>
      <c r="G288" s="41">
        <v>3.008011485</v>
      </c>
      <c r="I288" s="41">
        <v>3.534493186</v>
      </c>
      <c r="J288" s="41">
        <v>120.0</v>
      </c>
      <c r="K288" s="40" t="s">
        <v>213</v>
      </c>
      <c r="L288" s="41">
        <v>3.008011485</v>
      </c>
      <c r="M288" s="41">
        <v>2.480717659</v>
      </c>
      <c r="N288" s="40" t="s">
        <v>822</v>
      </c>
      <c r="O288" s="43"/>
    </row>
    <row r="289">
      <c r="A289" s="40" t="s">
        <v>1326</v>
      </c>
      <c r="B289" s="41" t="str">
        <f>IFERROR(__xludf.DUMMYFUNCTION("split(split(A289,""Instance_"", FALSE),"".mat"",FALSE)"),"300_2")</f>
        <v>300_2</v>
      </c>
      <c r="D289" s="41" t="s">
        <v>1341</v>
      </c>
      <c r="E289" s="41" t="s">
        <v>1342</v>
      </c>
      <c r="F289" s="41">
        <v>1088.548903</v>
      </c>
      <c r="G289" s="41">
        <v>3.008263973</v>
      </c>
      <c r="I289" s="41">
        <v>3.534493186</v>
      </c>
      <c r="J289" s="41">
        <v>120.0</v>
      </c>
      <c r="K289" s="40" t="s">
        <v>213</v>
      </c>
      <c r="L289" s="43"/>
      <c r="M289" s="41">
        <v>0.0</v>
      </c>
      <c r="N289" s="43"/>
      <c r="O289" s="40" t="s">
        <v>746</v>
      </c>
    </row>
    <row r="290">
      <c r="A290" s="40" t="s">
        <v>1326</v>
      </c>
      <c r="B290" s="41" t="str">
        <f>IFERROR(__xludf.DUMMYFUNCTION("split(split(A290,""Instance_"", FALSE),"".mat"",FALSE)"),"300_2")</f>
        <v>300_2</v>
      </c>
      <c r="D290" s="41" t="s">
        <v>1343</v>
      </c>
      <c r="E290" s="41" t="s">
        <v>1344</v>
      </c>
      <c r="F290" s="41">
        <v>1083.80095</v>
      </c>
      <c r="G290" s="41">
        <v>2.971797033</v>
      </c>
      <c r="I290" s="41">
        <v>3.534493186</v>
      </c>
      <c r="J290" s="41">
        <v>120.0</v>
      </c>
      <c r="K290" s="40" t="s">
        <v>213</v>
      </c>
      <c r="L290" s="41">
        <v>3.0127633</v>
      </c>
      <c r="M290" s="41">
        <v>0.334388018</v>
      </c>
      <c r="N290" s="40" t="s">
        <v>822</v>
      </c>
      <c r="O290" s="43"/>
    </row>
    <row r="291">
      <c r="A291" s="40" t="s">
        <v>1326</v>
      </c>
      <c r="B291" s="41" t="str">
        <f>IFERROR(__xludf.DUMMYFUNCTION("split(split(A291,""Instance_"", FALSE),"".mat"",FALSE)"),"300_2")</f>
        <v>300_2</v>
      </c>
      <c r="D291" s="41" t="s">
        <v>1345</v>
      </c>
      <c r="E291" s="41" t="s">
        <v>1346</v>
      </c>
      <c r="F291" s="41">
        <v>1094.1102</v>
      </c>
      <c r="G291" s="41">
        <v>2.800361457</v>
      </c>
      <c r="I291" s="41">
        <v>3.534493186</v>
      </c>
      <c r="J291" s="41">
        <v>120.0</v>
      </c>
      <c r="K291" s="40" t="s">
        <v>213</v>
      </c>
      <c r="L291" s="41">
        <v>2.800361457</v>
      </c>
      <c r="M291" s="41">
        <v>1.255387306</v>
      </c>
      <c r="N291" s="40" t="s">
        <v>822</v>
      </c>
      <c r="O291" s="43"/>
    </row>
    <row r="292">
      <c r="A292" s="40" t="s">
        <v>1347</v>
      </c>
      <c r="B292" s="41" t="str">
        <f>IFERROR(__xludf.DUMMYFUNCTION("split(split(A292,""Instance_"", FALSE),"".mat"",FALSE)"),"300_3")</f>
        <v>300_3</v>
      </c>
      <c r="D292" s="41" t="s">
        <v>1348</v>
      </c>
      <c r="E292" s="41" t="s">
        <v>1349</v>
      </c>
      <c r="F292" s="41">
        <v>1095.52316</v>
      </c>
      <c r="G292" s="41">
        <v>1.935633035</v>
      </c>
      <c r="I292" s="41">
        <v>3.001598467</v>
      </c>
      <c r="J292" s="41">
        <v>120.0</v>
      </c>
      <c r="K292" s="40" t="s">
        <v>213</v>
      </c>
      <c r="L292" s="41">
        <v>1.955897021</v>
      </c>
      <c r="M292" s="41">
        <v>5.825838089</v>
      </c>
      <c r="N292" s="40" t="s">
        <v>822</v>
      </c>
      <c r="O292" s="43"/>
    </row>
    <row r="293">
      <c r="A293" s="40" t="s">
        <v>1347</v>
      </c>
      <c r="B293" s="41" t="str">
        <f>IFERROR(__xludf.DUMMYFUNCTION("split(split(A293,""Instance_"", FALSE),"".mat"",FALSE)"),"300_3")</f>
        <v>300_3</v>
      </c>
      <c r="D293" s="41" t="s">
        <v>1350</v>
      </c>
      <c r="E293" s="41" t="s">
        <v>1351</v>
      </c>
      <c r="F293" s="41">
        <v>1076.327631</v>
      </c>
      <c r="G293" s="41">
        <v>2.010628021</v>
      </c>
      <c r="I293" s="41">
        <v>3.001598467</v>
      </c>
      <c r="J293" s="41">
        <v>120.0</v>
      </c>
      <c r="K293" s="40" t="s">
        <v>213</v>
      </c>
      <c r="L293" s="41">
        <v>2.010628021</v>
      </c>
      <c r="M293" s="41">
        <v>1.354271412</v>
      </c>
      <c r="N293" s="40" t="s">
        <v>822</v>
      </c>
      <c r="O293" s="43"/>
    </row>
    <row r="294">
      <c r="A294" s="40" t="s">
        <v>1347</v>
      </c>
      <c r="B294" s="41" t="str">
        <f>IFERROR(__xludf.DUMMYFUNCTION("split(split(A294,""Instance_"", FALSE),"".mat"",FALSE)"),"300_3")</f>
        <v>300_3</v>
      </c>
      <c r="D294" s="41" t="s">
        <v>1352</v>
      </c>
      <c r="E294" s="41" t="s">
        <v>1353</v>
      </c>
      <c r="F294" s="41">
        <v>1083.898334</v>
      </c>
      <c r="G294" s="41">
        <v>2.585428852</v>
      </c>
      <c r="I294" s="41">
        <v>3.001598467</v>
      </c>
      <c r="J294" s="41">
        <v>120.0</v>
      </c>
      <c r="K294" s="40" t="s">
        <v>213</v>
      </c>
      <c r="L294" s="41">
        <v>2.585428852</v>
      </c>
      <c r="M294" s="41">
        <v>0.375061035</v>
      </c>
      <c r="N294" s="40" t="s">
        <v>822</v>
      </c>
      <c r="O294" s="43"/>
    </row>
    <row r="295">
      <c r="A295" s="40" t="s">
        <v>1347</v>
      </c>
      <c r="B295" s="41" t="str">
        <f>IFERROR(__xludf.DUMMYFUNCTION("split(split(A295,""Instance_"", FALSE),"".mat"",FALSE)"),"300_3")</f>
        <v>300_3</v>
      </c>
      <c r="D295" s="41" t="s">
        <v>1354</v>
      </c>
      <c r="E295" s="41" t="s">
        <v>1355</v>
      </c>
      <c r="F295" s="41">
        <v>1085.508285</v>
      </c>
      <c r="G295" s="41">
        <v>2.401002162</v>
      </c>
      <c r="I295" s="41">
        <v>3.001598467</v>
      </c>
      <c r="J295" s="41">
        <v>120.0</v>
      </c>
      <c r="K295" s="40" t="s">
        <v>213</v>
      </c>
      <c r="L295" s="41">
        <v>2.401002162</v>
      </c>
      <c r="M295" s="41">
        <v>12.82665849</v>
      </c>
      <c r="N295" s="40" t="s">
        <v>822</v>
      </c>
      <c r="O295" s="43"/>
    </row>
    <row r="296">
      <c r="A296" s="40" t="s">
        <v>1347</v>
      </c>
      <c r="B296" s="41" t="str">
        <f>IFERROR(__xludf.DUMMYFUNCTION("split(split(A296,""Instance_"", FALSE),"".mat"",FALSE)"),"300_3")</f>
        <v>300_3</v>
      </c>
      <c r="D296" s="41" t="s">
        <v>1356</v>
      </c>
      <c r="E296" s="41" t="s">
        <v>1357</v>
      </c>
      <c r="F296" s="41">
        <v>1088.541793</v>
      </c>
      <c r="G296" s="41">
        <v>1.965096522</v>
      </c>
      <c r="I296" s="41">
        <v>3.001598467</v>
      </c>
      <c r="J296" s="41">
        <v>120.0</v>
      </c>
      <c r="K296" s="40" t="s">
        <v>213</v>
      </c>
      <c r="L296" s="41">
        <v>1.965096522</v>
      </c>
      <c r="M296" s="41">
        <v>0.450682163</v>
      </c>
      <c r="N296" s="40" t="s">
        <v>822</v>
      </c>
      <c r="O296" s="43"/>
    </row>
    <row r="297">
      <c r="A297" s="40" t="s">
        <v>1347</v>
      </c>
      <c r="B297" s="41" t="str">
        <f>IFERROR(__xludf.DUMMYFUNCTION("split(split(A297,""Instance_"", FALSE),"".mat"",FALSE)"),"300_3")</f>
        <v>300_3</v>
      </c>
      <c r="D297" s="41" t="s">
        <v>1358</v>
      </c>
      <c r="E297" s="41" t="s">
        <v>1359</v>
      </c>
      <c r="F297" s="41">
        <v>1088.240513</v>
      </c>
      <c r="G297" s="41">
        <v>2.301122985</v>
      </c>
      <c r="I297" s="41">
        <v>3.001598467</v>
      </c>
      <c r="J297" s="41">
        <v>120.0</v>
      </c>
      <c r="K297" s="40" t="s">
        <v>213</v>
      </c>
      <c r="L297" s="41">
        <v>2.301122985</v>
      </c>
      <c r="M297" s="41">
        <v>2.704612732</v>
      </c>
      <c r="N297" s="40" t="s">
        <v>822</v>
      </c>
      <c r="O297" s="43"/>
    </row>
    <row r="298">
      <c r="A298" s="40" t="s">
        <v>1347</v>
      </c>
      <c r="B298" s="41" t="str">
        <f>IFERROR(__xludf.DUMMYFUNCTION("split(split(A298,""Instance_"", FALSE),"".mat"",FALSE)"),"300_3")</f>
        <v>300_3</v>
      </c>
      <c r="D298" s="41" t="s">
        <v>1360</v>
      </c>
      <c r="E298" s="41" t="s">
        <v>1361</v>
      </c>
      <c r="F298" s="41">
        <v>1088.40686</v>
      </c>
      <c r="G298" s="41">
        <v>2.547413222</v>
      </c>
      <c r="I298" s="41">
        <v>3.001598467</v>
      </c>
      <c r="J298" s="41">
        <v>120.0</v>
      </c>
      <c r="K298" s="40" t="s">
        <v>213</v>
      </c>
      <c r="L298" s="41">
        <v>2.547413222</v>
      </c>
      <c r="M298" s="41">
        <v>1.630294561</v>
      </c>
      <c r="N298" s="40" t="s">
        <v>822</v>
      </c>
      <c r="O298" s="43"/>
    </row>
    <row r="299">
      <c r="A299" s="40" t="s">
        <v>1347</v>
      </c>
      <c r="B299" s="41" t="str">
        <f>IFERROR(__xludf.DUMMYFUNCTION("split(split(A299,""Instance_"", FALSE),"".mat"",FALSE)"),"300_3")</f>
        <v>300_3</v>
      </c>
      <c r="D299" s="41" t="s">
        <v>1362</v>
      </c>
      <c r="E299" s="41" t="s">
        <v>1363</v>
      </c>
      <c r="F299" s="41">
        <v>1087.036196</v>
      </c>
      <c r="G299" s="41">
        <v>2.15840312</v>
      </c>
      <c r="I299" s="41">
        <v>3.001598467</v>
      </c>
      <c r="J299" s="41">
        <v>120.0</v>
      </c>
      <c r="K299" s="40" t="s">
        <v>213</v>
      </c>
      <c r="L299" s="41">
        <v>2.15840312</v>
      </c>
      <c r="M299" s="41">
        <v>10.71115422</v>
      </c>
      <c r="N299" s="40" t="s">
        <v>822</v>
      </c>
      <c r="O299" s="43"/>
    </row>
    <row r="300">
      <c r="A300" s="40" t="s">
        <v>1347</v>
      </c>
      <c r="B300" s="41" t="str">
        <f>IFERROR(__xludf.DUMMYFUNCTION("split(split(A300,""Instance_"", FALSE),"".mat"",FALSE)"),"300_3")</f>
        <v>300_3</v>
      </c>
      <c r="D300" s="41" t="s">
        <v>1364</v>
      </c>
      <c r="E300" s="41" t="s">
        <v>1365</v>
      </c>
      <c r="F300" s="41">
        <v>1099.648808</v>
      </c>
      <c r="G300" s="41">
        <v>2.45092284</v>
      </c>
      <c r="I300" s="41">
        <v>3.001598467</v>
      </c>
      <c r="J300" s="41">
        <v>120.0</v>
      </c>
      <c r="K300" s="40" t="s">
        <v>213</v>
      </c>
      <c r="L300" s="41">
        <v>2.45092284</v>
      </c>
      <c r="M300" s="41">
        <v>13.4298842</v>
      </c>
      <c r="N300" s="40" t="s">
        <v>822</v>
      </c>
      <c r="O300" s="43"/>
    </row>
    <row r="301">
      <c r="A301" s="40" t="s">
        <v>1347</v>
      </c>
      <c r="B301" s="41" t="str">
        <f>IFERROR(__xludf.DUMMYFUNCTION("split(split(A301,""Instance_"", FALSE),"".mat"",FALSE)"),"300_3")</f>
        <v>300_3</v>
      </c>
      <c r="D301" s="41" t="s">
        <v>1366</v>
      </c>
      <c r="E301" s="41" t="s">
        <v>1367</v>
      </c>
      <c r="F301" s="41">
        <v>1080.956955</v>
      </c>
      <c r="G301" s="41">
        <v>2.094646699</v>
      </c>
      <c r="I301" s="41">
        <v>3.001598467</v>
      </c>
      <c r="J301" s="41">
        <v>120.0</v>
      </c>
      <c r="K301" s="40" t="s">
        <v>213</v>
      </c>
      <c r="L301" s="41">
        <v>2.098942388</v>
      </c>
      <c r="M301" s="41">
        <v>21.91391587</v>
      </c>
      <c r="N301" s="43"/>
      <c r="O301" s="43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23.25"/>
    <col customWidth="1" min="32" max="32" width="19.25"/>
    <col customWidth="1" min="33" max="33" width="14.63"/>
  </cols>
  <sheetData>
    <row r="1">
      <c r="A1" s="40" t="s">
        <v>143</v>
      </c>
      <c r="B1" s="40" t="s">
        <v>144</v>
      </c>
      <c r="C1" s="40" t="s">
        <v>145</v>
      </c>
      <c r="D1" s="40" t="s">
        <v>146</v>
      </c>
      <c r="E1" s="40" t="s">
        <v>740</v>
      </c>
      <c r="F1" s="40" t="s">
        <v>148</v>
      </c>
      <c r="G1" s="40" t="s">
        <v>149</v>
      </c>
      <c r="H1" s="40" t="s">
        <v>150</v>
      </c>
      <c r="I1" s="40" t="s">
        <v>173</v>
      </c>
      <c r="J1" s="40" t="s">
        <v>151</v>
      </c>
      <c r="K1" s="40" t="s">
        <v>152</v>
      </c>
      <c r="L1" s="40" t="s">
        <v>153</v>
      </c>
      <c r="M1" s="40" t="s">
        <v>154</v>
      </c>
      <c r="N1" s="40" t="s">
        <v>155</v>
      </c>
      <c r="O1" s="40" t="s">
        <v>156</v>
      </c>
      <c r="P1" s="40" t="s">
        <v>157</v>
      </c>
      <c r="Q1" s="40" t="s">
        <v>158</v>
      </c>
      <c r="R1" s="40" t="s">
        <v>159</v>
      </c>
      <c r="S1" s="40" t="s">
        <v>160</v>
      </c>
      <c r="T1" s="40" t="s">
        <v>161</v>
      </c>
      <c r="U1" s="40" t="s">
        <v>162</v>
      </c>
      <c r="V1" s="40" t="s">
        <v>163</v>
      </c>
      <c r="W1" s="40" t="s">
        <v>164</v>
      </c>
      <c r="X1" s="40" t="s">
        <v>165</v>
      </c>
      <c r="Y1" s="40" t="s">
        <v>166</v>
      </c>
      <c r="Z1" s="40" t="s">
        <v>167</v>
      </c>
      <c r="AA1" s="40" t="s">
        <v>168</v>
      </c>
      <c r="AB1" s="40" t="s">
        <v>169</v>
      </c>
      <c r="AC1" s="40" t="s">
        <v>170</v>
      </c>
      <c r="AD1" s="40" t="s">
        <v>178</v>
      </c>
      <c r="AE1" s="40" t="s">
        <v>179</v>
      </c>
      <c r="AF1" s="40" t="s">
        <v>174</v>
      </c>
      <c r="AG1" s="40" t="s">
        <v>177</v>
      </c>
      <c r="AH1" s="40" t="s">
        <v>199</v>
      </c>
      <c r="AI1" s="40" t="s">
        <v>175</v>
      </c>
      <c r="AJ1" s="40" t="s">
        <v>195</v>
      </c>
      <c r="AK1" s="40" t="s">
        <v>1368</v>
      </c>
      <c r="AL1" s="40" t="s">
        <v>176</v>
      </c>
      <c r="AM1" s="40" t="s">
        <v>180</v>
      </c>
      <c r="AN1" s="40" t="s">
        <v>205</v>
      </c>
      <c r="AO1" s="40" t="s">
        <v>204</v>
      </c>
      <c r="AP1" s="40" t="s">
        <v>192</v>
      </c>
      <c r="AQ1" s="40" t="s">
        <v>193</v>
      </c>
      <c r="AR1" s="40" t="s">
        <v>194</v>
      </c>
      <c r="AS1" s="40" t="s">
        <v>1369</v>
      </c>
    </row>
    <row r="2">
      <c r="A2" s="41">
        <v>1.0</v>
      </c>
      <c r="B2" s="42">
        <v>1.67E9</v>
      </c>
      <c r="C2" s="41">
        <v>274285.0</v>
      </c>
      <c r="D2" s="40" t="s">
        <v>1180</v>
      </c>
      <c r="E2" s="41" t="str">
        <f>IFERROR(__xludf.DUMMYFUNCTION("split(split(D2,""Instance_"", FALSE),"".mat"",false)"),"100_1")</f>
        <v>100_1</v>
      </c>
      <c r="F2" s="41">
        <v>100.0</v>
      </c>
      <c r="G2" s="41">
        <v>25.0</v>
      </c>
      <c r="H2" s="41">
        <v>50.0</v>
      </c>
      <c r="I2" s="44" t="s">
        <v>397</v>
      </c>
      <c r="J2" s="41">
        <v>20000.0</v>
      </c>
      <c r="K2" s="41">
        <v>10000.0</v>
      </c>
      <c r="L2" s="41">
        <v>3600.0</v>
      </c>
      <c r="M2" s="41">
        <v>1800.0</v>
      </c>
      <c r="N2" s="41">
        <v>100.0</v>
      </c>
      <c r="O2" s="40" t="s">
        <v>1370</v>
      </c>
      <c r="P2" s="40" t="s">
        <v>1371</v>
      </c>
      <c r="Q2" s="40" t="s">
        <v>1372</v>
      </c>
      <c r="R2" s="40" t="s">
        <v>1373</v>
      </c>
      <c r="S2" s="40" t="b">
        <v>0</v>
      </c>
      <c r="T2" s="40" t="s">
        <v>1373</v>
      </c>
      <c r="U2" s="40" t="s">
        <v>212</v>
      </c>
      <c r="V2" s="40" t="s">
        <v>1374</v>
      </c>
      <c r="W2" s="40" t="s">
        <v>1375</v>
      </c>
      <c r="X2" s="40" t="s">
        <v>1376</v>
      </c>
      <c r="Y2" s="40" t="s">
        <v>1377</v>
      </c>
      <c r="Z2" s="40" t="b">
        <v>0</v>
      </c>
      <c r="AA2" s="40" t="b">
        <v>1</v>
      </c>
      <c r="AB2" s="40" t="b">
        <v>0</v>
      </c>
      <c r="AC2" s="40" t="b">
        <v>0</v>
      </c>
      <c r="AD2" s="40" t="s">
        <v>1378</v>
      </c>
      <c r="AE2" s="40" t="s">
        <v>1379</v>
      </c>
      <c r="AF2" s="41">
        <v>-2.46007390320623</v>
      </c>
      <c r="AG2" s="41">
        <v>189.3338074684</v>
      </c>
      <c r="AH2" s="42">
        <v>7.92E29</v>
      </c>
      <c r="AI2" s="45">
        <v>-1.39724768327259E16</v>
      </c>
      <c r="AJ2" s="40" t="s">
        <v>1380</v>
      </c>
      <c r="AK2" s="40" t="s">
        <v>1381</v>
      </c>
      <c r="AL2" s="41">
        <v>12785.0</v>
      </c>
      <c r="AM2" s="40" t="s">
        <v>1382</v>
      </c>
      <c r="AN2" s="40" t="s">
        <v>1383</v>
      </c>
      <c r="AO2" s="40" t="s">
        <v>224</v>
      </c>
      <c r="AP2" s="40" t="s">
        <v>1384</v>
      </c>
      <c r="AQ2" s="40" t="s">
        <v>1385</v>
      </c>
      <c r="AR2" s="40" t="s">
        <v>1386</v>
      </c>
      <c r="AS2" s="42">
        <v>1.0E99</v>
      </c>
    </row>
    <row r="3">
      <c r="A3" s="41">
        <v>14.0</v>
      </c>
      <c r="B3" s="42">
        <v>1.67E9</v>
      </c>
      <c r="C3" s="41">
        <v>29229.0</v>
      </c>
      <c r="D3" s="40" t="s">
        <v>1201</v>
      </c>
      <c r="E3" s="41" t="str">
        <f>IFERROR(__xludf.DUMMYFUNCTION("split(split(D3,""Instance_"", FALSE),"".mat"",false)"),"100_2")</f>
        <v>100_2</v>
      </c>
      <c r="F3" s="41">
        <v>100.0</v>
      </c>
      <c r="G3" s="41">
        <v>25.0</v>
      </c>
      <c r="H3" s="41">
        <v>50.0</v>
      </c>
      <c r="I3" s="44" t="s">
        <v>397</v>
      </c>
      <c r="J3" s="41">
        <v>20000.0</v>
      </c>
      <c r="K3" s="41">
        <v>10000.0</v>
      </c>
      <c r="L3" s="41">
        <v>3600.0</v>
      </c>
      <c r="M3" s="41">
        <v>1800.0</v>
      </c>
      <c r="N3" s="41">
        <v>100.0</v>
      </c>
      <c r="O3" s="40" t="s">
        <v>1370</v>
      </c>
      <c r="P3" s="40" t="s">
        <v>1371</v>
      </c>
      <c r="Q3" s="40" t="s">
        <v>1372</v>
      </c>
      <c r="R3" s="40" t="s">
        <v>1373</v>
      </c>
      <c r="S3" s="40" t="b">
        <v>0</v>
      </c>
      <c r="T3" s="40" t="s">
        <v>1373</v>
      </c>
      <c r="U3" s="40" t="s">
        <v>212</v>
      </c>
      <c r="V3" s="40" t="s">
        <v>1374</v>
      </c>
      <c r="W3" s="40" t="s">
        <v>1375</v>
      </c>
      <c r="X3" s="40" t="s">
        <v>1376</v>
      </c>
      <c r="Y3" s="40" t="s">
        <v>1377</v>
      </c>
      <c r="Z3" s="40" t="b">
        <v>0</v>
      </c>
      <c r="AA3" s="40" t="b">
        <v>1</v>
      </c>
      <c r="AB3" s="40" t="b">
        <v>0</v>
      </c>
      <c r="AC3" s="40" t="b">
        <v>0</v>
      </c>
      <c r="AD3" s="40" t="s">
        <v>1387</v>
      </c>
      <c r="AE3" s="40" t="s">
        <v>1388</v>
      </c>
      <c r="AF3" s="41">
        <v>-3.01899983979469</v>
      </c>
      <c r="AG3" s="41">
        <v>190.8285787106</v>
      </c>
      <c r="AH3" s="42">
        <v>3.41E29</v>
      </c>
      <c r="AI3" s="45">
        <v>-1.12550975118802E16</v>
      </c>
      <c r="AJ3" s="40" t="s">
        <v>1389</v>
      </c>
      <c r="AK3" s="40" t="s">
        <v>1390</v>
      </c>
      <c r="AL3" s="41">
        <v>12938.0</v>
      </c>
      <c r="AM3" s="40" t="s">
        <v>1382</v>
      </c>
      <c r="AN3" s="40" t="s">
        <v>1383</v>
      </c>
      <c r="AO3" s="40" t="s">
        <v>224</v>
      </c>
      <c r="AP3" s="40" t="s">
        <v>1391</v>
      </c>
      <c r="AQ3" s="40" t="s">
        <v>1392</v>
      </c>
      <c r="AR3" s="40" t="s">
        <v>1393</v>
      </c>
      <c r="AS3" s="42">
        <v>1.0E98</v>
      </c>
    </row>
    <row r="4">
      <c r="A4" s="41">
        <v>0.0</v>
      </c>
      <c r="B4" s="42">
        <v>1.67E9</v>
      </c>
      <c r="C4" s="41">
        <v>445107.0</v>
      </c>
      <c r="D4" s="40" t="s">
        <v>1180</v>
      </c>
      <c r="E4" s="41" t="str">
        <f>IFERROR(__xludf.DUMMYFUNCTION("split(split(D4,""Instance_"", FALSE),"".mat"",false)"),"100_1")</f>
        <v>100_1</v>
      </c>
      <c r="F4" s="41">
        <v>100.0</v>
      </c>
      <c r="G4" s="41">
        <v>25.0</v>
      </c>
      <c r="H4" s="41">
        <v>50.0</v>
      </c>
      <c r="I4" s="44" t="s">
        <v>397</v>
      </c>
      <c r="J4" s="41">
        <v>20000.0</v>
      </c>
      <c r="K4" s="41">
        <v>10000.0</v>
      </c>
      <c r="L4" s="41">
        <v>3600.0</v>
      </c>
      <c r="M4" s="41">
        <v>1800.0</v>
      </c>
      <c r="N4" s="41">
        <v>100.0</v>
      </c>
      <c r="O4" s="40" t="s">
        <v>1370</v>
      </c>
      <c r="P4" s="40" t="s">
        <v>1371</v>
      </c>
      <c r="Q4" s="40" t="s">
        <v>1372</v>
      </c>
      <c r="R4" s="40" t="s">
        <v>1373</v>
      </c>
      <c r="S4" s="40" t="b">
        <v>0</v>
      </c>
      <c r="T4" s="40" t="s">
        <v>1373</v>
      </c>
      <c r="U4" s="40" t="s">
        <v>212</v>
      </c>
      <c r="V4" s="40" t="s">
        <v>1374</v>
      </c>
      <c r="W4" s="40" t="s">
        <v>1375</v>
      </c>
      <c r="X4" s="40" t="s">
        <v>1376</v>
      </c>
      <c r="Y4" s="40" t="s">
        <v>1377</v>
      </c>
      <c r="Z4" s="40" t="b">
        <v>0</v>
      </c>
      <c r="AA4" s="40" t="b">
        <v>1</v>
      </c>
      <c r="AB4" s="40" t="b">
        <v>0</v>
      </c>
      <c r="AC4" s="40" t="b">
        <v>0</v>
      </c>
      <c r="AD4" s="40" t="s">
        <v>1394</v>
      </c>
      <c r="AE4" s="40" t="s">
        <v>1395</v>
      </c>
      <c r="AF4" s="41">
        <v>-2.51337942955034</v>
      </c>
      <c r="AG4" s="41">
        <v>201.0382213593</v>
      </c>
      <c r="AH4" s="42">
        <v>1.04E30</v>
      </c>
      <c r="AI4" s="45">
        <v>-3.59434983152803E15</v>
      </c>
      <c r="AJ4" s="40" t="s">
        <v>1396</v>
      </c>
      <c r="AK4" s="40" t="s">
        <v>1397</v>
      </c>
      <c r="AL4" s="41">
        <v>13737.0</v>
      </c>
      <c r="AM4" s="40" t="s">
        <v>1382</v>
      </c>
      <c r="AN4" s="40" t="s">
        <v>1383</v>
      </c>
      <c r="AO4" s="40" t="s">
        <v>224</v>
      </c>
      <c r="AP4" s="40" t="s">
        <v>1398</v>
      </c>
      <c r="AQ4" s="40" t="s">
        <v>1399</v>
      </c>
      <c r="AR4" s="40" t="s">
        <v>1400</v>
      </c>
      <c r="AS4" s="42">
        <v>1.1E99</v>
      </c>
    </row>
    <row r="5">
      <c r="A5" s="41">
        <v>5.0</v>
      </c>
      <c r="B5" s="42">
        <v>1.67E9</v>
      </c>
      <c r="C5" s="41">
        <v>589699.0</v>
      </c>
      <c r="D5" s="40" t="s">
        <v>1180</v>
      </c>
      <c r="E5" s="41" t="str">
        <f>IFERROR(__xludf.DUMMYFUNCTION("split(split(D5,""Instance_"", FALSE),"".mat"",false)"),"100_1")</f>
        <v>100_1</v>
      </c>
      <c r="F5" s="41">
        <v>100.0</v>
      </c>
      <c r="G5" s="41">
        <v>25.0</v>
      </c>
      <c r="H5" s="41">
        <v>50.0</v>
      </c>
      <c r="I5" s="44" t="s">
        <v>397</v>
      </c>
      <c r="J5" s="41">
        <v>20000.0</v>
      </c>
      <c r="K5" s="41">
        <v>10000.0</v>
      </c>
      <c r="L5" s="41">
        <v>3600.0</v>
      </c>
      <c r="M5" s="41">
        <v>1800.0</v>
      </c>
      <c r="N5" s="41">
        <v>100.0</v>
      </c>
      <c r="O5" s="40" t="s">
        <v>1370</v>
      </c>
      <c r="P5" s="40" t="s">
        <v>1371</v>
      </c>
      <c r="Q5" s="40" t="s">
        <v>1372</v>
      </c>
      <c r="R5" s="40" t="s">
        <v>1373</v>
      </c>
      <c r="S5" s="40" t="b">
        <v>0</v>
      </c>
      <c r="T5" s="40" t="s">
        <v>1373</v>
      </c>
      <c r="U5" s="40" t="s">
        <v>212</v>
      </c>
      <c r="V5" s="40" t="s">
        <v>1374</v>
      </c>
      <c r="W5" s="40" t="s">
        <v>1375</v>
      </c>
      <c r="X5" s="40" t="s">
        <v>1376</v>
      </c>
      <c r="Y5" s="40" t="s">
        <v>1377</v>
      </c>
      <c r="Z5" s="40" t="b">
        <v>0</v>
      </c>
      <c r="AA5" s="40" t="b">
        <v>1</v>
      </c>
      <c r="AB5" s="40" t="b">
        <v>0</v>
      </c>
      <c r="AC5" s="40" t="b">
        <v>0</v>
      </c>
      <c r="AD5" s="40" t="s">
        <v>1401</v>
      </c>
      <c r="AE5" s="40" t="s">
        <v>1402</v>
      </c>
      <c r="AF5" s="41">
        <v>-2.48626130021846</v>
      </c>
      <c r="AG5" s="41">
        <v>203.1827225685</v>
      </c>
      <c r="AH5" s="42">
        <v>4.7E29</v>
      </c>
      <c r="AI5" s="45">
        <v>-2.47661768820148E16</v>
      </c>
      <c r="AJ5" s="40" t="s">
        <v>1403</v>
      </c>
      <c r="AK5" s="40" t="s">
        <v>1404</v>
      </c>
      <c r="AL5" s="41">
        <v>13813.0</v>
      </c>
      <c r="AM5" s="40" t="s">
        <v>1382</v>
      </c>
      <c r="AN5" s="40" t="s">
        <v>1383</v>
      </c>
      <c r="AO5" s="40" t="s">
        <v>224</v>
      </c>
      <c r="AP5" s="40" t="s">
        <v>1405</v>
      </c>
      <c r="AQ5" s="40" t="s">
        <v>1406</v>
      </c>
      <c r="AR5" s="40" t="s">
        <v>1407</v>
      </c>
      <c r="AS5" s="42">
        <v>1.01E98</v>
      </c>
    </row>
    <row r="6">
      <c r="A6" s="41">
        <v>9.0</v>
      </c>
      <c r="B6" s="42">
        <v>1.67E9</v>
      </c>
      <c r="C6" s="41">
        <v>773883.0</v>
      </c>
      <c r="D6" s="40" t="s">
        <v>1180</v>
      </c>
      <c r="E6" s="41" t="str">
        <f>IFERROR(__xludf.DUMMYFUNCTION("split(split(D6,""Instance_"", FALSE),"".mat"",false)"),"100_1")</f>
        <v>100_1</v>
      </c>
      <c r="F6" s="41">
        <v>100.0</v>
      </c>
      <c r="G6" s="41">
        <v>25.0</v>
      </c>
      <c r="H6" s="41">
        <v>50.0</v>
      </c>
      <c r="I6" s="44" t="s">
        <v>397</v>
      </c>
      <c r="J6" s="41">
        <v>20000.0</v>
      </c>
      <c r="K6" s="41">
        <v>10000.0</v>
      </c>
      <c r="L6" s="41">
        <v>3600.0</v>
      </c>
      <c r="M6" s="41">
        <v>1800.0</v>
      </c>
      <c r="N6" s="41">
        <v>100.0</v>
      </c>
      <c r="O6" s="40" t="s">
        <v>1370</v>
      </c>
      <c r="P6" s="40" t="s">
        <v>1371</v>
      </c>
      <c r="Q6" s="40" t="s">
        <v>1372</v>
      </c>
      <c r="R6" s="40" t="s">
        <v>1373</v>
      </c>
      <c r="S6" s="40" t="b">
        <v>0</v>
      </c>
      <c r="T6" s="40" t="s">
        <v>1373</v>
      </c>
      <c r="U6" s="40" t="s">
        <v>212</v>
      </c>
      <c r="V6" s="40" t="s">
        <v>1374</v>
      </c>
      <c r="W6" s="40" t="s">
        <v>1375</v>
      </c>
      <c r="X6" s="40" t="s">
        <v>1376</v>
      </c>
      <c r="Y6" s="40" t="s">
        <v>1377</v>
      </c>
      <c r="Z6" s="40" t="b">
        <v>0</v>
      </c>
      <c r="AA6" s="40" t="b">
        <v>1</v>
      </c>
      <c r="AB6" s="40" t="b">
        <v>0</v>
      </c>
      <c r="AC6" s="40" t="b">
        <v>0</v>
      </c>
      <c r="AD6" s="40" t="s">
        <v>1408</v>
      </c>
      <c r="AE6" s="40" t="s">
        <v>1409</v>
      </c>
      <c r="AF6" s="41">
        <v>-2.58349062744683</v>
      </c>
      <c r="AG6" s="41">
        <v>208.043432951</v>
      </c>
      <c r="AH6" s="42">
        <v>1.17E29</v>
      </c>
      <c r="AI6" s="45">
        <v>-6.48413395110913E15</v>
      </c>
      <c r="AJ6" s="40" t="s">
        <v>1410</v>
      </c>
      <c r="AK6" s="40" t="s">
        <v>1411</v>
      </c>
      <c r="AL6" s="41">
        <v>14048.0</v>
      </c>
      <c r="AM6" s="40" t="s">
        <v>1382</v>
      </c>
      <c r="AN6" s="40" t="s">
        <v>1383</v>
      </c>
      <c r="AO6" s="40" t="s">
        <v>224</v>
      </c>
      <c r="AP6" s="40" t="s">
        <v>1412</v>
      </c>
      <c r="AQ6" s="40" t="s">
        <v>1413</v>
      </c>
      <c r="AR6" s="40" t="s">
        <v>1414</v>
      </c>
      <c r="AS6" s="42">
        <v>1.01E96</v>
      </c>
    </row>
    <row r="7">
      <c r="A7" s="41">
        <v>13.0</v>
      </c>
      <c r="B7" s="42">
        <v>1.67E9</v>
      </c>
      <c r="C7" s="41">
        <v>535087.0</v>
      </c>
      <c r="D7" s="40" t="s">
        <v>1201</v>
      </c>
      <c r="E7" s="41" t="str">
        <f>IFERROR(__xludf.DUMMYFUNCTION("split(split(D7,""Instance_"", FALSE),"".mat"",false)"),"100_2")</f>
        <v>100_2</v>
      </c>
      <c r="F7" s="41">
        <v>100.0</v>
      </c>
      <c r="G7" s="41">
        <v>25.0</v>
      </c>
      <c r="H7" s="41">
        <v>50.0</v>
      </c>
      <c r="I7" s="44" t="s">
        <v>397</v>
      </c>
      <c r="J7" s="41">
        <v>20000.0</v>
      </c>
      <c r="K7" s="41">
        <v>10000.0</v>
      </c>
      <c r="L7" s="41">
        <v>3600.0</v>
      </c>
      <c r="M7" s="41">
        <v>1800.0</v>
      </c>
      <c r="N7" s="41">
        <v>100.0</v>
      </c>
      <c r="O7" s="40" t="s">
        <v>1370</v>
      </c>
      <c r="P7" s="40" t="s">
        <v>1371</v>
      </c>
      <c r="Q7" s="40" t="s">
        <v>1372</v>
      </c>
      <c r="R7" s="40" t="s">
        <v>1373</v>
      </c>
      <c r="S7" s="40" t="b">
        <v>0</v>
      </c>
      <c r="T7" s="40" t="s">
        <v>1373</v>
      </c>
      <c r="U7" s="40" t="s">
        <v>212</v>
      </c>
      <c r="V7" s="40" t="s">
        <v>1374</v>
      </c>
      <c r="W7" s="40" t="s">
        <v>1375</v>
      </c>
      <c r="X7" s="40" t="s">
        <v>1376</v>
      </c>
      <c r="Y7" s="40" t="s">
        <v>1377</v>
      </c>
      <c r="Z7" s="40" t="b">
        <v>0</v>
      </c>
      <c r="AA7" s="40" t="b">
        <v>1</v>
      </c>
      <c r="AB7" s="40" t="b">
        <v>0</v>
      </c>
      <c r="AC7" s="40" t="b">
        <v>0</v>
      </c>
      <c r="AD7" s="40" t="s">
        <v>1415</v>
      </c>
      <c r="AE7" s="40" t="s">
        <v>1416</v>
      </c>
      <c r="AF7" s="41">
        <v>-2.94020532499801</v>
      </c>
      <c r="AG7" s="41">
        <v>209.1494679451</v>
      </c>
      <c r="AH7" s="42">
        <v>3.39E29</v>
      </c>
      <c r="AI7" s="45">
        <v>-8.35139035974537E15</v>
      </c>
      <c r="AJ7" s="40" t="s">
        <v>1417</v>
      </c>
      <c r="AK7" s="40" t="s">
        <v>1418</v>
      </c>
      <c r="AL7" s="41">
        <v>14289.0</v>
      </c>
      <c r="AM7" s="40" t="s">
        <v>1382</v>
      </c>
      <c r="AN7" s="40" t="s">
        <v>1383</v>
      </c>
      <c r="AO7" s="40" t="s">
        <v>224</v>
      </c>
      <c r="AP7" s="40" t="s">
        <v>1419</v>
      </c>
      <c r="AQ7" s="40" t="s">
        <v>1420</v>
      </c>
      <c r="AR7" s="40" t="s">
        <v>1421</v>
      </c>
      <c r="AS7" s="42">
        <v>1.0E98</v>
      </c>
    </row>
    <row r="8">
      <c r="A8" s="41">
        <v>6.0</v>
      </c>
      <c r="B8" s="42">
        <v>1.67E9</v>
      </c>
      <c r="C8" s="41">
        <v>944527.0</v>
      </c>
      <c r="D8" s="40" t="s">
        <v>1180</v>
      </c>
      <c r="E8" s="41" t="str">
        <f>IFERROR(__xludf.DUMMYFUNCTION("split(split(D8,""Instance_"", FALSE),"".mat"",false)"),"100_1")</f>
        <v>100_1</v>
      </c>
      <c r="F8" s="41">
        <v>100.0</v>
      </c>
      <c r="G8" s="41">
        <v>25.0</v>
      </c>
      <c r="H8" s="41">
        <v>50.0</v>
      </c>
      <c r="I8" s="44" t="s">
        <v>397</v>
      </c>
      <c r="J8" s="41">
        <v>20000.0</v>
      </c>
      <c r="K8" s="41">
        <v>10000.0</v>
      </c>
      <c r="L8" s="41">
        <v>3600.0</v>
      </c>
      <c r="M8" s="41">
        <v>1800.0</v>
      </c>
      <c r="N8" s="41">
        <v>100.0</v>
      </c>
      <c r="O8" s="40" t="s">
        <v>1370</v>
      </c>
      <c r="P8" s="40" t="s">
        <v>1371</v>
      </c>
      <c r="Q8" s="40" t="s">
        <v>1372</v>
      </c>
      <c r="R8" s="40" t="s">
        <v>1373</v>
      </c>
      <c r="S8" s="40" t="b">
        <v>0</v>
      </c>
      <c r="T8" s="40" t="s">
        <v>1373</v>
      </c>
      <c r="U8" s="40" t="s">
        <v>212</v>
      </c>
      <c r="V8" s="40" t="s">
        <v>1374</v>
      </c>
      <c r="W8" s="40" t="s">
        <v>1375</v>
      </c>
      <c r="X8" s="40" t="s">
        <v>1376</v>
      </c>
      <c r="Y8" s="40" t="s">
        <v>1377</v>
      </c>
      <c r="Z8" s="40" t="b">
        <v>0</v>
      </c>
      <c r="AA8" s="40" t="b">
        <v>1</v>
      </c>
      <c r="AB8" s="40" t="b">
        <v>0</v>
      </c>
      <c r="AC8" s="40" t="b">
        <v>0</v>
      </c>
      <c r="AD8" s="40" t="s">
        <v>1422</v>
      </c>
      <c r="AE8" s="40" t="s">
        <v>1423</v>
      </c>
      <c r="AF8" s="41">
        <v>-2.46044634989479</v>
      </c>
      <c r="AG8" s="41">
        <v>217.788387537</v>
      </c>
      <c r="AH8" s="42">
        <v>7.44E29</v>
      </c>
      <c r="AI8" s="45">
        <v>-1.41259887621042E16</v>
      </c>
      <c r="AJ8" s="40" t="s">
        <v>1424</v>
      </c>
      <c r="AK8" s="40" t="s">
        <v>1425</v>
      </c>
      <c r="AL8" s="41">
        <v>14746.0</v>
      </c>
      <c r="AM8" s="40" t="s">
        <v>1382</v>
      </c>
      <c r="AN8" s="40" t="s">
        <v>1383</v>
      </c>
      <c r="AO8" s="40" t="s">
        <v>224</v>
      </c>
      <c r="AP8" s="40" t="s">
        <v>1426</v>
      </c>
      <c r="AQ8" s="40" t="s">
        <v>1427</v>
      </c>
      <c r="AR8" s="40" t="s">
        <v>1428</v>
      </c>
      <c r="AS8" s="42">
        <v>1.0E99</v>
      </c>
    </row>
    <row r="9">
      <c r="A9" s="41">
        <v>7.0</v>
      </c>
      <c r="B9" s="42">
        <v>1.67E9</v>
      </c>
      <c r="C9" s="41">
        <v>723671.0</v>
      </c>
      <c r="D9" s="40" t="s">
        <v>1180</v>
      </c>
      <c r="E9" s="41" t="str">
        <f>IFERROR(__xludf.DUMMYFUNCTION("split(split(D9,""Instance_"", FALSE),"".mat"",false)"),"100_1")</f>
        <v>100_1</v>
      </c>
      <c r="F9" s="41">
        <v>100.0</v>
      </c>
      <c r="G9" s="41">
        <v>25.0</v>
      </c>
      <c r="H9" s="41">
        <v>50.0</v>
      </c>
      <c r="I9" s="44" t="s">
        <v>397</v>
      </c>
      <c r="J9" s="41">
        <v>20000.0</v>
      </c>
      <c r="K9" s="41">
        <v>10000.0</v>
      </c>
      <c r="L9" s="41">
        <v>3600.0</v>
      </c>
      <c r="M9" s="41">
        <v>1800.0</v>
      </c>
      <c r="N9" s="41">
        <v>100.0</v>
      </c>
      <c r="O9" s="40" t="s">
        <v>1370</v>
      </c>
      <c r="P9" s="40" t="s">
        <v>1371</v>
      </c>
      <c r="Q9" s="40" t="s">
        <v>1372</v>
      </c>
      <c r="R9" s="40" t="s">
        <v>1373</v>
      </c>
      <c r="S9" s="40" t="b">
        <v>0</v>
      </c>
      <c r="T9" s="40" t="s">
        <v>1373</v>
      </c>
      <c r="U9" s="40" t="s">
        <v>212</v>
      </c>
      <c r="V9" s="40" t="s">
        <v>1374</v>
      </c>
      <c r="W9" s="40" t="s">
        <v>1375</v>
      </c>
      <c r="X9" s="40" t="s">
        <v>1376</v>
      </c>
      <c r="Y9" s="40" t="s">
        <v>1377</v>
      </c>
      <c r="Z9" s="40" t="b">
        <v>0</v>
      </c>
      <c r="AA9" s="40" t="b">
        <v>1</v>
      </c>
      <c r="AB9" s="40" t="b">
        <v>0</v>
      </c>
      <c r="AC9" s="40" t="b">
        <v>0</v>
      </c>
      <c r="AD9" s="40" t="s">
        <v>1429</v>
      </c>
      <c r="AE9" s="40" t="s">
        <v>1430</v>
      </c>
      <c r="AF9" s="41">
        <v>-2.50797352528424</v>
      </c>
      <c r="AG9" s="41">
        <v>217.9940860271</v>
      </c>
      <c r="AH9" s="42">
        <v>7.91E29</v>
      </c>
      <c r="AI9" s="45">
        <v>-3.37153383681042E16</v>
      </c>
      <c r="AJ9" s="40" t="s">
        <v>1431</v>
      </c>
      <c r="AK9" s="40" t="s">
        <v>1432</v>
      </c>
      <c r="AL9" s="41">
        <v>14838.0</v>
      </c>
      <c r="AM9" s="40" t="s">
        <v>1382</v>
      </c>
      <c r="AN9" s="40" t="s">
        <v>1383</v>
      </c>
      <c r="AO9" s="40" t="s">
        <v>224</v>
      </c>
      <c r="AP9" s="40" t="s">
        <v>1433</v>
      </c>
      <c r="AQ9" s="40" t="s">
        <v>1434</v>
      </c>
      <c r="AR9" s="40" t="s">
        <v>1435</v>
      </c>
      <c r="AS9" s="42">
        <v>1.0E99</v>
      </c>
    </row>
    <row r="10">
      <c r="A10" s="41">
        <v>2.0</v>
      </c>
      <c r="B10" s="42">
        <v>1.67E9</v>
      </c>
      <c r="C10" s="41">
        <v>208168.0</v>
      </c>
      <c r="D10" s="40" t="s">
        <v>1180</v>
      </c>
      <c r="E10" s="41" t="str">
        <f>IFERROR(__xludf.DUMMYFUNCTION("split(split(D10,""Instance_"", FALSE),"".mat"",false)"),"100_1")</f>
        <v>100_1</v>
      </c>
      <c r="F10" s="41">
        <v>100.0</v>
      </c>
      <c r="G10" s="41">
        <v>25.0</v>
      </c>
      <c r="H10" s="41">
        <v>50.0</v>
      </c>
      <c r="I10" s="44" t="s">
        <v>397</v>
      </c>
      <c r="J10" s="41">
        <v>20000.0</v>
      </c>
      <c r="K10" s="41">
        <v>10000.0</v>
      </c>
      <c r="L10" s="41">
        <v>3600.0</v>
      </c>
      <c r="M10" s="41">
        <v>1800.0</v>
      </c>
      <c r="N10" s="41">
        <v>100.0</v>
      </c>
      <c r="O10" s="40" t="s">
        <v>1370</v>
      </c>
      <c r="P10" s="40" t="s">
        <v>1371</v>
      </c>
      <c r="Q10" s="40" t="s">
        <v>1372</v>
      </c>
      <c r="R10" s="40" t="s">
        <v>1373</v>
      </c>
      <c r="S10" s="40" t="b">
        <v>0</v>
      </c>
      <c r="T10" s="40" t="s">
        <v>1373</v>
      </c>
      <c r="U10" s="40" t="s">
        <v>212</v>
      </c>
      <c r="V10" s="40" t="s">
        <v>1374</v>
      </c>
      <c r="W10" s="40" t="s">
        <v>1375</v>
      </c>
      <c r="X10" s="40" t="s">
        <v>1376</v>
      </c>
      <c r="Y10" s="40" t="s">
        <v>1377</v>
      </c>
      <c r="Z10" s="40" t="b">
        <v>0</v>
      </c>
      <c r="AA10" s="40" t="b">
        <v>1</v>
      </c>
      <c r="AB10" s="40" t="b">
        <v>0</v>
      </c>
      <c r="AC10" s="40" t="b">
        <v>0</v>
      </c>
      <c r="AD10" s="40" t="s">
        <v>1436</v>
      </c>
      <c r="AE10" s="40" t="s">
        <v>1437</v>
      </c>
      <c r="AF10" s="41">
        <v>-2.51568059831094</v>
      </c>
      <c r="AG10" s="41">
        <v>229.7110669613</v>
      </c>
      <c r="AH10" s="42">
        <v>1.07E30</v>
      </c>
      <c r="AI10" s="45">
        <v>-3.68919746129838E15</v>
      </c>
      <c r="AJ10" s="40" t="s">
        <v>1438</v>
      </c>
      <c r="AK10" s="40" t="s">
        <v>1439</v>
      </c>
      <c r="AL10" s="41">
        <v>15660.0</v>
      </c>
      <c r="AM10" s="40" t="s">
        <v>1382</v>
      </c>
      <c r="AN10" s="40" t="s">
        <v>1383</v>
      </c>
      <c r="AO10" s="40" t="s">
        <v>224</v>
      </c>
      <c r="AP10" s="40" t="s">
        <v>1440</v>
      </c>
      <c r="AQ10" s="40" t="s">
        <v>1441</v>
      </c>
      <c r="AR10" s="40" t="s">
        <v>1442</v>
      </c>
      <c r="AS10" s="42">
        <v>1.1E99</v>
      </c>
    </row>
    <row r="11">
      <c r="A11" s="41">
        <v>3.0</v>
      </c>
      <c r="B11" s="42">
        <v>1.67E9</v>
      </c>
      <c r="C11" s="41">
        <v>930599.0</v>
      </c>
      <c r="D11" s="40" t="s">
        <v>1180</v>
      </c>
      <c r="E11" s="41" t="str">
        <f>IFERROR(__xludf.DUMMYFUNCTION("split(split(D11,""Instance_"", FALSE),"".mat"",false)"),"100_1")</f>
        <v>100_1</v>
      </c>
      <c r="F11" s="41">
        <v>100.0</v>
      </c>
      <c r="G11" s="41">
        <v>25.0</v>
      </c>
      <c r="H11" s="41">
        <v>50.0</v>
      </c>
      <c r="I11" s="44" t="s">
        <v>397</v>
      </c>
      <c r="J11" s="41">
        <v>20000.0</v>
      </c>
      <c r="K11" s="41">
        <v>10000.0</v>
      </c>
      <c r="L11" s="41">
        <v>3600.0</v>
      </c>
      <c r="M11" s="41">
        <v>1800.0</v>
      </c>
      <c r="N11" s="41">
        <v>100.0</v>
      </c>
      <c r="O11" s="40" t="s">
        <v>1370</v>
      </c>
      <c r="P11" s="40" t="s">
        <v>1371</v>
      </c>
      <c r="Q11" s="40" t="s">
        <v>1372</v>
      </c>
      <c r="R11" s="40" t="s">
        <v>1373</v>
      </c>
      <c r="S11" s="40" t="b">
        <v>0</v>
      </c>
      <c r="T11" s="40" t="s">
        <v>1373</v>
      </c>
      <c r="U11" s="40" t="s">
        <v>212</v>
      </c>
      <c r="V11" s="40" t="s">
        <v>1374</v>
      </c>
      <c r="W11" s="40" t="s">
        <v>1375</v>
      </c>
      <c r="X11" s="40" t="s">
        <v>1376</v>
      </c>
      <c r="Y11" s="40" t="s">
        <v>1377</v>
      </c>
      <c r="Z11" s="40" t="b">
        <v>0</v>
      </c>
      <c r="AA11" s="40" t="b">
        <v>1</v>
      </c>
      <c r="AB11" s="40" t="b">
        <v>0</v>
      </c>
      <c r="AC11" s="40" t="b">
        <v>0</v>
      </c>
      <c r="AD11" s="40" t="s">
        <v>1443</v>
      </c>
      <c r="AE11" s="40" t="s">
        <v>1444</v>
      </c>
      <c r="AF11" s="41">
        <v>-2.47068239578506</v>
      </c>
      <c r="AG11" s="41">
        <v>241.1159133911</v>
      </c>
      <c r="AH11" s="42">
        <v>9.98E29</v>
      </c>
      <c r="AI11" s="45">
        <v>-1.83449956751894E15</v>
      </c>
      <c r="AJ11" s="40" t="s">
        <v>1445</v>
      </c>
      <c r="AK11" s="40" t="s">
        <v>1446</v>
      </c>
      <c r="AL11" s="41">
        <v>16433.0</v>
      </c>
      <c r="AM11" s="40" t="s">
        <v>1382</v>
      </c>
      <c r="AN11" s="40" t="s">
        <v>1383</v>
      </c>
      <c r="AO11" s="40" t="s">
        <v>224</v>
      </c>
      <c r="AP11" s="40" t="s">
        <v>1447</v>
      </c>
      <c r="AQ11" s="40" t="s">
        <v>1448</v>
      </c>
      <c r="AR11" s="40" t="s">
        <v>1449</v>
      </c>
      <c r="AS11" s="42">
        <v>1.1E99</v>
      </c>
    </row>
    <row r="12">
      <c r="A12" s="41">
        <v>12.0</v>
      </c>
      <c r="B12" s="42">
        <v>1.67E9</v>
      </c>
      <c r="C12" s="41">
        <v>856586.0</v>
      </c>
      <c r="D12" s="40" t="s">
        <v>1201</v>
      </c>
      <c r="E12" s="41" t="str">
        <f>IFERROR(__xludf.DUMMYFUNCTION("split(split(D12,""Instance_"", FALSE),"".mat"",false)"),"100_2")</f>
        <v>100_2</v>
      </c>
      <c r="F12" s="41">
        <v>100.0</v>
      </c>
      <c r="G12" s="41">
        <v>25.0</v>
      </c>
      <c r="H12" s="41">
        <v>50.0</v>
      </c>
      <c r="I12" s="44" t="s">
        <v>397</v>
      </c>
      <c r="J12" s="41">
        <v>20000.0</v>
      </c>
      <c r="K12" s="41">
        <v>10000.0</v>
      </c>
      <c r="L12" s="41">
        <v>3600.0</v>
      </c>
      <c r="M12" s="41">
        <v>1800.0</v>
      </c>
      <c r="N12" s="41">
        <v>100.0</v>
      </c>
      <c r="O12" s="40" t="s">
        <v>1370</v>
      </c>
      <c r="P12" s="40" t="s">
        <v>1371</v>
      </c>
      <c r="Q12" s="40" t="s">
        <v>1372</v>
      </c>
      <c r="R12" s="40" t="s">
        <v>1373</v>
      </c>
      <c r="S12" s="40" t="b">
        <v>0</v>
      </c>
      <c r="T12" s="40" t="s">
        <v>1373</v>
      </c>
      <c r="U12" s="40" t="s">
        <v>212</v>
      </c>
      <c r="V12" s="40" t="s">
        <v>1374</v>
      </c>
      <c r="W12" s="40" t="s">
        <v>1375</v>
      </c>
      <c r="X12" s="40" t="s">
        <v>1376</v>
      </c>
      <c r="Y12" s="40" t="s">
        <v>1377</v>
      </c>
      <c r="Z12" s="40" t="b">
        <v>0</v>
      </c>
      <c r="AA12" s="40" t="b">
        <v>1</v>
      </c>
      <c r="AB12" s="40" t="b">
        <v>0</v>
      </c>
      <c r="AC12" s="40" t="b">
        <v>0</v>
      </c>
      <c r="AD12" s="40" t="s">
        <v>1450</v>
      </c>
      <c r="AE12" s="40" t="s">
        <v>1451</v>
      </c>
      <c r="AF12" s="41">
        <v>-2.882930463459</v>
      </c>
      <c r="AG12" s="41">
        <v>242.0104093552</v>
      </c>
      <c r="AH12" s="42">
        <v>9.73E29</v>
      </c>
      <c r="AI12" s="45">
        <v>-6.24071773846585E14</v>
      </c>
      <c r="AJ12" s="40" t="s">
        <v>1452</v>
      </c>
      <c r="AK12" s="40" t="s">
        <v>1453</v>
      </c>
      <c r="AL12" s="41">
        <v>16369.0</v>
      </c>
      <c r="AM12" s="40" t="s">
        <v>1382</v>
      </c>
      <c r="AN12" s="40" t="s">
        <v>1383</v>
      </c>
      <c r="AO12" s="40" t="s">
        <v>224</v>
      </c>
      <c r="AP12" s="40" t="s">
        <v>1454</v>
      </c>
      <c r="AQ12" s="40" t="s">
        <v>1455</v>
      </c>
      <c r="AR12" s="40" t="s">
        <v>1456</v>
      </c>
      <c r="AS12" s="42">
        <v>1.1E99</v>
      </c>
    </row>
    <row r="13">
      <c r="A13" s="41">
        <v>11.0</v>
      </c>
      <c r="B13" s="42">
        <v>1.67E9</v>
      </c>
      <c r="C13" s="41">
        <v>651709.0</v>
      </c>
      <c r="D13" s="40" t="s">
        <v>1201</v>
      </c>
      <c r="E13" s="41" t="str">
        <f>IFERROR(__xludf.DUMMYFUNCTION("split(split(D13,""Instance_"", FALSE),"".mat"",false)"),"100_2")</f>
        <v>100_2</v>
      </c>
      <c r="F13" s="41">
        <v>100.0</v>
      </c>
      <c r="G13" s="41">
        <v>25.0</v>
      </c>
      <c r="H13" s="41">
        <v>50.0</v>
      </c>
      <c r="I13" s="44" t="s">
        <v>397</v>
      </c>
      <c r="J13" s="41">
        <v>20000.0</v>
      </c>
      <c r="K13" s="41">
        <v>10000.0</v>
      </c>
      <c r="L13" s="41">
        <v>3600.0</v>
      </c>
      <c r="M13" s="41">
        <v>1800.0</v>
      </c>
      <c r="N13" s="41">
        <v>100.0</v>
      </c>
      <c r="O13" s="40" t="s">
        <v>1370</v>
      </c>
      <c r="P13" s="40" t="s">
        <v>1371</v>
      </c>
      <c r="Q13" s="40" t="s">
        <v>1372</v>
      </c>
      <c r="R13" s="40" t="s">
        <v>1373</v>
      </c>
      <c r="S13" s="40" t="b">
        <v>0</v>
      </c>
      <c r="T13" s="40" t="s">
        <v>1373</v>
      </c>
      <c r="U13" s="40" t="s">
        <v>212</v>
      </c>
      <c r="V13" s="40" t="s">
        <v>1374</v>
      </c>
      <c r="W13" s="40" t="s">
        <v>1375</v>
      </c>
      <c r="X13" s="40" t="s">
        <v>1376</v>
      </c>
      <c r="Y13" s="40" t="s">
        <v>1377</v>
      </c>
      <c r="Z13" s="40" t="b">
        <v>0</v>
      </c>
      <c r="AA13" s="40" t="b">
        <v>1</v>
      </c>
      <c r="AB13" s="40" t="b">
        <v>0</v>
      </c>
      <c r="AC13" s="40" t="b">
        <v>0</v>
      </c>
      <c r="AD13" s="40" t="s">
        <v>1457</v>
      </c>
      <c r="AE13" s="40" t="s">
        <v>1458</v>
      </c>
      <c r="AF13" s="41">
        <v>-2.78856595141657</v>
      </c>
      <c r="AG13" s="41">
        <v>246.9994318485</v>
      </c>
      <c r="AH13" s="42">
        <v>6.58E29</v>
      </c>
      <c r="AI13" s="45">
        <v>-2.76323064139615E16</v>
      </c>
      <c r="AJ13" s="40" t="s">
        <v>1459</v>
      </c>
      <c r="AK13" s="40" t="s">
        <v>1460</v>
      </c>
      <c r="AL13" s="41">
        <v>16920.0</v>
      </c>
      <c r="AM13" s="40" t="s">
        <v>1382</v>
      </c>
      <c r="AN13" s="40" t="s">
        <v>1383</v>
      </c>
      <c r="AO13" s="40" t="s">
        <v>224</v>
      </c>
      <c r="AP13" s="40" t="s">
        <v>1461</v>
      </c>
      <c r="AQ13" s="40" t="s">
        <v>1462</v>
      </c>
      <c r="AR13" s="40" t="s">
        <v>1463</v>
      </c>
      <c r="AS13" s="42">
        <v>1.0E99</v>
      </c>
    </row>
    <row r="14">
      <c r="A14" s="41">
        <v>10.0</v>
      </c>
      <c r="B14" s="42">
        <v>1.67E9</v>
      </c>
      <c r="C14" s="41">
        <v>225755.0</v>
      </c>
      <c r="D14" s="40" t="s">
        <v>1201</v>
      </c>
      <c r="E14" s="41" t="str">
        <f>IFERROR(__xludf.DUMMYFUNCTION("split(split(D14,""Instance_"", FALSE),"".mat"",false)"),"100_2")</f>
        <v>100_2</v>
      </c>
      <c r="F14" s="41">
        <v>100.0</v>
      </c>
      <c r="G14" s="41">
        <v>25.0</v>
      </c>
      <c r="H14" s="41">
        <v>50.0</v>
      </c>
      <c r="I14" s="44" t="s">
        <v>397</v>
      </c>
      <c r="J14" s="41">
        <v>20000.0</v>
      </c>
      <c r="K14" s="41">
        <v>10000.0</v>
      </c>
      <c r="L14" s="41">
        <v>3600.0</v>
      </c>
      <c r="M14" s="41">
        <v>1800.0</v>
      </c>
      <c r="N14" s="41">
        <v>100.0</v>
      </c>
      <c r="O14" s="40" t="s">
        <v>1370</v>
      </c>
      <c r="P14" s="40" t="s">
        <v>1371</v>
      </c>
      <c r="Q14" s="40" t="s">
        <v>1372</v>
      </c>
      <c r="R14" s="40" t="s">
        <v>1373</v>
      </c>
      <c r="S14" s="40" t="b">
        <v>0</v>
      </c>
      <c r="T14" s="40" t="s">
        <v>1373</v>
      </c>
      <c r="U14" s="40" t="s">
        <v>212</v>
      </c>
      <c r="V14" s="40" t="s">
        <v>1374</v>
      </c>
      <c r="W14" s="40" t="s">
        <v>1375</v>
      </c>
      <c r="X14" s="40" t="s">
        <v>1376</v>
      </c>
      <c r="Y14" s="40" t="s">
        <v>1377</v>
      </c>
      <c r="Z14" s="40" t="b">
        <v>0</v>
      </c>
      <c r="AA14" s="40" t="b">
        <v>1</v>
      </c>
      <c r="AB14" s="40" t="b">
        <v>0</v>
      </c>
      <c r="AC14" s="40" t="b">
        <v>0</v>
      </c>
      <c r="AD14" s="40" t="s">
        <v>1464</v>
      </c>
      <c r="AE14" s="40" t="s">
        <v>1465</v>
      </c>
      <c r="AF14" s="41">
        <v>-2.92453832758727</v>
      </c>
      <c r="AG14" s="41">
        <v>249.2388212681</v>
      </c>
      <c r="AH14" s="42">
        <v>1.22E29</v>
      </c>
      <c r="AI14" s="45">
        <v>-7.77403579957789E15</v>
      </c>
      <c r="AJ14" s="40" t="s">
        <v>1466</v>
      </c>
      <c r="AK14" s="40" t="s">
        <v>1467</v>
      </c>
      <c r="AL14" s="41">
        <v>16826.0</v>
      </c>
      <c r="AM14" s="40" t="s">
        <v>1382</v>
      </c>
      <c r="AN14" s="40" t="s">
        <v>1383</v>
      </c>
      <c r="AO14" s="40" t="s">
        <v>224</v>
      </c>
      <c r="AP14" s="40" t="s">
        <v>1468</v>
      </c>
      <c r="AQ14" s="40" t="s">
        <v>1469</v>
      </c>
      <c r="AR14" s="40" t="s">
        <v>1470</v>
      </c>
      <c r="AS14" s="42">
        <v>1.1E96</v>
      </c>
    </row>
    <row r="15">
      <c r="A15" s="41">
        <v>4.0</v>
      </c>
      <c r="B15" s="42">
        <v>1.67E9</v>
      </c>
      <c r="C15" s="41">
        <v>942535.0</v>
      </c>
      <c r="D15" s="40" t="s">
        <v>1180</v>
      </c>
      <c r="E15" s="41" t="str">
        <f>IFERROR(__xludf.DUMMYFUNCTION("split(split(D15,""Instance_"", FALSE),"".mat"",false)"),"100_1")</f>
        <v>100_1</v>
      </c>
      <c r="F15" s="41">
        <v>100.0</v>
      </c>
      <c r="G15" s="41">
        <v>25.0</v>
      </c>
      <c r="H15" s="41">
        <v>50.0</v>
      </c>
      <c r="I15" s="44" t="s">
        <v>397</v>
      </c>
      <c r="J15" s="41">
        <v>20000.0</v>
      </c>
      <c r="K15" s="41">
        <v>10000.0</v>
      </c>
      <c r="L15" s="41">
        <v>3600.0</v>
      </c>
      <c r="M15" s="41">
        <v>1800.0</v>
      </c>
      <c r="N15" s="41">
        <v>100.0</v>
      </c>
      <c r="O15" s="40" t="s">
        <v>1370</v>
      </c>
      <c r="P15" s="40" t="s">
        <v>1371</v>
      </c>
      <c r="Q15" s="40" t="s">
        <v>1372</v>
      </c>
      <c r="R15" s="40" t="s">
        <v>1373</v>
      </c>
      <c r="S15" s="40" t="b">
        <v>0</v>
      </c>
      <c r="T15" s="40" t="s">
        <v>1373</v>
      </c>
      <c r="U15" s="40" t="s">
        <v>212</v>
      </c>
      <c r="V15" s="40" t="s">
        <v>1374</v>
      </c>
      <c r="W15" s="40" t="s">
        <v>1375</v>
      </c>
      <c r="X15" s="40" t="s">
        <v>1376</v>
      </c>
      <c r="Y15" s="40" t="s">
        <v>1377</v>
      </c>
      <c r="Z15" s="40" t="b">
        <v>0</v>
      </c>
      <c r="AA15" s="40" t="b">
        <v>1</v>
      </c>
      <c r="AB15" s="40" t="b">
        <v>0</v>
      </c>
      <c r="AC15" s="40" t="b">
        <v>0</v>
      </c>
      <c r="AD15" s="40" t="s">
        <v>1471</v>
      </c>
      <c r="AE15" s="40" t="s">
        <v>1472</v>
      </c>
      <c r="AF15" s="41">
        <v>-2.43858595232744</v>
      </c>
      <c r="AG15" s="41">
        <v>253.7331941128</v>
      </c>
      <c r="AH15" s="42">
        <v>7.44E29</v>
      </c>
      <c r="AI15" s="45">
        <v>-5.11575478619332E15</v>
      </c>
      <c r="AJ15" s="40" t="s">
        <v>1473</v>
      </c>
      <c r="AK15" s="40" t="s">
        <v>1474</v>
      </c>
      <c r="AL15" s="41">
        <v>17347.0</v>
      </c>
      <c r="AM15" s="40" t="s">
        <v>1382</v>
      </c>
      <c r="AN15" s="40" t="s">
        <v>1383</v>
      </c>
      <c r="AO15" s="40" t="s">
        <v>224</v>
      </c>
      <c r="AP15" s="40" t="s">
        <v>1475</v>
      </c>
      <c r="AQ15" s="40" t="s">
        <v>1476</v>
      </c>
      <c r="AR15" s="40" t="s">
        <v>1477</v>
      </c>
      <c r="AS15" s="42">
        <v>1.0E99</v>
      </c>
    </row>
    <row r="16">
      <c r="A16" s="41">
        <v>8.0</v>
      </c>
      <c r="B16" s="42">
        <v>1.67E9</v>
      </c>
      <c r="C16" s="41">
        <v>105596.0</v>
      </c>
      <c r="D16" s="40" t="s">
        <v>1180</v>
      </c>
      <c r="E16" s="41" t="str">
        <f>IFERROR(__xludf.DUMMYFUNCTION("split(split(D16,""Instance_"", FALSE),"".mat"",false)"),"100_1")</f>
        <v>100_1</v>
      </c>
      <c r="F16" s="41">
        <v>100.0</v>
      </c>
      <c r="G16" s="41">
        <v>25.0</v>
      </c>
      <c r="H16" s="41">
        <v>50.0</v>
      </c>
      <c r="I16" s="44" t="s">
        <v>397</v>
      </c>
      <c r="J16" s="41">
        <v>20000.0</v>
      </c>
      <c r="K16" s="41">
        <v>10000.0</v>
      </c>
      <c r="L16" s="41">
        <v>3600.0</v>
      </c>
      <c r="M16" s="41">
        <v>1800.0</v>
      </c>
      <c r="N16" s="41">
        <v>100.0</v>
      </c>
      <c r="O16" s="40" t="s">
        <v>1370</v>
      </c>
      <c r="P16" s="40" t="s">
        <v>1371</v>
      </c>
      <c r="Q16" s="40" t="s">
        <v>1372</v>
      </c>
      <c r="R16" s="40" t="s">
        <v>1373</v>
      </c>
      <c r="S16" s="40" t="b">
        <v>0</v>
      </c>
      <c r="T16" s="40" t="s">
        <v>1373</v>
      </c>
      <c r="U16" s="40" t="s">
        <v>212</v>
      </c>
      <c r="V16" s="40" t="s">
        <v>1374</v>
      </c>
      <c r="W16" s="40" t="s">
        <v>1375</v>
      </c>
      <c r="X16" s="40" t="s">
        <v>1376</v>
      </c>
      <c r="Y16" s="40" t="s">
        <v>1377</v>
      </c>
      <c r="Z16" s="40" t="b">
        <v>0</v>
      </c>
      <c r="AA16" s="40" t="b">
        <v>1</v>
      </c>
      <c r="AB16" s="40" t="b">
        <v>0</v>
      </c>
      <c r="AC16" s="40" t="b">
        <v>0</v>
      </c>
      <c r="AD16" s="40" t="s">
        <v>1478</v>
      </c>
      <c r="AE16" s="40" t="s">
        <v>1479</v>
      </c>
      <c r="AF16" s="41">
        <v>-2.38278203514013</v>
      </c>
      <c r="AG16" s="41">
        <v>254.2870368958</v>
      </c>
      <c r="AH16" s="42">
        <v>7.59E29</v>
      </c>
      <c r="AI16" s="45">
        <v>1.78850323257863E16</v>
      </c>
      <c r="AJ16" s="40" t="s">
        <v>1480</v>
      </c>
      <c r="AK16" s="40" t="s">
        <v>1481</v>
      </c>
      <c r="AL16" s="41">
        <v>17287.0</v>
      </c>
      <c r="AM16" s="40" t="s">
        <v>1382</v>
      </c>
      <c r="AN16" s="40" t="s">
        <v>1383</v>
      </c>
      <c r="AO16" s="40" t="s">
        <v>224</v>
      </c>
      <c r="AP16" s="40" t="s">
        <v>1482</v>
      </c>
      <c r="AQ16" s="40" t="s">
        <v>1483</v>
      </c>
      <c r="AR16" s="40" t="s">
        <v>1484</v>
      </c>
      <c r="AS16" s="42">
        <v>1.0E99</v>
      </c>
    </row>
    <row r="17">
      <c r="A17" s="41">
        <v>15.0</v>
      </c>
      <c r="B17" s="42">
        <v>1.67E9</v>
      </c>
      <c r="C17" s="41">
        <v>443954.0</v>
      </c>
      <c r="D17" s="40" t="s">
        <v>1201</v>
      </c>
      <c r="E17" s="41" t="str">
        <f>IFERROR(__xludf.DUMMYFUNCTION("split(split(D17,""Instance_"", FALSE),"".mat"",false)"),"100_2")</f>
        <v>100_2</v>
      </c>
      <c r="F17" s="41">
        <v>100.0</v>
      </c>
      <c r="G17" s="41">
        <v>25.0</v>
      </c>
      <c r="H17" s="41">
        <v>50.0</v>
      </c>
      <c r="I17" s="44" t="s">
        <v>397</v>
      </c>
      <c r="J17" s="41">
        <v>20000.0</v>
      </c>
      <c r="K17" s="41">
        <v>10000.0</v>
      </c>
      <c r="L17" s="41">
        <v>3600.0</v>
      </c>
      <c r="M17" s="41">
        <v>1800.0</v>
      </c>
      <c r="N17" s="41">
        <v>100.0</v>
      </c>
      <c r="O17" s="40" t="s">
        <v>1370</v>
      </c>
      <c r="P17" s="40" t="s">
        <v>1371</v>
      </c>
      <c r="Q17" s="40" t="s">
        <v>1372</v>
      </c>
      <c r="R17" s="40" t="s">
        <v>1373</v>
      </c>
      <c r="S17" s="40" t="b">
        <v>0</v>
      </c>
      <c r="T17" s="40" t="s">
        <v>1373</v>
      </c>
      <c r="U17" s="40" t="s">
        <v>212</v>
      </c>
      <c r="V17" s="40" t="s">
        <v>1374</v>
      </c>
      <c r="W17" s="40" t="s">
        <v>1375</v>
      </c>
      <c r="X17" s="40" t="s">
        <v>1376</v>
      </c>
      <c r="Y17" s="40" t="s">
        <v>1377</v>
      </c>
      <c r="Z17" s="40" t="b">
        <v>0</v>
      </c>
      <c r="AA17" s="40" t="b">
        <v>1</v>
      </c>
      <c r="AB17" s="40" t="b">
        <v>0</v>
      </c>
      <c r="AC17" s="40" t="b">
        <v>0</v>
      </c>
      <c r="AD17" s="40" t="s">
        <v>1485</v>
      </c>
      <c r="AE17" s="40" t="s">
        <v>1486</v>
      </c>
      <c r="AF17" s="41">
        <v>-2.82360660652914</v>
      </c>
      <c r="AG17" s="41">
        <v>191.4662911892</v>
      </c>
      <c r="AH17" s="42">
        <v>3.19E29</v>
      </c>
      <c r="AI17" s="45">
        <v>-4.05453627515015E15</v>
      </c>
      <c r="AJ17" s="40" t="s">
        <v>1487</v>
      </c>
      <c r="AK17" s="40" t="s">
        <v>1488</v>
      </c>
      <c r="AL17" s="41">
        <v>13130.0</v>
      </c>
      <c r="AM17" s="40" t="s">
        <v>1382</v>
      </c>
      <c r="AN17" s="40" t="s">
        <v>1383</v>
      </c>
      <c r="AO17" s="40" t="s">
        <v>224</v>
      </c>
      <c r="AP17" s="40" t="s">
        <v>1489</v>
      </c>
      <c r="AQ17" s="40" t="s">
        <v>1490</v>
      </c>
      <c r="AR17" s="40" t="s">
        <v>1491</v>
      </c>
      <c r="AS17" s="42">
        <v>1.0E98</v>
      </c>
    </row>
    <row r="18">
      <c r="A18" s="41">
        <v>21.0</v>
      </c>
      <c r="B18" s="42">
        <v>1.67E9</v>
      </c>
      <c r="C18" s="41">
        <v>319939.0</v>
      </c>
      <c r="D18" s="40" t="s">
        <v>1222</v>
      </c>
      <c r="E18" s="41" t="str">
        <f>IFERROR(__xludf.DUMMYFUNCTION("split(split(D18,""Instance_"", FALSE),"".mat"",false)"),"100_3")</f>
        <v>100_3</v>
      </c>
      <c r="F18" s="41">
        <v>100.0</v>
      </c>
      <c r="G18" s="41">
        <v>25.0</v>
      </c>
      <c r="H18" s="41">
        <v>50.0</v>
      </c>
      <c r="I18" s="44" t="s">
        <v>397</v>
      </c>
      <c r="J18" s="41">
        <v>20000.0</v>
      </c>
      <c r="K18" s="41">
        <v>10000.0</v>
      </c>
      <c r="L18" s="41">
        <v>3600.0</v>
      </c>
      <c r="M18" s="41">
        <v>1800.0</v>
      </c>
      <c r="N18" s="41">
        <v>100.0</v>
      </c>
      <c r="O18" s="40" t="s">
        <v>1370</v>
      </c>
      <c r="P18" s="40" t="s">
        <v>1371</v>
      </c>
      <c r="Q18" s="40" t="s">
        <v>1372</v>
      </c>
      <c r="R18" s="40" t="s">
        <v>1373</v>
      </c>
      <c r="S18" s="40" t="b">
        <v>0</v>
      </c>
      <c r="T18" s="40" t="s">
        <v>1373</v>
      </c>
      <c r="U18" s="40" t="s">
        <v>212</v>
      </c>
      <c r="V18" s="40" t="s">
        <v>1374</v>
      </c>
      <c r="W18" s="40" t="s">
        <v>1375</v>
      </c>
      <c r="X18" s="40" t="s">
        <v>1376</v>
      </c>
      <c r="Y18" s="40" t="s">
        <v>1377</v>
      </c>
      <c r="Z18" s="40" t="b">
        <v>0</v>
      </c>
      <c r="AA18" s="40" t="b">
        <v>1</v>
      </c>
      <c r="AB18" s="40" t="b">
        <v>0</v>
      </c>
      <c r="AC18" s="40" t="b">
        <v>0</v>
      </c>
      <c r="AD18" s="40" t="s">
        <v>1492</v>
      </c>
      <c r="AE18" s="40" t="s">
        <v>1493</v>
      </c>
      <c r="AF18" s="41">
        <v>-2.63780289040625</v>
      </c>
      <c r="AG18" s="41">
        <v>193.7782351971</v>
      </c>
      <c r="AH18" s="42">
        <v>6.42E29</v>
      </c>
      <c r="AI18" s="45">
        <v>7.4293753742774E15</v>
      </c>
      <c r="AJ18" s="40" t="s">
        <v>1494</v>
      </c>
      <c r="AK18" s="40" t="s">
        <v>1495</v>
      </c>
      <c r="AL18" s="41">
        <v>13263.0</v>
      </c>
      <c r="AM18" s="40" t="s">
        <v>1382</v>
      </c>
      <c r="AN18" s="40" t="s">
        <v>1383</v>
      </c>
      <c r="AO18" s="40" t="s">
        <v>224</v>
      </c>
      <c r="AP18" s="40" t="s">
        <v>1496</v>
      </c>
      <c r="AQ18" s="40" t="s">
        <v>1497</v>
      </c>
      <c r="AR18" s="40" t="s">
        <v>1498</v>
      </c>
      <c r="AS18" s="42">
        <v>1.0E99</v>
      </c>
    </row>
    <row r="19">
      <c r="A19" s="41">
        <v>16.0</v>
      </c>
      <c r="B19" s="42">
        <v>1.67E9</v>
      </c>
      <c r="C19" s="41">
        <v>4105.0</v>
      </c>
      <c r="D19" s="40" t="s">
        <v>1201</v>
      </c>
      <c r="E19" s="41" t="str">
        <f>IFERROR(__xludf.DUMMYFUNCTION("split(split(D19,""Instance_"", FALSE),"".mat"",false)"),"100_2")</f>
        <v>100_2</v>
      </c>
      <c r="F19" s="41">
        <v>100.0</v>
      </c>
      <c r="G19" s="41">
        <v>25.0</v>
      </c>
      <c r="H19" s="41">
        <v>50.0</v>
      </c>
      <c r="I19" s="44" t="s">
        <v>397</v>
      </c>
      <c r="J19" s="41">
        <v>20000.0</v>
      </c>
      <c r="K19" s="41">
        <v>10000.0</v>
      </c>
      <c r="L19" s="41">
        <v>3600.0</v>
      </c>
      <c r="M19" s="41">
        <v>1800.0</v>
      </c>
      <c r="N19" s="41">
        <v>100.0</v>
      </c>
      <c r="O19" s="40" t="s">
        <v>1370</v>
      </c>
      <c r="P19" s="40" t="s">
        <v>1371</v>
      </c>
      <c r="Q19" s="40" t="s">
        <v>1372</v>
      </c>
      <c r="R19" s="40" t="s">
        <v>1373</v>
      </c>
      <c r="S19" s="40" t="b">
        <v>0</v>
      </c>
      <c r="T19" s="40" t="s">
        <v>1373</v>
      </c>
      <c r="U19" s="40" t="s">
        <v>212</v>
      </c>
      <c r="V19" s="40" t="s">
        <v>1374</v>
      </c>
      <c r="W19" s="40" t="s">
        <v>1375</v>
      </c>
      <c r="X19" s="40" t="s">
        <v>1376</v>
      </c>
      <c r="Y19" s="40" t="s">
        <v>1377</v>
      </c>
      <c r="Z19" s="40" t="b">
        <v>0</v>
      </c>
      <c r="AA19" s="40" t="b">
        <v>1</v>
      </c>
      <c r="AB19" s="40" t="b">
        <v>0</v>
      </c>
      <c r="AC19" s="40" t="b">
        <v>0</v>
      </c>
      <c r="AD19" s="40" t="s">
        <v>1499</v>
      </c>
      <c r="AE19" s="40" t="s">
        <v>1500</v>
      </c>
      <c r="AF19" s="41">
        <v>-2.74126776470357</v>
      </c>
      <c r="AG19" s="41">
        <v>251.8035399914</v>
      </c>
      <c r="AH19" s="42">
        <v>4.98E29</v>
      </c>
      <c r="AI19" s="45">
        <v>-1.02021485665596E16</v>
      </c>
      <c r="AJ19" s="40" t="s">
        <v>1501</v>
      </c>
      <c r="AK19" s="40" t="s">
        <v>1502</v>
      </c>
      <c r="AL19" s="41">
        <v>17163.0</v>
      </c>
      <c r="AM19" s="40" t="s">
        <v>1382</v>
      </c>
      <c r="AN19" s="40" t="s">
        <v>1383</v>
      </c>
      <c r="AO19" s="40" t="s">
        <v>224</v>
      </c>
      <c r="AP19" s="40" t="s">
        <v>1503</v>
      </c>
      <c r="AQ19" s="40" t="s">
        <v>1504</v>
      </c>
      <c r="AR19" s="40" t="s">
        <v>1505</v>
      </c>
      <c r="AS19" s="42">
        <v>1.1E98</v>
      </c>
    </row>
    <row r="20">
      <c r="A20" s="41">
        <v>25.0</v>
      </c>
      <c r="B20" s="42">
        <v>1.67E9</v>
      </c>
      <c r="C20" s="41">
        <v>359729.0</v>
      </c>
      <c r="D20" s="40" t="s">
        <v>1222</v>
      </c>
      <c r="E20" s="41" t="str">
        <f>IFERROR(__xludf.DUMMYFUNCTION("split(split(D20,""Instance_"", FALSE),"".mat"",false)"),"100_3")</f>
        <v>100_3</v>
      </c>
      <c r="F20" s="41">
        <v>100.0</v>
      </c>
      <c r="G20" s="41">
        <v>25.0</v>
      </c>
      <c r="H20" s="41">
        <v>50.0</v>
      </c>
      <c r="I20" s="44" t="s">
        <v>397</v>
      </c>
      <c r="J20" s="41">
        <v>20000.0</v>
      </c>
      <c r="K20" s="41">
        <v>10000.0</v>
      </c>
      <c r="L20" s="41">
        <v>3600.0</v>
      </c>
      <c r="M20" s="41">
        <v>1800.0</v>
      </c>
      <c r="N20" s="41">
        <v>100.0</v>
      </c>
      <c r="O20" s="40" t="s">
        <v>1370</v>
      </c>
      <c r="P20" s="40" t="s">
        <v>1371</v>
      </c>
      <c r="Q20" s="40" t="s">
        <v>1372</v>
      </c>
      <c r="R20" s="40" t="s">
        <v>1373</v>
      </c>
      <c r="S20" s="40" t="b">
        <v>0</v>
      </c>
      <c r="T20" s="40" t="s">
        <v>1373</v>
      </c>
      <c r="U20" s="40" t="s">
        <v>212</v>
      </c>
      <c r="V20" s="40" t="s">
        <v>1374</v>
      </c>
      <c r="W20" s="40" t="s">
        <v>1375</v>
      </c>
      <c r="X20" s="40" t="s">
        <v>1376</v>
      </c>
      <c r="Y20" s="40" t="s">
        <v>1377</v>
      </c>
      <c r="Z20" s="40" t="b">
        <v>0</v>
      </c>
      <c r="AA20" s="40" t="b">
        <v>1</v>
      </c>
      <c r="AB20" s="40" t="b">
        <v>0</v>
      </c>
      <c r="AC20" s="40" t="b">
        <v>0</v>
      </c>
      <c r="AD20" s="40" t="s">
        <v>1506</v>
      </c>
      <c r="AE20" s="40" t="s">
        <v>1507</v>
      </c>
      <c r="AF20" s="41">
        <v>-2.67411577956399</v>
      </c>
      <c r="AG20" s="41">
        <v>206.213509798</v>
      </c>
      <c r="AH20" s="42">
        <v>5.86E29</v>
      </c>
      <c r="AI20" s="45">
        <v>-6.23468845867847E14</v>
      </c>
      <c r="AJ20" s="40" t="s">
        <v>1508</v>
      </c>
      <c r="AK20" s="40" t="s">
        <v>1509</v>
      </c>
      <c r="AL20" s="41">
        <v>14000.0</v>
      </c>
      <c r="AM20" s="40" t="s">
        <v>1382</v>
      </c>
      <c r="AN20" s="40" t="s">
        <v>1383</v>
      </c>
      <c r="AO20" s="40" t="s">
        <v>224</v>
      </c>
      <c r="AP20" s="40" t="s">
        <v>1510</v>
      </c>
      <c r="AQ20" s="40" t="s">
        <v>1511</v>
      </c>
      <c r="AR20" s="40" t="s">
        <v>1512</v>
      </c>
      <c r="AS20" s="42">
        <v>1.11E98</v>
      </c>
    </row>
    <row r="21">
      <c r="A21" s="41">
        <v>18.0</v>
      </c>
      <c r="B21" s="42">
        <v>1.67E9</v>
      </c>
      <c r="C21" s="41">
        <v>529633.0</v>
      </c>
      <c r="D21" s="40" t="s">
        <v>1201</v>
      </c>
      <c r="E21" s="41" t="str">
        <f>IFERROR(__xludf.DUMMYFUNCTION("split(split(D21,""Instance_"", FALSE),"".mat"",false)"),"100_2")</f>
        <v>100_2</v>
      </c>
      <c r="F21" s="41">
        <v>100.0</v>
      </c>
      <c r="G21" s="41">
        <v>25.0</v>
      </c>
      <c r="H21" s="41">
        <v>50.0</v>
      </c>
      <c r="I21" s="44" t="s">
        <v>397</v>
      </c>
      <c r="J21" s="41">
        <v>20000.0</v>
      </c>
      <c r="K21" s="41">
        <v>10000.0</v>
      </c>
      <c r="L21" s="41">
        <v>3600.0</v>
      </c>
      <c r="M21" s="41">
        <v>1800.0</v>
      </c>
      <c r="N21" s="41">
        <v>100.0</v>
      </c>
      <c r="O21" s="40" t="s">
        <v>1370</v>
      </c>
      <c r="P21" s="40" t="s">
        <v>1371</v>
      </c>
      <c r="Q21" s="40" t="s">
        <v>1372</v>
      </c>
      <c r="R21" s="40" t="s">
        <v>1373</v>
      </c>
      <c r="S21" s="40" t="b">
        <v>0</v>
      </c>
      <c r="T21" s="40" t="s">
        <v>1373</v>
      </c>
      <c r="U21" s="40" t="s">
        <v>212</v>
      </c>
      <c r="V21" s="40" t="s">
        <v>1374</v>
      </c>
      <c r="W21" s="40" t="s">
        <v>1375</v>
      </c>
      <c r="X21" s="40" t="s">
        <v>1376</v>
      </c>
      <c r="Y21" s="40" t="s">
        <v>1377</v>
      </c>
      <c r="Z21" s="40" t="b">
        <v>0</v>
      </c>
      <c r="AA21" s="40" t="b">
        <v>1</v>
      </c>
      <c r="AB21" s="40" t="b">
        <v>0</v>
      </c>
      <c r="AC21" s="40" t="b">
        <v>0</v>
      </c>
      <c r="AD21" s="40" t="s">
        <v>1513</v>
      </c>
      <c r="AE21" s="40" t="s">
        <v>1514</v>
      </c>
      <c r="AF21" s="41">
        <v>-2.93954552740688</v>
      </c>
      <c r="AG21" s="41">
        <v>245.9820458889</v>
      </c>
      <c r="AH21" s="42">
        <v>1.22E29</v>
      </c>
      <c r="AI21" s="45">
        <v>-8.32707573595131E15</v>
      </c>
      <c r="AJ21" s="40" t="s">
        <v>1515</v>
      </c>
      <c r="AK21" s="40" t="s">
        <v>1516</v>
      </c>
      <c r="AL21" s="41">
        <v>16947.0</v>
      </c>
      <c r="AM21" s="40" t="s">
        <v>1382</v>
      </c>
      <c r="AN21" s="40" t="s">
        <v>1383</v>
      </c>
      <c r="AO21" s="40" t="s">
        <v>224</v>
      </c>
      <c r="AP21" s="40" t="s">
        <v>1517</v>
      </c>
      <c r="AQ21" s="40" t="s">
        <v>1518</v>
      </c>
      <c r="AR21" s="40" t="s">
        <v>1519</v>
      </c>
      <c r="AS21" s="42">
        <v>1.1E96</v>
      </c>
    </row>
    <row r="22">
      <c r="A22" s="41">
        <v>22.0</v>
      </c>
      <c r="B22" s="42">
        <v>1.67E9</v>
      </c>
      <c r="C22" s="41">
        <v>797716.0</v>
      </c>
      <c r="D22" s="40" t="s">
        <v>1222</v>
      </c>
      <c r="E22" s="41" t="str">
        <f>IFERROR(__xludf.DUMMYFUNCTION("split(split(D22,""Instance_"", FALSE),"".mat"",false)"),"100_3")</f>
        <v>100_3</v>
      </c>
      <c r="F22" s="41">
        <v>100.0</v>
      </c>
      <c r="G22" s="41">
        <v>25.0</v>
      </c>
      <c r="H22" s="41">
        <v>50.0</v>
      </c>
      <c r="I22" s="44" t="s">
        <v>397</v>
      </c>
      <c r="J22" s="41">
        <v>20000.0</v>
      </c>
      <c r="K22" s="41">
        <v>10000.0</v>
      </c>
      <c r="L22" s="41">
        <v>3600.0</v>
      </c>
      <c r="M22" s="41">
        <v>1800.0</v>
      </c>
      <c r="N22" s="41">
        <v>100.0</v>
      </c>
      <c r="O22" s="40" t="s">
        <v>1370</v>
      </c>
      <c r="P22" s="40" t="s">
        <v>1371</v>
      </c>
      <c r="Q22" s="40" t="s">
        <v>1372</v>
      </c>
      <c r="R22" s="40" t="s">
        <v>1373</v>
      </c>
      <c r="S22" s="40" t="b">
        <v>0</v>
      </c>
      <c r="T22" s="40" t="s">
        <v>1373</v>
      </c>
      <c r="U22" s="40" t="s">
        <v>212</v>
      </c>
      <c r="V22" s="40" t="s">
        <v>1374</v>
      </c>
      <c r="W22" s="40" t="s">
        <v>1375</v>
      </c>
      <c r="X22" s="40" t="s">
        <v>1376</v>
      </c>
      <c r="Y22" s="40" t="s">
        <v>1377</v>
      </c>
      <c r="Z22" s="40" t="b">
        <v>0</v>
      </c>
      <c r="AA22" s="40" t="b">
        <v>1</v>
      </c>
      <c r="AB22" s="40" t="b">
        <v>0</v>
      </c>
      <c r="AC22" s="40" t="b">
        <v>0</v>
      </c>
      <c r="AD22" s="40" t="s">
        <v>1520</v>
      </c>
      <c r="AE22" s="40" t="s">
        <v>1521</v>
      </c>
      <c r="AF22" s="41">
        <v>-2.57247446525749</v>
      </c>
      <c r="AG22" s="41">
        <v>232.5247437954</v>
      </c>
      <c r="AH22" s="42">
        <v>1.22E30</v>
      </c>
      <c r="AI22" s="45">
        <v>3.20116047711592E15</v>
      </c>
      <c r="AJ22" s="40" t="s">
        <v>1522</v>
      </c>
      <c r="AK22" s="40" t="s">
        <v>1523</v>
      </c>
      <c r="AL22" s="41">
        <v>15921.0</v>
      </c>
      <c r="AM22" s="40" t="s">
        <v>1382</v>
      </c>
      <c r="AN22" s="40" t="s">
        <v>1383</v>
      </c>
      <c r="AO22" s="40" t="s">
        <v>224</v>
      </c>
      <c r="AP22" s="40" t="s">
        <v>1524</v>
      </c>
      <c r="AQ22" s="40" t="s">
        <v>1525</v>
      </c>
      <c r="AR22" s="40" t="s">
        <v>1526</v>
      </c>
      <c r="AS22" s="42">
        <v>1.1E99</v>
      </c>
    </row>
    <row r="23">
      <c r="A23" s="41">
        <v>24.0</v>
      </c>
      <c r="B23" s="42">
        <v>1.67E9</v>
      </c>
      <c r="C23" s="41">
        <v>133264.0</v>
      </c>
      <c r="D23" s="40" t="s">
        <v>1222</v>
      </c>
      <c r="E23" s="41" t="str">
        <f>IFERROR(__xludf.DUMMYFUNCTION("split(split(D23,""Instance_"", FALSE),"".mat"",false)"),"100_3")</f>
        <v>100_3</v>
      </c>
      <c r="F23" s="41">
        <v>100.0</v>
      </c>
      <c r="G23" s="41">
        <v>25.0</v>
      </c>
      <c r="H23" s="41">
        <v>50.0</v>
      </c>
      <c r="I23" s="44" t="s">
        <v>397</v>
      </c>
      <c r="J23" s="41">
        <v>20000.0</v>
      </c>
      <c r="K23" s="41">
        <v>10000.0</v>
      </c>
      <c r="L23" s="41">
        <v>3600.0</v>
      </c>
      <c r="M23" s="41">
        <v>1800.0</v>
      </c>
      <c r="N23" s="41">
        <v>100.0</v>
      </c>
      <c r="O23" s="40" t="s">
        <v>1370</v>
      </c>
      <c r="P23" s="40" t="s">
        <v>1371</v>
      </c>
      <c r="Q23" s="40" t="s">
        <v>1372</v>
      </c>
      <c r="R23" s="40" t="s">
        <v>1373</v>
      </c>
      <c r="S23" s="40" t="b">
        <v>0</v>
      </c>
      <c r="T23" s="40" t="s">
        <v>1373</v>
      </c>
      <c r="U23" s="40" t="s">
        <v>212</v>
      </c>
      <c r="V23" s="40" t="s">
        <v>1374</v>
      </c>
      <c r="W23" s="40" t="s">
        <v>1375</v>
      </c>
      <c r="X23" s="40" t="s">
        <v>1376</v>
      </c>
      <c r="Y23" s="40" t="s">
        <v>1377</v>
      </c>
      <c r="Z23" s="40" t="b">
        <v>0</v>
      </c>
      <c r="AA23" s="40" t="b">
        <v>1</v>
      </c>
      <c r="AB23" s="40" t="b">
        <v>0</v>
      </c>
      <c r="AC23" s="40" t="b">
        <v>0</v>
      </c>
      <c r="AD23" s="40" t="s">
        <v>1527</v>
      </c>
      <c r="AE23" s="40" t="s">
        <v>1528</v>
      </c>
      <c r="AF23" s="41">
        <v>-2.6583198584101</v>
      </c>
      <c r="AG23" s="41">
        <v>216.1931979656</v>
      </c>
      <c r="AH23" s="42">
        <v>5.67E29</v>
      </c>
      <c r="AI23" s="45">
        <v>-2.90890541373661E16</v>
      </c>
      <c r="AJ23" s="40" t="s">
        <v>1529</v>
      </c>
      <c r="AK23" s="40" t="s">
        <v>1530</v>
      </c>
      <c r="AL23" s="41">
        <v>14794.0</v>
      </c>
      <c r="AM23" s="40" t="s">
        <v>1382</v>
      </c>
      <c r="AN23" s="40" t="s">
        <v>1383</v>
      </c>
      <c r="AO23" s="40" t="s">
        <v>224</v>
      </c>
      <c r="AP23" s="40" t="s">
        <v>1531</v>
      </c>
      <c r="AQ23" s="40" t="s">
        <v>1532</v>
      </c>
      <c r="AR23" s="40" t="s">
        <v>1533</v>
      </c>
      <c r="AS23" s="42">
        <v>1.11E98</v>
      </c>
    </row>
    <row r="24">
      <c r="A24" s="41">
        <v>23.0</v>
      </c>
      <c r="B24" s="42">
        <v>1.67E9</v>
      </c>
      <c r="C24" s="41">
        <v>722263.0</v>
      </c>
      <c r="D24" s="40" t="s">
        <v>1222</v>
      </c>
      <c r="E24" s="41" t="str">
        <f>IFERROR(__xludf.DUMMYFUNCTION("split(split(D24,""Instance_"", FALSE),"".mat"",false)"),"100_3")</f>
        <v>100_3</v>
      </c>
      <c r="F24" s="41">
        <v>100.0</v>
      </c>
      <c r="G24" s="41">
        <v>25.0</v>
      </c>
      <c r="H24" s="41">
        <v>50.0</v>
      </c>
      <c r="I24" s="44" t="s">
        <v>397</v>
      </c>
      <c r="J24" s="41">
        <v>20000.0</v>
      </c>
      <c r="K24" s="41">
        <v>10000.0</v>
      </c>
      <c r="L24" s="41">
        <v>3600.0</v>
      </c>
      <c r="M24" s="41">
        <v>1800.0</v>
      </c>
      <c r="N24" s="41">
        <v>100.0</v>
      </c>
      <c r="O24" s="40" t="s">
        <v>1370</v>
      </c>
      <c r="P24" s="40" t="s">
        <v>1371</v>
      </c>
      <c r="Q24" s="40" t="s">
        <v>1372</v>
      </c>
      <c r="R24" s="40" t="s">
        <v>1373</v>
      </c>
      <c r="S24" s="40" t="b">
        <v>0</v>
      </c>
      <c r="T24" s="40" t="s">
        <v>1373</v>
      </c>
      <c r="U24" s="40" t="s">
        <v>212</v>
      </c>
      <c r="V24" s="40" t="s">
        <v>1374</v>
      </c>
      <c r="W24" s="40" t="s">
        <v>1375</v>
      </c>
      <c r="X24" s="40" t="s">
        <v>1376</v>
      </c>
      <c r="Y24" s="40" t="s">
        <v>1377</v>
      </c>
      <c r="Z24" s="40" t="b">
        <v>0</v>
      </c>
      <c r="AA24" s="40" t="b">
        <v>1</v>
      </c>
      <c r="AB24" s="40" t="b">
        <v>0</v>
      </c>
      <c r="AC24" s="40" t="b">
        <v>0</v>
      </c>
      <c r="AD24" s="40" t="s">
        <v>1534</v>
      </c>
      <c r="AE24" s="40" t="s">
        <v>1535</v>
      </c>
      <c r="AF24" s="41">
        <v>-2.64793466175501</v>
      </c>
      <c r="AG24" s="41">
        <v>234.9999856949</v>
      </c>
      <c r="AH24" s="42">
        <v>9.74E29</v>
      </c>
      <c r="AI24" s="45">
        <v>3.61692272560623E16</v>
      </c>
      <c r="AJ24" s="40" t="s">
        <v>1536</v>
      </c>
      <c r="AK24" s="40" t="s">
        <v>1537</v>
      </c>
      <c r="AL24" s="41">
        <v>16089.0</v>
      </c>
      <c r="AM24" s="40" t="s">
        <v>1382</v>
      </c>
      <c r="AN24" s="40" t="s">
        <v>1383</v>
      </c>
      <c r="AO24" s="40" t="s">
        <v>224</v>
      </c>
      <c r="AP24" s="40" t="s">
        <v>1538</v>
      </c>
      <c r="AQ24" s="40" t="s">
        <v>1539</v>
      </c>
      <c r="AR24" s="40" t="s">
        <v>1540</v>
      </c>
      <c r="AS24" s="42">
        <v>1.1E99</v>
      </c>
    </row>
    <row r="25">
      <c r="A25" s="41">
        <v>29.0</v>
      </c>
      <c r="B25" s="42">
        <v>1.67E9</v>
      </c>
      <c r="C25" s="41">
        <v>543971.0</v>
      </c>
      <c r="D25" s="40" t="s">
        <v>1222</v>
      </c>
      <c r="E25" s="41" t="str">
        <f>IFERROR(__xludf.DUMMYFUNCTION("split(split(D25,""Instance_"", FALSE),"".mat"",false)"),"100_3")</f>
        <v>100_3</v>
      </c>
      <c r="F25" s="41">
        <v>100.0</v>
      </c>
      <c r="G25" s="41">
        <v>25.0</v>
      </c>
      <c r="H25" s="41">
        <v>50.0</v>
      </c>
      <c r="I25" s="44" t="s">
        <v>397</v>
      </c>
      <c r="J25" s="41">
        <v>20000.0</v>
      </c>
      <c r="K25" s="41">
        <v>10000.0</v>
      </c>
      <c r="L25" s="41">
        <v>3600.0</v>
      </c>
      <c r="M25" s="41">
        <v>1800.0</v>
      </c>
      <c r="N25" s="41">
        <v>100.0</v>
      </c>
      <c r="O25" s="40" t="s">
        <v>1370</v>
      </c>
      <c r="P25" s="40" t="s">
        <v>1371</v>
      </c>
      <c r="Q25" s="40" t="s">
        <v>1372</v>
      </c>
      <c r="R25" s="40" t="s">
        <v>1373</v>
      </c>
      <c r="S25" s="40" t="b">
        <v>0</v>
      </c>
      <c r="T25" s="40" t="s">
        <v>1373</v>
      </c>
      <c r="U25" s="40" t="s">
        <v>212</v>
      </c>
      <c r="V25" s="40" t="s">
        <v>1374</v>
      </c>
      <c r="W25" s="40" t="s">
        <v>1375</v>
      </c>
      <c r="X25" s="40" t="s">
        <v>1376</v>
      </c>
      <c r="Y25" s="40" t="s">
        <v>1377</v>
      </c>
      <c r="Z25" s="40" t="b">
        <v>0</v>
      </c>
      <c r="AA25" s="40" t="b">
        <v>1</v>
      </c>
      <c r="AB25" s="40" t="b">
        <v>0</v>
      </c>
      <c r="AC25" s="40" t="b">
        <v>0</v>
      </c>
      <c r="AD25" s="40" t="s">
        <v>1541</v>
      </c>
      <c r="AE25" s="40" t="s">
        <v>1542</v>
      </c>
      <c r="AF25" s="41">
        <v>-2.56815152994813</v>
      </c>
      <c r="AG25" s="41">
        <v>211.3134760857</v>
      </c>
      <c r="AH25" s="42">
        <v>5.91E29</v>
      </c>
      <c r="AI25" s="45">
        <v>3.36382686192541E16</v>
      </c>
      <c r="AJ25" s="40" t="s">
        <v>1543</v>
      </c>
      <c r="AK25" s="40" t="s">
        <v>1544</v>
      </c>
      <c r="AL25" s="41">
        <v>14586.0</v>
      </c>
      <c r="AM25" s="40" t="s">
        <v>1382</v>
      </c>
      <c r="AN25" s="40" t="s">
        <v>1383</v>
      </c>
      <c r="AO25" s="40" t="s">
        <v>224</v>
      </c>
      <c r="AP25" s="40" t="s">
        <v>1545</v>
      </c>
      <c r="AQ25" s="40" t="s">
        <v>1546</v>
      </c>
      <c r="AR25" s="40" t="s">
        <v>1547</v>
      </c>
      <c r="AS25" s="42">
        <v>1.11E98</v>
      </c>
    </row>
    <row r="26">
      <c r="A26" s="41">
        <v>19.0</v>
      </c>
      <c r="B26" s="42">
        <v>1.67E9</v>
      </c>
      <c r="C26" s="41">
        <v>874647.0</v>
      </c>
      <c r="D26" s="40" t="s">
        <v>1201</v>
      </c>
      <c r="E26" s="41" t="str">
        <f>IFERROR(__xludf.DUMMYFUNCTION("split(split(D26,""Instance_"", FALSE),"".mat"",false)"),"100_2")</f>
        <v>100_2</v>
      </c>
      <c r="F26" s="41">
        <v>100.0</v>
      </c>
      <c r="G26" s="41">
        <v>25.0</v>
      </c>
      <c r="H26" s="41">
        <v>50.0</v>
      </c>
      <c r="I26" s="44" t="s">
        <v>397</v>
      </c>
      <c r="J26" s="41">
        <v>20000.0</v>
      </c>
      <c r="K26" s="41">
        <v>10000.0</v>
      </c>
      <c r="L26" s="41">
        <v>3600.0</v>
      </c>
      <c r="M26" s="41">
        <v>1800.0</v>
      </c>
      <c r="N26" s="41">
        <v>100.0</v>
      </c>
      <c r="O26" s="40" t="s">
        <v>1370</v>
      </c>
      <c r="P26" s="40" t="s">
        <v>1371</v>
      </c>
      <c r="Q26" s="40" t="s">
        <v>1372</v>
      </c>
      <c r="R26" s="40" t="s">
        <v>1373</v>
      </c>
      <c r="S26" s="40" t="b">
        <v>0</v>
      </c>
      <c r="T26" s="40" t="s">
        <v>1373</v>
      </c>
      <c r="U26" s="40" t="s">
        <v>212</v>
      </c>
      <c r="V26" s="40" t="s">
        <v>1374</v>
      </c>
      <c r="W26" s="40" t="s">
        <v>1375</v>
      </c>
      <c r="X26" s="40" t="s">
        <v>1376</v>
      </c>
      <c r="Y26" s="40" t="s">
        <v>1377</v>
      </c>
      <c r="Z26" s="40" t="b">
        <v>0</v>
      </c>
      <c r="AA26" s="40" t="b">
        <v>1</v>
      </c>
      <c r="AB26" s="40" t="b">
        <v>0</v>
      </c>
      <c r="AC26" s="40" t="b">
        <v>0</v>
      </c>
      <c r="AD26" s="40" t="s">
        <v>1548</v>
      </c>
      <c r="AE26" s="40" t="s">
        <v>1549</v>
      </c>
      <c r="AF26" s="41">
        <v>-2.84996840400884</v>
      </c>
      <c r="AG26" s="41">
        <v>266.6782641411</v>
      </c>
      <c r="AH26" s="42">
        <v>9.93E29</v>
      </c>
      <c r="AI26" s="45">
        <v>-5.02601176532177E15</v>
      </c>
      <c r="AJ26" s="40" t="s">
        <v>1550</v>
      </c>
      <c r="AK26" s="40" t="s">
        <v>1551</v>
      </c>
      <c r="AL26" s="41">
        <v>18296.0</v>
      </c>
      <c r="AM26" s="40" t="s">
        <v>1382</v>
      </c>
      <c r="AN26" s="40" t="s">
        <v>1383</v>
      </c>
      <c r="AO26" s="40" t="s">
        <v>224</v>
      </c>
      <c r="AP26" s="40" t="s">
        <v>1552</v>
      </c>
      <c r="AQ26" s="40" t="s">
        <v>1553</v>
      </c>
      <c r="AR26" s="40" t="s">
        <v>1554</v>
      </c>
      <c r="AS26" s="42">
        <v>1.1E99</v>
      </c>
    </row>
    <row r="27">
      <c r="A27" s="41">
        <v>27.0</v>
      </c>
      <c r="B27" s="42">
        <v>1.67E9</v>
      </c>
      <c r="C27" s="41">
        <v>58787.0</v>
      </c>
      <c r="D27" s="40" t="s">
        <v>1222</v>
      </c>
      <c r="E27" s="41" t="str">
        <f>IFERROR(__xludf.DUMMYFUNCTION("split(split(D27,""Instance_"", FALSE),"".mat"",false)"),"100_3")</f>
        <v>100_3</v>
      </c>
      <c r="F27" s="41">
        <v>100.0</v>
      </c>
      <c r="G27" s="41">
        <v>25.0</v>
      </c>
      <c r="H27" s="41">
        <v>50.0</v>
      </c>
      <c r="I27" s="44" t="s">
        <v>397</v>
      </c>
      <c r="J27" s="41">
        <v>20000.0</v>
      </c>
      <c r="K27" s="41">
        <v>10000.0</v>
      </c>
      <c r="L27" s="41">
        <v>3600.0</v>
      </c>
      <c r="M27" s="41">
        <v>1800.0</v>
      </c>
      <c r="N27" s="41">
        <v>100.0</v>
      </c>
      <c r="O27" s="40" t="s">
        <v>1370</v>
      </c>
      <c r="P27" s="40" t="s">
        <v>1371</v>
      </c>
      <c r="Q27" s="40" t="s">
        <v>1372</v>
      </c>
      <c r="R27" s="40" t="s">
        <v>1373</v>
      </c>
      <c r="S27" s="40" t="b">
        <v>0</v>
      </c>
      <c r="T27" s="40" t="s">
        <v>1373</v>
      </c>
      <c r="U27" s="40" t="s">
        <v>212</v>
      </c>
      <c r="V27" s="40" t="s">
        <v>1374</v>
      </c>
      <c r="W27" s="40" t="s">
        <v>1375</v>
      </c>
      <c r="X27" s="40" t="s">
        <v>1376</v>
      </c>
      <c r="Y27" s="40" t="s">
        <v>1377</v>
      </c>
      <c r="Z27" s="40" t="b">
        <v>0</v>
      </c>
      <c r="AA27" s="40" t="b">
        <v>1</v>
      </c>
      <c r="AB27" s="40" t="b">
        <v>0</v>
      </c>
      <c r="AC27" s="40" t="b">
        <v>0</v>
      </c>
      <c r="AD27" s="40" t="s">
        <v>1555</v>
      </c>
      <c r="AE27" s="40" t="s">
        <v>1556</v>
      </c>
      <c r="AF27" s="41">
        <v>-2.73838582445245</v>
      </c>
      <c r="AG27" s="41">
        <v>235.1552476883</v>
      </c>
      <c r="AH27" s="42">
        <v>6.2E29</v>
      </c>
      <c r="AI27" s="45">
        <v>-3.04186632475735E16</v>
      </c>
      <c r="AJ27" s="40" t="s">
        <v>1557</v>
      </c>
      <c r="AK27" s="40" t="s">
        <v>1558</v>
      </c>
      <c r="AL27" s="41">
        <v>16128.0</v>
      </c>
      <c r="AM27" s="40" t="s">
        <v>1382</v>
      </c>
      <c r="AN27" s="40" t="s">
        <v>1383</v>
      </c>
      <c r="AO27" s="40" t="s">
        <v>224</v>
      </c>
      <c r="AP27" s="40" t="s">
        <v>1559</v>
      </c>
      <c r="AQ27" s="40" t="s">
        <v>1560</v>
      </c>
      <c r="AR27" s="40" t="s">
        <v>1561</v>
      </c>
      <c r="AS27" s="42">
        <v>1.11E98</v>
      </c>
    </row>
    <row r="28">
      <c r="A28" s="41">
        <v>17.0</v>
      </c>
      <c r="B28" s="42">
        <v>1.67E9</v>
      </c>
      <c r="C28" s="41">
        <v>913699.0</v>
      </c>
      <c r="D28" s="40" t="s">
        <v>1201</v>
      </c>
      <c r="E28" s="41" t="str">
        <f>IFERROR(__xludf.DUMMYFUNCTION("split(split(D28,""Instance_"", FALSE),"".mat"",false)"),"100_2")</f>
        <v>100_2</v>
      </c>
      <c r="F28" s="41">
        <v>100.0</v>
      </c>
      <c r="G28" s="41">
        <v>25.0</v>
      </c>
      <c r="H28" s="41">
        <v>50.0</v>
      </c>
      <c r="I28" s="44" t="s">
        <v>397</v>
      </c>
      <c r="J28" s="41">
        <v>20000.0</v>
      </c>
      <c r="K28" s="41">
        <v>10000.0</v>
      </c>
      <c r="L28" s="41">
        <v>3600.0</v>
      </c>
      <c r="M28" s="41">
        <v>1800.0</v>
      </c>
      <c r="N28" s="41">
        <v>100.0</v>
      </c>
      <c r="O28" s="40" t="s">
        <v>1370</v>
      </c>
      <c r="P28" s="40" t="s">
        <v>1371</v>
      </c>
      <c r="Q28" s="40" t="s">
        <v>1372</v>
      </c>
      <c r="R28" s="40" t="s">
        <v>1373</v>
      </c>
      <c r="S28" s="40" t="b">
        <v>0</v>
      </c>
      <c r="T28" s="40" t="s">
        <v>1373</v>
      </c>
      <c r="U28" s="40" t="s">
        <v>212</v>
      </c>
      <c r="V28" s="40" t="s">
        <v>1374</v>
      </c>
      <c r="W28" s="40" t="s">
        <v>1375</v>
      </c>
      <c r="X28" s="40" t="s">
        <v>1376</v>
      </c>
      <c r="Y28" s="40" t="s">
        <v>1377</v>
      </c>
      <c r="Z28" s="40" t="b">
        <v>0</v>
      </c>
      <c r="AA28" s="40" t="b">
        <v>1</v>
      </c>
      <c r="AB28" s="40" t="b">
        <v>0</v>
      </c>
      <c r="AC28" s="40" t="b">
        <v>0</v>
      </c>
      <c r="AD28" s="40" t="s">
        <v>1562</v>
      </c>
      <c r="AE28" s="40" t="s">
        <v>1563</v>
      </c>
      <c r="AF28" s="41">
        <v>-2.86491092588997</v>
      </c>
      <c r="AG28" s="41">
        <v>290.6387982368</v>
      </c>
      <c r="AH28" s="42">
        <v>9.52E29</v>
      </c>
      <c r="AI28" s="45">
        <v>-5.57666821354167E16</v>
      </c>
      <c r="AJ28" s="40" t="s">
        <v>1564</v>
      </c>
      <c r="AK28" s="40" t="s">
        <v>1565</v>
      </c>
      <c r="AL28" s="41">
        <v>20000.0</v>
      </c>
      <c r="AM28" s="40" t="s">
        <v>216</v>
      </c>
      <c r="AN28" s="40" t="s">
        <v>1383</v>
      </c>
      <c r="AO28" s="40" t="s">
        <v>224</v>
      </c>
      <c r="AP28" s="40" t="s">
        <v>1566</v>
      </c>
      <c r="AQ28" s="40" t="s">
        <v>1567</v>
      </c>
      <c r="AR28" s="40" t="s">
        <v>1568</v>
      </c>
      <c r="AS28" s="42">
        <v>1.1E99</v>
      </c>
    </row>
    <row r="29">
      <c r="A29" s="41">
        <v>20.0</v>
      </c>
      <c r="B29" s="42">
        <v>1.67E9</v>
      </c>
      <c r="C29" s="41">
        <v>768354.0</v>
      </c>
      <c r="D29" s="40" t="s">
        <v>1222</v>
      </c>
      <c r="E29" s="41" t="str">
        <f>IFERROR(__xludf.DUMMYFUNCTION("split(split(D29,""Instance_"", FALSE),"".mat"",false)"),"100_3")</f>
        <v>100_3</v>
      </c>
      <c r="F29" s="41">
        <v>100.0</v>
      </c>
      <c r="G29" s="41">
        <v>25.0</v>
      </c>
      <c r="H29" s="41">
        <v>50.0</v>
      </c>
      <c r="I29" s="44" t="s">
        <v>397</v>
      </c>
      <c r="J29" s="41">
        <v>20000.0</v>
      </c>
      <c r="K29" s="41">
        <v>10000.0</v>
      </c>
      <c r="L29" s="41">
        <v>3600.0</v>
      </c>
      <c r="M29" s="41">
        <v>1800.0</v>
      </c>
      <c r="N29" s="41">
        <v>100.0</v>
      </c>
      <c r="O29" s="40" t="s">
        <v>1370</v>
      </c>
      <c r="P29" s="40" t="s">
        <v>1371</v>
      </c>
      <c r="Q29" s="40" t="s">
        <v>1372</v>
      </c>
      <c r="R29" s="40" t="s">
        <v>1373</v>
      </c>
      <c r="S29" s="40" t="b">
        <v>0</v>
      </c>
      <c r="T29" s="40" t="s">
        <v>1373</v>
      </c>
      <c r="U29" s="40" t="s">
        <v>212</v>
      </c>
      <c r="V29" s="40" t="s">
        <v>1374</v>
      </c>
      <c r="W29" s="40" t="s">
        <v>1375</v>
      </c>
      <c r="X29" s="40" t="s">
        <v>1376</v>
      </c>
      <c r="Y29" s="40" t="s">
        <v>1377</v>
      </c>
      <c r="Z29" s="40" t="b">
        <v>0</v>
      </c>
      <c r="AA29" s="40" t="b">
        <v>1</v>
      </c>
      <c r="AB29" s="40" t="b">
        <v>0</v>
      </c>
      <c r="AC29" s="40" t="b">
        <v>0</v>
      </c>
      <c r="AD29" s="40" t="s">
        <v>1569</v>
      </c>
      <c r="AE29" s="40" t="s">
        <v>1570</v>
      </c>
      <c r="AF29" s="41">
        <v>-2.61853219214414</v>
      </c>
      <c r="AG29" s="41">
        <v>289.8139882088</v>
      </c>
      <c r="AH29" s="42">
        <v>1.11E30</v>
      </c>
      <c r="AI29" s="45">
        <v>1.46806863348363E16</v>
      </c>
      <c r="AJ29" s="40" t="s">
        <v>1571</v>
      </c>
      <c r="AK29" s="40" t="s">
        <v>1572</v>
      </c>
      <c r="AL29" s="41">
        <v>20000.0</v>
      </c>
      <c r="AM29" s="40" t="s">
        <v>216</v>
      </c>
      <c r="AN29" s="40" t="s">
        <v>1383</v>
      </c>
      <c r="AO29" s="40" t="s">
        <v>224</v>
      </c>
      <c r="AP29" s="40" t="s">
        <v>1573</v>
      </c>
      <c r="AQ29" s="40" t="s">
        <v>1574</v>
      </c>
      <c r="AR29" s="40" t="s">
        <v>1575</v>
      </c>
      <c r="AS29" s="42">
        <v>1.1E99</v>
      </c>
    </row>
    <row r="30">
      <c r="A30" s="41">
        <v>28.0</v>
      </c>
      <c r="B30" s="42">
        <v>1.67E9</v>
      </c>
      <c r="C30" s="41">
        <v>544226.0</v>
      </c>
      <c r="D30" s="40" t="s">
        <v>1222</v>
      </c>
      <c r="E30" s="41" t="str">
        <f>IFERROR(__xludf.DUMMYFUNCTION("split(split(D30,""Instance_"", FALSE),"".mat"",false)"),"100_3")</f>
        <v>100_3</v>
      </c>
      <c r="F30" s="41">
        <v>100.0</v>
      </c>
      <c r="G30" s="41">
        <v>25.0</v>
      </c>
      <c r="H30" s="41">
        <v>50.0</v>
      </c>
      <c r="I30" s="44" t="s">
        <v>397</v>
      </c>
      <c r="J30" s="41">
        <v>20000.0</v>
      </c>
      <c r="K30" s="41">
        <v>10000.0</v>
      </c>
      <c r="L30" s="41">
        <v>3600.0</v>
      </c>
      <c r="M30" s="41">
        <v>1800.0</v>
      </c>
      <c r="N30" s="41">
        <v>100.0</v>
      </c>
      <c r="O30" s="40" t="s">
        <v>1370</v>
      </c>
      <c r="P30" s="40" t="s">
        <v>1371</v>
      </c>
      <c r="Q30" s="40" t="s">
        <v>1372</v>
      </c>
      <c r="R30" s="40" t="s">
        <v>1373</v>
      </c>
      <c r="S30" s="40" t="b">
        <v>0</v>
      </c>
      <c r="T30" s="40" t="s">
        <v>1373</v>
      </c>
      <c r="U30" s="40" t="s">
        <v>212</v>
      </c>
      <c r="V30" s="40" t="s">
        <v>1374</v>
      </c>
      <c r="W30" s="40" t="s">
        <v>1375</v>
      </c>
      <c r="X30" s="40" t="s">
        <v>1376</v>
      </c>
      <c r="Y30" s="40" t="s">
        <v>1377</v>
      </c>
      <c r="Z30" s="40" t="b">
        <v>0</v>
      </c>
      <c r="AA30" s="40" t="b">
        <v>1</v>
      </c>
      <c r="AB30" s="40" t="b">
        <v>0</v>
      </c>
      <c r="AC30" s="40" t="b">
        <v>0</v>
      </c>
      <c r="AD30" s="40" t="s">
        <v>1576</v>
      </c>
      <c r="AE30" s="40" t="s">
        <v>1577</v>
      </c>
      <c r="AF30" s="41">
        <v>-2.60247485175292</v>
      </c>
      <c r="AG30" s="41">
        <v>262.0923476219</v>
      </c>
      <c r="AH30" s="42">
        <v>1.04E30</v>
      </c>
      <c r="AI30" s="45">
        <v>2.07228528818156E16</v>
      </c>
      <c r="AJ30" s="40" t="s">
        <v>1578</v>
      </c>
      <c r="AK30" s="40" t="s">
        <v>1579</v>
      </c>
      <c r="AL30" s="41">
        <v>18075.0</v>
      </c>
      <c r="AM30" s="40" t="s">
        <v>1382</v>
      </c>
      <c r="AN30" s="40" t="s">
        <v>1383</v>
      </c>
      <c r="AO30" s="40" t="s">
        <v>224</v>
      </c>
      <c r="AP30" s="40" t="s">
        <v>1580</v>
      </c>
      <c r="AQ30" s="40" t="s">
        <v>1581</v>
      </c>
      <c r="AR30" s="40" t="s">
        <v>1582</v>
      </c>
      <c r="AS30" s="42">
        <v>1.1E99</v>
      </c>
    </row>
    <row r="31">
      <c r="A31" s="41">
        <v>26.0</v>
      </c>
      <c r="B31" s="42">
        <v>1.67E9</v>
      </c>
      <c r="C31" s="41">
        <v>364233.0</v>
      </c>
      <c r="D31" s="40" t="s">
        <v>1222</v>
      </c>
      <c r="E31" s="41" t="str">
        <f>IFERROR(__xludf.DUMMYFUNCTION("split(split(D31,""Instance_"", FALSE),"".mat"",false)"),"100_3")</f>
        <v>100_3</v>
      </c>
      <c r="F31" s="41">
        <v>100.0</v>
      </c>
      <c r="G31" s="41">
        <v>25.0</v>
      </c>
      <c r="H31" s="41">
        <v>50.0</v>
      </c>
      <c r="I31" s="44" t="s">
        <v>397</v>
      </c>
      <c r="J31" s="41">
        <v>20000.0</v>
      </c>
      <c r="K31" s="41">
        <v>10000.0</v>
      </c>
      <c r="L31" s="41">
        <v>3600.0</v>
      </c>
      <c r="M31" s="41">
        <v>1800.0</v>
      </c>
      <c r="N31" s="41">
        <v>100.0</v>
      </c>
      <c r="O31" s="40" t="s">
        <v>1370</v>
      </c>
      <c r="P31" s="40" t="s">
        <v>1371</v>
      </c>
      <c r="Q31" s="40" t="s">
        <v>1372</v>
      </c>
      <c r="R31" s="40" t="s">
        <v>1373</v>
      </c>
      <c r="S31" s="40" t="b">
        <v>0</v>
      </c>
      <c r="T31" s="40" t="s">
        <v>1373</v>
      </c>
      <c r="U31" s="40" t="s">
        <v>212</v>
      </c>
      <c r="V31" s="40" t="s">
        <v>1374</v>
      </c>
      <c r="W31" s="40" t="s">
        <v>1375</v>
      </c>
      <c r="X31" s="40" t="s">
        <v>1376</v>
      </c>
      <c r="Y31" s="40" t="s">
        <v>1377</v>
      </c>
      <c r="Z31" s="40" t="b">
        <v>0</v>
      </c>
      <c r="AA31" s="40" t="b">
        <v>1</v>
      </c>
      <c r="AB31" s="40" t="b">
        <v>0</v>
      </c>
      <c r="AC31" s="40" t="b">
        <v>0</v>
      </c>
      <c r="AD31" s="40" t="s">
        <v>1583</v>
      </c>
      <c r="AE31" s="40" t="s">
        <v>1584</v>
      </c>
      <c r="AF31" s="41">
        <v>-2.61328441911731</v>
      </c>
      <c r="AG31" s="41">
        <v>292.1354777813</v>
      </c>
      <c r="AH31" s="42">
        <v>4.12E29</v>
      </c>
      <c r="AI31" s="45">
        <v>1.66553544838788E16</v>
      </c>
      <c r="AJ31" s="40" t="s">
        <v>1585</v>
      </c>
      <c r="AK31" s="40" t="s">
        <v>1586</v>
      </c>
      <c r="AL31" s="41">
        <v>20000.0</v>
      </c>
      <c r="AM31" s="40" t="s">
        <v>216</v>
      </c>
      <c r="AN31" s="40" t="s">
        <v>1383</v>
      </c>
      <c r="AO31" s="40" t="s">
        <v>224</v>
      </c>
      <c r="AP31" s="40" t="s">
        <v>1587</v>
      </c>
      <c r="AQ31" s="40" t="s">
        <v>1588</v>
      </c>
      <c r="AR31" s="40" t="s">
        <v>1589</v>
      </c>
      <c r="AS31" s="42">
        <v>1.01E98</v>
      </c>
    </row>
    <row r="32">
      <c r="A32" s="41">
        <v>44.0</v>
      </c>
      <c r="B32" s="42">
        <v>1.67E9</v>
      </c>
      <c r="C32" s="41">
        <v>281083.0</v>
      </c>
      <c r="D32" s="40" t="s">
        <v>1263</v>
      </c>
      <c r="E32" s="41" t="str">
        <f>IFERROR(__xludf.DUMMYFUNCTION("split(split(D32,""Instance_"", FALSE),"".mat"",false)"),"140_2")</f>
        <v>140_2</v>
      </c>
      <c r="F32" s="41">
        <v>140.0</v>
      </c>
      <c r="G32" s="41">
        <v>35.0</v>
      </c>
      <c r="H32" s="41">
        <v>70.0</v>
      </c>
      <c r="I32" s="44" t="s">
        <v>397</v>
      </c>
      <c r="J32" s="41">
        <v>20000.0</v>
      </c>
      <c r="K32" s="41">
        <v>10000.0</v>
      </c>
      <c r="L32" s="41">
        <v>3600.0</v>
      </c>
      <c r="M32" s="41">
        <v>1800.0</v>
      </c>
      <c r="N32" s="41">
        <v>100.0</v>
      </c>
      <c r="O32" s="40" t="s">
        <v>1370</v>
      </c>
      <c r="P32" s="40" t="s">
        <v>1371</v>
      </c>
      <c r="Q32" s="40" t="s">
        <v>1372</v>
      </c>
      <c r="R32" s="40" t="s">
        <v>1373</v>
      </c>
      <c r="S32" s="40" t="b">
        <v>0</v>
      </c>
      <c r="T32" s="40" t="s">
        <v>1373</v>
      </c>
      <c r="U32" s="40" t="s">
        <v>212</v>
      </c>
      <c r="V32" s="40" t="s">
        <v>1374</v>
      </c>
      <c r="W32" s="40" t="s">
        <v>1375</v>
      </c>
      <c r="X32" s="40" t="s">
        <v>1376</v>
      </c>
      <c r="Y32" s="40" t="s">
        <v>1377</v>
      </c>
      <c r="Z32" s="40" t="b">
        <v>0</v>
      </c>
      <c r="AA32" s="40" t="b">
        <v>1</v>
      </c>
      <c r="AB32" s="40" t="b">
        <v>0</v>
      </c>
      <c r="AC32" s="40" t="b">
        <v>0</v>
      </c>
      <c r="AD32" s="40" t="s">
        <v>1590</v>
      </c>
      <c r="AE32" s="40" t="s">
        <v>1591</v>
      </c>
      <c r="AF32" s="41">
        <v>-3.34394250572255</v>
      </c>
      <c r="AG32" s="41">
        <v>1433.2672126293</v>
      </c>
      <c r="AH32" s="42">
        <v>1.05E42</v>
      </c>
      <c r="AI32" s="45">
        <v>-3.92299502148872E15</v>
      </c>
      <c r="AJ32" s="40" t="s">
        <v>1592</v>
      </c>
      <c r="AK32" s="40" t="s">
        <v>1593</v>
      </c>
      <c r="AL32" s="41">
        <v>17162.0</v>
      </c>
      <c r="AM32" s="40" t="s">
        <v>1382</v>
      </c>
      <c r="AN32" s="40" t="s">
        <v>1383</v>
      </c>
      <c r="AO32" s="40" t="s">
        <v>224</v>
      </c>
      <c r="AP32" s="40" t="s">
        <v>1594</v>
      </c>
      <c r="AQ32" s="40" t="s">
        <v>1595</v>
      </c>
      <c r="AR32" s="40" t="s">
        <v>1596</v>
      </c>
      <c r="AS32" s="42">
        <v>1.1E139</v>
      </c>
    </row>
    <row r="33">
      <c r="A33" s="41">
        <v>39.0</v>
      </c>
      <c r="B33" s="42">
        <v>1.67E9</v>
      </c>
      <c r="C33" s="41">
        <v>230504.0</v>
      </c>
      <c r="D33" s="40" t="s">
        <v>1243</v>
      </c>
      <c r="E33" s="41" t="str">
        <f>IFERROR(__xludf.DUMMYFUNCTION("split(split(D33,""Instance_"", FALSE),"".mat"",false)"),"140_1")</f>
        <v>140_1</v>
      </c>
      <c r="F33" s="41">
        <v>140.0</v>
      </c>
      <c r="G33" s="41">
        <v>35.0</v>
      </c>
      <c r="H33" s="41">
        <v>70.0</v>
      </c>
      <c r="I33" s="44" t="s">
        <v>397</v>
      </c>
      <c r="J33" s="41">
        <v>20000.0</v>
      </c>
      <c r="K33" s="41">
        <v>10000.0</v>
      </c>
      <c r="L33" s="41">
        <v>3600.0</v>
      </c>
      <c r="M33" s="41">
        <v>1800.0</v>
      </c>
      <c r="N33" s="41">
        <v>100.0</v>
      </c>
      <c r="O33" s="40" t="s">
        <v>1370</v>
      </c>
      <c r="P33" s="40" t="s">
        <v>1371</v>
      </c>
      <c r="Q33" s="40" t="s">
        <v>1372</v>
      </c>
      <c r="R33" s="40" t="s">
        <v>1373</v>
      </c>
      <c r="S33" s="40" t="b">
        <v>0</v>
      </c>
      <c r="T33" s="40" t="s">
        <v>1373</v>
      </c>
      <c r="U33" s="40" t="s">
        <v>212</v>
      </c>
      <c r="V33" s="40" t="s">
        <v>1374</v>
      </c>
      <c r="W33" s="40" t="s">
        <v>1375</v>
      </c>
      <c r="X33" s="40" t="s">
        <v>1376</v>
      </c>
      <c r="Y33" s="40" t="s">
        <v>1377</v>
      </c>
      <c r="Z33" s="40" t="b">
        <v>0</v>
      </c>
      <c r="AA33" s="40" t="b">
        <v>1</v>
      </c>
      <c r="AB33" s="40" t="b">
        <v>0</v>
      </c>
      <c r="AC33" s="40" t="b">
        <v>0</v>
      </c>
      <c r="AD33" s="40" t="s">
        <v>1597</v>
      </c>
      <c r="AE33" s="40" t="s">
        <v>1598</v>
      </c>
      <c r="AF33" s="41">
        <v>-3.06395114428309</v>
      </c>
      <c r="AG33" s="41">
        <v>1541.6729052067</v>
      </c>
      <c r="AH33" s="42">
        <v>1.55E41</v>
      </c>
      <c r="AI33" s="45">
        <v>4.34658576545436E15</v>
      </c>
      <c r="AJ33" s="40" t="s">
        <v>1599</v>
      </c>
      <c r="AK33" s="40" t="s">
        <v>1600</v>
      </c>
      <c r="AL33" s="41">
        <v>18412.0</v>
      </c>
      <c r="AM33" s="40" t="s">
        <v>1382</v>
      </c>
      <c r="AN33" s="40" t="s">
        <v>1383</v>
      </c>
      <c r="AO33" s="40" t="s">
        <v>224</v>
      </c>
      <c r="AP33" s="40" t="s">
        <v>1601</v>
      </c>
      <c r="AQ33" s="40" t="s">
        <v>1602</v>
      </c>
      <c r="AR33" s="40" t="s">
        <v>1603</v>
      </c>
      <c r="AS33" s="42">
        <v>1.1E136</v>
      </c>
    </row>
    <row r="34">
      <c r="A34" s="41">
        <v>35.0</v>
      </c>
      <c r="B34" s="42">
        <v>1.67E9</v>
      </c>
      <c r="C34" s="41">
        <v>633507.0</v>
      </c>
      <c r="D34" s="40" t="s">
        <v>1243</v>
      </c>
      <c r="E34" s="41" t="str">
        <f>IFERROR(__xludf.DUMMYFUNCTION("split(split(D34,""Instance_"", FALSE),"".mat"",false)"),"140_1")</f>
        <v>140_1</v>
      </c>
      <c r="F34" s="41">
        <v>140.0</v>
      </c>
      <c r="G34" s="41">
        <v>35.0</v>
      </c>
      <c r="H34" s="41">
        <v>70.0</v>
      </c>
      <c r="I34" s="44" t="s">
        <v>397</v>
      </c>
      <c r="J34" s="41">
        <v>20000.0</v>
      </c>
      <c r="K34" s="41">
        <v>10000.0</v>
      </c>
      <c r="L34" s="41">
        <v>3600.0</v>
      </c>
      <c r="M34" s="41">
        <v>1800.0</v>
      </c>
      <c r="N34" s="41">
        <v>100.0</v>
      </c>
      <c r="O34" s="40" t="s">
        <v>1370</v>
      </c>
      <c r="P34" s="40" t="s">
        <v>1371</v>
      </c>
      <c r="Q34" s="40" t="s">
        <v>1372</v>
      </c>
      <c r="R34" s="40" t="s">
        <v>1373</v>
      </c>
      <c r="S34" s="40" t="b">
        <v>0</v>
      </c>
      <c r="T34" s="40" t="s">
        <v>1373</v>
      </c>
      <c r="U34" s="40" t="s">
        <v>212</v>
      </c>
      <c r="V34" s="40" t="s">
        <v>1374</v>
      </c>
      <c r="W34" s="40" t="s">
        <v>1375</v>
      </c>
      <c r="X34" s="40" t="s">
        <v>1376</v>
      </c>
      <c r="Y34" s="40" t="s">
        <v>1377</v>
      </c>
      <c r="Z34" s="40" t="b">
        <v>0</v>
      </c>
      <c r="AA34" s="40" t="b">
        <v>1</v>
      </c>
      <c r="AB34" s="40" t="b">
        <v>0</v>
      </c>
      <c r="AC34" s="40" t="b">
        <v>0</v>
      </c>
      <c r="AD34" s="40" t="s">
        <v>1604</v>
      </c>
      <c r="AE34" s="40" t="s">
        <v>1605</v>
      </c>
      <c r="AF34" s="41">
        <v>-3.17008814669659</v>
      </c>
      <c r="AG34" s="41">
        <v>1633.5178463459</v>
      </c>
      <c r="AH34" s="42">
        <v>6.88E41</v>
      </c>
      <c r="AI34" s="45">
        <v>-3.01434122316737E16</v>
      </c>
      <c r="AJ34" s="40" t="s">
        <v>1606</v>
      </c>
      <c r="AK34" s="40" t="s">
        <v>1607</v>
      </c>
      <c r="AL34" s="41">
        <v>19273.0</v>
      </c>
      <c r="AM34" s="40" t="s">
        <v>1382</v>
      </c>
      <c r="AN34" s="40" t="s">
        <v>1383</v>
      </c>
      <c r="AO34" s="40" t="s">
        <v>224</v>
      </c>
      <c r="AP34" s="40" t="s">
        <v>1608</v>
      </c>
      <c r="AQ34" s="40" t="s">
        <v>1609</v>
      </c>
      <c r="AR34" s="40" t="s">
        <v>1610</v>
      </c>
      <c r="AS34" s="42">
        <v>1.1E138</v>
      </c>
    </row>
    <row r="35">
      <c r="A35" s="41">
        <v>34.0</v>
      </c>
      <c r="B35" s="42">
        <v>1.67E9</v>
      </c>
      <c r="C35" s="41">
        <v>260999.0</v>
      </c>
      <c r="D35" s="40" t="s">
        <v>1243</v>
      </c>
      <c r="E35" s="41" t="str">
        <f>IFERROR(__xludf.DUMMYFUNCTION("split(split(D35,""Instance_"", FALSE),"".mat"",false)"),"140_1")</f>
        <v>140_1</v>
      </c>
      <c r="F35" s="41">
        <v>140.0</v>
      </c>
      <c r="G35" s="41">
        <v>35.0</v>
      </c>
      <c r="H35" s="41">
        <v>70.0</v>
      </c>
      <c r="I35" s="44" t="s">
        <v>397</v>
      </c>
      <c r="J35" s="41">
        <v>20000.0</v>
      </c>
      <c r="K35" s="41">
        <v>10000.0</v>
      </c>
      <c r="L35" s="41">
        <v>3600.0</v>
      </c>
      <c r="M35" s="41">
        <v>1800.0</v>
      </c>
      <c r="N35" s="41">
        <v>100.0</v>
      </c>
      <c r="O35" s="40" t="s">
        <v>1370</v>
      </c>
      <c r="P35" s="40" t="s">
        <v>1371</v>
      </c>
      <c r="Q35" s="40" t="s">
        <v>1372</v>
      </c>
      <c r="R35" s="40" t="s">
        <v>1373</v>
      </c>
      <c r="S35" s="40" t="b">
        <v>0</v>
      </c>
      <c r="T35" s="40" t="s">
        <v>1373</v>
      </c>
      <c r="U35" s="40" t="s">
        <v>212</v>
      </c>
      <c r="V35" s="40" t="s">
        <v>1374</v>
      </c>
      <c r="W35" s="40" t="s">
        <v>1375</v>
      </c>
      <c r="X35" s="40" t="s">
        <v>1376</v>
      </c>
      <c r="Y35" s="40" t="s">
        <v>1377</v>
      </c>
      <c r="Z35" s="40" t="b">
        <v>0</v>
      </c>
      <c r="AA35" s="40" t="b">
        <v>1</v>
      </c>
      <c r="AB35" s="40" t="b">
        <v>0</v>
      </c>
      <c r="AC35" s="40" t="b">
        <v>0</v>
      </c>
      <c r="AD35" s="40" t="s">
        <v>1611</v>
      </c>
      <c r="AE35" s="40" t="s">
        <v>1612</v>
      </c>
      <c r="AF35" s="41">
        <v>-3.0540491961456</v>
      </c>
      <c r="AG35" s="41">
        <v>1653.9980435371</v>
      </c>
      <c r="AH35" s="42">
        <v>4.65E41</v>
      </c>
      <c r="AI35" s="45">
        <v>7.56429649464394E15</v>
      </c>
      <c r="AJ35" s="40" t="s">
        <v>1613</v>
      </c>
      <c r="AK35" s="40" t="s">
        <v>1614</v>
      </c>
      <c r="AL35" s="41">
        <v>19461.0</v>
      </c>
      <c r="AM35" s="40" t="s">
        <v>1382</v>
      </c>
      <c r="AN35" s="40" t="s">
        <v>1383</v>
      </c>
      <c r="AO35" s="40" t="s">
        <v>224</v>
      </c>
      <c r="AP35" s="40" t="s">
        <v>1615</v>
      </c>
      <c r="AQ35" s="40" t="s">
        <v>1616</v>
      </c>
      <c r="AR35" s="40" t="s">
        <v>1617</v>
      </c>
      <c r="AS35" s="42">
        <v>1.0E138</v>
      </c>
    </row>
    <row r="36">
      <c r="A36" s="41">
        <v>32.0</v>
      </c>
      <c r="B36" s="42">
        <v>1.67E9</v>
      </c>
      <c r="C36" s="41">
        <v>904929.0</v>
      </c>
      <c r="D36" s="40" t="s">
        <v>1243</v>
      </c>
      <c r="E36" s="41" t="str">
        <f>IFERROR(__xludf.DUMMYFUNCTION("split(split(D36,""Instance_"", FALSE),"".mat"",false)"),"140_1")</f>
        <v>140_1</v>
      </c>
      <c r="F36" s="41">
        <v>140.0</v>
      </c>
      <c r="G36" s="41">
        <v>35.0</v>
      </c>
      <c r="H36" s="41">
        <v>70.0</v>
      </c>
      <c r="I36" s="44" t="s">
        <v>397</v>
      </c>
      <c r="J36" s="41">
        <v>20000.0</v>
      </c>
      <c r="K36" s="41">
        <v>10000.0</v>
      </c>
      <c r="L36" s="41">
        <v>3600.0</v>
      </c>
      <c r="M36" s="41">
        <v>1800.0</v>
      </c>
      <c r="N36" s="41">
        <v>100.0</v>
      </c>
      <c r="O36" s="40" t="s">
        <v>1370</v>
      </c>
      <c r="P36" s="40" t="s">
        <v>1371</v>
      </c>
      <c r="Q36" s="40" t="s">
        <v>1372</v>
      </c>
      <c r="R36" s="40" t="s">
        <v>1373</v>
      </c>
      <c r="S36" s="40" t="b">
        <v>0</v>
      </c>
      <c r="T36" s="40" t="s">
        <v>1373</v>
      </c>
      <c r="U36" s="40" t="s">
        <v>212</v>
      </c>
      <c r="V36" s="40" t="s">
        <v>1374</v>
      </c>
      <c r="W36" s="40" t="s">
        <v>1375</v>
      </c>
      <c r="X36" s="40" t="s">
        <v>1376</v>
      </c>
      <c r="Y36" s="40" t="s">
        <v>1377</v>
      </c>
      <c r="Z36" s="40" t="b">
        <v>0</v>
      </c>
      <c r="AA36" s="40" t="b">
        <v>1</v>
      </c>
      <c r="AB36" s="40" t="b">
        <v>0</v>
      </c>
      <c r="AC36" s="40" t="b">
        <v>0</v>
      </c>
      <c r="AD36" s="40" t="s">
        <v>1618</v>
      </c>
      <c r="AE36" s="40" t="s">
        <v>1619</v>
      </c>
      <c r="AF36" s="41">
        <v>-3.11926505392761</v>
      </c>
      <c r="AG36" s="41">
        <v>1660.9889421463</v>
      </c>
      <c r="AH36" s="42">
        <v>5.08E41</v>
      </c>
      <c r="AI36" s="45">
        <v>-1.36280751866259E16</v>
      </c>
      <c r="AJ36" s="40" t="s">
        <v>1620</v>
      </c>
      <c r="AK36" s="40" t="s">
        <v>1621</v>
      </c>
      <c r="AL36" s="41">
        <v>19467.0</v>
      </c>
      <c r="AM36" s="40" t="s">
        <v>1382</v>
      </c>
      <c r="AN36" s="40" t="s">
        <v>1383</v>
      </c>
      <c r="AO36" s="40" t="s">
        <v>224</v>
      </c>
      <c r="AP36" s="40" t="s">
        <v>1622</v>
      </c>
      <c r="AQ36" s="40" t="s">
        <v>1623</v>
      </c>
      <c r="AR36" s="40" t="s">
        <v>1624</v>
      </c>
      <c r="AS36" s="42">
        <v>1.0E138</v>
      </c>
    </row>
    <row r="37">
      <c r="A37" s="41">
        <v>40.0</v>
      </c>
      <c r="B37" s="42">
        <v>1.67E9</v>
      </c>
      <c r="C37" s="41">
        <v>554928.0</v>
      </c>
      <c r="D37" s="40" t="s">
        <v>1263</v>
      </c>
      <c r="E37" s="41" t="str">
        <f>IFERROR(__xludf.DUMMYFUNCTION("split(split(D37,""Instance_"", FALSE),"".mat"",false)"),"140_2")</f>
        <v>140_2</v>
      </c>
      <c r="F37" s="41">
        <v>140.0</v>
      </c>
      <c r="G37" s="41">
        <v>35.0</v>
      </c>
      <c r="H37" s="41">
        <v>70.0</v>
      </c>
      <c r="I37" s="44" t="s">
        <v>397</v>
      </c>
      <c r="J37" s="41">
        <v>20000.0</v>
      </c>
      <c r="K37" s="41">
        <v>10000.0</v>
      </c>
      <c r="L37" s="41">
        <v>3600.0</v>
      </c>
      <c r="M37" s="41">
        <v>1800.0</v>
      </c>
      <c r="N37" s="41">
        <v>100.0</v>
      </c>
      <c r="O37" s="40" t="s">
        <v>1370</v>
      </c>
      <c r="P37" s="40" t="s">
        <v>1371</v>
      </c>
      <c r="Q37" s="40" t="s">
        <v>1372</v>
      </c>
      <c r="R37" s="40" t="s">
        <v>1373</v>
      </c>
      <c r="S37" s="40" t="b">
        <v>0</v>
      </c>
      <c r="T37" s="40" t="s">
        <v>1373</v>
      </c>
      <c r="U37" s="40" t="s">
        <v>212</v>
      </c>
      <c r="V37" s="40" t="s">
        <v>1374</v>
      </c>
      <c r="W37" s="40" t="s">
        <v>1375</v>
      </c>
      <c r="X37" s="40" t="s">
        <v>1376</v>
      </c>
      <c r="Y37" s="40" t="s">
        <v>1377</v>
      </c>
      <c r="Z37" s="40" t="b">
        <v>0</v>
      </c>
      <c r="AA37" s="40" t="b">
        <v>1</v>
      </c>
      <c r="AB37" s="40" t="b">
        <v>0</v>
      </c>
      <c r="AC37" s="40" t="b">
        <v>0</v>
      </c>
      <c r="AD37" s="40" t="s">
        <v>1625</v>
      </c>
      <c r="AE37" s="40" t="s">
        <v>1626</v>
      </c>
      <c r="AF37" s="41">
        <v>-3.33933930932312</v>
      </c>
      <c r="AG37" s="41">
        <v>1657.6509504318</v>
      </c>
      <c r="AH37" s="42">
        <v>1.03E42</v>
      </c>
      <c r="AI37" s="45">
        <v>-3.77993695285192E16</v>
      </c>
      <c r="AJ37" s="40" t="s">
        <v>1627</v>
      </c>
      <c r="AK37" s="40" t="s">
        <v>1628</v>
      </c>
      <c r="AL37" s="41">
        <v>19830.0</v>
      </c>
      <c r="AM37" s="40" t="s">
        <v>1382</v>
      </c>
      <c r="AN37" s="40" t="s">
        <v>1383</v>
      </c>
      <c r="AO37" s="40" t="s">
        <v>224</v>
      </c>
      <c r="AP37" s="40" t="s">
        <v>1629</v>
      </c>
      <c r="AQ37" s="40" t="s">
        <v>1630</v>
      </c>
      <c r="AR37" s="40" t="s">
        <v>1631</v>
      </c>
      <c r="AS37" s="42">
        <v>1.0E139</v>
      </c>
    </row>
    <row r="38">
      <c r="A38" s="41">
        <v>30.0</v>
      </c>
      <c r="B38" s="42">
        <v>1.67E9</v>
      </c>
      <c r="C38" s="41">
        <v>796719.0</v>
      </c>
      <c r="D38" s="40" t="s">
        <v>1243</v>
      </c>
      <c r="E38" s="41" t="str">
        <f>IFERROR(__xludf.DUMMYFUNCTION("split(split(D38,""Instance_"", FALSE),"".mat"",false)"),"140_1")</f>
        <v>140_1</v>
      </c>
      <c r="F38" s="41">
        <v>140.0</v>
      </c>
      <c r="G38" s="41">
        <v>35.0</v>
      </c>
      <c r="H38" s="41">
        <v>70.0</v>
      </c>
      <c r="I38" s="44" t="s">
        <v>397</v>
      </c>
      <c r="J38" s="41">
        <v>20000.0</v>
      </c>
      <c r="K38" s="41">
        <v>10000.0</v>
      </c>
      <c r="L38" s="41">
        <v>3600.0</v>
      </c>
      <c r="M38" s="41">
        <v>1800.0</v>
      </c>
      <c r="N38" s="41">
        <v>100.0</v>
      </c>
      <c r="O38" s="40" t="s">
        <v>1370</v>
      </c>
      <c r="P38" s="40" t="s">
        <v>1371</v>
      </c>
      <c r="Q38" s="40" t="s">
        <v>1372</v>
      </c>
      <c r="R38" s="40" t="s">
        <v>1373</v>
      </c>
      <c r="S38" s="40" t="b">
        <v>0</v>
      </c>
      <c r="T38" s="40" t="s">
        <v>1373</v>
      </c>
      <c r="U38" s="40" t="s">
        <v>212</v>
      </c>
      <c r="V38" s="40" t="s">
        <v>1374</v>
      </c>
      <c r="W38" s="40" t="s">
        <v>1375</v>
      </c>
      <c r="X38" s="40" t="s">
        <v>1376</v>
      </c>
      <c r="Y38" s="40" t="s">
        <v>1377</v>
      </c>
      <c r="Z38" s="40" t="b">
        <v>0</v>
      </c>
      <c r="AA38" s="40" t="b">
        <v>1</v>
      </c>
      <c r="AB38" s="40" t="b">
        <v>0</v>
      </c>
      <c r="AC38" s="40" t="b">
        <v>0</v>
      </c>
      <c r="AD38" s="40" t="s">
        <v>1632</v>
      </c>
      <c r="AE38" s="40" t="s">
        <v>1633</v>
      </c>
      <c r="AF38" s="41">
        <v>-3.11695837772336</v>
      </c>
      <c r="AG38" s="41">
        <v>1762.8146672249</v>
      </c>
      <c r="AH38" s="42">
        <v>1.39E42</v>
      </c>
      <c r="AI38" s="45">
        <v>-1.28785038226736E16</v>
      </c>
      <c r="AJ38" s="40" t="s">
        <v>1634</v>
      </c>
      <c r="AK38" s="40" t="s">
        <v>1635</v>
      </c>
      <c r="AL38" s="41">
        <v>20000.0</v>
      </c>
      <c r="AM38" s="40" t="s">
        <v>216</v>
      </c>
      <c r="AN38" s="40" t="s">
        <v>1383</v>
      </c>
      <c r="AO38" s="40" t="s">
        <v>224</v>
      </c>
      <c r="AP38" s="40" t="s">
        <v>1636</v>
      </c>
      <c r="AQ38" s="40" t="s">
        <v>1637</v>
      </c>
      <c r="AR38" s="40" t="s">
        <v>1638</v>
      </c>
      <c r="AS38" s="42">
        <v>1.1E139</v>
      </c>
    </row>
    <row r="39">
      <c r="A39" s="41">
        <v>33.0</v>
      </c>
      <c r="B39" s="42">
        <v>1.67E9</v>
      </c>
      <c r="C39" s="41">
        <v>914041.0</v>
      </c>
      <c r="D39" s="40" t="s">
        <v>1243</v>
      </c>
      <c r="E39" s="41" t="str">
        <f>IFERROR(__xludf.DUMMYFUNCTION("split(split(D39,""Instance_"", FALSE),"".mat"",false)"),"140_1")</f>
        <v>140_1</v>
      </c>
      <c r="F39" s="41">
        <v>140.0</v>
      </c>
      <c r="G39" s="41">
        <v>35.0</v>
      </c>
      <c r="H39" s="41">
        <v>70.0</v>
      </c>
      <c r="I39" s="44" t="s">
        <v>397</v>
      </c>
      <c r="J39" s="41">
        <v>20000.0</v>
      </c>
      <c r="K39" s="41">
        <v>10000.0</v>
      </c>
      <c r="L39" s="41">
        <v>3600.0</v>
      </c>
      <c r="M39" s="41">
        <v>1800.0</v>
      </c>
      <c r="N39" s="41">
        <v>100.0</v>
      </c>
      <c r="O39" s="40" t="s">
        <v>1370</v>
      </c>
      <c r="P39" s="40" t="s">
        <v>1371</v>
      </c>
      <c r="Q39" s="40" t="s">
        <v>1372</v>
      </c>
      <c r="R39" s="40" t="s">
        <v>1373</v>
      </c>
      <c r="S39" s="40" t="b">
        <v>0</v>
      </c>
      <c r="T39" s="40" t="s">
        <v>1373</v>
      </c>
      <c r="U39" s="40" t="s">
        <v>212</v>
      </c>
      <c r="V39" s="40" t="s">
        <v>1374</v>
      </c>
      <c r="W39" s="40" t="s">
        <v>1375</v>
      </c>
      <c r="X39" s="40" t="s">
        <v>1376</v>
      </c>
      <c r="Y39" s="40" t="s">
        <v>1377</v>
      </c>
      <c r="Z39" s="40" t="b">
        <v>0</v>
      </c>
      <c r="AA39" s="40" t="b">
        <v>1</v>
      </c>
      <c r="AB39" s="40" t="b">
        <v>0</v>
      </c>
      <c r="AC39" s="40" t="b">
        <v>0</v>
      </c>
      <c r="AD39" s="40" t="s">
        <v>1639</v>
      </c>
      <c r="AE39" s="40" t="s">
        <v>1640</v>
      </c>
      <c r="AF39" s="41">
        <v>-3.12585776147042</v>
      </c>
      <c r="AG39" s="41">
        <v>1701.1311433315</v>
      </c>
      <c r="AH39" s="42">
        <v>1.16E42</v>
      </c>
      <c r="AI39" s="45">
        <v>-1.57704238942065E16</v>
      </c>
      <c r="AJ39" s="40" t="s">
        <v>1641</v>
      </c>
      <c r="AK39" s="40" t="s">
        <v>1642</v>
      </c>
      <c r="AL39" s="41">
        <v>20000.0</v>
      </c>
      <c r="AM39" s="40" t="s">
        <v>216</v>
      </c>
      <c r="AN39" s="40" t="s">
        <v>1383</v>
      </c>
      <c r="AO39" s="40" t="s">
        <v>224</v>
      </c>
      <c r="AP39" s="40" t="s">
        <v>1643</v>
      </c>
      <c r="AQ39" s="40" t="s">
        <v>1644</v>
      </c>
      <c r="AR39" s="40" t="s">
        <v>1645</v>
      </c>
      <c r="AS39" s="42">
        <v>1.1E139</v>
      </c>
    </row>
    <row r="40">
      <c r="A40" s="41">
        <v>36.0</v>
      </c>
      <c r="B40" s="42">
        <v>1.67E9</v>
      </c>
      <c r="C40" s="41">
        <v>900310.0</v>
      </c>
      <c r="D40" s="40" t="s">
        <v>1243</v>
      </c>
      <c r="E40" s="41" t="str">
        <f>IFERROR(__xludf.DUMMYFUNCTION("split(split(D40,""Instance_"", FALSE),"".mat"",false)"),"140_1")</f>
        <v>140_1</v>
      </c>
      <c r="F40" s="41">
        <v>140.0</v>
      </c>
      <c r="G40" s="41">
        <v>35.0</v>
      </c>
      <c r="H40" s="41">
        <v>70.0</v>
      </c>
      <c r="I40" s="44" t="s">
        <v>397</v>
      </c>
      <c r="J40" s="41">
        <v>20000.0</v>
      </c>
      <c r="K40" s="41">
        <v>10000.0</v>
      </c>
      <c r="L40" s="41">
        <v>3600.0</v>
      </c>
      <c r="M40" s="41">
        <v>1800.0</v>
      </c>
      <c r="N40" s="41">
        <v>100.0</v>
      </c>
      <c r="O40" s="40" t="s">
        <v>1370</v>
      </c>
      <c r="P40" s="40" t="s">
        <v>1371</v>
      </c>
      <c r="Q40" s="40" t="s">
        <v>1372</v>
      </c>
      <c r="R40" s="40" t="s">
        <v>1373</v>
      </c>
      <c r="S40" s="40" t="b">
        <v>0</v>
      </c>
      <c r="T40" s="40" t="s">
        <v>1373</v>
      </c>
      <c r="U40" s="40" t="s">
        <v>212</v>
      </c>
      <c r="V40" s="40" t="s">
        <v>1374</v>
      </c>
      <c r="W40" s="40" t="s">
        <v>1375</v>
      </c>
      <c r="X40" s="40" t="s">
        <v>1376</v>
      </c>
      <c r="Y40" s="40" t="s">
        <v>1377</v>
      </c>
      <c r="Z40" s="40" t="b">
        <v>0</v>
      </c>
      <c r="AA40" s="40" t="b">
        <v>1</v>
      </c>
      <c r="AB40" s="40" t="b">
        <v>0</v>
      </c>
      <c r="AC40" s="40" t="b">
        <v>0</v>
      </c>
      <c r="AD40" s="40" t="s">
        <v>1646</v>
      </c>
      <c r="AE40" s="40" t="s">
        <v>1647</v>
      </c>
      <c r="AF40" s="41">
        <v>-3.09403615215244</v>
      </c>
      <c r="AG40" s="41">
        <v>1692.4392096996</v>
      </c>
      <c r="AH40" s="42">
        <v>1.19E41</v>
      </c>
      <c r="AI40" s="45">
        <v>-5.42975837054006E15</v>
      </c>
      <c r="AJ40" s="40" t="s">
        <v>1648</v>
      </c>
      <c r="AK40" s="40" t="s">
        <v>1649</v>
      </c>
      <c r="AL40" s="41">
        <v>20000.0</v>
      </c>
      <c r="AM40" s="40" t="s">
        <v>216</v>
      </c>
      <c r="AN40" s="40" t="s">
        <v>1383</v>
      </c>
      <c r="AO40" s="40" t="s">
        <v>224</v>
      </c>
      <c r="AP40" s="40" t="s">
        <v>1650</v>
      </c>
      <c r="AQ40" s="40" t="s">
        <v>1651</v>
      </c>
      <c r="AR40" s="40" t="s">
        <v>1652</v>
      </c>
      <c r="AS40" s="42">
        <v>1.0E136</v>
      </c>
    </row>
    <row r="41">
      <c r="A41" s="41">
        <v>37.0</v>
      </c>
      <c r="B41" s="42">
        <v>1.67E9</v>
      </c>
      <c r="C41" s="41">
        <v>987611.0</v>
      </c>
      <c r="D41" s="40" t="s">
        <v>1243</v>
      </c>
      <c r="E41" s="41" t="str">
        <f>IFERROR(__xludf.DUMMYFUNCTION("split(split(D41,""Instance_"", FALSE),"".mat"",false)"),"140_1")</f>
        <v>140_1</v>
      </c>
      <c r="F41" s="41">
        <v>140.0</v>
      </c>
      <c r="G41" s="41">
        <v>35.0</v>
      </c>
      <c r="H41" s="41">
        <v>70.0</v>
      </c>
      <c r="I41" s="44" t="s">
        <v>397</v>
      </c>
      <c r="J41" s="41">
        <v>20000.0</v>
      </c>
      <c r="K41" s="41">
        <v>10000.0</v>
      </c>
      <c r="L41" s="41">
        <v>3600.0</v>
      </c>
      <c r="M41" s="41">
        <v>1800.0</v>
      </c>
      <c r="N41" s="41">
        <v>100.0</v>
      </c>
      <c r="O41" s="40" t="s">
        <v>1370</v>
      </c>
      <c r="P41" s="40" t="s">
        <v>1371</v>
      </c>
      <c r="Q41" s="40" t="s">
        <v>1372</v>
      </c>
      <c r="R41" s="40" t="s">
        <v>1373</v>
      </c>
      <c r="S41" s="40" t="b">
        <v>0</v>
      </c>
      <c r="T41" s="40" t="s">
        <v>1373</v>
      </c>
      <c r="U41" s="40" t="s">
        <v>212</v>
      </c>
      <c r="V41" s="40" t="s">
        <v>1374</v>
      </c>
      <c r="W41" s="40" t="s">
        <v>1375</v>
      </c>
      <c r="X41" s="40" t="s">
        <v>1376</v>
      </c>
      <c r="Y41" s="40" t="s">
        <v>1377</v>
      </c>
      <c r="Z41" s="40" t="b">
        <v>0</v>
      </c>
      <c r="AA41" s="40" t="b">
        <v>1</v>
      </c>
      <c r="AB41" s="40" t="b">
        <v>0</v>
      </c>
      <c r="AC41" s="40" t="b">
        <v>0</v>
      </c>
      <c r="AD41" s="40" t="s">
        <v>1653</v>
      </c>
      <c r="AE41" s="40" t="s">
        <v>1654</v>
      </c>
      <c r="AF41" s="41">
        <v>-3.11091314992124</v>
      </c>
      <c r="AG41" s="41">
        <v>1686.0565679073</v>
      </c>
      <c r="AH41" s="42">
        <v>5.05E41</v>
      </c>
      <c r="AI41" s="45">
        <v>-1.0914062675422E16</v>
      </c>
      <c r="AJ41" s="40" t="s">
        <v>1655</v>
      </c>
      <c r="AK41" s="40" t="s">
        <v>1656</v>
      </c>
      <c r="AL41" s="41">
        <v>20000.0</v>
      </c>
      <c r="AM41" s="40" t="s">
        <v>216</v>
      </c>
      <c r="AN41" s="40" t="s">
        <v>1383</v>
      </c>
      <c r="AO41" s="40" t="s">
        <v>224</v>
      </c>
      <c r="AP41" s="40" t="s">
        <v>1657</v>
      </c>
      <c r="AQ41" s="40" t="s">
        <v>1658</v>
      </c>
      <c r="AR41" s="40" t="s">
        <v>1659</v>
      </c>
      <c r="AS41" s="42">
        <v>1.0E138</v>
      </c>
    </row>
    <row r="42">
      <c r="A42" s="41">
        <v>38.0</v>
      </c>
      <c r="B42" s="42">
        <v>1.67E9</v>
      </c>
      <c r="C42" s="41">
        <v>970158.0</v>
      </c>
      <c r="D42" s="40" t="s">
        <v>1243</v>
      </c>
      <c r="E42" s="41" t="str">
        <f>IFERROR(__xludf.DUMMYFUNCTION("split(split(D42,""Instance_"", FALSE),"".mat"",false)"),"140_1")</f>
        <v>140_1</v>
      </c>
      <c r="F42" s="41">
        <v>140.0</v>
      </c>
      <c r="G42" s="41">
        <v>35.0</v>
      </c>
      <c r="H42" s="41">
        <v>70.0</v>
      </c>
      <c r="I42" s="44" t="s">
        <v>397</v>
      </c>
      <c r="J42" s="41">
        <v>20000.0</v>
      </c>
      <c r="K42" s="41">
        <v>10000.0</v>
      </c>
      <c r="L42" s="41">
        <v>3600.0</v>
      </c>
      <c r="M42" s="41">
        <v>1800.0</v>
      </c>
      <c r="N42" s="41">
        <v>100.0</v>
      </c>
      <c r="O42" s="40" t="s">
        <v>1370</v>
      </c>
      <c r="P42" s="40" t="s">
        <v>1371</v>
      </c>
      <c r="Q42" s="40" t="s">
        <v>1372</v>
      </c>
      <c r="R42" s="40" t="s">
        <v>1373</v>
      </c>
      <c r="S42" s="40" t="b">
        <v>0</v>
      </c>
      <c r="T42" s="40" t="s">
        <v>1373</v>
      </c>
      <c r="U42" s="40" t="s">
        <v>212</v>
      </c>
      <c r="V42" s="40" t="s">
        <v>1374</v>
      </c>
      <c r="W42" s="40" t="s">
        <v>1375</v>
      </c>
      <c r="X42" s="40" t="s">
        <v>1376</v>
      </c>
      <c r="Y42" s="40" t="s">
        <v>1377</v>
      </c>
      <c r="Z42" s="40" t="b">
        <v>0</v>
      </c>
      <c r="AA42" s="40" t="b">
        <v>1</v>
      </c>
      <c r="AB42" s="40" t="b">
        <v>0</v>
      </c>
      <c r="AC42" s="40" t="b">
        <v>0</v>
      </c>
      <c r="AD42" s="40" t="s">
        <v>1660</v>
      </c>
      <c r="AE42" s="40" t="s">
        <v>1661</v>
      </c>
      <c r="AF42" s="41">
        <v>-3.20780720713676</v>
      </c>
      <c r="AG42" s="41">
        <v>1685.5107145309</v>
      </c>
      <c r="AH42" s="42">
        <v>1.37E42</v>
      </c>
      <c r="AI42" s="45">
        <v>-4.24004977857452E15</v>
      </c>
      <c r="AJ42" s="40" t="s">
        <v>1662</v>
      </c>
      <c r="AK42" s="40" t="s">
        <v>1663</v>
      </c>
      <c r="AL42" s="41">
        <v>20000.0</v>
      </c>
      <c r="AM42" s="40" t="s">
        <v>216</v>
      </c>
      <c r="AN42" s="40" t="s">
        <v>1383</v>
      </c>
      <c r="AO42" s="40" t="s">
        <v>224</v>
      </c>
      <c r="AP42" s="40" t="s">
        <v>1664</v>
      </c>
      <c r="AQ42" s="40" t="s">
        <v>1665</v>
      </c>
      <c r="AR42" s="40" t="s">
        <v>1666</v>
      </c>
      <c r="AS42" s="42">
        <v>1.1E139</v>
      </c>
    </row>
    <row r="43">
      <c r="A43" s="41">
        <v>31.0</v>
      </c>
      <c r="B43" s="42">
        <v>1.67E9</v>
      </c>
      <c r="C43" s="41">
        <v>86498.0</v>
      </c>
      <c r="D43" s="40" t="s">
        <v>1243</v>
      </c>
      <c r="E43" s="41" t="str">
        <f>IFERROR(__xludf.DUMMYFUNCTION("split(split(D43,""Instance_"", FALSE),"".mat"",false)"),"140_1")</f>
        <v>140_1</v>
      </c>
      <c r="F43" s="41">
        <v>140.0</v>
      </c>
      <c r="G43" s="41">
        <v>35.0</v>
      </c>
      <c r="H43" s="41">
        <v>70.0</v>
      </c>
      <c r="I43" s="44" t="s">
        <v>397</v>
      </c>
      <c r="J43" s="41">
        <v>20000.0</v>
      </c>
      <c r="K43" s="41">
        <v>10000.0</v>
      </c>
      <c r="L43" s="41">
        <v>3600.0</v>
      </c>
      <c r="M43" s="41">
        <v>1800.0</v>
      </c>
      <c r="N43" s="41">
        <v>100.0</v>
      </c>
      <c r="O43" s="40" t="s">
        <v>1370</v>
      </c>
      <c r="P43" s="40" t="s">
        <v>1371</v>
      </c>
      <c r="Q43" s="40" t="s">
        <v>1372</v>
      </c>
      <c r="R43" s="40" t="s">
        <v>1373</v>
      </c>
      <c r="S43" s="40" t="b">
        <v>0</v>
      </c>
      <c r="T43" s="40" t="s">
        <v>1373</v>
      </c>
      <c r="U43" s="40" t="s">
        <v>212</v>
      </c>
      <c r="V43" s="40" t="s">
        <v>1374</v>
      </c>
      <c r="W43" s="40" t="s">
        <v>1375</v>
      </c>
      <c r="X43" s="40" t="s">
        <v>1376</v>
      </c>
      <c r="Y43" s="40" t="s">
        <v>1377</v>
      </c>
      <c r="Z43" s="40" t="b">
        <v>0</v>
      </c>
      <c r="AA43" s="40" t="b">
        <v>1</v>
      </c>
      <c r="AB43" s="40" t="b">
        <v>0</v>
      </c>
      <c r="AC43" s="40" t="b">
        <v>0</v>
      </c>
      <c r="AD43" s="40" t="s">
        <v>1667</v>
      </c>
      <c r="AE43" s="40" t="s">
        <v>1668</v>
      </c>
      <c r="AF43" s="41">
        <v>-3.28996668984</v>
      </c>
      <c r="AG43" s="41">
        <v>1740.1730434895</v>
      </c>
      <c r="AH43" s="42">
        <v>7.86E41</v>
      </c>
      <c r="AI43" s="45">
        <v>-6.90988247541279E15</v>
      </c>
      <c r="AJ43" s="40" t="s">
        <v>1669</v>
      </c>
      <c r="AK43" s="40" t="s">
        <v>1670</v>
      </c>
      <c r="AL43" s="41">
        <v>20000.0</v>
      </c>
      <c r="AM43" s="40" t="s">
        <v>216</v>
      </c>
      <c r="AN43" s="40" t="s">
        <v>1383</v>
      </c>
      <c r="AO43" s="40" t="s">
        <v>224</v>
      </c>
      <c r="AP43" s="40" t="s">
        <v>1671</v>
      </c>
      <c r="AQ43" s="40" t="s">
        <v>1672</v>
      </c>
      <c r="AR43" s="40" t="s">
        <v>1673</v>
      </c>
      <c r="AS43" s="42">
        <v>1.0E139</v>
      </c>
    </row>
    <row r="44">
      <c r="A44" s="41">
        <v>41.0</v>
      </c>
      <c r="B44" s="42">
        <v>1.67E9</v>
      </c>
      <c r="C44" s="41">
        <v>100470.0</v>
      </c>
      <c r="D44" s="40" t="s">
        <v>1263</v>
      </c>
      <c r="E44" s="41" t="str">
        <f>IFERROR(__xludf.DUMMYFUNCTION("split(split(D44,""Instance_"", FALSE),"".mat"",false)"),"140_2")</f>
        <v>140_2</v>
      </c>
      <c r="F44" s="41">
        <v>140.0</v>
      </c>
      <c r="G44" s="41">
        <v>35.0</v>
      </c>
      <c r="H44" s="41">
        <v>70.0</v>
      </c>
      <c r="I44" s="44" t="s">
        <v>397</v>
      </c>
      <c r="J44" s="41">
        <v>20000.0</v>
      </c>
      <c r="K44" s="41">
        <v>10000.0</v>
      </c>
      <c r="L44" s="41">
        <v>3600.0</v>
      </c>
      <c r="M44" s="41">
        <v>1800.0</v>
      </c>
      <c r="N44" s="41">
        <v>100.0</v>
      </c>
      <c r="O44" s="40" t="s">
        <v>1370</v>
      </c>
      <c r="P44" s="40" t="s">
        <v>1371</v>
      </c>
      <c r="Q44" s="40" t="s">
        <v>1372</v>
      </c>
      <c r="R44" s="40" t="s">
        <v>1373</v>
      </c>
      <c r="S44" s="40" t="b">
        <v>0</v>
      </c>
      <c r="T44" s="40" t="s">
        <v>1373</v>
      </c>
      <c r="U44" s="40" t="s">
        <v>212</v>
      </c>
      <c r="V44" s="40" t="s">
        <v>1374</v>
      </c>
      <c r="W44" s="40" t="s">
        <v>1375</v>
      </c>
      <c r="X44" s="40" t="s">
        <v>1376</v>
      </c>
      <c r="Y44" s="40" t="s">
        <v>1377</v>
      </c>
      <c r="Z44" s="40" t="b">
        <v>0</v>
      </c>
      <c r="AA44" s="40" t="b">
        <v>1</v>
      </c>
      <c r="AB44" s="40" t="b">
        <v>0</v>
      </c>
      <c r="AC44" s="40" t="b">
        <v>0</v>
      </c>
      <c r="AD44" s="40" t="s">
        <v>1674</v>
      </c>
      <c r="AE44" s="40" t="s">
        <v>1675</v>
      </c>
      <c r="AF44" s="41">
        <v>-3.17122686524192</v>
      </c>
      <c r="AG44" s="41">
        <v>1667.5215322971</v>
      </c>
      <c r="AH44" s="42">
        <v>8.0E41</v>
      </c>
      <c r="AI44" s="45">
        <v>1.44465906200239E16</v>
      </c>
      <c r="AJ44" s="40" t="s">
        <v>1676</v>
      </c>
      <c r="AK44" s="40" t="s">
        <v>1677</v>
      </c>
      <c r="AL44" s="41">
        <v>20000.0</v>
      </c>
      <c r="AM44" s="40" t="s">
        <v>216</v>
      </c>
      <c r="AN44" s="40" t="s">
        <v>1383</v>
      </c>
      <c r="AO44" s="40" t="s">
        <v>224</v>
      </c>
      <c r="AP44" s="40" t="s">
        <v>1678</v>
      </c>
      <c r="AQ44" s="40" t="s">
        <v>1679</v>
      </c>
      <c r="AR44" s="40" t="s">
        <v>1680</v>
      </c>
      <c r="AS44" s="42">
        <v>1.0E139</v>
      </c>
    </row>
    <row r="45">
      <c r="A45" s="41">
        <v>42.0</v>
      </c>
      <c r="B45" s="42">
        <v>1.67E9</v>
      </c>
      <c r="C45" s="41">
        <v>729960.0</v>
      </c>
      <c r="D45" s="40" t="s">
        <v>1263</v>
      </c>
      <c r="E45" s="41" t="str">
        <f>IFERROR(__xludf.DUMMYFUNCTION("split(split(D45,""Instance_"", FALSE),"".mat"",false)"),"140_2")</f>
        <v>140_2</v>
      </c>
      <c r="F45" s="41">
        <v>140.0</v>
      </c>
      <c r="G45" s="41">
        <v>35.0</v>
      </c>
      <c r="H45" s="41">
        <v>70.0</v>
      </c>
      <c r="I45" s="44" t="s">
        <v>397</v>
      </c>
      <c r="J45" s="41">
        <v>20000.0</v>
      </c>
      <c r="K45" s="41">
        <v>10000.0</v>
      </c>
      <c r="L45" s="41">
        <v>3600.0</v>
      </c>
      <c r="M45" s="41">
        <v>1800.0</v>
      </c>
      <c r="N45" s="41">
        <v>100.0</v>
      </c>
      <c r="O45" s="40" t="s">
        <v>1370</v>
      </c>
      <c r="P45" s="40" t="s">
        <v>1371</v>
      </c>
      <c r="Q45" s="40" t="s">
        <v>1372</v>
      </c>
      <c r="R45" s="40" t="s">
        <v>1373</v>
      </c>
      <c r="S45" s="40" t="b">
        <v>0</v>
      </c>
      <c r="T45" s="40" t="s">
        <v>1373</v>
      </c>
      <c r="U45" s="40" t="s">
        <v>212</v>
      </c>
      <c r="V45" s="40" t="s">
        <v>1374</v>
      </c>
      <c r="W45" s="40" t="s">
        <v>1375</v>
      </c>
      <c r="X45" s="40" t="s">
        <v>1376</v>
      </c>
      <c r="Y45" s="40" t="s">
        <v>1377</v>
      </c>
      <c r="Z45" s="40" t="b">
        <v>0</v>
      </c>
      <c r="AA45" s="40" t="b">
        <v>1</v>
      </c>
      <c r="AB45" s="40" t="b">
        <v>0</v>
      </c>
      <c r="AC45" s="40" t="b">
        <v>0</v>
      </c>
      <c r="AD45" s="40" t="s">
        <v>1681</v>
      </c>
      <c r="AE45" s="40" t="s">
        <v>1682</v>
      </c>
      <c r="AF45" s="41">
        <v>-3.0532802109698</v>
      </c>
      <c r="AG45" s="41">
        <v>1668.8329634666</v>
      </c>
      <c r="AH45" s="42">
        <v>7.28E41</v>
      </c>
      <c r="AI45" s="45">
        <v>5.11020341384065E16</v>
      </c>
      <c r="AJ45" s="40" t="s">
        <v>1683</v>
      </c>
      <c r="AK45" s="40" t="s">
        <v>1684</v>
      </c>
      <c r="AL45" s="41">
        <v>20000.0</v>
      </c>
      <c r="AM45" s="40" t="s">
        <v>216</v>
      </c>
      <c r="AN45" s="40" t="s">
        <v>1383</v>
      </c>
      <c r="AO45" s="40" t="s">
        <v>224</v>
      </c>
      <c r="AP45" s="40" t="s">
        <v>1685</v>
      </c>
      <c r="AQ45" s="40" t="s">
        <v>1686</v>
      </c>
      <c r="AR45" s="40" t="s">
        <v>1687</v>
      </c>
      <c r="AS45" s="42">
        <v>1.0E139</v>
      </c>
    </row>
    <row r="46">
      <c r="A46" s="41">
        <v>43.0</v>
      </c>
      <c r="B46" s="42">
        <v>1.67E9</v>
      </c>
      <c r="C46" s="41">
        <v>615899.0</v>
      </c>
      <c r="D46" s="40" t="s">
        <v>1263</v>
      </c>
      <c r="E46" s="41" t="str">
        <f>IFERROR(__xludf.DUMMYFUNCTION("split(split(D46,""Instance_"", FALSE),"".mat"",false)"),"140_2")</f>
        <v>140_2</v>
      </c>
      <c r="F46" s="41">
        <v>140.0</v>
      </c>
      <c r="G46" s="41">
        <v>35.0</v>
      </c>
      <c r="H46" s="41">
        <v>70.0</v>
      </c>
      <c r="I46" s="44" t="s">
        <v>397</v>
      </c>
      <c r="J46" s="41">
        <v>20000.0</v>
      </c>
      <c r="K46" s="41">
        <v>10000.0</v>
      </c>
      <c r="L46" s="41">
        <v>3600.0</v>
      </c>
      <c r="M46" s="41">
        <v>1800.0</v>
      </c>
      <c r="N46" s="41">
        <v>100.0</v>
      </c>
      <c r="O46" s="40" t="s">
        <v>1370</v>
      </c>
      <c r="P46" s="40" t="s">
        <v>1371</v>
      </c>
      <c r="Q46" s="40" t="s">
        <v>1372</v>
      </c>
      <c r="R46" s="40" t="s">
        <v>1373</v>
      </c>
      <c r="S46" s="40" t="b">
        <v>0</v>
      </c>
      <c r="T46" s="40" t="s">
        <v>1373</v>
      </c>
      <c r="U46" s="40" t="s">
        <v>212</v>
      </c>
      <c r="V46" s="40" t="s">
        <v>1374</v>
      </c>
      <c r="W46" s="40" t="s">
        <v>1375</v>
      </c>
      <c r="X46" s="40" t="s">
        <v>1376</v>
      </c>
      <c r="Y46" s="40" t="s">
        <v>1377</v>
      </c>
      <c r="Z46" s="40" t="b">
        <v>0</v>
      </c>
      <c r="AA46" s="40" t="b">
        <v>1</v>
      </c>
      <c r="AB46" s="40" t="b">
        <v>0</v>
      </c>
      <c r="AC46" s="40" t="b">
        <v>0</v>
      </c>
      <c r="AD46" s="40" t="s">
        <v>1688</v>
      </c>
      <c r="AE46" s="40" t="s">
        <v>1689</v>
      </c>
      <c r="AF46" s="41">
        <v>-3.19957417616374</v>
      </c>
      <c r="AG46" s="41">
        <v>1667.2991425991</v>
      </c>
      <c r="AH46" s="42">
        <v>1.67E41</v>
      </c>
      <c r="AI46" s="45">
        <v>5.63681758487502E16</v>
      </c>
      <c r="AJ46" s="40" t="s">
        <v>1690</v>
      </c>
      <c r="AK46" s="40" t="s">
        <v>1691</v>
      </c>
      <c r="AL46" s="41">
        <v>20000.0</v>
      </c>
      <c r="AM46" s="40" t="s">
        <v>216</v>
      </c>
      <c r="AN46" s="40" t="s">
        <v>1383</v>
      </c>
      <c r="AO46" s="40" t="s">
        <v>224</v>
      </c>
      <c r="AP46" s="40" t="s">
        <v>1692</v>
      </c>
      <c r="AQ46" s="40" t="s">
        <v>1693</v>
      </c>
      <c r="AR46" s="40" t="s">
        <v>1694</v>
      </c>
      <c r="AS46" s="42">
        <v>1.1E136</v>
      </c>
    </row>
    <row r="47">
      <c r="A47" s="41">
        <v>55.0</v>
      </c>
      <c r="B47" s="42">
        <v>1.67E9</v>
      </c>
      <c r="C47" s="41">
        <v>772410.0</v>
      </c>
      <c r="D47" s="40" t="s">
        <v>1284</v>
      </c>
      <c r="E47" s="41" t="str">
        <f>IFERROR(__xludf.DUMMYFUNCTION("split(split(D47,""Instance_"", FALSE),"".mat"",false)"),"140_3")</f>
        <v>140_3</v>
      </c>
      <c r="F47" s="41">
        <v>140.0</v>
      </c>
      <c r="G47" s="41">
        <v>35.0</v>
      </c>
      <c r="H47" s="41">
        <v>70.0</v>
      </c>
      <c r="I47" s="44" t="s">
        <v>397</v>
      </c>
      <c r="J47" s="41">
        <v>20000.0</v>
      </c>
      <c r="K47" s="41">
        <v>10000.0</v>
      </c>
      <c r="L47" s="41">
        <v>3600.0</v>
      </c>
      <c r="M47" s="41">
        <v>1800.0</v>
      </c>
      <c r="N47" s="41">
        <v>100.0</v>
      </c>
      <c r="O47" s="40" t="s">
        <v>1370</v>
      </c>
      <c r="P47" s="40" t="s">
        <v>1371</v>
      </c>
      <c r="Q47" s="40" t="s">
        <v>1372</v>
      </c>
      <c r="R47" s="40" t="s">
        <v>1373</v>
      </c>
      <c r="S47" s="40" t="b">
        <v>0</v>
      </c>
      <c r="T47" s="40" t="s">
        <v>1373</v>
      </c>
      <c r="U47" s="40" t="s">
        <v>212</v>
      </c>
      <c r="V47" s="40" t="s">
        <v>1374</v>
      </c>
      <c r="W47" s="40" t="s">
        <v>1375</v>
      </c>
      <c r="X47" s="40" t="s">
        <v>1376</v>
      </c>
      <c r="Y47" s="40" t="s">
        <v>1377</v>
      </c>
      <c r="Z47" s="40" t="b">
        <v>0</v>
      </c>
      <c r="AA47" s="40" t="b">
        <v>1</v>
      </c>
      <c r="AB47" s="40" t="b">
        <v>0</v>
      </c>
      <c r="AC47" s="40" t="b">
        <v>0</v>
      </c>
      <c r="AD47" s="40" t="s">
        <v>1695</v>
      </c>
      <c r="AE47" s="40" t="s">
        <v>1696</v>
      </c>
      <c r="AF47" s="41">
        <v>-1.58806632154424</v>
      </c>
      <c r="AG47" s="41">
        <v>1169.0884339809</v>
      </c>
      <c r="AH47" s="42">
        <v>3.51E41</v>
      </c>
      <c r="AI47" s="45">
        <v>-4.5738171758474E16</v>
      </c>
      <c r="AJ47" s="40" t="s">
        <v>1697</v>
      </c>
      <c r="AK47" s="40" t="s">
        <v>1698</v>
      </c>
      <c r="AL47" s="41">
        <v>13865.0</v>
      </c>
      <c r="AM47" s="40" t="s">
        <v>1382</v>
      </c>
      <c r="AN47" s="40" t="s">
        <v>1383</v>
      </c>
      <c r="AO47" s="40" t="s">
        <v>224</v>
      </c>
      <c r="AP47" s="40" t="s">
        <v>1699</v>
      </c>
      <c r="AQ47" s="40" t="s">
        <v>1700</v>
      </c>
      <c r="AR47" s="40" t="s">
        <v>1701</v>
      </c>
      <c r="AS47" s="42">
        <v>1.0E138</v>
      </c>
    </row>
    <row r="48">
      <c r="A48" s="41">
        <v>49.0</v>
      </c>
      <c r="B48" s="42">
        <v>1.67E9</v>
      </c>
      <c r="C48" s="41">
        <v>320205.0</v>
      </c>
      <c r="D48" s="40" t="s">
        <v>1263</v>
      </c>
      <c r="E48" s="41" t="str">
        <f>IFERROR(__xludf.DUMMYFUNCTION("split(split(D48,""Instance_"", FALSE),"".mat"",false)"),"140_2")</f>
        <v>140_2</v>
      </c>
      <c r="F48" s="41">
        <v>140.0</v>
      </c>
      <c r="G48" s="41">
        <v>35.0</v>
      </c>
      <c r="H48" s="41">
        <v>70.0</v>
      </c>
      <c r="I48" s="44" t="s">
        <v>397</v>
      </c>
      <c r="J48" s="41">
        <v>20000.0</v>
      </c>
      <c r="K48" s="41">
        <v>10000.0</v>
      </c>
      <c r="L48" s="41">
        <v>3600.0</v>
      </c>
      <c r="M48" s="41">
        <v>1800.0</v>
      </c>
      <c r="N48" s="41">
        <v>100.0</v>
      </c>
      <c r="O48" s="40" t="s">
        <v>1370</v>
      </c>
      <c r="P48" s="40" t="s">
        <v>1371</v>
      </c>
      <c r="Q48" s="40" t="s">
        <v>1372</v>
      </c>
      <c r="R48" s="40" t="s">
        <v>1373</v>
      </c>
      <c r="S48" s="40" t="b">
        <v>0</v>
      </c>
      <c r="T48" s="40" t="s">
        <v>1373</v>
      </c>
      <c r="U48" s="40" t="s">
        <v>212</v>
      </c>
      <c r="V48" s="40" t="s">
        <v>1374</v>
      </c>
      <c r="W48" s="40" t="s">
        <v>1375</v>
      </c>
      <c r="X48" s="40" t="s">
        <v>1376</v>
      </c>
      <c r="Y48" s="40" t="s">
        <v>1377</v>
      </c>
      <c r="Z48" s="40" t="b">
        <v>0</v>
      </c>
      <c r="AA48" s="40" t="b">
        <v>1</v>
      </c>
      <c r="AB48" s="40" t="b">
        <v>0</v>
      </c>
      <c r="AC48" s="40" t="b">
        <v>0</v>
      </c>
      <c r="AD48" s="40" t="s">
        <v>1702</v>
      </c>
      <c r="AE48" s="40" t="s">
        <v>1703</v>
      </c>
      <c r="AF48" s="41">
        <v>-3.18126578427154</v>
      </c>
      <c r="AG48" s="41">
        <v>1350.7459237576</v>
      </c>
      <c r="AH48" s="42">
        <v>7.28E41</v>
      </c>
      <c r="AI48" s="45">
        <v>1.13266968702042E16</v>
      </c>
      <c r="AJ48" s="40" t="s">
        <v>1704</v>
      </c>
      <c r="AK48" s="40" t="s">
        <v>1705</v>
      </c>
      <c r="AL48" s="41">
        <v>16035.0</v>
      </c>
      <c r="AM48" s="40" t="s">
        <v>1382</v>
      </c>
      <c r="AN48" s="40" t="s">
        <v>1383</v>
      </c>
      <c r="AO48" s="40" t="s">
        <v>224</v>
      </c>
      <c r="AP48" s="40" t="s">
        <v>1706</v>
      </c>
      <c r="AQ48" s="40" t="s">
        <v>1707</v>
      </c>
      <c r="AR48" s="40" t="s">
        <v>1708</v>
      </c>
      <c r="AS48" s="42">
        <v>1.0E139</v>
      </c>
    </row>
    <row r="49">
      <c r="A49" s="41">
        <v>46.0</v>
      </c>
      <c r="B49" s="42">
        <v>1.67E9</v>
      </c>
      <c r="C49" s="41">
        <v>319426.0</v>
      </c>
      <c r="D49" s="40" t="s">
        <v>1263</v>
      </c>
      <c r="E49" s="41" t="str">
        <f>IFERROR(__xludf.DUMMYFUNCTION("split(split(D49,""Instance_"", FALSE),"".mat"",false)"),"140_2")</f>
        <v>140_2</v>
      </c>
      <c r="F49" s="41">
        <v>140.0</v>
      </c>
      <c r="G49" s="41">
        <v>35.0</v>
      </c>
      <c r="H49" s="41">
        <v>70.0</v>
      </c>
      <c r="I49" s="44" t="s">
        <v>397</v>
      </c>
      <c r="J49" s="41">
        <v>20000.0</v>
      </c>
      <c r="K49" s="41">
        <v>10000.0</v>
      </c>
      <c r="L49" s="41">
        <v>3600.0</v>
      </c>
      <c r="M49" s="41">
        <v>1800.0</v>
      </c>
      <c r="N49" s="41">
        <v>100.0</v>
      </c>
      <c r="O49" s="40" t="s">
        <v>1370</v>
      </c>
      <c r="P49" s="40" t="s">
        <v>1371</v>
      </c>
      <c r="Q49" s="40" t="s">
        <v>1372</v>
      </c>
      <c r="R49" s="40" t="s">
        <v>1373</v>
      </c>
      <c r="S49" s="40" t="b">
        <v>0</v>
      </c>
      <c r="T49" s="40" t="s">
        <v>1373</v>
      </c>
      <c r="U49" s="40" t="s">
        <v>212</v>
      </c>
      <c r="V49" s="40" t="s">
        <v>1374</v>
      </c>
      <c r="W49" s="40" t="s">
        <v>1375</v>
      </c>
      <c r="X49" s="40" t="s">
        <v>1376</v>
      </c>
      <c r="Y49" s="40" t="s">
        <v>1377</v>
      </c>
      <c r="Z49" s="40" t="b">
        <v>0</v>
      </c>
      <c r="AA49" s="40" t="b">
        <v>1</v>
      </c>
      <c r="AB49" s="40" t="b">
        <v>0</v>
      </c>
      <c r="AC49" s="40" t="b">
        <v>0</v>
      </c>
      <c r="AD49" s="40" t="s">
        <v>1709</v>
      </c>
      <c r="AE49" s="40" t="s">
        <v>1710</v>
      </c>
      <c r="AF49" s="41">
        <v>-3.51638515401109</v>
      </c>
      <c r="AG49" s="41">
        <v>1458.5219519138</v>
      </c>
      <c r="AH49" s="42">
        <v>1.42E41</v>
      </c>
      <c r="AI49" s="45">
        <v>-9.28216505773017E15</v>
      </c>
      <c r="AJ49" s="40" t="s">
        <v>1711</v>
      </c>
      <c r="AK49" s="40" t="s">
        <v>1712</v>
      </c>
      <c r="AL49" s="41">
        <v>17295.0</v>
      </c>
      <c r="AM49" s="40" t="s">
        <v>1382</v>
      </c>
      <c r="AN49" s="40" t="s">
        <v>1383</v>
      </c>
      <c r="AO49" s="40" t="s">
        <v>224</v>
      </c>
      <c r="AP49" s="40" t="s">
        <v>1713</v>
      </c>
      <c r="AQ49" s="40" t="s">
        <v>1714</v>
      </c>
      <c r="AR49" s="40" t="s">
        <v>1715</v>
      </c>
      <c r="AS49" s="42">
        <v>1.1E136</v>
      </c>
    </row>
    <row r="50">
      <c r="A50" s="41">
        <v>45.0</v>
      </c>
      <c r="B50" s="42">
        <v>1.67E9</v>
      </c>
      <c r="C50" s="41">
        <v>681622.0</v>
      </c>
      <c r="D50" s="40" t="s">
        <v>1263</v>
      </c>
      <c r="E50" s="41" t="str">
        <f>IFERROR(__xludf.DUMMYFUNCTION("split(split(D50,""Instance_"", FALSE),"".mat"",false)"),"140_2")</f>
        <v>140_2</v>
      </c>
      <c r="F50" s="41">
        <v>140.0</v>
      </c>
      <c r="G50" s="41">
        <v>35.0</v>
      </c>
      <c r="H50" s="41">
        <v>70.0</v>
      </c>
      <c r="I50" s="44" t="s">
        <v>397</v>
      </c>
      <c r="J50" s="41">
        <v>20000.0</v>
      </c>
      <c r="K50" s="41">
        <v>10000.0</v>
      </c>
      <c r="L50" s="41">
        <v>3600.0</v>
      </c>
      <c r="M50" s="41">
        <v>1800.0</v>
      </c>
      <c r="N50" s="41">
        <v>100.0</v>
      </c>
      <c r="O50" s="40" t="s">
        <v>1370</v>
      </c>
      <c r="P50" s="40" t="s">
        <v>1371</v>
      </c>
      <c r="Q50" s="40" t="s">
        <v>1372</v>
      </c>
      <c r="R50" s="40" t="s">
        <v>1373</v>
      </c>
      <c r="S50" s="40" t="b">
        <v>0</v>
      </c>
      <c r="T50" s="40" t="s">
        <v>1373</v>
      </c>
      <c r="U50" s="40" t="s">
        <v>212</v>
      </c>
      <c r="V50" s="40" t="s">
        <v>1374</v>
      </c>
      <c r="W50" s="40" t="s">
        <v>1375</v>
      </c>
      <c r="X50" s="40" t="s">
        <v>1376</v>
      </c>
      <c r="Y50" s="40" t="s">
        <v>1377</v>
      </c>
      <c r="Z50" s="40" t="b">
        <v>0</v>
      </c>
      <c r="AA50" s="40" t="b">
        <v>1</v>
      </c>
      <c r="AB50" s="40" t="b">
        <v>0</v>
      </c>
      <c r="AC50" s="40" t="b">
        <v>0</v>
      </c>
      <c r="AD50" s="40" t="s">
        <v>1716</v>
      </c>
      <c r="AE50" s="40" t="s">
        <v>1717</v>
      </c>
      <c r="AF50" s="41">
        <v>-3.40216990251438</v>
      </c>
      <c r="AG50" s="41">
        <v>1594.0432710648</v>
      </c>
      <c r="AH50" s="42">
        <v>4.87E40</v>
      </c>
      <c r="AI50" s="45">
        <v>-5.73258518536163E15</v>
      </c>
      <c r="AJ50" s="40" t="s">
        <v>1718</v>
      </c>
      <c r="AK50" s="40" t="s">
        <v>1719</v>
      </c>
      <c r="AL50" s="41">
        <v>18934.0</v>
      </c>
      <c r="AM50" s="40" t="s">
        <v>1382</v>
      </c>
      <c r="AN50" s="40" t="s">
        <v>1383</v>
      </c>
      <c r="AO50" s="40" t="s">
        <v>224</v>
      </c>
      <c r="AP50" s="40" t="s">
        <v>1720</v>
      </c>
      <c r="AQ50" s="40" t="s">
        <v>1721</v>
      </c>
      <c r="AR50" s="40" t="s">
        <v>1722</v>
      </c>
      <c r="AS50" s="42">
        <v>1.0E135</v>
      </c>
    </row>
    <row r="51">
      <c r="A51" s="41">
        <v>51.0</v>
      </c>
      <c r="B51" s="42">
        <v>1.67E9</v>
      </c>
      <c r="C51" s="41">
        <v>642150.0</v>
      </c>
      <c r="D51" s="40" t="s">
        <v>1284</v>
      </c>
      <c r="E51" s="41" t="str">
        <f>IFERROR(__xludf.DUMMYFUNCTION("split(split(D51,""Instance_"", FALSE),"".mat"",false)"),"140_3")</f>
        <v>140_3</v>
      </c>
      <c r="F51" s="41">
        <v>140.0</v>
      </c>
      <c r="G51" s="41">
        <v>35.0</v>
      </c>
      <c r="H51" s="41">
        <v>70.0</v>
      </c>
      <c r="I51" s="44" t="s">
        <v>397</v>
      </c>
      <c r="J51" s="41">
        <v>20000.0</v>
      </c>
      <c r="K51" s="41">
        <v>10000.0</v>
      </c>
      <c r="L51" s="41">
        <v>3600.0</v>
      </c>
      <c r="M51" s="41">
        <v>1800.0</v>
      </c>
      <c r="N51" s="41">
        <v>100.0</v>
      </c>
      <c r="O51" s="40" t="s">
        <v>1370</v>
      </c>
      <c r="P51" s="40" t="s">
        <v>1371</v>
      </c>
      <c r="Q51" s="40" t="s">
        <v>1372</v>
      </c>
      <c r="R51" s="40" t="s">
        <v>1373</v>
      </c>
      <c r="S51" s="40" t="b">
        <v>0</v>
      </c>
      <c r="T51" s="40" t="s">
        <v>1373</v>
      </c>
      <c r="U51" s="40" t="s">
        <v>212</v>
      </c>
      <c r="V51" s="40" t="s">
        <v>1374</v>
      </c>
      <c r="W51" s="40" t="s">
        <v>1375</v>
      </c>
      <c r="X51" s="40" t="s">
        <v>1376</v>
      </c>
      <c r="Y51" s="40" t="s">
        <v>1377</v>
      </c>
      <c r="Z51" s="40" t="b">
        <v>0</v>
      </c>
      <c r="AA51" s="40" t="b">
        <v>1</v>
      </c>
      <c r="AB51" s="40" t="b">
        <v>0</v>
      </c>
      <c r="AC51" s="40" t="b">
        <v>0</v>
      </c>
      <c r="AD51" s="40" t="s">
        <v>1723</v>
      </c>
      <c r="AE51" s="40" t="s">
        <v>1724</v>
      </c>
      <c r="AF51" s="41">
        <v>-1.58347394416395</v>
      </c>
      <c r="AG51" s="41">
        <v>1507.2838106155</v>
      </c>
      <c r="AH51" s="42">
        <v>1.14E42</v>
      </c>
      <c r="AI51" s="45">
        <v>-4.27141013776985E16</v>
      </c>
      <c r="AJ51" s="40" t="s">
        <v>1725</v>
      </c>
      <c r="AK51" s="40" t="s">
        <v>1726</v>
      </c>
      <c r="AL51" s="41">
        <v>17904.0</v>
      </c>
      <c r="AM51" s="40" t="s">
        <v>1382</v>
      </c>
      <c r="AN51" s="40" t="s">
        <v>1383</v>
      </c>
      <c r="AO51" s="40" t="s">
        <v>224</v>
      </c>
      <c r="AP51" s="40" t="s">
        <v>1727</v>
      </c>
      <c r="AQ51" s="40" t="s">
        <v>1728</v>
      </c>
      <c r="AR51" s="40" t="s">
        <v>1729</v>
      </c>
      <c r="AS51" s="42">
        <v>1.1E139</v>
      </c>
    </row>
    <row r="52">
      <c r="A52" s="41">
        <v>48.0</v>
      </c>
      <c r="B52" s="42">
        <v>1.67E9</v>
      </c>
      <c r="C52" s="41">
        <v>33840.0</v>
      </c>
      <c r="D52" s="40" t="s">
        <v>1263</v>
      </c>
      <c r="E52" s="41" t="str">
        <f>IFERROR(__xludf.DUMMYFUNCTION("split(split(D52,""Instance_"", FALSE),"".mat"",false)"),"140_2")</f>
        <v>140_2</v>
      </c>
      <c r="F52" s="41">
        <v>140.0</v>
      </c>
      <c r="G52" s="41">
        <v>35.0</v>
      </c>
      <c r="H52" s="41">
        <v>70.0</v>
      </c>
      <c r="I52" s="44" t="s">
        <v>397</v>
      </c>
      <c r="J52" s="41">
        <v>20000.0</v>
      </c>
      <c r="K52" s="41">
        <v>10000.0</v>
      </c>
      <c r="L52" s="41">
        <v>3600.0</v>
      </c>
      <c r="M52" s="41">
        <v>1800.0</v>
      </c>
      <c r="N52" s="41">
        <v>100.0</v>
      </c>
      <c r="O52" s="40" t="s">
        <v>1370</v>
      </c>
      <c r="P52" s="40" t="s">
        <v>1371</v>
      </c>
      <c r="Q52" s="40" t="s">
        <v>1372</v>
      </c>
      <c r="R52" s="40" t="s">
        <v>1373</v>
      </c>
      <c r="S52" s="40" t="b">
        <v>0</v>
      </c>
      <c r="T52" s="40" t="s">
        <v>1373</v>
      </c>
      <c r="U52" s="40" t="s">
        <v>212</v>
      </c>
      <c r="V52" s="40" t="s">
        <v>1374</v>
      </c>
      <c r="W52" s="40" t="s">
        <v>1375</v>
      </c>
      <c r="X52" s="40" t="s">
        <v>1376</v>
      </c>
      <c r="Y52" s="40" t="s">
        <v>1377</v>
      </c>
      <c r="Z52" s="40" t="b">
        <v>0</v>
      </c>
      <c r="AA52" s="40" t="b">
        <v>1</v>
      </c>
      <c r="AB52" s="40" t="b">
        <v>0</v>
      </c>
      <c r="AC52" s="40" t="b">
        <v>0</v>
      </c>
      <c r="AD52" s="40" t="s">
        <v>1730</v>
      </c>
      <c r="AE52" s="40" t="s">
        <v>1731</v>
      </c>
      <c r="AF52" s="41">
        <v>-3.26150844275132</v>
      </c>
      <c r="AG52" s="41">
        <v>1593.5495033264</v>
      </c>
      <c r="AH52" s="42">
        <v>3.58E41</v>
      </c>
      <c r="AI52" s="45">
        <v>-1.36111044928101E16</v>
      </c>
      <c r="AJ52" s="40" t="s">
        <v>1732</v>
      </c>
      <c r="AK52" s="40" t="s">
        <v>1733</v>
      </c>
      <c r="AL52" s="41">
        <v>18950.0</v>
      </c>
      <c r="AM52" s="40" t="s">
        <v>1382</v>
      </c>
      <c r="AN52" s="40" t="s">
        <v>1383</v>
      </c>
      <c r="AO52" s="40" t="s">
        <v>224</v>
      </c>
      <c r="AP52" s="40" t="s">
        <v>1734</v>
      </c>
      <c r="AQ52" s="40" t="s">
        <v>1735</v>
      </c>
      <c r="AR52" s="40" t="s">
        <v>1736</v>
      </c>
      <c r="AS52" s="42">
        <v>1.0E138</v>
      </c>
    </row>
    <row r="53">
      <c r="A53" s="41">
        <v>47.0</v>
      </c>
      <c r="B53" s="42">
        <v>1.67E9</v>
      </c>
      <c r="C53" s="41">
        <v>651391.0</v>
      </c>
      <c r="D53" s="40" t="s">
        <v>1263</v>
      </c>
      <c r="E53" s="41" t="str">
        <f>IFERROR(__xludf.DUMMYFUNCTION("split(split(D53,""Instance_"", FALSE),"".mat"",false)"),"140_2")</f>
        <v>140_2</v>
      </c>
      <c r="F53" s="41">
        <v>140.0</v>
      </c>
      <c r="G53" s="41">
        <v>35.0</v>
      </c>
      <c r="H53" s="41">
        <v>70.0</v>
      </c>
      <c r="I53" s="44" t="s">
        <v>397</v>
      </c>
      <c r="J53" s="41">
        <v>20000.0</v>
      </c>
      <c r="K53" s="41">
        <v>10000.0</v>
      </c>
      <c r="L53" s="41">
        <v>3600.0</v>
      </c>
      <c r="M53" s="41">
        <v>1800.0</v>
      </c>
      <c r="N53" s="41">
        <v>100.0</v>
      </c>
      <c r="O53" s="40" t="s">
        <v>1370</v>
      </c>
      <c r="P53" s="40" t="s">
        <v>1371</v>
      </c>
      <c r="Q53" s="40" t="s">
        <v>1372</v>
      </c>
      <c r="R53" s="40" t="s">
        <v>1373</v>
      </c>
      <c r="S53" s="40" t="b">
        <v>0</v>
      </c>
      <c r="T53" s="40" t="s">
        <v>1373</v>
      </c>
      <c r="U53" s="40" t="s">
        <v>212</v>
      </c>
      <c r="V53" s="40" t="s">
        <v>1374</v>
      </c>
      <c r="W53" s="40" t="s">
        <v>1375</v>
      </c>
      <c r="X53" s="40" t="s">
        <v>1376</v>
      </c>
      <c r="Y53" s="40" t="s">
        <v>1377</v>
      </c>
      <c r="Z53" s="40" t="b">
        <v>0</v>
      </c>
      <c r="AA53" s="40" t="b">
        <v>1</v>
      </c>
      <c r="AB53" s="40" t="b">
        <v>0</v>
      </c>
      <c r="AC53" s="40" t="b">
        <v>0</v>
      </c>
      <c r="AD53" s="40" t="s">
        <v>1737</v>
      </c>
      <c r="AE53" s="40" t="s">
        <v>1738</v>
      </c>
      <c r="AF53" s="41">
        <v>-3.18060352529306</v>
      </c>
      <c r="AG53" s="41">
        <v>1678.4301440716</v>
      </c>
      <c r="AH53" s="42">
        <v>1.34E41</v>
      </c>
      <c r="AI53" s="45">
        <v>1.15325136161743E16</v>
      </c>
      <c r="AJ53" s="40" t="s">
        <v>1739</v>
      </c>
      <c r="AK53" s="40" t="s">
        <v>1740</v>
      </c>
      <c r="AL53" s="41">
        <v>20000.0</v>
      </c>
      <c r="AM53" s="40" t="s">
        <v>216</v>
      </c>
      <c r="AN53" s="40" t="s">
        <v>1383</v>
      </c>
      <c r="AO53" s="40" t="s">
        <v>224</v>
      </c>
      <c r="AP53" s="40" t="s">
        <v>1741</v>
      </c>
      <c r="AQ53" s="40" t="s">
        <v>1742</v>
      </c>
      <c r="AR53" s="40" t="s">
        <v>1743</v>
      </c>
      <c r="AS53" s="42">
        <v>1.1E136</v>
      </c>
    </row>
    <row r="54">
      <c r="A54" s="41">
        <v>57.0</v>
      </c>
      <c r="B54" s="42">
        <v>1.67E9</v>
      </c>
      <c r="C54" s="41">
        <v>735371.0</v>
      </c>
      <c r="D54" s="40" t="s">
        <v>1284</v>
      </c>
      <c r="E54" s="41" t="str">
        <f>IFERROR(__xludf.DUMMYFUNCTION("split(split(D54,""Instance_"", FALSE),"".mat"",false)"),"140_3")</f>
        <v>140_3</v>
      </c>
      <c r="F54" s="41">
        <v>140.0</v>
      </c>
      <c r="G54" s="41">
        <v>35.0</v>
      </c>
      <c r="H54" s="41">
        <v>70.0</v>
      </c>
      <c r="I54" s="44" t="s">
        <v>397</v>
      </c>
      <c r="J54" s="41">
        <v>20000.0</v>
      </c>
      <c r="K54" s="41">
        <v>10000.0</v>
      </c>
      <c r="L54" s="41">
        <v>3600.0</v>
      </c>
      <c r="M54" s="41">
        <v>1800.0</v>
      </c>
      <c r="N54" s="41">
        <v>100.0</v>
      </c>
      <c r="O54" s="40" t="s">
        <v>1370</v>
      </c>
      <c r="P54" s="40" t="s">
        <v>1371</v>
      </c>
      <c r="Q54" s="40" t="s">
        <v>1372</v>
      </c>
      <c r="R54" s="40" t="s">
        <v>1373</v>
      </c>
      <c r="S54" s="40" t="b">
        <v>0</v>
      </c>
      <c r="T54" s="40" t="s">
        <v>1373</v>
      </c>
      <c r="U54" s="40" t="s">
        <v>212</v>
      </c>
      <c r="V54" s="40" t="s">
        <v>1374</v>
      </c>
      <c r="W54" s="40" t="s">
        <v>1375</v>
      </c>
      <c r="X54" s="40" t="s">
        <v>1376</v>
      </c>
      <c r="Y54" s="40" t="s">
        <v>1377</v>
      </c>
      <c r="Z54" s="40" t="b">
        <v>0</v>
      </c>
      <c r="AA54" s="40" t="b">
        <v>1</v>
      </c>
      <c r="AB54" s="40" t="b">
        <v>0</v>
      </c>
      <c r="AC54" s="40" t="b">
        <v>0</v>
      </c>
      <c r="AD54" s="40" t="s">
        <v>1744</v>
      </c>
      <c r="AE54" s="40" t="s">
        <v>1745</v>
      </c>
      <c r="AF54" s="41">
        <v>-1.65095638867952</v>
      </c>
      <c r="AG54" s="41">
        <v>1639.2139258385</v>
      </c>
      <c r="AH54" s="42">
        <v>1.06E42</v>
      </c>
      <c r="AI54" s="45">
        <v>-8.71511423224919E15</v>
      </c>
      <c r="AJ54" s="40" t="s">
        <v>1746</v>
      </c>
      <c r="AK54" s="40" t="s">
        <v>1747</v>
      </c>
      <c r="AL54" s="41">
        <v>19562.0</v>
      </c>
      <c r="AM54" s="40" t="s">
        <v>1382</v>
      </c>
      <c r="AN54" s="40" t="s">
        <v>1383</v>
      </c>
      <c r="AO54" s="40" t="s">
        <v>224</v>
      </c>
      <c r="AP54" s="40" t="s">
        <v>1748</v>
      </c>
      <c r="AQ54" s="40" t="s">
        <v>1749</v>
      </c>
      <c r="AR54" s="40" t="s">
        <v>1750</v>
      </c>
      <c r="AS54" s="42">
        <v>1.1E139</v>
      </c>
    </row>
    <row r="55">
      <c r="A55" s="41">
        <v>50.0</v>
      </c>
      <c r="B55" s="42">
        <v>1.67E9</v>
      </c>
      <c r="C55" s="41">
        <v>378114.0</v>
      </c>
      <c r="D55" s="40" t="s">
        <v>1284</v>
      </c>
      <c r="E55" s="41" t="str">
        <f>IFERROR(__xludf.DUMMYFUNCTION("split(split(D55,""Instance_"", FALSE),"".mat"",false)"),"140_3")</f>
        <v>140_3</v>
      </c>
      <c r="F55" s="41">
        <v>140.0</v>
      </c>
      <c r="G55" s="41">
        <v>35.0</v>
      </c>
      <c r="H55" s="41">
        <v>70.0</v>
      </c>
      <c r="I55" s="44" t="s">
        <v>397</v>
      </c>
      <c r="J55" s="41">
        <v>20000.0</v>
      </c>
      <c r="K55" s="41">
        <v>10000.0</v>
      </c>
      <c r="L55" s="41">
        <v>3600.0</v>
      </c>
      <c r="M55" s="41">
        <v>1800.0</v>
      </c>
      <c r="N55" s="41">
        <v>100.0</v>
      </c>
      <c r="O55" s="40" t="s">
        <v>1370</v>
      </c>
      <c r="P55" s="40" t="s">
        <v>1371</v>
      </c>
      <c r="Q55" s="40" t="s">
        <v>1372</v>
      </c>
      <c r="R55" s="40" t="s">
        <v>1373</v>
      </c>
      <c r="S55" s="40" t="b">
        <v>0</v>
      </c>
      <c r="T55" s="40" t="s">
        <v>1373</v>
      </c>
      <c r="U55" s="40" t="s">
        <v>212</v>
      </c>
      <c r="V55" s="40" t="s">
        <v>1374</v>
      </c>
      <c r="W55" s="40" t="s">
        <v>1375</v>
      </c>
      <c r="X55" s="40" t="s">
        <v>1376</v>
      </c>
      <c r="Y55" s="40" t="s">
        <v>1377</v>
      </c>
      <c r="Z55" s="40" t="b">
        <v>0</v>
      </c>
      <c r="AA55" s="40" t="b">
        <v>1</v>
      </c>
      <c r="AB55" s="40" t="b">
        <v>0</v>
      </c>
      <c r="AC55" s="40" t="b">
        <v>0</v>
      </c>
      <c r="AD55" s="40" t="s">
        <v>1751</v>
      </c>
      <c r="AE55" s="40" t="s">
        <v>1752</v>
      </c>
      <c r="AF55" s="41">
        <v>-1.5823196585084</v>
      </c>
      <c r="AG55" s="41">
        <v>1684.6174874306</v>
      </c>
      <c r="AH55" s="42">
        <v>3.56E41</v>
      </c>
      <c r="AI55" s="45">
        <v>-4.19540068182053E15</v>
      </c>
      <c r="AJ55" s="40" t="s">
        <v>1753</v>
      </c>
      <c r="AK55" s="40" t="s">
        <v>1754</v>
      </c>
      <c r="AL55" s="41">
        <v>20000.0</v>
      </c>
      <c r="AM55" s="40" t="s">
        <v>216</v>
      </c>
      <c r="AN55" s="40" t="s">
        <v>1383</v>
      </c>
      <c r="AO55" s="40" t="s">
        <v>224</v>
      </c>
      <c r="AP55" s="40" t="s">
        <v>1755</v>
      </c>
      <c r="AQ55" s="40" t="s">
        <v>1756</v>
      </c>
      <c r="AR55" s="40" t="s">
        <v>1757</v>
      </c>
      <c r="AS55" s="42">
        <v>1.0E138</v>
      </c>
    </row>
    <row r="56">
      <c r="A56" s="41">
        <v>52.0</v>
      </c>
      <c r="B56" s="42">
        <v>1.67E9</v>
      </c>
      <c r="C56" s="41">
        <v>133471.0</v>
      </c>
      <c r="D56" s="40" t="s">
        <v>1284</v>
      </c>
      <c r="E56" s="41" t="str">
        <f>IFERROR(__xludf.DUMMYFUNCTION("split(split(D56,""Instance_"", FALSE),"".mat"",false)"),"140_3")</f>
        <v>140_3</v>
      </c>
      <c r="F56" s="41">
        <v>140.0</v>
      </c>
      <c r="G56" s="41">
        <v>35.0</v>
      </c>
      <c r="H56" s="41">
        <v>70.0</v>
      </c>
      <c r="I56" s="44" t="s">
        <v>397</v>
      </c>
      <c r="J56" s="41">
        <v>20000.0</v>
      </c>
      <c r="K56" s="41">
        <v>10000.0</v>
      </c>
      <c r="L56" s="41">
        <v>3600.0</v>
      </c>
      <c r="M56" s="41">
        <v>1800.0</v>
      </c>
      <c r="N56" s="41">
        <v>100.0</v>
      </c>
      <c r="O56" s="40" t="s">
        <v>1370</v>
      </c>
      <c r="P56" s="40" t="s">
        <v>1371</v>
      </c>
      <c r="Q56" s="40" t="s">
        <v>1372</v>
      </c>
      <c r="R56" s="40" t="s">
        <v>1373</v>
      </c>
      <c r="S56" s="40" t="b">
        <v>0</v>
      </c>
      <c r="T56" s="40" t="s">
        <v>1373</v>
      </c>
      <c r="U56" s="40" t="s">
        <v>212</v>
      </c>
      <c r="V56" s="40" t="s">
        <v>1374</v>
      </c>
      <c r="W56" s="40" t="s">
        <v>1375</v>
      </c>
      <c r="X56" s="40" t="s">
        <v>1376</v>
      </c>
      <c r="Y56" s="40" t="s">
        <v>1377</v>
      </c>
      <c r="Z56" s="40" t="b">
        <v>0</v>
      </c>
      <c r="AA56" s="40" t="b">
        <v>1</v>
      </c>
      <c r="AB56" s="40" t="b">
        <v>0</v>
      </c>
      <c r="AC56" s="40" t="b">
        <v>0</v>
      </c>
      <c r="AD56" s="40" t="s">
        <v>1758</v>
      </c>
      <c r="AE56" s="40" t="s">
        <v>1759</v>
      </c>
      <c r="AF56" s="41">
        <v>-1.69862872171947</v>
      </c>
      <c r="AG56" s="41">
        <v>1679.8532531261</v>
      </c>
      <c r="AH56" s="42">
        <v>1.09E42</v>
      </c>
      <c r="AI56" s="45">
        <v>-1.18543268533054E16</v>
      </c>
      <c r="AJ56" s="40" t="s">
        <v>1760</v>
      </c>
      <c r="AK56" s="40" t="s">
        <v>1761</v>
      </c>
      <c r="AL56" s="41">
        <v>20000.0</v>
      </c>
      <c r="AM56" s="40" t="s">
        <v>216</v>
      </c>
      <c r="AN56" s="40" t="s">
        <v>1383</v>
      </c>
      <c r="AO56" s="40" t="s">
        <v>224</v>
      </c>
      <c r="AP56" s="40" t="s">
        <v>1762</v>
      </c>
      <c r="AQ56" s="40" t="s">
        <v>1763</v>
      </c>
      <c r="AR56" s="40" t="s">
        <v>1764</v>
      </c>
      <c r="AS56" s="42">
        <v>1.1E139</v>
      </c>
    </row>
    <row r="57">
      <c r="A57" s="41">
        <v>53.0</v>
      </c>
      <c r="B57" s="42">
        <v>1.67E9</v>
      </c>
      <c r="C57" s="41">
        <v>731249.0</v>
      </c>
      <c r="D57" s="40" t="s">
        <v>1284</v>
      </c>
      <c r="E57" s="41" t="str">
        <f>IFERROR(__xludf.DUMMYFUNCTION("split(split(D57,""Instance_"", FALSE),"".mat"",false)"),"140_3")</f>
        <v>140_3</v>
      </c>
      <c r="F57" s="41">
        <v>140.0</v>
      </c>
      <c r="G57" s="41">
        <v>35.0</v>
      </c>
      <c r="H57" s="41">
        <v>70.0</v>
      </c>
      <c r="I57" s="44" t="s">
        <v>397</v>
      </c>
      <c r="J57" s="41">
        <v>20000.0</v>
      </c>
      <c r="K57" s="41">
        <v>10000.0</v>
      </c>
      <c r="L57" s="41">
        <v>3600.0</v>
      </c>
      <c r="M57" s="41">
        <v>1800.0</v>
      </c>
      <c r="N57" s="41">
        <v>100.0</v>
      </c>
      <c r="O57" s="40" t="s">
        <v>1370</v>
      </c>
      <c r="P57" s="40" t="s">
        <v>1371</v>
      </c>
      <c r="Q57" s="40" t="s">
        <v>1372</v>
      </c>
      <c r="R57" s="40" t="s">
        <v>1373</v>
      </c>
      <c r="S57" s="40" t="b">
        <v>0</v>
      </c>
      <c r="T57" s="40" t="s">
        <v>1373</v>
      </c>
      <c r="U57" s="40" t="s">
        <v>212</v>
      </c>
      <c r="V57" s="40" t="s">
        <v>1374</v>
      </c>
      <c r="W57" s="40" t="s">
        <v>1375</v>
      </c>
      <c r="X57" s="40" t="s">
        <v>1376</v>
      </c>
      <c r="Y57" s="40" t="s">
        <v>1377</v>
      </c>
      <c r="Z57" s="40" t="b">
        <v>0</v>
      </c>
      <c r="AA57" s="40" t="b">
        <v>1</v>
      </c>
      <c r="AB57" s="40" t="b">
        <v>0</v>
      </c>
      <c r="AC57" s="40" t="b">
        <v>0</v>
      </c>
      <c r="AD57" s="40" t="s">
        <v>1765</v>
      </c>
      <c r="AE57" s="40" t="s">
        <v>1766</v>
      </c>
      <c r="AF57" s="41">
        <v>-1.64827632651747</v>
      </c>
      <c r="AG57" s="41">
        <v>1681.6338219643</v>
      </c>
      <c r="AH57" s="42">
        <v>3.78E41</v>
      </c>
      <c r="AI57" s="45">
        <v>-8.53863272971245E15</v>
      </c>
      <c r="AJ57" s="40" t="s">
        <v>1767</v>
      </c>
      <c r="AK57" s="40" t="s">
        <v>1768</v>
      </c>
      <c r="AL57" s="41">
        <v>20000.0</v>
      </c>
      <c r="AM57" s="40" t="s">
        <v>216</v>
      </c>
      <c r="AN57" s="40" t="s">
        <v>1383</v>
      </c>
      <c r="AO57" s="40" t="s">
        <v>224</v>
      </c>
      <c r="AP57" s="40" t="s">
        <v>1769</v>
      </c>
      <c r="AQ57" s="40" t="s">
        <v>1770</v>
      </c>
      <c r="AR57" s="40" t="s">
        <v>1771</v>
      </c>
      <c r="AS57" s="42">
        <v>1.0E138</v>
      </c>
    </row>
    <row r="58">
      <c r="A58" s="41">
        <v>54.0</v>
      </c>
      <c r="B58" s="42">
        <v>1.67E9</v>
      </c>
      <c r="C58" s="41">
        <v>999273.0</v>
      </c>
      <c r="D58" s="40" t="s">
        <v>1284</v>
      </c>
      <c r="E58" s="41" t="str">
        <f>IFERROR(__xludf.DUMMYFUNCTION("split(split(D58,""Instance_"", FALSE),"".mat"",false)"),"140_3")</f>
        <v>140_3</v>
      </c>
      <c r="F58" s="41">
        <v>140.0</v>
      </c>
      <c r="G58" s="41">
        <v>35.0</v>
      </c>
      <c r="H58" s="41">
        <v>70.0</v>
      </c>
      <c r="I58" s="44" t="s">
        <v>397</v>
      </c>
      <c r="J58" s="41">
        <v>20000.0</v>
      </c>
      <c r="K58" s="41">
        <v>10000.0</v>
      </c>
      <c r="L58" s="41">
        <v>3600.0</v>
      </c>
      <c r="M58" s="41">
        <v>1800.0</v>
      </c>
      <c r="N58" s="41">
        <v>100.0</v>
      </c>
      <c r="O58" s="40" t="s">
        <v>1370</v>
      </c>
      <c r="P58" s="40" t="s">
        <v>1371</v>
      </c>
      <c r="Q58" s="40" t="s">
        <v>1372</v>
      </c>
      <c r="R58" s="40" t="s">
        <v>1373</v>
      </c>
      <c r="S58" s="40" t="b">
        <v>0</v>
      </c>
      <c r="T58" s="40" t="s">
        <v>1373</v>
      </c>
      <c r="U58" s="40" t="s">
        <v>212</v>
      </c>
      <c r="V58" s="40" t="s">
        <v>1374</v>
      </c>
      <c r="W58" s="40" t="s">
        <v>1375</v>
      </c>
      <c r="X58" s="40" t="s">
        <v>1376</v>
      </c>
      <c r="Y58" s="40" t="s">
        <v>1377</v>
      </c>
      <c r="Z58" s="40" t="b">
        <v>0</v>
      </c>
      <c r="AA58" s="40" t="b">
        <v>1</v>
      </c>
      <c r="AB58" s="40" t="b">
        <v>0</v>
      </c>
      <c r="AC58" s="40" t="b">
        <v>0</v>
      </c>
      <c r="AD58" s="40" t="s">
        <v>1772</v>
      </c>
      <c r="AE58" s="40" t="s">
        <v>1773</v>
      </c>
      <c r="AF58" s="41">
        <v>-1.67876016516878</v>
      </c>
      <c r="AG58" s="41">
        <v>1682.253685236</v>
      </c>
      <c r="AH58" s="42">
        <v>1.14E42</v>
      </c>
      <c r="AI58" s="45">
        <v>-1.05459867845735E16</v>
      </c>
      <c r="AJ58" s="40" t="s">
        <v>1774</v>
      </c>
      <c r="AK58" s="40" t="s">
        <v>1775</v>
      </c>
      <c r="AL58" s="41">
        <v>20000.0</v>
      </c>
      <c r="AM58" s="40" t="s">
        <v>216</v>
      </c>
      <c r="AN58" s="40" t="s">
        <v>1383</v>
      </c>
      <c r="AO58" s="40" t="s">
        <v>224</v>
      </c>
      <c r="AP58" s="40" t="s">
        <v>1776</v>
      </c>
      <c r="AQ58" s="40" t="s">
        <v>1777</v>
      </c>
      <c r="AR58" s="40" t="s">
        <v>1778</v>
      </c>
      <c r="AS58" s="42">
        <v>1.1E139</v>
      </c>
    </row>
    <row r="59">
      <c r="A59" s="41">
        <v>56.0</v>
      </c>
      <c r="B59" s="42">
        <v>1.67E9</v>
      </c>
      <c r="C59" s="41">
        <v>510986.0</v>
      </c>
      <c r="D59" s="40" t="s">
        <v>1284</v>
      </c>
      <c r="E59" s="41" t="str">
        <f>IFERROR(__xludf.DUMMYFUNCTION("split(split(D59,""Instance_"", FALSE),"".mat"",false)"),"140_3")</f>
        <v>140_3</v>
      </c>
      <c r="F59" s="41">
        <v>140.0</v>
      </c>
      <c r="G59" s="41">
        <v>35.0</v>
      </c>
      <c r="H59" s="41">
        <v>70.0</v>
      </c>
      <c r="I59" s="44" t="s">
        <v>397</v>
      </c>
      <c r="J59" s="41">
        <v>20000.0</v>
      </c>
      <c r="K59" s="41">
        <v>10000.0</v>
      </c>
      <c r="L59" s="41">
        <v>3600.0</v>
      </c>
      <c r="M59" s="41">
        <v>1800.0</v>
      </c>
      <c r="N59" s="41">
        <v>100.0</v>
      </c>
      <c r="O59" s="40" t="s">
        <v>1370</v>
      </c>
      <c r="P59" s="40" t="s">
        <v>1371</v>
      </c>
      <c r="Q59" s="40" t="s">
        <v>1372</v>
      </c>
      <c r="R59" s="40" t="s">
        <v>1373</v>
      </c>
      <c r="S59" s="40" t="b">
        <v>0</v>
      </c>
      <c r="T59" s="40" t="s">
        <v>1373</v>
      </c>
      <c r="U59" s="40" t="s">
        <v>212</v>
      </c>
      <c r="V59" s="40" t="s">
        <v>1374</v>
      </c>
      <c r="W59" s="40" t="s">
        <v>1375</v>
      </c>
      <c r="X59" s="40" t="s">
        <v>1376</v>
      </c>
      <c r="Y59" s="40" t="s">
        <v>1377</v>
      </c>
      <c r="Z59" s="40" t="b">
        <v>0</v>
      </c>
      <c r="AA59" s="40" t="b">
        <v>1</v>
      </c>
      <c r="AB59" s="40" t="b">
        <v>0</v>
      </c>
      <c r="AC59" s="40" t="b">
        <v>0</v>
      </c>
      <c r="AD59" s="40" t="s">
        <v>1779</v>
      </c>
      <c r="AE59" s="40" t="s">
        <v>1780</v>
      </c>
      <c r="AF59" s="41">
        <v>-1.6468167675919</v>
      </c>
      <c r="AG59" s="41">
        <v>1682.9487812519</v>
      </c>
      <c r="AH59" s="42">
        <v>3.56E41</v>
      </c>
      <c r="AI59" s="45">
        <v>-8.44252109623113E15</v>
      </c>
      <c r="AJ59" s="40" t="s">
        <v>1781</v>
      </c>
      <c r="AK59" s="40" t="s">
        <v>1782</v>
      </c>
      <c r="AL59" s="41">
        <v>20000.0</v>
      </c>
      <c r="AM59" s="40" t="s">
        <v>216</v>
      </c>
      <c r="AN59" s="40" t="s">
        <v>1383</v>
      </c>
      <c r="AO59" s="40" t="s">
        <v>224</v>
      </c>
      <c r="AP59" s="40" t="s">
        <v>1783</v>
      </c>
      <c r="AQ59" s="40" t="s">
        <v>1784</v>
      </c>
      <c r="AR59" s="40" t="s">
        <v>1785</v>
      </c>
      <c r="AS59" s="42">
        <v>1.0E138</v>
      </c>
    </row>
    <row r="60">
      <c r="A60" s="41">
        <v>58.0</v>
      </c>
      <c r="B60" s="42">
        <v>1.67E9</v>
      </c>
      <c r="C60" s="41">
        <v>800699.0</v>
      </c>
      <c r="D60" s="40" t="s">
        <v>1284</v>
      </c>
      <c r="E60" s="41" t="str">
        <f>IFERROR(__xludf.DUMMYFUNCTION("split(split(D60,""Instance_"", FALSE),"".mat"",false)"),"140_3")</f>
        <v>140_3</v>
      </c>
      <c r="F60" s="41">
        <v>140.0</v>
      </c>
      <c r="G60" s="41">
        <v>35.0</v>
      </c>
      <c r="H60" s="41">
        <v>70.0</v>
      </c>
      <c r="I60" s="44" t="s">
        <v>397</v>
      </c>
      <c r="J60" s="41">
        <v>20000.0</v>
      </c>
      <c r="K60" s="41">
        <v>10000.0</v>
      </c>
      <c r="L60" s="41">
        <v>3600.0</v>
      </c>
      <c r="M60" s="41">
        <v>1800.0</v>
      </c>
      <c r="N60" s="41">
        <v>100.0</v>
      </c>
      <c r="O60" s="40" t="s">
        <v>1370</v>
      </c>
      <c r="P60" s="40" t="s">
        <v>1371</v>
      </c>
      <c r="Q60" s="40" t="s">
        <v>1372</v>
      </c>
      <c r="R60" s="40" t="s">
        <v>1373</v>
      </c>
      <c r="S60" s="40" t="b">
        <v>0</v>
      </c>
      <c r="T60" s="40" t="s">
        <v>1373</v>
      </c>
      <c r="U60" s="40" t="s">
        <v>212</v>
      </c>
      <c r="V60" s="40" t="s">
        <v>1374</v>
      </c>
      <c r="W60" s="40" t="s">
        <v>1375</v>
      </c>
      <c r="X60" s="40" t="s">
        <v>1376</v>
      </c>
      <c r="Y60" s="40" t="s">
        <v>1377</v>
      </c>
      <c r="Z60" s="40" t="b">
        <v>0</v>
      </c>
      <c r="AA60" s="40" t="b">
        <v>1</v>
      </c>
      <c r="AB60" s="40" t="b">
        <v>0</v>
      </c>
      <c r="AC60" s="40" t="b">
        <v>0</v>
      </c>
      <c r="AD60" s="40" t="s">
        <v>1786</v>
      </c>
      <c r="AE60" s="40" t="s">
        <v>1787</v>
      </c>
      <c r="AF60" s="41">
        <v>-1.57967178617733</v>
      </c>
      <c r="AG60" s="41">
        <v>1677.1343262196</v>
      </c>
      <c r="AH60" s="42">
        <v>1.05E42</v>
      </c>
      <c r="AI60" s="45">
        <v>-4.02103887255708E15</v>
      </c>
      <c r="AJ60" s="40" t="s">
        <v>1788</v>
      </c>
      <c r="AK60" s="40" t="s">
        <v>1789</v>
      </c>
      <c r="AL60" s="41">
        <v>20000.0</v>
      </c>
      <c r="AM60" s="40" t="s">
        <v>216</v>
      </c>
      <c r="AN60" s="40" t="s">
        <v>1383</v>
      </c>
      <c r="AO60" s="40" t="s">
        <v>224</v>
      </c>
      <c r="AP60" s="40" t="s">
        <v>1790</v>
      </c>
      <c r="AQ60" s="40" t="s">
        <v>1791</v>
      </c>
      <c r="AR60" s="40" t="s">
        <v>1792</v>
      </c>
      <c r="AS60" s="42">
        <v>1.1E139</v>
      </c>
    </row>
    <row r="61">
      <c r="A61" s="41">
        <v>59.0</v>
      </c>
      <c r="B61" s="42">
        <v>1.67E9</v>
      </c>
      <c r="C61" s="41">
        <v>748981.0</v>
      </c>
      <c r="D61" s="40" t="s">
        <v>1284</v>
      </c>
      <c r="E61" s="41" t="str">
        <f>IFERROR(__xludf.DUMMYFUNCTION("split(split(D61,""Instance_"", FALSE),"".mat"",false)"),"140_3")</f>
        <v>140_3</v>
      </c>
      <c r="F61" s="41">
        <v>140.0</v>
      </c>
      <c r="G61" s="41">
        <v>35.0</v>
      </c>
      <c r="H61" s="41">
        <v>70.0</v>
      </c>
      <c r="I61" s="44" t="s">
        <v>397</v>
      </c>
      <c r="J61" s="41">
        <v>20000.0</v>
      </c>
      <c r="K61" s="41">
        <v>10000.0</v>
      </c>
      <c r="L61" s="41">
        <v>3600.0</v>
      </c>
      <c r="M61" s="41">
        <v>1800.0</v>
      </c>
      <c r="N61" s="41">
        <v>100.0</v>
      </c>
      <c r="O61" s="40" t="s">
        <v>1370</v>
      </c>
      <c r="P61" s="40" t="s">
        <v>1371</v>
      </c>
      <c r="Q61" s="40" t="s">
        <v>1372</v>
      </c>
      <c r="R61" s="40" t="s">
        <v>1373</v>
      </c>
      <c r="S61" s="40" t="b">
        <v>0</v>
      </c>
      <c r="T61" s="40" t="s">
        <v>1373</v>
      </c>
      <c r="U61" s="40" t="s">
        <v>212</v>
      </c>
      <c r="V61" s="40" t="s">
        <v>1374</v>
      </c>
      <c r="W61" s="40" t="s">
        <v>1375</v>
      </c>
      <c r="X61" s="40" t="s">
        <v>1376</v>
      </c>
      <c r="Y61" s="40" t="s">
        <v>1377</v>
      </c>
      <c r="Z61" s="40" t="b">
        <v>0</v>
      </c>
      <c r="AA61" s="40" t="b">
        <v>1</v>
      </c>
      <c r="AB61" s="40" t="b">
        <v>0</v>
      </c>
      <c r="AC61" s="40" t="b">
        <v>0</v>
      </c>
      <c r="AD61" s="40" t="s">
        <v>1793</v>
      </c>
      <c r="AE61" s="40" t="s">
        <v>1794</v>
      </c>
      <c r="AF61" s="41">
        <v>-1.57024770261072</v>
      </c>
      <c r="AG61" s="41">
        <v>1674.8787474632</v>
      </c>
      <c r="AH61" s="42">
        <v>1.15E42</v>
      </c>
      <c r="AI61" s="45">
        <v>-3.40046504728656E15</v>
      </c>
      <c r="AJ61" s="40" t="s">
        <v>1795</v>
      </c>
      <c r="AK61" s="40" t="s">
        <v>1796</v>
      </c>
      <c r="AL61" s="41">
        <v>20000.0</v>
      </c>
      <c r="AM61" s="40" t="s">
        <v>216</v>
      </c>
      <c r="AN61" s="40" t="s">
        <v>1383</v>
      </c>
      <c r="AO61" s="40" t="s">
        <v>224</v>
      </c>
      <c r="AP61" s="40" t="s">
        <v>1797</v>
      </c>
      <c r="AQ61" s="40" t="s">
        <v>1798</v>
      </c>
      <c r="AR61" s="40" t="s">
        <v>1799</v>
      </c>
      <c r="AS61" s="42">
        <v>1.1E139</v>
      </c>
    </row>
    <row r="62">
      <c r="A62" s="41">
        <v>62.0</v>
      </c>
      <c r="B62" s="42">
        <v>1.67E9</v>
      </c>
      <c r="C62" s="41">
        <v>806992.0</v>
      </c>
      <c r="D62" s="40" t="s">
        <v>743</v>
      </c>
      <c r="E62" s="41" t="str">
        <f>IFERROR(__xludf.DUMMYFUNCTION("split(split(D62,""Instance_"", FALSE),"".mat"",false)"),"180_1")</f>
        <v>180_1</v>
      </c>
      <c r="F62" s="41">
        <v>180.0</v>
      </c>
      <c r="G62" s="41">
        <v>45.0</v>
      </c>
      <c r="H62" s="41">
        <v>90.0</v>
      </c>
      <c r="I62" s="44" t="s">
        <v>397</v>
      </c>
      <c r="J62" s="41">
        <v>20000.0</v>
      </c>
      <c r="K62" s="41">
        <v>10000.0</v>
      </c>
      <c r="L62" s="41">
        <v>3600.0</v>
      </c>
      <c r="M62" s="41">
        <v>1800.0</v>
      </c>
      <c r="N62" s="41">
        <v>100.0</v>
      </c>
      <c r="O62" s="40" t="s">
        <v>1370</v>
      </c>
      <c r="P62" s="40" t="s">
        <v>1371</v>
      </c>
      <c r="Q62" s="40" t="s">
        <v>1372</v>
      </c>
      <c r="R62" s="40" t="s">
        <v>1373</v>
      </c>
      <c r="S62" s="40" t="b">
        <v>0</v>
      </c>
      <c r="T62" s="40" t="s">
        <v>1373</v>
      </c>
      <c r="U62" s="40" t="s">
        <v>212</v>
      </c>
      <c r="V62" s="40" t="s">
        <v>1374</v>
      </c>
      <c r="W62" s="40" t="s">
        <v>1375</v>
      </c>
      <c r="X62" s="40" t="s">
        <v>1376</v>
      </c>
      <c r="Y62" s="40" t="s">
        <v>1377</v>
      </c>
      <c r="Z62" s="40" t="b">
        <v>0</v>
      </c>
      <c r="AA62" s="40" t="b">
        <v>1</v>
      </c>
      <c r="AB62" s="40" t="b">
        <v>0</v>
      </c>
      <c r="AC62" s="40" t="b">
        <v>0</v>
      </c>
      <c r="AD62" s="40" t="s">
        <v>1800</v>
      </c>
      <c r="AE62" s="40" t="s">
        <v>1801</v>
      </c>
      <c r="AF62" s="41">
        <v>-2.1941834064373</v>
      </c>
      <c r="AG62" s="41">
        <v>2595.5885400772</v>
      </c>
      <c r="AH62" s="42">
        <v>1.39E53</v>
      </c>
      <c r="AI62" s="45">
        <v>-6.66310851272583E15</v>
      </c>
      <c r="AJ62" s="40" t="s">
        <v>1802</v>
      </c>
      <c r="AK62" s="40" t="s">
        <v>1803</v>
      </c>
      <c r="AL62" s="41">
        <v>17653.0</v>
      </c>
      <c r="AM62" s="40" t="s">
        <v>1382</v>
      </c>
      <c r="AN62" s="40" t="s">
        <v>1383</v>
      </c>
      <c r="AO62" s="40" t="s">
        <v>224</v>
      </c>
      <c r="AP62" s="40" t="s">
        <v>1804</v>
      </c>
      <c r="AQ62" s="40" t="s">
        <v>1805</v>
      </c>
      <c r="AR62" s="40" t="s">
        <v>1806</v>
      </c>
      <c r="AS62" s="42">
        <v>1.0E176</v>
      </c>
    </row>
    <row r="63">
      <c r="A63" s="41">
        <v>60.0</v>
      </c>
      <c r="B63" s="42">
        <v>1.67E9</v>
      </c>
      <c r="C63" s="41">
        <v>210603.0</v>
      </c>
      <c r="D63" s="40" t="s">
        <v>743</v>
      </c>
      <c r="E63" s="41" t="str">
        <f>IFERROR(__xludf.DUMMYFUNCTION("split(split(D63,""Instance_"", FALSE),"".mat"",false)"),"180_1")</f>
        <v>180_1</v>
      </c>
      <c r="F63" s="41">
        <v>180.0</v>
      </c>
      <c r="G63" s="41">
        <v>45.0</v>
      </c>
      <c r="H63" s="41">
        <v>90.0</v>
      </c>
      <c r="I63" s="44" t="s">
        <v>397</v>
      </c>
      <c r="J63" s="41">
        <v>20000.0</v>
      </c>
      <c r="K63" s="41">
        <v>10000.0</v>
      </c>
      <c r="L63" s="41">
        <v>3600.0</v>
      </c>
      <c r="M63" s="41">
        <v>1800.0</v>
      </c>
      <c r="N63" s="41">
        <v>100.0</v>
      </c>
      <c r="O63" s="40" t="s">
        <v>1370</v>
      </c>
      <c r="P63" s="40" t="s">
        <v>1371</v>
      </c>
      <c r="Q63" s="40" t="s">
        <v>1372</v>
      </c>
      <c r="R63" s="40" t="s">
        <v>1373</v>
      </c>
      <c r="S63" s="40" t="b">
        <v>0</v>
      </c>
      <c r="T63" s="40" t="s">
        <v>1373</v>
      </c>
      <c r="U63" s="40" t="s">
        <v>212</v>
      </c>
      <c r="V63" s="40" t="s">
        <v>1374</v>
      </c>
      <c r="W63" s="40" t="s">
        <v>1375</v>
      </c>
      <c r="X63" s="40" t="s">
        <v>1376</v>
      </c>
      <c r="Y63" s="40" t="s">
        <v>1377</v>
      </c>
      <c r="Z63" s="40" t="b">
        <v>0</v>
      </c>
      <c r="AA63" s="40" t="b">
        <v>1</v>
      </c>
      <c r="AB63" s="40" t="b">
        <v>0</v>
      </c>
      <c r="AC63" s="40" t="b">
        <v>0</v>
      </c>
      <c r="AD63" s="40" t="s">
        <v>1807</v>
      </c>
      <c r="AE63" s="40" t="s">
        <v>1808</v>
      </c>
      <c r="AF63" s="41">
        <v>-2.02507907930207</v>
      </c>
      <c r="AG63" s="41">
        <v>2952.4397218227</v>
      </c>
      <c r="AH63" s="42">
        <v>3.77E53</v>
      </c>
      <c r="AI63" s="45">
        <v>1.5573497872862E16</v>
      </c>
      <c r="AJ63" s="40" t="s">
        <v>1809</v>
      </c>
      <c r="AK63" s="40" t="s">
        <v>1810</v>
      </c>
      <c r="AL63" s="41">
        <v>20000.0</v>
      </c>
      <c r="AM63" s="40" t="s">
        <v>216</v>
      </c>
      <c r="AN63" s="40" t="s">
        <v>1383</v>
      </c>
      <c r="AO63" s="40" t="s">
        <v>224</v>
      </c>
      <c r="AP63" s="40" t="s">
        <v>1811</v>
      </c>
      <c r="AQ63" s="40" t="s">
        <v>1812</v>
      </c>
      <c r="AR63" s="40" t="s">
        <v>1813</v>
      </c>
      <c r="AS63" s="42">
        <v>1.1E177</v>
      </c>
    </row>
    <row r="64">
      <c r="A64" s="41">
        <v>61.0</v>
      </c>
      <c r="B64" s="42">
        <v>1.67E9</v>
      </c>
      <c r="C64" s="41">
        <v>893002.0</v>
      </c>
      <c r="D64" s="40" t="s">
        <v>743</v>
      </c>
      <c r="E64" s="41" t="str">
        <f>IFERROR(__xludf.DUMMYFUNCTION("split(split(D64,""Instance_"", FALSE),"".mat"",false)"),"180_1")</f>
        <v>180_1</v>
      </c>
      <c r="F64" s="41">
        <v>180.0</v>
      </c>
      <c r="G64" s="41">
        <v>45.0</v>
      </c>
      <c r="H64" s="41">
        <v>90.0</v>
      </c>
      <c r="I64" s="44" t="s">
        <v>397</v>
      </c>
      <c r="J64" s="41">
        <v>20000.0</v>
      </c>
      <c r="K64" s="41">
        <v>10000.0</v>
      </c>
      <c r="L64" s="41">
        <v>3600.0</v>
      </c>
      <c r="M64" s="41">
        <v>1800.0</v>
      </c>
      <c r="N64" s="41">
        <v>100.0</v>
      </c>
      <c r="O64" s="40" t="s">
        <v>1370</v>
      </c>
      <c r="P64" s="40" t="s">
        <v>1371</v>
      </c>
      <c r="Q64" s="40" t="s">
        <v>1372</v>
      </c>
      <c r="R64" s="40" t="s">
        <v>1373</v>
      </c>
      <c r="S64" s="40" t="b">
        <v>0</v>
      </c>
      <c r="T64" s="40" t="s">
        <v>1373</v>
      </c>
      <c r="U64" s="40" t="s">
        <v>212</v>
      </c>
      <c r="V64" s="40" t="s">
        <v>1374</v>
      </c>
      <c r="W64" s="40" t="s">
        <v>1375</v>
      </c>
      <c r="X64" s="40" t="s">
        <v>1376</v>
      </c>
      <c r="Y64" s="40" t="s">
        <v>1377</v>
      </c>
      <c r="Z64" s="40" t="b">
        <v>0</v>
      </c>
      <c r="AA64" s="40" t="b">
        <v>1</v>
      </c>
      <c r="AB64" s="40" t="b">
        <v>0</v>
      </c>
      <c r="AC64" s="40" t="b">
        <v>0</v>
      </c>
      <c r="AD64" s="40" t="s">
        <v>1814</v>
      </c>
      <c r="AE64" s="40" t="s">
        <v>1815</v>
      </c>
      <c r="AF64" s="41">
        <v>-2.03685143090424</v>
      </c>
      <c r="AG64" s="41">
        <v>2941.948223114</v>
      </c>
      <c r="AH64" s="42">
        <v>3.75E53</v>
      </c>
      <c r="AI64" s="45">
        <v>9.85075102905584E15</v>
      </c>
      <c r="AJ64" s="40" t="s">
        <v>1816</v>
      </c>
      <c r="AK64" s="40" t="s">
        <v>1817</v>
      </c>
      <c r="AL64" s="41">
        <v>20000.0</v>
      </c>
      <c r="AM64" s="40" t="s">
        <v>216</v>
      </c>
      <c r="AN64" s="40" t="s">
        <v>1383</v>
      </c>
      <c r="AO64" s="40" t="s">
        <v>224</v>
      </c>
      <c r="AP64" s="40" t="s">
        <v>1818</v>
      </c>
      <c r="AQ64" s="40" t="s">
        <v>1819</v>
      </c>
      <c r="AR64" s="40" t="s">
        <v>1820</v>
      </c>
      <c r="AS64" s="42">
        <v>1.1E177</v>
      </c>
    </row>
    <row r="65">
      <c r="A65" s="41">
        <v>63.0</v>
      </c>
      <c r="B65" s="42">
        <v>1.67E9</v>
      </c>
      <c r="C65" s="41">
        <v>698235.0</v>
      </c>
      <c r="D65" s="40" t="s">
        <v>743</v>
      </c>
      <c r="E65" s="41" t="str">
        <f>IFERROR(__xludf.DUMMYFUNCTION("split(split(D65,""Instance_"", FALSE),"".mat"",false)"),"180_1")</f>
        <v>180_1</v>
      </c>
      <c r="F65" s="41">
        <v>180.0</v>
      </c>
      <c r="G65" s="41">
        <v>45.0</v>
      </c>
      <c r="H65" s="41">
        <v>90.0</v>
      </c>
      <c r="I65" s="44" t="s">
        <v>397</v>
      </c>
      <c r="J65" s="41">
        <v>20000.0</v>
      </c>
      <c r="K65" s="41">
        <v>10000.0</v>
      </c>
      <c r="L65" s="41">
        <v>3600.0</v>
      </c>
      <c r="M65" s="41">
        <v>1800.0</v>
      </c>
      <c r="N65" s="41">
        <v>100.0</v>
      </c>
      <c r="O65" s="40" t="s">
        <v>1370</v>
      </c>
      <c r="P65" s="40" t="s">
        <v>1371</v>
      </c>
      <c r="Q65" s="40" t="s">
        <v>1372</v>
      </c>
      <c r="R65" s="40" t="s">
        <v>1373</v>
      </c>
      <c r="S65" s="40" t="b">
        <v>0</v>
      </c>
      <c r="T65" s="40" t="s">
        <v>1373</v>
      </c>
      <c r="U65" s="40" t="s">
        <v>212</v>
      </c>
      <c r="V65" s="40" t="s">
        <v>1374</v>
      </c>
      <c r="W65" s="40" t="s">
        <v>1375</v>
      </c>
      <c r="X65" s="40" t="s">
        <v>1376</v>
      </c>
      <c r="Y65" s="40" t="s">
        <v>1377</v>
      </c>
      <c r="Z65" s="40" t="b">
        <v>0</v>
      </c>
      <c r="AA65" s="40" t="b">
        <v>1</v>
      </c>
      <c r="AB65" s="40" t="b">
        <v>0</v>
      </c>
      <c r="AC65" s="40" t="b">
        <v>0</v>
      </c>
      <c r="AD65" s="40" t="s">
        <v>1821</v>
      </c>
      <c r="AE65" s="40" t="s">
        <v>1822</v>
      </c>
      <c r="AF65" s="41">
        <v>-2.13125375145735</v>
      </c>
      <c r="AG65" s="41">
        <v>2934.4060776234</v>
      </c>
      <c r="AH65" s="42">
        <v>1.42E53</v>
      </c>
      <c r="AI65" s="45">
        <v>-3.60398747566821E14</v>
      </c>
      <c r="AJ65" s="40" t="s">
        <v>1823</v>
      </c>
      <c r="AK65" s="40" t="s">
        <v>1824</v>
      </c>
      <c r="AL65" s="41">
        <v>20000.0</v>
      </c>
      <c r="AM65" s="40" t="s">
        <v>216</v>
      </c>
      <c r="AN65" s="40" t="s">
        <v>1383</v>
      </c>
      <c r="AO65" s="40" t="s">
        <v>224</v>
      </c>
      <c r="AP65" s="40" t="s">
        <v>1825</v>
      </c>
      <c r="AQ65" s="40" t="s">
        <v>1826</v>
      </c>
      <c r="AR65" s="40" t="s">
        <v>1827</v>
      </c>
      <c r="AS65" s="42">
        <v>1.0E176</v>
      </c>
    </row>
    <row r="66">
      <c r="A66" s="41">
        <v>64.0</v>
      </c>
      <c r="B66" s="42">
        <v>1.67E9</v>
      </c>
      <c r="C66" s="41">
        <v>639751.0</v>
      </c>
      <c r="D66" s="40" t="s">
        <v>743</v>
      </c>
      <c r="E66" s="41" t="str">
        <f>IFERROR(__xludf.DUMMYFUNCTION("split(split(D66,""Instance_"", FALSE),"".mat"",false)"),"180_1")</f>
        <v>180_1</v>
      </c>
      <c r="F66" s="41">
        <v>180.0</v>
      </c>
      <c r="G66" s="41">
        <v>45.0</v>
      </c>
      <c r="H66" s="41">
        <v>90.0</v>
      </c>
      <c r="I66" s="44" t="s">
        <v>397</v>
      </c>
      <c r="J66" s="41">
        <v>20000.0</v>
      </c>
      <c r="K66" s="41">
        <v>10000.0</v>
      </c>
      <c r="L66" s="41">
        <v>3600.0</v>
      </c>
      <c r="M66" s="41">
        <v>1800.0</v>
      </c>
      <c r="N66" s="41">
        <v>100.0</v>
      </c>
      <c r="O66" s="40" t="s">
        <v>1370</v>
      </c>
      <c r="P66" s="40" t="s">
        <v>1371</v>
      </c>
      <c r="Q66" s="40" t="s">
        <v>1372</v>
      </c>
      <c r="R66" s="40" t="s">
        <v>1373</v>
      </c>
      <c r="S66" s="40" t="b">
        <v>0</v>
      </c>
      <c r="T66" s="40" t="s">
        <v>1373</v>
      </c>
      <c r="U66" s="40" t="s">
        <v>212</v>
      </c>
      <c r="V66" s="40" t="s">
        <v>1374</v>
      </c>
      <c r="W66" s="40" t="s">
        <v>1375</v>
      </c>
      <c r="X66" s="40" t="s">
        <v>1376</v>
      </c>
      <c r="Y66" s="40" t="s">
        <v>1377</v>
      </c>
      <c r="Z66" s="40" t="b">
        <v>0</v>
      </c>
      <c r="AA66" s="40" t="b">
        <v>1</v>
      </c>
      <c r="AB66" s="40" t="b">
        <v>0</v>
      </c>
      <c r="AC66" s="40" t="b">
        <v>0</v>
      </c>
      <c r="AD66" s="40" t="s">
        <v>1828</v>
      </c>
      <c r="AE66" s="40" t="s">
        <v>1829</v>
      </c>
      <c r="AF66" s="41">
        <v>-2.14425960252761</v>
      </c>
      <c r="AG66" s="41">
        <v>2928.1880066395</v>
      </c>
      <c r="AH66" s="42">
        <v>2.31E53</v>
      </c>
      <c r="AI66" s="45">
        <v>-4.23622473529661E15</v>
      </c>
      <c r="AJ66" s="40" t="s">
        <v>1830</v>
      </c>
      <c r="AK66" s="40" t="s">
        <v>1831</v>
      </c>
      <c r="AL66" s="41">
        <v>20000.0</v>
      </c>
      <c r="AM66" s="40" t="s">
        <v>216</v>
      </c>
      <c r="AN66" s="40" t="s">
        <v>1383</v>
      </c>
      <c r="AO66" s="40" t="s">
        <v>224</v>
      </c>
      <c r="AP66" s="40" t="s">
        <v>1832</v>
      </c>
      <c r="AQ66" s="40" t="s">
        <v>1833</v>
      </c>
      <c r="AR66" s="40" t="s">
        <v>1834</v>
      </c>
      <c r="AS66" s="42">
        <v>1.0E177</v>
      </c>
    </row>
    <row r="67">
      <c r="A67" s="41">
        <v>65.0</v>
      </c>
      <c r="B67" s="42">
        <v>1.67E9</v>
      </c>
      <c r="C67" s="41">
        <v>159182.0</v>
      </c>
      <c r="D67" s="40" t="s">
        <v>743</v>
      </c>
      <c r="E67" s="41" t="str">
        <f>IFERROR(__xludf.DUMMYFUNCTION("split(split(D67,""Instance_"", FALSE),"".mat"",false)"),"180_1")</f>
        <v>180_1</v>
      </c>
      <c r="F67" s="41">
        <v>180.0</v>
      </c>
      <c r="G67" s="41">
        <v>45.0</v>
      </c>
      <c r="H67" s="41">
        <v>90.0</v>
      </c>
      <c r="I67" s="44" t="s">
        <v>397</v>
      </c>
      <c r="J67" s="41">
        <v>20000.0</v>
      </c>
      <c r="K67" s="41">
        <v>10000.0</v>
      </c>
      <c r="L67" s="41">
        <v>3600.0</v>
      </c>
      <c r="M67" s="41">
        <v>1800.0</v>
      </c>
      <c r="N67" s="41">
        <v>100.0</v>
      </c>
      <c r="O67" s="40" t="s">
        <v>1370</v>
      </c>
      <c r="P67" s="40" t="s">
        <v>1371</v>
      </c>
      <c r="Q67" s="40" t="s">
        <v>1372</v>
      </c>
      <c r="R67" s="40" t="s">
        <v>1373</v>
      </c>
      <c r="S67" s="40" t="b">
        <v>0</v>
      </c>
      <c r="T67" s="40" t="s">
        <v>1373</v>
      </c>
      <c r="U67" s="40" t="s">
        <v>212</v>
      </c>
      <c r="V67" s="40" t="s">
        <v>1374</v>
      </c>
      <c r="W67" s="40" t="s">
        <v>1375</v>
      </c>
      <c r="X67" s="40" t="s">
        <v>1376</v>
      </c>
      <c r="Y67" s="40" t="s">
        <v>1377</v>
      </c>
      <c r="Z67" s="40" t="b">
        <v>0</v>
      </c>
      <c r="AA67" s="40" t="b">
        <v>1</v>
      </c>
      <c r="AB67" s="40" t="b">
        <v>0</v>
      </c>
      <c r="AC67" s="40" t="b">
        <v>0</v>
      </c>
      <c r="AD67" s="40" t="s">
        <v>1835</v>
      </c>
      <c r="AE67" s="40" t="s">
        <v>1836</v>
      </c>
      <c r="AF67" s="41">
        <v>-1.99195781182317</v>
      </c>
      <c r="AG67" s="41">
        <v>2928.6845350266</v>
      </c>
      <c r="AH67" s="42">
        <v>9.56E52</v>
      </c>
      <c r="AI67" s="45">
        <v>3.1674327624907E15</v>
      </c>
      <c r="AJ67" s="40" t="s">
        <v>1837</v>
      </c>
      <c r="AK67" s="40" t="s">
        <v>1838</v>
      </c>
      <c r="AL67" s="41">
        <v>20000.0</v>
      </c>
      <c r="AM67" s="40" t="s">
        <v>216</v>
      </c>
      <c r="AN67" s="40" t="s">
        <v>1383</v>
      </c>
      <c r="AO67" s="40" t="s">
        <v>224</v>
      </c>
      <c r="AP67" s="40" t="s">
        <v>1839</v>
      </c>
      <c r="AQ67" s="40" t="s">
        <v>1840</v>
      </c>
      <c r="AR67" s="40" t="s">
        <v>1841</v>
      </c>
      <c r="AS67" s="42">
        <v>1.1E175</v>
      </c>
    </row>
    <row r="68">
      <c r="A68" s="41">
        <v>66.0</v>
      </c>
      <c r="B68" s="42">
        <v>1.67E9</v>
      </c>
      <c r="C68" s="41">
        <v>327467.0</v>
      </c>
      <c r="D68" s="40" t="s">
        <v>743</v>
      </c>
      <c r="E68" s="41" t="str">
        <f>IFERROR(__xludf.DUMMYFUNCTION("split(split(D68,""Instance_"", FALSE),"".mat"",false)"),"180_1")</f>
        <v>180_1</v>
      </c>
      <c r="F68" s="41">
        <v>180.0</v>
      </c>
      <c r="G68" s="41">
        <v>45.0</v>
      </c>
      <c r="H68" s="41">
        <v>90.0</v>
      </c>
      <c r="I68" s="44" t="s">
        <v>397</v>
      </c>
      <c r="J68" s="41">
        <v>20000.0</v>
      </c>
      <c r="K68" s="41">
        <v>10000.0</v>
      </c>
      <c r="L68" s="41">
        <v>3600.0</v>
      </c>
      <c r="M68" s="41">
        <v>1800.0</v>
      </c>
      <c r="N68" s="41">
        <v>100.0</v>
      </c>
      <c r="O68" s="40" t="s">
        <v>1370</v>
      </c>
      <c r="P68" s="40" t="s">
        <v>1371</v>
      </c>
      <c r="Q68" s="40" t="s">
        <v>1372</v>
      </c>
      <c r="R68" s="40" t="s">
        <v>1373</v>
      </c>
      <c r="S68" s="40" t="b">
        <v>0</v>
      </c>
      <c r="T68" s="40" t="s">
        <v>1373</v>
      </c>
      <c r="U68" s="40" t="s">
        <v>212</v>
      </c>
      <c r="V68" s="40" t="s">
        <v>1374</v>
      </c>
      <c r="W68" s="40" t="s">
        <v>1375</v>
      </c>
      <c r="X68" s="40" t="s">
        <v>1376</v>
      </c>
      <c r="Y68" s="40" t="s">
        <v>1377</v>
      </c>
      <c r="Z68" s="40" t="b">
        <v>0</v>
      </c>
      <c r="AA68" s="40" t="b">
        <v>1</v>
      </c>
      <c r="AB68" s="40" t="b">
        <v>0</v>
      </c>
      <c r="AC68" s="40" t="b">
        <v>0</v>
      </c>
      <c r="AD68" s="40" t="s">
        <v>1842</v>
      </c>
      <c r="AE68" s="40" t="s">
        <v>1843</v>
      </c>
      <c r="AF68" s="41">
        <v>-2.03455316918389</v>
      </c>
      <c r="AG68" s="41">
        <v>2930.2566249371</v>
      </c>
      <c r="AH68" s="42">
        <v>2.13E53</v>
      </c>
      <c r="AI68" s="45">
        <v>1.09679764102577E16</v>
      </c>
      <c r="AJ68" s="40" t="s">
        <v>1844</v>
      </c>
      <c r="AK68" s="40" t="s">
        <v>1845</v>
      </c>
      <c r="AL68" s="41">
        <v>20000.0</v>
      </c>
      <c r="AM68" s="40" t="s">
        <v>216</v>
      </c>
      <c r="AN68" s="40" t="s">
        <v>1383</v>
      </c>
      <c r="AO68" s="40" t="s">
        <v>224</v>
      </c>
      <c r="AP68" s="40" t="s">
        <v>1846</v>
      </c>
      <c r="AQ68" s="40" t="s">
        <v>1847</v>
      </c>
      <c r="AR68" s="40" t="s">
        <v>1848</v>
      </c>
      <c r="AS68" s="42">
        <v>1.0E177</v>
      </c>
    </row>
    <row r="69">
      <c r="A69" s="41">
        <v>67.0</v>
      </c>
      <c r="B69" s="42">
        <v>1.67E9</v>
      </c>
      <c r="C69" s="41">
        <v>639024.0</v>
      </c>
      <c r="D69" s="40" t="s">
        <v>743</v>
      </c>
      <c r="E69" s="41" t="str">
        <f>IFERROR(__xludf.DUMMYFUNCTION("split(split(D69,""Instance_"", FALSE),"".mat"",false)"),"180_1")</f>
        <v>180_1</v>
      </c>
      <c r="F69" s="41">
        <v>180.0</v>
      </c>
      <c r="G69" s="41">
        <v>45.0</v>
      </c>
      <c r="H69" s="41">
        <v>90.0</v>
      </c>
      <c r="I69" s="44" t="s">
        <v>397</v>
      </c>
      <c r="J69" s="41">
        <v>20000.0</v>
      </c>
      <c r="K69" s="41">
        <v>10000.0</v>
      </c>
      <c r="L69" s="41">
        <v>3600.0</v>
      </c>
      <c r="M69" s="41">
        <v>1800.0</v>
      </c>
      <c r="N69" s="41">
        <v>100.0</v>
      </c>
      <c r="O69" s="40" t="s">
        <v>1370</v>
      </c>
      <c r="P69" s="40" t="s">
        <v>1371</v>
      </c>
      <c r="Q69" s="40" t="s">
        <v>1372</v>
      </c>
      <c r="R69" s="40" t="s">
        <v>1373</v>
      </c>
      <c r="S69" s="40" t="b">
        <v>0</v>
      </c>
      <c r="T69" s="40" t="s">
        <v>1373</v>
      </c>
      <c r="U69" s="40" t="s">
        <v>212</v>
      </c>
      <c r="V69" s="40" t="s">
        <v>1374</v>
      </c>
      <c r="W69" s="40" t="s">
        <v>1375</v>
      </c>
      <c r="X69" s="40" t="s">
        <v>1376</v>
      </c>
      <c r="Y69" s="40" t="s">
        <v>1377</v>
      </c>
      <c r="Z69" s="40" t="b">
        <v>0</v>
      </c>
      <c r="AA69" s="40" t="b">
        <v>1</v>
      </c>
      <c r="AB69" s="40" t="b">
        <v>0</v>
      </c>
      <c r="AC69" s="40" t="b">
        <v>0</v>
      </c>
      <c r="AD69" s="40" t="s">
        <v>1849</v>
      </c>
      <c r="AE69" s="40" t="s">
        <v>1850</v>
      </c>
      <c r="AF69" s="41">
        <v>-2.07147130179206</v>
      </c>
      <c r="AG69" s="41">
        <v>2911.109474659</v>
      </c>
      <c r="AH69" s="42">
        <v>2.94E53</v>
      </c>
      <c r="AI69" s="45">
        <v>-6.97857615649389E15</v>
      </c>
      <c r="AJ69" s="40" t="s">
        <v>1851</v>
      </c>
      <c r="AK69" s="40" t="s">
        <v>1852</v>
      </c>
      <c r="AL69" s="41">
        <v>19863.0</v>
      </c>
      <c r="AM69" s="40" t="s">
        <v>1382</v>
      </c>
      <c r="AN69" s="40" t="s">
        <v>1383</v>
      </c>
      <c r="AO69" s="40" t="s">
        <v>224</v>
      </c>
      <c r="AP69" s="40" t="s">
        <v>1853</v>
      </c>
      <c r="AQ69" s="40" t="s">
        <v>1854</v>
      </c>
      <c r="AR69" s="40" t="s">
        <v>1855</v>
      </c>
      <c r="AS69" s="42">
        <v>1.1E177</v>
      </c>
    </row>
    <row r="70">
      <c r="A70" s="41">
        <v>70.0</v>
      </c>
      <c r="B70" s="42">
        <v>1.67E9</v>
      </c>
      <c r="C70" s="41">
        <v>433132.0</v>
      </c>
      <c r="D70" s="40" t="s">
        <v>765</v>
      </c>
      <c r="E70" s="41" t="str">
        <f>IFERROR(__xludf.DUMMYFUNCTION("split(split(D70,""Instance_"", FALSE),"".mat"",false)"),"180_2")</f>
        <v>180_2</v>
      </c>
      <c r="F70" s="41">
        <v>180.0</v>
      </c>
      <c r="G70" s="41">
        <v>45.0</v>
      </c>
      <c r="H70" s="41">
        <v>90.0</v>
      </c>
      <c r="I70" s="44" t="s">
        <v>397</v>
      </c>
      <c r="J70" s="41">
        <v>20000.0</v>
      </c>
      <c r="K70" s="41">
        <v>10000.0</v>
      </c>
      <c r="L70" s="41">
        <v>3600.0</v>
      </c>
      <c r="M70" s="41">
        <v>1800.0</v>
      </c>
      <c r="N70" s="41">
        <v>100.0</v>
      </c>
      <c r="O70" s="40" t="s">
        <v>1370</v>
      </c>
      <c r="P70" s="40" t="s">
        <v>1371</v>
      </c>
      <c r="Q70" s="40" t="s">
        <v>1372</v>
      </c>
      <c r="R70" s="40" t="s">
        <v>1373</v>
      </c>
      <c r="S70" s="40" t="b">
        <v>0</v>
      </c>
      <c r="T70" s="40" t="s">
        <v>1373</v>
      </c>
      <c r="U70" s="40" t="s">
        <v>212</v>
      </c>
      <c r="V70" s="40" t="s">
        <v>1374</v>
      </c>
      <c r="W70" s="40" t="s">
        <v>1375</v>
      </c>
      <c r="X70" s="40" t="s">
        <v>1376</v>
      </c>
      <c r="Y70" s="40" t="s">
        <v>1377</v>
      </c>
      <c r="Z70" s="40" t="b">
        <v>0</v>
      </c>
      <c r="AA70" s="40" t="b">
        <v>1</v>
      </c>
      <c r="AB70" s="40" t="b">
        <v>0</v>
      </c>
      <c r="AC70" s="40" t="b">
        <v>0</v>
      </c>
      <c r="AD70" s="40" t="s">
        <v>1856</v>
      </c>
      <c r="AE70" s="40" t="s">
        <v>1857</v>
      </c>
      <c r="AF70" s="41">
        <v>-1.94016278773545</v>
      </c>
      <c r="AG70" s="41">
        <v>2921.5397970676</v>
      </c>
      <c r="AH70" s="42">
        <v>1.51E54</v>
      </c>
      <c r="AI70" s="45">
        <v>-1.72554115803058E16</v>
      </c>
      <c r="AJ70" s="40" t="s">
        <v>1858</v>
      </c>
      <c r="AK70" s="40" t="s">
        <v>1859</v>
      </c>
      <c r="AL70" s="41">
        <v>20000.0</v>
      </c>
      <c r="AM70" s="40" t="s">
        <v>216</v>
      </c>
      <c r="AN70" s="40" t="s">
        <v>1383</v>
      </c>
      <c r="AO70" s="40" t="s">
        <v>224</v>
      </c>
      <c r="AP70" s="40" t="s">
        <v>1860</v>
      </c>
      <c r="AQ70" s="40" t="s">
        <v>1861</v>
      </c>
      <c r="AR70" s="40" t="s">
        <v>1862</v>
      </c>
      <c r="AS70" s="42">
        <v>1.1E179</v>
      </c>
    </row>
    <row r="71">
      <c r="A71" s="41">
        <v>68.0</v>
      </c>
      <c r="B71" s="42">
        <v>1.67E9</v>
      </c>
      <c r="C71" s="41">
        <v>867628.0</v>
      </c>
      <c r="D71" s="40" t="s">
        <v>743</v>
      </c>
      <c r="E71" s="41" t="str">
        <f>IFERROR(__xludf.DUMMYFUNCTION("split(split(D71,""Instance_"", FALSE),"".mat"",false)"),"180_1")</f>
        <v>180_1</v>
      </c>
      <c r="F71" s="41">
        <v>180.0</v>
      </c>
      <c r="G71" s="41">
        <v>45.0</v>
      </c>
      <c r="H71" s="41">
        <v>90.0</v>
      </c>
      <c r="I71" s="44" t="s">
        <v>397</v>
      </c>
      <c r="J71" s="41">
        <v>20000.0</v>
      </c>
      <c r="K71" s="41">
        <v>10000.0</v>
      </c>
      <c r="L71" s="41">
        <v>3600.0</v>
      </c>
      <c r="M71" s="41">
        <v>1800.0</v>
      </c>
      <c r="N71" s="41">
        <v>100.0</v>
      </c>
      <c r="O71" s="40" t="s">
        <v>1370</v>
      </c>
      <c r="P71" s="40" t="s">
        <v>1371</v>
      </c>
      <c r="Q71" s="40" t="s">
        <v>1372</v>
      </c>
      <c r="R71" s="40" t="s">
        <v>1373</v>
      </c>
      <c r="S71" s="40" t="b">
        <v>0</v>
      </c>
      <c r="T71" s="40" t="s">
        <v>1373</v>
      </c>
      <c r="U71" s="40" t="s">
        <v>212</v>
      </c>
      <c r="V71" s="40" t="s">
        <v>1374</v>
      </c>
      <c r="W71" s="40" t="s">
        <v>1375</v>
      </c>
      <c r="X71" s="40" t="s">
        <v>1376</v>
      </c>
      <c r="Y71" s="40" t="s">
        <v>1377</v>
      </c>
      <c r="Z71" s="40" t="b">
        <v>0</v>
      </c>
      <c r="AA71" s="40" t="b">
        <v>1</v>
      </c>
      <c r="AB71" s="40" t="b">
        <v>0</v>
      </c>
      <c r="AC71" s="40" t="b">
        <v>0</v>
      </c>
      <c r="AD71" s="40" t="s">
        <v>1863</v>
      </c>
      <c r="AE71" s="40" t="s">
        <v>1864</v>
      </c>
      <c r="AF71" s="41">
        <v>-2.1213581281663</v>
      </c>
      <c r="AG71" s="41">
        <v>2930.7143461704</v>
      </c>
      <c r="AH71" s="42">
        <v>1.89E53</v>
      </c>
      <c r="AI71" s="45">
        <v>-3.12294385014558E16</v>
      </c>
      <c r="AJ71" s="40" t="s">
        <v>1865</v>
      </c>
      <c r="AK71" s="40" t="s">
        <v>1866</v>
      </c>
      <c r="AL71" s="41">
        <v>20000.0</v>
      </c>
      <c r="AM71" s="40" t="s">
        <v>216</v>
      </c>
      <c r="AN71" s="40" t="s">
        <v>1383</v>
      </c>
      <c r="AO71" s="40" t="s">
        <v>224</v>
      </c>
      <c r="AP71" s="40" t="s">
        <v>1867</v>
      </c>
      <c r="AQ71" s="40" t="s">
        <v>1868</v>
      </c>
      <c r="AR71" s="40" t="s">
        <v>1869</v>
      </c>
      <c r="AS71" s="42">
        <v>1.1E176</v>
      </c>
    </row>
    <row r="72">
      <c r="A72" s="41">
        <v>69.0</v>
      </c>
      <c r="B72" s="42">
        <v>1.67E9</v>
      </c>
      <c r="C72" s="41">
        <v>51191.0</v>
      </c>
      <c r="D72" s="40" t="s">
        <v>743</v>
      </c>
      <c r="E72" s="41" t="str">
        <f>IFERROR(__xludf.DUMMYFUNCTION("split(split(D72,""Instance_"", FALSE),"".mat"",false)"),"180_1")</f>
        <v>180_1</v>
      </c>
      <c r="F72" s="41">
        <v>180.0</v>
      </c>
      <c r="G72" s="41">
        <v>45.0</v>
      </c>
      <c r="H72" s="41">
        <v>90.0</v>
      </c>
      <c r="I72" s="44" t="s">
        <v>397</v>
      </c>
      <c r="J72" s="41">
        <v>20000.0</v>
      </c>
      <c r="K72" s="41">
        <v>10000.0</v>
      </c>
      <c r="L72" s="41">
        <v>3600.0</v>
      </c>
      <c r="M72" s="41">
        <v>1800.0</v>
      </c>
      <c r="N72" s="41">
        <v>100.0</v>
      </c>
      <c r="O72" s="40" t="s">
        <v>1370</v>
      </c>
      <c r="P72" s="40" t="s">
        <v>1371</v>
      </c>
      <c r="Q72" s="40" t="s">
        <v>1372</v>
      </c>
      <c r="R72" s="40" t="s">
        <v>1373</v>
      </c>
      <c r="S72" s="40" t="b">
        <v>0</v>
      </c>
      <c r="T72" s="40" t="s">
        <v>1373</v>
      </c>
      <c r="U72" s="40" t="s">
        <v>212</v>
      </c>
      <c r="V72" s="40" t="s">
        <v>1374</v>
      </c>
      <c r="W72" s="40" t="s">
        <v>1375</v>
      </c>
      <c r="X72" s="40" t="s">
        <v>1376</v>
      </c>
      <c r="Y72" s="40" t="s">
        <v>1377</v>
      </c>
      <c r="Z72" s="40" t="b">
        <v>0</v>
      </c>
      <c r="AA72" s="40" t="b">
        <v>1</v>
      </c>
      <c r="AB72" s="40" t="b">
        <v>0</v>
      </c>
      <c r="AC72" s="40" t="b">
        <v>0</v>
      </c>
      <c r="AD72" s="40" t="s">
        <v>1870</v>
      </c>
      <c r="AE72" s="40" t="s">
        <v>1871</v>
      </c>
      <c r="AF72" s="41">
        <v>-2.01682225104928</v>
      </c>
      <c r="AG72" s="41">
        <v>2930.9115533829</v>
      </c>
      <c r="AH72" s="42">
        <v>4.46E52</v>
      </c>
      <c r="AI72" s="45">
        <v>1.9587287081707E15</v>
      </c>
      <c r="AJ72" s="40" t="s">
        <v>1872</v>
      </c>
      <c r="AK72" s="40" t="s">
        <v>1873</v>
      </c>
      <c r="AL72" s="41">
        <v>20000.0</v>
      </c>
      <c r="AM72" s="40" t="s">
        <v>216</v>
      </c>
      <c r="AN72" s="40" t="s">
        <v>1383</v>
      </c>
      <c r="AO72" s="40" t="s">
        <v>224</v>
      </c>
      <c r="AP72" s="40" t="s">
        <v>1874</v>
      </c>
      <c r="AQ72" s="40" t="s">
        <v>1875</v>
      </c>
      <c r="AR72" s="40" t="s">
        <v>1876</v>
      </c>
      <c r="AS72" s="42">
        <v>1.1E174</v>
      </c>
    </row>
    <row r="73">
      <c r="A73" s="41">
        <v>72.0</v>
      </c>
      <c r="B73" s="42">
        <v>1.67E9</v>
      </c>
      <c r="C73" s="41">
        <v>620281.0</v>
      </c>
      <c r="D73" s="40" t="s">
        <v>765</v>
      </c>
      <c r="E73" s="41" t="str">
        <f>IFERROR(__xludf.DUMMYFUNCTION("split(split(D73,""Instance_"", FALSE),"".mat"",false)"),"180_2")</f>
        <v>180_2</v>
      </c>
      <c r="F73" s="41">
        <v>180.0</v>
      </c>
      <c r="G73" s="41">
        <v>45.0</v>
      </c>
      <c r="H73" s="41">
        <v>90.0</v>
      </c>
      <c r="I73" s="44" t="s">
        <v>397</v>
      </c>
      <c r="J73" s="41">
        <v>20000.0</v>
      </c>
      <c r="K73" s="41">
        <v>10000.0</v>
      </c>
      <c r="L73" s="41">
        <v>3600.0</v>
      </c>
      <c r="M73" s="41">
        <v>1800.0</v>
      </c>
      <c r="N73" s="41">
        <v>100.0</v>
      </c>
      <c r="O73" s="40" t="s">
        <v>1370</v>
      </c>
      <c r="P73" s="40" t="s">
        <v>1371</v>
      </c>
      <c r="Q73" s="40" t="s">
        <v>1372</v>
      </c>
      <c r="R73" s="40" t="s">
        <v>1373</v>
      </c>
      <c r="S73" s="40" t="b">
        <v>0</v>
      </c>
      <c r="T73" s="40" t="s">
        <v>1373</v>
      </c>
      <c r="U73" s="40" t="s">
        <v>212</v>
      </c>
      <c r="V73" s="40" t="s">
        <v>1374</v>
      </c>
      <c r="W73" s="40" t="s">
        <v>1375</v>
      </c>
      <c r="X73" s="40" t="s">
        <v>1376</v>
      </c>
      <c r="Y73" s="40" t="s">
        <v>1377</v>
      </c>
      <c r="Z73" s="40" t="b">
        <v>0</v>
      </c>
      <c r="AA73" s="40" t="b">
        <v>1</v>
      </c>
      <c r="AB73" s="40" t="b">
        <v>0</v>
      </c>
      <c r="AC73" s="40" t="b">
        <v>0</v>
      </c>
      <c r="AD73" s="40" t="s">
        <v>1877</v>
      </c>
      <c r="AE73" s="40" t="s">
        <v>1878</v>
      </c>
      <c r="AF73" s="41">
        <v>-1.68916626389043</v>
      </c>
      <c r="AG73" s="41">
        <v>2930.3151381016</v>
      </c>
      <c r="AH73" s="42">
        <v>1.37E54</v>
      </c>
      <c r="AI73" s="45">
        <v>-2.0862201625975E16</v>
      </c>
      <c r="AJ73" s="40" t="s">
        <v>1879</v>
      </c>
      <c r="AK73" s="40" t="s">
        <v>1880</v>
      </c>
      <c r="AL73" s="41">
        <v>20000.0</v>
      </c>
      <c r="AM73" s="40" t="s">
        <v>216</v>
      </c>
      <c r="AN73" s="40" t="s">
        <v>1383</v>
      </c>
      <c r="AO73" s="40" t="s">
        <v>224</v>
      </c>
      <c r="AP73" s="40" t="s">
        <v>1881</v>
      </c>
      <c r="AQ73" s="40" t="s">
        <v>1882</v>
      </c>
      <c r="AR73" s="40" t="s">
        <v>1883</v>
      </c>
      <c r="AS73" s="42">
        <v>1.1E179</v>
      </c>
    </row>
    <row r="74">
      <c r="A74" s="41">
        <v>71.0</v>
      </c>
      <c r="B74" s="42">
        <v>1.67E9</v>
      </c>
      <c r="C74" s="41">
        <v>736582.0</v>
      </c>
      <c r="D74" s="40" t="s">
        <v>765</v>
      </c>
      <c r="E74" s="41" t="str">
        <f>IFERROR(__xludf.DUMMYFUNCTION("split(split(D74,""Instance_"", FALSE),"".mat"",false)"),"180_2")</f>
        <v>180_2</v>
      </c>
      <c r="F74" s="41">
        <v>180.0</v>
      </c>
      <c r="G74" s="41">
        <v>45.0</v>
      </c>
      <c r="H74" s="41">
        <v>90.0</v>
      </c>
      <c r="I74" s="44" t="s">
        <v>397</v>
      </c>
      <c r="J74" s="41">
        <v>20000.0</v>
      </c>
      <c r="K74" s="41">
        <v>10000.0</v>
      </c>
      <c r="L74" s="41">
        <v>3600.0</v>
      </c>
      <c r="M74" s="41">
        <v>1800.0</v>
      </c>
      <c r="N74" s="41">
        <v>100.0</v>
      </c>
      <c r="O74" s="40" t="s">
        <v>1370</v>
      </c>
      <c r="P74" s="40" t="s">
        <v>1371</v>
      </c>
      <c r="Q74" s="40" t="s">
        <v>1372</v>
      </c>
      <c r="R74" s="40" t="s">
        <v>1373</v>
      </c>
      <c r="S74" s="40" t="b">
        <v>0</v>
      </c>
      <c r="T74" s="40" t="s">
        <v>1373</v>
      </c>
      <c r="U74" s="40" t="s">
        <v>212</v>
      </c>
      <c r="V74" s="40" t="s">
        <v>1374</v>
      </c>
      <c r="W74" s="40" t="s">
        <v>1375</v>
      </c>
      <c r="X74" s="40" t="s">
        <v>1376</v>
      </c>
      <c r="Y74" s="40" t="s">
        <v>1377</v>
      </c>
      <c r="Z74" s="40" t="b">
        <v>0</v>
      </c>
      <c r="AA74" s="40" t="b">
        <v>1</v>
      </c>
      <c r="AB74" s="40" t="b">
        <v>0</v>
      </c>
      <c r="AC74" s="40" t="b">
        <v>0</v>
      </c>
      <c r="AD74" s="40" t="s">
        <v>1884</v>
      </c>
      <c r="AE74" s="40" t="s">
        <v>1885</v>
      </c>
      <c r="AF74" s="41">
        <v>-1.70967064581229</v>
      </c>
      <c r="AG74" s="41">
        <v>2932.1921966076</v>
      </c>
      <c r="AH74" s="42">
        <v>1.25E54</v>
      </c>
      <c r="AI74" s="45">
        <v>-3.3254201702701E16</v>
      </c>
      <c r="AJ74" s="40" t="s">
        <v>1886</v>
      </c>
      <c r="AK74" s="40" t="s">
        <v>1887</v>
      </c>
      <c r="AL74" s="41">
        <v>20000.0</v>
      </c>
      <c r="AM74" s="40" t="s">
        <v>216</v>
      </c>
      <c r="AN74" s="40" t="s">
        <v>1383</v>
      </c>
      <c r="AO74" s="40" t="s">
        <v>224</v>
      </c>
      <c r="AP74" s="40" t="s">
        <v>1888</v>
      </c>
      <c r="AQ74" s="40" t="s">
        <v>1889</v>
      </c>
      <c r="AR74" s="40" t="s">
        <v>1890</v>
      </c>
      <c r="AS74" s="42">
        <v>1.1E179</v>
      </c>
    </row>
    <row r="75">
      <c r="A75" s="41">
        <v>73.0</v>
      </c>
      <c r="B75" s="42">
        <v>1.67E9</v>
      </c>
      <c r="C75" s="41">
        <v>157200.0</v>
      </c>
      <c r="D75" s="40" t="s">
        <v>765</v>
      </c>
      <c r="E75" s="41" t="str">
        <f>IFERROR(__xludf.DUMMYFUNCTION("split(split(D75,""Instance_"", FALSE),"".mat"",false)"),"180_2")</f>
        <v>180_2</v>
      </c>
      <c r="F75" s="41">
        <v>180.0</v>
      </c>
      <c r="G75" s="41">
        <v>45.0</v>
      </c>
      <c r="H75" s="41">
        <v>90.0</v>
      </c>
      <c r="I75" s="44" t="s">
        <v>397</v>
      </c>
      <c r="J75" s="41">
        <v>20000.0</v>
      </c>
      <c r="K75" s="41">
        <v>10000.0</v>
      </c>
      <c r="L75" s="41">
        <v>3600.0</v>
      </c>
      <c r="M75" s="41">
        <v>1800.0</v>
      </c>
      <c r="N75" s="41">
        <v>100.0</v>
      </c>
      <c r="O75" s="40" t="s">
        <v>1370</v>
      </c>
      <c r="P75" s="40" t="s">
        <v>1371</v>
      </c>
      <c r="Q75" s="40" t="s">
        <v>1372</v>
      </c>
      <c r="R75" s="40" t="s">
        <v>1373</v>
      </c>
      <c r="S75" s="40" t="b">
        <v>0</v>
      </c>
      <c r="T75" s="40" t="s">
        <v>1373</v>
      </c>
      <c r="U75" s="40" t="s">
        <v>212</v>
      </c>
      <c r="V75" s="40" t="s">
        <v>1374</v>
      </c>
      <c r="W75" s="40" t="s">
        <v>1375</v>
      </c>
      <c r="X75" s="40" t="s">
        <v>1376</v>
      </c>
      <c r="Y75" s="40" t="s">
        <v>1377</v>
      </c>
      <c r="Z75" s="40" t="b">
        <v>0</v>
      </c>
      <c r="AA75" s="40" t="b">
        <v>1</v>
      </c>
      <c r="AB75" s="40" t="b">
        <v>0</v>
      </c>
      <c r="AC75" s="40" t="b">
        <v>0</v>
      </c>
      <c r="AD75" s="40" t="s">
        <v>1891</v>
      </c>
      <c r="AE75" s="40" t="s">
        <v>1892</v>
      </c>
      <c r="AF75" s="41">
        <v>-1.88020863032634</v>
      </c>
      <c r="AG75" s="41">
        <v>2925.0616483688</v>
      </c>
      <c r="AH75" s="42">
        <v>1.44E54</v>
      </c>
      <c r="AI75" s="45">
        <v>-1.36320303633303E16</v>
      </c>
      <c r="AJ75" s="40" t="s">
        <v>1893</v>
      </c>
      <c r="AK75" s="40" t="s">
        <v>1894</v>
      </c>
      <c r="AL75" s="41">
        <v>20000.0</v>
      </c>
      <c r="AM75" s="40" t="s">
        <v>216</v>
      </c>
      <c r="AN75" s="40" t="s">
        <v>1383</v>
      </c>
      <c r="AO75" s="40" t="s">
        <v>224</v>
      </c>
      <c r="AP75" s="40" t="s">
        <v>1895</v>
      </c>
      <c r="AQ75" s="40" t="s">
        <v>1896</v>
      </c>
      <c r="AR75" s="40" t="s">
        <v>1897</v>
      </c>
      <c r="AS75" s="42">
        <v>1.1E179</v>
      </c>
    </row>
    <row r="76">
      <c r="A76" s="41">
        <v>74.0</v>
      </c>
      <c r="B76" s="42">
        <v>1.67E9</v>
      </c>
      <c r="C76" s="41">
        <v>9768.0</v>
      </c>
      <c r="D76" s="40" t="s">
        <v>765</v>
      </c>
      <c r="E76" s="41" t="str">
        <f>IFERROR(__xludf.DUMMYFUNCTION("split(split(D76,""Instance_"", FALSE),"".mat"",false)"),"180_2")</f>
        <v>180_2</v>
      </c>
      <c r="F76" s="41">
        <v>180.0</v>
      </c>
      <c r="G76" s="41">
        <v>45.0</v>
      </c>
      <c r="H76" s="41">
        <v>90.0</v>
      </c>
      <c r="I76" s="44" t="s">
        <v>397</v>
      </c>
      <c r="J76" s="41">
        <v>20000.0</v>
      </c>
      <c r="K76" s="41">
        <v>10000.0</v>
      </c>
      <c r="L76" s="41">
        <v>3600.0</v>
      </c>
      <c r="M76" s="41">
        <v>1800.0</v>
      </c>
      <c r="N76" s="41">
        <v>100.0</v>
      </c>
      <c r="O76" s="40" t="s">
        <v>1370</v>
      </c>
      <c r="P76" s="40" t="s">
        <v>1371</v>
      </c>
      <c r="Q76" s="40" t="s">
        <v>1372</v>
      </c>
      <c r="R76" s="40" t="s">
        <v>1373</v>
      </c>
      <c r="S76" s="40" t="b">
        <v>0</v>
      </c>
      <c r="T76" s="40" t="s">
        <v>1373</v>
      </c>
      <c r="U76" s="40" t="s">
        <v>212</v>
      </c>
      <c r="V76" s="40" t="s">
        <v>1374</v>
      </c>
      <c r="W76" s="40" t="s">
        <v>1375</v>
      </c>
      <c r="X76" s="40" t="s">
        <v>1376</v>
      </c>
      <c r="Y76" s="40" t="s">
        <v>1377</v>
      </c>
      <c r="Z76" s="40" t="b">
        <v>0</v>
      </c>
      <c r="AA76" s="40" t="b">
        <v>1</v>
      </c>
      <c r="AB76" s="40" t="b">
        <v>0</v>
      </c>
      <c r="AC76" s="40" t="b">
        <v>0</v>
      </c>
      <c r="AD76" s="40" t="s">
        <v>1898</v>
      </c>
      <c r="AE76" s="40" t="s">
        <v>1899</v>
      </c>
      <c r="AF76" s="41">
        <v>-1.57087868682087</v>
      </c>
      <c r="AG76" s="41">
        <v>2923.0454461575</v>
      </c>
      <c r="AH76" s="42">
        <v>1.34E54</v>
      </c>
      <c r="AI76" s="45">
        <v>5.06259158753239E15</v>
      </c>
      <c r="AJ76" s="40" t="s">
        <v>1900</v>
      </c>
      <c r="AK76" s="40" t="s">
        <v>1901</v>
      </c>
      <c r="AL76" s="41">
        <v>20000.0</v>
      </c>
      <c r="AM76" s="40" t="s">
        <v>216</v>
      </c>
      <c r="AN76" s="40" t="s">
        <v>1383</v>
      </c>
      <c r="AO76" s="40" t="s">
        <v>224</v>
      </c>
      <c r="AP76" s="40" t="s">
        <v>1902</v>
      </c>
      <c r="AQ76" s="40" t="s">
        <v>1903</v>
      </c>
      <c r="AR76" s="40" t="s">
        <v>1904</v>
      </c>
      <c r="AS76" s="42">
        <v>1.1E179</v>
      </c>
    </row>
    <row r="77">
      <c r="A77" s="41">
        <v>75.0</v>
      </c>
      <c r="B77" s="42">
        <v>1.67E9</v>
      </c>
      <c r="C77" s="41">
        <v>29654.0</v>
      </c>
      <c r="D77" s="40" t="s">
        <v>765</v>
      </c>
      <c r="E77" s="41" t="str">
        <f>IFERROR(__xludf.DUMMYFUNCTION("split(split(D77,""Instance_"", FALSE),"".mat"",false)"),"180_2")</f>
        <v>180_2</v>
      </c>
      <c r="F77" s="41">
        <v>180.0</v>
      </c>
      <c r="G77" s="41">
        <v>45.0</v>
      </c>
      <c r="H77" s="41">
        <v>90.0</v>
      </c>
      <c r="I77" s="44" t="s">
        <v>397</v>
      </c>
      <c r="J77" s="41">
        <v>20000.0</v>
      </c>
      <c r="K77" s="41">
        <v>10000.0</v>
      </c>
      <c r="L77" s="41">
        <v>3600.0</v>
      </c>
      <c r="M77" s="41">
        <v>1800.0</v>
      </c>
      <c r="N77" s="41">
        <v>100.0</v>
      </c>
      <c r="O77" s="40" t="s">
        <v>1370</v>
      </c>
      <c r="P77" s="40" t="s">
        <v>1371</v>
      </c>
      <c r="Q77" s="40" t="s">
        <v>1372</v>
      </c>
      <c r="R77" s="40" t="s">
        <v>1373</v>
      </c>
      <c r="S77" s="40" t="b">
        <v>0</v>
      </c>
      <c r="T77" s="40" t="s">
        <v>1373</v>
      </c>
      <c r="U77" s="40" t="s">
        <v>212</v>
      </c>
      <c r="V77" s="40" t="s">
        <v>1374</v>
      </c>
      <c r="W77" s="40" t="s">
        <v>1375</v>
      </c>
      <c r="X77" s="40" t="s">
        <v>1376</v>
      </c>
      <c r="Y77" s="40" t="s">
        <v>1377</v>
      </c>
      <c r="Z77" s="40" t="b">
        <v>0</v>
      </c>
      <c r="AA77" s="40" t="b">
        <v>1</v>
      </c>
      <c r="AB77" s="40" t="b">
        <v>0</v>
      </c>
      <c r="AC77" s="40" t="b">
        <v>0</v>
      </c>
      <c r="AD77" s="40" t="s">
        <v>1905</v>
      </c>
      <c r="AE77" s="40" t="s">
        <v>1906</v>
      </c>
      <c r="AF77" s="41">
        <v>-1.63903619908876</v>
      </c>
      <c r="AG77" s="41">
        <v>2935.6243987083</v>
      </c>
      <c r="AH77" s="42">
        <v>1.21E54</v>
      </c>
      <c r="AI77" s="45">
        <v>9.43433543794896E15</v>
      </c>
      <c r="AJ77" s="40" t="s">
        <v>1907</v>
      </c>
      <c r="AK77" s="40" t="s">
        <v>1908</v>
      </c>
      <c r="AL77" s="41">
        <v>20000.0</v>
      </c>
      <c r="AM77" s="40" t="s">
        <v>216</v>
      </c>
      <c r="AN77" s="40" t="s">
        <v>1383</v>
      </c>
      <c r="AO77" s="40" t="s">
        <v>224</v>
      </c>
      <c r="AP77" s="40" t="s">
        <v>1909</v>
      </c>
      <c r="AQ77" s="40" t="s">
        <v>1910</v>
      </c>
      <c r="AR77" s="40" t="s">
        <v>1911</v>
      </c>
      <c r="AS77" s="42">
        <v>1.1E179</v>
      </c>
    </row>
    <row r="78">
      <c r="A78" s="41">
        <v>76.0</v>
      </c>
      <c r="B78" s="42">
        <v>1.67E9</v>
      </c>
      <c r="C78" s="41">
        <v>25081.0</v>
      </c>
      <c r="D78" s="40" t="s">
        <v>765</v>
      </c>
      <c r="E78" s="41" t="str">
        <f>IFERROR(__xludf.DUMMYFUNCTION("split(split(D78,""Instance_"", FALSE),"".mat"",false)"),"180_2")</f>
        <v>180_2</v>
      </c>
      <c r="F78" s="41">
        <v>180.0</v>
      </c>
      <c r="G78" s="41">
        <v>45.0</v>
      </c>
      <c r="H78" s="41">
        <v>90.0</v>
      </c>
      <c r="I78" s="44" t="s">
        <v>397</v>
      </c>
      <c r="J78" s="41">
        <v>20000.0</v>
      </c>
      <c r="K78" s="41">
        <v>10000.0</v>
      </c>
      <c r="L78" s="41">
        <v>3600.0</v>
      </c>
      <c r="M78" s="41">
        <v>1800.0</v>
      </c>
      <c r="N78" s="41">
        <v>100.0</v>
      </c>
      <c r="O78" s="40" t="s">
        <v>1370</v>
      </c>
      <c r="P78" s="40" t="s">
        <v>1371</v>
      </c>
      <c r="Q78" s="40" t="s">
        <v>1372</v>
      </c>
      <c r="R78" s="40" t="s">
        <v>1373</v>
      </c>
      <c r="S78" s="40" t="b">
        <v>0</v>
      </c>
      <c r="T78" s="40" t="s">
        <v>1373</v>
      </c>
      <c r="U78" s="40" t="s">
        <v>212</v>
      </c>
      <c r="V78" s="40" t="s">
        <v>1374</v>
      </c>
      <c r="W78" s="40" t="s">
        <v>1375</v>
      </c>
      <c r="X78" s="40" t="s">
        <v>1376</v>
      </c>
      <c r="Y78" s="40" t="s">
        <v>1377</v>
      </c>
      <c r="Z78" s="40" t="b">
        <v>0</v>
      </c>
      <c r="AA78" s="40" t="b">
        <v>1</v>
      </c>
      <c r="AB78" s="40" t="b">
        <v>0</v>
      </c>
      <c r="AC78" s="40" t="b">
        <v>0</v>
      </c>
      <c r="AD78" s="40" t="s">
        <v>1912</v>
      </c>
      <c r="AE78" s="40" t="s">
        <v>1913</v>
      </c>
      <c r="AF78" s="41">
        <v>-1.86740073895944</v>
      </c>
      <c r="AG78" s="41">
        <v>2941.1870303154</v>
      </c>
      <c r="AH78" s="42">
        <v>1.2E54</v>
      </c>
      <c r="AI78" s="45">
        <v>-1.28579744010191E16</v>
      </c>
      <c r="AJ78" s="40" t="s">
        <v>1914</v>
      </c>
      <c r="AK78" s="40" t="s">
        <v>1915</v>
      </c>
      <c r="AL78" s="41">
        <v>20000.0</v>
      </c>
      <c r="AM78" s="40" t="s">
        <v>216</v>
      </c>
      <c r="AN78" s="40" t="s">
        <v>1383</v>
      </c>
      <c r="AO78" s="40" t="s">
        <v>224</v>
      </c>
      <c r="AP78" s="40" t="s">
        <v>1916</v>
      </c>
      <c r="AQ78" s="40" t="s">
        <v>1917</v>
      </c>
      <c r="AR78" s="40" t="s">
        <v>1918</v>
      </c>
      <c r="AS78" s="42">
        <v>1.1E179</v>
      </c>
    </row>
    <row r="79">
      <c r="A79" s="41">
        <v>77.0</v>
      </c>
      <c r="B79" s="42">
        <v>1.67E9</v>
      </c>
      <c r="C79" s="41">
        <v>570541.0</v>
      </c>
      <c r="D79" s="40" t="s">
        <v>765</v>
      </c>
      <c r="E79" s="41" t="str">
        <f>IFERROR(__xludf.DUMMYFUNCTION("split(split(D79,""Instance_"", FALSE),"".mat"",false)"),"180_2")</f>
        <v>180_2</v>
      </c>
      <c r="F79" s="41">
        <v>180.0</v>
      </c>
      <c r="G79" s="41">
        <v>45.0</v>
      </c>
      <c r="H79" s="41">
        <v>90.0</v>
      </c>
      <c r="I79" s="44" t="s">
        <v>397</v>
      </c>
      <c r="J79" s="41">
        <v>20000.0</v>
      </c>
      <c r="K79" s="41">
        <v>10000.0</v>
      </c>
      <c r="L79" s="41">
        <v>3600.0</v>
      </c>
      <c r="M79" s="41">
        <v>1800.0</v>
      </c>
      <c r="N79" s="41">
        <v>100.0</v>
      </c>
      <c r="O79" s="40" t="s">
        <v>1370</v>
      </c>
      <c r="P79" s="40" t="s">
        <v>1371</v>
      </c>
      <c r="Q79" s="40" t="s">
        <v>1372</v>
      </c>
      <c r="R79" s="40" t="s">
        <v>1373</v>
      </c>
      <c r="S79" s="40" t="b">
        <v>0</v>
      </c>
      <c r="T79" s="40" t="s">
        <v>1373</v>
      </c>
      <c r="U79" s="40" t="s">
        <v>212</v>
      </c>
      <c r="V79" s="40" t="s">
        <v>1374</v>
      </c>
      <c r="W79" s="40" t="s">
        <v>1375</v>
      </c>
      <c r="X79" s="40" t="s">
        <v>1376</v>
      </c>
      <c r="Y79" s="40" t="s">
        <v>1377</v>
      </c>
      <c r="Z79" s="40" t="b">
        <v>0</v>
      </c>
      <c r="AA79" s="40" t="b">
        <v>1</v>
      </c>
      <c r="AB79" s="40" t="b">
        <v>0</v>
      </c>
      <c r="AC79" s="40" t="b">
        <v>0</v>
      </c>
      <c r="AD79" s="40" t="s">
        <v>1919</v>
      </c>
      <c r="AE79" s="40" t="s">
        <v>1920</v>
      </c>
      <c r="AF79" s="41">
        <v>-1.68733446615368</v>
      </c>
      <c r="AG79" s="41">
        <v>2949.0738201141</v>
      </c>
      <c r="AH79" s="42">
        <v>8.37E53</v>
      </c>
      <c r="AI79" s="45">
        <v>-1.97551388634487E16</v>
      </c>
      <c r="AJ79" s="40" t="s">
        <v>1921</v>
      </c>
      <c r="AK79" s="40" t="s">
        <v>1922</v>
      </c>
      <c r="AL79" s="41">
        <v>20000.0</v>
      </c>
      <c r="AM79" s="40" t="s">
        <v>216</v>
      </c>
      <c r="AN79" s="40" t="s">
        <v>1383</v>
      </c>
      <c r="AO79" s="40" t="s">
        <v>224</v>
      </c>
      <c r="AP79" s="40" t="s">
        <v>1923</v>
      </c>
      <c r="AQ79" s="40" t="s">
        <v>1924</v>
      </c>
      <c r="AR79" s="40" t="s">
        <v>1925</v>
      </c>
      <c r="AS79" s="42">
        <v>1.0E179</v>
      </c>
    </row>
    <row r="80">
      <c r="A80" s="41">
        <v>78.0</v>
      </c>
      <c r="B80" s="42">
        <v>1.67E9</v>
      </c>
      <c r="C80" s="41">
        <v>761250.0</v>
      </c>
      <c r="D80" s="40" t="s">
        <v>765</v>
      </c>
      <c r="E80" s="41" t="str">
        <f>IFERROR(__xludf.DUMMYFUNCTION("split(split(D80,""Instance_"", FALSE),"".mat"",false)"),"180_2")</f>
        <v>180_2</v>
      </c>
      <c r="F80" s="41">
        <v>180.0</v>
      </c>
      <c r="G80" s="41">
        <v>45.0</v>
      </c>
      <c r="H80" s="41">
        <v>90.0</v>
      </c>
      <c r="I80" s="44" t="s">
        <v>397</v>
      </c>
      <c r="J80" s="41">
        <v>20000.0</v>
      </c>
      <c r="K80" s="41">
        <v>10000.0</v>
      </c>
      <c r="L80" s="41">
        <v>3600.0</v>
      </c>
      <c r="M80" s="41">
        <v>1800.0</v>
      </c>
      <c r="N80" s="41">
        <v>100.0</v>
      </c>
      <c r="O80" s="40" t="s">
        <v>1370</v>
      </c>
      <c r="P80" s="40" t="s">
        <v>1371</v>
      </c>
      <c r="Q80" s="40" t="s">
        <v>1372</v>
      </c>
      <c r="R80" s="40" t="s">
        <v>1373</v>
      </c>
      <c r="S80" s="40" t="b">
        <v>0</v>
      </c>
      <c r="T80" s="40" t="s">
        <v>1373</v>
      </c>
      <c r="U80" s="40" t="s">
        <v>212</v>
      </c>
      <c r="V80" s="40" t="s">
        <v>1374</v>
      </c>
      <c r="W80" s="40" t="s">
        <v>1375</v>
      </c>
      <c r="X80" s="40" t="s">
        <v>1376</v>
      </c>
      <c r="Y80" s="40" t="s">
        <v>1377</v>
      </c>
      <c r="Z80" s="40" t="b">
        <v>0</v>
      </c>
      <c r="AA80" s="40" t="b">
        <v>1</v>
      </c>
      <c r="AB80" s="40" t="b">
        <v>0</v>
      </c>
      <c r="AC80" s="40" t="b">
        <v>0</v>
      </c>
      <c r="AD80" s="40" t="s">
        <v>1926</v>
      </c>
      <c r="AE80" s="40" t="s">
        <v>1927</v>
      </c>
      <c r="AF80" s="41">
        <v>-1.76350056239494</v>
      </c>
      <c r="AG80" s="41">
        <v>2943.4649245739</v>
      </c>
      <c r="AH80" s="42">
        <v>1.15E54</v>
      </c>
      <c r="AI80" s="45">
        <v>-6.57867761038359E15</v>
      </c>
      <c r="AJ80" s="40" t="s">
        <v>1928</v>
      </c>
      <c r="AK80" s="40" t="s">
        <v>1929</v>
      </c>
      <c r="AL80" s="41">
        <v>20000.0</v>
      </c>
      <c r="AM80" s="40" t="s">
        <v>216</v>
      </c>
      <c r="AN80" s="40" t="s">
        <v>1383</v>
      </c>
      <c r="AO80" s="40" t="s">
        <v>224</v>
      </c>
      <c r="AP80" s="40" t="s">
        <v>1930</v>
      </c>
      <c r="AQ80" s="40" t="s">
        <v>1931</v>
      </c>
      <c r="AR80" s="40" t="s">
        <v>1932</v>
      </c>
      <c r="AS80" s="42">
        <v>1.1E179</v>
      </c>
    </row>
    <row r="81">
      <c r="A81" s="41">
        <v>79.0</v>
      </c>
      <c r="B81" s="42">
        <v>1.67E9</v>
      </c>
      <c r="C81" s="41">
        <v>132200.0</v>
      </c>
      <c r="D81" s="40" t="s">
        <v>765</v>
      </c>
      <c r="E81" s="41" t="str">
        <f>IFERROR(__xludf.DUMMYFUNCTION("split(split(D81,""Instance_"", FALSE),"".mat"",false)"),"180_2")</f>
        <v>180_2</v>
      </c>
      <c r="F81" s="41">
        <v>180.0</v>
      </c>
      <c r="G81" s="41">
        <v>45.0</v>
      </c>
      <c r="H81" s="41">
        <v>90.0</v>
      </c>
      <c r="I81" s="44" t="s">
        <v>397</v>
      </c>
      <c r="J81" s="41">
        <v>20000.0</v>
      </c>
      <c r="K81" s="41">
        <v>10000.0</v>
      </c>
      <c r="L81" s="41">
        <v>3600.0</v>
      </c>
      <c r="M81" s="41">
        <v>1800.0</v>
      </c>
      <c r="N81" s="41">
        <v>100.0</v>
      </c>
      <c r="O81" s="40" t="s">
        <v>1370</v>
      </c>
      <c r="P81" s="40" t="s">
        <v>1371</v>
      </c>
      <c r="Q81" s="40" t="s">
        <v>1372</v>
      </c>
      <c r="R81" s="40" t="s">
        <v>1373</v>
      </c>
      <c r="S81" s="40" t="b">
        <v>0</v>
      </c>
      <c r="T81" s="40" t="s">
        <v>1373</v>
      </c>
      <c r="U81" s="40" t="s">
        <v>212</v>
      </c>
      <c r="V81" s="40" t="s">
        <v>1374</v>
      </c>
      <c r="W81" s="40" t="s">
        <v>1375</v>
      </c>
      <c r="X81" s="40" t="s">
        <v>1376</v>
      </c>
      <c r="Y81" s="40" t="s">
        <v>1377</v>
      </c>
      <c r="Z81" s="40" t="b">
        <v>0</v>
      </c>
      <c r="AA81" s="40" t="b">
        <v>1</v>
      </c>
      <c r="AB81" s="40" t="b">
        <v>0</v>
      </c>
      <c r="AC81" s="40" t="b">
        <v>0</v>
      </c>
      <c r="AD81" s="40" t="s">
        <v>1933</v>
      </c>
      <c r="AE81" s="40" t="s">
        <v>1934</v>
      </c>
      <c r="AF81" s="41">
        <v>-1.85680921735734</v>
      </c>
      <c r="AG81" s="41">
        <v>2943.3717033863</v>
      </c>
      <c r="AH81" s="42">
        <v>1.38E54</v>
      </c>
      <c r="AI81" s="45">
        <v>-1.22178666571909E16</v>
      </c>
      <c r="AJ81" s="40" t="s">
        <v>1935</v>
      </c>
      <c r="AK81" s="40" t="s">
        <v>1936</v>
      </c>
      <c r="AL81" s="41">
        <v>20000.0</v>
      </c>
      <c r="AM81" s="40" t="s">
        <v>216</v>
      </c>
      <c r="AN81" s="40" t="s">
        <v>1383</v>
      </c>
      <c r="AO81" s="40" t="s">
        <v>224</v>
      </c>
      <c r="AP81" s="40" t="s">
        <v>1937</v>
      </c>
      <c r="AQ81" s="40" t="s">
        <v>1938</v>
      </c>
      <c r="AR81" s="40" t="s">
        <v>1939</v>
      </c>
      <c r="AS81" s="42">
        <v>1.1E179</v>
      </c>
    </row>
    <row r="82">
      <c r="A82" s="41">
        <v>80.0</v>
      </c>
      <c r="B82" s="42">
        <v>1.67E9</v>
      </c>
      <c r="C82" s="41">
        <v>844769.0</v>
      </c>
      <c r="D82" s="40" t="s">
        <v>786</v>
      </c>
      <c r="E82" s="41" t="str">
        <f>IFERROR(__xludf.DUMMYFUNCTION("split(split(D82,""Instance_"", FALSE),"".mat"",false)"),"180_3")</f>
        <v>180_3</v>
      </c>
      <c r="F82" s="41">
        <v>180.0</v>
      </c>
      <c r="G82" s="41">
        <v>45.0</v>
      </c>
      <c r="H82" s="41">
        <v>90.0</v>
      </c>
      <c r="I82" s="44" t="s">
        <v>397</v>
      </c>
      <c r="J82" s="41">
        <v>20000.0</v>
      </c>
      <c r="K82" s="41">
        <v>10000.0</v>
      </c>
      <c r="L82" s="41">
        <v>3600.0</v>
      </c>
      <c r="M82" s="41">
        <v>1800.0</v>
      </c>
      <c r="N82" s="41">
        <v>100.0</v>
      </c>
      <c r="O82" s="40" t="s">
        <v>1370</v>
      </c>
      <c r="P82" s="40" t="s">
        <v>1371</v>
      </c>
      <c r="Q82" s="40" t="s">
        <v>1372</v>
      </c>
      <c r="R82" s="40" t="s">
        <v>1373</v>
      </c>
      <c r="S82" s="40" t="b">
        <v>0</v>
      </c>
      <c r="T82" s="40" t="s">
        <v>1373</v>
      </c>
      <c r="U82" s="40" t="s">
        <v>212</v>
      </c>
      <c r="V82" s="40" t="s">
        <v>1374</v>
      </c>
      <c r="W82" s="40" t="s">
        <v>1375</v>
      </c>
      <c r="X82" s="40" t="s">
        <v>1376</v>
      </c>
      <c r="Y82" s="40" t="s">
        <v>1377</v>
      </c>
      <c r="Z82" s="40" t="b">
        <v>0</v>
      </c>
      <c r="AA82" s="40" t="b">
        <v>1</v>
      </c>
      <c r="AB82" s="40" t="b">
        <v>0</v>
      </c>
      <c r="AC82" s="40" t="b">
        <v>0</v>
      </c>
      <c r="AD82" s="40" t="s">
        <v>1940</v>
      </c>
      <c r="AE82" s="40" t="s">
        <v>1941</v>
      </c>
      <c r="AF82" s="41">
        <v>-1.62727200558608</v>
      </c>
      <c r="AG82" s="41">
        <v>2949.7356610298</v>
      </c>
      <c r="AH82" s="42">
        <v>2.87E53</v>
      </c>
      <c r="AI82" s="45">
        <v>2.55294337526863E16</v>
      </c>
      <c r="AJ82" s="40" t="s">
        <v>1942</v>
      </c>
      <c r="AK82" s="40" t="s">
        <v>1943</v>
      </c>
      <c r="AL82" s="41">
        <v>20000.0</v>
      </c>
      <c r="AM82" s="40" t="s">
        <v>216</v>
      </c>
      <c r="AN82" s="40" t="s">
        <v>1383</v>
      </c>
      <c r="AO82" s="40" t="s">
        <v>224</v>
      </c>
      <c r="AP82" s="40" t="s">
        <v>1944</v>
      </c>
      <c r="AQ82" s="40" t="s">
        <v>1945</v>
      </c>
      <c r="AR82" s="40" t="s">
        <v>1946</v>
      </c>
      <c r="AS82" s="42">
        <v>1.0E177</v>
      </c>
    </row>
    <row r="83">
      <c r="A83" s="41">
        <v>81.0</v>
      </c>
      <c r="B83" s="42">
        <v>1.67E9</v>
      </c>
      <c r="C83" s="41">
        <v>852432.0</v>
      </c>
      <c r="D83" s="40" t="s">
        <v>786</v>
      </c>
      <c r="E83" s="41" t="str">
        <f>IFERROR(__xludf.DUMMYFUNCTION("split(split(D83,""Instance_"", FALSE),"".mat"",false)"),"180_3")</f>
        <v>180_3</v>
      </c>
      <c r="F83" s="41">
        <v>180.0</v>
      </c>
      <c r="G83" s="41">
        <v>45.0</v>
      </c>
      <c r="H83" s="41">
        <v>90.0</v>
      </c>
      <c r="I83" s="44" t="s">
        <v>397</v>
      </c>
      <c r="J83" s="41">
        <v>20000.0</v>
      </c>
      <c r="K83" s="41">
        <v>10000.0</v>
      </c>
      <c r="L83" s="41">
        <v>3600.0</v>
      </c>
      <c r="M83" s="41">
        <v>1800.0</v>
      </c>
      <c r="N83" s="41">
        <v>100.0</v>
      </c>
      <c r="O83" s="40" t="s">
        <v>1370</v>
      </c>
      <c r="P83" s="40" t="s">
        <v>1371</v>
      </c>
      <c r="Q83" s="40" t="s">
        <v>1372</v>
      </c>
      <c r="R83" s="40" t="s">
        <v>1373</v>
      </c>
      <c r="S83" s="40" t="b">
        <v>0</v>
      </c>
      <c r="T83" s="40" t="s">
        <v>1373</v>
      </c>
      <c r="U83" s="40" t="s">
        <v>212</v>
      </c>
      <c r="V83" s="40" t="s">
        <v>1374</v>
      </c>
      <c r="W83" s="40" t="s">
        <v>1375</v>
      </c>
      <c r="X83" s="40" t="s">
        <v>1376</v>
      </c>
      <c r="Y83" s="40" t="s">
        <v>1377</v>
      </c>
      <c r="Z83" s="40" t="b">
        <v>0</v>
      </c>
      <c r="AA83" s="40" t="b">
        <v>1</v>
      </c>
      <c r="AB83" s="40" t="b">
        <v>0</v>
      </c>
      <c r="AC83" s="40" t="b">
        <v>0</v>
      </c>
      <c r="AD83" s="40" t="s">
        <v>1947</v>
      </c>
      <c r="AE83" s="40" t="s">
        <v>1948</v>
      </c>
      <c r="AF83" s="41">
        <v>-1.73017703688575</v>
      </c>
      <c r="AG83" s="41">
        <v>2951.2452337742</v>
      </c>
      <c r="AH83" s="42">
        <v>6.7E53</v>
      </c>
      <c r="AI83" s="45">
        <v>-3.6093898902242E15</v>
      </c>
      <c r="AJ83" s="40" t="s">
        <v>1949</v>
      </c>
      <c r="AK83" s="40" t="s">
        <v>1950</v>
      </c>
      <c r="AL83" s="41">
        <v>20000.0</v>
      </c>
      <c r="AM83" s="40" t="s">
        <v>216</v>
      </c>
      <c r="AN83" s="40" t="s">
        <v>1383</v>
      </c>
      <c r="AO83" s="40" t="s">
        <v>224</v>
      </c>
      <c r="AP83" s="40" t="s">
        <v>1951</v>
      </c>
      <c r="AQ83" s="40" t="s">
        <v>1952</v>
      </c>
      <c r="AR83" s="40" t="s">
        <v>1953</v>
      </c>
      <c r="AS83" s="42">
        <v>1.1E178</v>
      </c>
    </row>
    <row r="84">
      <c r="A84" s="41">
        <v>82.0</v>
      </c>
      <c r="B84" s="42">
        <v>1.67E9</v>
      </c>
      <c r="C84" s="41">
        <v>914432.0</v>
      </c>
      <c r="D84" s="40" t="s">
        <v>786</v>
      </c>
      <c r="E84" s="41" t="str">
        <f>IFERROR(__xludf.DUMMYFUNCTION("split(split(D84,""Instance_"", FALSE),"".mat"",false)"),"180_3")</f>
        <v>180_3</v>
      </c>
      <c r="F84" s="41">
        <v>180.0</v>
      </c>
      <c r="G84" s="41">
        <v>45.0</v>
      </c>
      <c r="H84" s="41">
        <v>90.0</v>
      </c>
      <c r="I84" s="44" t="s">
        <v>397</v>
      </c>
      <c r="J84" s="41">
        <v>20000.0</v>
      </c>
      <c r="K84" s="41">
        <v>10000.0</v>
      </c>
      <c r="L84" s="41">
        <v>3600.0</v>
      </c>
      <c r="M84" s="41">
        <v>1800.0</v>
      </c>
      <c r="N84" s="41">
        <v>100.0</v>
      </c>
      <c r="O84" s="40" t="s">
        <v>1370</v>
      </c>
      <c r="P84" s="40" t="s">
        <v>1371</v>
      </c>
      <c r="Q84" s="40" t="s">
        <v>1372</v>
      </c>
      <c r="R84" s="40" t="s">
        <v>1373</v>
      </c>
      <c r="S84" s="40" t="b">
        <v>0</v>
      </c>
      <c r="T84" s="40" t="s">
        <v>1373</v>
      </c>
      <c r="U84" s="40" t="s">
        <v>212</v>
      </c>
      <c r="V84" s="40" t="s">
        <v>1374</v>
      </c>
      <c r="W84" s="40" t="s">
        <v>1375</v>
      </c>
      <c r="X84" s="40" t="s">
        <v>1376</v>
      </c>
      <c r="Y84" s="40" t="s">
        <v>1377</v>
      </c>
      <c r="Z84" s="40" t="b">
        <v>0</v>
      </c>
      <c r="AA84" s="40" t="b">
        <v>1</v>
      </c>
      <c r="AB84" s="40" t="b">
        <v>0</v>
      </c>
      <c r="AC84" s="40" t="b">
        <v>0</v>
      </c>
      <c r="AD84" s="40" t="s">
        <v>1954</v>
      </c>
      <c r="AE84" s="40" t="s">
        <v>1955</v>
      </c>
      <c r="AF84" s="41">
        <v>-1.70373507156457</v>
      </c>
      <c r="AG84" s="41">
        <v>2952.1269748211</v>
      </c>
      <c r="AH84" s="42">
        <v>1.39E54</v>
      </c>
      <c r="AI84" s="45">
        <v>-2.02594736612467E15</v>
      </c>
      <c r="AJ84" s="40" t="s">
        <v>1956</v>
      </c>
      <c r="AK84" s="40" t="s">
        <v>1957</v>
      </c>
      <c r="AL84" s="41">
        <v>20000.0</v>
      </c>
      <c r="AM84" s="40" t="s">
        <v>216</v>
      </c>
      <c r="AN84" s="40" t="s">
        <v>1383</v>
      </c>
      <c r="AO84" s="40" t="s">
        <v>224</v>
      </c>
      <c r="AP84" s="40" t="s">
        <v>1958</v>
      </c>
      <c r="AQ84" s="40" t="s">
        <v>1959</v>
      </c>
      <c r="AR84" s="40" t="s">
        <v>1960</v>
      </c>
      <c r="AS84" s="42">
        <v>1.1E179</v>
      </c>
    </row>
    <row r="85">
      <c r="A85" s="41">
        <v>83.0</v>
      </c>
      <c r="B85" s="42">
        <v>1.67E9</v>
      </c>
      <c r="C85" s="41">
        <v>333734.0</v>
      </c>
      <c r="D85" s="40" t="s">
        <v>786</v>
      </c>
      <c r="E85" s="41" t="str">
        <f>IFERROR(__xludf.DUMMYFUNCTION("split(split(D85,""Instance_"", FALSE),"".mat"",false)"),"180_3")</f>
        <v>180_3</v>
      </c>
      <c r="F85" s="41">
        <v>180.0</v>
      </c>
      <c r="G85" s="41">
        <v>45.0</v>
      </c>
      <c r="H85" s="41">
        <v>90.0</v>
      </c>
      <c r="I85" s="44" t="s">
        <v>397</v>
      </c>
      <c r="J85" s="41">
        <v>20000.0</v>
      </c>
      <c r="K85" s="41">
        <v>10000.0</v>
      </c>
      <c r="L85" s="41">
        <v>3600.0</v>
      </c>
      <c r="M85" s="41">
        <v>1800.0</v>
      </c>
      <c r="N85" s="41">
        <v>100.0</v>
      </c>
      <c r="O85" s="40" t="s">
        <v>1370</v>
      </c>
      <c r="P85" s="40" t="s">
        <v>1371</v>
      </c>
      <c r="Q85" s="40" t="s">
        <v>1372</v>
      </c>
      <c r="R85" s="40" t="s">
        <v>1373</v>
      </c>
      <c r="S85" s="40" t="b">
        <v>0</v>
      </c>
      <c r="T85" s="40" t="s">
        <v>1373</v>
      </c>
      <c r="U85" s="40" t="s">
        <v>212</v>
      </c>
      <c r="V85" s="40" t="s">
        <v>1374</v>
      </c>
      <c r="W85" s="40" t="s">
        <v>1375</v>
      </c>
      <c r="X85" s="40" t="s">
        <v>1376</v>
      </c>
      <c r="Y85" s="40" t="s">
        <v>1377</v>
      </c>
      <c r="Z85" s="40" t="b">
        <v>0</v>
      </c>
      <c r="AA85" s="40" t="b">
        <v>1</v>
      </c>
      <c r="AB85" s="40" t="b">
        <v>0</v>
      </c>
      <c r="AC85" s="40" t="b">
        <v>0</v>
      </c>
      <c r="AD85" s="40" t="s">
        <v>1961</v>
      </c>
      <c r="AE85" s="40" t="s">
        <v>1962</v>
      </c>
      <c r="AF85" s="41">
        <v>-1.82502661445823</v>
      </c>
      <c r="AG85" s="41">
        <v>2953.090583086</v>
      </c>
      <c r="AH85" s="42">
        <v>1.59E53</v>
      </c>
      <c r="AI85" s="45">
        <v>-9.28933284064011E15</v>
      </c>
      <c r="AJ85" s="40" t="s">
        <v>1963</v>
      </c>
      <c r="AK85" s="40" t="s">
        <v>1964</v>
      </c>
      <c r="AL85" s="41">
        <v>20000.0</v>
      </c>
      <c r="AM85" s="40" t="s">
        <v>216</v>
      </c>
      <c r="AN85" s="40" t="s">
        <v>1383</v>
      </c>
      <c r="AO85" s="40" t="s">
        <v>224</v>
      </c>
      <c r="AP85" s="40" t="s">
        <v>1965</v>
      </c>
      <c r="AQ85" s="40" t="s">
        <v>1966</v>
      </c>
      <c r="AR85" s="40" t="s">
        <v>1967</v>
      </c>
      <c r="AS85" s="42">
        <v>1.1E176</v>
      </c>
    </row>
    <row r="86">
      <c r="A86" s="41">
        <v>84.0</v>
      </c>
      <c r="B86" s="42">
        <v>1.67E9</v>
      </c>
      <c r="C86" s="41">
        <v>355154.0</v>
      </c>
      <c r="D86" s="40" t="s">
        <v>786</v>
      </c>
      <c r="E86" s="41" t="str">
        <f>IFERROR(__xludf.DUMMYFUNCTION("split(split(D86,""Instance_"", FALSE),"".mat"",false)"),"180_3")</f>
        <v>180_3</v>
      </c>
      <c r="F86" s="41">
        <v>180.0</v>
      </c>
      <c r="G86" s="41">
        <v>45.0</v>
      </c>
      <c r="H86" s="41">
        <v>90.0</v>
      </c>
      <c r="I86" s="44" t="s">
        <v>397</v>
      </c>
      <c r="J86" s="41">
        <v>20000.0</v>
      </c>
      <c r="K86" s="41">
        <v>10000.0</v>
      </c>
      <c r="L86" s="41">
        <v>3600.0</v>
      </c>
      <c r="M86" s="41">
        <v>1800.0</v>
      </c>
      <c r="N86" s="41">
        <v>100.0</v>
      </c>
      <c r="O86" s="40" t="s">
        <v>1370</v>
      </c>
      <c r="P86" s="40" t="s">
        <v>1371</v>
      </c>
      <c r="Q86" s="40" t="s">
        <v>1372</v>
      </c>
      <c r="R86" s="40" t="s">
        <v>1373</v>
      </c>
      <c r="S86" s="40" t="b">
        <v>0</v>
      </c>
      <c r="T86" s="40" t="s">
        <v>1373</v>
      </c>
      <c r="U86" s="40" t="s">
        <v>212</v>
      </c>
      <c r="V86" s="40" t="s">
        <v>1374</v>
      </c>
      <c r="W86" s="40" t="s">
        <v>1375</v>
      </c>
      <c r="X86" s="40" t="s">
        <v>1376</v>
      </c>
      <c r="Y86" s="40" t="s">
        <v>1377</v>
      </c>
      <c r="Z86" s="40" t="b">
        <v>0</v>
      </c>
      <c r="AA86" s="40" t="b">
        <v>1</v>
      </c>
      <c r="AB86" s="40" t="b">
        <v>0</v>
      </c>
      <c r="AC86" s="40" t="b">
        <v>0</v>
      </c>
      <c r="AD86" s="40" t="s">
        <v>1968</v>
      </c>
      <c r="AE86" s="40" t="s">
        <v>1969</v>
      </c>
      <c r="AF86" s="41">
        <v>-1.75871695460832</v>
      </c>
      <c r="AG86" s="41">
        <v>2958.8172693253</v>
      </c>
      <c r="AH86" s="42">
        <v>5.44E53</v>
      </c>
      <c r="AI86" s="45">
        <v>-5.31846555110314E15</v>
      </c>
      <c r="AJ86" s="40" t="s">
        <v>1970</v>
      </c>
      <c r="AK86" s="40" t="s">
        <v>1971</v>
      </c>
      <c r="AL86" s="41">
        <v>20000.0</v>
      </c>
      <c r="AM86" s="40" t="s">
        <v>216</v>
      </c>
      <c r="AN86" s="40" t="s">
        <v>1383</v>
      </c>
      <c r="AO86" s="40" t="s">
        <v>224</v>
      </c>
      <c r="AP86" s="40" t="s">
        <v>1972</v>
      </c>
      <c r="AQ86" s="40" t="s">
        <v>1973</v>
      </c>
      <c r="AR86" s="40" t="s">
        <v>1974</v>
      </c>
      <c r="AS86" s="42">
        <v>1.0E178</v>
      </c>
    </row>
    <row r="87">
      <c r="A87" s="41">
        <v>85.0</v>
      </c>
      <c r="B87" s="42">
        <v>1.67E9</v>
      </c>
      <c r="C87" s="41">
        <v>434259.0</v>
      </c>
      <c r="D87" s="40" t="s">
        <v>786</v>
      </c>
      <c r="E87" s="41" t="str">
        <f>IFERROR(__xludf.DUMMYFUNCTION("split(split(D87,""Instance_"", FALSE),"".mat"",false)"),"180_3")</f>
        <v>180_3</v>
      </c>
      <c r="F87" s="41">
        <v>180.0</v>
      </c>
      <c r="G87" s="41">
        <v>45.0</v>
      </c>
      <c r="H87" s="41">
        <v>90.0</v>
      </c>
      <c r="I87" s="44" t="s">
        <v>397</v>
      </c>
      <c r="J87" s="41">
        <v>20000.0</v>
      </c>
      <c r="K87" s="41">
        <v>10000.0</v>
      </c>
      <c r="L87" s="41">
        <v>3600.0</v>
      </c>
      <c r="M87" s="41">
        <v>1800.0</v>
      </c>
      <c r="N87" s="41">
        <v>100.0</v>
      </c>
      <c r="O87" s="40" t="s">
        <v>1370</v>
      </c>
      <c r="P87" s="40" t="s">
        <v>1371</v>
      </c>
      <c r="Q87" s="40" t="s">
        <v>1372</v>
      </c>
      <c r="R87" s="40" t="s">
        <v>1373</v>
      </c>
      <c r="S87" s="40" t="b">
        <v>0</v>
      </c>
      <c r="T87" s="40" t="s">
        <v>1373</v>
      </c>
      <c r="U87" s="40" t="s">
        <v>212</v>
      </c>
      <c r="V87" s="40" t="s">
        <v>1374</v>
      </c>
      <c r="W87" s="40" t="s">
        <v>1375</v>
      </c>
      <c r="X87" s="40" t="s">
        <v>1376</v>
      </c>
      <c r="Y87" s="40" t="s">
        <v>1377</v>
      </c>
      <c r="Z87" s="40" t="b">
        <v>0</v>
      </c>
      <c r="AA87" s="40" t="b">
        <v>1</v>
      </c>
      <c r="AB87" s="40" t="b">
        <v>0</v>
      </c>
      <c r="AC87" s="40" t="b">
        <v>0</v>
      </c>
      <c r="AD87" s="40" t="s">
        <v>1975</v>
      </c>
      <c r="AE87" s="40" t="s">
        <v>1976</v>
      </c>
      <c r="AF87" s="41">
        <v>-1.69574974717667</v>
      </c>
      <c r="AG87" s="41">
        <v>2959.8467416763</v>
      </c>
      <c r="AH87" s="42">
        <v>1.41E54</v>
      </c>
      <c r="AI87" s="45">
        <v>-1.54775665484614E16</v>
      </c>
      <c r="AJ87" s="40" t="s">
        <v>1977</v>
      </c>
      <c r="AK87" s="40" t="s">
        <v>1978</v>
      </c>
      <c r="AL87" s="41">
        <v>20000.0</v>
      </c>
      <c r="AM87" s="40" t="s">
        <v>216</v>
      </c>
      <c r="AN87" s="40" t="s">
        <v>1383</v>
      </c>
      <c r="AO87" s="40" t="s">
        <v>224</v>
      </c>
      <c r="AP87" s="40" t="s">
        <v>1979</v>
      </c>
      <c r="AQ87" s="40" t="s">
        <v>1980</v>
      </c>
      <c r="AR87" s="40" t="s">
        <v>1981</v>
      </c>
      <c r="AS87" s="42">
        <v>1.1E179</v>
      </c>
    </row>
    <row r="88">
      <c r="A88" s="41">
        <v>88.0</v>
      </c>
      <c r="B88" s="42">
        <v>1.67E9</v>
      </c>
      <c r="C88" s="41">
        <v>959807.0</v>
      </c>
      <c r="D88" s="40" t="s">
        <v>786</v>
      </c>
      <c r="E88" s="41" t="str">
        <f>IFERROR(__xludf.DUMMYFUNCTION("split(split(D88,""Instance_"", FALSE),"".mat"",false)"),"180_3")</f>
        <v>180_3</v>
      </c>
      <c r="F88" s="41">
        <v>180.0</v>
      </c>
      <c r="G88" s="41">
        <v>45.0</v>
      </c>
      <c r="H88" s="41">
        <v>90.0</v>
      </c>
      <c r="I88" s="44" t="s">
        <v>397</v>
      </c>
      <c r="J88" s="41">
        <v>20000.0</v>
      </c>
      <c r="K88" s="41">
        <v>10000.0</v>
      </c>
      <c r="L88" s="41">
        <v>3600.0</v>
      </c>
      <c r="M88" s="41">
        <v>1800.0</v>
      </c>
      <c r="N88" s="41">
        <v>100.0</v>
      </c>
      <c r="O88" s="40" t="s">
        <v>1370</v>
      </c>
      <c r="P88" s="40" t="s">
        <v>1371</v>
      </c>
      <c r="Q88" s="40" t="s">
        <v>1372</v>
      </c>
      <c r="R88" s="40" t="s">
        <v>1373</v>
      </c>
      <c r="S88" s="40" t="b">
        <v>0</v>
      </c>
      <c r="T88" s="40" t="s">
        <v>1373</v>
      </c>
      <c r="U88" s="40" t="s">
        <v>212</v>
      </c>
      <c r="V88" s="40" t="s">
        <v>1374</v>
      </c>
      <c r="W88" s="40" t="s">
        <v>1375</v>
      </c>
      <c r="X88" s="40" t="s">
        <v>1376</v>
      </c>
      <c r="Y88" s="40" t="s">
        <v>1377</v>
      </c>
      <c r="Z88" s="40" t="b">
        <v>0</v>
      </c>
      <c r="AA88" s="40" t="b">
        <v>1</v>
      </c>
      <c r="AB88" s="40" t="b">
        <v>0</v>
      </c>
      <c r="AC88" s="40" t="b">
        <v>0</v>
      </c>
      <c r="AD88" s="40" t="s">
        <v>1982</v>
      </c>
      <c r="AE88" s="40" t="s">
        <v>1983</v>
      </c>
      <c r="AF88" s="41">
        <v>-1.67712497281617</v>
      </c>
      <c r="AG88" s="41">
        <v>2952.8683156967</v>
      </c>
      <c r="AH88" s="42">
        <v>2.87E53</v>
      </c>
      <c r="AI88" s="45">
        <v>-4.32436391546182E15</v>
      </c>
      <c r="AJ88" s="40" t="s">
        <v>1984</v>
      </c>
      <c r="AK88" s="40" t="s">
        <v>1985</v>
      </c>
      <c r="AL88" s="41">
        <v>20000.0</v>
      </c>
      <c r="AM88" s="40" t="s">
        <v>216</v>
      </c>
      <c r="AN88" s="40" t="s">
        <v>1383</v>
      </c>
      <c r="AO88" s="40" t="s">
        <v>224</v>
      </c>
      <c r="AP88" s="40" t="s">
        <v>1986</v>
      </c>
      <c r="AQ88" s="40" t="s">
        <v>1987</v>
      </c>
      <c r="AR88" s="40" t="s">
        <v>1988</v>
      </c>
      <c r="AS88" s="42">
        <v>1.0E177</v>
      </c>
    </row>
    <row r="89">
      <c r="A89" s="41">
        <v>86.0</v>
      </c>
      <c r="B89" s="42">
        <v>1.67E9</v>
      </c>
      <c r="C89" s="41">
        <v>141461.0</v>
      </c>
      <c r="D89" s="40" t="s">
        <v>786</v>
      </c>
      <c r="E89" s="41" t="str">
        <f>IFERROR(__xludf.DUMMYFUNCTION("split(split(D89,""Instance_"", FALSE),"".mat"",false)"),"180_3")</f>
        <v>180_3</v>
      </c>
      <c r="F89" s="41">
        <v>180.0</v>
      </c>
      <c r="G89" s="41">
        <v>45.0</v>
      </c>
      <c r="H89" s="41">
        <v>90.0</v>
      </c>
      <c r="I89" s="44" t="s">
        <v>397</v>
      </c>
      <c r="J89" s="41">
        <v>20000.0</v>
      </c>
      <c r="K89" s="41">
        <v>10000.0</v>
      </c>
      <c r="L89" s="41">
        <v>3600.0</v>
      </c>
      <c r="M89" s="41">
        <v>1800.0</v>
      </c>
      <c r="N89" s="41">
        <v>100.0</v>
      </c>
      <c r="O89" s="40" t="s">
        <v>1370</v>
      </c>
      <c r="P89" s="40" t="s">
        <v>1371</v>
      </c>
      <c r="Q89" s="40" t="s">
        <v>1372</v>
      </c>
      <c r="R89" s="40" t="s">
        <v>1373</v>
      </c>
      <c r="S89" s="40" t="b">
        <v>0</v>
      </c>
      <c r="T89" s="40" t="s">
        <v>1373</v>
      </c>
      <c r="U89" s="40" t="s">
        <v>212</v>
      </c>
      <c r="V89" s="40" t="s">
        <v>1374</v>
      </c>
      <c r="W89" s="40" t="s">
        <v>1375</v>
      </c>
      <c r="X89" s="40" t="s">
        <v>1376</v>
      </c>
      <c r="Y89" s="40" t="s">
        <v>1377</v>
      </c>
      <c r="Z89" s="40" t="b">
        <v>0</v>
      </c>
      <c r="AA89" s="40" t="b">
        <v>1</v>
      </c>
      <c r="AB89" s="40" t="b">
        <v>0</v>
      </c>
      <c r="AC89" s="40" t="b">
        <v>0</v>
      </c>
      <c r="AD89" s="40" t="s">
        <v>1989</v>
      </c>
      <c r="AE89" s="40" t="s">
        <v>1990</v>
      </c>
      <c r="AF89" s="41">
        <v>-1.69169057206896</v>
      </c>
      <c r="AG89" s="41">
        <v>2959.3324353695</v>
      </c>
      <c r="AH89" s="42">
        <v>9.21E53</v>
      </c>
      <c r="AI89" s="45">
        <v>-1.30467826032255E16</v>
      </c>
      <c r="AJ89" s="40" t="s">
        <v>1991</v>
      </c>
      <c r="AK89" s="40" t="s">
        <v>1992</v>
      </c>
      <c r="AL89" s="41">
        <v>20000.0</v>
      </c>
      <c r="AM89" s="40" t="s">
        <v>216</v>
      </c>
      <c r="AN89" s="40" t="s">
        <v>1383</v>
      </c>
      <c r="AO89" s="40" t="s">
        <v>224</v>
      </c>
      <c r="AP89" s="40" t="s">
        <v>1993</v>
      </c>
      <c r="AQ89" s="40" t="s">
        <v>1994</v>
      </c>
      <c r="AR89" s="40" t="s">
        <v>1995</v>
      </c>
      <c r="AS89" s="42">
        <v>1.0E179</v>
      </c>
    </row>
    <row r="90">
      <c r="A90" s="41">
        <v>87.0</v>
      </c>
      <c r="B90" s="42">
        <v>1.67E9</v>
      </c>
      <c r="C90" s="41">
        <v>810090.0</v>
      </c>
      <c r="D90" s="40" t="s">
        <v>786</v>
      </c>
      <c r="E90" s="41" t="str">
        <f>IFERROR(__xludf.DUMMYFUNCTION("split(split(D90,""Instance_"", FALSE),"".mat"",false)"),"180_3")</f>
        <v>180_3</v>
      </c>
      <c r="F90" s="41">
        <v>180.0</v>
      </c>
      <c r="G90" s="41">
        <v>45.0</v>
      </c>
      <c r="H90" s="41">
        <v>90.0</v>
      </c>
      <c r="I90" s="44" t="s">
        <v>397</v>
      </c>
      <c r="J90" s="41">
        <v>20000.0</v>
      </c>
      <c r="K90" s="41">
        <v>10000.0</v>
      </c>
      <c r="L90" s="41">
        <v>3600.0</v>
      </c>
      <c r="M90" s="41">
        <v>1800.0</v>
      </c>
      <c r="N90" s="41">
        <v>100.0</v>
      </c>
      <c r="O90" s="40" t="s">
        <v>1370</v>
      </c>
      <c r="P90" s="40" t="s">
        <v>1371</v>
      </c>
      <c r="Q90" s="40" t="s">
        <v>1372</v>
      </c>
      <c r="R90" s="40" t="s">
        <v>1373</v>
      </c>
      <c r="S90" s="40" t="b">
        <v>0</v>
      </c>
      <c r="T90" s="40" t="s">
        <v>1373</v>
      </c>
      <c r="U90" s="40" t="s">
        <v>212</v>
      </c>
      <c r="V90" s="40" t="s">
        <v>1374</v>
      </c>
      <c r="W90" s="40" t="s">
        <v>1375</v>
      </c>
      <c r="X90" s="40" t="s">
        <v>1376</v>
      </c>
      <c r="Y90" s="40" t="s">
        <v>1377</v>
      </c>
      <c r="Z90" s="40" t="b">
        <v>0</v>
      </c>
      <c r="AA90" s="40" t="b">
        <v>1</v>
      </c>
      <c r="AB90" s="40" t="b">
        <v>0</v>
      </c>
      <c r="AC90" s="40" t="b">
        <v>0</v>
      </c>
      <c r="AD90" s="40" t="s">
        <v>1996</v>
      </c>
      <c r="AE90" s="40" t="s">
        <v>1997</v>
      </c>
      <c r="AF90" s="41">
        <v>-1.75473590643815</v>
      </c>
      <c r="AG90" s="41">
        <v>2960.3849599361</v>
      </c>
      <c r="AH90" s="42">
        <v>4.48E53</v>
      </c>
      <c r="AI90" s="45">
        <v>-5.08006568609449E16</v>
      </c>
      <c r="AJ90" s="40" t="s">
        <v>1998</v>
      </c>
      <c r="AK90" s="40" t="s">
        <v>1999</v>
      </c>
      <c r="AL90" s="41">
        <v>20000.0</v>
      </c>
      <c r="AM90" s="40" t="s">
        <v>216</v>
      </c>
      <c r="AN90" s="40" t="s">
        <v>1383</v>
      </c>
      <c r="AO90" s="40" t="s">
        <v>224</v>
      </c>
      <c r="AP90" s="40" t="s">
        <v>2000</v>
      </c>
      <c r="AQ90" s="40" t="s">
        <v>2001</v>
      </c>
      <c r="AR90" s="40" t="s">
        <v>2002</v>
      </c>
      <c r="AS90" s="42">
        <v>1.0E178</v>
      </c>
    </row>
    <row r="91">
      <c r="A91" s="41">
        <v>89.0</v>
      </c>
      <c r="B91" s="42">
        <v>1.67E9</v>
      </c>
      <c r="C91" s="41">
        <v>413563.0</v>
      </c>
      <c r="D91" s="40" t="s">
        <v>786</v>
      </c>
      <c r="E91" s="41" t="str">
        <f>IFERROR(__xludf.DUMMYFUNCTION("split(split(D91,""Instance_"", FALSE),"".mat"",false)"),"180_3")</f>
        <v>180_3</v>
      </c>
      <c r="F91" s="41">
        <v>180.0</v>
      </c>
      <c r="G91" s="41">
        <v>45.0</v>
      </c>
      <c r="H91" s="41">
        <v>90.0</v>
      </c>
      <c r="I91" s="44" t="s">
        <v>397</v>
      </c>
      <c r="J91" s="41">
        <v>20000.0</v>
      </c>
      <c r="K91" s="41">
        <v>10000.0</v>
      </c>
      <c r="L91" s="41">
        <v>3600.0</v>
      </c>
      <c r="M91" s="41">
        <v>1800.0</v>
      </c>
      <c r="N91" s="41">
        <v>100.0</v>
      </c>
      <c r="O91" s="40" t="s">
        <v>1370</v>
      </c>
      <c r="P91" s="40" t="s">
        <v>1371</v>
      </c>
      <c r="Q91" s="40" t="s">
        <v>1372</v>
      </c>
      <c r="R91" s="40" t="s">
        <v>1373</v>
      </c>
      <c r="S91" s="40" t="b">
        <v>0</v>
      </c>
      <c r="T91" s="40" t="s">
        <v>1373</v>
      </c>
      <c r="U91" s="40" t="s">
        <v>212</v>
      </c>
      <c r="V91" s="40" t="s">
        <v>1374</v>
      </c>
      <c r="W91" s="40" t="s">
        <v>1375</v>
      </c>
      <c r="X91" s="40" t="s">
        <v>1376</v>
      </c>
      <c r="Y91" s="40" t="s">
        <v>1377</v>
      </c>
      <c r="Z91" s="40" t="b">
        <v>0</v>
      </c>
      <c r="AA91" s="40" t="b">
        <v>1</v>
      </c>
      <c r="AB91" s="40" t="b">
        <v>0</v>
      </c>
      <c r="AC91" s="40" t="b">
        <v>0</v>
      </c>
      <c r="AD91" s="40" t="s">
        <v>2003</v>
      </c>
      <c r="AE91" s="40" t="s">
        <v>2004</v>
      </c>
      <c r="AF91" s="41">
        <v>-1.75874405164342</v>
      </c>
      <c r="AG91" s="41">
        <v>2951.110013485</v>
      </c>
      <c r="AH91" s="42">
        <v>1.41E54</v>
      </c>
      <c r="AI91" s="45">
        <v>-5.32008822162415E15</v>
      </c>
      <c r="AJ91" s="40" t="s">
        <v>2005</v>
      </c>
      <c r="AK91" s="40" t="s">
        <v>2006</v>
      </c>
      <c r="AL91" s="41">
        <v>20000.0</v>
      </c>
      <c r="AM91" s="40" t="s">
        <v>216</v>
      </c>
      <c r="AN91" s="40" t="s">
        <v>1383</v>
      </c>
      <c r="AO91" s="40" t="s">
        <v>224</v>
      </c>
      <c r="AP91" s="40" t="s">
        <v>2007</v>
      </c>
      <c r="AQ91" s="40" t="s">
        <v>2008</v>
      </c>
      <c r="AR91" s="40" t="s">
        <v>2009</v>
      </c>
      <c r="AS91" s="42">
        <v>1.1E179</v>
      </c>
    </row>
    <row r="92">
      <c r="A92" s="41">
        <v>90.0</v>
      </c>
      <c r="B92" s="42">
        <v>1.67E9</v>
      </c>
      <c r="C92" s="41">
        <v>320167.0</v>
      </c>
      <c r="D92" s="40" t="s">
        <v>807</v>
      </c>
      <c r="E92" s="41" t="str">
        <f>IFERROR(__xludf.DUMMYFUNCTION("split(split(D92,""Instance_"", FALSE),"".mat"",false)"),"200_1")</f>
        <v>200_1</v>
      </c>
      <c r="F92" s="41">
        <v>200.0</v>
      </c>
      <c r="G92" s="41">
        <v>50.0</v>
      </c>
      <c r="H92" s="41">
        <v>100.0</v>
      </c>
      <c r="I92" s="44" t="s">
        <v>397</v>
      </c>
      <c r="J92" s="41">
        <v>20000.0</v>
      </c>
      <c r="K92" s="41">
        <v>10000.0</v>
      </c>
      <c r="L92" s="41">
        <v>3600.0</v>
      </c>
      <c r="M92" s="41">
        <v>1800.0</v>
      </c>
      <c r="N92" s="41">
        <v>100.0</v>
      </c>
      <c r="O92" s="40" t="s">
        <v>1370</v>
      </c>
      <c r="P92" s="40" t="s">
        <v>1371</v>
      </c>
      <c r="Q92" s="40" t="s">
        <v>1372</v>
      </c>
      <c r="R92" s="40" t="s">
        <v>1373</v>
      </c>
      <c r="S92" s="40" t="b">
        <v>0</v>
      </c>
      <c r="T92" s="40" t="s">
        <v>1373</v>
      </c>
      <c r="U92" s="40" t="s">
        <v>212</v>
      </c>
      <c r="V92" s="40" t="s">
        <v>1374</v>
      </c>
      <c r="W92" s="40" t="s">
        <v>1375</v>
      </c>
      <c r="X92" s="40" t="s">
        <v>1376</v>
      </c>
      <c r="Y92" s="40" t="s">
        <v>1377</v>
      </c>
      <c r="Z92" s="40" t="b">
        <v>0</v>
      </c>
      <c r="AA92" s="40" t="b">
        <v>1</v>
      </c>
      <c r="AB92" s="40" t="b">
        <v>0</v>
      </c>
      <c r="AC92" s="40" t="b">
        <v>0</v>
      </c>
      <c r="AD92" s="40" t="s">
        <v>2010</v>
      </c>
      <c r="AE92" s="40" t="s">
        <v>2011</v>
      </c>
      <c r="AF92" s="41">
        <v>-2.14793159327338</v>
      </c>
      <c r="AG92" s="41">
        <v>3167.5281021595</v>
      </c>
      <c r="AH92" s="42">
        <v>1.42E59</v>
      </c>
      <c r="AI92" s="45">
        <v>-2.20761601573168E16</v>
      </c>
      <c r="AJ92" s="40" t="s">
        <v>2012</v>
      </c>
      <c r="AK92" s="40" t="s">
        <v>2013</v>
      </c>
      <c r="AL92" s="41">
        <v>20000.0</v>
      </c>
      <c r="AM92" s="40" t="s">
        <v>216</v>
      </c>
      <c r="AN92" s="40" t="s">
        <v>1383</v>
      </c>
      <c r="AO92" s="40" t="s">
        <v>224</v>
      </c>
      <c r="AP92" s="40" t="s">
        <v>2014</v>
      </c>
      <c r="AQ92" s="40" t="s">
        <v>2015</v>
      </c>
      <c r="AR92" s="40" t="s">
        <v>2016</v>
      </c>
      <c r="AS92" s="42">
        <v>1.0E196</v>
      </c>
    </row>
    <row r="93">
      <c r="A93" s="41">
        <v>91.0</v>
      </c>
      <c r="B93" s="42">
        <v>1.67E9</v>
      </c>
      <c r="C93" s="41">
        <v>687735.0</v>
      </c>
      <c r="D93" s="40" t="s">
        <v>807</v>
      </c>
      <c r="E93" s="41" t="str">
        <f>IFERROR(__xludf.DUMMYFUNCTION("split(split(D93,""Instance_"", FALSE),"".mat"",false)"),"200_1")</f>
        <v>200_1</v>
      </c>
      <c r="F93" s="41">
        <v>200.0</v>
      </c>
      <c r="G93" s="41">
        <v>50.0</v>
      </c>
      <c r="H93" s="41">
        <v>100.0</v>
      </c>
      <c r="I93" s="44" t="s">
        <v>397</v>
      </c>
      <c r="J93" s="41">
        <v>20000.0</v>
      </c>
      <c r="K93" s="41">
        <v>10000.0</v>
      </c>
      <c r="L93" s="41">
        <v>3600.0</v>
      </c>
      <c r="M93" s="41">
        <v>1800.0</v>
      </c>
      <c r="N93" s="41">
        <v>100.0</v>
      </c>
      <c r="O93" s="40" t="s">
        <v>1370</v>
      </c>
      <c r="P93" s="40" t="s">
        <v>1371</v>
      </c>
      <c r="Q93" s="40" t="s">
        <v>1372</v>
      </c>
      <c r="R93" s="40" t="s">
        <v>1373</v>
      </c>
      <c r="S93" s="40" t="b">
        <v>0</v>
      </c>
      <c r="T93" s="40" t="s">
        <v>1373</v>
      </c>
      <c r="U93" s="40" t="s">
        <v>212</v>
      </c>
      <c r="V93" s="40" t="s">
        <v>1374</v>
      </c>
      <c r="W93" s="40" t="s">
        <v>1375</v>
      </c>
      <c r="X93" s="40" t="s">
        <v>1376</v>
      </c>
      <c r="Y93" s="40" t="s">
        <v>1377</v>
      </c>
      <c r="Z93" s="40" t="b">
        <v>0</v>
      </c>
      <c r="AA93" s="40" t="b">
        <v>1</v>
      </c>
      <c r="AB93" s="40" t="b">
        <v>0</v>
      </c>
      <c r="AC93" s="40" t="b">
        <v>0</v>
      </c>
      <c r="AD93" s="40" t="s">
        <v>2017</v>
      </c>
      <c r="AE93" s="40" t="s">
        <v>2018</v>
      </c>
      <c r="AF93" s="41">
        <v>-1.96069314813635</v>
      </c>
      <c r="AG93" s="41">
        <v>3171.7608859539</v>
      </c>
      <c r="AH93" s="42">
        <v>3.88E59</v>
      </c>
      <c r="AI93" s="45">
        <v>-1.14345966700359E16</v>
      </c>
      <c r="AJ93" s="40" t="s">
        <v>2019</v>
      </c>
      <c r="AK93" s="40" t="s">
        <v>2020</v>
      </c>
      <c r="AL93" s="41">
        <v>20000.0</v>
      </c>
      <c r="AM93" s="40" t="s">
        <v>216</v>
      </c>
      <c r="AN93" s="40" t="s">
        <v>1383</v>
      </c>
      <c r="AO93" s="40" t="s">
        <v>224</v>
      </c>
      <c r="AP93" s="40" t="s">
        <v>2021</v>
      </c>
      <c r="AQ93" s="40" t="s">
        <v>2022</v>
      </c>
      <c r="AR93" s="40" t="s">
        <v>2023</v>
      </c>
      <c r="AS93" s="42">
        <v>1.1E197</v>
      </c>
    </row>
    <row r="94">
      <c r="A94" s="41">
        <v>92.0</v>
      </c>
      <c r="B94" s="42">
        <v>1.67E9</v>
      </c>
      <c r="C94" s="41">
        <v>984374.0</v>
      </c>
      <c r="D94" s="40" t="s">
        <v>807</v>
      </c>
      <c r="E94" s="41" t="str">
        <f>IFERROR(__xludf.DUMMYFUNCTION("split(split(D94,""Instance_"", FALSE),"".mat"",false)"),"200_1")</f>
        <v>200_1</v>
      </c>
      <c r="F94" s="41">
        <v>200.0</v>
      </c>
      <c r="G94" s="41">
        <v>50.0</v>
      </c>
      <c r="H94" s="41">
        <v>100.0</v>
      </c>
      <c r="I94" s="44" t="s">
        <v>397</v>
      </c>
      <c r="J94" s="41">
        <v>20000.0</v>
      </c>
      <c r="K94" s="41">
        <v>10000.0</v>
      </c>
      <c r="L94" s="41">
        <v>3600.0</v>
      </c>
      <c r="M94" s="41">
        <v>1800.0</v>
      </c>
      <c r="N94" s="41">
        <v>100.0</v>
      </c>
      <c r="O94" s="40" t="s">
        <v>1370</v>
      </c>
      <c r="P94" s="40" t="s">
        <v>1371</v>
      </c>
      <c r="Q94" s="40" t="s">
        <v>1372</v>
      </c>
      <c r="R94" s="40" t="s">
        <v>1373</v>
      </c>
      <c r="S94" s="40" t="b">
        <v>0</v>
      </c>
      <c r="T94" s="40" t="s">
        <v>1373</v>
      </c>
      <c r="U94" s="40" t="s">
        <v>212</v>
      </c>
      <c r="V94" s="40" t="s">
        <v>1374</v>
      </c>
      <c r="W94" s="40" t="s">
        <v>1375</v>
      </c>
      <c r="X94" s="40" t="s">
        <v>1376</v>
      </c>
      <c r="Y94" s="40" t="s">
        <v>1377</v>
      </c>
      <c r="Z94" s="40" t="b">
        <v>0</v>
      </c>
      <c r="AA94" s="40" t="b">
        <v>1</v>
      </c>
      <c r="AB94" s="40" t="b">
        <v>0</v>
      </c>
      <c r="AC94" s="40" t="b">
        <v>0</v>
      </c>
      <c r="AD94" s="40" t="s">
        <v>2024</v>
      </c>
      <c r="AE94" s="40" t="s">
        <v>2025</v>
      </c>
      <c r="AF94" s="41">
        <v>-1.97860096311846</v>
      </c>
      <c r="AG94" s="41">
        <v>3176.4673168659</v>
      </c>
      <c r="AH94" s="42">
        <v>1.1E60</v>
      </c>
      <c r="AI94" s="45">
        <v>-1.2452374562344E16</v>
      </c>
      <c r="AJ94" s="40" t="s">
        <v>2026</v>
      </c>
      <c r="AK94" s="40" t="s">
        <v>2027</v>
      </c>
      <c r="AL94" s="41">
        <v>20000.0</v>
      </c>
      <c r="AM94" s="40" t="s">
        <v>216</v>
      </c>
      <c r="AN94" s="40" t="s">
        <v>1383</v>
      </c>
      <c r="AO94" s="40" t="s">
        <v>224</v>
      </c>
      <c r="AP94" s="40" t="s">
        <v>2028</v>
      </c>
      <c r="AQ94" s="40" t="s">
        <v>2029</v>
      </c>
      <c r="AR94" s="40" t="s">
        <v>2030</v>
      </c>
      <c r="AS94" s="42">
        <v>1.0E199</v>
      </c>
    </row>
    <row r="95">
      <c r="A95" s="41">
        <v>93.0</v>
      </c>
      <c r="B95" s="42">
        <v>1.67E9</v>
      </c>
      <c r="C95" s="41">
        <v>241284.0</v>
      </c>
      <c r="D95" s="40" t="s">
        <v>807</v>
      </c>
      <c r="E95" s="41" t="str">
        <f>IFERROR(__xludf.DUMMYFUNCTION("split(split(D95,""Instance_"", FALSE),"".mat"",false)"),"200_1")</f>
        <v>200_1</v>
      </c>
      <c r="F95" s="41">
        <v>200.0</v>
      </c>
      <c r="G95" s="41">
        <v>50.0</v>
      </c>
      <c r="H95" s="41">
        <v>100.0</v>
      </c>
      <c r="I95" s="44" t="s">
        <v>397</v>
      </c>
      <c r="J95" s="41">
        <v>20000.0</v>
      </c>
      <c r="K95" s="41">
        <v>10000.0</v>
      </c>
      <c r="L95" s="41">
        <v>3600.0</v>
      </c>
      <c r="M95" s="41">
        <v>1800.0</v>
      </c>
      <c r="N95" s="41">
        <v>100.0</v>
      </c>
      <c r="O95" s="40" t="s">
        <v>1370</v>
      </c>
      <c r="P95" s="40" t="s">
        <v>1371</v>
      </c>
      <c r="Q95" s="40" t="s">
        <v>1372</v>
      </c>
      <c r="R95" s="40" t="s">
        <v>1373</v>
      </c>
      <c r="S95" s="40" t="b">
        <v>0</v>
      </c>
      <c r="T95" s="40" t="s">
        <v>1373</v>
      </c>
      <c r="U95" s="40" t="s">
        <v>212</v>
      </c>
      <c r="V95" s="40" t="s">
        <v>1374</v>
      </c>
      <c r="W95" s="40" t="s">
        <v>1375</v>
      </c>
      <c r="X95" s="40" t="s">
        <v>1376</v>
      </c>
      <c r="Y95" s="40" t="s">
        <v>1377</v>
      </c>
      <c r="Z95" s="40" t="b">
        <v>0</v>
      </c>
      <c r="AA95" s="40" t="b">
        <v>1</v>
      </c>
      <c r="AB95" s="40" t="b">
        <v>0</v>
      </c>
      <c r="AC95" s="40" t="b">
        <v>0</v>
      </c>
      <c r="AD95" s="40" t="s">
        <v>2031</v>
      </c>
      <c r="AE95" s="40" t="s">
        <v>2032</v>
      </c>
      <c r="AF95" s="41">
        <v>-1.85094381046342</v>
      </c>
      <c r="AG95" s="41">
        <v>3174.397547245</v>
      </c>
      <c r="AH95" s="42">
        <v>1.13E60</v>
      </c>
      <c r="AI95" s="45">
        <v>-5.19707133874656E15</v>
      </c>
      <c r="AJ95" s="40" t="s">
        <v>2033</v>
      </c>
      <c r="AK95" s="40" t="s">
        <v>2034</v>
      </c>
      <c r="AL95" s="41">
        <v>20000.0</v>
      </c>
      <c r="AM95" s="40" t="s">
        <v>216</v>
      </c>
      <c r="AN95" s="40" t="s">
        <v>1383</v>
      </c>
      <c r="AO95" s="40" t="s">
        <v>224</v>
      </c>
      <c r="AP95" s="40" t="s">
        <v>2035</v>
      </c>
      <c r="AQ95" s="40" t="s">
        <v>2036</v>
      </c>
      <c r="AR95" s="40" t="s">
        <v>2037</v>
      </c>
      <c r="AS95" s="42">
        <v>1.0E199</v>
      </c>
    </row>
    <row r="96">
      <c r="A96" s="41">
        <v>94.0</v>
      </c>
      <c r="B96" s="42">
        <v>1.67E9</v>
      </c>
      <c r="C96" s="41">
        <v>210383.0</v>
      </c>
      <c r="D96" s="40" t="s">
        <v>807</v>
      </c>
      <c r="E96" s="41" t="str">
        <f>IFERROR(__xludf.DUMMYFUNCTION("split(split(D96,""Instance_"", FALSE),"".mat"",false)"),"200_1")</f>
        <v>200_1</v>
      </c>
      <c r="F96" s="41">
        <v>200.0</v>
      </c>
      <c r="G96" s="41">
        <v>50.0</v>
      </c>
      <c r="H96" s="41">
        <v>100.0</v>
      </c>
      <c r="I96" s="44" t="s">
        <v>397</v>
      </c>
      <c r="J96" s="41">
        <v>20000.0</v>
      </c>
      <c r="K96" s="41">
        <v>10000.0</v>
      </c>
      <c r="L96" s="41">
        <v>3600.0</v>
      </c>
      <c r="M96" s="41">
        <v>1800.0</v>
      </c>
      <c r="N96" s="41">
        <v>100.0</v>
      </c>
      <c r="O96" s="40" t="s">
        <v>1370</v>
      </c>
      <c r="P96" s="40" t="s">
        <v>1371</v>
      </c>
      <c r="Q96" s="40" t="s">
        <v>1372</v>
      </c>
      <c r="R96" s="40" t="s">
        <v>1373</v>
      </c>
      <c r="S96" s="40" t="b">
        <v>0</v>
      </c>
      <c r="T96" s="40" t="s">
        <v>1373</v>
      </c>
      <c r="U96" s="40" t="s">
        <v>212</v>
      </c>
      <c r="V96" s="40" t="s">
        <v>1374</v>
      </c>
      <c r="W96" s="40" t="s">
        <v>1375</v>
      </c>
      <c r="X96" s="40" t="s">
        <v>1376</v>
      </c>
      <c r="Y96" s="40" t="s">
        <v>1377</v>
      </c>
      <c r="Z96" s="40" t="b">
        <v>0</v>
      </c>
      <c r="AA96" s="40" t="b">
        <v>1</v>
      </c>
      <c r="AB96" s="40" t="b">
        <v>0</v>
      </c>
      <c r="AC96" s="40" t="b">
        <v>0</v>
      </c>
      <c r="AD96" s="40" t="s">
        <v>2038</v>
      </c>
      <c r="AE96" s="40" t="s">
        <v>2039</v>
      </c>
      <c r="AF96" s="41">
        <v>-1.88516825664152</v>
      </c>
      <c r="AG96" s="41">
        <v>3170.6901462078</v>
      </c>
      <c r="AH96" s="42">
        <v>3.22E59</v>
      </c>
      <c r="AI96" s="45">
        <v>-7.14219332774126E15</v>
      </c>
      <c r="AJ96" s="40" t="s">
        <v>2040</v>
      </c>
      <c r="AK96" s="40" t="s">
        <v>2041</v>
      </c>
      <c r="AL96" s="41">
        <v>20000.0</v>
      </c>
      <c r="AM96" s="40" t="s">
        <v>216</v>
      </c>
      <c r="AN96" s="40" t="s">
        <v>1383</v>
      </c>
      <c r="AO96" s="40" t="s">
        <v>224</v>
      </c>
      <c r="AP96" s="40" t="s">
        <v>2042</v>
      </c>
      <c r="AQ96" s="40" t="s">
        <v>2043</v>
      </c>
      <c r="AR96" s="40" t="s">
        <v>2044</v>
      </c>
      <c r="AS96" s="42">
        <v>1.1E197</v>
      </c>
    </row>
    <row r="97">
      <c r="A97" s="41">
        <v>95.0</v>
      </c>
      <c r="B97" s="42">
        <v>1.67E9</v>
      </c>
      <c r="C97" s="41">
        <v>105238.0</v>
      </c>
      <c r="D97" s="40" t="s">
        <v>807</v>
      </c>
      <c r="E97" s="41" t="str">
        <f>IFERROR(__xludf.DUMMYFUNCTION("split(split(D97,""Instance_"", FALSE),"".mat"",false)"),"200_1")</f>
        <v>200_1</v>
      </c>
      <c r="F97" s="41">
        <v>200.0</v>
      </c>
      <c r="G97" s="41">
        <v>50.0</v>
      </c>
      <c r="H97" s="41">
        <v>100.0</v>
      </c>
      <c r="I97" s="44" t="s">
        <v>397</v>
      </c>
      <c r="J97" s="41">
        <v>20000.0</v>
      </c>
      <c r="K97" s="41">
        <v>10000.0</v>
      </c>
      <c r="L97" s="41">
        <v>3600.0</v>
      </c>
      <c r="M97" s="41">
        <v>1800.0</v>
      </c>
      <c r="N97" s="41">
        <v>100.0</v>
      </c>
      <c r="O97" s="40" t="s">
        <v>1370</v>
      </c>
      <c r="P97" s="40" t="s">
        <v>1371</v>
      </c>
      <c r="Q97" s="40" t="s">
        <v>1372</v>
      </c>
      <c r="R97" s="40" t="s">
        <v>1373</v>
      </c>
      <c r="S97" s="40" t="b">
        <v>0</v>
      </c>
      <c r="T97" s="40" t="s">
        <v>1373</v>
      </c>
      <c r="U97" s="40" t="s">
        <v>212</v>
      </c>
      <c r="V97" s="40" t="s">
        <v>1374</v>
      </c>
      <c r="W97" s="40" t="s">
        <v>1375</v>
      </c>
      <c r="X97" s="40" t="s">
        <v>1376</v>
      </c>
      <c r="Y97" s="40" t="s">
        <v>1377</v>
      </c>
      <c r="Z97" s="40" t="b">
        <v>0</v>
      </c>
      <c r="AA97" s="40" t="b">
        <v>1</v>
      </c>
      <c r="AB97" s="40" t="b">
        <v>0</v>
      </c>
      <c r="AC97" s="40" t="b">
        <v>0</v>
      </c>
      <c r="AD97" s="40" t="s">
        <v>2045</v>
      </c>
      <c r="AE97" s="40" t="s">
        <v>2046</v>
      </c>
      <c r="AF97" s="41">
        <v>-1.86268631321322</v>
      </c>
      <c r="AG97" s="41">
        <v>3172.1160919666</v>
      </c>
      <c r="AH97" s="42">
        <v>9.16E59</v>
      </c>
      <c r="AI97" s="45">
        <v>-5.86444810755097E16</v>
      </c>
      <c r="AJ97" s="40" t="s">
        <v>2047</v>
      </c>
      <c r="AK97" s="40" t="s">
        <v>2048</v>
      </c>
      <c r="AL97" s="41">
        <v>20000.0</v>
      </c>
      <c r="AM97" s="40" t="s">
        <v>216</v>
      </c>
      <c r="AN97" s="40" t="s">
        <v>1383</v>
      </c>
      <c r="AO97" s="40" t="s">
        <v>224</v>
      </c>
      <c r="AP97" s="40" t="s">
        <v>2049</v>
      </c>
      <c r="AQ97" s="40" t="s">
        <v>2050</v>
      </c>
      <c r="AR97" s="40" t="s">
        <v>2051</v>
      </c>
      <c r="AS97" s="42">
        <v>1.0E199</v>
      </c>
    </row>
    <row r="98">
      <c r="A98" s="41">
        <v>96.0</v>
      </c>
      <c r="B98" s="42">
        <v>1.67E9</v>
      </c>
      <c r="C98" s="41">
        <v>11489.0</v>
      </c>
      <c r="D98" s="40" t="s">
        <v>807</v>
      </c>
      <c r="E98" s="41" t="str">
        <f>IFERROR(__xludf.DUMMYFUNCTION("split(split(D98,""Instance_"", FALSE),"".mat"",false)"),"200_1")</f>
        <v>200_1</v>
      </c>
      <c r="F98" s="41">
        <v>200.0</v>
      </c>
      <c r="G98" s="41">
        <v>50.0</v>
      </c>
      <c r="H98" s="41">
        <v>100.0</v>
      </c>
      <c r="I98" s="44" t="s">
        <v>397</v>
      </c>
      <c r="J98" s="41">
        <v>20000.0</v>
      </c>
      <c r="K98" s="41">
        <v>10000.0</v>
      </c>
      <c r="L98" s="41">
        <v>3600.0</v>
      </c>
      <c r="M98" s="41">
        <v>1800.0</v>
      </c>
      <c r="N98" s="41">
        <v>100.0</v>
      </c>
      <c r="O98" s="40" t="s">
        <v>1370</v>
      </c>
      <c r="P98" s="40" t="s">
        <v>1371</v>
      </c>
      <c r="Q98" s="40" t="s">
        <v>1372</v>
      </c>
      <c r="R98" s="40" t="s">
        <v>1373</v>
      </c>
      <c r="S98" s="40" t="b">
        <v>0</v>
      </c>
      <c r="T98" s="40" t="s">
        <v>1373</v>
      </c>
      <c r="U98" s="40" t="s">
        <v>212</v>
      </c>
      <c r="V98" s="40" t="s">
        <v>1374</v>
      </c>
      <c r="W98" s="40" t="s">
        <v>1375</v>
      </c>
      <c r="X98" s="40" t="s">
        <v>1376</v>
      </c>
      <c r="Y98" s="40" t="s">
        <v>1377</v>
      </c>
      <c r="Z98" s="40" t="b">
        <v>0</v>
      </c>
      <c r="AA98" s="40" t="b">
        <v>1</v>
      </c>
      <c r="AB98" s="40" t="b">
        <v>0</v>
      </c>
      <c r="AC98" s="40" t="b">
        <v>0</v>
      </c>
      <c r="AD98" s="40" t="s">
        <v>2052</v>
      </c>
      <c r="AE98" s="40" t="s">
        <v>2053</v>
      </c>
      <c r="AF98" s="41">
        <v>-2.05671285932657</v>
      </c>
      <c r="AG98" s="41">
        <v>3195.2434618473</v>
      </c>
      <c r="AH98" s="42">
        <v>1.34E60</v>
      </c>
      <c r="AI98" s="45">
        <v>-1.6891808472416E16</v>
      </c>
      <c r="AJ98" s="40" t="s">
        <v>2054</v>
      </c>
      <c r="AK98" s="40" t="s">
        <v>2055</v>
      </c>
      <c r="AL98" s="41">
        <v>20000.0</v>
      </c>
      <c r="AM98" s="40" t="s">
        <v>216</v>
      </c>
      <c r="AN98" s="40" t="s">
        <v>1383</v>
      </c>
      <c r="AO98" s="40" t="s">
        <v>224</v>
      </c>
      <c r="AP98" s="40" t="s">
        <v>2056</v>
      </c>
      <c r="AQ98" s="40" t="s">
        <v>2057</v>
      </c>
      <c r="AR98" s="40" t="s">
        <v>2058</v>
      </c>
      <c r="AS98" s="42">
        <v>1.1E199</v>
      </c>
    </row>
    <row r="99">
      <c r="A99" s="41">
        <v>97.0</v>
      </c>
      <c r="B99" s="42">
        <v>1.67E9</v>
      </c>
      <c r="C99" s="41">
        <v>891412.0</v>
      </c>
      <c r="D99" s="40" t="s">
        <v>807</v>
      </c>
      <c r="E99" s="41" t="str">
        <f>IFERROR(__xludf.DUMMYFUNCTION("split(split(D99,""Instance_"", FALSE),"".mat"",false)"),"200_1")</f>
        <v>200_1</v>
      </c>
      <c r="F99" s="41">
        <v>200.0</v>
      </c>
      <c r="G99" s="41">
        <v>50.0</v>
      </c>
      <c r="H99" s="41">
        <v>100.0</v>
      </c>
      <c r="I99" s="44" t="s">
        <v>397</v>
      </c>
      <c r="J99" s="41">
        <v>20000.0</v>
      </c>
      <c r="K99" s="41">
        <v>10000.0</v>
      </c>
      <c r="L99" s="41">
        <v>3600.0</v>
      </c>
      <c r="M99" s="41">
        <v>1800.0</v>
      </c>
      <c r="N99" s="41">
        <v>100.0</v>
      </c>
      <c r="O99" s="40" t="s">
        <v>1370</v>
      </c>
      <c r="P99" s="40" t="s">
        <v>1371</v>
      </c>
      <c r="Q99" s="40" t="s">
        <v>1372</v>
      </c>
      <c r="R99" s="40" t="s">
        <v>1373</v>
      </c>
      <c r="S99" s="40" t="b">
        <v>0</v>
      </c>
      <c r="T99" s="40" t="s">
        <v>1373</v>
      </c>
      <c r="U99" s="40" t="s">
        <v>212</v>
      </c>
      <c r="V99" s="40" t="s">
        <v>1374</v>
      </c>
      <c r="W99" s="40" t="s">
        <v>1375</v>
      </c>
      <c r="X99" s="40" t="s">
        <v>1376</v>
      </c>
      <c r="Y99" s="40" t="s">
        <v>1377</v>
      </c>
      <c r="Z99" s="40" t="b">
        <v>0</v>
      </c>
      <c r="AA99" s="40" t="b">
        <v>1</v>
      </c>
      <c r="AB99" s="40" t="b">
        <v>0</v>
      </c>
      <c r="AC99" s="40" t="b">
        <v>0</v>
      </c>
      <c r="AD99" s="40" t="s">
        <v>2059</v>
      </c>
      <c r="AE99" s="40" t="s">
        <v>2060</v>
      </c>
      <c r="AF99" s="41">
        <v>-1.96803934355737</v>
      </c>
      <c r="AG99" s="41">
        <v>3180.8734755516</v>
      </c>
      <c r="AH99" s="42">
        <v>1.06E60</v>
      </c>
      <c r="AI99" s="45">
        <v>-1.18521124473411E16</v>
      </c>
      <c r="AJ99" s="40" t="s">
        <v>2061</v>
      </c>
      <c r="AK99" s="40" t="s">
        <v>2062</v>
      </c>
      <c r="AL99" s="41">
        <v>20000.0</v>
      </c>
      <c r="AM99" s="40" t="s">
        <v>216</v>
      </c>
      <c r="AN99" s="40" t="s">
        <v>1383</v>
      </c>
      <c r="AO99" s="40" t="s">
        <v>224</v>
      </c>
      <c r="AP99" s="40" t="s">
        <v>2063</v>
      </c>
      <c r="AQ99" s="40" t="s">
        <v>2064</v>
      </c>
      <c r="AR99" s="40" t="s">
        <v>2065</v>
      </c>
      <c r="AS99" s="42">
        <v>1.0E199</v>
      </c>
    </row>
    <row r="100">
      <c r="A100" s="41">
        <v>98.0</v>
      </c>
      <c r="B100" s="42">
        <v>1.67E9</v>
      </c>
      <c r="C100" s="41">
        <v>210214.0</v>
      </c>
      <c r="D100" s="40" t="s">
        <v>807</v>
      </c>
      <c r="E100" s="41" t="str">
        <f>IFERROR(__xludf.DUMMYFUNCTION("split(split(D100,""Instance_"", FALSE),"".mat"",false)"),"200_1")</f>
        <v>200_1</v>
      </c>
      <c r="F100" s="41">
        <v>200.0</v>
      </c>
      <c r="G100" s="41">
        <v>50.0</v>
      </c>
      <c r="H100" s="41">
        <v>100.0</v>
      </c>
      <c r="I100" s="44" t="s">
        <v>397</v>
      </c>
      <c r="J100" s="41">
        <v>20000.0</v>
      </c>
      <c r="K100" s="41">
        <v>10000.0</v>
      </c>
      <c r="L100" s="41">
        <v>3600.0</v>
      </c>
      <c r="M100" s="41">
        <v>1800.0</v>
      </c>
      <c r="N100" s="41">
        <v>100.0</v>
      </c>
      <c r="O100" s="40" t="s">
        <v>1370</v>
      </c>
      <c r="P100" s="40" t="s">
        <v>1371</v>
      </c>
      <c r="Q100" s="40" t="s">
        <v>1372</v>
      </c>
      <c r="R100" s="40" t="s">
        <v>1373</v>
      </c>
      <c r="S100" s="40" t="b">
        <v>0</v>
      </c>
      <c r="T100" s="40" t="s">
        <v>1373</v>
      </c>
      <c r="U100" s="40" t="s">
        <v>212</v>
      </c>
      <c r="V100" s="40" t="s">
        <v>1374</v>
      </c>
      <c r="W100" s="40" t="s">
        <v>1375</v>
      </c>
      <c r="X100" s="40" t="s">
        <v>1376</v>
      </c>
      <c r="Y100" s="40" t="s">
        <v>1377</v>
      </c>
      <c r="Z100" s="40" t="b">
        <v>0</v>
      </c>
      <c r="AA100" s="40" t="b">
        <v>1</v>
      </c>
      <c r="AB100" s="40" t="b">
        <v>0</v>
      </c>
      <c r="AC100" s="40" t="b">
        <v>0</v>
      </c>
      <c r="AD100" s="40" t="s">
        <v>2066</v>
      </c>
      <c r="AE100" s="40" t="s">
        <v>2067</v>
      </c>
      <c r="AF100" s="41">
        <v>-1.93081296513113</v>
      </c>
      <c r="AG100" s="41">
        <v>3191.571451664</v>
      </c>
      <c r="AH100" s="42">
        <v>1.22E60</v>
      </c>
      <c r="AI100" s="45">
        <v>-9.73637778005883E15</v>
      </c>
      <c r="AJ100" s="40" t="s">
        <v>2068</v>
      </c>
      <c r="AK100" s="40" t="s">
        <v>2069</v>
      </c>
      <c r="AL100" s="41">
        <v>20000.0</v>
      </c>
      <c r="AM100" s="40" t="s">
        <v>216</v>
      </c>
      <c r="AN100" s="40" t="s">
        <v>1383</v>
      </c>
      <c r="AO100" s="40" t="s">
        <v>224</v>
      </c>
      <c r="AP100" s="40" t="s">
        <v>2070</v>
      </c>
      <c r="AQ100" s="40" t="s">
        <v>2071</v>
      </c>
      <c r="AR100" s="40" t="s">
        <v>2072</v>
      </c>
      <c r="AS100" s="42">
        <v>1.1E199</v>
      </c>
    </row>
    <row r="101">
      <c r="A101" s="41">
        <v>102.0</v>
      </c>
      <c r="B101" s="42">
        <v>1.67E9</v>
      </c>
      <c r="C101" s="41">
        <v>422843.0</v>
      </c>
      <c r="D101" s="40" t="s">
        <v>829</v>
      </c>
      <c r="E101" s="41" t="str">
        <f>IFERROR(__xludf.DUMMYFUNCTION("split(split(D101,""Instance_"", FALSE),"".mat"",false)"),"200_2")</f>
        <v>200_2</v>
      </c>
      <c r="F101" s="41">
        <v>200.0</v>
      </c>
      <c r="G101" s="41">
        <v>50.0</v>
      </c>
      <c r="H101" s="41">
        <v>100.0</v>
      </c>
      <c r="I101" s="44" t="s">
        <v>397</v>
      </c>
      <c r="J101" s="41">
        <v>20000.0</v>
      </c>
      <c r="K101" s="41">
        <v>10000.0</v>
      </c>
      <c r="L101" s="41">
        <v>3600.0</v>
      </c>
      <c r="M101" s="41">
        <v>1800.0</v>
      </c>
      <c r="N101" s="41">
        <v>100.0</v>
      </c>
      <c r="O101" s="40" t="s">
        <v>1370</v>
      </c>
      <c r="P101" s="40" t="s">
        <v>1371</v>
      </c>
      <c r="Q101" s="40" t="s">
        <v>1372</v>
      </c>
      <c r="R101" s="40" t="s">
        <v>1373</v>
      </c>
      <c r="S101" s="40" t="b">
        <v>0</v>
      </c>
      <c r="T101" s="40" t="s">
        <v>1373</v>
      </c>
      <c r="U101" s="40" t="s">
        <v>212</v>
      </c>
      <c r="V101" s="40" t="s">
        <v>1374</v>
      </c>
      <c r="W101" s="40" t="s">
        <v>1375</v>
      </c>
      <c r="X101" s="40" t="s">
        <v>1376</v>
      </c>
      <c r="Y101" s="40" t="s">
        <v>1377</v>
      </c>
      <c r="Z101" s="40" t="b">
        <v>0</v>
      </c>
      <c r="AA101" s="40" t="b">
        <v>1</v>
      </c>
      <c r="AB101" s="40" t="b">
        <v>0</v>
      </c>
      <c r="AC101" s="40" t="b">
        <v>0</v>
      </c>
      <c r="AD101" s="40" t="s">
        <v>2073</v>
      </c>
      <c r="AE101" s="40" t="s">
        <v>2074</v>
      </c>
      <c r="AF101" s="41">
        <v>-1.47846425427525</v>
      </c>
      <c r="AG101" s="41">
        <v>3185.7869963646</v>
      </c>
      <c r="AH101" s="42">
        <v>7.12E58</v>
      </c>
      <c r="AI101" s="45">
        <v>-1.44020453059695E16</v>
      </c>
      <c r="AJ101" s="40" t="s">
        <v>2075</v>
      </c>
      <c r="AK101" s="40" t="s">
        <v>2076</v>
      </c>
      <c r="AL101" s="41">
        <v>20000.0</v>
      </c>
      <c r="AM101" s="40" t="s">
        <v>216</v>
      </c>
      <c r="AN101" s="40" t="s">
        <v>1383</v>
      </c>
      <c r="AO101" s="40" t="s">
        <v>224</v>
      </c>
      <c r="AP101" s="40" t="s">
        <v>2077</v>
      </c>
      <c r="AQ101" s="40" t="s">
        <v>2078</v>
      </c>
      <c r="AR101" s="40" t="s">
        <v>2079</v>
      </c>
      <c r="AS101" s="42">
        <v>1.0E195</v>
      </c>
    </row>
    <row r="102">
      <c r="A102" s="41">
        <v>99.0</v>
      </c>
      <c r="B102" s="42">
        <v>1.67E9</v>
      </c>
      <c r="C102" s="41">
        <v>936788.0</v>
      </c>
      <c r="D102" s="40" t="s">
        <v>807</v>
      </c>
      <c r="E102" s="41" t="str">
        <f>IFERROR(__xludf.DUMMYFUNCTION("split(split(D102,""Instance_"", FALSE),"".mat"",false)"),"200_1")</f>
        <v>200_1</v>
      </c>
      <c r="F102" s="41">
        <v>200.0</v>
      </c>
      <c r="G102" s="41">
        <v>50.0</v>
      </c>
      <c r="H102" s="41">
        <v>100.0</v>
      </c>
      <c r="I102" s="44" t="s">
        <v>397</v>
      </c>
      <c r="J102" s="41">
        <v>20000.0</v>
      </c>
      <c r="K102" s="41">
        <v>10000.0</v>
      </c>
      <c r="L102" s="41">
        <v>3600.0</v>
      </c>
      <c r="M102" s="41">
        <v>1800.0</v>
      </c>
      <c r="N102" s="41">
        <v>100.0</v>
      </c>
      <c r="O102" s="40" t="s">
        <v>1370</v>
      </c>
      <c r="P102" s="40" t="s">
        <v>1371</v>
      </c>
      <c r="Q102" s="40" t="s">
        <v>1372</v>
      </c>
      <c r="R102" s="40" t="s">
        <v>1373</v>
      </c>
      <c r="S102" s="40" t="b">
        <v>0</v>
      </c>
      <c r="T102" s="40" t="s">
        <v>1373</v>
      </c>
      <c r="U102" s="40" t="s">
        <v>212</v>
      </c>
      <c r="V102" s="40" t="s">
        <v>1374</v>
      </c>
      <c r="W102" s="40" t="s">
        <v>1375</v>
      </c>
      <c r="X102" s="40" t="s">
        <v>1376</v>
      </c>
      <c r="Y102" s="40" t="s">
        <v>1377</v>
      </c>
      <c r="Z102" s="40" t="b">
        <v>0</v>
      </c>
      <c r="AA102" s="40" t="b">
        <v>1</v>
      </c>
      <c r="AB102" s="40" t="b">
        <v>0</v>
      </c>
      <c r="AC102" s="40" t="b">
        <v>0</v>
      </c>
      <c r="AD102" s="40" t="s">
        <v>2080</v>
      </c>
      <c r="AE102" s="40" t="s">
        <v>2081</v>
      </c>
      <c r="AF102" s="41">
        <v>-2.05998113231699</v>
      </c>
      <c r="AG102" s="41">
        <v>3194.7873160839</v>
      </c>
      <c r="AH102" s="42">
        <v>6.23E59</v>
      </c>
      <c r="AI102" s="45">
        <v>-1.70775584368309E16</v>
      </c>
      <c r="AJ102" s="40" t="s">
        <v>2082</v>
      </c>
      <c r="AK102" s="40" t="s">
        <v>2083</v>
      </c>
      <c r="AL102" s="41">
        <v>20000.0</v>
      </c>
      <c r="AM102" s="40" t="s">
        <v>216</v>
      </c>
      <c r="AN102" s="40" t="s">
        <v>1383</v>
      </c>
      <c r="AO102" s="40" t="s">
        <v>224</v>
      </c>
      <c r="AP102" s="40" t="s">
        <v>2084</v>
      </c>
      <c r="AQ102" s="40" t="s">
        <v>2085</v>
      </c>
      <c r="AR102" s="40" t="s">
        <v>2086</v>
      </c>
      <c r="AS102" s="42">
        <v>1.1E198</v>
      </c>
    </row>
    <row r="103">
      <c r="A103" s="41">
        <v>101.0</v>
      </c>
      <c r="B103" s="42">
        <v>1.67E9</v>
      </c>
      <c r="C103" s="41">
        <v>768737.0</v>
      </c>
      <c r="D103" s="40" t="s">
        <v>829</v>
      </c>
      <c r="E103" s="41" t="str">
        <f>IFERROR(__xludf.DUMMYFUNCTION("split(split(D103,""Instance_"", FALSE),"".mat"",false)"),"200_2")</f>
        <v>200_2</v>
      </c>
      <c r="F103" s="41">
        <v>200.0</v>
      </c>
      <c r="G103" s="41">
        <v>50.0</v>
      </c>
      <c r="H103" s="41">
        <v>100.0</v>
      </c>
      <c r="I103" s="44" t="s">
        <v>397</v>
      </c>
      <c r="J103" s="41">
        <v>20000.0</v>
      </c>
      <c r="K103" s="41">
        <v>10000.0</v>
      </c>
      <c r="L103" s="41">
        <v>3600.0</v>
      </c>
      <c r="M103" s="41">
        <v>1800.0</v>
      </c>
      <c r="N103" s="41">
        <v>100.0</v>
      </c>
      <c r="O103" s="40" t="s">
        <v>1370</v>
      </c>
      <c r="P103" s="40" t="s">
        <v>1371</v>
      </c>
      <c r="Q103" s="40" t="s">
        <v>1372</v>
      </c>
      <c r="R103" s="40" t="s">
        <v>1373</v>
      </c>
      <c r="S103" s="40" t="b">
        <v>0</v>
      </c>
      <c r="T103" s="40" t="s">
        <v>1373</v>
      </c>
      <c r="U103" s="40" t="s">
        <v>212</v>
      </c>
      <c r="V103" s="40" t="s">
        <v>1374</v>
      </c>
      <c r="W103" s="40" t="s">
        <v>1375</v>
      </c>
      <c r="X103" s="40" t="s">
        <v>1376</v>
      </c>
      <c r="Y103" s="40" t="s">
        <v>1377</v>
      </c>
      <c r="Z103" s="40" t="b">
        <v>0</v>
      </c>
      <c r="AA103" s="40" t="b">
        <v>1</v>
      </c>
      <c r="AB103" s="40" t="b">
        <v>0</v>
      </c>
      <c r="AC103" s="40" t="b">
        <v>0</v>
      </c>
      <c r="AD103" s="40" t="s">
        <v>2087</v>
      </c>
      <c r="AE103" s="40" t="s">
        <v>2088</v>
      </c>
      <c r="AF103" s="41">
        <v>-1.46733098587063</v>
      </c>
      <c r="AG103" s="41">
        <v>3190.1164805889</v>
      </c>
      <c r="AH103" s="42">
        <v>1.28E60</v>
      </c>
      <c r="AI103" s="45">
        <v>-1.35405644329988E16</v>
      </c>
      <c r="AJ103" s="40" t="s">
        <v>2089</v>
      </c>
      <c r="AK103" s="40" t="s">
        <v>2090</v>
      </c>
      <c r="AL103" s="41">
        <v>20000.0</v>
      </c>
      <c r="AM103" s="40" t="s">
        <v>216</v>
      </c>
      <c r="AN103" s="40" t="s">
        <v>1383</v>
      </c>
      <c r="AO103" s="40" t="s">
        <v>224</v>
      </c>
      <c r="AP103" s="40" t="s">
        <v>2091</v>
      </c>
      <c r="AQ103" s="40" t="s">
        <v>2092</v>
      </c>
      <c r="AR103" s="40" t="s">
        <v>2093</v>
      </c>
      <c r="AS103" s="42">
        <v>1.1E199</v>
      </c>
    </row>
    <row r="104">
      <c r="A104" s="41">
        <v>104.0</v>
      </c>
      <c r="B104" s="42">
        <v>1.67E9</v>
      </c>
      <c r="C104" s="41">
        <v>392794.0</v>
      </c>
      <c r="D104" s="40" t="s">
        <v>829</v>
      </c>
      <c r="E104" s="41" t="str">
        <f>IFERROR(__xludf.DUMMYFUNCTION("split(split(D104,""Instance_"", FALSE),"".mat"",false)"),"200_2")</f>
        <v>200_2</v>
      </c>
      <c r="F104" s="41">
        <v>200.0</v>
      </c>
      <c r="G104" s="41">
        <v>50.0</v>
      </c>
      <c r="H104" s="41">
        <v>100.0</v>
      </c>
      <c r="I104" s="44" t="s">
        <v>397</v>
      </c>
      <c r="J104" s="41">
        <v>20000.0</v>
      </c>
      <c r="K104" s="41">
        <v>10000.0</v>
      </c>
      <c r="L104" s="41">
        <v>3600.0</v>
      </c>
      <c r="M104" s="41">
        <v>1800.0</v>
      </c>
      <c r="N104" s="41">
        <v>100.0</v>
      </c>
      <c r="O104" s="40" t="s">
        <v>1370</v>
      </c>
      <c r="P104" s="40" t="s">
        <v>1371</v>
      </c>
      <c r="Q104" s="40" t="s">
        <v>1372</v>
      </c>
      <c r="R104" s="40" t="s">
        <v>1373</v>
      </c>
      <c r="S104" s="40" t="b">
        <v>0</v>
      </c>
      <c r="T104" s="40" t="s">
        <v>1373</v>
      </c>
      <c r="U104" s="40" t="s">
        <v>212</v>
      </c>
      <c r="V104" s="40" t="s">
        <v>1374</v>
      </c>
      <c r="W104" s="40" t="s">
        <v>1375</v>
      </c>
      <c r="X104" s="40" t="s">
        <v>1376</v>
      </c>
      <c r="Y104" s="40" t="s">
        <v>1377</v>
      </c>
      <c r="Z104" s="40" t="b">
        <v>0</v>
      </c>
      <c r="AA104" s="40" t="b">
        <v>1</v>
      </c>
      <c r="AB104" s="40" t="b">
        <v>0</v>
      </c>
      <c r="AC104" s="40" t="b">
        <v>0</v>
      </c>
      <c r="AD104" s="40" t="s">
        <v>2094</v>
      </c>
      <c r="AE104" s="40" t="s">
        <v>2095</v>
      </c>
      <c r="AF104" s="41">
        <v>-1.37414495675755</v>
      </c>
      <c r="AG104" s="41">
        <v>3181.7702975273</v>
      </c>
      <c r="AH104" s="42">
        <v>8.31E59</v>
      </c>
      <c r="AI104" s="45">
        <v>-6.3299252216342E15</v>
      </c>
      <c r="AJ104" s="40" t="s">
        <v>2096</v>
      </c>
      <c r="AK104" s="40" t="s">
        <v>2097</v>
      </c>
      <c r="AL104" s="41">
        <v>20000.0</v>
      </c>
      <c r="AM104" s="40" t="s">
        <v>216</v>
      </c>
      <c r="AN104" s="40" t="s">
        <v>1383</v>
      </c>
      <c r="AO104" s="40" t="s">
        <v>224</v>
      </c>
      <c r="AP104" s="40" t="s">
        <v>2098</v>
      </c>
      <c r="AQ104" s="40" t="s">
        <v>2099</v>
      </c>
      <c r="AR104" s="40" t="s">
        <v>2100</v>
      </c>
      <c r="AS104" s="42">
        <v>1.0E199</v>
      </c>
    </row>
    <row r="105">
      <c r="A105" s="41">
        <v>100.0</v>
      </c>
      <c r="B105" s="42">
        <v>1.67E9</v>
      </c>
      <c r="C105" s="41">
        <v>626626.0</v>
      </c>
      <c r="D105" s="40" t="s">
        <v>829</v>
      </c>
      <c r="E105" s="41" t="str">
        <f>IFERROR(__xludf.DUMMYFUNCTION("split(split(D105,""Instance_"", FALSE),"".mat"",false)"),"200_2")</f>
        <v>200_2</v>
      </c>
      <c r="F105" s="41">
        <v>200.0</v>
      </c>
      <c r="G105" s="41">
        <v>50.0</v>
      </c>
      <c r="H105" s="41">
        <v>100.0</v>
      </c>
      <c r="I105" s="44" t="s">
        <v>397</v>
      </c>
      <c r="J105" s="41">
        <v>20000.0</v>
      </c>
      <c r="K105" s="41">
        <v>10000.0</v>
      </c>
      <c r="L105" s="41">
        <v>3600.0</v>
      </c>
      <c r="M105" s="41">
        <v>1800.0</v>
      </c>
      <c r="N105" s="41">
        <v>100.0</v>
      </c>
      <c r="O105" s="40" t="s">
        <v>1370</v>
      </c>
      <c r="P105" s="40" t="s">
        <v>1371</v>
      </c>
      <c r="Q105" s="40" t="s">
        <v>1372</v>
      </c>
      <c r="R105" s="40" t="s">
        <v>1373</v>
      </c>
      <c r="S105" s="40" t="b">
        <v>0</v>
      </c>
      <c r="T105" s="40" t="s">
        <v>1373</v>
      </c>
      <c r="U105" s="40" t="s">
        <v>212</v>
      </c>
      <c r="V105" s="40" t="s">
        <v>1374</v>
      </c>
      <c r="W105" s="40" t="s">
        <v>1375</v>
      </c>
      <c r="X105" s="40" t="s">
        <v>1376</v>
      </c>
      <c r="Y105" s="40" t="s">
        <v>1377</v>
      </c>
      <c r="Z105" s="40" t="b">
        <v>0</v>
      </c>
      <c r="AA105" s="40" t="b">
        <v>1</v>
      </c>
      <c r="AB105" s="40" t="b">
        <v>0</v>
      </c>
      <c r="AC105" s="40" t="b">
        <v>0</v>
      </c>
      <c r="AD105" s="40" t="s">
        <v>2101</v>
      </c>
      <c r="AE105" s="40" t="s">
        <v>2102</v>
      </c>
      <c r="AF105" s="41">
        <v>-1.2758247308371</v>
      </c>
      <c r="AG105" s="41">
        <v>3194.7337553501</v>
      </c>
      <c r="AH105" s="42">
        <v>5.43E59</v>
      </c>
      <c r="AI105" s="45">
        <v>1.27799286479771E16</v>
      </c>
      <c r="AJ105" s="40" t="s">
        <v>2103</v>
      </c>
      <c r="AK105" s="40" t="s">
        <v>2104</v>
      </c>
      <c r="AL105" s="41">
        <v>20000.0</v>
      </c>
      <c r="AM105" s="40" t="s">
        <v>216</v>
      </c>
      <c r="AN105" s="40" t="s">
        <v>1383</v>
      </c>
      <c r="AO105" s="40" t="s">
        <v>224</v>
      </c>
      <c r="AP105" s="40" t="s">
        <v>2105</v>
      </c>
      <c r="AQ105" s="40" t="s">
        <v>2106</v>
      </c>
      <c r="AR105" s="40" t="s">
        <v>2107</v>
      </c>
      <c r="AS105" s="42">
        <v>1.0E198</v>
      </c>
    </row>
    <row r="106">
      <c r="A106" s="41">
        <v>103.0</v>
      </c>
      <c r="B106" s="42">
        <v>1.67E9</v>
      </c>
      <c r="C106" s="41">
        <v>814478.0</v>
      </c>
      <c r="D106" s="40" t="s">
        <v>829</v>
      </c>
      <c r="E106" s="41" t="str">
        <f>IFERROR(__xludf.DUMMYFUNCTION("split(split(D106,""Instance_"", FALSE),"".mat"",false)"),"200_2")</f>
        <v>200_2</v>
      </c>
      <c r="F106" s="41">
        <v>200.0</v>
      </c>
      <c r="G106" s="41">
        <v>50.0</v>
      </c>
      <c r="H106" s="41">
        <v>100.0</v>
      </c>
      <c r="I106" s="44" t="s">
        <v>397</v>
      </c>
      <c r="J106" s="41">
        <v>20000.0</v>
      </c>
      <c r="K106" s="41">
        <v>10000.0</v>
      </c>
      <c r="L106" s="41">
        <v>3600.0</v>
      </c>
      <c r="M106" s="41">
        <v>1800.0</v>
      </c>
      <c r="N106" s="41">
        <v>100.0</v>
      </c>
      <c r="O106" s="40" t="s">
        <v>1370</v>
      </c>
      <c r="P106" s="40" t="s">
        <v>1371</v>
      </c>
      <c r="Q106" s="40" t="s">
        <v>1372</v>
      </c>
      <c r="R106" s="40" t="s">
        <v>1373</v>
      </c>
      <c r="S106" s="40" t="b">
        <v>0</v>
      </c>
      <c r="T106" s="40" t="s">
        <v>1373</v>
      </c>
      <c r="U106" s="40" t="s">
        <v>212</v>
      </c>
      <c r="V106" s="40" t="s">
        <v>1374</v>
      </c>
      <c r="W106" s="40" t="s">
        <v>1375</v>
      </c>
      <c r="X106" s="40" t="s">
        <v>1376</v>
      </c>
      <c r="Y106" s="40" t="s">
        <v>1377</v>
      </c>
      <c r="Z106" s="40" t="b">
        <v>0</v>
      </c>
      <c r="AA106" s="40" t="b">
        <v>1</v>
      </c>
      <c r="AB106" s="40" t="b">
        <v>0</v>
      </c>
      <c r="AC106" s="40" t="b">
        <v>0</v>
      </c>
      <c r="AD106" s="40" t="s">
        <v>2108</v>
      </c>
      <c r="AE106" s="40" t="s">
        <v>2109</v>
      </c>
      <c r="AF106" s="41">
        <v>-1.68005519820779</v>
      </c>
      <c r="AG106" s="41">
        <v>3193.5683996677</v>
      </c>
      <c r="AH106" s="42">
        <v>5.39E59</v>
      </c>
      <c r="AI106" s="45">
        <v>-3.00009454717019E15</v>
      </c>
      <c r="AJ106" s="40" t="s">
        <v>2110</v>
      </c>
      <c r="AK106" s="40" t="s">
        <v>2111</v>
      </c>
      <c r="AL106" s="41">
        <v>20000.0</v>
      </c>
      <c r="AM106" s="40" t="s">
        <v>216</v>
      </c>
      <c r="AN106" s="40" t="s">
        <v>1383</v>
      </c>
      <c r="AO106" s="40" t="s">
        <v>224</v>
      </c>
      <c r="AP106" s="40" t="s">
        <v>2112</v>
      </c>
      <c r="AQ106" s="40" t="s">
        <v>2113</v>
      </c>
      <c r="AR106" s="40" t="s">
        <v>2114</v>
      </c>
      <c r="AS106" s="42">
        <v>1.0E198</v>
      </c>
    </row>
    <row r="107">
      <c r="A107" s="41">
        <v>105.0</v>
      </c>
      <c r="B107" s="42">
        <v>1.67E9</v>
      </c>
      <c r="C107" s="41">
        <v>879460.0</v>
      </c>
      <c r="D107" s="40" t="s">
        <v>829</v>
      </c>
      <c r="E107" s="41" t="str">
        <f>IFERROR(__xludf.DUMMYFUNCTION("split(split(D107,""Instance_"", FALSE),"".mat"",false)"),"200_2")</f>
        <v>200_2</v>
      </c>
      <c r="F107" s="41">
        <v>200.0</v>
      </c>
      <c r="G107" s="41">
        <v>50.0</v>
      </c>
      <c r="H107" s="41">
        <v>100.0</v>
      </c>
      <c r="I107" s="44" t="s">
        <v>397</v>
      </c>
      <c r="J107" s="41">
        <v>20000.0</v>
      </c>
      <c r="K107" s="41">
        <v>10000.0</v>
      </c>
      <c r="L107" s="41">
        <v>3600.0</v>
      </c>
      <c r="M107" s="41">
        <v>1800.0</v>
      </c>
      <c r="N107" s="41">
        <v>100.0</v>
      </c>
      <c r="O107" s="40" t="s">
        <v>1370</v>
      </c>
      <c r="P107" s="40" t="s">
        <v>1371</v>
      </c>
      <c r="Q107" s="40" t="s">
        <v>1372</v>
      </c>
      <c r="R107" s="40" t="s">
        <v>1373</v>
      </c>
      <c r="S107" s="40" t="b">
        <v>0</v>
      </c>
      <c r="T107" s="40" t="s">
        <v>1373</v>
      </c>
      <c r="U107" s="40" t="s">
        <v>212</v>
      </c>
      <c r="V107" s="40" t="s">
        <v>1374</v>
      </c>
      <c r="W107" s="40" t="s">
        <v>1375</v>
      </c>
      <c r="X107" s="40" t="s">
        <v>1376</v>
      </c>
      <c r="Y107" s="40" t="s">
        <v>1377</v>
      </c>
      <c r="Z107" s="40" t="b">
        <v>0</v>
      </c>
      <c r="AA107" s="40" t="b">
        <v>1</v>
      </c>
      <c r="AB107" s="40" t="b">
        <v>0</v>
      </c>
      <c r="AC107" s="40" t="b">
        <v>0</v>
      </c>
      <c r="AD107" s="40" t="s">
        <v>2115</v>
      </c>
      <c r="AE107" s="40" t="s">
        <v>2116</v>
      </c>
      <c r="AF107" s="41">
        <v>-1.36937210636024</v>
      </c>
      <c r="AG107" s="41">
        <v>3217.4707298279</v>
      </c>
      <c r="AH107" s="42">
        <v>1.41E59</v>
      </c>
      <c r="AI107" s="45">
        <v>-5.96060696059921E15</v>
      </c>
      <c r="AJ107" s="40" t="s">
        <v>2117</v>
      </c>
      <c r="AK107" s="40" t="s">
        <v>2118</v>
      </c>
      <c r="AL107" s="41">
        <v>20000.0</v>
      </c>
      <c r="AM107" s="40" t="s">
        <v>216</v>
      </c>
      <c r="AN107" s="40" t="s">
        <v>1383</v>
      </c>
      <c r="AO107" s="40" t="s">
        <v>224</v>
      </c>
      <c r="AP107" s="40" t="s">
        <v>2119</v>
      </c>
      <c r="AQ107" s="40" t="s">
        <v>2120</v>
      </c>
      <c r="AR107" s="40" t="s">
        <v>2121</v>
      </c>
      <c r="AS107" s="42">
        <v>1.0E196</v>
      </c>
    </row>
    <row r="108">
      <c r="A108" s="41">
        <v>106.0</v>
      </c>
      <c r="B108" s="42">
        <v>1.67E9</v>
      </c>
      <c r="C108" s="41">
        <v>732302.0</v>
      </c>
      <c r="D108" s="40" t="s">
        <v>829</v>
      </c>
      <c r="E108" s="41" t="str">
        <f>IFERROR(__xludf.DUMMYFUNCTION("split(split(D108,""Instance_"", FALSE),"".mat"",false)"),"200_2")</f>
        <v>200_2</v>
      </c>
      <c r="F108" s="41">
        <v>200.0</v>
      </c>
      <c r="G108" s="41">
        <v>50.0</v>
      </c>
      <c r="H108" s="41">
        <v>100.0</v>
      </c>
      <c r="I108" s="44" t="s">
        <v>397</v>
      </c>
      <c r="J108" s="41">
        <v>20000.0</v>
      </c>
      <c r="K108" s="41">
        <v>10000.0</v>
      </c>
      <c r="L108" s="41">
        <v>3600.0</v>
      </c>
      <c r="M108" s="41">
        <v>1800.0</v>
      </c>
      <c r="N108" s="41">
        <v>100.0</v>
      </c>
      <c r="O108" s="40" t="s">
        <v>1370</v>
      </c>
      <c r="P108" s="40" t="s">
        <v>1371</v>
      </c>
      <c r="Q108" s="40" t="s">
        <v>1372</v>
      </c>
      <c r="R108" s="40" t="s">
        <v>1373</v>
      </c>
      <c r="S108" s="40" t="b">
        <v>0</v>
      </c>
      <c r="T108" s="40" t="s">
        <v>1373</v>
      </c>
      <c r="U108" s="40" t="s">
        <v>212</v>
      </c>
      <c r="V108" s="40" t="s">
        <v>1374</v>
      </c>
      <c r="W108" s="40" t="s">
        <v>1375</v>
      </c>
      <c r="X108" s="40" t="s">
        <v>1376</v>
      </c>
      <c r="Y108" s="40" t="s">
        <v>1377</v>
      </c>
      <c r="Z108" s="40" t="b">
        <v>0</v>
      </c>
      <c r="AA108" s="40" t="b">
        <v>1</v>
      </c>
      <c r="AB108" s="40" t="b">
        <v>0</v>
      </c>
      <c r="AC108" s="40" t="b">
        <v>0</v>
      </c>
      <c r="AD108" s="40" t="s">
        <v>2122</v>
      </c>
      <c r="AE108" s="40" t="s">
        <v>2123</v>
      </c>
      <c r="AF108" s="41">
        <v>-1.52064612318284</v>
      </c>
      <c r="AG108" s="41">
        <v>3219.8097631931</v>
      </c>
      <c r="AH108" s="42">
        <v>1.69E59</v>
      </c>
      <c r="AI108" s="45">
        <v>-1.76660349924986E15</v>
      </c>
      <c r="AJ108" s="40" t="s">
        <v>2124</v>
      </c>
      <c r="AK108" s="40" t="s">
        <v>2125</v>
      </c>
      <c r="AL108" s="41">
        <v>20000.0</v>
      </c>
      <c r="AM108" s="40" t="s">
        <v>216</v>
      </c>
      <c r="AN108" s="40" t="s">
        <v>1383</v>
      </c>
      <c r="AO108" s="40" t="s">
        <v>224</v>
      </c>
      <c r="AP108" s="40" t="s">
        <v>2126</v>
      </c>
      <c r="AQ108" s="40" t="s">
        <v>2127</v>
      </c>
      <c r="AR108" s="40" t="s">
        <v>2128</v>
      </c>
      <c r="AS108" s="42">
        <v>1.1E196</v>
      </c>
    </row>
    <row r="109">
      <c r="A109" s="41">
        <v>107.0</v>
      </c>
      <c r="B109" s="42">
        <v>1.67E9</v>
      </c>
      <c r="C109" s="41">
        <v>596769.0</v>
      </c>
      <c r="D109" s="40" t="s">
        <v>829</v>
      </c>
      <c r="E109" s="41" t="str">
        <f>IFERROR(__xludf.DUMMYFUNCTION("split(split(D109,""Instance_"", FALSE),"".mat"",false)"),"200_2")</f>
        <v>200_2</v>
      </c>
      <c r="F109" s="41">
        <v>200.0</v>
      </c>
      <c r="G109" s="41">
        <v>50.0</v>
      </c>
      <c r="H109" s="41">
        <v>100.0</v>
      </c>
      <c r="I109" s="44" t="s">
        <v>397</v>
      </c>
      <c r="J109" s="41">
        <v>20000.0</v>
      </c>
      <c r="K109" s="41">
        <v>10000.0</v>
      </c>
      <c r="L109" s="41">
        <v>3600.0</v>
      </c>
      <c r="M109" s="41">
        <v>1800.0</v>
      </c>
      <c r="N109" s="41">
        <v>100.0</v>
      </c>
      <c r="O109" s="40" t="s">
        <v>1370</v>
      </c>
      <c r="P109" s="40" t="s">
        <v>1371</v>
      </c>
      <c r="Q109" s="40" t="s">
        <v>1372</v>
      </c>
      <c r="R109" s="40" t="s">
        <v>1373</v>
      </c>
      <c r="S109" s="40" t="b">
        <v>0</v>
      </c>
      <c r="T109" s="40" t="s">
        <v>1373</v>
      </c>
      <c r="U109" s="40" t="s">
        <v>212</v>
      </c>
      <c r="V109" s="40" t="s">
        <v>1374</v>
      </c>
      <c r="W109" s="40" t="s">
        <v>1375</v>
      </c>
      <c r="X109" s="40" t="s">
        <v>1376</v>
      </c>
      <c r="Y109" s="40" t="s">
        <v>1377</v>
      </c>
      <c r="Z109" s="40" t="b">
        <v>0</v>
      </c>
      <c r="AA109" s="40" t="b">
        <v>1</v>
      </c>
      <c r="AB109" s="40" t="b">
        <v>0</v>
      </c>
      <c r="AC109" s="40" t="b">
        <v>0</v>
      </c>
      <c r="AD109" s="40" t="s">
        <v>2129</v>
      </c>
      <c r="AE109" s="40" t="s">
        <v>2130</v>
      </c>
      <c r="AF109" s="41">
        <v>-1.66050012087916</v>
      </c>
      <c r="AG109" s="41">
        <v>3225.7918162346</v>
      </c>
      <c r="AH109" s="42">
        <v>6.22E58</v>
      </c>
      <c r="AI109" s="45">
        <v>-2.84877936751387E16</v>
      </c>
      <c r="AJ109" s="40" t="s">
        <v>2131</v>
      </c>
      <c r="AK109" s="40" t="s">
        <v>2132</v>
      </c>
      <c r="AL109" s="41">
        <v>20000.0</v>
      </c>
      <c r="AM109" s="40" t="s">
        <v>216</v>
      </c>
      <c r="AN109" s="40" t="s">
        <v>1383</v>
      </c>
      <c r="AO109" s="40" t="s">
        <v>224</v>
      </c>
      <c r="AP109" s="40" t="s">
        <v>2133</v>
      </c>
      <c r="AQ109" s="40" t="s">
        <v>2134</v>
      </c>
      <c r="AR109" s="40" t="s">
        <v>2135</v>
      </c>
      <c r="AS109" s="42">
        <v>1.0E195</v>
      </c>
    </row>
    <row r="110">
      <c r="A110" s="41">
        <v>108.0</v>
      </c>
      <c r="B110" s="42">
        <v>1.67E9</v>
      </c>
      <c r="C110" s="41">
        <v>566802.0</v>
      </c>
      <c r="D110" s="40" t="s">
        <v>829</v>
      </c>
      <c r="E110" s="41" t="str">
        <f>IFERROR(__xludf.DUMMYFUNCTION("split(split(D110,""Instance_"", FALSE),"".mat"",false)"),"200_2")</f>
        <v>200_2</v>
      </c>
      <c r="F110" s="41">
        <v>200.0</v>
      </c>
      <c r="G110" s="41">
        <v>50.0</v>
      </c>
      <c r="H110" s="41">
        <v>100.0</v>
      </c>
      <c r="I110" s="44" t="s">
        <v>397</v>
      </c>
      <c r="J110" s="41">
        <v>20000.0</v>
      </c>
      <c r="K110" s="41">
        <v>10000.0</v>
      </c>
      <c r="L110" s="41">
        <v>3600.0</v>
      </c>
      <c r="M110" s="41">
        <v>1800.0</v>
      </c>
      <c r="N110" s="41">
        <v>100.0</v>
      </c>
      <c r="O110" s="40" t="s">
        <v>1370</v>
      </c>
      <c r="P110" s="40" t="s">
        <v>1371</v>
      </c>
      <c r="Q110" s="40" t="s">
        <v>1372</v>
      </c>
      <c r="R110" s="40" t="s">
        <v>1373</v>
      </c>
      <c r="S110" s="40" t="b">
        <v>0</v>
      </c>
      <c r="T110" s="40" t="s">
        <v>1373</v>
      </c>
      <c r="U110" s="40" t="s">
        <v>212</v>
      </c>
      <c r="V110" s="40" t="s">
        <v>1374</v>
      </c>
      <c r="W110" s="40" t="s">
        <v>1375</v>
      </c>
      <c r="X110" s="40" t="s">
        <v>1376</v>
      </c>
      <c r="Y110" s="40" t="s">
        <v>1377</v>
      </c>
      <c r="Z110" s="40" t="b">
        <v>0</v>
      </c>
      <c r="AA110" s="40" t="b">
        <v>1</v>
      </c>
      <c r="AB110" s="40" t="b">
        <v>0</v>
      </c>
      <c r="AC110" s="40" t="b">
        <v>0</v>
      </c>
      <c r="AD110" s="40" t="s">
        <v>2136</v>
      </c>
      <c r="AE110" s="40" t="s">
        <v>2137</v>
      </c>
      <c r="AF110" s="41">
        <v>-1.49478166648093</v>
      </c>
      <c r="AG110" s="41">
        <v>3221.6088235378</v>
      </c>
      <c r="AH110" s="42">
        <v>1.25E59</v>
      </c>
      <c r="AI110" s="45">
        <v>-1.56646699010739E16</v>
      </c>
      <c r="AJ110" s="40" t="s">
        <v>2138</v>
      </c>
      <c r="AK110" s="40" t="s">
        <v>2139</v>
      </c>
      <c r="AL110" s="41">
        <v>20000.0</v>
      </c>
      <c r="AM110" s="40" t="s">
        <v>216</v>
      </c>
      <c r="AN110" s="40" t="s">
        <v>1383</v>
      </c>
      <c r="AO110" s="40" t="s">
        <v>224</v>
      </c>
      <c r="AP110" s="40" t="s">
        <v>2140</v>
      </c>
      <c r="AQ110" s="40" t="s">
        <v>2141</v>
      </c>
      <c r="AR110" s="40" t="s">
        <v>2142</v>
      </c>
      <c r="AS110" s="42">
        <v>1.0E196</v>
      </c>
    </row>
    <row r="111">
      <c r="A111" s="41">
        <v>109.0</v>
      </c>
      <c r="B111" s="42">
        <v>1.67E9</v>
      </c>
      <c r="C111" s="41">
        <v>381770.0</v>
      </c>
      <c r="D111" s="40" t="s">
        <v>829</v>
      </c>
      <c r="E111" s="41" t="str">
        <f>IFERROR(__xludf.DUMMYFUNCTION("split(split(D111,""Instance_"", FALSE),"".mat"",false)"),"200_2")</f>
        <v>200_2</v>
      </c>
      <c r="F111" s="41">
        <v>200.0</v>
      </c>
      <c r="G111" s="41">
        <v>50.0</v>
      </c>
      <c r="H111" s="41">
        <v>100.0</v>
      </c>
      <c r="I111" s="44" t="s">
        <v>397</v>
      </c>
      <c r="J111" s="41">
        <v>20000.0</v>
      </c>
      <c r="K111" s="41">
        <v>10000.0</v>
      </c>
      <c r="L111" s="41">
        <v>3600.0</v>
      </c>
      <c r="M111" s="41">
        <v>1800.0</v>
      </c>
      <c r="N111" s="41">
        <v>100.0</v>
      </c>
      <c r="O111" s="40" t="s">
        <v>1370</v>
      </c>
      <c r="P111" s="40" t="s">
        <v>1371</v>
      </c>
      <c r="Q111" s="40" t="s">
        <v>1372</v>
      </c>
      <c r="R111" s="40" t="s">
        <v>1373</v>
      </c>
      <c r="S111" s="40" t="b">
        <v>0</v>
      </c>
      <c r="T111" s="40" t="s">
        <v>1373</v>
      </c>
      <c r="U111" s="40" t="s">
        <v>212</v>
      </c>
      <c r="V111" s="40" t="s">
        <v>1374</v>
      </c>
      <c r="W111" s="40" t="s">
        <v>1375</v>
      </c>
      <c r="X111" s="40" t="s">
        <v>1376</v>
      </c>
      <c r="Y111" s="40" t="s">
        <v>1377</v>
      </c>
      <c r="Z111" s="40" t="b">
        <v>0</v>
      </c>
      <c r="AA111" s="40" t="b">
        <v>1</v>
      </c>
      <c r="AB111" s="40" t="b">
        <v>0</v>
      </c>
      <c r="AC111" s="40" t="b">
        <v>0</v>
      </c>
      <c r="AD111" s="40" t="s">
        <v>2143</v>
      </c>
      <c r="AE111" s="40" t="s">
        <v>2144</v>
      </c>
      <c r="AF111" s="41">
        <v>-1.51201472440471</v>
      </c>
      <c r="AG111" s="41">
        <v>3230.0736355782</v>
      </c>
      <c r="AH111" s="42">
        <v>8.69E59</v>
      </c>
      <c r="AI111" s="45">
        <v>-1.69981462212867E15</v>
      </c>
      <c r="AJ111" s="40" t="s">
        <v>2145</v>
      </c>
      <c r="AK111" s="40" t="s">
        <v>2146</v>
      </c>
      <c r="AL111" s="41">
        <v>20000.0</v>
      </c>
      <c r="AM111" s="40" t="s">
        <v>216</v>
      </c>
      <c r="AN111" s="40" t="s">
        <v>1383</v>
      </c>
      <c r="AO111" s="40" t="s">
        <v>224</v>
      </c>
      <c r="AP111" s="40" t="s">
        <v>2147</v>
      </c>
      <c r="AQ111" s="40" t="s">
        <v>2148</v>
      </c>
      <c r="AR111" s="40" t="s">
        <v>2149</v>
      </c>
      <c r="AS111" s="42">
        <v>1.0E199</v>
      </c>
    </row>
    <row r="112">
      <c r="A112" s="41">
        <v>110.0</v>
      </c>
      <c r="B112" s="42">
        <v>1.67E9</v>
      </c>
      <c r="C112" s="41">
        <v>505556.0</v>
      </c>
      <c r="D112" s="40" t="s">
        <v>849</v>
      </c>
      <c r="E112" s="41" t="str">
        <f>IFERROR(__xludf.DUMMYFUNCTION("split(split(D112,""Instance_"", FALSE),"".mat"",false)"),"200_3")</f>
        <v>200_3</v>
      </c>
      <c r="F112" s="41">
        <v>200.0</v>
      </c>
      <c r="G112" s="41">
        <v>50.0</v>
      </c>
      <c r="H112" s="41">
        <v>100.0</v>
      </c>
      <c r="I112" s="44" t="s">
        <v>397</v>
      </c>
      <c r="J112" s="41">
        <v>20000.0</v>
      </c>
      <c r="K112" s="41">
        <v>10000.0</v>
      </c>
      <c r="L112" s="41">
        <v>3600.0</v>
      </c>
      <c r="M112" s="41">
        <v>1800.0</v>
      </c>
      <c r="N112" s="41">
        <v>100.0</v>
      </c>
      <c r="O112" s="40" t="s">
        <v>1370</v>
      </c>
      <c r="P112" s="40" t="s">
        <v>1371</v>
      </c>
      <c r="Q112" s="40" t="s">
        <v>1372</v>
      </c>
      <c r="R112" s="40" t="s">
        <v>1373</v>
      </c>
      <c r="S112" s="40" t="b">
        <v>0</v>
      </c>
      <c r="T112" s="40" t="s">
        <v>1373</v>
      </c>
      <c r="U112" s="40" t="s">
        <v>212</v>
      </c>
      <c r="V112" s="40" t="s">
        <v>1374</v>
      </c>
      <c r="W112" s="40" t="s">
        <v>1375</v>
      </c>
      <c r="X112" s="40" t="s">
        <v>1376</v>
      </c>
      <c r="Y112" s="40" t="s">
        <v>1377</v>
      </c>
      <c r="Z112" s="40" t="b">
        <v>0</v>
      </c>
      <c r="AA112" s="40" t="b">
        <v>1</v>
      </c>
      <c r="AB112" s="40" t="b">
        <v>0</v>
      </c>
      <c r="AC112" s="40" t="b">
        <v>0</v>
      </c>
      <c r="AD112" s="40" t="s">
        <v>2150</v>
      </c>
      <c r="AE112" s="40" t="s">
        <v>2151</v>
      </c>
      <c r="AF112" s="41">
        <v>-1.65084602929656</v>
      </c>
      <c r="AG112" s="41">
        <v>3233.3733656406</v>
      </c>
      <c r="AH112" s="42">
        <v>2.0E59</v>
      </c>
      <c r="AI112" s="45">
        <v>-9.78194347782503E15</v>
      </c>
      <c r="AJ112" s="40" t="s">
        <v>2152</v>
      </c>
      <c r="AK112" s="40" t="s">
        <v>2153</v>
      </c>
      <c r="AL112" s="41">
        <v>20000.0</v>
      </c>
      <c r="AM112" s="40" t="s">
        <v>216</v>
      </c>
      <c r="AN112" s="40" t="s">
        <v>1383</v>
      </c>
      <c r="AO112" s="40" t="s">
        <v>224</v>
      </c>
      <c r="AP112" s="40" t="s">
        <v>2154</v>
      </c>
      <c r="AQ112" s="40" t="s">
        <v>2155</v>
      </c>
      <c r="AR112" s="40" t="s">
        <v>2156</v>
      </c>
      <c r="AS112" s="42">
        <v>1.1E196</v>
      </c>
    </row>
    <row r="113">
      <c r="A113" s="41">
        <v>112.0</v>
      </c>
      <c r="B113" s="42">
        <v>1.67E9</v>
      </c>
      <c r="C113" s="41">
        <v>444416.0</v>
      </c>
      <c r="D113" s="40" t="s">
        <v>849</v>
      </c>
      <c r="E113" s="41" t="str">
        <f>IFERROR(__xludf.DUMMYFUNCTION("split(split(D113,""Instance_"", FALSE),"".mat"",false)"),"200_3")</f>
        <v>200_3</v>
      </c>
      <c r="F113" s="41">
        <v>200.0</v>
      </c>
      <c r="G113" s="41">
        <v>50.0</v>
      </c>
      <c r="H113" s="41">
        <v>100.0</v>
      </c>
      <c r="I113" s="44" t="s">
        <v>397</v>
      </c>
      <c r="J113" s="41">
        <v>20000.0</v>
      </c>
      <c r="K113" s="41">
        <v>10000.0</v>
      </c>
      <c r="L113" s="41">
        <v>3600.0</v>
      </c>
      <c r="M113" s="41">
        <v>1800.0</v>
      </c>
      <c r="N113" s="41">
        <v>100.0</v>
      </c>
      <c r="O113" s="40" t="s">
        <v>1370</v>
      </c>
      <c r="P113" s="40" t="s">
        <v>1371</v>
      </c>
      <c r="Q113" s="40" t="s">
        <v>1372</v>
      </c>
      <c r="R113" s="40" t="s">
        <v>1373</v>
      </c>
      <c r="S113" s="40" t="b">
        <v>0</v>
      </c>
      <c r="T113" s="40" t="s">
        <v>1373</v>
      </c>
      <c r="U113" s="40" t="s">
        <v>212</v>
      </c>
      <c r="V113" s="40" t="s">
        <v>1374</v>
      </c>
      <c r="W113" s="40" t="s">
        <v>1375</v>
      </c>
      <c r="X113" s="40" t="s">
        <v>1376</v>
      </c>
      <c r="Y113" s="40" t="s">
        <v>1377</v>
      </c>
      <c r="Z113" s="40" t="b">
        <v>0</v>
      </c>
      <c r="AA113" s="40" t="b">
        <v>1</v>
      </c>
      <c r="AB113" s="40" t="b">
        <v>0</v>
      </c>
      <c r="AC113" s="40" t="b">
        <v>0</v>
      </c>
      <c r="AD113" s="40" t="s">
        <v>2157</v>
      </c>
      <c r="AE113" s="40" t="s">
        <v>2158</v>
      </c>
      <c r="AF113" s="41">
        <v>-1.46958473811505</v>
      </c>
      <c r="AG113" s="41">
        <v>3250.5838751793</v>
      </c>
      <c r="AH113" s="42">
        <v>7.38E59</v>
      </c>
      <c r="AI113" s="45">
        <v>2.27200732683301E15</v>
      </c>
      <c r="AJ113" s="40" t="s">
        <v>2159</v>
      </c>
      <c r="AK113" s="40" t="s">
        <v>2160</v>
      </c>
      <c r="AL113" s="41">
        <v>20000.0</v>
      </c>
      <c r="AM113" s="40" t="s">
        <v>216</v>
      </c>
      <c r="AN113" s="40" t="s">
        <v>1383</v>
      </c>
      <c r="AO113" s="40" t="s">
        <v>224</v>
      </c>
      <c r="AP113" s="40" t="s">
        <v>2161</v>
      </c>
      <c r="AQ113" s="40" t="s">
        <v>2162</v>
      </c>
      <c r="AR113" s="40" t="s">
        <v>2163</v>
      </c>
      <c r="AS113" s="42">
        <v>1.1E198</v>
      </c>
    </row>
    <row r="114">
      <c r="A114" s="41">
        <v>111.0</v>
      </c>
      <c r="B114" s="42">
        <v>1.67E9</v>
      </c>
      <c r="C114" s="41">
        <v>343452.0</v>
      </c>
      <c r="D114" s="40" t="s">
        <v>849</v>
      </c>
      <c r="E114" s="41" t="str">
        <f>IFERROR(__xludf.DUMMYFUNCTION("split(split(D114,""Instance_"", FALSE),"".mat"",false)"),"200_3")</f>
        <v>200_3</v>
      </c>
      <c r="F114" s="41">
        <v>200.0</v>
      </c>
      <c r="G114" s="41">
        <v>50.0</v>
      </c>
      <c r="H114" s="41">
        <v>100.0</v>
      </c>
      <c r="I114" s="44" t="s">
        <v>397</v>
      </c>
      <c r="J114" s="41">
        <v>20000.0</v>
      </c>
      <c r="K114" s="41">
        <v>10000.0</v>
      </c>
      <c r="L114" s="41">
        <v>3600.0</v>
      </c>
      <c r="M114" s="41">
        <v>1800.0</v>
      </c>
      <c r="N114" s="41">
        <v>100.0</v>
      </c>
      <c r="O114" s="40" t="s">
        <v>1370</v>
      </c>
      <c r="P114" s="40" t="s">
        <v>1371</v>
      </c>
      <c r="Q114" s="40" t="s">
        <v>1372</v>
      </c>
      <c r="R114" s="40" t="s">
        <v>1373</v>
      </c>
      <c r="S114" s="40" t="b">
        <v>0</v>
      </c>
      <c r="T114" s="40" t="s">
        <v>1373</v>
      </c>
      <c r="U114" s="40" t="s">
        <v>212</v>
      </c>
      <c r="V114" s="40" t="s">
        <v>1374</v>
      </c>
      <c r="W114" s="40" t="s">
        <v>1375</v>
      </c>
      <c r="X114" s="40" t="s">
        <v>1376</v>
      </c>
      <c r="Y114" s="40" t="s">
        <v>1377</v>
      </c>
      <c r="Z114" s="40" t="b">
        <v>0</v>
      </c>
      <c r="AA114" s="40" t="b">
        <v>1</v>
      </c>
      <c r="AB114" s="40" t="b">
        <v>0</v>
      </c>
      <c r="AC114" s="40" t="b">
        <v>0</v>
      </c>
      <c r="AD114" s="40" t="s">
        <v>2164</v>
      </c>
      <c r="AE114" s="40" t="s">
        <v>2165</v>
      </c>
      <c r="AF114" s="41">
        <v>-1.46674107000428</v>
      </c>
      <c r="AG114" s="41">
        <v>3257.4439761639</v>
      </c>
      <c r="AH114" s="42">
        <v>5.38E59</v>
      </c>
      <c r="AI114" s="45">
        <v>2.46111243189207E16</v>
      </c>
      <c r="AJ114" s="40" t="s">
        <v>2166</v>
      </c>
      <c r="AK114" s="40" t="s">
        <v>2167</v>
      </c>
      <c r="AL114" s="41">
        <v>20000.0</v>
      </c>
      <c r="AM114" s="40" t="s">
        <v>216</v>
      </c>
      <c r="AN114" s="40" t="s">
        <v>1383</v>
      </c>
      <c r="AO114" s="40" t="s">
        <v>224</v>
      </c>
      <c r="AP114" s="40" t="s">
        <v>2168</v>
      </c>
      <c r="AQ114" s="40" t="s">
        <v>2169</v>
      </c>
      <c r="AR114" s="40" t="s">
        <v>2170</v>
      </c>
      <c r="AS114" s="42">
        <v>1.0E198</v>
      </c>
    </row>
    <row r="115">
      <c r="A115" s="41">
        <v>119.0</v>
      </c>
      <c r="B115" s="42">
        <v>1.67E9</v>
      </c>
      <c r="C115" s="41">
        <v>712500.0</v>
      </c>
      <c r="D115" s="40" t="s">
        <v>849</v>
      </c>
      <c r="E115" s="41" t="str">
        <f>IFERROR(__xludf.DUMMYFUNCTION("split(split(D115,""Instance_"", FALSE),"".mat"",false)"),"200_3")</f>
        <v>200_3</v>
      </c>
      <c r="F115" s="41">
        <v>200.0</v>
      </c>
      <c r="G115" s="41">
        <v>50.0</v>
      </c>
      <c r="H115" s="41">
        <v>100.0</v>
      </c>
      <c r="I115" s="44" t="s">
        <v>397</v>
      </c>
      <c r="J115" s="41">
        <v>20000.0</v>
      </c>
      <c r="K115" s="41">
        <v>10000.0</v>
      </c>
      <c r="L115" s="41">
        <v>3600.0</v>
      </c>
      <c r="M115" s="41">
        <v>1800.0</v>
      </c>
      <c r="N115" s="41">
        <v>100.0</v>
      </c>
      <c r="O115" s="40" t="s">
        <v>1370</v>
      </c>
      <c r="P115" s="40" t="s">
        <v>1371</v>
      </c>
      <c r="Q115" s="40" t="s">
        <v>1372</v>
      </c>
      <c r="R115" s="40" t="s">
        <v>1373</v>
      </c>
      <c r="S115" s="40" t="b">
        <v>0</v>
      </c>
      <c r="T115" s="40" t="s">
        <v>1373</v>
      </c>
      <c r="U115" s="40" t="s">
        <v>212</v>
      </c>
      <c r="V115" s="40" t="s">
        <v>1374</v>
      </c>
      <c r="W115" s="40" t="s">
        <v>1375</v>
      </c>
      <c r="X115" s="40" t="s">
        <v>1376</v>
      </c>
      <c r="Y115" s="40" t="s">
        <v>1377</v>
      </c>
      <c r="Z115" s="40" t="b">
        <v>0</v>
      </c>
      <c r="AA115" s="40" t="b">
        <v>1</v>
      </c>
      <c r="AB115" s="40" t="b">
        <v>0</v>
      </c>
      <c r="AC115" s="40" t="b">
        <v>0</v>
      </c>
      <c r="AD115" s="40" t="s">
        <v>2171</v>
      </c>
      <c r="AE115" s="40" t="s">
        <v>2172</v>
      </c>
      <c r="AF115" s="41">
        <v>-1.40815918935661</v>
      </c>
      <c r="AG115" s="41">
        <v>3192.947868824</v>
      </c>
      <c r="AH115" s="42">
        <v>5.86E59</v>
      </c>
      <c r="AI115" s="45">
        <v>6.35683171519011E15</v>
      </c>
      <c r="AJ115" s="40" t="s">
        <v>2173</v>
      </c>
      <c r="AK115" s="40" t="s">
        <v>2174</v>
      </c>
      <c r="AL115" s="41">
        <v>19587.0</v>
      </c>
      <c r="AM115" s="40" t="s">
        <v>1382</v>
      </c>
      <c r="AN115" s="40" t="s">
        <v>1383</v>
      </c>
      <c r="AO115" s="40" t="s">
        <v>224</v>
      </c>
      <c r="AP115" s="40" t="s">
        <v>2175</v>
      </c>
      <c r="AQ115" s="40" t="s">
        <v>2176</v>
      </c>
      <c r="AR115" s="40" t="s">
        <v>2177</v>
      </c>
      <c r="AS115" s="42">
        <v>1.0E198</v>
      </c>
    </row>
    <row r="116">
      <c r="A116" s="41">
        <v>117.0</v>
      </c>
      <c r="B116" s="42">
        <v>1.67E9</v>
      </c>
      <c r="C116" s="41">
        <v>517457.0</v>
      </c>
      <c r="D116" s="40" t="s">
        <v>849</v>
      </c>
      <c r="E116" s="41" t="str">
        <f>IFERROR(__xludf.DUMMYFUNCTION("split(split(D116,""Instance_"", FALSE),"".mat"",false)"),"200_3")</f>
        <v>200_3</v>
      </c>
      <c r="F116" s="41">
        <v>200.0</v>
      </c>
      <c r="G116" s="41">
        <v>50.0</v>
      </c>
      <c r="H116" s="41">
        <v>100.0</v>
      </c>
      <c r="I116" s="44" t="s">
        <v>397</v>
      </c>
      <c r="J116" s="41">
        <v>20000.0</v>
      </c>
      <c r="K116" s="41">
        <v>10000.0</v>
      </c>
      <c r="L116" s="41">
        <v>3600.0</v>
      </c>
      <c r="M116" s="41">
        <v>1800.0</v>
      </c>
      <c r="N116" s="41">
        <v>100.0</v>
      </c>
      <c r="O116" s="40" t="s">
        <v>1370</v>
      </c>
      <c r="P116" s="40" t="s">
        <v>1371</v>
      </c>
      <c r="Q116" s="40" t="s">
        <v>1372</v>
      </c>
      <c r="R116" s="40" t="s">
        <v>1373</v>
      </c>
      <c r="S116" s="40" t="b">
        <v>0</v>
      </c>
      <c r="T116" s="40" t="s">
        <v>1373</v>
      </c>
      <c r="U116" s="40" t="s">
        <v>212</v>
      </c>
      <c r="V116" s="40" t="s">
        <v>1374</v>
      </c>
      <c r="W116" s="40" t="s">
        <v>1375</v>
      </c>
      <c r="X116" s="40" t="s">
        <v>1376</v>
      </c>
      <c r="Y116" s="40" t="s">
        <v>1377</v>
      </c>
      <c r="Z116" s="40" t="b">
        <v>0</v>
      </c>
      <c r="AA116" s="40" t="b">
        <v>1</v>
      </c>
      <c r="AB116" s="40" t="b">
        <v>0</v>
      </c>
      <c r="AC116" s="40" t="b">
        <v>0</v>
      </c>
      <c r="AD116" s="40" t="s">
        <v>2178</v>
      </c>
      <c r="AE116" s="40" t="s">
        <v>2179</v>
      </c>
      <c r="AF116" s="41">
        <v>-1.65703812744662</v>
      </c>
      <c r="AG116" s="41">
        <v>3250.5992901325</v>
      </c>
      <c r="AH116" s="42">
        <v>7.14E59</v>
      </c>
      <c r="AI116" s="45">
        <v>-1.01937205648795E16</v>
      </c>
      <c r="AJ116" s="40" t="s">
        <v>2180</v>
      </c>
      <c r="AK116" s="40" t="s">
        <v>2181</v>
      </c>
      <c r="AL116" s="41">
        <v>20000.0</v>
      </c>
      <c r="AM116" s="40" t="s">
        <v>216</v>
      </c>
      <c r="AN116" s="40" t="s">
        <v>1383</v>
      </c>
      <c r="AO116" s="40" t="s">
        <v>224</v>
      </c>
      <c r="AP116" s="40" t="s">
        <v>2182</v>
      </c>
      <c r="AQ116" s="40" t="s">
        <v>2183</v>
      </c>
      <c r="AR116" s="40" t="s">
        <v>2184</v>
      </c>
      <c r="AS116" s="42">
        <v>1.1E198</v>
      </c>
    </row>
    <row r="117">
      <c r="A117" s="41">
        <v>113.0</v>
      </c>
      <c r="B117" s="42">
        <v>1.67E9</v>
      </c>
      <c r="C117" s="41">
        <v>785076.0</v>
      </c>
      <c r="D117" s="40" t="s">
        <v>849</v>
      </c>
      <c r="E117" s="41" t="str">
        <f>IFERROR(__xludf.DUMMYFUNCTION("split(split(D117,""Instance_"", FALSE),"".mat"",false)"),"200_3")</f>
        <v>200_3</v>
      </c>
      <c r="F117" s="41">
        <v>200.0</v>
      </c>
      <c r="G117" s="41">
        <v>50.0</v>
      </c>
      <c r="H117" s="41">
        <v>100.0</v>
      </c>
      <c r="I117" s="44" t="s">
        <v>397</v>
      </c>
      <c r="J117" s="41">
        <v>20000.0</v>
      </c>
      <c r="K117" s="41">
        <v>10000.0</v>
      </c>
      <c r="L117" s="41">
        <v>3600.0</v>
      </c>
      <c r="M117" s="41">
        <v>1800.0</v>
      </c>
      <c r="N117" s="41">
        <v>100.0</v>
      </c>
      <c r="O117" s="40" t="s">
        <v>1370</v>
      </c>
      <c r="P117" s="40" t="s">
        <v>1371</v>
      </c>
      <c r="Q117" s="40" t="s">
        <v>1372</v>
      </c>
      <c r="R117" s="40" t="s">
        <v>1373</v>
      </c>
      <c r="S117" s="40" t="b">
        <v>0</v>
      </c>
      <c r="T117" s="40" t="s">
        <v>1373</v>
      </c>
      <c r="U117" s="40" t="s">
        <v>212</v>
      </c>
      <c r="V117" s="40" t="s">
        <v>1374</v>
      </c>
      <c r="W117" s="40" t="s">
        <v>1375</v>
      </c>
      <c r="X117" s="40" t="s">
        <v>1376</v>
      </c>
      <c r="Y117" s="40" t="s">
        <v>1377</v>
      </c>
      <c r="Z117" s="40" t="b">
        <v>0</v>
      </c>
      <c r="AA117" s="40" t="b">
        <v>1</v>
      </c>
      <c r="AB117" s="40" t="b">
        <v>0</v>
      </c>
      <c r="AC117" s="40" t="b">
        <v>0</v>
      </c>
      <c r="AD117" s="40" t="s">
        <v>2185</v>
      </c>
      <c r="AE117" s="40" t="s">
        <v>2186</v>
      </c>
      <c r="AF117" s="41">
        <v>-1.75263057759795</v>
      </c>
      <c r="AG117" s="41">
        <v>3270.7582633495</v>
      </c>
      <c r="AH117" s="42">
        <v>6.97E59</v>
      </c>
      <c r="AI117" s="45">
        <v>-1.65506580219068E16</v>
      </c>
      <c r="AJ117" s="40" t="s">
        <v>2187</v>
      </c>
      <c r="AK117" s="40" t="s">
        <v>2188</v>
      </c>
      <c r="AL117" s="41">
        <v>20000.0</v>
      </c>
      <c r="AM117" s="40" t="s">
        <v>216</v>
      </c>
      <c r="AN117" s="40" t="s">
        <v>1383</v>
      </c>
      <c r="AO117" s="40" t="s">
        <v>224</v>
      </c>
      <c r="AP117" s="40" t="s">
        <v>2189</v>
      </c>
      <c r="AQ117" s="40" t="s">
        <v>2190</v>
      </c>
      <c r="AR117" s="40" t="s">
        <v>2191</v>
      </c>
      <c r="AS117" s="42">
        <v>1.1E198</v>
      </c>
    </row>
    <row r="118">
      <c r="A118" s="41">
        <v>114.0</v>
      </c>
      <c r="B118" s="42">
        <v>1.67E9</v>
      </c>
      <c r="C118" s="41">
        <v>880759.0</v>
      </c>
      <c r="D118" s="40" t="s">
        <v>849</v>
      </c>
      <c r="E118" s="41" t="str">
        <f>IFERROR(__xludf.DUMMYFUNCTION("split(split(D118,""Instance_"", FALSE),"".mat"",false)"),"200_3")</f>
        <v>200_3</v>
      </c>
      <c r="F118" s="41">
        <v>200.0</v>
      </c>
      <c r="G118" s="41">
        <v>50.0</v>
      </c>
      <c r="H118" s="41">
        <v>100.0</v>
      </c>
      <c r="I118" s="44" t="s">
        <v>397</v>
      </c>
      <c r="J118" s="41">
        <v>20000.0</v>
      </c>
      <c r="K118" s="41">
        <v>10000.0</v>
      </c>
      <c r="L118" s="41">
        <v>3600.0</v>
      </c>
      <c r="M118" s="41">
        <v>1800.0</v>
      </c>
      <c r="N118" s="41">
        <v>100.0</v>
      </c>
      <c r="O118" s="40" t="s">
        <v>1370</v>
      </c>
      <c r="P118" s="40" t="s">
        <v>1371</v>
      </c>
      <c r="Q118" s="40" t="s">
        <v>1372</v>
      </c>
      <c r="R118" s="40" t="s">
        <v>1373</v>
      </c>
      <c r="S118" s="40" t="b">
        <v>0</v>
      </c>
      <c r="T118" s="40" t="s">
        <v>1373</v>
      </c>
      <c r="U118" s="40" t="s">
        <v>212</v>
      </c>
      <c r="V118" s="40" t="s">
        <v>1374</v>
      </c>
      <c r="W118" s="40" t="s">
        <v>1375</v>
      </c>
      <c r="X118" s="40" t="s">
        <v>1376</v>
      </c>
      <c r="Y118" s="40" t="s">
        <v>1377</v>
      </c>
      <c r="Z118" s="40" t="b">
        <v>0</v>
      </c>
      <c r="AA118" s="40" t="b">
        <v>1</v>
      </c>
      <c r="AB118" s="40" t="b">
        <v>0</v>
      </c>
      <c r="AC118" s="40" t="b">
        <v>0</v>
      </c>
      <c r="AD118" s="40" t="s">
        <v>2192</v>
      </c>
      <c r="AE118" s="40" t="s">
        <v>2193</v>
      </c>
      <c r="AF118" s="41">
        <v>-1.66548082744836</v>
      </c>
      <c r="AG118" s="41">
        <v>3268.0806026459</v>
      </c>
      <c r="AH118" s="42">
        <v>2.62E59</v>
      </c>
      <c r="AI118" s="45">
        <v>-1.07551636055647E15</v>
      </c>
      <c r="AJ118" s="40" t="s">
        <v>2194</v>
      </c>
      <c r="AK118" s="40" t="s">
        <v>2195</v>
      </c>
      <c r="AL118" s="41">
        <v>20000.0</v>
      </c>
      <c r="AM118" s="40" t="s">
        <v>216</v>
      </c>
      <c r="AN118" s="40" t="s">
        <v>1383</v>
      </c>
      <c r="AO118" s="40" t="s">
        <v>224</v>
      </c>
      <c r="AP118" s="40" t="s">
        <v>2196</v>
      </c>
      <c r="AQ118" s="40" t="s">
        <v>2197</v>
      </c>
      <c r="AR118" s="40" t="s">
        <v>2198</v>
      </c>
      <c r="AS118" s="42">
        <v>1.0E197</v>
      </c>
    </row>
    <row r="119">
      <c r="A119" s="41">
        <v>116.0</v>
      </c>
      <c r="B119" s="42">
        <v>1.67E9</v>
      </c>
      <c r="C119" s="41">
        <v>479265.0</v>
      </c>
      <c r="D119" s="40" t="s">
        <v>849</v>
      </c>
      <c r="E119" s="41" t="str">
        <f>IFERROR(__xludf.DUMMYFUNCTION("split(split(D119,""Instance_"", FALSE),"".mat"",false)"),"200_3")</f>
        <v>200_3</v>
      </c>
      <c r="F119" s="41">
        <v>200.0</v>
      </c>
      <c r="G119" s="41">
        <v>50.0</v>
      </c>
      <c r="H119" s="41">
        <v>100.0</v>
      </c>
      <c r="I119" s="44" t="s">
        <v>397</v>
      </c>
      <c r="J119" s="41">
        <v>20000.0</v>
      </c>
      <c r="K119" s="41">
        <v>10000.0</v>
      </c>
      <c r="L119" s="41">
        <v>3600.0</v>
      </c>
      <c r="M119" s="41">
        <v>1800.0</v>
      </c>
      <c r="N119" s="41">
        <v>100.0</v>
      </c>
      <c r="O119" s="40" t="s">
        <v>1370</v>
      </c>
      <c r="P119" s="40" t="s">
        <v>1371</v>
      </c>
      <c r="Q119" s="40" t="s">
        <v>1372</v>
      </c>
      <c r="R119" s="40" t="s">
        <v>1373</v>
      </c>
      <c r="S119" s="40" t="b">
        <v>0</v>
      </c>
      <c r="T119" s="40" t="s">
        <v>1373</v>
      </c>
      <c r="U119" s="40" t="s">
        <v>212</v>
      </c>
      <c r="V119" s="40" t="s">
        <v>1374</v>
      </c>
      <c r="W119" s="40" t="s">
        <v>1375</v>
      </c>
      <c r="X119" s="40" t="s">
        <v>1376</v>
      </c>
      <c r="Y119" s="40" t="s">
        <v>1377</v>
      </c>
      <c r="Z119" s="40" t="b">
        <v>0</v>
      </c>
      <c r="AA119" s="40" t="b">
        <v>1</v>
      </c>
      <c r="AB119" s="40" t="b">
        <v>0</v>
      </c>
      <c r="AC119" s="40" t="b">
        <v>0</v>
      </c>
      <c r="AD119" s="40" t="s">
        <v>2199</v>
      </c>
      <c r="AE119" s="40" t="s">
        <v>2200</v>
      </c>
      <c r="AF119" s="41">
        <v>-1.55932809319805</v>
      </c>
      <c r="AG119" s="41">
        <v>3267.2913429737</v>
      </c>
      <c r="AH119" s="42">
        <v>7.75E59</v>
      </c>
      <c r="AI119" s="45">
        <v>-3.69596288988708E16</v>
      </c>
      <c r="AJ119" s="40" t="s">
        <v>2201</v>
      </c>
      <c r="AK119" s="40" t="s">
        <v>2202</v>
      </c>
      <c r="AL119" s="41">
        <v>20000.0</v>
      </c>
      <c r="AM119" s="40" t="s">
        <v>216</v>
      </c>
      <c r="AN119" s="40" t="s">
        <v>1383</v>
      </c>
      <c r="AO119" s="40" t="s">
        <v>224</v>
      </c>
      <c r="AP119" s="40" t="s">
        <v>2203</v>
      </c>
      <c r="AQ119" s="40" t="s">
        <v>2204</v>
      </c>
      <c r="AR119" s="40" t="s">
        <v>2205</v>
      </c>
      <c r="AS119" s="42">
        <v>1.1E198</v>
      </c>
    </row>
    <row r="120">
      <c r="A120" s="41">
        <v>115.0</v>
      </c>
      <c r="B120" s="42">
        <v>1.67E9</v>
      </c>
      <c r="C120" s="41">
        <v>655605.0</v>
      </c>
      <c r="D120" s="40" t="s">
        <v>849</v>
      </c>
      <c r="E120" s="41" t="str">
        <f>IFERROR(__xludf.DUMMYFUNCTION("split(split(D120,""Instance_"", FALSE),"".mat"",false)"),"200_3")</f>
        <v>200_3</v>
      </c>
      <c r="F120" s="41">
        <v>200.0</v>
      </c>
      <c r="G120" s="41">
        <v>50.0</v>
      </c>
      <c r="H120" s="41">
        <v>100.0</v>
      </c>
      <c r="I120" s="44" t="s">
        <v>397</v>
      </c>
      <c r="J120" s="41">
        <v>20000.0</v>
      </c>
      <c r="K120" s="41">
        <v>10000.0</v>
      </c>
      <c r="L120" s="41">
        <v>3600.0</v>
      </c>
      <c r="M120" s="41">
        <v>1800.0</v>
      </c>
      <c r="N120" s="41">
        <v>100.0</v>
      </c>
      <c r="O120" s="40" t="s">
        <v>1370</v>
      </c>
      <c r="P120" s="40" t="s">
        <v>1371</v>
      </c>
      <c r="Q120" s="40" t="s">
        <v>1372</v>
      </c>
      <c r="R120" s="40" t="s">
        <v>1373</v>
      </c>
      <c r="S120" s="40" t="b">
        <v>0</v>
      </c>
      <c r="T120" s="40" t="s">
        <v>1373</v>
      </c>
      <c r="U120" s="40" t="s">
        <v>212</v>
      </c>
      <c r="V120" s="40" t="s">
        <v>1374</v>
      </c>
      <c r="W120" s="40" t="s">
        <v>1375</v>
      </c>
      <c r="X120" s="40" t="s">
        <v>1376</v>
      </c>
      <c r="Y120" s="40" t="s">
        <v>1377</v>
      </c>
      <c r="Z120" s="40" t="b">
        <v>0</v>
      </c>
      <c r="AA120" s="40" t="b">
        <v>1</v>
      </c>
      <c r="AB120" s="40" t="b">
        <v>0</v>
      </c>
      <c r="AC120" s="40" t="b">
        <v>0</v>
      </c>
      <c r="AD120" s="40" t="s">
        <v>2206</v>
      </c>
      <c r="AE120" s="40" t="s">
        <v>2207</v>
      </c>
      <c r="AF120" s="41">
        <v>-1.37000381732345</v>
      </c>
      <c r="AG120" s="41">
        <v>3271.2046394348</v>
      </c>
      <c r="AH120" s="42">
        <v>1.62E59</v>
      </c>
      <c r="AI120" s="45">
        <v>8.89417973044094E15</v>
      </c>
      <c r="AJ120" s="40" t="s">
        <v>2208</v>
      </c>
      <c r="AK120" s="40" t="s">
        <v>2209</v>
      </c>
      <c r="AL120" s="41">
        <v>20000.0</v>
      </c>
      <c r="AM120" s="40" t="s">
        <v>216</v>
      </c>
      <c r="AN120" s="40" t="s">
        <v>1383</v>
      </c>
      <c r="AO120" s="40" t="s">
        <v>224</v>
      </c>
      <c r="AP120" s="40" t="s">
        <v>2210</v>
      </c>
      <c r="AQ120" s="40" t="s">
        <v>2211</v>
      </c>
      <c r="AR120" s="40" t="s">
        <v>2212</v>
      </c>
      <c r="AS120" s="42">
        <v>1.1E196</v>
      </c>
    </row>
    <row r="121">
      <c r="A121" s="41">
        <v>118.0</v>
      </c>
      <c r="B121" s="42">
        <v>1.67E9</v>
      </c>
      <c r="C121" s="41">
        <v>859087.0</v>
      </c>
      <c r="D121" s="40" t="s">
        <v>849</v>
      </c>
      <c r="E121" s="41" t="str">
        <f>IFERROR(__xludf.DUMMYFUNCTION("split(split(D121,""Instance_"", FALSE),"".mat"",false)"),"200_3")</f>
        <v>200_3</v>
      </c>
      <c r="F121" s="41">
        <v>200.0</v>
      </c>
      <c r="G121" s="41">
        <v>50.0</v>
      </c>
      <c r="H121" s="41">
        <v>100.0</v>
      </c>
      <c r="I121" s="44" t="s">
        <v>397</v>
      </c>
      <c r="J121" s="41">
        <v>20000.0</v>
      </c>
      <c r="K121" s="41">
        <v>10000.0</v>
      </c>
      <c r="L121" s="41">
        <v>3600.0</v>
      </c>
      <c r="M121" s="41">
        <v>1800.0</v>
      </c>
      <c r="N121" s="41">
        <v>100.0</v>
      </c>
      <c r="O121" s="40" t="s">
        <v>1370</v>
      </c>
      <c r="P121" s="40" t="s">
        <v>1371</v>
      </c>
      <c r="Q121" s="40" t="s">
        <v>1372</v>
      </c>
      <c r="R121" s="40" t="s">
        <v>1373</v>
      </c>
      <c r="S121" s="40" t="b">
        <v>0</v>
      </c>
      <c r="T121" s="40" t="s">
        <v>1373</v>
      </c>
      <c r="U121" s="40" t="s">
        <v>212</v>
      </c>
      <c r="V121" s="40" t="s">
        <v>1374</v>
      </c>
      <c r="W121" s="40" t="s">
        <v>1375</v>
      </c>
      <c r="X121" s="40" t="s">
        <v>1376</v>
      </c>
      <c r="Y121" s="40" t="s">
        <v>1377</v>
      </c>
      <c r="Z121" s="40" t="b">
        <v>0</v>
      </c>
      <c r="AA121" s="40" t="b">
        <v>1</v>
      </c>
      <c r="AB121" s="40" t="b">
        <v>0</v>
      </c>
      <c r="AC121" s="40" t="b">
        <v>0</v>
      </c>
      <c r="AD121" s="40" t="s">
        <v>2213</v>
      </c>
      <c r="AE121" s="40" t="s">
        <v>2214</v>
      </c>
      <c r="AF121" s="41">
        <v>-1.75688447667131</v>
      </c>
      <c r="AG121" s="41">
        <v>3269.543674469</v>
      </c>
      <c r="AH121" s="42">
        <v>7.48E59</v>
      </c>
      <c r="AI121" s="45">
        <v>-1.68335440690273E16</v>
      </c>
      <c r="AJ121" s="40" t="s">
        <v>2215</v>
      </c>
      <c r="AK121" s="40" t="s">
        <v>2216</v>
      </c>
      <c r="AL121" s="41">
        <v>20000.0</v>
      </c>
      <c r="AM121" s="40" t="s">
        <v>216</v>
      </c>
      <c r="AN121" s="40" t="s">
        <v>1383</v>
      </c>
      <c r="AO121" s="40" t="s">
        <v>224</v>
      </c>
      <c r="AP121" s="40" t="s">
        <v>2217</v>
      </c>
      <c r="AQ121" s="40" t="s">
        <v>2218</v>
      </c>
      <c r="AR121" s="40" t="s">
        <v>2219</v>
      </c>
      <c r="AS121" s="42">
        <v>1.1E198</v>
      </c>
    </row>
    <row r="122">
      <c r="A122" s="41">
        <v>120.0</v>
      </c>
      <c r="B122" s="42">
        <v>1.67E9</v>
      </c>
      <c r="C122" s="41">
        <v>860286.0</v>
      </c>
      <c r="D122" s="40" t="s">
        <v>870</v>
      </c>
      <c r="E122" s="41" t="str">
        <f>IFERROR(__xludf.DUMMYFUNCTION("split(split(D122,""Instance_"", FALSE),"".mat"",false)"),"240_1")</f>
        <v>240_1</v>
      </c>
      <c r="F122" s="41">
        <v>240.0</v>
      </c>
      <c r="G122" s="41">
        <v>60.0</v>
      </c>
      <c r="H122" s="41">
        <v>120.0</v>
      </c>
      <c r="I122" s="45">
        <v>-4.32710642072084E15</v>
      </c>
      <c r="J122" s="41">
        <v>20000.0</v>
      </c>
      <c r="K122" s="41">
        <v>10000.0</v>
      </c>
      <c r="L122" s="41">
        <v>3600.0</v>
      </c>
      <c r="M122" s="41">
        <v>1800.0</v>
      </c>
      <c r="N122" s="41">
        <v>100.0</v>
      </c>
      <c r="O122" s="40" t="s">
        <v>1370</v>
      </c>
      <c r="P122" s="40" t="s">
        <v>1371</v>
      </c>
      <c r="Q122" s="40" t="s">
        <v>1372</v>
      </c>
      <c r="R122" s="40" t="s">
        <v>1373</v>
      </c>
      <c r="S122" s="40" t="b">
        <v>0</v>
      </c>
      <c r="T122" s="40" t="s">
        <v>1373</v>
      </c>
      <c r="U122" s="40" t="s">
        <v>212</v>
      </c>
      <c r="V122" s="40" t="s">
        <v>1374</v>
      </c>
      <c r="W122" s="40" t="s">
        <v>1375</v>
      </c>
      <c r="X122" s="40" t="s">
        <v>1376</v>
      </c>
      <c r="Y122" s="40" t="s">
        <v>1377</v>
      </c>
      <c r="Z122" s="40" t="b">
        <v>0</v>
      </c>
      <c r="AA122" s="40" t="b">
        <v>1</v>
      </c>
      <c r="AB122" s="40" t="b">
        <v>0</v>
      </c>
      <c r="AC122" s="40" t="b">
        <v>0</v>
      </c>
      <c r="AD122" s="40" t="s">
        <v>2220</v>
      </c>
      <c r="AE122" s="40" t="s">
        <v>2221</v>
      </c>
      <c r="AF122" s="46">
        <v>-0.47059508161677</v>
      </c>
      <c r="AG122" s="41">
        <v>3600.5411858559</v>
      </c>
      <c r="AH122" s="42">
        <v>2.06E71</v>
      </c>
      <c r="AI122" s="45">
        <v>-8.75514393712913E15</v>
      </c>
      <c r="AJ122" s="40" t="s">
        <v>2222</v>
      </c>
      <c r="AK122" s="40" t="s">
        <v>2223</v>
      </c>
      <c r="AL122" s="41">
        <v>17921.0</v>
      </c>
      <c r="AM122" s="40" t="s">
        <v>2224</v>
      </c>
      <c r="AN122" s="40" t="s">
        <v>1383</v>
      </c>
      <c r="AO122" s="40" t="s">
        <v>224</v>
      </c>
      <c r="AP122" s="40" t="s">
        <v>2225</v>
      </c>
      <c r="AQ122" s="40" t="s">
        <v>2226</v>
      </c>
      <c r="AR122" s="40" t="s">
        <v>2227</v>
      </c>
      <c r="AS122" s="42">
        <v>1.1E236</v>
      </c>
    </row>
    <row r="123">
      <c r="A123" s="41">
        <v>121.0</v>
      </c>
      <c r="B123" s="42">
        <v>1.67E9</v>
      </c>
      <c r="C123" s="41">
        <v>717696.0</v>
      </c>
      <c r="D123" s="40" t="s">
        <v>870</v>
      </c>
      <c r="E123" s="41" t="str">
        <f>IFERROR(__xludf.DUMMYFUNCTION("split(split(D123,""Instance_"", FALSE),"".mat"",false)"),"240_1")</f>
        <v>240_1</v>
      </c>
      <c r="F123" s="41">
        <v>240.0</v>
      </c>
      <c r="G123" s="41">
        <v>60.0</v>
      </c>
      <c r="H123" s="41">
        <v>120.0</v>
      </c>
      <c r="I123" s="45">
        <v>-4.32710642072084E15</v>
      </c>
      <c r="J123" s="41">
        <v>20000.0</v>
      </c>
      <c r="K123" s="41">
        <v>10000.0</v>
      </c>
      <c r="L123" s="41">
        <v>3600.0</v>
      </c>
      <c r="M123" s="41">
        <v>1800.0</v>
      </c>
      <c r="N123" s="41">
        <v>100.0</v>
      </c>
      <c r="O123" s="40" t="s">
        <v>1370</v>
      </c>
      <c r="P123" s="40" t="s">
        <v>1371</v>
      </c>
      <c r="Q123" s="40" t="s">
        <v>1372</v>
      </c>
      <c r="R123" s="40" t="s">
        <v>1373</v>
      </c>
      <c r="S123" s="40" t="b">
        <v>0</v>
      </c>
      <c r="T123" s="40" t="s">
        <v>1373</v>
      </c>
      <c r="U123" s="40" t="s">
        <v>212</v>
      </c>
      <c r="V123" s="40" t="s">
        <v>1374</v>
      </c>
      <c r="W123" s="40" t="s">
        <v>1375</v>
      </c>
      <c r="X123" s="40" t="s">
        <v>1376</v>
      </c>
      <c r="Y123" s="40" t="s">
        <v>1377</v>
      </c>
      <c r="Z123" s="40" t="b">
        <v>0</v>
      </c>
      <c r="AA123" s="40" t="b">
        <v>1</v>
      </c>
      <c r="AB123" s="40" t="b">
        <v>0</v>
      </c>
      <c r="AC123" s="40" t="b">
        <v>0</v>
      </c>
      <c r="AD123" s="40" t="s">
        <v>2228</v>
      </c>
      <c r="AE123" s="40" t="s">
        <v>2229</v>
      </c>
      <c r="AF123" s="46">
        <v>-0.612670901290241</v>
      </c>
      <c r="AG123" s="41">
        <v>3600.5273652077</v>
      </c>
      <c r="AH123" s="42">
        <v>8.26E71</v>
      </c>
      <c r="AI123" s="45">
        <v>-4.15890532195827E15</v>
      </c>
      <c r="AJ123" s="40" t="s">
        <v>2230</v>
      </c>
      <c r="AK123" s="40" t="s">
        <v>2231</v>
      </c>
      <c r="AL123" s="41">
        <v>17787.0</v>
      </c>
      <c r="AM123" s="40" t="s">
        <v>2224</v>
      </c>
      <c r="AN123" s="40" t="s">
        <v>1383</v>
      </c>
      <c r="AO123" s="40" t="s">
        <v>224</v>
      </c>
      <c r="AP123" s="40" t="s">
        <v>2232</v>
      </c>
      <c r="AQ123" s="40" t="s">
        <v>2233</v>
      </c>
      <c r="AR123" s="40" t="s">
        <v>2234</v>
      </c>
      <c r="AS123" s="42">
        <v>1.1E238</v>
      </c>
    </row>
    <row r="124">
      <c r="A124" s="41">
        <v>122.0</v>
      </c>
      <c r="B124" s="42">
        <v>1.67E9</v>
      </c>
      <c r="C124" s="41">
        <v>513836.0</v>
      </c>
      <c r="D124" s="40" t="s">
        <v>870</v>
      </c>
      <c r="E124" s="41" t="str">
        <f>IFERROR(__xludf.DUMMYFUNCTION("split(split(D124,""Instance_"", FALSE),"".mat"",false)"),"240_1")</f>
        <v>240_1</v>
      </c>
      <c r="F124" s="41">
        <v>240.0</v>
      </c>
      <c r="G124" s="41">
        <v>60.0</v>
      </c>
      <c r="H124" s="41">
        <v>120.0</v>
      </c>
      <c r="I124" s="45">
        <v>-4.32710642072084E15</v>
      </c>
      <c r="J124" s="41">
        <v>20000.0</v>
      </c>
      <c r="K124" s="41">
        <v>10000.0</v>
      </c>
      <c r="L124" s="41">
        <v>3600.0</v>
      </c>
      <c r="M124" s="41">
        <v>1800.0</v>
      </c>
      <c r="N124" s="41">
        <v>100.0</v>
      </c>
      <c r="O124" s="40" t="s">
        <v>1370</v>
      </c>
      <c r="P124" s="40" t="s">
        <v>1371</v>
      </c>
      <c r="Q124" s="40" t="s">
        <v>1372</v>
      </c>
      <c r="R124" s="40" t="s">
        <v>1373</v>
      </c>
      <c r="S124" s="40" t="b">
        <v>0</v>
      </c>
      <c r="T124" s="40" t="s">
        <v>1373</v>
      </c>
      <c r="U124" s="40" t="s">
        <v>212</v>
      </c>
      <c r="V124" s="40" t="s">
        <v>1374</v>
      </c>
      <c r="W124" s="40" t="s">
        <v>1375</v>
      </c>
      <c r="X124" s="40" t="s">
        <v>1376</v>
      </c>
      <c r="Y124" s="40" t="s">
        <v>1377</v>
      </c>
      <c r="Z124" s="40" t="b">
        <v>0</v>
      </c>
      <c r="AA124" s="40" t="b">
        <v>1</v>
      </c>
      <c r="AB124" s="40" t="b">
        <v>0</v>
      </c>
      <c r="AC124" s="40" t="b">
        <v>0</v>
      </c>
      <c r="AD124" s="40" t="s">
        <v>2235</v>
      </c>
      <c r="AE124" s="40" t="s">
        <v>2236</v>
      </c>
      <c r="AF124" s="46">
        <v>-0.672491687051643</v>
      </c>
      <c r="AG124" s="41">
        <v>3600.7478885651</v>
      </c>
      <c r="AH124" s="42">
        <v>3.65E71</v>
      </c>
      <c r="AI124" s="45">
        <v>-5.54137156949364E15</v>
      </c>
      <c r="AJ124" s="40" t="s">
        <v>2237</v>
      </c>
      <c r="AK124" s="40" t="s">
        <v>2238</v>
      </c>
      <c r="AL124" s="41">
        <v>17583.0</v>
      </c>
      <c r="AM124" s="40" t="s">
        <v>2224</v>
      </c>
      <c r="AN124" s="40" t="s">
        <v>1383</v>
      </c>
      <c r="AO124" s="40" t="s">
        <v>224</v>
      </c>
      <c r="AP124" s="40" t="s">
        <v>2239</v>
      </c>
      <c r="AQ124" s="40" t="s">
        <v>2240</v>
      </c>
      <c r="AR124" s="40" t="s">
        <v>2241</v>
      </c>
      <c r="AS124" s="42">
        <v>1.1E237</v>
      </c>
    </row>
    <row r="125">
      <c r="A125" s="41">
        <v>123.0</v>
      </c>
      <c r="B125" s="42">
        <v>1.67E9</v>
      </c>
      <c r="C125" s="41">
        <v>697950.0</v>
      </c>
      <c r="D125" s="40" t="s">
        <v>870</v>
      </c>
      <c r="E125" s="41" t="str">
        <f>IFERROR(__xludf.DUMMYFUNCTION("split(split(D125,""Instance_"", FALSE),"".mat"",false)"),"240_1")</f>
        <v>240_1</v>
      </c>
      <c r="F125" s="41">
        <v>240.0</v>
      </c>
      <c r="G125" s="41">
        <v>60.0</v>
      </c>
      <c r="H125" s="41">
        <v>120.0</v>
      </c>
      <c r="I125" s="45">
        <v>-4.32710642072084E15</v>
      </c>
      <c r="J125" s="41">
        <v>20000.0</v>
      </c>
      <c r="K125" s="41">
        <v>10000.0</v>
      </c>
      <c r="L125" s="41">
        <v>3600.0</v>
      </c>
      <c r="M125" s="41">
        <v>1800.0</v>
      </c>
      <c r="N125" s="41">
        <v>100.0</v>
      </c>
      <c r="O125" s="40" t="s">
        <v>1370</v>
      </c>
      <c r="P125" s="40" t="s">
        <v>1371</v>
      </c>
      <c r="Q125" s="40" t="s">
        <v>1372</v>
      </c>
      <c r="R125" s="40" t="s">
        <v>1373</v>
      </c>
      <c r="S125" s="40" t="b">
        <v>0</v>
      </c>
      <c r="T125" s="40" t="s">
        <v>1373</v>
      </c>
      <c r="U125" s="40" t="s">
        <v>212</v>
      </c>
      <c r="V125" s="40" t="s">
        <v>1374</v>
      </c>
      <c r="W125" s="40" t="s">
        <v>1375</v>
      </c>
      <c r="X125" s="40" t="s">
        <v>1376</v>
      </c>
      <c r="Y125" s="40" t="s">
        <v>1377</v>
      </c>
      <c r="Z125" s="40" t="b">
        <v>0</v>
      </c>
      <c r="AA125" s="40" t="b">
        <v>1</v>
      </c>
      <c r="AB125" s="40" t="b">
        <v>0</v>
      </c>
      <c r="AC125" s="40" t="b">
        <v>0</v>
      </c>
      <c r="AD125" s="40" t="s">
        <v>2242</v>
      </c>
      <c r="AE125" s="40" t="s">
        <v>2243</v>
      </c>
      <c r="AF125" s="46">
        <v>-0.614163932468812</v>
      </c>
      <c r="AG125" s="41">
        <v>3600.508821249</v>
      </c>
      <c r="AH125" s="42">
        <v>1.42E72</v>
      </c>
      <c r="AI125" s="45">
        <v>-4.19340946938162E16</v>
      </c>
      <c r="AJ125" s="40" t="s">
        <v>2244</v>
      </c>
      <c r="AK125" s="40" t="s">
        <v>2245</v>
      </c>
      <c r="AL125" s="41">
        <v>17598.0</v>
      </c>
      <c r="AM125" s="40" t="s">
        <v>2224</v>
      </c>
      <c r="AN125" s="40" t="s">
        <v>1383</v>
      </c>
      <c r="AO125" s="40" t="s">
        <v>224</v>
      </c>
      <c r="AP125" s="40" t="s">
        <v>2246</v>
      </c>
      <c r="AQ125" s="40" t="s">
        <v>2247</v>
      </c>
      <c r="AR125" s="40" t="s">
        <v>2248</v>
      </c>
      <c r="AS125" s="42">
        <v>1.1E239</v>
      </c>
    </row>
    <row r="126">
      <c r="A126" s="41">
        <v>124.0</v>
      </c>
      <c r="B126" s="42">
        <v>1.67E9</v>
      </c>
      <c r="C126" s="41">
        <v>292310.0</v>
      </c>
      <c r="D126" s="40" t="s">
        <v>870</v>
      </c>
      <c r="E126" s="41" t="str">
        <f>IFERROR(__xludf.DUMMYFUNCTION("split(split(D126,""Instance_"", FALSE),"".mat"",false)"),"240_1")</f>
        <v>240_1</v>
      </c>
      <c r="F126" s="41">
        <v>240.0</v>
      </c>
      <c r="G126" s="41">
        <v>60.0</v>
      </c>
      <c r="H126" s="41">
        <v>120.0</v>
      </c>
      <c r="I126" s="45">
        <v>-4.32710642072084E15</v>
      </c>
      <c r="J126" s="41">
        <v>20000.0</v>
      </c>
      <c r="K126" s="41">
        <v>10000.0</v>
      </c>
      <c r="L126" s="41">
        <v>3600.0</v>
      </c>
      <c r="M126" s="41">
        <v>1800.0</v>
      </c>
      <c r="N126" s="41">
        <v>100.0</v>
      </c>
      <c r="O126" s="40" t="s">
        <v>1370</v>
      </c>
      <c r="P126" s="40" t="s">
        <v>1371</v>
      </c>
      <c r="Q126" s="40" t="s">
        <v>1372</v>
      </c>
      <c r="R126" s="40" t="s">
        <v>1373</v>
      </c>
      <c r="S126" s="40" t="b">
        <v>0</v>
      </c>
      <c r="T126" s="40" t="s">
        <v>1373</v>
      </c>
      <c r="U126" s="40" t="s">
        <v>212</v>
      </c>
      <c r="V126" s="40" t="s">
        <v>1374</v>
      </c>
      <c r="W126" s="40" t="s">
        <v>1375</v>
      </c>
      <c r="X126" s="40" t="s">
        <v>1376</v>
      </c>
      <c r="Y126" s="40" t="s">
        <v>1377</v>
      </c>
      <c r="Z126" s="40" t="b">
        <v>0</v>
      </c>
      <c r="AA126" s="40" t="b">
        <v>1</v>
      </c>
      <c r="AB126" s="40" t="b">
        <v>0</v>
      </c>
      <c r="AC126" s="40" t="b">
        <v>0</v>
      </c>
      <c r="AD126" s="40" t="s">
        <v>2249</v>
      </c>
      <c r="AE126" s="40" t="s">
        <v>2250</v>
      </c>
      <c r="AF126" s="46">
        <v>-0.667223493432422</v>
      </c>
      <c r="AG126" s="41">
        <v>3600.5084757805</v>
      </c>
      <c r="AH126" s="42">
        <v>7.15E71</v>
      </c>
      <c r="AI126" s="45">
        <v>-5.4196229202348E15</v>
      </c>
      <c r="AJ126" s="40" t="s">
        <v>2251</v>
      </c>
      <c r="AK126" s="40" t="s">
        <v>2252</v>
      </c>
      <c r="AL126" s="41">
        <v>17485.0</v>
      </c>
      <c r="AM126" s="40" t="s">
        <v>2224</v>
      </c>
      <c r="AN126" s="40" t="s">
        <v>1383</v>
      </c>
      <c r="AO126" s="40" t="s">
        <v>224</v>
      </c>
      <c r="AP126" s="40" t="s">
        <v>2253</v>
      </c>
      <c r="AQ126" s="40" t="s">
        <v>2254</v>
      </c>
      <c r="AR126" s="40" t="s">
        <v>2255</v>
      </c>
      <c r="AS126" s="42">
        <v>1.1E238</v>
      </c>
    </row>
    <row r="127">
      <c r="A127" s="41">
        <v>125.0</v>
      </c>
      <c r="B127" s="42">
        <v>1.67E9</v>
      </c>
      <c r="C127" s="41">
        <v>582970.0</v>
      </c>
      <c r="D127" s="40" t="s">
        <v>870</v>
      </c>
      <c r="E127" s="41" t="str">
        <f>IFERROR(__xludf.DUMMYFUNCTION("split(split(D127,""Instance_"", FALSE),"".mat"",false)"),"240_1")</f>
        <v>240_1</v>
      </c>
      <c r="F127" s="41">
        <v>240.0</v>
      </c>
      <c r="G127" s="41">
        <v>60.0</v>
      </c>
      <c r="H127" s="41">
        <v>120.0</v>
      </c>
      <c r="I127" s="45">
        <v>-4.32710642072084E15</v>
      </c>
      <c r="J127" s="41">
        <v>20000.0</v>
      </c>
      <c r="K127" s="41">
        <v>10000.0</v>
      </c>
      <c r="L127" s="41">
        <v>3600.0</v>
      </c>
      <c r="M127" s="41">
        <v>1800.0</v>
      </c>
      <c r="N127" s="41">
        <v>100.0</v>
      </c>
      <c r="O127" s="40" t="s">
        <v>1370</v>
      </c>
      <c r="P127" s="40" t="s">
        <v>1371</v>
      </c>
      <c r="Q127" s="40" t="s">
        <v>1372</v>
      </c>
      <c r="R127" s="40" t="s">
        <v>1373</v>
      </c>
      <c r="S127" s="40" t="b">
        <v>0</v>
      </c>
      <c r="T127" s="40" t="s">
        <v>1373</v>
      </c>
      <c r="U127" s="40" t="s">
        <v>212</v>
      </c>
      <c r="V127" s="40" t="s">
        <v>1374</v>
      </c>
      <c r="W127" s="40" t="s">
        <v>1375</v>
      </c>
      <c r="X127" s="40" t="s">
        <v>1376</v>
      </c>
      <c r="Y127" s="40" t="s">
        <v>1377</v>
      </c>
      <c r="Z127" s="40" t="b">
        <v>0</v>
      </c>
      <c r="AA127" s="40" t="b">
        <v>1</v>
      </c>
      <c r="AB127" s="40" t="b">
        <v>0</v>
      </c>
      <c r="AC127" s="40" t="b">
        <v>0</v>
      </c>
      <c r="AD127" s="40" t="s">
        <v>2256</v>
      </c>
      <c r="AE127" s="40" t="s">
        <v>2257</v>
      </c>
      <c r="AF127" s="46">
        <v>-0.660045947093969</v>
      </c>
      <c r="AG127" s="41">
        <v>3600.4947361946</v>
      </c>
      <c r="AH127" s="42">
        <v>1.32E72</v>
      </c>
      <c r="AI127" s="45">
        <v>-5.25374887784742E15</v>
      </c>
      <c r="AJ127" s="40" t="s">
        <v>2258</v>
      </c>
      <c r="AK127" s="40" t="s">
        <v>2259</v>
      </c>
      <c r="AL127" s="41">
        <v>17468.0</v>
      </c>
      <c r="AM127" s="40" t="s">
        <v>2224</v>
      </c>
      <c r="AN127" s="40" t="s">
        <v>1383</v>
      </c>
      <c r="AO127" s="40" t="s">
        <v>224</v>
      </c>
      <c r="AP127" s="40" t="s">
        <v>2260</v>
      </c>
      <c r="AQ127" s="40" t="s">
        <v>2261</v>
      </c>
      <c r="AR127" s="40" t="s">
        <v>2262</v>
      </c>
      <c r="AS127" s="42">
        <v>1.0E239</v>
      </c>
    </row>
    <row r="128">
      <c r="A128" s="41">
        <v>126.0</v>
      </c>
      <c r="B128" s="42">
        <v>1.67E9</v>
      </c>
      <c r="C128" s="41">
        <v>391422.0</v>
      </c>
      <c r="D128" s="40" t="s">
        <v>870</v>
      </c>
      <c r="E128" s="41" t="str">
        <f>IFERROR(__xludf.DUMMYFUNCTION("split(split(D128,""Instance_"", FALSE),"".mat"",false)"),"240_1")</f>
        <v>240_1</v>
      </c>
      <c r="F128" s="41">
        <v>240.0</v>
      </c>
      <c r="G128" s="41">
        <v>60.0</v>
      </c>
      <c r="H128" s="41">
        <v>120.0</v>
      </c>
      <c r="I128" s="45">
        <v>-4.32710642072084E15</v>
      </c>
      <c r="J128" s="41">
        <v>20000.0</v>
      </c>
      <c r="K128" s="41">
        <v>10000.0</v>
      </c>
      <c r="L128" s="41">
        <v>3600.0</v>
      </c>
      <c r="M128" s="41">
        <v>1800.0</v>
      </c>
      <c r="N128" s="41">
        <v>100.0</v>
      </c>
      <c r="O128" s="40" t="s">
        <v>1370</v>
      </c>
      <c r="P128" s="40" t="s">
        <v>1371</v>
      </c>
      <c r="Q128" s="40" t="s">
        <v>1372</v>
      </c>
      <c r="R128" s="40" t="s">
        <v>1373</v>
      </c>
      <c r="S128" s="40" t="b">
        <v>0</v>
      </c>
      <c r="T128" s="40" t="s">
        <v>1373</v>
      </c>
      <c r="U128" s="40" t="s">
        <v>212</v>
      </c>
      <c r="V128" s="40" t="s">
        <v>1374</v>
      </c>
      <c r="W128" s="40" t="s">
        <v>1375</v>
      </c>
      <c r="X128" s="40" t="s">
        <v>1376</v>
      </c>
      <c r="Y128" s="40" t="s">
        <v>1377</v>
      </c>
      <c r="Z128" s="40" t="b">
        <v>0</v>
      </c>
      <c r="AA128" s="40" t="b">
        <v>1</v>
      </c>
      <c r="AB128" s="40" t="b">
        <v>0</v>
      </c>
      <c r="AC128" s="40" t="b">
        <v>0</v>
      </c>
      <c r="AD128" s="40" t="s">
        <v>2263</v>
      </c>
      <c r="AE128" s="40" t="s">
        <v>2264</v>
      </c>
      <c r="AF128" s="46">
        <v>-0.576069352077633</v>
      </c>
      <c r="AG128" s="41">
        <v>3600.5308670998</v>
      </c>
      <c r="AH128" s="42">
        <v>1.26E72</v>
      </c>
      <c r="AI128" s="45">
        <v>-3.31303869299492E15</v>
      </c>
      <c r="AJ128" s="40" t="s">
        <v>2265</v>
      </c>
      <c r="AK128" s="40" t="s">
        <v>2266</v>
      </c>
      <c r="AL128" s="41">
        <v>17415.0</v>
      </c>
      <c r="AM128" s="40" t="s">
        <v>2224</v>
      </c>
      <c r="AN128" s="40" t="s">
        <v>1383</v>
      </c>
      <c r="AO128" s="40" t="s">
        <v>224</v>
      </c>
      <c r="AP128" s="40" t="s">
        <v>2267</v>
      </c>
      <c r="AQ128" s="40" t="s">
        <v>2268</v>
      </c>
      <c r="AR128" s="40" t="s">
        <v>2269</v>
      </c>
      <c r="AS128" s="42">
        <v>1.0E239</v>
      </c>
    </row>
    <row r="129">
      <c r="A129" s="41">
        <v>127.0</v>
      </c>
      <c r="B129" s="42">
        <v>1.67E9</v>
      </c>
      <c r="C129" s="41">
        <v>376892.0</v>
      </c>
      <c r="D129" s="40" t="s">
        <v>870</v>
      </c>
      <c r="E129" s="41" t="str">
        <f>IFERROR(__xludf.DUMMYFUNCTION("split(split(D129,""Instance_"", FALSE),"".mat"",false)"),"240_1")</f>
        <v>240_1</v>
      </c>
      <c r="F129" s="41">
        <v>240.0</v>
      </c>
      <c r="G129" s="41">
        <v>60.0</v>
      </c>
      <c r="H129" s="41">
        <v>120.0</v>
      </c>
      <c r="I129" s="45">
        <v>-4.32710642072084E15</v>
      </c>
      <c r="J129" s="41">
        <v>20000.0</v>
      </c>
      <c r="K129" s="41">
        <v>10000.0</v>
      </c>
      <c r="L129" s="41">
        <v>3600.0</v>
      </c>
      <c r="M129" s="41">
        <v>1800.0</v>
      </c>
      <c r="N129" s="41">
        <v>100.0</v>
      </c>
      <c r="O129" s="40" t="s">
        <v>1370</v>
      </c>
      <c r="P129" s="40" t="s">
        <v>1371</v>
      </c>
      <c r="Q129" s="40" t="s">
        <v>1372</v>
      </c>
      <c r="R129" s="40" t="s">
        <v>1373</v>
      </c>
      <c r="S129" s="40" t="b">
        <v>0</v>
      </c>
      <c r="T129" s="40" t="s">
        <v>1373</v>
      </c>
      <c r="U129" s="40" t="s">
        <v>212</v>
      </c>
      <c r="V129" s="40" t="s">
        <v>1374</v>
      </c>
      <c r="W129" s="40" t="s">
        <v>1375</v>
      </c>
      <c r="X129" s="40" t="s">
        <v>1376</v>
      </c>
      <c r="Y129" s="40" t="s">
        <v>1377</v>
      </c>
      <c r="Z129" s="40" t="b">
        <v>0</v>
      </c>
      <c r="AA129" s="40" t="b">
        <v>1</v>
      </c>
      <c r="AB129" s="40" t="b">
        <v>0</v>
      </c>
      <c r="AC129" s="40" t="b">
        <v>0</v>
      </c>
      <c r="AD129" s="40" t="s">
        <v>2270</v>
      </c>
      <c r="AE129" s="40" t="s">
        <v>2271</v>
      </c>
      <c r="AF129" s="46">
        <v>-0.514219552078224</v>
      </c>
      <c r="AG129" s="41">
        <v>3600.5654258728</v>
      </c>
      <c r="AH129" s="42">
        <v>8.13E71</v>
      </c>
      <c r="AI129" s="45">
        <v>-1.88368165885232E16</v>
      </c>
      <c r="AJ129" s="40" t="s">
        <v>2272</v>
      </c>
      <c r="AK129" s="40" t="s">
        <v>2273</v>
      </c>
      <c r="AL129" s="41">
        <v>17345.0</v>
      </c>
      <c r="AM129" s="40" t="s">
        <v>2224</v>
      </c>
      <c r="AN129" s="40" t="s">
        <v>1383</v>
      </c>
      <c r="AO129" s="40" t="s">
        <v>224</v>
      </c>
      <c r="AP129" s="40" t="s">
        <v>2274</v>
      </c>
      <c r="AQ129" s="40" t="s">
        <v>2275</v>
      </c>
      <c r="AR129" s="40" t="s">
        <v>2276</v>
      </c>
      <c r="AS129" s="42">
        <v>1.1E238</v>
      </c>
    </row>
    <row r="130">
      <c r="A130" s="41">
        <v>128.0</v>
      </c>
      <c r="B130" s="42">
        <v>1.67E9</v>
      </c>
      <c r="C130" s="41">
        <v>836355.0</v>
      </c>
      <c r="D130" s="40" t="s">
        <v>870</v>
      </c>
      <c r="E130" s="41" t="str">
        <f>IFERROR(__xludf.DUMMYFUNCTION("split(split(D130,""Instance_"", FALSE),"".mat"",false)"),"240_1")</f>
        <v>240_1</v>
      </c>
      <c r="F130" s="41">
        <v>240.0</v>
      </c>
      <c r="G130" s="41">
        <v>60.0</v>
      </c>
      <c r="H130" s="41">
        <v>120.0</v>
      </c>
      <c r="I130" s="45">
        <v>-4.32710642072084E15</v>
      </c>
      <c r="J130" s="41">
        <v>20000.0</v>
      </c>
      <c r="K130" s="41">
        <v>10000.0</v>
      </c>
      <c r="L130" s="41">
        <v>3600.0</v>
      </c>
      <c r="M130" s="41">
        <v>1800.0</v>
      </c>
      <c r="N130" s="41">
        <v>100.0</v>
      </c>
      <c r="O130" s="40" t="s">
        <v>1370</v>
      </c>
      <c r="P130" s="40" t="s">
        <v>1371</v>
      </c>
      <c r="Q130" s="40" t="s">
        <v>1372</v>
      </c>
      <c r="R130" s="40" t="s">
        <v>1373</v>
      </c>
      <c r="S130" s="40" t="b">
        <v>0</v>
      </c>
      <c r="T130" s="40" t="s">
        <v>1373</v>
      </c>
      <c r="U130" s="40" t="s">
        <v>212</v>
      </c>
      <c r="V130" s="40" t="s">
        <v>1374</v>
      </c>
      <c r="W130" s="40" t="s">
        <v>1375</v>
      </c>
      <c r="X130" s="40" t="s">
        <v>1376</v>
      </c>
      <c r="Y130" s="40" t="s">
        <v>1377</v>
      </c>
      <c r="Z130" s="40" t="b">
        <v>0</v>
      </c>
      <c r="AA130" s="40" t="b">
        <v>1</v>
      </c>
      <c r="AB130" s="40" t="b">
        <v>0</v>
      </c>
      <c r="AC130" s="40" t="b">
        <v>0</v>
      </c>
      <c r="AD130" s="40" t="s">
        <v>2277</v>
      </c>
      <c r="AE130" s="40" t="s">
        <v>2278</v>
      </c>
      <c r="AF130" s="46">
        <v>-0.795165141776171</v>
      </c>
      <c r="AG130" s="41">
        <v>3600.5690789223</v>
      </c>
      <c r="AH130" s="42">
        <v>1.74E72</v>
      </c>
      <c r="AI130" s="45">
        <v>-8.37637128517183E15</v>
      </c>
      <c r="AJ130" s="40" t="s">
        <v>2279</v>
      </c>
      <c r="AK130" s="40" t="s">
        <v>2280</v>
      </c>
      <c r="AL130" s="41">
        <v>17323.0</v>
      </c>
      <c r="AM130" s="40" t="s">
        <v>2224</v>
      </c>
      <c r="AN130" s="40" t="s">
        <v>1383</v>
      </c>
      <c r="AO130" s="40" t="s">
        <v>224</v>
      </c>
      <c r="AP130" s="40" t="s">
        <v>2281</v>
      </c>
      <c r="AQ130" s="40" t="s">
        <v>2282</v>
      </c>
      <c r="AR130" s="40" t="s">
        <v>2283</v>
      </c>
      <c r="AS130" s="42">
        <v>1.1E239</v>
      </c>
    </row>
    <row r="131">
      <c r="A131" s="41">
        <v>129.0</v>
      </c>
      <c r="B131" s="42">
        <v>1.67E9</v>
      </c>
      <c r="C131" s="41">
        <v>842194.0</v>
      </c>
      <c r="D131" s="40" t="s">
        <v>870</v>
      </c>
      <c r="E131" s="41" t="str">
        <f>IFERROR(__xludf.DUMMYFUNCTION("split(split(D131,""Instance_"", FALSE),"".mat"",false)"),"240_1")</f>
        <v>240_1</v>
      </c>
      <c r="F131" s="41">
        <v>240.0</v>
      </c>
      <c r="G131" s="41">
        <v>60.0</v>
      </c>
      <c r="H131" s="41">
        <v>120.0</v>
      </c>
      <c r="I131" s="45">
        <v>-4.32710642072084E15</v>
      </c>
      <c r="J131" s="41">
        <v>20000.0</v>
      </c>
      <c r="K131" s="41">
        <v>10000.0</v>
      </c>
      <c r="L131" s="41">
        <v>3600.0</v>
      </c>
      <c r="M131" s="41">
        <v>1800.0</v>
      </c>
      <c r="N131" s="41">
        <v>100.0</v>
      </c>
      <c r="O131" s="40" t="s">
        <v>1370</v>
      </c>
      <c r="P131" s="40" t="s">
        <v>1371</v>
      </c>
      <c r="Q131" s="40" t="s">
        <v>1372</v>
      </c>
      <c r="R131" s="40" t="s">
        <v>1373</v>
      </c>
      <c r="S131" s="40" t="b">
        <v>0</v>
      </c>
      <c r="T131" s="40" t="s">
        <v>1373</v>
      </c>
      <c r="U131" s="40" t="s">
        <v>212</v>
      </c>
      <c r="V131" s="40" t="s">
        <v>1374</v>
      </c>
      <c r="W131" s="40" t="s">
        <v>1375</v>
      </c>
      <c r="X131" s="40" t="s">
        <v>1376</v>
      </c>
      <c r="Y131" s="40" t="s">
        <v>1377</v>
      </c>
      <c r="Z131" s="40" t="b">
        <v>0</v>
      </c>
      <c r="AA131" s="40" t="b">
        <v>1</v>
      </c>
      <c r="AB131" s="40" t="b">
        <v>0</v>
      </c>
      <c r="AC131" s="40" t="b">
        <v>0</v>
      </c>
      <c r="AD131" s="40" t="s">
        <v>2284</v>
      </c>
      <c r="AE131" s="40" t="s">
        <v>2285</v>
      </c>
      <c r="AF131" s="46">
        <v>-0.534255210200294</v>
      </c>
      <c r="AG131" s="41">
        <v>3600.5435602665</v>
      </c>
      <c r="AH131" s="42">
        <v>9.38E71</v>
      </c>
      <c r="AI131" s="45">
        <v>-2.3467083601631E15</v>
      </c>
      <c r="AJ131" s="40" t="s">
        <v>2286</v>
      </c>
      <c r="AK131" s="40" t="s">
        <v>2287</v>
      </c>
      <c r="AL131" s="41">
        <v>17415.0</v>
      </c>
      <c r="AM131" s="40" t="s">
        <v>2224</v>
      </c>
      <c r="AN131" s="40" t="s">
        <v>1383</v>
      </c>
      <c r="AO131" s="40" t="s">
        <v>224</v>
      </c>
      <c r="AP131" s="40" t="s">
        <v>2288</v>
      </c>
      <c r="AQ131" s="40" t="s">
        <v>2289</v>
      </c>
      <c r="AR131" s="40" t="s">
        <v>2290</v>
      </c>
      <c r="AS131" s="42">
        <v>1.0E239</v>
      </c>
    </row>
    <row r="132">
      <c r="A132" s="41">
        <v>130.0</v>
      </c>
      <c r="B132" s="42">
        <v>1.67E9</v>
      </c>
      <c r="C132" s="41">
        <v>821773.0</v>
      </c>
      <c r="D132" s="40" t="s">
        <v>891</v>
      </c>
      <c r="E132" s="41" t="str">
        <f>IFERROR(__xludf.DUMMYFUNCTION("split(split(D132,""Instance_"", FALSE),"".mat"",false)"),"240_2")</f>
        <v>240_2</v>
      </c>
      <c r="F132" s="41">
        <v>240.0</v>
      </c>
      <c r="G132" s="41">
        <v>60.0</v>
      </c>
      <c r="H132" s="41">
        <v>120.0</v>
      </c>
      <c r="I132" s="45">
        <v>-6.52462006474105E15</v>
      </c>
      <c r="J132" s="41">
        <v>20000.0</v>
      </c>
      <c r="K132" s="41">
        <v>10000.0</v>
      </c>
      <c r="L132" s="41">
        <v>3600.0</v>
      </c>
      <c r="M132" s="41">
        <v>1800.0</v>
      </c>
      <c r="N132" s="41">
        <v>100.0</v>
      </c>
      <c r="O132" s="40" t="s">
        <v>1370</v>
      </c>
      <c r="P132" s="40" t="s">
        <v>1371</v>
      </c>
      <c r="Q132" s="40" t="s">
        <v>1372</v>
      </c>
      <c r="R132" s="40" t="s">
        <v>1373</v>
      </c>
      <c r="S132" s="40" t="b">
        <v>0</v>
      </c>
      <c r="T132" s="40" t="s">
        <v>1373</v>
      </c>
      <c r="U132" s="40" t="s">
        <v>212</v>
      </c>
      <c r="V132" s="40" t="s">
        <v>1374</v>
      </c>
      <c r="W132" s="40" t="s">
        <v>1375</v>
      </c>
      <c r="X132" s="40" t="s">
        <v>1376</v>
      </c>
      <c r="Y132" s="40" t="s">
        <v>1377</v>
      </c>
      <c r="Z132" s="40" t="b">
        <v>0</v>
      </c>
      <c r="AA132" s="40" t="b">
        <v>1</v>
      </c>
      <c r="AB132" s="40" t="b">
        <v>0</v>
      </c>
      <c r="AC132" s="40" t="b">
        <v>0</v>
      </c>
      <c r="AD132" s="40" t="s">
        <v>2291</v>
      </c>
      <c r="AE132" s="40" t="s">
        <v>2292</v>
      </c>
      <c r="AF132" s="46">
        <v>-0.565165043657162</v>
      </c>
      <c r="AG132" s="41">
        <v>3600.6609592438</v>
      </c>
      <c r="AH132" s="42">
        <v>1.28E72</v>
      </c>
      <c r="AI132" s="45">
        <v>1.33796239398972E16</v>
      </c>
      <c r="AJ132" s="40" t="s">
        <v>2293</v>
      </c>
      <c r="AK132" s="40" t="s">
        <v>2294</v>
      </c>
      <c r="AL132" s="41">
        <v>17317.0</v>
      </c>
      <c r="AM132" s="40" t="s">
        <v>2224</v>
      </c>
      <c r="AN132" s="40" t="s">
        <v>1383</v>
      </c>
      <c r="AO132" s="40" t="s">
        <v>224</v>
      </c>
      <c r="AP132" s="40" t="s">
        <v>2295</v>
      </c>
      <c r="AQ132" s="40" t="s">
        <v>2296</v>
      </c>
      <c r="AR132" s="40" t="s">
        <v>2297</v>
      </c>
      <c r="AS132" s="42">
        <v>1.0E239</v>
      </c>
    </row>
    <row r="133">
      <c r="A133" s="41">
        <v>131.0</v>
      </c>
      <c r="B133" s="42">
        <v>1.67E9</v>
      </c>
      <c r="C133" s="41">
        <v>725428.0</v>
      </c>
      <c r="D133" s="40" t="s">
        <v>891</v>
      </c>
      <c r="E133" s="41" t="str">
        <f>IFERROR(__xludf.DUMMYFUNCTION("split(split(D133,""Instance_"", FALSE),"".mat"",false)"),"240_2")</f>
        <v>240_2</v>
      </c>
      <c r="F133" s="41">
        <v>240.0</v>
      </c>
      <c r="G133" s="41">
        <v>60.0</v>
      </c>
      <c r="H133" s="41">
        <v>120.0</v>
      </c>
      <c r="I133" s="45">
        <v>-6.52462006474105E15</v>
      </c>
      <c r="J133" s="41">
        <v>20000.0</v>
      </c>
      <c r="K133" s="41">
        <v>10000.0</v>
      </c>
      <c r="L133" s="41">
        <v>3600.0</v>
      </c>
      <c r="M133" s="41">
        <v>1800.0</v>
      </c>
      <c r="N133" s="41">
        <v>100.0</v>
      </c>
      <c r="O133" s="40" t="s">
        <v>1370</v>
      </c>
      <c r="P133" s="40" t="s">
        <v>1371</v>
      </c>
      <c r="Q133" s="40" t="s">
        <v>1372</v>
      </c>
      <c r="R133" s="40" t="s">
        <v>1373</v>
      </c>
      <c r="S133" s="40" t="b">
        <v>0</v>
      </c>
      <c r="T133" s="40" t="s">
        <v>1373</v>
      </c>
      <c r="U133" s="40" t="s">
        <v>212</v>
      </c>
      <c r="V133" s="40" t="s">
        <v>1374</v>
      </c>
      <c r="W133" s="40" t="s">
        <v>1375</v>
      </c>
      <c r="X133" s="40" t="s">
        <v>1376</v>
      </c>
      <c r="Y133" s="40" t="s">
        <v>1377</v>
      </c>
      <c r="Z133" s="40" t="b">
        <v>0</v>
      </c>
      <c r="AA133" s="40" t="b">
        <v>1</v>
      </c>
      <c r="AB133" s="40" t="b">
        <v>0</v>
      </c>
      <c r="AC133" s="40" t="b">
        <v>0</v>
      </c>
      <c r="AD133" s="40" t="s">
        <v>2298</v>
      </c>
      <c r="AE133" s="40" t="s">
        <v>2299</v>
      </c>
      <c r="AF133" s="46">
        <v>-0.869252188452741</v>
      </c>
      <c r="AG133" s="41">
        <v>3600.7113919258</v>
      </c>
      <c r="AH133" s="42">
        <v>5.44E71</v>
      </c>
      <c r="AI133" s="45">
        <v>-3.32264836615034E16</v>
      </c>
      <c r="AJ133" s="40" t="s">
        <v>2300</v>
      </c>
      <c r="AK133" s="40" t="s">
        <v>2301</v>
      </c>
      <c r="AL133" s="41">
        <v>17354.0</v>
      </c>
      <c r="AM133" s="40" t="s">
        <v>2224</v>
      </c>
      <c r="AN133" s="40" t="s">
        <v>1383</v>
      </c>
      <c r="AO133" s="40" t="s">
        <v>224</v>
      </c>
      <c r="AP133" s="40" t="s">
        <v>2302</v>
      </c>
      <c r="AQ133" s="40" t="s">
        <v>2303</v>
      </c>
      <c r="AR133" s="40" t="s">
        <v>2304</v>
      </c>
      <c r="AS133" s="42">
        <v>1.0E238</v>
      </c>
    </row>
    <row r="134">
      <c r="A134" s="41">
        <v>132.0</v>
      </c>
      <c r="B134" s="42">
        <v>1.67E9</v>
      </c>
      <c r="C134" s="41">
        <v>949608.0</v>
      </c>
      <c r="D134" s="40" t="s">
        <v>891</v>
      </c>
      <c r="E134" s="41" t="str">
        <f>IFERROR(__xludf.DUMMYFUNCTION("split(split(D134,""Instance_"", FALSE),"".mat"",false)"),"240_2")</f>
        <v>240_2</v>
      </c>
      <c r="F134" s="41">
        <v>240.0</v>
      </c>
      <c r="G134" s="41">
        <v>60.0</v>
      </c>
      <c r="H134" s="41">
        <v>120.0</v>
      </c>
      <c r="I134" s="45">
        <v>-6.52462006474105E15</v>
      </c>
      <c r="J134" s="41">
        <v>20000.0</v>
      </c>
      <c r="K134" s="41">
        <v>10000.0</v>
      </c>
      <c r="L134" s="41">
        <v>3600.0</v>
      </c>
      <c r="M134" s="41">
        <v>1800.0</v>
      </c>
      <c r="N134" s="41">
        <v>100.0</v>
      </c>
      <c r="O134" s="40" t="s">
        <v>1370</v>
      </c>
      <c r="P134" s="40" t="s">
        <v>1371</v>
      </c>
      <c r="Q134" s="40" t="s">
        <v>1372</v>
      </c>
      <c r="R134" s="40" t="s">
        <v>1373</v>
      </c>
      <c r="S134" s="40" t="b">
        <v>0</v>
      </c>
      <c r="T134" s="40" t="s">
        <v>1373</v>
      </c>
      <c r="U134" s="40" t="s">
        <v>212</v>
      </c>
      <c r="V134" s="40" t="s">
        <v>1374</v>
      </c>
      <c r="W134" s="40" t="s">
        <v>1375</v>
      </c>
      <c r="X134" s="40" t="s">
        <v>1376</v>
      </c>
      <c r="Y134" s="40" t="s">
        <v>1377</v>
      </c>
      <c r="Z134" s="40" t="b">
        <v>0</v>
      </c>
      <c r="AA134" s="40" t="b">
        <v>1</v>
      </c>
      <c r="AB134" s="40" t="b">
        <v>0</v>
      </c>
      <c r="AC134" s="40" t="b">
        <v>0</v>
      </c>
      <c r="AD134" s="40" t="s">
        <v>2305</v>
      </c>
      <c r="AE134" s="40" t="s">
        <v>2306</v>
      </c>
      <c r="AF134" s="46">
        <v>-0.776480285068635</v>
      </c>
      <c r="AG134" s="41">
        <v>3600.5699181557</v>
      </c>
      <c r="AH134" s="42">
        <v>1.75E72</v>
      </c>
      <c r="AI134" s="45">
        <v>-1.90077395103392E16</v>
      </c>
      <c r="AJ134" s="40" t="s">
        <v>2307</v>
      </c>
      <c r="AK134" s="40" t="s">
        <v>2308</v>
      </c>
      <c r="AL134" s="41">
        <v>17366.0</v>
      </c>
      <c r="AM134" s="40" t="s">
        <v>2224</v>
      </c>
      <c r="AN134" s="40" t="s">
        <v>1383</v>
      </c>
      <c r="AO134" s="40" t="s">
        <v>224</v>
      </c>
      <c r="AP134" s="40" t="s">
        <v>2309</v>
      </c>
      <c r="AQ134" s="40" t="s">
        <v>2310</v>
      </c>
      <c r="AR134" s="40" t="s">
        <v>2311</v>
      </c>
      <c r="AS134" s="42">
        <v>1.1E239</v>
      </c>
    </row>
    <row r="135">
      <c r="A135" s="41">
        <v>133.0</v>
      </c>
      <c r="B135" s="42">
        <v>1.67E9</v>
      </c>
      <c r="C135" s="41">
        <v>166419.0</v>
      </c>
      <c r="D135" s="40" t="s">
        <v>891</v>
      </c>
      <c r="E135" s="41" t="str">
        <f>IFERROR(__xludf.DUMMYFUNCTION("split(split(D135,""Instance_"", FALSE),"".mat"",false)"),"240_2")</f>
        <v>240_2</v>
      </c>
      <c r="F135" s="41">
        <v>240.0</v>
      </c>
      <c r="G135" s="41">
        <v>60.0</v>
      </c>
      <c r="H135" s="41">
        <v>120.0</v>
      </c>
      <c r="I135" s="45">
        <v>-6.52462006474105E15</v>
      </c>
      <c r="J135" s="41">
        <v>20000.0</v>
      </c>
      <c r="K135" s="41">
        <v>10000.0</v>
      </c>
      <c r="L135" s="41">
        <v>3600.0</v>
      </c>
      <c r="M135" s="41">
        <v>1800.0</v>
      </c>
      <c r="N135" s="41">
        <v>100.0</v>
      </c>
      <c r="O135" s="40" t="s">
        <v>1370</v>
      </c>
      <c r="P135" s="40" t="s">
        <v>1371</v>
      </c>
      <c r="Q135" s="40" t="s">
        <v>1372</v>
      </c>
      <c r="R135" s="40" t="s">
        <v>1373</v>
      </c>
      <c r="S135" s="40" t="b">
        <v>0</v>
      </c>
      <c r="T135" s="40" t="s">
        <v>1373</v>
      </c>
      <c r="U135" s="40" t="s">
        <v>212</v>
      </c>
      <c r="V135" s="40" t="s">
        <v>1374</v>
      </c>
      <c r="W135" s="40" t="s">
        <v>1375</v>
      </c>
      <c r="X135" s="40" t="s">
        <v>1376</v>
      </c>
      <c r="Y135" s="40" t="s">
        <v>1377</v>
      </c>
      <c r="Z135" s="40" t="b">
        <v>0</v>
      </c>
      <c r="AA135" s="40" t="b">
        <v>1</v>
      </c>
      <c r="AB135" s="40" t="b">
        <v>0</v>
      </c>
      <c r="AC135" s="40" t="b">
        <v>0</v>
      </c>
      <c r="AD135" s="40" t="s">
        <v>2312</v>
      </c>
      <c r="AE135" s="40" t="s">
        <v>2313</v>
      </c>
      <c r="AF135" s="46">
        <v>-0.758897942972811</v>
      </c>
      <c r="AG135" s="41">
        <v>3600.6550297737</v>
      </c>
      <c r="AH135" s="42">
        <v>1.12E72</v>
      </c>
      <c r="AI135" s="45">
        <v>-1.63129707849019E16</v>
      </c>
      <c r="AJ135" s="40" t="s">
        <v>2314</v>
      </c>
      <c r="AK135" s="40" t="s">
        <v>2315</v>
      </c>
      <c r="AL135" s="41">
        <v>17288.0</v>
      </c>
      <c r="AM135" s="40" t="s">
        <v>2224</v>
      </c>
      <c r="AN135" s="40" t="s">
        <v>1383</v>
      </c>
      <c r="AO135" s="40" t="s">
        <v>224</v>
      </c>
      <c r="AP135" s="40" t="s">
        <v>2316</v>
      </c>
      <c r="AQ135" s="40" t="s">
        <v>2317</v>
      </c>
      <c r="AR135" s="40" t="s">
        <v>2318</v>
      </c>
      <c r="AS135" s="42">
        <v>1.0E239</v>
      </c>
    </row>
    <row r="136">
      <c r="A136" s="41">
        <v>134.0</v>
      </c>
      <c r="B136" s="42">
        <v>1.67E9</v>
      </c>
      <c r="C136" s="41">
        <v>430815.0</v>
      </c>
      <c r="D136" s="40" t="s">
        <v>891</v>
      </c>
      <c r="E136" s="41" t="str">
        <f>IFERROR(__xludf.DUMMYFUNCTION("split(split(D136,""Instance_"", FALSE),"".mat"",false)"),"240_2")</f>
        <v>240_2</v>
      </c>
      <c r="F136" s="41">
        <v>240.0</v>
      </c>
      <c r="G136" s="41">
        <v>60.0</v>
      </c>
      <c r="H136" s="41">
        <v>120.0</v>
      </c>
      <c r="I136" s="45">
        <v>-6.52462006474105E15</v>
      </c>
      <c r="J136" s="41">
        <v>20000.0</v>
      </c>
      <c r="K136" s="41">
        <v>10000.0</v>
      </c>
      <c r="L136" s="41">
        <v>3600.0</v>
      </c>
      <c r="M136" s="41">
        <v>1800.0</v>
      </c>
      <c r="N136" s="41">
        <v>100.0</v>
      </c>
      <c r="O136" s="40" t="s">
        <v>1370</v>
      </c>
      <c r="P136" s="40" t="s">
        <v>1371</v>
      </c>
      <c r="Q136" s="40" t="s">
        <v>1372</v>
      </c>
      <c r="R136" s="40" t="s">
        <v>1373</v>
      </c>
      <c r="S136" s="40" t="b">
        <v>0</v>
      </c>
      <c r="T136" s="40" t="s">
        <v>1373</v>
      </c>
      <c r="U136" s="40" t="s">
        <v>212</v>
      </c>
      <c r="V136" s="40" t="s">
        <v>1374</v>
      </c>
      <c r="W136" s="40" t="s">
        <v>1375</v>
      </c>
      <c r="X136" s="40" t="s">
        <v>1376</v>
      </c>
      <c r="Y136" s="40" t="s">
        <v>1377</v>
      </c>
      <c r="Z136" s="40" t="b">
        <v>0</v>
      </c>
      <c r="AA136" s="40" t="b">
        <v>1</v>
      </c>
      <c r="AB136" s="40" t="b">
        <v>0</v>
      </c>
      <c r="AC136" s="40" t="b">
        <v>0</v>
      </c>
      <c r="AD136" s="40" t="s">
        <v>2319</v>
      </c>
      <c r="AE136" s="40" t="s">
        <v>2320</v>
      </c>
      <c r="AF136" s="46">
        <v>-0.96609505881224</v>
      </c>
      <c r="AG136" s="41">
        <v>3600.7133204937</v>
      </c>
      <c r="AH136" s="42">
        <v>3.1E71</v>
      </c>
      <c r="AI136" s="45">
        <v>-4.80691671279073E16</v>
      </c>
      <c r="AJ136" s="40" t="s">
        <v>2321</v>
      </c>
      <c r="AK136" s="40" t="s">
        <v>2322</v>
      </c>
      <c r="AL136" s="41">
        <v>17307.0</v>
      </c>
      <c r="AM136" s="40" t="s">
        <v>2224</v>
      </c>
      <c r="AN136" s="40" t="s">
        <v>1383</v>
      </c>
      <c r="AO136" s="40" t="s">
        <v>224</v>
      </c>
      <c r="AP136" s="40" t="s">
        <v>2323</v>
      </c>
      <c r="AQ136" s="40" t="s">
        <v>2324</v>
      </c>
      <c r="AR136" s="40" t="s">
        <v>2325</v>
      </c>
      <c r="AS136" s="42">
        <v>1.0E237</v>
      </c>
    </row>
    <row r="137">
      <c r="A137" s="41">
        <v>135.0</v>
      </c>
      <c r="B137" s="42">
        <v>1.67E9</v>
      </c>
      <c r="C137" s="41">
        <v>560941.0</v>
      </c>
      <c r="D137" s="40" t="s">
        <v>891</v>
      </c>
      <c r="E137" s="41" t="str">
        <f>IFERROR(__xludf.DUMMYFUNCTION("split(split(D137,""Instance_"", FALSE),"".mat"",false)"),"240_2")</f>
        <v>240_2</v>
      </c>
      <c r="F137" s="41">
        <v>240.0</v>
      </c>
      <c r="G137" s="41">
        <v>60.0</v>
      </c>
      <c r="H137" s="41">
        <v>120.0</v>
      </c>
      <c r="I137" s="45">
        <v>-6.52462006474105E15</v>
      </c>
      <c r="J137" s="41">
        <v>20000.0</v>
      </c>
      <c r="K137" s="41">
        <v>10000.0</v>
      </c>
      <c r="L137" s="41">
        <v>3600.0</v>
      </c>
      <c r="M137" s="41">
        <v>1800.0</v>
      </c>
      <c r="N137" s="41">
        <v>100.0</v>
      </c>
      <c r="O137" s="40" t="s">
        <v>1370</v>
      </c>
      <c r="P137" s="40" t="s">
        <v>1371</v>
      </c>
      <c r="Q137" s="40" t="s">
        <v>1372</v>
      </c>
      <c r="R137" s="40" t="s">
        <v>1373</v>
      </c>
      <c r="S137" s="40" t="b">
        <v>0</v>
      </c>
      <c r="T137" s="40" t="s">
        <v>1373</v>
      </c>
      <c r="U137" s="40" t="s">
        <v>212</v>
      </c>
      <c r="V137" s="40" t="s">
        <v>1374</v>
      </c>
      <c r="W137" s="40" t="s">
        <v>1375</v>
      </c>
      <c r="X137" s="40" t="s">
        <v>1376</v>
      </c>
      <c r="Y137" s="40" t="s">
        <v>1377</v>
      </c>
      <c r="Z137" s="40" t="b">
        <v>0</v>
      </c>
      <c r="AA137" s="40" t="b">
        <v>1</v>
      </c>
      <c r="AB137" s="40" t="b">
        <v>0</v>
      </c>
      <c r="AC137" s="40" t="b">
        <v>0</v>
      </c>
      <c r="AD137" s="40" t="s">
        <v>2326</v>
      </c>
      <c r="AE137" s="40" t="s">
        <v>2327</v>
      </c>
      <c r="AF137" s="46">
        <v>-0.699715330231288</v>
      </c>
      <c r="AG137" s="41">
        <v>3600.5336594582</v>
      </c>
      <c r="AH137" s="42">
        <v>1.05E72</v>
      </c>
      <c r="AI137" s="45">
        <v>-7.24231040095948E15</v>
      </c>
      <c r="AJ137" s="40" t="s">
        <v>2328</v>
      </c>
      <c r="AK137" s="40" t="s">
        <v>2329</v>
      </c>
      <c r="AL137" s="41">
        <v>17224.0</v>
      </c>
      <c r="AM137" s="40" t="s">
        <v>2224</v>
      </c>
      <c r="AN137" s="40" t="s">
        <v>1383</v>
      </c>
      <c r="AO137" s="40" t="s">
        <v>224</v>
      </c>
      <c r="AP137" s="40" t="s">
        <v>2330</v>
      </c>
      <c r="AQ137" s="40" t="s">
        <v>2331</v>
      </c>
      <c r="AR137" s="40" t="s">
        <v>2332</v>
      </c>
      <c r="AS137" s="42">
        <v>1.0E239</v>
      </c>
    </row>
    <row r="138">
      <c r="A138" s="41">
        <v>136.0</v>
      </c>
      <c r="B138" s="42">
        <v>1.67E9</v>
      </c>
      <c r="C138" s="41">
        <v>704936.0</v>
      </c>
      <c r="D138" s="40" t="s">
        <v>891</v>
      </c>
      <c r="E138" s="41" t="str">
        <f>IFERROR(__xludf.DUMMYFUNCTION("split(split(D138,""Instance_"", FALSE),"".mat"",false)"),"240_2")</f>
        <v>240_2</v>
      </c>
      <c r="F138" s="41">
        <v>240.0</v>
      </c>
      <c r="G138" s="41">
        <v>60.0</v>
      </c>
      <c r="H138" s="41">
        <v>120.0</v>
      </c>
      <c r="I138" s="45">
        <v>-6.52462006474105E15</v>
      </c>
      <c r="J138" s="41">
        <v>20000.0</v>
      </c>
      <c r="K138" s="41">
        <v>10000.0</v>
      </c>
      <c r="L138" s="41">
        <v>3600.0</v>
      </c>
      <c r="M138" s="41">
        <v>1800.0</v>
      </c>
      <c r="N138" s="41">
        <v>100.0</v>
      </c>
      <c r="O138" s="40" t="s">
        <v>1370</v>
      </c>
      <c r="P138" s="40" t="s">
        <v>1371</v>
      </c>
      <c r="Q138" s="40" t="s">
        <v>1372</v>
      </c>
      <c r="R138" s="40" t="s">
        <v>1373</v>
      </c>
      <c r="S138" s="40" t="b">
        <v>0</v>
      </c>
      <c r="T138" s="40" t="s">
        <v>1373</v>
      </c>
      <c r="U138" s="40" t="s">
        <v>212</v>
      </c>
      <c r="V138" s="40" t="s">
        <v>1374</v>
      </c>
      <c r="W138" s="40" t="s">
        <v>1375</v>
      </c>
      <c r="X138" s="40" t="s">
        <v>1376</v>
      </c>
      <c r="Y138" s="40" t="s">
        <v>1377</v>
      </c>
      <c r="Z138" s="40" t="b">
        <v>0</v>
      </c>
      <c r="AA138" s="40" t="b">
        <v>1</v>
      </c>
      <c r="AB138" s="40" t="b">
        <v>0</v>
      </c>
      <c r="AC138" s="40" t="b">
        <v>0</v>
      </c>
      <c r="AD138" s="40" t="s">
        <v>2333</v>
      </c>
      <c r="AE138" s="40" t="s">
        <v>2334</v>
      </c>
      <c r="AF138" s="46">
        <v>-0.630446935244354</v>
      </c>
      <c r="AG138" s="41">
        <v>3600.644954443</v>
      </c>
      <c r="AH138" s="42">
        <v>9.01E71</v>
      </c>
      <c r="AI138" s="45">
        <v>3.37415374555213E15</v>
      </c>
      <c r="AJ138" s="40" t="s">
        <v>2335</v>
      </c>
      <c r="AK138" s="40" t="s">
        <v>2336</v>
      </c>
      <c r="AL138" s="41">
        <v>17344.0</v>
      </c>
      <c r="AM138" s="40" t="s">
        <v>2224</v>
      </c>
      <c r="AN138" s="40" t="s">
        <v>1383</v>
      </c>
      <c r="AO138" s="40" t="s">
        <v>224</v>
      </c>
      <c r="AP138" s="40" t="s">
        <v>2337</v>
      </c>
      <c r="AQ138" s="40" t="s">
        <v>2338</v>
      </c>
      <c r="AR138" s="40" t="s">
        <v>2339</v>
      </c>
      <c r="AS138" s="42">
        <v>1.0E239</v>
      </c>
    </row>
    <row r="139">
      <c r="A139" s="41">
        <v>137.0</v>
      </c>
      <c r="B139" s="42">
        <v>1.67E9</v>
      </c>
      <c r="C139" s="41">
        <v>191246.0</v>
      </c>
      <c r="D139" s="40" t="s">
        <v>891</v>
      </c>
      <c r="E139" s="41" t="str">
        <f>IFERROR(__xludf.DUMMYFUNCTION("split(split(D139,""Instance_"", FALSE),"".mat"",false)"),"240_2")</f>
        <v>240_2</v>
      </c>
      <c r="F139" s="41">
        <v>240.0</v>
      </c>
      <c r="G139" s="41">
        <v>60.0</v>
      </c>
      <c r="H139" s="41">
        <v>120.0</v>
      </c>
      <c r="I139" s="45">
        <v>-6.52462006474105E15</v>
      </c>
      <c r="J139" s="41">
        <v>20000.0</v>
      </c>
      <c r="K139" s="41">
        <v>10000.0</v>
      </c>
      <c r="L139" s="41">
        <v>3600.0</v>
      </c>
      <c r="M139" s="41">
        <v>1800.0</v>
      </c>
      <c r="N139" s="41">
        <v>100.0</v>
      </c>
      <c r="O139" s="40" t="s">
        <v>1370</v>
      </c>
      <c r="P139" s="40" t="s">
        <v>1371</v>
      </c>
      <c r="Q139" s="40" t="s">
        <v>1372</v>
      </c>
      <c r="R139" s="40" t="s">
        <v>1373</v>
      </c>
      <c r="S139" s="40" t="b">
        <v>0</v>
      </c>
      <c r="T139" s="40" t="s">
        <v>1373</v>
      </c>
      <c r="U139" s="40" t="s">
        <v>212</v>
      </c>
      <c r="V139" s="40" t="s">
        <v>1374</v>
      </c>
      <c r="W139" s="40" t="s">
        <v>1375</v>
      </c>
      <c r="X139" s="40" t="s">
        <v>1376</v>
      </c>
      <c r="Y139" s="40" t="s">
        <v>1377</v>
      </c>
      <c r="Z139" s="40" t="b">
        <v>0</v>
      </c>
      <c r="AA139" s="40" t="b">
        <v>1</v>
      </c>
      <c r="AB139" s="40" t="b">
        <v>0</v>
      </c>
      <c r="AC139" s="40" t="b">
        <v>0</v>
      </c>
      <c r="AD139" s="40" t="s">
        <v>2340</v>
      </c>
      <c r="AE139" s="40" t="s">
        <v>2341</v>
      </c>
      <c r="AF139" s="46">
        <v>-0.837688008598829</v>
      </c>
      <c r="AG139" s="41">
        <v>3600.5363874435</v>
      </c>
      <c r="AH139" s="42">
        <v>1.13E72</v>
      </c>
      <c r="AI139" s="45">
        <v>-2.8388779773658E15</v>
      </c>
      <c r="AJ139" s="40" t="s">
        <v>2342</v>
      </c>
      <c r="AK139" s="40" t="s">
        <v>2343</v>
      </c>
      <c r="AL139" s="41">
        <v>17281.0</v>
      </c>
      <c r="AM139" s="40" t="s">
        <v>2224</v>
      </c>
      <c r="AN139" s="40" t="s">
        <v>1383</v>
      </c>
      <c r="AO139" s="40" t="s">
        <v>224</v>
      </c>
      <c r="AP139" s="40" t="s">
        <v>2344</v>
      </c>
      <c r="AQ139" s="40" t="s">
        <v>2345</v>
      </c>
      <c r="AR139" s="40" t="s">
        <v>2346</v>
      </c>
      <c r="AS139" s="42">
        <v>1.0E239</v>
      </c>
    </row>
    <row r="140">
      <c r="A140" s="41">
        <v>138.0</v>
      </c>
      <c r="B140" s="42">
        <v>1.67E9</v>
      </c>
      <c r="C140" s="41">
        <v>525018.0</v>
      </c>
      <c r="D140" s="40" t="s">
        <v>891</v>
      </c>
      <c r="E140" s="41" t="str">
        <f>IFERROR(__xludf.DUMMYFUNCTION("split(split(D140,""Instance_"", FALSE),"".mat"",false)"),"240_2")</f>
        <v>240_2</v>
      </c>
      <c r="F140" s="41">
        <v>240.0</v>
      </c>
      <c r="G140" s="41">
        <v>60.0</v>
      </c>
      <c r="H140" s="41">
        <v>120.0</v>
      </c>
      <c r="I140" s="45">
        <v>-6.52462006474105E15</v>
      </c>
      <c r="J140" s="41">
        <v>20000.0</v>
      </c>
      <c r="K140" s="41">
        <v>10000.0</v>
      </c>
      <c r="L140" s="41">
        <v>3600.0</v>
      </c>
      <c r="M140" s="41">
        <v>1800.0</v>
      </c>
      <c r="N140" s="41">
        <v>100.0</v>
      </c>
      <c r="O140" s="40" t="s">
        <v>1370</v>
      </c>
      <c r="P140" s="40" t="s">
        <v>1371</v>
      </c>
      <c r="Q140" s="40" t="s">
        <v>1372</v>
      </c>
      <c r="R140" s="40" t="s">
        <v>1373</v>
      </c>
      <c r="S140" s="40" t="b">
        <v>0</v>
      </c>
      <c r="T140" s="40" t="s">
        <v>1373</v>
      </c>
      <c r="U140" s="40" t="s">
        <v>212</v>
      </c>
      <c r="V140" s="40" t="s">
        <v>1374</v>
      </c>
      <c r="W140" s="40" t="s">
        <v>1375</v>
      </c>
      <c r="X140" s="40" t="s">
        <v>1376</v>
      </c>
      <c r="Y140" s="40" t="s">
        <v>1377</v>
      </c>
      <c r="Z140" s="40" t="b">
        <v>0</v>
      </c>
      <c r="AA140" s="40" t="b">
        <v>1</v>
      </c>
      <c r="AB140" s="40" t="b">
        <v>0</v>
      </c>
      <c r="AC140" s="40" t="b">
        <v>0</v>
      </c>
      <c r="AD140" s="40" t="s">
        <v>2347</v>
      </c>
      <c r="AE140" s="40" t="s">
        <v>2348</v>
      </c>
      <c r="AF140" s="46">
        <v>-0.893411574059618</v>
      </c>
      <c r="AG140" s="41">
        <v>3600.6279435158</v>
      </c>
      <c r="AH140" s="42">
        <v>1.06E72</v>
      </c>
      <c r="AI140" s="45">
        <v>-3.69292870994282E16</v>
      </c>
      <c r="AJ140" s="40" t="s">
        <v>2349</v>
      </c>
      <c r="AK140" s="40" t="s">
        <v>2350</v>
      </c>
      <c r="AL140" s="41">
        <v>17364.0</v>
      </c>
      <c r="AM140" s="40" t="s">
        <v>2224</v>
      </c>
      <c r="AN140" s="40" t="s">
        <v>1383</v>
      </c>
      <c r="AO140" s="40" t="s">
        <v>224</v>
      </c>
      <c r="AP140" s="40" t="s">
        <v>2351</v>
      </c>
      <c r="AQ140" s="40" t="s">
        <v>2352</v>
      </c>
      <c r="AR140" s="40" t="s">
        <v>2353</v>
      </c>
      <c r="AS140" s="42">
        <v>1.0E239</v>
      </c>
    </row>
    <row r="141">
      <c r="A141" s="41">
        <v>139.0</v>
      </c>
      <c r="B141" s="42">
        <v>1.67E9</v>
      </c>
      <c r="C141" s="41">
        <v>925459.0</v>
      </c>
      <c r="D141" s="40" t="s">
        <v>891</v>
      </c>
      <c r="E141" s="41" t="str">
        <f>IFERROR(__xludf.DUMMYFUNCTION("split(split(D141,""Instance_"", FALSE),"".mat"",false)"),"240_2")</f>
        <v>240_2</v>
      </c>
      <c r="F141" s="41">
        <v>240.0</v>
      </c>
      <c r="G141" s="41">
        <v>60.0</v>
      </c>
      <c r="H141" s="41">
        <v>120.0</v>
      </c>
      <c r="I141" s="45">
        <v>-6.52462006474105E15</v>
      </c>
      <c r="J141" s="41">
        <v>20000.0</v>
      </c>
      <c r="K141" s="41">
        <v>10000.0</v>
      </c>
      <c r="L141" s="41">
        <v>3600.0</v>
      </c>
      <c r="M141" s="41">
        <v>1800.0</v>
      </c>
      <c r="N141" s="41">
        <v>100.0</v>
      </c>
      <c r="O141" s="40" t="s">
        <v>1370</v>
      </c>
      <c r="P141" s="40" t="s">
        <v>1371</v>
      </c>
      <c r="Q141" s="40" t="s">
        <v>1372</v>
      </c>
      <c r="R141" s="40" t="s">
        <v>1373</v>
      </c>
      <c r="S141" s="40" t="b">
        <v>0</v>
      </c>
      <c r="T141" s="40" t="s">
        <v>1373</v>
      </c>
      <c r="U141" s="40" t="s">
        <v>212</v>
      </c>
      <c r="V141" s="40" t="s">
        <v>1374</v>
      </c>
      <c r="W141" s="40" t="s">
        <v>1375</v>
      </c>
      <c r="X141" s="40" t="s">
        <v>1376</v>
      </c>
      <c r="Y141" s="40" t="s">
        <v>1377</v>
      </c>
      <c r="Z141" s="40" t="b">
        <v>0</v>
      </c>
      <c r="AA141" s="40" t="b">
        <v>1</v>
      </c>
      <c r="AB141" s="40" t="b">
        <v>0</v>
      </c>
      <c r="AC141" s="40" t="b">
        <v>0</v>
      </c>
      <c r="AD141" s="40" t="s">
        <v>2354</v>
      </c>
      <c r="AE141" s="40" t="s">
        <v>2355</v>
      </c>
      <c r="AF141" s="46">
        <v>-0.605642272722102</v>
      </c>
      <c r="AG141" s="41">
        <v>3600.4899177551</v>
      </c>
      <c r="AH141" s="42">
        <v>1.23E72</v>
      </c>
      <c r="AI141" s="45">
        <v>7.17585595596831E14</v>
      </c>
      <c r="AJ141" s="40" t="s">
        <v>2356</v>
      </c>
      <c r="AK141" s="40" t="s">
        <v>2357</v>
      </c>
      <c r="AL141" s="41">
        <v>17380.0</v>
      </c>
      <c r="AM141" s="40" t="s">
        <v>2224</v>
      </c>
      <c r="AN141" s="40" t="s">
        <v>1383</v>
      </c>
      <c r="AO141" s="40" t="s">
        <v>224</v>
      </c>
      <c r="AP141" s="40" t="s">
        <v>2358</v>
      </c>
      <c r="AQ141" s="40" t="s">
        <v>2359</v>
      </c>
      <c r="AR141" s="40" t="s">
        <v>2360</v>
      </c>
      <c r="AS141" s="42">
        <v>1.0E239</v>
      </c>
    </row>
    <row r="142">
      <c r="A142" s="41">
        <v>140.0</v>
      </c>
      <c r="B142" s="42">
        <v>1.67E9</v>
      </c>
      <c r="C142" s="41">
        <v>661916.0</v>
      </c>
      <c r="D142" s="40" t="s">
        <v>912</v>
      </c>
      <c r="E142" s="41" t="str">
        <f>IFERROR(__xludf.DUMMYFUNCTION("split(split(D142,""Instance_"", FALSE),"".mat"",false)"),"240_3")</f>
        <v>240_3</v>
      </c>
      <c r="F142" s="41">
        <v>240.0</v>
      </c>
      <c r="G142" s="41">
        <v>60.0</v>
      </c>
      <c r="H142" s="41">
        <v>120.0</v>
      </c>
      <c r="I142" s="45">
        <v>-7.45437975660058E15</v>
      </c>
      <c r="J142" s="41">
        <v>20000.0</v>
      </c>
      <c r="K142" s="41">
        <v>10000.0</v>
      </c>
      <c r="L142" s="41">
        <v>3600.0</v>
      </c>
      <c r="M142" s="41">
        <v>1800.0</v>
      </c>
      <c r="N142" s="41">
        <v>100.0</v>
      </c>
      <c r="O142" s="40" t="s">
        <v>1370</v>
      </c>
      <c r="P142" s="40" t="s">
        <v>1371</v>
      </c>
      <c r="Q142" s="40" t="s">
        <v>1372</v>
      </c>
      <c r="R142" s="40" t="s">
        <v>1373</v>
      </c>
      <c r="S142" s="40" t="b">
        <v>0</v>
      </c>
      <c r="T142" s="40" t="s">
        <v>1373</v>
      </c>
      <c r="U142" s="40" t="s">
        <v>212</v>
      </c>
      <c r="V142" s="40" t="s">
        <v>1374</v>
      </c>
      <c r="W142" s="40" t="s">
        <v>1375</v>
      </c>
      <c r="X142" s="40" t="s">
        <v>1376</v>
      </c>
      <c r="Y142" s="40" t="s">
        <v>1377</v>
      </c>
      <c r="Z142" s="40" t="b">
        <v>0</v>
      </c>
      <c r="AA142" s="40" t="b">
        <v>1</v>
      </c>
      <c r="AB142" s="40" t="b">
        <v>0</v>
      </c>
      <c r="AC142" s="40" t="b">
        <v>0</v>
      </c>
      <c r="AD142" s="40" t="s">
        <v>2361</v>
      </c>
      <c r="AE142" s="40" t="s">
        <v>2362</v>
      </c>
      <c r="AF142" s="46">
        <v>-0.685261687833624</v>
      </c>
      <c r="AG142" s="41">
        <v>3600.5437169075</v>
      </c>
      <c r="AH142" s="42">
        <v>1.05E72</v>
      </c>
      <c r="AI142" s="45">
        <v>8.07260829087082E15</v>
      </c>
      <c r="AJ142" s="40" t="s">
        <v>2363</v>
      </c>
      <c r="AK142" s="40" t="s">
        <v>2364</v>
      </c>
      <c r="AL142" s="41">
        <v>17407.0</v>
      </c>
      <c r="AM142" s="40" t="s">
        <v>2224</v>
      </c>
      <c r="AN142" s="40" t="s">
        <v>1383</v>
      </c>
      <c r="AO142" s="40" t="s">
        <v>224</v>
      </c>
      <c r="AP142" s="40" t="s">
        <v>2365</v>
      </c>
      <c r="AQ142" s="40" t="s">
        <v>2366</v>
      </c>
      <c r="AR142" s="40" t="s">
        <v>2367</v>
      </c>
      <c r="AS142" s="42">
        <v>1.0E239</v>
      </c>
    </row>
    <row r="143">
      <c r="A143" s="41">
        <v>141.0</v>
      </c>
      <c r="B143" s="42">
        <v>1.67E9</v>
      </c>
      <c r="C143" s="41">
        <v>667368.0</v>
      </c>
      <c r="D143" s="40" t="s">
        <v>912</v>
      </c>
      <c r="E143" s="41" t="str">
        <f>IFERROR(__xludf.DUMMYFUNCTION("split(split(D143,""Instance_"", FALSE),"".mat"",false)"),"240_3")</f>
        <v>240_3</v>
      </c>
      <c r="F143" s="41">
        <v>240.0</v>
      </c>
      <c r="G143" s="41">
        <v>60.0</v>
      </c>
      <c r="H143" s="41">
        <v>120.0</v>
      </c>
      <c r="I143" s="45">
        <v>-7.45437975660058E15</v>
      </c>
      <c r="J143" s="41">
        <v>20000.0</v>
      </c>
      <c r="K143" s="41">
        <v>10000.0</v>
      </c>
      <c r="L143" s="41">
        <v>3600.0</v>
      </c>
      <c r="M143" s="41">
        <v>1800.0</v>
      </c>
      <c r="N143" s="41">
        <v>100.0</v>
      </c>
      <c r="O143" s="40" t="s">
        <v>1370</v>
      </c>
      <c r="P143" s="40" t="s">
        <v>1371</v>
      </c>
      <c r="Q143" s="40" t="s">
        <v>1372</v>
      </c>
      <c r="R143" s="40" t="s">
        <v>1373</v>
      </c>
      <c r="S143" s="40" t="b">
        <v>0</v>
      </c>
      <c r="T143" s="40" t="s">
        <v>1373</v>
      </c>
      <c r="U143" s="40" t="s">
        <v>212</v>
      </c>
      <c r="V143" s="40" t="s">
        <v>1374</v>
      </c>
      <c r="W143" s="40" t="s">
        <v>1375</v>
      </c>
      <c r="X143" s="40" t="s">
        <v>1376</v>
      </c>
      <c r="Y143" s="40" t="s">
        <v>1377</v>
      </c>
      <c r="Z143" s="40" t="b">
        <v>0</v>
      </c>
      <c r="AA143" s="40" t="b">
        <v>1</v>
      </c>
      <c r="AB143" s="40" t="b">
        <v>0</v>
      </c>
      <c r="AC143" s="40" t="b">
        <v>0</v>
      </c>
      <c r="AD143" s="40" t="s">
        <v>2368</v>
      </c>
      <c r="AE143" s="40" t="s">
        <v>2369</v>
      </c>
      <c r="AF143" s="41">
        <v>-1.20078288926588</v>
      </c>
      <c r="AG143" s="41">
        <v>3600.5774021149</v>
      </c>
      <c r="AH143" s="42">
        <v>4.81E71</v>
      </c>
      <c r="AI143" s="45">
        <v>-6.10842120302008E15</v>
      </c>
      <c r="AJ143" s="40" t="s">
        <v>2370</v>
      </c>
      <c r="AK143" s="40" t="s">
        <v>2371</v>
      </c>
      <c r="AL143" s="41">
        <v>17403.0</v>
      </c>
      <c r="AM143" s="40" t="s">
        <v>2224</v>
      </c>
      <c r="AN143" s="40" t="s">
        <v>1383</v>
      </c>
      <c r="AO143" s="40" t="s">
        <v>224</v>
      </c>
      <c r="AP143" s="40" t="s">
        <v>2372</v>
      </c>
      <c r="AQ143" s="40" t="s">
        <v>2373</v>
      </c>
      <c r="AR143" s="40" t="s">
        <v>2374</v>
      </c>
      <c r="AS143" s="42">
        <v>1.0E238</v>
      </c>
    </row>
    <row r="144">
      <c r="A144" s="41">
        <v>142.0</v>
      </c>
      <c r="B144" s="42">
        <v>1.67E9</v>
      </c>
      <c r="C144" s="41">
        <v>562410.0</v>
      </c>
      <c r="D144" s="40" t="s">
        <v>912</v>
      </c>
      <c r="E144" s="41" t="str">
        <f>IFERROR(__xludf.DUMMYFUNCTION("split(split(D144,""Instance_"", FALSE),"".mat"",false)"),"240_3")</f>
        <v>240_3</v>
      </c>
      <c r="F144" s="41">
        <v>240.0</v>
      </c>
      <c r="G144" s="41">
        <v>60.0</v>
      </c>
      <c r="H144" s="41">
        <v>120.0</v>
      </c>
      <c r="I144" s="45">
        <v>-7.45437975660058E15</v>
      </c>
      <c r="J144" s="41">
        <v>20000.0</v>
      </c>
      <c r="K144" s="41">
        <v>10000.0</v>
      </c>
      <c r="L144" s="41">
        <v>3600.0</v>
      </c>
      <c r="M144" s="41">
        <v>1800.0</v>
      </c>
      <c r="N144" s="41">
        <v>100.0</v>
      </c>
      <c r="O144" s="40" t="s">
        <v>1370</v>
      </c>
      <c r="P144" s="40" t="s">
        <v>1371</v>
      </c>
      <c r="Q144" s="40" t="s">
        <v>1372</v>
      </c>
      <c r="R144" s="40" t="s">
        <v>1373</v>
      </c>
      <c r="S144" s="40" t="b">
        <v>0</v>
      </c>
      <c r="T144" s="40" t="s">
        <v>1373</v>
      </c>
      <c r="U144" s="40" t="s">
        <v>212</v>
      </c>
      <c r="V144" s="40" t="s">
        <v>1374</v>
      </c>
      <c r="W144" s="40" t="s">
        <v>1375</v>
      </c>
      <c r="X144" s="40" t="s">
        <v>1376</v>
      </c>
      <c r="Y144" s="40" t="s">
        <v>1377</v>
      </c>
      <c r="Z144" s="40" t="b">
        <v>0</v>
      </c>
      <c r="AA144" s="40" t="b">
        <v>1</v>
      </c>
      <c r="AB144" s="40" t="b">
        <v>0</v>
      </c>
      <c r="AC144" s="40" t="b">
        <v>0</v>
      </c>
      <c r="AD144" s="40" t="s">
        <v>2375</v>
      </c>
      <c r="AE144" s="40" t="s">
        <v>2376</v>
      </c>
      <c r="AF144" s="46">
        <v>-0.929981826090473</v>
      </c>
      <c r="AG144" s="41">
        <v>3600.567625761</v>
      </c>
      <c r="AH144" s="42">
        <v>1.28E72</v>
      </c>
      <c r="AI144" s="45">
        <v>-2.47564326551794E15</v>
      </c>
      <c r="AJ144" s="40" t="s">
        <v>2377</v>
      </c>
      <c r="AK144" s="40" t="s">
        <v>2378</v>
      </c>
      <c r="AL144" s="41">
        <v>17362.0</v>
      </c>
      <c r="AM144" s="40" t="s">
        <v>2224</v>
      </c>
      <c r="AN144" s="40" t="s">
        <v>1383</v>
      </c>
      <c r="AO144" s="40" t="s">
        <v>224</v>
      </c>
      <c r="AP144" s="40" t="s">
        <v>2379</v>
      </c>
      <c r="AQ144" s="40" t="s">
        <v>2380</v>
      </c>
      <c r="AR144" s="40" t="s">
        <v>2381</v>
      </c>
      <c r="AS144" s="42">
        <v>1.0E239</v>
      </c>
    </row>
    <row r="145">
      <c r="A145" s="41">
        <v>143.0</v>
      </c>
      <c r="B145" s="42">
        <v>1.67E9</v>
      </c>
      <c r="C145" s="41">
        <v>249157.0</v>
      </c>
      <c r="D145" s="40" t="s">
        <v>912</v>
      </c>
      <c r="E145" s="41" t="str">
        <f>IFERROR(__xludf.DUMMYFUNCTION("split(split(D145,""Instance_"", FALSE),"".mat"",false)"),"240_3")</f>
        <v>240_3</v>
      </c>
      <c r="F145" s="41">
        <v>240.0</v>
      </c>
      <c r="G145" s="41">
        <v>60.0</v>
      </c>
      <c r="H145" s="41">
        <v>120.0</v>
      </c>
      <c r="I145" s="45">
        <v>-7.45437975660058E15</v>
      </c>
      <c r="J145" s="41">
        <v>20000.0</v>
      </c>
      <c r="K145" s="41">
        <v>10000.0</v>
      </c>
      <c r="L145" s="41">
        <v>3600.0</v>
      </c>
      <c r="M145" s="41">
        <v>1800.0</v>
      </c>
      <c r="N145" s="41">
        <v>100.0</v>
      </c>
      <c r="O145" s="40" t="s">
        <v>1370</v>
      </c>
      <c r="P145" s="40" t="s">
        <v>1371</v>
      </c>
      <c r="Q145" s="40" t="s">
        <v>1372</v>
      </c>
      <c r="R145" s="40" t="s">
        <v>1373</v>
      </c>
      <c r="S145" s="40" t="b">
        <v>0</v>
      </c>
      <c r="T145" s="40" t="s">
        <v>1373</v>
      </c>
      <c r="U145" s="40" t="s">
        <v>212</v>
      </c>
      <c r="V145" s="40" t="s">
        <v>1374</v>
      </c>
      <c r="W145" s="40" t="s">
        <v>1375</v>
      </c>
      <c r="X145" s="40" t="s">
        <v>1376</v>
      </c>
      <c r="Y145" s="40" t="s">
        <v>1377</v>
      </c>
      <c r="Z145" s="40" t="b">
        <v>0</v>
      </c>
      <c r="AA145" s="40" t="b">
        <v>1</v>
      </c>
      <c r="AB145" s="40" t="b">
        <v>0</v>
      </c>
      <c r="AC145" s="40" t="b">
        <v>0</v>
      </c>
      <c r="AD145" s="40" t="s">
        <v>2382</v>
      </c>
      <c r="AE145" s="40" t="s">
        <v>2383</v>
      </c>
      <c r="AF145" s="46">
        <v>-0.864291924867487</v>
      </c>
      <c r="AG145" s="41">
        <v>3600.6908915043</v>
      </c>
      <c r="AH145" s="42">
        <v>2.26E71</v>
      </c>
      <c r="AI145" s="45">
        <v>-1.59441768582004E15</v>
      </c>
      <c r="AJ145" s="40" t="s">
        <v>2384</v>
      </c>
      <c r="AK145" s="40" t="s">
        <v>2385</v>
      </c>
      <c r="AL145" s="41">
        <v>17341.0</v>
      </c>
      <c r="AM145" s="40" t="s">
        <v>2224</v>
      </c>
      <c r="AN145" s="40" t="s">
        <v>1383</v>
      </c>
      <c r="AO145" s="40" t="s">
        <v>224</v>
      </c>
      <c r="AP145" s="40" t="s">
        <v>2386</v>
      </c>
      <c r="AQ145" s="40" t="s">
        <v>2387</v>
      </c>
      <c r="AR145" s="40" t="s">
        <v>2388</v>
      </c>
      <c r="AS145" s="42">
        <v>1.0E237</v>
      </c>
    </row>
    <row r="146">
      <c r="A146" s="41">
        <v>144.0</v>
      </c>
      <c r="B146" s="42">
        <v>1.67E9</v>
      </c>
      <c r="C146" s="41">
        <v>328003.0</v>
      </c>
      <c r="D146" s="40" t="s">
        <v>912</v>
      </c>
      <c r="E146" s="41" t="str">
        <f>IFERROR(__xludf.DUMMYFUNCTION("split(split(D146,""Instance_"", FALSE),"".mat"",false)"),"240_3")</f>
        <v>240_3</v>
      </c>
      <c r="F146" s="41">
        <v>240.0</v>
      </c>
      <c r="G146" s="41">
        <v>60.0</v>
      </c>
      <c r="H146" s="41">
        <v>120.0</v>
      </c>
      <c r="I146" s="45">
        <v>-7.45437975660058E15</v>
      </c>
      <c r="J146" s="41">
        <v>20000.0</v>
      </c>
      <c r="K146" s="41">
        <v>10000.0</v>
      </c>
      <c r="L146" s="41">
        <v>3600.0</v>
      </c>
      <c r="M146" s="41">
        <v>1800.0</v>
      </c>
      <c r="N146" s="41">
        <v>100.0</v>
      </c>
      <c r="O146" s="40" t="s">
        <v>1370</v>
      </c>
      <c r="P146" s="40" t="s">
        <v>1371</v>
      </c>
      <c r="Q146" s="40" t="s">
        <v>1372</v>
      </c>
      <c r="R146" s="40" t="s">
        <v>1373</v>
      </c>
      <c r="S146" s="40" t="b">
        <v>0</v>
      </c>
      <c r="T146" s="40" t="s">
        <v>1373</v>
      </c>
      <c r="U146" s="40" t="s">
        <v>212</v>
      </c>
      <c r="V146" s="40" t="s">
        <v>1374</v>
      </c>
      <c r="W146" s="40" t="s">
        <v>1375</v>
      </c>
      <c r="X146" s="40" t="s">
        <v>1376</v>
      </c>
      <c r="Y146" s="40" t="s">
        <v>1377</v>
      </c>
      <c r="Z146" s="40" t="b">
        <v>0</v>
      </c>
      <c r="AA146" s="40" t="b">
        <v>1</v>
      </c>
      <c r="AB146" s="40" t="b">
        <v>0</v>
      </c>
      <c r="AC146" s="40" t="b">
        <v>0</v>
      </c>
      <c r="AD146" s="40" t="s">
        <v>2389</v>
      </c>
      <c r="AE146" s="40" t="s">
        <v>2390</v>
      </c>
      <c r="AF146" s="41">
        <v>-1.04111125544415</v>
      </c>
      <c r="AG146" s="41">
        <v>3600.6030142307</v>
      </c>
      <c r="AH146" s="42">
        <v>1.74E72</v>
      </c>
      <c r="AI146" s="45">
        <v>-3.96643704021499E14</v>
      </c>
      <c r="AJ146" s="40" t="s">
        <v>2391</v>
      </c>
      <c r="AK146" s="40" t="s">
        <v>2392</v>
      </c>
      <c r="AL146" s="41">
        <v>17389.0</v>
      </c>
      <c r="AM146" s="40" t="s">
        <v>2224</v>
      </c>
      <c r="AN146" s="40" t="s">
        <v>1383</v>
      </c>
      <c r="AO146" s="40" t="s">
        <v>224</v>
      </c>
      <c r="AP146" s="40" t="s">
        <v>2393</v>
      </c>
      <c r="AQ146" s="40" t="s">
        <v>2394</v>
      </c>
      <c r="AR146" s="40" t="s">
        <v>2395</v>
      </c>
      <c r="AS146" s="42">
        <v>1.1E239</v>
      </c>
    </row>
    <row r="147">
      <c r="A147" s="41">
        <v>145.0</v>
      </c>
      <c r="B147" s="42">
        <v>1.67E9</v>
      </c>
      <c r="C147" s="41">
        <v>21656.0</v>
      </c>
      <c r="D147" s="40" t="s">
        <v>912</v>
      </c>
      <c r="E147" s="41" t="str">
        <f>IFERROR(__xludf.DUMMYFUNCTION("split(split(D147,""Instance_"", FALSE),"".mat"",false)"),"240_3")</f>
        <v>240_3</v>
      </c>
      <c r="F147" s="41">
        <v>240.0</v>
      </c>
      <c r="G147" s="41">
        <v>60.0</v>
      </c>
      <c r="H147" s="41">
        <v>120.0</v>
      </c>
      <c r="I147" s="45">
        <v>-7.45437975660058E15</v>
      </c>
      <c r="J147" s="41">
        <v>20000.0</v>
      </c>
      <c r="K147" s="41">
        <v>10000.0</v>
      </c>
      <c r="L147" s="41">
        <v>3600.0</v>
      </c>
      <c r="M147" s="41">
        <v>1800.0</v>
      </c>
      <c r="N147" s="41">
        <v>100.0</v>
      </c>
      <c r="O147" s="40" t="s">
        <v>1370</v>
      </c>
      <c r="P147" s="40" t="s">
        <v>1371</v>
      </c>
      <c r="Q147" s="40" t="s">
        <v>1372</v>
      </c>
      <c r="R147" s="40" t="s">
        <v>1373</v>
      </c>
      <c r="S147" s="40" t="b">
        <v>0</v>
      </c>
      <c r="T147" s="40" t="s">
        <v>1373</v>
      </c>
      <c r="U147" s="40" t="s">
        <v>212</v>
      </c>
      <c r="V147" s="40" t="s">
        <v>1374</v>
      </c>
      <c r="W147" s="40" t="s">
        <v>1375</v>
      </c>
      <c r="X147" s="40" t="s">
        <v>1376</v>
      </c>
      <c r="Y147" s="40" t="s">
        <v>1377</v>
      </c>
      <c r="Z147" s="40" t="b">
        <v>0</v>
      </c>
      <c r="AA147" s="40" t="b">
        <v>1</v>
      </c>
      <c r="AB147" s="40" t="b">
        <v>0</v>
      </c>
      <c r="AC147" s="40" t="b">
        <v>0</v>
      </c>
      <c r="AD147" s="40" t="s">
        <v>2396</v>
      </c>
      <c r="AE147" s="40" t="s">
        <v>2397</v>
      </c>
      <c r="AF147" s="46">
        <v>-0.747037532526884</v>
      </c>
      <c r="AG147" s="41">
        <v>3600.5523722172</v>
      </c>
      <c r="AH147" s="42">
        <v>7.3E71</v>
      </c>
      <c r="AI147" s="45">
        <v>-2.14579471271232E15</v>
      </c>
      <c r="AJ147" s="40" t="s">
        <v>2398</v>
      </c>
      <c r="AK147" s="40" t="s">
        <v>2399</v>
      </c>
      <c r="AL147" s="41">
        <v>17393.0</v>
      </c>
      <c r="AM147" s="40" t="s">
        <v>2224</v>
      </c>
      <c r="AN147" s="40" t="s">
        <v>1383</v>
      </c>
      <c r="AO147" s="40" t="s">
        <v>224</v>
      </c>
      <c r="AP147" s="40" t="s">
        <v>2400</v>
      </c>
      <c r="AQ147" s="40" t="s">
        <v>2401</v>
      </c>
      <c r="AR147" s="40" t="s">
        <v>2402</v>
      </c>
      <c r="AS147" s="42">
        <v>1.1E238</v>
      </c>
    </row>
    <row r="148">
      <c r="A148" s="41">
        <v>146.0</v>
      </c>
      <c r="B148" s="42">
        <v>1.67E9</v>
      </c>
      <c r="C148" s="41">
        <v>524496.0</v>
      </c>
      <c r="D148" s="40" t="s">
        <v>912</v>
      </c>
      <c r="E148" s="41" t="str">
        <f>IFERROR(__xludf.DUMMYFUNCTION("split(split(D148,""Instance_"", FALSE),"".mat"",false)"),"240_3")</f>
        <v>240_3</v>
      </c>
      <c r="F148" s="41">
        <v>240.0</v>
      </c>
      <c r="G148" s="41">
        <v>60.0</v>
      </c>
      <c r="H148" s="41">
        <v>120.0</v>
      </c>
      <c r="I148" s="45">
        <v>-7.45437975660058E15</v>
      </c>
      <c r="J148" s="41">
        <v>20000.0</v>
      </c>
      <c r="K148" s="41">
        <v>10000.0</v>
      </c>
      <c r="L148" s="41">
        <v>3600.0</v>
      </c>
      <c r="M148" s="41">
        <v>1800.0</v>
      </c>
      <c r="N148" s="41">
        <v>100.0</v>
      </c>
      <c r="O148" s="40" t="s">
        <v>1370</v>
      </c>
      <c r="P148" s="40" t="s">
        <v>1371</v>
      </c>
      <c r="Q148" s="40" t="s">
        <v>1372</v>
      </c>
      <c r="R148" s="40" t="s">
        <v>1373</v>
      </c>
      <c r="S148" s="40" t="b">
        <v>0</v>
      </c>
      <c r="T148" s="40" t="s">
        <v>1373</v>
      </c>
      <c r="U148" s="40" t="s">
        <v>212</v>
      </c>
      <c r="V148" s="40" t="s">
        <v>1374</v>
      </c>
      <c r="W148" s="40" t="s">
        <v>1375</v>
      </c>
      <c r="X148" s="40" t="s">
        <v>1376</v>
      </c>
      <c r="Y148" s="40" t="s">
        <v>1377</v>
      </c>
      <c r="Z148" s="40" t="b">
        <v>0</v>
      </c>
      <c r="AA148" s="40" t="b">
        <v>1</v>
      </c>
      <c r="AB148" s="40" t="b">
        <v>0</v>
      </c>
      <c r="AC148" s="40" t="b">
        <v>0</v>
      </c>
      <c r="AD148" s="40" t="s">
        <v>2403</v>
      </c>
      <c r="AE148" s="40" t="s">
        <v>2404</v>
      </c>
      <c r="AF148" s="41">
        <v>-1.03416797605642</v>
      </c>
      <c r="AG148" s="41">
        <v>3600.6564137936</v>
      </c>
      <c r="AH148" s="42">
        <v>1.63E72</v>
      </c>
      <c r="AI148" s="45">
        <v>-3.87329341707747E16</v>
      </c>
      <c r="AJ148" s="40" t="s">
        <v>2405</v>
      </c>
      <c r="AK148" s="40" t="s">
        <v>2406</v>
      </c>
      <c r="AL148" s="41">
        <v>17419.0</v>
      </c>
      <c r="AM148" s="40" t="s">
        <v>2224</v>
      </c>
      <c r="AN148" s="40" t="s">
        <v>1383</v>
      </c>
      <c r="AO148" s="40" t="s">
        <v>224</v>
      </c>
      <c r="AP148" s="40" t="s">
        <v>2407</v>
      </c>
      <c r="AQ148" s="40" t="s">
        <v>2408</v>
      </c>
      <c r="AR148" s="40" t="s">
        <v>2409</v>
      </c>
      <c r="AS148" s="42">
        <v>1.1E239</v>
      </c>
    </row>
    <row r="149">
      <c r="A149" s="41">
        <v>147.0</v>
      </c>
      <c r="B149" s="42">
        <v>1.67E9</v>
      </c>
      <c r="C149" s="41">
        <v>13913.0</v>
      </c>
      <c r="D149" s="40" t="s">
        <v>912</v>
      </c>
      <c r="E149" s="41" t="str">
        <f>IFERROR(__xludf.DUMMYFUNCTION("split(split(D149,""Instance_"", FALSE),"".mat"",false)"),"240_3")</f>
        <v>240_3</v>
      </c>
      <c r="F149" s="41">
        <v>240.0</v>
      </c>
      <c r="G149" s="41">
        <v>60.0</v>
      </c>
      <c r="H149" s="41">
        <v>120.0</v>
      </c>
      <c r="I149" s="45">
        <v>-7.45437975660058E15</v>
      </c>
      <c r="J149" s="41">
        <v>20000.0</v>
      </c>
      <c r="K149" s="41">
        <v>10000.0</v>
      </c>
      <c r="L149" s="41">
        <v>3600.0</v>
      </c>
      <c r="M149" s="41">
        <v>1800.0</v>
      </c>
      <c r="N149" s="41">
        <v>100.0</v>
      </c>
      <c r="O149" s="40" t="s">
        <v>1370</v>
      </c>
      <c r="P149" s="40" t="s">
        <v>1371</v>
      </c>
      <c r="Q149" s="40" t="s">
        <v>1372</v>
      </c>
      <c r="R149" s="40" t="s">
        <v>1373</v>
      </c>
      <c r="S149" s="40" t="b">
        <v>0</v>
      </c>
      <c r="T149" s="40" t="s">
        <v>1373</v>
      </c>
      <c r="U149" s="40" t="s">
        <v>212</v>
      </c>
      <c r="V149" s="40" t="s">
        <v>1374</v>
      </c>
      <c r="W149" s="40" t="s">
        <v>1375</v>
      </c>
      <c r="X149" s="40" t="s">
        <v>1376</v>
      </c>
      <c r="Y149" s="40" t="s">
        <v>1377</v>
      </c>
      <c r="Z149" s="40" t="b">
        <v>0</v>
      </c>
      <c r="AA149" s="40" t="b">
        <v>1</v>
      </c>
      <c r="AB149" s="40" t="b">
        <v>0</v>
      </c>
      <c r="AC149" s="40" t="b">
        <v>0</v>
      </c>
      <c r="AD149" s="40" t="s">
        <v>2410</v>
      </c>
      <c r="AE149" s="40" t="s">
        <v>2411</v>
      </c>
      <c r="AF149" s="46">
        <v>-0.928365753154648</v>
      </c>
      <c r="AG149" s="41">
        <v>3600.6405208111</v>
      </c>
      <c r="AH149" s="42">
        <v>1.23E72</v>
      </c>
      <c r="AI149" s="45">
        <v>-2.45396375644283E16</v>
      </c>
      <c r="AJ149" s="40" t="s">
        <v>2412</v>
      </c>
      <c r="AK149" s="40" t="s">
        <v>2413</v>
      </c>
      <c r="AL149" s="41">
        <v>17425.0</v>
      </c>
      <c r="AM149" s="40" t="s">
        <v>2224</v>
      </c>
      <c r="AN149" s="40" t="s">
        <v>1383</v>
      </c>
      <c r="AO149" s="40" t="s">
        <v>224</v>
      </c>
      <c r="AP149" s="40" t="s">
        <v>2414</v>
      </c>
      <c r="AQ149" s="40" t="s">
        <v>2415</v>
      </c>
      <c r="AR149" s="40" t="s">
        <v>2416</v>
      </c>
      <c r="AS149" s="42">
        <v>1.0E239</v>
      </c>
    </row>
    <row r="150">
      <c r="A150" s="41">
        <v>148.0</v>
      </c>
      <c r="B150" s="42">
        <v>1.67E9</v>
      </c>
      <c r="C150" s="41">
        <v>31221.0</v>
      </c>
      <c r="D150" s="40" t="s">
        <v>912</v>
      </c>
      <c r="E150" s="41" t="str">
        <f>IFERROR(__xludf.DUMMYFUNCTION("split(split(D150,""Instance_"", FALSE),"".mat"",false)"),"240_3")</f>
        <v>240_3</v>
      </c>
      <c r="F150" s="41">
        <v>240.0</v>
      </c>
      <c r="G150" s="41">
        <v>60.0</v>
      </c>
      <c r="H150" s="41">
        <v>120.0</v>
      </c>
      <c r="I150" s="45">
        <v>-7.45437975660058E15</v>
      </c>
      <c r="J150" s="41">
        <v>20000.0</v>
      </c>
      <c r="K150" s="41">
        <v>10000.0</v>
      </c>
      <c r="L150" s="41">
        <v>3600.0</v>
      </c>
      <c r="M150" s="41">
        <v>1800.0</v>
      </c>
      <c r="N150" s="41">
        <v>100.0</v>
      </c>
      <c r="O150" s="40" t="s">
        <v>1370</v>
      </c>
      <c r="P150" s="40" t="s">
        <v>1371</v>
      </c>
      <c r="Q150" s="40" t="s">
        <v>1372</v>
      </c>
      <c r="R150" s="40" t="s">
        <v>1373</v>
      </c>
      <c r="S150" s="40" t="b">
        <v>0</v>
      </c>
      <c r="T150" s="40" t="s">
        <v>1373</v>
      </c>
      <c r="U150" s="40" t="s">
        <v>212</v>
      </c>
      <c r="V150" s="40" t="s">
        <v>1374</v>
      </c>
      <c r="W150" s="40" t="s">
        <v>1375</v>
      </c>
      <c r="X150" s="40" t="s">
        <v>1376</v>
      </c>
      <c r="Y150" s="40" t="s">
        <v>1377</v>
      </c>
      <c r="Z150" s="40" t="b">
        <v>0</v>
      </c>
      <c r="AA150" s="40" t="b">
        <v>1</v>
      </c>
      <c r="AB150" s="40" t="b">
        <v>0</v>
      </c>
      <c r="AC150" s="40" t="b">
        <v>0</v>
      </c>
      <c r="AD150" s="40" t="s">
        <v>2417</v>
      </c>
      <c r="AE150" s="40" t="s">
        <v>2418</v>
      </c>
      <c r="AF150" s="41">
        <v>-1.08563374319242</v>
      </c>
      <c r="AG150" s="41">
        <v>3600.6147608757</v>
      </c>
      <c r="AH150" s="42">
        <v>1.23E72</v>
      </c>
      <c r="AI150" s="45">
        <v>-4.56370320053976E15</v>
      </c>
      <c r="AJ150" s="40" t="s">
        <v>2419</v>
      </c>
      <c r="AK150" s="40" t="s">
        <v>2420</v>
      </c>
      <c r="AL150" s="41">
        <v>17357.0</v>
      </c>
      <c r="AM150" s="40" t="s">
        <v>2224</v>
      </c>
      <c r="AN150" s="40" t="s">
        <v>1383</v>
      </c>
      <c r="AO150" s="40" t="s">
        <v>224</v>
      </c>
      <c r="AP150" s="40" t="s">
        <v>2421</v>
      </c>
      <c r="AQ150" s="40" t="s">
        <v>2422</v>
      </c>
      <c r="AR150" s="40" t="s">
        <v>2423</v>
      </c>
      <c r="AS150" s="42">
        <v>1.0E239</v>
      </c>
    </row>
    <row r="151">
      <c r="A151" s="41">
        <v>149.0</v>
      </c>
      <c r="B151" s="42">
        <v>1.67E9</v>
      </c>
      <c r="C151" s="41">
        <v>995523.0</v>
      </c>
      <c r="D151" s="40" t="s">
        <v>912</v>
      </c>
      <c r="E151" s="41" t="str">
        <f>IFERROR(__xludf.DUMMYFUNCTION("split(split(D151,""Instance_"", FALSE),"".mat"",false)"),"240_3")</f>
        <v>240_3</v>
      </c>
      <c r="F151" s="41">
        <v>240.0</v>
      </c>
      <c r="G151" s="41">
        <v>60.0</v>
      </c>
      <c r="H151" s="41">
        <v>120.0</v>
      </c>
      <c r="I151" s="45">
        <v>-7.45437975660058E15</v>
      </c>
      <c r="J151" s="41">
        <v>20000.0</v>
      </c>
      <c r="K151" s="41">
        <v>10000.0</v>
      </c>
      <c r="L151" s="41">
        <v>3600.0</v>
      </c>
      <c r="M151" s="41">
        <v>1800.0</v>
      </c>
      <c r="N151" s="41">
        <v>100.0</v>
      </c>
      <c r="O151" s="40" t="s">
        <v>1370</v>
      </c>
      <c r="P151" s="40" t="s">
        <v>1371</v>
      </c>
      <c r="Q151" s="40" t="s">
        <v>1372</v>
      </c>
      <c r="R151" s="40" t="s">
        <v>1373</v>
      </c>
      <c r="S151" s="40" t="b">
        <v>0</v>
      </c>
      <c r="T151" s="40" t="s">
        <v>1373</v>
      </c>
      <c r="U151" s="40" t="s">
        <v>212</v>
      </c>
      <c r="V151" s="40" t="s">
        <v>1374</v>
      </c>
      <c r="W151" s="40" t="s">
        <v>1375</v>
      </c>
      <c r="X151" s="40" t="s">
        <v>1376</v>
      </c>
      <c r="Y151" s="40" t="s">
        <v>1377</v>
      </c>
      <c r="Z151" s="40" t="b">
        <v>0</v>
      </c>
      <c r="AA151" s="40" t="b">
        <v>1</v>
      </c>
      <c r="AB151" s="40" t="b">
        <v>0</v>
      </c>
      <c r="AC151" s="40" t="b">
        <v>0</v>
      </c>
      <c r="AD151" s="40" t="s">
        <v>2424</v>
      </c>
      <c r="AE151" s="40" t="s">
        <v>2425</v>
      </c>
      <c r="AF151" s="46">
        <v>-0.997920407430264</v>
      </c>
      <c r="AG151" s="41">
        <v>3600.6258366108</v>
      </c>
      <c r="AH151" s="42">
        <v>5.03E71</v>
      </c>
      <c r="AI151" s="45">
        <v>-3.38703473681551E16</v>
      </c>
      <c r="AJ151" s="40" t="s">
        <v>2426</v>
      </c>
      <c r="AK151" s="40" t="s">
        <v>2427</v>
      </c>
      <c r="AL151" s="41">
        <v>17371.0</v>
      </c>
      <c r="AM151" s="40" t="s">
        <v>2224</v>
      </c>
      <c r="AN151" s="40" t="s">
        <v>1383</v>
      </c>
      <c r="AO151" s="40" t="s">
        <v>224</v>
      </c>
      <c r="AP151" s="40" t="s">
        <v>2428</v>
      </c>
      <c r="AQ151" s="40" t="s">
        <v>2429</v>
      </c>
      <c r="AR151" s="40" t="s">
        <v>2430</v>
      </c>
      <c r="AS151" s="42">
        <v>1.0E238</v>
      </c>
    </row>
    <row r="152">
      <c r="A152" s="41">
        <v>150.0</v>
      </c>
      <c r="B152" s="42">
        <v>1.67E9</v>
      </c>
      <c r="C152" s="41">
        <v>399772.0</v>
      </c>
      <c r="D152" s="40" t="s">
        <v>206</v>
      </c>
      <c r="E152" s="41" t="str">
        <f>IFERROR(__xludf.DUMMYFUNCTION("split(split(D152,""Instance_"", FALSE),"".mat"",false)"),"280_1")</f>
        <v>280_1</v>
      </c>
      <c r="F152" s="41">
        <v>280.0</v>
      </c>
      <c r="G152" s="41">
        <v>70.0</v>
      </c>
      <c r="H152" s="41">
        <v>140.0</v>
      </c>
      <c r="I152" s="44" t="s">
        <v>397</v>
      </c>
      <c r="J152" s="41">
        <v>20000.0</v>
      </c>
      <c r="K152" s="41">
        <v>10000.0</v>
      </c>
      <c r="L152" s="41">
        <v>3600.0</v>
      </c>
      <c r="M152" s="41">
        <v>1800.0</v>
      </c>
      <c r="N152" s="41">
        <v>100.0</v>
      </c>
      <c r="O152" s="40" t="s">
        <v>1370</v>
      </c>
      <c r="P152" s="40" t="s">
        <v>1371</v>
      </c>
      <c r="Q152" s="40" t="s">
        <v>1372</v>
      </c>
      <c r="R152" s="40" t="s">
        <v>1373</v>
      </c>
      <c r="S152" s="40" t="b">
        <v>0</v>
      </c>
      <c r="T152" s="40" t="s">
        <v>1373</v>
      </c>
      <c r="U152" s="40" t="s">
        <v>212</v>
      </c>
      <c r="V152" s="40" t="s">
        <v>1374</v>
      </c>
      <c r="W152" s="40" t="s">
        <v>1375</v>
      </c>
      <c r="X152" s="40" t="s">
        <v>1376</v>
      </c>
      <c r="Y152" s="40" t="s">
        <v>1377</v>
      </c>
      <c r="Z152" s="40" t="b">
        <v>0</v>
      </c>
      <c r="AA152" s="40" t="b">
        <v>1</v>
      </c>
      <c r="AB152" s="40" t="b">
        <v>0</v>
      </c>
      <c r="AC152" s="40" t="b">
        <v>0</v>
      </c>
      <c r="AD152" s="40" t="s">
        <v>2431</v>
      </c>
      <c r="AE152" s="40" t="s">
        <v>2432</v>
      </c>
      <c r="AF152" s="46">
        <v>0.691378120880461</v>
      </c>
      <c r="AG152" s="41">
        <v>3600.6648342609</v>
      </c>
      <c r="AH152" s="42">
        <v>6.25E83</v>
      </c>
      <c r="AI152" s="45">
        <v>-5.28997156356909E15</v>
      </c>
      <c r="AJ152" s="40" t="s">
        <v>2433</v>
      </c>
      <c r="AK152" s="40" t="s">
        <v>2434</v>
      </c>
      <c r="AL152" s="41">
        <v>13063.0</v>
      </c>
      <c r="AM152" s="40" t="s">
        <v>2224</v>
      </c>
      <c r="AN152" s="40" t="s">
        <v>1383</v>
      </c>
      <c r="AO152" s="40" t="s">
        <v>224</v>
      </c>
      <c r="AP152" s="40" t="s">
        <v>2435</v>
      </c>
      <c r="AQ152" s="40" t="s">
        <v>2436</v>
      </c>
      <c r="AR152" s="40" t="s">
        <v>2437</v>
      </c>
      <c r="AS152" s="40" t="s">
        <v>2438</v>
      </c>
    </row>
    <row r="153">
      <c r="A153" s="41">
        <v>151.0</v>
      </c>
      <c r="B153" s="42">
        <v>1.67E9</v>
      </c>
      <c r="C153" s="41">
        <v>187635.0</v>
      </c>
      <c r="D153" s="40" t="s">
        <v>206</v>
      </c>
      <c r="E153" s="41" t="str">
        <f>IFERROR(__xludf.DUMMYFUNCTION("split(split(D153,""Instance_"", FALSE),"".mat"",false)"),"280_1")</f>
        <v>280_1</v>
      </c>
      <c r="F153" s="41">
        <v>280.0</v>
      </c>
      <c r="G153" s="41">
        <v>70.0</v>
      </c>
      <c r="H153" s="41">
        <v>140.0</v>
      </c>
      <c r="I153" s="44" t="s">
        <v>397</v>
      </c>
      <c r="J153" s="41">
        <v>20000.0</v>
      </c>
      <c r="K153" s="41">
        <v>10000.0</v>
      </c>
      <c r="L153" s="41">
        <v>3600.0</v>
      </c>
      <c r="M153" s="41">
        <v>1800.0</v>
      </c>
      <c r="N153" s="41">
        <v>100.0</v>
      </c>
      <c r="O153" s="40" t="s">
        <v>1370</v>
      </c>
      <c r="P153" s="40" t="s">
        <v>1371</v>
      </c>
      <c r="Q153" s="40" t="s">
        <v>1372</v>
      </c>
      <c r="R153" s="40" t="s">
        <v>1373</v>
      </c>
      <c r="S153" s="40" t="b">
        <v>0</v>
      </c>
      <c r="T153" s="40" t="s">
        <v>1373</v>
      </c>
      <c r="U153" s="40" t="s">
        <v>212</v>
      </c>
      <c r="V153" s="40" t="s">
        <v>1374</v>
      </c>
      <c r="W153" s="40" t="s">
        <v>1375</v>
      </c>
      <c r="X153" s="40" t="s">
        <v>1376</v>
      </c>
      <c r="Y153" s="40" t="s">
        <v>1377</v>
      </c>
      <c r="Z153" s="40" t="b">
        <v>0</v>
      </c>
      <c r="AA153" s="40" t="b">
        <v>1</v>
      </c>
      <c r="AB153" s="40" t="b">
        <v>0</v>
      </c>
      <c r="AC153" s="40" t="b">
        <v>0</v>
      </c>
      <c r="AD153" s="40" t="s">
        <v>2439</v>
      </c>
      <c r="AE153" s="40" t="s">
        <v>2440</v>
      </c>
      <c r="AF153" s="46">
        <v>0.914090731907437</v>
      </c>
      <c r="AG153" s="41">
        <v>3600.6215491295</v>
      </c>
      <c r="AH153" s="42">
        <v>1.57E84</v>
      </c>
      <c r="AI153" s="45">
        <v>-3.77273707290722E15</v>
      </c>
      <c r="AJ153" s="40" t="s">
        <v>2441</v>
      </c>
      <c r="AK153" s="40" t="s">
        <v>2442</v>
      </c>
      <c r="AL153" s="41">
        <v>13201.0</v>
      </c>
      <c r="AM153" s="40" t="s">
        <v>2224</v>
      </c>
      <c r="AN153" s="40" t="s">
        <v>1383</v>
      </c>
      <c r="AO153" s="40" t="s">
        <v>224</v>
      </c>
      <c r="AP153" s="40" t="s">
        <v>2443</v>
      </c>
      <c r="AQ153" s="40" t="s">
        <v>2444</v>
      </c>
      <c r="AR153" s="40" t="s">
        <v>2445</v>
      </c>
      <c r="AS153" s="40" t="s">
        <v>2446</v>
      </c>
    </row>
    <row r="154">
      <c r="A154" s="41">
        <v>152.0</v>
      </c>
      <c r="B154" s="42">
        <v>1.67E9</v>
      </c>
      <c r="C154" s="41">
        <v>585158.0</v>
      </c>
      <c r="D154" s="40" t="s">
        <v>206</v>
      </c>
      <c r="E154" s="41" t="str">
        <f>IFERROR(__xludf.DUMMYFUNCTION("split(split(D154,""Instance_"", FALSE),"".mat"",false)"),"280_1")</f>
        <v>280_1</v>
      </c>
      <c r="F154" s="41">
        <v>280.0</v>
      </c>
      <c r="G154" s="41">
        <v>70.0</v>
      </c>
      <c r="H154" s="41">
        <v>140.0</v>
      </c>
      <c r="I154" s="44" t="s">
        <v>397</v>
      </c>
      <c r="J154" s="41">
        <v>20000.0</v>
      </c>
      <c r="K154" s="41">
        <v>10000.0</v>
      </c>
      <c r="L154" s="41">
        <v>3600.0</v>
      </c>
      <c r="M154" s="41">
        <v>1800.0</v>
      </c>
      <c r="N154" s="41">
        <v>100.0</v>
      </c>
      <c r="O154" s="40" t="s">
        <v>1370</v>
      </c>
      <c r="P154" s="40" t="s">
        <v>1371</v>
      </c>
      <c r="Q154" s="40" t="s">
        <v>1372</v>
      </c>
      <c r="R154" s="40" t="s">
        <v>1373</v>
      </c>
      <c r="S154" s="40" t="b">
        <v>0</v>
      </c>
      <c r="T154" s="40" t="s">
        <v>1373</v>
      </c>
      <c r="U154" s="40" t="s">
        <v>212</v>
      </c>
      <c r="V154" s="40" t="s">
        <v>1374</v>
      </c>
      <c r="W154" s="40" t="s">
        <v>1375</v>
      </c>
      <c r="X154" s="40" t="s">
        <v>1376</v>
      </c>
      <c r="Y154" s="40" t="s">
        <v>1377</v>
      </c>
      <c r="Z154" s="40" t="b">
        <v>0</v>
      </c>
      <c r="AA154" s="40" t="b">
        <v>1</v>
      </c>
      <c r="AB154" s="40" t="b">
        <v>0</v>
      </c>
      <c r="AC154" s="40" t="b">
        <v>0</v>
      </c>
      <c r="AD154" s="40" t="s">
        <v>2447</v>
      </c>
      <c r="AE154" s="40" t="s">
        <v>2448</v>
      </c>
      <c r="AF154" s="46">
        <v>0.825815077631248</v>
      </c>
      <c r="AG154" s="41">
        <v>3600.7179396152</v>
      </c>
      <c r="AH154" s="42">
        <v>5.14E83</v>
      </c>
      <c r="AI154" s="45">
        <v>-4.37411688133376E14</v>
      </c>
      <c r="AJ154" s="40" t="s">
        <v>2449</v>
      </c>
      <c r="AK154" s="40" t="s">
        <v>2450</v>
      </c>
      <c r="AL154" s="41">
        <v>13150.0</v>
      </c>
      <c r="AM154" s="40" t="s">
        <v>2224</v>
      </c>
      <c r="AN154" s="40" t="s">
        <v>1383</v>
      </c>
      <c r="AO154" s="40" t="s">
        <v>224</v>
      </c>
      <c r="AP154" s="40" t="s">
        <v>2451</v>
      </c>
      <c r="AQ154" s="40" t="s">
        <v>2452</v>
      </c>
      <c r="AR154" s="40" t="s">
        <v>2453</v>
      </c>
      <c r="AS154" s="40" t="s">
        <v>2454</v>
      </c>
    </row>
    <row r="155">
      <c r="A155" s="41">
        <v>153.0</v>
      </c>
      <c r="B155" s="42">
        <v>1.67E9</v>
      </c>
      <c r="C155" s="41">
        <v>648915.0</v>
      </c>
      <c r="D155" s="40" t="s">
        <v>206</v>
      </c>
      <c r="E155" s="41" t="str">
        <f>IFERROR(__xludf.DUMMYFUNCTION("split(split(D155,""Instance_"", FALSE),"".mat"",false)"),"280_1")</f>
        <v>280_1</v>
      </c>
      <c r="F155" s="41">
        <v>280.0</v>
      </c>
      <c r="G155" s="41">
        <v>70.0</v>
      </c>
      <c r="H155" s="41">
        <v>140.0</v>
      </c>
      <c r="I155" s="44" t="s">
        <v>397</v>
      </c>
      <c r="J155" s="41">
        <v>20000.0</v>
      </c>
      <c r="K155" s="41">
        <v>10000.0</v>
      </c>
      <c r="L155" s="41">
        <v>3600.0</v>
      </c>
      <c r="M155" s="41">
        <v>1800.0</v>
      </c>
      <c r="N155" s="41">
        <v>100.0</v>
      </c>
      <c r="O155" s="40" t="s">
        <v>1370</v>
      </c>
      <c r="P155" s="40" t="s">
        <v>1371</v>
      </c>
      <c r="Q155" s="40" t="s">
        <v>1372</v>
      </c>
      <c r="R155" s="40" t="s">
        <v>1373</v>
      </c>
      <c r="S155" s="40" t="b">
        <v>0</v>
      </c>
      <c r="T155" s="40" t="s">
        <v>1373</v>
      </c>
      <c r="U155" s="40" t="s">
        <v>212</v>
      </c>
      <c r="V155" s="40" t="s">
        <v>1374</v>
      </c>
      <c r="W155" s="40" t="s">
        <v>1375</v>
      </c>
      <c r="X155" s="40" t="s">
        <v>1376</v>
      </c>
      <c r="Y155" s="40" t="s">
        <v>1377</v>
      </c>
      <c r="Z155" s="40" t="b">
        <v>0</v>
      </c>
      <c r="AA155" s="40" t="b">
        <v>1</v>
      </c>
      <c r="AB155" s="40" t="b">
        <v>0</v>
      </c>
      <c r="AC155" s="40" t="b">
        <v>0</v>
      </c>
      <c r="AD155" s="40" t="s">
        <v>2455</v>
      </c>
      <c r="AE155" s="40" t="s">
        <v>2456</v>
      </c>
      <c r="AF155" s="41">
        <v>1.16855232667191</v>
      </c>
      <c r="AG155" s="41">
        <v>3600.7948198318</v>
      </c>
      <c r="AH155" s="42">
        <v>6.57E83</v>
      </c>
      <c r="AI155" s="45">
        <v>-2.0392119422682E15</v>
      </c>
      <c r="AJ155" s="40" t="s">
        <v>2457</v>
      </c>
      <c r="AK155" s="40" t="s">
        <v>2458</v>
      </c>
      <c r="AL155" s="41">
        <v>13243.0</v>
      </c>
      <c r="AM155" s="40" t="s">
        <v>2224</v>
      </c>
      <c r="AN155" s="40" t="s">
        <v>1383</v>
      </c>
      <c r="AO155" s="40" t="s">
        <v>224</v>
      </c>
      <c r="AP155" s="40" t="s">
        <v>2459</v>
      </c>
      <c r="AQ155" s="40" t="s">
        <v>2460</v>
      </c>
      <c r="AR155" s="40" t="s">
        <v>2461</v>
      </c>
      <c r="AS155" s="40" t="s">
        <v>2462</v>
      </c>
    </row>
    <row r="156">
      <c r="A156" s="41">
        <v>154.0</v>
      </c>
      <c r="B156" s="42">
        <v>1.67E9</v>
      </c>
      <c r="C156" s="41">
        <v>477873.0</v>
      </c>
      <c r="D156" s="40" t="s">
        <v>206</v>
      </c>
      <c r="E156" s="41" t="str">
        <f>IFERROR(__xludf.DUMMYFUNCTION("split(split(D156,""Instance_"", FALSE),"".mat"",false)"),"280_1")</f>
        <v>280_1</v>
      </c>
      <c r="F156" s="41">
        <v>280.0</v>
      </c>
      <c r="G156" s="41">
        <v>70.0</v>
      </c>
      <c r="H156" s="41">
        <v>140.0</v>
      </c>
      <c r="I156" s="44" t="s">
        <v>397</v>
      </c>
      <c r="J156" s="41">
        <v>20000.0</v>
      </c>
      <c r="K156" s="41">
        <v>10000.0</v>
      </c>
      <c r="L156" s="41">
        <v>3600.0</v>
      </c>
      <c r="M156" s="41">
        <v>1800.0</v>
      </c>
      <c r="N156" s="41">
        <v>100.0</v>
      </c>
      <c r="O156" s="40" t="s">
        <v>1370</v>
      </c>
      <c r="P156" s="40" t="s">
        <v>1371</v>
      </c>
      <c r="Q156" s="40" t="s">
        <v>1372</v>
      </c>
      <c r="R156" s="40" t="s">
        <v>1373</v>
      </c>
      <c r="S156" s="40" t="b">
        <v>0</v>
      </c>
      <c r="T156" s="40" t="s">
        <v>1373</v>
      </c>
      <c r="U156" s="40" t="s">
        <v>212</v>
      </c>
      <c r="V156" s="40" t="s">
        <v>1374</v>
      </c>
      <c r="W156" s="40" t="s">
        <v>1375</v>
      </c>
      <c r="X156" s="40" t="s">
        <v>1376</v>
      </c>
      <c r="Y156" s="40" t="s">
        <v>1377</v>
      </c>
      <c r="Z156" s="40" t="b">
        <v>0</v>
      </c>
      <c r="AA156" s="40" t="b">
        <v>1</v>
      </c>
      <c r="AB156" s="40" t="b">
        <v>0</v>
      </c>
      <c r="AC156" s="40" t="b">
        <v>0</v>
      </c>
      <c r="AD156" s="40" t="s">
        <v>2463</v>
      </c>
      <c r="AE156" s="40" t="s">
        <v>2464</v>
      </c>
      <c r="AF156" s="46">
        <v>0.818563564649439</v>
      </c>
      <c r="AG156" s="41">
        <v>3600.6350119114</v>
      </c>
      <c r="AH156" s="42">
        <v>5.63E83</v>
      </c>
      <c r="AI156" s="45">
        <v>-4.42351797072312E15</v>
      </c>
      <c r="AJ156" s="40" t="s">
        <v>2465</v>
      </c>
      <c r="AK156" s="40" t="s">
        <v>2466</v>
      </c>
      <c r="AL156" s="41">
        <v>13261.0</v>
      </c>
      <c r="AM156" s="40" t="s">
        <v>2224</v>
      </c>
      <c r="AN156" s="40" t="s">
        <v>1383</v>
      </c>
      <c r="AO156" s="40" t="s">
        <v>224</v>
      </c>
      <c r="AP156" s="40" t="s">
        <v>2467</v>
      </c>
      <c r="AQ156" s="40" t="s">
        <v>2468</v>
      </c>
      <c r="AR156" s="40" t="s">
        <v>2469</v>
      </c>
      <c r="AS156" s="40" t="s">
        <v>2470</v>
      </c>
    </row>
    <row r="157">
      <c r="A157" s="41">
        <v>155.0</v>
      </c>
      <c r="B157" s="42">
        <v>1.67E9</v>
      </c>
      <c r="C157" s="41">
        <v>657918.0</v>
      </c>
      <c r="D157" s="40" t="s">
        <v>206</v>
      </c>
      <c r="E157" s="41" t="str">
        <f>IFERROR(__xludf.DUMMYFUNCTION("split(split(D157,""Instance_"", FALSE),"".mat"",false)"),"280_1")</f>
        <v>280_1</v>
      </c>
      <c r="F157" s="41">
        <v>280.0</v>
      </c>
      <c r="G157" s="41">
        <v>70.0</v>
      </c>
      <c r="H157" s="41">
        <v>140.0</v>
      </c>
      <c r="I157" s="44" t="s">
        <v>397</v>
      </c>
      <c r="J157" s="41">
        <v>20000.0</v>
      </c>
      <c r="K157" s="41">
        <v>10000.0</v>
      </c>
      <c r="L157" s="41">
        <v>3600.0</v>
      </c>
      <c r="M157" s="41">
        <v>1800.0</v>
      </c>
      <c r="N157" s="41">
        <v>100.0</v>
      </c>
      <c r="O157" s="40" t="s">
        <v>1370</v>
      </c>
      <c r="P157" s="40" t="s">
        <v>1371</v>
      </c>
      <c r="Q157" s="40" t="s">
        <v>1372</v>
      </c>
      <c r="R157" s="40" t="s">
        <v>1373</v>
      </c>
      <c r="S157" s="40" t="b">
        <v>0</v>
      </c>
      <c r="T157" s="40" t="s">
        <v>1373</v>
      </c>
      <c r="U157" s="40" t="s">
        <v>212</v>
      </c>
      <c r="V157" s="40" t="s">
        <v>1374</v>
      </c>
      <c r="W157" s="40" t="s">
        <v>1375</v>
      </c>
      <c r="X157" s="40" t="s">
        <v>1376</v>
      </c>
      <c r="Y157" s="40" t="s">
        <v>1377</v>
      </c>
      <c r="Z157" s="40" t="b">
        <v>0</v>
      </c>
      <c r="AA157" s="40" t="b">
        <v>1</v>
      </c>
      <c r="AB157" s="40" t="b">
        <v>0</v>
      </c>
      <c r="AC157" s="40" t="b">
        <v>0</v>
      </c>
      <c r="AD157" s="40" t="s">
        <v>2471</v>
      </c>
      <c r="AE157" s="40" t="s">
        <v>2472</v>
      </c>
      <c r="AF157" s="46">
        <v>0.674541147424165</v>
      </c>
      <c r="AG157" s="41">
        <v>3600.6918408871</v>
      </c>
      <c r="AH157" s="42">
        <v>7.82E83</v>
      </c>
      <c r="AI157" s="45">
        <v>-5.40467381023781E15</v>
      </c>
      <c r="AJ157" s="40" t="s">
        <v>2473</v>
      </c>
      <c r="AK157" s="40" t="s">
        <v>2474</v>
      </c>
      <c r="AL157" s="41">
        <v>13254.0</v>
      </c>
      <c r="AM157" s="40" t="s">
        <v>2224</v>
      </c>
      <c r="AN157" s="40" t="s">
        <v>1383</v>
      </c>
      <c r="AO157" s="40" t="s">
        <v>224</v>
      </c>
      <c r="AP157" s="40" t="s">
        <v>2475</v>
      </c>
      <c r="AQ157" s="40" t="s">
        <v>2476</v>
      </c>
      <c r="AR157" s="40" t="s">
        <v>2477</v>
      </c>
      <c r="AS157" s="40" t="s">
        <v>2478</v>
      </c>
    </row>
    <row r="158">
      <c r="A158" s="41">
        <v>156.0</v>
      </c>
      <c r="B158" s="42">
        <v>1.67E9</v>
      </c>
      <c r="C158" s="41">
        <v>158342.0</v>
      </c>
      <c r="D158" s="40" t="s">
        <v>206</v>
      </c>
      <c r="E158" s="41" t="str">
        <f>IFERROR(__xludf.DUMMYFUNCTION("split(split(D158,""Instance_"", FALSE),"".mat"",false)"),"280_1")</f>
        <v>280_1</v>
      </c>
      <c r="F158" s="41">
        <v>280.0</v>
      </c>
      <c r="G158" s="41">
        <v>70.0</v>
      </c>
      <c r="H158" s="41">
        <v>140.0</v>
      </c>
      <c r="I158" s="44" t="s">
        <v>397</v>
      </c>
      <c r="J158" s="41">
        <v>20000.0</v>
      </c>
      <c r="K158" s="41">
        <v>10000.0</v>
      </c>
      <c r="L158" s="41">
        <v>3600.0</v>
      </c>
      <c r="M158" s="41">
        <v>1800.0</v>
      </c>
      <c r="N158" s="41">
        <v>100.0</v>
      </c>
      <c r="O158" s="40" t="s">
        <v>1370</v>
      </c>
      <c r="P158" s="40" t="s">
        <v>1371</v>
      </c>
      <c r="Q158" s="40" t="s">
        <v>1372</v>
      </c>
      <c r="R158" s="40" t="s">
        <v>1373</v>
      </c>
      <c r="S158" s="40" t="b">
        <v>0</v>
      </c>
      <c r="T158" s="40" t="s">
        <v>1373</v>
      </c>
      <c r="U158" s="40" t="s">
        <v>212</v>
      </c>
      <c r="V158" s="40" t="s">
        <v>1374</v>
      </c>
      <c r="W158" s="40" t="s">
        <v>1375</v>
      </c>
      <c r="X158" s="40" t="s">
        <v>1376</v>
      </c>
      <c r="Y158" s="40" t="s">
        <v>1377</v>
      </c>
      <c r="Z158" s="40" t="b">
        <v>0</v>
      </c>
      <c r="AA158" s="40" t="b">
        <v>1</v>
      </c>
      <c r="AB158" s="40" t="b">
        <v>0</v>
      </c>
      <c r="AC158" s="40" t="b">
        <v>0</v>
      </c>
      <c r="AD158" s="40" t="s">
        <v>2479</v>
      </c>
      <c r="AE158" s="40" t="s">
        <v>2480</v>
      </c>
      <c r="AF158" s="41">
        <v>1.04663188346256</v>
      </c>
      <c r="AG158" s="41">
        <v>3600.7236969471</v>
      </c>
      <c r="AH158" s="42">
        <v>5.33E83</v>
      </c>
      <c r="AI158" s="45">
        <v>-2.86979760466524E16</v>
      </c>
      <c r="AJ158" s="40" t="s">
        <v>2481</v>
      </c>
      <c r="AK158" s="40" t="s">
        <v>2482</v>
      </c>
      <c r="AL158" s="41">
        <v>13255.0</v>
      </c>
      <c r="AM158" s="40" t="s">
        <v>2224</v>
      </c>
      <c r="AN158" s="40" t="s">
        <v>1383</v>
      </c>
      <c r="AO158" s="40" t="s">
        <v>224</v>
      </c>
      <c r="AP158" s="40" t="s">
        <v>2483</v>
      </c>
      <c r="AQ158" s="40" t="s">
        <v>2484</v>
      </c>
      <c r="AR158" s="40" t="s">
        <v>2485</v>
      </c>
      <c r="AS158" s="40" t="s">
        <v>2486</v>
      </c>
    </row>
    <row r="159">
      <c r="A159" s="41">
        <v>157.0</v>
      </c>
      <c r="B159" s="42">
        <v>1.67E9</v>
      </c>
      <c r="C159" s="41">
        <v>269696.0</v>
      </c>
      <c r="D159" s="40" t="s">
        <v>206</v>
      </c>
      <c r="E159" s="41" t="str">
        <f>IFERROR(__xludf.DUMMYFUNCTION("split(split(D159,""Instance_"", FALSE),"".mat"",false)"),"280_1")</f>
        <v>280_1</v>
      </c>
      <c r="F159" s="41">
        <v>280.0</v>
      </c>
      <c r="G159" s="41">
        <v>70.0</v>
      </c>
      <c r="H159" s="41">
        <v>140.0</v>
      </c>
      <c r="I159" s="44" t="s">
        <v>397</v>
      </c>
      <c r="J159" s="41">
        <v>20000.0</v>
      </c>
      <c r="K159" s="41">
        <v>10000.0</v>
      </c>
      <c r="L159" s="41">
        <v>3600.0</v>
      </c>
      <c r="M159" s="41">
        <v>1800.0</v>
      </c>
      <c r="N159" s="41">
        <v>100.0</v>
      </c>
      <c r="O159" s="40" t="s">
        <v>1370</v>
      </c>
      <c r="P159" s="40" t="s">
        <v>1371</v>
      </c>
      <c r="Q159" s="40" t="s">
        <v>1372</v>
      </c>
      <c r="R159" s="40" t="s">
        <v>1373</v>
      </c>
      <c r="S159" s="40" t="b">
        <v>0</v>
      </c>
      <c r="T159" s="40" t="s">
        <v>1373</v>
      </c>
      <c r="U159" s="40" t="s">
        <v>212</v>
      </c>
      <c r="V159" s="40" t="s">
        <v>1374</v>
      </c>
      <c r="W159" s="40" t="s">
        <v>1375</v>
      </c>
      <c r="X159" s="40" t="s">
        <v>1376</v>
      </c>
      <c r="Y159" s="40" t="s">
        <v>1377</v>
      </c>
      <c r="Z159" s="40" t="b">
        <v>0</v>
      </c>
      <c r="AA159" s="40" t="b">
        <v>1</v>
      </c>
      <c r="AB159" s="40" t="b">
        <v>0</v>
      </c>
      <c r="AC159" s="40" t="b">
        <v>0</v>
      </c>
      <c r="AD159" s="40" t="s">
        <v>2487</v>
      </c>
      <c r="AE159" s="40" t="s">
        <v>2488</v>
      </c>
      <c r="AF159" s="46">
        <v>0.491824116629343</v>
      </c>
      <c r="AG159" s="41">
        <v>3600.7073280811</v>
      </c>
      <c r="AH159" s="42">
        <v>5.38E83</v>
      </c>
      <c r="AI159" s="45">
        <v>-6.64943754353019E15</v>
      </c>
      <c r="AJ159" s="40" t="s">
        <v>2489</v>
      </c>
      <c r="AK159" s="40" t="s">
        <v>2490</v>
      </c>
      <c r="AL159" s="41">
        <v>13179.0</v>
      </c>
      <c r="AM159" s="40" t="s">
        <v>2224</v>
      </c>
      <c r="AN159" s="40" t="s">
        <v>1383</v>
      </c>
      <c r="AO159" s="40" t="s">
        <v>224</v>
      </c>
      <c r="AP159" s="40" t="s">
        <v>2491</v>
      </c>
      <c r="AQ159" s="40" t="s">
        <v>2492</v>
      </c>
      <c r="AR159" s="40" t="s">
        <v>2493</v>
      </c>
      <c r="AS159" s="40" t="s">
        <v>2494</v>
      </c>
    </row>
    <row r="160">
      <c r="A160" s="41">
        <v>158.0</v>
      </c>
      <c r="B160" s="42">
        <v>1.67E9</v>
      </c>
      <c r="C160" s="41">
        <v>22917.0</v>
      </c>
      <c r="D160" s="40" t="s">
        <v>206</v>
      </c>
      <c r="E160" s="41" t="str">
        <f>IFERROR(__xludf.DUMMYFUNCTION("split(split(D160,""Instance_"", FALSE),"".mat"",false)"),"280_1")</f>
        <v>280_1</v>
      </c>
      <c r="F160" s="41">
        <v>280.0</v>
      </c>
      <c r="G160" s="41">
        <v>70.0</v>
      </c>
      <c r="H160" s="41">
        <v>140.0</v>
      </c>
      <c r="I160" s="44" t="s">
        <v>397</v>
      </c>
      <c r="J160" s="41">
        <v>20000.0</v>
      </c>
      <c r="K160" s="41">
        <v>10000.0</v>
      </c>
      <c r="L160" s="41">
        <v>3600.0</v>
      </c>
      <c r="M160" s="41">
        <v>1800.0</v>
      </c>
      <c r="N160" s="41">
        <v>100.0</v>
      </c>
      <c r="O160" s="40" t="s">
        <v>1370</v>
      </c>
      <c r="P160" s="40" t="s">
        <v>1371</v>
      </c>
      <c r="Q160" s="40" t="s">
        <v>1372</v>
      </c>
      <c r="R160" s="40" t="s">
        <v>1373</v>
      </c>
      <c r="S160" s="40" t="b">
        <v>0</v>
      </c>
      <c r="T160" s="40" t="s">
        <v>1373</v>
      </c>
      <c r="U160" s="40" t="s">
        <v>212</v>
      </c>
      <c r="V160" s="40" t="s">
        <v>1374</v>
      </c>
      <c r="W160" s="40" t="s">
        <v>1375</v>
      </c>
      <c r="X160" s="40" t="s">
        <v>1376</v>
      </c>
      <c r="Y160" s="40" t="s">
        <v>1377</v>
      </c>
      <c r="Z160" s="40" t="b">
        <v>0</v>
      </c>
      <c r="AA160" s="40" t="b">
        <v>1</v>
      </c>
      <c r="AB160" s="40" t="b">
        <v>0</v>
      </c>
      <c r="AC160" s="40" t="b">
        <v>0</v>
      </c>
      <c r="AD160" s="40" t="s">
        <v>2495</v>
      </c>
      <c r="AE160" s="40" t="s">
        <v>2496</v>
      </c>
      <c r="AF160" s="46">
        <v>0.833984045519142</v>
      </c>
      <c r="AG160" s="41">
        <v>3600.6751482487</v>
      </c>
      <c r="AH160" s="42">
        <v>6.33E83</v>
      </c>
      <c r="AI160" s="45">
        <v>-4.31846561050779E15</v>
      </c>
      <c r="AJ160" s="40" t="s">
        <v>2497</v>
      </c>
      <c r="AK160" s="40" t="s">
        <v>2498</v>
      </c>
      <c r="AL160" s="41">
        <v>13170.0</v>
      </c>
      <c r="AM160" s="40" t="s">
        <v>2224</v>
      </c>
      <c r="AN160" s="40" t="s">
        <v>1383</v>
      </c>
      <c r="AO160" s="40" t="s">
        <v>224</v>
      </c>
      <c r="AP160" s="40" t="s">
        <v>2499</v>
      </c>
      <c r="AQ160" s="40" t="s">
        <v>2500</v>
      </c>
      <c r="AR160" s="40" t="s">
        <v>2501</v>
      </c>
      <c r="AS160" s="40" t="s">
        <v>2502</v>
      </c>
    </row>
    <row r="161">
      <c r="A161" s="41">
        <v>159.0</v>
      </c>
      <c r="B161" s="42">
        <v>1.67E9</v>
      </c>
      <c r="C161" s="41">
        <v>984428.0</v>
      </c>
      <c r="D161" s="40" t="s">
        <v>206</v>
      </c>
      <c r="E161" s="41" t="str">
        <f>IFERROR(__xludf.DUMMYFUNCTION("split(split(D161,""Instance_"", FALSE),"".mat"",false)"),"280_1")</f>
        <v>280_1</v>
      </c>
      <c r="F161" s="41">
        <v>280.0</v>
      </c>
      <c r="G161" s="41">
        <v>70.0</v>
      </c>
      <c r="H161" s="41">
        <v>140.0</v>
      </c>
      <c r="I161" s="44" t="s">
        <v>397</v>
      </c>
      <c r="J161" s="41">
        <v>20000.0</v>
      </c>
      <c r="K161" s="41">
        <v>10000.0</v>
      </c>
      <c r="L161" s="41">
        <v>3600.0</v>
      </c>
      <c r="M161" s="41">
        <v>1800.0</v>
      </c>
      <c r="N161" s="41">
        <v>100.0</v>
      </c>
      <c r="O161" s="40" t="s">
        <v>1370</v>
      </c>
      <c r="P161" s="40" t="s">
        <v>1371</v>
      </c>
      <c r="Q161" s="40" t="s">
        <v>1372</v>
      </c>
      <c r="R161" s="40" t="s">
        <v>1373</v>
      </c>
      <c r="S161" s="40" t="b">
        <v>0</v>
      </c>
      <c r="T161" s="40" t="s">
        <v>1373</v>
      </c>
      <c r="U161" s="40" t="s">
        <v>212</v>
      </c>
      <c r="V161" s="40" t="s">
        <v>1374</v>
      </c>
      <c r="W161" s="40" t="s">
        <v>1375</v>
      </c>
      <c r="X161" s="40" t="s">
        <v>1376</v>
      </c>
      <c r="Y161" s="40" t="s">
        <v>1377</v>
      </c>
      <c r="Z161" s="40" t="b">
        <v>0</v>
      </c>
      <c r="AA161" s="40" t="b">
        <v>1</v>
      </c>
      <c r="AB161" s="40" t="b">
        <v>0</v>
      </c>
      <c r="AC161" s="40" t="b">
        <v>0</v>
      </c>
      <c r="AD161" s="40" t="s">
        <v>2503</v>
      </c>
      <c r="AE161" s="40" t="s">
        <v>2504</v>
      </c>
      <c r="AF161" s="46">
        <v>0.793695258039659</v>
      </c>
      <c r="AG161" s="41">
        <v>3600.7528040409</v>
      </c>
      <c r="AH161" s="42">
        <v>2.72E83</v>
      </c>
      <c r="AI161" s="45">
        <v>-4.59293384860595E15</v>
      </c>
      <c r="AJ161" s="40" t="s">
        <v>2505</v>
      </c>
      <c r="AK161" s="40" t="s">
        <v>2506</v>
      </c>
      <c r="AL161" s="41">
        <v>13282.0</v>
      </c>
      <c r="AM161" s="40" t="s">
        <v>2224</v>
      </c>
      <c r="AN161" s="40" t="s">
        <v>1383</v>
      </c>
      <c r="AO161" s="40" t="s">
        <v>224</v>
      </c>
      <c r="AP161" s="40" t="s">
        <v>2507</v>
      </c>
      <c r="AQ161" s="40" t="s">
        <v>2508</v>
      </c>
      <c r="AR161" s="40" t="s">
        <v>2509</v>
      </c>
      <c r="AS161" s="40" t="s">
        <v>2510</v>
      </c>
    </row>
    <row r="162">
      <c r="A162" s="41">
        <v>160.0</v>
      </c>
      <c r="B162" s="42">
        <v>1.67E9</v>
      </c>
      <c r="C162" s="41">
        <v>195619.0</v>
      </c>
      <c r="D162" s="40" t="s">
        <v>307</v>
      </c>
      <c r="E162" s="41" t="str">
        <f>IFERROR(__xludf.DUMMYFUNCTION("split(split(D162,""Instance_"", FALSE),"".mat"",false)"),"280_2")</f>
        <v>280_2</v>
      </c>
      <c r="F162" s="41">
        <v>280.0</v>
      </c>
      <c r="G162" s="41">
        <v>70.0</v>
      </c>
      <c r="H162" s="41">
        <v>140.0</v>
      </c>
      <c r="I162" s="44" t="s">
        <v>397</v>
      </c>
      <c r="J162" s="41">
        <v>20000.0</v>
      </c>
      <c r="K162" s="41">
        <v>10000.0</v>
      </c>
      <c r="L162" s="41">
        <v>3600.0</v>
      </c>
      <c r="M162" s="41">
        <v>1800.0</v>
      </c>
      <c r="N162" s="41">
        <v>100.0</v>
      </c>
      <c r="O162" s="40" t="s">
        <v>1370</v>
      </c>
      <c r="P162" s="40" t="s">
        <v>1371</v>
      </c>
      <c r="Q162" s="40" t="s">
        <v>1372</v>
      </c>
      <c r="R162" s="40" t="s">
        <v>1373</v>
      </c>
      <c r="S162" s="40" t="b">
        <v>0</v>
      </c>
      <c r="T162" s="40" t="s">
        <v>1373</v>
      </c>
      <c r="U162" s="40" t="s">
        <v>212</v>
      </c>
      <c r="V162" s="40" t="s">
        <v>1374</v>
      </c>
      <c r="W162" s="40" t="s">
        <v>1375</v>
      </c>
      <c r="X162" s="40" t="s">
        <v>1376</v>
      </c>
      <c r="Y162" s="40" t="s">
        <v>1377</v>
      </c>
      <c r="Z162" s="40" t="b">
        <v>0</v>
      </c>
      <c r="AA162" s="40" t="b">
        <v>1</v>
      </c>
      <c r="AB162" s="40" t="b">
        <v>0</v>
      </c>
      <c r="AC162" s="40" t="b">
        <v>0</v>
      </c>
      <c r="AD162" s="40" t="s">
        <v>2511</v>
      </c>
      <c r="AE162" s="40" t="s">
        <v>2512</v>
      </c>
      <c r="AF162" s="46">
        <v>0.883202060171817</v>
      </c>
      <c r="AG162" s="41">
        <v>3600.7191765308</v>
      </c>
      <c r="AH162" s="42">
        <v>5.67E82</v>
      </c>
      <c r="AI162" s="45">
        <v>-2.59628459121476E16</v>
      </c>
      <c r="AJ162" s="40" t="s">
        <v>2513</v>
      </c>
      <c r="AK162" s="40" t="s">
        <v>2514</v>
      </c>
      <c r="AL162" s="41">
        <v>13185.0</v>
      </c>
      <c r="AM162" s="40" t="s">
        <v>2224</v>
      </c>
      <c r="AN162" s="40" t="s">
        <v>1383</v>
      </c>
      <c r="AO162" s="40" t="s">
        <v>224</v>
      </c>
      <c r="AP162" s="40" t="s">
        <v>2515</v>
      </c>
      <c r="AQ162" s="40" t="s">
        <v>2516</v>
      </c>
      <c r="AR162" s="40" t="s">
        <v>2517</v>
      </c>
      <c r="AS162" s="40" t="s">
        <v>2518</v>
      </c>
    </row>
    <row r="163">
      <c r="A163" s="41">
        <v>161.0</v>
      </c>
      <c r="B163" s="42">
        <v>1.67E9</v>
      </c>
      <c r="C163" s="41">
        <v>254460.0</v>
      </c>
      <c r="D163" s="40" t="s">
        <v>307</v>
      </c>
      <c r="E163" s="41" t="str">
        <f>IFERROR(__xludf.DUMMYFUNCTION("split(split(D163,""Instance_"", FALSE),"".mat"",false)"),"280_2")</f>
        <v>280_2</v>
      </c>
      <c r="F163" s="41">
        <v>280.0</v>
      </c>
      <c r="G163" s="41">
        <v>70.0</v>
      </c>
      <c r="H163" s="41">
        <v>140.0</v>
      </c>
      <c r="I163" s="44" t="s">
        <v>397</v>
      </c>
      <c r="J163" s="41">
        <v>20000.0</v>
      </c>
      <c r="K163" s="41">
        <v>10000.0</v>
      </c>
      <c r="L163" s="41">
        <v>3600.0</v>
      </c>
      <c r="M163" s="41">
        <v>1800.0</v>
      </c>
      <c r="N163" s="41">
        <v>100.0</v>
      </c>
      <c r="O163" s="40" t="s">
        <v>1370</v>
      </c>
      <c r="P163" s="40" t="s">
        <v>1371</v>
      </c>
      <c r="Q163" s="40" t="s">
        <v>1372</v>
      </c>
      <c r="R163" s="40" t="s">
        <v>1373</v>
      </c>
      <c r="S163" s="40" t="b">
        <v>0</v>
      </c>
      <c r="T163" s="40" t="s">
        <v>1373</v>
      </c>
      <c r="U163" s="40" t="s">
        <v>212</v>
      </c>
      <c r="V163" s="40" t="s">
        <v>1374</v>
      </c>
      <c r="W163" s="40" t="s">
        <v>1375</v>
      </c>
      <c r="X163" s="40" t="s">
        <v>1376</v>
      </c>
      <c r="Y163" s="40" t="s">
        <v>1377</v>
      </c>
      <c r="Z163" s="40" t="b">
        <v>0</v>
      </c>
      <c r="AA163" s="40" t="b">
        <v>1</v>
      </c>
      <c r="AB163" s="40" t="b">
        <v>0</v>
      </c>
      <c r="AC163" s="40" t="b">
        <v>0</v>
      </c>
      <c r="AD163" s="40" t="s">
        <v>2519</v>
      </c>
      <c r="AE163" s="40" t="s">
        <v>2520</v>
      </c>
      <c r="AF163" s="46">
        <v>0.840934288200533</v>
      </c>
      <c r="AG163" s="41">
        <v>3600.6265039444</v>
      </c>
      <c r="AH163" s="42">
        <v>1.93E84</v>
      </c>
      <c r="AI163" s="45">
        <v>-2.95060730936823E16</v>
      </c>
      <c r="AJ163" s="40" t="s">
        <v>2521</v>
      </c>
      <c r="AK163" s="40" t="s">
        <v>2522</v>
      </c>
      <c r="AL163" s="41">
        <v>13250.0</v>
      </c>
      <c r="AM163" s="40" t="s">
        <v>2224</v>
      </c>
      <c r="AN163" s="40" t="s">
        <v>1383</v>
      </c>
      <c r="AO163" s="40" t="s">
        <v>224</v>
      </c>
      <c r="AP163" s="40" t="s">
        <v>2523</v>
      </c>
      <c r="AQ163" s="40" t="s">
        <v>2524</v>
      </c>
      <c r="AR163" s="40" t="s">
        <v>2525</v>
      </c>
      <c r="AS163" s="40" t="s">
        <v>2526</v>
      </c>
    </row>
    <row r="164">
      <c r="A164" s="41">
        <v>162.0</v>
      </c>
      <c r="B164" s="42">
        <v>1.67E9</v>
      </c>
      <c r="C164" s="41">
        <v>679341.0</v>
      </c>
      <c r="D164" s="40" t="s">
        <v>307</v>
      </c>
      <c r="E164" s="41" t="str">
        <f>IFERROR(__xludf.DUMMYFUNCTION("split(split(D164,""Instance_"", FALSE),"".mat"",false)"),"280_2")</f>
        <v>280_2</v>
      </c>
      <c r="F164" s="41">
        <v>280.0</v>
      </c>
      <c r="G164" s="41">
        <v>70.0</v>
      </c>
      <c r="H164" s="41">
        <v>140.0</v>
      </c>
      <c r="I164" s="44" t="s">
        <v>397</v>
      </c>
      <c r="J164" s="41">
        <v>20000.0</v>
      </c>
      <c r="K164" s="41">
        <v>10000.0</v>
      </c>
      <c r="L164" s="41">
        <v>3600.0</v>
      </c>
      <c r="M164" s="41">
        <v>1800.0</v>
      </c>
      <c r="N164" s="41">
        <v>100.0</v>
      </c>
      <c r="O164" s="40" t="s">
        <v>1370</v>
      </c>
      <c r="P164" s="40" t="s">
        <v>1371</v>
      </c>
      <c r="Q164" s="40" t="s">
        <v>1372</v>
      </c>
      <c r="R164" s="40" t="s">
        <v>1373</v>
      </c>
      <c r="S164" s="40" t="b">
        <v>0</v>
      </c>
      <c r="T164" s="40" t="s">
        <v>1373</v>
      </c>
      <c r="U164" s="40" t="s">
        <v>212</v>
      </c>
      <c r="V164" s="40" t="s">
        <v>1374</v>
      </c>
      <c r="W164" s="40" t="s">
        <v>1375</v>
      </c>
      <c r="X164" s="40" t="s">
        <v>1376</v>
      </c>
      <c r="Y164" s="40" t="s">
        <v>1377</v>
      </c>
      <c r="Z164" s="40" t="b">
        <v>0</v>
      </c>
      <c r="AA164" s="40" t="b">
        <v>1</v>
      </c>
      <c r="AB164" s="40" t="b">
        <v>0</v>
      </c>
      <c r="AC164" s="40" t="b">
        <v>0</v>
      </c>
      <c r="AD164" s="40" t="s">
        <v>2527</v>
      </c>
      <c r="AE164" s="40" t="s">
        <v>2528</v>
      </c>
      <c r="AF164" s="46">
        <v>0.737616935390462</v>
      </c>
      <c r="AG164" s="41">
        <v>3600.5457997322</v>
      </c>
      <c r="AH164" s="42">
        <v>1.69E84</v>
      </c>
      <c r="AI164" s="45">
        <v>-3.81669708824172E15</v>
      </c>
      <c r="AJ164" s="40" t="s">
        <v>2529</v>
      </c>
      <c r="AK164" s="40" t="s">
        <v>2530</v>
      </c>
      <c r="AL164" s="41">
        <v>13253.0</v>
      </c>
      <c r="AM164" s="40" t="s">
        <v>2224</v>
      </c>
      <c r="AN164" s="40" t="s">
        <v>1383</v>
      </c>
      <c r="AO164" s="40" t="s">
        <v>224</v>
      </c>
      <c r="AP164" s="40" t="s">
        <v>2531</v>
      </c>
      <c r="AQ164" s="40" t="s">
        <v>2532</v>
      </c>
      <c r="AR164" s="40" t="s">
        <v>2533</v>
      </c>
      <c r="AS164" s="40" t="s">
        <v>2534</v>
      </c>
    </row>
    <row r="165">
      <c r="A165" s="41">
        <v>163.0</v>
      </c>
      <c r="B165" s="42">
        <v>1.67E9</v>
      </c>
      <c r="C165" s="41">
        <v>924152.0</v>
      </c>
      <c r="D165" s="40" t="s">
        <v>307</v>
      </c>
      <c r="E165" s="41" t="str">
        <f>IFERROR(__xludf.DUMMYFUNCTION("split(split(D165,""Instance_"", FALSE),"".mat"",false)"),"280_2")</f>
        <v>280_2</v>
      </c>
      <c r="F165" s="41">
        <v>280.0</v>
      </c>
      <c r="G165" s="41">
        <v>70.0</v>
      </c>
      <c r="H165" s="41">
        <v>140.0</v>
      </c>
      <c r="I165" s="44" t="s">
        <v>397</v>
      </c>
      <c r="J165" s="41">
        <v>20000.0</v>
      </c>
      <c r="K165" s="41">
        <v>10000.0</v>
      </c>
      <c r="L165" s="41">
        <v>3600.0</v>
      </c>
      <c r="M165" s="41">
        <v>1800.0</v>
      </c>
      <c r="N165" s="41">
        <v>100.0</v>
      </c>
      <c r="O165" s="40" t="s">
        <v>1370</v>
      </c>
      <c r="P165" s="40" t="s">
        <v>1371</v>
      </c>
      <c r="Q165" s="40" t="s">
        <v>1372</v>
      </c>
      <c r="R165" s="40" t="s">
        <v>1373</v>
      </c>
      <c r="S165" s="40" t="b">
        <v>0</v>
      </c>
      <c r="T165" s="40" t="s">
        <v>1373</v>
      </c>
      <c r="U165" s="40" t="s">
        <v>212</v>
      </c>
      <c r="V165" s="40" t="s">
        <v>1374</v>
      </c>
      <c r="W165" s="40" t="s">
        <v>1375</v>
      </c>
      <c r="X165" s="40" t="s">
        <v>1376</v>
      </c>
      <c r="Y165" s="40" t="s">
        <v>1377</v>
      </c>
      <c r="Z165" s="40" t="b">
        <v>0</v>
      </c>
      <c r="AA165" s="40" t="b">
        <v>1</v>
      </c>
      <c r="AB165" s="40" t="b">
        <v>0</v>
      </c>
      <c r="AC165" s="40" t="b">
        <v>0</v>
      </c>
      <c r="AD165" s="40" t="s">
        <v>2535</v>
      </c>
      <c r="AE165" s="40" t="s">
        <v>2536</v>
      </c>
      <c r="AF165" s="46">
        <v>0.963367573210552</v>
      </c>
      <c r="AG165" s="41">
        <v>3600.6113557816</v>
      </c>
      <c r="AH165" s="42">
        <v>1.77E84</v>
      </c>
      <c r="AI165" s="45">
        <v>-1.92427229538453E16</v>
      </c>
      <c r="AJ165" s="40" t="s">
        <v>2537</v>
      </c>
      <c r="AK165" s="40" t="s">
        <v>2538</v>
      </c>
      <c r="AL165" s="41">
        <v>13163.0</v>
      </c>
      <c r="AM165" s="40" t="s">
        <v>2224</v>
      </c>
      <c r="AN165" s="40" t="s">
        <v>1383</v>
      </c>
      <c r="AO165" s="40" t="s">
        <v>224</v>
      </c>
      <c r="AP165" s="40" t="s">
        <v>2539</v>
      </c>
      <c r="AQ165" s="40" t="s">
        <v>2540</v>
      </c>
      <c r="AR165" s="40" t="s">
        <v>2541</v>
      </c>
      <c r="AS165" s="40" t="s">
        <v>2542</v>
      </c>
    </row>
    <row r="166">
      <c r="A166" s="41">
        <v>164.0</v>
      </c>
      <c r="B166" s="42">
        <v>1.67E9</v>
      </c>
      <c r="C166" s="41">
        <v>462899.0</v>
      </c>
      <c r="D166" s="40" t="s">
        <v>307</v>
      </c>
      <c r="E166" s="41" t="str">
        <f>IFERROR(__xludf.DUMMYFUNCTION("split(split(D166,""Instance_"", FALSE),"".mat"",false)"),"280_2")</f>
        <v>280_2</v>
      </c>
      <c r="F166" s="41">
        <v>280.0</v>
      </c>
      <c r="G166" s="41">
        <v>70.0</v>
      </c>
      <c r="H166" s="41">
        <v>140.0</v>
      </c>
      <c r="I166" s="44" t="s">
        <v>397</v>
      </c>
      <c r="J166" s="41">
        <v>20000.0</v>
      </c>
      <c r="K166" s="41">
        <v>10000.0</v>
      </c>
      <c r="L166" s="41">
        <v>3600.0</v>
      </c>
      <c r="M166" s="41">
        <v>1800.0</v>
      </c>
      <c r="N166" s="41">
        <v>100.0</v>
      </c>
      <c r="O166" s="40" t="s">
        <v>1370</v>
      </c>
      <c r="P166" s="40" t="s">
        <v>1371</v>
      </c>
      <c r="Q166" s="40" t="s">
        <v>1372</v>
      </c>
      <c r="R166" s="40" t="s">
        <v>1373</v>
      </c>
      <c r="S166" s="40" t="b">
        <v>0</v>
      </c>
      <c r="T166" s="40" t="s">
        <v>1373</v>
      </c>
      <c r="U166" s="40" t="s">
        <v>212</v>
      </c>
      <c r="V166" s="40" t="s">
        <v>1374</v>
      </c>
      <c r="W166" s="40" t="s">
        <v>1375</v>
      </c>
      <c r="X166" s="40" t="s">
        <v>1376</v>
      </c>
      <c r="Y166" s="40" t="s">
        <v>1377</v>
      </c>
      <c r="Z166" s="40" t="b">
        <v>0</v>
      </c>
      <c r="AA166" s="40" t="b">
        <v>1</v>
      </c>
      <c r="AB166" s="40" t="b">
        <v>0</v>
      </c>
      <c r="AC166" s="40" t="b">
        <v>0</v>
      </c>
      <c r="AD166" s="40" t="s">
        <v>2543</v>
      </c>
      <c r="AE166" s="40" t="s">
        <v>2544</v>
      </c>
      <c r="AF166" s="46">
        <v>0.882914442905381</v>
      </c>
      <c r="AG166" s="41">
        <v>3600.7992067337</v>
      </c>
      <c r="AH166" s="42">
        <v>1.82E84</v>
      </c>
      <c r="AI166" s="45">
        <v>-2.59869563222493E16</v>
      </c>
      <c r="AJ166" s="40" t="s">
        <v>2545</v>
      </c>
      <c r="AK166" s="40" t="s">
        <v>2546</v>
      </c>
      <c r="AL166" s="41">
        <v>13186.0</v>
      </c>
      <c r="AM166" s="40" t="s">
        <v>2224</v>
      </c>
      <c r="AN166" s="40" t="s">
        <v>1383</v>
      </c>
      <c r="AO166" s="40" t="s">
        <v>224</v>
      </c>
      <c r="AP166" s="40" t="s">
        <v>2547</v>
      </c>
      <c r="AQ166" s="40" t="s">
        <v>2548</v>
      </c>
      <c r="AR166" s="40" t="s">
        <v>2549</v>
      </c>
      <c r="AS166" s="40" t="s">
        <v>2550</v>
      </c>
    </row>
    <row r="167">
      <c r="A167" s="41">
        <v>165.0</v>
      </c>
      <c r="B167" s="42">
        <v>1.67E9</v>
      </c>
      <c r="C167" s="41">
        <v>838572.0</v>
      </c>
      <c r="D167" s="40" t="s">
        <v>307</v>
      </c>
      <c r="E167" s="41" t="str">
        <f>IFERROR(__xludf.DUMMYFUNCTION("split(split(D167,""Instance_"", FALSE),"".mat"",false)"),"280_2")</f>
        <v>280_2</v>
      </c>
      <c r="F167" s="41">
        <v>280.0</v>
      </c>
      <c r="G167" s="41">
        <v>70.0</v>
      </c>
      <c r="H167" s="41">
        <v>140.0</v>
      </c>
      <c r="I167" s="44" t="s">
        <v>397</v>
      </c>
      <c r="J167" s="41">
        <v>20000.0</v>
      </c>
      <c r="K167" s="41">
        <v>10000.0</v>
      </c>
      <c r="L167" s="41">
        <v>3600.0</v>
      </c>
      <c r="M167" s="41">
        <v>1800.0</v>
      </c>
      <c r="N167" s="41">
        <v>100.0</v>
      </c>
      <c r="O167" s="40" t="s">
        <v>1370</v>
      </c>
      <c r="P167" s="40" t="s">
        <v>1371</v>
      </c>
      <c r="Q167" s="40" t="s">
        <v>1372</v>
      </c>
      <c r="R167" s="40" t="s">
        <v>1373</v>
      </c>
      <c r="S167" s="40" t="b">
        <v>0</v>
      </c>
      <c r="T167" s="40" t="s">
        <v>1373</v>
      </c>
      <c r="U167" s="40" t="s">
        <v>212</v>
      </c>
      <c r="V167" s="40" t="s">
        <v>1374</v>
      </c>
      <c r="W167" s="40" t="s">
        <v>1375</v>
      </c>
      <c r="X167" s="40" t="s">
        <v>1376</v>
      </c>
      <c r="Y167" s="40" t="s">
        <v>1377</v>
      </c>
      <c r="Z167" s="40" t="b">
        <v>0</v>
      </c>
      <c r="AA167" s="40" t="b">
        <v>1</v>
      </c>
      <c r="AB167" s="40" t="b">
        <v>0</v>
      </c>
      <c r="AC167" s="40" t="b">
        <v>0</v>
      </c>
      <c r="AD167" s="40" t="s">
        <v>2551</v>
      </c>
      <c r="AE167" s="40" t="s">
        <v>2552</v>
      </c>
      <c r="AF167" s="46">
        <v>0.83829913128346</v>
      </c>
      <c r="AG167" s="41">
        <v>3600.7226963043</v>
      </c>
      <c r="AH167" s="42">
        <v>1.49E84</v>
      </c>
      <c r="AI167" s="45">
        <v>-2.97269733015883E15</v>
      </c>
      <c r="AJ167" s="40" t="s">
        <v>2553</v>
      </c>
      <c r="AK167" s="40" t="s">
        <v>2554</v>
      </c>
      <c r="AL167" s="41">
        <v>13329.0</v>
      </c>
      <c r="AM167" s="40" t="s">
        <v>2224</v>
      </c>
      <c r="AN167" s="40" t="s">
        <v>1383</v>
      </c>
      <c r="AO167" s="40" t="s">
        <v>224</v>
      </c>
      <c r="AP167" s="40" t="s">
        <v>2555</v>
      </c>
      <c r="AQ167" s="40" t="s">
        <v>2556</v>
      </c>
      <c r="AR167" s="40" t="s">
        <v>2557</v>
      </c>
      <c r="AS167" s="40" t="s">
        <v>2558</v>
      </c>
    </row>
    <row r="168">
      <c r="A168" s="41">
        <v>166.0</v>
      </c>
      <c r="B168" s="42">
        <v>1.67E9</v>
      </c>
      <c r="C168" s="41">
        <v>280274.0</v>
      </c>
      <c r="D168" s="40" t="s">
        <v>307</v>
      </c>
      <c r="E168" s="41" t="str">
        <f>IFERROR(__xludf.DUMMYFUNCTION("split(split(D168,""Instance_"", FALSE),"".mat"",false)"),"280_2")</f>
        <v>280_2</v>
      </c>
      <c r="F168" s="41">
        <v>280.0</v>
      </c>
      <c r="G168" s="41">
        <v>70.0</v>
      </c>
      <c r="H168" s="41">
        <v>140.0</v>
      </c>
      <c r="I168" s="44" t="s">
        <v>397</v>
      </c>
      <c r="J168" s="41">
        <v>20000.0</v>
      </c>
      <c r="K168" s="41">
        <v>10000.0</v>
      </c>
      <c r="L168" s="41">
        <v>3600.0</v>
      </c>
      <c r="M168" s="41">
        <v>1800.0</v>
      </c>
      <c r="N168" s="41">
        <v>100.0</v>
      </c>
      <c r="O168" s="40" t="s">
        <v>1370</v>
      </c>
      <c r="P168" s="40" t="s">
        <v>1371</v>
      </c>
      <c r="Q168" s="40" t="s">
        <v>1372</v>
      </c>
      <c r="R168" s="40" t="s">
        <v>1373</v>
      </c>
      <c r="S168" s="40" t="b">
        <v>0</v>
      </c>
      <c r="T168" s="40" t="s">
        <v>1373</v>
      </c>
      <c r="U168" s="40" t="s">
        <v>212</v>
      </c>
      <c r="V168" s="40" t="s">
        <v>1374</v>
      </c>
      <c r="W168" s="40" t="s">
        <v>1375</v>
      </c>
      <c r="X168" s="40" t="s">
        <v>1376</v>
      </c>
      <c r="Y168" s="40" t="s">
        <v>1377</v>
      </c>
      <c r="Z168" s="40" t="b">
        <v>0</v>
      </c>
      <c r="AA168" s="40" t="b">
        <v>1</v>
      </c>
      <c r="AB168" s="40" t="b">
        <v>0</v>
      </c>
      <c r="AC168" s="40" t="b">
        <v>0</v>
      </c>
      <c r="AD168" s="40" t="s">
        <v>2559</v>
      </c>
      <c r="AE168" s="40" t="s">
        <v>2560</v>
      </c>
      <c r="AF168" s="41">
        <v>1.04613644383985</v>
      </c>
      <c r="AG168" s="41">
        <v>3600.7295997143</v>
      </c>
      <c r="AH168" s="42">
        <v>7.87E83</v>
      </c>
      <c r="AI168" s="45">
        <v>-1.23043654648842E16</v>
      </c>
      <c r="AJ168" s="40" t="s">
        <v>2561</v>
      </c>
      <c r="AK168" s="40" t="s">
        <v>2562</v>
      </c>
      <c r="AL168" s="41">
        <v>13409.0</v>
      </c>
      <c r="AM168" s="40" t="s">
        <v>2224</v>
      </c>
      <c r="AN168" s="40" t="s">
        <v>1383</v>
      </c>
      <c r="AO168" s="40" t="s">
        <v>224</v>
      </c>
      <c r="AP168" s="40" t="s">
        <v>2563</v>
      </c>
      <c r="AQ168" s="40" t="s">
        <v>2564</v>
      </c>
      <c r="AR168" s="40" t="s">
        <v>2565</v>
      </c>
      <c r="AS168" s="40" t="s">
        <v>2566</v>
      </c>
    </row>
    <row r="169">
      <c r="A169" s="41">
        <v>167.0</v>
      </c>
      <c r="B169" s="42">
        <v>1.67E9</v>
      </c>
      <c r="C169" s="41">
        <v>482234.0</v>
      </c>
      <c r="D169" s="40" t="s">
        <v>307</v>
      </c>
      <c r="E169" s="41" t="str">
        <f>IFERROR(__xludf.DUMMYFUNCTION("split(split(D169,""Instance_"", FALSE),"".mat"",false)"),"280_2")</f>
        <v>280_2</v>
      </c>
      <c r="F169" s="41">
        <v>280.0</v>
      </c>
      <c r="G169" s="41">
        <v>70.0</v>
      </c>
      <c r="H169" s="41">
        <v>140.0</v>
      </c>
      <c r="I169" s="44" t="s">
        <v>397</v>
      </c>
      <c r="J169" s="41">
        <v>20000.0</v>
      </c>
      <c r="K169" s="41">
        <v>10000.0</v>
      </c>
      <c r="L169" s="41">
        <v>3600.0</v>
      </c>
      <c r="M169" s="41">
        <v>1800.0</v>
      </c>
      <c r="N169" s="41">
        <v>100.0</v>
      </c>
      <c r="O169" s="40" t="s">
        <v>1370</v>
      </c>
      <c r="P169" s="40" t="s">
        <v>1371</v>
      </c>
      <c r="Q169" s="40" t="s">
        <v>1372</v>
      </c>
      <c r="R169" s="40" t="s">
        <v>1373</v>
      </c>
      <c r="S169" s="40" t="b">
        <v>0</v>
      </c>
      <c r="T169" s="40" t="s">
        <v>1373</v>
      </c>
      <c r="U169" s="40" t="s">
        <v>212</v>
      </c>
      <c r="V169" s="40" t="s">
        <v>1374</v>
      </c>
      <c r="W169" s="40" t="s">
        <v>1375</v>
      </c>
      <c r="X169" s="40" t="s">
        <v>1376</v>
      </c>
      <c r="Y169" s="40" t="s">
        <v>1377</v>
      </c>
      <c r="Z169" s="40" t="b">
        <v>0</v>
      </c>
      <c r="AA169" s="40" t="b">
        <v>1</v>
      </c>
      <c r="AB169" s="40" t="b">
        <v>0</v>
      </c>
      <c r="AC169" s="40" t="b">
        <v>0</v>
      </c>
      <c r="AD169" s="40" t="s">
        <v>2567</v>
      </c>
      <c r="AE169" s="40" t="s">
        <v>2568</v>
      </c>
      <c r="AF169" s="46">
        <v>0.885482897728649</v>
      </c>
      <c r="AG169" s="41">
        <v>3600.6007392406</v>
      </c>
      <c r="AH169" s="42">
        <v>1.74E84</v>
      </c>
      <c r="AI169" s="45">
        <v>-2.57716476243949E15</v>
      </c>
      <c r="AJ169" s="40" t="s">
        <v>2569</v>
      </c>
      <c r="AK169" s="40" t="s">
        <v>2570</v>
      </c>
      <c r="AL169" s="41">
        <v>13320.0</v>
      </c>
      <c r="AM169" s="40" t="s">
        <v>2224</v>
      </c>
      <c r="AN169" s="40" t="s">
        <v>1383</v>
      </c>
      <c r="AO169" s="40" t="s">
        <v>224</v>
      </c>
      <c r="AP169" s="40" t="s">
        <v>2571</v>
      </c>
      <c r="AQ169" s="40" t="s">
        <v>2572</v>
      </c>
      <c r="AR169" s="40" t="s">
        <v>2573</v>
      </c>
      <c r="AS169" s="40" t="s">
        <v>2574</v>
      </c>
    </row>
    <row r="170">
      <c r="A170" s="41">
        <v>168.0</v>
      </c>
      <c r="B170" s="42">
        <v>1.67E9</v>
      </c>
      <c r="C170" s="41">
        <v>627051.0</v>
      </c>
      <c r="D170" s="40" t="s">
        <v>307</v>
      </c>
      <c r="E170" s="41" t="str">
        <f>IFERROR(__xludf.DUMMYFUNCTION("split(split(D170,""Instance_"", FALSE),"".mat"",false)"),"280_2")</f>
        <v>280_2</v>
      </c>
      <c r="F170" s="41">
        <v>280.0</v>
      </c>
      <c r="G170" s="41">
        <v>70.0</v>
      </c>
      <c r="H170" s="41">
        <v>140.0</v>
      </c>
      <c r="I170" s="44" t="s">
        <v>397</v>
      </c>
      <c r="J170" s="41">
        <v>20000.0</v>
      </c>
      <c r="K170" s="41">
        <v>10000.0</v>
      </c>
      <c r="L170" s="41">
        <v>3600.0</v>
      </c>
      <c r="M170" s="41">
        <v>1800.0</v>
      </c>
      <c r="N170" s="41">
        <v>100.0</v>
      </c>
      <c r="O170" s="40" t="s">
        <v>1370</v>
      </c>
      <c r="P170" s="40" t="s">
        <v>1371</v>
      </c>
      <c r="Q170" s="40" t="s">
        <v>1372</v>
      </c>
      <c r="R170" s="40" t="s">
        <v>1373</v>
      </c>
      <c r="S170" s="40" t="b">
        <v>0</v>
      </c>
      <c r="T170" s="40" t="s">
        <v>1373</v>
      </c>
      <c r="U170" s="40" t="s">
        <v>212</v>
      </c>
      <c r="V170" s="40" t="s">
        <v>1374</v>
      </c>
      <c r="W170" s="40" t="s">
        <v>1375</v>
      </c>
      <c r="X170" s="40" t="s">
        <v>1376</v>
      </c>
      <c r="Y170" s="40" t="s">
        <v>1377</v>
      </c>
      <c r="Z170" s="40" t="b">
        <v>0</v>
      </c>
      <c r="AA170" s="40" t="b">
        <v>1</v>
      </c>
      <c r="AB170" s="40" t="b">
        <v>0</v>
      </c>
      <c r="AC170" s="40" t="b">
        <v>0</v>
      </c>
      <c r="AD170" s="40" t="s">
        <v>2575</v>
      </c>
      <c r="AE170" s="40" t="s">
        <v>2576</v>
      </c>
      <c r="AF170" s="46">
        <v>0.879190816211128</v>
      </c>
      <c r="AG170" s="41">
        <v>3600.6849389076</v>
      </c>
      <c r="AH170" s="42">
        <v>4.2E83</v>
      </c>
      <c r="AI170" s="45">
        <v>-2.62991008877573E15</v>
      </c>
      <c r="AJ170" s="40" t="s">
        <v>2577</v>
      </c>
      <c r="AK170" s="40" t="s">
        <v>2578</v>
      </c>
      <c r="AL170" s="41">
        <v>13394.0</v>
      </c>
      <c r="AM170" s="40" t="s">
        <v>2224</v>
      </c>
      <c r="AN170" s="40" t="s">
        <v>1383</v>
      </c>
      <c r="AO170" s="40" t="s">
        <v>224</v>
      </c>
      <c r="AP170" s="40" t="s">
        <v>2579</v>
      </c>
      <c r="AQ170" s="40" t="s">
        <v>2580</v>
      </c>
      <c r="AR170" s="40" t="s">
        <v>2581</v>
      </c>
      <c r="AS170" s="40" t="s">
        <v>2582</v>
      </c>
    </row>
    <row r="171">
      <c r="A171" s="41">
        <v>169.0</v>
      </c>
      <c r="B171" s="42">
        <v>1.67E9</v>
      </c>
      <c r="C171" s="41">
        <v>163182.0</v>
      </c>
      <c r="D171" s="40" t="s">
        <v>307</v>
      </c>
      <c r="E171" s="41" t="str">
        <f>IFERROR(__xludf.DUMMYFUNCTION("split(split(D171,""Instance_"", FALSE),"".mat"",false)"),"280_2")</f>
        <v>280_2</v>
      </c>
      <c r="F171" s="41">
        <v>280.0</v>
      </c>
      <c r="G171" s="41">
        <v>70.0</v>
      </c>
      <c r="H171" s="41">
        <v>140.0</v>
      </c>
      <c r="I171" s="44" t="s">
        <v>397</v>
      </c>
      <c r="J171" s="41">
        <v>20000.0</v>
      </c>
      <c r="K171" s="41">
        <v>10000.0</v>
      </c>
      <c r="L171" s="41">
        <v>3600.0</v>
      </c>
      <c r="M171" s="41">
        <v>1800.0</v>
      </c>
      <c r="N171" s="41">
        <v>100.0</v>
      </c>
      <c r="O171" s="40" t="s">
        <v>1370</v>
      </c>
      <c r="P171" s="40" t="s">
        <v>1371</v>
      </c>
      <c r="Q171" s="40" t="s">
        <v>1372</v>
      </c>
      <c r="R171" s="40" t="s">
        <v>1373</v>
      </c>
      <c r="S171" s="40" t="b">
        <v>0</v>
      </c>
      <c r="T171" s="40" t="s">
        <v>1373</v>
      </c>
      <c r="U171" s="40" t="s">
        <v>212</v>
      </c>
      <c r="V171" s="40" t="s">
        <v>1374</v>
      </c>
      <c r="W171" s="40" t="s">
        <v>1375</v>
      </c>
      <c r="X171" s="40" t="s">
        <v>1376</v>
      </c>
      <c r="Y171" s="40" t="s">
        <v>1377</v>
      </c>
      <c r="Z171" s="40" t="b">
        <v>0</v>
      </c>
      <c r="AA171" s="40" t="b">
        <v>1</v>
      </c>
      <c r="AB171" s="40" t="b">
        <v>0</v>
      </c>
      <c r="AC171" s="40" t="b">
        <v>0</v>
      </c>
      <c r="AD171" s="40" t="s">
        <v>2583</v>
      </c>
      <c r="AE171" s="40" t="s">
        <v>2584</v>
      </c>
      <c r="AF171" s="46">
        <v>0.715103362499668</v>
      </c>
      <c r="AG171" s="41">
        <v>3600.5574681759</v>
      </c>
      <c r="AH171" s="42">
        <v>1.19E84</v>
      </c>
      <c r="AI171" s="45">
        <v>-4.00542410104551E15</v>
      </c>
      <c r="AJ171" s="40" t="s">
        <v>2585</v>
      </c>
      <c r="AK171" s="40" t="s">
        <v>2586</v>
      </c>
      <c r="AL171" s="41">
        <v>13397.0</v>
      </c>
      <c r="AM171" s="40" t="s">
        <v>2224</v>
      </c>
      <c r="AN171" s="40" t="s">
        <v>1383</v>
      </c>
      <c r="AO171" s="40" t="s">
        <v>224</v>
      </c>
      <c r="AP171" s="40" t="s">
        <v>2587</v>
      </c>
      <c r="AQ171" s="40" t="s">
        <v>2588</v>
      </c>
      <c r="AR171" s="40" t="s">
        <v>2589</v>
      </c>
      <c r="AS171" s="40" t="s">
        <v>2590</v>
      </c>
    </row>
    <row r="172">
      <c r="A172" s="41">
        <v>170.0</v>
      </c>
      <c r="B172" s="42">
        <v>1.67E9</v>
      </c>
      <c r="C172" s="41">
        <v>425447.0</v>
      </c>
      <c r="D172" s="40" t="s">
        <v>398</v>
      </c>
      <c r="E172" s="41" t="str">
        <f>IFERROR(__xludf.DUMMYFUNCTION("split(split(D172,""Instance_"", FALSE),"".mat"",false)"),"280_3")</f>
        <v>280_3</v>
      </c>
      <c r="F172" s="41">
        <v>280.0</v>
      </c>
      <c r="G172" s="41">
        <v>70.0</v>
      </c>
      <c r="H172" s="41">
        <v>140.0</v>
      </c>
      <c r="I172" s="45">
        <v>8.11209854274862E14</v>
      </c>
      <c r="J172" s="41">
        <v>20000.0</v>
      </c>
      <c r="K172" s="41">
        <v>10000.0</v>
      </c>
      <c r="L172" s="41">
        <v>3600.0</v>
      </c>
      <c r="M172" s="41">
        <v>1800.0</v>
      </c>
      <c r="N172" s="41">
        <v>100.0</v>
      </c>
      <c r="O172" s="40" t="s">
        <v>1370</v>
      </c>
      <c r="P172" s="40" t="s">
        <v>1371</v>
      </c>
      <c r="Q172" s="40" t="s">
        <v>1372</v>
      </c>
      <c r="R172" s="40" t="s">
        <v>1373</v>
      </c>
      <c r="S172" s="40" t="b">
        <v>0</v>
      </c>
      <c r="T172" s="40" t="s">
        <v>1373</v>
      </c>
      <c r="U172" s="40" t="s">
        <v>212</v>
      </c>
      <c r="V172" s="40" t="s">
        <v>1374</v>
      </c>
      <c r="W172" s="40" t="s">
        <v>1375</v>
      </c>
      <c r="X172" s="40" t="s">
        <v>1376</v>
      </c>
      <c r="Y172" s="40" t="s">
        <v>1377</v>
      </c>
      <c r="Z172" s="40" t="b">
        <v>0</v>
      </c>
      <c r="AA172" s="40" t="b">
        <v>1</v>
      </c>
      <c r="AB172" s="40" t="b">
        <v>0</v>
      </c>
      <c r="AC172" s="40" t="b">
        <v>0</v>
      </c>
      <c r="AD172" s="40" t="s">
        <v>2591</v>
      </c>
      <c r="AE172" s="40" t="s">
        <v>2592</v>
      </c>
      <c r="AF172" s="46">
        <v>0.388585244391435</v>
      </c>
      <c r="AG172" s="41">
        <v>3600.6640131474</v>
      </c>
      <c r="AH172" s="42">
        <v>5.49E83</v>
      </c>
      <c r="AI172" s="45">
        <v>-5.20980616367399E15</v>
      </c>
      <c r="AJ172" s="40" t="s">
        <v>2593</v>
      </c>
      <c r="AK172" s="40" t="s">
        <v>2594</v>
      </c>
      <c r="AL172" s="41">
        <v>13390.0</v>
      </c>
      <c r="AM172" s="40" t="s">
        <v>2224</v>
      </c>
      <c r="AN172" s="40" t="s">
        <v>1383</v>
      </c>
      <c r="AO172" s="40" t="s">
        <v>224</v>
      </c>
      <c r="AP172" s="40" t="s">
        <v>2595</v>
      </c>
      <c r="AQ172" s="40" t="s">
        <v>2596</v>
      </c>
      <c r="AR172" s="40" t="s">
        <v>2597</v>
      </c>
      <c r="AS172" s="40" t="s">
        <v>2598</v>
      </c>
    </row>
    <row r="173">
      <c r="A173" s="41">
        <v>171.0</v>
      </c>
      <c r="B173" s="42">
        <v>1.67E9</v>
      </c>
      <c r="C173" s="41">
        <v>592692.0</v>
      </c>
      <c r="D173" s="40" t="s">
        <v>398</v>
      </c>
      <c r="E173" s="41" t="str">
        <f>IFERROR(__xludf.DUMMYFUNCTION("split(split(D173,""Instance_"", FALSE),"".mat"",false)"),"280_3")</f>
        <v>280_3</v>
      </c>
      <c r="F173" s="41">
        <v>280.0</v>
      </c>
      <c r="G173" s="41">
        <v>70.0</v>
      </c>
      <c r="H173" s="41">
        <v>140.0</v>
      </c>
      <c r="I173" s="45">
        <v>8.11209854274862E14</v>
      </c>
      <c r="J173" s="41">
        <v>20000.0</v>
      </c>
      <c r="K173" s="41">
        <v>10000.0</v>
      </c>
      <c r="L173" s="41">
        <v>3600.0</v>
      </c>
      <c r="M173" s="41">
        <v>1800.0</v>
      </c>
      <c r="N173" s="41">
        <v>100.0</v>
      </c>
      <c r="O173" s="40" t="s">
        <v>1370</v>
      </c>
      <c r="P173" s="40" t="s">
        <v>1371</v>
      </c>
      <c r="Q173" s="40" t="s">
        <v>1372</v>
      </c>
      <c r="R173" s="40" t="s">
        <v>1373</v>
      </c>
      <c r="S173" s="40" t="b">
        <v>0</v>
      </c>
      <c r="T173" s="40" t="s">
        <v>1373</v>
      </c>
      <c r="U173" s="40" t="s">
        <v>212</v>
      </c>
      <c r="V173" s="40" t="s">
        <v>1374</v>
      </c>
      <c r="W173" s="40" t="s">
        <v>1375</v>
      </c>
      <c r="X173" s="40" t="s">
        <v>1376</v>
      </c>
      <c r="Y173" s="40" t="s">
        <v>1377</v>
      </c>
      <c r="Z173" s="40" t="b">
        <v>0</v>
      </c>
      <c r="AA173" s="40" t="b">
        <v>1</v>
      </c>
      <c r="AB173" s="40" t="b">
        <v>0</v>
      </c>
      <c r="AC173" s="40" t="b">
        <v>0</v>
      </c>
      <c r="AD173" s="40" t="s">
        <v>2599</v>
      </c>
      <c r="AE173" s="40" t="s">
        <v>2600</v>
      </c>
      <c r="AF173" s="46">
        <v>0.725165608360511</v>
      </c>
      <c r="AG173" s="41">
        <v>3600.6308181286</v>
      </c>
      <c r="AH173" s="42">
        <v>1.5E84</v>
      </c>
      <c r="AI173" s="45">
        <v>-1.06069034369984E16</v>
      </c>
      <c r="AJ173" s="40" t="s">
        <v>2601</v>
      </c>
      <c r="AK173" s="40" t="s">
        <v>2602</v>
      </c>
      <c r="AL173" s="41">
        <v>13361.0</v>
      </c>
      <c r="AM173" s="40" t="s">
        <v>2224</v>
      </c>
      <c r="AN173" s="40" t="s">
        <v>1383</v>
      </c>
      <c r="AO173" s="40" t="s">
        <v>224</v>
      </c>
      <c r="AP173" s="40" t="s">
        <v>2603</v>
      </c>
      <c r="AQ173" s="40" t="s">
        <v>2604</v>
      </c>
      <c r="AR173" s="40" t="s">
        <v>2605</v>
      </c>
      <c r="AS173" s="40" t="s">
        <v>2606</v>
      </c>
    </row>
    <row r="174">
      <c r="A174" s="41">
        <v>172.0</v>
      </c>
      <c r="B174" s="42">
        <v>1.67E9</v>
      </c>
      <c r="C174" s="41">
        <v>138376.0</v>
      </c>
      <c r="D174" s="40" t="s">
        <v>398</v>
      </c>
      <c r="E174" s="41" t="str">
        <f>IFERROR(__xludf.DUMMYFUNCTION("split(split(D174,""Instance_"", FALSE),"".mat"",false)"),"280_3")</f>
        <v>280_3</v>
      </c>
      <c r="F174" s="41">
        <v>280.0</v>
      </c>
      <c r="G174" s="41">
        <v>70.0</v>
      </c>
      <c r="H174" s="41">
        <v>140.0</v>
      </c>
      <c r="I174" s="45">
        <v>8.11209854274862E14</v>
      </c>
      <c r="J174" s="41">
        <v>20000.0</v>
      </c>
      <c r="K174" s="41">
        <v>10000.0</v>
      </c>
      <c r="L174" s="41">
        <v>3600.0</v>
      </c>
      <c r="M174" s="41">
        <v>1800.0</v>
      </c>
      <c r="N174" s="41">
        <v>100.0</v>
      </c>
      <c r="O174" s="40" t="s">
        <v>1370</v>
      </c>
      <c r="P174" s="40" t="s">
        <v>1371</v>
      </c>
      <c r="Q174" s="40" t="s">
        <v>1372</v>
      </c>
      <c r="R174" s="40" t="s">
        <v>1373</v>
      </c>
      <c r="S174" s="40" t="b">
        <v>0</v>
      </c>
      <c r="T174" s="40" t="s">
        <v>1373</v>
      </c>
      <c r="U174" s="40" t="s">
        <v>212</v>
      </c>
      <c r="V174" s="40" t="s">
        <v>1374</v>
      </c>
      <c r="W174" s="40" t="s">
        <v>1375</v>
      </c>
      <c r="X174" s="40" t="s">
        <v>1376</v>
      </c>
      <c r="Y174" s="40" t="s">
        <v>1377</v>
      </c>
      <c r="Z174" s="40" t="b">
        <v>0</v>
      </c>
      <c r="AA174" s="40" t="b">
        <v>1</v>
      </c>
      <c r="AB174" s="40" t="b">
        <v>0</v>
      </c>
      <c r="AC174" s="40" t="b">
        <v>0</v>
      </c>
      <c r="AD174" s="40" t="s">
        <v>2607</v>
      </c>
      <c r="AE174" s="40" t="s">
        <v>2608</v>
      </c>
      <c r="AF174" s="46">
        <v>0.299733511372485</v>
      </c>
      <c r="AG174" s="41">
        <v>3600.7052295208</v>
      </c>
      <c r="AH174" s="42">
        <v>7.24E83</v>
      </c>
      <c r="AI174" s="45">
        <v>-6.30510514889619E15</v>
      </c>
      <c r="AJ174" s="40" t="s">
        <v>2609</v>
      </c>
      <c r="AK174" s="40" t="s">
        <v>2610</v>
      </c>
      <c r="AL174" s="41">
        <v>13260.0</v>
      </c>
      <c r="AM174" s="40" t="s">
        <v>2224</v>
      </c>
      <c r="AN174" s="40" t="s">
        <v>1383</v>
      </c>
      <c r="AO174" s="40" t="s">
        <v>224</v>
      </c>
      <c r="AP174" s="40" t="s">
        <v>2611</v>
      </c>
      <c r="AQ174" s="40" t="s">
        <v>2612</v>
      </c>
      <c r="AR174" s="40" t="s">
        <v>2613</v>
      </c>
      <c r="AS174" s="40" t="s">
        <v>2614</v>
      </c>
    </row>
    <row r="175">
      <c r="A175" s="41">
        <v>173.0</v>
      </c>
      <c r="B175" s="42">
        <v>1.67E9</v>
      </c>
      <c r="C175" s="41">
        <v>952017.0</v>
      </c>
      <c r="D175" s="40" t="s">
        <v>398</v>
      </c>
      <c r="E175" s="41" t="str">
        <f>IFERROR(__xludf.DUMMYFUNCTION("split(split(D175,""Instance_"", FALSE),"".mat"",false)"),"280_3")</f>
        <v>280_3</v>
      </c>
      <c r="F175" s="41">
        <v>280.0</v>
      </c>
      <c r="G175" s="41">
        <v>70.0</v>
      </c>
      <c r="H175" s="41">
        <v>140.0</v>
      </c>
      <c r="I175" s="45">
        <v>8.11209854274862E14</v>
      </c>
      <c r="J175" s="41">
        <v>20000.0</v>
      </c>
      <c r="K175" s="41">
        <v>10000.0</v>
      </c>
      <c r="L175" s="41">
        <v>3600.0</v>
      </c>
      <c r="M175" s="41">
        <v>1800.0</v>
      </c>
      <c r="N175" s="41">
        <v>100.0</v>
      </c>
      <c r="O175" s="40" t="s">
        <v>1370</v>
      </c>
      <c r="P175" s="40" t="s">
        <v>1371</v>
      </c>
      <c r="Q175" s="40" t="s">
        <v>1372</v>
      </c>
      <c r="R175" s="40" t="s">
        <v>1373</v>
      </c>
      <c r="S175" s="40" t="b">
        <v>0</v>
      </c>
      <c r="T175" s="40" t="s">
        <v>1373</v>
      </c>
      <c r="U175" s="40" t="s">
        <v>212</v>
      </c>
      <c r="V175" s="40" t="s">
        <v>1374</v>
      </c>
      <c r="W175" s="40" t="s">
        <v>1375</v>
      </c>
      <c r="X175" s="40" t="s">
        <v>1376</v>
      </c>
      <c r="Y175" s="40" t="s">
        <v>1377</v>
      </c>
      <c r="Z175" s="40" t="b">
        <v>0</v>
      </c>
      <c r="AA175" s="40" t="b">
        <v>1</v>
      </c>
      <c r="AB175" s="40" t="b">
        <v>0</v>
      </c>
      <c r="AC175" s="40" t="b">
        <v>0</v>
      </c>
      <c r="AD175" s="40" t="s">
        <v>2615</v>
      </c>
      <c r="AE175" s="40" t="s">
        <v>2616</v>
      </c>
      <c r="AF175" s="46">
        <v>0.442509381792</v>
      </c>
      <c r="AG175" s="41">
        <v>3600.7583789825</v>
      </c>
      <c r="AH175" s="42">
        <v>1.53E84</v>
      </c>
      <c r="AI175" s="45">
        <v>-4.54506895521433E16</v>
      </c>
      <c r="AJ175" s="40" t="s">
        <v>2617</v>
      </c>
      <c r="AK175" s="40" t="s">
        <v>2618</v>
      </c>
      <c r="AL175" s="41">
        <v>13259.0</v>
      </c>
      <c r="AM175" s="40" t="s">
        <v>2224</v>
      </c>
      <c r="AN175" s="40" t="s">
        <v>1383</v>
      </c>
      <c r="AO175" s="40" t="s">
        <v>224</v>
      </c>
      <c r="AP175" s="40" t="s">
        <v>2619</v>
      </c>
      <c r="AQ175" s="40" t="s">
        <v>2620</v>
      </c>
      <c r="AR175" s="40" t="s">
        <v>2621</v>
      </c>
      <c r="AS175" s="40" t="s">
        <v>2622</v>
      </c>
    </row>
    <row r="176">
      <c r="A176" s="41">
        <v>174.0</v>
      </c>
      <c r="B176" s="42">
        <v>1.67E9</v>
      </c>
      <c r="C176" s="41">
        <v>498506.0</v>
      </c>
      <c r="D176" s="40" t="s">
        <v>398</v>
      </c>
      <c r="E176" s="41" t="str">
        <f>IFERROR(__xludf.DUMMYFUNCTION("split(split(D176,""Instance_"", FALSE),"".mat"",false)"),"280_3")</f>
        <v>280_3</v>
      </c>
      <c r="F176" s="41">
        <v>280.0</v>
      </c>
      <c r="G176" s="41">
        <v>70.0</v>
      </c>
      <c r="H176" s="41">
        <v>140.0</v>
      </c>
      <c r="I176" s="45">
        <v>8.11209854274862E14</v>
      </c>
      <c r="J176" s="41">
        <v>20000.0</v>
      </c>
      <c r="K176" s="41">
        <v>10000.0</v>
      </c>
      <c r="L176" s="41">
        <v>3600.0</v>
      </c>
      <c r="M176" s="41">
        <v>1800.0</v>
      </c>
      <c r="N176" s="41">
        <v>100.0</v>
      </c>
      <c r="O176" s="40" t="s">
        <v>1370</v>
      </c>
      <c r="P176" s="40" t="s">
        <v>1371</v>
      </c>
      <c r="Q176" s="40" t="s">
        <v>1372</v>
      </c>
      <c r="R176" s="40" t="s">
        <v>1373</v>
      </c>
      <c r="S176" s="40" t="b">
        <v>0</v>
      </c>
      <c r="T176" s="40" t="s">
        <v>1373</v>
      </c>
      <c r="U176" s="40" t="s">
        <v>212</v>
      </c>
      <c r="V176" s="40" t="s">
        <v>1374</v>
      </c>
      <c r="W176" s="40" t="s">
        <v>1375</v>
      </c>
      <c r="X176" s="40" t="s">
        <v>1376</v>
      </c>
      <c r="Y176" s="40" t="s">
        <v>1377</v>
      </c>
      <c r="Z176" s="40" t="b">
        <v>0</v>
      </c>
      <c r="AA176" s="40" t="b">
        <v>1</v>
      </c>
      <c r="AB176" s="40" t="b">
        <v>0</v>
      </c>
      <c r="AC176" s="40" t="b">
        <v>0</v>
      </c>
      <c r="AD176" s="40" t="s">
        <v>2623</v>
      </c>
      <c r="AE176" s="40" t="s">
        <v>2624</v>
      </c>
      <c r="AF176" s="46">
        <v>0.29208866232544</v>
      </c>
      <c r="AG176" s="41">
        <v>3600.6262149811</v>
      </c>
      <c r="AH176" s="42">
        <v>6.25E83</v>
      </c>
      <c r="AI176" s="45">
        <v>-6.39934523987583E15</v>
      </c>
      <c r="AJ176" s="40" t="s">
        <v>2625</v>
      </c>
      <c r="AK176" s="40" t="s">
        <v>2626</v>
      </c>
      <c r="AL176" s="41">
        <v>13336.0</v>
      </c>
      <c r="AM176" s="40" t="s">
        <v>2224</v>
      </c>
      <c r="AN176" s="40" t="s">
        <v>1383</v>
      </c>
      <c r="AO176" s="40" t="s">
        <v>224</v>
      </c>
      <c r="AP176" s="40" t="s">
        <v>2627</v>
      </c>
      <c r="AQ176" s="40" t="s">
        <v>2628</v>
      </c>
      <c r="AR176" s="40" t="s">
        <v>2629</v>
      </c>
      <c r="AS176" s="40" t="s">
        <v>2630</v>
      </c>
    </row>
    <row r="177">
      <c r="A177" s="41">
        <v>175.0</v>
      </c>
      <c r="B177" s="42">
        <v>1.67E9</v>
      </c>
      <c r="C177" s="41">
        <v>900631.0</v>
      </c>
      <c r="D177" s="40" t="s">
        <v>398</v>
      </c>
      <c r="E177" s="41" t="str">
        <f>IFERROR(__xludf.DUMMYFUNCTION("split(split(D177,""Instance_"", FALSE),"".mat"",false)"),"280_3")</f>
        <v>280_3</v>
      </c>
      <c r="F177" s="41">
        <v>280.0</v>
      </c>
      <c r="G177" s="41">
        <v>70.0</v>
      </c>
      <c r="H177" s="41">
        <v>140.0</v>
      </c>
      <c r="I177" s="45">
        <v>8.11209854274862E14</v>
      </c>
      <c r="J177" s="41">
        <v>20000.0</v>
      </c>
      <c r="K177" s="41">
        <v>10000.0</v>
      </c>
      <c r="L177" s="41">
        <v>3600.0</v>
      </c>
      <c r="M177" s="41">
        <v>1800.0</v>
      </c>
      <c r="N177" s="41">
        <v>100.0</v>
      </c>
      <c r="O177" s="40" t="s">
        <v>1370</v>
      </c>
      <c r="P177" s="40" t="s">
        <v>1371</v>
      </c>
      <c r="Q177" s="40" t="s">
        <v>1372</v>
      </c>
      <c r="R177" s="40" t="s">
        <v>1373</v>
      </c>
      <c r="S177" s="40" t="b">
        <v>0</v>
      </c>
      <c r="T177" s="40" t="s">
        <v>1373</v>
      </c>
      <c r="U177" s="40" t="s">
        <v>212</v>
      </c>
      <c r="V177" s="40" t="s">
        <v>1374</v>
      </c>
      <c r="W177" s="40" t="s">
        <v>1375</v>
      </c>
      <c r="X177" s="40" t="s">
        <v>1376</v>
      </c>
      <c r="Y177" s="40" t="s">
        <v>1377</v>
      </c>
      <c r="Z177" s="40" t="b">
        <v>0</v>
      </c>
      <c r="AA177" s="40" t="b">
        <v>1</v>
      </c>
      <c r="AB177" s="40" t="b">
        <v>0</v>
      </c>
      <c r="AC177" s="40" t="b">
        <v>0</v>
      </c>
      <c r="AD177" s="40" t="s">
        <v>2631</v>
      </c>
      <c r="AE177" s="40" t="s">
        <v>2632</v>
      </c>
      <c r="AF177" s="46">
        <v>0.565543799481227</v>
      </c>
      <c r="AG177" s="41">
        <v>3600.7267608643</v>
      </c>
      <c r="AH177" s="42">
        <v>7.22E83</v>
      </c>
      <c r="AI177" s="45">
        <v>-3.02839090894962E15</v>
      </c>
      <c r="AJ177" s="40" t="s">
        <v>2633</v>
      </c>
      <c r="AK177" s="40" t="s">
        <v>2634</v>
      </c>
      <c r="AL177" s="41">
        <v>13260.0</v>
      </c>
      <c r="AM177" s="40" t="s">
        <v>2224</v>
      </c>
      <c r="AN177" s="40" t="s">
        <v>1383</v>
      </c>
      <c r="AO177" s="40" t="s">
        <v>224</v>
      </c>
      <c r="AP177" s="40" t="s">
        <v>2635</v>
      </c>
      <c r="AQ177" s="40" t="s">
        <v>2636</v>
      </c>
      <c r="AR177" s="40" t="s">
        <v>2637</v>
      </c>
      <c r="AS177" s="40" t="s">
        <v>2638</v>
      </c>
    </row>
    <row r="178">
      <c r="A178" s="41">
        <v>176.0</v>
      </c>
      <c r="B178" s="42">
        <v>1.67E9</v>
      </c>
      <c r="C178" s="41">
        <v>80755.0</v>
      </c>
      <c r="D178" s="40" t="s">
        <v>398</v>
      </c>
      <c r="E178" s="41" t="str">
        <f>IFERROR(__xludf.DUMMYFUNCTION("split(split(D178,""Instance_"", FALSE),"".mat"",false)"),"280_3")</f>
        <v>280_3</v>
      </c>
      <c r="F178" s="41">
        <v>280.0</v>
      </c>
      <c r="G178" s="41">
        <v>70.0</v>
      </c>
      <c r="H178" s="41">
        <v>140.0</v>
      </c>
      <c r="I178" s="45">
        <v>8.11209854274862E14</v>
      </c>
      <c r="J178" s="41">
        <v>20000.0</v>
      </c>
      <c r="K178" s="41">
        <v>10000.0</v>
      </c>
      <c r="L178" s="41">
        <v>3600.0</v>
      </c>
      <c r="M178" s="41">
        <v>1800.0</v>
      </c>
      <c r="N178" s="41">
        <v>100.0</v>
      </c>
      <c r="O178" s="40" t="s">
        <v>1370</v>
      </c>
      <c r="P178" s="40" t="s">
        <v>1371</v>
      </c>
      <c r="Q178" s="40" t="s">
        <v>1372</v>
      </c>
      <c r="R178" s="40" t="s">
        <v>1373</v>
      </c>
      <c r="S178" s="40" t="b">
        <v>0</v>
      </c>
      <c r="T178" s="40" t="s">
        <v>1373</v>
      </c>
      <c r="U178" s="40" t="s">
        <v>212</v>
      </c>
      <c r="V178" s="40" t="s">
        <v>1374</v>
      </c>
      <c r="W178" s="40" t="s">
        <v>1375</v>
      </c>
      <c r="X178" s="40" t="s">
        <v>1376</v>
      </c>
      <c r="Y178" s="40" t="s">
        <v>1377</v>
      </c>
      <c r="Z178" s="40" t="b">
        <v>0</v>
      </c>
      <c r="AA178" s="40" t="b">
        <v>1</v>
      </c>
      <c r="AB178" s="40" t="b">
        <v>0</v>
      </c>
      <c r="AC178" s="40" t="b">
        <v>0</v>
      </c>
      <c r="AD178" s="40" t="s">
        <v>2639</v>
      </c>
      <c r="AE178" s="40" t="s">
        <v>2640</v>
      </c>
      <c r="AF178" s="46">
        <v>0.328278705927912</v>
      </c>
      <c r="AG178" s="41">
        <v>3600.5855047703</v>
      </c>
      <c r="AH178" s="42">
        <v>1.48E84</v>
      </c>
      <c r="AI178" s="45">
        <v>-5.95322093046614E14</v>
      </c>
      <c r="AJ178" s="40" t="s">
        <v>2641</v>
      </c>
      <c r="AK178" s="40" t="s">
        <v>2642</v>
      </c>
      <c r="AL178" s="41">
        <v>13318.0</v>
      </c>
      <c r="AM178" s="40" t="s">
        <v>2224</v>
      </c>
      <c r="AN178" s="40" t="s">
        <v>1383</v>
      </c>
      <c r="AO178" s="40" t="s">
        <v>224</v>
      </c>
      <c r="AP178" s="40" t="s">
        <v>2643</v>
      </c>
      <c r="AQ178" s="40" t="s">
        <v>2644</v>
      </c>
      <c r="AR178" s="40" t="s">
        <v>2645</v>
      </c>
      <c r="AS178" s="40" t="s">
        <v>2646</v>
      </c>
    </row>
    <row r="179">
      <c r="A179" s="41">
        <v>177.0</v>
      </c>
      <c r="B179" s="42">
        <v>1.67E9</v>
      </c>
      <c r="C179" s="41">
        <v>132714.0</v>
      </c>
      <c r="D179" s="40" t="s">
        <v>398</v>
      </c>
      <c r="E179" s="41" t="str">
        <f>IFERROR(__xludf.DUMMYFUNCTION("split(split(D179,""Instance_"", FALSE),"".mat"",false)"),"280_3")</f>
        <v>280_3</v>
      </c>
      <c r="F179" s="41">
        <v>280.0</v>
      </c>
      <c r="G179" s="41">
        <v>70.0</v>
      </c>
      <c r="H179" s="41">
        <v>140.0</v>
      </c>
      <c r="I179" s="45">
        <v>8.11209854274862E14</v>
      </c>
      <c r="J179" s="41">
        <v>20000.0</v>
      </c>
      <c r="K179" s="41">
        <v>10000.0</v>
      </c>
      <c r="L179" s="41">
        <v>3600.0</v>
      </c>
      <c r="M179" s="41">
        <v>1800.0</v>
      </c>
      <c r="N179" s="41">
        <v>100.0</v>
      </c>
      <c r="O179" s="40" t="s">
        <v>1370</v>
      </c>
      <c r="P179" s="40" t="s">
        <v>1371</v>
      </c>
      <c r="Q179" s="40" t="s">
        <v>1372</v>
      </c>
      <c r="R179" s="40" t="s">
        <v>1373</v>
      </c>
      <c r="S179" s="40" t="b">
        <v>0</v>
      </c>
      <c r="T179" s="40" t="s">
        <v>1373</v>
      </c>
      <c r="U179" s="40" t="s">
        <v>212</v>
      </c>
      <c r="V179" s="40" t="s">
        <v>1374</v>
      </c>
      <c r="W179" s="40" t="s">
        <v>1375</v>
      </c>
      <c r="X179" s="40" t="s">
        <v>1376</v>
      </c>
      <c r="Y179" s="40" t="s">
        <v>1377</v>
      </c>
      <c r="Z179" s="40" t="b">
        <v>0</v>
      </c>
      <c r="AA179" s="40" t="b">
        <v>1</v>
      </c>
      <c r="AB179" s="40" t="b">
        <v>0</v>
      </c>
      <c r="AC179" s="40" t="b">
        <v>0</v>
      </c>
      <c r="AD179" s="40" t="s">
        <v>2647</v>
      </c>
      <c r="AE179" s="40" t="s">
        <v>2648</v>
      </c>
      <c r="AF179" s="46">
        <v>0.311754751744194</v>
      </c>
      <c r="AG179" s="41">
        <v>3600.5251500607</v>
      </c>
      <c r="AH179" s="42">
        <v>1.58E84</v>
      </c>
      <c r="AI179" s="45">
        <v>-6.1569161160786E15</v>
      </c>
      <c r="AJ179" s="40" t="s">
        <v>2649</v>
      </c>
      <c r="AK179" s="40" t="s">
        <v>2650</v>
      </c>
      <c r="AL179" s="41">
        <v>13330.0</v>
      </c>
      <c r="AM179" s="40" t="s">
        <v>2224</v>
      </c>
      <c r="AN179" s="40" t="s">
        <v>1383</v>
      </c>
      <c r="AO179" s="40" t="s">
        <v>224</v>
      </c>
      <c r="AP179" s="40" t="s">
        <v>2651</v>
      </c>
      <c r="AQ179" s="40" t="s">
        <v>2652</v>
      </c>
      <c r="AR179" s="40" t="s">
        <v>2653</v>
      </c>
      <c r="AS179" s="40" t="s">
        <v>2654</v>
      </c>
    </row>
    <row r="180">
      <c r="A180" s="41">
        <v>178.0</v>
      </c>
      <c r="B180" s="42">
        <v>1.67E9</v>
      </c>
      <c r="C180" s="41">
        <v>533893.0</v>
      </c>
      <c r="D180" s="40" t="s">
        <v>398</v>
      </c>
      <c r="E180" s="41" t="str">
        <f>IFERROR(__xludf.DUMMYFUNCTION("split(split(D180,""Instance_"", FALSE),"".mat"",false)"),"280_3")</f>
        <v>280_3</v>
      </c>
      <c r="F180" s="41">
        <v>280.0</v>
      </c>
      <c r="G180" s="41">
        <v>70.0</v>
      </c>
      <c r="H180" s="41">
        <v>140.0</v>
      </c>
      <c r="I180" s="45">
        <v>8.11209854274862E14</v>
      </c>
      <c r="J180" s="41">
        <v>20000.0</v>
      </c>
      <c r="K180" s="41">
        <v>10000.0</v>
      </c>
      <c r="L180" s="41">
        <v>3600.0</v>
      </c>
      <c r="M180" s="41">
        <v>1800.0</v>
      </c>
      <c r="N180" s="41">
        <v>100.0</v>
      </c>
      <c r="O180" s="40" t="s">
        <v>1370</v>
      </c>
      <c r="P180" s="40" t="s">
        <v>1371</v>
      </c>
      <c r="Q180" s="40" t="s">
        <v>1372</v>
      </c>
      <c r="R180" s="40" t="s">
        <v>1373</v>
      </c>
      <c r="S180" s="40" t="b">
        <v>0</v>
      </c>
      <c r="T180" s="40" t="s">
        <v>1373</v>
      </c>
      <c r="U180" s="40" t="s">
        <v>212</v>
      </c>
      <c r="V180" s="40" t="s">
        <v>1374</v>
      </c>
      <c r="W180" s="40" t="s">
        <v>1375</v>
      </c>
      <c r="X180" s="40" t="s">
        <v>1376</v>
      </c>
      <c r="Y180" s="40" t="s">
        <v>1377</v>
      </c>
      <c r="Z180" s="40" t="b">
        <v>0</v>
      </c>
      <c r="AA180" s="40" t="b">
        <v>1</v>
      </c>
      <c r="AB180" s="40" t="b">
        <v>0</v>
      </c>
      <c r="AC180" s="40" t="b">
        <v>0</v>
      </c>
      <c r="AD180" s="40" t="s">
        <v>2655</v>
      </c>
      <c r="AE180" s="40" t="s">
        <v>2656</v>
      </c>
      <c r="AF180" s="46">
        <v>0.44715402349761</v>
      </c>
      <c r="AG180" s="41">
        <v>3600.5792508125</v>
      </c>
      <c r="AH180" s="42">
        <v>4.96E83</v>
      </c>
      <c r="AI180" s="45">
        <v>-4.48781321946193E16</v>
      </c>
      <c r="AJ180" s="40" t="s">
        <v>2657</v>
      </c>
      <c r="AK180" s="40" t="s">
        <v>2658</v>
      </c>
      <c r="AL180" s="41">
        <v>13230.0</v>
      </c>
      <c r="AM180" s="40" t="s">
        <v>2224</v>
      </c>
      <c r="AN180" s="40" t="s">
        <v>1383</v>
      </c>
      <c r="AO180" s="40" t="s">
        <v>224</v>
      </c>
      <c r="AP180" s="40" t="s">
        <v>2659</v>
      </c>
      <c r="AQ180" s="40" t="s">
        <v>2660</v>
      </c>
      <c r="AR180" s="40" t="s">
        <v>2661</v>
      </c>
      <c r="AS180" s="40" t="s">
        <v>2662</v>
      </c>
    </row>
    <row r="181">
      <c r="A181" s="41">
        <v>179.0</v>
      </c>
      <c r="B181" s="42">
        <v>1.67E9</v>
      </c>
      <c r="C181" s="41">
        <v>654263.0</v>
      </c>
      <c r="D181" s="40" t="s">
        <v>398</v>
      </c>
      <c r="E181" s="41" t="str">
        <f>IFERROR(__xludf.DUMMYFUNCTION("split(split(D181,""Instance_"", FALSE),"".mat"",false)"),"280_3")</f>
        <v>280_3</v>
      </c>
      <c r="F181" s="41">
        <v>280.0</v>
      </c>
      <c r="G181" s="41">
        <v>70.0</v>
      </c>
      <c r="H181" s="41">
        <v>140.0</v>
      </c>
      <c r="I181" s="45">
        <v>8.11209854274862E14</v>
      </c>
      <c r="J181" s="41">
        <v>20000.0</v>
      </c>
      <c r="K181" s="41">
        <v>10000.0</v>
      </c>
      <c r="L181" s="41">
        <v>3600.0</v>
      </c>
      <c r="M181" s="41">
        <v>1800.0</v>
      </c>
      <c r="N181" s="41">
        <v>100.0</v>
      </c>
      <c r="O181" s="40" t="s">
        <v>1370</v>
      </c>
      <c r="P181" s="40" t="s">
        <v>1371</v>
      </c>
      <c r="Q181" s="40" t="s">
        <v>1372</v>
      </c>
      <c r="R181" s="40" t="s">
        <v>1373</v>
      </c>
      <c r="S181" s="40" t="b">
        <v>0</v>
      </c>
      <c r="T181" s="40" t="s">
        <v>1373</v>
      </c>
      <c r="U181" s="40" t="s">
        <v>212</v>
      </c>
      <c r="V181" s="40" t="s">
        <v>1374</v>
      </c>
      <c r="W181" s="40" t="s">
        <v>1375</v>
      </c>
      <c r="X181" s="40" t="s">
        <v>1376</v>
      </c>
      <c r="Y181" s="40" t="s">
        <v>1377</v>
      </c>
      <c r="Z181" s="40" t="b">
        <v>0</v>
      </c>
      <c r="AA181" s="40" t="b">
        <v>1</v>
      </c>
      <c r="AB181" s="40" t="b">
        <v>0</v>
      </c>
      <c r="AC181" s="40" t="b">
        <v>0</v>
      </c>
      <c r="AD181" s="40" t="s">
        <v>2663</v>
      </c>
      <c r="AE181" s="40" t="s">
        <v>2664</v>
      </c>
      <c r="AF181" s="46">
        <v>0.492283211497554</v>
      </c>
      <c r="AG181" s="41">
        <v>3600.5178985596</v>
      </c>
      <c r="AH181" s="42">
        <v>9.88E83</v>
      </c>
      <c r="AI181" s="45">
        <v>-3.93149369545559E16</v>
      </c>
      <c r="AJ181" s="40" t="s">
        <v>2665</v>
      </c>
      <c r="AK181" s="40" t="s">
        <v>2666</v>
      </c>
      <c r="AL181" s="41">
        <v>13237.0</v>
      </c>
      <c r="AM181" s="40" t="s">
        <v>2224</v>
      </c>
      <c r="AN181" s="40" t="s">
        <v>1383</v>
      </c>
      <c r="AO181" s="40" t="s">
        <v>224</v>
      </c>
      <c r="AP181" s="40" t="s">
        <v>2667</v>
      </c>
      <c r="AQ181" s="40" t="s">
        <v>2668</v>
      </c>
      <c r="AR181" s="40" t="s">
        <v>2669</v>
      </c>
      <c r="AS181" s="40" t="s">
        <v>2670</v>
      </c>
    </row>
    <row r="182">
      <c r="A182" s="41">
        <v>180.0</v>
      </c>
      <c r="B182" s="42">
        <v>1.67E9</v>
      </c>
      <c r="C182" s="41">
        <v>204180.0</v>
      </c>
      <c r="D182" s="40" t="s">
        <v>1305</v>
      </c>
      <c r="E182" s="41" t="str">
        <f>IFERROR(__xludf.DUMMYFUNCTION("split(split(D182,""Instance_"", FALSE),"".mat"",false)"),"300_1")</f>
        <v>300_1</v>
      </c>
      <c r="F182" s="41">
        <v>300.0</v>
      </c>
      <c r="G182" s="41">
        <v>75.0</v>
      </c>
      <c r="H182" s="41">
        <v>150.0</v>
      </c>
      <c r="I182" s="44" t="s">
        <v>2671</v>
      </c>
      <c r="J182" s="41">
        <v>20000.0</v>
      </c>
      <c r="K182" s="41">
        <v>10000.0</v>
      </c>
      <c r="L182" s="41">
        <v>3600.0</v>
      </c>
      <c r="M182" s="41">
        <v>1800.0</v>
      </c>
      <c r="N182" s="41">
        <v>100.0</v>
      </c>
      <c r="O182" s="40" t="s">
        <v>1370</v>
      </c>
      <c r="P182" s="40" t="s">
        <v>1371</v>
      </c>
      <c r="Q182" s="40" t="s">
        <v>1372</v>
      </c>
      <c r="R182" s="40" t="s">
        <v>1373</v>
      </c>
      <c r="S182" s="40" t="b">
        <v>0</v>
      </c>
      <c r="T182" s="40" t="s">
        <v>1373</v>
      </c>
      <c r="U182" s="40" t="s">
        <v>212</v>
      </c>
      <c r="V182" s="40" t="s">
        <v>1374</v>
      </c>
      <c r="W182" s="40" t="s">
        <v>1375</v>
      </c>
      <c r="X182" s="40" t="s">
        <v>1376</v>
      </c>
      <c r="Y182" s="40" t="s">
        <v>1377</v>
      </c>
      <c r="Z182" s="40" t="b">
        <v>0</v>
      </c>
      <c r="AA182" s="40" t="b">
        <v>1</v>
      </c>
      <c r="AB182" s="40" t="b">
        <v>0</v>
      </c>
      <c r="AC182" s="40" t="b">
        <v>0</v>
      </c>
      <c r="AD182" s="40" t="s">
        <v>2672</v>
      </c>
      <c r="AE182" s="40" t="s">
        <v>2673</v>
      </c>
      <c r="AF182" s="41">
        <v>3.89324586814262</v>
      </c>
      <c r="AG182" s="41">
        <v>3600.5878515244</v>
      </c>
      <c r="AH182" s="42">
        <v>1.43E90</v>
      </c>
      <c r="AI182" s="40" t="s">
        <v>2674</v>
      </c>
      <c r="AJ182" s="40" t="s">
        <v>2675</v>
      </c>
      <c r="AK182" s="40" t="s">
        <v>2676</v>
      </c>
      <c r="AL182" s="41">
        <v>11762.0</v>
      </c>
      <c r="AM182" s="40" t="s">
        <v>2224</v>
      </c>
      <c r="AN182" s="40" t="s">
        <v>1383</v>
      </c>
      <c r="AO182" s="40" t="s">
        <v>224</v>
      </c>
      <c r="AP182" s="40" t="s">
        <v>2677</v>
      </c>
      <c r="AQ182" s="40" t="s">
        <v>2678</v>
      </c>
      <c r="AR182" s="40" t="s">
        <v>2679</v>
      </c>
      <c r="AS182" s="40" t="s">
        <v>2680</v>
      </c>
    </row>
    <row r="183">
      <c r="A183" s="41">
        <v>181.0</v>
      </c>
      <c r="B183" s="42">
        <v>1.67E9</v>
      </c>
      <c r="C183" s="41">
        <v>647061.0</v>
      </c>
      <c r="D183" s="40" t="s">
        <v>1305</v>
      </c>
      <c r="E183" s="41" t="str">
        <f>IFERROR(__xludf.DUMMYFUNCTION("split(split(D183,""Instance_"", FALSE),"".mat"",false)"),"300_1")</f>
        <v>300_1</v>
      </c>
      <c r="F183" s="41">
        <v>300.0</v>
      </c>
      <c r="G183" s="41">
        <v>75.0</v>
      </c>
      <c r="H183" s="41">
        <v>150.0</v>
      </c>
      <c r="I183" s="44" t="s">
        <v>2671</v>
      </c>
      <c r="J183" s="41">
        <v>20000.0</v>
      </c>
      <c r="K183" s="41">
        <v>10000.0</v>
      </c>
      <c r="L183" s="41">
        <v>3600.0</v>
      </c>
      <c r="M183" s="41">
        <v>1800.0</v>
      </c>
      <c r="N183" s="41">
        <v>100.0</v>
      </c>
      <c r="O183" s="40" t="s">
        <v>1370</v>
      </c>
      <c r="P183" s="40" t="s">
        <v>1371</v>
      </c>
      <c r="Q183" s="40" t="s">
        <v>1372</v>
      </c>
      <c r="R183" s="40" t="s">
        <v>1373</v>
      </c>
      <c r="S183" s="40" t="b">
        <v>0</v>
      </c>
      <c r="T183" s="40" t="s">
        <v>1373</v>
      </c>
      <c r="U183" s="40" t="s">
        <v>212</v>
      </c>
      <c r="V183" s="40" t="s">
        <v>1374</v>
      </c>
      <c r="W183" s="40" t="s">
        <v>1375</v>
      </c>
      <c r="X183" s="40" t="s">
        <v>1376</v>
      </c>
      <c r="Y183" s="40" t="s">
        <v>1377</v>
      </c>
      <c r="Z183" s="40" t="b">
        <v>0</v>
      </c>
      <c r="AA183" s="40" t="b">
        <v>1</v>
      </c>
      <c r="AB183" s="40" t="b">
        <v>0</v>
      </c>
      <c r="AC183" s="40" t="b">
        <v>0</v>
      </c>
      <c r="AD183" s="40" t="s">
        <v>2681</v>
      </c>
      <c r="AE183" s="40" t="s">
        <v>2682</v>
      </c>
      <c r="AF183" s="41">
        <v>4.00590729345266</v>
      </c>
      <c r="AG183" s="41">
        <v>3600.7414560318</v>
      </c>
      <c r="AH183" s="42">
        <v>1.12E90</v>
      </c>
      <c r="AI183" s="40" t="s">
        <v>2674</v>
      </c>
      <c r="AJ183" s="40" t="s">
        <v>2683</v>
      </c>
      <c r="AK183" s="40" t="s">
        <v>2684</v>
      </c>
      <c r="AL183" s="41">
        <v>11742.0</v>
      </c>
      <c r="AM183" s="40" t="s">
        <v>2224</v>
      </c>
      <c r="AN183" s="40" t="s">
        <v>1383</v>
      </c>
      <c r="AO183" s="40" t="s">
        <v>224</v>
      </c>
      <c r="AP183" s="40" t="s">
        <v>2685</v>
      </c>
      <c r="AQ183" s="40" t="s">
        <v>2686</v>
      </c>
      <c r="AR183" s="40" t="s">
        <v>2687</v>
      </c>
      <c r="AS183" s="40" t="s">
        <v>2688</v>
      </c>
    </row>
    <row r="184">
      <c r="A184" s="41">
        <v>182.0</v>
      </c>
      <c r="B184" s="42">
        <v>1.67E9</v>
      </c>
      <c r="C184" s="41">
        <v>373531.0</v>
      </c>
      <c r="D184" s="40" t="s">
        <v>1305</v>
      </c>
      <c r="E184" s="41" t="str">
        <f>IFERROR(__xludf.DUMMYFUNCTION("split(split(D184,""Instance_"", FALSE),"".mat"",false)"),"300_1")</f>
        <v>300_1</v>
      </c>
      <c r="F184" s="41">
        <v>300.0</v>
      </c>
      <c r="G184" s="41">
        <v>75.0</v>
      </c>
      <c r="H184" s="41">
        <v>150.0</v>
      </c>
      <c r="I184" s="44" t="s">
        <v>2671</v>
      </c>
      <c r="J184" s="41">
        <v>20000.0</v>
      </c>
      <c r="K184" s="41">
        <v>10000.0</v>
      </c>
      <c r="L184" s="41">
        <v>3600.0</v>
      </c>
      <c r="M184" s="41">
        <v>1800.0</v>
      </c>
      <c r="N184" s="41">
        <v>100.0</v>
      </c>
      <c r="O184" s="40" t="s">
        <v>1370</v>
      </c>
      <c r="P184" s="40" t="s">
        <v>1371</v>
      </c>
      <c r="Q184" s="40" t="s">
        <v>1372</v>
      </c>
      <c r="R184" s="40" t="s">
        <v>1373</v>
      </c>
      <c r="S184" s="40" t="b">
        <v>0</v>
      </c>
      <c r="T184" s="40" t="s">
        <v>1373</v>
      </c>
      <c r="U184" s="40" t="s">
        <v>212</v>
      </c>
      <c r="V184" s="40" t="s">
        <v>1374</v>
      </c>
      <c r="W184" s="40" t="s">
        <v>1375</v>
      </c>
      <c r="X184" s="40" t="s">
        <v>1376</v>
      </c>
      <c r="Y184" s="40" t="s">
        <v>1377</v>
      </c>
      <c r="Z184" s="40" t="b">
        <v>0</v>
      </c>
      <c r="AA184" s="40" t="b">
        <v>1</v>
      </c>
      <c r="AB184" s="40" t="b">
        <v>0</v>
      </c>
      <c r="AC184" s="40" t="b">
        <v>0</v>
      </c>
      <c r="AD184" s="40" t="s">
        <v>2689</v>
      </c>
      <c r="AE184" s="40" t="s">
        <v>2690</v>
      </c>
      <c r="AF184" s="41">
        <v>3.76500229824768</v>
      </c>
      <c r="AG184" s="41">
        <v>3600.6039507389</v>
      </c>
      <c r="AH184" s="42">
        <v>4.02E89</v>
      </c>
      <c r="AI184" s="40" t="s">
        <v>2674</v>
      </c>
      <c r="AJ184" s="40" t="s">
        <v>2691</v>
      </c>
      <c r="AK184" s="40" t="s">
        <v>2692</v>
      </c>
      <c r="AL184" s="41">
        <v>11619.0</v>
      </c>
      <c r="AM184" s="40" t="s">
        <v>2224</v>
      </c>
      <c r="AN184" s="40" t="s">
        <v>1383</v>
      </c>
      <c r="AO184" s="40" t="s">
        <v>224</v>
      </c>
      <c r="AP184" s="40" t="s">
        <v>2693</v>
      </c>
      <c r="AQ184" s="40" t="s">
        <v>2694</v>
      </c>
      <c r="AR184" s="40" t="s">
        <v>2695</v>
      </c>
      <c r="AS184" s="40" t="s">
        <v>2696</v>
      </c>
    </row>
    <row r="185">
      <c r="A185" s="41">
        <v>183.0</v>
      </c>
      <c r="B185" s="42">
        <v>1.67E9</v>
      </c>
      <c r="C185" s="41">
        <v>534465.0</v>
      </c>
      <c r="D185" s="40" t="s">
        <v>1305</v>
      </c>
      <c r="E185" s="41" t="str">
        <f>IFERROR(__xludf.DUMMYFUNCTION("split(split(D185,""Instance_"", FALSE),"".mat"",false)"),"300_1")</f>
        <v>300_1</v>
      </c>
      <c r="F185" s="41">
        <v>300.0</v>
      </c>
      <c r="G185" s="41">
        <v>75.0</v>
      </c>
      <c r="H185" s="41">
        <v>150.0</v>
      </c>
      <c r="I185" s="44" t="s">
        <v>2671</v>
      </c>
      <c r="J185" s="41">
        <v>20000.0</v>
      </c>
      <c r="K185" s="41">
        <v>10000.0</v>
      </c>
      <c r="L185" s="41">
        <v>3600.0</v>
      </c>
      <c r="M185" s="41">
        <v>1800.0</v>
      </c>
      <c r="N185" s="41">
        <v>100.0</v>
      </c>
      <c r="O185" s="40" t="s">
        <v>1370</v>
      </c>
      <c r="P185" s="40" t="s">
        <v>1371</v>
      </c>
      <c r="Q185" s="40" t="s">
        <v>1372</v>
      </c>
      <c r="R185" s="40" t="s">
        <v>1373</v>
      </c>
      <c r="S185" s="40" t="b">
        <v>0</v>
      </c>
      <c r="T185" s="40" t="s">
        <v>1373</v>
      </c>
      <c r="U185" s="40" t="s">
        <v>212</v>
      </c>
      <c r="V185" s="40" t="s">
        <v>1374</v>
      </c>
      <c r="W185" s="40" t="s">
        <v>1375</v>
      </c>
      <c r="X185" s="40" t="s">
        <v>1376</v>
      </c>
      <c r="Y185" s="40" t="s">
        <v>1377</v>
      </c>
      <c r="Z185" s="40" t="b">
        <v>0</v>
      </c>
      <c r="AA185" s="40" t="b">
        <v>1</v>
      </c>
      <c r="AB185" s="40" t="b">
        <v>0</v>
      </c>
      <c r="AC185" s="40" t="b">
        <v>0</v>
      </c>
      <c r="AD185" s="40" t="s">
        <v>2697</v>
      </c>
      <c r="AE185" s="40" t="s">
        <v>2698</v>
      </c>
      <c r="AF185" s="41">
        <v>4.28450116433159</v>
      </c>
      <c r="AG185" s="41">
        <v>3600.7649662495</v>
      </c>
      <c r="AH185" s="42">
        <v>1.37E90</v>
      </c>
      <c r="AI185" s="40" t="s">
        <v>2674</v>
      </c>
      <c r="AJ185" s="40" t="s">
        <v>2699</v>
      </c>
      <c r="AK185" s="40" t="s">
        <v>2700</v>
      </c>
      <c r="AL185" s="41">
        <v>11656.0</v>
      </c>
      <c r="AM185" s="40" t="s">
        <v>2224</v>
      </c>
      <c r="AN185" s="40" t="s">
        <v>1383</v>
      </c>
      <c r="AO185" s="40" t="s">
        <v>224</v>
      </c>
      <c r="AP185" s="40" t="s">
        <v>2701</v>
      </c>
      <c r="AQ185" s="40" t="s">
        <v>2702</v>
      </c>
      <c r="AR185" s="40" t="s">
        <v>2703</v>
      </c>
      <c r="AS185" s="40" t="s">
        <v>2704</v>
      </c>
    </row>
    <row r="186">
      <c r="A186" s="41">
        <v>184.0</v>
      </c>
      <c r="B186" s="42">
        <v>1.67E9</v>
      </c>
      <c r="C186" s="41">
        <v>344881.0</v>
      </c>
      <c r="D186" s="40" t="s">
        <v>1305</v>
      </c>
      <c r="E186" s="41" t="str">
        <f>IFERROR(__xludf.DUMMYFUNCTION("split(split(D186,""Instance_"", FALSE),"".mat"",false)"),"300_1")</f>
        <v>300_1</v>
      </c>
      <c r="F186" s="41">
        <v>300.0</v>
      </c>
      <c r="G186" s="41">
        <v>75.0</v>
      </c>
      <c r="H186" s="41">
        <v>150.0</v>
      </c>
      <c r="I186" s="44" t="s">
        <v>2671</v>
      </c>
      <c r="J186" s="41">
        <v>20000.0</v>
      </c>
      <c r="K186" s="41">
        <v>10000.0</v>
      </c>
      <c r="L186" s="41">
        <v>3600.0</v>
      </c>
      <c r="M186" s="41">
        <v>1800.0</v>
      </c>
      <c r="N186" s="41">
        <v>100.0</v>
      </c>
      <c r="O186" s="40" t="s">
        <v>1370</v>
      </c>
      <c r="P186" s="40" t="s">
        <v>1371</v>
      </c>
      <c r="Q186" s="40" t="s">
        <v>1372</v>
      </c>
      <c r="R186" s="40" t="s">
        <v>1373</v>
      </c>
      <c r="S186" s="40" t="b">
        <v>0</v>
      </c>
      <c r="T186" s="40" t="s">
        <v>1373</v>
      </c>
      <c r="U186" s="40" t="s">
        <v>212</v>
      </c>
      <c r="V186" s="40" t="s">
        <v>1374</v>
      </c>
      <c r="W186" s="40" t="s">
        <v>1375</v>
      </c>
      <c r="X186" s="40" t="s">
        <v>1376</v>
      </c>
      <c r="Y186" s="40" t="s">
        <v>1377</v>
      </c>
      <c r="Z186" s="40" t="b">
        <v>0</v>
      </c>
      <c r="AA186" s="40" t="b">
        <v>1</v>
      </c>
      <c r="AB186" s="40" t="b">
        <v>0</v>
      </c>
      <c r="AC186" s="40" t="b">
        <v>0</v>
      </c>
      <c r="AD186" s="40" t="s">
        <v>2705</v>
      </c>
      <c r="AE186" s="40" t="s">
        <v>2706</v>
      </c>
      <c r="AF186" s="41">
        <v>4.11099221140037</v>
      </c>
      <c r="AG186" s="41">
        <v>3600.716483593</v>
      </c>
      <c r="AH186" s="42">
        <v>1.89E90</v>
      </c>
      <c r="AI186" s="40" t="s">
        <v>2674</v>
      </c>
      <c r="AJ186" s="40" t="s">
        <v>2707</v>
      </c>
      <c r="AK186" s="40" t="s">
        <v>2708</v>
      </c>
      <c r="AL186" s="41">
        <v>11614.0</v>
      </c>
      <c r="AM186" s="40" t="s">
        <v>2224</v>
      </c>
      <c r="AN186" s="40" t="s">
        <v>1383</v>
      </c>
      <c r="AO186" s="40" t="s">
        <v>224</v>
      </c>
      <c r="AP186" s="40" t="s">
        <v>2709</v>
      </c>
      <c r="AQ186" s="40" t="s">
        <v>2710</v>
      </c>
      <c r="AR186" s="40" t="s">
        <v>2711</v>
      </c>
      <c r="AS186" s="40" t="s">
        <v>2712</v>
      </c>
    </row>
    <row r="187">
      <c r="A187" s="41">
        <v>185.0</v>
      </c>
      <c r="B187" s="42">
        <v>1.67E9</v>
      </c>
      <c r="C187" s="41">
        <v>67830.0</v>
      </c>
      <c r="D187" s="40" t="s">
        <v>1305</v>
      </c>
      <c r="E187" s="41" t="str">
        <f>IFERROR(__xludf.DUMMYFUNCTION("split(split(D187,""Instance_"", FALSE),"".mat"",false)"),"300_1")</f>
        <v>300_1</v>
      </c>
      <c r="F187" s="41">
        <v>300.0</v>
      </c>
      <c r="G187" s="41">
        <v>75.0</v>
      </c>
      <c r="H187" s="41">
        <v>150.0</v>
      </c>
      <c r="I187" s="44" t="s">
        <v>2671</v>
      </c>
      <c r="J187" s="41">
        <v>20000.0</v>
      </c>
      <c r="K187" s="41">
        <v>10000.0</v>
      </c>
      <c r="L187" s="41">
        <v>3600.0</v>
      </c>
      <c r="M187" s="41">
        <v>1800.0</v>
      </c>
      <c r="N187" s="41">
        <v>100.0</v>
      </c>
      <c r="O187" s="40" t="s">
        <v>1370</v>
      </c>
      <c r="P187" s="40" t="s">
        <v>1371</v>
      </c>
      <c r="Q187" s="40" t="s">
        <v>1372</v>
      </c>
      <c r="R187" s="40" t="s">
        <v>1373</v>
      </c>
      <c r="S187" s="40" t="b">
        <v>0</v>
      </c>
      <c r="T187" s="40" t="s">
        <v>1373</v>
      </c>
      <c r="U187" s="40" t="s">
        <v>212</v>
      </c>
      <c r="V187" s="40" t="s">
        <v>1374</v>
      </c>
      <c r="W187" s="40" t="s">
        <v>1375</v>
      </c>
      <c r="X187" s="40" t="s">
        <v>1376</v>
      </c>
      <c r="Y187" s="40" t="s">
        <v>1377</v>
      </c>
      <c r="Z187" s="40" t="b">
        <v>0</v>
      </c>
      <c r="AA187" s="40" t="b">
        <v>1</v>
      </c>
      <c r="AB187" s="40" t="b">
        <v>0</v>
      </c>
      <c r="AC187" s="40" t="b">
        <v>0</v>
      </c>
      <c r="AD187" s="40" t="s">
        <v>2713</v>
      </c>
      <c r="AE187" s="40" t="s">
        <v>2714</v>
      </c>
      <c r="AF187" s="41">
        <v>4.13130667537342</v>
      </c>
      <c r="AG187" s="41">
        <v>3600.7770991325</v>
      </c>
      <c r="AH187" s="42">
        <v>1.07E89</v>
      </c>
      <c r="AI187" s="40" t="s">
        <v>2674</v>
      </c>
      <c r="AJ187" s="40" t="s">
        <v>2715</v>
      </c>
      <c r="AK187" s="40" t="s">
        <v>2716</v>
      </c>
      <c r="AL187" s="41">
        <v>11611.0</v>
      </c>
      <c r="AM187" s="40" t="s">
        <v>2224</v>
      </c>
      <c r="AN187" s="40" t="s">
        <v>1383</v>
      </c>
      <c r="AO187" s="40" t="s">
        <v>224</v>
      </c>
      <c r="AP187" s="40" t="s">
        <v>2717</v>
      </c>
      <c r="AQ187" s="40" t="s">
        <v>2718</v>
      </c>
      <c r="AR187" s="40" t="s">
        <v>2719</v>
      </c>
      <c r="AS187" s="40" t="s">
        <v>2720</v>
      </c>
    </row>
    <row r="188">
      <c r="A188" s="41">
        <v>186.0</v>
      </c>
      <c r="B188" s="42">
        <v>1.67E9</v>
      </c>
      <c r="C188" s="41">
        <v>746522.0</v>
      </c>
      <c r="D188" s="40" t="s">
        <v>1305</v>
      </c>
      <c r="E188" s="41" t="str">
        <f>IFERROR(__xludf.DUMMYFUNCTION("split(split(D188,""Instance_"", FALSE),"".mat"",false)"),"300_1")</f>
        <v>300_1</v>
      </c>
      <c r="F188" s="41">
        <v>300.0</v>
      </c>
      <c r="G188" s="41">
        <v>75.0</v>
      </c>
      <c r="H188" s="41">
        <v>150.0</v>
      </c>
      <c r="I188" s="44" t="s">
        <v>2671</v>
      </c>
      <c r="J188" s="41">
        <v>20000.0</v>
      </c>
      <c r="K188" s="41">
        <v>10000.0</v>
      </c>
      <c r="L188" s="41">
        <v>3600.0</v>
      </c>
      <c r="M188" s="41">
        <v>1800.0</v>
      </c>
      <c r="N188" s="41">
        <v>100.0</v>
      </c>
      <c r="O188" s="40" t="s">
        <v>1370</v>
      </c>
      <c r="P188" s="40" t="s">
        <v>1371</v>
      </c>
      <c r="Q188" s="40" t="s">
        <v>1372</v>
      </c>
      <c r="R188" s="40" t="s">
        <v>1373</v>
      </c>
      <c r="S188" s="40" t="b">
        <v>0</v>
      </c>
      <c r="T188" s="40" t="s">
        <v>1373</v>
      </c>
      <c r="U188" s="40" t="s">
        <v>212</v>
      </c>
      <c r="V188" s="40" t="s">
        <v>1374</v>
      </c>
      <c r="W188" s="40" t="s">
        <v>1375</v>
      </c>
      <c r="X188" s="40" t="s">
        <v>1376</v>
      </c>
      <c r="Y188" s="40" t="s">
        <v>1377</v>
      </c>
      <c r="Z188" s="40" t="b">
        <v>0</v>
      </c>
      <c r="AA188" s="40" t="b">
        <v>1</v>
      </c>
      <c r="AB188" s="40" t="b">
        <v>0</v>
      </c>
      <c r="AC188" s="40" t="b">
        <v>0</v>
      </c>
      <c r="AD188" s="40" t="s">
        <v>2721</v>
      </c>
      <c r="AE188" s="40" t="s">
        <v>2722</v>
      </c>
      <c r="AF188" s="41">
        <v>4.03389818179279</v>
      </c>
      <c r="AG188" s="41">
        <v>3600.5753555298</v>
      </c>
      <c r="AH188" s="42">
        <v>5.26E89</v>
      </c>
      <c r="AI188" s="40" t="s">
        <v>2674</v>
      </c>
      <c r="AJ188" s="40" t="s">
        <v>2723</v>
      </c>
      <c r="AK188" s="40" t="s">
        <v>2724</v>
      </c>
      <c r="AL188" s="41">
        <v>11564.0</v>
      </c>
      <c r="AM188" s="40" t="s">
        <v>2224</v>
      </c>
      <c r="AN188" s="40" t="s">
        <v>1383</v>
      </c>
      <c r="AO188" s="40" t="s">
        <v>224</v>
      </c>
      <c r="AP188" s="40" t="s">
        <v>2725</v>
      </c>
      <c r="AQ188" s="40" t="s">
        <v>2726</v>
      </c>
      <c r="AR188" s="40" t="s">
        <v>2727</v>
      </c>
      <c r="AS188" s="40" t="s">
        <v>2728</v>
      </c>
    </row>
    <row r="189">
      <c r="A189" s="41">
        <v>187.0</v>
      </c>
      <c r="B189" s="42">
        <v>1.67E9</v>
      </c>
      <c r="C189" s="41">
        <v>166427.0</v>
      </c>
      <c r="D189" s="40" t="s">
        <v>1305</v>
      </c>
      <c r="E189" s="41" t="str">
        <f>IFERROR(__xludf.DUMMYFUNCTION("split(split(D189,""Instance_"", FALSE),"".mat"",false)"),"300_1")</f>
        <v>300_1</v>
      </c>
      <c r="F189" s="41">
        <v>300.0</v>
      </c>
      <c r="G189" s="41">
        <v>75.0</v>
      </c>
      <c r="H189" s="41">
        <v>150.0</v>
      </c>
      <c r="I189" s="44" t="s">
        <v>2671</v>
      </c>
      <c r="J189" s="41">
        <v>20000.0</v>
      </c>
      <c r="K189" s="41">
        <v>10000.0</v>
      </c>
      <c r="L189" s="41">
        <v>3600.0</v>
      </c>
      <c r="M189" s="41">
        <v>1800.0</v>
      </c>
      <c r="N189" s="41">
        <v>100.0</v>
      </c>
      <c r="O189" s="40" t="s">
        <v>1370</v>
      </c>
      <c r="P189" s="40" t="s">
        <v>1371</v>
      </c>
      <c r="Q189" s="40" t="s">
        <v>1372</v>
      </c>
      <c r="R189" s="40" t="s">
        <v>1373</v>
      </c>
      <c r="S189" s="40" t="b">
        <v>0</v>
      </c>
      <c r="T189" s="40" t="s">
        <v>1373</v>
      </c>
      <c r="U189" s="40" t="s">
        <v>212</v>
      </c>
      <c r="V189" s="40" t="s">
        <v>1374</v>
      </c>
      <c r="W189" s="40" t="s">
        <v>1375</v>
      </c>
      <c r="X189" s="40" t="s">
        <v>1376</v>
      </c>
      <c r="Y189" s="40" t="s">
        <v>1377</v>
      </c>
      <c r="Z189" s="40" t="b">
        <v>0</v>
      </c>
      <c r="AA189" s="40" t="b">
        <v>1</v>
      </c>
      <c r="AB189" s="40" t="b">
        <v>0</v>
      </c>
      <c r="AC189" s="40" t="b">
        <v>0</v>
      </c>
      <c r="AD189" s="40" t="s">
        <v>2729</v>
      </c>
      <c r="AE189" s="40" t="s">
        <v>2730</v>
      </c>
      <c r="AF189" s="41">
        <v>3.97412397438175</v>
      </c>
      <c r="AG189" s="41">
        <v>3600.7324762344</v>
      </c>
      <c r="AH189" s="42">
        <v>2.8E89</v>
      </c>
      <c r="AI189" s="40" t="s">
        <v>2674</v>
      </c>
      <c r="AJ189" s="40" t="s">
        <v>2731</v>
      </c>
      <c r="AK189" s="40" t="s">
        <v>2732</v>
      </c>
      <c r="AL189" s="41">
        <v>11486.0</v>
      </c>
      <c r="AM189" s="40" t="s">
        <v>2224</v>
      </c>
      <c r="AN189" s="40" t="s">
        <v>1383</v>
      </c>
      <c r="AO189" s="40" t="s">
        <v>224</v>
      </c>
      <c r="AP189" s="40" t="s">
        <v>2733</v>
      </c>
      <c r="AQ189" s="40" t="s">
        <v>2734</v>
      </c>
      <c r="AR189" s="40" t="s">
        <v>2735</v>
      </c>
      <c r="AS189" s="40" t="s">
        <v>2736</v>
      </c>
    </row>
    <row r="190">
      <c r="A190" s="41">
        <v>188.0</v>
      </c>
      <c r="B190" s="42">
        <v>1.67E9</v>
      </c>
      <c r="C190" s="41">
        <v>237831.0</v>
      </c>
      <c r="D190" s="40" t="s">
        <v>1305</v>
      </c>
      <c r="E190" s="41" t="str">
        <f>IFERROR(__xludf.DUMMYFUNCTION("split(split(D190,""Instance_"", FALSE),"".mat"",false)"),"300_1")</f>
        <v>300_1</v>
      </c>
      <c r="F190" s="41">
        <v>300.0</v>
      </c>
      <c r="G190" s="41">
        <v>75.0</v>
      </c>
      <c r="H190" s="41">
        <v>150.0</v>
      </c>
      <c r="I190" s="44" t="s">
        <v>2671</v>
      </c>
      <c r="J190" s="41">
        <v>20000.0</v>
      </c>
      <c r="K190" s="41">
        <v>10000.0</v>
      </c>
      <c r="L190" s="41">
        <v>3600.0</v>
      </c>
      <c r="M190" s="41">
        <v>1800.0</v>
      </c>
      <c r="N190" s="41">
        <v>100.0</v>
      </c>
      <c r="O190" s="40" t="s">
        <v>1370</v>
      </c>
      <c r="P190" s="40" t="s">
        <v>1371</v>
      </c>
      <c r="Q190" s="40" t="s">
        <v>1372</v>
      </c>
      <c r="R190" s="40" t="s">
        <v>1373</v>
      </c>
      <c r="S190" s="40" t="b">
        <v>0</v>
      </c>
      <c r="T190" s="40" t="s">
        <v>1373</v>
      </c>
      <c r="U190" s="40" t="s">
        <v>212</v>
      </c>
      <c r="V190" s="40" t="s">
        <v>1374</v>
      </c>
      <c r="W190" s="40" t="s">
        <v>1375</v>
      </c>
      <c r="X190" s="40" t="s">
        <v>1376</v>
      </c>
      <c r="Y190" s="40" t="s">
        <v>1377</v>
      </c>
      <c r="Z190" s="40" t="b">
        <v>0</v>
      </c>
      <c r="AA190" s="40" t="b">
        <v>1</v>
      </c>
      <c r="AB190" s="40" t="b">
        <v>0</v>
      </c>
      <c r="AC190" s="40" t="b">
        <v>0</v>
      </c>
      <c r="AD190" s="40" t="s">
        <v>2737</v>
      </c>
      <c r="AE190" s="40" t="s">
        <v>2738</v>
      </c>
      <c r="AF190" s="41">
        <v>3.98054422725902</v>
      </c>
      <c r="AG190" s="41">
        <v>3600.5250899792</v>
      </c>
      <c r="AH190" s="42">
        <v>1.6E90</v>
      </c>
      <c r="AI190" s="40" t="s">
        <v>2674</v>
      </c>
      <c r="AJ190" s="40" t="s">
        <v>2739</v>
      </c>
      <c r="AK190" s="40" t="s">
        <v>2740</v>
      </c>
      <c r="AL190" s="41">
        <v>11490.0</v>
      </c>
      <c r="AM190" s="40" t="s">
        <v>2224</v>
      </c>
      <c r="AN190" s="40" t="s">
        <v>1383</v>
      </c>
      <c r="AO190" s="40" t="s">
        <v>224</v>
      </c>
      <c r="AP190" s="40" t="s">
        <v>2741</v>
      </c>
      <c r="AQ190" s="40" t="s">
        <v>2742</v>
      </c>
      <c r="AR190" s="40" t="s">
        <v>2743</v>
      </c>
      <c r="AS190" s="40" t="s">
        <v>2744</v>
      </c>
    </row>
    <row r="191">
      <c r="A191" s="41">
        <v>189.0</v>
      </c>
      <c r="B191" s="42">
        <v>1.67E9</v>
      </c>
      <c r="C191" s="41">
        <v>89073.0</v>
      </c>
      <c r="D191" s="40" t="s">
        <v>1305</v>
      </c>
      <c r="E191" s="41" t="str">
        <f>IFERROR(__xludf.DUMMYFUNCTION("split(split(D191,""Instance_"", FALSE),"".mat"",false)"),"300_1")</f>
        <v>300_1</v>
      </c>
      <c r="F191" s="41">
        <v>300.0</v>
      </c>
      <c r="G191" s="41">
        <v>75.0</v>
      </c>
      <c r="H191" s="41">
        <v>150.0</v>
      </c>
      <c r="I191" s="44" t="s">
        <v>2671</v>
      </c>
      <c r="J191" s="41">
        <v>20000.0</v>
      </c>
      <c r="K191" s="41">
        <v>10000.0</v>
      </c>
      <c r="L191" s="41">
        <v>3600.0</v>
      </c>
      <c r="M191" s="41">
        <v>1800.0</v>
      </c>
      <c r="N191" s="41">
        <v>100.0</v>
      </c>
      <c r="O191" s="40" t="s">
        <v>1370</v>
      </c>
      <c r="P191" s="40" t="s">
        <v>1371</v>
      </c>
      <c r="Q191" s="40" t="s">
        <v>1372</v>
      </c>
      <c r="R191" s="40" t="s">
        <v>1373</v>
      </c>
      <c r="S191" s="40" t="b">
        <v>0</v>
      </c>
      <c r="T191" s="40" t="s">
        <v>1373</v>
      </c>
      <c r="U191" s="40" t="s">
        <v>212</v>
      </c>
      <c r="V191" s="40" t="s">
        <v>1374</v>
      </c>
      <c r="W191" s="40" t="s">
        <v>1375</v>
      </c>
      <c r="X191" s="40" t="s">
        <v>1376</v>
      </c>
      <c r="Y191" s="40" t="s">
        <v>1377</v>
      </c>
      <c r="Z191" s="40" t="b">
        <v>0</v>
      </c>
      <c r="AA191" s="40" t="b">
        <v>1</v>
      </c>
      <c r="AB191" s="40" t="b">
        <v>0</v>
      </c>
      <c r="AC191" s="40" t="b">
        <v>0</v>
      </c>
      <c r="AD191" s="40" t="s">
        <v>2745</v>
      </c>
      <c r="AE191" s="40" t="s">
        <v>2746</v>
      </c>
      <c r="AF191" s="41">
        <v>4.06960074863494</v>
      </c>
      <c r="AG191" s="41">
        <v>3600.5694711208</v>
      </c>
      <c r="AH191" s="42">
        <v>7.54E89</v>
      </c>
      <c r="AI191" s="40" t="s">
        <v>2674</v>
      </c>
      <c r="AJ191" s="40" t="s">
        <v>2747</v>
      </c>
      <c r="AK191" s="40" t="s">
        <v>2748</v>
      </c>
      <c r="AL191" s="41">
        <v>11563.0</v>
      </c>
      <c r="AM191" s="40" t="s">
        <v>2224</v>
      </c>
      <c r="AN191" s="40" t="s">
        <v>1383</v>
      </c>
      <c r="AO191" s="40" t="s">
        <v>224</v>
      </c>
      <c r="AP191" s="40" t="s">
        <v>2749</v>
      </c>
      <c r="AQ191" s="40" t="s">
        <v>2750</v>
      </c>
      <c r="AR191" s="40" t="s">
        <v>2751</v>
      </c>
      <c r="AS191" s="40" t="s">
        <v>2752</v>
      </c>
    </row>
    <row r="192">
      <c r="A192" s="41">
        <v>190.0</v>
      </c>
      <c r="B192" s="42">
        <v>1.67E9</v>
      </c>
      <c r="C192" s="41">
        <v>64155.0</v>
      </c>
      <c r="D192" s="40" t="s">
        <v>1326</v>
      </c>
      <c r="E192" s="41" t="str">
        <f>IFERROR(__xludf.DUMMYFUNCTION("split(split(D192,""Instance_"", FALSE),"".mat"",false)"),"300_2")</f>
        <v>300_2</v>
      </c>
      <c r="F192" s="41">
        <v>300.0</v>
      </c>
      <c r="G192" s="41">
        <v>75.0</v>
      </c>
      <c r="H192" s="41">
        <v>150.0</v>
      </c>
      <c r="I192" s="44" t="s">
        <v>2671</v>
      </c>
      <c r="J192" s="41">
        <v>20000.0</v>
      </c>
      <c r="K192" s="41">
        <v>10000.0</v>
      </c>
      <c r="L192" s="41">
        <v>3600.0</v>
      </c>
      <c r="M192" s="41">
        <v>1800.0</v>
      </c>
      <c r="N192" s="41">
        <v>100.0</v>
      </c>
      <c r="O192" s="40" t="s">
        <v>1370</v>
      </c>
      <c r="P192" s="40" t="s">
        <v>1371</v>
      </c>
      <c r="Q192" s="40" t="s">
        <v>1372</v>
      </c>
      <c r="R192" s="40" t="s">
        <v>1373</v>
      </c>
      <c r="S192" s="40" t="b">
        <v>0</v>
      </c>
      <c r="T192" s="40" t="s">
        <v>1373</v>
      </c>
      <c r="U192" s="40" t="s">
        <v>212</v>
      </c>
      <c r="V192" s="40" t="s">
        <v>1374</v>
      </c>
      <c r="W192" s="40" t="s">
        <v>1375</v>
      </c>
      <c r="X192" s="40" t="s">
        <v>1376</v>
      </c>
      <c r="Y192" s="40" t="s">
        <v>1377</v>
      </c>
      <c r="Z192" s="40" t="b">
        <v>0</v>
      </c>
      <c r="AA192" s="40" t="b">
        <v>1</v>
      </c>
      <c r="AB192" s="40" t="b">
        <v>0</v>
      </c>
      <c r="AC192" s="40" t="b">
        <v>0</v>
      </c>
      <c r="AD192" s="40" t="s">
        <v>2753</v>
      </c>
      <c r="AE192" s="40" t="s">
        <v>2754</v>
      </c>
      <c r="AF192" s="41">
        <v>2.9918366127696</v>
      </c>
      <c r="AG192" s="41">
        <v>3600.8027808666</v>
      </c>
      <c r="AH192" s="42">
        <v>8.53E89</v>
      </c>
      <c r="AI192" s="40" t="s">
        <v>2674</v>
      </c>
      <c r="AJ192" s="40" t="s">
        <v>2755</v>
      </c>
      <c r="AK192" s="40" t="s">
        <v>2756</v>
      </c>
      <c r="AL192" s="41">
        <v>11480.0</v>
      </c>
      <c r="AM192" s="40" t="s">
        <v>2224</v>
      </c>
      <c r="AN192" s="40" t="s">
        <v>1383</v>
      </c>
      <c r="AO192" s="40" t="s">
        <v>224</v>
      </c>
      <c r="AP192" s="40" t="s">
        <v>2757</v>
      </c>
      <c r="AQ192" s="40" t="s">
        <v>2758</v>
      </c>
      <c r="AR192" s="40" t="s">
        <v>2759</v>
      </c>
      <c r="AS192" s="40" t="s">
        <v>2760</v>
      </c>
    </row>
    <row r="193">
      <c r="A193" s="41">
        <v>191.0</v>
      </c>
      <c r="B193" s="42">
        <v>1.67E9</v>
      </c>
      <c r="C193" s="41">
        <v>122999.0</v>
      </c>
      <c r="D193" s="40" t="s">
        <v>1326</v>
      </c>
      <c r="E193" s="41" t="str">
        <f>IFERROR(__xludf.DUMMYFUNCTION("split(split(D193,""Instance_"", FALSE),"".mat"",false)"),"300_2")</f>
        <v>300_2</v>
      </c>
      <c r="F193" s="41">
        <v>300.0</v>
      </c>
      <c r="G193" s="41">
        <v>75.0</v>
      </c>
      <c r="H193" s="41">
        <v>150.0</v>
      </c>
      <c r="I193" s="44" t="s">
        <v>2671</v>
      </c>
      <c r="J193" s="41">
        <v>20000.0</v>
      </c>
      <c r="K193" s="41">
        <v>10000.0</v>
      </c>
      <c r="L193" s="41">
        <v>3600.0</v>
      </c>
      <c r="M193" s="41">
        <v>1800.0</v>
      </c>
      <c r="N193" s="41">
        <v>100.0</v>
      </c>
      <c r="O193" s="40" t="s">
        <v>1370</v>
      </c>
      <c r="P193" s="40" t="s">
        <v>1371</v>
      </c>
      <c r="Q193" s="40" t="s">
        <v>1372</v>
      </c>
      <c r="R193" s="40" t="s">
        <v>1373</v>
      </c>
      <c r="S193" s="40" t="b">
        <v>0</v>
      </c>
      <c r="T193" s="40" t="s">
        <v>1373</v>
      </c>
      <c r="U193" s="40" t="s">
        <v>212</v>
      </c>
      <c r="V193" s="40" t="s">
        <v>1374</v>
      </c>
      <c r="W193" s="40" t="s">
        <v>1375</v>
      </c>
      <c r="X193" s="40" t="s">
        <v>1376</v>
      </c>
      <c r="Y193" s="40" t="s">
        <v>1377</v>
      </c>
      <c r="Z193" s="40" t="b">
        <v>0</v>
      </c>
      <c r="AA193" s="40" t="b">
        <v>1</v>
      </c>
      <c r="AB193" s="40" t="b">
        <v>0</v>
      </c>
      <c r="AC193" s="40" t="b">
        <v>0</v>
      </c>
      <c r="AD193" s="40" t="s">
        <v>2761</v>
      </c>
      <c r="AE193" s="40" t="s">
        <v>2762</v>
      </c>
      <c r="AF193" s="41">
        <v>3.09764085032575</v>
      </c>
      <c r="AG193" s="41">
        <v>3600.4988605976</v>
      </c>
      <c r="AH193" s="42">
        <v>5.58E88</v>
      </c>
      <c r="AI193" s="40" t="s">
        <v>2674</v>
      </c>
      <c r="AJ193" s="40" t="s">
        <v>2763</v>
      </c>
      <c r="AK193" s="40" t="s">
        <v>2764</v>
      </c>
      <c r="AL193" s="41">
        <v>11537.0</v>
      </c>
      <c r="AM193" s="40" t="s">
        <v>2224</v>
      </c>
      <c r="AN193" s="40" t="s">
        <v>1383</v>
      </c>
      <c r="AO193" s="40" t="s">
        <v>224</v>
      </c>
      <c r="AP193" s="40" t="s">
        <v>2765</v>
      </c>
      <c r="AQ193" s="40" t="s">
        <v>2766</v>
      </c>
      <c r="AR193" s="40" t="s">
        <v>2767</v>
      </c>
      <c r="AS193" s="40" t="s">
        <v>2768</v>
      </c>
    </row>
    <row r="194">
      <c r="A194" s="41">
        <v>192.0</v>
      </c>
      <c r="B194" s="42">
        <v>1.67E9</v>
      </c>
      <c r="C194" s="41">
        <v>590694.0</v>
      </c>
      <c r="D194" s="40" t="s">
        <v>1326</v>
      </c>
      <c r="E194" s="41" t="str">
        <f>IFERROR(__xludf.DUMMYFUNCTION("split(split(D194,""Instance_"", FALSE),"".mat"",false)"),"300_2")</f>
        <v>300_2</v>
      </c>
      <c r="F194" s="41">
        <v>300.0</v>
      </c>
      <c r="G194" s="41">
        <v>75.0</v>
      </c>
      <c r="H194" s="41">
        <v>150.0</v>
      </c>
      <c r="I194" s="44" t="s">
        <v>2671</v>
      </c>
      <c r="J194" s="41">
        <v>20000.0</v>
      </c>
      <c r="K194" s="41">
        <v>10000.0</v>
      </c>
      <c r="L194" s="41">
        <v>3600.0</v>
      </c>
      <c r="M194" s="41">
        <v>1800.0</v>
      </c>
      <c r="N194" s="41">
        <v>100.0</v>
      </c>
      <c r="O194" s="40" t="s">
        <v>1370</v>
      </c>
      <c r="P194" s="40" t="s">
        <v>1371</v>
      </c>
      <c r="Q194" s="40" t="s">
        <v>1372</v>
      </c>
      <c r="R194" s="40" t="s">
        <v>1373</v>
      </c>
      <c r="S194" s="40" t="b">
        <v>0</v>
      </c>
      <c r="T194" s="40" t="s">
        <v>1373</v>
      </c>
      <c r="U194" s="40" t="s">
        <v>212</v>
      </c>
      <c r="V194" s="40" t="s">
        <v>1374</v>
      </c>
      <c r="W194" s="40" t="s">
        <v>1375</v>
      </c>
      <c r="X194" s="40" t="s">
        <v>1376</v>
      </c>
      <c r="Y194" s="40" t="s">
        <v>1377</v>
      </c>
      <c r="Z194" s="40" t="b">
        <v>0</v>
      </c>
      <c r="AA194" s="40" t="b">
        <v>1</v>
      </c>
      <c r="AB194" s="40" t="b">
        <v>0</v>
      </c>
      <c r="AC194" s="40" t="b">
        <v>0</v>
      </c>
      <c r="AD194" s="40" t="s">
        <v>2769</v>
      </c>
      <c r="AE194" s="40" t="s">
        <v>2770</v>
      </c>
      <c r="AF194" s="41">
        <v>2.90584602572938</v>
      </c>
      <c r="AG194" s="41">
        <v>3600.4944281578</v>
      </c>
      <c r="AH194" s="42">
        <v>7.62E89</v>
      </c>
      <c r="AI194" s="40" t="s">
        <v>2674</v>
      </c>
      <c r="AJ194" s="40" t="s">
        <v>2771</v>
      </c>
      <c r="AK194" s="40" t="s">
        <v>2772</v>
      </c>
      <c r="AL194" s="41">
        <v>11554.0</v>
      </c>
      <c r="AM194" s="40" t="s">
        <v>2224</v>
      </c>
      <c r="AN194" s="40" t="s">
        <v>1383</v>
      </c>
      <c r="AO194" s="40" t="s">
        <v>224</v>
      </c>
      <c r="AP194" s="40" t="s">
        <v>2773</v>
      </c>
      <c r="AQ194" s="40" t="s">
        <v>2774</v>
      </c>
      <c r="AR194" s="40" t="s">
        <v>2775</v>
      </c>
      <c r="AS194" s="40" t="s">
        <v>2776</v>
      </c>
    </row>
    <row r="195">
      <c r="A195" s="41">
        <v>193.0</v>
      </c>
      <c r="B195" s="42">
        <v>1.67E9</v>
      </c>
      <c r="C195" s="41">
        <v>778894.0</v>
      </c>
      <c r="D195" s="40" t="s">
        <v>1326</v>
      </c>
      <c r="E195" s="41" t="str">
        <f>IFERROR(__xludf.DUMMYFUNCTION("split(split(D195,""Instance_"", FALSE),"".mat"",false)"),"300_2")</f>
        <v>300_2</v>
      </c>
      <c r="F195" s="41">
        <v>300.0</v>
      </c>
      <c r="G195" s="41">
        <v>75.0</v>
      </c>
      <c r="H195" s="41">
        <v>150.0</v>
      </c>
      <c r="I195" s="44" t="s">
        <v>2671</v>
      </c>
      <c r="J195" s="41">
        <v>20000.0</v>
      </c>
      <c r="K195" s="41">
        <v>10000.0</v>
      </c>
      <c r="L195" s="41">
        <v>3600.0</v>
      </c>
      <c r="M195" s="41">
        <v>1800.0</v>
      </c>
      <c r="N195" s="41">
        <v>100.0</v>
      </c>
      <c r="O195" s="40" t="s">
        <v>1370</v>
      </c>
      <c r="P195" s="40" t="s">
        <v>1371</v>
      </c>
      <c r="Q195" s="40" t="s">
        <v>1372</v>
      </c>
      <c r="R195" s="40" t="s">
        <v>1373</v>
      </c>
      <c r="S195" s="40" t="b">
        <v>0</v>
      </c>
      <c r="T195" s="40" t="s">
        <v>1373</v>
      </c>
      <c r="U195" s="40" t="s">
        <v>212</v>
      </c>
      <c r="V195" s="40" t="s">
        <v>1374</v>
      </c>
      <c r="W195" s="40" t="s">
        <v>1375</v>
      </c>
      <c r="X195" s="40" t="s">
        <v>1376</v>
      </c>
      <c r="Y195" s="40" t="s">
        <v>1377</v>
      </c>
      <c r="Z195" s="40" t="b">
        <v>0</v>
      </c>
      <c r="AA195" s="40" t="b">
        <v>1</v>
      </c>
      <c r="AB195" s="40" t="b">
        <v>0</v>
      </c>
      <c r="AC195" s="40" t="b">
        <v>0</v>
      </c>
      <c r="AD195" s="40" t="s">
        <v>2777</v>
      </c>
      <c r="AE195" s="40" t="s">
        <v>2778</v>
      </c>
      <c r="AF195" s="41">
        <v>2.82334779636926</v>
      </c>
      <c r="AG195" s="41">
        <v>3600.6044459343</v>
      </c>
      <c r="AH195" s="42">
        <v>8.14E89</v>
      </c>
      <c r="AI195" s="40" t="s">
        <v>2674</v>
      </c>
      <c r="AJ195" s="40" t="s">
        <v>2779</v>
      </c>
      <c r="AK195" s="40" t="s">
        <v>2780</v>
      </c>
      <c r="AL195" s="41">
        <v>11478.0</v>
      </c>
      <c r="AM195" s="40" t="s">
        <v>2224</v>
      </c>
      <c r="AN195" s="40" t="s">
        <v>1383</v>
      </c>
      <c r="AO195" s="40" t="s">
        <v>224</v>
      </c>
      <c r="AP195" s="40" t="s">
        <v>2781</v>
      </c>
      <c r="AQ195" s="40" t="s">
        <v>2782</v>
      </c>
      <c r="AR195" s="40" t="s">
        <v>2783</v>
      </c>
      <c r="AS195" s="40" t="s">
        <v>2784</v>
      </c>
    </row>
    <row r="196">
      <c r="A196" s="41">
        <v>194.0</v>
      </c>
      <c r="B196" s="42">
        <v>1.67E9</v>
      </c>
      <c r="C196" s="41">
        <v>122377.0</v>
      </c>
      <c r="D196" s="40" t="s">
        <v>1326</v>
      </c>
      <c r="E196" s="41" t="str">
        <f>IFERROR(__xludf.DUMMYFUNCTION("split(split(D196,""Instance_"", FALSE),"".mat"",false)"),"300_2")</f>
        <v>300_2</v>
      </c>
      <c r="F196" s="41">
        <v>300.0</v>
      </c>
      <c r="G196" s="41">
        <v>75.0</v>
      </c>
      <c r="H196" s="41">
        <v>150.0</v>
      </c>
      <c r="I196" s="44" t="s">
        <v>2671</v>
      </c>
      <c r="J196" s="41">
        <v>20000.0</v>
      </c>
      <c r="K196" s="41">
        <v>10000.0</v>
      </c>
      <c r="L196" s="41">
        <v>3600.0</v>
      </c>
      <c r="M196" s="41">
        <v>1800.0</v>
      </c>
      <c r="N196" s="41">
        <v>100.0</v>
      </c>
      <c r="O196" s="40" t="s">
        <v>1370</v>
      </c>
      <c r="P196" s="40" t="s">
        <v>1371</v>
      </c>
      <c r="Q196" s="40" t="s">
        <v>1372</v>
      </c>
      <c r="R196" s="40" t="s">
        <v>1373</v>
      </c>
      <c r="S196" s="40" t="b">
        <v>0</v>
      </c>
      <c r="T196" s="40" t="s">
        <v>1373</v>
      </c>
      <c r="U196" s="40" t="s">
        <v>212</v>
      </c>
      <c r="V196" s="40" t="s">
        <v>1374</v>
      </c>
      <c r="W196" s="40" t="s">
        <v>1375</v>
      </c>
      <c r="X196" s="40" t="s">
        <v>1376</v>
      </c>
      <c r="Y196" s="40" t="s">
        <v>1377</v>
      </c>
      <c r="Z196" s="40" t="b">
        <v>0</v>
      </c>
      <c r="AA196" s="40" t="b">
        <v>1</v>
      </c>
      <c r="AB196" s="40" t="b">
        <v>0</v>
      </c>
      <c r="AC196" s="40" t="b">
        <v>0</v>
      </c>
      <c r="AD196" s="40" t="s">
        <v>2785</v>
      </c>
      <c r="AE196" s="40" t="s">
        <v>2786</v>
      </c>
      <c r="AF196" s="41">
        <v>2.95916240236891</v>
      </c>
      <c r="AG196" s="41">
        <v>3600.5480155945</v>
      </c>
      <c r="AH196" s="42">
        <v>1.71E90</v>
      </c>
      <c r="AI196" s="40" t="s">
        <v>2674</v>
      </c>
      <c r="AJ196" s="40" t="s">
        <v>2787</v>
      </c>
      <c r="AK196" s="40" t="s">
        <v>2788</v>
      </c>
      <c r="AL196" s="41">
        <v>11485.0</v>
      </c>
      <c r="AM196" s="40" t="s">
        <v>2224</v>
      </c>
      <c r="AN196" s="40" t="s">
        <v>1383</v>
      </c>
      <c r="AO196" s="40" t="s">
        <v>224</v>
      </c>
      <c r="AP196" s="40" t="s">
        <v>2789</v>
      </c>
      <c r="AQ196" s="40" t="s">
        <v>2790</v>
      </c>
      <c r="AR196" s="40" t="s">
        <v>2791</v>
      </c>
      <c r="AS196" s="40" t="s">
        <v>2792</v>
      </c>
    </row>
    <row r="197">
      <c r="A197" s="41">
        <v>195.0</v>
      </c>
      <c r="B197" s="42">
        <v>1.67E9</v>
      </c>
      <c r="C197" s="41">
        <v>367433.0</v>
      </c>
      <c r="D197" s="40" t="s">
        <v>1326</v>
      </c>
      <c r="E197" s="41" t="str">
        <f>IFERROR(__xludf.DUMMYFUNCTION("split(split(D197,""Instance_"", FALSE),"".mat"",false)"),"300_2")</f>
        <v>300_2</v>
      </c>
      <c r="F197" s="41">
        <v>300.0</v>
      </c>
      <c r="G197" s="41">
        <v>75.0</v>
      </c>
      <c r="H197" s="41">
        <v>150.0</v>
      </c>
      <c r="I197" s="44" t="s">
        <v>2671</v>
      </c>
      <c r="J197" s="41">
        <v>20000.0</v>
      </c>
      <c r="K197" s="41">
        <v>10000.0</v>
      </c>
      <c r="L197" s="41">
        <v>3600.0</v>
      </c>
      <c r="M197" s="41">
        <v>1800.0</v>
      </c>
      <c r="N197" s="41">
        <v>100.0</v>
      </c>
      <c r="O197" s="40" t="s">
        <v>1370</v>
      </c>
      <c r="P197" s="40" t="s">
        <v>1371</v>
      </c>
      <c r="Q197" s="40" t="s">
        <v>1372</v>
      </c>
      <c r="R197" s="40" t="s">
        <v>1373</v>
      </c>
      <c r="S197" s="40" t="b">
        <v>0</v>
      </c>
      <c r="T197" s="40" t="s">
        <v>1373</v>
      </c>
      <c r="U197" s="40" t="s">
        <v>212</v>
      </c>
      <c r="V197" s="40" t="s">
        <v>1374</v>
      </c>
      <c r="W197" s="40" t="s">
        <v>1375</v>
      </c>
      <c r="X197" s="40" t="s">
        <v>1376</v>
      </c>
      <c r="Y197" s="40" t="s">
        <v>1377</v>
      </c>
      <c r="Z197" s="40" t="b">
        <v>0</v>
      </c>
      <c r="AA197" s="40" t="b">
        <v>1</v>
      </c>
      <c r="AB197" s="40" t="b">
        <v>0</v>
      </c>
      <c r="AC197" s="40" t="b">
        <v>0</v>
      </c>
      <c r="AD197" s="40" t="s">
        <v>2793</v>
      </c>
      <c r="AE197" s="40" t="s">
        <v>2794</v>
      </c>
      <c r="AF197" s="41">
        <v>2.78664169847793</v>
      </c>
      <c r="AG197" s="41">
        <v>3600.5606179237</v>
      </c>
      <c r="AH197" s="42">
        <v>7.07E89</v>
      </c>
      <c r="AI197" s="40" t="s">
        <v>2674</v>
      </c>
      <c r="AJ197" s="40" t="s">
        <v>2795</v>
      </c>
      <c r="AK197" s="40" t="s">
        <v>2796</v>
      </c>
      <c r="AL197" s="41">
        <v>11485.0</v>
      </c>
      <c r="AM197" s="40" t="s">
        <v>2224</v>
      </c>
      <c r="AN197" s="40" t="s">
        <v>1383</v>
      </c>
      <c r="AO197" s="40" t="s">
        <v>224</v>
      </c>
      <c r="AP197" s="40" t="s">
        <v>2797</v>
      </c>
      <c r="AQ197" s="40" t="s">
        <v>2798</v>
      </c>
      <c r="AR197" s="40" t="s">
        <v>2799</v>
      </c>
      <c r="AS197" s="40" t="s">
        <v>2800</v>
      </c>
    </row>
    <row r="198">
      <c r="A198" s="41">
        <v>210.0</v>
      </c>
      <c r="B198" s="42">
        <v>1.67E9</v>
      </c>
      <c r="C198" s="41">
        <v>895783.0</v>
      </c>
      <c r="D198" s="40" t="s">
        <v>992</v>
      </c>
      <c r="E198" s="41" t="str">
        <f>IFERROR(__xludf.DUMMYFUNCTION("split(split(D198,""Instance_"", FALSE),"".mat"",false)"),"40_1")</f>
        <v>40_1</v>
      </c>
      <c r="F198" s="41">
        <v>40.0</v>
      </c>
      <c r="G198" s="41">
        <v>10.0</v>
      </c>
      <c r="H198" s="41">
        <v>20.0</v>
      </c>
      <c r="I198" s="44" t="s">
        <v>397</v>
      </c>
      <c r="J198" s="41">
        <v>20000.0</v>
      </c>
      <c r="K198" s="41">
        <v>10000.0</v>
      </c>
      <c r="L198" s="41">
        <v>3600.0</v>
      </c>
      <c r="M198" s="41">
        <v>1800.0</v>
      </c>
      <c r="N198" s="41">
        <v>100.0</v>
      </c>
      <c r="O198" s="40" t="s">
        <v>1370</v>
      </c>
      <c r="P198" s="40" t="s">
        <v>1371</v>
      </c>
      <c r="Q198" s="40" t="s">
        <v>1372</v>
      </c>
      <c r="R198" s="40" t="s">
        <v>1373</v>
      </c>
      <c r="S198" s="40" t="b">
        <v>0</v>
      </c>
      <c r="T198" s="40" t="s">
        <v>1373</v>
      </c>
      <c r="U198" s="40" t="s">
        <v>212</v>
      </c>
      <c r="V198" s="40" t="s">
        <v>1374</v>
      </c>
      <c r="W198" s="40" t="s">
        <v>1375</v>
      </c>
      <c r="X198" s="40" t="s">
        <v>1376</v>
      </c>
      <c r="Y198" s="40" t="s">
        <v>1377</v>
      </c>
      <c r="Z198" s="40" t="b">
        <v>0</v>
      </c>
      <c r="AA198" s="40" t="b">
        <v>1</v>
      </c>
      <c r="AB198" s="40" t="b">
        <v>0</v>
      </c>
      <c r="AC198" s="40" t="b">
        <v>0</v>
      </c>
      <c r="AD198" s="40" t="s">
        <v>2801</v>
      </c>
      <c r="AE198" s="40" t="s">
        <v>2802</v>
      </c>
      <c r="AF198" s="41">
        <v>-1.59985300380247</v>
      </c>
      <c r="AG198" s="41">
        <v>84.4964561462</v>
      </c>
      <c r="AH198" s="42">
        <v>7.88E10</v>
      </c>
      <c r="AI198" s="45">
        <v>-2.9634619996091E16</v>
      </c>
      <c r="AJ198" s="40" t="s">
        <v>2803</v>
      </c>
      <c r="AK198" s="40" t="s">
        <v>2804</v>
      </c>
      <c r="AL198" s="41">
        <v>10638.0</v>
      </c>
      <c r="AM198" s="40" t="s">
        <v>1382</v>
      </c>
      <c r="AN198" s="40" t="s">
        <v>1383</v>
      </c>
      <c r="AO198" s="40" t="s">
        <v>224</v>
      </c>
      <c r="AP198" s="40" t="s">
        <v>2805</v>
      </c>
      <c r="AQ198" s="40" t="s">
        <v>2806</v>
      </c>
      <c r="AR198" s="40" t="s">
        <v>2807</v>
      </c>
      <c r="AS198" s="42">
        <v>1.0E36</v>
      </c>
    </row>
    <row r="199">
      <c r="A199" s="41">
        <v>211.0</v>
      </c>
      <c r="B199" s="42">
        <v>1.67E9</v>
      </c>
      <c r="C199" s="41">
        <v>601522.0</v>
      </c>
      <c r="D199" s="40" t="s">
        <v>992</v>
      </c>
      <c r="E199" s="41" t="str">
        <f>IFERROR(__xludf.DUMMYFUNCTION("split(split(D199,""Instance_"", FALSE),"".mat"",false)"),"40_1")</f>
        <v>40_1</v>
      </c>
      <c r="F199" s="41">
        <v>40.0</v>
      </c>
      <c r="G199" s="41">
        <v>10.0</v>
      </c>
      <c r="H199" s="41">
        <v>20.0</v>
      </c>
      <c r="I199" s="44" t="s">
        <v>397</v>
      </c>
      <c r="J199" s="41">
        <v>20000.0</v>
      </c>
      <c r="K199" s="41">
        <v>10000.0</v>
      </c>
      <c r="L199" s="41">
        <v>3600.0</v>
      </c>
      <c r="M199" s="41">
        <v>1800.0</v>
      </c>
      <c r="N199" s="41">
        <v>100.0</v>
      </c>
      <c r="O199" s="40" t="s">
        <v>1370</v>
      </c>
      <c r="P199" s="40" t="s">
        <v>1371</v>
      </c>
      <c r="Q199" s="40" t="s">
        <v>1372</v>
      </c>
      <c r="R199" s="40" t="s">
        <v>1373</v>
      </c>
      <c r="S199" s="40" t="b">
        <v>0</v>
      </c>
      <c r="T199" s="40" t="s">
        <v>1373</v>
      </c>
      <c r="U199" s="40" t="s">
        <v>212</v>
      </c>
      <c r="V199" s="40" t="s">
        <v>1374</v>
      </c>
      <c r="W199" s="40" t="s">
        <v>1375</v>
      </c>
      <c r="X199" s="40" t="s">
        <v>1376</v>
      </c>
      <c r="Y199" s="40" t="s">
        <v>1377</v>
      </c>
      <c r="Z199" s="40" t="b">
        <v>0</v>
      </c>
      <c r="AA199" s="40" t="b">
        <v>1</v>
      </c>
      <c r="AB199" s="40" t="b">
        <v>0</v>
      </c>
      <c r="AC199" s="40" t="b">
        <v>0</v>
      </c>
      <c r="AD199" s="40" t="s">
        <v>2808</v>
      </c>
      <c r="AE199" s="40" t="s">
        <v>2809</v>
      </c>
      <c r="AF199" s="41">
        <v>-1.55380653751574</v>
      </c>
      <c r="AG199" s="41">
        <v>91.709528923</v>
      </c>
      <c r="AH199" s="42">
        <v>1.67E11</v>
      </c>
      <c r="AI199" s="40" t="s">
        <v>2810</v>
      </c>
      <c r="AJ199" s="40" t="s">
        <v>2811</v>
      </c>
      <c r="AK199" s="40" t="s">
        <v>2812</v>
      </c>
      <c r="AL199" s="41">
        <v>11560.0</v>
      </c>
      <c r="AM199" s="40" t="s">
        <v>1382</v>
      </c>
      <c r="AN199" s="40" t="s">
        <v>1383</v>
      </c>
      <c r="AO199" s="40" t="s">
        <v>224</v>
      </c>
      <c r="AP199" s="40" t="s">
        <v>2813</v>
      </c>
      <c r="AQ199" s="40" t="s">
        <v>2814</v>
      </c>
      <c r="AR199" s="40" t="s">
        <v>2815</v>
      </c>
      <c r="AS199" s="42">
        <v>1.0E37</v>
      </c>
    </row>
    <row r="200">
      <c r="A200" s="41">
        <v>196.0</v>
      </c>
      <c r="B200" s="42">
        <v>1.67E9</v>
      </c>
      <c r="C200" s="41">
        <v>656298.0</v>
      </c>
      <c r="D200" s="40" t="s">
        <v>1326</v>
      </c>
      <c r="E200" s="41" t="str">
        <f>IFERROR(__xludf.DUMMYFUNCTION("split(split(D200,""Instance_"", FALSE),"".mat"",false)"),"300_2")</f>
        <v>300_2</v>
      </c>
      <c r="F200" s="41">
        <v>300.0</v>
      </c>
      <c r="G200" s="41">
        <v>75.0</v>
      </c>
      <c r="H200" s="41">
        <v>150.0</v>
      </c>
      <c r="I200" s="44" t="s">
        <v>2671</v>
      </c>
      <c r="J200" s="41">
        <v>20000.0</v>
      </c>
      <c r="K200" s="41">
        <v>10000.0</v>
      </c>
      <c r="L200" s="41">
        <v>3600.0</v>
      </c>
      <c r="M200" s="41">
        <v>1800.0</v>
      </c>
      <c r="N200" s="41">
        <v>100.0</v>
      </c>
      <c r="O200" s="40" t="s">
        <v>1370</v>
      </c>
      <c r="P200" s="40" t="s">
        <v>1371</v>
      </c>
      <c r="Q200" s="40" t="s">
        <v>1372</v>
      </c>
      <c r="R200" s="40" t="s">
        <v>1373</v>
      </c>
      <c r="S200" s="40" t="b">
        <v>0</v>
      </c>
      <c r="T200" s="40" t="s">
        <v>1373</v>
      </c>
      <c r="U200" s="40" t="s">
        <v>212</v>
      </c>
      <c r="V200" s="40" t="s">
        <v>1374</v>
      </c>
      <c r="W200" s="40" t="s">
        <v>1375</v>
      </c>
      <c r="X200" s="40" t="s">
        <v>1376</v>
      </c>
      <c r="Y200" s="40" t="s">
        <v>1377</v>
      </c>
      <c r="Z200" s="40" t="b">
        <v>0</v>
      </c>
      <c r="AA200" s="40" t="b">
        <v>1</v>
      </c>
      <c r="AB200" s="40" t="b">
        <v>0</v>
      </c>
      <c r="AC200" s="40" t="b">
        <v>0</v>
      </c>
      <c r="AD200" s="40" t="s">
        <v>2816</v>
      </c>
      <c r="AE200" s="40" t="s">
        <v>2817</v>
      </c>
      <c r="AF200" s="41">
        <v>3.05395208547855</v>
      </c>
      <c r="AG200" s="41">
        <v>3600.5320234299</v>
      </c>
      <c r="AH200" s="42">
        <v>1.51E90</v>
      </c>
      <c r="AI200" s="40" t="s">
        <v>2674</v>
      </c>
      <c r="AJ200" s="40" t="s">
        <v>2818</v>
      </c>
      <c r="AK200" s="40" t="s">
        <v>2819</v>
      </c>
      <c r="AL200" s="41">
        <v>11509.0</v>
      </c>
      <c r="AM200" s="40" t="s">
        <v>2224</v>
      </c>
      <c r="AN200" s="40" t="s">
        <v>1383</v>
      </c>
      <c r="AO200" s="40" t="s">
        <v>224</v>
      </c>
      <c r="AP200" s="40" t="s">
        <v>2820</v>
      </c>
      <c r="AQ200" s="40" t="s">
        <v>2821</v>
      </c>
      <c r="AR200" s="40" t="s">
        <v>2822</v>
      </c>
      <c r="AS200" s="40" t="s">
        <v>2823</v>
      </c>
    </row>
    <row r="201">
      <c r="A201" s="41">
        <v>212.0</v>
      </c>
      <c r="B201" s="42">
        <v>1.67E9</v>
      </c>
      <c r="C201" s="41">
        <v>374353.0</v>
      </c>
      <c r="D201" s="40" t="s">
        <v>992</v>
      </c>
      <c r="E201" s="41" t="str">
        <f>IFERROR(__xludf.DUMMYFUNCTION("split(split(D201,""Instance_"", FALSE),"".mat"",false)"),"40_1")</f>
        <v>40_1</v>
      </c>
      <c r="F201" s="41">
        <v>40.0</v>
      </c>
      <c r="G201" s="41">
        <v>10.0</v>
      </c>
      <c r="H201" s="41">
        <v>20.0</v>
      </c>
      <c r="I201" s="44" t="s">
        <v>397</v>
      </c>
      <c r="J201" s="41">
        <v>20000.0</v>
      </c>
      <c r="K201" s="41">
        <v>10000.0</v>
      </c>
      <c r="L201" s="41">
        <v>3600.0</v>
      </c>
      <c r="M201" s="41">
        <v>1800.0</v>
      </c>
      <c r="N201" s="41">
        <v>100.0</v>
      </c>
      <c r="O201" s="40" t="s">
        <v>1370</v>
      </c>
      <c r="P201" s="40" t="s">
        <v>1371</v>
      </c>
      <c r="Q201" s="40" t="s">
        <v>1372</v>
      </c>
      <c r="R201" s="40" t="s">
        <v>1373</v>
      </c>
      <c r="S201" s="40" t="b">
        <v>0</v>
      </c>
      <c r="T201" s="40" t="s">
        <v>1373</v>
      </c>
      <c r="U201" s="40" t="s">
        <v>212</v>
      </c>
      <c r="V201" s="40" t="s">
        <v>1374</v>
      </c>
      <c r="W201" s="40" t="s">
        <v>1375</v>
      </c>
      <c r="X201" s="40" t="s">
        <v>1376</v>
      </c>
      <c r="Y201" s="40" t="s">
        <v>1377</v>
      </c>
      <c r="Z201" s="40" t="b">
        <v>0</v>
      </c>
      <c r="AA201" s="40" t="b">
        <v>1</v>
      </c>
      <c r="AB201" s="40" t="b">
        <v>0</v>
      </c>
      <c r="AC201" s="40" t="b">
        <v>0</v>
      </c>
      <c r="AD201" s="40" t="s">
        <v>2824</v>
      </c>
      <c r="AE201" s="40" t="s">
        <v>2825</v>
      </c>
      <c r="AF201" s="41">
        <v>-1.58268878112174</v>
      </c>
      <c r="AG201" s="41">
        <v>89.6946442127</v>
      </c>
      <c r="AH201" s="42">
        <v>1.65E11</v>
      </c>
      <c r="AI201" s="45">
        <v>-1.85880564334421E16</v>
      </c>
      <c r="AJ201" s="40" t="s">
        <v>2826</v>
      </c>
      <c r="AK201" s="40" t="s">
        <v>2827</v>
      </c>
      <c r="AL201" s="41">
        <v>11284.0</v>
      </c>
      <c r="AM201" s="40" t="s">
        <v>1382</v>
      </c>
      <c r="AN201" s="40" t="s">
        <v>1383</v>
      </c>
      <c r="AO201" s="40" t="s">
        <v>224</v>
      </c>
      <c r="AP201" s="40" t="s">
        <v>2828</v>
      </c>
      <c r="AQ201" s="40" t="s">
        <v>2829</v>
      </c>
      <c r="AR201" s="40" t="s">
        <v>2830</v>
      </c>
      <c r="AS201" s="42">
        <v>1.0E37</v>
      </c>
    </row>
    <row r="202">
      <c r="A202" s="41">
        <v>213.0</v>
      </c>
      <c r="B202" s="42">
        <v>1.67E9</v>
      </c>
      <c r="C202" s="41">
        <v>593874.0</v>
      </c>
      <c r="D202" s="40" t="s">
        <v>992</v>
      </c>
      <c r="E202" s="41" t="str">
        <f>IFERROR(__xludf.DUMMYFUNCTION("split(split(D202,""Instance_"", FALSE),"".mat"",false)"),"40_1")</f>
        <v>40_1</v>
      </c>
      <c r="F202" s="41">
        <v>40.0</v>
      </c>
      <c r="G202" s="41">
        <v>10.0</v>
      </c>
      <c r="H202" s="41">
        <v>20.0</v>
      </c>
      <c r="I202" s="44" t="s">
        <v>397</v>
      </c>
      <c r="J202" s="41">
        <v>20000.0</v>
      </c>
      <c r="K202" s="41">
        <v>10000.0</v>
      </c>
      <c r="L202" s="41">
        <v>3600.0</v>
      </c>
      <c r="M202" s="41">
        <v>1800.0</v>
      </c>
      <c r="N202" s="41">
        <v>100.0</v>
      </c>
      <c r="O202" s="40" t="s">
        <v>1370</v>
      </c>
      <c r="P202" s="40" t="s">
        <v>1371</v>
      </c>
      <c r="Q202" s="40" t="s">
        <v>1372</v>
      </c>
      <c r="R202" s="40" t="s">
        <v>1373</v>
      </c>
      <c r="S202" s="40" t="b">
        <v>0</v>
      </c>
      <c r="T202" s="40" t="s">
        <v>1373</v>
      </c>
      <c r="U202" s="40" t="s">
        <v>212</v>
      </c>
      <c r="V202" s="40" t="s">
        <v>1374</v>
      </c>
      <c r="W202" s="40" t="s">
        <v>1375</v>
      </c>
      <c r="X202" s="40" t="s">
        <v>1376</v>
      </c>
      <c r="Y202" s="40" t="s">
        <v>1377</v>
      </c>
      <c r="Z202" s="40" t="b">
        <v>0</v>
      </c>
      <c r="AA202" s="40" t="b">
        <v>1</v>
      </c>
      <c r="AB202" s="40" t="b">
        <v>0</v>
      </c>
      <c r="AC202" s="40" t="b">
        <v>0</v>
      </c>
      <c r="AD202" s="40" t="s">
        <v>2831</v>
      </c>
      <c r="AE202" s="40" t="s">
        <v>2832</v>
      </c>
      <c r="AF202" s="41">
        <v>-1.58268878112174</v>
      </c>
      <c r="AG202" s="41">
        <v>78.7098731995</v>
      </c>
      <c r="AH202" s="42">
        <v>1.65E11</v>
      </c>
      <c r="AI202" s="45">
        <v>-1.85880564334421E16</v>
      </c>
      <c r="AJ202" s="40" t="s">
        <v>2826</v>
      </c>
      <c r="AK202" s="40" t="s">
        <v>2833</v>
      </c>
      <c r="AL202" s="41">
        <v>10988.0</v>
      </c>
      <c r="AM202" s="40" t="s">
        <v>1382</v>
      </c>
      <c r="AN202" s="40" t="s">
        <v>1383</v>
      </c>
      <c r="AO202" s="40" t="s">
        <v>224</v>
      </c>
      <c r="AP202" s="40" t="s">
        <v>2834</v>
      </c>
      <c r="AQ202" s="40" t="s">
        <v>2835</v>
      </c>
      <c r="AR202" s="40" t="s">
        <v>2836</v>
      </c>
      <c r="AS202" s="42">
        <v>1.0E37</v>
      </c>
    </row>
    <row r="203">
      <c r="A203" s="41">
        <v>197.0</v>
      </c>
      <c r="B203" s="42">
        <v>1.67E9</v>
      </c>
      <c r="C203" s="41">
        <v>637062.0</v>
      </c>
      <c r="D203" s="40" t="s">
        <v>1326</v>
      </c>
      <c r="E203" s="41" t="str">
        <f>IFERROR(__xludf.DUMMYFUNCTION("split(split(D203,""Instance_"", FALSE),"".mat"",false)"),"300_2")</f>
        <v>300_2</v>
      </c>
      <c r="F203" s="41">
        <v>300.0</v>
      </c>
      <c r="G203" s="41">
        <v>75.0</v>
      </c>
      <c r="H203" s="41">
        <v>150.0</v>
      </c>
      <c r="I203" s="44" t="s">
        <v>2671</v>
      </c>
      <c r="J203" s="41">
        <v>20000.0</v>
      </c>
      <c r="K203" s="41">
        <v>10000.0</v>
      </c>
      <c r="L203" s="41">
        <v>3600.0</v>
      </c>
      <c r="M203" s="41">
        <v>1800.0</v>
      </c>
      <c r="N203" s="41">
        <v>100.0</v>
      </c>
      <c r="O203" s="40" t="s">
        <v>1370</v>
      </c>
      <c r="P203" s="40" t="s">
        <v>1371</v>
      </c>
      <c r="Q203" s="40" t="s">
        <v>1372</v>
      </c>
      <c r="R203" s="40" t="s">
        <v>1373</v>
      </c>
      <c r="S203" s="40" t="b">
        <v>0</v>
      </c>
      <c r="T203" s="40" t="s">
        <v>1373</v>
      </c>
      <c r="U203" s="40" t="s">
        <v>212</v>
      </c>
      <c r="V203" s="40" t="s">
        <v>1374</v>
      </c>
      <c r="W203" s="40" t="s">
        <v>1375</v>
      </c>
      <c r="X203" s="40" t="s">
        <v>1376</v>
      </c>
      <c r="Y203" s="40" t="s">
        <v>1377</v>
      </c>
      <c r="Z203" s="40" t="b">
        <v>0</v>
      </c>
      <c r="AA203" s="40" t="b">
        <v>1</v>
      </c>
      <c r="AB203" s="40" t="b">
        <v>0</v>
      </c>
      <c r="AC203" s="40" t="b">
        <v>0</v>
      </c>
      <c r="AD203" s="40" t="s">
        <v>2837</v>
      </c>
      <c r="AE203" s="40" t="s">
        <v>2838</v>
      </c>
      <c r="AF203" s="41">
        <v>3.07951516742902</v>
      </c>
      <c r="AG203" s="41">
        <v>3600.5859692097</v>
      </c>
      <c r="AH203" s="42">
        <v>9.03E88</v>
      </c>
      <c r="AI203" s="40" t="s">
        <v>2674</v>
      </c>
      <c r="AJ203" s="40" t="s">
        <v>2839</v>
      </c>
      <c r="AK203" s="40" t="s">
        <v>2840</v>
      </c>
      <c r="AL203" s="41">
        <v>11393.0</v>
      </c>
      <c r="AM203" s="40" t="s">
        <v>2224</v>
      </c>
      <c r="AN203" s="40" t="s">
        <v>1383</v>
      </c>
      <c r="AO203" s="40" t="s">
        <v>224</v>
      </c>
      <c r="AP203" s="40" t="s">
        <v>2841</v>
      </c>
      <c r="AQ203" s="40" t="s">
        <v>2842</v>
      </c>
      <c r="AR203" s="40" t="s">
        <v>2843</v>
      </c>
      <c r="AS203" s="40" t="s">
        <v>2844</v>
      </c>
    </row>
    <row r="204">
      <c r="A204" s="41">
        <v>214.0</v>
      </c>
      <c r="B204" s="42">
        <v>1.67E9</v>
      </c>
      <c r="C204" s="41">
        <v>371832.0</v>
      </c>
      <c r="D204" s="40" t="s">
        <v>992</v>
      </c>
      <c r="E204" s="41" t="str">
        <f>IFERROR(__xludf.DUMMYFUNCTION("split(split(D204,""Instance_"", FALSE),"".mat"",false)"),"40_1")</f>
        <v>40_1</v>
      </c>
      <c r="F204" s="41">
        <v>40.0</v>
      </c>
      <c r="G204" s="41">
        <v>10.0</v>
      </c>
      <c r="H204" s="41">
        <v>20.0</v>
      </c>
      <c r="I204" s="44" t="s">
        <v>397</v>
      </c>
      <c r="J204" s="41">
        <v>20000.0</v>
      </c>
      <c r="K204" s="41">
        <v>10000.0</v>
      </c>
      <c r="L204" s="41">
        <v>3600.0</v>
      </c>
      <c r="M204" s="41">
        <v>1800.0</v>
      </c>
      <c r="N204" s="41">
        <v>100.0</v>
      </c>
      <c r="O204" s="40" t="s">
        <v>1370</v>
      </c>
      <c r="P204" s="40" t="s">
        <v>1371</v>
      </c>
      <c r="Q204" s="40" t="s">
        <v>1372</v>
      </c>
      <c r="R204" s="40" t="s">
        <v>1373</v>
      </c>
      <c r="S204" s="40" t="b">
        <v>0</v>
      </c>
      <c r="T204" s="40" t="s">
        <v>1373</v>
      </c>
      <c r="U204" s="40" t="s">
        <v>212</v>
      </c>
      <c r="V204" s="40" t="s">
        <v>1374</v>
      </c>
      <c r="W204" s="40" t="s">
        <v>1375</v>
      </c>
      <c r="X204" s="40" t="s">
        <v>1376</v>
      </c>
      <c r="Y204" s="40" t="s">
        <v>1377</v>
      </c>
      <c r="Z204" s="40" t="b">
        <v>0</v>
      </c>
      <c r="AA204" s="40" t="b">
        <v>1</v>
      </c>
      <c r="AB204" s="40" t="b">
        <v>0</v>
      </c>
      <c r="AC204" s="40" t="b">
        <v>0</v>
      </c>
      <c r="AD204" s="40" t="s">
        <v>2845</v>
      </c>
      <c r="AE204" s="40" t="s">
        <v>2846</v>
      </c>
      <c r="AF204" s="41">
        <v>-1.55380653751574</v>
      </c>
      <c r="AG204" s="41">
        <v>85.9432163239</v>
      </c>
      <c r="AH204" s="42">
        <v>1.67E11</v>
      </c>
      <c r="AI204" s="40" t="s">
        <v>2810</v>
      </c>
      <c r="AJ204" s="40" t="s">
        <v>2811</v>
      </c>
      <c r="AK204" s="40" t="s">
        <v>2847</v>
      </c>
      <c r="AL204" s="41">
        <v>11052.0</v>
      </c>
      <c r="AM204" s="40" t="s">
        <v>1382</v>
      </c>
      <c r="AN204" s="40" t="s">
        <v>1383</v>
      </c>
      <c r="AO204" s="40" t="s">
        <v>224</v>
      </c>
      <c r="AP204" s="40" t="s">
        <v>2848</v>
      </c>
      <c r="AQ204" s="40" t="s">
        <v>2849</v>
      </c>
      <c r="AR204" s="40" t="s">
        <v>2850</v>
      </c>
      <c r="AS204" s="42">
        <v>1.0E37</v>
      </c>
    </row>
    <row r="205">
      <c r="A205" s="41">
        <v>215.0</v>
      </c>
      <c r="B205" s="42">
        <v>1.67E9</v>
      </c>
      <c r="C205" s="41">
        <v>538694.0</v>
      </c>
      <c r="D205" s="40" t="s">
        <v>992</v>
      </c>
      <c r="E205" s="41" t="str">
        <f>IFERROR(__xludf.DUMMYFUNCTION("split(split(D205,""Instance_"", FALSE),"".mat"",false)"),"40_1")</f>
        <v>40_1</v>
      </c>
      <c r="F205" s="41">
        <v>40.0</v>
      </c>
      <c r="G205" s="41">
        <v>10.0</v>
      </c>
      <c r="H205" s="41">
        <v>20.0</v>
      </c>
      <c r="I205" s="44" t="s">
        <v>397</v>
      </c>
      <c r="J205" s="41">
        <v>20000.0</v>
      </c>
      <c r="K205" s="41">
        <v>10000.0</v>
      </c>
      <c r="L205" s="41">
        <v>3600.0</v>
      </c>
      <c r="M205" s="41">
        <v>1800.0</v>
      </c>
      <c r="N205" s="41">
        <v>100.0</v>
      </c>
      <c r="O205" s="40" t="s">
        <v>1370</v>
      </c>
      <c r="P205" s="40" t="s">
        <v>1371</v>
      </c>
      <c r="Q205" s="40" t="s">
        <v>1372</v>
      </c>
      <c r="R205" s="40" t="s">
        <v>1373</v>
      </c>
      <c r="S205" s="40" t="b">
        <v>0</v>
      </c>
      <c r="T205" s="40" t="s">
        <v>1373</v>
      </c>
      <c r="U205" s="40" t="s">
        <v>212</v>
      </c>
      <c r="V205" s="40" t="s">
        <v>1374</v>
      </c>
      <c r="W205" s="40" t="s">
        <v>1375</v>
      </c>
      <c r="X205" s="40" t="s">
        <v>1376</v>
      </c>
      <c r="Y205" s="40" t="s">
        <v>1377</v>
      </c>
      <c r="Z205" s="40" t="b">
        <v>0</v>
      </c>
      <c r="AA205" s="40" t="b">
        <v>1</v>
      </c>
      <c r="AB205" s="40" t="b">
        <v>0</v>
      </c>
      <c r="AC205" s="40" t="b">
        <v>0</v>
      </c>
      <c r="AD205" s="40" t="s">
        <v>2851</v>
      </c>
      <c r="AE205" s="40" t="s">
        <v>2852</v>
      </c>
      <c r="AF205" s="41">
        <v>-1.55380653751574</v>
      </c>
      <c r="AG205" s="41">
        <v>72.305388689</v>
      </c>
      <c r="AH205" s="42">
        <v>1.58E11</v>
      </c>
      <c r="AI205" s="40" t="s">
        <v>2810</v>
      </c>
      <c r="AJ205" s="40" t="s">
        <v>2811</v>
      </c>
      <c r="AK205" s="40" t="s">
        <v>2853</v>
      </c>
      <c r="AL205" s="41">
        <v>10302.0</v>
      </c>
      <c r="AM205" s="40" t="s">
        <v>1382</v>
      </c>
      <c r="AN205" s="40" t="s">
        <v>1383</v>
      </c>
      <c r="AO205" s="40" t="s">
        <v>224</v>
      </c>
      <c r="AP205" s="40" t="s">
        <v>2854</v>
      </c>
      <c r="AQ205" s="40" t="s">
        <v>2855</v>
      </c>
      <c r="AR205" s="40" t="s">
        <v>2856</v>
      </c>
      <c r="AS205" s="42">
        <v>1.0E37</v>
      </c>
    </row>
    <row r="206">
      <c r="A206" s="41">
        <v>216.0</v>
      </c>
      <c r="B206" s="42">
        <v>1.67E9</v>
      </c>
      <c r="C206" s="41">
        <v>388124.0</v>
      </c>
      <c r="D206" s="40" t="s">
        <v>992</v>
      </c>
      <c r="E206" s="41" t="str">
        <f>IFERROR(__xludf.DUMMYFUNCTION("split(split(D206,""Instance_"", FALSE),"".mat"",false)"),"40_1")</f>
        <v>40_1</v>
      </c>
      <c r="F206" s="41">
        <v>40.0</v>
      </c>
      <c r="G206" s="41">
        <v>10.0</v>
      </c>
      <c r="H206" s="41">
        <v>20.0</v>
      </c>
      <c r="I206" s="44" t="s">
        <v>397</v>
      </c>
      <c r="J206" s="41">
        <v>20000.0</v>
      </c>
      <c r="K206" s="41">
        <v>10000.0</v>
      </c>
      <c r="L206" s="41">
        <v>3600.0</v>
      </c>
      <c r="M206" s="41">
        <v>1800.0</v>
      </c>
      <c r="N206" s="41">
        <v>100.0</v>
      </c>
      <c r="O206" s="40" t="s">
        <v>1370</v>
      </c>
      <c r="P206" s="40" t="s">
        <v>1371</v>
      </c>
      <c r="Q206" s="40" t="s">
        <v>1372</v>
      </c>
      <c r="R206" s="40" t="s">
        <v>1373</v>
      </c>
      <c r="S206" s="40" t="b">
        <v>0</v>
      </c>
      <c r="T206" s="40" t="s">
        <v>1373</v>
      </c>
      <c r="U206" s="40" t="s">
        <v>212</v>
      </c>
      <c r="V206" s="40" t="s">
        <v>1374</v>
      </c>
      <c r="W206" s="40" t="s">
        <v>1375</v>
      </c>
      <c r="X206" s="40" t="s">
        <v>1376</v>
      </c>
      <c r="Y206" s="40" t="s">
        <v>1377</v>
      </c>
      <c r="Z206" s="40" t="b">
        <v>0</v>
      </c>
      <c r="AA206" s="40" t="b">
        <v>1</v>
      </c>
      <c r="AB206" s="40" t="b">
        <v>0</v>
      </c>
      <c r="AC206" s="40" t="b">
        <v>0</v>
      </c>
      <c r="AD206" s="40" t="s">
        <v>2857</v>
      </c>
      <c r="AE206" s="40" t="s">
        <v>2858</v>
      </c>
      <c r="AF206" s="41">
        <v>-1.55380653751574</v>
      </c>
      <c r="AG206" s="41">
        <v>82.8735404015</v>
      </c>
      <c r="AH206" s="42">
        <v>1.67E11</v>
      </c>
      <c r="AI206" s="40" t="s">
        <v>2810</v>
      </c>
      <c r="AJ206" s="40" t="s">
        <v>2811</v>
      </c>
      <c r="AK206" s="40" t="s">
        <v>2812</v>
      </c>
      <c r="AL206" s="41">
        <v>10230.0</v>
      </c>
      <c r="AM206" s="40" t="s">
        <v>1382</v>
      </c>
      <c r="AN206" s="40" t="s">
        <v>1383</v>
      </c>
      <c r="AO206" s="40" t="s">
        <v>224</v>
      </c>
      <c r="AP206" s="40" t="s">
        <v>2859</v>
      </c>
      <c r="AQ206" s="40" t="s">
        <v>2860</v>
      </c>
      <c r="AR206" s="40" t="s">
        <v>2861</v>
      </c>
      <c r="AS206" s="42">
        <v>1.0E37</v>
      </c>
    </row>
    <row r="207">
      <c r="A207" s="41">
        <v>218.0</v>
      </c>
      <c r="B207" s="42">
        <v>1.67E9</v>
      </c>
      <c r="C207" s="41">
        <v>501960.0</v>
      </c>
      <c r="D207" s="40" t="s">
        <v>992</v>
      </c>
      <c r="E207" s="41" t="str">
        <f>IFERROR(__xludf.DUMMYFUNCTION("split(split(D207,""Instance_"", FALSE),"".mat"",false)"),"40_1")</f>
        <v>40_1</v>
      </c>
      <c r="F207" s="41">
        <v>40.0</v>
      </c>
      <c r="G207" s="41">
        <v>10.0</v>
      </c>
      <c r="H207" s="41">
        <v>20.0</v>
      </c>
      <c r="I207" s="44" t="s">
        <v>397</v>
      </c>
      <c r="J207" s="41">
        <v>20000.0</v>
      </c>
      <c r="K207" s="41">
        <v>10000.0</v>
      </c>
      <c r="L207" s="41">
        <v>3600.0</v>
      </c>
      <c r="M207" s="41">
        <v>1800.0</v>
      </c>
      <c r="N207" s="41">
        <v>100.0</v>
      </c>
      <c r="O207" s="40" t="s">
        <v>1370</v>
      </c>
      <c r="P207" s="40" t="s">
        <v>1371</v>
      </c>
      <c r="Q207" s="40" t="s">
        <v>1372</v>
      </c>
      <c r="R207" s="40" t="s">
        <v>1373</v>
      </c>
      <c r="S207" s="40" t="b">
        <v>0</v>
      </c>
      <c r="T207" s="40" t="s">
        <v>1373</v>
      </c>
      <c r="U207" s="40" t="s">
        <v>212</v>
      </c>
      <c r="V207" s="40" t="s">
        <v>1374</v>
      </c>
      <c r="W207" s="40" t="s">
        <v>1375</v>
      </c>
      <c r="X207" s="40" t="s">
        <v>1376</v>
      </c>
      <c r="Y207" s="40" t="s">
        <v>1377</v>
      </c>
      <c r="Z207" s="40" t="b">
        <v>0</v>
      </c>
      <c r="AA207" s="40" t="b">
        <v>1</v>
      </c>
      <c r="AB207" s="40" t="b">
        <v>0</v>
      </c>
      <c r="AC207" s="40" t="b">
        <v>0</v>
      </c>
      <c r="AD207" s="40" t="s">
        <v>2862</v>
      </c>
      <c r="AE207" s="40" t="s">
        <v>2863</v>
      </c>
      <c r="AF207" s="41">
        <v>-1.55380653751574</v>
      </c>
      <c r="AG207" s="41">
        <v>72.3323912621</v>
      </c>
      <c r="AH207" s="42">
        <v>1.67E11</v>
      </c>
      <c r="AI207" s="40" t="s">
        <v>2810</v>
      </c>
      <c r="AJ207" s="40" t="s">
        <v>2811</v>
      </c>
      <c r="AK207" s="40" t="s">
        <v>2864</v>
      </c>
      <c r="AL207" s="41">
        <v>10386.0</v>
      </c>
      <c r="AM207" s="40" t="s">
        <v>1382</v>
      </c>
      <c r="AN207" s="40" t="s">
        <v>1383</v>
      </c>
      <c r="AO207" s="40" t="s">
        <v>224</v>
      </c>
      <c r="AP207" s="40" t="s">
        <v>2865</v>
      </c>
      <c r="AQ207" s="40" t="s">
        <v>2866</v>
      </c>
      <c r="AR207" s="40" t="s">
        <v>2867</v>
      </c>
      <c r="AS207" s="42">
        <v>1.0E37</v>
      </c>
    </row>
    <row r="208">
      <c r="A208" s="41">
        <v>198.0</v>
      </c>
      <c r="B208" s="42">
        <v>1.67E9</v>
      </c>
      <c r="C208" s="41">
        <v>39734.0</v>
      </c>
      <c r="D208" s="40" t="s">
        <v>1326</v>
      </c>
      <c r="E208" s="41" t="str">
        <f>IFERROR(__xludf.DUMMYFUNCTION("split(split(D208,""Instance_"", FALSE),"".mat"",false)"),"300_2")</f>
        <v>300_2</v>
      </c>
      <c r="F208" s="41">
        <v>300.0</v>
      </c>
      <c r="G208" s="41">
        <v>75.0</v>
      </c>
      <c r="H208" s="41">
        <v>150.0</v>
      </c>
      <c r="I208" s="44" t="s">
        <v>2671</v>
      </c>
      <c r="J208" s="41">
        <v>20000.0</v>
      </c>
      <c r="K208" s="41">
        <v>10000.0</v>
      </c>
      <c r="L208" s="41">
        <v>3600.0</v>
      </c>
      <c r="M208" s="41">
        <v>1800.0</v>
      </c>
      <c r="N208" s="41">
        <v>100.0</v>
      </c>
      <c r="O208" s="40" t="s">
        <v>1370</v>
      </c>
      <c r="P208" s="40" t="s">
        <v>1371</v>
      </c>
      <c r="Q208" s="40" t="s">
        <v>1372</v>
      </c>
      <c r="R208" s="40" t="s">
        <v>1373</v>
      </c>
      <c r="S208" s="40" t="b">
        <v>0</v>
      </c>
      <c r="T208" s="40" t="s">
        <v>1373</v>
      </c>
      <c r="U208" s="40" t="s">
        <v>212</v>
      </c>
      <c r="V208" s="40" t="s">
        <v>1374</v>
      </c>
      <c r="W208" s="40" t="s">
        <v>1375</v>
      </c>
      <c r="X208" s="40" t="s">
        <v>1376</v>
      </c>
      <c r="Y208" s="40" t="s">
        <v>1377</v>
      </c>
      <c r="Z208" s="40" t="b">
        <v>0</v>
      </c>
      <c r="AA208" s="40" t="b">
        <v>1</v>
      </c>
      <c r="AB208" s="40" t="b">
        <v>0</v>
      </c>
      <c r="AC208" s="40" t="b">
        <v>0</v>
      </c>
      <c r="AD208" s="40" t="s">
        <v>2868</v>
      </c>
      <c r="AE208" s="40" t="s">
        <v>2869</v>
      </c>
      <c r="AF208" s="41">
        <v>3.05095977954624</v>
      </c>
      <c r="AG208" s="41">
        <v>3600.6801466942</v>
      </c>
      <c r="AH208" s="42">
        <v>1.4E90</v>
      </c>
      <c r="AI208" s="40" t="s">
        <v>2674</v>
      </c>
      <c r="AJ208" s="40" t="s">
        <v>2870</v>
      </c>
      <c r="AK208" s="40" t="s">
        <v>2871</v>
      </c>
      <c r="AL208" s="41">
        <v>11425.0</v>
      </c>
      <c r="AM208" s="40" t="s">
        <v>2224</v>
      </c>
      <c r="AN208" s="40" t="s">
        <v>1383</v>
      </c>
      <c r="AO208" s="40" t="s">
        <v>224</v>
      </c>
      <c r="AP208" s="40" t="s">
        <v>2872</v>
      </c>
      <c r="AQ208" s="40" t="s">
        <v>2873</v>
      </c>
      <c r="AR208" s="40" t="s">
        <v>2874</v>
      </c>
      <c r="AS208" s="40" t="s">
        <v>2875</v>
      </c>
    </row>
    <row r="209">
      <c r="A209" s="41">
        <v>217.0</v>
      </c>
      <c r="B209" s="42">
        <v>1.67E9</v>
      </c>
      <c r="C209" s="41">
        <v>767139.0</v>
      </c>
      <c r="D209" s="40" t="s">
        <v>992</v>
      </c>
      <c r="E209" s="41" t="str">
        <f>IFERROR(__xludf.DUMMYFUNCTION("split(split(D209,""Instance_"", FALSE),"".mat"",false)"),"40_1")</f>
        <v>40_1</v>
      </c>
      <c r="F209" s="41">
        <v>40.0</v>
      </c>
      <c r="G209" s="41">
        <v>10.0</v>
      </c>
      <c r="H209" s="41">
        <v>20.0</v>
      </c>
      <c r="I209" s="44" t="s">
        <v>397</v>
      </c>
      <c r="J209" s="41">
        <v>20000.0</v>
      </c>
      <c r="K209" s="41">
        <v>10000.0</v>
      </c>
      <c r="L209" s="41">
        <v>3600.0</v>
      </c>
      <c r="M209" s="41">
        <v>1800.0</v>
      </c>
      <c r="N209" s="41">
        <v>100.0</v>
      </c>
      <c r="O209" s="40" t="s">
        <v>1370</v>
      </c>
      <c r="P209" s="40" t="s">
        <v>1371</v>
      </c>
      <c r="Q209" s="40" t="s">
        <v>1372</v>
      </c>
      <c r="R209" s="40" t="s">
        <v>1373</v>
      </c>
      <c r="S209" s="40" t="b">
        <v>0</v>
      </c>
      <c r="T209" s="40" t="s">
        <v>1373</v>
      </c>
      <c r="U209" s="40" t="s">
        <v>212</v>
      </c>
      <c r="V209" s="40" t="s">
        <v>1374</v>
      </c>
      <c r="W209" s="40" t="s">
        <v>1375</v>
      </c>
      <c r="X209" s="40" t="s">
        <v>1376</v>
      </c>
      <c r="Y209" s="40" t="s">
        <v>1377</v>
      </c>
      <c r="Z209" s="40" t="b">
        <v>0</v>
      </c>
      <c r="AA209" s="40" t="b">
        <v>1</v>
      </c>
      <c r="AB209" s="40" t="b">
        <v>0</v>
      </c>
      <c r="AC209" s="40" t="b">
        <v>0</v>
      </c>
      <c r="AD209" s="40" t="s">
        <v>2876</v>
      </c>
      <c r="AE209" s="40" t="s">
        <v>2877</v>
      </c>
      <c r="AF209" s="41">
        <v>-1.55380653751574</v>
      </c>
      <c r="AG209" s="41">
        <v>90.4491965771</v>
      </c>
      <c r="AH209" s="42">
        <v>1.56E11</v>
      </c>
      <c r="AI209" s="40" t="s">
        <v>2810</v>
      </c>
      <c r="AJ209" s="40" t="s">
        <v>2811</v>
      </c>
      <c r="AK209" s="40" t="s">
        <v>2878</v>
      </c>
      <c r="AL209" s="41">
        <v>11212.0</v>
      </c>
      <c r="AM209" s="40" t="s">
        <v>1382</v>
      </c>
      <c r="AN209" s="40" t="s">
        <v>1383</v>
      </c>
      <c r="AO209" s="40" t="s">
        <v>224</v>
      </c>
      <c r="AP209" s="40" t="s">
        <v>2879</v>
      </c>
      <c r="AQ209" s="40" t="s">
        <v>2880</v>
      </c>
      <c r="AR209" s="40" t="s">
        <v>2881</v>
      </c>
      <c r="AS209" s="42">
        <v>1.0E37</v>
      </c>
    </row>
    <row r="210">
      <c r="A210" s="41">
        <v>220.0</v>
      </c>
      <c r="B210" s="42">
        <v>1.67E9</v>
      </c>
      <c r="C210" s="41">
        <v>580347.0</v>
      </c>
      <c r="D210" s="40" t="s">
        <v>1013</v>
      </c>
      <c r="E210" s="41" t="str">
        <f>IFERROR(__xludf.DUMMYFUNCTION("split(split(D210,""Instance_"", FALSE),"".mat"",false)"),"40_2")</f>
        <v>40_2</v>
      </c>
      <c r="F210" s="41">
        <v>40.0</v>
      </c>
      <c r="G210" s="41">
        <v>10.0</v>
      </c>
      <c r="H210" s="41">
        <v>20.0</v>
      </c>
      <c r="I210" s="45">
        <v>-7.01314174953232E15</v>
      </c>
      <c r="J210" s="41">
        <v>20000.0</v>
      </c>
      <c r="K210" s="41">
        <v>10000.0</v>
      </c>
      <c r="L210" s="41">
        <v>3600.0</v>
      </c>
      <c r="M210" s="41">
        <v>1800.0</v>
      </c>
      <c r="N210" s="41">
        <v>100.0</v>
      </c>
      <c r="O210" s="40" t="s">
        <v>1370</v>
      </c>
      <c r="P210" s="40" t="s">
        <v>1371</v>
      </c>
      <c r="Q210" s="40" t="s">
        <v>1372</v>
      </c>
      <c r="R210" s="40" t="s">
        <v>1373</v>
      </c>
      <c r="S210" s="40" t="b">
        <v>0</v>
      </c>
      <c r="T210" s="40" t="s">
        <v>1373</v>
      </c>
      <c r="U210" s="40" t="s">
        <v>212</v>
      </c>
      <c r="V210" s="40" t="s">
        <v>1374</v>
      </c>
      <c r="W210" s="40" t="s">
        <v>1375</v>
      </c>
      <c r="X210" s="40" t="s">
        <v>1376</v>
      </c>
      <c r="Y210" s="40" t="s">
        <v>1377</v>
      </c>
      <c r="Z210" s="40" t="b">
        <v>0</v>
      </c>
      <c r="AA210" s="40" t="b">
        <v>1</v>
      </c>
      <c r="AB210" s="40" t="b">
        <v>0</v>
      </c>
      <c r="AC210" s="40" t="b">
        <v>0</v>
      </c>
      <c r="AD210" s="40" t="s">
        <v>2882</v>
      </c>
      <c r="AE210" s="40" t="s">
        <v>2883</v>
      </c>
      <c r="AF210" s="46">
        <v>-0.701314174953232</v>
      </c>
      <c r="AG210" s="41">
        <v>76.6457424164</v>
      </c>
      <c r="AH210" s="42">
        <v>1.71E11</v>
      </c>
      <c r="AI210" s="40" t="s">
        <v>2810</v>
      </c>
      <c r="AJ210" s="40" t="s">
        <v>2884</v>
      </c>
      <c r="AK210" s="40" t="s">
        <v>2885</v>
      </c>
      <c r="AL210" s="41">
        <v>10519.0</v>
      </c>
      <c r="AM210" s="40" t="s">
        <v>1382</v>
      </c>
      <c r="AN210" s="40" t="s">
        <v>1383</v>
      </c>
      <c r="AO210" s="40" t="s">
        <v>224</v>
      </c>
      <c r="AP210" s="40" t="s">
        <v>2886</v>
      </c>
      <c r="AQ210" s="40" t="s">
        <v>2887</v>
      </c>
      <c r="AR210" s="40" t="s">
        <v>2888</v>
      </c>
      <c r="AS210" s="42">
        <v>1.0E37</v>
      </c>
    </row>
    <row r="211">
      <c r="A211" s="41">
        <v>221.0</v>
      </c>
      <c r="B211" s="42">
        <v>1.67E9</v>
      </c>
      <c r="C211" s="41">
        <v>64067.0</v>
      </c>
      <c r="D211" s="40" t="s">
        <v>1013</v>
      </c>
      <c r="E211" s="41" t="str">
        <f>IFERROR(__xludf.DUMMYFUNCTION("split(split(D211,""Instance_"", FALSE),"".mat"",false)"),"40_2")</f>
        <v>40_2</v>
      </c>
      <c r="F211" s="41">
        <v>40.0</v>
      </c>
      <c r="G211" s="41">
        <v>10.0</v>
      </c>
      <c r="H211" s="41">
        <v>20.0</v>
      </c>
      <c r="I211" s="45">
        <v>-7.01314174953232E15</v>
      </c>
      <c r="J211" s="41">
        <v>20000.0</v>
      </c>
      <c r="K211" s="41">
        <v>10000.0</v>
      </c>
      <c r="L211" s="41">
        <v>3600.0</v>
      </c>
      <c r="M211" s="41">
        <v>1800.0</v>
      </c>
      <c r="N211" s="41">
        <v>100.0</v>
      </c>
      <c r="O211" s="40" t="s">
        <v>1370</v>
      </c>
      <c r="P211" s="40" t="s">
        <v>1371</v>
      </c>
      <c r="Q211" s="40" t="s">
        <v>1372</v>
      </c>
      <c r="R211" s="40" t="s">
        <v>1373</v>
      </c>
      <c r="S211" s="40" t="b">
        <v>0</v>
      </c>
      <c r="T211" s="40" t="s">
        <v>1373</v>
      </c>
      <c r="U211" s="40" t="s">
        <v>212</v>
      </c>
      <c r="V211" s="40" t="s">
        <v>1374</v>
      </c>
      <c r="W211" s="40" t="s">
        <v>1375</v>
      </c>
      <c r="X211" s="40" t="s">
        <v>1376</v>
      </c>
      <c r="Y211" s="40" t="s">
        <v>1377</v>
      </c>
      <c r="Z211" s="40" t="b">
        <v>0</v>
      </c>
      <c r="AA211" s="40" t="b">
        <v>1</v>
      </c>
      <c r="AB211" s="40" t="b">
        <v>0</v>
      </c>
      <c r="AC211" s="40" t="b">
        <v>0</v>
      </c>
      <c r="AD211" s="40" t="s">
        <v>2889</v>
      </c>
      <c r="AE211" s="40" t="s">
        <v>2890</v>
      </c>
      <c r="AF211" s="46">
        <v>-0.711614086075105</v>
      </c>
      <c r="AG211" s="41">
        <v>75.825193882</v>
      </c>
      <c r="AH211" s="42">
        <v>3.32E10</v>
      </c>
      <c r="AI211" s="45">
        <v>-1.46865862543839E16</v>
      </c>
      <c r="AJ211" s="40" t="s">
        <v>2891</v>
      </c>
      <c r="AK211" s="40" t="s">
        <v>2892</v>
      </c>
      <c r="AL211" s="41">
        <v>10294.0</v>
      </c>
      <c r="AM211" s="40" t="s">
        <v>1382</v>
      </c>
      <c r="AN211" s="40" t="s">
        <v>1383</v>
      </c>
      <c r="AO211" s="40" t="s">
        <v>224</v>
      </c>
      <c r="AP211" s="40" t="s">
        <v>2893</v>
      </c>
      <c r="AQ211" s="40" t="s">
        <v>2894</v>
      </c>
      <c r="AR211" s="40" t="s">
        <v>2895</v>
      </c>
      <c r="AS211" s="42">
        <v>1.11E34</v>
      </c>
    </row>
    <row r="212">
      <c r="A212" s="41">
        <v>219.0</v>
      </c>
      <c r="B212" s="42">
        <v>1.67E9</v>
      </c>
      <c r="C212" s="41">
        <v>393548.0</v>
      </c>
      <c r="D212" s="40" t="s">
        <v>992</v>
      </c>
      <c r="E212" s="41" t="str">
        <f>IFERROR(__xludf.DUMMYFUNCTION("split(split(D212,""Instance_"", FALSE),"".mat"",false)"),"40_1")</f>
        <v>40_1</v>
      </c>
      <c r="F212" s="41">
        <v>40.0</v>
      </c>
      <c r="G212" s="41">
        <v>10.0</v>
      </c>
      <c r="H212" s="41">
        <v>20.0</v>
      </c>
      <c r="I212" s="44" t="s">
        <v>397</v>
      </c>
      <c r="J212" s="41">
        <v>20000.0</v>
      </c>
      <c r="K212" s="41">
        <v>10000.0</v>
      </c>
      <c r="L212" s="41">
        <v>3600.0</v>
      </c>
      <c r="M212" s="41">
        <v>1800.0</v>
      </c>
      <c r="N212" s="41">
        <v>100.0</v>
      </c>
      <c r="O212" s="40" t="s">
        <v>1370</v>
      </c>
      <c r="P212" s="40" t="s">
        <v>1371</v>
      </c>
      <c r="Q212" s="40" t="s">
        <v>1372</v>
      </c>
      <c r="R212" s="40" t="s">
        <v>1373</v>
      </c>
      <c r="S212" s="40" t="b">
        <v>0</v>
      </c>
      <c r="T212" s="40" t="s">
        <v>1373</v>
      </c>
      <c r="U212" s="40" t="s">
        <v>212</v>
      </c>
      <c r="V212" s="40" t="s">
        <v>1374</v>
      </c>
      <c r="W212" s="40" t="s">
        <v>1375</v>
      </c>
      <c r="X212" s="40" t="s">
        <v>1376</v>
      </c>
      <c r="Y212" s="40" t="s">
        <v>1377</v>
      </c>
      <c r="Z212" s="40" t="b">
        <v>0</v>
      </c>
      <c r="AA212" s="40" t="b">
        <v>1</v>
      </c>
      <c r="AB212" s="40" t="b">
        <v>0</v>
      </c>
      <c r="AC212" s="40" t="b">
        <v>0</v>
      </c>
      <c r="AD212" s="40" t="s">
        <v>2896</v>
      </c>
      <c r="AE212" s="40" t="s">
        <v>2897</v>
      </c>
      <c r="AF212" s="41">
        <v>-1.55380653751574</v>
      </c>
      <c r="AG212" s="41">
        <v>85.58030653</v>
      </c>
      <c r="AH212" s="42">
        <v>1.67E11</v>
      </c>
      <c r="AI212" s="40" t="s">
        <v>2810</v>
      </c>
      <c r="AJ212" s="40" t="s">
        <v>2811</v>
      </c>
      <c r="AK212" s="40" t="s">
        <v>2847</v>
      </c>
      <c r="AL212" s="41">
        <v>10779.0</v>
      </c>
      <c r="AM212" s="40" t="s">
        <v>1382</v>
      </c>
      <c r="AN212" s="40" t="s">
        <v>1383</v>
      </c>
      <c r="AO212" s="40" t="s">
        <v>224</v>
      </c>
      <c r="AP212" s="40" t="s">
        <v>2898</v>
      </c>
      <c r="AQ212" s="40" t="s">
        <v>2899</v>
      </c>
      <c r="AR212" s="40" t="s">
        <v>2900</v>
      </c>
      <c r="AS212" s="42">
        <v>1.0E37</v>
      </c>
    </row>
    <row r="213">
      <c r="A213" s="41">
        <v>199.0</v>
      </c>
      <c r="B213" s="42">
        <v>1.67E9</v>
      </c>
      <c r="C213" s="41">
        <v>651567.0</v>
      </c>
      <c r="D213" s="40" t="s">
        <v>1326</v>
      </c>
      <c r="E213" s="41" t="str">
        <f>IFERROR(__xludf.DUMMYFUNCTION("split(split(D213,""Instance_"", FALSE),"".mat"",false)"),"300_2")</f>
        <v>300_2</v>
      </c>
      <c r="F213" s="41">
        <v>300.0</v>
      </c>
      <c r="G213" s="41">
        <v>75.0</v>
      </c>
      <c r="H213" s="41">
        <v>150.0</v>
      </c>
      <c r="I213" s="44" t="s">
        <v>2671</v>
      </c>
      <c r="J213" s="41">
        <v>20000.0</v>
      </c>
      <c r="K213" s="41">
        <v>10000.0</v>
      </c>
      <c r="L213" s="41">
        <v>3600.0</v>
      </c>
      <c r="M213" s="41">
        <v>1800.0</v>
      </c>
      <c r="N213" s="41">
        <v>100.0</v>
      </c>
      <c r="O213" s="40" t="s">
        <v>1370</v>
      </c>
      <c r="P213" s="40" t="s">
        <v>1371</v>
      </c>
      <c r="Q213" s="40" t="s">
        <v>1372</v>
      </c>
      <c r="R213" s="40" t="s">
        <v>1373</v>
      </c>
      <c r="S213" s="40" t="b">
        <v>0</v>
      </c>
      <c r="T213" s="40" t="s">
        <v>1373</v>
      </c>
      <c r="U213" s="40" t="s">
        <v>212</v>
      </c>
      <c r="V213" s="40" t="s">
        <v>1374</v>
      </c>
      <c r="W213" s="40" t="s">
        <v>1375</v>
      </c>
      <c r="X213" s="40" t="s">
        <v>1376</v>
      </c>
      <c r="Y213" s="40" t="s">
        <v>1377</v>
      </c>
      <c r="Z213" s="40" t="b">
        <v>0</v>
      </c>
      <c r="AA213" s="40" t="b">
        <v>1</v>
      </c>
      <c r="AB213" s="40" t="b">
        <v>0</v>
      </c>
      <c r="AC213" s="40" t="b">
        <v>0</v>
      </c>
      <c r="AD213" s="40" t="s">
        <v>2901</v>
      </c>
      <c r="AE213" s="40" t="s">
        <v>2902</v>
      </c>
      <c r="AF213" s="41">
        <v>2.56716504247507</v>
      </c>
      <c r="AG213" s="41">
        <v>3600.6656525135</v>
      </c>
      <c r="AH213" s="42">
        <v>1.79E90</v>
      </c>
      <c r="AI213" s="40" t="s">
        <v>2674</v>
      </c>
      <c r="AJ213" s="40" t="s">
        <v>2903</v>
      </c>
      <c r="AK213" s="40" t="s">
        <v>2904</v>
      </c>
      <c r="AL213" s="41">
        <v>11337.0</v>
      </c>
      <c r="AM213" s="40" t="s">
        <v>2224</v>
      </c>
      <c r="AN213" s="40" t="s">
        <v>1383</v>
      </c>
      <c r="AO213" s="40" t="s">
        <v>224</v>
      </c>
      <c r="AP213" s="40" t="s">
        <v>2905</v>
      </c>
      <c r="AQ213" s="40" t="s">
        <v>2906</v>
      </c>
      <c r="AR213" s="40" t="s">
        <v>2907</v>
      </c>
      <c r="AS213" s="40" t="s">
        <v>2908</v>
      </c>
    </row>
    <row r="214">
      <c r="A214" s="41">
        <v>222.0</v>
      </c>
      <c r="B214" s="42">
        <v>1.67E9</v>
      </c>
      <c r="C214" s="41">
        <v>533542.0</v>
      </c>
      <c r="D214" s="40" t="s">
        <v>1013</v>
      </c>
      <c r="E214" s="41" t="str">
        <f>IFERROR(__xludf.DUMMYFUNCTION("split(split(D214,""Instance_"", FALSE),"".mat"",false)"),"40_2")</f>
        <v>40_2</v>
      </c>
      <c r="F214" s="41">
        <v>40.0</v>
      </c>
      <c r="G214" s="41">
        <v>10.0</v>
      </c>
      <c r="H214" s="41">
        <v>20.0</v>
      </c>
      <c r="I214" s="45">
        <v>-7.01314174953232E15</v>
      </c>
      <c r="J214" s="41">
        <v>20000.0</v>
      </c>
      <c r="K214" s="41">
        <v>10000.0</v>
      </c>
      <c r="L214" s="41">
        <v>3600.0</v>
      </c>
      <c r="M214" s="41">
        <v>1800.0</v>
      </c>
      <c r="N214" s="41">
        <v>100.0</v>
      </c>
      <c r="O214" s="40" t="s">
        <v>1370</v>
      </c>
      <c r="P214" s="40" t="s">
        <v>1371</v>
      </c>
      <c r="Q214" s="40" t="s">
        <v>1372</v>
      </c>
      <c r="R214" s="40" t="s">
        <v>1373</v>
      </c>
      <c r="S214" s="40" t="b">
        <v>0</v>
      </c>
      <c r="T214" s="40" t="s">
        <v>1373</v>
      </c>
      <c r="U214" s="40" t="s">
        <v>212</v>
      </c>
      <c r="V214" s="40" t="s">
        <v>1374</v>
      </c>
      <c r="W214" s="40" t="s">
        <v>1375</v>
      </c>
      <c r="X214" s="40" t="s">
        <v>1376</v>
      </c>
      <c r="Y214" s="40" t="s">
        <v>1377</v>
      </c>
      <c r="Z214" s="40" t="b">
        <v>0</v>
      </c>
      <c r="AA214" s="40" t="b">
        <v>1</v>
      </c>
      <c r="AB214" s="40" t="b">
        <v>0</v>
      </c>
      <c r="AC214" s="40" t="b">
        <v>0</v>
      </c>
      <c r="AD214" s="40" t="s">
        <v>2909</v>
      </c>
      <c r="AE214" s="40" t="s">
        <v>2910</v>
      </c>
      <c r="AF214" s="46">
        <v>-0.711614086075105</v>
      </c>
      <c r="AG214" s="41">
        <v>84.9878175259</v>
      </c>
      <c r="AH214" s="42">
        <v>3.32E10</v>
      </c>
      <c r="AI214" s="45">
        <v>-1.46865862543839E16</v>
      </c>
      <c r="AJ214" s="40" t="s">
        <v>2891</v>
      </c>
      <c r="AK214" s="40" t="s">
        <v>2892</v>
      </c>
      <c r="AL214" s="41">
        <v>10769.0</v>
      </c>
      <c r="AM214" s="40" t="s">
        <v>1382</v>
      </c>
      <c r="AN214" s="40" t="s">
        <v>1383</v>
      </c>
      <c r="AO214" s="40" t="s">
        <v>224</v>
      </c>
      <c r="AP214" s="40" t="s">
        <v>2911</v>
      </c>
      <c r="AQ214" s="40" t="s">
        <v>2912</v>
      </c>
      <c r="AR214" s="40" t="s">
        <v>2913</v>
      </c>
      <c r="AS214" s="42">
        <v>1.11E34</v>
      </c>
    </row>
    <row r="215">
      <c r="A215" s="41">
        <v>200.0</v>
      </c>
      <c r="B215" s="42">
        <v>1.67E9</v>
      </c>
      <c r="C215" s="41">
        <v>674749.0</v>
      </c>
      <c r="D215" s="40" t="s">
        <v>1347</v>
      </c>
      <c r="E215" s="41" t="str">
        <f>IFERROR(__xludf.DUMMYFUNCTION("split(split(D215,""Instance_"", FALSE),"".mat"",false)"),"300_3")</f>
        <v>300_3</v>
      </c>
      <c r="F215" s="41">
        <v>300.0</v>
      </c>
      <c r="G215" s="41">
        <v>75.0</v>
      </c>
      <c r="H215" s="41">
        <v>150.0</v>
      </c>
      <c r="I215" s="44" t="s">
        <v>2671</v>
      </c>
      <c r="J215" s="41">
        <v>20000.0</v>
      </c>
      <c r="K215" s="41">
        <v>10000.0</v>
      </c>
      <c r="L215" s="41">
        <v>3600.0</v>
      </c>
      <c r="M215" s="41">
        <v>1800.0</v>
      </c>
      <c r="N215" s="41">
        <v>100.0</v>
      </c>
      <c r="O215" s="40" t="s">
        <v>1370</v>
      </c>
      <c r="P215" s="40" t="s">
        <v>1371</v>
      </c>
      <c r="Q215" s="40" t="s">
        <v>1372</v>
      </c>
      <c r="R215" s="40" t="s">
        <v>1373</v>
      </c>
      <c r="S215" s="40" t="b">
        <v>0</v>
      </c>
      <c r="T215" s="40" t="s">
        <v>1373</v>
      </c>
      <c r="U215" s="40" t="s">
        <v>212</v>
      </c>
      <c r="V215" s="40" t="s">
        <v>1374</v>
      </c>
      <c r="W215" s="40" t="s">
        <v>1375</v>
      </c>
      <c r="X215" s="40" t="s">
        <v>1376</v>
      </c>
      <c r="Y215" s="40" t="s">
        <v>1377</v>
      </c>
      <c r="Z215" s="40" t="b">
        <v>0</v>
      </c>
      <c r="AA215" s="40" t="b">
        <v>1</v>
      </c>
      <c r="AB215" s="40" t="b">
        <v>0</v>
      </c>
      <c r="AC215" s="40" t="b">
        <v>0</v>
      </c>
      <c r="AD215" s="40" t="s">
        <v>2914</v>
      </c>
      <c r="AE215" s="40" t="s">
        <v>2915</v>
      </c>
      <c r="AF215" s="41">
        <v>2.19844608002491</v>
      </c>
      <c r="AG215" s="41">
        <v>3600.9792773724</v>
      </c>
      <c r="AH215" s="42">
        <v>3.35E89</v>
      </c>
      <c r="AI215" s="40" t="s">
        <v>2674</v>
      </c>
      <c r="AJ215" s="40" t="s">
        <v>2916</v>
      </c>
      <c r="AK215" s="40" t="s">
        <v>2917</v>
      </c>
      <c r="AL215" s="41">
        <v>11260.0</v>
      </c>
      <c r="AM215" s="40" t="s">
        <v>2224</v>
      </c>
      <c r="AN215" s="40" t="s">
        <v>1383</v>
      </c>
      <c r="AO215" s="40" t="s">
        <v>224</v>
      </c>
      <c r="AP215" s="40" t="s">
        <v>2918</v>
      </c>
      <c r="AQ215" s="40" t="s">
        <v>2919</v>
      </c>
      <c r="AR215" s="40" t="s">
        <v>2920</v>
      </c>
      <c r="AS215" s="40" t="s">
        <v>2921</v>
      </c>
    </row>
    <row r="216">
      <c r="A216" s="41">
        <v>223.0</v>
      </c>
      <c r="B216" s="42">
        <v>1.67E9</v>
      </c>
      <c r="C216" s="41">
        <v>707662.0</v>
      </c>
      <c r="D216" s="40" t="s">
        <v>1013</v>
      </c>
      <c r="E216" s="41" t="str">
        <f>IFERROR(__xludf.DUMMYFUNCTION("split(split(D216,""Instance_"", FALSE),"".mat"",false)"),"40_2")</f>
        <v>40_2</v>
      </c>
      <c r="F216" s="41">
        <v>40.0</v>
      </c>
      <c r="G216" s="41">
        <v>10.0</v>
      </c>
      <c r="H216" s="41">
        <v>20.0</v>
      </c>
      <c r="I216" s="45">
        <v>-7.01314174953232E15</v>
      </c>
      <c r="J216" s="41">
        <v>20000.0</v>
      </c>
      <c r="K216" s="41">
        <v>10000.0</v>
      </c>
      <c r="L216" s="41">
        <v>3600.0</v>
      </c>
      <c r="M216" s="41">
        <v>1800.0</v>
      </c>
      <c r="N216" s="41">
        <v>100.0</v>
      </c>
      <c r="O216" s="40" t="s">
        <v>1370</v>
      </c>
      <c r="P216" s="40" t="s">
        <v>1371</v>
      </c>
      <c r="Q216" s="40" t="s">
        <v>1372</v>
      </c>
      <c r="R216" s="40" t="s">
        <v>1373</v>
      </c>
      <c r="S216" s="40" t="b">
        <v>0</v>
      </c>
      <c r="T216" s="40" t="s">
        <v>1373</v>
      </c>
      <c r="U216" s="40" t="s">
        <v>212</v>
      </c>
      <c r="V216" s="40" t="s">
        <v>1374</v>
      </c>
      <c r="W216" s="40" t="s">
        <v>1375</v>
      </c>
      <c r="X216" s="40" t="s">
        <v>1376</v>
      </c>
      <c r="Y216" s="40" t="s">
        <v>1377</v>
      </c>
      <c r="Z216" s="40" t="b">
        <v>0</v>
      </c>
      <c r="AA216" s="40" t="b">
        <v>1</v>
      </c>
      <c r="AB216" s="40" t="b">
        <v>0</v>
      </c>
      <c r="AC216" s="40" t="b">
        <v>0</v>
      </c>
      <c r="AD216" s="40" t="s">
        <v>2922</v>
      </c>
      <c r="AE216" s="40" t="s">
        <v>2923</v>
      </c>
      <c r="AF216" s="46">
        <v>-0.711614086075105</v>
      </c>
      <c r="AG216" s="41">
        <v>78.2199335098</v>
      </c>
      <c r="AH216" s="42">
        <v>3.32E10</v>
      </c>
      <c r="AI216" s="45">
        <v>-1.46865862543839E16</v>
      </c>
      <c r="AJ216" s="40" t="s">
        <v>2891</v>
      </c>
      <c r="AK216" s="40" t="s">
        <v>2892</v>
      </c>
      <c r="AL216" s="41">
        <v>10540.0</v>
      </c>
      <c r="AM216" s="40" t="s">
        <v>1382</v>
      </c>
      <c r="AN216" s="40" t="s">
        <v>1383</v>
      </c>
      <c r="AO216" s="40" t="s">
        <v>224</v>
      </c>
      <c r="AP216" s="40" t="s">
        <v>2924</v>
      </c>
      <c r="AQ216" s="40" t="s">
        <v>2925</v>
      </c>
      <c r="AR216" s="40" t="s">
        <v>2926</v>
      </c>
      <c r="AS216" s="42">
        <v>1.11E34</v>
      </c>
    </row>
    <row r="217">
      <c r="A217" s="41">
        <v>225.0</v>
      </c>
      <c r="B217" s="42">
        <v>1.67E9</v>
      </c>
      <c r="C217" s="41">
        <v>20122.0</v>
      </c>
      <c r="D217" s="40" t="s">
        <v>1013</v>
      </c>
      <c r="E217" s="41" t="str">
        <f>IFERROR(__xludf.DUMMYFUNCTION("split(split(D217,""Instance_"", FALSE),"".mat"",false)"),"40_2")</f>
        <v>40_2</v>
      </c>
      <c r="F217" s="41">
        <v>40.0</v>
      </c>
      <c r="G217" s="41">
        <v>10.0</v>
      </c>
      <c r="H217" s="41">
        <v>20.0</v>
      </c>
      <c r="I217" s="45">
        <v>-7.01314174953232E15</v>
      </c>
      <c r="J217" s="41">
        <v>20000.0</v>
      </c>
      <c r="K217" s="41">
        <v>10000.0</v>
      </c>
      <c r="L217" s="41">
        <v>3600.0</v>
      </c>
      <c r="M217" s="41">
        <v>1800.0</v>
      </c>
      <c r="N217" s="41">
        <v>100.0</v>
      </c>
      <c r="O217" s="40" t="s">
        <v>1370</v>
      </c>
      <c r="P217" s="40" t="s">
        <v>1371</v>
      </c>
      <c r="Q217" s="40" t="s">
        <v>1372</v>
      </c>
      <c r="R217" s="40" t="s">
        <v>1373</v>
      </c>
      <c r="S217" s="40" t="b">
        <v>0</v>
      </c>
      <c r="T217" s="40" t="s">
        <v>1373</v>
      </c>
      <c r="U217" s="40" t="s">
        <v>212</v>
      </c>
      <c r="V217" s="40" t="s">
        <v>1374</v>
      </c>
      <c r="W217" s="40" t="s">
        <v>1375</v>
      </c>
      <c r="X217" s="40" t="s">
        <v>1376</v>
      </c>
      <c r="Y217" s="40" t="s">
        <v>1377</v>
      </c>
      <c r="Z217" s="40" t="b">
        <v>0</v>
      </c>
      <c r="AA217" s="40" t="b">
        <v>1</v>
      </c>
      <c r="AB217" s="40" t="b">
        <v>0</v>
      </c>
      <c r="AC217" s="40" t="b">
        <v>0</v>
      </c>
      <c r="AD217" s="40" t="s">
        <v>2927</v>
      </c>
      <c r="AE217" s="40" t="s">
        <v>2928</v>
      </c>
      <c r="AF217" s="46">
        <v>-0.711614086075105</v>
      </c>
      <c r="AG217" s="41">
        <v>76.8492228985</v>
      </c>
      <c r="AH217" s="42">
        <v>3.32E10</v>
      </c>
      <c r="AI217" s="45">
        <v>-1.46865862543839E16</v>
      </c>
      <c r="AJ217" s="40" t="s">
        <v>2891</v>
      </c>
      <c r="AK217" s="40" t="s">
        <v>2892</v>
      </c>
      <c r="AL217" s="41">
        <v>10275.0</v>
      </c>
      <c r="AM217" s="40" t="s">
        <v>1382</v>
      </c>
      <c r="AN217" s="40" t="s">
        <v>1383</v>
      </c>
      <c r="AO217" s="40" t="s">
        <v>224</v>
      </c>
      <c r="AP217" s="40" t="s">
        <v>2929</v>
      </c>
      <c r="AQ217" s="40" t="s">
        <v>2930</v>
      </c>
      <c r="AR217" s="40" t="s">
        <v>2931</v>
      </c>
      <c r="AS217" s="42">
        <v>1.11E34</v>
      </c>
    </row>
    <row r="218">
      <c r="A218" s="41">
        <v>224.0</v>
      </c>
      <c r="B218" s="42">
        <v>1.67E9</v>
      </c>
      <c r="C218" s="41">
        <v>130450.0</v>
      </c>
      <c r="D218" s="40" t="s">
        <v>1013</v>
      </c>
      <c r="E218" s="41" t="str">
        <f>IFERROR(__xludf.DUMMYFUNCTION("split(split(D218,""Instance_"", FALSE),"".mat"",false)"),"40_2")</f>
        <v>40_2</v>
      </c>
      <c r="F218" s="41">
        <v>40.0</v>
      </c>
      <c r="G218" s="41">
        <v>10.0</v>
      </c>
      <c r="H218" s="41">
        <v>20.0</v>
      </c>
      <c r="I218" s="45">
        <v>-7.01314174953232E15</v>
      </c>
      <c r="J218" s="41">
        <v>20000.0</v>
      </c>
      <c r="K218" s="41">
        <v>10000.0</v>
      </c>
      <c r="L218" s="41">
        <v>3600.0</v>
      </c>
      <c r="M218" s="41">
        <v>1800.0</v>
      </c>
      <c r="N218" s="41">
        <v>100.0</v>
      </c>
      <c r="O218" s="40" t="s">
        <v>1370</v>
      </c>
      <c r="P218" s="40" t="s">
        <v>1371</v>
      </c>
      <c r="Q218" s="40" t="s">
        <v>1372</v>
      </c>
      <c r="R218" s="40" t="s">
        <v>1373</v>
      </c>
      <c r="S218" s="40" t="b">
        <v>0</v>
      </c>
      <c r="T218" s="40" t="s">
        <v>1373</v>
      </c>
      <c r="U218" s="40" t="s">
        <v>212</v>
      </c>
      <c r="V218" s="40" t="s">
        <v>1374</v>
      </c>
      <c r="W218" s="40" t="s">
        <v>1375</v>
      </c>
      <c r="X218" s="40" t="s">
        <v>1376</v>
      </c>
      <c r="Y218" s="40" t="s">
        <v>1377</v>
      </c>
      <c r="Z218" s="40" t="b">
        <v>0</v>
      </c>
      <c r="AA218" s="40" t="b">
        <v>1</v>
      </c>
      <c r="AB218" s="40" t="b">
        <v>0</v>
      </c>
      <c r="AC218" s="40" t="b">
        <v>0</v>
      </c>
      <c r="AD218" s="40" t="s">
        <v>2932</v>
      </c>
      <c r="AE218" s="40" t="s">
        <v>2933</v>
      </c>
      <c r="AF218" s="46">
        <v>-0.711614086075105</v>
      </c>
      <c r="AG218" s="41">
        <v>78.5294606686</v>
      </c>
      <c r="AH218" s="42">
        <v>3.32E10</v>
      </c>
      <c r="AI218" s="45">
        <v>-1.46865862543839E16</v>
      </c>
      <c r="AJ218" s="40" t="s">
        <v>2891</v>
      </c>
      <c r="AK218" s="40" t="s">
        <v>2892</v>
      </c>
      <c r="AL218" s="41">
        <v>10579.0</v>
      </c>
      <c r="AM218" s="40" t="s">
        <v>1382</v>
      </c>
      <c r="AN218" s="40" t="s">
        <v>1383</v>
      </c>
      <c r="AO218" s="40" t="s">
        <v>224</v>
      </c>
      <c r="AP218" s="40" t="s">
        <v>2934</v>
      </c>
      <c r="AQ218" s="40" t="s">
        <v>2935</v>
      </c>
      <c r="AR218" s="40" t="s">
        <v>2936</v>
      </c>
      <c r="AS218" s="42">
        <v>1.11E34</v>
      </c>
    </row>
    <row r="219">
      <c r="A219" s="41">
        <v>226.0</v>
      </c>
      <c r="B219" s="42">
        <v>1.67E9</v>
      </c>
      <c r="C219" s="41">
        <v>527296.0</v>
      </c>
      <c r="D219" s="40" t="s">
        <v>1013</v>
      </c>
      <c r="E219" s="41" t="str">
        <f>IFERROR(__xludf.DUMMYFUNCTION("split(split(D219,""Instance_"", FALSE),"".mat"",false)"),"40_2")</f>
        <v>40_2</v>
      </c>
      <c r="F219" s="41">
        <v>40.0</v>
      </c>
      <c r="G219" s="41">
        <v>10.0</v>
      </c>
      <c r="H219" s="41">
        <v>20.0</v>
      </c>
      <c r="I219" s="45">
        <v>-7.01314174953232E15</v>
      </c>
      <c r="J219" s="41">
        <v>20000.0</v>
      </c>
      <c r="K219" s="41">
        <v>10000.0</v>
      </c>
      <c r="L219" s="41">
        <v>3600.0</v>
      </c>
      <c r="M219" s="41">
        <v>1800.0</v>
      </c>
      <c r="N219" s="41">
        <v>100.0</v>
      </c>
      <c r="O219" s="40" t="s">
        <v>1370</v>
      </c>
      <c r="P219" s="40" t="s">
        <v>1371</v>
      </c>
      <c r="Q219" s="40" t="s">
        <v>1372</v>
      </c>
      <c r="R219" s="40" t="s">
        <v>1373</v>
      </c>
      <c r="S219" s="40" t="b">
        <v>0</v>
      </c>
      <c r="T219" s="40" t="s">
        <v>1373</v>
      </c>
      <c r="U219" s="40" t="s">
        <v>212</v>
      </c>
      <c r="V219" s="40" t="s">
        <v>1374</v>
      </c>
      <c r="W219" s="40" t="s">
        <v>1375</v>
      </c>
      <c r="X219" s="40" t="s">
        <v>1376</v>
      </c>
      <c r="Y219" s="40" t="s">
        <v>1377</v>
      </c>
      <c r="Z219" s="40" t="b">
        <v>0</v>
      </c>
      <c r="AA219" s="40" t="b">
        <v>1</v>
      </c>
      <c r="AB219" s="40" t="b">
        <v>0</v>
      </c>
      <c r="AC219" s="40" t="b">
        <v>0</v>
      </c>
      <c r="AD219" s="40" t="s">
        <v>2937</v>
      </c>
      <c r="AE219" s="40" t="s">
        <v>2938</v>
      </c>
      <c r="AF219" s="46">
        <v>-0.711614086075105</v>
      </c>
      <c r="AG219" s="41">
        <v>81.6319134235</v>
      </c>
      <c r="AH219" s="42">
        <v>3.32E10</v>
      </c>
      <c r="AI219" s="45">
        <v>-1.46865862543839E16</v>
      </c>
      <c r="AJ219" s="40" t="s">
        <v>2891</v>
      </c>
      <c r="AK219" s="40" t="s">
        <v>2892</v>
      </c>
      <c r="AL219" s="41">
        <v>10730.0</v>
      </c>
      <c r="AM219" s="40" t="s">
        <v>1382</v>
      </c>
      <c r="AN219" s="40" t="s">
        <v>1383</v>
      </c>
      <c r="AO219" s="40" t="s">
        <v>224</v>
      </c>
      <c r="AP219" s="40" t="s">
        <v>2939</v>
      </c>
      <c r="AQ219" s="40" t="s">
        <v>2940</v>
      </c>
      <c r="AR219" s="40" t="s">
        <v>2941</v>
      </c>
      <c r="AS219" s="42">
        <v>1.11E34</v>
      </c>
    </row>
    <row r="220">
      <c r="A220" s="41">
        <v>228.0</v>
      </c>
      <c r="B220" s="42">
        <v>1.67E9</v>
      </c>
      <c r="C220" s="41">
        <v>161217.0</v>
      </c>
      <c r="D220" s="40" t="s">
        <v>1013</v>
      </c>
      <c r="E220" s="41" t="str">
        <f>IFERROR(__xludf.DUMMYFUNCTION("split(split(D220,""Instance_"", FALSE),"".mat"",false)"),"40_2")</f>
        <v>40_2</v>
      </c>
      <c r="F220" s="41">
        <v>40.0</v>
      </c>
      <c r="G220" s="41">
        <v>10.0</v>
      </c>
      <c r="H220" s="41">
        <v>20.0</v>
      </c>
      <c r="I220" s="45">
        <v>-7.01314174953232E15</v>
      </c>
      <c r="J220" s="41">
        <v>20000.0</v>
      </c>
      <c r="K220" s="41">
        <v>10000.0</v>
      </c>
      <c r="L220" s="41">
        <v>3600.0</v>
      </c>
      <c r="M220" s="41">
        <v>1800.0</v>
      </c>
      <c r="N220" s="41">
        <v>100.0</v>
      </c>
      <c r="O220" s="40" t="s">
        <v>1370</v>
      </c>
      <c r="P220" s="40" t="s">
        <v>1371</v>
      </c>
      <c r="Q220" s="40" t="s">
        <v>1372</v>
      </c>
      <c r="R220" s="40" t="s">
        <v>1373</v>
      </c>
      <c r="S220" s="40" t="b">
        <v>0</v>
      </c>
      <c r="T220" s="40" t="s">
        <v>1373</v>
      </c>
      <c r="U220" s="40" t="s">
        <v>212</v>
      </c>
      <c r="V220" s="40" t="s">
        <v>1374</v>
      </c>
      <c r="W220" s="40" t="s">
        <v>1375</v>
      </c>
      <c r="X220" s="40" t="s">
        <v>1376</v>
      </c>
      <c r="Y220" s="40" t="s">
        <v>1377</v>
      </c>
      <c r="Z220" s="40" t="b">
        <v>0</v>
      </c>
      <c r="AA220" s="40" t="b">
        <v>1</v>
      </c>
      <c r="AB220" s="40" t="b">
        <v>0</v>
      </c>
      <c r="AC220" s="40" t="b">
        <v>0</v>
      </c>
      <c r="AD220" s="40" t="s">
        <v>2942</v>
      </c>
      <c r="AE220" s="40" t="s">
        <v>2943</v>
      </c>
      <c r="AF220" s="46">
        <v>-0.711614086075105</v>
      </c>
      <c r="AG220" s="41">
        <v>77.0591380596</v>
      </c>
      <c r="AH220" s="42">
        <v>3.32E10</v>
      </c>
      <c r="AI220" s="45">
        <v>-1.46865862543839E16</v>
      </c>
      <c r="AJ220" s="40" t="s">
        <v>2891</v>
      </c>
      <c r="AK220" s="40" t="s">
        <v>2892</v>
      </c>
      <c r="AL220" s="41">
        <v>10437.0</v>
      </c>
      <c r="AM220" s="40" t="s">
        <v>1382</v>
      </c>
      <c r="AN220" s="40" t="s">
        <v>1383</v>
      </c>
      <c r="AO220" s="40" t="s">
        <v>224</v>
      </c>
      <c r="AP220" s="40" t="s">
        <v>2944</v>
      </c>
      <c r="AQ220" s="40" t="s">
        <v>2945</v>
      </c>
      <c r="AR220" s="40" t="s">
        <v>2946</v>
      </c>
      <c r="AS220" s="42">
        <v>1.11E34</v>
      </c>
    </row>
    <row r="221">
      <c r="A221" s="41">
        <v>229.0</v>
      </c>
      <c r="B221" s="42">
        <v>1.67E9</v>
      </c>
      <c r="C221" s="41">
        <v>179605.0</v>
      </c>
      <c r="D221" s="40" t="s">
        <v>1013</v>
      </c>
      <c r="E221" s="41" t="str">
        <f>IFERROR(__xludf.DUMMYFUNCTION("split(split(D221,""Instance_"", FALSE),"".mat"",false)"),"40_2")</f>
        <v>40_2</v>
      </c>
      <c r="F221" s="41">
        <v>40.0</v>
      </c>
      <c r="G221" s="41">
        <v>10.0</v>
      </c>
      <c r="H221" s="41">
        <v>20.0</v>
      </c>
      <c r="I221" s="45">
        <v>-7.01314174953232E15</v>
      </c>
      <c r="J221" s="41">
        <v>20000.0</v>
      </c>
      <c r="K221" s="41">
        <v>10000.0</v>
      </c>
      <c r="L221" s="41">
        <v>3600.0</v>
      </c>
      <c r="M221" s="41">
        <v>1800.0</v>
      </c>
      <c r="N221" s="41">
        <v>100.0</v>
      </c>
      <c r="O221" s="40" t="s">
        <v>1370</v>
      </c>
      <c r="P221" s="40" t="s">
        <v>1371</v>
      </c>
      <c r="Q221" s="40" t="s">
        <v>1372</v>
      </c>
      <c r="R221" s="40" t="s">
        <v>1373</v>
      </c>
      <c r="S221" s="40" t="b">
        <v>0</v>
      </c>
      <c r="T221" s="40" t="s">
        <v>1373</v>
      </c>
      <c r="U221" s="40" t="s">
        <v>212</v>
      </c>
      <c r="V221" s="40" t="s">
        <v>1374</v>
      </c>
      <c r="W221" s="40" t="s">
        <v>1375</v>
      </c>
      <c r="X221" s="40" t="s">
        <v>1376</v>
      </c>
      <c r="Y221" s="40" t="s">
        <v>1377</v>
      </c>
      <c r="Z221" s="40" t="b">
        <v>0</v>
      </c>
      <c r="AA221" s="40" t="b">
        <v>1</v>
      </c>
      <c r="AB221" s="40" t="b">
        <v>0</v>
      </c>
      <c r="AC221" s="40" t="b">
        <v>0</v>
      </c>
      <c r="AD221" s="40" t="s">
        <v>2947</v>
      </c>
      <c r="AE221" s="40" t="s">
        <v>2948</v>
      </c>
      <c r="AF221" s="46">
        <v>-0.728471717249087</v>
      </c>
      <c r="AG221" s="41">
        <v>81.7718014717</v>
      </c>
      <c r="AH221" s="42">
        <v>3.31E10</v>
      </c>
      <c r="AI221" s="45">
        <v>-3.87237892313614E14</v>
      </c>
      <c r="AJ221" s="40" t="s">
        <v>2949</v>
      </c>
      <c r="AK221" s="40" t="s">
        <v>2950</v>
      </c>
      <c r="AL221" s="41">
        <v>10619.0</v>
      </c>
      <c r="AM221" s="40" t="s">
        <v>1382</v>
      </c>
      <c r="AN221" s="40" t="s">
        <v>1383</v>
      </c>
      <c r="AO221" s="40" t="s">
        <v>224</v>
      </c>
      <c r="AP221" s="40" t="s">
        <v>2951</v>
      </c>
      <c r="AQ221" s="40" t="s">
        <v>2952</v>
      </c>
      <c r="AR221" s="40" t="s">
        <v>2953</v>
      </c>
      <c r="AS221" s="42">
        <v>1.11E34</v>
      </c>
    </row>
    <row r="222">
      <c r="A222" s="41">
        <v>231.0</v>
      </c>
      <c r="B222" s="42">
        <v>1.67E9</v>
      </c>
      <c r="C222" s="41">
        <v>582687.0</v>
      </c>
      <c r="D222" s="40" t="s">
        <v>1034</v>
      </c>
      <c r="E222" s="41" t="str">
        <f>IFERROR(__xludf.DUMMYFUNCTION("split(split(D222,""Instance_"", FALSE),"".mat"",false)"),"40_3")</f>
        <v>40_3</v>
      </c>
      <c r="F222" s="41">
        <v>40.0</v>
      </c>
      <c r="G222" s="41">
        <v>10.0</v>
      </c>
      <c r="H222" s="41">
        <v>20.0</v>
      </c>
      <c r="I222" s="44" t="s">
        <v>397</v>
      </c>
      <c r="J222" s="41">
        <v>20000.0</v>
      </c>
      <c r="K222" s="41">
        <v>10000.0</v>
      </c>
      <c r="L222" s="41">
        <v>3600.0</v>
      </c>
      <c r="M222" s="41">
        <v>1800.0</v>
      </c>
      <c r="N222" s="41">
        <v>100.0</v>
      </c>
      <c r="O222" s="40" t="s">
        <v>1370</v>
      </c>
      <c r="P222" s="40" t="s">
        <v>1371</v>
      </c>
      <c r="Q222" s="40" t="s">
        <v>1372</v>
      </c>
      <c r="R222" s="40" t="s">
        <v>1373</v>
      </c>
      <c r="S222" s="40" t="b">
        <v>0</v>
      </c>
      <c r="T222" s="40" t="s">
        <v>1373</v>
      </c>
      <c r="U222" s="40" t="s">
        <v>212</v>
      </c>
      <c r="V222" s="40" t="s">
        <v>1374</v>
      </c>
      <c r="W222" s="40" t="s">
        <v>1375</v>
      </c>
      <c r="X222" s="40" t="s">
        <v>1376</v>
      </c>
      <c r="Y222" s="40" t="s">
        <v>1377</v>
      </c>
      <c r="Z222" s="40" t="b">
        <v>0</v>
      </c>
      <c r="AA222" s="40" t="b">
        <v>1</v>
      </c>
      <c r="AB222" s="40" t="b">
        <v>0</v>
      </c>
      <c r="AC222" s="40" t="b">
        <v>0</v>
      </c>
      <c r="AD222" s="40" t="s">
        <v>2954</v>
      </c>
      <c r="AE222" s="40" t="s">
        <v>2955</v>
      </c>
      <c r="AF222" s="41">
        <v>-1.4171947476747</v>
      </c>
      <c r="AG222" s="41">
        <v>70.5412397385</v>
      </c>
      <c r="AH222" s="42">
        <v>6.83E11</v>
      </c>
      <c r="AI222" s="45">
        <v>6.57097846778473E16</v>
      </c>
      <c r="AJ222" s="40" t="s">
        <v>2956</v>
      </c>
      <c r="AK222" s="40" t="s">
        <v>2957</v>
      </c>
      <c r="AL222" s="41">
        <v>10273.0</v>
      </c>
      <c r="AM222" s="40" t="s">
        <v>1382</v>
      </c>
      <c r="AN222" s="40" t="s">
        <v>1383</v>
      </c>
      <c r="AO222" s="40" t="s">
        <v>224</v>
      </c>
      <c r="AP222" s="40" t="s">
        <v>2958</v>
      </c>
      <c r="AQ222" s="40" t="s">
        <v>2959</v>
      </c>
      <c r="AR222" s="40" t="s">
        <v>2960</v>
      </c>
      <c r="AS222" s="42">
        <v>1.0E39</v>
      </c>
    </row>
    <row r="223">
      <c r="A223" s="41">
        <v>230.0</v>
      </c>
      <c r="B223" s="42">
        <v>1.67E9</v>
      </c>
      <c r="C223" s="41">
        <v>556026.0</v>
      </c>
      <c r="D223" s="40" t="s">
        <v>1034</v>
      </c>
      <c r="E223" s="41" t="str">
        <f>IFERROR(__xludf.DUMMYFUNCTION("split(split(D223,""Instance_"", FALSE),"".mat"",false)"),"40_3")</f>
        <v>40_3</v>
      </c>
      <c r="F223" s="41">
        <v>40.0</v>
      </c>
      <c r="G223" s="41">
        <v>10.0</v>
      </c>
      <c r="H223" s="41">
        <v>20.0</v>
      </c>
      <c r="I223" s="44" t="s">
        <v>397</v>
      </c>
      <c r="J223" s="41">
        <v>20000.0</v>
      </c>
      <c r="K223" s="41">
        <v>10000.0</v>
      </c>
      <c r="L223" s="41">
        <v>3600.0</v>
      </c>
      <c r="M223" s="41">
        <v>1800.0</v>
      </c>
      <c r="N223" s="41">
        <v>100.0</v>
      </c>
      <c r="O223" s="40" t="s">
        <v>1370</v>
      </c>
      <c r="P223" s="40" t="s">
        <v>1371</v>
      </c>
      <c r="Q223" s="40" t="s">
        <v>1372</v>
      </c>
      <c r="R223" s="40" t="s">
        <v>1373</v>
      </c>
      <c r="S223" s="40" t="b">
        <v>0</v>
      </c>
      <c r="T223" s="40" t="s">
        <v>1373</v>
      </c>
      <c r="U223" s="40" t="s">
        <v>212</v>
      </c>
      <c r="V223" s="40" t="s">
        <v>1374</v>
      </c>
      <c r="W223" s="40" t="s">
        <v>1375</v>
      </c>
      <c r="X223" s="40" t="s">
        <v>1376</v>
      </c>
      <c r="Y223" s="40" t="s">
        <v>1377</v>
      </c>
      <c r="Z223" s="40" t="b">
        <v>0</v>
      </c>
      <c r="AA223" s="40" t="b">
        <v>1</v>
      </c>
      <c r="AB223" s="40" t="b">
        <v>0</v>
      </c>
      <c r="AC223" s="40" t="b">
        <v>0</v>
      </c>
      <c r="AD223" s="40" t="s">
        <v>2961</v>
      </c>
      <c r="AE223" s="40" t="s">
        <v>2962</v>
      </c>
      <c r="AF223" s="41">
        <v>-1.43013929565228</v>
      </c>
      <c r="AG223" s="41">
        <v>80.7144184113</v>
      </c>
      <c r="AH223" s="42">
        <v>6.5E11</v>
      </c>
      <c r="AI223" s="45">
        <v>-2.50292591454594E15</v>
      </c>
      <c r="AJ223" s="40" t="s">
        <v>2963</v>
      </c>
      <c r="AK223" s="40" t="s">
        <v>2964</v>
      </c>
      <c r="AL223" s="41">
        <v>10425.0</v>
      </c>
      <c r="AM223" s="40" t="s">
        <v>1382</v>
      </c>
      <c r="AN223" s="40" t="s">
        <v>1383</v>
      </c>
      <c r="AO223" s="40" t="s">
        <v>224</v>
      </c>
      <c r="AP223" s="40" t="s">
        <v>2965</v>
      </c>
      <c r="AQ223" s="40" t="s">
        <v>2966</v>
      </c>
      <c r="AR223" s="40" t="s">
        <v>2967</v>
      </c>
      <c r="AS223" s="42">
        <v>1.0E39</v>
      </c>
    </row>
    <row r="224">
      <c r="A224" s="41">
        <v>232.0</v>
      </c>
      <c r="B224" s="42">
        <v>1.67E9</v>
      </c>
      <c r="C224" s="41">
        <v>958351.0</v>
      </c>
      <c r="D224" s="40" t="s">
        <v>1034</v>
      </c>
      <c r="E224" s="41" t="str">
        <f>IFERROR(__xludf.DUMMYFUNCTION("split(split(D224,""Instance_"", FALSE),"".mat"",false)"),"40_3")</f>
        <v>40_3</v>
      </c>
      <c r="F224" s="41">
        <v>40.0</v>
      </c>
      <c r="G224" s="41">
        <v>10.0</v>
      </c>
      <c r="H224" s="41">
        <v>20.0</v>
      </c>
      <c r="I224" s="44" t="s">
        <v>397</v>
      </c>
      <c r="J224" s="41">
        <v>20000.0</v>
      </c>
      <c r="K224" s="41">
        <v>10000.0</v>
      </c>
      <c r="L224" s="41">
        <v>3600.0</v>
      </c>
      <c r="M224" s="41">
        <v>1800.0</v>
      </c>
      <c r="N224" s="41">
        <v>100.0</v>
      </c>
      <c r="O224" s="40" t="s">
        <v>1370</v>
      </c>
      <c r="P224" s="40" t="s">
        <v>1371</v>
      </c>
      <c r="Q224" s="40" t="s">
        <v>1372</v>
      </c>
      <c r="R224" s="40" t="s">
        <v>1373</v>
      </c>
      <c r="S224" s="40" t="b">
        <v>0</v>
      </c>
      <c r="T224" s="40" t="s">
        <v>1373</v>
      </c>
      <c r="U224" s="40" t="s">
        <v>212</v>
      </c>
      <c r="V224" s="40" t="s">
        <v>1374</v>
      </c>
      <c r="W224" s="40" t="s">
        <v>1375</v>
      </c>
      <c r="X224" s="40" t="s">
        <v>1376</v>
      </c>
      <c r="Y224" s="40" t="s">
        <v>1377</v>
      </c>
      <c r="Z224" s="40" t="b">
        <v>0</v>
      </c>
      <c r="AA224" s="40" t="b">
        <v>1</v>
      </c>
      <c r="AB224" s="40" t="b">
        <v>0</v>
      </c>
      <c r="AC224" s="40" t="b">
        <v>0</v>
      </c>
      <c r="AD224" s="40" t="s">
        <v>2968</v>
      </c>
      <c r="AE224" s="40" t="s">
        <v>2969</v>
      </c>
      <c r="AF224" s="41">
        <v>-1.4171947476747</v>
      </c>
      <c r="AG224" s="41">
        <v>79.3251242638</v>
      </c>
      <c r="AH224" s="42">
        <v>6.51E11</v>
      </c>
      <c r="AI224" s="45">
        <v>6.57097846778411E16</v>
      </c>
      <c r="AJ224" s="40" t="s">
        <v>2970</v>
      </c>
      <c r="AK224" s="40" t="s">
        <v>2971</v>
      </c>
      <c r="AL224" s="41">
        <v>10196.0</v>
      </c>
      <c r="AM224" s="40" t="s">
        <v>1382</v>
      </c>
      <c r="AN224" s="40" t="s">
        <v>1383</v>
      </c>
      <c r="AO224" s="40" t="s">
        <v>224</v>
      </c>
      <c r="AP224" s="40" t="s">
        <v>2972</v>
      </c>
      <c r="AQ224" s="40" t="s">
        <v>2973</v>
      </c>
      <c r="AR224" s="40" t="s">
        <v>2974</v>
      </c>
      <c r="AS224" s="42">
        <v>1.0E39</v>
      </c>
    </row>
    <row r="225">
      <c r="A225" s="41">
        <v>234.0</v>
      </c>
      <c r="B225" s="42">
        <v>1.67E9</v>
      </c>
      <c r="C225" s="41">
        <v>741312.0</v>
      </c>
      <c r="D225" s="40" t="s">
        <v>1034</v>
      </c>
      <c r="E225" s="41" t="str">
        <f>IFERROR(__xludf.DUMMYFUNCTION("split(split(D225,""Instance_"", FALSE),"".mat"",false)"),"40_3")</f>
        <v>40_3</v>
      </c>
      <c r="F225" s="41">
        <v>40.0</v>
      </c>
      <c r="G225" s="41">
        <v>10.0</v>
      </c>
      <c r="H225" s="41">
        <v>20.0</v>
      </c>
      <c r="I225" s="44" t="s">
        <v>397</v>
      </c>
      <c r="J225" s="41">
        <v>20000.0</v>
      </c>
      <c r="K225" s="41">
        <v>10000.0</v>
      </c>
      <c r="L225" s="41">
        <v>3600.0</v>
      </c>
      <c r="M225" s="41">
        <v>1800.0</v>
      </c>
      <c r="N225" s="41">
        <v>100.0</v>
      </c>
      <c r="O225" s="40" t="s">
        <v>1370</v>
      </c>
      <c r="P225" s="40" t="s">
        <v>1371</v>
      </c>
      <c r="Q225" s="40" t="s">
        <v>1372</v>
      </c>
      <c r="R225" s="40" t="s">
        <v>1373</v>
      </c>
      <c r="S225" s="40" t="b">
        <v>0</v>
      </c>
      <c r="T225" s="40" t="s">
        <v>1373</v>
      </c>
      <c r="U225" s="40" t="s">
        <v>212</v>
      </c>
      <c r="V225" s="40" t="s">
        <v>1374</v>
      </c>
      <c r="W225" s="40" t="s">
        <v>1375</v>
      </c>
      <c r="X225" s="40" t="s">
        <v>1376</v>
      </c>
      <c r="Y225" s="40" t="s">
        <v>1377</v>
      </c>
      <c r="Z225" s="40" t="b">
        <v>0</v>
      </c>
      <c r="AA225" s="40" t="b">
        <v>1</v>
      </c>
      <c r="AB225" s="40" t="b">
        <v>0</v>
      </c>
      <c r="AC225" s="40" t="b">
        <v>0</v>
      </c>
      <c r="AD225" s="40" t="s">
        <v>2975</v>
      </c>
      <c r="AE225" s="40" t="s">
        <v>2976</v>
      </c>
      <c r="AF225" s="41">
        <v>-1.4171947476747</v>
      </c>
      <c r="AG225" s="41">
        <v>73.3067409992</v>
      </c>
      <c r="AH225" s="42">
        <v>6.83E11</v>
      </c>
      <c r="AI225" s="45">
        <v>6.57097846778473E16</v>
      </c>
      <c r="AJ225" s="40" t="s">
        <v>2956</v>
      </c>
      <c r="AK225" s="40" t="s">
        <v>2957</v>
      </c>
      <c r="AL225" s="41">
        <v>10627.0</v>
      </c>
      <c r="AM225" s="40" t="s">
        <v>1382</v>
      </c>
      <c r="AN225" s="40" t="s">
        <v>1383</v>
      </c>
      <c r="AO225" s="40" t="s">
        <v>224</v>
      </c>
      <c r="AP225" s="40" t="s">
        <v>2977</v>
      </c>
      <c r="AQ225" s="40" t="s">
        <v>2978</v>
      </c>
      <c r="AR225" s="40" t="s">
        <v>2979</v>
      </c>
      <c r="AS225" s="42">
        <v>1.0E39</v>
      </c>
    </row>
    <row r="226">
      <c r="A226" s="41">
        <v>201.0</v>
      </c>
      <c r="B226" s="42">
        <v>1.67E9</v>
      </c>
      <c r="C226" s="41">
        <v>455380.0</v>
      </c>
      <c r="D226" s="40" t="s">
        <v>1347</v>
      </c>
      <c r="E226" s="41" t="str">
        <f>IFERROR(__xludf.DUMMYFUNCTION("split(split(D226,""Instance_"", FALSE),"".mat"",false)"),"300_3")</f>
        <v>300_3</v>
      </c>
      <c r="F226" s="41">
        <v>300.0</v>
      </c>
      <c r="G226" s="41">
        <v>75.0</v>
      </c>
      <c r="H226" s="41">
        <v>150.0</v>
      </c>
      <c r="I226" s="44" t="s">
        <v>2671</v>
      </c>
      <c r="J226" s="41">
        <v>20000.0</v>
      </c>
      <c r="K226" s="41">
        <v>10000.0</v>
      </c>
      <c r="L226" s="41">
        <v>3600.0</v>
      </c>
      <c r="M226" s="41">
        <v>1800.0</v>
      </c>
      <c r="N226" s="41">
        <v>100.0</v>
      </c>
      <c r="O226" s="40" t="s">
        <v>1370</v>
      </c>
      <c r="P226" s="40" t="s">
        <v>1371</v>
      </c>
      <c r="Q226" s="40" t="s">
        <v>1372</v>
      </c>
      <c r="R226" s="40" t="s">
        <v>1373</v>
      </c>
      <c r="S226" s="40" t="b">
        <v>0</v>
      </c>
      <c r="T226" s="40" t="s">
        <v>1373</v>
      </c>
      <c r="U226" s="40" t="s">
        <v>212</v>
      </c>
      <c r="V226" s="40" t="s">
        <v>1374</v>
      </c>
      <c r="W226" s="40" t="s">
        <v>1375</v>
      </c>
      <c r="X226" s="40" t="s">
        <v>1376</v>
      </c>
      <c r="Y226" s="40" t="s">
        <v>1377</v>
      </c>
      <c r="Z226" s="40" t="b">
        <v>0</v>
      </c>
      <c r="AA226" s="40" t="b">
        <v>1</v>
      </c>
      <c r="AB226" s="40" t="b">
        <v>0</v>
      </c>
      <c r="AC226" s="40" t="b">
        <v>0</v>
      </c>
      <c r="AD226" s="40" t="s">
        <v>2980</v>
      </c>
      <c r="AE226" s="40" t="s">
        <v>2981</v>
      </c>
      <c r="AF226" s="41">
        <v>2.21309295462323</v>
      </c>
      <c r="AG226" s="41">
        <v>3604.5163211823</v>
      </c>
      <c r="AH226" s="42">
        <v>1.91E90</v>
      </c>
      <c r="AI226" s="40" t="s">
        <v>2674</v>
      </c>
      <c r="AJ226" s="40" t="s">
        <v>2982</v>
      </c>
      <c r="AK226" s="40" t="s">
        <v>2983</v>
      </c>
      <c r="AL226" s="41">
        <v>10931.0</v>
      </c>
      <c r="AM226" s="40" t="s">
        <v>2224</v>
      </c>
      <c r="AN226" s="40" t="s">
        <v>1383</v>
      </c>
      <c r="AO226" s="40" t="s">
        <v>224</v>
      </c>
      <c r="AP226" s="40" t="s">
        <v>2984</v>
      </c>
      <c r="AQ226" s="40" t="s">
        <v>2985</v>
      </c>
      <c r="AR226" s="40" t="s">
        <v>2986</v>
      </c>
      <c r="AS226" s="40" t="s">
        <v>2987</v>
      </c>
    </row>
    <row r="227">
      <c r="A227" s="41">
        <v>233.0</v>
      </c>
      <c r="B227" s="42">
        <v>1.67E9</v>
      </c>
      <c r="C227" s="41">
        <v>805492.0</v>
      </c>
      <c r="D227" s="40" t="s">
        <v>1034</v>
      </c>
      <c r="E227" s="41" t="str">
        <f>IFERROR(__xludf.DUMMYFUNCTION("split(split(D227,""Instance_"", FALSE),"".mat"",false)"),"40_3")</f>
        <v>40_3</v>
      </c>
      <c r="F227" s="41">
        <v>40.0</v>
      </c>
      <c r="G227" s="41">
        <v>10.0</v>
      </c>
      <c r="H227" s="41">
        <v>20.0</v>
      </c>
      <c r="I227" s="44" t="s">
        <v>397</v>
      </c>
      <c r="J227" s="41">
        <v>20000.0</v>
      </c>
      <c r="K227" s="41">
        <v>10000.0</v>
      </c>
      <c r="L227" s="41">
        <v>3600.0</v>
      </c>
      <c r="M227" s="41">
        <v>1800.0</v>
      </c>
      <c r="N227" s="41">
        <v>100.0</v>
      </c>
      <c r="O227" s="40" t="s">
        <v>1370</v>
      </c>
      <c r="P227" s="40" t="s">
        <v>1371</v>
      </c>
      <c r="Q227" s="40" t="s">
        <v>1372</v>
      </c>
      <c r="R227" s="40" t="s">
        <v>1373</v>
      </c>
      <c r="S227" s="40" t="b">
        <v>0</v>
      </c>
      <c r="T227" s="40" t="s">
        <v>1373</v>
      </c>
      <c r="U227" s="40" t="s">
        <v>212</v>
      </c>
      <c r="V227" s="40" t="s">
        <v>1374</v>
      </c>
      <c r="W227" s="40" t="s">
        <v>1375</v>
      </c>
      <c r="X227" s="40" t="s">
        <v>1376</v>
      </c>
      <c r="Y227" s="40" t="s">
        <v>1377</v>
      </c>
      <c r="Z227" s="40" t="b">
        <v>0</v>
      </c>
      <c r="AA227" s="40" t="b">
        <v>1</v>
      </c>
      <c r="AB227" s="40" t="b">
        <v>0</v>
      </c>
      <c r="AC227" s="40" t="b">
        <v>0</v>
      </c>
      <c r="AD227" s="40" t="s">
        <v>2988</v>
      </c>
      <c r="AE227" s="40" t="s">
        <v>2989</v>
      </c>
      <c r="AF227" s="41">
        <v>-1.41773006922433</v>
      </c>
      <c r="AG227" s="41">
        <v>89.4444463253</v>
      </c>
      <c r="AH227" s="42">
        <v>9.59E11</v>
      </c>
      <c r="AI227" s="45">
        <v>6.19572731466544E14</v>
      </c>
      <c r="AJ227" s="40" t="s">
        <v>2990</v>
      </c>
      <c r="AK227" s="40" t="s">
        <v>2991</v>
      </c>
      <c r="AL227" s="41">
        <v>11549.0</v>
      </c>
      <c r="AM227" s="40" t="s">
        <v>1382</v>
      </c>
      <c r="AN227" s="40" t="s">
        <v>1383</v>
      </c>
      <c r="AO227" s="40" t="s">
        <v>224</v>
      </c>
      <c r="AP227" s="40" t="s">
        <v>2992</v>
      </c>
      <c r="AQ227" s="40" t="s">
        <v>2993</v>
      </c>
      <c r="AR227" s="40" t="s">
        <v>2994</v>
      </c>
      <c r="AS227" s="42">
        <v>1.1E39</v>
      </c>
    </row>
    <row r="228">
      <c r="A228" s="41">
        <v>202.0</v>
      </c>
      <c r="B228" s="42">
        <v>1.67E9</v>
      </c>
      <c r="C228" s="41">
        <v>985667.0</v>
      </c>
      <c r="D228" s="40" t="s">
        <v>1347</v>
      </c>
      <c r="E228" s="41" t="str">
        <f>IFERROR(__xludf.DUMMYFUNCTION("split(split(D228,""Instance_"", FALSE),"".mat"",false)"),"300_3")</f>
        <v>300_3</v>
      </c>
      <c r="F228" s="41">
        <v>300.0</v>
      </c>
      <c r="G228" s="41">
        <v>75.0</v>
      </c>
      <c r="H228" s="41">
        <v>150.0</v>
      </c>
      <c r="I228" s="44" t="s">
        <v>2671</v>
      </c>
      <c r="J228" s="41">
        <v>20000.0</v>
      </c>
      <c r="K228" s="41">
        <v>10000.0</v>
      </c>
      <c r="L228" s="41">
        <v>3600.0</v>
      </c>
      <c r="M228" s="41">
        <v>1800.0</v>
      </c>
      <c r="N228" s="41">
        <v>100.0</v>
      </c>
      <c r="O228" s="40" t="s">
        <v>1370</v>
      </c>
      <c r="P228" s="40" t="s">
        <v>1371</v>
      </c>
      <c r="Q228" s="40" t="s">
        <v>1372</v>
      </c>
      <c r="R228" s="40" t="s">
        <v>1373</v>
      </c>
      <c r="S228" s="40" t="b">
        <v>0</v>
      </c>
      <c r="T228" s="40" t="s">
        <v>1373</v>
      </c>
      <c r="U228" s="40" t="s">
        <v>212</v>
      </c>
      <c r="V228" s="40" t="s">
        <v>1374</v>
      </c>
      <c r="W228" s="40" t="s">
        <v>1375</v>
      </c>
      <c r="X228" s="40" t="s">
        <v>1376</v>
      </c>
      <c r="Y228" s="40" t="s">
        <v>1377</v>
      </c>
      <c r="Z228" s="40" t="b">
        <v>0</v>
      </c>
      <c r="AA228" s="40" t="b">
        <v>1</v>
      </c>
      <c r="AB228" s="40" t="b">
        <v>0</v>
      </c>
      <c r="AC228" s="40" t="b">
        <v>0</v>
      </c>
      <c r="AD228" s="40" t="s">
        <v>2995</v>
      </c>
      <c r="AE228" s="40" t="s">
        <v>2996</v>
      </c>
      <c r="AF228" s="41">
        <v>2.30993850200241</v>
      </c>
      <c r="AG228" s="41">
        <v>3602.8964250088</v>
      </c>
      <c r="AH228" s="42">
        <v>1.36E90</v>
      </c>
      <c r="AI228" s="40" t="s">
        <v>2674</v>
      </c>
      <c r="AJ228" s="40" t="s">
        <v>2997</v>
      </c>
      <c r="AK228" s="40" t="s">
        <v>2998</v>
      </c>
      <c r="AL228" s="41">
        <v>10867.0</v>
      </c>
      <c r="AM228" s="40" t="s">
        <v>2224</v>
      </c>
      <c r="AN228" s="40" t="s">
        <v>1383</v>
      </c>
      <c r="AO228" s="40" t="s">
        <v>224</v>
      </c>
      <c r="AP228" s="40" t="s">
        <v>2999</v>
      </c>
      <c r="AQ228" s="40" t="s">
        <v>3000</v>
      </c>
      <c r="AR228" s="40" t="s">
        <v>3001</v>
      </c>
      <c r="AS228" s="40" t="s">
        <v>3002</v>
      </c>
    </row>
    <row r="229">
      <c r="A229" s="41">
        <v>203.0</v>
      </c>
      <c r="B229" s="42">
        <v>1.67E9</v>
      </c>
      <c r="C229" s="41">
        <v>442480.0</v>
      </c>
      <c r="D229" s="40" t="s">
        <v>1347</v>
      </c>
      <c r="E229" s="41" t="str">
        <f>IFERROR(__xludf.DUMMYFUNCTION("split(split(D229,""Instance_"", FALSE),"".mat"",false)"),"300_3")</f>
        <v>300_3</v>
      </c>
      <c r="F229" s="41">
        <v>300.0</v>
      </c>
      <c r="G229" s="41">
        <v>75.0</v>
      </c>
      <c r="H229" s="41">
        <v>150.0</v>
      </c>
      <c r="I229" s="44" t="s">
        <v>2671</v>
      </c>
      <c r="J229" s="41">
        <v>20000.0</v>
      </c>
      <c r="K229" s="41">
        <v>10000.0</v>
      </c>
      <c r="L229" s="41">
        <v>3600.0</v>
      </c>
      <c r="M229" s="41">
        <v>1800.0</v>
      </c>
      <c r="N229" s="41">
        <v>100.0</v>
      </c>
      <c r="O229" s="40" t="s">
        <v>1370</v>
      </c>
      <c r="P229" s="40" t="s">
        <v>1371</v>
      </c>
      <c r="Q229" s="40" t="s">
        <v>1372</v>
      </c>
      <c r="R229" s="40" t="s">
        <v>1373</v>
      </c>
      <c r="S229" s="40" t="b">
        <v>0</v>
      </c>
      <c r="T229" s="40" t="s">
        <v>1373</v>
      </c>
      <c r="U229" s="40" t="s">
        <v>212</v>
      </c>
      <c r="V229" s="40" t="s">
        <v>1374</v>
      </c>
      <c r="W229" s="40" t="s">
        <v>1375</v>
      </c>
      <c r="X229" s="40" t="s">
        <v>1376</v>
      </c>
      <c r="Y229" s="40" t="s">
        <v>1377</v>
      </c>
      <c r="Z229" s="40" t="b">
        <v>0</v>
      </c>
      <c r="AA229" s="40" t="b">
        <v>1</v>
      </c>
      <c r="AB229" s="40" t="b">
        <v>0</v>
      </c>
      <c r="AC229" s="40" t="b">
        <v>0</v>
      </c>
      <c r="AD229" s="40" t="s">
        <v>3003</v>
      </c>
      <c r="AE229" s="40" t="s">
        <v>3004</v>
      </c>
      <c r="AF229" s="41">
        <v>2.16239150489838</v>
      </c>
      <c r="AG229" s="41">
        <v>3603.9357562065</v>
      </c>
      <c r="AH229" s="42">
        <v>3.92E89</v>
      </c>
      <c r="AI229" s="40" t="s">
        <v>2674</v>
      </c>
      <c r="AJ229" s="40" t="s">
        <v>3005</v>
      </c>
      <c r="AK229" s="40" t="s">
        <v>3006</v>
      </c>
      <c r="AL229" s="41">
        <v>10821.0</v>
      </c>
      <c r="AM229" s="40" t="s">
        <v>2224</v>
      </c>
      <c r="AN229" s="40" t="s">
        <v>1383</v>
      </c>
      <c r="AO229" s="40" t="s">
        <v>224</v>
      </c>
      <c r="AP229" s="40" t="s">
        <v>3007</v>
      </c>
      <c r="AQ229" s="40" t="s">
        <v>3008</v>
      </c>
      <c r="AR229" s="40" t="s">
        <v>3009</v>
      </c>
      <c r="AS229" s="40" t="s">
        <v>3010</v>
      </c>
    </row>
    <row r="230">
      <c r="A230" s="41">
        <v>235.0</v>
      </c>
      <c r="B230" s="42">
        <v>1.67E9</v>
      </c>
      <c r="C230" s="41">
        <v>816111.0</v>
      </c>
      <c r="D230" s="40" t="s">
        <v>1034</v>
      </c>
      <c r="E230" s="41" t="str">
        <f>IFERROR(__xludf.DUMMYFUNCTION("split(split(D230,""Instance_"", FALSE),"".mat"",false)"),"40_3")</f>
        <v>40_3</v>
      </c>
      <c r="F230" s="41">
        <v>40.0</v>
      </c>
      <c r="G230" s="41">
        <v>10.0</v>
      </c>
      <c r="H230" s="41">
        <v>20.0</v>
      </c>
      <c r="I230" s="44" t="s">
        <v>397</v>
      </c>
      <c r="J230" s="41">
        <v>20000.0</v>
      </c>
      <c r="K230" s="41">
        <v>10000.0</v>
      </c>
      <c r="L230" s="41">
        <v>3600.0</v>
      </c>
      <c r="M230" s="41">
        <v>1800.0</v>
      </c>
      <c r="N230" s="41">
        <v>100.0</v>
      </c>
      <c r="O230" s="40" t="s">
        <v>1370</v>
      </c>
      <c r="P230" s="40" t="s">
        <v>1371</v>
      </c>
      <c r="Q230" s="40" t="s">
        <v>1372</v>
      </c>
      <c r="R230" s="40" t="s">
        <v>1373</v>
      </c>
      <c r="S230" s="40" t="b">
        <v>0</v>
      </c>
      <c r="T230" s="40" t="s">
        <v>1373</v>
      </c>
      <c r="U230" s="40" t="s">
        <v>212</v>
      </c>
      <c r="V230" s="40" t="s">
        <v>1374</v>
      </c>
      <c r="W230" s="40" t="s">
        <v>1375</v>
      </c>
      <c r="X230" s="40" t="s">
        <v>1376</v>
      </c>
      <c r="Y230" s="40" t="s">
        <v>1377</v>
      </c>
      <c r="Z230" s="40" t="b">
        <v>0</v>
      </c>
      <c r="AA230" s="40" t="b">
        <v>1</v>
      </c>
      <c r="AB230" s="40" t="b">
        <v>0</v>
      </c>
      <c r="AC230" s="40" t="b">
        <v>0</v>
      </c>
      <c r="AD230" s="40" t="s">
        <v>3011</v>
      </c>
      <c r="AE230" s="40" t="s">
        <v>3012</v>
      </c>
      <c r="AF230" s="41">
        <v>-1.4171947476747</v>
      </c>
      <c r="AG230" s="41">
        <v>76.6007742882</v>
      </c>
      <c r="AH230" s="42">
        <v>6.83E11</v>
      </c>
      <c r="AI230" s="45">
        <v>6.57097846778473E16</v>
      </c>
      <c r="AJ230" s="40" t="s">
        <v>2956</v>
      </c>
      <c r="AK230" s="40" t="s">
        <v>2957</v>
      </c>
      <c r="AL230" s="41">
        <v>10510.0</v>
      </c>
      <c r="AM230" s="40" t="s">
        <v>1382</v>
      </c>
      <c r="AN230" s="40" t="s">
        <v>1383</v>
      </c>
      <c r="AO230" s="40" t="s">
        <v>224</v>
      </c>
      <c r="AP230" s="40" t="s">
        <v>3013</v>
      </c>
      <c r="AQ230" s="40" t="s">
        <v>3014</v>
      </c>
      <c r="AR230" s="40" t="s">
        <v>3015</v>
      </c>
      <c r="AS230" s="42">
        <v>1.0E39</v>
      </c>
    </row>
    <row r="231">
      <c r="A231" s="41">
        <v>236.0</v>
      </c>
      <c r="B231" s="42">
        <v>1.67E9</v>
      </c>
      <c r="C231" s="41">
        <v>930880.0</v>
      </c>
      <c r="D231" s="40" t="s">
        <v>1034</v>
      </c>
      <c r="E231" s="41" t="str">
        <f>IFERROR(__xludf.DUMMYFUNCTION("split(split(D231,""Instance_"", FALSE),"".mat"",false)"),"40_3")</f>
        <v>40_3</v>
      </c>
      <c r="F231" s="41">
        <v>40.0</v>
      </c>
      <c r="G231" s="41">
        <v>10.0</v>
      </c>
      <c r="H231" s="41">
        <v>20.0</v>
      </c>
      <c r="I231" s="44" t="s">
        <v>397</v>
      </c>
      <c r="J231" s="41">
        <v>20000.0</v>
      </c>
      <c r="K231" s="41">
        <v>10000.0</v>
      </c>
      <c r="L231" s="41">
        <v>3600.0</v>
      </c>
      <c r="M231" s="41">
        <v>1800.0</v>
      </c>
      <c r="N231" s="41">
        <v>100.0</v>
      </c>
      <c r="O231" s="40" t="s">
        <v>1370</v>
      </c>
      <c r="P231" s="40" t="s">
        <v>1371</v>
      </c>
      <c r="Q231" s="40" t="s">
        <v>1372</v>
      </c>
      <c r="R231" s="40" t="s">
        <v>1373</v>
      </c>
      <c r="S231" s="40" t="b">
        <v>0</v>
      </c>
      <c r="T231" s="40" t="s">
        <v>1373</v>
      </c>
      <c r="U231" s="40" t="s">
        <v>212</v>
      </c>
      <c r="V231" s="40" t="s">
        <v>1374</v>
      </c>
      <c r="W231" s="40" t="s">
        <v>1375</v>
      </c>
      <c r="X231" s="40" t="s">
        <v>1376</v>
      </c>
      <c r="Y231" s="40" t="s">
        <v>1377</v>
      </c>
      <c r="Z231" s="40" t="b">
        <v>0</v>
      </c>
      <c r="AA231" s="40" t="b">
        <v>1</v>
      </c>
      <c r="AB231" s="40" t="b">
        <v>0</v>
      </c>
      <c r="AC231" s="40" t="b">
        <v>0</v>
      </c>
      <c r="AD231" s="40" t="s">
        <v>3016</v>
      </c>
      <c r="AE231" s="40" t="s">
        <v>3017</v>
      </c>
      <c r="AF231" s="41">
        <v>-1.4171947476747</v>
      </c>
      <c r="AG231" s="41">
        <v>82.8250792027</v>
      </c>
      <c r="AH231" s="42">
        <v>6.51E11</v>
      </c>
      <c r="AI231" s="45">
        <v>6.57097846778411E16</v>
      </c>
      <c r="AJ231" s="40" t="s">
        <v>2970</v>
      </c>
      <c r="AK231" s="40" t="s">
        <v>2971</v>
      </c>
      <c r="AL231" s="41">
        <v>10923.0</v>
      </c>
      <c r="AM231" s="40" t="s">
        <v>1382</v>
      </c>
      <c r="AN231" s="40" t="s">
        <v>1383</v>
      </c>
      <c r="AO231" s="40" t="s">
        <v>224</v>
      </c>
      <c r="AP231" s="40" t="s">
        <v>3018</v>
      </c>
      <c r="AQ231" s="40" t="s">
        <v>3019</v>
      </c>
      <c r="AR231" s="40" t="s">
        <v>3020</v>
      </c>
      <c r="AS231" s="42">
        <v>1.0E39</v>
      </c>
    </row>
    <row r="232">
      <c r="A232" s="41">
        <v>237.0</v>
      </c>
      <c r="B232" s="42">
        <v>1.67E9</v>
      </c>
      <c r="C232" s="41">
        <v>41764.0</v>
      </c>
      <c r="D232" s="40" t="s">
        <v>1034</v>
      </c>
      <c r="E232" s="41" t="str">
        <f>IFERROR(__xludf.DUMMYFUNCTION("split(split(D232,""Instance_"", FALSE),"".mat"",false)"),"40_3")</f>
        <v>40_3</v>
      </c>
      <c r="F232" s="41">
        <v>40.0</v>
      </c>
      <c r="G232" s="41">
        <v>10.0</v>
      </c>
      <c r="H232" s="41">
        <v>20.0</v>
      </c>
      <c r="I232" s="44" t="s">
        <v>397</v>
      </c>
      <c r="J232" s="41">
        <v>20000.0</v>
      </c>
      <c r="K232" s="41">
        <v>10000.0</v>
      </c>
      <c r="L232" s="41">
        <v>3600.0</v>
      </c>
      <c r="M232" s="41">
        <v>1800.0</v>
      </c>
      <c r="N232" s="41">
        <v>100.0</v>
      </c>
      <c r="O232" s="40" t="s">
        <v>1370</v>
      </c>
      <c r="P232" s="40" t="s">
        <v>1371</v>
      </c>
      <c r="Q232" s="40" t="s">
        <v>1372</v>
      </c>
      <c r="R232" s="40" t="s">
        <v>1373</v>
      </c>
      <c r="S232" s="40" t="b">
        <v>0</v>
      </c>
      <c r="T232" s="40" t="s">
        <v>1373</v>
      </c>
      <c r="U232" s="40" t="s">
        <v>212</v>
      </c>
      <c r="V232" s="40" t="s">
        <v>1374</v>
      </c>
      <c r="W232" s="40" t="s">
        <v>1375</v>
      </c>
      <c r="X232" s="40" t="s">
        <v>1376</v>
      </c>
      <c r="Y232" s="40" t="s">
        <v>1377</v>
      </c>
      <c r="Z232" s="40" t="b">
        <v>0</v>
      </c>
      <c r="AA232" s="40" t="b">
        <v>1</v>
      </c>
      <c r="AB232" s="40" t="b">
        <v>0</v>
      </c>
      <c r="AC232" s="40" t="b">
        <v>0</v>
      </c>
      <c r="AD232" s="40" t="s">
        <v>3021</v>
      </c>
      <c r="AE232" s="40" t="s">
        <v>3022</v>
      </c>
      <c r="AF232" s="41">
        <v>-1.43016694396785</v>
      </c>
      <c r="AG232" s="41">
        <v>84.3538038731</v>
      </c>
      <c r="AH232" s="42">
        <v>9.27E11</v>
      </c>
      <c r="AI232" s="45">
        <v>-2.52230690585211E16</v>
      </c>
      <c r="AJ232" s="40" t="s">
        <v>3023</v>
      </c>
      <c r="AK232" s="40" t="s">
        <v>3024</v>
      </c>
      <c r="AL232" s="41">
        <v>10400.0</v>
      </c>
      <c r="AM232" s="40" t="s">
        <v>1382</v>
      </c>
      <c r="AN232" s="40" t="s">
        <v>1383</v>
      </c>
      <c r="AO232" s="40" t="s">
        <v>224</v>
      </c>
      <c r="AP232" s="40" t="s">
        <v>3025</v>
      </c>
      <c r="AQ232" s="40" t="s">
        <v>3026</v>
      </c>
      <c r="AR232" s="40" t="s">
        <v>3027</v>
      </c>
      <c r="AS232" s="42">
        <v>1.1E39</v>
      </c>
    </row>
    <row r="233">
      <c r="A233" s="41">
        <v>238.0</v>
      </c>
      <c r="B233" s="42">
        <v>1.67E9</v>
      </c>
      <c r="C233" s="41">
        <v>135162.0</v>
      </c>
      <c r="D233" s="40" t="s">
        <v>1034</v>
      </c>
      <c r="E233" s="41" t="str">
        <f>IFERROR(__xludf.DUMMYFUNCTION("split(split(D233,""Instance_"", FALSE),"".mat"",false)"),"40_3")</f>
        <v>40_3</v>
      </c>
      <c r="F233" s="41">
        <v>40.0</v>
      </c>
      <c r="G233" s="41">
        <v>10.0</v>
      </c>
      <c r="H233" s="41">
        <v>20.0</v>
      </c>
      <c r="I233" s="44" t="s">
        <v>397</v>
      </c>
      <c r="J233" s="41">
        <v>20000.0</v>
      </c>
      <c r="K233" s="41">
        <v>10000.0</v>
      </c>
      <c r="L233" s="41">
        <v>3600.0</v>
      </c>
      <c r="M233" s="41">
        <v>1800.0</v>
      </c>
      <c r="N233" s="41">
        <v>100.0</v>
      </c>
      <c r="O233" s="40" t="s">
        <v>1370</v>
      </c>
      <c r="P233" s="40" t="s">
        <v>1371</v>
      </c>
      <c r="Q233" s="40" t="s">
        <v>1372</v>
      </c>
      <c r="R233" s="40" t="s">
        <v>1373</v>
      </c>
      <c r="S233" s="40" t="b">
        <v>0</v>
      </c>
      <c r="T233" s="40" t="s">
        <v>1373</v>
      </c>
      <c r="U233" s="40" t="s">
        <v>212</v>
      </c>
      <c r="V233" s="40" t="s">
        <v>1374</v>
      </c>
      <c r="W233" s="40" t="s">
        <v>1375</v>
      </c>
      <c r="X233" s="40" t="s">
        <v>1376</v>
      </c>
      <c r="Y233" s="40" t="s">
        <v>1377</v>
      </c>
      <c r="Z233" s="40" t="b">
        <v>0</v>
      </c>
      <c r="AA233" s="40" t="b">
        <v>1</v>
      </c>
      <c r="AB233" s="40" t="b">
        <v>0</v>
      </c>
      <c r="AC233" s="40" t="b">
        <v>0</v>
      </c>
      <c r="AD233" s="40" t="s">
        <v>3028</v>
      </c>
      <c r="AE233" s="40" t="s">
        <v>3029</v>
      </c>
      <c r="AF233" s="41">
        <v>-1.42656869988446</v>
      </c>
      <c r="AG233" s="41">
        <v>82.816044569</v>
      </c>
      <c r="AH233" s="42">
        <v>9.26E11</v>
      </c>
      <c r="AI233" s="40" t="s">
        <v>2810</v>
      </c>
      <c r="AJ233" s="40" t="s">
        <v>3030</v>
      </c>
      <c r="AK233" s="40" t="s">
        <v>3031</v>
      </c>
      <c r="AL233" s="41">
        <v>10260.0</v>
      </c>
      <c r="AM233" s="40" t="s">
        <v>1382</v>
      </c>
      <c r="AN233" s="40" t="s">
        <v>1383</v>
      </c>
      <c r="AO233" s="40" t="s">
        <v>224</v>
      </c>
      <c r="AP233" s="40" t="s">
        <v>3032</v>
      </c>
      <c r="AQ233" s="40" t="s">
        <v>3033</v>
      </c>
      <c r="AR233" s="40" t="s">
        <v>3034</v>
      </c>
      <c r="AS233" s="42">
        <v>1.1E39</v>
      </c>
    </row>
    <row r="234">
      <c r="A234" s="41">
        <v>204.0</v>
      </c>
      <c r="B234" s="42">
        <v>1.67E9</v>
      </c>
      <c r="C234" s="41">
        <v>671749.0</v>
      </c>
      <c r="D234" s="40" t="s">
        <v>1347</v>
      </c>
      <c r="E234" s="41" t="str">
        <f>IFERROR(__xludf.DUMMYFUNCTION("split(split(D234,""Instance_"", FALSE),"".mat"",false)"),"300_3")</f>
        <v>300_3</v>
      </c>
      <c r="F234" s="41">
        <v>300.0</v>
      </c>
      <c r="G234" s="41">
        <v>75.0</v>
      </c>
      <c r="H234" s="41">
        <v>150.0</v>
      </c>
      <c r="I234" s="44" t="s">
        <v>2671</v>
      </c>
      <c r="J234" s="41">
        <v>20000.0</v>
      </c>
      <c r="K234" s="41">
        <v>10000.0</v>
      </c>
      <c r="L234" s="41">
        <v>3600.0</v>
      </c>
      <c r="M234" s="41">
        <v>1800.0</v>
      </c>
      <c r="N234" s="41">
        <v>100.0</v>
      </c>
      <c r="O234" s="40" t="s">
        <v>1370</v>
      </c>
      <c r="P234" s="40" t="s">
        <v>1371</v>
      </c>
      <c r="Q234" s="40" t="s">
        <v>1372</v>
      </c>
      <c r="R234" s="40" t="s">
        <v>1373</v>
      </c>
      <c r="S234" s="40" t="b">
        <v>0</v>
      </c>
      <c r="T234" s="40" t="s">
        <v>1373</v>
      </c>
      <c r="U234" s="40" t="s">
        <v>212</v>
      </c>
      <c r="V234" s="40" t="s">
        <v>1374</v>
      </c>
      <c r="W234" s="40" t="s">
        <v>1375</v>
      </c>
      <c r="X234" s="40" t="s">
        <v>1376</v>
      </c>
      <c r="Y234" s="40" t="s">
        <v>1377</v>
      </c>
      <c r="Z234" s="40" t="b">
        <v>0</v>
      </c>
      <c r="AA234" s="40" t="b">
        <v>1</v>
      </c>
      <c r="AB234" s="40" t="b">
        <v>0</v>
      </c>
      <c r="AC234" s="40" t="b">
        <v>0</v>
      </c>
      <c r="AD234" s="40" t="s">
        <v>3035</v>
      </c>
      <c r="AE234" s="40" t="s">
        <v>3036</v>
      </c>
      <c r="AF234" s="41">
        <v>2.27797325840768</v>
      </c>
      <c r="AG234" s="41">
        <v>3608.215736866</v>
      </c>
      <c r="AH234" s="42">
        <v>1.04E90</v>
      </c>
      <c r="AI234" s="40" t="s">
        <v>2674</v>
      </c>
      <c r="AJ234" s="40" t="s">
        <v>3037</v>
      </c>
      <c r="AK234" s="40" t="s">
        <v>3038</v>
      </c>
      <c r="AL234" s="41">
        <v>10739.0</v>
      </c>
      <c r="AM234" s="40" t="s">
        <v>2224</v>
      </c>
      <c r="AN234" s="40" t="s">
        <v>1383</v>
      </c>
      <c r="AO234" s="40" t="s">
        <v>224</v>
      </c>
      <c r="AP234" s="40" t="s">
        <v>3039</v>
      </c>
      <c r="AQ234" s="40" t="s">
        <v>3040</v>
      </c>
      <c r="AR234" s="40" t="s">
        <v>3041</v>
      </c>
      <c r="AS234" s="40" t="s">
        <v>3042</v>
      </c>
    </row>
    <row r="235">
      <c r="A235" s="41">
        <v>205.0</v>
      </c>
      <c r="B235" s="42">
        <v>1.67E9</v>
      </c>
      <c r="C235" s="41">
        <v>110899.0</v>
      </c>
      <c r="D235" s="40" t="s">
        <v>1347</v>
      </c>
      <c r="E235" s="41" t="str">
        <f>IFERROR(__xludf.DUMMYFUNCTION("split(split(D235,""Instance_"", FALSE),"".mat"",false)"),"300_3")</f>
        <v>300_3</v>
      </c>
      <c r="F235" s="41">
        <v>300.0</v>
      </c>
      <c r="G235" s="41">
        <v>75.0</v>
      </c>
      <c r="H235" s="41">
        <v>150.0</v>
      </c>
      <c r="I235" s="44" t="s">
        <v>2671</v>
      </c>
      <c r="J235" s="41">
        <v>20000.0</v>
      </c>
      <c r="K235" s="41">
        <v>10000.0</v>
      </c>
      <c r="L235" s="41">
        <v>3600.0</v>
      </c>
      <c r="M235" s="41">
        <v>1800.0</v>
      </c>
      <c r="N235" s="41">
        <v>100.0</v>
      </c>
      <c r="O235" s="40" t="s">
        <v>1370</v>
      </c>
      <c r="P235" s="40" t="s">
        <v>1371</v>
      </c>
      <c r="Q235" s="40" t="s">
        <v>1372</v>
      </c>
      <c r="R235" s="40" t="s">
        <v>1373</v>
      </c>
      <c r="S235" s="40" t="b">
        <v>0</v>
      </c>
      <c r="T235" s="40" t="s">
        <v>1373</v>
      </c>
      <c r="U235" s="40" t="s">
        <v>212</v>
      </c>
      <c r="V235" s="40" t="s">
        <v>1374</v>
      </c>
      <c r="W235" s="40" t="s">
        <v>1375</v>
      </c>
      <c r="X235" s="40" t="s">
        <v>1376</v>
      </c>
      <c r="Y235" s="40" t="s">
        <v>1377</v>
      </c>
      <c r="Z235" s="40" t="b">
        <v>0</v>
      </c>
      <c r="AA235" s="40" t="b">
        <v>1</v>
      </c>
      <c r="AB235" s="40" t="b">
        <v>0</v>
      </c>
      <c r="AC235" s="40" t="b">
        <v>0</v>
      </c>
      <c r="AD235" s="40" t="s">
        <v>3043</v>
      </c>
      <c r="AE235" s="40" t="s">
        <v>3044</v>
      </c>
      <c r="AF235" s="41">
        <v>2.3055253864795</v>
      </c>
      <c r="AG235" s="41">
        <v>3605.4882409573</v>
      </c>
      <c r="AH235" s="42">
        <v>1.74E90</v>
      </c>
      <c r="AI235" s="40" t="s">
        <v>2674</v>
      </c>
      <c r="AJ235" s="40" t="s">
        <v>3045</v>
      </c>
      <c r="AK235" s="40" t="s">
        <v>3046</v>
      </c>
      <c r="AL235" s="41">
        <v>10654.0</v>
      </c>
      <c r="AM235" s="40" t="s">
        <v>2224</v>
      </c>
      <c r="AN235" s="40" t="s">
        <v>1383</v>
      </c>
      <c r="AO235" s="40" t="s">
        <v>224</v>
      </c>
      <c r="AP235" s="40" t="s">
        <v>3047</v>
      </c>
      <c r="AQ235" s="40" t="s">
        <v>3048</v>
      </c>
      <c r="AR235" s="40" t="s">
        <v>3049</v>
      </c>
      <c r="AS235" s="40" t="s">
        <v>3050</v>
      </c>
    </row>
    <row r="236">
      <c r="A236" s="41">
        <v>239.0</v>
      </c>
      <c r="B236" s="42">
        <v>1.67E9</v>
      </c>
      <c r="C236" s="41">
        <v>620686.0</v>
      </c>
      <c r="D236" s="40" t="s">
        <v>1034</v>
      </c>
      <c r="E236" s="41" t="str">
        <f>IFERROR(__xludf.DUMMYFUNCTION("split(split(D236,""Instance_"", FALSE),"".mat"",false)"),"40_3")</f>
        <v>40_3</v>
      </c>
      <c r="F236" s="41">
        <v>40.0</v>
      </c>
      <c r="G236" s="41">
        <v>10.0</v>
      </c>
      <c r="H236" s="41">
        <v>20.0</v>
      </c>
      <c r="I236" s="44" t="s">
        <v>397</v>
      </c>
      <c r="J236" s="41">
        <v>20000.0</v>
      </c>
      <c r="K236" s="41">
        <v>10000.0</v>
      </c>
      <c r="L236" s="41">
        <v>3600.0</v>
      </c>
      <c r="M236" s="41">
        <v>1800.0</v>
      </c>
      <c r="N236" s="41">
        <v>100.0</v>
      </c>
      <c r="O236" s="40" t="s">
        <v>1370</v>
      </c>
      <c r="P236" s="40" t="s">
        <v>1371</v>
      </c>
      <c r="Q236" s="40" t="s">
        <v>1372</v>
      </c>
      <c r="R236" s="40" t="s">
        <v>1373</v>
      </c>
      <c r="S236" s="40" t="b">
        <v>0</v>
      </c>
      <c r="T236" s="40" t="s">
        <v>1373</v>
      </c>
      <c r="U236" s="40" t="s">
        <v>212</v>
      </c>
      <c r="V236" s="40" t="s">
        <v>1374</v>
      </c>
      <c r="W236" s="40" t="s">
        <v>1375</v>
      </c>
      <c r="X236" s="40" t="s">
        <v>1376</v>
      </c>
      <c r="Y236" s="40" t="s">
        <v>1377</v>
      </c>
      <c r="Z236" s="40" t="b">
        <v>0</v>
      </c>
      <c r="AA236" s="40" t="b">
        <v>1</v>
      </c>
      <c r="AB236" s="40" t="b">
        <v>0</v>
      </c>
      <c r="AC236" s="40" t="b">
        <v>0</v>
      </c>
      <c r="AD236" s="40" t="s">
        <v>3051</v>
      </c>
      <c r="AE236" s="40" t="s">
        <v>3052</v>
      </c>
      <c r="AF236" s="41">
        <v>-1.42656869988446</v>
      </c>
      <c r="AG236" s="41">
        <v>86.7175996304</v>
      </c>
      <c r="AH236" s="42">
        <v>9.24E11</v>
      </c>
      <c r="AI236" s="42">
        <v>-1.56</v>
      </c>
      <c r="AJ236" s="40" t="s">
        <v>3053</v>
      </c>
      <c r="AK236" s="40" t="s">
        <v>3054</v>
      </c>
      <c r="AL236" s="41">
        <v>11357.0</v>
      </c>
      <c r="AM236" s="40" t="s">
        <v>1382</v>
      </c>
      <c r="AN236" s="40" t="s">
        <v>1383</v>
      </c>
      <c r="AO236" s="40" t="s">
        <v>224</v>
      </c>
      <c r="AP236" s="40" t="s">
        <v>3055</v>
      </c>
      <c r="AQ236" s="40" t="s">
        <v>3056</v>
      </c>
      <c r="AR236" s="40" t="s">
        <v>3057</v>
      </c>
      <c r="AS236" s="42">
        <v>1.1E39</v>
      </c>
    </row>
    <row r="237">
      <c r="A237" s="41">
        <v>208.0</v>
      </c>
      <c r="B237" s="42">
        <v>1.67E9</v>
      </c>
      <c r="C237" s="41">
        <v>657770.0</v>
      </c>
      <c r="D237" s="40" t="s">
        <v>1347</v>
      </c>
      <c r="E237" s="41" t="str">
        <f>IFERROR(__xludf.DUMMYFUNCTION("split(split(D237,""Instance_"", FALSE),"".mat"",false)"),"300_3")</f>
        <v>300_3</v>
      </c>
      <c r="F237" s="41">
        <v>300.0</v>
      </c>
      <c r="G237" s="41">
        <v>75.0</v>
      </c>
      <c r="H237" s="41">
        <v>150.0</v>
      </c>
      <c r="I237" s="44" t="s">
        <v>2671</v>
      </c>
      <c r="J237" s="41">
        <v>20000.0</v>
      </c>
      <c r="K237" s="41">
        <v>10000.0</v>
      </c>
      <c r="L237" s="41">
        <v>3600.0</v>
      </c>
      <c r="M237" s="41">
        <v>1800.0</v>
      </c>
      <c r="N237" s="41">
        <v>100.0</v>
      </c>
      <c r="O237" s="40" t="s">
        <v>1370</v>
      </c>
      <c r="P237" s="40" t="s">
        <v>1371</v>
      </c>
      <c r="Q237" s="40" t="s">
        <v>1372</v>
      </c>
      <c r="R237" s="40" t="s">
        <v>1373</v>
      </c>
      <c r="S237" s="40" t="b">
        <v>0</v>
      </c>
      <c r="T237" s="40" t="s">
        <v>1373</v>
      </c>
      <c r="U237" s="40" t="s">
        <v>212</v>
      </c>
      <c r="V237" s="40" t="s">
        <v>1374</v>
      </c>
      <c r="W237" s="40" t="s">
        <v>1375</v>
      </c>
      <c r="X237" s="40" t="s">
        <v>1376</v>
      </c>
      <c r="Y237" s="40" t="s">
        <v>1377</v>
      </c>
      <c r="Z237" s="40" t="b">
        <v>0</v>
      </c>
      <c r="AA237" s="40" t="b">
        <v>1</v>
      </c>
      <c r="AB237" s="40" t="b">
        <v>0</v>
      </c>
      <c r="AC237" s="40" t="b">
        <v>0</v>
      </c>
      <c r="AD237" s="40" t="s">
        <v>3058</v>
      </c>
      <c r="AE237" s="40" t="s">
        <v>3059</v>
      </c>
      <c r="AF237" s="41">
        <v>2.22950685967056</v>
      </c>
      <c r="AG237" s="41">
        <v>3601.0611176491</v>
      </c>
      <c r="AH237" s="42">
        <v>1.39E90</v>
      </c>
      <c r="AI237" s="40" t="s">
        <v>2674</v>
      </c>
      <c r="AJ237" s="40" t="s">
        <v>3060</v>
      </c>
      <c r="AK237" s="40" t="s">
        <v>3061</v>
      </c>
      <c r="AL237" s="41">
        <v>10592.0</v>
      </c>
      <c r="AM237" s="40" t="s">
        <v>2224</v>
      </c>
      <c r="AN237" s="40" t="s">
        <v>1383</v>
      </c>
      <c r="AO237" s="40" t="s">
        <v>224</v>
      </c>
      <c r="AP237" s="40" t="s">
        <v>3062</v>
      </c>
      <c r="AQ237" s="40" t="s">
        <v>3063</v>
      </c>
      <c r="AR237" s="40" t="s">
        <v>3064</v>
      </c>
      <c r="AS237" s="40" t="s">
        <v>3065</v>
      </c>
    </row>
    <row r="238">
      <c r="A238" s="41">
        <v>206.0</v>
      </c>
      <c r="B238" s="42">
        <v>1.67E9</v>
      </c>
      <c r="C238" s="41">
        <v>193003.0</v>
      </c>
      <c r="D238" s="40" t="s">
        <v>1347</v>
      </c>
      <c r="E238" s="41" t="str">
        <f>IFERROR(__xludf.DUMMYFUNCTION("split(split(D238,""Instance_"", FALSE),"".mat"",false)"),"300_3")</f>
        <v>300_3</v>
      </c>
      <c r="F238" s="41">
        <v>300.0</v>
      </c>
      <c r="G238" s="41">
        <v>75.0</v>
      </c>
      <c r="H238" s="41">
        <v>150.0</v>
      </c>
      <c r="I238" s="44" t="s">
        <v>2671</v>
      </c>
      <c r="J238" s="41">
        <v>20000.0</v>
      </c>
      <c r="K238" s="41">
        <v>10000.0</v>
      </c>
      <c r="L238" s="41">
        <v>3600.0</v>
      </c>
      <c r="M238" s="41">
        <v>1800.0</v>
      </c>
      <c r="N238" s="41">
        <v>100.0</v>
      </c>
      <c r="O238" s="40" t="s">
        <v>1370</v>
      </c>
      <c r="P238" s="40" t="s">
        <v>1371</v>
      </c>
      <c r="Q238" s="40" t="s">
        <v>1372</v>
      </c>
      <c r="R238" s="40" t="s">
        <v>1373</v>
      </c>
      <c r="S238" s="40" t="b">
        <v>0</v>
      </c>
      <c r="T238" s="40" t="s">
        <v>1373</v>
      </c>
      <c r="U238" s="40" t="s">
        <v>212</v>
      </c>
      <c r="V238" s="40" t="s">
        <v>1374</v>
      </c>
      <c r="W238" s="40" t="s">
        <v>1375</v>
      </c>
      <c r="X238" s="40" t="s">
        <v>1376</v>
      </c>
      <c r="Y238" s="40" t="s">
        <v>1377</v>
      </c>
      <c r="Z238" s="40" t="b">
        <v>0</v>
      </c>
      <c r="AA238" s="40" t="b">
        <v>1</v>
      </c>
      <c r="AB238" s="40" t="b">
        <v>0</v>
      </c>
      <c r="AC238" s="40" t="b">
        <v>0</v>
      </c>
      <c r="AD238" s="40" t="s">
        <v>3066</v>
      </c>
      <c r="AE238" s="40" t="s">
        <v>3067</v>
      </c>
      <c r="AF238" s="41">
        <v>2.31406638389368</v>
      </c>
      <c r="AG238" s="41">
        <v>3605.8395595551</v>
      </c>
      <c r="AH238" s="42">
        <v>5.74E89</v>
      </c>
      <c r="AI238" s="40" t="s">
        <v>2674</v>
      </c>
      <c r="AJ238" s="40" t="s">
        <v>3068</v>
      </c>
      <c r="AK238" s="40" t="s">
        <v>3069</v>
      </c>
      <c r="AL238" s="41">
        <v>10681.0</v>
      </c>
      <c r="AM238" s="40" t="s">
        <v>2224</v>
      </c>
      <c r="AN238" s="40" t="s">
        <v>1383</v>
      </c>
      <c r="AO238" s="40" t="s">
        <v>224</v>
      </c>
      <c r="AP238" s="40" t="s">
        <v>3070</v>
      </c>
      <c r="AQ238" s="40" t="s">
        <v>3071</v>
      </c>
      <c r="AR238" s="40" t="s">
        <v>3072</v>
      </c>
      <c r="AS238" s="40" t="s">
        <v>3073</v>
      </c>
    </row>
    <row r="239">
      <c r="A239" s="41">
        <v>209.0</v>
      </c>
      <c r="B239" s="42">
        <v>1.67E9</v>
      </c>
      <c r="C239" s="41">
        <v>987033.0</v>
      </c>
      <c r="D239" s="40" t="s">
        <v>1347</v>
      </c>
      <c r="E239" s="41" t="str">
        <f>IFERROR(__xludf.DUMMYFUNCTION("split(split(D239,""Instance_"", FALSE),"".mat"",false)"),"300_3")</f>
        <v>300_3</v>
      </c>
      <c r="F239" s="41">
        <v>300.0</v>
      </c>
      <c r="G239" s="41">
        <v>75.0</v>
      </c>
      <c r="H239" s="41">
        <v>150.0</v>
      </c>
      <c r="I239" s="44" t="s">
        <v>2671</v>
      </c>
      <c r="J239" s="41">
        <v>20000.0</v>
      </c>
      <c r="K239" s="41">
        <v>10000.0</v>
      </c>
      <c r="L239" s="41">
        <v>3600.0</v>
      </c>
      <c r="M239" s="41">
        <v>1800.0</v>
      </c>
      <c r="N239" s="41">
        <v>100.0</v>
      </c>
      <c r="O239" s="40" t="s">
        <v>1370</v>
      </c>
      <c r="P239" s="40" t="s">
        <v>1371</v>
      </c>
      <c r="Q239" s="40" t="s">
        <v>1372</v>
      </c>
      <c r="R239" s="40" t="s">
        <v>1373</v>
      </c>
      <c r="S239" s="40" t="b">
        <v>0</v>
      </c>
      <c r="T239" s="40" t="s">
        <v>1373</v>
      </c>
      <c r="U239" s="40" t="s">
        <v>212</v>
      </c>
      <c r="V239" s="40" t="s">
        <v>1374</v>
      </c>
      <c r="W239" s="40" t="s">
        <v>1375</v>
      </c>
      <c r="X239" s="40" t="s">
        <v>1376</v>
      </c>
      <c r="Y239" s="40" t="s">
        <v>1377</v>
      </c>
      <c r="Z239" s="40" t="b">
        <v>0</v>
      </c>
      <c r="AA239" s="40" t="b">
        <v>1</v>
      </c>
      <c r="AB239" s="40" t="b">
        <v>0</v>
      </c>
      <c r="AC239" s="40" t="b">
        <v>0</v>
      </c>
      <c r="AD239" s="40" t="s">
        <v>3074</v>
      </c>
      <c r="AE239" s="40" t="s">
        <v>3075</v>
      </c>
      <c r="AF239" s="41">
        <v>1.98773775980188</v>
      </c>
      <c r="AG239" s="41">
        <v>3602.2751824856</v>
      </c>
      <c r="AH239" s="42">
        <v>5.27E89</v>
      </c>
      <c r="AI239" s="40" t="s">
        <v>2674</v>
      </c>
      <c r="AJ239" s="40" t="s">
        <v>3076</v>
      </c>
      <c r="AK239" s="40" t="s">
        <v>3077</v>
      </c>
      <c r="AL239" s="41">
        <v>10579.0</v>
      </c>
      <c r="AM239" s="40" t="s">
        <v>2224</v>
      </c>
      <c r="AN239" s="40" t="s">
        <v>1383</v>
      </c>
      <c r="AO239" s="40" t="s">
        <v>224</v>
      </c>
      <c r="AP239" s="40" t="s">
        <v>3078</v>
      </c>
      <c r="AQ239" s="40" t="s">
        <v>3079</v>
      </c>
      <c r="AR239" s="40" t="s">
        <v>3080</v>
      </c>
      <c r="AS239" s="40" t="s">
        <v>3081</v>
      </c>
    </row>
    <row r="240">
      <c r="A240" s="41">
        <v>207.0</v>
      </c>
      <c r="B240" s="42">
        <v>1.67E9</v>
      </c>
      <c r="C240" s="41">
        <v>691906.0</v>
      </c>
      <c r="D240" s="40" t="s">
        <v>1347</v>
      </c>
      <c r="E240" s="41" t="str">
        <f>IFERROR(__xludf.DUMMYFUNCTION("split(split(D240,""Instance_"", FALSE),"".mat"",false)"),"300_3")</f>
        <v>300_3</v>
      </c>
      <c r="F240" s="41">
        <v>300.0</v>
      </c>
      <c r="G240" s="41">
        <v>75.0</v>
      </c>
      <c r="H240" s="41">
        <v>150.0</v>
      </c>
      <c r="I240" s="44" t="s">
        <v>2671</v>
      </c>
      <c r="J240" s="41">
        <v>20000.0</v>
      </c>
      <c r="K240" s="41">
        <v>10000.0</v>
      </c>
      <c r="L240" s="41">
        <v>3600.0</v>
      </c>
      <c r="M240" s="41">
        <v>1800.0</v>
      </c>
      <c r="N240" s="41">
        <v>100.0</v>
      </c>
      <c r="O240" s="40" t="s">
        <v>1370</v>
      </c>
      <c r="P240" s="40" t="s">
        <v>1371</v>
      </c>
      <c r="Q240" s="40" t="s">
        <v>1372</v>
      </c>
      <c r="R240" s="40" t="s">
        <v>1373</v>
      </c>
      <c r="S240" s="40" t="b">
        <v>0</v>
      </c>
      <c r="T240" s="40" t="s">
        <v>1373</v>
      </c>
      <c r="U240" s="40" t="s">
        <v>212</v>
      </c>
      <c r="V240" s="40" t="s">
        <v>1374</v>
      </c>
      <c r="W240" s="40" t="s">
        <v>1375</v>
      </c>
      <c r="X240" s="40" t="s">
        <v>1376</v>
      </c>
      <c r="Y240" s="40" t="s">
        <v>1377</v>
      </c>
      <c r="Z240" s="40" t="b">
        <v>0</v>
      </c>
      <c r="AA240" s="40" t="b">
        <v>1</v>
      </c>
      <c r="AB240" s="40" t="b">
        <v>0</v>
      </c>
      <c r="AC240" s="40" t="b">
        <v>0</v>
      </c>
      <c r="AD240" s="40" t="s">
        <v>3082</v>
      </c>
      <c r="AE240" s="40" t="s">
        <v>3083</v>
      </c>
      <c r="AF240" s="41">
        <v>2.40972059447097</v>
      </c>
      <c r="AG240" s="41">
        <v>3607.6415815353</v>
      </c>
      <c r="AH240" s="42">
        <v>1.48E90</v>
      </c>
      <c r="AI240" s="40" t="s">
        <v>2674</v>
      </c>
      <c r="AJ240" s="40" t="s">
        <v>3084</v>
      </c>
      <c r="AK240" s="40" t="s">
        <v>3085</v>
      </c>
      <c r="AL240" s="41">
        <v>10666.0</v>
      </c>
      <c r="AM240" s="40" t="s">
        <v>2224</v>
      </c>
      <c r="AN240" s="40" t="s">
        <v>1383</v>
      </c>
      <c r="AO240" s="40" t="s">
        <v>224</v>
      </c>
      <c r="AP240" s="40" t="s">
        <v>3086</v>
      </c>
      <c r="AQ240" s="40" t="s">
        <v>3087</v>
      </c>
      <c r="AR240" s="40" t="s">
        <v>3088</v>
      </c>
      <c r="AS240" s="40" t="s">
        <v>3089</v>
      </c>
    </row>
    <row r="241">
      <c r="A241" s="41">
        <v>242.0</v>
      </c>
      <c r="B241" s="42">
        <v>1.67E9</v>
      </c>
      <c r="C241" s="41">
        <v>173182.0</v>
      </c>
      <c r="D241" s="40" t="s">
        <v>1055</v>
      </c>
      <c r="E241" s="41" t="str">
        <f>IFERROR(__xludf.DUMMYFUNCTION("split(split(D241,""Instance_"", FALSE),"".mat"",false)"),"60_1")</f>
        <v>60_1</v>
      </c>
      <c r="F241" s="41">
        <v>60.0</v>
      </c>
      <c r="G241" s="41">
        <v>15.0</v>
      </c>
      <c r="H241" s="41">
        <v>30.0</v>
      </c>
      <c r="I241" s="44" t="s">
        <v>397</v>
      </c>
      <c r="J241" s="41">
        <v>20000.0</v>
      </c>
      <c r="K241" s="41">
        <v>10000.0</v>
      </c>
      <c r="L241" s="41">
        <v>3600.0</v>
      </c>
      <c r="M241" s="41">
        <v>1800.0</v>
      </c>
      <c r="N241" s="41">
        <v>100.0</v>
      </c>
      <c r="O241" s="40" t="s">
        <v>1370</v>
      </c>
      <c r="P241" s="40" t="s">
        <v>1371</v>
      </c>
      <c r="Q241" s="40" t="s">
        <v>1372</v>
      </c>
      <c r="R241" s="40" t="s">
        <v>1373</v>
      </c>
      <c r="S241" s="40" t="b">
        <v>0</v>
      </c>
      <c r="T241" s="40" t="s">
        <v>1373</v>
      </c>
      <c r="U241" s="40" t="s">
        <v>212</v>
      </c>
      <c r="V241" s="40" t="s">
        <v>1374</v>
      </c>
      <c r="W241" s="40" t="s">
        <v>1375</v>
      </c>
      <c r="X241" s="40" t="s">
        <v>1376</v>
      </c>
      <c r="Y241" s="40" t="s">
        <v>1377</v>
      </c>
      <c r="Z241" s="40" t="b">
        <v>0</v>
      </c>
      <c r="AA241" s="40" t="b">
        <v>1</v>
      </c>
      <c r="AB241" s="40" t="b">
        <v>0</v>
      </c>
      <c r="AC241" s="40" t="b">
        <v>0</v>
      </c>
      <c r="AD241" s="40" t="s">
        <v>3090</v>
      </c>
      <c r="AE241" s="40" t="s">
        <v>3091</v>
      </c>
      <c r="AF241" s="41">
        <v>-1.78631729816897</v>
      </c>
      <c r="AG241" s="41">
        <v>107.7943818569</v>
      </c>
      <c r="AH241" s="42">
        <v>8.14E17</v>
      </c>
      <c r="AI241" s="45">
        <v>-2.88223470625201E15</v>
      </c>
      <c r="AJ241" s="40" t="s">
        <v>3092</v>
      </c>
      <c r="AK241" s="40" t="s">
        <v>3093</v>
      </c>
      <c r="AL241" s="41">
        <v>10544.0</v>
      </c>
      <c r="AM241" s="40" t="s">
        <v>1382</v>
      </c>
      <c r="AN241" s="40" t="s">
        <v>1383</v>
      </c>
      <c r="AO241" s="40" t="s">
        <v>224</v>
      </c>
      <c r="AP241" s="40" t="s">
        <v>3094</v>
      </c>
      <c r="AQ241" s="40" t="s">
        <v>3095</v>
      </c>
      <c r="AR241" s="40" t="s">
        <v>3096</v>
      </c>
      <c r="AS241" s="42">
        <v>1.01E59</v>
      </c>
    </row>
    <row r="242">
      <c r="A242" s="41">
        <v>240.0</v>
      </c>
      <c r="B242" s="42">
        <v>1.67E9</v>
      </c>
      <c r="C242" s="41">
        <v>172203.0</v>
      </c>
      <c r="D242" s="40" t="s">
        <v>1055</v>
      </c>
      <c r="E242" s="41" t="str">
        <f>IFERROR(__xludf.DUMMYFUNCTION("split(split(D242,""Instance_"", FALSE),"".mat"",false)"),"60_1")</f>
        <v>60_1</v>
      </c>
      <c r="F242" s="41">
        <v>60.0</v>
      </c>
      <c r="G242" s="41">
        <v>15.0</v>
      </c>
      <c r="H242" s="41">
        <v>30.0</v>
      </c>
      <c r="I242" s="44" t="s">
        <v>397</v>
      </c>
      <c r="J242" s="41">
        <v>20000.0</v>
      </c>
      <c r="K242" s="41">
        <v>10000.0</v>
      </c>
      <c r="L242" s="41">
        <v>3600.0</v>
      </c>
      <c r="M242" s="41">
        <v>1800.0</v>
      </c>
      <c r="N242" s="41">
        <v>100.0</v>
      </c>
      <c r="O242" s="40" t="s">
        <v>1370</v>
      </c>
      <c r="P242" s="40" t="s">
        <v>1371</v>
      </c>
      <c r="Q242" s="40" t="s">
        <v>1372</v>
      </c>
      <c r="R242" s="40" t="s">
        <v>1373</v>
      </c>
      <c r="S242" s="40" t="b">
        <v>0</v>
      </c>
      <c r="T242" s="40" t="s">
        <v>1373</v>
      </c>
      <c r="U242" s="40" t="s">
        <v>212</v>
      </c>
      <c r="V242" s="40" t="s">
        <v>1374</v>
      </c>
      <c r="W242" s="40" t="s">
        <v>1375</v>
      </c>
      <c r="X242" s="40" t="s">
        <v>1376</v>
      </c>
      <c r="Y242" s="40" t="s">
        <v>1377</v>
      </c>
      <c r="Z242" s="40" t="b">
        <v>0</v>
      </c>
      <c r="AA242" s="40" t="b">
        <v>1</v>
      </c>
      <c r="AB242" s="40" t="b">
        <v>0</v>
      </c>
      <c r="AC242" s="40" t="b">
        <v>0</v>
      </c>
      <c r="AD242" s="40" t="s">
        <v>3097</v>
      </c>
      <c r="AE242" s="40" t="s">
        <v>3098</v>
      </c>
      <c r="AF242" s="41">
        <v>-1.78416272794183</v>
      </c>
      <c r="AG242" s="41">
        <v>129.6243028641</v>
      </c>
      <c r="AH242" s="42">
        <v>8.19E17</v>
      </c>
      <c r="AI242" s="45">
        <v>-1.67260626764925E16</v>
      </c>
      <c r="AJ242" s="40" t="s">
        <v>3099</v>
      </c>
      <c r="AK242" s="40" t="s">
        <v>3100</v>
      </c>
      <c r="AL242" s="41">
        <v>12581.0</v>
      </c>
      <c r="AM242" s="40" t="s">
        <v>1382</v>
      </c>
      <c r="AN242" s="40" t="s">
        <v>1383</v>
      </c>
      <c r="AO242" s="40" t="s">
        <v>224</v>
      </c>
      <c r="AP242" s="40" t="s">
        <v>3101</v>
      </c>
      <c r="AQ242" s="40" t="s">
        <v>3102</v>
      </c>
      <c r="AR242" s="40" t="s">
        <v>3103</v>
      </c>
      <c r="AS242" s="42">
        <v>1.01E59</v>
      </c>
    </row>
    <row r="243">
      <c r="A243" s="41">
        <v>243.0</v>
      </c>
      <c r="B243" s="42">
        <v>1.67E9</v>
      </c>
      <c r="C243" s="41">
        <v>745230.0</v>
      </c>
      <c r="D243" s="40" t="s">
        <v>1055</v>
      </c>
      <c r="E243" s="41" t="str">
        <f>IFERROR(__xludf.DUMMYFUNCTION("split(split(D243,""Instance_"", FALSE),"".mat"",false)"),"60_1")</f>
        <v>60_1</v>
      </c>
      <c r="F243" s="41">
        <v>60.0</v>
      </c>
      <c r="G243" s="41">
        <v>15.0</v>
      </c>
      <c r="H243" s="41">
        <v>30.0</v>
      </c>
      <c r="I243" s="44" t="s">
        <v>397</v>
      </c>
      <c r="J243" s="41">
        <v>20000.0</v>
      </c>
      <c r="K243" s="41">
        <v>10000.0</v>
      </c>
      <c r="L243" s="41">
        <v>3600.0</v>
      </c>
      <c r="M243" s="41">
        <v>1800.0</v>
      </c>
      <c r="N243" s="41">
        <v>100.0</v>
      </c>
      <c r="O243" s="40" t="s">
        <v>1370</v>
      </c>
      <c r="P243" s="40" t="s">
        <v>1371</v>
      </c>
      <c r="Q243" s="40" t="s">
        <v>1372</v>
      </c>
      <c r="R243" s="40" t="s">
        <v>1373</v>
      </c>
      <c r="S243" s="40" t="b">
        <v>0</v>
      </c>
      <c r="T243" s="40" t="s">
        <v>1373</v>
      </c>
      <c r="U243" s="40" t="s">
        <v>212</v>
      </c>
      <c r="V243" s="40" t="s">
        <v>1374</v>
      </c>
      <c r="W243" s="40" t="s">
        <v>1375</v>
      </c>
      <c r="X243" s="40" t="s">
        <v>1376</v>
      </c>
      <c r="Y243" s="40" t="s">
        <v>1377</v>
      </c>
      <c r="Z243" s="40" t="b">
        <v>0</v>
      </c>
      <c r="AA243" s="40" t="b">
        <v>1</v>
      </c>
      <c r="AB243" s="40" t="b">
        <v>0</v>
      </c>
      <c r="AC243" s="40" t="b">
        <v>0</v>
      </c>
      <c r="AD243" s="40" t="s">
        <v>3104</v>
      </c>
      <c r="AE243" s="40" t="s">
        <v>3105</v>
      </c>
      <c r="AF243" s="41">
        <v>-1.80097096408803</v>
      </c>
      <c r="AG243" s="41">
        <v>114.683770895</v>
      </c>
      <c r="AH243" s="42">
        <v>7.17E17</v>
      </c>
      <c r="AI243" s="45">
        <v>-1.11091612654953E16</v>
      </c>
      <c r="AJ243" s="40" t="s">
        <v>3106</v>
      </c>
      <c r="AK243" s="40" t="s">
        <v>3107</v>
      </c>
      <c r="AL243" s="41">
        <v>11059.0</v>
      </c>
      <c r="AM243" s="40" t="s">
        <v>1382</v>
      </c>
      <c r="AN243" s="40" t="s">
        <v>1383</v>
      </c>
      <c r="AO243" s="40" t="s">
        <v>224</v>
      </c>
      <c r="AP243" s="40" t="s">
        <v>3108</v>
      </c>
      <c r="AQ243" s="40" t="s">
        <v>3109</v>
      </c>
      <c r="AR243" s="40" t="s">
        <v>3110</v>
      </c>
      <c r="AS243" s="42">
        <v>1.0E59</v>
      </c>
    </row>
    <row r="244">
      <c r="A244" s="41">
        <v>241.0</v>
      </c>
      <c r="B244" s="42">
        <v>1.67E9</v>
      </c>
      <c r="C244" s="41">
        <v>561533.0</v>
      </c>
      <c r="D244" s="40" t="s">
        <v>1055</v>
      </c>
      <c r="E244" s="41" t="str">
        <f>IFERROR(__xludf.DUMMYFUNCTION("split(split(D244,""Instance_"", FALSE),"".mat"",false)"),"60_1")</f>
        <v>60_1</v>
      </c>
      <c r="F244" s="41">
        <v>60.0</v>
      </c>
      <c r="G244" s="41">
        <v>15.0</v>
      </c>
      <c r="H244" s="41">
        <v>30.0</v>
      </c>
      <c r="I244" s="44" t="s">
        <v>397</v>
      </c>
      <c r="J244" s="41">
        <v>20000.0</v>
      </c>
      <c r="K244" s="41">
        <v>10000.0</v>
      </c>
      <c r="L244" s="41">
        <v>3600.0</v>
      </c>
      <c r="M244" s="41">
        <v>1800.0</v>
      </c>
      <c r="N244" s="41">
        <v>100.0</v>
      </c>
      <c r="O244" s="40" t="s">
        <v>1370</v>
      </c>
      <c r="P244" s="40" t="s">
        <v>1371</v>
      </c>
      <c r="Q244" s="40" t="s">
        <v>1372</v>
      </c>
      <c r="R244" s="40" t="s">
        <v>1373</v>
      </c>
      <c r="S244" s="40" t="b">
        <v>0</v>
      </c>
      <c r="T244" s="40" t="s">
        <v>1373</v>
      </c>
      <c r="U244" s="40" t="s">
        <v>212</v>
      </c>
      <c r="V244" s="40" t="s">
        <v>1374</v>
      </c>
      <c r="W244" s="40" t="s">
        <v>1375</v>
      </c>
      <c r="X244" s="40" t="s">
        <v>1376</v>
      </c>
      <c r="Y244" s="40" t="s">
        <v>1377</v>
      </c>
      <c r="Z244" s="40" t="b">
        <v>0</v>
      </c>
      <c r="AA244" s="40" t="b">
        <v>1</v>
      </c>
      <c r="AB244" s="40" t="b">
        <v>0</v>
      </c>
      <c r="AC244" s="40" t="b">
        <v>0</v>
      </c>
      <c r="AD244" s="40" t="s">
        <v>3111</v>
      </c>
      <c r="AE244" s="40" t="s">
        <v>3112</v>
      </c>
      <c r="AF244" s="41">
        <v>-1.80643264866895</v>
      </c>
      <c r="AG244" s="41">
        <v>147.0478000641</v>
      </c>
      <c r="AH244" s="42">
        <v>6.11E17</v>
      </c>
      <c r="AI244" s="45">
        <v>-1.4175484613192E16</v>
      </c>
      <c r="AJ244" s="40" t="s">
        <v>3113</v>
      </c>
      <c r="AK244" s="40" t="s">
        <v>3114</v>
      </c>
      <c r="AL244" s="41">
        <v>13906.0</v>
      </c>
      <c r="AM244" s="40" t="s">
        <v>1382</v>
      </c>
      <c r="AN244" s="40" t="s">
        <v>1383</v>
      </c>
      <c r="AO244" s="40" t="s">
        <v>224</v>
      </c>
      <c r="AP244" s="40" t="s">
        <v>3115</v>
      </c>
      <c r="AQ244" s="40" t="s">
        <v>3116</v>
      </c>
      <c r="AR244" s="40" t="s">
        <v>3117</v>
      </c>
      <c r="AS244" s="42">
        <v>1.0E59</v>
      </c>
    </row>
    <row r="245">
      <c r="A245" s="41">
        <v>245.0</v>
      </c>
      <c r="B245" s="42">
        <v>1.67E9</v>
      </c>
      <c r="C245" s="41">
        <v>450431.0</v>
      </c>
      <c r="D245" s="40" t="s">
        <v>1055</v>
      </c>
      <c r="E245" s="41" t="str">
        <f>IFERROR(__xludf.DUMMYFUNCTION("split(split(D245,""Instance_"", FALSE),"".mat"",false)"),"60_1")</f>
        <v>60_1</v>
      </c>
      <c r="F245" s="41">
        <v>60.0</v>
      </c>
      <c r="G245" s="41">
        <v>15.0</v>
      </c>
      <c r="H245" s="41">
        <v>30.0</v>
      </c>
      <c r="I245" s="44" t="s">
        <v>397</v>
      </c>
      <c r="J245" s="41">
        <v>20000.0</v>
      </c>
      <c r="K245" s="41">
        <v>10000.0</v>
      </c>
      <c r="L245" s="41">
        <v>3600.0</v>
      </c>
      <c r="M245" s="41">
        <v>1800.0</v>
      </c>
      <c r="N245" s="41">
        <v>100.0</v>
      </c>
      <c r="O245" s="40" t="s">
        <v>1370</v>
      </c>
      <c r="P245" s="40" t="s">
        <v>1371</v>
      </c>
      <c r="Q245" s="40" t="s">
        <v>1372</v>
      </c>
      <c r="R245" s="40" t="s">
        <v>1373</v>
      </c>
      <c r="S245" s="40" t="b">
        <v>0</v>
      </c>
      <c r="T245" s="40" t="s">
        <v>1373</v>
      </c>
      <c r="U245" s="40" t="s">
        <v>212</v>
      </c>
      <c r="V245" s="40" t="s">
        <v>1374</v>
      </c>
      <c r="W245" s="40" t="s">
        <v>1375</v>
      </c>
      <c r="X245" s="40" t="s">
        <v>1376</v>
      </c>
      <c r="Y245" s="40" t="s">
        <v>1377</v>
      </c>
      <c r="Z245" s="40" t="b">
        <v>0</v>
      </c>
      <c r="AA245" s="40" t="b">
        <v>1</v>
      </c>
      <c r="AB245" s="40" t="b">
        <v>0</v>
      </c>
      <c r="AC245" s="40" t="b">
        <v>0</v>
      </c>
      <c r="AD245" s="40" t="s">
        <v>3118</v>
      </c>
      <c r="AE245" s="40" t="s">
        <v>3119</v>
      </c>
      <c r="AF245" s="41">
        <v>-1.78860066748548</v>
      </c>
      <c r="AG245" s="41">
        <v>117.2898859978</v>
      </c>
      <c r="AH245" s="42">
        <v>6.17E17</v>
      </c>
      <c r="AI245" s="45">
        <v>-4.16417410477911E14</v>
      </c>
      <c r="AJ245" s="40" t="s">
        <v>3120</v>
      </c>
      <c r="AK245" s="40" t="s">
        <v>3121</v>
      </c>
      <c r="AL245" s="41">
        <v>11443.0</v>
      </c>
      <c r="AM245" s="40" t="s">
        <v>1382</v>
      </c>
      <c r="AN245" s="40" t="s">
        <v>1383</v>
      </c>
      <c r="AO245" s="40" t="s">
        <v>224</v>
      </c>
      <c r="AP245" s="40" t="s">
        <v>3122</v>
      </c>
      <c r="AQ245" s="40" t="s">
        <v>3123</v>
      </c>
      <c r="AR245" s="40" t="s">
        <v>3124</v>
      </c>
      <c r="AS245" s="42">
        <v>1.0E59</v>
      </c>
    </row>
    <row r="246">
      <c r="A246" s="41">
        <v>244.0</v>
      </c>
      <c r="B246" s="42">
        <v>1.67E9</v>
      </c>
      <c r="C246" s="41">
        <v>900761.0</v>
      </c>
      <c r="D246" s="40" t="s">
        <v>1055</v>
      </c>
      <c r="E246" s="41" t="str">
        <f>IFERROR(__xludf.DUMMYFUNCTION("split(split(D246,""Instance_"", FALSE),"".mat"",false)"),"60_1")</f>
        <v>60_1</v>
      </c>
      <c r="F246" s="41">
        <v>60.0</v>
      </c>
      <c r="G246" s="41">
        <v>15.0</v>
      </c>
      <c r="H246" s="41">
        <v>30.0</v>
      </c>
      <c r="I246" s="44" t="s">
        <v>397</v>
      </c>
      <c r="J246" s="41">
        <v>20000.0</v>
      </c>
      <c r="K246" s="41">
        <v>10000.0</v>
      </c>
      <c r="L246" s="41">
        <v>3600.0</v>
      </c>
      <c r="M246" s="41">
        <v>1800.0</v>
      </c>
      <c r="N246" s="41">
        <v>100.0</v>
      </c>
      <c r="O246" s="40" t="s">
        <v>1370</v>
      </c>
      <c r="P246" s="40" t="s">
        <v>1371</v>
      </c>
      <c r="Q246" s="40" t="s">
        <v>1372</v>
      </c>
      <c r="R246" s="40" t="s">
        <v>1373</v>
      </c>
      <c r="S246" s="40" t="b">
        <v>0</v>
      </c>
      <c r="T246" s="40" t="s">
        <v>1373</v>
      </c>
      <c r="U246" s="40" t="s">
        <v>212</v>
      </c>
      <c r="V246" s="40" t="s">
        <v>1374</v>
      </c>
      <c r="W246" s="40" t="s">
        <v>1375</v>
      </c>
      <c r="X246" s="40" t="s">
        <v>1376</v>
      </c>
      <c r="Y246" s="40" t="s">
        <v>1377</v>
      </c>
      <c r="Z246" s="40" t="b">
        <v>0</v>
      </c>
      <c r="AA246" s="40" t="b">
        <v>1</v>
      </c>
      <c r="AB246" s="40" t="b">
        <v>0</v>
      </c>
      <c r="AC246" s="40" t="b">
        <v>0</v>
      </c>
      <c r="AD246" s="40" t="s">
        <v>3125</v>
      </c>
      <c r="AE246" s="40" t="s">
        <v>3126</v>
      </c>
      <c r="AF246" s="41">
        <v>-1.77528355807097</v>
      </c>
      <c r="AG246" s="41">
        <v>139.3546748161</v>
      </c>
      <c r="AH246" s="42">
        <v>6.87E17</v>
      </c>
      <c r="AI246" s="45">
        <v>3.31237693301255E16</v>
      </c>
      <c r="AJ246" s="40" t="s">
        <v>3127</v>
      </c>
      <c r="AK246" s="40" t="s">
        <v>3128</v>
      </c>
      <c r="AL246" s="41">
        <v>13164.0</v>
      </c>
      <c r="AM246" s="40" t="s">
        <v>1382</v>
      </c>
      <c r="AN246" s="40" t="s">
        <v>1383</v>
      </c>
      <c r="AO246" s="40" t="s">
        <v>224</v>
      </c>
      <c r="AP246" s="40" t="s">
        <v>3129</v>
      </c>
      <c r="AQ246" s="40" t="s">
        <v>3130</v>
      </c>
      <c r="AR246" s="40" t="s">
        <v>3131</v>
      </c>
      <c r="AS246" s="42">
        <v>1.0E59</v>
      </c>
    </row>
    <row r="247">
      <c r="A247" s="41">
        <v>249.0</v>
      </c>
      <c r="B247" s="42">
        <v>1.67E9</v>
      </c>
      <c r="C247" s="41">
        <v>169549.0</v>
      </c>
      <c r="D247" s="40" t="s">
        <v>1055</v>
      </c>
      <c r="E247" s="41" t="str">
        <f>IFERROR(__xludf.DUMMYFUNCTION("split(split(D247,""Instance_"", FALSE),"".mat"",false)"),"60_1")</f>
        <v>60_1</v>
      </c>
      <c r="F247" s="41">
        <v>60.0</v>
      </c>
      <c r="G247" s="41">
        <v>15.0</v>
      </c>
      <c r="H247" s="41">
        <v>30.0</v>
      </c>
      <c r="I247" s="44" t="s">
        <v>397</v>
      </c>
      <c r="J247" s="41">
        <v>20000.0</v>
      </c>
      <c r="K247" s="41">
        <v>10000.0</v>
      </c>
      <c r="L247" s="41">
        <v>3600.0</v>
      </c>
      <c r="M247" s="41">
        <v>1800.0</v>
      </c>
      <c r="N247" s="41">
        <v>100.0</v>
      </c>
      <c r="O247" s="40" t="s">
        <v>1370</v>
      </c>
      <c r="P247" s="40" t="s">
        <v>1371</v>
      </c>
      <c r="Q247" s="40" t="s">
        <v>1372</v>
      </c>
      <c r="R247" s="40" t="s">
        <v>1373</v>
      </c>
      <c r="S247" s="40" t="b">
        <v>0</v>
      </c>
      <c r="T247" s="40" t="s">
        <v>1373</v>
      </c>
      <c r="U247" s="40" t="s">
        <v>212</v>
      </c>
      <c r="V247" s="40" t="s">
        <v>1374</v>
      </c>
      <c r="W247" s="40" t="s">
        <v>1375</v>
      </c>
      <c r="X247" s="40" t="s">
        <v>1376</v>
      </c>
      <c r="Y247" s="40" t="s">
        <v>1377</v>
      </c>
      <c r="Z247" s="40" t="b">
        <v>0</v>
      </c>
      <c r="AA247" s="40" t="b">
        <v>1</v>
      </c>
      <c r="AB247" s="40" t="b">
        <v>0</v>
      </c>
      <c r="AC247" s="40" t="b">
        <v>0</v>
      </c>
      <c r="AD247" s="40" t="s">
        <v>3132</v>
      </c>
      <c r="AE247" s="40" t="s">
        <v>3133</v>
      </c>
      <c r="AF247" s="41">
        <v>-1.79566256388203</v>
      </c>
      <c r="AG247" s="41">
        <v>110.437609911</v>
      </c>
      <c r="AH247" s="42">
        <v>6.93E17</v>
      </c>
      <c r="AI247" s="45">
        <v>-8.12889551608923E14</v>
      </c>
      <c r="AJ247" s="40" t="s">
        <v>3134</v>
      </c>
      <c r="AK247" s="40" t="s">
        <v>3135</v>
      </c>
      <c r="AL247" s="41">
        <v>10658.0</v>
      </c>
      <c r="AM247" s="40" t="s">
        <v>1382</v>
      </c>
      <c r="AN247" s="40" t="s">
        <v>1383</v>
      </c>
      <c r="AO247" s="40" t="s">
        <v>224</v>
      </c>
      <c r="AP247" s="40" t="s">
        <v>3136</v>
      </c>
      <c r="AQ247" s="40" t="s">
        <v>3137</v>
      </c>
      <c r="AR247" s="40" t="s">
        <v>3138</v>
      </c>
      <c r="AS247" s="42">
        <v>1.0E59</v>
      </c>
    </row>
    <row r="248">
      <c r="A248" s="41">
        <v>247.0</v>
      </c>
      <c r="B248" s="42">
        <v>1.67E9</v>
      </c>
      <c r="C248" s="41">
        <v>419362.0</v>
      </c>
      <c r="D248" s="40" t="s">
        <v>1055</v>
      </c>
      <c r="E248" s="41" t="str">
        <f>IFERROR(__xludf.DUMMYFUNCTION("split(split(D248,""Instance_"", FALSE),"".mat"",false)"),"60_1")</f>
        <v>60_1</v>
      </c>
      <c r="F248" s="41">
        <v>60.0</v>
      </c>
      <c r="G248" s="41">
        <v>15.0</v>
      </c>
      <c r="H248" s="41">
        <v>30.0</v>
      </c>
      <c r="I248" s="44" t="s">
        <v>397</v>
      </c>
      <c r="J248" s="41">
        <v>20000.0</v>
      </c>
      <c r="K248" s="41">
        <v>10000.0</v>
      </c>
      <c r="L248" s="41">
        <v>3600.0</v>
      </c>
      <c r="M248" s="41">
        <v>1800.0</v>
      </c>
      <c r="N248" s="41">
        <v>100.0</v>
      </c>
      <c r="O248" s="40" t="s">
        <v>1370</v>
      </c>
      <c r="P248" s="40" t="s">
        <v>1371</v>
      </c>
      <c r="Q248" s="40" t="s">
        <v>1372</v>
      </c>
      <c r="R248" s="40" t="s">
        <v>1373</v>
      </c>
      <c r="S248" s="40" t="b">
        <v>0</v>
      </c>
      <c r="T248" s="40" t="s">
        <v>1373</v>
      </c>
      <c r="U248" s="40" t="s">
        <v>212</v>
      </c>
      <c r="V248" s="40" t="s">
        <v>1374</v>
      </c>
      <c r="W248" s="40" t="s">
        <v>1375</v>
      </c>
      <c r="X248" s="40" t="s">
        <v>1376</v>
      </c>
      <c r="Y248" s="40" t="s">
        <v>1377</v>
      </c>
      <c r="Z248" s="40" t="b">
        <v>0</v>
      </c>
      <c r="AA248" s="40" t="b">
        <v>1</v>
      </c>
      <c r="AB248" s="40" t="b">
        <v>0</v>
      </c>
      <c r="AC248" s="40" t="b">
        <v>0</v>
      </c>
      <c r="AD248" s="40" t="s">
        <v>3139</v>
      </c>
      <c r="AE248" s="40" t="s">
        <v>3140</v>
      </c>
      <c r="AF248" s="41">
        <v>-1.79986421214692</v>
      </c>
      <c r="AG248" s="41">
        <v>116.509408474</v>
      </c>
      <c r="AH248" s="42">
        <v>6.8E17</v>
      </c>
      <c r="AI248" s="45">
        <v>-1.04878036482859E16</v>
      </c>
      <c r="AJ248" s="40" t="s">
        <v>3141</v>
      </c>
      <c r="AK248" s="40" t="s">
        <v>3142</v>
      </c>
      <c r="AL248" s="41">
        <v>11373.0</v>
      </c>
      <c r="AM248" s="40" t="s">
        <v>1382</v>
      </c>
      <c r="AN248" s="40" t="s">
        <v>1383</v>
      </c>
      <c r="AO248" s="40" t="s">
        <v>224</v>
      </c>
      <c r="AP248" s="40" t="s">
        <v>3143</v>
      </c>
      <c r="AQ248" s="40" t="s">
        <v>3144</v>
      </c>
      <c r="AR248" s="40" t="s">
        <v>3145</v>
      </c>
      <c r="AS248" s="42">
        <v>1.0E59</v>
      </c>
    </row>
    <row r="249">
      <c r="A249" s="41">
        <v>248.0</v>
      </c>
      <c r="B249" s="42">
        <v>1.67E9</v>
      </c>
      <c r="C249" s="41">
        <v>412888.0</v>
      </c>
      <c r="D249" s="40" t="s">
        <v>1055</v>
      </c>
      <c r="E249" s="41" t="str">
        <f>IFERROR(__xludf.DUMMYFUNCTION("split(split(D249,""Instance_"", FALSE),"".mat"",false)"),"60_1")</f>
        <v>60_1</v>
      </c>
      <c r="F249" s="41">
        <v>60.0</v>
      </c>
      <c r="G249" s="41">
        <v>15.0</v>
      </c>
      <c r="H249" s="41">
        <v>30.0</v>
      </c>
      <c r="I249" s="44" t="s">
        <v>397</v>
      </c>
      <c r="J249" s="41">
        <v>20000.0</v>
      </c>
      <c r="K249" s="41">
        <v>10000.0</v>
      </c>
      <c r="L249" s="41">
        <v>3600.0</v>
      </c>
      <c r="M249" s="41">
        <v>1800.0</v>
      </c>
      <c r="N249" s="41">
        <v>100.0</v>
      </c>
      <c r="O249" s="40" t="s">
        <v>1370</v>
      </c>
      <c r="P249" s="40" t="s">
        <v>1371</v>
      </c>
      <c r="Q249" s="40" t="s">
        <v>1372</v>
      </c>
      <c r="R249" s="40" t="s">
        <v>1373</v>
      </c>
      <c r="S249" s="40" t="b">
        <v>0</v>
      </c>
      <c r="T249" s="40" t="s">
        <v>1373</v>
      </c>
      <c r="U249" s="40" t="s">
        <v>212</v>
      </c>
      <c r="V249" s="40" t="s">
        <v>1374</v>
      </c>
      <c r="W249" s="40" t="s">
        <v>1375</v>
      </c>
      <c r="X249" s="40" t="s">
        <v>1376</v>
      </c>
      <c r="Y249" s="40" t="s">
        <v>1377</v>
      </c>
      <c r="Z249" s="40" t="b">
        <v>0</v>
      </c>
      <c r="AA249" s="40" t="b">
        <v>1</v>
      </c>
      <c r="AB249" s="40" t="b">
        <v>0</v>
      </c>
      <c r="AC249" s="40" t="b">
        <v>0</v>
      </c>
      <c r="AD249" s="40" t="s">
        <v>3146</v>
      </c>
      <c r="AE249" s="40" t="s">
        <v>3147</v>
      </c>
      <c r="AF249" s="41">
        <v>-1.77262714948424</v>
      </c>
      <c r="AG249" s="41">
        <v>115.3292195797</v>
      </c>
      <c r="AH249" s="42">
        <v>8.32E17</v>
      </c>
      <c r="AI249" s="45">
        <v>4.80374970451553E15</v>
      </c>
      <c r="AJ249" s="40" t="s">
        <v>3148</v>
      </c>
      <c r="AK249" s="40" t="s">
        <v>3149</v>
      </c>
      <c r="AL249" s="41">
        <v>11203.0</v>
      </c>
      <c r="AM249" s="40" t="s">
        <v>1382</v>
      </c>
      <c r="AN249" s="40" t="s">
        <v>1383</v>
      </c>
      <c r="AO249" s="40" t="s">
        <v>224</v>
      </c>
      <c r="AP249" s="40" t="s">
        <v>3150</v>
      </c>
      <c r="AQ249" s="40" t="s">
        <v>3151</v>
      </c>
      <c r="AR249" s="40" t="s">
        <v>3152</v>
      </c>
      <c r="AS249" s="42">
        <v>1.01E59</v>
      </c>
    </row>
    <row r="250">
      <c r="A250" s="41">
        <v>250.0</v>
      </c>
      <c r="B250" s="42">
        <v>1.67E9</v>
      </c>
      <c r="C250" s="41">
        <v>113268.0</v>
      </c>
      <c r="D250" s="40" t="s">
        <v>1075</v>
      </c>
      <c r="E250" s="41" t="str">
        <f>IFERROR(__xludf.DUMMYFUNCTION("split(split(D250,""Instance_"", FALSE),"".mat"",false)"),"60_2")</f>
        <v>60_2</v>
      </c>
      <c r="F250" s="41">
        <v>60.0</v>
      </c>
      <c r="G250" s="41">
        <v>15.0</v>
      </c>
      <c r="H250" s="41">
        <v>30.0</v>
      </c>
      <c r="I250" s="44" t="s">
        <v>397</v>
      </c>
      <c r="J250" s="41">
        <v>20000.0</v>
      </c>
      <c r="K250" s="41">
        <v>10000.0</v>
      </c>
      <c r="L250" s="41">
        <v>3600.0</v>
      </c>
      <c r="M250" s="41">
        <v>1800.0</v>
      </c>
      <c r="N250" s="41">
        <v>100.0</v>
      </c>
      <c r="O250" s="40" t="s">
        <v>1370</v>
      </c>
      <c r="P250" s="40" t="s">
        <v>1371</v>
      </c>
      <c r="Q250" s="40" t="s">
        <v>1372</v>
      </c>
      <c r="R250" s="40" t="s">
        <v>1373</v>
      </c>
      <c r="S250" s="40" t="b">
        <v>0</v>
      </c>
      <c r="T250" s="40" t="s">
        <v>1373</v>
      </c>
      <c r="U250" s="40" t="s">
        <v>212</v>
      </c>
      <c r="V250" s="40" t="s">
        <v>1374</v>
      </c>
      <c r="W250" s="40" t="s">
        <v>1375</v>
      </c>
      <c r="X250" s="40" t="s">
        <v>1376</v>
      </c>
      <c r="Y250" s="40" t="s">
        <v>1377</v>
      </c>
      <c r="Z250" s="40" t="b">
        <v>0</v>
      </c>
      <c r="AA250" s="40" t="b">
        <v>1</v>
      </c>
      <c r="AB250" s="40" t="b">
        <v>0</v>
      </c>
      <c r="AC250" s="40" t="b">
        <v>0</v>
      </c>
      <c r="AD250" s="40" t="s">
        <v>3153</v>
      </c>
      <c r="AE250" s="40" t="s">
        <v>3154</v>
      </c>
      <c r="AF250" s="41">
        <v>-2.34715614207552</v>
      </c>
      <c r="AG250" s="41">
        <v>116.2190244198</v>
      </c>
      <c r="AH250" s="42">
        <v>1.07E18</v>
      </c>
      <c r="AI250" s="45">
        <v>-5.28147006516255E15</v>
      </c>
      <c r="AJ250" s="40" t="s">
        <v>3155</v>
      </c>
      <c r="AK250" s="40" t="s">
        <v>3156</v>
      </c>
      <c r="AL250" s="41">
        <v>11229.0</v>
      </c>
      <c r="AM250" s="40" t="s">
        <v>1382</v>
      </c>
      <c r="AN250" s="40" t="s">
        <v>1383</v>
      </c>
      <c r="AO250" s="40" t="s">
        <v>224</v>
      </c>
      <c r="AP250" s="40" t="s">
        <v>3157</v>
      </c>
      <c r="AQ250" s="40" t="s">
        <v>3158</v>
      </c>
      <c r="AR250" s="40" t="s">
        <v>3159</v>
      </c>
      <c r="AS250" s="42">
        <v>1.11E59</v>
      </c>
    </row>
    <row r="251">
      <c r="A251" s="41">
        <v>251.0</v>
      </c>
      <c r="B251" s="42">
        <v>1.67E9</v>
      </c>
      <c r="C251" s="41">
        <v>142728.0</v>
      </c>
      <c r="D251" s="40" t="s">
        <v>1075</v>
      </c>
      <c r="E251" s="41" t="str">
        <f>IFERROR(__xludf.DUMMYFUNCTION("split(split(D251,""Instance_"", FALSE),"".mat"",false)"),"60_2")</f>
        <v>60_2</v>
      </c>
      <c r="F251" s="41">
        <v>60.0</v>
      </c>
      <c r="G251" s="41">
        <v>15.0</v>
      </c>
      <c r="H251" s="41">
        <v>30.0</v>
      </c>
      <c r="I251" s="44" t="s">
        <v>397</v>
      </c>
      <c r="J251" s="41">
        <v>20000.0</v>
      </c>
      <c r="K251" s="41">
        <v>10000.0</v>
      </c>
      <c r="L251" s="41">
        <v>3600.0</v>
      </c>
      <c r="M251" s="41">
        <v>1800.0</v>
      </c>
      <c r="N251" s="41">
        <v>100.0</v>
      </c>
      <c r="O251" s="40" t="s">
        <v>1370</v>
      </c>
      <c r="P251" s="40" t="s">
        <v>1371</v>
      </c>
      <c r="Q251" s="40" t="s">
        <v>1372</v>
      </c>
      <c r="R251" s="40" t="s">
        <v>1373</v>
      </c>
      <c r="S251" s="40" t="b">
        <v>0</v>
      </c>
      <c r="T251" s="40" t="s">
        <v>1373</v>
      </c>
      <c r="U251" s="40" t="s">
        <v>212</v>
      </c>
      <c r="V251" s="40" t="s">
        <v>1374</v>
      </c>
      <c r="W251" s="40" t="s">
        <v>1375</v>
      </c>
      <c r="X251" s="40" t="s">
        <v>1376</v>
      </c>
      <c r="Y251" s="40" t="s">
        <v>1377</v>
      </c>
      <c r="Z251" s="40" t="b">
        <v>0</v>
      </c>
      <c r="AA251" s="40" t="b">
        <v>1</v>
      </c>
      <c r="AB251" s="40" t="b">
        <v>0</v>
      </c>
      <c r="AC251" s="40" t="b">
        <v>0</v>
      </c>
      <c r="AD251" s="40" t="s">
        <v>3160</v>
      </c>
      <c r="AE251" s="40" t="s">
        <v>3161</v>
      </c>
      <c r="AF251" s="41">
        <v>-2.34410479896055</v>
      </c>
      <c r="AG251" s="41">
        <v>118.238751173</v>
      </c>
      <c r="AH251" s="42">
        <v>1.1E18</v>
      </c>
      <c r="AI251" s="45">
        <v>-3.97458696637735E15</v>
      </c>
      <c r="AJ251" s="40" t="s">
        <v>3162</v>
      </c>
      <c r="AK251" s="40" t="s">
        <v>3163</v>
      </c>
      <c r="AL251" s="41">
        <v>11546.0</v>
      </c>
      <c r="AM251" s="40" t="s">
        <v>1382</v>
      </c>
      <c r="AN251" s="40" t="s">
        <v>1383</v>
      </c>
      <c r="AO251" s="40" t="s">
        <v>224</v>
      </c>
      <c r="AP251" s="40" t="s">
        <v>3164</v>
      </c>
      <c r="AQ251" s="40" t="s">
        <v>3165</v>
      </c>
      <c r="AR251" s="40" t="s">
        <v>3166</v>
      </c>
      <c r="AS251" s="42">
        <v>1.11E59</v>
      </c>
    </row>
    <row r="252">
      <c r="A252" s="41">
        <v>252.0</v>
      </c>
      <c r="B252" s="42">
        <v>1.67E9</v>
      </c>
      <c r="C252" s="41">
        <v>449378.0</v>
      </c>
      <c r="D252" s="40" t="s">
        <v>1075</v>
      </c>
      <c r="E252" s="41" t="str">
        <f>IFERROR(__xludf.DUMMYFUNCTION("split(split(D252,""Instance_"", FALSE),"".mat"",false)"),"60_2")</f>
        <v>60_2</v>
      </c>
      <c r="F252" s="41">
        <v>60.0</v>
      </c>
      <c r="G252" s="41">
        <v>15.0</v>
      </c>
      <c r="H252" s="41">
        <v>30.0</v>
      </c>
      <c r="I252" s="44" t="s">
        <v>397</v>
      </c>
      <c r="J252" s="41">
        <v>20000.0</v>
      </c>
      <c r="K252" s="41">
        <v>10000.0</v>
      </c>
      <c r="L252" s="41">
        <v>3600.0</v>
      </c>
      <c r="M252" s="41">
        <v>1800.0</v>
      </c>
      <c r="N252" s="41">
        <v>100.0</v>
      </c>
      <c r="O252" s="40" t="s">
        <v>1370</v>
      </c>
      <c r="P252" s="40" t="s">
        <v>1371</v>
      </c>
      <c r="Q252" s="40" t="s">
        <v>1372</v>
      </c>
      <c r="R252" s="40" t="s">
        <v>1373</v>
      </c>
      <c r="S252" s="40" t="b">
        <v>0</v>
      </c>
      <c r="T252" s="40" t="s">
        <v>1373</v>
      </c>
      <c r="U252" s="40" t="s">
        <v>212</v>
      </c>
      <c r="V252" s="40" t="s">
        <v>1374</v>
      </c>
      <c r="W252" s="40" t="s">
        <v>1375</v>
      </c>
      <c r="X252" s="40" t="s">
        <v>1376</v>
      </c>
      <c r="Y252" s="40" t="s">
        <v>1377</v>
      </c>
      <c r="Z252" s="40" t="b">
        <v>0</v>
      </c>
      <c r="AA252" s="40" t="b">
        <v>1</v>
      </c>
      <c r="AB252" s="40" t="b">
        <v>0</v>
      </c>
      <c r="AC252" s="40" t="b">
        <v>0</v>
      </c>
      <c r="AD252" s="40" t="s">
        <v>3167</v>
      </c>
      <c r="AE252" s="40" t="s">
        <v>3168</v>
      </c>
      <c r="AF252" s="41">
        <v>-2.36038482109985</v>
      </c>
      <c r="AG252" s="41">
        <v>121.9474191666</v>
      </c>
      <c r="AH252" s="42">
        <v>7.03E17</v>
      </c>
      <c r="AI252" s="45">
        <v>-1.09472822615507E15</v>
      </c>
      <c r="AJ252" s="40" t="s">
        <v>3169</v>
      </c>
      <c r="AK252" s="40" t="s">
        <v>3170</v>
      </c>
      <c r="AL252" s="41">
        <v>11802.0</v>
      </c>
      <c r="AM252" s="40" t="s">
        <v>1382</v>
      </c>
      <c r="AN252" s="40" t="s">
        <v>1383</v>
      </c>
      <c r="AO252" s="40" t="s">
        <v>224</v>
      </c>
      <c r="AP252" s="40" t="s">
        <v>3171</v>
      </c>
      <c r="AQ252" s="40" t="s">
        <v>3172</v>
      </c>
      <c r="AR252" s="40" t="s">
        <v>3173</v>
      </c>
      <c r="AS252" s="42">
        <v>1.0E59</v>
      </c>
    </row>
    <row r="253">
      <c r="A253" s="41">
        <v>254.0</v>
      </c>
      <c r="B253" s="42">
        <v>1.67E9</v>
      </c>
      <c r="C253" s="41">
        <v>123295.0</v>
      </c>
      <c r="D253" s="40" t="s">
        <v>1075</v>
      </c>
      <c r="E253" s="41" t="str">
        <f>IFERROR(__xludf.DUMMYFUNCTION("split(split(D253,""Instance_"", FALSE),"".mat"",false)"),"60_2")</f>
        <v>60_2</v>
      </c>
      <c r="F253" s="41">
        <v>60.0</v>
      </c>
      <c r="G253" s="41">
        <v>15.0</v>
      </c>
      <c r="H253" s="41">
        <v>30.0</v>
      </c>
      <c r="I253" s="44" t="s">
        <v>397</v>
      </c>
      <c r="J253" s="41">
        <v>20000.0</v>
      </c>
      <c r="K253" s="41">
        <v>10000.0</v>
      </c>
      <c r="L253" s="41">
        <v>3600.0</v>
      </c>
      <c r="M253" s="41">
        <v>1800.0</v>
      </c>
      <c r="N253" s="41">
        <v>100.0</v>
      </c>
      <c r="O253" s="40" t="s">
        <v>1370</v>
      </c>
      <c r="P253" s="40" t="s">
        <v>1371</v>
      </c>
      <c r="Q253" s="40" t="s">
        <v>1372</v>
      </c>
      <c r="R253" s="40" t="s">
        <v>1373</v>
      </c>
      <c r="S253" s="40" t="b">
        <v>0</v>
      </c>
      <c r="T253" s="40" t="s">
        <v>1373</v>
      </c>
      <c r="U253" s="40" t="s">
        <v>212</v>
      </c>
      <c r="V253" s="40" t="s">
        <v>1374</v>
      </c>
      <c r="W253" s="40" t="s">
        <v>1375</v>
      </c>
      <c r="X253" s="40" t="s">
        <v>1376</v>
      </c>
      <c r="Y253" s="40" t="s">
        <v>1377</v>
      </c>
      <c r="Z253" s="40" t="b">
        <v>0</v>
      </c>
      <c r="AA253" s="40" t="b">
        <v>1</v>
      </c>
      <c r="AB253" s="40" t="b">
        <v>0</v>
      </c>
      <c r="AC253" s="40" t="b">
        <v>0</v>
      </c>
      <c r="AD253" s="40" t="s">
        <v>3174</v>
      </c>
      <c r="AE253" s="40" t="s">
        <v>3175</v>
      </c>
      <c r="AF253" s="41">
        <v>-2.39881432098505</v>
      </c>
      <c r="AG253" s="41">
        <v>118.6211299896</v>
      </c>
      <c r="AH253" s="42">
        <v>1.1E18</v>
      </c>
      <c r="AI253" s="45">
        <v>-2.74065469205689E16</v>
      </c>
      <c r="AJ253" s="40" t="s">
        <v>3176</v>
      </c>
      <c r="AK253" s="40" t="s">
        <v>3177</v>
      </c>
      <c r="AL253" s="41">
        <v>11598.0</v>
      </c>
      <c r="AM253" s="40" t="s">
        <v>1382</v>
      </c>
      <c r="AN253" s="40" t="s">
        <v>1383</v>
      </c>
      <c r="AO253" s="40" t="s">
        <v>224</v>
      </c>
      <c r="AP253" s="40" t="s">
        <v>3178</v>
      </c>
      <c r="AQ253" s="40" t="s">
        <v>3179</v>
      </c>
      <c r="AR253" s="40" t="s">
        <v>3180</v>
      </c>
      <c r="AS253" s="42">
        <v>1.11E59</v>
      </c>
    </row>
    <row r="254">
      <c r="A254" s="41">
        <v>246.0</v>
      </c>
      <c r="B254" s="42">
        <v>1.67E9</v>
      </c>
      <c r="C254" s="41">
        <v>792275.0</v>
      </c>
      <c r="D254" s="40" t="s">
        <v>1055</v>
      </c>
      <c r="E254" s="41" t="str">
        <f>IFERROR(__xludf.DUMMYFUNCTION("split(split(D254,""Instance_"", FALSE),"".mat"",false)"),"60_1")</f>
        <v>60_1</v>
      </c>
      <c r="F254" s="41">
        <v>60.0</v>
      </c>
      <c r="G254" s="41">
        <v>15.0</v>
      </c>
      <c r="H254" s="41">
        <v>30.0</v>
      </c>
      <c r="I254" s="44" t="s">
        <v>397</v>
      </c>
      <c r="J254" s="41">
        <v>20000.0</v>
      </c>
      <c r="K254" s="41">
        <v>10000.0</v>
      </c>
      <c r="L254" s="41">
        <v>3600.0</v>
      </c>
      <c r="M254" s="41">
        <v>1800.0</v>
      </c>
      <c r="N254" s="41">
        <v>100.0</v>
      </c>
      <c r="O254" s="40" t="s">
        <v>1370</v>
      </c>
      <c r="P254" s="40" t="s">
        <v>1371</v>
      </c>
      <c r="Q254" s="40" t="s">
        <v>1372</v>
      </c>
      <c r="R254" s="40" t="s">
        <v>1373</v>
      </c>
      <c r="S254" s="40" t="b">
        <v>0</v>
      </c>
      <c r="T254" s="40" t="s">
        <v>1373</v>
      </c>
      <c r="U254" s="40" t="s">
        <v>212</v>
      </c>
      <c r="V254" s="40" t="s">
        <v>1374</v>
      </c>
      <c r="W254" s="40" t="s">
        <v>1375</v>
      </c>
      <c r="X254" s="40" t="s">
        <v>1376</v>
      </c>
      <c r="Y254" s="40" t="s">
        <v>1377</v>
      </c>
      <c r="Z254" s="40" t="b">
        <v>0</v>
      </c>
      <c r="AA254" s="40" t="b">
        <v>1</v>
      </c>
      <c r="AB254" s="40" t="b">
        <v>0</v>
      </c>
      <c r="AC254" s="40" t="b">
        <v>0</v>
      </c>
      <c r="AD254" s="40" t="s">
        <v>3181</v>
      </c>
      <c r="AE254" s="40" t="s">
        <v>3182</v>
      </c>
      <c r="AF254" s="41">
        <v>-1.78392044546107</v>
      </c>
      <c r="AG254" s="41">
        <v>140.1678507328</v>
      </c>
      <c r="AH254" s="42">
        <v>1.03E18</v>
      </c>
      <c r="AI254" s="45">
        <v>-1.53658295533974E15</v>
      </c>
      <c r="AJ254" s="40" t="s">
        <v>3183</v>
      </c>
      <c r="AK254" s="40" t="s">
        <v>3184</v>
      </c>
      <c r="AL254" s="41">
        <v>13833.0</v>
      </c>
      <c r="AM254" s="40" t="s">
        <v>1382</v>
      </c>
      <c r="AN254" s="40" t="s">
        <v>1383</v>
      </c>
      <c r="AO254" s="40" t="s">
        <v>224</v>
      </c>
      <c r="AP254" s="40" t="s">
        <v>3185</v>
      </c>
      <c r="AQ254" s="40" t="s">
        <v>3186</v>
      </c>
      <c r="AR254" s="40" t="s">
        <v>3187</v>
      </c>
      <c r="AS254" s="42">
        <v>1.11E59</v>
      </c>
    </row>
    <row r="255">
      <c r="A255" s="41">
        <v>253.0</v>
      </c>
      <c r="B255" s="42">
        <v>1.67E9</v>
      </c>
      <c r="C255" s="41">
        <v>615782.0</v>
      </c>
      <c r="D255" s="40" t="s">
        <v>1075</v>
      </c>
      <c r="E255" s="41" t="str">
        <f>IFERROR(__xludf.DUMMYFUNCTION("split(split(D255,""Instance_"", FALSE),"".mat"",false)"),"60_2")</f>
        <v>60_2</v>
      </c>
      <c r="F255" s="41">
        <v>60.0</v>
      </c>
      <c r="G255" s="41">
        <v>15.0</v>
      </c>
      <c r="H255" s="41">
        <v>30.0</v>
      </c>
      <c r="I255" s="44" t="s">
        <v>397</v>
      </c>
      <c r="J255" s="41">
        <v>20000.0</v>
      </c>
      <c r="K255" s="41">
        <v>10000.0</v>
      </c>
      <c r="L255" s="41">
        <v>3600.0</v>
      </c>
      <c r="M255" s="41">
        <v>1800.0</v>
      </c>
      <c r="N255" s="41">
        <v>100.0</v>
      </c>
      <c r="O255" s="40" t="s">
        <v>1370</v>
      </c>
      <c r="P255" s="40" t="s">
        <v>1371</v>
      </c>
      <c r="Q255" s="40" t="s">
        <v>1372</v>
      </c>
      <c r="R255" s="40" t="s">
        <v>1373</v>
      </c>
      <c r="S255" s="40" t="b">
        <v>0</v>
      </c>
      <c r="T255" s="40" t="s">
        <v>1373</v>
      </c>
      <c r="U255" s="40" t="s">
        <v>212</v>
      </c>
      <c r="V255" s="40" t="s">
        <v>1374</v>
      </c>
      <c r="W255" s="40" t="s">
        <v>1375</v>
      </c>
      <c r="X255" s="40" t="s">
        <v>1376</v>
      </c>
      <c r="Y255" s="40" t="s">
        <v>1377</v>
      </c>
      <c r="Z255" s="40" t="b">
        <v>0</v>
      </c>
      <c r="AA255" s="40" t="b">
        <v>1</v>
      </c>
      <c r="AB255" s="40" t="b">
        <v>0</v>
      </c>
      <c r="AC255" s="40" t="b">
        <v>0</v>
      </c>
      <c r="AD255" s="40" t="s">
        <v>3188</v>
      </c>
      <c r="AE255" s="40" t="s">
        <v>3189</v>
      </c>
      <c r="AF255" s="41">
        <v>-2.40935483007984</v>
      </c>
      <c r="AG255" s="41">
        <v>139.287945509</v>
      </c>
      <c r="AH255" s="42">
        <v>6.31E17</v>
      </c>
      <c r="AI255" s="45">
        <v>-3.19210222416183E16</v>
      </c>
      <c r="AJ255" s="40" t="s">
        <v>3190</v>
      </c>
      <c r="AK255" s="40" t="s">
        <v>3191</v>
      </c>
      <c r="AL255" s="41">
        <v>13442.0</v>
      </c>
      <c r="AM255" s="40" t="s">
        <v>1382</v>
      </c>
      <c r="AN255" s="40" t="s">
        <v>1383</v>
      </c>
      <c r="AO255" s="40" t="s">
        <v>224</v>
      </c>
      <c r="AP255" s="40" t="s">
        <v>3192</v>
      </c>
      <c r="AQ255" s="40" t="s">
        <v>3193</v>
      </c>
      <c r="AR255" s="40" t="s">
        <v>3194</v>
      </c>
      <c r="AS255" s="42">
        <v>1.0E59</v>
      </c>
    </row>
    <row r="256">
      <c r="A256" s="41">
        <v>257.0</v>
      </c>
      <c r="B256" s="42">
        <v>1.67E9</v>
      </c>
      <c r="C256" s="41">
        <v>800184.0</v>
      </c>
      <c r="D256" s="40" t="s">
        <v>1075</v>
      </c>
      <c r="E256" s="41" t="str">
        <f>IFERROR(__xludf.DUMMYFUNCTION("split(split(D256,""Instance_"", FALSE),"".mat"",false)"),"60_2")</f>
        <v>60_2</v>
      </c>
      <c r="F256" s="41">
        <v>60.0</v>
      </c>
      <c r="G256" s="41">
        <v>15.0</v>
      </c>
      <c r="H256" s="41">
        <v>30.0</v>
      </c>
      <c r="I256" s="44" t="s">
        <v>397</v>
      </c>
      <c r="J256" s="41">
        <v>20000.0</v>
      </c>
      <c r="K256" s="41">
        <v>10000.0</v>
      </c>
      <c r="L256" s="41">
        <v>3600.0</v>
      </c>
      <c r="M256" s="41">
        <v>1800.0</v>
      </c>
      <c r="N256" s="41">
        <v>100.0</v>
      </c>
      <c r="O256" s="40" t="s">
        <v>1370</v>
      </c>
      <c r="P256" s="40" t="s">
        <v>1371</v>
      </c>
      <c r="Q256" s="40" t="s">
        <v>1372</v>
      </c>
      <c r="R256" s="40" t="s">
        <v>1373</v>
      </c>
      <c r="S256" s="40" t="b">
        <v>0</v>
      </c>
      <c r="T256" s="40" t="s">
        <v>1373</v>
      </c>
      <c r="U256" s="40" t="s">
        <v>212</v>
      </c>
      <c r="V256" s="40" t="s">
        <v>1374</v>
      </c>
      <c r="W256" s="40" t="s">
        <v>1375</v>
      </c>
      <c r="X256" s="40" t="s">
        <v>1376</v>
      </c>
      <c r="Y256" s="40" t="s">
        <v>1377</v>
      </c>
      <c r="Z256" s="40" t="b">
        <v>0</v>
      </c>
      <c r="AA256" s="40" t="b">
        <v>1</v>
      </c>
      <c r="AB256" s="40" t="b">
        <v>0</v>
      </c>
      <c r="AC256" s="40" t="b">
        <v>0</v>
      </c>
      <c r="AD256" s="40" t="s">
        <v>3195</v>
      </c>
      <c r="AE256" s="40" t="s">
        <v>3196</v>
      </c>
      <c r="AF256" s="41">
        <v>-2.31868479150769</v>
      </c>
      <c r="AG256" s="41">
        <v>110.8675885201</v>
      </c>
      <c r="AH256" s="42">
        <v>8.67E17</v>
      </c>
      <c r="AI256" s="45">
        <v>6.91274259947035E15</v>
      </c>
      <c r="AJ256" s="40" t="s">
        <v>3197</v>
      </c>
      <c r="AK256" s="40" t="s">
        <v>3198</v>
      </c>
      <c r="AL256" s="41">
        <v>10751.0</v>
      </c>
      <c r="AM256" s="40" t="s">
        <v>1382</v>
      </c>
      <c r="AN256" s="40" t="s">
        <v>1383</v>
      </c>
      <c r="AO256" s="40" t="s">
        <v>224</v>
      </c>
      <c r="AP256" s="40" t="s">
        <v>3199</v>
      </c>
      <c r="AQ256" s="40" t="s">
        <v>3200</v>
      </c>
      <c r="AR256" s="40" t="s">
        <v>3201</v>
      </c>
      <c r="AS256" s="42">
        <v>1.1E59</v>
      </c>
    </row>
    <row r="257">
      <c r="A257" s="41">
        <v>255.0</v>
      </c>
      <c r="B257" s="42">
        <v>1.67E9</v>
      </c>
      <c r="C257" s="41">
        <v>794368.0</v>
      </c>
      <c r="D257" s="40" t="s">
        <v>1075</v>
      </c>
      <c r="E257" s="41" t="str">
        <f>IFERROR(__xludf.DUMMYFUNCTION("split(split(D257,""Instance_"", FALSE),"".mat"",false)"),"60_2")</f>
        <v>60_2</v>
      </c>
      <c r="F257" s="41">
        <v>60.0</v>
      </c>
      <c r="G257" s="41">
        <v>15.0</v>
      </c>
      <c r="H257" s="41">
        <v>30.0</v>
      </c>
      <c r="I257" s="44" t="s">
        <v>397</v>
      </c>
      <c r="J257" s="41">
        <v>20000.0</v>
      </c>
      <c r="K257" s="41">
        <v>10000.0</v>
      </c>
      <c r="L257" s="41">
        <v>3600.0</v>
      </c>
      <c r="M257" s="41">
        <v>1800.0</v>
      </c>
      <c r="N257" s="41">
        <v>100.0</v>
      </c>
      <c r="O257" s="40" t="s">
        <v>1370</v>
      </c>
      <c r="P257" s="40" t="s">
        <v>1371</v>
      </c>
      <c r="Q257" s="40" t="s">
        <v>1372</v>
      </c>
      <c r="R257" s="40" t="s">
        <v>1373</v>
      </c>
      <c r="S257" s="40" t="b">
        <v>0</v>
      </c>
      <c r="T257" s="40" t="s">
        <v>1373</v>
      </c>
      <c r="U257" s="40" t="s">
        <v>212</v>
      </c>
      <c r="V257" s="40" t="s">
        <v>1374</v>
      </c>
      <c r="W257" s="40" t="s">
        <v>1375</v>
      </c>
      <c r="X257" s="40" t="s">
        <v>1376</v>
      </c>
      <c r="Y257" s="40" t="s">
        <v>1377</v>
      </c>
      <c r="Z257" s="40" t="b">
        <v>0</v>
      </c>
      <c r="AA257" s="40" t="b">
        <v>1</v>
      </c>
      <c r="AB257" s="40" t="b">
        <v>0</v>
      </c>
      <c r="AC257" s="40" t="b">
        <v>0</v>
      </c>
      <c r="AD257" s="40" t="s">
        <v>3202</v>
      </c>
      <c r="AE257" s="40" t="s">
        <v>3203</v>
      </c>
      <c r="AF257" s="41">
        <v>-2.34380579973241</v>
      </c>
      <c r="AG257" s="41">
        <v>142.3088114262</v>
      </c>
      <c r="AH257" s="42">
        <v>5.28E17</v>
      </c>
      <c r="AI257" s="45">
        <v>-3.84652629830827E15</v>
      </c>
      <c r="AJ257" s="40" t="s">
        <v>3204</v>
      </c>
      <c r="AK257" s="40" t="s">
        <v>3205</v>
      </c>
      <c r="AL257" s="41">
        <v>13863.0</v>
      </c>
      <c r="AM257" s="40" t="s">
        <v>1382</v>
      </c>
      <c r="AN257" s="40" t="s">
        <v>1383</v>
      </c>
      <c r="AO257" s="40" t="s">
        <v>224</v>
      </c>
      <c r="AP257" s="40" t="s">
        <v>3206</v>
      </c>
      <c r="AQ257" s="40" t="s">
        <v>3207</v>
      </c>
      <c r="AR257" s="40" t="s">
        <v>3208</v>
      </c>
      <c r="AS257" s="42">
        <v>1.11E58</v>
      </c>
    </row>
    <row r="258">
      <c r="A258" s="41">
        <v>256.0</v>
      </c>
      <c r="B258" s="42">
        <v>1.67E9</v>
      </c>
      <c r="C258" s="41">
        <v>650979.0</v>
      </c>
      <c r="D258" s="40" t="s">
        <v>1075</v>
      </c>
      <c r="E258" s="41" t="str">
        <f>IFERROR(__xludf.DUMMYFUNCTION("split(split(D258,""Instance_"", FALSE),"".mat"",false)"),"60_2")</f>
        <v>60_2</v>
      </c>
      <c r="F258" s="41">
        <v>60.0</v>
      </c>
      <c r="G258" s="41">
        <v>15.0</v>
      </c>
      <c r="H258" s="41">
        <v>30.0</v>
      </c>
      <c r="I258" s="44" t="s">
        <v>397</v>
      </c>
      <c r="J258" s="41">
        <v>20000.0</v>
      </c>
      <c r="K258" s="41">
        <v>10000.0</v>
      </c>
      <c r="L258" s="41">
        <v>3600.0</v>
      </c>
      <c r="M258" s="41">
        <v>1800.0</v>
      </c>
      <c r="N258" s="41">
        <v>100.0</v>
      </c>
      <c r="O258" s="40" t="s">
        <v>1370</v>
      </c>
      <c r="P258" s="40" t="s">
        <v>1371</v>
      </c>
      <c r="Q258" s="40" t="s">
        <v>1372</v>
      </c>
      <c r="R258" s="40" t="s">
        <v>1373</v>
      </c>
      <c r="S258" s="40" t="b">
        <v>0</v>
      </c>
      <c r="T258" s="40" t="s">
        <v>1373</v>
      </c>
      <c r="U258" s="40" t="s">
        <v>212</v>
      </c>
      <c r="V258" s="40" t="s">
        <v>1374</v>
      </c>
      <c r="W258" s="40" t="s">
        <v>1375</v>
      </c>
      <c r="X258" s="40" t="s">
        <v>1376</v>
      </c>
      <c r="Y258" s="40" t="s">
        <v>1377</v>
      </c>
      <c r="Z258" s="40" t="b">
        <v>0</v>
      </c>
      <c r="AA258" s="40" t="b">
        <v>1</v>
      </c>
      <c r="AB258" s="40" t="b">
        <v>0</v>
      </c>
      <c r="AC258" s="40" t="b">
        <v>0</v>
      </c>
      <c r="AD258" s="40" t="s">
        <v>3209</v>
      </c>
      <c r="AE258" s="40" t="s">
        <v>3210</v>
      </c>
      <c r="AF258" s="41">
        <v>-2.38238579801305</v>
      </c>
      <c r="AG258" s="41">
        <v>124.6217858791</v>
      </c>
      <c r="AH258" s="42">
        <v>5.24E17</v>
      </c>
      <c r="AI258" s="45">
        <v>-2.03702490670803E15</v>
      </c>
      <c r="AJ258" s="40" t="s">
        <v>3211</v>
      </c>
      <c r="AK258" s="40" t="s">
        <v>3212</v>
      </c>
      <c r="AL258" s="41">
        <v>12167.0</v>
      </c>
      <c r="AM258" s="40" t="s">
        <v>1382</v>
      </c>
      <c r="AN258" s="40" t="s">
        <v>1383</v>
      </c>
      <c r="AO258" s="40" t="s">
        <v>224</v>
      </c>
      <c r="AP258" s="40" t="s">
        <v>3213</v>
      </c>
      <c r="AQ258" s="40" t="s">
        <v>3214</v>
      </c>
      <c r="AR258" s="40" t="s">
        <v>3215</v>
      </c>
      <c r="AS258" s="42">
        <v>1.11E58</v>
      </c>
    </row>
    <row r="259">
      <c r="A259" s="41">
        <v>258.0</v>
      </c>
      <c r="B259" s="42">
        <v>1.67E9</v>
      </c>
      <c r="C259" s="41">
        <v>12700.0</v>
      </c>
      <c r="D259" s="40" t="s">
        <v>1075</v>
      </c>
      <c r="E259" s="41" t="str">
        <f>IFERROR(__xludf.DUMMYFUNCTION("split(split(D259,""Instance_"", FALSE),"".mat"",false)"),"60_2")</f>
        <v>60_2</v>
      </c>
      <c r="F259" s="41">
        <v>60.0</v>
      </c>
      <c r="G259" s="41">
        <v>15.0</v>
      </c>
      <c r="H259" s="41">
        <v>30.0</v>
      </c>
      <c r="I259" s="44" t="s">
        <v>397</v>
      </c>
      <c r="J259" s="41">
        <v>20000.0</v>
      </c>
      <c r="K259" s="41">
        <v>10000.0</v>
      </c>
      <c r="L259" s="41">
        <v>3600.0</v>
      </c>
      <c r="M259" s="41">
        <v>1800.0</v>
      </c>
      <c r="N259" s="41">
        <v>100.0</v>
      </c>
      <c r="O259" s="40" t="s">
        <v>1370</v>
      </c>
      <c r="P259" s="40" t="s">
        <v>1371</v>
      </c>
      <c r="Q259" s="40" t="s">
        <v>1372</v>
      </c>
      <c r="R259" s="40" t="s">
        <v>1373</v>
      </c>
      <c r="S259" s="40" t="b">
        <v>0</v>
      </c>
      <c r="T259" s="40" t="s">
        <v>1373</v>
      </c>
      <c r="U259" s="40" t="s">
        <v>212</v>
      </c>
      <c r="V259" s="40" t="s">
        <v>1374</v>
      </c>
      <c r="W259" s="40" t="s">
        <v>1375</v>
      </c>
      <c r="X259" s="40" t="s">
        <v>1376</v>
      </c>
      <c r="Y259" s="40" t="s">
        <v>1377</v>
      </c>
      <c r="Z259" s="40" t="b">
        <v>0</v>
      </c>
      <c r="AA259" s="40" t="b">
        <v>1</v>
      </c>
      <c r="AB259" s="40" t="b">
        <v>0</v>
      </c>
      <c r="AC259" s="40" t="b">
        <v>0</v>
      </c>
      <c r="AD259" s="40" t="s">
        <v>3216</v>
      </c>
      <c r="AE259" s="40" t="s">
        <v>3217</v>
      </c>
      <c r="AF259" s="41">
        <v>-2.3679040074286</v>
      </c>
      <c r="AG259" s="41">
        <v>109.7845938206</v>
      </c>
      <c r="AH259" s="42">
        <v>7.75E17</v>
      </c>
      <c r="AI259" s="45">
        <v>-1.41677321288434E16</v>
      </c>
      <c r="AJ259" s="40" t="s">
        <v>3218</v>
      </c>
      <c r="AK259" s="40" t="s">
        <v>3219</v>
      </c>
      <c r="AL259" s="41">
        <v>10719.0</v>
      </c>
      <c r="AM259" s="40" t="s">
        <v>1382</v>
      </c>
      <c r="AN259" s="40" t="s">
        <v>1383</v>
      </c>
      <c r="AO259" s="40" t="s">
        <v>224</v>
      </c>
      <c r="AP259" s="40" t="s">
        <v>3220</v>
      </c>
      <c r="AQ259" s="40" t="s">
        <v>3221</v>
      </c>
      <c r="AR259" s="40" t="s">
        <v>3222</v>
      </c>
      <c r="AS259" s="42">
        <v>1.01E59</v>
      </c>
    </row>
    <row r="260">
      <c r="A260" s="41">
        <v>259.0</v>
      </c>
      <c r="B260" s="42">
        <v>1.67E9</v>
      </c>
      <c r="C260" s="41">
        <v>50974.0</v>
      </c>
      <c r="D260" s="40" t="s">
        <v>1075</v>
      </c>
      <c r="E260" s="41" t="str">
        <f>IFERROR(__xludf.DUMMYFUNCTION("split(split(D260,""Instance_"", FALSE),"".mat"",false)"),"60_2")</f>
        <v>60_2</v>
      </c>
      <c r="F260" s="41">
        <v>60.0</v>
      </c>
      <c r="G260" s="41">
        <v>15.0</v>
      </c>
      <c r="H260" s="41">
        <v>30.0</v>
      </c>
      <c r="I260" s="44" t="s">
        <v>397</v>
      </c>
      <c r="J260" s="41">
        <v>20000.0</v>
      </c>
      <c r="K260" s="41">
        <v>10000.0</v>
      </c>
      <c r="L260" s="41">
        <v>3600.0</v>
      </c>
      <c r="M260" s="41">
        <v>1800.0</v>
      </c>
      <c r="N260" s="41">
        <v>100.0</v>
      </c>
      <c r="O260" s="40" t="s">
        <v>1370</v>
      </c>
      <c r="P260" s="40" t="s">
        <v>1371</v>
      </c>
      <c r="Q260" s="40" t="s">
        <v>1372</v>
      </c>
      <c r="R260" s="40" t="s">
        <v>1373</v>
      </c>
      <c r="S260" s="40" t="b">
        <v>0</v>
      </c>
      <c r="T260" s="40" t="s">
        <v>1373</v>
      </c>
      <c r="U260" s="40" t="s">
        <v>212</v>
      </c>
      <c r="V260" s="40" t="s">
        <v>1374</v>
      </c>
      <c r="W260" s="40" t="s">
        <v>1375</v>
      </c>
      <c r="X260" s="40" t="s">
        <v>1376</v>
      </c>
      <c r="Y260" s="40" t="s">
        <v>1377</v>
      </c>
      <c r="Z260" s="40" t="b">
        <v>0</v>
      </c>
      <c r="AA260" s="40" t="b">
        <v>1</v>
      </c>
      <c r="AB260" s="40" t="b">
        <v>0</v>
      </c>
      <c r="AC260" s="40" t="b">
        <v>0</v>
      </c>
      <c r="AD260" s="40" t="s">
        <v>3223</v>
      </c>
      <c r="AE260" s="40" t="s">
        <v>3224</v>
      </c>
      <c r="AF260" s="41">
        <v>-2.38759424263639</v>
      </c>
      <c r="AG260" s="41">
        <v>116.945360899</v>
      </c>
      <c r="AH260" s="42">
        <v>9.04E17</v>
      </c>
      <c r="AI260" s="45">
        <v>-2.26010136821123E15</v>
      </c>
      <c r="AJ260" s="40" t="s">
        <v>3225</v>
      </c>
      <c r="AK260" s="40" t="s">
        <v>3226</v>
      </c>
      <c r="AL260" s="41">
        <v>11420.0</v>
      </c>
      <c r="AM260" s="40" t="s">
        <v>1382</v>
      </c>
      <c r="AN260" s="40" t="s">
        <v>1383</v>
      </c>
      <c r="AO260" s="40" t="s">
        <v>224</v>
      </c>
      <c r="AP260" s="40" t="s">
        <v>3227</v>
      </c>
      <c r="AQ260" s="40" t="s">
        <v>3228</v>
      </c>
      <c r="AR260" s="40" t="s">
        <v>3229</v>
      </c>
      <c r="AS260" s="42">
        <v>1.1E59</v>
      </c>
    </row>
    <row r="261">
      <c r="A261" s="41">
        <v>263.0</v>
      </c>
      <c r="B261" s="42">
        <v>1.67E9</v>
      </c>
      <c r="C261" s="41">
        <v>749330.0</v>
      </c>
      <c r="D261" s="40" t="s">
        <v>1096</v>
      </c>
      <c r="E261" s="41" t="str">
        <f>IFERROR(__xludf.DUMMYFUNCTION("split(split(D261,""Instance_"", FALSE),"".mat"",false)"),"60_3")</f>
        <v>60_3</v>
      </c>
      <c r="F261" s="41">
        <v>60.0</v>
      </c>
      <c r="G261" s="41">
        <v>15.0</v>
      </c>
      <c r="H261" s="41">
        <v>30.0</v>
      </c>
      <c r="I261" s="44" t="s">
        <v>397</v>
      </c>
      <c r="J261" s="41">
        <v>20000.0</v>
      </c>
      <c r="K261" s="41">
        <v>10000.0</v>
      </c>
      <c r="L261" s="41">
        <v>3600.0</v>
      </c>
      <c r="M261" s="41">
        <v>1800.0</v>
      </c>
      <c r="N261" s="41">
        <v>100.0</v>
      </c>
      <c r="O261" s="40" t="s">
        <v>1370</v>
      </c>
      <c r="P261" s="40" t="s">
        <v>1371</v>
      </c>
      <c r="Q261" s="40" t="s">
        <v>1372</v>
      </c>
      <c r="R261" s="40" t="s">
        <v>1373</v>
      </c>
      <c r="S261" s="40" t="b">
        <v>0</v>
      </c>
      <c r="T261" s="40" t="s">
        <v>1373</v>
      </c>
      <c r="U261" s="40" t="s">
        <v>212</v>
      </c>
      <c r="V261" s="40" t="s">
        <v>1374</v>
      </c>
      <c r="W261" s="40" t="s">
        <v>1375</v>
      </c>
      <c r="X261" s="40" t="s">
        <v>1376</v>
      </c>
      <c r="Y261" s="40" t="s">
        <v>1377</v>
      </c>
      <c r="Z261" s="40" t="b">
        <v>0</v>
      </c>
      <c r="AA261" s="40" t="b">
        <v>1</v>
      </c>
      <c r="AB261" s="40" t="b">
        <v>0</v>
      </c>
      <c r="AC261" s="40" t="b">
        <v>0</v>
      </c>
      <c r="AD261" s="40" t="s">
        <v>3230</v>
      </c>
      <c r="AE261" s="40" t="s">
        <v>3231</v>
      </c>
      <c r="AF261" s="41">
        <v>-1.37515285902903</v>
      </c>
      <c r="AG261" s="41">
        <v>111.073346138</v>
      </c>
      <c r="AH261" s="42">
        <v>1.55E17</v>
      </c>
      <c r="AI261" s="45">
        <v>1.78266803904954E16</v>
      </c>
      <c r="AJ261" s="40" t="s">
        <v>3232</v>
      </c>
      <c r="AK261" s="40" t="s">
        <v>3233</v>
      </c>
      <c r="AL261" s="41">
        <v>10965.0</v>
      </c>
      <c r="AM261" s="40" t="s">
        <v>1382</v>
      </c>
      <c r="AN261" s="40" t="s">
        <v>1383</v>
      </c>
      <c r="AO261" s="40" t="s">
        <v>224</v>
      </c>
      <c r="AP261" s="40" t="s">
        <v>3234</v>
      </c>
      <c r="AQ261" s="40" t="s">
        <v>3235</v>
      </c>
      <c r="AR261" s="40" t="s">
        <v>3236</v>
      </c>
      <c r="AS261" s="42">
        <v>1.0E57</v>
      </c>
    </row>
    <row r="262">
      <c r="A262" s="41">
        <v>260.0</v>
      </c>
      <c r="B262" s="42">
        <v>1.67E9</v>
      </c>
      <c r="C262" s="41">
        <v>811932.0</v>
      </c>
      <c r="D262" s="40" t="s">
        <v>1096</v>
      </c>
      <c r="E262" s="41" t="str">
        <f>IFERROR(__xludf.DUMMYFUNCTION("split(split(D262,""Instance_"", FALSE),"".mat"",false)"),"60_3")</f>
        <v>60_3</v>
      </c>
      <c r="F262" s="41">
        <v>60.0</v>
      </c>
      <c r="G262" s="41">
        <v>15.0</v>
      </c>
      <c r="H262" s="41">
        <v>30.0</v>
      </c>
      <c r="I262" s="44" t="s">
        <v>397</v>
      </c>
      <c r="J262" s="41">
        <v>20000.0</v>
      </c>
      <c r="K262" s="41">
        <v>10000.0</v>
      </c>
      <c r="L262" s="41">
        <v>3600.0</v>
      </c>
      <c r="M262" s="41">
        <v>1800.0</v>
      </c>
      <c r="N262" s="41">
        <v>100.0</v>
      </c>
      <c r="O262" s="40" t="s">
        <v>1370</v>
      </c>
      <c r="P262" s="40" t="s">
        <v>1371</v>
      </c>
      <c r="Q262" s="40" t="s">
        <v>1372</v>
      </c>
      <c r="R262" s="40" t="s">
        <v>1373</v>
      </c>
      <c r="S262" s="40" t="b">
        <v>0</v>
      </c>
      <c r="T262" s="40" t="s">
        <v>1373</v>
      </c>
      <c r="U262" s="40" t="s">
        <v>212</v>
      </c>
      <c r="V262" s="40" t="s">
        <v>1374</v>
      </c>
      <c r="W262" s="40" t="s">
        <v>1375</v>
      </c>
      <c r="X262" s="40" t="s">
        <v>1376</v>
      </c>
      <c r="Y262" s="40" t="s">
        <v>1377</v>
      </c>
      <c r="Z262" s="40" t="b">
        <v>0</v>
      </c>
      <c r="AA262" s="40" t="b">
        <v>1</v>
      </c>
      <c r="AB262" s="40" t="b">
        <v>0</v>
      </c>
      <c r="AC262" s="40" t="b">
        <v>0</v>
      </c>
      <c r="AD262" s="40" t="s">
        <v>3237</v>
      </c>
      <c r="AE262" s="40" t="s">
        <v>3238</v>
      </c>
      <c r="AF262" s="41">
        <v>-1.41997314960395</v>
      </c>
      <c r="AG262" s="41">
        <v>115.8787822723</v>
      </c>
      <c r="AH262" s="42">
        <v>1.72E17</v>
      </c>
      <c r="AI262" s="45">
        <v>-1.41852470769059E15</v>
      </c>
      <c r="AJ262" s="40" t="s">
        <v>3239</v>
      </c>
      <c r="AK262" s="40" t="s">
        <v>3240</v>
      </c>
      <c r="AL262" s="41">
        <v>11494.0</v>
      </c>
      <c r="AM262" s="40" t="s">
        <v>1382</v>
      </c>
      <c r="AN262" s="40" t="s">
        <v>1383</v>
      </c>
      <c r="AO262" s="40" t="s">
        <v>224</v>
      </c>
      <c r="AP262" s="40" t="s">
        <v>3241</v>
      </c>
      <c r="AQ262" s="40" t="s">
        <v>3242</v>
      </c>
      <c r="AR262" s="40" t="s">
        <v>3243</v>
      </c>
      <c r="AS262" s="42">
        <v>1.0E57</v>
      </c>
    </row>
    <row r="263">
      <c r="A263" s="41">
        <v>262.0</v>
      </c>
      <c r="B263" s="42">
        <v>1.67E9</v>
      </c>
      <c r="C263" s="41">
        <v>746041.0</v>
      </c>
      <c r="D263" s="40" t="s">
        <v>1096</v>
      </c>
      <c r="E263" s="41" t="str">
        <f>IFERROR(__xludf.DUMMYFUNCTION("split(split(D263,""Instance_"", FALSE),"".mat"",false)"),"60_3")</f>
        <v>60_3</v>
      </c>
      <c r="F263" s="41">
        <v>60.0</v>
      </c>
      <c r="G263" s="41">
        <v>15.0</v>
      </c>
      <c r="H263" s="41">
        <v>30.0</v>
      </c>
      <c r="I263" s="44" t="s">
        <v>397</v>
      </c>
      <c r="J263" s="41">
        <v>20000.0</v>
      </c>
      <c r="K263" s="41">
        <v>10000.0</v>
      </c>
      <c r="L263" s="41">
        <v>3600.0</v>
      </c>
      <c r="M263" s="41">
        <v>1800.0</v>
      </c>
      <c r="N263" s="41">
        <v>100.0</v>
      </c>
      <c r="O263" s="40" t="s">
        <v>1370</v>
      </c>
      <c r="P263" s="40" t="s">
        <v>1371</v>
      </c>
      <c r="Q263" s="40" t="s">
        <v>1372</v>
      </c>
      <c r="R263" s="40" t="s">
        <v>1373</v>
      </c>
      <c r="S263" s="40" t="b">
        <v>0</v>
      </c>
      <c r="T263" s="40" t="s">
        <v>1373</v>
      </c>
      <c r="U263" s="40" t="s">
        <v>212</v>
      </c>
      <c r="V263" s="40" t="s">
        <v>1374</v>
      </c>
      <c r="W263" s="40" t="s">
        <v>1375</v>
      </c>
      <c r="X263" s="40" t="s">
        <v>1376</v>
      </c>
      <c r="Y263" s="40" t="s">
        <v>1377</v>
      </c>
      <c r="Z263" s="40" t="b">
        <v>0</v>
      </c>
      <c r="AA263" s="40" t="b">
        <v>1</v>
      </c>
      <c r="AB263" s="40" t="b">
        <v>0</v>
      </c>
      <c r="AC263" s="40" t="b">
        <v>0</v>
      </c>
      <c r="AD263" s="40" t="s">
        <v>3244</v>
      </c>
      <c r="AE263" s="40" t="s">
        <v>3245</v>
      </c>
      <c r="AF263" s="41">
        <v>-1.47322431982573</v>
      </c>
      <c r="AG263" s="41">
        <v>118.3016116619</v>
      </c>
      <c r="AH263" s="42">
        <v>4.42E17</v>
      </c>
      <c r="AI263" s="45">
        <v>-5.22187487973947E15</v>
      </c>
      <c r="AJ263" s="40" t="s">
        <v>3246</v>
      </c>
      <c r="AK263" s="40" t="s">
        <v>3247</v>
      </c>
      <c r="AL263" s="41">
        <v>11717.0</v>
      </c>
      <c r="AM263" s="40" t="s">
        <v>1382</v>
      </c>
      <c r="AN263" s="40" t="s">
        <v>1383</v>
      </c>
      <c r="AO263" s="40" t="s">
        <v>224</v>
      </c>
      <c r="AP263" s="40" t="s">
        <v>3248</v>
      </c>
      <c r="AQ263" s="40" t="s">
        <v>3249</v>
      </c>
      <c r="AR263" s="40" t="s">
        <v>3250</v>
      </c>
      <c r="AS263" s="42">
        <v>1.1E58</v>
      </c>
    </row>
    <row r="264">
      <c r="A264" s="41">
        <v>264.0</v>
      </c>
      <c r="B264" s="42">
        <v>1.67E9</v>
      </c>
      <c r="C264" s="41">
        <v>892563.0</v>
      </c>
      <c r="D264" s="40" t="s">
        <v>1096</v>
      </c>
      <c r="E264" s="41" t="str">
        <f>IFERROR(__xludf.DUMMYFUNCTION("split(split(D264,""Instance_"", FALSE),"".mat"",false)"),"60_3")</f>
        <v>60_3</v>
      </c>
      <c r="F264" s="41">
        <v>60.0</v>
      </c>
      <c r="G264" s="41">
        <v>15.0</v>
      </c>
      <c r="H264" s="41">
        <v>30.0</v>
      </c>
      <c r="I264" s="44" t="s">
        <v>397</v>
      </c>
      <c r="J264" s="41">
        <v>20000.0</v>
      </c>
      <c r="K264" s="41">
        <v>10000.0</v>
      </c>
      <c r="L264" s="41">
        <v>3600.0</v>
      </c>
      <c r="M264" s="41">
        <v>1800.0</v>
      </c>
      <c r="N264" s="41">
        <v>100.0</v>
      </c>
      <c r="O264" s="40" t="s">
        <v>1370</v>
      </c>
      <c r="P264" s="40" t="s">
        <v>1371</v>
      </c>
      <c r="Q264" s="40" t="s">
        <v>1372</v>
      </c>
      <c r="R264" s="40" t="s">
        <v>1373</v>
      </c>
      <c r="S264" s="40" t="b">
        <v>0</v>
      </c>
      <c r="T264" s="40" t="s">
        <v>1373</v>
      </c>
      <c r="U264" s="40" t="s">
        <v>212</v>
      </c>
      <c r="V264" s="40" t="s">
        <v>1374</v>
      </c>
      <c r="W264" s="40" t="s">
        <v>1375</v>
      </c>
      <c r="X264" s="40" t="s">
        <v>1376</v>
      </c>
      <c r="Y264" s="40" t="s">
        <v>1377</v>
      </c>
      <c r="Z264" s="40" t="b">
        <v>0</v>
      </c>
      <c r="AA264" s="40" t="b">
        <v>1</v>
      </c>
      <c r="AB264" s="40" t="b">
        <v>0</v>
      </c>
      <c r="AC264" s="40" t="b">
        <v>0</v>
      </c>
      <c r="AD264" s="40" t="s">
        <v>3251</v>
      </c>
      <c r="AE264" s="40" t="s">
        <v>3252</v>
      </c>
      <c r="AF264" s="41">
        <v>-1.45690373518488</v>
      </c>
      <c r="AG264" s="41">
        <v>123.1204628944</v>
      </c>
      <c r="AH264" s="42">
        <v>4.43E17</v>
      </c>
      <c r="AI264" s="45">
        <v>-4.05621226344036E15</v>
      </c>
      <c r="AJ264" s="40" t="s">
        <v>3253</v>
      </c>
      <c r="AK264" s="40" t="s">
        <v>3254</v>
      </c>
      <c r="AL264" s="41">
        <v>12120.0</v>
      </c>
      <c r="AM264" s="40" t="s">
        <v>1382</v>
      </c>
      <c r="AN264" s="40" t="s">
        <v>1383</v>
      </c>
      <c r="AO264" s="40" t="s">
        <v>224</v>
      </c>
      <c r="AP264" s="40" t="s">
        <v>3255</v>
      </c>
      <c r="AQ264" s="40" t="s">
        <v>3256</v>
      </c>
      <c r="AR264" s="40" t="s">
        <v>3257</v>
      </c>
      <c r="AS264" s="42">
        <v>1.1E58</v>
      </c>
    </row>
    <row r="265">
      <c r="A265" s="41">
        <v>265.0</v>
      </c>
      <c r="B265" s="42">
        <v>1.67E9</v>
      </c>
      <c r="C265" s="41">
        <v>914067.0</v>
      </c>
      <c r="D265" s="40" t="s">
        <v>1096</v>
      </c>
      <c r="E265" s="41" t="str">
        <f>IFERROR(__xludf.DUMMYFUNCTION("split(split(D265,""Instance_"", FALSE),"".mat"",false)"),"60_3")</f>
        <v>60_3</v>
      </c>
      <c r="F265" s="41">
        <v>60.0</v>
      </c>
      <c r="G265" s="41">
        <v>15.0</v>
      </c>
      <c r="H265" s="41">
        <v>30.0</v>
      </c>
      <c r="I265" s="44" t="s">
        <v>397</v>
      </c>
      <c r="J265" s="41">
        <v>20000.0</v>
      </c>
      <c r="K265" s="41">
        <v>10000.0</v>
      </c>
      <c r="L265" s="41">
        <v>3600.0</v>
      </c>
      <c r="M265" s="41">
        <v>1800.0</v>
      </c>
      <c r="N265" s="41">
        <v>100.0</v>
      </c>
      <c r="O265" s="40" t="s">
        <v>1370</v>
      </c>
      <c r="P265" s="40" t="s">
        <v>1371</v>
      </c>
      <c r="Q265" s="40" t="s">
        <v>1372</v>
      </c>
      <c r="R265" s="40" t="s">
        <v>1373</v>
      </c>
      <c r="S265" s="40" t="b">
        <v>0</v>
      </c>
      <c r="T265" s="40" t="s">
        <v>1373</v>
      </c>
      <c r="U265" s="40" t="s">
        <v>212</v>
      </c>
      <c r="V265" s="40" t="s">
        <v>1374</v>
      </c>
      <c r="W265" s="40" t="s">
        <v>1375</v>
      </c>
      <c r="X265" s="40" t="s">
        <v>1376</v>
      </c>
      <c r="Y265" s="40" t="s">
        <v>1377</v>
      </c>
      <c r="Z265" s="40" t="b">
        <v>0</v>
      </c>
      <c r="AA265" s="40" t="b">
        <v>1</v>
      </c>
      <c r="AB265" s="40" t="b">
        <v>0</v>
      </c>
      <c r="AC265" s="40" t="b">
        <v>0</v>
      </c>
      <c r="AD265" s="40" t="s">
        <v>3258</v>
      </c>
      <c r="AE265" s="40" t="s">
        <v>3259</v>
      </c>
      <c r="AF265" s="41">
        <v>-1.49293326634924</v>
      </c>
      <c r="AG265" s="41">
        <v>115.2981858253</v>
      </c>
      <c r="AH265" s="42">
        <v>5.37E17</v>
      </c>
      <c r="AI265" s="45">
        <v>-6.6295439476476E15</v>
      </c>
      <c r="AJ265" s="40" t="s">
        <v>3260</v>
      </c>
      <c r="AK265" s="40" t="s">
        <v>3261</v>
      </c>
      <c r="AL265" s="41">
        <v>11373.0</v>
      </c>
      <c r="AM265" s="40" t="s">
        <v>1382</v>
      </c>
      <c r="AN265" s="40" t="s">
        <v>1383</v>
      </c>
      <c r="AO265" s="40" t="s">
        <v>224</v>
      </c>
      <c r="AP265" s="40" t="s">
        <v>3262</v>
      </c>
      <c r="AQ265" s="40" t="s">
        <v>3263</v>
      </c>
      <c r="AR265" s="40" t="s">
        <v>3264</v>
      </c>
      <c r="AS265" s="42">
        <v>1.11E58</v>
      </c>
    </row>
    <row r="266">
      <c r="A266" s="41">
        <v>261.0</v>
      </c>
      <c r="B266" s="42">
        <v>1.67E9</v>
      </c>
      <c r="C266" s="41">
        <v>75892.0</v>
      </c>
      <c r="D266" s="40" t="s">
        <v>1096</v>
      </c>
      <c r="E266" s="41" t="str">
        <f>IFERROR(__xludf.DUMMYFUNCTION("split(split(D266,""Instance_"", FALSE),"".mat"",false)"),"60_3")</f>
        <v>60_3</v>
      </c>
      <c r="F266" s="41">
        <v>60.0</v>
      </c>
      <c r="G266" s="41">
        <v>15.0</v>
      </c>
      <c r="H266" s="41">
        <v>30.0</v>
      </c>
      <c r="I266" s="44" t="s">
        <v>397</v>
      </c>
      <c r="J266" s="41">
        <v>20000.0</v>
      </c>
      <c r="K266" s="41">
        <v>10000.0</v>
      </c>
      <c r="L266" s="41">
        <v>3600.0</v>
      </c>
      <c r="M266" s="41">
        <v>1800.0</v>
      </c>
      <c r="N266" s="41">
        <v>100.0</v>
      </c>
      <c r="O266" s="40" t="s">
        <v>1370</v>
      </c>
      <c r="P266" s="40" t="s">
        <v>1371</v>
      </c>
      <c r="Q266" s="40" t="s">
        <v>1372</v>
      </c>
      <c r="R266" s="40" t="s">
        <v>1373</v>
      </c>
      <c r="S266" s="40" t="b">
        <v>0</v>
      </c>
      <c r="T266" s="40" t="s">
        <v>1373</v>
      </c>
      <c r="U266" s="40" t="s">
        <v>212</v>
      </c>
      <c r="V266" s="40" t="s">
        <v>1374</v>
      </c>
      <c r="W266" s="40" t="s">
        <v>1375</v>
      </c>
      <c r="X266" s="40" t="s">
        <v>1376</v>
      </c>
      <c r="Y266" s="40" t="s">
        <v>1377</v>
      </c>
      <c r="Z266" s="40" t="b">
        <v>0</v>
      </c>
      <c r="AA266" s="40" t="b">
        <v>1</v>
      </c>
      <c r="AB266" s="40" t="b">
        <v>0</v>
      </c>
      <c r="AC266" s="40" t="b">
        <v>0</v>
      </c>
      <c r="AD266" s="40" t="s">
        <v>3265</v>
      </c>
      <c r="AE266" s="40" t="s">
        <v>3266</v>
      </c>
      <c r="AF266" s="41">
        <v>-1.44936422222235</v>
      </c>
      <c r="AG266" s="41">
        <v>135.2150461674</v>
      </c>
      <c r="AH266" s="42">
        <v>1.68E17</v>
      </c>
      <c r="AI266" s="45">
        <v>-3.51771878425899E15</v>
      </c>
      <c r="AJ266" s="40" t="s">
        <v>3267</v>
      </c>
      <c r="AK266" s="40" t="s">
        <v>3268</v>
      </c>
      <c r="AL266" s="41">
        <v>13295.0</v>
      </c>
      <c r="AM266" s="40" t="s">
        <v>1382</v>
      </c>
      <c r="AN266" s="40" t="s">
        <v>1383</v>
      </c>
      <c r="AO266" s="40" t="s">
        <v>224</v>
      </c>
      <c r="AP266" s="40" t="s">
        <v>3269</v>
      </c>
      <c r="AQ266" s="40" t="s">
        <v>3270</v>
      </c>
      <c r="AR266" s="40" t="s">
        <v>3271</v>
      </c>
      <c r="AS266" s="42">
        <v>1.0E57</v>
      </c>
    </row>
    <row r="267">
      <c r="A267" s="41">
        <v>267.0</v>
      </c>
      <c r="B267" s="42">
        <v>1.67E9</v>
      </c>
      <c r="C267" s="41">
        <v>771992.0</v>
      </c>
      <c r="D267" s="40" t="s">
        <v>1096</v>
      </c>
      <c r="E267" s="41" t="str">
        <f>IFERROR(__xludf.DUMMYFUNCTION("split(split(D267,""Instance_"", FALSE),"".mat"",false)"),"60_3")</f>
        <v>60_3</v>
      </c>
      <c r="F267" s="41">
        <v>60.0</v>
      </c>
      <c r="G267" s="41">
        <v>15.0</v>
      </c>
      <c r="H267" s="41">
        <v>30.0</v>
      </c>
      <c r="I267" s="44" t="s">
        <v>397</v>
      </c>
      <c r="J267" s="41">
        <v>20000.0</v>
      </c>
      <c r="K267" s="41">
        <v>10000.0</v>
      </c>
      <c r="L267" s="41">
        <v>3600.0</v>
      </c>
      <c r="M267" s="41">
        <v>1800.0</v>
      </c>
      <c r="N267" s="41">
        <v>100.0</v>
      </c>
      <c r="O267" s="40" t="s">
        <v>1370</v>
      </c>
      <c r="P267" s="40" t="s">
        <v>1371</v>
      </c>
      <c r="Q267" s="40" t="s">
        <v>1372</v>
      </c>
      <c r="R267" s="40" t="s">
        <v>1373</v>
      </c>
      <c r="S267" s="40" t="b">
        <v>0</v>
      </c>
      <c r="T267" s="40" t="s">
        <v>1373</v>
      </c>
      <c r="U267" s="40" t="s">
        <v>212</v>
      </c>
      <c r="V267" s="40" t="s">
        <v>1374</v>
      </c>
      <c r="W267" s="40" t="s">
        <v>1375</v>
      </c>
      <c r="X267" s="40" t="s">
        <v>1376</v>
      </c>
      <c r="Y267" s="40" t="s">
        <v>1377</v>
      </c>
      <c r="Z267" s="40" t="b">
        <v>0</v>
      </c>
      <c r="AA267" s="40" t="b">
        <v>1</v>
      </c>
      <c r="AB267" s="40" t="b">
        <v>0</v>
      </c>
      <c r="AC267" s="40" t="b">
        <v>0</v>
      </c>
      <c r="AD267" s="40" t="s">
        <v>3272</v>
      </c>
      <c r="AE267" s="40" t="s">
        <v>3273</v>
      </c>
      <c r="AF267" s="41">
        <v>-1.40011348635749</v>
      </c>
      <c r="AG267" s="41">
        <v>117.7925035954</v>
      </c>
      <c r="AH267" s="42">
        <v>8.15E17</v>
      </c>
      <c r="AI267" s="42">
        <v>-9.1E8</v>
      </c>
      <c r="AJ267" s="40" t="s">
        <v>3274</v>
      </c>
      <c r="AK267" s="40" t="s">
        <v>3275</v>
      </c>
      <c r="AL267" s="41">
        <v>11710.0</v>
      </c>
      <c r="AM267" s="40" t="s">
        <v>1382</v>
      </c>
      <c r="AN267" s="40" t="s">
        <v>1383</v>
      </c>
      <c r="AO267" s="40" t="s">
        <v>224</v>
      </c>
      <c r="AP267" s="40" t="s">
        <v>3276</v>
      </c>
      <c r="AQ267" s="40" t="s">
        <v>3277</v>
      </c>
      <c r="AR267" s="40" t="s">
        <v>3278</v>
      </c>
      <c r="AS267" s="42">
        <v>1.01E59</v>
      </c>
    </row>
    <row r="268">
      <c r="A268" s="41">
        <v>266.0</v>
      </c>
      <c r="B268" s="42">
        <v>1.67E9</v>
      </c>
      <c r="C268" s="41">
        <v>266644.0</v>
      </c>
      <c r="D268" s="40" t="s">
        <v>1096</v>
      </c>
      <c r="E268" s="41" t="str">
        <f>IFERROR(__xludf.DUMMYFUNCTION("split(split(D268,""Instance_"", FALSE),"".mat"",false)"),"60_3")</f>
        <v>60_3</v>
      </c>
      <c r="F268" s="41">
        <v>60.0</v>
      </c>
      <c r="G268" s="41">
        <v>15.0</v>
      </c>
      <c r="H268" s="41">
        <v>30.0</v>
      </c>
      <c r="I268" s="44" t="s">
        <v>397</v>
      </c>
      <c r="J268" s="41">
        <v>20000.0</v>
      </c>
      <c r="K268" s="41">
        <v>10000.0</v>
      </c>
      <c r="L268" s="41">
        <v>3600.0</v>
      </c>
      <c r="M268" s="41">
        <v>1800.0</v>
      </c>
      <c r="N268" s="41">
        <v>100.0</v>
      </c>
      <c r="O268" s="40" t="s">
        <v>1370</v>
      </c>
      <c r="P268" s="40" t="s">
        <v>1371</v>
      </c>
      <c r="Q268" s="40" t="s">
        <v>1372</v>
      </c>
      <c r="R268" s="40" t="s">
        <v>1373</v>
      </c>
      <c r="S268" s="40" t="b">
        <v>0</v>
      </c>
      <c r="T268" s="40" t="s">
        <v>1373</v>
      </c>
      <c r="U268" s="40" t="s">
        <v>212</v>
      </c>
      <c r="V268" s="40" t="s">
        <v>1374</v>
      </c>
      <c r="W268" s="40" t="s">
        <v>1375</v>
      </c>
      <c r="X268" s="40" t="s">
        <v>1376</v>
      </c>
      <c r="Y268" s="40" t="s">
        <v>1377</v>
      </c>
      <c r="Z268" s="40" t="b">
        <v>0</v>
      </c>
      <c r="AA268" s="40" t="b">
        <v>1</v>
      </c>
      <c r="AB268" s="40" t="b">
        <v>0</v>
      </c>
      <c r="AC268" s="40" t="b">
        <v>0</v>
      </c>
      <c r="AD268" s="40" t="s">
        <v>3279</v>
      </c>
      <c r="AE268" s="40" t="s">
        <v>3280</v>
      </c>
      <c r="AF268" s="41">
        <v>-1.4543153594103</v>
      </c>
      <c r="AG268" s="41">
        <v>118.4262928963</v>
      </c>
      <c r="AH268" s="42">
        <v>4.48E17</v>
      </c>
      <c r="AI268" s="45">
        <v>-3.87134309706189E15</v>
      </c>
      <c r="AJ268" s="40" t="s">
        <v>3281</v>
      </c>
      <c r="AK268" s="40" t="s">
        <v>3282</v>
      </c>
      <c r="AL268" s="41">
        <v>11551.0</v>
      </c>
      <c r="AM268" s="40" t="s">
        <v>1382</v>
      </c>
      <c r="AN268" s="40" t="s">
        <v>1383</v>
      </c>
      <c r="AO268" s="40" t="s">
        <v>224</v>
      </c>
      <c r="AP268" s="40" t="s">
        <v>3283</v>
      </c>
      <c r="AQ268" s="40" t="s">
        <v>3284</v>
      </c>
      <c r="AR268" s="40" t="s">
        <v>3285</v>
      </c>
      <c r="AS268" s="42">
        <v>1.1E58</v>
      </c>
    </row>
    <row r="269">
      <c r="A269" s="41">
        <v>268.0</v>
      </c>
      <c r="B269" s="42">
        <v>1.67E9</v>
      </c>
      <c r="C269" s="41">
        <v>595176.0</v>
      </c>
      <c r="D269" s="40" t="s">
        <v>1096</v>
      </c>
      <c r="E269" s="41" t="str">
        <f>IFERROR(__xludf.DUMMYFUNCTION("split(split(D269,""Instance_"", FALSE),"".mat"",false)"),"60_3")</f>
        <v>60_3</v>
      </c>
      <c r="F269" s="41">
        <v>60.0</v>
      </c>
      <c r="G269" s="41">
        <v>15.0</v>
      </c>
      <c r="H269" s="41">
        <v>30.0</v>
      </c>
      <c r="I269" s="44" t="s">
        <v>397</v>
      </c>
      <c r="J269" s="41">
        <v>20000.0</v>
      </c>
      <c r="K269" s="41">
        <v>10000.0</v>
      </c>
      <c r="L269" s="41">
        <v>3600.0</v>
      </c>
      <c r="M269" s="41">
        <v>1800.0</v>
      </c>
      <c r="N269" s="41">
        <v>100.0</v>
      </c>
      <c r="O269" s="40" t="s">
        <v>1370</v>
      </c>
      <c r="P269" s="40" t="s">
        <v>1371</v>
      </c>
      <c r="Q269" s="40" t="s">
        <v>1372</v>
      </c>
      <c r="R269" s="40" t="s">
        <v>1373</v>
      </c>
      <c r="S269" s="40" t="b">
        <v>0</v>
      </c>
      <c r="T269" s="40" t="s">
        <v>1373</v>
      </c>
      <c r="U269" s="40" t="s">
        <v>212</v>
      </c>
      <c r="V269" s="40" t="s">
        <v>1374</v>
      </c>
      <c r="W269" s="40" t="s">
        <v>1375</v>
      </c>
      <c r="X269" s="40" t="s">
        <v>1376</v>
      </c>
      <c r="Y269" s="40" t="s">
        <v>1377</v>
      </c>
      <c r="Z269" s="40" t="b">
        <v>0</v>
      </c>
      <c r="AA269" s="40" t="b">
        <v>1</v>
      </c>
      <c r="AB269" s="40" t="b">
        <v>0</v>
      </c>
      <c r="AC269" s="40" t="b">
        <v>0</v>
      </c>
      <c r="AD269" s="40" t="s">
        <v>3286</v>
      </c>
      <c r="AE269" s="40" t="s">
        <v>3287</v>
      </c>
      <c r="AF269" s="41">
        <v>-1.39807513684555</v>
      </c>
      <c r="AG269" s="41">
        <v>126.6478023529</v>
      </c>
      <c r="AH269" s="42">
        <v>4.34E17</v>
      </c>
      <c r="AI269" s="45">
        <v>1.4549370252131E16</v>
      </c>
      <c r="AJ269" s="40" t="s">
        <v>3288</v>
      </c>
      <c r="AK269" s="40" t="s">
        <v>3289</v>
      </c>
      <c r="AL269" s="41">
        <v>12734.0</v>
      </c>
      <c r="AM269" s="40" t="s">
        <v>1382</v>
      </c>
      <c r="AN269" s="40" t="s">
        <v>1383</v>
      </c>
      <c r="AO269" s="40" t="s">
        <v>224</v>
      </c>
      <c r="AP269" s="40" t="s">
        <v>3290</v>
      </c>
      <c r="AQ269" s="40" t="s">
        <v>3291</v>
      </c>
      <c r="AR269" s="40" t="s">
        <v>3292</v>
      </c>
      <c r="AS269" s="42">
        <v>1.1E58</v>
      </c>
    </row>
    <row r="270">
      <c r="A270" s="41">
        <v>269.0</v>
      </c>
      <c r="B270" s="42">
        <v>1.67E9</v>
      </c>
      <c r="C270" s="41">
        <v>786584.0</v>
      </c>
      <c r="D270" s="40" t="s">
        <v>1096</v>
      </c>
      <c r="E270" s="41" t="str">
        <f>IFERROR(__xludf.DUMMYFUNCTION("split(split(D270,""Instance_"", FALSE),"".mat"",false)"),"60_3")</f>
        <v>60_3</v>
      </c>
      <c r="F270" s="41">
        <v>60.0</v>
      </c>
      <c r="G270" s="41">
        <v>15.0</v>
      </c>
      <c r="H270" s="41">
        <v>30.0</v>
      </c>
      <c r="I270" s="44" t="s">
        <v>397</v>
      </c>
      <c r="J270" s="41">
        <v>20000.0</v>
      </c>
      <c r="K270" s="41">
        <v>10000.0</v>
      </c>
      <c r="L270" s="41">
        <v>3600.0</v>
      </c>
      <c r="M270" s="41">
        <v>1800.0</v>
      </c>
      <c r="N270" s="41">
        <v>100.0</v>
      </c>
      <c r="O270" s="40" t="s">
        <v>1370</v>
      </c>
      <c r="P270" s="40" t="s">
        <v>1371</v>
      </c>
      <c r="Q270" s="40" t="s">
        <v>1372</v>
      </c>
      <c r="R270" s="40" t="s">
        <v>1373</v>
      </c>
      <c r="S270" s="40" t="b">
        <v>0</v>
      </c>
      <c r="T270" s="40" t="s">
        <v>1373</v>
      </c>
      <c r="U270" s="40" t="s">
        <v>212</v>
      </c>
      <c r="V270" s="40" t="s">
        <v>1374</v>
      </c>
      <c r="W270" s="40" t="s">
        <v>1375</v>
      </c>
      <c r="X270" s="40" t="s">
        <v>1376</v>
      </c>
      <c r="Y270" s="40" t="s">
        <v>1377</v>
      </c>
      <c r="Z270" s="40" t="b">
        <v>0</v>
      </c>
      <c r="AA270" s="40" t="b">
        <v>1</v>
      </c>
      <c r="AB270" s="40" t="b">
        <v>0</v>
      </c>
      <c r="AC270" s="40" t="b">
        <v>0</v>
      </c>
      <c r="AD270" s="40" t="s">
        <v>3293</v>
      </c>
      <c r="AE270" s="40" t="s">
        <v>3294</v>
      </c>
      <c r="AF270" s="41">
        <v>-1.45510469890676</v>
      </c>
      <c r="AG270" s="41">
        <v>112.8355219364</v>
      </c>
      <c r="AH270" s="42">
        <v>7.43E17</v>
      </c>
      <c r="AI270" s="45">
        <v>-3.92771997098195E15</v>
      </c>
      <c r="AJ270" s="40" t="s">
        <v>3295</v>
      </c>
      <c r="AK270" s="40" t="s">
        <v>3296</v>
      </c>
      <c r="AL270" s="41">
        <v>11108.0</v>
      </c>
      <c r="AM270" s="40" t="s">
        <v>1382</v>
      </c>
      <c r="AN270" s="40" t="s">
        <v>1383</v>
      </c>
      <c r="AO270" s="40" t="s">
        <v>224</v>
      </c>
      <c r="AP270" s="40" t="s">
        <v>3297</v>
      </c>
      <c r="AQ270" s="40" t="s">
        <v>3298</v>
      </c>
      <c r="AR270" s="40" t="s">
        <v>3299</v>
      </c>
      <c r="AS270" s="42">
        <v>1.01E59</v>
      </c>
    </row>
    <row r="271">
      <c r="A271" s="41">
        <v>270.0</v>
      </c>
      <c r="B271" s="42">
        <v>1.67E9</v>
      </c>
      <c r="C271" s="41">
        <v>99216.0</v>
      </c>
      <c r="D271" s="40" t="s">
        <v>1117</v>
      </c>
      <c r="E271" s="41" t="str">
        <f>IFERROR(__xludf.DUMMYFUNCTION("split(split(D271,""Instance_"", FALSE),"".mat"",false)"),"80_1")</f>
        <v>80_1</v>
      </c>
      <c r="F271" s="41">
        <v>80.0</v>
      </c>
      <c r="G271" s="41">
        <v>20.0</v>
      </c>
      <c r="H271" s="41">
        <v>40.0</v>
      </c>
      <c r="I271" s="44" t="s">
        <v>397</v>
      </c>
      <c r="J271" s="41">
        <v>20000.0</v>
      </c>
      <c r="K271" s="41">
        <v>10000.0</v>
      </c>
      <c r="L271" s="41">
        <v>3600.0</v>
      </c>
      <c r="M271" s="41">
        <v>1800.0</v>
      </c>
      <c r="N271" s="41">
        <v>100.0</v>
      </c>
      <c r="O271" s="40" t="s">
        <v>1370</v>
      </c>
      <c r="P271" s="40" t="s">
        <v>1371</v>
      </c>
      <c r="Q271" s="40" t="s">
        <v>1372</v>
      </c>
      <c r="R271" s="40" t="s">
        <v>1373</v>
      </c>
      <c r="S271" s="40" t="b">
        <v>0</v>
      </c>
      <c r="T271" s="40" t="s">
        <v>1373</v>
      </c>
      <c r="U271" s="40" t="s">
        <v>212</v>
      </c>
      <c r="V271" s="40" t="s">
        <v>1374</v>
      </c>
      <c r="W271" s="40" t="s">
        <v>1375</v>
      </c>
      <c r="X271" s="40" t="s">
        <v>1376</v>
      </c>
      <c r="Y271" s="40" t="s">
        <v>1377</v>
      </c>
      <c r="Z271" s="40" t="b">
        <v>0</v>
      </c>
      <c r="AA271" s="40" t="b">
        <v>1</v>
      </c>
      <c r="AB271" s="40" t="b">
        <v>0</v>
      </c>
      <c r="AC271" s="40" t="b">
        <v>0</v>
      </c>
      <c r="AD271" s="40" t="s">
        <v>3300</v>
      </c>
      <c r="AE271" s="40" t="s">
        <v>3301</v>
      </c>
      <c r="AF271" s="41">
        <v>-2.76818674462659</v>
      </c>
      <c r="AG271" s="41">
        <v>150.1960523129</v>
      </c>
      <c r="AH271" s="42">
        <v>5.5E23</v>
      </c>
      <c r="AI271" s="45">
        <v>3.43080257101691E15</v>
      </c>
      <c r="AJ271" s="40" t="s">
        <v>3302</v>
      </c>
      <c r="AK271" s="40" t="s">
        <v>3303</v>
      </c>
      <c r="AL271" s="41">
        <v>12273.0</v>
      </c>
      <c r="AM271" s="40" t="s">
        <v>1382</v>
      </c>
      <c r="AN271" s="40" t="s">
        <v>1383</v>
      </c>
      <c r="AO271" s="40" t="s">
        <v>224</v>
      </c>
      <c r="AP271" s="40" t="s">
        <v>3304</v>
      </c>
      <c r="AQ271" s="40" t="s">
        <v>3305</v>
      </c>
      <c r="AR271" s="40" t="s">
        <v>3306</v>
      </c>
      <c r="AS271" s="42">
        <v>1.11E78</v>
      </c>
    </row>
    <row r="272">
      <c r="A272" s="41">
        <v>271.0</v>
      </c>
      <c r="B272" s="42">
        <v>1.67E9</v>
      </c>
      <c r="C272" s="41">
        <v>750075.0</v>
      </c>
      <c r="D272" s="40" t="s">
        <v>1117</v>
      </c>
      <c r="E272" s="41" t="str">
        <f>IFERROR(__xludf.DUMMYFUNCTION("split(split(D272,""Instance_"", FALSE),"".mat"",false)"),"80_1")</f>
        <v>80_1</v>
      </c>
      <c r="F272" s="41">
        <v>80.0</v>
      </c>
      <c r="G272" s="41">
        <v>20.0</v>
      </c>
      <c r="H272" s="41">
        <v>40.0</v>
      </c>
      <c r="I272" s="44" t="s">
        <v>397</v>
      </c>
      <c r="J272" s="41">
        <v>20000.0</v>
      </c>
      <c r="K272" s="41">
        <v>10000.0</v>
      </c>
      <c r="L272" s="41">
        <v>3600.0</v>
      </c>
      <c r="M272" s="41">
        <v>1800.0</v>
      </c>
      <c r="N272" s="41">
        <v>100.0</v>
      </c>
      <c r="O272" s="40" t="s">
        <v>1370</v>
      </c>
      <c r="P272" s="40" t="s">
        <v>1371</v>
      </c>
      <c r="Q272" s="40" t="s">
        <v>1372</v>
      </c>
      <c r="R272" s="40" t="s">
        <v>1373</v>
      </c>
      <c r="S272" s="40" t="b">
        <v>0</v>
      </c>
      <c r="T272" s="40" t="s">
        <v>1373</v>
      </c>
      <c r="U272" s="40" t="s">
        <v>212</v>
      </c>
      <c r="V272" s="40" t="s">
        <v>1374</v>
      </c>
      <c r="W272" s="40" t="s">
        <v>1375</v>
      </c>
      <c r="X272" s="40" t="s">
        <v>1376</v>
      </c>
      <c r="Y272" s="40" t="s">
        <v>1377</v>
      </c>
      <c r="Z272" s="40" t="b">
        <v>0</v>
      </c>
      <c r="AA272" s="40" t="b">
        <v>1</v>
      </c>
      <c r="AB272" s="40" t="b">
        <v>0</v>
      </c>
      <c r="AC272" s="40" t="b">
        <v>0</v>
      </c>
      <c r="AD272" s="40" t="s">
        <v>3307</v>
      </c>
      <c r="AE272" s="40" t="s">
        <v>3308</v>
      </c>
      <c r="AF272" s="41">
        <v>-2.78823692690532</v>
      </c>
      <c r="AG272" s="41">
        <v>144.2609119415</v>
      </c>
      <c r="AH272" s="42">
        <v>4.11E23</v>
      </c>
      <c r="AI272" s="45">
        <v>-3.78742217505787E16</v>
      </c>
      <c r="AJ272" s="40" t="s">
        <v>3309</v>
      </c>
      <c r="AK272" s="40" t="s">
        <v>3310</v>
      </c>
      <c r="AL272" s="41">
        <v>11773.0</v>
      </c>
      <c r="AM272" s="40" t="s">
        <v>1382</v>
      </c>
      <c r="AN272" s="40" t="s">
        <v>1383</v>
      </c>
      <c r="AO272" s="40" t="s">
        <v>224</v>
      </c>
      <c r="AP272" s="40" t="s">
        <v>3311</v>
      </c>
      <c r="AQ272" s="40" t="s">
        <v>3312</v>
      </c>
      <c r="AR272" s="40" t="s">
        <v>3313</v>
      </c>
      <c r="AS272" s="42">
        <v>1.01E78</v>
      </c>
    </row>
    <row r="273">
      <c r="A273" s="41">
        <v>272.0</v>
      </c>
      <c r="B273" s="42">
        <v>1.67E9</v>
      </c>
      <c r="C273" s="41">
        <v>113207.0</v>
      </c>
      <c r="D273" s="40" t="s">
        <v>1117</v>
      </c>
      <c r="E273" s="41" t="str">
        <f>IFERROR(__xludf.DUMMYFUNCTION("split(split(D273,""Instance_"", FALSE),"".mat"",false)"),"80_1")</f>
        <v>80_1</v>
      </c>
      <c r="F273" s="41">
        <v>80.0</v>
      </c>
      <c r="G273" s="41">
        <v>20.0</v>
      </c>
      <c r="H273" s="41">
        <v>40.0</v>
      </c>
      <c r="I273" s="44" t="s">
        <v>397</v>
      </c>
      <c r="J273" s="41">
        <v>20000.0</v>
      </c>
      <c r="K273" s="41">
        <v>10000.0</v>
      </c>
      <c r="L273" s="41">
        <v>3600.0</v>
      </c>
      <c r="M273" s="41">
        <v>1800.0</v>
      </c>
      <c r="N273" s="41">
        <v>100.0</v>
      </c>
      <c r="O273" s="40" t="s">
        <v>1370</v>
      </c>
      <c r="P273" s="40" t="s">
        <v>1371</v>
      </c>
      <c r="Q273" s="40" t="s">
        <v>1372</v>
      </c>
      <c r="R273" s="40" t="s">
        <v>1373</v>
      </c>
      <c r="S273" s="40" t="b">
        <v>0</v>
      </c>
      <c r="T273" s="40" t="s">
        <v>1373</v>
      </c>
      <c r="U273" s="40" t="s">
        <v>212</v>
      </c>
      <c r="V273" s="40" t="s">
        <v>1374</v>
      </c>
      <c r="W273" s="40" t="s">
        <v>1375</v>
      </c>
      <c r="X273" s="40" t="s">
        <v>1376</v>
      </c>
      <c r="Y273" s="40" t="s">
        <v>1377</v>
      </c>
      <c r="Z273" s="40" t="b">
        <v>0</v>
      </c>
      <c r="AA273" s="40" t="b">
        <v>1</v>
      </c>
      <c r="AB273" s="40" t="b">
        <v>0</v>
      </c>
      <c r="AC273" s="40" t="b">
        <v>0</v>
      </c>
      <c r="AD273" s="40" t="s">
        <v>3314</v>
      </c>
      <c r="AE273" s="40" t="s">
        <v>3315</v>
      </c>
      <c r="AF273" s="41">
        <v>-2.75395434865777</v>
      </c>
      <c r="AG273" s="41">
        <v>164.8966021538</v>
      </c>
      <c r="AH273" s="42">
        <v>1.74E23</v>
      </c>
      <c r="AI273" s="45">
        <v>8.55457807340102E15</v>
      </c>
      <c r="AJ273" s="40" t="s">
        <v>3316</v>
      </c>
      <c r="AK273" s="40" t="s">
        <v>3317</v>
      </c>
      <c r="AL273" s="41">
        <v>13547.0</v>
      </c>
      <c r="AM273" s="40" t="s">
        <v>1382</v>
      </c>
      <c r="AN273" s="40" t="s">
        <v>1383</v>
      </c>
      <c r="AO273" s="40" t="s">
        <v>224</v>
      </c>
      <c r="AP273" s="40" t="s">
        <v>3318</v>
      </c>
      <c r="AQ273" s="40" t="s">
        <v>3319</v>
      </c>
      <c r="AR273" s="40" t="s">
        <v>3320</v>
      </c>
      <c r="AS273" s="42">
        <v>1.0E77</v>
      </c>
    </row>
    <row r="274">
      <c r="A274" s="41">
        <v>274.0</v>
      </c>
      <c r="B274" s="42">
        <v>1.67E9</v>
      </c>
      <c r="C274" s="41">
        <v>753017.0</v>
      </c>
      <c r="D274" s="40" t="s">
        <v>1117</v>
      </c>
      <c r="E274" s="41" t="str">
        <f>IFERROR(__xludf.DUMMYFUNCTION("split(split(D274,""Instance_"", FALSE),"".mat"",false)"),"80_1")</f>
        <v>80_1</v>
      </c>
      <c r="F274" s="41">
        <v>80.0</v>
      </c>
      <c r="G274" s="41">
        <v>20.0</v>
      </c>
      <c r="H274" s="41">
        <v>40.0</v>
      </c>
      <c r="I274" s="44" t="s">
        <v>397</v>
      </c>
      <c r="J274" s="41">
        <v>20000.0</v>
      </c>
      <c r="K274" s="41">
        <v>10000.0</v>
      </c>
      <c r="L274" s="41">
        <v>3600.0</v>
      </c>
      <c r="M274" s="41">
        <v>1800.0</v>
      </c>
      <c r="N274" s="41">
        <v>100.0</v>
      </c>
      <c r="O274" s="40" t="s">
        <v>1370</v>
      </c>
      <c r="P274" s="40" t="s">
        <v>1371</v>
      </c>
      <c r="Q274" s="40" t="s">
        <v>1372</v>
      </c>
      <c r="R274" s="40" t="s">
        <v>1373</v>
      </c>
      <c r="S274" s="40" t="b">
        <v>0</v>
      </c>
      <c r="T274" s="40" t="s">
        <v>1373</v>
      </c>
      <c r="U274" s="40" t="s">
        <v>212</v>
      </c>
      <c r="V274" s="40" t="s">
        <v>1374</v>
      </c>
      <c r="W274" s="40" t="s">
        <v>1375</v>
      </c>
      <c r="X274" s="40" t="s">
        <v>1376</v>
      </c>
      <c r="Y274" s="40" t="s">
        <v>1377</v>
      </c>
      <c r="Z274" s="40" t="b">
        <v>0</v>
      </c>
      <c r="AA274" s="40" t="b">
        <v>1</v>
      </c>
      <c r="AB274" s="40" t="b">
        <v>0</v>
      </c>
      <c r="AC274" s="40" t="b">
        <v>0</v>
      </c>
      <c r="AD274" s="40" t="s">
        <v>3321</v>
      </c>
      <c r="AE274" s="40" t="s">
        <v>3322</v>
      </c>
      <c r="AF274" s="41">
        <v>-2.83622140034662</v>
      </c>
      <c r="AG274" s="41">
        <v>144.5029542446</v>
      </c>
      <c r="AH274" s="42">
        <v>2.56E23</v>
      </c>
      <c r="AI274" s="45">
        <v>-2.10622134366189E16</v>
      </c>
      <c r="AJ274" s="40" t="s">
        <v>3323</v>
      </c>
      <c r="AK274" s="40" t="s">
        <v>3324</v>
      </c>
      <c r="AL274" s="41">
        <v>11869.0</v>
      </c>
      <c r="AM274" s="40" t="s">
        <v>1382</v>
      </c>
      <c r="AN274" s="40" t="s">
        <v>1383</v>
      </c>
      <c r="AO274" s="40" t="s">
        <v>224</v>
      </c>
      <c r="AP274" s="40" t="s">
        <v>3325</v>
      </c>
      <c r="AQ274" s="40" t="s">
        <v>3326</v>
      </c>
      <c r="AR274" s="40" t="s">
        <v>3327</v>
      </c>
      <c r="AS274" s="42">
        <v>1.1E77</v>
      </c>
    </row>
    <row r="275">
      <c r="A275" s="41">
        <v>273.0</v>
      </c>
      <c r="B275" s="42">
        <v>1.67E9</v>
      </c>
      <c r="C275" s="41">
        <v>891156.0</v>
      </c>
      <c r="D275" s="40" t="s">
        <v>1117</v>
      </c>
      <c r="E275" s="41" t="str">
        <f>IFERROR(__xludf.DUMMYFUNCTION("split(split(D275,""Instance_"", FALSE),"".mat"",false)"),"80_1")</f>
        <v>80_1</v>
      </c>
      <c r="F275" s="41">
        <v>80.0</v>
      </c>
      <c r="G275" s="41">
        <v>20.0</v>
      </c>
      <c r="H275" s="41">
        <v>40.0</v>
      </c>
      <c r="I275" s="44" t="s">
        <v>397</v>
      </c>
      <c r="J275" s="41">
        <v>20000.0</v>
      </c>
      <c r="K275" s="41">
        <v>10000.0</v>
      </c>
      <c r="L275" s="41">
        <v>3600.0</v>
      </c>
      <c r="M275" s="41">
        <v>1800.0</v>
      </c>
      <c r="N275" s="41">
        <v>100.0</v>
      </c>
      <c r="O275" s="40" t="s">
        <v>1370</v>
      </c>
      <c r="P275" s="40" t="s">
        <v>1371</v>
      </c>
      <c r="Q275" s="40" t="s">
        <v>1372</v>
      </c>
      <c r="R275" s="40" t="s">
        <v>1373</v>
      </c>
      <c r="S275" s="40" t="b">
        <v>0</v>
      </c>
      <c r="T275" s="40" t="s">
        <v>1373</v>
      </c>
      <c r="U275" s="40" t="s">
        <v>212</v>
      </c>
      <c r="V275" s="40" t="s">
        <v>1374</v>
      </c>
      <c r="W275" s="40" t="s">
        <v>1375</v>
      </c>
      <c r="X275" s="40" t="s">
        <v>1376</v>
      </c>
      <c r="Y275" s="40" t="s">
        <v>1377</v>
      </c>
      <c r="Z275" s="40" t="b">
        <v>0</v>
      </c>
      <c r="AA275" s="40" t="b">
        <v>1</v>
      </c>
      <c r="AB275" s="40" t="b">
        <v>0</v>
      </c>
      <c r="AC275" s="40" t="b">
        <v>0</v>
      </c>
      <c r="AD275" s="40" t="s">
        <v>3328</v>
      </c>
      <c r="AE275" s="40" t="s">
        <v>3329</v>
      </c>
      <c r="AF275" s="41">
        <v>-2.76715243047545</v>
      </c>
      <c r="AG275" s="41">
        <v>183.387860775</v>
      </c>
      <c r="AH275" s="42">
        <v>4.11E23</v>
      </c>
      <c r="AI275" s="45">
        <v>3.80316387413116E16</v>
      </c>
      <c r="AJ275" s="40" t="s">
        <v>3330</v>
      </c>
      <c r="AK275" s="40" t="s">
        <v>3331</v>
      </c>
      <c r="AL275" s="41">
        <v>15101.0</v>
      </c>
      <c r="AM275" s="40" t="s">
        <v>1382</v>
      </c>
      <c r="AN275" s="40" t="s">
        <v>1383</v>
      </c>
      <c r="AO275" s="40" t="s">
        <v>224</v>
      </c>
      <c r="AP275" s="40" t="s">
        <v>3332</v>
      </c>
      <c r="AQ275" s="40" t="s">
        <v>3333</v>
      </c>
      <c r="AR275" s="40" t="s">
        <v>3334</v>
      </c>
      <c r="AS275" s="42">
        <v>1.01E78</v>
      </c>
    </row>
    <row r="276">
      <c r="A276" s="41">
        <v>275.0</v>
      </c>
      <c r="B276" s="42">
        <v>1.67E9</v>
      </c>
      <c r="C276" s="41">
        <v>798716.0</v>
      </c>
      <c r="D276" s="40" t="s">
        <v>1117</v>
      </c>
      <c r="E276" s="41" t="str">
        <f>IFERROR(__xludf.DUMMYFUNCTION("split(split(D276,""Instance_"", FALSE),"".mat"",false)"),"80_1")</f>
        <v>80_1</v>
      </c>
      <c r="F276" s="41">
        <v>80.0</v>
      </c>
      <c r="G276" s="41">
        <v>20.0</v>
      </c>
      <c r="H276" s="41">
        <v>40.0</v>
      </c>
      <c r="I276" s="44" t="s">
        <v>397</v>
      </c>
      <c r="J276" s="41">
        <v>20000.0</v>
      </c>
      <c r="K276" s="41">
        <v>10000.0</v>
      </c>
      <c r="L276" s="41">
        <v>3600.0</v>
      </c>
      <c r="M276" s="41">
        <v>1800.0</v>
      </c>
      <c r="N276" s="41">
        <v>100.0</v>
      </c>
      <c r="O276" s="40" t="s">
        <v>1370</v>
      </c>
      <c r="P276" s="40" t="s">
        <v>1371</v>
      </c>
      <c r="Q276" s="40" t="s">
        <v>1372</v>
      </c>
      <c r="R276" s="40" t="s">
        <v>1373</v>
      </c>
      <c r="S276" s="40" t="b">
        <v>0</v>
      </c>
      <c r="T276" s="40" t="s">
        <v>1373</v>
      </c>
      <c r="U276" s="40" t="s">
        <v>212</v>
      </c>
      <c r="V276" s="40" t="s">
        <v>1374</v>
      </c>
      <c r="W276" s="40" t="s">
        <v>1375</v>
      </c>
      <c r="X276" s="40" t="s">
        <v>1376</v>
      </c>
      <c r="Y276" s="40" t="s">
        <v>1377</v>
      </c>
      <c r="Z276" s="40" t="b">
        <v>0</v>
      </c>
      <c r="AA276" s="40" t="b">
        <v>1</v>
      </c>
      <c r="AB276" s="40" t="b">
        <v>0</v>
      </c>
      <c r="AC276" s="40" t="b">
        <v>0</v>
      </c>
      <c r="AD276" s="40" t="s">
        <v>3335</v>
      </c>
      <c r="AE276" s="40" t="s">
        <v>3336</v>
      </c>
      <c r="AF276" s="41">
        <v>-2.77001582797537</v>
      </c>
      <c r="AG276" s="41">
        <v>145.7221643925</v>
      </c>
      <c r="AH276" s="42">
        <v>2.49E23</v>
      </c>
      <c r="AI276" s="45">
        <v>2.77231804916712E16</v>
      </c>
      <c r="AJ276" s="40" t="s">
        <v>3337</v>
      </c>
      <c r="AK276" s="40" t="s">
        <v>3338</v>
      </c>
      <c r="AL276" s="41">
        <v>12081.0</v>
      </c>
      <c r="AM276" s="40" t="s">
        <v>1382</v>
      </c>
      <c r="AN276" s="40" t="s">
        <v>1383</v>
      </c>
      <c r="AO276" s="40" t="s">
        <v>224</v>
      </c>
      <c r="AP276" s="40" t="s">
        <v>3339</v>
      </c>
      <c r="AQ276" s="40" t="s">
        <v>3340</v>
      </c>
      <c r="AR276" s="40" t="s">
        <v>3341</v>
      </c>
      <c r="AS276" s="42">
        <v>1.1E77</v>
      </c>
    </row>
    <row r="277">
      <c r="A277" s="41">
        <v>277.0</v>
      </c>
      <c r="B277" s="42">
        <v>1.67E9</v>
      </c>
      <c r="C277" s="41">
        <v>409839.0</v>
      </c>
      <c r="D277" s="40" t="s">
        <v>1117</v>
      </c>
      <c r="E277" s="41" t="str">
        <f>IFERROR(__xludf.DUMMYFUNCTION("split(split(D277,""Instance_"", FALSE),"".mat"",false)"),"80_1")</f>
        <v>80_1</v>
      </c>
      <c r="F277" s="41">
        <v>80.0</v>
      </c>
      <c r="G277" s="41">
        <v>20.0</v>
      </c>
      <c r="H277" s="41">
        <v>40.0</v>
      </c>
      <c r="I277" s="44" t="s">
        <v>397</v>
      </c>
      <c r="J277" s="41">
        <v>20000.0</v>
      </c>
      <c r="K277" s="41">
        <v>10000.0</v>
      </c>
      <c r="L277" s="41">
        <v>3600.0</v>
      </c>
      <c r="M277" s="41">
        <v>1800.0</v>
      </c>
      <c r="N277" s="41">
        <v>100.0</v>
      </c>
      <c r="O277" s="40" t="s">
        <v>1370</v>
      </c>
      <c r="P277" s="40" t="s">
        <v>1371</v>
      </c>
      <c r="Q277" s="40" t="s">
        <v>1372</v>
      </c>
      <c r="R277" s="40" t="s">
        <v>1373</v>
      </c>
      <c r="S277" s="40" t="b">
        <v>0</v>
      </c>
      <c r="T277" s="40" t="s">
        <v>1373</v>
      </c>
      <c r="U277" s="40" t="s">
        <v>212</v>
      </c>
      <c r="V277" s="40" t="s">
        <v>1374</v>
      </c>
      <c r="W277" s="40" t="s">
        <v>1375</v>
      </c>
      <c r="X277" s="40" t="s">
        <v>1376</v>
      </c>
      <c r="Y277" s="40" t="s">
        <v>1377</v>
      </c>
      <c r="Z277" s="40" t="b">
        <v>0</v>
      </c>
      <c r="AA277" s="40" t="b">
        <v>1</v>
      </c>
      <c r="AB277" s="40" t="b">
        <v>0</v>
      </c>
      <c r="AC277" s="40" t="b">
        <v>0</v>
      </c>
      <c r="AD277" s="40" t="s">
        <v>3342</v>
      </c>
      <c r="AE277" s="40" t="s">
        <v>3343</v>
      </c>
      <c r="AF277" s="41">
        <v>-2.79180314632601</v>
      </c>
      <c r="AG277" s="41">
        <v>155.3159627914</v>
      </c>
      <c r="AH277" s="42">
        <v>4.04E23</v>
      </c>
      <c r="AI277" s="45">
        <v>-5.07128946935596E15</v>
      </c>
      <c r="AJ277" s="40" t="s">
        <v>3344</v>
      </c>
      <c r="AK277" s="40" t="s">
        <v>3345</v>
      </c>
      <c r="AL277" s="41">
        <v>12849.0</v>
      </c>
      <c r="AM277" s="40" t="s">
        <v>1382</v>
      </c>
      <c r="AN277" s="40" t="s">
        <v>1383</v>
      </c>
      <c r="AO277" s="40" t="s">
        <v>224</v>
      </c>
      <c r="AP277" s="40" t="s">
        <v>3346</v>
      </c>
      <c r="AQ277" s="40" t="s">
        <v>3347</v>
      </c>
      <c r="AR277" s="40" t="s">
        <v>3348</v>
      </c>
      <c r="AS277" s="42">
        <v>1.01E78</v>
      </c>
    </row>
    <row r="278">
      <c r="A278" s="41">
        <v>276.0</v>
      </c>
      <c r="B278" s="42">
        <v>1.67E9</v>
      </c>
      <c r="C278" s="41">
        <v>956714.0</v>
      </c>
      <c r="D278" s="40" t="s">
        <v>1117</v>
      </c>
      <c r="E278" s="41" t="str">
        <f>IFERROR(__xludf.DUMMYFUNCTION("split(split(D278,""Instance_"", FALSE),"".mat"",false)"),"80_1")</f>
        <v>80_1</v>
      </c>
      <c r="F278" s="41">
        <v>80.0</v>
      </c>
      <c r="G278" s="41">
        <v>20.0</v>
      </c>
      <c r="H278" s="41">
        <v>40.0</v>
      </c>
      <c r="I278" s="44" t="s">
        <v>397</v>
      </c>
      <c r="J278" s="41">
        <v>20000.0</v>
      </c>
      <c r="K278" s="41">
        <v>10000.0</v>
      </c>
      <c r="L278" s="41">
        <v>3600.0</v>
      </c>
      <c r="M278" s="41">
        <v>1800.0</v>
      </c>
      <c r="N278" s="41">
        <v>100.0</v>
      </c>
      <c r="O278" s="40" t="s">
        <v>1370</v>
      </c>
      <c r="P278" s="40" t="s">
        <v>1371</v>
      </c>
      <c r="Q278" s="40" t="s">
        <v>1372</v>
      </c>
      <c r="R278" s="40" t="s">
        <v>1373</v>
      </c>
      <c r="S278" s="40" t="b">
        <v>0</v>
      </c>
      <c r="T278" s="40" t="s">
        <v>1373</v>
      </c>
      <c r="U278" s="40" t="s">
        <v>212</v>
      </c>
      <c r="V278" s="40" t="s">
        <v>1374</v>
      </c>
      <c r="W278" s="40" t="s">
        <v>1375</v>
      </c>
      <c r="X278" s="40" t="s">
        <v>1376</v>
      </c>
      <c r="Y278" s="40" t="s">
        <v>1377</v>
      </c>
      <c r="Z278" s="40" t="b">
        <v>0</v>
      </c>
      <c r="AA278" s="40" t="b">
        <v>1</v>
      </c>
      <c r="AB278" s="40" t="b">
        <v>0</v>
      </c>
      <c r="AC278" s="40" t="b">
        <v>0</v>
      </c>
      <c r="AD278" s="40" t="s">
        <v>3349</v>
      </c>
      <c r="AE278" s="40" t="s">
        <v>3350</v>
      </c>
      <c r="AF278" s="41">
        <v>-2.77047936797347</v>
      </c>
      <c r="AG278" s="41">
        <v>161.521892786</v>
      </c>
      <c r="AH278" s="42">
        <v>5.62E23</v>
      </c>
      <c r="AI278" s="45">
        <v>2.60543997102645E16</v>
      </c>
      <c r="AJ278" s="40" t="s">
        <v>3351</v>
      </c>
      <c r="AK278" s="40" t="s">
        <v>3352</v>
      </c>
      <c r="AL278" s="41">
        <v>13314.0</v>
      </c>
      <c r="AM278" s="40" t="s">
        <v>1382</v>
      </c>
      <c r="AN278" s="40" t="s">
        <v>1383</v>
      </c>
      <c r="AO278" s="40" t="s">
        <v>224</v>
      </c>
      <c r="AP278" s="40" t="s">
        <v>3353</v>
      </c>
      <c r="AQ278" s="40" t="s">
        <v>3354</v>
      </c>
      <c r="AR278" s="40" t="s">
        <v>3355</v>
      </c>
      <c r="AS278" s="42">
        <v>1.11E78</v>
      </c>
    </row>
    <row r="279">
      <c r="A279" s="41">
        <v>281.0</v>
      </c>
      <c r="B279" s="42">
        <v>1.67E9</v>
      </c>
      <c r="C279" s="41">
        <v>425290.0</v>
      </c>
      <c r="D279" s="40" t="s">
        <v>1138</v>
      </c>
      <c r="E279" s="41" t="str">
        <f>IFERROR(__xludf.DUMMYFUNCTION("split(split(D279,""Instance_"", FALSE),"".mat"",false)"),"80_2")</f>
        <v>80_2</v>
      </c>
      <c r="F279" s="41">
        <v>80.0</v>
      </c>
      <c r="G279" s="41">
        <v>20.0</v>
      </c>
      <c r="H279" s="41">
        <v>40.0</v>
      </c>
      <c r="I279" s="44" t="s">
        <v>397</v>
      </c>
      <c r="J279" s="41">
        <v>20000.0</v>
      </c>
      <c r="K279" s="41">
        <v>10000.0</v>
      </c>
      <c r="L279" s="41">
        <v>3600.0</v>
      </c>
      <c r="M279" s="41">
        <v>1800.0</v>
      </c>
      <c r="N279" s="41">
        <v>100.0</v>
      </c>
      <c r="O279" s="40" t="s">
        <v>1370</v>
      </c>
      <c r="P279" s="40" t="s">
        <v>1371</v>
      </c>
      <c r="Q279" s="40" t="s">
        <v>1372</v>
      </c>
      <c r="R279" s="40" t="s">
        <v>1373</v>
      </c>
      <c r="S279" s="40" t="b">
        <v>0</v>
      </c>
      <c r="T279" s="40" t="s">
        <v>1373</v>
      </c>
      <c r="U279" s="40" t="s">
        <v>212</v>
      </c>
      <c r="V279" s="40" t="s">
        <v>1374</v>
      </c>
      <c r="W279" s="40" t="s">
        <v>1375</v>
      </c>
      <c r="X279" s="40" t="s">
        <v>1376</v>
      </c>
      <c r="Y279" s="40" t="s">
        <v>1377</v>
      </c>
      <c r="Z279" s="40" t="b">
        <v>0</v>
      </c>
      <c r="AA279" s="40" t="b">
        <v>1</v>
      </c>
      <c r="AB279" s="40" t="b">
        <v>0</v>
      </c>
      <c r="AC279" s="40" t="b">
        <v>0</v>
      </c>
      <c r="AD279" s="40" t="s">
        <v>3356</v>
      </c>
      <c r="AE279" s="40" t="s">
        <v>3357</v>
      </c>
      <c r="AF279" s="41">
        <v>-2.44394724005784</v>
      </c>
      <c r="AG279" s="41">
        <v>147.1655919552</v>
      </c>
      <c r="AH279" s="42">
        <v>1.06E24</v>
      </c>
      <c r="AI279" s="45">
        <v>-7.28986469297508E15</v>
      </c>
      <c r="AJ279" s="40" t="s">
        <v>3358</v>
      </c>
      <c r="AK279" s="40" t="s">
        <v>3359</v>
      </c>
      <c r="AL279" s="41">
        <v>12159.0</v>
      </c>
      <c r="AM279" s="40" t="s">
        <v>1382</v>
      </c>
      <c r="AN279" s="40" t="s">
        <v>1383</v>
      </c>
      <c r="AO279" s="40" t="s">
        <v>224</v>
      </c>
      <c r="AP279" s="40" t="s">
        <v>3360</v>
      </c>
      <c r="AQ279" s="40" t="s">
        <v>3361</v>
      </c>
      <c r="AR279" s="40" t="s">
        <v>3362</v>
      </c>
      <c r="AS279" s="42">
        <v>1.11E79</v>
      </c>
    </row>
    <row r="280">
      <c r="A280" s="41">
        <v>280.0</v>
      </c>
      <c r="B280" s="42">
        <v>1.67E9</v>
      </c>
      <c r="C280" s="41">
        <v>149195.0</v>
      </c>
      <c r="D280" s="40" t="s">
        <v>1138</v>
      </c>
      <c r="E280" s="41" t="str">
        <f>IFERROR(__xludf.DUMMYFUNCTION("split(split(D280,""Instance_"", FALSE),"".mat"",false)"),"80_2")</f>
        <v>80_2</v>
      </c>
      <c r="F280" s="41">
        <v>80.0</v>
      </c>
      <c r="G280" s="41">
        <v>20.0</v>
      </c>
      <c r="H280" s="41">
        <v>40.0</v>
      </c>
      <c r="I280" s="44" t="s">
        <v>397</v>
      </c>
      <c r="J280" s="41">
        <v>20000.0</v>
      </c>
      <c r="K280" s="41">
        <v>10000.0</v>
      </c>
      <c r="L280" s="41">
        <v>3600.0</v>
      </c>
      <c r="M280" s="41">
        <v>1800.0</v>
      </c>
      <c r="N280" s="41">
        <v>100.0</v>
      </c>
      <c r="O280" s="40" t="s">
        <v>1370</v>
      </c>
      <c r="P280" s="40" t="s">
        <v>1371</v>
      </c>
      <c r="Q280" s="40" t="s">
        <v>1372</v>
      </c>
      <c r="R280" s="40" t="s">
        <v>1373</v>
      </c>
      <c r="S280" s="40" t="b">
        <v>0</v>
      </c>
      <c r="T280" s="40" t="s">
        <v>1373</v>
      </c>
      <c r="U280" s="40" t="s">
        <v>212</v>
      </c>
      <c r="V280" s="40" t="s">
        <v>1374</v>
      </c>
      <c r="W280" s="40" t="s">
        <v>1375</v>
      </c>
      <c r="X280" s="40" t="s">
        <v>1376</v>
      </c>
      <c r="Y280" s="40" t="s">
        <v>1377</v>
      </c>
      <c r="Z280" s="40" t="b">
        <v>0</v>
      </c>
      <c r="AA280" s="40" t="b">
        <v>1</v>
      </c>
      <c r="AB280" s="40" t="b">
        <v>0</v>
      </c>
      <c r="AC280" s="40" t="b">
        <v>0</v>
      </c>
      <c r="AD280" s="40" t="s">
        <v>3363</v>
      </c>
      <c r="AE280" s="40" t="s">
        <v>3364</v>
      </c>
      <c r="AF280" s="41">
        <v>-2.54348404601685</v>
      </c>
      <c r="AG280" s="41">
        <v>151.8312232494</v>
      </c>
      <c r="AH280" s="42">
        <v>9.04E23</v>
      </c>
      <c r="AI280" s="45">
        <v>-4.83146520382421E15</v>
      </c>
      <c r="AJ280" s="40" t="s">
        <v>3365</v>
      </c>
      <c r="AK280" s="40" t="s">
        <v>3366</v>
      </c>
      <c r="AL280" s="41">
        <v>12475.0</v>
      </c>
      <c r="AM280" s="40" t="s">
        <v>1382</v>
      </c>
      <c r="AN280" s="40" t="s">
        <v>1383</v>
      </c>
      <c r="AO280" s="40" t="s">
        <v>224</v>
      </c>
      <c r="AP280" s="40" t="s">
        <v>3367</v>
      </c>
      <c r="AQ280" s="40" t="s">
        <v>3368</v>
      </c>
      <c r="AR280" s="40" t="s">
        <v>3369</v>
      </c>
      <c r="AS280" s="42">
        <v>1.01E79</v>
      </c>
    </row>
    <row r="281">
      <c r="A281" s="41">
        <v>282.0</v>
      </c>
      <c r="B281" s="42">
        <v>1.67E9</v>
      </c>
      <c r="C281" s="41">
        <v>314078.0</v>
      </c>
      <c r="D281" s="40" t="s">
        <v>1138</v>
      </c>
      <c r="E281" s="41" t="str">
        <f>IFERROR(__xludf.DUMMYFUNCTION("split(split(D281,""Instance_"", FALSE),"".mat"",false)"),"80_2")</f>
        <v>80_2</v>
      </c>
      <c r="F281" s="41">
        <v>80.0</v>
      </c>
      <c r="G281" s="41">
        <v>20.0</v>
      </c>
      <c r="H281" s="41">
        <v>40.0</v>
      </c>
      <c r="I281" s="44" t="s">
        <v>397</v>
      </c>
      <c r="J281" s="41">
        <v>20000.0</v>
      </c>
      <c r="K281" s="41">
        <v>10000.0</v>
      </c>
      <c r="L281" s="41">
        <v>3600.0</v>
      </c>
      <c r="M281" s="41">
        <v>1800.0</v>
      </c>
      <c r="N281" s="41">
        <v>100.0</v>
      </c>
      <c r="O281" s="40" t="s">
        <v>1370</v>
      </c>
      <c r="P281" s="40" t="s">
        <v>1371</v>
      </c>
      <c r="Q281" s="40" t="s">
        <v>1372</v>
      </c>
      <c r="R281" s="40" t="s">
        <v>1373</v>
      </c>
      <c r="S281" s="40" t="b">
        <v>0</v>
      </c>
      <c r="T281" s="40" t="s">
        <v>1373</v>
      </c>
      <c r="U281" s="40" t="s">
        <v>212</v>
      </c>
      <c r="V281" s="40" t="s">
        <v>1374</v>
      </c>
      <c r="W281" s="40" t="s">
        <v>1375</v>
      </c>
      <c r="X281" s="40" t="s">
        <v>1376</v>
      </c>
      <c r="Y281" s="40" t="s">
        <v>1377</v>
      </c>
      <c r="Z281" s="40" t="b">
        <v>0</v>
      </c>
      <c r="AA281" s="40" t="b">
        <v>1</v>
      </c>
      <c r="AB281" s="40" t="b">
        <v>0</v>
      </c>
      <c r="AC281" s="40" t="b">
        <v>0</v>
      </c>
      <c r="AD281" s="40" t="s">
        <v>3370</v>
      </c>
      <c r="AE281" s="40" t="s">
        <v>3371</v>
      </c>
      <c r="AF281" s="41">
        <v>-2.51223525912963</v>
      </c>
      <c r="AG281" s="41">
        <v>148.9192211628</v>
      </c>
      <c r="AH281" s="42">
        <v>8.4E23</v>
      </c>
      <c r="AI281" s="45">
        <v>-3.54352470332864E15</v>
      </c>
      <c r="AJ281" s="40" t="s">
        <v>3372</v>
      </c>
      <c r="AK281" s="40" t="s">
        <v>3373</v>
      </c>
      <c r="AL281" s="41">
        <v>12212.0</v>
      </c>
      <c r="AM281" s="40" t="s">
        <v>1382</v>
      </c>
      <c r="AN281" s="40" t="s">
        <v>1383</v>
      </c>
      <c r="AO281" s="40" t="s">
        <v>224</v>
      </c>
      <c r="AP281" s="40" t="s">
        <v>3374</v>
      </c>
      <c r="AQ281" s="40" t="s">
        <v>3375</v>
      </c>
      <c r="AR281" s="40" t="s">
        <v>3376</v>
      </c>
      <c r="AS281" s="42">
        <v>1.01E79</v>
      </c>
    </row>
    <row r="282">
      <c r="A282" s="41">
        <v>278.0</v>
      </c>
      <c r="B282" s="42">
        <v>1.67E9</v>
      </c>
      <c r="C282" s="41">
        <v>76559.0</v>
      </c>
      <c r="D282" s="40" t="s">
        <v>1117</v>
      </c>
      <c r="E282" s="41" t="str">
        <f>IFERROR(__xludf.DUMMYFUNCTION("split(split(D282,""Instance_"", FALSE),"".mat"",false)"),"80_1")</f>
        <v>80_1</v>
      </c>
      <c r="F282" s="41">
        <v>80.0</v>
      </c>
      <c r="G282" s="41">
        <v>20.0</v>
      </c>
      <c r="H282" s="41">
        <v>40.0</v>
      </c>
      <c r="I282" s="44" t="s">
        <v>397</v>
      </c>
      <c r="J282" s="41">
        <v>20000.0</v>
      </c>
      <c r="K282" s="41">
        <v>10000.0</v>
      </c>
      <c r="L282" s="41">
        <v>3600.0</v>
      </c>
      <c r="M282" s="41">
        <v>1800.0</v>
      </c>
      <c r="N282" s="41">
        <v>100.0</v>
      </c>
      <c r="O282" s="40" t="s">
        <v>1370</v>
      </c>
      <c r="P282" s="40" t="s">
        <v>1371</v>
      </c>
      <c r="Q282" s="40" t="s">
        <v>1372</v>
      </c>
      <c r="R282" s="40" t="s">
        <v>1373</v>
      </c>
      <c r="S282" s="40" t="b">
        <v>0</v>
      </c>
      <c r="T282" s="40" t="s">
        <v>1373</v>
      </c>
      <c r="U282" s="40" t="s">
        <v>212</v>
      </c>
      <c r="V282" s="40" t="s">
        <v>1374</v>
      </c>
      <c r="W282" s="40" t="s">
        <v>1375</v>
      </c>
      <c r="X282" s="40" t="s">
        <v>1376</v>
      </c>
      <c r="Y282" s="40" t="s">
        <v>1377</v>
      </c>
      <c r="Z282" s="40" t="b">
        <v>0</v>
      </c>
      <c r="AA282" s="40" t="b">
        <v>1</v>
      </c>
      <c r="AB282" s="40" t="b">
        <v>0</v>
      </c>
      <c r="AC282" s="40" t="b">
        <v>0</v>
      </c>
      <c r="AD282" s="40" t="s">
        <v>3377</v>
      </c>
      <c r="AE282" s="40" t="s">
        <v>3378</v>
      </c>
      <c r="AF282" s="41">
        <v>-2.77878513065068</v>
      </c>
      <c r="AG282" s="41">
        <v>160.6860165596</v>
      </c>
      <c r="AH282" s="42">
        <v>5.5E23</v>
      </c>
      <c r="AI282" s="45">
        <v>-3.84700510403952E14</v>
      </c>
      <c r="AJ282" s="40" t="s">
        <v>3379</v>
      </c>
      <c r="AK282" s="40" t="s">
        <v>3380</v>
      </c>
      <c r="AL282" s="41">
        <v>13184.0</v>
      </c>
      <c r="AM282" s="40" t="s">
        <v>1382</v>
      </c>
      <c r="AN282" s="40" t="s">
        <v>1383</v>
      </c>
      <c r="AO282" s="40" t="s">
        <v>224</v>
      </c>
      <c r="AP282" s="40" t="s">
        <v>3381</v>
      </c>
      <c r="AQ282" s="40" t="s">
        <v>3382</v>
      </c>
      <c r="AR282" s="40" t="s">
        <v>3383</v>
      </c>
      <c r="AS282" s="42">
        <v>1.11E78</v>
      </c>
    </row>
    <row r="283">
      <c r="A283" s="41">
        <v>279.0</v>
      </c>
      <c r="B283" s="42">
        <v>1.67E9</v>
      </c>
      <c r="C283" s="41">
        <v>692210.0</v>
      </c>
      <c r="D283" s="40" t="s">
        <v>1117</v>
      </c>
      <c r="E283" s="41" t="str">
        <f>IFERROR(__xludf.DUMMYFUNCTION("split(split(D283,""Instance_"", FALSE),"".mat"",false)"),"80_1")</f>
        <v>80_1</v>
      </c>
      <c r="F283" s="41">
        <v>80.0</v>
      </c>
      <c r="G283" s="41">
        <v>20.0</v>
      </c>
      <c r="H283" s="41">
        <v>40.0</v>
      </c>
      <c r="I283" s="44" t="s">
        <v>397</v>
      </c>
      <c r="J283" s="41">
        <v>20000.0</v>
      </c>
      <c r="K283" s="41">
        <v>10000.0</v>
      </c>
      <c r="L283" s="41">
        <v>3600.0</v>
      </c>
      <c r="M283" s="41">
        <v>1800.0</v>
      </c>
      <c r="N283" s="41">
        <v>100.0</v>
      </c>
      <c r="O283" s="40" t="s">
        <v>1370</v>
      </c>
      <c r="P283" s="40" t="s">
        <v>1371</v>
      </c>
      <c r="Q283" s="40" t="s">
        <v>1372</v>
      </c>
      <c r="R283" s="40" t="s">
        <v>1373</v>
      </c>
      <c r="S283" s="40" t="b">
        <v>0</v>
      </c>
      <c r="T283" s="40" t="s">
        <v>1373</v>
      </c>
      <c r="U283" s="40" t="s">
        <v>212</v>
      </c>
      <c r="V283" s="40" t="s">
        <v>1374</v>
      </c>
      <c r="W283" s="40" t="s">
        <v>1375</v>
      </c>
      <c r="X283" s="40" t="s">
        <v>1376</v>
      </c>
      <c r="Y283" s="40" t="s">
        <v>1377</v>
      </c>
      <c r="Z283" s="40" t="b">
        <v>0</v>
      </c>
      <c r="AA283" s="40" t="b">
        <v>1</v>
      </c>
      <c r="AB283" s="40" t="b">
        <v>0</v>
      </c>
      <c r="AC283" s="40" t="b">
        <v>0</v>
      </c>
      <c r="AD283" s="40" t="s">
        <v>3384</v>
      </c>
      <c r="AE283" s="40" t="s">
        <v>3385</v>
      </c>
      <c r="AF283" s="41">
        <v>-2.76740998555388</v>
      </c>
      <c r="AG283" s="41">
        <v>161.4305953979</v>
      </c>
      <c r="AH283" s="42">
        <v>1.86E23</v>
      </c>
      <c r="AI283" s="45">
        <v>3.71044200184301E16</v>
      </c>
      <c r="AJ283" s="40" t="s">
        <v>3386</v>
      </c>
      <c r="AK283" s="40" t="s">
        <v>3387</v>
      </c>
      <c r="AL283" s="41">
        <v>13256.0</v>
      </c>
      <c r="AM283" s="40" t="s">
        <v>1382</v>
      </c>
      <c r="AN283" s="40" t="s">
        <v>1383</v>
      </c>
      <c r="AO283" s="40" t="s">
        <v>224</v>
      </c>
      <c r="AP283" s="40" t="s">
        <v>3388</v>
      </c>
      <c r="AQ283" s="40" t="s">
        <v>3389</v>
      </c>
      <c r="AR283" s="40" t="s">
        <v>3390</v>
      </c>
      <c r="AS283" s="42">
        <v>1.0E77</v>
      </c>
    </row>
    <row r="284">
      <c r="A284" s="41">
        <v>283.0</v>
      </c>
      <c r="B284" s="42">
        <v>1.67E9</v>
      </c>
      <c r="C284" s="41">
        <v>702614.0</v>
      </c>
      <c r="D284" s="40" t="s">
        <v>1138</v>
      </c>
      <c r="E284" s="41" t="str">
        <f>IFERROR(__xludf.DUMMYFUNCTION("split(split(D284,""Instance_"", FALSE),"".mat"",false)"),"80_2")</f>
        <v>80_2</v>
      </c>
      <c r="F284" s="41">
        <v>80.0</v>
      </c>
      <c r="G284" s="41">
        <v>20.0</v>
      </c>
      <c r="H284" s="41">
        <v>40.0</v>
      </c>
      <c r="I284" s="44" t="s">
        <v>397</v>
      </c>
      <c r="J284" s="41">
        <v>20000.0</v>
      </c>
      <c r="K284" s="41">
        <v>10000.0</v>
      </c>
      <c r="L284" s="41">
        <v>3600.0</v>
      </c>
      <c r="M284" s="41">
        <v>1800.0</v>
      </c>
      <c r="N284" s="41">
        <v>100.0</v>
      </c>
      <c r="O284" s="40" t="s">
        <v>1370</v>
      </c>
      <c r="P284" s="40" t="s">
        <v>1371</v>
      </c>
      <c r="Q284" s="40" t="s">
        <v>1372</v>
      </c>
      <c r="R284" s="40" t="s">
        <v>1373</v>
      </c>
      <c r="S284" s="40" t="b">
        <v>0</v>
      </c>
      <c r="T284" s="40" t="s">
        <v>1373</v>
      </c>
      <c r="U284" s="40" t="s">
        <v>212</v>
      </c>
      <c r="V284" s="40" t="s">
        <v>1374</v>
      </c>
      <c r="W284" s="40" t="s">
        <v>1375</v>
      </c>
      <c r="X284" s="40" t="s">
        <v>1376</v>
      </c>
      <c r="Y284" s="40" t="s">
        <v>1377</v>
      </c>
      <c r="Z284" s="40" t="b">
        <v>0</v>
      </c>
      <c r="AA284" s="40" t="b">
        <v>1</v>
      </c>
      <c r="AB284" s="40" t="b">
        <v>0</v>
      </c>
      <c r="AC284" s="40" t="b">
        <v>0</v>
      </c>
      <c r="AD284" s="40" t="s">
        <v>3391</v>
      </c>
      <c r="AE284" s="40" t="s">
        <v>3392</v>
      </c>
      <c r="AF284" s="41">
        <v>-2.52166512537511</v>
      </c>
      <c r="AG284" s="41">
        <v>160.7461795807</v>
      </c>
      <c r="AH284" s="42">
        <v>1.08E24</v>
      </c>
      <c r="AI284" s="45">
        <v>-3.93218320375753E16</v>
      </c>
      <c r="AJ284" s="40" t="s">
        <v>3393</v>
      </c>
      <c r="AK284" s="40" t="s">
        <v>3394</v>
      </c>
      <c r="AL284" s="41">
        <v>13304.0</v>
      </c>
      <c r="AM284" s="40" t="s">
        <v>1382</v>
      </c>
      <c r="AN284" s="40" t="s">
        <v>1383</v>
      </c>
      <c r="AO284" s="40" t="s">
        <v>224</v>
      </c>
      <c r="AP284" s="40" t="s">
        <v>3395</v>
      </c>
      <c r="AQ284" s="40" t="s">
        <v>3396</v>
      </c>
      <c r="AR284" s="40" t="s">
        <v>3397</v>
      </c>
      <c r="AS284" s="42">
        <v>1.11E79</v>
      </c>
    </row>
    <row r="285">
      <c r="A285" s="41">
        <v>284.0</v>
      </c>
      <c r="B285" s="42">
        <v>1.67E9</v>
      </c>
      <c r="C285" s="41">
        <v>378597.0</v>
      </c>
      <c r="D285" s="40" t="s">
        <v>1138</v>
      </c>
      <c r="E285" s="41" t="str">
        <f>IFERROR(__xludf.DUMMYFUNCTION("split(split(D285,""Instance_"", FALSE),"".mat"",false)"),"80_2")</f>
        <v>80_2</v>
      </c>
      <c r="F285" s="41">
        <v>80.0</v>
      </c>
      <c r="G285" s="41">
        <v>20.0</v>
      </c>
      <c r="H285" s="41">
        <v>40.0</v>
      </c>
      <c r="I285" s="44" t="s">
        <v>397</v>
      </c>
      <c r="J285" s="41">
        <v>20000.0</v>
      </c>
      <c r="K285" s="41">
        <v>10000.0</v>
      </c>
      <c r="L285" s="41">
        <v>3600.0</v>
      </c>
      <c r="M285" s="41">
        <v>1800.0</v>
      </c>
      <c r="N285" s="41">
        <v>100.0</v>
      </c>
      <c r="O285" s="40" t="s">
        <v>1370</v>
      </c>
      <c r="P285" s="40" t="s">
        <v>1371</v>
      </c>
      <c r="Q285" s="40" t="s">
        <v>1372</v>
      </c>
      <c r="R285" s="40" t="s">
        <v>1373</v>
      </c>
      <c r="S285" s="40" t="b">
        <v>0</v>
      </c>
      <c r="T285" s="40" t="s">
        <v>1373</v>
      </c>
      <c r="U285" s="40" t="s">
        <v>212</v>
      </c>
      <c r="V285" s="40" t="s">
        <v>1374</v>
      </c>
      <c r="W285" s="40" t="s">
        <v>1375</v>
      </c>
      <c r="X285" s="40" t="s">
        <v>1376</v>
      </c>
      <c r="Y285" s="40" t="s">
        <v>1377</v>
      </c>
      <c r="Z285" s="40" t="b">
        <v>0</v>
      </c>
      <c r="AA285" s="40" t="b">
        <v>1</v>
      </c>
      <c r="AB285" s="40" t="b">
        <v>0</v>
      </c>
      <c r="AC285" s="40" t="b">
        <v>0</v>
      </c>
      <c r="AD285" s="40" t="s">
        <v>3398</v>
      </c>
      <c r="AE285" s="40" t="s">
        <v>3399</v>
      </c>
      <c r="AF285" s="41">
        <v>-2.55308029705023</v>
      </c>
      <c r="AG285" s="41">
        <v>160.0717179775</v>
      </c>
      <c r="AH285" s="42">
        <v>1.2E24</v>
      </c>
      <c r="AI285" s="45">
        <v>-5.22698136908887E16</v>
      </c>
      <c r="AJ285" s="40" t="s">
        <v>3400</v>
      </c>
      <c r="AK285" s="40" t="s">
        <v>3401</v>
      </c>
      <c r="AL285" s="41">
        <v>13060.0</v>
      </c>
      <c r="AM285" s="40" t="s">
        <v>1382</v>
      </c>
      <c r="AN285" s="40" t="s">
        <v>1383</v>
      </c>
      <c r="AO285" s="40" t="s">
        <v>224</v>
      </c>
      <c r="AP285" s="40" t="s">
        <v>3402</v>
      </c>
      <c r="AQ285" s="40" t="s">
        <v>3403</v>
      </c>
      <c r="AR285" s="40" t="s">
        <v>3404</v>
      </c>
      <c r="AS285" s="42">
        <v>1.11E79</v>
      </c>
    </row>
    <row r="286">
      <c r="A286" s="41">
        <v>286.0</v>
      </c>
      <c r="B286" s="42">
        <v>1.67E9</v>
      </c>
      <c r="C286" s="41">
        <v>440937.0</v>
      </c>
      <c r="D286" s="40" t="s">
        <v>1138</v>
      </c>
      <c r="E286" s="41" t="str">
        <f>IFERROR(__xludf.DUMMYFUNCTION("split(split(D286,""Instance_"", FALSE),"".mat"",false)"),"80_2")</f>
        <v>80_2</v>
      </c>
      <c r="F286" s="41">
        <v>80.0</v>
      </c>
      <c r="G286" s="41">
        <v>20.0</v>
      </c>
      <c r="H286" s="41">
        <v>40.0</v>
      </c>
      <c r="I286" s="44" t="s">
        <v>397</v>
      </c>
      <c r="J286" s="41">
        <v>20000.0</v>
      </c>
      <c r="K286" s="41">
        <v>10000.0</v>
      </c>
      <c r="L286" s="41">
        <v>3600.0</v>
      </c>
      <c r="M286" s="41">
        <v>1800.0</v>
      </c>
      <c r="N286" s="41">
        <v>100.0</v>
      </c>
      <c r="O286" s="40" t="s">
        <v>1370</v>
      </c>
      <c r="P286" s="40" t="s">
        <v>1371</v>
      </c>
      <c r="Q286" s="40" t="s">
        <v>1372</v>
      </c>
      <c r="R286" s="40" t="s">
        <v>1373</v>
      </c>
      <c r="S286" s="40" t="b">
        <v>0</v>
      </c>
      <c r="T286" s="40" t="s">
        <v>1373</v>
      </c>
      <c r="U286" s="40" t="s">
        <v>212</v>
      </c>
      <c r="V286" s="40" t="s">
        <v>1374</v>
      </c>
      <c r="W286" s="40" t="s">
        <v>1375</v>
      </c>
      <c r="X286" s="40" t="s">
        <v>1376</v>
      </c>
      <c r="Y286" s="40" t="s">
        <v>1377</v>
      </c>
      <c r="Z286" s="40" t="b">
        <v>0</v>
      </c>
      <c r="AA286" s="40" t="b">
        <v>1</v>
      </c>
      <c r="AB286" s="40" t="b">
        <v>0</v>
      </c>
      <c r="AC286" s="40" t="b">
        <v>0</v>
      </c>
      <c r="AD286" s="40" t="s">
        <v>3405</v>
      </c>
      <c r="AE286" s="40" t="s">
        <v>3406</v>
      </c>
      <c r="AF286" s="41">
        <v>-2.51080291682471</v>
      </c>
      <c r="AG286" s="41">
        <v>149.9852440357</v>
      </c>
      <c r="AH286" s="42">
        <v>1.19E24</v>
      </c>
      <c r="AI286" s="45">
        <v>-3.48448971833112E15</v>
      </c>
      <c r="AJ286" s="40" t="s">
        <v>3407</v>
      </c>
      <c r="AK286" s="40" t="s">
        <v>3408</v>
      </c>
      <c r="AL286" s="41">
        <v>12387.0</v>
      </c>
      <c r="AM286" s="40" t="s">
        <v>1382</v>
      </c>
      <c r="AN286" s="40" t="s">
        <v>1383</v>
      </c>
      <c r="AO286" s="40" t="s">
        <v>224</v>
      </c>
      <c r="AP286" s="40" t="s">
        <v>3409</v>
      </c>
      <c r="AQ286" s="40" t="s">
        <v>3410</v>
      </c>
      <c r="AR286" s="40" t="s">
        <v>3411</v>
      </c>
      <c r="AS286" s="42">
        <v>1.11E79</v>
      </c>
    </row>
    <row r="287">
      <c r="A287" s="41">
        <v>285.0</v>
      </c>
      <c r="B287" s="42">
        <v>1.67E9</v>
      </c>
      <c r="C287" s="41">
        <v>645499.0</v>
      </c>
      <c r="D287" s="40" t="s">
        <v>1138</v>
      </c>
      <c r="E287" s="41" t="str">
        <f>IFERROR(__xludf.DUMMYFUNCTION("split(split(D287,""Instance_"", FALSE),"".mat"",false)"),"80_2")</f>
        <v>80_2</v>
      </c>
      <c r="F287" s="41">
        <v>80.0</v>
      </c>
      <c r="G287" s="41">
        <v>20.0</v>
      </c>
      <c r="H287" s="41">
        <v>40.0</v>
      </c>
      <c r="I287" s="44" t="s">
        <v>397</v>
      </c>
      <c r="J287" s="41">
        <v>20000.0</v>
      </c>
      <c r="K287" s="41">
        <v>10000.0</v>
      </c>
      <c r="L287" s="41">
        <v>3600.0</v>
      </c>
      <c r="M287" s="41">
        <v>1800.0</v>
      </c>
      <c r="N287" s="41">
        <v>100.0</v>
      </c>
      <c r="O287" s="40" t="s">
        <v>1370</v>
      </c>
      <c r="P287" s="40" t="s">
        <v>1371</v>
      </c>
      <c r="Q287" s="40" t="s">
        <v>1372</v>
      </c>
      <c r="R287" s="40" t="s">
        <v>1373</v>
      </c>
      <c r="S287" s="40" t="b">
        <v>0</v>
      </c>
      <c r="T287" s="40" t="s">
        <v>1373</v>
      </c>
      <c r="U287" s="40" t="s">
        <v>212</v>
      </c>
      <c r="V287" s="40" t="s">
        <v>1374</v>
      </c>
      <c r="W287" s="40" t="s">
        <v>1375</v>
      </c>
      <c r="X287" s="40" t="s">
        <v>1376</v>
      </c>
      <c r="Y287" s="40" t="s">
        <v>1377</v>
      </c>
      <c r="Z287" s="40" t="b">
        <v>0</v>
      </c>
      <c r="AA287" s="40" t="b">
        <v>1</v>
      </c>
      <c r="AB287" s="40" t="b">
        <v>0</v>
      </c>
      <c r="AC287" s="40" t="b">
        <v>0</v>
      </c>
      <c r="AD287" s="40" t="s">
        <v>3412</v>
      </c>
      <c r="AE287" s="40" t="s">
        <v>3413</v>
      </c>
      <c r="AF287" s="41">
        <v>-2.42695682042092</v>
      </c>
      <c r="AG287" s="41">
        <v>161.9946391582</v>
      </c>
      <c r="AH287" s="42">
        <v>1.14E24</v>
      </c>
      <c r="AI287" s="45">
        <v>-2.87144987477409E16</v>
      </c>
      <c r="AJ287" s="40" t="s">
        <v>3414</v>
      </c>
      <c r="AK287" s="40" t="s">
        <v>3415</v>
      </c>
      <c r="AL287" s="41">
        <v>13429.0</v>
      </c>
      <c r="AM287" s="40" t="s">
        <v>1382</v>
      </c>
      <c r="AN287" s="40" t="s">
        <v>1383</v>
      </c>
      <c r="AO287" s="40" t="s">
        <v>224</v>
      </c>
      <c r="AP287" s="40" t="s">
        <v>3416</v>
      </c>
      <c r="AQ287" s="40" t="s">
        <v>3417</v>
      </c>
      <c r="AR287" s="40" t="s">
        <v>3418</v>
      </c>
      <c r="AS287" s="42">
        <v>1.11E79</v>
      </c>
    </row>
    <row r="288">
      <c r="A288" s="41">
        <v>288.0</v>
      </c>
      <c r="B288" s="42">
        <v>1.67E9</v>
      </c>
      <c r="C288" s="41">
        <v>174370.0</v>
      </c>
      <c r="D288" s="40" t="s">
        <v>1138</v>
      </c>
      <c r="E288" s="41" t="str">
        <f>IFERROR(__xludf.DUMMYFUNCTION("split(split(D288,""Instance_"", FALSE),"".mat"",false)"),"80_2")</f>
        <v>80_2</v>
      </c>
      <c r="F288" s="41">
        <v>80.0</v>
      </c>
      <c r="G288" s="41">
        <v>20.0</v>
      </c>
      <c r="H288" s="41">
        <v>40.0</v>
      </c>
      <c r="I288" s="44" t="s">
        <v>397</v>
      </c>
      <c r="J288" s="41">
        <v>20000.0</v>
      </c>
      <c r="K288" s="41">
        <v>10000.0</v>
      </c>
      <c r="L288" s="41">
        <v>3600.0</v>
      </c>
      <c r="M288" s="41">
        <v>1800.0</v>
      </c>
      <c r="N288" s="41">
        <v>100.0</v>
      </c>
      <c r="O288" s="40" t="s">
        <v>1370</v>
      </c>
      <c r="P288" s="40" t="s">
        <v>1371</v>
      </c>
      <c r="Q288" s="40" t="s">
        <v>1372</v>
      </c>
      <c r="R288" s="40" t="s">
        <v>1373</v>
      </c>
      <c r="S288" s="40" t="b">
        <v>0</v>
      </c>
      <c r="T288" s="40" t="s">
        <v>1373</v>
      </c>
      <c r="U288" s="40" t="s">
        <v>212</v>
      </c>
      <c r="V288" s="40" t="s">
        <v>1374</v>
      </c>
      <c r="W288" s="40" t="s">
        <v>1375</v>
      </c>
      <c r="X288" s="40" t="s">
        <v>1376</v>
      </c>
      <c r="Y288" s="40" t="s">
        <v>1377</v>
      </c>
      <c r="Z288" s="40" t="b">
        <v>0</v>
      </c>
      <c r="AA288" s="40" t="b">
        <v>1</v>
      </c>
      <c r="AB288" s="40" t="b">
        <v>0</v>
      </c>
      <c r="AC288" s="40" t="b">
        <v>0</v>
      </c>
      <c r="AD288" s="40" t="s">
        <v>3419</v>
      </c>
      <c r="AE288" s="40" t="s">
        <v>3420</v>
      </c>
      <c r="AF288" s="41">
        <v>-2.52087851689461</v>
      </c>
      <c r="AG288" s="41">
        <v>164.2513329983</v>
      </c>
      <c r="AH288" s="42">
        <v>8.59E23</v>
      </c>
      <c r="AI288" s="45">
        <v>-3.89976258775959E15</v>
      </c>
      <c r="AJ288" s="40" t="s">
        <v>3421</v>
      </c>
      <c r="AK288" s="40" t="s">
        <v>3422</v>
      </c>
      <c r="AL288" s="41">
        <v>13917.0</v>
      </c>
      <c r="AM288" s="40" t="s">
        <v>1382</v>
      </c>
      <c r="AN288" s="40" t="s">
        <v>1383</v>
      </c>
      <c r="AO288" s="40" t="s">
        <v>224</v>
      </c>
      <c r="AP288" s="40" t="s">
        <v>3423</v>
      </c>
      <c r="AQ288" s="40" t="s">
        <v>3424</v>
      </c>
      <c r="AR288" s="40" t="s">
        <v>3425</v>
      </c>
      <c r="AS288" s="42">
        <v>1.01E79</v>
      </c>
    </row>
    <row r="289">
      <c r="A289" s="41">
        <v>291.0</v>
      </c>
      <c r="B289" s="42">
        <v>1.67E9</v>
      </c>
      <c r="C289" s="41">
        <v>240751.0</v>
      </c>
      <c r="D289" s="40" t="s">
        <v>1159</v>
      </c>
      <c r="E289" s="41" t="str">
        <f>IFERROR(__xludf.DUMMYFUNCTION("split(split(D289,""Instance_"", FALSE),"".mat"",false)"),"80_3")</f>
        <v>80_3</v>
      </c>
      <c r="F289" s="41">
        <v>80.0</v>
      </c>
      <c r="G289" s="41">
        <v>20.0</v>
      </c>
      <c r="H289" s="41">
        <v>40.0</v>
      </c>
      <c r="I289" s="44" t="s">
        <v>397</v>
      </c>
      <c r="J289" s="41">
        <v>20000.0</v>
      </c>
      <c r="K289" s="41">
        <v>10000.0</v>
      </c>
      <c r="L289" s="41">
        <v>3600.0</v>
      </c>
      <c r="M289" s="41">
        <v>1800.0</v>
      </c>
      <c r="N289" s="41">
        <v>100.0</v>
      </c>
      <c r="O289" s="40" t="s">
        <v>1370</v>
      </c>
      <c r="P289" s="40" t="s">
        <v>1371</v>
      </c>
      <c r="Q289" s="40" t="s">
        <v>1372</v>
      </c>
      <c r="R289" s="40" t="s">
        <v>1373</v>
      </c>
      <c r="S289" s="40" t="b">
        <v>0</v>
      </c>
      <c r="T289" s="40" t="s">
        <v>1373</v>
      </c>
      <c r="U289" s="40" t="s">
        <v>212</v>
      </c>
      <c r="V289" s="40" t="s">
        <v>1374</v>
      </c>
      <c r="W289" s="40" t="s">
        <v>1375</v>
      </c>
      <c r="X289" s="40" t="s">
        <v>1376</v>
      </c>
      <c r="Y289" s="40" t="s">
        <v>1377</v>
      </c>
      <c r="Z289" s="40" t="b">
        <v>0</v>
      </c>
      <c r="AA289" s="40" t="b">
        <v>1</v>
      </c>
      <c r="AB289" s="40" t="b">
        <v>0</v>
      </c>
      <c r="AC289" s="40" t="b">
        <v>0</v>
      </c>
      <c r="AD289" s="40" t="s">
        <v>3426</v>
      </c>
      <c r="AE289" s="40" t="s">
        <v>3427</v>
      </c>
      <c r="AF289" s="41">
        <v>-2.46483970219154</v>
      </c>
      <c r="AG289" s="41">
        <v>143.4127011299</v>
      </c>
      <c r="AH289" s="42">
        <v>7.18E23</v>
      </c>
      <c r="AI289" s="45">
        <v>9.06030312114175E15</v>
      </c>
      <c r="AJ289" s="40" t="s">
        <v>3428</v>
      </c>
      <c r="AK289" s="40" t="s">
        <v>3429</v>
      </c>
      <c r="AL289" s="41">
        <v>12251.0</v>
      </c>
      <c r="AM289" s="40" t="s">
        <v>1382</v>
      </c>
      <c r="AN289" s="40" t="s">
        <v>1383</v>
      </c>
      <c r="AO289" s="40" t="s">
        <v>224</v>
      </c>
      <c r="AP289" s="40" t="s">
        <v>3430</v>
      </c>
      <c r="AQ289" s="40" t="s">
        <v>3431</v>
      </c>
      <c r="AR289" s="40" t="s">
        <v>3432</v>
      </c>
      <c r="AS289" s="42">
        <v>1.0E79</v>
      </c>
    </row>
    <row r="290">
      <c r="A290" s="41">
        <v>287.0</v>
      </c>
      <c r="B290" s="42">
        <v>1.67E9</v>
      </c>
      <c r="C290" s="41">
        <v>190786.0</v>
      </c>
      <c r="D290" s="40" t="s">
        <v>1138</v>
      </c>
      <c r="E290" s="41" t="str">
        <f>IFERROR(__xludf.DUMMYFUNCTION("split(split(D290,""Instance_"", FALSE),"".mat"",false)"),"80_2")</f>
        <v>80_2</v>
      </c>
      <c r="F290" s="41">
        <v>80.0</v>
      </c>
      <c r="G290" s="41">
        <v>20.0</v>
      </c>
      <c r="H290" s="41">
        <v>40.0</v>
      </c>
      <c r="I290" s="44" t="s">
        <v>397</v>
      </c>
      <c r="J290" s="41">
        <v>20000.0</v>
      </c>
      <c r="K290" s="41">
        <v>10000.0</v>
      </c>
      <c r="L290" s="41">
        <v>3600.0</v>
      </c>
      <c r="M290" s="41">
        <v>1800.0</v>
      </c>
      <c r="N290" s="41">
        <v>100.0</v>
      </c>
      <c r="O290" s="40" t="s">
        <v>1370</v>
      </c>
      <c r="P290" s="40" t="s">
        <v>1371</v>
      </c>
      <c r="Q290" s="40" t="s">
        <v>1372</v>
      </c>
      <c r="R290" s="40" t="s">
        <v>1373</v>
      </c>
      <c r="S290" s="40" t="b">
        <v>0</v>
      </c>
      <c r="T290" s="40" t="s">
        <v>1373</v>
      </c>
      <c r="U290" s="40" t="s">
        <v>212</v>
      </c>
      <c r="V290" s="40" t="s">
        <v>1374</v>
      </c>
      <c r="W290" s="40" t="s">
        <v>1375</v>
      </c>
      <c r="X290" s="40" t="s">
        <v>1376</v>
      </c>
      <c r="Y290" s="40" t="s">
        <v>1377</v>
      </c>
      <c r="Z290" s="40" t="b">
        <v>0</v>
      </c>
      <c r="AA290" s="40" t="b">
        <v>1</v>
      </c>
      <c r="AB290" s="40" t="b">
        <v>0</v>
      </c>
      <c r="AC290" s="40" t="b">
        <v>0</v>
      </c>
      <c r="AD290" s="40" t="s">
        <v>3433</v>
      </c>
      <c r="AE290" s="40" t="s">
        <v>3434</v>
      </c>
      <c r="AF290" s="41">
        <v>-2.54157563295988</v>
      </c>
      <c r="AG290" s="41">
        <v>185.3690309525</v>
      </c>
      <c r="AH290" s="42">
        <v>9.0E23</v>
      </c>
      <c r="AI290" s="45">
        <v>-4.75280863143887E15</v>
      </c>
      <c r="AJ290" s="40" t="s">
        <v>3435</v>
      </c>
      <c r="AK290" s="40" t="s">
        <v>3436</v>
      </c>
      <c r="AL290" s="41">
        <v>15812.0</v>
      </c>
      <c r="AM290" s="40" t="s">
        <v>1382</v>
      </c>
      <c r="AN290" s="40" t="s">
        <v>1383</v>
      </c>
      <c r="AO290" s="40" t="s">
        <v>224</v>
      </c>
      <c r="AP290" s="40" t="s">
        <v>3437</v>
      </c>
      <c r="AQ290" s="40" t="s">
        <v>3438</v>
      </c>
      <c r="AR290" s="40" t="s">
        <v>3439</v>
      </c>
      <c r="AS290" s="42">
        <v>1.01E79</v>
      </c>
    </row>
    <row r="291">
      <c r="A291" s="41">
        <v>290.0</v>
      </c>
      <c r="B291" s="42">
        <v>1.67E9</v>
      </c>
      <c r="C291" s="41">
        <v>671092.0</v>
      </c>
      <c r="D291" s="40" t="s">
        <v>1159</v>
      </c>
      <c r="E291" s="41" t="str">
        <f>IFERROR(__xludf.DUMMYFUNCTION("split(split(D291,""Instance_"", FALSE),"".mat"",false)"),"80_3")</f>
        <v>80_3</v>
      </c>
      <c r="F291" s="41">
        <v>80.0</v>
      </c>
      <c r="G291" s="41">
        <v>20.0</v>
      </c>
      <c r="H291" s="41">
        <v>40.0</v>
      </c>
      <c r="I291" s="44" t="s">
        <v>397</v>
      </c>
      <c r="J291" s="41">
        <v>20000.0</v>
      </c>
      <c r="K291" s="41">
        <v>10000.0</v>
      </c>
      <c r="L291" s="41">
        <v>3600.0</v>
      </c>
      <c r="M291" s="41">
        <v>1800.0</v>
      </c>
      <c r="N291" s="41">
        <v>100.0</v>
      </c>
      <c r="O291" s="40" t="s">
        <v>1370</v>
      </c>
      <c r="P291" s="40" t="s">
        <v>1371</v>
      </c>
      <c r="Q291" s="40" t="s">
        <v>1372</v>
      </c>
      <c r="R291" s="40" t="s">
        <v>1373</v>
      </c>
      <c r="S291" s="40" t="b">
        <v>0</v>
      </c>
      <c r="T291" s="40" t="s">
        <v>1373</v>
      </c>
      <c r="U291" s="40" t="s">
        <v>212</v>
      </c>
      <c r="V291" s="40" t="s">
        <v>1374</v>
      </c>
      <c r="W291" s="40" t="s">
        <v>1375</v>
      </c>
      <c r="X291" s="40" t="s">
        <v>1376</v>
      </c>
      <c r="Y291" s="40" t="s">
        <v>1377</v>
      </c>
      <c r="Z291" s="40" t="b">
        <v>0</v>
      </c>
      <c r="AA291" s="40" t="b">
        <v>1</v>
      </c>
      <c r="AB291" s="40" t="b">
        <v>0</v>
      </c>
      <c r="AC291" s="40" t="b">
        <v>0</v>
      </c>
      <c r="AD291" s="40" t="s">
        <v>3440</v>
      </c>
      <c r="AE291" s="40" t="s">
        <v>3441</v>
      </c>
      <c r="AF291" s="41">
        <v>-2.68925549120911</v>
      </c>
      <c r="AG291" s="41">
        <v>162.4749400616</v>
      </c>
      <c r="AH291" s="42">
        <v>9.12E22</v>
      </c>
      <c r="AI291" s="45">
        <v>-8.11615939645724E15</v>
      </c>
      <c r="AJ291" s="40" t="s">
        <v>3442</v>
      </c>
      <c r="AK291" s="40" t="s">
        <v>3443</v>
      </c>
      <c r="AL291" s="41">
        <v>13964.0</v>
      </c>
      <c r="AM291" s="40" t="s">
        <v>1382</v>
      </c>
      <c r="AN291" s="40" t="s">
        <v>1383</v>
      </c>
      <c r="AO291" s="40" t="s">
        <v>224</v>
      </c>
      <c r="AP291" s="40" t="s">
        <v>3444</v>
      </c>
      <c r="AQ291" s="40" t="s">
        <v>3445</v>
      </c>
      <c r="AR291" s="40" t="s">
        <v>3446</v>
      </c>
      <c r="AS291" s="42">
        <v>1.0E76</v>
      </c>
    </row>
    <row r="292">
      <c r="A292" s="41">
        <v>293.0</v>
      </c>
      <c r="B292" s="42">
        <v>1.67E9</v>
      </c>
      <c r="C292" s="41">
        <v>48567.0</v>
      </c>
      <c r="D292" s="40" t="s">
        <v>1159</v>
      </c>
      <c r="E292" s="41" t="str">
        <f>IFERROR(__xludf.DUMMYFUNCTION("split(split(D292,""Instance_"", FALSE),"".mat"",false)"),"80_3")</f>
        <v>80_3</v>
      </c>
      <c r="F292" s="41">
        <v>80.0</v>
      </c>
      <c r="G292" s="41">
        <v>20.0</v>
      </c>
      <c r="H292" s="41">
        <v>40.0</v>
      </c>
      <c r="I292" s="44" t="s">
        <v>397</v>
      </c>
      <c r="J292" s="41">
        <v>20000.0</v>
      </c>
      <c r="K292" s="41">
        <v>10000.0</v>
      </c>
      <c r="L292" s="41">
        <v>3600.0</v>
      </c>
      <c r="M292" s="41">
        <v>1800.0</v>
      </c>
      <c r="N292" s="41">
        <v>100.0</v>
      </c>
      <c r="O292" s="40" t="s">
        <v>1370</v>
      </c>
      <c r="P292" s="40" t="s">
        <v>1371</v>
      </c>
      <c r="Q292" s="40" t="s">
        <v>1372</v>
      </c>
      <c r="R292" s="40" t="s">
        <v>1373</v>
      </c>
      <c r="S292" s="40" t="b">
        <v>0</v>
      </c>
      <c r="T292" s="40" t="s">
        <v>1373</v>
      </c>
      <c r="U292" s="40" t="s">
        <v>212</v>
      </c>
      <c r="V292" s="40" t="s">
        <v>1374</v>
      </c>
      <c r="W292" s="40" t="s">
        <v>1375</v>
      </c>
      <c r="X292" s="40" t="s">
        <v>1376</v>
      </c>
      <c r="Y292" s="40" t="s">
        <v>1377</v>
      </c>
      <c r="Z292" s="40" t="b">
        <v>0</v>
      </c>
      <c r="AA292" s="40" t="b">
        <v>1</v>
      </c>
      <c r="AB292" s="40" t="b">
        <v>0</v>
      </c>
      <c r="AC292" s="40" t="b">
        <v>0</v>
      </c>
      <c r="AD292" s="40" t="s">
        <v>3447</v>
      </c>
      <c r="AE292" s="40" t="s">
        <v>3448</v>
      </c>
      <c r="AF292" s="41">
        <v>-2.58444025511602</v>
      </c>
      <c r="AG292" s="41">
        <v>139.72219491</v>
      </c>
      <c r="AH292" s="42">
        <v>1.05E24</v>
      </c>
      <c r="AI292" s="45">
        <v>-3.90227164586531E15</v>
      </c>
      <c r="AJ292" s="40" t="s">
        <v>3449</v>
      </c>
      <c r="AK292" s="40" t="s">
        <v>3450</v>
      </c>
      <c r="AL292" s="41">
        <v>12112.0</v>
      </c>
      <c r="AM292" s="40" t="s">
        <v>1382</v>
      </c>
      <c r="AN292" s="40" t="s">
        <v>1383</v>
      </c>
      <c r="AO292" s="40" t="s">
        <v>224</v>
      </c>
      <c r="AP292" s="40" t="s">
        <v>3451</v>
      </c>
      <c r="AQ292" s="40" t="s">
        <v>3452</v>
      </c>
      <c r="AR292" s="40" t="s">
        <v>3453</v>
      </c>
      <c r="AS292" s="42">
        <v>1.1E79</v>
      </c>
    </row>
    <row r="293">
      <c r="A293" s="41">
        <v>296.0</v>
      </c>
      <c r="B293" s="42">
        <v>1.67E9</v>
      </c>
      <c r="C293" s="41">
        <v>993694.0</v>
      </c>
      <c r="D293" s="40" t="s">
        <v>1159</v>
      </c>
      <c r="E293" s="41" t="str">
        <f>IFERROR(__xludf.DUMMYFUNCTION("split(split(D293,""Instance_"", FALSE),"".mat"",false)"),"80_3")</f>
        <v>80_3</v>
      </c>
      <c r="F293" s="41">
        <v>80.0</v>
      </c>
      <c r="G293" s="41">
        <v>20.0</v>
      </c>
      <c r="H293" s="41">
        <v>40.0</v>
      </c>
      <c r="I293" s="44" t="s">
        <v>397</v>
      </c>
      <c r="J293" s="41">
        <v>20000.0</v>
      </c>
      <c r="K293" s="41">
        <v>10000.0</v>
      </c>
      <c r="L293" s="41">
        <v>3600.0</v>
      </c>
      <c r="M293" s="41">
        <v>1800.0</v>
      </c>
      <c r="N293" s="41">
        <v>100.0</v>
      </c>
      <c r="O293" s="40" t="s">
        <v>1370</v>
      </c>
      <c r="P293" s="40" t="s">
        <v>1371</v>
      </c>
      <c r="Q293" s="40" t="s">
        <v>1372</v>
      </c>
      <c r="R293" s="40" t="s">
        <v>1373</v>
      </c>
      <c r="S293" s="40" t="b">
        <v>0</v>
      </c>
      <c r="T293" s="40" t="s">
        <v>1373</v>
      </c>
      <c r="U293" s="40" t="s">
        <v>212</v>
      </c>
      <c r="V293" s="40" t="s">
        <v>1374</v>
      </c>
      <c r="W293" s="40" t="s">
        <v>1375</v>
      </c>
      <c r="X293" s="40" t="s">
        <v>1376</v>
      </c>
      <c r="Y293" s="40" t="s">
        <v>1377</v>
      </c>
      <c r="Z293" s="40" t="b">
        <v>0</v>
      </c>
      <c r="AA293" s="40" t="b">
        <v>1</v>
      </c>
      <c r="AB293" s="40" t="b">
        <v>0</v>
      </c>
      <c r="AC293" s="40" t="b">
        <v>0</v>
      </c>
      <c r="AD293" s="40" t="s">
        <v>3454</v>
      </c>
      <c r="AE293" s="40" t="s">
        <v>3455</v>
      </c>
      <c r="AF293" s="41">
        <v>-2.53521438773592</v>
      </c>
      <c r="AG293" s="41">
        <v>148.2255885601</v>
      </c>
      <c r="AH293" s="42">
        <v>1.03E24</v>
      </c>
      <c r="AI293" s="45">
        <v>-1.92324371732016E15</v>
      </c>
      <c r="AJ293" s="40" t="s">
        <v>3456</v>
      </c>
      <c r="AK293" s="40" t="s">
        <v>3457</v>
      </c>
      <c r="AL293" s="41">
        <v>13112.0</v>
      </c>
      <c r="AM293" s="40" t="s">
        <v>1382</v>
      </c>
      <c r="AN293" s="40" t="s">
        <v>1383</v>
      </c>
      <c r="AO293" s="40" t="s">
        <v>224</v>
      </c>
      <c r="AP293" s="40" t="s">
        <v>3458</v>
      </c>
      <c r="AQ293" s="40" t="s">
        <v>3459</v>
      </c>
      <c r="AR293" s="40" t="s">
        <v>3460</v>
      </c>
      <c r="AS293" s="42">
        <v>1.1E79</v>
      </c>
    </row>
    <row r="294">
      <c r="A294" s="41">
        <v>289.0</v>
      </c>
      <c r="B294" s="42">
        <v>1.67E9</v>
      </c>
      <c r="C294" s="41">
        <v>130190.0</v>
      </c>
      <c r="D294" s="40" t="s">
        <v>1138</v>
      </c>
      <c r="E294" s="41" t="str">
        <f>IFERROR(__xludf.DUMMYFUNCTION("split(split(D294,""Instance_"", FALSE),"".mat"",false)"),"80_2")</f>
        <v>80_2</v>
      </c>
      <c r="F294" s="41">
        <v>80.0</v>
      </c>
      <c r="G294" s="41">
        <v>20.0</v>
      </c>
      <c r="H294" s="41">
        <v>40.0</v>
      </c>
      <c r="I294" s="44" t="s">
        <v>397</v>
      </c>
      <c r="J294" s="41">
        <v>20000.0</v>
      </c>
      <c r="K294" s="41">
        <v>10000.0</v>
      </c>
      <c r="L294" s="41">
        <v>3600.0</v>
      </c>
      <c r="M294" s="41">
        <v>1800.0</v>
      </c>
      <c r="N294" s="41">
        <v>100.0</v>
      </c>
      <c r="O294" s="40" t="s">
        <v>1370</v>
      </c>
      <c r="P294" s="40" t="s">
        <v>1371</v>
      </c>
      <c r="Q294" s="40" t="s">
        <v>1372</v>
      </c>
      <c r="R294" s="40" t="s">
        <v>1373</v>
      </c>
      <c r="S294" s="40" t="b">
        <v>0</v>
      </c>
      <c r="T294" s="40" t="s">
        <v>1373</v>
      </c>
      <c r="U294" s="40" t="s">
        <v>212</v>
      </c>
      <c r="V294" s="40" t="s">
        <v>1374</v>
      </c>
      <c r="W294" s="40" t="s">
        <v>1375</v>
      </c>
      <c r="X294" s="40" t="s">
        <v>1376</v>
      </c>
      <c r="Y294" s="40" t="s">
        <v>1377</v>
      </c>
      <c r="Z294" s="40" t="b">
        <v>0</v>
      </c>
      <c r="AA294" s="40" t="b">
        <v>1</v>
      </c>
      <c r="AB294" s="40" t="b">
        <v>0</v>
      </c>
      <c r="AC294" s="40" t="b">
        <v>0</v>
      </c>
      <c r="AD294" s="40" t="s">
        <v>3461</v>
      </c>
      <c r="AE294" s="40" t="s">
        <v>3462</v>
      </c>
      <c r="AF294" s="41">
        <v>-2.47458553840193</v>
      </c>
      <c r="AG294" s="41">
        <v>187.4248931408</v>
      </c>
      <c r="AH294" s="42">
        <v>1.07E24</v>
      </c>
      <c r="AI294" s="45">
        <v>-1.99176525959223E15</v>
      </c>
      <c r="AJ294" s="40" t="s">
        <v>3463</v>
      </c>
      <c r="AK294" s="40" t="s">
        <v>3464</v>
      </c>
      <c r="AL294" s="41">
        <v>16461.0</v>
      </c>
      <c r="AM294" s="40" t="s">
        <v>1382</v>
      </c>
      <c r="AN294" s="40" t="s">
        <v>1383</v>
      </c>
      <c r="AO294" s="40" t="s">
        <v>224</v>
      </c>
      <c r="AP294" s="40" t="s">
        <v>3465</v>
      </c>
      <c r="AQ294" s="40" t="s">
        <v>3466</v>
      </c>
      <c r="AR294" s="40" t="s">
        <v>3467</v>
      </c>
      <c r="AS294" s="42">
        <v>1.11E79</v>
      </c>
    </row>
    <row r="295">
      <c r="A295" s="41">
        <v>294.0</v>
      </c>
      <c r="B295" s="42">
        <v>1.67E9</v>
      </c>
      <c r="C295" s="41">
        <v>563136.0</v>
      </c>
      <c r="D295" s="40" t="s">
        <v>1159</v>
      </c>
      <c r="E295" s="41" t="str">
        <f>IFERROR(__xludf.DUMMYFUNCTION("split(split(D295,""Instance_"", FALSE),"".mat"",false)"),"80_3")</f>
        <v>80_3</v>
      </c>
      <c r="F295" s="41">
        <v>80.0</v>
      </c>
      <c r="G295" s="41">
        <v>20.0</v>
      </c>
      <c r="H295" s="41">
        <v>40.0</v>
      </c>
      <c r="I295" s="44" t="s">
        <v>397</v>
      </c>
      <c r="J295" s="41">
        <v>20000.0</v>
      </c>
      <c r="K295" s="41">
        <v>10000.0</v>
      </c>
      <c r="L295" s="41">
        <v>3600.0</v>
      </c>
      <c r="M295" s="41">
        <v>1800.0</v>
      </c>
      <c r="N295" s="41">
        <v>100.0</v>
      </c>
      <c r="O295" s="40" t="s">
        <v>1370</v>
      </c>
      <c r="P295" s="40" t="s">
        <v>1371</v>
      </c>
      <c r="Q295" s="40" t="s">
        <v>1372</v>
      </c>
      <c r="R295" s="40" t="s">
        <v>1373</v>
      </c>
      <c r="S295" s="40" t="b">
        <v>0</v>
      </c>
      <c r="T295" s="40" t="s">
        <v>1373</v>
      </c>
      <c r="U295" s="40" t="s">
        <v>212</v>
      </c>
      <c r="V295" s="40" t="s">
        <v>1374</v>
      </c>
      <c r="W295" s="40" t="s">
        <v>1375</v>
      </c>
      <c r="X295" s="40" t="s">
        <v>1376</v>
      </c>
      <c r="Y295" s="40" t="s">
        <v>1377</v>
      </c>
      <c r="Z295" s="40" t="b">
        <v>0</v>
      </c>
      <c r="AA295" s="40" t="b">
        <v>1</v>
      </c>
      <c r="AB295" s="40" t="b">
        <v>0</v>
      </c>
      <c r="AC295" s="40" t="b">
        <v>0</v>
      </c>
      <c r="AD295" s="40" t="s">
        <v>3468</v>
      </c>
      <c r="AE295" s="40" t="s">
        <v>3469</v>
      </c>
      <c r="AF295" s="41">
        <v>-2.48968477283519</v>
      </c>
      <c r="AG295" s="41">
        <v>155.5554339886</v>
      </c>
      <c r="AH295" s="42">
        <v>1.23E23</v>
      </c>
      <c r="AI295" s="45">
        <v>-9.28162559067431E15</v>
      </c>
      <c r="AJ295" s="40" t="s">
        <v>3470</v>
      </c>
      <c r="AK295" s="40" t="s">
        <v>3471</v>
      </c>
      <c r="AL295" s="41">
        <v>13804.0</v>
      </c>
      <c r="AM295" s="40" t="s">
        <v>1382</v>
      </c>
      <c r="AN295" s="40" t="s">
        <v>1383</v>
      </c>
      <c r="AO295" s="40" t="s">
        <v>224</v>
      </c>
      <c r="AP295" s="40" t="s">
        <v>3472</v>
      </c>
      <c r="AQ295" s="40" t="s">
        <v>3473</v>
      </c>
      <c r="AR295" s="40" t="s">
        <v>3474</v>
      </c>
      <c r="AS295" s="42">
        <v>1.1E76</v>
      </c>
    </row>
    <row r="296">
      <c r="A296" s="41">
        <v>292.0</v>
      </c>
      <c r="B296" s="42">
        <v>1.67E9</v>
      </c>
      <c r="C296" s="41">
        <v>89666.0</v>
      </c>
      <c r="D296" s="40" t="s">
        <v>1159</v>
      </c>
      <c r="E296" s="41" t="str">
        <f>IFERROR(__xludf.DUMMYFUNCTION("split(split(D296,""Instance_"", FALSE),"".mat"",false)"),"80_3")</f>
        <v>80_3</v>
      </c>
      <c r="F296" s="41">
        <v>80.0</v>
      </c>
      <c r="G296" s="41">
        <v>20.0</v>
      </c>
      <c r="H296" s="41">
        <v>40.0</v>
      </c>
      <c r="I296" s="44" t="s">
        <v>397</v>
      </c>
      <c r="J296" s="41">
        <v>20000.0</v>
      </c>
      <c r="K296" s="41">
        <v>10000.0</v>
      </c>
      <c r="L296" s="41">
        <v>3600.0</v>
      </c>
      <c r="M296" s="41">
        <v>1800.0</v>
      </c>
      <c r="N296" s="41">
        <v>100.0</v>
      </c>
      <c r="O296" s="40" t="s">
        <v>1370</v>
      </c>
      <c r="P296" s="40" t="s">
        <v>1371</v>
      </c>
      <c r="Q296" s="40" t="s">
        <v>1372</v>
      </c>
      <c r="R296" s="40" t="s">
        <v>1373</v>
      </c>
      <c r="S296" s="40" t="b">
        <v>0</v>
      </c>
      <c r="T296" s="40" t="s">
        <v>1373</v>
      </c>
      <c r="U296" s="40" t="s">
        <v>212</v>
      </c>
      <c r="V296" s="40" t="s">
        <v>1374</v>
      </c>
      <c r="W296" s="40" t="s">
        <v>1375</v>
      </c>
      <c r="X296" s="40" t="s">
        <v>1376</v>
      </c>
      <c r="Y296" s="40" t="s">
        <v>1377</v>
      </c>
      <c r="Z296" s="40" t="b">
        <v>0</v>
      </c>
      <c r="AA296" s="40" t="b">
        <v>1</v>
      </c>
      <c r="AB296" s="40" t="b">
        <v>0</v>
      </c>
      <c r="AC296" s="40" t="b">
        <v>0</v>
      </c>
      <c r="AD296" s="40" t="s">
        <v>3475</v>
      </c>
      <c r="AE296" s="40" t="s">
        <v>3476</v>
      </c>
      <c r="AF296" s="41">
        <v>-2.4367880787263</v>
      </c>
      <c r="AG296" s="41">
        <v>165.7963120937</v>
      </c>
      <c r="AH296" s="42">
        <v>7.3E23</v>
      </c>
      <c r="AI296" s="45">
        <v>2.03378994812152E16</v>
      </c>
      <c r="AJ296" s="40" t="s">
        <v>3477</v>
      </c>
      <c r="AK296" s="40" t="s">
        <v>3478</v>
      </c>
      <c r="AL296" s="41">
        <v>14675.0</v>
      </c>
      <c r="AM296" s="40" t="s">
        <v>1382</v>
      </c>
      <c r="AN296" s="40" t="s">
        <v>1383</v>
      </c>
      <c r="AO296" s="40" t="s">
        <v>224</v>
      </c>
      <c r="AP296" s="40" t="s">
        <v>3479</v>
      </c>
      <c r="AQ296" s="40" t="s">
        <v>3480</v>
      </c>
      <c r="AR296" s="40" t="s">
        <v>3481</v>
      </c>
      <c r="AS296" s="42">
        <v>1.0E79</v>
      </c>
    </row>
    <row r="297">
      <c r="A297" s="41">
        <v>295.0</v>
      </c>
      <c r="B297" s="42">
        <v>1.67E9</v>
      </c>
      <c r="C297" s="41">
        <v>496989.0</v>
      </c>
      <c r="D297" s="40" t="s">
        <v>1159</v>
      </c>
      <c r="E297" s="41" t="str">
        <f>IFERROR(__xludf.DUMMYFUNCTION("split(split(D297,""Instance_"", FALSE),"".mat"",false)"),"80_3")</f>
        <v>80_3</v>
      </c>
      <c r="F297" s="41">
        <v>80.0</v>
      </c>
      <c r="G297" s="41">
        <v>20.0</v>
      </c>
      <c r="H297" s="41">
        <v>40.0</v>
      </c>
      <c r="I297" s="44" t="s">
        <v>397</v>
      </c>
      <c r="J297" s="41">
        <v>20000.0</v>
      </c>
      <c r="K297" s="41">
        <v>10000.0</v>
      </c>
      <c r="L297" s="41">
        <v>3600.0</v>
      </c>
      <c r="M297" s="41">
        <v>1800.0</v>
      </c>
      <c r="N297" s="41">
        <v>100.0</v>
      </c>
      <c r="O297" s="40" t="s">
        <v>1370</v>
      </c>
      <c r="P297" s="40" t="s">
        <v>1371</v>
      </c>
      <c r="Q297" s="40" t="s">
        <v>1372</v>
      </c>
      <c r="R297" s="40" t="s">
        <v>1373</v>
      </c>
      <c r="S297" s="40" t="b">
        <v>0</v>
      </c>
      <c r="T297" s="40" t="s">
        <v>1373</v>
      </c>
      <c r="U297" s="40" t="s">
        <v>212</v>
      </c>
      <c r="V297" s="40" t="s">
        <v>1374</v>
      </c>
      <c r="W297" s="40" t="s">
        <v>1375</v>
      </c>
      <c r="X297" s="40" t="s">
        <v>1376</v>
      </c>
      <c r="Y297" s="40" t="s">
        <v>1377</v>
      </c>
      <c r="Z297" s="40" t="b">
        <v>0</v>
      </c>
      <c r="AA297" s="40" t="b">
        <v>1</v>
      </c>
      <c r="AB297" s="40" t="b">
        <v>0</v>
      </c>
      <c r="AC297" s="40" t="b">
        <v>0</v>
      </c>
      <c r="AD297" s="40" t="s">
        <v>3482</v>
      </c>
      <c r="AE297" s="40" t="s">
        <v>3483</v>
      </c>
      <c r="AF297" s="41">
        <v>-2.4524063588359</v>
      </c>
      <c r="AG297" s="41">
        <v>155.6622059345</v>
      </c>
      <c r="AH297" s="42">
        <v>7.3E23</v>
      </c>
      <c r="AI297" s="45">
        <v>1.40588811159164E16</v>
      </c>
      <c r="AJ297" s="40" t="s">
        <v>3484</v>
      </c>
      <c r="AK297" s="40" t="s">
        <v>3485</v>
      </c>
      <c r="AL297" s="41">
        <v>13887.0</v>
      </c>
      <c r="AM297" s="40" t="s">
        <v>1382</v>
      </c>
      <c r="AN297" s="40" t="s">
        <v>1383</v>
      </c>
      <c r="AO297" s="40" t="s">
        <v>224</v>
      </c>
      <c r="AP297" s="40" t="s">
        <v>3486</v>
      </c>
      <c r="AQ297" s="40" t="s">
        <v>3487</v>
      </c>
      <c r="AR297" s="40" t="s">
        <v>3488</v>
      </c>
      <c r="AS297" s="42">
        <v>1.0E79</v>
      </c>
    </row>
    <row r="298">
      <c r="A298" s="41">
        <v>298.0</v>
      </c>
      <c r="B298" s="42">
        <v>1.67E9</v>
      </c>
      <c r="C298" s="41">
        <v>48114.0</v>
      </c>
      <c r="D298" s="40" t="s">
        <v>1159</v>
      </c>
      <c r="E298" s="41" t="str">
        <f>IFERROR(__xludf.DUMMYFUNCTION("split(split(D298,""Instance_"", FALSE),"".mat"",false)"),"80_3")</f>
        <v>80_3</v>
      </c>
      <c r="F298" s="41">
        <v>80.0</v>
      </c>
      <c r="G298" s="41">
        <v>20.0</v>
      </c>
      <c r="H298" s="41">
        <v>40.0</v>
      </c>
      <c r="I298" s="44" t="s">
        <v>397</v>
      </c>
      <c r="J298" s="41">
        <v>20000.0</v>
      </c>
      <c r="K298" s="41">
        <v>10000.0</v>
      </c>
      <c r="L298" s="41">
        <v>3600.0</v>
      </c>
      <c r="M298" s="41">
        <v>1800.0</v>
      </c>
      <c r="N298" s="41">
        <v>100.0</v>
      </c>
      <c r="O298" s="40" t="s">
        <v>1370</v>
      </c>
      <c r="P298" s="40" t="s">
        <v>1371</v>
      </c>
      <c r="Q298" s="40" t="s">
        <v>1372</v>
      </c>
      <c r="R298" s="40" t="s">
        <v>1373</v>
      </c>
      <c r="S298" s="40" t="b">
        <v>0</v>
      </c>
      <c r="T298" s="40" t="s">
        <v>1373</v>
      </c>
      <c r="U298" s="40" t="s">
        <v>212</v>
      </c>
      <c r="V298" s="40" t="s">
        <v>1374</v>
      </c>
      <c r="W298" s="40" t="s">
        <v>1375</v>
      </c>
      <c r="X298" s="40" t="s">
        <v>1376</v>
      </c>
      <c r="Y298" s="40" t="s">
        <v>1377</v>
      </c>
      <c r="Z298" s="40" t="b">
        <v>0</v>
      </c>
      <c r="AA298" s="40" t="b">
        <v>1</v>
      </c>
      <c r="AB298" s="40" t="b">
        <v>0</v>
      </c>
      <c r="AC298" s="40" t="b">
        <v>0</v>
      </c>
      <c r="AD298" s="40" t="s">
        <v>3489</v>
      </c>
      <c r="AE298" s="40" t="s">
        <v>3490</v>
      </c>
      <c r="AF298" s="41">
        <v>-2.58360659407418</v>
      </c>
      <c r="AG298" s="41">
        <v>135.9788150787</v>
      </c>
      <c r="AH298" s="42">
        <v>9.57E23</v>
      </c>
      <c r="AI298" s="45">
        <v>-3.86875596452631E15</v>
      </c>
      <c r="AJ298" s="40" t="s">
        <v>3491</v>
      </c>
      <c r="AK298" s="40" t="s">
        <v>3492</v>
      </c>
      <c r="AL298" s="41">
        <v>12378.0</v>
      </c>
      <c r="AM298" s="40" t="s">
        <v>1382</v>
      </c>
      <c r="AN298" s="40" t="s">
        <v>1383</v>
      </c>
      <c r="AO298" s="40" t="s">
        <v>224</v>
      </c>
      <c r="AP298" s="40" t="s">
        <v>3493</v>
      </c>
      <c r="AQ298" s="40" t="s">
        <v>3494</v>
      </c>
      <c r="AR298" s="40" t="s">
        <v>3495</v>
      </c>
      <c r="AS298" s="42">
        <v>1.1E79</v>
      </c>
    </row>
    <row r="299">
      <c r="A299" s="41">
        <v>297.0</v>
      </c>
      <c r="B299" s="42">
        <v>1.67E9</v>
      </c>
      <c r="C299" s="41">
        <v>132177.0</v>
      </c>
      <c r="D299" s="40" t="s">
        <v>1159</v>
      </c>
      <c r="E299" s="41" t="str">
        <f>IFERROR(__xludf.DUMMYFUNCTION("split(split(D299,""Instance_"", FALSE),"".mat"",false)"),"80_3")</f>
        <v>80_3</v>
      </c>
      <c r="F299" s="41">
        <v>80.0</v>
      </c>
      <c r="G299" s="41">
        <v>20.0</v>
      </c>
      <c r="H299" s="41">
        <v>40.0</v>
      </c>
      <c r="I299" s="44" t="s">
        <v>397</v>
      </c>
      <c r="J299" s="41">
        <v>20000.0</v>
      </c>
      <c r="K299" s="41">
        <v>10000.0</v>
      </c>
      <c r="L299" s="41">
        <v>3600.0</v>
      </c>
      <c r="M299" s="41">
        <v>1800.0</v>
      </c>
      <c r="N299" s="41">
        <v>100.0</v>
      </c>
      <c r="O299" s="40" t="s">
        <v>1370</v>
      </c>
      <c r="P299" s="40" t="s">
        <v>1371</v>
      </c>
      <c r="Q299" s="40" t="s">
        <v>1372</v>
      </c>
      <c r="R299" s="40" t="s">
        <v>1373</v>
      </c>
      <c r="S299" s="40" t="b">
        <v>0</v>
      </c>
      <c r="T299" s="40" t="s">
        <v>1373</v>
      </c>
      <c r="U299" s="40" t="s">
        <v>212</v>
      </c>
      <c r="V299" s="40" t="s">
        <v>1374</v>
      </c>
      <c r="W299" s="40" t="s">
        <v>1375</v>
      </c>
      <c r="X299" s="40" t="s">
        <v>1376</v>
      </c>
      <c r="Y299" s="40" t="s">
        <v>1377</v>
      </c>
      <c r="Z299" s="40" t="b">
        <v>0</v>
      </c>
      <c r="AA299" s="40" t="b">
        <v>1</v>
      </c>
      <c r="AB299" s="40" t="b">
        <v>0</v>
      </c>
      <c r="AC299" s="40" t="b">
        <v>0</v>
      </c>
      <c r="AD299" s="40" t="s">
        <v>3496</v>
      </c>
      <c r="AE299" s="40" t="s">
        <v>3497</v>
      </c>
      <c r="AF299" s="41">
        <v>-2.45752306295948</v>
      </c>
      <c r="AG299" s="41">
        <v>155.5882637501</v>
      </c>
      <c r="AH299" s="42">
        <v>6.81E23</v>
      </c>
      <c r="AI299" s="45">
        <v>1.20018121597794E16</v>
      </c>
      <c r="AJ299" s="40" t="s">
        <v>3498</v>
      </c>
      <c r="AK299" s="40" t="s">
        <v>3499</v>
      </c>
      <c r="AL299" s="41">
        <v>14138.0</v>
      </c>
      <c r="AM299" s="40" t="s">
        <v>1382</v>
      </c>
      <c r="AN299" s="40" t="s">
        <v>1383</v>
      </c>
      <c r="AO299" s="40" t="s">
        <v>224</v>
      </c>
      <c r="AP299" s="40" t="s">
        <v>3500</v>
      </c>
      <c r="AQ299" s="40" t="s">
        <v>3501</v>
      </c>
      <c r="AR299" s="40" t="s">
        <v>3502</v>
      </c>
      <c r="AS299" s="42">
        <v>1.0E79</v>
      </c>
    </row>
    <row r="300">
      <c r="A300" s="41">
        <v>299.0</v>
      </c>
      <c r="B300" s="42">
        <v>1.67E9</v>
      </c>
      <c r="C300" s="41">
        <v>55204.0</v>
      </c>
      <c r="D300" s="40" t="s">
        <v>1159</v>
      </c>
      <c r="E300" s="41" t="str">
        <f>IFERROR(__xludf.DUMMYFUNCTION("split(split(D300,""Instance_"", FALSE),"".mat"",false)"),"80_3")</f>
        <v>80_3</v>
      </c>
      <c r="F300" s="41">
        <v>80.0</v>
      </c>
      <c r="G300" s="41">
        <v>20.0</v>
      </c>
      <c r="H300" s="41">
        <v>40.0</v>
      </c>
      <c r="I300" s="44" t="s">
        <v>397</v>
      </c>
      <c r="J300" s="41">
        <v>20000.0</v>
      </c>
      <c r="K300" s="41">
        <v>10000.0</v>
      </c>
      <c r="L300" s="41">
        <v>3600.0</v>
      </c>
      <c r="M300" s="41">
        <v>1800.0</v>
      </c>
      <c r="N300" s="41">
        <v>100.0</v>
      </c>
      <c r="O300" s="40" t="s">
        <v>1370</v>
      </c>
      <c r="P300" s="40" t="s">
        <v>1371</v>
      </c>
      <c r="Q300" s="40" t="s">
        <v>1372</v>
      </c>
      <c r="R300" s="40" t="s">
        <v>1373</v>
      </c>
      <c r="S300" s="40" t="b">
        <v>0</v>
      </c>
      <c r="T300" s="40" t="s">
        <v>1373</v>
      </c>
      <c r="U300" s="40" t="s">
        <v>212</v>
      </c>
      <c r="V300" s="40" t="s">
        <v>1374</v>
      </c>
      <c r="W300" s="40" t="s">
        <v>1375</v>
      </c>
      <c r="X300" s="40" t="s">
        <v>1376</v>
      </c>
      <c r="Y300" s="40" t="s">
        <v>1377</v>
      </c>
      <c r="Z300" s="40" t="b">
        <v>0</v>
      </c>
      <c r="AA300" s="40" t="b">
        <v>1</v>
      </c>
      <c r="AB300" s="40" t="b">
        <v>0</v>
      </c>
      <c r="AC300" s="40" t="b">
        <v>0</v>
      </c>
      <c r="AD300" s="40" t="s">
        <v>3503</v>
      </c>
      <c r="AE300" s="40" t="s">
        <v>3504</v>
      </c>
      <c r="AF300" s="41">
        <v>-2.47154614309609</v>
      </c>
      <c r="AG300" s="41">
        <v>156.4384863377</v>
      </c>
      <c r="AH300" s="42">
        <v>7.29E23</v>
      </c>
      <c r="AI300" s="45">
        <v>6.36411216349486E15</v>
      </c>
      <c r="AJ300" s="40" t="s">
        <v>3505</v>
      </c>
      <c r="AK300" s="40" t="s">
        <v>3506</v>
      </c>
      <c r="AL300" s="41">
        <v>15273.0</v>
      </c>
      <c r="AM300" s="40" t="s">
        <v>1382</v>
      </c>
      <c r="AN300" s="40" t="s">
        <v>1383</v>
      </c>
      <c r="AO300" s="40" t="s">
        <v>224</v>
      </c>
      <c r="AP300" s="40" t="s">
        <v>3507</v>
      </c>
      <c r="AQ300" s="40" t="s">
        <v>3508</v>
      </c>
      <c r="AR300" s="40" t="s">
        <v>3509</v>
      </c>
      <c r="AS300" s="42">
        <v>1.0E79</v>
      </c>
    </row>
  </sheetData>
  <autoFilter ref="$A$1:$AS$10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hidden="1" min="1" max="3" width="12.63"/>
    <col customWidth="1" min="4" max="4" width="16.13"/>
    <col customWidth="1" min="5" max="5" width="23.25"/>
    <col customWidth="1" min="32" max="32" width="26.25"/>
    <col customWidth="1" min="33" max="33" width="14.63"/>
    <col customWidth="1" min="34" max="34" width="20.38"/>
  </cols>
  <sheetData>
    <row r="1">
      <c r="A1" s="40" t="s">
        <v>143</v>
      </c>
      <c r="B1" s="40" t="s">
        <v>144</v>
      </c>
      <c r="C1" s="40" t="s">
        <v>145</v>
      </c>
      <c r="D1" s="40" t="s">
        <v>146</v>
      </c>
      <c r="E1" s="40" t="s">
        <v>740</v>
      </c>
      <c r="F1" s="40" t="s">
        <v>148</v>
      </c>
      <c r="G1" s="40" t="s">
        <v>149</v>
      </c>
      <c r="H1" s="40" t="s">
        <v>150</v>
      </c>
      <c r="I1" s="40" t="s">
        <v>173</v>
      </c>
      <c r="J1" s="40" t="s">
        <v>151</v>
      </c>
      <c r="K1" s="40" t="s">
        <v>152</v>
      </c>
      <c r="L1" s="40" t="s">
        <v>153</v>
      </c>
      <c r="M1" s="40" t="s">
        <v>154</v>
      </c>
      <c r="N1" s="40" t="s">
        <v>155</v>
      </c>
      <c r="O1" s="40" t="s">
        <v>156</v>
      </c>
      <c r="P1" s="40" t="s">
        <v>157</v>
      </c>
      <c r="Q1" s="40" t="s">
        <v>158</v>
      </c>
      <c r="R1" s="40" t="s">
        <v>159</v>
      </c>
      <c r="S1" s="40" t="s">
        <v>160</v>
      </c>
      <c r="T1" s="40" t="s">
        <v>161</v>
      </c>
      <c r="U1" s="40" t="s">
        <v>162</v>
      </c>
      <c r="V1" s="40" t="s">
        <v>163</v>
      </c>
      <c r="W1" s="40" t="s">
        <v>164</v>
      </c>
      <c r="X1" s="40" t="s">
        <v>165</v>
      </c>
      <c r="Y1" s="40" t="s">
        <v>166</v>
      </c>
      <c r="Z1" s="40" t="s">
        <v>167</v>
      </c>
      <c r="AA1" s="40" t="s">
        <v>168</v>
      </c>
      <c r="AB1" s="40" t="s">
        <v>169</v>
      </c>
      <c r="AC1" s="40" t="s">
        <v>170</v>
      </c>
      <c r="AD1" s="40" t="s">
        <v>178</v>
      </c>
      <c r="AE1" s="40" t="s">
        <v>179</v>
      </c>
      <c r="AF1" s="40" t="s">
        <v>174</v>
      </c>
      <c r="AG1" s="40" t="s">
        <v>177</v>
      </c>
      <c r="AH1" s="40" t="s">
        <v>199</v>
      </c>
      <c r="AI1" s="40" t="s">
        <v>175</v>
      </c>
      <c r="AJ1" s="40" t="s">
        <v>195</v>
      </c>
      <c r="AK1" s="40" t="s">
        <v>1368</v>
      </c>
      <c r="AL1" s="40" t="s">
        <v>176</v>
      </c>
      <c r="AM1" s="40" t="s">
        <v>180</v>
      </c>
      <c r="AN1" s="40" t="s">
        <v>205</v>
      </c>
      <c r="AO1" s="40" t="s">
        <v>204</v>
      </c>
      <c r="AP1" s="40" t="s">
        <v>192</v>
      </c>
      <c r="AQ1" s="40" t="s">
        <v>193</v>
      </c>
      <c r="AR1" s="40" t="s">
        <v>194</v>
      </c>
      <c r="AS1" s="40" t="s">
        <v>1369</v>
      </c>
      <c r="AT1" s="40"/>
    </row>
    <row r="2">
      <c r="A2" s="41">
        <v>15.0</v>
      </c>
      <c r="B2" s="42">
        <v>1.67E9</v>
      </c>
      <c r="C2" s="41">
        <v>871311.0</v>
      </c>
      <c r="D2" s="40" t="s">
        <v>992</v>
      </c>
      <c r="E2" s="41" t="str">
        <f>IFERROR(__xludf.DUMMYFUNCTION("split(split(D2,""Instance_"", FALSE),"".mat"",false)"),"40_1")</f>
        <v>40_1</v>
      </c>
      <c r="F2" s="41">
        <v>40.0</v>
      </c>
      <c r="G2" s="41">
        <v>10.0</v>
      </c>
      <c r="H2" s="41">
        <v>20.0</v>
      </c>
      <c r="I2" s="41">
        <v>-1.55381</v>
      </c>
      <c r="J2" s="41">
        <v>20000.0</v>
      </c>
      <c r="K2" s="41">
        <v>10000.0</v>
      </c>
      <c r="L2" s="41">
        <v>3600.0</v>
      </c>
      <c r="M2" s="41">
        <v>1800.0</v>
      </c>
      <c r="N2" s="41">
        <v>100.0</v>
      </c>
      <c r="O2" s="40" t="s">
        <v>1370</v>
      </c>
      <c r="P2" s="40" t="s">
        <v>1371</v>
      </c>
      <c r="Q2" s="40" t="s">
        <v>1372</v>
      </c>
      <c r="R2" s="40" t="s">
        <v>1373</v>
      </c>
      <c r="S2" s="40" t="b">
        <v>0</v>
      </c>
      <c r="T2" s="40" t="s">
        <v>1373</v>
      </c>
      <c r="U2" s="47" t="s">
        <v>212</v>
      </c>
      <c r="V2" s="41">
        <v>0.1</v>
      </c>
      <c r="W2" s="41">
        <v>0.9</v>
      </c>
      <c r="X2" s="41">
        <v>0.3</v>
      </c>
      <c r="Y2" s="41">
        <v>0.5</v>
      </c>
      <c r="Z2" s="40" t="b">
        <v>0</v>
      </c>
      <c r="AA2" s="40" t="b">
        <v>1</v>
      </c>
      <c r="AB2" s="40" t="b">
        <v>0</v>
      </c>
      <c r="AC2" s="40" t="b">
        <v>0</v>
      </c>
      <c r="AD2" s="41" t="s">
        <v>3510</v>
      </c>
      <c r="AE2" s="41" t="s">
        <v>3511</v>
      </c>
      <c r="AF2" s="41">
        <v>-1.59985300380247</v>
      </c>
      <c r="AG2" s="42">
        <v>60.98442</v>
      </c>
      <c r="AH2" s="42">
        <v>8.09E10</v>
      </c>
      <c r="AI2" s="46">
        <v>-0.02963</v>
      </c>
      <c r="AJ2" s="40" t="s">
        <v>2803</v>
      </c>
      <c r="AK2" s="40" t="s">
        <v>3512</v>
      </c>
      <c r="AL2" s="41">
        <v>10286.0</v>
      </c>
      <c r="AM2" s="40" t="s">
        <v>1382</v>
      </c>
      <c r="AN2" s="40" t="s">
        <v>1383</v>
      </c>
      <c r="AO2" s="40" t="s">
        <v>3513</v>
      </c>
      <c r="AP2" s="40" t="s">
        <v>3514</v>
      </c>
      <c r="AQ2" s="40" t="s">
        <v>3515</v>
      </c>
      <c r="AR2" s="40" t="s">
        <v>3516</v>
      </c>
      <c r="AS2" s="42">
        <v>1.0E36</v>
      </c>
      <c r="AT2" s="42"/>
    </row>
    <row r="3">
      <c r="A3" s="41">
        <v>17.0</v>
      </c>
      <c r="B3" s="42">
        <v>1.67E9</v>
      </c>
      <c r="C3" s="41">
        <v>775023.0</v>
      </c>
      <c r="D3" s="40" t="s">
        <v>992</v>
      </c>
      <c r="E3" s="41" t="str">
        <f>IFERROR(__xludf.DUMMYFUNCTION("split(split(D3,""Instance_"", FALSE),"".mat"",false)"),"40_1")</f>
        <v>40_1</v>
      </c>
      <c r="F3" s="41">
        <v>40.0</v>
      </c>
      <c r="G3" s="41">
        <v>10.0</v>
      </c>
      <c r="H3" s="41">
        <v>20.0</v>
      </c>
      <c r="I3" s="41">
        <v>-1.55381</v>
      </c>
      <c r="J3" s="41">
        <v>20000.0</v>
      </c>
      <c r="K3" s="41">
        <v>10000.0</v>
      </c>
      <c r="L3" s="41">
        <v>3600.0</v>
      </c>
      <c r="M3" s="41">
        <v>1800.0</v>
      </c>
      <c r="N3" s="41">
        <v>100.0</v>
      </c>
      <c r="O3" s="40" t="s">
        <v>1370</v>
      </c>
      <c r="P3" s="40" t="s">
        <v>1371</v>
      </c>
      <c r="Q3" s="40" t="s">
        <v>1372</v>
      </c>
      <c r="R3" s="40" t="s">
        <v>1373</v>
      </c>
      <c r="S3" s="40" t="b">
        <v>0</v>
      </c>
      <c r="T3" s="40" t="s">
        <v>1373</v>
      </c>
      <c r="U3" s="47" t="s">
        <v>212</v>
      </c>
      <c r="V3" s="41">
        <v>0.1</v>
      </c>
      <c r="W3" s="41">
        <v>0.9</v>
      </c>
      <c r="X3" s="41">
        <v>0.3</v>
      </c>
      <c r="Y3" s="41">
        <v>0.5</v>
      </c>
      <c r="Z3" s="40" t="b">
        <v>0</v>
      </c>
      <c r="AA3" s="40" t="b">
        <v>1</v>
      </c>
      <c r="AB3" s="40" t="b">
        <v>0</v>
      </c>
      <c r="AC3" s="40" t="b">
        <v>0</v>
      </c>
      <c r="AD3" s="41" t="s">
        <v>3517</v>
      </c>
      <c r="AE3" s="41" t="s">
        <v>3518</v>
      </c>
      <c r="AF3" s="41">
        <v>-1.59310544905284</v>
      </c>
      <c r="AG3" s="42">
        <v>61.0313</v>
      </c>
      <c r="AH3" s="42">
        <v>1.23E10</v>
      </c>
      <c r="AI3" s="46">
        <v>-0.02529</v>
      </c>
      <c r="AJ3" s="40" t="s">
        <v>3519</v>
      </c>
      <c r="AK3" s="40" t="s">
        <v>3520</v>
      </c>
      <c r="AL3" s="41">
        <v>10378.0</v>
      </c>
      <c r="AM3" s="40" t="s">
        <v>1382</v>
      </c>
      <c r="AN3" s="40" t="s">
        <v>1383</v>
      </c>
      <c r="AO3" s="40" t="s">
        <v>3513</v>
      </c>
      <c r="AP3" s="40" t="s">
        <v>3521</v>
      </c>
      <c r="AQ3" s="40" t="s">
        <v>3522</v>
      </c>
      <c r="AR3" s="40" t="s">
        <v>3523</v>
      </c>
      <c r="AS3" s="42">
        <v>1.01E33</v>
      </c>
      <c r="AT3" s="42"/>
    </row>
    <row r="4">
      <c r="A4" s="41">
        <v>12.0</v>
      </c>
      <c r="B4" s="42">
        <v>1.67E9</v>
      </c>
      <c r="C4" s="41">
        <v>405648.0</v>
      </c>
      <c r="D4" s="40" t="s">
        <v>992</v>
      </c>
      <c r="E4" s="41" t="str">
        <f>IFERROR(__xludf.DUMMYFUNCTION("split(split(D4,""Instance_"", FALSE),"".mat"",false)"),"40_1")</f>
        <v>40_1</v>
      </c>
      <c r="F4" s="41">
        <v>40.0</v>
      </c>
      <c r="G4" s="41">
        <v>10.0</v>
      </c>
      <c r="H4" s="41">
        <v>20.0</v>
      </c>
      <c r="I4" s="41">
        <v>-1.55381</v>
      </c>
      <c r="J4" s="41">
        <v>20000.0</v>
      </c>
      <c r="K4" s="41">
        <v>10000.0</v>
      </c>
      <c r="L4" s="41">
        <v>3600.0</v>
      </c>
      <c r="M4" s="41">
        <v>1800.0</v>
      </c>
      <c r="N4" s="41">
        <v>100.0</v>
      </c>
      <c r="O4" s="40" t="s">
        <v>1370</v>
      </c>
      <c r="P4" s="40" t="s">
        <v>1371</v>
      </c>
      <c r="Q4" s="40" t="s">
        <v>1372</v>
      </c>
      <c r="R4" s="40" t="s">
        <v>1373</v>
      </c>
      <c r="S4" s="40" t="b">
        <v>0</v>
      </c>
      <c r="T4" s="40" t="s">
        <v>1373</v>
      </c>
      <c r="U4" s="47" t="s">
        <v>212</v>
      </c>
      <c r="V4" s="41">
        <v>0.1</v>
      </c>
      <c r="W4" s="41">
        <v>0.9</v>
      </c>
      <c r="X4" s="41">
        <v>0.3</v>
      </c>
      <c r="Y4" s="41">
        <v>0.5</v>
      </c>
      <c r="Z4" s="40" t="b">
        <v>0</v>
      </c>
      <c r="AA4" s="40" t="b">
        <v>1</v>
      </c>
      <c r="AB4" s="40" t="b">
        <v>0</v>
      </c>
      <c r="AC4" s="40" t="b">
        <v>0</v>
      </c>
      <c r="AD4" s="41" t="s">
        <v>3524</v>
      </c>
      <c r="AE4" s="41" t="s">
        <v>3525</v>
      </c>
      <c r="AF4" s="41">
        <v>-1.58268878112174</v>
      </c>
      <c r="AG4" s="42">
        <v>70.31259</v>
      </c>
      <c r="AH4" s="42">
        <v>1.88E10</v>
      </c>
      <c r="AI4" s="46">
        <v>-0.01859</v>
      </c>
      <c r="AJ4" s="40" t="s">
        <v>3526</v>
      </c>
      <c r="AK4" s="40" t="s">
        <v>3527</v>
      </c>
      <c r="AL4" s="41">
        <v>11926.0</v>
      </c>
      <c r="AM4" s="40" t="s">
        <v>1382</v>
      </c>
      <c r="AN4" s="40" t="s">
        <v>1383</v>
      </c>
      <c r="AO4" s="40" t="s">
        <v>3513</v>
      </c>
      <c r="AP4" s="40" t="s">
        <v>3528</v>
      </c>
      <c r="AQ4" s="40" t="s">
        <v>3529</v>
      </c>
      <c r="AR4" s="40" t="s">
        <v>3530</v>
      </c>
      <c r="AS4" s="42">
        <v>1.0E34</v>
      </c>
      <c r="AT4" s="42"/>
    </row>
    <row r="5">
      <c r="A5" s="41">
        <v>13.0</v>
      </c>
      <c r="B5" s="42">
        <v>1.67E9</v>
      </c>
      <c r="C5" s="41">
        <v>1407.0</v>
      </c>
      <c r="D5" s="40" t="s">
        <v>992</v>
      </c>
      <c r="E5" s="41" t="str">
        <f>IFERROR(__xludf.DUMMYFUNCTION("split(split(D5,""Instance_"", FALSE),"".mat"",false)"),"40_1")</f>
        <v>40_1</v>
      </c>
      <c r="F5" s="41">
        <v>40.0</v>
      </c>
      <c r="G5" s="41">
        <v>10.0</v>
      </c>
      <c r="H5" s="41">
        <v>20.0</v>
      </c>
      <c r="I5" s="41">
        <v>-1.55381</v>
      </c>
      <c r="J5" s="41">
        <v>20000.0</v>
      </c>
      <c r="K5" s="41">
        <v>10000.0</v>
      </c>
      <c r="L5" s="41">
        <v>3600.0</v>
      </c>
      <c r="M5" s="41">
        <v>1800.0</v>
      </c>
      <c r="N5" s="41">
        <v>100.0</v>
      </c>
      <c r="O5" s="40" t="s">
        <v>1370</v>
      </c>
      <c r="P5" s="40" t="s">
        <v>1371</v>
      </c>
      <c r="Q5" s="40" t="s">
        <v>1372</v>
      </c>
      <c r="R5" s="40" t="s">
        <v>1373</v>
      </c>
      <c r="S5" s="40" t="b">
        <v>0</v>
      </c>
      <c r="T5" s="40" t="s">
        <v>1373</v>
      </c>
      <c r="U5" s="47" t="s">
        <v>212</v>
      </c>
      <c r="V5" s="41">
        <v>0.1</v>
      </c>
      <c r="W5" s="41">
        <v>0.9</v>
      </c>
      <c r="X5" s="41">
        <v>0.3</v>
      </c>
      <c r="Y5" s="41">
        <v>0.5</v>
      </c>
      <c r="Z5" s="40" t="b">
        <v>0</v>
      </c>
      <c r="AA5" s="40" t="b">
        <v>1</v>
      </c>
      <c r="AB5" s="40" t="b">
        <v>0</v>
      </c>
      <c r="AC5" s="40" t="b">
        <v>0</v>
      </c>
      <c r="AD5" s="41" t="s">
        <v>3531</v>
      </c>
      <c r="AE5" s="41" t="s">
        <v>3532</v>
      </c>
      <c r="AF5" s="41">
        <v>-1.58268878112174</v>
      </c>
      <c r="AG5" s="42">
        <v>64.00005</v>
      </c>
      <c r="AH5" s="42">
        <v>2.73E10</v>
      </c>
      <c r="AI5" s="46">
        <v>-0.01859</v>
      </c>
      <c r="AJ5" s="40" t="s">
        <v>3526</v>
      </c>
      <c r="AK5" s="40" t="s">
        <v>3533</v>
      </c>
      <c r="AL5" s="41">
        <v>10796.0</v>
      </c>
      <c r="AM5" s="40" t="s">
        <v>1382</v>
      </c>
      <c r="AN5" s="40" t="s">
        <v>1383</v>
      </c>
      <c r="AO5" s="40" t="s">
        <v>3513</v>
      </c>
      <c r="AP5" s="40" t="s">
        <v>3534</v>
      </c>
      <c r="AQ5" s="40" t="s">
        <v>3535</v>
      </c>
      <c r="AR5" s="40" t="s">
        <v>3536</v>
      </c>
      <c r="AS5" s="42">
        <v>1.1E34</v>
      </c>
      <c r="AT5" s="42"/>
    </row>
    <row r="6">
      <c r="A6" s="41">
        <v>18.0</v>
      </c>
      <c r="B6" s="42">
        <v>1.67E9</v>
      </c>
      <c r="C6" s="41">
        <v>1379.0</v>
      </c>
      <c r="D6" s="40" t="s">
        <v>992</v>
      </c>
      <c r="E6" s="41" t="str">
        <f>IFERROR(__xludf.DUMMYFUNCTION("split(split(D6,""Instance_"", FALSE),"".mat"",false)"),"40_1")</f>
        <v>40_1</v>
      </c>
      <c r="F6" s="41">
        <v>40.0</v>
      </c>
      <c r="G6" s="41">
        <v>10.0</v>
      </c>
      <c r="H6" s="41">
        <v>20.0</v>
      </c>
      <c r="I6" s="41">
        <v>-1.55381</v>
      </c>
      <c r="J6" s="41">
        <v>20000.0</v>
      </c>
      <c r="K6" s="41">
        <v>10000.0</v>
      </c>
      <c r="L6" s="41">
        <v>3600.0</v>
      </c>
      <c r="M6" s="41">
        <v>1800.0</v>
      </c>
      <c r="N6" s="41">
        <v>100.0</v>
      </c>
      <c r="O6" s="40" t="s">
        <v>1370</v>
      </c>
      <c r="P6" s="40" t="s">
        <v>1371</v>
      </c>
      <c r="Q6" s="40" t="s">
        <v>1372</v>
      </c>
      <c r="R6" s="40" t="s">
        <v>1373</v>
      </c>
      <c r="S6" s="40" t="b">
        <v>0</v>
      </c>
      <c r="T6" s="40" t="s">
        <v>1373</v>
      </c>
      <c r="U6" s="47" t="s">
        <v>212</v>
      </c>
      <c r="V6" s="41">
        <v>0.1</v>
      </c>
      <c r="W6" s="41">
        <v>0.9</v>
      </c>
      <c r="X6" s="41">
        <v>0.3</v>
      </c>
      <c r="Y6" s="41">
        <v>0.5</v>
      </c>
      <c r="Z6" s="40" t="b">
        <v>0</v>
      </c>
      <c r="AA6" s="40" t="b">
        <v>1</v>
      </c>
      <c r="AB6" s="40" t="b">
        <v>0</v>
      </c>
      <c r="AC6" s="40" t="b">
        <v>0</v>
      </c>
      <c r="AD6" s="41" t="s">
        <v>3537</v>
      </c>
      <c r="AE6" s="41" t="s">
        <v>3538</v>
      </c>
      <c r="AF6" s="41">
        <v>-1.57098055183899</v>
      </c>
      <c r="AG6" s="42">
        <v>62.31251</v>
      </c>
      <c r="AH6" s="42">
        <v>2.18E11</v>
      </c>
      <c r="AI6" s="46">
        <v>-0.01105</v>
      </c>
      <c r="AJ6" s="40" t="s">
        <v>3539</v>
      </c>
      <c r="AK6" s="40" t="s">
        <v>3540</v>
      </c>
      <c r="AL6" s="41">
        <v>10599.0</v>
      </c>
      <c r="AM6" s="40" t="s">
        <v>1382</v>
      </c>
      <c r="AN6" s="40" t="s">
        <v>1383</v>
      </c>
      <c r="AO6" s="40" t="s">
        <v>3513</v>
      </c>
      <c r="AP6" s="40" t="s">
        <v>3541</v>
      </c>
      <c r="AQ6" s="40" t="s">
        <v>3542</v>
      </c>
      <c r="AR6" s="40" t="s">
        <v>3543</v>
      </c>
      <c r="AS6" s="42">
        <v>1.1E37</v>
      </c>
      <c r="AT6" s="42"/>
    </row>
    <row r="7">
      <c r="A7" s="41">
        <v>10.0</v>
      </c>
      <c r="B7" s="42">
        <v>1.67E9</v>
      </c>
      <c r="C7" s="41">
        <v>122467.0</v>
      </c>
      <c r="D7" s="40" t="s">
        <v>992</v>
      </c>
      <c r="E7" s="41" t="str">
        <f>IFERROR(__xludf.DUMMYFUNCTION("split(split(D7,""Instance_"", FALSE),"".mat"",false)"),"40_1")</f>
        <v>40_1</v>
      </c>
      <c r="F7" s="41">
        <v>40.0</v>
      </c>
      <c r="G7" s="41">
        <v>10.0</v>
      </c>
      <c r="H7" s="41">
        <v>20.0</v>
      </c>
      <c r="I7" s="41">
        <v>-1.55381</v>
      </c>
      <c r="J7" s="41">
        <v>20000.0</v>
      </c>
      <c r="K7" s="41">
        <v>10000.0</v>
      </c>
      <c r="L7" s="41">
        <v>3600.0</v>
      </c>
      <c r="M7" s="41">
        <v>1800.0</v>
      </c>
      <c r="N7" s="41">
        <v>100.0</v>
      </c>
      <c r="O7" s="40" t="s">
        <v>1370</v>
      </c>
      <c r="P7" s="40" t="s">
        <v>1371</v>
      </c>
      <c r="Q7" s="40" t="s">
        <v>1372</v>
      </c>
      <c r="R7" s="40" t="s">
        <v>1373</v>
      </c>
      <c r="S7" s="40" t="b">
        <v>0</v>
      </c>
      <c r="T7" s="40" t="s">
        <v>1373</v>
      </c>
      <c r="U7" s="47" t="s">
        <v>212</v>
      </c>
      <c r="V7" s="41">
        <v>0.1</v>
      </c>
      <c r="W7" s="41">
        <v>0.9</v>
      </c>
      <c r="X7" s="41">
        <v>0.3</v>
      </c>
      <c r="Y7" s="41">
        <v>0.5</v>
      </c>
      <c r="Z7" s="40" t="b">
        <v>0</v>
      </c>
      <c r="AA7" s="40" t="b">
        <v>1</v>
      </c>
      <c r="AB7" s="40" t="b">
        <v>0</v>
      </c>
      <c r="AC7" s="40" t="b">
        <v>0</v>
      </c>
      <c r="AD7" s="41" t="s">
        <v>3544</v>
      </c>
      <c r="AE7" s="41" t="s">
        <v>3545</v>
      </c>
      <c r="AF7" s="41">
        <v>-1.56422703704938</v>
      </c>
      <c r="AG7" s="42">
        <v>66.00003</v>
      </c>
      <c r="AH7" s="42">
        <v>1.49E11</v>
      </c>
      <c r="AI7" s="46">
        <v>-0.00671</v>
      </c>
      <c r="AJ7" s="40" t="s">
        <v>3546</v>
      </c>
      <c r="AK7" s="40" t="s">
        <v>3547</v>
      </c>
      <c r="AL7" s="41">
        <v>11096.0</v>
      </c>
      <c r="AM7" s="40" t="s">
        <v>1382</v>
      </c>
      <c r="AN7" s="40" t="s">
        <v>1383</v>
      </c>
      <c r="AO7" s="40" t="s">
        <v>3513</v>
      </c>
      <c r="AP7" s="40" t="s">
        <v>3548</v>
      </c>
      <c r="AQ7" s="40" t="s">
        <v>3549</v>
      </c>
      <c r="AR7" s="40" t="s">
        <v>3550</v>
      </c>
      <c r="AS7" s="42">
        <v>1.0E37</v>
      </c>
      <c r="AT7" s="42"/>
    </row>
    <row r="8">
      <c r="A8" s="41">
        <v>16.0</v>
      </c>
      <c r="B8" s="42">
        <v>1.67E9</v>
      </c>
      <c r="C8" s="41">
        <v>160543.0</v>
      </c>
      <c r="D8" s="40" t="s">
        <v>992</v>
      </c>
      <c r="E8" s="41" t="str">
        <f>IFERROR(__xludf.DUMMYFUNCTION("split(split(D8,""Instance_"", FALSE),"".mat"",false)"),"40_1")</f>
        <v>40_1</v>
      </c>
      <c r="F8" s="41">
        <v>40.0</v>
      </c>
      <c r="G8" s="41">
        <v>10.0</v>
      </c>
      <c r="H8" s="41">
        <v>20.0</v>
      </c>
      <c r="I8" s="41">
        <v>-1.55381</v>
      </c>
      <c r="J8" s="41">
        <v>20000.0</v>
      </c>
      <c r="K8" s="41">
        <v>10000.0</v>
      </c>
      <c r="L8" s="41">
        <v>3600.0</v>
      </c>
      <c r="M8" s="41">
        <v>1800.0</v>
      </c>
      <c r="N8" s="41">
        <v>100.0</v>
      </c>
      <c r="O8" s="40" t="s">
        <v>1370</v>
      </c>
      <c r="P8" s="40" t="s">
        <v>1371</v>
      </c>
      <c r="Q8" s="40" t="s">
        <v>1372</v>
      </c>
      <c r="R8" s="40" t="s">
        <v>1373</v>
      </c>
      <c r="S8" s="40" t="b">
        <v>0</v>
      </c>
      <c r="T8" s="40" t="s">
        <v>1373</v>
      </c>
      <c r="U8" s="47" t="s">
        <v>212</v>
      </c>
      <c r="V8" s="41">
        <v>0.1</v>
      </c>
      <c r="W8" s="41">
        <v>0.9</v>
      </c>
      <c r="X8" s="41">
        <v>0.3</v>
      </c>
      <c r="Y8" s="41">
        <v>0.5</v>
      </c>
      <c r="Z8" s="40" t="b">
        <v>0</v>
      </c>
      <c r="AA8" s="40" t="b">
        <v>1</v>
      </c>
      <c r="AB8" s="40" t="b">
        <v>0</v>
      </c>
      <c r="AC8" s="40" t="b">
        <v>0</v>
      </c>
      <c r="AD8" s="41" t="s">
        <v>3551</v>
      </c>
      <c r="AE8" s="41" t="s">
        <v>3552</v>
      </c>
      <c r="AF8" s="41">
        <v>-1.56422703704938</v>
      </c>
      <c r="AG8" s="42">
        <v>112.4533</v>
      </c>
      <c r="AH8" s="42">
        <v>1.49E11</v>
      </c>
      <c r="AI8" s="46">
        <v>-0.00671</v>
      </c>
      <c r="AJ8" s="40" t="s">
        <v>3546</v>
      </c>
      <c r="AK8" s="40" t="s">
        <v>3553</v>
      </c>
      <c r="AL8" s="41">
        <v>19052.0</v>
      </c>
      <c r="AM8" s="40" t="s">
        <v>1382</v>
      </c>
      <c r="AN8" s="40" t="s">
        <v>1383</v>
      </c>
      <c r="AO8" s="40" t="s">
        <v>3513</v>
      </c>
      <c r="AP8" s="40" t="s">
        <v>3554</v>
      </c>
      <c r="AQ8" s="40" t="s">
        <v>3555</v>
      </c>
      <c r="AR8" s="40" t="s">
        <v>3556</v>
      </c>
      <c r="AS8" s="42">
        <v>1.0E37</v>
      </c>
      <c r="AT8" s="42"/>
    </row>
    <row r="9">
      <c r="A9" s="41">
        <v>19.0</v>
      </c>
      <c r="B9" s="42">
        <v>1.67E9</v>
      </c>
      <c r="C9" s="41">
        <v>966650.0</v>
      </c>
      <c r="D9" s="40" t="s">
        <v>992</v>
      </c>
      <c r="E9" s="41" t="str">
        <f>IFERROR(__xludf.DUMMYFUNCTION("split(split(D9,""Instance_"", FALSE),"".mat"",false)"),"40_1")</f>
        <v>40_1</v>
      </c>
      <c r="F9" s="41">
        <v>40.0</v>
      </c>
      <c r="G9" s="41">
        <v>10.0</v>
      </c>
      <c r="H9" s="41">
        <v>20.0</v>
      </c>
      <c r="I9" s="41">
        <v>-1.55381</v>
      </c>
      <c r="J9" s="41">
        <v>20000.0</v>
      </c>
      <c r="K9" s="41">
        <v>10000.0</v>
      </c>
      <c r="L9" s="41">
        <v>3600.0</v>
      </c>
      <c r="M9" s="41">
        <v>1800.0</v>
      </c>
      <c r="N9" s="41">
        <v>100.0</v>
      </c>
      <c r="O9" s="40" t="s">
        <v>1370</v>
      </c>
      <c r="P9" s="40" t="s">
        <v>1371</v>
      </c>
      <c r="Q9" s="40" t="s">
        <v>1372</v>
      </c>
      <c r="R9" s="40" t="s">
        <v>1373</v>
      </c>
      <c r="S9" s="40" t="b">
        <v>0</v>
      </c>
      <c r="T9" s="40" t="s">
        <v>1373</v>
      </c>
      <c r="U9" s="47" t="s">
        <v>212</v>
      </c>
      <c r="V9" s="41">
        <v>0.1</v>
      </c>
      <c r="W9" s="41">
        <v>0.9</v>
      </c>
      <c r="X9" s="41">
        <v>0.3</v>
      </c>
      <c r="Y9" s="41">
        <v>0.5</v>
      </c>
      <c r="Z9" s="40" t="b">
        <v>0</v>
      </c>
      <c r="AA9" s="40" t="b">
        <v>1</v>
      </c>
      <c r="AB9" s="40" t="b">
        <v>0</v>
      </c>
      <c r="AC9" s="40" t="b">
        <v>0</v>
      </c>
      <c r="AD9" s="41" t="s">
        <v>3557</v>
      </c>
      <c r="AE9" s="41" t="s">
        <v>3558</v>
      </c>
      <c r="AF9" s="41">
        <v>-1.56422703704938</v>
      </c>
      <c r="AG9" s="42">
        <v>64.07821</v>
      </c>
      <c r="AH9" s="42">
        <v>1.49E11</v>
      </c>
      <c r="AI9" s="46">
        <v>-0.00671</v>
      </c>
      <c r="AJ9" s="40" t="s">
        <v>3546</v>
      </c>
      <c r="AK9" s="40" t="s">
        <v>3559</v>
      </c>
      <c r="AL9" s="41">
        <v>10889.0</v>
      </c>
      <c r="AM9" s="40" t="s">
        <v>1382</v>
      </c>
      <c r="AN9" s="40" t="s">
        <v>1383</v>
      </c>
      <c r="AO9" s="40" t="s">
        <v>3513</v>
      </c>
      <c r="AP9" s="40" t="s">
        <v>3560</v>
      </c>
      <c r="AQ9" s="40" t="s">
        <v>3561</v>
      </c>
      <c r="AR9" s="40" t="s">
        <v>3562</v>
      </c>
      <c r="AS9" s="42">
        <v>1.0E37</v>
      </c>
      <c r="AT9" s="42"/>
    </row>
    <row r="10">
      <c r="A10" s="41">
        <v>11.0</v>
      </c>
      <c r="B10" s="42">
        <v>1.67E9</v>
      </c>
      <c r="C10" s="41">
        <v>304456.0</v>
      </c>
      <c r="D10" s="40" t="s">
        <v>992</v>
      </c>
      <c r="E10" s="41" t="str">
        <f>IFERROR(__xludf.DUMMYFUNCTION("split(split(D10,""Instance_"", FALSE),"".mat"",false)"),"40_1")</f>
        <v>40_1</v>
      </c>
      <c r="F10" s="41">
        <v>40.0</v>
      </c>
      <c r="G10" s="41">
        <v>10.0</v>
      </c>
      <c r="H10" s="41">
        <v>20.0</v>
      </c>
      <c r="I10" s="41">
        <v>-1.55381</v>
      </c>
      <c r="J10" s="41">
        <v>20000.0</v>
      </c>
      <c r="K10" s="41">
        <v>10000.0</v>
      </c>
      <c r="L10" s="41">
        <v>3600.0</v>
      </c>
      <c r="M10" s="41">
        <v>1800.0</v>
      </c>
      <c r="N10" s="41">
        <v>100.0</v>
      </c>
      <c r="O10" s="40" t="s">
        <v>1370</v>
      </c>
      <c r="P10" s="40" t="s">
        <v>1371</v>
      </c>
      <c r="Q10" s="40" t="s">
        <v>1372</v>
      </c>
      <c r="R10" s="40" t="s">
        <v>1373</v>
      </c>
      <c r="S10" s="40" t="b">
        <v>0</v>
      </c>
      <c r="T10" s="40" t="s">
        <v>1373</v>
      </c>
      <c r="U10" s="47" t="s">
        <v>212</v>
      </c>
      <c r="V10" s="42">
        <v>0.1</v>
      </c>
      <c r="W10" s="41">
        <v>0.9</v>
      </c>
      <c r="X10" s="41">
        <v>0.3</v>
      </c>
      <c r="Y10" s="41">
        <v>0.5</v>
      </c>
      <c r="Z10" s="40" t="b">
        <v>0</v>
      </c>
      <c r="AA10" s="40" t="b">
        <v>1</v>
      </c>
      <c r="AB10" s="40" t="b">
        <v>0</v>
      </c>
      <c r="AC10" s="40" t="b">
        <v>0</v>
      </c>
      <c r="AD10" s="41" t="s">
        <v>3563</v>
      </c>
      <c r="AE10" s="41" t="s">
        <v>3564</v>
      </c>
      <c r="AF10" s="41">
        <v>-1.55380653751574</v>
      </c>
      <c r="AG10" s="42">
        <v>68.21873</v>
      </c>
      <c r="AH10" s="42">
        <v>1.58E11</v>
      </c>
      <c r="AI10" s="42">
        <v>7.15E-16</v>
      </c>
      <c r="AJ10" s="40" t="s">
        <v>3565</v>
      </c>
      <c r="AK10" s="40" t="s">
        <v>3566</v>
      </c>
      <c r="AL10" s="41">
        <v>11615.0</v>
      </c>
      <c r="AM10" s="40" t="s">
        <v>1382</v>
      </c>
      <c r="AN10" s="40" t="s">
        <v>1383</v>
      </c>
      <c r="AO10" s="40" t="s">
        <v>3513</v>
      </c>
      <c r="AP10" s="40" t="s">
        <v>3567</v>
      </c>
      <c r="AQ10" s="40" t="s">
        <v>3568</v>
      </c>
      <c r="AR10" s="40" t="s">
        <v>3569</v>
      </c>
      <c r="AS10" s="42">
        <v>1.0E37</v>
      </c>
      <c r="AT10" s="42"/>
    </row>
    <row r="11">
      <c r="A11" s="41">
        <v>14.0</v>
      </c>
      <c r="B11" s="42">
        <v>1.67E9</v>
      </c>
      <c r="C11" s="41">
        <v>20288.0</v>
      </c>
      <c r="D11" s="40" t="s">
        <v>992</v>
      </c>
      <c r="E11" s="41" t="str">
        <f>IFERROR(__xludf.DUMMYFUNCTION("split(split(D11,""Instance_"", FALSE),"".mat"",false)"),"40_1")</f>
        <v>40_1</v>
      </c>
      <c r="F11" s="41">
        <v>40.0</v>
      </c>
      <c r="G11" s="41">
        <v>10.0</v>
      </c>
      <c r="H11" s="41">
        <v>20.0</v>
      </c>
      <c r="I11" s="41">
        <v>-1.55381</v>
      </c>
      <c r="J11" s="41">
        <v>20000.0</v>
      </c>
      <c r="K11" s="41">
        <v>10000.0</v>
      </c>
      <c r="L11" s="41">
        <v>3600.0</v>
      </c>
      <c r="M11" s="41">
        <v>1800.0</v>
      </c>
      <c r="N11" s="41">
        <v>100.0</v>
      </c>
      <c r="O11" s="40" t="s">
        <v>1370</v>
      </c>
      <c r="P11" s="40" t="s">
        <v>1371</v>
      </c>
      <c r="Q11" s="40" t="s">
        <v>1372</v>
      </c>
      <c r="R11" s="40" t="s">
        <v>1373</v>
      </c>
      <c r="S11" s="40" t="b">
        <v>0</v>
      </c>
      <c r="T11" s="40" t="s">
        <v>1373</v>
      </c>
      <c r="U11" s="47" t="s">
        <v>212</v>
      </c>
      <c r="V11" s="42">
        <v>0.1</v>
      </c>
      <c r="W11" s="41">
        <v>0.9</v>
      </c>
      <c r="X11" s="41">
        <v>0.3</v>
      </c>
      <c r="Y11" s="41">
        <v>0.5</v>
      </c>
      <c r="Z11" s="40" t="b">
        <v>0</v>
      </c>
      <c r="AA11" s="40" t="b">
        <v>1</v>
      </c>
      <c r="AB11" s="40" t="b">
        <v>0</v>
      </c>
      <c r="AC11" s="40" t="b">
        <v>0</v>
      </c>
      <c r="AD11" s="41" t="s">
        <v>3570</v>
      </c>
      <c r="AE11" s="41" t="s">
        <v>3571</v>
      </c>
      <c r="AF11" s="41">
        <v>-1.55380653751574</v>
      </c>
      <c r="AG11" s="42">
        <v>66.51587</v>
      </c>
      <c r="AH11" s="42">
        <v>1.58E11</v>
      </c>
      <c r="AI11" s="42">
        <v>7.15E-16</v>
      </c>
      <c r="AJ11" s="40" t="s">
        <v>3565</v>
      </c>
      <c r="AK11" s="40" t="s">
        <v>3566</v>
      </c>
      <c r="AL11" s="41">
        <v>11217.0</v>
      </c>
      <c r="AM11" s="40" t="s">
        <v>1382</v>
      </c>
      <c r="AN11" s="40" t="s">
        <v>1383</v>
      </c>
      <c r="AO11" s="40" t="s">
        <v>3513</v>
      </c>
      <c r="AP11" s="40" t="s">
        <v>3572</v>
      </c>
      <c r="AQ11" s="40" t="s">
        <v>3573</v>
      </c>
      <c r="AR11" s="40" t="s">
        <v>3574</v>
      </c>
      <c r="AS11" s="42">
        <v>1.0E37</v>
      </c>
      <c r="AT11" s="42"/>
    </row>
    <row r="12">
      <c r="A12" s="41">
        <v>27.0</v>
      </c>
      <c r="B12" s="42">
        <v>1.67E9</v>
      </c>
      <c r="C12" s="41">
        <v>463452.0</v>
      </c>
      <c r="D12" s="40" t="s">
        <v>1013</v>
      </c>
      <c r="E12" s="41" t="str">
        <f>IFERROR(__xludf.DUMMYFUNCTION("split(split(D12,""Instance_"", FALSE),"".mat"",false)"),"40_2")</f>
        <v>40_2</v>
      </c>
      <c r="F12" s="41">
        <v>40.0</v>
      </c>
      <c r="G12" s="41">
        <v>10.0</v>
      </c>
      <c r="H12" s="41">
        <v>20.0</v>
      </c>
      <c r="I12" s="41">
        <v>-0.70131</v>
      </c>
      <c r="J12" s="41">
        <v>20000.0</v>
      </c>
      <c r="K12" s="41">
        <v>10000.0</v>
      </c>
      <c r="L12" s="41">
        <v>3600.0</v>
      </c>
      <c r="M12" s="41">
        <v>1800.0</v>
      </c>
      <c r="N12" s="41">
        <v>100.0</v>
      </c>
      <c r="O12" s="40" t="s">
        <v>1370</v>
      </c>
      <c r="P12" s="40" t="s">
        <v>1371</v>
      </c>
      <c r="Q12" s="40" t="s">
        <v>1372</v>
      </c>
      <c r="R12" s="40" t="s">
        <v>1373</v>
      </c>
      <c r="S12" s="40" t="b">
        <v>0</v>
      </c>
      <c r="T12" s="40" t="s">
        <v>1373</v>
      </c>
      <c r="U12" s="47" t="s">
        <v>212</v>
      </c>
      <c r="V12" s="41">
        <v>0.1</v>
      </c>
      <c r="W12" s="41">
        <v>0.9</v>
      </c>
      <c r="X12" s="41">
        <v>0.3</v>
      </c>
      <c r="Y12" s="41">
        <v>0.5</v>
      </c>
      <c r="Z12" s="40" t="b">
        <v>0</v>
      </c>
      <c r="AA12" s="40" t="b">
        <v>1</v>
      </c>
      <c r="AB12" s="40" t="b">
        <v>0</v>
      </c>
      <c r="AC12" s="40" t="b">
        <v>0</v>
      </c>
      <c r="AD12" s="41" t="s">
        <v>3575</v>
      </c>
      <c r="AE12" s="41" t="s">
        <v>3576</v>
      </c>
      <c r="AF12" s="46">
        <v>-0.728471717249087</v>
      </c>
      <c r="AG12" s="42">
        <v>62.04705</v>
      </c>
      <c r="AH12" s="42">
        <v>3.31E10</v>
      </c>
      <c r="AI12" s="46">
        <v>-0.03872</v>
      </c>
      <c r="AJ12" s="40" t="s">
        <v>2949</v>
      </c>
      <c r="AK12" s="40" t="s">
        <v>2950</v>
      </c>
      <c r="AL12" s="41">
        <v>10447.0</v>
      </c>
      <c r="AM12" s="40" t="s">
        <v>1382</v>
      </c>
      <c r="AN12" s="40" t="s">
        <v>1383</v>
      </c>
      <c r="AO12" s="40" t="s">
        <v>3513</v>
      </c>
      <c r="AP12" s="40" t="s">
        <v>3577</v>
      </c>
      <c r="AQ12" s="40" t="s">
        <v>3578</v>
      </c>
      <c r="AR12" s="40" t="s">
        <v>3579</v>
      </c>
      <c r="AS12" s="42">
        <v>1.11E34</v>
      </c>
      <c r="AT12" s="42"/>
    </row>
    <row r="13">
      <c r="A13" s="41">
        <v>21.0</v>
      </c>
      <c r="B13" s="42">
        <v>1.67E9</v>
      </c>
      <c r="C13" s="41">
        <v>15654.0</v>
      </c>
      <c r="D13" s="40" t="s">
        <v>1013</v>
      </c>
      <c r="E13" s="41" t="str">
        <f>IFERROR(__xludf.DUMMYFUNCTION("split(split(D13,""Instance_"", FALSE),"".mat"",false)"),"40_2")</f>
        <v>40_2</v>
      </c>
      <c r="F13" s="41">
        <v>40.0</v>
      </c>
      <c r="G13" s="41">
        <v>10.0</v>
      </c>
      <c r="H13" s="41">
        <v>20.0</v>
      </c>
      <c r="I13" s="41">
        <v>-0.70131</v>
      </c>
      <c r="J13" s="41">
        <v>20000.0</v>
      </c>
      <c r="K13" s="41">
        <v>10000.0</v>
      </c>
      <c r="L13" s="41">
        <v>3600.0</v>
      </c>
      <c r="M13" s="41">
        <v>1800.0</v>
      </c>
      <c r="N13" s="41">
        <v>100.0</v>
      </c>
      <c r="O13" s="40" t="s">
        <v>1370</v>
      </c>
      <c r="P13" s="40" t="s">
        <v>1371</v>
      </c>
      <c r="Q13" s="40" t="s">
        <v>1372</v>
      </c>
      <c r="R13" s="40" t="s">
        <v>1373</v>
      </c>
      <c r="S13" s="40" t="b">
        <v>0</v>
      </c>
      <c r="T13" s="40" t="s">
        <v>1373</v>
      </c>
      <c r="U13" s="47" t="s">
        <v>212</v>
      </c>
      <c r="V13" s="41">
        <v>0.1</v>
      </c>
      <c r="W13" s="41">
        <v>0.9</v>
      </c>
      <c r="X13" s="41">
        <v>0.3</v>
      </c>
      <c r="Y13" s="41">
        <v>0.5</v>
      </c>
      <c r="Z13" s="40" t="b">
        <v>0</v>
      </c>
      <c r="AA13" s="40" t="b">
        <v>1</v>
      </c>
      <c r="AB13" s="40" t="b">
        <v>0</v>
      </c>
      <c r="AC13" s="40" t="b">
        <v>0</v>
      </c>
      <c r="AD13" s="41" t="s">
        <v>3580</v>
      </c>
      <c r="AE13" s="41" t="s">
        <v>3581</v>
      </c>
      <c r="AF13" s="46">
        <v>-0.711614086075105</v>
      </c>
      <c r="AG13" s="42">
        <v>61.37536</v>
      </c>
      <c r="AH13" s="42">
        <v>3.32E10</v>
      </c>
      <c r="AI13" s="46">
        <v>-0.01469</v>
      </c>
      <c r="AJ13" s="40" t="s">
        <v>3582</v>
      </c>
      <c r="AK13" s="40" t="s">
        <v>2892</v>
      </c>
      <c r="AL13" s="41">
        <v>10379.0</v>
      </c>
      <c r="AM13" s="40" t="s">
        <v>1382</v>
      </c>
      <c r="AN13" s="40" t="s">
        <v>1383</v>
      </c>
      <c r="AO13" s="40" t="s">
        <v>3513</v>
      </c>
      <c r="AP13" s="40" t="s">
        <v>3583</v>
      </c>
      <c r="AQ13" s="40" t="s">
        <v>3584</v>
      </c>
      <c r="AR13" s="40" t="s">
        <v>3585</v>
      </c>
      <c r="AS13" s="42">
        <v>1.11E34</v>
      </c>
      <c r="AT13" s="42"/>
    </row>
    <row r="14">
      <c r="A14" s="41">
        <v>22.0</v>
      </c>
      <c r="B14" s="42">
        <v>1.67E9</v>
      </c>
      <c r="C14" s="41">
        <v>604949.0</v>
      </c>
      <c r="D14" s="40" t="s">
        <v>1013</v>
      </c>
      <c r="E14" s="41" t="str">
        <f>IFERROR(__xludf.DUMMYFUNCTION("split(split(D14,""Instance_"", FALSE),"".mat"",false)"),"40_2")</f>
        <v>40_2</v>
      </c>
      <c r="F14" s="41">
        <v>40.0</v>
      </c>
      <c r="G14" s="41">
        <v>10.0</v>
      </c>
      <c r="H14" s="41">
        <v>20.0</v>
      </c>
      <c r="I14" s="41">
        <v>-0.70131</v>
      </c>
      <c r="J14" s="41">
        <v>20000.0</v>
      </c>
      <c r="K14" s="41">
        <v>10000.0</v>
      </c>
      <c r="L14" s="41">
        <v>3600.0</v>
      </c>
      <c r="M14" s="41">
        <v>1800.0</v>
      </c>
      <c r="N14" s="41">
        <v>100.0</v>
      </c>
      <c r="O14" s="40" t="s">
        <v>1370</v>
      </c>
      <c r="P14" s="40" t="s">
        <v>1371</v>
      </c>
      <c r="Q14" s="40" t="s">
        <v>1372</v>
      </c>
      <c r="R14" s="40" t="s">
        <v>1373</v>
      </c>
      <c r="S14" s="40" t="b">
        <v>0</v>
      </c>
      <c r="T14" s="40" t="s">
        <v>1373</v>
      </c>
      <c r="U14" s="47" t="s">
        <v>212</v>
      </c>
      <c r="V14" s="41">
        <v>0.1</v>
      </c>
      <c r="W14" s="41">
        <v>0.9</v>
      </c>
      <c r="X14" s="41">
        <v>0.3</v>
      </c>
      <c r="Y14" s="41">
        <v>0.5</v>
      </c>
      <c r="Z14" s="40" t="b">
        <v>0</v>
      </c>
      <c r="AA14" s="40" t="b">
        <v>1</v>
      </c>
      <c r="AB14" s="40" t="b">
        <v>0</v>
      </c>
      <c r="AC14" s="40" t="b">
        <v>0</v>
      </c>
      <c r="AD14" s="41" t="s">
        <v>3586</v>
      </c>
      <c r="AE14" s="41" t="s">
        <v>3587</v>
      </c>
      <c r="AF14" s="46">
        <v>-0.711614086075105</v>
      </c>
      <c r="AG14" s="42">
        <v>62.42188</v>
      </c>
      <c r="AH14" s="42">
        <v>3.32E10</v>
      </c>
      <c r="AI14" s="46">
        <v>-0.01469</v>
      </c>
      <c r="AJ14" s="40" t="s">
        <v>3582</v>
      </c>
      <c r="AK14" s="40" t="s">
        <v>2892</v>
      </c>
      <c r="AL14" s="41">
        <v>10616.0</v>
      </c>
      <c r="AM14" s="40" t="s">
        <v>1382</v>
      </c>
      <c r="AN14" s="40" t="s">
        <v>1383</v>
      </c>
      <c r="AO14" s="40" t="s">
        <v>3513</v>
      </c>
      <c r="AP14" s="40" t="s">
        <v>3588</v>
      </c>
      <c r="AQ14" s="40" t="s">
        <v>3589</v>
      </c>
      <c r="AR14" s="40" t="s">
        <v>3590</v>
      </c>
      <c r="AS14" s="42">
        <v>1.11E34</v>
      </c>
      <c r="AT14" s="42"/>
    </row>
    <row r="15">
      <c r="A15" s="41">
        <v>23.0</v>
      </c>
      <c r="B15" s="42">
        <v>1.67E9</v>
      </c>
      <c r="C15" s="41">
        <v>662200.0</v>
      </c>
      <c r="D15" s="40" t="s">
        <v>1013</v>
      </c>
      <c r="E15" s="41" t="str">
        <f>IFERROR(__xludf.DUMMYFUNCTION("split(split(D15,""Instance_"", FALSE),"".mat"",false)"),"40_2")</f>
        <v>40_2</v>
      </c>
      <c r="F15" s="41">
        <v>40.0</v>
      </c>
      <c r="G15" s="41">
        <v>10.0</v>
      </c>
      <c r="H15" s="41">
        <v>20.0</v>
      </c>
      <c r="I15" s="41">
        <v>-0.70131</v>
      </c>
      <c r="J15" s="41">
        <v>20000.0</v>
      </c>
      <c r="K15" s="41">
        <v>10000.0</v>
      </c>
      <c r="L15" s="41">
        <v>3600.0</v>
      </c>
      <c r="M15" s="41">
        <v>1800.0</v>
      </c>
      <c r="N15" s="41">
        <v>100.0</v>
      </c>
      <c r="O15" s="40" t="s">
        <v>1370</v>
      </c>
      <c r="P15" s="40" t="s">
        <v>1371</v>
      </c>
      <c r="Q15" s="40" t="s">
        <v>1372</v>
      </c>
      <c r="R15" s="40" t="s">
        <v>1373</v>
      </c>
      <c r="S15" s="40" t="b">
        <v>0</v>
      </c>
      <c r="T15" s="40" t="s">
        <v>1373</v>
      </c>
      <c r="U15" s="47" t="s">
        <v>212</v>
      </c>
      <c r="V15" s="41">
        <v>0.1</v>
      </c>
      <c r="W15" s="41">
        <v>0.9</v>
      </c>
      <c r="X15" s="41">
        <v>0.3</v>
      </c>
      <c r="Y15" s="41">
        <v>0.5</v>
      </c>
      <c r="Z15" s="40" t="b">
        <v>0</v>
      </c>
      <c r="AA15" s="40" t="b">
        <v>1</v>
      </c>
      <c r="AB15" s="40" t="b">
        <v>0</v>
      </c>
      <c r="AC15" s="40" t="b">
        <v>0</v>
      </c>
      <c r="AD15" s="41" t="s">
        <v>3591</v>
      </c>
      <c r="AE15" s="41" t="s">
        <v>3592</v>
      </c>
      <c r="AF15" s="46">
        <v>-0.711614086075105</v>
      </c>
      <c r="AG15" s="42">
        <v>60.54689</v>
      </c>
      <c r="AH15" s="42">
        <v>3.32E10</v>
      </c>
      <c r="AI15" s="46">
        <v>-0.01469</v>
      </c>
      <c r="AJ15" s="40" t="s">
        <v>3582</v>
      </c>
      <c r="AK15" s="40" t="s">
        <v>2892</v>
      </c>
      <c r="AL15" s="41">
        <v>10286.0</v>
      </c>
      <c r="AM15" s="40" t="s">
        <v>1382</v>
      </c>
      <c r="AN15" s="40" t="s">
        <v>1383</v>
      </c>
      <c r="AO15" s="40" t="s">
        <v>3513</v>
      </c>
      <c r="AP15" s="40" t="s">
        <v>3593</v>
      </c>
      <c r="AQ15" s="40" t="s">
        <v>3594</v>
      </c>
      <c r="AR15" s="40" t="s">
        <v>3595</v>
      </c>
      <c r="AS15" s="42">
        <v>1.11E34</v>
      </c>
      <c r="AT15" s="42"/>
    </row>
    <row r="16">
      <c r="A16" s="41">
        <v>26.0</v>
      </c>
      <c r="B16" s="42">
        <v>1.67E9</v>
      </c>
      <c r="C16" s="41">
        <v>813917.0</v>
      </c>
      <c r="D16" s="40" t="s">
        <v>1013</v>
      </c>
      <c r="E16" s="41" t="str">
        <f>IFERROR(__xludf.DUMMYFUNCTION("split(split(D16,""Instance_"", FALSE),"".mat"",false)"),"40_2")</f>
        <v>40_2</v>
      </c>
      <c r="F16" s="41">
        <v>40.0</v>
      </c>
      <c r="G16" s="41">
        <v>10.0</v>
      </c>
      <c r="H16" s="41">
        <v>20.0</v>
      </c>
      <c r="I16" s="41">
        <v>-0.70131</v>
      </c>
      <c r="J16" s="41">
        <v>20000.0</v>
      </c>
      <c r="K16" s="41">
        <v>10000.0</v>
      </c>
      <c r="L16" s="41">
        <v>3600.0</v>
      </c>
      <c r="M16" s="41">
        <v>1800.0</v>
      </c>
      <c r="N16" s="41">
        <v>100.0</v>
      </c>
      <c r="O16" s="40" t="s">
        <v>1370</v>
      </c>
      <c r="P16" s="40" t="s">
        <v>1371</v>
      </c>
      <c r="Q16" s="40" t="s">
        <v>1372</v>
      </c>
      <c r="R16" s="40" t="s">
        <v>1373</v>
      </c>
      <c r="S16" s="40" t="b">
        <v>0</v>
      </c>
      <c r="T16" s="40" t="s">
        <v>1373</v>
      </c>
      <c r="U16" s="47" t="s">
        <v>212</v>
      </c>
      <c r="V16" s="41">
        <v>0.1</v>
      </c>
      <c r="W16" s="41">
        <v>0.9</v>
      </c>
      <c r="X16" s="41">
        <v>0.3</v>
      </c>
      <c r="Y16" s="41">
        <v>0.5</v>
      </c>
      <c r="Z16" s="40" t="b">
        <v>0</v>
      </c>
      <c r="AA16" s="40" t="b">
        <v>1</v>
      </c>
      <c r="AB16" s="40" t="b">
        <v>0</v>
      </c>
      <c r="AC16" s="40" t="b">
        <v>0</v>
      </c>
      <c r="AD16" s="41" t="s">
        <v>3596</v>
      </c>
      <c r="AE16" s="41" t="s">
        <v>3597</v>
      </c>
      <c r="AF16" s="46">
        <v>-0.711614086075105</v>
      </c>
      <c r="AG16" s="42">
        <v>64.67226</v>
      </c>
      <c r="AH16" s="42">
        <v>3.32E10</v>
      </c>
      <c r="AI16" s="46">
        <v>-0.01469</v>
      </c>
      <c r="AJ16" s="40" t="s">
        <v>3582</v>
      </c>
      <c r="AK16" s="40" t="s">
        <v>2892</v>
      </c>
      <c r="AL16" s="41">
        <v>10933.0</v>
      </c>
      <c r="AM16" s="40" t="s">
        <v>1382</v>
      </c>
      <c r="AN16" s="40" t="s">
        <v>1383</v>
      </c>
      <c r="AO16" s="40" t="s">
        <v>3513</v>
      </c>
      <c r="AP16" s="40" t="s">
        <v>3598</v>
      </c>
      <c r="AQ16" s="40" t="s">
        <v>3599</v>
      </c>
      <c r="AR16" s="40" t="s">
        <v>3600</v>
      </c>
      <c r="AS16" s="42">
        <v>1.11E34</v>
      </c>
      <c r="AT16" s="42"/>
    </row>
    <row r="17">
      <c r="A17" s="41">
        <v>28.0</v>
      </c>
      <c r="B17" s="42">
        <v>1.67E9</v>
      </c>
      <c r="C17" s="41">
        <v>421165.0</v>
      </c>
      <c r="D17" s="40" t="s">
        <v>1013</v>
      </c>
      <c r="E17" s="41" t="str">
        <f>IFERROR(__xludf.DUMMYFUNCTION("split(split(D17,""Instance_"", FALSE),"".mat"",false)"),"40_2")</f>
        <v>40_2</v>
      </c>
      <c r="F17" s="41">
        <v>40.0</v>
      </c>
      <c r="G17" s="41">
        <v>10.0</v>
      </c>
      <c r="H17" s="41">
        <v>20.0</v>
      </c>
      <c r="I17" s="41">
        <v>-0.70131</v>
      </c>
      <c r="J17" s="41">
        <v>20000.0</v>
      </c>
      <c r="K17" s="41">
        <v>10000.0</v>
      </c>
      <c r="L17" s="41">
        <v>3600.0</v>
      </c>
      <c r="M17" s="41">
        <v>1800.0</v>
      </c>
      <c r="N17" s="41">
        <v>100.0</v>
      </c>
      <c r="O17" s="40" t="s">
        <v>1370</v>
      </c>
      <c r="P17" s="40" t="s">
        <v>1371</v>
      </c>
      <c r="Q17" s="40" t="s">
        <v>1372</v>
      </c>
      <c r="R17" s="40" t="s">
        <v>1373</v>
      </c>
      <c r="S17" s="40" t="b">
        <v>0</v>
      </c>
      <c r="T17" s="40" t="s">
        <v>1373</v>
      </c>
      <c r="U17" s="47" t="s">
        <v>212</v>
      </c>
      <c r="V17" s="41">
        <v>0.1</v>
      </c>
      <c r="W17" s="41">
        <v>0.9</v>
      </c>
      <c r="X17" s="41">
        <v>0.3</v>
      </c>
      <c r="Y17" s="41">
        <v>0.5</v>
      </c>
      <c r="Z17" s="40" t="b">
        <v>0</v>
      </c>
      <c r="AA17" s="40" t="b">
        <v>1</v>
      </c>
      <c r="AB17" s="40" t="b">
        <v>0</v>
      </c>
      <c r="AC17" s="40" t="b">
        <v>0</v>
      </c>
      <c r="AD17" s="41" t="s">
        <v>3601</v>
      </c>
      <c r="AE17" s="41" t="s">
        <v>3602</v>
      </c>
      <c r="AF17" s="46">
        <v>-0.711614086075105</v>
      </c>
      <c r="AG17" s="42">
        <v>62.59378</v>
      </c>
      <c r="AH17" s="42">
        <v>3.32E10</v>
      </c>
      <c r="AI17" s="46">
        <v>-0.01469</v>
      </c>
      <c r="AJ17" s="40" t="s">
        <v>3582</v>
      </c>
      <c r="AK17" s="40" t="s">
        <v>2892</v>
      </c>
      <c r="AL17" s="41">
        <v>10644.0</v>
      </c>
      <c r="AM17" s="40" t="s">
        <v>1382</v>
      </c>
      <c r="AN17" s="40" t="s">
        <v>1383</v>
      </c>
      <c r="AO17" s="40" t="s">
        <v>3513</v>
      </c>
      <c r="AP17" s="40" t="s">
        <v>3603</v>
      </c>
      <c r="AQ17" s="40" t="s">
        <v>3604</v>
      </c>
      <c r="AR17" s="40" t="s">
        <v>3605</v>
      </c>
      <c r="AS17" s="42">
        <v>1.11E34</v>
      </c>
      <c r="AT17" s="42"/>
    </row>
    <row r="18">
      <c r="A18" s="41">
        <v>29.0</v>
      </c>
      <c r="B18" s="42">
        <v>1.67E9</v>
      </c>
      <c r="C18" s="41">
        <v>670795.0</v>
      </c>
      <c r="D18" s="40" t="s">
        <v>1013</v>
      </c>
      <c r="E18" s="41" t="str">
        <f>IFERROR(__xludf.DUMMYFUNCTION("split(split(D18,""Instance_"", FALSE),"".mat"",false)"),"40_2")</f>
        <v>40_2</v>
      </c>
      <c r="F18" s="41">
        <v>40.0</v>
      </c>
      <c r="G18" s="41">
        <v>10.0</v>
      </c>
      <c r="H18" s="41">
        <v>20.0</v>
      </c>
      <c r="I18" s="41">
        <v>-0.70131</v>
      </c>
      <c r="J18" s="41">
        <v>20000.0</v>
      </c>
      <c r="K18" s="41">
        <v>10000.0</v>
      </c>
      <c r="L18" s="41">
        <v>3600.0</v>
      </c>
      <c r="M18" s="41">
        <v>1800.0</v>
      </c>
      <c r="N18" s="41">
        <v>100.0</v>
      </c>
      <c r="O18" s="40" t="s">
        <v>1370</v>
      </c>
      <c r="P18" s="40" t="s">
        <v>1371</v>
      </c>
      <c r="Q18" s="40" t="s">
        <v>1372</v>
      </c>
      <c r="R18" s="40" t="s">
        <v>1373</v>
      </c>
      <c r="S18" s="40" t="b">
        <v>0</v>
      </c>
      <c r="T18" s="40" t="s">
        <v>1373</v>
      </c>
      <c r="U18" s="47" t="s">
        <v>212</v>
      </c>
      <c r="V18" s="41">
        <v>0.1</v>
      </c>
      <c r="W18" s="41">
        <v>0.9</v>
      </c>
      <c r="X18" s="41">
        <v>0.3</v>
      </c>
      <c r="Y18" s="41">
        <v>0.5</v>
      </c>
      <c r="Z18" s="40" t="b">
        <v>0</v>
      </c>
      <c r="AA18" s="40" t="b">
        <v>1</v>
      </c>
      <c r="AB18" s="40" t="b">
        <v>0</v>
      </c>
      <c r="AC18" s="40" t="b">
        <v>0</v>
      </c>
      <c r="AD18" s="41" t="s">
        <v>3606</v>
      </c>
      <c r="AE18" s="41" t="s">
        <v>3607</v>
      </c>
      <c r="AF18" s="46">
        <v>-0.711614086075105</v>
      </c>
      <c r="AG18" s="42">
        <v>61.37505</v>
      </c>
      <c r="AH18" s="42">
        <v>3.32E10</v>
      </c>
      <c r="AI18" s="46">
        <v>-0.01469</v>
      </c>
      <c r="AJ18" s="40" t="s">
        <v>3582</v>
      </c>
      <c r="AK18" s="40" t="s">
        <v>2892</v>
      </c>
      <c r="AL18" s="41">
        <v>10404.0</v>
      </c>
      <c r="AM18" s="40" t="s">
        <v>1382</v>
      </c>
      <c r="AN18" s="40" t="s">
        <v>1383</v>
      </c>
      <c r="AO18" s="40" t="s">
        <v>3513</v>
      </c>
      <c r="AP18" s="40" t="s">
        <v>3608</v>
      </c>
      <c r="AQ18" s="40" t="s">
        <v>3609</v>
      </c>
      <c r="AR18" s="40" t="s">
        <v>3610</v>
      </c>
      <c r="AS18" s="42">
        <v>1.11E34</v>
      </c>
      <c r="AT18" s="42"/>
    </row>
    <row r="19">
      <c r="A19" s="41">
        <v>20.0</v>
      </c>
      <c r="B19" s="42">
        <v>1.67E9</v>
      </c>
      <c r="C19" s="41">
        <v>176574.0</v>
      </c>
      <c r="D19" s="40" t="s">
        <v>1013</v>
      </c>
      <c r="E19" s="41" t="str">
        <f>IFERROR(__xludf.DUMMYFUNCTION("split(split(D19,""Instance_"", FALSE),"".mat"",false)"),"40_2")</f>
        <v>40_2</v>
      </c>
      <c r="F19" s="41">
        <v>40.0</v>
      </c>
      <c r="G19" s="41">
        <v>10.0</v>
      </c>
      <c r="H19" s="41">
        <v>20.0</v>
      </c>
      <c r="I19" s="41">
        <v>-0.70131</v>
      </c>
      <c r="J19" s="41">
        <v>20000.0</v>
      </c>
      <c r="K19" s="41">
        <v>10000.0</v>
      </c>
      <c r="L19" s="41">
        <v>3600.0</v>
      </c>
      <c r="M19" s="41">
        <v>1800.0</v>
      </c>
      <c r="N19" s="41">
        <v>100.0</v>
      </c>
      <c r="O19" s="40" t="s">
        <v>1370</v>
      </c>
      <c r="P19" s="40" t="s">
        <v>1371</v>
      </c>
      <c r="Q19" s="40" t="s">
        <v>1372</v>
      </c>
      <c r="R19" s="40" t="s">
        <v>1373</v>
      </c>
      <c r="S19" s="40" t="b">
        <v>0</v>
      </c>
      <c r="T19" s="40" t="s">
        <v>1373</v>
      </c>
      <c r="U19" s="47" t="s">
        <v>212</v>
      </c>
      <c r="V19" s="41">
        <v>0.1</v>
      </c>
      <c r="W19" s="41">
        <v>0.9</v>
      </c>
      <c r="X19" s="41">
        <v>0.3</v>
      </c>
      <c r="Y19" s="41">
        <v>0.5</v>
      </c>
      <c r="Z19" s="40" t="b">
        <v>0</v>
      </c>
      <c r="AA19" s="40" t="b">
        <v>1</v>
      </c>
      <c r="AB19" s="40" t="b">
        <v>0</v>
      </c>
      <c r="AC19" s="40" t="b">
        <v>0</v>
      </c>
      <c r="AD19" s="41" t="s">
        <v>3611</v>
      </c>
      <c r="AE19" s="41" t="s">
        <v>3612</v>
      </c>
      <c r="AF19" s="46">
        <v>-0.701314174953232</v>
      </c>
      <c r="AG19" s="42">
        <v>62.74999</v>
      </c>
      <c r="AH19" s="42">
        <v>1.71E11</v>
      </c>
      <c r="AI19" s="41">
        <v>0.0</v>
      </c>
      <c r="AJ19" s="40" t="s">
        <v>3613</v>
      </c>
      <c r="AK19" s="40" t="s">
        <v>2885</v>
      </c>
      <c r="AL19" s="41">
        <v>10611.0</v>
      </c>
      <c r="AM19" s="40" t="s">
        <v>1382</v>
      </c>
      <c r="AN19" s="40" t="s">
        <v>1383</v>
      </c>
      <c r="AO19" s="40" t="s">
        <v>3513</v>
      </c>
      <c r="AP19" s="40" t="s">
        <v>3614</v>
      </c>
      <c r="AQ19" s="40" t="s">
        <v>3615</v>
      </c>
      <c r="AR19" s="40" t="s">
        <v>3616</v>
      </c>
      <c r="AS19" s="42">
        <v>1.0E37</v>
      </c>
      <c r="AT19" s="42"/>
    </row>
    <row r="20">
      <c r="A20" s="41">
        <v>24.0</v>
      </c>
      <c r="B20" s="42">
        <v>1.67E9</v>
      </c>
      <c r="C20" s="41">
        <v>320658.0</v>
      </c>
      <c r="D20" s="40" t="s">
        <v>1013</v>
      </c>
      <c r="E20" s="41" t="str">
        <f>IFERROR(__xludf.DUMMYFUNCTION("split(split(D20,""Instance_"", FALSE),"".mat"",false)"),"40_2")</f>
        <v>40_2</v>
      </c>
      <c r="F20" s="41">
        <v>40.0</v>
      </c>
      <c r="G20" s="41">
        <v>10.0</v>
      </c>
      <c r="H20" s="41">
        <v>20.0</v>
      </c>
      <c r="I20" s="41">
        <v>-0.70131</v>
      </c>
      <c r="J20" s="41">
        <v>20000.0</v>
      </c>
      <c r="K20" s="41">
        <v>10000.0</v>
      </c>
      <c r="L20" s="41">
        <v>3600.0</v>
      </c>
      <c r="M20" s="41">
        <v>1800.0</v>
      </c>
      <c r="N20" s="41">
        <v>100.0</v>
      </c>
      <c r="O20" s="40" t="s">
        <v>1370</v>
      </c>
      <c r="P20" s="40" t="s">
        <v>1371</v>
      </c>
      <c r="Q20" s="40" t="s">
        <v>1372</v>
      </c>
      <c r="R20" s="40" t="s">
        <v>1373</v>
      </c>
      <c r="S20" s="40" t="b">
        <v>0</v>
      </c>
      <c r="T20" s="40" t="s">
        <v>1373</v>
      </c>
      <c r="U20" s="47" t="s">
        <v>212</v>
      </c>
      <c r="V20" s="41">
        <v>0.1</v>
      </c>
      <c r="W20" s="41">
        <v>0.9</v>
      </c>
      <c r="X20" s="41">
        <v>0.3</v>
      </c>
      <c r="Y20" s="41">
        <v>0.5</v>
      </c>
      <c r="Z20" s="40" t="b">
        <v>0</v>
      </c>
      <c r="AA20" s="40" t="b">
        <v>1</v>
      </c>
      <c r="AB20" s="40" t="b">
        <v>0</v>
      </c>
      <c r="AC20" s="40" t="b">
        <v>0</v>
      </c>
      <c r="AD20" s="41" t="s">
        <v>3617</v>
      </c>
      <c r="AE20" s="41" t="s">
        <v>3618</v>
      </c>
      <c r="AF20" s="46">
        <v>-0.701314174953232</v>
      </c>
      <c r="AG20" s="42">
        <v>64.96875</v>
      </c>
      <c r="AH20" s="42">
        <v>1.71E11</v>
      </c>
      <c r="AI20" s="41">
        <v>0.0</v>
      </c>
      <c r="AJ20" s="40" t="s">
        <v>3613</v>
      </c>
      <c r="AK20" s="40" t="s">
        <v>2885</v>
      </c>
      <c r="AL20" s="41">
        <v>10970.0</v>
      </c>
      <c r="AM20" s="40" t="s">
        <v>1382</v>
      </c>
      <c r="AN20" s="40" t="s">
        <v>1383</v>
      </c>
      <c r="AO20" s="40" t="s">
        <v>3513</v>
      </c>
      <c r="AP20" s="40" t="s">
        <v>3619</v>
      </c>
      <c r="AQ20" s="40" t="s">
        <v>3620</v>
      </c>
      <c r="AR20" s="40" t="s">
        <v>3621</v>
      </c>
      <c r="AS20" s="42">
        <v>1.0E37</v>
      </c>
      <c r="AT20" s="42"/>
    </row>
    <row r="21">
      <c r="A21" s="41">
        <v>25.0</v>
      </c>
      <c r="B21" s="42">
        <v>1.67E9</v>
      </c>
      <c r="C21" s="41">
        <v>256866.0</v>
      </c>
      <c r="D21" s="40" t="s">
        <v>1013</v>
      </c>
      <c r="E21" s="41" t="str">
        <f>IFERROR(__xludf.DUMMYFUNCTION("split(split(D21,""Instance_"", FALSE),"".mat"",false)"),"40_2")</f>
        <v>40_2</v>
      </c>
      <c r="F21" s="41">
        <v>40.0</v>
      </c>
      <c r="G21" s="41">
        <v>10.0</v>
      </c>
      <c r="H21" s="41">
        <v>20.0</v>
      </c>
      <c r="I21" s="41">
        <v>-0.70131</v>
      </c>
      <c r="J21" s="41">
        <v>20000.0</v>
      </c>
      <c r="K21" s="41">
        <v>10000.0</v>
      </c>
      <c r="L21" s="41">
        <v>3600.0</v>
      </c>
      <c r="M21" s="41">
        <v>1800.0</v>
      </c>
      <c r="N21" s="41">
        <v>100.0</v>
      </c>
      <c r="O21" s="40" t="s">
        <v>1370</v>
      </c>
      <c r="P21" s="40" t="s">
        <v>1371</v>
      </c>
      <c r="Q21" s="40" t="s">
        <v>1372</v>
      </c>
      <c r="R21" s="40" t="s">
        <v>1373</v>
      </c>
      <c r="S21" s="40" t="b">
        <v>0</v>
      </c>
      <c r="T21" s="40" t="s">
        <v>1373</v>
      </c>
      <c r="U21" s="47" t="s">
        <v>212</v>
      </c>
      <c r="V21" s="41">
        <v>0.1</v>
      </c>
      <c r="W21" s="41">
        <v>0.9</v>
      </c>
      <c r="X21" s="41">
        <v>0.3</v>
      </c>
      <c r="Y21" s="41">
        <v>0.5</v>
      </c>
      <c r="Z21" s="40" t="b">
        <v>0</v>
      </c>
      <c r="AA21" s="40" t="b">
        <v>1</v>
      </c>
      <c r="AB21" s="40" t="b">
        <v>0</v>
      </c>
      <c r="AC21" s="40" t="b">
        <v>0</v>
      </c>
      <c r="AD21" s="41" t="s">
        <v>3622</v>
      </c>
      <c r="AE21" s="41" t="s">
        <v>3623</v>
      </c>
      <c r="AF21" s="46">
        <v>-0.701314174953232</v>
      </c>
      <c r="AG21" s="42">
        <v>63.78128</v>
      </c>
      <c r="AH21" s="42">
        <v>1.71E11</v>
      </c>
      <c r="AI21" s="41">
        <v>0.0</v>
      </c>
      <c r="AJ21" s="40" t="s">
        <v>3613</v>
      </c>
      <c r="AK21" s="40" t="s">
        <v>2885</v>
      </c>
      <c r="AL21" s="41">
        <v>10784.0</v>
      </c>
      <c r="AM21" s="40" t="s">
        <v>1382</v>
      </c>
      <c r="AN21" s="40" t="s">
        <v>1383</v>
      </c>
      <c r="AO21" s="40" t="s">
        <v>3513</v>
      </c>
      <c r="AP21" s="40" t="s">
        <v>3624</v>
      </c>
      <c r="AQ21" s="40" t="s">
        <v>3625</v>
      </c>
      <c r="AR21" s="40" t="s">
        <v>3626</v>
      </c>
      <c r="AS21" s="42">
        <v>1.0E37</v>
      </c>
      <c r="AT21" s="42"/>
    </row>
    <row r="22">
      <c r="A22" s="41">
        <v>32.0</v>
      </c>
      <c r="B22" s="42">
        <v>1.67E9</v>
      </c>
      <c r="C22" s="41">
        <v>429165.0</v>
      </c>
      <c r="D22" s="40" t="s">
        <v>1034</v>
      </c>
      <c r="E22" s="41" t="str">
        <f>IFERROR(__xludf.DUMMYFUNCTION("split(split(D22,""Instance_"", FALSE),"".mat"",false)"),"40_3")</f>
        <v>40_3</v>
      </c>
      <c r="F22" s="41">
        <v>40.0</v>
      </c>
      <c r="G22" s="41">
        <v>10.0</v>
      </c>
      <c r="H22" s="41">
        <v>20.0</v>
      </c>
      <c r="I22" s="41">
        <v>-1.42657</v>
      </c>
      <c r="J22" s="41">
        <v>20000.0</v>
      </c>
      <c r="K22" s="41">
        <v>10000.0</v>
      </c>
      <c r="L22" s="41">
        <v>3600.0</v>
      </c>
      <c r="M22" s="41">
        <v>1800.0</v>
      </c>
      <c r="N22" s="41">
        <v>100.0</v>
      </c>
      <c r="O22" s="40" t="s">
        <v>1370</v>
      </c>
      <c r="P22" s="40" t="s">
        <v>1371</v>
      </c>
      <c r="Q22" s="40" t="s">
        <v>1372</v>
      </c>
      <c r="R22" s="40" t="s">
        <v>1373</v>
      </c>
      <c r="S22" s="40" t="b">
        <v>0</v>
      </c>
      <c r="T22" s="40" t="s">
        <v>1373</v>
      </c>
      <c r="U22" s="47" t="s">
        <v>212</v>
      </c>
      <c r="V22" s="41">
        <v>0.1</v>
      </c>
      <c r="W22" s="41">
        <v>0.9</v>
      </c>
      <c r="X22" s="41">
        <v>0.3</v>
      </c>
      <c r="Y22" s="41">
        <v>0.5</v>
      </c>
      <c r="Z22" s="40" t="b">
        <v>0</v>
      </c>
      <c r="AA22" s="40" t="b">
        <v>1</v>
      </c>
      <c r="AB22" s="40" t="b">
        <v>0</v>
      </c>
      <c r="AC22" s="40" t="b">
        <v>0</v>
      </c>
      <c r="AD22" s="41" t="s">
        <v>3627</v>
      </c>
      <c r="AE22" s="41" t="s">
        <v>3628</v>
      </c>
      <c r="AF22" s="41">
        <v>-1.48740738872708</v>
      </c>
      <c r="AG22" s="42">
        <v>62.78123</v>
      </c>
      <c r="AH22" s="42">
        <v>4.01E11</v>
      </c>
      <c r="AI22" s="46">
        <v>-0.04265</v>
      </c>
      <c r="AJ22" s="40" t="s">
        <v>3629</v>
      </c>
      <c r="AK22" s="40" t="s">
        <v>3630</v>
      </c>
      <c r="AL22" s="41">
        <v>10530.0</v>
      </c>
      <c r="AM22" s="40" t="s">
        <v>1382</v>
      </c>
      <c r="AN22" s="40" t="s">
        <v>1383</v>
      </c>
      <c r="AO22" s="40" t="s">
        <v>3513</v>
      </c>
      <c r="AP22" s="40" t="s">
        <v>3631</v>
      </c>
      <c r="AQ22" s="40" t="s">
        <v>3632</v>
      </c>
      <c r="AR22" s="40" t="s">
        <v>3633</v>
      </c>
      <c r="AS22" s="42">
        <v>1.01E38</v>
      </c>
      <c r="AT22" s="42"/>
    </row>
    <row r="23">
      <c r="A23" s="41">
        <v>36.0</v>
      </c>
      <c r="B23" s="42">
        <v>1.67E9</v>
      </c>
      <c r="C23" s="41">
        <v>749992.0</v>
      </c>
      <c r="D23" s="40" t="s">
        <v>1034</v>
      </c>
      <c r="E23" s="41" t="str">
        <f>IFERROR(__xludf.DUMMYFUNCTION("split(split(D23,""Instance_"", FALSE),"".mat"",false)"),"40_3")</f>
        <v>40_3</v>
      </c>
      <c r="F23" s="41">
        <v>40.0</v>
      </c>
      <c r="G23" s="41">
        <v>10.0</v>
      </c>
      <c r="H23" s="41">
        <v>20.0</v>
      </c>
      <c r="I23" s="41">
        <v>-1.42657</v>
      </c>
      <c r="J23" s="41">
        <v>20000.0</v>
      </c>
      <c r="K23" s="41">
        <v>10000.0</v>
      </c>
      <c r="L23" s="41">
        <v>3600.0</v>
      </c>
      <c r="M23" s="41">
        <v>1800.0</v>
      </c>
      <c r="N23" s="41">
        <v>100.0</v>
      </c>
      <c r="O23" s="40" t="s">
        <v>1370</v>
      </c>
      <c r="P23" s="40" t="s">
        <v>1371</v>
      </c>
      <c r="Q23" s="40" t="s">
        <v>1372</v>
      </c>
      <c r="R23" s="40" t="s">
        <v>1373</v>
      </c>
      <c r="S23" s="40" t="b">
        <v>0</v>
      </c>
      <c r="T23" s="40" t="s">
        <v>1373</v>
      </c>
      <c r="U23" s="47" t="s">
        <v>212</v>
      </c>
      <c r="V23" s="41">
        <v>0.1</v>
      </c>
      <c r="W23" s="41">
        <v>0.9</v>
      </c>
      <c r="X23" s="41">
        <v>0.3</v>
      </c>
      <c r="Y23" s="41">
        <v>0.5</v>
      </c>
      <c r="Z23" s="40" t="b">
        <v>0</v>
      </c>
      <c r="AA23" s="40" t="b">
        <v>1</v>
      </c>
      <c r="AB23" s="40" t="b">
        <v>0</v>
      </c>
      <c r="AC23" s="40" t="b">
        <v>0</v>
      </c>
      <c r="AD23" s="41" t="s">
        <v>3634</v>
      </c>
      <c r="AE23" s="41" t="s">
        <v>3635</v>
      </c>
      <c r="AF23" s="41">
        <v>-1.48740738872708</v>
      </c>
      <c r="AG23" s="42">
        <v>61.76596</v>
      </c>
      <c r="AH23" s="42">
        <v>9.53E11</v>
      </c>
      <c r="AI23" s="46">
        <v>-0.04265</v>
      </c>
      <c r="AJ23" s="40" t="s">
        <v>3636</v>
      </c>
      <c r="AK23" s="40" t="s">
        <v>3637</v>
      </c>
      <c r="AL23" s="41">
        <v>10416.0</v>
      </c>
      <c r="AM23" s="40" t="s">
        <v>1382</v>
      </c>
      <c r="AN23" s="40" t="s">
        <v>1383</v>
      </c>
      <c r="AO23" s="40" t="s">
        <v>3513</v>
      </c>
      <c r="AP23" s="40" t="s">
        <v>3638</v>
      </c>
      <c r="AQ23" s="40" t="s">
        <v>3639</v>
      </c>
      <c r="AR23" s="40" t="s">
        <v>3640</v>
      </c>
      <c r="AS23" s="42">
        <v>1.1E39</v>
      </c>
      <c r="AT23" s="42"/>
    </row>
    <row r="24">
      <c r="A24" s="41">
        <v>31.0</v>
      </c>
      <c r="B24" s="42">
        <v>1.67E9</v>
      </c>
      <c r="C24" s="41">
        <v>766519.0</v>
      </c>
      <c r="D24" s="40" t="s">
        <v>1034</v>
      </c>
      <c r="E24" s="41" t="str">
        <f>IFERROR(__xludf.DUMMYFUNCTION("split(split(D24,""Instance_"", FALSE),"".mat"",false)"),"40_3")</f>
        <v>40_3</v>
      </c>
      <c r="F24" s="41">
        <v>40.0</v>
      </c>
      <c r="G24" s="41">
        <v>10.0</v>
      </c>
      <c r="H24" s="41">
        <v>20.0</v>
      </c>
      <c r="I24" s="41">
        <v>-1.42657</v>
      </c>
      <c r="J24" s="41">
        <v>20000.0</v>
      </c>
      <c r="K24" s="41">
        <v>10000.0</v>
      </c>
      <c r="L24" s="41">
        <v>3600.0</v>
      </c>
      <c r="M24" s="41">
        <v>1800.0</v>
      </c>
      <c r="N24" s="41">
        <v>100.0</v>
      </c>
      <c r="O24" s="40" t="s">
        <v>1370</v>
      </c>
      <c r="P24" s="40" t="s">
        <v>1371</v>
      </c>
      <c r="Q24" s="40" t="s">
        <v>1372</v>
      </c>
      <c r="R24" s="40" t="s">
        <v>1373</v>
      </c>
      <c r="S24" s="40" t="b">
        <v>0</v>
      </c>
      <c r="T24" s="40" t="s">
        <v>1373</v>
      </c>
      <c r="U24" s="47" t="s">
        <v>212</v>
      </c>
      <c r="V24" s="41">
        <v>0.1</v>
      </c>
      <c r="W24" s="41">
        <v>0.9</v>
      </c>
      <c r="X24" s="41">
        <v>0.3</v>
      </c>
      <c r="Y24" s="41">
        <v>0.5</v>
      </c>
      <c r="Z24" s="40" t="b">
        <v>0</v>
      </c>
      <c r="AA24" s="40" t="b">
        <v>1</v>
      </c>
      <c r="AB24" s="40" t="b">
        <v>0</v>
      </c>
      <c r="AC24" s="40" t="b">
        <v>0</v>
      </c>
      <c r="AD24" s="41" t="s">
        <v>3641</v>
      </c>
      <c r="AE24" s="41" t="s">
        <v>3642</v>
      </c>
      <c r="AF24" s="41">
        <v>-1.4610942546895</v>
      </c>
      <c r="AG24" s="42">
        <v>60.99998</v>
      </c>
      <c r="AH24" s="42">
        <v>9.53E11</v>
      </c>
      <c r="AI24" s="46">
        <v>-0.0242</v>
      </c>
      <c r="AJ24" s="40" t="s">
        <v>3643</v>
      </c>
      <c r="AK24" s="40" t="s">
        <v>3644</v>
      </c>
      <c r="AL24" s="41">
        <v>10268.0</v>
      </c>
      <c r="AM24" s="40" t="s">
        <v>1382</v>
      </c>
      <c r="AN24" s="40" t="s">
        <v>1383</v>
      </c>
      <c r="AO24" s="40" t="s">
        <v>3513</v>
      </c>
      <c r="AP24" s="40" t="s">
        <v>3645</v>
      </c>
      <c r="AQ24" s="40" t="s">
        <v>3646</v>
      </c>
      <c r="AR24" s="40" t="s">
        <v>3647</v>
      </c>
      <c r="AS24" s="42">
        <v>1.1E39</v>
      </c>
      <c r="AT24" s="42"/>
    </row>
    <row r="25">
      <c r="A25" s="41">
        <v>33.0</v>
      </c>
      <c r="B25" s="42">
        <v>1.67E9</v>
      </c>
      <c r="C25" s="41">
        <v>400663.0</v>
      </c>
      <c r="D25" s="40" t="s">
        <v>1034</v>
      </c>
      <c r="E25" s="41" t="str">
        <f>IFERROR(__xludf.DUMMYFUNCTION("split(split(D25,""Instance_"", FALSE),"".mat"",false)"),"40_3")</f>
        <v>40_3</v>
      </c>
      <c r="F25" s="41">
        <v>40.0</v>
      </c>
      <c r="G25" s="41">
        <v>10.0</v>
      </c>
      <c r="H25" s="41">
        <v>20.0</v>
      </c>
      <c r="I25" s="41">
        <v>-1.42657</v>
      </c>
      <c r="J25" s="41">
        <v>20000.0</v>
      </c>
      <c r="K25" s="41">
        <v>10000.0</v>
      </c>
      <c r="L25" s="41">
        <v>3600.0</v>
      </c>
      <c r="M25" s="41">
        <v>1800.0</v>
      </c>
      <c r="N25" s="41">
        <v>100.0</v>
      </c>
      <c r="O25" s="40" t="s">
        <v>1370</v>
      </c>
      <c r="P25" s="40" t="s">
        <v>1371</v>
      </c>
      <c r="Q25" s="40" t="s">
        <v>1372</v>
      </c>
      <c r="R25" s="40" t="s">
        <v>1373</v>
      </c>
      <c r="S25" s="40" t="b">
        <v>0</v>
      </c>
      <c r="T25" s="40" t="s">
        <v>1373</v>
      </c>
      <c r="U25" s="47" t="s">
        <v>212</v>
      </c>
      <c r="V25" s="41">
        <v>0.1</v>
      </c>
      <c r="W25" s="41">
        <v>0.9</v>
      </c>
      <c r="X25" s="41">
        <v>0.3</v>
      </c>
      <c r="Y25" s="41">
        <v>0.5</v>
      </c>
      <c r="Z25" s="40" t="b">
        <v>0</v>
      </c>
      <c r="AA25" s="40" t="b">
        <v>1</v>
      </c>
      <c r="AB25" s="40" t="b">
        <v>0</v>
      </c>
      <c r="AC25" s="40" t="b">
        <v>0</v>
      </c>
      <c r="AD25" s="41" t="s">
        <v>3648</v>
      </c>
      <c r="AE25" s="41" t="s">
        <v>3649</v>
      </c>
      <c r="AF25" s="41">
        <v>-1.4610942546895</v>
      </c>
      <c r="AG25" s="42">
        <v>61.15625</v>
      </c>
      <c r="AH25" s="42">
        <v>9.16E11</v>
      </c>
      <c r="AI25" s="46">
        <v>-0.0242</v>
      </c>
      <c r="AJ25" s="40" t="s">
        <v>3643</v>
      </c>
      <c r="AK25" s="40" t="s">
        <v>3650</v>
      </c>
      <c r="AL25" s="41">
        <v>10401.0</v>
      </c>
      <c r="AM25" s="40" t="s">
        <v>1382</v>
      </c>
      <c r="AN25" s="40" t="s">
        <v>1383</v>
      </c>
      <c r="AO25" s="40" t="s">
        <v>3513</v>
      </c>
      <c r="AP25" s="40" t="s">
        <v>3651</v>
      </c>
      <c r="AQ25" s="40" t="s">
        <v>3652</v>
      </c>
      <c r="AR25" s="40" t="s">
        <v>3653</v>
      </c>
      <c r="AS25" s="42">
        <v>1.1E39</v>
      </c>
      <c r="AT25" s="42"/>
    </row>
    <row r="26">
      <c r="A26" s="41">
        <v>30.0</v>
      </c>
      <c r="B26" s="42">
        <v>1.67E9</v>
      </c>
      <c r="C26" s="41">
        <v>832675.0</v>
      </c>
      <c r="D26" s="40" t="s">
        <v>1034</v>
      </c>
      <c r="E26" s="41" t="str">
        <f>IFERROR(__xludf.DUMMYFUNCTION("split(split(D26,""Instance_"", FALSE),"".mat"",false)"),"40_3")</f>
        <v>40_3</v>
      </c>
      <c r="F26" s="41">
        <v>40.0</v>
      </c>
      <c r="G26" s="41">
        <v>10.0</v>
      </c>
      <c r="H26" s="41">
        <v>20.0</v>
      </c>
      <c r="I26" s="41">
        <v>-1.42657</v>
      </c>
      <c r="J26" s="41">
        <v>20000.0</v>
      </c>
      <c r="K26" s="41">
        <v>10000.0</v>
      </c>
      <c r="L26" s="41">
        <v>3600.0</v>
      </c>
      <c r="M26" s="41">
        <v>1800.0</v>
      </c>
      <c r="N26" s="41">
        <v>100.0</v>
      </c>
      <c r="O26" s="40" t="s">
        <v>1370</v>
      </c>
      <c r="P26" s="40" t="s">
        <v>1371</v>
      </c>
      <c r="Q26" s="40" t="s">
        <v>1372</v>
      </c>
      <c r="R26" s="40" t="s">
        <v>1373</v>
      </c>
      <c r="S26" s="40" t="b">
        <v>0</v>
      </c>
      <c r="T26" s="40" t="s">
        <v>1373</v>
      </c>
      <c r="U26" s="47" t="s">
        <v>212</v>
      </c>
      <c r="V26" s="42">
        <v>0.1</v>
      </c>
      <c r="W26" s="41">
        <v>0.9</v>
      </c>
      <c r="X26" s="41">
        <v>0.3</v>
      </c>
      <c r="Y26" s="41">
        <v>0.5</v>
      </c>
      <c r="Z26" s="40" t="b">
        <v>0</v>
      </c>
      <c r="AA26" s="40" t="b">
        <v>1</v>
      </c>
      <c r="AB26" s="40" t="b">
        <v>0</v>
      </c>
      <c r="AC26" s="40" t="b">
        <v>0</v>
      </c>
      <c r="AD26" s="41" t="s">
        <v>3654</v>
      </c>
      <c r="AE26" s="41" t="s">
        <v>3655</v>
      </c>
      <c r="AF26" s="41">
        <v>-1.42656869988446</v>
      </c>
      <c r="AG26" s="42">
        <v>60.53123</v>
      </c>
      <c r="AH26" s="42">
        <v>9.24E11</v>
      </c>
      <c r="AI26" s="42">
        <v>-3.11E-16</v>
      </c>
      <c r="AJ26" s="40" t="s">
        <v>3656</v>
      </c>
      <c r="AK26" s="40" t="s">
        <v>3054</v>
      </c>
      <c r="AL26" s="41">
        <v>10180.0</v>
      </c>
      <c r="AM26" s="40" t="s">
        <v>1382</v>
      </c>
      <c r="AN26" s="40" t="s">
        <v>1383</v>
      </c>
      <c r="AO26" s="40" t="s">
        <v>3513</v>
      </c>
      <c r="AP26" s="40" t="s">
        <v>3657</v>
      </c>
      <c r="AQ26" s="40" t="s">
        <v>3658</v>
      </c>
      <c r="AR26" s="40" t="s">
        <v>3659</v>
      </c>
      <c r="AS26" s="42">
        <v>1.1E39</v>
      </c>
      <c r="AT26" s="42"/>
    </row>
    <row r="27">
      <c r="A27" s="41">
        <v>34.0</v>
      </c>
      <c r="B27" s="42">
        <v>1.67E9</v>
      </c>
      <c r="C27" s="41">
        <v>681472.0</v>
      </c>
      <c r="D27" s="40" t="s">
        <v>1034</v>
      </c>
      <c r="E27" s="41" t="str">
        <f>IFERROR(__xludf.DUMMYFUNCTION("split(split(D27,""Instance_"", FALSE),"".mat"",false)"),"40_3")</f>
        <v>40_3</v>
      </c>
      <c r="F27" s="41">
        <v>40.0</v>
      </c>
      <c r="G27" s="41">
        <v>10.0</v>
      </c>
      <c r="H27" s="41">
        <v>20.0</v>
      </c>
      <c r="I27" s="41">
        <v>-1.42657</v>
      </c>
      <c r="J27" s="41">
        <v>20000.0</v>
      </c>
      <c r="K27" s="41">
        <v>10000.0</v>
      </c>
      <c r="L27" s="41">
        <v>3600.0</v>
      </c>
      <c r="M27" s="41">
        <v>1800.0</v>
      </c>
      <c r="N27" s="41">
        <v>100.0</v>
      </c>
      <c r="O27" s="40" t="s">
        <v>1370</v>
      </c>
      <c r="P27" s="40" t="s">
        <v>1371</v>
      </c>
      <c r="Q27" s="40" t="s">
        <v>1372</v>
      </c>
      <c r="R27" s="40" t="s">
        <v>1373</v>
      </c>
      <c r="S27" s="40" t="b">
        <v>0</v>
      </c>
      <c r="T27" s="40" t="s">
        <v>1373</v>
      </c>
      <c r="U27" s="47" t="s">
        <v>212</v>
      </c>
      <c r="V27" s="42">
        <v>0.1</v>
      </c>
      <c r="W27" s="41">
        <v>0.9</v>
      </c>
      <c r="X27" s="41">
        <v>0.3</v>
      </c>
      <c r="Y27" s="41">
        <v>0.5</v>
      </c>
      <c r="Z27" s="40" t="b">
        <v>0</v>
      </c>
      <c r="AA27" s="40" t="b">
        <v>1</v>
      </c>
      <c r="AB27" s="40" t="b">
        <v>0</v>
      </c>
      <c r="AC27" s="40" t="b">
        <v>0</v>
      </c>
      <c r="AD27" s="41" t="s">
        <v>3660</v>
      </c>
      <c r="AE27" s="41" t="s">
        <v>3661</v>
      </c>
      <c r="AF27" s="41">
        <v>-1.42656869988446</v>
      </c>
      <c r="AG27" s="42">
        <v>66.71903</v>
      </c>
      <c r="AH27" s="42">
        <v>9.58E11</v>
      </c>
      <c r="AI27" s="42">
        <v>-3.11E-16</v>
      </c>
      <c r="AJ27" s="40" t="s">
        <v>3656</v>
      </c>
      <c r="AK27" s="40" t="s">
        <v>3662</v>
      </c>
      <c r="AL27" s="41">
        <v>11301.0</v>
      </c>
      <c r="AM27" s="40" t="s">
        <v>1382</v>
      </c>
      <c r="AN27" s="40" t="s">
        <v>1383</v>
      </c>
      <c r="AO27" s="40" t="s">
        <v>3513</v>
      </c>
      <c r="AP27" s="40" t="s">
        <v>3663</v>
      </c>
      <c r="AQ27" s="40" t="s">
        <v>3664</v>
      </c>
      <c r="AR27" s="40" t="s">
        <v>3665</v>
      </c>
      <c r="AS27" s="42">
        <v>1.1E39</v>
      </c>
      <c r="AT27" s="42"/>
    </row>
    <row r="28">
      <c r="A28" s="41">
        <v>38.0</v>
      </c>
      <c r="B28" s="42">
        <v>1.67E9</v>
      </c>
      <c r="C28" s="41">
        <v>129868.0</v>
      </c>
      <c r="D28" s="40" t="s">
        <v>1034</v>
      </c>
      <c r="E28" s="41" t="str">
        <f>IFERROR(__xludf.DUMMYFUNCTION("split(split(D28,""Instance_"", FALSE),"".mat"",false)"),"40_3")</f>
        <v>40_3</v>
      </c>
      <c r="F28" s="41">
        <v>40.0</v>
      </c>
      <c r="G28" s="41">
        <v>10.0</v>
      </c>
      <c r="H28" s="41">
        <v>20.0</v>
      </c>
      <c r="I28" s="41">
        <v>-1.42657</v>
      </c>
      <c r="J28" s="41">
        <v>20000.0</v>
      </c>
      <c r="K28" s="41">
        <v>10000.0</v>
      </c>
      <c r="L28" s="41">
        <v>3600.0</v>
      </c>
      <c r="M28" s="41">
        <v>1800.0</v>
      </c>
      <c r="N28" s="41">
        <v>100.0</v>
      </c>
      <c r="O28" s="40" t="s">
        <v>1370</v>
      </c>
      <c r="P28" s="40" t="s">
        <v>1371</v>
      </c>
      <c r="Q28" s="40" t="s">
        <v>1372</v>
      </c>
      <c r="R28" s="40" t="s">
        <v>1373</v>
      </c>
      <c r="S28" s="40" t="b">
        <v>0</v>
      </c>
      <c r="T28" s="40" t="s">
        <v>1373</v>
      </c>
      <c r="U28" s="47" t="s">
        <v>212</v>
      </c>
      <c r="V28" s="41">
        <v>0.1</v>
      </c>
      <c r="W28" s="41">
        <v>0.9</v>
      </c>
      <c r="X28" s="41">
        <v>0.3</v>
      </c>
      <c r="Y28" s="41">
        <v>0.5</v>
      </c>
      <c r="Z28" s="40" t="b">
        <v>0</v>
      </c>
      <c r="AA28" s="40" t="b">
        <v>1</v>
      </c>
      <c r="AB28" s="40" t="b">
        <v>0</v>
      </c>
      <c r="AC28" s="40" t="b">
        <v>0</v>
      </c>
      <c r="AD28" s="41" t="s">
        <v>3666</v>
      </c>
      <c r="AE28" s="41" t="s">
        <v>3667</v>
      </c>
      <c r="AF28" s="41">
        <v>-1.42656869988445</v>
      </c>
      <c r="AG28" s="42">
        <v>61.46892</v>
      </c>
      <c r="AH28" s="42">
        <v>9.6E11</v>
      </c>
      <c r="AI28" s="41">
        <v>0.0</v>
      </c>
      <c r="AJ28" s="40" t="s">
        <v>3668</v>
      </c>
      <c r="AK28" s="40" t="s">
        <v>3669</v>
      </c>
      <c r="AL28" s="41">
        <v>10359.0</v>
      </c>
      <c r="AM28" s="40" t="s">
        <v>1382</v>
      </c>
      <c r="AN28" s="40" t="s">
        <v>1383</v>
      </c>
      <c r="AO28" s="40" t="s">
        <v>3513</v>
      </c>
      <c r="AP28" s="40" t="s">
        <v>3670</v>
      </c>
      <c r="AQ28" s="40" t="s">
        <v>3671</v>
      </c>
      <c r="AR28" s="40" t="s">
        <v>3672</v>
      </c>
      <c r="AS28" s="42">
        <v>1.1E39</v>
      </c>
      <c r="AT28" s="42"/>
    </row>
    <row r="29">
      <c r="A29" s="41">
        <v>35.0</v>
      </c>
      <c r="B29" s="42">
        <v>1.67E9</v>
      </c>
      <c r="C29" s="41">
        <v>569092.0</v>
      </c>
      <c r="D29" s="40" t="s">
        <v>1034</v>
      </c>
      <c r="E29" s="41" t="str">
        <f>IFERROR(__xludf.DUMMYFUNCTION("split(split(D29,""Instance_"", FALSE),"".mat"",false)"),"40_3")</f>
        <v>40_3</v>
      </c>
      <c r="F29" s="41">
        <v>40.0</v>
      </c>
      <c r="G29" s="41">
        <v>10.0</v>
      </c>
      <c r="H29" s="41">
        <v>20.0</v>
      </c>
      <c r="I29" s="41">
        <v>-1.42657</v>
      </c>
      <c r="J29" s="41">
        <v>20000.0</v>
      </c>
      <c r="K29" s="41">
        <v>10000.0</v>
      </c>
      <c r="L29" s="41">
        <v>3600.0</v>
      </c>
      <c r="M29" s="41">
        <v>1800.0</v>
      </c>
      <c r="N29" s="41">
        <v>100.0</v>
      </c>
      <c r="O29" s="40" t="s">
        <v>1370</v>
      </c>
      <c r="P29" s="40" t="s">
        <v>1371</v>
      </c>
      <c r="Q29" s="40" t="s">
        <v>1372</v>
      </c>
      <c r="R29" s="40" t="s">
        <v>1373</v>
      </c>
      <c r="S29" s="40" t="b">
        <v>0</v>
      </c>
      <c r="T29" s="40" t="s">
        <v>1373</v>
      </c>
      <c r="U29" s="47" t="s">
        <v>212</v>
      </c>
      <c r="V29" s="41">
        <v>0.1</v>
      </c>
      <c r="W29" s="41">
        <v>0.9</v>
      </c>
      <c r="X29" s="41">
        <v>0.3</v>
      </c>
      <c r="Y29" s="41">
        <v>0.5</v>
      </c>
      <c r="Z29" s="40" t="b">
        <v>0</v>
      </c>
      <c r="AA29" s="40" t="b">
        <v>1</v>
      </c>
      <c r="AB29" s="40" t="b">
        <v>0</v>
      </c>
      <c r="AC29" s="40" t="b">
        <v>0</v>
      </c>
      <c r="AD29" s="41" t="s">
        <v>3673</v>
      </c>
      <c r="AE29" s="41" t="s">
        <v>3674</v>
      </c>
      <c r="AF29" s="41">
        <v>-1.4171947476747</v>
      </c>
      <c r="AG29" s="42">
        <v>63.65649</v>
      </c>
      <c r="AH29" s="42">
        <v>6.83E11</v>
      </c>
      <c r="AI29" s="46">
        <v>0.006571</v>
      </c>
      <c r="AJ29" s="40" t="s">
        <v>3675</v>
      </c>
      <c r="AK29" s="40" t="s">
        <v>2957</v>
      </c>
      <c r="AL29" s="41">
        <v>10770.0</v>
      </c>
      <c r="AM29" s="40" t="s">
        <v>1382</v>
      </c>
      <c r="AN29" s="40" t="s">
        <v>1383</v>
      </c>
      <c r="AO29" s="40" t="s">
        <v>3513</v>
      </c>
      <c r="AP29" s="40" t="s">
        <v>3676</v>
      </c>
      <c r="AQ29" s="40" t="s">
        <v>3677</v>
      </c>
      <c r="AR29" s="40" t="s">
        <v>3678</v>
      </c>
      <c r="AS29" s="42">
        <v>1.0E39</v>
      </c>
      <c r="AT29" s="42"/>
    </row>
    <row r="30">
      <c r="A30" s="41">
        <v>37.0</v>
      </c>
      <c r="B30" s="42">
        <v>1.67E9</v>
      </c>
      <c r="C30" s="41">
        <v>802566.0</v>
      </c>
      <c r="D30" s="40" t="s">
        <v>1034</v>
      </c>
      <c r="E30" s="41" t="str">
        <f>IFERROR(__xludf.DUMMYFUNCTION("split(split(D30,""Instance_"", FALSE),"".mat"",false)"),"40_3")</f>
        <v>40_3</v>
      </c>
      <c r="F30" s="41">
        <v>40.0</v>
      </c>
      <c r="G30" s="41">
        <v>10.0</v>
      </c>
      <c r="H30" s="41">
        <v>20.0</v>
      </c>
      <c r="I30" s="41">
        <v>-1.42657</v>
      </c>
      <c r="J30" s="41">
        <v>20000.0</v>
      </c>
      <c r="K30" s="41">
        <v>10000.0</v>
      </c>
      <c r="L30" s="41">
        <v>3600.0</v>
      </c>
      <c r="M30" s="41">
        <v>1800.0</v>
      </c>
      <c r="N30" s="41">
        <v>100.0</v>
      </c>
      <c r="O30" s="40" t="s">
        <v>1370</v>
      </c>
      <c r="P30" s="40" t="s">
        <v>1371</v>
      </c>
      <c r="Q30" s="40" t="s">
        <v>1372</v>
      </c>
      <c r="R30" s="40" t="s">
        <v>1373</v>
      </c>
      <c r="S30" s="40" t="b">
        <v>0</v>
      </c>
      <c r="T30" s="40" t="s">
        <v>1373</v>
      </c>
      <c r="U30" s="47" t="s">
        <v>212</v>
      </c>
      <c r="V30" s="41">
        <v>0.1</v>
      </c>
      <c r="W30" s="41">
        <v>0.9</v>
      </c>
      <c r="X30" s="41">
        <v>0.3</v>
      </c>
      <c r="Y30" s="41">
        <v>0.5</v>
      </c>
      <c r="Z30" s="40" t="b">
        <v>0</v>
      </c>
      <c r="AA30" s="40" t="b">
        <v>1</v>
      </c>
      <c r="AB30" s="40" t="b">
        <v>0</v>
      </c>
      <c r="AC30" s="40" t="b">
        <v>0</v>
      </c>
      <c r="AD30" s="41" t="s">
        <v>3679</v>
      </c>
      <c r="AE30" s="41" t="s">
        <v>3680</v>
      </c>
      <c r="AF30" s="41">
        <v>-1.4171947476747</v>
      </c>
      <c r="AG30" s="42">
        <v>63.82814</v>
      </c>
      <c r="AH30" s="42">
        <v>6.83E11</v>
      </c>
      <c r="AI30" s="46">
        <v>0.006571</v>
      </c>
      <c r="AJ30" s="40" t="s">
        <v>3675</v>
      </c>
      <c r="AK30" s="40" t="s">
        <v>2957</v>
      </c>
      <c r="AL30" s="41">
        <v>10796.0</v>
      </c>
      <c r="AM30" s="40" t="s">
        <v>1382</v>
      </c>
      <c r="AN30" s="40" t="s">
        <v>1383</v>
      </c>
      <c r="AO30" s="40" t="s">
        <v>3513</v>
      </c>
      <c r="AP30" s="40" t="s">
        <v>3681</v>
      </c>
      <c r="AQ30" s="40" t="s">
        <v>3682</v>
      </c>
      <c r="AR30" s="40" t="s">
        <v>3683</v>
      </c>
      <c r="AS30" s="42">
        <v>1.0E39</v>
      </c>
      <c r="AT30" s="42"/>
    </row>
    <row r="31">
      <c r="A31" s="41">
        <v>39.0</v>
      </c>
      <c r="B31" s="42">
        <v>1.67E9</v>
      </c>
      <c r="C31" s="41">
        <v>321794.0</v>
      </c>
      <c r="D31" s="40" t="s">
        <v>1034</v>
      </c>
      <c r="E31" s="41" t="str">
        <f>IFERROR(__xludf.DUMMYFUNCTION("split(split(D31,""Instance_"", FALSE),"".mat"",false)"),"40_3")</f>
        <v>40_3</v>
      </c>
      <c r="F31" s="41">
        <v>40.0</v>
      </c>
      <c r="G31" s="41">
        <v>10.0</v>
      </c>
      <c r="H31" s="41">
        <v>20.0</v>
      </c>
      <c r="I31" s="41">
        <v>-1.42657</v>
      </c>
      <c r="J31" s="41">
        <v>20000.0</v>
      </c>
      <c r="K31" s="41">
        <v>10000.0</v>
      </c>
      <c r="L31" s="41">
        <v>3600.0</v>
      </c>
      <c r="M31" s="41">
        <v>1800.0</v>
      </c>
      <c r="N31" s="41">
        <v>100.0</v>
      </c>
      <c r="O31" s="40" t="s">
        <v>1370</v>
      </c>
      <c r="P31" s="40" t="s">
        <v>1371</v>
      </c>
      <c r="Q31" s="40" t="s">
        <v>1372</v>
      </c>
      <c r="R31" s="40" t="s">
        <v>1373</v>
      </c>
      <c r="S31" s="40" t="b">
        <v>0</v>
      </c>
      <c r="T31" s="40" t="s">
        <v>1373</v>
      </c>
      <c r="U31" s="47" t="s">
        <v>212</v>
      </c>
      <c r="V31" s="41">
        <v>0.1</v>
      </c>
      <c r="W31" s="41">
        <v>0.9</v>
      </c>
      <c r="X31" s="41">
        <v>0.3</v>
      </c>
      <c r="Y31" s="41">
        <v>0.5</v>
      </c>
      <c r="Z31" s="40" t="b">
        <v>0</v>
      </c>
      <c r="AA31" s="40" t="b">
        <v>1</v>
      </c>
      <c r="AB31" s="40" t="b">
        <v>0</v>
      </c>
      <c r="AC31" s="40" t="b">
        <v>0</v>
      </c>
      <c r="AD31" s="41" t="s">
        <v>3684</v>
      </c>
      <c r="AE31" s="41" t="s">
        <v>3685</v>
      </c>
      <c r="AF31" s="41">
        <v>-1.4171947476747</v>
      </c>
      <c r="AG31" s="42">
        <v>63.45315</v>
      </c>
      <c r="AH31" s="42">
        <v>6.51E11</v>
      </c>
      <c r="AI31" s="46">
        <v>0.006571</v>
      </c>
      <c r="AJ31" s="40" t="s">
        <v>3686</v>
      </c>
      <c r="AK31" s="40" t="s">
        <v>2971</v>
      </c>
      <c r="AL31" s="41">
        <v>10741.0</v>
      </c>
      <c r="AM31" s="40" t="s">
        <v>1382</v>
      </c>
      <c r="AN31" s="40" t="s">
        <v>1383</v>
      </c>
      <c r="AO31" s="40" t="s">
        <v>3513</v>
      </c>
      <c r="AP31" s="40" t="s">
        <v>3687</v>
      </c>
      <c r="AQ31" s="40" t="s">
        <v>3688</v>
      </c>
      <c r="AR31" s="40" t="s">
        <v>3689</v>
      </c>
      <c r="AS31" s="42">
        <v>1.0E39</v>
      </c>
      <c r="AT31" s="42"/>
    </row>
    <row r="32">
      <c r="A32" s="41">
        <v>43.0</v>
      </c>
      <c r="B32" s="42">
        <v>1.67E9</v>
      </c>
      <c r="C32" s="41">
        <v>976721.0</v>
      </c>
      <c r="D32" s="40" t="s">
        <v>1055</v>
      </c>
      <c r="E32" s="41" t="str">
        <f>IFERROR(__xludf.DUMMYFUNCTION("split(split(D32,""Instance_"", FALSE),"".mat"",false)"),"60_1")</f>
        <v>60_1</v>
      </c>
      <c r="F32" s="41">
        <v>60.0</v>
      </c>
      <c r="G32" s="41">
        <v>15.0</v>
      </c>
      <c r="H32" s="41">
        <v>30.0</v>
      </c>
      <c r="I32" s="41">
        <v>-1.78118</v>
      </c>
      <c r="J32" s="41">
        <v>20000.0</v>
      </c>
      <c r="K32" s="41">
        <v>10000.0</v>
      </c>
      <c r="L32" s="41">
        <v>3600.0</v>
      </c>
      <c r="M32" s="41">
        <v>1800.0</v>
      </c>
      <c r="N32" s="41">
        <v>100.0</v>
      </c>
      <c r="O32" s="40" t="s">
        <v>1370</v>
      </c>
      <c r="P32" s="40" t="s">
        <v>1371</v>
      </c>
      <c r="Q32" s="40" t="s">
        <v>1372</v>
      </c>
      <c r="R32" s="40" t="s">
        <v>1373</v>
      </c>
      <c r="S32" s="40" t="b">
        <v>0</v>
      </c>
      <c r="T32" s="40" t="s">
        <v>1373</v>
      </c>
      <c r="U32" s="47" t="s">
        <v>212</v>
      </c>
      <c r="V32" s="41">
        <v>0.1</v>
      </c>
      <c r="W32" s="41">
        <v>0.9</v>
      </c>
      <c r="X32" s="41">
        <v>0.3</v>
      </c>
      <c r="Y32" s="41">
        <v>0.5</v>
      </c>
      <c r="Z32" s="40" t="b">
        <v>0</v>
      </c>
      <c r="AA32" s="40" t="b">
        <v>1</v>
      </c>
      <c r="AB32" s="40" t="b">
        <v>0</v>
      </c>
      <c r="AC32" s="40" t="b">
        <v>0</v>
      </c>
      <c r="AD32" s="41" t="s">
        <v>3690</v>
      </c>
      <c r="AE32" s="41" t="s">
        <v>3691</v>
      </c>
      <c r="AF32" s="41">
        <v>-1.80242104048431</v>
      </c>
      <c r="AG32" s="42">
        <v>79.00004</v>
      </c>
      <c r="AH32" s="42">
        <v>6.19E17</v>
      </c>
      <c r="AI32" s="46">
        <v>-0.01192</v>
      </c>
      <c r="AJ32" s="40" t="s">
        <v>3692</v>
      </c>
      <c r="AK32" s="40" t="s">
        <v>3693</v>
      </c>
      <c r="AL32" s="41">
        <v>10453.0</v>
      </c>
      <c r="AM32" s="40" t="s">
        <v>1382</v>
      </c>
      <c r="AN32" s="40" t="s">
        <v>1383</v>
      </c>
      <c r="AO32" s="40" t="s">
        <v>3513</v>
      </c>
      <c r="AP32" s="40" t="s">
        <v>3694</v>
      </c>
      <c r="AQ32" s="40" t="s">
        <v>3695</v>
      </c>
      <c r="AR32" s="40" t="s">
        <v>3696</v>
      </c>
      <c r="AS32" s="42">
        <v>1.0E59</v>
      </c>
      <c r="AT32" s="42"/>
    </row>
    <row r="33">
      <c r="A33" s="41">
        <v>49.0</v>
      </c>
      <c r="B33" s="42">
        <v>1.67E9</v>
      </c>
      <c r="C33" s="41">
        <v>937651.0</v>
      </c>
      <c r="D33" s="40" t="s">
        <v>1055</v>
      </c>
      <c r="E33" s="41" t="str">
        <f>IFERROR(__xludf.DUMMYFUNCTION("split(split(D33,""Instance_"", FALSE),"".mat"",false)"),"60_1")</f>
        <v>60_1</v>
      </c>
      <c r="F33" s="41">
        <v>60.0</v>
      </c>
      <c r="G33" s="41">
        <v>15.0</v>
      </c>
      <c r="H33" s="41">
        <v>30.0</v>
      </c>
      <c r="I33" s="41">
        <v>-1.78118</v>
      </c>
      <c r="J33" s="41">
        <v>20000.0</v>
      </c>
      <c r="K33" s="41">
        <v>10000.0</v>
      </c>
      <c r="L33" s="41">
        <v>3600.0</v>
      </c>
      <c r="M33" s="41">
        <v>1800.0</v>
      </c>
      <c r="N33" s="41">
        <v>100.0</v>
      </c>
      <c r="O33" s="40" t="s">
        <v>1370</v>
      </c>
      <c r="P33" s="40" t="s">
        <v>1371</v>
      </c>
      <c r="Q33" s="40" t="s">
        <v>1372</v>
      </c>
      <c r="R33" s="40" t="s">
        <v>1373</v>
      </c>
      <c r="S33" s="40" t="b">
        <v>0</v>
      </c>
      <c r="T33" s="40" t="s">
        <v>1373</v>
      </c>
      <c r="U33" s="47" t="s">
        <v>212</v>
      </c>
      <c r="V33" s="41">
        <v>0.1</v>
      </c>
      <c r="W33" s="41">
        <v>0.9</v>
      </c>
      <c r="X33" s="41">
        <v>0.3</v>
      </c>
      <c r="Y33" s="41">
        <v>0.5</v>
      </c>
      <c r="Z33" s="40" t="b">
        <v>0</v>
      </c>
      <c r="AA33" s="40" t="b">
        <v>1</v>
      </c>
      <c r="AB33" s="40" t="b">
        <v>0</v>
      </c>
      <c r="AC33" s="40" t="b">
        <v>0</v>
      </c>
      <c r="AD33" s="41" t="s">
        <v>3697</v>
      </c>
      <c r="AE33" s="41" t="s">
        <v>3698</v>
      </c>
      <c r="AF33" s="41">
        <v>-1.80207738607216</v>
      </c>
      <c r="AG33" s="42">
        <v>84.25009</v>
      </c>
      <c r="AH33" s="42">
        <v>6.91E17</v>
      </c>
      <c r="AI33" s="46">
        <v>-0.01173</v>
      </c>
      <c r="AJ33" s="40" t="s">
        <v>3699</v>
      </c>
      <c r="AK33" s="40" t="s">
        <v>3700</v>
      </c>
      <c r="AL33" s="41">
        <v>11158.0</v>
      </c>
      <c r="AM33" s="40" t="s">
        <v>1382</v>
      </c>
      <c r="AN33" s="40" t="s">
        <v>1383</v>
      </c>
      <c r="AO33" s="40" t="s">
        <v>3513</v>
      </c>
      <c r="AP33" s="40" t="s">
        <v>3701</v>
      </c>
      <c r="AQ33" s="40" t="s">
        <v>3702</v>
      </c>
      <c r="AR33" s="40" t="s">
        <v>3703</v>
      </c>
      <c r="AS33" s="42">
        <v>1.0E59</v>
      </c>
      <c r="AT33" s="42"/>
    </row>
    <row r="34">
      <c r="A34" s="41">
        <v>40.0</v>
      </c>
      <c r="B34" s="42">
        <v>1.67E9</v>
      </c>
      <c r="C34" s="41">
        <v>866547.0</v>
      </c>
      <c r="D34" s="40" t="s">
        <v>1055</v>
      </c>
      <c r="E34" s="41" t="str">
        <f>IFERROR(__xludf.DUMMYFUNCTION("split(split(D34,""Instance_"", FALSE),"".mat"",false)"),"60_1")</f>
        <v>60_1</v>
      </c>
      <c r="F34" s="41">
        <v>60.0</v>
      </c>
      <c r="G34" s="41">
        <v>15.0</v>
      </c>
      <c r="H34" s="41">
        <v>30.0</v>
      </c>
      <c r="I34" s="41">
        <v>-1.78118</v>
      </c>
      <c r="J34" s="41">
        <v>20000.0</v>
      </c>
      <c r="K34" s="41">
        <v>10000.0</v>
      </c>
      <c r="L34" s="41">
        <v>3600.0</v>
      </c>
      <c r="M34" s="41">
        <v>1800.0</v>
      </c>
      <c r="N34" s="41">
        <v>100.0</v>
      </c>
      <c r="O34" s="40" t="s">
        <v>1370</v>
      </c>
      <c r="P34" s="40" t="s">
        <v>1371</v>
      </c>
      <c r="Q34" s="40" t="s">
        <v>1372</v>
      </c>
      <c r="R34" s="40" t="s">
        <v>1373</v>
      </c>
      <c r="S34" s="40" t="b">
        <v>0</v>
      </c>
      <c r="T34" s="40" t="s">
        <v>1373</v>
      </c>
      <c r="U34" s="47" t="s">
        <v>212</v>
      </c>
      <c r="V34" s="41">
        <v>0.1</v>
      </c>
      <c r="W34" s="41">
        <v>0.9</v>
      </c>
      <c r="X34" s="41">
        <v>0.3</v>
      </c>
      <c r="Y34" s="41">
        <v>0.5</v>
      </c>
      <c r="Z34" s="40" t="b">
        <v>0</v>
      </c>
      <c r="AA34" s="40" t="b">
        <v>1</v>
      </c>
      <c r="AB34" s="40" t="b">
        <v>0</v>
      </c>
      <c r="AC34" s="40" t="b">
        <v>0</v>
      </c>
      <c r="AD34" s="41" t="s">
        <v>3704</v>
      </c>
      <c r="AE34" s="41" t="s">
        <v>3705</v>
      </c>
      <c r="AF34" s="41">
        <v>-1.80190627548662</v>
      </c>
      <c r="AG34" s="42">
        <v>81.60945</v>
      </c>
      <c r="AH34" s="42">
        <v>6.81E17</v>
      </c>
      <c r="AI34" s="46">
        <v>-0.01163</v>
      </c>
      <c r="AJ34" s="40" t="s">
        <v>3706</v>
      </c>
      <c r="AK34" s="40" t="s">
        <v>3707</v>
      </c>
      <c r="AL34" s="41">
        <v>10867.0</v>
      </c>
      <c r="AM34" s="40" t="s">
        <v>1382</v>
      </c>
      <c r="AN34" s="40" t="s">
        <v>1383</v>
      </c>
      <c r="AO34" s="40" t="s">
        <v>3513</v>
      </c>
      <c r="AP34" s="40" t="s">
        <v>3708</v>
      </c>
      <c r="AQ34" s="40" t="s">
        <v>3709</v>
      </c>
      <c r="AR34" s="40" t="s">
        <v>3710</v>
      </c>
      <c r="AS34" s="42">
        <v>1.0E59</v>
      </c>
      <c r="AT34" s="42"/>
    </row>
    <row r="35">
      <c r="A35" s="41">
        <v>42.0</v>
      </c>
      <c r="B35" s="42">
        <v>1.67E9</v>
      </c>
      <c r="C35" s="41">
        <v>60759.0</v>
      </c>
      <c r="D35" s="40" t="s">
        <v>1055</v>
      </c>
      <c r="E35" s="41" t="str">
        <f>IFERROR(__xludf.DUMMYFUNCTION("split(split(D35,""Instance_"", FALSE),"".mat"",false)"),"60_1")</f>
        <v>60_1</v>
      </c>
      <c r="F35" s="41">
        <v>60.0</v>
      </c>
      <c r="G35" s="41">
        <v>15.0</v>
      </c>
      <c r="H35" s="41">
        <v>30.0</v>
      </c>
      <c r="I35" s="41">
        <v>-1.78118</v>
      </c>
      <c r="J35" s="41">
        <v>20000.0</v>
      </c>
      <c r="K35" s="41">
        <v>10000.0</v>
      </c>
      <c r="L35" s="41">
        <v>3600.0</v>
      </c>
      <c r="M35" s="41">
        <v>1800.0</v>
      </c>
      <c r="N35" s="41">
        <v>100.0</v>
      </c>
      <c r="O35" s="40" t="s">
        <v>1370</v>
      </c>
      <c r="P35" s="40" t="s">
        <v>1371</v>
      </c>
      <c r="Q35" s="40" t="s">
        <v>1372</v>
      </c>
      <c r="R35" s="40" t="s">
        <v>1373</v>
      </c>
      <c r="S35" s="40" t="b">
        <v>0</v>
      </c>
      <c r="T35" s="40" t="s">
        <v>1373</v>
      </c>
      <c r="U35" s="47" t="s">
        <v>212</v>
      </c>
      <c r="V35" s="41">
        <v>0.1</v>
      </c>
      <c r="W35" s="41">
        <v>0.9</v>
      </c>
      <c r="X35" s="41">
        <v>0.3</v>
      </c>
      <c r="Y35" s="41">
        <v>0.5</v>
      </c>
      <c r="Z35" s="40" t="b">
        <v>0</v>
      </c>
      <c r="AA35" s="40" t="b">
        <v>1</v>
      </c>
      <c r="AB35" s="40" t="b">
        <v>0</v>
      </c>
      <c r="AC35" s="40" t="b">
        <v>0</v>
      </c>
      <c r="AD35" s="41" t="s">
        <v>3711</v>
      </c>
      <c r="AE35" s="41" t="s">
        <v>3712</v>
      </c>
      <c r="AF35" s="41">
        <v>-1.79831125071461</v>
      </c>
      <c r="AG35" s="42">
        <v>85.3127</v>
      </c>
      <c r="AH35" s="42">
        <v>6.75E17</v>
      </c>
      <c r="AI35" s="46">
        <v>-0.00962</v>
      </c>
      <c r="AJ35" s="40" t="s">
        <v>3713</v>
      </c>
      <c r="AK35" s="40" t="s">
        <v>3714</v>
      </c>
      <c r="AL35" s="41">
        <v>11329.0</v>
      </c>
      <c r="AM35" s="40" t="s">
        <v>1382</v>
      </c>
      <c r="AN35" s="40" t="s">
        <v>1383</v>
      </c>
      <c r="AO35" s="40" t="s">
        <v>3513</v>
      </c>
      <c r="AP35" s="40" t="s">
        <v>3715</v>
      </c>
      <c r="AQ35" s="40" t="s">
        <v>3716</v>
      </c>
      <c r="AR35" s="40" t="s">
        <v>3717</v>
      </c>
      <c r="AS35" s="42">
        <v>1.0E59</v>
      </c>
      <c r="AT35" s="42"/>
    </row>
    <row r="36">
      <c r="A36" s="41">
        <v>44.0</v>
      </c>
      <c r="B36" s="42">
        <v>1.67E9</v>
      </c>
      <c r="C36" s="41">
        <v>149911.0</v>
      </c>
      <c r="D36" s="40" t="s">
        <v>1055</v>
      </c>
      <c r="E36" s="41" t="str">
        <f>IFERROR(__xludf.DUMMYFUNCTION("split(split(D36,""Instance_"", FALSE),"".mat"",false)"),"60_1")</f>
        <v>60_1</v>
      </c>
      <c r="F36" s="41">
        <v>60.0</v>
      </c>
      <c r="G36" s="41">
        <v>15.0</v>
      </c>
      <c r="H36" s="41">
        <v>30.0</v>
      </c>
      <c r="I36" s="41">
        <v>-1.78118</v>
      </c>
      <c r="J36" s="41">
        <v>20000.0</v>
      </c>
      <c r="K36" s="41">
        <v>10000.0</v>
      </c>
      <c r="L36" s="41">
        <v>3600.0</v>
      </c>
      <c r="M36" s="41">
        <v>1800.0</v>
      </c>
      <c r="N36" s="41">
        <v>100.0</v>
      </c>
      <c r="O36" s="40" t="s">
        <v>1370</v>
      </c>
      <c r="P36" s="40" t="s">
        <v>1371</v>
      </c>
      <c r="Q36" s="40" t="s">
        <v>1372</v>
      </c>
      <c r="R36" s="40" t="s">
        <v>1373</v>
      </c>
      <c r="S36" s="40" t="b">
        <v>0</v>
      </c>
      <c r="T36" s="40" t="s">
        <v>1373</v>
      </c>
      <c r="U36" s="47" t="s">
        <v>212</v>
      </c>
      <c r="V36" s="41">
        <v>0.1</v>
      </c>
      <c r="W36" s="41">
        <v>0.9</v>
      </c>
      <c r="X36" s="41">
        <v>0.3</v>
      </c>
      <c r="Y36" s="41">
        <v>0.5</v>
      </c>
      <c r="Z36" s="40" t="b">
        <v>0</v>
      </c>
      <c r="AA36" s="40" t="b">
        <v>1</v>
      </c>
      <c r="AB36" s="40" t="b">
        <v>0</v>
      </c>
      <c r="AC36" s="40" t="b">
        <v>0</v>
      </c>
      <c r="AD36" s="41" t="s">
        <v>3718</v>
      </c>
      <c r="AE36" s="41" t="s">
        <v>3719</v>
      </c>
      <c r="AF36" s="41">
        <v>-1.79628695839668</v>
      </c>
      <c r="AG36" s="42">
        <v>91.64065</v>
      </c>
      <c r="AH36" s="42">
        <v>8.84E17</v>
      </c>
      <c r="AI36" s="46">
        <v>-0.00848</v>
      </c>
      <c r="AJ36" s="40" t="s">
        <v>3720</v>
      </c>
      <c r="AK36" s="40" t="s">
        <v>3721</v>
      </c>
      <c r="AL36" s="41">
        <v>12289.0</v>
      </c>
      <c r="AM36" s="40" t="s">
        <v>1382</v>
      </c>
      <c r="AN36" s="40" t="s">
        <v>1383</v>
      </c>
      <c r="AO36" s="40" t="s">
        <v>3513</v>
      </c>
      <c r="AP36" s="40" t="s">
        <v>3722</v>
      </c>
      <c r="AQ36" s="40" t="s">
        <v>3723</v>
      </c>
      <c r="AR36" s="40" t="s">
        <v>3724</v>
      </c>
      <c r="AS36" s="42">
        <v>1.1E59</v>
      </c>
      <c r="AT36" s="42"/>
    </row>
    <row r="37">
      <c r="A37" s="41">
        <v>48.0</v>
      </c>
      <c r="B37" s="42">
        <v>1.67E9</v>
      </c>
      <c r="C37" s="41">
        <v>217522.0</v>
      </c>
      <c r="D37" s="40" t="s">
        <v>1055</v>
      </c>
      <c r="E37" s="41" t="str">
        <f>IFERROR(__xludf.DUMMYFUNCTION("split(split(D37,""Instance_"", FALSE),"".mat"",false)"),"60_1")</f>
        <v>60_1</v>
      </c>
      <c r="F37" s="41">
        <v>60.0</v>
      </c>
      <c r="G37" s="41">
        <v>15.0</v>
      </c>
      <c r="H37" s="41">
        <v>30.0</v>
      </c>
      <c r="I37" s="41">
        <v>-1.78118</v>
      </c>
      <c r="J37" s="41">
        <v>20000.0</v>
      </c>
      <c r="K37" s="41">
        <v>10000.0</v>
      </c>
      <c r="L37" s="41">
        <v>3600.0</v>
      </c>
      <c r="M37" s="41">
        <v>1800.0</v>
      </c>
      <c r="N37" s="41">
        <v>100.0</v>
      </c>
      <c r="O37" s="40" t="s">
        <v>1370</v>
      </c>
      <c r="P37" s="40" t="s">
        <v>1371</v>
      </c>
      <c r="Q37" s="40" t="s">
        <v>1372</v>
      </c>
      <c r="R37" s="40" t="s">
        <v>1373</v>
      </c>
      <c r="S37" s="40" t="b">
        <v>0</v>
      </c>
      <c r="T37" s="40" t="s">
        <v>1373</v>
      </c>
      <c r="U37" s="47" t="s">
        <v>212</v>
      </c>
      <c r="V37" s="41">
        <v>0.1</v>
      </c>
      <c r="W37" s="41">
        <v>0.9</v>
      </c>
      <c r="X37" s="41">
        <v>0.3</v>
      </c>
      <c r="Y37" s="41">
        <v>0.5</v>
      </c>
      <c r="Z37" s="40" t="b">
        <v>0</v>
      </c>
      <c r="AA37" s="40" t="b">
        <v>1</v>
      </c>
      <c r="AB37" s="40" t="b">
        <v>0</v>
      </c>
      <c r="AC37" s="40" t="b">
        <v>0</v>
      </c>
      <c r="AD37" s="41" t="s">
        <v>3725</v>
      </c>
      <c r="AE37" s="41" t="s">
        <v>3726</v>
      </c>
      <c r="AF37" s="41">
        <v>-1.79504086812229</v>
      </c>
      <c r="AG37" s="42">
        <v>82.5001</v>
      </c>
      <c r="AH37" s="42">
        <v>6.93E17</v>
      </c>
      <c r="AI37" s="46">
        <v>-0.00778</v>
      </c>
      <c r="AJ37" s="40" t="s">
        <v>3727</v>
      </c>
      <c r="AK37" s="40" t="s">
        <v>3728</v>
      </c>
      <c r="AL37" s="41">
        <v>10910.0</v>
      </c>
      <c r="AM37" s="40" t="s">
        <v>1382</v>
      </c>
      <c r="AN37" s="40" t="s">
        <v>1383</v>
      </c>
      <c r="AO37" s="40" t="s">
        <v>3513</v>
      </c>
      <c r="AP37" s="40" t="s">
        <v>3729</v>
      </c>
      <c r="AQ37" s="40" t="s">
        <v>3730</v>
      </c>
      <c r="AR37" s="40" t="s">
        <v>3731</v>
      </c>
      <c r="AS37" s="42">
        <v>1.0E59</v>
      </c>
      <c r="AT37" s="42"/>
    </row>
    <row r="38">
      <c r="A38" s="41">
        <v>45.0</v>
      </c>
      <c r="B38" s="42">
        <v>1.67E9</v>
      </c>
      <c r="C38" s="41">
        <v>227104.0</v>
      </c>
      <c r="D38" s="40" t="s">
        <v>1055</v>
      </c>
      <c r="E38" s="41" t="str">
        <f>IFERROR(__xludf.DUMMYFUNCTION("split(split(D38,""Instance_"", FALSE),"".mat"",false)"),"60_1")</f>
        <v>60_1</v>
      </c>
      <c r="F38" s="41">
        <v>60.0</v>
      </c>
      <c r="G38" s="41">
        <v>15.0</v>
      </c>
      <c r="H38" s="41">
        <v>30.0</v>
      </c>
      <c r="I38" s="41">
        <v>-1.78118</v>
      </c>
      <c r="J38" s="41">
        <v>20000.0</v>
      </c>
      <c r="K38" s="41">
        <v>10000.0</v>
      </c>
      <c r="L38" s="41">
        <v>3600.0</v>
      </c>
      <c r="M38" s="41">
        <v>1800.0</v>
      </c>
      <c r="N38" s="41">
        <v>100.0</v>
      </c>
      <c r="O38" s="40" t="s">
        <v>1370</v>
      </c>
      <c r="P38" s="40" t="s">
        <v>1371</v>
      </c>
      <c r="Q38" s="40" t="s">
        <v>1372</v>
      </c>
      <c r="R38" s="40" t="s">
        <v>1373</v>
      </c>
      <c r="S38" s="40" t="b">
        <v>0</v>
      </c>
      <c r="T38" s="40" t="s">
        <v>1373</v>
      </c>
      <c r="U38" s="47" t="s">
        <v>212</v>
      </c>
      <c r="V38" s="41">
        <v>0.1</v>
      </c>
      <c r="W38" s="41">
        <v>0.9</v>
      </c>
      <c r="X38" s="41">
        <v>0.3</v>
      </c>
      <c r="Y38" s="41">
        <v>0.5</v>
      </c>
      <c r="Z38" s="40" t="b">
        <v>0</v>
      </c>
      <c r="AA38" s="40" t="b">
        <v>1</v>
      </c>
      <c r="AB38" s="40" t="b">
        <v>0</v>
      </c>
      <c r="AC38" s="40" t="b">
        <v>0</v>
      </c>
      <c r="AD38" s="41" t="s">
        <v>3732</v>
      </c>
      <c r="AE38" s="41" t="s">
        <v>1080</v>
      </c>
      <c r="AF38" s="41">
        <v>-1.79456094052059</v>
      </c>
      <c r="AG38" s="42">
        <v>80.67193</v>
      </c>
      <c r="AH38" s="42">
        <v>7.1E17</v>
      </c>
      <c r="AI38" s="46">
        <v>-0.00751</v>
      </c>
      <c r="AJ38" s="40" t="s">
        <v>3733</v>
      </c>
      <c r="AK38" s="40" t="s">
        <v>3734</v>
      </c>
      <c r="AL38" s="41">
        <v>10801.0</v>
      </c>
      <c r="AM38" s="40" t="s">
        <v>1382</v>
      </c>
      <c r="AN38" s="40" t="s">
        <v>1383</v>
      </c>
      <c r="AO38" s="40" t="s">
        <v>3513</v>
      </c>
      <c r="AP38" s="40" t="s">
        <v>3735</v>
      </c>
      <c r="AQ38" s="40" t="s">
        <v>3736</v>
      </c>
      <c r="AR38" s="40" t="s">
        <v>3737</v>
      </c>
      <c r="AS38" s="42">
        <v>1.0E59</v>
      </c>
      <c r="AT38" s="42"/>
    </row>
    <row r="39">
      <c r="A39" s="41">
        <v>47.0</v>
      </c>
      <c r="B39" s="42">
        <v>1.67E9</v>
      </c>
      <c r="C39" s="41">
        <v>51811.0</v>
      </c>
      <c r="D39" s="40" t="s">
        <v>1055</v>
      </c>
      <c r="E39" s="41" t="str">
        <f>IFERROR(__xludf.DUMMYFUNCTION("split(split(D39,""Instance_"", FALSE),"".mat"",false)"),"60_1")</f>
        <v>60_1</v>
      </c>
      <c r="F39" s="41">
        <v>60.0</v>
      </c>
      <c r="G39" s="41">
        <v>15.0</v>
      </c>
      <c r="H39" s="41">
        <v>30.0</v>
      </c>
      <c r="I39" s="41">
        <v>-1.78118</v>
      </c>
      <c r="J39" s="41">
        <v>20000.0</v>
      </c>
      <c r="K39" s="41">
        <v>10000.0</v>
      </c>
      <c r="L39" s="41">
        <v>3600.0</v>
      </c>
      <c r="M39" s="41">
        <v>1800.0</v>
      </c>
      <c r="N39" s="41">
        <v>100.0</v>
      </c>
      <c r="O39" s="40" t="s">
        <v>1370</v>
      </c>
      <c r="P39" s="40" t="s">
        <v>1371</v>
      </c>
      <c r="Q39" s="40" t="s">
        <v>1372</v>
      </c>
      <c r="R39" s="40" t="s">
        <v>1373</v>
      </c>
      <c r="S39" s="40" t="b">
        <v>0</v>
      </c>
      <c r="T39" s="40" t="s">
        <v>1373</v>
      </c>
      <c r="U39" s="47" t="s">
        <v>212</v>
      </c>
      <c r="V39" s="41">
        <v>0.1</v>
      </c>
      <c r="W39" s="41">
        <v>0.9</v>
      </c>
      <c r="X39" s="41">
        <v>0.3</v>
      </c>
      <c r="Y39" s="41">
        <v>0.5</v>
      </c>
      <c r="Z39" s="40" t="b">
        <v>0</v>
      </c>
      <c r="AA39" s="40" t="b">
        <v>1</v>
      </c>
      <c r="AB39" s="40" t="b">
        <v>0</v>
      </c>
      <c r="AC39" s="40" t="b">
        <v>0</v>
      </c>
      <c r="AD39" s="41" t="s">
        <v>3738</v>
      </c>
      <c r="AE39" s="41" t="s">
        <v>3739</v>
      </c>
      <c r="AF39" s="41">
        <v>-1.78832667424102</v>
      </c>
      <c r="AG39" s="42">
        <v>83.6564</v>
      </c>
      <c r="AH39" s="42">
        <v>6.92E17</v>
      </c>
      <c r="AI39" s="46">
        <v>-0.00401</v>
      </c>
      <c r="AJ39" s="40" t="s">
        <v>3740</v>
      </c>
      <c r="AK39" s="40" t="s">
        <v>3741</v>
      </c>
      <c r="AL39" s="41">
        <v>11082.0</v>
      </c>
      <c r="AM39" s="40" t="s">
        <v>1382</v>
      </c>
      <c r="AN39" s="40" t="s">
        <v>1383</v>
      </c>
      <c r="AO39" s="40" t="s">
        <v>3513</v>
      </c>
      <c r="AP39" s="40" t="s">
        <v>3742</v>
      </c>
      <c r="AQ39" s="40" t="s">
        <v>3743</v>
      </c>
      <c r="AR39" s="40" t="s">
        <v>3744</v>
      </c>
      <c r="AS39" s="42">
        <v>1.0E59</v>
      </c>
      <c r="AT39" s="42"/>
    </row>
    <row r="40">
      <c r="A40" s="41">
        <v>41.0</v>
      </c>
      <c r="B40" s="42">
        <v>1.67E9</v>
      </c>
      <c r="C40" s="41">
        <v>769203.0</v>
      </c>
      <c r="D40" s="40" t="s">
        <v>1055</v>
      </c>
      <c r="E40" s="41" t="str">
        <f>IFERROR(__xludf.DUMMYFUNCTION("split(split(D40,""Instance_"", FALSE),"".mat"",false)"),"60_1")</f>
        <v>60_1</v>
      </c>
      <c r="F40" s="41">
        <v>60.0</v>
      </c>
      <c r="G40" s="41">
        <v>15.0</v>
      </c>
      <c r="H40" s="41">
        <v>30.0</v>
      </c>
      <c r="I40" s="41">
        <v>-1.78118</v>
      </c>
      <c r="J40" s="41">
        <v>20000.0</v>
      </c>
      <c r="K40" s="41">
        <v>10000.0</v>
      </c>
      <c r="L40" s="41">
        <v>3600.0</v>
      </c>
      <c r="M40" s="41">
        <v>1800.0</v>
      </c>
      <c r="N40" s="41">
        <v>100.0</v>
      </c>
      <c r="O40" s="40" t="s">
        <v>1370</v>
      </c>
      <c r="P40" s="40" t="s">
        <v>1371</v>
      </c>
      <c r="Q40" s="40" t="s">
        <v>1372</v>
      </c>
      <c r="R40" s="40" t="s">
        <v>1373</v>
      </c>
      <c r="S40" s="40" t="b">
        <v>0</v>
      </c>
      <c r="T40" s="40" t="s">
        <v>1373</v>
      </c>
      <c r="U40" s="47" t="s">
        <v>212</v>
      </c>
      <c r="V40" s="41">
        <v>0.1</v>
      </c>
      <c r="W40" s="41">
        <v>0.9</v>
      </c>
      <c r="X40" s="41">
        <v>0.3</v>
      </c>
      <c r="Y40" s="41">
        <v>0.5</v>
      </c>
      <c r="Z40" s="40" t="b">
        <v>0</v>
      </c>
      <c r="AA40" s="40" t="b">
        <v>1</v>
      </c>
      <c r="AB40" s="40" t="b">
        <v>0</v>
      </c>
      <c r="AC40" s="40" t="b">
        <v>0</v>
      </c>
      <c r="AD40" s="41" t="s">
        <v>3745</v>
      </c>
      <c r="AE40" s="41" t="s">
        <v>3746</v>
      </c>
      <c r="AF40" s="41">
        <v>-1.78392044546107</v>
      </c>
      <c r="AG40" s="42">
        <v>96.4376</v>
      </c>
      <c r="AH40" s="42">
        <v>7.47E17</v>
      </c>
      <c r="AI40" s="46">
        <v>-0.00154</v>
      </c>
      <c r="AJ40" s="40" t="s">
        <v>3747</v>
      </c>
      <c r="AK40" s="40" t="s">
        <v>3748</v>
      </c>
      <c r="AL40" s="41">
        <v>12858.0</v>
      </c>
      <c r="AM40" s="40" t="s">
        <v>1382</v>
      </c>
      <c r="AN40" s="40" t="s">
        <v>1383</v>
      </c>
      <c r="AO40" s="40" t="s">
        <v>3513</v>
      </c>
      <c r="AP40" s="40" t="s">
        <v>3749</v>
      </c>
      <c r="AQ40" s="40" t="s">
        <v>3750</v>
      </c>
      <c r="AR40" s="40" t="s">
        <v>3751</v>
      </c>
      <c r="AS40" s="42">
        <v>1.01E59</v>
      </c>
      <c r="AT40" s="42"/>
    </row>
    <row r="41">
      <c r="A41" s="41">
        <v>46.0</v>
      </c>
      <c r="B41" s="42">
        <v>1.67E9</v>
      </c>
      <c r="C41" s="41">
        <v>488485.0</v>
      </c>
      <c r="D41" s="40" t="s">
        <v>1055</v>
      </c>
      <c r="E41" s="41" t="str">
        <f>IFERROR(__xludf.DUMMYFUNCTION("split(split(D41,""Instance_"", FALSE),"".mat"",false)"),"60_1")</f>
        <v>60_1</v>
      </c>
      <c r="F41" s="41">
        <v>60.0</v>
      </c>
      <c r="G41" s="41">
        <v>15.0</v>
      </c>
      <c r="H41" s="41">
        <v>30.0</v>
      </c>
      <c r="I41" s="41">
        <v>-1.78118</v>
      </c>
      <c r="J41" s="41">
        <v>20000.0</v>
      </c>
      <c r="K41" s="41">
        <v>10000.0</v>
      </c>
      <c r="L41" s="41">
        <v>3600.0</v>
      </c>
      <c r="M41" s="41">
        <v>1800.0</v>
      </c>
      <c r="N41" s="41">
        <v>100.0</v>
      </c>
      <c r="O41" s="40" t="s">
        <v>1370</v>
      </c>
      <c r="P41" s="40" t="s">
        <v>1371</v>
      </c>
      <c r="Q41" s="40" t="s">
        <v>1372</v>
      </c>
      <c r="R41" s="40" t="s">
        <v>1373</v>
      </c>
      <c r="S41" s="40" t="b">
        <v>0</v>
      </c>
      <c r="T41" s="40" t="s">
        <v>1373</v>
      </c>
      <c r="U41" s="47" t="s">
        <v>212</v>
      </c>
      <c r="V41" s="41">
        <v>0.1</v>
      </c>
      <c r="W41" s="41">
        <v>0.9</v>
      </c>
      <c r="X41" s="41">
        <v>0.3</v>
      </c>
      <c r="Y41" s="41">
        <v>0.5</v>
      </c>
      <c r="Z41" s="40" t="b">
        <v>0</v>
      </c>
      <c r="AA41" s="40" t="b">
        <v>1</v>
      </c>
      <c r="AB41" s="40" t="b">
        <v>0</v>
      </c>
      <c r="AC41" s="40" t="b">
        <v>0</v>
      </c>
      <c r="AD41" s="41" t="s">
        <v>3752</v>
      </c>
      <c r="AE41" s="41" t="s">
        <v>3753</v>
      </c>
      <c r="AF41" s="41">
        <v>-1.77575469101484</v>
      </c>
      <c r="AG41" s="42">
        <v>78.92182</v>
      </c>
      <c r="AH41" s="42">
        <v>6.07E17</v>
      </c>
      <c r="AI41" s="46">
        <v>0.003048</v>
      </c>
      <c r="AJ41" s="40" t="s">
        <v>3754</v>
      </c>
      <c r="AK41" s="40" t="s">
        <v>3755</v>
      </c>
      <c r="AL41" s="41">
        <v>10487.0</v>
      </c>
      <c r="AM41" s="40" t="s">
        <v>1382</v>
      </c>
      <c r="AN41" s="40" t="s">
        <v>1383</v>
      </c>
      <c r="AO41" s="40" t="s">
        <v>3513</v>
      </c>
      <c r="AP41" s="40" t="s">
        <v>3756</v>
      </c>
      <c r="AQ41" s="40" t="s">
        <v>3757</v>
      </c>
      <c r="AR41" s="40" t="s">
        <v>3758</v>
      </c>
      <c r="AS41" s="42">
        <v>1.0E59</v>
      </c>
      <c r="AT41" s="42"/>
    </row>
    <row r="42">
      <c r="A42" s="41">
        <v>56.0</v>
      </c>
      <c r="B42" s="42">
        <v>1.67E9</v>
      </c>
      <c r="C42" s="41">
        <v>616190.0</v>
      </c>
      <c r="D42" s="40" t="s">
        <v>1075</v>
      </c>
      <c r="E42" s="41" t="str">
        <f>IFERROR(__xludf.DUMMYFUNCTION("split(split(D42,""Instance_"", FALSE),"".mat"",false)"),"60_2")</f>
        <v>60_2</v>
      </c>
      <c r="F42" s="41">
        <v>60.0</v>
      </c>
      <c r="G42" s="41">
        <v>15.0</v>
      </c>
      <c r="H42" s="41">
        <v>30.0</v>
      </c>
      <c r="I42" s="41">
        <v>-2.33482</v>
      </c>
      <c r="J42" s="41">
        <v>20000.0</v>
      </c>
      <c r="K42" s="41">
        <v>10000.0</v>
      </c>
      <c r="L42" s="41">
        <v>3600.0</v>
      </c>
      <c r="M42" s="41">
        <v>1800.0</v>
      </c>
      <c r="N42" s="41">
        <v>100.0</v>
      </c>
      <c r="O42" s="40" t="s">
        <v>1370</v>
      </c>
      <c r="P42" s="40" t="s">
        <v>1371</v>
      </c>
      <c r="Q42" s="40" t="s">
        <v>1372</v>
      </c>
      <c r="R42" s="40" t="s">
        <v>1373</v>
      </c>
      <c r="S42" s="40" t="b">
        <v>0</v>
      </c>
      <c r="T42" s="40" t="s">
        <v>1373</v>
      </c>
      <c r="U42" s="47" t="s">
        <v>212</v>
      </c>
      <c r="V42" s="41">
        <v>0.1</v>
      </c>
      <c r="W42" s="41">
        <v>0.9</v>
      </c>
      <c r="X42" s="41">
        <v>0.3</v>
      </c>
      <c r="Y42" s="41">
        <v>0.5</v>
      </c>
      <c r="Z42" s="40" t="b">
        <v>0</v>
      </c>
      <c r="AA42" s="40" t="b">
        <v>1</v>
      </c>
      <c r="AB42" s="40" t="b">
        <v>0</v>
      </c>
      <c r="AC42" s="40" t="b">
        <v>0</v>
      </c>
      <c r="AD42" s="41" t="s">
        <v>3759</v>
      </c>
      <c r="AE42" s="41" t="s">
        <v>3760</v>
      </c>
      <c r="AF42" s="41">
        <v>-2.40453156268259</v>
      </c>
      <c r="AG42" s="42">
        <v>82.92198</v>
      </c>
      <c r="AH42" s="42">
        <v>9.2E17</v>
      </c>
      <c r="AI42" s="46">
        <v>-0.02986</v>
      </c>
      <c r="AJ42" s="40" t="s">
        <v>3761</v>
      </c>
      <c r="AK42" s="40" t="s">
        <v>3762</v>
      </c>
      <c r="AL42" s="41">
        <v>11082.0</v>
      </c>
      <c r="AM42" s="40" t="s">
        <v>1382</v>
      </c>
      <c r="AN42" s="40" t="s">
        <v>1383</v>
      </c>
      <c r="AO42" s="40" t="s">
        <v>3513</v>
      </c>
      <c r="AP42" s="40" t="s">
        <v>3763</v>
      </c>
      <c r="AQ42" s="40" t="s">
        <v>3764</v>
      </c>
      <c r="AR42" s="40" t="s">
        <v>3765</v>
      </c>
      <c r="AS42" s="42">
        <v>1.1E59</v>
      </c>
      <c r="AT42" s="42"/>
    </row>
    <row r="43">
      <c r="A43" s="41">
        <v>58.0</v>
      </c>
      <c r="B43" s="42">
        <v>1.67E9</v>
      </c>
      <c r="C43" s="41">
        <v>382139.0</v>
      </c>
      <c r="D43" s="40" t="s">
        <v>1075</v>
      </c>
      <c r="E43" s="41" t="str">
        <f>IFERROR(__xludf.DUMMYFUNCTION("split(split(D43,""Instance_"", FALSE),"".mat"",false)"),"60_2")</f>
        <v>60_2</v>
      </c>
      <c r="F43" s="41">
        <v>60.0</v>
      </c>
      <c r="G43" s="41">
        <v>15.0</v>
      </c>
      <c r="H43" s="41">
        <v>30.0</v>
      </c>
      <c r="I43" s="41">
        <v>-2.33482</v>
      </c>
      <c r="J43" s="41">
        <v>20000.0</v>
      </c>
      <c r="K43" s="41">
        <v>10000.0</v>
      </c>
      <c r="L43" s="41">
        <v>3600.0</v>
      </c>
      <c r="M43" s="41">
        <v>1800.0</v>
      </c>
      <c r="N43" s="41">
        <v>100.0</v>
      </c>
      <c r="O43" s="40" t="s">
        <v>1370</v>
      </c>
      <c r="P43" s="40" t="s">
        <v>1371</v>
      </c>
      <c r="Q43" s="40" t="s">
        <v>1372</v>
      </c>
      <c r="R43" s="40" t="s">
        <v>1373</v>
      </c>
      <c r="S43" s="40" t="b">
        <v>0</v>
      </c>
      <c r="T43" s="40" t="s">
        <v>1373</v>
      </c>
      <c r="U43" s="47" t="s">
        <v>212</v>
      </c>
      <c r="V43" s="41">
        <v>0.1</v>
      </c>
      <c r="W43" s="41">
        <v>0.9</v>
      </c>
      <c r="X43" s="41">
        <v>0.3</v>
      </c>
      <c r="Y43" s="41">
        <v>0.5</v>
      </c>
      <c r="Z43" s="40" t="b">
        <v>0</v>
      </c>
      <c r="AA43" s="40" t="b">
        <v>1</v>
      </c>
      <c r="AB43" s="40" t="b">
        <v>0</v>
      </c>
      <c r="AC43" s="40" t="b">
        <v>0</v>
      </c>
      <c r="AD43" s="41" t="s">
        <v>3766</v>
      </c>
      <c r="AE43" s="41" t="s">
        <v>3767</v>
      </c>
      <c r="AF43" s="41">
        <v>-2.36846417246657</v>
      </c>
      <c r="AG43" s="42">
        <v>82.65625</v>
      </c>
      <c r="AH43" s="42">
        <v>1.05E18</v>
      </c>
      <c r="AI43" s="46">
        <v>-0.01441</v>
      </c>
      <c r="AJ43" s="40" t="s">
        <v>3768</v>
      </c>
      <c r="AK43" s="40" t="s">
        <v>3769</v>
      </c>
      <c r="AL43" s="41">
        <v>10981.0</v>
      </c>
      <c r="AM43" s="40" t="s">
        <v>1382</v>
      </c>
      <c r="AN43" s="40" t="s">
        <v>1383</v>
      </c>
      <c r="AO43" s="40" t="s">
        <v>3513</v>
      </c>
      <c r="AP43" s="40" t="s">
        <v>3770</v>
      </c>
      <c r="AQ43" s="40" t="s">
        <v>3771</v>
      </c>
      <c r="AR43" s="40" t="s">
        <v>3772</v>
      </c>
      <c r="AS43" s="42">
        <v>1.11E59</v>
      </c>
      <c r="AT43" s="42"/>
    </row>
    <row r="44">
      <c r="A44" s="41">
        <v>51.0</v>
      </c>
      <c r="B44" s="42">
        <v>1.67E9</v>
      </c>
      <c r="C44" s="41">
        <v>830595.0</v>
      </c>
      <c r="D44" s="40" t="s">
        <v>1075</v>
      </c>
      <c r="E44" s="41" t="str">
        <f>IFERROR(__xludf.DUMMYFUNCTION("split(split(D44,""Instance_"", FALSE),"".mat"",false)"),"60_2")</f>
        <v>60_2</v>
      </c>
      <c r="F44" s="41">
        <v>60.0</v>
      </c>
      <c r="G44" s="41">
        <v>15.0</v>
      </c>
      <c r="H44" s="41">
        <v>30.0</v>
      </c>
      <c r="I44" s="41">
        <v>-2.33482</v>
      </c>
      <c r="J44" s="41">
        <v>20000.0</v>
      </c>
      <c r="K44" s="41">
        <v>10000.0</v>
      </c>
      <c r="L44" s="41">
        <v>3600.0</v>
      </c>
      <c r="M44" s="41">
        <v>1800.0</v>
      </c>
      <c r="N44" s="41">
        <v>100.0</v>
      </c>
      <c r="O44" s="40" t="s">
        <v>1370</v>
      </c>
      <c r="P44" s="40" t="s">
        <v>1371</v>
      </c>
      <c r="Q44" s="40" t="s">
        <v>1372</v>
      </c>
      <c r="R44" s="40" t="s">
        <v>1373</v>
      </c>
      <c r="S44" s="40" t="b">
        <v>0</v>
      </c>
      <c r="T44" s="40" t="s">
        <v>1373</v>
      </c>
      <c r="U44" s="47" t="s">
        <v>212</v>
      </c>
      <c r="V44" s="41">
        <v>0.1</v>
      </c>
      <c r="W44" s="41">
        <v>0.9</v>
      </c>
      <c r="X44" s="41">
        <v>0.3</v>
      </c>
      <c r="Y44" s="41">
        <v>0.5</v>
      </c>
      <c r="Z44" s="40" t="b">
        <v>0</v>
      </c>
      <c r="AA44" s="40" t="b">
        <v>1</v>
      </c>
      <c r="AB44" s="40" t="b">
        <v>0</v>
      </c>
      <c r="AC44" s="40" t="b">
        <v>0</v>
      </c>
      <c r="AD44" s="41" t="s">
        <v>3773</v>
      </c>
      <c r="AE44" s="41" t="s">
        <v>3774</v>
      </c>
      <c r="AF44" s="41">
        <v>-2.36815252176823</v>
      </c>
      <c r="AG44" s="42">
        <v>102.6567</v>
      </c>
      <c r="AH44" s="42">
        <v>8.88E17</v>
      </c>
      <c r="AI44" s="46">
        <v>-0.01427</v>
      </c>
      <c r="AJ44" s="40" t="s">
        <v>3775</v>
      </c>
      <c r="AK44" s="40" t="s">
        <v>3776</v>
      </c>
      <c r="AL44" s="41">
        <v>13679.0</v>
      </c>
      <c r="AM44" s="40" t="s">
        <v>1382</v>
      </c>
      <c r="AN44" s="40" t="s">
        <v>1383</v>
      </c>
      <c r="AO44" s="40" t="s">
        <v>3513</v>
      </c>
      <c r="AP44" s="40" t="s">
        <v>3777</v>
      </c>
      <c r="AQ44" s="40" t="s">
        <v>3778</v>
      </c>
      <c r="AR44" s="40" t="s">
        <v>3779</v>
      </c>
      <c r="AS44" s="42">
        <v>1.1E59</v>
      </c>
      <c r="AT44" s="42"/>
    </row>
    <row r="45">
      <c r="A45" s="41">
        <v>53.0</v>
      </c>
      <c r="B45" s="42">
        <v>1.67E9</v>
      </c>
      <c r="C45" s="41">
        <v>721862.0</v>
      </c>
      <c r="D45" s="40" t="s">
        <v>1075</v>
      </c>
      <c r="E45" s="41" t="str">
        <f>IFERROR(__xludf.DUMMYFUNCTION("split(split(D45,""Instance_"", FALSE),"".mat"",false)"),"60_2")</f>
        <v>60_2</v>
      </c>
      <c r="F45" s="41">
        <v>60.0</v>
      </c>
      <c r="G45" s="41">
        <v>15.0</v>
      </c>
      <c r="H45" s="41">
        <v>30.0</v>
      </c>
      <c r="I45" s="41">
        <v>-2.33482</v>
      </c>
      <c r="J45" s="41">
        <v>20000.0</v>
      </c>
      <c r="K45" s="41">
        <v>10000.0</v>
      </c>
      <c r="L45" s="41">
        <v>3600.0</v>
      </c>
      <c r="M45" s="41">
        <v>1800.0</v>
      </c>
      <c r="N45" s="41">
        <v>100.0</v>
      </c>
      <c r="O45" s="40" t="s">
        <v>1370</v>
      </c>
      <c r="P45" s="40" t="s">
        <v>1371</v>
      </c>
      <c r="Q45" s="40" t="s">
        <v>1372</v>
      </c>
      <c r="R45" s="40" t="s">
        <v>1373</v>
      </c>
      <c r="S45" s="40" t="b">
        <v>0</v>
      </c>
      <c r="T45" s="40" t="s">
        <v>1373</v>
      </c>
      <c r="U45" s="47" t="s">
        <v>212</v>
      </c>
      <c r="V45" s="41">
        <v>0.1</v>
      </c>
      <c r="W45" s="41">
        <v>0.9</v>
      </c>
      <c r="X45" s="41">
        <v>0.3</v>
      </c>
      <c r="Y45" s="41">
        <v>0.5</v>
      </c>
      <c r="Z45" s="40" t="b">
        <v>0</v>
      </c>
      <c r="AA45" s="40" t="b">
        <v>1</v>
      </c>
      <c r="AB45" s="40" t="b">
        <v>0</v>
      </c>
      <c r="AC45" s="40" t="b">
        <v>0</v>
      </c>
      <c r="AD45" s="41" t="s">
        <v>3780</v>
      </c>
      <c r="AE45" s="41" t="s">
        <v>3781</v>
      </c>
      <c r="AF45" s="41">
        <v>-2.35697722720108</v>
      </c>
      <c r="AG45" s="42">
        <v>85.32815</v>
      </c>
      <c r="AH45" s="42">
        <v>3.62E17</v>
      </c>
      <c r="AI45" s="46">
        <v>-0.00949</v>
      </c>
      <c r="AJ45" s="40" t="s">
        <v>3782</v>
      </c>
      <c r="AK45" s="40" t="s">
        <v>3783</v>
      </c>
      <c r="AL45" s="41">
        <v>11280.0</v>
      </c>
      <c r="AM45" s="40" t="s">
        <v>1382</v>
      </c>
      <c r="AN45" s="40" t="s">
        <v>1383</v>
      </c>
      <c r="AO45" s="40" t="s">
        <v>3513</v>
      </c>
      <c r="AP45" s="40" t="s">
        <v>3784</v>
      </c>
      <c r="AQ45" s="40" t="s">
        <v>3785</v>
      </c>
      <c r="AR45" s="40" t="s">
        <v>3786</v>
      </c>
      <c r="AS45" s="42">
        <v>1.01E58</v>
      </c>
      <c r="AT45" s="42"/>
    </row>
    <row r="46">
      <c r="A46" s="41">
        <v>50.0</v>
      </c>
      <c r="B46" s="42">
        <v>1.67E9</v>
      </c>
      <c r="C46" s="41">
        <v>868770.0</v>
      </c>
      <c r="D46" s="40" t="s">
        <v>1075</v>
      </c>
      <c r="E46" s="41" t="str">
        <f>IFERROR(__xludf.DUMMYFUNCTION("split(split(D46,""Instance_"", FALSE),"".mat"",false)"),"60_2")</f>
        <v>60_2</v>
      </c>
      <c r="F46" s="41">
        <v>60.0</v>
      </c>
      <c r="G46" s="41">
        <v>15.0</v>
      </c>
      <c r="H46" s="41">
        <v>30.0</v>
      </c>
      <c r="I46" s="41">
        <v>-2.33482</v>
      </c>
      <c r="J46" s="41">
        <v>20000.0</v>
      </c>
      <c r="K46" s="41">
        <v>10000.0</v>
      </c>
      <c r="L46" s="41">
        <v>3600.0</v>
      </c>
      <c r="M46" s="41">
        <v>1800.0</v>
      </c>
      <c r="N46" s="41">
        <v>100.0</v>
      </c>
      <c r="O46" s="40" t="s">
        <v>1370</v>
      </c>
      <c r="P46" s="40" t="s">
        <v>1371</v>
      </c>
      <c r="Q46" s="40" t="s">
        <v>1372</v>
      </c>
      <c r="R46" s="40" t="s">
        <v>1373</v>
      </c>
      <c r="S46" s="40" t="b">
        <v>0</v>
      </c>
      <c r="T46" s="40" t="s">
        <v>1373</v>
      </c>
      <c r="U46" s="47" t="s">
        <v>212</v>
      </c>
      <c r="V46" s="41">
        <v>0.1</v>
      </c>
      <c r="W46" s="41">
        <v>0.9</v>
      </c>
      <c r="X46" s="41">
        <v>0.3</v>
      </c>
      <c r="Y46" s="41">
        <v>0.5</v>
      </c>
      <c r="Z46" s="40" t="b">
        <v>0</v>
      </c>
      <c r="AA46" s="40" t="b">
        <v>1</v>
      </c>
      <c r="AB46" s="40" t="b">
        <v>0</v>
      </c>
      <c r="AC46" s="40" t="b">
        <v>0</v>
      </c>
      <c r="AD46" s="41" t="s">
        <v>3787</v>
      </c>
      <c r="AE46" s="41" t="s">
        <v>3788</v>
      </c>
      <c r="AF46" s="41">
        <v>-2.34715614207552</v>
      </c>
      <c r="AG46" s="42">
        <v>99.75</v>
      </c>
      <c r="AH46" s="42">
        <v>1.07E18</v>
      </c>
      <c r="AI46" s="46">
        <v>-0.00528</v>
      </c>
      <c r="AJ46" s="40" t="s">
        <v>3155</v>
      </c>
      <c r="AK46" s="40" t="s">
        <v>3789</v>
      </c>
      <c r="AL46" s="41">
        <v>13356.0</v>
      </c>
      <c r="AM46" s="40" t="s">
        <v>1382</v>
      </c>
      <c r="AN46" s="40" t="s">
        <v>1383</v>
      </c>
      <c r="AO46" s="40" t="s">
        <v>3513</v>
      </c>
      <c r="AP46" s="40" t="s">
        <v>3790</v>
      </c>
      <c r="AQ46" s="40" t="s">
        <v>3791</v>
      </c>
      <c r="AR46" s="40" t="s">
        <v>3792</v>
      </c>
      <c r="AS46" s="42">
        <v>1.11E59</v>
      </c>
      <c r="AT46" s="42"/>
    </row>
    <row r="47">
      <c r="A47" s="41">
        <v>57.0</v>
      </c>
      <c r="B47" s="42">
        <v>1.67E9</v>
      </c>
      <c r="C47" s="41">
        <v>595654.0</v>
      </c>
      <c r="D47" s="40" t="s">
        <v>1075</v>
      </c>
      <c r="E47" s="41" t="str">
        <f>IFERROR(__xludf.DUMMYFUNCTION("split(split(D47,""Instance_"", FALSE),"".mat"",false)"),"60_2")</f>
        <v>60_2</v>
      </c>
      <c r="F47" s="41">
        <v>60.0</v>
      </c>
      <c r="G47" s="41">
        <v>15.0</v>
      </c>
      <c r="H47" s="41">
        <v>30.0</v>
      </c>
      <c r="I47" s="41">
        <v>-2.33482</v>
      </c>
      <c r="J47" s="41">
        <v>20000.0</v>
      </c>
      <c r="K47" s="41">
        <v>10000.0</v>
      </c>
      <c r="L47" s="41">
        <v>3600.0</v>
      </c>
      <c r="M47" s="41">
        <v>1800.0</v>
      </c>
      <c r="N47" s="41">
        <v>100.0</v>
      </c>
      <c r="O47" s="40" t="s">
        <v>1370</v>
      </c>
      <c r="P47" s="40" t="s">
        <v>1371</v>
      </c>
      <c r="Q47" s="40" t="s">
        <v>1372</v>
      </c>
      <c r="R47" s="40" t="s">
        <v>1373</v>
      </c>
      <c r="S47" s="40" t="b">
        <v>0</v>
      </c>
      <c r="T47" s="40" t="s">
        <v>1373</v>
      </c>
      <c r="U47" s="47" t="s">
        <v>212</v>
      </c>
      <c r="V47" s="41">
        <v>0.1</v>
      </c>
      <c r="W47" s="41">
        <v>0.9</v>
      </c>
      <c r="X47" s="41">
        <v>0.3</v>
      </c>
      <c r="Y47" s="41">
        <v>0.5</v>
      </c>
      <c r="Z47" s="40" t="b">
        <v>0</v>
      </c>
      <c r="AA47" s="40" t="b">
        <v>1</v>
      </c>
      <c r="AB47" s="40" t="b">
        <v>0</v>
      </c>
      <c r="AC47" s="40" t="b">
        <v>0</v>
      </c>
      <c r="AD47" s="41" t="s">
        <v>3793</v>
      </c>
      <c r="AE47" s="41" t="s">
        <v>3794</v>
      </c>
      <c r="AF47" s="41">
        <v>-2.34507323075614</v>
      </c>
      <c r="AG47" s="42">
        <v>88.34386</v>
      </c>
      <c r="AH47" s="42">
        <v>4.9E17</v>
      </c>
      <c r="AI47" s="46">
        <v>-0.00439</v>
      </c>
      <c r="AJ47" s="40" t="s">
        <v>3795</v>
      </c>
      <c r="AK47" s="40" t="s">
        <v>3796</v>
      </c>
      <c r="AL47" s="41">
        <v>11755.0</v>
      </c>
      <c r="AM47" s="40" t="s">
        <v>1382</v>
      </c>
      <c r="AN47" s="40" t="s">
        <v>1383</v>
      </c>
      <c r="AO47" s="40" t="s">
        <v>3513</v>
      </c>
      <c r="AP47" s="40" t="s">
        <v>3797</v>
      </c>
      <c r="AQ47" s="40" t="s">
        <v>3798</v>
      </c>
      <c r="AR47" s="40" t="s">
        <v>3799</v>
      </c>
      <c r="AS47" s="42">
        <v>1.1E58</v>
      </c>
      <c r="AT47" s="42"/>
    </row>
    <row r="48">
      <c r="A48" s="41">
        <v>59.0</v>
      </c>
      <c r="B48" s="42">
        <v>1.67E9</v>
      </c>
      <c r="C48" s="41">
        <v>343247.0</v>
      </c>
      <c r="D48" s="40" t="s">
        <v>1075</v>
      </c>
      <c r="E48" s="41" t="str">
        <f>IFERROR(__xludf.DUMMYFUNCTION("split(split(D48,""Instance_"", FALSE),"".mat"",false)"),"60_2")</f>
        <v>60_2</v>
      </c>
      <c r="F48" s="41">
        <v>60.0</v>
      </c>
      <c r="G48" s="41">
        <v>15.0</v>
      </c>
      <c r="H48" s="41">
        <v>30.0</v>
      </c>
      <c r="I48" s="41">
        <v>-2.33482</v>
      </c>
      <c r="J48" s="41">
        <v>20000.0</v>
      </c>
      <c r="K48" s="41">
        <v>10000.0</v>
      </c>
      <c r="L48" s="41">
        <v>3600.0</v>
      </c>
      <c r="M48" s="41">
        <v>1800.0</v>
      </c>
      <c r="N48" s="41">
        <v>100.0</v>
      </c>
      <c r="O48" s="40" t="s">
        <v>1370</v>
      </c>
      <c r="P48" s="40" t="s">
        <v>1371</v>
      </c>
      <c r="Q48" s="40" t="s">
        <v>1372</v>
      </c>
      <c r="R48" s="40" t="s">
        <v>1373</v>
      </c>
      <c r="S48" s="40" t="b">
        <v>0</v>
      </c>
      <c r="T48" s="40" t="s">
        <v>1373</v>
      </c>
      <c r="U48" s="47" t="s">
        <v>212</v>
      </c>
      <c r="V48" s="42">
        <v>0.1</v>
      </c>
      <c r="W48" s="41">
        <v>0.9</v>
      </c>
      <c r="X48" s="41">
        <v>0.3</v>
      </c>
      <c r="Y48" s="41">
        <v>0.5</v>
      </c>
      <c r="Z48" s="40" t="b">
        <v>0</v>
      </c>
      <c r="AA48" s="40" t="b">
        <v>1</v>
      </c>
      <c r="AB48" s="40" t="b">
        <v>0</v>
      </c>
      <c r="AC48" s="40" t="b">
        <v>0</v>
      </c>
      <c r="AD48" s="41" t="s">
        <v>3800</v>
      </c>
      <c r="AE48" s="41" t="s">
        <v>3801</v>
      </c>
      <c r="AF48" s="41">
        <v>-2.33472442636786</v>
      </c>
      <c r="AG48" s="42">
        <v>89.98432</v>
      </c>
      <c r="AH48" s="42">
        <v>3.28E17</v>
      </c>
      <c r="AI48" s="42">
        <v>4.3E-5</v>
      </c>
      <c r="AJ48" s="40" t="s">
        <v>3802</v>
      </c>
      <c r="AK48" s="40" t="s">
        <v>3803</v>
      </c>
      <c r="AL48" s="41">
        <v>11929.0</v>
      </c>
      <c r="AM48" s="40" t="s">
        <v>1382</v>
      </c>
      <c r="AN48" s="40" t="s">
        <v>1383</v>
      </c>
      <c r="AO48" s="40" t="s">
        <v>3513</v>
      </c>
      <c r="AP48" s="40" t="s">
        <v>3804</v>
      </c>
      <c r="AQ48" s="40" t="s">
        <v>3805</v>
      </c>
      <c r="AR48" s="40" t="s">
        <v>3806</v>
      </c>
      <c r="AS48" s="42">
        <v>1.0E58</v>
      </c>
      <c r="AT48" s="42"/>
    </row>
    <row r="49">
      <c r="A49" s="41">
        <v>52.0</v>
      </c>
      <c r="B49" s="42">
        <v>1.67E9</v>
      </c>
      <c r="C49" s="41">
        <v>818941.0</v>
      </c>
      <c r="D49" s="40" t="s">
        <v>1075</v>
      </c>
      <c r="E49" s="41" t="str">
        <f>IFERROR(__xludf.DUMMYFUNCTION("split(split(D49,""Instance_"", FALSE),"".mat"",false)"),"60_2")</f>
        <v>60_2</v>
      </c>
      <c r="F49" s="41">
        <v>60.0</v>
      </c>
      <c r="G49" s="41">
        <v>15.0</v>
      </c>
      <c r="H49" s="41">
        <v>30.0</v>
      </c>
      <c r="I49" s="41">
        <v>-2.33482</v>
      </c>
      <c r="J49" s="41">
        <v>20000.0</v>
      </c>
      <c r="K49" s="41">
        <v>10000.0</v>
      </c>
      <c r="L49" s="41">
        <v>3600.0</v>
      </c>
      <c r="M49" s="41">
        <v>1800.0</v>
      </c>
      <c r="N49" s="41">
        <v>100.0</v>
      </c>
      <c r="O49" s="40" t="s">
        <v>1370</v>
      </c>
      <c r="P49" s="40" t="s">
        <v>1371</v>
      </c>
      <c r="Q49" s="40" t="s">
        <v>1372</v>
      </c>
      <c r="R49" s="40" t="s">
        <v>1373</v>
      </c>
      <c r="S49" s="40" t="b">
        <v>0</v>
      </c>
      <c r="T49" s="40" t="s">
        <v>1373</v>
      </c>
      <c r="U49" s="47" t="s">
        <v>212</v>
      </c>
      <c r="V49" s="41">
        <v>0.1</v>
      </c>
      <c r="W49" s="41">
        <v>0.9</v>
      </c>
      <c r="X49" s="41">
        <v>0.3</v>
      </c>
      <c r="Y49" s="41">
        <v>0.5</v>
      </c>
      <c r="Z49" s="40" t="b">
        <v>0</v>
      </c>
      <c r="AA49" s="40" t="b">
        <v>1</v>
      </c>
      <c r="AB49" s="40" t="b">
        <v>0</v>
      </c>
      <c r="AC49" s="40" t="b">
        <v>0</v>
      </c>
      <c r="AD49" s="41" t="s">
        <v>3807</v>
      </c>
      <c r="AE49" s="41" t="s">
        <v>3808</v>
      </c>
      <c r="AF49" s="41">
        <v>-2.30814866596767</v>
      </c>
      <c r="AG49" s="42">
        <v>81.68761</v>
      </c>
      <c r="AH49" s="42">
        <v>1.05E18</v>
      </c>
      <c r="AI49" s="46">
        <v>0.011425</v>
      </c>
      <c r="AJ49" s="40" t="s">
        <v>3809</v>
      </c>
      <c r="AK49" s="40" t="s">
        <v>3810</v>
      </c>
      <c r="AL49" s="41">
        <v>10822.0</v>
      </c>
      <c r="AM49" s="40" t="s">
        <v>1382</v>
      </c>
      <c r="AN49" s="40" t="s">
        <v>1383</v>
      </c>
      <c r="AO49" s="40" t="s">
        <v>3513</v>
      </c>
      <c r="AP49" s="40" t="s">
        <v>3811</v>
      </c>
      <c r="AQ49" s="40" t="s">
        <v>3812</v>
      </c>
      <c r="AR49" s="40" t="s">
        <v>3813</v>
      </c>
      <c r="AS49" s="42">
        <v>1.11E59</v>
      </c>
      <c r="AT49" s="42"/>
    </row>
    <row r="50">
      <c r="A50" s="41">
        <v>55.0</v>
      </c>
      <c r="B50" s="42">
        <v>1.67E9</v>
      </c>
      <c r="C50" s="41">
        <v>515868.0</v>
      </c>
      <c r="D50" s="40" t="s">
        <v>1075</v>
      </c>
      <c r="E50" s="41" t="str">
        <f>IFERROR(__xludf.DUMMYFUNCTION("split(split(D50,""Instance_"", FALSE),"".mat"",false)"),"60_2")</f>
        <v>60_2</v>
      </c>
      <c r="F50" s="41">
        <v>60.0</v>
      </c>
      <c r="G50" s="41">
        <v>15.0</v>
      </c>
      <c r="H50" s="41">
        <v>30.0</v>
      </c>
      <c r="I50" s="41">
        <v>-2.33482</v>
      </c>
      <c r="J50" s="41">
        <v>20000.0</v>
      </c>
      <c r="K50" s="41">
        <v>10000.0</v>
      </c>
      <c r="L50" s="41">
        <v>3600.0</v>
      </c>
      <c r="M50" s="41">
        <v>1800.0</v>
      </c>
      <c r="N50" s="41">
        <v>100.0</v>
      </c>
      <c r="O50" s="40" t="s">
        <v>1370</v>
      </c>
      <c r="P50" s="40" t="s">
        <v>1371</v>
      </c>
      <c r="Q50" s="40" t="s">
        <v>1372</v>
      </c>
      <c r="R50" s="40" t="s">
        <v>1373</v>
      </c>
      <c r="S50" s="40" t="b">
        <v>0</v>
      </c>
      <c r="T50" s="40" t="s">
        <v>1373</v>
      </c>
      <c r="U50" s="47" t="s">
        <v>212</v>
      </c>
      <c r="V50" s="41">
        <v>0.1</v>
      </c>
      <c r="W50" s="41">
        <v>0.9</v>
      </c>
      <c r="X50" s="41">
        <v>0.3</v>
      </c>
      <c r="Y50" s="41">
        <v>0.5</v>
      </c>
      <c r="Z50" s="40" t="b">
        <v>0</v>
      </c>
      <c r="AA50" s="40" t="b">
        <v>1</v>
      </c>
      <c r="AB50" s="40" t="b">
        <v>0</v>
      </c>
      <c r="AC50" s="40" t="b">
        <v>0</v>
      </c>
      <c r="AD50" s="41" t="s">
        <v>3814</v>
      </c>
      <c r="AE50" s="41" t="s">
        <v>3815</v>
      </c>
      <c r="AF50" s="41">
        <v>-2.29862937416218</v>
      </c>
      <c r="AG50" s="42">
        <v>91.78131</v>
      </c>
      <c r="AH50" s="42">
        <v>9.03E17</v>
      </c>
      <c r="AI50" s="46">
        <v>0.015502</v>
      </c>
      <c r="AJ50" s="40" t="s">
        <v>3816</v>
      </c>
      <c r="AK50" s="40" t="s">
        <v>3817</v>
      </c>
      <c r="AL50" s="41">
        <v>12295.0</v>
      </c>
      <c r="AM50" s="40" t="s">
        <v>1382</v>
      </c>
      <c r="AN50" s="40" t="s">
        <v>1383</v>
      </c>
      <c r="AO50" s="40" t="s">
        <v>3513</v>
      </c>
      <c r="AP50" s="40" t="s">
        <v>3818</v>
      </c>
      <c r="AQ50" s="40" t="s">
        <v>3819</v>
      </c>
      <c r="AR50" s="40" t="s">
        <v>3820</v>
      </c>
      <c r="AS50" s="42">
        <v>1.1E59</v>
      </c>
      <c r="AT50" s="42"/>
    </row>
    <row r="51">
      <c r="A51" s="41">
        <v>54.0</v>
      </c>
      <c r="B51" s="42">
        <v>1.67E9</v>
      </c>
      <c r="C51" s="41">
        <v>871242.0</v>
      </c>
      <c r="D51" s="40" t="s">
        <v>1075</v>
      </c>
      <c r="E51" s="41" t="str">
        <f>IFERROR(__xludf.DUMMYFUNCTION("split(split(D51,""Instance_"", FALSE),"".mat"",false)"),"60_2")</f>
        <v>60_2</v>
      </c>
      <c r="F51" s="41">
        <v>60.0</v>
      </c>
      <c r="G51" s="41">
        <v>15.0</v>
      </c>
      <c r="H51" s="41">
        <v>30.0</v>
      </c>
      <c r="I51" s="41">
        <v>-2.33482</v>
      </c>
      <c r="J51" s="41">
        <v>20000.0</v>
      </c>
      <c r="K51" s="41">
        <v>10000.0</v>
      </c>
      <c r="L51" s="41">
        <v>3600.0</v>
      </c>
      <c r="M51" s="41">
        <v>1800.0</v>
      </c>
      <c r="N51" s="41">
        <v>100.0</v>
      </c>
      <c r="O51" s="40" t="s">
        <v>1370</v>
      </c>
      <c r="P51" s="40" t="s">
        <v>1371</v>
      </c>
      <c r="Q51" s="40" t="s">
        <v>1372</v>
      </c>
      <c r="R51" s="40" t="s">
        <v>1373</v>
      </c>
      <c r="S51" s="40" t="b">
        <v>0</v>
      </c>
      <c r="T51" s="40" t="s">
        <v>1373</v>
      </c>
      <c r="U51" s="47" t="s">
        <v>212</v>
      </c>
      <c r="V51" s="41">
        <v>0.1</v>
      </c>
      <c r="W51" s="41">
        <v>0.9</v>
      </c>
      <c r="X51" s="41">
        <v>0.3</v>
      </c>
      <c r="Y51" s="41">
        <v>0.5</v>
      </c>
      <c r="Z51" s="40" t="b">
        <v>0</v>
      </c>
      <c r="AA51" s="40" t="b">
        <v>1</v>
      </c>
      <c r="AB51" s="40" t="b">
        <v>0</v>
      </c>
      <c r="AC51" s="40" t="b">
        <v>0</v>
      </c>
      <c r="AD51" s="41" t="s">
        <v>3821</v>
      </c>
      <c r="AE51" s="41" t="s">
        <v>3822</v>
      </c>
      <c r="AF51" s="41">
        <v>-2.28525702660191</v>
      </c>
      <c r="AG51" s="42">
        <v>81.87498</v>
      </c>
      <c r="AH51" s="42">
        <v>3.26E17</v>
      </c>
      <c r="AI51" s="46">
        <v>0.02123</v>
      </c>
      <c r="AJ51" s="40" t="s">
        <v>3823</v>
      </c>
      <c r="AK51" s="40" t="s">
        <v>3824</v>
      </c>
      <c r="AL51" s="41">
        <v>10819.0</v>
      </c>
      <c r="AM51" s="40" t="s">
        <v>1382</v>
      </c>
      <c r="AN51" s="40" t="s">
        <v>1383</v>
      </c>
      <c r="AO51" s="40" t="s">
        <v>3513</v>
      </c>
      <c r="AP51" s="40" t="s">
        <v>3825</v>
      </c>
      <c r="AQ51" s="40" t="s">
        <v>3826</v>
      </c>
      <c r="AR51" s="40" t="s">
        <v>3827</v>
      </c>
      <c r="AS51" s="42">
        <v>1.0E58</v>
      </c>
      <c r="AT51" s="42"/>
    </row>
    <row r="52">
      <c r="A52" s="41">
        <v>63.0</v>
      </c>
      <c r="B52" s="42">
        <v>1.67E9</v>
      </c>
      <c r="C52" s="41">
        <v>687802.0</v>
      </c>
      <c r="D52" s="40" t="s">
        <v>1096</v>
      </c>
      <c r="E52" s="41" t="str">
        <f>IFERROR(__xludf.DUMMYFUNCTION("split(split(D52,""Instance_"", FALSE),"".mat"",false)"),"60_3")</f>
        <v>60_3</v>
      </c>
      <c r="F52" s="41">
        <v>60.0</v>
      </c>
      <c r="G52" s="41">
        <v>15.0</v>
      </c>
      <c r="H52" s="41">
        <v>30.0</v>
      </c>
      <c r="I52" s="41">
        <v>-1.40011</v>
      </c>
      <c r="J52" s="41">
        <v>20000.0</v>
      </c>
      <c r="K52" s="41">
        <v>10000.0</v>
      </c>
      <c r="L52" s="41">
        <v>3600.0</v>
      </c>
      <c r="M52" s="41">
        <v>1800.0</v>
      </c>
      <c r="N52" s="41">
        <v>100.0</v>
      </c>
      <c r="O52" s="40" t="s">
        <v>1370</v>
      </c>
      <c r="P52" s="40" t="s">
        <v>1371</v>
      </c>
      <c r="Q52" s="40" t="s">
        <v>1372</v>
      </c>
      <c r="R52" s="40" t="s">
        <v>1373</v>
      </c>
      <c r="S52" s="40" t="b">
        <v>0</v>
      </c>
      <c r="T52" s="40" t="s">
        <v>1373</v>
      </c>
      <c r="U52" s="47" t="s">
        <v>212</v>
      </c>
      <c r="V52" s="41">
        <v>0.1</v>
      </c>
      <c r="W52" s="41">
        <v>0.9</v>
      </c>
      <c r="X52" s="41">
        <v>0.3</v>
      </c>
      <c r="Y52" s="41">
        <v>0.5</v>
      </c>
      <c r="Z52" s="40" t="b">
        <v>0</v>
      </c>
      <c r="AA52" s="40" t="b">
        <v>1</v>
      </c>
      <c r="AB52" s="40" t="b">
        <v>0</v>
      </c>
      <c r="AC52" s="40" t="b">
        <v>0</v>
      </c>
      <c r="AD52" s="41" t="s">
        <v>3828</v>
      </c>
      <c r="AE52" s="41" t="s">
        <v>3829</v>
      </c>
      <c r="AF52" s="41">
        <v>-1.48795083072553</v>
      </c>
      <c r="AG52" s="42">
        <v>81.45345</v>
      </c>
      <c r="AH52" s="42">
        <v>2.44E17</v>
      </c>
      <c r="AI52" s="46">
        <v>-0.06274</v>
      </c>
      <c r="AJ52" s="40" t="s">
        <v>3830</v>
      </c>
      <c r="AK52" s="40" t="s">
        <v>3831</v>
      </c>
      <c r="AL52" s="41">
        <v>10798.0</v>
      </c>
      <c r="AM52" s="40" t="s">
        <v>1382</v>
      </c>
      <c r="AN52" s="40" t="s">
        <v>1383</v>
      </c>
      <c r="AO52" s="40" t="s">
        <v>3513</v>
      </c>
      <c r="AP52" s="40" t="s">
        <v>3832</v>
      </c>
      <c r="AQ52" s="40" t="s">
        <v>3833</v>
      </c>
      <c r="AR52" s="40" t="s">
        <v>3834</v>
      </c>
      <c r="AS52" s="42">
        <v>1.1E57</v>
      </c>
      <c r="AT52" s="42"/>
    </row>
    <row r="53">
      <c r="A53" s="41">
        <v>62.0</v>
      </c>
      <c r="B53" s="42">
        <v>1.67E9</v>
      </c>
      <c r="C53" s="41">
        <v>946142.0</v>
      </c>
      <c r="D53" s="40" t="s">
        <v>1096</v>
      </c>
      <c r="E53" s="41" t="str">
        <f>IFERROR(__xludf.DUMMYFUNCTION("split(split(D53,""Instance_"", FALSE),"".mat"",false)"),"60_3")</f>
        <v>60_3</v>
      </c>
      <c r="F53" s="41">
        <v>60.0</v>
      </c>
      <c r="G53" s="41">
        <v>15.0</v>
      </c>
      <c r="H53" s="41">
        <v>30.0</v>
      </c>
      <c r="I53" s="41">
        <v>-1.40011</v>
      </c>
      <c r="J53" s="41">
        <v>20000.0</v>
      </c>
      <c r="K53" s="41">
        <v>10000.0</v>
      </c>
      <c r="L53" s="41">
        <v>3600.0</v>
      </c>
      <c r="M53" s="41">
        <v>1800.0</v>
      </c>
      <c r="N53" s="41">
        <v>100.0</v>
      </c>
      <c r="O53" s="40" t="s">
        <v>1370</v>
      </c>
      <c r="P53" s="40" t="s">
        <v>1371</v>
      </c>
      <c r="Q53" s="40" t="s">
        <v>1372</v>
      </c>
      <c r="R53" s="40" t="s">
        <v>1373</v>
      </c>
      <c r="S53" s="40" t="b">
        <v>0</v>
      </c>
      <c r="T53" s="40" t="s">
        <v>1373</v>
      </c>
      <c r="U53" s="47" t="s">
        <v>212</v>
      </c>
      <c r="V53" s="41">
        <v>0.1</v>
      </c>
      <c r="W53" s="41">
        <v>0.9</v>
      </c>
      <c r="X53" s="41">
        <v>0.3</v>
      </c>
      <c r="Y53" s="41">
        <v>0.5</v>
      </c>
      <c r="Z53" s="40" t="b">
        <v>0</v>
      </c>
      <c r="AA53" s="40" t="b">
        <v>1</v>
      </c>
      <c r="AB53" s="40" t="b">
        <v>0</v>
      </c>
      <c r="AC53" s="40" t="b">
        <v>0</v>
      </c>
      <c r="AD53" s="41" t="s">
        <v>3835</v>
      </c>
      <c r="AE53" s="41" t="s">
        <v>3836</v>
      </c>
      <c r="AF53" s="41">
        <v>-1.45133056357337</v>
      </c>
      <c r="AG53" s="42">
        <v>87.96887</v>
      </c>
      <c r="AH53" s="42">
        <v>1.68E17</v>
      </c>
      <c r="AI53" s="46">
        <v>-0.03658</v>
      </c>
      <c r="AJ53" s="40" t="s">
        <v>3837</v>
      </c>
      <c r="AK53" s="40" t="s">
        <v>3838</v>
      </c>
      <c r="AL53" s="41">
        <v>11701.0</v>
      </c>
      <c r="AM53" s="40" t="s">
        <v>1382</v>
      </c>
      <c r="AN53" s="40" t="s">
        <v>1383</v>
      </c>
      <c r="AO53" s="40" t="s">
        <v>3513</v>
      </c>
      <c r="AP53" s="40" t="s">
        <v>3839</v>
      </c>
      <c r="AQ53" s="40" t="s">
        <v>3840</v>
      </c>
      <c r="AR53" s="40" t="s">
        <v>3841</v>
      </c>
      <c r="AS53" s="42">
        <v>1.0E57</v>
      </c>
      <c r="AT53" s="42"/>
    </row>
    <row r="54">
      <c r="A54" s="41">
        <v>64.0</v>
      </c>
      <c r="B54" s="42">
        <v>1.67E9</v>
      </c>
      <c r="C54" s="41">
        <v>683567.0</v>
      </c>
      <c r="D54" s="40" t="s">
        <v>1096</v>
      </c>
      <c r="E54" s="41" t="str">
        <f>IFERROR(__xludf.DUMMYFUNCTION("split(split(D54,""Instance_"", FALSE),"".mat"",false)"),"60_3")</f>
        <v>60_3</v>
      </c>
      <c r="F54" s="41">
        <v>60.0</v>
      </c>
      <c r="G54" s="41">
        <v>15.0</v>
      </c>
      <c r="H54" s="41">
        <v>30.0</v>
      </c>
      <c r="I54" s="41">
        <v>-1.40011</v>
      </c>
      <c r="J54" s="41">
        <v>20000.0</v>
      </c>
      <c r="K54" s="41">
        <v>10000.0</v>
      </c>
      <c r="L54" s="41">
        <v>3600.0</v>
      </c>
      <c r="M54" s="41">
        <v>1800.0</v>
      </c>
      <c r="N54" s="41">
        <v>100.0</v>
      </c>
      <c r="O54" s="40" t="s">
        <v>1370</v>
      </c>
      <c r="P54" s="40" t="s">
        <v>1371</v>
      </c>
      <c r="Q54" s="40" t="s">
        <v>1372</v>
      </c>
      <c r="R54" s="40" t="s">
        <v>1373</v>
      </c>
      <c r="S54" s="40" t="b">
        <v>0</v>
      </c>
      <c r="T54" s="40" t="s">
        <v>1373</v>
      </c>
      <c r="U54" s="47" t="s">
        <v>212</v>
      </c>
      <c r="V54" s="41">
        <v>0.1</v>
      </c>
      <c r="W54" s="41">
        <v>0.9</v>
      </c>
      <c r="X54" s="41">
        <v>0.3</v>
      </c>
      <c r="Y54" s="41">
        <v>0.5</v>
      </c>
      <c r="Z54" s="40" t="b">
        <v>0</v>
      </c>
      <c r="AA54" s="40" t="b">
        <v>1</v>
      </c>
      <c r="AB54" s="40" t="b">
        <v>0</v>
      </c>
      <c r="AC54" s="40" t="b">
        <v>0</v>
      </c>
      <c r="AD54" s="41" t="s">
        <v>3842</v>
      </c>
      <c r="AE54" s="41" t="s">
        <v>3843</v>
      </c>
      <c r="AF54" s="41">
        <v>-1.44535115568848</v>
      </c>
      <c r="AG54" s="42">
        <v>100.4063</v>
      </c>
      <c r="AH54" s="42">
        <v>4.61E17</v>
      </c>
      <c r="AI54" s="46">
        <v>-0.03231</v>
      </c>
      <c r="AJ54" s="40" t="s">
        <v>3844</v>
      </c>
      <c r="AK54" s="40" t="s">
        <v>3845</v>
      </c>
      <c r="AL54" s="41">
        <v>13306.0</v>
      </c>
      <c r="AM54" s="40" t="s">
        <v>1382</v>
      </c>
      <c r="AN54" s="40" t="s">
        <v>1383</v>
      </c>
      <c r="AO54" s="40" t="s">
        <v>3513</v>
      </c>
      <c r="AP54" s="40" t="s">
        <v>3846</v>
      </c>
      <c r="AQ54" s="40" t="s">
        <v>3847</v>
      </c>
      <c r="AR54" s="40" t="s">
        <v>3848</v>
      </c>
      <c r="AS54" s="42">
        <v>1.1E58</v>
      </c>
      <c r="AT54" s="42"/>
    </row>
    <row r="55">
      <c r="A55" s="41">
        <v>68.0</v>
      </c>
      <c r="B55" s="42">
        <v>1.67E9</v>
      </c>
      <c r="C55" s="41">
        <v>805630.0</v>
      </c>
      <c r="D55" s="40" t="s">
        <v>1096</v>
      </c>
      <c r="E55" s="41" t="str">
        <f>IFERROR(__xludf.DUMMYFUNCTION("split(split(D55,""Instance_"", FALSE),"".mat"",false)"),"60_3")</f>
        <v>60_3</v>
      </c>
      <c r="F55" s="41">
        <v>60.0</v>
      </c>
      <c r="G55" s="41">
        <v>15.0</v>
      </c>
      <c r="H55" s="41">
        <v>30.0</v>
      </c>
      <c r="I55" s="41">
        <v>-1.40011</v>
      </c>
      <c r="J55" s="41">
        <v>20000.0</v>
      </c>
      <c r="K55" s="41">
        <v>10000.0</v>
      </c>
      <c r="L55" s="41">
        <v>3600.0</v>
      </c>
      <c r="M55" s="41">
        <v>1800.0</v>
      </c>
      <c r="N55" s="41">
        <v>100.0</v>
      </c>
      <c r="O55" s="40" t="s">
        <v>1370</v>
      </c>
      <c r="P55" s="40" t="s">
        <v>1371</v>
      </c>
      <c r="Q55" s="40" t="s">
        <v>1372</v>
      </c>
      <c r="R55" s="40" t="s">
        <v>1373</v>
      </c>
      <c r="S55" s="40" t="b">
        <v>0</v>
      </c>
      <c r="T55" s="40" t="s">
        <v>1373</v>
      </c>
      <c r="U55" s="47" t="s">
        <v>212</v>
      </c>
      <c r="V55" s="41">
        <v>0.1</v>
      </c>
      <c r="W55" s="41">
        <v>0.9</v>
      </c>
      <c r="X55" s="41">
        <v>0.3</v>
      </c>
      <c r="Y55" s="41">
        <v>0.5</v>
      </c>
      <c r="Z55" s="40" t="b">
        <v>0</v>
      </c>
      <c r="AA55" s="40" t="b">
        <v>1</v>
      </c>
      <c r="AB55" s="40" t="b">
        <v>0</v>
      </c>
      <c r="AC55" s="40" t="b">
        <v>0</v>
      </c>
      <c r="AD55" s="41" t="s">
        <v>3849</v>
      </c>
      <c r="AE55" s="41" t="s">
        <v>3850</v>
      </c>
      <c r="AF55" s="41">
        <v>-1.42618507834423</v>
      </c>
      <c r="AG55" s="42">
        <v>85.59369</v>
      </c>
      <c r="AH55" s="42">
        <v>1.72E17</v>
      </c>
      <c r="AI55" s="46">
        <v>-0.01862</v>
      </c>
      <c r="AJ55" s="40" t="s">
        <v>3851</v>
      </c>
      <c r="AK55" s="40" t="s">
        <v>3852</v>
      </c>
      <c r="AL55" s="41">
        <v>11381.0</v>
      </c>
      <c r="AM55" s="40" t="s">
        <v>1382</v>
      </c>
      <c r="AN55" s="40" t="s">
        <v>1383</v>
      </c>
      <c r="AO55" s="40" t="s">
        <v>3513</v>
      </c>
      <c r="AP55" s="40" t="s">
        <v>3853</v>
      </c>
      <c r="AQ55" s="40" t="s">
        <v>3854</v>
      </c>
      <c r="AR55" s="40" t="s">
        <v>3855</v>
      </c>
      <c r="AS55" s="42">
        <v>1.0E57</v>
      </c>
      <c r="AT55" s="42"/>
    </row>
    <row r="56">
      <c r="A56" s="41">
        <v>66.0</v>
      </c>
      <c r="B56" s="42">
        <v>1.67E9</v>
      </c>
      <c r="C56" s="41">
        <v>205793.0</v>
      </c>
      <c r="D56" s="40" t="s">
        <v>1096</v>
      </c>
      <c r="E56" s="41" t="str">
        <f>IFERROR(__xludf.DUMMYFUNCTION("split(split(D56,""Instance_"", FALSE),"".mat"",false)"),"60_3")</f>
        <v>60_3</v>
      </c>
      <c r="F56" s="41">
        <v>60.0</v>
      </c>
      <c r="G56" s="41">
        <v>15.0</v>
      </c>
      <c r="H56" s="41">
        <v>30.0</v>
      </c>
      <c r="I56" s="41">
        <v>-1.40011</v>
      </c>
      <c r="J56" s="41">
        <v>20000.0</v>
      </c>
      <c r="K56" s="41">
        <v>10000.0</v>
      </c>
      <c r="L56" s="41">
        <v>3600.0</v>
      </c>
      <c r="M56" s="41">
        <v>1800.0</v>
      </c>
      <c r="N56" s="41">
        <v>100.0</v>
      </c>
      <c r="O56" s="40" t="s">
        <v>1370</v>
      </c>
      <c r="P56" s="40" t="s">
        <v>1371</v>
      </c>
      <c r="Q56" s="40" t="s">
        <v>1372</v>
      </c>
      <c r="R56" s="40" t="s">
        <v>1373</v>
      </c>
      <c r="S56" s="40" t="b">
        <v>0</v>
      </c>
      <c r="T56" s="40" t="s">
        <v>1373</v>
      </c>
      <c r="U56" s="47" t="s">
        <v>212</v>
      </c>
      <c r="V56" s="41">
        <v>0.1</v>
      </c>
      <c r="W56" s="41">
        <v>0.9</v>
      </c>
      <c r="X56" s="41">
        <v>0.3</v>
      </c>
      <c r="Y56" s="41">
        <v>0.5</v>
      </c>
      <c r="Z56" s="40" t="b">
        <v>0</v>
      </c>
      <c r="AA56" s="40" t="b">
        <v>1</v>
      </c>
      <c r="AB56" s="40" t="b">
        <v>0</v>
      </c>
      <c r="AC56" s="40" t="b">
        <v>0</v>
      </c>
      <c r="AD56" s="41" t="s">
        <v>3856</v>
      </c>
      <c r="AE56" s="41" t="s">
        <v>3857</v>
      </c>
      <c r="AF56" s="41">
        <v>-1.4261477043411</v>
      </c>
      <c r="AG56" s="42">
        <v>81.53158</v>
      </c>
      <c r="AH56" s="42">
        <v>1.73E17</v>
      </c>
      <c r="AI56" s="46">
        <v>-0.0186</v>
      </c>
      <c r="AJ56" s="40" t="s">
        <v>3858</v>
      </c>
      <c r="AK56" s="40" t="s">
        <v>3859</v>
      </c>
      <c r="AL56" s="41">
        <v>10928.0</v>
      </c>
      <c r="AM56" s="40" t="s">
        <v>1382</v>
      </c>
      <c r="AN56" s="40" t="s">
        <v>1383</v>
      </c>
      <c r="AO56" s="40" t="s">
        <v>3513</v>
      </c>
      <c r="AP56" s="40" t="s">
        <v>3860</v>
      </c>
      <c r="AQ56" s="40" t="s">
        <v>3861</v>
      </c>
      <c r="AR56" s="40" t="s">
        <v>3862</v>
      </c>
      <c r="AS56" s="42">
        <v>1.0E57</v>
      </c>
      <c r="AT56" s="42"/>
    </row>
    <row r="57">
      <c r="A57" s="41">
        <v>61.0</v>
      </c>
      <c r="B57" s="42">
        <v>1.67E9</v>
      </c>
      <c r="C57" s="41">
        <v>711725.0</v>
      </c>
      <c r="D57" s="40" t="s">
        <v>1096</v>
      </c>
      <c r="E57" s="41" t="str">
        <f>IFERROR(__xludf.DUMMYFUNCTION("split(split(D57,""Instance_"", FALSE),"".mat"",false)"),"60_3")</f>
        <v>60_3</v>
      </c>
      <c r="F57" s="41">
        <v>60.0</v>
      </c>
      <c r="G57" s="41">
        <v>15.0</v>
      </c>
      <c r="H57" s="41">
        <v>30.0</v>
      </c>
      <c r="I57" s="41">
        <v>-1.40011</v>
      </c>
      <c r="J57" s="41">
        <v>20000.0</v>
      </c>
      <c r="K57" s="41">
        <v>10000.0</v>
      </c>
      <c r="L57" s="41">
        <v>3600.0</v>
      </c>
      <c r="M57" s="41">
        <v>1800.0</v>
      </c>
      <c r="N57" s="41">
        <v>100.0</v>
      </c>
      <c r="O57" s="40" t="s">
        <v>1370</v>
      </c>
      <c r="P57" s="40" t="s">
        <v>1371</v>
      </c>
      <c r="Q57" s="40" t="s">
        <v>1372</v>
      </c>
      <c r="R57" s="40" t="s">
        <v>1373</v>
      </c>
      <c r="S57" s="40" t="b">
        <v>0</v>
      </c>
      <c r="T57" s="40" t="s">
        <v>1373</v>
      </c>
      <c r="U57" s="47" t="s">
        <v>212</v>
      </c>
      <c r="V57" s="41">
        <v>0.1</v>
      </c>
      <c r="W57" s="41">
        <v>0.9</v>
      </c>
      <c r="X57" s="41">
        <v>0.3</v>
      </c>
      <c r="Y57" s="41">
        <v>0.5</v>
      </c>
      <c r="Z57" s="40" t="b">
        <v>0</v>
      </c>
      <c r="AA57" s="40" t="b">
        <v>1</v>
      </c>
      <c r="AB57" s="40" t="b">
        <v>0</v>
      </c>
      <c r="AC57" s="40" t="b">
        <v>0</v>
      </c>
      <c r="AD57" s="41" t="s">
        <v>3863</v>
      </c>
      <c r="AE57" s="41" t="s">
        <v>3864</v>
      </c>
      <c r="AF57" s="41">
        <v>-1.42343789017154</v>
      </c>
      <c r="AG57" s="42">
        <v>107.0156</v>
      </c>
      <c r="AH57" s="42">
        <v>7.43E17</v>
      </c>
      <c r="AI57" s="46">
        <v>-0.01666</v>
      </c>
      <c r="AJ57" s="40" t="s">
        <v>3865</v>
      </c>
      <c r="AK57" s="40" t="s">
        <v>3866</v>
      </c>
      <c r="AL57" s="41">
        <v>14308.0</v>
      </c>
      <c r="AM57" s="40" t="s">
        <v>1382</v>
      </c>
      <c r="AN57" s="40" t="s">
        <v>1383</v>
      </c>
      <c r="AO57" s="40" t="s">
        <v>3513</v>
      </c>
      <c r="AP57" s="40" t="s">
        <v>3867</v>
      </c>
      <c r="AQ57" s="40" t="s">
        <v>3868</v>
      </c>
      <c r="AR57" s="40" t="s">
        <v>3869</v>
      </c>
      <c r="AS57" s="42">
        <v>1.01E59</v>
      </c>
      <c r="AT57" s="42"/>
    </row>
    <row r="58">
      <c r="A58" s="41">
        <v>65.0</v>
      </c>
      <c r="B58" s="42">
        <v>1.67E9</v>
      </c>
      <c r="C58" s="41">
        <v>441925.0</v>
      </c>
      <c r="D58" s="40" t="s">
        <v>1096</v>
      </c>
      <c r="E58" s="41" t="str">
        <f>IFERROR(__xludf.DUMMYFUNCTION("split(split(D58,""Instance_"", FALSE),"".mat"",false)"),"60_3")</f>
        <v>60_3</v>
      </c>
      <c r="F58" s="41">
        <v>60.0</v>
      </c>
      <c r="G58" s="41">
        <v>15.0</v>
      </c>
      <c r="H58" s="41">
        <v>30.0</v>
      </c>
      <c r="I58" s="41">
        <v>-1.40011</v>
      </c>
      <c r="J58" s="41">
        <v>20000.0</v>
      </c>
      <c r="K58" s="41">
        <v>10000.0</v>
      </c>
      <c r="L58" s="41">
        <v>3600.0</v>
      </c>
      <c r="M58" s="41">
        <v>1800.0</v>
      </c>
      <c r="N58" s="41">
        <v>100.0</v>
      </c>
      <c r="O58" s="40" t="s">
        <v>1370</v>
      </c>
      <c r="P58" s="40" t="s">
        <v>1371</v>
      </c>
      <c r="Q58" s="40" t="s">
        <v>1372</v>
      </c>
      <c r="R58" s="40" t="s">
        <v>1373</v>
      </c>
      <c r="S58" s="40" t="b">
        <v>0</v>
      </c>
      <c r="T58" s="40" t="s">
        <v>1373</v>
      </c>
      <c r="U58" s="47" t="s">
        <v>212</v>
      </c>
      <c r="V58" s="41">
        <v>0.1</v>
      </c>
      <c r="W58" s="41">
        <v>0.9</v>
      </c>
      <c r="X58" s="41">
        <v>0.3</v>
      </c>
      <c r="Y58" s="41">
        <v>0.5</v>
      </c>
      <c r="Z58" s="40" t="b">
        <v>0</v>
      </c>
      <c r="AA58" s="40" t="b">
        <v>1</v>
      </c>
      <c r="AB58" s="40" t="b">
        <v>0</v>
      </c>
      <c r="AC58" s="40" t="b">
        <v>0</v>
      </c>
      <c r="AD58" s="41" t="s">
        <v>3870</v>
      </c>
      <c r="AE58" s="41" t="s">
        <v>3871</v>
      </c>
      <c r="AF58" s="41">
        <v>-1.42011004588404</v>
      </c>
      <c r="AG58" s="42">
        <v>94.60945</v>
      </c>
      <c r="AH58" s="42">
        <v>7.48E17</v>
      </c>
      <c r="AI58" s="46">
        <v>-0.01428</v>
      </c>
      <c r="AJ58" s="40" t="s">
        <v>3872</v>
      </c>
      <c r="AK58" s="40" t="s">
        <v>3873</v>
      </c>
      <c r="AL58" s="41">
        <v>12546.0</v>
      </c>
      <c r="AM58" s="40" t="s">
        <v>1382</v>
      </c>
      <c r="AN58" s="40" t="s">
        <v>1383</v>
      </c>
      <c r="AO58" s="40" t="s">
        <v>3513</v>
      </c>
      <c r="AP58" s="40" t="s">
        <v>3874</v>
      </c>
      <c r="AQ58" s="40" t="s">
        <v>3875</v>
      </c>
      <c r="AR58" s="40" t="s">
        <v>3876</v>
      </c>
      <c r="AS58" s="42">
        <v>1.01E59</v>
      </c>
      <c r="AT58" s="42"/>
    </row>
    <row r="59">
      <c r="A59" s="41">
        <v>67.0</v>
      </c>
      <c r="B59" s="42">
        <v>1.67E9</v>
      </c>
      <c r="C59" s="41">
        <v>762399.0</v>
      </c>
      <c r="D59" s="40" t="s">
        <v>1096</v>
      </c>
      <c r="E59" s="41" t="str">
        <f>IFERROR(__xludf.DUMMYFUNCTION("split(split(D59,""Instance_"", FALSE),"".mat"",false)"),"60_3")</f>
        <v>60_3</v>
      </c>
      <c r="F59" s="41">
        <v>60.0</v>
      </c>
      <c r="G59" s="41">
        <v>15.0</v>
      </c>
      <c r="H59" s="41">
        <v>30.0</v>
      </c>
      <c r="I59" s="41">
        <v>-1.40011</v>
      </c>
      <c r="J59" s="41">
        <v>20000.0</v>
      </c>
      <c r="K59" s="41">
        <v>10000.0</v>
      </c>
      <c r="L59" s="41">
        <v>3600.0</v>
      </c>
      <c r="M59" s="41">
        <v>1800.0</v>
      </c>
      <c r="N59" s="41">
        <v>100.0</v>
      </c>
      <c r="O59" s="40" t="s">
        <v>1370</v>
      </c>
      <c r="P59" s="40" t="s">
        <v>1371</v>
      </c>
      <c r="Q59" s="40" t="s">
        <v>1372</v>
      </c>
      <c r="R59" s="40" t="s">
        <v>1373</v>
      </c>
      <c r="S59" s="40" t="b">
        <v>0</v>
      </c>
      <c r="T59" s="40" t="s">
        <v>1373</v>
      </c>
      <c r="U59" s="47" t="s">
        <v>212</v>
      </c>
      <c r="V59" s="41">
        <v>0.1</v>
      </c>
      <c r="W59" s="41">
        <v>0.9</v>
      </c>
      <c r="X59" s="41">
        <v>0.3</v>
      </c>
      <c r="Y59" s="41">
        <v>0.5</v>
      </c>
      <c r="Z59" s="40" t="b">
        <v>0</v>
      </c>
      <c r="AA59" s="40" t="b">
        <v>1</v>
      </c>
      <c r="AB59" s="40" t="b">
        <v>0</v>
      </c>
      <c r="AC59" s="40" t="b">
        <v>0</v>
      </c>
      <c r="AD59" s="41" t="s">
        <v>3877</v>
      </c>
      <c r="AE59" s="41" t="s">
        <v>3878</v>
      </c>
      <c r="AF59" s="41">
        <v>-1.41592248899957</v>
      </c>
      <c r="AG59" s="42">
        <v>85.21879</v>
      </c>
      <c r="AH59" s="42">
        <v>4.44E17</v>
      </c>
      <c r="AI59" s="46">
        <v>-0.01129</v>
      </c>
      <c r="AJ59" s="40" t="s">
        <v>3879</v>
      </c>
      <c r="AK59" s="40" t="s">
        <v>3880</v>
      </c>
      <c r="AL59" s="41">
        <v>11335.0</v>
      </c>
      <c r="AM59" s="40" t="s">
        <v>1382</v>
      </c>
      <c r="AN59" s="40" t="s">
        <v>1383</v>
      </c>
      <c r="AO59" s="40" t="s">
        <v>3513</v>
      </c>
      <c r="AP59" s="40" t="s">
        <v>3881</v>
      </c>
      <c r="AQ59" s="40" t="s">
        <v>3882</v>
      </c>
      <c r="AR59" s="40" t="s">
        <v>3883</v>
      </c>
      <c r="AS59" s="42">
        <v>1.1E58</v>
      </c>
      <c r="AT59" s="42"/>
    </row>
    <row r="60">
      <c r="A60" s="41">
        <v>69.0</v>
      </c>
      <c r="B60" s="42">
        <v>1.67E9</v>
      </c>
      <c r="C60" s="41">
        <v>577864.0</v>
      </c>
      <c r="D60" s="40" t="s">
        <v>1096</v>
      </c>
      <c r="E60" s="41" t="str">
        <f>IFERROR(__xludf.DUMMYFUNCTION("split(split(D60,""Instance_"", FALSE),"".mat"",false)"),"60_3")</f>
        <v>60_3</v>
      </c>
      <c r="F60" s="41">
        <v>60.0</v>
      </c>
      <c r="G60" s="41">
        <v>15.0</v>
      </c>
      <c r="H60" s="41">
        <v>30.0</v>
      </c>
      <c r="I60" s="41">
        <v>-1.40011</v>
      </c>
      <c r="J60" s="41">
        <v>20000.0</v>
      </c>
      <c r="K60" s="41">
        <v>10000.0</v>
      </c>
      <c r="L60" s="41">
        <v>3600.0</v>
      </c>
      <c r="M60" s="41">
        <v>1800.0</v>
      </c>
      <c r="N60" s="41">
        <v>100.0</v>
      </c>
      <c r="O60" s="40" t="s">
        <v>1370</v>
      </c>
      <c r="P60" s="40" t="s">
        <v>1371</v>
      </c>
      <c r="Q60" s="40" t="s">
        <v>1372</v>
      </c>
      <c r="R60" s="40" t="s">
        <v>1373</v>
      </c>
      <c r="S60" s="40" t="b">
        <v>0</v>
      </c>
      <c r="T60" s="40" t="s">
        <v>1373</v>
      </c>
      <c r="U60" s="47" t="s">
        <v>212</v>
      </c>
      <c r="V60" s="41">
        <v>0.1</v>
      </c>
      <c r="W60" s="41">
        <v>0.9</v>
      </c>
      <c r="X60" s="41">
        <v>0.3</v>
      </c>
      <c r="Y60" s="41">
        <v>0.5</v>
      </c>
      <c r="Z60" s="40" t="b">
        <v>0</v>
      </c>
      <c r="AA60" s="40" t="b">
        <v>1</v>
      </c>
      <c r="AB60" s="40" t="b">
        <v>0</v>
      </c>
      <c r="AC60" s="40" t="b">
        <v>0</v>
      </c>
      <c r="AD60" s="41" t="s">
        <v>3884</v>
      </c>
      <c r="AE60" s="41" t="s">
        <v>3885</v>
      </c>
      <c r="AF60" s="41">
        <v>-1.37515285902903</v>
      </c>
      <c r="AG60" s="42">
        <v>91.25033</v>
      </c>
      <c r="AH60" s="42">
        <v>4.44E17</v>
      </c>
      <c r="AI60" s="46">
        <v>0.017827</v>
      </c>
      <c r="AJ60" s="40" t="s">
        <v>3886</v>
      </c>
      <c r="AK60" s="40" t="s">
        <v>3887</v>
      </c>
      <c r="AL60" s="41">
        <v>12108.0</v>
      </c>
      <c r="AM60" s="40" t="s">
        <v>1382</v>
      </c>
      <c r="AN60" s="40" t="s">
        <v>1383</v>
      </c>
      <c r="AO60" s="40" t="s">
        <v>3513</v>
      </c>
      <c r="AP60" s="40" t="s">
        <v>3888</v>
      </c>
      <c r="AQ60" s="40" t="s">
        <v>3889</v>
      </c>
      <c r="AR60" s="40" t="s">
        <v>3890</v>
      </c>
      <c r="AS60" s="42">
        <v>1.1E58</v>
      </c>
      <c r="AT60" s="42"/>
    </row>
    <row r="61">
      <c r="A61" s="41">
        <v>60.0</v>
      </c>
      <c r="B61" s="42">
        <v>1.67E9</v>
      </c>
      <c r="C61" s="41">
        <v>273608.0</v>
      </c>
      <c r="D61" s="40" t="s">
        <v>1096</v>
      </c>
      <c r="E61" s="41" t="str">
        <f>IFERROR(__xludf.DUMMYFUNCTION("split(split(D61,""Instance_"", FALSE),"".mat"",false)"),"60_3")</f>
        <v>60_3</v>
      </c>
      <c r="F61" s="41">
        <v>60.0</v>
      </c>
      <c r="G61" s="41">
        <v>15.0</v>
      </c>
      <c r="H61" s="41">
        <v>30.0</v>
      </c>
      <c r="I61" s="41">
        <v>-1.40011</v>
      </c>
      <c r="J61" s="41">
        <v>20000.0</v>
      </c>
      <c r="K61" s="41">
        <v>10000.0</v>
      </c>
      <c r="L61" s="41">
        <v>3600.0</v>
      </c>
      <c r="M61" s="41">
        <v>1800.0</v>
      </c>
      <c r="N61" s="41">
        <v>100.0</v>
      </c>
      <c r="O61" s="40" t="s">
        <v>1370</v>
      </c>
      <c r="P61" s="40" t="s">
        <v>1371</v>
      </c>
      <c r="Q61" s="40" t="s">
        <v>1372</v>
      </c>
      <c r="R61" s="40" t="s">
        <v>1373</v>
      </c>
      <c r="S61" s="40" t="b">
        <v>0</v>
      </c>
      <c r="T61" s="40" t="s">
        <v>1373</v>
      </c>
      <c r="U61" s="47" t="s">
        <v>212</v>
      </c>
      <c r="V61" s="41">
        <v>0.1</v>
      </c>
      <c r="W61" s="41">
        <v>0.9</v>
      </c>
      <c r="X61" s="41">
        <v>0.3</v>
      </c>
      <c r="Y61" s="41">
        <v>0.5</v>
      </c>
      <c r="Z61" s="40" t="b">
        <v>0</v>
      </c>
      <c r="AA61" s="40" t="b">
        <v>1</v>
      </c>
      <c r="AB61" s="40" t="b">
        <v>0</v>
      </c>
      <c r="AC61" s="40" t="b">
        <v>0</v>
      </c>
      <c r="AD61" s="41" t="s">
        <v>3891</v>
      </c>
      <c r="AE61" s="41" t="s">
        <v>3892</v>
      </c>
      <c r="AF61" s="41">
        <v>-1.364488939751</v>
      </c>
      <c r="AG61" s="42">
        <v>101.9063</v>
      </c>
      <c r="AH61" s="42">
        <v>7.43E17</v>
      </c>
      <c r="AI61" s="46">
        <v>0.025443</v>
      </c>
      <c r="AJ61" s="40" t="s">
        <v>3893</v>
      </c>
      <c r="AK61" s="40" t="s">
        <v>3894</v>
      </c>
      <c r="AL61" s="41">
        <v>13493.0</v>
      </c>
      <c r="AM61" s="40" t="s">
        <v>1382</v>
      </c>
      <c r="AN61" s="40" t="s">
        <v>1383</v>
      </c>
      <c r="AO61" s="40" t="s">
        <v>3513</v>
      </c>
      <c r="AP61" s="40" t="s">
        <v>3895</v>
      </c>
      <c r="AQ61" s="40" t="s">
        <v>3896</v>
      </c>
      <c r="AR61" s="40" t="s">
        <v>3897</v>
      </c>
      <c r="AS61" s="42">
        <v>1.01E59</v>
      </c>
      <c r="AT61" s="42"/>
    </row>
    <row r="62">
      <c r="A62" s="41">
        <v>72.0</v>
      </c>
      <c r="B62" s="42">
        <v>1.67E9</v>
      </c>
      <c r="C62" s="41">
        <v>387924.0</v>
      </c>
      <c r="D62" s="40" t="s">
        <v>1117</v>
      </c>
      <c r="E62" s="41" t="str">
        <f>IFERROR(__xludf.DUMMYFUNCTION("split(split(D62,""Instance_"", FALSE),"".mat"",false)"),"80_1")</f>
        <v>80_1</v>
      </c>
      <c r="F62" s="41">
        <v>80.0</v>
      </c>
      <c r="G62" s="41">
        <v>20.0</v>
      </c>
      <c r="H62" s="41">
        <v>40.0</v>
      </c>
      <c r="I62" s="41">
        <v>-2.77772</v>
      </c>
      <c r="J62" s="41">
        <v>20000.0</v>
      </c>
      <c r="K62" s="41">
        <v>10000.0</v>
      </c>
      <c r="L62" s="41">
        <v>3600.0</v>
      </c>
      <c r="M62" s="41">
        <v>1800.0</v>
      </c>
      <c r="N62" s="41">
        <v>100.0</v>
      </c>
      <c r="O62" s="40" t="s">
        <v>1370</v>
      </c>
      <c r="P62" s="40" t="s">
        <v>1371</v>
      </c>
      <c r="Q62" s="40" t="s">
        <v>1372</v>
      </c>
      <c r="R62" s="40" t="s">
        <v>1373</v>
      </c>
      <c r="S62" s="40" t="b">
        <v>0</v>
      </c>
      <c r="T62" s="40" t="s">
        <v>1373</v>
      </c>
      <c r="U62" s="47" t="s">
        <v>212</v>
      </c>
      <c r="V62" s="41">
        <v>0.1</v>
      </c>
      <c r="W62" s="41">
        <v>0.9</v>
      </c>
      <c r="X62" s="41">
        <v>0.3</v>
      </c>
      <c r="Y62" s="41">
        <v>0.5</v>
      </c>
      <c r="Z62" s="40" t="b">
        <v>0</v>
      </c>
      <c r="AA62" s="40" t="b">
        <v>1</v>
      </c>
      <c r="AB62" s="40" t="b">
        <v>0</v>
      </c>
      <c r="AC62" s="40" t="b">
        <v>0</v>
      </c>
      <c r="AD62" s="41" t="s">
        <v>3898</v>
      </c>
      <c r="AE62" s="41" t="s">
        <v>3899</v>
      </c>
      <c r="AF62" s="41">
        <v>-2.85839965615618</v>
      </c>
      <c r="AG62" s="42">
        <v>147.2968</v>
      </c>
      <c r="AH62" s="42">
        <v>6.86E22</v>
      </c>
      <c r="AI62" s="46">
        <v>-0.02905</v>
      </c>
      <c r="AJ62" s="40" t="s">
        <v>3900</v>
      </c>
      <c r="AK62" s="40" t="s">
        <v>3901</v>
      </c>
      <c r="AL62" s="41">
        <v>16003.0</v>
      </c>
      <c r="AM62" s="40" t="s">
        <v>1382</v>
      </c>
      <c r="AN62" s="40" t="s">
        <v>1383</v>
      </c>
      <c r="AO62" s="40" t="s">
        <v>3513</v>
      </c>
      <c r="AP62" s="40" t="s">
        <v>3902</v>
      </c>
      <c r="AQ62" s="40" t="s">
        <v>3903</v>
      </c>
      <c r="AR62" s="40" t="s">
        <v>3904</v>
      </c>
      <c r="AS62" s="42">
        <v>1.11E75</v>
      </c>
      <c r="AT62" s="42"/>
    </row>
    <row r="63">
      <c r="A63" s="41">
        <v>76.0</v>
      </c>
      <c r="B63" s="42">
        <v>1.67E9</v>
      </c>
      <c r="C63" s="41">
        <v>940490.0</v>
      </c>
      <c r="D63" s="40" t="s">
        <v>1117</v>
      </c>
      <c r="E63" s="41" t="str">
        <f>IFERROR(__xludf.DUMMYFUNCTION("split(split(D63,""Instance_"", FALSE),"".mat"",false)"),"80_1")</f>
        <v>80_1</v>
      </c>
      <c r="F63" s="41">
        <v>80.0</v>
      </c>
      <c r="G63" s="41">
        <v>20.0</v>
      </c>
      <c r="H63" s="41">
        <v>40.0</v>
      </c>
      <c r="I63" s="41">
        <v>-2.77772</v>
      </c>
      <c r="J63" s="41">
        <v>20000.0</v>
      </c>
      <c r="K63" s="41">
        <v>10000.0</v>
      </c>
      <c r="L63" s="41">
        <v>3600.0</v>
      </c>
      <c r="M63" s="41">
        <v>1800.0</v>
      </c>
      <c r="N63" s="41">
        <v>100.0</v>
      </c>
      <c r="O63" s="40" t="s">
        <v>1370</v>
      </c>
      <c r="P63" s="40" t="s">
        <v>1371</v>
      </c>
      <c r="Q63" s="40" t="s">
        <v>1372</v>
      </c>
      <c r="R63" s="40" t="s">
        <v>1373</v>
      </c>
      <c r="S63" s="40" t="b">
        <v>0</v>
      </c>
      <c r="T63" s="40" t="s">
        <v>1373</v>
      </c>
      <c r="U63" s="47" t="s">
        <v>212</v>
      </c>
      <c r="V63" s="41">
        <v>0.1</v>
      </c>
      <c r="W63" s="41">
        <v>0.9</v>
      </c>
      <c r="X63" s="41">
        <v>0.3</v>
      </c>
      <c r="Y63" s="41">
        <v>0.5</v>
      </c>
      <c r="Z63" s="40" t="b">
        <v>0</v>
      </c>
      <c r="AA63" s="40" t="b">
        <v>1</v>
      </c>
      <c r="AB63" s="40" t="b">
        <v>0</v>
      </c>
      <c r="AC63" s="40" t="b">
        <v>0</v>
      </c>
      <c r="AD63" s="41" t="s">
        <v>3905</v>
      </c>
      <c r="AE63" s="41" t="s">
        <v>3906</v>
      </c>
      <c r="AF63" s="41">
        <v>-2.85839965615618</v>
      </c>
      <c r="AG63" s="42">
        <v>106.5625</v>
      </c>
      <c r="AH63" s="42">
        <v>6.86E22</v>
      </c>
      <c r="AI63" s="46">
        <v>-0.02905</v>
      </c>
      <c r="AJ63" s="40" t="s">
        <v>3900</v>
      </c>
      <c r="AK63" s="40" t="s">
        <v>3907</v>
      </c>
      <c r="AL63" s="41">
        <v>11473.0</v>
      </c>
      <c r="AM63" s="40" t="s">
        <v>1382</v>
      </c>
      <c r="AN63" s="40" t="s">
        <v>1383</v>
      </c>
      <c r="AO63" s="40" t="s">
        <v>3513</v>
      </c>
      <c r="AP63" s="40" t="s">
        <v>3908</v>
      </c>
      <c r="AQ63" s="40" t="s">
        <v>3909</v>
      </c>
      <c r="AR63" s="40" t="s">
        <v>3910</v>
      </c>
      <c r="AS63" s="42">
        <v>1.11E75</v>
      </c>
      <c r="AT63" s="42"/>
    </row>
    <row r="64">
      <c r="A64" s="41">
        <v>74.0</v>
      </c>
      <c r="B64" s="42">
        <v>1.67E9</v>
      </c>
      <c r="C64" s="41">
        <v>322470.0</v>
      </c>
      <c r="D64" s="40" t="s">
        <v>1117</v>
      </c>
      <c r="E64" s="41" t="str">
        <f>IFERROR(__xludf.DUMMYFUNCTION("split(split(D64,""Instance_"", FALSE),"".mat"",false)"),"80_1")</f>
        <v>80_1</v>
      </c>
      <c r="F64" s="41">
        <v>80.0</v>
      </c>
      <c r="G64" s="41">
        <v>20.0</v>
      </c>
      <c r="H64" s="41">
        <v>40.0</v>
      </c>
      <c r="I64" s="41">
        <v>-2.77772</v>
      </c>
      <c r="J64" s="41">
        <v>20000.0</v>
      </c>
      <c r="K64" s="41">
        <v>10000.0</v>
      </c>
      <c r="L64" s="41">
        <v>3600.0</v>
      </c>
      <c r="M64" s="41">
        <v>1800.0</v>
      </c>
      <c r="N64" s="41">
        <v>100.0</v>
      </c>
      <c r="O64" s="40" t="s">
        <v>1370</v>
      </c>
      <c r="P64" s="40" t="s">
        <v>1371</v>
      </c>
      <c r="Q64" s="40" t="s">
        <v>1372</v>
      </c>
      <c r="R64" s="40" t="s">
        <v>1373</v>
      </c>
      <c r="S64" s="40" t="b">
        <v>0</v>
      </c>
      <c r="T64" s="40" t="s">
        <v>1373</v>
      </c>
      <c r="U64" s="47" t="s">
        <v>212</v>
      </c>
      <c r="V64" s="41">
        <v>0.1</v>
      </c>
      <c r="W64" s="41">
        <v>0.9</v>
      </c>
      <c r="X64" s="41">
        <v>0.3</v>
      </c>
      <c r="Y64" s="41">
        <v>0.5</v>
      </c>
      <c r="Z64" s="40" t="b">
        <v>0</v>
      </c>
      <c r="AA64" s="40" t="b">
        <v>1</v>
      </c>
      <c r="AB64" s="40" t="b">
        <v>0</v>
      </c>
      <c r="AC64" s="40" t="b">
        <v>0</v>
      </c>
      <c r="AD64" s="41" t="s">
        <v>3911</v>
      </c>
      <c r="AE64" s="41" t="s">
        <v>3912</v>
      </c>
      <c r="AF64" s="41">
        <v>-2.85139484162612</v>
      </c>
      <c r="AG64" s="42">
        <v>109.7502</v>
      </c>
      <c r="AH64" s="42">
        <v>2.96E23</v>
      </c>
      <c r="AI64" s="46">
        <v>-0.02652</v>
      </c>
      <c r="AJ64" s="40" t="s">
        <v>3913</v>
      </c>
      <c r="AK64" s="40" t="s">
        <v>3914</v>
      </c>
      <c r="AL64" s="41">
        <v>11855.0</v>
      </c>
      <c r="AM64" s="40" t="s">
        <v>1382</v>
      </c>
      <c r="AN64" s="40" t="s">
        <v>1383</v>
      </c>
      <c r="AO64" s="40" t="s">
        <v>3513</v>
      </c>
      <c r="AP64" s="40" t="s">
        <v>3915</v>
      </c>
      <c r="AQ64" s="40" t="s">
        <v>3916</v>
      </c>
      <c r="AR64" s="40" t="s">
        <v>3917</v>
      </c>
      <c r="AS64" s="42">
        <v>1.11E77</v>
      </c>
      <c r="AT64" s="42"/>
    </row>
    <row r="65">
      <c r="A65" s="41">
        <v>79.0</v>
      </c>
      <c r="B65" s="42">
        <v>1.67E9</v>
      </c>
      <c r="C65" s="41">
        <v>509586.0</v>
      </c>
      <c r="D65" s="40" t="s">
        <v>1117</v>
      </c>
      <c r="E65" s="41" t="str">
        <f>IFERROR(__xludf.DUMMYFUNCTION("split(split(D65,""Instance_"", FALSE),"".mat"",false)"),"80_1")</f>
        <v>80_1</v>
      </c>
      <c r="F65" s="41">
        <v>80.0</v>
      </c>
      <c r="G65" s="41">
        <v>20.0</v>
      </c>
      <c r="H65" s="41">
        <v>40.0</v>
      </c>
      <c r="I65" s="41">
        <v>-2.77772</v>
      </c>
      <c r="J65" s="41">
        <v>20000.0</v>
      </c>
      <c r="K65" s="41">
        <v>10000.0</v>
      </c>
      <c r="L65" s="41">
        <v>3600.0</v>
      </c>
      <c r="M65" s="41">
        <v>1800.0</v>
      </c>
      <c r="N65" s="41">
        <v>100.0</v>
      </c>
      <c r="O65" s="40" t="s">
        <v>1370</v>
      </c>
      <c r="P65" s="40" t="s">
        <v>1371</v>
      </c>
      <c r="Q65" s="40" t="s">
        <v>1372</v>
      </c>
      <c r="R65" s="40" t="s">
        <v>1373</v>
      </c>
      <c r="S65" s="40" t="b">
        <v>0</v>
      </c>
      <c r="T65" s="40" t="s">
        <v>1373</v>
      </c>
      <c r="U65" s="47" t="s">
        <v>212</v>
      </c>
      <c r="V65" s="41">
        <v>0.1</v>
      </c>
      <c r="W65" s="41">
        <v>0.9</v>
      </c>
      <c r="X65" s="41">
        <v>0.3</v>
      </c>
      <c r="Y65" s="41">
        <v>0.5</v>
      </c>
      <c r="Z65" s="40" t="b">
        <v>0</v>
      </c>
      <c r="AA65" s="40" t="b">
        <v>1</v>
      </c>
      <c r="AB65" s="40" t="b">
        <v>0</v>
      </c>
      <c r="AC65" s="40" t="b">
        <v>0</v>
      </c>
      <c r="AD65" s="41" t="s">
        <v>3918</v>
      </c>
      <c r="AE65" s="41" t="s">
        <v>3919</v>
      </c>
      <c r="AF65" s="41">
        <v>-2.83651919569803</v>
      </c>
      <c r="AG65" s="42">
        <v>125.8125</v>
      </c>
      <c r="AH65" s="42">
        <v>5.53E23</v>
      </c>
      <c r="AI65" s="46">
        <v>-0.02117</v>
      </c>
      <c r="AJ65" s="40" t="s">
        <v>3920</v>
      </c>
      <c r="AK65" s="40" t="s">
        <v>3921</v>
      </c>
      <c r="AL65" s="41">
        <v>13599.0</v>
      </c>
      <c r="AM65" s="40" t="s">
        <v>1382</v>
      </c>
      <c r="AN65" s="40" t="s">
        <v>1383</v>
      </c>
      <c r="AO65" s="40" t="s">
        <v>3513</v>
      </c>
      <c r="AP65" s="40" t="s">
        <v>3922</v>
      </c>
      <c r="AQ65" s="40" t="s">
        <v>3923</v>
      </c>
      <c r="AR65" s="40" t="s">
        <v>3924</v>
      </c>
      <c r="AS65" s="42">
        <v>1.11E78</v>
      </c>
      <c r="AT65" s="42"/>
    </row>
    <row r="66">
      <c r="A66" s="41">
        <v>78.0</v>
      </c>
      <c r="B66" s="42">
        <v>1.67E9</v>
      </c>
      <c r="C66" s="41">
        <v>616429.0</v>
      </c>
      <c r="D66" s="40" t="s">
        <v>1117</v>
      </c>
      <c r="E66" s="41" t="str">
        <f>IFERROR(__xludf.DUMMYFUNCTION("split(split(D66,""Instance_"", FALSE),"".mat"",false)"),"80_1")</f>
        <v>80_1</v>
      </c>
      <c r="F66" s="41">
        <v>80.0</v>
      </c>
      <c r="G66" s="41">
        <v>20.0</v>
      </c>
      <c r="H66" s="41">
        <v>40.0</v>
      </c>
      <c r="I66" s="41">
        <v>-2.77772</v>
      </c>
      <c r="J66" s="41">
        <v>20000.0</v>
      </c>
      <c r="K66" s="41">
        <v>10000.0</v>
      </c>
      <c r="L66" s="41">
        <v>3600.0</v>
      </c>
      <c r="M66" s="41">
        <v>1800.0</v>
      </c>
      <c r="N66" s="41">
        <v>100.0</v>
      </c>
      <c r="O66" s="40" t="s">
        <v>1370</v>
      </c>
      <c r="P66" s="40" t="s">
        <v>1371</v>
      </c>
      <c r="Q66" s="40" t="s">
        <v>1372</v>
      </c>
      <c r="R66" s="40" t="s">
        <v>1373</v>
      </c>
      <c r="S66" s="40" t="b">
        <v>0</v>
      </c>
      <c r="T66" s="40" t="s">
        <v>1373</v>
      </c>
      <c r="U66" s="47" t="s">
        <v>212</v>
      </c>
      <c r="V66" s="41">
        <v>0.1</v>
      </c>
      <c r="W66" s="41">
        <v>0.9</v>
      </c>
      <c r="X66" s="41">
        <v>0.3</v>
      </c>
      <c r="Y66" s="41">
        <v>0.5</v>
      </c>
      <c r="Z66" s="40" t="b">
        <v>0</v>
      </c>
      <c r="AA66" s="40" t="b">
        <v>1</v>
      </c>
      <c r="AB66" s="40" t="b">
        <v>0</v>
      </c>
      <c r="AC66" s="40" t="b">
        <v>0</v>
      </c>
      <c r="AD66" s="41" t="s">
        <v>3925</v>
      </c>
      <c r="AE66" s="41" t="s">
        <v>3926</v>
      </c>
      <c r="AF66" s="41">
        <v>-2.81811317191118</v>
      </c>
      <c r="AG66" s="42">
        <v>123.9845</v>
      </c>
      <c r="AH66" s="42">
        <v>5.62E23</v>
      </c>
      <c r="AI66" s="46">
        <v>-0.01454</v>
      </c>
      <c r="AJ66" s="40" t="s">
        <v>3927</v>
      </c>
      <c r="AK66" s="40" t="s">
        <v>3928</v>
      </c>
      <c r="AL66" s="41">
        <v>13397.0</v>
      </c>
      <c r="AM66" s="40" t="s">
        <v>1382</v>
      </c>
      <c r="AN66" s="40" t="s">
        <v>1383</v>
      </c>
      <c r="AO66" s="40" t="s">
        <v>3513</v>
      </c>
      <c r="AP66" s="40" t="s">
        <v>3929</v>
      </c>
      <c r="AQ66" s="40" t="s">
        <v>3930</v>
      </c>
      <c r="AR66" s="40" t="s">
        <v>3931</v>
      </c>
      <c r="AS66" s="42">
        <v>1.11E78</v>
      </c>
      <c r="AT66" s="42"/>
    </row>
    <row r="67">
      <c r="A67" s="41">
        <v>75.0</v>
      </c>
      <c r="B67" s="42">
        <v>1.67E9</v>
      </c>
      <c r="C67" s="41">
        <v>169473.0</v>
      </c>
      <c r="D67" s="40" t="s">
        <v>1117</v>
      </c>
      <c r="E67" s="41" t="str">
        <f>IFERROR(__xludf.DUMMYFUNCTION("split(split(D67,""Instance_"", FALSE),"".mat"",false)"),"80_1")</f>
        <v>80_1</v>
      </c>
      <c r="F67" s="41">
        <v>80.0</v>
      </c>
      <c r="G67" s="41">
        <v>20.0</v>
      </c>
      <c r="H67" s="41">
        <v>40.0</v>
      </c>
      <c r="I67" s="41">
        <v>-2.77772</v>
      </c>
      <c r="J67" s="41">
        <v>20000.0</v>
      </c>
      <c r="K67" s="41">
        <v>10000.0</v>
      </c>
      <c r="L67" s="41">
        <v>3600.0</v>
      </c>
      <c r="M67" s="41">
        <v>1800.0</v>
      </c>
      <c r="N67" s="41">
        <v>100.0</v>
      </c>
      <c r="O67" s="40" t="s">
        <v>1370</v>
      </c>
      <c r="P67" s="40" t="s">
        <v>1371</v>
      </c>
      <c r="Q67" s="40" t="s">
        <v>1372</v>
      </c>
      <c r="R67" s="40" t="s">
        <v>1373</v>
      </c>
      <c r="S67" s="40" t="b">
        <v>0</v>
      </c>
      <c r="T67" s="40" t="s">
        <v>1373</v>
      </c>
      <c r="U67" s="47" t="s">
        <v>212</v>
      </c>
      <c r="V67" s="41">
        <v>0.1</v>
      </c>
      <c r="W67" s="41">
        <v>0.9</v>
      </c>
      <c r="X67" s="41">
        <v>0.3</v>
      </c>
      <c r="Y67" s="41">
        <v>0.5</v>
      </c>
      <c r="Z67" s="40" t="b">
        <v>0</v>
      </c>
      <c r="AA67" s="40" t="b">
        <v>1</v>
      </c>
      <c r="AB67" s="40" t="b">
        <v>0</v>
      </c>
      <c r="AC67" s="40" t="b">
        <v>0</v>
      </c>
      <c r="AD67" s="41" t="s">
        <v>3932</v>
      </c>
      <c r="AE67" s="41" t="s">
        <v>3933</v>
      </c>
      <c r="AF67" s="41">
        <v>-2.81291937454184</v>
      </c>
      <c r="AG67" s="42">
        <v>136.1719</v>
      </c>
      <c r="AH67" s="42">
        <v>7.15E23</v>
      </c>
      <c r="AI67" s="46">
        <v>-0.01267</v>
      </c>
      <c r="AJ67" s="40" t="s">
        <v>3934</v>
      </c>
      <c r="AK67" s="40" t="s">
        <v>3935</v>
      </c>
      <c r="AL67" s="41">
        <v>14701.0</v>
      </c>
      <c r="AM67" s="40" t="s">
        <v>1382</v>
      </c>
      <c r="AN67" s="40" t="s">
        <v>1383</v>
      </c>
      <c r="AO67" s="40" t="s">
        <v>3513</v>
      </c>
      <c r="AP67" s="40" t="s">
        <v>3936</v>
      </c>
      <c r="AQ67" s="40" t="s">
        <v>3937</v>
      </c>
      <c r="AR67" s="40" t="s">
        <v>3938</v>
      </c>
      <c r="AS67" s="42">
        <v>1.0E79</v>
      </c>
      <c r="AT67" s="42"/>
    </row>
    <row r="68">
      <c r="A68" s="41">
        <v>73.0</v>
      </c>
      <c r="B68" s="42">
        <v>1.67E9</v>
      </c>
      <c r="C68" s="41">
        <v>412980.0</v>
      </c>
      <c r="D68" s="40" t="s">
        <v>1117</v>
      </c>
      <c r="E68" s="41" t="str">
        <f>IFERROR(__xludf.DUMMYFUNCTION("split(split(D68,""Instance_"", FALSE),"".mat"",false)"),"80_1")</f>
        <v>80_1</v>
      </c>
      <c r="F68" s="41">
        <v>80.0</v>
      </c>
      <c r="G68" s="41">
        <v>20.0</v>
      </c>
      <c r="H68" s="41">
        <v>40.0</v>
      </c>
      <c r="I68" s="41">
        <v>-2.77772</v>
      </c>
      <c r="J68" s="41">
        <v>20000.0</v>
      </c>
      <c r="K68" s="41">
        <v>10000.0</v>
      </c>
      <c r="L68" s="41">
        <v>3600.0</v>
      </c>
      <c r="M68" s="41">
        <v>1800.0</v>
      </c>
      <c r="N68" s="41">
        <v>100.0</v>
      </c>
      <c r="O68" s="40" t="s">
        <v>1370</v>
      </c>
      <c r="P68" s="40" t="s">
        <v>1371</v>
      </c>
      <c r="Q68" s="40" t="s">
        <v>1372</v>
      </c>
      <c r="R68" s="40" t="s">
        <v>1373</v>
      </c>
      <c r="S68" s="40" t="b">
        <v>0</v>
      </c>
      <c r="T68" s="40" t="s">
        <v>1373</v>
      </c>
      <c r="U68" s="47" t="s">
        <v>212</v>
      </c>
      <c r="V68" s="41">
        <v>0.1</v>
      </c>
      <c r="W68" s="41">
        <v>0.9</v>
      </c>
      <c r="X68" s="41">
        <v>0.3</v>
      </c>
      <c r="Y68" s="41">
        <v>0.5</v>
      </c>
      <c r="Z68" s="40" t="b">
        <v>0</v>
      </c>
      <c r="AA68" s="40" t="b">
        <v>1</v>
      </c>
      <c r="AB68" s="40" t="b">
        <v>0</v>
      </c>
      <c r="AC68" s="40" t="b">
        <v>0</v>
      </c>
      <c r="AD68" s="41" t="s">
        <v>3939</v>
      </c>
      <c r="AE68" s="41" t="s">
        <v>3940</v>
      </c>
      <c r="AF68" s="41">
        <v>-2.80305200448069</v>
      </c>
      <c r="AG68" s="42">
        <v>108.7969</v>
      </c>
      <c r="AH68" s="42">
        <v>4.04E23</v>
      </c>
      <c r="AI68" s="46">
        <v>-0.00912</v>
      </c>
      <c r="AJ68" s="40" t="s">
        <v>3941</v>
      </c>
      <c r="AK68" s="40" t="s">
        <v>3942</v>
      </c>
      <c r="AL68" s="41">
        <v>11744.0</v>
      </c>
      <c r="AM68" s="40" t="s">
        <v>1382</v>
      </c>
      <c r="AN68" s="40" t="s">
        <v>1383</v>
      </c>
      <c r="AO68" s="40" t="s">
        <v>3513</v>
      </c>
      <c r="AP68" s="40" t="s">
        <v>3943</v>
      </c>
      <c r="AQ68" s="40" t="s">
        <v>3944</v>
      </c>
      <c r="AR68" s="40" t="s">
        <v>3945</v>
      </c>
      <c r="AS68" s="42">
        <v>1.01E78</v>
      </c>
      <c r="AT68" s="42"/>
    </row>
    <row r="69">
      <c r="A69" s="41">
        <v>77.0</v>
      </c>
      <c r="B69" s="42">
        <v>1.67E9</v>
      </c>
      <c r="C69" s="41">
        <v>815257.0</v>
      </c>
      <c r="D69" s="40" t="s">
        <v>1117</v>
      </c>
      <c r="E69" s="41" t="str">
        <f>IFERROR(__xludf.DUMMYFUNCTION("split(split(D69,""Instance_"", FALSE),"".mat"",false)"),"80_1")</f>
        <v>80_1</v>
      </c>
      <c r="F69" s="41">
        <v>80.0</v>
      </c>
      <c r="G69" s="41">
        <v>20.0</v>
      </c>
      <c r="H69" s="41">
        <v>40.0</v>
      </c>
      <c r="I69" s="41">
        <v>-2.77772</v>
      </c>
      <c r="J69" s="41">
        <v>20000.0</v>
      </c>
      <c r="K69" s="41">
        <v>10000.0</v>
      </c>
      <c r="L69" s="41">
        <v>3600.0</v>
      </c>
      <c r="M69" s="41">
        <v>1800.0</v>
      </c>
      <c r="N69" s="41">
        <v>100.0</v>
      </c>
      <c r="O69" s="40" t="s">
        <v>1370</v>
      </c>
      <c r="P69" s="40" t="s">
        <v>1371</v>
      </c>
      <c r="Q69" s="40" t="s">
        <v>1372</v>
      </c>
      <c r="R69" s="40" t="s">
        <v>1373</v>
      </c>
      <c r="S69" s="40" t="b">
        <v>0</v>
      </c>
      <c r="T69" s="40" t="s">
        <v>1373</v>
      </c>
      <c r="U69" s="47" t="s">
        <v>212</v>
      </c>
      <c r="V69" s="41">
        <v>0.1</v>
      </c>
      <c r="W69" s="41">
        <v>0.9</v>
      </c>
      <c r="X69" s="41">
        <v>0.3</v>
      </c>
      <c r="Y69" s="41">
        <v>0.5</v>
      </c>
      <c r="Z69" s="40" t="b">
        <v>0</v>
      </c>
      <c r="AA69" s="40" t="b">
        <v>1</v>
      </c>
      <c r="AB69" s="40" t="b">
        <v>0</v>
      </c>
      <c r="AC69" s="40" t="b">
        <v>0</v>
      </c>
      <c r="AD69" s="41" t="s">
        <v>3946</v>
      </c>
      <c r="AE69" s="41" t="s">
        <v>3947</v>
      </c>
      <c r="AF69" s="41">
        <v>-2.78583278572528</v>
      </c>
      <c r="AG69" s="42">
        <v>122.2657</v>
      </c>
      <c r="AH69" s="42">
        <v>4.04E23</v>
      </c>
      <c r="AI69" s="46">
        <v>-0.00292</v>
      </c>
      <c r="AJ69" s="40" t="s">
        <v>3948</v>
      </c>
      <c r="AK69" s="40" t="s">
        <v>3949</v>
      </c>
      <c r="AL69" s="41">
        <v>13286.0</v>
      </c>
      <c r="AM69" s="40" t="s">
        <v>1382</v>
      </c>
      <c r="AN69" s="40" t="s">
        <v>1383</v>
      </c>
      <c r="AO69" s="40" t="s">
        <v>3513</v>
      </c>
      <c r="AP69" s="40" t="s">
        <v>3950</v>
      </c>
      <c r="AQ69" s="40" t="s">
        <v>3951</v>
      </c>
      <c r="AR69" s="40" t="s">
        <v>3952</v>
      </c>
      <c r="AS69" s="42">
        <v>1.01E78</v>
      </c>
      <c r="AT69" s="42"/>
    </row>
    <row r="70">
      <c r="A70" s="41">
        <v>71.0</v>
      </c>
      <c r="B70" s="42">
        <v>1.67E9</v>
      </c>
      <c r="C70" s="41">
        <v>375280.0</v>
      </c>
      <c r="D70" s="40" t="s">
        <v>1117</v>
      </c>
      <c r="E70" s="41" t="str">
        <f>IFERROR(__xludf.DUMMYFUNCTION("split(split(D70,""Instance_"", FALSE),"".mat"",false)"),"80_1")</f>
        <v>80_1</v>
      </c>
      <c r="F70" s="41">
        <v>80.0</v>
      </c>
      <c r="G70" s="41">
        <v>20.0</v>
      </c>
      <c r="H70" s="41">
        <v>40.0</v>
      </c>
      <c r="I70" s="41">
        <v>-2.77772</v>
      </c>
      <c r="J70" s="41">
        <v>20000.0</v>
      </c>
      <c r="K70" s="41">
        <v>10000.0</v>
      </c>
      <c r="L70" s="41">
        <v>3600.0</v>
      </c>
      <c r="M70" s="41">
        <v>1800.0</v>
      </c>
      <c r="N70" s="41">
        <v>100.0</v>
      </c>
      <c r="O70" s="40" t="s">
        <v>1370</v>
      </c>
      <c r="P70" s="40" t="s">
        <v>1371</v>
      </c>
      <c r="Q70" s="40" t="s">
        <v>1372</v>
      </c>
      <c r="R70" s="40" t="s">
        <v>1373</v>
      </c>
      <c r="S70" s="40" t="b">
        <v>0</v>
      </c>
      <c r="T70" s="40" t="s">
        <v>1373</v>
      </c>
      <c r="U70" s="47" t="s">
        <v>212</v>
      </c>
      <c r="V70" s="41">
        <v>0.1</v>
      </c>
      <c r="W70" s="41">
        <v>0.9</v>
      </c>
      <c r="X70" s="41">
        <v>0.3</v>
      </c>
      <c r="Y70" s="41">
        <v>0.5</v>
      </c>
      <c r="Z70" s="40" t="b">
        <v>0</v>
      </c>
      <c r="AA70" s="40" t="b">
        <v>1</v>
      </c>
      <c r="AB70" s="40" t="b">
        <v>0</v>
      </c>
      <c r="AC70" s="40" t="b">
        <v>0</v>
      </c>
      <c r="AD70" s="41" t="s">
        <v>3953</v>
      </c>
      <c r="AE70" s="41" t="s">
        <v>3954</v>
      </c>
      <c r="AF70" s="41">
        <v>-2.77878513065068</v>
      </c>
      <c r="AG70" s="42">
        <v>131.8594</v>
      </c>
      <c r="AH70" s="42">
        <v>4.75E23</v>
      </c>
      <c r="AI70" s="46">
        <v>-3.8E-4</v>
      </c>
      <c r="AJ70" s="40" t="s">
        <v>3955</v>
      </c>
      <c r="AK70" s="40" t="s">
        <v>3956</v>
      </c>
      <c r="AL70" s="41">
        <v>14208.0</v>
      </c>
      <c r="AM70" s="40" t="s">
        <v>1382</v>
      </c>
      <c r="AN70" s="40" t="s">
        <v>1383</v>
      </c>
      <c r="AO70" s="40" t="s">
        <v>3513</v>
      </c>
      <c r="AP70" s="40" t="s">
        <v>3957</v>
      </c>
      <c r="AQ70" s="40" t="s">
        <v>3958</v>
      </c>
      <c r="AR70" s="40" t="s">
        <v>3959</v>
      </c>
      <c r="AS70" s="42">
        <v>1.1E78</v>
      </c>
      <c r="AT70" s="42"/>
    </row>
    <row r="71">
      <c r="A71" s="41">
        <v>70.0</v>
      </c>
      <c r="B71" s="42">
        <v>1.67E9</v>
      </c>
      <c r="C71" s="41">
        <v>535582.0</v>
      </c>
      <c r="D71" s="40" t="s">
        <v>1117</v>
      </c>
      <c r="E71" s="41" t="str">
        <f>IFERROR(__xludf.DUMMYFUNCTION("split(split(D71,""Instance_"", FALSE),"".mat"",false)"),"80_1")</f>
        <v>80_1</v>
      </c>
      <c r="F71" s="41">
        <v>80.0</v>
      </c>
      <c r="G71" s="41">
        <v>20.0</v>
      </c>
      <c r="H71" s="41">
        <v>40.0</v>
      </c>
      <c r="I71" s="41">
        <v>-2.77772</v>
      </c>
      <c r="J71" s="41">
        <v>20000.0</v>
      </c>
      <c r="K71" s="41">
        <v>10000.0</v>
      </c>
      <c r="L71" s="41">
        <v>3600.0</v>
      </c>
      <c r="M71" s="41">
        <v>1800.0</v>
      </c>
      <c r="N71" s="41">
        <v>100.0</v>
      </c>
      <c r="O71" s="40" t="s">
        <v>1370</v>
      </c>
      <c r="P71" s="40" t="s">
        <v>1371</v>
      </c>
      <c r="Q71" s="40" t="s">
        <v>1372</v>
      </c>
      <c r="R71" s="40" t="s">
        <v>1373</v>
      </c>
      <c r="S71" s="40" t="b">
        <v>0</v>
      </c>
      <c r="T71" s="40" t="s">
        <v>1373</v>
      </c>
      <c r="U71" s="47" t="s">
        <v>212</v>
      </c>
      <c r="V71" s="41">
        <v>0.1</v>
      </c>
      <c r="W71" s="41">
        <v>0.9</v>
      </c>
      <c r="X71" s="41">
        <v>0.3</v>
      </c>
      <c r="Y71" s="41">
        <v>0.5</v>
      </c>
      <c r="Z71" s="40" t="b">
        <v>0</v>
      </c>
      <c r="AA71" s="40" t="b">
        <v>1</v>
      </c>
      <c r="AB71" s="40" t="b">
        <v>0</v>
      </c>
      <c r="AC71" s="40" t="b">
        <v>0</v>
      </c>
      <c r="AD71" s="41" t="s">
        <v>3960</v>
      </c>
      <c r="AE71" s="41" t="s">
        <v>3961</v>
      </c>
      <c r="AF71" s="41">
        <v>-2.76118388186701</v>
      </c>
      <c r="AG71" s="42">
        <v>129.6563</v>
      </c>
      <c r="AH71" s="42">
        <v>2.53E23</v>
      </c>
      <c r="AI71" s="46">
        <v>0.005952</v>
      </c>
      <c r="AJ71" s="40" t="s">
        <v>3962</v>
      </c>
      <c r="AK71" s="40" t="s">
        <v>3963</v>
      </c>
      <c r="AL71" s="41">
        <v>13931.0</v>
      </c>
      <c r="AM71" s="40" t="s">
        <v>1382</v>
      </c>
      <c r="AN71" s="40" t="s">
        <v>1383</v>
      </c>
      <c r="AO71" s="40" t="s">
        <v>3513</v>
      </c>
      <c r="AP71" s="40" t="s">
        <v>3964</v>
      </c>
      <c r="AQ71" s="40" t="s">
        <v>3965</v>
      </c>
      <c r="AR71" s="40" t="s">
        <v>3966</v>
      </c>
      <c r="AS71" s="42">
        <v>1.1E77</v>
      </c>
      <c r="AT71" s="42"/>
    </row>
    <row r="72">
      <c r="A72" s="41">
        <v>82.0</v>
      </c>
      <c r="B72" s="42">
        <v>1.67E9</v>
      </c>
      <c r="C72" s="41">
        <v>730618.0</v>
      </c>
      <c r="D72" s="40" t="s">
        <v>1138</v>
      </c>
      <c r="E72" s="41" t="str">
        <f>IFERROR(__xludf.DUMMYFUNCTION("split(split(D72,""Instance_"", FALSE),"".mat"",false)"),"80_2")</f>
        <v>80_2</v>
      </c>
      <c r="F72" s="41">
        <v>80.0</v>
      </c>
      <c r="G72" s="41">
        <v>20.0</v>
      </c>
      <c r="H72" s="41">
        <v>40.0</v>
      </c>
      <c r="I72" s="41">
        <v>-2.42626</v>
      </c>
      <c r="J72" s="41">
        <v>20000.0</v>
      </c>
      <c r="K72" s="41">
        <v>10000.0</v>
      </c>
      <c r="L72" s="41">
        <v>3600.0</v>
      </c>
      <c r="M72" s="41">
        <v>1800.0</v>
      </c>
      <c r="N72" s="41">
        <v>100.0</v>
      </c>
      <c r="O72" s="40" t="s">
        <v>1370</v>
      </c>
      <c r="P72" s="40" t="s">
        <v>1371</v>
      </c>
      <c r="Q72" s="40" t="s">
        <v>1372</v>
      </c>
      <c r="R72" s="40" t="s">
        <v>1373</v>
      </c>
      <c r="S72" s="40" t="b">
        <v>0</v>
      </c>
      <c r="T72" s="40" t="s">
        <v>1373</v>
      </c>
      <c r="U72" s="47" t="s">
        <v>212</v>
      </c>
      <c r="V72" s="41">
        <v>0.1</v>
      </c>
      <c r="W72" s="41">
        <v>0.9</v>
      </c>
      <c r="X72" s="41">
        <v>0.3</v>
      </c>
      <c r="Y72" s="41">
        <v>0.5</v>
      </c>
      <c r="Z72" s="40" t="b">
        <v>0</v>
      </c>
      <c r="AA72" s="40" t="b">
        <v>1</v>
      </c>
      <c r="AB72" s="40" t="b">
        <v>0</v>
      </c>
      <c r="AC72" s="40" t="b">
        <v>0</v>
      </c>
      <c r="AD72" s="41" t="s">
        <v>3967</v>
      </c>
      <c r="AE72" s="41" t="s">
        <v>3968</v>
      </c>
      <c r="AF72" s="41">
        <v>-2.54674892121756</v>
      </c>
      <c r="AG72" s="42">
        <v>113.5781</v>
      </c>
      <c r="AH72" s="42">
        <v>1.16E24</v>
      </c>
      <c r="AI72" s="46">
        <v>-0.04966</v>
      </c>
      <c r="AJ72" s="40" t="s">
        <v>3969</v>
      </c>
      <c r="AK72" s="40" t="s">
        <v>3970</v>
      </c>
      <c r="AL72" s="41">
        <v>12163.0</v>
      </c>
      <c r="AM72" s="40" t="s">
        <v>1382</v>
      </c>
      <c r="AN72" s="40" t="s">
        <v>1383</v>
      </c>
      <c r="AO72" s="40" t="s">
        <v>3513</v>
      </c>
      <c r="AP72" s="40" t="s">
        <v>3971</v>
      </c>
      <c r="AQ72" s="40" t="s">
        <v>3972</v>
      </c>
      <c r="AR72" s="40" t="s">
        <v>3973</v>
      </c>
      <c r="AS72" s="42">
        <v>1.11E79</v>
      </c>
      <c r="AT72" s="42"/>
    </row>
    <row r="73">
      <c r="A73" s="41">
        <v>81.0</v>
      </c>
      <c r="B73" s="42">
        <v>1.67E9</v>
      </c>
      <c r="C73" s="41">
        <v>371792.0</v>
      </c>
      <c r="D73" s="40" t="s">
        <v>1138</v>
      </c>
      <c r="E73" s="41" t="str">
        <f>IFERROR(__xludf.DUMMYFUNCTION("split(split(D73,""Instance_"", FALSE),"".mat"",false)"),"80_2")</f>
        <v>80_2</v>
      </c>
      <c r="F73" s="41">
        <v>80.0</v>
      </c>
      <c r="G73" s="41">
        <v>20.0</v>
      </c>
      <c r="H73" s="41">
        <v>40.0</v>
      </c>
      <c r="I73" s="41">
        <v>-2.42626</v>
      </c>
      <c r="J73" s="41">
        <v>20000.0</v>
      </c>
      <c r="K73" s="41">
        <v>10000.0</v>
      </c>
      <c r="L73" s="41">
        <v>3600.0</v>
      </c>
      <c r="M73" s="41">
        <v>1800.0</v>
      </c>
      <c r="N73" s="41">
        <v>100.0</v>
      </c>
      <c r="O73" s="40" t="s">
        <v>1370</v>
      </c>
      <c r="P73" s="40" t="s">
        <v>1371</v>
      </c>
      <c r="Q73" s="40" t="s">
        <v>1372</v>
      </c>
      <c r="R73" s="40" t="s">
        <v>1373</v>
      </c>
      <c r="S73" s="40" t="b">
        <v>0</v>
      </c>
      <c r="T73" s="40" t="s">
        <v>1373</v>
      </c>
      <c r="U73" s="47" t="s">
        <v>212</v>
      </c>
      <c r="V73" s="41">
        <v>0.1</v>
      </c>
      <c r="W73" s="41">
        <v>0.9</v>
      </c>
      <c r="X73" s="41">
        <v>0.3</v>
      </c>
      <c r="Y73" s="41">
        <v>0.5</v>
      </c>
      <c r="Z73" s="40" t="b">
        <v>0</v>
      </c>
      <c r="AA73" s="40" t="b">
        <v>1</v>
      </c>
      <c r="AB73" s="40" t="b">
        <v>0</v>
      </c>
      <c r="AC73" s="40" t="b">
        <v>0</v>
      </c>
      <c r="AD73" s="41" t="s">
        <v>3974</v>
      </c>
      <c r="AE73" s="41" t="s">
        <v>3975</v>
      </c>
      <c r="AF73" s="41">
        <v>-2.52347631072122</v>
      </c>
      <c r="AG73" s="42">
        <v>105.6722</v>
      </c>
      <c r="AH73" s="42">
        <v>1.15E24</v>
      </c>
      <c r="AI73" s="46">
        <v>-0.04007</v>
      </c>
      <c r="AJ73" s="40" t="s">
        <v>3976</v>
      </c>
      <c r="AK73" s="40" t="s">
        <v>3977</v>
      </c>
      <c r="AL73" s="41">
        <v>11383.0</v>
      </c>
      <c r="AM73" s="40" t="s">
        <v>1382</v>
      </c>
      <c r="AN73" s="40" t="s">
        <v>1383</v>
      </c>
      <c r="AO73" s="40" t="s">
        <v>3513</v>
      </c>
      <c r="AP73" s="40" t="s">
        <v>3978</v>
      </c>
      <c r="AQ73" s="40" t="s">
        <v>3979</v>
      </c>
      <c r="AR73" s="40" t="s">
        <v>3980</v>
      </c>
      <c r="AS73" s="42">
        <v>1.11E79</v>
      </c>
      <c r="AT73" s="42"/>
    </row>
    <row r="74">
      <c r="A74" s="41">
        <v>86.0</v>
      </c>
      <c r="B74" s="42">
        <v>1.67E9</v>
      </c>
      <c r="C74" s="41">
        <v>692312.0</v>
      </c>
      <c r="D74" s="40" t="s">
        <v>1138</v>
      </c>
      <c r="E74" s="41" t="str">
        <f>IFERROR(__xludf.DUMMYFUNCTION("split(split(D74,""Instance_"", FALSE),"".mat"",false)"),"80_2")</f>
        <v>80_2</v>
      </c>
      <c r="F74" s="41">
        <v>80.0</v>
      </c>
      <c r="G74" s="41">
        <v>20.0</v>
      </c>
      <c r="H74" s="41">
        <v>40.0</v>
      </c>
      <c r="I74" s="41">
        <v>-2.42626</v>
      </c>
      <c r="J74" s="41">
        <v>20000.0</v>
      </c>
      <c r="K74" s="41">
        <v>10000.0</v>
      </c>
      <c r="L74" s="41">
        <v>3600.0</v>
      </c>
      <c r="M74" s="41">
        <v>1800.0</v>
      </c>
      <c r="N74" s="41">
        <v>100.0</v>
      </c>
      <c r="O74" s="40" t="s">
        <v>1370</v>
      </c>
      <c r="P74" s="40" t="s">
        <v>1371</v>
      </c>
      <c r="Q74" s="40" t="s">
        <v>1372</v>
      </c>
      <c r="R74" s="40" t="s">
        <v>1373</v>
      </c>
      <c r="S74" s="40" t="b">
        <v>0</v>
      </c>
      <c r="T74" s="40" t="s">
        <v>1373</v>
      </c>
      <c r="U74" s="47" t="s">
        <v>212</v>
      </c>
      <c r="V74" s="41">
        <v>0.1</v>
      </c>
      <c r="W74" s="41">
        <v>0.9</v>
      </c>
      <c r="X74" s="41">
        <v>0.3</v>
      </c>
      <c r="Y74" s="41">
        <v>0.5</v>
      </c>
      <c r="Z74" s="40" t="b">
        <v>0</v>
      </c>
      <c r="AA74" s="40" t="b">
        <v>1</v>
      </c>
      <c r="AB74" s="40" t="b">
        <v>0</v>
      </c>
      <c r="AC74" s="40" t="b">
        <v>0</v>
      </c>
      <c r="AD74" s="41" t="s">
        <v>3981</v>
      </c>
      <c r="AE74" s="41" t="s">
        <v>3982</v>
      </c>
      <c r="AF74" s="41">
        <v>-2.52115113804744</v>
      </c>
      <c r="AG74" s="42">
        <v>149.6408</v>
      </c>
      <c r="AH74" s="42">
        <v>1.07E24</v>
      </c>
      <c r="AI74" s="46">
        <v>-0.03911</v>
      </c>
      <c r="AJ74" s="40" t="s">
        <v>3983</v>
      </c>
      <c r="AK74" s="40" t="s">
        <v>3984</v>
      </c>
      <c r="AL74" s="41">
        <v>16185.0</v>
      </c>
      <c r="AM74" s="40" t="s">
        <v>1382</v>
      </c>
      <c r="AN74" s="40" t="s">
        <v>1383</v>
      </c>
      <c r="AO74" s="40" t="s">
        <v>3513</v>
      </c>
      <c r="AP74" s="40" t="s">
        <v>3985</v>
      </c>
      <c r="AQ74" s="40" t="s">
        <v>3986</v>
      </c>
      <c r="AR74" s="40" t="s">
        <v>3987</v>
      </c>
      <c r="AS74" s="42">
        <v>1.11E79</v>
      </c>
      <c r="AT74" s="42"/>
    </row>
    <row r="75">
      <c r="A75" s="41">
        <v>87.0</v>
      </c>
      <c r="B75" s="42">
        <v>1.67E9</v>
      </c>
      <c r="C75" s="41">
        <v>506294.0</v>
      </c>
      <c r="D75" s="40" t="s">
        <v>1138</v>
      </c>
      <c r="E75" s="41" t="str">
        <f>IFERROR(__xludf.DUMMYFUNCTION("split(split(D75,""Instance_"", FALSE),"".mat"",false)"),"80_2")</f>
        <v>80_2</v>
      </c>
      <c r="F75" s="41">
        <v>80.0</v>
      </c>
      <c r="G75" s="41">
        <v>20.0</v>
      </c>
      <c r="H75" s="41">
        <v>40.0</v>
      </c>
      <c r="I75" s="41">
        <v>-2.42626</v>
      </c>
      <c r="J75" s="41">
        <v>20000.0</v>
      </c>
      <c r="K75" s="41">
        <v>10000.0</v>
      </c>
      <c r="L75" s="41">
        <v>3600.0</v>
      </c>
      <c r="M75" s="41">
        <v>1800.0</v>
      </c>
      <c r="N75" s="41">
        <v>100.0</v>
      </c>
      <c r="O75" s="40" t="s">
        <v>1370</v>
      </c>
      <c r="P75" s="40" t="s">
        <v>1371</v>
      </c>
      <c r="Q75" s="40" t="s">
        <v>1372</v>
      </c>
      <c r="R75" s="40" t="s">
        <v>1373</v>
      </c>
      <c r="S75" s="40" t="b">
        <v>0</v>
      </c>
      <c r="T75" s="40" t="s">
        <v>1373</v>
      </c>
      <c r="U75" s="47" t="s">
        <v>212</v>
      </c>
      <c r="V75" s="41">
        <v>0.1</v>
      </c>
      <c r="W75" s="41">
        <v>0.9</v>
      </c>
      <c r="X75" s="41">
        <v>0.3</v>
      </c>
      <c r="Y75" s="41">
        <v>0.5</v>
      </c>
      <c r="Z75" s="40" t="b">
        <v>0</v>
      </c>
      <c r="AA75" s="40" t="b">
        <v>1</v>
      </c>
      <c r="AB75" s="40" t="b">
        <v>0</v>
      </c>
      <c r="AC75" s="40" t="b">
        <v>0</v>
      </c>
      <c r="AD75" s="41" t="s">
        <v>3988</v>
      </c>
      <c r="AE75" s="41" t="s">
        <v>3989</v>
      </c>
      <c r="AF75" s="41">
        <v>-2.5186659374546</v>
      </c>
      <c r="AG75" s="42">
        <v>119.8595</v>
      </c>
      <c r="AH75" s="42">
        <v>8.54E23</v>
      </c>
      <c r="AI75" s="46">
        <v>-0.03809</v>
      </c>
      <c r="AJ75" s="40" t="s">
        <v>3990</v>
      </c>
      <c r="AK75" s="40" t="s">
        <v>3991</v>
      </c>
      <c r="AL75" s="41">
        <v>12851.0</v>
      </c>
      <c r="AM75" s="40" t="s">
        <v>1382</v>
      </c>
      <c r="AN75" s="40" t="s">
        <v>1383</v>
      </c>
      <c r="AO75" s="40" t="s">
        <v>3513</v>
      </c>
      <c r="AP75" s="40" t="s">
        <v>3992</v>
      </c>
      <c r="AQ75" s="40" t="s">
        <v>3993</v>
      </c>
      <c r="AR75" s="40" t="s">
        <v>3994</v>
      </c>
      <c r="AS75" s="42">
        <v>1.01E79</v>
      </c>
      <c r="AT75" s="42"/>
    </row>
    <row r="76">
      <c r="A76" s="41">
        <v>83.0</v>
      </c>
      <c r="B76" s="42">
        <v>1.67E9</v>
      </c>
      <c r="C76" s="41">
        <v>451293.0</v>
      </c>
      <c r="D76" s="40" t="s">
        <v>1138</v>
      </c>
      <c r="E76" s="41" t="str">
        <f>IFERROR(__xludf.DUMMYFUNCTION("split(split(D76,""Instance_"", FALSE),"".mat"",false)"),"80_2")</f>
        <v>80_2</v>
      </c>
      <c r="F76" s="41">
        <v>80.0</v>
      </c>
      <c r="G76" s="41">
        <v>20.0</v>
      </c>
      <c r="H76" s="41">
        <v>40.0</v>
      </c>
      <c r="I76" s="41">
        <v>-2.42626</v>
      </c>
      <c r="J76" s="41">
        <v>20000.0</v>
      </c>
      <c r="K76" s="41">
        <v>10000.0</v>
      </c>
      <c r="L76" s="41">
        <v>3600.0</v>
      </c>
      <c r="M76" s="41">
        <v>1800.0</v>
      </c>
      <c r="N76" s="41">
        <v>100.0</v>
      </c>
      <c r="O76" s="40" t="s">
        <v>1370</v>
      </c>
      <c r="P76" s="40" t="s">
        <v>1371</v>
      </c>
      <c r="Q76" s="40" t="s">
        <v>1372</v>
      </c>
      <c r="R76" s="40" t="s">
        <v>1373</v>
      </c>
      <c r="S76" s="40" t="b">
        <v>0</v>
      </c>
      <c r="T76" s="40" t="s">
        <v>1373</v>
      </c>
      <c r="U76" s="47" t="s">
        <v>212</v>
      </c>
      <c r="V76" s="41">
        <v>0.1</v>
      </c>
      <c r="W76" s="41">
        <v>0.9</v>
      </c>
      <c r="X76" s="41">
        <v>0.3</v>
      </c>
      <c r="Y76" s="41">
        <v>0.5</v>
      </c>
      <c r="Z76" s="40" t="b">
        <v>0</v>
      </c>
      <c r="AA76" s="40" t="b">
        <v>1</v>
      </c>
      <c r="AB76" s="40" t="b">
        <v>0</v>
      </c>
      <c r="AC76" s="40" t="b">
        <v>0</v>
      </c>
      <c r="AD76" s="41" t="s">
        <v>3995</v>
      </c>
      <c r="AE76" s="41" t="s">
        <v>3996</v>
      </c>
      <c r="AF76" s="41">
        <v>-2.51678929213012</v>
      </c>
      <c r="AG76" s="42">
        <v>125.0626</v>
      </c>
      <c r="AH76" s="42">
        <v>1.03E24</v>
      </c>
      <c r="AI76" s="46">
        <v>-0.03731</v>
      </c>
      <c r="AJ76" s="40" t="s">
        <v>3997</v>
      </c>
      <c r="AK76" s="40" t="s">
        <v>3998</v>
      </c>
      <c r="AL76" s="41">
        <v>13492.0</v>
      </c>
      <c r="AM76" s="40" t="s">
        <v>1382</v>
      </c>
      <c r="AN76" s="40" t="s">
        <v>1383</v>
      </c>
      <c r="AO76" s="40" t="s">
        <v>3513</v>
      </c>
      <c r="AP76" s="40" t="s">
        <v>3999</v>
      </c>
      <c r="AQ76" s="40" t="s">
        <v>4000</v>
      </c>
      <c r="AR76" s="40" t="s">
        <v>4001</v>
      </c>
      <c r="AS76" s="42">
        <v>1.1E79</v>
      </c>
      <c r="AT76" s="42"/>
    </row>
    <row r="77">
      <c r="A77" s="41">
        <v>84.0</v>
      </c>
      <c r="B77" s="42">
        <v>1.67E9</v>
      </c>
      <c r="C77" s="41">
        <v>714266.0</v>
      </c>
      <c r="D77" s="40" t="s">
        <v>1138</v>
      </c>
      <c r="E77" s="41" t="str">
        <f>IFERROR(__xludf.DUMMYFUNCTION("split(split(D77,""Instance_"", FALSE),"".mat"",false)"),"80_2")</f>
        <v>80_2</v>
      </c>
      <c r="F77" s="41">
        <v>80.0</v>
      </c>
      <c r="G77" s="41">
        <v>20.0</v>
      </c>
      <c r="H77" s="41">
        <v>40.0</v>
      </c>
      <c r="I77" s="41">
        <v>-2.42626</v>
      </c>
      <c r="J77" s="41">
        <v>20000.0</v>
      </c>
      <c r="K77" s="41">
        <v>10000.0</v>
      </c>
      <c r="L77" s="41">
        <v>3600.0</v>
      </c>
      <c r="M77" s="41">
        <v>1800.0</v>
      </c>
      <c r="N77" s="41">
        <v>100.0</v>
      </c>
      <c r="O77" s="40" t="s">
        <v>1370</v>
      </c>
      <c r="P77" s="40" t="s">
        <v>1371</v>
      </c>
      <c r="Q77" s="40" t="s">
        <v>1372</v>
      </c>
      <c r="R77" s="40" t="s">
        <v>1373</v>
      </c>
      <c r="S77" s="40" t="b">
        <v>0</v>
      </c>
      <c r="T77" s="40" t="s">
        <v>1373</v>
      </c>
      <c r="U77" s="47" t="s">
        <v>212</v>
      </c>
      <c r="V77" s="41">
        <v>0.1</v>
      </c>
      <c r="W77" s="41">
        <v>0.9</v>
      </c>
      <c r="X77" s="41">
        <v>0.3</v>
      </c>
      <c r="Y77" s="41">
        <v>0.5</v>
      </c>
      <c r="Z77" s="40" t="b">
        <v>0</v>
      </c>
      <c r="AA77" s="40" t="b">
        <v>1</v>
      </c>
      <c r="AB77" s="40" t="b">
        <v>0</v>
      </c>
      <c r="AC77" s="40" t="b">
        <v>0</v>
      </c>
      <c r="AD77" s="41" t="s">
        <v>4002</v>
      </c>
      <c r="AE77" s="41" t="s">
        <v>4003</v>
      </c>
      <c r="AF77" s="41">
        <v>-2.50359141253362</v>
      </c>
      <c r="AG77" s="42">
        <v>116.0626</v>
      </c>
      <c r="AH77" s="42">
        <v>1.07E24</v>
      </c>
      <c r="AI77" s="46">
        <v>-0.03187</v>
      </c>
      <c r="AJ77" s="40" t="s">
        <v>4004</v>
      </c>
      <c r="AK77" s="40" t="s">
        <v>4005</v>
      </c>
      <c r="AL77" s="41">
        <v>12491.0</v>
      </c>
      <c r="AM77" s="40" t="s">
        <v>1382</v>
      </c>
      <c r="AN77" s="40" t="s">
        <v>1383</v>
      </c>
      <c r="AO77" s="40" t="s">
        <v>3513</v>
      </c>
      <c r="AP77" s="40" t="s">
        <v>4006</v>
      </c>
      <c r="AQ77" s="40" t="s">
        <v>4007</v>
      </c>
      <c r="AR77" s="40" t="s">
        <v>4008</v>
      </c>
      <c r="AS77" s="42">
        <v>1.11E79</v>
      </c>
      <c r="AT77" s="42"/>
    </row>
    <row r="78">
      <c r="A78" s="41">
        <v>89.0</v>
      </c>
      <c r="B78" s="42">
        <v>1.67E9</v>
      </c>
      <c r="C78" s="41">
        <v>353171.0</v>
      </c>
      <c r="D78" s="40" t="s">
        <v>1138</v>
      </c>
      <c r="E78" s="41" t="str">
        <f>IFERROR(__xludf.DUMMYFUNCTION("split(split(D78,""Instance_"", FALSE),"".mat"",false)"),"80_2")</f>
        <v>80_2</v>
      </c>
      <c r="F78" s="41">
        <v>80.0</v>
      </c>
      <c r="G78" s="41">
        <v>20.0</v>
      </c>
      <c r="H78" s="41">
        <v>40.0</v>
      </c>
      <c r="I78" s="41">
        <v>-2.42626</v>
      </c>
      <c r="J78" s="41">
        <v>20000.0</v>
      </c>
      <c r="K78" s="41">
        <v>10000.0</v>
      </c>
      <c r="L78" s="41">
        <v>3600.0</v>
      </c>
      <c r="M78" s="41">
        <v>1800.0</v>
      </c>
      <c r="N78" s="41">
        <v>100.0</v>
      </c>
      <c r="O78" s="40" t="s">
        <v>1370</v>
      </c>
      <c r="P78" s="40" t="s">
        <v>1371</v>
      </c>
      <c r="Q78" s="40" t="s">
        <v>1372</v>
      </c>
      <c r="R78" s="40" t="s">
        <v>1373</v>
      </c>
      <c r="S78" s="40" t="b">
        <v>0</v>
      </c>
      <c r="T78" s="40" t="s">
        <v>1373</v>
      </c>
      <c r="U78" s="47" t="s">
        <v>212</v>
      </c>
      <c r="V78" s="41">
        <v>0.1</v>
      </c>
      <c r="W78" s="41">
        <v>0.9</v>
      </c>
      <c r="X78" s="41">
        <v>0.3</v>
      </c>
      <c r="Y78" s="41">
        <v>0.5</v>
      </c>
      <c r="Z78" s="40" t="b">
        <v>0</v>
      </c>
      <c r="AA78" s="40" t="b">
        <v>1</v>
      </c>
      <c r="AB78" s="40" t="b">
        <v>0</v>
      </c>
      <c r="AC78" s="40" t="b">
        <v>0</v>
      </c>
      <c r="AD78" s="41" t="s">
        <v>4009</v>
      </c>
      <c r="AE78" s="41" t="s">
        <v>4010</v>
      </c>
      <c r="AF78" s="41">
        <v>-2.49877747043625</v>
      </c>
      <c r="AG78" s="42">
        <v>143.8596</v>
      </c>
      <c r="AH78" s="42">
        <v>1.12E24</v>
      </c>
      <c r="AI78" s="46">
        <v>-0.02989</v>
      </c>
      <c r="AJ78" s="40" t="s">
        <v>4011</v>
      </c>
      <c r="AK78" s="40" t="s">
        <v>4012</v>
      </c>
      <c r="AL78" s="41">
        <v>15613.0</v>
      </c>
      <c r="AM78" s="40" t="s">
        <v>1382</v>
      </c>
      <c r="AN78" s="40" t="s">
        <v>1383</v>
      </c>
      <c r="AO78" s="40" t="s">
        <v>3513</v>
      </c>
      <c r="AP78" s="40" t="s">
        <v>4013</v>
      </c>
      <c r="AQ78" s="40" t="s">
        <v>4014</v>
      </c>
      <c r="AR78" s="40" t="s">
        <v>4015</v>
      </c>
      <c r="AS78" s="42">
        <v>1.11E79</v>
      </c>
      <c r="AT78" s="42"/>
    </row>
    <row r="79">
      <c r="A79" s="41">
        <v>88.0</v>
      </c>
      <c r="B79" s="42">
        <v>1.67E9</v>
      </c>
      <c r="C79" s="41">
        <v>706813.0</v>
      </c>
      <c r="D79" s="40" t="s">
        <v>1138</v>
      </c>
      <c r="E79" s="41" t="str">
        <f>IFERROR(__xludf.DUMMYFUNCTION("split(split(D79,""Instance_"", FALSE),"".mat"",false)"),"80_2")</f>
        <v>80_2</v>
      </c>
      <c r="F79" s="41">
        <v>80.0</v>
      </c>
      <c r="G79" s="41">
        <v>20.0</v>
      </c>
      <c r="H79" s="41">
        <v>40.0</v>
      </c>
      <c r="I79" s="41">
        <v>-2.42626</v>
      </c>
      <c r="J79" s="41">
        <v>20000.0</v>
      </c>
      <c r="K79" s="41">
        <v>10000.0</v>
      </c>
      <c r="L79" s="41">
        <v>3600.0</v>
      </c>
      <c r="M79" s="41">
        <v>1800.0</v>
      </c>
      <c r="N79" s="41">
        <v>100.0</v>
      </c>
      <c r="O79" s="40" t="s">
        <v>1370</v>
      </c>
      <c r="P79" s="40" t="s">
        <v>1371</v>
      </c>
      <c r="Q79" s="40" t="s">
        <v>1372</v>
      </c>
      <c r="R79" s="40" t="s">
        <v>1373</v>
      </c>
      <c r="S79" s="40" t="b">
        <v>0</v>
      </c>
      <c r="T79" s="40" t="s">
        <v>1373</v>
      </c>
      <c r="U79" s="47" t="s">
        <v>212</v>
      </c>
      <c r="V79" s="41">
        <v>0.1</v>
      </c>
      <c r="W79" s="41">
        <v>0.9</v>
      </c>
      <c r="X79" s="41">
        <v>0.3</v>
      </c>
      <c r="Y79" s="41">
        <v>0.5</v>
      </c>
      <c r="Z79" s="40" t="b">
        <v>0</v>
      </c>
      <c r="AA79" s="40" t="b">
        <v>1</v>
      </c>
      <c r="AB79" s="40" t="b">
        <v>0</v>
      </c>
      <c r="AC79" s="40" t="b">
        <v>0</v>
      </c>
      <c r="AD79" s="41" t="s">
        <v>4016</v>
      </c>
      <c r="AE79" s="41" t="s">
        <v>4017</v>
      </c>
      <c r="AF79" s="41">
        <v>-2.48660781059943</v>
      </c>
      <c r="AG79" s="42">
        <v>154.3594</v>
      </c>
      <c r="AH79" s="42">
        <v>8.69E23</v>
      </c>
      <c r="AI79" s="46">
        <v>-0.02487</v>
      </c>
      <c r="AJ79" s="40" t="s">
        <v>4018</v>
      </c>
      <c r="AK79" s="40" t="s">
        <v>4019</v>
      </c>
      <c r="AL79" s="41">
        <v>16829.0</v>
      </c>
      <c r="AM79" s="40" t="s">
        <v>1382</v>
      </c>
      <c r="AN79" s="40" t="s">
        <v>1383</v>
      </c>
      <c r="AO79" s="40" t="s">
        <v>3513</v>
      </c>
      <c r="AP79" s="40" t="s">
        <v>4020</v>
      </c>
      <c r="AQ79" s="40" t="s">
        <v>4021</v>
      </c>
      <c r="AR79" s="40" t="s">
        <v>4022</v>
      </c>
      <c r="AS79" s="42">
        <v>1.01E79</v>
      </c>
      <c r="AT79" s="42"/>
    </row>
    <row r="80">
      <c r="A80" s="41">
        <v>80.0</v>
      </c>
      <c r="B80" s="42">
        <v>1.67E9</v>
      </c>
      <c r="C80" s="41">
        <v>623342.0</v>
      </c>
      <c r="D80" s="40" t="s">
        <v>1138</v>
      </c>
      <c r="E80" s="41" t="str">
        <f>IFERROR(__xludf.DUMMYFUNCTION("split(split(D80,""Instance_"", FALSE),"".mat"",false)"),"80_2")</f>
        <v>80_2</v>
      </c>
      <c r="F80" s="41">
        <v>80.0</v>
      </c>
      <c r="G80" s="41">
        <v>20.0</v>
      </c>
      <c r="H80" s="41">
        <v>40.0</v>
      </c>
      <c r="I80" s="41">
        <v>-2.42626</v>
      </c>
      <c r="J80" s="41">
        <v>20000.0</v>
      </c>
      <c r="K80" s="41">
        <v>10000.0</v>
      </c>
      <c r="L80" s="41">
        <v>3600.0</v>
      </c>
      <c r="M80" s="41">
        <v>1800.0</v>
      </c>
      <c r="N80" s="41">
        <v>100.0</v>
      </c>
      <c r="O80" s="40" t="s">
        <v>1370</v>
      </c>
      <c r="P80" s="40" t="s">
        <v>1371</v>
      </c>
      <c r="Q80" s="40" t="s">
        <v>1372</v>
      </c>
      <c r="R80" s="40" t="s">
        <v>1373</v>
      </c>
      <c r="S80" s="40" t="b">
        <v>0</v>
      </c>
      <c r="T80" s="40" t="s">
        <v>1373</v>
      </c>
      <c r="U80" s="47" t="s">
        <v>212</v>
      </c>
      <c r="V80" s="41">
        <v>0.1</v>
      </c>
      <c r="W80" s="41">
        <v>0.9</v>
      </c>
      <c r="X80" s="41">
        <v>0.3</v>
      </c>
      <c r="Y80" s="41">
        <v>0.5</v>
      </c>
      <c r="Z80" s="40" t="b">
        <v>0</v>
      </c>
      <c r="AA80" s="40" t="b">
        <v>1</v>
      </c>
      <c r="AB80" s="40" t="b">
        <v>0</v>
      </c>
      <c r="AC80" s="40" t="b">
        <v>0</v>
      </c>
      <c r="AD80" s="41" t="s">
        <v>4023</v>
      </c>
      <c r="AE80" s="41" t="s">
        <v>4024</v>
      </c>
      <c r="AF80" s="41">
        <v>-2.48494643167341</v>
      </c>
      <c r="AG80" s="42">
        <v>132.5625</v>
      </c>
      <c r="AH80" s="42">
        <v>1.06E24</v>
      </c>
      <c r="AI80" s="46">
        <v>-0.02419</v>
      </c>
      <c r="AJ80" s="40" t="s">
        <v>4025</v>
      </c>
      <c r="AK80" s="40" t="s">
        <v>4026</v>
      </c>
      <c r="AL80" s="41">
        <v>14308.0</v>
      </c>
      <c r="AM80" s="40" t="s">
        <v>1382</v>
      </c>
      <c r="AN80" s="40" t="s">
        <v>1383</v>
      </c>
      <c r="AO80" s="40" t="s">
        <v>3513</v>
      </c>
      <c r="AP80" s="40" t="s">
        <v>4027</v>
      </c>
      <c r="AQ80" s="40" t="s">
        <v>4028</v>
      </c>
      <c r="AR80" s="40" t="s">
        <v>4029</v>
      </c>
      <c r="AS80" s="42">
        <v>1.11E79</v>
      </c>
      <c r="AT80" s="42"/>
    </row>
    <row r="81">
      <c r="A81" s="41">
        <v>85.0</v>
      </c>
      <c r="B81" s="42">
        <v>1.67E9</v>
      </c>
      <c r="C81" s="41">
        <v>645827.0</v>
      </c>
      <c r="D81" s="40" t="s">
        <v>1138</v>
      </c>
      <c r="E81" s="41" t="str">
        <f>IFERROR(__xludf.DUMMYFUNCTION("split(split(D81,""Instance_"", FALSE),"".mat"",false)"),"80_2")</f>
        <v>80_2</v>
      </c>
      <c r="F81" s="41">
        <v>80.0</v>
      </c>
      <c r="G81" s="41">
        <v>20.0</v>
      </c>
      <c r="H81" s="41">
        <v>40.0</v>
      </c>
      <c r="I81" s="41">
        <v>-2.42626</v>
      </c>
      <c r="J81" s="41">
        <v>20000.0</v>
      </c>
      <c r="K81" s="41">
        <v>10000.0</v>
      </c>
      <c r="L81" s="41">
        <v>3600.0</v>
      </c>
      <c r="M81" s="41">
        <v>1800.0</v>
      </c>
      <c r="N81" s="41">
        <v>100.0</v>
      </c>
      <c r="O81" s="40" t="s">
        <v>1370</v>
      </c>
      <c r="P81" s="40" t="s">
        <v>1371</v>
      </c>
      <c r="Q81" s="40" t="s">
        <v>1372</v>
      </c>
      <c r="R81" s="40" t="s">
        <v>1373</v>
      </c>
      <c r="S81" s="40" t="b">
        <v>0</v>
      </c>
      <c r="T81" s="40" t="s">
        <v>1373</v>
      </c>
      <c r="U81" s="47" t="s">
        <v>212</v>
      </c>
      <c r="V81" s="41">
        <v>0.1</v>
      </c>
      <c r="W81" s="41">
        <v>0.9</v>
      </c>
      <c r="X81" s="41">
        <v>0.3</v>
      </c>
      <c r="Y81" s="41">
        <v>0.5</v>
      </c>
      <c r="Z81" s="40" t="b">
        <v>0</v>
      </c>
      <c r="AA81" s="40" t="b">
        <v>1</v>
      </c>
      <c r="AB81" s="40" t="b">
        <v>0</v>
      </c>
      <c r="AC81" s="40" t="b">
        <v>0</v>
      </c>
      <c r="AD81" s="41" t="s">
        <v>4030</v>
      </c>
      <c r="AE81" s="41" t="s">
        <v>4031</v>
      </c>
      <c r="AF81" s="41">
        <v>-2.4262601319857</v>
      </c>
      <c r="AG81" s="42">
        <v>124.6563</v>
      </c>
      <c r="AH81" s="42">
        <v>1.14E24</v>
      </c>
      <c r="AI81" s="41">
        <v>0.0</v>
      </c>
      <c r="AJ81" s="40" t="s">
        <v>4032</v>
      </c>
      <c r="AK81" s="40" t="s">
        <v>4033</v>
      </c>
      <c r="AL81" s="41">
        <v>13468.0</v>
      </c>
      <c r="AM81" s="40" t="s">
        <v>1382</v>
      </c>
      <c r="AN81" s="40" t="s">
        <v>1383</v>
      </c>
      <c r="AO81" s="40" t="s">
        <v>3513</v>
      </c>
      <c r="AP81" s="40" t="s">
        <v>4034</v>
      </c>
      <c r="AQ81" s="40" t="s">
        <v>4035</v>
      </c>
      <c r="AR81" s="40" t="s">
        <v>4036</v>
      </c>
      <c r="AS81" s="42">
        <v>1.11E79</v>
      </c>
      <c r="AT81" s="42"/>
    </row>
    <row r="82">
      <c r="A82" s="41">
        <v>91.0</v>
      </c>
      <c r="B82" s="42">
        <v>1.67E9</v>
      </c>
      <c r="C82" s="41">
        <v>462803.0</v>
      </c>
      <c r="D82" s="40" t="s">
        <v>1159</v>
      </c>
      <c r="E82" s="41" t="str">
        <f>IFERROR(__xludf.DUMMYFUNCTION("split(split(D82,""Instance_"", FALSE),"".mat"",false)"),"80_3")</f>
        <v>80_3</v>
      </c>
      <c r="F82" s="41">
        <v>80.0</v>
      </c>
      <c r="G82" s="41">
        <v>20.0</v>
      </c>
      <c r="H82" s="41">
        <v>40.0</v>
      </c>
      <c r="I82" s="41">
        <v>-2.48738</v>
      </c>
      <c r="J82" s="41">
        <v>20000.0</v>
      </c>
      <c r="K82" s="41">
        <v>10000.0</v>
      </c>
      <c r="L82" s="41">
        <v>3600.0</v>
      </c>
      <c r="M82" s="41">
        <v>1800.0</v>
      </c>
      <c r="N82" s="41">
        <v>100.0</v>
      </c>
      <c r="O82" s="40" t="s">
        <v>1370</v>
      </c>
      <c r="P82" s="40" t="s">
        <v>1371</v>
      </c>
      <c r="Q82" s="40" t="s">
        <v>1372</v>
      </c>
      <c r="R82" s="40" t="s">
        <v>1373</v>
      </c>
      <c r="S82" s="40" t="b">
        <v>0</v>
      </c>
      <c r="T82" s="40" t="s">
        <v>1373</v>
      </c>
      <c r="U82" s="47" t="s">
        <v>212</v>
      </c>
      <c r="V82" s="41">
        <v>0.1</v>
      </c>
      <c r="W82" s="41">
        <v>0.9</v>
      </c>
      <c r="X82" s="41">
        <v>0.3</v>
      </c>
      <c r="Y82" s="41">
        <v>0.5</v>
      </c>
      <c r="Z82" s="40" t="b">
        <v>0</v>
      </c>
      <c r="AA82" s="40" t="b">
        <v>1</v>
      </c>
      <c r="AB82" s="40" t="b">
        <v>0</v>
      </c>
      <c r="AC82" s="40" t="b">
        <v>0</v>
      </c>
      <c r="AD82" s="41" t="s">
        <v>4037</v>
      </c>
      <c r="AE82" s="41" t="s">
        <v>4038</v>
      </c>
      <c r="AF82" s="41">
        <v>-2.56590737861971</v>
      </c>
      <c r="AG82" s="42">
        <v>152.5626</v>
      </c>
      <c r="AH82" s="42">
        <v>4.17E23</v>
      </c>
      <c r="AI82" s="46">
        <v>-0.03157</v>
      </c>
      <c r="AJ82" s="40" t="s">
        <v>4039</v>
      </c>
      <c r="AK82" s="40" t="s">
        <v>4040</v>
      </c>
      <c r="AL82" s="41">
        <v>16453.0</v>
      </c>
      <c r="AM82" s="40" t="s">
        <v>1382</v>
      </c>
      <c r="AN82" s="40" t="s">
        <v>1383</v>
      </c>
      <c r="AO82" s="40" t="s">
        <v>3513</v>
      </c>
      <c r="AP82" s="40" t="s">
        <v>4041</v>
      </c>
      <c r="AQ82" s="40" t="s">
        <v>4042</v>
      </c>
      <c r="AR82" s="40" t="s">
        <v>4043</v>
      </c>
      <c r="AS82" s="42">
        <v>1.01E78</v>
      </c>
      <c r="AT82" s="42"/>
    </row>
    <row r="83">
      <c r="A83" s="41">
        <v>93.0</v>
      </c>
      <c r="B83" s="42">
        <v>1.67E9</v>
      </c>
      <c r="C83" s="41">
        <v>497729.0</v>
      </c>
      <c r="D83" s="40" t="s">
        <v>1159</v>
      </c>
      <c r="E83" s="41" t="str">
        <f>IFERROR(__xludf.DUMMYFUNCTION("split(split(D83,""Instance_"", FALSE),"".mat"",false)"),"80_3")</f>
        <v>80_3</v>
      </c>
      <c r="F83" s="41">
        <v>80.0</v>
      </c>
      <c r="G83" s="41">
        <v>20.0</v>
      </c>
      <c r="H83" s="41">
        <v>40.0</v>
      </c>
      <c r="I83" s="41">
        <v>-2.48738</v>
      </c>
      <c r="J83" s="41">
        <v>20000.0</v>
      </c>
      <c r="K83" s="41">
        <v>10000.0</v>
      </c>
      <c r="L83" s="41">
        <v>3600.0</v>
      </c>
      <c r="M83" s="41">
        <v>1800.0</v>
      </c>
      <c r="N83" s="41">
        <v>100.0</v>
      </c>
      <c r="O83" s="40" t="s">
        <v>1370</v>
      </c>
      <c r="P83" s="40" t="s">
        <v>1371</v>
      </c>
      <c r="Q83" s="40" t="s">
        <v>1372</v>
      </c>
      <c r="R83" s="40" t="s">
        <v>1373</v>
      </c>
      <c r="S83" s="40" t="b">
        <v>0</v>
      </c>
      <c r="T83" s="40" t="s">
        <v>1373</v>
      </c>
      <c r="U83" s="47" t="s">
        <v>212</v>
      </c>
      <c r="V83" s="41">
        <v>0.1</v>
      </c>
      <c r="W83" s="41">
        <v>0.9</v>
      </c>
      <c r="X83" s="41">
        <v>0.3</v>
      </c>
      <c r="Y83" s="41">
        <v>0.5</v>
      </c>
      <c r="Z83" s="40" t="b">
        <v>0</v>
      </c>
      <c r="AA83" s="40" t="b">
        <v>1</v>
      </c>
      <c r="AB83" s="40" t="b">
        <v>0</v>
      </c>
      <c r="AC83" s="40" t="b">
        <v>0</v>
      </c>
      <c r="AD83" s="41" t="s">
        <v>4044</v>
      </c>
      <c r="AE83" s="41" t="s">
        <v>4045</v>
      </c>
      <c r="AF83" s="41">
        <v>-2.46791232977284</v>
      </c>
      <c r="AG83" s="42">
        <v>130.2033</v>
      </c>
      <c r="AH83" s="42">
        <v>6.91E23</v>
      </c>
      <c r="AI83" s="46">
        <v>0.007825</v>
      </c>
      <c r="AJ83" s="40" t="s">
        <v>4046</v>
      </c>
      <c r="AK83" s="40" t="s">
        <v>4047</v>
      </c>
      <c r="AL83" s="41">
        <v>14029.0</v>
      </c>
      <c r="AM83" s="40" t="s">
        <v>1382</v>
      </c>
      <c r="AN83" s="40" t="s">
        <v>1383</v>
      </c>
      <c r="AO83" s="40" t="s">
        <v>3513</v>
      </c>
      <c r="AP83" s="40" t="s">
        <v>4048</v>
      </c>
      <c r="AQ83" s="40" t="s">
        <v>4049</v>
      </c>
      <c r="AR83" s="40" t="s">
        <v>4050</v>
      </c>
      <c r="AS83" s="42">
        <v>1.0E79</v>
      </c>
      <c r="AT83" s="42"/>
    </row>
    <row r="84">
      <c r="A84" s="41">
        <v>96.0</v>
      </c>
      <c r="B84" s="42">
        <v>1.67E9</v>
      </c>
      <c r="C84" s="41">
        <v>977870.0</v>
      </c>
      <c r="D84" s="40" t="s">
        <v>1159</v>
      </c>
      <c r="E84" s="41" t="str">
        <f>IFERROR(__xludf.DUMMYFUNCTION("split(split(D84,""Instance_"", FALSE),"".mat"",false)"),"80_3")</f>
        <v>80_3</v>
      </c>
      <c r="F84" s="41">
        <v>80.0</v>
      </c>
      <c r="G84" s="41">
        <v>20.0</v>
      </c>
      <c r="H84" s="41">
        <v>40.0</v>
      </c>
      <c r="I84" s="41">
        <v>-2.48738</v>
      </c>
      <c r="J84" s="41">
        <v>20000.0</v>
      </c>
      <c r="K84" s="41">
        <v>10000.0</v>
      </c>
      <c r="L84" s="41">
        <v>3600.0</v>
      </c>
      <c r="M84" s="41">
        <v>1800.0</v>
      </c>
      <c r="N84" s="41">
        <v>100.0</v>
      </c>
      <c r="O84" s="40" t="s">
        <v>1370</v>
      </c>
      <c r="P84" s="40" t="s">
        <v>1371</v>
      </c>
      <c r="Q84" s="40" t="s">
        <v>1372</v>
      </c>
      <c r="R84" s="40" t="s">
        <v>1373</v>
      </c>
      <c r="S84" s="40" t="b">
        <v>0</v>
      </c>
      <c r="T84" s="40" t="s">
        <v>1373</v>
      </c>
      <c r="U84" s="47" t="s">
        <v>212</v>
      </c>
      <c r="V84" s="41">
        <v>0.1</v>
      </c>
      <c r="W84" s="41">
        <v>0.9</v>
      </c>
      <c r="X84" s="41">
        <v>0.3</v>
      </c>
      <c r="Y84" s="41">
        <v>0.5</v>
      </c>
      <c r="Z84" s="40" t="b">
        <v>0</v>
      </c>
      <c r="AA84" s="40" t="b">
        <v>1</v>
      </c>
      <c r="AB84" s="40" t="b">
        <v>0</v>
      </c>
      <c r="AC84" s="40" t="b">
        <v>0</v>
      </c>
      <c r="AD84" s="41" t="s">
        <v>4051</v>
      </c>
      <c r="AE84" s="41" t="s">
        <v>4052</v>
      </c>
      <c r="AF84" s="41">
        <v>-2.45315903658089</v>
      </c>
      <c r="AG84" s="42">
        <v>123.7657</v>
      </c>
      <c r="AH84" s="42">
        <v>8.81E22</v>
      </c>
      <c r="AI84" s="46">
        <v>0.013756</v>
      </c>
      <c r="AJ84" s="40" t="s">
        <v>4053</v>
      </c>
      <c r="AK84" s="40" t="s">
        <v>4054</v>
      </c>
      <c r="AL84" s="41">
        <v>13333.0</v>
      </c>
      <c r="AM84" s="40" t="s">
        <v>1382</v>
      </c>
      <c r="AN84" s="40" t="s">
        <v>1383</v>
      </c>
      <c r="AO84" s="40" t="s">
        <v>3513</v>
      </c>
      <c r="AP84" s="40" t="s">
        <v>4055</v>
      </c>
      <c r="AQ84" s="40" t="s">
        <v>4056</v>
      </c>
      <c r="AR84" s="40" t="s">
        <v>4057</v>
      </c>
      <c r="AS84" s="42">
        <v>1.0E76</v>
      </c>
      <c r="AT84" s="42"/>
    </row>
    <row r="85">
      <c r="A85" s="41">
        <v>98.0</v>
      </c>
      <c r="B85" s="42">
        <v>1.67E9</v>
      </c>
      <c r="C85" s="41">
        <v>561116.0</v>
      </c>
      <c r="D85" s="40" t="s">
        <v>1159</v>
      </c>
      <c r="E85" s="41" t="str">
        <f>IFERROR(__xludf.DUMMYFUNCTION("split(split(D85,""Instance_"", FALSE),"".mat"",false)"),"80_3")</f>
        <v>80_3</v>
      </c>
      <c r="F85" s="41">
        <v>80.0</v>
      </c>
      <c r="G85" s="41">
        <v>20.0</v>
      </c>
      <c r="H85" s="41">
        <v>40.0</v>
      </c>
      <c r="I85" s="41">
        <v>-2.48738</v>
      </c>
      <c r="J85" s="41">
        <v>20000.0</v>
      </c>
      <c r="K85" s="41">
        <v>10000.0</v>
      </c>
      <c r="L85" s="41">
        <v>3600.0</v>
      </c>
      <c r="M85" s="41">
        <v>1800.0</v>
      </c>
      <c r="N85" s="41">
        <v>100.0</v>
      </c>
      <c r="O85" s="40" t="s">
        <v>1370</v>
      </c>
      <c r="P85" s="40" t="s">
        <v>1371</v>
      </c>
      <c r="Q85" s="40" t="s">
        <v>1372</v>
      </c>
      <c r="R85" s="40" t="s">
        <v>1373</v>
      </c>
      <c r="S85" s="40" t="b">
        <v>0</v>
      </c>
      <c r="T85" s="40" t="s">
        <v>1373</v>
      </c>
      <c r="U85" s="47" t="s">
        <v>212</v>
      </c>
      <c r="V85" s="41">
        <v>0.1</v>
      </c>
      <c r="W85" s="41">
        <v>0.9</v>
      </c>
      <c r="X85" s="41">
        <v>0.3</v>
      </c>
      <c r="Y85" s="41">
        <v>0.5</v>
      </c>
      <c r="Z85" s="40" t="b">
        <v>0</v>
      </c>
      <c r="AA85" s="40" t="b">
        <v>1</v>
      </c>
      <c r="AB85" s="40" t="b">
        <v>0</v>
      </c>
      <c r="AC85" s="40" t="b">
        <v>0</v>
      </c>
      <c r="AD85" s="41" t="s">
        <v>4058</v>
      </c>
      <c r="AE85" s="41" t="s">
        <v>4059</v>
      </c>
      <c r="AF85" s="41">
        <v>-2.45262423799982</v>
      </c>
      <c r="AG85" s="42">
        <v>105.2813</v>
      </c>
      <c r="AH85" s="42">
        <v>6.93E23</v>
      </c>
      <c r="AI85" s="46">
        <v>0.013971</v>
      </c>
      <c r="AJ85" s="40" t="s">
        <v>4060</v>
      </c>
      <c r="AK85" s="40" t="s">
        <v>4061</v>
      </c>
      <c r="AL85" s="41">
        <v>11334.0</v>
      </c>
      <c r="AM85" s="40" t="s">
        <v>1382</v>
      </c>
      <c r="AN85" s="40" t="s">
        <v>1383</v>
      </c>
      <c r="AO85" s="40" t="s">
        <v>3513</v>
      </c>
      <c r="AP85" s="40" t="s">
        <v>4062</v>
      </c>
      <c r="AQ85" s="40" t="s">
        <v>4063</v>
      </c>
      <c r="AR85" s="40" t="s">
        <v>4064</v>
      </c>
      <c r="AS85" s="42">
        <v>1.0E79</v>
      </c>
      <c r="AT85" s="42"/>
    </row>
    <row r="86">
      <c r="A86" s="41">
        <v>90.0</v>
      </c>
      <c r="B86" s="42">
        <v>1.67E9</v>
      </c>
      <c r="C86" s="41">
        <v>383534.0</v>
      </c>
      <c r="D86" s="40" t="s">
        <v>1159</v>
      </c>
      <c r="E86" s="41" t="str">
        <f>IFERROR(__xludf.DUMMYFUNCTION("split(split(D86,""Instance_"", FALSE),"".mat"",false)"),"80_3")</f>
        <v>80_3</v>
      </c>
      <c r="F86" s="41">
        <v>80.0</v>
      </c>
      <c r="G86" s="41">
        <v>20.0</v>
      </c>
      <c r="H86" s="41">
        <v>40.0</v>
      </c>
      <c r="I86" s="41">
        <v>-2.48738</v>
      </c>
      <c r="J86" s="41">
        <v>20000.0</v>
      </c>
      <c r="K86" s="41">
        <v>10000.0</v>
      </c>
      <c r="L86" s="41">
        <v>3600.0</v>
      </c>
      <c r="M86" s="41">
        <v>1800.0</v>
      </c>
      <c r="N86" s="41">
        <v>100.0</v>
      </c>
      <c r="O86" s="40" t="s">
        <v>1370</v>
      </c>
      <c r="P86" s="40" t="s">
        <v>1371</v>
      </c>
      <c r="Q86" s="40" t="s">
        <v>1372</v>
      </c>
      <c r="R86" s="40" t="s">
        <v>1373</v>
      </c>
      <c r="S86" s="40" t="b">
        <v>0</v>
      </c>
      <c r="T86" s="40" t="s">
        <v>1373</v>
      </c>
      <c r="U86" s="47" t="s">
        <v>212</v>
      </c>
      <c r="V86" s="41">
        <v>0.1</v>
      </c>
      <c r="W86" s="41">
        <v>0.9</v>
      </c>
      <c r="X86" s="41">
        <v>0.3</v>
      </c>
      <c r="Y86" s="41">
        <v>0.5</v>
      </c>
      <c r="Z86" s="40" t="b">
        <v>0</v>
      </c>
      <c r="AA86" s="40" t="b">
        <v>1</v>
      </c>
      <c r="AB86" s="40" t="b">
        <v>0</v>
      </c>
      <c r="AC86" s="40" t="b">
        <v>0</v>
      </c>
      <c r="AD86" s="41" t="s">
        <v>4065</v>
      </c>
      <c r="AE86" s="41" t="s">
        <v>4066</v>
      </c>
      <c r="AF86" s="41">
        <v>-2.45180831062313</v>
      </c>
      <c r="AG86" s="42">
        <v>132.9688</v>
      </c>
      <c r="AH86" s="42">
        <v>7.18E23</v>
      </c>
      <c r="AI86" s="46">
        <v>0.014299</v>
      </c>
      <c r="AJ86" s="40" t="s">
        <v>4067</v>
      </c>
      <c r="AK86" s="40" t="s">
        <v>4068</v>
      </c>
      <c r="AL86" s="41">
        <v>14383.0</v>
      </c>
      <c r="AM86" s="40" t="s">
        <v>1382</v>
      </c>
      <c r="AN86" s="40" t="s">
        <v>1383</v>
      </c>
      <c r="AO86" s="40" t="s">
        <v>3513</v>
      </c>
      <c r="AP86" s="40" t="s">
        <v>4069</v>
      </c>
      <c r="AQ86" s="40" t="s">
        <v>4070</v>
      </c>
      <c r="AR86" s="40" t="s">
        <v>4071</v>
      </c>
      <c r="AS86" s="42">
        <v>1.0E79</v>
      </c>
      <c r="AT86" s="42"/>
    </row>
    <row r="87">
      <c r="A87" s="41">
        <v>92.0</v>
      </c>
      <c r="B87" s="42">
        <v>1.67E9</v>
      </c>
      <c r="C87" s="41">
        <v>491566.0</v>
      </c>
      <c r="D87" s="40" t="s">
        <v>1159</v>
      </c>
      <c r="E87" s="41" t="str">
        <f>IFERROR(__xludf.DUMMYFUNCTION("split(split(D87,""Instance_"", FALSE),"".mat"",false)"),"80_3")</f>
        <v>80_3</v>
      </c>
      <c r="F87" s="41">
        <v>80.0</v>
      </c>
      <c r="G87" s="41">
        <v>20.0</v>
      </c>
      <c r="H87" s="41">
        <v>40.0</v>
      </c>
      <c r="I87" s="41">
        <v>-2.48738</v>
      </c>
      <c r="J87" s="41">
        <v>20000.0</v>
      </c>
      <c r="K87" s="41">
        <v>10000.0</v>
      </c>
      <c r="L87" s="41">
        <v>3600.0</v>
      </c>
      <c r="M87" s="41">
        <v>1800.0</v>
      </c>
      <c r="N87" s="41">
        <v>100.0</v>
      </c>
      <c r="O87" s="40" t="s">
        <v>1370</v>
      </c>
      <c r="P87" s="40" t="s">
        <v>1371</v>
      </c>
      <c r="Q87" s="40" t="s">
        <v>1372</v>
      </c>
      <c r="R87" s="40" t="s">
        <v>1373</v>
      </c>
      <c r="S87" s="40" t="b">
        <v>0</v>
      </c>
      <c r="T87" s="40" t="s">
        <v>1373</v>
      </c>
      <c r="U87" s="47" t="s">
        <v>212</v>
      </c>
      <c r="V87" s="41">
        <v>0.1</v>
      </c>
      <c r="W87" s="41">
        <v>0.9</v>
      </c>
      <c r="X87" s="41">
        <v>0.3</v>
      </c>
      <c r="Y87" s="41">
        <v>0.5</v>
      </c>
      <c r="Z87" s="40" t="b">
        <v>0</v>
      </c>
      <c r="AA87" s="40" t="b">
        <v>1</v>
      </c>
      <c r="AB87" s="40" t="b">
        <v>0</v>
      </c>
      <c r="AC87" s="40" t="b">
        <v>0</v>
      </c>
      <c r="AD87" s="41" t="s">
        <v>4072</v>
      </c>
      <c r="AE87" s="41" t="s">
        <v>4073</v>
      </c>
      <c r="AF87" s="41">
        <v>-2.45176656661036</v>
      </c>
      <c r="AG87" s="42">
        <v>137.2658</v>
      </c>
      <c r="AH87" s="42">
        <v>7.3E23</v>
      </c>
      <c r="AI87" s="46">
        <v>0.014316</v>
      </c>
      <c r="AJ87" s="40" t="s">
        <v>4074</v>
      </c>
      <c r="AK87" s="40" t="s">
        <v>4075</v>
      </c>
      <c r="AL87" s="41">
        <v>14789.0</v>
      </c>
      <c r="AM87" s="40" t="s">
        <v>1382</v>
      </c>
      <c r="AN87" s="40" t="s">
        <v>1383</v>
      </c>
      <c r="AO87" s="40" t="s">
        <v>3513</v>
      </c>
      <c r="AP87" s="40" t="s">
        <v>4076</v>
      </c>
      <c r="AQ87" s="40" t="s">
        <v>4077</v>
      </c>
      <c r="AR87" s="40" t="s">
        <v>4078</v>
      </c>
      <c r="AS87" s="42">
        <v>1.0E79</v>
      </c>
      <c r="AT87" s="42"/>
    </row>
    <row r="88">
      <c r="A88" s="41">
        <v>97.0</v>
      </c>
      <c r="B88" s="42">
        <v>1.67E9</v>
      </c>
      <c r="C88" s="41">
        <v>146649.0</v>
      </c>
      <c r="D88" s="40" t="s">
        <v>1159</v>
      </c>
      <c r="E88" s="41" t="str">
        <f>IFERROR(__xludf.DUMMYFUNCTION("split(split(D88,""Instance_"", FALSE),"".mat"",false)"),"80_3")</f>
        <v>80_3</v>
      </c>
      <c r="F88" s="41">
        <v>80.0</v>
      </c>
      <c r="G88" s="41">
        <v>20.0</v>
      </c>
      <c r="H88" s="41">
        <v>40.0</v>
      </c>
      <c r="I88" s="41">
        <v>-2.48738</v>
      </c>
      <c r="J88" s="41">
        <v>20000.0</v>
      </c>
      <c r="K88" s="41">
        <v>10000.0</v>
      </c>
      <c r="L88" s="41">
        <v>3600.0</v>
      </c>
      <c r="M88" s="41">
        <v>1800.0</v>
      </c>
      <c r="N88" s="41">
        <v>100.0</v>
      </c>
      <c r="O88" s="40" t="s">
        <v>1370</v>
      </c>
      <c r="P88" s="40" t="s">
        <v>1371</v>
      </c>
      <c r="Q88" s="40" t="s">
        <v>1372</v>
      </c>
      <c r="R88" s="40" t="s">
        <v>1373</v>
      </c>
      <c r="S88" s="40" t="b">
        <v>0</v>
      </c>
      <c r="T88" s="40" t="s">
        <v>1373</v>
      </c>
      <c r="U88" s="47" t="s">
        <v>212</v>
      </c>
      <c r="V88" s="41">
        <v>0.1</v>
      </c>
      <c r="W88" s="41">
        <v>0.9</v>
      </c>
      <c r="X88" s="41">
        <v>0.3</v>
      </c>
      <c r="Y88" s="41">
        <v>0.5</v>
      </c>
      <c r="Z88" s="40" t="b">
        <v>0</v>
      </c>
      <c r="AA88" s="40" t="b">
        <v>1</v>
      </c>
      <c r="AB88" s="40" t="b">
        <v>0</v>
      </c>
      <c r="AC88" s="40" t="b">
        <v>0</v>
      </c>
      <c r="AD88" s="41" t="s">
        <v>4079</v>
      </c>
      <c r="AE88" s="41" t="s">
        <v>4080</v>
      </c>
      <c r="AF88" s="41">
        <v>-2.44700001343902</v>
      </c>
      <c r="AG88" s="42">
        <v>134.125</v>
      </c>
      <c r="AH88" s="42">
        <v>6.93E23</v>
      </c>
      <c r="AI88" s="46">
        <v>0.016232</v>
      </c>
      <c r="AJ88" s="40" t="s">
        <v>4081</v>
      </c>
      <c r="AK88" s="40" t="s">
        <v>4082</v>
      </c>
      <c r="AL88" s="41">
        <v>14418.0</v>
      </c>
      <c r="AM88" s="40" t="s">
        <v>1382</v>
      </c>
      <c r="AN88" s="40" t="s">
        <v>1383</v>
      </c>
      <c r="AO88" s="40" t="s">
        <v>3513</v>
      </c>
      <c r="AP88" s="40" t="s">
        <v>4083</v>
      </c>
      <c r="AQ88" s="40" t="s">
        <v>4084</v>
      </c>
      <c r="AR88" s="40" t="s">
        <v>4085</v>
      </c>
      <c r="AS88" s="42">
        <v>1.0E79</v>
      </c>
      <c r="AT88" s="42"/>
    </row>
    <row r="89">
      <c r="A89" s="41">
        <v>95.0</v>
      </c>
      <c r="B89" s="42">
        <v>1.67E9</v>
      </c>
      <c r="C89" s="41">
        <v>88146.0</v>
      </c>
      <c r="D89" s="40" t="s">
        <v>1159</v>
      </c>
      <c r="E89" s="41" t="str">
        <f>IFERROR(__xludf.DUMMYFUNCTION("split(split(D89,""Instance_"", FALSE),"".mat"",false)"),"80_3")</f>
        <v>80_3</v>
      </c>
      <c r="F89" s="41">
        <v>80.0</v>
      </c>
      <c r="G89" s="41">
        <v>20.0</v>
      </c>
      <c r="H89" s="41">
        <v>40.0</v>
      </c>
      <c r="I89" s="41">
        <v>-2.48738</v>
      </c>
      <c r="J89" s="41">
        <v>20000.0</v>
      </c>
      <c r="K89" s="41">
        <v>10000.0</v>
      </c>
      <c r="L89" s="41">
        <v>3600.0</v>
      </c>
      <c r="M89" s="41">
        <v>1800.0</v>
      </c>
      <c r="N89" s="41">
        <v>100.0</v>
      </c>
      <c r="O89" s="40" t="s">
        <v>1370</v>
      </c>
      <c r="P89" s="40" t="s">
        <v>1371</v>
      </c>
      <c r="Q89" s="40" t="s">
        <v>1372</v>
      </c>
      <c r="R89" s="40" t="s">
        <v>1373</v>
      </c>
      <c r="S89" s="40" t="b">
        <v>0</v>
      </c>
      <c r="T89" s="40" t="s">
        <v>1373</v>
      </c>
      <c r="U89" s="47" t="s">
        <v>212</v>
      </c>
      <c r="V89" s="41">
        <v>0.1</v>
      </c>
      <c r="W89" s="41">
        <v>0.9</v>
      </c>
      <c r="X89" s="41">
        <v>0.3</v>
      </c>
      <c r="Y89" s="41">
        <v>0.5</v>
      </c>
      <c r="Z89" s="40" t="b">
        <v>0</v>
      </c>
      <c r="AA89" s="40" t="b">
        <v>1</v>
      </c>
      <c r="AB89" s="40" t="b">
        <v>0</v>
      </c>
      <c r="AC89" s="40" t="b">
        <v>0</v>
      </c>
      <c r="AD89" s="41" t="s">
        <v>4086</v>
      </c>
      <c r="AE89" s="41" t="s">
        <v>4087</v>
      </c>
      <c r="AF89" s="41">
        <v>-2.43632085898254</v>
      </c>
      <c r="AG89" s="42">
        <v>184.625</v>
      </c>
      <c r="AH89" s="42">
        <v>6.84E23</v>
      </c>
      <c r="AI89" s="46">
        <v>0.020526</v>
      </c>
      <c r="AJ89" s="40" t="s">
        <v>4088</v>
      </c>
      <c r="AK89" s="40" t="s">
        <v>4089</v>
      </c>
      <c r="AL89" s="41">
        <v>20000.0</v>
      </c>
      <c r="AM89" s="40" t="s">
        <v>216</v>
      </c>
      <c r="AN89" s="40" t="s">
        <v>1383</v>
      </c>
      <c r="AO89" s="40" t="s">
        <v>3513</v>
      </c>
      <c r="AP89" s="40" t="s">
        <v>4090</v>
      </c>
      <c r="AQ89" s="40" t="s">
        <v>4091</v>
      </c>
      <c r="AR89" s="40" t="s">
        <v>4092</v>
      </c>
      <c r="AS89" s="42">
        <v>1.0E79</v>
      </c>
      <c r="AT89" s="42"/>
    </row>
    <row r="90">
      <c r="A90" s="41">
        <v>94.0</v>
      </c>
      <c r="B90" s="42">
        <v>1.67E9</v>
      </c>
      <c r="C90" s="41">
        <v>359472.0</v>
      </c>
      <c r="D90" s="40" t="s">
        <v>1159</v>
      </c>
      <c r="E90" s="41" t="str">
        <f>IFERROR(__xludf.DUMMYFUNCTION("split(split(D90,""Instance_"", FALSE),"".mat"",false)"),"80_3")</f>
        <v>80_3</v>
      </c>
      <c r="F90" s="41">
        <v>80.0</v>
      </c>
      <c r="G90" s="41">
        <v>20.0</v>
      </c>
      <c r="H90" s="41">
        <v>40.0</v>
      </c>
      <c r="I90" s="41">
        <v>-2.48738</v>
      </c>
      <c r="J90" s="41">
        <v>20000.0</v>
      </c>
      <c r="K90" s="41">
        <v>10000.0</v>
      </c>
      <c r="L90" s="41">
        <v>3600.0</v>
      </c>
      <c r="M90" s="41">
        <v>1800.0</v>
      </c>
      <c r="N90" s="41">
        <v>100.0</v>
      </c>
      <c r="O90" s="40" t="s">
        <v>1370</v>
      </c>
      <c r="P90" s="40" t="s">
        <v>1371</v>
      </c>
      <c r="Q90" s="40" t="s">
        <v>1372</v>
      </c>
      <c r="R90" s="40" t="s">
        <v>1373</v>
      </c>
      <c r="S90" s="40" t="b">
        <v>0</v>
      </c>
      <c r="T90" s="40" t="s">
        <v>1373</v>
      </c>
      <c r="U90" s="47" t="s">
        <v>212</v>
      </c>
      <c r="V90" s="41">
        <v>0.1</v>
      </c>
      <c r="W90" s="41">
        <v>0.9</v>
      </c>
      <c r="X90" s="41">
        <v>0.3</v>
      </c>
      <c r="Y90" s="41">
        <v>0.5</v>
      </c>
      <c r="Z90" s="40" t="b">
        <v>0</v>
      </c>
      <c r="AA90" s="40" t="b">
        <v>1</v>
      </c>
      <c r="AB90" s="40" t="b">
        <v>0</v>
      </c>
      <c r="AC90" s="40" t="b">
        <v>0</v>
      </c>
      <c r="AD90" s="41" t="s">
        <v>4093</v>
      </c>
      <c r="AE90" s="41" t="s">
        <v>4094</v>
      </c>
      <c r="AF90" s="41">
        <v>-2.43324345756713</v>
      </c>
      <c r="AG90" s="42">
        <v>119.7815</v>
      </c>
      <c r="AH90" s="42">
        <v>6.94E23</v>
      </c>
      <c r="AI90" s="46">
        <v>0.021763</v>
      </c>
      <c r="AJ90" s="40" t="s">
        <v>4095</v>
      </c>
      <c r="AK90" s="40" t="s">
        <v>4096</v>
      </c>
      <c r="AL90" s="41">
        <v>13023.0</v>
      </c>
      <c r="AM90" s="40" t="s">
        <v>1382</v>
      </c>
      <c r="AN90" s="40" t="s">
        <v>1383</v>
      </c>
      <c r="AO90" s="40" t="s">
        <v>3513</v>
      </c>
      <c r="AP90" s="40" t="s">
        <v>4097</v>
      </c>
      <c r="AQ90" s="40" t="s">
        <v>4098</v>
      </c>
      <c r="AR90" s="40" t="s">
        <v>4099</v>
      </c>
      <c r="AS90" s="42">
        <v>1.0E79</v>
      </c>
      <c r="AT90" s="42"/>
    </row>
    <row r="91">
      <c r="A91" s="41">
        <v>99.0</v>
      </c>
      <c r="B91" s="42">
        <v>1.67E9</v>
      </c>
      <c r="C91" s="41">
        <v>665942.0</v>
      </c>
      <c r="D91" s="40" t="s">
        <v>1159</v>
      </c>
      <c r="E91" s="41" t="str">
        <f>IFERROR(__xludf.DUMMYFUNCTION("split(split(D91,""Instance_"", FALSE),"".mat"",false)"),"80_3")</f>
        <v>80_3</v>
      </c>
      <c r="F91" s="41">
        <v>80.0</v>
      </c>
      <c r="G91" s="41">
        <v>20.0</v>
      </c>
      <c r="H91" s="41">
        <v>40.0</v>
      </c>
      <c r="I91" s="41">
        <v>-2.48738</v>
      </c>
      <c r="J91" s="41">
        <v>20000.0</v>
      </c>
      <c r="K91" s="41">
        <v>10000.0</v>
      </c>
      <c r="L91" s="41">
        <v>3600.0</v>
      </c>
      <c r="M91" s="41">
        <v>1800.0</v>
      </c>
      <c r="N91" s="41">
        <v>100.0</v>
      </c>
      <c r="O91" s="40" t="s">
        <v>1370</v>
      </c>
      <c r="P91" s="40" t="s">
        <v>1371</v>
      </c>
      <c r="Q91" s="40" t="s">
        <v>1372</v>
      </c>
      <c r="R91" s="40" t="s">
        <v>1373</v>
      </c>
      <c r="S91" s="40" t="b">
        <v>0</v>
      </c>
      <c r="T91" s="40" t="s">
        <v>1373</v>
      </c>
      <c r="U91" s="47" t="s">
        <v>212</v>
      </c>
      <c r="V91" s="41">
        <v>0.1</v>
      </c>
      <c r="W91" s="41">
        <v>0.9</v>
      </c>
      <c r="X91" s="41">
        <v>0.3</v>
      </c>
      <c r="Y91" s="41">
        <v>0.5</v>
      </c>
      <c r="Z91" s="40" t="b">
        <v>0</v>
      </c>
      <c r="AA91" s="40" t="b">
        <v>1</v>
      </c>
      <c r="AB91" s="40" t="b">
        <v>0</v>
      </c>
      <c r="AC91" s="40" t="b">
        <v>0</v>
      </c>
      <c r="AD91" s="41" t="s">
        <v>4100</v>
      </c>
      <c r="AE91" s="41" t="s">
        <v>4101</v>
      </c>
      <c r="AF91" s="41">
        <v>-2.0479</v>
      </c>
      <c r="AG91" s="42">
        <v>129.5781</v>
      </c>
      <c r="AH91" s="42">
        <v>7.18E23</v>
      </c>
      <c r="AI91" s="46">
        <v>0.011163</v>
      </c>
      <c r="AJ91" s="40" t="s">
        <v>4102</v>
      </c>
      <c r="AK91" s="40" t="s">
        <v>4103</v>
      </c>
      <c r="AL91" s="41">
        <v>14134.0</v>
      </c>
      <c r="AM91" s="40" t="s">
        <v>1382</v>
      </c>
      <c r="AN91" s="40" t="s">
        <v>1383</v>
      </c>
      <c r="AO91" s="40" t="s">
        <v>3513</v>
      </c>
      <c r="AP91" s="40" t="s">
        <v>4104</v>
      </c>
      <c r="AQ91" s="40" t="s">
        <v>4105</v>
      </c>
      <c r="AR91" s="40" t="s">
        <v>4106</v>
      </c>
      <c r="AS91" s="42">
        <v>1.0E79</v>
      </c>
      <c r="AT91" s="42"/>
    </row>
    <row r="92">
      <c r="A92" s="41">
        <v>8.0</v>
      </c>
      <c r="B92" s="42">
        <v>1.67E9</v>
      </c>
      <c r="C92" s="41">
        <v>442961.0</v>
      </c>
      <c r="D92" s="40" t="s">
        <v>1180</v>
      </c>
      <c r="E92" s="41" t="str">
        <f>IFERROR(__xludf.DUMMYFUNCTION("split(split(D92,""Instance_"", FALSE),"".mat"",false)"),"100_1")</f>
        <v>100_1</v>
      </c>
      <c r="F92" s="41">
        <v>100.0</v>
      </c>
      <c r="G92" s="41">
        <v>25.0</v>
      </c>
      <c r="H92" s="41">
        <v>50.0</v>
      </c>
      <c r="I92" s="41">
        <v>-2.42617</v>
      </c>
      <c r="J92" s="41">
        <v>20000.0</v>
      </c>
      <c r="K92" s="41">
        <v>10000.0</v>
      </c>
      <c r="L92" s="41">
        <v>3600.0</v>
      </c>
      <c r="M92" s="41">
        <v>1800.0</v>
      </c>
      <c r="N92" s="41">
        <v>100.0</v>
      </c>
      <c r="O92" s="40" t="s">
        <v>1370</v>
      </c>
      <c r="P92" s="40" t="s">
        <v>1371</v>
      </c>
      <c r="Q92" s="40" t="s">
        <v>1372</v>
      </c>
      <c r="R92" s="40" t="s">
        <v>1373</v>
      </c>
      <c r="S92" s="40" t="b">
        <v>0</v>
      </c>
      <c r="T92" s="40" t="s">
        <v>1373</v>
      </c>
      <c r="U92" s="47" t="s">
        <v>212</v>
      </c>
      <c r="V92" s="41">
        <v>0.1</v>
      </c>
      <c r="W92" s="41">
        <v>0.9</v>
      </c>
      <c r="X92" s="41">
        <v>0.3</v>
      </c>
      <c r="Y92" s="41">
        <v>0.5</v>
      </c>
      <c r="Z92" s="40" t="b">
        <v>0</v>
      </c>
      <c r="AA92" s="40" t="b">
        <v>1</v>
      </c>
      <c r="AB92" s="40" t="b">
        <v>0</v>
      </c>
      <c r="AC92" s="40" t="b">
        <v>0</v>
      </c>
      <c r="AD92" s="41" t="s">
        <v>4107</v>
      </c>
      <c r="AE92" s="41" t="s">
        <v>4108</v>
      </c>
      <c r="AF92" s="41">
        <v>-2.55277714210239</v>
      </c>
      <c r="AG92" s="42">
        <v>169.6718</v>
      </c>
      <c r="AH92" s="42">
        <v>4.44E29</v>
      </c>
      <c r="AI92" s="46">
        <v>-0.05218</v>
      </c>
      <c r="AJ92" s="40" t="s">
        <v>4109</v>
      </c>
      <c r="AK92" s="40" t="s">
        <v>4110</v>
      </c>
      <c r="AL92" s="41">
        <v>14853.0</v>
      </c>
      <c r="AM92" s="40" t="s">
        <v>1382</v>
      </c>
      <c r="AN92" s="40" t="s">
        <v>1383</v>
      </c>
      <c r="AO92" s="40" t="s">
        <v>3513</v>
      </c>
      <c r="AP92" s="40" t="s">
        <v>4111</v>
      </c>
      <c r="AQ92" s="40" t="s">
        <v>4112</v>
      </c>
      <c r="AR92" s="40" t="s">
        <v>4113</v>
      </c>
      <c r="AS92" s="42">
        <v>1.01E98</v>
      </c>
      <c r="AT92" s="42"/>
    </row>
    <row r="93">
      <c r="A93" s="41">
        <v>6.0</v>
      </c>
      <c r="B93" s="42">
        <v>1.67E9</v>
      </c>
      <c r="C93" s="41">
        <v>789865.0</v>
      </c>
      <c r="D93" s="40" t="s">
        <v>1180</v>
      </c>
      <c r="E93" s="41" t="str">
        <f>IFERROR(__xludf.DUMMYFUNCTION("split(split(D93,""Instance_"", FALSE),"".mat"",false)"),"100_1")</f>
        <v>100_1</v>
      </c>
      <c r="F93" s="41">
        <v>100.0</v>
      </c>
      <c r="G93" s="41">
        <v>25.0</v>
      </c>
      <c r="H93" s="41">
        <v>50.0</v>
      </c>
      <c r="I93" s="41">
        <v>-2.42617</v>
      </c>
      <c r="J93" s="41">
        <v>20000.0</v>
      </c>
      <c r="K93" s="41">
        <v>10000.0</v>
      </c>
      <c r="L93" s="41">
        <v>3600.0</v>
      </c>
      <c r="M93" s="41">
        <v>1800.0</v>
      </c>
      <c r="N93" s="41">
        <v>100.0</v>
      </c>
      <c r="O93" s="40" t="s">
        <v>1370</v>
      </c>
      <c r="P93" s="40" t="s">
        <v>1371</v>
      </c>
      <c r="Q93" s="40" t="s">
        <v>1372</v>
      </c>
      <c r="R93" s="40" t="s">
        <v>1373</v>
      </c>
      <c r="S93" s="40" t="b">
        <v>0</v>
      </c>
      <c r="T93" s="40" t="s">
        <v>1373</v>
      </c>
      <c r="U93" s="47" t="s">
        <v>212</v>
      </c>
      <c r="V93" s="41">
        <v>0.1</v>
      </c>
      <c r="W93" s="41">
        <v>0.9</v>
      </c>
      <c r="X93" s="41">
        <v>0.3</v>
      </c>
      <c r="Y93" s="41">
        <v>0.5</v>
      </c>
      <c r="Z93" s="40" t="b">
        <v>0</v>
      </c>
      <c r="AA93" s="40" t="b">
        <v>1</v>
      </c>
      <c r="AB93" s="40" t="b">
        <v>0</v>
      </c>
      <c r="AC93" s="40" t="b">
        <v>0</v>
      </c>
      <c r="AD93" s="41" t="s">
        <v>4114</v>
      </c>
      <c r="AE93" s="41" t="s">
        <v>4115</v>
      </c>
      <c r="AF93" s="41">
        <v>-2.51591166822692</v>
      </c>
      <c r="AG93" s="42">
        <v>144.5628</v>
      </c>
      <c r="AH93" s="42">
        <v>7.12E29</v>
      </c>
      <c r="AI93" s="46">
        <v>-0.03699</v>
      </c>
      <c r="AJ93" s="40" t="s">
        <v>4116</v>
      </c>
      <c r="AK93" s="40" t="s">
        <v>4117</v>
      </c>
      <c r="AL93" s="41">
        <v>12735.0</v>
      </c>
      <c r="AM93" s="40" t="s">
        <v>1382</v>
      </c>
      <c r="AN93" s="40" t="s">
        <v>1383</v>
      </c>
      <c r="AO93" s="40" t="s">
        <v>3513</v>
      </c>
      <c r="AP93" s="40" t="s">
        <v>4118</v>
      </c>
      <c r="AQ93" s="40" t="s">
        <v>4119</v>
      </c>
      <c r="AR93" s="40" t="s">
        <v>4120</v>
      </c>
      <c r="AS93" s="42">
        <v>1.0E99</v>
      </c>
      <c r="AT93" s="42"/>
    </row>
    <row r="94">
      <c r="A94" s="41">
        <v>2.0</v>
      </c>
      <c r="B94" s="42">
        <v>1.67E9</v>
      </c>
      <c r="C94" s="41">
        <v>309702.0</v>
      </c>
      <c r="D94" s="40" t="s">
        <v>1180</v>
      </c>
      <c r="E94" s="41" t="str">
        <f>IFERROR(__xludf.DUMMYFUNCTION("split(split(D94,""Instance_"", FALSE),"".mat"",false)"),"100_1")</f>
        <v>100_1</v>
      </c>
      <c r="F94" s="41">
        <v>100.0</v>
      </c>
      <c r="G94" s="41">
        <v>25.0</v>
      </c>
      <c r="H94" s="41">
        <v>50.0</v>
      </c>
      <c r="I94" s="41">
        <v>-2.42617</v>
      </c>
      <c r="J94" s="41">
        <v>20000.0</v>
      </c>
      <c r="K94" s="41">
        <v>10000.0</v>
      </c>
      <c r="L94" s="41">
        <v>3600.0</v>
      </c>
      <c r="M94" s="41">
        <v>1800.0</v>
      </c>
      <c r="N94" s="41">
        <v>100.0</v>
      </c>
      <c r="O94" s="40" t="s">
        <v>1370</v>
      </c>
      <c r="P94" s="40" t="s">
        <v>1371</v>
      </c>
      <c r="Q94" s="40" t="s">
        <v>1372</v>
      </c>
      <c r="R94" s="40" t="s">
        <v>1373</v>
      </c>
      <c r="S94" s="40" t="b">
        <v>0</v>
      </c>
      <c r="T94" s="40" t="s">
        <v>1373</v>
      </c>
      <c r="U94" s="47" t="s">
        <v>212</v>
      </c>
      <c r="V94" s="41">
        <v>0.1</v>
      </c>
      <c r="W94" s="41">
        <v>0.9</v>
      </c>
      <c r="X94" s="41">
        <v>0.3</v>
      </c>
      <c r="Y94" s="41">
        <v>0.5</v>
      </c>
      <c r="Z94" s="40" t="b">
        <v>0</v>
      </c>
      <c r="AA94" s="40" t="b">
        <v>1</v>
      </c>
      <c r="AB94" s="40" t="b">
        <v>0</v>
      </c>
      <c r="AC94" s="40" t="b">
        <v>0</v>
      </c>
      <c r="AD94" s="41" t="s">
        <v>4121</v>
      </c>
      <c r="AE94" s="41" t="s">
        <v>4122</v>
      </c>
      <c r="AF94" s="41">
        <v>-2.4988692446426</v>
      </c>
      <c r="AG94" s="42">
        <v>172.2344</v>
      </c>
      <c r="AH94" s="42">
        <v>4.03E29</v>
      </c>
      <c r="AI94" s="46">
        <v>-0.02996</v>
      </c>
      <c r="AJ94" s="40" t="s">
        <v>4123</v>
      </c>
      <c r="AK94" s="40" t="s">
        <v>4124</v>
      </c>
      <c r="AL94" s="41">
        <v>15107.0</v>
      </c>
      <c r="AM94" s="40" t="s">
        <v>1382</v>
      </c>
      <c r="AN94" s="40" t="s">
        <v>1383</v>
      </c>
      <c r="AO94" s="40" t="s">
        <v>3513</v>
      </c>
      <c r="AP94" s="40" t="s">
        <v>4125</v>
      </c>
      <c r="AQ94" s="40" t="s">
        <v>4126</v>
      </c>
      <c r="AR94" s="40" t="s">
        <v>4127</v>
      </c>
      <c r="AS94" s="42">
        <v>1.01E98</v>
      </c>
      <c r="AT94" s="42"/>
    </row>
    <row r="95">
      <c r="A95" s="41">
        <v>5.0</v>
      </c>
      <c r="B95" s="42">
        <v>1.67E9</v>
      </c>
      <c r="C95" s="41">
        <v>864018.0</v>
      </c>
      <c r="D95" s="40" t="s">
        <v>1180</v>
      </c>
      <c r="E95" s="41" t="str">
        <f>IFERROR(__xludf.DUMMYFUNCTION("split(split(D95,""Instance_"", FALSE),"".mat"",false)"),"100_1")</f>
        <v>100_1</v>
      </c>
      <c r="F95" s="41">
        <v>100.0</v>
      </c>
      <c r="G95" s="41">
        <v>25.0</v>
      </c>
      <c r="H95" s="41">
        <v>50.0</v>
      </c>
      <c r="I95" s="41">
        <v>-2.42617</v>
      </c>
      <c r="J95" s="41">
        <v>20000.0</v>
      </c>
      <c r="K95" s="41">
        <v>10000.0</v>
      </c>
      <c r="L95" s="41">
        <v>3600.0</v>
      </c>
      <c r="M95" s="41">
        <v>1800.0</v>
      </c>
      <c r="N95" s="41">
        <v>100.0</v>
      </c>
      <c r="O95" s="40" t="s">
        <v>1370</v>
      </c>
      <c r="P95" s="40" t="s">
        <v>1371</v>
      </c>
      <c r="Q95" s="40" t="s">
        <v>1372</v>
      </c>
      <c r="R95" s="40" t="s">
        <v>1373</v>
      </c>
      <c r="S95" s="40" t="b">
        <v>0</v>
      </c>
      <c r="T95" s="40" t="s">
        <v>1373</v>
      </c>
      <c r="U95" s="47" t="s">
        <v>212</v>
      </c>
      <c r="V95" s="41">
        <v>0.1</v>
      </c>
      <c r="W95" s="41">
        <v>0.9</v>
      </c>
      <c r="X95" s="41">
        <v>0.3</v>
      </c>
      <c r="Y95" s="41">
        <v>0.5</v>
      </c>
      <c r="Z95" s="40" t="b">
        <v>0</v>
      </c>
      <c r="AA95" s="40" t="b">
        <v>1</v>
      </c>
      <c r="AB95" s="40" t="b">
        <v>0</v>
      </c>
      <c r="AC95" s="40" t="b">
        <v>0</v>
      </c>
      <c r="AD95" s="41" t="s">
        <v>4128</v>
      </c>
      <c r="AE95" s="41" t="s">
        <v>4129</v>
      </c>
      <c r="AF95" s="41">
        <v>-2.48652866359506</v>
      </c>
      <c r="AG95" s="42">
        <v>173.4999</v>
      </c>
      <c r="AH95" s="42">
        <v>4.29E29</v>
      </c>
      <c r="AI95" s="46">
        <v>-0.02488</v>
      </c>
      <c r="AJ95" s="40" t="s">
        <v>4130</v>
      </c>
      <c r="AK95" s="40" t="s">
        <v>4131</v>
      </c>
      <c r="AL95" s="41">
        <v>15153.0</v>
      </c>
      <c r="AM95" s="40" t="s">
        <v>1382</v>
      </c>
      <c r="AN95" s="40" t="s">
        <v>1383</v>
      </c>
      <c r="AO95" s="40" t="s">
        <v>3513</v>
      </c>
      <c r="AP95" s="40" t="s">
        <v>4132</v>
      </c>
      <c r="AQ95" s="40" t="s">
        <v>4133</v>
      </c>
      <c r="AR95" s="40" t="s">
        <v>4134</v>
      </c>
      <c r="AS95" s="42">
        <v>1.01E98</v>
      </c>
      <c r="AT95" s="42"/>
    </row>
    <row r="96">
      <c r="A96" s="41">
        <v>7.0</v>
      </c>
      <c r="B96" s="42">
        <v>1.67E9</v>
      </c>
      <c r="C96" s="41">
        <v>162443.0</v>
      </c>
      <c r="D96" s="40" t="s">
        <v>1180</v>
      </c>
      <c r="E96" s="41" t="str">
        <f>IFERROR(__xludf.DUMMYFUNCTION("split(split(D96,""Instance_"", FALSE),"".mat"",false)"),"100_1")</f>
        <v>100_1</v>
      </c>
      <c r="F96" s="41">
        <v>100.0</v>
      </c>
      <c r="G96" s="41">
        <v>25.0</v>
      </c>
      <c r="H96" s="41">
        <v>50.0</v>
      </c>
      <c r="I96" s="41">
        <v>-2.42617</v>
      </c>
      <c r="J96" s="41">
        <v>20000.0</v>
      </c>
      <c r="K96" s="41">
        <v>10000.0</v>
      </c>
      <c r="L96" s="41">
        <v>3600.0</v>
      </c>
      <c r="M96" s="41">
        <v>1800.0</v>
      </c>
      <c r="N96" s="41">
        <v>100.0</v>
      </c>
      <c r="O96" s="40" t="s">
        <v>1370</v>
      </c>
      <c r="P96" s="40" t="s">
        <v>1371</v>
      </c>
      <c r="Q96" s="40" t="s">
        <v>1372</v>
      </c>
      <c r="R96" s="40" t="s">
        <v>1373</v>
      </c>
      <c r="S96" s="40" t="b">
        <v>0</v>
      </c>
      <c r="T96" s="40" t="s">
        <v>1373</v>
      </c>
      <c r="U96" s="47" t="s">
        <v>212</v>
      </c>
      <c r="V96" s="41">
        <v>0.1</v>
      </c>
      <c r="W96" s="41">
        <v>0.9</v>
      </c>
      <c r="X96" s="41">
        <v>0.3</v>
      </c>
      <c r="Y96" s="41">
        <v>0.5</v>
      </c>
      <c r="Z96" s="40" t="b">
        <v>0</v>
      </c>
      <c r="AA96" s="40" t="b">
        <v>1</v>
      </c>
      <c r="AB96" s="40" t="b">
        <v>0</v>
      </c>
      <c r="AC96" s="40" t="b">
        <v>0</v>
      </c>
      <c r="AD96" s="41" t="s">
        <v>4135</v>
      </c>
      <c r="AE96" s="41" t="s">
        <v>4136</v>
      </c>
      <c r="AF96" s="41">
        <v>-2.47720801702615</v>
      </c>
      <c r="AG96" s="42">
        <v>182.8125</v>
      </c>
      <c r="AH96" s="42">
        <v>3.98E29</v>
      </c>
      <c r="AI96" s="46">
        <v>-0.02103</v>
      </c>
      <c r="AJ96" s="40" t="s">
        <v>4137</v>
      </c>
      <c r="AK96" s="40" t="s">
        <v>4138</v>
      </c>
      <c r="AL96" s="41">
        <v>16048.0</v>
      </c>
      <c r="AM96" s="40" t="s">
        <v>1382</v>
      </c>
      <c r="AN96" s="40" t="s">
        <v>1383</v>
      </c>
      <c r="AO96" s="40" t="s">
        <v>3513</v>
      </c>
      <c r="AP96" s="40" t="s">
        <v>4139</v>
      </c>
      <c r="AQ96" s="40" t="s">
        <v>4140</v>
      </c>
      <c r="AR96" s="40" t="s">
        <v>4141</v>
      </c>
      <c r="AS96" s="42">
        <v>1.01E98</v>
      </c>
      <c r="AT96" s="42"/>
    </row>
    <row r="97">
      <c r="A97" s="41">
        <v>9.0</v>
      </c>
      <c r="B97" s="42">
        <v>1.67E9</v>
      </c>
      <c r="C97" s="41">
        <v>312504.0</v>
      </c>
      <c r="D97" s="40" t="s">
        <v>1180</v>
      </c>
      <c r="E97" s="41" t="str">
        <f>IFERROR(__xludf.DUMMYFUNCTION("split(split(D97,""Instance_"", FALSE),"".mat"",false)"),"100_1")</f>
        <v>100_1</v>
      </c>
      <c r="F97" s="41">
        <v>100.0</v>
      </c>
      <c r="G97" s="41">
        <v>25.0</v>
      </c>
      <c r="H97" s="41">
        <v>50.0</v>
      </c>
      <c r="I97" s="41">
        <v>-2.42617</v>
      </c>
      <c r="J97" s="41">
        <v>20000.0</v>
      </c>
      <c r="K97" s="41">
        <v>10000.0</v>
      </c>
      <c r="L97" s="41">
        <v>3600.0</v>
      </c>
      <c r="M97" s="41">
        <v>1800.0</v>
      </c>
      <c r="N97" s="41">
        <v>100.0</v>
      </c>
      <c r="O97" s="40" t="s">
        <v>1370</v>
      </c>
      <c r="P97" s="40" t="s">
        <v>1371</v>
      </c>
      <c r="Q97" s="40" t="s">
        <v>1372</v>
      </c>
      <c r="R97" s="40" t="s">
        <v>1373</v>
      </c>
      <c r="S97" s="40" t="b">
        <v>0</v>
      </c>
      <c r="T97" s="40" t="s">
        <v>1373</v>
      </c>
      <c r="U97" s="47" t="s">
        <v>212</v>
      </c>
      <c r="V97" s="41">
        <v>0.1</v>
      </c>
      <c r="W97" s="41">
        <v>0.9</v>
      </c>
      <c r="X97" s="41">
        <v>0.3</v>
      </c>
      <c r="Y97" s="41">
        <v>0.5</v>
      </c>
      <c r="Z97" s="40" t="b">
        <v>0</v>
      </c>
      <c r="AA97" s="40" t="b">
        <v>1</v>
      </c>
      <c r="AB97" s="40" t="b">
        <v>0</v>
      </c>
      <c r="AC97" s="40" t="b">
        <v>0</v>
      </c>
      <c r="AD97" s="41" t="s">
        <v>4142</v>
      </c>
      <c r="AE97" s="41" t="s">
        <v>4143</v>
      </c>
      <c r="AF97" s="41">
        <v>-2.47241101191727</v>
      </c>
      <c r="AG97" s="42">
        <v>182.8286</v>
      </c>
      <c r="AH97" s="42">
        <v>4.42E29</v>
      </c>
      <c r="AI97" s="46">
        <v>-0.01906</v>
      </c>
      <c r="AJ97" s="40" t="s">
        <v>4144</v>
      </c>
      <c r="AK97" s="40" t="s">
        <v>4145</v>
      </c>
      <c r="AL97" s="41">
        <v>15996.0</v>
      </c>
      <c r="AM97" s="40" t="s">
        <v>1382</v>
      </c>
      <c r="AN97" s="40" t="s">
        <v>1383</v>
      </c>
      <c r="AO97" s="40" t="s">
        <v>3513</v>
      </c>
      <c r="AP97" s="40" t="s">
        <v>4146</v>
      </c>
      <c r="AQ97" s="40" t="s">
        <v>4147</v>
      </c>
      <c r="AR97" s="40" t="s">
        <v>4148</v>
      </c>
      <c r="AS97" s="42">
        <v>1.01E98</v>
      </c>
      <c r="AT97" s="42"/>
    </row>
    <row r="98">
      <c r="A98" s="41">
        <v>1.0</v>
      </c>
      <c r="B98" s="42">
        <v>1.67E9</v>
      </c>
      <c r="C98" s="41">
        <v>728317.0</v>
      </c>
      <c r="D98" s="40" t="s">
        <v>1180</v>
      </c>
      <c r="E98" s="41" t="str">
        <f>IFERROR(__xludf.DUMMYFUNCTION("split(split(D98,""Instance_"", FALSE),"".mat"",false)"),"100_1")</f>
        <v>100_1</v>
      </c>
      <c r="F98" s="41">
        <v>100.0</v>
      </c>
      <c r="G98" s="41">
        <v>25.0</v>
      </c>
      <c r="H98" s="41">
        <v>50.0</v>
      </c>
      <c r="I98" s="41">
        <v>-2.42617</v>
      </c>
      <c r="J98" s="41">
        <v>20000.0</v>
      </c>
      <c r="K98" s="41">
        <v>10000.0</v>
      </c>
      <c r="L98" s="41">
        <v>3600.0</v>
      </c>
      <c r="M98" s="41">
        <v>1800.0</v>
      </c>
      <c r="N98" s="41">
        <v>100.0</v>
      </c>
      <c r="O98" s="40" t="s">
        <v>1370</v>
      </c>
      <c r="P98" s="40" t="s">
        <v>1371</v>
      </c>
      <c r="Q98" s="40" t="s">
        <v>1372</v>
      </c>
      <c r="R98" s="40" t="s">
        <v>1373</v>
      </c>
      <c r="S98" s="40" t="b">
        <v>0</v>
      </c>
      <c r="T98" s="40" t="s">
        <v>1373</v>
      </c>
      <c r="U98" s="47" t="s">
        <v>212</v>
      </c>
      <c r="V98" s="41">
        <v>0.1</v>
      </c>
      <c r="W98" s="41">
        <v>0.9</v>
      </c>
      <c r="X98" s="41">
        <v>0.3</v>
      </c>
      <c r="Y98" s="41">
        <v>0.5</v>
      </c>
      <c r="Z98" s="40" t="b">
        <v>0</v>
      </c>
      <c r="AA98" s="40" t="b">
        <v>1</v>
      </c>
      <c r="AB98" s="40" t="b">
        <v>0</v>
      </c>
      <c r="AC98" s="40" t="b">
        <v>0</v>
      </c>
      <c r="AD98" s="41" t="s">
        <v>4149</v>
      </c>
      <c r="AE98" s="41" t="s">
        <v>4150</v>
      </c>
      <c r="AF98" s="41">
        <v>-2.44713343296197</v>
      </c>
      <c r="AG98" s="42">
        <v>192.0939</v>
      </c>
      <c r="AH98" s="42">
        <v>1.12E29</v>
      </c>
      <c r="AI98" s="46">
        <v>-0.00864</v>
      </c>
      <c r="AJ98" s="40" t="s">
        <v>4151</v>
      </c>
      <c r="AK98" s="40" t="s">
        <v>4152</v>
      </c>
      <c r="AL98" s="41">
        <v>16935.0</v>
      </c>
      <c r="AM98" s="40" t="s">
        <v>1382</v>
      </c>
      <c r="AN98" s="40" t="s">
        <v>1383</v>
      </c>
      <c r="AO98" s="40" t="s">
        <v>3513</v>
      </c>
      <c r="AP98" s="40" t="s">
        <v>4153</v>
      </c>
      <c r="AQ98" s="40" t="s">
        <v>4154</v>
      </c>
      <c r="AR98" s="40" t="s">
        <v>4155</v>
      </c>
      <c r="AS98" s="42">
        <v>1.01E96</v>
      </c>
      <c r="AT98" s="42"/>
    </row>
    <row r="99">
      <c r="A99" s="41">
        <v>3.0</v>
      </c>
      <c r="B99" s="42">
        <v>1.67E9</v>
      </c>
      <c r="C99" s="41">
        <v>197742.0</v>
      </c>
      <c r="D99" s="40" t="s">
        <v>1180</v>
      </c>
      <c r="E99" s="41" t="str">
        <f>IFERROR(__xludf.DUMMYFUNCTION("split(split(D99,""Instance_"", FALSE),"".mat"",false)"),"100_1")</f>
        <v>100_1</v>
      </c>
      <c r="F99" s="41">
        <v>100.0</v>
      </c>
      <c r="G99" s="41">
        <v>25.0</v>
      </c>
      <c r="H99" s="41">
        <v>50.0</v>
      </c>
      <c r="I99" s="41">
        <v>-2.42617</v>
      </c>
      <c r="J99" s="41">
        <v>20000.0</v>
      </c>
      <c r="K99" s="41">
        <v>10000.0</v>
      </c>
      <c r="L99" s="41">
        <v>3600.0</v>
      </c>
      <c r="M99" s="41">
        <v>1800.0</v>
      </c>
      <c r="N99" s="41">
        <v>100.0</v>
      </c>
      <c r="O99" s="40" t="s">
        <v>1370</v>
      </c>
      <c r="P99" s="40" t="s">
        <v>1371</v>
      </c>
      <c r="Q99" s="40" t="s">
        <v>1372</v>
      </c>
      <c r="R99" s="40" t="s">
        <v>1373</v>
      </c>
      <c r="S99" s="40" t="b">
        <v>0</v>
      </c>
      <c r="T99" s="40" t="s">
        <v>1373</v>
      </c>
      <c r="U99" s="47" t="s">
        <v>212</v>
      </c>
      <c r="V99" s="41">
        <v>0.1</v>
      </c>
      <c r="W99" s="41">
        <v>0.9</v>
      </c>
      <c r="X99" s="41">
        <v>0.3</v>
      </c>
      <c r="Y99" s="41">
        <v>0.5</v>
      </c>
      <c r="Z99" s="40" t="b">
        <v>0</v>
      </c>
      <c r="AA99" s="40" t="b">
        <v>1</v>
      </c>
      <c r="AB99" s="40" t="b">
        <v>0</v>
      </c>
      <c r="AC99" s="40" t="b">
        <v>0</v>
      </c>
      <c r="AD99" s="41" t="s">
        <v>4156</v>
      </c>
      <c r="AE99" s="41" t="s">
        <v>4157</v>
      </c>
      <c r="AF99" s="41">
        <v>-2.42679797183259</v>
      </c>
      <c r="AG99" s="42">
        <v>164.1094</v>
      </c>
      <c r="AH99" s="42">
        <v>7.46E29</v>
      </c>
      <c r="AI99" s="46">
        <v>-2.6E-4</v>
      </c>
      <c r="AJ99" s="40" t="s">
        <v>4158</v>
      </c>
      <c r="AK99" s="40" t="s">
        <v>4159</v>
      </c>
      <c r="AL99" s="41">
        <v>14399.0</v>
      </c>
      <c r="AM99" s="40" t="s">
        <v>1382</v>
      </c>
      <c r="AN99" s="40" t="s">
        <v>1383</v>
      </c>
      <c r="AO99" s="40" t="s">
        <v>3513</v>
      </c>
      <c r="AP99" s="40" t="s">
        <v>4160</v>
      </c>
      <c r="AQ99" s="40" t="s">
        <v>4161</v>
      </c>
      <c r="AR99" s="40" t="s">
        <v>4162</v>
      </c>
      <c r="AS99" s="42">
        <v>1.0E99</v>
      </c>
      <c r="AT99" s="42"/>
    </row>
    <row r="100">
      <c r="A100" s="41">
        <v>0.0</v>
      </c>
      <c r="B100" s="42">
        <v>1.67E9</v>
      </c>
      <c r="C100" s="41">
        <v>505504.0</v>
      </c>
      <c r="D100" s="40" t="s">
        <v>1180</v>
      </c>
      <c r="E100" s="41" t="str">
        <f>IFERROR(__xludf.DUMMYFUNCTION("split(split(D100,""Instance_"", FALSE),"".mat"",false)"),"100_1")</f>
        <v>100_1</v>
      </c>
      <c r="F100" s="41">
        <v>100.0</v>
      </c>
      <c r="G100" s="41">
        <v>25.0</v>
      </c>
      <c r="H100" s="41">
        <v>50.0</v>
      </c>
      <c r="I100" s="41">
        <v>-2.42617</v>
      </c>
      <c r="J100" s="41">
        <v>20000.0</v>
      </c>
      <c r="K100" s="41">
        <v>10000.0</v>
      </c>
      <c r="L100" s="41">
        <v>3600.0</v>
      </c>
      <c r="M100" s="41">
        <v>1800.0</v>
      </c>
      <c r="N100" s="41">
        <v>100.0</v>
      </c>
      <c r="O100" s="40" t="s">
        <v>1370</v>
      </c>
      <c r="P100" s="40" t="s">
        <v>1371</v>
      </c>
      <c r="Q100" s="40" t="s">
        <v>1372</v>
      </c>
      <c r="R100" s="40" t="s">
        <v>1373</v>
      </c>
      <c r="S100" s="40" t="b">
        <v>0</v>
      </c>
      <c r="T100" s="40" t="s">
        <v>1373</v>
      </c>
      <c r="U100" s="47" t="s">
        <v>212</v>
      </c>
      <c r="V100" s="41">
        <v>0.1</v>
      </c>
      <c r="W100" s="41">
        <v>0.9</v>
      </c>
      <c r="X100" s="41">
        <v>0.3</v>
      </c>
      <c r="Y100" s="41">
        <v>0.5</v>
      </c>
      <c r="Z100" s="40" t="b">
        <v>0</v>
      </c>
      <c r="AA100" s="40" t="b">
        <v>1</v>
      </c>
      <c r="AB100" s="40" t="b">
        <v>0</v>
      </c>
      <c r="AC100" s="40" t="b">
        <v>0</v>
      </c>
      <c r="AD100" s="41" t="s">
        <v>4163</v>
      </c>
      <c r="AE100" s="41" t="s">
        <v>4164</v>
      </c>
      <c r="AF100" s="41">
        <v>-2.42452663535124</v>
      </c>
      <c r="AG100" s="42">
        <v>136.0354</v>
      </c>
      <c r="AH100" s="42">
        <v>4.7E29</v>
      </c>
      <c r="AI100" s="46">
        <v>6.79E-4</v>
      </c>
      <c r="AJ100" s="40" t="s">
        <v>4165</v>
      </c>
      <c r="AK100" s="40" t="s">
        <v>4166</v>
      </c>
      <c r="AL100" s="41">
        <v>12020.0</v>
      </c>
      <c r="AM100" s="40" t="s">
        <v>1382</v>
      </c>
      <c r="AN100" s="40" t="s">
        <v>1383</v>
      </c>
      <c r="AO100" s="40" t="s">
        <v>3513</v>
      </c>
      <c r="AP100" s="40" t="s">
        <v>4167</v>
      </c>
      <c r="AQ100" s="40" t="s">
        <v>4168</v>
      </c>
      <c r="AR100" s="40" t="s">
        <v>4169</v>
      </c>
      <c r="AS100" s="42">
        <v>1.01E98</v>
      </c>
      <c r="AT100" s="42"/>
    </row>
    <row r="101">
      <c r="A101" s="41">
        <v>4.0</v>
      </c>
      <c r="B101" s="42">
        <v>1.67E9</v>
      </c>
      <c r="C101" s="41">
        <v>192107.0</v>
      </c>
      <c r="D101" s="40" t="s">
        <v>1180</v>
      </c>
      <c r="E101" s="41" t="str">
        <f>IFERROR(__xludf.DUMMYFUNCTION("split(split(D101,""Instance_"", FALSE),"".mat"",false)"),"100_1")</f>
        <v>100_1</v>
      </c>
      <c r="F101" s="41">
        <v>100.0</v>
      </c>
      <c r="G101" s="41">
        <v>25.0</v>
      </c>
      <c r="H101" s="41">
        <v>50.0</v>
      </c>
      <c r="I101" s="41">
        <v>-2.42617</v>
      </c>
      <c r="J101" s="41">
        <v>20000.0</v>
      </c>
      <c r="K101" s="41">
        <v>10000.0</v>
      </c>
      <c r="L101" s="41">
        <v>3600.0</v>
      </c>
      <c r="M101" s="41">
        <v>1800.0</v>
      </c>
      <c r="N101" s="41">
        <v>100.0</v>
      </c>
      <c r="O101" s="40" t="s">
        <v>1370</v>
      </c>
      <c r="P101" s="40" t="s">
        <v>1371</v>
      </c>
      <c r="Q101" s="40" t="s">
        <v>1372</v>
      </c>
      <c r="R101" s="40" t="s">
        <v>1373</v>
      </c>
      <c r="S101" s="40" t="b">
        <v>0</v>
      </c>
      <c r="T101" s="40" t="s">
        <v>1373</v>
      </c>
      <c r="U101" s="47" t="s">
        <v>212</v>
      </c>
      <c r="V101" s="41">
        <v>0.1</v>
      </c>
      <c r="W101" s="41">
        <v>0.9</v>
      </c>
      <c r="X101" s="41">
        <v>0.3</v>
      </c>
      <c r="Y101" s="41">
        <v>0.5</v>
      </c>
      <c r="Z101" s="40" t="b">
        <v>0</v>
      </c>
      <c r="AA101" s="40" t="b">
        <v>1</v>
      </c>
      <c r="AB101" s="40" t="b">
        <v>0</v>
      </c>
      <c r="AC101" s="40" t="b">
        <v>0</v>
      </c>
      <c r="AD101" s="41" t="s">
        <v>4170</v>
      </c>
      <c r="AE101" s="41" t="s">
        <v>4171</v>
      </c>
      <c r="AF101" s="41">
        <v>-2.39408302613885</v>
      </c>
      <c r="AG101" s="42">
        <v>191.0157</v>
      </c>
      <c r="AH101" s="42">
        <v>1.08E30</v>
      </c>
      <c r="AI101" s="46">
        <v>0.013227</v>
      </c>
      <c r="AJ101" s="40" t="s">
        <v>4172</v>
      </c>
      <c r="AK101" s="40" t="s">
        <v>4173</v>
      </c>
      <c r="AL101" s="41">
        <v>16726.0</v>
      </c>
      <c r="AM101" s="40" t="s">
        <v>1382</v>
      </c>
      <c r="AN101" s="40" t="s">
        <v>1383</v>
      </c>
      <c r="AO101" s="40" t="s">
        <v>3513</v>
      </c>
      <c r="AP101" s="40" t="s">
        <v>4174</v>
      </c>
      <c r="AQ101" s="40" t="s">
        <v>4175</v>
      </c>
      <c r="AR101" s="40" t="s">
        <v>4176</v>
      </c>
      <c r="AS101" s="42">
        <v>1.1E99</v>
      </c>
      <c r="AT101" s="42"/>
    </row>
    <row r="102">
      <c r="A102" s="41">
        <v>19.0</v>
      </c>
      <c r="B102" s="42">
        <v>1.67E9</v>
      </c>
      <c r="C102" s="41">
        <v>956626.0</v>
      </c>
      <c r="D102" s="40" t="s">
        <v>1201</v>
      </c>
      <c r="E102" s="41" t="str">
        <f>IFERROR(__xludf.DUMMYFUNCTION("split(split(D102,""Instance_"", FALSE),"".mat"",false)"),"100_2")</f>
        <v>100_2</v>
      </c>
      <c r="F102" s="41">
        <v>100.0</v>
      </c>
      <c r="G102" s="41">
        <v>25.0</v>
      </c>
      <c r="H102" s="41">
        <v>50.0</v>
      </c>
      <c r="I102" s="41">
        <v>-2.71358</v>
      </c>
      <c r="J102" s="41">
        <v>20000.0</v>
      </c>
      <c r="K102" s="41">
        <v>10000.0</v>
      </c>
      <c r="L102" s="41">
        <v>3600.0</v>
      </c>
      <c r="M102" s="41">
        <v>1800.0</v>
      </c>
      <c r="N102" s="41">
        <v>100.0</v>
      </c>
      <c r="O102" s="40" t="s">
        <v>1370</v>
      </c>
      <c r="P102" s="40" t="s">
        <v>1371</v>
      </c>
      <c r="Q102" s="40" t="s">
        <v>1372</v>
      </c>
      <c r="R102" s="40" t="s">
        <v>1373</v>
      </c>
      <c r="S102" s="40" t="b">
        <v>0</v>
      </c>
      <c r="T102" s="40" t="s">
        <v>1373</v>
      </c>
      <c r="U102" s="47" t="s">
        <v>212</v>
      </c>
      <c r="V102" s="41">
        <v>0.1</v>
      </c>
      <c r="W102" s="41">
        <v>0.9</v>
      </c>
      <c r="X102" s="41">
        <v>0.3</v>
      </c>
      <c r="Y102" s="41">
        <v>0.5</v>
      </c>
      <c r="Z102" s="40" t="b">
        <v>0</v>
      </c>
      <c r="AA102" s="40" t="b">
        <v>1</v>
      </c>
      <c r="AB102" s="40" t="b">
        <v>0</v>
      </c>
      <c r="AC102" s="40" t="b">
        <v>0</v>
      </c>
      <c r="AD102" s="41" t="s">
        <v>4177</v>
      </c>
      <c r="AE102" s="41" t="s">
        <v>4178</v>
      </c>
      <c r="AF102" s="41">
        <v>-3.0180777672108</v>
      </c>
      <c r="AG102" s="42">
        <v>182.2969</v>
      </c>
      <c r="AH102" s="42">
        <v>4.36E29</v>
      </c>
      <c r="AI102" s="46">
        <v>-0.11221</v>
      </c>
      <c r="AJ102" s="40" t="s">
        <v>4179</v>
      </c>
      <c r="AK102" s="40" t="s">
        <v>4180</v>
      </c>
      <c r="AL102" s="41">
        <v>15955.0</v>
      </c>
      <c r="AM102" s="40" t="s">
        <v>1382</v>
      </c>
      <c r="AN102" s="40" t="s">
        <v>1383</v>
      </c>
      <c r="AO102" s="40" t="s">
        <v>3513</v>
      </c>
      <c r="AP102" s="40" t="s">
        <v>4181</v>
      </c>
      <c r="AQ102" s="40" t="s">
        <v>4182</v>
      </c>
      <c r="AR102" s="40" t="s">
        <v>4183</v>
      </c>
      <c r="AS102" s="42">
        <v>1.01E98</v>
      </c>
      <c r="AT102" s="42"/>
    </row>
    <row r="103">
      <c r="A103" s="41">
        <v>14.0</v>
      </c>
      <c r="B103" s="42">
        <v>1.67E9</v>
      </c>
      <c r="C103" s="41">
        <v>516653.0</v>
      </c>
      <c r="D103" s="40" t="s">
        <v>1201</v>
      </c>
      <c r="E103" s="41" t="str">
        <f>IFERROR(__xludf.DUMMYFUNCTION("split(split(D103,""Instance_"", FALSE),"".mat"",false)"),"100_2")</f>
        <v>100_2</v>
      </c>
      <c r="F103" s="41">
        <v>100.0</v>
      </c>
      <c r="G103" s="41">
        <v>25.0</v>
      </c>
      <c r="H103" s="41">
        <v>50.0</v>
      </c>
      <c r="I103" s="41">
        <v>-2.71358</v>
      </c>
      <c r="J103" s="41">
        <v>20000.0</v>
      </c>
      <c r="K103" s="41">
        <v>10000.0</v>
      </c>
      <c r="L103" s="41">
        <v>3600.0</v>
      </c>
      <c r="M103" s="41">
        <v>1800.0</v>
      </c>
      <c r="N103" s="41">
        <v>100.0</v>
      </c>
      <c r="O103" s="40" t="s">
        <v>1370</v>
      </c>
      <c r="P103" s="40" t="s">
        <v>1371</v>
      </c>
      <c r="Q103" s="40" t="s">
        <v>1372</v>
      </c>
      <c r="R103" s="40" t="s">
        <v>1373</v>
      </c>
      <c r="S103" s="40" t="b">
        <v>0</v>
      </c>
      <c r="T103" s="40" t="s">
        <v>1373</v>
      </c>
      <c r="U103" s="47" t="s">
        <v>212</v>
      </c>
      <c r="V103" s="41">
        <v>0.1</v>
      </c>
      <c r="W103" s="41">
        <v>0.9</v>
      </c>
      <c r="X103" s="41">
        <v>0.3</v>
      </c>
      <c r="Y103" s="41">
        <v>0.5</v>
      </c>
      <c r="Z103" s="40" t="b">
        <v>0</v>
      </c>
      <c r="AA103" s="40" t="b">
        <v>1</v>
      </c>
      <c r="AB103" s="40" t="b">
        <v>0</v>
      </c>
      <c r="AC103" s="40" t="b">
        <v>0</v>
      </c>
      <c r="AD103" s="41" t="s">
        <v>4184</v>
      </c>
      <c r="AE103" s="41" t="s">
        <v>4185</v>
      </c>
      <c r="AF103" s="41">
        <v>-2.88382221223606</v>
      </c>
      <c r="AG103" s="42">
        <v>228.2972</v>
      </c>
      <c r="AH103" s="42">
        <v>1.63E29</v>
      </c>
      <c r="AI103" s="46">
        <v>-0.06274</v>
      </c>
      <c r="AJ103" s="40" t="s">
        <v>4186</v>
      </c>
      <c r="AK103" s="40" t="s">
        <v>4187</v>
      </c>
      <c r="AL103" s="41">
        <v>20000.0</v>
      </c>
      <c r="AM103" s="40" t="s">
        <v>216</v>
      </c>
      <c r="AN103" s="40" t="s">
        <v>1383</v>
      </c>
      <c r="AO103" s="40" t="s">
        <v>3513</v>
      </c>
      <c r="AP103" s="40" t="s">
        <v>4188</v>
      </c>
      <c r="AQ103" s="40" t="s">
        <v>4189</v>
      </c>
      <c r="AR103" s="40" t="s">
        <v>4190</v>
      </c>
      <c r="AS103" s="42">
        <v>1.0E97</v>
      </c>
      <c r="AT103" s="42"/>
    </row>
    <row r="104">
      <c r="A104" s="41">
        <v>13.0</v>
      </c>
      <c r="B104" s="42">
        <v>1.67E9</v>
      </c>
      <c r="C104" s="41">
        <v>256888.0</v>
      </c>
      <c r="D104" s="40" t="s">
        <v>1201</v>
      </c>
      <c r="E104" s="41" t="str">
        <f>IFERROR(__xludf.DUMMYFUNCTION("split(split(D104,""Instance_"", FALSE),"".mat"",false)"),"100_2")</f>
        <v>100_2</v>
      </c>
      <c r="F104" s="41">
        <v>100.0</v>
      </c>
      <c r="G104" s="41">
        <v>25.0</v>
      </c>
      <c r="H104" s="41">
        <v>50.0</v>
      </c>
      <c r="I104" s="41">
        <v>-2.71358</v>
      </c>
      <c r="J104" s="41">
        <v>20000.0</v>
      </c>
      <c r="K104" s="41">
        <v>10000.0</v>
      </c>
      <c r="L104" s="41">
        <v>3600.0</v>
      </c>
      <c r="M104" s="41">
        <v>1800.0</v>
      </c>
      <c r="N104" s="41">
        <v>100.0</v>
      </c>
      <c r="O104" s="40" t="s">
        <v>1370</v>
      </c>
      <c r="P104" s="40" t="s">
        <v>1371</v>
      </c>
      <c r="Q104" s="40" t="s">
        <v>1372</v>
      </c>
      <c r="R104" s="40" t="s">
        <v>1373</v>
      </c>
      <c r="S104" s="40" t="b">
        <v>0</v>
      </c>
      <c r="T104" s="40" t="s">
        <v>1373</v>
      </c>
      <c r="U104" s="47" t="s">
        <v>212</v>
      </c>
      <c r="V104" s="41">
        <v>0.1</v>
      </c>
      <c r="W104" s="41">
        <v>0.9</v>
      </c>
      <c r="X104" s="41">
        <v>0.3</v>
      </c>
      <c r="Y104" s="41">
        <v>0.5</v>
      </c>
      <c r="Z104" s="40" t="b">
        <v>0</v>
      </c>
      <c r="AA104" s="40" t="b">
        <v>1</v>
      </c>
      <c r="AB104" s="40" t="b">
        <v>0</v>
      </c>
      <c r="AC104" s="40" t="b">
        <v>0</v>
      </c>
      <c r="AD104" s="41" t="s">
        <v>4191</v>
      </c>
      <c r="AE104" s="41" t="s">
        <v>4192</v>
      </c>
      <c r="AF104" s="41">
        <v>-2.87044465588409</v>
      </c>
      <c r="AG104" s="42">
        <v>160.5625</v>
      </c>
      <c r="AH104" s="42">
        <v>5.25E29</v>
      </c>
      <c r="AI104" s="46">
        <v>-0.05781</v>
      </c>
      <c r="AJ104" s="40" t="s">
        <v>4193</v>
      </c>
      <c r="AK104" s="40" t="s">
        <v>4194</v>
      </c>
      <c r="AL104" s="41">
        <v>14092.0</v>
      </c>
      <c r="AM104" s="40" t="s">
        <v>1382</v>
      </c>
      <c r="AN104" s="40" t="s">
        <v>1383</v>
      </c>
      <c r="AO104" s="40" t="s">
        <v>3513</v>
      </c>
      <c r="AP104" s="40" t="s">
        <v>4195</v>
      </c>
      <c r="AQ104" s="40" t="s">
        <v>4196</v>
      </c>
      <c r="AR104" s="40" t="s">
        <v>4197</v>
      </c>
      <c r="AS104" s="42">
        <v>1.1E98</v>
      </c>
      <c r="AT104" s="42"/>
    </row>
    <row r="105">
      <c r="A105" s="41">
        <v>11.0</v>
      </c>
      <c r="B105" s="42">
        <v>1.67E9</v>
      </c>
      <c r="C105" s="41">
        <v>355314.0</v>
      </c>
      <c r="D105" s="40" t="s">
        <v>1201</v>
      </c>
      <c r="E105" s="41" t="str">
        <f>IFERROR(__xludf.DUMMYFUNCTION("split(split(D105,""Instance_"", FALSE),"".mat"",false)"),"100_2")</f>
        <v>100_2</v>
      </c>
      <c r="F105" s="41">
        <v>100.0</v>
      </c>
      <c r="G105" s="41">
        <v>25.0</v>
      </c>
      <c r="H105" s="41">
        <v>50.0</v>
      </c>
      <c r="I105" s="41">
        <v>-2.71358</v>
      </c>
      <c r="J105" s="41">
        <v>20000.0</v>
      </c>
      <c r="K105" s="41">
        <v>10000.0</v>
      </c>
      <c r="L105" s="41">
        <v>3600.0</v>
      </c>
      <c r="M105" s="41">
        <v>1800.0</v>
      </c>
      <c r="N105" s="41">
        <v>100.0</v>
      </c>
      <c r="O105" s="40" t="s">
        <v>1370</v>
      </c>
      <c r="P105" s="40" t="s">
        <v>1371</v>
      </c>
      <c r="Q105" s="40" t="s">
        <v>1372</v>
      </c>
      <c r="R105" s="40" t="s">
        <v>1373</v>
      </c>
      <c r="S105" s="40" t="b">
        <v>0</v>
      </c>
      <c r="T105" s="40" t="s">
        <v>1373</v>
      </c>
      <c r="U105" s="47" t="s">
        <v>212</v>
      </c>
      <c r="V105" s="41">
        <v>0.1</v>
      </c>
      <c r="W105" s="41">
        <v>0.9</v>
      </c>
      <c r="X105" s="41">
        <v>0.3</v>
      </c>
      <c r="Y105" s="41">
        <v>0.5</v>
      </c>
      <c r="Z105" s="40" t="b">
        <v>0</v>
      </c>
      <c r="AA105" s="40" t="b">
        <v>1</v>
      </c>
      <c r="AB105" s="40" t="b">
        <v>0</v>
      </c>
      <c r="AC105" s="40" t="b">
        <v>0</v>
      </c>
      <c r="AD105" s="41" t="s">
        <v>4198</v>
      </c>
      <c r="AE105" s="41" t="s">
        <v>4199</v>
      </c>
      <c r="AF105" s="41">
        <v>-2.85041633544399</v>
      </c>
      <c r="AG105" s="42">
        <v>177.8282</v>
      </c>
      <c r="AH105" s="42">
        <v>4.59E29</v>
      </c>
      <c r="AI105" s="46">
        <v>-0.05043</v>
      </c>
      <c r="AJ105" s="40" t="s">
        <v>4200</v>
      </c>
      <c r="AK105" s="40" t="s">
        <v>4201</v>
      </c>
      <c r="AL105" s="41">
        <v>15698.0</v>
      </c>
      <c r="AM105" s="40" t="s">
        <v>1382</v>
      </c>
      <c r="AN105" s="40" t="s">
        <v>1383</v>
      </c>
      <c r="AO105" s="40" t="s">
        <v>3513</v>
      </c>
      <c r="AP105" s="40" t="s">
        <v>4202</v>
      </c>
      <c r="AQ105" s="40" t="s">
        <v>4203</v>
      </c>
      <c r="AR105" s="40" t="s">
        <v>4204</v>
      </c>
      <c r="AS105" s="42">
        <v>1.01E98</v>
      </c>
      <c r="AT105" s="42"/>
    </row>
    <row r="106">
      <c r="A106" s="41">
        <v>12.0</v>
      </c>
      <c r="B106" s="42">
        <v>1.67E9</v>
      </c>
      <c r="C106" s="41">
        <v>405315.0</v>
      </c>
      <c r="D106" s="40" t="s">
        <v>1201</v>
      </c>
      <c r="E106" s="41" t="str">
        <f>IFERROR(__xludf.DUMMYFUNCTION("split(split(D106,""Instance_"", FALSE),"".mat"",false)"),"100_2")</f>
        <v>100_2</v>
      </c>
      <c r="F106" s="41">
        <v>100.0</v>
      </c>
      <c r="G106" s="41">
        <v>25.0</v>
      </c>
      <c r="H106" s="41">
        <v>50.0</v>
      </c>
      <c r="I106" s="41">
        <v>-2.71358</v>
      </c>
      <c r="J106" s="41">
        <v>20000.0</v>
      </c>
      <c r="K106" s="41">
        <v>10000.0</v>
      </c>
      <c r="L106" s="41">
        <v>3600.0</v>
      </c>
      <c r="M106" s="41">
        <v>1800.0</v>
      </c>
      <c r="N106" s="41">
        <v>100.0</v>
      </c>
      <c r="O106" s="40" t="s">
        <v>1370</v>
      </c>
      <c r="P106" s="40" t="s">
        <v>1371</v>
      </c>
      <c r="Q106" s="40" t="s">
        <v>1372</v>
      </c>
      <c r="R106" s="40" t="s">
        <v>1373</v>
      </c>
      <c r="S106" s="40" t="b">
        <v>0</v>
      </c>
      <c r="T106" s="40" t="s">
        <v>1373</v>
      </c>
      <c r="U106" s="47" t="s">
        <v>212</v>
      </c>
      <c r="V106" s="41">
        <v>0.1</v>
      </c>
      <c r="W106" s="41">
        <v>0.9</v>
      </c>
      <c r="X106" s="41">
        <v>0.3</v>
      </c>
      <c r="Y106" s="41">
        <v>0.5</v>
      </c>
      <c r="Z106" s="40" t="b">
        <v>0</v>
      </c>
      <c r="AA106" s="40" t="b">
        <v>1</v>
      </c>
      <c r="AB106" s="40" t="b">
        <v>0</v>
      </c>
      <c r="AC106" s="40" t="b">
        <v>0</v>
      </c>
      <c r="AD106" s="41" t="s">
        <v>4205</v>
      </c>
      <c r="AE106" s="41" t="s">
        <v>4206</v>
      </c>
      <c r="AF106" s="41">
        <v>-2.84098899720627</v>
      </c>
      <c r="AG106" s="42">
        <v>135.6717</v>
      </c>
      <c r="AH106" s="42">
        <v>1.07E30</v>
      </c>
      <c r="AI106" s="46">
        <v>-0.04695</v>
      </c>
      <c r="AJ106" s="40" t="s">
        <v>4207</v>
      </c>
      <c r="AK106" s="40" t="s">
        <v>4208</v>
      </c>
      <c r="AL106" s="41">
        <v>11920.0</v>
      </c>
      <c r="AM106" s="40" t="s">
        <v>1382</v>
      </c>
      <c r="AN106" s="40" t="s">
        <v>1383</v>
      </c>
      <c r="AO106" s="40" t="s">
        <v>3513</v>
      </c>
      <c r="AP106" s="40" t="s">
        <v>4209</v>
      </c>
      <c r="AQ106" s="40" t="s">
        <v>4210</v>
      </c>
      <c r="AR106" s="40" t="s">
        <v>4211</v>
      </c>
      <c r="AS106" s="42">
        <v>1.1E99</v>
      </c>
      <c r="AT106" s="42"/>
    </row>
    <row r="107">
      <c r="A107" s="41">
        <v>17.0</v>
      </c>
      <c r="B107" s="42">
        <v>1.67E9</v>
      </c>
      <c r="C107" s="41">
        <v>523565.0</v>
      </c>
      <c r="D107" s="40" t="s">
        <v>1201</v>
      </c>
      <c r="E107" s="41" t="str">
        <f>IFERROR(__xludf.DUMMYFUNCTION("split(split(D107,""Instance_"", FALSE),"".mat"",false)"),"100_2")</f>
        <v>100_2</v>
      </c>
      <c r="F107" s="41">
        <v>100.0</v>
      </c>
      <c r="G107" s="41">
        <v>25.0</v>
      </c>
      <c r="H107" s="41">
        <v>50.0</v>
      </c>
      <c r="I107" s="41">
        <v>-2.71358</v>
      </c>
      <c r="J107" s="41">
        <v>20000.0</v>
      </c>
      <c r="K107" s="41">
        <v>10000.0</v>
      </c>
      <c r="L107" s="41">
        <v>3600.0</v>
      </c>
      <c r="M107" s="41">
        <v>1800.0</v>
      </c>
      <c r="N107" s="41">
        <v>100.0</v>
      </c>
      <c r="O107" s="40" t="s">
        <v>1370</v>
      </c>
      <c r="P107" s="40" t="s">
        <v>1371</v>
      </c>
      <c r="Q107" s="40" t="s">
        <v>1372</v>
      </c>
      <c r="R107" s="40" t="s">
        <v>1373</v>
      </c>
      <c r="S107" s="40" t="b">
        <v>0</v>
      </c>
      <c r="T107" s="40" t="s">
        <v>1373</v>
      </c>
      <c r="U107" s="47" t="s">
        <v>212</v>
      </c>
      <c r="V107" s="41">
        <v>0.1</v>
      </c>
      <c r="W107" s="41">
        <v>0.9</v>
      </c>
      <c r="X107" s="41">
        <v>0.3</v>
      </c>
      <c r="Y107" s="41">
        <v>0.5</v>
      </c>
      <c r="Z107" s="40" t="b">
        <v>0</v>
      </c>
      <c r="AA107" s="40" t="b">
        <v>1</v>
      </c>
      <c r="AB107" s="40" t="b">
        <v>0</v>
      </c>
      <c r="AC107" s="40" t="b">
        <v>0</v>
      </c>
      <c r="AD107" s="41" t="s">
        <v>4212</v>
      </c>
      <c r="AE107" s="41" t="s">
        <v>4213</v>
      </c>
      <c r="AF107" s="41">
        <v>-2.83580162622115</v>
      </c>
      <c r="AG107" s="42">
        <v>182.0002</v>
      </c>
      <c r="AH107" s="42">
        <v>8.15E29</v>
      </c>
      <c r="AI107" s="46">
        <v>-0.04504</v>
      </c>
      <c r="AJ107" s="40" t="s">
        <v>4214</v>
      </c>
      <c r="AK107" s="40" t="s">
        <v>4215</v>
      </c>
      <c r="AL107" s="41">
        <v>16050.0</v>
      </c>
      <c r="AM107" s="40" t="s">
        <v>1382</v>
      </c>
      <c r="AN107" s="40" t="s">
        <v>1383</v>
      </c>
      <c r="AO107" s="40" t="s">
        <v>3513</v>
      </c>
      <c r="AP107" s="40" t="s">
        <v>4216</v>
      </c>
      <c r="AQ107" s="40" t="s">
        <v>4217</v>
      </c>
      <c r="AR107" s="40" t="s">
        <v>4218</v>
      </c>
      <c r="AS107" s="42">
        <v>1.0E99</v>
      </c>
      <c r="AT107" s="42"/>
    </row>
    <row r="108">
      <c r="A108" s="41">
        <v>10.0</v>
      </c>
      <c r="B108" s="42">
        <v>1.67E9</v>
      </c>
      <c r="C108" s="41">
        <v>476927.0</v>
      </c>
      <c r="D108" s="40" t="s">
        <v>1201</v>
      </c>
      <c r="E108" s="41" t="str">
        <f>IFERROR(__xludf.DUMMYFUNCTION("split(split(D108,""Instance_"", FALSE),"".mat"",false)"),"100_2")</f>
        <v>100_2</v>
      </c>
      <c r="F108" s="41">
        <v>100.0</v>
      </c>
      <c r="G108" s="41">
        <v>25.0</v>
      </c>
      <c r="H108" s="41">
        <v>50.0</v>
      </c>
      <c r="I108" s="41">
        <v>-2.71358</v>
      </c>
      <c r="J108" s="41">
        <v>20000.0</v>
      </c>
      <c r="K108" s="41">
        <v>10000.0</v>
      </c>
      <c r="L108" s="41">
        <v>3600.0</v>
      </c>
      <c r="M108" s="41">
        <v>1800.0</v>
      </c>
      <c r="N108" s="41">
        <v>100.0</v>
      </c>
      <c r="O108" s="40" t="s">
        <v>1370</v>
      </c>
      <c r="P108" s="40" t="s">
        <v>1371</v>
      </c>
      <c r="Q108" s="40" t="s">
        <v>1372</v>
      </c>
      <c r="R108" s="40" t="s">
        <v>1373</v>
      </c>
      <c r="S108" s="40" t="b">
        <v>0</v>
      </c>
      <c r="T108" s="40" t="s">
        <v>1373</v>
      </c>
      <c r="U108" s="47" t="s">
        <v>212</v>
      </c>
      <c r="V108" s="41">
        <v>0.1</v>
      </c>
      <c r="W108" s="41">
        <v>0.9</v>
      </c>
      <c r="X108" s="41">
        <v>0.3</v>
      </c>
      <c r="Y108" s="41">
        <v>0.5</v>
      </c>
      <c r="Z108" s="40" t="b">
        <v>0</v>
      </c>
      <c r="AA108" s="40" t="b">
        <v>1</v>
      </c>
      <c r="AB108" s="40" t="b">
        <v>0</v>
      </c>
      <c r="AC108" s="40" t="b">
        <v>0</v>
      </c>
      <c r="AD108" s="41" t="s">
        <v>4219</v>
      </c>
      <c r="AE108" s="41" t="s">
        <v>4220</v>
      </c>
      <c r="AF108" s="41">
        <v>-2.80838074913566</v>
      </c>
      <c r="AG108" s="42">
        <v>147.5157</v>
      </c>
      <c r="AH108" s="42">
        <v>1.13E30</v>
      </c>
      <c r="AI108" s="46">
        <v>-0.03493</v>
      </c>
      <c r="AJ108" s="40" t="s">
        <v>4221</v>
      </c>
      <c r="AK108" s="40" t="s">
        <v>4222</v>
      </c>
      <c r="AL108" s="41">
        <v>12894.0</v>
      </c>
      <c r="AM108" s="40" t="s">
        <v>1382</v>
      </c>
      <c r="AN108" s="40" t="s">
        <v>1383</v>
      </c>
      <c r="AO108" s="40" t="s">
        <v>3513</v>
      </c>
      <c r="AP108" s="40" t="s">
        <v>4223</v>
      </c>
      <c r="AQ108" s="40" t="s">
        <v>4224</v>
      </c>
      <c r="AR108" s="40" t="s">
        <v>4225</v>
      </c>
      <c r="AS108" s="42">
        <v>1.1E99</v>
      </c>
      <c r="AT108" s="42"/>
    </row>
    <row r="109">
      <c r="A109" s="41">
        <v>15.0</v>
      </c>
      <c r="B109" s="42">
        <v>1.67E9</v>
      </c>
      <c r="C109" s="41">
        <v>964525.0</v>
      </c>
      <c r="D109" s="40" t="s">
        <v>1201</v>
      </c>
      <c r="E109" s="41" t="str">
        <f>IFERROR(__xludf.DUMMYFUNCTION("split(split(D109,""Instance_"", FALSE),"".mat"",false)"),"100_2")</f>
        <v>100_2</v>
      </c>
      <c r="F109" s="41">
        <v>100.0</v>
      </c>
      <c r="G109" s="41">
        <v>25.0</v>
      </c>
      <c r="H109" s="41">
        <v>50.0</v>
      </c>
      <c r="I109" s="41">
        <v>-2.71358</v>
      </c>
      <c r="J109" s="41">
        <v>20000.0</v>
      </c>
      <c r="K109" s="41">
        <v>10000.0</v>
      </c>
      <c r="L109" s="41">
        <v>3600.0</v>
      </c>
      <c r="M109" s="41">
        <v>1800.0</v>
      </c>
      <c r="N109" s="41">
        <v>100.0</v>
      </c>
      <c r="O109" s="40" t="s">
        <v>1370</v>
      </c>
      <c r="P109" s="40" t="s">
        <v>1371</v>
      </c>
      <c r="Q109" s="40" t="s">
        <v>1372</v>
      </c>
      <c r="R109" s="40" t="s">
        <v>1373</v>
      </c>
      <c r="S109" s="40" t="b">
        <v>0</v>
      </c>
      <c r="T109" s="40" t="s">
        <v>1373</v>
      </c>
      <c r="U109" s="47" t="s">
        <v>212</v>
      </c>
      <c r="V109" s="41">
        <v>0.1</v>
      </c>
      <c r="W109" s="41">
        <v>0.9</v>
      </c>
      <c r="X109" s="41">
        <v>0.3</v>
      </c>
      <c r="Y109" s="41">
        <v>0.5</v>
      </c>
      <c r="Z109" s="40" t="b">
        <v>0</v>
      </c>
      <c r="AA109" s="40" t="b">
        <v>1</v>
      </c>
      <c r="AB109" s="40" t="b">
        <v>0</v>
      </c>
      <c r="AC109" s="40" t="b">
        <v>0</v>
      </c>
      <c r="AD109" s="41" t="s">
        <v>4226</v>
      </c>
      <c r="AE109" s="41" t="s">
        <v>4227</v>
      </c>
      <c r="AF109" s="41">
        <v>-2.79341917342672</v>
      </c>
      <c r="AG109" s="42">
        <v>203.9844</v>
      </c>
      <c r="AH109" s="42">
        <v>6.58E29</v>
      </c>
      <c r="AI109" s="46">
        <v>-0.02942</v>
      </c>
      <c r="AJ109" s="40" t="s">
        <v>4228</v>
      </c>
      <c r="AK109" s="40" t="s">
        <v>4229</v>
      </c>
      <c r="AL109" s="41">
        <v>17748.0</v>
      </c>
      <c r="AM109" s="40" t="s">
        <v>1382</v>
      </c>
      <c r="AN109" s="40" t="s">
        <v>1383</v>
      </c>
      <c r="AO109" s="40" t="s">
        <v>3513</v>
      </c>
      <c r="AP109" s="40" t="s">
        <v>4230</v>
      </c>
      <c r="AQ109" s="40" t="s">
        <v>4231</v>
      </c>
      <c r="AR109" s="40" t="s">
        <v>4232</v>
      </c>
      <c r="AS109" s="42">
        <v>1.0E99</v>
      </c>
      <c r="AT109" s="42"/>
    </row>
    <row r="110">
      <c r="A110" s="41">
        <v>18.0</v>
      </c>
      <c r="B110" s="42">
        <v>1.67E9</v>
      </c>
      <c r="C110" s="41">
        <v>235930.0</v>
      </c>
      <c r="D110" s="40" t="s">
        <v>1201</v>
      </c>
      <c r="E110" s="41" t="str">
        <f>IFERROR(__xludf.DUMMYFUNCTION("split(split(D110,""Instance_"", FALSE),"".mat"",false)"),"100_2")</f>
        <v>100_2</v>
      </c>
      <c r="F110" s="41">
        <v>100.0</v>
      </c>
      <c r="G110" s="41">
        <v>25.0</v>
      </c>
      <c r="H110" s="41">
        <v>50.0</v>
      </c>
      <c r="I110" s="41">
        <v>-2.71358</v>
      </c>
      <c r="J110" s="41">
        <v>20000.0</v>
      </c>
      <c r="K110" s="41">
        <v>10000.0</v>
      </c>
      <c r="L110" s="41">
        <v>3600.0</v>
      </c>
      <c r="M110" s="41">
        <v>1800.0</v>
      </c>
      <c r="N110" s="41">
        <v>100.0</v>
      </c>
      <c r="O110" s="40" t="s">
        <v>1370</v>
      </c>
      <c r="P110" s="40" t="s">
        <v>1371</v>
      </c>
      <c r="Q110" s="40" t="s">
        <v>1372</v>
      </c>
      <c r="R110" s="40" t="s">
        <v>1373</v>
      </c>
      <c r="S110" s="40" t="b">
        <v>0</v>
      </c>
      <c r="T110" s="40" t="s">
        <v>1373</v>
      </c>
      <c r="U110" s="47" t="s">
        <v>212</v>
      </c>
      <c r="V110" s="41">
        <v>0.1</v>
      </c>
      <c r="W110" s="41">
        <v>0.9</v>
      </c>
      <c r="X110" s="41">
        <v>0.3</v>
      </c>
      <c r="Y110" s="41">
        <v>0.5</v>
      </c>
      <c r="Z110" s="40" t="b">
        <v>0</v>
      </c>
      <c r="AA110" s="40" t="b">
        <v>1</v>
      </c>
      <c r="AB110" s="40" t="b">
        <v>0</v>
      </c>
      <c r="AC110" s="40" t="b">
        <v>0</v>
      </c>
      <c r="AD110" s="41" t="s">
        <v>4233</v>
      </c>
      <c r="AE110" s="41" t="s">
        <v>4234</v>
      </c>
      <c r="AF110" s="41">
        <v>-2.7899182870932</v>
      </c>
      <c r="AG110" s="42">
        <v>197.9219</v>
      </c>
      <c r="AH110" s="42">
        <v>1.17E30</v>
      </c>
      <c r="AI110" s="46">
        <v>-0.02813</v>
      </c>
      <c r="AJ110" s="40" t="s">
        <v>4235</v>
      </c>
      <c r="AK110" s="40" t="s">
        <v>4236</v>
      </c>
      <c r="AL110" s="41">
        <v>17373.0</v>
      </c>
      <c r="AM110" s="40" t="s">
        <v>1382</v>
      </c>
      <c r="AN110" s="40" t="s">
        <v>1383</v>
      </c>
      <c r="AO110" s="40" t="s">
        <v>3513</v>
      </c>
      <c r="AP110" s="40" t="s">
        <v>4237</v>
      </c>
      <c r="AQ110" s="40" t="s">
        <v>4238</v>
      </c>
      <c r="AR110" s="40" t="s">
        <v>4239</v>
      </c>
      <c r="AS110" s="42">
        <v>1.1E99</v>
      </c>
      <c r="AT110" s="42"/>
    </row>
    <row r="111">
      <c r="A111" s="41">
        <v>16.0</v>
      </c>
      <c r="B111" s="42">
        <v>1.67E9</v>
      </c>
      <c r="C111" s="41">
        <v>300162.0</v>
      </c>
      <c r="D111" s="40" t="s">
        <v>1201</v>
      </c>
      <c r="E111" s="41" t="str">
        <f>IFERROR(__xludf.DUMMYFUNCTION("split(split(D111,""Instance_"", FALSE),"".mat"",false)"),"100_2")</f>
        <v>100_2</v>
      </c>
      <c r="F111" s="41">
        <v>100.0</v>
      </c>
      <c r="G111" s="41">
        <v>25.0</v>
      </c>
      <c r="H111" s="41">
        <v>50.0</v>
      </c>
      <c r="I111" s="41">
        <v>-2.71358</v>
      </c>
      <c r="J111" s="41">
        <v>20000.0</v>
      </c>
      <c r="K111" s="41">
        <v>10000.0</v>
      </c>
      <c r="L111" s="41">
        <v>3600.0</v>
      </c>
      <c r="M111" s="41">
        <v>1800.0</v>
      </c>
      <c r="N111" s="41">
        <v>100.0</v>
      </c>
      <c r="O111" s="40" t="s">
        <v>1370</v>
      </c>
      <c r="P111" s="40" t="s">
        <v>1371</v>
      </c>
      <c r="Q111" s="40" t="s">
        <v>1372</v>
      </c>
      <c r="R111" s="40" t="s">
        <v>1373</v>
      </c>
      <c r="S111" s="40" t="b">
        <v>0</v>
      </c>
      <c r="T111" s="40" t="s">
        <v>1373</v>
      </c>
      <c r="U111" s="47" t="s">
        <v>212</v>
      </c>
      <c r="V111" s="41">
        <v>0.1</v>
      </c>
      <c r="W111" s="41">
        <v>0.9</v>
      </c>
      <c r="X111" s="41">
        <v>0.3</v>
      </c>
      <c r="Y111" s="41">
        <v>0.5</v>
      </c>
      <c r="Z111" s="40" t="b">
        <v>0</v>
      </c>
      <c r="AA111" s="40" t="b">
        <v>1</v>
      </c>
      <c r="AB111" s="40" t="b">
        <v>0</v>
      </c>
      <c r="AC111" s="40" t="b">
        <v>0</v>
      </c>
      <c r="AD111" s="41" t="s">
        <v>4240</v>
      </c>
      <c r="AE111" s="41" t="s">
        <v>4241</v>
      </c>
      <c r="AF111" s="41">
        <v>-2.75009511059884</v>
      </c>
      <c r="AG111" s="42">
        <v>182.0625</v>
      </c>
      <c r="AH111" s="42">
        <v>3.4E29</v>
      </c>
      <c r="AI111" s="46">
        <v>-0.01346</v>
      </c>
      <c r="AJ111" s="40" t="s">
        <v>4242</v>
      </c>
      <c r="AK111" s="40" t="s">
        <v>4243</v>
      </c>
      <c r="AL111" s="41">
        <v>15836.0</v>
      </c>
      <c r="AM111" s="40" t="s">
        <v>1382</v>
      </c>
      <c r="AN111" s="40" t="s">
        <v>1383</v>
      </c>
      <c r="AO111" s="40" t="s">
        <v>3513</v>
      </c>
      <c r="AP111" s="40" t="s">
        <v>4244</v>
      </c>
      <c r="AQ111" s="40" t="s">
        <v>4245</v>
      </c>
      <c r="AR111" s="40" t="s">
        <v>4246</v>
      </c>
      <c r="AS111" s="42">
        <v>1.0E98</v>
      </c>
      <c r="AT111" s="42"/>
    </row>
    <row r="112">
      <c r="A112" s="41">
        <v>27.0</v>
      </c>
      <c r="B112" s="42">
        <v>1.67E9</v>
      </c>
      <c r="C112" s="41">
        <v>128176.0</v>
      </c>
      <c r="D112" s="40" t="s">
        <v>1222</v>
      </c>
      <c r="E112" s="41" t="str">
        <f>IFERROR(__xludf.DUMMYFUNCTION("split(split(D112,""Instance_"", FALSE),"".mat"",false)"),"100_3")</f>
        <v>100_3</v>
      </c>
      <c r="F112" s="41">
        <v>100.0</v>
      </c>
      <c r="G112" s="41">
        <v>25.0</v>
      </c>
      <c r="H112" s="41">
        <v>50.0</v>
      </c>
      <c r="I112" s="41">
        <v>-2.65755</v>
      </c>
      <c r="J112" s="41">
        <v>20000.0</v>
      </c>
      <c r="K112" s="41">
        <v>10000.0</v>
      </c>
      <c r="L112" s="41">
        <v>3600.0</v>
      </c>
      <c r="M112" s="41">
        <v>1800.0</v>
      </c>
      <c r="N112" s="41">
        <v>100.0</v>
      </c>
      <c r="O112" s="40" t="s">
        <v>1370</v>
      </c>
      <c r="P112" s="40" t="s">
        <v>1371</v>
      </c>
      <c r="Q112" s="40" t="s">
        <v>1372</v>
      </c>
      <c r="R112" s="40" t="s">
        <v>1373</v>
      </c>
      <c r="S112" s="40" t="b">
        <v>0</v>
      </c>
      <c r="T112" s="40" t="s">
        <v>1373</v>
      </c>
      <c r="U112" s="47" t="s">
        <v>212</v>
      </c>
      <c r="V112" s="41">
        <v>0.1</v>
      </c>
      <c r="W112" s="41">
        <v>0.9</v>
      </c>
      <c r="X112" s="41">
        <v>0.3</v>
      </c>
      <c r="Y112" s="41">
        <v>0.5</v>
      </c>
      <c r="Z112" s="40" t="b">
        <v>0</v>
      </c>
      <c r="AA112" s="40" t="b">
        <v>1</v>
      </c>
      <c r="AB112" s="40" t="b">
        <v>0</v>
      </c>
      <c r="AC112" s="40" t="b">
        <v>0</v>
      </c>
      <c r="AD112" s="41" t="s">
        <v>4247</v>
      </c>
      <c r="AE112" s="41" t="s">
        <v>4248</v>
      </c>
      <c r="AF112" s="41">
        <v>-2.79575798885911</v>
      </c>
      <c r="AG112" s="42">
        <v>142.4064</v>
      </c>
      <c r="AH112" s="42">
        <v>8.52E29</v>
      </c>
      <c r="AI112" s="46">
        <v>-0.05201</v>
      </c>
      <c r="AJ112" s="40" t="s">
        <v>4249</v>
      </c>
      <c r="AK112" s="40" t="s">
        <v>4250</v>
      </c>
      <c r="AL112" s="41">
        <v>12413.0</v>
      </c>
      <c r="AM112" s="40" t="s">
        <v>1382</v>
      </c>
      <c r="AN112" s="40" t="s">
        <v>1383</v>
      </c>
      <c r="AO112" s="40" t="s">
        <v>3513</v>
      </c>
      <c r="AP112" s="40" t="s">
        <v>4251</v>
      </c>
      <c r="AQ112" s="40" t="s">
        <v>4252</v>
      </c>
      <c r="AR112" s="40" t="s">
        <v>4253</v>
      </c>
      <c r="AS112" s="42">
        <v>1.0E99</v>
      </c>
      <c r="AT112" s="42"/>
    </row>
    <row r="113">
      <c r="A113" s="41">
        <v>25.0</v>
      </c>
      <c r="B113" s="42">
        <v>1.67E9</v>
      </c>
      <c r="C113" s="41">
        <v>717285.0</v>
      </c>
      <c r="D113" s="40" t="s">
        <v>1222</v>
      </c>
      <c r="E113" s="41" t="str">
        <f>IFERROR(__xludf.DUMMYFUNCTION("split(split(D113,""Instance_"", FALSE),"".mat"",false)"),"100_3")</f>
        <v>100_3</v>
      </c>
      <c r="F113" s="41">
        <v>100.0</v>
      </c>
      <c r="G113" s="41">
        <v>25.0</v>
      </c>
      <c r="H113" s="41">
        <v>50.0</v>
      </c>
      <c r="I113" s="41">
        <v>-2.65755</v>
      </c>
      <c r="J113" s="41">
        <v>20000.0</v>
      </c>
      <c r="K113" s="41">
        <v>10000.0</v>
      </c>
      <c r="L113" s="41">
        <v>3600.0</v>
      </c>
      <c r="M113" s="41">
        <v>1800.0</v>
      </c>
      <c r="N113" s="41">
        <v>100.0</v>
      </c>
      <c r="O113" s="40" t="s">
        <v>1370</v>
      </c>
      <c r="P113" s="40" t="s">
        <v>1371</v>
      </c>
      <c r="Q113" s="40" t="s">
        <v>1372</v>
      </c>
      <c r="R113" s="40" t="s">
        <v>1373</v>
      </c>
      <c r="S113" s="40" t="b">
        <v>0</v>
      </c>
      <c r="T113" s="40" t="s">
        <v>1373</v>
      </c>
      <c r="U113" s="47" t="s">
        <v>212</v>
      </c>
      <c r="V113" s="41">
        <v>0.1</v>
      </c>
      <c r="W113" s="41">
        <v>0.9</v>
      </c>
      <c r="X113" s="41">
        <v>0.3</v>
      </c>
      <c r="Y113" s="41">
        <v>0.5</v>
      </c>
      <c r="Z113" s="40" t="b">
        <v>0</v>
      </c>
      <c r="AA113" s="40" t="b">
        <v>1</v>
      </c>
      <c r="AB113" s="40" t="b">
        <v>0</v>
      </c>
      <c r="AC113" s="40" t="b">
        <v>0</v>
      </c>
      <c r="AD113" s="41" t="s">
        <v>4254</v>
      </c>
      <c r="AE113" s="41" t="s">
        <v>4255</v>
      </c>
      <c r="AF113" s="41">
        <v>-2.70475732345559</v>
      </c>
      <c r="AG113" s="42">
        <v>181.6407</v>
      </c>
      <c r="AH113" s="42">
        <v>2.78E29</v>
      </c>
      <c r="AI113" s="46">
        <v>-0.01776</v>
      </c>
      <c r="AJ113" s="40" t="s">
        <v>4256</v>
      </c>
      <c r="AK113" s="40" t="s">
        <v>4257</v>
      </c>
      <c r="AL113" s="41">
        <v>15864.0</v>
      </c>
      <c r="AM113" s="40" t="s">
        <v>1382</v>
      </c>
      <c r="AN113" s="40" t="s">
        <v>1383</v>
      </c>
      <c r="AO113" s="40" t="s">
        <v>3513</v>
      </c>
      <c r="AP113" s="40" t="s">
        <v>4258</v>
      </c>
      <c r="AQ113" s="40" t="s">
        <v>4259</v>
      </c>
      <c r="AR113" s="40" t="s">
        <v>4260</v>
      </c>
      <c r="AS113" s="42">
        <v>1.11E97</v>
      </c>
      <c r="AT113" s="42"/>
    </row>
    <row r="114">
      <c r="A114" s="41">
        <v>22.0</v>
      </c>
      <c r="B114" s="42">
        <v>1.67E9</v>
      </c>
      <c r="C114" s="41">
        <v>378036.0</v>
      </c>
      <c r="D114" s="40" t="s">
        <v>1222</v>
      </c>
      <c r="E114" s="41" t="str">
        <f>IFERROR(__xludf.DUMMYFUNCTION("split(split(D114,""Instance_"", FALSE),"".mat"",false)"),"100_3")</f>
        <v>100_3</v>
      </c>
      <c r="F114" s="41">
        <v>100.0</v>
      </c>
      <c r="G114" s="41">
        <v>25.0</v>
      </c>
      <c r="H114" s="41">
        <v>50.0</v>
      </c>
      <c r="I114" s="41">
        <v>-2.65755</v>
      </c>
      <c r="J114" s="41">
        <v>20000.0</v>
      </c>
      <c r="K114" s="41">
        <v>10000.0</v>
      </c>
      <c r="L114" s="41">
        <v>3600.0</v>
      </c>
      <c r="M114" s="41">
        <v>1800.0</v>
      </c>
      <c r="N114" s="41">
        <v>100.0</v>
      </c>
      <c r="O114" s="40" t="s">
        <v>1370</v>
      </c>
      <c r="P114" s="40" t="s">
        <v>1371</v>
      </c>
      <c r="Q114" s="40" t="s">
        <v>1372</v>
      </c>
      <c r="R114" s="40" t="s">
        <v>1373</v>
      </c>
      <c r="S114" s="40" t="b">
        <v>0</v>
      </c>
      <c r="T114" s="40" t="s">
        <v>1373</v>
      </c>
      <c r="U114" s="47" t="s">
        <v>212</v>
      </c>
      <c r="V114" s="41">
        <v>0.1</v>
      </c>
      <c r="W114" s="41">
        <v>0.9</v>
      </c>
      <c r="X114" s="41">
        <v>0.3</v>
      </c>
      <c r="Y114" s="41">
        <v>0.5</v>
      </c>
      <c r="Z114" s="40" t="b">
        <v>0</v>
      </c>
      <c r="AA114" s="40" t="b">
        <v>1</v>
      </c>
      <c r="AB114" s="40" t="b">
        <v>0</v>
      </c>
      <c r="AC114" s="40" t="b">
        <v>0</v>
      </c>
      <c r="AD114" s="41" t="s">
        <v>4261</v>
      </c>
      <c r="AE114" s="41" t="s">
        <v>4262</v>
      </c>
      <c r="AF114" s="41">
        <v>-2.69617874982032</v>
      </c>
      <c r="AG114" s="42">
        <v>177.8125</v>
      </c>
      <c r="AH114" s="42">
        <v>1.27E29</v>
      </c>
      <c r="AI114" s="46">
        <v>-0.01454</v>
      </c>
      <c r="AJ114" s="40" t="s">
        <v>4263</v>
      </c>
      <c r="AK114" s="40" t="s">
        <v>4264</v>
      </c>
      <c r="AL114" s="41">
        <v>15731.0</v>
      </c>
      <c r="AM114" s="40" t="s">
        <v>1382</v>
      </c>
      <c r="AN114" s="40" t="s">
        <v>1383</v>
      </c>
      <c r="AO114" s="40" t="s">
        <v>3513</v>
      </c>
      <c r="AP114" s="40" t="s">
        <v>4265</v>
      </c>
      <c r="AQ114" s="40" t="s">
        <v>4266</v>
      </c>
      <c r="AR114" s="40" t="s">
        <v>4267</v>
      </c>
      <c r="AS114" s="42">
        <v>1.1E96</v>
      </c>
      <c r="AT114" s="42"/>
    </row>
    <row r="115">
      <c r="A115" s="41">
        <v>20.0</v>
      </c>
      <c r="B115" s="42">
        <v>1.67E9</v>
      </c>
      <c r="C115" s="41">
        <v>890308.0</v>
      </c>
      <c r="D115" s="40" t="s">
        <v>1222</v>
      </c>
      <c r="E115" s="41" t="str">
        <f>IFERROR(__xludf.DUMMYFUNCTION("split(split(D115,""Instance_"", FALSE),"".mat"",false)"),"100_3")</f>
        <v>100_3</v>
      </c>
      <c r="F115" s="41">
        <v>100.0</v>
      </c>
      <c r="G115" s="41">
        <v>25.0</v>
      </c>
      <c r="H115" s="41">
        <v>50.0</v>
      </c>
      <c r="I115" s="41">
        <v>-2.65755</v>
      </c>
      <c r="J115" s="41">
        <v>20000.0</v>
      </c>
      <c r="K115" s="41">
        <v>10000.0</v>
      </c>
      <c r="L115" s="41">
        <v>3600.0</v>
      </c>
      <c r="M115" s="41">
        <v>1800.0</v>
      </c>
      <c r="N115" s="41">
        <v>100.0</v>
      </c>
      <c r="O115" s="40" t="s">
        <v>1370</v>
      </c>
      <c r="P115" s="40" t="s">
        <v>1371</v>
      </c>
      <c r="Q115" s="40" t="s">
        <v>1372</v>
      </c>
      <c r="R115" s="40" t="s">
        <v>1373</v>
      </c>
      <c r="S115" s="40" t="b">
        <v>0</v>
      </c>
      <c r="T115" s="40" t="s">
        <v>1373</v>
      </c>
      <c r="U115" s="47" t="s">
        <v>212</v>
      </c>
      <c r="V115" s="41">
        <v>0.1</v>
      </c>
      <c r="W115" s="41">
        <v>0.9</v>
      </c>
      <c r="X115" s="41">
        <v>0.3</v>
      </c>
      <c r="Y115" s="41">
        <v>0.5</v>
      </c>
      <c r="Z115" s="40" t="b">
        <v>0</v>
      </c>
      <c r="AA115" s="40" t="b">
        <v>1</v>
      </c>
      <c r="AB115" s="40" t="b">
        <v>0</v>
      </c>
      <c r="AC115" s="40" t="b">
        <v>0</v>
      </c>
      <c r="AD115" s="41" t="s">
        <v>4268</v>
      </c>
      <c r="AE115" s="41" t="s">
        <v>4269</v>
      </c>
      <c r="AF115" s="41">
        <v>-2.69429104784414</v>
      </c>
      <c r="AG115" s="42">
        <v>223.766</v>
      </c>
      <c r="AH115" s="42">
        <v>1.08E30</v>
      </c>
      <c r="AI115" s="46">
        <v>-0.01383</v>
      </c>
      <c r="AJ115" s="40" t="s">
        <v>4270</v>
      </c>
      <c r="AK115" s="40" t="s">
        <v>4271</v>
      </c>
      <c r="AL115" s="41">
        <v>19611.0</v>
      </c>
      <c r="AM115" s="40" t="s">
        <v>1382</v>
      </c>
      <c r="AN115" s="40" t="s">
        <v>1383</v>
      </c>
      <c r="AO115" s="40" t="s">
        <v>3513</v>
      </c>
      <c r="AP115" s="40" t="s">
        <v>4272</v>
      </c>
      <c r="AQ115" s="40" t="s">
        <v>4273</v>
      </c>
      <c r="AR115" s="40" t="s">
        <v>4274</v>
      </c>
      <c r="AS115" s="42">
        <v>1.1E99</v>
      </c>
      <c r="AT115" s="42"/>
    </row>
    <row r="116">
      <c r="A116" s="41">
        <v>24.0</v>
      </c>
      <c r="B116" s="42">
        <v>1.67E9</v>
      </c>
      <c r="C116" s="41">
        <v>278853.0</v>
      </c>
      <c r="D116" s="40" t="s">
        <v>1222</v>
      </c>
      <c r="E116" s="41" t="str">
        <f>IFERROR(__xludf.DUMMYFUNCTION("split(split(D116,""Instance_"", FALSE),"".mat"",false)"),"100_3")</f>
        <v>100_3</v>
      </c>
      <c r="F116" s="41">
        <v>100.0</v>
      </c>
      <c r="G116" s="41">
        <v>25.0</v>
      </c>
      <c r="H116" s="41">
        <v>50.0</v>
      </c>
      <c r="I116" s="41">
        <v>-2.65755</v>
      </c>
      <c r="J116" s="41">
        <v>20000.0</v>
      </c>
      <c r="K116" s="41">
        <v>10000.0</v>
      </c>
      <c r="L116" s="41">
        <v>3600.0</v>
      </c>
      <c r="M116" s="41">
        <v>1800.0</v>
      </c>
      <c r="N116" s="41">
        <v>100.0</v>
      </c>
      <c r="O116" s="40" t="s">
        <v>1370</v>
      </c>
      <c r="P116" s="40" t="s">
        <v>1371</v>
      </c>
      <c r="Q116" s="40" t="s">
        <v>1372</v>
      </c>
      <c r="R116" s="40" t="s">
        <v>1373</v>
      </c>
      <c r="S116" s="40" t="b">
        <v>0</v>
      </c>
      <c r="T116" s="40" t="s">
        <v>1373</v>
      </c>
      <c r="U116" s="47" t="s">
        <v>212</v>
      </c>
      <c r="V116" s="41">
        <v>0.1</v>
      </c>
      <c r="W116" s="41">
        <v>0.9</v>
      </c>
      <c r="X116" s="41">
        <v>0.3</v>
      </c>
      <c r="Y116" s="41">
        <v>0.5</v>
      </c>
      <c r="Z116" s="40" t="b">
        <v>0</v>
      </c>
      <c r="AA116" s="40" t="b">
        <v>1</v>
      </c>
      <c r="AB116" s="40" t="b">
        <v>0</v>
      </c>
      <c r="AC116" s="40" t="b">
        <v>0</v>
      </c>
      <c r="AD116" s="41" t="s">
        <v>4275</v>
      </c>
      <c r="AE116" s="41" t="s">
        <v>4276</v>
      </c>
      <c r="AF116" s="41">
        <v>-2.64888420947706</v>
      </c>
      <c r="AG116" s="42">
        <v>228.2813</v>
      </c>
      <c r="AH116" s="42">
        <v>7.56E29</v>
      </c>
      <c r="AI116" s="46">
        <v>0.00326</v>
      </c>
      <c r="AJ116" s="40" t="s">
        <v>4277</v>
      </c>
      <c r="AK116" s="40" t="s">
        <v>4278</v>
      </c>
      <c r="AL116" s="41">
        <v>20000.0</v>
      </c>
      <c r="AM116" s="40" t="s">
        <v>216</v>
      </c>
      <c r="AN116" s="40" t="s">
        <v>1383</v>
      </c>
      <c r="AO116" s="40" t="s">
        <v>3513</v>
      </c>
      <c r="AP116" s="40" t="s">
        <v>4279</v>
      </c>
      <c r="AQ116" s="40" t="s">
        <v>4280</v>
      </c>
      <c r="AR116" s="40" t="s">
        <v>4281</v>
      </c>
      <c r="AS116" s="42">
        <v>1.0E99</v>
      </c>
      <c r="AT116" s="42"/>
    </row>
    <row r="117">
      <c r="A117" s="41">
        <v>21.0</v>
      </c>
      <c r="B117" s="42">
        <v>1.67E9</v>
      </c>
      <c r="C117" s="41">
        <v>996947.0</v>
      </c>
      <c r="D117" s="40" t="s">
        <v>1222</v>
      </c>
      <c r="E117" s="41" t="str">
        <f>IFERROR(__xludf.DUMMYFUNCTION("split(split(D117,""Instance_"", FALSE),"".mat"",false)"),"100_3")</f>
        <v>100_3</v>
      </c>
      <c r="F117" s="41">
        <v>100.0</v>
      </c>
      <c r="G117" s="41">
        <v>25.0</v>
      </c>
      <c r="H117" s="41">
        <v>50.0</v>
      </c>
      <c r="I117" s="41">
        <v>-2.65755</v>
      </c>
      <c r="J117" s="41">
        <v>20000.0</v>
      </c>
      <c r="K117" s="41">
        <v>10000.0</v>
      </c>
      <c r="L117" s="41">
        <v>3600.0</v>
      </c>
      <c r="M117" s="41">
        <v>1800.0</v>
      </c>
      <c r="N117" s="41">
        <v>100.0</v>
      </c>
      <c r="O117" s="40" t="s">
        <v>1370</v>
      </c>
      <c r="P117" s="40" t="s">
        <v>1371</v>
      </c>
      <c r="Q117" s="40" t="s">
        <v>1372</v>
      </c>
      <c r="R117" s="40" t="s">
        <v>1373</v>
      </c>
      <c r="S117" s="40" t="b">
        <v>0</v>
      </c>
      <c r="T117" s="40" t="s">
        <v>1373</v>
      </c>
      <c r="U117" s="47" t="s">
        <v>212</v>
      </c>
      <c r="V117" s="41">
        <v>0.1</v>
      </c>
      <c r="W117" s="41">
        <v>0.9</v>
      </c>
      <c r="X117" s="41">
        <v>0.3</v>
      </c>
      <c r="Y117" s="41">
        <v>0.5</v>
      </c>
      <c r="Z117" s="40" t="b">
        <v>0</v>
      </c>
      <c r="AA117" s="40" t="b">
        <v>1</v>
      </c>
      <c r="AB117" s="40" t="b">
        <v>0</v>
      </c>
      <c r="AC117" s="40" t="b">
        <v>0</v>
      </c>
      <c r="AD117" s="41" t="s">
        <v>4282</v>
      </c>
      <c r="AE117" s="41" t="s">
        <v>4283</v>
      </c>
      <c r="AF117" s="41">
        <v>-2.62774071208607</v>
      </c>
      <c r="AG117" s="42">
        <v>165.0313</v>
      </c>
      <c r="AH117" s="42">
        <v>9.79E29</v>
      </c>
      <c r="AI117" s="46">
        <v>0.011216</v>
      </c>
      <c r="AJ117" s="40" t="s">
        <v>4284</v>
      </c>
      <c r="AK117" s="40" t="s">
        <v>4285</v>
      </c>
      <c r="AL117" s="41">
        <v>14398.0</v>
      </c>
      <c r="AM117" s="40" t="s">
        <v>1382</v>
      </c>
      <c r="AN117" s="40" t="s">
        <v>1383</v>
      </c>
      <c r="AO117" s="40" t="s">
        <v>3513</v>
      </c>
      <c r="AP117" s="40" t="s">
        <v>4286</v>
      </c>
      <c r="AQ117" s="40" t="s">
        <v>4287</v>
      </c>
      <c r="AR117" s="40" t="s">
        <v>4288</v>
      </c>
      <c r="AS117" s="42">
        <v>1.1E99</v>
      </c>
      <c r="AT117" s="42"/>
    </row>
    <row r="118">
      <c r="A118" s="41">
        <v>23.0</v>
      </c>
      <c r="B118" s="42">
        <v>1.67E9</v>
      </c>
      <c r="C118" s="41">
        <v>73926.0</v>
      </c>
      <c r="D118" s="40" t="s">
        <v>1222</v>
      </c>
      <c r="E118" s="41" t="str">
        <f>IFERROR(__xludf.DUMMYFUNCTION("split(split(D118,""Instance_"", FALSE),"".mat"",false)"),"100_3")</f>
        <v>100_3</v>
      </c>
      <c r="F118" s="41">
        <v>100.0</v>
      </c>
      <c r="G118" s="41">
        <v>25.0</v>
      </c>
      <c r="H118" s="41">
        <v>50.0</v>
      </c>
      <c r="I118" s="41">
        <v>-2.65755</v>
      </c>
      <c r="J118" s="41">
        <v>20000.0</v>
      </c>
      <c r="K118" s="41">
        <v>10000.0</v>
      </c>
      <c r="L118" s="41">
        <v>3600.0</v>
      </c>
      <c r="M118" s="41">
        <v>1800.0</v>
      </c>
      <c r="N118" s="41">
        <v>100.0</v>
      </c>
      <c r="O118" s="40" t="s">
        <v>1370</v>
      </c>
      <c r="P118" s="40" t="s">
        <v>1371</v>
      </c>
      <c r="Q118" s="40" t="s">
        <v>1372</v>
      </c>
      <c r="R118" s="40" t="s">
        <v>1373</v>
      </c>
      <c r="S118" s="40" t="b">
        <v>0</v>
      </c>
      <c r="T118" s="40" t="s">
        <v>1373</v>
      </c>
      <c r="U118" s="47" t="s">
        <v>212</v>
      </c>
      <c r="V118" s="41">
        <v>0.1</v>
      </c>
      <c r="W118" s="41">
        <v>0.9</v>
      </c>
      <c r="X118" s="41">
        <v>0.3</v>
      </c>
      <c r="Y118" s="41">
        <v>0.5</v>
      </c>
      <c r="Z118" s="40" t="b">
        <v>0</v>
      </c>
      <c r="AA118" s="40" t="b">
        <v>1</v>
      </c>
      <c r="AB118" s="40" t="b">
        <v>0</v>
      </c>
      <c r="AC118" s="40" t="b">
        <v>0</v>
      </c>
      <c r="AD118" s="41" t="s">
        <v>4289</v>
      </c>
      <c r="AE118" s="41" t="s">
        <v>4290</v>
      </c>
      <c r="AF118" s="41">
        <v>-2.59963603567284</v>
      </c>
      <c r="AG118" s="42">
        <v>177.8608</v>
      </c>
      <c r="AH118" s="42">
        <v>8.19E29</v>
      </c>
      <c r="AI118" s="46">
        <v>0.021791</v>
      </c>
      <c r="AJ118" s="40" t="s">
        <v>4291</v>
      </c>
      <c r="AK118" s="40" t="s">
        <v>4292</v>
      </c>
      <c r="AL118" s="41">
        <v>15607.0</v>
      </c>
      <c r="AM118" s="40" t="s">
        <v>1382</v>
      </c>
      <c r="AN118" s="40" t="s">
        <v>1383</v>
      </c>
      <c r="AO118" s="40" t="s">
        <v>3513</v>
      </c>
      <c r="AP118" s="40" t="s">
        <v>4293</v>
      </c>
      <c r="AQ118" s="40" t="s">
        <v>4294</v>
      </c>
      <c r="AR118" s="40" t="s">
        <v>4295</v>
      </c>
      <c r="AS118" s="42">
        <v>1.0E99</v>
      </c>
      <c r="AT118" s="42"/>
    </row>
    <row r="119">
      <c r="A119" s="41">
        <v>28.0</v>
      </c>
      <c r="B119" s="42">
        <v>1.67E9</v>
      </c>
      <c r="C119" s="41">
        <v>864944.0</v>
      </c>
      <c r="D119" s="40" t="s">
        <v>1222</v>
      </c>
      <c r="E119" s="41" t="str">
        <f>IFERROR(__xludf.DUMMYFUNCTION("split(split(D119,""Instance_"", FALSE),"".mat"",false)"),"100_3")</f>
        <v>100_3</v>
      </c>
      <c r="F119" s="41">
        <v>100.0</v>
      </c>
      <c r="G119" s="41">
        <v>25.0</v>
      </c>
      <c r="H119" s="41">
        <v>50.0</v>
      </c>
      <c r="I119" s="41">
        <v>-2.65755</v>
      </c>
      <c r="J119" s="41">
        <v>20000.0</v>
      </c>
      <c r="K119" s="41">
        <v>10000.0</v>
      </c>
      <c r="L119" s="41">
        <v>3600.0</v>
      </c>
      <c r="M119" s="41">
        <v>1800.0</v>
      </c>
      <c r="N119" s="41">
        <v>100.0</v>
      </c>
      <c r="O119" s="40" t="s">
        <v>1370</v>
      </c>
      <c r="P119" s="40" t="s">
        <v>1371</v>
      </c>
      <c r="Q119" s="40" t="s">
        <v>1372</v>
      </c>
      <c r="R119" s="40" t="s">
        <v>1373</v>
      </c>
      <c r="S119" s="40" t="b">
        <v>0</v>
      </c>
      <c r="T119" s="40" t="s">
        <v>1373</v>
      </c>
      <c r="U119" s="47" t="s">
        <v>212</v>
      </c>
      <c r="V119" s="41">
        <v>0.1</v>
      </c>
      <c r="W119" s="41">
        <v>0.9</v>
      </c>
      <c r="X119" s="41">
        <v>0.3</v>
      </c>
      <c r="Y119" s="41">
        <v>0.5</v>
      </c>
      <c r="Z119" s="40" t="b">
        <v>0</v>
      </c>
      <c r="AA119" s="40" t="b">
        <v>1</v>
      </c>
      <c r="AB119" s="40" t="b">
        <v>0</v>
      </c>
      <c r="AC119" s="40" t="b">
        <v>0</v>
      </c>
      <c r="AD119" s="41" t="s">
        <v>4296</v>
      </c>
      <c r="AE119" s="41" t="s">
        <v>4297</v>
      </c>
      <c r="AF119" s="41">
        <v>-2.59626023654641</v>
      </c>
      <c r="AG119" s="42">
        <v>145.3751</v>
      </c>
      <c r="AH119" s="42">
        <v>1.22E30</v>
      </c>
      <c r="AI119" s="46">
        <v>0.023061</v>
      </c>
      <c r="AJ119" s="40" t="s">
        <v>4298</v>
      </c>
      <c r="AK119" s="40" t="s">
        <v>4299</v>
      </c>
      <c r="AL119" s="41">
        <v>12818.0</v>
      </c>
      <c r="AM119" s="40" t="s">
        <v>1382</v>
      </c>
      <c r="AN119" s="40" t="s">
        <v>1383</v>
      </c>
      <c r="AO119" s="40" t="s">
        <v>3513</v>
      </c>
      <c r="AP119" s="40" t="s">
        <v>4300</v>
      </c>
      <c r="AQ119" s="40" t="s">
        <v>4301</v>
      </c>
      <c r="AR119" s="40" t="s">
        <v>4302</v>
      </c>
      <c r="AS119" s="42">
        <v>1.1E99</v>
      </c>
      <c r="AT119" s="42"/>
    </row>
    <row r="120">
      <c r="A120" s="41">
        <v>29.0</v>
      </c>
      <c r="B120" s="42">
        <v>1.67E9</v>
      </c>
      <c r="C120" s="41">
        <v>329781.0</v>
      </c>
      <c r="D120" s="40" t="s">
        <v>1222</v>
      </c>
      <c r="E120" s="41" t="str">
        <f>IFERROR(__xludf.DUMMYFUNCTION("split(split(D120,""Instance_"", FALSE),"".mat"",false)"),"100_3")</f>
        <v>100_3</v>
      </c>
      <c r="F120" s="41">
        <v>100.0</v>
      </c>
      <c r="G120" s="41">
        <v>25.0</v>
      </c>
      <c r="H120" s="41">
        <v>50.0</v>
      </c>
      <c r="I120" s="41">
        <v>-2.65755</v>
      </c>
      <c r="J120" s="41">
        <v>20000.0</v>
      </c>
      <c r="K120" s="41">
        <v>10000.0</v>
      </c>
      <c r="L120" s="41">
        <v>3600.0</v>
      </c>
      <c r="M120" s="41">
        <v>1800.0</v>
      </c>
      <c r="N120" s="41">
        <v>100.0</v>
      </c>
      <c r="O120" s="40" t="s">
        <v>1370</v>
      </c>
      <c r="P120" s="40" t="s">
        <v>1371</v>
      </c>
      <c r="Q120" s="40" t="s">
        <v>1372</v>
      </c>
      <c r="R120" s="40" t="s">
        <v>1373</v>
      </c>
      <c r="S120" s="40" t="b">
        <v>0</v>
      </c>
      <c r="T120" s="40" t="s">
        <v>1373</v>
      </c>
      <c r="U120" s="47" t="s">
        <v>212</v>
      </c>
      <c r="V120" s="41">
        <v>0.1</v>
      </c>
      <c r="W120" s="41">
        <v>0.9</v>
      </c>
      <c r="X120" s="41">
        <v>0.3</v>
      </c>
      <c r="Y120" s="41">
        <v>0.5</v>
      </c>
      <c r="Z120" s="40" t="b">
        <v>0</v>
      </c>
      <c r="AA120" s="40" t="b">
        <v>1</v>
      </c>
      <c r="AB120" s="40" t="b">
        <v>0</v>
      </c>
      <c r="AC120" s="40" t="b">
        <v>0</v>
      </c>
      <c r="AD120" s="41" t="s">
        <v>1246</v>
      </c>
      <c r="AE120" s="41" t="s">
        <v>4303</v>
      </c>
      <c r="AF120" s="41">
        <v>-2.5780004511699</v>
      </c>
      <c r="AG120" s="42">
        <v>152.8439</v>
      </c>
      <c r="AH120" s="42">
        <v>1.2E30</v>
      </c>
      <c r="AI120" s="46">
        <v>0.029932</v>
      </c>
      <c r="AJ120" s="40" t="s">
        <v>4304</v>
      </c>
      <c r="AK120" s="40" t="s">
        <v>4305</v>
      </c>
      <c r="AL120" s="41">
        <v>13444.0</v>
      </c>
      <c r="AM120" s="40" t="s">
        <v>1382</v>
      </c>
      <c r="AN120" s="40" t="s">
        <v>1383</v>
      </c>
      <c r="AO120" s="40" t="s">
        <v>3513</v>
      </c>
      <c r="AP120" s="40" t="s">
        <v>4306</v>
      </c>
      <c r="AQ120" s="40" t="s">
        <v>4307</v>
      </c>
      <c r="AR120" s="40" t="s">
        <v>4308</v>
      </c>
      <c r="AS120" s="42">
        <v>1.1E99</v>
      </c>
      <c r="AT120" s="42"/>
    </row>
    <row r="121">
      <c r="A121" s="41">
        <v>26.0</v>
      </c>
      <c r="B121" s="42">
        <v>1.67E9</v>
      </c>
      <c r="C121" s="41">
        <v>210829.0</v>
      </c>
      <c r="D121" s="40" t="s">
        <v>1222</v>
      </c>
      <c r="E121" s="41" t="str">
        <f>IFERROR(__xludf.DUMMYFUNCTION("split(split(D121,""Instance_"", FALSE),"".mat"",false)"),"100_3")</f>
        <v>100_3</v>
      </c>
      <c r="F121" s="41">
        <v>100.0</v>
      </c>
      <c r="G121" s="41">
        <v>25.0</v>
      </c>
      <c r="H121" s="41">
        <v>50.0</v>
      </c>
      <c r="I121" s="41">
        <v>-2.65755</v>
      </c>
      <c r="J121" s="41">
        <v>20000.0</v>
      </c>
      <c r="K121" s="41">
        <v>10000.0</v>
      </c>
      <c r="L121" s="41">
        <v>3600.0</v>
      </c>
      <c r="M121" s="41">
        <v>1800.0</v>
      </c>
      <c r="N121" s="41">
        <v>100.0</v>
      </c>
      <c r="O121" s="40" t="s">
        <v>1370</v>
      </c>
      <c r="P121" s="40" t="s">
        <v>1371</v>
      </c>
      <c r="Q121" s="40" t="s">
        <v>1372</v>
      </c>
      <c r="R121" s="40" t="s">
        <v>1373</v>
      </c>
      <c r="S121" s="40" t="b">
        <v>0</v>
      </c>
      <c r="T121" s="40" t="s">
        <v>1373</v>
      </c>
      <c r="U121" s="47" t="s">
        <v>212</v>
      </c>
      <c r="V121" s="41">
        <v>0.1</v>
      </c>
      <c r="W121" s="41">
        <v>0.9</v>
      </c>
      <c r="X121" s="41">
        <v>0.3</v>
      </c>
      <c r="Y121" s="41">
        <v>0.5</v>
      </c>
      <c r="Z121" s="40" t="b">
        <v>0</v>
      </c>
      <c r="AA121" s="40" t="b">
        <v>1</v>
      </c>
      <c r="AB121" s="40" t="b">
        <v>0</v>
      </c>
      <c r="AC121" s="40" t="b">
        <v>0</v>
      </c>
      <c r="AD121" s="41" t="s">
        <v>4309</v>
      </c>
      <c r="AE121" s="41" t="s">
        <v>4310</v>
      </c>
      <c r="AF121" s="41">
        <v>-2.57548362074701</v>
      </c>
      <c r="AG121" s="42">
        <v>169.8437</v>
      </c>
      <c r="AH121" s="42">
        <v>2.64E29</v>
      </c>
      <c r="AI121" s="46">
        <v>0.030879</v>
      </c>
      <c r="AJ121" s="40" t="s">
        <v>4311</v>
      </c>
      <c r="AK121" s="40" t="s">
        <v>4312</v>
      </c>
      <c r="AL121" s="41">
        <v>14787.0</v>
      </c>
      <c r="AM121" s="40" t="s">
        <v>1382</v>
      </c>
      <c r="AN121" s="40" t="s">
        <v>1383</v>
      </c>
      <c r="AO121" s="40" t="s">
        <v>3513</v>
      </c>
      <c r="AP121" s="40" t="s">
        <v>4313</v>
      </c>
      <c r="AQ121" s="40" t="s">
        <v>4314</v>
      </c>
      <c r="AR121" s="40" t="s">
        <v>4315</v>
      </c>
      <c r="AS121" s="42">
        <v>1.1E97</v>
      </c>
      <c r="AT121" s="42"/>
    </row>
    <row r="122">
      <c r="A122" s="41">
        <v>36.0</v>
      </c>
      <c r="B122" s="42">
        <v>1.67E9</v>
      </c>
      <c r="C122" s="41">
        <v>2752.0</v>
      </c>
      <c r="D122" s="40" t="s">
        <v>1243</v>
      </c>
      <c r="E122" s="41" t="str">
        <f>IFERROR(__xludf.DUMMYFUNCTION("split(split(D122,""Instance_"", FALSE),"".mat"",false)"),"140_1")</f>
        <v>140_1</v>
      </c>
      <c r="F122" s="41">
        <v>140.0</v>
      </c>
      <c r="G122" s="41">
        <v>35.0</v>
      </c>
      <c r="H122" s="41">
        <v>70.0</v>
      </c>
      <c r="I122" s="41">
        <v>-3.07733</v>
      </c>
      <c r="J122" s="41">
        <v>20000.0</v>
      </c>
      <c r="K122" s="41">
        <v>10000.0</v>
      </c>
      <c r="L122" s="41">
        <v>3600.0</v>
      </c>
      <c r="M122" s="41">
        <v>1800.0</v>
      </c>
      <c r="N122" s="41">
        <v>100.0</v>
      </c>
      <c r="O122" s="40" t="s">
        <v>1370</v>
      </c>
      <c r="P122" s="40" t="s">
        <v>1371</v>
      </c>
      <c r="Q122" s="40" t="s">
        <v>1372</v>
      </c>
      <c r="R122" s="40" t="s">
        <v>1373</v>
      </c>
      <c r="S122" s="40" t="b">
        <v>0</v>
      </c>
      <c r="T122" s="40" t="s">
        <v>1373</v>
      </c>
      <c r="U122" s="47" t="s">
        <v>212</v>
      </c>
      <c r="V122" s="41">
        <v>0.1</v>
      </c>
      <c r="W122" s="41">
        <v>0.9</v>
      </c>
      <c r="X122" s="41">
        <v>0.3</v>
      </c>
      <c r="Y122" s="41">
        <v>0.5</v>
      </c>
      <c r="Z122" s="40" t="b">
        <v>0</v>
      </c>
      <c r="AA122" s="40" t="b">
        <v>1</v>
      </c>
      <c r="AB122" s="40" t="b">
        <v>0</v>
      </c>
      <c r="AC122" s="40" t="b">
        <v>0</v>
      </c>
      <c r="AD122" s="41" t="s">
        <v>4316</v>
      </c>
      <c r="AE122" s="41" t="s">
        <v>4317</v>
      </c>
      <c r="AF122" s="41">
        <v>-3.25755119056864</v>
      </c>
      <c r="AG122" s="42">
        <v>445.4845</v>
      </c>
      <c r="AH122" s="42">
        <v>6.66E41</v>
      </c>
      <c r="AI122" s="46">
        <v>-0.05857</v>
      </c>
      <c r="AJ122" s="40" t="s">
        <v>4318</v>
      </c>
      <c r="AK122" s="40" t="s">
        <v>4319</v>
      </c>
      <c r="AL122" s="41">
        <v>20000.0</v>
      </c>
      <c r="AM122" s="40" t="s">
        <v>216</v>
      </c>
      <c r="AN122" s="40" t="s">
        <v>1383</v>
      </c>
      <c r="AO122" s="40" t="s">
        <v>3513</v>
      </c>
      <c r="AP122" s="40" t="s">
        <v>4320</v>
      </c>
      <c r="AQ122" s="40" t="s">
        <v>4321</v>
      </c>
      <c r="AR122" s="40" t="s">
        <v>4322</v>
      </c>
      <c r="AS122" s="42">
        <v>1.1E138</v>
      </c>
      <c r="AT122" s="42"/>
    </row>
    <row r="123">
      <c r="A123" s="41">
        <v>30.0</v>
      </c>
      <c r="B123" s="42">
        <v>1.67E9</v>
      </c>
      <c r="C123" s="41">
        <v>504686.0</v>
      </c>
      <c r="D123" s="40" t="s">
        <v>1243</v>
      </c>
      <c r="E123" s="41" t="str">
        <f>IFERROR(__xludf.DUMMYFUNCTION("split(split(D123,""Instance_"", FALSE),"".mat"",false)"),"140_1")</f>
        <v>140_1</v>
      </c>
      <c r="F123" s="41">
        <v>140.0</v>
      </c>
      <c r="G123" s="41">
        <v>35.0</v>
      </c>
      <c r="H123" s="41">
        <v>70.0</v>
      </c>
      <c r="I123" s="41">
        <v>-3.07733</v>
      </c>
      <c r="J123" s="41">
        <v>20000.0</v>
      </c>
      <c r="K123" s="41">
        <v>10000.0</v>
      </c>
      <c r="L123" s="41">
        <v>3600.0</v>
      </c>
      <c r="M123" s="41">
        <v>1800.0</v>
      </c>
      <c r="N123" s="41">
        <v>100.0</v>
      </c>
      <c r="O123" s="40" t="s">
        <v>1370</v>
      </c>
      <c r="P123" s="40" t="s">
        <v>1371</v>
      </c>
      <c r="Q123" s="40" t="s">
        <v>1372</v>
      </c>
      <c r="R123" s="40" t="s">
        <v>1373</v>
      </c>
      <c r="S123" s="40" t="b">
        <v>0</v>
      </c>
      <c r="T123" s="40" t="s">
        <v>1373</v>
      </c>
      <c r="U123" s="47" t="s">
        <v>212</v>
      </c>
      <c r="V123" s="41">
        <v>0.1</v>
      </c>
      <c r="W123" s="41">
        <v>0.9</v>
      </c>
      <c r="X123" s="41">
        <v>0.3</v>
      </c>
      <c r="Y123" s="41">
        <v>0.5</v>
      </c>
      <c r="Z123" s="40" t="b">
        <v>0</v>
      </c>
      <c r="AA123" s="40" t="b">
        <v>1</v>
      </c>
      <c r="AB123" s="40" t="b">
        <v>0</v>
      </c>
      <c r="AC123" s="40" t="b">
        <v>0</v>
      </c>
      <c r="AD123" s="41" t="s">
        <v>4323</v>
      </c>
      <c r="AE123" s="41" t="s">
        <v>4324</v>
      </c>
      <c r="AF123" s="41">
        <v>-3.21444492664385</v>
      </c>
      <c r="AG123" s="42">
        <v>434.3906</v>
      </c>
      <c r="AH123" s="42">
        <v>3.17E41</v>
      </c>
      <c r="AI123" s="46">
        <v>-0.04456</v>
      </c>
      <c r="AJ123" s="40" t="s">
        <v>4325</v>
      </c>
      <c r="AK123" s="40" t="s">
        <v>4326</v>
      </c>
      <c r="AL123" s="41">
        <v>19618.0</v>
      </c>
      <c r="AM123" s="40" t="s">
        <v>1382</v>
      </c>
      <c r="AN123" s="40" t="s">
        <v>1383</v>
      </c>
      <c r="AO123" s="40" t="s">
        <v>3513</v>
      </c>
      <c r="AP123" s="40" t="s">
        <v>4327</v>
      </c>
      <c r="AQ123" s="40" t="s">
        <v>4328</v>
      </c>
      <c r="AR123" s="40" t="s">
        <v>4329</v>
      </c>
      <c r="AS123" s="42">
        <v>1.1E137</v>
      </c>
      <c r="AT123" s="42"/>
    </row>
    <row r="124">
      <c r="A124" s="41">
        <v>37.0</v>
      </c>
      <c r="B124" s="42">
        <v>1.67E9</v>
      </c>
      <c r="C124" s="41">
        <v>378888.0</v>
      </c>
      <c r="D124" s="40" t="s">
        <v>1243</v>
      </c>
      <c r="E124" s="41" t="str">
        <f>IFERROR(__xludf.DUMMYFUNCTION("split(split(D124,""Instance_"", FALSE),"".mat"",false)"),"140_1")</f>
        <v>140_1</v>
      </c>
      <c r="F124" s="41">
        <v>140.0</v>
      </c>
      <c r="G124" s="41">
        <v>35.0</v>
      </c>
      <c r="H124" s="41">
        <v>70.0</v>
      </c>
      <c r="I124" s="41">
        <v>-3.07733</v>
      </c>
      <c r="J124" s="41">
        <v>20000.0</v>
      </c>
      <c r="K124" s="41">
        <v>10000.0</v>
      </c>
      <c r="L124" s="41">
        <v>3600.0</v>
      </c>
      <c r="M124" s="41">
        <v>1800.0</v>
      </c>
      <c r="N124" s="41">
        <v>100.0</v>
      </c>
      <c r="O124" s="40" t="s">
        <v>1370</v>
      </c>
      <c r="P124" s="40" t="s">
        <v>1371</v>
      </c>
      <c r="Q124" s="40" t="s">
        <v>1372</v>
      </c>
      <c r="R124" s="40" t="s">
        <v>1373</v>
      </c>
      <c r="S124" s="40" t="b">
        <v>0</v>
      </c>
      <c r="T124" s="40" t="s">
        <v>1373</v>
      </c>
      <c r="U124" s="47" t="s">
        <v>212</v>
      </c>
      <c r="V124" s="41">
        <v>0.1</v>
      </c>
      <c r="W124" s="41">
        <v>0.9</v>
      </c>
      <c r="X124" s="41">
        <v>0.3</v>
      </c>
      <c r="Y124" s="41">
        <v>0.5</v>
      </c>
      <c r="Z124" s="40" t="b">
        <v>0</v>
      </c>
      <c r="AA124" s="40" t="b">
        <v>1</v>
      </c>
      <c r="AB124" s="40" t="b">
        <v>0</v>
      </c>
      <c r="AC124" s="40" t="b">
        <v>0</v>
      </c>
      <c r="AD124" s="41" t="s">
        <v>4330</v>
      </c>
      <c r="AE124" s="41" t="s">
        <v>4331</v>
      </c>
      <c r="AF124" s="41">
        <v>-3.19337413700018</v>
      </c>
      <c r="AG124" s="42">
        <v>365.4845</v>
      </c>
      <c r="AH124" s="42">
        <v>9.77E41</v>
      </c>
      <c r="AI124" s="46">
        <v>-0.03771</v>
      </c>
      <c r="AJ124" s="40" t="s">
        <v>4332</v>
      </c>
      <c r="AK124" s="40" t="s">
        <v>4333</v>
      </c>
      <c r="AL124" s="41">
        <v>16484.0</v>
      </c>
      <c r="AM124" s="40" t="s">
        <v>1382</v>
      </c>
      <c r="AN124" s="40" t="s">
        <v>1383</v>
      </c>
      <c r="AO124" s="40" t="s">
        <v>3513</v>
      </c>
      <c r="AP124" s="40" t="s">
        <v>4334</v>
      </c>
      <c r="AQ124" s="40" t="s">
        <v>4335</v>
      </c>
      <c r="AR124" s="40" t="s">
        <v>4336</v>
      </c>
      <c r="AS124" s="42">
        <v>1.0E139</v>
      </c>
      <c r="AT124" s="42"/>
    </row>
    <row r="125">
      <c r="A125" s="41">
        <v>33.0</v>
      </c>
      <c r="B125" s="42">
        <v>1.67E9</v>
      </c>
      <c r="C125" s="41">
        <v>919681.0</v>
      </c>
      <c r="D125" s="40" t="s">
        <v>1243</v>
      </c>
      <c r="E125" s="41" t="str">
        <f>IFERROR(__xludf.DUMMYFUNCTION("split(split(D125,""Instance_"", FALSE),"".mat"",false)"),"140_1")</f>
        <v>140_1</v>
      </c>
      <c r="F125" s="41">
        <v>140.0</v>
      </c>
      <c r="G125" s="41">
        <v>35.0</v>
      </c>
      <c r="H125" s="41">
        <v>70.0</v>
      </c>
      <c r="I125" s="41">
        <v>-3.07733</v>
      </c>
      <c r="J125" s="41">
        <v>20000.0</v>
      </c>
      <c r="K125" s="41">
        <v>10000.0</v>
      </c>
      <c r="L125" s="41">
        <v>3600.0</v>
      </c>
      <c r="M125" s="41">
        <v>1800.0</v>
      </c>
      <c r="N125" s="41">
        <v>100.0</v>
      </c>
      <c r="O125" s="40" t="s">
        <v>1370</v>
      </c>
      <c r="P125" s="40" t="s">
        <v>1371</v>
      </c>
      <c r="Q125" s="40" t="s">
        <v>1372</v>
      </c>
      <c r="R125" s="40" t="s">
        <v>1373</v>
      </c>
      <c r="S125" s="40" t="b">
        <v>0</v>
      </c>
      <c r="T125" s="40" t="s">
        <v>1373</v>
      </c>
      <c r="U125" s="47" t="s">
        <v>212</v>
      </c>
      <c r="V125" s="41">
        <v>0.1</v>
      </c>
      <c r="W125" s="41">
        <v>0.9</v>
      </c>
      <c r="X125" s="41">
        <v>0.3</v>
      </c>
      <c r="Y125" s="41">
        <v>0.5</v>
      </c>
      <c r="Z125" s="40" t="b">
        <v>0</v>
      </c>
      <c r="AA125" s="40" t="b">
        <v>1</v>
      </c>
      <c r="AB125" s="40" t="b">
        <v>0</v>
      </c>
      <c r="AC125" s="40" t="b">
        <v>0</v>
      </c>
      <c r="AD125" s="41" t="s">
        <v>4337</v>
      </c>
      <c r="AE125" s="41" t="s">
        <v>4338</v>
      </c>
      <c r="AF125" s="41">
        <v>-3.18962483566596</v>
      </c>
      <c r="AG125" s="42">
        <v>393.3752</v>
      </c>
      <c r="AH125" s="42">
        <v>1.14E42</v>
      </c>
      <c r="AI125" s="46">
        <v>-0.03649</v>
      </c>
      <c r="AJ125" s="40" t="s">
        <v>4339</v>
      </c>
      <c r="AK125" s="40" t="s">
        <v>4340</v>
      </c>
      <c r="AL125" s="41">
        <v>17813.0</v>
      </c>
      <c r="AM125" s="40" t="s">
        <v>1382</v>
      </c>
      <c r="AN125" s="40" t="s">
        <v>1383</v>
      </c>
      <c r="AO125" s="40" t="s">
        <v>3513</v>
      </c>
      <c r="AP125" s="40" t="s">
        <v>4341</v>
      </c>
      <c r="AQ125" s="40" t="s">
        <v>4342</v>
      </c>
      <c r="AR125" s="40" t="s">
        <v>4343</v>
      </c>
      <c r="AS125" s="42">
        <v>1.1E139</v>
      </c>
      <c r="AT125" s="42"/>
    </row>
    <row r="126">
      <c r="A126" s="41">
        <v>39.0</v>
      </c>
      <c r="B126" s="42">
        <v>1.67E9</v>
      </c>
      <c r="C126" s="41">
        <v>202907.0</v>
      </c>
      <c r="D126" s="40" t="s">
        <v>1243</v>
      </c>
      <c r="E126" s="41" t="str">
        <f>IFERROR(__xludf.DUMMYFUNCTION("split(split(D126,""Instance_"", FALSE),"".mat"",false)"),"140_1")</f>
        <v>140_1</v>
      </c>
      <c r="F126" s="41">
        <v>140.0</v>
      </c>
      <c r="G126" s="41">
        <v>35.0</v>
      </c>
      <c r="H126" s="41">
        <v>70.0</v>
      </c>
      <c r="I126" s="41">
        <v>-3.07733</v>
      </c>
      <c r="J126" s="41">
        <v>20000.0</v>
      </c>
      <c r="K126" s="41">
        <v>10000.0</v>
      </c>
      <c r="L126" s="41">
        <v>3600.0</v>
      </c>
      <c r="M126" s="41">
        <v>1800.0</v>
      </c>
      <c r="N126" s="41">
        <v>100.0</v>
      </c>
      <c r="O126" s="40" t="s">
        <v>1370</v>
      </c>
      <c r="P126" s="40" t="s">
        <v>1371</v>
      </c>
      <c r="Q126" s="40" t="s">
        <v>1372</v>
      </c>
      <c r="R126" s="40" t="s">
        <v>1373</v>
      </c>
      <c r="S126" s="40" t="b">
        <v>0</v>
      </c>
      <c r="T126" s="40" t="s">
        <v>1373</v>
      </c>
      <c r="U126" s="47" t="s">
        <v>212</v>
      </c>
      <c r="V126" s="41">
        <v>0.1</v>
      </c>
      <c r="W126" s="41">
        <v>0.9</v>
      </c>
      <c r="X126" s="41">
        <v>0.3</v>
      </c>
      <c r="Y126" s="41">
        <v>0.5</v>
      </c>
      <c r="Z126" s="40" t="b">
        <v>0</v>
      </c>
      <c r="AA126" s="40" t="b">
        <v>1</v>
      </c>
      <c r="AB126" s="40" t="b">
        <v>0</v>
      </c>
      <c r="AC126" s="40" t="b">
        <v>0</v>
      </c>
      <c r="AD126" s="41" t="s">
        <v>4344</v>
      </c>
      <c r="AE126" s="41" t="s">
        <v>4345</v>
      </c>
      <c r="AF126" s="41">
        <v>-3.18216051825909</v>
      </c>
      <c r="AG126" s="42">
        <v>441.8126</v>
      </c>
      <c r="AH126" s="42">
        <v>4.62E41</v>
      </c>
      <c r="AI126" s="46">
        <v>-0.03407</v>
      </c>
      <c r="AJ126" s="40" t="s">
        <v>4346</v>
      </c>
      <c r="AK126" s="40" t="s">
        <v>4347</v>
      </c>
      <c r="AL126" s="41">
        <v>20000.0</v>
      </c>
      <c r="AM126" s="40" t="s">
        <v>216</v>
      </c>
      <c r="AN126" s="40" t="s">
        <v>1383</v>
      </c>
      <c r="AO126" s="40" t="s">
        <v>3513</v>
      </c>
      <c r="AP126" s="40" t="s">
        <v>4348</v>
      </c>
      <c r="AQ126" s="40" t="s">
        <v>4349</v>
      </c>
      <c r="AR126" s="40" t="s">
        <v>4350</v>
      </c>
      <c r="AS126" s="42">
        <v>1.0E138</v>
      </c>
      <c r="AT126" s="42"/>
    </row>
    <row r="127">
      <c r="A127" s="41">
        <v>32.0</v>
      </c>
      <c r="B127" s="42">
        <v>1.67E9</v>
      </c>
      <c r="C127" s="41">
        <v>587132.0</v>
      </c>
      <c r="D127" s="40" t="s">
        <v>1243</v>
      </c>
      <c r="E127" s="41" t="str">
        <f>IFERROR(__xludf.DUMMYFUNCTION("split(split(D127,""Instance_"", FALSE),"".mat"",false)"),"140_1")</f>
        <v>140_1</v>
      </c>
      <c r="F127" s="41">
        <v>140.0</v>
      </c>
      <c r="G127" s="41">
        <v>35.0</v>
      </c>
      <c r="H127" s="41">
        <v>70.0</v>
      </c>
      <c r="I127" s="41">
        <v>-3.07733</v>
      </c>
      <c r="J127" s="41">
        <v>20000.0</v>
      </c>
      <c r="K127" s="41">
        <v>10000.0</v>
      </c>
      <c r="L127" s="41">
        <v>3600.0</v>
      </c>
      <c r="M127" s="41">
        <v>1800.0</v>
      </c>
      <c r="N127" s="41">
        <v>100.0</v>
      </c>
      <c r="O127" s="40" t="s">
        <v>1370</v>
      </c>
      <c r="P127" s="40" t="s">
        <v>1371</v>
      </c>
      <c r="Q127" s="40" t="s">
        <v>1372</v>
      </c>
      <c r="R127" s="40" t="s">
        <v>1373</v>
      </c>
      <c r="S127" s="40" t="b">
        <v>0</v>
      </c>
      <c r="T127" s="40" t="s">
        <v>1373</v>
      </c>
      <c r="U127" s="47" t="s">
        <v>212</v>
      </c>
      <c r="V127" s="41">
        <v>0.1</v>
      </c>
      <c r="W127" s="41">
        <v>0.9</v>
      </c>
      <c r="X127" s="41">
        <v>0.3</v>
      </c>
      <c r="Y127" s="41">
        <v>0.5</v>
      </c>
      <c r="Z127" s="40" t="b">
        <v>0</v>
      </c>
      <c r="AA127" s="40" t="b">
        <v>1</v>
      </c>
      <c r="AB127" s="40" t="b">
        <v>0</v>
      </c>
      <c r="AC127" s="40" t="b">
        <v>0</v>
      </c>
      <c r="AD127" s="41" t="s">
        <v>4351</v>
      </c>
      <c r="AE127" s="41" t="s">
        <v>4352</v>
      </c>
      <c r="AF127" s="41">
        <v>-3.07561076792975</v>
      </c>
      <c r="AG127" s="42">
        <v>391.9219</v>
      </c>
      <c r="AH127" s="42">
        <v>1.16E41</v>
      </c>
      <c r="AI127" s="46">
        <v>5.58E-4</v>
      </c>
      <c r="AJ127" s="40" t="s">
        <v>4353</v>
      </c>
      <c r="AK127" s="40" t="s">
        <v>4354</v>
      </c>
      <c r="AL127" s="41">
        <v>17645.0</v>
      </c>
      <c r="AM127" s="40" t="s">
        <v>1382</v>
      </c>
      <c r="AN127" s="40" t="s">
        <v>1383</v>
      </c>
      <c r="AO127" s="40" t="s">
        <v>3513</v>
      </c>
      <c r="AP127" s="40" t="s">
        <v>4355</v>
      </c>
      <c r="AQ127" s="40" t="s">
        <v>4356</v>
      </c>
      <c r="AR127" s="40" t="s">
        <v>4357</v>
      </c>
      <c r="AS127" s="42">
        <v>1.0E136</v>
      </c>
      <c r="AT127" s="42"/>
    </row>
    <row r="128">
      <c r="A128" s="41">
        <v>34.0</v>
      </c>
      <c r="B128" s="42">
        <v>1.67E9</v>
      </c>
      <c r="C128" s="41">
        <v>71847.0</v>
      </c>
      <c r="D128" s="40" t="s">
        <v>1243</v>
      </c>
      <c r="E128" s="41" t="str">
        <f>IFERROR(__xludf.DUMMYFUNCTION("split(split(D128,""Instance_"", FALSE),"".mat"",false)"),"140_1")</f>
        <v>140_1</v>
      </c>
      <c r="F128" s="41">
        <v>140.0</v>
      </c>
      <c r="G128" s="41">
        <v>35.0</v>
      </c>
      <c r="H128" s="41">
        <v>70.0</v>
      </c>
      <c r="I128" s="41">
        <v>-3.07733</v>
      </c>
      <c r="J128" s="41">
        <v>20000.0</v>
      </c>
      <c r="K128" s="41">
        <v>10000.0</v>
      </c>
      <c r="L128" s="41">
        <v>3600.0</v>
      </c>
      <c r="M128" s="41">
        <v>1800.0</v>
      </c>
      <c r="N128" s="41">
        <v>100.0</v>
      </c>
      <c r="O128" s="40" t="s">
        <v>1370</v>
      </c>
      <c r="P128" s="40" t="s">
        <v>1371</v>
      </c>
      <c r="Q128" s="40" t="s">
        <v>1372</v>
      </c>
      <c r="R128" s="40" t="s">
        <v>1373</v>
      </c>
      <c r="S128" s="40" t="b">
        <v>0</v>
      </c>
      <c r="T128" s="40" t="s">
        <v>1373</v>
      </c>
      <c r="U128" s="47" t="s">
        <v>212</v>
      </c>
      <c r="V128" s="41">
        <v>0.1</v>
      </c>
      <c r="W128" s="41">
        <v>0.9</v>
      </c>
      <c r="X128" s="41">
        <v>0.3</v>
      </c>
      <c r="Y128" s="41">
        <v>0.5</v>
      </c>
      <c r="Z128" s="40" t="b">
        <v>0</v>
      </c>
      <c r="AA128" s="40" t="b">
        <v>1</v>
      </c>
      <c r="AB128" s="40" t="b">
        <v>0</v>
      </c>
      <c r="AC128" s="40" t="b">
        <v>0</v>
      </c>
      <c r="AD128" s="41" t="s">
        <v>4358</v>
      </c>
      <c r="AE128" s="41" t="s">
        <v>4359</v>
      </c>
      <c r="AF128" s="41">
        <v>-3.07312688273532</v>
      </c>
      <c r="AG128" s="42">
        <v>433.4376</v>
      </c>
      <c r="AH128" s="42">
        <v>1.16E42</v>
      </c>
      <c r="AI128" s="46">
        <v>0.001365</v>
      </c>
      <c r="AJ128" s="40" t="s">
        <v>4360</v>
      </c>
      <c r="AK128" s="40" t="s">
        <v>4361</v>
      </c>
      <c r="AL128" s="41">
        <v>19583.0</v>
      </c>
      <c r="AM128" s="40" t="s">
        <v>1382</v>
      </c>
      <c r="AN128" s="40" t="s">
        <v>1383</v>
      </c>
      <c r="AO128" s="40" t="s">
        <v>3513</v>
      </c>
      <c r="AP128" s="40" t="s">
        <v>4362</v>
      </c>
      <c r="AQ128" s="40" t="s">
        <v>4363</v>
      </c>
      <c r="AR128" s="40" t="s">
        <v>4364</v>
      </c>
      <c r="AS128" s="42">
        <v>1.1E139</v>
      </c>
      <c r="AT128" s="42"/>
    </row>
    <row r="129">
      <c r="A129" s="41">
        <v>38.0</v>
      </c>
      <c r="B129" s="42">
        <v>1.67E9</v>
      </c>
      <c r="C129" s="41">
        <v>392004.0</v>
      </c>
      <c r="D129" s="40" t="s">
        <v>1243</v>
      </c>
      <c r="E129" s="41" t="str">
        <f>IFERROR(__xludf.DUMMYFUNCTION("split(split(D129,""Instance_"", FALSE),"".mat"",false)"),"140_1")</f>
        <v>140_1</v>
      </c>
      <c r="F129" s="41">
        <v>140.0</v>
      </c>
      <c r="G129" s="41">
        <v>35.0</v>
      </c>
      <c r="H129" s="41">
        <v>70.0</v>
      </c>
      <c r="I129" s="41">
        <v>-3.07733</v>
      </c>
      <c r="J129" s="41">
        <v>20000.0</v>
      </c>
      <c r="K129" s="41">
        <v>10000.0</v>
      </c>
      <c r="L129" s="41">
        <v>3600.0</v>
      </c>
      <c r="M129" s="41">
        <v>1800.0</v>
      </c>
      <c r="N129" s="41">
        <v>100.0</v>
      </c>
      <c r="O129" s="40" t="s">
        <v>1370</v>
      </c>
      <c r="P129" s="40" t="s">
        <v>1371</v>
      </c>
      <c r="Q129" s="40" t="s">
        <v>1372</v>
      </c>
      <c r="R129" s="40" t="s">
        <v>1373</v>
      </c>
      <c r="S129" s="40" t="b">
        <v>0</v>
      </c>
      <c r="T129" s="40" t="s">
        <v>1373</v>
      </c>
      <c r="U129" s="47" t="s">
        <v>212</v>
      </c>
      <c r="V129" s="41">
        <v>0.1</v>
      </c>
      <c r="W129" s="41">
        <v>0.9</v>
      </c>
      <c r="X129" s="41">
        <v>0.3</v>
      </c>
      <c r="Y129" s="41">
        <v>0.5</v>
      </c>
      <c r="Z129" s="40" t="b">
        <v>0</v>
      </c>
      <c r="AA129" s="40" t="b">
        <v>1</v>
      </c>
      <c r="AB129" s="40" t="b">
        <v>0</v>
      </c>
      <c r="AC129" s="40" t="b">
        <v>0</v>
      </c>
      <c r="AD129" s="41" t="s">
        <v>4365</v>
      </c>
      <c r="AE129" s="41" t="s">
        <v>4366</v>
      </c>
      <c r="AF129" s="41">
        <v>-3.06999728654074</v>
      </c>
      <c r="AG129" s="42">
        <v>362.5625</v>
      </c>
      <c r="AH129" s="42">
        <v>4.43E41</v>
      </c>
      <c r="AI129" s="46">
        <v>0.002382</v>
      </c>
      <c r="AJ129" s="40" t="s">
        <v>4367</v>
      </c>
      <c r="AK129" s="40" t="s">
        <v>4368</v>
      </c>
      <c r="AL129" s="41">
        <v>16341.0</v>
      </c>
      <c r="AM129" s="40" t="s">
        <v>1382</v>
      </c>
      <c r="AN129" s="40" t="s">
        <v>1383</v>
      </c>
      <c r="AO129" s="40" t="s">
        <v>3513</v>
      </c>
      <c r="AP129" s="40" t="s">
        <v>4369</v>
      </c>
      <c r="AQ129" s="40" t="s">
        <v>4370</v>
      </c>
      <c r="AR129" s="40" t="s">
        <v>4371</v>
      </c>
      <c r="AS129" s="42">
        <v>1.0E138</v>
      </c>
      <c r="AT129" s="42"/>
    </row>
    <row r="130">
      <c r="A130" s="41">
        <v>31.0</v>
      </c>
      <c r="B130" s="42">
        <v>1.67E9</v>
      </c>
      <c r="C130" s="41">
        <v>490995.0</v>
      </c>
      <c r="D130" s="40" t="s">
        <v>1243</v>
      </c>
      <c r="E130" s="41" t="str">
        <f>IFERROR(__xludf.DUMMYFUNCTION("split(split(D130,""Instance_"", FALSE),"".mat"",false)"),"140_1")</f>
        <v>140_1</v>
      </c>
      <c r="F130" s="41">
        <v>140.0</v>
      </c>
      <c r="G130" s="41">
        <v>35.0</v>
      </c>
      <c r="H130" s="41">
        <v>70.0</v>
      </c>
      <c r="I130" s="41">
        <v>-3.07733</v>
      </c>
      <c r="J130" s="41">
        <v>20000.0</v>
      </c>
      <c r="K130" s="41">
        <v>10000.0</v>
      </c>
      <c r="L130" s="41">
        <v>3600.0</v>
      </c>
      <c r="M130" s="41">
        <v>1800.0</v>
      </c>
      <c r="N130" s="41">
        <v>100.0</v>
      </c>
      <c r="O130" s="40" t="s">
        <v>1370</v>
      </c>
      <c r="P130" s="40" t="s">
        <v>1371</v>
      </c>
      <c r="Q130" s="40" t="s">
        <v>1372</v>
      </c>
      <c r="R130" s="40" t="s">
        <v>1373</v>
      </c>
      <c r="S130" s="40" t="b">
        <v>0</v>
      </c>
      <c r="T130" s="40" t="s">
        <v>1373</v>
      </c>
      <c r="U130" s="47" t="s">
        <v>212</v>
      </c>
      <c r="V130" s="41">
        <v>0.1</v>
      </c>
      <c r="W130" s="41">
        <v>0.9</v>
      </c>
      <c r="X130" s="41">
        <v>0.3</v>
      </c>
      <c r="Y130" s="41">
        <v>0.5</v>
      </c>
      <c r="Z130" s="40" t="b">
        <v>0</v>
      </c>
      <c r="AA130" s="40" t="b">
        <v>1</v>
      </c>
      <c r="AB130" s="40" t="b">
        <v>0</v>
      </c>
      <c r="AC130" s="40" t="b">
        <v>0</v>
      </c>
      <c r="AD130" s="41" t="s">
        <v>4372</v>
      </c>
      <c r="AE130" s="41" t="s">
        <v>4373</v>
      </c>
      <c r="AF130" s="41">
        <v>-3.0596365388355</v>
      </c>
      <c r="AG130" s="42">
        <v>434.6563</v>
      </c>
      <c r="AH130" s="42">
        <v>1.39E42</v>
      </c>
      <c r="AI130" s="46">
        <v>0.005749</v>
      </c>
      <c r="AJ130" s="40" t="s">
        <v>4374</v>
      </c>
      <c r="AK130" s="40" t="s">
        <v>4375</v>
      </c>
      <c r="AL130" s="41">
        <v>19663.0</v>
      </c>
      <c r="AM130" s="40" t="s">
        <v>1382</v>
      </c>
      <c r="AN130" s="40" t="s">
        <v>1383</v>
      </c>
      <c r="AO130" s="40" t="s">
        <v>3513</v>
      </c>
      <c r="AP130" s="40" t="s">
        <v>4376</v>
      </c>
      <c r="AQ130" s="40" t="s">
        <v>4377</v>
      </c>
      <c r="AR130" s="40" t="s">
        <v>4378</v>
      </c>
      <c r="AS130" s="42">
        <v>1.1E139</v>
      </c>
      <c r="AT130" s="42"/>
    </row>
    <row r="131">
      <c r="A131" s="41">
        <v>35.0</v>
      </c>
      <c r="B131" s="42">
        <v>1.67E9</v>
      </c>
      <c r="C131" s="41">
        <v>243462.0</v>
      </c>
      <c r="D131" s="40" t="s">
        <v>1243</v>
      </c>
      <c r="E131" s="41" t="str">
        <f>IFERROR(__xludf.DUMMYFUNCTION("split(split(D131,""Instance_"", FALSE),"".mat"",false)"),"140_1")</f>
        <v>140_1</v>
      </c>
      <c r="F131" s="41">
        <v>140.0</v>
      </c>
      <c r="G131" s="41">
        <v>35.0</v>
      </c>
      <c r="H131" s="41">
        <v>70.0</v>
      </c>
      <c r="I131" s="41">
        <v>-3.07733</v>
      </c>
      <c r="J131" s="41">
        <v>20000.0</v>
      </c>
      <c r="K131" s="41">
        <v>10000.0</v>
      </c>
      <c r="L131" s="41">
        <v>3600.0</v>
      </c>
      <c r="M131" s="41">
        <v>1800.0</v>
      </c>
      <c r="N131" s="41">
        <v>100.0</v>
      </c>
      <c r="O131" s="40" t="s">
        <v>1370</v>
      </c>
      <c r="P131" s="40" t="s">
        <v>1371</v>
      </c>
      <c r="Q131" s="40" t="s">
        <v>1372</v>
      </c>
      <c r="R131" s="40" t="s">
        <v>1373</v>
      </c>
      <c r="S131" s="40" t="b">
        <v>0</v>
      </c>
      <c r="T131" s="40" t="s">
        <v>1373</v>
      </c>
      <c r="U131" s="47" t="s">
        <v>212</v>
      </c>
      <c r="V131" s="41">
        <v>0.1</v>
      </c>
      <c r="W131" s="41">
        <v>0.9</v>
      </c>
      <c r="X131" s="41">
        <v>0.3</v>
      </c>
      <c r="Y131" s="41">
        <v>0.5</v>
      </c>
      <c r="Z131" s="40" t="b">
        <v>0</v>
      </c>
      <c r="AA131" s="40" t="b">
        <v>1</v>
      </c>
      <c r="AB131" s="40" t="b">
        <v>0</v>
      </c>
      <c r="AC131" s="40" t="b">
        <v>0</v>
      </c>
      <c r="AD131" s="41" t="s">
        <v>4379</v>
      </c>
      <c r="AE131" s="41" t="s">
        <v>4380</v>
      </c>
      <c r="AF131" s="41">
        <v>-3.02121264437498</v>
      </c>
      <c r="AG131" s="42">
        <v>442.8285</v>
      </c>
      <c r="AH131" s="42">
        <v>1.34E42</v>
      </c>
      <c r="AI131" s="46">
        <v>0.018235</v>
      </c>
      <c r="AJ131" s="40" t="s">
        <v>4381</v>
      </c>
      <c r="AK131" s="40" t="s">
        <v>4382</v>
      </c>
      <c r="AL131" s="41">
        <v>20000.0</v>
      </c>
      <c r="AM131" s="40" t="s">
        <v>216</v>
      </c>
      <c r="AN131" s="40" t="s">
        <v>1383</v>
      </c>
      <c r="AO131" s="40" t="s">
        <v>3513</v>
      </c>
      <c r="AP131" s="40" t="s">
        <v>4383</v>
      </c>
      <c r="AQ131" s="40" t="s">
        <v>4384</v>
      </c>
      <c r="AR131" s="40" t="s">
        <v>4385</v>
      </c>
      <c r="AS131" s="42">
        <v>1.1E139</v>
      </c>
      <c r="AT131" s="42"/>
    </row>
    <row r="132">
      <c r="A132" s="41">
        <v>46.0</v>
      </c>
      <c r="B132" s="42">
        <v>1.67E9</v>
      </c>
      <c r="C132" s="41">
        <v>246961.0</v>
      </c>
      <c r="D132" s="40" t="s">
        <v>1263</v>
      </c>
      <c r="E132" s="41" t="str">
        <f>IFERROR(__xludf.DUMMYFUNCTION("split(split(D132,""Instance_"", FALSE),"".mat"",false)"),"140_2")</f>
        <v>140_2</v>
      </c>
      <c r="F132" s="41">
        <v>140.0</v>
      </c>
      <c r="G132" s="41">
        <v>35.0</v>
      </c>
      <c r="H132" s="41">
        <v>70.0</v>
      </c>
      <c r="I132" s="41">
        <v>-3.21771</v>
      </c>
      <c r="J132" s="41">
        <v>20000.0</v>
      </c>
      <c r="K132" s="41">
        <v>10000.0</v>
      </c>
      <c r="L132" s="41">
        <v>3600.0</v>
      </c>
      <c r="M132" s="41">
        <v>1800.0</v>
      </c>
      <c r="N132" s="41">
        <v>100.0</v>
      </c>
      <c r="O132" s="40" t="s">
        <v>1370</v>
      </c>
      <c r="P132" s="40" t="s">
        <v>1371</v>
      </c>
      <c r="Q132" s="40" t="s">
        <v>1372</v>
      </c>
      <c r="R132" s="40" t="s">
        <v>1373</v>
      </c>
      <c r="S132" s="40" t="b">
        <v>0</v>
      </c>
      <c r="T132" s="40" t="s">
        <v>1373</v>
      </c>
      <c r="U132" s="47" t="s">
        <v>212</v>
      </c>
      <c r="V132" s="41">
        <v>0.1</v>
      </c>
      <c r="W132" s="41">
        <v>0.9</v>
      </c>
      <c r="X132" s="41">
        <v>0.3</v>
      </c>
      <c r="Y132" s="41">
        <v>0.5</v>
      </c>
      <c r="Z132" s="40" t="b">
        <v>0</v>
      </c>
      <c r="AA132" s="40" t="b">
        <v>1</v>
      </c>
      <c r="AB132" s="40" t="b">
        <v>0</v>
      </c>
      <c r="AC132" s="40" t="b">
        <v>0</v>
      </c>
      <c r="AD132" s="41" t="s">
        <v>4386</v>
      </c>
      <c r="AE132" s="41" t="s">
        <v>4387</v>
      </c>
      <c r="AF132" s="41">
        <v>-3.37987314561839</v>
      </c>
      <c r="AG132" s="42">
        <v>442.2501</v>
      </c>
      <c r="AH132" s="42">
        <v>1.34E42</v>
      </c>
      <c r="AI132" s="46">
        <v>-0.0504</v>
      </c>
      <c r="AJ132" s="40" t="s">
        <v>4388</v>
      </c>
      <c r="AK132" s="40" t="s">
        <v>4389</v>
      </c>
      <c r="AL132" s="41">
        <v>20000.0</v>
      </c>
      <c r="AM132" s="40" t="s">
        <v>216</v>
      </c>
      <c r="AN132" s="40" t="s">
        <v>1383</v>
      </c>
      <c r="AO132" s="40" t="s">
        <v>3513</v>
      </c>
      <c r="AP132" s="40" t="s">
        <v>4390</v>
      </c>
      <c r="AQ132" s="40" t="s">
        <v>4391</v>
      </c>
      <c r="AR132" s="40" t="s">
        <v>4392</v>
      </c>
      <c r="AS132" s="42">
        <v>1.1E139</v>
      </c>
      <c r="AT132" s="42"/>
    </row>
    <row r="133">
      <c r="A133" s="41">
        <v>42.0</v>
      </c>
      <c r="B133" s="42">
        <v>1.67E9</v>
      </c>
      <c r="C133" s="41">
        <v>467673.0</v>
      </c>
      <c r="D133" s="40" t="s">
        <v>1263</v>
      </c>
      <c r="E133" s="41" t="str">
        <f>IFERROR(__xludf.DUMMYFUNCTION("split(split(D133,""Instance_"", FALSE),"".mat"",false)"),"140_2")</f>
        <v>140_2</v>
      </c>
      <c r="F133" s="41">
        <v>140.0</v>
      </c>
      <c r="G133" s="41">
        <v>35.0</v>
      </c>
      <c r="H133" s="41">
        <v>70.0</v>
      </c>
      <c r="I133" s="41">
        <v>-3.21771</v>
      </c>
      <c r="J133" s="41">
        <v>20000.0</v>
      </c>
      <c r="K133" s="41">
        <v>10000.0</v>
      </c>
      <c r="L133" s="41">
        <v>3600.0</v>
      </c>
      <c r="M133" s="41">
        <v>1800.0</v>
      </c>
      <c r="N133" s="41">
        <v>100.0</v>
      </c>
      <c r="O133" s="40" t="s">
        <v>1370</v>
      </c>
      <c r="P133" s="40" t="s">
        <v>1371</v>
      </c>
      <c r="Q133" s="40" t="s">
        <v>1372</v>
      </c>
      <c r="R133" s="40" t="s">
        <v>1373</v>
      </c>
      <c r="S133" s="40" t="b">
        <v>0</v>
      </c>
      <c r="T133" s="40" t="s">
        <v>1373</v>
      </c>
      <c r="U133" s="47" t="s">
        <v>212</v>
      </c>
      <c r="V133" s="41">
        <v>0.1</v>
      </c>
      <c r="W133" s="41">
        <v>0.9</v>
      </c>
      <c r="X133" s="41">
        <v>0.3</v>
      </c>
      <c r="Y133" s="41">
        <v>0.5</v>
      </c>
      <c r="Z133" s="40" t="b">
        <v>0</v>
      </c>
      <c r="AA133" s="40" t="b">
        <v>1</v>
      </c>
      <c r="AB133" s="40" t="b">
        <v>0</v>
      </c>
      <c r="AC133" s="40" t="b">
        <v>0</v>
      </c>
      <c r="AD133" s="41" t="s">
        <v>4393</v>
      </c>
      <c r="AE133" s="41" t="s">
        <v>4394</v>
      </c>
      <c r="AF133" s="41">
        <v>-3.33993357099367</v>
      </c>
      <c r="AG133" s="42">
        <v>442.5469</v>
      </c>
      <c r="AH133" s="42">
        <v>3.82E41</v>
      </c>
      <c r="AI133" s="46">
        <v>-0.03798</v>
      </c>
      <c r="AJ133" s="40" t="s">
        <v>4395</v>
      </c>
      <c r="AK133" s="40" t="s">
        <v>4396</v>
      </c>
      <c r="AL133" s="41">
        <v>20000.0</v>
      </c>
      <c r="AM133" s="40" t="s">
        <v>216</v>
      </c>
      <c r="AN133" s="40" t="s">
        <v>1383</v>
      </c>
      <c r="AO133" s="40" t="s">
        <v>3513</v>
      </c>
      <c r="AP133" s="40" t="s">
        <v>4397</v>
      </c>
      <c r="AQ133" s="40" t="s">
        <v>4398</v>
      </c>
      <c r="AR133" s="40" t="s">
        <v>4399</v>
      </c>
      <c r="AS133" s="42">
        <v>1.0E138</v>
      </c>
      <c r="AT133" s="42"/>
    </row>
    <row r="134">
      <c r="A134" s="41">
        <v>45.0</v>
      </c>
      <c r="B134" s="42">
        <v>1.67E9</v>
      </c>
      <c r="C134" s="41">
        <v>745365.0</v>
      </c>
      <c r="D134" s="40" t="s">
        <v>1263</v>
      </c>
      <c r="E134" s="41" t="str">
        <f>IFERROR(__xludf.DUMMYFUNCTION("split(split(D134,""Instance_"", FALSE),"".mat"",false)"),"140_2")</f>
        <v>140_2</v>
      </c>
      <c r="F134" s="41">
        <v>140.0</v>
      </c>
      <c r="G134" s="41">
        <v>35.0</v>
      </c>
      <c r="H134" s="41">
        <v>70.0</v>
      </c>
      <c r="I134" s="41">
        <v>-3.21771</v>
      </c>
      <c r="J134" s="41">
        <v>20000.0</v>
      </c>
      <c r="K134" s="41">
        <v>10000.0</v>
      </c>
      <c r="L134" s="41">
        <v>3600.0</v>
      </c>
      <c r="M134" s="41">
        <v>1800.0</v>
      </c>
      <c r="N134" s="41">
        <v>100.0</v>
      </c>
      <c r="O134" s="40" t="s">
        <v>1370</v>
      </c>
      <c r="P134" s="40" t="s">
        <v>1371</v>
      </c>
      <c r="Q134" s="40" t="s">
        <v>1372</v>
      </c>
      <c r="R134" s="40" t="s">
        <v>1373</v>
      </c>
      <c r="S134" s="40" t="b">
        <v>0</v>
      </c>
      <c r="T134" s="40" t="s">
        <v>1373</v>
      </c>
      <c r="U134" s="47" t="s">
        <v>212</v>
      </c>
      <c r="V134" s="41">
        <v>0.1</v>
      </c>
      <c r="W134" s="41">
        <v>0.9</v>
      </c>
      <c r="X134" s="41">
        <v>0.3</v>
      </c>
      <c r="Y134" s="41">
        <v>0.5</v>
      </c>
      <c r="Z134" s="40" t="b">
        <v>0</v>
      </c>
      <c r="AA134" s="40" t="b">
        <v>1</v>
      </c>
      <c r="AB134" s="40" t="b">
        <v>0</v>
      </c>
      <c r="AC134" s="40" t="b">
        <v>0</v>
      </c>
      <c r="AD134" s="41" t="s">
        <v>4400</v>
      </c>
      <c r="AE134" s="41" t="s">
        <v>4401</v>
      </c>
      <c r="AF134" s="41">
        <v>-3.27599901102239</v>
      </c>
      <c r="AG134" s="42">
        <v>440.1875</v>
      </c>
      <c r="AH134" s="42">
        <v>2.0E41</v>
      </c>
      <c r="AI134" s="46">
        <v>-0.01811</v>
      </c>
      <c r="AJ134" s="40" t="s">
        <v>4402</v>
      </c>
      <c r="AK134" s="40" t="s">
        <v>4403</v>
      </c>
      <c r="AL134" s="41">
        <v>19893.0</v>
      </c>
      <c r="AM134" s="40" t="s">
        <v>1382</v>
      </c>
      <c r="AN134" s="40" t="s">
        <v>1383</v>
      </c>
      <c r="AO134" s="40" t="s">
        <v>3513</v>
      </c>
      <c r="AP134" s="40" t="s">
        <v>4404</v>
      </c>
      <c r="AQ134" s="40" t="s">
        <v>4405</v>
      </c>
      <c r="AR134" s="40" t="s">
        <v>4406</v>
      </c>
      <c r="AS134" s="42">
        <v>1.0E137</v>
      </c>
      <c r="AT134" s="42"/>
    </row>
    <row r="135">
      <c r="A135" s="41">
        <v>48.0</v>
      </c>
      <c r="B135" s="42">
        <v>1.67E9</v>
      </c>
      <c r="C135" s="41">
        <v>754593.0</v>
      </c>
      <c r="D135" s="40" t="s">
        <v>1263</v>
      </c>
      <c r="E135" s="41" t="str">
        <f>IFERROR(__xludf.DUMMYFUNCTION("split(split(D135,""Instance_"", FALSE),"".mat"",false)"),"140_2")</f>
        <v>140_2</v>
      </c>
      <c r="F135" s="41">
        <v>140.0</v>
      </c>
      <c r="G135" s="41">
        <v>35.0</v>
      </c>
      <c r="H135" s="41">
        <v>70.0</v>
      </c>
      <c r="I135" s="41">
        <v>-3.21771</v>
      </c>
      <c r="J135" s="41">
        <v>20000.0</v>
      </c>
      <c r="K135" s="41">
        <v>10000.0</v>
      </c>
      <c r="L135" s="41">
        <v>3600.0</v>
      </c>
      <c r="M135" s="41">
        <v>1800.0</v>
      </c>
      <c r="N135" s="41">
        <v>100.0</v>
      </c>
      <c r="O135" s="40" t="s">
        <v>1370</v>
      </c>
      <c r="P135" s="40" t="s">
        <v>1371</v>
      </c>
      <c r="Q135" s="40" t="s">
        <v>1372</v>
      </c>
      <c r="R135" s="40" t="s">
        <v>1373</v>
      </c>
      <c r="S135" s="40" t="b">
        <v>0</v>
      </c>
      <c r="T135" s="40" t="s">
        <v>1373</v>
      </c>
      <c r="U135" s="47" t="s">
        <v>212</v>
      </c>
      <c r="V135" s="41">
        <v>0.1</v>
      </c>
      <c r="W135" s="41">
        <v>0.9</v>
      </c>
      <c r="X135" s="41">
        <v>0.3</v>
      </c>
      <c r="Y135" s="41">
        <v>0.5</v>
      </c>
      <c r="Z135" s="40" t="b">
        <v>0</v>
      </c>
      <c r="AA135" s="40" t="b">
        <v>1</v>
      </c>
      <c r="AB135" s="40" t="b">
        <v>0</v>
      </c>
      <c r="AC135" s="40" t="b">
        <v>0</v>
      </c>
      <c r="AD135" s="41" t="s">
        <v>4407</v>
      </c>
      <c r="AE135" s="41" t="s">
        <v>4408</v>
      </c>
      <c r="AF135" s="41">
        <v>-3.2584604168442</v>
      </c>
      <c r="AG135" s="42">
        <v>351.6093</v>
      </c>
      <c r="AH135" s="42">
        <v>4.58E41</v>
      </c>
      <c r="AI135" s="46">
        <v>-0.01266</v>
      </c>
      <c r="AJ135" s="40" t="s">
        <v>4409</v>
      </c>
      <c r="AK135" s="40" t="s">
        <v>4410</v>
      </c>
      <c r="AL135" s="41">
        <v>15839.0</v>
      </c>
      <c r="AM135" s="40" t="s">
        <v>1382</v>
      </c>
      <c r="AN135" s="40" t="s">
        <v>1383</v>
      </c>
      <c r="AO135" s="40" t="s">
        <v>3513</v>
      </c>
      <c r="AP135" s="40" t="s">
        <v>4411</v>
      </c>
      <c r="AQ135" s="40" t="s">
        <v>4412</v>
      </c>
      <c r="AR135" s="40" t="s">
        <v>4413</v>
      </c>
      <c r="AS135" s="42">
        <v>1.0E138</v>
      </c>
      <c r="AT135" s="42"/>
    </row>
    <row r="136">
      <c r="A136" s="41">
        <v>47.0</v>
      </c>
      <c r="B136" s="42">
        <v>1.67E9</v>
      </c>
      <c r="C136" s="41">
        <v>424715.0</v>
      </c>
      <c r="D136" s="40" t="s">
        <v>1263</v>
      </c>
      <c r="E136" s="41" t="str">
        <f>IFERROR(__xludf.DUMMYFUNCTION("split(split(D136,""Instance_"", FALSE),"".mat"",false)"),"140_2")</f>
        <v>140_2</v>
      </c>
      <c r="F136" s="41">
        <v>140.0</v>
      </c>
      <c r="G136" s="41">
        <v>35.0</v>
      </c>
      <c r="H136" s="41">
        <v>70.0</v>
      </c>
      <c r="I136" s="41">
        <v>-3.21771</v>
      </c>
      <c r="J136" s="41">
        <v>20000.0</v>
      </c>
      <c r="K136" s="41">
        <v>10000.0</v>
      </c>
      <c r="L136" s="41">
        <v>3600.0</v>
      </c>
      <c r="M136" s="41">
        <v>1800.0</v>
      </c>
      <c r="N136" s="41">
        <v>100.0</v>
      </c>
      <c r="O136" s="40" t="s">
        <v>1370</v>
      </c>
      <c r="P136" s="40" t="s">
        <v>1371</v>
      </c>
      <c r="Q136" s="40" t="s">
        <v>1372</v>
      </c>
      <c r="R136" s="40" t="s">
        <v>1373</v>
      </c>
      <c r="S136" s="40" t="b">
        <v>0</v>
      </c>
      <c r="T136" s="40" t="s">
        <v>1373</v>
      </c>
      <c r="U136" s="47" t="s">
        <v>212</v>
      </c>
      <c r="V136" s="41">
        <v>0.1</v>
      </c>
      <c r="W136" s="41">
        <v>0.9</v>
      </c>
      <c r="X136" s="41">
        <v>0.3</v>
      </c>
      <c r="Y136" s="41">
        <v>0.5</v>
      </c>
      <c r="Z136" s="40" t="b">
        <v>0</v>
      </c>
      <c r="AA136" s="40" t="b">
        <v>1</v>
      </c>
      <c r="AB136" s="40" t="b">
        <v>0</v>
      </c>
      <c r="AC136" s="40" t="b">
        <v>0</v>
      </c>
      <c r="AD136" s="41" t="s">
        <v>4414</v>
      </c>
      <c r="AE136" s="41" t="s">
        <v>4415</v>
      </c>
      <c r="AF136" s="41">
        <v>-3.24322609548575</v>
      </c>
      <c r="AG136" s="42">
        <v>443.3595</v>
      </c>
      <c r="AH136" s="42">
        <v>1.31E41</v>
      </c>
      <c r="AI136" s="46">
        <v>-0.00793</v>
      </c>
      <c r="AJ136" s="40" t="s">
        <v>4416</v>
      </c>
      <c r="AK136" s="40" t="s">
        <v>4417</v>
      </c>
      <c r="AL136" s="41">
        <v>20000.0</v>
      </c>
      <c r="AM136" s="40" t="s">
        <v>216</v>
      </c>
      <c r="AN136" s="40" t="s">
        <v>1383</v>
      </c>
      <c r="AO136" s="40" t="s">
        <v>3513</v>
      </c>
      <c r="AP136" s="40" t="s">
        <v>4418</v>
      </c>
      <c r="AQ136" s="40" t="s">
        <v>4419</v>
      </c>
      <c r="AR136" s="40" t="s">
        <v>4420</v>
      </c>
      <c r="AS136" s="42">
        <v>1.1E136</v>
      </c>
      <c r="AT136" s="42"/>
    </row>
    <row r="137">
      <c r="A137" s="41">
        <v>43.0</v>
      </c>
      <c r="B137" s="42">
        <v>1.67E9</v>
      </c>
      <c r="C137" s="41">
        <v>54948.0</v>
      </c>
      <c r="D137" s="40" t="s">
        <v>1263</v>
      </c>
      <c r="E137" s="41" t="str">
        <f>IFERROR(__xludf.DUMMYFUNCTION("split(split(D137,""Instance_"", FALSE),"".mat"",false)"),"140_2")</f>
        <v>140_2</v>
      </c>
      <c r="F137" s="41">
        <v>140.0</v>
      </c>
      <c r="G137" s="41">
        <v>35.0</v>
      </c>
      <c r="H137" s="41">
        <v>70.0</v>
      </c>
      <c r="I137" s="41">
        <v>-3.21771</v>
      </c>
      <c r="J137" s="41">
        <v>20000.0</v>
      </c>
      <c r="K137" s="41">
        <v>10000.0</v>
      </c>
      <c r="L137" s="41">
        <v>3600.0</v>
      </c>
      <c r="M137" s="41">
        <v>1800.0</v>
      </c>
      <c r="N137" s="41">
        <v>100.0</v>
      </c>
      <c r="O137" s="40" t="s">
        <v>1370</v>
      </c>
      <c r="P137" s="40" t="s">
        <v>1371</v>
      </c>
      <c r="Q137" s="40" t="s">
        <v>1372</v>
      </c>
      <c r="R137" s="40" t="s">
        <v>1373</v>
      </c>
      <c r="S137" s="40" t="b">
        <v>0</v>
      </c>
      <c r="T137" s="40" t="s">
        <v>1373</v>
      </c>
      <c r="U137" s="47" t="s">
        <v>212</v>
      </c>
      <c r="V137" s="41">
        <v>0.1</v>
      </c>
      <c r="W137" s="41">
        <v>0.9</v>
      </c>
      <c r="X137" s="41">
        <v>0.3</v>
      </c>
      <c r="Y137" s="41">
        <v>0.5</v>
      </c>
      <c r="Z137" s="40" t="b">
        <v>0</v>
      </c>
      <c r="AA137" s="40" t="b">
        <v>1</v>
      </c>
      <c r="AB137" s="40" t="b">
        <v>0</v>
      </c>
      <c r="AC137" s="40" t="b">
        <v>0</v>
      </c>
      <c r="AD137" s="41" t="s">
        <v>4421</v>
      </c>
      <c r="AE137" s="41" t="s">
        <v>4422</v>
      </c>
      <c r="AF137" s="41">
        <v>-3.23760395472022</v>
      </c>
      <c r="AG137" s="42">
        <v>442.75</v>
      </c>
      <c r="AH137" s="42">
        <v>8.31E41</v>
      </c>
      <c r="AI137" s="46">
        <v>-0.00618</v>
      </c>
      <c r="AJ137" s="40" t="s">
        <v>4423</v>
      </c>
      <c r="AK137" s="40" t="s">
        <v>4424</v>
      </c>
      <c r="AL137" s="41">
        <v>20000.0</v>
      </c>
      <c r="AM137" s="40" t="s">
        <v>216</v>
      </c>
      <c r="AN137" s="40" t="s">
        <v>1383</v>
      </c>
      <c r="AO137" s="40" t="s">
        <v>3513</v>
      </c>
      <c r="AP137" s="40" t="s">
        <v>4425</v>
      </c>
      <c r="AQ137" s="40" t="s">
        <v>4426</v>
      </c>
      <c r="AR137" s="40" t="s">
        <v>4427</v>
      </c>
      <c r="AS137" s="42">
        <v>1.0E139</v>
      </c>
      <c r="AT137" s="42"/>
    </row>
    <row r="138">
      <c r="A138" s="41">
        <v>41.0</v>
      </c>
      <c r="B138" s="42">
        <v>1.67E9</v>
      </c>
      <c r="C138" s="41">
        <v>206085.0</v>
      </c>
      <c r="D138" s="40" t="s">
        <v>1263</v>
      </c>
      <c r="E138" s="41" t="str">
        <f>IFERROR(__xludf.DUMMYFUNCTION("split(split(D138,""Instance_"", FALSE),"".mat"",false)"),"140_2")</f>
        <v>140_2</v>
      </c>
      <c r="F138" s="41">
        <v>140.0</v>
      </c>
      <c r="G138" s="41">
        <v>35.0</v>
      </c>
      <c r="H138" s="41">
        <v>70.0</v>
      </c>
      <c r="I138" s="41">
        <v>-3.21771</v>
      </c>
      <c r="J138" s="41">
        <v>20000.0</v>
      </c>
      <c r="K138" s="41">
        <v>10000.0</v>
      </c>
      <c r="L138" s="41">
        <v>3600.0</v>
      </c>
      <c r="M138" s="41">
        <v>1800.0</v>
      </c>
      <c r="N138" s="41">
        <v>100.0</v>
      </c>
      <c r="O138" s="40" t="s">
        <v>1370</v>
      </c>
      <c r="P138" s="40" t="s">
        <v>1371</v>
      </c>
      <c r="Q138" s="40" t="s">
        <v>1372</v>
      </c>
      <c r="R138" s="40" t="s">
        <v>1373</v>
      </c>
      <c r="S138" s="40" t="b">
        <v>0</v>
      </c>
      <c r="T138" s="40" t="s">
        <v>1373</v>
      </c>
      <c r="U138" s="47" t="s">
        <v>212</v>
      </c>
      <c r="V138" s="41">
        <v>0.1</v>
      </c>
      <c r="W138" s="41">
        <v>0.9</v>
      </c>
      <c r="X138" s="41">
        <v>0.3</v>
      </c>
      <c r="Y138" s="41">
        <v>0.5</v>
      </c>
      <c r="Z138" s="40" t="b">
        <v>0</v>
      </c>
      <c r="AA138" s="40" t="b">
        <v>1</v>
      </c>
      <c r="AB138" s="40" t="b">
        <v>0</v>
      </c>
      <c r="AC138" s="40" t="b">
        <v>0</v>
      </c>
      <c r="AD138" s="41" t="s">
        <v>4428</v>
      </c>
      <c r="AE138" s="41" t="s">
        <v>4429</v>
      </c>
      <c r="AF138" s="41">
        <v>-3.2041373544336</v>
      </c>
      <c r="AG138" s="42">
        <v>357.8281</v>
      </c>
      <c r="AH138" s="42">
        <v>4.5E41</v>
      </c>
      <c r="AI138" s="46">
        <v>0.004219</v>
      </c>
      <c r="AJ138" s="40" t="s">
        <v>4430</v>
      </c>
      <c r="AK138" s="40" t="s">
        <v>4431</v>
      </c>
      <c r="AL138" s="41">
        <v>16180.0</v>
      </c>
      <c r="AM138" s="40" t="s">
        <v>1382</v>
      </c>
      <c r="AN138" s="40" t="s">
        <v>1383</v>
      </c>
      <c r="AO138" s="40" t="s">
        <v>3513</v>
      </c>
      <c r="AP138" s="40" t="s">
        <v>4432</v>
      </c>
      <c r="AQ138" s="40" t="s">
        <v>4433</v>
      </c>
      <c r="AR138" s="40" t="s">
        <v>4434</v>
      </c>
      <c r="AS138" s="42">
        <v>1.0E138</v>
      </c>
      <c r="AT138" s="42"/>
    </row>
    <row r="139">
      <c r="A139" s="41">
        <v>44.0</v>
      </c>
      <c r="B139" s="42">
        <v>1.67E9</v>
      </c>
      <c r="C139" s="41">
        <v>355000.0</v>
      </c>
      <c r="D139" s="40" t="s">
        <v>1263</v>
      </c>
      <c r="E139" s="41" t="str">
        <f>IFERROR(__xludf.DUMMYFUNCTION("split(split(D139,""Instance_"", FALSE),"".mat"",false)"),"140_2")</f>
        <v>140_2</v>
      </c>
      <c r="F139" s="41">
        <v>140.0</v>
      </c>
      <c r="G139" s="41">
        <v>35.0</v>
      </c>
      <c r="H139" s="41">
        <v>70.0</v>
      </c>
      <c r="I139" s="41">
        <v>-3.21771</v>
      </c>
      <c r="J139" s="41">
        <v>20000.0</v>
      </c>
      <c r="K139" s="41">
        <v>10000.0</v>
      </c>
      <c r="L139" s="41">
        <v>3600.0</v>
      </c>
      <c r="M139" s="41">
        <v>1800.0</v>
      </c>
      <c r="N139" s="41">
        <v>100.0</v>
      </c>
      <c r="O139" s="40" t="s">
        <v>1370</v>
      </c>
      <c r="P139" s="40" t="s">
        <v>1371</v>
      </c>
      <c r="Q139" s="40" t="s">
        <v>1372</v>
      </c>
      <c r="R139" s="40" t="s">
        <v>1373</v>
      </c>
      <c r="S139" s="40" t="b">
        <v>0</v>
      </c>
      <c r="T139" s="40" t="s">
        <v>1373</v>
      </c>
      <c r="U139" s="47" t="s">
        <v>212</v>
      </c>
      <c r="V139" s="41">
        <v>0.1</v>
      </c>
      <c r="W139" s="41">
        <v>0.9</v>
      </c>
      <c r="X139" s="41">
        <v>0.3</v>
      </c>
      <c r="Y139" s="41">
        <v>0.5</v>
      </c>
      <c r="Z139" s="40" t="b">
        <v>0</v>
      </c>
      <c r="AA139" s="40" t="b">
        <v>1</v>
      </c>
      <c r="AB139" s="40" t="b">
        <v>0</v>
      </c>
      <c r="AC139" s="40" t="b">
        <v>0</v>
      </c>
      <c r="AD139" s="41" t="s">
        <v>4435</v>
      </c>
      <c r="AE139" s="41" t="s">
        <v>4436</v>
      </c>
      <c r="AF139" s="41">
        <v>-3.1673254191817</v>
      </c>
      <c r="AG139" s="42">
        <v>440.25</v>
      </c>
      <c r="AH139" s="42">
        <v>3.91E41</v>
      </c>
      <c r="AI139" s="46">
        <v>0.015659</v>
      </c>
      <c r="AJ139" s="40" t="s">
        <v>4437</v>
      </c>
      <c r="AK139" s="40" t="s">
        <v>4438</v>
      </c>
      <c r="AL139" s="41">
        <v>20000.0</v>
      </c>
      <c r="AM139" s="40" t="s">
        <v>216</v>
      </c>
      <c r="AN139" s="40" t="s">
        <v>1383</v>
      </c>
      <c r="AO139" s="40" t="s">
        <v>3513</v>
      </c>
      <c r="AP139" s="40" t="s">
        <v>4439</v>
      </c>
      <c r="AQ139" s="40" t="s">
        <v>4440</v>
      </c>
      <c r="AR139" s="40" t="s">
        <v>4441</v>
      </c>
      <c r="AS139" s="42">
        <v>1.0E138</v>
      </c>
      <c r="AT139" s="42"/>
    </row>
    <row r="140">
      <c r="A140" s="41">
        <v>40.0</v>
      </c>
      <c r="B140" s="42">
        <v>1.67E9</v>
      </c>
      <c r="C140" s="41">
        <v>676778.0</v>
      </c>
      <c r="D140" s="40" t="s">
        <v>1263</v>
      </c>
      <c r="E140" s="41" t="str">
        <f>IFERROR(__xludf.DUMMYFUNCTION("split(split(D140,""Instance_"", FALSE),"".mat"",false)"),"140_2")</f>
        <v>140_2</v>
      </c>
      <c r="F140" s="41">
        <v>140.0</v>
      </c>
      <c r="G140" s="41">
        <v>35.0</v>
      </c>
      <c r="H140" s="41">
        <v>70.0</v>
      </c>
      <c r="I140" s="41">
        <v>-3.21771</v>
      </c>
      <c r="J140" s="41">
        <v>20000.0</v>
      </c>
      <c r="K140" s="41">
        <v>10000.0</v>
      </c>
      <c r="L140" s="41">
        <v>3600.0</v>
      </c>
      <c r="M140" s="41">
        <v>1800.0</v>
      </c>
      <c r="N140" s="41">
        <v>100.0</v>
      </c>
      <c r="O140" s="40" t="s">
        <v>1370</v>
      </c>
      <c r="P140" s="40" t="s">
        <v>1371</v>
      </c>
      <c r="Q140" s="40" t="s">
        <v>1372</v>
      </c>
      <c r="R140" s="40" t="s">
        <v>1373</v>
      </c>
      <c r="S140" s="40" t="b">
        <v>0</v>
      </c>
      <c r="T140" s="40" t="s">
        <v>1373</v>
      </c>
      <c r="U140" s="47" t="s">
        <v>212</v>
      </c>
      <c r="V140" s="41">
        <v>0.1</v>
      </c>
      <c r="W140" s="41">
        <v>0.9</v>
      </c>
      <c r="X140" s="41">
        <v>0.3</v>
      </c>
      <c r="Y140" s="41">
        <v>0.5</v>
      </c>
      <c r="Z140" s="40" t="b">
        <v>0</v>
      </c>
      <c r="AA140" s="40" t="b">
        <v>1</v>
      </c>
      <c r="AB140" s="40" t="b">
        <v>0</v>
      </c>
      <c r="AC140" s="40" t="b">
        <v>0</v>
      </c>
      <c r="AD140" s="41" t="s">
        <v>4442</v>
      </c>
      <c r="AE140" s="41" t="s">
        <v>4443</v>
      </c>
      <c r="AF140" s="41">
        <v>-3.16168254102067</v>
      </c>
      <c r="AG140" s="42">
        <v>442.5783</v>
      </c>
      <c r="AH140" s="42">
        <v>1.36E42</v>
      </c>
      <c r="AI140" s="46">
        <v>0.017413</v>
      </c>
      <c r="AJ140" s="40" t="s">
        <v>4444</v>
      </c>
      <c r="AK140" s="40" t="s">
        <v>4445</v>
      </c>
      <c r="AL140" s="41">
        <v>20000.0</v>
      </c>
      <c r="AM140" s="40" t="s">
        <v>216</v>
      </c>
      <c r="AN140" s="40" t="s">
        <v>1383</v>
      </c>
      <c r="AO140" s="40" t="s">
        <v>3513</v>
      </c>
      <c r="AP140" s="40" t="s">
        <v>4446</v>
      </c>
      <c r="AQ140" s="40" t="s">
        <v>4447</v>
      </c>
      <c r="AR140" s="40" t="s">
        <v>4448</v>
      </c>
      <c r="AS140" s="42">
        <v>1.1E139</v>
      </c>
      <c r="AT140" s="42"/>
    </row>
    <row r="141">
      <c r="A141" s="41">
        <v>49.0</v>
      </c>
      <c r="B141" s="42">
        <v>1.67E9</v>
      </c>
      <c r="C141" s="41">
        <v>31248.0</v>
      </c>
      <c r="D141" s="40" t="s">
        <v>1263</v>
      </c>
      <c r="E141" s="41" t="str">
        <f>IFERROR(__xludf.DUMMYFUNCTION("split(split(D141,""Instance_"", FALSE),"".mat"",false)"),"140_2")</f>
        <v>140_2</v>
      </c>
      <c r="F141" s="41">
        <v>140.0</v>
      </c>
      <c r="G141" s="41">
        <v>35.0</v>
      </c>
      <c r="H141" s="41">
        <v>70.0</v>
      </c>
      <c r="I141" s="41">
        <v>-3.21771</v>
      </c>
      <c r="J141" s="41">
        <v>20000.0</v>
      </c>
      <c r="K141" s="41">
        <v>10000.0</v>
      </c>
      <c r="L141" s="41">
        <v>3600.0</v>
      </c>
      <c r="M141" s="41">
        <v>1800.0</v>
      </c>
      <c r="N141" s="41">
        <v>100.0</v>
      </c>
      <c r="O141" s="40" t="s">
        <v>1370</v>
      </c>
      <c r="P141" s="40" t="s">
        <v>1371</v>
      </c>
      <c r="Q141" s="40" t="s">
        <v>1372</v>
      </c>
      <c r="R141" s="40" t="s">
        <v>1373</v>
      </c>
      <c r="S141" s="40" t="b">
        <v>0</v>
      </c>
      <c r="T141" s="40" t="s">
        <v>1373</v>
      </c>
      <c r="U141" s="47" t="s">
        <v>212</v>
      </c>
      <c r="V141" s="41">
        <v>0.1</v>
      </c>
      <c r="W141" s="41">
        <v>0.9</v>
      </c>
      <c r="X141" s="41">
        <v>0.3</v>
      </c>
      <c r="Y141" s="41">
        <v>0.5</v>
      </c>
      <c r="Z141" s="40" t="b">
        <v>0</v>
      </c>
      <c r="AA141" s="40" t="b">
        <v>1</v>
      </c>
      <c r="AB141" s="40" t="b">
        <v>0</v>
      </c>
      <c r="AC141" s="40" t="b">
        <v>0</v>
      </c>
      <c r="AD141" s="41" t="s">
        <v>4449</v>
      </c>
      <c r="AE141" s="41" t="s">
        <v>4450</v>
      </c>
      <c r="AF141" s="41">
        <v>-3.12913987082391</v>
      </c>
      <c r="AG141" s="42">
        <v>443.5938</v>
      </c>
      <c r="AH141" s="42">
        <v>6.69E41</v>
      </c>
      <c r="AI141" s="46">
        <v>0.027526</v>
      </c>
      <c r="AJ141" s="40" t="s">
        <v>4451</v>
      </c>
      <c r="AK141" s="40" t="s">
        <v>4452</v>
      </c>
      <c r="AL141" s="41">
        <v>20000.0</v>
      </c>
      <c r="AM141" s="40" t="s">
        <v>216</v>
      </c>
      <c r="AN141" s="40" t="s">
        <v>1383</v>
      </c>
      <c r="AO141" s="40" t="s">
        <v>3513</v>
      </c>
      <c r="AP141" s="40" t="s">
        <v>4453</v>
      </c>
      <c r="AQ141" s="40" t="s">
        <v>4454</v>
      </c>
      <c r="AR141" s="40" t="s">
        <v>4455</v>
      </c>
      <c r="AS141" s="42">
        <v>1.1E138</v>
      </c>
      <c r="AT141" s="42"/>
    </row>
    <row r="142">
      <c r="A142" s="41">
        <v>55.0</v>
      </c>
      <c r="B142" s="42">
        <v>1.67E9</v>
      </c>
      <c r="C142" s="41">
        <v>674093.0</v>
      </c>
      <c r="D142" s="40" t="s">
        <v>1284</v>
      </c>
      <c r="E142" s="41" t="str">
        <f>IFERROR(__xludf.DUMMYFUNCTION("split(split(D142,""Instance_"", FALSE),"".mat"",false)"),"140_3")</f>
        <v>140_3</v>
      </c>
      <c r="F142" s="41">
        <v>140.0</v>
      </c>
      <c r="G142" s="41">
        <v>35.0</v>
      </c>
      <c r="H142" s="41">
        <v>70.0</v>
      </c>
      <c r="I142" s="41">
        <v>-1.51861</v>
      </c>
      <c r="J142" s="41">
        <v>20000.0</v>
      </c>
      <c r="K142" s="41">
        <v>10000.0</v>
      </c>
      <c r="L142" s="41">
        <v>3600.0</v>
      </c>
      <c r="M142" s="41">
        <v>1800.0</v>
      </c>
      <c r="N142" s="41">
        <v>100.0</v>
      </c>
      <c r="O142" s="40" t="s">
        <v>1370</v>
      </c>
      <c r="P142" s="40" t="s">
        <v>1371</v>
      </c>
      <c r="Q142" s="40" t="s">
        <v>1372</v>
      </c>
      <c r="R142" s="40" t="s">
        <v>1373</v>
      </c>
      <c r="S142" s="40" t="b">
        <v>0</v>
      </c>
      <c r="T142" s="40" t="s">
        <v>1373</v>
      </c>
      <c r="U142" s="47" t="s">
        <v>212</v>
      </c>
      <c r="V142" s="41">
        <v>0.1</v>
      </c>
      <c r="W142" s="41">
        <v>0.9</v>
      </c>
      <c r="X142" s="41">
        <v>0.3</v>
      </c>
      <c r="Y142" s="41">
        <v>0.5</v>
      </c>
      <c r="Z142" s="40" t="b">
        <v>0</v>
      </c>
      <c r="AA142" s="40" t="b">
        <v>1</v>
      </c>
      <c r="AB142" s="40" t="b">
        <v>0</v>
      </c>
      <c r="AC142" s="40" t="b">
        <v>0</v>
      </c>
      <c r="AD142" s="41" t="s">
        <v>4456</v>
      </c>
      <c r="AE142" s="41" t="s">
        <v>4457</v>
      </c>
      <c r="AF142" s="41">
        <v>-1.75355792234807</v>
      </c>
      <c r="AG142" s="42">
        <v>408.1878</v>
      </c>
      <c r="AH142" s="42">
        <v>4.71E41</v>
      </c>
      <c r="AI142" s="46">
        <v>-0.15471</v>
      </c>
      <c r="AJ142" s="40" t="s">
        <v>4458</v>
      </c>
      <c r="AK142" s="40" t="s">
        <v>4459</v>
      </c>
      <c r="AL142" s="41">
        <v>18526.0</v>
      </c>
      <c r="AM142" s="40" t="s">
        <v>1382</v>
      </c>
      <c r="AN142" s="40" t="s">
        <v>1383</v>
      </c>
      <c r="AO142" s="40" t="s">
        <v>3513</v>
      </c>
      <c r="AP142" s="40" t="s">
        <v>4460</v>
      </c>
      <c r="AQ142" s="40" t="s">
        <v>4461</v>
      </c>
      <c r="AR142" s="40" t="s">
        <v>4462</v>
      </c>
      <c r="AS142" s="42">
        <v>1.0E138</v>
      </c>
      <c r="AT142" s="42"/>
    </row>
    <row r="143">
      <c r="A143" s="41">
        <v>50.0</v>
      </c>
      <c r="B143" s="42">
        <v>1.67E9</v>
      </c>
      <c r="C143" s="41">
        <v>746570.0</v>
      </c>
      <c r="D143" s="40" t="s">
        <v>1284</v>
      </c>
      <c r="E143" s="41" t="str">
        <f>IFERROR(__xludf.DUMMYFUNCTION("split(split(D143,""Instance_"", FALSE),"".mat"",false)"),"140_3")</f>
        <v>140_3</v>
      </c>
      <c r="F143" s="41">
        <v>140.0</v>
      </c>
      <c r="G143" s="41">
        <v>35.0</v>
      </c>
      <c r="H143" s="41">
        <v>70.0</v>
      </c>
      <c r="I143" s="41">
        <v>-1.51861</v>
      </c>
      <c r="J143" s="41">
        <v>20000.0</v>
      </c>
      <c r="K143" s="41">
        <v>10000.0</v>
      </c>
      <c r="L143" s="41">
        <v>3600.0</v>
      </c>
      <c r="M143" s="41">
        <v>1800.0</v>
      </c>
      <c r="N143" s="41">
        <v>100.0</v>
      </c>
      <c r="O143" s="40" t="s">
        <v>1370</v>
      </c>
      <c r="P143" s="40" t="s">
        <v>1371</v>
      </c>
      <c r="Q143" s="40" t="s">
        <v>1372</v>
      </c>
      <c r="R143" s="40" t="s">
        <v>1373</v>
      </c>
      <c r="S143" s="40" t="b">
        <v>0</v>
      </c>
      <c r="T143" s="40" t="s">
        <v>1373</v>
      </c>
      <c r="U143" s="47" t="s">
        <v>212</v>
      </c>
      <c r="V143" s="41">
        <v>0.1</v>
      </c>
      <c r="W143" s="41">
        <v>0.9</v>
      </c>
      <c r="X143" s="41">
        <v>0.3</v>
      </c>
      <c r="Y143" s="41">
        <v>0.5</v>
      </c>
      <c r="Z143" s="40" t="b">
        <v>0</v>
      </c>
      <c r="AA143" s="40" t="b">
        <v>1</v>
      </c>
      <c r="AB143" s="40" t="b">
        <v>0</v>
      </c>
      <c r="AC143" s="40" t="b">
        <v>0</v>
      </c>
      <c r="AD143" s="41" t="s">
        <v>4463</v>
      </c>
      <c r="AE143" s="41" t="s">
        <v>4464</v>
      </c>
      <c r="AF143" s="41">
        <v>-1.66300228834594</v>
      </c>
      <c r="AG143" s="42">
        <v>441.2033</v>
      </c>
      <c r="AH143" s="42">
        <v>1.07E42</v>
      </c>
      <c r="AI143" s="46">
        <v>-0.09508</v>
      </c>
      <c r="AJ143" s="40" t="s">
        <v>4465</v>
      </c>
      <c r="AK143" s="40" t="s">
        <v>4466</v>
      </c>
      <c r="AL143" s="41">
        <v>20000.0</v>
      </c>
      <c r="AM143" s="40" t="s">
        <v>216</v>
      </c>
      <c r="AN143" s="40" t="s">
        <v>1383</v>
      </c>
      <c r="AO143" s="40" t="s">
        <v>3513</v>
      </c>
      <c r="AP143" s="40" t="s">
        <v>4467</v>
      </c>
      <c r="AQ143" s="40" t="s">
        <v>4468</v>
      </c>
      <c r="AR143" s="40" t="s">
        <v>4469</v>
      </c>
      <c r="AS143" s="42">
        <v>1.1E139</v>
      </c>
      <c r="AT143" s="42"/>
    </row>
    <row r="144">
      <c r="A144" s="41">
        <v>59.0</v>
      </c>
      <c r="B144" s="42">
        <v>1.67E9</v>
      </c>
      <c r="C144" s="41">
        <v>602474.0</v>
      </c>
      <c r="D144" s="40" t="s">
        <v>1284</v>
      </c>
      <c r="E144" s="41" t="str">
        <f>IFERROR(__xludf.DUMMYFUNCTION("split(split(D144,""Instance_"", FALSE),"".mat"",false)"),"140_3")</f>
        <v>140_3</v>
      </c>
      <c r="F144" s="41">
        <v>140.0</v>
      </c>
      <c r="G144" s="41">
        <v>35.0</v>
      </c>
      <c r="H144" s="41">
        <v>70.0</v>
      </c>
      <c r="I144" s="41">
        <v>-1.51861</v>
      </c>
      <c r="J144" s="41">
        <v>20000.0</v>
      </c>
      <c r="K144" s="41">
        <v>10000.0</v>
      </c>
      <c r="L144" s="41">
        <v>3600.0</v>
      </c>
      <c r="M144" s="41">
        <v>1800.0</v>
      </c>
      <c r="N144" s="41">
        <v>100.0</v>
      </c>
      <c r="O144" s="40" t="s">
        <v>1370</v>
      </c>
      <c r="P144" s="40" t="s">
        <v>1371</v>
      </c>
      <c r="Q144" s="40" t="s">
        <v>1372</v>
      </c>
      <c r="R144" s="40" t="s">
        <v>1373</v>
      </c>
      <c r="S144" s="40" t="b">
        <v>0</v>
      </c>
      <c r="T144" s="40" t="s">
        <v>1373</v>
      </c>
      <c r="U144" s="47" t="s">
        <v>212</v>
      </c>
      <c r="V144" s="41">
        <v>0.1</v>
      </c>
      <c r="W144" s="41">
        <v>0.9</v>
      </c>
      <c r="X144" s="41">
        <v>0.3</v>
      </c>
      <c r="Y144" s="41">
        <v>0.5</v>
      </c>
      <c r="Z144" s="40" t="b">
        <v>0</v>
      </c>
      <c r="AA144" s="40" t="b">
        <v>1</v>
      </c>
      <c r="AB144" s="40" t="b">
        <v>0</v>
      </c>
      <c r="AC144" s="40" t="b">
        <v>0</v>
      </c>
      <c r="AD144" s="41" t="s">
        <v>4470</v>
      </c>
      <c r="AE144" s="41" t="s">
        <v>4471</v>
      </c>
      <c r="AF144" s="41">
        <v>-1.64750372406963</v>
      </c>
      <c r="AG144" s="42">
        <v>443.2815</v>
      </c>
      <c r="AH144" s="42">
        <v>1.06E42</v>
      </c>
      <c r="AI144" s="46">
        <v>-0.08488</v>
      </c>
      <c r="AJ144" s="40" t="s">
        <v>4472</v>
      </c>
      <c r="AK144" s="40" t="s">
        <v>4473</v>
      </c>
      <c r="AL144" s="41">
        <v>20000.0</v>
      </c>
      <c r="AM144" s="40" t="s">
        <v>216</v>
      </c>
      <c r="AN144" s="40" t="s">
        <v>1383</v>
      </c>
      <c r="AO144" s="40" t="s">
        <v>3513</v>
      </c>
      <c r="AP144" s="40" t="s">
        <v>4474</v>
      </c>
      <c r="AQ144" s="40" t="s">
        <v>4475</v>
      </c>
      <c r="AR144" s="40" t="s">
        <v>4476</v>
      </c>
      <c r="AS144" s="42">
        <v>1.1E139</v>
      </c>
      <c r="AT144" s="42"/>
    </row>
    <row r="145">
      <c r="A145" s="41">
        <v>58.0</v>
      </c>
      <c r="B145" s="42">
        <v>1.67E9</v>
      </c>
      <c r="C145" s="41">
        <v>888109.0</v>
      </c>
      <c r="D145" s="40" t="s">
        <v>1284</v>
      </c>
      <c r="E145" s="41" t="str">
        <f>IFERROR(__xludf.DUMMYFUNCTION("split(split(D145,""Instance_"", FALSE),"".mat"",false)"),"140_3")</f>
        <v>140_3</v>
      </c>
      <c r="F145" s="41">
        <v>140.0</v>
      </c>
      <c r="G145" s="41">
        <v>35.0</v>
      </c>
      <c r="H145" s="41">
        <v>70.0</v>
      </c>
      <c r="I145" s="41">
        <v>-1.51861</v>
      </c>
      <c r="J145" s="41">
        <v>20000.0</v>
      </c>
      <c r="K145" s="41">
        <v>10000.0</v>
      </c>
      <c r="L145" s="41">
        <v>3600.0</v>
      </c>
      <c r="M145" s="41">
        <v>1800.0</v>
      </c>
      <c r="N145" s="41">
        <v>100.0</v>
      </c>
      <c r="O145" s="40" t="s">
        <v>1370</v>
      </c>
      <c r="P145" s="40" t="s">
        <v>1371</v>
      </c>
      <c r="Q145" s="40" t="s">
        <v>1372</v>
      </c>
      <c r="R145" s="40" t="s">
        <v>1373</v>
      </c>
      <c r="S145" s="40" t="b">
        <v>0</v>
      </c>
      <c r="T145" s="40" t="s">
        <v>1373</v>
      </c>
      <c r="U145" s="47" t="s">
        <v>212</v>
      </c>
      <c r="V145" s="41">
        <v>0.1</v>
      </c>
      <c r="W145" s="41">
        <v>0.9</v>
      </c>
      <c r="X145" s="41">
        <v>0.3</v>
      </c>
      <c r="Y145" s="41">
        <v>0.5</v>
      </c>
      <c r="Z145" s="40" t="b">
        <v>0</v>
      </c>
      <c r="AA145" s="40" t="b">
        <v>1</v>
      </c>
      <c r="AB145" s="40" t="b">
        <v>0</v>
      </c>
      <c r="AC145" s="40" t="b">
        <v>0</v>
      </c>
      <c r="AD145" s="41" t="s">
        <v>4477</v>
      </c>
      <c r="AE145" s="41" t="s">
        <v>4478</v>
      </c>
      <c r="AF145" s="41">
        <v>-1.62787357233491</v>
      </c>
      <c r="AG145" s="42">
        <v>443.5157</v>
      </c>
      <c r="AH145" s="42">
        <v>3.78E41</v>
      </c>
      <c r="AI145" s="46">
        <v>-0.07195</v>
      </c>
      <c r="AJ145" s="40" t="s">
        <v>4479</v>
      </c>
      <c r="AK145" s="40" t="s">
        <v>4480</v>
      </c>
      <c r="AL145" s="41">
        <v>20000.0</v>
      </c>
      <c r="AM145" s="40" t="s">
        <v>216</v>
      </c>
      <c r="AN145" s="40" t="s">
        <v>1383</v>
      </c>
      <c r="AO145" s="40" t="s">
        <v>3513</v>
      </c>
      <c r="AP145" s="40" t="s">
        <v>4481</v>
      </c>
      <c r="AQ145" s="40" t="s">
        <v>4482</v>
      </c>
      <c r="AR145" s="40" t="s">
        <v>4483</v>
      </c>
      <c r="AS145" s="42">
        <v>1.0E138</v>
      </c>
      <c r="AT145" s="42"/>
    </row>
    <row r="146">
      <c r="A146" s="41">
        <v>57.0</v>
      </c>
      <c r="B146" s="42">
        <v>1.67E9</v>
      </c>
      <c r="C146" s="41">
        <v>74540.0</v>
      </c>
      <c r="D146" s="40" t="s">
        <v>1284</v>
      </c>
      <c r="E146" s="41" t="str">
        <f>IFERROR(__xludf.DUMMYFUNCTION("split(split(D146,""Instance_"", FALSE),"".mat"",false)"),"140_3")</f>
        <v>140_3</v>
      </c>
      <c r="F146" s="41">
        <v>140.0</v>
      </c>
      <c r="G146" s="41">
        <v>35.0</v>
      </c>
      <c r="H146" s="41">
        <v>70.0</v>
      </c>
      <c r="I146" s="41">
        <v>-1.51861</v>
      </c>
      <c r="J146" s="41">
        <v>20000.0</v>
      </c>
      <c r="K146" s="41">
        <v>10000.0</v>
      </c>
      <c r="L146" s="41">
        <v>3600.0</v>
      </c>
      <c r="M146" s="41">
        <v>1800.0</v>
      </c>
      <c r="N146" s="41">
        <v>100.0</v>
      </c>
      <c r="O146" s="40" t="s">
        <v>1370</v>
      </c>
      <c r="P146" s="40" t="s">
        <v>1371</v>
      </c>
      <c r="Q146" s="40" t="s">
        <v>1372</v>
      </c>
      <c r="R146" s="40" t="s">
        <v>1373</v>
      </c>
      <c r="S146" s="40" t="b">
        <v>0</v>
      </c>
      <c r="T146" s="40" t="s">
        <v>1373</v>
      </c>
      <c r="U146" s="47" t="s">
        <v>212</v>
      </c>
      <c r="V146" s="41">
        <v>0.1</v>
      </c>
      <c r="W146" s="41">
        <v>0.9</v>
      </c>
      <c r="X146" s="41">
        <v>0.3</v>
      </c>
      <c r="Y146" s="41">
        <v>0.5</v>
      </c>
      <c r="Z146" s="40" t="b">
        <v>0</v>
      </c>
      <c r="AA146" s="40" t="b">
        <v>1</v>
      </c>
      <c r="AB146" s="40" t="b">
        <v>0</v>
      </c>
      <c r="AC146" s="40" t="b">
        <v>0</v>
      </c>
      <c r="AD146" s="41" t="s">
        <v>4484</v>
      </c>
      <c r="AE146" s="41" t="s">
        <v>4485</v>
      </c>
      <c r="AF146" s="41">
        <v>-1.62583331174636</v>
      </c>
      <c r="AG146" s="42">
        <v>315.0002</v>
      </c>
      <c r="AH146" s="42">
        <v>1.16E42</v>
      </c>
      <c r="AI146" s="46">
        <v>-0.07061</v>
      </c>
      <c r="AJ146" s="40" t="s">
        <v>4486</v>
      </c>
      <c r="AK146" s="40" t="s">
        <v>4487</v>
      </c>
      <c r="AL146" s="41">
        <v>14177.0</v>
      </c>
      <c r="AM146" s="40" t="s">
        <v>1382</v>
      </c>
      <c r="AN146" s="40" t="s">
        <v>1383</v>
      </c>
      <c r="AO146" s="40" t="s">
        <v>3513</v>
      </c>
      <c r="AP146" s="40" t="s">
        <v>4488</v>
      </c>
      <c r="AQ146" s="40" t="s">
        <v>4489</v>
      </c>
      <c r="AR146" s="40" t="s">
        <v>4490</v>
      </c>
      <c r="AS146" s="42">
        <v>1.1E139</v>
      </c>
      <c r="AT146" s="42"/>
    </row>
    <row r="147">
      <c r="A147" s="41">
        <v>54.0</v>
      </c>
      <c r="B147" s="42">
        <v>1.67E9</v>
      </c>
      <c r="C147" s="41">
        <v>214837.0</v>
      </c>
      <c r="D147" s="40" t="s">
        <v>1284</v>
      </c>
      <c r="E147" s="41" t="str">
        <f>IFERROR(__xludf.DUMMYFUNCTION("split(split(D147,""Instance_"", FALSE),"".mat"",false)"),"140_3")</f>
        <v>140_3</v>
      </c>
      <c r="F147" s="41">
        <v>140.0</v>
      </c>
      <c r="G147" s="41">
        <v>35.0</v>
      </c>
      <c r="H147" s="41">
        <v>70.0</v>
      </c>
      <c r="I147" s="41">
        <v>-1.51861</v>
      </c>
      <c r="J147" s="41">
        <v>20000.0</v>
      </c>
      <c r="K147" s="41">
        <v>10000.0</v>
      </c>
      <c r="L147" s="41">
        <v>3600.0</v>
      </c>
      <c r="M147" s="41">
        <v>1800.0</v>
      </c>
      <c r="N147" s="41">
        <v>100.0</v>
      </c>
      <c r="O147" s="40" t="s">
        <v>1370</v>
      </c>
      <c r="P147" s="40" t="s">
        <v>1371</v>
      </c>
      <c r="Q147" s="40" t="s">
        <v>1372</v>
      </c>
      <c r="R147" s="40" t="s">
        <v>1373</v>
      </c>
      <c r="S147" s="40" t="b">
        <v>0</v>
      </c>
      <c r="T147" s="40" t="s">
        <v>1373</v>
      </c>
      <c r="U147" s="47" t="s">
        <v>212</v>
      </c>
      <c r="V147" s="41">
        <v>0.1</v>
      </c>
      <c r="W147" s="41">
        <v>0.9</v>
      </c>
      <c r="X147" s="41">
        <v>0.3</v>
      </c>
      <c r="Y147" s="41">
        <v>0.5</v>
      </c>
      <c r="Z147" s="40" t="b">
        <v>0</v>
      </c>
      <c r="AA147" s="40" t="b">
        <v>1</v>
      </c>
      <c r="AB147" s="40" t="b">
        <v>0</v>
      </c>
      <c r="AC147" s="40" t="b">
        <v>0</v>
      </c>
      <c r="AD147" s="41" t="s">
        <v>4491</v>
      </c>
      <c r="AE147" s="41" t="s">
        <v>4492</v>
      </c>
      <c r="AF147" s="41">
        <v>-1.59410129337692</v>
      </c>
      <c r="AG147" s="42">
        <v>444.6094</v>
      </c>
      <c r="AH147" s="42">
        <v>3.78E41</v>
      </c>
      <c r="AI147" s="46">
        <v>-0.04971</v>
      </c>
      <c r="AJ147" s="40" t="s">
        <v>4493</v>
      </c>
      <c r="AK147" s="40" t="s">
        <v>4494</v>
      </c>
      <c r="AL147" s="41">
        <v>20000.0</v>
      </c>
      <c r="AM147" s="40" t="s">
        <v>216</v>
      </c>
      <c r="AN147" s="40" t="s">
        <v>1383</v>
      </c>
      <c r="AO147" s="40" t="s">
        <v>3513</v>
      </c>
      <c r="AP147" s="40" t="s">
        <v>4495</v>
      </c>
      <c r="AQ147" s="40" t="s">
        <v>4496</v>
      </c>
      <c r="AR147" s="40" t="s">
        <v>4497</v>
      </c>
      <c r="AS147" s="42">
        <v>1.0E138</v>
      </c>
      <c r="AT147" s="42"/>
    </row>
    <row r="148">
      <c r="A148" s="41">
        <v>51.0</v>
      </c>
      <c r="B148" s="42">
        <v>1.67E9</v>
      </c>
      <c r="C148" s="41">
        <v>806717.0</v>
      </c>
      <c r="D148" s="40" t="s">
        <v>1284</v>
      </c>
      <c r="E148" s="41" t="str">
        <f>IFERROR(__xludf.DUMMYFUNCTION("split(split(D148,""Instance_"", FALSE),"".mat"",false)"),"140_3")</f>
        <v>140_3</v>
      </c>
      <c r="F148" s="41">
        <v>140.0</v>
      </c>
      <c r="G148" s="41">
        <v>35.0</v>
      </c>
      <c r="H148" s="41">
        <v>70.0</v>
      </c>
      <c r="I148" s="41">
        <v>-1.51861</v>
      </c>
      <c r="J148" s="41">
        <v>20000.0</v>
      </c>
      <c r="K148" s="41">
        <v>10000.0</v>
      </c>
      <c r="L148" s="41">
        <v>3600.0</v>
      </c>
      <c r="M148" s="41">
        <v>1800.0</v>
      </c>
      <c r="N148" s="41">
        <v>100.0</v>
      </c>
      <c r="O148" s="40" t="s">
        <v>1370</v>
      </c>
      <c r="P148" s="40" t="s">
        <v>1371</v>
      </c>
      <c r="Q148" s="40" t="s">
        <v>1372</v>
      </c>
      <c r="R148" s="40" t="s">
        <v>1373</v>
      </c>
      <c r="S148" s="40" t="b">
        <v>0</v>
      </c>
      <c r="T148" s="40" t="s">
        <v>1373</v>
      </c>
      <c r="U148" s="47" t="s">
        <v>212</v>
      </c>
      <c r="V148" s="41">
        <v>0.1</v>
      </c>
      <c r="W148" s="41">
        <v>0.9</v>
      </c>
      <c r="X148" s="41">
        <v>0.3</v>
      </c>
      <c r="Y148" s="41">
        <v>0.5</v>
      </c>
      <c r="Z148" s="40" t="b">
        <v>0</v>
      </c>
      <c r="AA148" s="40" t="b">
        <v>1</v>
      </c>
      <c r="AB148" s="40" t="b">
        <v>0</v>
      </c>
      <c r="AC148" s="40" t="b">
        <v>0</v>
      </c>
      <c r="AD148" s="41" t="s">
        <v>4498</v>
      </c>
      <c r="AE148" s="41" t="s">
        <v>4499</v>
      </c>
      <c r="AF148" s="41">
        <v>-1.59127173697528</v>
      </c>
      <c r="AG148" s="42">
        <v>441.8437</v>
      </c>
      <c r="AH148" s="42">
        <v>3.51E41</v>
      </c>
      <c r="AI148" s="46">
        <v>-0.04785</v>
      </c>
      <c r="AJ148" s="40" t="s">
        <v>4500</v>
      </c>
      <c r="AK148" s="40" t="s">
        <v>4501</v>
      </c>
      <c r="AL148" s="41">
        <v>20000.0</v>
      </c>
      <c r="AM148" s="40" t="s">
        <v>216</v>
      </c>
      <c r="AN148" s="40" t="s">
        <v>1383</v>
      </c>
      <c r="AO148" s="40" t="s">
        <v>3513</v>
      </c>
      <c r="AP148" s="40" t="s">
        <v>4502</v>
      </c>
      <c r="AQ148" s="40" t="s">
        <v>4503</v>
      </c>
      <c r="AR148" s="40" t="s">
        <v>4504</v>
      </c>
      <c r="AS148" s="42">
        <v>1.0E138</v>
      </c>
      <c r="AT148" s="42"/>
    </row>
    <row r="149">
      <c r="A149" s="41">
        <v>53.0</v>
      </c>
      <c r="B149" s="42">
        <v>1.67E9</v>
      </c>
      <c r="C149" s="41">
        <v>261142.0</v>
      </c>
      <c r="D149" s="40" t="s">
        <v>1284</v>
      </c>
      <c r="E149" s="41" t="str">
        <f>IFERROR(__xludf.DUMMYFUNCTION("split(split(D149,""Instance_"", FALSE),"".mat"",false)"),"140_3")</f>
        <v>140_3</v>
      </c>
      <c r="F149" s="41">
        <v>140.0</v>
      </c>
      <c r="G149" s="41">
        <v>35.0</v>
      </c>
      <c r="H149" s="41">
        <v>70.0</v>
      </c>
      <c r="I149" s="41">
        <v>-1.51861</v>
      </c>
      <c r="J149" s="41">
        <v>20000.0</v>
      </c>
      <c r="K149" s="41">
        <v>10000.0</v>
      </c>
      <c r="L149" s="41">
        <v>3600.0</v>
      </c>
      <c r="M149" s="41">
        <v>1800.0</v>
      </c>
      <c r="N149" s="41">
        <v>100.0</v>
      </c>
      <c r="O149" s="40" t="s">
        <v>1370</v>
      </c>
      <c r="P149" s="40" t="s">
        <v>1371</v>
      </c>
      <c r="Q149" s="40" t="s">
        <v>1372</v>
      </c>
      <c r="R149" s="40" t="s">
        <v>1373</v>
      </c>
      <c r="S149" s="40" t="b">
        <v>0</v>
      </c>
      <c r="T149" s="40" t="s">
        <v>1373</v>
      </c>
      <c r="U149" s="47" t="s">
        <v>212</v>
      </c>
      <c r="V149" s="41">
        <v>0.1</v>
      </c>
      <c r="W149" s="41">
        <v>0.9</v>
      </c>
      <c r="X149" s="41">
        <v>0.3</v>
      </c>
      <c r="Y149" s="41">
        <v>0.5</v>
      </c>
      <c r="Z149" s="40" t="b">
        <v>0</v>
      </c>
      <c r="AA149" s="40" t="b">
        <v>1</v>
      </c>
      <c r="AB149" s="40" t="b">
        <v>0</v>
      </c>
      <c r="AC149" s="40" t="b">
        <v>0</v>
      </c>
      <c r="AD149" s="41" t="s">
        <v>4505</v>
      </c>
      <c r="AE149" s="41" t="s">
        <v>4506</v>
      </c>
      <c r="AF149" s="41">
        <v>-1.56996659483749</v>
      </c>
      <c r="AG149" s="42">
        <v>363.3907</v>
      </c>
      <c r="AH149" s="42">
        <v>1.17E42</v>
      </c>
      <c r="AI149" s="46">
        <v>-0.03382</v>
      </c>
      <c r="AJ149" s="40" t="s">
        <v>4507</v>
      </c>
      <c r="AK149" s="40" t="s">
        <v>4508</v>
      </c>
      <c r="AL149" s="41">
        <v>16395.0</v>
      </c>
      <c r="AM149" s="40" t="s">
        <v>1382</v>
      </c>
      <c r="AN149" s="40" t="s">
        <v>1383</v>
      </c>
      <c r="AO149" s="40" t="s">
        <v>3513</v>
      </c>
      <c r="AP149" s="40" t="s">
        <v>4509</v>
      </c>
      <c r="AQ149" s="40" t="s">
        <v>4510</v>
      </c>
      <c r="AR149" s="40" t="s">
        <v>4511</v>
      </c>
      <c r="AS149" s="42">
        <v>1.1E139</v>
      </c>
      <c r="AT149" s="42"/>
    </row>
    <row r="150">
      <c r="A150" s="41">
        <v>52.0</v>
      </c>
      <c r="B150" s="42">
        <v>1.67E9</v>
      </c>
      <c r="C150" s="41">
        <v>373931.0</v>
      </c>
      <c r="D150" s="40" t="s">
        <v>1284</v>
      </c>
      <c r="E150" s="41" t="str">
        <f>IFERROR(__xludf.DUMMYFUNCTION("split(split(D150,""Instance_"", FALSE),"".mat"",false)"),"140_3")</f>
        <v>140_3</v>
      </c>
      <c r="F150" s="41">
        <v>140.0</v>
      </c>
      <c r="G150" s="41">
        <v>35.0</v>
      </c>
      <c r="H150" s="41">
        <v>70.0</v>
      </c>
      <c r="I150" s="41">
        <v>-1.51861</v>
      </c>
      <c r="J150" s="41">
        <v>20000.0</v>
      </c>
      <c r="K150" s="41">
        <v>10000.0</v>
      </c>
      <c r="L150" s="41">
        <v>3600.0</v>
      </c>
      <c r="M150" s="41">
        <v>1800.0</v>
      </c>
      <c r="N150" s="41">
        <v>100.0</v>
      </c>
      <c r="O150" s="40" t="s">
        <v>1370</v>
      </c>
      <c r="P150" s="40" t="s">
        <v>1371</v>
      </c>
      <c r="Q150" s="40" t="s">
        <v>1372</v>
      </c>
      <c r="R150" s="40" t="s">
        <v>1373</v>
      </c>
      <c r="S150" s="40" t="b">
        <v>0</v>
      </c>
      <c r="T150" s="40" t="s">
        <v>1373</v>
      </c>
      <c r="U150" s="47" t="s">
        <v>212</v>
      </c>
      <c r="V150" s="41">
        <v>0.1</v>
      </c>
      <c r="W150" s="41">
        <v>0.9</v>
      </c>
      <c r="X150" s="41">
        <v>0.3</v>
      </c>
      <c r="Y150" s="41">
        <v>0.5</v>
      </c>
      <c r="Z150" s="40" t="b">
        <v>0</v>
      </c>
      <c r="AA150" s="40" t="b">
        <v>1</v>
      </c>
      <c r="AB150" s="40" t="b">
        <v>0</v>
      </c>
      <c r="AC150" s="40" t="b">
        <v>0</v>
      </c>
      <c r="AD150" s="41" t="s">
        <v>4512</v>
      </c>
      <c r="AE150" s="41" t="s">
        <v>4513</v>
      </c>
      <c r="AF150" s="41">
        <v>-1.56443226769933</v>
      </c>
      <c r="AG150" s="42">
        <v>442.8438</v>
      </c>
      <c r="AH150" s="42">
        <v>1.06E42</v>
      </c>
      <c r="AI150" s="46">
        <v>-0.03018</v>
      </c>
      <c r="AJ150" s="40" t="s">
        <v>4514</v>
      </c>
      <c r="AK150" s="40" t="s">
        <v>4515</v>
      </c>
      <c r="AL150" s="41">
        <v>20000.0</v>
      </c>
      <c r="AM150" s="40" t="s">
        <v>216</v>
      </c>
      <c r="AN150" s="40" t="s">
        <v>1383</v>
      </c>
      <c r="AO150" s="40" t="s">
        <v>3513</v>
      </c>
      <c r="AP150" s="40" t="s">
        <v>4516</v>
      </c>
      <c r="AQ150" s="40" t="s">
        <v>4517</v>
      </c>
      <c r="AR150" s="40" t="s">
        <v>4518</v>
      </c>
      <c r="AS150" s="42">
        <v>1.1E139</v>
      </c>
      <c r="AT150" s="42"/>
    </row>
    <row r="151">
      <c r="A151" s="41">
        <v>56.0</v>
      </c>
      <c r="B151" s="42">
        <v>1.67E9</v>
      </c>
      <c r="C151" s="41">
        <v>765215.0</v>
      </c>
      <c r="D151" s="40" t="s">
        <v>1284</v>
      </c>
      <c r="E151" s="41" t="str">
        <f>IFERROR(__xludf.DUMMYFUNCTION("split(split(D151,""Instance_"", FALSE),"".mat"",false)"),"140_3")</f>
        <v>140_3</v>
      </c>
      <c r="F151" s="41">
        <v>140.0</v>
      </c>
      <c r="G151" s="41">
        <v>35.0</v>
      </c>
      <c r="H151" s="41">
        <v>70.0</v>
      </c>
      <c r="I151" s="41">
        <v>-1.51861</v>
      </c>
      <c r="J151" s="41">
        <v>20000.0</v>
      </c>
      <c r="K151" s="41">
        <v>10000.0</v>
      </c>
      <c r="L151" s="41">
        <v>3600.0</v>
      </c>
      <c r="M151" s="41">
        <v>1800.0</v>
      </c>
      <c r="N151" s="41">
        <v>100.0</v>
      </c>
      <c r="O151" s="40" t="s">
        <v>1370</v>
      </c>
      <c r="P151" s="40" t="s">
        <v>1371</v>
      </c>
      <c r="Q151" s="40" t="s">
        <v>1372</v>
      </c>
      <c r="R151" s="40" t="s">
        <v>1373</v>
      </c>
      <c r="S151" s="40" t="b">
        <v>0</v>
      </c>
      <c r="T151" s="40" t="s">
        <v>1373</v>
      </c>
      <c r="U151" s="47" t="s">
        <v>212</v>
      </c>
      <c r="V151" s="41">
        <v>0.1</v>
      </c>
      <c r="W151" s="41">
        <v>0.9</v>
      </c>
      <c r="X151" s="41">
        <v>0.3</v>
      </c>
      <c r="Y151" s="41">
        <v>0.5</v>
      </c>
      <c r="Z151" s="40" t="b">
        <v>0</v>
      </c>
      <c r="AA151" s="40" t="b">
        <v>1</v>
      </c>
      <c r="AB151" s="40" t="b">
        <v>0</v>
      </c>
      <c r="AC151" s="40" t="b">
        <v>0</v>
      </c>
      <c r="AD151" s="41" t="s">
        <v>4519</v>
      </c>
      <c r="AE151" s="41" t="s">
        <v>4520</v>
      </c>
      <c r="AF151" s="41">
        <v>-1.56126761644556</v>
      </c>
      <c r="AG151" s="42">
        <v>345.9846</v>
      </c>
      <c r="AH151" s="42">
        <v>3.56E41</v>
      </c>
      <c r="AI151" s="46">
        <v>-0.02809</v>
      </c>
      <c r="AJ151" s="40" t="s">
        <v>4521</v>
      </c>
      <c r="AK151" s="40" t="s">
        <v>4522</v>
      </c>
      <c r="AL151" s="41">
        <v>15667.0</v>
      </c>
      <c r="AM151" s="40" t="s">
        <v>1382</v>
      </c>
      <c r="AN151" s="40" t="s">
        <v>1383</v>
      </c>
      <c r="AO151" s="40" t="s">
        <v>3513</v>
      </c>
      <c r="AP151" s="40" t="s">
        <v>4523</v>
      </c>
      <c r="AQ151" s="40" t="s">
        <v>4524</v>
      </c>
      <c r="AR151" s="40" t="s">
        <v>4525</v>
      </c>
      <c r="AS151" s="42">
        <v>1.0E138</v>
      </c>
      <c r="AT151" s="42"/>
    </row>
    <row r="152">
      <c r="A152" s="41">
        <v>60.0</v>
      </c>
      <c r="B152" s="42">
        <v>1.67E9</v>
      </c>
      <c r="C152" s="41">
        <v>290761.0</v>
      </c>
      <c r="D152" s="40" t="s">
        <v>743</v>
      </c>
      <c r="E152" s="41" t="str">
        <f>IFERROR(__xludf.DUMMYFUNCTION("split(split(D152,""Instance_"", FALSE),"".mat"",false)"),"180_1")</f>
        <v>180_1</v>
      </c>
      <c r="F152" s="41">
        <v>180.0</v>
      </c>
      <c r="G152" s="41">
        <v>45.0</v>
      </c>
      <c r="H152" s="41">
        <v>90.0</v>
      </c>
      <c r="I152" s="41">
        <v>-2.05712</v>
      </c>
      <c r="J152" s="41">
        <v>20000.0</v>
      </c>
      <c r="K152" s="41">
        <v>10000.0</v>
      </c>
      <c r="L152" s="41">
        <v>3600.0</v>
      </c>
      <c r="M152" s="41">
        <v>1800.0</v>
      </c>
      <c r="N152" s="41">
        <v>100.0</v>
      </c>
      <c r="O152" s="40" t="s">
        <v>1370</v>
      </c>
      <c r="P152" s="40" t="s">
        <v>1371</v>
      </c>
      <c r="Q152" s="40" t="s">
        <v>1372</v>
      </c>
      <c r="R152" s="40" t="s">
        <v>1373</v>
      </c>
      <c r="S152" s="40" t="b">
        <v>0</v>
      </c>
      <c r="T152" s="40" t="s">
        <v>1373</v>
      </c>
      <c r="U152" s="47" t="s">
        <v>212</v>
      </c>
      <c r="V152" s="41">
        <v>0.1</v>
      </c>
      <c r="W152" s="41">
        <v>0.9</v>
      </c>
      <c r="X152" s="41">
        <v>0.3</v>
      </c>
      <c r="Y152" s="41">
        <v>0.5</v>
      </c>
      <c r="Z152" s="40" t="b">
        <v>0</v>
      </c>
      <c r="AA152" s="40" t="b">
        <v>1</v>
      </c>
      <c r="AB152" s="40" t="b">
        <v>0</v>
      </c>
      <c r="AC152" s="40" t="b">
        <v>0</v>
      </c>
      <c r="AD152" s="41" t="s">
        <v>4526</v>
      </c>
      <c r="AE152" s="41" t="s">
        <v>4527</v>
      </c>
      <c r="AF152" s="41">
        <v>-2.30050918938563</v>
      </c>
      <c r="AG152" s="42">
        <v>648.4769</v>
      </c>
      <c r="AH152" s="42">
        <v>7.56E53</v>
      </c>
      <c r="AI152" s="46">
        <v>-0.11832</v>
      </c>
      <c r="AJ152" s="40" t="s">
        <v>4528</v>
      </c>
      <c r="AK152" s="40" t="s">
        <v>4529</v>
      </c>
      <c r="AL152" s="41">
        <v>20000.0</v>
      </c>
      <c r="AM152" s="40" t="s">
        <v>216</v>
      </c>
      <c r="AN152" s="40" t="s">
        <v>1383</v>
      </c>
      <c r="AO152" s="40" t="s">
        <v>3513</v>
      </c>
      <c r="AP152" s="40" t="s">
        <v>4530</v>
      </c>
      <c r="AQ152" s="40" t="s">
        <v>4531</v>
      </c>
      <c r="AR152" s="40" t="s">
        <v>4532</v>
      </c>
      <c r="AS152" s="42">
        <v>1.1E178</v>
      </c>
      <c r="AT152" s="42"/>
    </row>
    <row r="153">
      <c r="A153" s="41">
        <v>67.0</v>
      </c>
      <c r="B153" s="42">
        <v>1.67E9</v>
      </c>
      <c r="C153" s="41">
        <v>482771.0</v>
      </c>
      <c r="D153" s="40" t="s">
        <v>743</v>
      </c>
      <c r="E153" s="41" t="str">
        <f>IFERROR(__xludf.DUMMYFUNCTION("split(split(D153,""Instance_"", FALSE),"".mat"",false)"),"180_1")</f>
        <v>180_1</v>
      </c>
      <c r="F153" s="41">
        <v>180.0</v>
      </c>
      <c r="G153" s="41">
        <v>45.0</v>
      </c>
      <c r="H153" s="41">
        <v>90.0</v>
      </c>
      <c r="I153" s="41">
        <v>-2.05712</v>
      </c>
      <c r="J153" s="41">
        <v>20000.0</v>
      </c>
      <c r="K153" s="41">
        <v>10000.0</v>
      </c>
      <c r="L153" s="41">
        <v>3600.0</v>
      </c>
      <c r="M153" s="41">
        <v>1800.0</v>
      </c>
      <c r="N153" s="41">
        <v>100.0</v>
      </c>
      <c r="O153" s="40" t="s">
        <v>1370</v>
      </c>
      <c r="P153" s="40" t="s">
        <v>1371</v>
      </c>
      <c r="Q153" s="40" t="s">
        <v>1372</v>
      </c>
      <c r="R153" s="40" t="s">
        <v>1373</v>
      </c>
      <c r="S153" s="40" t="b">
        <v>0</v>
      </c>
      <c r="T153" s="40" t="s">
        <v>1373</v>
      </c>
      <c r="U153" s="47" t="s">
        <v>212</v>
      </c>
      <c r="V153" s="41">
        <v>0.1</v>
      </c>
      <c r="W153" s="41">
        <v>0.9</v>
      </c>
      <c r="X153" s="41">
        <v>0.3</v>
      </c>
      <c r="Y153" s="41">
        <v>0.5</v>
      </c>
      <c r="Z153" s="40" t="b">
        <v>0</v>
      </c>
      <c r="AA153" s="40" t="b">
        <v>1</v>
      </c>
      <c r="AB153" s="40" t="b">
        <v>0</v>
      </c>
      <c r="AC153" s="40" t="b">
        <v>0</v>
      </c>
      <c r="AD153" s="41" t="s">
        <v>4533</v>
      </c>
      <c r="AE153" s="41" t="s">
        <v>4534</v>
      </c>
      <c r="AF153" s="41">
        <v>-2.17260057348264</v>
      </c>
      <c r="AG153" s="42">
        <v>649.0626</v>
      </c>
      <c r="AH153" s="42">
        <v>7.55E53</v>
      </c>
      <c r="AI153" s="46">
        <v>-0.05614</v>
      </c>
      <c r="AJ153" s="40" t="s">
        <v>4535</v>
      </c>
      <c r="AK153" s="40" t="s">
        <v>4536</v>
      </c>
      <c r="AL153" s="41">
        <v>20000.0</v>
      </c>
      <c r="AM153" s="40" t="s">
        <v>216</v>
      </c>
      <c r="AN153" s="40" t="s">
        <v>1383</v>
      </c>
      <c r="AO153" s="40" t="s">
        <v>3513</v>
      </c>
      <c r="AP153" s="40" t="s">
        <v>4537</v>
      </c>
      <c r="AQ153" s="40" t="s">
        <v>4538</v>
      </c>
      <c r="AR153" s="40" t="s">
        <v>4539</v>
      </c>
      <c r="AS153" s="42">
        <v>1.1E178</v>
      </c>
      <c r="AT153" s="42"/>
    </row>
    <row r="154">
      <c r="A154" s="41">
        <v>68.0</v>
      </c>
      <c r="B154" s="42">
        <v>1.67E9</v>
      </c>
      <c r="C154" s="41">
        <v>398172.0</v>
      </c>
      <c r="D154" s="40" t="s">
        <v>743</v>
      </c>
      <c r="E154" s="41" t="str">
        <f>IFERROR(__xludf.DUMMYFUNCTION("split(split(D154,""Instance_"", FALSE),"".mat"",false)"),"180_1")</f>
        <v>180_1</v>
      </c>
      <c r="F154" s="41">
        <v>180.0</v>
      </c>
      <c r="G154" s="41">
        <v>45.0</v>
      </c>
      <c r="H154" s="41">
        <v>90.0</v>
      </c>
      <c r="I154" s="41">
        <v>-2.05712</v>
      </c>
      <c r="J154" s="41">
        <v>20000.0</v>
      </c>
      <c r="K154" s="41">
        <v>10000.0</v>
      </c>
      <c r="L154" s="41">
        <v>3600.0</v>
      </c>
      <c r="M154" s="41">
        <v>1800.0</v>
      </c>
      <c r="N154" s="41">
        <v>100.0</v>
      </c>
      <c r="O154" s="40" t="s">
        <v>1370</v>
      </c>
      <c r="P154" s="40" t="s">
        <v>1371</v>
      </c>
      <c r="Q154" s="40" t="s">
        <v>1372</v>
      </c>
      <c r="R154" s="40" t="s">
        <v>1373</v>
      </c>
      <c r="S154" s="40" t="b">
        <v>0</v>
      </c>
      <c r="T154" s="40" t="s">
        <v>1373</v>
      </c>
      <c r="U154" s="47" t="s">
        <v>212</v>
      </c>
      <c r="V154" s="41">
        <v>0.1</v>
      </c>
      <c r="W154" s="41">
        <v>0.9</v>
      </c>
      <c r="X154" s="41">
        <v>0.3</v>
      </c>
      <c r="Y154" s="41">
        <v>0.5</v>
      </c>
      <c r="Z154" s="40" t="b">
        <v>0</v>
      </c>
      <c r="AA154" s="40" t="b">
        <v>1</v>
      </c>
      <c r="AB154" s="40" t="b">
        <v>0</v>
      </c>
      <c r="AC154" s="40" t="b">
        <v>0</v>
      </c>
      <c r="AD154" s="41" t="s">
        <v>4540</v>
      </c>
      <c r="AE154" s="41" t="s">
        <v>4541</v>
      </c>
      <c r="AF154" s="41">
        <v>-2.16555222422337</v>
      </c>
      <c r="AG154" s="42">
        <v>649.1875</v>
      </c>
      <c r="AH154" s="42">
        <v>2.77E53</v>
      </c>
      <c r="AI154" s="46">
        <v>-0.05271</v>
      </c>
      <c r="AJ154" s="40" t="s">
        <v>4542</v>
      </c>
      <c r="AK154" s="40" t="s">
        <v>4543</v>
      </c>
      <c r="AL154" s="41">
        <v>20000.0</v>
      </c>
      <c r="AM154" s="40" t="s">
        <v>216</v>
      </c>
      <c r="AN154" s="40" t="s">
        <v>1383</v>
      </c>
      <c r="AO154" s="40" t="s">
        <v>3513</v>
      </c>
      <c r="AP154" s="40" t="s">
        <v>4544</v>
      </c>
      <c r="AQ154" s="40" t="s">
        <v>4545</v>
      </c>
      <c r="AR154" s="40" t="s">
        <v>4546</v>
      </c>
      <c r="AS154" s="42">
        <v>1.0E177</v>
      </c>
      <c r="AT154" s="42"/>
    </row>
    <row r="155">
      <c r="A155" s="41">
        <v>61.0</v>
      </c>
      <c r="B155" s="42">
        <v>1.67E9</v>
      </c>
      <c r="C155" s="41">
        <v>87609.0</v>
      </c>
      <c r="D155" s="40" t="s">
        <v>743</v>
      </c>
      <c r="E155" s="41" t="str">
        <f>IFERROR(__xludf.DUMMYFUNCTION("split(split(D155,""Instance_"", FALSE),"".mat"",false)"),"180_1")</f>
        <v>180_1</v>
      </c>
      <c r="F155" s="41">
        <v>180.0</v>
      </c>
      <c r="G155" s="41">
        <v>45.0</v>
      </c>
      <c r="H155" s="41">
        <v>90.0</v>
      </c>
      <c r="I155" s="41">
        <v>-2.05712</v>
      </c>
      <c r="J155" s="41">
        <v>20000.0</v>
      </c>
      <c r="K155" s="41">
        <v>10000.0</v>
      </c>
      <c r="L155" s="41">
        <v>3600.0</v>
      </c>
      <c r="M155" s="41">
        <v>1800.0</v>
      </c>
      <c r="N155" s="41">
        <v>100.0</v>
      </c>
      <c r="O155" s="40" t="s">
        <v>1370</v>
      </c>
      <c r="P155" s="40" t="s">
        <v>1371</v>
      </c>
      <c r="Q155" s="40" t="s">
        <v>1372</v>
      </c>
      <c r="R155" s="40" t="s">
        <v>1373</v>
      </c>
      <c r="S155" s="40" t="b">
        <v>0</v>
      </c>
      <c r="T155" s="40" t="s">
        <v>1373</v>
      </c>
      <c r="U155" s="47" t="s">
        <v>212</v>
      </c>
      <c r="V155" s="41">
        <v>0.1</v>
      </c>
      <c r="W155" s="41">
        <v>0.9</v>
      </c>
      <c r="X155" s="41">
        <v>0.3</v>
      </c>
      <c r="Y155" s="41">
        <v>0.5</v>
      </c>
      <c r="Z155" s="40" t="b">
        <v>0</v>
      </c>
      <c r="AA155" s="40" t="b">
        <v>1</v>
      </c>
      <c r="AB155" s="40" t="b">
        <v>0</v>
      </c>
      <c r="AC155" s="40" t="b">
        <v>0</v>
      </c>
      <c r="AD155" s="41" t="s">
        <v>4122</v>
      </c>
      <c r="AE155" s="41" t="s">
        <v>4547</v>
      </c>
      <c r="AF155" s="41">
        <v>-2.12924840117783</v>
      </c>
      <c r="AG155" s="42">
        <v>647.4153</v>
      </c>
      <c r="AH155" s="42">
        <v>7.16E53</v>
      </c>
      <c r="AI155" s="46">
        <v>-0.03507</v>
      </c>
      <c r="AJ155" s="40" t="s">
        <v>4548</v>
      </c>
      <c r="AK155" s="40" t="s">
        <v>4549</v>
      </c>
      <c r="AL155" s="41">
        <v>20000.0</v>
      </c>
      <c r="AM155" s="40" t="s">
        <v>216</v>
      </c>
      <c r="AN155" s="40" t="s">
        <v>1383</v>
      </c>
      <c r="AO155" s="40" t="s">
        <v>3513</v>
      </c>
      <c r="AP155" s="40" t="s">
        <v>4550</v>
      </c>
      <c r="AQ155" s="40" t="s">
        <v>4551</v>
      </c>
      <c r="AR155" s="40" t="s">
        <v>4552</v>
      </c>
      <c r="AS155" s="42">
        <v>1.1E178</v>
      </c>
      <c r="AT155" s="42"/>
    </row>
    <row r="156">
      <c r="A156" s="41">
        <v>64.0</v>
      </c>
      <c r="B156" s="42">
        <v>1.67E9</v>
      </c>
      <c r="C156" s="41">
        <v>495184.0</v>
      </c>
      <c r="D156" s="40" t="s">
        <v>743</v>
      </c>
      <c r="E156" s="41" t="str">
        <f>IFERROR(__xludf.DUMMYFUNCTION("split(split(D156,""Instance_"", FALSE),"".mat"",false)"),"180_1")</f>
        <v>180_1</v>
      </c>
      <c r="F156" s="41">
        <v>180.0</v>
      </c>
      <c r="G156" s="41">
        <v>45.0</v>
      </c>
      <c r="H156" s="41">
        <v>90.0</v>
      </c>
      <c r="I156" s="41">
        <v>-2.05712</v>
      </c>
      <c r="J156" s="41">
        <v>20000.0</v>
      </c>
      <c r="K156" s="41">
        <v>10000.0</v>
      </c>
      <c r="L156" s="41">
        <v>3600.0</v>
      </c>
      <c r="M156" s="41">
        <v>1800.0</v>
      </c>
      <c r="N156" s="41">
        <v>100.0</v>
      </c>
      <c r="O156" s="40" t="s">
        <v>1370</v>
      </c>
      <c r="P156" s="40" t="s">
        <v>1371</v>
      </c>
      <c r="Q156" s="40" t="s">
        <v>1372</v>
      </c>
      <c r="R156" s="40" t="s">
        <v>1373</v>
      </c>
      <c r="S156" s="40" t="b">
        <v>0</v>
      </c>
      <c r="T156" s="40" t="s">
        <v>1373</v>
      </c>
      <c r="U156" s="47" t="s">
        <v>212</v>
      </c>
      <c r="V156" s="41">
        <v>0.1</v>
      </c>
      <c r="W156" s="41">
        <v>0.9</v>
      </c>
      <c r="X156" s="41">
        <v>0.3</v>
      </c>
      <c r="Y156" s="41">
        <v>0.5</v>
      </c>
      <c r="Z156" s="40" t="b">
        <v>0</v>
      </c>
      <c r="AA156" s="40" t="b">
        <v>1</v>
      </c>
      <c r="AB156" s="40" t="b">
        <v>0</v>
      </c>
      <c r="AC156" s="40" t="b">
        <v>0</v>
      </c>
      <c r="AD156" s="41" t="s">
        <v>4553</v>
      </c>
      <c r="AE156" s="41" t="s">
        <v>4554</v>
      </c>
      <c r="AF156" s="41">
        <v>-2.12818851879162</v>
      </c>
      <c r="AG156" s="42">
        <v>524.5937</v>
      </c>
      <c r="AH156" s="42">
        <v>3.1E53</v>
      </c>
      <c r="AI156" s="46">
        <v>-0.03455</v>
      </c>
      <c r="AJ156" s="40" t="s">
        <v>4555</v>
      </c>
      <c r="AK156" s="40" t="s">
        <v>4556</v>
      </c>
      <c r="AL156" s="41">
        <v>16111.0</v>
      </c>
      <c r="AM156" s="40" t="s">
        <v>1382</v>
      </c>
      <c r="AN156" s="40" t="s">
        <v>1383</v>
      </c>
      <c r="AO156" s="40" t="s">
        <v>3513</v>
      </c>
      <c r="AP156" s="40" t="s">
        <v>4557</v>
      </c>
      <c r="AQ156" s="40" t="s">
        <v>4558</v>
      </c>
      <c r="AR156" s="40" t="s">
        <v>4559</v>
      </c>
      <c r="AS156" s="42">
        <v>1.1E177</v>
      </c>
      <c r="AT156" s="42"/>
    </row>
    <row r="157">
      <c r="A157" s="41">
        <v>62.0</v>
      </c>
      <c r="B157" s="42">
        <v>1.67E9</v>
      </c>
      <c r="C157" s="41">
        <v>18855.0</v>
      </c>
      <c r="D157" s="40" t="s">
        <v>743</v>
      </c>
      <c r="E157" s="41" t="str">
        <f>IFERROR(__xludf.DUMMYFUNCTION("split(split(D157,""Instance_"", FALSE),"".mat"",false)"),"180_1")</f>
        <v>180_1</v>
      </c>
      <c r="F157" s="41">
        <v>180.0</v>
      </c>
      <c r="G157" s="41">
        <v>45.0</v>
      </c>
      <c r="H157" s="41">
        <v>90.0</v>
      </c>
      <c r="I157" s="41">
        <v>-2.05712</v>
      </c>
      <c r="J157" s="41">
        <v>20000.0</v>
      </c>
      <c r="K157" s="41">
        <v>10000.0</v>
      </c>
      <c r="L157" s="41">
        <v>3600.0</v>
      </c>
      <c r="M157" s="41">
        <v>1800.0</v>
      </c>
      <c r="N157" s="41">
        <v>100.0</v>
      </c>
      <c r="O157" s="40" t="s">
        <v>1370</v>
      </c>
      <c r="P157" s="40" t="s">
        <v>1371</v>
      </c>
      <c r="Q157" s="40" t="s">
        <v>1372</v>
      </c>
      <c r="R157" s="40" t="s">
        <v>1373</v>
      </c>
      <c r="S157" s="40" t="b">
        <v>0</v>
      </c>
      <c r="T157" s="40" t="s">
        <v>1373</v>
      </c>
      <c r="U157" s="47" t="s">
        <v>212</v>
      </c>
      <c r="V157" s="41">
        <v>0.1</v>
      </c>
      <c r="W157" s="41">
        <v>0.9</v>
      </c>
      <c r="X157" s="41">
        <v>0.3</v>
      </c>
      <c r="Y157" s="41">
        <v>0.5</v>
      </c>
      <c r="Z157" s="40" t="b">
        <v>0</v>
      </c>
      <c r="AA157" s="40" t="b">
        <v>1</v>
      </c>
      <c r="AB157" s="40" t="b">
        <v>0</v>
      </c>
      <c r="AC157" s="40" t="b">
        <v>0</v>
      </c>
      <c r="AD157" s="41" t="s">
        <v>4560</v>
      </c>
      <c r="AE157" s="41" t="s">
        <v>4561</v>
      </c>
      <c r="AF157" s="41">
        <v>-2.11552039971744</v>
      </c>
      <c r="AG157" s="42">
        <v>649.2971</v>
      </c>
      <c r="AH157" s="42">
        <v>3.55E53</v>
      </c>
      <c r="AI157" s="46">
        <v>-0.02839</v>
      </c>
      <c r="AJ157" s="40" t="s">
        <v>4562</v>
      </c>
      <c r="AK157" s="40" t="s">
        <v>4563</v>
      </c>
      <c r="AL157" s="41">
        <v>20000.0</v>
      </c>
      <c r="AM157" s="40" t="s">
        <v>216</v>
      </c>
      <c r="AN157" s="40" t="s">
        <v>1383</v>
      </c>
      <c r="AO157" s="40" t="s">
        <v>3513</v>
      </c>
      <c r="AP157" s="40" t="s">
        <v>4564</v>
      </c>
      <c r="AQ157" s="40" t="s">
        <v>4565</v>
      </c>
      <c r="AR157" s="40" t="s">
        <v>4566</v>
      </c>
      <c r="AS157" s="42">
        <v>1.1E177</v>
      </c>
      <c r="AT157" s="42"/>
    </row>
    <row r="158">
      <c r="A158" s="41">
        <v>66.0</v>
      </c>
      <c r="B158" s="42">
        <v>1.67E9</v>
      </c>
      <c r="C158" s="41">
        <v>752844.0</v>
      </c>
      <c r="D158" s="40" t="s">
        <v>743</v>
      </c>
      <c r="E158" s="41" t="str">
        <f>IFERROR(__xludf.DUMMYFUNCTION("split(split(D158,""Instance_"", FALSE),"".mat"",false)"),"180_1")</f>
        <v>180_1</v>
      </c>
      <c r="F158" s="41">
        <v>180.0</v>
      </c>
      <c r="G158" s="41">
        <v>45.0</v>
      </c>
      <c r="H158" s="41">
        <v>90.0</v>
      </c>
      <c r="I158" s="41">
        <v>-2.05712</v>
      </c>
      <c r="J158" s="41">
        <v>20000.0</v>
      </c>
      <c r="K158" s="41">
        <v>10000.0</v>
      </c>
      <c r="L158" s="41">
        <v>3600.0</v>
      </c>
      <c r="M158" s="41">
        <v>1800.0</v>
      </c>
      <c r="N158" s="41">
        <v>100.0</v>
      </c>
      <c r="O158" s="40" t="s">
        <v>1370</v>
      </c>
      <c r="P158" s="40" t="s">
        <v>1371</v>
      </c>
      <c r="Q158" s="40" t="s">
        <v>1372</v>
      </c>
      <c r="R158" s="40" t="s">
        <v>1373</v>
      </c>
      <c r="S158" s="40" t="b">
        <v>0</v>
      </c>
      <c r="T158" s="40" t="s">
        <v>1373</v>
      </c>
      <c r="U158" s="47" t="s">
        <v>212</v>
      </c>
      <c r="V158" s="41">
        <v>0.1</v>
      </c>
      <c r="W158" s="41">
        <v>0.9</v>
      </c>
      <c r="X158" s="41">
        <v>0.3</v>
      </c>
      <c r="Y158" s="41">
        <v>0.5</v>
      </c>
      <c r="Z158" s="40" t="b">
        <v>0</v>
      </c>
      <c r="AA158" s="40" t="b">
        <v>1</v>
      </c>
      <c r="AB158" s="40" t="b">
        <v>0</v>
      </c>
      <c r="AC158" s="40" t="b">
        <v>0</v>
      </c>
      <c r="AD158" s="41" t="s">
        <v>4567</v>
      </c>
      <c r="AE158" s="41" t="s">
        <v>4568</v>
      </c>
      <c r="AF158" s="41">
        <v>-2.05886322700072</v>
      </c>
      <c r="AG158" s="42">
        <v>646.6719</v>
      </c>
      <c r="AH158" s="42">
        <v>1.41E53</v>
      </c>
      <c r="AI158" s="46">
        <v>-8.5E-4</v>
      </c>
      <c r="AJ158" s="40" t="s">
        <v>4569</v>
      </c>
      <c r="AK158" s="40" t="s">
        <v>4570</v>
      </c>
      <c r="AL158" s="41">
        <v>20000.0</v>
      </c>
      <c r="AM158" s="40" t="s">
        <v>216</v>
      </c>
      <c r="AN158" s="40" t="s">
        <v>1383</v>
      </c>
      <c r="AO158" s="40" t="s">
        <v>3513</v>
      </c>
      <c r="AP158" s="40" t="s">
        <v>4571</v>
      </c>
      <c r="AQ158" s="40" t="s">
        <v>4572</v>
      </c>
      <c r="AR158" s="40" t="s">
        <v>4573</v>
      </c>
      <c r="AS158" s="42">
        <v>1.0E176</v>
      </c>
      <c r="AT158" s="42"/>
    </row>
    <row r="159">
      <c r="A159" s="41">
        <v>69.0</v>
      </c>
      <c r="B159" s="42">
        <v>1.67E9</v>
      </c>
      <c r="C159" s="41">
        <v>579978.0</v>
      </c>
      <c r="D159" s="40" t="s">
        <v>743</v>
      </c>
      <c r="E159" s="41" t="str">
        <f>IFERROR(__xludf.DUMMYFUNCTION("split(split(D159,""Instance_"", FALSE),"".mat"",false)"),"180_1")</f>
        <v>180_1</v>
      </c>
      <c r="F159" s="41">
        <v>180.0</v>
      </c>
      <c r="G159" s="41">
        <v>45.0</v>
      </c>
      <c r="H159" s="41">
        <v>90.0</v>
      </c>
      <c r="I159" s="41">
        <v>-2.05712</v>
      </c>
      <c r="J159" s="41">
        <v>20000.0</v>
      </c>
      <c r="K159" s="41">
        <v>10000.0</v>
      </c>
      <c r="L159" s="41">
        <v>3600.0</v>
      </c>
      <c r="M159" s="41">
        <v>1800.0</v>
      </c>
      <c r="N159" s="41">
        <v>100.0</v>
      </c>
      <c r="O159" s="40" t="s">
        <v>1370</v>
      </c>
      <c r="P159" s="40" t="s">
        <v>1371</v>
      </c>
      <c r="Q159" s="40" t="s">
        <v>1372</v>
      </c>
      <c r="R159" s="40" t="s">
        <v>1373</v>
      </c>
      <c r="S159" s="40" t="b">
        <v>0</v>
      </c>
      <c r="T159" s="40" t="s">
        <v>1373</v>
      </c>
      <c r="U159" s="47" t="s">
        <v>212</v>
      </c>
      <c r="V159" s="41">
        <v>0.1</v>
      </c>
      <c r="W159" s="41">
        <v>0.9</v>
      </c>
      <c r="X159" s="41">
        <v>0.3</v>
      </c>
      <c r="Y159" s="41">
        <v>0.5</v>
      </c>
      <c r="Z159" s="40" t="b">
        <v>0</v>
      </c>
      <c r="AA159" s="40" t="b">
        <v>1</v>
      </c>
      <c r="AB159" s="40" t="b">
        <v>0</v>
      </c>
      <c r="AC159" s="40" t="b">
        <v>0</v>
      </c>
      <c r="AD159" s="41" t="s">
        <v>4574</v>
      </c>
      <c r="AE159" s="41" t="s">
        <v>4575</v>
      </c>
      <c r="AF159" s="41">
        <v>-2.03968996144874</v>
      </c>
      <c r="AG159" s="42">
        <v>650.4064</v>
      </c>
      <c r="AH159" s="42">
        <v>1.79E53</v>
      </c>
      <c r="AI159" s="46">
        <v>0.008471</v>
      </c>
      <c r="AJ159" s="40" t="s">
        <v>4576</v>
      </c>
      <c r="AK159" s="40" t="s">
        <v>4577</v>
      </c>
      <c r="AL159" s="41">
        <v>20000.0</v>
      </c>
      <c r="AM159" s="40" t="s">
        <v>216</v>
      </c>
      <c r="AN159" s="40" t="s">
        <v>1383</v>
      </c>
      <c r="AO159" s="40" t="s">
        <v>3513</v>
      </c>
      <c r="AP159" s="40" t="s">
        <v>4578</v>
      </c>
      <c r="AQ159" s="40" t="s">
        <v>4579</v>
      </c>
      <c r="AR159" s="40" t="s">
        <v>4580</v>
      </c>
      <c r="AS159" s="42">
        <v>1.1E176</v>
      </c>
      <c r="AT159" s="42"/>
    </row>
    <row r="160">
      <c r="A160" s="41">
        <v>65.0</v>
      </c>
      <c r="B160" s="42">
        <v>1.67E9</v>
      </c>
      <c r="C160" s="41">
        <v>567039.0</v>
      </c>
      <c r="D160" s="40" t="s">
        <v>743</v>
      </c>
      <c r="E160" s="41" t="str">
        <f>IFERROR(__xludf.DUMMYFUNCTION("split(split(D160,""Instance_"", FALSE),"".mat"",false)"),"180_1")</f>
        <v>180_1</v>
      </c>
      <c r="F160" s="41">
        <v>180.0</v>
      </c>
      <c r="G160" s="41">
        <v>45.0</v>
      </c>
      <c r="H160" s="41">
        <v>90.0</v>
      </c>
      <c r="I160" s="41">
        <v>-2.05712</v>
      </c>
      <c r="J160" s="41">
        <v>20000.0</v>
      </c>
      <c r="K160" s="41">
        <v>10000.0</v>
      </c>
      <c r="L160" s="41">
        <v>3600.0</v>
      </c>
      <c r="M160" s="41">
        <v>1800.0</v>
      </c>
      <c r="N160" s="41">
        <v>100.0</v>
      </c>
      <c r="O160" s="40" t="s">
        <v>1370</v>
      </c>
      <c r="P160" s="40" t="s">
        <v>1371</v>
      </c>
      <c r="Q160" s="40" t="s">
        <v>1372</v>
      </c>
      <c r="R160" s="40" t="s">
        <v>1373</v>
      </c>
      <c r="S160" s="40" t="b">
        <v>0</v>
      </c>
      <c r="T160" s="40" t="s">
        <v>1373</v>
      </c>
      <c r="U160" s="47" t="s">
        <v>212</v>
      </c>
      <c r="V160" s="41">
        <v>0.1</v>
      </c>
      <c r="W160" s="41">
        <v>0.9</v>
      </c>
      <c r="X160" s="41">
        <v>0.3</v>
      </c>
      <c r="Y160" s="41">
        <v>0.5</v>
      </c>
      <c r="Z160" s="40" t="b">
        <v>0</v>
      </c>
      <c r="AA160" s="40" t="b">
        <v>1</v>
      </c>
      <c r="AB160" s="40" t="b">
        <v>0</v>
      </c>
      <c r="AC160" s="40" t="b">
        <v>0</v>
      </c>
      <c r="AD160" s="41" t="s">
        <v>4581</v>
      </c>
      <c r="AE160" s="41" t="s">
        <v>4582</v>
      </c>
      <c r="AF160" s="41">
        <v>-2.03288758839094</v>
      </c>
      <c r="AG160" s="42">
        <v>651.6407</v>
      </c>
      <c r="AH160" s="42">
        <v>2.29E53</v>
      </c>
      <c r="AI160" s="46">
        <v>0.011778</v>
      </c>
      <c r="AJ160" s="40" t="s">
        <v>4583</v>
      </c>
      <c r="AK160" s="40" t="s">
        <v>4584</v>
      </c>
      <c r="AL160" s="41">
        <v>20000.0</v>
      </c>
      <c r="AM160" s="40" t="s">
        <v>216</v>
      </c>
      <c r="AN160" s="40" t="s">
        <v>1383</v>
      </c>
      <c r="AO160" s="40" t="s">
        <v>3513</v>
      </c>
      <c r="AP160" s="40" t="s">
        <v>4585</v>
      </c>
      <c r="AQ160" s="40" t="s">
        <v>4586</v>
      </c>
      <c r="AR160" s="40" t="s">
        <v>4587</v>
      </c>
      <c r="AS160" s="42">
        <v>1.0E177</v>
      </c>
      <c r="AT160" s="42"/>
    </row>
    <row r="161">
      <c r="A161" s="41">
        <v>63.0</v>
      </c>
      <c r="B161" s="42">
        <v>1.67E9</v>
      </c>
      <c r="C161" s="41">
        <v>146909.0</v>
      </c>
      <c r="D161" s="40" t="s">
        <v>743</v>
      </c>
      <c r="E161" s="41" t="str">
        <f>IFERROR(__xludf.DUMMYFUNCTION("split(split(D161,""Instance_"", FALSE),"".mat"",false)"),"180_1")</f>
        <v>180_1</v>
      </c>
      <c r="F161" s="41">
        <v>180.0</v>
      </c>
      <c r="G161" s="41">
        <v>45.0</v>
      </c>
      <c r="H161" s="41">
        <v>90.0</v>
      </c>
      <c r="I161" s="41">
        <v>-2.05712</v>
      </c>
      <c r="J161" s="41">
        <v>20000.0</v>
      </c>
      <c r="K161" s="41">
        <v>10000.0</v>
      </c>
      <c r="L161" s="41">
        <v>3600.0</v>
      </c>
      <c r="M161" s="41">
        <v>1800.0</v>
      </c>
      <c r="N161" s="41">
        <v>100.0</v>
      </c>
      <c r="O161" s="40" t="s">
        <v>1370</v>
      </c>
      <c r="P161" s="40" t="s">
        <v>1371</v>
      </c>
      <c r="Q161" s="40" t="s">
        <v>1372</v>
      </c>
      <c r="R161" s="40" t="s">
        <v>1373</v>
      </c>
      <c r="S161" s="40" t="b">
        <v>0</v>
      </c>
      <c r="T161" s="40" t="s">
        <v>1373</v>
      </c>
      <c r="U161" s="47" t="s">
        <v>212</v>
      </c>
      <c r="V161" s="41">
        <v>0.1</v>
      </c>
      <c r="W161" s="41">
        <v>0.9</v>
      </c>
      <c r="X161" s="41">
        <v>0.3</v>
      </c>
      <c r="Y161" s="41">
        <v>0.5</v>
      </c>
      <c r="Z161" s="40" t="b">
        <v>0</v>
      </c>
      <c r="AA161" s="40" t="b">
        <v>1</v>
      </c>
      <c r="AB161" s="40" t="b">
        <v>0</v>
      </c>
      <c r="AC161" s="40" t="b">
        <v>0</v>
      </c>
      <c r="AD161" s="41" t="s">
        <v>4588</v>
      </c>
      <c r="AE161" s="41" t="s">
        <v>4589</v>
      </c>
      <c r="AF161" s="41">
        <v>-1.94153848211272</v>
      </c>
      <c r="AG161" s="42">
        <v>651.0782</v>
      </c>
      <c r="AH161" s="42">
        <v>4.24E52</v>
      </c>
      <c r="AI161" s="46">
        <v>0.056184</v>
      </c>
      <c r="AJ161" s="40" t="s">
        <v>4590</v>
      </c>
      <c r="AK161" s="40" t="s">
        <v>4591</v>
      </c>
      <c r="AL161" s="41">
        <v>20000.0</v>
      </c>
      <c r="AM161" s="40" t="s">
        <v>216</v>
      </c>
      <c r="AN161" s="40" t="s">
        <v>1383</v>
      </c>
      <c r="AO161" s="40" t="s">
        <v>3513</v>
      </c>
      <c r="AP161" s="40" t="s">
        <v>4592</v>
      </c>
      <c r="AQ161" s="40" t="s">
        <v>4593</v>
      </c>
      <c r="AR161" s="40" t="s">
        <v>4594</v>
      </c>
      <c r="AS161" s="42">
        <v>1.1E174</v>
      </c>
      <c r="AT161" s="42"/>
    </row>
    <row r="162">
      <c r="A162" s="41">
        <v>74.0</v>
      </c>
      <c r="B162" s="42">
        <v>1.67E9</v>
      </c>
      <c r="C162" s="41">
        <v>758179.0</v>
      </c>
      <c r="D162" s="40" t="s">
        <v>765</v>
      </c>
      <c r="E162" s="41" t="str">
        <f>IFERROR(__xludf.DUMMYFUNCTION("split(split(D162,""Instance_"", FALSE),"".mat"",false)"),"180_2")</f>
        <v>180_2</v>
      </c>
      <c r="F162" s="41">
        <v>180.0</v>
      </c>
      <c r="G162" s="41">
        <v>45.0</v>
      </c>
      <c r="H162" s="41">
        <v>90.0</v>
      </c>
      <c r="I162" s="41">
        <v>-1.65465</v>
      </c>
      <c r="J162" s="41">
        <v>20000.0</v>
      </c>
      <c r="K162" s="41">
        <v>10000.0</v>
      </c>
      <c r="L162" s="41">
        <v>3600.0</v>
      </c>
      <c r="M162" s="41">
        <v>1800.0</v>
      </c>
      <c r="N162" s="41">
        <v>100.0</v>
      </c>
      <c r="O162" s="40" t="s">
        <v>1370</v>
      </c>
      <c r="P162" s="40" t="s">
        <v>1371</v>
      </c>
      <c r="Q162" s="40" t="s">
        <v>1372</v>
      </c>
      <c r="R162" s="40" t="s">
        <v>1373</v>
      </c>
      <c r="S162" s="40" t="b">
        <v>0</v>
      </c>
      <c r="T162" s="40" t="s">
        <v>1373</v>
      </c>
      <c r="U162" s="47" t="s">
        <v>212</v>
      </c>
      <c r="V162" s="41">
        <v>0.1</v>
      </c>
      <c r="W162" s="41">
        <v>0.9</v>
      </c>
      <c r="X162" s="41">
        <v>0.3</v>
      </c>
      <c r="Y162" s="41">
        <v>0.5</v>
      </c>
      <c r="Z162" s="40" t="b">
        <v>0</v>
      </c>
      <c r="AA162" s="40" t="b">
        <v>1</v>
      </c>
      <c r="AB162" s="40" t="b">
        <v>0</v>
      </c>
      <c r="AC162" s="40" t="b">
        <v>0</v>
      </c>
      <c r="AD162" s="41" t="s">
        <v>4595</v>
      </c>
      <c r="AE162" s="41" t="s">
        <v>4596</v>
      </c>
      <c r="AF162" s="41">
        <v>-1.85200702133774</v>
      </c>
      <c r="AG162" s="42">
        <v>653.4532</v>
      </c>
      <c r="AH162" s="42">
        <v>8.89E53</v>
      </c>
      <c r="AI162" s="46">
        <v>-0.11928</v>
      </c>
      <c r="AJ162" s="40" t="s">
        <v>4597</v>
      </c>
      <c r="AK162" s="40" t="s">
        <v>4598</v>
      </c>
      <c r="AL162" s="41">
        <v>20000.0</v>
      </c>
      <c r="AM162" s="40" t="s">
        <v>216</v>
      </c>
      <c r="AN162" s="40" t="s">
        <v>1383</v>
      </c>
      <c r="AO162" s="40" t="s">
        <v>3513</v>
      </c>
      <c r="AP162" s="40" t="s">
        <v>4599</v>
      </c>
      <c r="AQ162" s="40" t="s">
        <v>4600</v>
      </c>
      <c r="AR162" s="40" t="s">
        <v>4601</v>
      </c>
      <c r="AS162" s="42">
        <v>1.0E179</v>
      </c>
      <c r="AT162" s="42"/>
    </row>
    <row r="163">
      <c r="A163" s="41">
        <v>70.0</v>
      </c>
      <c r="B163" s="42">
        <v>1.67E9</v>
      </c>
      <c r="C163" s="41">
        <v>900999.0</v>
      </c>
      <c r="D163" s="40" t="s">
        <v>765</v>
      </c>
      <c r="E163" s="41" t="str">
        <f>IFERROR(__xludf.DUMMYFUNCTION("split(split(D163,""Instance_"", FALSE),"".mat"",false)"),"180_2")</f>
        <v>180_2</v>
      </c>
      <c r="F163" s="41">
        <v>180.0</v>
      </c>
      <c r="G163" s="41">
        <v>45.0</v>
      </c>
      <c r="H163" s="41">
        <v>90.0</v>
      </c>
      <c r="I163" s="41">
        <v>-1.65465</v>
      </c>
      <c r="J163" s="41">
        <v>20000.0</v>
      </c>
      <c r="K163" s="41">
        <v>10000.0</v>
      </c>
      <c r="L163" s="41">
        <v>3600.0</v>
      </c>
      <c r="M163" s="41">
        <v>1800.0</v>
      </c>
      <c r="N163" s="41">
        <v>100.0</v>
      </c>
      <c r="O163" s="40" t="s">
        <v>1370</v>
      </c>
      <c r="P163" s="40" t="s">
        <v>1371</v>
      </c>
      <c r="Q163" s="40" t="s">
        <v>1372</v>
      </c>
      <c r="R163" s="40" t="s">
        <v>1373</v>
      </c>
      <c r="S163" s="40" t="b">
        <v>0</v>
      </c>
      <c r="T163" s="40" t="s">
        <v>1373</v>
      </c>
      <c r="U163" s="47" t="s">
        <v>212</v>
      </c>
      <c r="V163" s="41">
        <v>0.1</v>
      </c>
      <c r="W163" s="41">
        <v>0.9</v>
      </c>
      <c r="X163" s="41">
        <v>0.3</v>
      </c>
      <c r="Y163" s="41">
        <v>0.5</v>
      </c>
      <c r="Z163" s="40" t="b">
        <v>0</v>
      </c>
      <c r="AA163" s="40" t="b">
        <v>1</v>
      </c>
      <c r="AB163" s="40" t="b">
        <v>0</v>
      </c>
      <c r="AC163" s="40" t="b">
        <v>0</v>
      </c>
      <c r="AD163" s="41" t="s">
        <v>4602</v>
      </c>
      <c r="AE163" s="41" t="s">
        <v>4603</v>
      </c>
      <c r="AF163" s="41">
        <v>-1.82483579966073</v>
      </c>
      <c r="AG163" s="42">
        <v>650.8443</v>
      </c>
      <c r="AH163" s="42">
        <v>1.14E54</v>
      </c>
      <c r="AI163" s="46">
        <v>-0.10286</v>
      </c>
      <c r="AJ163" s="40" t="s">
        <v>4604</v>
      </c>
      <c r="AK163" s="40" t="s">
        <v>4605</v>
      </c>
      <c r="AL163" s="41">
        <v>20000.0</v>
      </c>
      <c r="AM163" s="40" t="s">
        <v>216</v>
      </c>
      <c r="AN163" s="40" t="s">
        <v>1383</v>
      </c>
      <c r="AO163" s="40" t="s">
        <v>3513</v>
      </c>
      <c r="AP163" s="40" t="s">
        <v>4606</v>
      </c>
      <c r="AQ163" s="40" t="s">
        <v>4607</v>
      </c>
      <c r="AR163" s="40" t="s">
        <v>4608</v>
      </c>
      <c r="AS163" s="42">
        <v>1.0E179</v>
      </c>
      <c r="AT163" s="42"/>
    </row>
    <row r="164">
      <c r="A164" s="41">
        <v>71.0</v>
      </c>
      <c r="B164" s="42">
        <v>1.67E9</v>
      </c>
      <c r="C164" s="41">
        <v>961580.0</v>
      </c>
      <c r="D164" s="40" t="s">
        <v>765</v>
      </c>
      <c r="E164" s="41" t="str">
        <f>IFERROR(__xludf.DUMMYFUNCTION("split(split(D164,""Instance_"", FALSE),"".mat"",false)"),"180_2")</f>
        <v>180_2</v>
      </c>
      <c r="F164" s="41">
        <v>180.0</v>
      </c>
      <c r="G164" s="41">
        <v>45.0</v>
      </c>
      <c r="H164" s="41">
        <v>90.0</v>
      </c>
      <c r="I164" s="41">
        <v>-1.65465</v>
      </c>
      <c r="J164" s="41">
        <v>20000.0</v>
      </c>
      <c r="K164" s="41">
        <v>10000.0</v>
      </c>
      <c r="L164" s="41">
        <v>3600.0</v>
      </c>
      <c r="M164" s="41">
        <v>1800.0</v>
      </c>
      <c r="N164" s="41">
        <v>100.0</v>
      </c>
      <c r="O164" s="40" t="s">
        <v>1370</v>
      </c>
      <c r="P164" s="40" t="s">
        <v>1371</v>
      </c>
      <c r="Q164" s="40" t="s">
        <v>1372</v>
      </c>
      <c r="R164" s="40" t="s">
        <v>1373</v>
      </c>
      <c r="S164" s="40" t="b">
        <v>0</v>
      </c>
      <c r="T164" s="40" t="s">
        <v>1373</v>
      </c>
      <c r="U164" s="47" t="s">
        <v>212</v>
      </c>
      <c r="V164" s="41">
        <v>0.1</v>
      </c>
      <c r="W164" s="41">
        <v>0.9</v>
      </c>
      <c r="X164" s="41">
        <v>0.3</v>
      </c>
      <c r="Y164" s="41">
        <v>0.5</v>
      </c>
      <c r="Z164" s="40" t="b">
        <v>0</v>
      </c>
      <c r="AA164" s="40" t="b">
        <v>1</v>
      </c>
      <c r="AB164" s="40" t="b">
        <v>0</v>
      </c>
      <c r="AC164" s="40" t="b">
        <v>0</v>
      </c>
      <c r="AD164" s="41" t="s">
        <v>4609</v>
      </c>
      <c r="AE164" s="41" t="s">
        <v>4610</v>
      </c>
      <c r="AF164" s="41">
        <v>-1.81662461877636</v>
      </c>
      <c r="AG164" s="42">
        <v>651.2344</v>
      </c>
      <c r="AH164" s="42">
        <v>1.47E54</v>
      </c>
      <c r="AI164" s="46">
        <v>-0.09789</v>
      </c>
      <c r="AJ164" s="40" t="s">
        <v>4611</v>
      </c>
      <c r="AK164" s="40" t="s">
        <v>4612</v>
      </c>
      <c r="AL164" s="41">
        <v>20000.0</v>
      </c>
      <c r="AM164" s="40" t="s">
        <v>216</v>
      </c>
      <c r="AN164" s="40" t="s">
        <v>1383</v>
      </c>
      <c r="AO164" s="40" t="s">
        <v>3513</v>
      </c>
      <c r="AP164" s="40" t="s">
        <v>4613</v>
      </c>
      <c r="AQ164" s="40" t="s">
        <v>4614</v>
      </c>
      <c r="AR164" s="40" t="s">
        <v>4615</v>
      </c>
      <c r="AS164" s="42">
        <v>1.1E179</v>
      </c>
      <c r="AT164" s="42"/>
    </row>
    <row r="165">
      <c r="A165" s="41">
        <v>73.0</v>
      </c>
      <c r="B165" s="42">
        <v>1.67E9</v>
      </c>
      <c r="C165" s="41">
        <v>725163.0</v>
      </c>
      <c r="D165" s="40" t="s">
        <v>765</v>
      </c>
      <c r="E165" s="41" t="str">
        <f>IFERROR(__xludf.DUMMYFUNCTION("split(split(D165,""Instance_"", FALSE),"".mat"",false)"),"180_2")</f>
        <v>180_2</v>
      </c>
      <c r="F165" s="41">
        <v>180.0</v>
      </c>
      <c r="G165" s="41">
        <v>45.0</v>
      </c>
      <c r="H165" s="41">
        <v>90.0</v>
      </c>
      <c r="I165" s="41">
        <v>-1.65465</v>
      </c>
      <c r="J165" s="41">
        <v>20000.0</v>
      </c>
      <c r="K165" s="41">
        <v>10000.0</v>
      </c>
      <c r="L165" s="41">
        <v>3600.0</v>
      </c>
      <c r="M165" s="41">
        <v>1800.0</v>
      </c>
      <c r="N165" s="41">
        <v>100.0</v>
      </c>
      <c r="O165" s="40" t="s">
        <v>1370</v>
      </c>
      <c r="P165" s="40" t="s">
        <v>1371</v>
      </c>
      <c r="Q165" s="40" t="s">
        <v>1372</v>
      </c>
      <c r="R165" s="40" t="s">
        <v>1373</v>
      </c>
      <c r="S165" s="40" t="b">
        <v>0</v>
      </c>
      <c r="T165" s="40" t="s">
        <v>1373</v>
      </c>
      <c r="U165" s="47" t="s">
        <v>212</v>
      </c>
      <c r="V165" s="41">
        <v>0.1</v>
      </c>
      <c r="W165" s="41">
        <v>0.9</v>
      </c>
      <c r="X165" s="41">
        <v>0.3</v>
      </c>
      <c r="Y165" s="41">
        <v>0.5</v>
      </c>
      <c r="Z165" s="40" t="b">
        <v>0</v>
      </c>
      <c r="AA165" s="40" t="b">
        <v>1</v>
      </c>
      <c r="AB165" s="40" t="b">
        <v>0</v>
      </c>
      <c r="AC165" s="40" t="b">
        <v>0</v>
      </c>
      <c r="AD165" s="41" t="s">
        <v>4616</v>
      </c>
      <c r="AE165" s="41" t="s">
        <v>4617</v>
      </c>
      <c r="AF165" s="41">
        <v>-1.80807015932097</v>
      </c>
      <c r="AG165" s="42">
        <v>650.4532</v>
      </c>
      <c r="AH165" s="42">
        <v>1.44E54</v>
      </c>
      <c r="AI165" s="46">
        <v>-0.09272</v>
      </c>
      <c r="AJ165" s="40" t="s">
        <v>4618</v>
      </c>
      <c r="AK165" s="40" t="s">
        <v>4619</v>
      </c>
      <c r="AL165" s="41">
        <v>20000.0</v>
      </c>
      <c r="AM165" s="40" t="s">
        <v>216</v>
      </c>
      <c r="AN165" s="40" t="s">
        <v>1383</v>
      </c>
      <c r="AO165" s="40" t="s">
        <v>3513</v>
      </c>
      <c r="AP165" s="40" t="s">
        <v>4620</v>
      </c>
      <c r="AQ165" s="40" t="s">
        <v>4621</v>
      </c>
      <c r="AR165" s="40" t="s">
        <v>4622</v>
      </c>
      <c r="AS165" s="42">
        <v>1.1E179</v>
      </c>
      <c r="AT165" s="42"/>
    </row>
    <row r="166">
      <c r="A166" s="41">
        <v>76.0</v>
      </c>
      <c r="B166" s="42">
        <v>1.67E9</v>
      </c>
      <c r="C166" s="41">
        <v>455379.0</v>
      </c>
      <c r="D166" s="40" t="s">
        <v>765</v>
      </c>
      <c r="E166" s="41" t="str">
        <f>IFERROR(__xludf.DUMMYFUNCTION("split(split(D166,""Instance_"", FALSE),"".mat"",false)"),"180_2")</f>
        <v>180_2</v>
      </c>
      <c r="F166" s="41">
        <v>180.0</v>
      </c>
      <c r="G166" s="41">
        <v>45.0</v>
      </c>
      <c r="H166" s="41">
        <v>90.0</v>
      </c>
      <c r="I166" s="41">
        <v>-1.65465</v>
      </c>
      <c r="J166" s="41">
        <v>20000.0</v>
      </c>
      <c r="K166" s="41">
        <v>10000.0</v>
      </c>
      <c r="L166" s="41">
        <v>3600.0</v>
      </c>
      <c r="M166" s="41">
        <v>1800.0</v>
      </c>
      <c r="N166" s="41">
        <v>100.0</v>
      </c>
      <c r="O166" s="40" t="s">
        <v>1370</v>
      </c>
      <c r="P166" s="40" t="s">
        <v>1371</v>
      </c>
      <c r="Q166" s="40" t="s">
        <v>1372</v>
      </c>
      <c r="R166" s="40" t="s">
        <v>1373</v>
      </c>
      <c r="S166" s="40" t="b">
        <v>0</v>
      </c>
      <c r="T166" s="40" t="s">
        <v>1373</v>
      </c>
      <c r="U166" s="47" t="s">
        <v>212</v>
      </c>
      <c r="V166" s="41">
        <v>0.1</v>
      </c>
      <c r="W166" s="41">
        <v>0.9</v>
      </c>
      <c r="X166" s="41">
        <v>0.3</v>
      </c>
      <c r="Y166" s="41">
        <v>0.5</v>
      </c>
      <c r="Z166" s="40" t="b">
        <v>0</v>
      </c>
      <c r="AA166" s="40" t="b">
        <v>1</v>
      </c>
      <c r="AB166" s="40" t="b">
        <v>0</v>
      </c>
      <c r="AC166" s="40" t="b">
        <v>0</v>
      </c>
      <c r="AD166" s="41" t="s">
        <v>4623</v>
      </c>
      <c r="AE166" s="41" t="s">
        <v>4624</v>
      </c>
      <c r="AF166" s="41">
        <v>-1.76906321133972</v>
      </c>
      <c r="AG166" s="42">
        <v>651.375</v>
      </c>
      <c r="AH166" s="42">
        <v>1.45E54</v>
      </c>
      <c r="AI166" s="46">
        <v>-0.06915</v>
      </c>
      <c r="AJ166" s="40" t="s">
        <v>4625</v>
      </c>
      <c r="AK166" s="40" t="s">
        <v>4626</v>
      </c>
      <c r="AL166" s="41">
        <v>20000.0</v>
      </c>
      <c r="AM166" s="40" t="s">
        <v>216</v>
      </c>
      <c r="AN166" s="40" t="s">
        <v>1383</v>
      </c>
      <c r="AO166" s="40" t="s">
        <v>3513</v>
      </c>
      <c r="AP166" s="40" t="s">
        <v>4627</v>
      </c>
      <c r="AQ166" s="40" t="s">
        <v>4628</v>
      </c>
      <c r="AR166" s="40" t="s">
        <v>4629</v>
      </c>
      <c r="AS166" s="42">
        <v>1.1E179</v>
      </c>
      <c r="AT166" s="42"/>
    </row>
    <row r="167">
      <c r="A167" s="41">
        <v>78.0</v>
      </c>
      <c r="B167" s="42">
        <v>1.67E9</v>
      </c>
      <c r="C167" s="41">
        <v>438662.0</v>
      </c>
      <c r="D167" s="40" t="s">
        <v>765</v>
      </c>
      <c r="E167" s="41" t="str">
        <f>IFERROR(__xludf.DUMMYFUNCTION("split(split(D167,""Instance_"", FALSE),"".mat"",false)"),"180_2")</f>
        <v>180_2</v>
      </c>
      <c r="F167" s="41">
        <v>180.0</v>
      </c>
      <c r="G167" s="41">
        <v>45.0</v>
      </c>
      <c r="H167" s="41">
        <v>90.0</v>
      </c>
      <c r="I167" s="41">
        <v>-1.65465</v>
      </c>
      <c r="J167" s="41">
        <v>20000.0</v>
      </c>
      <c r="K167" s="41">
        <v>10000.0</v>
      </c>
      <c r="L167" s="41">
        <v>3600.0</v>
      </c>
      <c r="M167" s="41">
        <v>1800.0</v>
      </c>
      <c r="N167" s="41">
        <v>100.0</v>
      </c>
      <c r="O167" s="40" t="s">
        <v>1370</v>
      </c>
      <c r="P167" s="40" t="s">
        <v>1371</v>
      </c>
      <c r="Q167" s="40" t="s">
        <v>1372</v>
      </c>
      <c r="R167" s="40" t="s">
        <v>1373</v>
      </c>
      <c r="S167" s="40" t="b">
        <v>0</v>
      </c>
      <c r="T167" s="40" t="s">
        <v>1373</v>
      </c>
      <c r="U167" s="47" t="s">
        <v>212</v>
      </c>
      <c r="V167" s="41">
        <v>0.1</v>
      </c>
      <c r="W167" s="41">
        <v>0.9</v>
      </c>
      <c r="X167" s="41">
        <v>0.3</v>
      </c>
      <c r="Y167" s="41">
        <v>0.5</v>
      </c>
      <c r="Z167" s="40" t="b">
        <v>0</v>
      </c>
      <c r="AA167" s="40" t="b">
        <v>1</v>
      </c>
      <c r="AB167" s="40" t="b">
        <v>0</v>
      </c>
      <c r="AC167" s="40" t="b">
        <v>0</v>
      </c>
      <c r="AD167" s="41" t="s">
        <v>4630</v>
      </c>
      <c r="AE167" s="41" t="s">
        <v>4631</v>
      </c>
      <c r="AF167" s="41">
        <v>-1.72430699503073</v>
      </c>
      <c r="AG167" s="42">
        <v>650.7501</v>
      </c>
      <c r="AH167" s="42">
        <v>1.21E54</v>
      </c>
      <c r="AI167" s="46">
        <v>-0.0421</v>
      </c>
      <c r="AJ167" s="40" t="s">
        <v>4632</v>
      </c>
      <c r="AK167" s="40" t="s">
        <v>4633</v>
      </c>
      <c r="AL167" s="41">
        <v>20000.0</v>
      </c>
      <c r="AM167" s="40" t="s">
        <v>216</v>
      </c>
      <c r="AN167" s="40" t="s">
        <v>1383</v>
      </c>
      <c r="AO167" s="40" t="s">
        <v>3513</v>
      </c>
      <c r="AP167" s="40" t="s">
        <v>4634</v>
      </c>
      <c r="AQ167" s="40" t="s">
        <v>4635</v>
      </c>
      <c r="AR167" s="40" t="s">
        <v>4636</v>
      </c>
      <c r="AS167" s="42">
        <v>1.1E179</v>
      </c>
      <c r="AT167" s="42"/>
    </row>
    <row r="168">
      <c r="A168" s="41">
        <v>77.0</v>
      </c>
      <c r="B168" s="42">
        <v>1.67E9</v>
      </c>
      <c r="C168" s="41">
        <v>985085.0</v>
      </c>
      <c r="D168" s="40" t="s">
        <v>765</v>
      </c>
      <c r="E168" s="41" t="str">
        <f>IFERROR(__xludf.DUMMYFUNCTION("split(split(D168,""Instance_"", FALSE),"".mat"",false)"),"180_2")</f>
        <v>180_2</v>
      </c>
      <c r="F168" s="41">
        <v>180.0</v>
      </c>
      <c r="G168" s="41">
        <v>45.0</v>
      </c>
      <c r="H168" s="41">
        <v>90.0</v>
      </c>
      <c r="I168" s="41">
        <v>-1.65465</v>
      </c>
      <c r="J168" s="41">
        <v>20000.0</v>
      </c>
      <c r="K168" s="41">
        <v>10000.0</v>
      </c>
      <c r="L168" s="41">
        <v>3600.0</v>
      </c>
      <c r="M168" s="41">
        <v>1800.0</v>
      </c>
      <c r="N168" s="41">
        <v>100.0</v>
      </c>
      <c r="O168" s="40" t="s">
        <v>1370</v>
      </c>
      <c r="P168" s="40" t="s">
        <v>1371</v>
      </c>
      <c r="Q168" s="40" t="s">
        <v>1372</v>
      </c>
      <c r="R168" s="40" t="s">
        <v>1373</v>
      </c>
      <c r="S168" s="40" t="b">
        <v>0</v>
      </c>
      <c r="T168" s="40" t="s">
        <v>1373</v>
      </c>
      <c r="U168" s="47" t="s">
        <v>212</v>
      </c>
      <c r="V168" s="41">
        <v>0.1</v>
      </c>
      <c r="W168" s="41">
        <v>0.9</v>
      </c>
      <c r="X168" s="41">
        <v>0.3</v>
      </c>
      <c r="Y168" s="41">
        <v>0.5</v>
      </c>
      <c r="Z168" s="40" t="b">
        <v>0</v>
      </c>
      <c r="AA168" s="40" t="b">
        <v>1</v>
      </c>
      <c r="AB168" s="40" t="b">
        <v>0</v>
      </c>
      <c r="AC168" s="40" t="b">
        <v>0</v>
      </c>
      <c r="AD168" s="41" t="s">
        <v>4637</v>
      </c>
      <c r="AE168" s="41" t="s">
        <v>4638</v>
      </c>
      <c r="AF168" s="41">
        <v>-1.72387049649139</v>
      </c>
      <c r="AG168" s="42">
        <v>647.6251</v>
      </c>
      <c r="AH168" s="42">
        <v>1.25E54</v>
      </c>
      <c r="AI168" s="46">
        <v>-0.04184</v>
      </c>
      <c r="AJ168" s="40" t="s">
        <v>4639</v>
      </c>
      <c r="AK168" s="40" t="s">
        <v>4640</v>
      </c>
      <c r="AL168" s="41">
        <v>20000.0</v>
      </c>
      <c r="AM168" s="40" t="s">
        <v>216</v>
      </c>
      <c r="AN168" s="40" t="s">
        <v>1383</v>
      </c>
      <c r="AO168" s="40" t="s">
        <v>3513</v>
      </c>
      <c r="AP168" s="40" t="s">
        <v>4641</v>
      </c>
      <c r="AQ168" s="40" t="s">
        <v>4642</v>
      </c>
      <c r="AR168" s="40" t="s">
        <v>4643</v>
      </c>
      <c r="AS168" s="42">
        <v>1.1E179</v>
      </c>
      <c r="AT168" s="42"/>
    </row>
    <row r="169">
      <c r="A169" s="41">
        <v>75.0</v>
      </c>
      <c r="B169" s="42">
        <v>1.67E9</v>
      </c>
      <c r="C169" s="41">
        <v>845437.0</v>
      </c>
      <c r="D169" s="40" t="s">
        <v>765</v>
      </c>
      <c r="E169" s="41" t="str">
        <f>IFERROR(__xludf.DUMMYFUNCTION("split(split(D169,""Instance_"", FALSE),"".mat"",false)"),"180_2")</f>
        <v>180_2</v>
      </c>
      <c r="F169" s="41">
        <v>180.0</v>
      </c>
      <c r="G169" s="41">
        <v>45.0</v>
      </c>
      <c r="H169" s="41">
        <v>90.0</v>
      </c>
      <c r="I169" s="41">
        <v>-1.65465</v>
      </c>
      <c r="J169" s="41">
        <v>20000.0</v>
      </c>
      <c r="K169" s="41">
        <v>10000.0</v>
      </c>
      <c r="L169" s="41">
        <v>3600.0</v>
      </c>
      <c r="M169" s="41">
        <v>1800.0</v>
      </c>
      <c r="N169" s="41">
        <v>100.0</v>
      </c>
      <c r="O169" s="40" t="s">
        <v>1370</v>
      </c>
      <c r="P169" s="40" t="s">
        <v>1371</v>
      </c>
      <c r="Q169" s="40" t="s">
        <v>1372</v>
      </c>
      <c r="R169" s="40" t="s">
        <v>1373</v>
      </c>
      <c r="S169" s="40" t="b">
        <v>0</v>
      </c>
      <c r="T169" s="40" t="s">
        <v>1373</v>
      </c>
      <c r="U169" s="47" t="s">
        <v>212</v>
      </c>
      <c r="V169" s="41">
        <v>0.1</v>
      </c>
      <c r="W169" s="41">
        <v>0.9</v>
      </c>
      <c r="X169" s="41">
        <v>0.3</v>
      </c>
      <c r="Y169" s="41">
        <v>0.5</v>
      </c>
      <c r="Z169" s="40" t="b">
        <v>0</v>
      </c>
      <c r="AA169" s="40" t="b">
        <v>1</v>
      </c>
      <c r="AB169" s="40" t="b">
        <v>0</v>
      </c>
      <c r="AC169" s="40" t="b">
        <v>0</v>
      </c>
      <c r="AD169" s="41" t="s">
        <v>4644</v>
      </c>
      <c r="AE169" s="41" t="s">
        <v>4645</v>
      </c>
      <c r="AF169" s="41">
        <v>-1.69162830693563</v>
      </c>
      <c r="AG169" s="42">
        <v>651.5313</v>
      </c>
      <c r="AH169" s="42">
        <v>9.68E53</v>
      </c>
      <c r="AI169" s="46">
        <v>-0.02235</v>
      </c>
      <c r="AJ169" s="40" t="s">
        <v>4646</v>
      </c>
      <c r="AK169" s="40" t="s">
        <v>4647</v>
      </c>
      <c r="AL169" s="41">
        <v>20000.0</v>
      </c>
      <c r="AM169" s="40" t="s">
        <v>216</v>
      </c>
      <c r="AN169" s="40" t="s">
        <v>1383</v>
      </c>
      <c r="AO169" s="40" t="s">
        <v>3513</v>
      </c>
      <c r="AP169" s="40" t="s">
        <v>4648</v>
      </c>
      <c r="AQ169" s="40" t="s">
        <v>4649</v>
      </c>
      <c r="AR169" s="40" t="s">
        <v>4650</v>
      </c>
      <c r="AS169" s="42">
        <v>1.0E179</v>
      </c>
      <c r="AT169" s="42"/>
    </row>
    <row r="170">
      <c r="A170" s="41">
        <v>72.0</v>
      </c>
      <c r="B170" s="42">
        <v>1.67E9</v>
      </c>
      <c r="C170" s="41">
        <v>94536.0</v>
      </c>
      <c r="D170" s="40" t="s">
        <v>765</v>
      </c>
      <c r="E170" s="41" t="str">
        <f>IFERROR(__xludf.DUMMYFUNCTION("split(split(D170,""Instance_"", FALSE),"".mat"",false)"),"180_2")</f>
        <v>180_2</v>
      </c>
      <c r="F170" s="41">
        <v>180.0</v>
      </c>
      <c r="G170" s="41">
        <v>45.0</v>
      </c>
      <c r="H170" s="41">
        <v>90.0</v>
      </c>
      <c r="I170" s="41">
        <v>-1.65465</v>
      </c>
      <c r="J170" s="41">
        <v>20000.0</v>
      </c>
      <c r="K170" s="41">
        <v>10000.0</v>
      </c>
      <c r="L170" s="41">
        <v>3600.0</v>
      </c>
      <c r="M170" s="41">
        <v>1800.0</v>
      </c>
      <c r="N170" s="41">
        <v>100.0</v>
      </c>
      <c r="O170" s="40" t="s">
        <v>1370</v>
      </c>
      <c r="P170" s="40" t="s">
        <v>1371</v>
      </c>
      <c r="Q170" s="40" t="s">
        <v>1372</v>
      </c>
      <c r="R170" s="40" t="s">
        <v>1373</v>
      </c>
      <c r="S170" s="40" t="b">
        <v>0</v>
      </c>
      <c r="T170" s="40" t="s">
        <v>1373</v>
      </c>
      <c r="U170" s="47" t="s">
        <v>212</v>
      </c>
      <c r="V170" s="41">
        <v>0.1</v>
      </c>
      <c r="W170" s="41">
        <v>0.9</v>
      </c>
      <c r="X170" s="41">
        <v>0.3</v>
      </c>
      <c r="Y170" s="41">
        <v>0.5</v>
      </c>
      <c r="Z170" s="40" t="b">
        <v>0</v>
      </c>
      <c r="AA170" s="40" t="b">
        <v>1</v>
      </c>
      <c r="AB170" s="40" t="b">
        <v>0</v>
      </c>
      <c r="AC170" s="40" t="b">
        <v>0</v>
      </c>
      <c r="AD170" s="41" t="s">
        <v>4651</v>
      </c>
      <c r="AE170" s="41" t="s">
        <v>4652</v>
      </c>
      <c r="AF170" s="41">
        <v>-1.64914484044458</v>
      </c>
      <c r="AG170" s="42">
        <v>649.7031</v>
      </c>
      <c r="AH170" s="42">
        <v>1.33E54</v>
      </c>
      <c r="AI170" s="46">
        <v>0.003325</v>
      </c>
      <c r="AJ170" s="40" t="s">
        <v>4653</v>
      </c>
      <c r="AK170" s="40" t="s">
        <v>4654</v>
      </c>
      <c r="AL170" s="41">
        <v>20000.0</v>
      </c>
      <c r="AM170" s="40" t="s">
        <v>216</v>
      </c>
      <c r="AN170" s="40" t="s">
        <v>1383</v>
      </c>
      <c r="AO170" s="40" t="s">
        <v>3513</v>
      </c>
      <c r="AP170" s="40" t="s">
        <v>4655</v>
      </c>
      <c r="AQ170" s="40" t="s">
        <v>4656</v>
      </c>
      <c r="AR170" s="40" t="s">
        <v>4657</v>
      </c>
      <c r="AS170" s="42">
        <v>1.1E179</v>
      </c>
      <c r="AT170" s="42"/>
    </row>
    <row r="171">
      <c r="A171" s="41">
        <v>79.0</v>
      </c>
      <c r="B171" s="42">
        <v>1.67E9</v>
      </c>
      <c r="C171" s="41">
        <v>385631.0</v>
      </c>
      <c r="D171" s="40" t="s">
        <v>765</v>
      </c>
      <c r="E171" s="41" t="str">
        <f>IFERROR(__xludf.DUMMYFUNCTION("split(split(D171,""Instance_"", FALSE),"".mat"",false)"),"180_2")</f>
        <v>180_2</v>
      </c>
      <c r="F171" s="41">
        <v>180.0</v>
      </c>
      <c r="G171" s="41">
        <v>45.0</v>
      </c>
      <c r="H171" s="41">
        <v>90.0</v>
      </c>
      <c r="I171" s="41">
        <v>-1.65465</v>
      </c>
      <c r="J171" s="41">
        <v>20000.0</v>
      </c>
      <c r="K171" s="41">
        <v>10000.0</v>
      </c>
      <c r="L171" s="41">
        <v>3600.0</v>
      </c>
      <c r="M171" s="41">
        <v>1800.0</v>
      </c>
      <c r="N171" s="41">
        <v>100.0</v>
      </c>
      <c r="O171" s="40" t="s">
        <v>1370</v>
      </c>
      <c r="P171" s="40" t="s">
        <v>1371</v>
      </c>
      <c r="Q171" s="40" t="s">
        <v>1372</v>
      </c>
      <c r="R171" s="40" t="s">
        <v>1373</v>
      </c>
      <c r="S171" s="40" t="b">
        <v>0</v>
      </c>
      <c r="T171" s="40" t="s">
        <v>1373</v>
      </c>
      <c r="U171" s="47" t="s">
        <v>212</v>
      </c>
      <c r="V171" s="41">
        <v>0.1</v>
      </c>
      <c r="W171" s="41">
        <v>0.9</v>
      </c>
      <c r="X171" s="41">
        <v>0.3</v>
      </c>
      <c r="Y171" s="41">
        <v>0.5</v>
      </c>
      <c r="Z171" s="40" t="b">
        <v>0</v>
      </c>
      <c r="AA171" s="40" t="b">
        <v>1</v>
      </c>
      <c r="AB171" s="40" t="b">
        <v>0</v>
      </c>
      <c r="AC171" s="40" t="b">
        <v>0</v>
      </c>
      <c r="AD171" s="41" t="s">
        <v>4658</v>
      </c>
      <c r="AE171" s="41" t="s">
        <v>4659</v>
      </c>
      <c r="AF171" s="41">
        <v>-1.64643132690968</v>
      </c>
      <c r="AG171" s="42">
        <v>651.0628</v>
      </c>
      <c r="AH171" s="42">
        <v>1.13E54</v>
      </c>
      <c r="AI171" s="46">
        <v>0.004965</v>
      </c>
      <c r="AJ171" s="40" t="s">
        <v>4660</v>
      </c>
      <c r="AK171" s="40" t="s">
        <v>4661</v>
      </c>
      <c r="AL171" s="41">
        <v>20000.0</v>
      </c>
      <c r="AM171" s="40" t="s">
        <v>216</v>
      </c>
      <c r="AN171" s="40" t="s">
        <v>1383</v>
      </c>
      <c r="AO171" s="40" t="s">
        <v>3513</v>
      </c>
      <c r="AP171" s="40" t="s">
        <v>4662</v>
      </c>
      <c r="AQ171" s="40" t="s">
        <v>4663</v>
      </c>
      <c r="AR171" s="40" t="s">
        <v>4664</v>
      </c>
      <c r="AS171" s="42">
        <v>1.0E179</v>
      </c>
      <c r="AT171" s="42"/>
    </row>
    <row r="172">
      <c r="A172" s="41">
        <v>2.0</v>
      </c>
      <c r="B172" s="42">
        <v>1.67E9</v>
      </c>
      <c r="C172" s="41">
        <v>147724.0</v>
      </c>
      <c r="D172" s="40" t="s">
        <v>786</v>
      </c>
      <c r="E172" s="41" t="str">
        <f>IFERROR(__xludf.DUMMYFUNCTION("split(split(D172,""Instance_"", FALSE),"".mat"",false)"),"180_3")</f>
        <v>180_3</v>
      </c>
      <c r="F172" s="41">
        <v>180.0</v>
      </c>
      <c r="G172" s="41">
        <v>45.0</v>
      </c>
      <c r="H172" s="41">
        <v>90.0</v>
      </c>
      <c r="I172" s="41">
        <v>-1.6699</v>
      </c>
      <c r="J172" s="41">
        <v>20000.0</v>
      </c>
      <c r="K172" s="41">
        <v>10000.0</v>
      </c>
      <c r="L172" s="41">
        <v>3600.0</v>
      </c>
      <c r="M172" s="41">
        <v>1800.0</v>
      </c>
      <c r="N172" s="41">
        <v>100.0</v>
      </c>
      <c r="O172" s="40" t="s">
        <v>1370</v>
      </c>
      <c r="P172" s="40" t="s">
        <v>1371</v>
      </c>
      <c r="Q172" s="40" t="s">
        <v>1372</v>
      </c>
      <c r="R172" s="40" t="s">
        <v>1373</v>
      </c>
      <c r="S172" s="40" t="b">
        <v>0</v>
      </c>
      <c r="T172" s="40" t="s">
        <v>1373</v>
      </c>
      <c r="U172" s="47" t="s">
        <v>212</v>
      </c>
      <c r="V172" s="41">
        <v>0.1</v>
      </c>
      <c r="W172" s="41">
        <v>0.9</v>
      </c>
      <c r="X172" s="41">
        <v>0.3</v>
      </c>
      <c r="Y172" s="41">
        <v>0.5</v>
      </c>
      <c r="Z172" s="40" t="b">
        <v>0</v>
      </c>
      <c r="AA172" s="40" t="b">
        <v>1</v>
      </c>
      <c r="AB172" s="40" t="b">
        <v>0</v>
      </c>
      <c r="AC172" s="40" t="b">
        <v>0</v>
      </c>
      <c r="AD172" s="41" t="s">
        <v>4665</v>
      </c>
      <c r="AE172" s="41" t="s">
        <v>4666</v>
      </c>
      <c r="AF172" s="41">
        <v>-1.87583327185243</v>
      </c>
      <c r="AG172" s="42">
        <v>650.0313</v>
      </c>
      <c r="AH172" s="42">
        <v>4.71E53</v>
      </c>
      <c r="AI172" s="46">
        <v>-0.12332</v>
      </c>
      <c r="AJ172" s="40" t="s">
        <v>4667</v>
      </c>
      <c r="AK172" s="40" t="s">
        <v>4668</v>
      </c>
      <c r="AL172" s="41">
        <v>20000.0</v>
      </c>
      <c r="AM172" s="40" t="s">
        <v>216</v>
      </c>
      <c r="AN172" s="40" t="s">
        <v>1383</v>
      </c>
      <c r="AO172" s="40" t="s">
        <v>3513</v>
      </c>
      <c r="AP172" s="40" t="s">
        <v>4669</v>
      </c>
      <c r="AQ172" s="40" t="s">
        <v>4670</v>
      </c>
      <c r="AR172" s="40" t="s">
        <v>4671</v>
      </c>
      <c r="AS172" s="42">
        <v>1.0E178</v>
      </c>
      <c r="AT172" s="42"/>
    </row>
    <row r="173">
      <c r="A173" s="41">
        <v>6.0</v>
      </c>
      <c r="B173" s="42">
        <v>1.67E9</v>
      </c>
      <c r="C173" s="41">
        <v>936457.0</v>
      </c>
      <c r="D173" s="40" t="s">
        <v>786</v>
      </c>
      <c r="E173" s="41" t="str">
        <f>IFERROR(__xludf.DUMMYFUNCTION("split(split(D173,""Instance_"", FALSE),"".mat"",false)"),"180_3")</f>
        <v>180_3</v>
      </c>
      <c r="F173" s="41">
        <v>180.0</v>
      </c>
      <c r="G173" s="41">
        <v>45.0</v>
      </c>
      <c r="H173" s="41">
        <v>90.0</v>
      </c>
      <c r="I173" s="41">
        <v>-1.6699</v>
      </c>
      <c r="J173" s="41">
        <v>20000.0</v>
      </c>
      <c r="K173" s="41">
        <v>10000.0</v>
      </c>
      <c r="L173" s="41">
        <v>3600.0</v>
      </c>
      <c r="M173" s="41">
        <v>1800.0</v>
      </c>
      <c r="N173" s="41">
        <v>100.0</v>
      </c>
      <c r="O173" s="40" t="s">
        <v>1370</v>
      </c>
      <c r="P173" s="40" t="s">
        <v>1371</v>
      </c>
      <c r="Q173" s="40" t="s">
        <v>1372</v>
      </c>
      <c r="R173" s="40" t="s">
        <v>1373</v>
      </c>
      <c r="S173" s="40" t="b">
        <v>0</v>
      </c>
      <c r="T173" s="40" t="s">
        <v>1373</v>
      </c>
      <c r="U173" s="47" t="s">
        <v>212</v>
      </c>
      <c r="V173" s="41">
        <v>0.1</v>
      </c>
      <c r="W173" s="41">
        <v>0.9</v>
      </c>
      <c r="X173" s="41">
        <v>0.3</v>
      </c>
      <c r="Y173" s="41">
        <v>0.5</v>
      </c>
      <c r="Z173" s="40" t="b">
        <v>0</v>
      </c>
      <c r="AA173" s="40" t="b">
        <v>1</v>
      </c>
      <c r="AB173" s="40" t="b">
        <v>0</v>
      </c>
      <c r="AC173" s="40" t="b">
        <v>0</v>
      </c>
      <c r="AD173" s="41" t="s">
        <v>4672</v>
      </c>
      <c r="AE173" s="41" t="s">
        <v>4673</v>
      </c>
      <c r="AF173" s="41">
        <v>-1.82838786269878</v>
      </c>
      <c r="AG173" s="42">
        <v>648.2813</v>
      </c>
      <c r="AH173" s="42">
        <v>1.23E54</v>
      </c>
      <c r="AI173" s="46">
        <v>-0.09491</v>
      </c>
      <c r="AJ173" s="40" t="s">
        <v>4674</v>
      </c>
      <c r="AK173" s="40" t="s">
        <v>4675</v>
      </c>
      <c r="AL173" s="41">
        <v>20000.0</v>
      </c>
      <c r="AM173" s="40" t="s">
        <v>216</v>
      </c>
      <c r="AN173" s="40" t="s">
        <v>1383</v>
      </c>
      <c r="AO173" s="40" t="s">
        <v>3513</v>
      </c>
      <c r="AP173" s="40" t="s">
        <v>4676</v>
      </c>
      <c r="AQ173" s="40" t="s">
        <v>4677</v>
      </c>
      <c r="AR173" s="40" t="s">
        <v>4678</v>
      </c>
      <c r="AS173" s="42">
        <v>1.1E179</v>
      </c>
      <c r="AT173" s="42"/>
    </row>
    <row r="174">
      <c r="A174" s="41">
        <v>8.0</v>
      </c>
      <c r="B174" s="42">
        <v>1.67E9</v>
      </c>
      <c r="C174" s="41">
        <v>259254.0</v>
      </c>
      <c r="D174" s="40" t="s">
        <v>786</v>
      </c>
      <c r="E174" s="41" t="str">
        <f>IFERROR(__xludf.DUMMYFUNCTION("split(split(D174,""Instance_"", FALSE),"".mat"",false)"),"180_3")</f>
        <v>180_3</v>
      </c>
      <c r="F174" s="41">
        <v>180.0</v>
      </c>
      <c r="G174" s="41">
        <v>45.0</v>
      </c>
      <c r="H174" s="41">
        <v>90.0</v>
      </c>
      <c r="I174" s="41">
        <v>-1.6699</v>
      </c>
      <c r="J174" s="41">
        <v>20000.0</v>
      </c>
      <c r="K174" s="41">
        <v>10000.0</v>
      </c>
      <c r="L174" s="41">
        <v>3600.0</v>
      </c>
      <c r="M174" s="41">
        <v>1800.0</v>
      </c>
      <c r="N174" s="41">
        <v>100.0</v>
      </c>
      <c r="O174" s="40" t="s">
        <v>1370</v>
      </c>
      <c r="P174" s="40" t="s">
        <v>1371</v>
      </c>
      <c r="Q174" s="40" t="s">
        <v>1372</v>
      </c>
      <c r="R174" s="40" t="s">
        <v>1373</v>
      </c>
      <c r="S174" s="40" t="b">
        <v>0</v>
      </c>
      <c r="T174" s="40" t="s">
        <v>1373</v>
      </c>
      <c r="U174" s="47" t="s">
        <v>212</v>
      </c>
      <c r="V174" s="41">
        <v>0.1</v>
      </c>
      <c r="W174" s="41">
        <v>0.9</v>
      </c>
      <c r="X174" s="41">
        <v>0.3</v>
      </c>
      <c r="Y174" s="41">
        <v>0.5</v>
      </c>
      <c r="Z174" s="40" t="b">
        <v>0</v>
      </c>
      <c r="AA174" s="40" t="b">
        <v>1</v>
      </c>
      <c r="AB174" s="40" t="b">
        <v>0</v>
      </c>
      <c r="AC174" s="40" t="b">
        <v>0</v>
      </c>
      <c r="AD174" s="41" t="s">
        <v>4679</v>
      </c>
      <c r="AE174" s="41" t="s">
        <v>4680</v>
      </c>
      <c r="AF174" s="41">
        <v>-1.81708858381485</v>
      </c>
      <c r="AG174" s="42">
        <v>648.4846</v>
      </c>
      <c r="AH174" s="42">
        <v>4.12E53</v>
      </c>
      <c r="AI174" s="46">
        <v>-0.08814</v>
      </c>
      <c r="AJ174" s="40" t="s">
        <v>4681</v>
      </c>
      <c r="AK174" s="40" t="s">
        <v>4682</v>
      </c>
      <c r="AL174" s="41">
        <v>20000.0</v>
      </c>
      <c r="AM174" s="40" t="s">
        <v>216</v>
      </c>
      <c r="AN174" s="40" t="s">
        <v>1383</v>
      </c>
      <c r="AO174" s="40" t="s">
        <v>3513</v>
      </c>
      <c r="AP174" s="40" t="s">
        <v>4683</v>
      </c>
      <c r="AQ174" s="40" t="s">
        <v>4684</v>
      </c>
      <c r="AR174" s="40" t="s">
        <v>4685</v>
      </c>
      <c r="AS174" s="42">
        <v>1.0E178</v>
      </c>
      <c r="AT174" s="42"/>
    </row>
    <row r="175">
      <c r="A175" s="41">
        <v>1.0</v>
      </c>
      <c r="B175" s="42">
        <v>1.67E9</v>
      </c>
      <c r="C175" s="41">
        <v>167805.0</v>
      </c>
      <c r="D175" s="40" t="s">
        <v>786</v>
      </c>
      <c r="E175" s="41" t="str">
        <f>IFERROR(__xludf.DUMMYFUNCTION("split(split(D175,""Instance_"", FALSE),"".mat"",false)"),"180_3")</f>
        <v>180_3</v>
      </c>
      <c r="F175" s="41">
        <v>180.0</v>
      </c>
      <c r="G175" s="41">
        <v>45.0</v>
      </c>
      <c r="H175" s="41">
        <v>90.0</v>
      </c>
      <c r="I175" s="41">
        <v>-1.6699</v>
      </c>
      <c r="J175" s="41">
        <v>20000.0</v>
      </c>
      <c r="K175" s="41">
        <v>10000.0</v>
      </c>
      <c r="L175" s="41">
        <v>3600.0</v>
      </c>
      <c r="M175" s="41">
        <v>1800.0</v>
      </c>
      <c r="N175" s="41">
        <v>100.0</v>
      </c>
      <c r="O175" s="40" t="s">
        <v>1370</v>
      </c>
      <c r="P175" s="40" t="s">
        <v>1371</v>
      </c>
      <c r="Q175" s="40" t="s">
        <v>1372</v>
      </c>
      <c r="R175" s="40" t="s">
        <v>1373</v>
      </c>
      <c r="S175" s="40" t="b">
        <v>0</v>
      </c>
      <c r="T175" s="40" t="s">
        <v>1373</v>
      </c>
      <c r="U175" s="47" t="s">
        <v>212</v>
      </c>
      <c r="V175" s="41">
        <v>0.1</v>
      </c>
      <c r="W175" s="41">
        <v>0.9</v>
      </c>
      <c r="X175" s="41">
        <v>0.3</v>
      </c>
      <c r="Y175" s="41">
        <v>0.5</v>
      </c>
      <c r="Z175" s="40" t="b">
        <v>0</v>
      </c>
      <c r="AA175" s="40" t="b">
        <v>1</v>
      </c>
      <c r="AB175" s="40" t="b">
        <v>0</v>
      </c>
      <c r="AC175" s="40" t="b">
        <v>0</v>
      </c>
      <c r="AD175" s="41" t="s">
        <v>4686</v>
      </c>
      <c r="AE175" s="41" t="s">
        <v>1233</v>
      </c>
      <c r="AF175" s="41">
        <v>-1.78145291324616</v>
      </c>
      <c r="AG175" s="42">
        <v>647.8281</v>
      </c>
      <c r="AH175" s="42">
        <v>6.39E53</v>
      </c>
      <c r="AI175" s="46">
        <v>-0.0668</v>
      </c>
      <c r="AJ175" s="40" t="s">
        <v>4687</v>
      </c>
      <c r="AK175" s="40" t="s">
        <v>4688</v>
      </c>
      <c r="AL175" s="41">
        <v>20000.0</v>
      </c>
      <c r="AM175" s="40" t="s">
        <v>216</v>
      </c>
      <c r="AN175" s="40" t="s">
        <v>1383</v>
      </c>
      <c r="AO175" s="40" t="s">
        <v>3513</v>
      </c>
      <c r="AP175" s="40" t="s">
        <v>4689</v>
      </c>
      <c r="AQ175" s="40" t="s">
        <v>4690</v>
      </c>
      <c r="AR175" s="40" t="s">
        <v>4691</v>
      </c>
      <c r="AS175" s="42">
        <v>1.1E178</v>
      </c>
      <c r="AT175" s="42"/>
    </row>
    <row r="176">
      <c r="A176" s="41">
        <v>0.0</v>
      </c>
      <c r="B176" s="42">
        <v>1.67E9</v>
      </c>
      <c r="C176" s="41">
        <v>573625.0</v>
      </c>
      <c r="D176" s="40" t="s">
        <v>786</v>
      </c>
      <c r="E176" s="41" t="str">
        <f>IFERROR(__xludf.DUMMYFUNCTION("split(split(D176,""Instance_"", FALSE),"".mat"",false)"),"180_3")</f>
        <v>180_3</v>
      </c>
      <c r="F176" s="41">
        <v>180.0</v>
      </c>
      <c r="G176" s="41">
        <v>45.0</v>
      </c>
      <c r="H176" s="41">
        <v>90.0</v>
      </c>
      <c r="I176" s="41">
        <v>-1.6699</v>
      </c>
      <c r="J176" s="41">
        <v>20000.0</v>
      </c>
      <c r="K176" s="41">
        <v>10000.0</v>
      </c>
      <c r="L176" s="41">
        <v>3600.0</v>
      </c>
      <c r="M176" s="41">
        <v>1800.0</v>
      </c>
      <c r="N176" s="41">
        <v>100.0</v>
      </c>
      <c r="O176" s="40" t="s">
        <v>1370</v>
      </c>
      <c r="P176" s="40" t="s">
        <v>1371</v>
      </c>
      <c r="Q176" s="40" t="s">
        <v>1372</v>
      </c>
      <c r="R176" s="40" t="s">
        <v>1373</v>
      </c>
      <c r="S176" s="40" t="b">
        <v>0</v>
      </c>
      <c r="T176" s="40" t="s">
        <v>1373</v>
      </c>
      <c r="U176" s="47" t="s">
        <v>212</v>
      </c>
      <c r="V176" s="41">
        <v>0.1</v>
      </c>
      <c r="W176" s="41">
        <v>0.9</v>
      </c>
      <c r="X176" s="41">
        <v>0.3</v>
      </c>
      <c r="Y176" s="41">
        <v>0.5</v>
      </c>
      <c r="Z176" s="40" t="b">
        <v>0</v>
      </c>
      <c r="AA176" s="40" t="b">
        <v>1</v>
      </c>
      <c r="AB176" s="40" t="b">
        <v>0</v>
      </c>
      <c r="AC176" s="40" t="b">
        <v>0</v>
      </c>
      <c r="AD176" s="41" t="s">
        <v>4692</v>
      </c>
      <c r="AE176" s="41" t="s">
        <v>4693</v>
      </c>
      <c r="AF176" s="41">
        <v>-1.72692729686893</v>
      </c>
      <c r="AG176" s="42">
        <v>644.1082</v>
      </c>
      <c r="AH176" s="42">
        <v>7.66E52</v>
      </c>
      <c r="AI176" s="46">
        <v>-0.03415</v>
      </c>
      <c r="AJ176" s="40" t="s">
        <v>4694</v>
      </c>
      <c r="AK176" s="40" t="s">
        <v>4695</v>
      </c>
      <c r="AL176" s="41">
        <v>20000.0</v>
      </c>
      <c r="AM176" s="40" t="s">
        <v>216</v>
      </c>
      <c r="AN176" s="40" t="s">
        <v>1383</v>
      </c>
      <c r="AO176" s="40" t="s">
        <v>3513</v>
      </c>
      <c r="AP176" s="40" t="s">
        <v>4696</v>
      </c>
      <c r="AQ176" s="40" t="s">
        <v>4697</v>
      </c>
      <c r="AR176" s="40" t="s">
        <v>4698</v>
      </c>
      <c r="AS176" s="42">
        <v>1.1E175</v>
      </c>
      <c r="AT176" s="42"/>
    </row>
    <row r="177">
      <c r="A177" s="41">
        <v>4.0</v>
      </c>
      <c r="B177" s="42">
        <v>1.67E9</v>
      </c>
      <c r="C177" s="41">
        <v>359106.0</v>
      </c>
      <c r="D177" s="40" t="s">
        <v>786</v>
      </c>
      <c r="E177" s="41" t="str">
        <f>IFERROR(__xludf.DUMMYFUNCTION("split(split(D177,""Instance_"", FALSE),"".mat"",false)"),"180_3")</f>
        <v>180_3</v>
      </c>
      <c r="F177" s="41">
        <v>180.0</v>
      </c>
      <c r="G177" s="41">
        <v>45.0</v>
      </c>
      <c r="H177" s="41">
        <v>90.0</v>
      </c>
      <c r="I177" s="41">
        <v>-1.6699</v>
      </c>
      <c r="J177" s="41">
        <v>20000.0</v>
      </c>
      <c r="K177" s="41">
        <v>10000.0</v>
      </c>
      <c r="L177" s="41">
        <v>3600.0</v>
      </c>
      <c r="M177" s="41">
        <v>1800.0</v>
      </c>
      <c r="N177" s="41">
        <v>100.0</v>
      </c>
      <c r="O177" s="40" t="s">
        <v>1370</v>
      </c>
      <c r="P177" s="40" t="s">
        <v>1371</v>
      </c>
      <c r="Q177" s="40" t="s">
        <v>1372</v>
      </c>
      <c r="R177" s="40" t="s">
        <v>1373</v>
      </c>
      <c r="S177" s="40" t="b">
        <v>0</v>
      </c>
      <c r="T177" s="40" t="s">
        <v>1373</v>
      </c>
      <c r="U177" s="47" t="s">
        <v>212</v>
      </c>
      <c r="V177" s="41">
        <v>0.1</v>
      </c>
      <c r="W177" s="41">
        <v>0.9</v>
      </c>
      <c r="X177" s="41">
        <v>0.3</v>
      </c>
      <c r="Y177" s="41">
        <v>0.5</v>
      </c>
      <c r="Z177" s="40" t="b">
        <v>0</v>
      </c>
      <c r="AA177" s="40" t="b">
        <v>1</v>
      </c>
      <c r="AB177" s="40" t="b">
        <v>0</v>
      </c>
      <c r="AC177" s="40" t="b">
        <v>0</v>
      </c>
      <c r="AD177" s="41" t="s">
        <v>4699</v>
      </c>
      <c r="AE177" s="41" t="s">
        <v>4700</v>
      </c>
      <c r="AF177" s="41">
        <v>-1.70058220842065</v>
      </c>
      <c r="AG177" s="42">
        <v>651.0313</v>
      </c>
      <c r="AH177" s="42">
        <v>1.31E54</v>
      </c>
      <c r="AI177" s="46">
        <v>-0.01837</v>
      </c>
      <c r="AJ177" s="40" t="s">
        <v>4701</v>
      </c>
      <c r="AK177" s="40" t="s">
        <v>4702</v>
      </c>
      <c r="AL177" s="41">
        <v>20000.0</v>
      </c>
      <c r="AM177" s="40" t="s">
        <v>216</v>
      </c>
      <c r="AN177" s="40" t="s">
        <v>1383</v>
      </c>
      <c r="AO177" s="40" t="s">
        <v>3513</v>
      </c>
      <c r="AP177" s="40" t="s">
        <v>4703</v>
      </c>
      <c r="AQ177" s="40" t="s">
        <v>4704</v>
      </c>
      <c r="AR177" s="40" t="s">
        <v>4705</v>
      </c>
      <c r="AS177" s="42">
        <v>1.1E179</v>
      </c>
      <c r="AT177" s="42"/>
    </row>
    <row r="178">
      <c r="A178" s="41">
        <v>9.0</v>
      </c>
      <c r="B178" s="42">
        <v>1.67E9</v>
      </c>
      <c r="C178" s="41">
        <v>195189.0</v>
      </c>
      <c r="D178" s="40" t="s">
        <v>786</v>
      </c>
      <c r="E178" s="41" t="str">
        <f>IFERROR(__xludf.DUMMYFUNCTION("split(split(D178,""Instance_"", FALSE),"".mat"",false)"),"180_3")</f>
        <v>180_3</v>
      </c>
      <c r="F178" s="41">
        <v>180.0</v>
      </c>
      <c r="G178" s="41">
        <v>45.0</v>
      </c>
      <c r="H178" s="41">
        <v>90.0</v>
      </c>
      <c r="I178" s="41">
        <v>-1.6699</v>
      </c>
      <c r="J178" s="41">
        <v>20000.0</v>
      </c>
      <c r="K178" s="41">
        <v>10000.0</v>
      </c>
      <c r="L178" s="41">
        <v>3600.0</v>
      </c>
      <c r="M178" s="41">
        <v>1800.0</v>
      </c>
      <c r="N178" s="41">
        <v>100.0</v>
      </c>
      <c r="O178" s="40" t="s">
        <v>1370</v>
      </c>
      <c r="P178" s="40" t="s">
        <v>1371</v>
      </c>
      <c r="Q178" s="40" t="s">
        <v>1372</v>
      </c>
      <c r="R178" s="40" t="s">
        <v>1373</v>
      </c>
      <c r="S178" s="40" t="b">
        <v>0</v>
      </c>
      <c r="T178" s="40" t="s">
        <v>1373</v>
      </c>
      <c r="U178" s="47" t="s">
        <v>212</v>
      </c>
      <c r="V178" s="41">
        <v>0.1</v>
      </c>
      <c r="W178" s="41">
        <v>0.9</v>
      </c>
      <c r="X178" s="41">
        <v>0.3</v>
      </c>
      <c r="Y178" s="41">
        <v>0.5</v>
      </c>
      <c r="Z178" s="40" t="b">
        <v>0</v>
      </c>
      <c r="AA178" s="40" t="b">
        <v>1</v>
      </c>
      <c r="AB178" s="40" t="b">
        <v>0</v>
      </c>
      <c r="AC178" s="40" t="b">
        <v>0</v>
      </c>
      <c r="AD178" s="41" t="s">
        <v>4706</v>
      </c>
      <c r="AE178" s="41" t="s">
        <v>4707</v>
      </c>
      <c r="AF178" s="41">
        <v>-1.68260387646789</v>
      </c>
      <c r="AG178" s="42">
        <v>648.3959</v>
      </c>
      <c r="AH178" s="42">
        <v>9.2E53</v>
      </c>
      <c r="AI178" s="46">
        <v>-0.00761</v>
      </c>
      <c r="AJ178" s="40" t="s">
        <v>4708</v>
      </c>
      <c r="AK178" s="40" t="s">
        <v>4709</v>
      </c>
      <c r="AL178" s="41">
        <v>20000.0</v>
      </c>
      <c r="AM178" s="40" t="s">
        <v>216</v>
      </c>
      <c r="AN178" s="40" t="s">
        <v>1383</v>
      </c>
      <c r="AO178" s="40" t="s">
        <v>3513</v>
      </c>
      <c r="AP178" s="40" t="s">
        <v>4710</v>
      </c>
      <c r="AQ178" s="40" t="s">
        <v>4711</v>
      </c>
      <c r="AR178" s="40" t="s">
        <v>4712</v>
      </c>
      <c r="AS178" s="42">
        <v>1.0E179</v>
      </c>
      <c r="AT178" s="42"/>
    </row>
    <row r="179">
      <c r="A179" s="41">
        <v>5.0</v>
      </c>
      <c r="B179" s="42">
        <v>1.67E9</v>
      </c>
      <c r="C179" s="41">
        <v>98820.0</v>
      </c>
      <c r="D179" s="40" t="s">
        <v>786</v>
      </c>
      <c r="E179" s="41" t="str">
        <f>IFERROR(__xludf.DUMMYFUNCTION("split(split(D179,""Instance_"", FALSE),"".mat"",false)"),"180_3")</f>
        <v>180_3</v>
      </c>
      <c r="F179" s="41">
        <v>180.0</v>
      </c>
      <c r="G179" s="41">
        <v>45.0</v>
      </c>
      <c r="H179" s="41">
        <v>90.0</v>
      </c>
      <c r="I179" s="41">
        <v>-1.6699</v>
      </c>
      <c r="J179" s="41">
        <v>20000.0</v>
      </c>
      <c r="K179" s="41">
        <v>10000.0</v>
      </c>
      <c r="L179" s="41">
        <v>3600.0</v>
      </c>
      <c r="M179" s="41">
        <v>1800.0</v>
      </c>
      <c r="N179" s="41">
        <v>100.0</v>
      </c>
      <c r="O179" s="40" t="s">
        <v>1370</v>
      </c>
      <c r="P179" s="40" t="s">
        <v>1371</v>
      </c>
      <c r="Q179" s="40" t="s">
        <v>1372</v>
      </c>
      <c r="R179" s="40" t="s">
        <v>1373</v>
      </c>
      <c r="S179" s="40" t="b">
        <v>0</v>
      </c>
      <c r="T179" s="40" t="s">
        <v>1373</v>
      </c>
      <c r="U179" s="47" t="s">
        <v>212</v>
      </c>
      <c r="V179" s="41">
        <v>0.1</v>
      </c>
      <c r="W179" s="41">
        <v>0.9</v>
      </c>
      <c r="X179" s="41">
        <v>0.3</v>
      </c>
      <c r="Y179" s="41">
        <v>0.5</v>
      </c>
      <c r="Z179" s="40" t="b">
        <v>0</v>
      </c>
      <c r="AA179" s="40" t="b">
        <v>1</v>
      </c>
      <c r="AB179" s="40" t="b">
        <v>0</v>
      </c>
      <c r="AC179" s="40" t="b">
        <v>0</v>
      </c>
      <c r="AD179" s="41" t="s">
        <v>4713</v>
      </c>
      <c r="AE179" s="41" t="s">
        <v>4714</v>
      </c>
      <c r="AF179" s="41">
        <v>-1.66110185451393</v>
      </c>
      <c r="AG179" s="42">
        <v>651.7345</v>
      </c>
      <c r="AH179" s="42">
        <v>4.43E53</v>
      </c>
      <c r="AI179" s="46">
        <v>0.005271</v>
      </c>
      <c r="AJ179" s="40" t="s">
        <v>4715</v>
      </c>
      <c r="AK179" s="40" t="s">
        <v>4716</v>
      </c>
      <c r="AL179" s="41">
        <v>20000.0</v>
      </c>
      <c r="AM179" s="40" t="s">
        <v>216</v>
      </c>
      <c r="AN179" s="40" t="s">
        <v>1383</v>
      </c>
      <c r="AO179" s="40" t="s">
        <v>3513</v>
      </c>
      <c r="AP179" s="40" t="s">
        <v>4717</v>
      </c>
      <c r="AQ179" s="40" t="s">
        <v>4718</v>
      </c>
      <c r="AR179" s="40" t="s">
        <v>4719</v>
      </c>
      <c r="AS179" s="42">
        <v>1.0E178</v>
      </c>
      <c r="AT179" s="42"/>
    </row>
    <row r="180">
      <c r="A180" s="41">
        <v>3.0</v>
      </c>
      <c r="B180" s="42">
        <v>1.67E9</v>
      </c>
      <c r="C180" s="41">
        <v>759440.0</v>
      </c>
      <c r="D180" s="40" t="s">
        <v>786</v>
      </c>
      <c r="E180" s="41" t="str">
        <f>IFERROR(__xludf.DUMMYFUNCTION("split(split(D180,""Instance_"", FALSE),"".mat"",false)"),"180_3")</f>
        <v>180_3</v>
      </c>
      <c r="F180" s="41">
        <v>180.0</v>
      </c>
      <c r="G180" s="41">
        <v>45.0</v>
      </c>
      <c r="H180" s="41">
        <v>90.0</v>
      </c>
      <c r="I180" s="41">
        <v>-1.6699</v>
      </c>
      <c r="J180" s="41">
        <v>20000.0</v>
      </c>
      <c r="K180" s="41">
        <v>10000.0</v>
      </c>
      <c r="L180" s="41">
        <v>3600.0</v>
      </c>
      <c r="M180" s="41">
        <v>1800.0</v>
      </c>
      <c r="N180" s="41">
        <v>100.0</v>
      </c>
      <c r="O180" s="40" t="s">
        <v>1370</v>
      </c>
      <c r="P180" s="40" t="s">
        <v>1371</v>
      </c>
      <c r="Q180" s="40" t="s">
        <v>1372</v>
      </c>
      <c r="R180" s="40" t="s">
        <v>1373</v>
      </c>
      <c r="S180" s="40" t="b">
        <v>0</v>
      </c>
      <c r="T180" s="40" t="s">
        <v>1373</v>
      </c>
      <c r="U180" s="47" t="s">
        <v>212</v>
      </c>
      <c r="V180" s="41">
        <v>0.1</v>
      </c>
      <c r="W180" s="41">
        <v>0.9</v>
      </c>
      <c r="X180" s="41">
        <v>0.3</v>
      </c>
      <c r="Y180" s="41">
        <v>0.5</v>
      </c>
      <c r="Z180" s="40" t="b">
        <v>0</v>
      </c>
      <c r="AA180" s="40" t="b">
        <v>1</v>
      </c>
      <c r="AB180" s="40" t="b">
        <v>0</v>
      </c>
      <c r="AC180" s="40" t="b">
        <v>0</v>
      </c>
      <c r="AD180" s="41" t="s">
        <v>4720</v>
      </c>
      <c r="AE180" s="41" t="s">
        <v>4721</v>
      </c>
      <c r="AF180" s="41">
        <v>-1.65562693983272</v>
      </c>
      <c r="AG180" s="42">
        <v>650.5157</v>
      </c>
      <c r="AH180" s="42">
        <v>5.95E52</v>
      </c>
      <c r="AI180" s="46">
        <v>0.008549</v>
      </c>
      <c r="AJ180" s="40" t="s">
        <v>4722</v>
      </c>
      <c r="AK180" s="40" t="s">
        <v>4723</v>
      </c>
      <c r="AL180" s="41">
        <v>20000.0</v>
      </c>
      <c r="AM180" s="40" t="s">
        <v>216</v>
      </c>
      <c r="AN180" s="40" t="s">
        <v>1383</v>
      </c>
      <c r="AO180" s="40" t="s">
        <v>3513</v>
      </c>
      <c r="AP180" s="40" t="s">
        <v>4724</v>
      </c>
      <c r="AQ180" s="40" t="s">
        <v>4725</v>
      </c>
      <c r="AR180" s="40" t="s">
        <v>4726</v>
      </c>
      <c r="AS180" s="42">
        <v>1.0E175</v>
      </c>
      <c r="AT180" s="42"/>
    </row>
    <row r="181">
      <c r="A181" s="41">
        <v>7.0</v>
      </c>
      <c r="B181" s="42">
        <v>1.67E9</v>
      </c>
      <c r="C181" s="41">
        <v>647710.0</v>
      </c>
      <c r="D181" s="40" t="s">
        <v>786</v>
      </c>
      <c r="E181" s="41" t="str">
        <f>IFERROR(__xludf.DUMMYFUNCTION("split(split(D181,""Instance_"", FALSE),"".mat"",false)"),"180_3")</f>
        <v>180_3</v>
      </c>
      <c r="F181" s="41">
        <v>180.0</v>
      </c>
      <c r="G181" s="41">
        <v>45.0</v>
      </c>
      <c r="H181" s="41">
        <v>90.0</v>
      </c>
      <c r="I181" s="41">
        <v>-1.6699</v>
      </c>
      <c r="J181" s="41">
        <v>20000.0</v>
      </c>
      <c r="K181" s="41">
        <v>10000.0</v>
      </c>
      <c r="L181" s="41">
        <v>3600.0</v>
      </c>
      <c r="M181" s="41">
        <v>1800.0</v>
      </c>
      <c r="N181" s="41">
        <v>100.0</v>
      </c>
      <c r="O181" s="40" t="s">
        <v>1370</v>
      </c>
      <c r="P181" s="40" t="s">
        <v>1371</v>
      </c>
      <c r="Q181" s="40" t="s">
        <v>1372</v>
      </c>
      <c r="R181" s="40" t="s">
        <v>1373</v>
      </c>
      <c r="S181" s="40" t="b">
        <v>0</v>
      </c>
      <c r="T181" s="40" t="s">
        <v>1373</v>
      </c>
      <c r="U181" s="47" t="s">
        <v>212</v>
      </c>
      <c r="V181" s="41">
        <v>0.1</v>
      </c>
      <c r="W181" s="41">
        <v>0.9</v>
      </c>
      <c r="X181" s="41">
        <v>0.3</v>
      </c>
      <c r="Y181" s="41">
        <v>0.5</v>
      </c>
      <c r="Z181" s="40" t="b">
        <v>0</v>
      </c>
      <c r="AA181" s="40" t="b">
        <v>1</v>
      </c>
      <c r="AB181" s="40" t="b">
        <v>0</v>
      </c>
      <c r="AC181" s="40" t="b">
        <v>0</v>
      </c>
      <c r="AD181" s="41" t="s">
        <v>4727</v>
      </c>
      <c r="AE181" s="41" t="s">
        <v>4728</v>
      </c>
      <c r="AF181" s="41">
        <v>-1.58865132101382</v>
      </c>
      <c r="AG181" s="42">
        <v>648.922</v>
      </c>
      <c r="AH181" s="42">
        <v>1.25E54</v>
      </c>
      <c r="AI181" s="46">
        <v>0.048657</v>
      </c>
      <c r="AJ181" s="40" t="s">
        <v>4729</v>
      </c>
      <c r="AK181" s="40" t="s">
        <v>4730</v>
      </c>
      <c r="AL181" s="41">
        <v>20000.0</v>
      </c>
      <c r="AM181" s="40" t="s">
        <v>216</v>
      </c>
      <c r="AN181" s="40" t="s">
        <v>1383</v>
      </c>
      <c r="AO181" s="40" t="s">
        <v>3513</v>
      </c>
      <c r="AP181" s="40" t="s">
        <v>4731</v>
      </c>
      <c r="AQ181" s="40" t="s">
        <v>4732</v>
      </c>
      <c r="AR181" s="40" t="s">
        <v>4733</v>
      </c>
      <c r="AS181" s="42">
        <v>1.1E179</v>
      </c>
      <c r="AT181" s="42"/>
    </row>
    <row r="182">
      <c r="A182" s="41">
        <v>0.0</v>
      </c>
      <c r="B182" s="42">
        <v>1.67E9</v>
      </c>
      <c r="C182" s="41">
        <v>931763.0</v>
      </c>
      <c r="D182" s="40" t="s">
        <v>807</v>
      </c>
      <c r="E182" s="41" t="str">
        <f>IFERROR(__xludf.DUMMYFUNCTION("split(split(D182,""Instance_"", FALSE),"".mat"",false)"),"200_1")</f>
        <v>200_1</v>
      </c>
      <c r="F182" s="41">
        <v>200.0</v>
      </c>
      <c r="G182" s="41">
        <v>50.0</v>
      </c>
      <c r="H182" s="41">
        <v>100.0</v>
      </c>
      <c r="I182" s="41">
        <v>-1.7595</v>
      </c>
      <c r="J182" s="41">
        <v>20000.0</v>
      </c>
      <c r="K182" s="41">
        <v>10000.0</v>
      </c>
      <c r="L182" s="41">
        <v>3600.0</v>
      </c>
      <c r="M182" s="41">
        <v>1800.0</v>
      </c>
      <c r="N182" s="41">
        <v>100.0</v>
      </c>
      <c r="O182" s="40" t="s">
        <v>1370</v>
      </c>
      <c r="P182" s="40" t="s">
        <v>1371</v>
      </c>
      <c r="Q182" s="40" t="s">
        <v>1372</v>
      </c>
      <c r="R182" s="40" t="s">
        <v>1373</v>
      </c>
      <c r="S182" s="40" t="b">
        <v>0</v>
      </c>
      <c r="T182" s="40" t="s">
        <v>1373</v>
      </c>
      <c r="U182" s="40" t="s">
        <v>212</v>
      </c>
      <c r="V182" s="41">
        <v>0.1</v>
      </c>
      <c r="W182" s="41">
        <v>0.9</v>
      </c>
      <c r="X182" s="41">
        <v>0.3</v>
      </c>
      <c r="Y182" s="41">
        <v>0.5</v>
      </c>
      <c r="Z182" s="40" t="b">
        <v>0</v>
      </c>
      <c r="AA182" s="40" t="b">
        <v>1</v>
      </c>
      <c r="AB182" s="40" t="b">
        <v>0</v>
      </c>
      <c r="AC182" s="40" t="b">
        <v>0</v>
      </c>
      <c r="AD182" s="41" t="s">
        <v>4734</v>
      </c>
      <c r="AE182" s="41" t="s">
        <v>4735</v>
      </c>
      <c r="AF182" s="41">
        <v>-2.047898653</v>
      </c>
      <c r="AG182" s="41">
        <v>693.8069</v>
      </c>
      <c r="AH182" s="42">
        <v>1.24E60</v>
      </c>
      <c r="AI182" s="41">
        <v>-0.16391</v>
      </c>
      <c r="AJ182" s="40" t="s">
        <v>4736</v>
      </c>
      <c r="AK182" s="40" t="s">
        <v>4737</v>
      </c>
      <c r="AL182" s="41">
        <v>20000.0</v>
      </c>
      <c r="AM182" s="40" t="s">
        <v>216</v>
      </c>
      <c r="AN182" s="40" t="s">
        <v>1383</v>
      </c>
      <c r="AO182" s="40" t="s">
        <v>3513</v>
      </c>
      <c r="AP182" s="40" t="s">
        <v>4738</v>
      </c>
      <c r="AQ182" s="40" t="s">
        <v>4739</v>
      </c>
      <c r="AR182" s="40" t="s">
        <v>4740</v>
      </c>
      <c r="AS182" s="42">
        <v>1.1E199</v>
      </c>
    </row>
    <row r="183">
      <c r="A183" s="41">
        <v>3.0</v>
      </c>
      <c r="B183" s="42">
        <v>1.67E9</v>
      </c>
      <c r="C183" s="41">
        <v>406599.0</v>
      </c>
      <c r="D183" s="40" t="s">
        <v>807</v>
      </c>
      <c r="E183" s="41" t="str">
        <f>IFERROR(__xludf.DUMMYFUNCTION("split(split(D183,""Instance_"", FALSE),"".mat"",false)"),"200_1")</f>
        <v>200_1</v>
      </c>
      <c r="F183" s="41">
        <v>200.0</v>
      </c>
      <c r="G183" s="41">
        <v>50.0</v>
      </c>
      <c r="H183" s="41">
        <v>100.0</v>
      </c>
      <c r="I183" s="41">
        <v>-1.7595</v>
      </c>
      <c r="J183" s="41">
        <v>20000.0</v>
      </c>
      <c r="K183" s="41">
        <v>10000.0</v>
      </c>
      <c r="L183" s="41">
        <v>3600.0</v>
      </c>
      <c r="M183" s="41">
        <v>1800.0</v>
      </c>
      <c r="N183" s="41">
        <v>100.0</v>
      </c>
      <c r="O183" s="40" t="s">
        <v>1370</v>
      </c>
      <c r="P183" s="40" t="s">
        <v>1371</v>
      </c>
      <c r="Q183" s="40" t="s">
        <v>1372</v>
      </c>
      <c r="R183" s="40" t="s">
        <v>1373</v>
      </c>
      <c r="S183" s="40" t="b">
        <v>0</v>
      </c>
      <c r="T183" s="40" t="s">
        <v>1373</v>
      </c>
      <c r="U183" s="40" t="s">
        <v>212</v>
      </c>
      <c r="V183" s="41">
        <v>0.1</v>
      </c>
      <c r="W183" s="41">
        <v>0.9</v>
      </c>
      <c r="X183" s="41">
        <v>0.3</v>
      </c>
      <c r="Y183" s="41">
        <v>0.5</v>
      </c>
      <c r="Z183" s="40" t="b">
        <v>0</v>
      </c>
      <c r="AA183" s="40" t="b">
        <v>1</v>
      </c>
      <c r="AB183" s="40" t="b">
        <v>0</v>
      </c>
      <c r="AC183" s="40" t="b">
        <v>0</v>
      </c>
      <c r="AD183" s="41" t="s">
        <v>4741</v>
      </c>
      <c r="AE183" s="41" t="s">
        <v>4742</v>
      </c>
      <c r="AF183" s="41">
        <v>-1.991406331</v>
      </c>
      <c r="AG183" s="41">
        <v>701.2069</v>
      </c>
      <c r="AH183" s="42">
        <v>1.67E59</v>
      </c>
      <c r="AI183" s="41">
        <v>-0.1318</v>
      </c>
      <c r="AJ183" s="40" t="s">
        <v>4743</v>
      </c>
      <c r="AK183" s="40" t="s">
        <v>4744</v>
      </c>
      <c r="AL183" s="41">
        <v>20000.0</v>
      </c>
      <c r="AM183" s="40" t="s">
        <v>216</v>
      </c>
      <c r="AN183" s="40" t="s">
        <v>1383</v>
      </c>
      <c r="AO183" s="40" t="s">
        <v>3513</v>
      </c>
      <c r="AP183" s="40" t="s">
        <v>4745</v>
      </c>
      <c r="AQ183" s="40" t="s">
        <v>4746</v>
      </c>
      <c r="AR183" s="40" t="s">
        <v>4747</v>
      </c>
      <c r="AS183" s="42">
        <v>1.1E196</v>
      </c>
    </row>
    <row r="184">
      <c r="A184" s="41">
        <v>8.0</v>
      </c>
      <c r="B184" s="42">
        <v>1.67E9</v>
      </c>
      <c r="C184" s="41">
        <v>931914.0</v>
      </c>
      <c r="D184" s="40" t="s">
        <v>807</v>
      </c>
      <c r="E184" s="41" t="str">
        <f>IFERROR(__xludf.DUMMYFUNCTION("split(split(D184,""Instance_"", FALSE),"".mat"",false)"),"200_1")</f>
        <v>200_1</v>
      </c>
      <c r="F184" s="41">
        <v>200.0</v>
      </c>
      <c r="G184" s="41">
        <v>50.0</v>
      </c>
      <c r="H184" s="41">
        <v>100.0</v>
      </c>
      <c r="I184" s="41">
        <v>-1.7595</v>
      </c>
      <c r="J184" s="41">
        <v>20000.0</v>
      </c>
      <c r="K184" s="41">
        <v>10000.0</v>
      </c>
      <c r="L184" s="41">
        <v>3600.0</v>
      </c>
      <c r="M184" s="41">
        <v>1800.0</v>
      </c>
      <c r="N184" s="41">
        <v>100.0</v>
      </c>
      <c r="O184" s="40" t="s">
        <v>1370</v>
      </c>
      <c r="P184" s="40" t="s">
        <v>1371</v>
      </c>
      <c r="Q184" s="40" t="s">
        <v>1372</v>
      </c>
      <c r="R184" s="40" t="s">
        <v>1373</v>
      </c>
      <c r="S184" s="40" t="b">
        <v>0</v>
      </c>
      <c r="T184" s="40" t="s">
        <v>1373</v>
      </c>
      <c r="U184" s="40" t="s">
        <v>212</v>
      </c>
      <c r="V184" s="41">
        <v>0.1</v>
      </c>
      <c r="W184" s="41">
        <v>0.9</v>
      </c>
      <c r="X184" s="41">
        <v>0.3</v>
      </c>
      <c r="Y184" s="41">
        <v>0.5</v>
      </c>
      <c r="Z184" s="40" t="b">
        <v>0</v>
      </c>
      <c r="AA184" s="40" t="b">
        <v>1</v>
      </c>
      <c r="AB184" s="40" t="b">
        <v>0</v>
      </c>
      <c r="AC184" s="40" t="b">
        <v>0</v>
      </c>
      <c r="AD184" s="41" t="s">
        <v>435</v>
      </c>
      <c r="AE184" s="41" t="s">
        <v>4693</v>
      </c>
      <c r="AF184" s="41">
        <v>-1.98051387</v>
      </c>
      <c r="AG184" s="41">
        <v>699.8831</v>
      </c>
      <c r="AH184" s="42">
        <v>1.13E60</v>
      </c>
      <c r="AI184" s="41">
        <v>-0.12561</v>
      </c>
      <c r="AJ184" s="40" t="s">
        <v>4748</v>
      </c>
      <c r="AK184" s="40" t="s">
        <v>4749</v>
      </c>
      <c r="AL184" s="41">
        <v>20000.0</v>
      </c>
      <c r="AM184" s="40" t="s">
        <v>216</v>
      </c>
      <c r="AN184" s="40" t="s">
        <v>1383</v>
      </c>
      <c r="AO184" s="40" t="s">
        <v>3513</v>
      </c>
      <c r="AP184" s="40" t="s">
        <v>4750</v>
      </c>
      <c r="AQ184" s="40" t="s">
        <v>4751</v>
      </c>
      <c r="AR184" s="40" t="s">
        <v>4752</v>
      </c>
      <c r="AS184" s="42">
        <v>1.0E199</v>
      </c>
    </row>
    <row r="185">
      <c r="A185" s="41">
        <v>7.0</v>
      </c>
      <c r="B185" s="42">
        <v>1.67E9</v>
      </c>
      <c r="C185" s="41">
        <v>685283.0</v>
      </c>
      <c r="D185" s="40" t="s">
        <v>807</v>
      </c>
      <c r="E185" s="41" t="str">
        <f>IFERROR(__xludf.DUMMYFUNCTION("split(split(D185,""Instance_"", FALSE),"".mat"",false)"),"200_1")</f>
        <v>200_1</v>
      </c>
      <c r="F185" s="41">
        <v>200.0</v>
      </c>
      <c r="G185" s="41">
        <v>50.0</v>
      </c>
      <c r="H185" s="41">
        <v>100.0</v>
      </c>
      <c r="I185" s="41">
        <v>-1.7595</v>
      </c>
      <c r="J185" s="41">
        <v>20000.0</v>
      </c>
      <c r="K185" s="41">
        <v>10000.0</v>
      </c>
      <c r="L185" s="41">
        <v>3600.0</v>
      </c>
      <c r="M185" s="41">
        <v>1800.0</v>
      </c>
      <c r="N185" s="41">
        <v>100.0</v>
      </c>
      <c r="O185" s="40" t="s">
        <v>1370</v>
      </c>
      <c r="P185" s="40" t="s">
        <v>1371</v>
      </c>
      <c r="Q185" s="40" t="s">
        <v>1372</v>
      </c>
      <c r="R185" s="40" t="s">
        <v>1373</v>
      </c>
      <c r="S185" s="40" t="b">
        <v>0</v>
      </c>
      <c r="T185" s="40" t="s">
        <v>1373</v>
      </c>
      <c r="U185" s="40" t="s">
        <v>212</v>
      </c>
      <c r="V185" s="41">
        <v>0.1</v>
      </c>
      <c r="W185" s="41">
        <v>0.9</v>
      </c>
      <c r="X185" s="41">
        <v>0.3</v>
      </c>
      <c r="Y185" s="41">
        <v>0.5</v>
      </c>
      <c r="Z185" s="40" t="b">
        <v>0</v>
      </c>
      <c r="AA185" s="40" t="b">
        <v>1</v>
      </c>
      <c r="AB185" s="40" t="b">
        <v>0</v>
      </c>
      <c r="AC185" s="40" t="b">
        <v>0</v>
      </c>
      <c r="AD185" s="41" t="s">
        <v>4753</v>
      </c>
      <c r="AE185" s="41" t="s">
        <v>4754</v>
      </c>
      <c r="AF185" s="41">
        <v>-1.907965413</v>
      </c>
      <c r="AG185" s="41">
        <v>699.0406</v>
      </c>
      <c r="AH185" s="42">
        <v>9.98E59</v>
      </c>
      <c r="AI185" s="41">
        <v>-0.08438</v>
      </c>
      <c r="AJ185" s="40" t="s">
        <v>4755</v>
      </c>
      <c r="AK185" s="40" t="s">
        <v>4756</v>
      </c>
      <c r="AL185" s="41">
        <v>20000.0</v>
      </c>
      <c r="AM185" s="40" t="s">
        <v>216</v>
      </c>
      <c r="AN185" s="40" t="s">
        <v>1383</v>
      </c>
      <c r="AO185" s="40" t="s">
        <v>3513</v>
      </c>
      <c r="AP185" s="40" t="s">
        <v>4757</v>
      </c>
      <c r="AQ185" s="40" t="s">
        <v>4758</v>
      </c>
      <c r="AR185" s="40" t="s">
        <v>4759</v>
      </c>
      <c r="AS185" s="42">
        <v>1.0E199</v>
      </c>
    </row>
    <row r="186">
      <c r="A186" s="41">
        <v>5.0</v>
      </c>
      <c r="B186" s="42">
        <v>1.67E9</v>
      </c>
      <c r="C186" s="41">
        <v>242421.0</v>
      </c>
      <c r="D186" s="40" t="s">
        <v>807</v>
      </c>
      <c r="E186" s="41" t="str">
        <f>IFERROR(__xludf.DUMMYFUNCTION("split(split(D186,""Instance_"", FALSE),"".mat"",false)"),"200_1")</f>
        <v>200_1</v>
      </c>
      <c r="F186" s="41">
        <v>200.0</v>
      </c>
      <c r="G186" s="41">
        <v>50.0</v>
      </c>
      <c r="H186" s="41">
        <v>100.0</v>
      </c>
      <c r="I186" s="41">
        <v>-1.7595</v>
      </c>
      <c r="J186" s="41">
        <v>20000.0</v>
      </c>
      <c r="K186" s="41">
        <v>10000.0</v>
      </c>
      <c r="L186" s="41">
        <v>3600.0</v>
      </c>
      <c r="M186" s="41">
        <v>1800.0</v>
      </c>
      <c r="N186" s="41">
        <v>100.0</v>
      </c>
      <c r="O186" s="40" t="s">
        <v>1370</v>
      </c>
      <c r="P186" s="40" t="s">
        <v>1371</v>
      </c>
      <c r="Q186" s="40" t="s">
        <v>1372</v>
      </c>
      <c r="R186" s="40" t="s">
        <v>1373</v>
      </c>
      <c r="S186" s="40" t="b">
        <v>0</v>
      </c>
      <c r="T186" s="40" t="s">
        <v>1373</v>
      </c>
      <c r="U186" s="40" t="s">
        <v>212</v>
      </c>
      <c r="V186" s="41">
        <v>0.1</v>
      </c>
      <c r="W186" s="41">
        <v>0.9</v>
      </c>
      <c r="X186" s="41">
        <v>0.3</v>
      </c>
      <c r="Y186" s="41">
        <v>0.5</v>
      </c>
      <c r="Z186" s="40" t="b">
        <v>0</v>
      </c>
      <c r="AA186" s="40" t="b">
        <v>1</v>
      </c>
      <c r="AB186" s="40" t="b">
        <v>0</v>
      </c>
      <c r="AC186" s="40" t="b">
        <v>0</v>
      </c>
      <c r="AD186" s="41" t="s">
        <v>4760</v>
      </c>
      <c r="AE186" s="41" t="s">
        <v>4761</v>
      </c>
      <c r="AF186" s="41">
        <v>-1.9044793</v>
      </c>
      <c r="AG186" s="41">
        <v>701.0076</v>
      </c>
      <c r="AH186" s="42">
        <v>1.49E60</v>
      </c>
      <c r="AI186" s="41">
        <v>-0.0824</v>
      </c>
      <c r="AJ186" s="40" t="s">
        <v>4762</v>
      </c>
      <c r="AK186" s="40" t="s">
        <v>4763</v>
      </c>
      <c r="AL186" s="41">
        <v>20000.0</v>
      </c>
      <c r="AM186" s="40" t="s">
        <v>216</v>
      </c>
      <c r="AN186" s="40" t="s">
        <v>1383</v>
      </c>
      <c r="AO186" s="40" t="s">
        <v>3513</v>
      </c>
      <c r="AP186" s="40" t="s">
        <v>4764</v>
      </c>
      <c r="AQ186" s="40" t="s">
        <v>4765</v>
      </c>
      <c r="AR186" s="40" t="s">
        <v>4766</v>
      </c>
      <c r="AS186" s="42">
        <v>1.1E199</v>
      </c>
    </row>
    <row r="187">
      <c r="A187" s="41">
        <v>9.0</v>
      </c>
      <c r="B187" s="42">
        <v>1.67E9</v>
      </c>
      <c r="C187" s="41">
        <v>873493.0</v>
      </c>
      <c r="D187" s="40" t="s">
        <v>807</v>
      </c>
      <c r="E187" s="41" t="str">
        <f>IFERROR(__xludf.DUMMYFUNCTION("split(split(D187,""Instance_"", FALSE),"".mat"",false)"),"200_1")</f>
        <v>200_1</v>
      </c>
      <c r="F187" s="41">
        <v>200.0</v>
      </c>
      <c r="G187" s="41">
        <v>50.0</v>
      </c>
      <c r="H187" s="41">
        <v>100.0</v>
      </c>
      <c r="I187" s="41">
        <v>-1.7595</v>
      </c>
      <c r="J187" s="41">
        <v>20000.0</v>
      </c>
      <c r="K187" s="41">
        <v>10000.0</v>
      </c>
      <c r="L187" s="41">
        <v>3600.0</v>
      </c>
      <c r="M187" s="41">
        <v>1800.0</v>
      </c>
      <c r="N187" s="41">
        <v>100.0</v>
      </c>
      <c r="O187" s="40" t="s">
        <v>1370</v>
      </c>
      <c r="P187" s="40" t="s">
        <v>1371</v>
      </c>
      <c r="Q187" s="40" t="s">
        <v>1372</v>
      </c>
      <c r="R187" s="40" t="s">
        <v>1373</v>
      </c>
      <c r="S187" s="40" t="b">
        <v>0</v>
      </c>
      <c r="T187" s="40" t="s">
        <v>1373</v>
      </c>
      <c r="U187" s="40" t="s">
        <v>212</v>
      </c>
      <c r="V187" s="41">
        <v>0.1</v>
      </c>
      <c r="W187" s="41">
        <v>0.9</v>
      </c>
      <c r="X187" s="41">
        <v>0.3</v>
      </c>
      <c r="Y187" s="41">
        <v>0.5</v>
      </c>
      <c r="Z187" s="40" t="b">
        <v>0</v>
      </c>
      <c r="AA187" s="40" t="b">
        <v>1</v>
      </c>
      <c r="AB187" s="40" t="b">
        <v>0</v>
      </c>
      <c r="AC187" s="40" t="b">
        <v>0</v>
      </c>
      <c r="AD187" s="41" t="s">
        <v>4686</v>
      </c>
      <c r="AE187" s="41" t="s">
        <v>4767</v>
      </c>
      <c r="AF187" s="41">
        <v>-1.858416866</v>
      </c>
      <c r="AG187" s="41">
        <v>700.5</v>
      </c>
      <c r="AH187" s="42">
        <v>1.12E60</v>
      </c>
      <c r="AI187" s="41">
        <v>-0.05622</v>
      </c>
      <c r="AJ187" s="40" t="s">
        <v>4768</v>
      </c>
      <c r="AK187" s="40" t="s">
        <v>4769</v>
      </c>
      <c r="AL187" s="41">
        <v>20000.0</v>
      </c>
      <c r="AM187" s="40" t="s">
        <v>216</v>
      </c>
      <c r="AN187" s="40" t="s">
        <v>1383</v>
      </c>
      <c r="AO187" s="40" t="s">
        <v>3513</v>
      </c>
      <c r="AP187" s="40" t="s">
        <v>4770</v>
      </c>
      <c r="AQ187" s="40" t="s">
        <v>4771</v>
      </c>
      <c r="AR187" s="40" t="s">
        <v>4772</v>
      </c>
      <c r="AS187" s="42">
        <v>1.0E199</v>
      </c>
    </row>
    <row r="188">
      <c r="A188" s="41">
        <v>1.0</v>
      </c>
      <c r="B188" s="42">
        <v>1.67E9</v>
      </c>
      <c r="C188" s="41">
        <v>35279.0</v>
      </c>
      <c r="D188" s="40" t="s">
        <v>807</v>
      </c>
      <c r="E188" s="41" t="str">
        <f>IFERROR(__xludf.DUMMYFUNCTION("split(split(D188,""Instance_"", FALSE),"".mat"",false)"),"200_1")</f>
        <v>200_1</v>
      </c>
      <c r="F188" s="41">
        <v>200.0</v>
      </c>
      <c r="G188" s="41">
        <v>50.0</v>
      </c>
      <c r="H188" s="41">
        <v>100.0</v>
      </c>
      <c r="I188" s="41">
        <v>-1.7595</v>
      </c>
      <c r="J188" s="41">
        <v>20000.0</v>
      </c>
      <c r="K188" s="41">
        <v>10000.0</v>
      </c>
      <c r="L188" s="41">
        <v>3600.0</v>
      </c>
      <c r="M188" s="41">
        <v>1800.0</v>
      </c>
      <c r="N188" s="41">
        <v>100.0</v>
      </c>
      <c r="O188" s="40" t="s">
        <v>1370</v>
      </c>
      <c r="P188" s="40" t="s">
        <v>1371</v>
      </c>
      <c r="Q188" s="40" t="s">
        <v>1372</v>
      </c>
      <c r="R188" s="40" t="s">
        <v>1373</v>
      </c>
      <c r="S188" s="40" t="b">
        <v>0</v>
      </c>
      <c r="T188" s="40" t="s">
        <v>1373</v>
      </c>
      <c r="U188" s="40" t="s">
        <v>212</v>
      </c>
      <c r="V188" s="41">
        <v>0.1</v>
      </c>
      <c r="W188" s="41">
        <v>0.9</v>
      </c>
      <c r="X188" s="41">
        <v>0.3</v>
      </c>
      <c r="Y188" s="41">
        <v>0.5</v>
      </c>
      <c r="Z188" s="40" t="b">
        <v>0</v>
      </c>
      <c r="AA188" s="40" t="b">
        <v>1</v>
      </c>
      <c r="AB188" s="40" t="b">
        <v>0</v>
      </c>
      <c r="AC188" s="40" t="b">
        <v>0</v>
      </c>
      <c r="AD188" s="41" t="s">
        <v>624</v>
      </c>
      <c r="AE188" s="41" t="s">
        <v>4773</v>
      </c>
      <c r="AF188" s="41">
        <v>-1.831228329</v>
      </c>
      <c r="AG188" s="41">
        <v>699.7121</v>
      </c>
      <c r="AH188" s="42">
        <v>1.57E60</v>
      </c>
      <c r="AI188" s="41">
        <v>-0.04077</v>
      </c>
      <c r="AJ188" s="40" t="s">
        <v>4774</v>
      </c>
      <c r="AK188" s="40" t="s">
        <v>4775</v>
      </c>
      <c r="AL188" s="41">
        <v>20000.0</v>
      </c>
      <c r="AM188" s="40" t="s">
        <v>216</v>
      </c>
      <c r="AN188" s="40" t="s">
        <v>1383</v>
      </c>
      <c r="AO188" s="40" t="s">
        <v>3513</v>
      </c>
      <c r="AP188" s="40" t="s">
        <v>4776</v>
      </c>
      <c r="AQ188" s="40" t="s">
        <v>4777</v>
      </c>
      <c r="AR188" s="40" t="s">
        <v>4778</v>
      </c>
      <c r="AS188" s="42">
        <v>1.1E199</v>
      </c>
    </row>
    <row r="189">
      <c r="A189" s="41">
        <v>6.0</v>
      </c>
      <c r="B189" s="42">
        <v>1.67E9</v>
      </c>
      <c r="C189" s="41">
        <v>51934.0</v>
      </c>
      <c r="D189" s="40" t="s">
        <v>807</v>
      </c>
      <c r="E189" s="41" t="str">
        <f>IFERROR(__xludf.DUMMYFUNCTION("split(split(D189,""Instance_"", FALSE),"".mat"",false)"),"200_1")</f>
        <v>200_1</v>
      </c>
      <c r="F189" s="41">
        <v>200.0</v>
      </c>
      <c r="G189" s="41">
        <v>50.0</v>
      </c>
      <c r="H189" s="41">
        <v>100.0</v>
      </c>
      <c r="I189" s="41">
        <v>-1.7595</v>
      </c>
      <c r="J189" s="41">
        <v>20000.0</v>
      </c>
      <c r="K189" s="41">
        <v>10000.0</v>
      </c>
      <c r="L189" s="41">
        <v>3600.0</v>
      </c>
      <c r="M189" s="41">
        <v>1800.0</v>
      </c>
      <c r="N189" s="41">
        <v>100.0</v>
      </c>
      <c r="O189" s="40" t="s">
        <v>1370</v>
      </c>
      <c r="P189" s="40" t="s">
        <v>1371</v>
      </c>
      <c r="Q189" s="40" t="s">
        <v>1372</v>
      </c>
      <c r="R189" s="40" t="s">
        <v>1373</v>
      </c>
      <c r="S189" s="40" t="b">
        <v>0</v>
      </c>
      <c r="T189" s="40" t="s">
        <v>1373</v>
      </c>
      <c r="U189" s="40" t="s">
        <v>212</v>
      </c>
      <c r="V189" s="41">
        <v>0.1</v>
      </c>
      <c r="W189" s="41">
        <v>0.9</v>
      </c>
      <c r="X189" s="41">
        <v>0.3</v>
      </c>
      <c r="Y189" s="41">
        <v>0.5</v>
      </c>
      <c r="Z189" s="40" t="b">
        <v>0</v>
      </c>
      <c r="AA189" s="40" t="b">
        <v>1</v>
      </c>
      <c r="AB189" s="40" t="b">
        <v>0</v>
      </c>
      <c r="AC189" s="40" t="b">
        <v>0</v>
      </c>
      <c r="AD189" s="41" t="s">
        <v>4779</v>
      </c>
      <c r="AE189" s="41" t="s">
        <v>4780</v>
      </c>
      <c r="AF189" s="41">
        <v>-1.806845551</v>
      </c>
      <c r="AG189" s="41">
        <v>698.3759</v>
      </c>
      <c r="AH189" s="42">
        <v>9.4E59</v>
      </c>
      <c r="AI189" s="41">
        <v>-0.02691</v>
      </c>
      <c r="AJ189" s="40" t="s">
        <v>4781</v>
      </c>
      <c r="AK189" s="40" t="s">
        <v>4782</v>
      </c>
      <c r="AL189" s="41">
        <v>20000.0</v>
      </c>
      <c r="AM189" s="40" t="s">
        <v>216</v>
      </c>
      <c r="AN189" s="40" t="s">
        <v>1383</v>
      </c>
      <c r="AO189" s="40" t="s">
        <v>3513</v>
      </c>
      <c r="AP189" s="40" t="s">
        <v>4783</v>
      </c>
      <c r="AQ189" s="40" t="s">
        <v>4784</v>
      </c>
      <c r="AR189" s="40" t="s">
        <v>4785</v>
      </c>
      <c r="AS189" s="42">
        <v>1.0E199</v>
      </c>
    </row>
    <row r="190">
      <c r="A190" s="41">
        <v>4.0</v>
      </c>
      <c r="B190" s="42">
        <v>1.67E9</v>
      </c>
      <c r="C190" s="41">
        <v>454263.0</v>
      </c>
      <c r="D190" s="40" t="s">
        <v>807</v>
      </c>
      <c r="E190" s="41" t="str">
        <f>IFERROR(__xludf.DUMMYFUNCTION("split(split(D190,""Instance_"", FALSE),"".mat"",false)"),"200_1")</f>
        <v>200_1</v>
      </c>
      <c r="F190" s="41">
        <v>200.0</v>
      </c>
      <c r="G190" s="41">
        <v>50.0</v>
      </c>
      <c r="H190" s="41">
        <v>100.0</v>
      </c>
      <c r="I190" s="41">
        <v>-1.7595</v>
      </c>
      <c r="J190" s="41">
        <v>20000.0</v>
      </c>
      <c r="K190" s="41">
        <v>10000.0</v>
      </c>
      <c r="L190" s="41">
        <v>3600.0</v>
      </c>
      <c r="M190" s="41">
        <v>1800.0</v>
      </c>
      <c r="N190" s="41">
        <v>100.0</v>
      </c>
      <c r="O190" s="40" t="s">
        <v>1370</v>
      </c>
      <c r="P190" s="40" t="s">
        <v>1371</v>
      </c>
      <c r="Q190" s="40" t="s">
        <v>1372</v>
      </c>
      <c r="R190" s="40" t="s">
        <v>1373</v>
      </c>
      <c r="S190" s="40" t="b">
        <v>0</v>
      </c>
      <c r="T190" s="40" t="s">
        <v>1373</v>
      </c>
      <c r="U190" s="40" t="s">
        <v>212</v>
      </c>
      <c r="V190" s="41">
        <v>0.1</v>
      </c>
      <c r="W190" s="41">
        <v>0.9</v>
      </c>
      <c r="X190" s="41">
        <v>0.3</v>
      </c>
      <c r="Y190" s="41">
        <v>0.5</v>
      </c>
      <c r="Z190" s="40" t="b">
        <v>0</v>
      </c>
      <c r="AA190" s="40" t="b">
        <v>1</v>
      </c>
      <c r="AB190" s="40" t="b">
        <v>0</v>
      </c>
      <c r="AC190" s="40" t="b">
        <v>0</v>
      </c>
      <c r="AD190" s="41" t="s">
        <v>4786</v>
      </c>
      <c r="AE190" s="41" t="s">
        <v>4787</v>
      </c>
      <c r="AF190" s="41">
        <v>-1.799717832</v>
      </c>
      <c r="AG190" s="41">
        <v>703.443</v>
      </c>
      <c r="AH190" s="42">
        <v>3.67E59</v>
      </c>
      <c r="AI190" s="41">
        <v>-0.02286</v>
      </c>
      <c r="AJ190" s="40" t="s">
        <v>4788</v>
      </c>
      <c r="AK190" s="40" t="s">
        <v>4789</v>
      </c>
      <c r="AL190" s="41">
        <v>20000.0</v>
      </c>
      <c r="AM190" s="40" t="s">
        <v>216</v>
      </c>
      <c r="AN190" s="40" t="s">
        <v>1383</v>
      </c>
      <c r="AO190" s="40" t="s">
        <v>3513</v>
      </c>
      <c r="AP190" s="40" t="s">
        <v>4790</v>
      </c>
      <c r="AQ190" s="40" t="s">
        <v>4791</v>
      </c>
      <c r="AR190" s="40" t="s">
        <v>4792</v>
      </c>
      <c r="AS190" s="42">
        <v>1.1E197</v>
      </c>
    </row>
    <row r="191">
      <c r="A191" s="41">
        <v>2.0</v>
      </c>
      <c r="B191" s="42">
        <v>1.67E9</v>
      </c>
      <c r="C191" s="41">
        <v>261031.0</v>
      </c>
      <c r="D191" s="40" t="s">
        <v>807</v>
      </c>
      <c r="E191" s="41" t="str">
        <f>IFERROR(__xludf.DUMMYFUNCTION("split(split(D191,""Instance_"", FALSE),"".mat"",false)"),"200_1")</f>
        <v>200_1</v>
      </c>
      <c r="F191" s="41">
        <v>200.0</v>
      </c>
      <c r="G191" s="41">
        <v>50.0</v>
      </c>
      <c r="H191" s="41">
        <v>100.0</v>
      </c>
      <c r="I191" s="41">
        <v>-1.7595</v>
      </c>
      <c r="J191" s="41">
        <v>20000.0</v>
      </c>
      <c r="K191" s="41">
        <v>10000.0</v>
      </c>
      <c r="L191" s="41">
        <v>3600.0</v>
      </c>
      <c r="M191" s="41">
        <v>1800.0</v>
      </c>
      <c r="N191" s="41">
        <v>100.0</v>
      </c>
      <c r="O191" s="40" t="s">
        <v>1370</v>
      </c>
      <c r="P191" s="40" t="s">
        <v>1371</v>
      </c>
      <c r="Q191" s="40" t="s">
        <v>1372</v>
      </c>
      <c r="R191" s="40" t="s">
        <v>1373</v>
      </c>
      <c r="S191" s="40" t="b">
        <v>0</v>
      </c>
      <c r="T191" s="40" t="s">
        <v>1373</v>
      </c>
      <c r="U191" s="40" t="s">
        <v>212</v>
      </c>
      <c r="V191" s="41">
        <v>0.1</v>
      </c>
      <c r="W191" s="41">
        <v>0.9</v>
      </c>
      <c r="X191" s="41">
        <v>0.3</v>
      </c>
      <c r="Y191" s="41">
        <v>0.5</v>
      </c>
      <c r="Z191" s="40" t="b">
        <v>0</v>
      </c>
      <c r="AA191" s="40" t="b">
        <v>1</v>
      </c>
      <c r="AB191" s="40" t="b">
        <v>0</v>
      </c>
      <c r="AC191" s="40" t="b">
        <v>0</v>
      </c>
      <c r="AD191" s="41" t="s">
        <v>4793</v>
      </c>
      <c r="AE191" s="41" t="s">
        <v>4794</v>
      </c>
      <c r="AF191" s="41">
        <v>-1.764297295</v>
      </c>
      <c r="AG191" s="41">
        <v>701.0181</v>
      </c>
      <c r="AH191" s="42">
        <v>1.34E60</v>
      </c>
      <c r="AI191" s="41">
        <v>-0.00273</v>
      </c>
      <c r="AJ191" s="40" t="s">
        <v>4795</v>
      </c>
      <c r="AK191" s="40" t="s">
        <v>4796</v>
      </c>
      <c r="AL191" s="41">
        <v>20000.0</v>
      </c>
      <c r="AM191" s="40" t="s">
        <v>216</v>
      </c>
      <c r="AN191" s="40" t="s">
        <v>1383</v>
      </c>
      <c r="AO191" s="40" t="s">
        <v>3513</v>
      </c>
      <c r="AP191" s="40" t="s">
        <v>4797</v>
      </c>
      <c r="AQ191" s="40" t="s">
        <v>4798</v>
      </c>
      <c r="AR191" s="40" t="s">
        <v>4799</v>
      </c>
      <c r="AS191" s="42">
        <v>1.1E199</v>
      </c>
    </row>
    <row r="192">
      <c r="A192" s="41">
        <v>11.0</v>
      </c>
      <c r="B192" s="42">
        <v>1.67E9</v>
      </c>
      <c r="C192" s="41">
        <v>758762.0</v>
      </c>
      <c r="D192" s="40" t="s">
        <v>829</v>
      </c>
      <c r="E192" s="41" t="str">
        <f>IFERROR(__xludf.DUMMYFUNCTION("split(split(D192,""Instance_"", FALSE),"".mat"",false)"),"200_2")</f>
        <v>200_2</v>
      </c>
      <c r="F192" s="41">
        <v>200.0</v>
      </c>
      <c r="G192" s="41">
        <v>50.0</v>
      </c>
      <c r="H192" s="41">
        <v>100.0</v>
      </c>
      <c r="I192" s="41">
        <v>-1.29234</v>
      </c>
      <c r="J192" s="41">
        <v>20000.0</v>
      </c>
      <c r="K192" s="41">
        <v>10000.0</v>
      </c>
      <c r="L192" s="41">
        <v>3600.0</v>
      </c>
      <c r="M192" s="41">
        <v>1800.0</v>
      </c>
      <c r="N192" s="41">
        <v>100.0</v>
      </c>
      <c r="O192" s="40" t="s">
        <v>1370</v>
      </c>
      <c r="P192" s="40" t="s">
        <v>1371</v>
      </c>
      <c r="Q192" s="40" t="s">
        <v>1372</v>
      </c>
      <c r="R192" s="40" t="s">
        <v>1373</v>
      </c>
      <c r="S192" s="40" t="b">
        <v>0</v>
      </c>
      <c r="T192" s="40" t="s">
        <v>1373</v>
      </c>
      <c r="U192" s="40" t="s">
        <v>212</v>
      </c>
      <c r="V192" s="41">
        <v>0.1</v>
      </c>
      <c r="W192" s="41">
        <v>0.9</v>
      </c>
      <c r="X192" s="41">
        <v>0.3</v>
      </c>
      <c r="Y192" s="41">
        <v>0.5</v>
      </c>
      <c r="Z192" s="40" t="b">
        <v>0</v>
      </c>
      <c r="AA192" s="40" t="b">
        <v>1</v>
      </c>
      <c r="AB192" s="40" t="b">
        <v>0</v>
      </c>
      <c r="AC192" s="40" t="b">
        <v>0</v>
      </c>
      <c r="AD192" s="41" t="s">
        <v>4800</v>
      </c>
      <c r="AE192" s="41" t="s">
        <v>4801</v>
      </c>
      <c r="AF192" s="41">
        <v>-1.765388622</v>
      </c>
      <c r="AG192" s="41">
        <v>696.9543</v>
      </c>
      <c r="AH192" s="42">
        <v>4.27E58</v>
      </c>
      <c r="AI192" s="41">
        <v>-0.36604</v>
      </c>
      <c r="AJ192" s="40" t="s">
        <v>4802</v>
      </c>
      <c r="AK192" s="40" t="s">
        <v>4803</v>
      </c>
      <c r="AL192" s="41">
        <v>20000.0</v>
      </c>
      <c r="AM192" s="40" t="s">
        <v>216</v>
      </c>
      <c r="AN192" s="40" t="s">
        <v>1383</v>
      </c>
      <c r="AO192" s="40" t="s">
        <v>3513</v>
      </c>
      <c r="AP192" s="40" t="s">
        <v>4804</v>
      </c>
      <c r="AQ192" s="40" t="s">
        <v>4805</v>
      </c>
      <c r="AR192" s="40" t="s">
        <v>4806</v>
      </c>
      <c r="AS192" s="42">
        <v>1.1E194</v>
      </c>
    </row>
    <row r="193">
      <c r="A193" s="41">
        <v>17.0</v>
      </c>
      <c r="B193" s="42">
        <v>1.67E9</v>
      </c>
      <c r="C193" s="41">
        <v>444018.0</v>
      </c>
      <c r="D193" s="40" t="s">
        <v>829</v>
      </c>
      <c r="E193" s="41" t="str">
        <f>IFERROR(__xludf.DUMMYFUNCTION("split(split(D193,""Instance_"", FALSE),"".mat"",false)"),"200_2")</f>
        <v>200_2</v>
      </c>
      <c r="F193" s="41">
        <v>200.0</v>
      </c>
      <c r="G193" s="41">
        <v>50.0</v>
      </c>
      <c r="H193" s="41">
        <v>100.0</v>
      </c>
      <c r="I193" s="41">
        <v>-1.29234</v>
      </c>
      <c r="J193" s="41">
        <v>20000.0</v>
      </c>
      <c r="K193" s="41">
        <v>10000.0</v>
      </c>
      <c r="L193" s="41">
        <v>3600.0</v>
      </c>
      <c r="M193" s="41">
        <v>1800.0</v>
      </c>
      <c r="N193" s="41">
        <v>100.0</v>
      </c>
      <c r="O193" s="40" t="s">
        <v>1370</v>
      </c>
      <c r="P193" s="40" t="s">
        <v>1371</v>
      </c>
      <c r="Q193" s="40" t="s">
        <v>1372</v>
      </c>
      <c r="R193" s="40" t="s">
        <v>1373</v>
      </c>
      <c r="S193" s="40" t="b">
        <v>0</v>
      </c>
      <c r="T193" s="40" t="s">
        <v>1373</v>
      </c>
      <c r="U193" s="40" t="s">
        <v>212</v>
      </c>
      <c r="V193" s="41">
        <v>0.1</v>
      </c>
      <c r="W193" s="41">
        <v>0.9</v>
      </c>
      <c r="X193" s="41">
        <v>0.3</v>
      </c>
      <c r="Y193" s="41">
        <v>0.5</v>
      </c>
      <c r="Z193" s="40" t="b">
        <v>0</v>
      </c>
      <c r="AA193" s="40" t="b">
        <v>1</v>
      </c>
      <c r="AB193" s="40" t="b">
        <v>0</v>
      </c>
      <c r="AC193" s="40" t="b">
        <v>0</v>
      </c>
      <c r="AD193" s="41" t="s">
        <v>4807</v>
      </c>
      <c r="AE193" s="41" t="s">
        <v>4808</v>
      </c>
      <c r="AF193" s="41">
        <v>-1.579156901</v>
      </c>
      <c r="AG193" s="41">
        <v>699.8911</v>
      </c>
      <c r="AH193" s="42">
        <v>1.31E59</v>
      </c>
      <c r="AI193" s="41">
        <v>-0.22194</v>
      </c>
      <c r="AJ193" s="40" t="s">
        <v>4809</v>
      </c>
      <c r="AK193" s="40" t="s">
        <v>4810</v>
      </c>
      <c r="AL193" s="41">
        <v>20000.0</v>
      </c>
      <c r="AM193" s="40" t="s">
        <v>216</v>
      </c>
      <c r="AN193" s="40" t="s">
        <v>1383</v>
      </c>
      <c r="AO193" s="40" t="s">
        <v>3513</v>
      </c>
      <c r="AP193" s="40" t="s">
        <v>4811</v>
      </c>
      <c r="AQ193" s="40" t="s">
        <v>4812</v>
      </c>
      <c r="AR193" s="40" t="s">
        <v>4813</v>
      </c>
      <c r="AS193" s="42">
        <v>1.0E196</v>
      </c>
    </row>
    <row r="194">
      <c r="A194" s="41">
        <v>18.0</v>
      </c>
      <c r="B194" s="42">
        <v>1.67E9</v>
      </c>
      <c r="C194" s="41">
        <v>205083.0</v>
      </c>
      <c r="D194" s="40" t="s">
        <v>829</v>
      </c>
      <c r="E194" s="41" t="str">
        <f>IFERROR(__xludf.DUMMYFUNCTION("split(split(D194,""Instance_"", FALSE),"".mat"",false)"),"200_2")</f>
        <v>200_2</v>
      </c>
      <c r="F194" s="41">
        <v>200.0</v>
      </c>
      <c r="G194" s="41">
        <v>50.0</v>
      </c>
      <c r="H194" s="41">
        <v>100.0</v>
      </c>
      <c r="I194" s="41">
        <v>-1.29234</v>
      </c>
      <c r="J194" s="41">
        <v>20000.0</v>
      </c>
      <c r="K194" s="41">
        <v>10000.0</v>
      </c>
      <c r="L194" s="41">
        <v>3600.0</v>
      </c>
      <c r="M194" s="41">
        <v>1800.0</v>
      </c>
      <c r="N194" s="41">
        <v>100.0</v>
      </c>
      <c r="O194" s="40" t="s">
        <v>1370</v>
      </c>
      <c r="P194" s="40" t="s">
        <v>1371</v>
      </c>
      <c r="Q194" s="40" t="s">
        <v>1372</v>
      </c>
      <c r="R194" s="40" t="s">
        <v>1373</v>
      </c>
      <c r="S194" s="40" t="b">
        <v>0</v>
      </c>
      <c r="T194" s="40" t="s">
        <v>1373</v>
      </c>
      <c r="U194" s="40" t="s">
        <v>212</v>
      </c>
      <c r="V194" s="41">
        <v>0.1</v>
      </c>
      <c r="W194" s="41">
        <v>0.9</v>
      </c>
      <c r="X194" s="41">
        <v>0.3</v>
      </c>
      <c r="Y194" s="41">
        <v>0.5</v>
      </c>
      <c r="Z194" s="40" t="b">
        <v>0</v>
      </c>
      <c r="AA194" s="40" t="b">
        <v>1</v>
      </c>
      <c r="AB194" s="40" t="b">
        <v>0</v>
      </c>
      <c r="AC194" s="40" t="b">
        <v>0</v>
      </c>
      <c r="AD194" s="41" t="s">
        <v>4814</v>
      </c>
      <c r="AE194" s="41" t="s">
        <v>4815</v>
      </c>
      <c r="AF194" s="41">
        <v>-1.574971484</v>
      </c>
      <c r="AG194" s="41">
        <v>699.2149</v>
      </c>
      <c r="AH194" s="42">
        <v>3.03E58</v>
      </c>
      <c r="AI194" s="41">
        <v>-0.2187</v>
      </c>
      <c r="AJ194" s="40" t="s">
        <v>4816</v>
      </c>
      <c r="AK194" s="40" t="s">
        <v>4817</v>
      </c>
      <c r="AL194" s="41">
        <v>20000.0</v>
      </c>
      <c r="AM194" s="40" t="s">
        <v>216</v>
      </c>
      <c r="AN194" s="40" t="s">
        <v>1383</v>
      </c>
      <c r="AO194" s="40" t="s">
        <v>3513</v>
      </c>
      <c r="AP194" s="40" t="s">
        <v>4818</v>
      </c>
      <c r="AQ194" s="40" t="s">
        <v>4819</v>
      </c>
      <c r="AR194" s="40" t="s">
        <v>4820</v>
      </c>
      <c r="AS194" s="42">
        <v>1.0E194</v>
      </c>
    </row>
    <row r="195">
      <c r="A195" s="41">
        <v>14.0</v>
      </c>
      <c r="B195" s="42">
        <v>1.67E9</v>
      </c>
      <c r="C195" s="41">
        <v>192988.0</v>
      </c>
      <c r="D195" s="40" t="s">
        <v>829</v>
      </c>
      <c r="E195" s="41" t="str">
        <f>IFERROR(__xludf.DUMMYFUNCTION("split(split(D195,""Instance_"", FALSE),"".mat"",false)"),"200_2")</f>
        <v>200_2</v>
      </c>
      <c r="F195" s="41">
        <v>200.0</v>
      </c>
      <c r="G195" s="41">
        <v>50.0</v>
      </c>
      <c r="H195" s="41">
        <v>100.0</v>
      </c>
      <c r="I195" s="41">
        <v>-1.29234</v>
      </c>
      <c r="J195" s="41">
        <v>20000.0</v>
      </c>
      <c r="K195" s="41">
        <v>10000.0</v>
      </c>
      <c r="L195" s="41">
        <v>3600.0</v>
      </c>
      <c r="M195" s="41">
        <v>1800.0</v>
      </c>
      <c r="N195" s="41">
        <v>100.0</v>
      </c>
      <c r="O195" s="40" t="s">
        <v>1370</v>
      </c>
      <c r="P195" s="40" t="s">
        <v>1371</v>
      </c>
      <c r="Q195" s="40" t="s">
        <v>1372</v>
      </c>
      <c r="R195" s="40" t="s">
        <v>1373</v>
      </c>
      <c r="S195" s="40" t="b">
        <v>0</v>
      </c>
      <c r="T195" s="40" t="s">
        <v>1373</v>
      </c>
      <c r="U195" s="40" t="s">
        <v>212</v>
      </c>
      <c r="V195" s="41">
        <v>0.1</v>
      </c>
      <c r="W195" s="41">
        <v>0.9</v>
      </c>
      <c r="X195" s="41">
        <v>0.3</v>
      </c>
      <c r="Y195" s="41">
        <v>0.5</v>
      </c>
      <c r="Z195" s="40" t="b">
        <v>0</v>
      </c>
      <c r="AA195" s="40" t="b">
        <v>1</v>
      </c>
      <c r="AB195" s="40" t="b">
        <v>0</v>
      </c>
      <c r="AC195" s="40" t="b">
        <v>0</v>
      </c>
      <c r="AD195" s="41" t="s">
        <v>4821</v>
      </c>
      <c r="AE195" s="41" t="s">
        <v>4822</v>
      </c>
      <c r="AF195" s="41">
        <v>-1.531141981</v>
      </c>
      <c r="AG195" s="41">
        <v>700.5143</v>
      </c>
      <c r="AH195" s="42">
        <v>9.0E59</v>
      </c>
      <c r="AI195" s="41">
        <v>-0.18478</v>
      </c>
      <c r="AJ195" s="40" t="s">
        <v>4823</v>
      </c>
      <c r="AK195" s="40" t="s">
        <v>4824</v>
      </c>
      <c r="AL195" s="41">
        <v>20000.0</v>
      </c>
      <c r="AM195" s="40" t="s">
        <v>216</v>
      </c>
      <c r="AN195" s="40" t="s">
        <v>1383</v>
      </c>
      <c r="AO195" s="40" t="s">
        <v>3513</v>
      </c>
      <c r="AP195" s="40" t="s">
        <v>4825</v>
      </c>
      <c r="AQ195" s="40" t="s">
        <v>4826</v>
      </c>
      <c r="AR195" s="40" t="s">
        <v>4827</v>
      </c>
      <c r="AS195" s="42">
        <v>1.0E199</v>
      </c>
    </row>
    <row r="196">
      <c r="A196" s="41">
        <v>16.0</v>
      </c>
      <c r="B196" s="42">
        <v>1.67E9</v>
      </c>
      <c r="C196" s="41">
        <v>430140.0</v>
      </c>
      <c r="D196" s="40" t="s">
        <v>829</v>
      </c>
      <c r="E196" s="41" t="str">
        <f>IFERROR(__xludf.DUMMYFUNCTION("split(split(D196,""Instance_"", FALSE),"".mat"",false)"),"200_2")</f>
        <v>200_2</v>
      </c>
      <c r="F196" s="41">
        <v>200.0</v>
      </c>
      <c r="G196" s="41">
        <v>50.0</v>
      </c>
      <c r="H196" s="41">
        <v>100.0</v>
      </c>
      <c r="I196" s="41">
        <v>-1.29234</v>
      </c>
      <c r="J196" s="41">
        <v>20000.0</v>
      </c>
      <c r="K196" s="41">
        <v>10000.0</v>
      </c>
      <c r="L196" s="41">
        <v>3600.0</v>
      </c>
      <c r="M196" s="41">
        <v>1800.0</v>
      </c>
      <c r="N196" s="41">
        <v>100.0</v>
      </c>
      <c r="O196" s="40" t="s">
        <v>1370</v>
      </c>
      <c r="P196" s="40" t="s">
        <v>1371</v>
      </c>
      <c r="Q196" s="40" t="s">
        <v>1372</v>
      </c>
      <c r="R196" s="40" t="s">
        <v>1373</v>
      </c>
      <c r="S196" s="40" t="b">
        <v>0</v>
      </c>
      <c r="T196" s="40" t="s">
        <v>1373</v>
      </c>
      <c r="U196" s="40" t="s">
        <v>212</v>
      </c>
      <c r="V196" s="41">
        <v>0.1</v>
      </c>
      <c r="W196" s="41">
        <v>0.9</v>
      </c>
      <c r="X196" s="41">
        <v>0.3</v>
      </c>
      <c r="Y196" s="41">
        <v>0.5</v>
      </c>
      <c r="Z196" s="40" t="b">
        <v>0</v>
      </c>
      <c r="AA196" s="40" t="b">
        <v>1</v>
      </c>
      <c r="AB196" s="40" t="b">
        <v>0</v>
      </c>
      <c r="AC196" s="40" t="b">
        <v>0</v>
      </c>
      <c r="AD196" s="41" t="s">
        <v>4317</v>
      </c>
      <c r="AE196" s="41" t="s">
        <v>4828</v>
      </c>
      <c r="AF196" s="41">
        <v>-1.521814271</v>
      </c>
      <c r="AG196" s="41">
        <v>701.2135</v>
      </c>
      <c r="AH196" s="42">
        <v>1.39E60</v>
      </c>
      <c r="AI196" s="41">
        <v>-0.17756</v>
      </c>
      <c r="AJ196" s="40" t="s">
        <v>4829</v>
      </c>
      <c r="AK196" s="40" t="s">
        <v>4830</v>
      </c>
      <c r="AL196" s="41">
        <v>20000.0</v>
      </c>
      <c r="AM196" s="40" t="s">
        <v>216</v>
      </c>
      <c r="AN196" s="40" t="s">
        <v>1383</v>
      </c>
      <c r="AO196" s="40" t="s">
        <v>3513</v>
      </c>
      <c r="AP196" s="40" t="s">
        <v>4831</v>
      </c>
      <c r="AQ196" s="40" t="s">
        <v>4832</v>
      </c>
      <c r="AR196" s="40" t="s">
        <v>4833</v>
      </c>
      <c r="AS196" s="42">
        <v>1.1E199</v>
      </c>
    </row>
    <row r="197">
      <c r="A197" s="41">
        <v>19.0</v>
      </c>
      <c r="B197" s="42">
        <v>1.67E9</v>
      </c>
      <c r="C197" s="41">
        <v>186627.0</v>
      </c>
      <c r="D197" s="40" t="s">
        <v>829</v>
      </c>
      <c r="E197" s="41" t="str">
        <f>IFERROR(__xludf.DUMMYFUNCTION("split(split(D197,""Instance_"", FALSE),"".mat"",false)"),"200_2")</f>
        <v>200_2</v>
      </c>
      <c r="F197" s="41">
        <v>200.0</v>
      </c>
      <c r="G197" s="41">
        <v>50.0</v>
      </c>
      <c r="H197" s="41">
        <v>100.0</v>
      </c>
      <c r="I197" s="41">
        <v>-1.29234</v>
      </c>
      <c r="J197" s="41">
        <v>20000.0</v>
      </c>
      <c r="K197" s="41">
        <v>10000.0</v>
      </c>
      <c r="L197" s="41">
        <v>3600.0</v>
      </c>
      <c r="M197" s="41">
        <v>1800.0</v>
      </c>
      <c r="N197" s="41">
        <v>100.0</v>
      </c>
      <c r="O197" s="40" t="s">
        <v>1370</v>
      </c>
      <c r="P197" s="40" t="s">
        <v>1371</v>
      </c>
      <c r="Q197" s="40" t="s">
        <v>1372</v>
      </c>
      <c r="R197" s="40" t="s">
        <v>1373</v>
      </c>
      <c r="S197" s="40" t="b">
        <v>0</v>
      </c>
      <c r="T197" s="40" t="s">
        <v>1373</v>
      </c>
      <c r="U197" s="40" t="s">
        <v>212</v>
      </c>
      <c r="V197" s="41">
        <v>0.1</v>
      </c>
      <c r="W197" s="41">
        <v>0.9</v>
      </c>
      <c r="X197" s="41">
        <v>0.3</v>
      </c>
      <c r="Y197" s="41">
        <v>0.5</v>
      </c>
      <c r="Z197" s="40" t="b">
        <v>0</v>
      </c>
      <c r="AA197" s="40" t="b">
        <v>1</v>
      </c>
      <c r="AB197" s="40" t="b">
        <v>0</v>
      </c>
      <c r="AC197" s="40" t="b">
        <v>0</v>
      </c>
      <c r="AD197" s="41" t="s">
        <v>4834</v>
      </c>
      <c r="AE197" s="41" t="s">
        <v>4835</v>
      </c>
      <c r="AF197" s="41">
        <v>-1.517153161</v>
      </c>
      <c r="AG197" s="41">
        <v>698.8838</v>
      </c>
      <c r="AH197" s="42">
        <v>9.15E59</v>
      </c>
      <c r="AI197" s="41">
        <v>-0.17396</v>
      </c>
      <c r="AJ197" s="40" t="s">
        <v>4836</v>
      </c>
      <c r="AK197" s="40" t="s">
        <v>4837</v>
      </c>
      <c r="AL197" s="41">
        <v>20000.0</v>
      </c>
      <c r="AM197" s="40" t="s">
        <v>216</v>
      </c>
      <c r="AN197" s="40" t="s">
        <v>1383</v>
      </c>
      <c r="AO197" s="40" t="s">
        <v>3513</v>
      </c>
      <c r="AP197" s="40" t="s">
        <v>4838</v>
      </c>
      <c r="AQ197" s="40" t="s">
        <v>4839</v>
      </c>
      <c r="AR197" s="40" t="s">
        <v>4840</v>
      </c>
      <c r="AS197" s="42">
        <v>1.0E199</v>
      </c>
    </row>
    <row r="198">
      <c r="A198" s="41">
        <v>13.0</v>
      </c>
      <c r="B198" s="42">
        <v>1.67E9</v>
      </c>
      <c r="C198" s="41">
        <v>245488.0</v>
      </c>
      <c r="D198" s="40" t="s">
        <v>829</v>
      </c>
      <c r="E198" s="41" t="str">
        <f>IFERROR(__xludf.DUMMYFUNCTION("split(split(D198,""Instance_"", FALSE),"".mat"",false)"),"200_2")</f>
        <v>200_2</v>
      </c>
      <c r="F198" s="41">
        <v>200.0</v>
      </c>
      <c r="G198" s="41">
        <v>50.0</v>
      </c>
      <c r="H198" s="41">
        <v>100.0</v>
      </c>
      <c r="I198" s="41">
        <v>-1.29234</v>
      </c>
      <c r="J198" s="41">
        <v>20000.0</v>
      </c>
      <c r="K198" s="41">
        <v>10000.0</v>
      </c>
      <c r="L198" s="41">
        <v>3600.0</v>
      </c>
      <c r="M198" s="41">
        <v>1800.0</v>
      </c>
      <c r="N198" s="41">
        <v>100.0</v>
      </c>
      <c r="O198" s="40" t="s">
        <v>1370</v>
      </c>
      <c r="P198" s="40" t="s">
        <v>1371</v>
      </c>
      <c r="Q198" s="40" t="s">
        <v>1372</v>
      </c>
      <c r="R198" s="40" t="s">
        <v>1373</v>
      </c>
      <c r="S198" s="40" t="b">
        <v>0</v>
      </c>
      <c r="T198" s="40" t="s">
        <v>1373</v>
      </c>
      <c r="U198" s="40" t="s">
        <v>212</v>
      </c>
      <c r="V198" s="41">
        <v>0.1</v>
      </c>
      <c r="W198" s="41">
        <v>0.9</v>
      </c>
      <c r="X198" s="41">
        <v>0.3</v>
      </c>
      <c r="Y198" s="41">
        <v>0.5</v>
      </c>
      <c r="Z198" s="40" t="b">
        <v>0</v>
      </c>
      <c r="AA198" s="40" t="b">
        <v>1</v>
      </c>
      <c r="AB198" s="40" t="b">
        <v>0</v>
      </c>
      <c r="AC198" s="40" t="b">
        <v>0</v>
      </c>
      <c r="AD198" s="41" t="s">
        <v>4841</v>
      </c>
      <c r="AE198" s="41" t="s">
        <v>4842</v>
      </c>
      <c r="AF198" s="41">
        <v>-1.487447087</v>
      </c>
      <c r="AG198" s="41">
        <v>700.2266</v>
      </c>
      <c r="AH198" s="42">
        <v>5.56E59</v>
      </c>
      <c r="AI198" s="41">
        <v>-0.15097</v>
      </c>
      <c r="AJ198" s="40" t="s">
        <v>4843</v>
      </c>
      <c r="AK198" s="40" t="s">
        <v>4844</v>
      </c>
      <c r="AL198" s="41">
        <v>20000.0</v>
      </c>
      <c r="AM198" s="40" t="s">
        <v>216</v>
      </c>
      <c r="AN198" s="40" t="s">
        <v>1383</v>
      </c>
      <c r="AO198" s="40" t="s">
        <v>3513</v>
      </c>
      <c r="AP198" s="40" t="s">
        <v>4845</v>
      </c>
      <c r="AQ198" s="40" t="s">
        <v>4846</v>
      </c>
      <c r="AR198" s="40" t="s">
        <v>4847</v>
      </c>
      <c r="AS198" s="42">
        <v>1.0E198</v>
      </c>
    </row>
    <row r="199">
      <c r="A199" s="41">
        <v>10.0</v>
      </c>
      <c r="B199" s="42">
        <v>1.67E9</v>
      </c>
      <c r="C199" s="41">
        <v>12782.0</v>
      </c>
      <c r="D199" s="40" t="s">
        <v>829</v>
      </c>
      <c r="E199" s="41" t="str">
        <f>IFERROR(__xludf.DUMMYFUNCTION("split(split(D199,""Instance_"", FALSE),"".mat"",false)"),"200_2")</f>
        <v>200_2</v>
      </c>
      <c r="F199" s="41">
        <v>200.0</v>
      </c>
      <c r="G199" s="41">
        <v>50.0</v>
      </c>
      <c r="H199" s="41">
        <v>100.0</v>
      </c>
      <c r="I199" s="41">
        <v>-1.29234</v>
      </c>
      <c r="J199" s="41">
        <v>20000.0</v>
      </c>
      <c r="K199" s="41">
        <v>10000.0</v>
      </c>
      <c r="L199" s="41">
        <v>3600.0</v>
      </c>
      <c r="M199" s="41">
        <v>1800.0</v>
      </c>
      <c r="N199" s="41">
        <v>100.0</v>
      </c>
      <c r="O199" s="40" t="s">
        <v>1370</v>
      </c>
      <c r="P199" s="40" t="s">
        <v>1371</v>
      </c>
      <c r="Q199" s="40" t="s">
        <v>1372</v>
      </c>
      <c r="R199" s="40" t="s">
        <v>1373</v>
      </c>
      <c r="S199" s="40" t="b">
        <v>0</v>
      </c>
      <c r="T199" s="40" t="s">
        <v>1373</v>
      </c>
      <c r="U199" s="40" t="s">
        <v>212</v>
      </c>
      <c r="V199" s="41">
        <v>0.1</v>
      </c>
      <c r="W199" s="41">
        <v>0.9</v>
      </c>
      <c r="X199" s="41">
        <v>0.3</v>
      </c>
      <c r="Y199" s="41">
        <v>0.5</v>
      </c>
      <c r="Z199" s="40" t="b">
        <v>0</v>
      </c>
      <c r="AA199" s="40" t="b">
        <v>1</v>
      </c>
      <c r="AB199" s="40" t="b">
        <v>0</v>
      </c>
      <c r="AC199" s="40" t="b">
        <v>0</v>
      </c>
      <c r="AD199" s="41" t="s">
        <v>4848</v>
      </c>
      <c r="AE199" s="41" t="s">
        <v>4849</v>
      </c>
      <c r="AF199" s="41">
        <v>-1.398745574</v>
      </c>
      <c r="AG199" s="41">
        <v>703.3261</v>
      </c>
      <c r="AH199" s="42">
        <v>1.56E59</v>
      </c>
      <c r="AI199" s="41">
        <v>-0.08233</v>
      </c>
      <c r="AJ199" s="40" t="s">
        <v>4850</v>
      </c>
      <c r="AK199" s="40" t="s">
        <v>4851</v>
      </c>
      <c r="AL199" s="41">
        <v>20000.0</v>
      </c>
      <c r="AM199" s="40" t="s">
        <v>216</v>
      </c>
      <c r="AN199" s="40" t="s">
        <v>1383</v>
      </c>
      <c r="AO199" s="40" t="s">
        <v>3513</v>
      </c>
      <c r="AP199" s="40" t="s">
        <v>4852</v>
      </c>
      <c r="AQ199" s="40" t="s">
        <v>4853</v>
      </c>
      <c r="AR199" s="40" t="s">
        <v>4854</v>
      </c>
      <c r="AS199" s="42">
        <v>1.1E196</v>
      </c>
    </row>
    <row r="200">
      <c r="A200" s="41">
        <v>12.0</v>
      </c>
      <c r="B200" s="42">
        <v>1.67E9</v>
      </c>
      <c r="C200" s="41">
        <v>202811.0</v>
      </c>
      <c r="D200" s="40" t="s">
        <v>829</v>
      </c>
      <c r="E200" s="41" t="str">
        <f>IFERROR(__xludf.DUMMYFUNCTION("split(split(D200,""Instance_"", FALSE),"".mat"",false)"),"200_2")</f>
        <v>200_2</v>
      </c>
      <c r="F200" s="41">
        <v>200.0</v>
      </c>
      <c r="G200" s="41">
        <v>50.0</v>
      </c>
      <c r="H200" s="41">
        <v>100.0</v>
      </c>
      <c r="I200" s="41">
        <v>-1.29234</v>
      </c>
      <c r="J200" s="41">
        <v>20000.0</v>
      </c>
      <c r="K200" s="41">
        <v>10000.0</v>
      </c>
      <c r="L200" s="41">
        <v>3600.0</v>
      </c>
      <c r="M200" s="41">
        <v>1800.0</v>
      </c>
      <c r="N200" s="41">
        <v>100.0</v>
      </c>
      <c r="O200" s="40" t="s">
        <v>1370</v>
      </c>
      <c r="P200" s="40" t="s">
        <v>1371</v>
      </c>
      <c r="Q200" s="40" t="s">
        <v>1372</v>
      </c>
      <c r="R200" s="40" t="s">
        <v>1373</v>
      </c>
      <c r="S200" s="40" t="b">
        <v>0</v>
      </c>
      <c r="T200" s="40" t="s">
        <v>1373</v>
      </c>
      <c r="U200" s="40" t="s">
        <v>212</v>
      </c>
      <c r="V200" s="41">
        <v>0.1</v>
      </c>
      <c r="W200" s="41">
        <v>0.9</v>
      </c>
      <c r="X200" s="41">
        <v>0.3</v>
      </c>
      <c r="Y200" s="41">
        <v>0.5</v>
      </c>
      <c r="Z200" s="40" t="b">
        <v>0</v>
      </c>
      <c r="AA200" s="40" t="b">
        <v>1</v>
      </c>
      <c r="AB200" s="40" t="b">
        <v>0</v>
      </c>
      <c r="AC200" s="40" t="b">
        <v>0</v>
      </c>
      <c r="AD200" s="41" t="s">
        <v>4855</v>
      </c>
      <c r="AE200" s="41" t="s">
        <v>4856</v>
      </c>
      <c r="AF200" s="41">
        <v>-1.336027087</v>
      </c>
      <c r="AG200" s="41">
        <v>699.8387</v>
      </c>
      <c r="AH200" s="42">
        <v>9.4E59</v>
      </c>
      <c r="AI200" s="41">
        <v>-0.0338</v>
      </c>
      <c r="AJ200" s="40" t="s">
        <v>4857</v>
      </c>
      <c r="AK200" s="40" t="s">
        <v>4858</v>
      </c>
      <c r="AL200" s="41">
        <v>20000.0</v>
      </c>
      <c r="AM200" s="40" t="s">
        <v>216</v>
      </c>
      <c r="AN200" s="40" t="s">
        <v>1383</v>
      </c>
      <c r="AO200" s="40" t="s">
        <v>3513</v>
      </c>
      <c r="AP200" s="40" t="s">
        <v>4859</v>
      </c>
      <c r="AQ200" s="40" t="s">
        <v>4860</v>
      </c>
      <c r="AR200" s="40" t="s">
        <v>4861</v>
      </c>
      <c r="AS200" s="42">
        <v>1.0E199</v>
      </c>
    </row>
    <row r="201">
      <c r="A201" s="41">
        <v>15.0</v>
      </c>
      <c r="B201" s="42">
        <v>1.67E9</v>
      </c>
      <c r="C201" s="41">
        <v>576255.0</v>
      </c>
      <c r="D201" s="40" t="s">
        <v>829</v>
      </c>
      <c r="E201" s="41" t="str">
        <f>IFERROR(__xludf.DUMMYFUNCTION("split(split(D201,""Instance_"", FALSE),"".mat"",false)"),"200_2")</f>
        <v>200_2</v>
      </c>
      <c r="F201" s="41">
        <v>200.0</v>
      </c>
      <c r="G201" s="41">
        <v>50.0</v>
      </c>
      <c r="H201" s="41">
        <v>100.0</v>
      </c>
      <c r="I201" s="41">
        <v>-1.29234</v>
      </c>
      <c r="J201" s="41">
        <v>20000.0</v>
      </c>
      <c r="K201" s="41">
        <v>10000.0</v>
      </c>
      <c r="L201" s="41">
        <v>3600.0</v>
      </c>
      <c r="M201" s="41">
        <v>1800.0</v>
      </c>
      <c r="N201" s="41">
        <v>100.0</v>
      </c>
      <c r="O201" s="40" t="s">
        <v>1370</v>
      </c>
      <c r="P201" s="40" t="s">
        <v>1371</v>
      </c>
      <c r="Q201" s="40" t="s">
        <v>1372</v>
      </c>
      <c r="R201" s="40" t="s">
        <v>1373</v>
      </c>
      <c r="S201" s="40" t="b">
        <v>0</v>
      </c>
      <c r="T201" s="40" t="s">
        <v>1373</v>
      </c>
      <c r="U201" s="40" t="s">
        <v>212</v>
      </c>
      <c r="V201" s="41">
        <v>0.1</v>
      </c>
      <c r="W201" s="41">
        <v>0.9</v>
      </c>
      <c r="X201" s="41">
        <v>0.3</v>
      </c>
      <c r="Y201" s="41">
        <v>0.5</v>
      </c>
      <c r="Z201" s="40" t="b">
        <v>0</v>
      </c>
      <c r="AA201" s="40" t="b">
        <v>1</v>
      </c>
      <c r="AB201" s="40" t="b">
        <v>0</v>
      </c>
      <c r="AC201" s="40" t="b">
        <v>0</v>
      </c>
      <c r="AD201" s="41" t="s">
        <v>4862</v>
      </c>
      <c r="AE201" s="41" t="s">
        <v>4863</v>
      </c>
      <c r="AF201" s="41">
        <v>-1.304236248</v>
      </c>
      <c r="AG201" s="41">
        <v>701.1115</v>
      </c>
      <c r="AH201" s="42">
        <v>1.35E59</v>
      </c>
      <c r="AI201" s="41">
        <v>-0.0092</v>
      </c>
      <c r="AJ201" s="40" t="s">
        <v>4864</v>
      </c>
      <c r="AK201" s="40" t="s">
        <v>4865</v>
      </c>
      <c r="AL201" s="41">
        <v>20000.0</v>
      </c>
      <c r="AM201" s="40" t="s">
        <v>216</v>
      </c>
      <c r="AN201" s="40" t="s">
        <v>1383</v>
      </c>
      <c r="AO201" s="40" t="s">
        <v>3513</v>
      </c>
      <c r="AP201" s="40" t="s">
        <v>4866</v>
      </c>
      <c r="AQ201" s="40" t="s">
        <v>4867</v>
      </c>
      <c r="AR201" s="40" t="s">
        <v>4868</v>
      </c>
      <c r="AS201" s="42">
        <v>1.0E196</v>
      </c>
    </row>
    <row r="202">
      <c r="A202" s="41">
        <v>26.0</v>
      </c>
      <c r="B202" s="42">
        <v>1.67E9</v>
      </c>
      <c r="C202" s="41">
        <v>298534.0</v>
      </c>
      <c r="D202" s="40" t="s">
        <v>849</v>
      </c>
      <c r="E202" s="41" t="str">
        <f>IFERROR(__xludf.DUMMYFUNCTION("split(split(D202,""Instance_"", FALSE),"".mat"",false)"),"200_3")</f>
        <v>200_3</v>
      </c>
      <c r="F202" s="41">
        <v>200.0</v>
      </c>
      <c r="G202" s="41">
        <v>50.0</v>
      </c>
      <c r="H202" s="41">
        <v>100.0</v>
      </c>
      <c r="I202" s="41">
        <v>-1.50375</v>
      </c>
      <c r="J202" s="41">
        <v>20000.0</v>
      </c>
      <c r="K202" s="41">
        <v>10000.0</v>
      </c>
      <c r="L202" s="41">
        <v>3600.0</v>
      </c>
      <c r="M202" s="41">
        <v>1800.0</v>
      </c>
      <c r="N202" s="41">
        <v>100.0</v>
      </c>
      <c r="O202" s="40" t="s">
        <v>1370</v>
      </c>
      <c r="P202" s="40" t="s">
        <v>1371</v>
      </c>
      <c r="Q202" s="40" t="s">
        <v>1372</v>
      </c>
      <c r="R202" s="40" t="s">
        <v>1373</v>
      </c>
      <c r="S202" s="40" t="b">
        <v>0</v>
      </c>
      <c r="T202" s="40" t="s">
        <v>1373</v>
      </c>
      <c r="U202" s="40" t="s">
        <v>212</v>
      </c>
      <c r="V202" s="41">
        <v>0.1</v>
      </c>
      <c r="W202" s="41">
        <v>0.9</v>
      </c>
      <c r="X202" s="41">
        <v>0.3</v>
      </c>
      <c r="Y202" s="41">
        <v>0.5</v>
      </c>
      <c r="Z202" s="40" t="b">
        <v>0</v>
      </c>
      <c r="AA202" s="40" t="b">
        <v>1</v>
      </c>
      <c r="AB202" s="40" t="b">
        <v>0</v>
      </c>
      <c r="AC202" s="40" t="b">
        <v>0</v>
      </c>
      <c r="AD202" s="41" t="s">
        <v>4869</v>
      </c>
      <c r="AE202" s="41" t="s">
        <v>4870</v>
      </c>
      <c r="AF202" s="41">
        <v>-1.639290649</v>
      </c>
      <c r="AG202" s="41">
        <v>694.0691</v>
      </c>
      <c r="AH202" s="42">
        <v>4.27E59</v>
      </c>
      <c r="AI202" s="41">
        <v>-0.09014</v>
      </c>
      <c r="AJ202" s="40" t="s">
        <v>4871</v>
      </c>
      <c r="AK202" s="40" t="s">
        <v>4872</v>
      </c>
      <c r="AL202" s="41">
        <v>19683.0</v>
      </c>
      <c r="AM202" s="40" t="s">
        <v>1382</v>
      </c>
      <c r="AN202" s="40" t="s">
        <v>1383</v>
      </c>
      <c r="AO202" s="40" t="s">
        <v>3513</v>
      </c>
      <c r="AP202" s="40" t="s">
        <v>4873</v>
      </c>
      <c r="AQ202" s="40" t="s">
        <v>4874</v>
      </c>
      <c r="AR202" s="40" t="s">
        <v>4875</v>
      </c>
      <c r="AS202" s="42">
        <v>1.0E198</v>
      </c>
    </row>
    <row r="203">
      <c r="A203" s="41">
        <v>21.0</v>
      </c>
      <c r="B203" s="42">
        <v>1.67E9</v>
      </c>
      <c r="C203" s="41">
        <v>880588.0</v>
      </c>
      <c r="D203" s="40" t="s">
        <v>849</v>
      </c>
      <c r="E203" s="41" t="str">
        <f>IFERROR(__xludf.DUMMYFUNCTION("split(split(D203,""Instance_"", FALSE),"".mat"",false)"),"200_3")</f>
        <v>200_3</v>
      </c>
      <c r="F203" s="41">
        <v>200.0</v>
      </c>
      <c r="G203" s="41">
        <v>50.0</v>
      </c>
      <c r="H203" s="41">
        <v>100.0</v>
      </c>
      <c r="I203" s="41">
        <v>-1.50375</v>
      </c>
      <c r="J203" s="41">
        <v>20000.0</v>
      </c>
      <c r="K203" s="41">
        <v>10000.0</v>
      </c>
      <c r="L203" s="41">
        <v>3600.0</v>
      </c>
      <c r="M203" s="41">
        <v>1800.0</v>
      </c>
      <c r="N203" s="41">
        <v>100.0</v>
      </c>
      <c r="O203" s="40" t="s">
        <v>1370</v>
      </c>
      <c r="P203" s="40" t="s">
        <v>1371</v>
      </c>
      <c r="Q203" s="40" t="s">
        <v>1372</v>
      </c>
      <c r="R203" s="40" t="s">
        <v>1373</v>
      </c>
      <c r="S203" s="40" t="b">
        <v>0</v>
      </c>
      <c r="T203" s="40" t="s">
        <v>1373</v>
      </c>
      <c r="U203" s="40" t="s">
        <v>212</v>
      </c>
      <c r="V203" s="41">
        <v>0.1</v>
      </c>
      <c r="W203" s="41">
        <v>0.9</v>
      </c>
      <c r="X203" s="41">
        <v>0.3</v>
      </c>
      <c r="Y203" s="41">
        <v>0.5</v>
      </c>
      <c r="Z203" s="40" t="b">
        <v>0</v>
      </c>
      <c r="AA203" s="40" t="b">
        <v>1</v>
      </c>
      <c r="AB203" s="40" t="b">
        <v>0</v>
      </c>
      <c r="AC203" s="40" t="b">
        <v>0</v>
      </c>
      <c r="AD203" s="41" t="s">
        <v>4876</v>
      </c>
      <c r="AE203" s="41" t="s">
        <v>4877</v>
      </c>
      <c r="AF203" s="41">
        <v>-1.611518383</v>
      </c>
      <c r="AG203" s="41">
        <v>701.2999</v>
      </c>
      <c r="AH203" s="42">
        <v>4.62E58</v>
      </c>
      <c r="AI203" s="41">
        <v>-0.07167</v>
      </c>
      <c r="AJ203" s="40" t="s">
        <v>4878</v>
      </c>
      <c r="AK203" s="40" t="s">
        <v>4879</v>
      </c>
      <c r="AL203" s="41">
        <v>20000.0</v>
      </c>
      <c r="AM203" s="40" t="s">
        <v>216</v>
      </c>
      <c r="AN203" s="40" t="s">
        <v>1383</v>
      </c>
      <c r="AO203" s="40" t="s">
        <v>3513</v>
      </c>
      <c r="AP203" s="40" t="s">
        <v>4880</v>
      </c>
      <c r="AQ203" s="40" t="s">
        <v>4881</v>
      </c>
      <c r="AR203" s="40" t="s">
        <v>4882</v>
      </c>
      <c r="AS203" s="42">
        <v>1.1E194</v>
      </c>
    </row>
    <row r="204">
      <c r="A204" s="41">
        <v>23.0</v>
      </c>
      <c r="B204" s="42">
        <v>1.67E9</v>
      </c>
      <c r="C204" s="41">
        <v>920786.0</v>
      </c>
      <c r="D204" s="40" t="s">
        <v>849</v>
      </c>
      <c r="E204" s="41" t="str">
        <f>IFERROR(__xludf.DUMMYFUNCTION("split(split(D204,""Instance_"", FALSE),"".mat"",false)"),"200_3")</f>
        <v>200_3</v>
      </c>
      <c r="F204" s="41">
        <v>200.0</v>
      </c>
      <c r="G204" s="41">
        <v>50.0</v>
      </c>
      <c r="H204" s="41">
        <v>100.0</v>
      </c>
      <c r="I204" s="41">
        <v>-1.50375</v>
      </c>
      <c r="J204" s="41">
        <v>20000.0</v>
      </c>
      <c r="K204" s="41">
        <v>10000.0</v>
      </c>
      <c r="L204" s="41">
        <v>3600.0</v>
      </c>
      <c r="M204" s="41">
        <v>1800.0</v>
      </c>
      <c r="N204" s="41">
        <v>100.0</v>
      </c>
      <c r="O204" s="40" t="s">
        <v>1370</v>
      </c>
      <c r="P204" s="40" t="s">
        <v>1371</v>
      </c>
      <c r="Q204" s="40" t="s">
        <v>1372</v>
      </c>
      <c r="R204" s="40" t="s">
        <v>1373</v>
      </c>
      <c r="S204" s="40" t="b">
        <v>0</v>
      </c>
      <c r="T204" s="40" t="s">
        <v>1373</v>
      </c>
      <c r="U204" s="40" t="s">
        <v>212</v>
      </c>
      <c r="V204" s="41">
        <v>0.1</v>
      </c>
      <c r="W204" s="41">
        <v>0.9</v>
      </c>
      <c r="X204" s="41">
        <v>0.3</v>
      </c>
      <c r="Y204" s="41">
        <v>0.5</v>
      </c>
      <c r="Z204" s="40" t="b">
        <v>0</v>
      </c>
      <c r="AA204" s="40" t="b">
        <v>1</v>
      </c>
      <c r="AB204" s="40" t="b">
        <v>0</v>
      </c>
      <c r="AC204" s="40" t="b">
        <v>0</v>
      </c>
      <c r="AD204" s="41" t="s">
        <v>4883</v>
      </c>
      <c r="AE204" s="41" t="s">
        <v>4884</v>
      </c>
      <c r="AF204" s="41">
        <v>-1.604811842</v>
      </c>
      <c r="AG204" s="41">
        <v>698.9578</v>
      </c>
      <c r="AH204" s="42">
        <v>4.61E59</v>
      </c>
      <c r="AI204" s="41">
        <v>-0.06721</v>
      </c>
      <c r="AJ204" s="40" t="s">
        <v>4885</v>
      </c>
      <c r="AK204" s="40" t="s">
        <v>4886</v>
      </c>
      <c r="AL204" s="41">
        <v>20000.0</v>
      </c>
      <c r="AM204" s="40" t="s">
        <v>216</v>
      </c>
      <c r="AN204" s="40" t="s">
        <v>1383</v>
      </c>
      <c r="AO204" s="40" t="s">
        <v>3513</v>
      </c>
      <c r="AP204" s="40" t="s">
        <v>4887</v>
      </c>
      <c r="AQ204" s="40" t="s">
        <v>4888</v>
      </c>
      <c r="AR204" s="40" t="s">
        <v>4889</v>
      </c>
      <c r="AS204" s="42">
        <v>1.0E198</v>
      </c>
    </row>
    <row r="205">
      <c r="A205" s="41">
        <v>22.0</v>
      </c>
      <c r="B205" s="42">
        <v>1.67E9</v>
      </c>
      <c r="C205" s="41">
        <v>952113.0</v>
      </c>
      <c r="D205" s="40" t="s">
        <v>849</v>
      </c>
      <c r="E205" s="41" t="str">
        <f>IFERROR(__xludf.DUMMYFUNCTION("split(split(D205,""Instance_"", FALSE),"".mat"",false)"),"200_3")</f>
        <v>200_3</v>
      </c>
      <c r="F205" s="41">
        <v>200.0</v>
      </c>
      <c r="G205" s="41">
        <v>50.0</v>
      </c>
      <c r="H205" s="41">
        <v>100.0</v>
      </c>
      <c r="I205" s="41">
        <v>-1.50375</v>
      </c>
      <c r="J205" s="41">
        <v>20000.0</v>
      </c>
      <c r="K205" s="41">
        <v>10000.0</v>
      </c>
      <c r="L205" s="41">
        <v>3600.0</v>
      </c>
      <c r="M205" s="41">
        <v>1800.0</v>
      </c>
      <c r="N205" s="41">
        <v>100.0</v>
      </c>
      <c r="O205" s="40" t="s">
        <v>1370</v>
      </c>
      <c r="P205" s="40" t="s">
        <v>1371</v>
      </c>
      <c r="Q205" s="40" t="s">
        <v>1372</v>
      </c>
      <c r="R205" s="40" t="s">
        <v>1373</v>
      </c>
      <c r="S205" s="40" t="b">
        <v>0</v>
      </c>
      <c r="T205" s="40" t="s">
        <v>1373</v>
      </c>
      <c r="U205" s="40" t="s">
        <v>212</v>
      </c>
      <c r="V205" s="41">
        <v>0.1</v>
      </c>
      <c r="W205" s="41">
        <v>0.9</v>
      </c>
      <c r="X205" s="41">
        <v>0.3</v>
      </c>
      <c r="Y205" s="41">
        <v>0.5</v>
      </c>
      <c r="Z205" s="40" t="b">
        <v>0</v>
      </c>
      <c r="AA205" s="40" t="b">
        <v>1</v>
      </c>
      <c r="AB205" s="40" t="b">
        <v>0</v>
      </c>
      <c r="AC205" s="40" t="b">
        <v>0</v>
      </c>
      <c r="AD205" s="41" t="s">
        <v>4890</v>
      </c>
      <c r="AE205" s="41" t="s">
        <v>4891</v>
      </c>
      <c r="AF205" s="41">
        <v>-1.577062545</v>
      </c>
      <c r="AG205" s="41">
        <v>697.2199</v>
      </c>
      <c r="AH205" s="42">
        <v>6.72E59</v>
      </c>
      <c r="AI205" s="41">
        <v>-0.04875</v>
      </c>
      <c r="AJ205" s="40" t="s">
        <v>4892</v>
      </c>
      <c r="AK205" s="40" t="s">
        <v>4893</v>
      </c>
      <c r="AL205" s="41">
        <v>20000.0</v>
      </c>
      <c r="AM205" s="40" t="s">
        <v>216</v>
      </c>
      <c r="AN205" s="40" t="s">
        <v>1383</v>
      </c>
      <c r="AO205" s="40" t="s">
        <v>3513</v>
      </c>
      <c r="AP205" s="40" t="s">
        <v>4894</v>
      </c>
      <c r="AQ205" s="40" t="s">
        <v>4895</v>
      </c>
      <c r="AR205" s="40" t="s">
        <v>4896</v>
      </c>
      <c r="AS205" s="42">
        <v>1.1E198</v>
      </c>
    </row>
    <row r="206">
      <c r="A206" s="41">
        <v>29.0</v>
      </c>
      <c r="B206" s="42">
        <v>1.67E9</v>
      </c>
      <c r="C206" s="41">
        <v>549964.0</v>
      </c>
      <c r="D206" s="40" t="s">
        <v>849</v>
      </c>
      <c r="E206" s="41" t="str">
        <f>IFERROR(__xludf.DUMMYFUNCTION("split(split(D206,""Instance_"", FALSE),"".mat"",false)"),"200_3")</f>
        <v>200_3</v>
      </c>
      <c r="F206" s="41">
        <v>200.0</v>
      </c>
      <c r="G206" s="41">
        <v>50.0</v>
      </c>
      <c r="H206" s="41">
        <v>100.0</v>
      </c>
      <c r="I206" s="41">
        <v>-1.50375</v>
      </c>
      <c r="J206" s="41">
        <v>20000.0</v>
      </c>
      <c r="K206" s="41">
        <v>10000.0</v>
      </c>
      <c r="L206" s="41">
        <v>3600.0</v>
      </c>
      <c r="M206" s="41">
        <v>1800.0</v>
      </c>
      <c r="N206" s="41">
        <v>100.0</v>
      </c>
      <c r="O206" s="40" t="s">
        <v>1370</v>
      </c>
      <c r="P206" s="40" t="s">
        <v>1371</v>
      </c>
      <c r="Q206" s="40" t="s">
        <v>1372</v>
      </c>
      <c r="R206" s="40" t="s">
        <v>1373</v>
      </c>
      <c r="S206" s="40" t="b">
        <v>0</v>
      </c>
      <c r="T206" s="40" t="s">
        <v>1373</v>
      </c>
      <c r="U206" s="40" t="s">
        <v>212</v>
      </c>
      <c r="V206" s="41">
        <v>0.1</v>
      </c>
      <c r="W206" s="41">
        <v>0.9</v>
      </c>
      <c r="X206" s="41">
        <v>0.3</v>
      </c>
      <c r="Y206" s="41">
        <v>0.5</v>
      </c>
      <c r="Z206" s="40" t="b">
        <v>0</v>
      </c>
      <c r="AA206" s="40" t="b">
        <v>1</v>
      </c>
      <c r="AB206" s="40" t="b">
        <v>0</v>
      </c>
      <c r="AC206" s="40" t="b">
        <v>0</v>
      </c>
      <c r="AD206" s="41" t="s">
        <v>4897</v>
      </c>
      <c r="AE206" s="41" t="s">
        <v>4898</v>
      </c>
      <c r="AF206" s="41">
        <v>-1.546552421</v>
      </c>
      <c r="AG206" s="41">
        <v>700.2916</v>
      </c>
      <c r="AH206" s="42">
        <v>5.73E59</v>
      </c>
      <c r="AI206" s="41">
        <v>-0.02846</v>
      </c>
      <c r="AJ206" s="40" t="s">
        <v>4899</v>
      </c>
      <c r="AK206" s="40" t="s">
        <v>4900</v>
      </c>
      <c r="AL206" s="41">
        <v>20000.0</v>
      </c>
      <c r="AM206" s="40" t="s">
        <v>216</v>
      </c>
      <c r="AN206" s="40" t="s">
        <v>1383</v>
      </c>
      <c r="AO206" s="40" t="s">
        <v>3513</v>
      </c>
      <c r="AP206" s="40" t="s">
        <v>4901</v>
      </c>
      <c r="AQ206" s="40" t="s">
        <v>4902</v>
      </c>
      <c r="AR206" s="40" t="s">
        <v>4903</v>
      </c>
      <c r="AS206" s="42">
        <v>1.0E198</v>
      </c>
    </row>
    <row r="207">
      <c r="A207" s="41">
        <v>27.0</v>
      </c>
      <c r="B207" s="42">
        <v>1.67E9</v>
      </c>
      <c r="C207" s="41">
        <v>833791.0</v>
      </c>
      <c r="D207" s="40" t="s">
        <v>849</v>
      </c>
      <c r="E207" s="41" t="str">
        <f>IFERROR(__xludf.DUMMYFUNCTION("split(split(D207,""Instance_"", FALSE),"".mat"",false)"),"200_3")</f>
        <v>200_3</v>
      </c>
      <c r="F207" s="41">
        <v>200.0</v>
      </c>
      <c r="G207" s="41">
        <v>50.0</v>
      </c>
      <c r="H207" s="41">
        <v>100.0</v>
      </c>
      <c r="I207" s="41">
        <v>-1.50375</v>
      </c>
      <c r="J207" s="41">
        <v>20000.0</v>
      </c>
      <c r="K207" s="41">
        <v>10000.0</v>
      </c>
      <c r="L207" s="41">
        <v>3600.0</v>
      </c>
      <c r="M207" s="41">
        <v>1800.0</v>
      </c>
      <c r="N207" s="41">
        <v>100.0</v>
      </c>
      <c r="O207" s="40" t="s">
        <v>1370</v>
      </c>
      <c r="P207" s="40" t="s">
        <v>1371</v>
      </c>
      <c r="Q207" s="40" t="s">
        <v>1372</v>
      </c>
      <c r="R207" s="40" t="s">
        <v>1373</v>
      </c>
      <c r="S207" s="40" t="b">
        <v>0</v>
      </c>
      <c r="T207" s="40" t="s">
        <v>1373</v>
      </c>
      <c r="U207" s="40" t="s">
        <v>212</v>
      </c>
      <c r="V207" s="41">
        <v>0.1</v>
      </c>
      <c r="W207" s="41">
        <v>0.9</v>
      </c>
      <c r="X207" s="41">
        <v>0.3</v>
      </c>
      <c r="Y207" s="41">
        <v>0.5</v>
      </c>
      <c r="Z207" s="40" t="b">
        <v>0</v>
      </c>
      <c r="AA207" s="40" t="b">
        <v>1</v>
      </c>
      <c r="AB207" s="40" t="b">
        <v>0</v>
      </c>
      <c r="AC207" s="40" t="b">
        <v>0</v>
      </c>
      <c r="AD207" s="41" t="s">
        <v>4904</v>
      </c>
      <c r="AE207" s="41" t="s">
        <v>4905</v>
      </c>
      <c r="AF207" s="41">
        <v>-1.5302258</v>
      </c>
      <c r="AG207" s="41">
        <v>702.0353</v>
      </c>
      <c r="AH207" s="42">
        <v>4.01E59</v>
      </c>
      <c r="AI207" s="41">
        <v>-0.01761</v>
      </c>
      <c r="AJ207" s="40" t="s">
        <v>4906</v>
      </c>
      <c r="AK207" s="40" t="s">
        <v>4907</v>
      </c>
      <c r="AL207" s="41">
        <v>20000.0</v>
      </c>
      <c r="AM207" s="40" t="s">
        <v>216</v>
      </c>
      <c r="AN207" s="40" t="s">
        <v>1383</v>
      </c>
      <c r="AO207" s="40" t="s">
        <v>3513</v>
      </c>
      <c r="AP207" s="40" t="s">
        <v>4908</v>
      </c>
      <c r="AQ207" s="40" t="s">
        <v>4909</v>
      </c>
      <c r="AR207" s="40" t="s">
        <v>4910</v>
      </c>
      <c r="AS207" s="42">
        <v>1.1E197</v>
      </c>
    </row>
    <row r="208">
      <c r="A208" s="41">
        <v>20.0</v>
      </c>
      <c r="B208" s="42">
        <v>1.67E9</v>
      </c>
      <c r="C208" s="41">
        <v>470199.0</v>
      </c>
      <c r="D208" s="40" t="s">
        <v>849</v>
      </c>
      <c r="E208" s="41" t="str">
        <f>IFERROR(__xludf.DUMMYFUNCTION("split(split(D208,""Instance_"", FALSE),"".mat"",false)"),"200_3")</f>
        <v>200_3</v>
      </c>
      <c r="F208" s="41">
        <v>200.0</v>
      </c>
      <c r="G208" s="41">
        <v>50.0</v>
      </c>
      <c r="H208" s="41">
        <v>100.0</v>
      </c>
      <c r="I208" s="41">
        <v>-1.50375</v>
      </c>
      <c r="J208" s="41">
        <v>20000.0</v>
      </c>
      <c r="K208" s="41">
        <v>10000.0</v>
      </c>
      <c r="L208" s="41">
        <v>3600.0</v>
      </c>
      <c r="M208" s="41">
        <v>1800.0</v>
      </c>
      <c r="N208" s="41">
        <v>100.0</v>
      </c>
      <c r="O208" s="40" t="s">
        <v>1370</v>
      </c>
      <c r="P208" s="40" t="s">
        <v>1371</v>
      </c>
      <c r="Q208" s="40" t="s">
        <v>1372</v>
      </c>
      <c r="R208" s="40" t="s">
        <v>1373</v>
      </c>
      <c r="S208" s="40" t="b">
        <v>0</v>
      </c>
      <c r="T208" s="40" t="s">
        <v>1373</v>
      </c>
      <c r="U208" s="40" t="s">
        <v>212</v>
      </c>
      <c r="V208" s="41">
        <v>0.1</v>
      </c>
      <c r="W208" s="41">
        <v>0.9</v>
      </c>
      <c r="X208" s="41">
        <v>0.3</v>
      </c>
      <c r="Y208" s="41">
        <v>0.5</v>
      </c>
      <c r="Z208" s="40" t="b">
        <v>0</v>
      </c>
      <c r="AA208" s="40" t="b">
        <v>1</v>
      </c>
      <c r="AB208" s="40" t="b">
        <v>0</v>
      </c>
      <c r="AC208" s="40" t="b">
        <v>0</v>
      </c>
      <c r="AD208" s="41" t="s">
        <v>4911</v>
      </c>
      <c r="AE208" s="41" t="s">
        <v>4912</v>
      </c>
      <c r="AF208" s="41">
        <v>-1.512522241</v>
      </c>
      <c r="AG208" s="41">
        <v>701.0302</v>
      </c>
      <c r="AH208" s="42">
        <v>5.61E59</v>
      </c>
      <c r="AI208" s="41">
        <v>-0.00583</v>
      </c>
      <c r="AJ208" s="40" t="s">
        <v>4913</v>
      </c>
      <c r="AK208" s="40" t="s">
        <v>4914</v>
      </c>
      <c r="AL208" s="41">
        <v>20000.0</v>
      </c>
      <c r="AM208" s="40" t="s">
        <v>216</v>
      </c>
      <c r="AN208" s="40" t="s">
        <v>1383</v>
      </c>
      <c r="AO208" s="40" t="s">
        <v>3513</v>
      </c>
      <c r="AP208" s="40" t="s">
        <v>4915</v>
      </c>
      <c r="AQ208" s="40" t="s">
        <v>4916</v>
      </c>
      <c r="AR208" s="40" t="s">
        <v>4917</v>
      </c>
      <c r="AS208" s="42">
        <v>1.0E198</v>
      </c>
    </row>
    <row r="209">
      <c r="A209" s="41">
        <v>24.0</v>
      </c>
      <c r="B209" s="42">
        <v>1.67E9</v>
      </c>
      <c r="C209" s="41">
        <v>322038.0</v>
      </c>
      <c r="D209" s="40" t="s">
        <v>849</v>
      </c>
      <c r="E209" s="41" t="str">
        <f>IFERROR(__xludf.DUMMYFUNCTION("split(split(D209,""Instance_"", FALSE),"".mat"",false)"),"200_3")</f>
        <v>200_3</v>
      </c>
      <c r="F209" s="41">
        <v>200.0</v>
      </c>
      <c r="G209" s="41">
        <v>50.0</v>
      </c>
      <c r="H209" s="41">
        <v>100.0</v>
      </c>
      <c r="I209" s="41">
        <v>-1.50375</v>
      </c>
      <c r="J209" s="41">
        <v>20000.0</v>
      </c>
      <c r="K209" s="41">
        <v>10000.0</v>
      </c>
      <c r="L209" s="41">
        <v>3600.0</v>
      </c>
      <c r="M209" s="41">
        <v>1800.0</v>
      </c>
      <c r="N209" s="41">
        <v>100.0</v>
      </c>
      <c r="O209" s="40" t="s">
        <v>1370</v>
      </c>
      <c r="P209" s="40" t="s">
        <v>1371</v>
      </c>
      <c r="Q209" s="40" t="s">
        <v>1372</v>
      </c>
      <c r="R209" s="40" t="s">
        <v>1373</v>
      </c>
      <c r="S209" s="40" t="b">
        <v>0</v>
      </c>
      <c r="T209" s="40" t="s">
        <v>1373</v>
      </c>
      <c r="U209" s="40" t="s">
        <v>212</v>
      </c>
      <c r="V209" s="41">
        <v>0.1</v>
      </c>
      <c r="W209" s="41">
        <v>0.9</v>
      </c>
      <c r="X209" s="41">
        <v>0.3</v>
      </c>
      <c r="Y209" s="41">
        <v>0.5</v>
      </c>
      <c r="Z209" s="40" t="b">
        <v>0</v>
      </c>
      <c r="AA209" s="40" t="b">
        <v>1</v>
      </c>
      <c r="AB209" s="40" t="b">
        <v>0</v>
      </c>
      <c r="AC209" s="40" t="b">
        <v>0</v>
      </c>
      <c r="AD209" s="41" t="s">
        <v>4918</v>
      </c>
      <c r="AE209" s="41" t="s">
        <v>4919</v>
      </c>
      <c r="AF209" s="41">
        <v>-1.509862531</v>
      </c>
      <c r="AG209" s="41">
        <v>701.6754</v>
      </c>
      <c r="AH209" s="42">
        <v>1.13E59</v>
      </c>
      <c r="AI209" s="41">
        <v>-0.00406</v>
      </c>
      <c r="AJ209" s="40" t="s">
        <v>4920</v>
      </c>
      <c r="AK209" s="40" t="s">
        <v>4921</v>
      </c>
      <c r="AL209" s="41">
        <v>20000.0</v>
      </c>
      <c r="AM209" s="40" t="s">
        <v>216</v>
      </c>
      <c r="AN209" s="40" t="s">
        <v>1383</v>
      </c>
      <c r="AO209" s="40" t="s">
        <v>3513</v>
      </c>
      <c r="AP209" s="40" t="s">
        <v>4922</v>
      </c>
      <c r="AQ209" s="40" t="s">
        <v>4923</v>
      </c>
      <c r="AR209" s="40" t="s">
        <v>4924</v>
      </c>
      <c r="AS209" s="42">
        <v>1.0E196</v>
      </c>
    </row>
    <row r="210">
      <c r="A210" s="41">
        <v>28.0</v>
      </c>
      <c r="B210" s="42">
        <v>1.67E9</v>
      </c>
      <c r="C210" s="41">
        <v>469392.0</v>
      </c>
      <c r="D210" s="40" t="s">
        <v>849</v>
      </c>
      <c r="E210" s="41" t="str">
        <f>IFERROR(__xludf.DUMMYFUNCTION("split(split(D210,""Instance_"", FALSE),"".mat"",false)"),"200_3")</f>
        <v>200_3</v>
      </c>
      <c r="F210" s="41">
        <v>200.0</v>
      </c>
      <c r="G210" s="41">
        <v>50.0</v>
      </c>
      <c r="H210" s="41">
        <v>100.0</v>
      </c>
      <c r="I210" s="41">
        <v>-1.50375</v>
      </c>
      <c r="J210" s="41">
        <v>20000.0</v>
      </c>
      <c r="K210" s="41">
        <v>10000.0</v>
      </c>
      <c r="L210" s="41">
        <v>3600.0</v>
      </c>
      <c r="M210" s="41">
        <v>1800.0</v>
      </c>
      <c r="N210" s="41">
        <v>100.0</v>
      </c>
      <c r="O210" s="40" t="s">
        <v>1370</v>
      </c>
      <c r="P210" s="40" t="s">
        <v>1371</v>
      </c>
      <c r="Q210" s="40" t="s">
        <v>1372</v>
      </c>
      <c r="R210" s="40" t="s">
        <v>1373</v>
      </c>
      <c r="S210" s="40" t="b">
        <v>0</v>
      </c>
      <c r="T210" s="40" t="s">
        <v>1373</v>
      </c>
      <c r="U210" s="40" t="s">
        <v>212</v>
      </c>
      <c r="V210" s="41">
        <v>0.1</v>
      </c>
      <c r="W210" s="41">
        <v>0.9</v>
      </c>
      <c r="X210" s="41">
        <v>0.3</v>
      </c>
      <c r="Y210" s="41">
        <v>0.5</v>
      </c>
      <c r="Z210" s="40" t="b">
        <v>0</v>
      </c>
      <c r="AA210" s="40" t="b">
        <v>1</v>
      </c>
      <c r="AB210" s="40" t="b">
        <v>0</v>
      </c>
      <c r="AC210" s="40" t="b">
        <v>0</v>
      </c>
      <c r="AD210" s="41" t="s">
        <v>1292</v>
      </c>
      <c r="AE210" s="41" t="s">
        <v>4925</v>
      </c>
      <c r="AF210" s="41">
        <v>-1.450149489</v>
      </c>
      <c r="AG210" s="41">
        <v>698.3145</v>
      </c>
      <c r="AH210" s="42">
        <v>1.12E59</v>
      </c>
      <c r="AI210" s="41">
        <v>0.035645</v>
      </c>
      <c r="AJ210" s="40" t="s">
        <v>4926</v>
      </c>
      <c r="AK210" s="40" t="s">
        <v>4927</v>
      </c>
      <c r="AL210" s="41">
        <v>20000.0</v>
      </c>
      <c r="AM210" s="40" t="s">
        <v>216</v>
      </c>
      <c r="AN210" s="40" t="s">
        <v>1383</v>
      </c>
      <c r="AO210" s="40" t="s">
        <v>3513</v>
      </c>
      <c r="AP210" s="40" t="s">
        <v>4928</v>
      </c>
      <c r="AQ210" s="40" t="s">
        <v>4929</v>
      </c>
      <c r="AR210" s="40" t="s">
        <v>4930</v>
      </c>
      <c r="AS210" s="42">
        <v>1.0E196</v>
      </c>
    </row>
    <row r="211">
      <c r="A211" s="41">
        <v>25.0</v>
      </c>
      <c r="B211" s="42">
        <v>1.67E9</v>
      </c>
      <c r="C211" s="41">
        <v>543409.0</v>
      </c>
      <c r="D211" s="40" t="s">
        <v>849</v>
      </c>
      <c r="E211" s="41" t="str">
        <f>IFERROR(__xludf.DUMMYFUNCTION("split(split(D211,""Instance_"", FALSE),"".mat"",false)"),"200_3")</f>
        <v>200_3</v>
      </c>
      <c r="F211" s="41">
        <v>200.0</v>
      </c>
      <c r="G211" s="41">
        <v>50.0</v>
      </c>
      <c r="H211" s="41">
        <v>100.0</v>
      </c>
      <c r="I211" s="41">
        <v>-1.50375</v>
      </c>
      <c r="J211" s="41">
        <v>20000.0</v>
      </c>
      <c r="K211" s="41">
        <v>10000.0</v>
      </c>
      <c r="L211" s="41">
        <v>3600.0</v>
      </c>
      <c r="M211" s="41">
        <v>1800.0</v>
      </c>
      <c r="N211" s="41">
        <v>100.0</v>
      </c>
      <c r="O211" s="40" t="s">
        <v>1370</v>
      </c>
      <c r="P211" s="40" t="s">
        <v>1371</v>
      </c>
      <c r="Q211" s="40" t="s">
        <v>1372</v>
      </c>
      <c r="R211" s="40" t="s">
        <v>1373</v>
      </c>
      <c r="S211" s="40" t="b">
        <v>0</v>
      </c>
      <c r="T211" s="40" t="s">
        <v>1373</v>
      </c>
      <c r="U211" s="40" t="s">
        <v>212</v>
      </c>
      <c r="V211" s="41">
        <v>0.1</v>
      </c>
      <c r="W211" s="41">
        <v>0.9</v>
      </c>
      <c r="X211" s="41">
        <v>0.3</v>
      </c>
      <c r="Y211" s="41">
        <v>0.5</v>
      </c>
      <c r="Z211" s="40" t="b">
        <v>0</v>
      </c>
      <c r="AA211" s="40" t="b">
        <v>1</v>
      </c>
      <c r="AB211" s="40" t="b">
        <v>0</v>
      </c>
      <c r="AC211" s="40" t="b">
        <v>0</v>
      </c>
      <c r="AD211" s="41" t="s">
        <v>4931</v>
      </c>
      <c r="AE211" s="41" t="s">
        <v>4932</v>
      </c>
      <c r="AF211" s="41">
        <v>-1.423960985</v>
      </c>
      <c r="AG211" s="41">
        <v>702.8937</v>
      </c>
      <c r="AH211" s="42">
        <v>3.72E59</v>
      </c>
      <c r="AI211" s="41">
        <v>0.05306</v>
      </c>
      <c r="AJ211" s="40" t="s">
        <v>4933</v>
      </c>
      <c r="AK211" s="40" t="s">
        <v>4934</v>
      </c>
      <c r="AL211" s="41">
        <v>20000.0</v>
      </c>
      <c r="AM211" s="40" t="s">
        <v>216</v>
      </c>
      <c r="AN211" s="40" t="s">
        <v>1383</v>
      </c>
      <c r="AO211" s="40" t="s">
        <v>3513</v>
      </c>
      <c r="AP211" s="40" t="s">
        <v>4935</v>
      </c>
      <c r="AQ211" s="40" t="s">
        <v>4936</v>
      </c>
      <c r="AR211" s="40" t="s">
        <v>4937</v>
      </c>
      <c r="AS211" s="42">
        <v>1.1E197</v>
      </c>
    </row>
    <row r="212">
      <c r="A212" s="41">
        <v>33.0</v>
      </c>
      <c r="B212" s="42">
        <v>1.67E9</v>
      </c>
      <c r="C212" s="41">
        <v>134469.0</v>
      </c>
      <c r="D212" s="40" t="s">
        <v>870</v>
      </c>
      <c r="E212" s="41" t="str">
        <f>IFERROR(__xludf.DUMMYFUNCTION("split(split(D212,""Instance_"", FALSE),"".mat"",false)"),"240_1")</f>
        <v>240_1</v>
      </c>
      <c r="F212" s="41">
        <v>240.0</v>
      </c>
      <c r="G212" s="41">
        <v>60.0</v>
      </c>
      <c r="H212" s="41">
        <v>120.0</v>
      </c>
      <c r="I212" s="41">
        <v>-0.43271</v>
      </c>
      <c r="J212" s="41">
        <v>20000.0</v>
      </c>
      <c r="K212" s="41">
        <v>10000.0</v>
      </c>
      <c r="L212" s="41">
        <v>3600.0</v>
      </c>
      <c r="M212" s="41">
        <v>1800.0</v>
      </c>
      <c r="N212" s="41">
        <v>100.0</v>
      </c>
      <c r="O212" s="40" t="s">
        <v>1370</v>
      </c>
      <c r="P212" s="40" t="s">
        <v>1371</v>
      </c>
      <c r="Q212" s="40" t="s">
        <v>1372</v>
      </c>
      <c r="R212" s="40" t="s">
        <v>1373</v>
      </c>
      <c r="S212" s="40" t="b">
        <v>0</v>
      </c>
      <c r="T212" s="40" t="s">
        <v>1373</v>
      </c>
      <c r="U212" s="40" t="s">
        <v>212</v>
      </c>
      <c r="V212" s="41">
        <v>0.1</v>
      </c>
      <c r="W212" s="41">
        <v>0.9</v>
      </c>
      <c r="X212" s="41">
        <v>0.3</v>
      </c>
      <c r="Y212" s="41">
        <v>0.5</v>
      </c>
      <c r="Z212" s="40" t="b">
        <v>0</v>
      </c>
      <c r="AA212" s="40" t="b">
        <v>1</v>
      </c>
      <c r="AB212" s="40" t="b">
        <v>0</v>
      </c>
      <c r="AC212" s="40" t="b">
        <v>0</v>
      </c>
      <c r="AD212" s="41" t="s">
        <v>4938</v>
      </c>
      <c r="AE212" s="41" t="s">
        <v>4939</v>
      </c>
      <c r="AF212" s="41">
        <v>-0.773230165</v>
      </c>
      <c r="AG212" s="41">
        <v>797.1453</v>
      </c>
      <c r="AH212" s="42">
        <v>2.64E71</v>
      </c>
      <c r="AI212" s="41">
        <v>-0.78695</v>
      </c>
      <c r="AJ212" s="40" t="s">
        <v>4940</v>
      </c>
      <c r="AK212" s="40" t="s">
        <v>4941</v>
      </c>
      <c r="AL212" s="41">
        <v>20000.0</v>
      </c>
      <c r="AM212" s="40" t="s">
        <v>216</v>
      </c>
      <c r="AN212" s="40" t="s">
        <v>1383</v>
      </c>
      <c r="AO212" s="40" t="s">
        <v>3513</v>
      </c>
      <c r="AP212" s="40" t="s">
        <v>4942</v>
      </c>
      <c r="AQ212" s="40" t="s">
        <v>4943</v>
      </c>
      <c r="AR212" s="40" t="s">
        <v>4944</v>
      </c>
      <c r="AS212" s="42">
        <v>1.0E237</v>
      </c>
    </row>
    <row r="213">
      <c r="A213" s="41">
        <v>37.0</v>
      </c>
      <c r="B213" s="42">
        <v>1.67E9</v>
      </c>
      <c r="C213" s="41">
        <v>116164.0</v>
      </c>
      <c r="D213" s="40" t="s">
        <v>870</v>
      </c>
      <c r="E213" s="41" t="str">
        <f>IFERROR(__xludf.DUMMYFUNCTION("split(split(D213,""Instance_"", FALSE),"".mat"",false)"),"240_1")</f>
        <v>240_1</v>
      </c>
      <c r="F213" s="41">
        <v>240.0</v>
      </c>
      <c r="G213" s="41">
        <v>60.0</v>
      </c>
      <c r="H213" s="41">
        <v>120.0</v>
      </c>
      <c r="I213" s="41">
        <v>-0.43271</v>
      </c>
      <c r="J213" s="41">
        <v>20000.0</v>
      </c>
      <c r="K213" s="41">
        <v>10000.0</v>
      </c>
      <c r="L213" s="41">
        <v>3600.0</v>
      </c>
      <c r="M213" s="41">
        <v>1800.0</v>
      </c>
      <c r="N213" s="41">
        <v>100.0</v>
      </c>
      <c r="O213" s="40" t="s">
        <v>1370</v>
      </c>
      <c r="P213" s="40" t="s">
        <v>1371</v>
      </c>
      <c r="Q213" s="40" t="s">
        <v>1372</v>
      </c>
      <c r="R213" s="40" t="s">
        <v>1373</v>
      </c>
      <c r="S213" s="40" t="b">
        <v>0</v>
      </c>
      <c r="T213" s="40" t="s">
        <v>1373</v>
      </c>
      <c r="U213" s="40" t="s">
        <v>212</v>
      </c>
      <c r="V213" s="41">
        <v>0.1</v>
      </c>
      <c r="W213" s="41">
        <v>0.9</v>
      </c>
      <c r="X213" s="41">
        <v>0.3</v>
      </c>
      <c r="Y213" s="41">
        <v>0.5</v>
      </c>
      <c r="Z213" s="40" t="b">
        <v>0</v>
      </c>
      <c r="AA213" s="40" t="b">
        <v>1</v>
      </c>
      <c r="AB213" s="40" t="b">
        <v>0</v>
      </c>
      <c r="AC213" s="40" t="b">
        <v>0</v>
      </c>
      <c r="AD213" s="41" t="s">
        <v>4945</v>
      </c>
      <c r="AE213" s="41" t="s">
        <v>4946</v>
      </c>
      <c r="AF213" s="41">
        <v>-0.768013628</v>
      </c>
      <c r="AG213" s="41">
        <v>798.2533</v>
      </c>
      <c r="AH213" s="42">
        <v>1.74E72</v>
      </c>
      <c r="AI213" s="41">
        <v>-0.77489</v>
      </c>
      <c r="AJ213" s="40" t="s">
        <v>4947</v>
      </c>
      <c r="AK213" s="40" t="s">
        <v>4948</v>
      </c>
      <c r="AL213" s="41">
        <v>20000.0</v>
      </c>
      <c r="AM213" s="40" t="s">
        <v>216</v>
      </c>
      <c r="AN213" s="40" t="s">
        <v>1383</v>
      </c>
      <c r="AO213" s="40" t="s">
        <v>3513</v>
      </c>
      <c r="AP213" s="40" t="s">
        <v>4949</v>
      </c>
      <c r="AQ213" s="40" t="s">
        <v>4950</v>
      </c>
      <c r="AR213" s="40" t="s">
        <v>4951</v>
      </c>
      <c r="AS213" s="42">
        <v>1.1E239</v>
      </c>
    </row>
    <row r="214">
      <c r="A214" s="41">
        <v>30.0</v>
      </c>
      <c r="B214" s="42">
        <v>1.67E9</v>
      </c>
      <c r="C214" s="41">
        <v>889424.0</v>
      </c>
      <c r="D214" s="40" t="s">
        <v>870</v>
      </c>
      <c r="E214" s="41" t="str">
        <f>IFERROR(__xludf.DUMMYFUNCTION("split(split(D214,""Instance_"", FALSE),"".mat"",false)"),"240_1")</f>
        <v>240_1</v>
      </c>
      <c r="F214" s="41">
        <v>240.0</v>
      </c>
      <c r="G214" s="41">
        <v>60.0</v>
      </c>
      <c r="H214" s="41">
        <v>120.0</v>
      </c>
      <c r="I214" s="41">
        <v>-0.43271</v>
      </c>
      <c r="J214" s="41">
        <v>20000.0</v>
      </c>
      <c r="K214" s="41">
        <v>10000.0</v>
      </c>
      <c r="L214" s="41">
        <v>3600.0</v>
      </c>
      <c r="M214" s="41">
        <v>1800.0</v>
      </c>
      <c r="N214" s="41">
        <v>100.0</v>
      </c>
      <c r="O214" s="40" t="s">
        <v>1370</v>
      </c>
      <c r="P214" s="40" t="s">
        <v>1371</v>
      </c>
      <c r="Q214" s="40" t="s">
        <v>1372</v>
      </c>
      <c r="R214" s="40" t="s">
        <v>1373</v>
      </c>
      <c r="S214" s="40" t="b">
        <v>0</v>
      </c>
      <c r="T214" s="40" t="s">
        <v>1373</v>
      </c>
      <c r="U214" s="40" t="s">
        <v>212</v>
      </c>
      <c r="V214" s="41">
        <v>0.1</v>
      </c>
      <c r="W214" s="41">
        <v>0.9</v>
      </c>
      <c r="X214" s="41">
        <v>0.3</v>
      </c>
      <c r="Y214" s="41">
        <v>0.5</v>
      </c>
      <c r="Z214" s="40" t="b">
        <v>0</v>
      </c>
      <c r="AA214" s="40" t="b">
        <v>1</v>
      </c>
      <c r="AB214" s="40" t="b">
        <v>0</v>
      </c>
      <c r="AC214" s="40" t="b">
        <v>0</v>
      </c>
      <c r="AD214" s="41" t="s">
        <v>4952</v>
      </c>
      <c r="AE214" s="41" t="s">
        <v>4953</v>
      </c>
      <c r="AF214" s="41">
        <v>-0.718519165</v>
      </c>
      <c r="AG214" s="41">
        <v>798.5304</v>
      </c>
      <c r="AH214" s="42">
        <v>4.8E71</v>
      </c>
      <c r="AI214" s="41">
        <v>-0.66051</v>
      </c>
      <c r="AJ214" s="40" t="s">
        <v>4954</v>
      </c>
      <c r="AK214" s="40" t="s">
        <v>4955</v>
      </c>
      <c r="AL214" s="41">
        <v>20000.0</v>
      </c>
      <c r="AM214" s="40" t="s">
        <v>216</v>
      </c>
      <c r="AN214" s="40" t="s">
        <v>1383</v>
      </c>
      <c r="AO214" s="40" t="s">
        <v>3513</v>
      </c>
      <c r="AP214" s="40" t="s">
        <v>4956</v>
      </c>
      <c r="AQ214" s="40" t="s">
        <v>4957</v>
      </c>
      <c r="AR214" s="40" t="s">
        <v>4958</v>
      </c>
      <c r="AS214" s="42">
        <v>1.0E238</v>
      </c>
    </row>
    <row r="215">
      <c r="A215" s="41">
        <v>32.0</v>
      </c>
      <c r="B215" s="42">
        <v>1.67E9</v>
      </c>
      <c r="C215" s="41">
        <v>397348.0</v>
      </c>
      <c r="D215" s="40" t="s">
        <v>870</v>
      </c>
      <c r="E215" s="41" t="str">
        <f>IFERROR(__xludf.DUMMYFUNCTION("split(split(D215,""Instance_"", FALSE),"".mat"",false)"),"240_1")</f>
        <v>240_1</v>
      </c>
      <c r="F215" s="41">
        <v>240.0</v>
      </c>
      <c r="G215" s="41">
        <v>60.0</v>
      </c>
      <c r="H215" s="41">
        <v>120.0</v>
      </c>
      <c r="I215" s="41">
        <v>-0.43271</v>
      </c>
      <c r="J215" s="41">
        <v>20000.0</v>
      </c>
      <c r="K215" s="41">
        <v>10000.0</v>
      </c>
      <c r="L215" s="41">
        <v>3600.0</v>
      </c>
      <c r="M215" s="41">
        <v>1800.0</v>
      </c>
      <c r="N215" s="41">
        <v>100.0</v>
      </c>
      <c r="O215" s="40" t="s">
        <v>1370</v>
      </c>
      <c r="P215" s="40" t="s">
        <v>1371</v>
      </c>
      <c r="Q215" s="40" t="s">
        <v>1372</v>
      </c>
      <c r="R215" s="40" t="s">
        <v>1373</v>
      </c>
      <c r="S215" s="40" t="b">
        <v>0</v>
      </c>
      <c r="T215" s="40" t="s">
        <v>1373</v>
      </c>
      <c r="U215" s="40" t="s">
        <v>212</v>
      </c>
      <c r="V215" s="41">
        <v>0.1</v>
      </c>
      <c r="W215" s="41">
        <v>0.9</v>
      </c>
      <c r="X215" s="41">
        <v>0.3</v>
      </c>
      <c r="Y215" s="41">
        <v>0.5</v>
      </c>
      <c r="Z215" s="40" t="b">
        <v>0</v>
      </c>
      <c r="AA215" s="40" t="b">
        <v>1</v>
      </c>
      <c r="AB215" s="40" t="b">
        <v>0</v>
      </c>
      <c r="AC215" s="40" t="b">
        <v>0</v>
      </c>
      <c r="AD215" s="41" t="s">
        <v>4959</v>
      </c>
      <c r="AE215" s="41" t="s">
        <v>4960</v>
      </c>
      <c r="AF215" s="41">
        <v>-0.664914779</v>
      </c>
      <c r="AG215" s="41">
        <v>798.6792</v>
      </c>
      <c r="AH215" s="42">
        <v>7.65E71</v>
      </c>
      <c r="AI215" s="41">
        <v>-0.53663</v>
      </c>
      <c r="AJ215" s="40" t="s">
        <v>4961</v>
      </c>
      <c r="AK215" s="40" t="s">
        <v>4962</v>
      </c>
      <c r="AL215" s="41">
        <v>20000.0</v>
      </c>
      <c r="AM215" s="40" t="s">
        <v>216</v>
      </c>
      <c r="AN215" s="40" t="s">
        <v>1383</v>
      </c>
      <c r="AO215" s="40" t="s">
        <v>3513</v>
      </c>
      <c r="AP215" s="40" t="s">
        <v>4963</v>
      </c>
      <c r="AQ215" s="40" t="s">
        <v>4964</v>
      </c>
      <c r="AR215" s="40" t="s">
        <v>4965</v>
      </c>
      <c r="AS215" s="42">
        <v>1.1E238</v>
      </c>
    </row>
    <row r="216">
      <c r="A216" s="41">
        <v>38.0</v>
      </c>
      <c r="B216" s="42">
        <v>1.67E9</v>
      </c>
      <c r="C216" s="41">
        <v>973683.0</v>
      </c>
      <c r="D216" s="40" t="s">
        <v>870</v>
      </c>
      <c r="E216" s="41" t="str">
        <f>IFERROR(__xludf.DUMMYFUNCTION("split(split(D216,""Instance_"", FALSE),"".mat"",false)"),"240_1")</f>
        <v>240_1</v>
      </c>
      <c r="F216" s="41">
        <v>240.0</v>
      </c>
      <c r="G216" s="41">
        <v>60.0</v>
      </c>
      <c r="H216" s="41">
        <v>120.0</v>
      </c>
      <c r="I216" s="41">
        <v>-0.43271</v>
      </c>
      <c r="J216" s="41">
        <v>20000.0</v>
      </c>
      <c r="K216" s="41">
        <v>10000.0</v>
      </c>
      <c r="L216" s="41">
        <v>3600.0</v>
      </c>
      <c r="M216" s="41">
        <v>1800.0</v>
      </c>
      <c r="N216" s="41">
        <v>100.0</v>
      </c>
      <c r="O216" s="40" t="s">
        <v>1370</v>
      </c>
      <c r="P216" s="40" t="s">
        <v>1371</v>
      </c>
      <c r="Q216" s="40" t="s">
        <v>1372</v>
      </c>
      <c r="R216" s="40" t="s">
        <v>1373</v>
      </c>
      <c r="S216" s="40" t="b">
        <v>0</v>
      </c>
      <c r="T216" s="40" t="s">
        <v>1373</v>
      </c>
      <c r="U216" s="40" t="s">
        <v>212</v>
      </c>
      <c r="V216" s="41">
        <v>0.1</v>
      </c>
      <c r="W216" s="41">
        <v>0.9</v>
      </c>
      <c r="X216" s="41">
        <v>0.3</v>
      </c>
      <c r="Y216" s="41">
        <v>0.5</v>
      </c>
      <c r="Z216" s="40" t="b">
        <v>0</v>
      </c>
      <c r="AA216" s="40" t="b">
        <v>1</v>
      </c>
      <c r="AB216" s="40" t="b">
        <v>0</v>
      </c>
      <c r="AC216" s="40" t="b">
        <v>0</v>
      </c>
      <c r="AD216" s="41" t="s">
        <v>4966</v>
      </c>
      <c r="AE216" s="41" t="s">
        <v>4967</v>
      </c>
      <c r="AF216" s="41">
        <v>-0.63459062</v>
      </c>
      <c r="AG216" s="41">
        <v>797.7943</v>
      </c>
      <c r="AH216" s="42">
        <v>9.22E71</v>
      </c>
      <c r="AI216" s="41">
        <v>-0.46655</v>
      </c>
      <c r="AJ216" s="40" t="s">
        <v>4968</v>
      </c>
      <c r="AK216" s="40" t="s">
        <v>4969</v>
      </c>
      <c r="AL216" s="41">
        <v>20000.0</v>
      </c>
      <c r="AM216" s="40" t="s">
        <v>216</v>
      </c>
      <c r="AN216" s="40" t="s">
        <v>1383</v>
      </c>
      <c r="AO216" s="40" t="s">
        <v>3513</v>
      </c>
      <c r="AP216" s="40" t="s">
        <v>4970</v>
      </c>
      <c r="AQ216" s="40" t="s">
        <v>4971</v>
      </c>
      <c r="AR216" s="40" t="s">
        <v>4972</v>
      </c>
      <c r="AS216" s="42">
        <v>1.0E239</v>
      </c>
    </row>
    <row r="217">
      <c r="A217" s="41">
        <v>34.0</v>
      </c>
      <c r="B217" s="42">
        <v>1.67E9</v>
      </c>
      <c r="C217" s="41">
        <v>525920.0</v>
      </c>
      <c r="D217" s="40" t="s">
        <v>870</v>
      </c>
      <c r="E217" s="41" t="str">
        <f>IFERROR(__xludf.DUMMYFUNCTION("split(split(D217,""Instance_"", FALSE),"".mat"",false)"),"240_1")</f>
        <v>240_1</v>
      </c>
      <c r="F217" s="41">
        <v>240.0</v>
      </c>
      <c r="G217" s="41">
        <v>60.0</v>
      </c>
      <c r="H217" s="41">
        <v>120.0</v>
      </c>
      <c r="I217" s="41">
        <v>-0.43271</v>
      </c>
      <c r="J217" s="41">
        <v>20000.0</v>
      </c>
      <c r="K217" s="41">
        <v>10000.0</v>
      </c>
      <c r="L217" s="41">
        <v>3600.0</v>
      </c>
      <c r="M217" s="41">
        <v>1800.0</v>
      </c>
      <c r="N217" s="41">
        <v>100.0</v>
      </c>
      <c r="O217" s="40" t="s">
        <v>1370</v>
      </c>
      <c r="P217" s="40" t="s">
        <v>1371</v>
      </c>
      <c r="Q217" s="40" t="s">
        <v>1372</v>
      </c>
      <c r="R217" s="40" t="s">
        <v>1373</v>
      </c>
      <c r="S217" s="40" t="b">
        <v>0</v>
      </c>
      <c r="T217" s="40" t="s">
        <v>1373</v>
      </c>
      <c r="U217" s="40" t="s">
        <v>212</v>
      </c>
      <c r="V217" s="41">
        <v>0.1</v>
      </c>
      <c r="W217" s="41">
        <v>0.9</v>
      </c>
      <c r="X217" s="41">
        <v>0.3</v>
      </c>
      <c r="Y217" s="41">
        <v>0.5</v>
      </c>
      <c r="Z217" s="40" t="b">
        <v>0</v>
      </c>
      <c r="AA217" s="40" t="b">
        <v>1</v>
      </c>
      <c r="AB217" s="40" t="b">
        <v>0</v>
      </c>
      <c r="AC217" s="40" t="b">
        <v>0</v>
      </c>
      <c r="AD217" s="41" t="s">
        <v>4973</v>
      </c>
      <c r="AE217" s="41" t="s">
        <v>4974</v>
      </c>
      <c r="AF217" s="41">
        <v>-0.593672311</v>
      </c>
      <c r="AG217" s="41">
        <v>800.577</v>
      </c>
      <c r="AH217" s="42">
        <v>2.04E71</v>
      </c>
      <c r="AI217" s="41">
        <v>-0.37198</v>
      </c>
      <c r="AJ217" s="40" t="s">
        <v>4975</v>
      </c>
      <c r="AK217" s="40" t="s">
        <v>4976</v>
      </c>
      <c r="AL217" s="41">
        <v>20000.0</v>
      </c>
      <c r="AM217" s="40" t="s">
        <v>216</v>
      </c>
      <c r="AN217" s="40" t="s">
        <v>1383</v>
      </c>
      <c r="AO217" s="40" t="s">
        <v>3513</v>
      </c>
      <c r="AP217" s="40" t="s">
        <v>4977</v>
      </c>
      <c r="AQ217" s="40" t="s">
        <v>4978</v>
      </c>
      <c r="AR217" s="40" t="s">
        <v>4979</v>
      </c>
      <c r="AS217" s="42">
        <v>1.1E236</v>
      </c>
    </row>
    <row r="218">
      <c r="A218" s="41">
        <v>31.0</v>
      </c>
      <c r="B218" s="42">
        <v>1.67E9</v>
      </c>
      <c r="C218" s="41">
        <v>879843.0</v>
      </c>
      <c r="D218" s="40" t="s">
        <v>870</v>
      </c>
      <c r="E218" s="41" t="str">
        <f>IFERROR(__xludf.DUMMYFUNCTION("split(split(D218,""Instance_"", FALSE),"".mat"",false)"),"240_1")</f>
        <v>240_1</v>
      </c>
      <c r="F218" s="41">
        <v>240.0</v>
      </c>
      <c r="G218" s="41">
        <v>60.0</v>
      </c>
      <c r="H218" s="41">
        <v>120.0</v>
      </c>
      <c r="I218" s="41">
        <v>-0.43271</v>
      </c>
      <c r="J218" s="41">
        <v>20000.0</v>
      </c>
      <c r="K218" s="41">
        <v>10000.0</v>
      </c>
      <c r="L218" s="41">
        <v>3600.0</v>
      </c>
      <c r="M218" s="41">
        <v>1800.0</v>
      </c>
      <c r="N218" s="41">
        <v>100.0</v>
      </c>
      <c r="O218" s="40" t="s">
        <v>1370</v>
      </c>
      <c r="P218" s="40" t="s">
        <v>1371</v>
      </c>
      <c r="Q218" s="40" t="s">
        <v>1372</v>
      </c>
      <c r="R218" s="40" t="s">
        <v>1373</v>
      </c>
      <c r="S218" s="40" t="b">
        <v>0</v>
      </c>
      <c r="T218" s="40" t="s">
        <v>1373</v>
      </c>
      <c r="U218" s="40" t="s">
        <v>212</v>
      </c>
      <c r="V218" s="41">
        <v>0.1</v>
      </c>
      <c r="W218" s="41">
        <v>0.9</v>
      </c>
      <c r="X218" s="41">
        <v>0.3</v>
      </c>
      <c r="Y218" s="41">
        <v>0.5</v>
      </c>
      <c r="Z218" s="40" t="b">
        <v>0</v>
      </c>
      <c r="AA218" s="40" t="b">
        <v>1</v>
      </c>
      <c r="AB218" s="40" t="b">
        <v>0</v>
      </c>
      <c r="AC218" s="40" t="b">
        <v>0</v>
      </c>
      <c r="AD218" s="41" t="s">
        <v>4980</v>
      </c>
      <c r="AE218" s="41" t="s">
        <v>4981</v>
      </c>
      <c r="AF218" s="41">
        <v>-0.513052197</v>
      </c>
      <c r="AG218" s="41">
        <v>801.6623</v>
      </c>
      <c r="AH218" s="42">
        <v>1.22E71</v>
      </c>
      <c r="AI218" s="41">
        <v>-0.18567</v>
      </c>
      <c r="AJ218" s="40" t="s">
        <v>4982</v>
      </c>
      <c r="AK218" s="40" t="s">
        <v>4983</v>
      </c>
      <c r="AL218" s="41">
        <v>20000.0</v>
      </c>
      <c r="AM218" s="40" t="s">
        <v>216</v>
      </c>
      <c r="AN218" s="40" t="s">
        <v>1383</v>
      </c>
      <c r="AO218" s="40" t="s">
        <v>3513</v>
      </c>
      <c r="AP218" s="40" t="s">
        <v>4984</v>
      </c>
      <c r="AQ218" s="40" t="s">
        <v>4985</v>
      </c>
      <c r="AR218" s="40" t="s">
        <v>4986</v>
      </c>
      <c r="AS218" s="42">
        <v>1.0E236</v>
      </c>
    </row>
    <row r="219">
      <c r="A219" s="41">
        <v>36.0</v>
      </c>
      <c r="B219" s="42">
        <v>1.67E9</v>
      </c>
      <c r="C219" s="41">
        <v>570656.0</v>
      </c>
      <c r="D219" s="40" t="s">
        <v>870</v>
      </c>
      <c r="E219" s="41" t="str">
        <f>IFERROR(__xludf.DUMMYFUNCTION("split(split(D219,""Instance_"", FALSE),"".mat"",false)"),"240_1")</f>
        <v>240_1</v>
      </c>
      <c r="F219" s="41">
        <v>240.0</v>
      </c>
      <c r="G219" s="41">
        <v>60.0</v>
      </c>
      <c r="H219" s="41">
        <v>120.0</v>
      </c>
      <c r="I219" s="41">
        <v>-0.43271</v>
      </c>
      <c r="J219" s="41">
        <v>20000.0</v>
      </c>
      <c r="K219" s="41">
        <v>10000.0</v>
      </c>
      <c r="L219" s="41">
        <v>3600.0</v>
      </c>
      <c r="M219" s="41">
        <v>1800.0</v>
      </c>
      <c r="N219" s="41">
        <v>100.0</v>
      </c>
      <c r="O219" s="40" t="s">
        <v>1370</v>
      </c>
      <c r="P219" s="40" t="s">
        <v>1371</v>
      </c>
      <c r="Q219" s="40" t="s">
        <v>1372</v>
      </c>
      <c r="R219" s="40" t="s">
        <v>1373</v>
      </c>
      <c r="S219" s="40" t="b">
        <v>0</v>
      </c>
      <c r="T219" s="40" t="s">
        <v>1373</v>
      </c>
      <c r="U219" s="40" t="s">
        <v>212</v>
      </c>
      <c r="V219" s="41">
        <v>0.1</v>
      </c>
      <c r="W219" s="41">
        <v>0.9</v>
      </c>
      <c r="X219" s="41">
        <v>0.3</v>
      </c>
      <c r="Y219" s="41">
        <v>0.5</v>
      </c>
      <c r="Z219" s="40" t="b">
        <v>0</v>
      </c>
      <c r="AA219" s="40" t="b">
        <v>1</v>
      </c>
      <c r="AB219" s="40" t="b">
        <v>0</v>
      </c>
      <c r="AC219" s="40" t="b">
        <v>0</v>
      </c>
      <c r="AD219" s="41" t="s">
        <v>4987</v>
      </c>
      <c r="AE219" s="41" t="s">
        <v>4988</v>
      </c>
      <c r="AF219" s="41">
        <v>-0.492538838</v>
      </c>
      <c r="AG219" s="41">
        <v>801.3238</v>
      </c>
      <c r="AH219" s="42">
        <v>1.29E72</v>
      </c>
      <c r="AI219" s="41">
        <v>-0.13826</v>
      </c>
      <c r="AJ219" s="40" t="s">
        <v>4989</v>
      </c>
      <c r="AK219" s="40" t="s">
        <v>4990</v>
      </c>
      <c r="AL219" s="41">
        <v>20000.0</v>
      </c>
      <c r="AM219" s="40" t="s">
        <v>216</v>
      </c>
      <c r="AN219" s="40" t="s">
        <v>1383</v>
      </c>
      <c r="AO219" s="40" t="s">
        <v>3513</v>
      </c>
      <c r="AP219" s="40" t="s">
        <v>4991</v>
      </c>
      <c r="AQ219" s="40" t="s">
        <v>4992</v>
      </c>
      <c r="AR219" s="40" t="s">
        <v>4993</v>
      </c>
      <c r="AS219" s="42">
        <v>1.0E239</v>
      </c>
    </row>
    <row r="220">
      <c r="A220" s="41">
        <v>35.0</v>
      </c>
      <c r="B220" s="42">
        <v>1.67E9</v>
      </c>
      <c r="C220" s="41">
        <v>454194.0</v>
      </c>
      <c r="D220" s="40" t="s">
        <v>870</v>
      </c>
      <c r="E220" s="41" t="str">
        <f>IFERROR(__xludf.DUMMYFUNCTION("split(split(D220,""Instance_"", FALSE),"".mat"",false)"),"240_1")</f>
        <v>240_1</v>
      </c>
      <c r="F220" s="41">
        <v>240.0</v>
      </c>
      <c r="G220" s="41">
        <v>60.0</v>
      </c>
      <c r="H220" s="41">
        <v>120.0</v>
      </c>
      <c r="I220" s="41">
        <v>-0.43271</v>
      </c>
      <c r="J220" s="41">
        <v>20000.0</v>
      </c>
      <c r="K220" s="41">
        <v>10000.0</v>
      </c>
      <c r="L220" s="41">
        <v>3600.0</v>
      </c>
      <c r="M220" s="41">
        <v>1800.0</v>
      </c>
      <c r="N220" s="41">
        <v>100.0</v>
      </c>
      <c r="O220" s="40" t="s">
        <v>1370</v>
      </c>
      <c r="P220" s="40" t="s">
        <v>1371</v>
      </c>
      <c r="Q220" s="40" t="s">
        <v>1372</v>
      </c>
      <c r="R220" s="40" t="s">
        <v>1373</v>
      </c>
      <c r="S220" s="40" t="b">
        <v>0</v>
      </c>
      <c r="T220" s="40" t="s">
        <v>1373</v>
      </c>
      <c r="U220" s="40" t="s">
        <v>212</v>
      </c>
      <c r="V220" s="41">
        <v>0.1</v>
      </c>
      <c r="W220" s="41">
        <v>0.9</v>
      </c>
      <c r="X220" s="41">
        <v>0.3</v>
      </c>
      <c r="Y220" s="41">
        <v>0.5</v>
      </c>
      <c r="Z220" s="40" t="b">
        <v>0</v>
      </c>
      <c r="AA220" s="40" t="b">
        <v>1</v>
      </c>
      <c r="AB220" s="40" t="b">
        <v>0</v>
      </c>
      <c r="AC220" s="40" t="b">
        <v>0</v>
      </c>
      <c r="AD220" s="41" t="s">
        <v>4994</v>
      </c>
      <c r="AE220" s="41" t="s">
        <v>4995</v>
      </c>
      <c r="AF220" s="41">
        <v>-0.451338104</v>
      </c>
      <c r="AG220" s="41">
        <v>800.5123</v>
      </c>
      <c r="AH220" s="42">
        <v>6.33E71</v>
      </c>
      <c r="AI220" s="41">
        <v>-0.04305</v>
      </c>
      <c r="AJ220" s="40" t="s">
        <v>4996</v>
      </c>
      <c r="AK220" s="40" t="s">
        <v>4997</v>
      </c>
      <c r="AL220" s="41">
        <v>20000.0</v>
      </c>
      <c r="AM220" s="40" t="s">
        <v>216</v>
      </c>
      <c r="AN220" s="40" t="s">
        <v>1383</v>
      </c>
      <c r="AO220" s="40" t="s">
        <v>3513</v>
      </c>
      <c r="AP220" s="40" t="s">
        <v>4998</v>
      </c>
      <c r="AQ220" s="40" t="s">
        <v>4999</v>
      </c>
      <c r="AR220" s="40" t="s">
        <v>5000</v>
      </c>
      <c r="AS220" s="42">
        <v>1.0E238</v>
      </c>
    </row>
    <row r="221">
      <c r="A221" s="41">
        <v>39.0</v>
      </c>
      <c r="B221" s="42">
        <v>1.67E9</v>
      </c>
      <c r="C221" s="41">
        <v>588223.0</v>
      </c>
      <c r="D221" s="40" t="s">
        <v>870</v>
      </c>
      <c r="E221" s="41" t="str">
        <f>IFERROR(__xludf.DUMMYFUNCTION("split(split(D221,""Instance_"", FALSE),"".mat"",false)"),"240_1")</f>
        <v>240_1</v>
      </c>
      <c r="F221" s="41">
        <v>240.0</v>
      </c>
      <c r="G221" s="41">
        <v>60.0</v>
      </c>
      <c r="H221" s="41">
        <v>120.0</v>
      </c>
      <c r="I221" s="41">
        <v>-0.43271</v>
      </c>
      <c r="J221" s="41">
        <v>20000.0</v>
      </c>
      <c r="K221" s="41">
        <v>10000.0</v>
      </c>
      <c r="L221" s="41">
        <v>3600.0</v>
      </c>
      <c r="M221" s="41">
        <v>1800.0</v>
      </c>
      <c r="N221" s="41">
        <v>100.0</v>
      </c>
      <c r="O221" s="40" t="s">
        <v>1370</v>
      </c>
      <c r="P221" s="40" t="s">
        <v>1371</v>
      </c>
      <c r="Q221" s="40" t="s">
        <v>1372</v>
      </c>
      <c r="R221" s="40" t="s">
        <v>1373</v>
      </c>
      <c r="S221" s="40" t="b">
        <v>0</v>
      </c>
      <c r="T221" s="40" t="s">
        <v>1373</v>
      </c>
      <c r="U221" s="40" t="s">
        <v>212</v>
      </c>
      <c r="V221" s="41">
        <v>0.1</v>
      </c>
      <c r="W221" s="41">
        <v>0.9</v>
      </c>
      <c r="X221" s="41">
        <v>0.3</v>
      </c>
      <c r="Y221" s="41">
        <v>0.5</v>
      </c>
      <c r="Z221" s="40" t="b">
        <v>0</v>
      </c>
      <c r="AA221" s="40" t="b">
        <v>1</v>
      </c>
      <c r="AB221" s="40" t="b">
        <v>0</v>
      </c>
      <c r="AC221" s="40" t="b">
        <v>0</v>
      </c>
      <c r="AD221" s="41" t="s">
        <v>5001</v>
      </c>
      <c r="AE221" s="41" t="s">
        <v>5002</v>
      </c>
      <c r="AF221" s="41">
        <v>-0.364745397</v>
      </c>
      <c r="AG221" s="41">
        <v>795.1123</v>
      </c>
      <c r="AH221" s="42">
        <v>3.42E71</v>
      </c>
      <c r="AI221" s="41">
        <v>0.157069</v>
      </c>
      <c r="AJ221" s="40" t="s">
        <v>5003</v>
      </c>
      <c r="AK221" s="40" t="s">
        <v>5004</v>
      </c>
      <c r="AL221" s="41">
        <v>20000.0</v>
      </c>
      <c r="AM221" s="40" t="s">
        <v>216</v>
      </c>
      <c r="AN221" s="40" t="s">
        <v>1383</v>
      </c>
      <c r="AO221" s="40" t="s">
        <v>3513</v>
      </c>
      <c r="AP221" s="40" t="s">
        <v>5005</v>
      </c>
      <c r="AQ221" s="40" t="s">
        <v>5006</v>
      </c>
      <c r="AR221" s="40" t="s">
        <v>5007</v>
      </c>
      <c r="AS221" s="42">
        <v>1.1E237</v>
      </c>
    </row>
    <row r="222">
      <c r="A222" s="41">
        <v>44.0</v>
      </c>
      <c r="B222" s="42">
        <v>1.67E9</v>
      </c>
      <c r="C222" s="41">
        <v>690166.0</v>
      </c>
      <c r="D222" s="40" t="s">
        <v>891</v>
      </c>
      <c r="E222" s="41" t="str">
        <f>IFERROR(__xludf.DUMMYFUNCTION("split(split(D222,""Instance_"", FALSE),"".mat"",false)"),"240_2")</f>
        <v>240_2</v>
      </c>
      <c r="F222" s="41">
        <v>240.0</v>
      </c>
      <c r="G222" s="41">
        <v>60.0</v>
      </c>
      <c r="H222" s="41">
        <v>120.0</v>
      </c>
      <c r="I222" s="41">
        <v>-0.65246</v>
      </c>
      <c r="J222" s="41">
        <v>20000.0</v>
      </c>
      <c r="K222" s="41">
        <v>10000.0</v>
      </c>
      <c r="L222" s="41">
        <v>3600.0</v>
      </c>
      <c r="M222" s="41">
        <v>1800.0</v>
      </c>
      <c r="N222" s="41">
        <v>100.0</v>
      </c>
      <c r="O222" s="40" t="s">
        <v>1370</v>
      </c>
      <c r="P222" s="40" t="s">
        <v>1371</v>
      </c>
      <c r="Q222" s="40" t="s">
        <v>1372</v>
      </c>
      <c r="R222" s="40" t="s">
        <v>1373</v>
      </c>
      <c r="S222" s="40" t="b">
        <v>0</v>
      </c>
      <c r="T222" s="40" t="s">
        <v>1373</v>
      </c>
      <c r="U222" s="40" t="s">
        <v>212</v>
      </c>
      <c r="V222" s="41">
        <v>0.1</v>
      </c>
      <c r="W222" s="41">
        <v>0.9</v>
      </c>
      <c r="X222" s="41">
        <v>0.3</v>
      </c>
      <c r="Y222" s="41">
        <v>0.5</v>
      </c>
      <c r="Z222" s="40" t="b">
        <v>0</v>
      </c>
      <c r="AA222" s="40" t="b">
        <v>1</v>
      </c>
      <c r="AB222" s="40" t="b">
        <v>0</v>
      </c>
      <c r="AC222" s="40" t="b">
        <v>0</v>
      </c>
      <c r="AD222" s="41" t="s">
        <v>5008</v>
      </c>
      <c r="AE222" s="41" t="s">
        <v>5009</v>
      </c>
      <c r="AF222" s="41">
        <v>-1.150135327</v>
      </c>
      <c r="AG222" s="41">
        <v>795.9305</v>
      </c>
      <c r="AH222" s="42">
        <v>6.05E71</v>
      </c>
      <c r="AI222" s="41">
        <v>-0.76276</v>
      </c>
      <c r="AJ222" s="40" t="s">
        <v>5010</v>
      </c>
      <c r="AK222" s="40" t="s">
        <v>5011</v>
      </c>
      <c r="AL222" s="41">
        <v>20000.0</v>
      </c>
      <c r="AM222" s="40" t="s">
        <v>216</v>
      </c>
      <c r="AN222" s="40" t="s">
        <v>1383</v>
      </c>
      <c r="AO222" s="40" t="s">
        <v>3513</v>
      </c>
      <c r="AP222" s="40" t="s">
        <v>5012</v>
      </c>
      <c r="AQ222" s="40" t="s">
        <v>5013</v>
      </c>
      <c r="AR222" s="40" t="s">
        <v>5014</v>
      </c>
      <c r="AS222" s="42">
        <v>1.0E238</v>
      </c>
    </row>
    <row r="223">
      <c r="A223" s="41">
        <v>45.0</v>
      </c>
      <c r="B223" s="42">
        <v>1.67E9</v>
      </c>
      <c r="C223" s="41">
        <v>506471.0</v>
      </c>
      <c r="D223" s="40" t="s">
        <v>891</v>
      </c>
      <c r="E223" s="41" t="str">
        <f>IFERROR(__xludf.DUMMYFUNCTION("split(split(D223,""Instance_"", FALSE),"".mat"",false)"),"240_2")</f>
        <v>240_2</v>
      </c>
      <c r="F223" s="41">
        <v>240.0</v>
      </c>
      <c r="G223" s="41">
        <v>60.0</v>
      </c>
      <c r="H223" s="41">
        <v>120.0</v>
      </c>
      <c r="I223" s="41">
        <v>-0.65246</v>
      </c>
      <c r="J223" s="41">
        <v>20000.0</v>
      </c>
      <c r="K223" s="41">
        <v>10000.0</v>
      </c>
      <c r="L223" s="41">
        <v>3600.0</v>
      </c>
      <c r="M223" s="41">
        <v>1800.0</v>
      </c>
      <c r="N223" s="41">
        <v>100.0</v>
      </c>
      <c r="O223" s="40" t="s">
        <v>1370</v>
      </c>
      <c r="P223" s="40" t="s">
        <v>1371</v>
      </c>
      <c r="Q223" s="40" t="s">
        <v>1372</v>
      </c>
      <c r="R223" s="40" t="s">
        <v>1373</v>
      </c>
      <c r="S223" s="40" t="b">
        <v>0</v>
      </c>
      <c r="T223" s="40" t="s">
        <v>1373</v>
      </c>
      <c r="U223" s="40" t="s">
        <v>212</v>
      </c>
      <c r="V223" s="41">
        <v>0.1</v>
      </c>
      <c r="W223" s="41">
        <v>0.9</v>
      </c>
      <c r="X223" s="41">
        <v>0.3</v>
      </c>
      <c r="Y223" s="41">
        <v>0.5</v>
      </c>
      <c r="Z223" s="40" t="b">
        <v>0</v>
      </c>
      <c r="AA223" s="40" t="b">
        <v>1</v>
      </c>
      <c r="AB223" s="40" t="b">
        <v>0</v>
      </c>
      <c r="AC223" s="40" t="b">
        <v>0</v>
      </c>
      <c r="AD223" s="41" t="s">
        <v>5015</v>
      </c>
      <c r="AE223" s="41" t="s">
        <v>5016</v>
      </c>
      <c r="AF223" s="41">
        <v>-0.97373592</v>
      </c>
      <c r="AG223" s="41">
        <v>798.1943</v>
      </c>
      <c r="AH223" s="42">
        <v>1.18E72</v>
      </c>
      <c r="AI223" s="41">
        <v>-0.4924</v>
      </c>
      <c r="AJ223" s="40" t="s">
        <v>5017</v>
      </c>
      <c r="AK223" s="40" t="s">
        <v>5018</v>
      </c>
      <c r="AL223" s="41">
        <v>20000.0</v>
      </c>
      <c r="AM223" s="40" t="s">
        <v>216</v>
      </c>
      <c r="AN223" s="40" t="s">
        <v>1383</v>
      </c>
      <c r="AO223" s="40" t="s">
        <v>3513</v>
      </c>
      <c r="AP223" s="40" t="s">
        <v>5019</v>
      </c>
      <c r="AQ223" s="40" t="s">
        <v>5020</v>
      </c>
      <c r="AR223" s="40" t="s">
        <v>5021</v>
      </c>
      <c r="AS223" s="42">
        <v>1.0E239</v>
      </c>
    </row>
    <row r="224">
      <c r="A224" s="41">
        <v>49.0</v>
      </c>
      <c r="B224" s="42">
        <v>1.67E9</v>
      </c>
      <c r="C224" s="41">
        <v>898988.0</v>
      </c>
      <c r="D224" s="40" t="s">
        <v>891</v>
      </c>
      <c r="E224" s="41" t="str">
        <f>IFERROR(__xludf.DUMMYFUNCTION("split(split(D224,""Instance_"", FALSE),"".mat"",false)"),"240_2")</f>
        <v>240_2</v>
      </c>
      <c r="F224" s="41">
        <v>240.0</v>
      </c>
      <c r="G224" s="41">
        <v>60.0</v>
      </c>
      <c r="H224" s="41">
        <v>120.0</v>
      </c>
      <c r="I224" s="41">
        <v>-0.65246</v>
      </c>
      <c r="J224" s="41">
        <v>20000.0</v>
      </c>
      <c r="K224" s="41">
        <v>10000.0</v>
      </c>
      <c r="L224" s="41">
        <v>3600.0</v>
      </c>
      <c r="M224" s="41">
        <v>1800.0</v>
      </c>
      <c r="N224" s="41">
        <v>100.0</v>
      </c>
      <c r="O224" s="40" t="s">
        <v>1370</v>
      </c>
      <c r="P224" s="40" t="s">
        <v>1371</v>
      </c>
      <c r="Q224" s="40" t="s">
        <v>1372</v>
      </c>
      <c r="R224" s="40" t="s">
        <v>1373</v>
      </c>
      <c r="S224" s="40" t="b">
        <v>0</v>
      </c>
      <c r="T224" s="40" t="s">
        <v>1373</v>
      </c>
      <c r="U224" s="40" t="s">
        <v>212</v>
      </c>
      <c r="V224" s="41">
        <v>0.1</v>
      </c>
      <c r="W224" s="41">
        <v>0.9</v>
      </c>
      <c r="X224" s="41">
        <v>0.3</v>
      </c>
      <c r="Y224" s="41">
        <v>0.5</v>
      </c>
      <c r="Z224" s="40" t="b">
        <v>0</v>
      </c>
      <c r="AA224" s="40" t="b">
        <v>1</v>
      </c>
      <c r="AB224" s="40" t="b">
        <v>0</v>
      </c>
      <c r="AC224" s="40" t="b">
        <v>0</v>
      </c>
      <c r="AD224" s="41" t="s">
        <v>5022</v>
      </c>
      <c r="AE224" s="41" t="s">
        <v>5023</v>
      </c>
      <c r="AF224" s="41">
        <v>-0.96081147</v>
      </c>
      <c r="AG224" s="41">
        <v>800.5151</v>
      </c>
      <c r="AH224" s="42">
        <v>9.64E71</v>
      </c>
      <c r="AI224" s="41">
        <v>-0.47259</v>
      </c>
      <c r="AJ224" s="40" t="s">
        <v>5024</v>
      </c>
      <c r="AK224" s="40" t="s">
        <v>5025</v>
      </c>
      <c r="AL224" s="41">
        <v>20000.0</v>
      </c>
      <c r="AM224" s="40" t="s">
        <v>216</v>
      </c>
      <c r="AN224" s="40" t="s">
        <v>1383</v>
      </c>
      <c r="AO224" s="40" t="s">
        <v>3513</v>
      </c>
      <c r="AP224" s="40" t="s">
        <v>5026</v>
      </c>
      <c r="AQ224" s="40" t="s">
        <v>5027</v>
      </c>
      <c r="AR224" s="40" t="s">
        <v>5028</v>
      </c>
      <c r="AS224" s="42">
        <v>1.0E239</v>
      </c>
    </row>
    <row r="225">
      <c r="A225" s="41">
        <v>40.0</v>
      </c>
      <c r="B225" s="42">
        <v>1.67E9</v>
      </c>
      <c r="C225" s="41">
        <v>963252.0</v>
      </c>
      <c r="D225" s="40" t="s">
        <v>891</v>
      </c>
      <c r="E225" s="41" t="str">
        <f>IFERROR(__xludf.DUMMYFUNCTION("split(split(D225,""Instance_"", FALSE),"".mat"",false)"),"240_2")</f>
        <v>240_2</v>
      </c>
      <c r="F225" s="41">
        <v>240.0</v>
      </c>
      <c r="G225" s="41">
        <v>60.0</v>
      </c>
      <c r="H225" s="41">
        <v>120.0</v>
      </c>
      <c r="I225" s="41">
        <v>-0.65246</v>
      </c>
      <c r="J225" s="41">
        <v>20000.0</v>
      </c>
      <c r="K225" s="41">
        <v>10000.0</v>
      </c>
      <c r="L225" s="41">
        <v>3600.0</v>
      </c>
      <c r="M225" s="41">
        <v>1800.0</v>
      </c>
      <c r="N225" s="41">
        <v>100.0</v>
      </c>
      <c r="O225" s="40" t="s">
        <v>1370</v>
      </c>
      <c r="P225" s="40" t="s">
        <v>1371</v>
      </c>
      <c r="Q225" s="40" t="s">
        <v>1372</v>
      </c>
      <c r="R225" s="40" t="s">
        <v>1373</v>
      </c>
      <c r="S225" s="40" t="b">
        <v>0</v>
      </c>
      <c r="T225" s="40" t="s">
        <v>1373</v>
      </c>
      <c r="U225" s="40" t="s">
        <v>212</v>
      </c>
      <c r="V225" s="41">
        <v>0.1</v>
      </c>
      <c r="W225" s="41">
        <v>0.9</v>
      </c>
      <c r="X225" s="41">
        <v>0.3</v>
      </c>
      <c r="Y225" s="41">
        <v>0.5</v>
      </c>
      <c r="Z225" s="40" t="b">
        <v>0</v>
      </c>
      <c r="AA225" s="40" t="b">
        <v>1</v>
      </c>
      <c r="AB225" s="40" t="b">
        <v>0</v>
      </c>
      <c r="AC225" s="40" t="b">
        <v>0</v>
      </c>
      <c r="AD225" s="41" t="s">
        <v>5029</v>
      </c>
      <c r="AE225" s="41" t="s">
        <v>5030</v>
      </c>
      <c r="AF225" s="41">
        <v>-0.870166949</v>
      </c>
      <c r="AG225" s="41">
        <v>794.0378</v>
      </c>
      <c r="AH225" s="42">
        <v>8.2E71</v>
      </c>
      <c r="AI225" s="41">
        <v>-0.33367</v>
      </c>
      <c r="AJ225" s="40" t="s">
        <v>5031</v>
      </c>
      <c r="AK225" s="40" t="s">
        <v>5032</v>
      </c>
      <c r="AL225" s="41">
        <v>20000.0</v>
      </c>
      <c r="AM225" s="40" t="s">
        <v>216</v>
      </c>
      <c r="AN225" s="40" t="s">
        <v>1383</v>
      </c>
      <c r="AO225" s="40" t="s">
        <v>3513</v>
      </c>
      <c r="AP225" s="40" t="s">
        <v>5033</v>
      </c>
      <c r="AQ225" s="40" t="s">
        <v>5034</v>
      </c>
      <c r="AR225" s="40" t="s">
        <v>5035</v>
      </c>
      <c r="AS225" s="42">
        <v>1.1E238</v>
      </c>
    </row>
    <row r="226">
      <c r="A226" s="41">
        <v>43.0</v>
      </c>
      <c r="B226" s="42">
        <v>1.67E9</v>
      </c>
      <c r="C226" s="41">
        <v>704521.0</v>
      </c>
      <c r="D226" s="40" t="s">
        <v>891</v>
      </c>
      <c r="E226" s="41" t="str">
        <f>IFERROR(__xludf.DUMMYFUNCTION("split(split(D226,""Instance_"", FALSE),"".mat"",false)"),"240_2")</f>
        <v>240_2</v>
      </c>
      <c r="F226" s="41">
        <v>240.0</v>
      </c>
      <c r="G226" s="41">
        <v>60.0</v>
      </c>
      <c r="H226" s="41">
        <v>120.0</v>
      </c>
      <c r="I226" s="41">
        <v>-0.65246</v>
      </c>
      <c r="J226" s="41">
        <v>20000.0</v>
      </c>
      <c r="K226" s="41">
        <v>10000.0</v>
      </c>
      <c r="L226" s="41">
        <v>3600.0</v>
      </c>
      <c r="M226" s="41">
        <v>1800.0</v>
      </c>
      <c r="N226" s="41">
        <v>100.0</v>
      </c>
      <c r="O226" s="40" t="s">
        <v>1370</v>
      </c>
      <c r="P226" s="40" t="s">
        <v>1371</v>
      </c>
      <c r="Q226" s="40" t="s">
        <v>1372</v>
      </c>
      <c r="R226" s="40" t="s">
        <v>1373</v>
      </c>
      <c r="S226" s="40" t="b">
        <v>0</v>
      </c>
      <c r="T226" s="40" t="s">
        <v>1373</v>
      </c>
      <c r="U226" s="40" t="s">
        <v>212</v>
      </c>
      <c r="V226" s="41">
        <v>0.1</v>
      </c>
      <c r="W226" s="41">
        <v>0.9</v>
      </c>
      <c r="X226" s="41">
        <v>0.3</v>
      </c>
      <c r="Y226" s="41">
        <v>0.5</v>
      </c>
      <c r="Z226" s="40" t="b">
        <v>0</v>
      </c>
      <c r="AA226" s="40" t="b">
        <v>1</v>
      </c>
      <c r="AB226" s="40" t="b">
        <v>0</v>
      </c>
      <c r="AC226" s="40" t="b">
        <v>0</v>
      </c>
      <c r="AD226" s="41" t="s">
        <v>5036</v>
      </c>
      <c r="AE226" s="41" t="s">
        <v>5037</v>
      </c>
      <c r="AF226" s="41">
        <v>-0.767077344</v>
      </c>
      <c r="AG226" s="41">
        <v>799.1758</v>
      </c>
      <c r="AH226" s="42">
        <v>8.07E71</v>
      </c>
      <c r="AI226" s="41">
        <v>-0.17567</v>
      </c>
      <c r="AJ226" s="40" t="s">
        <v>5038</v>
      </c>
      <c r="AK226" s="40" t="s">
        <v>5039</v>
      </c>
      <c r="AL226" s="41">
        <v>20000.0</v>
      </c>
      <c r="AM226" s="40" t="s">
        <v>216</v>
      </c>
      <c r="AN226" s="40" t="s">
        <v>1383</v>
      </c>
      <c r="AO226" s="40" t="s">
        <v>3513</v>
      </c>
      <c r="AP226" s="40" t="s">
        <v>5040</v>
      </c>
      <c r="AQ226" s="40" t="s">
        <v>5041</v>
      </c>
      <c r="AR226" s="40" t="s">
        <v>5042</v>
      </c>
      <c r="AS226" s="42">
        <v>1.1E238</v>
      </c>
    </row>
    <row r="227">
      <c r="A227" s="41">
        <v>47.0</v>
      </c>
      <c r="B227" s="42">
        <v>1.67E9</v>
      </c>
      <c r="C227" s="41">
        <v>824567.0</v>
      </c>
      <c r="D227" s="40" t="s">
        <v>891</v>
      </c>
      <c r="E227" s="41" t="str">
        <f>IFERROR(__xludf.DUMMYFUNCTION("split(split(D227,""Instance_"", FALSE),"".mat"",false)"),"240_2")</f>
        <v>240_2</v>
      </c>
      <c r="F227" s="41">
        <v>240.0</v>
      </c>
      <c r="G227" s="41">
        <v>60.0</v>
      </c>
      <c r="H227" s="41">
        <v>120.0</v>
      </c>
      <c r="I227" s="41">
        <v>-0.65246</v>
      </c>
      <c r="J227" s="41">
        <v>20000.0</v>
      </c>
      <c r="K227" s="41">
        <v>10000.0</v>
      </c>
      <c r="L227" s="41">
        <v>3600.0</v>
      </c>
      <c r="M227" s="41">
        <v>1800.0</v>
      </c>
      <c r="N227" s="41">
        <v>100.0</v>
      </c>
      <c r="O227" s="40" t="s">
        <v>1370</v>
      </c>
      <c r="P227" s="40" t="s">
        <v>1371</v>
      </c>
      <c r="Q227" s="40" t="s">
        <v>1372</v>
      </c>
      <c r="R227" s="40" t="s">
        <v>1373</v>
      </c>
      <c r="S227" s="40" t="b">
        <v>0</v>
      </c>
      <c r="T227" s="40" t="s">
        <v>1373</v>
      </c>
      <c r="U227" s="40" t="s">
        <v>212</v>
      </c>
      <c r="V227" s="41">
        <v>0.1</v>
      </c>
      <c r="W227" s="41">
        <v>0.9</v>
      </c>
      <c r="X227" s="41">
        <v>0.3</v>
      </c>
      <c r="Y227" s="41">
        <v>0.5</v>
      </c>
      <c r="Z227" s="40" t="b">
        <v>0</v>
      </c>
      <c r="AA227" s="40" t="b">
        <v>1</v>
      </c>
      <c r="AB227" s="40" t="b">
        <v>0</v>
      </c>
      <c r="AC227" s="40" t="b">
        <v>0</v>
      </c>
      <c r="AD227" s="41" t="s">
        <v>5043</v>
      </c>
      <c r="AE227" s="41" t="s">
        <v>5044</v>
      </c>
      <c r="AF227" s="41">
        <v>-0.753648301</v>
      </c>
      <c r="AG227" s="41">
        <v>800.1252</v>
      </c>
      <c r="AH227" s="42">
        <v>1.06E72</v>
      </c>
      <c r="AI227" s="41">
        <v>-0.15508</v>
      </c>
      <c r="AJ227" s="40" t="s">
        <v>5045</v>
      </c>
      <c r="AK227" s="40" t="s">
        <v>5046</v>
      </c>
      <c r="AL227" s="41">
        <v>20000.0</v>
      </c>
      <c r="AM227" s="40" t="s">
        <v>216</v>
      </c>
      <c r="AN227" s="40" t="s">
        <v>1383</v>
      </c>
      <c r="AO227" s="40" t="s">
        <v>3513</v>
      </c>
      <c r="AP227" s="40" t="s">
        <v>5047</v>
      </c>
      <c r="AQ227" s="40" t="s">
        <v>5048</v>
      </c>
      <c r="AR227" s="40" t="s">
        <v>5049</v>
      </c>
      <c r="AS227" s="42">
        <v>1.0E239</v>
      </c>
    </row>
    <row r="228">
      <c r="A228" s="41">
        <v>41.0</v>
      </c>
      <c r="B228" s="42">
        <v>1.67E9</v>
      </c>
      <c r="C228" s="41">
        <v>791981.0</v>
      </c>
      <c r="D228" s="40" t="s">
        <v>891</v>
      </c>
      <c r="E228" s="41" t="str">
        <f>IFERROR(__xludf.DUMMYFUNCTION("split(split(D228,""Instance_"", FALSE),"".mat"",false)"),"240_2")</f>
        <v>240_2</v>
      </c>
      <c r="F228" s="41">
        <v>240.0</v>
      </c>
      <c r="G228" s="41">
        <v>60.0</v>
      </c>
      <c r="H228" s="41">
        <v>120.0</v>
      </c>
      <c r="I228" s="41">
        <v>-0.65246</v>
      </c>
      <c r="J228" s="41">
        <v>20000.0</v>
      </c>
      <c r="K228" s="41">
        <v>10000.0</v>
      </c>
      <c r="L228" s="41">
        <v>3600.0</v>
      </c>
      <c r="M228" s="41">
        <v>1800.0</v>
      </c>
      <c r="N228" s="41">
        <v>100.0</v>
      </c>
      <c r="O228" s="40" t="s">
        <v>1370</v>
      </c>
      <c r="P228" s="40" t="s">
        <v>1371</v>
      </c>
      <c r="Q228" s="40" t="s">
        <v>1372</v>
      </c>
      <c r="R228" s="40" t="s">
        <v>1373</v>
      </c>
      <c r="S228" s="40" t="b">
        <v>0</v>
      </c>
      <c r="T228" s="40" t="s">
        <v>1373</v>
      </c>
      <c r="U228" s="40" t="s">
        <v>212</v>
      </c>
      <c r="V228" s="41">
        <v>0.1</v>
      </c>
      <c r="W228" s="41">
        <v>0.9</v>
      </c>
      <c r="X228" s="41">
        <v>0.3</v>
      </c>
      <c r="Y228" s="41">
        <v>0.5</v>
      </c>
      <c r="Z228" s="40" t="b">
        <v>0</v>
      </c>
      <c r="AA228" s="40" t="b">
        <v>1</v>
      </c>
      <c r="AB228" s="40" t="b">
        <v>0</v>
      </c>
      <c r="AC228" s="40" t="b">
        <v>0</v>
      </c>
      <c r="AD228" s="41" t="s">
        <v>4981</v>
      </c>
      <c r="AE228" s="41" t="s">
        <v>5050</v>
      </c>
      <c r="AF228" s="41">
        <v>-0.741448957</v>
      </c>
      <c r="AG228" s="41">
        <v>799.5104</v>
      </c>
      <c r="AH228" s="42">
        <v>9.98E71</v>
      </c>
      <c r="AI228" s="41">
        <v>-0.13639</v>
      </c>
      <c r="AJ228" s="40" t="s">
        <v>5051</v>
      </c>
      <c r="AK228" s="40" t="s">
        <v>5052</v>
      </c>
      <c r="AL228" s="41">
        <v>20000.0</v>
      </c>
      <c r="AM228" s="40" t="s">
        <v>216</v>
      </c>
      <c r="AN228" s="40" t="s">
        <v>1383</v>
      </c>
      <c r="AO228" s="40" t="s">
        <v>3513</v>
      </c>
      <c r="AP228" s="40" t="s">
        <v>5053</v>
      </c>
      <c r="AQ228" s="40" t="s">
        <v>5054</v>
      </c>
      <c r="AR228" s="40" t="s">
        <v>5055</v>
      </c>
      <c r="AS228" s="42">
        <v>1.0E239</v>
      </c>
    </row>
    <row r="229">
      <c r="A229" s="41">
        <v>46.0</v>
      </c>
      <c r="B229" s="42">
        <v>1.67E9</v>
      </c>
      <c r="C229" s="41">
        <v>140601.0</v>
      </c>
      <c r="D229" s="40" t="s">
        <v>891</v>
      </c>
      <c r="E229" s="41" t="str">
        <f>IFERROR(__xludf.DUMMYFUNCTION("split(split(D229,""Instance_"", FALSE),"".mat"",false)"),"240_2")</f>
        <v>240_2</v>
      </c>
      <c r="F229" s="41">
        <v>240.0</v>
      </c>
      <c r="G229" s="41">
        <v>60.0</v>
      </c>
      <c r="H229" s="41">
        <v>120.0</v>
      </c>
      <c r="I229" s="41">
        <v>-0.65246</v>
      </c>
      <c r="J229" s="41">
        <v>20000.0</v>
      </c>
      <c r="K229" s="41">
        <v>10000.0</v>
      </c>
      <c r="L229" s="41">
        <v>3600.0</v>
      </c>
      <c r="M229" s="41">
        <v>1800.0</v>
      </c>
      <c r="N229" s="41">
        <v>100.0</v>
      </c>
      <c r="O229" s="40" t="s">
        <v>1370</v>
      </c>
      <c r="P229" s="40" t="s">
        <v>1371</v>
      </c>
      <c r="Q229" s="40" t="s">
        <v>1372</v>
      </c>
      <c r="R229" s="40" t="s">
        <v>1373</v>
      </c>
      <c r="S229" s="40" t="b">
        <v>0</v>
      </c>
      <c r="T229" s="40" t="s">
        <v>1373</v>
      </c>
      <c r="U229" s="40" t="s">
        <v>212</v>
      </c>
      <c r="V229" s="41">
        <v>0.1</v>
      </c>
      <c r="W229" s="41">
        <v>0.9</v>
      </c>
      <c r="X229" s="41">
        <v>0.3</v>
      </c>
      <c r="Y229" s="41">
        <v>0.5</v>
      </c>
      <c r="Z229" s="40" t="b">
        <v>0</v>
      </c>
      <c r="AA229" s="40" t="b">
        <v>1</v>
      </c>
      <c r="AB229" s="40" t="b">
        <v>0</v>
      </c>
      <c r="AC229" s="40" t="b">
        <v>0</v>
      </c>
      <c r="AD229" s="41" t="s">
        <v>5056</v>
      </c>
      <c r="AE229" s="41" t="s">
        <v>5057</v>
      </c>
      <c r="AF229" s="41">
        <v>-0.611455764</v>
      </c>
      <c r="AG229" s="41">
        <v>800.1113</v>
      </c>
      <c r="AH229" s="42">
        <v>1.25E72</v>
      </c>
      <c r="AI229" s="41">
        <v>0.062848</v>
      </c>
      <c r="AJ229" s="40" t="s">
        <v>5058</v>
      </c>
      <c r="AK229" s="40" t="s">
        <v>5059</v>
      </c>
      <c r="AL229" s="41">
        <v>20000.0</v>
      </c>
      <c r="AM229" s="40" t="s">
        <v>216</v>
      </c>
      <c r="AN229" s="40" t="s">
        <v>1383</v>
      </c>
      <c r="AO229" s="40" t="s">
        <v>3513</v>
      </c>
      <c r="AP229" s="40" t="s">
        <v>5060</v>
      </c>
      <c r="AQ229" s="40" t="s">
        <v>5061</v>
      </c>
      <c r="AR229" s="40" t="s">
        <v>5062</v>
      </c>
      <c r="AS229" s="42">
        <v>1.0E239</v>
      </c>
    </row>
    <row r="230">
      <c r="A230" s="41">
        <v>48.0</v>
      </c>
      <c r="B230" s="42">
        <v>1.67E9</v>
      </c>
      <c r="C230" s="41">
        <v>728274.0</v>
      </c>
      <c r="D230" s="40" t="s">
        <v>891</v>
      </c>
      <c r="E230" s="41" t="str">
        <f>IFERROR(__xludf.DUMMYFUNCTION("split(split(D230,""Instance_"", FALSE),"".mat"",false)"),"240_2")</f>
        <v>240_2</v>
      </c>
      <c r="F230" s="41">
        <v>240.0</v>
      </c>
      <c r="G230" s="41">
        <v>60.0</v>
      </c>
      <c r="H230" s="41">
        <v>120.0</v>
      </c>
      <c r="I230" s="41">
        <v>-0.65246</v>
      </c>
      <c r="J230" s="41">
        <v>20000.0</v>
      </c>
      <c r="K230" s="41">
        <v>10000.0</v>
      </c>
      <c r="L230" s="41">
        <v>3600.0</v>
      </c>
      <c r="M230" s="41">
        <v>1800.0</v>
      </c>
      <c r="N230" s="41">
        <v>100.0</v>
      </c>
      <c r="O230" s="40" t="s">
        <v>1370</v>
      </c>
      <c r="P230" s="40" t="s">
        <v>1371</v>
      </c>
      <c r="Q230" s="40" t="s">
        <v>1372</v>
      </c>
      <c r="R230" s="40" t="s">
        <v>1373</v>
      </c>
      <c r="S230" s="40" t="b">
        <v>0</v>
      </c>
      <c r="T230" s="40" t="s">
        <v>1373</v>
      </c>
      <c r="U230" s="40" t="s">
        <v>212</v>
      </c>
      <c r="V230" s="41">
        <v>0.1</v>
      </c>
      <c r="W230" s="41">
        <v>0.9</v>
      </c>
      <c r="X230" s="41">
        <v>0.3</v>
      </c>
      <c r="Y230" s="41">
        <v>0.5</v>
      </c>
      <c r="Z230" s="40" t="b">
        <v>0</v>
      </c>
      <c r="AA230" s="40" t="b">
        <v>1</v>
      </c>
      <c r="AB230" s="40" t="b">
        <v>0</v>
      </c>
      <c r="AC230" s="40" t="b">
        <v>0</v>
      </c>
      <c r="AD230" s="41" t="s">
        <v>5063</v>
      </c>
      <c r="AE230" s="41" t="s">
        <v>5064</v>
      </c>
      <c r="AF230" s="41">
        <v>-0.559477783</v>
      </c>
      <c r="AG230" s="41">
        <v>800.2245</v>
      </c>
      <c r="AH230" s="42">
        <v>1.04E72</v>
      </c>
      <c r="AI230" s="41">
        <v>0.142513</v>
      </c>
      <c r="AJ230" s="40" t="s">
        <v>5065</v>
      </c>
      <c r="AK230" s="40" t="s">
        <v>5066</v>
      </c>
      <c r="AL230" s="41">
        <v>20000.0</v>
      </c>
      <c r="AM230" s="40" t="s">
        <v>216</v>
      </c>
      <c r="AN230" s="40" t="s">
        <v>1383</v>
      </c>
      <c r="AO230" s="40" t="s">
        <v>3513</v>
      </c>
      <c r="AP230" s="40" t="s">
        <v>5067</v>
      </c>
      <c r="AQ230" s="40" t="s">
        <v>5068</v>
      </c>
      <c r="AR230" s="40" t="s">
        <v>5069</v>
      </c>
      <c r="AS230" s="42">
        <v>1.0E239</v>
      </c>
    </row>
    <row r="231">
      <c r="A231" s="41">
        <v>42.0</v>
      </c>
      <c r="B231" s="42">
        <v>1.67E9</v>
      </c>
      <c r="C231" s="41">
        <v>926886.0</v>
      </c>
      <c r="D231" s="40" t="s">
        <v>891</v>
      </c>
      <c r="E231" s="41" t="str">
        <f>IFERROR(__xludf.DUMMYFUNCTION("split(split(D231,""Instance_"", FALSE),"".mat"",false)"),"240_2")</f>
        <v>240_2</v>
      </c>
      <c r="F231" s="41">
        <v>240.0</v>
      </c>
      <c r="G231" s="41">
        <v>60.0</v>
      </c>
      <c r="H231" s="41">
        <v>120.0</v>
      </c>
      <c r="I231" s="41">
        <v>-0.65246</v>
      </c>
      <c r="J231" s="41">
        <v>20000.0</v>
      </c>
      <c r="K231" s="41">
        <v>10000.0</v>
      </c>
      <c r="L231" s="41">
        <v>3600.0</v>
      </c>
      <c r="M231" s="41">
        <v>1800.0</v>
      </c>
      <c r="N231" s="41">
        <v>100.0</v>
      </c>
      <c r="O231" s="40" t="s">
        <v>1370</v>
      </c>
      <c r="P231" s="40" t="s">
        <v>1371</v>
      </c>
      <c r="Q231" s="40" t="s">
        <v>1372</v>
      </c>
      <c r="R231" s="40" t="s">
        <v>1373</v>
      </c>
      <c r="S231" s="40" t="b">
        <v>0</v>
      </c>
      <c r="T231" s="40" t="s">
        <v>1373</v>
      </c>
      <c r="U231" s="40" t="s">
        <v>212</v>
      </c>
      <c r="V231" s="41">
        <v>0.1</v>
      </c>
      <c r="W231" s="41">
        <v>0.9</v>
      </c>
      <c r="X231" s="41">
        <v>0.3</v>
      </c>
      <c r="Y231" s="41">
        <v>0.5</v>
      </c>
      <c r="Z231" s="40" t="b">
        <v>0</v>
      </c>
      <c r="AA231" s="40" t="b">
        <v>1</v>
      </c>
      <c r="AB231" s="40" t="b">
        <v>0</v>
      </c>
      <c r="AC231" s="40" t="b">
        <v>0</v>
      </c>
      <c r="AD231" s="41" t="s">
        <v>5070</v>
      </c>
      <c r="AE231" s="41" t="s">
        <v>5071</v>
      </c>
      <c r="AF231" s="41">
        <v>-0.53542133</v>
      </c>
      <c r="AG231" s="41">
        <v>799.4925</v>
      </c>
      <c r="AH231" s="42">
        <v>1.02E72</v>
      </c>
      <c r="AI231" s="41">
        <v>0.179383</v>
      </c>
      <c r="AJ231" s="40" t="s">
        <v>5072</v>
      </c>
      <c r="AK231" s="40" t="s">
        <v>5073</v>
      </c>
      <c r="AL231" s="41">
        <v>20000.0</v>
      </c>
      <c r="AM231" s="40" t="s">
        <v>216</v>
      </c>
      <c r="AN231" s="40" t="s">
        <v>1383</v>
      </c>
      <c r="AO231" s="40" t="s">
        <v>3513</v>
      </c>
      <c r="AP231" s="40" t="s">
        <v>5074</v>
      </c>
      <c r="AQ231" s="40" t="s">
        <v>5075</v>
      </c>
      <c r="AR231" s="40" t="s">
        <v>5076</v>
      </c>
      <c r="AS231" s="42">
        <v>1.0E239</v>
      </c>
    </row>
    <row r="232">
      <c r="A232" s="41">
        <v>56.0</v>
      </c>
      <c r="B232" s="42">
        <v>1.67E9</v>
      </c>
      <c r="C232" s="41">
        <v>253555.0</v>
      </c>
      <c r="D232" s="40" t="s">
        <v>912</v>
      </c>
      <c r="E232" s="41" t="str">
        <f>IFERROR(__xludf.DUMMYFUNCTION("split(split(D232,""Instance_"", FALSE),"".mat"",false)"),"240_3")</f>
        <v>240_3</v>
      </c>
      <c r="F232" s="41">
        <v>240.0</v>
      </c>
      <c r="G232" s="41">
        <v>60.0</v>
      </c>
      <c r="H232" s="41">
        <v>120.0</v>
      </c>
      <c r="I232" s="41">
        <v>-0.74544</v>
      </c>
      <c r="J232" s="41">
        <v>20000.0</v>
      </c>
      <c r="K232" s="41">
        <v>10000.0</v>
      </c>
      <c r="L232" s="41">
        <v>3600.0</v>
      </c>
      <c r="M232" s="41">
        <v>1800.0</v>
      </c>
      <c r="N232" s="41">
        <v>100.0</v>
      </c>
      <c r="O232" s="40" t="s">
        <v>1370</v>
      </c>
      <c r="P232" s="40" t="s">
        <v>1371</v>
      </c>
      <c r="Q232" s="40" t="s">
        <v>1372</v>
      </c>
      <c r="R232" s="40" t="s">
        <v>1373</v>
      </c>
      <c r="S232" s="40" t="b">
        <v>0</v>
      </c>
      <c r="T232" s="40" t="s">
        <v>1373</v>
      </c>
      <c r="U232" s="40" t="s">
        <v>212</v>
      </c>
      <c r="V232" s="41">
        <v>0.1</v>
      </c>
      <c r="W232" s="41">
        <v>0.9</v>
      </c>
      <c r="X232" s="41">
        <v>0.3</v>
      </c>
      <c r="Y232" s="41">
        <v>0.5</v>
      </c>
      <c r="Z232" s="40" t="b">
        <v>0</v>
      </c>
      <c r="AA232" s="40" t="b">
        <v>1</v>
      </c>
      <c r="AB232" s="40" t="b">
        <v>0</v>
      </c>
      <c r="AC232" s="40" t="b">
        <v>0</v>
      </c>
      <c r="AD232" s="41" t="s">
        <v>5077</v>
      </c>
      <c r="AE232" s="41" t="s">
        <v>5078</v>
      </c>
      <c r="AF232" s="41">
        <v>-1.075388917</v>
      </c>
      <c r="AG232" s="41">
        <v>798.2377</v>
      </c>
      <c r="AH232" s="42">
        <v>8.08E71</v>
      </c>
      <c r="AI232" s="41">
        <v>-0.44263</v>
      </c>
      <c r="AJ232" s="40" t="s">
        <v>5079</v>
      </c>
      <c r="AK232" s="40" t="s">
        <v>5080</v>
      </c>
      <c r="AL232" s="41">
        <v>20000.0</v>
      </c>
      <c r="AM232" s="40" t="s">
        <v>216</v>
      </c>
      <c r="AN232" s="40" t="s">
        <v>1383</v>
      </c>
      <c r="AO232" s="40" t="s">
        <v>3513</v>
      </c>
      <c r="AP232" s="40" t="s">
        <v>5081</v>
      </c>
      <c r="AQ232" s="40" t="s">
        <v>5082</v>
      </c>
      <c r="AR232" s="40" t="s">
        <v>5083</v>
      </c>
      <c r="AS232" s="42">
        <v>1.1E238</v>
      </c>
    </row>
    <row r="233">
      <c r="A233" s="41">
        <v>53.0</v>
      </c>
      <c r="B233" s="42">
        <v>1.67E9</v>
      </c>
      <c r="C233" s="41">
        <v>895314.0</v>
      </c>
      <c r="D233" s="40" t="s">
        <v>912</v>
      </c>
      <c r="E233" s="41" t="str">
        <f>IFERROR(__xludf.DUMMYFUNCTION("split(split(D233,""Instance_"", FALSE),"".mat"",false)"),"240_3")</f>
        <v>240_3</v>
      </c>
      <c r="F233" s="41">
        <v>240.0</v>
      </c>
      <c r="G233" s="41">
        <v>60.0</v>
      </c>
      <c r="H233" s="41">
        <v>120.0</v>
      </c>
      <c r="I233" s="41">
        <v>-0.74544</v>
      </c>
      <c r="J233" s="41">
        <v>20000.0</v>
      </c>
      <c r="K233" s="41">
        <v>10000.0</v>
      </c>
      <c r="L233" s="41">
        <v>3600.0</v>
      </c>
      <c r="M233" s="41">
        <v>1800.0</v>
      </c>
      <c r="N233" s="41">
        <v>100.0</v>
      </c>
      <c r="O233" s="40" t="s">
        <v>1370</v>
      </c>
      <c r="P233" s="40" t="s">
        <v>1371</v>
      </c>
      <c r="Q233" s="40" t="s">
        <v>1372</v>
      </c>
      <c r="R233" s="40" t="s">
        <v>1373</v>
      </c>
      <c r="S233" s="40" t="b">
        <v>0</v>
      </c>
      <c r="T233" s="40" t="s">
        <v>1373</v>
      </c>
      <c r="U233" s="40" t="s">
        <v>212</v>
      </c>
      <c r="V233" s="41">
        <v>0.1</v>
      </c>
      <c r="W233" s="41">
        <v>0.9</v>
      </c>
      <c r="X233" s="41">
        <v>0.3</v>
      </c>
      <c r="Y233" s="41">
        <v>0.5</v>
      </c>
      <c r="Z233" s="40" t="b">
        <v>0</v>
      </c>
      <c r="AA233" s="40" t="b">
        <v>1</v>
      </c>
      <c r="AB233" s="40" t="b">
        <v>0</v>
      </c>
      <c r="AC233" s="40" t="b">
        <v>0</v>
      </c>
      <c r="AD233" s="41" t="s">
        <v>5084</v>
      </c>
      <c r="AE233" s="41" t="s">
        <v>5085</v>
      </c>
      <c r="AF233" s="41">
        <v>-1.014978239</v>
      </c>
      <c r="AG233" s="41">
        <v>799.1974</v>
      </c>
      <c r="AH233" s="42">
        <v>1.25E72</v>
      </c>
      <c r="AI233" s="41">
        <v>-0.36159</v>
      </c>
      <c r="AJ233" s="40" t="s">
        <v>5086</v>
      </c>
      <c r="AK233" s="40" t="s">
        <v>5087</v>
      </c>
      <c r="AL233" s="41">
        <v>20000.0</v>
      </c>
      <c r="AM233" s="40" t="s">
        <v>216</v>
      </c>
      <c r="AN233" s="40" t="s">
        <v>1383</v>
      </c>
      <c r="AO233" s="40" t="s">
        <v>3513</v>
      </c>
      <c r="AP233" s="40" t="s">
        <v>5088</v>
      </c>
      <c r="AQ233" s="40" t="s">
        <v>5089</v>
      </c>
      <c r="AR233" s="40" t="s">
        <v>5090</v>
      </c>
      <c r="AS233" s="42">
        <v>1.0E239</v>
      </c>
    </row>
    <row r="234">
      <c r="A234" s="41">
        <v>54.0</v>
      </c>
      <c r="B234" s="42">
        <v>1.67E9</v>
      </c>
      <c r="C234" s="41">
        <v>853401.0</v>
      </c>
      <c r="D234" s="40" t="s">
        <v>912</v>
      </c>
      <c r="E234" s="41" t="str">
        <f>IFERROR(__xludf.DUMMYFUNCTION("split(split(D234,""Instance_"", FALSE),"".mat"",false)"),"240_3")</f>
        <v>240_3</v>
      </c>
      <c r="F234" s="41">
        <v>240.0</v>
      </c>
      <c r="G234" s="41">
        <v>60.0</v>
      </c>
      <c r="H234" s="41">
        <v>120.0</v>
      </c>
      <c r="I234" s="41">
        <v>-0.74544</v>
      </c>
      <c r="J234" s="41">
        <v>20000.0</v>
      </c>
      <c r="K234" s="41">
        <v>10000.0</v>
      </c>
      <c r="L234" s="41">
        <v>3600.0</v>
      </c>
      <c r="M234" s="41">
        <v>1800.0</v>
      </c>
      <c r="N234" s="41">
        <v>100.0</v>
      </c>
      <c r="O234" s="40" t="s">
        <v>1370</v>
      </c>
      <c r="P234" s="40" t="s">
        <v>1371</v>
      </c>
      <c r="Q234" s="40" t="s">
        <v>1372</v>
      </c>
      <c r="R234" s="40" t="s">
        <v>1373</v>
      </c>
      <c r="S234" s="40" t="b">
        <v>0</v>
      </c>
      <c r="T234" s="40" t="s">
        <v>1373</v>
      </c>
      <c r="U234" s="40" t="s">
        <v>212</v>
      </c>
      <c r="V234" s="41">
        <v>0.1</v>
      </c>
      <c r="W234" s="41">
        <v>0.9</v>
      </c>
      <c r="X234" s="41">
        <v>0.3</v>
      </c>
      <c r="Y234" s="41">
        <v>0.5</v>
      </c>
      <c r="Z234" s="40" t="b">
        <v>0</v>
      </c>
      <c r="AA234" s="40" t="b">
        <v>1</v>
      </c>
      <c r="AB234" s="40" t="b">
        <v>0</v>
      </c>
      <c r="AC234" s="40" t="b">
        <v>0</v>
      </c>
      <c r="AD234" s="41" t="s">
        <v>5091</v>
      </c>
      <c r="AE234" s="41" t="s">
        <v>5092</v>
      </c>
      <c r="AF234" s="41">
        <v>-0.980551023</v>
      </c>
      <c r="AG234" s="41">
        <v>800.4445</v>
      </c>
      <c r="AH234" s="42">
        <v>1.06E72</v>
      </c>
      <c r="AI234" s="41">
        <v>-0.3154</v>
      </c>
      <c r="AJ234" s="40" t="s">
        <v>5093</v>
      </c>
      <c r="AK234" s="40" t="s">
        <v>5094</v>
      </c>
      <c r="AL234" s="41">
        <v>20000.0</v>
      </c>
      <c r="AM234" s="40" t="s">
        <v>216</v>
      </c>
      <c r="AN234" s="40" t="s">
        <v>1383</v>
      </c>
      <c r="AO234" s="40" t="s">
        <v>3513</v>
      </c>
      <c r="AP234" s="40" t="s">
        <v>5095</v>
      </c>
      <c r="AQ234" s="40" t="s">
        <v>5096</v>
      </c>
      <c r="AR234" s="40" t="s">
        <v>5097</v>
      </c>
      <c r="AS234" s="42">
        <v>1.0E239</v>
      </c>
    </row>
    <row r="235">
      <c r="A235" s="41">
        <v>55.0</v>
      </c>
      <c r="B235" s="42">
        <v>1.67E9</v>
      </c>
      <c r="C235" s="41">
        <v>125636.0</v>
      </c>
      <c r="D235" s="40" t="s">
        <v>912</v>
      </c>
      <c r="E235" s="41" t="str">
        <f>IFERROR(__xludf.DUMMYFUNCTION("split(split(D235,""Instance_"", FALSE),"".mat"",false)"),"240_3")</f>
        <v>240_3</v>
      </c>
      <c r="F235" s="41">
        <v>240.0</v>
      </c>
      <c r="G235" s="41">
        <v>60.0</v>
      </c>
      <c r="H235" s="41">
        <v>120.0</v>
      </c>
      <c r="I235" s="41">
        <v>-0.74544</v>
      </c>
      <c r="J235" s="41">
        <v>20000.0</v>
      </c>
      <c r="K235" s="41">
        <v>10000.0</v>
      </c>
      <c r="L235" s="41">
        <v>3600.0</v>
      </c>
      <c r="M235" s="41">
        <v>1800.0</v>
      </c>
      <c r="N235" s="41">
        <v>100.0</v>
      </c>
      <c r="O235" s="40" t="s">
        <v>1370</v>
      </c>
      <c r="P235" s="40" t="s">
        <v>1371</v>
      </c>
      <c r="Q235" s="40" t="s">
        <v>1372</v>
      </c>
      <c r="R235" s="40" t="s">
        <v>1373</v>
      </c>
      <c r="S235" s="40" t="b">
        <v>0</v>
      </c>
      <c r="T235" s="40" t="s">
        <v>1373</v>
      </c>
      <c r="U235" s="40" t="s">
        <v>212</v>
      </c>
      <c r="V235" s="41">
        <v>0.1</v>
      </c>
      <c r="W235" s="41">
        <v>0.9</v>
      </c>
      <c r="X235" s="41">
        <v>0.3</v>
      </c>
      <c r="Y235" s="41">
        <v>0.5</v>
      </c>
      <c r="Z235" s="40" t="b">
        <v>0</v>
      </c>
      <c r="AA235" s="40" t="b">
        <v>1</v>
      </c>
      <c r="AB235" s="40" t="b">
        <v>0</v>
      </c>
      <c r="AC235" s="40" t="b">
        <v>0</v>
      </c>
      <c r="AD235" s="41" t="s">
        <v>5098</v>
      </c>
      <c r="AE235" s="41" t="s">
        <v>5099</v>
      </c>
      <c r="AF235" s="41">
        <v>-0.953232208</v>
      </c>
      <c r="AG235" s="41">
        <v>795.8561</v>
      </c>
      <c r="AH235" s="42">
        <v>1.08E72</v>
      </c>
      <c r="AI235" s="41">
        <v>-0.27875</v>
      </c>
      <c r="AJ235" s="40" t="s">
        <v>5100</v>
      </c>
      <c r="AK235" s="40" t="s">
        <v>5101</v>
      </c>
      <c r="AL235" s="41">
        <v>20000.0</v>
      </c>
      <c r="AM235" s="40" t="s">
        <v>216</v>
      </c>
      <c r="AN235" s="40" t="s">
        <v>1383</v>
      </c>
      <c r="AO235" s="40" t="s">
        <v>3513</v>
      </c>
      <c r="AP235" s="40" t="s">
        <v>5102</v>
      </c>
      <c r="AQ235" s="40" t="s">
        <v>5103</v>
      </c>
      <c r="AR235" s="40" t="s">
        <v>5104</v>
      </c>
      <c r="AS235" s="42">
        <v>1.0E239</v>
      </c>
    </row>
    <row r="236">
      <c r="A236" s="41">
        <v>58.0</v>
      </c>
      <c r="B236" s="42">
        <v>1.67E9</v>
      </c>
      <c r="C236" s="41">
        <v>443522.0</v>
      </c>
      <c r="D236" s="40" t="s">
        <v>912</v>
      </c>
      <c r="E236" s="41" t="str">
        <f>IFERROR(__xludf.DUMMYFUNCTION("split(split(D236,""Instance_"", FALSE),"".mat"",false)"),"240_3")</f>
        <v>240_3</v>
      </c>
      <c r="F236" s="41">
        <v>240.0</v>
      </c>
      <c r="G236" s="41">
        <v>60.0</v>
      </c>
      <c r="H236" s="41">
        <v>120.0</v>
      </c>
      <c r="I236" s="41">
        <v>-0.74544</v>
      </c>
      <c r="J236" s="41">
        <v>20000.0</v>
      </c>
      <c r="K236" s="41">
        <v>10000.0</v>
      </c>
      <c r="L236" s="41">
        <v>3600.0</v>
      </c>
      <c r="M236" s="41">
        <v>1800.0</v>
      </c>
      <c r="N236" s="41">
        <v>100.0</v>
      </c>
      <c r="O236" s="40" t="s">
        <v>1370</v>
      </c>
      <c r="P236" s="40" t="s">
        <v>1371</v>
      </c>
      <c r="Q236" s="40" t="s">
        <v>1372</v>
      </c>
      <c r="R236" s="40" t="s">
        <v>1373</v>
      </c>
      <c r="S236" s="40" t="b">
        <v>0</v>
      </c>
      <c r="T236" s="40" t="s">
        <v>1373</v>
      </c>
      <c r="U236" s="40" t="s">
        <v>212</v>
      </c>
      <c r="V236" s="41">
        <v>0.1</v>
      </c>
      <c r="W236" s="41">
        <v>0.9</v>
      </c>
      <c r="X236" s="41">
        <v>0.3</v>
      </c>
      <c r="Y236" s="41">
        <v>0.5</v>
      </c>
      <c r="Z236" s="40" t="b">
        <v>0</v>
      </c>
      <c r="AA236" s="40" t="b">
        <v>1</v>
      </c>
      <c r="AB236" s="40" t="b">
        <v>0</v>
      </c>
      <c r="AC236" s="40" t="b">
        <v>0</v>
      </c>
      <c r="AD236" s="41" t="s">
        <v>5105</v>
      </c>
      <c r="AE236" s="41" t="s">
        <v>5106</v>
      </c>
      <c r="AF236" s="41">
        <v>-0.9419034</v>
      </c>
      <c r="AG236" s="41">
        <v>801.0677</v>
      </c>
      <c r="AH236" s="42">
        <v>6.53E71</v>
      </c>
      <c r="AI236" s="41">
        <v>-0.26356</v>
      </c>
      <c r="AJ236" s="40" t="s">
        <v>5107</v>
      </c>
      <c r="AK236" s="40" t="s">
        <v>5108</v>
      </c>
      <c r="AL236" s="41">
        <v>20000.0</v>
      </c>
      <c r="AM236" s="40" t="s">
        <v>216</v>
      </c>
      <c r="AN236" s="40" t="s">
        <v>1383</v>
      </c>
      <c r="AO236" s="40" t="s">
        <v>3513</v>
      </c>
      <c r="AP236" s="40" t="s">
        <v>5109</v>
      </c>
      <c r="AQ236" s="40" t="s">
        <v>5110</v>
      </c>
      <c r="AR236" s="40" t="s">
        <v>5111</v>
      </c>
      <c r="AS236" s="42">
        <v>1.0E238</v>
      </c>
    </row>
    <row r="237">
      <c r="A237" s="41">
        <v>51.0</v>
      </c>
      <c r="B237" s="42">
        <v>1.67E9</v>
      </c>
      <c r="C237" s="41">
        <v>492171.0</v>
      </c>
      <c r="D237" s="40" t="s">
        <v>912</v>
      </c>
      <c r="E237" s="41" t="str">
        <f>IFERROR(__xludf.DUMMYFUNCTION("split(split(D237,""Instance_"", FALSE),"".mat"",false)"),"240_3")</f>
        <v>240_3</v>
      </c>
      <c r="F237" s="41">
        <v>240.0</v>
      </c>
      <c r="G237" s="41">
        <v>60.0</v>
      </c>
      <c r="H237" s="41">
        <v>120.0</v>
      </c>
      <c r="I237" s="41">
        <v>-0.74544</v>
      </c>
      <c r="J237" s="41">
        <v>20000.0</v>
      </c>
      <c r="K237" s="41">
        <v>10000.0</v>
      </c>
      <c r="L237" s="41">
        <v>3600.0</v>
      </c>
      <c r="M237" s="41">
        <v>1800.0</v>
      </c>
      <c r="N237" s="41">
        <v>100.0</v>
      </c>
      <c r="O237" s="40" t="s">
        <v>1370</v>
      </c>
      <c r="P237" s="40" t="s">
        <v>1371</v>
      </c>
      <c r="Q237" s="40" t="s">
        <v>1372</v>
      </c>
      <c r="R237" s="40" t="s">
        <v>1373</v>
      </c>
      <c r="S237" s="40" t="b">
        <v>0</v>
      </c>
      <c r="T237" s="40" t="s">
        <v>1373</v>
      </c>
      <c r="U237" s="40" t="s">
        <v>212</v>
      </c>
      <c r="V237" s="41">
        <v>0.1</v>
      </c>
      <c r="W237" s="41">
        <v>0.9</v>
      </c>
      <c r="X237" s="41">
        <v>0.3</v>
      </c>
      <c r="Y237" s="41">
        <v>0.5</v>
      </c>
      <c r="Z237" s="40" t="b">
        <v>0</v>
      </c>
      <c r="AA237" s="40" t="b">
        <v>1</v>
      </c>
      <c r="AB237" s="40" t="b">
        <v>0</v>
      </c>
      <c r="AC237" s="40" t="b">
        <v>0</v>
      </c>
      <c r="AD237" s="41" t="s">
        <v>5112</v>
      </c>
      <c r="AE237" s="41" t="s">
        <v>5113</v>
      </c>
      <c r="AF237" s="41">
        <v>-0.919724423</v>
      </c>
      <c r="AG237" s="41">
        <v>798.8045</v>
      </c>
      <c r="AH237" s="42">
        <v>2.76E71</v>
      </c>
      <c r="AI237" s="41">
        <v>-0.2338</v>
      </c>
      <c r="AJ237" s="40" t="s">
        <v>5114</v>
      </c>
      <c r="AK237" s="40" t="s">
        <v>5115</v>
      </c>
      <c r="AL237" s="41">
        <v>20000.0</v>
      </c>
      <c r="AM237" s="40" t="s">
        <v>216</v>
      </c>
      <c r="AN237" s="40" t="s">
        <v>1383</v>
      </c>
      <c r="AO237" s="40" t="s">
        <v>3513</v>
      </c>
      <c r="AP237" s="40" t="s">
        <v>5116</v>
      </c>
      <c r="AQ237" s="40" t="s">
        <v>5117</v>
      </c>
      <c r="AR237" s="40" t="s">
        <v>5118</v>
      </c>
      <c r="AS237" s="42">
        <v>1.0E237</v>
      </c>
    </row>
    <row r="238">
      <c r="A238" s="41">
        <v>57.0</v>
      </c>
      <c r="B238" s="42">
        <v>1.67E9</v>
      </c>
      <c r="C238" s="41">
        <v>171216.0</v>
      </c>
      <c r="D238" s="40" t="s">
        <v>912</v>
      </c>
      <c r="E238" s="41" t="str">
        <f>IFERROR(__xludf.DUMMYFUNCTION("split(split(D238,""Instance_"", FALSE),"".mat"",false)"),"240_3")</f>
        <v>240_3</v>
      </c>
      <c r="F238" s="41">
        <v>240.0</v>
      </c>
      <c r="G238" s="41">
        <v>60.0</v>
      </c>
      <c r="H238" s="41">
        <v>120.0</v>
      </c>
      <c r="I238" s="41">
        <v>-0.74544</v>
      </c>
      <c r="J238" s="41">
        <v>20000.0</v>
      </c>
      <c r="K238" s="41">
        <v>10000.0</v>
      </c>
      <c r="L238" s="41">
        <v>3600.0</v>
      </c>
      <c r="M238" s="41">
        <v>1800.0</v>
      </c>
      <c r="N238" s="41">
        <v>100.0</v>
      </c>
      <c r="O238" s="40" t="s">
        <v>1370</v>
      </c>
      <c r="P238" s="40" t="s">
        <v>1371</v>
      </c>
      <c r="Q238" s="40" t="s">
        <v>1372</v>
      </c>
      <c r="R238" s="40" t="s">
        <v>1373</v>
      </c>
      <c r="S238" s="40" t="b">
        <v>0</v>
      </c>
      <c r="T238" s="40" t="s">
        <v>1373</v>
      </c>
      <c r="U238" s="40" t="s">
        <v>212</v>
      </c>
      <c r="V238" s="41">
        <v>0.1</v>
      </c>
      <c r="W238" s="41">
        <v>0.9</v>
      </c>
      <c r="X238" s="41">
        <v>0.3</v>
      </c>
      <c r="Y238" s="41">
        <v>0.5</v>
      </c>
      <c r="Z238" s="40" t="b">
        <v>0</v>
      </c>
      <c r="AA238" s="40" t="b">
        <v>1</v>
      </c>
      <c r="AB238" s="40" t="b">
        <v>0</v>
      </c>
      <c r="AC238" s="40" t="b">
        <v>0</v>
      </c>
      <c r="AD238" s="41" t="s">
        <v>5119</v>
      </c>
      <c r="AE238" s="41" t="s">
        <v>5120</v>
      </c>
      <c r="AF238" s="41">
        <v>-0.915101663</v>
      </c>
      <c r="AG238" s="41">
        <v>801.3203</v>
      </c>
      <c r="AH238" s="42">
        <v>1.51E72</v>
      </c>
      <c r="AI238" s="41">
        <v>-0.2276</v>
      </c>
      <c r="AJ238" s="40" t="s">
        <v>5121</v>
      </c>
      <c r="AK238" s="40" t="s">
        <v>5122</v>
      </c>
      <c r="AL238" s="41">
        <v>20000.0</v>
      </c>
      <c r="AM238" s="40" t="s">
        <v>216</v>
      </c>
      <c r="AN238" s="40" t="s">
        <v>1383</v>
      </c>
      <c r="AO238" s="40" t="s">
        <v>3513</v>
      </c>
      <c r="AP238" s="40" t="s">
        <v>5123</v>
      </c>
      <c r="AQ238" s="40" t="s">
        <v>5124</v>
      </c>
      <c r="AR238" s="40" t="s">
        <v>5125</v>
      </c>
      <c r="AS238" s="42">
        <v>1.1E239</v>
      </c>
    </row>
    <row r="239">
      <c r="A239" s="41">
        <v>52.0</v>
      </c>
      <c r="B239" s="42">
        <v>1.67E9</v>
      </c>
      <c r="C239" s="41">
        <v>750860.0</v>
      </c>
      <c r="D239" s="40" t="s">
        <v>912</v>
      </c>
      <c r="E239" s="41" t="str">
        <f>IFERROR(__xludf.DUMMYFUNCTION("split(split(D239,""Instance_"", FALSE),"".mat"",false)"),"240_3")</f>
        <v>240_3</v>
      </c>
      <c r="F239" s="41">
        <v>240.0</v>
      </c>
      <c r="G239" s="41">
        <v>60.0</v>
      </c>
      <c r="H239" s="41">
        <v>120.0</v>
      </c>
      <c r="I239" s="41">
        <v>-0.74544</v>
      </c>
      <c r="J239" s="41">
        <v>20000.0</v>
      </c>
      <c r="K239" s="41">
        <v>10000.0</v>
      </c>
      <c r="L239" s="41">
        <v>3600.0</v>
      </c>
      <c r="M239" s="41">
        <v>1800.0</v>
      </c>
      <c r="N239" s="41">
        <v>100.0</v>
      </c>
      <c r="O239" s="40" t="s">
        <v>1370</v>
      </c>
      <c r="P239" s="40" t="s">
        <v>1371</v>
      </c>
      <c r="Q239" s="40" t="s">
        <v>1372</v>
      </c>
      <c r="R239" s="40" t="s">
        <v>1373</v>
      </c>
      <c r="S239" s="40" t="b">
        <v>0</v>
      </c>
      <c r="T239" s="40" t="s">
        <v>1373</v>
      </c>
      <c r="U239" s="40" t="s">
        <v>212</v>
      </c>
      <c r="V239" s="41">
        <v>0.1</v>
      </c>
      <c r="W239" s="41">
        <v>0.9</v>
      </c>
      <c r="X239" s="41">
        <v>0.3</v>
      </c>
      <c r="Y239" s="41">
        <v>0.5</v>
      </c>
      <c r="Z239" s="40" t="b">
        <v>0</v>
      </c>
      <c r="AA239" s="40" t="b">
        <v>1</v>
      </c>
      <c r="AB239" s="40" t="b">
        <v>0</v>
      </c>
      <c r="AC239" s="40" t="b">
        <v>0</v>
      </c>
      <c r="AD239" s="41" t="s">
        <v>5126</v>
      </c>
      <c r="AE239" s="41" t="s">
        <v>5127</v>
      </c>
      <c r="AF239" s="41">
        <v>-0.908134966</v>
      </c>
      <c r="AG239" s="41">
        <v>799.3929</v>
      </c>
      <c r="AH239" s="42">
        <v>9.59E71</v>
      </c>
      <c r="AI239" s="41">
        <v>-0.21826</v>
      </c>
      <c r="AJ239" s="40" t="s">
        <v>5128</v>
      </c>
      <c r="AK239" s="40" t="s">
        <v>5129</v>
      </c>
      <c r="AL239" s="41">
        <v>20000.0</v>
      </c>
      <c r="AM239" s="40" t="s">
        <v>216</v>
      </c>
      <c r="AN239" s="40" t="s">
        <v>1383</v>
      </c>
      <c r="AO239" s="40" t="s">
        <v>3513</v>
      </c>
      <c r="AP239" s="40" t="s">
        <v>5130</v>
      </c>
      <c r="AQ239" s="40" t="s">
        <v>5131</v>
      </c>
      <c r="AR239" s="40" t="s">
        <v>5132</v>
      </c>
      <c r="AS239" s="42">
        <v>1.0E239</v>
      </c>
    </row>
    <row r="240">
      <c r="A240" s="41">
        <v>50.0</v>
      </c>
      <c r="B240" s="42">
        <v>1.67E9</v>
      </c>
      <c r="C240" s="41">
        <v>879907.0</v>
      </c>
      <c r="D240" s="40" t="s">
        <v>912</v>
      </c>
      <c r="E240" s="41" t="str">
        <f>IFERROR(__xludf.DUMMYFUNCTION("split(split(D240,""Instance_"", FALSE),"".mat"",false)"),"240_3")</f>
        <v>240_3</v>
      </c>
      <c r="F240" s="41">
        <v>240.0</v>
      </c>
      <c r="G240" s="41">
        <v>60.0</v>
      </c>
      <c r="H240" s="41">
        <v>120.0</v>
      </c>
      <c r="I240" s="41">
        <v>-0.74544</v>
      </c>
      <c r="J240" s="41">
        <v>20000.0</v>
      </c>
      <c r="K240" s="41">
        <v>10000.0</v>
      </c>
      <c r="L240" s="41">
        <v>3600.0</v>
      </c>
      <c r="M240" s="41">
        <v>1800.0</v>
      </c>
      <c r="N240" s="41">
        <v>100.0</v>
      </c>
      <c r="O240" s="40" t="s">
        <v>1370</v>
      </c>
      <c r="P240" s="40" t="s">
        <v>1371</v>
      </c>
      <c r="Q240" s="40" t="s">
        <v>1372</v>
      </c>
      <c r="R240" s="40" t="s">
        <v>1373</v>
      </c>
      <c r="S240" s="40" t="b">
        <v>0</v>
      </c>
      <c r="T240" s="40" t="s">
        <v>1373</v>
      </c>
      <c r="U240" s="40" t="s">
        <v>212</v>
      </c>
      <c r="V240" s="41">
        <v>0.1</v>
      </c>
      <c r="W240" s="41">
        <v>0.9</v>
      </c>
      <c r="X240" s="41">
        <v>0.3</v>
      </c>
      <c r="Y240" s="41">
        <v>0.5</v>
      </c>
      <c r="Z240" s="40" t="b">
        <v>0</v>
      </c>
      <c r="AA240" s="40" t="b">
        <v>1</v>
      </c>
      <c r="AB240" s="40" t="b">
        <v>0</v>
      </c>
      <c r="AC240" s="40" t="b">
        <v>0</v>
      </c>
      <c r="AD240" s="41" t="s">
        <v>5133</v>
      </c>
      <c r="AE240" s="41" t="s">
        <v>5134</v>
      </c>
      <c r="AF240" s="41">
        <v>-0.902740769</v>
      </c>
      <c r="AG240" s="41">
        <v>795.8782</v>
      </c>
      <c r="AH240" s="42">
        <v>1.62E72</v>
      </c>
      <c r="AI240" s="41">
        <v>-0.21102</v>
      </c>
      <c r="AJ240" s="40" t="s">
        <v>5135</v>
      </c>
      <c r="AK240" s="40" t="s">
        <v>5136</v>
      </c>
      <c r="AL240" s="41">
        <v>20000.0</v>
      </c>
      <c r="AM240" s="40" t="s">
        <v>216</v>
      </c>
      <c r="AN240" s="40" t="s">
        <v>1383</v>
      </c>
      <c r="AO240" s="40" t="s">
        <v>3513</v>
      </c>
      <c r="AP240" s="40" t="s">
        <v>5137</v>
      </c>
      <c r="AQ240" s="40" t="s">
        <v>5138</v>
      </c>
      <c r="AR240" s="40" t="s">
        <v>5139</v>
      </c>
      <c r="AS240" s="42">
        <v>1.1E239</v>
      </c>
    </row>
    <row r="241">
      <c r="A241" s="41">
        <v>59.0</v>
      </c>
      <c r="B241" s="42">
        <v>1.67E9</v>
      </c>
      <c r="C241" s="41">
        <v>369975.0</v>
      </c>
      <c r="D241" s="40" t="s">
        <v>912</v>
      </c>
      <c r="E241" s="41" t="str">
        <f>IFERROR(__xludf.DUMMYFUNCTION("split(split(D241,""Instance_"", FALSE),"".mat"",false)"),"240_3")</f>
        <v>240_3</v>
      </c>
      <c r="F241" s="41">
        <v>240.0</v>
      </c>
      <c r="G241" s="41">
        <v>60.0</v>
      </c>
      <c r="H241" s="41">
        <v>120.0</v>
      </c>
      <c r="I241" s="41">
        <v>-0.74544</v>
      </c>
      <c r="J241" s="41">
        <v>20000.0</v>
      </c>
      <c r="K241" s="41">
        <v>10000.0</v>
      </c>
      <c r="L241" s="41">
        <v>3600.0</v>
      </c>
      <c r="M241" s="41">
        <v>1800.0</v>
      </c>
      <c r="N241" s="41">
        <v>100.0</v>
      </c>
      <c r="O241" s="40" t="s">
        <v>1370</v>
      </c>
      <c r="P241" s="40" t="s">
        <v>1371</v>
      </c>
      <c r="Q241" s="40" t="s">
        <v>1372</v>
      </c>
      <c r="R241" s="40" t="s">
        <v>1373</v>
      </c>
      <c r="S241" s="40" t="b">
        <v>0</v>
      </c>
      <c r="T241" s="40" t="s">
        <v>1373</v>
      </c>
      <c r="U241" s="40" t="s">
        <v>212</v>
      </c>
      <c r="V241" s="41">
        <v>0.1</v>
      </c>
      <c r="W241" s="41">
        <v>0.9</v>
      </c>
      <c r="X241" s="41">
        <v>0.3</v>
      </c>
      <c r="Y241" s="41">
        <v>0.5</v>
      </c>
      <c r="Z241" s="40" t="b">
        <v>0</v>
      </c>
      <c r="AA241" s="40" t="b">
        <v>1</v>
      </c>
      <c r="AB241" s="40" t="b">
        <v>0</v>
      </c>
      <c r="AC241" s="40" t="b">
        <v>0</v>
      </c>
      <c r="AD241" s="41" t="s">
        <v>5140</v>
      </c>
      <c r="AE241" s="41" t="s">
        <v>5141</v>
      </c>
      <c r="AF241" s="41">
        <v>-0.790059877</v>
      </c>
      <c r="AG241" s="41">
        <v>800.058</v>
      </c>
      <c r="AH241" s="42">
        <v>6.21E71</v>
      </c>
      <c r="AI241" s="41">
        <v>-0.05986</v>
      </c>
      <c r="AJ241" s="40" t="s">
        <v>5142</v>
      </c>
      <c r="AK241" s="40" t="s">
        <v>5143</v>
      </c>
      <c r="AL241" s="41">
        <v>20000.0</v>
      </c>
      <c r="AM241" s="40" t="s">
        <v>216</v>
      </c>
      <c r="AN241" s="40" t="s">
        <v>1383</v>
      </c>
      <c r="AO241" s="40" t="s">
        <v>3513</v>
      </c>
      <c r="AP241" s="40" t="s">
        <v>5144</v>
      </c>
      <c r="AQ241" s="40" t="s">
        <v>5145</v>
      </c>
      <c r="AR241" s="40" t="s">
        <v>5146</v>
      </c>
      <c r="AS241" s="42">
        <v>1.0E238</v>
      </c>
    </row>
    <row r="242">
      <c r="A242" s="41">
        <v>60.0</v>
      </c>
      <c r="B242" s="42">
        <v>1.67E9</v>
      </c>
      <c r="C242" s="41">
        <v>970749.0</v>
      </c>
      <c r="D242" s="40" t="s">
        <v>206</v>
      </c>
      <c r="E242" s="41" t="str">
        <f>IFERROR(__xludf.DUMMYFUNCTION("split(split(D242,""Instance_"", FALSE),"".mat"",false)"),"280_1")</f>
        <v>280_1</v>
      </c>
      <c r="F242" s="41">
        <v>280.0</v>
      </c>
      <c r="G242" s="41">
        <v>70.0</v>
      </c>
      <c r="H242" s="41">
        <v>140.0</v>
      </c>
      <c r="I242" s="41">
        <v>1.467885</v>
      </c>
      <c r="J242" s="41">
        <v>20000.0</v>
      </c>
      <c r="K242" s="41">
        <v>10000.0</v>
      </c>
      <c r="L242" s="41">
        <v>3600.0</v>
      </c>
      <c r="M242" s="41">
        <v>1800.0</v>
      </c>
      <c r="N242" s="41">
        <v>100.0</v>
      </c>
      <c r="O242" s="40" t="s">
        <v>1370</v>
      </c>
      <c r="P242" s="40" t="s">
        <v>1371</v>
      </c>
      <c r="Q242" s="40" t="s">
        <v>1372</v>
      </c>
      <c r="R242" s="40" t="s">
        <v>1373</v>
      </c>
      <c r="S242" s="40" t="b">
        <v>0</v>
      </c>
      <c r="T242" s="40" t="s">
        <v>1373</v>
      </c>
      <c r="U242" s="40" t="s">
        <v>212</v>
      </c>
      <c r="V242" s="41">
        <v>0.1</v>
      </c>
      <c r="W242" s="41">
        <v>0.9</v>
      </c>
      <c r="X242" s="41">
        <v>0.3</v>
      </c>
      <c r="Y242" s="41">
        <v>0.5</v>
      </c>
      <c r="Z242" s="40" t="b">
        <v>0</v>
      </c>
      <c r="AA242" s="40" t="b">
        <v>1</v>
      </c>
      <c r="AB242" s="40" t="b">
        <v>0</v>
      </c>
      <c r="AC242" s="40" t="b">
        <v>0</v>
      </c>
      <c r="AD242" s="41" t="s">
        <v>5147</v>
      </c>
      <c r="AE242" s="41" t="s">
        <v>5148</v>
      </c>
      <c r="AF242" s="41">
        <v>0.721704892</v>
      </c>
      <c r="AG242" s="41">
        <v>903.2227</v>
      </c>
      <c r="AH242" s="42">
        <v>8.48E83</v>
      </c>
      <c r="AI242" s="41">
        <v>-0.50834</v>
      </c>
      <c r="AJ242" s="40" t="s">
        <v>5149</v>
      </c>
      <c r="AK242" s="40" t="s">
        <v>5150</v>
      </c>
      <c r="AL242" s="41">
        <v>20000.0</v>
      </c>
      <c r="AM242" s="40" t="s">
        <v>216</v>
      </c>
      <c r="AN242" s="40" t="s">
        <v>1383</v>
      </c>
      <c r="AO242" s="40" t="s">
        <v>3513</v>
      </c>
      <c r="AP242" s="40" t="s">
        <v>5151</v>
      </c>
      <c r="AQ242" s="40" t="s">
        <v>5152</v>
      </c>
      <c r="AR242" s="40" t="s">
        <v>5153</v>
      </c>
      <c r="AS242" s="40" t="s">
        <v>5154</v>
      </c>
    </row>
    <row r="243">
      <c r="A243" s="41">
        <v>69.0</v>
      </c>
      <c r="B243" s="42">
        <v>1.67E9</v>
      </c>
      <c r="C243" s="41">
        <v>679045.0</v>
      </c>
      <c r="D243" s="40" t="s">
        <v>206</v>
      </c>
      <c r="E243" s="41" t="str">
        <f>IFERROR(__xludf.DUMMYFUNCTION("split(split(D243,""Instance_"", FALSE),"".mat"",false)"),"280_1")</f>
        <v>280_1</v>
      </c>
      <c r="F243" s="41">
        <v>280.0</v>
      </c>
      <c r="G243" s="41">
        <v>70.0</v>
      </c>
      <c r="H243" s="41">
        <v>140.0</v>
      </c>
      <c r="I243" s="41">
        <v>1.467885</v>
      </c>
      <c r="J243" s="41">
        <v>20000.0</v>
      </c>
      <c r="K243" s="41">
        <v>10000.0</v>
      </c>
      <c r="L243" s="41">
        <v>3600.0</v>
      </c>
      <c r="M243" s="41">
        <v>1800.0</v>
      </c>
      <c r="N243" s="41">
        <v>100.0</v>
      </c>
      <c r="O243" s="40" t="s">
        <v>1370</v>
      </c>
      <c r="P243" s="40" t="s">
        <v>1371</v>
      </c>
      <c r="Q243" s="40" t="s">
        <v>1372</v>
      </c>
      <c r="R243" s="40" t="s">
        <v>1373</v>
      </c>
      <c r="S243" s="40" t="b">
        <v>0</v>
      </c>
      <c r="T243" s="40" t="s">
        <v>1373</v>
      </c>
      <c r="U243" s="40" t="s">
        <v>212</v>
      </c>
      <c r="V243" s="41">
        <v>0.1</v>
      </c>
      <c r="W243" s="41">
        <v>0.9</v>
      </c>
      <c r="X243" s="41">
        <v>0.3</v>
      </c>
      <c r="Y243" s="41">
        <v>0.5</v>
      </c>
      <c r="Z243" s="40" t="b">
        <v>0</v>
      </c>
      <c r="AA243" s="40" t="b">
        <v>1</v>
      </c>
      <c r="AB243" s="40" t="b">
        <v>0</v>
      </c>
      <c r="AC243" s="40" t="b">
        <v>0</v>
      </c>
      <c r="AD243" s="41" t="s">
        <v>5155</v>
      </c>
      <c r="AE243" s="41" t="s">
        <v>5156</v>
      </c>
      <c r="AF243" s="41">
        <v>0.85037994</v>
      </c>
      <c r="AG243" s="41">
        <v>904.9814</v>
      </c>
      <c r="AH243" s="42">
        <v>6.67E83</v>
      </c>
      <c r="AI243" s="41">
        <v>-0.42068</v>
      </c>
      <c r="AJ243" s="40" t="s">
        <v>5157</v>
      </c>
      <c r="AK243" s="40" t="s">
        <v>5158</v>
      </c>
      <c r="AL243" s="41">
        <v>20000.0</v>
      </c>
      <c r="AM243" s="40" t="s">
        <v>216</v>
      </c>
      <c r="AN243" s="40" t="s">
        <v>1383</v>
      </c>
      <c r="AO243" s="40" t="s">
        <v>3513</v>
      </c>
      <c r="AP243" s="40" t="s">
        <v>5159</v>
      </c>
      <c r="AQ243" s="40" t="s">
        <v>5160</v>
      </c>
      <c r="AR243" s="40" t="s">
        <v>5161</v>
      </c>
      <c r="AS243" s="40" t="s">
        <v>5162</v>
      </c>
    </row>
    <row r="244">
      <c r="A244" s="41">
        <v>65.0</v>
      </c>
      <c r="B244" s="42">
        <v>1.67E9</v>
      </c>
      <c r="C244" s="41">
        <v>385494.0</v>
      </c>
      <c r="D244" s="40" t="s">
        <v>206</v>
      </c>
      <c r="E244" s="41" t="str">
        <f>IFERROR(__xludf.DUMMYFUNCTION("split(split(D244,""Instance_"", FALSE),"".mat"",false)"),"280_1")</f>
        <v>280_1</v>
      </c>
      <c r="F244" s="41">
        <v>280.0</v>
      </c>
      <c r="G244" s="41">
        <v>70.0</v>
      </c>
      <c r="H244" s="41">
        <v>140.0</v>
      </c>
      <c r="I244" s="41">
        <v>1.467885</v>
      </c>
      <c r="J244" s="41">
        <v>20000.0</v>
      </c>
      <c r="K244" s="41">
        <v>10000.0</v>
      </c>
      <c r="L244" s="41">
        <v>3600.0</v>
      </c>
      <c r="M244" s="41">
        <v>1800.0</v>
      </c>
      <c r="N244" s="41">
        <v>100.0</v>
      </c>
      <c r="O244" s="40" t="s">
        <v>1370</v>
      </c>
      <c r="P244" s="40" t="s">
        <v>1371</v>
      </c>
      <c r="Q244" s="40" t="s">
        <v>1372</v>
      </c>
      <c r="R244" s="40" t="s">
        <v>1373</v>
      </c>
      <c r="S244" s="40" t="b">
        <v>0</v>
      </c>
      <c r="T244" s="40" t="s">
        <v>1373</v>
      </c>
      <c r="U244" s="40" t="s">
        <v>212</v>
      </c>
      <c r="V244" s="41">
        <v>0.1</v>
      </c>
      <c r="W244" s="41">
        <v>0.9</v>
      </c>
      <c r="X244" s="41">
        <v>0.3</v>
      </c>
      <c r="Y244" s="41">
        <v>0.5</v>
      </c>
      <c r="Z244" s="40" t="b">
        <v>0</v>
      </c>
      <c r="AA244" s="40" t="b">
        <v>1</v>
      </c>
      <c r="AB244" s="40" t="b">
        <v>0</v>
      </c>
      <c r="AC244" s="40" t="b">
        <v>0</v>
      </c>
      <c r="AD244" s="41" t="s">
        <v>3655</v>
      </c>
      <c r="AE244" s="41" t="s">
        <v>5163</v>
      </c>
      <c r="AF244" s="41">
        <v>0.907130816</v>
      </c>
      <c r="AG244" s="41">
        <v>904.2116</v>
      </c>
      <c r="AH244" s="42">
        <v>5.63E83</v>
      </c>
      <c r="AI244" s="41">
        <v>-0.38202</v>
      </c>
      <c r="AJ244" s="40" t="s">
        <v>5164</v>
      </c>
      <c r="AK244" s="40" t="s">
        <v>5165</v>
      </c>
      <c r="AL244" s="41">
        <v>20000.0</v>
      </c>
      <c r="AM244" s="40" t="s">
        <v>216</v>
      </c>
      <c r="AN244" s="40" t="s">
        <v>1383</v>
      </c>
      <c r="AO244" s="40" t="s">
        <v>3513</v>
      </c>
      <c r="AP244" s="40" t="s">
        <v>5166</v>
      </c>
      <c r="AQ244" s="40" t="s">
        <v>5167</v>
      </c>
      <c r="AR244" s="40" t="s">
        <v>5168</v>
      </c>
      <c r="AS244" s="40" t="s">
        <v>5169</v>
      </c>
    </row>
    <row r="245">
      <c r="A245" s="41">
        <v>64.0</v>
      </c>
      <c r="B245" s="42">
        <v>1.67E9</v>
      </c>
      <c r="C245" s="41">
        <v>602904.0</v>
      </c>
      <c r="D245" s="40" t="s">
        <v>206</v>
      </c>
      <c r="E245" s="41" t="str">
        <f>IFERROR(__xludf.DUMMYFUNCTION("split(split(D245,""Instance_"", FALSE),"".mat"",false)"),"280_1")</f>
        <v>280_1</v>
      </c>
      <c r="F245" s="41">
        <v>280.0</v>
      </c>
      <c r="G245" s="41">
        <v>70.0</v>
      </c>
      <c r="H245" s="41">
        <v>140.0</v>
      </c>
      <c r="I245" s="41">
        <v>1.467885</v>
      </c>
      <c r="J245" s="41">
        <v>20000.0</v>
      </c>
      <c r="K245" s="41">
        <v>10000.0</v>
      </c>
      <c r="L245" s="41">
        <v>3600.0</v>
      </c>
      <c r="M245" s="41">
        <v>1800.0</v>
      </c>
      <c r="N245" s="41">
        <v>100.0</v>
      </c>
      <c r="O245" s="40" t="s">
        <v>1370</v>
      </c>
      <c r="P245" s="40" t="s">
        <v>1371</v>
      </c>
      <c r="Q245" s="40" t="s">
        <v>1372</v>
      </c>
      <c r="R245" s="40" t="s">
        <v>1373</v>
      </c>
      <c r="S245" s="40" t="b">
        <v>0</v>
      </c>
      <c r="T245" s="40" t="s">
        <v>1373</v>
      </c>
      <c r="U245" s="40" t="s">
        <v>212</v>
      </c>
      <c r="V245" s="41">
        <v>0.1</v>
      </c>
      <c r="W245" s="41">
        <v>0.9</v>
      </c>
      <c r="X245" s="41">
        <v>0.3</v>
      </c>
      <c r="Y245" s="41">
        <v>0.5</v>
      </c>
      <c r="Z245" s="40" t="b">
        <v>0</v>
      </c>
      <c r="AA245" s="40" t="b">
        <v>1</v>
      </c>
      <c r="AB245" s="40" t="b">
        <v>0</v>
      </c>
      <c r="AC245" s="40" t="b">
        <v>0</v>
      </c>
      <c r="AD245" s="41" t="s">
        <v>5170</v>
      </c>
      <c r="AE245" s="41" t="s">
        <v>5171</v>
      </c>
      <c r="AF245" s="41">
        <v>0.959152041</v>
      </c>
      <c r="AG245" s="41">
        <v>904.7187</v>
      </c>
      <c r="AH245" s="42">
        <v>7.24E83</v>
      </c>
      <c r="AI245" s="41">
        <v>-0.34658</v>
      </c>
      <c r="AJ245" s="40" t="s">
        <v>5172</v>
      </c>
      <c r="AK245" s="40" t="s">
        <v>5173</v>
      </c>
      <c r="AL245" s="41">
        <v>20000.0</v>
      </c>
      <c r="AM245" s="40" t="s">
        <v>216</v>
      </c>
      <c r="AN245" s="40" t="s">
        <v>1383</v>
      </c>
      <c r="AO245" s="40" t="s">
        <v>3513</v>
      </c>
      <c r="AP245" s="40" t="s">
        <v>5174</v>
      </c>
      <c r="AQ245" s="40" t="s">
        <v>5175</v>
      </c>
      <c r="AR245" s="40" t="s">
        <v>5176</v>
      </c>
      <c r="AS245" s="40" t="s">
        <v>5177</v>
      </c>
    </row>
    <row r="246">
      <c r="A246" s="41">
        <v>66.0</v>
      </c>
      <c r="B246" s="42">
        <v>1.67E9</v>
      </c>
      <c r="C246" s="41">
        <v>400067.0</v>
      </c>
      <c r="D246" s="40" t="s">
        <v>206</v>
      </c>
      <c r="E246" s="41" t="str">
        <f>IFERROR(__xludf.DUMMYFUNCTION("split(split(D246,""Instance_"", FALSE),"".mat"",false)"),"280_1")</f>
        <v>280_1</v>
      </c>
      <c r="F246" s="41">
        <v>280.0</v>
      </c>
      <c r="G246" s="41">
        <v>70.0</v>
      </c>
      <c r="H246" s="41">
        <v>140.0</v>
      </c>
      <c r="I246" s="41">
        <v>1.467885</v>
      </c>
      <c r="J246" s="41">
        <v>20000.0</v>
      </c>
      <c r="K246" s="41">
        <v>10000.0</v>
      </c>
      <c r="L246" s="41">
        <v>3600.0</v>
      </c>
      <c r="M246" s="41">
        <v>1800.0</v>
      </c>
      <c r="N246" s="41">
        <v>100.0</v>
      </c>
      <c r="O246" s="40" t="s">
        <v>1370</v>
      </c>
      <c r="P246" s="40" t="s">
        <v>1371</v>
      </c>
      <c r="Q246" s="40" t="s">
        <v>1372</v>
      </c>
      <c r="R246" s="40" t="s">
        <v>1373</v>
      </c>
      <c r="S246" s="40" t="b">
        <v>0</v>
      </c>
      <c r="T246" s="40" t="s">
        <v>1373</v>
      </c>
      <c r="U246" s="40" t="s">
        <v>212</v>
      </c>
      <c r="V246" s="41">
        <v>0.1</v>
      </c>
      <c r="W246" s="41">
        <v>0.9</v>
      </c>
      <c r="X246" s="41">
        <v>0.3</v>
      </c>
      <c r="Y246" s="41">
        <v>0.5</v>
      </c>
      <c r="Z246" s="40" t="b">
        <v>0</v>
      </c>
      <c r="AA246" s="40" t="b">
        <v>1</v>
      </c>
      <c r="AB246" s="40" t="b">
        <v>0</v>
      </c>
      <c r="AC246" s="40" t="b">
        <v>0</v>
      </c>
      <c r="AD246" s="41" t="s">
        <v>5178</v>
      </c>
      <c r="AE246" s="41" t="s">
        <v>5179</v>
      </c>
      <c r="AF246" s="41">
        <v>0.959902709</v>
      </c>
      <c r="AG246" s="41">
        <v>900.777</v>
      </c>
      <c r="AH246" s="42">
        <v>8.12E83</v>
      </c>
      <c r="AI246" s="41">
        <v>-0.34606</v>
      </c>
      <c r="AJ246" s="40" t="s">
        <v>5180</v>
      </c>
      <c r="AK246" s="40" t="s">
        <v>5181</v>
      </c>
      <c r="AL246" s="41">
        <v>20000.0</v>
      </c>
      <c r="AM246" s="40" t="s">
        <v>216</v>
      </c>
      <c r="AN246" s="40" t="s">
        <v>1383</v>
      </c>
      <c r="AO246" s="40" t="s">
        <v>3513</v>
      </c>
      <c r="AP246" s="40" t="s">
        <v>5182</v>
      </c>
      <c r="AQ246" s="40" t="s">
        <v>5183</v>
      </c>
      <c r="AR246" s="40" t="s">
        <v>5184</v>
      </c>
      <c r="AS246" s="40" t="s">
        <v>5185</v>
      </c>
    </row>
    <row r="247">
      <c r="A247" s="41">
        <v>61.0</v>
      </c>
      <c r="B247" s="42">
        <v>1.67E9</v>
      </c>
      <c r="C247" s="41">
        <v>828700.0</v>
      </c>
      <c r="D247" s="40" t="s">
        <v>206</v>
      </c>
      <c r="E247" s="41" t="str">
        <f>IFERROR(__xludf.DUMMYFUNCTION("split(split(D247,""Instance_"", FALSE),"".mat"",false)"),"280_1")</f>
        <v>280_1</v>
      </c>
      <c r="F247" s="41">
        <v>280.0</v>
      </c>
      <c r="G247" s="41">
        <v>70.0</v>
      </c>
      <c r="H247" s="41">
        <v>140.0</v>
      </c>
      <c r="I247" s="41">
        <v>1.467885</v>
      </c>
      <c r="J247" s="41">
        <v>20000.0</v>
      </c>
      <c r="K247" s="41">
        <v>10000.0</v>
      </c>
      <c r="L247" s="41">
        <v>3600.0</v>
      </c>
      <c r="M247" s="41">
        <v>1800.0</v>
      </c>
      <c r="N247" s="41">
        <v>100.0</v>
      </c>
      <c r="O247" s="40" t="s">
        <v>1370</v>
      </c>
      <c r="P247" s="40" t="s">
        <v>1371</v>
      </c>
      <c r="Q247" s="40" t="s">
        <v>1372</v>
      </c>
      <c r="R247" s="40" t="s">
        <v>1373</v>
      </c>
      <c r="S247" s="40" t="b">
        <v>0</v>
      </c>
      <c r="T247" s="40" t="s">
        <v>1373</v>
      </c>
      <c r="U247" s="40" t="s">
        <v>212</v>
      </c>
      <c r="V247" s="41">
        <v>0.1</v>
      </c>
      <c r="W247" s="41">
        <v>0.9</v>
      </c>
      <c r="X247" s="41">
        <v>0.3</v>
      </c>
      <c r="Y247" s="41">
        <v>0.5</v>
      </c>
      <c r="Z247" s="40" t="b">
        <v>0</v>
      </c>
      <c r="AA247" s="40" t="b">
        <v>1</v>
      </c>
      <c r="AB247" s="40" t="b">
        <v>0</v>
      </c>
      <c r="AC247" s="40" t="b">
        <v>0</v>
      </c>
      <c r="AD247" s="41" t="s">
        <v>5186</v>
      </c>
      <c r="AE247" s="41" t="s">
        <v>5187</v>
      </c>
      <c r="AF247" s="41">
        <v>0.988993257</v>
      </c>
      <c r="AG247" s="41">
        <v>899.911</v>
      </c>
      <c r="AH247" s="42">
        <v>8.14E83</v>
      </c>
      <c r="AI247" s="41">
        <v>-0.32625</v>
      </c>
      <c r="AJ247" s="40" t="s">
        <v>5188</v>
      </c>
      <c r="AK247" s="40" t="s">
        <v>5189</v>
      </c>
      <c r="AL247" s="41">
        <v>20000.0</v>
      </c>
      <c r="AM247" s="40" t="s">
        <v>216</v>
      </c>
      <c r="AN247" s="40" t="s">
        <v>1383</v>
      </c>
      <c r="AO247" s="40" t="s">
        <v>3513</v>
      </c>
      <c r="AP247" s="40" t="s">
        <v>5190</v>
      </c>
      <c r="AQ247" s="40" t="s">
        <v>5191</v>
      </c>
      <c r="AR247" s="40" t="s">
        <v>5192</v>
      </c>
      <c r="AS247" s="40" t="s">
        <v>5193</v>
      </c>
    </row>
    <row r="248">
      <c r="A248" s="41">
        <v>62.0</v>
      </c>
      <c r="B248" s="42">
        <v>1.67E9</v>
      </c>
      <c r="C248" s="41">
        <v>107349.0</v>
      </c>
      <c r="D248" s="40" t="s">
        <v>206</v>
      </c>
      <c r="E248" s="41" t="str">
        <f>IFERROR(__xludf.DUMMYFUNCTION("split(split(D248,""Instance_"", FALSE),"".mat"",false)"),"280_1")</f>
        <v>280_1</v>
      </c>
      <c r="F248" s="41">
        <v>280.0</v>
      </c>
      <c r="G248" s="41">
        <v>70.0</v>
      </c>
      <c r="H248" s="41">
        <v>140.0</v>
      </c>
      <c r="I248" s="41">
        <v>1.467885</v>
      </c>
      <c r="J248" s="41">
        <v>20000.0</v>
      </c>
      <c r="K248" s="41">
        <v>10000.0</v>
      </c>
      <c r="L248" s="41">
        <v>3600.0</v>
      </c>
      <c r="M248" s="41">
        <v>1800.0</v>
      </c>
      <c r="N248" s="41">
        <v>100.0</v>
      </c>
      <c r="O248" s="40" t="s">
        <v>1370</v>
      </c>
      <c r="P248" s="40" t="s">
        <v>1371</v>
      </c>
      <c r="Q248" s="40" t="s">
        <v>1372</v>
      </c>
      <c r="R248" s="40" t="s">
        <v>1373</v>
      </c>
      <c r="S248" s="40" t="b">
        <v>0</v>
      </c>
      <c r="T248" s="40" t="s">
        <v>1373</v>
      </c>
      <c r="U248" s="40" t="s">
        <v>212</v>
      </c>
      <c r="V248" s="41">
        <v>0.1</v>
      </c>
      <c r="W248" s="41">
        <v>0.9</v>
      </c>
      <c r="X248" s="41">
        <v>0.3</v>
      </c>
      <c r="Y248" s="41">
        <v>0.5</v>
      </c>
      <c r="Z248" s="40" t="b">
        <v>0</v>
      </c>
      <c r="AA248" s="40" t="b">
        <v>1</v>
      </c>
      <c r="AB248" s="40" t="b">
        <v>0</v>
      </c>
      <c r="AC248" s="40" t="b">
        <v>0</v>
      </c>
      <c r="AD248" s="41" t="s">
        <v>5194</v>
      </c>
      <c r="AE248" s="41" t="s">
        <v>5195</v>
      </c>
      <c r="AF248" s="41">
        <v>1.046949952</v>
      </c>
      <c r="AG248" s="41">
        <v>902.6926</v>
      </c>
      <c r="AH248" s="42">
        <v>8.12E83</v>
      </c>
      <c r="AI248" s="41">
        <v>-0.28676</v>
      </c>
      <c r="AJ248" s="40" t="s">
        <v>5196</v>
      </c>
      <c r="AK248" s="40" t="s">
        <v>5197</v>
      </c>
      <c r="AL248" s="41">
        <v>20000.0</v>
      </c>
      <c r="AM248" s="40" t="s">
        <v>216</v>
      </c>
      <c r="AN248" s="40" t="s">
        <v>1383</v>
      </c>
      <c r="AO248" s="40" t="s">
        <v>3513</v>
      </c>
      <c r="AP248" s="40" t="s">
        <v>5198</v>
      </c>
      <c r="AQ248" s="40" t="s">
        <v>5199</v>
      </c>
      <c r="AR248" s="40" t="s">
        <v>5200</v>
      </c>
      <c r="AS248" s="40" t="s">
        <v>5201</v>
      </c>
    </row>
    <row r="249">
      <c r="A249" s="41">
        <v>68.0</v>
      </c>
      <c r="B249" s="42">
        <v>1.67E9</v>
      </c>
      <c r="C249" s="41">
        <v>42528.0</v>
      </c>
      <c r="D249" s="40" t="s">
        <v>206</v>
      </c>
      <c r="E249" s="41" t="str">
        <f>IFERROR(__xludf.DUMMYFUNCTION("split(split(D249,""Instance_"", FALSE),"".mat"",false)"),"280_1")</f>
        <v>280_1</v>
      </c>
      <c r="F249" s="41">
        <v>280.0</v>
      </c>
      <c r="G249" s="41">
        <v>70.0</v>
      </c>
      <c r="H249" s="41">
        <v>140.0</v>
      </c>
      <c r="I249" s="41">
        <v>1.467885</v>
      </c>
      <c r="J249" s="41">
        <v>20000.0</v>
      </c>
      <c r="K249" s="41">
        <v>10000.0</v>
      </c>
      <c r="L249" s="41">
        <v>3600.0</v>
      </c>
      <c r="M249" s="41">
        <v>1800.0</v>
      </c>
      <c r="N249" s="41">
        <v>100.0</v>
      </c>
      <c r="O249" s="40" t="s">
        <v>1370</v>
      </c>
      <c r="P249" s="40" t="s">
        <v>1371</v>
      </c>
      <c r="Q249" s="40" t="s">
        <v>1372</v>
      </c>
      <c r="R249" s="40" t="s">
        <v>1373</v>
      </c>
      <c r="S249" s="40" t="b">
        <v>0</v>
      </c>
      <c r="T249" s="40" t="s">
        <v>1373</v>
      </c>
      <c r="U249" s="40" t="s">
        <v>212</v>
      </c>
      <c r="V249" s="41">
        <v>0.1</v>
      </c>
      <c r="W249" s="41">
        <v>0.9</v>
      </c>
      <c r="X249" s="41">
        <v>0.3</v>
      </c>
      <c r="Y249" s="41">
        <v>0.5</v>
      </c>
      <c r="Z249" s="40" t="b">
        <v>0</v>
      </c>
      <c r="AA249" s="40" t="b">
        <v>1</v>
      </c>
      <c r="AB249" s="40" t="b">
        <v>0</v>
      </c>
      <c r="AC249" s="40" t="b">
        <v>0</v>
      </c>
      <c r="AD249" s="41" t="s">
        <v>5202</v>
      </c>
      <c r="AE249" s="41" t="s">
        <v>5203</v>
      </c>
      <c r="AF249" s="41">
        <v>1.050583542</v>
      </c>
      <c r="AG249" s="41">
        <v>906.6395</v>
      </c>
      <c r="AH249" s="42">
        <v>5.46E83</v>
      </c>
      <c r="AI249" s="41">
        <v>-0.28429</v>
      </c>
      <c r="AJ249" s="40" t="s">
        <v>5204</v>
      </c>
      <c r="AK249" s="40" t="s">
        <v>5205</v>
      </c>
      <c r="AL249" s="41">
        <v>20000.0</v>
      </c>
      <c r="AM249" s="40" t="s">
        <v>216</v>
      </c>
      <c r="AN249" s="40" t="s">
        <v>1383</v>
      </c>
      <c r="AO249" s="40" t="s">
        <v>3513</v>
      </c>
      <c r="AP249" s="40" t="s">
        <v>5206</v>
      </c>
      <c r="AQ249" s="40" t="s">
        <v>5207</v>
      </c>
      <c r="AR249" s="40" t="s">
        <v>5208</v>
      </c>
      <c r="AS249" s="40" t="s">
        <v>5209</v>
      </c>
    </row>
    <row r="250">
      <c r="A250" s="41">
        <v>63.0</v>
      </c>
      <c r="B250" s="42">
        <v>1.67E9</v>
      </c>
      <c r="C250" s="41">
        <v>370472.0</v>
      </c>
      <c r="D250" s="40" t="s">
        <v>206</v>
      </c>
      <c r="E250" s="41" t="str">
        <f>IFERROR(__xludf.DUMMYFUNCTION("split(split(D250,""Instance_"", FALSE),"".mat"",false)"),"280_1")</f>
        <v>280_1</v>
      </c>
      <c r="F250" s="41">
        <v>280.0</v>
      </c>
      <c r="G250" s="41">
        <v>70.0</v>
      </c>
      <c r="H250" s="41">
        <v>140.0</v>
      </c>
      <c r="I250" s="41">
        <v>1.467885</v>
      </c>
      <c r="J250" s="41">
        <v>20000.0</v>
      </c>
      <c r="K250" s="41">
        <v>10000.0</v>
      </c>
      <c r="L250" s="41">
        <v>3600.0</v>
      </c>
      <c r="M250" s="41">
        <v>1800.0</v>
      </c>
      <c r="N250" s="41">
        <v>100.0</v>
      </c>
      <c r="O250" s="40" t="s">
        <v>1370</v>
      </c>
      <c r="P250" s="40" t="s">
        <v>1371</v>
      </c>
      <c r="Q250" s="40" t="s">
        <v>1372</v>
      </c>
      <c r="R250" s="40" t="s">
        <v>1373</v>
      </c>
      <c r="S250" s="40" t="b">
        <v>0</v>
      </c>
      <c r="T250" s="40" t="s">
        <v>1373</v>
      </c>
      <c r="U250" s="40" t="s">
        <v>212</v>
      </c>
      <c r="V250" s="41">
        <v>0.1</v>
      </c>
      <c r="W250" s="41">
        <v>0.9</v>
      </c>
      <c r="X250" s="41">
        <v>0.3</v>
      </c>
      <c r="Y250" s="41">
        <v>0.5</v>
      </c>
      <c r="Z250" s="40" t="b">
        <v>0</v>
      </c>
      <c r="AA250" s="40" t="b">
        <v>1</v>
      </c>
      <c r="AB250" s="40" t="b">
        <v>0</v>
      </c>
      <c r="AC250" s="40" t="b">
        <v>0</v>
      </c>
      <c r="AD250" s="41" t="s">
        <v>5210</v>
      </c>
      <c r="AE250" s="41" t="s">
        <v>5211</v>
      </c>
      <c r="AF250" s="41">
        <v>1.088582877</v>
      </c>
      <c r="AG250" s="41">
        <v>904.6622</v>
      </c>
      <c r="AH250" s="42">
        <v>5.75E83</v>
      </c>
      <c r="AI250" s="41">
        <v>-0.2584</v>
      </c>
      <c r="AJ250" s="40" t="s">
        <v>5212</v>
      </c>
      <c r="AK250" s="40" t="s">
        <v>5213</v>
      </c>
      <c r="AL250" s="41">
        <v>20000.0</v>
      </c>
      <c r="AM250" s="40" t="s">
        <v>216</v>
      </c>
      <c r="AN250" s="40" t="s">
        <v>1383</v>
      </c>
      <c r="AO250" s="40" t="s">
        <v>3513</v>
      </c>
      <c r="AP250" s="40" t="s">
        <v>5214</v>
      </c>
      <c r="AQ250" s="40" t="s">
        <v>5215</v>
      </c>
      <c r="AR250" s="40" t="s">
        <v>5216</v>
      </c>
      <c r="AS250" s="40" t="s">
        <v>5217</v>
      </c>
    </row>
    <row r="251">
      <c r="A251" s="41">
        <v>67.0</v>
      </c>
      <c r="B251" s="42">
        <v>1.67E9</v>
      </c>
      <c r="C251" s="41">
        <v>15490.0</v>
      </c>
      <c r="D251" s="40" t="s">
        <v>206</v>
      </c>
      <c r="E251" s="41" t="str">
        <f>IFERROR(__xludf.DUMMYFUNCTION("split(split(D251,""Instance_"", FALSE),"".mat"",false)"),"280_1")</f>
        <v>280_1</v>
      </c>
      <c r="F251" s="41">
        <v>280.0</v>
      </c>
      <c r="G251" s="41">
        <v>70.0</v>
      </c>
      <c r="H251" s="41">
        <v>140.0</v>
      </c>
      <c r="I251" s="41">
        <v>1.467885</v>
      </c>
      <c r="J251" s="41">
        <v>20000.0</v>
      </c>
      <c r="K251" s="41">
        <v>10000.0</v>
      </c>
      <c r="L251" s="41">
        <v>3600.0</v>
      </c>
      <c r="M251" s="41">
        <v>1800.0</v>
      </c>
      <c r="N251" s="41">
        <v>100.0</v>
      </c>
      <c r="O251" s="40" t="s">
        <v>1370</v>
      </c>
      <c r="P251" s="40" t="s">
        <v>1371</v>
      </c>
      <c r="Q251" s="40" t="s">
        <v>1372</v>
      </c>
      <c r="R251" s="40" t="s">
        <v>1373</v>
      </c>
      <c r="S251" s="40" t="b">
        <v>0</v>
      </c>
      <c r="T251" s="40" t="s">
        <v>1373</v>
      </c>
      <c r="U251" s="40" t="s">
        <v>212</v>
      </c>
      <c r="V251" s="41">
        <v>0.1</v>
      </c>
      <c r="W251" s="41">
        <v>0.9</v>
      </c>
      <c r="X251" s="41">
        <v>0.3</v>
      </c>
      <c r="Y251" s="41">
        <v>0.5</v>
      </c>
      <c r="Z251" s="40" t="b">
        <v>0</v>
      </c>
      <c r="AA251" s="40" t="b">
        <v>1</v>
      </c>
      <c r="AB251" s="40" t="b">
        <v>0</v>
      </c>
      <c r="AC251" s="40" t="b">
        <v>0</v>
      </c>
      <c r="AD251" s="41" t="s">
        <v>5218</v>
      </c>
      <c r="AE251" s="41" t="s">
        <v>5219</v>
      </c>
      <c r="AF251" s="41">
        <v>1.268017075</v>
      </c>
      <c r="AG251" s="41">
        <v>905.2624</v>
      </c>
      <c r="AH251" s="42">
        <v>8.38E83</v>
      </c>
      <c r="AI251" s="41">
        <v>-0.13616</v>
      </c>
      <c r="AJ251" s="40" t="s">
        <v>5220</v>
      </c>
      <c r="AK251" s="40" t="s">
        <v>5221</v>
      </c>
      <c r="AL251" s="41">
        <v>20000.0</v>
      </c>
      <c r="AM251" s="40" t="s">
        <v>216</v>
      </c>
      <c r="AN251" s="40" t="s">
        <v>1383</v>
      </c>
      <c r="AO251" s="40" t="s">
        <v>3513</v>
      </c>
      <c r="AP251" s="40" t="s">
        <v>5222</v>
      </c>
      <c r="AQ251" s="40" t="s">
        <v>5223</v>
      </c>
      <c r="AR251" s="40" t="s">
        <v>5224</v>
      </c>
      <c r="AS251" s="40" t="s">
        <v>5225</v>
      </c>
    </row>
    <row r="252">
      <c r="A252" s="41">
        <v>74.0</v>
      </c>
      <c r="B252" s="42">
        <v>1.67E9</v>
      </c>
      <c r="C252" s="41">
        <v>563529.0</v>
      </c>
      <c r="D252" s="40" t="s">
        <v>307</v>
      </c>
      <c r="E252" s="41" t="str">
        <f>IFERROR(__xludf.DUMMYFUNCTION("split(split(D252,""Instance_"", FALSE),"".mat"",false)"),"280_2")</f>
        <v>280_2</v>
      </c>
      <c r="F252" s="41">
        <v>280.0</v>
      </c>
      <c r="G252" s="41">
        <v>70.0</v>
      </c>
      <c r="H252" s="41">
        <v>140.0</v>
      </c>
      <c r="I252" s="41">
        <v>1.192917</v>
      </c>
      <c r="J252" s="41">
        <v>20000.0</v>
      </c>
      <c r="K252" s="41">
        <v>10000.0</v>
      </c>
      <c r="L252" s="41">
        <v>3600.0</v>
      </c>
      <c r="M252" s="41">
        <v>1800.0</v>
      </c>
      <c r="N252" s="41">
        <v>100.0</v>
      </c>
      <c r="O252" s="40" t="s">
        <v>1370</v>
      </c>
      <c r="P252" s="40" t="s">
        <v>1371</v>
      </c>
      <c r="Q252" s="40" t="s">
        <v>1372</v>
      </c>
      <c r="R252" s="40" t="s">
        <v>1373</v>
      </c>
      <c r="S252" s="40" t="b">
        <v>0</v>
      </c>
      <c r="T252" s="40" t="s">
        <v>1373</v>
      </c>
      <c r="U252" s="40" t="s">
        <v>212</v>
      </c>
      <c r="V252" s="41">
        <v>0.1</v>
      </c>
      <c r="W252" s="41">
        <v>0.9</v>
      </c>
      <c r="X252" s="41">
        <v>0.3</v>
      </c>
      <c r="Y252" s="41">
        <v>0.5</v>
      </c>
      <c r="Z252" s="40" t="b">
        <v>0</v>
      </c>
      <c r="AA252" s="40" t="b">
        <v>1</v>
      </c>
      <c r="AB252" s="40" t="b">
        <v>0</v>
      </c>
      <c r="AC252" s="40" t="b">
        <v>0</v>
      </c>
      <c r="AD252" s="41" t="s">
        <v>5226</v>
      </c>
      <c r="AE252" s="41" t="s">
        <v>5227</v>
      </c>
      <c r="AF252" s="41">
        <v>0.69810974</v>
      </c>
      <c r="AG252" s="41">
        <v>904.8677</v>
      </c>
      <c r="AH252" s="42">
        <v>3.46E83</v>
      </c>
      <c r="AI252" s="41">
        <v>-0.41479</v>
      </c>
      <c r="AJ252" s="40" t="s">
        <v>5228</v>
      </c>
      <c r="AK252" s="40" t="s">
        <v>5229</v>
      </c>
      <c r="AL252" s="41">
        <v>20000.0</v>
      </c>
      <c r="AM252" s="40" t="s">
        <v>216</v>
      </c>
      <c r="AN252" s="40" t="s">
        <v>1383</v>
      </c>
      <c r="AO252" s="40" t="s">
        <v>3513</v>
      </c>
      <c r="AP252" s="40" t="s">
        <v>5230</v>
      </c>
      <c r="AQ252" s="40" t="s">
        <v>5231</v>
      </c>
      <c r="AR252" s="40" t="s">
        <v>5232</v>
      </c>
      <c r="AS252" s="40" t="s">
        <v>5233</v>
      </c>
    </row>
    <row r="253">
      <c r="A253" s="41">
        <v>78.0</v>
      </c>
      <c r="B253" s="42">
        <v>1.67E9</v>
      </c>
      <c r="C253" s="41">
        <v>951496.0</v>
      </c>
      <c r="D253" s="40" t="s">
        <v>307</v>
      </c>
      <c r="E253" s="41" t="str">
        <f>IFERROR(__xludf.DUMMYFUNCTION("split(split(D253,""Instance_"", FALSE),"".mat"",false)"),"280_2")</f>
        <v>280_2</v>
      </c>
      <c r="F253" s="41">
        <v>280.0</v>
      </c>
      <c r="G253" s="41">
        <v>70.0</v>
      </c>
      <c r="H253" s="41">
        <v>140.0</v>
      </c>
      <c r="I253" s="41">
        <v>1.192917</v>
      </c>
      <c r="J253" s="41">
        <v>20000.0</v>
      </c>
      <c r="K253" s="41">
        <v>10000.0</v>
      </c>
      <c r="L253" s="41">
        <v>3600.0</v>
      </c>
      <c r="M253" s="41">
        <v>1800.0</v>
      </c>
      <c r="N253" s="41">
        <v>100.0</v>
      </c>
      <c r="O253" s="40" t="s">
        <v>1370</v>
      </c>
      <c r="P253" s="40" t="s">
        <v>1371</v>
      </c>
      <c r="Q253" s="40" t="s">
        <v>1372</v>
      </c>
      <c r="R253" s="40" t="s">
        <v>1373</v>
      </c>
      <c r="S253" s="40" t="b">
        <v>0</v>
      </c>
      <c r="T253" s="40" t="s">
        <v>1373</v>
      </c>
      <c r="U253" s="40" t="s">
        <v>212</v>
      </c>
      <c r="V253" s="41">
        <v>0.1</v>
      </c>
      <c r="W253" s="41">
        <v>0.9</v>
      </c>
      <c r="X253" s="41">
        <v>0.3</v>
      </c>
      <c r="Y253" s="41">
        <v>0.5</v>
      </c>
      <c r="Z253" s="40" t="b">
        <v>0</v>
      </c>
      <c r="AA253" s="40" t="b">
        <v>1</v>
      </c>
      <c r="AB253" s="40" t="b">
        <v>0</v>
      </c>
      <c r="AC253" s="40" t="b">
        <v>0</v>
      </c>
      <c r="AD253" s="41" t="s">
        <v>5234</v>
      </c>
      <c r="AE253" s="41" t="s">
        <v>5235</v>
      </c>
      <c r="AF253" s="41">
        <v>0.756877664</v>
      </c>
      <c r="AG253" s="41">
        <v>902.5766</v>
      </c>
      <c r="AH253" s="42">
        <v>9.03E83</v>
      </c>
      <c r="AI253" s="41">
        <v>-0.36552</v>
      </c>
      <c r="AJ253" s="40" t="s">
        <v>5236</v>
      </c>
      <c r="AK253" s="40" t="s">
        <v>5237</v>
      </c>
      <c r="AL253" s="41">
        <v>20000.0</v>
      </c>
      <c r="AM253" s="40" t="s">
        <v>216</v>
      </c>
      <c r="AN253" s="40" t="s">
        <v>1383</v>
      </c>
      <c r="AO253" s="40" t="s">
        <v>3513</v>
      </c>
      <c r="AP253" s="40" t="s">
        <v>5238</v>
      </c>
      <c r="AQ253" s="40" t="s">
        <v>5239</v>
      </c>
      <c r="AR253" s="40" t="s">
        <v>5240</v>
      </c>
      <c r="AS253" s="40" t="s">
        <v>5241</v>
      </c>
    </row>
    <row r="254">
      <c r="A254" s="41">
        <v>70.0</v>
      </c>
      <c r="B254" s="42">
        <v>1.67E9</v>
      </c>
      <c r="C254" s="41">
        <v>610394.0</v>
      </c>
      <c r="D254" s="40" t="s">
        <v>307</v>
      </c>
      <c r="E254" s="41" t="str">
        <f>IFERROR(__xludf.DUMMYFUNCTION("split(split(D254,""Instance_"", FALSE),"".mat"",false)"),"280_2")</f>
        <v>280_2</v>
      </c>
      <c r="F254" s="41">
        <v>280.0</v>
      </c>
      <c r="G254" s="41">
        <v>70.0</v>
      </c>
      <c r="H254" s="41">
        <v>140.0</v>
      </c>
      <c r="I254" s="41">
        <v>1.192917</v>
      </c>
      <c r="J254" s="41">
        <v>20000.0</v>
      </c>
      <c r="K254" s="41">
        <v>10000.0</v>
      </c>
      <c r="L254" s="41">
        <v>3600.0</v>
      </c>
      <c r="M254" s="41">
        <v>1800.0</v>
      </c>
      <c r="N254" s="41">
        <v>100.0</v>
      </c>
      <c r="O254" s="40" t="s">
        <v>1370</v>
      </c>
      <c r="P254" s="40" t="s">
        <v>1371</v>
      </c>
      <c r="Q254" s="40" t="s">
        <v>1372</v>
      </c>
      <c r="R254" s="40" t="s">
        <v>1373</v>
      </c>
      <c r="S254" s="40" t="b">
        <v>0</v>
      </c>
      <c r="T254" s="40" t="s">
        <v>1373</v>
      </c>
      <c r="U254" s="40" t="s">
        <v>212</v>
      </c>
      <c r="V254" s="41">
        <v>0.1</v>
      </c>
      <c r="W254" s="41">
        <v>0.9</v>
      </c>
      <c r="X254" s="41">
        <v>0.3</v>
      </c>
      <c r="Y254" s="41">
        <v>0.5</v>
      </c>
      <c r="Z254" s="40" t="b">
        <v>0</v>
      </c>
      <c r="AA254" s="40" t="b">
        <v>1</v>
      </c>
      <c r="AB254" s="40" t="b">
        <v>0</v>
      </c>
      <c r="AC254" s="40" t="b">
        <v>0</v>
      </c>
      <c r="AD254" s="41" t="s">
        <v>5242</v>
      </c>
      <c r="AE254" s="41" t="s">
        <v>5243</v>
      </c>
      <c r="AF254" s="41">
        <v>0.768506555</v>
      </c>
      <c r="AG254" s="41">
        <v>905.4628</v>
      </c>
      <c r="AH254" s="42">
        <v>1.49E84</v>
      </c>
      <c r="AI254" s="41">
        <v>-0.35578</v>
      </c>
      <c r="AJ254" s="40" t="s">
        <v>5244</v>
      </c>
      <c r="AK254" s="40" t="s">
        <v>5245</v>
      </c>
      <c r="AL254" s="41">
        <v>20000.0</v>
      </c>
      <c r="AM254" s="40" t="s">
        <v>216</v>
      </c>
      <c r="AN254" s="40" t="s">
        <v>1383</v>
      </c>
      <c r="AO254" s="40" t="s">
        <v>3513</v>
      </c>
      <c r="AP254" s="40" t="s">
        <v>5246</v>
      </c>
      <c r="AQ254" s="40" t="s">
        <v>5247</v>
      </c>
      <c r="AR254" s="40" t="s">
        <v>5248</v>
      </c>
      <c r="AS254" s="40" t="s">
        <v>5249</v>
      </c>
    </row>
    <row r="255">
      <c r="A255" s="41">
        <v>75.0</v>
      </c>
      <c r="B255" s="42">
        <v>1.67E9</v>
      </c>
      <c r="C255" s="41">
        <v>255989.0</v>
      </c>
      <c r="D255" s="40" t="s">
        <v>307</v>
      </c>
      <c r="E255" s="41" t="str">
        <f>IFERROR(__xludf.DUMMYFUNCTION("split(split(D255,""Instance_"", FALSE),"".mat"",false)"),"280_2")</f>
        <v>280_2</v>
      </c>
      <c r="F255" s="41">
        <v>280.0</v>
      </c>
      <c r="G255" s="41">
        <v>70.0</v>
      </c>
      <c r="H255" s="41">
        <v>140.0</v>
      </c>
      <c r="I255" s="41">
        <v>1.192917</v>
      </c>
      <c r="J255" s="41">
        <v>20000.0</v>
      </c>
      <c r="K255" s="41">
        <v>10000.0</v>
      </c>
      <c r="L255" s="41">
        <v>3600.0</v>
      </c>
      <c r="M255" s="41">
        <v>1800.0</v>
      </c>
      <c r="N255" s="41">
        <v>100.0</v>
      </c>
      <c r="O255" s="40" t="s">
        <v>1370</v>
      </c>
      <c r="P255" s="40" t="s">
        <v>1371</v>
      </c>
      <c r="Q255" s="40" t="s">
        <v>1372</v>
      </c>
      <c r="R255" s="40" t="s">
        <v>1373</v>
      </c>
      <c r="S255" s="40" t="b">
        <v>0</v>
      </c>
      <c r="T255" s="40" t="s">
        <v>1373</v>
      </c>
      <c r="U255" s="40" t="s">
        <v>212</v>
      </c>
      <c r="V255" s="41">
        <v>0.1</v>
      </c>
      <c r="W255" s="41">
        <v>0.9</v>
      </c>
      <c r="X255" s="41">
        <v>0.3</v>
      </c>
      <c r="Y255" s="41">
        <v>0.5</v>
      </c>
      <c r="Z255" s="40" t="b">
        <v>0</v>
      </c>
      <c r="AA255" s="40" t="b">
        <v>1</v>
      </c>
      <c r="AB255" s="40" t="b">
        <v>0</v>
      </c>
      <c r="AC255" s="40" t="b">
        <v>0</v>
      </c>
      <c r="AD255" s="41" t="s">
        <v>5250</v>
      </c>
      <c r="AE255" s="41" t="s">
        <v>5251</v>
      </c>
      <c r="AF255" s="41">
        <v>0.786060049</v>
      </c>
      <c r="AG255" s="41">
        <v>905.6285</v>
      </c>
      <c r="AH255" s="42">
        <v>3.92E83</v>
      </c>
      <c r="AI255" s="41">
        <v>-0.34106</v>
      </c>
      <c r="AJ255" s="40" t="s">
        <v>5252</v>
      </c>
      <c r="AK255" s="40" t="s">
        <v>5253</v>
      </c>
      <c r="AL255" s="41">
        <v>20000.0</v>
      </c>
      <c r="AM255" s="40" t="s">
        <v>216</v>
      </c>
      <c r="AN255" s="40" t="s">
        <v>1383</v>
      </c>
      <c r="AO255" s="40" t="s">
        <v>3513</v>
      </c>
      <c r="AP255" s="40" t="s">
        <v>5254</v>
      </c>
      <c r="AQ255" s="40" t="s">
        <v>5255</v>
      </c>
      <c r="AR255" s="40" t="s">
        <v>5256</v>
      </c>
      <c r="AS255" s="40" t="s">
        <v>5257</v>
      </c>
    </row>
    <row r="256">
      <c r="A256" s="41">
        <v>73.0</v>
      </c>
      <c r="B256" s="42">
        <v>1.67E9</v>
      </c>
      <c r="C256" s="41">
        <v>429782.0</v>
      </c>
      <c r="D256" s="40" t="s">
        <v>307</v>
      </c>
      <c r="E256" s="41" t="str">
        <f>IFERROR(__xludf.DUMMYFUNCTION("split(split(D256,""Instance_"", FALSE),"".mat"",false)"),"280_2")</f>
        <v>280_2</v>
      </c>
      <c r="F256" s="41">
        <v>280.0</v>
      </c>
      <c r="G256" s="41">
        <v>70.0</v>
      </c>
      <c r="H256" s="41">
        <v>140.0</v>
      </c>
      <c r="I256" s="41">
        <v>1.192917</v>
      </c>
      <c r="J256" s="41">
        <v>20000.0</v>
      </c>
      <c r="K256" s="41">
        <v>10000.0</v>
      </c>
      <c r="L256" s="41">
        <v>3600.0</v>
      </c>
      <c r="M256" s="41">
        <v>1800.0</v>
      </c>
      <c r="N256" s="41">
        <v>100.0</v>
      </c>
      <c r="O256" s="40" t="s">
        <v>1370</v>
      </c>
      <c r="P256" s="40" t="s">
        <v>1371</v>
      </c>
      <c r="Q256" s="40" t="s">
        <v>1372</v>
      </c>
      <c r="R256" s="40" t="s">
        <v>1373</v>
      </c>
      <c r="S256" s="40" t="b">
        <v>0</v>
      </c>
      <c r="T256" s="40" t="s">
        <v>1373</v>
      </c>
      <c r="U256" s="40" t="s">
        <v>212</v>
      </c>
      <c r="V256" s="41">
        <v>0.1</v>
      </c>
      <c r="W256" s="41">
        <v>0.9</v>
      </c>
      <c r="X256" s="41">
        <v>0.3</v>
      </c>
      <c r="Y256" s="41">
        <v>0.5</v>
      </c>
      <c r="Z256" s="40" t="b">
        <v>0</v>
      </c>
      <c r="AA256" s="40" t="b">
        <v>1</v>
      </c>
      <c r="AB256" s="40" t="b">
        <v>0</v>
      </c>
      <c r="AC256" s="40" t="b">
        <v>0</v>
      </c>
      <c r="AD256" s="41" t="s">
        <v>5258</v>
      </c>
      <c r="AE256" s="41" t="s">
        <v>5259</v>
      </c>
      <c r="AF256" s="41">
        <v>0.867849105</v>
      </c>
      <c r="AG256" s="41">
        <v>904.6231</v>
      </c>
      <c r="AH256" s="42">
        <v>3.57E83</v>
      </c>
      <c r="AI256" s="41">
        <v>-0.2725</v>
      </c>
      <c r="AJ256" s="40" t="s">
        <v>5260</v>
      </c>
      <c r="AK256" s="40" t="s">
        <v>5261</v>
      </c>
      <c r="AL256" s="41">
        <v>20000.0</v>
      </c>
      <c r="AM256" s="40" t="s">
        <v>216</v>
      </c>
      <c r="AN256" s="40" t="s">
        <v>1383</v>
      </c>
      <c r="AO256" s="40" t="s">
        <v>3513</v>
      </c>
      <c r="AP256" s="40" t="s">
        <v>5262</v>
      </c>
      <c r="AQ256" s="40" t="s">
        <v>5263</v>
      </c>
      <c r="AR256" s="40" t="s">
        <v>5264</v>
      </c>
      <c r="AS256" s="40" t="s">
        <v>5265</v>
      </c>
    </row>
    <row r="257">
      <c r="A257" s="41">
        <v>71.0</v>
      </c>
      <c r="B257" s="42">
        <v>1.67E9</v>
      </c>
      <c r="C257" s="41">
        <v>33717.0</v>
      </c>
      <c r="D257" s="40" t="s">
        <v>307</v>
      </c>
      <c r="E257" s="41" t="str">
        <f>IFERROR(__xludf.DUMMYFUNCTION("split(split(D257,""Instance_"", FALSE),"".mat"",false)"),"280_2")</f>
        <v>280_2</v>
      </c>
      <c r="F257" s="41">
        <v>280.0</v>
      </c>
      <c r="G257" s="41">
        <v>70.0</v>
      </c>
      <c r="H257" s="41">
        <v>140.0</v>
      </c>
      <c r="I257" s="41">
        <v>1.192917</v>
      </c>
      <c r="J257" s="41">
        <v>20000.0</v>
      </c>
      <c r="K257" s="41">
        <v>10000.0</v>
      </c>
      <c r="L257" s="41">
        <v>3600.0</v>
      </c>
      <c r="M257" s="41">
        <v>1800.0</v>
      </c>
      <c r="N257" s="41">
        <v>100.0</v>
      </c>
      <c r="O257" s="40" t="s">
        <v>1370</v>
      </c>
      <c r="P257" s="40" t="s">
        <v>1371</v>
      </c>
      <c r="Q257" s="40" t="s">
        <v>1372</v>
      </c>
      <c r="R257" s="40" t="s">
        <v>1373</v>
      </c>
      <c r="S257" s="40" t="b">
        <v>0</v>
      </c>
      <c r="T257" s="40" t="s">
        <v>1373</v>
      </c>
      <c r="U257" s="40" t="s">
        <v>212</v>
      </c>
      <c r="V257" s="41">
        <v>0.1</v>
      </c>
      <c r="W257" s="41">
        <v>0.9</v>
      </c>
      <c r="X257" s="41">
        <v>0.3</v>
      </c>
      <c r="Y257" s="41">
        <v>0.5</v>
      </c>
      <c r="Z257" s="40" t="b">
        <v>0</v>
      </c>
      <c r="AA257" s="40" t="b">
        <v>1</v>
      </c>
      <c r="AB257" s="40" t="b">
        <v>0</v>
      </c>
      <c r="AC257" s="40" t="b">
        <v>0</v>
      </c>
      <c r="AD257" s="41" t="s">
        <v>5266</v>
      </c>
      <c r="AE257" s="41" t="s">
        <v>5267</v>
      </c>
      <c r="AF257" s="41">
        <v>0.898729687</v>
      </c>
      <c r="AG257" s="41">
        <v>903.6108</v>
      </c>
      <c r="AH257" s="42">
        <v>1.79E84</v>
      </c>
      <c r="AI257" s="41">
        <v>-0.24661</v>
      </c>
      <c r="AJ257" s="40" t="s">
        <v>5268</v>
      </c>
      <c r="AK257" s="40" t="s">
        <v>5269</v>
      </c>
      <c r="AL257" s="41">
        <v>20000.0</v>
      </c>
      <c r="AM257" s="40" t="s">
        <v>216</v>
      </c>
      <c r="AN257" s="40" t="s">
        <v>1383</v>
      </c>
      <c r="AO257" s="40" t="s">
        <v>3513</v>
      </c>
      <c r="AP257" s="40" t="s">
        <v>5270</v>
      </c>
      <c r="AQ257" s="40" t="s">
        <v>5271</v>
      </c>
      <c r="AR257" s="40" t="s">
        <v>5272</v>
      </c>
      <c r="AS257" s="40" t="s">
        <v>5273</v>
      </c>
    </row>
    <row r="258">
      <c r="A258" s="41">
        <v>72.0</v>
      </c>
      <c r="B258" s="42">
        <v>1.67E9</v>
      </c>
      <c r="C258" s="41">
        <v>57540.0</v>
      </c>
      <c r="D258" s="40" t="s">
        <v>307</v>
      </c>
      <c r="E258" s="41" t="str">
        <f>IFERROR(__xludf.DUMMYFUNCTION("split(split(D258,""Instance_"", FALSE),"".mat"",false)"),"280_2")</f>
        <v>280_2</v>
      </c>
      <c r="F258" s="41">
        <v>280.0</v>
      </c>
      <c r="G258" s="41">
        <v>70.0</v>
      </c>
      <c r="H258" s="41">
        <v>140.0</v>
      </c>
      <c r="I258" s="41">
        <v>1.192917</v>
      </c>
      <c r="J258" s="41">
        <v>20000.0</v>
      </c>
      <c r="K258" s="41">
        <v>10000.0</v>
      </c>
      <c r="L258" s="41">
        <v>3600.0</v>
      </c>
      <c r="M258" s="41">
        <v>1800.0</v>
      </c>
      <c r="N258" s="41">
        <v>100.0</v>
      </c>
      <c r="O258" s="40" t="s">
        <v>1370</v>
      </c>
      <c r="P258" s="40" t="s">
        <v>1371</v>
      </c>
      <c r="Q258" s="40" t="s">
        <v>1372</v>
      </c>
      <c r="R258" s="40" t="s">
        <v>1373</v>
      </c>
      <c r="S258" s="40" t="b">
        <v>0</v>
      </c>
      <c r="T258" s="40" t="s">
        <v>1373</v>
      </c>
      <c r="U258" s="40" t="s">
        <v>212</v>
      </c>
      <c r="V258" s="41">
        <v>0.1</v>
      </c>
      <c r="W258" s="41">
        <v>0.9</v>
      </c>
      <c r="X258" s="41">
        <v>0.3</v>
      </c>
      <c r="Y258" s="41">
        <v>0.5</v>
      </c>
      <c r="Z258" s="40" t="b">
        <v>0</v>
      </c>
      <c r="AA258" s="40" t="b">
        <v>1</v>
      </c>
      <c r="AB258" s="40" t="b">
        <v>0</v>
      </c>
      <c r="AC258" s="40" t="b">
        <v>0</v>
      </c>
      <c r="AD258" s="41" t="s">
        <v>5274</v>
      </c>
      <c r="AE258" s="41" t="s">
        <v>5275</v>
      </c>
      <c r="AF258" s="41">
        <v>0.96491695</v>
      </c>
      <c r="AG258" s="41">
        <v>901.8388</v>
      </c>
      <c r="AH258" s="42">
        <v>5.4E83</v>
      </c>
      <c r="AI258" s="41">
        <v>-0.19113</v>
      </c>
      <c r="AJ258" s="40" t="s">
        <v>5276</v>
      </c>
      <c r="AK258" s="40" t="s">
        <v>5277</v>
      </c>
      <c r="AL258" s="41">
        <v>20000.0</v>
      </c>
      <c r="AM258" s="40" t="s">
        <v>216</v>
      </c>
      <c r="AN258" s="40" t="s">
        <v>1383</v>
      </c>
      <c r="AO258" s="40" t="s">
        <v>3513</v>
      </c>
      <c r="AP258" s="40" t="s">
        <v>5278</v>
      </c>
      <c r="AQ258" s="40" t="s">
        <v>5279</v>
      </c>
      <c r="AR258" s="40" t="s">
        <v>5280</v>
      </c>
      <c r="AS258" s="40" t="s">
        <v>5281</v>
      </c>
    </row>
    <row r="259">
      <c r="A259" s="41">
        <v>79.0</v>
      </c>
      <c r="B259" s="42">
        <v>1.67E9</v>
      </c>
      <c r="C259" s="41">
        <v>622925.0</v>
      </c>
      <c r="D259" s="40" t="s">
        <v>307</v>
      </c>
      <c r="E259" s="41" t="str">
        <f>IFERROR(__xludf.DUMMYFUNCTION("split(split(D259,""Instance_"", FALSE),"".mat"",false)"),"280_2")</f>
        <v>280_2</v>
      </c>
      <c r="F259" s="41">
        <v>280.0</v>
      </c>
      <c r="G259" s="41">
        <v>70.0</v>
      </c>
      <c r="H259" s="41">
        <v>140.0</v>
      </c>
      <c r="I259" s="41">
        <v>1.192917</v>
      </c>
      <c r="J259" s="41">
        <v>20000.0</v>
      </c>
      <c r="K259" s="41">
        <v>10000.0</v>
      </c>
      <c r="L259" s="41">
        <v>3600.0</v>
      </c>
      <c r="M259" s="41">
        <v>1800.0</v>
      </c>
      <c r="N259" s="41">
        <v>100.0</v>
      </c>
      <c r="O259" s="40" t="s">
        <v>1370</v>
      </c>
      <c r="P259" s="40" t="s">
        <v>1371</v>
      </c>
      <c r="Q259" s="40" t="s">
        <v>1372</v>
      </c>
      <c r="R259" s="40" t="s">
        <v>1373</v>
      </c>
      <c r="S259" s="40" t="b">
        <v>0</v>
      </c>
      <c r="T259" s="40" t="s">
        <v>1373</v>
      </c>
      <c r="U259" s="40" t="s">
        <v>212</v>
      </c>
      <c r="V259" s="41">
        <v>0.1</v>
      </c>
      <c r="W259" s="41">
        <v>0.9</v>
      </c>
      <c r="X259" s="41">
        <v>0.3</v>
      </c>
      <c r="Y259" s="41">
        <v>0.5</v>
      </c>
      <c r="Z259" s="40" t="b">
        <v>0</v>
      </c>
      <c r="AA259" s="40" t="b">
        <v>1</v>
      </c>
      <c r="AB259" s="40" t="b">
        <v>0</v>
      </c>
      <c r="AC259" s="40" t="b">
        <v>0</v>
      </c>
      <c r="AD259" s="41" t="s">
        <v>5282</v>
      </c>
      <c r="AE259" s="41" t="s">
        <v>5283</v>
      </c>
      <c r="AF259" s="41">
        <v>0.984085421</v>
      </c>
      <c r="AG259" s="41">
        <v>903.5464</v>
      </c>
      <c r="AH259" s="42">
        <v>1.33E84</v>
      </c>
      <c r="AI259" s="41">
        <v>-0.17506</v>
      </c>
      <c r="AJ259" s="40" t="s">
        <v>5284</v>
      </c>
      <c r="AK259" s="40" t="s">
        <v>5285</v>
      </c>
      <c r="AL259" s="41">
        <v>20000.0</v>
      </c>
      <c r="AM259" s="40" t="s">
        <v>216</v>
      </c>
      <c r="AN259" s="40" t="s">
        <v>1383</v>
      </c>
      <c r="AO259" s="40" t="s">
        <v>3513</v>
      </c>
      <c r="AP259" s="40" t="s">
        <v>5286</v>
      </c>
      <c r="AQ259" s="40" t="s">
        <v>5287</v>
      </c>
      <c r="AR259" s="40" t="s">
        <v>5288</v>
      </c>
      <c r="AS259" s="40" t="s">
        <v>5289</v>
      </c>
    </row>
    <row r="260">
      <c r="A260" s="41">
        <v>77.0</v>
      </c>
      <c r="B260" s="42">
        <v>1.67E9</v>
      </c>
      <c r="C260" s="41">
        <v>607465.0</v>
      </c>
      <c r="D260" s="40" t="s">
        <v>307</v>
      </c>
      <c r="E260" s="41" t="str">
        <f>IFERROR(__xludf.DUMMYFUNCTION("split(split(D260,""Instance_"", FALSE),"".mat"",false)"),"280_2")</f>
        <v>280_2</v>
      </c>
      <c r="F260" s="41">
        <v>280.0</v>
      </c>
      <c r="G260" s="41">
        <v>70.0</v>
      </c>
      <c r="H260" s="41">
        <v>140.0</v>
      </c>
      <c r="I260" s="41">
        <v>1.192917</v>
      </c>
      <c r="J260" s="41">
        <v>20000.0</v>
      </c>
      <c r="K260" s="41">
        <v>10000.0</v>
      </c>
      <c r="L260" s="41">
        <v>3600.0</v>
      </c>
      <c r="M260" s="41">
        <v>1800.0</v>
      </c>
      <c r="N260" s="41">
        <v>100.0</v>
      </c>
      <c r="O260" s="40" t="s">
        <v>1370</v>
      </c>
      <c r="P260" s="40" t="s">
        <v>1371</v>
      </c>
      <c r="Q260" s="40" t="s">
        <v>1372</v>
      </c>
      <c r="R260" s="40" t="s">
        <v>1373</v>
      </c>
      <c r="S260" s="40" t="b">
        <v>0</v>
      </c>
      <c r="T260" s="40" t="s">
        <v>1373</v>
      </c>
      <c r="U260" s="40" t="s">
        <v>212</v>
      </c>
      <c r="V260" s="41">
        <v>0.1</v>
      </c>
      <c r="W260" s="41">
        <v>0.9</v>
      </c>
      <c r="X260" s="41">
        <v>0.3</v>
      </c>
      <c r="Y260" s="41">
        <v>0.5</v>
      </c>
      <c r="Z260" s="40" t="b">
        <v>0</v>
      </c>
      <c r="AA260" s="40" t="b">
        <v>1</v>
      </c>
      <c r="AB260" s="40" t="b">
        <v>0</v>
      </c>
      <c r="AC260" s="40" t="b">
        <v>0</v>
      </c>
      <c r="AD260" s="41" t="s">
        <v>5290</v>
      </c>
      <c r="AE260" s="41" t="s">
        <v>5291</v>
      </c>
      <c r="AF260" s="41">
        <v>1.081032324</v>
      </c>
      <c r="AG260" s="41">
        <v>901.7143</v>
      </c>
      <c r="AH260" s="42">
        <v>2.41E83</v>
      </c>
      <c r="AI260" s="41">
        <v>-0.09379</v>
      </c>
      <c r="AJ260" s="40" t="s">
        <v>5292</v>
      </c>
      <c r="AK260" s="40" t="s">
        <v>5293</v>
      </c>
      <c r="AL260" s="41">
        <v>20000.0</v>
      </c>
      <c r="AM260" s="40" t="s">
        <v>216</v>
      </c>
      <c r="AN260" s="40" t="s">
        <v>1383</v>
      </c>
      <c r="AO260" s="40" t="s">
        <v>3513</v>
      </c>
      <c r="AP260" s="40" t="s">
        <v>5294</v>
      </c>
      <c r="AQ260" s="40" t="s">
        <v>5295</v>
      </c>
      <c r="AR260" s="40" t="s">
        <v>5296</v>
      </c>
      <c r="AS260" s="40" t="s">
        <v>5297</v>
      </c>
    </row>
    <row r="261">
      <c r="A261" s="41">
        <v>76.0</v>
      </c>
      <c r="B261" s="42">
        <v>1.67E9</v>
      </c>
      <c r="C261" s="41">
        <v>911135.0</v>
      </c>
      <c r="D261" s="40" t="s">
        <v>307</v>
      </c>
      <c r="E261" s="41" t="str">
        <f>IFERROR(__xludf.DUMMYFUNCTION("split(split(D261,""Instance_"", FALSE),"".mat"",false)"),"280_2")</f>
        <v>280_2</v>
      </c>
      <c r="F261" s="41">
        <v>280.0</v>
      </c>
      <c r="G261" s="41">
        <v>70.0</v>
      </c>
      <c r="H261" s="41">
        <v>140.0</v>
      </c>
      <c r="I261" s="41">
        <v>1.192917</v>
      </c>
      <c r="J261" s="41">
        <v>20000.0</v>
      </c>
      <c r="K261" s="41">
        <v>10000.0</v>
      </c>
      <c r="L261" s="41">
        <v>3600.0</v>
      </c>
      <c r="M261" s="41">
        <v>1800.0</v>
      </c>
      <c r="N261" s="41">
        <v>100.0</v>
      </c>
      <c r="O261" s="40" t="s">
        <v>1370</v>
      </c>
      <c r="P261" s="40" t="s">
        <v>1371</v>
      </c>
      <c r="Q261" s="40" t="s">
        <v>1372</v>
      </c>
      <c r="R261" s="40" t="s">
        <v>1373</v>
      </c>
      <c r="S261" s="40" t="b">
        <v>0</v>
      </c>
      <c r="T261" s="40" t="s">
        <v>1373</v>
      </c>
      <c r="U261" s="40" t="s">
        <v>212</v>
      </c>
      <c r="V261" s="41">
        <v>0.1</v>
      </c>
      <c r="W261" s="41">
        <v>0.9</v>
      </c>
      <c r="X261" s="41">
        <v>0.3</v>
      </c>
      <c r="Y261" s="41">
        <v>0.5</v>
      </c>
      <c r="Z261" s="40" t="b">
        <v>0</v>
      </c>
      <c r="AA261" s="40" t="b">
        <v>1</v>
      </c>
      <c r="AB261" s="40" t="b">
        <v>0</v>
      </c>
      <c r="AC261" s="40" t="b">
        <v>0</v>
      </c>
      <c r="AD261" s="41" t="s">
        <v>5298</v>
      </c>
      <c r="AE261" s="41" t="s">
        <v>5299</v>
      </c>
      <c r="AF261" s="41">
        <v>1.090849747</v>
      </c>
      <c r="AG261" s="41">
        <v>903.9338</v>
      </c>
      <c r="AH261" s="42">
        <v>1.76E84</v>
      </c>
      <c r="AI261" s="41">
        <v>-0.08556</v>
      </c>
      <c r="AJ261" s="40" t="s">
        <v>5300</v>
      </c>
      <c r="AK261" s="40" t="s">
        <v>5301</v>
      </c>
      <c r="AL261" s="41">
        <v>20000.0</v>
      </c>
      <c r="AM261" s="40" t="s">
        <v>216</v>
      </c>
      <c r="AN261" s="40" t="s">
        <v>1383</v>
      </c>
      <c r="AO261" s="40" t="s">
        <v>3513</v>
      </c>
      <c r="AP261" s="40" t="s">
        <v>5302</v>
      </c>
      <c r="AQ261" s="40" t="s">
        <v>5303</v>
      </c>
      <c r="AR261" s="40" t="s">
        <v>5304</v>
      </c>
      <c r="AS261" s="40" t="s">
        <v>5305</v>
      </c>
    </row>
    <row r="262">
      <c r="A262" s="41">
        <v>88.0</v>
      </c>
      <c r="B262" s="42">
        <v>1.67E9</v>
      </c>
      <c r="C262" s="41">
        <v>213392.0</v>
      </c>
      <c r="D262" s="40" t="s">
        <v>398</v>
      </c>
      <c r="E262" s="41" t="str">
        <f>IFERROR(__xludf.DUMMYFUNCTION("split(split(D262,""Instance_"", FALSE),"".mat"",false)"),"280_3")</f>
        <v>280_3</v>
      </c>
      <c r="F262" s="41">
        <v>280.0</v>
      </c>
      <c r="G262" s="41">
        <v>70.0</v>
      </c>
      <c r="H262" s="41">
        <v>140.0</v>
      </c>
      <c r="I262" s="41">
        <v>0.81121</v>
      </c>
      <c r="J262" s="41">
        <v>20000.0</v>
      </c>
      <c r="K262" s="41">
        <v>10000.0</v>
      </c>
      <c r="L262" s="41">
        <v>3600.0</v>
      </c>
      <c r="M262" s="41">
        <v>1800.0</v>
      </c>
      <c r="N262" s="41">
        <v>100.0</v>
      </c>
      <c r="O262" s="40" t="s">
        <v>1370</v>
      </c>
      <c r="P262" s="40" t="s">
        <v>1371</v>
      </c>
      <c r="Q262" s="40" t="s">
        <v>1372</v>
      </c>
      <c r="R262" s="40" t="s">
        <v>1373</v>
      </c>
      <c r="S262" s="40" t="b">
        <v>0</v>
      </c>
      <c r="T262" s="40" t="s">
        <v>1373</v>
      </c>
      <c r="U262" s="40" t="s">
        <v>212</v>
      </c>
      <c r="V262" s="41">
        <v>0.1</v>
      </c>
      <c r="W262" s="41">
        <v>0.9</v>
      </c>
      <c r="X262" s="41">
        <v>0.3</v>
      </c>
      <c r="Y262" s="41">
        <v>0.5</v>
      </c>
      <c r="Z262" s="40" t="b">
        <v>0</v>
      </c>
      <c r="AA262" s="40" t="b">
        <v>1</v>
      </c>
      <c r="AB262" s="40" t="b">
        <v>0</v>
      </c>
      <c r="AC262" s="40" t="b">
        <v>0</v>
      </c>
      <c r="AD262" s="41" t="s">
        <v>5306</v>
      </c>
      <c r="AE262" s="41" t="s">
        <v>5307</v>
      </c>
      <c r="AF262" s="41">
        <v>0.3786295</v>
      </c>
      <c r="AG262" s="41">
        <v>901.8999</v>
      </c>
      <c r="AH262" s="42">
        <v>6.1E83</v>
      </c>
      <c r="AI262" s="41">
        <v>-0.53325</v>
      </c>
      <c r="AJ262" s="40" t="s">
        <v>5308</v>
      </c>
      <c r="AK262" s="40" t="s">
        <v>5309</v>
      </c>
      <c r="AL262" s="41">
        <v>20000.0</v>
      </c>
      <c r="AM262" s="40" t="s">
        <v>216</v>
      </c>
      <c r="AN262" s="40" t="s">
        <v>1383</v>
      </c>
      <c r="AO262" s="40" t="s">
        <v>3513</v>
      </c>
      <c r="AP262" s="40" t="s">
        <v>5310</v>
      </c>
      <c r="AQ262" s="40" t="s">
        <v>5311</v>
      </c>
      <c r="AR262" s="40" t="s">
        <v>5312</v>
      </c>
      <c r="AS262" s="40" t="s">
        <v>5313</v>
      </c>
    </row>
    <row r="263">
      <c r="A263" s="41">
        <v>82.0</v>
      </c>
      <c r="B263" s="42">
        <v>1.67E9</v>
      </c>
      <c r="C263" s="41">
        <v>240646.0</v>
      </c>
      <c r="D263" s="40" t="s">
        <v>398</v>
      </c>
      <c r="E263" s="41" t="str">
        <f>IFERROR(__xludf.DUMMYFUNCTION("split(split(D263,""Instance_"", FALSE),"".mat"",false)"),"280_3")</f>
        <v>280_3</v>
      </c>
      <c r="F263" s="41">
        <v>280.0</v>
      </c>
      <c r="G263" s="41">
        <v>70.0</v>
      </c>
      <c r="H263" s="41">
        <v>140.0</v>
      </c>
      <c r="I263" s="41">
        <v>0.81121</v>
      </c>
      <c r="J263" s="41">
        <v>20000.0</v>
      </c>
      <c r="K263" s="41">
        <v>10000.0</v>
      </c>
      <c r="L263" s="41">
        <v>3600.0</v>
      </c>
      <c r="M263" s="41">
        <v>1800.0</v>
      </c>
      <c r="N263" s="41">
        <v>100.0</v>
      </c>
      <c r="O263" s="40" t="s">
        <v>1370</v>
      </c>
      <c r="P263" s="40" t="s">
        <v>1371</v>
      </c>
      <c r="Q263" s="40" t="s">
        <v>1372</v>
      </c>
      <c r="R263" s="40" t="s">
        <v>1373</v>
      </c>
      <c r="S263" s="40" t="b">
        <v>0</v>
      </c>
      <c r="T263" s="40" t="s">
        <v>1373</v>
      </c>
      <c r="U263" s="40" t="s">
        <v>212</v>
      </c>
      <c r="V263" s="41">
        <v>0.1</v>
      </c>
      <c r="W263" s="41">
        <v>0.9</v>
      </c>
      <c r="X263" s="41">
        <v>0.3</v>
      </c>
      <c r="Y263" s="41">
        <v>0.5</v>
      </c>
      <c r="Z263" s="40" t="b">
        <v>0</v>
      </c>
      <c r="AA263" s="40" t="b">
        <v>1</v>
      </c>
      <c r="AB263" s="40" t="b">
        <v>0</v>
      </c>
      <c r="AC263" s="40" t="b">
        <v>0</v>
      </c>
      <c r="AD263" s="41" t="s">
        <v>5314</v>
      </c>
      <c r="AE263" s="41" t="s">
        <v>5315</v>
      </c>
      <c r="AF263" s="41">
        <v>0.394902416</v>
      </c>
      <c r="AG263" s="41">
        <v>902.9881</v>
      </c>
      <c r="AH263" s="42">
        <v>1.62E84</v>
      </c>
      <c r="AI263" s="41">
        <v>-0.51319</v>
      </c>
      <c r="AJ263" s="40" t="s">
        <v>5316</v>
      </c>
      <c r="AK263" s="40" t="s">
        <v>5317</v>
      </c>
      <c r="AL263" s="41">
        <v>20000.0</v>
      </c>
      <c r="AM263" s="40" t="s">
        <v>216</v>
      </c>
      <c r="AN263" s="40" t="s">
        <v>1383</v>
      </c>
      <c r="AO263" s="40" t="s">
        <v>3513</v>
      </c>
      <c r="AP263" s="40" t="s">
        <v>5318</v>
      </c>
      <c r="AQ263" s="40" t="s">
        <v>5319</v>
      </c>
      <c r="AR263" s="40" t="s">
        <v>5320</v>
      </c>
      <c r="AS263" s="40" t="s">
        <v>5321</v>
      </c>
    </row>
    <row r="264">
      <c r="A264" s="41">
        <v>87.0</v>
      </c>
      <c r="B264" s="42">
        <v>1.67E9</v>
      </c>
      <c r="C264" s="41">
        <v>66277.0</v>
      </c>
      <c r="D264" s="40" t="s">
        <v>398</v>
      </c>
      <c r="E264" s="41" t="str">
        <f>IFERROR(__xludf.DUMMYFUNCTION("split(split(D264,""Instance_"", FALSE),"".mat"",false)"),"280_3")</f>
        <v>280_3</v>
      </c>
      <c r="F264" s="41">
        <v>280.0</v>
      </c>
      <c r="G264" s="41">
        <v>70.0</v>
      </c>
      <c r="H264" s="41">
        <v>140.0</v>
      </c>
      <c r="I264" s="41">
        <v>0.81121</v>
      </c>
      <c r="J264" s="41">
        <v>20000.0</v>
      </c>
      <c r="K264" s="41">
        <v>10000.0</v>
      </c>
      <c r="L264" s="41">
        <v>3600.0</v>
      </c>
      <c r="M264" s="41">
        <v>1800.0</v>
      </c>
      <c r="N264" s="41">
        <v>100.0</v>
      </c>
      <c r="O264" s="40" t="s">
        <v>1370</v>
      </c>
      <c r="P264" s="40" t="s">
        <v>1371</v>
      </c>
      <c r="Q264" s="40" t="s">
        <v>1372</v>
      </c>
      <c r="R264" s="40" t="s">
        <v>1373</v>
      </c>
      <c r="S264" s="40" t="b">
        <v>0</v>
      </c>
      <c r="T264" s="40" t="s">
        <v>1373</v>
      </c>
      <c r="U264" s="40" t="s">
        <v>212</v>
      </c>
      <c r="V264" s="41">
        <v>0.1</v>
      </c>
      <c r="W264" s="41">
        <v>0.9</v>
      </c>
      <c r="X264" s="41">
        <v>0.3</v>
      </c>
      <c r="Y264" s="41">
        <v>0.5</v>
      </c>
      <c r="Z264" s="40" t="b">
        <v>0</v>
      </c>
      <c r="AA264" s="40" t="b">
        <v>1</v>
      </c>
      <c r="AB264" s="40" t="b">
        <v>0</v>
      </c>
      <c r="AC264" s="40" t="b">
        <v>0</v>
      </c>
      <c r="AD264" s="41" t="s">
        <v>5322</v>
      </c>
      <c r="AE264" s="41" t="s">
        <v>5323</v>
      </c>
      <c r="AF264" s="41">
        <v>0.434691272</v>
      </c>
      <c r="AG264" s="41">
        <v>910.534</v>
      </c>
      <c r="AH264" s="42">
        <v>1.49E84</v>
      </c>
      <c r="AI264" s="41">
        <v>-0.46414</v>
      </c>
      <c r="AJ264" s="40" t="s">
        <v>5324</v>
      </c>
      <c r="AK264" s="40" t="s">
        <v>5325</v>
      </c>
      <c r="AL264" s="41">
        <v>20000.0</v>
      </c>
      <c r="AM264" s="40" t="s">
        <v>216</v>
      </c>
      <c r="AN264" s="40" t="s">
        <v>1383</v>
      </c>
      <c r="AO264" s="40" t="s">
        <v>3513</v>
      </c>
      <c r="AP264" s="40" t="s">
        <v>5326</v>
      </c>
      <c r="AQ264" s="40" t="s">
        <v>5327</v>
      </c>
      <c r="AR264" s="40" t="s">
        <v>5328</v>
      </c>
      <c r="AS264" s="40" t="s">
        <v>5329</v>
      </c>
    </row>
    <row r="265">
      <c r="A265" s="41">
        <v>80.0</v>
      </c>
      <c r="B265" s="42">
        <v>1.67E9</v>
      </c>
      <c r="C265" s="41">
        <v>727919.0</v>
      </c>
      <c r="D265" s="40" t="s">
        <v>398</v>
      </c>
      <c r="E265" s="41" t="str">
        <f>IFERROR(__xludf.DUMMYFUNCTION("split(split(D265,""Instance_"", FALSE),"".mat"",false)"),"280_3")</f>
        <v>280_3</v>
      </c>
      <c r="F265" s="41">
        <v>280.0</v>
      </c>
      <c r="G265" s="41">
        <v>70.0</v>
      </c>
      <c r="H265" s="41">
        <v>140.0</v>
      </c>
      <c r="I265" s="41">
        <v>0.81121</v>
      </c>
      <c r="J265" s="41">
        <v>20000.0</v>
      </c>
      <c r="K265" s="41">
        <v>10000.0</v>
      </c>
      <c r="L265" s="41">
        <v>3600.0</v>
      </c>
      <c r="M265" s="41">
        <v>1800.0</v>
      </c>
      <c r="N265" s="41">
        <v>100.0</v>
      </c>
      <c r="O265" s="40" t="s">
        <v>1370</v>
      </c>
      <c r="P265" s="40" t="s">
        <v>1371</v>
      </c>
      <c r="Q265" s="40" t="s">
        <v>1372</v>
      </c>
      <c r="R265" s="40" t="s">
        <v>1373</v>
      </c>
      <c r="S265" s="40" t="b">
        <v>0</v>
      </c>
      <c r="T265" s="40" t="s">
        <v>1373</v>
      </c>
      <c r="U265" s="40" t="s">
        <v>212</v>
      </c>
      <c r="V265" s="41">
        <v>0.1</v>
      </c>
      <c r="W265" s="41">
        <v>0.9</v>
      </c>
      <c r="X265" s="41">
        <v>0.3</v>
      </c>
      <c r="Y265" s="41">
        <v>0.5</v>
      </c>
      <c r="Z265" s="40" t="b">
        <v>0</v>
      </c>
      <c r="AA265" s="40" t="b">
        <v>1</v>
      </c>
      <c r="AB265" s="40" t="b">
        <v>0</v>
      </c>
      <c r="AC265" s="40" t="b">
        <v>0</v>
      </c>
      <c r="AD265" s="41" t="s">
        <v>5330</v>
      </c>
      <c r="AE265" s="41" t="s">
        <v>5331</v>
      </c>
      <c r="AF265" s="41">
        <v>0.466411584</v>
      </c>
      <c r="AG265" s="41">
        <v>907.338</v>
      </c>
      <c r="AH265" s="42">
        <v>1.48E84</v>
      </c>
      <c r="AI265" s="41">
        <v>-0.42504</v>
      </c>
      <c r="AJ265" s="40" t="s">
        <v>5332</v>
      </c>
      <c r="AK265" s="40" t="s">
        <v>5333</v>
      </c>
      <c r="AL265" s="41">
        <v>20000.0</v>
      </c>
      <c r="AM265" s="40" t="s">
        <v>216</v>
      </c>
      <c r="AN265" s="40" t="s">
        <v>1383</v>
      </c>
      <c r="AO265" s="40" t="s">
        <v>3513</v>
      </c>
      <c r="AP265" s="40" t="s">
        <v>5334</v>
      </c>
      <c r="AQ265" s="40" t="s">
        <v>5335</v>
      </c>
      <c r="AR265" s="40" t="s">
        <v>5336</v>
      </c>
      <c r="AS265" s="40" t="s">
        <v>5337</v>
      </c>
    </row>
    <row r="266">
      <c r="A266" s="41">
        <v>85.0</v>
      </c>
      <c r="B266" s="42">
        <v>1.67E9</v>
      </c>
      <c r="C266" s="41">
        <v>372491.0</v>
      </c>
      <c r="D266" s="40" t="s">
        <v>398</v>
      </c>
      <c r="E266" s="41" t="str">
        <f>IFERROR(__xludf.DUMMYFUNCTION("split(split(D266,""Instance_"", FALSE),"".mat"",false)"),"280_3")</f>
        <v>280_3</v>
      </c>
      <c r="F266" s="41">
        <v>280.0</v>
      </c>
      <c r="G266" s="41">
        <v>70.0</v>
      </c>
      <c r="H266" s="41">
        <v>140.0</v>
      </c>
      <c r="I266" s="41">
        <v>0.81121</v>
      </c>
      <c r="J266" s="41">
        <v>20000.0</v>
      </c>
      <c r="K266" s="41">
        <v>10000.0</v>
      </c>
      <c r="L266" s="41">
        <v>3600.0</v>
      </c>
      <c r="M266" s="41">
        <v>1800.0</v>
      </c>
      <c r="N266" s="41">
        <v>100.0</v>
      </c>
      <c r="O266" s="40" t="s">
        <v>1370</v>
      </c>
      <c r="P266" s="40" t="s">
        <v>1371</v>
      </c>
      <c r="Q266" s="40" t="s">
        <v>1372</v>
      </c>
      <c r="R266" s="40" t="s">
        <v>1373</v>
      </c>
      <c r="S266" s="40" t="b">
        <v>0</v>
      </c>
      <c r="T266" s="40" t="s">
        <v>1373</v>
      </c>
      <c r="U266" s="40" t="s">
        <v>212</v>
      </c>
      <c r="V266" s="41">
        <v>0.1</v>
      </c>
      <c r="W266" s="41">
        <v>0.9</v>
      </c>
      <c r="X266" s="41">
        <v>0.3</v>
      </c>
      <c r="Y266" s="41">
        <v>0.5</v>
      </c>
      <c r="Z266" s="40" t="b">
        <v>0</v>
      </c>
      <c r="AA266" s="40" t="b">
        <v>1</v>
      </c>
      <c r="AB266" s="40" t="b">
        <v>0</v>
      </c>
      <c r="AC266" s="40" t="b">
        <v>0</v>
      </c>
      <c r="AD266" s="41" t="s">
        <v>5338</v>
      </c>
      <c r="AE266" s="41" t="s">
        <v>5339</v>
      </c>
      <c r="AF266" s="41">
        <v>0.48186453</v>
      </c>
      <c r="AG266" s="41">
        <v>904.2</v>
      </c>
      <c r="AH266" s="42">
        <v>1.32E84</v>
      </c>
      <c r="AI266" s="41">
        <v>-0.40599</v>
      </c>
      <c r="AJ266" s="40" t="s">
        <v>5340</v>
      </c>
      <c r="AK266" s="40" t="s">
        <v>5341</v>
      </c>
      <c r="AL266" s="41">
        <v>20000.0</v>
      </c>
      <c r="AM266" s="40" t="s">
        <v>216</v>
      </c>
      <c r="AN266" s="40" t="s">
        <v>1383</v>
      </c>
      <c r="AO266" s="40" t="s">
        <v>3513</v>
      </c>
      <c r="AP266" s="40" t="s">
        <v>5342</v>
      </c>
      <c r="AQ266" s="40" t="s">
        <v>5343</v>
      </c>
      <c r="AR266" s="40" t="s">
        <v>5344</v>
      </c>
      <c r="AS266" s="40" t="s">
        <v>5345</v>
      </c>
    </row>
    <row r="267">
      <c r="A267" s="41">
        <v>84.0</v>
      </c>
      <c r="B267" s="42">
        <v>1.67E9</v>
      </c>
      <c r="C267" s="41">
        <v>771822.0</v>
      </c>
      <c r="D267" s="40" t="s">
        <v>398</v>
      </c>
      <c r="E267" s="41" t="str">
        <f>IFERROR(__xludf.DUMMYFUNCTION("split(split(D267,""Instance_"", FALSE),"".mat"",false)"),"280_3")</f>
        <v>280_3</v>
      </c>
      <c r="F267" s="41">
        <v>280.0</v>
      </c>
      <c r="G267" s="41">
        <v>70.0</v>
      </c>
      <c r="H267" s="41">
        <v>140.0</v>
      </c>
      <c r="I267" s="41">
        <v>0.81121</v>
      </c>
      <c r="J267" s="41">
        <v>20000.0</v>
      </c>
      <c r="K267" s="41">
        <v>10000.0</v>
      </c>
      <c r="L267" s="41">
        <v>3600.0</v>
      </c>
      <c r="M267" s="41">
        <v>1800.0</v>
      </c>
      <c r="N267" s="41">
        <v>100.0</v>
      </c>
      <c r="O267" s="40" t="s">
        <v>1370</v>
      </c>
      <c r="P267" s="40" t="s">
        <v>1371</v>
      </c>
      <c r="Q267" s="40" t="s">
        <v>1372</v>
      </c>
      <c r="R267" s="40" t="s">
        <v>1373</v>
      </c>
      <c r="S267" s="40" t="b">
        <v>0</v>
      </c>
      <c r="T267" s="40" t="s">
        <v>1373</v>
      </c>
      <c r="U267" s="40" t="s">
        <v>212</v>
      </c>
      <c r="V267" s="41">
        <v>0.1</v>
      </c>
      <c r="W267" s="41">
        <v>0.9</v>
      </c>
      <c r="X267" s="41">
        <v>0.3</v>
      </c>
      <c r="Y267" s="41">
        <v>0.5</v>
      </c>
      <c r="Z267" s="40" t="b">
        <v>0</v>
      </c>
      <c r="AA267" s="40" t="b">
        <v>1</v>
      </c>
      <c r="AB267" s="40" t="b">
        <v>0</v>
      </c>
      <c r="AC267" s="40" t="b">
        <v>0</v>
      </c>
      <c r="AD267" s="41" t="s">
        <v>5346</v>
      </c>
      <c r="AE267" s="41" t="s">
        <v>5347</v>
      </c>
      <c r="AF267" s="41">
        <v>0.557783934</v>
      </c>
      <c r="AG267" s="41">
        <v>904.2938</v>
      </c>
      <c r="AH267" s="42">
        <v>1.13E84</v>
      </c>
      <c r="AI267" s="41">
        <v>-0.3124</v>
      </c>
      <c r="AJ267" s="40" t="s">
        <v>5348</v>
      </c>
      <c r="AK267" s="40" t="s">
        <v>5349</v>
      </c>
      <c r="AL267" s="41">
        <v>20000.0</v>
      </c>
      <c r="AM267" s="40" t="s">
        <v>216</v>
      </c>
      <c r="AN267" s="40" t="s">
        <v>1383</v>
      </c>
      <c r="AO267" s="40" t="s">
        <v>3513</v>
      </c>
      <c r="AP267" s="40" t="s">
        <v>5350</v>
      </c>
      <c r="AQ267" s="40" t="s">
        <v>5351</v>
      </c>
      <c r="AR267" s="40" t="s">
        <v>5352</v>
      </c>
      <c r="AS267" s="40" t="s">
        <v>5353</v>
      </c>
    </row>
    <row r="268">
      <c r="A268" s="41">
        <v>89.0</v>
      </c>
      <c r="B268" s="42">
        <v>1.67E9</v>
      </c>
      <c r="C268" s="41">
        <v>567322.0</v>
      </c>
      <c r="D268" s="40" t="s">
        <v>398</v>
      </c>
      <c r="E268" s="41" t="str">
        <f>IFERROR(__xludf.DUMMYFUNCTION("split(split(D268,""Instance_"", FALSE),"".mat"",false)"),"280_3")</f>
        <v>280_3</v>
      </c>
      <c r="F268" s="41">
        <v>280.0</v>
      </c>
      <c r="G268" s="41">
        <v>70.0</v>
      </c>
      <c r="H268" s="41">
        <v>140.0</v>
      </c>
      <c r="I268" s="41">
        <v>0.81121</v>
      </c>
      <c r="J268" s="41">
        <v>20000.0</v>
      </c>
      <c r="K268" s="41">
        <v>10000.0</v>
      </c>
      <c r="L268" s="41">
        <v>3600.0</v>
      </c>
      <c r="M268" s="41">
        <v>1800.0</v>
      </c>
      <c r="N268" s="41">
        <v>100.0</v>
      </c>
      <c r="O268" s="40" t="s">
        <v>1370</v>
      </c>
      <c r="P268" s="40" t="s">
        <v>1371</v>
      </c>
      <c r="Q268" s="40" t="s">
        <v>1372</v>
      </c>
      <c r="R268" s="40" t="s">
        <v>1373</v>
      </c>
      <c r="S268" s="40" t="b">
        <v>0</v>
      </c>
      <c r="T268" s="40" t="s">
        <v>1373</v>
      </c>
      <c r="U268" s="40" t="s">
        <v>212</v>
      </c>
      <c r="V268" s="41">
        <v>0.1</v>
      </c>
      <c r="W268" s="41">
        <v>0.9</v>
      </c>
      <c r="X268" s="41">
        <v>0.3</v>
      </c>
      <c r="Y268" s="41">
        <v>0.5</v>
      </c>
      <c r="Z268" s="40" t="b">
        <v>0</v>
      </c>
      <c r="AA268" s="40" t="b">
        <v>1</v>
      </c>
      <c r="AB268" s="40" t="b">
        <v>0</v>
      </c>
      <c r="AC268" s="40" t="b">
        <v>0</v>
      </c>
      <c r="AD268" s="41" t="s">
        <v>5354</v>
      </c>
      <c r="AE268" s="41" t="s">
        <v>5355</v>
      </c>
      <c r="AF268" s="41">
        <v>0.58378835</v>
      </c>
      <c r="AG268" s="41">
        <v>902.7181</v>
      </c>
      <c r="AH268" s="42">
        <v>6.71E83</v>
      </c>
      <c r="AI268" s="41">
        <v>-0.28035</v>
      </c>
      <c r="AJ268" s="40" t="s">
        <v>5356</v>
      </c>
      <c r="AK268" s="40" t="s">
        <v>5357</v>
      </c>
      <c r="AL268" s="41">
        <v>20000.0</v>
      </c>
      <c r="AM268" s="40" t="s">
        <v>216</v>
      </c>
      <c r="AN268" s="40" t="s">
        <v>1383</v>
      </c>
      <c r="AO268" s="40" t="s">
        <v>3513</v>
      </c>
      <c r="AP268" s="40" t="s">
        <v>5358</v>
      </c>
      <c r="AQ268" s="40" t="s">
        <v>5359</v>
      </c>
      <c r="AR268" s="40" t="s">
        <v>5360</v>
      </c>
      <c r="AS268" s="40" t="s">
        <v>5361</v>
      </c>
    </row>
    <row r="269">
      <c r="A269" s="41">
        <v>83.0</v>
      </c>
      <c r="B269" s="42">
        <v>1.67E9</v>
      </c>
      <c r="C269" s="41">
        <v>216209.0</v>
      </c>
      <c r="D269" s="40" t="s">
        <v>398</v>
      </c>
      <c r="E269" s="41" t="str">
        <f>IFERROR(__xludf.DUMMYFUNCTION("split(split(D269,""Instance_"", FALSE),"".mat"",false)"),"280_3")</f>
        <v>280_3</v>
      </c>
      <c r="F269" s="41">
        <v>280.0</v>
      </c>
      <c r="G269" s="41">
        <v>70.0</v>
      </c>
      <c r="H269" s="41">
        <v>140.0</v>
      </c>
      <c r="I269" s="41">
        <v>0.81121</v>
      </c>
      <c r="J269" s="41">
        <v>20000.0</v>
      </c>
      <c r="K269" s="41">
        <v>10000.0</v>
      </c>
      <c r="L269" s="41">
        <v>3600.0</v>
      </c>
      <c r="M269" s="41">
        <v>1800.0</v>
      </c>
      <c r="N269" s="41">
        <v>100.0</v>
      </c>
      <c r="O269" s="40" t="s">
        <v>1370</v>
      </c>
      <c r="P269" s="40" t="s">
        <v>1371</v>
      </c>
      <c r="Q269" s="40" t="s">
        <v>1372</v>
      </c>
      <c r="R269" s="40" t="s">
        <v>1373</v>
      </c>
      <c r="S269" s="40" t="b">
        <v>0</v>
      </c>
      <c r="T269" s="40" t="s">
        <v>1373</v>
      </c>
      <c r="U269" s="40" t="s">
        <v>212</v>
      </c>
      <c r="V269" s="41">
        <v>0.1</v>
      </c>
      <c r="W269" s="41">
        <v>0.9</v>
      </c>
      <c r="X269" s="41">
        <v>0.3</v>
      </c>
      <c r="Y269" s="41">
        <v>0.5</v>
      </c>
      <c r="Z269" s="40" t="b">
        <v>0</v>
      </c>
      <c r="AA269" s="40" t="b">
        <v>1</v>
      </c>
      <c r="AB269" s="40" t="b">
        <v>0</v>
      </c>
      <c r="AC269" s="40" t="b">
        <v>0</v>
      </c>
      <c r="AD269" s="41" t="s">
        <v>5362</v>
      </c>
      <c r="AE269" s="41" t="s">
        <v>5363</v>
      </c>
      <c r="AF269" s="41">
        <v>0.590047454</v>
      </c>
      <c r="AG269" s="41">
        <v>901.1445</v>
      </c>
      <c r="AH269" s="42">
        <v>1.0E84</v>
      </c>
      <c r="AI269" s="41">
        <v>-0.27263</v>
      </c>
      <c r="AJ269" s="40" t="s">
        <v>5364</v>
      </c>
      <c r="AK269" s="40" t="s">
        <v>5365</v>
      </c>
      <c r="AL269" s="41">
        <v>20000.0</v>
      </c>
      <c r="AM269" s="40" t="s">
        <v>216</v>
      </c>
      <c r="AN269" s="40" t="s">
        <v>1383</v>
      </c>
      <c r="AO269" s="40" t="s">
        <v>3513</v>
      </c>
      <c r="AP269" s="40" t="s">
        <v>5366</v>
      </c>
      <c r="AQ269" s="40" t="s">
        <v>5367</v>
      </c>
      <c r="AR269" s="40" t="s">
        <v>5368</v>
      </c>
      <c r="AS269" s="40" t="s">
        <v>5369</v>
      </c>
    </row>
    <row r="270">
      <c r="A270" s="41">
        <v>86.0</v>
      </c>
      <c r="B270" s="42">
        <v>1.67E9</v>
      </c>
      <c r="C270" s="41">
        <v>841865.0</v>
      </c>
      <c r="D270" s="40" t="s">
        <v>398</v>
      </c>
      <c r="E270" s="41" t="str">
        <f>IFERROR(__xludf.DUMMYFUNCTION("split(split(D270,""Instance_"", FALSE),"".mat"",false)"),"280_3")</f>
        <v>280_3</v>
      </c>
      <c r="F270" s="41">
        <v>280.0</v>
      </c>
      <c r="G270" s="41">
        <v>70.0</v>
      </c>
      <c r="H270" s="41">
        <v>140.0</v>
      </c>
      <c r="I270" s="41">
        <v>0.81121</v>
      </c>
      <c r="J270" s="41">
        <v>20000.0</v>
      </c>
      <c r="K270" s="41">
        <v>10000.0</v>
      </c>
      <c r="L270" s="41">
        <v>3600.0</v>
      </c>
      <c r="M270" s="41">
        <v>1800.0</v>
      </c>
      <c r="N270" s="41">
        <v>100.0</v>
      </c>
      <c r="O270" s="40" t="s">
        <v>1370</v>
      </c>
      <c r="P270" s="40" t="s">
        <v>1371</v>
      </c>
      <c r="Q270" s="40" t="s">
        <v>1372</v>
      </c>
      <c r="R270" s="40" t="s">
        <v>1373</v>
      </c>
      <c r="S270" s="40" t="b">
        <v>0</v>
      </c>
      <c r="T270" s="40" t="s">
        <v>1373</v>
      </c>
      <c r="U270" s="40" t="s">
        <v>212</v>
      </c>
      <c r="V270" s="41">
        <v>0.1</v>
      </c>
      <c r="W270" s="41">
        <v>0.9</v>
      </c>
      <c r="X270" s="41">
        <v>0.3</v>
      </c>
      <c r="Y270" s="41">
        <v>0.5</v>
      </c>
      <c r="Z270" s="40" t="b">
        <v>0</v>
      </c>
      <c r="AA270" s="40" t="b">
        <v>1</v>
      </c>
      <c r="AB270" s="40" t="b">
        <v>0</v>
      </c>
      <c r="AC270" s="40" t="b">
        <v>0</v>
      </c>
      <c r="AD270" s="41" t="s">
        <v>5370</v>
      </c>
      <c r="AE270" s="41" t="s">
        <v>5371</v>
      </c>
      <c r="AF270" s="41">
        <v>0.620537155</v>
      </c>
      <c r="AG270" s="41">
        <v>906.1958</v>
      </c>
      <c r="AH270" s="42">
        <v>1.15E84</v>
      </c>
      <c r="AI270" s="41">
        <v>-0.23505</v>
      </c>
      <c r="AJ270" s="40" t="s">
        <v>5372</v>
      </c>
      <c r="AK270" s="40" t="s">
        <v>5373</v>
      </c>
      <c r="AL270" s="41">
        <v>20000.0</v>
      </c>
      <c r="AM270" s="40" t="s">
        <v>216</v>
      </c>
      <c r="AN270" s="40" t="s">
        <v>1383</v>
      </c>
      <c r="AO270" s="40" t="s">
        <v>3513</v>
      </c>
      <c r="AP270" s="40" t="s">
        <v>5374</v>
      </c>
      <c r="AQ270" s="40" t="s">
        <v>5375</v>
      </c>
      <c r="AR270" s="40" t="s">
        <v>5376</v>
      </c>
      <c r="AS270" s="40" t="s">
        <v>5377</v>
      </c>
    </row>
    <row r="271">
      <c r="A271" s="41">
        <v>81.0</v>
      </c>
      <c r="B271" s="42">
        <v>1.67E9</v>
      </c>
      <c r="C271" s="41">
        <v>494468.0</v>
      </c>
      <c r="D271" s="40" t="s">
        <v>398</v>
      </c>
      <c r="E271" s="41" t="str">
        <f>IFERROR(__xludf.DUMMYFUNCTION("split(split(D271,""Instance_"", FALSE),"".mat"",false)"),"280_3")</f>
        <v>280_3</v>
      </c>
      <c r="F271" s="41">
        <v>280.0</v>
      </c>
      <c r="G271" s="41">
        <v>70.0</v>
      </c>
      <c r="H271" s="41">
        <v>140.0</v>
      </c>
      <c r="I271" s="41">
        <v>0.81121</v>
      </c>
      <c r="J271" s="41">
        <v>20000.0</v>
      </c>
      <c r="K271" s="41">
        <v>10000.0</v>
      </c>
      <c r="L271" s="41">
        <v>3600.0</v>
      </c>
      <c r="M271" s="41">
        <v>1800.0</v>
      </c>
      <c r="N271" s="41">
        <v>100.0</v>
      </c>
      <c r="O271" s="40" t="s">
        <v>1370</v>
      </c>
      <c r="P271" s="40" t="s">
        <v>1371</v>
      </c>
      <c r="Q271" s="40" t="s">
        <v>1372</v>
      </c>
      <c r="R271" s="40" t="s">
        <v>1373</v>
      </c>
      <c r="S271" s="40" t="b">
        <v>0</v>
      </c>
      <c r="T271" s="40" t="s">
        <v>1373</v>
      </c>
      <c r="U271" s="40" t="s">
        <v>212</v>
      </c>
      <c r="V271" s="41">
        <v>0.1</v>
      </c>
      <c r="W271" s="41">
        <v>0.9</v>
      </c>
      <c r="X271" s="41">
        <v>0.3</v>
      </c>
      <c r="Y271" s="41">
        <v>0.5</v>
      </c>
      <c r="Z271" s="40" t="b">
        <v>0</v>
      </c>
      <c r="AA271" s="40" t="b">
        <v>1</v>
      </c>
      <c r="AB271" s="40" t="b">
        <v>0</v>
      </c>
      <c r="AC271" s="40" t="b">
        <v>0</v>
      </c>
      <c r="AD271" s="41" t="s">
        <v>5378</v>
      </c>
      <c r="AE271" s="41" t="s">
        <v>5379</v>
      </c>
      <c r="AF271" s="41">
        <v>0.642827824</v>
      </c>
      <c r="AG271" s="41">
        <v>903.6269</v>
      </c>
      <c r="AH271" s="42">
        <v>8.38E83</v>
      </c>
      <c r="AI271" s="41">
        <v>-0.20757</v>
      </c>
      <c r="AJ271" s="40" t="s">
        <v>5380</v>
      </c>
      <c r="AK271" s="40" t="s">
        <v>5381</v>
      </c>
      <c r="AL271" s="41">
        <v>20000.0</v>
      </c>
      <c r="AM271" s="40" t="s">
        <v>216</v>
      </c>
      <c r="AN271" s="40" t="s">
        <v>1383</v>
      </c>
      <c r="AO271" s="40" t="s">
        <v>3513</v>
      </c>
      <c r="AP271" s="40" t="s">
        <v>5382</v>
      </c>
      <c r="AQ271" s="40" t="s">
        <v>5383</v>
      </c>
      <c r="AR271" s="40" t="s">
        <v>5384</v>
      </c>
      <c r="AS271" s="40" t="s">
        <v>5385</v>
      </c>
    </row>
    <row r="272">
      <c r="A272" s="41">
        <v>92.0</v>
      </c>
      <c r="B272" s="42">
        <v>1.67E9</v>
      </c>
      <c r="C272" s="41">
        <v>362580.0</v>
      </c>
      <c r="D272" s="40" t="s">
        <v>1305</v>
      </c>
      <c r="E272" s="41" t="str">
        <f>IFERROR(__xludf.DUMMYFUNCTION("split(split(D272,""Instance_"", FALSE),"".mat"",false)"),"300_1")</f>
        <v>300_1</v>
      </c>
      <c r="F272" s="41">
        <v>300.0</v>
      </c>
      <c r="G272" s="41">
        <v>75.0</v>
      </c>
      <c r="H272" s="41">
        <v>150.0</v>
      </c>
      <c r="I272" s="41" t="s">
        <v>2671</v>
      </c>
      <c r="J272" s="41">
        <v>20000.0</v>
      </c>
      <c r="K272" s="41">
        <v>10000.0</v>
      </c>
      <c r="L272" s="41">
        <v>3600.0</v>
      </c>
      <c r="M272" s="41">
        <v>1800.0</v>
      </c>
      <c r="N272" s="41">
        <v>100.0</v>
      </c>
      <c r="O272" s="40" t="s">
        <v>1370</v>
      </c>
      <c r="P272" s="40" t="s">
        <v>1371</v>
      </c>
      <c r="Q272" s="40" t="s">
        <v>1372</v>
      </c>
      <c r="R272" s="40" t="s">
        <v>1373</v>
      </c>
      <c r="S272" s="40" t="b">
        <v>0</v>
      </c>
      <c r="T272" s="40" t="s">
        <v>1373</v>
      </c>
      <c r="U272" s="40" t="s">
        <v>212</v>
      </c>
      <c r="V272" s="41">
        <v>0.1</v>
      </c>
      <c r="W272" s="41">
        <v>0.9</v>
      </c>
      <c r="X272" s="41">
        <v>0.3</v>
      </c>
      <c r="Y272" s="41">
        <v>0.5</v>
      </c>
      <c r="Z272" s="40" t="b">
        <v>0</v>
      </c>
      <c r="AA272" s="40" t="b">
        <v>1</v>
      </c>
      <c r="AB272" s="40" t="b">
        <v>0</v>
      </c>
      <c r="AC272" s="40" t="b">
        <v>0</v>
      </c>
      <c r="AD272" s="41" t="s">
        <v>5386</v>
      </c>
      <c r="AE272" s="41" t="s">
        <v>5387</v>
      </c>
      <c r="AF272" s="41">
        <v>3.899380597</v>
      </c>
      <c r="AG272" s="41">
        <v>985.3799</v>
      </c>
      <c r="AH272" s="42">
        <v>9.36E89</v>
      </c>
      <c r="AI272" s="40" t="s">
        <v>2674</v>
      </c>
      <c r="AJ272" s="40" t="s">
        <v>5388</v>
      </c>
      <c r="AK272" s="40" t="s">
        <v>5389</v>
      </c>
      <c r="AL272" s="41">
        <v>20000.0</v>
      </c>
      <c r="AM272" s="40" t="s">
        <v>216</v>
      </c>
      <c r="AN272" s="40" t="s">
        <v>1383</v>
      </c>
      <c r="AO272" s="40" t="s">
        <v>3513</v>
      </c>
      <c r="AP272" s="40" t="s">
        <v>5390</v>
      </c>
      <c r="AQ272" s="40" t="s">
        <v>5391</v>
      </c>
      <c r="AR272" s="40" t="s">
        <v>5392</v>
      </c>
      <c r="AS272" s="40" t="s">
        <v>5393</v>
      </c>
    </row>
    <row r="273">
      <c r="A273" s="41">
        <v>99.0</v>
      </c>
      <c r="B273" s="42">
        <v>1.67E9</v>
      </c>
      <c r="C273" s="41">
        <v>8150.0</v>
      </c>
      <c r="D273" s="40" t="s">
        <v>1305</v>
      </c>
      <c r="E273" s="41" t="str">
        <f>IFERROR(__xludf.DUMMYFUNCTION("split(split(D273,""Instance_"", FALSE),"".mat"",false)"),"300_1")</f>
        <v>300_1</v>
      </c>
      <c r="F273" s="41">
        <v>300.0</v>
      </c>
      <c r="G273" s="41">
        <v>75.0</v>
      </c>
      <c r="H273" s="41">
        <v>150.0</v>
      </c>
      <c r="I273" s="41" t="s">
        <v>2671</v>
      </c>
      <c r="J273" s="41">
        <v>20000.0</v>
      </c>
      <c r="K273" s="41">
        <v>10000.0</v>
      </c>
      <c r="L273" s="41">
        <v>3600.0</v>
      </c>
      <c r="M273" s="41">
        <v>1800.0</v>
      </c>
      <c r="N273" s="41">
        <v>100.0</v>
      </c>
      <c r="O273" s="40" t="s">
        <v>1370</v>
      </c>
      <c r="P273" s="40" t="s">
        <v>1371</v>
      </c>
      <c r="Q273" s="40" t="s">
        <v>1372</v>
      </c>
      <c r="R273" s="40" t="s">
        <v>1373</v>
      </c>
      <c r="S273" s="40" t="b">
        <v>0</v>
      </c>
      <c r="T273" s="40" t="s">
        <v>1373</v>
      </c>
      <c r="U273" s="40" t="s">
        <v>212</v>
      </c>
      <c r="V273" s="41">
        <v>0.1</v>
      </c>
      <c r="W273" s="41">
        <v>0.9</v>
      </c>
      <c r="X273" s="41">
        <v>0.3</v>
      </c>
      <c r="Y273" s="41">
        <v>0.5</v>
      </c>
      <c r="Z273" s="40" t="b">
        <v>0</v>
      </c>
      <c r="AA273" s="40" t="b">
        <v>1</v>
      </c>
      <c r="AB273" s="40" t="b">
        <v>0</v>
      </c>
      <c r="AC273" s="40" t="b">
        <v>0</v>
      </c>
      <c r="AD273" s="41" t="s">
        <v>5394</v>
      </c>
      <c r="AE273" s="41" t="s">
        <v>5395</v>
      </c>
      <c r="AF273" s="41">
        <v>3.945246055</v>
      </c>
      <c r="AG273" s="41">
        <v>981.3367</v>
      </c>
      <c r="AH273" s="42">
        <v>6.21E89</v>
      </c>
      <c r="AI273" s="40" t="s">
        <v>2674</v>
      </c>
      <c r="AJ273" s="40" t="s">
        <v>5396</v>
      </c>
      <c r="AK273" s="40" t="s">
        <v>5397</v>
      </c>
      <c r="AL273" s="41">
        <v>20000.0</v>
      </c>
      <c r="AM273" s="40" t="s">
        <v>216</v>
      </c>
      <c r="AN273" s="40" t="s">
        <v>1383</v>
      </c>
      <c r="AO273" s="40" t="s">
        <v>3513</v>
      </c>
      <c r="AP273" s="40" t="s">
        <v>5398</v>
      </c>
      <c r="AQ273" s="40" t="s">
        <v>5399</v>
      </c>
      <c r="AR273" s="40" t="s">
        <v>5400</v>
      </c>
      <c r="AS273" s="40" t="s">
        <v>5401</v>
      </c>
    </row>
    <row r="274">
      <c r="A274" s="41">
        <v>94.0</v>
      </c>
      <c r="B274" s="42">
        <v>1.67E9</v>
      </c>
      <c r="C274" s="41">
        <v>120801.0</v>
      </c>
      <c r="D274" s="40" t="s">
        <v>1305</v>
      </c>
      <c r="E274" s="41" t="str">
        <f>IFERROR(__xludf.DUMMYFUNCTION("split(split(D274,""Instance_"", FALSE),"".mat"",false)"),"300_1")</f>
        <v>300_1</v>
      </c>
      <c r="F274" s="41">
        <v>300.0</v>
      </c>
      <c r="G274" s="41">
        <v>75.0</v>
      </c>
      <c r="H274" s="41">
        <v>150.0</v>
      </c>
      <c r="I274" s="41" t="s">
        <v>2671</v>
      </c>
      <c r="J274" s="41">
        <v>20000.0</v>
      </c>
      <c r="K274" s="41">
        <v>10000.0</v>
      </c>
      <c r="L274" s="41">
        <v>3600.0</v>
      </c>
      <c r="M274" s="41">
        <v>1800.0</v>
      </c>
      <c r="N274" s="41">
        <v>100.0</v>
      </c>
      <c r="O274" s="40" t="s">
        <v>1370</v>
      </c>
      <c r="P274" s="40" t="s">
        <v>1371</v>
      </c>
      <c r="Q274" s="40" t="s">
        <v>1372</v>
      </c>
      <c r="R274" s="40" t="s">
        <v>1373</v>
      </c>
      <c r="S274" s="40" t="b">
        <v>0</v>
      </c>
      <c r="T274" s="40" t="s">
        <v>1373</v>
      </c>
      <c r="U274" s="40" t="s">
        <v>212</v>
      </c>
      <c r="V274" s="41">
        <v>0.1</v>
      </c>
      <c r="W274" s="41">
        <v>0.9</v>
      </c>
      <c r="X274" s="41">
        <v>0.3</v>
      </c>
      <c r="Y274" s="41">
        <v>0.5</v>
      </c>
      <c r="Z274" s="40" t="b">
        <v>0</v>
      </c>
      <c r="AA274" s="40" t="b">
        <v>1</v>
      </c>
      <c r="AB274" s="40" t="b">
        <v>0</v>
      </c>
      <c r="AC274" s="40" t="b">
        <v>0</v>
      </c>
      <c r="AD274" s="41" t="s">
        <v>5402</v>
      </c>
      <c r="AE274" s="41" t="s">
        <v>5403</v>
      </c>
      <c r="AF274" s="41">
        <v>4.042294118</v>
      </c>
      <c r="AG274" s="41">
        <v>985.8913</v>
      </c>
      <c r="AH274" s="42">
        <v>4.02E88</v>
      </c>
      <c r="AI274" s="40" t="s">
        <v>2674</v>
      </c>
      <c r="AJ274" s="40" t="s">
        <v>5404</v>
      </c>
      <c r="AK274" s="40" t="s">
        <v>5405</v>
      </c>
      <c r="AL274" s="41">
        <v>20000.0</v>
      </c>
      <c r="AM274" s="40" t="s">
        <v>216</v>
      </c>
      <c r="AN274" s="40" t="s">
        <v>1383</v>
      </c>
      <c r="AO274" s="40" t="s">
        <v>3513</v>
      </c>
      <c r="AP274" s="40" t="s">
        <v>5406</v>
      </c>
      <c r="AQ274" s="40" t="s">
        <v>5407</v>
      </c>
      <c r="AR274" s="40" t="s">
        <v>5408</v>
      </c>
      <c r="AS274" s="40" t="s">
        <v>5409</v>
      </c>
    </row>
    <row r="275">
      <c r="A275" s="41">
        <v>90.0</v>
      </c>
      <c r="B275" s="42">
        <v>1.67E9</v>
      </c>
      <c r="C275" s="41">
        <v>515117.0</v>
      </c>
      <c r="D275" s="40" t="s">
        <v>1305</v>
      </c>
      <c r="E275" s="41" t="str">
        <f>IFERROR(__xludf.DUMMYFUNCTION("split(split(D275,""Instance_"", FALSE),"".mat"",false)"),"300_1")</f>
        <v>300_1</v>
      </c>
      <c r="F275" s="41">
        <v>300.0</v>
      </c>
      <c r="G275" s="41">
        <v>75.0</v>
      </c>
      <c r="H275" s="41">
        <v>150.0</v>
      </c>
      <c r="I275" s="41" t="s">
        <v>2671</v>
      </c>
      <c r="J275" s="41">
        <v>20000.0</v>
      </c>
      <c r="K275" s="41">
        <v>10000.0</v>
      </c>
      <c r="L275" s="41">
        <v>3600.0</v>
      </c>
      <c r="M275" s="41">
        <v>1800.0</v>
      </c>
      <c r="N275" s="41">
        <v>100.0</v>
      </c>
      <c r="O275" s="40" t="s">
        <v>1370</v>
      </c>
      <c r="P275" s="40" t="s">
        <v>1371</v>
      </c>
      <c r="Q275" s="40" t="s">
        <v>1372</v>
      </c>
      <c r="R275" s="40" t="s">
        <v>1373</v>
      </c>
      <c r="S275" s="40" t="b">
        <v>0</v>
      </c>
      <c r="T275" s="40" t="s">
        <v>1373</v>
      </c>
      <c r="U275" s="40" t="s">
        <v>212</v>
      </c>
      <c r="V275" s="41">
        <v>0.1</v>
      </c>
      <c r="W275" s="41">
        <v>0.9</v>
      </c>
      <c r="X275" s="41">
        <v>0.3</v>
      </c>
      <c r="Y275" s="41">
        <v>0.5</v>
      </c>
      <c r="Z275" s="40" t="b">
        <v>0</v>
      </c>
      <c r="AA275" s="40" t="b">
        <v>1</v>
      </c>
      <c r="AB275" s="40" t="b">
        <v>0</v>
      </c>
      <c r="AC275" s="40" t="b">
        <v>0</v>
      </c>
      <c r="AD275" s="41" t="s">
        <v>5410</v>
      </c>
      <c r="AE275" s="41" t="s">
        <v>5411</v>
      </c>
      <c r="AF275" s="41">
        <v>4.091479883</v>
      </c>
      <c r="AG275" s="41">
        <v>986.9091</v>
      </c>
      <c r="AH275" s="42">
        <v>1.93E90</v>
      </c>
      <c r="AI275" s="40" t="s">
        <v>2674</v>
      </c>
      <c r="AJ275" s="40" t="s">
        <v>5412</v>
      </c>
      <c r="AK275" s="40" t="s">
        <v>5413</v>
      </c>
      <c r="AL275" s="41">
        <v>20000.0</v>
      </c>
      <c r="AM275" s="40" t="s">
        <v>216</v>
      </c>
      <c r="AN275" s="40" t="s">
        <v>1383</v>
      </c>
      <c r="AO275" s="40" t="s">
        <v>3513</v>
      </c>
      <c r="AP275" s="40" t="s">
        <v>5414</v>
      </c>
      <c r="AQ275" s="40" t="s">
        <v>5415</v>
      </c>
      <c r="AR275" s="40" t="s">
        <v>5416</v>
      </c>
      <c r="AS275" s="40" t="s">
        <v>5417</v>
      </c>
    </row>
    <row r="276">
      <c r="A276" s="41">
        <v>93.0</v>
      </c>
      <c r="B276" s="42">
        <v>1.67E9</v>
      </c>
      <c r="C276" s="41">
        <v>415720.0</v>
      </c>
      <c r="D276" s="40" t="s">
        <v>1305</v>
      </c>
      <c r="E276" s="41" t="str">
        <f>IFERROR(__xludf.DUMMYFUNCTION("split(split(D276,""Instance_"", FALSE),"".mat"",false)"),"300_1")</f>
        <v>300_1</v>
      </c>
      <c r="F276" s="41">
        <v>300.0</v>
      </c>
      <c r="G276" s="41">
        <v>75.0</v>
      </c>
      <c r="H276" s="41">
        <v>150.0</v>
      </c>
      <c r="I276" s="41" t="s">
        <v>2671</v>
      </c>
      <c r="J276" s="41">
        <v>20000.0</v>
      </c>
      <c r="K276" s="41">
        <v>10000.0</v>
      </c>
      <c r="L276" s="41">
        <v>3600.0</v>
      </c>
      <c r="M276" s="41">
        <v>1800.0</v>
      </c>
      <c r="N276" s="41">
        <v>100.0</v>
      </c>
      <c r="O276" s="40" t="s">
        <v>1370</v>
      </c>
      <c r="P276" s="40" t="s">
        <v>1371</v>
      </c>
      <c r="Q276" s="40" t="s">
        <v>1372</v>
      </c>
      <c r="R276" s="40" t="s">
        <v>1373</v>
      </c>
      <c r="S276" s="40" t="b">
        <v>0</v>
      </c>
      <c r="T276" s="40" t="s">
        <v>1373</v>
      </c>
      <c r="U276" s="40" t="s">
        <v>212</v>
      </c>
      <c r="V276" s="41">
        <v>0.1</v>
      </c>
      <c r="W276" s="41">
        <v>0.9</v>
      </c>
      <c r="X276" s="41">
        <v>0.3</v>
      </c>
      <c r="Y276" s="41">
        <v>0.5</v>
      </c>
      <c r="Z276" s="40" t="b">
        <v>0</v>
      </c>
      <c r="AA276" s="40" t="b">
        <v>1</v>
      </c>
      <c r="AB276" s="40" t="b">
        <v>0</v>
      </c>
      <c r="AC276" s="40" t="b">
        <v>0</v>
      </c>
      <c r="AD276" s="41" t="s">
        <v>5418</v>
      </c>
      <c r="AE276" s="41" t="s">
        <v>5419</v>
      </c>
      <c r="AF276" s="41">
        <v>4.132970231</v>
      </c>
      <c r="AG276" s="41">
        <v>984.2369</v>
      </c>
      <c r="AH276" s="42">
        <v>1.51E90</v>
      </c>
      <c r="AI276" s="40" t="s">
        <v>2674</v>
      </c>
      <c r="AJ276" s="40" t="s">
        <v>5420</v>
      </c>
      <c r="AK276" s="40" t="s">
        <v>5421</v>
      </c>
      <c r="AL276" s="41">
        <v>20000.0</v>
      </c>
      <c r="AM276" s="40" t="s">
        <v>216</v>
      </c>
      <c r="AN276" s="40" t="s">
        <v>1383</v>
      </c>
      <c r="AO276" s="40" t="s">
        <v>3513</v>
      </c>
      <c r="AP276" s="40" t="s">
        <v>5422</v>
      </c>
      <c r="AQ276" s="40" t="s">
        <v>5423</v>
      </c>
      <c r="AR276" s="40" t="s">
        <v>5424</v>
      </c>
      <c r="AS276" s="40" t="s">
        <v>5425</v>
      </c>
    </row>
    <row r="277">
      <c r="A277" s="41">
        <v>97.0</v>
      </c>
      <c r="B277" s="42">
        <v>1.67E9</v>
      </c>
      <c r="C277" s="41">
        <v>163948.0</v>
      </c>
      <c r="D277" s="40" t="s">
        <v>1305</v>
      </c>
      <c r="E277" s="41" t="str">
        <f>IFERROR(__xludf.DUMMYFUNCTION("split(split(D277,""Instance_"", FALSE),"".mat"",false)"),"300_1")</f>
        <v>300_1</v>
      </c>
      <c r="F277" s="41">
        <v>300.0</v>
      </c>
      <c r="G277" s="41">
        <v>75.0</v>
      </c>
      <c r="H277" s="41">
        <v>150.0</v>
      </c>
      <c r="I277" s="41" t="s">
        <v>2671</v>
      </c>
      <c r="J277" s="41">
        <v>20000.0</v>
      </c>
      <c r="K277" s="41">
        <v>10000.0</v>
      </c>
      <c r="L277" s="41">
        <v>3600.0</v>
      </c>
      <c r="M277" s="41">
        <v>1800.0</v>
      </c>
      <c r="N277" s="41">
        <v>100.0</v>
      </c>
      <c r="O277" s="40" t="s">
        <v>1370</v>
      </c>
      <c r="P277" s="40" t="s">
        <v>1371</v>
      </c>
      <c r="Q277" s="40" t="s">
        <v>1372</v>
      </c>
      <c r="R277" s="40" t="s">
        <v>1373</v>
      </c>
      <c r="S277" s="40" t="b">
        <v>0</v>
      </c>
      <c r="T277" s="40" t="s">
        <v>1373</v>
      </c>
      <c r="U277" s="40" t="s">
        <v>212</v>
      </c>
      <c r="V277" s="41">
        <v>0.1</v>
      </c>
      <c r="W277" s="41">
        <v>0.9</v>
      </c>
      <c r="X277" s="41">
        <v>0.3</v>
      </c>
      <c r="Y277" s="41">
        <v>0.5</v>
      </c>
      <c r="Z277" s="40" t="b">
        <v>0</v>
      </c>
      <c r="AA277" s="40" t="b">
        <v>1</v>
      </c>
      <c r="AB277" s="40" t="b">
        <v>0</v>
      </c>
      <c r="AC277" s="40" t="b">
        <v>0</v>
      </c>
      <c r="AD277" s="41" t="s">
        <v>3746</v>
      </c>
      <c r="AE277" s="41" t="s">
        <v>5426</v>
      </c>
      <c r="AF277" s="41">
        <v>4.16085764</v>
      </c>
      <c r="AG277" s="41">
        <v>987.8381</v>
      </c>
      <c r="AH277" s="42">
        <v>2.02E90</v>
      </c>
      <c r="AI277" s="40" t="s">
        <v>2674</v>
      </c>
      <c r="AJ277" s="40" t="s">
        <v>5427</v>
      </c>
      <c r="AK277" s="40" t="s">
        <v>5428</v>
      </c>
      <c r="AL277" s="41">
        <v>20000.0</v>
      </c>
      <c r="AM277" s="40" t="s">
        <v>216</v>
      </c>
      <c r="AN277" s="40" t="s">
        <v>1383</v>
      </c>
      <c r="AO277" s="40" t="s">
        <v>3513</v>
      </c>
      <c r="AP277" s="40" t="s">
        <v>5429</v>
      </c>
      <c r="AQ277" s="40" t="s">
        <v>5430</v>
      </c>
      <c r="AR277" s="40" t="s">
        <v>5431</v>
      </c>
      <c r="AS277" s="40" t="s">
        <v>5432</v>
      </c>
    </row>
    <row r="278">
      <c r="A278" s="41">
        <v>95.0</v>
      </c>
      <c r="B278" s="42">
        <v>1.67E9</v>
      </c>
      <c r="C278" s="41">
        <v>971582.0</v>
      </c>
      <c r="D278" s="40" t="s">
        <v>1305</v>
      </c>
      <c r="E278" s="41" t="str">
        <f>IFERROR(__xludf.DUMMYFUNCTION("split(split(D278,""Instance_"", FALSE),"".mat"",false)"),"300_1")</f>
        <v>300_1</v>
      </c>
      <c r="F278" s="41">
        <v>300.0</v>
      </c>
      <c r="G278" s="41">
        <v>75.0</v>
      </c>
      <c r="H278" s="41">
        <v>150.0</v>
      </c>
      <c r="I278" s="41" t="s">
        <v>2671</v>
      </c>
      <c r="J278" s="41">
        <v>20000.0</v>
      </c>
      <c r="K278" s="41">
        <v>10000.0</v>
      </c>
      <c r="L278" s="41">
        <v>3600.0</v>
      </c>
      <c r="M278" s="41">
        <v>1800.0</v>
      </c>
      <c r="N278" s="41">
        <v>100.0</v>
      </c>
      <c r="O278" s="40" t="s">
        <v>1370</v>
      </c>
      <c r="P278" s="40" t="s">
        <v>1371</v>
      </c>
      <c r="Q278" s="40" t="s">
        <v>1372</v>
      </c>
      <c r="R278" s="40" t="s">
        <v>1373</v>
      </c>
      <c r="S278" s="40" t="b">
        <v>0</v>
      </c>
      <c r="T278" s="40" t="s">
        <v>1373</v>
      </c>
      <c r="U278" s="40" t="s">
        <v>212</v>
      </c>
      <c r="V278" s="41">
        <v>0.1</v>
      </c>
      <c r="W278" s="41">
        <v>0.9</v>
      </c>
      <c r="X278" s="41">
        <v>0.3</v>
      </c>
      <c r="Y278" s="41">
        <v>0.5</v>
      </c>
      <c r="Z278" s="40" t="b">
        <v>0</v>
      </c>
      <c r="AA278" s="40" t="b">
        <v>1</v>
      </c>
      <c r="AB278" s="40" t="b">
        <v>0</v>
      </c>
      <c r="AC278" s="40" t="b">
        <v>0</v>
      </c>
      <c r="AD278" s="41" t="s">
        <v>5433</v>
      </c>
      <c r="AE278" s="41" t="s">
        <v>5434</v>
      </c>
      <c r="AF278" s="41">
        <v>4.201871662</v>
      </c>
      <c r="AG278" s="41">
        <v>986.8663</v>
      </c>
      <c r="AH278" s="42">
        <v>1.43E90</v>
      </c>
      <c r="AI278" s="40" t="s">
        <v>2674</v>
      </c>
      <c r="AJ278" s="40" t="s">
        <v>5435</v>
      </c>
      <c r="AK278" s="40" t="s">
        <v>5436</v>
      </c>
      <c r="AL278" s="41">
        <v>20000.0</v>
      </c>
      <c r="AM278" s="40" t="s">
        <v>216</v>
      </c>
      <c r="AN278" s="40" t="s">
        <v>1383</v>
      </c>
      <c r="AO278" s="40" t="s">
        <v>3513</v>
      </c>
      <c r="AP278" s="40" t="s">
        <v>5437</v>
      </c>
      <c r="AQ278" s="40" t="s">
        <v>5438</v>
      </c>
      <c r="AR278" s="40" t="s">
        <v>5439</v>
      </c>
      <c r="AS278" s="40" t="s">
        <v>5440</v>
      </c>
    </row>
    <row r="279">
      <c r="A279" s="41">
        <v>91.0</v>
      </c>
      <c r="B279" s="42">
        <v>1.67E9</v>
      </c>
      <c r="C279" s="41">
        <v>245790.0</v>
      </c>
      <c r="D279" s="40" t="s">
        <v>1305</v>
      </c>
      <c r="E279" s="41" t="str">
        <f>IFERROR(__xludf.DUMMYFUNCTION("split(split(D279,""Instance_"", FALSE),"".mat"",false)"),"300_1")</f>
        <v>300_1</v>
      </c>
      <c r="F279" s="41">
        <v>300.0</v>
      </c>
      <c r="G279" s="41">
        <v>75.0</v>
      </c>
      <c r="H279" s="41">
        <v>150.0</v>
      </c>
      <c r="I279" s="41" t="s">
        <v>2671</v>
      </c>
      <c r="J279" s="41">
        <v>20000.0</v>
      </c>
      <c r="K279" s="41">
        <v>10000.0</v>
      </c>
      <c r="L279" s="41">
        <v>3600.0</v>
      </c>
      <c r="M279" s="41">
        <v>1800.0</v>
      </c>
      <c r="N279" s="41">
        <v>100.0</v>
      </c>
      <c r="O279" s="40" t="s">
        <v>1370</v>
      </c>
      <c r="P279" s="40" t="s">
        <v>1371</v>
      </c>
      <c r="Q279" s="40" t="s">
        <v>1372</v>
      </c>
      <c r="R279" s="40" t="s">
        <v>1373</v>
      </c>
      <c r="S279" s="40" t="b">
        <v>0</v>
      </c>
      <c r="T279" s="40" t="s">
        <v>1373</v>
      </c>
      <c r="U279" s="40" t="s">
        <v>212</v>
      </c>
      <c r="V279" s="41">
        <v>0.1</v>
      </c>
      <c r="W279" s="41">
        <v>0.9</v>
      </c>
      <c r="X279" s="41">
        <v>0.3</v>
      </c>
      <c r="Y279" s="41">
        <v>0.5</v>
      </c>
      <c r="Z279" s="40" t="b">
        <v>0</v>
      </c>
      <c r="AA279" s="40" t="b">
        <v>1</v>
      </c>
      <c r="AB279" s="40" t="b">
        <v>0</v>
      </c>
      <c r="AC279" s="40" t="b">
        <v>0</v>
      </c>
      <c r="AD279" s="41" t="s">
        <v>5441</v>
      </c>
      <c r="AE279" s="41" t="s">
        <v>5442</v>
      </c>
      <c r="AF279" s="41">
        <v>4.205418927</v>
      </c>
      <c r="AG279" s="41">
        <v>986.7046</v>
      </c>
      <c r="AH279" s="42">
        <v>1.76E90</v>
      </c>
      <c r="AI279" s="40" t="s">
        <v>2674</v>
      </c>
      <c r="AJ279" s="40" t="s">
        <v>5443</v>
      </c>
      <c r="AK279" s="40" t="s">
        <v>5444</v>
      </c>
      <c r="AL279" s="41">
        <v>20000.0</v>
      </c>
      <c r="AM279" s="40" t="s">
        <v>216</v>
      </c>
      <c r="AN279" s="40" t="s">
        <v>1383</v>
      </c>
      <c r="AO279" s="40" t="s">
        <v>3513</v>
      </c>
      <c r="AP279" s="40" t="s">
        <v>5445</v>
      </c>
      <c r="AQ279" s="40" t="s">
        <v>5446</v>
      </c>
      <c r="AR279" s="40" t="s">
        <v>5447</v>
      </c>
      <c r="AS279" s="40" t="s">
        <v>5448</v>
      </c>
    </row>
    <row r="280">
      <c r="A280" s="41">
        <v>96.0</v>
      </c>
      <c r="B280" s="42">
        <v>1.67E9</v>
      </c>
      <c r="C280" s="41">
        <v>918346.0</v>
      </c>
      <c r="D280" s="40" t="s">
        <v>1305</v>
      </c>
      <c r="E280" s="41" t="str">
        <f>IFERROR(__xludf.DUMMYFUNCTION("split(split(D280,""Instance_"", FALSE),"".mat"",false)"),"300_1")</f>
        <v>300_1</v>
      </c>
      <c r="F280" s="41">
        <v>300.0</v>
      </c>
      <c r="G280" s="41">
        <v>75.0</v>
      </c>
      <c r="H280" s="41">
        <v>150.0</v>
      </c>
      <c r="I280" s="41" t="s">
        <v>2671</v>
      </c>
      <c r="J280" s="41">
        <v>20000.0</v>
      </c>
      <c r="K280" s="41">
        <v>10000.0</v>
      </c>
      <c r="L280" s="41">
        <v>3600.0</v>
      </c>
      <c r="M280" s="41">
        <v>1800.0</v>
      </c>
      <c r="N280" s="41">
        <v>100.0</v>
      </c>
      <c r="O280" s="40" t="s">
        <v>1370</v>
      </c>
      <c r="P280" s="40" t="s">
        <v>1371</v>
      </c>
      <c r="Q280" s="40" t="s">
        <v>1372</v>
      </c>
      <c r="R280" s="40" t="s">
        <v>1373</v>
      </c>
      <c r="S280" s="40" t="b">
        <v>0</v>
      </c>
      <c r="T280" s="40" t="s">
        <v>1373</v>
      </c>
      <c r="U280" s="40" t="s">
        <v>212</v>
      </c>
      <c r="V280" s="41">
        <v>0.1</v>
      </c>
      <c r="W280" s="41">
        <v>0.9</v>
      </c>
      <c r="X280" s="41">
        <v>0.3</v>
      </c>
      <c r="Y280" s="41">
        <v>0.5</v>
      </c>
      <c r="Z280" s="40" t="b">
        <v>0</v>
      </c>
      <c r="AA280" s="40" t="b">
        <v>1</v>
      </c>
      <c r="AB280" s="40" t="b">
        <v>0</v>
      </c>
      <c r="AC280" s="40" t="b">
        <v>0</v>
      </c>
      <c r="AD280" s="41" t="s">
        <v>5449</v>
      </c>
      <c r="AE280" s="41" t="s">
        <v>5450</v>
      </c>
      <c r="AF280" s="41">
        <v>4.229600127</v>
      </c>
      <c r="AG280" s="41">
        <v>987.3537</v>
      </c>
      <c r="AH280" s="42">
        <v>3.67E89</v>
      </c>
      <c r="AI280" s="40" t="s">
        <v>2674</v>
      </c>
      <c r="AJ280" s="40" t="s">
        <v>5451</v>
      </c>
      <c r="AK280" s="40" t="s">
        <v>5452</v>
      </c>
      <c r="AL280" s="41">
        <v>20000.0</v>
      </c>
      <c r="AM280" s="40" t="s">
        <v>216</v>
      </c>
      <c r="AN280" s="40" t="s">
        <v>1383</v>
      </c>
      <c r="AO280" s="40" t="s">
        <v>3513</v>
      </c>
      <c r="AP280" s="40" t="s">
        <v>5453</v>
      </c>
      <c r="AQ280" s="40" t="s">
        <v>5454</v>
      </c>
      <c r="AR280" s="40" t="s">
        <v>5455</v>
      </c>
      <c r="AS280" s="40" t="s">
        <v>5456</v>
      </c>
    </row>
    <row r="281">
      <c r="A281" s="41">
        <v>98.0</v>
      </c>
      <c r="B281" s="42">
        <v>1.67E9</v>
      </c>
      <c r="C281" s="41">
        <v>299487.0</v>
      </c>
      <c r="D281" s="40" t="s">
        <v>1305</v>
      </c>
      <c r="E281" s="41" t="str">
        <f>IFERROR(__xludf.DUMMYFUNCTION("split(split(D281,""Instance_"", FALSE),"".mat"",false)"),"300_1")</f>
        <v>300_1</v>
      </c>
      <c r="F281" s="41">
        <v>300.0</v>
      </c>
      <c r="G281" s="41">
        <v>75.0</v>
      </c>
      <c r="H281" s="41">
        <v>150.0</v>
      </c>
      <c r="I281" s="41" t="s">
        <v>2671</v>
      </c>
      <c r="J281" s="41">
        <v>20000.0</v>
      </c>
      <c r="K281" s="41">
        <v>10000.0</v>
      </c>
      <c r="L281" s="41">
        <v>3600.0</v>
      </c>
      <c r="M281" s="41">
        <v>1800.0</v>
      </c>
      <c r="N281" s="41">
        <v>100.0</v>
      </c>
      <c r="O281" s="40" t="s">
        <v>1370</v>
      </c>
      <c r="P281" s="40" t="s">
        <v>1371</v>
      </c>
      <c r="Q281" s="40" t="s">
        <v>1372</v>
      </c>
      <c r="R281" s="40" t="s">
        <v>1373</v>
      </c>
      <c r="S281" s="40" t="b">
        <v>0</v>
      </c>
      <c r="T281" s="40" t="s">
        <v>1373</v>
      </c>
      <c r="U281" s="40" t="s">
        <v>212</v>
      </c>
      <c r="V281" s="41">
        <v>0.1</v>
      </c>
      <c r="W281" s="41">
        <v>0.9</v>
      </c>
      <c r="X281" s="41">
        <v>0.3</v>
      </c>
      <c r="Y281" s="41">
        <v>0.5</v>
      </c>
      <c r="Z281" s="40" t="b">
        <v>0</v>
      </c>
      <c r="AA281" s="40" t="b">
        <v>1</v>
      </c>
      <c r="AB281" s="40" t="b">
        <v>0</v>
      </c>
      <c r="AC281" s="40" t="b">
        <v>0</v>
      </c>
      <c r="AD281" s="41" t="s">
        <v>5457</v>
      </c>
      <c r="AE281" s="41" t="s">
        <v>5458</v>
      </c>
      <c r="AF281" s="41">
        <v>4.234973212</v>
      </c>
      <c r="AG281" s="41">
        <v>987.2982</v>
      </c>
      <c r="AH281" s="42">
        <v>1.83E90</v>
      </c>
      <c r="AI281" s="40" t="s">
        <v>2674</v>
      </c>
      <c r="AJ281" s="40" t="s">
        <v>5459</v>
      </c>
      <c r="AK281" s="40" t="s">
        <v>5460</v>
      </c>
      <c r="AL281" s="41">
        <v>20000.0</v>
      </c>
      <c r="AM281" s="40" t="s">
        <v>216</v>
      </c>
      <c r="AN281" s="40" t="s">
        <v>1383</v>
      </c>
      <c r="AO281" s="40" t="s">
        <v>3513</v>
      </c>
      <c r="AP281" s="40" t="s">
        <v>5461</v>
      </c>
      <c r="AQ281" s="40" t="s">
        <v>5462</v>
      </c>
      <c r="AR281" s="40" t="s">
        <v>5463</v>
      </c>
      <c r="AS281" s="40" t="s">
        <v>5464</v>
      </c>
    </row>
    <row r="282">
      <c r="A282" s="41">
        <v>104.0</v>
      </c>
      <c r="B282" s="42">
        <v>1.67E9</v>
      </c>
      <c r="C282" s="41">
        <v>556390.0</v>
      </c>
      <c r="D282" s="40" t="s">
        <v>1326</v>
      </c>
      <c r="E282" s="41" t="str">
        <f>IFERROR(__xludf.DUMMYFUNCTION("split(split(D282,""Instance_"", FALSE),"".mat"",false)"),"300_2")</f>
        <v>300_2</v>
      </c>
      <c r="F282" s="41">
        <v>300.0</v>
      </c>
      <c r="G282" s="41">
        <v>75.0</v>
      </c>
      <c r="H282" s="41">
        <v>150.0</v>
      </c>
      <c r="I282" s="41" t="s">
        <v>2671</v>
      </c>
      <c r="J282" s="41">
        <v>20000.0</v>
      </c>
      <c r="K282" s="41">
        <v>10000.0</v>
      </c>
      <c r="L282" s="41">
        <v>3600.0</v>
      </c>
      <c r="M282" s="41">
        <v>1800.0</v>
      </c>
      <c r="N282" s="41">
        <v>100.0</v>
      </c>
      <c r="O282" s="40" t="s">
        <v>1370</v>
      </c>
      <c r="P282" s="40" t="s">
        <v>1371</v>
      </c>
      <c r="Q282" s="40" t="s">
        <v>1372</v>
      </c>
      <c r="R282" s="40" t="s">
        <v>1373</v>
      </c>
      <c r="S282" s="40" t="b">
        <v>0</v>
      </c>
      <c r="T282" s="40" t="s">
        <v>1373</v>
      </c>
      <c r="U282" s="40" t="s">
        <v>212</v>
      </c>
      <c r="V282" s="41">
        <v>0.1</v>
      </c>
      <c r="W282" s="41">
        <v>0.9</v>
      </c>
      <c r="X282" s="41">
        <v>0.3</v>
      </c>
      <c r="Y282" s="41">
        <v>0.5</v>
      </c>
      <c r="Z282" s="40" t="b">
        <v>0</v>
      </c>
      <c r="AA282" s="40" t="b">
        <v>1</v>
      </c>
      <c r="AB282" s="40" t="b">
        <v>0</v>
      </c>
      <c r="AC282" s="40" t="b">
        <v>0</v>
      </c>
      <c r="AD282" s="41" t="s">
        <v>5465</v>
      </c>
      <c r="AE282" s="41" t="s">
        <v>5466</v>
      </c>
      <c r="AF282" s="41">
        <v>2.93821906</v>
      </c>
      <c r="AG282" s="41">
        <v>984.1903</v>
      </c>
      <c r="AH282" s="42">
        <v>1.48E90</v>
      </c>
      <c r="AI282" s="40" t="s">
        <v>2674</v>
      </c>
      <c r="AJ282" s="40" t="s">
        <v>5467</v>
      </c>
      <c r="AK282" s="40" t="s">
        <v>5468</v>
      </c>
      <c r="AL282" s="41">
        <v>20000.0</v>
      </c>
      <c r="AM282" s="40" t="s">
        <v>216</v>
      </c>
      <c r="AN282" s="40" t="s">
        <v>1383</v>
      </c>
      <c r="AO282" s="40" t="s">
        <v>3513</v>
      </c>
      <c r="AP282" s="40" t="s">
        <v>5469</v>
      </c>
      <c r="AQ282" s="40" t="s">
        <v>5470</v>
      </c>
      <c r="AR282" s="40" t="s">
        <v>5471</v>
      </c>
      <c r="AS282" s="40" t="s">
        <v>5472</v>
      </c>
    </row>
    <row r="283">
      <c r="A283" s="41">
        <v>100.0</v>
      </c>
      <c r="B283" s="42">
        <v>1.67E9</v>
      </c>
      <c r="C283" s="41">
        <v>794061.0</v>
      </c>
      <c r="D283" s="40" t="s">
        <v>1326</v>
      </c>
      <c r="E283" s="41" t="str">
        <f>IFERROR(__xludf.DUMMYFUNCTION("split(split(D283,""Instance_"", FALSE),"".mat"",false)"),"300_2")</f>
        <v>300_2</v>
      </c>
      <c r="F283" s="41">
        <v>300.0</v>
      </c>
      <c r="G283" s="41">
        <v>75.0</v>
      </c>
      <c r="H283" s="41">
        <v>150.0</v>
      </c>
      <c r="I283" s="41" t="s">
        <v>2671</v>
      </c>
      <c r="J283" s="41">
        <v>20000.0</v>
      </c>
      <c r="K283" s="41">
        <v>10000.0</v>
      </c>
      <c r="L283" s="41">
        <v>3600.0</v>
      </c>
      <c r="M283" s="41">
        <v>1800.0</v>
      </c>
      <c r="N283" s="41">
        <v>100.0</v>
      </c>
      <c r="O283" s="40" t="s">
        <v>1370</v>
      </c>
      <c r="P283" s="40" t="s">
        <v>1371</v>
      </c>
      <c r="Q283" s="40" t="s">
        <v>1372</v>
      </c>
      <c r="R283" s="40" t="s">
        <v>1373</v>
      </c>
      <c r="S283" s="40" t="b">
        <v>0</v>
      </c>
      <c r="T283" s="40" t="s">
        <v>1373</v>
      </c>
      <c r="U283" s="40" t="s">
        <v>212</v>
      </c>
      <c r="V283" s="41">
        <v>0.1</v>
      </c>
      <c r="W283" s="41">
        <v>0.9</v>
      </c>
      <c r="X283" s="41">
        <v>0.3</v>
      </c>
      <c r="Y283" s="41">
        <v>0.5</v>
      </c>
      <c r="Z283" s="40" t="b">
        <v>0</v>
      </c>
      <c r="AA283" s="40" t="b">
        <v>1</v>
      </c>
      <c r="AB283" s="40" t="b">
        <v>0</v>
      </c>
      <c r="AC283" s="40" t="b">
        <v>0</v>
      </c>
      <c r="AD283" s="41" t="s">
        <v>5473</v>
      </c>
      <c r="AE283" s="41" t="s">
        <v>5474</v>
      </c>
      <c r="AF283" s="41">
        <v>2.990813234</v>
      </c>
      <c r="AG283" s="41">
        <v>984.4968</v>
      </c>
      <c r="AH283" s="42">
        <v>4.64E89</v>
      </c>
      <c r="AI283" s="40" t="s">
        <v>2674</v>
      </c>
      <c r="AJ283" s="40" t="s">
        <v>5475</v>
      </c>
      <c r="AK283" s="40" t="s">
        <v>5476</v>
      </c>
      <c r="AL283" s="41">
        <v>20000.0</v>
      </c>
      <c r="AM283" s="40" t="s">
        <v>216</v>
      </c>
      <c r="AN283" s="40" t="s">
        <v>1383</v>
      </c>
      <c r="AO283" s="40" t="s">
        <v>3513</v>
      </c>
      <c r="AP283" s="40" t="s">
        <v>5477</v>
      </c>
      <c r="AQ283" s="40" t="s">
        <v>5478</v>
      </c>
      <c r="AR283" s="40" t="s">
        <v>5479</v>
      </c>
      <c r="AS283" s="40" t="s">
        <v>5480</v>
      </c>
    </row>
    <row r="284">
      <c r="A284" s="41">
        <v>109.0</v>
      </c>
      <c r="B284" s="42">
        <v>1.67E9</v>
      </c>
      <c r="C284" s="41">
        <v>651041.0</v>
      </c>
      <c r="D284" s="40" t="s">
        <v>1326</v>
      </c>
      <c r="E284" s="41" t="str">
        <f>IFERROR(__xludf.DUMMYFUNCTION("split(split(D284,""Instance_"", FALSE),"".mat"",false)"),"300_2")</f>
        <v>300_2</v>
      </c>
      <c r="F284" s="41">
        <v>300.0</v>
      </c>
      <c r="G284" s="41">
        <v>75.0</v>
      </c>
      <c r="H284" s="41">
        <v>150.0</v>
      </c>
      <c r="I284" s="41" t="s">
        <v>2671</v>
      </c>
      <c r="J284" s="41">
        <v>20000.0</v>
      </c>
      <c r="K284" s="41">
        <v>10000.0</v>
      </c>
      <c r="L284" s="41">
        <v>3600.0</v>
      </c>
      <c r="M284" s="41">
        <v>1800.0</v>
      </c>
      <c r="N284" s="41">
        <v>100.0</v>
      </c>
      <c r="O284" s="40" t="s">
        <v>1370</v>
      </c>
      <c r="P284" s="40" t="s">
        <v>1371</v>
      </c>
      <c r="Q284" s="40" t="s">
        <v>1372</v>
      </c>
      <c r="R284" s="40" t="s">
        <v>1373</v>
      </c>
      <c r="S284" s="40" t="b">
        <v>0</v>
      </c>
      <c r="T284" s="40" t="s">
        <v>1373</v>
      </c>
      <c r="U284" s="40" t="s">
        <v>212</v>
      </c>
      <c r="V284" s="41">
        <v>0.1</v>
      </c>
      <c r="W284" s="41">
        <v>0.9</v>
      </c>
      <c r="X284" s="41">
        <v>0.3</v>
      </c>
      <c r="Y284" s="41">
        <v>0.5</v>
      </c>
      <c r="Z284" s="40" t="b">
        <v>0</v>
      </c>
      <c r="AA284" s="40" t="b">
        <v>1</v>
      </c>
      <c r="AB284" s="40" t="b">
        <v>0</v>
      </c>
      <c r="AC284" s="40" t="b">
        <v>0</v>
      </c>
      <c r="AD284" s="41" t="s">
        <v>5481</v>
      </c>
      <c r="AE284" s="41" t="s">
        <v>5482</v>
      </c>
      <c r="AF284" s="41">
        <v>3.036825518</v>
      </c>
      <c r="AG284" s="41">
        <v>984.5524</v>
      </c>
      <c r="AH284" s="42">
        <v>7.33E89</v>
      </c>
      <c r="AI284" s="40" t="s">
        <v>2674</v>
      </c>
      <c r="AJ284" s="40" t="s">
        <v>5483</v>
      </c>
      <c r="AK284" s="40" t="s">
        <v>5484</v>
      </c>
      <c r="AL284" s="41">
        <v>20000.0</v>
      </c>
      <c r="AM284" s="40" t="s">
        <v>216</v>
      </c>
      <c r="AN284" s="40" t="s">
        <v>1383</v>
      </c>
      <c r="AO284" s="40" t="s">
        <v>3513</v>
      </c>
      <c r="AP284" s="40" t="s">
        <v>5485</v>
      </c>
      <c r="AQ284" s="40" t="s">
        <v>5486</v>
      </c>
      <c r="AR284" s="40" t="s">
        <v>5487</v>
      </c>
      <c r="AS284" s="40" t="s">
        <v>5488</v>
      </c>
    </row>
    <row r="285">
      <c r="A285" s="41">
        <v>101.0</v>
      </c>
      <c r="B285" s="42">
        <v>1.67E9</v>
      </c>
      <c r="C285" s="41">
        <v>692172.0</v>
      </c>
      <c r="D285" s="40" t="s">
        <v>1326</v>
      </c>
      <c r="E285" s="41" t="str">
        <f>IFERROR(__xludf.DUMMYFUNCTION("split(split(D285,""Instance_"", FALSE),"".mat"",false)"),"300_2")</f>
        <v>300_2</v>
      </c>
      <c r="F285" s="41">
        <v>300.0</v>
      </c>
      <c r="G285" s="41">
        <v>75.0</v>
      </c>
      <c r="H285" s="41">
        <v>150.0</v>
      </c>
      <c r="I285" s="41" t="s">
        <v>2671</v>
      </c>
      <c r="J285" s="41">
        <v>20000.0</v>
      </c>
      <c r="K285" s="41">
        <v>10000.0</v>
      </c>
      <c r="L285" s="41">
        <v>3600.0</v>
      </c>
      <c r="M285" s="41">
        <v>1800.0</v>
      </c>
      <c r="N285" s="41">
        <v>100.0</v>
      </c>
      <c r="O285" s="40" t="s">
        <v>1370</v>
      </c>
      <c r="P285" s="40" t="s">
        <v>1371</v>
      </c>
      <c r="Q285" s="40" t="s">
        <v>1372</v>
      </c>
      <c r="R285" s="40" t="s">
        <v>1373</v>
      </c>
      <c r="S285" s="40" t="b">
        <v>0</v>
      </c>
      <c r="T285" s="40" t="s">
        <v>1373</v>
      </c>
      <c r="U285" s="40" t="s">
        <v>212</v>
      </c>
      <c r="V285" s="41">
        <v>0.1</v>
      </c>
      <c r="W285" s="41">
        <v>0.9</v>
      </c>
      <c r="X285" s="41">
        <v>0.3</v>
      </c>
      <c r="Y285" s="41">
        <v>0.5</v>
      </c>
      <c r="Z285" s="40" t="b">
        <v>0</v>
      </c>
      <c r="AA285" s="40" t="b">
        <v>1</v>
      </c>
      <c r="AB285" s="40" t="b">
        <v>0</v>
      </c>
      <c r="AC285" s="40" t="b">
        <v>0</v>
      </c>
      <c r="AD285" s="41" t="s">
        <v>5489</v>
      </c>
      <c r="AE285" s="41" t="s">
        <v>5490</v>
      </c>
      <c r="AF285" s="41">
        <v>3.070237872</v>
      </c>
      <c r="AG285" s="41">
        <v>984.5192</v>
      </c>
      <c r="AH285" s="42">
        <v>1.78E89</v>
      </c>
      <c r="AI285" s="40" t="s">
        <v>2674</v>
      </c>
      <c r="AJ285" s="40" t="s">
        <v>5491</v>
      </c>
      <c r="AK285" s="40" t="s">
        <v>5492</v>
      </c>
      <c r="AL285" s="41">
        <v>20000.0</v>
      </c>
      <c r="AM285" s="40" t="s">
        <v>216</v>
      </c>
      <c r="AN285" s="40" t="s">
        <v>1383</v>
      </c>
      <c r="AO285" s="40" t="s">
        <v>3513</v>
      </c>
      <c r="AP285" s="40" t="s">
        <v>5493</v>
      </c>
      <c r="AQ285" s="40" t="s">
        <v>5494</v>
      </c>
      <c r="AR285" s="40" t="s">
        <v>5495</v>
      </c>
      <c r="AS285" s="40" t="s">
        <v>5496</v>
      </c>
    </row>
    <row r="286">
      <c r="A286" s="41">
        <v>107.0</v>
      </c>
      <c r="B286" s="42">
        <v>1.67E9</v>
      </c>
      <c r="C286" s="41">
        <v>198098.0</v>
      </c>
      <c r="D286" s="40" t="s">
        <v>1326</v>
      </c>
      <c r="E286" s="41" t="str">
        <f>IFERROR(__xludf.DUMMYFUNCTION("split(split(D286,""Instance_"", FALSE),"".mat"",false)"),"300_2")</f>
        <v>300_2</v>
      </c>
      <c r="F286" s="41">
        <v>300.0</v>
      </c>
      <c r="G286" s="41">
        <v>75.0</v>
      </c>
      <c r="H286" s="41">
        <v>150.0</v>
      </c>
      <c r="I286" s="41" t="s">
        <v>2671</v>
      </c>
      <c r="J286" s="41">
        <v>20000.0</v>
      </c>
      <c r="K286" s="41">
        <v>10000.0</v>
      </c>
      <c r="L286" s="41">
        <v>3600.0</v>
      </c>
      <c r="M286" s="41">
        <v>1800.0</v>
      </c>
      <c r="N286" s="41">
        <v>100.0</v>
      </c>
      <c r="O286" s="40" t="s">
        <v>1370</v>
      </c>
      <c r="P286" s="40" t="s">
        <v>1371</v>
      </c>
      <c r="Q286" s="40" t="s">
        <v>1372</v>
      </c>
      <c r="R286" s="40" t="s">
        <v>1373</v>
      </c>
      <c r="S286" s="40" t="b">
        <v>0</v>
      </c>
      <c r="T286" s="40" t="s">
        <v>1373</v>
      </c>
      <c r="U286" s="40" t="s">
        <v>212</v>
      </c>
      <c r="V286" s="41">
        <v>0.1</v>
      </c>
      <c r="W286" s="41">
        <v>0.9</v>
      </c>
      <c r="X286" s="41">
        <v>0.3</v>
      </c>
      <c r="Y286" s="41">
        <v>0.5</v>
      </c>
      <c r="Z286" s="40" t="b">
        <v>0</v>
      </c>
      <c r="AA286" s="40" t="b">
        <v>1</v>
      </c>
      <c r="AB286" s="40" t="b">
        <v>0</v>
      </c>
      <c r="AC286" s="40" t="b">
        <v>0</v>
      </c>
      <c r="AD286" s="41" t="s">
        <v>5497</v>
      </c>
      <c r="AE286" s="41" t="s">
        <v>5498</v>
      </c>
      <c r="AF286" s="41">
        <v>3.083866419</v>
      </c>
      <c r="AG286" s="41">
        <v>986.6406</v>
      </c>
      <c r="AH286" s="42">
        <v>9.16E89</v>
      </c>
      <c r="AI286" s="40" t="s">
        <v>2674</v>
      </c>
      <c r="AJ286" s="40" t="s">
        <v>5499</v>
      </c>
      <c r="AK286" s="40" t="s">
        <v>5500</v>
      </c>
      <c r="AL286" s="41">
        <v>20000.0</v>
      </c>
      <c r="AM286" s="40" t="s">
        <v>216</v>
      </c>
      <c r="AN286" s="40" t="s">
        <v>1383</v>
      </c>
      <c r="AO286" s="40" t="s">
        <v>3513</v>
      </c>
      <c r="AP286" s="40" t="s">
        <v>5501</v>
      </c>
      <c r="AQ286" s="40" t="s">
        <v>5502</v>
      </c>
      <c r="AR286" s="40" t="s">
        <v>5503</v>
      </c>
      <c r="AS286" s="40" t="s">
        <v>5504</v>
      </c>
    </row>
    <row r="287">
      <c r="A287" s="41">
        <v>102.0</v>
      </c>
      <c r="B287" s="42">
        <v>1.67E9</v>
      </c>
      <c r="C287" s="41">
        <v>565074.0</v>
      </c>
      <c r="D287" s="40" t="s">
        <v>1326</v>
      </c>
      <c r="E287" s="41" t="str">
        <f>IFERROR(__xludf.DUMMYFUNCTION("split(split(D287,""Instance_"", FALSE),"".mat"",false)"),"300_2")</f>
        <v>300_2</v>
      </c>
      <c r="F287" s="41">
        <v>300.0</v>
      </c>
      <c r="G287" s="41">
        <v>75.0</v>
      </c>
      <c r="H287" s="41">
        <v>150.0</v>
      </c>
      <c r="I287" s="41" t="s">
        <v>2671</v>
      </c>
      <c r="J287" s="41">
        <v>20000.0</v>
      </c>
      <c r="K287" s="41">
        <v>10000.0</v>
      </c>
      <c r="L287" s="41">
        <v>3600.0</v>
      </c>
      <c r="M287" s="41">
        <v>1800.0</v>
      </c>
      <c r="N287" s="41">
        <v>100.0</v>
      </c>
      <c r="O287" s="40" t="s">
        <v>1370</v>
      </c>
      <c r="P287" s="40" t="s">
        <v>1371</v>
      </c>
      <c r="Q287" s="40" t="s">
        <v>1372</v>
      </c>
      <c r="R287" s="40" t="s">
        <v>1373</v>
      </c>
      <c r="S287" s="40" t="b">
        <v>0</v>
      </c>
      <c r="T287" s="40" t="s">
        <v>1373</v>
      </c>
      <c r="U287" s="40" t="s">
        <v>212</v>
      </c>
      <c r="V287" s="41">
        <v>0.1</v>
      </c>
      <c r="W287" s="41">
        <v>0.9</v>
      </c>
      <c r="X287" s="41">
        <v>0.3</v>
      </c>
      <c r="Y287" s="41">
        <v>0.5</v>
      </c>
      <c r="Z287" s="40" t="b">
        <v>0</v>
      </c>
      <c r="AA287" s="40" t="b">
        <v>1</v>
      </c>
      <c r="AB287" s="40" t="b">
        <v>0</v>
      </c>
      <c r="AC287" s="40" t="b">
        <v>0</v>
      </c>
      <c r="AD287" s="41" t="s">
        <v>5505</v>
      </c>
      <c r="AE287" s="41" t="s">
        <v>5506</v>
      </c>
      <c r="AF287" s="41">
        <v>3.106283422</v>
      </c>
      <c r="AG287" s="41">
        <v>985.0351</v>
      </c>
      <c r="AH287" s="42">
        <v>1.94E89</v>
      </c>
      <c r="AI287" s="40" t="s">
        <v>2674</v>
      </c>
      <c r="AJ287" s="40" t="s">
        <v>5507</v>
      </c>
      <c r="AK287" s="40" t="s">
        <v>5508</v>
      </c>
      <c r="AL287" s="41">
        <v>20000.0</v>
      </c>
      <c r="AM287" s="40" t="s">
        <v>216</v>
      </c>
      <c r="AN287" s="40" t="s">
        <v>1383</v>
      </c>
      <c r="AO287" s="40" t="s">
        <v>3513</v>
      </c>
      <c r="AP287" s="40" t="s">
        <v>5509</v>
      </c>
      <c r="AQ287" s="40" t="s">
        <v>5510</v>
      </c>
      <c r="AR287" s="40" t="s">
        <v>5511</v>
      </c>
      <c r="AS287" s="40" t="s">
        <v>5512</v>
      </c>
    </row>
    <row r="288">
      <c r="A288" s="41">
        <v>106.0</v>
      </c>
      <c r="B288" s="42">
        <v>1.67E9</v>
      </c>
      <c r="C288" s="41">
        <v>942729.0</v>
      </c>
      <c r="D288" s="40" t="s">
        <v>1326</v>
      </c>
      <c r="E288" s="41" t="str">
        <f>IFERROR(__xludf.DUMMYFUNCTION("split(split(D288,""Instance_"", FALSE),"".mat"",false)"),"300_2")</f>
        <v>300_2</v>
      </c>
      <c r="F288" s="41">
        <v>300.0</v>
      </c>
      <c r="G288" s="41">
        <v>75.0</v>
      </c>
      <c r="H288" s="41">
        <v>150.0</v>
      </c>
      <c r="I288" s="41" t="s">
        <v>2671</v>
      </c>
      <c r="J288" s="41">
        <v>20000.0</v>
      </c>
      <c r="K288" s="41">
        <v>10000.0</v>
      </c>
      <c r="L288" s="41">
        <v>3600.0</v>
      </c>
      <c r="M288" s="41">
        <v>1800.0</v>
      </c>
      <c r="N288" s="41">
        <v>100.0</v>
      </c>
      <c r="O288" s="40" t="s">
        <v>1370</v>
      </c>
      <c r="P288" s="40" t="s">
        <v>1371</v>
      </c>
      <c r="Q288" s="40" t="s">
        <v>1372</v>
      </c>
      <c r="R288" s="40" t="s">
        <v>1373</v>
      </c>
      <c r="S288" s="40" t="b">
        <v>0</v>
      </c>
      <c r="T288" s="40" t="s">
        <v>1373</v>
      </c>
      <c r="U288" s="40" t="s">
        <v>212</v>
      </c>
      <c r="V288" s="41">
        <v>0.1</v>
      </c>
      <c r="W288" s="41">
        <v>0.9</v>
      </c>
      <c r="X288" s="41">
        <v>0.3</v>
      </c>
      <c r="Y288" s="41">
        <v>0.5</v>
      </c>
      <c r="Z288" s="40" t="b">
        <v>0</v>
      </c>
      <c r="AA288" s="40" t="b">
        <v>1</v>
      </c>
      <c r="AB288" s="40" t="b">
        <v>0</v>
      </c>
      <c r="AC288" s="40" t="b">
        <v>0</v>
      </c>
      <c r="AD288" s="41" t="s">
        <v>5513</v>
      </c>
      <c r="AE288" s="41" t="s">
        <v>5514</v>
      </c>
      <c r="AF288" s="41">
        <v>3.213114422</v>
      </c>
      <c r="AG288" s="41">
        <v>984.6642</v>
      </c>
      <c r="AH288" s="42">
        <v>1.74E90</v>
      </c>
      <c r="AI288" s="40" t="s">
        <v>2674</v>
      </c>
      <c r="AJ288" s="40" t="s">
        <v>5515</v>
      </c>
      <c r="AK288" s="40" t="s">
        <v>5516</v>
      </c>
      <c r="AL288" s="41">
        <v>20000.0</v>
      </c>
      <c r="AM288" s="40" t="s">
        <v>216</v>
      </c>
      <c r="AN288" s="40" t="s">
        <v>1383</v>
      </c>
      <c r="AO288" s="40" t="s">
        <v>3513</v>
      </c>
      <c r="AP288" s="40" t="s">
        <v>5517</v>
      </c>
      <c r="AQ288" s="40" t="s">
        <v>5518</v>
      </c>
      <c r="AR288" s="40" t="s">
        <v>5519</v>
      </c>
      <c r="AS288" s="40" t="s">
        <v>5520</v>
      </c>
    </row>
    <row r="289">
      <c r="A289" s="41">
        <v>108.0</v>
      </c>
      <c r="B289" s="42">
        <v>1.67E9</v>
      </c>
      <c r="C289" s="41">
        <v>164782.0</v>
      </c>
      <c r="D289" s="40" t="s">
        <v>1326</v>
      </c>
      <c r="E289" s="41" t="str">
        <f>IFERROR(__xludf.DUMMYFUNCTION("split(split(D289,""Instance_"", FALSE),"".mat"",false)"),"300_2")</f>
        <v>300_2</v>
      </c>
      <c r="F289" s="41">
        <v>300.0</v>
      </c>
      <c r="G289" s="41">
        <v>75.0</v>
      </c>
      <c r="H289" s="41">
        <v>150.0</v>
      </c>
      <c r="I289" s="41" t="s">
        <v>2671</v>
      </c>
      <c r="J289" s="41">
        <v>20000.0</v>
      </c>
      <c r="K289" s="41">
        <v>10000.0</v>
      </c>
      <c r="L289" s="41">
        <v>3600.0</v>
      </c>
      <c r="M289" s="41">
        <v>1800.0</v>
      </c>
      <c r="N289" s="41">
        <v>100.0</v>
      </c>
      <c r="O289" s="40" t="s">
        <v>1370</v>
      </c>
      <c r="P289" s="40" t="s">
        <v>1371</v>
      </c>
      <c r="Q289" s="40" t="s">
        <v>1372</v>
      </c>
      <c r="R289" s="40" t="s">
        <v>1373</v>
      </c>
      <c r="S289" s="40" t="b">
        <v>0</v>
      </c>
      <c r="T289" s="40" t="s">
        <v>1373</v>
      </c>
      <c r="U289" s="40" t="s">
        <v>212</v>
      </c>
      <c r="V289" s="41">
        <v>0.1</v>
      </c>
      <c r="W289" s="41">
        <v>0.9</v>
      </c>
      <c r="X289" s="41">
        <v>0.3</v>
      </c>
      <c r="Y289" s="41">
        <v>0.5</v>
      </c>
      <c r="Z289" s="40" t="b">
        <v>0</v>
      </c>
      <c r="AA289" s="40" t="b">
        <v>1</v>
      </c>
      <c r="AB289" s="40" t="b">
        <v>0</v>
      </c>
      <c r="AC289" s="40" t="b">
        <v>0</v>
      </c>
      <c r="AD289" s="41" t="s">
        <v>5521</v>
      </c>
      <c r="AE289" s="41" t="s">
        <v>5522</v>
      </c>
      <c r="AF289" s="41">
        <v>3.220282506</v>
      </c>
      <c r="AG289" s="41">
        <v>986.985</v>
      </c>
      <c r="AH289" s="42">
        <v>4.68E89</v>
      </c>
      <c r="AI289" s="40" t="s">
        <v>2674</v>
      </c>
      <c r="AJ289" s="40" t="s">
        <v>5523</v>
      </c>
      <c r="AK289" s="40" t="s">
        <v>5524</v>
      </c>
      <c r="AL289" s="41">
        <v>20000.0</v>
      </c>
      <c r="AM289" s="40" t="s">
        <v>216</v>
      </c>
      <c r="AN289" s="40" t="s">
        <v>1383</v>
      </c>
      <c r="AO289" s="40" t="s">
        <v>3513</v>
      </c>
      <c r="AP289" s="40" t="s">
        <v>5525</v>
      </c>
      <c r="AQ289" s="40" t="s">
        <v>5526</v>
      </c>
      <c r="AR289" s="40" t="s">
        <v>5527</v>
      </c>
      <c r="AS289" s="40" t="s">
        <v>5528</v>
      </c>
    </row>
    <row r="290">
      <c r="A290" s="41">
        <v>103.0</v>
      </c>
      <c r="B290" s="42">
        <v>1.67E9</v>
      </c>
      <c r="C290" s="41">
        <v>472939.0</v>
      </c>
      <c r="D290" s="40" t="s">
        <v>1326</v>
      </c>
      <c r="E290" s="41" t="str">
        <f>IFERROR(__xludf.DUMMYFUNCTION("split(split(D290,""Instance_"", FALSE),"".mat"",false)"),"300_2")</f>
        <v>300_2</v>
      </c>
      <c r="F290" s="41">
        <v>300.0</v>
      </c>
      <c r="G290" s="41">
        <v>75.0</v>
      </c>
      <c r="H290" s="41">
        <v>150.0</v>
      </c>
      <c r="I290" s="41" t="s">
        <v>2671</v>
      </c>
      <c r="J290" s="41">
        <v>20000.0</v>
      </c>
      <c r="K290" s="41">
        <v>10000.0</v>
      </c>
      <c r="L290" s="41">
        <v>3600.0</v>
      </c>
      <c r="M290" s="41">
        <v>1800.0</v>
      </c>
      <c r="N290" s="41">
        <v>100.0</v>
      </c>
      <c r="O290" s="40" t="s">
        <v>1370</v>
      </c>
      <c r="P290" s="40" t="s">
        <v>1371</v>
      </c>
      <c r="Q290" s="40" t="s">
        <v>1372</v>
      </c>
      <c r="R290" s="40" t="s">
        <v>1373</v>
      </c>
      <c r="S290" s="40" t="b">
        <v>0</v>
      </c>
      <c r="T290" s="40" t="s">
        <v>1373</v>
      </c>
      <c r="U290" s="40" t="s">
        <v>212</v>
      </c>
      <c r="V290" s="41">
        <v>0.1</v>
      </c>
      <c r="W290" s="41">
        <v>0.9</v>
      </c>
      <c r="X290" s="41">
        <v>0.3</v>
      </c>
      <c r="Y290" s="41">
        <v>0.5</v>
      </c>
      <c r="Z290" s="40" t="b">
        <v>0</v>
      </c>
      <c r="AA290" s="40" t="b">
        <v>1</v>
      </c>
      <c r="AB290" s="40" t="b">
        <v>0</v>
      </c>
      <c r="AC290" s="40" t="b">
        <v>0</v>
      </c>
      <c r="AD290" s="41" t="s">
        <v>5529</v>
      </c>
      <c r="AE290" s="41" t="s">
        <v>5530</v>
      </c>
      <c r="AF290" s="41">
        <v>3.285095717</v>
      </c>
      <c r="AG290" s="41">
        <v>985.8925</v>
      </c>
      <c r="AH290" s="42">
        <v>5.99E89</v>
      </c>
      <c r="AI290" s="40" t="s">
        <v>2674</v>
      </c>
      <c r="AJ290" s="40" t="s">
        <v>5531</v>
      </c>
      <c r="AK290" s="40" t="s">
        <v>5532</v>
      </c>
      <c r="AL290" s="41">
        <v>20000.0</v>
      </c>
      <c r="AM290" s="40" t="s">
        <v>216</v>
      </c>
      <c r="AN290" s="40" t="s">
        <v>1383</v>
      </c>
      <c r="AO290" s="40" t="s">
        <v>3513</v>
      </c>
      <c r="AP290" s="40" t="s">
        <v>5533</v>
      </c>
      <c r="AQ290" s="40" t="s">
        <v>5534</v>
      </c>
      <c r="AR290" s="40" t="s">
        <v>5535</v>
      </c>
      <c r="AS290" s="40" t="s">
        <v>5536</v>
      </c>
    </row>
    <row r="291">
      <c r="A291" s="41">
        <v>105.0</v>
      </c>
      <c r="B291" s="42">
        <v>1.67E9</v>
      </c>
      <c r="C291" s="41">
        <v>686153.0</v>
      </c>
      <c r="D291" s="40" t="s">
        <v>1326</v>
      </c>
      <c r="E291" s="41" t="str">
        <f>IFERROR(__xludf.DUMMYFUNCTION("split(split(D291,""Instance_"", FALSE),"".mat"",false)"),"300_2")</f>
        <v>300_2</v>
      </c>
      <c r="F291" s="41">
        <v>300.0</v>
      </c>
      <c r="G291" s="41">
        <v>75.0</v>
      </c>
      <c r="H291" s="41">
        <v>150.0</v>
      </c>
      <c r="I291" s="41" t="s">
        <v>2671</v>
      </c>
      <c r="J291" s="41">
        <v>20000.0</v>
      </c>
      <c r="K291" s="41">
        <v>10000.0</v>
      </c>
      <c r="L291" s="41">
        <v>3600.0</v>
      </c>
      <c r="M291" s="41">
        <v>1800.0</v>
      </c>
      <c r="N291" s="41">
        <v>100.0</v>
      </c>
      <c r="O291" s="40" t="s">
        <v>1370</v>
      </c>
      <c r="P291" s="40" t="s">
        <v>1371</v>
      </c>
      <c r="Q291" s="40" t="s">
        <v>1372</v>
      </c>
      <c r="R291" s="40" t="s">
        <v>1373</v>
      </c>
      <c r="S291" s="40" t="b">
        <v>0</v>
      </c>
      <c r="T291" s="40" t="s">
        <v>1373</v>
      </c>
      <c r="U291" s="40" t="s">
        <v>212</v>
      </c>
      <c r="V291" s="41">
        <v>0.1</v>
      </c>
      <c r="W291" s="41">
        <v>0.9</v>
      </c>
      <c r="X291" s="41">
        <v>0.3</v>
      </c>
      <c r="Y291" s="41">
        <v>0.5</v>
      </c>
      <c r="Z291" s="40" t="b">
        <v>0</v>
      </c>
      <c r="AA291" s="40" t="b">
        <v>1</v>
      </c>
      <c r="AB291" s="40" t="b">
        <v>0</v>
      </c>
      <c r="AC291" s="40" t="b">
        <v>0</v>
      </c>
      <c r="AD291" s="41" t="s">
        <v>5537</v>
      </c>
      <c r="AE291" s="41" t="s">
        <v>5538</v>
      </c>
      <c r="AF291" s="41">
        <v>3.31275358</v>
      </c>
      <c r="AG291" s="41">
        <v>981.7975</v>
      </c>
      <c r="AH291" s="42">
        <v>3.32E89</v>
      </c>
      <c r="AI291" s="40" t="s">
        <v>2674</v>
      </c>
      <c r="AJ291" s="40" t="s">
        <v>5539</v>
      </c>
      <c r="AK291" s="40" t="s">
        <v>5540</v>
      </c>
      <c r="AL291" s="41">
        <v>20000.0</v>
      </c>
      <c r="AM291" s="40" t="s">
        <v>216</v>
      </c>
      <c r="AN291" s="40" t="s">
        <v>1383</v>
      </c>
      <c r="AO291" s="40" t="s">
        <v>3513</v>
      </c>
      <c r="AP291" s="40" t="s">
        <v>5541</v>
      </c>
      <c r="AQ291" s="40" t="s">
        <v>5542</v>
      </c>
      <c r="AR291" s="40" t="s">
        <v>5543</v>
      </c>
      <c r="AS291" s="40" t="s">
        <v>5544</v>
      </c>
    </row>
    <row r="292">
      <c r="A292" s="41">
        <v>116.0</v>
      </c>
      <c r="B292" s="42">
        <v>1.67E9</v>
      </c>
      <c r="C292" s="41">
        <v>936112.0</v>
      </c>
      <c r="D292" s="40" t="s">
        <v>1347</v>
      </c>
      <c r="E292" s="41" t="str">
        <f>IFERROR(__xludf.DUMMYFUNCTION("split(split(D292,""Instance_"", FALSE),"".mat"",false)"),"300_3")</f>
        <v>300_3</v>
      </c>
      <c r="F292" s="41">
        <v>300.0</v>
      </c>
      <c r="G292" s="41">
        <v>75.0</v>
      </c>
      <c r="H292" s="41">
        <v>150.0</v>
      </c>
      <c r="I292" s="41" t="s">
        <v>2671</v>
      </c>
      <c r="J292" s="41">
        <v>20000.0</v>
      </c>
      <c r="K292" s="41">
        <v>10000.0</v>
      </c>
      <c r="L292" s="41">
        <v>3600.0</v>
      </c>
      <c r="M292" s="41">
        <v>1800.0</v>
      </c>
      <c r="N292" s="41">
        <v>100.0</v>
      </c>
      <c r="O292" s="40" t="s">
        <v>1370</v>
      </c>
      <c r="P292" s="40" t="s">
        <v>1371</v>
      </c>
      <c r="Q292" s="40" t="s">
        <v>1372</v>
      </c>
      <c r="R292" s="40" t="s">
        <v>1373</v>
      </c>
      <c r="S292" s="40" t="b">
        <v>0</v>
      </c>
      <c r="T292" s="40" t="s">
        <v>1373</v>
      </c>
      <c r="U292" s="40" t="s">
        <v>212</v>
      </c>
      <c r="V292" s="41">
        <v>0.1</v>
      </c>
      <c r="W292" s="41">
        <v>0.9</v>
      </c>
      <c r="X292" s="41">
        <v>0.3</v>
      </c>
      <c r="Y292" s="41">
        <v>0.5</v>
      </c>
      <c r="Z292" s="40" t="b">
        <v>0</v>
      </c>
      <c r="AA292" s="40" t="b">
        <v>1</v>
      </c>
      <c r="AB292" s="40" t="b">
        <v>0</v>
      </c>
      <c r="AC292" s="40" t="b">
        <v>0</v>
      </c>
      <c r="AD292" s="41" t="s">
        <v>5545</v>
      </c>
      <c r="AE292" s="41" t="s">
        <v>5546</v>
      </c>
      <c r="AF292" s="41">
        <v>2.411221419</v>
      </c>
      <c r="AG292" s="41">
        <v>983.3299</v>
      </c>
      <c r="AH292" s="42">
        <v>8.27E89</v>
      </c>
      <c r="AI292" s="40" t="s">
        <v>2674</v>
      </c>
      <c r="AJ292" s="40" t="s">
        <v>5547</v>
      </c>
      <c r="AK292" s="40" t="s">
        <v>5548</v>
      </c>
      <c r="AL292" s="41">
        <v>20000.0</v>
      </c>
      <c r="AM292" s="40" t="s">
        <v>216</v>
      </c>
      <c r="AN292" s="40" t="s">
        <v>1383</v>
      </c>
      <c r="AO292" s="40" t="s">
        <v>3513</v>
      </c>
      <c r="AP292" s="40" t="s">
        <v>5549</v>
      </c>
      <c r="AQ292" s="40" t="s">
        <v>5550</v>
      </c>
      <c r="AR292" s="40" t="s">
        <v>5551</v>
      </c>
      <c r="AS292" s="40" t="s">
        <v>5552</v>
      </c>
    </row>
    <row r="293">
      <c r="A293" s="41">
        <v>115.0</v>
      </c>
      <c r="B293" s="42">
        <v>1.67E9</v>
      </c>
      <c r="C293" s="41">
        <v>555860.0</v>
      </c>
      <c r="D293" s="40" t="s">
        <v>1347</v>
      </c>
      <c r="E293" s="41" t="str">
        <f>IFERROR(__xludf.DUMMYFUNCTION("split(split(D293,""Instance_"", FALSE),"".mat"",false)"),"300_3")</f>
        <v>300_3</v>
      </c>
      <c r="F293" s="41">
        <v>300.0</v>
      </c>
      <c r="G293" s="41">
        <v>75.0</v>
      </c>
      <c r="H293" s="41">
        <v>150.0</v>
      </c>
      <c r="I293" s="41" t="s">
        <v>2671</v>
      </c>
      <c r="J293" s="41">
        <v>20000.0</v>
      </c>
      <c r="K293" s="41">
        <v>10000.0</v>
      </c>
      <c r="L293" s="41">
        <v>3600.0</v>
      </c>
      <c r="M293" s="41">
        <v>1800.0</v>
      </c>
      <c r="N293" s="41">
        <v>100.0</v>
      </c>
      <c r="O293" s="40" t="s">
        <v>1370</v>
      </c>
      <c r="P293" s="40" t="s">
        <v>1371</v>
      </c>
      <c r="Q293" s="40" t="s">
        <v>1372</v>
      </c>
      <c r="R293" s="40" t="s">
        <v>1373</v>
      </c>
      <c r="S293" s="40" t="b">
        <v>0</v>
      </c>
      <c r="T293" s="40" t="s">
        <v>1373</v>
      </c>
      <c r="U293" s="40" t="s">
        <v>212</v>
      </c>
      <c r="V293" s="41">
        <v>0.1</v>
      </c>
      <c r="W293" s="41">
        <v>0.9</v>
      </c>
      <c r="X293" s="41">
        <v>0.3</v>
      </c>
      <c r="Y293" s="41">
        <v>0.5</v>
      </c>
      <c r="Z293" s="40" t="b">
        <v>0</v>
      </c>
      <c r="AA293" s="40" t="b">
        <v>1</v>
      </c>
      <c r="AB293" s="40" t="b">
        <v>0</v>
      </c>
      <c r="AC293" s="40" t="b">
        <v>0</v>
      </c>
      <c r="AD293" s="41" t="s">
        <v>5553</v>
      </c>
      <c r="AE293" s="41" t="s">
        <v>5554</v>
      </c>
      <c r="AF293" s="41">
        <v>2.47941838</v>
      </c>
      <c r="AG293" s="41">
        <v>983.3798</v>
      </c>
      <c r="AH293" s="42">
        <v>1.13E90</v>
      </c>
      <c r="AI293" s="40" t="s">
        <v>2674</v>
      </c>
      <c r="AJ293" s="40" t="s">
        <v>5555</v>
      </c>
      <c r="AK293" s="40" t="s">
        <v>5556</v>
      </c>
      <c r="AL293" s="41">
        <v>20000.0</v>
      </c>
      <c r="AM293" s="40" t="s">
        <v>216</v>
      </c>
      <c r="AN293" s="40" t="s">
        <v>1383</v>
      </c>
      <c r="AO293" s="40" t="s">
        <v>3513</v>
      </c>
      <c r="AP293" s="40" t="s">
        <v>5557</v>
      </c>
      <c r="AQ293" s="40" t="s">
        <v>5558</v>
      </c>
      <c r="AR293" s="40" t="s">
        <v>5559</v>
      </c>
      <c r="AS293" s="40" t="s">
        <v>5560</v>
      </c>
    </row>
    <row r="294">
      <c r="A294" s="41">
        <v>110.0</v>
      </c>
      <c r="B294" s="42">
        <v>1.67E9</v>
      </c>
      <c r="C294" s="41">
        <v>31725.0</v>
      </c>
      <c r="D294" s="40" t="s">
        <v>1347</v>
      </c>
      <c r="E294" s="41" t="str">
        <f>IFERROR(__xludf.DUMMYFUNCTION("split(split(D294,""Instance_"", FALSE),"".mat"",false)"),"300_3")</f>
        <v>300_3</v>
      </c>
      <c r="F294" s="41">
        <v>300.0</v>
      </c>
      <c r="G294" s="41">
        <v>75.0</v>
      </c>
      <c r="H294" s="41">
        <v>150.0</v>
      </c>
      <c r="I294" s="41" t="s">
        <v>2671</v>
      </c>
      <c r="J294" s="41">
        <v>20000.0</v>
      </c>
      <c r="K294" s="41">
        <v>10000.0</v>
      </c>
      <c r="L294" s="41">
        <v>3600.0</v>
      </c>
      <c r="M294" s="41">
        <v>1800.0</v>
      </c>
      <c r="N294" s="41">
        <v>100.0</v>
      </c>
      <c r="O294" s="40" t="s">
        <v>1370</v>
      </c>
      <c r="P294" s="40" t="s">
        <v>1371</v>
      </c>
      <c r="Q294" s="40" t="s">
        <v>1372</v>
      </c>
      <c r="R294" s="40" t="s">
        <v>1373</v>
      </c>
      <c r="S294" s="40" t="b">
        <v>0</v>
      </c>
      <c r="T294" s="40" t="s">
        <v>1373</v>
      </c>
      <c r="U294" s="40" t="s">
        <v>212</v>
      </c>
      <c r="V294" s="41">
        <v>0.1</v>
      </c>
      <c r="W294" s="41">
        <v>0.9</v>
      </c>
      <c r="X294" s="41">
        <v>0.3</v>
      </c>
      <c r="Y294" s="41">
        <v>0.5</v>
      </c>
      <c r="Z294" s="40" t="b">
        <v>0</v>
      </c>
      <c r="AA294" s="40" t="b">
        <v>1</v>
      </c>
      <c r="AB294" s="40" t="b">
        <v>0</v>
      </c>
      <c r="AC294" s="40" t="b">
        <v>0</v>
      </c>
      <c r="AD294" s="41" t="s">
        <v>5561</v>
      </c>
      <c r="AE294" s="41" t="s">
        <v>5562</v>
      </c>
      <c r="AF294" s="41">
        <v>2.563926127</v>
      </c>
      <c r="AG294" s="41">
        <v>983.0808</v>
      </c>
      <c r="AH294" s="42">
        <v>1.86E90</v>
      </c>
      <c r="AI294" s="40" t="s">
        <v>2674</v>
      </c>
      <c r="AJ294" s="40" t="s">
        <v>5563</v>
      </c>
      <c r="AK294" s="40" t="s">
        <v>5564</v>
      </c>
      <c r="AL294" s="41">
        <v>20000.0</v>
      </c>
      <c r="AM294" s="40" t="s">
        <v>216</v>
      </c>
      <c r="AN294" s="40" t="s">
        <v>1383</v>
      </c>
      <c r="AO294" s="40" t="s">
        <v>3513</v>
      </c>
      <c r="AP294" s="40" t="s">
        <v>5565</v>
      </c>
      <c r="AQ294" s="40" t="s">
        <v>5566</v>
      </c>
      <c r="AR294" s="40" t="s">
        <v>5567</v>
      </c>
      <c r="AS294" s="40" t="s">
        <v>5568</v>
      </c>
    </row>
    <row r="295">
      <c r="A295" s="41">
        <v>113.0</v>
      </c>
      <c r="B295" s="42">
        <v>1.67E9</v>
      </c>
      <c r="C295" s="41">
        <v>58516.0</v>
      </c>
      <c r="D295" s="40" t="s">
        <v>1347</v>
      </c>
      <c r="E295" s="41" t="str">
        <f>IFERROR(__xludf.DUMMYFUNCTION("split(split(D295,""Instance_"", FALSE),"".mat"",false)"),"300_3")</f>
        <v>300_3</v>
      </c>
      <c r="F295" s="41">
        <v>300.0</v>
      </c>
      <c r="G295" s="41">
        <v>75.0</v>
      </c>
      <c r="H295" s="41">
        <v>150.0</v>
      </c>
      <c r="I295" s="41" t="s">
        <v>2671</v>
      </c>
      <c r="J295" s="41">
        <v>20000.0</v>
      </c>
      <c r="K295" s="41">
        <v>10000.0</v>
      </c>
      <c r="L295" s="41">
        <v>3600.0</v>
      </c>
      <c r="M295" s="41">
        <v>1800.0</v>
      </c>
      <c r="N295" s="41">
        <v>100.0</v>
      </c>
      <c r="O295" s="40" t="s">
        <v>1370</v>
      </c>
      <c r="P295" s="40" t="s">
        <v>1371</v>
      </c>
      <c r="Q295" s="40" t="s">
        <v>1372</v>
      </c>
      <c r="R295" s="40" t="s">
        <v>1373</v>
      </c>
      <c r="S295" s="40" t="b">
        <v>0</v>
      </c>
      <c r="T295" s="40" t="s">
        <v>1373</v>
      </c>
      <c r="U295" s="40" t="s">
        <v>212</v>
      </c>
      <c r="V295" s="41">
        <v>0.1</v>
      </c>
      <c r="W295" s="41">
        <v>0.9</v>
      </c>
      <c r="X295" s="41">
        <v>0.3</v>
      </c>
      <c r="Y295" s="41">
        <v>0.5</v>
      </c>
      <c r="Z295" s="40" t="b">
        <v>0</v>
      </c>
      <c r="AA295" s="40" t="b">
        <v>1</v>
      </c>
      <c r="AB295" s="40" t="b">
        <v>0</v>
      </c>
      <c r="AC295" s="40" t="b">
        <v>0</v>
      </c>
      <c r="AD295" s="41" t="s">
        <v>5569</v>
      </c>
      <c r="AE295" s="41" t="s">
        <v>5570</v>
      </c>
      <c r="AF295" s="41">
        <v>2.591978712</v>
      </c>
      <c r="AG295" s="41">
        <v>985.7303</v>
      </c>
      <c r="AH295" s="42">
        <v>1.53E90</v>
      </c>
      <c r="AI295" s="40" t="s">
        <v>2674</v>
      </c>
      <c r="AJ295" s="40" t="s">
        <v>5571</v>
      </c>
      <c r="AK295" s="40" t="s">
        <v>5572</v>
      </c>
      <c r="AL295" s="41">
        <v>20000.0</v>
      </c>
      <c r="AM295" s="40" t="s">
        <v>216</v>
      </c>
      <c r="AN295" s="40" t="s">
        <v>1383</v>
      </c>
      <c r="AO295" s="40" t="s">
        <v>3513</v>
      </c>
      <c r="AP295" s="40" t="s">
        <v>5573</v>
      </c>
      <c r="AQ295" s="40" t="s">
        <v>5574</v>
      </c>
      <c r="AR295" s="40" t="s">
        <v>5575</v>
      </c>
      <c r="AS295" s="40" t="s">
        <v>5576</v>
      </c>
    </row>
    <row r="296">
      <c r="A296" s="41">
        <v>119.0</v>
      </c>
      <c r="B296" s="42">
        <v>1.67E9</v>
      </c>
      <c r="C296" s="41">
        <v>561860.0</v>
      </c>
      <c r="D296" s="40" t="s">
        <v>1347</v>
      </c>
      <c r="E296" s="41" t="str">
        <f>IFERROR(__xludf.DUMMYFUNCTION("split(split(D296,""Instance_"", FALSE),"".mat"",false)"),"300_3")</f>
        <v>300_3</v>
      </c>
      <c r="F296" s="41">
        <v>300.0</v>
      </c>
      <c r="G296" s="41">
        <v>75.0</v>
      </c>
      <c r="H296" s="41">
        <v>150.0</v>
      </c>
      <c r="I296" s="41" t="s">
        <v>2671</v>
      </c>
      <c r="J296" s="41">
        <v>20000.0</v>
      </c>
      <c r="K296" s="41">
        <v>10000.0</v>
      </c>
      <c r="L296" s="41">
        <v>3600.0</v>
      </c>
      <c r="M296" s="41">
        <v>1800.0</v>
      </c>
      <c r="N296" s="41">
        <v>100.0</v>
      </c>
      <c r="O296" s="40" t="s">
        <v>1370</v>
      </c>
      <c r="P296" s="40" t="s">
        <v>1371</v>
      </c>
      <c r="Q296" s="40" t="s">
        <v>1372</v>
      </c>
      <c r="R296" s="40" t="s">
        <v>1373</v>
      </c>
      <c r="S296" s="40" t="b">
        <v>0</v>
      </c>
      <c r="T296" s="40" t="s">
        <v>1373</v>
      </c>
      <c r="U296" s="40" t="s">
        <v>212</v>
      </c>
      <c r="V296" s="41">
        <v>0.1</v>
      </c>
      <c r="W296" s="41">
        <v>0.9</v>
      </c>
      <c r="X296" s="41">
        <v>0.3</v>
      </c>
      <c r="Y296" s="41">
        <v>0.5</v>
      </c>
      <c r="Z296" s="40" t="b">
        <v>0</v>
      </c>
      <c r="AA296" s="40" t="b">
        <v>1</v>
      </c>
      <c r="AB296" s="40" t="b">
        <v>0</v>
      </c>
      <c r="AC296" s="40" t="b">
        <v>0</v>
      </c>
      <c r="AD296" s="41" t="s">
        <v>5577</v>
      </c>
      <c r="AE296" s="41" t="s">
        <v>5578</v>
      </c>
      <c r="AF296" s="41">
        <v>2.625119859</v>
      </c>
      <c r="AG296" s="41">
        <v>986.0331</v>
      </c>
      <c r="AH296" s="42">
        <v>3.92E89</v>
      </c>
      <c r="AI296" s="40" t="s">
        <v>2674</v>
      </c>
      <c r="AJ296" s="40" t="s">
        <v>5579</v>
      </c>
      <c r="AK296" s="40" t="s">
        <v>5580</v>
      </c>
      <c r="AL296" s="41">
        <v>20000.0</v>
      </c>
      <c r="AM296" s="40" t="s">
        <v>216</v>
      </c>
      <c r="AN296" s="40" t="s">
        <v>1383</v>
      </c>
      <c r="AO296" s="40" t="s">
        <v>3513</v>
      </c>
      <c r="AP296" s="40" t="s">
        <v>5581</v>
      </c>
      <c r="AQ296" s="40" t="s">
        <v>5582</v>
      </c>
      <c r="AR296" s="40" t="s">
        <v>5583</v>
      </c>
      <c r="AS296" s="40" t="s">
        <v>5584</v>
      </c>
    </row>
    <row r="297">
      <c r="A297" s="41">
        <v>117.0</v>
      </c>
      <c r="B297" s="42">
        <v>1.67E9</v>
      </c>
      <c r="C297" s="41">
        <v>986316.0</v>
      </c>
      <c r="D297" s="40" t="s">
        <v>1347</v>
      </c>
      <c r="E297" s="41" t="str">
        <f>IFERROR(__xludf.DUMMYFUNCTION("split(split(D297,""Instance_"", FALSE),"".mat"",false)"),"300_3")</f>
        <v>300_3</v>
      </c>
      <c r="F297" s="41">
        <v>300.0</v>
      </c>
      <c r="G297" s="41">
        <v>75.0</v>
      </c>
      <c r="H297" s="41">
        <v>150.0</v>
      </c>
      <c r="I297" s="41" t="s">
        <v>2671</v>
      </c>
      <c r="J297" s="41">
        <v>20000.0</v>
      </c>
      <c r="K297" s="41">
        <v>10000.0</v>
      </c>
      <c r="L297" s="41">
        <v>3600.0</v>
      </c>
      <c r="M297" s="41">
        <v>1800.0</v>
      </c>
      <c r="N297" s="41">
        <v>100.0</v>
      </c>
      <c r="O297" s="40" t="s">
        <v>1370</v>
      </c>
      <c r="P297" s="40" t="s">
        <v>1371</v>
      </c>
      <c r="Q297" s="40" t="s">
        <v>1372</v>
      </c>
      <c r="R297" s="40" t="s">
        <v>1373</v>
      </c>
      <c r="S297" s="40" t="b">
        <v>0</v>
      </c>
      <c r="T297" s="40" t="s">
        <v>1373</v>
      </c>
      <c r="U297" s="40" t="s">
        <v>212</v>
      </c>
      <c r="V297" s="41">
        <v>0.1</v>
      </c>
      <c r="W297" s="41">
        <v>0.9</v>
      </c>
      <c r="X297" s="41">
        <v>0.3</v>
      </c>
      <c r="Y297" s="41">
        <v>0.5</v>
      </c>
      <c r="Z297" s="40" t="b">
        <v>0</v>
      </c>
      <c r="AA297" s="40" t="b">
        <v>1</v>
      </c>
      <c r="AB297" s="40" t="b">
        <v>0</v>
      </c>
      <c r="AC297" s="40" t="b">
        <v>0</v>
      </c>
      <c r="AD297" s="41" t="s">
        <v>5585</v>
      </c>
      <c r="AE297" s="41" t="s">
        <v>5586</v>
      </c>
      <c r="AF297" s="41">
        <v>2.713626728</v>
      </c>
      <c r="AG297" s="41">
        <v>985.9748</v>
      </c>
      <c r="AH297" s="42">
        <v>5.11E89</v>
      </c>
      <c r="AI297" s="40" t="s">
        <v>2674</v>
      </c>
      <c r="AJ297" s="40" t="s">
        <v>5587</v>
      </c>
      <c r="AK297" s="40" t="s">
        <v>5588</v>
      </c>
      <c r="AL297" s="41">
        <v>20000.0</v>
      </c>
      <c r="AM297" s="40" t="s">
        <v>216</v>
      </c>
      <c r="AN297" s="40" t="s">
        <v>1383</v>
      </c>
      <c r="AO297" s="40" t="s">
        <v>3513</v>
      </c>
      <c r="AP297" s="40" t="s">
        <v>5589</v>
      </c>
      <c r="AQ297" s="40" t="s">
        <v>5590</v>
      </c>
      <c r="AR297" s="40" t="s">
        <v>5591</v>
      </c>
      <c r="AS297" s="40" t="s">
        <v>5592</v>
      </c>
    </row>
    <row r="298">
      <c r="A298" s="41">
        <v>111.0</v>
      </c>
      <c r="B298" s="42">
        <v>1.67E9</v>
      </c>
      <c r="C298" s="41">
        <v>82901.0</v>
      </c>
      <c r="D298" s="40" t="s">
        <v>1347</v>
      </c>
      <c r="E298" s="41" t="str">
        <f>IFERROR(__xludf.DUMMYFUNCTION("split(split(D298,""Instance_"", FALSE),"".mat"",false)"),"300_3")</f>
        <v>300_3</v>
      </c>
      <c r="F298" s="41">
        <v>300.0</v>
      </c>
      <c r="G298" s="41">
        <v>75.0</v>
      </c>
      <c r="H298" s="41">
        <v>150.0</v>
      </c>
      <c r="I298" s="41" t="s">
        <v>2671</v>
      </c>
      <c r="J298" s="41">
        <v>20000.0</v>
      </c>
      <c r="K298" s="41">
        <v>10000.0</v>
      </c>
      <c r="L298" s="41">
        <v>3600.0</v>
      </c>
      <c r="M298" s="41">
        <v>1800.0</v>
      </c>
      <c r="N298" s="41">
        <v>100.0</v>
      </c>
      <c r="O298" s="40" t="s">
        <v>1370</v>
      </c>
      <c r="P298" s="40" t="s">
        <v>1371</v>
      </c>
      <c r="Q298" s="40" t="s">
        <v>1372</v>
      </c>
      <c r="R298" s="40" t="s">
        <v>1373</v>
      </c>
      <c r="S298" s="40" t="b">
        <v>0</v>
      </c>
      <c r="T298" s="40" t="s">
        <v>1373</v>
      </c>
      <c r="U298" s="40" t="s">
        <v>212</v>
      </c>
      <c r="V298" s="41">
        <v>0.1</v>
      </c>
      <c r="W298" s="41">
        <v>0.9</v>
      </c>
      <c r="X298" s="41">
        <v>0.3</v>
      </c>
      <c r="Y298" s="41">
        <v>0.5</v>
      </c>
      <c r="Z298" s="40" t="b">
        <v>0</v>
      </c>
      <c r="AA298" s="40" t="b">
        <v>1</v>
      </c>
      <c r="AB298" s="40" t="b">
        <v>0</v>
      </c>
      <c r="AC298" s="40" t="b">
        <v>0</v>
      </c>
      <c r="AD298" s="41" t="s">
        <v>5593</v>
      </c>
      <c r="AE298" s="41" t="s">
        <v>5594</v>
      </c>
      <c r="AF298" s="41">
        <v>2.754650057</v>
      </c>
      <c r="AG298" s="41">
        <v>984.9142</v>
      </c>
      <c r="AH298" s="42">
        <v>8.44E89</v>
      </c>
      <c r="AI298" s="40" t="s">
        <v>2674</v>
      </c>
      <c r="AJ298" s="40" t="s">
        <v>5595</v>
      </c>
      <c r="AK298" s="40" t="s">
        <v>5596</v>
      </c>
      <c r="AL298" s="41">
        <v>20000.0</v>
      </c>
      <c r="AM298" s="40" t="s">
        <v>216</v>
      </c>
      <c r="AN298" s="40" t="s">
        <v>1383</v>
      </c>
      <c r="AO298" s="40" t="s">
        <v>3513</v>
      </c>
      <c r="AP298" s="40" t="s">
        <v>5597</v>
      </c>
      <c r="AQ298" s="40" t="s">
        <v>5598</v>
      </c>
      <c r="AR298" s="40" t="s">
        <v>5599</v>
      </c>
      <c r="AS298" s="40" t="s">
        <v>5600</v>
      </c>
    </row>
    <row r="299">
      <c r="A299" s="41">
        <v>114.0</v>
      </c>
      <c r="B299" s="42">
        <v>1.67E9</v>
      </c>
      <c r="C299" s="41">
        <v>739307.0</v>
      </c>
      <c r="D299" s="40" t="s">
        <v>1347</v>
      </c>
      <c r="E299" s="41" t="str">
        <f>IFERROR(__xludf.DUMMYFUNCTION("split(split(D299,""Instance_"", FALSE),"".mat"",false)"),"300_3")</f>
        <v>300_3</v>
      </c>
      <c r="F299" s="41">
        <v>300.0</v>
      </c>
      <c r="G299" s="41">
        <v>75.0</v>
      </c>
      <c r="H299" s="41">
        <v>150.0</v>
      </c>
      <c r="I299" s="41" t="s">
        <v>2671</v>
      </c>
      <c r="J299" s="41">
        <v>20000.0</v>
      </c>
      <c r="K299" s="41">
        <v>10000.0</v>
      </c>
      <c r="L299" s="41">
        <v>3600.0</v>
      </c>
      <c r="M299" s="41">
        <v>1800.0</v>
      </c>
      <c r="N299" s="41">
        <v>100.0</v>
      </c>
      <c r="O299" s="40" t="s">
        <v>1370</v>
      </c>
      <c r="P299" s="40" t="s">
        <v>1371</v>
      </c>
      <c r="Q299" s="40" t="s">
        <v>1372</v>
      </c>
      <c r="R299" s="40" t="s">
        <v>1373</v>
      </c>
      <c r="S299" s="40" t="b">
        <v>0</v>
      </c>
      <c r="T299" s="40" t="s">
        <v>1373</v>
      </c>
      <c r="U299" s="40" t="s">
        <v>212</v>
      </c>
      <c r="V299" s="41">
        <v>0.1</v>
      </c>
      <c r="W299" s="41">
        <v>0.9</v>
      </c>
      <c r="X299" s="41">
        <v>0.3</v>
      </c>
      <c r="Y299" s="41">
        <v>0.5</v>
      </c>
      <c r="Z299" s="40" t="b">
        <v>0</v>
      </c>
      <c r="AA299" s="40" t="b">
        <v>1</v>
      </c>
      <c r="AB299" s="40" t="b">
        <v>0</v>
      </c>
      <c r="AC299" s="40" t="b">
        <v>0</v>
      </c>
      <c r="AD299" s="41" t="s">
        <v>5601</v>
      </c>
      <c r="AE299" s="41" t="s">
        <v>5602</v>
      </c>
      <c r="AF299" s="41">
        <v>2.809838169</v>
      </c>
      <c r="AG299" s="41">
        <v>984.6025</v>
      </c>
      <c r="AH299" s="42">
        <v>5.09E89</v>
      </c>
      <c r="AI299" s="40" t="s">
        <v>2674</v>
      </c>
      <c r="AJ299" s="40" t="s">
        <v>5603</v>
      </c>
      <c r="AK299" s="40" t="s">
        <v>5604</v>
      </c>
      <c r="AL299" s="41">
        <v>20000.0</v>
      </c>
      <c r="AM299" s="40" t="s">
        <v>216</v>
      </c>
      <c r="AN299" s="40" t="s">
        <v>1383</v>
      </c>
      <c r="AO299" s="40" t="s">
        <v>3513</v>
      </c>
      <c r="AP299" s="40" t="s">
        <v>5605</v>
      </c>
      <c r="AQ299" s="40" t="s">
        <v>5606</v>
      </c>
      <c r="AR299" s="40" t="s">
        <v>5607</v>
      </c>
      <c r="AS299" s="40" t="s">
        <v>5608</v>
      </c>
    </row>
    <row r="300">
      <c r="A300" s="41">
        <v>112.0</v>
      </c>
      <c r="B300" s="42">
        <v>1.67E9</v>
      </c>
      <c r="C300" s="41">
        <v>400558.0</v>
      </c>
      <c r="D300" s="40" t="s">
        <v>1347</v>
      </c>
      <c r="E300" s="41" t="str">
        <f>IFERROR(__xludf.DUMMYFUNCTION("split(split(D300,""Instance_"", FALSE),"".mat"",false)"),"300_3")</f>
        <v>300_3</v>
      </c>
      <c r="F300" s="41">
        <v>300.0</v>
      </c>
      <c r="G300" s="41">
        <v>75.0</v>
      </c>
      <c r="H300" s="41">
        <v>150.0</v>
      </c>
      <c r="I300" s="41" t="s">
        <v>2671</v>
      </c>
      <c r="J300" s="41">
        <v>20000.0</v>
      </c>
      <c r="K300" s="41">
        <v>10000.0</v>
      </c>
      <c r="L300" s="41">
        <v>3600.0</v>
      </c>
      <c r="M300" s="41">
        <v>1800.0</v>
      </c>
      <c r="N300" s="41">
        <v>100.0</v>
      </c>
      <c r="O300" s="40" t="s">
        <v>1370</v>
      </c>
      <c r="P300" s="40" t="s">
        <v>1371</v>
      </c>
      <c r="Q300" s="40" t="s">
        <v>1372</v>
      </c>
      <c r="R300" s="40" t="s">
        <v>1373</v>
      </c>
      <c r="S300" s="40" t="b">
        <v>0</v>
      </c>
      <c r="T300" s="40" t="s">
        <v>1373</v>
      </c>
      <c r="U300" s="40" t="s">
        <v>212</v>
      </c>
      <c r="V300" s="41">
        <v>0.1</v>
      </c>
      <c r="W300" s="41">
        <v>0.9</v>
      </c>
      <c r="X300" s="41">
        <v>0.3</v>
      </c>
      <c r="Y300" s="41">
        <v>0.5</v>
      </c>
      <c r="Z300" s="40" t="b">
        <v>0</v>
      </c>
      <c r="AA300" s="40" t="b">
        <v>1</v>
      </c>
      <c r="AB300" s="40" t="b">
        <v>0</v>
      </c>
      <c r="AC300" s="40" t="b">
        <v>0</v>
      </c>
      <c r="AD300" s="41" t="s">
        <v>5609</v>
      </c>
      <c r="AE300" s="41" t="s">
        <v>5610</v>
      </c>
      <c r="AF300" s="41">
        <v>2.851605912</v>
      </c>
      <c r="AG300" s="41">
        <v>984.5968</v>
      </c>
      <c r="AH300" s="42">
        <v>1.86E90</v>
      </c>
      <c r="AI300" s="40" t="s">
        <v>2674</v>
      </c>
      <c r="AJ300" s="40" t="s">
        <v>5611</v>
      </c>
      <c r="AK300" s="40" t="s">
        <v>5612</v>
      </c>
      <c r="AL300" s="41">
        <v>20000.0</v>
      </c>
      <c r="AM300" s="40" t="s">
        <v>216</v>
      </c>
      <c r="AN300" s="40" t="s">
        <v>1383</v>
      </c>
      <c r="AO300" s="40" t="s">
        <v>3513</v>
      </c>
      <c r="AP300" s="40" t="s">
        <v>5613</v>
      </c>
      <c r="AQ300" s="40" t="s">
        <v>5614</v>
      </c>
      <c r="AR300" s="40" t="s">
        <v>5615</v>
      </c>
      <c r="AS300" s="40" t="s">
        <v>5616</v>
      </c>
    </row>
    <row r="301">
      <c r="A301" s="41">
        <v>118.0</v>
      </c>
      <c r="B301" s="42">
        <v>1.67E9</v>
      </c>
      <c r="C301" s="41">
        <v>698478.0</v>
      </c>
      <c r="D301" s="40" t="s">
        <v>1347</v>
      </c>
      <c r="E301" s="41" t="str">
        <f>IFERROR(__xludf.DUMMYFUNCTION("split(split(D301,""Instance_"", FALSE),"".mat"",false)"),"300_3")</f>
        <v>300_3</v>
      </c>
      <c r="F301" s="41">
        <v>300.0</v>
      </c>
      <c r="G301" s="41">
        <v>75.0</v>
      </c>
      <c r="H301" s="41">
        <v>150.0</v>
      </c>
      <c r="I301" s="41" t="s">
        <v>2671</v>
      </c>
      <c r="J301" s="41">
        <v>20000.0</v>
      </c>
      <c r="K301" s="41">
        <v>10000.0</v>
      </c>
      <c r="L301" s="41">
        <v>3600.0</v>
      </c>
      <c r="M301" s="41">
        <v>1800.0</v>
      </c>
      <c r="N301" s="41">
        <v>100.0</v>
      </c>
      <c r="O301" s="40" t="s">
        <v>1370</v>
      </c>
      <c r="P301" s="40" t="s">
        <v>1371</v>
      </c>
      <c r="Q301" s="40" t="s">
        <v>1372</v>
      </c>
      <c r="R301" s="40" t="s">
        <v>1373</v>
      </c>
      <c r="S301" s="40" t="b">
        <v>0</v>
      </c>
      <c r="T301" s="40" t="s">
        <v>1373</v>
      </c>
      <c r="U301" s="40" t="s">
        <v>212</v>
      </c>
      <c r="V301" s="41">
        <v>0.1</v>
      </c>
      <c r="W301" s="41">
        <v>0.9</v>
      </c>
      <c r="X301" s="41">
        <v>0.3</v>
      </c>
      <c r="Y301" s="41">
        <v>0.5</v>
      </c>
      <c r="Z301" s="40" t="b">
        <v>0</v>
      </c>
      <c r="AA301" s="40" t="b">
        <v>1</v>
      </c>
      <c r="AB301" s="40" t="b">
        <v>0</v>
      </c>
      <c r="AC301" s="40" t="b">
        <v>0</v>
      </c>
      <c r="AD301" s="41" t="s">
        <v>5617</v>
      </c>
      <c r="AE301" s="41" t="s">
        <v>5618</v>
      </c>
      <c r="AF301" s="41">
        <v>2.866747277</v>
      </c>
      <c r="AG301" s="41">
        <v>985.3917</v>
      </c>
      <c r="AH301" s="42">
        <v>1.02E90</v>
      </c>
      <c r="AI301" s="40" t="s">
        <v>2674</v>
      </c>
      <c r="AJ301" s="40" t="s">
        <v>5619</v>
      </c>
      <c r="AK301" s="40" t="s">
        <v>5620</v>
      </c>
      <c r="AL301" s="41">
        <v>20000.0</v>
      </c>
      <c r="AM301" s="40" t="s">
        <v>216</v>
      </c>
      <c r="AN301" s="40" t="s">
        <v>1383</v>
      </c>
      <c r="AO301" s="40" t="s">
        <v>3513</v>
      </c>
      <c r="AP301" s="40" t="s">
        <v>5621</v>
      </c>
      <c r="AQ301" s="40" t="s">
        <v>5622</v>
      </c>
      <c r="AR301" s="40" t="s">
        <v>5623</v>
      </c>
      <c r="AS301" s="40" t="s">
        <v>5624</v>
      </c>
    </row>
    <row r="302">
      <c r="I302" s="41"/>
    </row>
    <row r="303">
      <c r="I303" s="41"/>
    </row>
    <row r="304">
      <c r="I304" s="41"/>
    </row>
    <row r="305">
      <c r="I305" s="41"/>
    </row>
    <row r="306">
      <c r="I306" s="41"/>
    </row>
    <row r="307">
      <c r="I307" s="41"/>
    </row>
    <row r="308">
      <c r="I308" s="41"/>
    </row>
    <row r="309">
      <c r="I309" s="41"/>
    </row>
    <row r="310">
      <c r="I310" s="41"/>
    </row>
    <row r="311">
      <c r="I311" s="41"/>
    </row>
    <row r="312">
      <c r="I312" s="41"/>
    </row>
    <row r="313">
      <c r="I313" s="41"/>
    </row>
    <row r="314">
      <c r="I314" s="41"/>
    </row>
    <row r="315">
      <c r="I315" s="41"/>
    </row>
    <row r="316">
      <c r="I316" s="41"/>
    </row>
    <row r="317">
      <c r="I317" s="41"/>
    </row>
    <row r="318">
      <c r="I318" s="41"/>
    </row>
    <row r="319">
      <c r="I319" s="41"/>
    </row>
    <row r="320">
      <c r="I320" s="41"/>
    </row>
    <row r="321">
      <c r="I321" s="41"/>
    </row>
    <row r="322">
      <c r="I322" s="41"/>
    </row>
    <row r="323">
      <c r="I323" s="41"/>
    </row>
    <row r="324">
      <c r="I324" s="41"/>
    </row>
    <row r="325">
      <c r="I325" s="41"/>
    </row>
    <row r="326">
      <c r="I326" s="41"/>
    </row>
    <row r="327">
      <c r="I327" s="41"/>
    </row>
    <row r="328">
      <c r="I328" s="41"/>
    </row>
    <row r="329">
      <c r="I329" s="41"/>
    </row>
    <row r="330">
      <c r="I330" s="41"/>
    </row>
    <row r="331">
      <c r="I331" s="41"/>
    </row>
    <row r="332">
      <c r="I332" s="41"/>
    </row>
    <row r="333">
      <c r="I333" s="41"/>
    </row>
    <row r="334">
      <c r="I334" s="41"/>
    </row>
    <row r="335">
      <c r="I335" s="41"/>
    </row>
    <row r="336">
      <c r="I336" s="41"/>
    </row>
    <row r="337">
      <c r="I337" s="41"/>
    </row>
    <row r="338">
      <c r="I338" s="41"/>
    </row>
    <row r="339">
      <c r="I339" s="41"/>
    </row>
    <row r="340">
      <c r="I340" s="41"/>
    </row>
    <row r="341">
      <c r="I341" s="41"/>
    </row>
    <row r="342">
      <c r="I342" s="41"/>
    </row>
    <row r="343">
      <c r="I343" s="41"/>
    </row>
    <row r="344">
      <c r="I344" s="41"/>
    </row>
    <row r="345">
      <c r="I345" s="41"/>
    </row>
    <row r="346">
      <c r="I346" s="41"/>
    </row>
    <row r="347">
      <c r="I347" s="41"/>
    </row>
    <row r="348">
      <c r="I348" s="41"/>
    </row>
    <row r="349">
      <c r="I349" s="41"/>
    </row>
    <row r="350">
      <c r="I350" s="41"/>
    </row>
    <row r="351">
      <c r="I351" s="41"/>
    </row>
    <row r="352">
      <c r="I352" s="41"/>
    </row>
    <row r="353">
      <c r="I353" s="41"/>
    </row>
    <row r="354">
      <c r="I354" s="41"/>
    </row>
    <row r="355">
      <c r="I355" s="41"/>
    </row>
    <row r="356">
      <c r="I356" s="41"/>
    </row>
    <row r="357">
      <c r="I357" s="41"/>
    </row>
    <row r="358">
      <c r="I358" s="41"/>
    </row>
    <row r="359">
      <c r="I359" s="41"/>
    </row>
    <row r="360">
      <c r="I360" s="41"/>
    </row>
    <row r="361">
      <c r="I361" s="41"/>
    </row>
    <row r="362">
      <c r="I362" s="41"/>
    </row>
    <row r="363">
      <c r="I363" s="41"/>
    </row>
    <row r="364">
      <c r="I364" s="41"/>
    </row>
    <row r="365">
      <c r="I365" s="41"/>
    </row>
    <row r="366">
      <c r="I366" s="41"/>
    </row>
    <row r="367">
      <c r="I367" s="41"/>
    </row>
    <row r="368">
      <c r="I368" s="41"/>
    </row>
    <row r="369">
      <c r="I369" s="41"/>
    </row>
    <row r="370">
      <c r="I370" s="41"/>
    </row>
    <row r="371">
      <c r="I371" s="41"/>
    </row>
    <row r="372">
      <c r="I372" s="41"/>
    </row>
    <row r="373">
      <c r="I373" s="41"/>
    </row>
    <row r="374">
      <c r="I374" s="41"/>
    </row>
    <row r="375">
      <c r="I375" s="41"/>
    </row>
    <row r="376">
      <c r="I376" s="41"/>
    </row>
    <row r="377">
      <c r="I377" s="41"/>
    </row>
    <row r="378">
      <c r="I378" s="41"/>
    </row>
    <row r="379">
      <c r="I379" s="41"/>
    </row>
    <row r="380">
      <c r="I380" s="41"/>
    </row>
    <row r="381">
      <c r="I381" s="41"/>
    </row>
    <row r="382">
      <c r="I382" s="41"/>
    </row>
    <row r="383">
      <c r="I383" s="41"/>
    </row>
    <row r="384">
      <c r="I384" s="41"/>
    </row>
    <row r="385">
      <c r="I385" s="41"/>
    </row>
    <row r="386">
      <c r="I386" s="41"/>
    </row>
    <row r="387">
      <c r="I387" s="41"/>
    </row>
    <row r="388">
      <c r="I388" s="41"/>
    </row>
    <row r="389">
      <c r="I389" s="41"/>
    </row>
    <row r="390">
      <c r="I390" s="41"/>
    </row>
    <row r="391">
      <c r="I391" s="41"/>
    </row>
    <row r="392">
      <c r="I392" s="41"/>
    </row>
    <row r="393">
      <c r="I393" s="41"/>
    </row>
    <row r="394">
      <c r="I394" s="41"/>
    </row>
    <row r="395">
      <c r="I395" s="41"/>
    </row>
    <row r="396">
      <c r="I396" s="41"/>
    </row>
    <row r="397">
      <c r="I397" s="41"/>
    </row>
    <row r="398">
      <c r="I398" s="41"/>
    </row>
    <row r="399">
      <c r="I399" s="41"/>
    </row>
    <row r="400">
      <c r="I400" s="41"/>
    </row>
    <row r="401">
      <c r="I401" s="41"/>
    </row>
    <row r="402">
      <c r="I402" s="41"/>
    </row>
    <row r="403">
      <c r="I403" s="41"/>
    </row>
    <row r="404">
      <c r="I404" s="41"/>
    </row>
    <row r="405">
      <c r="I405" s="41"/>
    </row>
    <row r="406">
      <c r="I406" s="41"/>
    </row>
    <row r="407">
      <c r="I407" s="41"/>
    </row>
    <row r="408">
      <c r="I408" s="41"/>
    </row>
    <row r="409">
      <c r="I409" s="41"/>
    </row>
    <row r="410">
      <c r="I410" s="41"/>
    </row>
    <row r="411">
      <c r="I411" s="41"/>
    </row>
    <row r="412">
      <c r="I412" s="41"/>
    </row>
    <row r="413">
      <c r="I413" s="41"/>
    </row>
    <row r="414">
      <c r="I414" s="41"/>
    </row>
    <row r="415">
      <c r="I415" s="41"/>
    </row>
    <row r="416">
      <c r="I416" s="41"/>
    </row>
    <row r="417">
      <c r="I417" s="41"/>
    </row>
    <row r="418">
      <c r="I418" s="41"/>
    </row>
    <row r="419">
      <c r="I419" s="41"/>
    </row>
    <row r="420">
      <c r="I420" s="41"/>
    </row>
    <row r="421">
      <c r="I421" s="41"/>
    </row>
    <row r="422">
      <c r="I422" s="41"/>
    </row>
    <row r="423">
      <c r="I423" s="41"/>
    </row>
    <row r="424">
      <c r="I424" s="41"/>
    </row>
    <row r="425">
      <c r="I425" s="41"/>
    </row>
    <row r="426">
      <c r="I426" s="41"/>
    </row>
    <row r="427">
      <c r="I427" s="41"/>
    </row>
    <row r="428">
      <c r="I428" s="41"/>
    </row>
    <row r="429">
      <c r="I429" s="41"/>
    </row>
    <row r="430">
      <c r="I430" s="41"/>
    </row>
    <row r="431">
      <c r="I431" s="41"/>
    </row>
    <row r="432">
      <c r="I432" s="41"/>
    </row>
    <row r="433">
      <c r="I433" s="41"/>
    </row>
    <row r="434">
      <c r="I434" s="41"/>
    </row>
    <row r="435">
      <c r="I435" s="41"/>
    </row>
    <row r="436">
      <c r="I436" s="41"/>
    </row>
    <row r="437">
      <c r="I437" s="41"/>
    </row>
    <row r="438">
      <c r="I438" s="41"/>
    </row>
    <row r="439">
      <c r="I439" s="41"/>
    </row>
    <row r="440">
      <c r="I440" s="41"/>
    </row>
    <row r="441">
      <c r="I441" s="41"/>
    </row>
    <row r="442">
      <c r="I442" s="41"/>
    </row>
    <row r="443">
      <c r="I443" s="41"/>
    </row>
    <row r="444">
      <c r="I444" s="41"/>
    </row>
    <row r="445">
      <c r="I445" s="41"/>
    </row>
    <row r="446">
      <c r="I446" s="41"/>
    </row>
    <row r="447">
      <c r="I447" s="41"/>
    </row>
    <row r="448">
      <c r="I448" s="41"/>
    </row>
    <row r="449">
      <c r="I449" s="41"/>
    </row>
    <row r="450">
      <c r="I450" s="41"/>
    </row>
    <row r="451">
      <c r="I451" s="41"/>
    </row>
    <row r="452">
      <c r="I452" s="41"/>
    </row>
    <row r="453">
      <c r="I453" s="41"/>
    </row>
    <row r="454">
      <c r="I454" s="41"/>
    </row>
    <row r="455">
      <c r="I455" s="41"/>
    </row>
    <row r="456">
      <c r="I456" s="41"/>
    </row>
    <row r="457">
      <c r="I457" s="41"/>
    </row>
    <row r="458">
      <c r="I458" s="41"/>
    </row>
    <row r="459">
      <c r="I459" s="41"/>
    </row>
    <row r="460">
      <c r="I460" s="41"/>
    </row>
    <row r="461">
      <c r="I461" s="41"/>
    </row>
    <row r="462">
      <c r="I462" s="41"/>
    </row>
    <row r="463">
      <c r="I463" s="41"/>
    </row>
    <row r="464">
      <c r="I464" s="41"/>
    </row>
    <row r="465">
      <c r="I465" s="41"/>
    </row>
    <row r="466">
      <c r="I466" s="41"/>
    </row>
    <row r="467">
      <c r="I467" s="41"/>
    </row>
    <row r="468">
      <c r="I468" s="41"/>
    </row>
    <row r="469">
      <c r="I469" s="41"/>
    </row>
    <row r="470">
      <c r="I470" s="41"/>
    </row>
    <row r="471">
      <c r="I471" s="41"/>
    </row>
    <row r="472">
      <c r="I472" s="41"/>
    </row>
    <row r="473">
      <c r="I473" s="41"/>
    </row>
    <row r="474">
      <c r="I474" s="41"/>
    </row>
    <row r="475">
      <c r="I475" s="41"/>
    </row>
    <row r="476">
      <c r="I476" s="41"/>
    </row>
    <row r="477">
      <c r="I477" s="41"/>
    </row>
    <row r="478">
      <c r="I478" s="41"/>
    </row>
    <row r="479">
      <c r="I479" s="41"/>
    </row>
    <row r="480">
      <c r="I480" s="41"/>
    </row>
    <row r="481">
      <c r="I481" s="41"/>
    </row>
    <row r="482">
      <c r="I482" s="41"/>
    </row>
    <row r="483">
      <c r="I483" s="41"/>
    </row>
    <row r="484">
      <c r="I484" s="41"/>
    </row>
    <row r="485">
      <c r="I485" s="41"/>
    </row>
    <row r="486">
      <c r="I486" s="41"/>
    </row>
    <row r="487">
      <c r="I487" s="41"/>
    </row>
    <row r="488">
      <c r="I488" s="41"/>
    </row>
    <row r="489">
      <c r="I489" s="41"/>
    </row>
    <row r="490">
      <c r="I490" s="41"/>
    </row>
    <row r="491">
      <c r="I491" s="41"/>
    </row>
    <row r="492">
      <c r="I492" s="41"/>
    </row>
    <row r="493">
      <c r="I493" s="41"/>
    </row>
    <row r="494">
      <c r="I494" s="41"/>
    </row>
    <row r="495">
      <c r="I495" s="41"/>
    </row>
    <row r="496">
      <c r="I496" s="41"/>
    </row>
    <row r="497">
      <c r="I497" s="41"/>
    </row>
    <row r="498">
      <c r="I498" s="41"/>
    </row>
    <row r="499">
      <c r="I499" s="41"/>
    </row>
    <row r="500">
      <c r="I500" s="41"/>
    </row>
    <row r="501">
      <c r="I501" s="41"/>
    </row>
    <row r="502">
      <c r="I502" s="41"/>
    </row>
    <row r="503">
      <c r="I503" s="41"/>
    </row>
    <row r="504">
      <c r="I504" s="41"/>
    </row>
    <row r="505">
      <c r="I505" s="41"/>
    </row>
    <row r="506">
      <c r="I506" s="41"/>
    </row>
    <row r="507">
      <c r="I507" s="41"/>
    </row>
    <row r="508">
      <c r="I508" s="41"/>
    </row>
    <row r="509">
      <c r="I509" s="41"/>
    </row>
    <row r="510">
      <c r="I510" s="41"/>
    </row>
    <row r="511">
      <c r="I511" s="41"/>
    </row>
    <row r="512">
      <c r="I512" s="41"/>
    </row>
    <row r="513">
      <c r="I513" s="41"/>
    </row>
    <row r="514">
      <c r="I514" s="41"/>
    </row>
    <row r="515">
      <c r="I515" s="41"/>
    </row>
    <row r="516">
      <c r="I516" s="41"/>
    </row>
    <row r="517">
      <c r="I517" s="41"/>
    </row>
    <row r="518">
      <c r="I518" s="41"/>
    </row>
    <row r="519">
      <c r="I519" s="41"/>
    </row>
    <row r="520">
      <c r="I520" s="41"/>
    </row>
    <row r="521">
      <c r="I521" s="41"/>
    </row>
    <row r="522">
      <c r="I522" s="41"/>
    </row>
    <row r="523">
      <c r="I523" s="41"/>
    </row>
    <row r="524">
      <c r="I524" s="41"/>
    </row>
    <row r="525">
      <c r="I525" s="41"/>
    </row>
    <row r="526">
      <c r="I526" s="41"/>
    </row>
    <row r="527">
      <c r="I527" s="41"/>
    </row>
    <row r="528">
      <c r="I528" s="41"/>
    </row>
    <row r="529">
      <c r="I529" s="41"/>
    </row>
    <row r="530">
      <c r="I530" s="41"/>
    </row>
    <row r="531">
      <c r="I531" s="41"/>
    </row>
    <row r="532">
      <c r="I532" s="41"/>
    </row>
    <row r="533">
      <c r="I533" s="41"/>
    </row>
    <row r="534">
      <c r="I534" s="41"/>
    </row>
    <row r="535">
      <c r="I535" s="41"/>
    </row>
    <row r="536">
      <c r="I536" s="41"/>
    </row>
    <row r="537">
      <c r="I537" s="41"/>
    </row>
    <row r="538">
      <c r="I538" s="41"/>
    </row>
    <row r="539">
      <c r="I539" s="41"/>
    </row>
    <row r="540">
      <c r="I540" s="41"/>
    </row>
    <row r="541">
      <c r="I541" s="41"/>
    </row>
    <row r="542">
      <c r="I542" s="41"/>
    </row>
    <row r="543">
      <c r="I543" s="41"/>
    </row>
    <row r="544">
      <c r="I544" s="41"/>
    </row>
    <row r="545">
      <c r="I545" s="41"/>
    </row>
    <row r="546">
      <c r="I546" s="41"/>
    </row>
    <row r="547">
      <c r="I547" s="41"/>
    </row>
    <row r="548">
      <c r="I548" s="41"/>
    </row>
    <row r="549">
      <c r="I549" s="41"/>
    </row>
    <row r="550">
      <c r="I550" s="41"/>
    </row>
    <row r="551">
      <c r="I551" s="41"/>
    </row>
    <row r="552">
      <c r="I552" s="41"/>
    </row>
    <row r="553">
      <c r="I553" s="41"/>
    </row>
    <row r="554">
      <c r="I554" s="41"/>
    </row>
    <row r="555">
      <c r="I555" s="41"/>
    </row>
    <row r="556">
      <c r="I556" s="41"/>
    </row>
    <row r="557">
      <c r="I557" s="41"/>
    </row>
    <row r="558">
      <c r="I558" s="41"/>
    </row>
    <row r="559">
      <c r="I559" s="41"/>
    </row>
    <row r="560">
      <c r="I560" s="41"/>
    </row>
    <row r="561">
      <c r="I561" s="41"/>
    </row>
    <row r="562">
      <c r="I562" s="41"/>
    </row>
    <row r="563">
      <c r="I563" s="41"/>
    </row>
    <row r="564">
      <c r="I564" s="41"/>
    </row>
    <row r="565">
      <c r="I565" s="41"/>
    </row>
    <row r="566">
      <c r="I566" s="41"/>
    </row>
    <row r="567">
      <c r="I567" s="41"/>
    </row>
    <row r="568">
      <c r="I568" s="41"/>
    </row>
    <row r="569">
      <c r="I569" s="41"/>
    </row>
    <row r="570">
      <c r="I570" s="41"/>
    </row>
    <row r="571">
      <c r="I571" s="41"/>
    </row>
    <row r="572">
      <c r="I572" s="41"/>
    </row>
    <row r="573">
      <c r="I573" s="41"/>
    </row>
    <row r="574">
      <c r="I574" s="41"/>
    </row>
    <row r="575">
      <c r="I575" s="41"/>
    </row>
    <row r="576">
      <c r="I576" s="41"/>
    </row>
    <row r="577">
      <c r="I577" s="41"/>
    </row>
    <row r="578">
      <c r="I578" s="41"/>
    </row>
    <row r="579">
      <c r="I579" s="41"/>
    </row>
    <row r="580">
      <c r="I580" s="41"/>
    </row>
    <row r="581">
      <c r="I581" s="41"/>
    </row>
    <row r="582">
      <c r="I582" s="41"/>
    </row>
    <row r="583">
      <c r="I583" s="41"/>
    </row>
    <row r="584">
      <c r="I584" s="41"/>
    </row>
    <row r="585">
      <c r="I585" s="41"/>
    </row>
    <row r="586">
      <c r="I586" s="41"/>
    </row>
    <row r="587">
      <c r="I587" s="41"/>
    </row>
    <row r="588">
      <c r="I588" s="41"/>
    </row>
    <row r="589">
      <c r="I589" s="41"/>
    </row>
    <row r="590">
      <c r="I590" s="41"/>
    </row>
    <row r="591">
      <c r="I591" s="41"/>
    </row>
    <row r="592">
      <c r="I592" s="41"/>
    </row>
    <row r="593">
      <c r="I593" s="41"/>
    </row>
    <row r="594">
      <c r="I594" s="41"/>
    </row>
    <row r="595">
      <c r="I595" s="41"/>
    </row>
    <row r="596">
      <c r="I596" s="41"/>
    </row>
    <row r="597">
      <c r="I597" s="41"/>
    </row>
    <row r="598">
      <c r="I598" s="41"/>
    </row>
    <row r="599">
      <c r="I599" s="41"/>
    </row>
    <row r="600">
      <c r="I600" s="41"/>
    </row>
    <row r="601">
      <c r="I601" s="41"/>
    </row>
    <row r="602">
      <c r="I602" s="41"/>
    </row>
    <row r="603">
      <c r="I603" s="41"/>
    </row>
    <row r="604">
      <c r="I604" s="41"/>
    </row>
    <row r="605">
      <c r="I605" s="41"/>
    </row>
    <row r="606">
      <c r="I606" s="41"/>
    </row>
    <row r="607">
      <c r="I607" s="41"/>
    </row>
    <row r="608">
      <c r="I608" s="41"/>
    </row>
    <row r="609">
      <c r="I609" s="41"/>
    </row>
    <row r="610">
      <c r="I610" s="41"/>
    </row>
    <row r="611">
      <c r="I611" s="41"/>
    </row>
    <row r="612">
      <c r="I612" s="41"/>
    </row>
    <row r="613">
      <c r="I613" s="41"/>
    </row>
    <row r="614">
      <c r="I614" s="41"/>
    </row>
    <row r="615">
      <c r="I615" s="41"/>
    </row>
    <row r="616">
      <c r="I616" s="41"/>
    </row>
    <row r="617">
      <c r="I617" s="41"/>
    </row>
    <row r="618">
      <c r="I618" s="41"/>
    </row>
    <row r="619">
      <c r="I619" s="41"/>
    </row>
    <row r="620">
      <c r="I620" s="41"/>
    </row>
    <row r="621">
      <c r="I621" s="41"/>
    </row>
    <row r="622">
      <c r="I622" s="41"/>
    </row>
    <row r="623">
      <c r="I623" s="41"/>
    </row>
    <row r="624">
      <c r="I624" s="41"/>
    </row>
    <row r="625">
      <c r="I625" s="41"/>
    </row>
    <row r="626">
      <c r="I626" s="41"/>
    </row>
    <row r="627">
      <c r="I627" s="41"/>
    </row>
    <row r="628">
      <c r="I628" s="41"/>
    </row>
    <row r="629">
      <c r="I629" s="41"/>
    </row>
    <row r="630">
      <c r="I630" s="41"/>
    </row>
    <row r="631">
      <c r="I631" s="41"/>
    </row>
    <row r="632">
      <c r="I632" s="41"/>
    </row>
    <row r="633">
      <c r="I633" s="41"/>
    </row>
    <row r="634">
      <c r="I634" s="41"/>
    </row>
    <row r="635">
      <c r="I635" s="41"/>
    </row>
    <row r="636">
      <c r="I636" s="41"/>
    </row>
    <row r="637">
      <c r="I637" s="41"/>
    </row>
    <row r="638">
      <c r="I638" s="41"/>
    </row>
    <row r="639">
      <c r="I639" s="41"/>
    </row>
    <row r="640">
      <c r="I640" s="41"/>
    </row>
    <row r="641">
      <c r="I641" s="41"/>
    </row>
    <row r="642">
      <c r="I642" s="41"/>
    </row>
    <row r="643">
      <c r="I643" s="41"/>
    </row>
    <row r="644">
      <c r="I644" s="41"/>
    </row>
    <row r="645">
      <c r="I645" s="41"/>
    </row>
    <row r="646">
      <c r="I646" s="41"/>
    </row>
    <row r="647">
      <c r="I647" s="41"/>
    </row>
    <row r="648">
      <c r="I648" s="41"/>
    </row>
    <row r="649">
      <c r="I649" s="41"/>
    </row>
    <row r="650">
      <c r="I650" s="41"/>
    </row>
    <row r="651">
      <c r="I651" s="41"/>
    </row>
    <row r="652">
      <c r="I652" s="41"/>
    </row>
    <row r="653">
      <c r="I653" s="41"/>
    </row>
    <row r="654">
      <c r="I654" s="41"/>
    </row>
    <row r="655">
      <c r="I655" s="41"/>
    </row>
    <row r="656">
      <c r="I656" s="41"/>
    </row>
    <row r="657">
      <c r="I657" s="41"/>
    </row>
    <row r="658">
      <c r="I658" s="41"/>
    </row>
    <row r="659">
      <c r="I659" s="41"/>
    </row>
    <row r="660">
      <c r="I660" s="41"/>
    </row>
    <row r="661">
      <c r="I661" s="41"/>
    </row>
    <row r="662">
      <c r="I662" s="41"/>
    </row>
    <row r="663">
      <c r="I663" s="41"/>
    </row>
    <row r="664">
      <c r="I664" s="41"/>
    </row>
    <row r="665">
      <c r="I665" s="41"/>
    </row>
    <row r="666">
      <c r="I666" s="41"/>
    </row>
    <row r="667">
      <c r="I667" s="41"/>
    </row>
    <row r="668">
      <c r="I668" s="41"/>
    </row>
    <row r="669">
      <c r="I669" s="41"/>
    </row>
    <row r="670">
      <c r="I670" s="41"/>
    </row>
    <row r="671">
      <c r="I671" s="41"/>
    </row>
    <row r="672">
      <c r="I672" s="41"/>
    </row>
    <row r="673">
      <c r="I673" s="41"/>
    </row>
    <row r="674">
      <c r="I674" s="41"/>
    </row>
    <row r="675">
      <c r="I675" s="41"/>
    </row>
    <row r="676">
      <c r="I676" s="41"/>
    </row>
    <row r="677">
      <c r="I677" s="41"/>
    </row>
    <row r="678">
      <c r="I678" s="41"/>
    </row>
    <row r="679">
      <c r="I679" s="41"/>
    </row>
    <row r="680">
      <c r="I680" s="41"/>
    </row>
    <row r="681">
      <c r="I681" s="41"/>
    </row>
    <row r="682">
      <c r="I682" s="41"/>
    </row>
    <row r="683">
      <c r="I683" s="41"/>
    </row>
    <row r="684">
      <c r="I684" s="41"/>
    </row>
    <row r="685">
      <c r="I685" s="41"/>
    </row>
    <row r="686">
      <c r="I686" s="41"/>
    </row>
    <row r="687">
      <c r="I687" s="41"/>
    </row>
    <row r="688">
      <c r="I688" s="41"/>
    </row>
    <row r="689">
      <c r="I689" s="41"/>
    </row>
    <row r="690">
      <c r="I690" s="41"/>
    </row>
    <row r="691">
      <c r="I691" s="41"/>
    </row>
    <row r="692">
      <c r="I692" s="41"/>
    </row>
    <row r="693">
      <c r="I693" s="41"/>
    </row>
    <row r="694">
      <c r="I694" s="41"/>
    </row>
    <row r="695">
      <c r="I695" s="41"/>
    </row>
    <row r="696">
      <c r="I696" s="41"/>
    </row>
    <row r="697">
      <c r="I697" s="41"/>
    </row>
    <row r="698">
      <c r="I698" s="41"/>
    </row>
    <row r="699">
      <c r="I699" s="41"/>
    </row>
    <row r="700">
      <c r="I700" s="41"/>
    </row>
    <row r="701">
      <c r="I701" s="41"/>
    </row>
    <row r="702">
      <c r="I702" s="41"/>
    </row>
    <row r="703">
      <c r="I703" s="41"/>
    </row>
    <row r="704">
      <c r="I704" s="41"/>
    </row>
    <row r="705">
      <c r="I705" s="41"/>
    </row>
    <row r="706">
      <c r="I706" s="41"/>
    </row>
    <row r="707">
      <c r="I707" s="41"/>
    </row>
    <row r="708">
      <c r="I708" s="41"/>
    </row>
    <row r="709">
      <c r="I709" s="41"/>
    </row>
    <row r="710">
      <c r="I710" s="41"/>
    </row>
    <row r="711">
      <c r="I711" s="41"/>
    </row>
    <row r="712">
      <c r="I712" s="41"/>
    </row>
    <row r="713">
      <c r="I713" s="41"/>
    </row>
    <row r="714">
      <c r="I714" s="41"/>
    </row>
    <row r="715">
      <c r="I715" s="41"/>
    </row>
    <row r="716">
      <c r="I716" s="41"/>
    </row>
    <row r="717">
      <c r="I717" s="41"/>
    </row>
    <row r="718">
      <c r="I718" s="41"/>
    </row>
    <row r="719">
      <c r="I719" s="41"/>
    </row>
    <row r="720">
      <c r="I720" s="41"/>
    </row>
    <row r="721">
      <c r="I721" s="41"/>
    </row>
    <row r="722">
      <c r="I722" s="41"/>
    </row>
    <row r="723">
      <c r="I723" s="41"/>
    </row>
    <row r="724">
      <c r="I724" s="41"/>
    </row>
    <row r="725">
      <c r="I725" s="41"/>
    </row>
    <row r="726">
      <c r="I726" s="41"/>
    </row>
    <row r="727">
      <c r="I727" s="41"/>
    </row>
    <row r="728">
      <c r="I728" s="41"/>
    </row>
    <row r="729">
      <c r="I729" s="41"/>
    </row>
    <row r="730">
      <c r="I730" s="41"/>
    </row>
    <row r="731">
      <c r="I731" s="41"/>
    </row>
    <row r="732">
      <c r="I732" s="41"/>
    </row>
    <row r="733">
      <c r="I733" s="41"/>
    </row>
    <row r="734">
      <c r="I734" s="41"/>
    </row>
    <row r="735">
      <c r="I735" s="41"/>
    </row>
    <row r="736">
      <c r="I736" s="41"/>
    </row>
    <row r="737">
      <c r="I737" s="41"/>
    </row>
    <row r="738">
      <c r="I738" s="41"/>
    </row>
    <row r="739">
      <c r="I739" s="41"/>
    </row>
    <row r="740">
      <c r="I740" s="41"/>
    </row>
    <row r="741">
      <c r="I741" s="41"/>
    </row>
    <row r="742">
      <c r="I742" s="41"/>
    </row>
    <row r="743">
      <c r="I743" s="41"/>
    </row>
    <row r="744">
      <c r="I744" s="41"/>
    </row>
    <row r="745">
      <c r="I745" s="41"/>
    </row>
    <row r="746">
      <c r="I746" s="41"/>
    </row>
    <row r="747">
      <c r="I747" s="41"/>
    </row>
    <row r="748">
      <c r="I748" s="41"/>
    </row>
    <row r="749">
      <c r="I749" s="41"/>
    </row>
    <row r="750">
      <c r="I750" s="41"/>
    </row>
    <row r="751">
      <c r="I751" s="41"/>
    </row>
    <row r="752">
      <c r="I752" s="41"/>
    </row>
    <row r="753">
      <c r="I753" s="41"/>
    </row>
    <row r="754">
      <c r="I754" s="41"/>
    </row>
    <row r="755">
      <c r="I755" s="41"/>
    </row>
    <row r="756">
      <c r="I756" s="41"/>
    </row>
    <row r="757">
      <c r="I757" s="41"/>
    </row>
    <row r="758">
      <c r="I758" s="41"/>
    </row>
    <row r="759">
      <c r="I759" s="41"/>
    </row>
    <row r="760">
      <c r="I760" s="41"/>
    </row>
    <row r="761">
      <c r="I761" s="41"/>
    </row>
    <row r="762">
      <c r="I762" s="41"/>
    </row>
    <row r="763">
      <c r="I763" s="41"/>
    </row>
    <row r="764">
      <c r="I764" s="41"/>
    </row>
    <row r="765">
      <c r="I765" s="41"/>
    </row>
    <row r="766">
      <c r="I766" s="41"/>
    </row>
    <row r="767">
      <c r="I767" s="41"/>
    </row>
    <row r="768">
      <c r="I768" s="41"/>
    </row>
    <row r="769">
      <c r="I769" s="41"/>
    </row>
    <row r="770">
      <c r="I770" s="41"/>
    </row>
    <row r="771">
      <c r="I771" s="41"/>
    </row>
    <row r="772">
      <c r="I772" s="41"/>
    </row>
    <row r="773">
      <c r="I773" s="41"/>
    </row>
    <row r="774">
      <c r="I774" s="41"/>
    </row>
    <row r="775">
      <c r="I775" s="41"/>
    </row>
    <row r="776">
      <c r="I776" s="41"/>
    </row>
    <row r="777">
      <c r="I777" s="41"/>
    </row>
    <row r="778">
      <c r="I778" s="41"/>
    </row>
    <row r="779">
      <c r="I779" s="41"/>
    </row>
    <row r="780">
      <c r="I780" s="41"/>
    </row>
    <row r="781">
      <c r="I781" s="41"/>
    </row>
    <row r="782">
      <c r="I782" s="41"/>
    </row>
    <row r="783">
      <c r="I783" s="41"/>
    </row>
    <row r="784">
      <c r="I784" s="41"/>
    </row>
    <row r="785">
      <c r="I785" s="41"/>
    </row>
    <row r="786">
      <c r="I786" s="41"/>
    </row>
    <row r="787">
      <c r="I787" s="41"/>
    </row>
    <row r="788">
      <c r="I788" s="41"/>
    </row>
    <row r="789">
      <c r="I789" s="41"/>
    </row>
    <row r="790">
      <c r="I790" s="41"/>
    </row>
    <row r="791">
      <c r="I791" s="41"/>
    </row>
    <row r="792">
      <c r="I792" s="41"/>
    </row>
    <row r="793">
      <c r="I793" s="41"/>
    </row>
    <row r="794">
      <c r="I794" s="41"/>
    </row>
    <row r="795">
      <c r="I795" s="41"/>
    </row>
    <row r="796">
      <c r="I796" s="41"/>
    </row>
    <row r="797">
      <c r="I797" s="41"/>
    </row>
    <row r="798">
      <c r="I798" s="41"/>
    </row>
    <row r="799">
      <c r="I799" s="41"/>
    </row>
    <row r="800">
      <c r="I800" s="41"/>
    </row>
    <row r="801">
      <c r="I801" s="41"/>
    </row>
    <row r="802">
      <c r="I802" s="41"/>
    </row>
    <row r="803">
      <c r="I803" s="41"/>
    </row>
    <row r="804">
      <c r="I804" s="41"/>
    </row>
    <row r="805">
      <c r="I805" s="41"/>
    </row>
    <row r="806">
      <c r="I806" s="41"/>
    </row>
    <row r="807">
      <c r="I807" s="41"/>
    </row>
    <row r="808">
      <c r="I808" s="41"/>
    </row>
    <row r="809">
      <c r="I809" s="41"/>
    </row>
    <row r="810">
      <c r="I810" s="41"/>
    </row>
    <row r="811">
      <c r="I811" s="41"/>
    </row>
    <row r="812">
      <c r="I812" s="41"/>
    </row>
    <row r="813">
      <c r="I813" s="41"/>
    </row>
    <row r="814">
      <c r="I814" s="41"/>
    </row>
    <row r="815">
      <c r="I815" s="41"/>
    </row>
    <row r="816">
      <c r="I816" s="41"/>
    </row>
    <row r="817">
      <c r="I817" s="41"/>
    </row>
    <row r="818">
      <c r="I818" s="41"/>
    </row>
    <row r="819">
      <c r="I819" s="41"/>
    </row>
    <row r="820">
      <c r="I820" s="41"/>
    </row>
    <row r="821">
      <c r="I821" s="41"/>
    </row>
    <row r="822">
      <c r="I822" s="41"/>
    </row>
    <row r="823">
      <c r="I823" s="41"/>
    </row>
    <row r="824">
      <c r="I824" s="41"/>
    </row>
    <row r="825">
      <c r="I825" s="41"/>
    </row>
    <row r="826">
      <c r="I826" s="41"/>
    </row>
    <row r="827">
      <c r="I827" s="41"/>
    </row>
    <row r="828">
      <c r="I828" s="41"/>
    </row>
    <row r="829">
      <c r="I829" s="41"/>
    </row>
    <row r="830">
      <c r="I830" s="41"/>
    </row>
    <row r="831">
      <c r="I831" s="41"/>
    </row>
    <row r="832">
      <c r="I832" s="41"/>
    </row>
    <row r="833">
      <c r="I833" s="41"/>
    </row>
    <row r="834">
      <c r="I834" s="41"/>
    </row>
    <row r="835">
      <c r="I835" s="41"/>
    </row>
    <row r="836">
      <c r="I836" s="41"/>
    </row>
    <row r="837">
      <c r="I837" s="41"/>
    </row>
    <row r="838">
      <c r="I838" s="41"/>
    </row>
    <row r="839">
      <c r="I839" s="41"/>
    </row>
    <row r="840">
      <c r="I840" s="41"/>
    </row>
    <row r="841">
      <c r="I841" s="41"/>
    </row>
    <row r="842">
      <c r="I842" s="41"/>
    </row>
    <row r="843">
      <c r="I843" s="41"/>
    </row>
    <row r="844">
      <c r="I844" s="41"/>
    </row>
    <row r="845">
      <c r="I845" s="41"/>
    </row>
    <row r="846">
      <c r="I846" s="41"/>
    </row>
    <row r="847">
      <c r="I847" s="41"/>
    </row>
    <row r="848">
      <c r="I848" s="41"/>
    </row>
    <row r="849">
      <c r="I849" s="41"/>
    </row>
    <row r="850">
      <c r="I850" s="41"/>
    </row>
    <row r="851">
      <c r="I851" s="41"/>
    </row>
    <row r="852">
      <c r="I852" s="41"/>
    </row>
    <row r="853">
      <c r="I853" s="41"/>
    </row>
    <row r="854">
      <c r="I854" s="41"/>
    </row>
    <row r="855">
      <c r="I855" s="41"/>
    </row>
    <row r="856">
      <c r="I856" s="41"/>
    </row>
    <row r="857">
      <c r="I857" s="41"/>
    </row>
    <row r="858">
      <c r="I858" s="41"/>
    </row>
    <row r="859">
      <c r="I859" s="41"/>
    </row>
    <row r="860">
      <c r="I860" s="41"/>
    </row>
    <row r="861">
      <c r="I861" s="41"/>
    </row>
    <row r="862">
      <c r="I862" s="41"/>
    </row>
    <row r="863">
      <c r="I863" s="41"/>
    </row>
    <row r="864">
      <c r="I864" s="41"/>
    </row>
    <row r="865">
      <c r="I865" s="41"/>
    </row>
    <row r="866">
      <c r="I866" s="41"/>
    </row>
    <row r="867">
      <c r="I867" s="41"/>
    </row>
    <row r="868">
      <c r="I868" s="41"/>
    </row>
    <row r="869">
      <c r="I869" s="41"/>
    </row>
    <row r="870">
      <c r="I870" s="41"/>
    </row>
    <row r="871">
      <c r="I871" s="41"/>
    </row>
    <row r="872">
      <c r="I872" s="41"/>
    </row>
    <row r="873">
      <c r="I873" s="41"/>
    </row>
    <row r="874">
      <c r="I874" s="41"/>
    </row>
    <row r="875">
      <c r="I875" s="41"/>
    </row>
    <row r="876">
      <c r="I876" s="41"/>
    </row>
    <row r="877">
      <c r="I877" s="41"/>
    </row>
    <row r="878">
      <c r="I878" s="41"/>
    </row>
    <row r="879">
      <c r="I879" s="41"/>
    </row>
    <row r="880">
      <c r="I880" s="41"/>
    </row>
    <row r="881">
      <c r="I881" s="41"/>
    </row>
    <row r="882">
      <c r="I882" s="41"/>
    </row>
    <row r="883">
      <c r="I883" s="41"/>
    </row>
    <row r="884">
      <c r="I884" s="41"/>
    </row>
    <row r="885">
      <c r="I885" s="41"/>
    </row>
    <row r="886">
      <c r="I886" s="41"/>
    </row>
    <row r="887">
      <c r="I887" s="41"/>
    </row>
    <row r="888">
      <c r="I888" s="41"/>
    </row>
    <row r="889">
      <c r="I889" s="41"/>
    </row>
    <row r="890">
      <c r="I890" s="41"/>
    </row>
    <row r="891">
      <c r="I891" s="41"/>
    </row>
    <row r="892">
      <c r="I892" s="41"/>
    </row>
    <row r="893">
      <c r="I893" s="41"/>
    </row>
    <row r="894">
      <c r="I894" s="41"/>
    </row>
    <row r="895">
      <c r="I895" s="41"/>
    </row>
    <row r="896">
      <c r="I896" s="41"/>
    </row>
    <row r="897">
      <c r="I897" s="41"/>
    </row>
    <row r="898">
      <c r="I898" s="41"/>
    </row>
    <row r="899">
      <c r="I899" s="41"/>
    </row>
    <row r="900">
      <c r="I900" s="41"/>
    </row>
    <row r="901">
      <c r="I901" s="41"/>
    </row>
    <row r="902">
      <c r="I902" s="41"/>
    </row>
    <row r="903">
      <c r="I903" s="41"/>
    </row>
    <row r="904">
      <c r="I904" s="41"/>
    </row>
    <row r="905">
      <c r="I905" s="41"/>
    </row>
    <row r="906">
      <c r="I906" s="41"/>
    </row>
    <row r="907">
      <c r="I907" s="41"/>
    </row>
    <row r="908">
      <c r="I908" s="41"/>
    </row>
    <row r="909">
      <c r="I909" s="41"/>
    </row>
    <row r="910">
      <c r="I910" s="41"/>
    </row>
    <row r="911">
      <c r="I911" s="41"/>
    </row>
    <row r="912">
      <c r="I912" s="41"/>
    </row>
    <row r="913">
      <c r="I913" s="41"/>
    </row>
    <row r="914">
      <c r="I914" s="41"/>
    </row>
    <row r="915">
      <c r="I915" s="41"/>
    </row>
    <row r="916">
      <c r="I916" s="41"/>
    </row>
    <row r="917">
      <c r="I917" s="41"/>
    </row>
    <row r="918">
      <c r="I918" s="41"/>
    </row>
    <row r="919">
      <c r="I919" s="41"/>
    </row>
    <row r="920">
      <c r="I920" s="41"/>
    </row>
    <row r="921">
      <c r="I921" s="41"/>
    </row>
    <row r="922">
      <c r="I922" s="41"/>
    </row>
    <row r="923">
      <c r="I923" s="41"/>
    </row>
    <row r="924">
      <c r="I924" s="41"/>
    </row>
    <row r="925">
      <c r="I925" s="41"/>
    </row>
    <row r="926">
      <c r="I926" s="41"/>
    </row>
    <row r="927">
      <c r="I927" s="41"/>
    </row>
    <row r="928">
      <c r="I928" s="41"/>
    </row>
    <row r="929">
      <c r="I929" s="41"/>
    </row>
    <row r="930">
      <c r="I930" s="41"/>
    </row>
    <row r="931">
      <c r="I931" s="41"/>
    </row>
    <row r="932">
      <c r="I932" s="41"/>
    </row>
    <row r="933">
      <c r="I933" s="41"/>
    </row>
    <row r="934">
      <c r="I934" s="41"/>
    </row>
    <row r="935">
      <c r="I935" s="41"/>
    </row>
    <row r="936">
      <c r="I936" s="41"/>
    </row>
    <row r="937">
      <c r="I937" s="41"/>
    </row>
    <row r="938">
      <c r="I938" s="41"/>
    </row>
    <row r="939">
      <c r="I939" s="41"/>
    </row>
    <row r="940">
      <c r="I940" s="41"/>
    </row>
    <row r="941">
      <c r="I941" s="41"/>
    </row>
    <row r="942">
      <c r="I942" s="41"/>
    </row>
    <row r="943">
      <c r="I943" s="41"/>
    </row>
    <row r="944">
      <c r="I944" s="41"/>
    </row>
    <row r="945">
      <c r="I945" s="41"/>
    </row>
    <row r="946">
      <c r="I946" s="41"/>
    </row>
    <row r="947">
      <c r="I947" s="41"/>
    </row>
    <row r="948">
      <c r="I948" s="41"/>
    </row>
    <row r="949">
      <c r="I949" s="41"/>
    </row>
    <row r="950">
      <c r="I950" s="41"/>
    </row>
    <row r="951">
      <c r="I951" s="41"/>
    </row>
    <row r="952">
      <c r="I952" s="41"/>
    </row>
    <row r="953">
      <c r="I953" s="41"/>
    </row>
    <row r="954">
      <c r="I954" s="41"/>
    </row>
    <row r="955">
      <c r="I955" s="41"/>
    </row>
    <row r="956">
      <c r="I956" s="41"/>
    </row>
    <row r="957">
      <c r="I957" s="41"/>
    </row>
    <row r="958">
      <c r="I958" s="41"/>
    </row>
    <row r="959">
      <c r="I959" s="41"/>
    </row>
    <row r="960">
      <c r="I960" s="41"/>
    </row>
    <row r="961">
      <c r="I961" s="41"/>
    </row>
    <row r="962">
      <c r="I962" s="41"/>
    </row>
    <row r="963">
      <c r="I963" s="41"/>
    </row>
    <row r="964">
      <c r="I964" s="41"/>
    </row>
    <row r="965">
      <c r="I965" s="41"/>
    </row>
    <row r="966">
      <c r="I966" s="41"/>
    </row>
    <row r="967">
      <c r="I967" s="41"/>
    </row>
    <row r="968">
      <c r="I968" s="41"/>
    </row>
    <row r="969">
      <c r="I969" s="41"/>
    </row>
    <row r="970">
      <c r="I970" s="41"/>
    </row>
    <row r="971">
      <c r="I971" s="41"/>
    </row>
    <row r="972">
      <c r="I972" s="41"/>
    </row>
    <row r="973">
      <c r="I973" s="41"/>
    </row>
    <row r="974">
      <c r="I974" s="41"/>
    </row>
    <row r="975">
      <c r="I975" s="41"/>
    </row>
    <row r="976">
      <c r="I976" s="41"/>
    </row>
    <row r="977">
      <c r="I977" s="41"/>
    </row>
    <row r="978">
      <c r="I978" s="41"/>
    </row>
    <row r="979">
      <c r="I979" s="41"/>
    </row>
    <row r="980">
      <c r="I980" s="41"/>
    </row>
    <row r="981">
      <c r="I981" s="41"/>
    </row>
    <row r="982">
      <c r="I982" s="41"/>
    </row>
    <row r="983">
      <c r="I983" s="41"/>
    </row>
    <row r="984">
      <c r="I984" s="41"/>
    </row>
    <row r="985">
      <c r="I985" s="41"/>
    </row>
    <row r="986">
      <c r="I986" s="41"/>
    </row>
    <row r="987">
      <c r="I987" s="41"/>
    </row>
    <row r="988">
      <c r="I988" s="41"/>
    </row>
    <row r="989">
      <c r="I989" s="41"/>
    </row>
    <row r="990">
      <c r="I990" s="41"/>
    </row>
    <row r="991">
      <c r="I991" s="41"/>
    </row>
    <row r="992">
      <c r="I992" s="41"/>
    </row>
    <row r="993">
      <c r="I993" s="41"/>
    </row>
    <row r="994">
      <c r="I994" s="41"/>
    </row>
    <row r="995">
      <c r="I995" s="41"/>
    </row>
    <row r="996">
      <c r="I996" s="41"/>
    </row>
    <row r="997">
      <c r="I997" s="41"/>
    </row>
    <row r="998">
      <c r="I998" s="41"/>
    </row>
  </sheetData>
  <autoFilter ref="$A$1:$AS$998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21.63"/>
    <col customWidth="1" min="7" max="7" width="13.25"/>
    <col customWidth="1" min="32" max="32" width="16.38"/>
  </cols>
  <sheetData>
    <row r="1">
      <c r="A1" s="40" t="s">
        <v>143</v>
      </c>
      <c r="B1" s="40" t="s">
        <v>144</v>
      </c>
      <c r="C1" s="40" t="s">
        <v>145</v>
      </c>
      <c r="D1" s="40" t="s">
        <v>146</v>
      </c>
      <c r="E1" s="40" t="s">
        <v>740</v>
      </c>
      <c r="F1" s="40" t="s">
        <v>148</v>
      </c>
      <c r="G1" s="40" t="s">
        <v>149</v>
      </c>
      <c r="H1" s="40" t="s">
        <v>150</v>
      </c>
      <c r="I1" s="40" t="s">
        <v>173</v>
      </c>
      <c r="J1" s="40" t="s">
        <v>151</v>
      </c>
      <c r="K1" s="40" t="s">
        <v>152</v>
      </c>
      <c r="L1" s="40" t="s">
        <v>153</v>
      </c>
      <c r="M1" s="40" t="s">
        <v>154</v>
      </c>
      <c r="N1" s="40" t="s">
        <v>155</v>
      </c>
      <c r="O1" s="40" t="s">
        <v>156</v>
      </c>
      <c r="P1" s="40" t="s">
        <v>157</v>
      </c>
      <c r="Q1" s="40" t="s">
        <v>158</v>
      </c>
      <c r="R1" s="40" t="s">
        <v>159</v>
      </c>
      <c r="S1" s="40" t="s">
        <v>160</v>
      </c>
      <c r="T1" s="40" t="s">
        <v>161</v>
      </c>
      <c r="U1" s="40" t="s">
        <v>162</v>
      </c>
      <c r="V1" s="40" t="s">
        <v>163</v>
      </c>
      <c r="W1" s="40" t="s">
        <v>164</v>
      </c>
      <c r="X1" s="40" t="s">
        <v>165</v>
      </c>
      <c r="Y1" s="40" t="s">
        <v>166</v>
      </c>
      <c r="Z1" s="40" t="s">
        <v>167</v>
      </c>
      <c r="AA1" s="40" t="s">
        <v>168</v>
      </c>
      <c r="AB1" s="40" t="s">
        <v>169</v>
      </c>
      <c r="AC1" s="40" t="s">
        <v>170</v>
      </c>
      <c r="AD1" s="40" t="s">
        <v>178</v>
      </c>
      <c r="AE1" s="40" t="s">
        <v>179</v>
      </c>
      <c r="AF1" s="40" t="s">
        <v>174</v>
      </c>
      <c r="AG1" s="40" t="s">
        <v>177</v>
      </c>
      <c r="AH1" s="40" t="s">
        <v>199</v>
      </c>
      <c r="AI1" s="40" t="s">
        <v>175</v>
      </c>
      <c r="AJ1" s="40" t="s">
        <v>195</v>
      </c>
      <c r="AK1" s="40" t="s">
        <v>1368</v>
      </c>
      <c r="AL1" s="40" t="s">
        <v>176</v>
      </c>
      <c r="AM1" s="40" t="s">
        <v>180</v>
      </c>
      <c r="AN1" s="40" t="s">
        <v>205</v>
      </c>
      <c r="AO1" s="40" t="s">
        <v>204</v>
      </c>
      <c r="AP1" s="40" t="s">
        <v>192</v>
      </c>
      <c r="AQ1" s="40" t="s">
        <v>193</v>
      </c>
      <c r="AR1" s="40" t="s">
        <v>194</v>
      </c>
      <c r="AS1" s="40" t="s">
        <v>1369</v>
      </c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</row>
    <row r="2">
      <c r="A2" s="41">
        <v>0.0</v>
      </c>
      <c r="B2" s="42">
        <v>1.67E9</v>
      </c>
      <c r="C2" s="42">
        <v>369445.0</v>
      </c>
      <c r="D2" s="40" t="s">
        <v>870</v>
      </c>
      <c r="E2" s="41" t="str">
        <f>IFERROR(__xludf.DUMMYFUNCTION("split(split(D2,""Instance_"", FALSE),"".mat"",FALSE)"),"240_1")</f>
        <v>240_1</v>
      </c>
      <c r="F2" s="41">
        <v>240.0</v>
      </c>
      <c r="G2" s="41">
        <v>60.0</v>
      </c>
      <c r="H2" s="41">
        <v>120.0</v>
      </c>
      <c r="I2" s="41">
        <v>-0.43271</v>
      </c>
      <c r="J2" s="41">
        <v>20000.0</v>
      </c>
      <c r="K2" s="41">
        <v>10000.0</v>
      </c>
      <c r="L2" s="41">
        <v>3600.0</v>
      </c>
      <c r="M2" s="41">
        <v>1800.0</v>
      </c>
      <c r="N2" s="41">
        <v>30.0</v>
      </c>
      <c r="O2" s="40" t="s">
        <v>207</v>
      </c>
      <c r="P2" s="40" t="s">
        <v>208</v>
      </c>
      <c r="Q2" s="40" t="s">
        <v>209</v>
      </c>
      <c r="R2" s="40" t="s">
        <v>210</v>
      </c>
      <c r="S2" s="40" t="b">
        <v>0</v>
      </c>
      <c r="T2" s="40" t="s">
        <v>211</v>
      </c>
      <c r="U2" s="40" t="s">
        <v>212</v>
      </c>
      <c r="V2" s="41">
        <v>0.1</v>
      </c>
      <c r="W2" s="41">
        <v>0.9</v>
      </c>
      <c r="X2" s="41">
        <v>0.3</v>
      </c>
      <c r="Y2" s="41">
        <v>0.4</v>
      </c>
      <c r="Z2" s="40" t="b">
        <v>0</v>
      </c>
      <c r="AA2" s="40" t="b">
        <v>1</v>
      </c>
      <c r="AB2" s="40" t="b">
        <v>0</v>
      </c>
      <c r="AC2" s="40" t="b">
        <v>0</v>
      </c>
      <c r="AD2" s="41" t="s">
        <v>881</v>
      </c>
      <c r="AE2" s="41" t="s">
        <v>882</v>
      </c>
      <c r="AF2" s="41">
        <v>-1.118254375</v>
      </c>
      <c r="AG2" s="41">
        <v>430.4825</v>
      </c>
      <c r="AH2" s="42">
        <v>1.07E72</v>
      </c>
      <c r="AI2" s="41">
        <v>-1.5843</v>
      </c>
      <c r="AJ2" s="47" t="s">
        <v>5625</v>
      </c>
      <c r="AK2" s="40" t="s">
        <v>5626</v>
      </c>
      <c r="AL2" s="41">
        <v>20000.0</v>
      </c>
      <c r="AM2" s="40" t="s">
        <v>216</v>
      </c>
      <c r="AN2" s="40" t="s">
        <v>1383</v>
      </c>
      <c r="AO2" s="40" t="s">
        <v>5627</v>
      </c>
      <c r="AP2" s="40" t="s">
        <v>5628</v>
      </c>
      <c r="AQ2" s="40" t="s">
        <v>5629</v>
      </c>
      <c r="AR2" s="47" t="s">
        <v>5630</v>
      </c>
      <c r="AS2" s="42">
        <v>1.0E239</v>
      </c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</row>
    <row r="3">
      <c r="A3" s="41">
        <v>0.0</v>
      </c>
      <c r="B3" s="42">
        <v>1.67E9</v>
      </c>
      <c r="C3" s="42">
        <v>305625.0</v>
      </c>
      <c r="D3" s="40" t="s">
        <v>870</v>
      </c>
      <c r="E3" s="41" t="str">
        <f>IFERROR(__xludf.DUMMYFUNCTION("split(split(D3,""Instance_"", FALSE),"".mat"",FALSE)"),"240_1")</f>
        <v>240_1</v>
      </c>
      <c r="F3" s="41">
        <v>240.0</v>
      </c>
      <c r="G3" s="41">
        <v>60.0</v>
      </c>
      <c r="H3" s="41">
        <v>120.0</v>
      </c>
      <c r="I3" s="41">
        <v>-0.43271</v>
      </c>
      <c r="J3" s="41">
        <v>20000.0</v>
      </c>
      <c r="K3" s="41">
        <v>10000.0</v>
      </c>
      <c r="L3" s="41">
        <v>3600.0</v>
      </c>
      <c r="M3" s="41">
        <v>1800.0</v>
      </c>
      <c r="N3" s="41">
        <v>30.0</v>
      </c>
      <c r="O3" s="40" t="s">
        <v>207</v>
      </c>
      <c r="P3" s="40" t="s">
        <v>208</v>
      </c>
      <c r="Q3" s="40" t="s">
        <v>209</v>
      </c>
      <c r="R3" s="40" t="s">
        <v>210</v>
      </c>
      <c r="S3" s="40" t="b">
        <v>0</v>
      </c>
      <c r="T3" s="40" t="s">
        <v>211</v>
      </c>
      <c r="U3" s="40" t="s">
        <v>212</v>
      </c>
      <c r="V3" s="41">
        <v>0.1</v>
      </c>
      <c r="W3" s="41">
        <v>0.9</v>
      </c>
      <c r="X3" s="41">
        <v>0.3</v>
      </c>
      <c r="Y3" s="41">
        <v>0.4</v>
      </c>
      <c r="Z3" s="40" t="b">
        <v>0</v>
      </c>
      <c r="AA3" s="40" t="b">
        <v>1</v>
      </c>
      <c r="AB3" s="40" t="b">
        <v>0</v>
      </c>
      <c r="AC3" s="40" t="b">
        <v>0</v>
      </c>
      <c r="AD3" s="41" t="s">
        <v>887</v>
      </c>
      <c r="AE3" s="41" t="s">
        <v>888</v>
      </c>
      <c r="AF3" s="41">
        <v>-0.933183641</v>
      </c>
      <c r="AG3" s="41">
        <v>430.9916</v>
      </c>
      <c r="AH3" s="42">
        <v>1.05E72</v>
      </c>
      <c r="AI3" s="41">
        <v>-1.1566</v>
      </c>
      <c r="AJ3" s="47" t="s">
        <v>5631</v>
      </c>
      <c r="AK3" s="40" t="s">
        <v>5632</v>
      </c>
      <c r="AL3" s="41">
        <v>20000.0</v>
      </c>
      <c r="AM3" s="40" t="s">
        <v>216</v>
      </c>
      <c r="AN3" s="40" t="s">
        <v>1383</v>
      </c>
      <c r="AO3" s="40" t="s">
        <v>5627</v>
      </c>
      <c r="AP3" s="40" t="s">
        <v>5633</v>
      </c>
      <c r="AQ3" s="40" t="s">
        <v>5634</v>
      </c>
      <c r="AR3" s="47" t="s">
        <v>5635</v>
      </c>
      <c r="AS3" s="42">
        <v>1.0E239</v>
      </c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</row>
    <row r="4">
      <c r="A4" s="41">
        <v>0.0</v>
      </c>
      <c r="B4" s="42">
        <v>1.67E9</v>
      </c>
      <c r="C4" s="42">
        <v>22462.0</v>
      </c>
      <c r="D4" s="40" t="s">
        <v>870</v>
      </c>
      <c r="E4" s="41" t="str">
        <f>IFERROR(__xludf.DUMMYFUNCTION("split(split(D4,""Instance_"", FALSE),"".mat"",FALSE)"),"240_1")</f>
        <v>240_1</v>
      </c>
      <c r="F4" s="41">
        <v>240.0</v>
      </c>
      <c r="G4" s="41">
        <v>60.0</v>
      </c>
      <c r="H4" s="41">
        <v>120.0</v>
      </c>
      <c r="I4" s="41">
        <v>-0.43271</v>
      </c>
      <c r="J4" s="41">
        <v>20000.0</v>
      </c>
      <c r="K4" s="41">
        <v>10000.0</v>
      </c>
      <c r="L4" s="41">
        <v>3600.0</v>
      </c>
      <c r="M4" s="41">
        <v>1800.0</v>
      </c>
      <c r="N4" s="41">
        <v>30.0</v>
      </c>
      <c r="O4" s="40" t="s">
        <v>207</v>
      </c>
      <c r="P4" s="40" t="s">
        <v>208</v>
      </c>
      <c r="Q4" s="40" t="s">
        <v>209</v>
      </c>
      <c r="R4" s="40" t="s">
        <v>210</v>
      </c>
      <c r="S4" s="40" t="b">
        <v>0</v>
      </c>
      <c r="T4" s="40" t="s">
        <v>211</v>
      </c>
      <c r="U4" s="40" t="s">
        <v>212</v>
      </c>
      <c r="V4" s="41">
        <v>0.1</v>
      </c>
      <c r="W4" s="41">
        <v>0.9</v>
      </c>
      <c r="X4" s="41">
        <v>0.3</v>
      </c>
      <c r="Y4" s="41">
        <v>0.4</v>
      </c>
      <c r="Z4" s="40" t="b">
        <v>0</v>
      </c>
      <c r="AA4" s="40" t="b">
        <v>1</v>
      </c>
      <c r="AB4" s="40" t="b">
        <v>0</v>
      </c>
      <c r="AC4" s="40" t="b">
        <v>0</v>
      </c>
      <c r="AD4" s="41" t="s">
        <v>875</v>
      </c>
      <c r="AE4" s="41" t="s">
        <v>876</v>
      </c>
      <c r="AF4" s="41">
        <v>-0.911789386</v>
      </c>
      <c r="AG4" s="41">
        <v>435.1257</v>
      </c>
      <c r="AH4" s="42">
        <v>6.82E71</v>
      </c>
      <c r="AI4" s="41">
        <v>-1.10716</v>
      </c>
      <c r="AJ4" s="47" t="s">
        <v>5636</v>
      </c>
      <c r="AK4" s="40" t="s">
        <v>5637</v>
      </c>
      <c r="AL4" s="41">
        <v>20000.0</v>
      </c>
      <c r="AM4" s="40" t="s">
        <v>216</v>
      </c>
      <c r="AN4" s="40" t="s">
        <v>1383</v>
      </c>
      <c r="AO4" s="40" t="s">
        <v>5627</v>
      </c>
      <c r="AP4" s="40" t="s">
        <v>5638</v>
      </c>
      <c r="AQ4" s="40" t="s">
        <v>5639</v>
      </c>
      <c r="AR4" s="47" t="s">
        <v>5640</v>
      </c>
      <c r="AS4" s="42">
        <v>1.1E238</v>
      </c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</row>
    <row r="5">
      <c r="A5" s="41">
        <v>0.0</v>
      </c>
      <c r="B5" s="42">
        <v>1.67E9</v>
      </c>
      <c r="C5" s="42">
        <v>612353.0</v>
      </c>
      <c r="D5" s="40" t="s">
        <v>398</v>
      </c>
      <c r="E5" s="41" t="str">
        <f>IFERROR(__xludf.DUMMYFUNCTION("split(split(D5,""Instance_"", FALSE),"".mat"",FALSE)"),"280_3")</f>
        <v>280_3</v>
      </c>
      <c r="F5" s="41">
        <v>280.0</v>
      </c>
      <c r="G5" s="41">
        <v>70.0</v>
      </c>
      <c r="H5" s="41">
        <v>140.0</v>
      </c>
      <c r="I5" s="41">
        <v>0.81121</v>
      </c>
      <c r="J5" s="41">
        <v>20000.0</v>
      </c>
      <c r="K5" s="41">
        <v>10000.0</v>
      </c>
      <c r="L5" s="41">
        <v>3600.0</v>
      </c>
      <c r="M5" s="41">
        <v>1800.0</v>
      </c>
      <c r="N5" s="41">
        <v>30.0</v>
      </c>
      <c r="O5" s="40" t="s">
        <v>207</v>
      </c>
      <c r="P5" s="40" t="s">
        <v>208</v>
      </c>
      <c r="Q5" s="40" t="s">
        <v>209</v>
      </c>
      <c r="R5" s="40" t="s">
        <v>210</v>
      </c>
      <c r="S5" s="40" t="b">
        <v>0</v>
      </c>
      <c r="T5" s="40" t="s">
        <v>211</v>
      </c>
      <c r="U5" s="40" t="s">
        <v>212</v>
      </c>
      <c r="V5" s="41">
        <v>0.1</v>
      </c>
      <c r="W5" s="41">
        <v>0.9</v>
      </c>
      <c r="X5" s="41">
        <v>0.3</v>
      </c>
      <c r="Y5" s="41">
        <v>0.4</v>
      </c>
      <c r="Z5" s="40" t="b">
        <v>0</v>
      </c>
      <c r="AA5" s="40" t="b">
        <v>1</v>
      </c>
      <c r="AB5" s="40" t="b">
        <v>0</v>
      </c>
      <c r="AC5" s="40" t="b">
        <v>0</v>
      </c>
      <c r="AD5" s="41" t="s">
        <v>974</v>
      </c>
      <c r="AE5" s="41" t="s">
        <v>975</v>
      </c>
      <c r="AF5" s="41">
        <v>-0.055003497</v>
      </c>
      <c r="AG5" s="41">
        <v>967.087</v>
      </c>
      <c r="AH5" s="42">
        <v>1.69E84</v>
      </c>
      <c r="AI5" s="41">
        <v>-1.0678</v>
      </c>
      <c r="AJ5" s="47" t="s">
        <v>5641</v>
      </c>
      <c r="AK5" s="40" t="s">
        <v>5642</v>
      </c>
      <c r="AL5" s="41">
        <v>20000.0</v>
      </c>
      <c r="AM5" s="40" t="s">
        <v>216</v>
      </c>
      <c r="AN5" s="40" t="s">
        <v>1383</v>
      </c>
      <c r="AO5" s="40" t="s">
        <v>5643</v>
      </c>
      <c r="AP5" s="40" t="s">
        <v>5644</v>
      </c>
      <c r="AQ5" s="40" t="s">
        <v>5645</v>
      </c>
      <c r="AR5" s="47" t="s">
        <v>5646</v>
      </c>
      <c r="AS5" s="47" t="s">
        <v>5647</v>
      </c>
      <c r="AT5" s="42"/>
      <c r="AU5" s="42"/>
      <c r="AV5" s="42"/>
      <c r="AW5" s="42"/>
      <c r="AX5" s="42"/>
      <c r="AY5" s="42"/>
      <c r="AZ5" s="42"/>
      <c r="BA5" s="42"/>
      <c r="BB5" s="42"/>
      <c r="BC5" s="42"/>
      <c r="BD5" s="42"/>
      <c r="BE5" s="42"/>
      <c r="BF5" s="42"/>
      <c r="BG5" s="42"/>
      <c r="BH5" s="42"/>
      <c r="BI5" s="42"/>
      <c r="BJ5" s="42"/>
      <c r="BK5" s="42"/>
      <c r="BL5" s="42"/>
      <c r="BM5" s="42"/>
    </row>
    <row r="6">
      <c r="A6" s="41">
        <v>0.0</v>
      </c>
      <c r="B6" s="42">
        <v>1.67E9</v>
      </c>
      <c r="C6" s="42">
        <v>456646.0</v>
      </c>
      <c r="D6" s="40" t="s">
        <v>870</v>
      </c>
      <c r="E6" s="41" t="str">
        <f>IFERROR(__xludf.DUMMYFUNCTION("split(split(D6,""Instance_"", FALSE),"".mat"",FALSE)"),"240_1")</f>
        <v>240_1</v>
      </c>
      <c r="F6" s="41">
        <v>240.0</v>
      </c>
      <c r="G6" s="41">
        <v>60.0</v>
      </c>
      <c r="H6" s="41">
        <v>120.0</v>
      </c>
      <c r="I6" s="41">
        <v>-0.43271</v>
      </c>
      <c r="J6" s="41">
        <v>20000.0</v>
      </c>
      <c r="K6" s="41">
        <v>10000.0</v>
      </c>
      <c r="L6" s="41">
        <v>3600.0</v>
      </c>
      <c r="M6" s="41">
        <v>1800.0</v>
      </c>
      <c r="N6" s="41">
        <v>30.0</v>
      </c>
      <c r="O6" s="40" t="s">
        <v>207</v>
      </c>
      <c r="P6" s="40" t="s">
        <v>208</v>
      </c>
      <c r="Q6" s="40" t="s">
        <v>209</v>
      </c>
      <c r="R6" s="40" t="s">
        <v>210</v>
      </c>
      <c r="S6" s="40" t="b">
        <v>0</v>
      </c>
      <c r="T6" s="40" t="s">
        <v>211</v>
      </c>
      <c r="U6" s="40" t="s">
        <v>212</v>
      </c>
      <c r="V6" s="41">
        <v>0.1</v>
      </c>
      <c r="W6" s="41">
        <v>0.9</v>
      </c>
      <c r="X6" s="41">
        <v>0.3</v>
      </c>
      <c r="Y6" s="41">
        <v>0.4</v>
      </c>
      <c r="Z6" s="40" t="b">
        <v>0</v>
      </c>
      <c r="AA6" s="40" t="b">
        <v>1</v>
      </c>
      <c r="AB6" s="40" t="b">
        <v>0</v>
      </c>
      <c r="AC6" s="40" t="b">
        <v>0</v>
      </c>
      <c r="AD6" s="41" t="s">
        <v>883</v>
      </c>
      <c r="AE6" s="41" t="s">
        <v>884</v>
      </c>
      <c r="AF6" s="41">
        <v>-0.829246748</v>
      </c>
      <c r="AG6" s="41">
        <v>436.3142</v>
      </c>
      <c r="AH6" s="42">
        <v>1.63E72</v>
      </c>
      <c r="AI6" s="41">
        <v>-0.9164</v>
      </c>
      <c r="AJ6" s="47" t="s">
        <v>5648</v>
      </c>
      <c r="AK6" s="40" t="s">
        <v>5649</v>
      </c>
      <c r="AL6" s="41">
        <v>20000.0</v>
      </c>
      <c r="AM6" s="40" t="s">
        <v>216</v>
      </c>
      <c r="AN6" s="40" t="s">
        <v>1383</v>
      </c>
      <c r="AO6" s="40" t="s">
        <v>5627</v>
      </c>
      <c r="AP6" s="40" t="s">
        <v>5650</v>
      </c>
      <c r="AQ6" s="40" t="s">
        <v>5651</v>
      </c>
      <c r="AR6" s="47" t="s">
        <v>5652</v>
      </c>
      <c r="AS6" s="42">
        <v>1.1E239</v>
      </c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2"/>
      <c r="BK6" s="42"/>
      <c r="BL6" s="42"/>
      <c r="BM6" s="42"/>
    </row>
    <row r="7">
      <c r="A7" s="41">
        <v>0.0</v>
      </c>
      <c r="B7" s="42">
        <v>1.67E9</v>
      </c>
      <c r="C7" s="42">
        <v>707211.0</v>
      </c>
      <c r="D7" s="40" t="s">
        <v>870</v>
      </c>
      <c r="E7" s="41" t="str">
        <f>IFERROR(__xludf.DUMMYFUNCTION("split(split(D7,""Instance_"", FALSE),"".mat"",FALSE)"),"240_1")</f>
        <v>240_1</v>
      </c>
      <c r="F7" s="41">
        <v>240.0</v>
      </c>
      <c r="G7" s="41">
        <v>60.0</v>
      </c>
      <c r="H7" s="41">
        <v>120.0</v>
      </c>
      <c r="I7" s="41">
        <v>-0.43271</v>
      </c>
      <c r="J7" s="41">
        <v>20000.0</v>
      </c>
      <c r="K7" s="41">
        <v>10000.0</v>
      </c>
      <c r="L7" s="41">
        <v>3600.0</v>
      </c>
      <c r="M7" s="41">
        <v>1800.0</v>
      </c>
      <c r="N7" s="41">
        <v>30.0</v>
      </c>
      <c r="O7" s="40" t="s">
        <v>207</v>
      </c>
      <c r="P7" s="40" t="s">
        <v>208</v>
      </c>
      <c r="Q7" s="40" t="s">
        <v>209</v>
      </c>
      <c r="R7" s="40" t="s">
        <v>210</v>
      </c>
      <c r="S7" s="40" t="b">
        <v>0</v>
      </c>
      <c r="T7" s="40" t="s">
        <v>211</v>
      </c>
      <c r="U7" s="40" t="s">
        <v>212</v>
      </c>
      <c r="V7" s="41">
        <v>0.1</v>
      </c>
      <c r="W7" s="41">
        <v>0.9</v>
      </c>
      <c r="X7" s="41">
        <v>0.3</v>
      </c>
      <c r="Y7" s="41">
        <v>0.4</v>
      </c>
      <c r="Z7" s="40" t="b">
        <v>0</v>
      </c>
      <c r="AA7" s="40" t="b">
        <v>1</v>
      </c>
      <c r="AB7" s="40" t="b">
        <v>0</v>
      </c>
      <c r="AC7" s="40" t="b">
        <v>0</v>
      </c>
      <c r="AD7" s="41" t="s">
        <v>879</v>
      </c>
      <c r="AE7" s="41" t="s">
        <v>880</v>
      </c>
      <c r="AF7" s="41">
        <v>-0.824629509</v>
      </c>
      <c r="AG7" s="41">
        <v>439.7583</v>
      </c>
      <c r="AH7" s="42">
        <v>9.85E71</v>
      </c>
      <c r="AI7" s="41">
        <v>-0.90573</v>
      </c>
      <c r="AJ7" s="47" t="s">
        <v>5653</v>
      </c>
      <c r="AK7" s="40" t="s">
        <v>5654</v>
      </c>
      <c r="AL7" s="41">
        <v>20000.0</v>
      </c>
      <c r="AM7" s="40" t="s">
        <v>216</v>
      </c>
      <c r="AN7" s="40" t="s">
        <v>1383</v>
      </c>
      <c r="AO7" s="40" t="s">
        <v>5627</v>
      </c>
      <c r="AP7" s="40" t="s">
        <v>5655</v>
      </c>
      <c r="AQ7" s="40" t="s">
        <v>5656</v>
      </c>
      <c r="AR7" s="47" t="s">
        <v>5657</v>
      </c>
      <c r="AS7" s="42">
        <v>1.0E239</v>
      </c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</row>
    <row r="8">
      <c r="A8" s="41">
        <v>0.0</v>
      </c>
      <c r="B8" s="42">
        <v>1.67E9</v>
      </c>
      <c r="C8" s="42">
        <v>645056.0</v>
      </c>
      <c r="D8" s="40" t="s">
        <v>398</v>
      </c>
      <c r="E8" s="41" t="str">
        <f>IFERROR(__xludf.DUMMYFUNCTION("split(split(D8,""Instance_"", FALSE),"".mat"",FALSE)"),"280_3")</f>
        <v>280_3</v>
      </c>
      <c r="F8" s="41">
        <v>280.0</v>
      </c>
      <c r="G8" s="41">
        <v>70.0</v>
      </c>
      <c r="H8" s="41">
        <v>140.0</v>
      </c>
      <c r="I8" s="41">
        <v>0.81121</v>
      </c>
      <c r="J8" s="41">
        <v>20000.0</v>
      </c>
      <c r="K8" s="41">
        <v>10000.0</v>
      </c>
      <c r="L8" s="41">
        <v>3600.0</v>
      </c>
      <c r="M8" s="41">
        <v>1800.0</v>
      </c>
      <c r="N8" s="41">
        <v>30.0</v>
      </c>
      <c r="O8" s="40" t="s">
        <v>207</v>
      </c>
      <c r="P8" s="40" t="s">
        <v>208</v>
      </c>
      <c r="Q8" s="40" t="s">
        <v>209</v>
      </c>
      <c r="R8" s="40" t="s">
        <v>210</v>
      </c>
      <c r="S8" s="40" t="b">
        <v>0</v>
      </c>
      <c r="T8" s="40" t="s">
        <v>211</v>
      </c>
      <c r="U8" s="40" t="s">
        <v>212</v>
      </c>
      <c r="V8" s="41">
        <v>0.1</v>
      </c>
      <c r="W8" s="41">
        <v>0.9</v>
      </c>
      <c r="X8" s="41">
        <v>0.3</v>
      </c>
      <c r="Y8" s="41">
        <v>0.4</v>
      </c>
      <c r="Z8" s="40" t="b">
        <v>0</v>
      </c>
      <c r="AA8" s="40" t="b">
        <v>1</v>
      </c>
      <c r="AB8" s="40" t="b">
        <v>0</v>
      </c>
      <c r="AC8" s="40" t="b">
        <v>0</v>
      </c>
      <c r="AD8" s="41" t="s">
        <v>976</v>
      </c>
      <c r="AE8" s="41" t="s">
        <v>977</v>
      </c>
      <c r="AF8" s="41">
        <v>0.222450376</v>
      </c>
      <c r="AG8" s="41">
        <v>982.3143</v>
      </c>
      <c r="AH8" s="42">
        <v>1.12E84</v>
      </c>
      <c r="AI8" s="41">
        <v>-0.72578</v>
      </c>
      <c r="AJ8" s="47" t="s">
        <v>5658</v>
      </c>
      <c r="AK8" s="40" t="s">
        <v>5659</v>
      </c>
      <c r="AL8" s="41">
        <v>20000.0</v>
      </c>
      <c r="AM8" s="40" t="s">
        <v>216</v>
      </c>
      <c r="AN8" s="40" t="s">
        <v>1383</v>
      </c>
      <c r="AO8" s="40" t="s">
        <v>5643</v>
      </c>
      <c r="AP8" s="40" t="s">
        <v>5660</v>
      </c>
      <c r="AQ8" s="40" t="s">
        <v>5661</v>
      </c>
      <c r="AR8" s="47" t="s">
        <v>5662</v>
      </c>
      <c r="AS8" s="47" t="s">
        <v>5663</v>
      </c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</row>
    <row r="9">
      <c r="A9" s="41">
        <v>0.0</v>
      </c>
      <c r="B9" s="42">
        <v>1.67E9</v>
      </c>
      <c r="C9" s="42">
        <v>755811.0</v>
      </c>
      <c r="D9" s="40" t="s">
        <v>870</v>
      </c>
      <c r="E9" s="41" t="str">
        <f>IFERROR(__xludf.DUMMYFUNCTION("split(split(D9,""Instance_"", FALSE),"".mat"",FALSE)"),"240_1")</f>
        <v>240_1</v>
      </c>
      <c r="F9" s="41">
        <v>240.0</v>
      </c>
      <c r="G9" s="41">
        <v>60.0</v>
      </c>
      <c r="H9" s="41">
        <v>120.0</v>
      </c>
      <c r="I9" s="41">
        <v>-0.43271</v>
      </c>
      <c r="J9" s="41">
        <v>20000.0</v>
      </c>
      <c r="K9" s="41">
        <v>10000.0</v>
      </c>
      <c r="L9" s="41">
        <v>3600.0</v>
      </c>
      <c r="M9" s="41">
        <v>1800.0</v>
      </c>
      <c r="N9" s="41">
        <v>30.0</v>
      </c>
      <c r="O9" s="40" t="s">
        <v>207</v>
      </c>
      <c r="P9" s="40" t="s">
        <v>208</v>
      </c>
      <c r="Q9" s="40" t="s">
        <v>209</v>
      </c>
      <c r="R9" s="40" t="s">
        <v>210</v>
      </c>
      <c r="S9" s="40" t="b">
        <v>0</v>
      </c>
      <c r="T9" s="40" t="s">
        <v>211</v>
      </c>
      <c r="U9" s="40" t="s">
        <v>212</v>
      </c>
      <c r="V9" s="41">
        <v>0.1</v>
      </c>
      <c r="W9" s="41">
        <v>0.9</v>
      </c>
      <c r="X9" s="41">
        <v>0.3</v>
      </c>
      <c r="Y9" s="41">
        <v>0.4</v>
      </c>
      <c r="Z9" s="40" t="b">
        <v>0</v>
      </c>
      <c r="AA9" s="40" t="b">
        <v>1</v>
      </c>
      <c r="AB9" s="40" t="b">
        <v>0</v>
      </c>
      <c r="AC9" s="40" t="b">
        <v>0</v>
      </c>
      <c r="AD9" s="41" t="s">
        <v>889</v>
      </c>
      <c r="AE9" s="41" t="s">
        <v>890</v>
      </c>
      <c r="AF9" s="41">
        <v>-0.728132113</v>
      </c>
      <c r="AG9" s="41">
        <v>429.3566</v>
      </c>
      <c r="AH9" s="42">
        <v>2.2E71</v>
      </c>
      <c r="AI9" s="41">
        <v>-0.68272</v>
      </c>
      <c r="AJ9" s="47" t="s">
        <v>5664</v>
      </c>
      <c r="AK9" s="40" t="s">
        <v>5665</v>
      </c>
      <c r="AL9" s="41">
        <v>20000.0</v>
      </c>
      <c r="AM9" s="40" t="s">
        <v>216</v>
      </c>
      <c r="AN9" s="40" t="s">
        <v>1383</v>
      </c>
      <c r="AO9" s="40" t="s">
        <v>5627</v>
      </c>
      <c r="AP9" s="40" t="s">
        <v>5666</v>
      </c>
      <c r="AQ9" s="40" t="s">
        <v>5667</v>
      </c>
      <c r="AR9" s="47" t="s">
        <v>5668</v>
      </c>
      <c r="AS9" s="42">
        <v>1.1E236</v>
      </c>
      <c r="AT9" s="42"/>
      <c r="AU9" s="42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</row>
    <row r="10">
      <c r="A10" s="41">
        <v>0.0</v>
      </c>
      <c r="B10" s="42">
        <v>1.67E9</v>
      </c>
      <c r="C10" s="42">
        <v>136447.0</v>
      </c>
      <c r="D10" s="40" t="s">
        <v>891</v>
      </c>
      <c r="E10" s="41" t="str">
        <f>IFERROR(__xludf.DUMMYFUNCTION("split(split(D10,""Instance_"", FALSE),"".mat"",FALSE)"),"240_2")</f>
        <v>240_2</v>
      </c>
      <c r="F10" s="41">
        <v>240.0</v>
      </c>
      <c r="G10" s="41">
        <v>60.0</v>
      </c>
      <c r="H10" s="41">
        <v>120.0</v>
      </c>
      <c r="I10" s="41">
        <v>-0.65246</v>
      </c>
      <c r="J10" s="41">
        <v>20000.0</v>
      </c>
      <c r="K10" s="41">
        <v>10000.0</v>
      </c>
      <c r="L10" s="41">
        <v>3600.0</v>
      </c>
      <c r="M10" s="41">
        <v>1800.0</v>
      </c>
      <c r="N10" s="41">
        <v>30.0</v>
      </c>
      <c r="O10" s="40" t="s">
        <v>207</v>
      </c>
      <c r="P10" s="40" t="s">
        <v>208</v>
      </c>
      <c r="Q10" s="40" t="s">
        <v>209</v>
      </c>
      <c r="R10" s="40" t="s">
        <v>210</v>
      </c>
      <c r="S10" s="40" t="b">
        <v>0</v>
      </c>
      <c r="T10" s="40" t="s">
        <v>211</v>
      </c>
      <c r="U10" s="40" t="s">
        <v>212</v>
      </c>
      <c r="V10" s="41">
        <v>0.1</v>
      </c>
      <c r="W10" s="41">
        <v>0.9</v>
      </c>
      <c r="X10" s="41">
        <v>0.3</v>
      </c>
      <c r="Y10" s="41">
        <v>0.4</v>
      </c>
      <c r="Z10" s="40" t="b">
        <v>0</v>
      </c>
      <c r="AA10" s="40" t="b">
        <v>1</v>
      </c>
      <c r="AB10" s="40" t="b">
        <v>0</v>
      </c>
      <c r="AC10" s="40" t="b">
        <v>0</v>
      </c>
      <c r="AD10" s="41" t="s">
        <v>896</v>
      </c>
      <c r="AE10" s="41" t="s">
        <v>897</v>
      </c>
      <c r="AF10" s="41">
        <v>-1.080046358</v>
      </c>
      <c r="AG10" s="41">
        <v>431.6501</v>
      </c>
      <c r="AH10" s="42">
        <v>3.31E71</v>
      </c>
      <c r="AI10" s="41">
        <v>-0.65534</v>
      </c>
      <c r="AJ10" s="47" t="s">
        <v>5669</v>
      </c>
      <c r="AK10" s="40" t="s">
        <v>5670</v>
      </c>
      <c r="AL10" s="41">
        <v>20000.0</v>
      </c>
      <c r="AM10" s="40" t="s">
        <v>216</v>
      </c>
      <c r="AN10" s="40" t="s">
        <v>1383</v>
      </c>
      <c r="AO10" s="40" t="s">
        <v>5627</v>
      </c>
      <c r="AP10" s="40" t="s">
        <v>5671</v>
      </c>
      <c r="AQ10" s="40" t="s">
        <v>5672</v>
      </c>
      <c r="AR10" s="47" t="s">
        <v>5673</v>
      </c>
      <c r="AS10" s="42">
        <v>1.0E237</v>
      </c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</row>
    <row r="11">
      <c r="A11" s="41">
        <v>0.0</v>
      </c>
      <c r="B11" s="42">
        <v>1.67E9</v>
      </c>
      <c r="C11" s="42">
        <v>305828.0</v>
      </c>
      <c r="D11" s="40" t="s">
        <v>870</v>
      </c>
      <c r="E11" s="41" t="str">
        <f>IFERROR(__xludf.DUMMYFUNCTION("split(split(D11,""Instance_"", FALSE),"".mat"",FALSE)"),"240_1")</f>
        <v>240_1</v>
      </c>
      <c r="F11" s="41">
        <v>240.0</v>
      </c>
      <c r="G11" s="41">
        <v>60.0</v>
      </c>
      <c r="H11" s="41">
        <v>120.0</v>
      </c>
      <c r="I11" s="41">
        <v>-0.43271</v>
      </c>
      <c r="J11" s="41">
        <v>20000.0</v>
      </c>
      <c r="K11" s="41">
        <v>10000.0</v>
      </c>
      <c r="L11" s="41">
        <v>3600.0</v>
      </c>
      <c r="M11" s="41">
        <v>1800.0</v>
      </c>
      <c r="N11" s="41">
        <v>30.0</v>
      </c>
      <c r="O11" s="40" t="s">
        <v>207</v>
      </c>
      <c r="P11" s="40" t="s">
        <v>208</v>
      </c>
      <c r="Q11" s="40" t="s">
        <v>209</v>
      </c>
      <c r="R11" s="40" t="s">
        <v>210</v>
      </c>
      <c r="S11" s="40" t="b">
        <v>0</v>
      </c>
      <c r="T11" s="40" t="s">
        <v>211</v>
      </c>
      <c r="U11" s="40" t="s">
        <v>212</v>
      </c>
      <c r="V11" s="41">
        <v>0.1</v>
      </c>
      <c r="W11" s="41">
        <v>0.9</v>
      </c>
      <c r="X11" s="41">
        <v>0.3</v>
      </c>
      <c r="Y11" s="41">
        <v>0.4</v>
      </c>
      <c r="Z11" s="40" t="b">
        <v>0</v>
      </c>
      <c r="AA11" s="40" t="b">
        <v>1</v>
      </c>
      <c r="AB11" s="40" t="b">
        <v>0</v>
      </c>
      <c r="AC11" s="40" t="b">
        <v>0</v>
      </c>
      <c r="AD11" s="41" t="s">
        <v>885</v>
      </c>
      <c r="AE11" s="41" t="s">
        <v>886</v>
      </c>
      <c r="AF11" s="41">
        <v>-0.700187154</v>
      </c>
      <c r="AG11" s="41">
        <v>429.3307</v>
      </c>
      <c r="AH11" s="42">
        <v>1.72E72</v>
      </c>
      <c r="AI11" s="41">
        <v>-0.61814</v>
      </c>
      <c r="AJ11" s="47" t="s">
        <v>5674</v>
      </c>
      <c r="AK11" s="40" t="s">
        <v>5675</v>
      </c>
      <c r="AL11" s="41">
        <v>20000.0</v>
      </c>
      <c r="AM11" s="40" t="s">
        <v>216</v>
      </c>
      <c r="AN11" s="40" t="s">
        <v>1383</v>
      </c>
      <c r="AO11" s="40" t="s">
        <v>5627</v>
      </c>
      <c r="AP11" s="40" t="s">
        <v>5676</v>
      </c>
      <c r="AQ11" s="40" t="s">
        <v>5677</v>
      </c>
      <c r="AR11" s="47" t="s">
        <v>5678</v>
      </c>
      <c r="AS11" s="42">
        <v>1.1E239</v>
      </c>
      <c r="AT11" s="42"/>
      <c r="AU11" s="42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</row>
    <row r="12">
      <c r="A12" s="41">
        <v>0.0</v>
      </c>
      <c r="B12" s="42">
        <v>1.67E9</v>
      </c>
      <c r="C12" s="42">
        <v>713486.0</v>
      </c>
      <c r="D12" s="40" t="s">
        <v>398</v>
      </c>
      <c r="E12" s="41" t="str">
        <f>IFERROR(__xludf.DUMMYFUNCTION("split(split(D12,""Instance_"", FALSE),"".mat"",FALSE)"),"280_3")</f>
        <v>280_3</v>
      </c>
      <c r="F12" s="41">
        <v>280.0</v>
      </c>
      <c r="G12" s="41">
        <v>70.0</v>
      </c>
      <c r="H12" s="41">
        <v>140.0</v>
      </c>
      <c r="I12" s="41">
        <v>0.81121</v>
      </c>
      <c r="J12" s="41">
        <v>20000.0</v>
      </c>
      <c r="K12" s="41">
        <v>10000.0</v>
      </c>
      <c r="L12" s="41">
        <v>3600.0</v>
      </c>
      <c r="M12" s="41">
        <v>1800.0</v>
      </c>
      <c r="N12" s="41">
        <v>30.0</v>
      </c>
      <c r="O12" s="40" t="s">
        <v>207</v>
      </c>
      <c r="P12" s="40" t="s">
        <v>208</v>
      </c>
      <c r="Q12" s="40" t="s">
        <v>209</v>
      </c>
      <c r="R12" s="40" t="s">
        <v>210</v>
      </c>
      <c r="S12" s="40" t="b">
        <v>0</v>
      </c>
      <c r="T12" s="40" t="s">
        <v>211</v>
      </c>
      <c r="U12" s="40" t="s">
        <v>212</v>
      </c>
      <c r="V12" s="41">
        <v>0.1</v>
      </c>
      <c r="W12" s="41">
        <v>0.9</v>
      </c>
      <c r="X12" s="41">
        <v>0.3</v>
      </c>
      <c r="Y12" s="41">
        <v>0.4</v>
      </c>
      <c r="Z12" s="40" t="b">
        <v>0</v>
      </c>
      <c r="AA12" s="40" t="b">
        <v>1</v>
      </c>
      <c r="AB12" s="40" t="b">
        <v>0</v>
      </c>
      <c r="AC12" s="40" t="b">
        <v>0</v>
      </c>
      <c r="AD12" s="41" t="s">
        <v>982</v>
      </c>
      <c r="AE12" s="41" t="s">
        <v>983</v>
      </c>
      <c r="AF12" s="41">
        <v>0.313903211</v>
      </c>
      <c r="AG12" s="41">
        <v>965.4328</v>
      </c>
      <c r="AH12" s="42">
        <v>2.16E83</v>
      </c>
      <c r="AI12" s="41">
        <v>-0.61304</v>
      </c>
      <c r="AJ12" s="47" t="s">
        <v>5679</v>
      </c>
      <c r="AK12" s="40" t="s">
        <v>5680</v>
      </c>
      <c r="AL12" s="41">
        <v>20000.0</v>
      </c>
      <c r="AM12" s="40" t="s">
        <v>216</v>
      </c>
      <c r="AN12" s="40" t="s">
        <v>1383</v>
      </c>
      <c r="AO12" s="40" t="s">
        <v>5643</v>
      </c>
      <c r="AP12" s="40" t="s">
        <v>5681</v>
      </c>
      <c r="AQ12" s="40" t="s">
        <v>5682</v>
      </c>
      <c r="AR12" s="47" t="s">
        <v>5683</v>
      </c>
      <c r="AS12" s="47" t="s">
        <v>5684</v>
      </c>
      <c r="AT12" s="42"/>
      <c r="AU12" s="42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</row>
    <row r="13">
      <c r="A13" s="41">
        <v>0.0</v>
      </c>
      <c r="B13" s="42">
        <v>1.67E9</v>
      </c>
      <c r="C13" s="42">
        <v>414425.0</v>
      </c>
      <c r="D13" s="40" t="s">
        <v>912</v>
      </c>
      <c r="E13" s="41" t="str">
        <f>IFERROR(__xludf.DUMMYFUNCTION("split(split(D13,""Instance_"", FALSE),"".mat"",FALSE)"),"240_3")</f>
        <v>240_3</v>
      </c>
      <c r="F13" s="41">
        <v>240.0</v>
      </c>
      <c r="G13" s="41">
        <v>60.0</v>
      </c>
      <c r="H13" s="41">
        <v>120.0</v>
      </c>
      <c r="I13" s="41">
        <v>-0.74544</v>
      </c>
      <c r="J13" s="41">
        <v>20000.0</v>
      </c>
      <c r="K13" s="41">
        <v>10000.0</v>
      </c>
      <c r="L13" s="41">
        <v>3600.0</v>
      </c>
      <c r="M13" s="41">
        <v>1800.0</v>
      </c>
      <c r="N13" s="41">
        <v>30.0</v>
      </c>
      <c r="O13" s="40" t="s">
        <v>207</v>
      </c>
      <c r="P13" s="40" t="s">
        <v>208</v>
      </c>
      <c r="Q13" s="40" t="s">
        <v>209</v>
      </c>
      <c r="R13" s="40" t="s">
        <v>210</v>
      </c>
      <c r="S13" s="40" t="b">
        <v>0</v>
      </c>
      <c r="T13" s="40" t="s">
        <v>211</v>
      </c>
      <c r="U13" s="40" t="s">
        <v>212</v>
      </c>
      <c r="V13" s="41">
        <v>0.1</v>
      </c>
      <c r="W13" s="41">
        <v>0.9</v>
      </c>
      <c r="X13" s="41">
        <v>0.3</v>
      </c>
      <c r="Y13" s="41">
        <v>0.4</v>
      </c>
      <c r="Z13" s="40" t="b">
        <v>0</v>
      </c>
      <c r="AA13" s="40" t="b">
        <v>1</v>
      </c>
      <c r="AB13" s="40" t="b">
        <v>0</v>
      </c>
      <c r="AC13" s="40" t="b">
        <v>0</v>
      </c>
      <c r="AD13" s="41" t="s">
        <v>923</v>
      </c>
      <c r="AE13" s="41" t="s">
        <v>253</v>
      </c>
      <c r="AF13" s="41">
        <v>-1.197045747</v>
      </c>
      <c r="AG13" s="41">
        <v>426.1735</v>
      </c>
      <c r="AH13" s="42">
        <v>1.21E72</v>
      </c>
      <c r="AI13" s="41">
        <v>-0.60583</v>
      </c>
      <c r="AJ13" s="47" t="s">
        <v>5685</v>
      </c>
      <c r="AK13" s="40" t="s">
        <v>5686</v>
      </c>
      <c r="AL13" s="41">
        <v>20000.0</v>
      </c>
      <c r="AM13" s="40" t="s">
        <v>216</v>
      </c>
      <c r="AN13" s="40" t="s">
        <v>1383</v>
      </c>
      <c r="AO13" s="40" t="s">
        <v>5627</v>
      </c>
      <c r="AP13" s="40" t="s">
        <v>5687</v>
      </c>
      <c r="AQ13" s="40" t="s">
        <v>5688</v>
      </c>
      <c r="AR13" s="47" t="s">
        <v>5689</v>
      </c>
      <c r="AS13" s="42">
        <v>1.0E239</v>
      </c>
      <c r="AT13" s="42"/>
      <c r="AU13" s="42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</row>
    <row r="14">
      <c r="A14" s="41">
        <v>0.0</v>
      </c>
      <c r="B14" s="42">
        <v>1.67E9</v>
      </c>
      <c r="C14" s="42">
        <v>720049.0</v>
      </c>
      <c r="D14" s="40" t="s">
        <v>398</v>
      </c>
      <c r="E14" s="41" t="str">
        <f>IFERROR(__xludf.DUMMYFUNCTION("split(split(D14,""Instance_"", FALSE),"".mat"",FALSE)"),"280_3")</f>
        <v>280_3</v>
      </c>
      <c r="F14" s="41">
        <v>280.0</v>
      </c>
      <c r="G14" s="41">
        <v>70.0</v>
      </c>
      <c r="H14" s="41">
        <v>140.0</v>
      </c>
      <c r="I14" s="41">
        <v>0.81121</v>
      </c>
      <c r="J14" s="41">
        <v>20000.0</v>
      </c>
      <c r="K14" s="41">
        <v>10000.0</v>
      </c>
      <c r="L14" s="41">
        <v>3600.0</v>
      </c>
      <c r="M14" s="41">
        <v>1800.0</v>
      </c>
      <c r="N14" s="41">
        <v>30.0</v>
      </c>
      <c r="O14" s="40" t="s">
        <v>207</v>
      </c>
      <c r="P14" s="40" t="s">
        <v>208</v>
      </c>
      <c r="Q14" s="40" t="s">
        <v>209</v>
      </c>
      <c r="R14" s="40" t="s">
        <v>210</v>
      </c>
      <c r="S14" s="40" t="b">
        <v>0</v>
      </c>
      <c r="T14" s="40" t="s">
        <v>211</v>
      </c>
      <c r="U14" s="40" t="s">
        <v>212</v>
      </c>
      <c r="V14" s="41">
        <v>0.1</v>
      </c>
      <c r="W14" s="41">
        <v>0.9</v>
      </c>
      <c r="X14" s="41">
        <v>0.3</v>
      </c>
      <c r="Y14" s="41">
        <v>0.4</v>
      </c>
      <c r="Z14" s="40" t="b">
        <v>0</v>
      </c>
      <c r="AA14" s="40" t="b">
        <v>1</v>
      </c>
      <c r="AB14" s="40" t="b">
        <v>0</v>
      </c>
      <c r="AC14" s="40" t="b">
        <v>0</v>
      </c>
      <c r="AD14" s="41" t="s">
        <v>990</v>
      </c>
      <c r="AE14" s="41" t="s">
        <v>991</v>
      </c>
      <c r="AF14" s="41">
        <v>0.331380624</v>
      </c>
      <c r="AG14" s="41">
        <v>955.1061</v>
      </c>
      <c r="AH14" s="42">
        <v>5.62E83</v>
      </c>
      <c r="AI14" s="41">
        <v>-0.5915</v>
      </c>
      <c r="AJ14" s="47" t="s">
        <v>5690</v>
      </c>
      <c r="AK14" s="40" t="s">
        <v>5691</v>
      </c>
      <c r="AL14" s="41">
        <v>20000.0</v>
      </c>
      <c r="AM14" s="40" t="s">
        <v>216</v>
      </c>
      <c r="AN14" s="40" t="s">
        <v>1383</v>
      </c>
      <c r="AO14" s="40" t="s">
        <v>5643</v>
      </c>
      <c r="AP14" s="40" t="s">
        <v>5692</v>
      </c>
      <c r="AQ14" s="40" t="s">
        <v>5693</v>
      </c>
      <c r="AR14" s="47" t="s">
        <v>5694</v>
      </c>
      <c r="AS14" s="47" t="s">
        <v>5695</v>
      </c>
      <c r="AT14" s="42"/>
      <c r="AU14" s="42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</row>
    <row r="15">
      <c r="A15" s="41">
        <v>0.0</v>
      </c>
      <c r="B15" s="42">
        <v>1.67E9</v>
      </c>
      <c r="C15" s="42">
        <v>646507.0</v>
      </c>
      <c r="D15" s="40" t="s">
        <v>398</v>
      </c>
      <c r="E15" s="41" t="str">
        <f>IFERROR(__xludf.DUMMYFUNCTION("split(split(D15,""Instance_"", FALSE),"".mat"",FALSE)"),"280_3")</f>
        <v>280_3</v>
      </c>
      <c r="F15" s="41">
        <v>280.0</v>
      </c>
      <c r="G15" s="41">
        <v>70.0</v>
      </c>
      <c r="H15" s="41">
        <v>140.0</v>
      </c>
      <c r="I15" s="41">
        <v>0.81121</v>
      </c>
      <c r="J15" s="41">
        <v>20000.0</v>
      </c>
      <c r="K15" s="41">
        <v>10000.0</v>
      </c>
      <c r="L15" s="41">
        <v>3600.0</v>
      </c>
      <c r="M15" s="41">
        <v>1800.0</v>
      </c>
      <c r="N15" s="41">
        <v>30.0</v>
      </c>
      <c r="O15" s="40" t="s">
        <v>207</v>
      </c>
      <c r="P15" s="40" t="s">
        <v>208</v>
      </c>
      <c r="Q15" s="40" t="s">
        <v>209</v>
      </c>
      <c r="R15" s="40" t="s">
        <v>210</v>
      </c>
      <c r="S15" s="40" t="b">
        <v>0</v>
      </c>
      <c r="T15" s="40" t="s">
        <v>211</v>
      </c>
      <c r="U15" s="40" t="s">
        <v>212</v>
      </c>
      <c r="V15" s="41">
        <v>0.1</v>
      </c>
      <c r="W15" s="41">
        <v>0.9</v>
      </c>
      <c r="X15" s="41">
        <v>0.3</v>
      </c>
      <c r="Y15" s="41">
        <v>0.4</v>
      </c>
      <c r="Z15" s="40" t="b">
        <v>0</v>
      </c>
      <c r="AA15" s="40" t="b">
        <v>1</v>
      </c>
      <c r="AB15" s="40" t="b">
        <v>0</v>
      </c>
      <c r="AC15" s="40" t="b">
        <v>0</v>
      </c>
      <c r="AD15" s="41" t="s">
        <v>984</v>
      </c>
      <c r="AE15" s="41" t="s">
        <v>985</v>
      </c>
      <c r="AF15" s="41">
        <v>0.334651271</v>
      </c>
      <c r="AG15" s="41">
        <v>968.431</v>
      </c>
      <c r="AH15" s="42">
        <v>1.02E84</v>
      </c>
      <c r="AI15" s="41">
        <v>-0.58747</v>
      </c>
      <c r="AJ15" s="47" t="s">
        <v>5696</v>
      </c>
      <c r="AK15" s="40" t="s">
        <v>5697</v>
      </c>
      <c r="AL15" s="41">
        <v>20000.0</v>
      </c>
      <c r="AM15" s="40" t="s">
        <v>216</v>
      </c>
      <c r="AN15" s="40" t="s">
        <v>1383</v>
      </c>
      <c r="AO15" s="40" t="s">
        <v>5643</v>
      </c>
      <c r="AP15" s="40" t="s">
        <v>5698</v>
      </c>
      <c r="AQ15" s="40" t="s">
        <v>5699</v>
      </c>
      <c r="AR15" s="47" t="s">
        <v>5700</v>
      </c>
      <c r="AS15" s="47" t="s">
        <v>5701</v>
      </c>
      <c r="AT15" s="42"/>
      <c r="AU15" s="42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</row>
    <row r="16">
      <c r="A16" s="41">
        <v>0.0</v>
      </c>
      <c r="B16" s="42">
        <v>1.67E9</v>
      </c>
      <c r="C16" s="42">
        <v>115239.0</v>
      </c>
      <c r="D16" s="40" t="s">
        <v>912</v>
      </c>
      <c r="E16" s="41" t="str">
        <f>IFERROR(__xludf.DUMMYFUNCTION("split(split(D16,""Instance_"", FALSE),"".mat"",FALSE)"),"240_3")</f>
        <v>240_3</v>
      </c>
      <c r="F16" s="41">
        <v>240.0</v>
      </c>
      <c r="G16" s="41">
        <v>60.0</v>
      </c>
      <c r="H16" s="41">
        <v>120.0</v>
      </c>
      <c r="I16" s="41">
        <v>-0.74544</v>
      </c>
      <c r="J16" s="41">
        <v>20000.0</v>
      </c>
      <c r="K16" s="41">
        <v>10000.0</v>
      </c>
      <c r="L16" s="41">
        <v>3600.0</v>
      </c>
      <c r="M16" s="41">
        <v>1800.0</v>
      </c>
      <c r="N16" s="41">
        <v>30.0</v>
      </c>
      <c r="O16" s="40" t="s">
        <v>207</v>
      </c>
      <c r="P16" s="40" t="s">
        <v>208</v>
      </c>
      <c r="Q16" s="40" t="s">
        <v>209</v>
      </c>
      <c r="R16" s="40" t="s">
        <v>210</v>
      </c>
      <c r="S16" s="40" t="b">
        <v>0</v>
      </c>
      <c r="T16" s="40" t="s">
        <v>211</v>
      </c>
      <c r="U16" s="40" t="s">
        <v>212</v>
      </c>
      <c r="V16" s="41">
        <v>0.1</v>
      </c>
      <c r="W16" s="41">
        <v>0.9</v>
      </c>
      <c r="X16" s="41">
        <v>0.3</v>
      </c>
      <c r="Y16" s="41">
        <v>0.4</v>
      </c>
      <c r="Z16" s="40" t="b">
        <v>0</v>
      </c>
      <c r="AA16" s="40" t="b">
        <v>1</v>
      </c>
      <c r="AB16" s="40" t="b">
        <v>0</v>
      </c>
      <c r="AC16" s="40" t="b">
        <v>0</v>
      </c>
      <c r="AD16" s="41" t="s">
        <v>921</v>
      </c>
      <c r="AE16" s="41" t="s">
        <v>922</v>
      </c>
      <c r="AF16" s="41">
        <v>-1.163935071</v>
      </c>
      <c r="AG16" s="41">
        <v>429.2473</v>
      </c>
      <c r="AH16" s="42">
        <v>9.2E71</v>
      </c>
      <c r="AI16" s="41">
        <v>-0.56141</v>
      </c>
      <c r="AJ16" s="47" t="s">
        <v>5702</v>
      </c>
      <c r="AK16" s="40" t="s">
        <v>5703</v>
      </c>
      <c r="AL16" s="41">
        <v>20000.0</v>
      </c>
      <c r="AM16" s="40" t="s">
        <v>216</v>
      </c>
      <c r="AN16" s="40" t="s">
        <v>1383</v>
      </c>
      <c r="AO16" s="40" t="s">
        <v>5627</v>
      </c>
      <c r="AP16" s="40" t="s">
        <v>5704</v>
      </c>
      <c r="AQ16" s="40" t="s">
        <v>5705</v>
      </c>
      <c r="AR16" s="47" t="s">
        <v>5706</v>
      </c>
      <c r="AS16" s="42">
        <v>1.0E239</v>
      </c>
      <c r="AT16" s="42"/>
      <c r="AU16" s="42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</row>
    <row r="17">
      <c r="A17" s="41">
        <v>0.0</v>
      </c>
      <c r="B17" s="42">
        <v>1.67E9</v>
      </c>
      <c r="C17" s="42">
        <v>848004.0</v>
      </c>
      <c r="D17" s="40" t="s">
        <v>870</v>
      </c>
      <c r="E17" s="41" t="str">
        <f>IFERROR(__xludf.DUMMYFUNCTION("split(split(D17,""Instance_"", FALSE),"".mat"",FALSE)"),"240_1")</f>
        <v>240_1</v>
      </c>
      <c r="F17" s="41">
        <v>240.0</v>
      </c>
      <c r="G17" s="41">
        <v>60.0</v>
      </c>
      <c r="H17" s="41">
        <v>120.0</v>
      </c>
      <c r="I17" s="41">
        <v>-0.43271</v>
      </c>
      <c r="J17" s="41">
        <v>20000.0</v>
      </c>
      <c r="K17" s="41">
        <v>10000.0</v>
      </c>
      <c r="L17" s="41">
        <v>3600.0</v>
      </c>
      <c r="M17" s="41">
        <v>1800.0</v>
      </c>
      <c r="N17" s="41">
        <v>30.0</v>
      </c>
      <c r="O17" s="40" t="s">
        <v>207</v>
      </c>
      <c r="P17" s="40" t="s">
        <v>208</v>
      </c>
      <c r="Q17" s="40" t="s">
        <v>209</v>
      </c>
      <c r="R17" s="40" t="s">
        <v>210</v>
      </c>
      <c r="S17" s="40" t="b">
        <v>0</v>
      </c>
      <c r="T17" s="40" t="s">
        <v>211</v>
      </c>
      <c r="U17" s="40" t="s">
        <v>212</v>
      </c>
      <c r="V17" s="41">
        <v>0.1</v>
      </c>
      <c r="W17" s="41">
        <v>0.9</v>
      </c>
      <c r="X17" s="41">
        <v>0.3</v>
      </c>
      <c r="Y17" s="41">
        <v>0.4</v>
      </c>
      <c r="Z17" s="40" t="b">
        <v>0</v>
      </c>
      <c r="AA17" s="40" t="b">
        <v>1</v>
      </c>
      <c r="AB17" s="40" t="b">
        <v>0</v>
      </c>
      <c r="AC17" s="40" t="b">
        <v>0</v>
      </c>
      <c r="AD17" s="41" t="s">
        <v>871</v>
      </c>
      <c r="AE17" s="41" t="s">
        <v>872</v>
      </c>
      <c r="AF17" s="41">
        <v>-0.668148758</v>
      </c>
      <c r="AG17" s="41">
        <v>429.524</v>
      </c>
      <c r="AH17" s="42">
        <v>1.32E72</v>
      </c>
      <c r="AI17" s="41">
        <v>-0.5441</v>
      </c>
      <c r="AJ17" s="47" t="s">
        <v>5707</v>
      </c>
      <c r="AK17" s="40" t="s">
        <v>5708</v>
      </c>
      <c r="AL17" s="41">
        <v>20000.0</v>
      </c>
      <c r="AM17" s="40" t="s">
        <v>216</v>
      </c>
      <c r="AN17" s="40" t="s">
        <v>1383</v>
      </c>
      <c r="AO17" s="40" t="s">
        <v>5627</v>
      </c>
      <c r="AP17" s="40" t="s">
        <v>5709</v>
      </c>
      <c r="AQ17" s="40" t="s">
        <v>5710</v>
      </c>
      <c r="AR17" s="47" t="s">
        <v>5711</v>
      </c>
      <c r="AS17" s="42">
        <v>1.0E239</v>
      </c>
      <c r="AT17" s="42"/>
      <c r="AU17" s="42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</row>
    <row r="18">
      <c r="A18" s="41">
        <v>0.0</v>
      </c>
      <c r="B18" s="42">
        <v>1.67E9</v>
      </c>
      <c r="C18" s="42">
        <v>238962.0</v>
      </c>
      <c r="D18" s="40" t="s">
        <v>398</v>
      </c>
      <c r="E18" s="41" t="str">
        <f>IFERROR(__xludf.DUMMYFUNCTION("split(split(D18,""Instance_"", FALSE),"".mat"",FALSE)"),"280_3")</f>
        <v>280_3</v>
      </c>
      <c r="F18" s="41">
        <v>280.0</v>
      </c>
      <c r="G18" s="41">
        <v>70.0</v>
      </c>
      <c r="H18" s="41">
        <v>140.0</v>
      </c>
      <c r="I18" s="41">
        <v>0.81121</v>
      </c>
      <c r="J18" s="41">
        <v>20000.0</v>
      </c>
      <c r="K18" s="41">
        <v>10000.0</v>
      </c>
      <c r="L18" s="41">
        <v>3600.0</v>
      </c>
      <c r="M18" s="41">
        <v>1800.0</v>
      </c>
      <c r="N18" s="41">
        <v>30.0</v>
      </c>
      <c r="O18" s="40" t="s">
        <v>207</v>
      </c>
      <c r="P18" s="40" t="s">
        <v>208</v>
      </c>
      <c r="Q18" s="40" t="s">
        <v>209</v>
      </c>
      <c r="R18" s="40" t="s">
        <v>210</v>
      </c>
      <c r="S18" s="40" t="b">
        <v>0</v>
      </c>
      <c r="T18" s="40" t="s">
        <v>211</v>
      </c>
      <c r="U18" s="40" t="s">
        <v>212</v>
      </c>
      <c r="V18" s="41">
        <v>0.1</v>
      </c>
      <c r="W18" s="41">
        <v>0.9</v>
      </c>
      <c r="X18" s="41">
        <v>0.3</v>
      </c>
      <c r="Y18" s="41">
        <v>0.4</v>
      </c>
      <c r="Z18" s="40" t="b">
        <v>0</v>
      </c>
      <c r="AA18" s="40" t="b">
        <v>1</v>
      </c>
      <c r="AB18" s="40" t="b">
        <v>0</v>
      </c>
      <c r="AC18" s="40" t="b">
        <v>0</v>
      </c>
      <c r="AD18" s="41" t="s">
        <v>986</v>
      </c>
      <c r="AE18" s="41" t="s">
        <v>987</v>
      </c>
      <c r="AF18" s="41">
        <v>0.369947338</v>
      </c>
      <c r="AG18" s="41">
        <v>944.6642</v>
      </c>
      <c r="AH18" s="42">
        <v>9.59E83</v>
      </c>
      <c r="AI18" s="41">
        <v>-0.54396</v>
      </c>
      <c r="AJ18" s="47" t="s">
        <v>5712</v>
      </c>
      <c r="AK18" s="40" t="s">
        <v>5713</v>
      </c>
      <c r="AL18" s="41">
        <v>20000.0</v>
      </c>
      <c r="AM18" s="40" t="s">
        <v>216</v>
      </c>
      <c r="AN18" s="40" t="s">
        <v>1383</v>
      </c>
      <c r="AO18" s="40" t="s">
        <v>5643</v>
      </c>
      <c r="AP18" s="40" t="s">
        <v>5714</v>
      </c>
      <c r="AQ18" s="40" t="s">
        <v>5715</v>
      </c>
      <c r="AR18" s="47" t="s">
        <v>5716</v>
      </c>
      <c r="AS18" s="47" t="s">
        <v>5717</v>
      </c>
      <c r="AT18" s="42"/>
      <c r="AU18" s="42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</row>
    <row r="19">
      <c r="A19" s="41">
        <v>0.0</v>
      </c>
      <c r="B19" s="42">
        <v>1.67E9</v>
      </c>
      <c r="C19" s="42">
        <v>247620.0</v>
      </c>
      <c r="D19" s="40" t="s">
        <v>307</v>
      </c>
      <c r="E19" s="41" t="str">
        <f>IFERROR(__xludf.DUMMYFUNCTION("split(split(D19,""Instance_"", FALSE),"".mat"",FALSE)"),"280_2")</f>
        <v>280_2</v>
      </c>
      <c r="F19" s="41">
        <v>280.0</v>
      </c>
      <c r="G19" s="41">
        <v>70.0</v>
      </c>
      <c r="H19" s="41">
        <v>140.0</v>
      </c>
      <c r="I19" s="41">
        <v>1.192917</v>
      </c>
      <c r="J19" s="41">
        <v>20000.0</v>
      </c>
      <c r="K19" s="41">
        <v>10000.0</v>
      </c>
      <c r="L19" s="41">
        <v>3600.0</v>
      </c>
      <c r="M19" s="41">
        <v>1800.0</v>
      </c>
      <c r="N19" s="41">
        <v>30.0</v>
      </c>
      <c r="O19" s="40" t="s">
        <v>207</v>
      </c>
      <c r="P19" s="40" t="s">
        <v>208</v>
      </c>
      <c r="Q19" s="40" t="s">
        <v>209</v>
      </c>
      <c r="R19" s="40" t="s">
        <v>210</v>
      </c>
      <c r="S19" s="40" t="b">
        <v>0</v>
      </c>
      <c r="T19" s="40" t="s">
        <v>211</v>
      </c>
      <c r="U19" s="40" t="s">
        <v>212</v>
      </c>
      <c r="V19" s="41">
        <v>0.1</v>
      </c>
      <c r="W19" s="41">
        <v>0.9</v>
      </c>
      <c r="X19" s="41">
        <v>0.3</v>
      </c>
      <c r="Y19" s="41">
        <v>0.4</v>
      </c>
      <c r="Z19" s="40" t="b">
        <v>0</v>
      </c>
      <c r="AA19" s="40" t="b">
        <v>1</v>
      </c>
      <c r="AB19" s="40" t="b">
        <v>0</v>
      </c>
      <c r="AC19" s="40" t="b">
        <v>0</v>
      </c>
      <c r="AD19" s="41" t="s">
        <v>958</v>
      </c>
      <c r="AE19" s="41" t="s">
        <v>959</v>
      </c>
      <c r="AF19" s="41">
        <v>0.577054846</v>
      </c>
      <c r="AG19" s="41">
        <v>958.3825</v>
      </c>
      <c r="AH19" s="42">
        <v>1.51E84</v>
      </c>
      <c r="AI19" s="41">
        <v>-0.51627</v>
      </c>
      <c r="AJ19" s="47" t="s">
        <v>5718</v>
      </c>
      <c r="AK19" s="40" t="s">
        <v>5719</v>
      </c>
      <c r="AL19" s="41">
        <v>20000.0</v>
      </c>
      <c r="AM19" s="40" t="s">
        <v>216</v>
      </c>
      <c r="AN19" s="40" t="s">
        <v>1383</v>
      </c>
      <c r="AO19" s="40" t="s">
        <v>5643</v>
      </c>
      <c r="AP19" s="40" t="s">
        <v>5720</v>
      </c>
      <c r="AQ19" s="40" t="s">
        <v>5721</v>
      </c>
      <c r="AR19" s="47" t="s">
        <v>5722</v>
      </c>
      <c r="AS19" s="47" t="s">
        <v>5723</v>
      </c>
      <c r="AT19" s="42"/>
      <c r="AU19" s="42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</row>
    <row r="20">
      <c r="A20" s="41">
        <v>0.0</v>
      </c>
      <c r="B20" s="42">
        <v>1.67E9</v>
      </c>
      <c r="C20" s="42">
        <v>248501.0</v>
      </c>
      <c r="D20" s="40" t="s">
        <v>206</v>
      </c>
      <c r="E20" s="41" t="str">
        <f>IFERROR(__xludf.DUMMYFUNCTION("split(split(D20,""Instance_"", FALSE),"".mat"",FALSE)"),"280_1")</f>
        <v>280_1</v>
      </c>
      <c r="F20" s="41">
        <v>280.0</v>
      </c>
      <c r="G20" s="41">
        <v>70.0</v>
      </c>
      <c r="H20" s="41">
        <v>140.0</v>
      </c>
      <c r="I20" s="41">
        <v>1.467885</v>
      </c>
      <c r="J20" s="41">
        <v>20000.0</v>
      </c>
      <c r="K20" s="41">
        <v>10000.0</v>
      </c>
      <c r="L20" s="41">
        <v>3600.0</v>
      </c>
      <c r="M20" s="41">
        <v>1800.0</v>
      </c>
      <c r="N20" s="41">
        <v>30.0</v>
      </c>
      <c r="O20" s="40" t="s">
        <v>207</v>
      </c>
      <c r="P20" s="40" t="s">
        <v>208</v>
      </c>
      <c r="Q20" s="40" t="s">
        <v>209</v>
      </c>
      <c r="R20" s="40" t="s">
        <v>210</v>
      </c>
      <c r="S20" s="40" t="b">
        <v>0</v>
      </c>
      <c r="T20" s="40" t="s">
        <v>211</v>
      </c>
      <c r="U20" s="40" t="s">
        <v>212</v>
      </c>
      <c r="V20" s="41">
        <v>0.1</v>
      </c>
      <c r="W20" s="41">
        <v>0.9</v>
      </c>
      <c r="X20" s="41">
        <v>0.3</v>
      </c>
      <c r="Y20" s="41">
        <v>0.4</v>
      </c>
      <c r="Z20" s="40" t="b">
        <v>0</v>
      </c>
      <c r="AA20" s="40" t="b">
        <v>1</v>
      </c>
      <c r="AB20" s="40" t="b">
        <v>0</v>
      </c>
      <c r="AC20" s="40" t="b">
        <v>0</v>
      </c>
      <c r="AD20" s="41" t="s">
        <v>950</v>
      </c>
      <c r="AE20" s="41" t="s">
        <v>951</v>
      </c>
      <c r="AF20" s="41">
        <v>0.731701249</v>
      </c>
      <c r="AG20" s="41">
        <v>969.3425</v>
      </c>
      <c r="AH20" s="42">
        <v>5.94E83</v>
      </c>
      <c r="AI20" s="41">
        <v>-0.50153</v>
      </c>
      <c r="AJ20" s="47" t="s">
        <v>5724</v>
      </c>
      <c r="AK20" s="40" t="s">
        <v>5725</v>
      </c>
      <c r="AL20" s="41">
        <v>20000.0</v>
      </c>
      <c r="AM20" s="40" t="s">
        <v>216</v>
      </c>
      <c r="AN20" s="40" t="s">
        <v>1383</v>
      </c>
      <c r="AO20" s="40" t="s">
        <v>5643</v>
      </c>
      <c r="AP20" s="40" t="s">
        <v>5726</v>
      </c>
      <c r="AQ20" s="40" t="s">
        <v>5727</v>
      </c>
      <c r="AR20" s="47" t="s">
        <v>5728</v>
      </c>
      <c r="AS20" s="47" t="s">
        <v>5729</v>
      </c>
      <c r="AT20" s="42"/>
      <c r="AU20" s="42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</row>
    <row r="21">
      <c r="A21" s="41">
        <v>0.0</v>
      </c>
      <c r="B21" s="42">
        <v>1.67E9</v>
      </c>
      <c r="C21" s="42">
        <v>207728.0</v>
      </c>
      <c r="D21" s="40" t="s">
        <v>398</v>
      </c>
      <c r="E21" s="41" t="str">
        <f>IFERROR(__xludf.DUMMYFUNCTION("split(split(D21,""Instance_"", FALSE),"".mat"",FALSE)"),"280_3")</f>
        <v>280_3</v>
      </c>
      <c r="F21" s="41">
        <v>280.0</v>
      </c>
      <c r="G21" s="41">
        <v>70.0</v>
      </c>
      <c r="H21" s="41">
        <v>140.0</v>
      </c>
      <c r="I21" s="41">
        <v>0.81121</v>
      </c>
      <c r="J21" s="41">
        <v>20000.0</v>
      </c>
      <c r="K21" s="41">
        <v>10000.0</v>
      </c>
      <c r="L21" s="41">
        <v>3600.0</v>
      </c>
      <c r="M21" s="41">
        <v>1800.0</v>
      </c>
      <c r="N21" s="41">
        <v>30.0</v>
      </c>
      <c r="O21" s="40" t="s">
        <v>207</v>
      </c>
      <c r="P21" s="40" t="s">
        <v>208</v>
      </c>
      <c r="Q21" s="40" t="s">
        <v>209</v>
      </c>
      <c r="R21" s="40" t="s">
        <v>210</v>
      </c>
      <c r="S21" s="40" t="b">
        <v>0</v>
      </c>
      <c r="T21" s="40" t="s">
        <v>211</v>
      </c>
      <c r="U21" s="40" t="s">
        <v>212</v>
      </c>
      <c r="V21" s="41">
        <v>0.1</v>
      </c>
      <c r="W21" s="41">
        <v>0.9</v>
      </c>
      <c r="X21" s="41">
        <v>0.3</v>
      </c>
      <c r="Y21" s="41">
        <v>0.4</v>
      </c>
      <c r="Z21" s="40" t="b">
        <v>0</v>
      </c>
      <c r="AA21" s="40" t="b">
        <v>1</v>
      </c>
      <c r="AB21" s="40" t="b">
        <v>0</v>
      </c>
      <c r="AC21" s="40" t="b">
        <v>0</v>
      </c>
      <c r="AD21" s="41" t="s">
        <v>980</v>
      </c>
      <c r="AE21" s="41" t="s">
        <v>981</v>
      </c>
      <c r="AF21" s="41">
        <v>0.408429055</v>
      </c>
      <c r="AG21" s="41">
        <v>966.995</v>
      </c>
      <c r="AH21" s="42">
        <v>1.78E83</v>
      </c>
      <c r="AI21" s="41">
        <v>-0.49652</v>
      </c>
      <c r="AJ21" s="47" t="s">
        <v>5730</v>
      </c>
      <c r="AK21" s="40" t="s">
        <v>5731</v>
      </c>
      <c r="AL21" s="41">
        <v>20000.0</v>
      </c>
      <c r="AM21" s="40" t="s">
        <v>216</v>
      </c>
      <c r="AN21" s="40" t="s">
        <v>1383</v>
      </c>
      <c r="AO21" s="40" t="s">
        <v>5643</v>
      </c>
      <c r="AP21" s="40" t="s">
        <v>5732</v>
      </c>
      <c r="AQ21" s="40" t="s">
        <v>5733</v>
      </c>
      <c r="AR21" s="47" t="s">
        <v>5734</v>
      </c>
      <c r="AS21" s="47" t="s">
        <v>5735</v>
      </c>
      <c r="AT21" s="42"/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</row>
    <row r="22">
      <c r="A22" s="41">
        <v>0.0</v>
      </c>
      <c r="B22" s="42">
        <v>1.67E9</v>
      </c>
      <c r="C22" s="42">
        <v>523036.0</v>
      </c>
      <c r="D22" s="40" t="s">
        <v>398</v>
      </c>
      <c r="E22" s="41" t="str">
        <f>IFERROR(__xludf.DUMMYFUNCTION("split(split(D22,""Instance_"", FALSE),"".mat"",FALSE)"),"280_3")</f>
        <v>280_3</v>
      </c>
      <c r="F22" s="41">
        <v>280.0</v>
      </c>
      <c r="G22" s="41">
        <v>70.0</v>
      </c>
      <c r="H22" s="41">
        <v>140.0</v>
      </c>
      <c r="I22" s="41">
        <v>0.81121</v>
      </c>
      <c r="J22" s="41">
        <v>20000.0</v>
      </c>
      <c r="K22" s="41">
        <v>10000.0</v>
      </c>
      <c r="L22" s="41">
        <v>3600.0</v>
      </c>
      <c r="M22" s="41">
        <v>1800.0</v>
      </c>
      <c r="N22" s="41">
        <v>30.0</v>
      </c>
      <c r="O22" s="40" t="s">
        <v>207</v>
      </c>
      <c r="P22" s="40" t="s">
        <v>208</v>
      </c>
      <c r="Q22" s="40" t="s">
        <v>209</v>
      </c>
      <c r="R22" s="40" t="s">
        <v>210</v>
      </c>
      <c r="S22" s="40" t="b">
        <v>0</v>
      </c>
      <c r="T22" s="40" t="s">
        <v>211</v>
      </c>
      <c r="U22" s="40" t="s">
        <v>212</v>
      </c>
      <c r="V22" s="41">
        <v>0.1</v>
      </c>
      <c r="W22" s="41">
        <v>0.9</v>
      </c>
      <c r="X22" s="41">
        <v>0.3</v>
      </c>
      <c r="Y22" s="41">
        <v>0.4</v>
      </c>
      <c r="Z22" s="40" t="b">
        <v>0</v>
      </c>
      <c r="AA22" s="40" t="b">
        <v>1</v>
      </c>
      <c r="AB22" s="40" t="b">
        <v>0</v>
      </c>
      <c r="AC22" s="40" t="b">
        <v>0</v>
      </c>
      <c r="AD22" s="41" t="s">
        <v>972</v>
      </c>
      <c r="AE22" s="41" t="s">
        <v>973</v>
      </c>
      <c r="AF22" s="41">
        <v>0.413620826</v>
      </c>
      <c r="AG22" s="41">
        <v>958.9254</v>
      </c>
      <c r="AH22" s="42">
        <v>1.2E84</v>
      </c>
      <c r="AI22" s="41">
        <v>-0.49012</v>
      </c>
      <c r="AJ22" s="47" t="s">
        <v>5736</v>
      </c>
      <c r="AK22" s="40" t="s">
        <v>5737</v>
      </c>
      <c r="AL22" s="41">
        <v>20000.0</v>
      </c>
      <c r="AM22" s="40" t="s">
        <v>216</v>
      </c>
      <c r="AN22" s="40" t="s">
        <v>1383</v>
      </c>
      <c r="AO22" s="40" t="s">
        <v>5643</v>
      </c>
      <c r="AP22" s="40" t="s">
        <v>5738</v>
      </c>
      <c r="AQ22" s="40" t="s">
        <v>5739</v>
      </c>
      <c r="AR22" s="47" t="s">
        <v>5740</v>
      </c>
      <c r="AS22" s="47" t="s">
        <v>5741</v>
      </c>
      <c r="AT22" s="42"/>
      <c r="AU22" s="42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</row>
    <row r="23">
      <c r="A23" s="41">
        <v>0.0</v>
      </c>
      <c r="B23" s="42">
        <v>1.67E9</v>
      </c>
      <c r="C23" s="42">
        <v>860901.0</v>
      </c>
      <c r="D23" s="40" t="s">
        <v>398</v>
      </c>
      <c r="E23" s="41" t="str">
        <f>IFERROR(__xludf.DUMMYFUNCTION("split(split(D23,""Instance_"", FALSE),"".mat"",FALSE)"),"280_3")</f>
        <v>280_3</v>
      </c>
      <c r="F23" s="41">
        <v>280.0</v>
      </c>
      <c r="G23" s="41">
        <v>70.0</v>
      </c>
      <c r="H23" s="41">
        <v>140.0</v>
      </c>
      <c r="I23" s="41">
        <v>0.81121</v>
      </c>
      <c r="J23" s="41">
        <v>20000.0</v>
      </c>
      <c r="K23" s="41">
        <v>10000.0</v>
      </c>
      <c r="L23" s="41">
        <v>3600.0</v>
      </c>
      <c r="M23" s="41">
        <v>1800.0</v>
      </c>
      <c r="N23" s="41">
        <v>30.0</v>
      </c>
      <c r="O23" s="40" t="s">
        <v>207</v>
      </c>
      <c r="P23" s="40" t="s">
        <v>208</v>
      </c>
      <c r="Q23" s="40" t="s">
        <v>209</v>
      </c>
      <c r="R23" s="40" t="s">
        <v>210</v>
      </c>
      <c r="S23" s="40" t="b">
        <v>0</v>
      </c>
      <c r="T23" s="40" t="s">
        <v>211</v>
      </c>
      <c r="U23" s="40" t="s">
        <v>212</v>
      </c>
      <c r="V23" s="41">
        <v>0.1</v>
      </c>
      <c r="W23" s="41">
        <v>0.9</v>
      </c>
      <c r="X23" s="41">
        <v>0.3</v>
      </c>
      <c r="Y23" s="41">
        <v>0.4</v>
      </c>
      <c r="Z23" s="40" t="b">
        <v>0</v>
      </c>
      <c r="AA23" s="40" t="b">
        <v>1</v>
      </c>
      <c r="AB23" s="40" t="b">
        <v>0</v>
      </c>
      <c r="AC23" s="40" t="b">
        <v>0</v>
      </c>
      <c r="AD23" s="41" t="s">
        <v>988</v>
      </c>
      <c r="AE23" s="41" t="s">
        <v>989</v>
      </c>
      <c r="AF23" s="41">
        <v>0.413734106</v>
      </c>
      <c r="AG23" s="41">
        <v>974.612</v>
      </c>
      <c r="AH23" s="42">
        <v>1.12E84</v>
      </c>
      <c r="AI23" s="41">
        <v>-0.48998</v>
      </c>
      <c r="AJ23" s="47" t="s">
        <v>5742</v>
      </c>
      <c r="AK23" s="40" t="s">
        <v>5743</v>
      </c>
      <c r="AL23" s="41">
        <v>20000.0</v>
      </c>
      <c r="AM23" s="40" t="s">
        <v>216</v>
      </c>
      <c r="AN23" s="40" t="s">
        <v>1383</v>
      </c>
      <c r="AO23" s="40" t="s">
        <v>5643</v>
      </c>
      <c r="AP23" s="40" t="s">
        <v>5744</v>
      </c>
      <c r="AQ23" s="40" t="s">
        <v>5745</v>
      </c>
      <c r="AR23" s="47" t="s">
        <v>5746</v>
      </c>
      <c r="AS23" s="47" t="s">
        <v>5747</v>
      </c>
      <c r="AT23" s="42"/>
      <c r="AU23" s="42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</row>
    <row r="24">
      <c r="A24" s="41">
        <v>0.0</v>
      </c>
      <c r="B24" s="42">
        <v>1.67E9</v>
      </c>
      <c r="C24" s="42">
        <v>179184.0</v>
      </c>
      <c r="D24" s="40" t="s">
        <v>206</v>
      </c>
      <c r="E24" s="41" t="str">
        <f>IFERROR(__xludf.DUMMYFUNCTION("split(split(D24,""Instance_"", FALSE),"".mat"",FALSE)"),"280_1")</f>
        <v>280_1</v>
      </c>
      <c r="F24" s="41">
        <v>280.0</v>
      </c>
      <c r="G24" s="41">
        <v>70.0</v>
      </c>
      <c r="H24" s="41">
        <v>140.0</v>
      </c>
      <c r="I24" s="41">
        <v>1.467885</v>
      </c>
      <c r="J24" s="41">
        <v>20000.0</v>
      </c>
      <c r="K24" s="41">
        <v>10000.0</v>
      </c>
      <c r="L24" s="41">
        <v>3600.0</v>
      </c>
      <c r="M24" s="41">
        <v>1800.0</v>
      </c>
      <c r="N24" s="41">
        <v>30.0</v>
      </c>
      <c r="O24" s="40" t="s">
        <v>207</v>
      </c>
      <c r="P24" s="40" t="s">
        <v>208</v>
      </c>
      <c r="Q24" s="40" t="s">
        <v>209</v>
      </c>
      <c r="R24" s="40" t="s">
        <v>210</v>
      </c>
      <c r="S24" s="40" t="b">
        <v>0</v>
      </c>
      <c r="T24" s="40" t="s">
        <v>211</v>
      </c>
      <c r="U24" s="40" t="s">
        <v>212</v>
      </c>
      <c r="V24" s="41">
        <v>0.1</v>
      </c>
      <c r="W24" s="41">
        <v>0.9</v>
      </c>
      <c r="X24" s="41">
        <v>0.3</v>
      </c>
      <c r="Y24" s="41">
        <v>0.4</v>
      </c>
      <c r="Z24" s="40" t="b">
        <v>0</v>
      </c>
      <c r="AA24" s="40" t="b">
        <v>1</v>
      </c>
      <c r="AB24" s="40" t="b">
        <v>0</v>
      </c>
      <c r="AC24" s="40" t="b">
        <v>0</v>
      </c>
      <c r="AD24" s="41" t="s">
        <v>936</v>
      </c>
      <c r="AE24" s="41" t="s">
        <v>937</v>
      </c>
      <c r="AF24" s="41">
        <v>0.843112988</v>
      </c>
      <c r="AG24" s="41">
        <v>954.9163</v>
      </c>
      <c r="AH24" s="42">
        <v>9.37E83</v>
      </c>
      <c r="AI24" s="41">
        <v>-0.42563</v>
      </c>
      <c r="AJ24" s="47" t="s">
        <v>5748</v>
      </c>
      <c r="AK24" s="40" t="s">
        <v>5749</v>
      </c>
      <c r="AL24" s="41">
        <v>20000.0</v>
      </c>
      <c r="AM24" s="40" t="s">
        <v>216</v>
      </c>
      <c r="AN24" s="40" t="s">
        <v>1383</v>
      </c>
      <c r="AO24" s="40" t="s">
        <v>5643</v>
      </c>
      <c r="AP24" s="40" t="s">
        <v>5750</v>
      </c>
      <c r="AQ24" s="40" t="s">
        <v>5751</v>
      </c>
      <c r="AR24" s="47" t="s">
        <v>5752</v>
      </c>
      <c r="AS24" s="47" t="s">
        <v>5753</v>
      </c>
      <c r="AT24" s="42"/>
      <c r="AU24" s="42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</row>
    <row r="25">
      <c r="A25" s="41">
        <v>0.0</v>
      </c>
      <c r="B25" s="42">
        <v>1.67E9</v>
      </c>
      <c r="C25" s="42">
        <v>281081.0</v>
      </c>
      <c r="D25" s="40" t="s">
        <v>398</v>
      </c>
      <c r="E25" s="41" t="str">
        <f>IFERROR(__xludf.DUMMYFUNCTION("split(split(D25,""Instance_"", FALSE),"".mat"",FALSE)"),"280_3")</f>
        <v>280_3</v>
      </c>
      <c r="F25" s="41">
        <v>280.0</v>
      </c>
      <c r="G25" s="41">
        <v>70.0</v>
      </c>
      <c r="H25" s="41">
        <v>140.0</v>
      </c>
      <c r="I25" s="41">
        <v>0.81121</v>
      </c>
      <c r="J25" s="41">
        <v>20000.0</v>
      </c>
      <c r="K25" s="41">
        <v>10000.0</v>
      </c>
      <c r="L25" s="41">
        <v>3600.0</v>
      </c>
      <c r="M25" s="41">
        <v>1800.0</v>
      </c>
      <c r="N25" s="41">
        <v>30.0</v>
      </c>
      <c r="O25" s="40" t="s">
        <v>207</v>
      </c>
      <c r="P25" s="40" t="s">
        <v>208</v>
      </c>
      <c r="Q25" s="40" t="s">
        <v>209</v>
      </c>
      <c r="R25" s="40" t="s">
        <v>210</v>
      </c>
      <c r="S25" s="40" t="b">
        <v>0</v>
      </c>
      <c r="T25" s="40" t="s">
        <v>211</v>
      </c>
      <c r="U25" s="40" t="s">
        <v>212</v>
      </c>
      <c r="V25" s="41">
        <v>0.1</v>
      </c>
      <c r="W25" s="41">
        <v>0.9</v>
      </c>
      <c r="X25" s="41">
        <v>0.3</v>
      </c>
      <c r="Y25" s="41">
        <v>0.4</v>
      </c>
      <c r="Z25" s="40" t="b">
        <v>0</v>
      </c>
      <c r="AA25" s="40" t="b">
        <v>1</v>
      </c>
      <c r="AB25" s="40" t="b">
        <v>0</v>
      </c>
      <c r="AC25" s="40" t="b">
        <v>0</v>
      </c>
      <c r="AD25" s="41" t="s">
        <v>978</v>
      </c>
      <c r="AE25" s="41" t="s">
        <v>979</v>
      </c>
      <c r="AF25" s="41">
        <v>0.473626863</v>
      </c>
      <c r="AG25" s="41">
        <v>966.9638</v>
      </c>
      <c r="AH25" s="42">
        <v>1.4E83</v>
      </c>
      <c r="AI25" s="41">
        <v>-0.41615</v>
      </c>
      <c r="AJ25" s="47" t="s">
        <v>5754</v>
      </c>
      <c r="AK25" s="40" t="s">
        <v>5755</v>
      </c>
      <c r="AL25" s="41">
        <v>20000.0</v>
      </c>
      <c r="AM25" s="40" t="s">
        <v>216</v>
      </c>
      <c r="AN25" s="40" t="s">
        <v>1383</v>
      </c>
      <c r="AO25" s="40" t="s">
        <v>5643</v>
      </c>
      <c r="AP25" s="40" t="s">
        <v>5756</v>
      </c>
      <c r="AQ25" s="40" t="s">
        <v>5757</v>
      </c>
      <c r="AR25" s="47" t="s">
        <v>5758</v>
      </c>
      <c r="AS25" s="47" t="s">
        <v>5759</v>
      </c>
      <c r="AT25" s="42"/>
      <c r="AU25" s="42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</row>
    <row r="26">
      <c r="A26" s="41">
        <v>0.0</v>
      </c>
      <c r="B26" s="42">
        <v>1.67E9</v>
      </c>
      <c r="C26" s="42">
        <v>136796.0</v>
      </c>
      <c r="D26" s="40" t="s">
        <v>206</v>
      </c>
      <c r="E26" s="41" t="str">
        <f>IFERROR(__xludf.DUMMYFUNCTION("split(split(D26,""Instance_"", FALSE),"".mat"",FALSE)"),"280_1")</f>
        <v>280_1</v>
      </c>
      <c r="F26" s="41">
        <v>280.0</v>
      </c>
      <c r="G26" s="41">
        <v>70.0</v>
      </c>
      <c r="H26" s="41">
        <v>140.0</v>
      </c>
      <c r="I26" s="41">
        <v>1.467885</v>
      </c>
      <c r="J26" s="41">
        <v>20000.0</v>
      </c>
      <c r="K26" s="41">
        <v>10000.0</v>
      </c>
      <c r="L26" s="41">
        <v>3600.0</v>
      </c>
      <c r="M26" s="41">
        <v>1800.0</v>
      </c>
      <c r="N26" s="41">
        <v>30.0</v>
      </c>
      <c r="O26" s="40" t="s">
        <v>207</v>
      </c>
      <c r="P26" s="40" t="s">
        <v>208</v>
      </c>
      <c r="Q26" s="40" t="s">
        <v>209</v>
      </c>
      <c r="R26" s="40" t="s">
        <v>210</v>
      </c>
      <c r="S26" s="40" t="b">
        <v>0</v>
      </c>
      <c r="T26" s="40" t="s">
        <v>211</v>
      </c>
      <c r="U26" s="40" t="s">
        <v>212</v>
      </c>
      <c r="V26" s="41">
        <v>0.1</v>
      </c>
      <c r="W26" s="41">
        <v>0.9</v>
      </c>
      <c r="X26" s="41">
        <v>0.3</v>
      </c>
      <c r="Y26" s="41">
        <v>0.4</v>
      </c>
      <c r="Z26" s="40" t="b">
        <v>0</v>
      </c>
      <c r="AA26" s="40" t="b">
        <v>1</v>
      </c>
      <c r="AB26" s="40" t="b">
        <v>0</v>
      </c>
      <c r="AC26" s="40" t="b">
        <v>0</v>
      </c>
      <c r="AD26" s="41" t="s">
        <v>938</v>
      </c>
      <c r="AE26" s="41" t="s">
        <v>939</v>
      </c>
      <c r="AF26" s="41">
        <v>0.867134391</v>
      </c>
      <c r="AG26" s="41">
        <v>953.4989</v>
      </c>
      <c r="AH26" s="42">
        <v>9.05E83</v>
      </c>
      <c r="AI26" s="41">
        <v>-0.40926</v>
      </c>
      <c r="AJ26" s="47" t="s">
        <v>5760</v>
      </c>
      <c r="AK26" s="40" t="s">
        <v>5761</v>
      </c>
      <c r="AL26" s="41">
        <v>20000.0</v>
      </c>
      <c r="AM26" s="40" t="s">
        <v>216</v>
      </c>
      <c r="AN26" s="40" t="s">
        <v>1383</v>
      </c>
      <c r="AO26" s="40" t="s">
        <v>5643</v>
      </c>
      <c r="AP26" s="40" t="s">
        <v>5762</v>
      </c>
      <c r="AQ26" s="40" t="s">
        <v>5763</v>
      </c>
      <c r="AR26" s="47" t="s">
        <v>5764</v>
      </c>
      <c r="AS26" s="47" t="s">
        <v>5765</v>
      </c>
      <c r="AT26" s="42"/>
      <c r="AU26" s="42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</row>
    <row r="27">
      <c r="A27" s="41">
        <v>0.0</v>
      </c>
      <c r="B27" s="42">
        <v>1.67E9</v>
      </c>
      <c r="C27" s="42">
        <v>714407.0</v>
      </c>
      <c r="D27" s="40" t="s">
        <v>891</v>
      </c>
      <c r="E27" s="41" t="str">
        <f>IFERROR(__xludf.DUMMYFUNCTION("split(split(D27,""Instance_"", FALSE),"".mat"",FALSE)"),"240_2")</f>
        <v>240_2</v>
      </c>
      <c r="F27" s="41">
        <v>240.0</v>
      </c>
      <c r="G27" s="41">
        <v>60.0</v>
      </c>
      <c r="H27" s="41">
        <v>120.0</v>
      </c>
      <c r="I27" s="41">
        <v>-0.65246</v>
      </c>
      <c r="J27" s="41">
        <v>20000.0</v>
      </c>
      <c r="K27" s="41">
        <v>10000.0</v>
      </c>
      <c r="L27" s="41">
        <v>3600.0</v>
      </c>
      <c r="M27" s="41">
        <v>1800.0</v>
      </c>
      <c r="N27" s="41">
        <v>30.0</v>
      </c>
      <c r="O27" s="40" t="s">
        <v>207</v>
      </c>
      <c r="P27" s="40" t="s">
        <v>208</v>
      </c>
      <c r="Q27" s="40" t="s">
        <v>209</v>
      </c>
      <c r="R27" s="40" t="s">
        <v>210</v>
      </c>
      <c r="S27" s="40" t="b">
        <v>0</v>
      </c>
      <c r="T27" s="40" t="s">
        <v>211</v>
      </c>
      <c r="U27" s="40" t="s">
        <v>212</v>
      </c>
      <c r="V27" s="41">
        <v>0.1</v>
      </c>
      <c r="W27" s="41">
        <v>0.9</v>
      </c>
      <c r="X27" s="41">
        <v>0.3</v>
      </c>
      <c r="Y27" s="41">
        <v>0.4</v>
      </c>
      <c r="Z27" s="40" t="b">
        <v>0</v>
      </c>
      <c r="AA27" s="40" t="b">
        <v>1</v>
      </c>
      <c r="AB27" s="40" t="b">
        <v>0</v>
      </c>
      <c r="AC27" s="40" t="b">
        <v>0</v>
      </c>
      <c r="AD27" s="41" t="s">
        <v>902</v>
      </c>
      <c r="AE27" s="41" t="s">
        <v>903</v>
      </c>
      <c r="AF27" s="41">
        <v>-0.896253278</v>
      </c>
      <c r="AG27" s="41">
        <v>435.2915</v>
      </c>
      <c r="AH27" s="42">
        <v>1.28E72</v>
      </c>
      <c r="AI27" s="41">
        <v>-0.37365</v>
      </c>
      <c r="AJ27" s="47" t="s">
        <v>5766</v>
      </c>
      <c r="AK27" s="40" t="s">
        <v>5767</v>
      </c>
      <c r="AL27" s="41">
        <v>20000.0</v>
      </c>
      <c r="AM27" s="40" t="s">
        <v>216</v>
      </c>
      <c r="AN27" s="40" t="s">
        <v>1383</v>
      </c>
      <c r="AO27" s="40" t="s">
        <v>5627</v>
      </c>
      <c r="AP27" s="40" t="s">
        <v>5768</v>
      </c>
      <c r="AQ27" s="40" t="s">
        <v>5769</v>
      </c>
      <c r="AR27" s="47" t="s">
        <v>5770</v>
      </c>
      <c r="AS27" s="42">
        <v>1.0E239</v>
      </c>
      <c r="AT27" s="42"/>
      <c r="AU27" s="42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</row>
    <row r="28">
      <c r="A28" s="41">
        <v>0.0</v>
      </c>
      <c r="B28" s="42">
        <v>1.67E9</v>
      </c>
      <c r="C28" s="42">
        <v>115939.0</v>
      </c>
      <c r="D28" s="40" t="s">
        <v>206</v>
      </c>
      <c r="E28" s="41" t="str">
        <f>IFERROR(__xludf.DUMMYFUNCTION("split(split(D28,""Instance_"", FALSE),"".mat"",FALSE)"),"280_1")</f>
        <v>280_1</v>
      </c>
      <c r="F28" s="41">
        <v>280.0</v>
      </c>
      <c r="G28" s="41">
        <v>70.0</v>
      </c>
      <c r="H28" s="41">
        <v>140.0</v>
      </c>
      <c r="I28" s="41">
        <v>1.467885</v>
      </c>
      <c r="J28" s="41">
        <v>20000.0</v>
      </c>
      <c r="K28" s="41">
        <v>10000.0</v>
      </c>
      <c r="L28" s="41">
        <v>3600.0</v>
      </c>
      <c r="M28" s="41">
        <v>1800.0</v>
      </c>
      <c r="N28" s="41">
        <v>30.0</v>
      </c>
      <c r="O28" s="40" t="s">
        <v>207</v>
      </c>
      <c r="P28" s="40" t="s">
        <v>208</v>
      </c>
      <c r="Q28" s="40" t="s">
        <v>209</v>
      </c>
      <c r="R28" s="40" t="s">
        <v>210</v>
      </c>
      <c r="S28" s="40" t="b">
        <v>0</v>
      </c>
      <c r="T28" s="40" t="s">
        <v>211</v>
      </c>
      <c r="U28" s="40" t="s">
        <v>212</v>
      </c>
      <c r="V28" s="41">
        <v>0.1</v>
      </c>
      <c r="W28" s="41">
        <v>0.9</v>
      </c>
      <c r="X28" s="41">
        <v>0.3</v>
      </c>
      <c r="Y28" s="41">
        <v>0.4</v>
      </c>
      <c r="Z28" s="40" t="b">
        <v>0</v>
      </c>
      <c r="AA28" s="40" t="b">
        <v>1</v>
      </c>
      <c r="AB28" s="40" t="b">
        <v>0</v>
      </c>
      <c r="AC28" s="40" t="b">
        <v>0</v>
      </c>
      <c r="AD28" s="41" t="s">
        <v>934</v>
      </c>
      <c r="AE28" s="41" t="s">
        <v>935</v>
      </c>
      <c r="AF28" s="41">
        <v>0.922600597</v>
      </c>
      <c r="AG28" s="41">
        <v>949.6024</v>
      </c>
      <c r="AH28" s="42">
        <v>5.75E83</v>
      </c>
      <c r="AI28" s="41">
        <v>-0.37148</v>
      </c>
      <c r="AJ28" s="47" t="s">
        <v>5771</v>
      </c>
      <c r="AK28" s="40" t="s">
        <v>5772</v>
      </c>
      <c r="AL28" s="41">
        <v>20000.0</v>
      </c>
      <c r="AM28" s="40" t="s">
        <v>216</v>
      </c>
      <c r="AN28" s="40" t="s">
        <v>1383</v>
      </c>
      <c r="AO28" s="40" t="s">
        <v>5643</v>
      </c>
      <c r="AP28" s="40" t="s">
        <v>5773</v>
      </c>
      <c r="AQ28" s="40" t="s">
        <v>5774</v>
      </c>
      <c r="AR28" s="47" t="s">
        <v>5775</v>
      </c>
      <c r="AS28" s="47" t="s">
        <v>5776</v>
      </c>
      <c r="AT28" s="42"/>
      <c r="AU28" s="42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</row>
    <row r="29">
      <c r="A29" s="41">
        <v>0.0</v>
      </c>
      <c r="B29" s="42">
        <v>1.67E9</v>
      </c>
      <c r="C29" s="42">
        <v>909921.0</v>
      </c>
      <c r="D29" s="40" t="s">
        <v>307</v>
      </c>
      <c r="E29" s="41" t="str">
        <f>IFERROR(__xludf.DUMMYFUNCTION("split(split(D29,""Instance_"", FALSE),"".mat"",FALSE)"),"280_2")</f>
        <v>280_2</v>
      </c>
      <c r="F29" s="41">
        <v>280.0</v>
      </c>
      <c r="G29" s="41">
        <v>70.0</v>
      </c>
      <c r="H29" s="41">
        <v>140.0</v>
      </c>
      <c r="I29" s="41">
        <v>1.192917</v>
      </c>
      <c r="J29" s="41">
        <v>20000.0</v>
      </c>
      <c r="K29" s="41">
        <v>10000.0</v>
      </c>
      <c r="L29" s="41">
        <v>3600.0</v>
      </c>
      <c r="M29" s="41">
        <v>1800.0</v>
      </c>
      <c r="N29" s="41">
        <v>30.0</v>
      </c>
      <c r="O29" s="40" t="s">
        <v>207</v>
      </c>
      <c r="P29" s="40" t="s">
        <v>208</v>
      </c>
      <c r="Q29" s="40" t="s">
        <v>209</v>
      </c>
      <c r="R29" s="40" t="s">
        <v>210</v>
      </c>
      <c r="S29" s="40" t="b">
        <v>0</v>
      </c>
      <c r="T29" s="40" t="s">
        <v>211</v>
      </c>
      <c r="U29" s="40" t="s">
        <v>212</v>
      </c>
      <c r="V29" s="41">
        <v>0.1</v>
      </c>
      <c r="W29" s="41">
        <v>0.9</v>
      </c>
      <c r="X29" s="41">
        <v>0.3</v>
      </c>
      <c r="Y29" s="41">
        <v>0.4</v>
      </c>
      <c r="Z29" s="40" t="b">
        <v>0</v>
      </c>
      <c r="AA29" s="40" t="b">
        <v>1</v>
      </c>
      <c r="AB29" s="40" t="b">
        <v>0</v>
      </c>
      <c r="AC29" s="40" t="b">
        <v>0</v>
      </c>
      <c r="AD29" s="41" t="s">
        <v>966</v>
      </c>
      <c r="AE29" s="41" t="s">
        <v>967</v>
      </c>
      <c r="AF29" s="41">
        <v>0.754259161</v>
      </c>
      <c r="AG29" s="41">
        <v>978.0484</v>
      </c>
      <c r="AH29" s="42">
        <v>3.64E83</v>
      </c>
      <c r="AI29" s="41">
        <v>-0.36772</v>
      </c>
      <c r="AJ29" s="47" t="s">
        <v>5777</v>
      </c>
      <c r="AK29" s="40" t="s">
        <v>5778</v>
      </c>
      <c r="AL29" s="41">
        <v>20000.0</v>
      </c>
      <c r="AM29" s="40" t="s">
        <v>216</v>
      </c>
      <c r="AN29" s="40" t="s">
        <v>1383</v>
      </c>
      <c r="AO29" s="40" t="s">
        <v>5643</v>
      </c>
      <c r="AP29" s="40" t="s">
        <v>5779</v>
      </c>
      <c r="AQ29" s="40" t="s">
        <v>5780</v>
      </c>
      <c r="AR29" s="47" t="s">
        <v>5781</v>
      </c>
      <c r="AS29" s="47" t="s">
        <v>5782</v>
      </c>
      <c r="AT29" s="42"/>
      <c r="AU29" s="42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</row>
    <row r="30">
      <c r="A30" s="41">
        <v>0.0</v>
      </c>
      <c r="B30" s="42">
        <v>1.67E9</v>
      </c>
      <c r="C30" s="42">
        <v>798504.0</v>
      </c>
      <c r="D30" s="40" t="s">
        <v>912</v>
      </c>
      <c r="E30" s="41" t="str">
        <f>IFERROR(__xludf.DUMMYFUNCTION("split(split(D30,""Instance_"", FALSE),"".mat"",FALSE)"),"240_3")</f>
        <v>240_3</v>
      </c>
      <c r="F30" s="41">
        <v>240.0</v>
      </c>
      <c r="G30" s="41">
        <v>60.0</v>
      </c>
      <c r="H30" s="41">
        <v>120.0</v>
      </c>
      <c r="I30" s="41">
        <v>-0.74544</v>
      </c>
      <c r="J30" s="41">
        <v>20000.0</v>
      </c>
      <c r="K30" s="41">
        <v>10000.0</v>
      </c>
      <c r="L30" s="41">
        <v>3600.0</v>
      </c>
      <c r="M30" s="41">
        <v>1800.0</v>
      </c>
      <c r="N30" s="41">
        <v>30.0</v>
      </c>
      <c r="O30" s="40" t="s">
        <v>207</v>
      </c>
      <c r="P30" s="40" t="s">
        <v>208</v>
      </c>
      <c r="Q30" s="40" t="s">
        <v>209</v>
      </c>
      <c r="R30" s="40" t="s">
        <v>210</v>
      </c>
      <c r="S30" s="40" t="b">
        <v>0</v>
      </c>
      <c r="T30" s="40" t="s">
        <v>211</v>
      </c>
      <c r="U30" s="40" t="s">
        <v>212</v>
      </c>
      <c r="V30" s="41">
        <v>0.1</v>
      </c>
      <c r="W30" s="41">
        <v>0.9</v>
      </c>
      <c r="X30" s="41">
        <v>0.3</v>
      </c>
      <c r="Y30" s="41">
        <v>0.4</v>
      </c>
      <c r="Z30" s="40" t="b">
        <v>0</v>
      </c>
      <c r="AA30" s="40" t="b">
        <v>1</v>
      </c>
      <c r="AB30" s="40" t="b">
        <v>0</v>
      </c>
      <c r="AC30" s="40" t="b">
        <v>0</v>
      </c>
      <c r="AD30" s="41" t="s">
        <v>915</v>
      </c>
      <c r="AE30" s="41" t="s">
        <v>916</v>
      </c>
      <c r="AF30" s="41">
        <v>-1.018204782</v>
      </c>
      <c r="AG30" s="41">
        <v>431.7991</v>
      </c>
      <c r="AH30" s="42">
        <v>1.65E72</v>
      </c>
      <c r="AI30" s="41">
        <v>-0.36591</v>
      </c>
      <c r="AJ30" s="47" t="s">
        <v>5783</v>
      </c>
      <c r="AK30" s="40" t="s">
        <v>5784</v>
      </c>
      <c r="AL30" s="41">
        <v>20000.0</v>
      </c>
      <c r="AM30" s="40" t="s">
        <v>216</v>
      </c>
      <c r="AN30" s="40" t="s">
        <v>1383</v>
      </c>
      <c r="AO30" s="40" t="s">
        <v>5627</v>
      </c>
      <c r="AP30" s="40" t="s">
        <v>5785</v>
      </c>
      <c r="AQ30" s="40" t="s">
        <v>5786</v>
      </c>
      <c r="AR30" s="47" t="s">
        <v>5787</v>
      </c>
      <c r="AS30" s="42">
        <v>1.1E239</v>
      </c>
      <c r="AT30" s="42"/>
      <c r="AU30" s="42"/>
      <c r="AV30" s="42"/>
      <c r="AW30" s="42"/>
      <c r="AX30" s="42"/>
      <c r="AY30" s="42"/>
      <c r="AZ30" s="42"/>
      <c r="BA30" s="42"/>
      <c r="BB30" s="42"/>
      <c r="BC30" s="42"/>
      <c r="BD30" s="42"/>
      <c r="BE30" s="42"/>
      <c r="BF30" s="42"/>
      <c r="BG30" s="42"/>
      <c r="BH30" s="42"/>
      <c r="BI30" s="42"/>
      <c r="BJ30" s="42"/>
      <c r="BK30" s="42"/>
      <c r="BL30" s="42"/>
      <c r="BM30" s="42"/>
    </row>
    <row r="31">
      <c r="A31" s="41">
        <v>0.0</v>
      </c>
      <c r="B31" s="42">
        <v>1.67E9</v>
      </c>
      <c r="C31" s="42">
        <v>134161.0</v>
      </c>
      <c r="D31" s="40" t="s">
        <v>206</v>
      </c>
      <c r="E31" s="41" t="str">
        <f>IFERROR(__xludf.DUMMYFUNCTION("split(split(D31,""Instance_"", FALSE),"".mat"",FALSE)"),"280_1")</f>
        <v>280_1</v>
      </c>
      <c r="F31" s="41">
        <v>280.0</v>
      </c>
      <c r="G31" s="41">
        <v>70.0</v>
      </c>
      <c r="H31" s="41">
        <v>140.0</v>
      </c>
      <c r="I31" s="41">
        <v>1.467885</v>
      </c>
      <c r="J31" s="41">
        <v>20000.0</v>
      </c>
      <c r="K31" s="41">
        <v>10000.0</v>
      </c>
      <c r="L31" s="41">
        <v>3600.0</v>
      </c>
      <c r="M31" s="41">
        <v>1800.0</v>
      </c>
      <c r="N31" s="41">
        <v>30.0</v>
      </c>
      <c r="O31" s="40" t="s">
        <v>207</v>
      </c>
      <c r="P31" s="40" t="s">
        <v>208</v>
      </c>
      <c r="Q31" s="40" t="s">
        <v>209</v>
      </c>
      <c r="R31" s="40" t="s">
        <v>210</v>
      </c>
      <c r="S31" s="40" t="b">
        <v>0</v>
      </c>
      <c r="T31" s="40" t="s">
        <v>211</v>
      </c>
      <c r="U31" s="40" t="s">
        <v>212</v>
      </c>
      <c r="V31" s="41">
        <v>0.1</v>
      </c>
      <c r="W31" s="41">
        <v>0.9</v>
      </c>
      <c r="X31" s="41">
        <v>0.3</v>
      </c>
      <c r="Y31" s="41">
        <v>0.4</v>
      </c>
      <c r="Z31" s="40" t="b">
        <v>0</v>
      </c>
      <c r="AA31" s="40" t="b">
        <v>1</v>
      </c>
      <c r="AB31" s="40" t="b">
        <v>0</v>
      </c>
      <c r="AC31" s="40" t="b">
        <v>0</v>
      </c>
      <c r="AD31" s="41" t="s">
        <v>948</v>
      </c>
      <c r="AE31" s="41" t="s">
        <v>949</v>
      </c>
      <c r="AF31" s="41">
        <v>0.935431858</v>
      </c>
      <c r="AG31" s="41">
        <v>958.5084</v>
      </c>
      <c r="AH31" s="42">
        <v>6.56E83</v>
      </c>
      <c r="AI31" s="41">
        <v>-0.36274</v>
      </c>
      <c r="AJ31" s="47" t="s">
        <v>5788</v>
      </c>
      <c r="AK31" s="40" t="s">
        <v>5789</v>
      </c>
      <c r="AL31" s="41">
        <v>20000.0</v>
      </c>
      <c r="AM31" s="40" t="s">
        <v>216</v>
      </c>
      <c r="AN31" s="40" t="s">
        <v>1383</v>
      </c>
      <c r="AO31" s="40" t="s">
        <v>5643</v>
      </c>
      <c r="AP31" s="40" t="s">
        <v>5790</v>
      </c>
      <c r="AQ31" s="40" t="s">
        <v>5791</v>
      </c>
      <c r="AR31" s="47" t="s">
        <v>5792</v>
      </c>
      <c r="AS31" s="47" t="s">
        <v>5793</v>
      </c>
      <c r="AT31" s="42"/>
      <c r="AU31" s="42"/>
      <c r="AV31" s="42"/>
      <c r="AW31" s="42"/>
      <c r="AX31" s="42"/>
      <c r="AY31" s="42"/>
      <c r="AZ31" s="42"/>
      <c r="BA31" s="42"/>
      <c r="BB31" s="42"/>
      <c r="BC31" s="42"/>
      <c r="BD31" s="42"/>
      <c r="BE31" s="42"/>
      <c r="BF31" s="42"/>
      <c r="BG31" s="42"/>
      <c r="BH31" s="42"/>
      <c r="BI31" s="42"/>
      <c r="BJ31" s="42"/>
      <c r="BK31" s="42"/>
      <c r="BL31" s="42"/>
      <c r="BM31" s="42"/>
    </row>
    <row r="32">
      <c r="A32" s="41">
        <v>0.0</v>
      </c>
      <c r="B32" s="42">
        <v>1.67E9</v>
      </c>
      <c r="C32" s="42">
        <v>545033.0</v>
      </c>
      <c r="D32" s="40" t="s">
        <v>206</v>
      </c>
      <c r="E32" s="41" t="str">
        <f>IFERROR(__xludf.DUMMYFUNCTION("split(split(D32,""Instance_"", FALSE),"".mat"",FALSE)"),"280_1")</f>
        <v>280_1</v>
      </c>
      <c r="F32" s="41">
        <v>280.0</v>
      </c>
      <c r="G32" s="41">
        <v>70.0</v>
      </c>
      <c r="H32" s="41">
        <v>140.0</v>
      </c>
      <c r="I32" s="41">
        <v>1.467885</v>
      </c>
      <c r="J32" s="41">
        <v>20000.0</v>
      </c>
      <c r="K32" s="41">
        <v>10000.0</v>
      </c>
      <c r="L32" s="41">
        <v>3600.0</v>
      </c>
      <c r="M32" s="41">
        <v>1800.0</v>
      </c>
      <c r="N32" s="41">
        <v>30.0</v>
      </c>
      <c r="O32" s="40" t="s">
        <v>207</v>
      </c>
      <c r="P32" s="40" t="s">
        <v>208</v>
      </c>
      <c r="Q32" s="40" t="s">
        <v>209</v>
      </c>
      <c r="R32" s="40" t="s">
        <v>210</v>
      </c>
      <c r="S32" s="40" t="b">
        <v>0</v>
      </c>
      <c r="T32" s="40" t="s">
        <v>211</v>
      </c>
      <c r="U32" s="40" t="s">
        <v>212</v>
      </c>
      <c r="V32" s="41">
        <v>0.1</v>
      </c>
      <c r="W32" s="41">
        <v>0.9</v>
      </c>
      <c r="X32" s="41">
        <v>0.3</v>
      </c>
      <c r="Y32" s="41">
        <v>0.4</v>
      </c>
      <c r="Z32" s="40" t="b">
        <v>0</v>
      </c>
      <c r="AA32" s="40" t="b">
        <v>1</v>
      </c>
      <c r="AB32" s="40" t="b">
        <v>0</v>
      </c>
      <c r="AC32" s="40" t="b">
        <v>0</v>
      </c>
      <c r="AD32" s="41" t="s">
        <v>932</v>
      </c>
      <c r="AE32" s="41" t="s">
        <v>933</v>
      </c>
      <c r="AF32" s="41">
        <v>0.942687802</v>
      </c>
      <c r="AG32" s="41">
        <v>966.9528</v>
      </c>
      <c r="AH32" s="42">
        <v>7.83E83</v>
      </c>
      <c r="AI32" s="41">
        <v>-0.35779</v>
      </c>
      <c r="AJ32" s="47" t="s">
        <v>5794</v>
      </c>
      <c r="AK32" s="40" t="s">
        <v>5795</v>
      </c>
      <c r="AL32" s="41">
        <v>20000.0</v>
      </c>
      <c r="AM32" s="40" t="s">
        <v>216</v>
      </c>
      <c r="AN32" s="40" t="s">
        <v>1383</v>
      </c>
      <c r="AO32" s="40" t="s">
        <v>5643</v>
      </c>
      <c r="AP32" s="40" t="s">
        <v>5796</v>
      </c>
      <c r="AQ32" s="40" t="s">
        <v>5797</v>
      </c>
      <c r="AR32" s="47" t="s">
        <v>5798</v>
      </c>
      <c r="AS32" s="47" t="s">
        <v>5799</v>
      </c>
      <c r="AT32" s="42"/>
      <c r="AU32" s="42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</row>
    <row r="33">
      <c r="A33" s="41">
        <v>0.0</v>
      </c>
      <c r="B33" s="42">
        <v>1.67E9</v>
      </c>
      <c r="C33" s="42">
        <v>173887.0</v>
      </c>
      <c r="D33" s="40" t="s">
        <v>307</v>
      </c>
      <c r="E33" s="41" t="str">
        <f>IFERROR(__xludf.DUMMYFUNCTION("split(split(D33,""Instance_"", FALSE),"".mat"",FALSE)"),"280_2")</f>
        <v>280_2</v>
      </c>
      <c r="F33" s="41">
        <v>280.0</v>
      </c>
      <c r="G33" s="41">
        <v>70.0</v>
      </c>
      <c r="H33" s="41">
        <v>140.0</v>
      </c>
      <c r="I33" s="41">
        <v>1.192917</v>
      </c>
      <c r="J33" s="41">
        <v>20000.0</v>
      </c>
      <c r="K33" s="41">
        <v>10000.0</v>
      </c>
      <c r="L33" s="41">
        <v>3600.0</v>
      </c>
      <c r="M33" s="41">
        <v>1800.0</v>
      </c>
      <c r="N33" s="41">
        <v>30.0</v>
      </c>
      <c r="O33" s="40" t="s">
        <v>207</v>
      </c>
      <c r="P33" s="40" t="s">
        <v>208</v>
      </c>
      <c r="Q33" s="40" t="s">
        <v>209</v>
      </c>
      <c r="R33" s="40" t="s">
        <v>210</v>
      </c>
      <c r="S33" s="40" t="b">
        <v>0</v>
      </c>
      <c r="T33" s="40" t="s">
        <v>211</v>
      </c>
      <c r="U33" s="40" t="s">
        <v>212</v>
      </c>
      <c r="V33" s="41">
        <v>0.1</v>
      </c>
      <c r="W33" s="41">
        <v>0.9</v>
      </c>
      <c r="X33" s="41">
        <v>0.3</v>
      </c>
      <c r="Y33" s="41">
        <v>0.4</v>
      </c>
      <c r="Z33" s="40" t="b">
        <v>0</v>
      </c>
      <c r="AA33" s="40" t="b">
        <v>1</v>
      </c>
      <c r="AB33" s="40" t="b">
        <v>0</v>
      </c>
      <c r="AC33" s="40" t="b">
        <v>0</v>
      </c>
      <c r="AD33" s="41" t="s">
        <v>960</v>
      </c>
      <c r="AE33" s="41" t="s">
        <v>961</v>
      </c>
      <c r="AF33" s="41">
        <v>0.767506872</v>
      </c>
      <c r="AG33" s="41">
        <v>960.8835</v>
      </c>
      <c r="AH33" s="42">
        <v>1.09E84</v>
      </c>
      <c r="AI33" s="41">
        <v>-0.35661</v>
      </c>
      <c r="AJ33" s="47" t="s">
        <v>5800</v>
      </c>
      <c r="AK33" s="40" t="s">
        <v>5801</v>
      </c>
      <c r="AL33" s="41">
        <v>20000.0</v>
      </c>
      <c r="AM33" s="40" t="s">
        <v>216</v>
      </c>
      <c r="AN33" s="40" t="s">
        <v>1383</v>
      </c>
      <c r="AO33" s="40" t="s">
        <v>5643</v>
      </c>
      <c r="AP33" s="40" t="s">
        <v>5802</v>
      </c>
      <c r="AQ33" s="40" t="s">
        <v>5803</v>
      </c>
      <c r="AR33" s="47" t="s">
        <v>5804</v>
      </c>
      <c r="AS33" s="47" t="s">
        <v>5805</v>
      </c>
      <c r="AT33" s="42"/>
      <c r="AU33" s="42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</row>
    <row r="34">
      <c r="A34" s="41">
        <v>0.0</v>
      </c>
      <c r="B34" s="42">
        <v>1.67E9</v>
      </c>
      <c r="C34" s="42">
        <v>746900.0</v>
      </c>
      <c r="D34" s="40" t="s">
        <v>912</v>
      </c>
      <c r="E34" s="41" t="str">
        <f>IFERROR(__xludf.DUMMYFUNCTION("split(split(D34,""Instance_"", FALSE),"".mat"",FALSE)"),"240_3")</f>
        <v>240_3</v>
      </c>
      <c r="F34" s="41">
        <v>240.0</v>
      </c>
      <c r="G34" s="41">
        <v>60.0</v>
      </c>
      <c r="H34" s="41">
        <v>120.0</v>
      </c>
      <c r="I34" s="41">
        <v>-0.74544</v>
      </c>
      <c r="J34" s="41">
        <v>20000.0</v>
      </c>
      <c r="K34" s="41">
        <v>10000.0</v>
      </c>
      <c r="L34" s="41">
        <v>3600.0</v>
      </c>
      <c r="M34" s="41">
        <v>1800.0</v>
      </c>
      <c r="N34" s="41">
        <v>30.0</v>
      </c>
      <c r="O34" s="40" t="s">
        <v>207</v>
      </c>
      <c r="P34" s="40" t="s">
        <v>208</v>
      </c>
      <c r="Q34" s="40" t="s">
        <v>209</v>
      </c>
      <c r="R34" s="40" t="s">
        <v>210</v>
      </c>
      <c r="S34" s="40" t="b">
        <v>0</v>
      </c>
      <c r="T34" s="40" t="s">
        <v>211</v>
      </c>
      <c r="U34" s="40" t="s">
        <v>212</v>
      </c>
      <c r="V34" s="41">
        <v>0.1</v>
      </c>
      <c r="W34" s="41">
        <v>0.9</v>
      </c>
      <c r="X34" s="41">
        <v>0.3</v>
      </c>
      <c r="Y34" s="41">
        <v>0.4</v>
      </c>
      <c r="Z34" s="40" t="b">
        <v>0</v>
      </c>
      <c r="AA34" s="40" t="b">
        <v>1</v>
      </c>
      <c r="AB34" s="40" t="b">
        <v>0</v>
      </c>
      <c r="AC34" s="40" t="b">
        <v>0</v>
      </c>
      <c r="AD34" s="41" t="s">
        <v>913</v>
      </c>
      <c r="AE34" s="41" t="s">
        <v>914</v>
      </c>
      <c r="AF34" s="41">
        <v>-1.010401278</v>
      </c>
      <c r="AG34" s="41">
        <v>435.0056</v>
      </c>
      <c r="AH34" s="42">
        <v>7.72E71</v>
      </c>
      <c r="AI34" s="41">
        <v>-0.35545</v>
      </c>
      <c r="AJ34" s="47" t="s">
        <v>5806</v>
      </c>
      <c r="AK34" s="40" t="s">
        <v>5807</v>
      </c>
      <c r="AL34" s="41">
        <v>20000.0</v>
      </c>
      <c r="AM34" s="40" t="s">
        <v>216</v>
      </c>
      <c r="AN34" s="40" t="s">
        <v>1383</v>
      </c>
      <c r="AO34" s="40" t="s">
        <v>5627</v>
      </c>
      <c r="AP34" s="40" t="s">
        <v>5808</v>
      </c>
      <c r="AQ34" s="40" t="s">
        <v>5809</v>
      </c>
      <c r="AR34" s="47" t="s">
        <v>5810</v>
      </c>
      <c r="AS34" s="42">
        <v>1.1E238</v>
      </c>
      <c r="AT34" s="42"/>
      <c r="AU34" s="42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</row>
    <row r="35">
      <c r="A35" s="41">
        <v>0.0</v>
      </c>
      <c r="B35" s="42">
        <v>1.67E9</v>
      </c>
      <c r="C35" s="42">
        <v>811190.0</v>
      </c>
      <c r="D35" s="40" t="s">
        <v>912</v>
      </c>
      <c r="E35" s="41" t="str">
        <f>IFERROR(__xludf.DUMMYFUNCTION("split(split(D35,""Instance_"", FALSE),"".mat"",FALSE)"),"240_3")</f>
        <v>240_3</v>
      </c>
      <c r="F35" s="41">
        <v>240.0</v>
      </c>
      <c r="G35" s="41">
        <v>60.0</v>
      </c>
      <c r="H35" s="41">
        <v>120.0</v>
      </c>
      <c r="I35" s="41">
        <v>-0.74544</v>
      </c>
      <c r="J35" s="41">
        <v>20000.0</v>
      </c>
      <c r="K35" s="41">
        <v>10000.0</v>
      </c>
      <c r="L35" s="41">
        <v>3600.0</v>
      </c>
      <c r="M35" s="41">
        <v>1800.0</v>
      </c>
      <c r="N35" s="41">
        <v>30.0</v>
      </c>
      <c r="O35" s="40" t="s">
        <v>207</v>
      </c>
      <c r="P35" s="40" t="s">
        <v>208</v>
      </c>
      <c r="Q35" s="40" t="s">
        <v>209</v>
      </c>
      <c r="R35" s="40" t="s">
        <v>210</v>
      </c>
      <c r="S35" s="40" t="b">
        <v>0</v>
      </c>
      <c r="T35" s="40" t="s">
        <v>211</v>
      </c>
      <c r="U35" s="40" t="s">
        <v>212</v>
      </c>
      <c r="V35" s="41">
        <v>0.1</v>
      </c>
      <c r="W35" s="41">
        <v>0.9</v>
      </c>
      <c r="X35" s="41">
        <v>0.3</v>
      </c>
      <c r="Y35" s="41">
        <v>0.4</v>
      </c>
      <c r="Z35" s="40" t="b">
        <v>0</v>
      </c>
      <c r="AA35" s="40" t="b">
        <v>1</v>
      </c>
      <c r="AB35" s="40" t="b">
        <v>0</v>
      </c>
      <c r="AC35" s="40" t="b">
        <v>0</v>
      </c>
      <c r="AD35" s="41" t="s">
        <v>926</v>
      </c>
      <c r="AE35" s="41" t="s">
        <v>927</v>
      </c>
      <c r="AF35" s="41">
        <v>-1.004596835</v>
      </c>
      <c r="AG35" s="41">
        <v>428.4028</v>
      </c>
      <c r="AH35" s="42">
        <v>1.56E72</v>
      </c>
      <c r="AI35" s="41">
        <v>-0.34766</v>
      </c>
      <c r="AJ35" s="47" t="s">
        <v>5811</v>
      </c>
      <c r="AK35" s="40" t="s">
        <v>5812</v>
      </c>
      <c r="AL35" s="41">
        <v>20000.0</v>
      </c>
      <c r="AM35" s="40" t="s">
        <v>216</v>
      </c>
      <c r="AN35" s="40" t="s">
        <v>1383</v>
      </c>
      <c r="AO35" s="40" t="s">
        <v>5627</v>
      </c>
      <c r="AP35" s="40" t="s">
        <v>5813</v>
      </c>
      <c r="AQ35" s="40" t="s">
        <v>5814</v>
      </c>
      <c r="AR35" s="47" t="s">
        <v>5815</v>
      </c>
      <c r="AS35" s="42">
        <v>1.1E239</v>
      </c>
      <c r="AT35" s="42"/>
      <c r="AU35" s="42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</row>
    <row r="36">
      <c r="A36" s="41">
        <v>0.0</v>
      </c>
      <c r="B36" s="42">
        <v>1.67E9</v>
      </c>
      <c r="C36" s="42">
        <v>751729.0</v>
      </c>
      <c r="D36" s="40" t="s">
        <v>206</v>
      </c>
      <c r="E36" s="41" t="str">
        <f>IFERROR(__xludf.DUMMYFUNCTION("split(split(D36,""Instance_"", FALSE),"".mat"",FALSE)"),"280_1")</f>
        <v>280_1</v>
      </c>
      <c r="F36" s="41">
        <v>280.0</v>
      </c>
      <c r="G36" s="41">
        <v>70.0</v>
      </c>
      <c r="H36" s="41">
        <v>140.0</v>
      </c>
      <c r="I36" s="41">
        <v>1.467885</v>
      </c>
      <c r="J36" s="41">
        <v>20000.0</v>
      </c>
      <c r="K36" s="41">
        <v>10000.0</v>
      </c>
      <c r="L36" s="41">
        <v>3600.0</v>
      </c>
      <c r="M36" s="41">
        <v>1800.0</v>
      </c>
      <c r="N36" s="41">
        <v>30.0</v>
      </c>
      <c r="O36" s="40" t="s">
        <v>207</v>
      </c>
      <c r="P36" s="40" t="s">
        <v>208</v>
      </c>
      <c r="Q36" s="40" t="s">
        <v>209</v>
      </c>
      <c r="R36" s="40" t="s">
        <v>210</v>
      </c>
      <c r="S36" s="40" t="b">
        <v>0</v>
      </c>
      <c r="T36" s="40" t="s">
        <v>211</v>
      </c>
      <c r="U36" s="40" t="s">
        <v>212</v>
      </c>
      <c r="V36" s="41">
        <v>0.1</v>
      </c>
      <c r="W36" s="41">
        <v>0.9</v>
      </c>
      <c r="X36" s="41">
        <v>0.3</v>
      </c>
      <c r="Y36" s="41">
        <v>0.4</v>
      </c>
      <c r="Z36" s="40" t="b">
        <v>0</v>
      </c>
      <c r="AA36" s="40" t="b">
        <v>1</v>
      </c>
      <c r="AB36" s="40" t="b">
        <v>0</v>
      </c>
      <c r="AC36" s="40" t="b">
        <v>0</v>
      </c>
      <c r="AD36" s="41" t="s">
        <v>942</v>
      </c>
      <c r="AE36" s="41" t="s">
        <v>943</v>
      </c>
      <c r="AF36" s="41">
        <v>0.965645852</v>
      </c>
      <c r="AG36" s="41">
        <v>953.0892</v>
      </c>
      <c r="AH36" s="42">
        <v>9.31E83</v>
      </c>
      <c r="AI36" s="41">
        <v>-0.34215</v>
      </c>
      <c r="AJ36" s="47" t="s">
        <v>5816</v>
      </c>
      <c r="AK36" s="40" t="s">
        <v>5817</v>
      </c>
      <c r="AL36" s="41">
        <v>20000.0</v>
      </c>
      <c r="AM36" s="40" t="s">
        <v>216</v>
      </c>
      <c r="AN36" s="40" t="s">
        <v>1383</v>
      </c>
      <c r="AO36" s="40" t="s">
        <v>5643</v>
      </c>
      <c r="AP36" s="40" t="s">
        <v>5818</v>
      </c>
      <c r="AQ36" s="40" t="s">
        <v>5819</v>
      </c>
      <c r="AR36" s="47" t="s">
        <v>5820</v>
      </c>
      <c r="AS36" s="47" t="s">
        <v>5821</v>
      </c>
      <c r="AT36" s="42"/>
      <c r="AU36" s="42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</row>
    <row r="37">
      <c r="A37" s="41">
        <v>0.0</v>
      </c>
      <c r="B37" s="42">
        <v>1.67E9</v>
      </c>
      <c r="C37" s="42">
        <v>992209.0</v>
      </c>
      <c r="D37" s="40" t="s">
        <v>829</v>
      </c>
      <c r="E37" s="41" t="str">
        <f>IFERROR(__xludf.DUMMYFUNCTION("split(split(D37,""Instance_"", FALSE),"".mat"",FALSE)"),"200_2")</f>
        <v>200_2</v>
      </c>
      <c r="F37" s="41">
        <v>200.0</v>
      </c>
      <c r="G37" s="41">
        <v>50.0</v>
      </c>
      <c r="H37" s="41">
        <v>100.0</v>
      </c>
      <c r="I37" s="41">
        <v>-1.29234</v>
      </c>
      <c r="J37" s="41">
        <v>20000.0</v>
      </c>
      <c r="K37" s="41">
        <v>10000.0</v>
      </c>
      <c r="L37" s="41">
        <v>3600.0</v>
      </c>
      <c r="M37" s="41">
        <v>1800.0</v>
      </c>
      <c r="N37" s="41">
        <v>30.0</v>
      </c>
      <c r="O37" s="40" t="s">
        <v>207</v>
      </c>
      <c r="P37" s="40" t="s">
        <v>208</v>
      </c>
      <c r="Q37" s="40" t="s">
        <v>209</v>
      </c>
      <c r="R37" s="40" t="s">
        <v>210</v>
      </c>
      <c r="S37" s="40" t="b">
        <v>0</v>
      </c>
      <c r="T37" s="40" t="s">
        <v>211</v>
      </c>
      <c r="U37" s="40" t="s">
        <v>212</v>
      </c>
      <c r="V37" s="41">
        <v>0.1</v>
      </c>
      <c r="W37" s="41">
        <v>0.9</v>
      </c>
      <c r="X37" s="41">
        <v>0.3</v>
      </c>
      <c r="Y37" s="41">
        <v>0.4</v>
      </c>
      <c r="Z37" s="40" t="b">
        <v>0</v>
      </c>
      <c r="AA37" s="40" t="b">
        <v>1</v>
      </c>
      <c r="AB37" s="40" t="b">
        <v>0</v>
      </c>
      <c r="AC37" s="40" t="b">
        <v>0</v>
      </c>
      <c r="AD37" s="41" t="s">
        <v>839</v>
      </c>
      <c r="AE37" s="41" t="s">
        <v>840</v>
      </c>
      <c r="AF37" s="41">
        <v>-1.733661154</v>
      </c>
      <c r="AG37" s="41">
        <v>351.1768</v>
      </c>
      <c r="AH37" s="42">
        <v>1.37E59</v>
      </c>
      <c r="AI37" s="41">
        <v>-0.34149</v>
      </c>
      <c r="AJ37" s="47" t="s">
        <v>5822</v>
      </c>
      <c r="AK37" s="40" t="s">
        <v>5823</v>
      </c>
      <c r="AL37" s="41">
        <v>20000.0</v>
      </c>
      <c r="AM37" s="40" t="s">
        <v>216</v>
      </c>
      <c r="AN37" s="40" t="s">
        <v>1383</v>
      </c>
      <c r="AO37" s="40" t="s">
        <v>5627</v>
      </c>
      <c r="AP37" s="40" t="s">
        <v>5824</v>
      </c>
      <c r="AQ37" s="40" t="s">
        <v>5825</v>
      </c>
      <c r="AR37" s="47" t="s">
        <v>5826</v>
      </c>
      <c r="AS37" s="42">
        <v>1.0E196</v>
      </c>
      <c r="AT37" s="42"/>
      <c r="AU37" s="42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</row>
    <row r="38">
      <c r="A38" s="41">
        <v>0.0</v>
      </c>
      <c r="B38" s="42">
        <v>1.67E9</v>
      </c>
      <c r="C38" s="42">
        <v>89985.0</v>
      </c>
      <c r="D38" s="40" t="s">
        <v>307</v>
      </c>
      <c r="E38" s="41" t="str">
        <f>IFERROR(__xludf.DUMMYFUNCTION("split(split(D38,""Instance_"", FALSE),"".mat"",FALSE)"),"280_2")</f>
        <v>280_2</v>
      </c>
      <c r="F38" s="41">
        <v>280.0</v>
      </c>
      <c r="G38" s="41">
        <v>70.0</v>
      </c>
      <c r="H38" s="41">
        <v>140.0</v>
      </c>
      <c r="I38" s="41">
        <v>1.192917</v>
      </c>
      <c r="J38" s="41">
        <v>20000.0</v>
      </c>
      <c r="K38" s="41">
        <v>10000.0</v>
      </c>
      <c r="L38" s="41">
        <v>3600.0</v>
      </c>
      <c r="M38" s="41">
        <v>1800.0</v>
      </c>
      <c r="N38" s="41">
        <v>30.0</v>
      </c>
      <c r="O38" s="40" t="s">
        <v>207</v>
      </c>
      <c r="P38" s="40" t="s">
        <v>208</v>
      </c>
      <c r="Q38" s="40" t="s">
        <v>209</v>
      </c>
      <c r="R38" s="40" t="s">
        <v>210</v>
      </c>
      <c r="S38" s="40" t="b">
        <v>0</v>
      </c>
      <c r="T38" s="40" t="s">
        <v>211</v>
      </c>
      <c r="U38" s="40" t="s">
        <v>212</v>
      </c>
      <c r="V38" s="41">
        <v>0.1</v>
      </c>
      <c r="W38" s="41">
        <v>0.9</v>
      </c>
      <c r="X38" s="41">
        <v>0.3</v>
      </c>
      <c r="Y38" s="41">
        <v>0.4</v>
      </c>
      <c r="Z38" s="40" t="b">
        <v>0</v>
      </c>
      <c r="AA38" s="40" t="b">
        <v>1</v>
      </c>
      <c r="AB38" s="40" t="b">
        <v>0</v>
      </c>
      <c r="AC38" s="40" t="b">
        <v>0</v>
      </c>
      <c r="AD38" s="41" t="s">
        <v>968</v>
      </c>
      <c r="AE38" s="41" t="s">
        <v>969</v>
      </c>
      <c r="AF38" s="41">
        <v>0.790060886</v>
      </c>
      <c r="AG38" s="41">
        <v>965.4876</v>
      </c>
      <c r="AH38" s="42">
        <v>1.8E84</v>
      </c>
      <c r="AI38" s="41">
        <v>-0.33771</v>
      </c>
      <c r="AJ38" s="47" t="s">
        <v>5827</v>
      </c>
      <c r="AK38" s="40" t="s">
        <v>5828</v>
      </c>
      <c r="AL38" s="41">
        <v>20000.0</v>
      </c>
      <c r="AM38" s="40" t="s">
        <v>216</v>
      </c>
      <c r="AN38" s="40" t="s">
        <v>1383</v>
      </c>
      <c r="AO38" s="40" t="s">
        <v>5643</v>
      </c>
      <c r="AP38" s="40" t="s">
        <v>5829</v>
      </c>
      <c r="AQ38" s="40" t="s">
        <v>5830</v>
      </c>
      <c r="AR38" s="47" t="s">
        <v>5831</v>
      </c>
      <c r="AS38" s="47" t="s">
        <v>5832</v>
      </c>
      <c r="AT38" s="42"/>
      <c r="AU38" s="42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</row>
    <row r="39">
      <c r="A39" s="41">
        <v>0.0</v>
      </c>
      <c r="B39" s="42">
        <v>1.67E9</v>
      </c>
      <c r="C39" s="42">
        <v>390600.0</v>
      </c>
      <c r="D39" s="40" t="s">
        <v>829</v>
      </c>
      <c r="E39" s="41" t="str">
        <f>IFERROR(__xludf.DUMMYFUNCTION("split(split(D39,""Instance_"", FALSE),"".mat"",FALSE)"),"200_2")</f>
        <v>200_2</v>
      </c>
      <c r="F39" s="41">
        <v>200.0</v>
      </c>
      <c r="G39" s="41">
        <v>50.0</v>
      </c>
      <c r="H39" s="41">
        <v>100.0</v>
      </c>
      <c r="I39" s="41">
        <v>-1.29234</v>
      </c>
      <c r="J39" s="41">
        <v>20000.0</v>
      </c>
      <c r="K39" s="41">
        <v>10000.0</v>
      </c>
      <c r="L39" s="41">
        <v>3600.0</v>
      </c>
      <c r="M39" s="41">
        <v>1800.0</v>
      </c>
      <c r="N39" s="41">
        <v>30.0</v>
      </c>
      <c r="O39" s="40" t="s">
        <v>207</v>
      </c>
      <c r="P39" s="40" t="s">
        <v>208</v>
      </c>
      <c r="Q39" s="40" t="s">
        <v>209</v>
      </c>
      <c r="R39" s="40" t="s">
        <v>210</v>
      </c>
      <c r="S39" s="40" t="b">
        <v>0</v>
      </c>
      <c r="T39" s="40" t="s">
        <v>211</v>
      </c>
      <c r="U39" s="40" t="s">
        <v>212</v>
      </c>
      <c r="V39" s="41">
        <v>0.1</v>
      </c>
      <c r="W39" s="41">
        <v>0.9</v>
      </c>
      <c r="X39" s="41">
        <v>0.3</v>
      </c>
      <c r="Y39" s="41">
        <v>0.4</v>
      </c>
      <c r="Z39" s="40" t="b">
        <v>0</v>
      </c>
      <c r="AA39" s="40" t="b">
        <v>1</v>
      </c>
      <c r="AB39" s="40" t="b">
        <v>0</v>
      </c>
      <c r="AC39" s="40" t="b">
        <v>0</v>
      </c>
      <c r="AD39" s="41" t="s">
        <v>847</v>
      </c>
      <c r="AE39" s="41" t="s">
        <v>848</v>
      </c>
      <c r="AF39" s="41">
        <v>-1.726066003</v>
      </c>
      <c r="AG39" s="41">
        <v>347.0105</v>
      </c>
      <c r="AH39" s="42">
        <v>1.87E59</v>
      </c>
      <c r="AI39" s="41">
        <v>-0.33561</v>
      </c>
      <c r="AJ39" s="47" t="s">
        <v>5833</v>
      </c>
      <c r="AK39" s="40" t="s">
        <v>5834</v>
      </c>
      <c r="AL39" s="41">
        <v>20000.0</v>
      </c>
      <c r="AM39" s="40" t="s">
        <v>216</v>
      </c>
      <c r="AN39" s="40" t="s">
        <v>1383</v>
      </c>
      <c r="AO39" s="40" t="s">
        <v>5627</v>
      </c>
      <c r="AP39" s="40" t="s">
        <v>5835</v>
      </c>
      <c r="AQ39" s="40" t="s">
        <v>5836</v>
      </c>
      <c r="AR39" s="47" t="s">
        <v>5837</v>
      </c>
      <c r="AS39" s="42">
        <v>1.1E196</v>
      </c>
      <c r="AT39" s="42"/>
      <c r="AU39" s="42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</row>
    <row r="40">
      <c r="A40" s="41">
        <v>0.0</v>
      </c>
      <c r="B40" s="42">
        <v>1.67E9</v>
      </c>
      <c r="C40" s="42">
        <v>840978.0</v>
      </c>
      <c r="D40" s="40" t="s">
        <v>912</v>
      </c>
      <c r="E40" s="41" t="str">
        <f>IFERROR(__xludf.DUMMYFUNCTION("split(split(D40,""Instance_"", FALSE),"".mat"",FALSE)"),"240_3")</f>
        <v>240_3</v>
      </c>
      <c r="F40" s="41">
        <v>240.0</v>
      </c>
      <c r="G40" s="41">
        <v>60.0</v>
      </c>
      <c r="H40" s="41">
        <v>120.0</v>
      </c>
      <c r="I40" s="41">
        <v>-0.74544</v>
      </c>
      <c r="J40" s="41">
        <v>20000.0</v>
      </c>
      <c r="K40" s="41">
        <v>10000.0</v>
      </c>
      <c r="L40" s="41">
        <v>3600.0</v>
      </c>
      <c r="M40" s="41">
        <v>1800.0</v>
      </c>
      <c r="N40" s="41">
        <v>30.0</v>
      </c>
      <c r="O40" s="40" t="s">
        <v>207</v>
      </c>
      <c r="P40" s="40" t="s">
        <v>208</v>
      </c>
      <c r="Q40" s="40" t="s">
        <v>209</v>
      </c>
      <c r="R40" s="40" t="s">
        <v>210</v>
      </c>
      <c r="S40" s="40" t="b">
        <v>0</v>
      </c>
      <c r="T40" s="40" t="s">
        <v>211</v>
      </c>
      <c r="U40" s="40" t="s">
        <v>212</v>
      </c>
      <c r="V40" s="41">
        <v>0.1</v>
      </c>
      <c r="W40" s="41">
        <v>0.9</v>
      </c>
      <c r="X40" s="41">
        <v>0.3</v>
      </c>
      <c r="Y40" s="41">
        <v>0.4</v>
      </c>
      <c r="Z40" s="40" t="b">
        <v>0</v>
      </c>
      <c r="AA40" s="40" t="b">
        <v>1</v>
      </c>
      <c r="AB40" s="40" t="b">
        <v>0</v>
      </c>
      <c r="AC40" s="40" t="b">
        <v>0</v>
      </c>
      <c r="AD40" s="41" t="s">
        <v>917</v>
      </c>
      <c r="AE40" s="41" t="s">
        <v>918</v>
      </c>
      <c r="AF40" s="41">
        <v>-0.985978336</v>
      </c>
      <c r="AG40" s="41">
        <v>436.6938</v>
      </c>
      <c r="AH40" s="42">
        <v>1.1E72</v>
      </c>
      <c r="AI40" s="41">
        <v>-0.32268</v>
      </c>
      <c r="AJ40" s="47" t="s">
        <v>5838</v>
      </c>
      <c r="AK40" s="40" t="s">
        <v>5839</v>
      </c>
      <c r="AL40" s="41">
        <v>20000.0</v>
      </c>
      <c r="AM40" s="40" t="s">
        <v>216</v>
      </c>
      <c r="AN40" s="40" t="s">
        <v>1383</v>
      </c>
      <c r="AO40" s="40" t="s">
        <v>5627</v>
      </c>
      <c r="AP40" s="40" t="s">
        <v>5840</v>
      </c>
      <c r="AQ40" s="40" t="s">
        <v>5841</v>
      </c>
      <c r="AR40" s="47" t="s">
        <v>5842</v>
      </c>
      <c r="AS40" s="42">
        <v>1.0E239</v>
      </c>
      <c r="AT40" s="42"/>
      <c r="AU40" s="42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</row>
    <row r="41">
      <c r="A41" s="41">
        <v>0.0</v>
      </c>
      <c r="B41" s="42">
        <v>1.67E9</v>
      </c>
      <c r="C41" s="42">
        <v>180920.0</v>
      </c>
      <c r="D41" s="40" t="s">
        <v>891</v>
      </c>
      <c r="E41" s="41" t="str">
        <f>IFERROR(__xludf.DUMMYFUNCTION("split(split(D41,""Instance_"", FALSE),"".mat"",FALSE)"),"240_2")</f>
        <v>240_2</v>
      </c>
      <c r="F41" s="41">
        <v>240.0</v>
      </c>
      <c r="G41" s="41">
        <v>60.0</v>
      </c>
      <c r="H41" s="41">
        <v>120.0</v>
      </c>
      <c r="I41" s="41">
        <v>-0.65246</v>
      </c>
      <c r="J41" s="41">
        <v>20000.0</v>
      </c>
      <c r="K41" s="41">
        <v>10000.0</v>
      </c>
      <c r="L41" s="41">
        <v>3600.0</v>
      </c>
      <c r="M41" s="41">
        <v>1800.0</v>
      </c>
      <c r="N41" s="41">
        <v>30.0</v>
      </c>
      <c r="O41" s="40" t="s">
        <v>207</v>
      </c>
      <c r="P41" s="40" t="s">
        <v>208</v>
      </c>
      <c r="Q41" s="40" t="s">
        <v>209</v>
      </c>
      <c r="R41" s="40" t="s">
        <v>210</v>
      </c>
      <c r="S41" s="40" t="b">
        <v>0</v>
      </c>
      <c r="T41" s="40" t="s">
        <v>211</v>
      </c>
      <c r="U41" s="40" t="s">
        <v>212</v>
      </c>
      <c r="V41" s="41">
        <v>0.1</v>
      </c>
      <c r="W41" s="41">
        <v>0.9</v>
      </c>
      <c r="X41" s="41">
        <v>0.3</v>
      </c>
      <c r="Y41" s="41">
        <v>0.4</v>
      </c>
      <c r="Z41" s="40" t="b">
        <v>0</v>
      </c>
      <c r="AA41" s="40" t="b">
        <v>1</v>
      </c>
      <c r="AB41" s="40" t="b">
        <v>0</v>
      </c>
      <c r="AC41" s="40" t="b">
        <v>0</v>
      </c>
      <c r="AD41" s="41" t="s">
        <v>900</v>
      </c>
      <c r="AE41" s="41" t="s">
        <v>901</v>
      </c>
      <c r="AF41" s="41">
        <v>-0.853083911</v>
      </c>
      <c r="AG41" s="41">
        <v>437.4027</v>
      </c>
      <c r="AH41" s="42">
        <v>1.28E72</v>
      </c>
      <c r="AI41" s="41">
        <v>-0.30748</v>
      </c>
      <c r="AJ41" s="47" t="s">
        <v>5843</v>
      </c>
      <c r="AK41" s="40" t="s">
        <v>5844</v>
      </c>
      <c r="AL41" s="41">
        <v>20000.0</v>
      </c>
      <c r="AM41" s="40" t="s">
        <v>216</v>
      </c>
      <c r="AN41" s="40" t="s">
        <v>1383</v>
      </c>
      <c r="AO41" s="40" t="s">
        <v>5627</v>
      </c>
      <c r="AP41" s="40" t="s">
        <v>5845</v>
      </c>
      <c r="AQ41" s="40" t="s">
        <v>5846</v>
      </c>
      <c r="AR41" s="47" t="s">
        <v>5847</v>
      </c>
      <c r="AS41" s="42">
        <v>1.0E239</v>
      </c>
      <c r="AT41" s="42"/>
      <c r="AU41" s="42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</row>
    <row r="42">
      <c r="A42" s="41">
        <v>0.0</v>
      </c>
      <c r="B42" s="42">
        <v>1.67E9</v>
      </c>
      <c r="C42" s="42">
        <v>898097.0</v>
      </c>
      <c r="D42" s="40" t="s">
        <v>912</v>
      </c>
      <c r="E42" s="41" t="str">
        <f>IFERROR(__xludf.DUMMYFUNCTION("split(split(D42,""Instance_"", FALSE),"".mat"",FALSE)"),"240_3")</f>
        <v>240_3</v>
      </c>
      <c r="F42" s="41">
        <v>240.0</v>
      </c>
      <c r="G42" s="41">
        <v>60.0</v>
      </c>
      <c r="H42" s="41">
        <v>120.0</v>
      </c>
      <c r="I42" s="41">
        <v>-0.74544</v>
      </c>
      <c r="J42" s="41">
        <v>20000.0</v>
      </c>
      <c r="K42" s="41">
        <v>10000.0</v>
      </c>
      <c r="L42" s="41">
        <v>3600.0</v>
      </c>
      <c r="M42" s="41">
        <v>1800.0</v>
      </c>
      <c r="N42" s="41">
        <v>30.0</v>
      </c>
      <c r="O42" s="40" t="s">
        <v>207</v>
      </c>
      <c r="P42" s="40" t="s">
        <v>208</v>
      </c>
      <c r="Q42" s="40" t="s">
        <v>209</v>
      </c>
      <c r="R42" s="40" t="s">
        <v>210</v>
      </c>
      <c r="S42" s="40" t="b">
        <v>0</v>
      </c>
      <c r="T42" s="40" t="s">
        <v>211</v>
      </c>
      <c r="U42" s="40" t="s">
        <v>212</v>
      </c>
      <c r="V42" s="41">
        <v>0.1</v>
      </c>
      <c r="W42" s="41">
        <v>0.9</v>
      </c>
      <c r="X42" s="41">
        <v>0.3</v>
      </c>
      <c r="Y42" s="41">
        <v>0.4</v>
      </c>
      <c r="Z42" s="40" t="b">
        <v>0</v>
      </c>
      <c r="AA42" s="40" t="b">
        <v>1</v>
      </c>
      <c r="AB42" s="40" t="b">
        <v>0</v>
      </c>
      <c r="AC42" s="40" t="b">
        <v>0</v>
      </c>
      <c r="AD42" s="41" t="s">
        <v>930</v>
      </c>
      <c r="AE42" s="41" t="s">
        <v>931</v>
      </c>
      <c r="AF42" s="41">
        <v>-0.97429234</v>
      </c>
      <c r="AG42" s="41">
        <v>425.8713</v>
      </c>
      <c r="AH42" s="42">
        <v>1.1E72</v>
      </c>
      <c r="AI42" s="41">
        <v>-0.30701</v>
      </c>
      <c r="AJ42" s="47" t="s">
        <v>5848</v>
      </c>
      <c r="AK42" s="40" t="s">
        <v>5849</v>
      </c>
      <c r="AL42" s="41">
        <v>20000.0</v>
      </c>
      <c r="AM42" s="40" t="s">
        <v>216</v>
      </c>
      <c r="AN42" s="40" t="s">
        <v>1383</v>
      </c>
      <c r="AO42" s="40" t="s">
        <v>5627</v>
      </c>
      <c r="AP42" s="40" t="s">
        <v>5850</v>
      </c>
      <c r="AQ42" s="40" t="s">
        <v>5851</v>
      </c>
      <c r="AR42" s="47" t="s">
        <v>5852</v>
      </c>
      <c r="AS42" s="42">
        <v>1.0E239</v>
      </c>
      <c r="AT42" s="42"/>
      <c r="AU42" s="42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</row>
    <row r="43">
      <c r="A43" s="41">
        <v>0.0</v>
      </c>
      <c r="B43" s="42">
        <v>1.67E9</v>
      </c>
      <c r="C43" s="42">
        <v>870929.0</v>
      </c>
      <c r="D43" s="40" t="s">
        <v>206</v>
      </c>
      <c r="E43" s="41" t="str">
        <f>IFERROR(__xludf.DUMMYFUNCTION("split(split(D43,""Instance_"", FALSE),"".mat"",FALSE)"),"280_1")</f>
        <v>280_1</v>
      </c>
      <c r="F43" s="41">
        <v>280.0</v>
      </c>
      <c r="G43" s="41">
        <v>70.0</v>
      </c>
      <c r="H43" s="41">
        <v>140.0</v>
      </c>
      <c r="I43" s="41">
        <v>1.467885</v>
      </c>
      <c r="J43" s="41">
        <v>20000.0</v>
      </c>
      <c r="K43" s="41">
        <v>10000.0</v>
      </c>
      <c r="L43" s="41">
        <v>3600.0</v>
      </c>
      <c r="M43" s="41">
        <v>1800.0</v>
      </c>
      <c r="N43" s="41">
        <v>30.0</v>
      </c>
      <c r="O43" s="40" t="s">
        <v>207</v>
      </c>
      <c r="P43" s="40" t="s">
        <v>208</v>
      </c>
      <c r="Q43" s="40" t="s">
        <v>209</v>
      </c>
      <c r="R43" s="40" t="s">
        <v>210</v>
      </c>
      <c r="S43" s="40" t="b">
        <v>0</v>
      </c>
      <c r="T43" s="40" t="s">
        <v>211</v>
      </c>
      <c r="U43" s="40" t="s">
        <v>212</v>
      </c>
      <c r="V43" s="41">
        <v>0.1</v>
      </c>
      <c r="W43" s="41">
        <v>0.9</v>
      </c>
      <c r="X43" s="41">
        <v>0.3</v>
      </c>
      <c r="Y43" s="41">
        <v>0.4</v>
      </c>
      <c r="Z43" s="40" t="b">
        <v>0</v>
      </c>
      <c r="AA43" s="40" t="b">
        <v>1</v>
      </c>
      <c r="AB43" s="40" t="b">
        <v>0</v>
      </c>
      <c r="AC43" s="40" t="b">
        <v>0</v>
      </c>
      <c r="AD43" s="41" t="s">
        <v>946</v>
      </c>
      <c r="AE43" s="41" t="s">
        <v>947</v>
      </c>
      <c r="AF43" s="41">
        <v>1.01753904</v>
      </c>
      <c r="AG43" s="41">
        <v>955.0853</v>
      </c>
      <c r="AH43" s="42">
        <v>6.56E83</v>
      </c>
      <c r="AI43" s="41">
        <v>-0.3068</v>
      </c>
      <c r="AJ43" s="47" t="s">
        <v>5853</v>
      </c>
      <c r="AK43" s="40" t="s">
        <v>5854</v>
      </c>
      <c r="AL43" s="41">
        <v>20000.0</v>
      </c>
      <c r="AM43" s="40" t="s">
        <v>216</v>
      </c>
      <c r="AN43" s="40" t="s">
        <v>1383</v>
      </c>
      <c r="AO43" s="40" t="s">
        <v>5643</v>
      </c>
      <c r="AP43" s="40" t="s">
        <v>5855</v>
      </c>
      <c r="AQ43" s="40" t="s">
        <v>5856</v>
      </c>
      <c r="AR43" s="47" t="s">
        <v>5857</v>
      </c>
      <c r="AS43" s="47" t="s">
        <v>5858</v>
      </c>
      <c r="AT43" s="42"/>
      <c r="AU43" s="42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</row>
    <row r="44">
      <c r="A44" s="41">
        <v>0.0</v>
      </c>
      <c r="B44" s="42">
        <v>1.67E9</v>
      </c>
      <c r="C44" s="42">
        <v>41527.0</v>
      </c>
      <c r="D44" s="40" t="s">
        <v>829</v>
      </c>
      <c r="E44" s="41" t="str">
        <f>IFERROR(__xludf.DUMMYFUNCTION("split(split(D44,""Instance_"", FALSE),"".mat"",FALSE)"),"200_2")</f>
        <v>200_2</v>
      </c>
      <c r="F44" s="41">
        <v>200.0</v>
      </c>
      <c r="G44" s="41">
        <v>50.0</v>
      </c>
      <c r="H44" s="41">
        <v>100.0</v>
      </c>
      <c r="I44" s="41">
        <v>-1.29234</v>
      </c>
      <c r="J44" s="41">
        <v>20000.0</v>
      </c>
      <c r="K44" s="41">
        <v>10000.0</v>
      </c>
      <c r="L44" s="41">
        <v>3600.0</v>
      </c>
      <c r="M44" s="41">
        <v>1800.0</v>
      </c>
      <c r="N44" s="41">
        <v>30.0</v>
      </c>
      <c r="O44" s="40" t="s">
        <v>207</v>
      </c>
      <c r="P44" s="40" t="s">
        <v>208</v>
      </c>
      <c r="Q44" s="40" t="s">
        <v>209</v>
      </c>
      <c r="R44" s="40" t="s">
        <v>210</v>
      </c>
      <c r="S44" s="40" t="b">
        <v>0</v>
      </c>
      <c r="T44" s="40" t="s">
        <v>211</v>
      </c>
      <c r="U44" s="40" t="s">
        <v>212</v>
      </c>
      <c r="V44" s="41">
        <v>0.1</v>
      </c>
      <c r="W44" s="41">
        <v>0.9</v>
      </c>
      <c r="X44" s="41">
        <v>0.3</v>
      </c>
      <c r="Y44" s="41">
        <v>0.4</v>
      </c>
      <c r="Z44" s="40" t="b">
        <v>0</v>
      </c>
      <c r="AA44" s="40" t="b">
        <v>1</v>
      </c>
      <c r="AB44" s="40" t="b">
        <v>0</v>
      </c>
      <c r="AC44" s="40" t="b">
        <v>0</v>
      </c>
      <c r="AD44" s="41" t="s">
        <v>845</v>
      </c>
      <c r="AE44" s="41" t="s">
        <v>846</v>
      </c>
      <c r="AF44" s="41">
        <v>-1.680434085</v>
      </c>
      <c r="AG44" s="41">
        <v>344.2286</v>
      </c>
      <c r="AH44" s="42">
        <v>4.38E59</v>
      </c>
      <c r="AI44" s="41">
        <v>-0.3003</v>
      </c>
      <c r="AJ44" s="47" t="s">
        <v>5859</v>
      </c>
      <c r="AK44" s="40" t="s">
        <v>5860</v>
      </c>
      <c r="AL44" s="41">
        <v>20000.0</v>
      </c>
      <c r="AM44" s="40" t="s">
        <v>216</v>
      </c>
      <c r="AN44" s="40" t="s">
        <v>1383</v>
      </c>
      <c r="AO44" s="40" t="s">
        <v>5627</v>
      </c>
      <c r="AP44" s="40" t="s">
        <v>5861</v>
      </c>
      <c r="AQ44" s="40" t="s">
        <v>5862</v>
      </c>
      <c r="AR44" s="47" t="s">
        <v>5863</v>
      </c>
      <c r="AS44" s="42">
        <v>1.0E198</v>
      </c>
      <c r="AT44" s="42"/>
      <c r="AU44" s="42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</row>
    <row r="45">
      <c r="A45" s="41">
        <v>0.0</v>
      </c>
      <c r="B45" s="42">
        <v>1.67E9</v>
      </c>
      <c r="C45" s="42">
        <v>990032.0</v>
      </c>
      <c r="D45" s="40" t="s">
        <v>307</v>
      </c>
      <c r="E45" s="41" t="str">
        <f>IFERROR(__xludf.DUMMYFUNCTION("split(split(D45,""Instance_"", FALSE),"".mat"",FALSE)"),"280_2")</f>
        <v>280_2</v>
      </c>
      <c r="F45" s="41">
        <v>280.0</v>
      </c>
      <c r="G45" s="41">
        <v>70.0</v>
      </c>
      <c r="H45" s="41">
        <v>140.0</v>
      </c>
      <c r="I45" s="41">
        <v>1.192917</v>
      </c>
      <c r="J45" s="41">
        <v>20000.0</v>
      </c>
      <c r="K45" s="41">
        <v>10000.0</v>
      </c>
      <c r="L45" s="41">
        <v>3600.0</v>
      </c>
      <c r="M45" s="41">
        <v>1800.0</v>
      </c>
      <c r="N45" s="41">
        <v>30.0</v>
      </c>
      <c r="O45" s="40" t="s">
        <v>207</v>
      </c>
      <c r="P45" s="40" t="s">
        <v>208</v>
      </c>
      <c r="Q45" s="40" t="s">
        <v>209</v>
      </c>
      <c r="R45" s="40" t="s">
        <v>210</v>
      </c>
      <c r="S45" s="40" t="b">
        <v>0</v>
      </c>
      <c r="T45" s="40" t="s">
        <v>211</v>
      </c>
      <c r="U45" s="40" t="s">
        <v>212</v>
      </c>
      <c r="V45" s="41">
        <v>0.1</v>
      </c>
      <c r="W45" s="41">
        <v>0.9</v>
      </c>
      <c r="X45" s="41">
        <v>0.3</v>
      </c>
      <c r="Y45" s="41">
        <v>0.4</v>
      </c>
      <c r="Z45" s="40" t="b">
        <v>0</v>
      </c>
      <c r="AA45" s="40" t="b">
        <v>1</v>
      </c>
      <c r="AB45" s="40" t="b">
        <v>0</v>
      </c>
      <c r="AC45" s="40" t="b">
        <v>0</v>
      </c>
      <c r="AD45" s="41" t="s">
        <v>954</v>
      </c>
      <c r="AE45" s="41" t="s">
        <v>955</v>
      </c>
      <c r="AF45" s="41">
        <v>0.844250687</v>
      </c>
      <c r="AG45" s="41">
        <v>969.3039</v>
      </c>
      <c r="AH45" s="42">
        <v>1.28E84</v>
      </c>
      <c r="AI45" s="41">
        <v>-0.29228</v>
      </c>
      <c r="AJ45" s="47" t="s">
        <v>5864</v>
      </c>
      <c r="AK45" s="40" t="s">
        <v>5865</v>
      </c>
      <c r="AL45" s="41">
        <v>20000.0</v>
      </c>
      <c r="AM45" s="40" t="s">
        <v>216</v>
      </c>
      <c r="AN45" s="40" t="s">
        <v>1383</v>
      </c>
      <c r="AO45" s="40" t="s">
        <v>5643</v>
      </c>
      <c r="AP45" s="40" t="s">
        <v>5866</v>
      </c>
      <c r="AQ45" s="40" t="s">
        <v>5867</v>
      </c>
      <c r="AR45" s="47" t="s">
        <v>5868</v>
      </c>
      <c r="AS45" s="47" t="s">
        <v>5869</v>
      </c>
      <c r="AT45" s="42"/>
      <c r="AU45" s="42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</row>
    <row r="46">
      <c r="A46" s="41">
        <v>0.0</v>
      </c>
      <c r="B46" s="42">
        <v>1.67E9</v>
      </c>
      <c r="C46" s="42">
        <v>479005.0</v>
      </c>
      <c r="D46" s="40" t="s">
        <v>891</v>
      </c>
      <c r="E46" s="41" t="str">
        <f>IFERROR(__xludf.DUMMYFUNCTION("split(split(D46,""Instance_"", FALSE),"".mat"",FALSE)"),"240_2")</f>
        <v>240_2</v>
      </c>
      <c r="F46" s="41">
        <v>240.0</v>
      </c>
      <c r="G46" s="41">
        <v>60.0</v>
      </c>
      <c r="H46" s="41">
        <v>120.0</v>
      </c>
      <c r="I46" s="41">
        <v>-0.65246</v>
      </c>
      <c r="J46" s="41">
        <v>20000.0</v>
      </c>
      <c r="K46" s="41">
        <v>10000.0</v>
      </c>
      <c r="L46" s="41">
        <v>3600.0</v>
      </c>
      <c r="M46" s="41">
        <v>1800.0</v>
      </c>
      <c r="N46" s="41">
        <v>30.0</v>
      </c>
      <c r="O46" s="40" t="s">
        <v>207</v>
      </c>
      <c r="P46" s="40" t="s">
        <v>208</v>
      </c>
      <c r="Q46" s="40" t="s">
        <v>209</v>
      </c>
      <c r="R46" s="40" t="s">
        <v>210</v>
      </c>
      <c r="S46" s="40" t="b">
        <v>0</v>
      </c>
      <c r="T46" s="40" t="s">
        <v>211</v>
      </c>
      <c r="U46" s="40" t="s">
        <v>212</v>
      </c>
      <c r="V46" s="41">
        <v>0.1</v>
      </c>
      <c r="W46" s="41">
        <v>0.9</v>
      </c>
      <c r="X46" s="41">
        <v>0.3</v>
      </c>
      <c r="Y46" s="41">
        <v>0.4</v>
      </c>
      <c r="Z46" s="40" t="b">
        <v>0</v>
      </c>
      <c r="AA46" s="40" t="b">
        <v>1</v>
      </c>
      <c r="AB46" s="40" t="b">
        <v>0</v>
      </c>
      <c r="AC46" s="40" t="b">
        <v>0</v>
      </c>
      <c r="AD46" s="41" t="s">
        <v>894</v>
      </c>
      <c r="AE46" s="41" t="s">
        <v>895</v>
      </c>
      <c r="AF46" s="41">
        <v>-0.838204394</v>
      </c>
      <c r="AG46" s="41">
        <v>434.2433</v>
      </c>
      <c r="AH46" s="42">
        <v>3.12E71</v>
      </c>
      <c r="AI46" s="41">
        <v>-0.28468</v>
      </c>
      <c r="AJ46" s="47" t="s">
        <v>5870</v>
      </c>
      <c r="AK46" s="40" t="s">
        <v>5871</v>
      </c>
      <c r="AL46" s="41">
        <v>20000.0</v>
      </c>
      <c r="AM46" s="40" t="s">
        <v>216</v>
      </c>
      <c r="AN46" s="40" t="s">
        <v>1383</v>
      </c>
      <c r="AO46" s="40" t="s">
        <v>5627</v>
      </c>
      <c r="AP46" s="40" t="s">
        <v>5872</v>
      </c>
      <c r="AQ46" s="40" t="s">
        <v>5873</v>
      </c>
      <c r="AR46" s="47" t="s">
        <v>5874</v>
      </c>
      <c r="AS46" s="42">
        <v>1.0E237</v>
      </c>
      <c r="AT46" s="42"/>
      <c r="AU46" s="42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</row>
    <row r="47">
      <c r="A47" s="41">
        <v>0.0</v>
      </c>
      <c r="B47" s="42">
        <v>1.67E9</v>
      </c>
      <c r="C47" s="42">
        <v>47779.0</v>
      </c>
      <c r="D47" s="40" t="s">
        <v>206</v>
      </c>
      <c r="E47" s="41" t="str">
        <f>IFERROR(__xludf.DUMMYFUNCTION("split(split(D47,""Instance_"", FALSE),"".mat"",FALSE)"),"280_1")</f>
        <v>280_1</v>
      </c>
      <c r="F47" s="41">
        <v>280.0</v>
      </c>
      <c r="G47" s="41">
        <v>70.0</v>
      </c>
      <c r="H47" s="41">
        <v>140.0</v>
      </c>
      <c r="I47" s="41">
        <v>1.467885</v>
      </c>
      <c r="J47" s="41">
        <v>20000.0</v>
      </c>
      <c r="K47" s="41">
        <v>10000.0</v>
      </c>
      <c r="L47" s="41">
        <v>3600.0</v>
      </c>
      <c r="M47" s="41">
        <v>1800.0</v>
      </c>
      <c r="N47" s="41">
        <v>30.0</v>
      </c>
      <c r="O47" s="40" t="s">
        <v>207</v>
      </c>
      <c r="P47" s="40" t="s">
        <v>208</v>
      </c>
      <c r="Q47" s="40" t="s">
        <v>209</v>
      </c>
      <c r="R47" s="40" t="s">
        <v>210</v>
      </c>
      <c r="S47" s="40" t="b">
        <v>0</v>
      </c>
      <c r="T47" s="40" t="s">
        <v>211</v>
      </c>
      <c r="U47" s="40" t="s">
        <v>212</v>
      </c>
      <c r="V47" s="41">
        <v>0.1</v>
      </c>
      <c r="W47" s="41">
        <v>0.9</v>
      </c>
      <c r="X47" s="41">
        <v>0.3</v>
      </c>
      <c r="Y47" s="41">
        <v>0.4</v>
      </c>
      <c r="Z47" s="40" t="b">
        <v>0</v>
      </c>
      <c r="AA47" s="40" t="b">
        <v>1</v>
      </c>
      <c r="AB47" s="40" t="b">
        <v>0</v>
      </c>
      <c r="AC47" s="40" t="b">
        <v>0</v>
      </c>
      <c r="AD47" s="41" t="s">
        <v>940</v>
      </c>
      <c r="AE47" s="41" t="s">
        <v>941</v>
      </c>
      <c r="AF47" s="41">
        <v>1.055925759</v>
      </c>
      <c r="AG47" s="41">
        <v>965.6153</v>
      </c>
      <c r="AH47" s="42">
        <v>7.09E83</v>
      </c>
      <c r="AI47" s="41">
        <v>-0.28065</v>
      </c>
      <c r="AJ47" s="47" t="s">
        <v>5875</v>
      </c>
      <c r="AK47" s="40" t="s">
        <v>5876</v>
      </c>
      <c r="AL47" s="41">
        <v>20000.0</v>
      </c>
      <c r="AM47" s="40" t="s">
        <v>216</v>
      </c>
      <c r="AN47" s="40" t="s">
        <v>1383</v>
      </c>
      <c r="AO47" s="40" t="s">
        <v>5643</v>
      </c>
      <c r="AP47" s="40" t="s">
        <v>5877</v>
      </c>
      <c r="AQ47" s="40" t="s">
        <v>5878</v>
      </c>
      <c r="AR47" s="47" t="s">
        <v>5879</v>
      </c>
      <c r="AS47" s="47" t="s">
        <v>5880</v>
      </c>
      <c r="AT47" s="42"/>
      <c r="AU47" s="42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</row>
    <row r="48">
      <c r="A48" s="41">
        <v>0.0</v>
      </c>
      <c r="B48" s="42">
        <v>1.67E9</v>
      </c>
      <c r="C48" s="42">
        <v>236520.0</v>
      </c>
      <c r="D48" s="40" t="s">
        <v>206</v>
      </c>
      <c r="E48" s="41" t="str">
        <f>IFERROR(__xludf.DUMMYFUNCTION("split(split(D48,""Instance_"", FALSE),"".mat"",FALSE)"),"280_1")</f>
        <v>280_1</v>
      </c>
      <c r="F48" s="41">
        <v>280.0</v>
      </c>
      <c r="G48" s="41">
        <v>70.0</v>
      </c>
      <c r="H48" s="41">
        <v>140.0</v>
      </c>
      <c r="I48" s="41">
        <v>1.467885</v>
      </c>
      <c r="J48" s="41">
        <v>20000.0</v>
      </c>
      <c r="K48" s="41">
        <v>10000.0</v>
      </c>
      <c r="L48" s="41">
        <v>3600.0</v>
      </c>
      <c r="M48" s="41">
        <v>1800.0</v>
      </c>
      <c r="N48" s="41">
        <v>30.0</v>
      </c>
      <c r="O48" s="40" t="s">
        <v>207</v>
      </c>
      <c r="P48" s="40" t="s">
        <v>208</v>
      </c>
      <c r="Q48" s="40" t="s">
        <v>209</v>
      </c>
      <c r="R48" s="40" t="s">
        <v>210</v>
      </c>
      <c r="S48" s="40" t="b">
        <v>0</v>
      </c>
      <c r="T48" s="40" t="s">
        <v>211</v>
      </c>
      <c r="U48" s="40" t="s">
        <v>212</v>
      </c>
      <c r="V48" s="41">
        <v>0.1</v>
      </c>
      <c r="W48" s="41">
        <v>0.9</v>
      </c>
      <c r="X48" s="41">
        <v>0.3</v>
      </c>
      <c r="Y48" s="41">
        <v>0.4</v>
      </c>
      <c r="Z48" s="40" t="b">
        <v>0</v>
      </c>
      <c r="AA48" s="40" t="b">
        <v>1</v>
      </c>
      <c r="AB48" s="40" t="b">
        <v>0</v>
      </c>
      <c r="AC48" s="40" t="b">
        <v>0</v>
      </c>
      <c r="AD48" s="41" t="s">
        <v>944</v>
      </c>
      <c r="AE48" s="41" t="s">
        <v>945</v>
      </c>
      <c r="AF48" s="41">
        <v>1.092161689</v>
      </c>
      <c r="AG48" s="41">
        <v>956.8409</v>
      </c>
      <c r="AH48" s="42">
        <v>7.17E83</v>
      </c>
      <c r="AI48" s="41">
        <v>-0.25596</v>
      </c>
      <c r="AJ48" s="47" t="s">
        <v>5881</v>
      </c>
      <c r="AK48" s="40" t="s">
        <v>5882</v>
      </c>
      <c r="AL48" s="41">
        <v>20000.0</v>
      </c>
      <c r="AM48" s="40" t="s">
        <v>216</v>
      </c>
      <c r="AN48" s="40" t="s">
        <v>1383</v>
      </c>
      <c r="AO48" s="40" t="s">
        <v>5643</v>
      </c>
      <c r="AP48" s="40" t="s">
        <v>5883</v>
      </c>
      <c r="AQ48" s="40" t="s">
        <v>5884</v>
      </c>
      <c r="AR48" s="47" t="s">
        <v>5885</v>
      </c>
      <c r="AS48" s="47" t="s">
        <v>5886</v>
      </c>
      <c r="AT48" s="42"/>
      <c r="AU48" s="42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</row>
    <row r="49">
      <c r="A49" s="41">
        <v>0.0</v>
      </c>
      <c r="B49" s="42">
        <v>1.67E9</v>
      </c>
      <c r="C49" s="42">
        <v>887553.0</v>
      </c>
      <c r="D49" s="40" t="s">
        <v>307</v>
      </c>
      <c r="E49" s="41" t="str">
        <f>IFERROR(__xludf.DUMMYFUNCTION("split(split(D49,""Instance_"", FALSE),"".mat"",FALSE)"),"280_2")</f>
        <v>280_2</v>
      </c>
      <c r="F49" s="41">
        <v>280.0</v>
      </c>
      <c r="G49" s="41">
        <v>70.0</v>
      </c>
      <c r="H49" s="41">
        <v>140.0</v>
      </c>
      <c r="I49" s="41">
        <v>1.192917</v>
      </c>
      <c r="J49" s="41">
        <v>20000.0</v>
      </c>
      <c r="K49" s="41">
        <v>10000.0</v>
      </c>
      <c r="L49" s="41">
        <v>3600.0</v>
      </c>
      <c r="M49" s="41">
        <v>1800.0</v>
      </c>
      <c r="N49" s="41">
        <v>30.0</v>
      </c>
      <c r="O49" s="40" t="s">
        <v>207</v>
      </c>
      <c r="P49" s="40" t="s">
        <v>208</v>
      </c>
      <c r="Q49" s="40" t="s">
        <v>209</v>
      </c>
      <c r="R49" s="40" t="s">
        <v>210</v>
      </c>
      <c r="S49" s="40" t="b">
        <v>0</v>
      </c>
      <c r="T49" s="40" t="s">
        <v>211</v>
      </c>
      <c r="U49" s="40" t="s">
        <v>212</v>
      </c>
      <c r="V49" s="41">
        <v>0.1</v>
      </c>
      <c r="W49" s="41">
        <v>0.9</v>
      </c>
      <c r="X49" s="41">
        <v>0.3</v>
      </c>
      <c r="Y49" s="41">
        <v>0.4</v>
      </c>
      <c r="Z49" s="40" t="b">
        <v>0</v>
      </c>
      <c r="AA49" s="40" t="b">
        <v>1</v>
      </c>
      <c r="AB49" s="40" t="b">
        <v>0</v>
      </c>
      <c r="AC49" s="40" t="b">
        <v>0</v>
      </c>
      <c r="AD49" s="41" t="s">
        <v>962</v>
      </c>
      <c r="AE49" s="41" t="s">
        <v>963</v>
      </c>
      <c r="AF49" s="41">
        <v>0.897378457</v>
      </c>
      <c r="AG49" s="41">
        <v>960.7061</v>
      </c>
      <c r="AH49" s="42">
        <v>8.49E83</v>
      </c>
      <c r="AI49" s="41">
        <v>-0.24774</v>
      </c>
      <c r="AJ49" s="47" t="s">
        <v>5887</v>
      </c>
      <c r="AK49" s="40" t="s">
        <v>5888</v>
      </c>
      <c r="AL49" s="41">
        <v>20000.0</v>
      </c>
      <c r="AM49" s="40" t="s">
        <v>216</v>
      </c>
      <c r="AN49" s="40" t="s">
        <v>1383</v>
      </c>
      <c r="AO49" s="40" t="s">
        <v>5643</v>
      </c>
      <c r="AP49" s="40" t="s">
        <v>5889</v>
      </c>
      <c r="AQ49" s="40" t="s">
        <v>5890</v>
      </c>
      <c r="AR49" s="47" t="s">
        <v>5891</v>
      </c>
      <c r="AS49" s="47" t="s">
        <v>5892</v>
      </c>
      <c r="AT49" s="42"/>
      <c r="AU49" s="42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</row>
    <row r="50">
      <c r="A50" s="41">
        <v>0.0</v>
      </c>
      <c r="B50" s="42">
        <v>1.67E9</v>
      </c>
      <c r="C50" s="42">
        <v>460498.0</v>
      </c>
      <c r="D50" s="40" t="s">
        <v>307</v>
      </c>
      <c r="E50" s="41" t="str">
        <f>IFERROR(__xludf.DUMMYFUNCTION("split(split(D50,""Instance_"", FALSE),"".mat"",FALSE)"),"280_2")</f>
        <v>280_2</v>
      </c>
      <c r="F50" s="41">
        <v>280.0</v>
      </c>
      <c r="G50" s="41">
        <v>70.0</v>
      </c>
      <c r="H50" s="41">
        <v>140.0</v>
      </c>
      <c r="I50" s="41">
        <v>1.192917</v>
      </c>
      <c r="J50" s="41">
        <v>20000.0</v>
      </c>
      <c r="K50" s="41">
        <v>10000.0</v>
      </c>
      <c r="L50" s="41">
        <v>3600.0</v>
      </c>
      <c r="M50" s="41">
        <v>1800.0</v>
      </c>
      <c r="N50" s="41">
        <v>30.0</v>
      </c>
      <c r="O50" s="40" t="s">
        <v>207</v>
      </c>
      <c r="P50" s="40" t="s">
        <v>208</v>
      </c>
      <c r="Q50" s="40" t="s">
        <v>209</v>
      </c>
      <c r="R50" s="40" t="s">
        <v>210</v>
      </c>
      <c r="S50" s="40" t="b">
        <v>0</v>
      </c>
      <c r="T50" s="40" t="s">
        <v>211</v>
      </c>
      <c r="U50" s="40" t="s">
        <v>212</v>
      </c>
      <c r="V50" s="41">
        <v>0.1</v>
      </c>
      <c r="W50" s="41">
        <v>0.9</v>
      </c>
      <c r="X50" s="41">
        <v>0.3</v>
      </c>
      <c r="Y50" s="41">
        <v>0.4</v>
      </c>
      <c r="Z50" s="40" t="b">
        <v>0</v>
      </c>
      <c r="AA50" s="40" t="b">
        <v>1</v>
      </c>
      <c r="AB50" s="40" t="b">
        <v>0</v>
      </c>
      <c r="AC50" s="40" t="b">
        <v>0</v>
      </c>
      <c r="AD50" s="41" t="s">
        <v>970</v>
      </c>
      <c r="AE50" s="41" t="s">
        <v>971</v>
      </c>
      <c r="AF50" s="41">
        <v>0.897818915</v>
      </c>
      <c r="AG50" s="41">
        <v>961.162</v>
      </c>
      <c r="AH50" s="42">
        <v>4.85E83</v>
      </c>
      <c r="AI50" s="41">
        <v>-0.24738</v>
      </c>
      <c r="AJ50" s="47" t="s">
        <v>5893</v>
      </c>
      <c r="AK50" s="40" t="s">
        <v>5894</v>
      </c>
      <c r="AL50" s="41">
        <v>20000.0</v>
      </c>
      <c r="AM50" s="40" t="s">
        <v>216</v>
      </c>
      <c r="AN50" s="40" t="s">
        <v>1383</v>
      </c>
      <c r="AO50" s="40" t="s">
        <v>5643</v>
      </c>
      <c r="AP50" s="40" t="s">
        <v>5895</v>
      </c>
      <c r="AQ50" s="40" t="s">
        <v>5896</v>
      </c>
      <c r="AR50" s="47" t="s">
        <v>5897</v>
      </c>
      <c r="AS50" s="47" t="s">
        <v>5898</v>
      </c>
      <c r="AT50" s="42"/>
      <c r="AU50" s="42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</row>
    <row r="51">
      <c r="A51" s="41">
        <v>0.0</v>
      </c>
      <c r="B51" s="42">
        <v>1.67E9</v>
      </c>
      <c r="C51" s="42">
        <v>191099.0</v>
      </c>
      <c r="D51" s="40" t="s">
        <v>307</v>
      </c>
      <c r="E51" s="41" t="str">
        <f>IFERROR(__xludf.DUMMYFUNCTION("split(split(D51,""Instance_"", FALSE),"".mat"",FALSE)"),"280_2")</f>
        <v>280_2</v>
      </c>
      <c r="F51" s="41">
        <v>280.0</v>
      </c>
      <c r="G51" s="41">
        <v>70.0</v>
      </c>
      <c r="H51" s="41">
        <v>140.0</v>
      </c>
      <c r="I51" s="41">
        <v>1.192917</v>
      </c>
      <c r="J51" s="41">
        <v>20000.0</v>
      </c>
      <c r="K51" s="41">
        <v>10000.0</v>
      </c>
      <c r="L51" s="41">
        <v>3600.0</v>
      </c>
      <c r="M51" s="41">
        <v>1800.0</v>
      </c>
      <c r="N51" s="41">
        <v>30.0</v>
      </c>
      <c r="O51" s="40" t="s">
        <v>207</v>
      </c>
      <c r="P51" s="40" t="s">
        <v>208</v>
      </c>
      <c r="Q51" s="40" t="s">
        <v>209</v>
      </c>
      <c r="R51" s="40" t="s">
        <v>210</v>
      </c>
      <c r="S51" s="40" t="b">
        <v>0</v>
      </c>
      <c r="T51" s="40" t="s">
        <v>211</v>
      </c>
      <c r="U51" s="40" t="s">
        <v>212</v>
      </c>
      <c r="V51" s="41">
        <v>0.1</v>
      </c>
      <c r="W51" s="41">
        <v>0.9</v>
      </c>
      <c r="X51" s="41">
        <v>0.3</v>
      </c>
      <c r="Y51" s="41">
        <v>0.4</v>
      </c>
      <c r="Z51" s="40" t="b">
        <v>0</v>
      </c>
      <c r="AA51" s="40" t="b">
        <v>1</v>
      </c>
      <c r="AB51" s="40" t="b">
        <v>0</v>
      </c>
      <c r="AC51" s="40" t="b">
        <v>0</v>
      </c>
      <c r="AD51" s="41" t="s">
        <v>964</v>
      </c>
      <c r="AE51" s="41" t="s">
        <v>965</v>
      </c>
      <c r="AF51" s="41">
        <v>0.912607252</v>
      </c>
      <c r="AG51" s="41">
        <v>968.1452</v>
      </c>
      <c r="AH51" s="42">
        <v>5.89E83</v>
      </c>
      <c r="AI51" s="41">
        <v>-0.23498</v>
      </c>
      <c r="AJ51" s="47" t="s">
        <v>5899</v>
      </c>
      <c r="AK51" s="40" t="s">
        <v>5900</v>
      </c>
      <c r="AL51" s="41">
        <v>20000.0</v>
      </c>
      <c r="AM51" s="40" t="s">
        <v>216</v>
      </c>
      <c r="AN51" s="40" t="s">
        <v>1383</v>
      </c>
      <c r="AO51" s="40" t="s">
        <v>5643</v>
      </c>
      <c r="AP51" s="40" t="s">
        <v>5901</v>
      </c>
      <c r="AQ51" s="40" t="s">
        <v>5902</v>
      </c>
      <c r="AR51" s="47" t="s">
        <v>5903</v>
      </c>
      <c r="AS51" s="47" t="s">
        <v>5904</v>
      </c>
      <c r="AT51" s="42"/>
      <c r="AU51" s="42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</row>
    <row r="52">
      <c r="A52" s="41">
        <v>0.0</v>
      </c>
      <c r="B52" s="42">
        <v>1.67E9</v>
      </c>
      <c r="C52" s="42">
        <v>592685.0</v>
      </c>
      <c r="D52" s="40" t="s">
        <v>891</v>
      </c>
      <c r="E52" s="41" t="str">
        <f>IFERROR(__xludf.DUMMYFUNCTION("split(split(D52,""Instance_"", FALSE),"".mat"",FALSE)"),"240_2")</f>
        <v>240_2</v>
      </c>
      <c r="F52" s="41">
        <v>240.0</v>
      </c>
      <c r="G52" s="41">
        <v>60.0</v>
      </c>
      <c r="H52" s="41">
        <v>120.0</v>
      </c>
      <c r="I52" s="41">
        <v>-0.65246</v>
      </c>
      <c r="J52" s="41">
        <v>20000.0</v>
      </c>
      <c r="K52" s="41">
        <v>10000.0</v>
      </c>
      <c r="L52" s="41">
        <v>3600.0</v>
      </c>
      <c r="M52" s="41">
        <v>1800.0</v>
      </c>
      <c r="N52" s="41">
        <v>30.0</v>
      </c>
      <c r="O52" s="40" t="s">
        <v>207</v>
      </c>
      <c r="P52" s="40" t="s">
        <v>208</v>
      </c>
      <c r="Q52" s="40" t="s">
        <v>209</v>
      </c>
      <c r="R52" s="40" t="s">
        <v>210</v>
      </c>
      <c r="S52" s="40" t="b">
        <v>0</v>
      </c>
      <c r="T52" s="40" t="s">
        <v>211</v>
      </c>
      <c r="U52" s="40" t="s">
        <v>212</v>
      </c>
      <c r="V52" s="41">
        <v>0.1</v>
      </c>
      <c r="W52" s="41">
        <v>0.9</v>
      </c>
      <c r="X52" s="41">
        <v>0.3</v>
      </c>
      <c r="Y52" s="41">
        <v>0.4</v>
      </c>
      <c r="Z52" s="40" t="b">
        <v>0</v>
      </c>
      <c r="AA52" s="40" t="b">
        <v>1</v>
      </c>
      <c r="AB52" s="40" t="b">
        <v>0</v>
      </c>
      <c r="AC52" s="40" t="b">
        <v>0</v>
      </c>
      <c r="AD52" s="41" t="s">
        <v>908</v>
      </c>
      <c r="AE52" s="41" t="s">
        <v>909</v>
      </c>
      <c r="AF52" s="41">
        <v>-0.79609002</v>
      </c>
      <c r="AG52" s="41">
        <v>438.0436</v>
      </c>
      <c r="AH52" s="42">
        <v>1.64E72</v>
      </c>
      <c r="AI52" s="41">
        <v>-0.22013</v>
      </c>
      <c r="AJ52" s="47" t="s">
        <v>5905</v>
      </c>
      <c r="AK52" s="40" t="s">
        <v>5906</v>
      </c>
      <c r="AL52" s="41">
        <v>20000.0</v>
      </c>
      <c r="AM52" s="40" t="s">
        <v>216</v>
      </c>
      <c r="AN52" s="40" t="s">
        <v>1383</v>
      </c>
      <c r="AO52" s="40" t="s">
        <v>5627</v>
      </c>
      <c r="AP52" s="40" t="s">
        <v>5907</v>
      </c>
      <c r="AQ52" s="40" t="s">
        <v>5908</v>
      </c>
      <c r="AR52" s="47" t="s">
        <v>5909</v>
      </c>
      <c r="AS52" s="42">
        <v>1.1E239</v>
      </c>
      <c r="AT52" s="42"/>
      <c r="AU52" s="42"/>
      <c r="AV52" s="42"/>
      <c r="AW52" s="42"/>
      <c r="AX52" s="42"/>
      <c r="AY52" s="42"/>
      <c r="AZ52" s="42"/>
      <c r="BA52" s="42"/>
      <c r="BB52" s="42"/>
      <c r="BC52" s="42"/>
      <c r="BD52" s="42"/>
      <c r="BE52" s="42"/>
      <c r="BF52" s="42"/>
      <c r="BG52" s="42"/>
      <c r="BH52" s="42"/>
      <c r="BI52" s="42"/>
      <c r="BJ52" s="42"/>
      <c r="BK52" s="42"/>
      <c r="BL52" s="42"/>
      <c r="BM52" s="42"/>
    </row>
    <row r="53">
      <c r="A53" s="41">
        <v>0.0</v>
      </c>
      <c r="B53" s="42">
        <v>1.67E9</v>
      </c>
      <c r="C53" s="42">
        <v>604176.0</v>
      </c>
      <c r="D53" s="40" t="s">
        <v>891</v>
      </c>
      <c r="E53" s="41" t="str">
        <f>IFERROR(__xludf.DUMMYFUNCTION("split(split(D53,""Instance_"", FALSE),"".mat"",FALSE)"),"240_2")</f>
        <v>240_2</v>
      </c>
      <c r="F53" s="41">
        <v>240.0</v>
      </c>
      <c r="G53" s="41">
        <v>60.0</v>
      </c>
      <c r="H53" s="41">
        <v>120.0</v>
      </c>
      <c r="I53" s="41">
        <v>-0.65246</v>
      </c>
      <c r="J53" s="41">
        <v>20000.0</v>
      </c>
      <c r="K53" s="41">
        <v>10000.0</v>
      </c>
      <c r="L53" s="41">
        <v>3600.0</v>
      </c>
      <c r="M53" s="41">
        <v>1800.0</v>
      </c>
      <c r="N53" s="41">
        <v>30.0</v>
      </c>
      <c r="O53" s="40" t="s">
        <v>207</v>
      </c>
      <c r="P53" s="40" t="s">
        <v>208</v>
      </c>
      <c r="Q53" s="40" t="s">
        <v>209</v>
      </c>
      <c r="R53" s="40" t="s">
        <v>210</v>
      </c>
      <c r="S53" s="40" t="b">
        <v>0</v>
      </c>
      <c r="T53" s="40" t="s">
        <v>211</v>
      </c>
      <c r="U53" s="40" t="s">
        <v>212</v>
      </c>
      <c r="V53" s="41">
        <v>0.1</v>
      </c>
      <c r="W53" s="41">
        <v>0.9</v>
      </c>
      <c r="X53" s="41">
        <v>0.3</v>
      </c>
      <c r="Y53" s="41">
        <v>0.4</v>
      </c>
      <c r="Z53" s="40" t="b">
        <v>0</v>
      </c>
      <c r="AA53" s="40" t="b">
        <v>1</v>
      </c>
      <c r="AB53" s="40" t="b">
        <v>0</v>
      </c>
      <c r="AC53" s="40" t="b">
        <v>0</v>
      </c>
      <c r="AD53" s="41" t="s">
        <v>892</v>
      </c>
      <c r="AE53" s="41" t="s">
        <v>893</v>
      </c>
      <c r="AF53" s="41">
        <v>-0.791439258</v>
      </c>
      <c r="AG53" s="41">
        <v>438.1332</v>
      </c>
      <c r="AH53" s="42">
        <v>4.0E71</v>
      </c>
      <c r="AI53" s="41">
        <v>-0.213</v>
      </c>
      <c r="AJ53" s="47" t="s">
        <v>5910</v>
      </c>
      <c r="AK53" s="40" t="s">
        <v>5911</v>
      </c>
      <c r="AL53" s="41">
        <v>20000.0</v>
      </c>
      <c r="AM53" s="40" t="s">
        <v>216</v>
      </c>
      <c r="AN53" s="40" t="s">
        <v>1383</v>
      </c>
      <c r="AO53" s="40" t="s">
        <v>5627</v>
      </c>
      <c r="AP53" s="40" t="s">
        <v>5912</v>
      </c>
      <c r="AQ53" s="40" t="s">
        <v>5913</v>
      </c>
      <c r="AR53" s="47" t="s">
        <v>5914</v>
      </c>
      <c r="AS53" s="42">
        <v>1.1E237</v>
      </c>
      <c r="AT53" s="42"/>
      <c r="AU53" s="42"/>
      <c r="AV53" s="42"/>
      <c r="AW53" s="42"/>
      <c r="AX53" s="42"/>
      <c r="AY53" s="42"/>
      <c r="AZ53" s="42"/>
      <c r="BA53" s="42"/>
      <c r="BB53" s="42"/>
      <c r="BC53" s="42"/>
      <c r="BD53" s="42"/>
      <c r="BE53" s="42"/>
      <c r="BF53" s="42"/>
      <c r="BG53" s="42"/>
      <c r="BH53" s="42"/>
      <c r="BI53" s="42"/>
      <c r="BJ53" s="42"/>
      <c r="BK53" s="42"/>
      <c r="BL53" s="42"/>
      <c r="BM53" s="42"/>
    </row>
    <row r="54">
      <c r="A54" s="41">
        <v>0.0</v>
      </c>
      <c r="B54" s="42">
        <v>1.67E9</v>
      </c>
      <c r="C54" s="42">
        <v>300967.0</v>
      </c>
      <c r="D54" s="40" t="s">
        <v>912</v>
      </c>
      <c r="E54" s="41" t="str">
        <f>IFERROR(__xludf.DUMMYFUNCTION("split(split(D54,""Instance_"", FALSE),"".mat"",FALSE)"),"240_3")</f>
        <v>240_3</v>
      </c>
      <c r="F54" s="41">
        <v>240.0</v>
      </c>
      <c r="G54" s="41">
        <v>60.0</v>
      </c>
      <c r="H54" s="41">
        <v>120.0</v>
      </c>
      <c r="I54" s="41">
        <v>-0.74544</v>
      </c>
      <c r="J54" s="41">
        <v>20000.0</v>
      </c>
      <c r="K54" s="41">
        <v>10000.0</v>
      </c>
      <c r="L54" s="41">
        <v>3600.0</v>
      </c>
      <c r="M54" s="41">
        <v>1800.0</v>
      </c>
      <c r="N54" s="41">
        <v>30.0</v>
      </c>
      <c r="O54" s="40" t="s">
        <v>207</v>
      </c>
      <c r="P54" s="40" t="s">
        <v>208</v>
      </c>
      <c r="Q54" s="40" t="s">
        <v>209</v>
      </c>
      <c r="R54" s="40" t="s">
        <v>210</v>
      </c>
      <c r="S54" s="40" t="b">
        <v>0</v>
      </c>
      <c r="T54" s="40" t="s">
        <v>211</v>
      </c>
      <c r="U54" s="40" t="s">
        <v>212</v>
      </c>
      <c r="V54" s="41">
        <v>0.1</v>
      </c>
      <c r="W54" s="41">
        <v>0.9</v>
      </c>
      <c r="X54" s="41">
        <v>0.3</v>
      </c>
      <c r="Y54" s="41">
        <v>0.4</v>
      </c>
      <c r="Z54" s="40" t="b">
        <v>0</v>
      </c>
      <c r="AA54" s="40" t="b">
        <v>1</v>
      </c>
      <c r="AB54" s="40" t="b">
        <v>0</v>
      </c>
      <c r="AC54" s="40" t="b">
        <v>0</v>
      </c>
      <c r="AD54" s="41" t="s">
        <v>928</v>
      </c>
      <c r="AE54" s="41" t="s">
        <v>929</v>
      </c>
      <c r="AF54" s="41">
        <v>-0.898848262</v>
      </c>
      <c r="AG54" s="41">
        <v>426.6285</v>
      </c>
      <c r="AH54" s="42">
        <v>1.55E72</v>
      </c>
      <c r="AI54" s="41">
        <v>-0.2058</v>
      </c>
      <c r="AJ54" s="47" t="s">
        <v>5915</v>
      </c>
      <c r="AK54" s="40" t="s">
        <v>5916</v>
      </c>
      <c r="AL54" s="41">
        <v>20000.0</v>
      </c>
      <c r="AM54" s="40" t="s">
        <v>216</v>
      </c>
      <c r="AN54" s="40" t="s">
        <v>1383</v>
      </c>
      <c r="AO54" s="40" t="s">
        <v>5627</v>
      </c>
      <c r="AP54" s="40" t="s">
        <v>5917</v>
      </c>
      <c r="AQ54" s="40" t="s">
        <v>5918</v>
      </c>
      <c r="AR54" s="47" t="s">
        <v>5919</v>
      </c>
      <c r="AS54" s="42">
        <v>1.1E239</v>
      </c>
      <c r="AT54" s="42"/>
      <c r="AU54" s="42"/>
      <c r="AV54" s="42"/>
      <c r="AW54" s="42"/>
      <c r="AX54" s="42"/>
      <c r="AY54" s="42"/>
      <c r="AZ54" s="42"/>
      <c r="BA54" s="42"/>
      <c r="BB54" s="42"/>
      <c r="BC54" s="42"/>
      <c r="BD54" s="42"/>
      <c r="BE54" s="42"/>
      <c r="BF54" s="42"/>
      <c r="BG54" s="42"/>
      <c r="BH54" s="42"/>
      <c r="BI54" s="42"/>
      <c r="BJ54" s="42"/>
      <c r="BK54" s="42"/>
      <c r="BL54" s="42"/>
      <c r="BM54" s="42"/>
    </row>
    <row r="55">
      <c r="A55" s="41">
        <v>0.0</v>
      </c>
      <c r="B55" s="42">
        <v>1.67E9</v>
      </c>
      <c r="C55" s="42">
        <v>480266.0</v>
      </c>
      <c r="D55" s="40" t="s">
        <v>870</v>
      </c>
      <c r="E55" s="41" t="str">
        <f>IFERROR(__xludf.DUMMYFUNCTION("split(split(D55,""Instance_"", FALSE),"".mat"",FALSE)"),"240_1")</f>
        <v>240_1</v>
      </c>
      <c r="F55" s="41">
        <v>240.0</v>
      </c>
      <c r="G55" s="41">
        <v>60.0</v>
      </c>
      <c r="H55" s="41">
        <v>120.0</v>
      </c>
      <c r="I55" s="41">
        <v>-0.43271</v>
      </c>
      <c r="J55" s="41">
        <v>20000.0</v>
      </c>
      <c r="K55" s="41">
        <v>10000.0</v>
      </c>
      <c r="L55" s="41">
        <v>3600.0</v>
      </c>
      <c r="M55" s="41">
        <v>1800.0</v>
      </c>
      <c r="N55" s="41">
        <v>30.0</v>
      </c>
      <c r="O55" s="40" t="s">
        <v>207</v>
      </c>
      <c r="P55" s="40" t="s">
        <v>208</v>
      </c>
      <c r="Q55" s="40" t="s">
        <v>209</v>
      </c>
      <c r="R55" s="40" t="s">
        <v>210</v>
      </c>
      <c r="S55" s="40" t="b">
        <v>0</v>
      </c>
      <c r="T55" s="40" t="s">
        <v>211</v>
      </c>
      <c r="U55" s="40" t="s">
        <v>212</v>
      </c>
      <c r="V55" s="41">
        <v>0.1</v>
      </c>
      <c r="W55" s="41">
        <v>0.9</v>
      </c>
      <c r="X55" s="41">
        <v>0.3</v>
      </c>
      <c r="Y55" s="41">
        <v>0.4</v>
      </c>
      <c r="Z55" s="40" t="b">
        <v>0</v>
      </c>
      <c r="AA55" s="40" t="b">
        <v>1</v>
      </c>
      <c r="AB55" s="40" t="b">
        <v>0</v>
      </c>
      <c r="AC55" s="40" t="b">
        <v>0</v>
      </c>
      <c r="AD55" s="41" t="s">
        <v>877</v>
      </c>
      <c r="AE55" s="41" t="s">
        <v>878</v>
      </c>
      <c r="AF55" s="41">
        <v>-0.520323308</v>
      </c>
      <c r="AG55" s="41">
        <v>439.4639</v>
      </c>
      <c r="AH55" s="42">
        <v>1.75E72</v>
      </c>
      <c r="AI55" s="41">
        <v>-0.20247</v>
      </c>
      <c r="AJ55" s="47" t="s">
        <v>5920</v>
      </c>
      <c r="AK55" s="40" t="s">
        <v>5921</v>
      </c>
      <c r="AL55" s="41">
        <v>20000.0</v>
      </c>
      <c r="AM55" s="40" t="s">
        <v>216</v>
      </c>
      <c r="AN55" s="40" t="s">
        <v>1383</v>
      </c>
      <c r="AO55" s="40" t="s">
        <v>5627</v>
      </c>
      <c r="AP55" s="40" t="s">
        <v>5922</v>
      </c>
      <c r="AQ55" s="40" t="s">
        <v>5923</v>
      </c>
      <c r="AR55" s="47" t="s">
        <v>5924</v>
      </c>
      <c r="AS55" s="42">
        <v>1.1E239</v>
      </c>
      <c r="AT55" s="42"/>
      <c r="AU55" s="42"/>
      <c r="AV55" s="42"/>
      <c r="AW55" s="42"/>
      <c r="AX55" s="42"/>
      <c r="AY55" s="42"/>
      <c r="AZ55" s="42"/>
      <c r="BA55" s="42"/>
      <c r="BB55" s="42"/>
      <c r="BC55" s="42"/>
      <c r="BD55" s="42"/>
      <c r="BE55" s="42"/>
      <c r="BF55" s="42"/>
      <c r="BG55" s="42"/>
      <c r="BH55" s="42"/>
      <c r="BI55" s="42"/>
      <c r="BJ55" s="42"/>
      <c r="BK55" s="42"/>
      <c r="BL55" s="42"/>
      <c r="BM55" s="42"/>
    </row>
    <row r="56">
      <c r="A56" s="41">
        <v>0.0</v>
      </c>
      <c r="B56" s="42">
        <v>1.67E9</v>
      </c>
      <c r="C56" s="42">
        <v>696363.0</v>
      </c>
      <c r="D56" s="40" t="s">
        <v>870</v>
      </c>
      <c r="E56" s="41" t="str">
        <f>IFERROR(__xludf.DUMMYFUNCTION("split(split(D56,""Instance_"", FALSE),"".mat"",FALSE)"),"240_1")</f>
        <v>240_1</v>
      </c>
      <c r="F56" s="41">
        <v>240.0</v>
      </c>
      <c r="G56" s="41">
        <v>60.0</v>
      </c>
      <c r="H56" s="41">
        <v>120.0</v>
      </c>
      <c r="I56" s="41">
        <v>-0.43271</v>
      </c>
      <c r="J56" s="41">
        <v>20000.0</v>
      </c>
      <c r="K56" s="41">
        <v>10000.0</v>
      </c>
      <c r="L56" s="41">
        <v>3600.0</v>
      </c>
      <c r="M56" s="41">
        <v>1800.0</v>
      </c>
      <c r="N56" s="41">
        <v>30.0</v>
      </c>
      <c r="O56" s="40" t="s">
        <v>207</v>
      </c>
      <c r="P56" s="40" t="s">
        <v>208</v>
      </c>
      <c r="Q56" s="40" t="s">
        <v>209</v>
      </c>
      <c r="R56" s="40" t="s">
        <v>210</v>
      </c>
      <c r="S56" s="40" t="b">
        <v>0</v>
      </c>
      <c r="T56" s="40" t="s">
        <v>211</v>
      </c>
      <c r="U56" s="40" t="s">
        <v>212</v>
      </c>
      <c r="V56" s="41">
        <v>0.1</v>
      </c>
      <c r="W56" s="41">
        <v>0.9</v>
      </c>
      <c r="X56" s="41">
        <v>0.3</v>
      </c>
      <c r="Y56" s="41">
        <v>0.4</v>
      </c>
      <c r="Z56" s="40" t="b">
        <v>0</v>
      </c>
      <c r="AA56" s="40" t="b">
        <v>1</v>
      </c>
      <c r="AB56" s="40" t="b">
        <v>0</v>
      </c>
      <c r="AC56" s="40" t="b">
        <v>0</v>
      </c>
      <c r="AD56" s="41" t="s">
        <v>873</v>
      </c>
      <c r="AE56" s="41" t="s">
        <v>874</v>
      </c>
      <c r="AF56" s="41">
        <v>-0.516610935</v>
      </c>
      <c r="AG56" s="41">
        <v>431.2722</v>
      </c>
      <c r="AH56" s="42">
        <v>6.61E71</v>
      </c>
      <c r="AI56" s="41">
        <v>-0.19389</v>
      </c>
      <c r="AJ56" s="47" t="s">
        <v>5925</v>
      </c>
      <c r="AK56" s="40" t="s">
        <v>5926</v>
      </c>
      <c r="AL56" s="41">
        <v>20000.0</v>
      </c>
      <c r="AM56" s="40" t="s">
        <v>216</v>
      </c>
      <c r="AN56" s="40" t="s">
        <v>1383</v>
      </c>
      <c r="AO56" s="40" t="s">
        <v>5627</v>
      </c>
      <c r="AP56" s="40" t="s">
        <v>5927</v>
      </c>
      <c r="AQ56" s="40" t="s">
        <v>5928</v>
      </c>
      <c r="AR56" s="47" t="s">
        <v>5929</v>
      </c>
      <c r="AS56" s="42">
        <v>1.0E238</v>
      </c>
      <c r="AT56" s="42"/>
      <c r="AU56" s="42"/>
      <c r="AV56" s="42"/>
      <c r="AW56" s="42"/>
      <c r="AX56" s="42"/>
      <c r="AY56" s="42"/>
      <c r="AZ56" s="42"/>
      <c r="BA56" s="42"/>
      <c r="BB56" s="42"/>
      <c r="BC56" s="42"/>
      <c r="BD56" s="42"/>
      <c r="BE56" s="42"/>
      <c r="BF56" s="42"/>
      <c r="BG56" s="42"/>
      <c r="BH56" s="42"/>
      <c r="BI56" s="42"/>
      <c r="BJ56" s="42"/>
      <c r="BK56" s="42"/>
      <c r="BL56" s="42"/>
      <c r="BM56" s="42"/>
    </row>
    <row r="57">
      <c r="A57" s="41">
        <v>0.0</v>
      </c>
      <c r="B57" s="42">
        <v>1.67E9</v>
      </c>
      <c r="C57" s="42">
        <v>767734.0</v>
      </c>
      <c r="D57" s="40" t="s">
        <v>307</v>
      </c>
      <c r="E57" s="41" t="str">
        <f>IFERROR(__xludf.DUMMYFUNCTION("split(split(D57,""Instance_"", FALSE),"".mat"",FALSE)"),"280_2")</f>
        <v>280_2</v>
      </c>
      <c r="F57" s="41">
        <v>280.0</v>
      </c>
      <c r="G57" s="41">
        <v>70.0</v>
      </c>
      <c r="H57" s="41">
        <v>140.0</v>
      </c>
      <c r="I57" s="41">
        <v>1.192917</v>
      </c>
      <c r="J57" s="41">
        <v>20000.0</v>
      </c>
      <c r="K57" s="41">
        <v>10000.0</v>
      </c>
      <c r="L57" s="41">
        <v>3600.0</v>
      </c>
      <c r="M57" s="41">
        <v>1800.0</v>
      </c>
      <c r="N57" s="41">
        <v>30.0</v>
      </c>
      <c r="O57" s="40" t="s">
        <v>207</v>
      </c>
      <c r="P57" s="40" t="s">
        <v>208</v>
      </c>
      <c r="Q57" s="40" t="s">
        <v>209</v>
      </c>
      <c r="R57" s="40" t="s">
        <v>210</v>
      </c>
      <c r="S57" s="40" t="b">
        <v>0</v>
      </c>
      <c r="T57" s="40" t="s">
        <v>211</v>
      </c>
      <c r="U57" s="40" t="s">
        <v>212</v>
      </c>
      <c r="V57" s="41">
        <v>0.1</v>
      </c>
      <c r="W57" s="41">
        <v>0.9</v>
      </c>
      <c r="X57" s="41">
        <v>0.3</v>
      </c>
      <c r="Y57" s="41">
        <v>0.4</v>
      </c>
      <c r="Z57" s="40" t="b">
        <v>0</v>
      </c>
      <c r="AA57" s="40" t="b">
        <v>1</v>
      </c>
      <c r="AB57" s="40" t="b">
        <v>0</v>
      </c>
      <c r="AC57" s="40" t="b">
        <v>0</v>
      </c>
      <c r="AD57" s="41" t="s">
        <v>952</v>
      </c>
      <c r="AE57" s="41" t="s">
        <v>953</v>
      </c>
      <c r="AF57" s="41">
        <v>0.966889527</v>
      </c>
      <c r="AG57" s="41">
        <v>962.8021</v>
      </c>
      <c r="AH57" s="42">
        <v>1.15E84</v>
      </c>
      <c r="AI57" s="41">
        <v>-0.18947</v>
      </c>
      <c r="AJ57" s="47" t="s">
        <v>5930</v>
      </c>
      <c r="AK57" s="40" t="s">
        <v>5931</v>
      </c>
      <c r="AL57" s="41">
        <v>20000.0</v>
      </c>
      <c r="AM57" s="40" t="s">
        <v>216</v>
      </c>
      <c r="AN57" s="40" t="s">
        <v>1383</v>
      </c>
      <c r="AO57" s="40" t="s">
        <v>5643</v>
      </c>
      <c r="AP57" s="40" t="s">
        <v>5932</v>
      </c>
      <c r="AQ57" s="40" t="s">
        <v>5933</v>
      </c>
      <c r="AR57" s="47" t="s">
        <v>5934</v>
      </c>
      <c r="AS57" s="47" t="s">
        <v>5935</v>
      </c>
      <c r="AT57" s="42"/>
      <c r="AU57" s="42"/>
      <c r="AV57" s="42"/>
      <c r="AW57" s="42"/>
      <c r="AX57" s="42"/>
      <c r="AY57" s="42"/>
      <c r="AZ57" s="42"/>
      <c r="BA57" s="42"/>
      <c r="BB57" s="42"/>
      <c r="BC57" s="42"/>
      <c r="BD57" s="42"/>
      <c r="BE57" s="42"/>
      <c r="BF57" s="42"/>
      <c r="BG57" s="42"/>
      <c r="BH57" s="42"/>
      <c r="BI57" s="42"/>
      <c r="BJ57" s="42"/>
      <c r="BK57" s="42"/>
      <c r="BL57" s="42"/>
      <c r="BM57" s="42"/>
    </row>
    <row r="58">
      <c r="A58" s="41">
        <v>0.0</v>
      </c>
      <c r="B58" s="42">
        <v>1.67E9</v>
      </c>
      <c r="C58" s="42">
        <v>680685.0</v>
      </c>
      <c r="D58" s="40" t="s">
        <v>807</v>
      </c>
      <c r="E58" s="41" t="str">
        <f>IFERROR(__xludf.DUMMYFUNCTION("split(split(D58,""Instance_"", FALSE),"".mat"",FALSE)"),"200_1")</f>
        <v>200_1</v>
      </c>
      <c r="F58" s="41">
        <v>200.0</v>
      </c>
      <c r="G58" s="41">
        <v>50.0</v>
      </c>
      <c r="H58" s="41">
        <v>100.0</v>
      </c>
      <c r="I58" s="41">
        <v>-1.7595</v>
      </c>
      <c r="J58" s="41">
        <v>20000.0</v>
      </c>
      <c r="K58" s="41">
        <v>10000.0</v>
      </c>
      <c r="L58" s="41">
        <v>3600.0</v>
      </c>
      <c r="M58" s="41">
        <v>1800.0</v>
      </c>
      <c r="N58" s="41">
        <v>30.0</v>
      </c>
      <c r="O58" s="40" t="s">
        <v>207</v>
      </c>
      <c r="P58" s="40" t="s">
        <v>208</v>
      </c>
      <c r="Q58" s="40" t="s">
        <v>209</v>
      </c>
      <c r="R58" s="40" t="s">
        <v>210</v>
      </c>
      <c r="S58" s="40" t="b">
        <v>0</v>
      </c>
      <c r="T58" s="40" t="s">
        <v>211</v>
      </c>
      <c r="U58" s="40" t="s">
        <v>212</v>
      </c>
      <c r="V58" s="41">
        <v>0.1</v>
      </c>
      <c r="W58" s="41">
        <v>0.9</v>
      </c>
      <c r="X58" s="41">
        <v>0.3</v>
      </c>
      <c r="Y58" s="41">
        <v>0.4</v>
      </c>
      <c r="Z58" s="40" t="b">
        <v>0</v>
      </c>
      <c r="AA58" s="40" t="b">
        <v>1</v>
      </c>
      <c r="AB58" s="40" t="b">
        <v>0</v>
      </c>
      <c r="AC58" s="40" t="b">
        <v>0</v>
      </c>
      <c r="AD58" s="41" t="s">
        <v>827</v>
      </c>
      <c r="AE58" s="41" t="s">
        <v>828</v>
      </c>
      <c r="AF58" s="41">
        <v>-2.086702705</v>
      </c>
      <c r="AG58" s="41">
        <v>373.4874</v>
      </c>
      <c r="AH58" s="42">
        <v>9.91E59</v>
      </c>
      <c r="AI58" s="41">
        <v>-0.18596</v>
      </c>
      <c r="AJ58" s="47" t="s">
        <v>5936</v>
      </c>
      <c r="AK58" s="40" t="s">
        <v>5937</v>
      </c>
      <c r="AL58" s="41">
        <v>20000.0</v>
      </c>
      <c r="AM58" s="40" t="s">
        <v>216</v>
      </c>
      <c r="AN58" s="40" t="s">
        <v>1383</v>
      </c>
      <c r="AO58" s="40" t="s">
        <v>5627</v>
      </c>
      <c r="AP58" s="40" t="s">
        <v>5938</v>
      </c>
      <c r="AQ58" s="40" t="s">
        <v>5939</v>
      </c>
      <c r="AR58" s="47" t="s">
        <v>5940</v>
      </c>
      <c r="AS58" s="42">
        <v>1.0E199</v>
      </c>
      <c r="AT58" s="42"/>
      <c r="AU58" s="42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</row>
    <row r="59">
      <c r="A59" s="41">
        <v>0.0</v>
      </c>
      <c r="B59" s="42">
        <v>1.67E9</v>
      </c>
      <c r="C59" s="42">
        <v>134984.0</v>
      </c>
      <c r="D59" s="40" t="s">
        <v>807</v>
      </c>
      <c r="E59" s="41" t="str">
        <f>IFERROR(__xludf.DUMMYFUNCTION("split(split(D59,""Instance_"", FALSE),"".mat"",FALSE)"),"200_1")</f>
        <v>200_1</v>
      </c>
      <c r="F59" s="41">
        <v>200.0</v>
      </c>
      <c r="G59" s="41">
        <v>50.0</v>
      </c>
      <c r="H59" s="41">
        <v>100.0</v>
      </c>
      <c r="I59" s="41">
        <v>-1.7595</v>
      </c>
      <c r="J59" s="41">
        <v>20000.0</v>
      </c>
      <c r="K59" s="41">
        <v>10000.0</v>
      </c>
      <c r="L59" s="41">
        <v>3600.0</v>
      </c>
      <c r="M59" s="41">
        <v>1800.0</v>
      </c>
      <c r="N59" s="41">
        <v>30.0</v>
      </c>
      <c r="O59" s="40" t="s">
        <v>207</v>
      </c>
      <c r="P59" s="40" t="s">
        <v>208</v>
      </c>
      <c r="Q59" s="40" t="s">
        <v>209</v>
      </c>
      <c r="R59" s="40" t="s">
        <v>210</v>
      </c>
      <c r="S59" s="40" t="b">
        <v>0</v>
      </c>
      <c r="T59" s="40" t="s">
        <v>211</v>
      </c>
      <c r="U59" s="40" t="s">
        <v>212</v>
      </c>
      <c r="V59" s="41">
        <v>0.1</v>
      </c>
      <c r="W59" s="41">
        <v>0.9</v>
      </c>
      <c r="X59" s="41">
        <v>0.3</v>
      </c>
      <c r="Y59" s="41">
        <v>0.4</v>
      </c>
      <c r="Z59" s="40" t="b">
        <v>0</v>
      </c>
      <c r="AA59" s="40" t="b">
        <v>1</v>
      </c>
      <c r="AB59" s="40" t="b">
        <v>0</v>
      </c>
      <c r="AC59" s="40" t="b">
        <v>0</v>
      </c>
      <c r="AD59" s="41" t="s">
        <v>814</v>
      </c>
      <c r="AE59" s="41" t="s">
        <v>815</v>
      </c>
      <c r="AF59" s="41">
        <v>-2.083408814</v>
      </c>
      <c r="AG59" s="41">
        <v>375.9103</v>
      </c>
      <c r="AH59" s="42">
        <v>1.57E60</v>
      </c>
      <c r="AI59" s="41">
        <v>-0.18409</v>
      </c>
      <c r="AJ59" s="47" t="s">
        <v>5941</v>
      </c>
      <c r="AK59" s="40" t="s">
        <v>5942</v>
      </c>
      <c r="AL59" s="41">
        <v>20000.0</v>
      </c>
      <c r="AM59" s="40" t="s">
        <v>216</v>
      </c>
      <c r="AN59" s="40" t="s">
        <v>1383</v>
      </c>
      <c r="AO59" s="40" t="s">
        <v>5627</v>
      </c>
      <c r="AP59" s="40" t="s">
        <v>5943</v>
      </c>
      <c r="AQ59" s="40" t="s">
        <v>5944</v>
      </c>
      <c r="AR59" s="47" t="s">
        <v>5945</v>
      </c>
      <c r="AS59" s="42">
        <v>1.1E199</v>
      </c>
      <c r="AT59" s="42"/>
      <c r="AU59" s="42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  <c r="BG59" s="42"/>
      <c r="BH59" s="42"/>
      <c r="BI59" s="42"/>
      <c r="BJ59" s="42"/>
      <c r="BK59" s="42"/>
      <c r="BL59" s="42"/>
      <c r="BM59" s="42"/>
    </row>
    <row r="60">
      <c r="A60" s="41">
        <v>0.0</v>
      </c>
      <c r="B60" s="42">
        <v>1.67E9</v>
      </c>
      <c r="C60" s="42">
        <v>750140.0</v>
      </c>
      <c r="D60" s="40" t="s">
        <v>849</v>
      </c>
      <c r="E60" s="41" t="str">
        <f>IFERROR(__xludf.DUMMYFUNCTION("split(split(D60,""Instance_"", FALSE),"".mat"",FALSE)"),"200_3")</f>
        <v>200_3</v>
      </c>
      <c r="F60" s="41">
        <v>200.0</v>
      </c>
      <c r="G60" s="41">
        <v>50.0</v>
      </c>
      <c r="H60" s="41">
        <v>100.0</v>
      </c>
      <c r="I60" s="41">
        <v>-1.50375</v>
      </c>
      <c r="J60" s="41">
        <v>20000.0</v>
      </c>
      <c r="K60" s="41">
        <v>10000.0</v>
      </c>
      <c r="L60" s="41">
        <v>3600.0</v>
      </c>
      <c r="M60" s="41">
        <v>1800.0</v>
      </c>
      <c r="N60" s="41">
        <v>30.0</v>
      </c>
      <c r="O60" s="40" t="s">
        <v>207</v>
      </c>
      <c r="P60" s="40" t="s">
        <v>208</v>
      </c>
      <c r="Q60" s="40" t="s">
        <v>209</v>
      </c>
      <c r="R60" s="40" t="s">
        <v>210</v>
      </c>
      <c r="S60" s="40" t="b">
        <v>0</v>
      </c>
      <c r="T60" s="40" t="s">
        <v>211</v>
      </c>
      <c r="U60" s="40" t="s">
        <v>212</v>
      </c>
      <c r="V60" s="41">
        <v>0.1</v>
      </c>
      <c r="W60" s="41">
        <v>0.9</v>
      </c>
      <c r="X60" s="41">
        <v>0.3</v>
      </c>
      <c r="Y60" s="41">
        <v>0.4</v>
      </c>
      <c r="Z60" s="40" t="b">
        <v>0</v>
      </c>
      <c r="AA60" s="40" t="b">
        <v>1</v>
      </c>
      <c r="AB60" s="40" t="b">
        <v>0</v>
      </c>
      <c r="AC60" s="40" t="b">
        <v>0</v>
      </c>
      <c r="AD60" s="41" t="s">
        <v>868</v>
      </c>
      <c r="AE60" s="41" t="s">
        <v>869</v>
      </c>
      <c r="AF60" s="41">
        <v>-1.775885317</v>
      </c>
      <c r="AG60" s="41">
        <v>348.0336</v>
      </c>
      <c r="AH60" s="42">
        <v>4.59E59</v>
      </c>
      <c r="AI60" s="41">
        <v>-0.18097</v>
      </c>
      <c r="AJ60" s="47" t="s">
        <v>5946</v>
      </c>
      <c r="AK60" s="40" t="s">
        <v>5947</v>
      </c>
      <c r="AL60" s="41">
        <v>20000.0</v>
      </c>
      <c r="AM60" s="40" t="s">
        <v>216</v>
      </c>
      <c r="AN60" s="40" t="s">
        <v>1383</v>
      </c>
      <c r="AO60" s="40" t="s">
        <v>5627</v>
      </c>
      <c r="AP60" s="40" t="s">
        <v>5948</v>
      </c>
      <c r="AQ60" s="40" t="s">
        <v>5949</v>
      </c>
      <c r="AR60" s="47" t="s">
        <v>5950</v>
      </c>
      <c r="AS60" s="42">
        <v>1.0E198</v>
      </c>
      <c r="AT60" s="42"/>
      <c r="AU60" s="42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  <c r="BG60" s="42"/>
      <c r="BH60" s="42"/>
      <c r="BI60" s="42"/>
      <c r="BJ60" s="42"/>
      <c r="BK60" s="42"/>
      <c r="BL60" s="42"/>
      <c r="BM60" s="42"/>
    </row>
    <row r="61">
      <c r="A61" s="41">
        <v>0.0</v>
      </c>
      <c r="B61" s="42">
        <v>1.67E9</v>
      </c>
      <c r="C61" s="42">
        <v>558440.0</v>
      </c>
      <c r="D61" s="40" t="s">
        <v>912</v>
      </c>
      <c r="E61" s="41" t="str">
        <f>IFERROR(__xludf.DUMMYFUNCTION("split(split(D61,""Instance_"", FALSE),"".mat"",FALSE)"),"240_3")</f>
        <v>240_3</v>
      </c>
      <c r="F61" s="41">
        <v>240.0</v>
      </c>
      <c r="G61" s="41">
        <v>60.0</v>
      </c>
      <c r="H61" s="41">
        <v>120.0</v>
      </c>
      <c r="I61" s="41">
        <v>-0.74544</v>
      </c>
      <c r="J61" s="41">
        <v>20000.0</v>
      </c>
      <c r="K61" s="41">
        <v>10000.0</v>
      </c>
      <c r="L61" s="41">
        <v>3600.0</v>
      </c>
      <c r="M61" s="41">
        <v>1800.0</v>
      </c>
      <c r="N61" s="41">
        <v>30.0</v>
      </c>
      <c r="O61" s="40" t="s">
        <v>207</v>
      </c>
      <c r="P61" s="40" t="s">
        <v>208</v>
      </c>
      <c r="Q61" s="40" t="s">
        <v>209</v>
      </c>
      <c r="R61" s="40" t="s">
        <v>210</v>
      </c>
      <c r="S61" s="40" t="b">
        <v>0</v>
      </c>
      <c r="T61" s="40" t="s">
        <v>211</v>
      </c>
      <c r="U61" s="40" t="s">
        <v>212</v>
      </c>
      <c r="V61" s="41">
        <v>0.1</v>
      </c>
      <c r="W61" s="41">
        <v>0.9</v>
      </c>
      <c r="X61" s="41">
        <v>0.3</v>
      </c>
      <c r="Y61" s="41">
        <v>0.4</v>
      </c>
      <c r="Z61" s="40" t="b">
        <v>0</v>
      </c>
      <c r="AA61" s="40" t="b">
        <v>1</v>
      </c>
      <c r="AB61" s="40" t="b">
        <v>0</v>
      </c>
      <c r="AC61" s="40" t="b">
        <v>0</v>
      </c>
      <c r="AD61" s="41" t="s">
        <v>919</v>
      </c>
      <c r="AE61" s="41" t="s">
        <v>920</v>
      </c>
      <c r="AF61" s="41">
        <v>-0.874161676</v>
      </c>
      <c r="AG61" s="41">
        <v>431.9783</v>
      </c>
      <c r="AH61" s="42">
        <v>1.71E72</v>
      </c>
      <c r="AI61" s="41">
        <v>-0.17268</v>
      </c>
      <c r="AJ61" s="47" t="s">
        <v>5951</v>
      </c>
      <c r="AK61" s="40" t="s">
        <v>5952</v>
      </c>
      <c r="AL61" s="41">
        <v>20000.0</v>
      </c>
      <c r="AM61" s="40" t="s">
        <v>216</v>
      </c>
      <c r="AN61" s="40" t="s">
        <v>1383</v>
      </c>
      <c r="AO61" s="40" t="s">
        <v>5627</v>
      </c>
      <c r="AP61" s="40" t="s">
        <v>5953</v>
      </c>
      <c r="AQ61" s="40" t="s">
        <v>5954</v>
      </c>
      <c r="AR61" s="47" t="s">
        <v>5955</v>
      </c>
      <c r="AS61" s="42">
        <v>1.1E239</v>
      </c>
      <c r="AT61" s="42"/>
      <c r="AU61" s="42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  <c r="BG61" s="42"/>
      <c r="BH61" s="42"/>
      <c r="BI61" s="42"/>
      <c r="BJ61" s="42"/>
      <c r="BK61" s="42"/>
      <c r="BL61" s="42"/>
      <c r="BM61" s="42"/>
    </row>
    <row r="62">
      <c r="A62" s="41">
        <v>0.0</v>
      </c>
      <c r="B62" s="42">
        <v>1.67E9</v>
      </c>
      <c r="C62" s="42">
        <v>892677.0</v>
      </c>
      <c r="D62" s="40" t="s">
        <v>849</v>
      </c>
      <c r="E62" s="41" t="str">
        <f>IFERROR(__xludf.DUMMYFUNCTION("split(split(D62,""Instance_"", FALSE),"".mat"",FALSE)"),"200_3")</f>
        <v>200_3</v>
      </c>
      <c r="F62" s="41">
        <v>200.0</v>
      </c>
      <c r="G62" s="41">
        <v>50.0</v>
      </c>
      <c r="H62" s="41">
        <v>100.0</v>
      </c>
      <c r="I62" s="41">
        <v>-1.50375</v>
      </c>
      <c r="J62" s="41">
        <v>20000.0</v>
      </c>
      <c r="K62" s="41">
        <v>10000.0</v>
      </c>
      <c r="L62" s="41">
        <v>3600.0</v>
      </c>
      <c r="M62" s="41">
        <v>1800.0</v>
      </c>
      <c r="N62" s="41">
        <v>30.0</v>
      </c>
      <c r="O62" s="40" t="s">
        <v>207</v>
      </c>
      <c r="P62" s="40" t="s">
        <v>208</v>
      </c>
      <c r="Q62" s="40" t="s">
        <v>209</v>
      </c>
      <c r="R62" s="40" t="s">
        <v>210</v>
      </c>
      <c r="S62" s="40" t="b">
        <v>0</v>
      </c>
      <c r="T62" s="40" t="s">
        <v>211</v>
      </c>
      <c r="U62" s="40" t="s">
        <v>212</v>
      </c>
      <c r="V62" s="41">
        <v>0.1</v>
      </c>
      <c r="W62" s="41">
        <v>0.9</v>
      </c>
      <c r="X62" s="41">
        <v>0.3</v>
      </c>
      <c r="Y62" s="41">
        <v>0.4</v>
      </c>
      <c r="Z62" s="40" t="b">
        <v>0</v>
      </c>
      <c r="AA62" s="40" t="b">
        <v>1</v>
      </c>
      <c r="AB62" s="40" t="b">
        <v>0</v>
      </c>
      <c r="AC62" s="40" t="b">
        <v>0</v>
      </c>
      <c r="AD62" s="41" t="s">
        <v>852</v>
      </c>
      <c r="AE62" s="41" t="s">
        <v>853</v>
      </c>
      <c r="AF62" s="41">
        <v>-1.747256693</v>
      </c>
      <c r="AG62" s="41">
        <v>349.5553</v>
      </c>
      <c r="AH62" s="42">
        <v>1.88E59</v>
      </c>
      <c r="AI62" s="41">
        <v>-0.16193</v>
      </c>
      <c r="AJ62" s="47" t="s">
        <v>5956</v>
      </c>
      <c r="AK62" s="40" t="s">
        <v>5957</v>
      </c>
      <c r="AL62" s="41">
        <v>20000.0</v>
      </c>
      <c r="AM62" s="40" t="s">
        <v>216</v>
      </c>
      <c r="AN62" s="40" t="s">
        <v>1383</v>
      </c>
      <c r="AO62" s="40" t="s">
        <v>5627</v>
      </c>
      <c r="AP62" s="40" t="s">
        <v>5958</v>
      </c>
      <c r="AQ62" s="40" t="s">
        <v>5959</v>
      </c>
      <c r="AR62" s="47" t="s">
        <v>5960</v>
      </c>
      <c r="AS62" s="42">
        <v>1.1E196</v>
      </c>
      <c r="AT62" s="42"/>
      <c r="AU62" s="42"/>
      <c r="AV62" s="42"/>
      <c r="AW62" s="42"/>
      <c r="AX62" s="42"/>
      <c r="AY62" s="42"/>
      <c r="AZ62" s="42"/>
      <c r="BA62" s="42"/>
      <c r="BB62" s="42"/>
      <c r="BC62" s="42"/>
      <c r="BD62" s="42"/>
      <c r="BE62" s="42"/>
      <c r="BF62" s="42"/>
      <c r="BG62" s="42"/>
      <c r="BH62" s="42"/>
      <c r="BI62" s="42"/>
      <c r="BJ62" s="42"/>
      <c r="BK62" s="42"/>
      <c r="BL62" s="42"/>
      <c r="BM62" s="42"/>
    </row>
    <row r="63">
      <c r="A63" s="41">
        <v>0.0</v>
      </c>
      <c r="B63" s="42">
        <v>1.67E9</v>
      </c>
      <c r="C63" s="42">
        <v>428150.0</v>
      </c>
      <c r="D63" s="40" t="s">
        <v>765</v>
      </c>
      <c r="E63" s="41" t="str">
        <f>IFERROR(__xludf.DUMMYFUNCTION("split(split(D63,""Instance_"", FALSE),"".mat"",FALSE)"),"180_2")</f>
        <v>180_2</v>
      </c>
      <c r="F63" s="41">
        <v>180.0</v>
      </c>
      <c r="G63" s="41">
        <v>45.0</v>
      </c>
      <c r="H63" s="41">
        <v>90.0</v>
      </c>
      <c r="I63" s="41">
        <v>-1.65465</v>
      </c>
      <c r="J63" s="41">
        <v>20000.0</v>
      </c>
      <c r="K63" s="41">
        <v>10000.0</v>
      </c>
      <c r="L63" s="41">
        <v>3600.0</v>
      </c>
      <c r="M63" s="41">
        <v>1800.0</v>
      </c>
      <c r="N63" s="41">
        <v>30.0</v>
      </c>
      <c r="O63" s="40" t="s">
        <v>207</v>
      </c>
      <c r="P63" s="40" t="s">
        <v>208</v>
      </c>
      <c r="Q63" s="40" t="s">
        <v>209</v>
      </c>
      <c r="R63" s="40" t="s">
        <v>210</v>
      </c>
      <c r="S63" s="40" t="b">
        <v>0</v>
      </c>
      <c r="T63" s="40" t="s">
        <v>211</v>
      </c>
      <c r="U63" s="40" t="s">
        <v>212</v>
      </c>
      <c r="V63" s="41">
        <v>0.1</v>
      </c>
      <c r="W63" s="41">
        <v>0.9</v>
      </c>
      <c r="X63" s="41">
        <v>0.3</v>
      </c>
      <c r="Y63" s="41">
        <v>0.4</v>
      </c>
      <c r="Z63" s="40" t="b">
        <v>0</v>
      </c>
      <c r="AA63" s="40" t="b">
        <v>1</v>
      </c>
      <c r="AB63" s="40" t="b">
        <v>0</v>
      </c>
      <c r="AC63" s="40" t="b">
        <v>0</v>
      </c>
      <c r="AD63" s="41" t="s">
        <v>776</v>
      </c>
      <c r="AE63" s="41" t="s">
        <v>777</v>
      </c>
      <c r="AF63" s="41">
        <v>-1.922090817</v>
      </c>
      <c r="AG63" s="41">
        <v>315.5487</v>
      </c>
      <c r="AH63" s="42">
        <v>1.32E54</v>
      </c>
      <c r="AI63" s="41">
        <v>-0.16163</v>
      </c>
      <c r="AJ63" s="47" t="s">
        <v>5961</v>
      </c>
      <c r="AK63" s="40" t="s">
        <v>5962</v>
      </c>
      <c r="AL63" s="41">
        <v>20000.0</v>
      </c>
      <c r="AM63" s="40" t="s">
        <v>216</v>
      </c>
      <c r="AN63" s="40" t="s">
        <v>1383</v>
      </c>
      <c r="AO63" s="40" t="s">
        <v>5627</v>
      </c>
      <c r="AP63" s="40" t="s">
        <v>5963</v>
      </c>
      <c r="AQ63" s="40" t="s">
        <v>5964</v>
      </c>
      <c r="AR63" s="47" t="s">
        <v>5965</v>
      </c>
      <c r="AS63" s="42">
        <v>1.1E179</v>
      </c>
      <c r="AT63" s="42"/>
      <c r="AU63" s="42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</row>
    <row r="64">
      <c r="A64" s="41">
        <v>0.0</v>
      </c>
      <c r="B64" s="42">
        <v>1.67E9</v>
      </c>
      <c r="C64" s="42">
        <v>654219.0</v>
      </c>
      <c r="D64" s="40" t="s">
        <v>765</v>
      </c>
      <c r="E64" s="41" t="str">
        <f>IFERROR(__xludf.DUMMYFUNCTION("split(split(D64,""Instance_"", FALSE),"".mat"",FALSE)"),"180_2")</f>
        <v>180_2</v>
      </c>
      <c r="F64" s="41">
        <v>180.0</v>
      </c>
      <c r="G64" s="41">
        <v>45.0</v>
      </c>
      <c r="H64" s="41">
        <v>90.0</v>
      </c>
      <c r="I64" s="41">
        <v>-1.65465</v>
      </c>
      <c r="J64" s="41">
        <v>20000.0</v>
      </c>
      <c r="K64" s="41">
        <v>10000.0</v>
      </c>
      <c r="L64" s="41">
        <v>3600.0</v>
      </c>
      <c r="M64" s="41">
        <v>1800.0</v>
      </c>
      <c r="N64" s="41">
        <v>30.0</v>
      </c>
      <c r="O64" s="40" t="s">
        <v>207</v>
      </c>
      <c r="P64" s="40" t="s">
        <v>208</v>
      </c>
      <c r="Q64" s="40" t="s">
        <v>209</v>
      </c>
      <c r="R64" s="40" t="s">
        <v>210</v>
      </c>
      <c r="S64" s="40" t="b">
        <v>0</v>
      </c>
      <c r="T64" s="40" t="s">
        <v>211</v>
      </c>
      <c r="U64" s="40" t="s">
        <v>212</v>
      </c>
      <c r="V64" s="41">
        <v>0.1</v>
      </c>
      <c r="W64" s="41">
        <v>0.9</v>
      </c>
      <c r="X64" s="41">
        <v>0.3</v>
      </c>
      <c r="Y64" s="41">
        <v>0.4</v>
      </c>
      <c r="Z64" s="40" t="b">
        <v>0</v>
      </c>
      <c r="AA64" s="40" t="b">
        <v>1</v>
      </c>
      <c r="AB64" s="40" t="b">
        <v>0</v>
      </c>
      <c r="AC64" s="40" t="b">
        <v>0</v>
      </c>
      <c r="AD64" s="41" t="s">
        <v>782</v>
      </c>
      <c r="AE64" s="41" t="s">
        <v>783</v>
      </c>
      <c r="AF64" s="41">
        <v>-1.917625809</v>
      </c>
      <c r="AG64" s="41">
        <v>321.1826</v>
      </c>
      <c r="AH64" s="42">
        <v>1.5E54</v>
      </c>
      <c r="AI64" s="41">
        <v>-0.15893</v>
      </c>
      <c r="AJ64" s="47" t="s">
        <v>5966</v>
      </c>
      <c r="AK64" s="40" t="s">
        <v>5967</v>
      </c>
      <c r="AL64" s="41">
        <v>20000.0</v>
      </c>
      <c r="AM64" s="40" t="s">
        <v>216</v>
      </c>
      <c r="AN64" s="40" t="s">
        <v>1383</v>
      </c>
      <c r="AO64" s="40" t="s">
        <v>5627</v>
      </c>
      <c r="AP64" s="40" t="s">
        <v>5968</v>
      </c>
      <c r="AQ64" s="40" t="s">
        <v>5969</v>
      </c>
      <c r="AR64" s="47" t="s">
        <v>5970</v>
      </c>
      <c r="AS64" s="42">
        <v>1.1E179</v>
      </c>
      <c r="AT64" s="42"/>
      <c r="AU64" s="42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</row>
    <row r="65">
      <c r="A65" s="41">
        <v>0.0</v>
      </c>
      <c r="B65" s="42">
        <v>1.67E9</v>
      </c>
      <c r="C65" s="42">
        <v>305550.0</v>
      </c>
      <c r="D65" s="40" t="s">
        <v>912</v>
      </c>
      <c r="E65" s="41" t="str">
        <f>IFERROR(__xludf.DUMMYFUNCTION("split(split(D65,""Instance_"", FALSE),"".mat"",FALSE)"),"240_3")</f>
        <v>240_3</v>
      </c>
      <c r="F65" s="41">
        <v>240.0</v>
      </c>
      <c r="G65" s="41">
        <v>60.0</v>
      </c>
      <c r="H65" s="41">
        <v>120.0</v>
      </c>
      <c r="I65" s="41">
        <v>-0.74544</v>
      </c>
      <c r="J65" s="41">
        <v>20000.0</v>
      </c>
      <c r="K65" s="41">
        <v>10000.0</v>
      </c>
      <c r="L65" s="41">
        <v>3600.0</v>
      </c>
      <c r="M65" s="41">
        <v>1800.0</v>
      </c>
      <c r="N65" s="41">
        <v>30.0</v>
      </c>
      <c r="O65" s="40" t="s">
        <v>207</v>
      </c>
      <c r="P65" s="40" t="s">
        <v>208</v>
      </c>
      <c r="Q65" s="40" t="s">
        <v>209</v>
      </c>
      <c r="R65" s="40" t="s">
        <v>210</v>
      </c>
      <c r="S65" s="40" t="b">
        <v>0</v>
      </c>
      <c r="T65" s="40" t="s">
        <v>211</v>
      </c>
      <c r="U65" s="40" t="s">
        <v>212</v>
      </c>
      <c r="V65" s="41">
        <v>0.1</v>
      </c>
      <c r="W65" s="41">
        <v>0.9</v>
      </c>
      <c r="X65" s="41">
        <v>0.3</v>
      </c>
      <c r="Y65" s="41">
        <v>0.4</v>
      </c>
      <c r="Z65" s="40" t="b">
        <v>0</v>
      </c>
      <c r="AA65" s="40" t="b">
        <v>1</v>
      </c>
      <c r="AB65" s="40" t="b">
        <v>0</v>
      </c>
      <c r="AC65" s="40" t="b">
        <v>0</v>
      </c>
      <c r="AD65" s="41" t="s">
        <v>924</v>
      </c>
      <c r="AE65" s="41" t="s">
        <v>925</v>
      </c>
      <c r="AF65" s="41">
        <v>-0.860661435</v>
      </c>
      <c r="AG65" s="41">
        <v>429.3809</v>
      </c>
      <c r="AH65" s="42">
        <v>1.07E72</v>
      </c>
      <c r="AI65" s="41">
        <v>-0.15457</v>
      </c>
      <c r="AJ65" s="47" t="s">
        <v>5971</v>
      </c>
      <c r="AK65" s="40" t="s">
        <v>5972</v>
      </c>
      <c r="AL65" s="41">
        <v>20000.0</v>
      </c>
      <c r="AM65" s="40" t="s">
        <v>216</v>
      </c>
      <c r="AN65" s="40" t="s">
        <v>1383</v>
      </c>
      <c r="AO65" s="40" t="s">
        <v>5627</v>
      </c>
      <c r="AP65" s="40" t="s">
        <v>5973</v>
      </c>
      <c r="AQ65" s="40" t="s">
        <v>5974</v>
      </c>
      <c r="AR65" s="47" t="s">
        <v>5975</v>
      </c>
      <c r="AS65" s="42">
        <v>1.0E239</v>
      </c>
      <c r="AT65" s="42"/>
      <c r="AU65" s="42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</row>
    <row r="66">
      <c r="A66" s="41">
        <v>0.0</v>
      </c>
      <c r="B66" s="42">
        <v>1.67E9</v>
      </c>
      <c r="C66" s="42">
        <v>899139.0</v>
      </c>
      <c r="D66" s="40" t="s">
        <v>829</v>
      </c>
      <c r="E66" s="41" t="str">
        <f>IFERROR(__xludf.DUMMYFUNCTION("split(split(D66,""Instance_"", FALSE),"".mat"",FALSE)"),"200_2")</f>
        <v>200_2</v>
      </c>
      <c r="F66" s="41">
        <v>200.0</v>
      </c>
      <c r="G66" s="41">
        <v>50.0</v>
      </c>
      <c r="H66" s="41">
        <v>100.0</v>
      </c>
      <c r="I66" s="41">
        <v>-1.29234</v>
      </c>
      <c r="J66" s="41">
        <v>20000.0</v>
      </c>
      <c r="K66" s="41">
        <v>10000.0</v>
      </c>
      <c r="L66" s="41">
        <v>3600.0</v>
      </c>
      <c r="M66" s="41">
        <v>1800.0</v>
      </c>
      <c r="N66" s="41">
        <v>30.0</v>
      </c>
      <c r="O66" s="40" t="s">
        <v>207</v>
      </c>
      <c r="P66" s="40" t="s">
        <v>208</v>
      </c>
      <c r="Q66" s="40" t="s">
        <v>209</v>
      </c>
      <c r="R66" s="40" t="s">
        <v>210</v>
      </c>
      <c r="S66" s="40" t="b">
        <v>0</v>
      </c>
      <c r="T66" s="40" t="s">
        <v>211</v>
      </c>
      <c r="U66" s="40" t="s">
        <v>212</v>
      </c>
      <c r="V66" s="41">
        <v>0.1</v>
      </c>
      <c r="W66" s="41">
        <v>0.9</v>
      </c>
      <c r="X66" s="41">
        <v>0.3</v>
      </c>
      <c r="Y66" s="41">
        <v>0.4</v>
      </c>
      <c r="Z66" s="40" t="b">
        <v>0</v>
      </c>
      <c r="AA66" s="40" t="b">
        <v>1</v>
      </c>
      <c r="AB66" s="40" t="b">
        <v>0</v>
      </c>
      <c r="AC66" s="40" t="b">
        <v>0</v>
      </c>
      <c r="AD66" s="41" t="s">
        <v>841</v>
      </c>
      <c r="AE66" s="41" t="s">
        <v>842</v>
      </c>
      <c r="AF66" s="41">
        <v>-1.470550202</v>
      </c>
      <c r="AG66" s="41">
        <v>349.7499</v>
      </c>
      <c r="AH66" s="42">
        <v>1.34E60</v>
      </c>
      <c r="AI66" s="41">
        <v>-0.1379</v>
      </c>
      <c r="AJ66" s="47" t="s">
        <v>5976</v>
      </c>
      <c r="AK66" s="40" t="s">
        <v>5977</v>
      </c>
      <c r="AL66" s="41">
        <v>20000.0</v>
      </c>
      <c r="AM66" s="40" t="s">
        <v>216</v>
      </c>
      <c r="AN66" s="40" t="s">
        <v>1383</v>
      </c>
      <c r="AO66" s="40" t="s">
        <v>5627</v>
      </c>
      <c r="AP66" s="40" t="s">
        <v>5978</v>
      </c>
      <c r="AQ66" s="40" t="s">
        <v>5979</v>
      </c>
      <c r="AR66" s="47" t="s">
        <v>5980</v>
      </c>
      <c r="AS66" s="42">
        <v>1.1E199</v>
      </c>
      <c r="AT66" s="42"/>
      <c r="AU66" s="42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</row>
    <row r="67">
      <c r="A67" s="41">
        <v>0.0</v>
      </c>
      <c r="B67" s="42">
        <v>1.67E9</v>
      </c>
      <c r="C67" s="42">
        <v>789003.0</v>
      </c>
      <c r="D67" s="40" t="s">
        <v>891</v>
      </c>
      <c r="E67" s="41" t="str">
        <f>IFERROR(__xludf.DUMMYFUNCTION("split(split(D67,""Instance_"", FALSE),"".mat"",FALSE)"),"240_2")</f>
        <v>240_2</v>
      </c>
      <c r="F67" s="41">
        <v>240.0</v>
      </c>
      <c r="G67" s="41">
        <v>60.0</v>
      </c>
      <c r="H67" s="41">
        <v>120.0</v>
      </c>
      <c r="I67" s="41">
        <v>-0.65246</v>
      </c>
      <c r="J67" s="41">
        <v>20000.0</v>
      </c>
      <c r="K67" s="41">
        <v>10000.0</v>
      </c>
      <c r="L67" s="41">
        <v>3600.0</v>
      </c>
      <c r="M67" s="41">
        <v>1800.0</v>
      </c>
      <c r="N67" s="41">
        <v>30.0</v>
      </c>
      <c r="O67" s="40" t="s">
        <v>207</v>
      </c>
      <c r="P67" s="40" t="s">
        <v>208</v>
      </c>
      <c r="Q67" s="40" t="s">
        <v>209</v>
      </c>
      <c r="R67" s="40" t="s">
        <v>210</v>
      </c>
      <c r="S67" s="40" t="b">
        <v>0</v>
      </c>
      <c r="T67" s="40" t="s">
        <v>211</v>
      </c>
      <c r="U67" s="40" t="s">
        <v>212</v>
      </c>
      <c r="V67" s="41">
        <v>0.1</v>
      </c>
      <c r="W67" s="41">
        <v>0.9</v>
      </c>
      <c r="X67" s="41">
        <v>0.3</v>
      </c>
      <c r="Y67" s="41">
        <v>0.4</v>
      </c>
      <c r="Z67" s="40" t="b">
        <v>0</v>
      </c>
      <c r="AA67" s="40" t="b">
        <v>1</v>
      </c>
      <c r="AB67" s="40" t="b">
        <v>0</v>
      </c>
      <c r="AC67" s="40" t="b">
        <v>0</v>
      </c>
      <c r="AD67" s="41" t="s">
        <v>904</v>
      </c>
      <c r="AE67" s="41" t="s">
        <v>905</v>
      </c>
      <c r="AF67" s="41">
        <v>-0.742209818</v>
      </c>
      <c r="AG67" s="41">
        <v>432.2852</v>
      </c>
      <c r="AH67" s="42">
        <v>1.41E72</v>
      </c>
      <c r="AI67" s="41">
        <v>-0.13755</v>
      </c>
      <c r="AJ67" s="47" t="s">
        <v>5981</v>
      </c>
      <c r="AK67" s="40" t="s">
        <v>5982</v>
      </c>
      <c r="AL67" s="41">
        <v>20000.0</v>
      </c>
      <c r="AM67" s="40" t="s">
        <v>216</v>
      </c>
      <c r="AN67" s="40" t="s">
        <v>1383</v>
      </c>
      <c r="AO67" s="40" t="s">
        <v>5627</v>
      </c>
      <c r="AP67" s="40" t="s">
        <v>5983</v>
      </c>
      <c r="AQ67" s="40" t="s">
        <v>5984</v>
      </c>
      <c r="AR67" s="47" t="s">
        <v>5985</v>
      </c>
      <c r="AS67" s="42">
        <v>1.1E239</v>
      </c>
      <c r="AT67" s="42"/>
      <c r="AU67" s="42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</row>
    <row r="68">
      <c r="A68" s="41">
        <v>0.0</v>
      </c>
      <c r="B68" s="42">
        <v>1.67E9</v>
      </c>
      <c r="C68" s="42">
        <v>937298.0</v>
      </c>
      <c r="D68" s="40" t="s">
        <v>829</v>
      </c>
      <c r="E68" s="41" t="str">
        <f>IFERROR(__xludf.DUMMYFUNCTION("split(split(D68,""Instance_"", FALSE),"".mat"",FALSE)"),"200_2")</f>
        <v>200_2</v>
      </c>
      <c r="F68" s="41">
        <v>200.0</v>
      </c>
      <c r="G68" s="41">
        <v>50.0</v>
      </c>
      <c r="H68" s="41">
        <v>100.0</v>
      </c>
      <c r="I68" s="41">
        <v>-1.29234</v>
      </c>
      <c r="J68" s="41">
        <v>20000.0</v>
      </c>
      <c r="K68" s="41">
        <v>10000.0</v>
      </c>
      <c r="L68" s="41">
        <v>3600.0</v>
      </c>
      <c r="M68" s="41">
        <v>1800.0</v>
      </c>
      <c r="N68" s="41">
        <v>30.0</v>
      </c>
      <c r="O68" s="40" t="s">
        <v>207</v>
      </c>
      <c r="P68" s="40" t="s">
        <v>208</v>
      </c>
      <c r="Q68" s="40" t="s">
        <v>209</v>
      </c>
      <c r="R68" s="40" t="s">
        <v>210</v>
      </c>
      <c r="S68" s="40" t="b">
        <v>0</v>
      </c>
      <c r="T68" s="40" t="s">
        <v>211</v>
      </c>
      <c r="U68" s="40" t="s">
        <v>212</v>
      </c>
      <c r="V68" s="41">
        <v>0.1</v>
      </c>
      <c r="W68" s="41">
        <v>0.9</v>
      </c>
      <c r="X68" s="41">
        <v>0.3</v>
      </c>
      <c r="Y68" s="41">
        <v>0.4</v>
      </c>
      <c r="Z68" s="40" t="b">
        <v>0</v>
      </c>
      <c r="AA68" s="40" t="b">
        <v>1</v>
      </c>
      <c r="AB68" s="40" t="b">
        <v>0</v>
      </c>
      <c r="AC68" s="40" t="b">
        <v>0</v>
      </c>
      <c r="AD68" s="41" t="s">
        <v>833</v>
      </c>
      <c r="AE68" s="41" t="s">
        <v>834</v>
      </c>
      <c r="AF68" s="41">
        <v>-1.467210088</v>
      </c>
      <c r="AG68" s="41">
        <v>362.9183</v>
      </c>
      <c r="AH68" s="42">
        <v>8.49E59</v>
      </c>
      <c r="AI68" s="41">
        <v>-0.13531</v>
      </c>
      <c r="AJ68" s="47" t="s">
        <v>5986</v>
      </c>
      <c r="AK68" s="40" t="s">
        <v>5987</v>
      </c>
      <c r="AL68" s="41">
        <v>20000.0</v>
      </c>
      <c r="AM68" s="40" t="s">
        <v>216</v>
      </c>
      <c r="AN68" s="40" t="s">
        <v>1383</v>
      </c>
      <c r="AO68" s="40" t="s">
        <v>5627</v>
      </c>
      <c r="AP68" s="40" t="s">
        <v>5988</v>
      </c>
      <c r="AQ68" s="40" t="s">
        <v>5989</v>
      </c>
      <c r="AR68" s="47" t="s">
        <v>5990</v>
      </c>
      <c r="AS68" s="42">
        <v>1.0E199</v>
      </c>
      <c r="AT68" s="42"/>
      <c r="AU68" s="42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</row>
    <row r="69">
      <c r="A69" s="41">
        <v>0.0</v>
      </c>
      <c r="B69" s="42">
        <v>1.67E9</v>
      </c>
      <c r="C69" s="42">
        <v>541741.0</v>
      </c>
      <c r="D69" s="40" t="s">
        <v>786</v>
      </c>
      <c r="E69" s="41" t="str">
        <f>IFERROR(__xludf.DUMMYFUNCTION("split(split(D69,""Instance_"", FALSE),"".mat"",FALSE)"),"180_3")</f>
        <v>180_3</v>
      </c>
      <c r="F69" s="41">
        <v>180.0</v>
      </c>
      <c r="G69" s="41">
        <v>45.0</v>
      </c>
      <c r="H69" s="41">
        <v>90.0</v>
      </c>
      <c r="I69" s="41">
        <v>-1.6699</v>
      </c>
      <c r="J69" s="41">
        <v>20000.0</v>
      </c>
      <c r="K69" s="41">
        <v>10000.0</v>
      </c>
      <c r="L69" s="41">
        <v>3600.0</v>
      </c>
      <c r="M69" s="41">
        <v>1800.0</v>
      </c>
      <c r="N69" s="41">
        <v>30.0</v>
      </c>
      <c r="O69" s="40" t="s">
        <v>207</v>
      </c>
      <c r="P69" s="40" t="s">
        <v>208</v>
      </c>
      <c r="Q69" s="40" t="s">
        <v>209</v>
      </c>
      <c r="R69" s="40" t="s">
        <v>210</v>
      </c>
      <c r="S69" s="40" t="b">
        <v>0</v>
      </c>
      <c r="T69" s="40" t="s">
        <v>211</v>
      </c>
      <c r="U69" s="40" t="s">
        <v>212</v>
      </c>
      <c r="V69" s="41">
        <v>0.1</v>
      </c>
      <c r="W69" s="41">
        <v>0.9</v>
      </c>
      <c r="X69" s="41">
        <v>0.3</v>
      </c>
      <c r="Y69" s="41">
        <v>0.4</v>
      </c>
      <c r="Z69" s="40" t="b">
        <v>0</v>
      </c>
      <c r="AA69" s="40" t="b">
        <v>1</v>
      </c>
      <c r="AB69" s="40" t="b">
        <v>0</v>
      </c>
      <c r="AC69" s="40" t="b">
        <v>0</v>
      </c>
      <c r="AD69" s="41" t="s">
        <v>805</v>
      </c>
      <c r="AE69" s="41" t="s">
        <v>806</v>
      </c>
      <c r="AF69" s="41">
        <v>-1.895535549</v>
      </c>
      <c r="AG69" s="41">
        <v>312.8832</v>
      </c>
      <c r="AH69" s="42">
        <v>1.32E54</v>
      </c>
      <c r="AI69" s="41">
        <v>-0.13512</v>
      </c>
      <c r="AJ69" s="47" t="s">
        <v>5991</v>
      </c>
      <c r="AK69" s="40" t="s">
        <v>5992</v>
      </c>
      <c r="AL69" s="41">
        <v>20000.0</v>
      </c>
      <c r="AM69" s="40" t="s">
        <v>216</v>
      </c>
      <c r="AN69" s="40" t="s">
        <v>1383</v>
      </c>
      <c r="AO69" s="40" t="s">
        <v>5627</v>
      </c>
      <c r="AP69" s="40" t="s">
        <v>5993</v>
      </c>
      <c r="AQ69" s="40" t="s">
        <v>5994</v>
      </c>
      <c r="AR69" s="47" t="s">
        <v>5995</v>
      </c>
      <c r="AS69" s="42">
        <v>1.1E179</v>
      </c>
      <c r="AT69" s="42"/>
      <c r="AU69" s="42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42"/>
      <c r="BM69" s="42"/>
    </row>
    <row r="70">
      <c r="A70" s="41">
        <v>0.0</v>
      </c>
      <c r="B70" s="42">
        <v>1.67E9</v>
      </c>
      <c r="C70" s="42">
        <v>490840.0</v>
      </c>
      <c r="D70" s="40" t="s">
        <v>849</v>
      </c>
      <c r="E70" s="41" t="str">
        <f>IFERROR(__xludf.DUMMYFUNCTION("split(split(D70,""Instance_"", FALSE),"".mat"",FALSE)"),"200_3")</f>
        <v>200_3</v>
      </c>
      <c r="F70" s="41">
        <v>200.0</v>
      </c>
      <c r="G70" s="41">
        <v>50.0</v>
      </c>
      <c r="H70" s="41">
        <v>100.0</v>
      </c>
      <c r="I70" s="41">
        <v>-1.50375</v>
      </c>
      <c r="J70" s="41">
        <v>20000.0</v>
      </c>
      <c r="K70" s="41">
        <v>10000.0</v>
      </c>
      <c r="L70" s="41">
        <v>3600.0</v>
      </c>
      <c r="M70" s="41">
        <v>1800.0</v>
      </c>
      <c r="N70" s="41">
        <v>30.0</v>
      </c>
      <c r="O70" s="40" t="s">
        <v>207</v>
      </c>
      <c r="P70" s="40" t="s">
        <v>208</v>
      </c>
      <c r="Q70" s="40" t="s">
        <v>209</v>
      </c>
      <c r="R70" s="40" t="s">
        <v>210</v>
      </c>
      <c r="S70" s="40" t="b">
        <v>0</v>
      </c>
      <c r="T70" s="40" t="s">
        <v>211</v>
      </c>
      <c r="U70" s="40" t="s">
        <v>212</v>
      </c>
      <c r="V70" s="41">
        <v>0.1</v>
      </c>
      <c r="W70" s="41">
        <v>0.9</v>
      </c>
      <c r="X70" s="41">
        <v>0.3</v>
      </c>
      <c r="Y70" s="41">
        <v>0.4</v>
      </c>
      <c r="Z70" s="40" t="b">
        <v>0</v>
      </c>
      <c r="AA70" s="40" t="b">
        <v>1</v>
      </c>
      <c r="AB70" s="40" t="b">
        <v>0</v>
      </c>
      <c r="AC70" s="40" t="b">
        <v>0</v>
      </c>
      <c r="AD70" s="41" t="s">
        <v>866</v>
      </c>
      <c r="AE70" s="41" t="s">
        <v>867</v>
      </c>
      <c r="AF70" s="41">
        <v>-1.706808858</v>
      </c>
      <c r="AG70" s="41">
        <v>343.9317</v>
      </c>
      <c r="AH70" s="42">
        <v>1.57E59</v>
      </c>
      <c r="AI70" s="41">
        <v>-0.13503</v>
      </c>
      <c r="AJ70" s="47" t="s">
        <v>5996</v>
      </c>
      <c r="AK70" s="40" t="s">
        <v>5997</v>
      </c>
      <c r="AL70" s="41">
        <v>20000.0</v>
      </c>
      <c r="AM70" s="40" t="s">
        <v>216</v>
      </c>
      <c r="AN70" s="40" t="s">
        <v>1383</v>
      </c>
      <c r="AO70" s="40" t="s">
        <v>5627</v>
      </c>
      <c r="AP70" s="40" t="s">
        <v>5998</v>
      </c>
      <c r="AQ70" s="40" t="s">
        <v>5999</v>
      </c>
      <c r="AR70" s="47" t="s">
        <v>6000</v>
      </c>
      <c r="AS70" s="42">
        <v>1.1E196</v>
      </c>
      <c r="AT70" s="42"/>
      <c r="AU70" s="42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42"/>
      <c r="BM70" s="42"/>
    </row>
    <row r="71">
      <c r="A71" s="41">
        <v>0.0</v>
      </c>
      <c r="B71" s="42">
        <v>1.67E9</v>
      </c>
      <c r="C71" s="42">
        <v>654175.0</v>
      </c>
      <c r="D71" s="40" t="s">
        <v>765</v>
      </c>
      <c r="E71" s="41" t="str">
        <f>IFERROR(__xludf.DUMMYFUNCTION("split(split(D71,""Instance_"", FALSE),"".mat"",FALSE)"),"180_2")</f>
        <v>180_2</v>
      </c>
      <c r="F71" s="41">
        <v>180.0</v>
      </c>
      <c r="G71" s="41">
        <v>45.0</v>
      </c>
      <c r="H71" s="41">
        <v>90.0</v>
      </c>
      <c r="I71" s="41">
        <v>-1.65465</v>
      </c>
      <c r="J71" s="41">
        <v>20000.0</v>
      </c>
      <c r="K71" s="41">
        <v>10000.0</v>
      </c>
      <c r="L71" s="41">
        <v>3600.0</v>
      </c>
      <c r="M71" s="41">
        <v>1800.0</v>
      </c>
      <c r="N71" s="41">
        <v>30.0</v>
      </c>
      <c r="O71" s="40" t="s">
        <v>207</v>
      </c>
      <c r="P71" s="40" t="s">
        <v>208</v>
      </c>
      <c r="Q71" s="40" t="s">
        <v>209</v>
      </c>
      <c r="R71" s="40" t="s">
        <v>210</v>
      </c>
      <c r="S71" s="40" t="b">
        <v>0</v>
      </c>
      <c r="T71" s="40" t="s">
        <v>211</v>
      </c>
      <c r="U71" s="40" t="s">
        <v>212</v>
      </c>
      <c r="V71" s="41">
        <v>0.1</v>
      </c>
      <c r="W71" s="41">
        <v>0.9</v>
      </c>
      <c r="X71" s="41">
        <v>0.3</v>
      </c>
      <c r="Y71" s="41">
        <v>0.4</v>
      </c>
      <c r="Z71" s="40" t="b">
        <v>0</v>
      </c>
      <c r="AA71" s="40" t="b">
        <v>1</v>
      </c>
      <c r="AB71" s="40" t="b">
        <v>0</v>
      </c>
      <c r="AC71" s="40" t="b">
        <v>0</v>
      </c>
      <c r="AD71" s="41" t="s">
        <v>774</v>
      </c>
      <c r="AE71" s="41" t="s">
        <v>775</v>
      </c>
      <c r="AF71" s="41">
        <v>-1.875597607</v>
      </c>
      <c r="AG71" s="41">
        <v>315.7617</v>
      </c>
      <c r="AH71" s="42">
        <v>1.53E54</v>
      </c>
      <c r="AI71" s="41">
        <v>-0.13353</v>
      </c>
      <c r="AJ71" s="47" t="s">
        <v>6001</v>
      </c>
      <c r="AK71" s="40" t="s">
        <v>6002</v>
      </c>
      <c r="AL71" s="41">
        <v>20000.0</v>
      </c>
      <c r="AM71" s="40" t="s">
        <v>216</v>
      </c>
      <c r="AN71" s="40" t="s">
        <v>1383</v>
      </c>
      <c r="AO71" s="40" t="s">
        <v>5627</v>
      </c>
      <c r="AP71" s="40" t="s">
        <v>6003</v>
      </c>
      <c r="AQ71" s="40" t="s">
        <v>6004</v>
      </c>
      <c r="AR71" s="47" t="s">
        <v>6005</v>
      </c>
      <c r="AS71" s="42">
        <v>1.1E179</v>
      </c>
      <c r="AT71" s="42"/>
      <c r="AU71" s="42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</row>
    <row r="72">
      <c r="A72" s="41">
        <v>0.0</v>
      </c>
      <c r="B72" s="42">
        <v>1.67E9</v>
      </c>
      <c r="C72" s="42">
        <v>705436.0</v>
      </c>
      <c r="D72" s="40" t="s">
        <v>807</v>
      </c>
      <c r="E72" s="41" t="str">
        <f>IFERROR(__xludf.DUMMYFUNCTION("split(split(D72,""Instance_"", FALSE),"".mat"",FALSE)"),"200_1")</f>
        <v>200_1</v>
      </c>
      <c r="F72" s="41">
        <v>200.0</v>
      </c>
      <c r="G72" s="41">
        <v>50.0</v>
      </c>
      <c r="H72" s="41">
        <v>100.0</v>
      </c>
      <c r="I72" s="41">
        <v>-1.7595</v>
      </c>
      <c r="J72" s="41">
        <v>20000.0</v>
      </c>
      <c r="K72" s="41">
        <v>10000.0</v>
      </c>
      <c r="L72" s="41">
        <v>3600.0</v>
      </c>
      <c r="M72" s="41">
        <v>1800.0</v>
      </c>
      <c r="N72" s="41">
        <v>30.0</v>
      </c>
      <c r="O72" s="40" t="s">
        <v>207</v>
      </c>
      <c r="P72" s="40" t="s">
        <v>208</v>
      </c>
      <c r="Q72" s="40" t="s">
        <v>209</v>
      </c>
      <c r="R72" s="40" t="s">
        <v>210</v>
      </c>
      <c r="S72" s="40" t="b">
        <v>0</v>
      </c>
      <c r="T72" s="40" t="s">
        <v>211</v>
      </c>
      <c r="U72" s="40" t="s">
        <v>212</v>
      </c>
      <c r="V72" s="41">
        <v>0.1</v>
      </c>
      <c r="W72" s="41">
        <v>0.9</v>
      </c>
      <c r="X72" s="41">
        <v>0.3</v>
      </c>
      <c r="Y72" s="41">
        <v>0.4</v>
      </c>
      <c r="Z72" s="40" t="b">
        <v>0</v>
      </c>
      <c r="AA72" s="40" t="b">
        <v>1</v>
      </c>
      <c r="AB72" s="40" t="b">
        <v>0</v>
      </c>
      <c r="AC72" s="40" t="b">
        <v>0</v>
      </c>
      <c r="AD72" s="41" t="s">
        <v>810</v>
      </c>
      <c r="AE72" s="41" t="s">
        <v>811</v>
      </c>
      <c r="AF72" s="41">
        <v>-1.991940127</v>
      </c>
      <c r="AG72" s="41">
        <v>367.0237</v>
      </c>
      <c r="AH72" s="42">
        <v>1.11E60</v>
      </c>
      <c r="AI72" s="41">
        <v>-0.1321</v>
      </c>
      <c r="AJ72" s="47" t="s">
        <v>6006</v>
      </c>
      <c r="AK72" s="40" t="s">
        <v>6007</v>
      </c>
      <c r="AL72" s="41">
        <v>20000.0</v>
      </c>
      <c r="AM72" s="40" t="s">
        <v>216</v>
      </c>
      <c r="AN72" s="40" t="s">
        <v>1383</v>
      </c>
      <c r="AO72" s="40" t="s">
        <v>5627</v>
      </c>
      <c r="AP72" s="40" t="s">
        <v>6008</v>
      </c>
      <c r="AQ72" s="40" t="s">
        <v>6009</v>
      </c>
      <c r="AR72" s="47" t="s">
        <v>6010</v>
      </c>
      <c r="AS72" s="42">
        <v>1.0E199</v>
      </c>
      <c r="AT72" s="42"/>
      <c r="AU72" s="42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</row>
    <row r="73">
      <c r="A73" s="41">
        <v>0.0</v>
      </c>
      <c r="B73" s="42">
        <v>1.67E9</v>
      </c>
      <c r="C73" s="42">
        <v>550227.0</v>
      </c>
      <c r="D73" s="40" t="s">
        <v>807</v>
      </c>
      <c r="E73" s="41" t="str">
        <f>IFERROR(__xludf.DUMMYFUNCTION("split(split(D73,""Instance_"", FALSE),"".mat"",FALSE)"),"200_1")</f>
        <v>200_1</v>
      </c>
      <c r="F73" s="41">
        <v>200.0</v>
      </c>
      <c r="G73" s="41">
        <v>50.0</v>
      </c>
      <c r="H73" s="41">
        <v>100.0</v>
      </c>
      <c r="I73" s="41">
        <v>-1.7595</v>
      </c>
      <c r="J73" s="41">
        <v>20000.0</v>
      </c>
      <c r="K73" s="41">
        <v>10000.0</v>
      </c>
      <c r="L73" s="41">
        <v>3600.0</v>
      </c>
      <c r="M73" s="41">
        <v>1800.0</v>
      </c>
      <c r="N73" s="41">
        <v>30.0</v>
      </c>
      <c r="O73" s="40" t="s">
        <v>207</v>
      </c>
      <c r="P73" s="40" t="s">
        <v>208</v>
      </c>
      <c r="Q73" s="40" t="s">
        <v>209</v>
      </c>
      <c r="R73" s="40" t="s">
        <v>210</v>
      </c>
      <c r="S73" s="40" t="b">
        <v>0</v>
      </c>
      <c r="T73" s="40" t="s">
        <v>211</v>
      </c>
      <c r="U73" s="40" t="s">
        <v>212</v>
      </c>
      <c r="V73" s="41">
        <v>0.1</v>
      </c>
      <c r="W73" s="41">
        <v>0.9</v>
      </c>
      <c r="X73" s="41">
        <v>0.3</v>
      </c>
      <c r="Y73" s="41">
        <v>0.4</v>
      </c>
      <c r="Z73" s="40" t="b">
        <v>0</v>
      </c>
      <c r="AA73" s="40" t="b">
        <v>1</v>
      </c>
      <c r="AB73" s="40" t="b">
        <v>0</v>
      </c>
      <c r="AC73" s="40" t="b">
        <v>0</v>
      </c>
      <c r="AD73" s="41" t="s">
        <v>818</v>
      </c>
      <c r="AE73" s="41" t="s">
        <v>819</v>
      </c>
      <c r="AF73" s="41">
        <v>-1.984631083</v>
      </c>
      <c r="AG73" s="41">
        <v>369.3426</v>
      </c>
      <c r="AH73" s="42">
        <v>1.57E59</v>
      </c>
      <c r="AI73" s="41">
        <v>-0.12795</v>
      </c>
      <c r="AJ73" s="47" t="s">
        <v>6011</v>
      </c>
      <c r="AK73" s="40" t="s">
        <v>6012</v>
      </c>
      <c r="AL73" s="41">
        <v>20000.0</v>
      </c>
      <c r="AM73" s="40" t="s">
        <v>216</v>
      </c>
      <c r="AN73" s="40" t="s">
        <v>1383</v>
      </c>
      <c r="AO73" s="40" t="s">
        <v>5627</v>
      </c>
      <c r="AP73" s="40" t="s">
        <v>6013</v>
      </c>
      <c r="AQ73" s="40" t="s">
        <v>6014</v>
      </c>
      <c r="AR73" s="47" t="s">
        <v>6015</v>
      </c>
      <c r="AS73" s="42">
        <v>1.1E196</v>
      </c>
      <c r="AT73" s="42"/>
      <c r="AU73" s="42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</row>
    <row r="74">
      <c r="A74" s="41">
        <v>0.0</v>
      </c>
      <c r="B74" s="42">
        <v>1.67E9</v>
      </c>
      <c r="C74" s="42">
        <v>167984.0</v>
      </c>
      <c r="D74" s="40" t="s">
        <v>829</v>
      </c>
      <c r="E74" s="41" t="str">
        <f>IFERROR(__xludf.DUMMYFUNCTION("split(split(D74,""Instance_"", FALSE),"".mat"",FALSE)"),"200_2")</f>
        <v>200_2</v>
      </c>
      <c r="F74" s="41">
        <v>200.0</v>
      </c>
      <c r="G74" s="41">
        <v>50.0</v>
      </c>
      <c r="H74" s="41">
        <v>100.0</v>
      </c>
      <c r="I74" s="41">
        <v>-1.29234</v>
      </c>
      <c r="J74" s="41">
        <v>20000.0</v>
      </c>
      <c r="K74" s="41">
        <v>10000.0</v>
      </c>
      <c r="L74" s="41">
        <v>3600.0</v>
      </c>
      <c r="M74" s="41">
        <v>1800.0</v>
      </c>
      <c r="N74" s="41">
        <v>30.0</v>
      </c>
      <c r="O74" s="40" t="s">
        <v>207</v>
      </c>
      <c r="P74" s="40" t="s">
        <v>208</v>
      </c>
      <c r="Q74" s="40" t="s">
        <v>209</v>
      </c>
      <c r="R74" s="40" t="s">
        <v>210</v>
      </c>
      <c r="S74" s="40" t="b">
        <v>0</v>
      </c>
      <c r="T74" s="40" t="s">
        <v>211</v>
      </c>
      <c r="U74" s="40" t="s">
        <v>212</v>
      </c>
      <c r="V74" s="41">
        <v>0.1</v>
      </c>
      <c r="W74" s="41">
        <v>0.9</v>
      </c>
      <c r="X74" s="41">
        <v>0.3</v>
      </c>
      <c r="Y74" s="41">
        <v>0.4</v>
      </c>
      <c r="Z74" s="40" t="b">
        <v>0</v>
      </c>
      <c r="AA74" s="40" t="b">
        <v>1</v>
      </c>
      <c r="AB74" s="40" t="b">
        <v>0</v>
      </c>
      <c r="AC74" s="40" t="b">
        <v>0</v>
      </c>
      <c r="AD74" s="41" t="s">
        <v>843</v>
      </c>
      <c r="AE74" s="41" t="s">
        <v>844</v>
      </c>
      <c r="AF74" s="41">
        <v>-1.44858769</v>
      </c>
      <c r="AG74" s="41">
        <v>344.0519</v>
      </c>
      <c r="AH74" s="42">
        <v>3.75E58</v>
      </c>
      <c r="AI74" s="41">
        <v>-0.1209</v>
      </c>
      <c r="AJ74" s="47" t="s">
        <v>6016</v>
      </c>
      <c r="AK74" s="40" t="s">
        <v>6017</v>
      </c>
      <c r="AL74" s="41">
        <v>20000.0</v>
      </c>
      <c r="AM74" s="40" t="s">
        <v>216</v>
      </c>
      <c r="AN74" s="40" t="s">
        <v>1383</v>
      </c>
      <c r="AO74" s="40" t="s">
        <v>5627</v>
      </c>
      <c r="AP74" s="40" t="s">
        <v>6018</v>
      </c>
      <c r="AQ74" s="40" t="s">
        <v>6019</v>
      </c>
      <c r="AR74" s="47" t="s">
        <v>6020</v>
      </c>
      <c r="AS74" s="42">
        <v>1.0E194</v>
      </c>
      <c r="AT74" s="42"/>
      <c r="AU74" s="42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  <c r="BG74" s="42"/>
      <c r="BH74" s="42"/>
      <c r="BI74" s="42"/>
      <c r="BJ74" s="42"/>
      <c r="BK74" s="42"/>
      <c r="BL74" s="42"/>
      <c r="BM74" s="42"/>
    </row>
    <row r="75">
      <c r="A75" s="41">
        <v>0.0</v>
      </c>
      <c r="B75" s="42">
        <v>1.67E9</v>
      </c>
      <c r="C75" s="42">
        <v>7885.0</v>
      </c>
      <c r="D75" s="40" t="s">
        <v>807</v>
      </c>
      <c r="E75" s="41" t="str">
        <f>IFERROR(__xludf.DUMMYFUNCTION("split(split(D75,""Instance_"", FALSE),"".mat"",FALSE)"),"200_1")</f>
        <v>200_1</v>
      </c>
      <c r="F75" s="41">
        <v>200.0</v>
      </c>
      <c r="G75" s="41">
        <v>50.0</v>
      </c>
      <c r="H75" s="41">
        <v>100.0</v>
      </c>
      <c r="I75" s="41">
        <v>-1.7595</v>
      </c>
      <c r="J75" s="41">
        <v>20000.0</v>
      </c>
      <c r="K75" s="41">
        <v>10000.0</v>
      </c>
      <c r="L75" s="41">
        <v>3600.0</v>
      </c>
      <c r="M75" s="41">
        <v>1800.0</v>
      </c>
      <c r="N75" s="41">
        <v>30.0</v>
      </c>
      <c r="O75" s="40" t="s">
        <v>207</v>
      </c>
      <c r="P75" s="40" t="s">
        <v>208</v>
      </c>
      <c r="Q75" s="40" t="s">
        <v>209</v>
      </c>
      <c r="R75" s="40" t="s">
        <v>210</v>
      </c>
      <c r="S75" s="40" t="b">
        <v>0</v>
      </c>
      <c r="T75" s="40" t="s">
        <v>211</v>
      </c>
      <c r="U75" s="40" t="s">
        <v>212</v>
      </c>
      <c r="V75" s="41">
        <v>0.1</v>
      </c>
      <c r="W75" s="41">
        <v>0.9</v>
      </c>
      <c r="X75" s="41">
        <v>0.3</v>
      </c>
      <c r="Y75" s="41">
        <v>0.4</v>
      </c>
      <c r="Z75" s="40" t="b">
        <v>0</v>
      </c>
      <c r="AA75" s="40" t="b">
        <v>1</v>
      </c>
      <c r="AB75" s="40" t="b">
        <v>0</v>
      </c>
      <c r="AC75" s="40" t="b">
        <v>0</v>
      </c>
      <c r="AD75" s="41" t="s">
        <v>812</v>
      </c>
      <c r="AE75" s="41" t="s">
        <v>813</v>
      </c>
      <c r="AF75" s="41">
        <v>-1.970711615</v>
      </c>
      <c r="AG75" s="41">
        <v>364.1435</v>
      </c>
      <c r="AH75" s="42">
        <v>1.4E60</v>
      </c>
      <c r="AI75" s="41">
        <v>-0.12004</v>
      </c>
      <c r="AJ75" s="47" t="s">
        <v>6021</v>
      </c>
      <c r="AK75" s="40" t="s">
        <v>6022</v>
      </c>
      <c r="AL75" s="41">
        <v>20000.0</v>
      </c>
      <c r="AM75" s="40" t="s">
        <v>216</v>
      </c>
      <c r="AN75" s="40" t="s">
        <v>1383</v>
      </c>
      <c r="AO75" s="40" t="s">
        <v>5627</v>
      </c>
      <c r="AP75" s="40" t="s">
        <v>6023</v>
      </c>
      <c r="AQ75" s="40" t="s">
        <v>6024</v>
      </c>
      <c r="AR75" s="47" t="s">
        <v>6025</v>
      </c>
      <c r="AS75" s="42">
        <v>1.1E199</v>
      </c>
      <c r="AT75" s="42"/>
      <c r="AU75" s="42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</row>
    <row r="76">
      <c r="A76" s="41">
        <v>0.0</v>
      </c>
      <c r="B76" s="42">
        <v>1.67E9</v>
      </c>
      <c r="C76" s="42">
        <v>526395.0</v>
      </c>
      <c r="D76" s="40" t="s">
        <v>786</v>
      </c>
      <c r="E76" s="41" t="str">
        <f>IFERROR(__xludf.DUMMYFUNCTION("split(split(D76,""Instance_"", FALSE),"".mat"",FALSE)"),"180_3")</f>
        <v>180_3</v>
      </c>
      <c r="F76" s="41">
        <v>180.0</v>
      </c>
      <c r="G76" s="41">
        <v>45.0</v>
      </c>
      <c r="H76" s="41">
        <v>90.0</v>
      </c>
      <c r="I76" s="41">
        <v>-1.6699</v>
      </c>
      <c r="J76" s="41">
        <v>20000.0</v>
      </c>
      <c r="K76" s="41">
        <v>10000.0</v>
      </c>
      <c r="L76" s="41">
        <v>3600.0</v>
      </c>
      <c r="M76" s="41">
        <v>1800.0</v>
      </c>
      <c r="N76" s="41">
        <v>30.0</v>
      </c>
      <c r="O76" s="40" t="s">
        <v>207</v>
      </c>
      <c r="P76" s="40" t="s">
        <v>208</v>
      </c>
      <c r="Q76" s="40" t="s">
        <v>209</v>
      </c>
      <c r="R76" s="40" t="s">
        <v>210</v>
      </c>
      <c r="S76" s="40" t="b">
        <v>0</v>
      </c>
      <c r="T76" s="40" t="s">
        <v>211</v>
      </c>
      <c r="U76" s="40" t="s">
        <v>212</v>
      </c>
      <c r="V76" s="41">
        <v>0.1</v>
      </c>
      <c r="W76" s="41">
        <v>0.9</v>
      </c>
      <c r="X76" s="41">
        <v>0.3</v>
      </c>
      <c r="Y76" s="41">
        <v>0.4</v>
      </c>
      <c r="Z76" s="40" t="b">
        <v>0</v>
      </c>
      <c r="AA76" s="40" t="b">
        <v>1</v>
      </c>
      <c r="AB76" s="40" t="b">
        <v>0</v>
      </c>
      <c r="AC76" s="40" t="b">
        <v>0</v>
      </c>
      <c r="AD76" s="41" t="s">
        <v>787</v>
      </c>
      <c r="AE76" s="41" t="s">
        <v>788</v>
      </c>
      <c r="AF76" s="41">
        <v>-1.861301638</v>
      </c>
      <c r="AG76" s="41">
        <v>327.6589</v>
      </c>
      <c r="AH76" s="42">
        <v>1.27E54</v>
      </c>
      <c r="AI76" s="41">
        <v>-0.11462</v>
      </c>
      <c r="AJ76" s="47" t="s">
        <v>6026</v>
      </c>
      <c r="AK76" s="40" t="s">
        <v>6027</v>
      </c>
      <c r="AL76" s="41">
        <v>20000.0</v>
      </c>
      <c r="AM76" s="40" t="s">
        <v>216</v>
      </c>
      <c r="AN76" s="40" t="s">
        <v>1383</v>
      </c>
      <c r="AO76" s="40" t="s">
        <v>5627</v>
      </c>
      <c r="AP76" s="40" t="s">
        <v>6028</v>
      </c>
      <c r="AQ76" s="40" t="s">
        <v>6029</v>
      </c>
      <c r="AR76" s="47" t="s">
        <v>6030</v>
      </c>
      <c r="AS76" s="42">
        <v>1.1E179</v>
      </c>
      <c r="AT76" s="42"/>
      <c r="AU76" s="42"/>
      <c r="AV76" s="42"/>
      <c r="AW76" s="42"/>
      <c r="AX76" s="42"/>
      <c r="AY76" s="42"/>
      <c r="AZ76" s="42"/>
      <c r="BA76" s="42"/>
      <c r="BB76" s="42"/>
      <c r="BC76" s="42"/>
      <c r="BD76" s="42"/>
      <c r="BE76" s="42"/>
      <c r="BF76" s="42"/>
      <c r="BG76" s="42"/>
      <c r="BH76" s="42"/>
      <c r="BI76" s="42"/>
      <c r="BJ76" s="42"/>
      <c r="BK76" s="42"/>
      <c r="BL76" s="42"/>
      <c r="BM76" s="42"/>
    </row>
    <row r="77">
      <c r="A77" s="41">
        <v>0.0</v>
      </c>
      <c r="B77" s="42">
        <v>1.67E9</v>
      </c>
      <c r="C77" s="42">
        <v>911891.0</v>
      </c>
      <c r="D77" s="40" t="s">
        <v>807</v>
      </c>
      <c r="E77" s="41" t="str">
        <f>IFERROR(__xludf.DUMMYFUNCTION("split(split(D77,""Instance_"", FALSE),"".mat"",FALSE)"),"200_1")</f>
        <v>200_1</v>
      </c>
      <c r="F77" s="41">
        <v>200.0</v>
      </c>
      <c r="G77" s="41">
        <v>50.0</v>
      </c>
      <c r="H77" s="41">
        <v>100.0</v>
      </c>
      <c r="I77" s="41">
        <v>-1.7595</v>
      </c>
      <c r="J77" s="41">
        <v>20000.0</v>
      </c>
      <c r="K77" s="41">
        <v>10000.0</v>
      </c>
      <c r="L77" s="41">
        <v>3600.0</v>
      </c>
      <c r="M77" s="41">
        <v>1800.0</v>
      </c>
      <c r="N77" s="41">
        <v>30.0</v>
      </c>
      <c r="O77" s="40" t="s">
        <v>207</v>
      </c>
      <c r="P77" s="40" t="s">
        <v>208</v>
      </c>
      <c r="Q77" s="40" t="s">
        <v>209</v>
      </c>
      <c r="R77" s="40" t="s">
        <v>210</v>
      </c>
      <c r="S77" s="40" t="b">
        <v>0</v>
      </c>
      <c r="T77" s="40" t="s">
        <v>211</v>
      </c>
      <c r="U77" s="40" t="s">
        <v>212</v>
      </c>
      <c r="V77" s="41">
        <v>0.1</v>
      </c>
      <c r="W77" s="41">
        <v>0.9</v>
      </c>
      <c r="X77" s="41">
        <v>0.3</v>
      </c>
      <c r="Y77" s="41">
        <v>0.4</v>
      </c>
      <c r="Z77" s="40" t="b">
        <v>0</v>
      </c>
      <c r="AA77" s="40" t="b">
        <v>1</v>
      </c>
      <c r="AB77" s="40" t="b">
        <v>0</v>
      </c>
      <c r="AC77" s="40" t="b">
        <v>0</v>
      </c>
      <c r="AD77" s="41" t="s">
        <v>816</v>
      </c>
      <c r="AE77" s="41" t="s">
        <v>817</v>
      </c>
      <c r="AF77" s="41">
        <v>-1.952549382</v>
      </c>
      <c r="AG77" s="41">
        <v>363.0045</v>
      </c>
      <c r="AH77" s="42">
        <v>1.02E59</v>
      </c>
      <c r="AI77" s="41">
        <v>-0.10972</v>
      </c>
      <c r="AJ77" s="47" t="s">
        <v>6031</v>
      </c>
      <c r="AK77" s="40" t="s">
        <v>6032</v>
      </c>
      <c r="AL77" s="41">
        <v>20000.0</v>
      </c>
      <c r="AM77" s="40" t="s">
        <v>216</v>
      </c>
      <c r="AN77" s="40" t="s">
        <v>1383</v>
      </c>
      <c r="AO77" s="40" t="s">
        <v>5627</v>
      </c>
      <c r="AP77" s="40" t="s">
        <v>6033</v>
      </c>
      <c r="AQ77" s="40" t="s">
        <v>6034</v>
      </c>
      <c r="AR77" s="47" t="s">
        <v>6035</v>
      </c>
      <c r="AS77" s="42">
        <v>1.0E196</v>
      </c>
      <c r="AT77" s="42"/>
      <c r="AU77" s="42"/>
      <c r="AV77" s="42"/>
      <c r="AW77" s="42"/>
      <c r="AX77" s="42"/>
      <c r="AY77" s="42"/>
      <c r="AZ77" s="42"/>
      <c r="BA77" s="42"/>
      <c r="BB77" s="42"/>
      <c r="BC77" s="42"/>
      <c r="BD77" s="42"/>
      <c r="BE77" s="42"/>
      <c r="BF77" s="42"/>
      <c r="BG77" s="42"/>
      <c r="BH77" s="42"/>
      <c r="BI77" s="42"/>
      <c r="BJ77" s="42"/>
      <c r="BK77" s="42"/>
      <c r="BL77" s="42"/>
      <c r="BM77" s="42"/>
    </row>
    <row r="78">
      <c r="A78" s="41">
        <v>0.0</v>
      </c>
      <c r="B78" s="42">
        <v>1.67E9</v>
      </c>
      <c r="C78" s="42">
        <v>349675.0</v>
      </c>
      <c r="D78" s="40" t="s">
        <v>1201</v>
      </c>
      <c r="E78" s="41" t="str">
        <f>IFERROR(__xludf.DUMMYFUNCTION("split(split(D78,""Instance_"", FALSE),"".mat"",FALSE)"),"100_2")</f>
        <v>100_2</v>
      </c>
      <c r="F78" s="41">
        <v>100.0</v>
      </c>
      <c r="G78" s="41">
        <v>25.0</v>
      </c>
      <c r="H78" s="41">
        <v>50.0</v>
      </c>
      <c r="I78" s="41">
        <v>-2.71358</v>
      </c>
      <c r="J78" s="41">
        <v>20000.0</v>
      </c>
      <c r="K78" s="41">
        <v>10000.0</v>
      </c>
      <c r="L78" s="41">
        <v>3600.0</v>
      </c>
      <c r="M78" s="41">
        <v>1800.0</v>
      </c>
      <c r="N78" s="41">
        <v>30.0</v>
      </c>
      <c r="O78" s="40" t="s">
        <v>207</v>
      </c>
      <c r="P78" s="40" t="s">
        <v>208</v>
      </c>
      <c r="Q78" s="40" t="s">
        <v>209</v>
      </c>
      <c r="R78" s="40" t="s">
        <v>210</v>
      </c>
      <c r="S78" s="40" t="b">
        <v>0</v>
      </c>
      <c r="T78" s="40" t="s">
        <v>211</v>
      </c>
      <c r="U78" s="40" t="s">
        <v>212</v>
      </c>
      <c r="V78" s="41">
        <v>0.1</v>
      </c>
      <c r="W78" s="41">
        <v>0.9</v>
      </c>
      <c r="X78" s="41">
        <v>0.3</v>
      </c>
      <c r="Y78" s="41">
        <v>0.4</v>
      </c>
      <c r="Z78" s="40" t="b">
        <v>0</v>
      </c>
      <c r="AA78" s="40" t="b">
        <v>1</v>
      </c>
      <c r="AB78" s="40" t="b">
        <v>0</v>
      </c>
      <c r="AC78" s="40" t="b">
        <v>0</v>
      </c>
      <c r="AD78" s="41" t="s">
        <v>1206</v>
      </c>
      <c r="AE78" s="41" t="s">
        <v>1207</v>
      </c>
      <c r="AF78" s="41">
        <v>-3.00578683</v>
      </c>
      <c r="AG78" s="41">
        <v>116.2122</v>
      </c>
      <c r="AH78" s="42">
        <v>6.74E29</v>
      </c>
      <c r="AI78" s="41">
        <v>-0.10768</v>
      </c>
      <c r="AJ78" s="47" t="s">
        <v>6036</v>
      </c>
      <c r="AK78" s="45">
        <v>6.74270729522375E269</v>
      </c>
      <c r="AL78" s="41">
        <v>17513.0</v>
      </c>
      <c r="AM78" s="40" t="s">
        <v>1382</v>
      </c>
      <c r="AN78" s="40" t="s">
        <v>1383</v>
      </c>
      <c r="AO78" s="40" t="s">
        <v>5643</v>
      </c>
      <c r="AP78" s="40" t="s">
        <v>6037</v>
      </c>
      <c r="AQ78" s="40" t="s">
        <v>6038</v>
      </c>
      <c r="AR78" s="47" t="s">
        <v>6039</v>
      </c>
      <c r="AS78" s="42">
        <v>1.0E99</v>
      </c>
      <c r="AT78" s="42"/>
      <c r="AU78" s="42"/>
      <c r="AV78" s="42"/>
      <c r="AW78" s="42"/>
      <c r="AX78" s="42"/>
      <c r="AY78" s="42"/>
      <c r="AZ78" s="42"/>
      <c r="BA78" s="42"/>
      <c r="BB78" s="42"/>
      <c r="BC78" s="42"/>
      <c r="BD78" s="42"/>
      <c r="BE78" s="42"/>
      <c r="BF78" s="42"/>
      <c r="BG78" s="42"/>
      <c r="BH78" s="42"/>
      <c r="BI78" s="42"/>
      <c r="BJ78" s="42"/>
      <c r="BK78" s="42"/>
      <c r="BL78" s="42"/>
      <c r="BM78" s="42"/>
    </row>
    <row r="79">
      <c r="A79" s="41">
        <v>0.0</v>
      </c>
      <c r="B79" s="42">
        <v>1.67E9</v>
      </c>
      <c r="C79" s="42">
        <v>580369.0</v>
      </c>
      <c r="D79" s="40" t="s">
        <v>1284</v>
      </c>
      <c r="E79" s="41" t="str">
        <f>IFERROR(__xludf.DUMMYFUNCTION("split(split(D79,""Instance_"", FALSE),"".mat"",FALSE)"),"140_3")</f>
        <v>140_3</v>
      </c>
      <c r="F79" s="41">
        <v>140.0</v>
      </c>
      <c r="G79" s="41">
        <v>35.0</v>
      </c>
      <c r="H79" s="41">
        <v>70.0</v>
      </c>
      <c r="I79" s="41">
        <v>-1.51861</v>
      </c>
      <c r="J79" s="41">
        <v>20000.0</v>
      </c>
      <c r="K79" s="41">
        <v>10000.0</v>
      </c>
      <c r="L79" s="41">
        <v>3600.0</v>
      </c>
      <c r="M79" s="41">
        <v>1800.0</v>
      </c>
      <c r="N79" s="41">
        <v>30.0</v>
      </c>
      <c r="O79" s="40" t="s">
        <v>207</v>
      </c>
      <c r="P79" s="40" t="s">
        <v>208</v>
      </c>
      <c r="Q79" s="40" t="s">
        <v>209</v>
      </c>
      <c r="R79" s="40" t="s">
        <v>210</v>
      </c>
      <c r="S79" s="40" t="b">
        <v>0</v>
      </c>
      <c r="T79" s="40" t="s">
        <v>211</v>
      </c>
      <c r="U79" s="40" t="s">
        <v>212</v>
      </c>
      <c r="V79" s="41">
        <v>0.1</v>
      </c>
      <c r="W79" s="41">
        <v>0.9</v>
      </c>
      <c r="X79" s="41">
        <v>0.3</v>
      </c>
      <c r="Y79" s="41">
        <v>0.4</v>
      </c>
      <c r="Z79" s="40" t="b">
        <v>0</v>
      </c>
      <c r="AA79" s="40" t="b">
        <v>1</v>
      </c>
      <c r="AB79" s="40" t="b">
        <v>0</v>
      </c>
      <c r="AC79" s="40" t="b">
        <v>0</v>
      </c>
      <c r="AD79" s="41" t="s">
        <v>1299</v>
      </c>
      <c r="AE79" s="41" t="s">
        <v>1300</v>
      </c>
      <c r="AF79" s="41">
        <v>-1.674035219</v>
      </c>
      <c r="AG79" s="41">
        <v>488.3964</v>
      </c>
      <c r="AH79" s="42">
        <v>3.89E41</v>
      </c>
      <c r="AI79" s="41">
        <v>-0.10235</v>
      </c>
      <c r="AJ79" s="47" t="s">
        <v>6040</v>
      </c>
      <c r="AK79" s="40" t="s">
        <v>6041</v>
      </c>
      <c r="AL79" s="41">
        <v>20000.0</v>
      </c>
      <c r="AM79" s="40" t="s">
        <v>216</v>
      </c>
      <c r="AN79" s="40" t="s">
        <v>1383</v>
      </c>
      <c r="AO79" s="40" t="s">
        <v>5643</v>
      </c>
      <c r="AP79" s="40" t="s">
        <v>6042</v>
      </c>
      <c r="AQ79" s="40" t="s">
        <v>6043</v>
      </c>
      <c r="AR79" s="47" t="s">
        <v>6044</v>
      </c>
      <c r="AS79" s="42">
        <v>1.0E138</v>
      </c>
      <c r="AT79" s="42"/>
      <c r="AU79" s="42"/>
      <c r="AV79" s="42"/>
      <c r="AW79" s="42"/>
      <c r="AX79" s="42"/>
      <c r="AY79" s="42"/>
      <c r="AZ79" s="42"/>
      <c r="BA79" s="42"/>
      <c r="BB79" s="42"/>
      <c r="BC79" s="42"/>
      <c r="BD79" s="42"/>
      <c r="BE79" s="42"/>
      <c r="BF79" s="42"/>
      <c r="BG79" s="42"/>
      <c r="BH79" s="42"/>
      <c r="BI79" s="42"/>
      <c r="BJ79" s="42"/>
      <c r="BK79" s="42"/>
      <c r="BL79" s="42"/>
      <c r="BM79" s="42"/>
    </row>
    <row r="80">
      <c r="A80" s="41">
        <v>0.0</v>
      </c>
      <c r="B80" s="42">
        <v>1.67E9</v>
      </c>
      <c r="C80" s="42">
        <v>112733.0</v>
      </c>
      <c r="D80" s="40" t="s">
        <v>1284</v>
      </c>
      <c r="E80" s="41" t="str">
        <f>IFERROR(__xludf.DUMMYFUNCTION("split(split(D80,""Instance_"", FALSE),"".mat"",FALSE)"),"140_3")</f>
        <v>140_3</v>
      </c>
      <c r="F80" s="41">
        <v>140.0</v>
      </c>
      <c r="G80" s="41">
        <v>35.0</v>
      </c>
      <c r="H80" s="41">
        <v>70.0</v>
      </c>
      <c r="I80" s="41">
        <v>-1.51861</v>
      </c>
      <c r="J80" s="41">
        <v>20000.0</v>
      </c>
      <c r="K80" s="41">
        <v>10000.0</v>
      </c>
      <c r="L80" s="41">
        <v>3600.0</v>
      </c>
      <c r="M80" s="41">
        <v>1800.0</v>
      </c>
      <c r="N80" s="41">
        <v>30.0</v>
      </c>
      <c r="O80" s="40" t="s">
        <v>207</v>
      </c>
      <c r="P80" s="40" t="s">
        <v>208</v>
      </c>
      <c r="Q80" s="40" t="s">
        <v>209</v>
      </c>
      <c r="R80" s="40" t="s">
        <v>210</v>
      </c>
      <c r="S80" s="40" t="b">
        <v>0</v>
      </c>
      <c r="T80" s="40" t="s">
        <v>211</v>
      </c>
      <c r="U80" s="40" t="s">
        <v>212</v>
      </c>
      <c r="V80" s="41">
        <v>0.1</v>
      </c>
      <c r="W80" s="41">
        <v>0.9</v>
      </c>
      <c r="X80" s="41">
        <v>0.3</v>
      </c>
      <c r="Y80" s="41">
        <v>0.4</v>
      </c>
      <c r="Z80" s="40" t="b">
        <v>0</v>
      </c>
      <c r="AA80" s="40" t="b">
        <v>1</v>
      </c>
      <c r="AB80" s="40" t="b">
        <v>0</v>
      </c>
      <c r="AC80" s="40" t="b">
        <v>0</v>
      </c>
      <c r="AD80" s="41" t="s">
        <v>1297</v>
      </c>
      <c r="AE80" s="41" t="s">
        <v>1298</v>
      </c>
      <c r="AF80" s="41">
        <v>-1.670373291</v>
      </c>
      <c r="AG80" s="41">
        <v>465.0274</v>
      </c>
      <c r="AH80" s="42">
        <v>1.16E42</v>
      </c>
      <c r="AI80" s="41">
        <v>-0.09994</v>
      </c>
      <c r="AJ80" s="47" t="s">
        <v>6045</v>
      </c>
      <c r="AK80" s="40" t="s">
        <v>6046</v>
      </c>
      <c r="AL80" s="41">
        <v>18772.0</v>
      </c>
      <c r="AM80" s="40" t="s">
        <v>1382</v>
      </c>
      <c r="AN80" s="40" t="s">
        <v>1383</v>
      </c>
      <c r="AO80" s="40" t="s">
        <v>5643</v>
      </c>
      <c r="AP80" s="40" t="s">
        <v>6047</v>
      </c>
      <c r="AQ80" s="40" t="s">
        <v>6048</v>
      </c>
      <c r="AR80" s="47" t="s">
        <v>6049</v>
      </c>
      <c r="AS80" s="42">
        <v>1.1E139</v>
      </c>
      <c r="AT80" s="42"/>
      <c r="AU80" s="42"/>
      <c r="AV80" s="42"/>
      <c r="AW80" s="42"/>
      <c r="AX80" s="42"/>
      <c r="AY80" s="42"/>
      <c r="AZ80" s="42"/>
      <c r="BA80" s="42"/>
      <c r="BB80" s="42"/>
      <c r="BC80" s="42"/>
      <c r="BD80" s="42"/>
      <c r="BE80" s="42"/>
      <c r="BF80" s="42"/>
      <c r="BG80" s="42"/>
      <c r="BH80" s="42"/>
      <c r="BI80" s="42"/>
      <c r="BJ80" s="42"/>
      <c r="BK80" s="42"/>
      <c r="BL80" s="42"/>
      <c r="BM80" s="42"/>
    </row>
    <row r="81">
      <c r="A81" s="41">
        <v>0.0</v>
      </c>
      <c r="B81" s="42">
        <v>1.67E9</v>
      </c>
      <c r="C81" s="42">
        <v>688864.0</v>
      </c>
      <c r="D81" s="40" t="s">
        <v>807</v>
      </c>
      <c r="E81" s="41" t="str">
        <f>IFERROR(__xludf.DUMMYFUNCTION("split(split(D81,""Instance_"", FALSE),"".mat"",FALSE)"),"200_1")</f>
        <v>200_1</v>
      </c>
      <c r="F81" s="41">
        <v>200.0</v>
      </c>
      <c r="G81" s="41">
        <v>50.0</v>
      </c>
      <c r="H81" s="41">
        <v>100.0</v>
      </c>
      <c r="I81" s="41">
        <v>-1.7595</v>
      </c>
      <c r="J81" s="41">
        <v>20000.0</v>
      </c>
      <c r="K81" s="41">
        <v>10000.0</v>
      </c>
      <c r="L81" s="41">
        <v>3600.0</v>
      </c>
      <c r="M81" s="41">
        <v>1800.0</v>
      </c>
      <c r="N81" s="41">
        <v>30.0</v>
      </c>
      <c r="O81" s="40" t="s">
        <v>207</v>
      </c>
      <c r="P81" s="40" t="s">
        <v>208</v>
      </c>
      <c r="Q81" s="40" t="s">
        <v>209</v>
      </c>
      <c r="R81" s="40" t="s">
        <v>210</v>
      </c>
      <c r="S81" s="40" t="b">
        <v>0</v>
      </c>
      <c r="T81" s="40" t="s">
        <v>211</v>
      </c>
      <c r="U81" s="40" t="s">
        <v>212</v>
      </c>
      <c r="V81" s="41">
        <v>0.1</v>
      </c>
      <c r="W81" s="41">
        <v>0.9</v>
      </c>
      <c r="X81" s="41">
        <v>0.3</v>
      </c>
      <c r="Y81" s="41">
        <v>0.4</v>
      </c>
      <c r="Z81" s="40" t="b">
        <v>0</v>
      </c>
      <c r="AA81" s="40" t="b">
        <v>1</v>
      </c>
      <c r="AB81" s="40" t="b">
        <v>0</v>
      </c>
      <c r="AC81" s="40" t="b">
        <v>0</v>
      </c>
      <c r="AD81" s="41" t="s">
        <v>808</v>
      </c>
      <c r="AE81" s="41" t="s">
        <v>809</v>
      </c>
      <c r="AF81" s="41">
        <v>-1.928445121</v>
      </c>
      <c r="AG81" s="41">
        <v>356.3963</v>
      </c>
      <c r="AH81" s="42">
        <v>1.35E60</v>
      </c>
      <c r="AI81" s="41">
        <v>-0.09602</v>
      </c>
      <c r="AJ81" s="47" t="s">
        <v>6050</v>
      </c>
      <c r="AK81" s="40" t="s">
        <v>6051</v>
      </c>
      <c r="AL81" s="41">
        <v>20000.0</v>
      </c>
      <c r="AM81" s="40" t="s">
        <v>216</v>
      </c>
      <c r="AN81" s="40" t="s">
        <v>1383</v>
      </c>
      <c r="AO81" s="40" t="s">
        <v>5627</v>
      </c>
      <c r="AP81" s="40" t="s">
        <v>6052</v>
      </c>
      <c r="AQ81" s="40" t="s">
        <v>6053</v>
      </c>
      <c r="AR81" s="47" t="s">
        <v>6054</v>
      </c>
      <c r="AS81" s="42">
        <v>1.1E199</v>
      </c>
      <c r="AT81" s="42"/>
      <c r="AU81" s="42"/>
      <c r="AV81" s="42"/>
      <c r="AW81" s="42"/>
      <c r="AX81" s="42"/>
      <c r="AY81" s="42"/>
      <c r="AZ81" s="42"/>
      <c r="BA81" s="42"/>
      <c r="BB81" s="42"/>
      <c r="BC81" s="42"/>
      <c r="BD81" s="42"/>
      <c r="BE81" s="42"/>
      <c r="BF81" s="42"/>
      <c r="BG81" s="42"/>
      <c r="BH81" s="42"/>
      <c r="BI81" s="42"/>
      <c r="BJ81" s="42"/>
      <c r="BK81" s="42"/>
      <c r="BL81" s="42"/>
      <c r="BM81" s="42"/>
    </row>
    <row r="82">
      <c r="A82" s="41">
        <v>0.0</v>
      </c>
      <c r="B82" s="42">
        <v>1.67E9</v>
      </c>
      <c r="C82" s="42">
        <v>93949.0</v>
      </c>
      <c r="D82" s="40" t="s">
        <v>765</v>
      </c>
      <c r="E82" s="41" t="str">
        <f>IFERROR(__xludf.DUMMYFUNCTION("split(split(D82,""Instance_"", FALSE),"".mat"",FALSE)"),"180_2")</f>
        <v>180_2</v>
      </c>
      <c r="F82" s="41">
        <v>180.0</v>
      </c>
      <c r="G82" s="41">
        <v>45.0</v>
      </c>
      <c r="H82" s="41">
        <v>90.0</v>
      </c>
      <c r="I82" s="41">
        <v>-1.65465</v>
      </c>
      <c r="J82" s="41">
        <v>20000.0</v>
      </c>
      <c r="K82" s="41">
        <v>10000.0</v>
      </c>
      <c r="L82" s="41">
        <v>3600.0</v>
      </c>
      <c r="M82" s="41">
        <v>1800.0</v>
      </c>
      <c r="N82" s="41">
        <v>30.0</v>
      </c>
      <c r="O82" s="40" t="s">
        <v>207</v>
      </c>
      <c r="P82" s="40" t="s">
        <v>208</v>
      </c>
      <c r="Q82" s="40" t="s">
        <v>209</v>
      </c>
      <c r="R82" s="40" t="s">
        <v>210</v>
      </c>
      <c r="S82" s="40" t="b">
        <v>0</v>
      </c>
      <c r="T82" s="40" t="s">
        <v>211</v>
      </c>
      <c r="U82" s="40" t="s">
        <v>212</v>
      </c>
      <c r="V82" s="41">
        <v>0.1</v>
      </c>
      <c r="W82" s="41">
        <v>0.9</v>
      </c>
      <c r="X82" s="41">
        <v>0.3</v>
      </c>
      <c r="Y82" s="41">
        <v>0.4</v>
      </c>
      <c r="Z82" s="40" t="b">
        <v>0</v>
      </c>
      <c r="AA82" s="40" t="b">
        <v>1</v>
      </c>
      <c r="AB82" s="40" t="b">
        <v>0</v>
      </c>
      <c r="AC82" s="40" t="b">
        <v>0</v>
      </c>
      <c r="AD82" s="41" t="s">
        <v>770</v>
      </c>
      <c r="AE82" s="41" t="s">
        <v>771</v>
      </c>
      <c r="AF82" s="41">
        <v>-1.812008562</v>
      </c>
      <c r="AG82" s="41">
        <v>319.3692</v>
      </c>
      <c r="AH82" s="42">
        <v>1.1E54</v>
      </c>
      <c r="AI82" s="41">
        <v>-0.0951</v>
      </c>
      <c r="AJ82" s="47" t="s">
        <v>6055</v>
      </c>
      <c r="AK82" s="40" t="s">
        <v>6056</v>
      </c>
      <c r="AL82" s="41">
        <v>20000.0</v>
      </c>
      <c r="AM82" s="40" t="s">
        <v>216</v>
      </c>
      <c r="AN82" s="40" t="s">
        <v>1383</v>
      </c>
      <c r="AO82" s="40" t="s">
        <v>5627</v>
      </c>
      <c r="AP82" s="40" t="s">
        <v>6057</v>
      </c>
      <c r="AQ82" s="40" t="s">
        <v>6058</v>
      </c>
      <c r="AR82" s="47" t="s">
        <v>6059</v>
      </c>
      <c r="AS82" s="42">
        <v>1.0E179</v>
      </c>
      <c r="AT82" s="42"/>
      <c r="AU82" s="42"/>
      <c r="AV82" s="42"/>
      <c r="AW82" s="42"/>
      <c r="AX82" s="42"/>
      <c r="AY82" s="42"/>
      <c r="AZ82" s="42"/>
      <c r="BA82" s="42"/>
      <c r="BB82" s="42"/>
      <c r="BC82" s="42"/>
      <c r="BD82" s="42"/>
      <c r="BE82" s="42"/>
      <c r="BF82" s="42"/>
      <c r="BG82" s="42"/>
      <c r="BH82" s="42"/>
      <c r="BI82" s="42"/>
      <c r="BJ82" s="42"/>
      <c r="BK82" s="42"/>
      <c r="BL82" s="42"/>
      <c r="BM82" s="42"/>
    </row>
    <row r="83">
      <c r="A83" s="41">
        <v>0.0</v>
      </c>
      <c r="B83" s="42">
        <v>1.67E9</v>
      </c>
      <c r="C83" s="42">
        <v>729740.0</v>
      </c>
      <c r="D83" s="40" t="s">
        <v>765</v>
      </c>
      <c r="E83" s="41" t="str">
        <f>IFERROR(__xludf.DUMMYFUNCTION("split(split(D83,""Instance_"", FALSE),"".mat"",FALSE)"),"180_2")</f>
        <v>180_2</v>
      </c>
      <c r="F83" s="41">
        <v>180.0</v>
      </c>
      <c r="G83" s="41">
        <v>45.0</v>
      </c>
      <c r="H83" s="41">
        <v>90.0</v>
      </c>
      <c r="I83" s="41">
        <v>-1.65465</v>
      </c>
      <c r="J83" s="41">
        <v>20000.0</v>
      </c>
      <c r="K83" s="41">
        <v>10000.0</v>
      </c>
      <c r="L83" s="41">
        <v>3600.0</v>
      </c>
      <c r="M83" s="41">
        <v>1800.0</v>
      </c>
      <c r="N83" s="41">
        <v>30.0</v>
      </c>
      <c r="O83" s="40" t="s">
        <v>207</v>
      </c>
      <c r="P83" s="40" t="s">
        <v>208</v>
      </c>
      <c r="Q83" s="40" t="s">
        <v>209</v>
      </c>
      <c r="R83" s="40" t="s">
        <v>210</v>
      </c>
      <c r="S83" s="40" t="b">
        <v>0</v>
      </c>
      <c r="T83" s="40" t="s">
        <v>211</v>
      </c>
      <c r="U83" s="40" t="s">
        <v>212</v>
      </c>
      <c r="V83" s="41">
        <v>0.1</v>
      </c>
      <c r="W83" s="41">
        <v>0.9</v>
      </c>
      <c r="X83" s="41">
        <v>0.3</v>
      </c>
      <c r="Y83" s="41">
        <v>0.4</v>
      </c>
      <c r="Z83" s="40" t="b">
        <v>0</v>
      </c>
      <c r="AA83" s="40" t="b">
        <v>1</v>
      </c>
      <c r="AB83" s="40" t="b">
        <v>0</v>
      </c>
      <c r="AC83" s="40" t="b">
        <v>0</v>
      </c>
      <c r="AD83" s="41" t="s">
        <v>778</v>
      </c>
      <c r="AE83" s="41" t="s">
        <v>779</v>
      </c>
      <c r="AF83" s="41">
        <v>-1.811938912</v>
      </c>
      <c r="AG83" s="41">
        <v>319.6711</v>
      </c>
      <c r="AH83" s="42">
        <v>1.44E54</v>
      </c>
      <c r="AI83" s="41">
        <v>-0.09506</v>
      </c>
      <c r="AJ83" s="47" t="s">
        <v>6060</v>
      </c>
      <c r="AK83" s="40" t="s">
        <v>6061</v>
      </c>
      <c r="AL83" s="41">
        <v>20000.0</v>
      </c>
      <c r="AM83" s="40" t="s">
        <v>216</v>
      </c>
      <c r="AN83" s="40" t="s">
        <v>1383</v>
      </c>
      <c r="AO83" s="40" t="s">
        <v>5627</v>
      </c>
      <c r="AP83" s="40" t="s">
        <v>6062</v>
      </c>
      <c r="AQ83" s="40" t="s">
        <v>6063</v>
      </c>
      <c r="AR83" s="47" t="s">
        <v>6064</v>
      </c>
      <c r="AS83" s="42">
        <v>1.1E179</v>
      </c>
      <c r="AT83" s="42"/>
      <c r="AU83" s="42"/>
      <c r="AV83" s="42"/>
      <c r="AW83" s="42"/>
      <c r="AX83" s="42"/>
      <c r="AY83" s="42"/>
      <c r="AZ83" s="42"/>
      <c r="BA83" s="42"/>
      <c r="BB83" s="42"/>
      <c r="BC83" s="42"/>
      <c r="BD83" s="42"/>
      <c r="BE83" s="42"/>
      <c r="BF83" s="42"/>
      <c r="BG83" s="42"/>
      <c r="BH83" s="42"/>
      <c r="BI83" s="42"/>
      <c r="BJ83" s="42"/>
      <c r="BK83" s="42"/>
      <c r="BL83" s="42"/>
      <c r="BM83" s="42"/>
    </row>
    <row r="84">
      <c r="A84" s="41">
        <v>0.0</v>
      </c>
      <c r="B84" s="42">
        <v>1.67E9</v>
      </c>
      <c r="C84" s="42">
        <v>815599.0</v>
      </c>
      <c r="D84" s="40" t="s">
        <v>807</v>
      </c>
      <c r="E84" s="41" t="str">
        <f>IFERROR(__xludf.DUMMYFUNCTION("split(split(D84,""Instance_"", FALSE),"".mat"",FALSE)"),"200_1")</f>
        <v>200_1</v>
      </c>
      <c r="F84" s="41">
        <v>200.0</v>
      </c>
      <c r="G84" s="41">
        <v>50.0</v>
      </c>
      <c r="H84" s="41">
        <v>100.0</v>
      </c>
      <c r="I84" s="41">
        <v>-1.7595</v>
      </c>
      <c r="J84" s="41">
        <v>20000.0</v>
      </c>
      <c r="K84" s="41">
        <v>10000.0</v>
      </c>
      <c r="L84" s="41">
        <v>3600.0</v>
      </c>
      <c r="M84" s="41">
        <v>1800.0</v>
      </c>
      <c r="N84" s="41">
        <v>30.0</v>
      </c>
      <c r="O84" s="40" t="s">
        <v>207</v>
      </c>
      <c r="P84" s="40" t="s">
        <v>208</v>
      </c>
      <c r="Q84" s="40" t="s">
        <v>209</v>
      </c>
      <c r="R84" s="40" t="s">
        <v>210</v>
      </c>
      <c r="S84" s="40" t="b">
        <v>0</v>
      </c>
      <c r="T84" s="40" t="s">
        <v>211</v>
      </c>
      <c r="U84" s="40" t="s">
        <v>212</v>
      </c>
      <c r="V84" s="41">
        <v>0.1</v>
      </c>
      <c r="W84" s="41">
        <v>0.9</v>
      </c>
      <c r="X84" s="41">
        <v>0.3</v>
      </c>
      <c r="Y84" s="41">
        <v>0.4</v>
      </c>
      <c r="Z84" s="40" t="b">
        <v>0</v>
      </c>
      <c r="AA84" s="40" t="b">
        <v>1</v>
      </c>
      <c r="AB84" s="40" t="b">
        <v>0</v>
      </c>
      <c r="AC84" s="40" t="b">
        <v>0</v>
      </c>
      <c r="AD84" s="41" t="s">
        <v>820</v>
      </c>
      <c r="AE84" s="41" t="s">
        <v>821</v>
      </c>
      <c r="AF84" s="41">
        <v>-1.92271745</v>
      </c>
      <c r="AG84" s="41">
        <v>367.949</v>
      </c>
      <c r="AH84" s="42">
        <v>1.14E60</v>
      </c>
      <c r="AI84" s="41">
        <v>-0.09276</v>
      </c>
      <c r="AJ84" s="47" t="s">
        <v>6065</v>
      </c>
      <c r="AK84" s="40" t="s">
        <v>6066</v>
      </c>
      <c r="AL84" s="41">
        <v>20000.0</v>
      </c>
      <c r="AM84" s="40" t="s">
        <v>216</v>
      </c>
      <c r="AN84" s="40" t="s">
        <v>1383</v>
      </c>
      <c r="AO84" s="40" t="s">
        <v>5627</v>
      </c>
      <c r="AP84" s="40" t="s">
        <v>6067</v>
      </c>
      <c r="AQ84" s="40" t="s">
        <v>6068</v>
      </c>
      <c r="AR84" s="47" t="s">
        <v>6069</v>
      </c>
      <c r="AS84" s="42">
        <v>1.0E199</v>
      </c>
      <c r="AT84" s="42"/>
      <c r="AU84" s="42"/>
      <c r="AV84" s="42"/>
      <c r="AW84" s="42"/>
      <c r="AX84" s="42"/>
      <c r="AY84" s="42"/>
      <c r="AZ84" s="42"/>
      <c r="BA84" s="42"/>
      <c r="BB84" s="42"/>
      <c r="BC84" s="42"/>
      <c r="BD84" s="42"/>
      <c r="BE84" s="42"/>
      <c r="BF84" s="42"/>
      <c r="BG84" s="42"/>
      <c r="BH84" s="42"/>
      <c r="BI84" s="42"/>
      <c r="BJ84" s="42"/>
      <c r="BK84" s="42"/>
      <c r="BL84" s="42"/>
      <c r="BM84" s="42"/>
    </row>
    <row r="85">
      <c r="A85" s="41">
        <v>0.0</v>
      </c>
      <c r="B85" s="42">
        <v>1.67E9</v>
      </c>
      <c r="C85" s="42">
        <v>121863.0</v>
      </c>
      <c r="D85" s="40" t="s">
        <v>765</v>
      </c>
      <c r="E85" s="41" t="str">
        <f>IFERROR(__xludf.DUMMYFUNCTION("split(split(D85,""Instance_"", FALSE),"".mat"",FALSE)"),"180_2")</f>
        <v>180_2</v>
      </c>
      <c r="F85" s="41">
        <v>180.0</v>
      </c>
      <c r="G85" s="41">
        <v>45.0</v>
      </c>
      <c r="H85" s="41">
        <v>90.0</v>
      </c>
      <c r="I85" s="41">
        <v>-1.65465</v>
      </c>
      <c r="J85" s="41">
        <v>20000.0</v>
      </c>
      <c r="K85" s="41">
        <v>10000.0</v>
      </c>
      <c r="L85" s="41">
        <v>3600.0</v>
      </c>
      <c r="M85" s="41">
        <v>1800.0</v>
      </c>
      <c r="N85" s="41">
        <v>30.0</v>
      </c>
      <c r="O85" s="40" t="s">
        <v>207</v>
      </c>
      <c r="P85" s="40" t="s">
        <v>208</v>
      </c>
      <c r="Q85" s="40" t="s">
        <v>209</v>
      </c>
      <c r="R85" s="40" t="s">
        <v>210</v>
      </c>
      <c r="S85" s="40" t="b">
        <v>0</v>
      </c>
      <c r="T85" s="40" t="s">
        <v>211</v>
      </c>
      <c r="U85" s="40" t="s">
        <v>212</v>
      </c>
      <c r="V85" s="41">
        <v>0.1</v>
      </c>
      <c r="W85" s="41">
        <v>0.9</v>
      </c>
      <c r="X85" s="41">
        <v>0.3</v>
      </c>
      <c r="Y85" s="41">
        <v>0.4</v>
      </c>
      <c r="Z85" s="40" t="b">
        <v>0</v>
      </c>
      <c r="AA85" s="40" t="b">
        <v>1</v>
      </c>
      <c r="AB85" s="40" t="b">
        <v>0</v>
      </c>
      <c r="AC85" s="40" t="b">
        <v>0</v>
      </c>
      <c r="AD85" s="41" t="s">
        <v>784</v>
      </c>
      <c r="AE85" s="41" t="s">
        <v>785</v>
      </c>
      <c r="AF85" s="41">
        <v>-1.80240003</v>
      </c>
      <c r="AG85" s="41">
        <v>315.6552</v>
      </c>
      <c r="AH85" s="42">
        <v>1.35E54</v>
      </c>
      <c r="AI85" s="41">
        <v>-0.0893</v>
      </c>
      <c r="AJ85" s="47" t="s">
        <v>6070</v>
      </c>
      <c r="AK85" s="40" t="s">
        <v>6071</v>
      </c>
      <c r="AL85" s="41">
        <v>20000.0</v>
      </c>
      <c r="AM85" s="40" t="s">
        <v>216</v>
      </c>
      <c r="AN85" s="40" t="s">
        <v>1383</v>
      </c>
      <c r="AO85" s="40" t="s">
        <v>5627</v>
      </c>
      <c r="AP85" s="40" t="s">
        <v>6072</v>
      </c>
      <c r="AQ85" s="40" t="s">
        <v>6073</v>
      </c>
      <c r="AR85" s="47" t="s">
        <v>6074</v>
      </c>
      <c r="AS85" s="42">
        <v>1.1E179</v>
      </c>
      <c r="AT85" s="42"/>
      <c r="AU85" s="42"/>
      <c r="AV85" s="42"/>
      <c r="AW85" s="42"/>
      <c r="AX85" s="42"/>
      <c r="AY85" s="42"/>
      <c r="AZ85" s="42"/>
      <c r="BA85" s="42"/>
      <c r="BB85" s="42"/>
      <c r="BC85" s="42"/>
      <c r="BD85" s="42"/>
      <c r="BE85" s="42"/>
      <c r="BF85" s="42"/>
      <c r="BG85" s="42"/>
      <c r="BH85" s="42"/>
      <c r="BI85" s="42"/>
      <c r="BJ85" s="42"/>
      <c r="BK85" s="42"/>
      <c r="BL85" s="42"/>
      <c r="BM85" s="42"/>
    </row>
    <row r="86">
      <c r="A86" s="41">
        <v>0.0</v>
      </c>
      <c r="B86" s="42">
        <v>1.67E9</v>
      </c>
      <c r="C86" s="42">
        <v>284823.0</v>
      </c>
      <c r="D86" s="40" t="s">
        <v>807</v>
      </c>
      <c r="E86" s="41" t="str">
        <f>IFERROR(__xludf.DUMMYFUNCTION("split(split(D86,""Instance_"", FALSE),"".mat"",FALSE)"),"200_1")</f>
        <v>200_1</v>
      </c>
      <c r="F86" s="41">
        <v>200.0</v>
      </c>
      <c r="G86" s="41">
        <v>50.0</v>
      </c>
      <c r="H86" s="41">
        <v>100.0</v>
      </c>
      <c r="I86" s="41">
        <v>-1.7595</v>
      </c>
      <c r="J86" s="41">
        <v>20000.0</v>
      </c>
      <c r="K86" s="41">
        <v>10000.0</v>
      </c>
      <c r="L86" s="41">
        <v>3600.0</v>
      </c>
      <c r="M86" s="41">
        <v>1800.0</v>
      </c>
      <c r="N86" s="41">
        <v>30.0</v>
      </c>
      <c r="O86" s="40" t="s">
        <v>207</v>
      </c>
      <c r="P86" s="40" t="s">
        <v>208</v>
      </c>
      <c r="Q86" s="40" t="s">
        <v>209</v>
      </c>
      <c r="R86" s="40" t="s">
        <v>210</v>
      </c>
      <c r="S86" s="40" t="b">
        <v>0</v>
      </c>
      <c r="T86" s="40" t="s">
        <v>211</v>
      </c>
      <c r="U86" s="40" t="s">
        <v>212</v>
      </c>
      <c r="V86" s="41">
        <v>0.1</v>
      </c>
      <c r="W86" s="41">
        <v>0.9</v>
      </c>
      <c r="X86" s="41">
        <v>0.3</v>
      </c>
      <c r="Y86" s="41">
        <v>0.4</v>
      </c>
      <c r="Z86" s="40" t="b">
        <v>0</v>
      </c>
      <c r="AA86" s="40" t="b">
        <v>1</v>
      </c>
      <c r="AB86" s="40" t="b">
        <v>0</v>
      </c>
      <c r="AC86" s="40" t="b">
        <v>0</v>
      </c>
      <c r="AD86" s="41" t="s">
        <v>825</v>
      </c>
      <c r="AE86" s="41" t="s">
        <v>826</v>
      </c>
      <c r="AF86" s="41">
        <v>-1.912437872</v>
      </c>
      <c r="AG86" s="41">
        <v>355.7645</v>
      </c>
      <c r="AH86" s="42">
        <v>1.5E60</v>
      </c>
      <c r="AI86" s="41">
        <v>-0.08692</v>
      </c>
      <c r="AJ86" s="47" t="s">
        <v>6075</v>
      </c>
      <c r="AK86" s="40" t="s">
        <v>6076</v>
      </c>
      <c r="AL86" s="41">
        <v>19431.0</v>
      </c>
      <c r="AM86" s="40" t="s">
        <v>1382</v>
      </c>
      <c r="AN86" s="40" t="s">
        <v>1383</v>
      </c>
      <c r="AO86" s="40" t="s">
        <v>5627</v>
      </c>
      <c r="AP86" s="40" t="s">
        <v>6077</v>
      </c>
      <c r="AQ86" s="40" t="s">
        <v>6078</v>
      </c>
      <c r="AR86" s="47" t="s">
        <v>6079</v>
      </c>
      <c r="AS86" s="42">
        <v>1.1E199</v>
      </c>
      <c r="AT86" s="42"/>
      <c r="AU86" s="42"/>
      <c r="AV86" s="42"/>
      <c r="AW86" s="42"/>
      <c r="AX86" s="42"/>
      <c r="AY86" s="42"/>
      <c r="AZ86" s="42"/>
      <c r="BA86" s="42"/>
      <c r="BB86" s="42"/>
      <c r="BC86" s="42"/>
      <c r="BD86" s="42"/>
      <c r="BE86" s="42"/>
      <c r="BF86" s="42"/>
      <c r="BG86" s="42"/>
      <c r="BH86" s="42"/>
      <c r="BI86" s="42"/>
      <c r="BJ86" s="42"/>
      <c r="BK86" s="42"/>
      <c r="BL86" s="42"/>
      <c r="BM86" s="42"/>
    </row>
    <row r="87">
      <c r="A87" s="41">
        <v>0.0</v>
      </c>
      <c r="B87" s="42">
        <v>1.67E9</v>
      </c>
      <c r="C87" s="42">
        <v>371773.0</v>
      </c>
      <c r="D87" s="40" t="s">
        <v>786</v>
      </c>
      <c r="E87" s="41" t="str">
        <f>IFERROR(__xludf.DUMMYFUNCTION("split(split(D87,""Instance_"", FALSE),"".mat"",FALSE)"),"180_3")</f>
        <v>180_3</v>
      </c>
      <c r="F87" s="41">
        <v>180.0</v>
      </c>
      <c r="G87" s="41">
        <v>45.0</v>
      </c>
      <c r="H87" s="41">
        <v>90.0</v>
      </c>
      <c r="I87" s="41">
        <v>-1.6699</v>
      </c>
      <c r="J87" s="41">
        <v>20000.0</v>
      </c>
      <c r="K87" s="41">
        <v>10000.0</v>
      </c>
      <c r="L87" s="41">
        <v>3600.0</v>
      </c>
      <c r="M87" s="41">
        <v>1800.0</v>
      </c>
      <c r="N87" s="41">
        <v>30.0</v>
      </c>
      <c r="O87" s="40" t="s">
        <v>207</v>
      </c>
      <c r="P87" s="40" t="s">
        <v>208</v>
      </c>
      <c r="Q87" s="40" t="s">
        <v>209</v>
      </c>
      <c r="R87" s="40" t="s">
        <v>210</v>
      </c>
      <c r="S87" s="40" t="b">
        <v>0</v>
      </c>
      <c r="T87" s="40" t="s">
        <v>211</v>
      </c>
      <c r="U87" s="40" t="s">
        <v>212</v>
      </c>
      <c r="V87" s="41">
        <v>0.1</v>
      </c>
      <c r="W87" s="41">
        <v>0.9</v>
      </c>
      <c r="X87" s="41">
        <v>0.3</v>
      </c>
      <c r="Y87" s="41">
        <v>0.4</v>
      </c>
      <c r="Z87" s="40" t="b">
        <v>0</v>
      </c>
      <c r="AA87" s="40" t="b">
        <v>1</v>
      </c>
      <c r="AB87" s="40" t="b">
        <v>0</v>
      </c>
      <c r="AC87" s="40" t="b">
        <v>0</v>
      </c>
      <c r="AD87" s="41" t="s">
        <v>803</v>
      </c>
      <c r="AE87" s="41" t="s">
        <v>804</v>
      </c>
      <c r="AF87" s="41">
        <v>-1.810483515</v>
      </c>
      <c r="AG87" s="41">
        <v>322.1469</v>
      </c>
      <c r="AH87" s="42">
        <v>4.72E53</v>
      </c>
      <c r="AI87" s="41">
        <v>-0.08418</v>
      </c>
      <c r="AJ87" s="47" t="s">
        <v>6080</v>
      </c>
      <c r="AK87" s="40" t="s">
        <v>6081</v>
      </c>
      <c r="AL87" s="41">
        <v>20000.0</v>
      </c>
      <c r="AM87" s="40" t="s">
        <v>216</v>
      </c>
      <c r="AN87" s="40" t="s">
        <v>1383</v>
      </c>
      <c r="AO87" s="40" t="s">
        <v>5627</v>
      </c>
      <c r="AP87" s="40" t="s">
        <v>6082</v>
      </c>
      <c r="AQ87" s="40" t="s">
        <v>6083</v>
      </c>
      <c r="AR87" s="47" t="s">
        <v>6084</v>
      </c>
      <c r="AS87" s="42">
        <v>1.0E178</v>
      </c>
      <c r="AT87" s="42"/>
      <c r="AU87" s="42"/>
      <c r="AV87" s="42"/>
      <c r="AW87" s="42"/>
      <c r="AX87" s="42"/>
      <c r="AY87" s="42"/>
      <c r="AZ87" s="42"/>
      <c r="BA87" s="42"/>
      <c r="BB87" s="42"/>
      <c r="BC87" s="42"/>
      <c r="BD87" s="42"/>
      <c r="BE87" s="42"/>
      <c r="BF87" s="42"/>
      <c r="BG87" s="42"/>
      <c r="BH87" s="42"/>
      <c r="BI87" s="42"/>
      <c r="BJ87" s="42"/>
      <c r="BK87" s="42"/>
      <c r="BL87" s="42"/>
      <c r="BM87" s="42"/>
    </row>
    <row r="88">
      <c r="A88" s="41">
        <v>0.0</v>
      </c>
      <c r="B88" s="42">
        <v>1.67E9</v>
      </c>
      <c r="C88" s="42">
        <v>82646.0</v>
      </c>
      <c r="D88" s="40" t="s">
        <v>1284</v>
      </c>
      <c r="E88" s="41" t="str">
        <f>IFERROR(__xludf.DUMMYFUNCTION("split(split(D88,""Instance_"", FALSE),"".mat"",FALSE)"),"140_3")</f>
        <v>140_3</v>
      </c>
      <c r="F88" s="41">
        <v>140.0</v>
      </c>
      <c r="G88" s="41">
        <v>35.0</v>
      </c>
      <c r="H88" s="41">
        <v>70.0</v>
      </c>
      <c r="I88" s="41">
        <v>-1.51861</v>
      </c>
      <c r="J88" s="41">
        <v>20000.0</v>
      </c>
      <c r="K88" s="41">
        <v>10000.0</v>
      </c>
      <c r="L88" s="41">
        <v>3600.0</v>
      </c>
      <c r="M88" s="41">
        <v>1800.0</v>
      </c>
      <c r="N88" s="41">
        <v>30.0</v>
      </c>
      <c r="O88" s="40" t="s">
        <v>207</v>
      </c>
      <c r="P88" s="40" t="s">
        <v>208</v>
      </c>
      <c r="Q88" s="40" t="s">
        <v>209</v>
      </c>
      <c r="R88" s="40" t="s">
        <v>210</v>
      </c>
      <c r="S88" s="40" t="b">
        <v>0</v>
      </c>
      <c r="T88" s="40" t="s">
        <v>211</v>
      </c>
      <c r="U88" s="40" t="s">
        <v>212</v>
      </c>
      <c r="V88" s="41">
        <v>0.1</v>
      </c>
      <c r="W88" s="41">
        <v>0.9</v>
      </c>
      <c r="X88" s="41">
        <v>0.3</v>
      </c>
      <c r="Y88" s="41">
        <v>0.4</v>
      </c>
      <c r="Z88" s="40" t="b">
        <v>0</v>
      </c>
      <c r="AA88" s="40" t="b">
        <v>1</v>
      </c>
      <c r="AB88" s="40" t="b">
        <v>0</v>
      </c>
      <c r="AC88" s="40" t="b">
        <v>0</v>
      </c>
      <c r="AD88" s="41" t="s">
        <v>1291</v>
      </c>
      <c r="AE88" s="41" t="s">
        <v>1292</v>
      </c>
      <c r="AF88" s="41">
        <v>-1.642764246</v>
      </c>
      <c r="AG88" s="41">
        <v>500.9368</v>
      </c>
      <c r="AH88" s="42">
        <v>4.65E41</v>
      </c>
      <c r="AI88" s="41">
        <v>-0.08176</v>
      </c>
      <c r="AJ88" s="47" t="s">
        <v>6085</v>
      </c>
      <c r="AK88" s="40" t="s">
        <v>6086</v>
      </c>
      <c r="AL88" s="41">
        <v>20000.0</v>
      </c>
      <c r="AM88" s="40" t="s">
        <v>216</v>
      </c>
      <c r="AN88" s="40" t="s">
        <v>1383</v>
      </c>
      <c r="AO88" s="40" t="s">
        <v>5643</v>
      </c>
      <c r="AP88" s="40" t="s">
        <v>6087</v>
      </c>
      <c r="AQ88" s="40" t="s">
        <v>6088</v>
      </c>
      <c r="AR88" s="47" t="s">
        <v>6089</v>
      </c>
      <c r="AS88" s="42">
        <v>1.0E138</v>
      </c>
      <c r="AT88" s="42"/>
      <c r="AU88" s="42"/>
      <c r="AV88" s="42"/>
      <c r="AW88" s="42"/>
      <c r="AX88" s="42"/>
      <c r="AY88" s="42"/>
      <c r="AZ88" s="42"/>
      <c r="BA88" s="42"/>
      <c r="BB88" s="42"/>
      <c r="BC88" s="42"/>
      <c r="BD88" s="42"/>
      <c r="BE88" s="42"/>
      <c r="BF88" s="42"/>
      <c r="BG88" s="42"/>
      <c r="BH88" s="42"/>
      <c r="BI88" s="42"/>
      <c r="BJ88" s="42"/>
      <c r="BK88" s="42"/>
      <c r="BL88" s="42"/>
      <c r="BM88" s="42"/>
    </row>
    <row r="89">
      <c r="A89" s="41">
        <v>0.0</v>
      </c>
      <c r="B89" s="42">
        <v>1.67E9</v>
      </c>
      <c r="C89" s="42">
        <v>285028.0</v>
      </c>
      <c r="D89" s="40" t="s">
        <v>891</v>
      </c>
      <c r="E89" s="41" t="str">
        <f>IFERROR(__xludf.DUMMYFUNCTION("split(split(D89,""Instance_"", FALSE),"".mat"",FALSE)"),"240_2")</f>
        <v>240_2</v>
      </c>
      <c r="F89" s="41">
        <v>240.0</v>
      </c>
      <c r="G89" s="41">
        <v>60.0</v>
      </c>
      <c r="H89" s="41">
        <v>120.0</v>
      </c>
      <c r="I89" s="41">
        <v>-0.65246</v>
      </c>
      <c r="J89" s="41">
        <v>20000.0</v>
      </c>
      <c r="K89" s="41">
        <v>10000.0</v>
      </c>
      <c r="L89" s="41">
        <v>3600.0</v>
      </c>
      <c r="M89" s="41">
        <v>1800.0</v>
      </c>
      <c r="N89" s="41">
        <v>30.0</v>
      </c>
      <c r="O89" s="40" t="s">
        <v>207</v>
      </c>
      <c r="P89" s="40" t="s">
        <v>208</v>
      </c>
      <c r="Q89" s="40" t="s">
        <v>209</v>
      </c>
      <c r="R89" s="40" t="s">
        <v>210</v>
      </c>
      <c r="S89" s="40" t="b">
        <v>0</v>
      </c>
      <c r="T89" s="40" t="s">
        <v>211</v>
      </c>
      <c r="U89" s="40" t="s">
        <v>212</v>
      </c>
      <c r="V89" s="41">
        <v>0.1</v>
      </c>
      <c r="W89" s="41">
        <v>0.9</v>
      </c>
      <c r="X89" s="41">
        <v>0.3</v>
      </c>
      <c r="Y89" s="41">
        <v>0.4</v>
      </c>
      <c r="Z89" s="40" t="b">
        <v>0</v>
      </c>
      <c r="AA89" s="40" t="b">
        <v>1</v>
      </c>
      <c r="AB89" s="40" t="b">
        <v>0</v>
      </c>
      <c r="AC89" s="40" t="b">
        <v>0</v>
      </c>
      <c r="AD89" s="41" t="s">
        <v>898</v>
      </c>
      <c r="AE89" s="41" t="s">
        <v>899</v>
      </c>
      <c r="AF89" s="41">
        <v>-0.705294537</v>
      </c>
      <c r="AG89" s="41">
        <v>435.12</v>
      </c>
      <c r="AH89" s="42">
        <v>1.31E72</v>
      </c>
      <c r="AI89" s="41">
        <v>-0.08097</v>
      </c>
      <c r="AJ89" s="47" t="s">
        <v>6090</v>
      </c>
      <c r="AK89" s="40" t="s">
        <v>6091</v>
      </c>
      <c r="AL89" s="41">
        <v>20000.0</v>
      </c>
      <c r="AM89" s="40" t="s">
        <v>216</v>
      </c>
      <c r="AN89" s="40" t="s">
        <v>1383</v>
      </c>
      <c r="AO89" s="40" t="s">
        <v>5627</v>
      </c>
      <c r="AP89" s="40" t="s">
        <v>6092</v>
      </c>
      <c r="AQ89" s="40" t="s">
        <v>6093</v>
      </c>
      <c r="AR89" s="47" t="s">
        <v>6094</v>
      </c>
      <c r="AS89" s="42">
        <v>1.0E239</v>
      </c>
      <c r="AT89" s="42"/>
      <c r="AU89" s="42"/>
      <c r="AV89" s="42"/>
      <c r="AW89" s="42"/>
      <c r="AX89" s="42"/>
      <c r="AY89" s="42"/>
      <c r="AZ89" s="42"/>
      <c r="BA89" s="42"/>
      <c r="BB89" s="42"/>
      <c r="BC89" s="42"/>
      <c r="BD89" s="42"/>
      <c r="BE89" s="42"/>
      <c r="BF89" s="42"/>
      <c r="BG89" s="42"/>
      <c r="BH89" s="42"/>
      <c r="BI89" s="42"/>
      <c r="BJ89" s="42"/>
      <c r="BK89" s="42"/>
      <c r="BL89" s="42"/>
      <c r="BM89" s="42"/>
    </row>
    <row r="90">
      <c r="A90" s="41">
        <v>0.0</v>
      </c>
      <c r="B90" s="42">
        <v>1.67E9</v>
      </c>
      <c r="C90" s="42">
        <v>381932.0</v>
      </c>
      <c r="D90" s="40" t="s">
        <v>849</v>
      </c>
      <c r="E90" s="41" t="str">
        <f>IFERROR(__xludf.DUMMYFUNCTION("split(split(D90,""Instance_"", FALSE),"".mat"",FALSE)"),"200_3")</f>
        <v>200_3</v>
      </c>
      <c r="F90" s="41">
        <v>200.0</v>
      </c>
      <c r="G90" s="41">
        <v>50.0</v>
      </c>
      <c r="H90" s="41">
        <v>100.0</v>
      </c>
      <c r="I90" s="41">
        <v>-1.50375</v>
      </c>
      <c r="J90" s="41">
        <v>20000.0</v>
      </c>
      <c r="K90" s="41">
        <v>10000.0</v>
      </c>
      <c r="L90" s="41">
        <v>3600.0</v>
      </c>
      <c r="M90" s="41">
        <v>1800.0</v>
      </c>
      <c r="N90" s="41">
        <v>30.0</v>
      </c>
      <c r="O90" s="40" t="s">
        <v>207</v>
      </c>
      <c r="P90" s="40" t="s">
        <v>208</v>
      </c>
      <c r="Q90" s="40" t="s">
        <v>209</v>
      </c>
      <c r="R90" s="40" t="s">
        <v>210</v>
      </c>
      <c r="S90" s="40" t="b">
        <v>0</v>
      </c>
      <c r="T90" s="40" t="s">
        <v>211</v>
      </c>
      <c r="U90" s="40" t="s">
        <v>212</v>
      </c>
      <c r="V90" s="41">
        <v>0.1</v>
      </c>
      <c r="W90" s="41">
        <v>0.9</v>
      </c>
      <c r="X90" s="41">
        <v>0.3</v>
      </c>
      <c r="Y90" s="41">
        <v>0.4</v>
      </c>
      <c r="Z90" s="40" t="b">
        <v>0</v>
      </c>
      <c r="AA90" s="40" t="b">
        <v>1</v>
      </c>
      <c r="AB90" s="40" t="b">
        <v>0</v>
      </c>
      <c r="AC90" s="40" t="b">
        <v>0</v>
      </c>
      <c r="AD90" s="41" t="s">
        <v>860</v>
      </c>
      <c r="AE90" s="41" t="s">
        <v>861</v>
      </c>
      <c r="AF90" s="41">
        <v>-1.624046622</v>
      </c>
      <c r="AG90" s="41">
        <v>346.6421</v>
      </c>
      <c r="AH90" s="42">
        <v>4.6E59</v>
      </c>
      <c r="AI90" s="41">
        <v>-0.08</v>
      </c>
      <c r="AJ90" s="47" t="s">
        <v>6095</v>
      </c>
      <c r="AK90" s="40" t="s">
        <v>6096</v>
      </c>
      <c r="AL90" s="41">
        <v>20000.0</v>
      </c>
      <c r="AM90" s="40" t="s">
        <v>216</v>
      </c>
      <c r="AN90" s="40" t="s">
        <v>1383</v>
      </c>
      <c r="AO90" s="40" t="s">
        <v>5627</v>
      </c>
      <c r="AP90" s="40" t="s">
        <v>6097</v>
      </c>
      <c r="AQ90" s="40" t="s">
        <v>6098</v>
      </c>
      <c r="AR90" s="47" t="s">
        <v>6099</v>
      </c>
      <c r="AS90" s="42">
        <v>1.0E198</v>
      </c>
      <c r="AT90" s="42"/>
      <c r="AU90" s="42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</row>
    <row r="91">
      <c r="A91" s="41">
        <v>0.0</v>
      </c>
      <c r="B91" s="42">
        <v>1.67E9</v>
      </c>
      <c r="C91" s="42">
        <v>761033.0</v>
      </c>
      <c r="D91" s="40" t="s">
        <v>849</v>
      </c>
      <c r="E91" s="41" t="str">
        <f>IFERROR(__xludf.DUMMYFUNCTION("split(split(D91,""Instance_"", FALSE),"".mat"",FALSE)"),"200_3")</f>
        <v>200_3</v>
      </c>
      <c r="F91" s="41">
        <v>200.0</v>
      </c>
      <c r="G91" s="41">
        <v>50.0</v>
      </c>
      <c r="H91" s="41">
        <v>100.0</v>
      </c>
      <c r="I91" s="41">
        <v>-1.50375</v>
      </c>
      <c r="J91" s="41">
        <v>20000.0</v>
      </c>
      <c r="K91" s="41">
        <v>10000.0</v>
      </c>
      <c r="L91" s="41">
        <v>3600.0</v>
      </c>
      <c r="M91" s="41">
        <v>1800.0</v>
      </c>
      <c r="N91" s="41">
        <v>30.0</v>
      </c>
      <c r="O91" s="40" t="s">
        <v>207</v>
      </c>
      <c r="P91" s="40" t="s">
        <v>208</v>
      </c>
      <c r="Q91" s="40" t="s">
        <v>209</v>
      </c>
      <c r="R91" s="40" t="s">
        <v>210</v>
      </c>
      <c r="S91" s="40" t="b">
        <v>0</v>
      </c>
      <c r="T91" s="40" t="s">
        <v>211</v>
      </c>
      <c r="U91" s="40" t="s">
        <v>212</v>
      </c>
      <c r="V91" s="41">
        <v>0.1</v>
      </c>
      <c r="W91" s="41">
        <v>0.9</v>
      </c>
      <c r="X91" s="41">
        <v>0.3</v>
      </c>
      <c r="Y91" s="41">
        <v>0.4</v>
      </c>
      <c r="Z91" s="40" t="b">
        <v>0</v>
      </c>
      <c r="AA91" s="40" t="b">
        <v>1</v>
      </c>
      <c r="AB91" s="40" t="b">
        <v>0</v>
      </c>
      <c r="AC91" s="40" t="b">
        <v>0</v>
      </c>
      <c r="AD91" s="41" t="s">
        <v>864</v>
      </c>
      <c r="AE91" s="41" t="s">
        <v>865</v>
      </c>
      <c r="AF91" s="41">
        <v>-1.614406292</v>
      </c>
      <c r="AG91" s="41">
        <v>345.8837</v>
      </c>
      <c r="AH91" s="42">
        <v>3.72E59</v>
      </c>
      <c r="AI91" s="41">
        <v>-0.07359</v>
      </c>
      <c r="AJ91" s="47" t="s">
        <v>6100</v>
      </c>
      <c r="AK91" s="40" t="s">
        <v>6101</v>
      </c>
      <c r="AL91" s="41">
        <v>20000.0</v>
      </c>
      <c r="AM91" s="40" t="s">
        <v>216</v>
      </c>
      <c r="AN91" s="40" t="s">
        <v>1383</v>
      </c>
      <c r="AO91" s="40" t="s">
        <v>5627</v>
      </c>
      <c r="AP91" s="40" t="s">
        <v>6102</v>
      </c>
      <c r="AQ91" s="40" t="s">
        <v>6103</v>
      </c>
      <c r="AR91" s="47" t="s">
        <v>6104</v>
      </c>
      <c r="AS91" s="42">
        <v>1.1E197</v>
      </c>
      <c r="AT91" s="42"/>
      <c r="AU91" s="42"/>
      <c r="AV91" s="42"/>
      <c r="AW91" s="42"/>
      <c r="AX91" s="42"/>
      <c r="AY91" s="42"/>
      <c r="AZ91" s="42"/>
      <c r="BA91" s="42"/>
      <c r="BB91" s="42"/>
      <c r="BC91" s="42"/>
      <c r="BD91" s="42"/>
      <c r="BE91" s="42"/>
      <c r="BF91" s="42"/>
      <c r="BG91" s="42"/>
      <c r="BH91" s="42"/>
      <c r="BI91" s="42"/>
      <c r="BJ91" s="42"/>
      <c r="BK91" s="42"/>
      <c r="BL91" s="42"/>
      <c r="BM91" s="42"/>
    </row>
    <row r="92">
      <c r="A92" s="41">
        <v>0.0</v>
      </c>
      <c r="B92" s="42">
        <v>1.67E9</v>
      </c>
      <c r="C92" s="42">
        <v>304924.0</v>
      </c>
      <c r="D92" s="40" t="s">
        <v>829</v>
      </c>
      <c r="E92" s="41" t="str">
        <f>IFERROR(__xludf.DUMMYFUNCTION("split(split(D92,""Instance_"", FALSE),"".mat"",FALSE)"),"200_2")</f>
        <v>200_2</v>
      </c>
      <c r="F92" s="41">
        <v>200.0</v>
      </c>
      <c r="G92" s="41">
        <v>50.0</v>
      </c>
      <c r="H92" s="41">
        <v>100.0</v>
      </c>
      <c r="I92" s="41">
        <v>-1.29234</v>
      </c>
      <c r="J92" s="41">
        <v>20000.0</v>
      </c>
      <c r="K92" s="41">
        <v>10000.0</v>
      </c>
      <c r="L92" s="41">
        <v>3600.0</v>
      </c>
      <c r="M92" s="41">
        <v>1800.0</v>
      </c>
      <c r="N92" s="41">
        <v>30.0</v>
      </c>
      <c r="O92" s="40" t="s">
        <v>207</v>
      </c>
      <c r="P92" s="40" t="s">
        <v>208</v>
      </c>
      <c r="Q92" s="40" t="s">
        <v>209</v>
      </c>
      <c r="R92" s="40" t="s">
        <v>210</v>
      </c>
      <c r="S92" s="40" t="b">
        <v>0</v>
      </c>
      <c r="T92" s="40" t="s">
        <v>211</v>
      </c>
      <c r="U92" s="40" t="s">
        <v>212</v>
      </c>
      <c r="V92" s="41">
        <v>0.1</v>
      </c>
      <c r="W92" s="41">
        <v>0.9</v>
      </c>
      <c r="X92" s="41">
        <v>0.3</v>
      </c>
      <c r="Y92" s="41">
        <v>0.4</v>
      </c>
      <c r="Z92" s="40" t="b">
        <v>0</v>
      </c>
      <c r="AA92" s="40" t="b">
        <v>1</v>
      </c>
      <c r="AB92" s="40" t="b">
        <v>0</v>
      </c>
      <c r="AC92" s="40" t="b">
        <v>0</v>
      </c>
      <c r="AD92" s="41" t="s">
        <v>835</v>
      </c>
      <c r="AE92" s="41" t="s">
        <v>836</v>
      </c>
      <c r="AF92" s="41">
        <v>-1.386110058</v>
      </c>
      <c r="AG92" s="41">
        <v>357.9311</v>
      </c>
      <c r="AH92" s="42">
        <v>1.38E59</v>
      </c>
      <c r="AI92" s="41">
        <v>-0.07256</v>
      </c>
      <c r="AJ92" s="47" t="s">
        <v>6105</v>
      </c>
      <c r="AK92" s="40" t="s">
        <v>6106</v>
      </c>
      <c r="AL92" s="41">
        <v>20000.0</v>
      </c>
      <c r="AM92" s="40" t="s">
        <v>216</v>
      </c>
      <c r="AN92" s="40" t="s">
        <v>1383</v>
      </c>
      <c r="AO92" s="40" t="s">
        <v>5627</v>
      </c>
      <c r="AP92" s="40" t="s">
        <v>6107</v>
      </c>
      <c r="AQ92" s="40" t="s">
        <v>6108</v>
      </c>
      <c r="AR92" s="47" t="s">
        <v>6109</v>
      </c>
      <c r="AS92" s="42">
        <v>1.0E196</v>
      </c>
      <c r="AT92" s="42"/>
      <c r="AU92" s="42"/>
      <c r="AV92" s="42"/>
      <c r="AW92" s="42"/>
      <c r="AX92" s="42"/>
      <c r="AY92" s="42"/>
      <c r="AZ92" s="42"/>
      <c r="BA92" s="42"/>
      <c r="BB92" s="42"/>
      <c r="BC92" s="42"/>
      <c r="BD92" s="42"/>
      <c r="BE92" s="42"/>
      <c r="BF92" s="42"/>
      <c r="BG92" s="42"/>
      <c r="BH92" s="42"/>
      <c r="BI92" s="42"/>
      <c r="BJ92" s="42"/>
      <c r="BK92" s="42"/>
      <c r="BL92" s="42"/>
      <c r="BM92" s="42"/>
    </row>
    <row r="93">
      <c r="A93" s="41">
        <v>0.0</v>
      </c>
      <c r="B93" s="42">
        <v>1.67E9</v>
      </c>
      <c r="C93" s="42">
        <v>437901.0</v>
      </c>
      <c r="D93" s="40" t="s">
        <v>1284</v>
      </c>
      <c r="E93" s="41" t="str">
        <f>IFERROR(__xludf.DUMMYFUNCTION("split(split(D93,""Instance_"", FALSE),"".mat"",FALSE)"),"140_3")</f>
        <v>140_3</v>
      </c>
      <c r="F93" s="41">
        <v>140.0</v>
      </c>
      <c r="G93" s="41">
        <v>35.0</v>
      </c>
      <c r="H93" s="41">
        <v>70.0</v>
      </c>
      <c r="I93" s="41">
        <v>-1.51861</v>
      </c>
      <c r="J93" s="41">
        <v>20000.0</v>
      </c>
      <c r="K93" s="41">
        <v>10000.0</v>
      </c>
      <c r="L93" s="41">
        <v>3600.0</v>
      </c>
      <c r="M93" s="41">
        <v>1800.0</v>
      </c>
      <c r="N93" s="41">
        <v>30.0</v>
      </c>
      <c r="O93" s="40" t="s">
        <v>207</v>
      </c>
      <c r="P93" s="40" t="s">
        <v>208</v>
      </c>
      <c r="Q93" s="40" t="s">
        <v>209</v>
      </c>
      <c r="R93" s="40" t="s">
        <v>210</v>
      </c>
      <c r="S93" s="40" t="b">
        <v>0</v>
      </c>
      <c r="T93" s="40" t="s">
        <v>211</v>
      </c>
      <c r="U93" s="40" t="s">
        <v>212</v>
      </c>
      <c r="V93" s="41">
        <v>0.1</v>
      </c>
      <c r="W93" s="41">
        <v>0.9</v>
      </c>
      <c r="X93" s="41">
        <v>0.3</v>
      </c>
      <c r="Y93" s="41">
        <v>0.4</v>
      </c>
      <c r="Z93" s="40" t="b">
        <v>0</v>
      </c>
      <c r="AA93" s="40" t="b">
        <v>1</v>
      </c>
      <c r="AB93" s="40" t="b">
        <v>0</v>
      </c>
      <c r="AC93" s="40" t="b">
        <v>0</v>
      </c>
      <c r="AD93" s="41" t="s">
        <v>1293</v>
      </c>
      <c r="AE93" s="41" t="s">
        <v>1294</v>
      </c>
      <c r="AF93" s="41">
        <v>-1.628581283</v>
      </c>
      <c r="AG93" s="41">
        <v>488.4796</v>
      </c>
      <c r="AH93" s="42">
        <v>3.66E41</v>
      </c>
      <c r="AI93" s="41">
        <v>-0.07242</v>
      </c>
      <c r="AJ93" s="47" t="s">
        <v>6110</v>
      </c>
      <c r="AK93" s="40" t="s">
        <v>6111</v>
      </c>
      <c r="AL93" s="41">
        <v>20000.0</v>
      </c>
      <c r="AM93" s="40" t="s">
        <v>216</v>
      </c>
      <c r="AN93" s="40" t="s">
        <v>1383</v>
      </c>
      <c r="AO93" s="40" t="s">
        <v>5643</v>
      </c>
      <c r="AP93" s="40" t="s">
        <v>6112</v>
      </c>
      <c r="AQ93" s="40" t="s">
        <v>6113</v>
      </c>
      <c r="AR93" s="47" t="s">
        <v>6114</v>
      </c>
      <c r="AS93" s="42">
        <v>1.0E138</v>
      </c>
      <c r="AT93" s="42"/>
      <c r="AU93" s="42"/>
      <c r="AV93" s="42"/>
      <c r="AW93" s="42"/>
      <c r="AX93" s="42"/>
      <c r="AY93" s="42"/>
      <c r="AZ93" s="42"/>
      <c r="BA93" s="42"/>
      <c r="BB93" s="42"/>
      <c r="BC93" s="42"/>
      <c r="BD93" s="42"/>
      <c r="BE93" s="42"/>
      <c r="BF93" s="42"/>
      <c r="BG93" s="42"/>
      <c r="BH93" s="42"/>
      <c r="BI93" s="42"/>
      <c r="BJ93" s="42"/>
      <c r="BK93" s="42"/>
      <c r="BL93" s="42"/>
      <c r="BM93" s="42"/>
    </row>
    <row r="94">
      <c r="A94" s="41">
        <v>0.0</v>
      </c>
      <c r="B94" s="42">
        <v>1.67E9</v>
      </c>
      <c r="C94" s="42">
        <v>206914.0</v>
      </c>
      <c r="D94" s="40" t="s">
        <v>849</v>
      </c>
      <c r="E94" s="41" t="str">
        <f>IFERROR(__xludf.DUMMYFUNCTION("split(split(D94,""Instance_"", FALSE),"".mat"",FALSE)"),"200_3")</f>
        <v>200_3</v>
      </c>
      <c r="F94" s="41">
        <v>200.0</v>
      </c>
      <c r="G94" s="41">
        <v>50.0</v>
      </c>
      <c r="H94" s="41">
        <v>100.0</v>
      </c>
      <c r="I94" s="41">
        <v>-1.50375</v>
      </c>
      <c r="J94" s="41">
        <v>20000.0</v>
      </c>
      <c r="K94" s="41">
        <v>10000.0</v>
      </c>
      <c r="L94" s="41">
        <v>3600.0</v>
      </c>
      <c r="M94" s="41">
        <v>1800.0</v>
      </c>
      <c r="N94" s="41">
        <v>30.0</v>
      </c>
      <c r="O94" s="40" t="s">
        <v>207</v>
      </c>
      <c r="P94" s="40" t="s">
        <v>208</v>
      </c>
      <c r="Q94" s="40" t="s">
        <v>209</v>
      </c>
      <c r="R94" s="40" t="s">
        <v>210</v>
      </c>
      <c r="S94" s="40" t="b">
        <v>0</v>
      </c>
      <c r="T94" s="40" t="s">
        <v>211</v>
      </c>
      <c r="U94" s="40" t="s">
        <v>212</v>
      </c>
      <c r="V94" s="41">
        <v>0.1</v>
      </c>
      <c r="W94" s="41">
        <v>0.9</v>
      </c>
      <c r="X94" s="41">
        <v>0.3</v>
      </c>
      <c r="Y94" s="41">
        <v>0.4</v>
      </c>
      <c r="Z94" s="40" t="b">
        <v>0</v>
      </c>
      <c r="AA94" s="40" t="b">
        <v>1</v>
      </c>
      <c r="AB94" s="40" t="b">
        <v>0</v>
      </c>
      <c r="AC94" s="40" t="b">
        <v>0</v>
      </c>
      <c r="AD94" s="41" t="s">
        <v>854</v>
      </c>
      <c r="AE94" s="41" t="s">
        <v>855</v>
      </c>
      <c r="AF94" s="41">
        <v>-1.607518548</v>
      </c>
      <c r="AG94" s="41">
        <v>347.9114</v>
      </c>
      <c r="AH94" s="42">
        <v>3.59E59</v>
      </c>
      <c r="AI94" s="41">
        <v>-0.06901</v>
      </c>
      <c r="AJ94" s="47" t="s">
        <v>6115</v>
      </c>
      <c r="AK94" s="40" t="s">
        <v>6116</v>
      </c>
      <c r="AL94" s="41">
        <v>20000.0</v>
      </c>
      <c r="AM94" s="40" t="s">
        <v>216</v>
      </c>
      <c r="AN94" s="40" t="s">
        <v>1383</v>
      </c>
      <c r="AO94" s="40" t="s">
        <v>5627</v>
      </c>
      <c r="AP94" s="40" t="s">
        <v>6117</v>
      </c>
      <c r="AQ94" s="40" t="s">
        <v>6118</v>
      </c>
      <c r="AR94" s="47" t="s">
        <v>6119</v>
      </c>
      <c r="AS94" s="42">
        <v>1.1E197</v>
      </c>
      <c r="AT94" s="42"/>
      <c r="AU94" s="42"/>
      <c r="AV94" s="42"/>
      <c r="AW94" s="42"/>
      <c r="AX94" s="42"/>
      <c r="AY94" s="42"/>
      <c r="AZ94" s="42"/>
      <c r="BA94" s="42"/>
      <c r="BB94" s="42"/>
      <c r="BC94" s="42"/>
      <c r="BD94" s="42"/>
      <c r="BE94" s="42"/>
      <c r="BF94" s="42"/>
      <c r="BG94" s="42"/>
      <c r="BH94" s="42"/>
      <c r="BI94" s="42"/>
      <c r="BJ94" s="42"/>
      <c r="BK94" s="42"/>
      <c r="BL94" s="42"/>
      <c r="BM94" s="42"/>
    </row>
    <row r="95">
      <c r="A95" s="41">
        <v>0.0</v>
      </c>
      <c r="B95" s="42">
        <v>1.67E9</v>
      </c>
      <c r="C95" s="42">
        <v>326855.0</v>
      </c>
      <c r="D95" s="40" t="s">
        <v>1284</v>
      </c>
      <c r="E95" s="41" t="str">
        <f>IFERROR(__xludf.DUMMYFUNCTION("split(split(D95,""Instance_"", FALSE),"".mat"",FALSE)"),"140_3")</f>
        <v>140_3</v>
      </c>
      <c r="F95" s="41">
        <v>140.0</v>
      </c>
      <c r="G95" s="41">
        <v>35.0</v>
      </c>
      <c r="H95" s="41">
        <v>70.0</v>
      </c>
      <c r="I95" s="41">
        <v>-1.51861</v>
      </c>
      <c r="J95" s="41">
        <v>20000.0</v>
      </c>
      <c r="K95" s="41">
        <v>10000.0</v>
      </c>
      <c r="L95" s="41">
        <v>3600.0</v>
      </c>
      <c r="M95" s="41">
        <v>1800.0</v>
      </c>
      <c r="N95" s="41">
        <v>30.0</v>
      </c>
      <c r="O95" s="40" t="s">
        <v>207</v>
      </c>
      <c r="P95" s="40" t="s">
        <v>208</v>
      </c>
      <c r="Q95" s="40" t="s">
        <v>209</v>
      </c>
      <c r="R95" s="40" t="s">
        <v>210</v>
      </c>
      <c r="S95" s="40" t="b">
        <v>0</v>
      </c>
      <c r="T95" s="40" t="s">
        <v>211</v>
      </c>
      <c r="U95" s="40" t="s">
        <v>212</v>
      </c>
      <c r="V95" s="41">
        <v>0.1</v>
      </c>
      <c r="W95" s="41">
        <v>0.9</v>
      </c>
      <c r="X95" s="41">
        <v>0.3</v>
      </c>
      <c r="Y95" s="41">
        <v>0.4</v>
      </c>
      <c r="Z95" s="40" t="b">
        <v>0</v>
      </c>
      <c r="AA95" s="40" t="b">
        <v>1</v>
      </c>
      <c r="AB95" s="40" t="b">
        <v>0</v>
      </c>
      <c r="AC95" s="40" t="b">
        <v>0</v>
      </c>
      <c r="AD95" s="41" t="s">
        <v>1295</v>
      </c>
      <c r="AE95" s="41" t="s">
        <v>1296</v>
      </c>
      <c r="AF95" s="41">
        <v>-1.621304455</v>
      </c>
      <c r="AG95" s="41">
        <v>496.8899</v>
      </c>
      <c r="AH95" s="42">
        <v>1.08E42</v>
      </c>
      <c r="AI95" s="41">
        <v>-0.06763</v>
      </c>
      <c r="AJ95" s="47" t="s">
        <v>6120</v>
      </c>
      <c r="AK95" s="40" t="s">
        <v>6121</v>
      </c>
      <c r="AL95" s="41">
        <v>20000.0</v>
      </c>
      <c r="AM95" s="40" t="s">
        <v>216</v>
      </c>
      <c r="AN95" s="40" t="s">
        <v>1383</v>
      </c>
      <c r="AO95" s="40" t="s">
        <v>5643</v>
      </c>
      <c r="AP95" s="40" t="s">
        <v>6122</v>
      </c>
      <c r="AQ95" s="40" t="s">
        <v>6123</v>
      </c>
      <c r="AR95" s="47" t="s">
        <v>6124</v>
      </c>
      <c r="AS95" s="42">
        <v>1.1E139</v>
      </c>
      <c r="AT95" s="42"/>
      <c r="AU95" s="42"/>
      <c r="AV95" s="42"/>
      <c r="AW95" s="42"/>
      <c r="AX95" s="42"/>
      <c r="AY95" s="42"/>
      <c r="AZ95" s="42"/>
      <c r="BA95" s="42"/>
      <c r="BB95" s="42"/>
      <c r="BC95" s="42"/>
      <c r="BD95" s="42"/>
      <c r="BE95" s="42"/>
      <c r="BF95" s="42"/>
      <c r="BG95" s="42"/>
      <c r="BH95" s="42"/>
      <c r="BI95" s="42"/>
      <c r="BJ95" s="42"/>
      <c r="BK95" s="42"/>
      <c r="BL95" s="42"/>
      <c r="BM95" s="42"/>
    </row>
    <row r="96">
      <c r="A96" s="41">
        <v>0.0</v>
      </c>
      <c r="B96" s="42">
        <v>1.67E9</v>
      </c>
      <c r="C96" s="42">
        <v>737177.0</v>
      </c>
      <c r="D96" s="40" t="s">
        <v>1201</v>
      </c>
      <c r="E96" s="41" t="str">
        <f>IFERROR(__xludf.DUMMYFUNCTION("split(split(D96,""Instance_"", FALSE),"".mat"",FALSE)"),"100_2")</f>
        <v>100_2</v>
      </c>
      <c r="F96" s="41">
        <v>100.0</v>
      </c>
      <c r="G96" s="41">
        <v>25.0</v>
      </c>
      <c r="H96" s="41">
        <v>50.0</v>
      </c>
      <c r="I96" s="41">
        <v>-2.71358</v>
      </c>
      <c r="J96" s="41">
        <v>20000.0</v>
      </c>
      <c r="K96" s="41">
        <v>10000.0</v>
      </c>
      <c r="L96" s="41">
        <v>3600.0</v>
      </c>
      <c r="M96" s="41">
        <v>1800.0</v>
      </c>
      <c r="N96" s="41">
        <v>30.0</v>
      </c>
      <c r="O96" s="40" t="s">
        <v>207</v>
      </c>
      <c r="P96" s="40" t="s">
        <v>208</v>
      </c>
      <c r="Q96" s="40" t="s">
        <v>209</v>
      </c>
      <c r="R96" s="40" t="s">
        <v>210</v>
      </c>
      <c r="S96" s="40" t="b">
        <v>0</v>
      </c>
      <c r="T96" s="40" t="s">
        <v>211</v>
      </c>
      <c r="U96" s="40" t="s">
        <v>212</v>
      </c>
      <c r="V96" s="41">
        <v>0.1</v>
      </c>
      <c r="W96" s="41">
        <v>0.9</v>
      </c>
      <c r="X96" s="41">
        <v>0.3</v>
      </c>
      <c r="Y96" s="41">
        <v>0.4</v>
      </c>
      <c r="Z96" s="40" t="b">
        <v>0</v>
      </c>
      <c r="AA96" s="40" t="b">
        <v>1</v>
      </c>
      <c r="AB96" s="40" t="b">
        <v>0</v>
      </c>
      <c r="AC96" s="40" t="b">
        <v>0</v>
      </c>
      <c r="AD96" s="41" t="s">
        <v>1212</v>
      </c>
      <c r="AE96" s="41" t="s">
        <v>1213</v>
      </c>
      <c r="AF96" s="41">
        <v>-2.894543507</v>
      </c>
      <c r="AG96" s="41">
        <v>126.5564</v>
      </c>
      <c r="AH96" s="42">
        <v>8.55E29</v>
      </c>
      <c r="AI96" s="41">
        <v>-0.06669</v>
      </c>
      <c r="AJ96" s="47" t="s">
        <v>6125</v>
      </c>
      <c r="AK96" s="45">
        <v>8.54526172929283E269</v>
      </c>
      <c r="AL96" s="41">
        <v>19638.0</v>
      </c>
      <c r="AM96" s="40" t="s">
        <v>1382</v>
      </c>
      <c r="AN96" s="40" t="s">
        <v>1383</v>
      </c>
      <c r="AO96" s="40" t="s">
        <v>5643</v>
      </c>
      <c r="AP96" s="40" t="s">
        <v>6126</v>
      </c>
      <c r="AQ96" s="40" t="s">
        <v>6127</v>
      </c>
      <c r="AR96" s="47" t="s">
        <v>6128</v>
      </c>
      <c r="AS96" s="42">
        <v>1.0E99</v>
      </c>
      <c r="AT96" s="42"/>
      <c r="AU96" s="42"/>
      <c r="AV96" s="42"/>
      <c r="AW96" s="42"/>
      <c r="AX96" s="42"/>
      <c r="AY96" s="42"/>
      <c r="AZ96" s="42"/>
      <c r="BA96" s="42"/>
      <c r="BB96" s="42"/>
      <c r="BC96" s="42"/>
      <c r="BD96" s="42"/>
      <c r="BE96" s="42"/>
      <c r="BF96" s="42"/>
      <c r="BG96" s="42"/>
      <c r="BH96" s="42"/>
      <c r="BI96" s="42"/>
      <c r="BJ96" s="42"/>
      <c r="BK96" s="42"/>
      <c r="BL96" s="42"/>
      <c r="BM96" s="42"/>
    </row>
    <row r="97">
      <c r="A97" s="41">
        <v>0.0</v>
      </c>
      <c r="B97" s="42">
        <v>1.67E9</v>
      </c>
      <c r="C97" s="42">
        <v>896001.0</v>
      </c>
      <c r="D97" s="40" t="s">
        <v>307</v>
      </c>
      <c r="E97" s="41" t="str">
        <f>IFERROR(__xludf.DUMMYFUNCTION("split(split(D97,""Instance_"", FALSE),"".mat"",FALSE)"),"280_2")</f>
        <v>280_2</v>
      </c>
      <c r="F97" s="41">
        <v>280.0</v>
      </c>
      <c r="G97" s="41">
        <v>70.0</v>
      </c>
      <c r="H97" s="41">
        <v>140.0</v>
      </c>
      <c r="I97" s="41">
        <v>1.192917</v>
      </c>
      <c r="J97" s="41">
        <v>20000.0</v>
      </c>
      <c r="K97" s="41">
        <v>10000.0</v>
      </c>
      <c r="L97" s="41">
        <v>3600.0</v>
      </c>
      <c r="M97" s="41">
        <v>1800.0</v>
      </c>
      <c r="N97" s="41">
        <v>30.0</v>
      </c>
      <c r="O97" s="40" t="s">
        <v>207</v>
      </c>
      <c r="P97" s="40" t="s">
        <v>208</v>
      </c>
      <c r="Q97" s="40" t="s">
        <v>209</v>
      </c>
      <c r="R97" s="40" t="s">
        <v>210</v>
      </c>
      <c r="S97" s="40" t="b">
        <v>0</v>
      </c>
      <c r="T97" s="40" t="s">
        <v>211</v>
      </c>
      <c r="U97" s="40" t="s">
        <v>212</v>
      </c>
      <c r="V97" s="41">
        <v>0.1</v>
      </c>
      <c r="W97" s="41">
        <v>0.9</v>
      </c>
      <c r="X97" s="41">
        <v>0.3</v>
      </c>
      <c r="Y97" s="41">
        <v>0.4</v>
      </c>
      <c r="Z97" s="40" t="b">
        <v>0</v>
      </c>
      <c r="AA97" s="40" t="b">
        <v>1</v>
      </c>
      <c r="AB97" s="40" t="b">
        <v>0</v>
      </c>
      <c r="AC97" s="40" t="b">
        <v>0</v>
      </c>
      <c r="AD97" s="41" t="s">
        <v>956</v>
      </c>
      <c r="AE97" s="41" t="s">
        <v>957</v>
      </c>
      <c r="AF97" s="41">
        <v>1.115354116</v>
      </c>
      <c r="AG97" s="41">
        <v>944.457</v>
      </c>
      <c r="AH97" s="42">
        <v>9.08E83</v>
      </c>
      <c r="AI97" s="41">
        <v>-0.06502</v>
      </c>
      <c r="AJ97" s="47" t="s">
        <v>6129</v>
      </c>
      <c r="AK97" s="40" t="s">
        <v>6130</v>
      </c>
      <c r="AL97" s="41">
        <v>20000.0</v>
      </c>
      <c r="AM97" s="40" t="s">
        <v>216</v>
      </c>
      <c r="AN97" s="40" t="s">
        <v>1383</v>
      </c>
      <c r="AO97" s="40" t="s">
        <v>5643</v>
      </c>
      <c r="AP97" s="40" t="s">
        <v>6131</v>
      </c>
      <c r="AQ97" s="40" t="s">
        <v>6132</v>
      </c>
      <c r="AR97" s="47" t="s">
        <v>6133</v>
      </c>
      <c r="AS97" s="47" t="s">
        <v>6134</v>
      </c>
      <c r="AT97" s="42"/>
      <c r="AU97" s="42"/>
      <c r="AV97" s="42"/>
      <c r="AW97" s="42"/>
      <c r="AX97" s="42"/>
      <c r="AY97" s="42"/>
      <c r="AZ97" s="42"/>
      <c r="BA97" s="42"/>
      <c r="BB97" s="42"/>
      <c r="BC97" s="42"/>
      <c r="BD97" s="42"/>
      <c r="BE97" s="42"/>
      <c r="BF97" s="42"/>
      <c r="BG97" s="42"/>
      <c r="BH97" s="42"/>
      <c r="BI97" s="42"/>
      <c r="BJ97" s="42"/>
      <c r="BK97" s="42"/>
      <c r="BL97" s="42"/>
      <c r="BM97" s="42"/>
    </row>
    <row r="98">
      <c r="A98" s="41">
        <v>0.0</v>
      </c>
      <c r="B98" s="42">
        <v>1.67E9</v>
      </c>
      <c r="C98" s="42">
        <v>927067.0</v>
      </c>
      <c r="D98" s="40" t="s">
        <v>1201</v>
      </c>
      <c r="E98" s="41" t="str">
        <f>IFERROR(__xludf.DUMMYFUNCTION("split(split(D98,""Instance_"", FALSE),"".mat"",FALSE)"),"100_2")</f>
        <v>100_2</v>
      </c>
      <c r="F98" s="41">
        <v>100.0</v>
      </c>
      <c r="G98" s="41">
        <v>25.0</v>
      </c>
      <c r="H98" s="41">
        <v>50.0</v>
      </c>
      <c r="I98" s="41">
        <v>-2.71358</v>
      </c>
      <c r="J98" s="41">
        <v>20000.0</v>
      </c>
      <c r="K98" s="41">
        <v>10000.0</v>
      </c>
      <c r="L98" s="41">
        <v>3600.0</v>
      </c>
      <c r="M98" s="41">
        <v>1800.0</v>
      </c>
      <c r="N98" s="41">
        <v>30.0</v>
      </c>
      <c r="O98" s="40" t="s">
        <v>207</v>
      </c>
      <c r="P98" s="40" t="s">
        <v>208</v>
      </c>
      <c r="Q98" s="40" t="s">
        <v>209</v>
      </c>
      <c r="R98" s="40" t="s">
        <v>210</v>
      </c>
      <c r="S98" s="40" t="b">
        <v>0</v>
      </c>
      <c r="T98" s="40" t="s">
        <v>211</v>
      </c>
      <c r="U98" s="40" t="s">
        <v>212</v>
      </c>
      <c r="V98" s="41">
        <v>0.1</v>
      </c>
      <c r="W98" s="41">
        <v>0.9</v>
      </c>
      <c r="X98" s="41">
        <v>0.3</v>
      </c>
      <c r="Y98" s="41">
        <v>0.4</v>
      </c>
      <c r="Z98" s="40" t="b">
        <v>0</v>
      </c>
      <c r="AA98" s="40" t="b">
        <v>1</v>
      </c>
      <c r="AB98" s="40" t="b">
        <v>0</v>
      </c>
      <c r="AC98" s="40" t="b">
        <v>0</v>
      </c>
      <c r="AD98" s="41" t="s">
        <v>1220</v>
      </c>
      <c r="AE98" s="41" t="s">
        <v>1221</v>
      </c>
      <c r="AF98" s="41">
        <v>-2.874086231</v>
      </c>
      <c r="AG98" s="41">
        <v>127.0939</v>
      </c>
      <c r="AH98" s="42">
        <v>5.27E29</v>
      </c>
      <c r="AI98" s="41">
        <v>-0.05915</v>
      </c>
      <c r="AJ98" s="47" t="s">
        <v>6135</v>
      </c>
      <c r="AK98" s="45">
        <v>5.26519905716902E269</v>
      </c>
      <c r="AL98" s="41">
        <v>20000.0</v>
      </c>
      <c r="AM98" s="40" t="s">
        <v>216</v>
      </c>
      <c r="AN98" s="40" t="s">
        <v>1383</v>
      </c>
      <c r="AO98" s="40" t="s">
        <v>5643</v>
      </c>
      <c r="AP98" s="40" t="s">
        <v>6136</v>
      </c>
      <c r="AQ98" s="40" t="s">
        <v>6137</v>
      </c>
      <c r="AR98" s="47" t="s">
        <v>6138</v>
      </c>
      <c r="AS98" s="42">
        <v>1.1E98</v>
      </c>
      <c r="AT98" s="42"/>
      <c r="AU98" s="42"/>
      <c r="AV98" s="42"/>
      <c r="AW98" s="42"/>
      <c r="AX98" s="42"/>
      <c r="AY98" s="42"/>
      <c r="AZ98" s="42"/>
      <c r="BA98" s="42"/>
      <c r="BB98" s="42"/>
      <c r="BC98" s="42"/>
      <c r="BD98" s="42"/>
      <c r="BE98" s="42"/>
      <c r="BF98" s="42"/>
      <c r="BG98" s="42"/>
      <c r="BH98" s="42"/>
      <c r="BI98" s="42"/>
      <c r="BJ98" s="42"/>
      <c r="BK98" s="42"/>
      <c r="BL98" s="42"/>
      <c r="BM98" s="42"/>
    </row>
    <row r="99">
      <c r="A99" s="41">
        <v>0.0</v>
      </c>
      <c r="B99" s="42">
        <v>1.67E9</v>
      </c>
      <c r="C99" s="42">
        <v>496841.0</v>
      </c>
      <c r="D99" s="40" t="s">
        <v>1201</v>
      </c>
      <c r="E99" s="41" t="str">
        <f>IFERROR(__xludf.DUMMYFUNCTION("split(split(D99,""Instance_"", FALSE),"".mat"",FALSE)"),"100_2")</f>
        <v>100_2</v>
      </c>
      <c r="F99" s="41">
        <v>100.0</v>
      </c>
      <c r="G99" s="41">
        <v>25.0</v>
      </c>
      <c r="H99" s="41">
        <v>50.0</v>
      </c>
      <c r="I99" s="41">
        <v>-2.71358</v>
      </c>
      <c r="J99" s="41">
        <v>20000.0</v>
      </c>
      <c r="K99" s="41">
        <v>10000.0</v>
      </c>
      <c r="L99" s="41">
        <v>3600.0</v>
      </c>
      <c r="M99" s="41">
        <v>1800.0</v>
      </c>
      <c r="N99" s="41">
        <v>30.0</v>
      </c>
      <c r="O99" s="40" t="s">
        <v>207</v>
      </c>
      <c r="P99" s="40" t="s">
        <v>208</v>
      </c>
      <c r="Q99" s="40" t="s">
        <v>209</v>
      </c>
      <c r="R99" s="40" t="s">
        <v>210</v>
      </c>
      <c r="S99" s="40" t="b">
        <v>0</v>
      </c>
      <c r="T99" s="40" t="s">
        <v>211</v>
      </c>
      <c r="U99" s="40" t="s">
        <v>212</v>
      </c>
      <c r="V99" s="41">
        <v>0.1</v>
      </c>
      <c r="W99" s="41">
        <v>0.9</v>
      </c>
      <c r="X99" s="41">
        <v>0.3</v>
      </c>
      <c r="Y99" s="41">
        <v>0.4</v>
      </c>
      <c r="Z99" s="40" t="b">
        <v>0</v>
      </c>
      <c r="AA99" s="40" t="b">
        <v>1</v>
      </c>
      <c r="AB99" s="40" t="b">
        <v>0</v>
      </c>
      <c r="AC99" s="40" t="b">
        <v>0</v>
      </c>
      <c r="AD99" s="41" t="s">
        <v>1210</v>
      </c>
      <c r="AE99" s="41" t="s">
        <v>1211</v>
      </c>
      <c r="AF99" s="41">
        <v>-2.872285437</v>
      </c>
      <c r="AG99" s="41">
        <v>127.2005</v>
      </c>
      <c r="AH99" s="42">
        <v>4.38E29</v>
      </c>
      <c r="AI99" s="41">
        <v>-0.05848</v>
      </c>
      <c r="AJ99" s="47" t="s">
        <v>6139</v>
      </c>
      <c r="AK99" s="45">
        <v>4.37697183992382E269</v>
      </c>
      <c r="AL99" s="41">
        <v>19646.0</v>
      </c>
      <c r="AM99" s="40" t="s">
        <v>1382</v>
      </c>
      <c r="AN99" s="40" t="s">
        <v>1383</v>
      </c>
      <c r="AO99" s="40" t="s">
        <v>5643</v>
      </c>
      <c r="AP99" s="40" t="s">
        <v>6140</v>
      </c>
      <c r="AQ99" s="40" t="s">
        <v>6141</v>
      </c>
      <c r="AR99" s="47" t="s">
        <v>6142</v>
      </c>
      <c r="AS99" s="42">
        <v>1.01E98</v>
      </c>
      <c r="AT99" s="42"/>
      <c r="AU99" s="42"/>
      <c r="AV99" s="42"/>
      <c r="AW99" s="42"/>
      <c r="AX99" s="42"/>
      <c r="AY99" s="42"/>
      <c r="AZ99" s="42"/>
      <c r="BA99" s="42"/>
      <c r="BB99" s="42"/>
      <c r="BC99" s="42"/>
      <c r="BD99" s="42"/>
      <c r="BE99" s="42"/>
      <c r="BF99" s="42"/>
      <c r="BG99" s="42"/>
      <c r="BH99" s="42"/>
      <c r="BI99" s="42"/>
      <c r="BJ99" s="42"/>
      <c r="BK99" s="42"/>
      <c r="BL99" s="42"/>
      <c r="BM99" s="42"/>
    </row>
    <row r="100">
      <c r="A100" s="41">
        <v>0.0</v>
      </c>
      <c r="B100" s="42">
        <v>1.67E9</v>
      </c>
      <c r="C100" s="42">
        <v>589644.0</v>
      </c>
      <c r="D100" s="40" t="s">
        <v>1201</v>
      </c>
      <c r="E100" s="41" t="str">
        <f>IFERROR(__xludf.DUMMYFUNCTION("split(split(D100,""Instance_"", FALSE),"".mat"",FALSE)"),"100_2")</f>
        <v>100_2</v>
      </c>
      <c r="F100" s="41">
        <v>100.0</v>
      </c>
      <c r="G100" s="41">
        <v>25.0</v>
      </c>
      <c r="H100" s="41">
        <v>50.0</v>
      </c>
      <c r="I100" s="41">
        <v>-2.71358</v>
      </c>
      <c r="J100" s="41">
        <v>20000.0</v>
      </c>
      <c r="K100" s="41">
        <v>10000.0</v>
      </c>
      <c r="L100" s="41">
        <v>3600.0</v>
      </c>
      <c r="M100" s="41">
        <v>1800.0</v>
      </c>
      <c r="N100" s="41">
        <v>30.0</v>
      </c>
      <c r="O100" s="40" t="s">
        <v>207</v>
      </c>
      <c r="P100" s="40" t="s">
        <v>208</v>
      </c>
      <c r="Q100" s="40" t="s">
        <v>209</v>
      </c>
      <c r="R100" s="40" t="s">
        <v>210</v>
      </c>
      <c r="S100" s="40" t="b">
        <v>0</v>
      </c>
      <c r="T100" s="40" t="s">
        <v>211</v>
      </c>
      <c r="U100" s="40" t="s">
        <v>212</v>
      </c>
      <c r="V100" s="41">
        <v>0.1</v>
      </c>
      <c r="W100" s="41">
        <v>0.9</v>
      </c>
      <c r="X100" s="41">
        <v>0.3</v>
      </c>
      <c r="Y100" s="41">
        <v>0.4</v>
      </c>
      <c r="Z100" s="40" t="b">
        <v>0</v>
      </c>
      <c r="AA100" s="40" t="b">
        <v>1</v>
      </c>
      <c r="AB100" s="40" t="b">
        <v>0</v>
      </c>
      <c r="AC100" s="40" t="b">
        <v>0</v>
      </c>
      <c r="AD100" s="41" t="s">
        <v>1216</v>
      </c>
      <c r="AE100" s="41" t="s">
        <v>1217</v>
      </c>
      <c r="AF100" s="41">
        <v>-2.862732905</v>
      </c>
      <c r="AG100" s="41">
        <v>123.9229</v>
      </c>
      <c r="AH100" s="42">
        <v>4.09E29</v>
      </c>
      <c r="AI100" s="41">
        <v>-0.05496</v>
      </c>
      <c r="AJ100" s="47" t="s">
        <v>6143</v>
      </c>
      <c r="AK100" s="45">
        <v>4.0892576695244E269</v>
      </c>
      <c r="AL100" s="41">
        <v>19390.0</v>
      </c>
      <c r="AM100" s="40" t="s">
        <v>1382</v>
      </c>
      <c r="AN100" s="40" t="s">
        <v>1383</v>
      </c>
      <c r="AO100" s="40" t="s">
        <v>5643</v>
      </c>
      <c r="AP100" s="40" t="s">
        <v>6144</v>
      </c>
      <c r="AQ100" s="40" t="s">
        <v>6145</v>
      </c>
      <c r="AR100" s="47" t="s">
        <v>6146</v>
      </c>
      <c r="AS100" s="42">
        <v>1.01E98</v>
      </c>
      <c r="AT100" s="42"/>
      <c r="AU100" s="42"/>
      <c r="AV100" s="42"/>
      <c r="AW100" s="42"/>
      <c r="AX100" s="42"/>
      <c r="AY100" s="42"/>
      <c r="AZ100" s="42"/>
      <c r="BA100" s="42"/>
      <c r="BB100" s="42"/>
      <c r="BC100" s="42"/>
      <c r="BD100" s="42"/>
      <c r="BE100" s="42"/>
      <c r="BF100" s="42"/>
      <c r="BG100" s="42"/>
      <c r="BH100" s="42"/>
      <c r="BI100" s="42"/>
      <c r="BJ100" s="42"/>
      <c r="BK100" s="42"/>
      <c r="BL100" s="42"/>
      <c r="BM100" s="42"/>
    </row>
    <row r="101">
      <c r="A101" s="41">
        <v>0.0</v>
      </c>
      <c r="B101" s="42">
        <v>1.67E9</v>
      </c>
      <c r="C101" s="42">
        <v>300675.0</v>
      </c>
      <c r="D101" s="40" t="s">
        <v>849</v>
      </c>
      <c r="E101" s="41" t="str">
        <f>IFERROR(__xludf.DUMMYFUNCTION("split(split(D101,""Instance_"", FALSE),"".mat"",FALSE)"),"200_3")</f>
        <v>200_3</v>
      </c>
      <c r="F101" s="41">
        <v>200.0</v>
      </c>
      <c r="G101" s="41">
        <v>50.0</v>
      </c>
      <c r="H101" s="41">
        <v>100.0</v>
      </c>
      <c r="I101" s="41">
        <v>-1.50375</v>
      </c>
      <c r="J101" s="41">
        <v>20000.0</v>
      </c>
      <c r="K101" s="41">
        <v>10000.0</v>
      </c>
      <c r="L101" s="41">
        <v>3600.0</v>
      </c>
      <c r="M101" s="41">
        <v>1800.0</v>
      </c>
      <c r="N101" s="41">
        <v>30.0</v>
      </c>
      <c r="O101" s="40" t="s">
        <v>207</v>
      </c>
      <c r="P101" s="40" t="s">
        <v>208</v>
      </c>
      <c r="Q101" s="40" t="s">
        <v>209</v>
      </c>
      <c r="R101" s="40" t="s">
        <v>210</v>
      </c>
      <c r="S101" s="40" t="b">
        <v>0</v>
      </c>
      <c r="T101" s="40" t="s">
        <v>211</v>
      </c>
      <c r="U101" s="40" t="s">
        <v>212</v>
      </c>
      <c r="V101" s="41">
        <v>0.1</v>
      </c>
      <c r="W101" s="41">
        <v>0.9</v>
      </c>
      <c r="X101" s="41">
        <v>0.3</v>
      </c>
      <c r="Y101" s="41">
        <v>0.4</v>
      </c>
      <c r="Z101" s="40" t="b">
        <v>0</v>
      </c>
      <c r="AA101" s="40" t="b">
        <v>1</v>
      </c>
      <c r="AB101" s="40" t="b">
        <v>0</v>
      </c>
      <c r="AC101" s="40" t="b">
        <v>0</v>
      </c>
      <c r="AD101" s="41" t="s">
        <v>862</v>
      </c>
      <c r="AE101" s="41" t="s">
        <v>863</v>
      </c>
      <c r="AF101" s="41">
        <v>-1.586061571</v>
      </c>
      <c r="AG101" s="41">
        <v>342.6885</v>
      </c>
      <c r="AH101" s="42">
        <v>2.84E59</v>
      </c>
      <c r="AI101" s="41">
        <v>-0.05474</v>
      </c>
      <c r="AJ101" s="47" t="s">
        <v>6147</v>
      </c>
      <c r="AK101" s="40" t="s">
        <v>6148</v>
      </c>
      <c r="AL101" s="41">
        <v>20000.0</v>
      </c>
      <c r="AM101" s="40" t="s">
        <v>216</v>
      </c>
      <c r="AN101" s="40" t="s">
        <v>1383</v>
      </c>
      <c r="AO101" s="40" t="s">
        <v>5627</v>
      </c>
      <c r="AP101" s="40" t="s">
        <v>6149</v>
      </c>
      <c r="AQ101" s="40" t="s">
        <v>6150</v>
      </c>
      <c r="AR101" s="47" t="s">
        <v>6151</v>
      </c>
      <c r="AS101" s="42">
        <v>1.0E197</v>
      </c>
      <c r="AT101" s="42"/>
      <c r="AU101" s="42"/>
      <c r="AV101" s="42"/>
      <c r="AW101" s="42"/>
      <c r="AX101" s="42"/>
      <c r="AY101" s="42"/>
      <c r="AZ101" s="42"/>
      <c r="BA101" s="42"/>
      <c r="BB101" s="42"/>
      <c r="BC101" s="42"/>
      <c r="BD101" s="42"/>
      <c r="BE101" s="42"/>
      <c r="BF101" s="42"/>
      <c r="BG101" s="42"/>
      <c r="BH101" s="42"/>
      <c r="BI101" s="42"/>
      <c r="BJ101" s="42"/>
      <c r="BK101" s="42"/>
      <c r="BL101" s="42"/>
      <c r="BM101" s="42"/>
    </row>
    <row r="102">
      <c r="A102" s="41">
        <v>0.0</v>
      </c>
      <c r="B102" s="42">
        <v>1.67E9</v>
      </c>
      <c r="C102" s="42">
        <v>779766.0</v>
      </c>
      <c r="D102" s="40" t="s">
        <v>849</v>
      </c>
      <c r="E102" s="41" t="str">
        <f>IFERROR(__xludf.DUMMYFUNCTION("split(split(D102,""Instance_"", FALSE),"".mat"",FALSE)"),"200_3")</f>
        <v>200_3</v>
      </c>
      <c r="F102" s="41">
        <v>200.0</v>
      </c>
      <c r="G102" s="41">
        <v>50.0</v>
      </c>
      <c r="H102" s="41">
        <v>100.0</v>
      </c>
      <c r="I102" s="41">
        <v>-1.50375</v>
      </c>
      <c r="J102" s="41">
        <v>20000.0</v>
      </c>
      <c r="K102" s="41">
        <v>10000.0</v>
      </c>
      <c r="L102" s="41">
        <v>3600.0</v>
      </c>
      <c r="M102" s="41">
        <v>1800.0</v>
      </c>
      <c r="N102" s="41">
        <v>30.0</v>
      </c>
      <c r="O102" s="40" t="s">
        <v>207</v>
      </c>
      <c r="P102" s="40" t="s">
        <v>208</v>
      </c>
      <c r="Q102" s="40" t="s">
        <v>209</v>
      </c>
      <c r="R102" s="40" t="s">
        <v>210</v>
      </c>
      <c r="S102" s="40" t="b">
        <v>0</v>
      </c>
      <c r="T102" s="40" t="s">
        <v>211</v>
      </c>
      <c r="U102" s="40" t="s">
        <v>212</v>
      </c>
      <c r="V102" s="41">
        <v>0.1</v>
      </c>
      <c r="W102" s="41">
        <v>0.9</v>
      </c>
      <c r="X102" s="41">
        <v>0.3</v>
      </c>
      <c r="Y102" s="41">
        <v>0.4</v>
      </c>
      <c r="Z102" s="40" t="b">
        <v>0</v>
      </c>
      <c r="AA102" s="40" t="b">
        <v>1</v>
      </c>
      <c r="AB102" s="40" t="b">
        <v>0</v>
      </c>
      <c r="AC102" s="40" t="b">
        <v>0</v>
      </c>
      <c r="AD102" s="41" t="s">
        <v>850</v>
      </c>
      <c r="AE102" s="41" t="s">
        <v>851</v>
      </c>
      <c r="AF102" s="41">
        <v>-1.585070298</v>
      </c>
      <c r="AG102" s="41">
        <v>349.9762</v>
      </c>
      <c r="AH102" s="42">
        <v>1.04E59</v>
      </c>
      <c r="AI102" s="41">
        <v>-0.05408</v>
      </c>
      <c r="AJ102" s="47" t="s">
        <v>6152</v>
      </c>
      <c r="AK102" s="40" t="s">
        <v>6153</v>
      </c>
      <c r="AL102" s="41">
        <v>20000.0</v>
      </c>
      <c r="AM102" s="40" t="s">
        <v>216</v>
      </c>
      <c r="AN102" s="40" t="s">
        <v>1383</v>
      </c>
      <c r="AO102" s="40" t="s">
        <v>5627</v>
      </c>
      <c r="AP102" s="40" t="s">
        <v>6154</v>
      </c>
      <c r="AQ102" s="40" t="s">
        <v>6155</v>
      </c>
      <c r="AR102" s="47" t="s">
        <v>6156</v>
      </c>
      <c r="AS102" s="42">
        <v>1.0E196</v>
      </c>
      <c r="AT102" s="42"/>
      <c r="AU102" s="42"/>
      <c r="AV102" s="42"/>
      <c r="AW102" s="42"/>
      <c r="AX102" s="42"/>
      <c r="AY102" s="42"/>
      <c r="AZ102" s="42"/>
      <c r="BA102" s="42"/>
      <c r="BB102" s="42"/>
      <c r="BC102" s="42"/>
      <c r="BD102" s="42"/>
      <c r="BE102" s="42"/>
      <c r="BF102" s="42"/>
      <c r="BG102" s="42"/>
      <c r="BH102" s="42"/>
      <c r="BI102" s="42"/>
      <c r="BJ102" s="42"/>
      <c r="BK102" s="42"/>
      <c r="BL102" s="42"/>
      <c r="BM102" s="42"/>
    </row>
    <row r="103">
      <c r="A103" s="41">
        <v>0.0</v>
      </c>
      <c r="B103" s="42">
        <v>1.67E9</v>
      </c>
      <c r="C103" s="42">
        <v>52678.0</v>
      </c>
      <c r="D103" s="40" t="s">
        <v>1138</v>
      </c>
      <c r="E103" s="41" t="str">
        <f>IFERROR(__xludf.DUMMYFUNCTION("split(split(D103,""Instance_"", FALSE),"".mat"",FALSE)"),"80_2")</f>
        <v>80_2</v>
      </c>
      <c r="F103" s="41">
        <v>80.0</v>
      </c>
      <c r="G103" s="41">
        <v>20.0</v>
      </c>
      <c r="H103" s="41">
        <v>40.0</v>
      </c>
      <c r="I103" s="41">
        <v>-2.42626</v>
      </c>
      <c r="J103" s="41">
        <v>20000.0</v>
      </c>
      <c r="K103" s="41">
        <v>10000.0</v>
      </c>
      <c r="L103" s="41">
        <v>3600.0</v>
      </c>
      <c r="M103" s="41">
        <v>1800.0</v>
      </c>
      <c r="N103" s="41">
        <v>30.0</v>
      </c>
      <c r="O103" s="40" t="s">
        <v>207</v>
      </c>
      <c r="P103" s="40" t="s">
        <v>208</v>
      </c>
      <c r="Q103" s="40" t="s">
        <v>209</v>
      </c>
      <c r="R103" s="40" t="s">
        <v>210</v>
      </c>
      <c r="S103" s="40" t="b">
        <v>0</v>
      </c>
      <c r="T103" s="40" t="s">
        <v>211</v>
      </c>
      <c r="U103" s="40" t="s">
        <v>212</v>
      </c>
      <c r="V103" s="41">
        <v>0.1</v>
      </c>
      <c r="W103" s="41">
        <v>0.9</v>
      </c>
      <c r="X103" s="41">
        <v>0.3</v>
      </c>
      <c r="Y103" s="41">
        <v>0.4</v>
      </c>
      <c r="Z103" s="40" t="b">
        <v>0</v>
      </c>
      <c r="AA103" s="40" t="b">
        <v>1</v>
      </c>
      <c r="AB103" s="40" t="b">
        <v>0</v>
      </c>
      <c r="AC103" s="40" t="b">
        <v>0</v>
      </c>
      <c r="AD103" s="41" t="s">
        <v>1149</v>
      </c>
      <c r="AE103" s="41" t="s">
        <v>1150</v>
      </c>
      <c r="AF103" s="41">
        <v>-2.553080297</v>
      </c>
      <c r="AG103" s="41">
        <v>77.04747</v>
      </c>
      <c r="AH103" s="42">
        <v>1.2E24</v>
      </c>
      <c r="AI103" s="41">
        <v>-0.05227</v>
      </c>
      <c r="AJ103" s="47" t="s">
        <v>6157</v>
      </c>
      <c r="AK103" s="44" t="s">
        <v>397</v>
      </c>
      <c r="AL103" s="41">
        <v>14790.0</v>
      </c>
      <c r="AM103" s="45" t="s">
        <v>1382</v>
      </c>
      <c r="AN103" s="40" t="s">
        <v>1383</v>
      </c>
      <c r="AO103" s="40" t="s">
        <v>5643</v>
      </c>
      <c r="AP103" s="40" t="s">
        <v>6158</v>
      </c>
      <c r="AQ103" s="40" t="s">
        <v>6159</v>
      </c>
      <c r="AR103" s="47" t="s">
        <v>6160</v>
      </c>
      <c r="AS103" s="42">
        <v>1.11E79</v>
      </c>
      <c r="AT103" s="42"/>
      <c r="AU103" s="42"/>
      <c r="AV103" s="42"/>
      <c r="AW103" s="42"/>
      <c r="AX103" s="42"/>
      <c r="AY103" s="42"/>
      <c r="AZ103" s="42"/>
      <c r="BA103" s="42"/>
      <c r="BB103" s="42"/>
      <c r="BC103" s="42"/>
      <c r="BD103" s="42"/>
      <c r="BE103" s="42"/>
      <c r="BF103" s="42"/>
      <c r="BG103" s="42"/>
      <c r="BH103" s="42"/>
      <c r="BI103" s="42"/>
      <c r="BJ103" s="42"/>
      <c r="BK103" s="42"/>
      <c r="BL103" s="42"/>
      <c r="BM103" s="42"/>
    </row>
    <row r="104">
      <c r="A104" s="41">
        <v>0.0</v>
      </c>
      <c r="B104" s="42">
        <v>1.67E9</v>
      </c>
      <c r="C104" s="42">
        <v>443813.0</v>
      </c>
      <c r="D104" s="40" t="s">
        <v>1138</v>
      </c>
      <c r="E104" s="41" t="str">
        <f>IFERROR(__xludf.DUMMYFUNCTION("split(split(D104,""Instance_"", FALSE),"".mat"",FALSE)"),"80_2")</f>
        <v>80_2</v>
      </c>
      <c r="F104" s="41">
        <v>80.0</v>
      </c>
      <c r="G104" s="41">
        <v>20.0</v>
      </c>
      <c r="H104" s="41">
        <v>40.0</v>
      </c>
      <c r="I104" s="41">
        <v>-2.42626</v>
      </c>
      <c r="J104" s="41">
        <v>20000.0</v>
      </c>
      <c r="K104" s="41">
        <v>10000.0</v>
      </c>
      <c r="L104" s="41">
        <v>3600.0</v>
      </c>
      <c r="M104" s="41">
        <v>1800.0</v>
      </c>
      <c r="N104" s="41">
        <v>30.0</v>
      </c>
      <c r="O104" s="40" t="s">
        <v>207</v>
      </c>
      <c r="P104" s="40" t="s">
        <v>208</v>
      </c>
      <c r="Q104" s="40" t="s">
        <v>209</v>
      </c>
      <c r="R104" s="40" t="s">
        <v>210</v>
      </c>
      <c r="S104" s="40" t="b">
        <v>0</v>
      </c>
      <c r="T104" s="40" t="s">
        <v>211</v>
      </c>
      <c r="U104" s="40" t="s">
        <v>212</v>
      </c>
      <c r="V104" s="41">
        <v>0.1</v>
      </c>
      <c r="W104" s="41">
        <v>0.9</v>
      </c>
      <c r="X104" s="41">
        <v>0.3</v>
      </c>
      <c r="Y104" s="41">
        <v>0.4</v>
      </c>
      <c r="Z104" s="40" t="b">
        <v>0</v>
      </c>
      <c r="AA104" s="40" t="b">
        <v>1</v>
      </c>
      <c r="AB104" s="40" t="b">
        <v>0</v>
      </c>
      <c r="AC104" s="40" t="b">
        <v>0</v>
      </c>
      <c r="AD104" s="41" t="s">
        <v>1155</v>
      </c>
      <c r="AE104" s="41" t="s">
        <v>1156</v>
      </c>
      <c r="AF104" s="41">
        <v>-2.551835639</v>
      </c>
      <c r="AG104" s="41">
        <v>69.68223</v>
      </c>
      <c r="AH104" s="42">
        <v>1.19E24</v>
      </c>
      <c r="AI104" s="41">
        <v>-0.05176</v>
      </c>
      <c r="AJ104" s="47" t="s">
        <v>6161</v>
      </c>
      <c r="AK104" s="44" t="s">
        <v>397</v>
      </c>
      <c r="AL104" s="41">
        <v>13110.0</v>
      </c>
      <c r="AM104" s="40" t="s">
        <v>1382</v>
      </c>
      <c r="AN104" s="40" t="s">
        <v>1383</v>
      </c>
      <c r="AO104" s="40" t="s">
        <v>5643</v>
      </c>
      <c r="AP104" s="40" t="s">
        <v>6162</v>
      </c>
      <c r="AQ104" s="40" t="s">
        <v>6163</v>
      </c>
      <c r="AR104" s="47" t="s">
        <v>6164</v>
      </c>
      <c r="AS104" s="42">
        <v>1.11E79</v>
      </c>
      <c r="AT104" s="42"/>
      <c r="AU104" s="42"/>
      <c r="AV104" s="42"/>
      <c r="AW104" s="42"/>
      <c r="AX104" s="42"/>
      <c r="AY104" s="42"/>
      <c r="AZ104" s="42"/>
      <c r="BA104" s="42"/>
      <c r="BB104" s="42"/>
      <c r="BC104" s="42"/>
      <c r="BD104" s="42"/>
      <c r="BE104" s="42"/>
      <c r="BF104" s="42"/>
      <c r="BG104" s="42"/>
      <c r="BH104" s="42"/>
      <c r="BI104" s="42"/>
      <c r="BJ104" s="42"/>
      <c r="BK104" s="42"/>
      <c r="BL104" s="42"/>
      <c r="BM104" s="42"/>
    </row>
    <row r="105">
      <c r="A105" s="41">
        <v>0.0</v>
      </c>
      <c r="B105" s="42">
        <v>1.67E9</v>
      </c>
      <c r="C105" s="42">
        <v>442345.0</v>
      </c>
      <c r="D105" s="40" t="s">
        <v>1263</v>
      </c>
      <c r="E105" s="41" t="str">
        <f>IFERROR(__xludf.DUMMYFUNCTION("split(split(D105,""Instance_"", FALSE),"".mat"",FALSE)"),"140_2")</f>
        <v>140_2</v>
      </c>
      <c r="F105" s="41">
        <v>140.0</v>
      </c>
      <c r="G105" s="41">
        <v>35.0</v>
      </c>
      <c r="H105" s="41">
        <v>70.0</v>
      </c>
      <c r="I105" s="41">
        <v>-3.21771</v>
      </c>
      <c r="J105" s="41">
        <v>20000.0</v>
      </c>
      <c r="K105" s="41">
        <v>10000.0</v>
      </c>
      <c r="L105" s="41">
        <v>3600.0</v>
      </c>
      <c r="M105" s="41">
        <v>1800.0</v>
      </c>
      <c r="N105" s="41">
        <v>30.0</v>
      </c>
      <c r="O105" s="40" t="s">
        <v>207</v>
      </c>
      <c r="P105" s="40" t="s">
        <v>208</v>
      </c>
      <c r="Q105" s="40" t="s">
        <v>209</v>
      </c>
      <c r="R105" s="40" t="s">
        <v>210</v>
      </c>
      <c r="S105" s="40" t="b">
        <v>0</v>
      </c>
      <c r="T105" s="40" t="s">
        <v>211</v>
      </c>
      <c r="U105" s="40" t="s">
        <v>212</v>
      </c>
      <c r="V105" s="41">
        <v>0.1</v>
      </c>
      <c r="W105" s="41">
        <v>0.9</v>
      </c>
      <c r="X105" s="41">
        <v>0.3</v>
      </c>
      <c r="Y105" s="41">
        <v>0.4</v>
      </c>
      <c r="Z105" s="40" t="b">
        <v>0</v>
      </c>
      <c r="AA105" s="40" t="b">
        <v>1</v>
      </c>
      <c r="AB105" s="40" t="b">
        <v>0</v>
      </c>
      <c r="AC105" s="40" t="b">
        <v>0</v>
      </c>
      <c r="AD105" s="41" t="s">
        <v>1280</v>
      </c>
      <c r="AE105" s="41" t="s">
        <v>1281</v>
      </c>
      <c r="AF105" s="41">
        <v>-3.3842274</v>
      </c>
      <c r="AG105" s="41">
        <v>474.9574</v>
      </c>
      <c r="AH105" s="42">
        <v>1.39E42</v>
      </c>
      <c r="AI105" s="41">
        <v>-0.05175</v>
      </c>
      <c r="AJ105" s="47" t="s">
        <v>6165</v>
      </c>
      <c r="AK105" s="40" t="s">
        <v>6166</v>
      </c>
      <c r="AL105" s="41">
        <v>19145.0</v>
      </c>
      <c r="AM105" s="40" t="s">
        <v>1382</v>
      </c>
      <c r="AN105" s="40" t="s">
        <v>1383</v>
      </c>
      <c r="AO105" s="40" t="s">
        <v>5643</v>
      </c>
      <c r="AP105" s="40" t="s">
        <v>6167</v>
      </c>
      <c r="AQ105" s="40" t="s">
        <v>6168</v>
      </c>
      <c r="AR105" s="47" t="s">
        <v>6169</v>
      </c>
      <c r="AS105" s="42">
        <v>1.1E139</v>
      </c>
      <c r="AT105" s="42"/>
      <c r="AU105" s="42"/>
      <c r="AV105" s="42"/>
      <c r="AW105" s="42"/>
      <c r="AX105" s="42"/>
      <c r="AY105" s="42"/>
      <c r="AZ105" s="42"/>
      <c r="BA105" s="42"/>
      <c r="BB105" s="42"/>
      <c r="BC105" s="42"/>
      <c r="BD105" s="42"/>
      <c r="BE105" s="42"/>
      <c r="BF105" s="42"/>
      <c r="BG105" s="42"/>
      <c r="BH105" s="42"/>
      <c r="BI105" s="42"/>
      <c r="BJ105" s="42"/>
      <c r="BK105" s="42"/>
      <c r="BL105" s="42"/>
      <c r="BM105" s="42"/>
    </row>
    <row r="106">
      <c r="A106" s="41">
        <v>0.0</v>
      </c>
      <c r="B106" s="42">
        <v>1.67E9</v>
      </c>
      <c r="C106" s="42">
        <v>319970.0</v>
      </c>
      <c r="D106" s="40" t="s">
        <v>1096</v>
      </c>
      <c r="E106" s="41" t="str">
        <f>IFERROR(__xludf.DUMMYFUNCTION("split(split(D106,""Instance_"", FALSE),"".mat"",FALSE)"),"60_3")</f>
        <v>60_3</v>
      </c>
      <c r="F106" s="41">
        <v>60.0</v>
      </c>
      <c r="G106" s="41">
        <v>15.0</v>
      </c>
      <c r="H106" s="41">
        <v>30.0</v>
      </c>
      <c r="I106" s="41">
        <v>-1.40011</v>
      </c>
      <c r="J106" s="41">
        <v>20000.0</v>
      </c>
      <c r="K106" s="41">
        <v>10000.0</v>
      </c>
      <c r="L106" s="41">
        <v>3600.0</v>
      </c>
      <c r="M106" s="41">
        <v>1800.0</v>
      </c>
      <c r="N106" s="41">
        <v>30.0</v>
      </c>
      <c r="O106" s="40" t="s">
        <v>207</v>
      </c>
      <c r="P106" s="40" t="s">
        <v>208</v>
      </c>
      <c r="Q106" s="40" t="s">
        <v>209</v>
      </c>
      <c r="R106" s="40" t="s">
        <v>210</v>
      </c>
      <c r="S106" s="40" t="b">
        <v>0</v>
      </c>
      <c r="T106" s="40" t="s">
        <v>211</v>
      </c>
      <c r="U106" s="40" t="s">
        <v>212</v>
      </c>
      <c r="V106" s="41">
        <v>0.1</v>
      </c>
      <c r="W106" s="41">
        <v>0.9</v>
      </c>
      <c r="X106" s="41">
        <v>0.3</v>
      </c>
      <c r="Y106" s="41">
        <v>0.4</v>
      </c>
      <c r="Z106" s="40" t="b">
        <v>0</v>
      </c>
      <c r="AA106" s="40" t="b">
        <v>1</v>
      </c>
      <c r="AB106" s="40" t="b">
        <v>0</v>
      </c>
      <c r="AC106" s="40" t="b">
        <v>0</v>
      </c>
      <c r="AD106" s="41" t="s">
        <v>1107</v>
      </c>
      <c r="AE106" s="41" t="s">
        <v>1108</v>
      </c>
      <c r="AF106" s="41">
        <v>-1.471726333</v>
      </c>
      <c r="AG106" s="41">
        <v>56.06935</v>
      </c>
      <c r="AH106" s="42">
        <v>4.34E17</v>
      </c>
      <c r="AI106" s="41">
        <v>-0.05115</v>
      </c>
      <c r="AJ106" s="47" t="s">
        <v>6170</v>
      </c>
      <c r="AK106" s="44" t="s">
        <v>397</v>
      </c>
      <c r="AL106" s="41">
        <v>13530.0</v>
      </c>
      <c r="AM106" s="40" t="s">
        <v>1382</v>
      </c>
      <c r="AN106" s="40" t="s">
        <v>1383</v>
      </c>
      <c r="AO106" s="40" t="s">
        <v>5643</v>
      </c>
      <c r="AP106" s="40" t="s">
        <v>6171</v>
      </c>
      <c r="AQ106" s="40" t="s">
        <v>6172</v>
      </c>
      <c r="AR106" s="47" t="s">
        <v>6173</v>
      </c>
      <c r="AS106" s="42">
        <v>1.1E58</v>
      </c>
      <c r="AT106" s="42"/>
      <c r="AU106" s="42"/>
      <c r="AV106" s="42"/>
      <c r="AW106" s="42"/>
      <c r="AX106" s="42"/>
      <c r="AY106" s="42"/>
      <c r="AZ106" s="42"/>
      <c r="BA106" s="42"/>
      <c r="BB106" s="42"/>
      <c r="BC106" s="42"/>
      <c r="BD106" s="42"/>
      <c r="BE106" s="42"/>
      <c r="BF106" s="42"/>
      <c r="BG106" s="42"/>
      <c r="BH106" s="42"/>
      <c r="BI106" s="42"/>
      <c r="BJ106" s="42"/>
      <c r="BK106" s="42"/>
      <c r="BL106" s="42"/>
      <c r="BM106" s="42"/>
    </row>
    <row r="107">
      <c r="A107" s="41">
        <v>0.0</v>
      </c>
      <c r="B107" s="42">
        <v>1.67E9</v>
      </c>
      <c r="C107" s="42">
        <v>954287.0</v>
      </c>
      <c r="D107" s="40" t="s">
        <v>1096</v>
      </c>
      <c r="E107" s="41" t="str">
        <f>IFERROR(__xludf.DUMMYFUNCTION("split(split(D107,""Instance_"", FALSE),"".mat"",FALSE)"),"60_3")</f>
        <v>60_3</v>
      </c>
      <c r="F107" s="41">
        <v>60.0</v>
      </c>
      <c r="G107" s="41">
        <v>15.0</v>
      </c>
      <c r="H107" s="41">
        <v>30.0</v>
      </c>
      <c r="I107" s="41">
        <v>-1.40011</v>
      </c>
      <c r="J107" s="41">
        <v>20000.0</v>
      </c>
      <c r="K107" s="41">
        <v>10000.0</v>
      </c>
      <c r="L107" s="41">
        <v>3600.0</v>
      </c>
      <c r="M107" s="41">
        <v>1800.0</v>
      </c>
      <c r="N107" s="41">
        <v>30.0</v>
      </c>
      <c r="O107" s="40" t="s">
        <v>207</v>
      </c>
      <c r="P107" s="40" t="s">
        <v>208</v>
      </c>
      <c r="Q107" s="40" t="s">
        <v>209</v>
      </c>
      <c r="R107" s="40" t="s">
        <v>210</v>
      </c>
      <c r="S107" s="40" t="b">
        <v>0</v>
      </c>
      <c r="T107" s="40" t="s">
        <v>211</v>
      </c>
      <c r="U107" s="40" t="s">
        <v>212</v>
      </c>
      <c r="V107" s="41">
        <v>0.1</v>
      </c>
      <c r="W107" s="41">
        <v>0.9</v>
      </c>
      <c r="X107" s="41">
        <v>0.3</v>
      </c>
      <c r="Y107" s="41">
        <v>0.4</v>
      </c>
      <c r="Z107" s="40" t="b">
        <v>0</v>
      </c>
      <c r="AA107" s="40" t="b">
        <v>1</v>
      </c>
      <c r="AB107" s="40" t="b">
        <v>0</v>
      </c>
      <c r="AC107" s="40" t="b">
        <v>0</v>
      </c>
      <c r="AD107" s="41" t="s">
        <v>1101</v>
      </c>
      <c r="AE107" s="41" t="s">
        <v>1102</v>
      </c>
      <c r="AF107" s="41">
        <v>-1.470394802</v>
      </c>
      <c r="AG107" s="41">
        <v>60.85928</v>
      </c>
      <c r="AH107" s="42">
        <v>7.47E17</v>
      </c>
      <c r="AI107" s="41">
        <v>-0.0502</v>
      </c>
      <c r="AJ107" s="47" t="s">
        <v>6174</v>
      </c>
      <c r="AK107" s="44" t="s">
        <v>397</v>
      </c>
      <c r="AL107" s="41">
        <v>14607.0</v>
      </c>
      <c r="AM107" s="40" t="s">
        <v>1382</v>
      </c>
      <c r="AN107" s="40" t="s">
        <v>1383</v>
      </c>
      <c r="AO107" s="40" t="s">
        <v>5643</v>
      </c>
      <c r="AP107" s="40" t="s">
        <v>6175</v>
      </c>
      <c r="AQ107" s="40" t="s">
        <v>6176</v>
      </c>
      <c r="AR107" s="47" t="s">
        <v>6177</v>
      </c>
      <c r="AS107" s="42">
        <v>1.01E59</v>
      </c>
      <c r="AT107" s="42"/>
      <c r="AU107" s="42"/>
      <c r="AV107" s="42"/>
      <c r="AW107" s="42"/>
      <c r="AX107" s="42"/>
      <c r="AY107" s="42"/>
      <c r="AZ107" s="42"/>
      <c r="BA107" s="42"/>
      <c r="BB107" s="42"/>
      <c r="BC107" s="42"/>
      <c r="BD107" s="42"/>
      <c r="BE107" s="42"/>
      <c r="BF107" s="42"/>
      <c r="BG107" s="42"/>
      <c r="BH107" s="42"/>
      <c r="BI107" s="42"/>
      <c r="BJ107" s="42"/>
      <c r="BK107" s="42"/>
      <c r="BL107" s="42"/>
      <c r="BM107" s="42"/>
    </row>
    <row r="108">
      <c r="A108" s="41">
        <v>0.0</v>
      </c>
      <c r="B108" s="42">
        <v>1.67E9</v>
      </c>
      <c r="C108" s="42">
        <v>466352.0</v>
      </c>
      <c r="D108" s="40" t="s">
        <v>1201</v>
      </c>
      <c r="E108" s="41" t="str">
        <f>IFERROR(__xludf.DUMMYFUNCTION("split(split(D108,""Instance_"", FALSE),"".mat"",FALSE)"),"100_2")</f>
        <v>100_2</v>
      </c>
      <c r="F108" s="41">
        <v>100.0</v>
      </c>
      <c r="G108" s="41">
        <v>25.0</v>
      </c>
      <c r="H108" s="41">
        <v>50.0</v>
      </c>
      <c r="I108" s="41">
        <v>-2.71358</v>
      </c>
      <c r="J108" s="41">
        <v>20000.0</v>
      </c>
      <c r="K108" s="41">
        <v>10000.0</v>
      </c>
      <c r="L108" s="41">
        <v>3600.0</v>
      </c>
      <c r="M108" s="41">
        <v>1800.0</v>
      </c>
      <c r="N108" s="41">
        <v>30.0</v>
      </c>
      <c r="O108" s="40" t="s">
        <v>207</v>
      </c>
      <c r="P108" s="40" t="s">
        <v>208</v>
      </c>
      <c r="Q108" s="40" t="s">
        <v>209</v>
      </c>
      <c r="R108" s="40" t="s">
        <v>210</v>
      </c>
      <c r="S108" s="40" t="b">
        <v>0</v>
      </c>
      <c r="T108" s="40" t="s">
        <v>211</v>
      </c>
      <c r="U108" s="40" t="s">
        <v>212</v>
      </c>
      <c r="V108" s="41">
        <v>0.1</v>
      </c>
      <c r="W108" s="41">
        <v>0.9</v>
      </c>
      <c r="X108" s="41">
        <v>0.3</v>
      </c>
      <c r="Y108" s="41">
        <v>0.4</v>
      </c>
      <c r="Z108" s="40" t="b">
        <v>0</v>
      </c>
      <c r="AA108" s="40" t="b">
        <v>1</v>
      </c>
      <c r="AB108" s="40" t="b">
        <v>0</v>
      </c>
      <c r="AC108" s="40" t="b">
        <v>0</v>
      </c>
      <c r="AD108" s="41" t="s">
        <v>1208</v>
      </c>
      <c r="AE108" s="41" t="s">
        <v>1209</v>
      </c>
      <c r="AF108" s="41">
        <v>-2.848402132</v>
      </c>
      <c r="AG108" s="41">
        <v>120.3975</v>
      </c>
      <c r="AH108" s="42">
        <v>5.38E29</v>
      </c>
      <c r="AI108" s="41">
        <v>-0.04968</v>
      </c>
      <c r="AJ108" s="47" t="s">
        <v>6178</v>
      </c>
      <c r="AK108" s="45">
        <v>5.3766174885935E269</v>
      </c>
      <c r="AL108" s="41">
        <v>18786.0</v>
      </c>
      <c r="AM108" s="40" t="s">
        <v>1382</v>
      </c>
      <c r="AN108" s="40" t="s">
        <v>1383</v>
      </c>
      <c r="AO108" s="40" t="s">
        <v>5643</v>
      </c>
      <c r="AP108" s="40" t="s">
        <v>6179</v>
      </c>
      <c r="AQ108" s="40" t="s">
        <v>6180</v>
      </c>
      <c r="AR108" s="47" t="s">
        <v>6181</v>
      </c>
      <c r="AS108" s="42">
        <v>1.1E98</v>
      </c>
      <c r="AT108" s="42"/>
      <c r="AU108" s="42"/>
      <c r="AV108" s="42"/>
      <c r="AW108" s="42"/>
      <c r="AX108" s="42"/>
      <c r="AY108" s="42"/>
      <c r="AZ108" s="42"/>
      <c r="BA108" s="42"/>
      <c r="BB108" s="42"/>
      <c r="BC108" s="42"/>
      <c r="BD108" s="42"/>
      <c r="BE108" s="42"/>
      <c r="BF108" s="42"/>
      <c r="BG108" s="42"/>
      <c r="BH108" s="42"/>
      <c r="BI108" s="42"/>
      <c r="BJ108" s="42"/>
      <c r="BK108" s="42"/>
      <c r="BL108" s="42"/>
      <c r="BM108" s="42"/>
    </row>
    <row r="109">
      <c r="A109" s="41">
        <v>0.0</v>
      </c>
      <c r="B109" s="42">
        <v>1.67E9</v>
      </c>
      <c r="C109" s="42">
        <v>810330.0</v>
      </c>
      <c r="D109" s="40" t="s">
        <v>1138</v>
      </c>
      <c r="E109" s="41" t="str">
        <f>IFERROR(__xludf.DUMMYFUNCTION("split(split(D109,""Instance_"", FALSE),"".mat"",FALSE)"),"80_2")</f>
        <v>80_2</v>
      </c>
      <c r="F109" s="41">
        <v>80.0</v>
      </c>
      <c r="G109" s="41">
        <v>20.0</v>
      </c>
      <c r="H109" s="41">
        <v>40.0</v>
      </c>
      <c r="I109" s="41">
        <v>-2.42626</v>
      </c>
      <c r="J109" s="41">
        <v>20000.0</v>
      </c>
      <c r="K109" s="41">
        <v>10000.0</v>
      </c>
      <c r="L109" s="41">
        <v>3600.0</v>
      </c>
      <c r="M109" s="41">
        <v>1800.0</v>
      </c>
      <c r="N109" s="41">
        <v>30.0</v>
      </c>
      <c r="O109" s="40" t="s">
        <v>207</v>
      </c>
      <c r="P109" s="40" t="s">
        <v>208</v>
      </c>
      <c r="Q109" s="40" t="s">
        <v>209</v>
      </c>
      <c r="R109" s="40" t="s">
        <v>210</v>
      </c>
      <c r="S109" s="40" t="b">
        <v>0</v>
      </c>
      <c r="T109" s="40" t="s">
        <v>211</v>
      </c>
      <c r="U109" s="40" t="s">
        <v>212</v>
      </c>
      <c r="V109" s="41">
        <v>0.1</v>
      </c>
      <c r="W109" s="41">
        <v>0.9</v>
      </c>
      <c r="X109" s="41">
        <v>0.3</v>
      </c>
      <c r="Y109" s="41">
        <v>0.4</v>
      </c>
      <c r="Z109" s="40" t="b">
        <v>0</v>
      </c>
      <c r="AA109" s="40" t="b">
        <v>1</v>
      </c>
      <c r="AB109" s="40" t="b">
        <v>0</v>
      </c>
      <c r="AC109" s="40" t="b">
        <v>0</v>
      </c>
      <c r="AD109" s="41" t="s">
        <v>1141</v>
      </c>
      <c r="AE109" s="41" t="s">
        <v>1142</v>
      </c>
      <c r="AF109" s="41">
        <v>-2.545641887</v>
      </c>
      <c r="AG109" s="41">
        <v>73.9492</v>
      </c>
      <c r="AH109" s="42">
        <v>1.18E24</v>
      </c>
      <c r="AI109" s="41">
        <v>-0.0492</v>
      </c>
      <c r="AJ109" s="47" t="s">
        <v>6182</v>
      </c>
      <c r="AK109" s="44" t="s">
        <v>397</v>
      </c>
      <c r="AL109" s="41">
        <v>14174.0</v>
      </c>
      <c r="AM109" s="40" t="s">
        <v>1382</v>
      </c>
      <c r="AN109" s="40" t="s">
        <v>1383</v>
      </c>
      <c r="AO109" s="40" t="s">
        <v>5643</v>
      </c>
      <c r="AP109" s="40" t="s">
        <v>6183</v>
      </c>
      <c r="AQ109" s="40" t="s">
        <v>6184</v>
      </c>
      <c r="AR109" s="47" t="s">
        <v>6185</v>
      </c>
      <c r="AS109" s="42">
        <v>1.11E79</v>
      </c>
      <c r="AT109" s="42"/>
      <c r="AU109" s="42"/>
      <c r="AV109" s="42"/>
      <c r="AW109" s="42"/>
      <c r="AX109" s="42"/>
      <c r="AY109" s="42"/>
      <c r="AZ109" s="42"/>
      <c r="BA109" s="42"/>
      <c r="BB109" s="42"/>
      <c r="BC109" s="42"/>
      <c r="BD109" s="42"/>
      <c r="BE109" s="42"/>
      <c r="BF109" s="42"/>
      <c r="BG109" s="42"/>
      <c r="BH109" s="42"/>
      <c r="BI109" s="42"/>
      <c r="BJ109" s="42"/>
      <c r="BK109" s="42"/>
      <c r="BL109" s="42"/>
      <c r="BM109" s="42"/>
    </row>
    <row r="110">
      <c r="A110" s="41">
        <v>0.0</v>
      </c>
      <c r="B110" s="42">
        <v>1.67E9</v>
      </c>
      <c r="C110" s="42">
        <v>550075.0</v>
      </c>
      <c r="D110" s="40" t="s">
        <v>786</v>
      </c>
      <c r="E110" s="41" t="str">
        <f>IFERROR(__xludf.DUMMYFUNCTION("split(split(D110,""Instance_"", FALSE),"".mat"",FALSE)"),"180_3")</f>
        <v>180_3</v>
      </c>
      <c r="F110" s="41">
        <v>180.0</v>
      </c>
      <c r="G110" s="41">
        <v>45.0</v>
      </c>
      <c r="H110" s="41">
        <v>90.0</v>
      </c>
      <c r="I110" s="41">
        <v>-1.6699</v>
      </c>
      <c r="J110" s="41">
        <v>20000.0</v>
      </c>
      <c r="K110" s="41">
        <v>10000.0</v>
      </c>
      <c r="L110" s="41">
        <v>3600.0</v>
      </c>
      <c r="M110" s="41">
        <v>1800.0</v>
      </c>
      <c r="N110" s="41">
        <v>30.0</v>
      </c>
      <c r="O110" s="40" t="s">
        <v>207</v>
      </c>
      <c r="P110" s="40" t="s">
        <v>208</v>
      </c>
      <c r="Q110" s="40" t="s">
        <v>209</v>
      </c>
      <c r="R110" s="40" t="s">
        <v>210</v>
      </c>
      <c r="S110" s="40" t="b">
        <v>0</v>
      </c>
      <c r="T110" s="40" t="s">
        <v>211</v>
      </c>
      <c r="U110" s="40" t="s">
        <v>212</v>
      </c>
      <c r="V110" s="41">
        <v>0.1</v>
      </c>
      <c r="W110" s="41">
        <v>0.9</v>
      </c>
      <c r="X110" s="41">
        <v>0.3</v>
      </c>
      <c r="Y110" s="41">
        <v>0.4</v>
      </c>
      <c r="Z110" s="40" t="b">
        <v>0</v>
      </c>
      <c r="AA110" s="40" t="b">
        <v>1</v>
      </c>
      <c r="AB110" s="40" t="b">
        <v>0</v>
      </c>
      <c r="AC110" s="40" t="b">
        <v>0</v>
      </c>
      <c r="AD110" s="41" t="s">
        <v>791</v>
      </c>
      <c r="AE110" s="41" t="s">
        <v>792</v>
      </c>
      <c r="AF110" s="41">
        <v>-1.750737619</v>
      </c>
      <c r="AG110" s="41">
        <v>320.2879</v>
      </c>
      <c r="AH110" s="42">
        <v>1.32E54</v>
      </c>
      <c r="AI110" s="41">
        <v>-0.04841</v>
      </c>
      <c r="AJ110" s="47" t="s">
        <v>6186</v>
      </c>
      <c r="AK110" s="40" t="s">
        <v>6187</v>
      </c>
      <c r="AL110" s="41">
        <v>20000.0</v>
      </c>
      <c r="AM110" s="40" t="s">
        <v>216</v>
      </c>
      <c r="AN110" s="40" t="s">
        <v>1383</v>
      </c>
      <c r="AO110" s="40" t="s">
        <v>5627</v>
      </c>
      <c r="AP110" s="40" t="s">
        <v>6188</v>
      </c>
      <c r="AQ110" s="40" t="s">
        <v>6189</v>
      </c>
      <c r="AR110" s="47" t="s">
        <v>6190</v>
      </c>
      <c r="AS110" s="42">
        <v>1.1E179</v>
      </c>
      <c r="AT110" s="42"/>
      <c r="AU110" s="42"/>
      <c r="AV110" s="42"/>
      <c r="AW110" s="42"/>
      <c r="AX110" s="42"/>
      <c r="AY110" s="42"/>
      <c r="AZ110" s="42"/>
      <c r="BA110" s="42"/>
      <c r="BB110" s="42"/>
      <c r="BC110" s="42"/>
      <c r="BD110" s="42"/>
      <c r="BE110" s="42"/>
      <c r="BF110" s="42"/>
      <c r="BG110" s="42"/>
      <c r="BH110" s="42"/>
      <c r="BI110" s="42"/>
      <c r="BJ110" s="42"/>
      <c r="BK110" s="42"/>
      <c r="BL110" s="42"/>
      <c r="BM110" s="42"/>
    </row>
    <row r="111">
      <c r="A111" s="41">
        <v>0.0</v>
      </c>
      <c r="B111" s="42">
        <v>1.67E9</v>
      </c>
      <c r="C111" s="42">
        <v>969962.0</v>
      </c>
      <c r="D111" s="40" t="s">
        <v>1096</v>
      </c>
      <c r="E111" s="41" t="str">
        <f>IFERROR(__xludf.DUMMYFUNCTION("split(split(D111,""Instance_"", FALSE),"".mat"",FALSE)"),"60_3")</f>
        <v>60_3</v>
      </c>
      <c r="F111" s="41">
        <v>60.0</v>
      </c>
      <c r="G111" s="41">
        <v>15.0</v>
      </c>
      <c r="H111" s="41">
        <v>30.0</v>
      </c>
      <c r="I111" s="41">
        <v>-1.40011</v>
      </c>
      <c r="J111" s="41">
        <v>20000.0</v>
      </c>
      <c r="K111" s="41">
        <v>10000.0</v>
      </c>
      <c r="L111" s="41">
        <v>3600.0</v>
      </c>
      <c r="M111" s="41">
        <v>1800.0</v>
      </c>
      <c r="N111" s="41">
        <v>30.0</v>
      </c>
      <c r="O111" s="40" t="s">
        <v>207</v>
      </c>
      <c r="P111" s="40" t="s">
        <v>208</v>
      </c>
      <c r="Q111" s="40" t="s">
        <v>209</v>
      </c>
      <c r="R111" s="40" t="s">
        <v>210</v>
      </c>
      <c r="S111" s="40" t="b">
        <v>0</v>
      </c>
      <c r="T111" s="40" t="s">
        <v>211</v>
      </c>
      <c r="U111" s="40" t="s">
        <v>212</v>
      </c>
      <c r="V111" s="41">
        <v>0.1</v>
      </c>
      <c r="W111" s="41">
        <v>0.9</v>
      </c>
      <c r="X111" s="41">
        <v>0.3</v>
      </c>
      <c r="Y111" s="41">
        <v>0.4</v>
      </c>
      <c r="Z111" s="40" t="b">
        <v>0</v>
      </c>
      <c r="AA111" s="40" t="b">
        <v>1</v>
      </c>
      <c r="AB111" s="40" t="b">
        <v>0</v>
      </c>
      <c r="AC111" s="40" t="b">
        <v>0</v>
      </c>
      <c r="AD111" s="41" t="s">
        <v>1109</v>
      </c>
      <c r="AE111" s="41" t="s">
        <v>1110</v>
      </c>
      <c r="AF111" s="41">
        <v>-1.466145196</v>
      </c>
      <c r="AG111" s="41">
        <v>57.84853</v>
      </c>
      <c r="AH111" s="42">
        <v>4.65E17</v>
      </c>
      <c r="AI111" s="41">
        <v>-0.04716</v>
      </c>
      <c r="AJ111" s="47" t="s">
        <v>6191</v>
      </c>
      <c r="AK111" s="44" t="s">
        <v>397</v>
      </c>
      <c r="AL111" s="41">
        <v>13938.0</v>
      </c>
      <c r="AM111" s="40" t="s">
        <v>1382</v>
      </c>
      <c r="AN111" s="40" t="s">
        <v>1383</v>
      </c>
      <c r="AO111" s="40" t="s">
        <v>5643</v>
      </c>
      <c r="AP111" s="40" t="s">
        <v>6192</v>
      </c>
      <c r="AQ111" s="40" t="s">
        <v>6193</v>
      </c>
      <c r="AR111" s="47" t="s">
        <v>6194</v>
      </c>
      <c r="AS111" s="42">
        <v>1.1E58</v>
      </c>
      <c r="AT111" s="42"/>
      <c r="AU111" s="42"/>
      <c r="AV111" s="42"/>
      <c r="AW111" s="42"/>
      <c r="AX111" s="42"/>
      <c r="AY111" s="42"/>
      <c r="AZ111" s="42"/>
      <c r="BA111" s="42"/>
      <c r="BB111" s="42"/>
      <c r="BC111" s="42"/>
      <c r="BD111" s="42"/>
      <c r="BE111" s="42"/>
      <c r="BF111" s="42"/>
      <c r="BG111" s="42"/>
      <c r="BH111" s="42"/>
      <c r="BI111" s="42"/>
      <c r="BJ111" s="42"/>
      <c r="BK111" s="42"/>
      <c r="BL111" s="42"/>
      <c r="BM111" s="42"/>
    </row>
    <row r="112">
      <c r="A112" s="41">
        <v>0.0</v>
      </c>
      <c r="B112" s="42">
        <v>1.67E9</v>
      </c>
      <c r="C112" s="42">
        <v>48499.0</v>
      </c>
      <c r="D112" s="40" t="s">
        <v>829</v>
      </c>
      <c r="E112" s="41" t="str">
        <f>IFERROR(__xludf.DUMMYFUNCTION("split(split(D112,""Instance_"", FALSE),"".mat"",FALSE)"),"200_2")</f>
        <v>200_2</v>
      </c>
      <c r="F112" s="41">
        <v>200.0</v>
      </c>
      <c r="G112" s="41">
        <v>50.0</v>
      </c>
      <c r="H112" s="41">
        <v>100.0</v>
      </c>
      <c r="I112" s="41">
        <v>-1.29234</v>
      </c>
      <c r="J112" s="41">
        <v>20000.0</v>
      </c>
      <c r="K112" s="41">
        <v>10000.0</v>
      </c>
      <c r="L112" s="41">
        <v>3600.0</v>
      </c>
      <c r="M112" s="41">
        <v>1800.0</v>
      </c>
      <c r="N112" s="41">
        <v>30.0</v>
      </c>
      <c r="O112" s="40" t="s">
        <v>207</v>
      </c>
      <c r="P112" s="40" t="s">
        <v>208</v>
      </c>
      <c r="Q112" s="40" t="s">
        <v>209</v>
      </c>
      <c r="R112" s="40" t="s">
        <v>210</v>
      </c>
      <c r="S112" s="40" t="b">
        <v>0</v>
      </c>
      <c r="T112" s="40" t="s">
        <v>211</v>
      </c>
      <c r="U112" s="40" t="s">
        <v>212</v>
      </c>
      <c r="V112" s="41">
        <v>0.1</v>
      </c>
      <c r="W112" s="41">
        <v>0.9</v>
      </c>
      <c r="X112" s="41">
        <v>0.3</v>
      </c>
      <c r="Y112" s="41">
        <v>0.4</v>
      </c>
      <c r="Z112" s="40" t="b">
        <v>0</v>
      </c>
      <c r="AA112" s="40" t="b">
        <v>1</v>
      </c>
      <c r="AB112" s="40" t="b">
        <v>0</v>
      </c>
      <c r="AC112" s="40" t="b">
        <v>0</v>
      </c>
      <c r="AD112" s="41" t="s">
        <v>832</v>
      </c>
      <c r="AE112" s="41" t="s">
        <v>215</v>
      </c>
      <c r="AF112" s="41">
        <v>-1.351974538</v>
      </c>
      <c r="AG112" s="41">
        <v>365.7227</v>
      </c>
      <c r="AH112" s="42">
        <v>5.49E59</v>
      </c>
      <c r="AI112" s="41">
        <v>-0.04614</v>
      </c>
      <c r="AJ112" s="47" t="s">
        <v>6195</v>
      </c>
      <c r="AK112" s="40" t="s">
        <v>6196</v>
      </c>
      <c r="AL112" s="41">
        <v>20000.0</v>
      </c>
      <c r="AM112" s="40" t="s">
        <v>216</v>
      </c>
      <c r="AN112" s="40" t="s">
        <v>1383</v>
      </c>
      <c r="AO112" s="40" t="s">
        <v>5627</v>
      </c>
      <c r="AP112" s="40" t="s">
        <v>6197</v>
      </c>
      <c r="AQ112" s="40" t="s">
        <v>6198</v>
      </c>
      <c r="AR112" s="47" t="s">
        <v>6199</v>
      </c>
      <c r="AS112" s="42">
        <v>1.0E198</v>
      </c>
      <c r="AT112" s="42"/>
      <c r="AU112" s="42"/>
      <c r="AV112" s="42"/>
      <c r="AW112" s="42"/>
      <c r="AX112" s="42"/>
      <c r="AY112" s="42"/>
      <c r="AZ112" s="42"/>
      <c r="BA112" s="42"/>
      <c r="BB112" s="42"/>
      <c r="BC112" s="42"/>
      <c r="BD112" s="42"/>
      <c r="BE112" s="42"/>
      <c r="BF112" s="42"/>
      <c r="BG112" s="42"/>
      <c r="BH112" s="42"/>
      <c r="BI112" s="42"/>
      <c r="BJ112" s="42"/>
      <c r="BK112" s="42"/>
      <c r="BL112" s="42"/>
      <c r="BM112" s="42"/>
    </row>
    <row r="113">
      <c r="A113" s="41">
        <v>0.0</v>
      </c>
      <c r="B113" s="42">
        <v>1.67E9</v>
      </c>
      <c r="C113" s="42">
        <v>51524.0</v>
      </c>
      <c r="D113" s="40" t="s">
        <v>1284</v>
      </c>
      <c r="E113" s="41" t="str">
        <f>IFERROR(__xludf.DUMMYFUNCTION("split(split(D113,""Instance_"", FALSE),"".mat"",FALSE)"),"140_3")</f>
        <v>140_3</v>
      </c>
      <c r="F113" s="41">
        <v>140.0</v>
      </c>
      <c r="G113" s="41">
        <v>35.0</v>
      </c>
      <c r="H113" s="41">
        <v>70.0</v>
      </c>
      <c r="I113" s="41">
        <v>-1.51861</v>
      </c>
      <c r="J113" s="41">
        <v>20000.0</v>
      </c>
      <c r="K113" s="41">
        <v>10000.0</v>
      </c>
      <c r="L113" s="41">
        <v>3600.0</v>
      </c>
      <c r="M113" s="41">
        <v>1800.0</v>
      </c>
      <c r="N113" s="41">
        <v>30.0</v>
      </c>
      <c r="O113" s="40" t="s">
        <v>207</v>
      </c>
      <c r="P113" s="40" t="s">
        <v>208</v>
      </c>
      <c r="Q113" s="40" t="s">
        <v>209</v>
      </c>
      <c r="R113" s="40" t="s">
        <v>210</v>
      </c>
      <c r="S113" s="40" t="b">
        <v>0</v>
      </c>
      <c r="T113" s="40" t="s">
        <v>211</v>
      </c>
      <c r="U113" s="40" t="s">
        <v>212</v>
      </c>
      <c r="V113" s="41">
        <v>0.1</v>
      </c>
      <c r="W113" s="41">
        <v>0.9</v>
      </c>
      <c r="X113" s="41">
        <v>0.3</v>
      </c>
      <c r="Y113" s="41">
        <v>0.4</v>
      </c>
      <c r="Z113" s="40" t="b">
        <v>0</v>
      </c>
      <c r="AA113" s="40" t="b">
        <v>1</v>
      </c>
      <c r="AB113" s="40" t="b">
        <v>0</v>
      </c>
      <c r="AC113" s="40" t="b">
        <v>0</v>
      </c>
      <c r="AD113" s="41" t="s">
        <v>1301</v>
      </c>
      <c r="AE113" s="41" t="s">
        <v>1302</v>
      </c>
      <c r="AF113" s="41">
        <v>-1.58754343</v>
      </c>
      <c r="AG113" s="41">
        <v>494.1689</v>
      </c>
      <c r="AH113" s="42">
        <v>1.06E42</v>
      </c>
      <c r="AI113" s="41">
        <v>-0.04539</v>
      </c>
      <c r="AJ113" s="47" t="s">
        <v>6200</v>
      </c>
      <c r="AK113" s="40" t="s">
        <v>6201</v>
      </c>
      <c r="AL113" s="41">
        <v>20000.0</v>
      </c>
      <c r="AM113" s="40" t="s">
        <v>216</v>
      </c>
      <c r="AN113" s="40" t="s">
        <v>1383</v>
      </c>
      <c r="AO113" s="40" t="s">
        <v>5643</v>
      </c>
      <c r="AP113" s="40" t="s">
        <v>6202</v>
      </c>
      <c r="AQ113" s="40" t="s">
        <v>6203</v>
      </c>
      <c r="AR113" s="47" t="s">
        <v>6204</v>
      </c>
      <c r="AS113" s="42">
        <v>1.1E139</v>
      </c>
      <c r="AT113" s="42"/>
      <c r="AU113" s="42"/>
      <c r="AV113" s="42"/>
      <c r="AW113" s="42"/>
      <c r="AX113" s="42"/>
      <c r="AY113" s="42"/>
      <c r="AZ113" s="42"/>
      <c r="BA113" s="42"/>
      <c r="BB113" s="42"/>
      <c r="BC113" s="42"/>
      <c r="BD113" s="42"/>
      <c r="BE113" s="42"/>
      <c r="BF113" s="42"/>
      <c r="BG113" s="42"/>
      <c r="BH113" s="42"/>
      <c r="BI113" s="42"/>
      <c r="BJ113" s="42"/>
      <c r="BK113" s="42"/>
      <c r="BL113" s="42"/>
      <c r="BM113" s="42"/>
    </row>
    <row r="114">
      <c r="A114" s="41">
        <v>0.0</v>
      </c>
      <c r="B114" s="42">
        <v>1.67E9</v>
      </c>
      <c r="C114" s="42">
        <v>339581.0</v>
      </c>
      <c r="D114" s="40" t="s">
        <v>1263</v>
      </c>
      <c r="E114" s="41" t="str">
        <f>IFERROR(__xludf.DUMMYFUNCTION("split(split(D114,""Instance_"", FALSE),"".mat"",FALSE)"),"140_2")</f>
        <v>140_2</v>
      </c>
      <c r="F114" s="41">
        <v>140.0</v>
      </c>
      <c r="G114" s="41">
        <v>35.0</v>
      </c>
      <c r="H114" s="41">
        <v>70.0</v>
      </c>
      <c r="I114" s="41">
        <v>-3.21771</v>
      </c>
      <c r="J114" s="41">
        <v>20000.0</v>
      </c>
      <c r="K114" s="41">
        <v>10000.0</v>
      </c>
      <c r="L114" s="41">
        <v>3600.0</v>
      </c>
      <c r="M114" s="41">
        <v>1800.0</v>
      </c>
      <c r="N114" s="41">
        <v>30.0</v>
      </c>
      <c r="O114" s="40" t="s">
        <v>207</v>
      </c>
      <c r="P114" s="40" t="s">
        <v>208</v>
      </c>
      <c r="Q114" s="40" t="s">
        <v>209</v>
      </c>
      <c r="R114" s="40" t="s">
        <v>210</v>
      </c>
      <c r="S114" s="40" t="b">
        <v>0</v>
      </c>
      <c r="T114" s="40" t="s">
        <v>211</v>
      </c>
      <c r="U114" s="40" t="s">
        <v>212</v>
      </c>
      <c r="V114" s="41">
        <v>0.1</v>
      </c>
      <c r="W114" s="41">
        <v>0.9</v>
      </c>
      <c r="X114" s="41">
        <v>0.3</v>
      </c>
      <c r="Y114" s="41">
        <v>0.4</v>
      </c>
      <c r="Z114" s="40" t="b">
        <v>0</v>
      </c>
      <c r="AA114" s="40" t="b">
        <v>1</v>
      </c>
      <c r="AB114" s="40" t="b">
        <v>0</v>
      </c>
      <c r="AC114" s="40" t="b">
        <v>0</v>
      </c>
      <c r="AD114" s="41" t="s">
        <v>1272</v>
      </c>
      <c r="AE114" s="41" t="s">
        <v>1273</v>
      </c>
      <c r="AF114" s="41">
        <v>-3.36059567</v>
      </c>
      <c r="AG114" s="41">
        <v>485.4784</v>
      </c>
      <c r="AH114" s="42">
        <v>1.39E42</v>
      </c>
      <c r="AI114" s="41">
        <v>-0.04441</v>
      </c>
      <c r="AJ114" s="47" t="s">
        <v>6205</v>
      </c>
      <c r="AK114" s="40" t="s">
        <v>6206</v>
      </c>
      <c r="AL114" s="41">
        <v>20000.0</v>
      </c>
      <c r="AM114" s="40" t="s">
        <v>216</v>
      </c>
      <c r="AN114" s="40" t="s">
        <v>1383</v>
      </c>
      <c r="AO114" s="40" t="s">
        <v>5643</v>
      </c>
      <c r="AP114" s="40" t="s">
        <v>6207</v>
      </c>
      <c r="AQ114" s="40" t="s">
        <v>6208</v>
      </c>
      <c r="AR114" s="47" t="s">
        <v>6209</v>
      </c>
      <c r="AS114" s="42">
        <v>1.1E139</v>
      </c>
      <c r="AT114" s="42"/>
      <c r="AU114" s="42"/>
      <c r="AV114" s="42"/>
      <c r="AW114" s="42"/>
      <c r="AX114" s="42"/>
      <c r="AY114" s="42"/>
      <c r="AZ114" s="42"/>
      <c r="BA114" s="42"/>
      <c r="BB114" s="42"/>
      <c r="BC114" s="42"/>
      <c r="BD114" s="42"/>
      <c r="BE114" s="42"/>
      <c r="BF114" s="42"/>
      <c r="BG114" s="42"/>
      <c r="BH114" s="42"/>
      <c r="BI114" s="42"/>
      <c r="BJ114" s="42"/>
      <c r="BK114" s="42"/>
      <c r="BL114" s="42"/>
      <c r="BM114" s="42"/>
    </row>
    <row r="115">
      <c r="A115" s="41">
        <v>0.0</v>
      </c>
      <c r="B115" s="42">
        <v>1.67E9</v>
      </c>
      <c r="C115" s="42">
        <v>537329.0</v>
      </c>
      <c r="D115" s="40" t="s">
        <v>1201</v>
      </c>
      <c r="E115" s="41" t="str">
        <f>IFERROR(__xludf.DUMMYFUNCTION("split(split(D115,""Instance_"", FALSE),"".mat"",FALSE)"),"100_2")</f>
        <v>100_2</v>
      </c>
      <c r="F115" s="41">
        <v>100.0</v>
      </c>
      <c r="G115" s="41">
        <v>25.0</v>
      </c>
      <c r="H115" s="41">
        <v>50.0</v>
      </c>
      <c r="I115" s="41">
        <v>-2.71358</v>
      </c>
      <c r="J115" s="41">
        <v>20000.0</v>
      </c>
      <c r="K115" s="41">
        <v>10000.0</v>
      </c>
      <c r="L115" s="41">
        <v>3600.0</v>
      </c>
      <c r="M115" s="41">
        <v>1800.0</v>
      </c>
      <c r="N115" s="41">
        <v>30.0</v>
      </c>
      <c r="O115" s="40" t="s">
        <v>207</v>
      </c>
      <c r="P115" s="40" t="s">
        <v>208</v>
      </c>
      <c r="Q115" s="40" t="s">
        <v>209</v>
      </c>
      <c r="R115" s="40" t="s">
        <v>210</v>
      </c>
      <c r="S115" s="40" t="b">
        <v>0</v>
      </c>
      <c r="T115" s="40" t="s">
        <v>211</v>
      </c>
      <c r="U115" s="40" t="s">
        <v>212</v>
      </c>
      <c r="V115" s="41">
        <v>0.1</v>
      </c>
      <c r="W115" s="41">
        <v>0.9</v>
      </c>
      <c r="X115" s="41">
        <v>0.3</v>
      </c>
      <c r="Y115" s="41">
        <v>0.4</v>
      </c>
      <c r="Z115" s="40" t="b">
        <v>0</v>
      </c>
      <c r="AA115" s="40" t="b">
        <v>1</v>
      </c>
      <c r="AB115" s="40" t="b">
        <v>0</v>
      </c>
      <c r="AC115" s="40" t="b">
        <v>0</v>
      </c>
      <c r="AD115" s="41" t="s">
        <v>1202</v>
      </c>
      <c r="AE115" s="41" t="s">
        <v>1203</v>
      </c>
      <c r="AF115" s="41">
        <v>-2.831822553</v>
      </c>
      <c r="AG115" s="41">
        <v>112.9167</v>
      </c>
      <c r="AH115" s="42">
        <v>9.81E29</v>
      </c>
      <c r="AI115" s="41">
        <v>-0.04357</v>
      </c>
      <c r="AJ115" s="47" t="s">
        <v>6210</v>
      </c>
      <c r="AK115" s="45">
        <v>9.81463079414874E269</v>
      </c>
      <c r="AL115" s="41">
        <v>18050.0</v>
      </c>
      <c r="AM115" s="40" t="s">
        <v>1382</v>
      </c>
      <c r="AN115" s="40" t="s">
        <v>1383</v>
      </c>
      <c r="AO115" s="40" t="s">
        <v>5643</v>
      </c>
      <c r="AP115" s="40" t="s">
        <v>6211</v>
      </c>
      <c r="AQ115" s="40" t="s">
        <v>6212</v>
      </c>
      <c r="AR115" s="47" t="s">
        <v>6213</v>
      </c>
      <c r="AS115" s="42">
        <v>1.1E99</v>
      </c>
      <c r="AT115" s="42"/>
      <c r="AU115" s="42"/>
      <c r="AV115" s="42"/>
      <c r="AW115" s="42"/>
      <c r="AX115" s="42"/>
      <c r="AY115" s="42"/>
      <c r="AZ115" s="42"/>
      <c r="BA115" s="42"/>
      <c r="BB115" s="42"/>
      <c r="BC115" s="42"/>
      <c r="BD115" s="42"/>
      <c r="BE115" s="42"/>
      <c r="BF115" s="42"/>
      <c r="BG115" s="42"/>
      <c r="BH115" s="42"/>
      <c r="BI115" s="42"/>
      <c r="BJ115" s="42"/>
      <c r="BK115" s="42"/>
      <c r="BL115" s="42"/>
      <c r="BM115" s="42"/>
    </row>
    <row r="116">
      <c r="A116" s="41">
        <v>0.0</v>
      </c>
      <c r="B116" s="42">
        <v>1.67E9</v>
      </c>
      <c r="C116" s="42">
        <v>941376.0</v>
      </c>
      <c r="D116" s="40" t="s">
        <v>1075</v>
      </c>
      <c r="E116" s="41" t="str">
        <f>IFERROR(__xludf.DUMMYFUNCTION("split(split(D116,""Instance_"", FALSE),"".mat"",FALSE)"),"60_2")</f>
        <v>60_2</v>
      </c>
      <c r="F116" s="41">
        <v>60.0</v>
      </c>
      <c r="G116" s="41">
        <v>15.0</v>
      </c>
      <c r="H116" s="41">
        <v>30.0</v>
      </c>
      <c r="I116" s="41">
        <v>-2.33482</v>
      </c>
      <c r="J116" s="41">
        <v>20000.0</v>
      </c>
      <c r="K116" s="41">
        <v>10000.0</v>
      </c>
      <c r="L116" s="41">
        <v>3600.0</v>
      </c>
      <c r="M116" s="41">
        <v>1800.0</v>
      </c>
      <c r="N116" s="41">
        <v>30.0</v>
      </c>
      <c r="O116" s="40" t="s">
        <v>207</v>
      </c>
      <c r="P116" s="40" t="s">
        <v>208</v>
      </c>
      <c r="Q116" s="40" t="s">
        <v>209</v>
      </c>
      <c r="R116" s="40" t="s">
        <v>210</v>
      </c>
      <c r="S116" s="40" t="b">
        <v>0</v>
      </c>
      <c r="T116" s="40" t="s">
        <v>211</v>
      </c>
      <c r="U116" s="40" t="s">
        <v>212</v>
      </c>
      <c r="V116" s="41">
        <v>0.1</v>
      </c>
      <c r="W116" s="41">
        <v>0.9</v>
      </c>
      <c r="X116" s="41">
        <v>0.3</v>
      </c>
      <c r="Y116" s="41">
        <v>0.4</v>
      </c>
      <c r="Z116" s="40" t="b">
        <v>0</v>
      </c>
      <c r="AA116" s="40" t="b">
        <v>1</v>
      </c>
      <c r="AB116" s="40" t="b">
        <v>0</v>
      </c>
      <c r="AC116" s="40" t="b">
        <v>0</v>
      </c>
      <c r="AD116" s="41" t="s">
        <v>1076</v>
      </c>
      <c r="AE116" s="41" t="s">
        <v>1077</v>
      </c>
      <c r="AF116" s="41">
        <v>-2.435473739</v>
      </c>
      <c r="AG116" s="41">
        <v>55.51546</v>
      </c>
      <c r="AH116" s="42">
        <v>2.74E17</v>
      </c>
      <c r="AI116" s="41">
        <v>-0.04311</v>
      </c>
      <c r="AJ116" s="47" t="s">
        <v>6214</v>
      </c>
      <c r="AK116" s="44" t="s">
        <v>397</v>
      </c>
      <c r="AL116" s="41">
        <v>13340.0</v>
      </c>
      <c r="AM116" s="45" t="s">
        <v>1382</v>
      </c>
      <c r="AN116" s="40" t="s">
        <v>1383</v>
      </c>
      <c r="AO116" s="40" t="s">
        <v>5643</v>
      </c>
      <c r="AP116" s="40" t="s">
        <v>6215</v>
      </c>
      <c r="AQ116" s="40" t="s">
        <v>6216</v>
      </c>
      <c r="AR116" s="47" t="s">
        <v>6217</v>
      </c>
      <c r="AS116" s="42">
        <v>1.11E57</v>
      </c>
      <c r="AT116" s="42"/>
      <c r="AU116" s="42"/>
      <c r="AV116" s="42"/>
      <c r="AW116" s="42"/>
      <c r="AX116" s="42"/>
      <c r="AY116" s="42"/>
      <c r="AZ116" s="42"/>
      <c r="BA116" s="42"/>
      <c r="BB116" s="42"/>
      <c r="BC116" s="42"/>
      <c r="BD116" s="42"/>
      <c r="BE116" s="42"/>
      <c r="BF116" s="42"/>
      <c r="BG116" s="42"/>
      <c r="BH116" s="42"/>
      <c r="BI116" s="42"/>
      <c r="BJ116" s="42"/>
      <c r="BK116" s="42"/>
      <c r="BL116" s="42"/>
      <c r="BM116" s="42"/>
    </row>
    <row r="117">
      <c r="A117" s="41">
        <v>0.0</v>
      </c>
      <c r="B117" s="42">
        <v>1.67E9</v>
      </c>
      <c r="C117" s="42">
        <v>732421.0</v>
      </c>
      <c r="D117" s="40" t="s">
        <v>1284</v>
      </c>
      <c r="E117" s="41" t="str">
        <f>IFERROR(__xludf.DUMMYFUNCTION("split(split(D117,""Instance_"", FALSE),"".mat"",FALSE)"),"140_3")</f>
        <v>140_3</v>
      </c>
      <c r="F117" s="41">
        <v>140.0</v>
      </c>
      <c r="G117" s="41">
        <v>35.0</v>
      </c>
      <c r="H117" s="41">
        <v>70.0</v>
      </c>
      <c r="I117" s="41">
        <v>-1.51861</v>
      </c>
      <c r="J117" s="41">
        <v>20000.0</v>
      </c>
      <c r="K117" s="41">
        <v>10000.0</v>
      </c>
      <c r="L117" s="41">
        <v>3600.0</v>
      </c>
      <c r="M117" s="41">
        <v>1800.0</v>
      </c>
      <c r="N117" s="41">
        <v>30.0</v>
      </c>
      <c r="O117" s="40" t="s">
        <v>207</v>
      </c>
      <c r="P117" s="40" t="s">
        <v>208</v>
      </c>
      <c r="Q117" s="40" t="s">
        <v>209</v>
      </c>
      <c r="R117" s="40" t="s">
        <v>210</v>
      </c>
      <c r="S117" s="40" t="b">
        <v>0</v>
      </c>
      <c r="T117" s="40" t="s">
        <v>211</v>
      </c>
      <c r="U117" s="40" t="s">
        <v>212</v>
      </c>
      <c r="V117" s="41">
        <v>0.1</v>
      </c>
      <c r="W117" s="41">
        <v>0.9</v>
      </c>
      <c r="X117" s="41">
        <v>0.3</v>
      </c>
      <c r="Y117" s="41">
        <v>0.4</v>
      </c>
      <c r="Z117" s="40" t="b">
        <v>0</v>
      </c>
      <c r="AA117" s="40" t="b">
        <v>1</v>
      </c>
      <c r="AB117" s="40" t="b">
        <v>0</v>
      </c>
      <c r="AC117" s="40" t="b">
        <v>0</v>
      </c>
      <c r="AD117" s="41" t="s">
        <v>1303</v>
      </c>
      <c r="AE117" s="41" t="s">
        <v>1304</v>
      </c>
      <c r="AF117" s="41">
        <v>-1.584060306</v>
      </c>
      <c r="AG117" s="41">
        <v>540.0467</v>
      </c>
      <c r="AH117" s="42">
        <v>1.06E42</v>
      </c>
      <c r="AI117" s="41">
        <v>-0.0431</v>
      </c>
      <c r="AJ117" s="47" t="s">
        <v>6218</v>
      </c>
      <c r="AK117" s="40" t="s">
        <v>6219</v>
      </c>
      <c r="AL117" s="41">
        <v>20000.0</v>
      </c>
      <c r="AM117" s="40" t="s">
        <v>216</v>
      </c>
      <c r="AN117" s="40" t="s">
        <v>1383</v>
      </c>
      <c r="AO117" s="40" t="s">
        <v>5643</v>
      </c>
      <c r="AP117" s="40" t="s">
        <v>6220</v>
      </c>
      <c r="AQ117" s="40" t="s">
        <v>6221</v>
      </c>
      <c r="AR117" s="47" t="s">
        <v>6222</v>
      </c>
      <c r="AS117" s="42">
        <v>1.1E139</v>
      </c>
      <c r="AT117" s="42"/>
      <c r="AU117" s="42"/>
      <c r="AV117" s="42"/>
      <c r="AW117" s="42"/>
      <c r="AX117" s="42"/>
      <c r="AY117" s="42"/>
      <c r="AZ117" s="42"/>
      <c r="BA117" s="42"/>
      <c r="BB117" s="42"/>
      <c r="BC117" s="42"/>
      <c r="BD117" s="42"/>
      <c r="BE117" s="42"/>
      <c r="BF117" s="42"/>
      <c r="BG117" s="42"/>
      <c r="BH117" s="42"/>
      <c r="BI117" s="42"/>
      <c r="BJ117" s="42"/>
      <c r="BK117" s="42"/>
      <c r="BL117" s="42"/>
      <c r="BM117" s="42"/>
    </row>
    <row r="118">
      <c r="A118" s="41">
        <v>0.0</v>
      </c>
      <c r="B118" s="42">
        <v>1.67E9</v>
      </c>
      <c r="C118" s="42">
        <v>726350.0</v>
      </c>
      <c r="D118" s="40" t="s">
        <v>1284</v>
      </c>
      <c r="E118" s="41" t="str">
        <f>IFERROR(__xludf.DUMMYFUNCTION("split(split(D118,""Instance_"", FALSE),"".mat"",FALSE)"),"140_3")</f>
        <v>140_3</v>
      </c>
      <c r="F118" s="41">
        <v>140.0</v>
      </c>
      <c r="G118" s="41">
        <v>35.0</v>
      </c>
      <c r="H118" s="41">
        <v>70.0</v>
      </c>
      <c r="I118" s="41">
        <v>-1.51861</v>
      </c>
      <c r="J118" s="41">
        <v>20000.0</v>
      </c>
      <c r="K118" s="41">
        <v>10000.0</v>
      </c>
      <c r="L118" s="41">
        <v>3600.0</v>
      </c>
      <c r="M118" s="41">
        <v>1800.0</v>
      </c>
      <c r="N118" s="41">
        <v>30.0</v>
      </c>
      <c r="O118" s="40" t="s">
        <v>207</v>
      </c>
      <c r="P118" s="40" t="s">
        <v>208</v>
      </c>
      <c r="Q118" s="40" t="s">
        <v>209</v>
      </c>
      <c r="R118" s="40" t="s">
        <v>210</v>
      </c>
      <c r="S118" s="40" t="b">
        <v>0</v>
      </c>
      <c r="T118" s="40" t="s">
        <v>211</v>
      </c>
      <c r="U118" s="40" t="s">
        <v>212</v>
      </c>
      <c r="V118" s="41">
        <v>0.1</v>
      </c>
      <c r="W118" s="41">
        <v>0.9</v>
      </c>
      <c r="X118" s="41">
        <v>0.3</v>
      </c>
      <c r="Y118" s="41">
        <v>0.4</v>
      </c>
      <c r="Z118" s="40" t="b">
        <v>0</v>
      </c>
      <c r="AA118" s="40" t="b">
        <v>1</v>
      </c>
      <c r="AB118" s="40" t="b">
        <v>0</v>
      </c>
      <c r="AC118" s="40" t="b">
        <v>0</v>
      </c>
      <c r="AD118" s="41" t="s">
        <v>1289</v>
      </c>
      <c r="AE118" s="41" t="s">
        <v>1290</v>
      </c>
      <c r="AF118" s="41">
        <v>-1.583520245</v>
      </c>
      <c r="AG118" s="41">
        <v>507.4822</v>
      </c>
      <c r="AH118" s="42">
        <v>1.17E42</v>
      </c>
      <c r="AI118" s="41">
        <v>-0.04274</v>
      </c>
      <c r="AJ118" s="47" t="s">
        <v>6223</v>
      </c>
      <c r="AK118" s="40" t="s">
        <v>6224</v>
      </c>
      <c r="AL118" s="41">
        <v>20000.0</v>
      </c>
      <c r="AM118" s="40" t="s">
        <v>216</v>
      </c>
      <c r="AN118" s="40" t="s">
        <v>1383</v>
      </c>
      <c r="AO118" s="40" t="s">
        <v>5643</v>
      </c>
      <c r="AP118" s="40" t="s">
        <v>6225</v>
      </c>
      <c r="AQ118" s="40" t="s">
        <v>6226</v>
      </c>
      <c r="AR118" s="47" t="s">
        <v>6227</v>
      </c>
      <c r="AS118" s="42">
        <v>1.1E139</v>
      </c>
      <c r="AT118" s="42"/>
      <c r="AU118" s="42"/>
      <c r="AV118" s="42"/>
      <c r="AW118" s="42"/>
      <c r="AX118" s="42"/>
      <c r="AY118" s="42"/>
      <c r="AZ118" s="42"/>
      <c r="BA118" s="42"/>
      <c r="BB118" s="42"/>
      <c r="BC118" s="42"/>
      <c r="BD118" s="42"/>
      <c r="BE118" s="42"/>
      <c r="BF118" s="42"/>
      <c r="BG118" s="42"/>
      <c r="BH118" s="42"/>
      <c r="BI118" s="42"/>
      <c r="BJ118" s="42"/>
      <c r="BK118" s="42"/>
      <c r="BL118" s="42"/>
      <c r="BM118" s="42"/>
    </row>
    <row r="119">
      <c r="A119" s="41">
        <v>0.0</v>
      </c>
      <c r="B119" s="42">
        <v>1.67E9</v>
      </c>
      <c r="C119" s="42">
        <v>946528.0</v>
      </c>
      <c r="D119" s="40" t="s">
        <v>1284</v>
      </c>
      <c r="E119" s="41" t="str">
        <f>IFERROR(__xludf.DUMMYFUNCTION("split(split(D119,""Instance_"", FALSE),"".mat"",FALSE)"),"140_3")</f>
        <v>140_3</v>
      </c>
      <c r="F119" s="41">
        <v>140.0</v>
      </c>
      <c r="G119" s="41">
        <v>35.0</v>
      </c>
      <c r="H119" s="41">
        <v>70.0</v>
      </c>
      <c r="I119" s="41">
        <v>-1.51861</v>
      </c>
      <c r="J119" s="41">
        <v>20000.0</v>
      </c>
      <c r="K119" s="41">
        <v>10000.0</v>
      </c>
      <c r="L119" s="41">
        <v>3600.0</v>
      </c>
      <c r="M119" s="41">
        <v>1800.0</v>
      </c>
      <c r="N119" s="41">
        <v>30.0</v>
      </c>
      <c r="O119" s="40" t="s">
        <v>207</v>
      </c>
      <c r="P119" s="40" t="s">
        <v>208</v>
      </c>
      <c r="Q119" s="40" t="s">
        <v>209</v>
      </c>
      <c r="R119" s="40" t="s">
        <v>210</v>
      </c>
      <c r="S119" s="40" t="b">
        <v>0</v>
      </c>
      <c r="T119" s="40" t="s">
        <v>211</v>
      </c>
      <c r="U119" s="40" t="s">
        <v>212</v>
      </c>
      <c r="V119" s="41">
        <v>0.1</v>
      </c>
      <c r="W119" s="41">
        <v>0.9</v>
      </c>
      <c r="X119" s="41">
        <v>0.3</v>
      </c>
      <c r="Y119" s="41">
        <v>0.4</v>
      </c>
      <c r="Z119" s="40" t="b">
        <v>0</v>
      </c>
      <c r="AA119" s="40" t="b">
        <v>1</v>
      </c>
      <c r="AB119" s="40" t="b">
        <v>0</v>
      </c>
      <c r="AC119" s="40" t="b">
        <v>0</v>
      </c>
      <c r="AD119" s="41" t="s">
        <v>1287</v>
      </c>
      <c r="AE119" s="41" t="s">
        <v>1288</v>
      </c>
      <c r="AF119" s="41">
        <v>-1.583272414</v>
      </c>
      <c r="AG119" s="41">
        <v>501.9465</v>
      </c>
      <c r="AH119" s="42">
        <v>1.15E42</v>
      </c>
      <c r="AI119" s="41">
        <v>-0.04258</v>
      </c>
      <c r="AJ119" s="47" t="s">
        <v>6228</v>
      </c>
      <c r="AK119" s="40" t="s">
        <v>6229</v>
      </c>
      <c r="AL119" s="41">
        <v>20000.0</v>
      </c>
      <c r="AM119" s="40" t="s">
        <v>216</v>
      </c>
      <c r="AN119" s="40" t="s">
        <v>1383</v>
      </c>
      <c r="AO119" s="40" t="s">
        <v>5643</v>
      </c>
      <c r="AP119" s="40" t="s">
        <v>6230</v>
      </c>
      <c r="AQ119" s="40" t="s">
        <v>6231</v>
      </c>
      <c r="AR119" s="47" t="s">
        <v>6232</v>
      </c>
      <c r="AS119" s="42">
        <v>1.1E139</v>
      </c>
      <c r="AT119" s="42"/>
      <c r="AU119" s="42"/>
      <c r="AV119" s="42"/>
      <c r="AW119" s="42"/>
      <c r="AX119" s="42"/>
      <c r="AY119" s="42"/>
      <c r="AZ119" s="42"/>
      <c r="BA119" s="42"/>
      <c r="BB119" s="42"/>
      <c r="BC119" s="42"/>
      <c r="BD119" s="42"/>
      <c r="BE119" s="42"/>
      <c r="BF119" s="42"/>
      <c r="BG119" s="42"/>
      <c r="BH119" s="42"/>
      <c r="BI119" s="42"/>
      <c r="BJ119" s="42"/>
      <c r="BK119" s="42"/>
      <c r="BL119" s="42"/>
      <c r="BM119" s="42"/>
    </row>
    <row r="120">
      <c r="A120" s="41">
        <v>0.0</v>
      </c>
      <c r="B120" s="42">
        <v>1.67E9</v>
      </c>
      <c r="C120" s="42">
        <v>408611.0</v>
      </c>
      <c r="D120" s="40" t="s">
        <v>1075</v>
      </c>
      <c r="E120" s="41" t="str">
        <f>IFERROR(__xludf.DUMMYFUNCTION("split(split(D120,""Instance_"", FALSE),"".mat"",FALSE)"),"60_2")</f>
        <v>60_2</v>
      </c>
      <c r="F120" s="41">
        <v>60.0</v>
      </c>
      <c r="G120" s="41">
        <v>15.0</v>
      </c>
      <c r="H120" s="41">
        <v>30.0</v>
      </c>
      <c r="I120" s="41">
        <v>-2.33482</v>
      </c>
      <c r="J120" s="41">
        <v>20000.0</v>
      </c>
      <c r="K120" s="41">
        <v>10000.0</v>
      </c>
      <c r="L120" s="41">
        <v>3600.0</v>
      </c>
      <c r="M120" s="41">
        <v>1800.0</v>
      </c>
      <c r="N120" s="41">
        <v>30.0</v>
      </c>
      <c r="O120" s="40" t="s">
        <v>207</v>
      </c>
      <c r="P120" s="40" t="s">
        <v>208</v>
      </c>
      <c r="Q120" s="40" t="s">
        <v>209</v>
      </c>
      <c r="R120" s="40" t="s">
        <v>210</v>
      </c>
      <c r="S120" s="40" t="b">
        <v>0</v>
      </c>
      <c r="T120" s="40" t="s">
        <v>211</v>
      </c>
      <c r="U120" s="40" t="s">
        <v>212</v>
      </c>
      <c r="V120" s="41">
        <v>0.1</v>
      </c>
      <c r="W120" s="41">
        <v>0.9</v>
      </c>
      <c r="X120" s="41">
        <v>0.3</v>
      </c>
      <c r="Y120" s="41">
        <v>0.4</v>
      </c>
      <c r="Z120" s="40" t="b">
        <v>0</v>
      </c>
      <c r="AA120" s="40" t="b">
        <v>1</v>
      </c>
      <c r="AB120" s="40" t="b">
        <v>0</v>
      </c>
      <c r="AC120" s="40" t="b">
        <v>0</v>
      </c>
      <c r="AD120" s="41" t="s">
        <v>1090</v>
      </c>
      <c r="AE120" s="41" t="s">
        <v>1091</v>
      </c>
      <c r="AF120" s="41">
        <v>-2.430094142</v>
      </c>
      <c r="AG120" s="41">
        <v>47.37447</v>
      </c>
      <c r="AH120" s="42">
        <v>8.5E17</v>
      </c>
      <c r="AI120" s="41">
        <v>-0.0408</v>
      </c>
      <c r="AJ120" s="47" t="s">
        <v>6233</v>
      </c>
      <c r="AK120" s="44" t="s">
        <v>397</v>
      </c>
      <c r="AL120" s="41">
        <v>11272.0</v>
      </c>
      <c r="AM120" s="40" t="s">
        <v>1382</v>
      </c>
      <c r="AN120" s="40" t="s">
        <v>1383</v>
      </c>
      <c r="AO120" s="40" t="s">
        <v>5643</v>
      </c>
      <c r="AP120" s="40" t="s">
        <v>6234</v>
      </c>
      <c r="AQ120" s="40" t="s">
        <v>6235</v>
      </c>
      <c r="AR120" s="47" t="s">
        <v>6236</v>
      </c>
      <c r="AS120" s="42">
        <v>1.01E59</v>
      </c>
      <c r="AT120" s="42"/>
      <c r="AU120" s="42"/>
      <c r="AV120" s="42"/>
      <c r="AW120" s="42"/>
      <c r="AX120" s="42"/>
      <c r="AY120" s="42"/>
      <c r="AZ120" s="42"/>
      <c r="BA120" s="42"/>
      <c r="BB120" s="42"/>
      <c r="BC120" s="42"/>
      <c r="BD120" s="42"/>
      <c r="BE120" s="42"/>
      <c r="BF120" s="42"/>
      <c r="BG120" s="42"/>
      <c r="BH120" s="42"/>
      <c r="BI120" s="42"/>
      <c r="BJ120" s="42"/>
      <c r="BK120" s="42"/>
      <c r="BL120" s="42"/>
      <c r="BM120" s="42"/>
    </row>
    <row r="121">
      <c r="A121" s="41">
        <v>0.0</v>
      </c>
      <c r="B121" s="42">
        <v>1.67E9</v>
      </c>
      <c r="C121" s="42">
        <v>373778.0</v>
      </c>
      <c r="D121" s="40" t="s">
        <v>1096</v>
      </c>
      <c r="E121" s="41" t="str">
        <f>IFERROR(__xludf.DUMMYFUNCTION("split(split(D121,""Instance_"", FALSE),"".mat"",FALSE)"),"60_3")</f>
        <v>60_3</v>
      </c>
      <c r="F121" s="41">
        <v>60.0</v>
      </c>
      <c r="G121" s="41">
        <v>15.0</v>
      </c>
      <c r="H121" s="41">
        <v>30.0</v>
      </c>
      <c r="I121" s="41">
        <v>-1.40011</v>
      </c>
      <c r="J121" s="41">
        <v>20000.0</v>
      </c>
      <c r="K121" s="41">
        <v>10000.0</v>
      </c>
      <c r="L121" s="41">
        <v>3600.0</v>
      </c>
      <c r="M121" s="41">
        <v>1800.0</v>
      </c>
      <c r="N121" s="41">
        <v>30.0</v>
      </c>
      <c r="O121" s="40" t="s">
        <v>207</v>
      </c>
      <c r="P121" s="40" t="s">
        <v>208</v>
      </c>
      <c r="Q121" s="40" t="s">
        <v>209</v>
      </c>
      <c r="R121" s="40" t="s">
        <v>210</v>
      </c>
      <c r="S121" s="40" t="b">
        <v>0</v>
      </c>
      <c r="T121" s="40" t="s">
        <v>211</v>
      </c>
      <c r="U121" s="40" t="s">
        <v>212</v>
      </c>
      <c r="V121" s="41">
        <v>0.1</v>
      </c>
      <c r="W121" s="41">
        <v>0.9</v>
      </c>
      <c r="X121" s="41">
        <v>0.3</v>
      </c>
      <c r="Y121" s="41">
        <v>0.4</v>
      </c>
      <c r="Z121" s="40" t="b">
        <v>0</v>
      </c>
      <c r="AA121" s="40" t="b">
        <v>1</v>
      </c>
      <c r="AB121" s="40" t="b">
        <v>0</v>
      </c>
      <c r="AC121" s="40" t="b">
        <v>0</v>
      </c>
      <c r="AD121" s="41" t="s">
        <v>1111</v>
      </c>
      <c r="AE121" s="41" t="s">
        <v>1112</v>
      </c>
      <c r="AF121" s="41">
        <v>-1.457093155</v>
      </c>
      <c r="AG121" s="41">
        <v>56.81821</v>
      </c>
      <c r="AH121" s="42">
        <v>7.47E17</v>
      </c>
      <c r="AI121" s="41">
        <v>-0.0407</v>
      </c>
      <c r="AJ121" s="47" t="s">
        <v>6237</v>
      </c>
      <c r="AK121" s="44" t="s">
        <v>397</v>
      </c>
      <c r="AL121" s="41">
        <v>13477.0</v>
      </c>
      <c r="AM121" s="45" t="s">
        <v>1382</v>
      </c>
      <c r="AN121" s="40" t="s">
        <v>1383</v>
      </c>
      <c r="AO121" s="40" t="s">
        <v>5643</v>
      </c>
      <c r="AP121" s="40" t="s">
        <v>6238</v>
      </c>
      <c r="AQ121" s="40" t="s">
        <v>6239</v>
      </c>
      <c r="AR121" s="47" t="s">
        <v>6240</v>
      </c>
      <c r="AS121" s="42">
        <v>1.01E59</v>
      </c>
      <c r="AT121" s="42"/>
      <c r="AU121" s="42"/>
      <c r="AV121" s="42"/>
      <c r="AW121" s="42"/>
      <c r="AX121" s="42"/>
      <c r="AY121" s="42"/>
      <c r="AZ121" s="42"/>
      <c r="BA121" s="42"/>
      <c r="BB121" s="42"/>
      <c r="BC121" s="42"/>
      <c r="BD121" s="42"/>
      <c r="BE121" s="42"/>
      <c r="BF121" s="42"/>
      <c r="BG121" s="42"/>
      <c r="BH121" s="42"/>
      <c r="BI121" s="42"/>
      <c r="BJ121" s="42"/>
      <c r="BK121" s="42"/>
      <c r="BL121" s="42"/>
      <c r="BM121" s="42"/>
    </row>
    <row r="122">
      <c r="A122" s="41">
        <v>0.0</v>
      </c>
      <c r="B122" s="42">
        <v>1.67E9</v>
      </c>
      <c r="C122" s="42">
        <v>97734.0</v>
      </c>
      <c r="D122" s="40" t="s">
        <v>1075</v>
      </c>
      <c r="E122" s="41" t="str">
        <f>IFERROR(__xludf.DUMMYFUNCTION("split(split(D122,""Instance_"", FALSE),"".mat"",FALSE)"),"60_2")</f>
        <v>60_2</v>
      </c>
      <c r="F122" s="41">
        <v>60.0</v>
      </c>
      <c r="G122" s="41">
        <v>15.0</v>
      </c>
      <c r="H122" s="41">
        <v>30.0</v>
      </c>
      <c r="I122" s="41">
        <v>-2.33482</v>
      </c>
      <c r="J122" s="41">
        <v>20000.0</v>
      </c>
      <c r="K122" s="41">
        <v>10000.0</v>
      </c>
      <c r="L122" s="41">
        <v>3600.0</v>
      </c>
      <c r="M122" s="41">
        <v>1800.0</v>
      </c>
      <c r="N122" s="41">
        <v>30.0</v>
      </c>
      <c r="O122" s="40" t="s">
        <v>207</v>
      </c>
      <c r="P122" s="40" t="s">
        <v>208</v>
      </c>
      <c r="Q122" s="40" t="s">
        <v>209</v>
      </c>
      <c r="R122" s="40" t="s">
        <v>210</v>
      </c>
      <c r="S122" s="40" t="b">
        <v>0</v>
      </c>
      <c r="T122" s="40" t="s">
        <v>211</v>
      </c>
      <c r="U122" s="40" t="s">
        <v>212</v>
      </c>
      <c r="V122" s="41">
        <v>0.1</v>
      </c>
      <c r="W122" s="41">
        <v>0.9</v>
      </c>
      <c r="X122" s="41">
        <v>0.3</v>
      </c>
      <c r="Y122" s="41">
        <v>0.4</v>
      </c>
      <c r="Z122" s="40" t="b">
        <v>0</v>
      </c>
      <c r="AA122" s="40" t="b">
        <v>1</v>
      </c>
      <c r="AB122" s="40" t="b">
        <v>0</v>
      </c>
      <c r="AC122" s="40" t="b">
        <v>0</v>
      </c>
      <c r="AD122" s="41" t="s">
        <v>1092</v>
      </c>
      <c r="AE122" s="41" t="s">
        <v>1093</v>
      </c>
      <c r="AF122" s="41">
        <v>-2.428464137</v>
      </c>
      <c r="AG122" s="41">
        <v>50.50092</v>
      </c>
      <c r="AH122" s="42">
        <v>6.85E17</v>
      </c>
      <c r="AI122" s="41">
        <v>-0.04011</v>
      </c>
      <c r="AJ122" s="47" t="s">
        <v>6241</v>
      </c>
      <c r="AK122" s="44" t="s">
        <v>397</v>
      </c>
      <c r="AL122" s="41">
        <v>11885.0</v>
      </c>
      <c r="AM122" s="45" t="s">
        <v>1382</v>
      </c>
      <c r="AN122" s="40" t="s">
        <v>1383</v>
      </c>
      <c r="AO122" s="40" t="s">
        <v>5643</v>
      </c>
      <c r="AP122" s="40" t="s">
        <v>6242</v>
      </c>
      <c r="AQ122" s="40" t="s">
        <v>6243</v>
      </c>
      <c r="AR122" s="47" t="s">
        <v>6244</v>
      </c>
      <c r="AS122" s="42">
        <v>1.0E59</v>
      </c>
      <c r="AT122" s="42"/>
      <c r="AU122" s="42"/>
      <c r="AV122" s="42"/>
      <c r="AW122" s="42"/>
      <c r="AX122" s="42"/>
      <c r="AY122" s="42"/>
      <c r="AZ122" s="42"/>
      <c r="BA122" s="42"/>
      <c r="BB122" s="42"/>
      <c r="BC122" s="42"/>
      <c r="BD122" s="42"/>
      <c r="BE122" s="42"/>
      <c r="BF122" s="42"/>
      <c r="BG122" s="42"/>
      <c r="BH122" s="42"/>
      <c r="BI122" s="42"/>
      <c r="BJ122" s="42"/>
      <c r="BK122" s="42"/>
      <c r="BL122" s="42"/>
      <c r="BM122" s="42"/>
    </row>
    <row r="123">
      <c r="A123" s="41">
        <v>0.0</v>
      </c>
      <c r="B123" s="42">
        <v>1.67E9</v>
      </c>
      <c r="C123" s="42">
        <v>421916.0</v>
      </c>
      <c r="D123" s="40" t="s">
        <v>1075</v>
      </c>
      <c r="E123" s="41" t="str">
        <f>IFERROR(__xludf.DUMMYFUNCTION("split(split(D123,""Instance_"", FALSE),"".mat"",FALSE)"),"60_2")</f>
        <v>60_2</v>
      </c>
      <c r="F123" s="41">
        <v>60.0</v>
      </c>
      <c r="G123" s="41">
        <v>15.0</v>
      </c>
      <c r="H123" s="41">
        <v>30.0</v>
      </c>
      <c r="I123" s="41">
        <v>-2.33482</v>
      </c>
      <c r="J123" s="41">
        <v>20000.0</v>
      </c>
      <c r="K123" s="41">
        <v>10000.0</v>
      </c>
      <c r="L123" s="41">
        <v>3600.0</v>
      </c>
      <c r="M123" s="41">
        <v>1800.0</v>
      </c>
      <c r="N123" s="41">
        <v>30.0</v>
      </c>
      <c r="O123" s="40" t="s">
        <v>207</v>
      </c>
      <c r="P123" s="40" t="s">
        <v>208</v>
      </c>
      <c r="Q123" s="40" t="s">
        <v>209</v>
      </c>
      <c r="R123" s="40" t="s">
        <v>210</v>
      </c>
      <c r="S123" s="40" t="b">
        <v>0</v>
      </c>
      <c r="T123" s="40" t="s">
        <v>211</v>
      </c>
      <c r="U123" s="40" t="s">
        <v>212</v>
      </c>
      <c r="V123" s="41">
        <v>0.1</v>
      </c>
      <c r="W123" s="41">
        <v>0.9</v>
      </c>
      <c r="X123" s="41">
        <v>0.3</v>
      </c>
      <c r="Y123" s="41">
        <v>0.4</v>
      </c>
      <c r="Z123" s="40" t="b">
        <v>0</v>
      </c>
      <c r="AA123" s="40" t="b">
        <v>1</v>
      </c>
      <c r="AB123" s="40" t="b">
        <v>0</v>
      </c>
      <c r="AC123" s="40" t="b">
        <v>0</v>
      </c>
      <c r="AD123" s="41" t="s">
        <v>1078</v>
      </c>
      <c r="AE123" s="41" t="s">
        <v>1079</v>
      </c>
      <c r="AF123" s="41">
        <v>-2.426468089</v>
      </c>
      <c r="AG123" s="41">
        <v>46.38365</v>
      </c>
      <c r="AH123" s="42">
        <v>1.03E18</v>
      </c>
      <c r="AI123" s="41">
        <v>-0.03925</v>
      </c>
      <c r="AJ123" s="47" t="s">
        <v>6245</v>
      </c>
      <c r="AK123" s="44" t="s">
        <v>397</v>
      </c>
      <c r="AL123" s="41">
        <v>11177.0</v>
      </c>
      <c r="AM123" s="45" t="s">
        <v>1382</v>
      </c>
      <c r="AN123" s="40" t="s">
        <v>1383</v>
      </c>
      <c r="AO123" s="40" t="s">
        <v>5643</v>
      </c>
      <c r="AP123" s="40" t="s">
        <v>6246</v>
      </c>
      <c r="AQ123" s="40" t="s">
        <v>6247</v>
      </c>
      <c r="AR123" s="47" t="s">
        <v>6248</v>
      </c>
      <c r="AS123" s="42">
        <v>1.11E59</v>
      </c>
      <c r="AT123" s="42"/>
      <c r="AU123" s="42"/>
      <c r="AV123" s="42"/>
      <c r="AW123" s="42"/>
      <c r="AX123" s="42"/>
      <c r="AY123" s="42"/>
      <c r="AZ123" s="42"/>
      <c r="BA123" s="42"/>
      <c r="BB123" s="42"/>
      <c r="BC123" s="42"/>
      <c r="BD123" s="42"/>
      <c r="BE123" s="42"/>
      <c r="BF123" s="42"/>
      <c r="BG123" s="42"/>
      <c r="BH123" s="42"/>
      <c r="BI123" s="42"/>
      <c r="BJ123" s="42"/>
      <c r="BK123" s="42"/>
      <c r="BL123" s="42"/>
      <c r="BM123" s="42"/>
    </row>
    <row r="124">
      <c r="A124" s="41">
        <v>0.0</v>
      </c>
      <c r="B124" s="42">
        <v>1.67E9</v>
      </c>
      <c r="C124" s="42">
        <v>724415.0</v>
      </c>
      <c r="D124" s="40" t="s">
        <v>1013</v>
      </c>
      <c r="E124" s="41" t="str">
        <f>IFERROR(__xludf.DUMMYFUNCTION("split(split(D124,""Instance_"", FALSE),"".mat"",FALSE)"),"40_2")</f>
        <v>40_2</v>
      </c>
      <c r="F124" s="41">
        <v>40.0</v>
      </c>
      <c r="G124" s="41">
        <v>10.0</v>
      </c>
      <c r="H124" s="41">
        <v>20.0</v>
      </c>
      <c r="I124" s="41">
        <v>-0.70131</v>
      </c>
      <c r="J124" s="41">
        <v>20000.0</v>
      </c>
      <c r="K124" s="41">
        <v>10000.0</v>
      </c>
      <c r="L124" s="41">
        <v>3600.0</v>
      </c>
      <c r="M124" s="41">
        <v>1800.0</v>
      </c>
      <c r="N124" s="41">
        <v>30.0</v>
      </c>
      <c r="O124" s="40" t="s">
        <v>207</v>
      </c>
      <c r="P124" s="40" t="s">
        <v>208</v>
      </c>
      <c r="Q124" s="40" t="s">
        <v>209</v>
      </c>
      <c r="R124" s="40" t="s">
        <v>210</v>
      </c>
      <c r="S124" s="40" t="b">
        <v>0</v>
      </c>
      <c r="T124" s="40" t="s">
        <v>211</v>
      </c>
      <c r="U124" s="40" t="s">
        <v>212</v>
      </c>
      <c r="V124" s="41">
        <v>0.1</v>
      </c>
      <c r="W124" s="41">
        <v>0.9</v>
      </c>
      <c r="X124" s="41">
        <v>0.3</v>
      </c>
      <c r="Y124" s="41">
        <v>0.4</v>
      </c>
      <c r="Z124" s="40" t="b">
        <v>0</v>
      </c>
      <c r="AA124" s="40" t="b">
        <v>1</v>
      </c>
      <c r="AB124" s="40" t="b">
        <v>0</v>
      </c>
      <c r="AC124" s="40" t="b">
        <v>0</v>
      </c>
      <c r="AD124" s="41" t="s">
        <v>1026</v>
      </c>
      <c r="AE124" s="41" t="s">
        <v>1027</v>
      </c>
      <c r="AF124" s="41">
        <v>-0.728471717</v>
      </c>
      <c r="AG124" s="41">
        <v>33.13524</v>
      </c>
      <c r="AH124" s="42">
        <v>3.31E10</v>
      </c>
      <c r="AI124" s="41">
        <v>-0.03872</v>
      </c>
      <c r="AJ124" s="47" t="s">
        <v>6249</v>
      </c>
      <c r="AK124" s="44" t="s">
        <v>397</v>
      </c>
      <c r="AL124" s="41">
        <v>10591.0</v>
      </c>
      <c r="AM124" s="40" t="s">
        <v>1382</v>
      </c>
      <c r="AN124" s="40" t="s">
        <v>1383</v>
      </c>
      <c r="AO124" s="40" t="s">
        <v>5643</v>
      </c>
      <c r="AP124" s="40" t="s">
        <v>6250</v>
      </c>
      <c r="AQ124" s="40" t="s">
        <v>6251</v>
      </c>
      <c r="AR124" s="47" t="s">
        <v>6252</v>
      </c>
      <c r="AS124" s="42">
        <v>1.11E34</v>
      </c>
      <c r="AT124" s="42"/>
      <c r="AU124" s="42"/>
      <c r="AV124" s="42"/>
      <c r="AW124" s="42"/>
      <c r="AX124" s="42"/>
      <c r="AY124" s="42"/>
      <c r="AZ124" s="42"/>
      <c r="BA124" s="42"/>
      <c r="BB124" s="42"/>
      <c r="BC124" s="42"/>
      <c r="BD124" s="42"/>
      <c r="BE124" s="42"/>
      <c r="BF124" s="42"/>
      <c r="BG124" s="42"/>
      <c r="BH124" s="42"/>
      <c r="BI124" s="42"/>
      <c r="BJ124" s="42"/>
      <c r="BK124" s="42"/>
      <c r="BL124" s="42"/>
      <c r="BM124" s="42"/>
    </row>
    <row r="125">
      <c r="A125" s="41">
        <v>0.0</v>
      </c>
      <c r="B125" s="42">
        <v>1.67E9</v>
      </c>
      <c r="C125" s="42">
        <v>291329.0</v>
      </c>
      <c r="D125" s="40" t="s">
        <v>1013</v>
      </c>
      <c r="E125" s="41" t="str">
        <f>IFERROR(__xludf.DUMMYFUNCTION("split(split(D125,""Instance_"", FALSE),"".mat"",FALSE)"),"40_2")</f>
        <v>40_2</v>
      </c>
      <c r="F125" s="41">
        <v>40.0</v>
      </c>
      <c r="G125" s="41">
        <v>10.0</v>
      </c>
      <c r="H125" s="41">
        <v>20.0</v>
      </c>
      <c r="I125" s="41">
        <v>-0.70131</v>
      </c>
      <c r="J125" s="41">
        <v>20000.0</v>
      </c>
      <c r="K125" s="41">
        <v>10000.0</v>
      </c>
      <c r="L125" s="41">
        <v>3600.0</v>
      </c>
      <c r="M125" s="41">
        <v>1800.0</v>
      </c>
      <c r="N125" s="41">
        <v>30.0</v>
      </c>
      <c r="O125" s="40" t="s">
        <v>207</v>
      </c>
      <c r="P125" s="40" t="s">
        <v>208</v>
      </c>
      <c r="Q125" s="40" t="s">
        <v>209</v>
      </c>
      <c r="R125" s="40" t="s">
        <v>210</v>
      </c>
      <c r="S125" s="40" t="b">
        <v>0</v>
      </c>
      <c r="T125" s="40" t="s">
        <v>211</v>
      </c>
      <c r="U125" s="40" t="s">
        <v>212</v>
      </c>
      <c r="V125" s="41">
        <v>0.1</v>
      </c>
      <c r="W125" s="41">
        <v>0.9</v>
      </c>
      <c r="X125" s="41">
        <v>0.3</v>
      </c>
      <c r="Y125" s="41">
        <v>0.4</v>
      </c>
      <c r="Z125" s="40" t="b">
        <v>0</v>
      </c>
      <c r="AA125" s="40" t="b">
        <v>1</v>
      </c>
      <c r="AB125" s="40" t="b">
        <v>0</v>
      </c>
      <c r="AC125" s="40" t="b">
        <v>0</v>
      </c>
      <c r="AD125" s="41" t="s">
        <v>1030</v>
      </c>
      <c r="AE125" s="41" t="s">
        <v>1031</v>
      </c>
      <c r="AF125" s="41">
        <v>-0.728471717</v>
      </c>
      <c r="AG125" s="41">
        <v>35.79206</v>
      </c>
      <c r="AH125" s="42">
        <v>3.31E10</v>
      </c>
      <c r="AI125" s="41">
        <v>-0.03872</v>
      </c>
      <c r="AJ125" s="47" t="s">
        <v>6249</v>
      </c>
      <c r="AK125" s="44" t="s">
        <v>397</v>
      </c>
      <c r="AL125" s="41">
        <v>11319.0</v>
      </c>
      <c r="AM125" s="40" t="s">
        <v>1382</v>
      </c>
      <c r="AN125" s="40" t="s">
        <v>1383</v>
      </c>
      <c r="AO125" s="40" t="s">
        <v>5643</v>
      </c>
      <c r="AP125" s="40" t="s">
        <v>6253</v>
      </c>
      <c r="AQ125" s="40" t="s">
        <v>6254</v>
      </c>
      <c r="AR125" s="47" t="s">
        <v>6255</v>
      </c>
      <c r="AS125" s="42">
        <v>1.11E34</v>
      </c>
      <c r="AT125" s="42"/>
      <c r="AU125" s="42"/>
      <c r="AV125" s="42"/>
      <c r="AW125" s="42"/>
      <c r="AX125" s="42"/>
      <c r="AY125" s="42"/>
      <c r="AZ125" s="42"/>
      <c r="BA125" s="42"/>
      <c r="BB125" s="42"/>
      <c r="BC125" s="42"/>
      <c r="BD125" s="42"/>
      <c r="BE125" s="42"/>
      <c r="BF125" s="42"/>
      <c r="BG125" s="42"/>
      <c r="BH125" s="42"/>
      <c r="BI125" s="42"/>
      <c r="BJ125" s="42"/>
      <c r="BK125" s="42"/>
      <c r="BL125" s="42"/>
      <c r="BM125" s="42"/>
    </row>
    <row r="126">
      <c r="A126" s="41">
        <v>0.0</v>
      </c>
      <c r="B126" s="42">
        <v>1.67E9</v>
      </c>
      <c r="C126" s="42">
        <v>422018.0</v>
      </c>
      <c r="D126" s="40" t="s">
        <v>1159</v>
      </c>
      <c r="E126" s="41" t="str">
        <f>IFERROR(__xludf.DUMMYFUNCTION("split(split(D126,""Instance_"", FALSE),"".mat"",FALSE)"),"80_3")</f>
        <v>80_3</v>
      </c>
      <c r="F126" s="41">
        <v>80.0</v>
      </c>
      <c r="G126" s="41">
        <v>20.0</v>
      </c>
      <c r="H126" s="41">
        <v>40.0</v>
      </c>
      <c r="I126" s="41">
        <v>-2.48738</v>
      </c>
      <c r="J126" s="41">
        <v>20000.0</v>
      </c>
      <c r="K126" s="41">
        <v>10000.0</v>
      </c>
      <c r="L126" s="41">
        <v>3600.0</v>
      </c>
      <c r="M126" s="41">
        <v>1800.0</v>
      </c>
      <c r="N126" s="41">
        <v>30.0</v>
      </c>
      <c r="O126" s="40" t="s">
        <v>207</v>
      </c>
      <c r="P126" s="40" t="s">
        <v>208</v>
      </c>
      <c r="Q126" s="40" t="s">
        <v>209</v>
      </c>
      <c r="R126" s="40" t="s">
        <v>210</v>
      </c>
      <c r="S126" s="40" t="b">
        <v>0</v>
      </c>
      <c r="T126" s="40" t="s">
        <v>211</v>
      </c>
      <c r="U126" s="40" t="s">
        <v>212</v>
      </c>
      <c r="V126" s="41">
        <v>0.1</v>
      </c>
      <c r="W126" s="41">
        <v>0.9</v>
      </c>
      <c r="X126" s="41">
        <v>0.3</v>
      </c>
      <c r="Y126" s="41">
        <v>0.4</v>
      </c>
      <c r="Z126" s="40" t="b">
        <v>0</v>
      </c>
      <c r="AA126" s="40" t="b">
        <v>1</v>
      </c>
      <c r="AB126" s="40" t="b">
        <v>0</v>
      </c>
      <c r="AC126" s="40" t="b">
        <v>0</v>
      </c>
      <c r="AD126" s="41" t="s">
        <v>1164</v>
      </c>
      <c r="AE126" s="41" t="s">
        <v>1165</v>
      </c>
      <c r="AF126" s="41">
        <v>-2.583519454</v>
      </c>
      <c r="AG126" s="41">
        <v>102.7706</v>
      </c>
      <c r="AH126" s="42">
        <v>3.51E23</v>
      </c>
      <c r="AI126" s="41">
        <v>-0.03865</v>
      </c>
      <c r="AJ126" s="47" t="s">
        <v>6256</v>
      </c>
      <c r="AK126" s="44" t="s">
        <v>397</v>
      </c>
      <c r="AL126" s="41">
        <v>20000.0</v>
      </c>
      <c r="AM126" s="40" t="s">
        <v>216</v>
      </c>
      <c r="AN126" s="40" t="s">
        <v>1383</v>
      </c>
      <c r="AO126" s="40" t="s">
        <v>5643</v>
      </c>
      <c r="AP126" s="40" t="s">
        <v>6257</v>
      </c>
      <c r="AQ126" s="40" t="s">
        <v>6258</v>
      </c>
      <c r="AR126" s="47" t="s">
        <v>6259</v>
      </c>
      <c r="AS126" s="42">
        <v>1.0E78</v>
      </c>
      <c r="AT126" s="42"/>
      <c r="AU126" s="42"/>
      <c r="AV126" s="42"/>
      <c r="AW126" s="42"/>
      <c r="AX126" s="42"/>
      <c r="AY126" s="42"/>
      <c r="AZ126" s="42"/>
      <c r="BA126" s="42"/>
      <c r="BB126" s="42"/>
      <c r="BC126" s="42"/>
      <c r="BD126" s="42"/>
      <c r="BE126" s="42"/>
      <c r="BF126" s="42"/>
      <c r="BG126" s="42"/>
      <c r="BH126" s="42"/>
      <c r="BI126" s="42"/>
      <c r="BJ126" s="42"/>
      <c r="BK126" s="42"/>
      <c r="BL126" s="42"/>
      <c r="BM126" s="42"/>
    </row>
    <row r="127">
      <c r="A127" s="41">
        <v>0.0</v>
      </c>
      <c r="B127" s="42">
        <v>1.67E9</v>
      </c>
      <c r="C127" s="42">
        <v>235863.0</v>
      </c>
      <c r="D127" s="40" t="s">
        <v>743</v>
      </c>
      <c r="E127" s="41" t="str">
        <f>IFERROR(__xludf.DUMMYFUNCTION("split(split(D127,""Instance_"", FALSE),"".mat"",FALSE)"),"180_1")</f>
        <v>180_1</v>
      </c>
      <c r="F127" s="41">
        <v>180.0</v>
      </c>
      <c r="G127" s="41">
        <v>45.0</v>
      </c>
      <c r="H127" s="41">
        <v>90.0</v>
      </c>
      <c r="I127" s="41">
        <v>-2.05712</v>
      </c>
      <c r="J127" s="41">
        <v>20000.0</v>
      </c>
      <c r="K127" s="41">
        <v>10000.0</v>
      </c>
      <c r="L127" s="41">
        <v>3600.0</v>
      </c>
      <c r="M127" s="41">
        <v>1800.0</v>
      </c>
      <c r="N127" s="41">
        <v>30.0</v>
      </c>
      <c r="O127" s="40" t="s">
        <v>207</v>
      </c>
      <c r="P127" s="40" t="s">
        <v>208</v>
      </c>
      <c r="Q127" s="40" t="s">
        <v>209</v>
      </c>
      <c r="R127" s="40" t="s">
        <v>210</v>
      </c>
      <c r="S127" s="40" t="b">
        <v>0</v>
      </c>
      <c r="T127" s="40" t="s">
        <v>211</v>
      </c>
      <c r="U127" s="40" t="s">
        <v>212</v>
      </c>
      <c r="V127" s="41">
        <v>0.1</v>
      </c>
      <c r="W127" s="41">
        <v>0.9</v>
      </c>
      <c r="X127" s="41">
        <v>0.3</v>
      </c>
      <c r="Y127" s="41">
        <v>0.4</v>
      </c>
      <c r="Z127" s="40" t="b">
        <v>0</v>
      </c>
      <c r="AA127" s="40" t="b">
        <v>1</v>
      </c>
      <c r="AB127" s="40" t="b">
        <v>0</v>
      </c>
      <c r="AC127" s="40" t="b">
        <v>0</v>
      </c>
      <c r="AD127" s="41" t="s">
        <v>753</v>
      </c>
      <c r="AE127" s="41" t="s">
        <v>754</v>
      </c>
      <c r="AF127" s="41">
        <v>-2.134193563</v>
      </c>
      <c r="AG127" s="41">
        <v>315.2327</v>
      </c>
      <c r="AH127" s="42">
        <v>7.64E53</v>
      </c>
      <c r="AI127" s="41">
        <v>-0.03747</v>
      </c>
      <c r="AJ127" s="47" t="s">
        <v>6260</v>
      </c>
      <c r="AK127" s="40" t="s">
        <v>6261</v>
      </c>
      <c r="AL127" s="41">
        <v>20000.0</v>
      </c>
      <c r="AM127" s="40" t="s">
        <v>216</v>
      </c>
      <c r="AN127" s="40" t="s">
        <v>1383</v>
      </c>
      <c r="AO127" s="40" t="s">
        <v>5627</v>
      </c>
      <c r="AP127" s="40" t="s">
        <v>6262</v>
      </c>
      <c r="AQ127" s="40" t="s">
        <v>6263</v>
      </c>
      <c r="AR127" s="47" t="s">
        <v>6264</v>
      </c>
      <c r="AS127" s="42">
        <v>1.1E178</v>
      </c>
      <c r="AT127" s="42"/>
      <c r="AU127" s="42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  <c r="BG127" s="42"/>
      <c r="BH127" s="42"/>
      <c r="BI127" s="42"/>
      <c r="BJ127" s="42"/>
      <c r="BK127" s="42"/>
      <c r="BL127" s="42"/>
      <c r="BM127" s="42"/>
    </row>
    <row r="128">
      <c r="A128" s="41">
        <v>0.0</v>
      </c>
      <c r="B128" s="42">
        <v>1.67E9</v>
      </c>
      <c r="C128" s="42">
        <v>511640.0</v>
      </c>
      <c r="D128" s="40" t="s">
        <v>1096</v>
      </c>
      <c r="E128" s="41" t="str">
        <f>IFERROR(__xludf.DUMMYFUNCTION("split(split(D128,""Instance_"", FALSE),"".mat"",FALSE)"),"60_3")</f>
        <v>60_3</v>
      </c>
      <c r="F128" s="41">
        <v>60.0</v>
      </c>
      <c r="G128" s="41">
        <v>15.0</v>
      </c>
      <c r="H128" s="41">
        <v>30.0</v>
      </c>
      <c r="I128" s="41">
        <v>-1.40011</v>
      </c>
      <c r="J128" s="41">
        <v>20000.0</v>
      </c>
      <c r="K128" s="41">
        <v>10000.0</v>
      </c>
      <c r="L128" s="41">
        <v>3600.0</v>
      </c>
      <c r="M128" s="41">
        <v>1800.0</v>
      </c>
      <c r="N128" s="41">
        <v>30.0</v>
      </c>
      <c r="O128" s="40" t="s">
        <v>207</v>
      </c>
      <c r="P128" s="40" t="s">
        <v>208</v>
      </c>
      <c r="Q128" s="40" t="s">
        <v>209</v>
      </c>
      <c r="R128" s="40" t="s">
        <v>210</v>
      </c>
      <c r="S128" s="40" t="b">
        <v>0</v>
      </c>
      <c r="T128" s="40" t="s">
        <v>211</v>
      </c>
      <c r="U128" s="40" t="s">
        <v>212</v>
      </c>
      <c r="V128" s="41">
        <v>0.1</v>
      </c>
      <c r="W128" s="41">
        <v>0.9</v>
      </c>
      <c r="X128" s="41">
        <v>0.3</v>
      </c>
      <c r="Y128" s="41">
        <v>0.4</v>
      </c>
      <c r="Z128" s="40" t="b">
        <v>0</v>
      </c>
      <c r="AA128" s="40" t="b">
        <v>1</v>
      </c>
      <c r="AB128" s="40" t="b">
        <v>0</v>
      </c>
      <c r="AC128" s="40" t="b">
        <v>0</v>
      </c>
      <c r="AD128" s="41" t="s">
        <v>1103</v>
      </c>
      <c r="AE128" s="41" t="s">
        <v>1104</v>
      </c>
      <c r="AF128" s="41">
        <v>-1.451215412</v>
      </c>
      <c r="AG128" s="41">
        <v>49.17479</v>
      </c>
      <c r="AH128" s="42">
        <v>7.43E17</v>
      </c>
      <c r="AI128" s="41">
        <v>-0.0365</v>
      </c>
      <c r="AJ128" s="47" t="s">
        <v>6265</v>
      </c>
      <c r="AK128" s="44" t="s">
        <v>397</v>
      </c>
      <c r="AL128" s="41">
        <v>12007.0</v>
      </c>
      <c r="AM128" s="40" t="s">
        <v>1382</v>
      </c>
      <c r="AN128" s="40" t="s">
        <v>1383</v>
      </c>
      <c r="AO128" s="40" t="s">
        <v>5643</v>
      </c>
      <c r="AP128" s="40" t="s">
        <v>6266</v>
      </c>
      <c r="AQ128" s="40" t="s">
        <v>6267</v>
      </c>
      <c r="AR128" s="47" t="s">
        <v>6268</v>
      </c>
      <c r="AS128" s="42">
        <v>1.01E59</v>
      </c>
      <c r="AT128" s="42"/>
      <c r="AU128" s="42"/>
      <c r="AV128" s="42"/>
      <c r="AW128" s="42"/>
      <c r="AX128" s="42"/>
      <c r="AY128" s="42"/>
      <c r="AZ128" s="42"/>
      <c r="BA128" s="42"/>
      <c r="BB128" s="42"/>
      <c r="BC128" s="42"/>
      <c r="BD128" s="42"/>
      <c r="BE128" s="42"/>
      <c r="BF128" s="42"/>
      <c r="BG128" s="42"/>
      <c r="BH128" s="42"/>
      <c r="BI128" s="42"/>
      <c r="BJ128" s="42"/>
      <c r="BK128" s="42"/>
      <c r="BL128" s="42"/>
      <c r="BM128" s="42"/>
    </row>
    <row r="129">
      <c r="A129" s="41">
        <v>0.0</v>
      </c>
      <c r="B129" s="42">
        <v>1.67E9</v>
      </c>
      <c r="C129" s="42">
        <v>732202.0</v>
      </c>
      <c r="D129" s="40" t="s">
        <v>849</v>
      </c>
      <c r="E129" s="41" t="str">
        <f>IFERROR(__xludf.DUMMYFUNCTION("split(split(D129,""Instance_"", FALSE),"".mat"",FALSE)"),"200_3")</f>
        <v>200_3</v>
      </c>
      <c r="F129" s="41">
        <v>200.0</v>
      </c>
      <c r="G129" s="41">
        <v>50.0</v>
      </c>
      <c r="H129" s="41">
        <v>100.0</v>
      </c>
      <c r="I129" s="41">
        <v>-1.50375</v>
      </c>
      <c r="J129" s="41">
        <v>20000.0</v>
      </c>
      <c r="K129" s="41">
        <v>10000.0</v>
      </c>
      <c r="L129" s="41">
        <v>3600.0</v>
      </c>
      <c r="M129" s="41">
        <v>1800.0</v>
      </c>
      <c r="N129" s="41">
        <v>30.0</v>
      </c>
      <c r="O129" s="40" t="s">
        <v>207</v>
      </c>
      <c r="P129" s="40" t="s">
        <v>208</v>
      </c>
      <c r="Q129" s="40" t="s">
        <v>209</v>
      </c>
      <c r="R129" s="40" t="s">
        <v>210</v>
      </c>
      <c r="S129" s="40" t="b">
        <v>0</v>
      </c>
      <c r="T129" s="40" t="s">
        <v>211</v>
      </c>
      <c r="U129" s="40" t="s">
        <v>212</v>
      </c>
      <c r="V129" s="41">
        <v>0.1</v>
      </c>
      <c r="W129" s="41">
        <v>0.9</v>
      </c>
      <c r="X129" s="41">
        <v>0.3</v>
      </c>
      <c r="Y129" s="41">
        <v>0.4</v>
      </c>
      <c r="Z129" s="40" t="b">
        <v>0</v>
      </c>
      <c r="AA129" s="40" t="b">
        <v>1</v>
      </c>
      <c r="AB129" s="40" t="b">
        <v>0</v>
      </c>
      <c r="AC129" s="40" t="b">
        <v>0</v>
      </c>
      <c r="AD129" s="41" t="s">
        <v>858</v>
      </c>
      <c r="AE129" s="41" t="s">
        <v>859</v>
      </c>
      <c r="AF129" s="41">
        <v>-1.558316647</v>
      </c>
      <c r="AG129" s="41">
        <v>341.8795</v>
      </c>
      <c r="AH129" s="42">
        <v>5.89E59</v>
      </c>
      <c r="AI129" s="41">
        <v>-0.03629</v>
      </c>
      <c r="AJ129" s="47" t="s">
        <v>6269</v>
      </c>
      <c r="AK129" s="40" t="s">
        <v>6270</v>
      </c>
      <c r="AL129" s="41">
        <v>20000.0</v>
      </c>
      <c r="AM129" s="40" t="s">
        <v>216</v>
      </c>
      <c r="AN129" s="40" t="s">
        <v>1383</v>
      </c>
      <c r="AO129" s="40" t="s">
        <v>5627</v>
      </c>
      <c r="AP129" s="40" t="s">
        <v>6271</v>
      </c>
      <c r="AQ129" s="40" t="s">
        <v>6272</v>
      </c>
      <c r="AR129" s="47" t="s">
        <v>6273</v>
      </c>
      <c r="AS129" s="42">
        <v>1.0E198</v>
      </c>
      <c r="AT129" s="42"/>
      <c r="AU129" s="42"/>
      <c r="AV129" s="42"/>
      <c r="AW129" s="42"/>
      <c r="AX129" s="42"/>
      <c r="AY129" s="42"/>
      <c r="AZ129" s="42"/>
      <c r="BA129" s="42"/>
      <c r="BB129" s="42"/>
      <c r="BC129" s="42"/>
      <c r="BD129" s="42"/>
      <c r="BE129" s="42"/>
      <c r="BF129" s="42"/>
      <c r="BG129" s="42"/>
      <c r="BH129" s="42"/>
      <c r="BI129" s="42"/>
      <c r="BJ129" s="42"/>
      <c r="BK129" s="42"/>
      <c r="BL129" s="42"/>
      <c r="BM129" s="42"/>
    </row>
    <row r="130">
      <c r="A130" s="41">
        <v>0.0</v>
      </c>
      <c r="B130" s="42">
        <v>1.67E9</v>
      </c>
      <c r="C130" s="42">
        <v>973671.0</v>
      </c>
      <c r="D130" s="40" t="s">
        <v>807</v>
      </c>
      <c r="E130" s="41" t="str">
        <f>IFERROR(__xludf.DUMMYFUNCTION("split(split(D130,""Instance_"", FALSE),"".mat"",FALSE)"),"200_1")</f>
        <v>200_1</v>
      </c>
      <c r="F130" s="41">
        <v>200.0</v>
      </c>
      <c r="G130" s="41">
        <v>50.0</v>
      </c>
      <c r="H130" s="41">
        <v>100.0</v>
      </c>
      <c r="I130" s="41">
        <v>-1.7595</v>
      </c>
      <c r="J130" s="41">
        <v>20000.0</v>
      </c>
      <c r="K130" s="41">
        <v>10000.0</v>
      </c>
      <c r="L130" s="41">
        <v>3600.0</v>
      </c>
      <c r="M130" s="41">
        <v>1800.0</v>
      </c>
      <c r="N130" s="41">
        <v>30.0</v>
      </c>
      <c r="O130" s="40" t="s">
        <v>207</v>
      </c>
      <c r="P130" s="40" t="s">
        <v>208</v>
      </c>
      <c r="Q130" s="40" t="s">
        <v>209</v>
      </c>
      <c r="R130" s="40" t="s">
        <v>210</v>
      </c>
      <c r="S130" s="40" t="b">
        <v>0</v>
      </c>
      <c r="T130" s="40" t="s">
        <v>211</v>
      </c>
      <c r="U130" s="40" t="s">
        <v>212</v>
      </c>
      <c r="V130" s="41">
        <v>0.1</v>
      </c>
      <c r="W130" s="41">
        <v>0.9</v>
      </c>
      <c r="X130" s="41">
        <v>0.3</v>
      </c>
      <c r="Y130" s="41">
        <v>0.4</v>
      </c>
      <c r="Z130" s="40" t="b">
        <v>0</v>
      </c>
      <c r="AA130" s="40" t="b">
        <v>1</v>
      </c>
      <c r="AB130" s="40" t="b">
        <v>0</v>
      </c>
      <c r="AC130" s="40" t="b">
        <v>0</v>
      </c>
      <c r="AD130" s="41" t="s">
        <v>823</v>
      </c>
      <c r="AE130" s="41" t="s">
        <v>824</v>
      </c>
      <c r="AF130" s="41">
        <v>-1.822654284</v>
      </c>
      <c r="AG130" s="41">
        <v>369.0223</v>
      </c>
      <c r="AH130" s="42">
        <v>1.43E60</v>
      </c>
      <c r="AI130" s="41">
        <v>-0.03589</v>
      </c>
      <c r="AJ130" s="47" t="s">
        <v>6274</v>
      </c>
      <c r="AK130" s="40" t="s">
        <v>6275</v>
      </c>
      <c r="AL130" s="41">
        <v>20000.0</v>
      </c>
      <c r="AM130" s="40" t="s">
        <v>216</v>
      </c>
      <c r="AN130" s="40" t="s">
        <v>1383</v>
      </c>
      <c r="AO130" s="40" t="s">
        <v>5627</v>
      </c>
      <c r="AP130" s="40" t="s">
        <v>6276</v>
      </c>
      <c r="AQ130" s="40" t="s">
        <v>6277</v>
      </c>
      <c r="AR130" s="47" t="s">
        <v>6278</v>
      </c>
      <c r="AS130" s="42">
        <v>1.1E199</v>
      </c>
      <c r="AT130" s="42"/>
      <c r="AU130" s="42"/>
      <c r="AV130" s="42"/>
      <c r="AW130" s="42"/>
      <c r="AX130" s="42"/>
      <c r="AY130" s="42"/>
      <c r="AZ130" s="42"/>
      <c r="BA130" s="42"/>
      <c r="BB130" s="42"/>
      <c r="BC130" s="42"/>
      <c r="BD130" s="42"/>
      <c r="BE130" s="42"/>
      <c r="BF130" s="42"/>
      <c r="BG130" s="42"/>
      <c r="BH130" s="42"/>
      <c r="BI130" s="42"/>
      <c r="BJ130" s="42"/>
      <c r="BK130" s="42"/>
      <c r="BL130" s="42"/>
      <c r="BM130" s="42"/>
    </row>
    <row r="131">
      <c r="A131" s="41">
        <v>0.0</v>
      </c>
      <c r="B131" s="42">
        <v>1.67E9</v>
      </c>
      <c r="C131" s="42">
        <v>619943.0</v>
      </c>
      <c r="D131" s="40" t="s">
        <v>1138</v>
      </c>
      <c r="E131" s="41" t="str">
        <f>IFERROR(__xludf.DUMMYFUNCTION("split(split(D131,""Instance_"", FALSE),"".mat"",FALSE)"),"80_2")</f>
        <v>80_2</v>
      </c>
      <c r="F131" s="41">
        <v>80.0</v>
      </c>
      <c r="G131" s="41">
        <v>20.0</v>
      </c>
      <c r="H131" s="41">
        <v>40.0</v>
      </c>
      <c r="I131" s="41">
        <v>-2.42626</v>
      </c>
      <c r="J131" s="41">
        <v>20000.0</v>
      </c>
      <c r="K131" s="41">
        <v>10000.0</v>
      </c>
      <c r="L131" s="41">
        <v>3600.0</v>
      </c>
      <c r="M131" s="41">
        <v>1800.0</v>
      </c>
      <c r="N131" s="41">
        <v>30.0</v>
      </c>
      <c r="O131" s="40" t="s">
        <v>207</v>
      </c>
      <c r="P131" s="40" t="s">
        <v>208</v>
      </c>
      <c r="Q131" s="40" t="s">
        <v>209</v>
      </c>
      <c r="R131" s="40" t="s">
        <v>210</v>
      </c>
      <c r="S131" s="40" t="b">
        <v>0</v>
      </c>
      <c r="T131" s="40" t="s">
        <v>211</v>
      </c>
      <c r="U131" s="40" t="s">
        <v>212</v>
      </c>
      <c r="V131" s="41">
        <v>0.1</v>
      </c>
      <c r="W131" s="41">
        <v>0.9</v>
      </c>
      <c r="X131" s="41">
        <v>0.3</v>
      </c>
      <c r="Y131" s="41">
        <v>0.4</v>
      </c>
      <c r="Z131" s="40" t="b">
        <v>0</v>
      </c>
      <c r="AA131" s="40" t="b">
        <v>1</v>
      </c>
      <c r="AB131" s="40" t="b">
        <v>0</v>
      </c>
      <c r="AC131" s="40" t="b">
        <v>0</v>
      </c>
      <c r="AD131" s="41" t="s">
        <v>1139</v>
      </c>
      <c r="AE131" s="41" t="s">
        <v>1140</v>
      </c>
      <c r="AF131" s="41">
        <v>-2.510779518</v>
      </c>
      <c r="AG131" s="41">
        <v>97.41981</v>
      </c>
      <c r="AH131" s="42">
        <v>1.2E24</v>
      </c>
      <c r="AI131" s="41">
        <v>-0.03484</v>
      </c>
      <c r="AJ131" s="47" t="s">
        <v>6279</v>
      </c>
      <c r="AK131" s="44" t="s">
        <v>397</v>
      </c>
      <c r="AL131" s="41">
        <v>18623.0</v>
      </c>
      <c r="AM131" s="40" t="s">
        <v>1382</v>
      </c>
      <c r="AN131" s="40" t="s">
        <v>1383</v>
      </c>
      <c r="AO131" s="40" t="s">
        <v>5643</v>
      </c>
      <c r="AP131" s="40" t="s">
        <v>6280</v>
      </c>
      <c r="AQ131" s="40" t="s">
        <v>6281</v>
      </c>
      <c r="AR131" s="47" t="s">
        <v>6282</v>
      </c>
      <c r="AS131" s="42">
        <v>1.11E79</v>
      </c>
      <c r="AT131" s="42"/>
      <c r="AU131" s="42"/>
      <c r="AV131" s="42"/>
      <c r="AW131" s="42"/>
      <c r="AX131" s="42"/>
      <c r="AY131" s="42"/>
      <c r="AZ131" s="42"/>
      <c r="BA131" s="42"/>
      <c r="BB131" s="42"/>
      <c r="BC131" s="42"/>
      <c r="BD131" s="42"/>
      <c r="BE131" s="42"/>
      <c r="BF131" s="42"/>
      <c r="BG131" s="42"/>
      <c r="BH131" s="42"/>
      <c r="BI131" s="42"/>
      <c r="BJ131" s="42"/>
      <c r="BK131" s="42"/>
      <c r="BL131" s="42"/>
      <c r="BM131" s="42"/>
    </row>
    <row r="132">
      <c r="A132" s="41">
        <v>0.0</v>
      </c>
      <c r="B132" s="42">
        <v>1.67E9</v>
      </c>
      <c r="C132" s="42">
        <v>63056.0</v>
      </c>
      <c r="D132" s="40" t="s">
        <v>1138</v>
      </c>
      <c r="E132" s="41" t="str">
        <f>IFERROR(__xludf.DUMMYFUNCTION("split(split(D132,""Instance_"", FALSE),"".mat"",FALSE)"),"80_2")</f>
        <v>80_2</v>
      </c>
      <c r="F132" s="41">
        <v>80.0</v>
      </c>
      <c r="G132" s="41">
        <v>20.0</v>
      </c>
      <c r="H132" s="41">
        <v>40.0</v>
      </c>
      <c r="I132" s="41">
        <v>-2.42626</v>
      </c>
      <c r="J132" s="41">
        <v>20000.0</v>
      </c>
      <c r="K132" s="41">
        <v>10000.0</v>
      </c>
      <c r="L132" s="41">
        <v>3600.0</v>
      </c>
      <c r="M132" s="41">
        <v>1800.0</v>
      </c>
      <c r="N132" s="41">
        <v>30.0</v>
      </c>
      <c r="O132" s="40" t="s">
        <v>207</v>
      </c>
      <c r="P132" s="40" t="s">
        <v>208</v>
      </c>
      <c r="Q132" s="40" t="s">
        <v>209</v>
      </c>
      <c r="R132" s="40" t="s">
        <v>210</v>
      </c>
      <c r="S132" s="40" t="b">
        <v>0</v>
      </c>
      <c r="T132" s="40" t="s">
        <v>211</v>
      </c>
      <c r="U132" s="40" t="s">
        <v>212</v>
      </c>
      <c r="V132" s="41">
        <v>0.1</v>
      </c>
      <c r="W132" s="41">
        <v>0.9</v>
      </c>
      <c r="X132" s="41">
        <v>0.3</v>
      </c>
      <c r="Y132" s="41">
        <v>0.4</v>
      </c>
      <c r="Z132" s="40" t="b">
        <v>0</v>
      </c>
      <c r="AA132" s="40" t="b">
        <v>1</v>
      </c>
      <c r="AB132" s="40" t="b">
        <v>0</v>
      </c>
      <c r="AC132" s="40" t="b">
        <v>0</v>
      </c>
      <c r="AD132" s="41" t="s">
        <v>1143</v>
      </c>
      <c r="AE132" s="41" t="s">
        <v>1144</v>
      </c>
      <c r="AF132" s="41">
        <v>-2.509507005</v>
      </c>
      <c r="AG132" s="41">
        <v>80.08377</v>
      </c>
      <c r="AH132" s="42">
        <v>1.2E24</v>
      </c>
      <c r="AI132" s="41">
        <v>-0.03431</v>
      </c>
      <c r="AJ132" s="47" t="s">
        <v>6283</v>
      </c>
      <c r="AK132" s="44" t="s">
        <v>397</v>
      </c>
      <c r="AL132" s="41">
        <v>15415.0</v>
      </c>
      <c r="AM132" s="40" t="s">
        <v>1382</v>
      </c>
      <c r="AN132" s="40" t="s">
        <v>1383</v>
      </c>
      <c r="AO132" s="40" t="s">
        <v>5643</v>
      </c>
      <c r="AP132" s="40" t="s">
        <v>6284</v>
      </c>
      <c r="AQ132" s="40" t="s">
        <v>6285</v>
      </c>
      <c r="AR132" s="47" t="s">
        <v>6286</v>
      </c>
      <c r="AS132" s="42">
        <v>1.11E79</v>
      </c>
      <c r="AT132" s="42"/>
      <c r="AU132" s="42"/>
      <c r="AV132" s="42"/>
      <c r="AW132" s="42"/>
      <c r="AX132" s="42"/>
      <c r="AY132" s="42"/>
      <c r="AZ132" s="42"/>
      <c r="BA132" s="42"/>
      <c r="BB132" s="42"/>
      <c r="BC132" s="42"/>
      <c r="BD132" s="42"/>
      <c r="BE132" s="42"/>
      <c r="BF132" s="42"/>
      <c r="BG132" s="42"/>
      <c r="BH132" s="42"/>
      <c r="BI132" s="42"/>
      <c r="BJ132" s="42"/>
      <c r="BK132" s="42"/>
      <c r="BL132" s="42"/>
      <c r="BM132" s="42"/>
    </row>
    <row r="133">
      <c r="A133" s="41">
        <v>0.0</v>
      </c>
      <c r="B133" s="42">
        <v>1.67E9</v>
      </c>
      <c r="C133" s="42">
        <v>435594.0</v>
      </c>
      <c r="D133" s="40" t="s">
        <v>992</v>
      </c>
      <c r="E133" s="41" t="str">
        <f>IFERROR(__xludf.DUMMYFUNCTION("split(split(D133,""Instance_"", FALSE),"".mat"",FALSE)"),"40_1")</f>
        <v>40_1</v>
      </c>
      <c r="F133" s="41">
        <v>40.0</v>
      </c>
      <c r="G133" s="41">
        <v>10.0</v>
      </c>
      <c r="H133" s="41">
        <v>20.0</v>
      </c>
      <c r="I133" s="41">
        <v>-1.55381</v>
      </c>
      <c r="J133" s="41">
        <v>20000.0</v>
      </c>
      <c r="K133" s="41">
        <v>10000.0</v>
      </c>
      <c r="L133" s="41">
        <v>3600.0</v>
      </c>
      <c r="M133" s="41">
        <v>1800.0</v>
      </c>
      <c r="N133" s="41">
        <v>30.0</v>
      </c>
      <c r="O133" s="40" t="s">
        <v>207</v>
      </c>
      <c r="P133" s="40" t="s">
        <v>208</v>
      </c>
      <c r="Q133" s="40" t="s">
        <v>209</v>
      </c>
      <c r="R133" s="40" t="s">
        <v>210</v>
      </c>
      <c r="S133" s="40" t="b">
        <v>0</v>
      </c>
      <c r="T133" s="40" t="s">
        <v>211</v>
      </c>
      <c r="U133" s="40" t="s">
        <v>212</v>
      </c>
      <c r="V133" s="41">
        <v>0.1</v>
      </c>
      <c r="W133" s="41">
        <v>0.9</v>
      </c>
      <c r="X133" s="41">
        <v>0.3</v>
      </c>
      <c r="Y133" s="41">
        <v>0.4</v>
      </c>
      <c r="Z133" s="40" t="b">
        <v>0</v>
      </c>
      <c r="AA133" s="40" t="b">
        <v>1</v>
      </c>
      <c r="AB133" s="40" t="b">
        <v>0</v>
      </c>
      <c r="AC133" s="40" t="b">
        <v>0</v>
      </c>
      <c r="AD133" s="41" t="s">
        <v>1011</v>
      </c>
      <c r="AE133" s="41" t="s">
        <v>1012</v>
      </c>
      <c r="AF133" s="41">
        <v>-1.606876458</v>
      </c>
      <c r="AG133" s="41">
        <v>33.74287</v>
      </c>
      <c r="AH133" s="42">
        <v>2.76E10</v>
      </c>
      <c r="AI133" s="41">
        <v>-0.03415</v>
      </c>
      <c r="AJ133" s="47" t="s">
        <v>6287</v>
      </c>
      <c r="AK133" s="44" t="s">
        <v>397</v>
      </c>
      <c r="AL133" s="41">
        <v>11029.0</v>
      </c>
      <c r="AM133" s="40" t="s">
        <v>1382</v>
      </c>
      <c r="AN133" s="40" t="s">
        <v>1383</v>
      </c>
      <c r="AO133" s="40" t="s">
        <v>5643</v>
      </c>
      <c r="AP133" s="40" t="s">
        <v>6288</v>
      </c>
      <c r="AQ133" s="40" t="s">
        <v>6289</v>
      </c>
      <c r="AR133" s="47" t="s">
        <v>6290</v>
      </c>
      <c r="AS133" s="42">
        <v>1.1E34</v>
      </c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</row>
    <row r="134">
      <c r="A134" s="41">
        <v>0.0</v>
      </c>
      <c r="B134" s="42">
        <v>1.67E9</v>
      </c>
      <c r="C134" s="42">
        <v>386037.0</v>
      </c>
      <c r="D134" s="40" t="s">
        <v>1180</v>
      </c>
      <c r="E134" s="41" t="str">
        <f>IFERROR(__xludf.DUMMYFUNCTION("split(split(D134,""Instance_"", FALSE),"".mat"",FALSE)"),"100_1")</f>
        <v>100_1</v>
      </c>
      <c r="F134" s="41">
        <v>100.0</v>
      </c>
      <c r="G134" s="41">
        <v>25.0</v>
      </c>
      <c r="H134" s="41">
        <v>50.0</v>
      </c>
      <c r="I134" s="41">
        <v>-2.42617</v>
      </c>
      <c r="J134" s="41">
        <v>20000.0</v>
      </c>
      <c r="K134" s="41">
        <v>10000.0</v>
      </c>
      <c r="L134" s="41">
        <v>3600.0</v>
      </c>
      <c r="M134" s="41">
        <v>1800.0</v>
      </c>
      <c r="N134" s="41">
        <v>30.0</v>
      </c>
      <c r="O134" s="40" t="s">
        <v>207</v>
      </c>
      <c r="P134" s="40" t="s">
        <v>208</v>
      </c>
      <c r="Q134" s="40" t="s">
        <v>209</v>
      </c>
      <c r="R134" s="40" t="s">
        <v>210</v>
      </c>
      <c r="S134" s="40" t="b">
        <v>0</v>
      </c>
      <c r="T134" s="40" t="s">
        <v>211</v>
      </c>
      <c r="U134" s="40" t="s">
        <v>212</v>
      </c>
      <c r="V134" s="41">
        <v>0.1</v>
      </c>
      <c r="W134" s="41">
        <v>0.9</v>
      </c>
      <c r="X134" s="41">
        <v>0.3</v>
      </c>
      <c r="Y134" s="41">
        <v>0.4</v>
      </c>
      <c r="Z134" s="40" t="b">
        <v>0</v>
      </c>
      <c r="AA134" s="40" t="b">
        <v>1</v>
      </c>
      <c r="AB134" s="40" t="b">
        <v>0</v>
      </c>
      <c r="AC134" s="40" t="b">
        <v>0</v>
      </c>
      <c r="AD134" s="41" t="s">
        <v>1185</v>
      </c>
      <c r="AE134" s="41" t="s">
        <v>1186</v>
      </c>
      <c r="AF134" s="41">
        <v>-2.505963511</v>
      </c>
      <c r="AG134" s="41">
        <v>127.6386</v>
      </c>
      <c r="AH134" s="42">
        <v>1.06E30</v>
      </c>
      <c r="AI134" s="41">
        <v>-0.03289</v>
      </c>
      <c r="AJ134" s="47" t="s">
        <v>6291</v>
      </c>
      <c r="AK134" s="45">
        <v>1.06438842376713E278</v>
      </c>
      <c r="AL134" s="41">
        <v>20000.0</v>
      </c>
      <c r="AM134" s="40" t="s">
        <v>216</v>
      </c>
      <c r="AN134" s="40" t="s">
        <v>1383</v>
      </c>
      <c r="AO134" s="40" t="s">
        <v>5643</v>
      </c>
      <c r="AP134" s="40" t="s">
        <v>6292</v>
      </c>
      <c r="AQ134" s="40" t="s">
        <v>6293</v>
      </c>
      <c r="AR134" s="47" t="s">
        <v>6294</v>
      </c>
      <c r="AS134" s="42">
        <v>1.1E99</v>
      </c>
      <c r="AT134" s="42"/>
      <c r="AU134" s="42"/>
      <c r="AV134" s="42"/>
      <c r="AW134" s="42"/>
      <c r="AX134" s="42"/>
      <c r="AY134" s="42"/>
      <c r="AZ134" s="42"/>
      <c r="BA134" s="42"/>
      <c r="BB134" s="42"/>
      <c r="BC134" s="42"/>
      <c r="BD134" s="42"/>
      <c r="BE134" s="42"/>
      <c r="BF134" s="42"/>
      <c r="BG134" s="42"/>
      <c r="BH134" s="42"/>
      <c r="BI134" s="42"/>
      <c r="BJ134" s="42"/>
      <c r="BK134" s="42"/>
      <c r="BL134" s="42"/>
      <c r="BM134" s="42"/>
    </row>
    <row r="135">
      <c r="A135" s="41">
        <v>0.0</v>
      </c>
      <c r="B135" s="42">
        <v>1.67E9</v>
      </c>
      <c r="C135" s="42">
        <v>997697.0</v>
      </c>
      <c r="D135" s="40" t="s">
        <v>1263</v>
      </c>
      <c r="E135" s="41" t="str">
        <f>IFERROR(__xludf.DUMMYFUNCTION("split(split(D135,""Instance_"", FALSE),"".mat"",FALSE)"),"140_2")</f>
        <v>140_2</v>
      </c>
      <c r="F135" s="41">
        <v>140.0</v>
      </c>
      <c r="G135" s="41">
        <v>35.0</v>
      </c>
      <c r="H135" s="41">
        <v>70.0</v>
      </c>
      <c r="I135" s="41">
        <v>-3.21771</v>
      </c>
      <c r="J135" s="41">
        <v>20000.0</v>
      </c>
      <c r="K135" s="41">
        <v>10000.0</v>
      </c>
      <c r="L135" s="41">
        <v>3600.0</v>
      </c>
      <c r="M135" s="41">
        <v>1800.0</v>
      </c>
      <c r="N135" s="41">
        <v>30.0</v>
      </c>
      <c r="O135" s="40" t="s">
        <v>207</v>
      </c>
      <c r="P135" s="40" t="s">
        <v>208</v>
      </c>
      <c r="Q135" s="40" t="s">
        <v>209</v>
      </c>
      <c r="R135" s="40" t="s">
        <v>210</v>
      </c>
      <c r="S135" s="40" t="b">
        <v>0</v>
      </c>
      <c r="T135" s="40" t="s">
        <v>211</v>
      </c>
      <c r="U135" s="40" t="s">
        <v>212</v>
      </c>
      <c r="V135" s="41">
        <v>0.1</v>
      </c>
      <c r="W135" s="41">
        <v>0.9</v>
      </c>
      <c r="X135" s="41">
        <v>0.3</v>
      </c>
      <c r="Y135" s="41">
        <v>0.4</v>
      </c>
      <c r="Z135" s="40" t="b">
        <v>0</v>
      </c>
      <c r="AA135" s="40" t="b">
        <v>1</v>
      </c>
      <c r="AB135" s="40" t="b">
        <v>0</v>
      </c>
      <c r="AC135" s="40" t="b">
        <v>0</v>
      </c>
      <c r="AD135" s="41" t="s">
        <v>1274</v>
      </c>
      <c r="AE135" s="41" t="s">
        <v>1275</v>
      </c>
      <c r="AF135" s="41">
        <v>-3.321441997</v>
      </c>
      <c r="AG135" s="41">
        <v>502.2353</v>
      </c>
      <c r="AH135" s="42">
        <v>2.11E41</v>
      </c>
      <c r="AI135" s="41">
        <v>-0.03224</v>
      </c>
      <c r="AJ135" s="47" t="s">
        <v>6295</v>
      </c>
      <c r="AK135" s="40" t="s">
        <v>6296</v>
      </c>
      <c r="AL135" s="41">
        <v>20000.0</v>
      </c>
      <c r="AM135" s="40" t="s">
        <v>216</v>
      </c>
      <c r="AN135" s="40" t="s">
        <v>1383</v>
      </c>
      <c r="AO135" s="40" t="s">
        <v>5643</v>
      </c>
      <c r="AP135" s="40" t="s">
        <v>6297</v>
      </c>
      <c r="AQ135" s="40" t="s">
        <v>6298</v>
      </c>
      <c r="AR135" s="47" t="s">
        <v>6299</v>
      </c>
      <c r="AS135" s="42">
        <v>1.0E137</v>
      </c>
      <c r="AT135" s="42"/>
      <c r="AU135" s="42"/>
      <c r="AV135" s="42"/>
      <c r="AW135" s="42"/>
      <c r="AX135" s="42"/>
      <c r="AY135" s="42"/>
      <c r="AZ135" s="42"/>
      <c r="BA135" s="42"/>
      <c r="BB135" s="42"/>
      <c r="BC135" s="42"/>
      <c r="BD135" s="42"/>
      <c r="BE135" s="42"/>
      <c r="BF135" s="42"/>
      <c r="BG135" s="42"/>
      <c r="BH135" s="42"/>
      <c r="BI135" s="42"/>
      <c r="BJ135" s="42"/>
      <c r="BK135" s="42"/>
      <c r="BL135" s="42"/>
      <c r="BM135" s="42"/>
    </row>
    <row r="136">
      <c r="A136" s="41">
        <v>0.0</v>
      </c>
      <c r="B136" s="42">
        <v>1.67E9</v>
      </c>
      <c r="C136" s="42">
        <v>905055.0</v>
      </c>
      <c r="D136" s="40" t="s">
        <v>1243</v>
      </c>
      <c r="E136" s="41" t="str">
        <f>IFERROR(__xludf.DUMMYFUNCTION("split(split(D136,""Instance_"", FALSE),"".mat"",FALSE)"),"140_1")</f>
        <v>140_1</v>
      </c>
      <c r="F136" s="41">
        <v>140.0</v>
      </c>
      <c r="G136" s="41">
        <v>35.0</v>
      </c>
      <c r="H136" s="41">
        <v>70.0</v>
      </c>
      <c r="I136" s="41">
        <v>-3.07733</v>
      </c>
      <c r="J136" s="41">
        <v>20000.0</v>
      </c>
      <c r="K136" s="41">
        <v>10000.0</v>
      </c>
      <c r="L136" s="41">
        <v>3600.0</v>
      </c>
      <c r="M136" s="41">
        <v>1800.0</v>
      </c>
      <c r="N136" s="41">
        <v>30.0</v>
      </c>
      <c r="O136" s="40" t="s">
        <v>207</v>
      </c>
      <c r="P136" s="40" t="s">
        <v>208</v>
      </c>
      <c r="Q136" s="40" t="s">
        <v>209</v>
      </c>
      <c r="R136" s="40" t="s">
        <v>210</v>
      </c>
      <c r="S136" s="40" t="b">
        <v>0</v>
      </c>
      <c r="T136" s="40" t="s">
        <v>211</v>
      </c>
      <c r="U136" s="40" t="s">
        <v>212</v>
      </c>
      <c r="V136" s="41">
        <v>0.1</v>
      </c>
      <c r="W136" s="41">
        <v>0.9</v>
      </c>
      <c r="X136" s="41">
        <v>0.3</v>
      </c>
      <c r="Y136" s="41">
        <v>0.4</v>
      </c>
      <c r="Z136" s="40" t="b">
        <v>0</v>
      </c>
      <c r="AA136" s="40" t="b">
        <v>1</v>
      </c>
      <c r="AB136" s="40" t="b">
        <v>0</v>
      </c>
      <c r="AC136" s="40" t="b">
        <v>0</v>
      </c>
      <c r="AD136" s="41" t="s">
        <v>1257</v>
      </c>
      <c r="AE136" s="41" t="s">
        <v>1258</v>
      </c>
      <c r="AF136" s="41">
        <v>-3.176290528</v>
      </c>
      <c r="AG136" s="41">
        <v>489.2309</v>
      </c>
      <c r="AH136" s="42">
        <v>6.52E41</v>
      </c>
      <c r="AI136" s="41">
        <v>-0.03216</v>
      </c>
      <c r="AJ136" s="47" t="s">
        <v>6300</v>
      </c>
      <c r="AK136" s="40" t="s">
        <v>6301</v>
      </c>
      <c r="AL136" s="41">
        <v>20000.0</v>
      </c>
      <c r="AM136" s="40" t="s">
        <v>216</v>
      </c>
      <c r="AN136" s="40" t="s">
        <v>1383</v>
      </c>
      <c r="AO136" s="40" t="s">
        <v>5643</v>
      </c>
      <c r="AP136" s="40" t="s">
        <v>6302</v>
      </c>
      <c r="AQ136" s="40" t="s">
        <v>6303</v>
      </c>
      <c r="AR136" s="47" t="s">
        <v>6304</v>
      </c>
      <c r="AS136" s="42">
        <v>1.1E138</v>
      </c>
      <c r="AT136" s="42"/>
      <c r="AU136" s="42"/>
      <c r="AV136" s="42"/>
      <c r="AW136" s="42"/>
      <c r="AX136" s="42"/>
      <c r="AY136" s="42"/>
      <c r="AZ136" s="42"/>
      <c r="BA136" s="42"/>
      <c r="BB136" s="42"/>
      <c r="BC136" s="42"/>
      <c r="BD136" s="42"/>
      <c r="BE136" s="42"/>
      <c r="BF136" s="42"/>
      <c r="BG136" s="42"/>
      <c r="BH136" s="42"/>
      <c r="BI136" s="42"/>
      <c r="BJ136" s="42"/>
      <c r="BK136" s="42"/>
      <c r="BL136" s="42"/>
      <c r="BM136" s="42"/>
    </row>
    <row r="137">
      <c r="A137" s="41">
        <v>0.0</v>
      </c>
      <c r="B137" s="42">
        <v>1.67E9</v>
      </c>
      <c r="C137" s="42">
        <v>648488.0</v>
      </c>
      <c r="D137" s="40" t="s">
        <v>1263</v>
      </c>
      <c r="E137" s="41" t="str">
        <f>IFERROR(__xludf.DUMMYFUNCTION("split(split(D137,""Instance_"", FALSE),"".mat"",FALSE)"),"140_2")</f>
        <v>140_2</v>
      </c>
      <c r="F137" s="41">
        <v>140.0</v>
      </c>
      <c r="G137" s="41">
        <v>35.0</v>
      </c>
      <c r="H137" s="41">
        <v>70.0</v>
      </c>
      <c r="I137" s="41">
        <v>-3.21771</v>
      </c>
      <c r="J137" s="41">
        <v>20000.0</v>
      </c>
      <c r="K137" s="41">
        <v>10000.0</v>
      </c>
      <c r="L137" s="41">
        <v>3600.0</v>
      </c>
      <c r="M137" s="41">
        <v>1800.0</v>
      </c>
      <c r="N137" s="41">
        <v>30.0</v>
      </c>
      <c r="O137" s="40" t="s">
        <v>207</v>
      </c>
      <c r="P137" s="40" t="s">
        <v>208</v>
      </c>
      <c r="Q137" s="40" t="s">
        <v>209</v>
      </c>
      <c r="R137" s="40" t="s">
        <v>210</v>
      </c>
      <c r="S137" s="40" t="b">
        <v>0</v>
      </c>
      <c r="T137" s="40" t="s">
        <v>211</v>
      </c>
      <c r="U137" s="40" t="s">
        <v>212</v>
      </c>
      <c r="V137" s="41">
        <v>0.1</v>
      </c>
      <c r="W137" s="41">
        <v>0.9</v>
      </c>
      <c r="X137" s="41">
        <v>0.3</v>
      </c>
      <c r="Y137" s="41">
        <v>0.4</v>
      </c>
      <c r="Z137" s="40" t="b">
        <v>0</v>
      </c>
      <c r="AA137" s="40" t="b">
        <v>1</v>
      </c>
      <c r="AB137" s="40" t="b">
        <v>0</v>
      </c>
      <c r="AC137" s="40" t="b">
        <v>0</v>
      </c>
      <c r="AD137" s="41" t="s">
        <v>1276</v>
      </c>
      <c r="AE137" s="41" t="s">
        <v>1277</v>
      </c>
      <c r="AF137" s="41">
        <v>-3.318359598</v>
      </c>
      <c r="AG137" s="41">
        <v>503.9455</v>
      </c>
      <c r="AH137" s="42">
        <v>5.0E41</v>
      </c>
      <c r="AI137" s="41">
        <v>-0.03128</v>
      </c>
      <c r="AJ137" s="47" t="s">
        <v>6305</v>
      </c>
      <c r="AK137" s="40" t="s">
        <v>6306</v>
      </c>
      <c r="AL137" s="41">
        <v>20000.0</v>
      </c>
      <c r="AM137" s="40" t="s">
        <v>216</v>
      </c>
      <c r="AN137" s="40" t="s">
        <v>1383</v>
      </c>
      <c r="AO137" s="40" t="s">
        <v>5643</v>
      </c>
      <c r="AP137" s="40" t="s">
        <v>6307</v>
      </c>
      <c r="AQ137" s="40" t="s">
        <v>6308</v>
      </c>
      <c r="AR137" s="47" t="s">
        <v>6309</v>
      </c>
      <c r="AS137" s="42">
        <v>1.0E138</v>
      </c>
      <c r="AT137" s="42"/>
      <c r="AU137" s="42"/>
      <c r="AV137" s="42"/>
      <c r="AW137" s="42"/>
      <c r="AX137" s="42"/>
      <c r="AY137" s="42"/>
      <c r="AZ137" s="42"/>
      <c r="BA137" s="42"/>
      <c r="BB137" s="42"/>
      <c r="BC137" s="42"/>
      <c r="BD137" s="42"/>
      <c r="BE137" s="42"/>
      <c r="BF137" s="42"/>
      <c r="BG137" s="42"/>
      <c r="BH137" s="42"/>
      <c r="BI137" s="42"/>
      <c r="BJ137" s="42"/>
      <c r="BK137" s="42"/>
      <c r="BL137" s="42"/>
      <c r="BM137" s="42"/>
    </row>
    <row r="138">
      <c r="A138" s="41">
        <v>0.0</v>
      </c>
      <c r="B138" s="42">
        <v>1.67E9</v>
      </c>
      <c r="C138" s="42">
        <v>258158.0</v>
      </c>
      <c r="D138" s="40" t="s">
        <v>1284</v>
      </c>
      <c r="E138" s="41" t="str">
        <f>IFERROR(__xludf.DUMMYFUNCTION("split(split(D138,""Instance_"", FALSE),"".mat"",FALSE)"),"140_3")</f>
        <v>140_3</v>
      </c>
      <c r="F138" s="41">
        <v>140.0</v>
      </c>
      <c r="G138" s="41">
        <v>35.0</v>
      </c>
      <c r="H138" s="41">
        <v>70.0</v>
      </c>
      <c r="I138" s="41">
        <v>-1.51861</v>
      </c>
      <c r="J138" s="41">
        <v>20000.0</v>
      </c>
      <c r="K138" s="41">
        <v>10000.0</v>
      </c>
      <c r="L138" s="41">
        <v>3600.0</v>
      </c>
      <c r="M138" s="41">
        <v>1800.0</v>
      </c>
      <c r="N138" s="41">
        <v>30.0</v>
      </c>
      <c r="O138" s="40" t="s">
        <v>207</v>
      </c>
      <c r="P138" s="40" t="s">
        <v>208</v>
      </c>
      <c r="Q138" s="40" t="s">
        <v>209</v>
      </c>
      <c r="R138" s="40" t="s">
        <v>210</v>
      </c>
      <c r="S138" s="40" t="b">
        <v>0</v>
      </c>
      <c r="T138" s="40" t="s">
        <v>211</v>
      </c>
      <c r="U138" s="40" t="s">
        <v>212</v>
      </c>
      <c r="V138" s="41">
        <v>0.1</v>
      </c>
      <c r="W138" s="41">
        <v>0.9</v>
      </c>
      <c r="X138" s="41">
        <v>0.3</v>
      </c>
      <c r="Y138" s="41">
        <v>0.4</v>
      </c>
      <c r="Z138" s="40" t="b">
        <v>0</v>
      </c>
      <c r="AA138" s="40" t="b">
        <v>1</v>
      </c>
      <c r="AB138" s="40" t="b">
        <v>0</v>
      </c>
      <c r="AC138" s="40" t="b">
        <v>0</v>
      </c>
      <c r="AD138" s="41" t="s">
        <v>1285</v>
      </c>
      <c r="AE138" s="41" t="s">
        <v>1286</v>
      </c>
      <c r="AF138" s="41">
        <v>-1.564259769</v>
      </c>
      <c r="AG138" s="41">
        <v>504.8621</v>
      </c>
      <c r="AH138" s="42">
        <v>3.67E41</v>
      </c>
      <c r="AI138" s="41">
        <v>-0.03006</v>
      </c>
      <c r="AJ138" s="47" t="s">
        <v>6310</v>
      </c>
      <c r="AK138" s="40" t="s">
        <v>6311</v>
      </c>
      <c r="AL138" s="41">
        <v>20000.0</v>
      </c>
      <c r="AM138" s="40" t="s">
        <v>216</v>
      </c>
      <c r="AN138" s="40" t="s">
        <v>1383</v>
      </c>
      <c r="AO138" s="40" t="s">
        <v>5643</v>
      </c>
      <c r="AP138" s="40" t="s">
        <v>6312</v>
      </c>
      <c r="AQ138" s="40" t="s">
        <v>6313</v>
      </c>
      <c r="AR138" s="47" t="s">
        <v>6314</v>
      </c>
      <c r="AS138" s="42">
        <v>1.0E138</v>
      </c>
      <c r="AT138" s="42"/>
      <c r="AU138" s="42"/>
      <c r="AV138" s="42"/>
      <c r="AW138" s="42"/>
      <c r="AX138" s="42"/>
      <c r="AY138" s="42"/>
      <c r="AZ138" s="42"/>
      <c r="BA138" s="42"/>
      <c r="BB138" s="42"/>
      <c r="BC138" s="42"/>
      <c r="BD138" s="42"/>
      <c r="BE138" s="42"/>
      <c r="BF138" s="42"/>
      <c r="BG138" s="42"/>
      <c r="BH138" s="42"/>
      <c r="BI138" s="42"/>
      <c r="BJ138" s="42"/>
      <c r="BK138" s="42"/>
      <c r="BL138" s="42"/>
      <c r="BM138" s="42"/>
    </row>
    <row r="139">
      <c r="A139" s="41">
        <v>0.0</v>
      </c>
      <c r="B139" s="42">
        <v>1.67E9</v>
      </c>
      <c r="C139" s="42">
        <v>465915.0</v>
      </c>
      <c r="D139" s="40" t="s">
        <v>765</v>
      </c>
      <c r="E139" s="41" t="str">
        <f>IFERROR(__xludf.DUMMYFUNCTION("split(split(D139,""Instance_"", FALSE),"".mat"",FALSE)"),"180_2")</f>
        <v>180_2</v>
      </c>
      <c r="F139" s="41">
        <v>180.0</v>
      </c>
      <c r="G139" s="41">
        <v>45.0</v>
      </c>
      <c r="H139" s="41">
        <v>90.0</v>
      </c>
      <c r="I139" s="41">
        <v>-1.65465</v>
      </c>
      <c r="J139" s="41">
        <v>20000.0</v>
      </c>
      <c r="K139" s="41">
        <v>10000.0</v>
      </c>
      <c r="L139" s="41">
        <v>3600.0</v>
      </c>
      <c r="M139" s="41">
        <v>1800.0</v>
      </c>
      <c r="N139" s="41">
        <v>30.0</v>
      </c>
      <c r="O139" s="40" t="s">
        <v>207</v>
      </c>
      <c r="P139" s="40" t="s">
        <v>208</v>
      </c>
      <c r="Q139" s="40" t="s">
        <v>209</v>
      </c>
      <c r="R139" s="40" t="s">
        <v>210</v>
      </c>
      <c r="S139" s="40" t="b">
        <v>0</v>
      </c>
      <c r="T139" s="40" t="s">
        <v>211</v>
      </c>
      <c r="U139" s="40" t="s">
        <v>212</v>
      </c>
      <c r="V139" s="41">
        <v>0.1</v>
      </c>
      <c r="W139" s="41">
        <v>0.9</v>
      </c>
      <c r="X139" s="41">
        <v>0.3</v>
      </c>
      <c r="Y139" s="41">
        <v>0.4</v>
      </c>
      <c r="Z139" s="40" t="b">
        <v>0</v>
      </c>
      <c r="AA139" s="40" t="b">
        <v>1</v>
      </c>
      <c r="AB139" s="40" t="b">
        <v>0</v>
      </c>
      <c r="AC139" s="40" t="b">
        <v>0</v>
      </c>
      <c r="AD139" s="41" t="s">
        <v>780</v>
      </c>
      <c r="AE139" s="41" t="s">
        <v>781</v>
      </c>
      <c r="AF139" s="41">
        <v>-1.704101424</v>
      </c>
      <c r="AG139" s="41">
        <v>317.515</v>
      </c>
      <c r="AH139" s="42">
        <v>1.41E54</v>
      </c>
      <c r="AI139" s="41">
        <v>-0.02989</v>
      </c>
      <c r="AJ139" s="47" t="s">
        <v>6315</v>
      </c>
      <c r="AK139" s="40" t="s">
        <v>6316</v>
      </c>
      <c r="AL139" s="41">
        <v>20000.0</v>
      </c>
      <c r="AM139" s="40" t="s">
        <v>216</v>
      </c>
      <c r="AN139" s="40" t="s">
        <v>1383</v>
      </c>
      <c r="AO139" s="40" t="s">
        <v>5627</v>
      </c>
      <c r="AP139" s="40" t="s">
        <v>6317</v>
      </c>
      <c r="AQ139" s="40" t="s">
        <v>6318</v>
      </c>
      <c r="AR139" s="47" t="s">
        <v>6319</v>
      </c>
      <c r="AS139" s="42">
        <v>1.1E179</v>
      </c>
      <c r="AT139" s="42"/>
      <c r="AU139" s="42"/>
      <c r="AV139" s="42"/>
      <c r="AW139" s="42"/>
      <c r="AX139" s="42"/>
      <c r="AY139" s="42"/>
      <c r="AZ139" s="42"/>
      <c r="BA139" s="42"/>
      <c r="BB139" s="42"/>
      <c r="BC139" s="42"/>
      <c r="BD139" s="42"/>
      <c r="BE139" s="42"/>
      <c r="BF139" s="42"/>
      <c r="BG139" s="42"/>
      <c r="BH139" s="42"/>
      <c r="BI139" s="42"/>
      <c r="BJ139" s="42"/>
      <c r="BK139" s="42"/>
      <c r="BL139" s="42"/>
      <c r="BM139" s="42"/>
    </row>
    <row r="140">
      <c r="A140" s="41">
        <v>0.0</v>
      </c>
      <c r="B140" s="42">
        <v>1.67E9</v>
      </c>
      <c r="C140" s="42">
        <v>737534.0</v>
      </c>
      <c r="D140" s="40" t="s">
        <v>1138</v>
      </c>
      <c r="E140" s="41" t="str">
        <f>IFERROR(__xludf.DUMMYFUNCTION("split(split(D140,""Instance_"", FALSE),"".mat"",FALSE)"),"80_2")</f>
        <v>80_2</v>
      </c>
      <c r="F140" s="41">
        <v>80.0</v>
      </c>
      <c r="G140" s="41">
        <v>20.0</v>
      </c>
      <c r="H140" s="41">
        <v>40.0</v>
      </c>
      <c r="I140" s="41">
        <v>-2.42626</v>
      </c>
      <c r="J140" s="41">
        <v>20000.0</v>
      </c>
      <c r="K140" s="41">
        <v>10000.0</v>
      </c>
      <c r="L140" s="41">
        <v>3600.0</v>
      </c>
      <c r="M140" s="41">
        <v>1800.0</v>
      </c>
      <c r="N140" s="41">
        <v>30.0</v>
      </c>
      <c r="O140" s="40" t="s">
        <v>207</v>
      </c>
      <c r="P140" s="40" t="s">
        <v>208</v>
      </c>
      <c r="Q140" s="40" t="s">
        <v>209</v>
      </c>
      <c r="R140" s="40" t="s">
        <v>210</v>
      </c>
      <c r="S140" s="40" t="b">
        <v>0</v>
      </c>
      <c r="T140" s="40" t="s">
        <v>211</v>
      </c>
      <c r="U140" s="40" t="s">
        <v>212</v>
      </c>
      <c r="V140" s="41">
        <v>0.1</v>
      </c>
      <c r="W140" s="41">
        <v>0.9</v>
      </c>
      <c r="X140" s="41">
        <v>0.3</v>
      </c>
      <c r="Y140" s="41">
        <v>0.4</v>
      </c>
      <c r="Z140" s="40" t="b">
        <v>0</v>
      </c>
      <c r="AA140" s="40" t="b">
        <v>1</v>
      </c>
      <c r="AB140" s="40" t="b">
        <v>0</v>
      </c>
      <c r="AC140" s="40" t="b">
        <v>0</v>
      </c>
      <c r="AD140" s="41" t="s">
        <v>1151</v>
      </c>
      <c r="AE140" s="41" t="s">
        <v>1152</v>
      </c>
      <c r="AF140" s="41">
        <v>-2.498159569</v>
      </c>
      <c r="AG140" s="41">
        <v>68.26599</v>
      </c>
      <c r="AH140" s="42">
        <v>1.12E24</v>
      </c>
      <c r="AI140" s="41">
        <v>-0.02963</v>
      </c>
      <c r="AJ140" s="47" t="s">
        <v>6320</v>
      </c>
      <c r="AK140" s="44" t="s">
        <v>397</v>
      </c>
      <c r="AL140" s="41">
        <v>13211.0</v>
      </c>
      <c r="AM140" s="45" t="s">
        <v>1382</v>
      </c>
      <c r="AN140" s="40" t="s">
        <v>1383</v>
      </c>
      <c r="AO140" s="40" t="s">
        <v>5643</v>
      </c>
      <c r="AP140" s="40" t="s">
        <v>6321</v>
      </c>
      <c r="AQ140" s="40" t="s">
        <v>6322</v>
      </c>
      <c r="AR140" s="47" t="s">
        <v>6323</v>
      </c>
      <c r="AS140" s="42">
        <v>1.11E79</v>
      </c>
      <c r="AT140" s="42"/>
      <c r="AU140" s="42"/>
      <c r="AV140" s="42"/>
      <c r="AW140" s="42"/>
      <c r="AX140" s="42"/>
      <c r="AY140" s="42"/>
      <c r="AZ140" s="42"/>
      <c r="BA140" s="42"/>
      <c r="BB140" s="42"/>
      <c r="BC140" s="42"/>
      <c r="BD140" s="42"/>
      <c r="BE140" s="42"/>
      <c r="BF140" s="42"/>
      <c r="BG140" s="42"/>
      <c r="BH140" s="42"/>
      <c r="BI140" s="42"/>
      <c r="BJ140" s="42"/>
      <c r="BK140" s="42"/>
      <c r="BL140" s="42"/>
      <c r="BM140" s="42"/>
    </row>
    <row r="141">
      <c r="A141" s="41">
        <v>0.0</v>
      </c>
      <c r="B141" s="42">
        <v>1.67E9</v>
      </c>
      <c r="C141" s="42">
        <v>247767.0</v>
      </c>
      <c r="D141" s="40" t="s">
        <v>1201</v>
      </c>
      <c r="E141" s="41" t="str">
        <f>IFERROR(__xludf.DUMMYFUNCTION("split(split(D141,""Instance_"", FALSE),"".mat"",FALSE)"),"100_2")</f>
        <v>100_2</v>
      </c>
      <c r="F141" s="41">
        <v>100.0</v>
      </c>
      <c r="G141" s="41">
        <v>25.0</v>
      </c>
      <c r="H141" s="41">
        <v>50.0</v>
      </c>
      <c r="I141" s="41">
        <v>-2.71358</v>
      </c>
      <c r="J141" s="41">
        <v>20000.0</v>
      </c>
      <c r="K141" s="41">
        <v>10000.0</v>
      </c>
      <c r="L141" s="41">
        <v>3600.0</v>
      </c>
      <c r="M141" s="41">
        <v>1800.0</v>
      </c>
      <c r="N141" s="41">
        <v>30.0</v>
      </c>
      <c r="O141" s="40" t="s">
        <v>207</v>
      </c>
      <c r="P141" s="40" t="s">
        <v>208</v>
      </c>
      <c r="Q141" s="40" t="s">
        <v>209</v>
      </c>
      <c r="R141" s="40" t="s">
        <v>210</v>
      </c>
      <c r="S141" s="40" t="b">
        <v>0</v>
      </c>
      <c r="T141" s="40" t="s">
        <v>211</v>
      </c>
      <c r="U141" s="40" t="s">
        <v>212</v>
      </c>
      <c r="V141" s="41">
        <v>0.1</v>
      </c>
      <c r="W141" s="41">
        <v>0.9</v>
      </c>
      <c r="X141" s="41">
        <v>0.3</v>
      </c>
      <c r="Y141" s="41">
        <v>0.4</v>
      </c>
      <c r="Z141" s="40" t="b">
        <v>0</v>
      </c>
      <c r="AA141" s="40" t="b">
        <v>1</v>
      </c>
      <c r="AB141" s="40" t="b">
        <v>0</v>
      </c>
      <c r="AC141" s="40" t="b">
        <v>0</v>
      </c>
      <c r="AD141" s="41" t="s">
        <v>1214</v>
      </c>
      <c r="AE141" s="41" t="s">
        <v>1215</v>
      </c>
      <c r="AF141" s="41">
        <v>-2.790510678</v>
      </c>
      <c r="AG141" s="41">
        <v>129.486</v>
      </c>
      <c r="AH141" s="42">
        <v>6.57E29</v>
      </c>
      <c r="AI141" s="41">
        <v>-0.02835</v>
      </c>
      <c r="AJ141" s="47" t="s">
        <v>6324</v>
      </c>
      <c r="AK141" s="45">
        <v>6.57094068856207E269</v>
      </c>
      <c r="AL141" s="41">
        <v>20000.0</v>
      </c>
      <c r="AM141" s="40" t="s">
        <v>216</v>
      </c>
      <c r="AN141" s="40" t="s">
        <v>1383</v>
      </c>
      <c r="AO141" s="40" t="s">
        <v>5643</v>
      </c>
      <c r="AP141" s="40" t="s">
        <v>6325</v>
      </c>
      <c r="AQ141" s="40" t="s">
        <v>6326</v>
      </c>
      <c r="AR141" s="47" t="s">
        <v>6327</v>
      </c>
      <c r="AS141" s="42">
        <v>1.0E99</v>
      </c>
      <c r="AT141" s="42"/>
      <c r="AU141" s="42"/>
      <c r="AV141" s="42"/>
      <c r="AW141" s="42"/>
      <c r="AX141" s="42"/>
      <c r="AY141" s="42"/>
      <c r="AZ141" s="42"/>
      <c r="BA141" s="42"/>
      <c r="BB141" s="42"/>
      <c r="BC141" s="42"/>
      <c r="BD141" s="42"/>
      <c r="BE141" s="42"/>
      <c r="BF141" s="42"/>
      <c r="BG141" s="42"/>
      <c r="BH141" s="42"/>
      <c r="BI141" s="42"/>
      <c r="BJ141" s="42"/>
      <c r="BK141" s="42"/>
      <c r="BL141" s="42"/>
      <c r="BM141" s="42"/>
    </row>
    <row r="142">
      <c r="A142" s="41">
        <v>0.0</v>
      </c>
      <c r="B142" s="42">
        <v>1.67E9</v>
      </c>
      <c r="C142" s="42">
        <v>516690.0</v>
      </c>
      <c r="D142" s="40" t="s">
        <v>743</v>
      </c>
      <c r="E142" s="41" t="str">
        <f>IFERROR(__xludf.DUMMYFUNCTION("split(split(D142,""Instance_"", FALSE),"".mat"",FALSE)"),"180_1")</f>
        <v>180_1</v>
      </c>
      <c r="F142" s="41">
        <v>180.0</v>
      </c>
      <c r="G142" s="41">
        <v>45.0</v>
      </c>
      <c r="H142" s="41">
        <v>90.0</v>
      </c>
      <c r="I142" s="41">
        <v>-2.05712</v>
      </c>
      <c r="J142" s="41">
        <v>20000.0</v>
      </c>
      <c r="K142" s="41">
        <v>10000.0</v>
      </c>
      <c r="L142" s="41">
        <v>3600.0</v>
      </c>
      <c r="M142" s="41">
        <v>1800.0</v>
      </c>
      <c r="N142" s="41">
        <v>30.0</v>
      </c>
      <c r="O142" s="40" t="s">
        <v>207</v>
      </c>
      <c r="P142" s="40" t="s">
        <v>208</v>
      </c>
      <c r="Q142" s="40" t="s">
        <v>209</v>
      </c>
      <c r="R142" s="40" t="s">
        <v>210</v>
      </c>
      <c r="S142" s="40" t="b">
        <v>0</v>
      </c>
      <c r="T142" s="40" t="s">
        <v>211</v>
      </c>
      <c r="U142" s="40" t="s">
        <v>212</v>
      </c>
      <c r="V142" s="41">
        <v>0.1</v>
      </c>
      <c r="W142" s="41">
        <v>0.9</v>
      </c>
      <c r="X142" s="41">
        <v>0.3</v>
      </c>
      <c r="Y142" s="41">
        <v>0.4</v>
      </c>
      <c r="Z142" s="40" t="b">
        <v>0</v>
      </c>
      <c r="AA142" s="40" t="b">
        <v>1</v>
      </c>
      <c r="AB142" s="40" t="b">
        <v>0</v>
      </c>
      <c r="AC142" s="40" t="b">
        <v>0</v>
      </c>
      <c r="AD142" s="41" t="s">
        <v>755</v>
      </c>
      <c r="AE142" s="41" t="s">
        <v>756</v>
      </c>
      <c r="AF142" s="41">
        <v>-2.114965211</v>
      </c>
      <c r="AG142" s="41">
        <v>316.6532</v>
      </c>
      <c r="AH142" s="42">
        <v>3.58E53</v>
      </c>
      <c r="AI142" s="41">
        <v>-0.02812</v>
      </c>
      <c r="AJ142" s="47" t="s">
        <v>6328</v>
      </c>
      <c r="AK142" s="40" t="s">
        <v>6329</v>
      </c>
      <c r="AL142" s="41">
        <v>20000.0</v>
      </c>
      <c r="AM142" s="40" t="s">
        <v>216</v>
      </c>
      <c r="AN142" s="40" t="s">
        <v>1383</v>
      </c>
      <c r="AO142" s="40" t="s">
        <v>5627</v>
      </c>
      <c r="AP142" s="40" t="s">
        <v>6330</v>
      </c>
      <c r="AQ142" s="40" t="s">
        <v>6331</v>
      </c>
      <c r="AR142" s="47" t="s">
        <v>6332</v>
      </c>
      <c r="AS142" s="42">
        <v>1.1E177</v>
      </c>
      <c r="AT142" s="42"/>
      <c r="AU142" s="42"/>
      <c r="AV142" s="42"/>
      <c r="AW142" s="42"/>
      <c r="AX142" s="42"/>
      <c r="AY142" s="42"/>
      <c r="AZ142" s="42"/>
      <c r="BA142" s="42"/>
      <c r="BB142" s="42"/>
      <c r="BC142" s="42"/>
      <c r="BD142" s="42"/>
      <c r="BE142" s="42"/>
      <c r="BF142" s="42"/>
      <c r="BG142" s="42"/>
      <c r="BH142" s="42"/>
      <c r="BI142" s="42"/>
      <c r="BJ142" s="42"/>
      <c r="BK142" s="42"/>
      <c r="BL142" s="42"/>
      <c r="BM142" s="42"/>
    </row>
    <row r="143">
      <c r="A143" s="41">
        <v>0.0</v>
      </c>
      <c r="B143" s="42">
        <v>1.67E9</v>
      </c>
      <c r="C143" s="42">
        <v>195502.0</v>
      </c>
      <c r="D143" s="40" t="s">
        <v>1075</v>
      </c>
      <c r="E143" s="41" t="str">
        <f>IFERROR(__xludf.DUMMYFUNCTION("split(split(D143,""Instance_"", FALSE),"".mat"",FALSE)"),"60_2")</f>
        <v>60_2</v>
      </c>
      <c r="F143" s="41">
        <v>60.0</v>
      </c>
      <c r="G143" s="41">
        <v>15.0</v>
      </c>
      <c r="H143" s="41">
        <v>30.0</v>
      </c>
      <c r="I143" s="41">
        <v>-2.33482</v>
      </c>
      <c r="J143" s="41">
        <v>20000.0</v>
      </c>
      <c r="K143" s="41">
        <v>10000.0</v>
      </c>
      <c r="L143" s="41">
        <v>3600.0</v>
      </c>
      <c r="M143" s="41">
        <v>1800.0</v>
      </c>
      <c r="N143" s="41">
        <v>30.0</v>
      </c>
      <c r="O143" s="40" t="s">
        <v>207</v>
      </c>
      <c r="P143" s="40" t="s">
        <v>208</v>
      </c>
      <c r="Q143" s="40" t="s">
        <v>209</v>
      </c>
      <c r="R143" s="40" t="s">
        <v>210</v>
      </c>
      <c r="S143" s="40" t="b">
        <v>0</v>
      </c>
      <c r="T143" s="40" t="s">
        <v>211</v>
      </c>
      <c r="U143" s="40" t="s">
        <v>212</v>
      </c>
      <c r="V143" s="41">
        <v>0.1</v>
      </c>
      <c r="W143" s="41">
        <v>0.9</v>
      </c>
      <c r="X143" s="41">
        <v>0.3</v>
      </c>
      <c r="Y143" s="41">
        <v>0.4</v>
      </c>
      <c r="Z143" s="40" t="b">
        <v>0</v>
      </c>
      <c r="AA143" s="40" t="b">
        <v>1</v>
      </c>
      <c r="AB143" s="40" t="b">
        <v>0</v>
      </c>
      <c r="AC143" s="40" t="b">
        <v>0</v>
      </c>
      <c r="AD143" s="41" t="s">
        <v>1088</v>
      </c>
      <c r="AE143" s="41" t="s">
        <v>1089</v>
      </c>
      <c r="AF143" s="41">
        <v>-2.398814321</v>
      </c>
      <c r="AG143" s="41">
        <v>46.68536</v>
      </c>
      <c r="AH143" s="42">
        <v>1.1E18</v>
      </c>
      <c r="AI143" s="41">
        <v>-0.02741</v>
      </c>
      <c r="AJ143" s="47" t="s">
        <v>6333</v>
      </c>
      <c r="AK143" s="44" t="s">
        <v>397</v>
      </c>
      <c r="AL143" s="41">
        <v>11146.0</v>
      </c>
      <c r="AM143" s="40" t="s">
        <v>1382</v>
      </c>
      <c r="AN143" s="40" t="s">
        <v>1383</v>
      </c>
      <c r="AO143" s="40" t="s">
        <v>5643</v>
      </c>
      <c r="AP143" s="40" t="s">
        <v>6334</v>
      </c>
      <c r="AQ143" s="40" t="s">
        <v>6335</v>
      </c>
      <c r="AR143" s="47" t="s">
        <v>6336</v>
      </c>
      <c r="AS143" s="42">
        <v>1.11E59</v>
      </c>
      <c r="AT143" s="42"/>
      <c r="AU143" s="42"/>
      <c r="AV143" s="42"/>
      <c r="AW143" s="42"/>
      <c r="AX143" s="42"/>
      <c r="AY143" s="42"/>
      <c r="AZ143" s="42"/>
      <c r="BA143" s="42"/>
      <c r="BB143" s="42"/>
      <c r="BC143" s="42"/>
      <c r="BD143" s="42"/>
      <c r="BE143" s="42"/>
      <c r="BF143" s="42"/>
      <c r="BG143" s="42"/>
      <c r="BH143" s="42"/>
      <c r="BI143" s="42"/>
      <c r="BJ143" s="42"/>
      <c r="BK143" s="42"/>
      <c r="BL143" s="42"/>
      <c r="BM143" s="42"/>
    </row>
    <row r="144">
      <c r="A144" s="41">
        <v>0.0</v>
      </c>
      <c r="B144" s="42">
        <v>1.67E9</v>
      </c>
      <c r="C144" s="42">
        <v>611031.0</v>
      </c>
      <c r="D144" s="40" t="s">
        <v>1075</v>
      </c>
      <c r="E144" s="41" t="str">
        <f>IFERROR(__xludf.DUMMYFUNCTION("split(split(D144,""Instance_"", FALSE),"".mat"",FALSE)"),"60_2")</f>
        <v>60_2</v>
      </c>
      <c r="F144" s="41">
        <v>60.0</v>
      </c>
      <c r="G144" s="41">
        <v>15.0</v>
      </c>
      <c r="H144" s="41">
        <v>30.0</v>
      </c>
      <c r="I144" s="41">
        <v>-2.33482</v>
      </c>
      <c r="J144" s="41">
        <v>20000.0</v>
      </c>
      <c r="K144" s="41">
        <v>10000.0</v>
      </c>
      <c r="L144" s="41">
        <v>3600.0</v>
      </c>
      <c r="M144" s="41">
        <v>1800.0</v>
      </c>
      <c r="N144" s="41">
        <v>30.0</v>
      </c>
      <c r="O144" s="40" t="s">
        <v>207</v>
      </c>
      <c r="P144" s="40" t="s">
        <v>208</v>
      </c>
      <c r="Q144" s="40" t="s">
        <v>209</v>
      </c>
      <c r="R144" s="40" t="s">
        <v>210</v>
      </c>
      <c r="S144" s="40" t="b">
        <v>0</v>
      </c>
      <c r="T144" s="40" t="s">
        <v>211</v>
      </c>
      <c r="U144" s="40" t="s">
        <v>212</v>
      </c>
      <c r="V144" s="41">
        <v>0.1</v>
      </c>
      <c r="W144" s="41">
        <v>0.9</v>
      </c>
      <c r="X144" s="41">
        <v>0.3</v>
      </c>
      <c r="Y144" s="41">
        <v>0.4</v>
      </c>
      <c r="Z144" s="40" t="b">
        <v>0</v>
      </c>
      <c r="AA144" s="40" t="b">
        <v>1</v>
      </c>
      <c r="AB144" s="40" t="b">
        <v>0</v>
      </c>
      <c r="AC144" s="40" t="b">
        <v>0</v>
      </c>
      <c r="AD144" s="41" t="s">
        <v>1084</v>
      </c>
      <c r="AE144" s="41" t="s">
        <v>1085</v>
      </c>
      <c r="AF144" s="41">
        <v>-2.398381164</v>
      </c>
      <c r="AG144" s="41">
        <v>52.04414</v>
      </c>
      <c r="AH144" s="42">
        <v>3.66E17</v>
      </c>
      <c r="AI144" s="41">
        <v>-0.02722</v>
      </c>
      <c r="AJ144" s="47" t="s">
        <v>6337</v>
      </c>
      <c r="AK144" s="44" t="s">
        <v>397</v>
      </c>
      <c r="AL144" s="41">
        <v>12406.0</v>
      </c>
      <c r="AM144" s="40" t="s">
        <v>1382</v>
      </c>
      <c r="AN144" s="40" t="s">
        <v>1383</v>
      </c>
      <c r="AO144" s="40" t="s">
        <v>5643</v>
      </c>
      <c r="AP144" s="40" t="s">
        <v>6338</v>
      </c>
      <c r="AQ144" s="40" t="s">
        <v>6339</v>
      </c>
      <c r="AR144" s="47" t="s">
        <v>6340</v>
      </c>
      <c r="AS144" s="42">
        <v>1.01E58</v>
      </c>
      <c r="AT144" s="42"/>
      <c r="AU144" s="42"/>
      <c r="AV144" s="42"/>
      <c r="AW144" s="42"/>
      <c r="AX144" s="42"/>
      <c r="AY144" s="42"/>
      <c r="AZ144" s="42"/>
      <c r="BA144" s="42"/>
      <c r="BB144" s="42"/>
      <c r="BC144" s="42"/>
      <c r="BD144" s="42"/>
      <c r="BE144" s="42"/>
      <c r="BF144" s="42"/>
      <c r="BG144" s="42"/>
      <c r="BH144" s="42"/>
      <c r="BI144" s="42"/>
      <c r="BJ144" s="42"/>
      <c r="BK144" s="42"/>
      <c r="BL144" s="42"/>
      <c r="BM144" s="42"/>
    </row>
    <row r="145">
      <c r="A145" s="41">
        <v>0.0</v>
      </c>
      <c r="B145" s="42">
        <v>1.67E9</v>
      </c>
      <c r="C145" s="42">
        <v>4460.0</v>
      </c>
      <c r="D145" s="40" t="s">
        <v>743</v>
      </c>
      <c r="E145" s="41" t="str">
        <f>IFERROR(__xludf.DUMMYFUNCTION("split(split(D145,""Instance_"", FALSE),"".mat"",FALSE)"),"180_1")</f>
        <v>180_1</v>
      </c>
      <c r="F145" s="41">
        <v>180.0</v>
      </c>
      <c r="G145" s="41">
        <v>45.0</v>
      </c>
      <c r="H145" s="41">
        <v>90.0</v>
      </c>
      <c r="I145" s="41">
        <v>-2.05712</v>
      </c>
      <c r="J145" s="41">
        <v>20000.0</v>
      </c>
      <c r="K145" s="41">
        <v>10000.0</v>
      </c>
      <c r="L145" s="41">
        <v>3600.0</v>
      </c>
      <c r="M145" s="41">
        <v>1800.0</v>
      </c>
      <c r="N145" s="41">
        <v>30.0</v>
      </c>
      <c r="O145" s="40" t="s">
        <v>207</v>
      </c>
      <c r="P145" s="40" t="s">
        <v>208</v>
      </c>
      <c r="Q145" s="40" t="s">
        <v>209</v>
      </c>
      <c r="R145" s="40" t="s">
        <v>210</v>
      </c>
      <c r="S145" s="40" t="b">
        <v>0</v>
      </c>
      <c r="T145" s="40" t="s">
        <v>211</v>
      </c>
      <c r="U145" s="40" t="s">
        <v>212</v>
      </c>
      <c r="V145" s="41">
        <v>0.1</v>
      </c>
      <c r="W145" s="41">
        <v>0.9</v>
      </c>
      <c r="X145" s="41">
        <v>0.3</v>
      </c>
      <c r="Y145" s="41">
        <v>0.4</v>
      </c>
      <c r="Z145" s="40" t="b">
        <v>0</v>
      </c>
      <c r="AA145" s="40" t="b">
        <v>1</v>
      </c>
      <c r="AB145" s="40" t="b">
        <v>0</v>
      </c>
      <c r="AC145" s="40" t="b">
        <v>0</v>
      </c>
      <c r="AD145" s="41" t="s">
        <v>761</v>
      </c>
      <c r="AE145" s="41" t="s">
        <v>762</v>
      </c>
      <c r="AF145" s="41">
        <v>-2.112831867</v>
      </c>
      <c r="AG145" s="41">
        <v>312.4057</v>
      </c>
      <c r="AH145" s="42">
        <v>2.29E53</v>
      </c>
      <c r="AI145" s="41">
        <v>-0.02708</v>
      </c>
      <c r="AJ145" s="47" t="s">
        <v>6341</v>
      </c>
      <c r="AK145" s="40" t="s">
        <v>6342</v>
      </c>
      <c r="AL145" s="41">
        <v>20000.0</v>
      </c>
      <c r="AM145" s="40" t="s">
        <v>216</v>
      </c>
      <c r="AN145" s="40" t="s">
        <v>1383</v>
      </c>
      <c r="AO145" s="40" t="s">
        <v>5627</v>
      </c>
      <c r="AP145" s="40" t="s">
        <v>6343</v>
      </c>
      <c r="AQ145" s="40" t="s">
        <v>6344</v>
      </c>
      <c r="AR145" s="47" t="s">
        <v>6345</v>
      </c>
      <c r="AS145" s="42">
        <v>1.0E177</v>
      </c>
      <c r="AT145" s="42"/>
      <c r="AU145" s="42"/>
      <c r="AV145" s="42"/>
      <c r="AW145" s="42"/>
      <c r="AX145" s="42"/>
      <c r="AY145" s="42"/>
      <c r="AZ145" s="42"/>
      <c r="BA145" s="42"/>
      <c r="BB145" s="42"/>
      <c r="BC145" s="42"/>
      <c r="BD145" s="42"/>
      <c r="BE145" s="42"/>
      <c r="BF145" s="42"/>
      <c r="BG145" s="42"/>
      <c r="BH145" s="42"/>
      <c r="BI145" s="42"/>
      <c r="BJ145" s="42"/>
      <c r="BK145" s="42"/>
      <c r="BL145" s="42"/>
      <c r="BM145" s="42"/>
    </row>
    <row r="146">
      <c r="A146" s="41">
        <v>0.0</v>
      </c>
      <c r="B146" s="42">
        <v>1.67E9</v>
      </c>
      <c r="C146" s="42">
        <v>600987.0</v>
      </c>
      <c r="D146" s="40" t="s">
        <v>829</v>
      </c>
      <c r="E146" s="41" t="str">
        <f>IFERROR(__xludf.DUMMYFUNCTION("split(split(D146,""Instance_"", FALSE),"".mat"",FALSE)"),"200_2")</f>
        <v>200_2</v>
      </c>
      <c r="F146" s="41">
        <v>200.0</v>
      </c>
      <c r="G146" s="41">
        <v>50.0</v>
      </c>
      <c r="H146" s="41">
        <v>100.0</v>
      </c>
      <c r="I146" s="41">
        <v>-1.29234</v>
      </c>
      <c r="J146" s="41">
        <v>20000.0</v>
      </c>
      <c r="K146" s="41">
        <v>10000.0</v>
      </c>
      <c r="L146" s="41">
        <v>3600.0</v>
      </c>
      <c r="M146" s="41">
        <v>1800.0</v>
      </c>
      <c r="N146" s="41">
        <v>30.0</v>
      </c>
      <c r="O146" s="40" t="s">
        <v>207</v>
      </c>
      <c r="P146" s="40" t="s">
        <v>208</v>
      </c>
      <c r="Q146" s="40" t="s">
        <v>209</v>
      </c>
      <c r="R146" s="40" t="s">
        <v>210</v>
      </c>
      <c r="S146" s="40" t="b">
        <v>0</v>
      </c>
      <c r="T146" s="40" t="s">
        <v>211</v>
      </c>
      <c r="U146" s="40" t="s">
        <v>212</v>
      </c>
      <c r="V146" s="41">
        <v>0.1</v>
      </c>
      <c r="W146" s="41">
        <v>0.9</v>
      </c>
      <c r="X146" s="41">
        <v>0.3</v>
      </c>
      <c r="Y146" s="41">
        <v>0.4</v>
      </c>
      <c r="Z146" s="40" t="b">
        <v>0</v>
      </c>
      <c r="AA146" s="40" t="b">
        <v>1</v>
      </c>
      <c r="AB146" s="40" t="b">
        <v>0</v>
      </c>
      <c r="AC146" s="40" t="b">
        <v>0</v>
      </c>
      <c r="AD146" s="41" t="s">
        <v>837</v>
      </c>
      <c r="AE146" s="41" t="s">
        <v>838</v>
      </c>
      <c r="AF146" s="41">
        <v>-1.327072928</v>
      </c>
      <c r="AG146" s="41">
        <v>355.7995</v>
      </c>
      <c r="AH146" s="42">
        <v>8.79E59</v>
      </c>
      <c r="AI146" s="41">
        <v>-0.02688</v>
      </c>
      <c r="AJ146" s="47" t="s">
        <v>6346</v>
      </c>
      <c r="AK146" s="40" t="s">
        <v>6347</v>
      </c>
      <c r="AL146" s="41">
        <v>20000.0</v>
      </c>
      <c r="AM146" s="40" t="s">
        <v>216</v>
      </c>
      <c r="AN146" s="40" t="s">
        <v>1383</v>
      </c>
      <c r="AO146" s="40" t="s">
        <v>5627</v>
      </c>
      <c r="AP146" s="40" t="s">
        <v>6348</v>
      </c>
      <c r="AQ146" s="40" t="s">
        <v>6349</v>
      </c>
      <c r="AR146" s="47" t="s">
        <v>6350</v>
      </c>
      <c r="AS146" s="42">
        <v>1.0E199</v>
      </c>
      <c r="AT146" s="42"/>
      <c r="AU146" s="42"/>
      <c r="AV146" s="42"/>
      <c r="AW146" s="42"/>
      <c r="AX146" s="42"/>
      <c r="AY146" s="42"/>
      <c r="AZ146" s="42"/>
      <c r="BA146" s="42"/>
      <c r="BB146" s="42"/>
      <c r="BC146" s="42"/>
      <c r="BD146" s="42"/>
      <c r="BE146" s="42"/>
      <c r="BF146" s="42"/>
      <c r="BG146" s="42"/>
      <c r="BH146" s="42"/>
      <c r="BI146" s="42"/>
      <c r="BJ146" s="42"/>
      <c r="BK146" s="42"/>
      <c r="BL146" s="42"/>
      <c r="BM146" s="42"/>
    </row>
    <row r="147">
      <c r="A147" s="41">
        <v>0.0</v>
      </c>
      <c r="B147" s="42">
        <v>1.67E9</v>
      </c>
      <c r="C147" s="42">
        <v>40757.0</v>
      </c>
      <c r="D147" s="40" t="s">
        <v>1117</v>
      </c>
      <c r="E147" s="41" t="str">
        <f>IFERROR(__xludf.DUMMYFUNCTION("split(split(D147,""Instance_"", FALSE),"".mat"",FALSE)"),"80_1")</f>
        <v>80_1</v>
      </c>
      <c r="F147" s="41">
        <v>80.0</v>
      </c>
      <c r="G147" s="41">
        <v>20.0</v>
      </c>
      <c r="H147" s="41">
        <v>40.0</v>
      </c>
      <c r="I147" s="41">
        <v>-2.77772</v>
      </c>
      <c r="J147" s="41">
        <v>20000.0</v>
      </c>
      <c r="K147" s="41">
        <v>10000.0</v>
      </c>
      <c r="L147" s="41">
        <v>3600.0</v>
      </c>
      <c r="M147" s="41">
        <v>1800.0</v>
      </c>
      <c r="N147" s="41">
        <v>30.0</v>
      </c>
      <c r="O147" s="40" t="s">
        <v>207</v>
      </c>
      <c r="P147" s="40" t="s">
        <v>208</v>
      </c>
      <c r="Q147" s="40" t="s">
        <v>209</v>
      </c>
      <c r="R147" s="40" t="s">
        <v>210</v>
      </c>
      <c r="S147" s="40" t="b">
        <v>0</v>
      </c>
      <c r="T147" s="40" t="s">
        <v>211</v>
      </c>
      <c r="U147" s="40" t="s">
        <v>212</v>
      </c>
      <c r="V147" s="41">
        <v>0.1</v>
      </c>
      <c r="W147" s="41">
        <v>0.9</v>
      </c>
      <c r="X147" s="41">
        <v>0.3</v>
      </c>
      <c r="Y147" s="41">
        <v>0.4</v>
      </c>
      <c r="Z147" s="40" t="b">
        <v>0</v>
      </c>
      <c r="AA147" s="40" t="b">
        <v>1</v>
      </c>
      <c r="AB147" s="40" t="b">
        <v>0</v>
      </c>
      <c r="AC147" s="40" t="b">
        <v>0</v>
      </c>
      <c r="AD147" s="41" t="s">
        <v>1124</v>
      </c>
      <c r="AE147" s="41" t="s">
        <v>1125</v>
      </c>
      <c r="AF147" s="41">
        <v>-2.852222996</v>
      </c>
      <c r="AG147" s="41">
        <v>83.64927</v>
      </c>
      <c r="AH147" s="42">
        <v>4.11E23</v>
      </c>
      <c r="AI147" s="41">
        <v>-0.02682</v>
      </c>
      <c r="AJ147" s="47" t="s">
        <v>6351</v>
      </c>
      <c r="AK147" s="44" t="s">
        <v>397</v>
      </c>
      <c r="AL147" s="41">
        <v>16048.0</v>
      </c>
      <c r="AM147" s="40" t="s">
        <v>1382</v>
      </c>
      <c r="AN147" s="40" t="s">
        <v>1383</v>
      </c>
      <c r="AO147" s="40" t="s">
        <v>5643</v>
      </c>
      <c r="AP147" s="40" t="s">
        <v>6352</v>
      </c>
      <c r="AQ147" s="40" t="s">
        <v>6353</v>
      </c>
      <c r="AR147" s="47" t="s">
        <v>6354</v>
      </c>
      <c r="AS147" s="42">
        <v>1.01E78</v>
      </c>
      <c r="AT147" s="42"/>
      <c r="AU147" s="42"/>
      <c r="AV147" s="42"/>
      <c r="AW147" s="42"/>
      <c r="AX147" s="42"/>
      <c r="AY147" s="42"/>
      <c r="AZ147" s="42"/>
      <c r="BA147" s="42"/>
      <c r="BB147" s="42"/>
      <c r="BC147" s="42"/>
      <c r="BD147" s="42"/>
      <c r="BE147" s="42"/>
      <c r="BF147" s="42"/>
      <c r="BG147" s="42"/>
      <c r="BH147" s="42"/>
      <c r="BI147" s="42"/>
      <c r="BJ147" s="42"/>
      <c r="BK147" s="42"/>
      <c r="BL147" s="42"/>
      <c r="BM147" s="42"/>
    </row>
    <row r="148">
      <c r="A148" s="41">
        <v>0.0</v>
      </c>
      <c r="B148" s="42">
        <v>1.67E9</v>
      </c>
      <c r="C148" s="42">
        <v>793204.0</v>
      </c>
      <c r="D148" s="40" t="s">
        <v>992</v>
      </c>
      <c r="E148" s="41" t="str">
        <f>IFERROR(__xludf.DUMMYFUNCTION("split(split(D148,""Instance_"", FALSE),"".mat"",FALSE)"),"40_1")</f>
        <v>40_1</v>
      </c>
      <c r="F148" s="41">
        <v>40.0</v>
      </c>
      <c r="G148" s="41">
        <v>10.0</v>
      </c>
      <c r="H148" s="41">
        <v>20.0</v>
      </c>
      <c r="I148" s="41">
        <v>-1.55381</v>
      </c>
      <c r="J148" s="41">
        <v>20000.0</v>
      </c>
      <c r="K148" s="41">
        <v>10000.0</v>
      </c>
      <c r="L148" s="41">
        <v>3600.0</v>
      </c>
      <c r="M148" s="41">
        <v>1800.0</v>
      </c>
      <c r="N148" s="41">
        <v>30.0</v>
      </c>
      <c r="O148" s="40" t="s">
        <v>207</v>
      </c>
      <c r="P148" s="40" t="s">
        <v>208</v>
      </c>
      <c r="Q148" s="40" t="s">
        <v>209</v>
      </c>
      <c r="R148" s="40" t="s">
        <v>210</v>
      </c>
      <c r="S148" s="40" t="b">
        <v>0</v>
      </c>
      <c r="T148" s="40" t="s">
        <v>211</v>
      </c>
      <c r="U148" s="40" t="s">
        <v>212</v>
      </c>
      <c r="V148" s="41">
        <v>0.1</v>
      </c>
      <c r="W148" s="41">
        <v>0.9</v>
      </c>
      <c r="X148" s="41">
        <v>0.3</v>
      </c>
      <c r="Y148" s="41">
        <v>0.4</v>
      </c>
      <c r="Z148" s="40" t="b">
        <v>0</v>
      </c>
      <c r="AA148" s="40" t="b">
        <v>1</v>
      </c>
      <c r="AB148" s="40" t="b">
        <v>0</v>
      </c>
      <c r="AC148" s="40" t="b">
        <v>0</v>
      </c>
      <c r="AD148" s="41" t="s">
        <v>997</v>
      </c>
      <c r="AE148" s="41" t="s">
        <v>998</v>
      </c>
      <c r="AF148" s="41">
        <v>-1.593105449</v>
      </c>
      <c r="AG148" s="41">
        <v>33.83709</v>
      </c>
      <c r="AH148" s="42">
        <v>1.47E11</v>
      </c>
      <c r="AI148" s="41">
        <v>-0.02529</v>
      </c>
      <c r="AJ148" s="47" t="s">
        <v>6355</v>
      </c>
      <c r="AK148" s="44" t="s">
        <v>397</v>
      </c>
      <c r="AL148" s="41">
        <v>10895.0</v>
      </c>
      <c r="AM148" s="40" t="s">
        <v>1382</v>
      </c>
      <c r="AN148" s="40" t="s">
        <v>1383</v>
      </c>
      <c r="AO148" s="40" t="s">
        <v>5643</v>
      </c>
      <c r="AP148" s="40" t="s">
        <v>6356</v>
      </c>
      <c r="AQ148" s="40" t="s">
        <v>6357</v>
      </c>
      <c r="AR148" s="47" t="s">
        <v>6358</v>
      </c>
      <c r="AS148" s="42">
        <v>1.0E37</v>
      </c>
      <c r="AT148" s="42"/>
      <c r="AU148" s="42"/>
      <c r="AV148" s="42"/>
      <c r="AW148" s="42"/>
      <c r="AX148" s="42"/>
      <c r="AY148" s="42"/>
      <c r="AZ148" s="42"/>
      <c r="BA148" s="42"/>
      <c r="BB148" s="42"/>
      <c r="BC148" s="42"/>
      <c r="BD148" s="42"/>
      <c r="BE148" s="42"/>
      <c r="BF148" s="42"/>
      <c r="BG148" s="42"/>
      <c r="BH148" s="42"/>
      <c r="BI148" s="42"/>
      <c r="BJ148" s="42"/>
      <c r="BK148" s="42"/>
      <c r="BL148" s="42"/>
      <c r="BM148" s="42"/>
    </row>
    <row r="149">
      <c r="A149" s="41">
        <v>0.0</v>
      </c>
      <c r="B149" s="42">
        <v>1.67E9</v>
      </c>
      <c r="C149" s="42">
        <v>803000.0</v>
      </c>
      <c r="D149" s="40" t="s">
        <v>1034</v>
      </c>
      <c r="E149" s="41" t="str">
        <f>IFERROR(__xludf.DUMMYFUNCTION("split(split(D149,""Instance_"", FALSE),"".mat"",FALSE)"),"40_3")</f>
        <v>40_3</v>
      </c>
      <c r="F149" s="41">
        <v>40.0</v>
      </c>
      <c r="G149" s="41">
        <v>10.0</v>
      </c>
      <c r="H149" s="41">
        <v>20.0</v>
      </c>
      <c r="I149" s="41">
        <v>-1.42657</v>
      </c>
      <c r="J149" s="41">
        <v>20000.0</v>
      </c>
      <c r="K149" s="41">
        <v>10000.0</v>
      </c>
      <c r="L149" s="41">
        <v>3600.0</v>
      </c>
      <c r="M149" s="41">
        <v>1800.0</v>
      </c>
      <c r="N149" s="41">
        <v>30.0</v>
      </c>
      <c r="O149" s="40" t="s">
        <v>207</v>
      </c>
      <c r="P149" s="40" t="s">
        <v>208</v>
      </c>
      <c r="Q149" s="40" t="s">
        <v>209</v>
      </c>
      <c r="R149" s="40" t="s">
        <v>210</v>
      </c>
      <c r="S149" s="40" t="b">
        <v>0</v>
      </c>
      <c r="T149" s="40" t="s">
        <v>211</v>
      </c>
      <c r="U149" s="40" t="s">
        <v>212</v>
      </c>
      <c r="V149" s="41">
        <v>0.1</v>
      </c>
      <c r="W149" s="41">
        <v>0.9</v>
      </c>
      <c r="X149" s="41">
        <v>0.3</v>
      </c>
      <c r="Y149" s="41">
        <v>0.4</v>
      </c>
      <c r="Z149" s="40" t="b">
        <v>0</v>
      </c>
      <c r="AA149" s="40" t="b">
        <v>1</v>
      </c>
      <c r="AB149" s="40" t="b">
        <v>0</v>
      </c>
      <c r="AC149" s="40" t="b">
        <v>0</v>
      </c>
      <c r="AD149" s="41" t="s">
        <v>1049</v>
      </c>
      <c r="AE149" s="41" t="s">
        <v>1050</v>
      </c>
      <c r="AF149" s="41">
        <v>-1.461094255</v>
      </c>
      <c r="AG149" s="41">
        <v>34.38796</v>
      </c>
      <c r="AH149" s="42">
        <v>4.03E11</v>
      </c>
      <c r="AI149" s="41">
        <v>-0.0242</v>
      </c>
      <c r="AJ149" s="47" t="s">
        <v>6359</v>
      </c>
      <c r="AK149" s="44" t="s">
        <v>397</v>
      </c>
      <c r="AL149" s="41">
        <v>11022.0</v>
      </c>
      <c r="AM149" s="40" t="s">
        <v>1382</v>
      </c>
      <c r="AN149" s="40" t="s">
        <v>1383</v>
      </c>
      <c r="AO149" s="40" t="s">
        <v>5643</v>
      </c>
      <c r="AP149" s="40" t="s">
        <v>6360</v>
      </c>
      <c r="AQ149" s="40" t="s">
        <v>6361</v>
      </c>
      <c r="AR149" s="47" t="s">
        <v>6362</v>
      </c>
      <c r="AS149" s="42">
        <v>1.01E38</v>
      </c>
      <c r="AT149" s="42"/>
      <c r="AU149" s="42"/>
      <c r="AV149" s="42"/>
      <c r="AW149" s="42"/>
      <c r="AX149" s="42"/>
      <c r="AY149" s="42"/>
      <c r="AZ149" s="42"/>
      <c r="BA149" s="42"/>
      <c r="BB149" s="42"/>
      <c r="BC149" s="42"/>
      <c r="BD149" s="42"/>
      <c r="BE149" s="42"/>
      <c r="BF149" s="42"/>
      <c r="BG149" s="42"/>
      <c r="BH149" s="42"/>
      <c r="BI149" s="42"/>
      <c r="BJ149" s="42"/>
      <c r="BK149" s="42"/>
      <c r="BL149" s="42"/>
      <c r="BM149" s="42"/>
    </row>
    <row r="150">
      <c r="A150" s="41">
        <v>0.0</v>
      </c>
      <c r="B150" s="42">
        <v>1.67E9</v>
      </c>
      <c r="C150" s="42">
        <v>584929.0</v>
      </c>
      <c r="D150" s="40" t="s">
        <v>1034</v>
      </c>
      <c r="E150" s="41" t="str">
        <f>IFERROR(__xludf.DUMMYFUNCTION("split(split(D150,""Instance_"", FALSE),"".mat"",FALSE)"),"40_3")</f>
        <v>40_3</v>
      </c>
      <c r="F150" s="41">
        <v>40.0</v>
      </c>
      <c r="G150" s="41">
        <v>10.0</v>
      </c>
      <c r="H150" s="41">
        <v>20.0</v>
      </c>
      <c r="I150" s="41">
        <v>-1.42657</v>
      </c>
      <c r="J150" s="41">
        <v>20000.0</v>
      </c>
      <c r="K150" s="41">
        <v>10000.0</v>
      </c>
      <c r="L150" s="41">
        <v>3600.0</v>
      </c>
      <c r="M150" s="41">
        <v>1800.0</v>
      </c>
      <c r="N150" s="41">
        <v>30.0</v>
      </c>
      <c r="O150" s="40" t="s">
        <v>207</v>
      </c>
      <c r="P150" s="40" t="s">
        <v>208</v>
      </c>
      <c r="Q150" s="40" t="s">
        <v>209</v>
      </c>
      <c r="R150" s="40" t="s">
        <v>210</v>
      </c>
      <c r="S150" s="40" t="b">
        <v>0</v>
      </c>
      <c r="T150" s="40" t="s">
        <v>211</v>
      </c>
      <c r="U150" s="40" t="s">
        <v>212</v>
      </c>
      <c r="V150" s="41">
        <v>0.1</v>
      </c>
      <c r="W150" s="41">
        <v>0.9</v>
      </c>
      <c r="X150" s="41">
        <v>0.3</v>
      </c>
      <c r="Y150" s="41">
        <v>0.4</v>
      </c>
      <c r="Z150" s="40" t="b">
        <v>0</v>
      </c>
      <c r="AA150" s="40" t="b">
        <v>1</v>
      </c>
      <c r="AB150" s="40" t="b">
        <v>0</v>
      </c>
      <c r="AC150" s="40" t="b">
        <v>0</v>
      </c>
      <c r="AD150" s="41" t="s">
        <v>1051</v>
      </c>
      <c r="AE150" s="41" t="s">
        <v>1052</v>
      </c>
      <c r="AF150" s="41">
        <v>-1.461094255</v>
      </c>
      <c r="AG150" s="41">
        <v>35.2897</v>
      </c>
      <c r="AH150" s="42">
        <v>9.51E11</v>
      </c>
      <c r="AI150" s="41">
        <v>-0.0242</v>
      </c>
      <c r="AJ150" s="47" t="s">
        <v>6363</v>
      </c>
      <c r="AK150" s="44" t="s">
        <v>397</v>
      </c>
      <c r="AL150" s="41">
        <v>11299.0</v>
      </c>
      <c r="AM150" s="40" t="s">
        <v>1382</v>
      </c>
      <c r="AN150" s="40" t="s">
        <v>1383</v>
      </c>
      <c r="AO150" s="40" t="s">
        <v>5643</v>
      </c>
      <c r="AP150" s="40" t="s">
        <v>6364</v>
      </c>
      <c r="AQ150" s="40" t="s">
        <v>6365</v>
      </c>
      <c r="AR150" s="47" t="s">
        <v>6366</v>
      </c>
      <c r="AS150" s="42">
        <v>1.1E39</v>
      </c>
      <c r="AT150" s="42"/>
      <c r="AU150" s="42"/>
      <c r="AV150" s="42"/>
      <c r="AW150" s="42"/>
      <c r="AX150" s="42"/>
      <c r="AY150" s="42"/>
      <c r="AZ150" s="42"/>
      <c r="BA150" s="42"/>
      <c r="BB150" s="42"/>
      <c r="BC150" s="42"/>
      <c r="BD150" s="42"/>
      <c r="BE150" s="42"/>
      <c r="BF150" s="42"/>
      <c r="BG150" s="42"/>
      <c r="BH150" s="42"/>
      <c r="BI150" s="42"/>
      <c r="BJ150" s="42"/>
      <c r="BK150" s="42"/>
      <c r="BL150" s="42"/>
      <c r="BM150" s="42"/>
    </row>
    <row r="151">
      <c r="A151" s="41">
        <v>0.0</v>
      </c>
      <c r="B151" s="42">
        <v>1.67E9</v>
      </c>
      <c r="C151" s="42">
        <v>911739.0</v>
      </c>
      <c r="D151" s="40" t="s">
        <v>1055</v>
      </c>
      <c r="E151" s="41" t="str">
        <f>IFERROR(__xludf.DUMMYFUNCTION("split(split(D151,""Instance_"", FALSE),"".mat"",FALSE)"),"60_1")</f>
        <v>60_1</v>
      </c>
      <c r="F151" s="41">
        <v>60.0</v>
      </c>
      <c r="G151" s="41">
        <v>15.0</v>
      </c>
      <c r="H151" s="41">
        <v>30.0</v>
      </c>
      <c r="I151" s="41">
        <v>-1.78118</v>
      </c>
      <c r="J151" s="41">
        <v>20000.0</v>
      </c>
      <c r="K151" s="41">
        <v>10000.0</v>
      </c>
      <c r="L151" s="41">
        <v>3600.0</v>
      </c>
      <c r="M151" s="41">
        <v>1800.0</v>
      </c>
      <c r="N151" s="41">
        <v>30.0</v>
      </c>
      <c r="O151" s="40" t="s">
        <v>207</v>
      </c>
      <c r="P151" s="40" t="s">
        <v>208</v>
      </c>
      <c r="Q151" s="40" t="s">
        <v>209</v>
      </c>
      <c r="R151" s="40" t="s">
        <v>210</v>
      </c>
      <c r="S151" s="40" t="b">
        <v>0</v>
      </c>
      <c r="T151" s="40" t="s">
        <v>211</v>
      </c>
      <c r="U151" s="40" t="s">
        <v>212</v>
      </c>
      <c r="V151" s="41">
        <v>0.1</v>
      </c>
      <c r="W151" s="41">
        <v>0.9</v>
      </c>
      <c r="X151" s="41">
        <v>0.3</v>
      </c>
      <c r="Y151" s="41">
        <v>0.4</v>
      </c>
      <c r="Z151" s="40" t="b">
        <v>0</v>
      </c>
      <c r="AA151" s="40" t="b">
        <v>1</v>
      </c>
      <c r="AB151" s="40" t="b">
        <v>0</v>
      </c>
      <c r="AC151" s="40" t="b">
        <v>0</v>
      </c>
      <c r="AD151" s="41" t="s">
        <v>1056</v>
      </c>
      <c r="AE151" s="41" t="s">
        <v>1057</v>
      </c>
      <c r="AF151" s="41">
        <v>-1.82409594</v>
      </c>
      <c r="AG151" s="41">
        <v>49.89657</v>
      </c>
      <c r="AH151" s="42">
        <v>6.12E17</v>
      </c>
      <c r="AI151" s="41">
        <v>-0.02409</v>
      </c>
      <c r="AJ151" s="47" t="s">
        <v>6367</v>
      </c>
      <c r="AK151" s="44" t="s">
        <v>397</v>
      </c>
      <c r="AL151" s="41">
        <v>11927.0</v>
      </c>
      <c r="AM151" s="45" t="s">
        <v>1382</v>
      </c>
      <c r="AN151" s="40" t="s">
        <v>1383</v>
      </c>
      <c r="AO151" s="40" t="s">
        <v>5643</v>
      </c>
      <c r="AP151" s="40" t="s">
        <v>6368</v>
      </c>
      <c r="AQ151" s="40" t="s">
        <v>6369</v>
      </c>
      <c r="AR151" s="47" t="s">
        <v>6370</v>
      </c>
      <c r="AS151" s="42">
        <v>1.0E59</v>
      </c>
      <c r="AT151" s="42"/>
      <c r="AU151" s="42"/>
      <c r="AV151" s="42"/>
      <c r="AW151" s="42"/>
      <c r="AX151" s="42"/>
      <c r="AY151" s="42"/>
      <c r="AZ151" s="42"/>
      <c r="BA151" s="42"/>
      <c r="BB151" s="42"/>
      <c r="BC151" s="42"/>
      <c r="BD151" s="42"/>
      <c r="BE151" s="42"/>
      <c r="BF151" s="42"/>
      <c r="BG151" s="42"/>
      <c r="BH151" s="42"/>
      <c r="BI151" s="42"/>
      <c r="BJ151" s="42"/>
      <c r="BK151" s="42"/>
      <c r="BL151" s="42"/>
      <c r="BM151" s="42"/>
    </row>
    <row r="152">
      <c r="A152" s="41">
        <v>0.0</v>
      </c>
      <c r="B152" s="42">
        <v>1.67E9</v>
      </c>
      <c r="C152" s="42">
        <v>949356.0</v>
      </c>
      <c r="D152" s="40" t="s">
        <v>1138</v>
      </c>
      <c r="E152" s="41" t="str">
        <f>IFERROR(__xludf.DUMMYFUNCTION("split(split(D152,""Instance_"", FALSE),"".mat"",FALSE)"),"80_2")</f>
        <v>80_2</v>
      </c>
      <c r="F152" s="41">
        <v>80.0</v>
      </c>
      <c r="G152" s="41">
        <v>20.0</v>
      </c>
      <c r="H152" s="41">
        <v>40.0</v>
      </c>
      <c r="I152" s="41">
        <v>-2.42626</v>
      </c>
      <c r="J152" s="41">
        <v>20000.0</v>
      </c>
      <c r="K152" s="41">
        <v>10000.0</v>
      </c>
      <c r="L152" s="41">
        <v>3600.0</v>
      </c>
      <c r="M152" s="41">
        <v>1800.0</v>
      </c>
      <c r="N152" s="41">
        <v>30.0</v>
      </c>
      <c r="O152" s="40" t="s">
        <v>207</v>
      </c>
      <c r="P152" s="40" t="s">
        <v>208</v>
      </c>
      <c r="Q152" s="40" t="s">
        <v>209</v>
      </c>
      <c r="R152" s="40" t="s">
        <v>210</v>
      </c>
      <c r="S152" s="40" t="b">
        <v>0</v>
      </c>
      <c r="T152" s="40" t="s">
        <v>211</v>
      </c>
      <c r="U152" s="40" t="s">
        <v>212</v>
      </c>
      <c r="V152" s="41">
        <v>0.1</v>
      </c>
      <c r="W152" s="41">
        <v>0.9</v>
      </c>
      <c r="X152" s="41">
        <v>0.3</v>
      </c>
      <c r="Y152" s="41">
        <v>0.4</v>
      </c>
      <c r="Z152" s="40" t="b">
        <v>0</v>
      </c>
      <c r="AA152" s="40" t="b">
        <v>1</v>
      </c>
      <c r="AB152" s="40" t="b">
        <v>0</v>
      </c>
      <c r="AC152" s="40" t="b">
        <v>0</v>
      </c>
      <c r="AD152" s="41" t="s">
        <v>1153</v>
      </c>
      <c r="AE152" s="41" t="s">
        <v>1154</v>
      </c>
      <c r="AF152" s="41">
        <v>-2.484378038</v>
      </c>
      <c r="AG152" s="41">
        <v>88.38874</v>
      </c>
      <c r="AH152" s="42">
        <v>1.17E24</v>
      </c>
      <c r="AI152" s="41">
        <v>-0.02395</v>
      </c>
      <c r="AJ152" s="47" t="s">
        <v>6371</v>
      </c>
      <c r="AK152" s="44" t="s">
        <v>397</v>
      </c>
      <c r="AL152" s="41">
        <v>16635.0</v>
      </c>
      <c r="AM152" s="45" t="s">
        <v>1382</v>
      </c>
      <c r="AN152" s="40" t="s">
        <v>1383</v>
      </c>
      <c r="AO152" s="40" t="s">
        <v>5643</v>
      </c>
      <c r="AP152" s="40" t="s">
        <v>6372</v>
      </c>
      <c r="AQ152" s="40" t="s">
        <v>6373</v>
      </c>
      <c r="AR152" s="47" t="s">
        <v>6374</v>
      </c>
      <c r="AS152" s="42">
        <v>1.11E79</v>
      </c>
      <c r="AT152" s="42"/>
      <c r="AU152" s="42"/>
      <c r="AV152" s="42"/>
      <c r="AW152" s="42"/>
      <c r="AX152" s="42"/>
      <c r="AY152" s="42"/>
      <c r="AZ152" s="42"/>
      <c r="BA152" s="42"/>
      <c r="BB152" s="42"/>
      <c r="BC152" s="42"/>
      <c r="BD152" s="42"/>
      <c r="BE152" s="42"/>
      <c r="BF152" s="42"/>
      <c r="BG152" s="42"/>
      <c r="BH152" s="42"/>
      <c r="BI152" s="42"/>
      <c r="BJ152" s="42"/>
      <c r="BK152" s="42"/>
      <c r="BL152" s="42"/>
      <c r="BM152" s="42"/>
    </row>
    <row r="153">
      <c r="A153" s="41">
        <v>0.0</v>
      </c>
      <c r="B153" s="42">
        <v>1.67E9</v>
      </c>
      <c r="C153" s="42">
        <v>275277.0</v>
      </c>
      <c r="D153" s="40" t="s">
        <v>1096</v>
      </c>
      <c r="E153" s="41" t="str">
        <f>IFERROR(__xludf.DUMMYFUNCTION("split(split(D153,""Instance_"", FALSE),"".mat"",FALSE)"),"60_3")</f>
        <v>60_3</v>
      </c>
      <c r="F153" s="41">
        <v>60.0</v>
      </c>
      <c r="G153" s="41">
        <v>15.0</v>
      </c>
      <c r="H153" s="41">
        <v>30.0</v>
      </c>
      <c r="I153" s="41">
        <v>-1.40011</v>
      </c>
      <c r="J153" s="41">
        <v>20000.0</v>
      </c>
      <c r="K153" s="41">
        <v>10000.0</v>
      </c>
      <c r="L153" s="41">
        <v>3600.0</v>
      </c>
      <c r="M153" s="41">
        <v>1800.0</v>
      </c>
      <c r="N153" s="41">
        <v>30.0</v>
      </c>
      <c r="O153" s="40" t="s">
        <v>207</v>
      </c>
      <c r="P153" s="40" t="s">
        <v>208</v>
      </c>
      <c r="Q153" s="40" t="s">
        <v>209</v>
      </c>
      <c r="R153" s="40" t="s">
        <v>210</v>
      </c>
      <c r="S153" s="40" t="b">
        <v>0</v>
      </c>
      <c r="T153" s="40" t="s">
        <v>211</v>
      </c>
      <c r="U153" s="40" t="s">
        <v>212</v>
      </c>
      <c r="V153" s="41">
        <v>0.1</v>
      </c>
      <c r="W153" s="41">
        <v>0.9</v>
      </c>
      <c r="X153" s="41">
        <v>0.3</v>
      </c>
      <c r="Y153" s="41">
        <v>0.4</v>
      </c>
      <c r="Z153" s="40" t="b">
        <v>0</v>
      </c>
      <c r="AA153" s="40" t="b">
        <v>1</v>
      </c>
      <c r="AB153" s="40" t="b">
        <v>0</v>
      </c>
      <c r="AC153" s="40" t="b">
        <v>0</v>
      </c>
      <c r="AD153" s="41" t="s">
        <v>1099</v>
      </c>
      <c r="AE153" s="41" t="s">
        <v>1100</v>
      </c>
      <c r="AF153" s="41">
        <v>-1.431414662</v>
      </c>
      <c r="AG153" s="41">
        <v>53.53889</v>
      </c>
      <c r="AH153" s="42">
        <v>1.72E17</v>
      </c>
      <c r="AI153" s="41">
        <v>-0.02236</v>
      </c>
      <c r="AJ153" s="47" t="s">
        <v>6375</v>
      </c>
      <c r="AK153" s="44" t="s">
        <v>397</v>
      </c>
      <c r="AL153" s="41">
        <v>12652.0</v>
      </c>
      <c r="AM153" s="40" t="s">
        <v>1382</v>
      </c>
      <c r="AN153" s="40" t="s">
        <v>1383</v>
      </c>
      <c r="AO153" s="40" t="s">
        <v>5643</v>
      </c>
      <c r="AP153" s="40" t="s">
        <v>6376</v>
      </c>
      <c r="AQ153" s="40" t="s">
        <v>6377</v>
      </c>
      <c r="AR153" s="47" t="s">
        <v>6378</v>
      </c>
      <c r="AS153" s="42">
        <v>1.0E57</v>
      </c>
      <c r="AT153" s="42"/>
      <c r="AU153" s="42"/>
      <c r="AV153" s="42"/>
      <c r="AW153" s="42"/>
      <c r="AX153" s="42"/>
      <c r="AY153" s="42"/>
      <c r="AZ153" s="42"/>
      <c r="BA153" s="42"/>
      <c r="BB153" s="42"/>
      <c r="BC153" s="42"/>
      <c r="BD153" s="42"/>
      <c r="BE153" s="42"/>
      <c r="BF153" s="42"/>
      <c r="BG153" s="42"/>
      <c r="BH153" s="42"/>
      <c r="BI153" s="42"/>
      <c r="BJ153" s="42"/>
      <c r="BK153" s="42"/>
      <c r="BL153" s="42"/>
      <c r="BM153" s="42"/>
    </row>
    <row r="154">
      <c r="A154" s="41">
        <v>0.0</v>
      </c>
      <c r="B154" s="42">
        <v>1.67E9</v>
      </c>
      <c r="C154" s="42">
        <v>401040.0</v>
      </c>
      <c r="D154" s="40" t="s">
        <v>1180</v>
      </c>
      <c r="E154" s="41" t="str">
        <f>IFERROR(__xludf.DUMMYFUNCTION("split(split(D154,""Instance_"", FALSE),"".mat"",FALSE)"),"100_1")</f>
        <v>100_1</v>
      </c>
      <c r="F154" s="41">
        <v>100.0</v>
      </c>
      <c r="G154" s="41">
        <v>25.0</v>
      </c>
      <c r="H154" s="41">
        <v>50.0</v>
      </c>
      <c r="I154" s="41">
        <v>-2.42617</v>
      </c>
      <c r="J154" s="41">
        <v>20000.0</v>
      </c>
      <c r="K154" s="41">
        <v>10000.0</v>
      </c>
      <c r="L154" s="41">
        <v>3600.0</v>
      </c>
      <c r="M154" s="41">
        <v>1800.0</v>
      </c>
      <c r="N154" s="41">
        <v>30.0</v>
      </c>
      <c r="O154" s="40" t="s">
        <v>207</v>
      </c>
      <c r="P154" s="40" t="s">
        <v>208</v>
      </c>
      <c r="Q154" s="40" t="s">
        <v>209</v>
      </c>
      <c r="R154" s="40" t="s">
        <v>210</v>
      </c>
      <c r="S154" s="40" t="b">
        <v>0</v>
      </c>
      <c r="T154" s="40" t="s">
        <v>211</v>
      </c>
      <c r="U154" s="40" t="s">
        <v>212</v>
      </c>
      <c r="V154" s="41">
        <v>0.1</v>
      </c>
      <c r="W154" s="41">
        <v>0.9</v>
      </c>
      <c r="X154" s="41">
        <v>0.3</v>
      </c>
      <c r="Y154" s="41">
        <v>0.4</v>
      </c>
      <c r="Z154" s="40" t="b">
        <v>0</v>
      </c>
      <c r="AA154" s="40" t="b">
        <v>1</v>
      </c>
      <c r="AB154" s="40" t="b">
        <v>0</v>
      </c>
      <c r="AC154" s="40" t="b">
        <v>0</v>
      </c>
      <c r="AD154" s="41" t="s">
        <v>1199</v>
      </c>
      <c r="AE154" s="41" t="s">
        <v>1200</v>
      </c>
      <c r="AF154" s="41">
        <v>-2.478507703</v>
      </c>
      <c r="AG154" s="41">
        <v>114.9619</v>
      </c>
      <c r="AH154" s="42">
        <v>7.59E29</v>
      </c>
      <c r="AI154" s="41">
        <v>-0.02157</v>
      </c>
      <c r="AJ154" s="47" t="s">
        <v>6379</v>
      </c>
      <c r="AK154" s="45">
        <v>7.58817420626186E269</v>
      </c>
      <c r="AL154" s="41">
        <v>18109.0</v>
      </c>
      <c r="AM154" s="40" t="s">
        <v>1382</v>
      </c>
      <c r="AN154" s="40" t="s">
        <v>1383</v>
      </c>
      <c r="AO154" s="40" t="s">
        <v>5643</v>
      </c>
      <c r="AP154" s="40" t="s">
        <v>6380</v>
      </c>
      <c r="AQ154" s="40" t="s">
        <v>6381</v>
      </c>
      <c r="AR154" s="47" t="s">
        <v>6382</v>
      </c>
      <c r="AS154" s="42">
        <v>1.0E99</v>
      </c>
      <c r="AT154" s="42"/>
      <c r="AU154" s="42"/>
      <c r="AV154" s="42"/>
      <c r="AW154" s="42"/>
      <c r="AX154" s="42"/>
      <c r="AY154" s="42"/>
      <c r="AZ154" s="42"/>
      <c r="BA154" s="42"/>
      <c r="BB154" s="42"/>
      <c r="BC154" s="42"/>
      <c r="BD154" s="42"/>
      <c r="BE154" s="42"/>
      <c r="BF154" s="42"/>
      <c r="BG154" s="42"/>
      <c r="BH154" s="42"/>
      <c r="BI154" s="42"/>
      <c r="BJ154" s="42"/>
      <c r="BK154" s="42"/>
      <c r="BL154" s="42"/>
      <c r="BM154" s="42"/>
    </row>
    <row r="155">
      <c r="A155" s="41">
        <v>0.0</v>
      </c>
      <c r="B155" s="42">
        <v>1.67E9</v>
      </c>
      <c r="C155" s="42">
        <v>981789.0</v>
      </c>
      <c r="D155" s="40" t="s">
        <v>786</v>
      </c>
      <c r="E155" s="41" t="str">
        <f>IFERROR(__xludf.DUMMYFUNCTION("split(split(D155,""Instance_"", FALSE),"".mat"",FALSE)"),"180_3")</f>
        <v>180_3</v>
      </c>
      <c r="F155" s="41">
        <v>180.0</v>
      </c>
      <c r="G155" s="41">
        <v>45.0</v>
      </c>
      <c r="H155" s="41">
        <v>90.0</v>
      </c>
      <c r="I155" s="41">
        <v>-1.6699</v>
      </c>
      <c r="J155" s="41">
        <v>20000.0</v>
      </c>
      <c r="K155" s="41">
        <v>10000.0</v>
      </c>
      <c r="L155" s="41">
        <v>3600.0</v>
      </c>
      <c r="M155" s="41">
        <v>1800.0</v>
      </c>
      <c r="N155" s="41">
        <v>30.0</v>
      </c>
      <c r="O155" s="40" t="s">
        <v>207</v>
      </c>
      <c r="P155" s="40" t="s">
        <v>208</v>
      </c>
      <c r="Q155" s="40" t="s">
        <v>209</v>
      </c>
      <c r="R155" s="40" t="s">
        <v>210</v>
      </c>
      <c r="S155" s="40" t="b">
        <v>0</v>
      </c>
      <c r="T155" s="40" t="s">
        <v>211</v>
      </c>
      <c r="U155" s="40" t="s">
        <v>212</v>
      </c>
      <c r="V155" s="41">
        <v>0.1</v>
      </c>
      <c r="W155" s="41">
        <v>0.9</v>
      </c>
      <c r="X155" s="41">
        <v>0.3</v>
      </c>
      <c r="Y155" s="41">
        <v>0.4</v>
      </c>
      <c r="Z155" s="40" t="b">
        <v>0</v>
      </c>
      <c r="AA155" s="40" t="b">
        <v>1</v>
      </c>
      <c r="AB155" s="40" t="b">
        <v>0</v>
      </c>
      <c r="AC155" s="40" t="b">
        <v>0</v>
      </c>
      <c r="AD155" s="41" t="s">
        <v>793</v>
      </c>
      <c r="AE155" s="41" t="s">
        <v>794</v>
      </c>
      <c r="AF155" s="41">
        <v>-1.704989403</v>
      </c>
      <c r="AG155" s="41">
        <v>310.5158</v>
      </c>
      <c r="AH155" s="42">
        <v>7.36E53</v>
      </c>
      <c r="AI155" s="41">
        <v>-0.02101</v>
      </c>
      <c r="AJ155" s="47" t="s">
        <v>6383</v>
      </c>
      <c r="AK155" s="40" t="s">
        <v>6384</v>
      </c>
      <c r="AL155" s="41">
        <v>20000.0</v>
      </c>
      <c r="AM155" s="40" t="s">
        <v>216</v>
      </c>
      <c r="AN155" s="40" t="s">
        <v>1383</v>
      </c>
      <c r="AO155" s="40" t="s">
        <v>5627</v>
      </c>
      <c r="AP155" s="40" t="s">
        <v>6385</v>
      </c>
      <c r="AQ155" s="40" t="s">
        <v>6386</v>
      </c>
      <c r="AR155" s="47" t="s">
        <v>6387</v>
      </c>
      <c r="AS155" s="42">
        <v>1.1E178</v>
      </c>
      <c r="AT155" s="42"/>
      <c r="AU155" s="42"/>
      <c r="AV155" s="42"/>
      <c r="AW155" s="42"/>
      <c r="AX155" s="42"/>
      <c r="AY155" s="42"/>
      <c r="AZ155" s="42"/>
      <c r="BA155" s="42"/>
      <c r="BB155" s="42"/>
      <c r="BC155" s="42"/>
      <c r="BD155" s="42"/>
      <c r="BE155" s="42"/>
      <c r="BF155" s="42"/>
      <c r="BG155" s="42"/>
      <c r="BH155" s="42"/>
      <c r="BI155" s="42"/>
      <c r="BJ155" s="42"/>
      <c r="BK155" s="42"/>
      <c r="BL155" s="42"/>
      <c r="BM155" s="42"/>
    </row>
    <row r="156">
      <c r="A156" s="41">
        <v>0.0</v>
      </c>
      <c r="B156" s="42">
        <v>1.67E9</v>
      </c>
      <c r="C156" s="42">
        <v>904987.0</v>
      </c>
      <c r="D156" s="40" t="s">
        <v>1180</v>
      </c>
      <c r="E156" s="41" t="str">
        <f>IFERROR(__xludf.DUMMYFUNCTION("split(split(D156,""Instance_"", FALSE),"".mat"",FALSE)"),"100_1")</f>
        <v>100_1</v>
      </c>
      <c r="F156" s="41">
        <v>100.0</v>
      </c>
      <c r="G156" s="41">
        <v>25.0</v>
      </c>
      <c r="H156" s="41">
        <v>50.0</v>
      </c>
      <c r="I156" s="41">
        <v>-2.42617</v>
      </c>
      <c r="J156" s="41">
        <v>20000.0</v>
      </c>
      <c r="K156" s="41">
        <v>10000.0</v>
      </c>
      <c r="L156" s="41">
        <v>3600.0</v>
      </c>
      <c r="M156" s="41">
        <v>1800.0</v>
      </c>
      <c r="N156" s="41">
        <v>30.0</v>
      </c>
      <c r="O156" s="40" t="s">
        <v>207</v>
      </c>
      <c r="P156" s="40" t="s">
        <v>208</v>
      </c>
      <c r="Q156" s="40" t="s">
        <v>209</v>
      </c>
      <c r="R156" s="40" t="s">
        <v>210</v>
      </c>
      <c r="S156" s="40" t="b">
        <v>0</v>
      </c>
      <c r="T156" s="40" t="s">
        <v>211</v>
      </c>
      <c r="U156" s="40" t="s">
        <v>212</v>
      </c>
      <c r="V156" s="41">
        <v>0.1</v>
      </c>
      <c r="W156" s="41">
        <v>0.9</v>
      </c>
      <c r="X156" s="41">
        <v>0.3</v>
      </c>
      <c r="Y156" s="41">
        <v>0.4</v>
      </c>
      <c r="Z156" s="40" t="b">
        <v>0</v>
      </c>
      <c r="AA156" s="40" t="b">
        <v>1</v>
      </c>
      <c r="AB156" s="40" t="b">
        <v>0</v>
      </c>
      <c r="AC156" s="40" t="b">
        <v>0</v>
      </c>
      <c r="AD156" s="41" t="s">
        <v>1187</v>
      </c>
      <c r="AE156" s="41" t="s">
        <v>1188</v>
      </c>
      <c r="AF156" s="41">
        <v>-2.47688368</v>
      </c>
      <c r="AG156" s="41">
        <v>116.183</v>
      </c>
      <c r="AH156" s="42">
        <v>4.7E29</v>
      </c>
      <c r="AI156" s="41">
        <v>-0.0209</v>
      </c>
      <c r="AJ156" s="47" t="s">
        <v>6388</v>
      </c>
      <c r="AK156" s="45">
        <v>4.69738598102617E269</v>
      </c>
      <c r="AL156" s="41">
        <v>18028.0</v>
      </c>
      <c r="AM156" s="40" t="s">
        <v>1382</v>
      </c>
      <c r="AN156" s="40" t="s">
        <v>1383</v>
      </c>
      <c r="AO156" s="40" t="s">
        <v>5643</v>
      </c>
      <c r="AP156" s="40" t="s">
        <v>6389</v>
      </c>
      <c r="AQ156" s="40" t="s">
        <v>6390</v>
      </c>
      <c r="AR156" s="47" t="s">
        <v>6391</v>
      </c>
      <c r="AS156" s="42">
        <v>1.01E98</v>
      </c>
      <c r="AT156" s="42"/>
      <c r="AU156" s="42"/>
      <c r="AV156" s="42"/>
      <c r="AW156" s="42"/>
      <c r="AX156" s="42"/>
      <c r="AY156" s="42"/>
      <c r="AZ156" s="42"/>
      <c r="BA156" s="42"/>
      <c r="BB156" s="42"/>
      <c r="BC156" s="42"/>
      <c r="BD156" s="42"/>
      <c r="BE156" s="42"/>
      <c r="BF156" s="42"/>
      <c r="BG156" s="42"/>
      <c r="BH156" s="42"/>
      <c r="BI156" s="42"/>
      <c r="BJ156" s="42"/>
      <c r="BK156" s="42"/>
      <c r="BL156" s="42"/>
      <c r="BM156" s="42"/>
    </row>
    <row r="157">
      <c r="A157" s="41">
        <v>0.0</v>
      </c>
      <c r="B157" s="42">
        <v>1.67E9</v>
      </c>
      <c r="C157" s="42">
        <v>721909.0</v>
      </c>
      <c r="D157" s="40" t="s">
        <v>1180</v>
      </c>
      <c r="E157" s="41" t="str">
        <f>IFERROR(__xludf.DUMMYFUNCTION("split(split(D157,""Instance_"", FALSE),"".mat"",FALSE)"),"100_1")</f>
        <v>100_1</v>
      </c>
      <c r="F157" s="41">
        <v>100.0</v>
      </c>
      <c r="G157" s="41">
        <v>25.0</v>
      </c>
      <c r="H157" s="41">
        <v>50.0</v>
      </c>
      <c r="I157" s="41">
        <v>-2.42617</v>
      </c>
      <c r="J157" s="41">
        <v>20000.0</v>
      </c>
      <c r="K157" s="41">
        <v>10000.0</v>
      </c>
      <c r="L157" s="41">
        <v>3600.0</v>
      </c>
      <c r="M157" s="41">
        <v>1800.0</v>
      </c>
      <c r="N157" s="41">
        <v>30.0</v>
      </c>
      <c r="O157" s="40" t="s">
        <v>207</v>
      </c>
      <c r="P157" s="40" t="s">
        <v>208</v>
      </c>
      <c r="Q157" s="40" t="s">
        <v>209</v>
      </c>
      <c r="R157" s="40" t="s">
        <v>210</v>
      </c>
      <c r="S157" s="40" t="b">
        <v>0</v>
      </c>
      <c r="T157" s="40" t="s">
        <v>211</v>
      </c>
      <c r="U157" s="40" t="s">
        <v>212</v>
      </c>
      <c r="V157" s="41">
        <v>0.1</v>
      </c>
      <c r="W157" s="41">
        <v>0.9</v>
      </c>
      <c r="X157" s="41">
        <v>0.3</v>
      </c>
      <c r="Y157" s="41">
        <v>0.4</v>
      </c>
      <c r="Z157" s="40" t="b">
        <v>0</v>
      </c>
      <c r="AA157" s="40" t="b">
        <v>1</v>
      </c>
      <c r="AB157" s="40" t="b">
        <v>0</v>
      </c>
      <c r="AC157" s="40" t="b">
        <v>0</v>
      </c>
      <c r="AD157" s="41" t="s">
        <v>1183</v>
      </c>
      <c r="AE157" s="41" t="s">
        <v>1184</v>
      </c>
      <c r="AF157" s="41">
        <v>-2.47146022</v>
      </c>
      <c r="AG157" s="41">
        <v>122.5378</v>
      </c>
      <c r="AH157" s="42">
        <v>7.6E29</v>
      </c>
      <c r="AI157" s="41">
        <v>-0.01867</v>
      </c>
      <c r="AJ157" s="47" t="s">
        <v>6392</v>
      </c>
      <c r="AK157" s="45">
        <v>7.60070287759905E269</v>
      </c>
      <c r="AL157" s="41">
        <v>19407.0</v>
      </c>
      <c r="AM157" s="40" t="s">
        <v>1382</v>
      </c>
      <c r="AN157" s="40" t="s">
        <v>1383</v>
      </c>
      <c r="AO157" s="40" t="s">
        <v>5643</v>
      </c>
      <c r="AP157" s="40" t="s">
        <v>6393</v>
      </c>
      <c r="AQ157" s="40" t="s">
        <v>6394</v>
      </c>
      <c r="AR157" s="47" t="s">
        <v>6395</v>
      </c>
      <c r="AS157" s="42">
        <v>1.0E99</v>
      </c>
      <c r="AT157" s="42"/>
      <c r="AU157" s="42"/>
      <c r="AV157" s="42"/>
      <c r="AW157" s="42"/>
      <c r="AX157" s="42"/>
      <c r="AY157" s="42"/>
      <c r="AZ157" s="42"/>
      <c r="BA157" s="42"/>
      <c r="BB157" s="42"/>
      <c r="BC157" s="42"/>
      <c r="BD157" s="42"/>
      <c r="BE157" s="42"/>
      <c r="BF157" s="42"/>
      <c r="BG157" s="42"/>
      <c r="BH157" s="42"/>
      <c r="BI157" s="42"/>
      <c r="BJ157" s="42"/>
      <c r="BK157" s="42"/>
      <c r="BL157" s="42"/>
      <c r="BM157" s="42"/>
    </row>
    <row r="158">
      <c r="A158" s="41">
        <v>0.0</v>
      </c>
      <c r="B158" s="42">
        <v>1.67E9</v>
      </c>
      <c r="C158" s="42">
        <v>594920.0</v>
      </c>
      <c r="D158" s="40" t="s">
        <v>1096</v>
      </c>
      <c r="E158" s="41" t="str">
        <f>IFERROR(__xludf.DUMMYFUNCTION("split(split(D158,""Instance_"", FALSE),"".mat"",FALSE)"),"60_3")</f>
        <v>60_3</v>
      </c>
      <c r="F158" s="41">
        <v>60.0</v>
      </c>
      <c r="G158" s="41">
        <v>15.0</v>
      </c>
      <c r="H158" s="41">
        <v>30.0</v>
      </c>
      <c r="I158" s="41">
        <v>-1.40011</v>
      </c>
      <c r="J158" s="41">
        <v>20000.0</v>
      </c>
      <c r="K158" s="41">
        <v>10000.0</v>
      </c>
      <c r="L158" s="41">
        <v>3600.0</v>
      </c>
      <c r="M158" s="41">
        <v>1800.0</v>
      </c>
      <c r="N158" s="41">
        <v>30.0</v>
      </c>
      <c r="O158" s="40" t="s">
        <v>207</v>
      </c>
      <c r="P158" s="40" t="s">
        <v>208</v>
      </c>
      <c r="Q158" s="40" t="s">
        <v>209</v>
      </c>
      <c r="R158" s="40" t="s">
        <v>210</v>
      </c>
      <c r="S158" s="40" t="b">
        <v>0</v>
      </c>
      <c r="T158" s="40" t="s">
        <v>211</v>
      </c>
      <c r="U158" s="40" t="s">
        <v>212</v>
      </c>
      <c r="V158" s="41">
        <v>0.1</v>
      </c>
      <c r="W158" s="41">
        <v>0.9</v>
      </c>
      <c r="X158" s="41">
        <v>0.3</v>
      </c>
      <c r="Y158" s="41">
        <v>0.4</v>
      </c>
      <c r="Z158" s="40" t="b">
        <v>0</v>
      </c>
      <c r="AA158" s="40" t="b">
        <v>1</v>
      </c>
      <c r="AB158" s="40" t="b">
        <v>0</v>
      </c>
      <c r="AC158" s="40" t="b">
        <v>0</v>
      </c>
      <c r="AD158" s="41" t="s">
        <v>1105</v>
      </c>
      <c r="AE158" s="41" t="s">
        <v>1106</v>
      </c>
      <c r="AF158" s="41">
        <v>-1.426147704</v>
      </c>
      <c r="AG158" s="41">
        <v>51.42216</v>
      </c>
      <c r="AH158" s="42">
        <v>1.73E17</v>
      </c>
      <c r="AI158" s="41">
        <v>-0.0186</v>
      </c>
      <c r="AJ158" s="47" t="s">
        <v>6396</v>
      </c>
      <c r="AK158" s="44" t="s">
        <v>397</v>
      </c>
      <c r="AL158" s="41">
        <v>12431.0</v>
      </c>
      <c r="AM158" s="40" t="s">
        <v>1382</v>
      </c>
      <c r="AN158" s="40" t="s">
        <v>1383</v>
      </c>
      <c r="AO158" s="40" t="s">
        <v>5643</v>
      </c>
      <c r="AP158" s="40" t="s">
        <v>6397</v>
      </c>
      <c r="AQ158" s="40" t="s">
        <v>6398</v>
      </c>
      <c r="AR158" s="47" t="s">
        <v>6399</v>
      </c>
      <c r="AS158" s="42">
        <v>1.0E57</v>
      </c>
      <c r="AT158" s="42"/>
      <c r="AU158" s="42"/>
      <c r="AV158" s="42"/>
      <c r="AW158" s="42"/>
      <c r="AX158" s="42"/>
      <c r="AY158" s="42"/>
      <c r="AZ158" s="42"/>
      <c r="BA158" s="42"/>
      <c r="BB158" s="42"/>
      <c r="BC158" s="42"/>
      <c r="BD158" s="42"/>
      <c r="BE158" s="42"/>
      <c r="BF158" s="42"/>
      <c r="BG158" s="42"/>
      <c r="BH158" s="42"/>
      <c r="BI158" s="42"/>
      <c r="BJ158" s="42"/>
      <c r="BK158" s="42"/>
      <c r="BL158" s="42"/>
      <c r="BM158" s="42"/>
    </row>
    <row r="159">
      <c r="A159" s="41">
        <v>0.0</v>
      </c>
      <c r="B159" s="42">
        <v>1.67E9</v>
      </c>
      <c r="C159" s="42">
        <v>254293.0</v>
      </c>
      <c r="D159" s="40" t="s">
        <v>992</v>
      </c>
      <c r="E159" s="41" t="str">
        <f>IFERROR(__xludf.DUMMYFUNCTION("split(split(D159,""Instance_"", FALSE),"".mat"",FALSE)"),"40_1")</f>
        <v>40_1</v>
      </c>
      <c r="F159" s="41">
        <v>40.0</v>
      </c>
      <c r="G159" s="41">
        <v>10.0</v>
      </c>
      <c r="H159" s="41">
        <v>20.0</v>
      </c>
      <c r="I159" s="41">
        <v>-1.55381</v>
      </c>
      <c r="J159" s="41">
        <v>20000.0</v>
      </c>
      <c r="K159" s="41">
        <v>10000.0</v>
      </c>
      <c r="L159" s="41">
        <v>3600.0</v>
      </c>
      <c r="M159" s="41">
        <v>1800.0</v>
      </c>
      <c r="N159" s="41">
        <v>30.0</v>
      </c>
      <c r="O159" s="40" t="s">
        <v>207</v>
      </c>
      <c r="P159" s="40" t="s">
        <v>208</v>
      </c>
      <c r="Q159" s="40" t="s">
        <v>209</v>
      </c>
      <c r="R159" s="40" t="s">
        <v>210</v>
      </c>
      <c r="S159" s="40" t="b">
        <v>0</v>
      </c>
      <c r="T159" s="40" t="s">
        <v>211</v>
      </c>
      <c r="U159" s="40" t="s">
        <v>212</v>
      </c>
      <c r="V159" s="41">
        <v>0.1</v>
      </c>
      <c r="W159" s="41">
        <v>0.9</v>
      </c>
      <c r="X159" s="41">
        <v>0.3</v>
      </c>
      <c r="Y159" s="41">
        <v>0.4</v>
      </c>
      <c r="Z159" s="40" t="b">
        <v>0</v>
      </c>
      <c r="AA159" s="40" t="b">
        <v>1</v>
      </c>
      <c r="AB159" s="40" t="b">
        <v>0</v>
      </c>
      <c r="AC159" s="40" t="b">
        <v>0</v>
      </c>
      <c r="AD159" s="41" t="s">
        <v>995</v>
      </c>
      <c r="AE159" s="41" t="s">
        <v>996</v>
      </c>
      <c r="AF159" s="41">
        <v>-1.582688781</v>
      </c>
      <c r="AG159" s="41">
        <v>34.7013</v>
      </c>
      <c r="AH159" s="42">
        <v>1.65E11</v>
      </c>
      <c r="AI159" s="41">
        <v>-0.01859</v>
      </c>
      <c r="AJ159" s="47" t="s">
        <v>6400</v>
      </c>
      <c r="AK159" s="44" t="s">
        <v>397</v>
      </c>
      <c r="AL159" s="41">
        <v>11023.0</v>
      </c>
      <c r="AM159" s="45" t="s">
        <v>1382</v>
      </c>
      <c r="AN159" s="40" t="s">
        <v>1383</v>
      </c>
      <c r="AO159" s="40" t="s">
        <v>5643</v>
      </c>
      <c r="AP159" s="40" t="s">
        <v>6401</v>
      </c>
      <c r="AQ159" s="40" t="s">
        <v>6402</v>
      </c>
      <c r="AR159" s="47" t="s">
        <v>6403</v>
      </c>
      <c r="AS159" s="42">
        <v>1.0E37</v>
      </c>
      <c r="AT159" s="42"/>
      <c r="AU159" s="42"/>
      <c r="AV159" s="42"/>
      <c r="AW159" s="42"/>
      <c r="AX159" s="42"/>
      <c r="AY159" s="42"/>
      <c r="AZ159" s="42"/>
      <c r="BA159" s="42"/>
      <c r="BB159" s="42"/>
      <c r="BC159" s="42"/>
      <c r="BD159" s="42"/>
      <c r="BE159" s="42"/>
      <c r="BF159" s="42"/>
      <c r="BG159" s="42"/>
      <c r="BH159" s="42"/>
      <c r="BI159" s="42"/>
      <c r="BJ159" s="42"/>
      <c r="BK159" s="42"/>
      <c r="BL159" s="42"/>
      <c r="BM159" s="42"/>
    </row>
    <row r="160">
      <c r="A160" s="41">
        <v>0.0</v>
      </c>
      <c r="B160" s="42">
        <v>1.67E9</v>
      </c>
      <c r="C160" s="42">
        <v>902347.0</v>
      </c>
      <c r="D160" s="40" t="s">
        <v>992</v>
      </c>
      <c r="E160" s="41" t="str">
        <f>IFERROR(__xludf.DUMMYFUNCTION("split(split(D160,""Instance_"", FALSE),"".mat"",FALSE)"),"40_1")</f>
        <v>40_1</v>
      </c>
      <c r="F160" s="41">
        <v>40.0</v>
      </c>
      <c r="G160" s="41">
        <v>10.0</v>
      </c>
      <c r="H160" s="41">
        <v>20.0</v>
      </c>
      <c r="I160" s="41">
        <v>-1.55381</v>
      </c>
      <c r="J160" s="41">
        <v>20000.0</v>
      </c>
      <c r="K160" s="41">
        <v>10000.0</v>
      </c>
      <c r="L160" s="41">
        <v>3600.0</v>
      </c>
      <c r="M160" s="41">
        <v>1800.0</v>
      </c>
      <c r="N160" s="41">
        <v>30.0</v>
      </c>
      <c r="O160" s="40" t="s">
        <v>207</v>
      </c>
      <c r="P160" s="40" t="s">
        <v>208</v>
      </c>
      <c r="Q160" s="40" t="s">
        <v>209</v>
      </c>
      <c r="R160" s="40" t="s">
        <v>210</v>
      </c>
      <c r="S160" s="40" t="b">
        <v>0</v>
      </c>
      <c r="T160" s="40" t="s">
        <v>211</v>
      </c>
      <c r="U160" s="40" t="s">
        <v>212</v>
      </c>
      <c r="V160" s="41">
        <v>0.1</v>
      </c>
      <c r="W160" s="41">
        <v>0.9</v>
      </c>
      <c r="X160" s="41">
        <v>0.3</v>
      </c>
      <c r="Y160" s="41">
        <v>0.4</v>
      </c>
      <c r="Z160" s="40" t="b">
        <v>0</v>
      </c>
      <c r="AA160" s="40" t="b">
        <v>1</v>
      </c>
      <c r="AB160" s="40" t="b">
        <v>0</v>
      </c>
      <c r="AC160" s="40" t="b">
        <v>0</v>
      </c>
      <c r="AD160" s="41" t="s">
        <v>1009</v>
      </c>
      <c r="AE160" s="41" t="s">
        <v>1010</v>
      </c>
      <c r="AF160" s="41">
        <v>-1.582688781</v>
      </c>
      <c r="AG160" s="41">
        <v>39.02383</v>
      </c>
      <c r="AH160" s="42">
        <v>2.73E10</v>
      </c>
      <c r="AI160" s="41">
        <v>-0.01859</v>
      </c>
      <c r="AJ160" s="47" t="s">
        <v>6404</v>
      </c>
      <c r="AK160" s="44" t="s">
        <v>397</v>
      </c>
      <c r="AL160" s="41">
        <v>12172.0</v>
      </c>
      <c r="AM160" s="40" t="s">
        <v>1382</v>
      </c>
      <c r="AN160" s="40" t="s">
        <v>1383</v>
      </c>
      <c r="AO160" s="40" t="s">
        <v>5643</v>
      </c>
      <c r="AP160" s="40" t="s">
        <v>6405</v>
      </c>
      <c r="AQ160" s="40" t="s">
        <v>6406</v>
      </c>
      <c r="AR160" s="47" t="s">
        <v>6407</v>
      </c>
      <c r="AS160" s="42">
        <v>1.1E34</v>
      </c>
      <c r="AT160" s="42"/>
      <c r="AU160" s="42"/>
      <c r="AV160" s="42"/>
      <c r="AW160" s="42"/>
      <c r="AX160" s="42"/>
      <c r="AY160" s="42"/>
      <c r="AZ160" s="42"/>
      <c r="BA160" s="42"/>
      <c r="BB160" s="42"/>
      <c r="BC160" s="42"/>
      <c r="BD160" s="42"/>
      <c r="BE160" s="42"/>
      <c r="BF160" s="42"/>
      <c r="BG160" s="42"/>
      <c r="BH160" s="42"/>
      <c r="BI160" s="42"/>
      <c r="BJ160" s="42"/>
      <c r="BK160" s="42"/>
      <c r="BL160" s="42"/>
      <c r="BM160" s="42"/>
    </row>
    <row r="161">
      <c r="A161" s="41">
        <v>0.0</v>
      </c>
      <c r="B161" s="42">
        <v>1.67E9</v>
      </c>
      <c r="C161" s="42">
        <v>661313.0</v>
      </c>
      <c r="D161" s="40" t="s">
        <v>1222</v>
      </c>
      <c r="E161" s="41" t="str">
        <f>IFERROR(__xludf.DUMMYFUNCTION("split(split(D161,""Instance_"", FALSE),"".mat"",FALSE)"),"100_3")</f>
        <v>100_3</v>
      </c>
      <c r="F161" s="41">
        <v>100.0</v>
      </c>
      <c r="G161" s="41">
        <v>25.0</v>
      </c>
      <c r="H161" s="41">
        <v>50.0</v>
      </c>
      <c r="I161" s="41">
        <v>-2.65755</v>
      </c>
      <c r="J161" s="41">
        <v>20000.0</v>
      </c>
      <c r="K161" s="41">
        <v>10000.0</v>
      </c>
      <c r="L161" s="41">
        <v>3600.0</v>
      </c>
      <c r="M161" s="41">
        <v>1800.0</v>
      </c>
      <c r="N161" s="41">
        <v>30.0</v>
      </c>
      <c r="O161" s="40" t="s">
        <v>207</v>
      </c>
      <c r="P161" s="40" t="s">
        <v>208</v>
      </c>
      <c r="Q161" s="40" t="s">
        <v>209</v>
      </c>
      <c r="R161" s="40" t="s">
        <v>210</v>
      </c>
      <c r="S161" s="40" t="b">
        <v>0</v>
      </c>
      <c r="T161" s="40" t="s">
        <v>211</v>
      </c>
      <c r="U161" s="40" t="s">
        <v>212</v>
      </c>
      <c r="V161" s="41">
        <v>0.1</v>
      </c>
      <c r="W161" s="41">
        <v>0.9</v>
      </c>
      <c r="X161" s="41">
        <v>0.3</v>
      </c>
      <c r="Y161" s="41">
        <v>0.4</v>
      </c>
      <c r="Z161" s="40" t="b">
        <v>0</v>
      </c>
      <c r="AA161" s="40" t="b">
        <v>1</v>
      </c>
      <c r="AB161" s="40" t="b">
        <v>0</v>
      </c>
      <c r="AC161" s="40" t="b">
        <v>0</v>
      </c>
      <c r="AD161" s="41" t="s">
        <v>1239</v>
      </c>
      <c r="AE161" s="41" t="s">
        <v>1240</v>
      </c>
      <c r="AF161" s="41">
        <v>-2.706133261</v>
      </c>
      <c r="AG161" s="41">
        <v>127.4371</v>
      </c>
      <c r="AH161" s="42">
        <v>5.91E29</v>
      </c>
      <c r="AI161" s="41">
        <v>-0.01828</v>
      </c>
      <c r="AJ161" s="47" t="s">
        <v>6408</v>
      </c>
      <c r="AK161" s="45">
        <v>5.90635926626098E269</v>
      </c>
      <c r="AL161" s="41">
        <v>20000.0</v>
      </c>
      <c r="AM161" s="40" t="s">
        <v>216</v>
      </c>
      <c r="AN161" s="40" t="s">
        <v>1383</v>
      </c>
      <c r="AO161" s="40" t="s">
        <v>5643</v>
      </c>
      <c r="AP161" s="40" t="s">
        <v>6409</v>
      </c>
      <c r="AQ161" s="40" t="s">
        <v>6410</v>
      </c>
      <c r="AR161" s="47" t="s">
        <v>6411</v>
      </c>
      <c r="AS161" s="42">
        <v>1.11E98</v>
      </c>
      <c r="AT161" s="42"/>
      <c r="AU161" s="42"/>
      <c r="AV161" s="42"/>
      <c r="AW161" s="42"/>
      <c r="AX161" s="42"/>
      <c r="AY161" s="42"/>
      <c r="AZ161" s="42"/>
      <c r="BA161" s="42"/>
      <c r="BB161" s="42"/>
      <c r="BC161" s="42"/>
      <c r="BD161" s="42"/>
      <c r="BE161" s="42"/>
      <c r="BF161" s="42"/>
      <c r="BG161" s="42"/>
      <c r="BH161" s="42"/>
      <c r="BI161" s="42"/>
      <c r="BJ161" s="42"/>
      <c r="BK161" s="42"/>
      <c r="BL161" s="42"/>
      <c r="BM161" s="42"/>
    </row>
    <row r="162">
      <c r="A162" s="41">
        <v>0.0</v>
      </c>
      <c r="B162" s="42">
        <v>1.67E9</v>
      </c>
      <c r="C162" s="42">
        <v>893818.0</v>
      </c>
      <c r="D162" s="40" t="s">
        <v>1075</v>
      </c>
      <c r="E162" s="41" t="str">
        <f>IFERROR(__xludf.DUMMYFUNCTION("split(split(D162,""Instance_"", FALSE),"".mat"",FALSE)"),"60_2")</f>
        <v>60_2</v>
      </c>
      <c r="F162" s="41">
        <v>60.0</v>
      </c>
      <c r="G162" s="41">
        <v>15.0</v>
      </c>
      <c r="H162" s="41">
        <v>30.0</v>
      </c>
      <c r="I162" s="41">
        <v>-2.33482</v>
      </c>
      <c r="J162" s="41">
        <v>20000.0</v>
      </c>
      <c r="K162" s="41">
        <v>10000.0</v>
      </c>
      <c r="L162" s="41">
        <v>3600.0</v>
      </c>
      <c r="M162" s="41">
        <v>1800.0</v>
      </c>
      <c r="N162" s="41">
        <v>30.0</v>
      </c>
      <c r="O162" s="40" t="s">
        <v>207</v>
      </c>
      <c r="P162" s="40" t="s">
        <v>208</v>
      </c>
      <c r="Q162" s="40" t="s">
        <v>209</v>
      </c>
      <c r="R162" s="40" t="s">
        <v>210</v>
      </c>
      <c r="S162" s="40" t="b">
        <v>0</v>
      </c>
      <c r="T162" s="40" t="s">
        <v>211</v>
      </c>
      <c r="U162" s="40" t="s">
        <v>212</v>
      </c>
      <c r="V162" s="41">
        <v>0.1</v>
      </c>
      <c r="W162" s="41">
        <v>0.9</v>
      </c>
      <c r="X162" s="41">
        <v>0.3</v>
      </c>
      <c r="Y162" s="41">
        <v>0.4</v>
      </c>
      <c r="Z162" s="40" t="b">
        <v>0</v>
      </c>
      <c r="AA162" s="40" t="b">
        <v>1</v>
      </c>
      <c r="AB162" s="40" t="b">
        <v>0</v>
      </c>
      <c r="AC162" s="40" t="b">
        <v>0</v>
      </c>
      <c r="AD162" s="41" t="s">
        <v>1082</v>
      </c>
      <c r="AE162" s="41" t="s">
        <v>1083</v>
      </c>
      <c r="AF162" s="41">
        <v>-2.377017648</v>
      </c>
      <c r="AG162" s="41">
        <v>46.89609</v>
      </c>
      <c r="AH162" s="42">
        <v>8.87E17</v>
      </c>
      <c r="AI162" s="41">
        <v>-0.01807</v>
      </c>
      <c r="AJ162" s="47" t="s">
        <v>6412</v>
      </c>
      <c r="AK162" s="44" t="s">
        <v>397</v>
      </c>
      <c r="AL162" s="41">
        <v>11270.0</v>
      </c>
      <c r="AM162" s="40" t="s">
        <v>1382</v>
      </c>
      <c r="AN162" s="40" t="s">
        <v>1383</v>
      </c>
      <c r="AO162" s="40" t="s">
        <v>5643</v>
      </c>
      <c r="AP162" s="40" t="s">
        <v>6413</v>
      </c>
      <c r="AQ162" s="40" t="s">
        <v>6414</v>
      </c>
      <c r="AR162" s="47" t="s">
        <v>6415</v>
      </c>
      <c r="AS162" s="42">
        <v>1.1E59</v>
      </c>
      <c r="AT162" s="42"/>
      <c r="AU162" s="42"/>
      <c r="AV162" s="42"/>
      <c r="AW162" s="42"/>
      <c r="AX162" s="42"/>
      <c r="AY162" s="42"/>
      <c r="AZ162" s="42"/>
      <c r="BA162" s="42"/>
      <c r="BB162" s="42"/>
      <c r="BC162" s="42"/>
      <c r="BD162" s="42"/>
      <c r="BE162" s="42"/>
      <c r="BF162" s="42"/>
      <c r="BG162" s="42"/>
      <c r="BH162" s="42"/>
      <c r="BI162" s="42"/>
      <c r="BJ162" s="42"/>
      <c r="BK162" s="42"/>
      <c r="BL162" s="42"/>
      <c r="BM162" s="42"/>
    </row>
    <row r="163">
      <c r="A163" s="41">
        <v>0.0</v>
      </c>
      <c r="B163" s="42">
        <v>1.67E9</v>
      </c>
      <c r="C163" s="42">
        <v>777094.0</v>
      </c>
      <c r="D163" s="40" t="s">
        <v>1055</v>
      </c>
      <c r="E163" s="41" t="str">
        <f>IFERROR(__xludf.DUMMYFUNCTION("split(split(D163,""Instance_"", FALSE),"".mat"",FALSE)"),"60_1")</f>
        <v>60_1</v>
      </c>
      <c r="F163" s="41">
        <v>60.0</v>
      </c>
      <c r="G163" s="41">
        <v>15.0</v>
      </c>
      <c r="H163" s="41">
        <v>30.0</v>
      </c>
      <c r="I163" s="41">
        <v>-1.78118</v>
      </c>
      <c r="J163" s="41">
        <v>20000.0</v>
      </c>
      <c r="K163" s="41">
        <v>10000.0</v>
      </c>
      <c r="L163" s="41">
        <v>3600.0</v>
      </c>
      <c r="M163" s="41">
        <v>1800.0</v>
      </c>
      <c r="N163" s="41">
        <v>30.0</v>
      </c>
      <c r="O163" s="40" t="s">
        <v>207</v>
      </c>
      <c r="P163" s="40" t="s">
        <v>208</v>
      </c>
      <c r="Q163" s="40" t="s">
        <v>209</v>
      </c>
      <c r="R163" s="40" t="s">
        <v>210</v>
      </c>
      <c r="S163" s="40" t="b">
        <v>0</v>
      </c>
      <c r="T163" s="40" t="s">
        <v>211</v>
      </c>
      <c r="U163" s="40" t="s">
        <v>212</v>
      </c>
      <c r="V163" s="41">
        <v>0.1</v>
      </c>
      <c r="W163" s="41">
        <v>0.9</v>
      </c>
      <c r="X163" s="41">
        <v>0.3</v>
      </c>
      <c r="Y163" s="41">
        <v>0.4</v>
      </c>
      <c r="Z163" s="40" t="b">
        <v>0</v>
      </c>
      <c r="AA163" s="40" t="b">
        <v>1</v>
      </c>
      <c r="AB163" s="40" t="b">
        <v>0</v>
      </c>
      <c r="AC163" s="40" t="b">
        <v>0</v>
      </c>
      <c r="AD163" s="41" t="s">
        <v>1064</v>
      </c>
      <c r="AE163" s="41" t="s">
        <v>1065</v>
      </c>
      <c r="AF163" s="41">
        <v>-1.812386806</v>
      </c>
      <c r="AG163" s="41">
        <v>44.45719</v>
      </c>
      <c r="AH163" s="42">
        <v>6.27E17</v>
      </c>
      <c r="AI163" s="41">
        <v>-0.01752</v>
      </c>
      <c r="AJ163" s="47" t="s">
        <v>6416</v>
      </c>
      <c r="AK163" s="44" t="s">
        <v>397</v>
      </c>
      <c r="AL163" s="41">
        <v>10819.0</v>
      </c>
      <c r="AM163" s="40" t="s">
        <v>1382</v>
      </c>
      <c r="AN163" s="40" t="s">
        <v>1383</v>
      </c>
      <c r="AO163" s="40" t="s">
        <v>5643</v>
      </c>
      <c r="AP163" s="40" t="s">
        <v>6417</v>
      </c>
      <c r="AQ163" s="40" t="s">
        <v>6418</v>
      </c>
      <c r="AR163" s="47" t="s">
        <v>6419</v>
      </c>
      <c r="AS163" s="42">
        <v>1.0E59</v>
      </c>
      <c r="AT163" s="42"/>
      <c r="AU163" s="42"/>
      <c r="AV163" s="42"/>
      <c r="AW163" s="42"/>
      <c r="AX163" s="42"/>
      <c r="AY163" s="42"/>
      <c r="AZ163" s="42"/>
      <c r="BA163" s="42"/>
      <c r="BB163" s="42"/>
      <c r="BC163" s="42"/>
      <c r="BD163" s="42"/>
      <c r="BE163" s="42"/>
      <c r="BF163" s="42"/>
      <c r="BG163" s="42"/>
      <c r="BH163" s="42"/>
      <c r="BI163" s="42"/>
      <c r="BJ163" s="42"/>
      <c r="BK163" s="42"/>
      <c r="BL163" s="42"/>
      <c r="BM163" s="42"/>
    </row>
    <row r="164">
      <c r="A164" s="41">
        <v>0.0</v>
      </c>
      <c r="B164" s="42">
        <v>1.67E9</v>
      </c>
      <c r="C164" s="42">
        <v>10978.0</v>
      </c>
      <c r="D164" s="40" t="s">
        <v>1117</v>
      </c>
      <c r="E164" s="41" t="str">
        <f>IFERROR(__xludf.DUMMYFUNCTION("split(split(D164,""Instance_"", FALSE),"".mat"",FALSE)"),"80_1")</f>
        <v>80_1</v>
      </c>
      <c r="F164" s="41">
        <v>80.0</v>
      </c>
      <c r="G164" s="41">
        <v>20.0</v>
      </c>
      <c r="H164" s="41">
        <v>40.0</v>
      </c>
      <c r="I164" s="41">
        <v>-2.77772</v>
      </c>
      <c r="J164" s="41">
        <v>20000.0</v>
      </c>
      <c r="K164" s="41">
        <v>10000.0</v>
      </c>
      <c r="L164" s="41">
        <v>3600.0</v>
      </c>
      <c r="M164" s="41">
        <v>1800.0</v>
      </c>
      <c r="N164" s="41">
        <v>30.0</v>
      </c>
      <c r="O164" s="40" t="s">
        <v>207</v>
      </c>
      <c r="P164" s="40" t="s">
        <v>208</v>
      </c>
      <c r="Q164" s="40" t="s">
        <v>209</v>
      </c>
      <c r="R164" s="40" t="s">
        <v>210</v>
      </c>
      <c r="S164" s="40" t="b">
        <v>0</v>
      </c>
      <c r="T164" s="40" t="s">
        <v>211</v>
      </c>
      <c r="U164" s="40" t="s">
        <v>212</v>
      </c>
      <c r="V164" s="41">
        <v>0.1</v>
      </c>
      <c r="W164" s="41">
        <v>0.9</v>
      </c>
      <c r="X164" s="41">
        <v>0.3</v>
      </c>
      <c r="Y164" s="41">
        <v>0.4</v>
      </c>
      <c r="Z164" s="40" t="b">
        <v>0</v>
      </c>
      <c r="AA164" s="40" t="b">
        <v>1</v>
      </c>
      <c r="AB164" s="40" t="b">
        <v>0</v>
      </c>
      <c r="AC164" s="40" t="b">
        <v>0</v>
      </c>
      <c r="AD164" s="41" t="s">
        <v>1130</v>
      </c>
      <c r="AE164" s="41" t="s">
        <v>1131</v>
      </c>
      <c r="AF164" s="41">
        <v>-2.822430048</v>
      </c>
      <c r="AG164" s="41">
        <v>67.32649</v>
      </c>
      <c r="AH164" s="42">
        <v>1.01E24</v>
      </c>
      <c r="AI164" s="41">
        <v>-0.0161</v>
      </c>
      <c r="AJ164" s="47" t="s">
        <v>6420</v>
      </c>
      <c r="AK164" s="44" t="s">
        <v>397</v>
      </c>
      <c r="AL164" s="41">
        <v>12979.0</v>
      </c>
      <c r="AM164" s="45" t="s">
        <v>1382</v>
      </c>
      <c r="AN164" s="40" t="s">
        <v>1383</v>
      </c>
      <c r="AO164" s="40" t="s">
        <v>5643</v>
      </c>
      <c r="AP164" s="40" t="s">
        <v>6421</v>
      </c>
      <c r="AQ164" s="40" t="s">
        <v>6422</v>
      </c>
      <c r="AR164" s="47" t="s">
        <v>6423</v>
      </c>
      <c r="AS164" s="42">
        <v>1.1E79</v>
      </c>
      <c r="AT164" s="42"/>
      <c r="AU164" s="42"/>
      <c r="AV164" s="42"/>
      <c r="AW164" s="42"/>
      <c r="AX164" s="42"/>
      <c r="AY164" s="42"/>
      <c r="AZ164" s="42"/>
      <c r="BA164" s="42"/>
      <c r="BB164" s="42"/>
      <c r="BC164" s="42"/>
      <c r="BD164" s="42"/>
      <c r="BE164" s="42"/>
      <c r="BF164" s="42"/>
      <c r="BG164" s="42"/>
      <c r="BH164" s="42"/>
      <c r="BI164" s="42"/>
      <c r="BJ164" s="42"/>
      <c r="BK164" s="42"/>
      <c r="BL164" s="42"/>
      <c r="BM164" s="42"/>
    </row>
    <row r="165">
      <c r="A165" s="41">
        <v>0.0</v>
      </c>
      <c r="B165" s="42">
        <v>1.67E9</v>
      </c>
      <c r="C165" s="42">
        <v>886592.0</v>
      </c>
      <c r="D165" s="40" t="s">
        <v>1138</v>
      </c>
      <c r="E165" s="41" t="str">
        <f>IFERROR(__xludf.DUMMYFUNCTION("split(split(D165,""Instance_"", FALSE),"".mat"",FALSE)"),"80_2")</f>
        <v>80_2</v>
      </c>
      <c r="F165" s="41">
        <v>80.0</v>
      </c>
      <c r="G165" s="41">
        <v>20.0</v>
      </c>
      <c r="H165" s="41">
        <v>40.0</v>
      </c>
      <c r="I165" s="41">
        <v>-2.42626</v>
      </c>
      <c r="J165" s="41">
        <v>20000.0</v>
      </c>
      <c r="K165" s="41">
        <v>10000.0</v>
      </c>
      <c r="L165" s="41">
        <v>3600.0</v>
      </c>
      <c r="M165" s="41">
        <v>1800.0</v>
      </c>
      <c r="N165" s="41">
        <v>30.0</v>
      </c>
      <c r="O165" s="40" t="s">
        <v>207</v>
      </c>
      <c r="P165" s="40" t="s">
        <v>208</v>
      </c>
      <c r="Q165" s="40" t="s">
        <v>209</v>
      </c>
      <c r="R165" s="40" t="s">
        <v>210</v>
      </c>
      <c r="S165" s="40" t="b">
        <v>0</v>
      </c>
      <c r="T165" s="40" t="s">
        <v>211</v>
      </c>
      <c r="U165" s="40" t="s">
        <v>212</v>
      </c>
      <c r="V165" s="41">
        <v>0.1</v>
      </c>
      <c r="W165" s="41">
        <v>0.9</v>
      </c>
      <c r="X165" s="41">
        <v>0.3</v>
      </c>
      <c r="Y165" s="41">
        <v>0.4</v>
      </c>
      <c r="Z165" s="40" t="b">
        <v>0</v>
      </c>
      <c r="AA165" s="40" t="b">
        <v>1</v>
      </c>
      <c r="AB165" s="40" t="b">
        <v>0</v>
      </c>
      <c r="AC165" s="40" t="b">
        <v>0</v>
      </c>
      <c r="AD165" s="41" t="s">
        <v>1147</v>
      </c>
      <c r="AE165" s="41" t="s">
        <v>1148</v>
      </c>
      <c r="AF165" s="41">
        <v>-2.464300724</v>
      </c>
      <c r="AG165" s="41">
        <v>102.644</v>
      </c>
      <c r="AH165" s="42">
        <v>1.14E24</v>
      </c>
      <c r="AI165" s="41">
        <v>-0.01568</v>
      </c>
      <c r="AJ165" s="47" t="s">
        <v>6424</v>
      </c>
      <c r="AK165" s="44" t="s">
        <v>397</v>
      </c>
      <c r="AL165" s="41">
        <v>20000.0</v>
      </c>
      <c r="AM165" s="40" t="s">
        <v>216</v>
      </c>
      <c r="AN165" s="40" t="s">
        <v>1383</v>
      </c>
      <c r="AO165" s="40" t="s">
        <v>5643</v>
      </c>
      <c r="AP165" s="40" t="s">
        <v>6425</v>
      </c>
      <c r="AQ165" s="40" t="s">
        <v>6426</v>
      </c>
      <c r="AR165" s="47" t="s">
        <v>6427</v>
      </c>
      <c r="AS165" s="42">
        <v>1.11E79</v>
      </c>
      <c r="AT165" s="42"/>
      <c r="AU165" s="42"/>
      <c r="AV165" s="42"/>
      <c r="AW165" s="42"/>
      <c r="AX165" s="42"/>
      <c r="AY165" s="42"/>
      <c r="AZ165" s="42"/>
      <c r="BA165" s="42"/>
      <c r="BB165" s="42"/>
      <c r="BC165" s="42"/>
      <c r="BD165" s="42"/>
      <c r="BE165" s="42"/>
      <c r="BF165" s="42"/>
      <c r="BG165" s="42"/>
      <c r="BH165" s="42"/>
      <c r="BI165" s="42"/>
      <c r="BJ165" s="42"/>
      <c r="BK165" s="42"/>
      <c r="BL165" s="42"/>
      <c r="BM165" s="42"/>
    </row>
    <row r="166">
      <c r="A166" s="41">
        <v>0.0</v>
      </c>
      <c r="B166" s="42">
        <v>1.67E9</v>
      </c>
      <c r="C166" s="42">
        <v>55387.0</v>
      </c>
      <c r="D166" s="40" t="s">
        <v>1243</v>
      </c>
      <c r="E166" s="41" t="str">
        <f>IFERROR(__xludf.DUMMYFUNCTION("split(split(D166,""Instance_"", FALSE),"".mat"",FALSE)"),"140_1")</f>
        <v>140_1</v>
      </c>
      <c r="F166" s="41">
        <v>140.0</v>
      </c>
      <c r="G166" s="41">
        <v>35.0</v>
      </c>
      <c r="H166" s="41">
        <v>70.0</v>
      </c>
      <c r="I166" s="41">
        <v>-3.07733</v>
      </c>
      <c r="J166" s="41">
        <v>20000.0</v>
      </c>
      <c r="K166" s="41">
        <v>10000.0</v>
      </c>
      <c r="L166" s="41">
        <v>3600.0</v>
      </c>
      <c r="M166" s="41">
        <v>1800.0</v>
      </c>
      <c r="N166" s="41">
        <v>30.0</v>
      </c>
      <c r="O166" s="40" t="s">
        <v>207</v>
      </c>
      <c r="P166" s="40" t="s">
        <v>208</v>
      </c>
      <c r="Q166" s="40" t="s">
        <v>209</v>
      </c>
      <c r="R166" s="40" t="s">
        <v>210</v>
      </c>
      <c r="S166" s="40" t="b">
        <v>0</v>
      </c>
      <c r="T166" s="40" t="s">
        <v>211</v>
      </c>
      <c r="U166" s="40" t="s">
        <v>212</v>
      </c>
      <c r="V166" s="41">
        <v>0.1</v>
      </c>
      <c r="W166" s="41">
        <v>0.9</v>
      </c>
      <c r="X166" s="41">
        <v>0.3</v>
      </c>
      <c r="Y166" s="41">
        <v>0.4</v>
      </c>
      <c r="Z166" s="40" t="b">
        <v>0</v>
      </c>
      <c r="AA166" s="40" t="b">
        <v>1</v>
      </c>
      <c r="AB166" s="40" t="b">
        <v>0</v>
      </c>
      <c r="AC166" s="40" t="b">
        <v>0</v>
      </c>
      <c r="AD166" s="41" t="s">
        <v>1259</v>
      </c>
      <c r="AE166" s="41" t="s">
        <v>1260</v>
      </c>
      <c r="AF166" s="41">
        <v>-3.125498125</v>
      </c>
      <c r="AG166" s="41">
        <v>495.9345</v>
      </c>
      <c r="AH166" s="42">
        <v>3.39E41</v>
      </c>
      <c r="AI166" s="41">
        <v>-0.01565</v>
      </c>
      <c r="AJ166" s="47" t="s">
        <v>6428</v>
      </c>
      <c r="AK166" s="40" t="s">
        <v>6429</v>
      </c>
      <c r="AL166" s="41">
        <v>20000.0</v>
      </c>
      <c r="AM166" s="40" t="s">
        <v>216</v>
      </c>
      <c r="AN166" s="40" t="s">
        <v>1383</v>
      </c>
      <c r="AO166" s="40" t="s">
        <v>5643</v>
      </c>
      <c r="AP166" s="40" t="s">
        <v>6430</v>
      </c>
      <c r="AQ166" s="40" t="s">
        <v>6431</v>
      </c>
      <c r="AR166" s="47" t="s">
        <v>6432</v>
      </c>
      <c r="AS166" s="42">
        <v>1.1E137</v>
      </c>
      <c r="AT166" s="42"/>
      <c r="AU166" s="42"/>
      <c r="AV166" s="42"/>
      <c r="AW166" s="42"/>
      <c r="AX166" s="42"/>
      <c r="AY166" s="42"/>
      <c r="AZ166" s="42"/>
      <c r="BA166" s="42"/>
      <c r="BB166" s="42"/>
      <c r="BC166" s="42"/>
      <c r="BD166" s="42"/>
      <c r="BE166" s="42"/>
      <c r="BF166" s="42"/>
      <c r="BG166" s="42"/>
      <c r="BH166" s="42"/>
      <c r="BI166" s="42"/>
      <c r="BJ166" s="42"/>
      <c r="BK166" s="42"/>
      <c r="BL166" s="42"/>
      <c r="BM166" s="42"/>
    </row>
    <row r="167">
      <c r="A167" s="41">
        <v>0.0</v>
      </c>
      <c r="B167" s="42">
        <v>1.67E9</v>
      </c>
      <c r="C167" s="42">
        <v>893955.0</v>
      </c>
      <c r="D167" s="40" t="s">
        <v>1243</v>
      </c>
      <c r="E167" s="41" t="str">
        <f>IFERROR(__xludf.DUMMYFUNCTION("split(split(D167,""Instance_"", FALSE),"".mat"",FALSE)"),"140_1")</f>
        <v>140_1</v>
      </c>
      <c r="F167" s="41">
        <v>140.0</v>
      </c>
      <c r="G167" s="41">
        <v>35.0</v>
      </c>
      <c r="H167" s="41">
        <v>70.0</v>
      </c>
      <c r="I167" s="41">
        <v>-3.07733</v>
      </c>
      <c r="J167" s="41">
        <v>20000.0</v>
      </c>
      <c r="K167" s="41">
        <v>10000.0</v>
      </c>
      <c r="L167" s="41">
        <v>3600.0</v>
      </c>
      <c r="M167" s="41">
        <v>1800.0</v>
      </c>
      <c r="N167" s="41">
        <v>30.0</v>
      </c>
      <c r="O167" s="40" t="s">
        <v>207</v>
      </c>
      <c r="P167" s="40" t="s">
        <v>208</v>
      </c>
      <c r="Q167" s="40" t="s">
        <v>209</v>
      </c>
      <c r="R167" s="40" t="s">
        <v>210</v>
      </c>
      <c r="S167" s="40" t="b">
        <v>0</v>
      </c>
      <c r="T167" s="40" t="s">
        <v>211</v>
      </c>
      <c r="U167" s="40" t="s">
        <v>212</v>
      </c>
      <c r="V167" s="41">
        <v>0.1</v>
      </c>
      <c r="W167" s="41">
        <v>0.9</v>
      </c>
      <c r="X167" s="41">
        <v>0.3</v>
      </c>
      <c r="Y167" s="41">
        <v>0.4</v>
      </c>
      <c r="Z167" s="40" t="b">
        <v>0</v>
      </c>
      <c r="AA167" s="40" t="b">
        <v>1</v>
      </c>
      <c r="AB167" s="40" t="b">
        <v>0</v>
      </c>
      <c r="AC167" s="40" t="b">
        <v>0</v>
      </c>
      <c r="AD167" s="41" t="s">
        <v>1255</v>
      </c>
      <c r="AE167" s="41" t="s">
        <v>1256</v>
      </c>
      <c r="AF167" s="41">
        <v>-3.12380085</v>
      </c>
      <c r="AG167" s="41">
        <v>487.858</v>
      </c>
      <c r="AH167" s="42">
        <v>1.04E42</v>
      </c>
      <c r="AI167" s="41">
        <v>-0.0151</v>
      </c>
      <c r="AJ167" s="47" t="s">
        <v>6433</v>
      </c>
      <c r="AK167" s="40" t="s">
        <v>6434</v>
      </c>
      <c r="AL167" s="41">
        <v>20000.0</v>
      </c>
      <c r="AM167" s="40" t="s">
        <v>216</v>
      </c>
      <c r="AN167" s="40" t="s">
        <v>1383</v>
      </c>
      <c r="AO167" s="40" t="s">
        <v>5643</v>
      </c>
      <c r="AP167" s="40" t="s">
        <v>6435</v>
      </c>
      <c r="AQ167" s="40" t="s">
        <v>6436</v>
      </c>
      <c r="AR167" s="47" t="s">
        <v>6437</v>
      </c>
      <c r="AS167" s="42">
        <v>1.0E139</v>
      </c>
      <c r="AT167" s="42"/>
      <c r="AU167" s="42"/>
      <c r="AV167" s="42"/>
      <c r="AW167" s="42"/>
      <c r="AX167" s="42"/>
      <c r="AY167" s="42"/>
      <c r="AZ167" s="42"/>
      <c r="BA167" s="42"/>
      <c r="BB167" s="42"/>
      <c r="BC167" s="42"/>
      <c r="BD167" s="42"/>
      <c r="BE167" s="42"/>
      <c r="BF167" s="42"/>
      <c r="BG167" s="42"/>
      <c r="BH167" s="42"/>
      <c r="BI167" s="42"/>
      <c r="BJ167" s="42"/>
      <c r="BK167" s="42"/>
      <c r="BL167" s="42"/>
      <c r="BM167" s="42"/>
    </row>
    <row r="168">
      <c r="A168" s="41">
        <v>0.0</v>
      </c>
      <c r="B168" s="42">
        <v>1.67E9</v>
      </c>
      <c r="C168" s="42">
        <v>798704.0</v>
      </c>
      <c r="D168" s="40" t="s">
        <v>1013</v>
      </c>
      <c r="E168" s="41" t="str">
        <f>IFERROR(__xludf.DUMMYFUNCTION("split(split(D168,""Instance_"", FALSE),"".mat"",FALSE)"),"40_2")</f>
        <v>40_2</v>
      </c>
      <c r="F168" s="41">
        <v>40.0</v>
      </c>
      <c r="G168" s="41">
        <v>10.0</v>
      </c>
      <c r="H168" s="41">
        <v>20.0</v>
      </c>
      <c r="I168" s="41">
        <v>-0.70131</v>
      </c>
      <c r="J168" s="41">
        <v>20000.0</v>
      </c>
      <c r="K168" s="41">
        <v>10000.0</v>
      </c>
      <c r="L168" s="41">
        <v>3600.0</v>
      </c>
      <c r="M168" s="41">
        <v>1800.0</v>
      </c>
      <c r="N168" s="41">
        <v>30.0</v>
      </c>
      <c r="O168" s="40" t="s">
        <v>207</v>
      </c>
      <c r="P168" s="40" t="s">
        <v>208</v>
      </c>
      <c r="Q168" s="40" t="s">
        <v>209</v>
      </c>
      <c r="R168" s="40" t="s">
        <v>210</v>
      </c>
      <c r="S168" s="40" t="b">
        <v>0</v>
      </c>
      <c r="T168" s="40" t="s">
        <v>211</v>
      </c>
      <c r="U168" s="40" t="s">
        <v>212</v>
      </c>
      <c r="V168" s="41">
        <v>0.1</v>
      </c>
      <c r="W168" s="41">
        <v>0.9</v>
      </c>
      <c r="X168" s="41">
        <v>0.3</v>
      </c>
      <c r="Y168" s="41">
        <v>0.4</v>
      </c>
      <c r="Z168" s="40" t="b">
        <v>0</v>
      </c>
      <c r="AA168" s="40" t="b">
        <v>1</v>
      </c>
      <c r="AB168" s="40" t="b">
        <v>0</v>
      </c>
      <c r="AC168" s="40" t="b">
        <v>0</v>
      </c>
      <c r="AD168" s="41" t="s">
        <v>1014</v>
      </c>
      <c r="AE168" s="41" t="s">
        <v>1015</v>
      </c>
      <c r="AF168" s="41">
        <v>-0.711614086</v>
      </c>
      <c r="AG168" s="41">
        <v>34.84402</v>
      </c>
      <c r="AH168" s="42">
        <v>3.32E10</v>
      </c>
      <c r="AI168" s="41">
        <v>-0.01469</v>
      </c>
      <c r="AJ168" s="47" t="s">
        <v>6438</v>
      </c>
      <c r="AK168" s="44" t="s">
        <v>397</v>
      </c>
      <c r="AL168" s="41">
        <v>11277.0</v>
      </c>
      <c r="AM168" s="40" t="s">
        <v>1382</v>
      </c>
      <c r="AN168" s="40" t="s">
        <v>1383</v>
      </c>
      <c r="AO168" s="40" t="s">
        <v>5643</v>
      </c>
      <c r="AP168" s="40" t="s">
        <v>6439</v>
      </c>
      <c r="AQ168" s="40" t="s">
        <v>6440</v>
      </c>
      <c r="AR168" s="47" t="s">
        <v>6441</v>
      </c>
      <c r="AS168" s="42">
        <v>1.11E34</v>
      </c>
      <c r="AT168" s="42"/>
      <c r="AU168" s="42"/>
      <c r="AV168" s="42"/>
      <c r="AW168" s="42"/>
      <c r="AX168" s="42"/>
      <c r="AY168" s="42"/>
      <c r="AZ168" s="42"/>
      <c r="BA168" s="42"/>
      <c r="BB168" s="42"/>
      <c r="BC168" s="42"/>
      <c r="BD168" s="42"/>
      <c r="BE168" s="42"/>
      <c r="BF168" s="42"/>
      <c r="BG168" s="42"/>
      <c r="BH168" s="42"/>
      <c r="BI168" s="42"/>
      <c r="BJ168" s="42"/>
      <c r="BK168" s="42"/>
      <c r="BL168" s="42"/>
      <c r="BM168" s="42"/>
    </row>
    <row r="169">
      <c r="A169" s="41">
        <v>0.0</v>
      </c>
      <c r="B169" s="42">
        <v>1.67E9</v>
      </c>
      <c r="C169" s="42">
        <v>982440.0</v>
      </c>
      <c r="D169" s="40" t="s">
        <v>1013</v>
      </c>
      <c r="E169" s="41" t="str">
        <f>IFERROR(__xludf.DUMMYFUNCTION("split(split(D169,""Instance_"", FALSE),"".mat"",FALSE)"),"40_2")</f>
        <v>40_2</v>
      </c>
      <c r="F169" s="41">
        <v>40.0</v>
      </c>
      <c r="G169" s="41">
        <v>10.0</v>
      </c>
      <c r="H169" s="41">
        <v>20.0</v>
      </c>
      <c r="I169" s="41">
        <v>-0.70131</v>
      </c>
      <c r="J169" s="41">
        <v>20000.0</v>
      </c>
      <c r="K169" s="41">
        <v>10000.0</v>
      </c>
      <c r="L169" s="41">
        <v>3600.0</v>
      </c>
      <c r="M169" s="41">
        <v>1800.0</v>
      </c>
      <c r="N169" s="41">
        <v>30.0</v>
      </c>
      <c r="O169" s="40" t="s">
        <v>207</v>
      </c>
      <c r="P169" s="40" t="s">
        <v>208</v>
      </c>
      <c r="Q169" s="40" t="s">
        <v>209</v>
      </c>
      <c r="R169" s="40" t="s">
        <v>210</v>
      </c>
      <c r="S169" s="40" t="b">
        <v>0</v>
      </c>
      <c r="T169" s="40" t="s">
        <v>211</v>
      </c>
      <c r="U169" s="40" t="s">
        <v>212</v>
      </c>
      <c r="V169" s="41">
        <v>0.1</v>
      </c>
      <c r="W169" s="41">
        <v>0.9</v>
      </c>
      <c r="X169" s="41">
        <v>0.3</v>
      </c>
      <c r="Y169" s="41">
        <v>0.4</v>
      </c>
      <c r="Z169" s="40" t="b">
        <v>0</v>
      </c>
      <c r="AA169" s="40" t="b">
        <v>1</v>
      </c>
      <c r="AB169" s="40" t="b">
        <v>0</v>
      </c>
      <c r="AC169" s="40" t="b">
        <v>0</v>
      </c>
      <c r="AD169" s="41" t="s">
        <v>1018</v>
      </c>
      <c r="AE169" s="41" t="s">
        <v>1019</v>
      </c>
      <c r="AF169" s="41">
        <v>-0.711614086</v>
      </c>
      <c r="AG169" s="41">
        <v>36.25794</v>
      </c>
      <c r="AH169" s="42">
        <v>3.32E10</v>
      </c>
      <c r="AI169" s="41">
        <v>-0.01469</v>
      </c>
      <c r="AJ169" s="47" t="s">
        <v>6438</v>
      </c>
      <c r="AK169" s="44" t="s">
        <v>397</v>
      </c>
      <c r="AL169" s="41">
        <v>11814.0</v>
      </c>
      <c r="AM169" s="45" t="s">
        <v>1382</v>
      </c>
      <c r="AN169" s="40" t="s">
        <v>1383</v>
      </c>
      <c r="AO169" s="40" t="s">
        <v>5643</v>
      </c>
      <c r="AP169" s="40" t="s">
        <v>6442</v>
      </c>
      <c r="AQ169" s="40" t="s">
        <v>6443</v>
      </c>
      <c r="AR169" s="47" t="s">
        <v>6444</v>
      </c>
      <c r="AS169" s="42">
        <v>1.11E34</v>
      </c>
      <c r="AT169" s="42"/>
      <c r="AU169" s="42"/>
      <c r="AV169" s="42"/>
      <c r="AW169" s="42"/>
      <c r="AX169" s="42"/>
      <c r="AY169" s="42"/>
      <c r="AZ169" s="42"/>
      <c r="BA169" s="42"/>
      <c r="BB169" s="42"/>
      <c r="BC169" s="42"/>
      <c r="BD169" s="42"/>
      <c r="BE169" s="42"/>
      <c r="BF169" s="42"/>
      <c r="BG169" s="42"/>
      <c r="BH169" s="42"/>
      <c r="BI169" s="42"/>
      <c r="BJ169" s="42"/>
      <c r="BK169" s="42"/>
      <c r="BL169" s="42"/>
      <c r="BM169" s="42"/>
    </row>
    <row r="170">
      <c r="A170" s="41">
        <v>0.0</v>
      </c>
      <c r="B170" s="42">
        <v>1.67E9</v>
      </c>
      <c r="C170" s="42">
        <v>992631.0</v>
      </c>
      <c r="D170" s="40" t="s">
        <v>1013</v>
      </c>
      <c r="E170" s="41" t="str">
        <f>IFERROR(__xludf.DUMMYFUNCTION("split(split(D170,""Instance_"", FALSE),"".mat"",FALSE)"),"40_2")</f>
        <v>40_2</v>
      </c>
      <c r="F170" s="41">
        <v>40.0</v>
      </c>
      <c r="G170" s="41">
        <v>10.0</v>
      </c>
      <c r="H170" s="41">
        <v>20.0</v>
      </c>
      <c r="I170" s="41">
        <v>-0.70131</v>
      </c>
      <c r="J170" s="41">
        <v>20000.0</v>
      </c>
      <c r="K170" s="41">
        <v>10000.0</v>
      </c>
      <c r="L170" s="41">
        <v>3600.0</v>
      </c>
      <c r="M170" s="41">
        <v>1800.0</v>
      </c>
      <c r="N170" s="41">
        <v>30.0</v>
      </c>
      <c r="O170" s="40" t="s">
        <v>207</v>
      </c>
      <c r="P170" s="40" t="s">
        <v>208</v>
      </c>
      <c r="Q170" s="40" t="s">
        <v>209</v>
      </c>
      <c r="R170" s="40" t="s">
        <v>210</v>
      </c>
      <c r="S170" s="40" t="b">
        <v>0</v>
      </c>
      <c r="T170" s="40" t="s">
        <v>211</v>
      </c>
      <c r="U170" s="40" t="s">
        <v>212</v>
      </c>
      <c r="V170" s="41">
        <v>0.1</v>
      </c>
      <c r="W170" s="41">
        <v>0.9</v>
      </c>
      <c r="X170" s="41">
        <v>0.3</v>
      </c>
      <c r="Y170" s="41">
        <v>0.4</v>
      </c>
      <c r="Z170" s="40" t="b">
        <v>0</v>
      </c>
      <c r="AA170" s="40" t="b">
        <v>1</v>
      </c>
      <c r="AB170" s="40" t="b">
        <v>0</v>
      </c>
      <c r="AC170" s="40" t="b">
        <v>0</v>
      </c>
      <c r="AD170" s="41" t="s">
        <v>1032</v>
      </c>
      <c r="AE170" s="41" t="s">
        <v>1033</v>
      </c>
      <c r="AF170" s="41">
        <v>-0.711614086</v>
      </c>
      <c r="AG170" s="41">
        <v>35.09994</v>
      </c>
      <c r="AH170" s="42">
        <v>3.32E10</v>
      </c>
      <c r="AI170" s="41">
        <v>-0.01469</v>
      </c>
      <c r="AJ170" s="47" t="s">
        <v>6438</v>
      </c>
      <c r="AK170" s="44" t="s">
        <v>397</v>
      </c>
      <c r="AL170" s="41">
        <v>11317.0</v>
      </c>
      <c r="AM170" s="40" t="s">
        <v>1382</v>
      </c>
      <c r="AN170" s="40" t="s">
        <v>1383</v>
      </c>
      <c r="AO170" s="40" t="s">
        <v>5643</v>
      </c>
      <c r="AP170" s="40" t="s">
        <v>6445</v>
      </c>
      <c r="AQ170" s="40" t="s">
        <v>6446</v>
      </c>
      <c r="AR170" s="47" t="s">
        <v>6447</v>
      </c>
      <c r="AS170" s="42">
        <v>1.11E34</v>
      </c>
      <c r="AT170" s="42"/>
      <c r="AU170" s="42"/>
      <c r="AV170" s="42"/>
      <c r="AW170" s="42"/>
      <c r="AX170" s="42"/>
      <c r="AY170" s="42"/>
      <c r="AZ170" s="42"/>
      <c r="BA170" s="42"/>
      <c r="BB170" s="42"/>
      <c r="BC170" s="42"/>
      <c r="BD170" s="42"/>
      <c r="BE170" s="42"/>
      <c r="BF170" s="42"/>
      <c r="BG170" s="42"/>
      <c r="BH170" s="42"/>
      <c r="BI170" s="42"/>
      <c r="BJ170" s="42"/>
      <c r="BK170" s="42"/>
      <c r="BL170" s="42"/>
      <c r="BM170" s="42"/>
    </row>
    <row r="171">
      <c r="A171" s="41">
        <v>0.0</v>
      </c>
      <c r="B171" s="42">
        <v>1.67E9</v>
      </c>
      <c r="C171" s="42">
        <v>553642.0</v>
      </c>
      <c r="D171" s="40" t="s">
        <v>1201</v>
      </c>
      <c r="E171" s="41" t="str">
        <f>IFERROR(__xludf.DUMMYFUNCTION("split(split(D171,""Instance_"", FALSE),"".mat"",FALSE)"),"100_2")</f>
        <v>100_2</v>
      </c>
      <c r="F171" s="41">
        <v>100.0</v>
      </c>
      <c r="G171" s="41">
        <v>25.0</v>
      </c>
      <c r="H171" s="41">
        <v>50.0</v>
      </c>
      <c r="I171" s="41">
        <v>-2.71358</v>
      </c>
      <c r="J171" s="41">
        <v>20000.0</v>
      </c>
      <c r="K171" s="41">
        <v>10000.0</v>
      </c>
      <c r="L171" s="41">
        <v>3600.0</v>
      </c>
      <c r="M171" s="41">
        <v>1800.0</v>
      </c>
      <c r="N171" s="41">
        <v>30.0</v>
      </c>
      <c r="O171" s="40" t="s">
        <v>207</v>
      </c>
      <c r="P171" s="40" t="s">
        <v>208</v>
      </c>
      <c r="Q171" s="40" t="s">
        <v>209</v>
      </c>
      <c r="R171" s="40" t="s">
        <v>210</v>
      </c>
      <c r="S171" s="40" t="b">
        <v>0</v>
      </c>
      <c r="T171" s="40" t="s">
        <v>211</v>
      </c>
      <c r="U171" s="40" t="s">
        <v>212</v>
      </c>
      <c r="V171" s="41">
        <v>0.1</v>
      </c>
      <c r="W171" s="41">
        <v>0.9</v>
      </c>
      <c r="X171" s="41">
        <v>0.3</v>
      </c>
      <c r="Y171" s="41">
        <v>0.4</v>
      </c>
      <c r="Z171" s="40" t="b">
        <v>0</v>
      </c>
      <c r="AA171" s="40" t="b">
        <v>1</v>
      </c>
      <c r="AB171" s="40" t="b">
        <v>0</v>
      </c>
      <c r="AC171" s="40" t="b">
        <v>0</v>
      </c>
      <c r="AD171" s="41" t="s">
        <v>1204</v>
      </c>
      <c r="AE171" s="41" t="s">
        <v>1205</v>
      </c>
      <c r="AF171" s="41">
        <v>-2.748835361</v>
      </c>
      <c r="AG171" s="41">
        <v>125.3013</v>
      </c>
      <c r="AH171" s="42">
        <v>1.05E30</v>
      </c>
      <c r="AI171" s="41">
        <v>-0.01299</v>
      </c>
      <c r="AJ171" s="47" t="s">
        <v>6448</v>
      </c>
      <c r="AK171" s="45">
        <v>1.0501692568693E278</v>
      </c>
      <c r="AL171" s="41">
        <v>19368.0</v>
      </c>
      <c r="AM171" s="40" t="s">
        <v>1382</v>
      </c>
      <c r="AN171" s="40" t="s">
        <v>1383</v>
      </c>
      <c r="AO171" s="40" t="s">
        <v>5643</v>
      </c>
      <c r="AP171" s="40" t="s">
        <v>6449</v>
      </c>
      <c r="AQ171" s="40" t="s">
        <v>6450</v>
      </c>
      <c r="AR171" s="47" t="s">
        <v>6451</v>
      </c>
      <c r="AS171" s="42">
        <v>1.1E99</v>
      </c>
      <c r="AT171" s="42"/>
      <c r="AU171" s="42"/>
      <c r="AV171" s="42"/>
      <c r="AW171" s="42"/>
      <c r="AX171" s="42"/>
      <c r="AY171" s="42"/>
      <c r="AZ171" s="42"/>
      <c r="BA171" s="42"/>
      <c r="BB171" s="42"/>
      <c r="BC171" s="42"/>
      <c r="BD171" s="42"/>
      <c r="BE171" s="42"/>
      <c r="BF171" s="42"/>
      <c r="BG171" s="42"/>
      <c r="BH171" s="42"/>
      <c r="BI171" s="42"/>
      <c r="BJ171" s="42"/>
      <c r="BK171" s="42"/>
      <c r="BL171" s="42"/>
      <c r="BM171" s="42"/>
    </row>
    <row r="172">
      <c r="A172" s="41">
        <v>0.0</v>
      </c>
      <c r="B172" s="42">
        <v>1.67E9</v>
      </c>
      <c r="C172" s="42">
        <v>879761.0</v>
      </c>
      <c r="D172" s="40" t="s">
        <v>743</v>
      </c>
      <c r="E172" s="41" t="str">
        <f>IFERROR(__xludf.DUMMYFUNCTION("split(split(D172,""Instance_"", FALSE),"".mat"",FALSE)"),"180_1")</f>
        <v>180_1</v>
      </c>
      <c r="F172" s="41">
        <v>180.0</v>
      </c>
      <c r="G172" s="41">
        <v>45.0</v>
      </c>
      <c r="H172" s="41">
        <v>90.0</v>
      </c>
      <c r="I172" s="41">
        <v>-2.05712</v>
      </c>
      <c r="J172" s="41">
        <v>20000.0</v>
      </c>
      <c r="K172" s="41">
        <v>10000.0</v>
      </c>
      <c r="L172" s="41">
        <v>3600.0</v>
      </c>
      <c r="M172" s="41">
        <v>1800.0</v>
      </c>
      <c r="N172" s="41">
        <v>30.0</v>
      </c>
      <c r="O172" s="40" t="s">
        <v>207</v>
      </c>
      <c r="P172" s="40" t="s">
        <v>208</v>
      </c>
      <c r="Q172" s="40" t="s">
        <v>209</v>
      </c>
      <c r="R172" s="40" t="s">
        <v>210</v>
      </c>
      <c r="S172" s="40" t="b">
        <v>0</v>
      </c>
      <c r="T172" s="40" t="s">
        <v>211</v>
      </c>
      <c r="U172" s="40" t="s">
        <v>212</v>
      </c>
      <c r="V172" s="41">
        <v>0.1</v>
      </c>
      <c r="W172" s="41">
        <v>0.9</v>
      </c>
      <c r="X172" s="41">
        <v>0.3</v>
      </c>
      <c r="Y172" s="41">
        <v>0.4</v>
      </c>
      <c r="Z172" s="40" t="b">
        <v>0</v>
      </c>
      <c r="AA172" s="40" t="b">
        <v>1</v>
      </c>
      <c r="AB172" s="40" t="b">
        <v>0</v>
      </c>
      <c r="AC172" s="40" t="b">
        <v>0</v>
      </c>
      <c r="AD172" s="41" t="s">
        <v>744</v>
      </c>
      <c r="AE172" s="41" t="s">
        <v>745</v>
      </c>
      <c r="AF172" s="41">
        <v>-2.082277088</v>
      </c>
      <c r="AG172" s="41">
        <v>319.3246</v>
      </c>
      <c r="AH172" s="42">
        <v>3.27E53</v>
      </c>
      <c r="AI172" s="41">
        <v>-0.01223</v>
      </c>
      <c r="AJ172" s="47" t="s">
        <v>6452</v>
      </c>
      <c r="AK172" s="40" t="s">
        <v>6453</v>
      </c>
      <c r="AL172" s="41">
        <v>20000.0</v>
      </c>
      <c r="AM172" s="40" t="s">
        <v>216</v>
      </c>
      <c r="AN172" s="40" t="s">
        <v>1383</v>
      </c>
      <c r="AO172" s="40" t="s">
        <v>5627</v>
      </c>
      <c r="AP172" s="40" t="s">
        <v>6454</v>
      </c>
      <c r="AQ172" s="40" t="s">
        <v>6455</v>
      </c>
      <c r="AR172" s="47" t="s">
        <v>6456</v>
      </c>
      <c r="AS172" s="42">
        <v>1.1E177</v>
      </c>
      <c r="AT172" s="42"/>
      <c r="AU172" s="42"/>
      <c r="AV172" s="42"/>
      <c r="AW172" s="42"/>
      <c r="AX172" s="42"/>
      <c r="AY172" s="42"/>
      <c r="AZ172" s="42"/>
      <c r="BA172" s="42"/>
      <c r="BB172" s="42"/>
      <c r="BC172" s="42"/>
      <c r="BD172" s="42"/>
      <c r="BE172" s="42"/>
      <c r="BF172" s="42"/>
      <c r="BG172" s="42"/>
      <c r="BH172" s="42"/>
      <c r="BI172" s="42"/>
      <c r="BJ172" s="42"/>
      <c r="BK172" s="42"/>
      <c r="BL172" s="42"/>
      <c r="BM172" s="42"/>
    </row>
    <row r="173">
      <c r="A173" s="41">
        <v>0.0</v>
      </c>
      <c r="B173" s="42">
        <v>1.67E9</v>
      </c>
      <c r="C173" s="42">
        <v>525710.0</v>
      </c>
      <c r="D173" s="40" t="s">
        <v>743</v>
      </c>
      <c r="E173" s="41" t="str">
        <f>IFERROR(__xludf.DUMMYFUNCTION("split(split(D173,""Instance_"", FALSE),"".mat"",FALSE)"),"180_1")</f>
        <v>180_1</v>
      </c>
      <c r="F173" s="41">
        <v>180.0</v>
      </c>
      <c r="G173" s="41">
        <v>45.0</v>
      </c>
      <c r="H173" s="41">
        <v>90.0</v>
      </c>
      <c r="I173" s="41">
        <v>-2.05712</v>
      </c>
      <c r="J173" s="41">
        <v>20000.0</v>
      </c>
      <c r="K173" s="41">
        <v>10000.0</v>
      </c>
      <c r="L173" s="41">
        <v>3600.0</v>
      </c>
      <c r="M173" s="41">
        <v>1800.0</v>
      </c>
      <c r="N173" s="41">
        <v>30.0</v>
      </c>
      <c r="O173" s="40" t="s">
        <v>207</v>
      </c>
      <c r="P173" s="40" t="s">
        <v>208</v>
      </c>
      <c r="Q173" s="40" t="s">
        <v>209</v>
      </c>
      <c r="R173" s="40" t="s">
        <v>210</v>
      </c>
      <c r="S173" s="40" t="b">
        <v>0</v>
      </c>
      <c r="T173" s="40" t="s">
        <v>211</v>
      </c>
      <c r="U173" s="40" t="s">
        <v>212</v>
      </c>
      <c r="V173" s="41">
        <v>0.1</v>
      </c>
      <c r="W173" s="41">
        <v>0.9</v>
      </c>
      <c r="X173" s="41">
        <v>0.3</v>
      </c>
      <c r="Y173" s="41">
        <v>0.4</v>
      </c>
      <c r="Z173" s="40" t="b">
        <v>0</v>
      </c>
      <c r="AA173" s="40" t="b">
        <v>1</v>
      </c>
      <c r="AB173" s="40" t="b">
        <v>0</v>
      </c>
      <c r="AC173" s="40" t="b">
        <v>0</v>
      </c>
      <c r="AD173" s="41" t="s">
        <v>763</v>
      </c>
      <c r="AE173" s="41" t="s">
        <v>764</v>
      </c>
      <c r="AF173" s="41">
        <v>-2.08075136</v>
      </c>
      <c r="AG173" s="41">
        <v>320.6237</v>
      </c>
      <c r="AH173" s="42">
        <v>1.89E53</v>
      </c>
      <c r="AI173" s="41">
        <v>-0.01149</v>
      </c>
      <c r="AJ173" s="47" t="s">
        <v>6457</v>
      </c>
      <c r="AK173" s="40" t="s">
        <v>6458</v>
      </c>
      <c r="AL173" s="41">
        <v>20000.0</v>
      </c>
      <c r="AM173" s="40" t="s">
        <v>216</v>
      </c>
      <c r="AN173" s="40" t="s">
        <v>1383</v>
      </c>
      <c r="AO173" s="40" t="s">
        <v>5627</v>
      </c>
      <c r="AP173" s="40" t="s">
        <v>6459</v>
      </c>
      <c r="AQ173" s="40" t="s">
        <v>6460</v>
      </c>
      <c r="AR173" s="47" t="s">
        <v>6461</v>
      </c>
      <c r="AS173" s="42">
        <v>1.1E176</v>
      </c>
      <c r="AT173" s="42"/>
      <c r="AU173" s="42"/>
      <c r="AV173" s="42"/>
      <c r="AW173" s="42"/>
      <c r="AX173" s="42"/>
      <c r="AY173" s="42"/>
      <c r="AZ173" s="42"/>
      <c r="BA173" s="42"/>
      <c r="BB173" s="42"/>
      <c r="BC173" s="42"/>
      <c r="BD173" s="42"/>
      <c r="BE173" s="42"/>
      <c r="BF173" s="42"/>
      <c r="BG173" s="42"/>
      <c r="BH173" s="42"/>
      <c r="BI173" s="42"/>
      <c r="BJ173" s="42"/>
      <c r="BK173" s="42"/>
      <c r="BL173" s="42"/>
      <c r="BM173" s="42"/>
    </row>
    <row r="174">
      <c r="A174" s="41">
        <v>0.0</v>
      </c>
      <c r="B174" s="42">
        <v>1.67E9</v>
      </c>
      <c r="C174" s="42">
        <v>76973.0</v>
      </c>
      <c r="D174" s="40" t="s">
        <v>743</v>
      </c>
      <c r="E174" s="41" t="str">
        <f>IFERROR(__xludf.DUMMYFUNCTION("split(split(D174,""Instance_"", FALSE),"".mat"",FALSE)"),"180_1")</f>
        <v>180_1</v>
      </c>
      <c r="F174" s="41">
        <v>180.0</v>
      </c>
      <c r="G174" s="41">
        <v>45.0</v>
      </c>
      <c r="H174" s="41">
        <v>90.0</v>
      </c>
      <c r="I174" s="41">
        <v>-2.05712</v>
      </c>
      <c r="J174" s="41">
        <v>20000.0</v>
      </c>
      <c r="K174" s="41">
        <v>10000.0</v>
      </c>
      <c r="L174" s="41">
        <v>3600.0</v>
      </c>
      <c r="M174" s="41">
        <v>1800.0</v>
      </c>
      <c r="N174" s="41">
        <v>30.0</v>
      </c>
      <c r="O174" s="40" t="s">
        <v>207</v>
      </c>
      <c r="P174" s="40" t="s">
        <v>208</v>
      </c>
      <c r="Q174" s="40" t="s">
        <v>209</v>
      </c>
      <c r="R174" s="40" t="s">
        <v>210</v>
      </c>
      <c r="S174" s="40" t="b">
        <v>0</v>
      </c>
      <c r="T174" s="40" t="s">
        <v>211</v>
      </c>
      <c r="U174" s="40" t="s">
        <v>212</v>
      </c>
      <c r="V174" s="41">
        <v>0.1</v>
      </c>
      <c r="W174" s="41">
        <v>0.9</v>
      </c>
      <c r="X174" s="41">
        <v>0.3</v>
      </c>
      <c r="Y174" s="41">
        <v>0.4</v>
      </c>
      <c r="Z174" s="40" t="b">
        <v>0</v>
      </c>
      <c r="AA174" s="40" t="b">
        <v>1</v>
      </c>
      <c r="AB174" s="40" t="b">
        <v>0</v>
      </c>
      <c r="AC174" s="40" t="b">
        <v>0</v>
      </c>
      <c r="AD174" s="41" t="s">
        <v>757</v>
      </c>
      <c r="AE174" s="41" t="s">
        <v>758</v>
      </c>
      <c r="AF174" s="41">
        <v>-2.08045857</v>
      </c>
      <c r="AG174" s="41">
        <v>326.9926</v>
      </c>
      <c r="AH174" s="42">
        <v>2.47E53</v>
      </c>
      <c r="AI174" s="41">
        <v>-0.01135</v>
      </c>
      <c r="AJ174" s="47" t="s">
        <v>6462</v>
      </c>
      <c r="AK174" s="40" t="s">
        <v>6463</v>
      </c>
      <c r="AL174" s="41">
        <v>20000.0</v>
      </c>
      <c r="AM174" s="40" t="s">
        <v>216</v>
      </c>
      <c r="AN174" s="40" t="s">
        <v>1383</v>
      </c>
      <c r="AO174" s="40" t="s">
        <v>5627</v>
      </c>
      <c r="AP174" s="40" t="s">
        <v>6464</v>
      </c>
      <c r="AQ174" s="40" t="s">
        <v>6465</v>
      </c>
      <c r="AR174" s="47" t="s">
        <v>6466</v>
      </c>
      <c r="AS174" s="42">
        <v>1.0E177</v>
      </c>
      <c r="AT174" s="42"/>
      <c r="AU174" s="42"/>
      <c r="AV174" s="42"/>
      <c r="AW174" s="42"/>
      <c r="AX174" s="42"/>
      <c r="AY174" s="42"/>
      <c r="AZ174" s="42"/>
      <c r="BA174" s="42"/>
      <c r="BB174" s="42"/>
      <c r="BC174" s="42"/>
      <c r="BD174" s="42"/>
      <c r="BE174" s="42"/>
      <c r="BF174" s="42"/>
      <c r="BG174" s="42"/>
      <c r="BH174" s="42"/>
      <c r="BI174" s="42"/>
      <c r="BJ174" s="42"/>
      <c r="BK174" s="42"/>
      <c r="BL174" s="42"/>
      <c r="BM174" s="42"/>
    </row>
    <row r="175">
      <c r="A175" s="41">
        <v>0.0</v>
      </c>
      <c r="B175" s="42">
        <v>1.67E9</v>
      </c>
      <c r="C175" s="42">
        <v>270000.0</v>
      </c>
      <c r="D175" s="40" t="s">
        <v>992</v>
      </c>
      <c r="E175" s="41" t="str">
        <f>IFERROR(__xludf.DUMMYFUNCTION("split(split(D175,""Instance_"", FALSE),"".mat"",FALSE)"),"40_1")</f>
        <v>40_1</v>
      </c>
      <c r="F175" s="41">
        <v>40.0</v>
      </c>
      <c r="G175" s="41">
        <v>10.0</v>
      </c>
      <c r="H175" s="41">
        <v>20.0</v>
      </c>
      <c r="I175" s="41">
        <v>-1.55381</v>
      </c>
      <c r="J175" s="41">
        <v>20000.0</v>
      </c>
      <c r="K175" s="41">
        <v>10000.0</v>
      </c>
      <c r="L175" s="41">
        <v>3600.0</v>
      </c>
      <c r="M175" s="41">
        <v>1800.0</v>
      </c>
      <c r="N175" s="41">
        <v>30.0</v>
      </c>
      <c r="O175" s="40" t="s">
        <v>207</v>
      </c>
      <c r="P175" s="40" t="s">
        <v>208</v>
      </c>
      <c r="Q175" s="40" t="s">
        <v>209</v>
      </c>
      <c r="R175" s="40" t="s">
        <v>210</v>
      </c>
      <c r="S175" s="40" t="b">
        <v>0</v>
      </c>
      <c r="T175" s="40" t="s">
        <v>211</v>
      </c>
      <c r="U175" s="40" t="s">
        <v>212</v>
      </c>
      <c r="V175" s="41">
        <v>0.1</v>
      </c>
      <c r="W175" s="41">
        <v>0.9</v>
      </c>
      <c r="X175" s="41">
        <v>0.3</v>
      </c>
      <c r="Y175" s="41">
        <v>0.4</v>
      </c>
      <c r="Z175" s="40" t="b">
        <v>0</v>
      </c>
      <c r="AA175" s="40" t="b">
        <v>1</v>
      </c>
      <c r="AB175" s="40" t="b">
        <v>0</v>
      </c>
      <c r="AC175" s="40" t="b">
        <v>0</v>
      </c>
      <c r="AD175" s="41" t="s">
        <v>1005</v>
      </c>
      <c r="AE175" s="41" t="s">
        <v>1006</v>
      </c>
      <c r="AF175" s="41">
        <v>-1.570980552</v>
      </c>
      <c r="AG175" s="41">
        <v>35.31987</v>
      </c>
      <c r="AH175" s="42">
        <v>2.09E11</v>
      </c>
      <c r="AI175" s="41">
        <v>-0.01105</v>
      </c>
      <c r="AJ175" s="47" t="s">
        <v>6467</v>
      </c>
      <c r="AK175" s="44" t="s">
        <v>397</v>
      </c>
      <c r="AL175" s="41">
        <v>10827.0</v>
      </c>
      <c r="AM175" s="40" t="s">
        <v>1382</v>
      </c>
      <c r="AN175" s="40" t="s">
        <v>1383</v>
      </c>
      <c r="AO175" s="40" t="s">
        <v>5643</v>
      </c>
      <c r="AP175" s="40" t="s">
        <v>6468</v>
      </c>
      <c r="AQ175" s="40" t="s">
        <v>6469</v>
      </c>
      <c r="AR175" s="47" t="s">
        <v>6470</v>
      </c>
      <c r="AS175" s="42">
        <v>1.1E37</v>
      </c>
      <c r="AT175" s="42"/>
      <c r="AU175" s="42"/>
      <c r="AV175" s="42"/>
      <c r="AW175" s="42"/>
      <c r="AX175" s="42"/>
      <c r="AY175" s="42"/>
      <c r="AZ175" s="42"/>
      <c r="BA175" s="42"/>
      <c r="BB175" s="42"/>
      <c r="BC175" s="42"/>
      <c r="BD175" s="42"/>
      <c r="BE175" s="42"/>
      <c r="BF175" s="42"/>
      <c r="BG175" s="42"/>
      <c r="BH175" s="42"/>
      <c r="BI175" s="42"/>
      <c r="BJ175" s="42"/>
      <c r="BK175" s="42"/>
      <c r="BL175" s="42"/>
      <c r="BM175" s="42"/>
    </row>
    <row r="176">
      <c r="A176" s="41">
        <v>0.0</v>
      </c>
      <c r="B176" s="42">
        <v>1.67E9</v>
      </c>
      <c r="C176" s="42">
        <v>226859.0</v>
      </c>
      <c r="D176" s="40" t="s">
        <v>786</v>
      </c>
      <c r="E176" s="41" t="str">
        <f>IFERROR(__xludf.DUMMYFUNCTION("split(split(D176,""Instance_"", FALSE),"".mat"",FALSE)"),"180_3")</f>
        <v>180_3</v>
      </c>
      <c r="F176" s="41">
        <v>180.0</v>
      </c>
      <c r="G176" s="41">
        <v>45.0</v>
      </c>
      <c r="H176" s="41">
        <v>90.0</v>
      </c>
      <c r="I176" s="41">
        <v>-1.6699</v>
      </c>
      <c r="J176" s="41">
        <v>20000.0</v>
      </c>
      <c r="K176" s="41">
        <v>10000.0</v>
      </c>
      <c r="L176" s="41">
        <v>3600.0</v>
      </c>
      <c r="M176" s="41">
        <v>1800.0</v>
      </c>
      <c r="N176" s="41">
        <v>30.0</v>
      </c>
      <c r="O176" s="40" t="s">
        <v>207</v>
      </c>
      <c r="P176" s="40" t="s">
        <v>208</v>
      </c>
      <c r="Q176" s="40" t="s">
        <v>209</v>
      </c>
      <c r="R176" s="40" t="s">
        <v>210</v>
      </c>
      <c r="S176" s="40" t="b">
        <v>0</v>
      </c>
      <c r="T176" s="40" t="s">
        <v>211</v>
      </c>
      <c r="U176" s="40" t="s">
        <v>212</v>
      </c>
      <c r="V176" s="41">
        <v>0.1</v>
      </c>
      <c r="W176" s="41">
        <v>0.9</v>
      </c>
      <c r="X176" s="41">
        <v>0.3</v>
      </c>
      <c r="Y176" s="41">
        <v>0.4</v>
      </c>
      <c r="Z176" s="40" t="b">
        <v>0</v>
      </c>
      <c r="AA176" s="40" t="b">
        <v>1</v>
      </c>
      <c r="AB176" s="40" t="b">
        <v>0</v>
      </c>
      <c r="AC176" s="40" t="b">
        <v>0</v>
      </c>
      <c r="AD176" s="41" t="s">
        <v>799</v>
      </c>
      <c r="AE176" s="41" t="s">
        <v>800</v>
      </c>
      <c r="AF176" s="41">
        <v>-1.687587595</v>
      </c>
      <c r="AG176" s="41">
        <v>318.6254</v>
      </c>
      <c r="AH176" s="42">
        <v>9.56E52</v>
      </c>
      <c r="AI176" s="41">
        <v>-0.01059</v>
      </c>
      <c r="AJ176" s="47" t="s">
        <v>6471</v>
      </c>
      <c r="AK176" s="40" t="s">
        <v>6472</v>
      </c>
      <c r="AL176" s="41">
        <v>20000.0</v>
      </c>
      <c r="AM176" s="40" t="s">
        <v>216</v>
      </c>
      <c r="AN176" s="40" t="s">
        <v>1383</v>
      </c>
      <c r="AO176" s="40" t="s">
        <v>5627</v>
      </c>
      <c r="AP176" s="40" t="s">
        <v>6473</v>
      </c>
      <c r="AQ176" s="40" t="s">
        <v>6474</v>
      </c>
      <c r="AR176" s="47" t="s">
        <v>6475</v>
      </c>
      <c r="AS176" s="42">
        <v>1.1E175</v>
      </c>
      <c r="AT176" s="42"/>
      <c r="AU176" s="42"/>
      <c r="AV176" s="42"/>
      <c r="AW176" s="42"/>
      <c r="AX176" s="42"/>
      <c r="AY176" s="42"/>
      <c r="AZ176" s="42"/>
      <c r="BA176" s="42"/>
      <c r="BB176" s="42"/>
      <c r="BC176" s="42"/>
      <c r="BD176" s="42"/>
      <c r="BE176" s="42"/>
      <c r="BF176" s="42"/>
      <c r="BG176" s="42"/>
      <c r="BH176" s="42"/>
      <c r="BI176" s="42"/>
      <c r="BJ176" s="42"/>
      <c r="BK176" s="42"/>
      <c r="BL176" s="42"/>
      <c r="BM176" s="42"/>
    </row>
    <row r="177">
      <c r="A177" s="41">
        <v>0.0</v>
      </c>
      <c r="B177" s="42">
        <v>1.67E9</v>
      </c>
      <c r="C177" s="42">
        <v>303832.0</v>
      </c>
      <c r="D177" s="40" t="s">
        <v>1055</v>
      </c>
      <c r="E177" s="41" t="str">
        <f>IFERROR(__xludf.DUMMYFUNCTION("split(split(D177,""Instance_"", FALSE),"".mat"",FALSE)"),"60_1")</f>
        <v>60_1</v>
      </c>
      <c r="F177" s="41">
        <v>60.0</v>
      </c>
      <c r="G177" s="41">
        <v>15.0</v>
      </c>
      <c r="H177" s="41">
        <v>30.0</v>
      </c>
      <c r="I177" s="41">
        <v>-1.78118</v>
      </c>
      <c r="J177" s="41">
        <v>20000.0</v>
      </c>
      <c r="K177" s="41">
        <v>10000.0</v>
      </c>
      <c r="L177" s="41">
        <v>3600.0</v>
      </c>
      <c r="M177" s="41">
        <v>1800.0</v>
      </c>
      <c r="N177" s="41">
        <v>30.0</v>
      </c>
      <c r="O177" s="40" t="s">
        <v>207</v>
      </c>
      <c r="P177" s="40" t="s">
        <v>208</v>
      </c>
      <c r="Q177" s="40" t="s">
        <v>209</v>
      </c>
      <c r="R177" s="40" t="s">
        <v>210</v>
      </c>
      <c r="S177" s="40" t="b">
        <v>0</v>
      </c>
      <c r="T177" s="40" t="s">
        <v>211</v>
      </c>
      <c r="U177" s="40" t="s">
        <v>212</v>
      </c>
      <c r="V177" s="41">
        <v>0.1</v>
      </c>
      <c r="W177" s="41">
        <v>0.9</v>
      </c>
      <c r="X177" s="41">
        <v>0.3</v>
      </c>
      <c r="Y177" s="41">
        <v>0.4</v>
      </c>
      <c r="Z177" s="40" t="b">
        <v>0</v>
      </c>
      <c r="AA177" s="40" t="b">
        <v>1</v>
      </c>
      <c r="AB177" s="40" t="b">
        <v>0</v>
      </c>
      <c r="AC177" s="40" t="b">
        <v>0</v>
      </c>
      <c r="AD177" s="41" t="s">
        <v>1060</v>
      </c>
      <c r="AE177" s="41" t="s">
        <v>1061</v>
      </c>
      <c r="AF177" s="41">
        <v>-1.799897757</v>
      </c>
      <c r="AG177" s="41">
        <v>55.03863</v>
      </c>
      <c r="AH177" s="42">
        <v>6.81E17</v>
      </c>
      <c r="AI177" s="41">
        <v>-0.01051</v>
      </c>
      <c r="AJ177" s="47" t="s">
        <v>6476</v>
      </c>
      <c r="AK177" s="44" t="s">
        <v>397</v>
      </c>
      <c r="AL177" s="41">
        <v>13611.0</v>
      </c>
      <c r="AM177" s="45" t="s">
        <v>1382</v>
      </c>
      <c r="AN177" s="40" t="s">
        <v>1383</v>
      </c>
      <c r="AO177" s="40" t="s">
        <v>5643</v>
      </c>
      <c r="AP177" s="40" t="s">
        <v>6477</v>
      </c>
      <c r="AQ177" s="40" t="s">
        <v>6478</v>
      </c>
      <c r="AR177" s="47" t="s">
        <v>6479</v>
      </c>
      <c r="AS177" s="42">
        <v>1.0E59</v>
      </c>
      <c r="AT177" s="42"/>
      <c r="AU177" s="42"/>
      <c r="AV177" s="42"/>
      <c r="AW177" s="42"/>
      <c r="AX177" s="42"/>
      <c r="AY177" s="42"/>
      <c r="AZ177" s="42"/>
      <c r="BA177" s="42"/>
      <c r="BB177" s="42"/>
      <c r="BC177" s="42"/>
      <c r="BD177" s="42"/>
      <c r="BE177" s="42"/>
      <c r="BF177" s="42"/>
      <c r="BG177" s="42"/>
      <c r="BH177" s="42"/>
      <c r="BI177" s="42"/>
      <c r="BJ177" s="42"/>
      <c r="BK177" s="42"/>
      <c r="BL177" s="42"/>
      <c r="BM177" s="42"/>
    </row>
    <row r="178">
      <c r="A178" s="41">
        <v>0.0</v>
      </c>
      <c r="B178" s="42">
        <v>1.67E9</v>
      </c>
      <c r="C178" s="42">
        <v>586163.0</v>
      </c>
      <c r="D178" s="40" t="s">
        <v>1055</v>
      </c>
      <c r="E178" s="41" t="str">
        <f>IFERROR(__xludf.DUMMYFUNCTION("split(split(D178,""Instance_"", FALSE),"".mat"",FALSE)"),"60_1")</f>
        <v>60_1</v>
      </c>
      <c r="F178" s="41">
        <v>60.0</v>
      </c>
      <c r="G178" s="41">
        <v>15.0</v>
      </c>
      <c r="H178" s="41">
        <v>30.0</v>
      </c>
      <c r="I178" s="41">
        <v>-1.78118</v>
      </c>
      <c r="J178" s="41">
        <v>20000.0</v>
      </c>
      <c r="K178" s="41">
        <v>10000.0</v>
      </c>
      <c r="L178" s="41">
        <v>3600.0</v>
      </c>
      <c r="M178" s="41">
        <v>1800.0</v>
      </c>
      <c r="N178" s="41">
        <v>30.0</v>
      </c>
      <c r="O178" s="40" t="s">
        <v>207</v>
      </c>
      <c r="P178" s="40" t="s">
        <v>208</v>
      </c>
      <c r="Q178" s="40" t="s">
        <v>209</v>
      </c>
      <c r="R178" s="40" t="s">
        <v>210</v>
      </c>
      <c r="S178" s="40" t="b">
        <v>0</v>
      </c>
      <c r="T178" s="40" t="s">
        <v>211</v>
      </c>
      <c r="U178" s="40" t="s">
        <v>212</v>
      </c>
      <c r="V178" s="41">
        <v>0.1</v>
      </c>
      <c r="W178" s="41">
        <v>0.9</v>
      </c>
      <c r="X178" s="41">
        <v>0.3</v>
      </c>
      <c r="Y178" s="41">
        <v>0.4</v>
      </c>
      <c r="Z178" s="40" t="b">
        <v>0</v>
      </c>
      <c r="AA178" s="40" t="b">
        <v>1</v>
      </c>
      <c r="AB178" s="40" t="b">
        <v>0</v>
      </c>
      <c r="AC178" s="40" t="b">
        <v>0</v>
      </c>
      <c r="AD178" s="41" t="s">
        <v>1071</v>
      </c>
      <c r="AE178" s="41" t="s">
        <v>1072</v>
      </c>
      <c r="AF178" s="41">
        <v>-1.799011144</v>
      </c>
      <c r="AG178" s="41">
        <v>63.53903</v>
      </c>
      <c r="AH178" s="42">
        <v>9.66E17</v>
      </c>
      <c r="AI178" s="41">
        <v>-0.01001</v>
      </c>
      <c r="AJ178" s="47" t="s">
        <v>6480</v>
      </c>
      <c r="AK178" s="44" t="s">
        <v>397</v>
      </c>
      <c r="AL178" s="41">
        <v>15154.0</v>
      </c>
      <c r="AM178" s="40" t="s">
        <v>1382</v>
      </c>
      <c r="AN178" s="40" t="s">
        <v>1383</v>
      </c>
      <c r="AO178" s="40" t="s">
        <v>5643</v>
      </c>
      <c r="AP178" s="40" t="s">
        <v>6481</v>
      </c>
      <c r="AQ178" s="40" t="s">
        <v>6482</v>
      </c>
      <c r="AR178" s="47" t="s">
        <v>6483</v>
      </c>
      <c r="AS178" s="42">
        <v>1.1E59</v>
      </c>
      <c r="AT178" s="42"/>
      <c r="AU178" s="42"/>
      <c r="AV178" s="42"/>
      <c r="AW178" s="42"/>
      <c r="AX178" s="42"/>
      <c r="AY178" s="42"/>
      <c r="AZ178" s="42"/>
      <c r="BA178" s="42"/>
      <c r="BB178" s="42"/>
      <c r="BC178" s="42"/>
      <c r="BD178" s="42"/>
      <c r="BE178" s="42"/>
      <c r="BF178" s="42"/>
      <c r="BG178" s="42"/>
      <c r="BH178" s="42"/>
      <c r="BI178" s="42"/>
      <c r="BJ178" s="42"/>
      <c r="BK178" s="42"/>
      <c r="BL178" s="42"/>
      <c r="BM178" s="42"/>
    </row>
    <row r="179">
      <c r="A179" s="41">
        <v>0.0</v>
      </c>
      <c r="B179" s="42">
        <v>1.67E9</v>
      </c>
      <c r="C179" s="42">
        <v>806328.0</v>
      </c>
      <c r="D179" s="40" t="s">
        <v>1243</v>
      </c>
      <c r="E179" s="41" t="str">
        <f>IFERROR(__xludf.DUMMYFUNCTION("split(split(D179,""Instance_"", FALSE),"".mat"",FALSE)"),"140_1")</f>
        <v>140_1</v>
      </c>
      <c r="F179" s="41">
        <v>140.0</v>
      </c>
      <c r="G179" s="41">
        <v>35.0</v>
      </c>
      <c r="H179" s="41">
        <v>70.0</v>
      </c>
      <c r="I179" s="41">
        <v>-3.07733</v>
      </c>
      <c r="J179" s="41">
        <v>20000.0</v>
      </c>
      <c r="K179" s="41">
        <v>10000.0</v>
      </c>
      <c r="L179" s="41">
        <v>3600.0</v>
      </c>
      <c r="M179" s="41">
        <v>1800.0</v>
      </c>
      <c r="N179" s="41">
        <v>30.0</v>
      </c>
      <c r="O179" s="40" t="s">
        <v>207</v>
      </c>
      <c r="P179" s="40" t="s">
        <v>208</v>
      </c>
      <c r="Q179" s="40" t="s">
        <v>209</v>
      </c>
      <c r="R179" s="40" t="s">
        <v>210</v>
      </c>
      <c r="S179" s="40" t="b">
        <v>0</v>
      </c>
      <c r="T179" s="40" t="s">
        <v>211</v>
      </c>
      <c r="U179" s="40" t="s">
        <v>212</v>
      </c>
      <c r="V179" s="41">
        <v>0.1</v>
      </c>
      <c r="W179" s="41">
        <v>0.9</v>
      </c>
      <c r="X179" s="41">
        <v>0.3</v>
      </c>
      <c r="Y179" s="41">
        <v>0.4</v>
      </c>
      <c r="Z179" s="40" t="b">
        <v>0</v>
      </c>
      <c r="AA179" s="40" t="b">
        <v>1</v>
      </c>
      <c r="AB179" s="40" t="b">
        <v>0</v>
      </c>
      <c r="AC179" s="40" t="b">
        <v>0</v>
      </c>
      <c r="AD179" s="41" t="s">
        <v>1246</v>
      </c>
      <c r="AE179" s="41" t="s">
        <v>1247</v>
      </c>
      <c r="AF179" s="41">
        <v>-3.10574289</v>
      </c>
      <c r="AG179" s="41">
        <v>492.8539</v>
      </c>
      <c r="AH179" s="42">
        <v>1.39E42</v>
      </c>
      <c r="AI179" s="41">
        <v>-0.00923</v>
      </c>
      <c r="AJ179" s="47" t="s">
        <v>6484</v>
      </c>
      <c r="AK179" s="40" t="s">
        <v>6485</v>
      </c>
      <c r="AL179" s="41">
        <v>20000.0</v>
      </c>
      <c r="AM179" s="40" t="s">
        <v>216</v>
      </c>
      <c r="AN179" s="40" t="s">
        <v>1383</v>
      </c>
      <c r="AO179" s="40" t="s">
        <v>5643</v>
      </c>
      <c r="AP179" s="40" t="s">
        <v>6486</v>
      </c>
      <c r="AQ179" s="40" t="s">
        <v>6487</v>
      </c>
      <c r="AR179" s="47" t="s">
        <v>6488</v>
      </c>
      <c r="AS179" s="42">
        <v>1.1E139</v>
      </c>
      <c r="AT179" s="42"/>
      <c r="AU179" s="42"/>
      <c r="AV179" s="42"/>
      <c r="AW179" s="42"/>
      <c r="AX179" s="42"/>
      <c r="AY179" s="42"/>
      <c r="AZ179" s="42"/>
      <c r="BA179" s="42"/>
      <c r="BB179" s="42"/>
      <c r="BC179" s="42"/>
      <c r="BD179" s="42"/>
      <c r="BE179" s="42"/>
      <c r="BF179" s="42"/>
      <c r="BG179" s="42"/>
      <c r="BH179" s="42"/>
      <c r="BI179" s="42"/>
      <c r="BJ179" s="42"/>
      <c r="BK179" s="42"/>
      <c r="BL179" s="42"/>
      <c r="BM179" s="42"/>
    </row>
    <row r="180">
      <c r="A180" s="41">
        <v>0.0</v>
      </c>
      <c r="B180" s="42">
        <v>1.67E9</v>
      </c>
      <c r="C180" s="42">
        <v>636492.0</v>
      </c>
      <c r="D180" s="40" t="s">
        <v>849</v>
      </c>
      <c r="E180" s="41" t="str">
        <f>IFERROR(__xludf.DUMMYFUNCTION("split(split(D180,""Instance_"", FALSE),"".mat"",FALSE)"),"200_3")</f>
        <v>200_3</v>
      </c>
      <c r="F180" s="41">
        <v>200.0</v>
      </c>
      <c r="G180" s="41">
        <v>50.0</v>
      </c>
      <c r="H180" s="41">
        <v>100.0</v>
      </c>
      <c r="I180" s="41">
        <v>-1.50375</v>
      </c>
      <c r="J180" s="41">
        <v>20000.0</v>
      </c>
      <c r="K180" s="41">
        <v>10000.0</v>
      </c>
      <c r="L180" s="41">
        <v>3600.0</v>
      </c>
      <c r="M180" s="41">
        <v>1800.0</v>
      </c>
      <c r="N180" s="41">
        <v>30.0</v>
      </c>
      <c r="O180" s="40" t="s">
        <v>207</v>
      </c>
      <c r="P180" s="40" t="s">
        <v>208</v>
      </c>
      <c r="Q180" s="40" t="s">
        <v>209</v>
      </c>
      <c r="R180" s="40" t="s">
        <v>210</v>
      </c>
      <c r="S180" s="40" t="b">
        <v>0</v>
      </c>
      <c r="T180" s="40" t="s">
        <v>211</v>
      </c>
      <c r="U180" s="40" t="s">
        <v>212</v>
      </c>
      <c r="V180" s="41">
        <v>0.1</v>
      </c>
      <c r="W180" s="41">
        <v>0.9</v>
      </c>
      <c r="X180" s="41">
        <v>0.3</v>
      </c>
      <c r="Y180" s="41">
        <v>0.4</v>
      </c>
      <c r="Z180" s="40" t="b">
        <v>0</v>
      </c>
      <c r="AA180" s="40" t="b">
        <v>1</v>
      </c>
      <c r="AB180" s="40" t="b">
        <v>0</v>
      </c>
      <c r="AC180" s="40" t="b">
        <v>0</v>
      </c>
      <c r="AD180" s="41" t="s">
        <v>856</v>
      </c>
      <c r="AE180" s="41" t="s">
        <v>857</v>
      </c>
      <c r="AF180" s="41">
        <v>-1.517070513</v>
      </c>
      <c r="AG180" s="41">
        <v>343.1792</v>
      </c>
      <c r="AH180" s="42">
        <v>1.85E59</v>
      </c>
      <c r="AI180" s="41">
        <v>-0.00886</v>
      </c>
      <c r="AJ180" s="47" t="s">
        <v>6489</v>
      </c>
      <c r="AK180" s="40" t="s">
        <v>6490</v>
      </c>
      <c r="AL180" s="41">
        <v>20000.0</v>
      </c>
      <c r="AM180" s="40" t="s">
        <v>216</v>
      </c>
      <c r="AN180" s="40" t="s">
        <v>1383</v>
      </c>
      <c r="AO180" s="40" t="s">
        <v>5627</v>
      </c>
      <c r="AP180" s="40" t="s">
        <v>6491</v>
      </c>
      <c r="AQ180" s="40" t="s">
        <v>6492</v>
      </c>
      <c r="AR180" s="47" t="s">
        <v>6493</v>
      </c>
      <c r="AS180" s="42">
        <v>1.1E196</v>
      </c>
      <c r="AT180" s="42"/>
      <c r="AU180" s="42"/>
      <c r="AV180" s="42"/>
      <c r="AW180" s="42"/>
      <c r="AX180" s="42"/>
      <c r="AY180" s="42"/>
      <c r="AZ180" s="42"/>
      <c r="BA180" s="42"/>
      <c r="BB180" s="42"/>
      <c r="BC180" s="42"/>
      <c r="BD180" s="42"/>
      <c r="BE180" s="42"/>
      <c r="BF180" s="42"/>
      <c r="BG180" s="42"/>
      <c r="BH180" s="42"/>
      <c r="BI180" s="42"/>
      <c r="BJ180" s="42"/>
      <c r="BK180" s="42"/>
      <c r="BL180" s="42"/>
      <c r="BM180" s="42"/>
    </row>
    <row r="181">
      <c r="A181" s="41">
        <v>0.0</v>
      </c>
      <c r="B181" s="42">
        <v>1.67E9</v>
      </c>
      <c r="C181" s="42">
        <v>21989.0</v>
      </c>
      <c r="D181" s="40" t="s">
        <v>765</v>
      </c>
      <c r="E181" s="41" t="str">
        <f>IFERROR(__xludf.DUMMYFUNCTION("split(split(D181,""Instance_"", FALSE),"".mat"",FALSE)"),"180_2")</f>
        <v>180_2</v>
      </c>
      <c r="F181" s="41">
        <v>180.0</v>
      </c>
      <c r="G181" s="41">
        <v>45.0</v>
      </c>
      <c r="H181" s="41">
        <v>90.0</v>
      </c>
      <c r="I181" s="41">
        <v>-1.65465</v>
      </c>
      <c r="J181" s="41">
        <v>20000.0</v>
      </c>
      <c r="K181" s="41">
        <v>10000.0</v>
      </c>
      <c r="L181" s="41">
        <v>3600.0</v>
      </c>
      <c r="M181" s="41">
        <v>1800.0</v>
      </c>
      <c r="N181" s="41">
        <v>30.0</v>
      </c>
      <c r="O181" s="40" t="s">
        <v>207</v>
      </c>
      <c r="P181" s="40" t="s">
        <v>208</v>
      </c>
      <c r="Q181" s="40" t="s">
        <v>209</v>
      </c>
      <c r="R181" s="40" t="s">
        <v>210</v>
      </c>
      <c r="S181" s="40" t="b">
        <v>0</v>
      </c>
      <c r="T181" s="40" t="s">
        <v>211</v>
      </c>
      <c r="U181" s="40" t="s">
        <v>212</v>
      </c>
      <c r="V181" s="41">
        <v>0.1</v>
      </c>
      <c r="W181" s="41">
        <v>0.9</v>
      </c>
      <c r="X181" s="41">
        <v>0.3</v>
      </c>
      <c r="Y181" s="41">
        <v>0.4</v>
      </c>
      <c r="Z181" s="40" t="b">
        <v>0</v>
      </c>
      <c r="AA181" s="40" t="b">
        <v>1</v>
      </c>
      <c r="AB181" s="40" t="b">
        <v>0</v>
      </c>
      <c r="AC181" s="40" t="b">
        <v>0</v>
      </c>
      <c r="AD181" s="41" t="s">
        <v>768</v>
      </c>
      <c r="AE181" s="41" t="s">
        <v>769</v>
      </c>
      <c r="AF181" s="41">
        <v>-1.66876647</v>
      </c>
      <c r="AG181" s="41">
        <v>325.7922</v>
      </c>
      <c r="AH181" s="42">
        <v>9.05E53</v>
      </c>
      <c r="AI181" s="41">
        <v>-0.00853</v>
      </c>
      <c r="AJ181" s="47" t="s">
        <v>6494</v>
      </c>
      <c r="AK181" s="40" t="s">
        <v>6495</v>
      </c>
      <c r="AL181" s="41">
        <v>20000.0</v>
      </c>
      <c r="AM181" s="40" t="s">
        <v>216</v>
      </c>
      <c r="AN181" s="40" t="s">
        <v>1383</v>
      </c>
      <c r="AO181" s="40" t="s">
        <v>5627</v>
      </c>
      <c r="AP181" s="40" t="s">
        <v>6496</v>
      </c>
      <c r="AQ181" s="40" t="s">
        <v>6497</v>
      </c>
      <c r="AR181" s="47" t="s">
        <v>6498</v>
      </c>
      <c r="AS181" s="42">
        <v>1.0E179</v>
      </c>
      <c r="AT181" s="42"/>
      <c r="AU181" s="42"/>
      <c r="AV181" s="42"/>
      <c r="AW181" s="42"/>
      <c r="AX181" s="42"/>
      <c r="AY181" s="42"/>
      <c r="AZ181" s="42"/>
      <c r="BA181" s="42"/>
      <c r="BB181" s="42"/>
      <c r="BC181" s="42"/>
      <c r="BD181" s="42"/>
      <c r="BE181" s="42"/>
      <c r="BF181" s="42"/>
      <c r="BG181" s="42"/>
      <c r="BH181" s="42"/>
      <c r="BI181" s="42"/>
      <c r="BJ181" s="42"/>
      <c r="BK181" s="42"/>
      <c r="BL181" s="42"/>
      <c r="BM181" s="42"/>
    </row>
    <row r="182">
      <c r="A182" s="41">
        <v>0.0</v>
      </c>
      <c r="B182" s="42">
        <v>1.67E9</v>
      </c>
      <c r="C182" s="42">
        <v>954642.0</v>
      </c>
      <c r="D182" s="40" t="s">
        <v>1201</v>
      </c>
      <c r="E182" s="41" t="str">
        <f>IFERROR(__xludf.DUMMYFUNCTION("split(split(D182,""Instance_"", FALSE),"".mat"",FALSE)"),"100_2")</f>
        <v>100_2</v>
      </c>
      <c r="F182" s="41">
        <v>100.0</v>
      </c>
      <c r="G182" s="41">
        <v>25.0</v>
      </c>
      <c r="H182" s="41">
        <v>50.0</v>
      </c>
      <c r="I182" s="41">
        <v>-2.71358</v>
      </c>
      <c r="J182" s="41">
        <v>20000.0</v>
      </c>
      <c r="K182" s="41">
        <v>10000.0</v>
      </c>
      <c r="L182" s="41">
        <v>3600.0</v>
      </c>
      <c r="M182" s="41">
        <v>1800.0</v>
      </c>
      <c r="N182" s="41">
        <v>30.0</v>
      </c>
      <c r="O182" s="40" t="s">
        <v>207</v>
      </c>
      <c r="P182" s="40" t="s">
        <v>208</v>
      </c>
      <c r="Q182" s="40" t="s">
        <v>209</v>
      </c>
      <c r="R182" s="40" t="s">
        <v>210</v>
      </c>
      <c r="S182" s="40" t="b">
        <v>0</v>
      </c>
      <c r="T182" s="40" t="s">
        <v>211</v>
      </c>
      <c r="U182" s="40" t="s">
        <v>212</v>
      </c>
      <c r="V182" s="41">
        <v>0.1</v>
      </c>
      <c r="W182" s="41">
        <v>0.9</v>
      </c>
      <c r="X182" s="41">
        <v>0.3</v>
      </c>
      <c r="Y182" s="41">
        <v>0.4</v>
      </c>
      <c r="Z182" s="40" t="b">
        <v>0</v>
      </c>
      <c r="AA182" s="40" t="b">
        <v>1</v>
      </c>
      <c r="AB182" s="40" t="b">
        <v>0</v>
      </c>
      <c r="AC182" s="40" t="b">
        <v>0</v>
      </c>
      <c r="AD182" s="41" t="s">
        <v>1218</v>
      </c>
      <c r="AE182" s="41" t="s">
        <v>1219</v>
      </c>
      <c r="AF182" s="41">
        <v>-2.735158752</v>
      </c>
      <c r="AG182" s="41">
        <v>127.9086</v>
      </c>
      <c r="AH182" s="42">
        <v>9.73E29</v>
      </c>
      <c r="AI182" s="41">
        <v>-0.00795</v>
      </c>
      <c r="AJ182" s="47" t="s">
        <v>6499</v>
      </c>
      <c r="AK182" s="45">
        <v>9.72797858020468E269</v>
      </c>
      <c r="AL182" s="41">
        <v>20000.0</v>
      </c>
      <c r="AM182" s="40" t="s">
        <v>216</v>
      </c>
      <c r="AN182" s="40" t="s">
        <v>1383</v>
      </c>
      <c r="AO182" s="40" t="s">
        <v>5643</v>
      </c>
      <c r="AP182" s="40" t="s">
        <v>6500</v>
      </c>
      <c r="AQ182" s="40" t="s">
        <v>6501</v>
      </c>
      <c r="AR182" s="47" t="s">
        <v>6502</v>
      </c>
      <c r="AS182" s="42">
        <v>1.1E99</v>
      </c>
      <c r="AT182" s="42"/>
      <c r="AU182" s="42"/>
      <c r="AV182" s="42"/>
      <c r="AW182" s="42"/>
      <c r="AX182" s="42"/>
      <c r="AY182" s="42"/>
      <c r="AZ182" s="42"/>
      <c r="BA182" s="42"/>
      <c r="BB182" s="42"/>
      <c r="BC182" s="42"/>
      <c r="BD182" s="42"/>
      <c r="BE182" s="42"/>
      <c r="BF182" s="42"/>
      <c r="BG182" s="42"/>
      <c r="BH182" s="42"/>
      <c r="BI182" s="42"/>
      <c r="BJ182" s="42"/>
      <c r="BK182" s="42"/>
      <c r="BL182" s="42"/>
      <c r="BM182" s="42"/>
    </row>
    <row r="183">
      <c r="A183" s="41">
        <v>0.0</v>
      </c>
      <c r="B183" s="42">
        <v>1.67E9</v>
      </c>
      <c r="C183" s="42">
        <v>326006.0</v>
      </c>
      <c r="D183" s="40" t="s">
        <v>1180</v>
      </c>
      <c r="E183" s="41" t="str">
        <f>IFERROR(__xludf.DUMMYFUNCTION("split(split(D183,""Instance_"", FALSE),"".mat"",FALSE)"),"100_1")</f>
        <v>100_1</v>
      </c>
      <c r="F183" s="41">
        <v>100.0</v>
      </c>
      <c r="G183" s="41">
        <v>25.0</v>
      </c>
      <c r="H183" s="41">
        <v>50.0</v>
      </c>
      <c r="I183" s="41">
        <v>-2.42617</v>
      </c>
      <c r="J183" s="41">
        <v>20000.0</v>
      </c>
      <c r="K183" s="41">
        <v>10000.0</v>
      </c>
      <c r="L183" s="41">
        <v>3600.0</v>
      </c>
      <c r="M183" s="41">
        <v>1800.0</v>
      </c>
      <c r="N183" s="41">
        <v>30.0</v>
      </c>
      <c r="O183" s="40" t="s">
        <v>207</v>
      </c>
      <c r="P183" s="40" t="s">
        <v>208</v>
      </c>
      <c r="Q183" s="40" t="s">
        <v>209</v>
      </c>
      <c r="R183" s="40" t="s">
        <v>210</v>
      </c>
      <c r="S183" s="40" t="b">
        <v>0</v>
      </c>
      <c r="T183" s="40" t="s">
        <v>211</v>
      </c>
      <c r="U183" s="40" t="s">
        <v>212</v>
      </c>
      <c r="V183" s="41">
        <v>0.1</v>
      </c>
      <c r="W183" s="41">
        <v>0.9</v>
      </c>
      <c r="X183" s="41">
        <v>0.3</v>
      </c>
      <c r="Y183" s="41">
        <v>0.4</v>
      </c>
      <c r="Z183" s="40" t="b">
        <v>0</v>
      </c>
      <c r="AA183" s="40" t="b">
        <v>1</v>
      </c>
      <c r="AB183" s="40" t="b">
        <v>0</v>
      </c>
      <c r="AC183" s="40" t="b">
        <v>0</v>
      </c>
      <c r="AD183" s="41" t="s">
        <v>1191</v>
      </c>
      <c r="AE183" s="41" t="s">
        <v>1192</v>
      </c>
      <c r="AF183" s="41">
        <v>-2.44540559</v>
      </c>
      <c r="AG183" s="41">
        <v>126.0828</v>
      </c>
      <c r="AH183" s="42">
        <v>1.57E29</v>
      </c>
      <c r="AI183" s="41">
        <v>-0.00793</v>
      </c>
      <c r="AJ183" s="47" t="s">
        <v>6503</v>
      </c>
      <c r="AK183" s="45">
        <v>1.57158204561393E269</v>
      </c>
      <c r="AL183" s="41">
        <v>18870.0</v>
      </c>
      <c r="AM183" s="40" t="s">
        <v>1382</v>
      </c>
      <c r="AN183" s="40" t="s">
        <v>1383</v>
      </c>
      <c r="AO183" s="40" t="s">
        <v>5643</v>
      </c>
      <c r="AP183" s="40" t="s">
        <v>6504</v>
      </c>
      <c r="AQ183" s="40" t="s">
        <v>6505</v>
      </c>
      <c r="AR183" s="47" t="s">
        <v>6506</v>
      </c>
      <c r="AS183" s="42">
        <v>1.11E96</v>
      </c>
      <c r="AT183" s="42"/>
      <c r="AU183" s="42"/>
      <c r="AV183" s="42"/>
      <c r="AW183" s="42"/>
      <c r="AX183" s="42"/>
      <c r="AY183" s="42"/>
      <c r="AZ183" s="42"/>
      <c r="BA183" s="42"/>
      <c r="BB183" s="42"/>
      <c r="BC183" s="42"/>
      <c r="BD183" s="42"/>
      <c r="BE183" s="42"/>
      <c r="BF183" s="42"/>
      <c r="BG183" s="42"/>
      <c r="BH183" s="42"/>
      <c r="BI183" s="42"/>
      <c r="BJ183" s="42"/>
      <c r="BK183" s="42"/>
      <c r="BL183" s="42"/>
      <c r="BM183" s="42"/>
    </row>
    <row r="184">
      <c r="A184" s="41">
        <v>0.0</v>
      </c>
      <c r="B184" s="42">
        <v>1.67E9</v>
      </c>
      <c r="C184" s="42">
        <v>760898.0</v>
      </c>
      <c r="D184" s="40" t="s">
        <v>829</v>
      </c>
      <c r="E184" s="41" t="str">
        <f>IFERROR(__xludf.DUMMYFUNCTION("split(split(D184,""Instance_"", FALSE),"".mat"",FALSE)"),"200_2")</f>
        <v>200_2</v>
      </c>
      <c r="F184" s="41">
        <v>200.0</v>
      </c>
      <c r="G184" s="41">
        <v>50.0</v>
      </c>
      <c r="H184" s="41">
        <v>100.0</v>
      </c>
      <c r="I184" s="41">
        <v>-1.29234</v>
      </c>
      <c r="J184" s="41">
        <v>20000.0</v>
      </c>
      <c r="K184" s="41">
        <v>10000.0</v>
      </c>
      <c r="L184" s="41">
        <v>3600.0</v>
      </c>
      <c r="M184" s="41">
        <v>1800.0</v>
      </c>
      <c r="N184" s="41">
        <v>30.0</v>
      </c>
      <c r="O184" s="40" t="s">
        <v>207</v>
      </c>
      <c r="P184" s="40" t="s">
        <v>208</v>
      </c>
      <c r="Q184" s="40" t="s">
        <v>209</v>
      </c>
      <c r="R184" s="40" t="s">
        <v>210</v>
      </c>
      <c r="S184" s="40" t="b">
        <v>0</v>
      </c>
      <c r="T184" s="40" t="s">
        <v>211</v>
      </c>
      <c r="U184" s="40" t="s">
        <v>212</v>
      </c>
      <c r="V184" s="41">
        <v>0.1</v>
      </c>
      <c r="W184" s="41">
        <v>0.9</v>
      </c>
      <c r="X184" s="41">
        <v>0.3</v>
      </c>
      <c r="Y184" s="41">
        <v>0.4</v>
      </c>
      <c r="Z184" s="40" t="b">
        <v>0</v>
      </c>
      <c r="AA184" s="40" t="b">
        <v>1</v>
      </c>
      <c r="AB184" s="40" t="b">
        <v>0</v>
      </c>
      <c r="AC184" s="40" t="b">
        <v>0</v>
      </c>
      <c r="AD184" s="41" t="s">
        <v>830</v>
      </c>
      <c r="AE184" s="41" t="s">
        <v>831</v>
      </c>
      <c r="AF184" s="41">
        <v>-1.301925797</v>
      </c>
      <c r="AG184" s="41">
        <v>366.5607</v>
      </c>
      <c r="AH184" s="42">
        <v>1.5E59</v>
      </c>
      <c r="AI184" s="41">
        <v>-0.00742</v>
      </c>
      <c r="AJ184" s="47" t="s">
        <v>6507</v>
      </c>
      <c r="AK184" s="40" t="s">
        <v>6508</v>
      </c>
      <c r="AL184" s="41">
        <v>20000.0</v>
      </c>
      <c r="AM184" s="40" t="s">
        <v>216</v>
      </c>
      <c r="AN184" s="40" t="s">
        <v>1383</v>
      </c>
      <c r="AO184" s="40" t="s">
        <v>5627</v>
      </c>
      <c r="AP184" s="40" t="s">
        <v>6509</v>
      </c>
      <c r="AQ184" s="40" t="s">
        <v>6510</v>
      </c>
      <c r="AR184" s="47" t="s">
        <v>6511</v>
      </c>
      <c r="AS184" s="42">
        <v>1.0E196</v>
      </c>
      <c r="AT184" s="42"/>
      <c r="AU184" s="42"/>
      <c r="AV184" s="42"/>
      <c r="AW184" s="42"/>
      <c r="AX184" s="42"/>
      <c r="AY184" s="42"/>
      <c r="AZ184" s="42"/>
      <c r="BA184" s="42"/>
      <c r="BB184" s="42"/>
      <c r="BC184" s="42"/>
      <c r="BD184" s="42"/>
      <c r="BE184" s="42"/>
      <c r="BF184" s="42"/>
      <c r="BG184" s="42"/>
      <c r="BH184" s="42"/>
      <c r="BI184" s="42"/>
      <c r="BJ184" s="42"/>
      <c r="BK184" s="42"/>
      <c r="BL184" s="42"/>
      <c r="BM184" s="42"/>
    </row>
    <row r="185">
      <c r="A185" s="41">
        <v>0.0</v>
      </c>
      <c r="B185" s="42">
        <v>1.67E9</v>
      </c>
      <c r="C185" s="42">
        <v>897410.0</v>
      </c>
      <c r="D185" s="40" t="s">
        <v>1180</v>
      </c>
      <c r="E185" s="41" t="str">
        <f>IFERROR(__xludf.DUMMYFUNCTION("split(split(D185,""Instance_"", FALSE),"".mat"",FALSE)"),"100_1")</f>
        <v>100_1</v>
      </c>
      <c r="F185" s="41">
        <v>100.0</v>
      </c>
      <c r="G185" s="41">
        <v>25.0</v>
      </c>
      <c r="H185" s="41">
        <v>50.0</v>
      </c>
      <c r="I185" s="41">
        <v>-2.42617</v>
      </c>
      <c r="J185" s="41">
        <v>20000.0</v>
      </c>
      <c r="K185" s="41">
        <v>10000.0</v>
      </c>
      <c r="L185" s="41">
        <v>3600.0</v>
      </c>
      <c r="M185" s="41">
        <v>1800.0</v>
      </c>
      <c r="N185" s="41">
        <v>30.0</v>
      </c>
      <c r="O185" s="40" t="s">
        <v>207</v>
      </c>
      <c r="P185" s="40" t="s">
        <v>208</v>
      </c>
      <c r="Q185" s="40" t="s">
        <v>209</v>
      </c>
      <c r="R185" s="40" t="s">
        <v>210</v>
      </c>
      <c r="S185" s="40" t="b">
        <v>0</v>
      </c>
      <c r="T185" s="40" t="s">
        <v>211</v>
      </c>
      <c r="U185" s="40" t="s">
        <v>212</v>
      </c>
      <c r="V185" s="41">
        <v>0.1</v>
      </c>
      <c r="W185" s="41">
        <v>0.9</v>
      </c>
      <c r="X185" s="41">
        <v>0.3</v>
      </c>
      <c r="Y185" s="41">
        <v>0.4</v>
      </c>
      <c r="Z185" s="40" t="b">
        <v>0</v>
      </c>
      <c r="AA185" s="40" t="b">
        <v>1</v>
      </c>
      <c r="AB185" s="40" t="b">
        <v>0</v>
      </c>
      <c r="AC185" s="40" t="b">
        <v>0</v>
      </c>
      <c r="AD185" s="41" t="s">
        <v>1181</v>
      </c>
      <c r="AE185" s="41" t="s">
        <v>1182</v>
      </c>
      <c r="AF185" s="41">
        <v>-2.44335363</v>
      </c>
      <c r="AG185" s="41">
        <v>87.16859</v>
      </c>
      <c r="AH185" s="42">
        <v>1.04E30</v>
      </c>
      <c r="AI185" s="41">
        <v>-0.00708</v>
      </c>
      <c r="AJ185" s="47" t="s">
        <v>6512</v>
      </c>
      <c r="AK185" s="45">
        <v>1.03904929648647E278</v>
      </c>
      <c r="AL185" s="41">
        <v>13436.0</v>
      </c>
      <c r="AM185" s="40" t="s">
        <v>1382</v>
      </c>
      <c r="AN185" s="40" t="s">
        <v>1383</v>
      </c>
      <c r="AO185" s="40" t="s">
        <v>5643</v>
      </c>
      <c r="AP185" s="40" t="s">
        <v>6513</v>
      </c>
      <c r="AQ185" s="40" t="s">
        <v>6514</v>
      </c>
      <c r="AR185" s="47" t="s">
        <v>6515</v>
      </c>
      <c r="AS185" s="42">
        <v>1.1E99</v>
      </c>
      <c r="AT185" s="42"/>
      <c r="AU185" s="42"/>
      <c r="AV185" s="42"/>
      <c r="AW185" s="42"/>
      <c r="AX185" s="42"/>
      <c r="AY185" s="42"/>
      <c r="AZ185" s="42"/>
      <c r="BA185" s="42"/>
      <c r="BB185" s="42"/>
      <c r="BC185" s="42"/>
      <c r="BD185" s="42"/>
      <c r="BE185" s="42"/>
      <c r="BF185" s="42"/>
      <c r="BG185" s="42"/>
      <c r="BH185" s="42"/>
      <c r="BI185" s="42"/>
      <c r="BJ185" s="42"/>
      <c r="BK185" s="42"/>
      <c r="BL185" s="42"/>
      <c r="BM185" s="42"/>
    </row>
    <row r="186">
      <c r="A186" s="41">
        <v>0.0</v>
      </c>
      <c r="B186" s="42">
        <v>1.67E9</v>
      </c>
      <c r="C186" s="42">
        <v>857350.0</v>
      </c>
      <c r="D186" s="40" t="s">
        <v>1055</v>
      </c>
      <c r="E186" s="41" t="str">
        <f>IFERROR(__xludf.DUMMYFUNCTION("split(split(D186,""Instance_"", FALSE),"".mat"",FALSE)"),"60_1")</f>
        <v>60_1</v>
      </c>
      <c r="F186" s="41">
        <v>60.0</v>
      </c>
      <c r="G186" s="41">
        <v>15.0</v>
      </c>
      <c r="H186" s="41">
        <v>30.0</v>
      </c>
      <c r="I186" s="41">
        <v>-1.78118</v>
      </c>
      <c r="J186" s="41">
        <v>20000.0</v>
      </c>
      <c r="K186" s="41">
        <v>10000.0</v>
      </c>
      <c r="L186" s="41">
        <v>3600.0</v>
      </c>
      <c r="M186" s="41">
        <v>1800.0</v>
      </c>
      <c r="N186" s="41">
        <v>30.0</v>
      </c>
      <c r="O186" s="40" t="s">
        <v>207</v>
      </c>
      <c r="P186" s="40" t="s">
        <v>208</v>
      </c>
      <c r="Q186" s="40" t="s">
        <v>209</v>
      </c>
      <c r="R186" s="40" t="s">
        <v>210</v>
      </c>
      <c r="S186" s="40" t="b">
        <v>0</v>
      </c>
      <c r="T186" s="40" t="s">
        <v>211</v>
      </c>
      <c r="U186" s="40" t="s">
        <v>212</v>
      </c>
      <c r="V186" s="41">
        <v>0.1</v>
      </c>
      <c r="W186" s="41">
        <v>0.9</v>
      </c>
      <c r="X186" s="41">
        <v>0.3</v>
      </c>
      <c r="Y186" s="41">
        <v>0.4</v>
      </c>
      <c r="Z186" s="40" t="b">
        <v>0</v>
      </c>
      <c r="AA186" s="40" t="b">
        <v>1</v>
      </c>
      <c r="AB186" s="40" t="b">
        <v>0</v>
      </c>
      <c r="AC186" s="40" t="b">
        <v>0</v>
      </c>
      <c r="AD186" s="41" t="s">
        <v>1069</v>
      </c>
      <c r="AE186" s="41" t="s">
        <v>1070</v>
      </c>
      <c r="AF186" s="41">
        <v>-1.793700749</v>
      </c>
      <c r="AG186" s="41">
        <v>48.74048</v>
      </c>
      <c r="AH186" s="42">
        <v>6.01E17</v>
      </c>
      <c r="AI186" s="41">
        <v>-0.00703</v>
      </c>
      <c r="AJ186" s="47" t="s">
        <v>6516</v>
      </c>
      <c r="AK186" s="44" t="s">
        <v>397</v>
      </c>
      <c r="AL186" s="41">
        <v>11350.0</v>
      </c>
      <c r="AM186" s="40" t="s">
        <v>1382</v>
      </c>
      <c r="AN186" s="40" t="s">
        <v>1383</v>
      </c>
      <c r="AO186" s="40" t="s">
        <v>5643</v>
      </c>
      <c r="AP186" s="40" t="s">
        <v>6517</v>
      </c>
      <c r="AQ186" s="40" t="s">
        <v>6518</v>
      </c>
      <c r="AR186" s="47" t="s">
        <v>6519</v>
      </c>
      <c r="AS186" s="42">
        <v>1.0E59</v>
      </c>
      <c r="AT186" s="42"/>
      <c r="AU186" s="42"/>
      <c r="AV186" s="42"/>
      <c r="AW186" s="42"/>
      <c r="AX186" s="42"/>
      <c r="AY186" s="42"/>
      <c r="AZ186" s="42"/>
      <c r="BA186" s="42"/>
      <c r="BB186" s="42"/>
      <c r="BC186" s="42"/>
      <c r="BD186" s="42"/>
      <c r="BE186" s="42"/>
      <c r="BF186" s="42"/>
      <c r="BG186" s="42"/>
      <c r="BH186" s="42"/>
      <c r="BI186" s="42"/>
      <c r="BJ186" s="42"/>
      <c r="BK186" s="42"/>
      <c r="BL186" s="42"/>
      <c r="BM186" s="42"/>
    </row>
    <row r="187">
      <c r="A187" s="41">
        <v>0.0</v>
      </c>
      <c r="B187" s="42">
        <v>1.67E9</v>
      </c>
      <c r="C187" s="42">
        <v>759640.0</v>
      </c>
      <c r="D187" s="40" t="s">
        <v>992</v>
      </c>
      <c r="E187" s="41" t="str">
        <f>IFERROR(__xludf.DUMMYFUNCTION("split(split(D187,""Instance_"", FALSE),"".mat"",FALSE)"),"40_1")</f>
        <v>40_1</v>
      </c>
      <c r="F187" s="41">
        <v>40.0</v>
      </c>
      <c r="G187" s="41">
        <v>10.0</v>
      </c>
      <c r="H187" s="41">
        <v>20.0</v>
      </c>
      <c r="I187" s="41">
        <v>-1.55381</v>
      </c>
      <c r="J187" s="41">
        <v>20000.0</v>
      </c>
      <c r="K187" s="41">
        <v>10000.0</v>
      </c>
      <c r="L187" s="41">
        <v>3600.0</v>
      </c>
      <c r="M187" s="41">
        <v>1800.0</v>
      </c>
      <c r="N187" s="41">
        <v>30.0</v>
      </c>
      <c r="O187" s="40" t="s">
        <v>207</v>
      </c>
      <c r="P187" s="40" t="s">
        <v>208</v>
      </c>
      <c r="Q187" s="40" t="s">
        <v>209</v>
      </c>
      <c r="R187" s="40" t="s">
        <v>210</v>
      </c>
      <c r="S187" s="40" t="b">
        <v>0</v>
      </c>
      <c r="T187" s="40" t="s">
        <v>211</v>
      </c>
      <c r="U187" s="40" t="s">
        <v>212</v>
      </c>
      <c r="V187" s="41">
        <v>0.1</v>
      </c>
      <c r="W187" s="41">
        <v>0.9</v>
      </c>
      <c r="X187" s="41">
        <v>0.3</v>
      </c>
      <c r="Y187" s="41">
        <v>0.4</v>
      </c>
      <c r="Z187" s="40" t="b">
        <v>0</v>
      </c>
      <c r="AA187" s="40" t="b">
        <v>1</v>
      </c>
      <c r="AB187" s="40" t="b">
        <v>0</v>
      </c>
      <c r="AC187" s="40" t="b">
        <v>0</v>
      </c>
      <c r="AD187" s="41" t="s">
        <v>993</v>
      </c>
      <c r="AE187" s="41" t="s">
        <v>994</v>
      </c>
      <c r="AF187" s="41">
        <v>-1.564227037</v>
      </c>
      <c r="AG187" s="41">
        <v>38.35399</v>
      </c>
      <c r="AH187" s="42">
        <v>1.49E11</v>
      </c>
      <c r="AI187" s="41">
        <v>-0.00671</v>
      </c>
      <c r="AJ187" s="47" t="s">
        <v>6520</v>
      </c>
      <c r="AK187" s="44" t="s">
        <v>397</v>
      </c>
      <c r="AL187" s="41">
        <v>12346.0</v>
      </c>
      <c r="AM187" s="40" t="s">
        <v>1382</v>
      </c>
      <c r="AN187" s="40" t="s">
        <v>1383</v>
      </c>
      <c r="AO187" s="40" t="s">
        <v>5643</v>
      </c>
      <c r="AP187" s="40" t="s">
        <v>6521</v>
      </c>
      <c r="AQ187" s="40" t="s">
        <v>6522</v>
      </c>
      <c r="AR187" s="47" t="s">
        <v>6523</v>
      </c>
      <c r="AS187" s="42">
        <v>1.0E37</v>
      </c>
      <c r="AT187" s="42"/>
      <c r="AU187" s="42"/>
      <c r="AV187" s="42"/>
      <c r="AW187" s="42"/>
      <c r="AX187" s="42"/>
      <c r="AY187" s="42"/>
      <c r="AZ187" s="42"/>
      <c r="BA187" s="42"/>
      <c r="BB187" s="42"/>
      <c r="BC187" s="42"/>
      <c r="BD187" s="42"/>
      <c r="BE187" s="42"/>
      <c r="BF187" s="42"/>
      <c r="BG187" s="42"/>
      <c r="BH187" s="42"/>
      <c r="BI187" s="42"/>
      <c r="BJ187" s="42"/>
      <c r="BK187" s="42"/>
      <c r="BL187" s="42"/>
      <c r="BM187" s="42"/>
    </row>
    <row r="188">
      <c r="A188" s="41">
        <v>0.0</v>
      </c>
      <c r="B188" s="42">
        <v>1.67E9</v>
      </c>
      <c r="C188" s="42">
        <v>856325.0</v>
      </c>
      <c r="D188" s="40" t="s">
        <v>1263</v>
      </c>
      <c r="E188" s="41" t="str">
        <f>IFERROR(__xludf.DUMMYFUNCTION("split(split(D188,""Instance_"", FALSE),"".mat"",FALSE)"),"140_2")</f>
        <v>140_2</v>
      </c>
      <c r="F188" s="41">
        <v>140.0</v>
      </c>
      <c r="G188" s="41">
        <v>35.0</v>
      </c>
      <c r="H188" s="41">
        <v>70.0</v>
      </c>
      <c r="I188" s="41">
        <v>-3.21771</v>
      </c>
      <c r="J188" s="41">
        <v>20000.0</v>
      </c>
      <c r="K188" s="41">
        <v>10000.0</v>
      </c>
      <c r="L188" s="41">
        <v>3600.0</v>
      </c>
      <c r="M188" s="41">
        <v>1800.0</v>
      </c>
      <c r="N188" s="41">
        <v>30.0</v>
      </c>
      <c r="O188" s="40" t="s">
        <v>207</v>
      </c>
      <c r="P188" s="40" t="s">
        <v>208</v>
      </c>
      <c r="Q188" s="40" t="s">
        <v>209</v>
      </c>
      <c r="R188" s="40" t="s">
        <v>210</v>
      </c>
      <c r="S188" s="40" t="b">
        <v>0</v>
      </c>
      <c r="T188" s="40" t="s">
        <v>211</v>
      </c>
      <c r="U188" s="40" t="s">
        <v>212</v>
      </c>
      <c r="V188" s="41">
        <v>0.1</v>
      </c>
      <c r="W188" s="41">
        <v>0.9</v>
      </c>
      <c r="X188" s="41">
        <v>0.3</v>
      </c>
      <c r="Y188" s="41">
        <v>0.4</v>
      </c>
      <c r="Z188" s="40" t="b">
        <v>0</v>
      </c>
      <c r="AA188" s="40" t="b">
        <v>1</v>
      </c>
      <c r="AB188" s="40" t="b">
        <v>0</v>
      </c>
      <c r="AC188" s="40" t="b">
        <v>0</v>
      </c>
      <c r="AD188" s="41" t="s">
        <v>1270</v>
      </c>
      <c r="AE188" s="41" t="s">
        <v>1271</v>
      </c>
      <c r="AF188" s="41">
        <v>-3.234664748</v>
      </c>
      <c r="AG188" s="41">
        <v>490.0205</v>
      </c>
      <c r="AH188" s="42">
        <v>6.33E41</v>
      </c>
      <c r="AI188" s="41">
        <v>-0.00527</v>
      </c>
      <c r="AJ188" s="47" t="s">
        <v>6524</v>
      </c>
      <c r="AK188" s="40" t="s">
        <v>6525</v>
      </c>
      <c r="AL188" s="41">
        <v>20000.0</v>
      </c>
      <c r="AM188" s="40" t="s">
        <v>216</v>
      </c>
      <c r="AN188" s="40" t="s">
        <v>1383</v>
      </c>
      <c r="AO188" s="40" t="s">
        <v>5643</v>
      </c>
      <c r="AP188" s="40" t="s">
        <v>6526</v>
      </c>
      <c r="AQ188" s="40" t="s">
        <v>6527</v>
      </c>
      <c r="AR188" s="47" t="s">
        <v>6528</v>
      </c>
      <c r="AS188" s="42">
        <v>1.1E138</v>
      </c>
      <c r="AT188" s="42"/>
      <c r="AU188" s="42"/>
      <c r="AV188" s="42"/>
      <c r="AW188" s="42"/>
      <c r="AX188" s="42"/>
      <c r="AY188" s="42"/>
      <c r="AZ188" s="42"/>
      <c r="BA188" s="42"/>
      <c r="BB188" s="42"/>
      <c r="BC188" s="42"/>
      <c r="BD188" s="42"/>
      <c r="BE188" s="42"/>
      <c r="BF188" s="42"/>
      <c r="BG188" s="42"/>
      <c r="BH188" s="42"/>
      <c r="BI188" s="42"/>
      <c r="BJ188" s="42"/>
      <c r="BK188" s="42"/>
      <c r="BL188" s="42"/>
      <c r="BM188" s="42"/>
    </row>
    <row r="189">
      <c r="A189" s="41">
        <v>0.0</v>
      </c>
      <c r="B189" s="42">
        <v>1.67E9</v>
      </c>
      <c r="C189" s="42">
        <v>111637.0</v>
      </c>
      <c r="D189" s="40" t="s">
        <v>1117</v>
      </c>
      <c r="E189" s="41" t="str">
        <f>IFERROR(__xludf.DUMMYFUNCTION("split(split(D189,""Instance_"", FALSE),"".mat"",FALSE)"),"80_1")</f>
        <v>80_1</v>
      </c>
      <c r="F189" s="41">
        <v>80.0</v>
      </c>
      <c r="G189" s="41">
        <v>20.0</v>
      </c>
      <c r="H189" s="41">
        <v>40.0</v>
      </c>
      <c r="I189" s="41">
        <v>-2.77772</v>
      </c>
      <c r="J189" s="41">
        <v>20000.0</v>
      </c>
      <c r="K189" s="41">
        <v>10000.0</v>
      </c>
      <c r="L189" s="41">
        <v>3600.0</v>
      </c>
      <c r="M189" s="41">
        <v>1800.0</v>
      </c>
      <c r="N189" s="41">
        <v>30.0</v>
      </c>
      <c r="O189" s="40" t="s">
        <v>207</v>
      </c>
      <c r="P189" s="40" t="s">
        <v>208</v>
      </c>
      <c r="Q189" s="40" t="s">
        <v>209</v>
      </c>
      <c r="R189" s="40" t="s">
        <v>210</v>
      </c>
      <c r="S189" s="40" t="b">
        <v>0</v>
      </c>
      <c r="T189" s="40" t="s">
        <v>211</v>
      </c>
      <c r="U189" s="40" t="s">
        <v>212</v>
      </c>
      <c r="V189" s="41">
        <v>0.1</v>
      </c>
      <c r="W189" s="41">
        <v>0.9</v>
      </c>
      <c r="X189" s="41">
        <v>0.3</v>
      </c>
      <c r="Y189" s="41">
        <v>0.4</v>
      </c>
      <c r="Z189" s="40" t="b">
        <v>0</v>
      </c>
      <c r="AA189" s="40" t="b">
        <v>1</v>
      </c>
      <c r="AB189" s="40" t="b">
        <v>0</v>
      </c>
      <c r="AC189" s="40" t="b">
        <v>0</v>
      </c>
      <c r="AD189" s="41" t="s">
        <v>1118</v>
      </c>
      <c r="AE189" s="41" t="s">
        <v>1119</v>
      </c>
      <c r="AF189" s="41">
        <v>-2.790407242</v>
      </c>
      <c r="AG189" s="41">
        <v>83.43909</v>
      </c>
      <c r="AH189" s="42">
        <v>1.05E23</v>
      </c>
      <c r="AI189" s="41">
        <v>-0.00457</v>
      </c>
      <c r="AJ189" s="47" t="s">
        <v>6529</v>
      </c>
      <c r="AK189" s="44" t="s">
        <v>397</v>
      </c>
      <c r="AL189" s="41">
        <v>15855.0</v>
      </c>
      <c r="AM189" s="40" t="s">
        <v>1382</v>
      </c>
      <c r="AN189" s="40" t="s">
        <v>1383</v>
      </c>
      <c r="AO189" s="40" t="s">
        <v>5643</v>
      </c>
      <c r="AP189" s="40" t="s">
        <v>6530</v>
      </c>
      <c r="AQ189" s="40" t="s">
        <v>6531</v>
      </c>
      <c r="AR189" s="47" t="s">
        <v>6532</v>
      </c>
      <c r="AS189" s="42">
        <v>1.01E76</v>
      </c>
      <c r="AT189" s="42"/>
      <c r="AU189" s="42"/>
      <c r="AV189" s="42"/>
      <c r="AW189" s="42"/>
      <c r="AX189" s="42"/>
      <c r="AY189" s="42"/>
      <c r="AZ189" s="42"/>
      <c r="BA189" s="42"/>
      <c r="BB189" s="42"/>
      <c r="BC189" s="42"/>
      <c r="BD189" s="42"/>
      <c r="BE189" s="42"/>
      <c r="BF189" s="42"/>
      <c r="BG189" s="42"/>
      <c r="BH189" s="42"/>
      <c r="BI189" s="42"/>
      <c r="BJ189" s="42"/>
      <c r="BK189" s="42"/>
      <c r="BL189" s="42"/>
      <c r="BM189" s="42"/>
    </row>
    <row r="190">
      <c r="A190" s="41">
        <v>0.0</v>
      </c>
      <c r="B190" s="42">
        <v>1.67E9</v>
      </c>
      <c r="C190" s="42">
        <v>631788.0</v>
      </c>
      <c r="D190" s="40" t="s">
        <v>1075</v>
      </c>
      <c r="E190" s="41" t="str">
        <f>IFERROR(__xludf.DUMMYFUNCTION("split(split(D190,""Instance_"", FALSE),"".mat"",FALSE)"),"60_2")</f>
        <v>60_2</v>
      </c>
      <c r="F190" s="41">
        <v>60.0</v>
      </c>
      <c r="G190" s="41">
        <v>15.0</v>
      </c>
      <c r="H190" s="41">
        <v>30.0</v>
      </c>
      <c r="I190" s="41">
        <v>-2.33482</v>
      </c>
      <c r="J190" s="41">
        <v>20000.0</v>
      </c>
      <c r="K190" s="41">
        <v>10000.0</v>
      </c>
      <c r="L190" s="41">
        <v>3600.0</v>
      </c>
      <c r="M190" s="41">
        <v>1800.0</v>
      </c>
      <c r="N190" s="41">
        <v>30.0</v>
      </c>
      <c r="O190" s="40" t="s">
        <v>207</v>
      </c>
      <c r="P190" s="40" t="s">
        <v>208</v>
      </c>
      <c r="Q190" s="40" t="s">
        <v>209</v>
      </c>
      <c r="R190" s="40" t="s">
        <v>210</v>
      </c>
      <c r="S190" s="40" t="b">
        <v>0</v>
      </c>
      <c r="T190" s="40" t="s">
        <v>211</v>
      </c>
      <c r="U190" s="40" t="s">
        <v>212</v>
      </c>
      <c r="V190" s="41">
        <v>0.1</v>
      </c>
      <c r="W190" s="41">
        <v>0.9</v>
      </c>
      <c r="X190" s="41">
        <v>0.3</v>
      </c>
      <c r="Y190" s="41">
        <v>0.4</v>
      </c>
      <c r="Z190" s="40" t="b">
        <v>0</v>
      </c>
      <c r="AA190" s="40" t="b">
        <v>1</v>
      </c>
      <c r="AB190" s="40" t="b">
        <v>0</v>
      </c>
      <c r="AC190" s="40" t="b">
        <v>0</v>
      </c>
      <c r="AD190" s="41" t="s">
        <v>1094</v>
      </c>
      <c r="AE190" s="41" t="s">
        <v>1095</v>
      </c>
      <c r="AF190" s="41">
        <v>-2.345073231</v>
      </c>
      <c r="AG190" s="41">
        <v>49.3959</v>
      </c>
      <c r="AH190" s="42">
        <v>4.9E17</v>
      </c>
      <c r="AI190" s="41">
        <v>-0.00439</v>
      </c>
      <c r="AJ190" s="47" t="s">
        <v>6533</v>
      </c>
      <c r="AK190" s="44" t="s">
        <v>397</v>
      </c>
      <c r="AL190" s="41">
        <v>11558.0</v>
      </c>
      <c r="AM190" s="45" t="s">
        <v>1382</v>
      </c>
      <c r="AN190" s="40" t="s">
        <v>1383</v>
      </c>
      <c r="AO190" s="40" t="s">
        <v>5643</v>
      </c>
      <c r="AP190" s="40" t="s">
        <v>6534</v>
      </c>
      <c r="AQ190" s="40" t="s">
        <v>6535</v>
      </c>
      <c r="AR190" s="47" t="s">
        <v>6536</v>
      </c>
      <c r="AS190" s="42">
        <v>1.1E58</v>
      </c>
      <c r="AT190" s="42"/>
      <c r="AU190" s="42"/>
      <c r="AV190" s="42"/>
      <c r="AW190" s="42"/>
      <c r="AX190" s="42"/>
      <c r="AY190" s="42"/>
      <c r="AZ190" s="42"/>
      <c r="BA190" s="42"/>
      <c r="BB190" s="42"/>
      <c r="BC190" s="42"/>
      <c r="BD190" s="42"/>
      <c r="BE190" s="42"/>
      <c r="BF190" s="42"/>
      <c r="BG190" s="42"/>
      <c r="BH190" s="42"/>
      <c r="BI190" s="42"/>
      <c r="BJ190" s="42"/>
      <c r="BK190" s="42"/>
      <c r="BL190" s="42"/>
      <c r="BM190" s="42"/>
    </row>
    <row r="191">
      <c r="A191" s="41">
        <v>0.0</v>
      </c>
      <c r="B191" s="42">
        <v>1.67E9</v>
      </c>
      <c r="C191" s="42">
        <v>526890.0</v>
      </c>
      <c r="D191" s="40" t="s">
        <v>1117</v>
      </c>
      <c r="E191" s="41" t="str">
        <f>IFERROR(__xludf.DUMMYFUNCTION("split(split(D191,""Instance_"", FALSE),"".mat"",FALSE)"),"80_1")</f>
        <v>80_1</v>
      </c>
      <c r="F191" s="41">
        <v>80.0</v>
      </c>
      <c r="G191" s="41">
        <v>20.0</v>
      </c>
      <c r="H191" s="41">
        <v>40.0</v>
      </c>
      <c r="I191" s="41">
        <v>-2.77772</v>
      </c>
      <c r="J191" s="41">
        <v>20000.0</v>
      </c>
      <c r="K191" s="41">
        <v>10000.0</v>
      </c>
      <c r="L191" s="41">
        <v>3600.0</v>
      </c>
      <c r="M191" s="41">
        <v>1800.0</v>
      </c>
      <c r="N191" s="41">
        <v>30.0</v>
      </c>
      <c r="O191" s="40" t="s">
        <v>207</v>
      </c>
      <c r="P191" s="40" t="s">
        <v>208</v>
      </c>
      <c r="Q191" s="40" t="s">
        <v>209</v>
      </c>
      <c r="R191" s="40" t="s">
        <v>210</v>
      </c>
      <c r="S191" s="40" t="b">
        <v>0</v>
      </c>
      <c r="T191" s="40" t="s">
        <v>211</v>
      </c>
      <c r="U191" s="40" t="s">
        <v>212</v>
      </c>
      <c r="V191" s="41">
        <v>0.1</v>
      </c>
      <c r="W191" s="41">
        <v>0.9</v>
      </c>
      <c r="X191" s="41">
        <v>0.3</v>
      </c>
      <c r="Y191" s="41">
        <v>0.4</v>
      </c>
      <c r="Z191" s="40" t="b">
        <v>0</v>
      </c>
      <c r="AA191" s="40" t="b">
        <v>1</v>
      </c>
      <c r="AB191" s="40" t="b">
        <v>0</v>
      </c>
      <c r="AC191" s="40" t="b">
        <v>0</v>
      </c>
      <c r="AD191" s="41" t="s">
        <v>1126</v>
      </c>
      <c r="AE191" s="41" t="s">
        <v>1127</v>
      </c>
      <c r="AF191" s="41">
        <v>-2.789625087</v>
      </c>
      <c r="AG191" s="41">
        <v>64.20746</v>
      </c>
      <c r="AH191" s="42">
        <v>5.53E23</v>
      </c>
      <c r="AI191" s="41">
        <v>-0.00429</v>
      </c>
      <c r="AJ191" s="47" t="s">
        <v>6537</v>
      </c>
      <c r="AK191" s="44" t="s">
        <v>397</v>
      </c>
      <c r="AL191" s="41">
        <v>12176.0</v>
      </c>
      <c r="AM191" s="40" t="s">
        <v>1382</v>
      </c>
      <c r="AN191" s="40" t="s">
        <v>1383</v>
      </c>
      <c r="AO191" s="40" t="s">
        <v>5643</v>
      </c>
      <c r="AP191" s="40" t="s">
        <v>6538</v>
      </c>
      <c r="AQ191" s="40" t="s">
        <v>6539</v>
      </c>
      <c r="AR191" s="47" t="s">
        <v>6540</v>
      </c>
      <c r="AS191" s="42">
        <v>1.11E78</v>
      </c>
      <c r="AT191" s="42"/>
      <c r="AU191" s="42"/>
      <c r="AV191" s="42"/>
      <c r="AW191" s="42"/>
      <c r="AX191" s="42"/>
      <c r="AY191" s="42"/>
      <c r="AZ191" s="42"/>
      <c r="BA191" s="42"/>
      <c r="BB191" s="42"/>
      <c r="BC191" s="42"/>
      <c r="BD191" s="42"/>
      <c r="BE191" s="42"/>
      <c r="BF191" s="42"/>
      <c r="BG191" s="42"/>
      <c r="BH191" s="42"/>
      <c r="BI191" s="42"/>
      <c r="BJ191" s="42"/>
      <c r="BK191" s="42"/>
      <c r="BL191" s="42"/>
      <c r="BM191" s="42"/>
    </row>
    <row r="192">
      <c r="A192" s="41">
        <v>0.0</v>
      </c>
      <c r="B192" s="42">
        <v>1.67E9</v>
      </c>
      <c r="C192" s="42">
        <v>642272.0</v>
      </c>
      <c r="D192" s="40" t="s">
        <v>743</v>
      </c>
      <c r="E192" s="41" t="str">
        <f>IFERROR(__xludf.DUMMYFUNCTION("split(split(D192,""Instance_"", FALSE),"".mat"",FALSE)"),"180_1")</f>
        <v>180_1</v>
      </c>
      <c r="F192" s="41">
        <v>180.0</v>
      </c>
      <c r="G192" s="41">
        <v>45.0</v>
      </c>
      <c r="H192" s="41">
        <v>90.0</v>
      </c>
      <c r="I192" s="41">
        <v>-2.05712</v>
      </c>
      <c r="J192" s="41">
        <v>20000.0</v>
      </c>
      <c r="K192" s="41">
        <v>10000.0</v>
      </c>
      <c r="L192" s="41">
        <v>3600.0</v>
      </c>
      <c r="M192" s="41">
        <v>1800.0</v>
      </c>
      <c r="N192" s="41">
        <v>30.0</v>
      </c>
      <c r="O192" s="40" t="s">
        <v>207</v>
      </c>
      <c r="P192" s="40" t="s">
        <v>208</v>
      </c>
      <c r="Q192" s="40" t="s">
        <v>209</v>
      </c>
      <c r="R192" s="40" t="s">
        <v>210</v>
      </c>
      <c r="S192" s="40" t="b">
        <v>0</v>
      </c>
      <c r="T192" s="40" t="s">
        <v>211</v>
      </c>
      <c r="U192" s="40" t="s">
        <v>212</v>
      </c>
      <c r="V192" s="41">
        <v>0.1</v>
      </c>
      <c r="W192" s="41">
        <v>0.9</v>
      </c>
      <c r="X192" s="41">
        <v>0.3</v>
      </c>
      <c r="Y192" s="41">
        <v>0.4</v>
      </c>
      <c r="Z192" s="40" t="b">
        <v>0</v>
      </c>
      <c r="AA192" s="40" t="b">
        <v>1</v>
      </c>
      <c r="AB192" s="40" t="b">
        <v>0</v>
      </c>
      <c r="AC192" s="40" t="b">
        <v>0</v>
      </c>
      <c r="AD192" s="41" t="s">
        <v>759</v>
      </c>
      <c r="AE192" s="41" t="s">
        <v>760</v>
      </c>
      <c r="AF192" s="41">
        <v>-2.065510997</v>
      </c>
      <c r="AG192" s="41">
        <v>316.7583</v>
      </c>
      <c r="AH192" s="42">
        <v>1.79E53</v>
      </c>
      <c r="AI192" s="41">
        <v>-0.00408</v>
      </c>
      <c r="AJ192" s="47" t="s">
        <v>6541</v>
      </c>
      <c r="AK192" s="40" t="s">
        <v>6542</v>
      </c>
      <c r="AL192" s="41">
        <v>20000.0</v>
      </c>
      <c r="AM192" s="40" t="s">
        <v>216</v>
      </c>
      <c r="AN192" s="40" t="s">
        <v>1383</v>
      </c>
      <c r="AO192" s="40" t="s">
        <v>5627</v>
      </c>
      <c r="AP192" s="40" t="s">
        <v>6543</v>
      </c>
      <c r="AQ192" s="40" t="s">
        <v>6544</v>
      </c>
      <c r="AR192" s="47" t="s">
        <v>6545</v>
      </c>
      <c r="AS192" s="42">
        <v>1.1E176</v>
      </c>
      <c r="AT192" s="42"/>
      <c r="AU192" s="42"/>
      <c r="AV192" s="42"/>
      <c r="AW192" s="42"/>
      <c r="AX192" s="42"/>
      <c r="AY192" s="42"/>
      <c r="AZ192" s="42"/>
      <c r="BA192" s="42"/>
      <c r="BB192" s="42"/>
      <c r="BC192" s="42"/>
      <c r="BD192" s="42"/>
      <c r="BE192" s="42"/>
      <c r="BF192" s="42"/>
      <c r="BG192" s="42"/>
      <c r="BH192" s="42"/>
      <c r="BI192" s="42"/>
      <c r="BJ192" s="42"/>
      <c r="BK192" s="42"/>
      <c r="BL192" s="42"/>
      <c r="BM192" s="42"/>
    </row>
    <row r="193">
      <c r="A193" s="41">
        <v>0.0</v>
      </c>
      <c r="B193" s="42">
        <v>1.67E9</v>
      </c>
      <c r="C193" s="42">
        <v>58539.0</v>
      </c>
      <c r="D193" s="40" t="s">
        <v>1243</v>
      </c>
      <c r="E193" s="41" t="str">
        <f>IFERROR(__xludf.DUMMYFUNCTION("split(split(D193,""Instance_"", FALSE),"".mat"",FALSE)"),"140_1")</f>
        <v>140_1</v>
      </c>
      <c r="F193" s="41">
        <v>140.0</v>
      </c>
      <c r="G193" s="41">
        <v>35.0</v>
      </c>
      <c r="H193" s="41">
        <v>70.0</v>
      </c>
      <c r="I193" s="41">
        <v>-3.07733</v>
      </c>
      <c r="J193" s="41">
        <v>20000.0</v>
      </c>
      <c r="K193" s="41">
        <v>10000.0</v>
      </c>
      <c r="L193" s="41">
        <v>3600.0</v>
      </c>
      <c r="M193" s="41">
        <v>1800.0</v>
      </c>
      <c r="N193" s="41">
        <v>30.0</v>
      </c>
      <c r="O193" s="40" t="s">
        <v>207</v>
      </c>
      <c r="P193" s="40" t="s">
        <v>208</v>
      </c>
      <c r="Q193" s="40" t="s">
        <v>209</v>
      </c>
      <c r="R193" s="40" t="s">
        <v>210</v>
      </c>
      <c r="S193" s="40" t="b">
        <v>0</v>
      </c>
      <c r="T193" s="40" t="s">
        <v>211</v>
      </c>
      <c r="U193" s="40" t="s">
        <v>212</v>
      </c>
      <c r="V193" s="41">
        <v>0.1</v>
      </c>
      <c r="W193" s="41">
        <v>0.9</v>
      </c>
      <c r="X193" s="41">
        <v>0.3</v>
      </c>
      <c r="Y193" s="41">
        <v>0.4</v>
      </c>
      <c r="Z193" s="40" t="b">
        <v>0</v>
      </c>
      <c r="AA193" s="40" t="b">
        <v>1</v>
      </c>
      <c r="AB193" s="40" t="b">
        <v>0</v>
      </c>
      <c r="AC193" s="40" t="b">
        <v>0</v>
      </c>
      <c r="AD193" s="41" t="s">
        <v>1248</v>
      </c>
      <c r="AE193" s="41" t="s">
        <v>1249</v>
      </c>
      <c r="AF193" s="41">
        <v>-3.089284671</v>
      </c>
      <c r="AG193" s="41">
        <v>495.8157</v>
      </c>
      <c r="AH193" s="42">
        <v>1.63E41</v>
      </c>
      <c r="AI193" s="41">
        <v>-0.00389</v>
      </c>
      <c r="AJ193" s="47" t="s">
        <v>6546</v>
      </c>
      <c r="AK193" s="40" t="s">
        <v>6547</v>
      </c>
      <c r="AL193" s="41">
        <v>20000.0</v>
      </c>
      <c r="AM193" s="40" t="s">
        <v>216</v>
      </c>
      <c r="AN193" s="40" t="s">
        <v>1383</v>
      </c>
      <c r="AO193" s="40" t="s">
        <v>5643</v>
      </c>
      <c r="AP193" s="40" t="s">
        <v>6548</v>
      </c>
      <c r="AQ193" s="40" t="s">
        <v>6549</v>
      </c>
      <c r="AR193" s="47" t="s">
        <v>6550</v>
      </c>
      <c r="AS193" s="42">
        <v>1.1E136</v>
      </c>
      <c r="AT193" s="42"/>
      <c r="AU193" s="42"/>
      <c r="AV193" s="42"/>
      <c r="AW193" s="42"/>
      <c r="AX193" s="42"/>
      <c r="AY193" s="42"/>
      <c r="AZ193" s="42"/>
      <c r="BA193" s="42"/>
      <c r="BB193" s="42"/>
      <c r="BC193" s="42"/>
      <c r="BD193" s="42"/>
      <c r="BE193" s="42"/>
      <c r="BF193" s="42"/>
      <c r="BG193" s="42"/>
      <c r="BH193" s="42"/>
      <c r="BI193" s="42"/>
      <c r="BJ193" s="42"/>
      <c r="BK193" s="42"/>
      <c r="BL193" s="42"/>
      <c r="BM193" s="42"/>
    </row>
    <row r="194">
      <c r="A194" s="41">
        <v>0.0</v>
      </c>
      <c r="B194" s="42">
        <v>1.67E9</v>
      </c>
      <c r="C194" s="42">
        <v>44800.0</v>
      </c>
      <c r="D194" s="40" t="s">
        <v>1117</v>
      </c>
      <c r="E194" s="41" t="str">
        <f>IFERROR(__xludf.DUMMYFUNCTION("split(split(D194,""Instance_"", FALSE),"".mat"",FALSE)"),"80_1")</f>
        <v>80_1</v>
      </c>
      <c r="F194" s="41">
        <v>80.0</v>
      </c>
      <c r="G194" s="41">
        <v>20.0</v>
      </c>
      <c r="H194" s="41">
        <v>40.0</v>
      </c>
      <c r="I194" s="41">
        <v>-2.77772</v>
      </c>
      <c r="J194" s="41">
        <v>20000.0</v>
      </c>
      <c r="K194" s="41">
        <v>10000.0</v>
      </c>
      <c r="L194" s="41">
        <v>3600.0</v>
      </c>
      <c r="M194" s="41">
        <v>1800.0</v>
      </c>
      <c r="N194" s="41">
        <v>30.0</v>
      </c>
      <c r="O194" s="40" t="s">
        <v>207</v>
      </c>
      <c r="P194" s="40" t="s">
        <v>208</v>
      </c>
      <c r="Q194" s="40" t="s">
        <v>209</v>
      </c>
      <c r="R194" s="40" t="s">
        <v>210</v>
      </c>
      <c r="S194" s="40" t="b">
        <v>0</v>
      </c>
      <c r="T194" s="40" t="s">
        <v>211</v>
      </c>
      <c r="U194" s="40" t="s">
        <v>212</v>
      </c>
      <c r="V194" s="41">
        <v>0.1</v>
      </c>
      <c r="W194" s="41">
        <v>0.9</v>
      </c>
      <c r="X194" s="41">
        <v>0.3</v>
      </c>
      <c r="Y194" s="41">
        <v>0.4</v>
      </c>
      <c r="Z194" s="40" t="b">
        <v>0</v>
      </c>
      <c r="AA194" s="40" t="b">
        <v>1</v>
      </c>
      <c r="AB194" s="40" t="b">
        <v>0</v>
      </c>
      <c r="AC194" s="40" t="b">
        <v>0</v>
      </c>
      <c r="AD194" s="41" t="s">
        <v>1120</v>
      </c>
      <c r="AE194" s="41" t="s">
        <v>1121</v>
      </c>
      <c r="AF194" s="41">
        <v>-2.788236927</v>
      </c>
      <c r="AG194" s="41">
        <v>77.69395</v>
      </c>
      <c r="AH194" s="42">
        <v>5.62E23</v>
      </c>
      <c r="AI194" s="41">
        <v>-0.00379</v>
      </c>
      <c r="AJ194" s="47" t="s">
        <v>6551</v>
      </c>
      <c r="AK194" s="44" t="s">
        <v>397</v>
      </c>
      <c r="AL194" s="41">
        <v>15037.0</v>
      </c>
      <c r="AM194" s="40" t="s">
        <v>1382</v>
      </c>
      <c r="AN194" s="40" t="s">
        <v>1383</v>
      </c>
      <c r="AO194" s="40" t="s">
        <v>5643</v>
      </c>
      <c r="AP194" s="40" t="s">
        <v>6552</v>
      </c>
      <c r="AQ194" s="40" t="s">
        <v>6553</v>
      </c>
      <c r="AR194" s="47" t="s">
        <v>6554</v>
      </c>
      <c r="AS194" s="42">
        <v>1.11E78</v>
      </c>
      <c r="AT194" s="42"/>
      <c r="AU194" s="42"/>
      <c r="AV194" s="42"/>
      <c r="AW194" s="42"/>
      <c r="AX194" s="42"/>
      <c r="AY194" s="42"/>
      <c r="AZ194" s="42"/>
      <c r="BA194" s="42"/>
      <c r="BB194" s="42"/>
      <c r="BC194" s="42"/>
      <c r="BD194" s="42"/>
      <c r="BE194" s="42"/>
      <c r="BF194" s="42"/>
      <c r="BG194" s="42"/>
      <c r="BH194" s="42"/>
      <c r="BI194" s="42"/>
      <c r="BJ194" s="42"/>
      <c r="BK194" s="42"/>
      <c r="BL194" s="42"/>
      <c r="BM194" s="42"/>
    </row>
    <row r="195">
      <c r="A195" s="41">
        <v>0.0</v>
      </c>
      <c r="B195" s="42">
        <v>1.67E9</v>
      </c>
      <c r="C195" s="42">
        <v>27671.0</v>
      </c>
      <c r="D195" s="40" t="s">
        <v>1055</v>
      </c>
      <c r="E195" s="41" t="str">
        <f>IFERROR(__xludf.DUMMYFUNCTION("split(split(D195,""Instance_"", FALSE),"".mat"",FALSE)"),"60_1")</f>
        <v>60_1</v>
      </c>
      <c r="F195" s="41">
        <v>60.0</v>
      </c>
      <c r="G195" s="41">
        <v>15.0</v>
      </c>
      <c r="H195" s="41">
        <v>30.0</v>
      </c>
      <c r="I195" s="41">
        <v>-1.78118</v>
      </c>
      <c r="J195" s="41">
        <v>20000.0</v>
      </c>
      <c r="K195" s="41">
        <v>10000.0</v>
      </c>
      <c r="L195" s="41">
        <v>3600.0</v>
      </c>
      <c r="M195" s="41">
        <v>1800.0</v>
      </c>
      <c r="N195" s="41">
        <v>30.0</v>
      </c>
      <c r="O195" s="40" t="s">
        <v>207</v>
      </c>
      <c r="P195" s="40" t="s">
        <v>208</v>
      </c>
      <c r="Q195" s="40" t="s">
        <v>209</v>
      </c>
      <c r="R195" s="40" t="s">
        <v>210</v>
      </c>
      <c r="S195" s="40" t="b">
        <v>0</v>
      </c>
      <c r="T195" s="40" t="s">
        <v>211</v>
      </c>
      <c r="U195" s="40" t="s">
        <v>212</v>
      </c>
      <c r="V195" s="41">
        <v>0.1</v>
      </c>
      <c r="W195" s="41">
        <v>0.9</v>
      </c>
      <c r="X195" s="41">
        <v>0.3</v>
      </c>
      <c r="Y195" s="41">
        <v>0.4</v>
      </c>
      <c r="Z195" s="40" t="b">
        <v>0</v>
      </c>
      <c r="AA195" s="40" t="b">
        <v>1</v>
      </c>
      <c r="AB195" s="40" t="b">
        <v>0</v>
      </c>
      <c r="AC195" s="40" t="b">
        <v>0</v>
      </c>
      <c r="AD195" s="41" t="s">
        <v>1067</v>
      </c>
      <c r="AE195" s="41" t="s">
        <v>1068</v>
      </c>
      <c r="AF195" s="41">
        <v>-1.787885667</v>
      </c>
      <c r="AG195" s="41">
        <v>52.3248</v>
      </c>
      <c r="AH195" s="42">
        <v>5.95E17</v>
      </c>
      <c r="AI195" s="41">
        <v>-0.00376</v>
      </c>
      <c r="AJ195" s="47" t="s">
        <v>6555</v>
      </c>
      <c r="AK195" s="44" t="s">
        <v>397</v>
      </c>
      <c r="AL195" s="41">
        <v>12213.0</v>
      </c>
      <c r="AM195" s="40" t="s">
        <v>1382</v>
      </c>
      <c r="AN195" s="40" t="s">
        <v>1383</v>
      </c>
      <c r="AO195" s="40" t="s">
        <v>5643</v>
      </c>
      <c r="AP195" s="40" t="s">
        <v>6556</v>
      </c>
      <c r="AQ195" s="40" t="s">
        <v>6557</v>
      </c>
      <c r="AR195" s="47" t="s">
        <v>6558</v>
      </c>
      <c r="AS195" s="42">
        <v>1.0E59</v>
      </c>
      <c r="AT195" s="42"/>
      <c r="AU195" s="42"/>
      <c r="AV195" s="42"/>
      <c r="AW195" s="42"/>
      <c r="AX195" s="42"/>
      <c r="AY195" s="42"/>
      <c r="AZ195" s="42"/>
      <c r="BA195" s="42"/>
      <c r="BB195" s="42"/>
      <c r="BC195" s="42"/>
      <c r="BD195" s="42"/>
      <c r="BE195" s="42"/>
      <c r="BF195" s="42"/>
      <c r="BG195" s="42"/>
      <c r="BH195" s="42"/>
      <c r="BI195" s="42"/>
      <c r="BJ195" s="42"/>
      <c r="BK195" s="42"/>
      <c r="BL195" s="42"/>
      <c r="BM195" s="42"/>
    </row>
    <row r="196">
      <c r="A196" s="41">
        <v>0.0</v>
      </c>
      <c r="B196" s="42">
        <v>1.67E9</v>
      </c>
      <c r="C196" s="42">
        <v>521733.0</v>
      </c>
      <c r="D196" s="40" t="s">
        <v>1117</v>
      </c>
      <c r="E196" s="41" t="str">
        <f>IFERROR(__xludf.DUMMYFUNCTION("split(split(D196,""Instance_"", FALSE),"".mat"",FALSE)"),"80_1")</f>
        <v>80_1</v>
      </c>
      <c r="F196" s="41">
        <v>80.0</v>
      </c>
      <c r="G196" s="41">
        <v>20.0</v>
      </c>
      <c r="H196" s="41">
        <v>40.0</v>
      </c>
      <c r="I196" s="41">
        <v>-2.77772</v>
      </c>
      <c r="J196" s="41">
        <v>20000.0</v>
      </c>
      <c r="K196" s="41">
        <v>10000.0</v>
      </c>
      <c r="L196" s="41">
        <v>3600.0</v>
      </c>
      <c r="M196" s="41">
        <v>1800.0</v>
      </c>
      <c r="N196" s="41">
        <v>30.0</v>
      </c>
      <c r="O196" s="40" t="s">
        <v>207</v>
      </c>
      <c r="P196" s="40" t="s">
        <v>208</v>
      </c>
      <c r="Q196" s="40" t="s">
        <v>209</v>
      </c>
      <c r="R196" s="40" t="s">
        <v>210</v>
      </c>
      <c r="S196" s="40" t="b">
        <v>0</v>
      </c>
      <c r="T196" s="40" t="s">
        <v>211</v>
      </c>
      <c r="U196" s="40" t="s">
        <v>212</v>
      </c>
      <c r="V196" s="41">
        <v>0.1</v>
      </c>
      <c r="W196" s="41">
        <v>0.9</v>
      </c>
      <c r="X196" s="41">
        <v>0.3</v>
      </c>
      <c r="Y196" s="41">
        <v>0.4</v>
      </c>
      <c r="Z196" s="40" t="b">
        <v>0</v>
      </c>
      <c r="AA196" s="40" t="b">
        <v>1</v>
      </c>
      <c r="AB196" s="40" t="b">
        <v>0</v>
      </c>
      <c r="AC196" s="40" t="b">
        <v>0</v>
      </c>
      <c r="AD196" s="41" t="s">
        <v>1136</v>
      </c>
      <c r="AE196" s="41" t="s">
        <v>1137</v>
      </c>
      <c r="AF196" s="41">
        <v>-2.7860792</v>
      </c>
      <c r="AG196" s="41">
        <v>66.40002</v>
      </c>
      <c r="AH196" s="42">
        <v>4.02E23</v>
      </c>
      <c r="AI196" s="41">
        <v>-0.00301</v>
      </c>
      <c r="AJ196" s="47" t="s">
        <v>6559</v>
      </c>
      <c r="AK196" s="44" t="s">
        <v>397</v>
      </c>
      <c r="AL196" s="41">
        <v>12762.0</v>
      </c>
      <c r="AM196" s="40" t="s">
        <v>1382</v>
      </c>
      <c r="AN196" s="40" t="s">
        <v>1383</v>
      </c>
      <c r="AO196" s="40" t="s">
        <v>5643</v>
      </c>
      <c r="AP196" s="40" t="s">
        <v>6560</v>
      </c>
      <c r="AQ196" s="40" t="s">
        <v>6561</v>
      </c>
      <c r="AR196" s="47" t="s">
        <v>6562</v>
      </c>
      <c r="AS196" s="42">
        <v>1.01E78</v>
      </c>
      <c r="AT196" s="42"/>
      <c r="AU196" s="42"/>
      <c r="AV196" s="42"/>
      <c r="AW196" s="42"/>
      <c r="AX196" s="42"/>
      <c r="AY196" s="42"/>
      <c r="AZ196" s="42"/>
      <c r="BA196" s="42"/>
      <c r="BB196" s="42"/>
      <c r="BC196" s="42"/>
      <c r="BD196" s="42"/>
      <c r="BE196" s="42"/>
      <c r="BF196" s="42"/>
      <c r="BG196" s="42"/>
      <c r="BH196" s="42"/>
      <c r="BI196" s="42"/>
      <c r="BJ196" s="42"/>
      <c r="BK196" s="42"/>
      <c r="BL196" s="42"/>
      <c r="BM196" s="42"/>
    </row>
    <row r="197">
      <c r="A197" s="41">
        <v>0.0</v>
      </c>
      <c r="B197" s="42">
        <v>1.67E9</v>
      </c>
      <c r="C197" s="42">
        <v>704102.0</v>
      </c>
      <c r="D197" s="40" t="s">
        <v>1055</v>
      </c>
      <c r="E197" s="41" t="str">
        <f>IFERROR(__xludf.DUMMYFUNCTION("split(split(D197,""Instance_"", FALSE),"".mat"",FALSE)"),"60_1")</f>
        <v>60_1</v>
      </c>
      <c r="F197" s="41">
        <v>60.0</v>
      </c>
      <c r="G197" s="41">
        <v>15.0</v>
      </c>
      <c r="H197" s="41">
        <v>30.0</v>
      </c>
      <c r="I197" s="41">
        <v>-1.78118</v>
      </c>
      <c r="J197" s="41">
        <v>20000.0</v>
      </c>
      <c r="K197" s="41">
        <v>10000.0</v>
      </c>
      <c r="L197" s="41">
        <v>3600.0</v>
      </c>
      <c r="M197" s="41">
        <v>1800.0</v>
      </c>
      <c r="N197" s="41">
        <v>30.0</v>
      </c>
      <c r="O197" s="40" t="s">
        <v>207</v>
      </c>
      <c r="P197" s="40" t="s">
        <v>208</v>
      </c>
      <c r="Q197" s="40" t="s">
        <v>209</v>
      </c>
      <c r="R197" s="40" t="s">
        <v>210</v>
      </c>
      <c r="S197" s="40" t="b">
        <v>0</v>
      </c>
      <c r="T197" s="40" t="s">
        <v>211</v>
      </c>
      <c r="U197" s="40" t="s">
        <v>212</v>
      </c>
      <c r="V197" s="41">
        <v>0.1</v>
      </c>
      <c r="W197" s="41">
        <v>0.9</v>
      </c>
      <c r="X197" s="41">
        <v>0.3</v>
      </c>
      <c r="Y197" s="41">
        <v>0.4</v>
      </c>
      <c r="Z197" s="40" t="b">
        <v>0</v>
      </c>
      <c r="AA197" s="40" t="b">
        <v>1</v>
      </c>
      <c r="AB197" s="40" t="b">
        <v>0</v>
      </c>
      <c r="AC197" s="40" t="b">
        <v>0</v>
      </c>
      <c r="AD197" s="41" t="s">
        <v>1073</v>
      </c>
      <c r="AE197" s="41" t="s">
        <v>1074</v>
      </c>
      <c r="AF197" s="41">
        <v>-1.786187114</v>
      </c>
      <c r="AG197" s="41">
        <v>49.54679</v>
      </c>
      <c r="AH197" s="42">
        <v>8.37E17</v>
      </c>
      <c r="AI197" s="41">
        <v>-0.00281</v>
      </c>
      <c r="AJ197" s="47" t="s">
        <v>6563</v>
      </c>
      <c r="AK197" s="44" t="s">
        <v>397</v>
      </c>
      <c r="AL197" s="41">
        <v>11634.0</v>
      </c>
      <c r="AM197" s="45" t="s">
        <v>1382</v>
      </c>
      <c r="AN197" s="40" t="s">
        <v>1383</v>
      </c>
      <c r="AO197" s="40" t="s">
        <v>5643</v>
      </c>
      <c r="AP197" s="40" t="s">
        <v>6564</v>
      </c>
      <c r="AQ197" s="40" t="s">
        <v>6565</v>
      </c>
      <c r="AR197" s="47" t="s">
        <v>6566</v>
      </c>
      <c r="AS197" s="42">
        <v>1.01E59</v>
      </c>
      <c r="AT197" s="42"/>
      <c r="AU197" s="42"/>
      <c r="AV197" s="42"/>
      <c r="AW197" s="42"/>
      <c r="AX197" s="42"/>
      <c r="AY197" s="42"/>
      <c r="AZ197" s="42"/>
      <c r="BA197" s="42"/>
      <c r="BB197" s="42"/>
      <c r="BC197" s="42"/>
      <c r="BD197" s="42"/>
      <c r="BE197" s="42"/>
      <c r="BF197" s="42"/>
      <c r="BG197" s="42"/>
      <c r="BH197" s="42"/>
      <c r="BI197" s="42"/>
      <c r="BJ197" s="42"/>
      <c r="BK197" s="42"/>
      <c r="BL197" s="42"/>
      <c r="BM197" s="42"/>
    </row>
    <row r="198">
      <c r="A198" s="41">
        <v>0.0</v>
      </c>
      <c r="B198" s="42">
        <v>1.67E9</v>
      </c>
      <c r="C198" s="42">
        <v>304624.0</v>
      </c>
      <c r="D198" s="40" t="s">
        <v>1222</v>
      </c>
      <c r="E198" s="41" t="str">
        <f>IFERROR(__xludf.DUMMYFUNCTION("split(split(D198,""Instance_"", FALSE),"".mat"",FALSE)"),"100_3")</f>
        <v>100_3</v>
      </c>
      <c r="F198" s="41">
        <v>100.0</v>
      </c>
      <c r="G198" s="41">
        <v>25.0</v>
      </c>
      <c r="H198" s="41">
        <v>50.0</v>
      </c>
      <c r="I198" s="41">
        <v>-2.65755</v>
      </c>
      <c r="J198" s="41">
        <v>20000.0</v>
      </c>
      <c r="K198" s="41">
        <v>10000.0</v>
      </c>
      <c r="L198" s="41">
        <v>3600.0</v>
      </c>
      <c r="M198" s="41">
        <v>1800.0</v>
      </c>
      <c r="N198" s="41">
        <v>30.0</v>
      </c>
      <c r="O198" s="40" t="s">
        <v>207</v>
      </c>
      <c r="P198" s="40" t="s">
        <v>208</v>
      </c>
      <c r="Q198" s="40" t="s">
        <v>209</v>
      </c>
      <c r="R198" s="40" t="s">
        <v>210</v>
      </c>
      <c r="S198" s="40" t="b">
        <v>0</v>
      </c>
      <c r="T198" s="40" t="s">
        <v>211</v>
      </c>
      <c r="U198" s="40" t="s">
        <v>212</v>
      </c>
      <c r="V198" s="41">
        <v>0.1</v>
      </c>
      <c r="W198" s="41">
        <v>0.9</v>
      </c>
      <c r="X198" s="41">
        <v>0.3</v>
      </c>
      <c r="Y198" s="41">
        <v>0.4</v>
      </c>
      <c r="Z198" s="40" t="b">
        <v>0</v>
      </c>
      <c r="AA198" s="40" t="b">
        <v>1</v>
      </c>
      <c r="AB198" s="40" t="b">
        <v>0</v>
      </c>
      <c r="AC198" s="40" t="b">
        <v>0</v>
      </c>
      <c r="AD198" s="41" t="s">
        <v>1235</v>
      </c>
      <c r="AE198" s="41" t="s">
        <v>1236</v>
      </c>
      <c r="AF198" s="41">
        <v>-2.661889305</v>
      </c>
      <c r="AG198" s="41">
        <v>126.6016</v>
      </c>
      <c r="AH198" s="42">
        <v>5.88E29</v>
      </c>
      <c r="AI198" s="41">
        <v>-0.00163</v>
      </c>
      <c r="AJ198" s="47" t="s">
        <v>6567</v>
      </c>
      <c r="AK198" s="45">
        <v>5.88216291990515E269</v>
      </c>
      <c r="AL198" s="41">
        <v>20000.0</v>
      </c>
      <c r="AM198" s="40" t="s">
        <v>216</v>
      </c>
      <c r="AN198" s="40" t="s">
        <v>1383</v>
      </c>
      <c r="AO198" s="40" t="s">
        <v>5643</v>
      </c>
      <c r="AP198" s="40" t="s">
        <v>6568</v>
      </c>
      <c r="AQ198" s="40" t="s">
        <v>6569</v>
      </c>
      <c r="AR198" s="47" t="s">
        <v>6570</v>
      </c>
      <c r="AS198" s="42">
        <v>1.11E98</v>
      </c>
      <c r="AT198" s="42"/>
      <c r="AU198" s="42"/>
      <c r="AV198" s="42"/>
      <c r="AW198" s="42"/>
      <c r="AX198" s="42"/>
      <c r="AY198" s="42"/>
      <c r="AZ198" s="42"/>
      <c r="BA198" s="42"/>
      <c r="BB198" s="42"/>
      <c r="BC198" s="42"/>
      <c r="BD198" s="42"/>
      <c r="BE198" s="42"/>
      <c r="BF198" s="42"/>
      <c r="BG198" s="42"/>
      <c r="BH198" s="42"/>
      <c r="BI198" s="42"/>
      <c r="BJ198" s="42"/>
      <c r="BK198" s="42"/>
      <c r="BL198" s="42"/>
      <c r="BM198" s="42"/>
    </row>
    <row r="199">
      <c r="A199" s="41">
        <v>0.0</v>
      </c>
      <c r="B199" s="42">
        <v>1.67E9</v>
      </c>
      <c r="C199" s="42">
        <v>874560.0</v>
      </c>
      <c r="D199" s="40" t="s">
        <v>1243</v>
      </c>
      <c r="E199" s="41" t="str">
        <f>IFERROR(__xludf.DUMMYFUNCTION("split(split(D199,""Instance_"", FALSE),"".mat"",FALSE)"),"140_1")</f>
        <v>140_1</v>
      </c>
      <c r="F199" s="41">
        <v>140.0</v>
      </c>
      <c r="G199" s="41">
        <v>35.0</v>
      </c>
      <c r="H199" s="41">
        <v>70.0</v>
      </c>
      <c r="I199" s="41">
        <v>-3.07733</v>
      </c>
      <c r="J199" s="41">
        <v>20000.0</v>
      </c>
      <c r="K199" s="41">
        <v>10000.0</v>
      </c>
      <c r="L199" s="41">
        <v>3600.0</v>
      </c>
      <c r="M199" s="41">
        <v>1800.0</v>
      </c>
      <c r="N199" s="41">
        <v>30.0</v>
      </c>
      <c r="O199" s="40" t="s">
        <v>207</v>
      </c>
      <c r="P199" s="40" t="s">
        <v>208</v>
      </c>
      <c r="Q199" s="40" t="s">
        <v>209</v>
      </c>
      <c r="R199" s="40" t="s">
        <v>210</v>
      </c>
      <c r="S199" s="40" t="b">
        <v>0</v>
      </c>
      <c r="T199" s="40" t="s">
        <v>211</v>
      </c>
      <c r="U199" s="40" t="s">
        <v>212</v>
      </c>
      <c r="V199" s="41">
        <v>0.1</v>
      </c>
      <c r="W199" s="41">
        <v>0.9</v>
      </c>
      <c r="X199" s="41">
        <v>0.3</v>
      </c>
      <c r="Y199" s="41">
        <v>0.4</v>
      </c>
      <c r="Z199" s="40" t="b">
        <v>0</v>
      </c>
      <c r="AA199" s="40" t="b">
        <v>1</v>
      </c>
      <c r="AB199" s="40" t="b">
        <v>0</v>
      </c>
      <c r="AC199" s="40" t="b">
        <v>0</v>
      </c>
      <c r="AD199" s="41" t="s">
        <v>1261</v>
      </c>
      <c r="AE199" s="41" t="s">
        <v>1262</v>
      </c>
      <c r="AF199" s="41">
        <v>-3.079175703</v>
      </c>
      <c r="AG199" s="41">
        <v>534.409</v>
      </c>
      <c r="AH199" s="42">
        <v>3.4E41</v>
      </c>
      <c r="AI199" s="41">
        <v>-6.0E-4</v>
      </c>
      <c r="AJ199" s="47" t="s">
        <v>6571</v>
      </c>
      <c r="AK199" s="40" t="s">
        <v>6572</v>
      </c>
      <c r="AL199" s="41">
        <v>20000.0</v>
      </c>
      <c r="AM199" s="40" t="s">
        <v>216</v>
      </c>
      <c r="AN199" s="40" t="s">
        <v>1383</v>
      </c>
      <c r="AO199" s="40" t="s">
        <v>5643</v>
      </c>
      <c r="AP199" s="40" t="s">
        <v>6573</v>
      </c>
      <c r="AQ199" s="40" t="s">
        <v>6574</v>
      </c>
      <c r="AR199" s="47" t="s">
        <v>6575</v>
      </c>
      <c r="AS199" s="42">
        <v>1.1E137</v>
      </c>
      <c r="AT199" s="42"/>
      <c r="AU199" s="42"/>
      <c r="AV199" s="42"/>
      <c r="AW199" s="42"/>
      <c r="AX199" s="42"/>
      <c r="AY199" s="42"/>
      <c r="AZ199" s="42"/>
      <c r="BA199" s="42"/>
      <c r="BB199" s="42"/>
      <c r="BC199" s="42"/>
      <c r="BD199" s="42"/>
      <c r="BE199" s="42"/>
      <c r="BF199" s="42"/>
      <c r="BG199" s="42"/>
      <c r="BH199" s="42"/>
      <c r="BI199" s="42"/>
      <c r="BJ199" s="42"/>
      <c r="BK199" s="42"/>
      <c r="BL199" s="42"/>
      <c r="BM199" s="42"/>
    </row>
    <row r="200">
      <c r="A200" s="41">
        <v>0.0</v>
      </c>
      <c r="B200" s="42">
        <v>1.67E9</v>
      </c>
      <c r="C200" s="42">
        <v>33758.0</v>
      </c>
      <c r="D200" s="40" t="s">
        <v>1222</v>
      </c>
      <c r="E200" s="41" t="str">
        <f>IFERROR(__xludf.DUMMYFUNCTION("split(split(D200,""Instance_"", FALSE),"".mat"",FALSE)"),"100_3")</f>
        <v>100_3</v>
      </c>
      <c r="F200" s="41">
        <v>100.0</v>
      </c>
      <c r="G200" s="41">
        <v>25.0</v>
      </c>
      <c r="H200" s="41">
        <v>50.0</v>
      </c>
      <c r="I200" s="41">
        <v>-2.65755</v>
      </c>
      <c r="J200" s="41">
        <v>20000.0</v>
      </c>
      <c r="K200" s="41">
        <v>10000.0</v>
      </c>
      <c r="L200" s="41">
        <v>3600.0</v>
      </c>
      <c r="M200" s="41">
        <v>1800.0</v>
      </c>
      <c r="N200" s="41">
        <v>30.0</v>
      </c>
      <c r="O200" s="40" t="s">
        <v>207</v>
      </c>
      <c r="P200" s="40" t="s">
        <v>208</v>
      </c>
      <c r="Q200" s="40" t="s">
        <v>209</v>
      </c>
      <c r="R200" s="40" t="s">
        <v>210</v>
      </c>
      <c r="S200" s="40" t="b">
        <v>0</v>
      </c>
      <c r="T200" s="40" t="s">
        <v>211</v>
      </c>
      <c r="U200" s="40" t="s">
        <v>212</v>
      </c>
      <c r="V200" s="41">
        <v>0.1</v>
      </c>
      <c r="W200" s="41">
        <v>0.9</v>
      </c>
      <c r="X200" s="41">
        <v>0.3</v>
      </c>
      <c r="Y200" s="41">
        <v>0.4</v>
      </c>
      <c r="Z200" s="40" t="b">
        <v>0</v>
      </c>
      <c r="AA200" s="40" t="b">
        <v>1</v>
      </c>
      <c r="AB200" s="40" t="b">
        <v>0</v>
      </c>
      <c r="AC200" s="40" t="b">
        <v>0</v>
      </c>
      <c r="AD200" s="41" t="s">
        <v>1231</v>
      </c>
      <c r="AE200" s="41" t="s">
        <v>1232</v>
      </c>
      <c r="AF200" s="41">
        <v>-2.657627282</v>
      </c>
      <c r="AG200" s="41">
        <v>102.6518</v>
      </c>
      <c r="AH200" s="42">
        <v>1.06E30</v>
      </c>
      <c r="AI200" s="42">
        <v>-3.03E-5</v>
      </c>
      <c r="AJ200" s="47" t="s">
        <v>6576</v>
      </c>
      <c r="AK200" s="45">
        <v>1.05618519402593E278</v>
      </c>
      <c r="AL200" s="41">
        <v>16211.0</v>
      </c>
      <c r="AM200" s="40" t="s">
        <v>1382</v>
      </c>
      <c r="AN200" s="40" t="s">
        <v>1383</v>
      </c>
      <c r="AO200" s="40" t="s">
        <v>5643</v>
      </c>
      <c r="AP200" s="40" t="s">
        <v>6577</v>
      </c>
      <c r="AQ200" s="40" t="s">
        <v>6578</v>
      </c>
      <c r="AR200" s="47" t="s">
        <v>6579</v>
      </c>
      <c r="AS200" s="42">
        <v>1.1E99</v>
      </c>
      <c r="AT200" s="42"/>
      <c r="AU200" s="42"/>
      <c r="AV200" s="42"/>
      <c r="AW200" s="42"/>
      <c r="AX200" s="42"/>
      <c r="AY200" s="42"/>
      <c r="AZ200" s="42"/>
      <c r="BA200" s="42"/>
      <c r="BB200" s="42"/>
      <c r="BC200" s="42"/>
      <c r="BD200" s="42"/>
      <c r="BE200" s="42"/>
      <c r="BF200" s="42"/>
      <c r="BG200" s="42"/>
      <c r="BH200" s="42"/>
      <c r="BI200" s="42"/>
      <c r="BJ200" s="42"/>
      <c r="BK200" s="42"/>
      <c r="BL200" s="42"/>
      <c r="BM200" s="42"/>
    </row>
    <row r="201">
      <c r="A201" s="41">
        <v>0.0</v>
      </c>
      <c r="B201" s="42">
        <v>1.67E9</v>
      </c>
      <c r="C201" s="42">
        <v>127027.0</v>
      </c>
      <c r="D201" s="40" t="s">
        <v>992</v>
      </c>
      <c r="E201" s="41" t="str">
        <f>IFERROR(__xludf.DUMMYFUNCTION("split(split(D201,""Instance_"", FALSE),"".mat"",FALSE)"),"40_1")</f>
        <v>40_1</v>
      </c>
      <c r="F201" s="41">
        <v>40.0</v>
      </c>
      <c r="G201" s="41">
        <v>10.0</v>
      </c>
      <c r="H201" s="41">
        <v>20.0</v>
      </c>
      <c r="I201" s="41">
        <v>-1.55381</v>
      </c>
      <c r="J201" s="41">
        <v>20000.0</v>
      </c>
      <c r="K201" s="41">
        <v>10000.0</v>
      </c>
      <c r="L201" s="41">
        <v>3600.0</v>
      </c>
      <c r="M201" s="41">
        <v>1800.0</v>
      </c>
      <c r="N201" s="41">
        <v>30.0</v>
      </c>
      <c r="O201" s="40" t="s">
        <v>207</v>
      </c>
      <c r="P201" s="40" t="s">
        <v>208</v>
      </c>
      <c r="Q201" s="40" t="s">
        <v>209</v>
      </c>
      <c r="R201" s="40" t="s">
        <v>210</v>
      </c>
      <c r="S201" s="40" t="b">
        <v>0</v>
      </c>
      <c r="T201" s="40" t="s">
        <v>211</v>
      </c>
      <c r="U201" s="40" t="s">
        <v>212</v>
      </c>
      <c r="V201" s="41">
        <v>0.1</v>
      </c>
      <c r="W201" s="41">
        <v>0.9</v>
      </c>
      <c r="X201" s="41">
        <v>0.3</v>
      </c>
      <c r="Y201" s="41">
        <v>0.4</v>
      </c>
      <c r="Z201" s="40" t="b">
        <v>0</v>
      </c>
      <c r="AA201" s="40" t="b">
        <v>1</v>
      </c>
      <c r="AB201" s="40" t="b">
        <v>0</v>
      </c>
      <c r="AC201" s="40" t="b">
        <v>0</v>
      </c>
      <c r="AD201" s="41" t="s">
        <v>999</v>
      </c>
      <c r="AE201" s="41" t="s">
        <v>1000</v>
      </c>
      <c r="AF201" s="41">
        <v>-1.553806538</v>
      </c>
      <c r="AG201" s="41">
        <v>41.51101</v>
      </c>
      <c r="AH201" s="42">
        <v>1.64E11</v>
      </c>
      <c r="AI201" s="41">
        <v>0.0</v>
      </c>
      <c r="AJ201" s="47" t="s">
        <v>6580</v>
      </c>
      <c r="AK201" s="44" t="s">
        <v>397</v>
      </c>
      <c r="AL201" s="41">
        <v>13141.0</v>
      </c>
      <c r="AM201" s="40" t="s">
        <v>1382</v>
      </c>
      <c r="AN201" s="40" t="s">
        <v>1383</v>
      </c>
      <c r="AO201" s="40" t="s">
        <v>5643</v>
      </c>
      <c r="AP201" s="40" t="s">
        <v>6581</v>
      </c>
      <c r="AQ201" s="40" t="s">
        <v>6582</v>
      </c>
      <c r="AR201" s="47" t="s">
        <v>6583</v>
      </c>
      <c r="AS201" s="42">
        <v>1.0E37</v>
      </c>
      <c r="AT201" s="42"/>
      <c r="AU201" s="42"/>
      <c r="AV201" s="42"/>
      <c r="AW201" s="42"/>
      <c r="AX201" s="42"/>
      <c r="AY201" s="42"/>
      <c r="AZ201" s="42"/>
      <c r="BA201" s="42"/>
      <c r="BB201" s="42"/>
      <c r="BC201" s="42"/>
      <c r="BD201" s="42"/>
      <c r="BE201" s="42"/>
      <c r="BF201" s="42"/>
      <c r="BG201" s="42"/>
      <c r="BH201" s="42"/>
      <c r="BI201" s="42"/>
      <c r="BJ201" s="42"/>
      <c r="BK201" s="42"/>
      <c r="BL201" s="42"/>
      <c r="BM201" s="42"/>
    </row>
    <row r="202">
      <c r="A202" s="41">
        <v>0.0</v>
      </c>
      <c r="B202" s="42">
        <v>1.67E9</v>
      </c>
      <c r="C202" s="42">
        <v>329355.0</v>
      </c>
      <c r="D202" s="40" t="s">
        <v>992</v>
      </c>
      <c r="E202" s="41" t="str">
        <f>IFERROR(__xludf.DUMMYFUNCTION("split(split(D202,""Instance_"", FALSE),"".mat"",FALSE)"),"40_1")</f>
        <v>40_1</v>
      </c>
      <c r="F202" s="41">
        <v>40.0</v>
      </c>
      <c r="G202" s="41">
        <v>10.0</v>
      </c>
      <c r="H202" s="41">
        <v>20.0</v>
      </c>
      <c r="I202" s="41">
        <v>-1.55381</v>
      </c>
      <c r="J202" s="41">
        <v>20000.0</v>
      </c>
      <c r="K202" s="41">
        <v>10000.0</v>
      </c>
      <c r="L202" s="41">
        <v>3600.0</v>
      </c>
      <c r="M202" s="41">
        <v>1800.0</v>
      </c>
      <c r="N202" s="41">
        <v>30.0</v>
      </c>
      <c r="O202" s="40" t="s">
        <v>207</v>
      </c>
      <c r="P202" s="40" t="s">
        <v>208</v>
      </c>
      <c r="Q202" s="40" t="s">
        <v>209</v>
      </c>
      <c r="R202" s="40" t="s">
        <v>210</v>
      </c>
      <c r="S202" s="40" t="b">
        <v>0</v>
      </c>
      <c r="T202" s="40" t="s">
        <v>211</v>
      </c>
      <c r="U202" s="40" t="s">
        <v>212</v>
      </c>
      <c r="V202" s="41">
        <v>0.1</v>
      </c>
      <c r="W202" s="41">
        <v>0.9</v>
      </c>
      <c r="X202" s="41">
        <v>0.3</v>
      </c>
      <c r="Y202" s="41">
        <v>0.4</v>
      </c>
      <c r="Z202" s="40" t="b">
        <v>0</v>
      </c>
      <c r="AA202" s="40" t="b">
        <v>1</v>
      </c>
      <c r="AB202" s="40" t="b">
        <v>0</v>
      </c>
      <c r="AC202" s="40" t="b">
        <v>0</v>
      </c>
      <c r="AD202" s="41" t="s">
        <v>1001</v>
      </c>
      <c r="AE202" s="41" t="s">
        <v>1002</v>
      </c>
      <c r="AF202" s="41">
        <v>-1.553806538</v>
      </c>
      <c r="AG202" s="41">
        <v>39.79086</v>
      </c>
      <c r="AH202" s="42">
        <v>1.64E11</v>
      </c>
      <c r="AI202" s="41">
        <v>0.0</v>
      </c>
      <c r="AJ202" s="47" t="s">
        <v>6580</v>
      </c>
      <c r="AK202" s="44" t="s">
        <v>397</v>
      </c>
      <c r="AL202" s="41">
        <v>12607.0</v>
      </c>
      <c r="AM202" s="45" t="s">
        <v>1382</v>
      </c>
      <c r="AN202" s="40" t="s">
        <v>1383</v>
      </c>
      <c r="AO202" s="40" t="s">
        <v>5643</v>
      </c>
      <c r="AP202" s="40" t="s">
        <v>6584</v>
      </c>
      <c r="AQ202" s="40" t="s">
        <v>6585</v>
      </c>
      <c r="AR202" s="47" t="s">
        <v>6586</v>
      </c>
      <c r="AS202" s="42">
        <v>1.0E37</v>
      </c>
      <c r="AT202" s="42"/>
      <c r="AU202" s="42"/>
      <c r="AV202" s="42"/>
      <c r="AW202" s="42"/>
      <c r="AX202" s="42"/>
      <c r="AY202" s="42"/>
      <c r="AZ202" s="42"/>
      <c r="BA202" s="42"/>
      <c r="BB202" s="42"/>
      <c r="BC202" s="42"/>
      <c r="BD202" s="42"/>
      <c r="BE202" s="42"/>
      <c r="BF202" s="42"/>
      <c r="BG202" s="42"/>
      <c r="BH202" s="42"/>
      <c r="BI202" s="42"/>
      <c r="BJ202" s="42"/>
      <c r="BK202" s="42"/>
      <c r="BL202" s="42"/>
      <c r="BM202" s="42"/>
    </row>
    <row r="203">
      <c r="A203" s="41">
        <v>0.0</v>
      </c>
      <c r="B203" s="42">
        <v>1.67E9</v>
      </c>
      <c r="C203" s="42">
        <v>214343.0</v>
      </c>
      <c r="D203" s="40" t="s">
        <v>992</v>
      </c>
      <c r="E203" s="41" t="str">
        <f>IFERROR(__xludf.DUMMYFUNCTION("split(split(D203,""Instance_"", FALSE),"".mat"",FALSE)"),"40_1")</f>
        <v>40_1</v>
      </c>
      <c r="F203" s="41">
        <v>40.0</v>
      </c>
      <c r="G203" s="41">
        <v>10.0</v>
      </c>
      <c r="H203" s="41">
        <v>20.0</v>
      </c>
      <c r="I203" s="41">
        <v>-1.55381</v>
      </c>
      <c r="J203" s="41">
        <v>20000.0</v>
      </c>
      <c r="K203" s="41">
        <v>10000.0</v>
      </c>
      <c r="L203" s="41">
        <v>3600.0</v>
      </c>
      <c r="M203" s="41">
        <v>1800.0</v>
      </c>
      <c r="N203" s="41">
        <v>30.0</v>
      </c>
      <c r="O203" s="40" t="s">
        <v>207</v>
      </c>
      <c r="P203" s="40" t="s">
        <v>208</v>
      </c>
      <c r="Q203" s="40" t="s">
        <v>209</v>
      </c>
      <c r="R203" s="40" t="s">
        <v>210</v>
      </c>
      <c r="S203" s="40" t="b">
        <v>0</v>
      </c>
      <c r="T203" s="40" t="s">
        <v>211</v>
      </c>
      <c r="U203" s="40" t="s">
        <v>212</v>
      </c>
      <c r="V203" s="41">
        <v>0.1</v>
      </c>
      <c r="W203" s="41">
        <v>0.9</v>
      </c>
      <c r="X203" s="41">
        <v>0.3</v>
      </c>
      <c r="Y203" s="41">
        <v>0.4</v>
      </c>
      <c r="Z203" s="40" t="b">
        <v>0</v>
      </c>
      <c r="AA203" s="40" t="b">
        <v>1</v>
      </c>
      <c r="AB203" s="40" t="b">
        <v>0</v>
      </c>
      <c r="AC203" s="40" t="b">
        <v>0</v>
      </c>
      <c r="AD203" s="41" t="s">
        <v>1003</v>
      </c>
      <c r="AE203" s="41" t="s">
        <v>1004</v>
      </c>
      <c r="AF203" s="41">
        <v>-1.553806538</v>
      </c>
      <c r="AG203" s="41">
        <v>33.87252</v>
      </c>
      <c r="AH203" s="42">
        <v>1.67E11</v>
      </c>
      <c r="AI203" s="41">
        <v>0.0</v>
      </c>
      <c r="AJ203" s="47" t="s">
        <v>6580</v>
      </c>
      <c r="AK203" s="44" t="s">
        <v>397</v>
      </c>
      <c r="AL203" s="41">
        <v>11028.0</v>
      </c>
      <c r="AM203" s="45" t="s">
        <v>1382</v>
      </c>
      <c r="AN203" s="40" t="s">
        <v>1383</v>
      </c>
      <c r="AO203" s="40" t="s">
        <v>5643</v>
      </c>
      <c r="AP203" s="40" t="s">
        <v>6587</v>
      </c>
      <c r="AQ203" s="40" t="s">
        <v>6588</v>
      </c>
      <c r="AR203" s="47" t="s">
        <v>6589</v>
      </c>
      <c r="AS203" s="42">
        <v>1.0E37</v>
      </c>
      <c r="AT203" s="42"/>
      <c r="AU203" s="42"/>
      <c r="AV203" s="42"/>
      <c r="AW203" s="42"/>
      <c r="AX203" s="42"/>
      <c r="AY203" s="42"/>
      <c r="AZ203" s="42"/>
      <c r="BA203" s="42"/>
      <c r="BB203" s="42"/>
      <c r="BC203" s="42"/>
      <c r="BD203" s="42"/>
      <c r="BE203" s="42"/>
      <c r="BF203" s="42"/>
      <c r="BG203" s="42"/>
      <c r="BH203" s="42"/>
      <c r="BI203" s="42"/>
      <c r="BJ203" s="42"/>
      <c r="BK203" s="42"/>
      <c r="BL203" s="42"/>
      <c r="BM203" s="42"/>
    </row>
    <row r="204">
      <c r="A204" s="41">
        <v>0.0</v>
      </c>
      <c r="B204" s="42">
        <v>1.67E9</v>
      </c>
      <c r="C204" s="42">
        <v>126993.0</v>
      </c>
      <c r="D204" s="40" t="s">
        <v>992</v>
      </c>
      <c r="E204" s="41" t="str">
        <f>IFERROR(__xludf.DUMMYFUNCTION("split(split(D204,""Instance_"", FALSE),"".mat"",FALSE)"),"40_1")</f>
        <v>40_1</v>
      </c>
      <c r="F204" s="41">
        <v>40.0</v>
      </c>
      <c r="G204" s="41">
        <v>10.0</v>
      </c>
      <c r="H204" s="41">
        <v>20.0</v>
      </c>
      <c r="I204" s="41">
        <v>-1.55381</v>
      </c>
      <c r="J204" s="41">
        <v>20000.0</v>
      </c>
      <c r="K204" s="41">
        <v>10000.0</v>
      </c>
      <c r="L204" s="41">
        <v>3600.0</v>
      </c>
      <c r="M204" s="41">
        <v>1800.0</v>
      </c>
      <c r="N204" s="41">
        <v>30.0</v>
      </c>
      <c r="O204" s="40" t="s">
        <v>207</v>
      </c>
      <c r="P204" s="40" t="s">
        <v>208</v>
      </c>
      <c r="Q204" s="40" t="s">
        <v>209</v>
      </c>
      <c r="R204" s="40" t="s">
        <v>210</v>
      </c>
      <c r="S204" s="40" t="b">
        <v>0</v>
      </c>
      <c r="T204" s="40" t="s">
        <v>211</v>
      </c>
      <c r="U204" s="40" t="s">
        <v>212</v>
      </c>
      <c r="V204" s="41">
        <v>0.1</v>
      </c>
      <c r="W204" s="41">
        <v>0.9</v>
      </c>
      <c r="X204" s="41">
        <v>0.3</v>
      </c>
      <c r="Y204" s="41">
        <v>0.4</v>
      </c>
      <c r="Z204" s="40" t="b">
        <v>0</v>
      </c>
      <c r="AA204" s="40" t="b">
        <v>1</v>
      </c>
      <c r="AB204" s="40" t="b">
        <v>0</v>
      </c>
      <c r="AC204" s="40" t="b">
        <v>0</v>
      </c>
      <c r="AD204" s="41" t="s">
        <v>1007</v>
      </c>
      <c r="AE204" s="41" t="s">
        <v>1008</v>
      </c>
      <c r="AF204" s="41">
        <v>-1.553806538</v>
      </c>
      <c r="AG204" s="41">
        <v>34.62952</v>
      </c>
      <c r="AH204" s="42">
        <v>1.67E11</v>
      </c>
      <c r="AI204" s="41">
        <v>0.0</v>
      </c>
      <c r="AJ204" s="47" t="s">
        <v>6580</v>
      </c>
      <c r="AK204" s="44" t="s">
        <v>397</v>
      </c>
      <c r="AL204" s="41">
        <v>10903.0</v>
      </c>
      <c r="AM204" s="40" t="s">
        <v>1382</v>
      </c>
      <c r="AN204" s="40" t="s">
        <v>1383</v>
      </c>
      <c r="AO204" s="40" t="s">
        <v>5643</v>
      </c>
      <c r="AP204" s="40" t="s">
        <v>6590</v>
      </c>
      <c r="AQ204" s="40" t="s">
        <v>6591</v>
      </c>
      <c r="AR204" s="47" t="s">
        <v>6592</v>
      </c>
      <c r="AS204" s="42">
        <v>1.0E37</v>
      </c>
      <c r="AT204" s="42"/>
      <c r="AU204" s="42"/>
      <c r="AV204" s="42"/>
      <c r="AW204" s="42"/>
      <c r="AX204" s="42"/>
      <c r="AY204" s="42"/>
      <c r="AZ204" s="42"/>
      <c r="BA204" s="42"/>
      <c r="BB204" s="42"/>
      <c r="BC204" s="42"/>
      <c r="BD204" s="42"/>
      <c r="BE204" s="42"/>
      <c r="BF204" s="42"/>
      <c r="BG204" s="42"/>
      <c r="BH204" s="42"/>
      <c r="BI204" s="42"/>
      <c r="BJ204" s="42"/>
      <c r="BK204" s="42"/>
      <c r="BL204" s="42"/>
      <c r="BM204" s="42"/>
    </row>
    <row r="205">
      <c r="A205" s="41">
        <v>0.0</v>
      </c>
      <c r="B205" s="42">
        <v>1.67E9</v>
      </c>
      <c r="C205" s="42">
        <v>557554.0</v>
      </c>
      <c r="D205" s="40" t="s">
        <v>1013</v>
      </c>
      <c r="E205" s="41" t="str">
        <f>IFERROR(__xludf.DUMMYFUNCTION("split(split(D205,""Instance_"", FALSE),"".mat"",FALSE)"),"40_2")</f>
        <v>40_2</v>
      </c>
      <c r="F205" s="41">
        <v>40.0</v>
      </c>
      <c r="G205" s="41">
        <v>10.0</v>
      </c>
      <c r="H205" s="41">
        <v>20.0</v>
      </c>
      <c r="I205" s="41">
        <v>-0.70131</v>
      </c>
      <c r="J205" s="41">
        <v>20000.0</v>
      </c>
      <c r="K205" s="41">
        <v>10000.0</v>
      </c>
      <c r="L205" s="41">
        <v>3600.0</v>
      </c>
      <c r="M205" s="41">
        <v>1800.0</v>
      </c>
      <c r="N205" s="41">
        <v>30.0</v>
      </c>
      <c r="O205" s="40" t="s">
        <v>207</v>
      </c>
      <c r="P205" s="40" t="s">
        <v>208</v>
      </c>
      <c r="Q205" s="40" t="s">
        <v>209</v>
      </c>
      <c r="R205" s="40" t="s">
        <v>210</v>
      </c>
      <c r="S205" s="40" t="b">
        <v>0</v>
      </c>
      <c r="T205" s="40" t="s">
        <v>211</v>
      </c>
      <c r="U205" s="40" t="s">
        <v>212</v>
      </c>
      <c r="V205" s="41">
        <v>0.1</v>
      </c>
      <c r="W205" s="41">
        <v>0.9</v>
      </c>
      <c r="X205" s="41">
        <v>0.3</v>
      </c>
      <c r="Y205" s="41">
        <v>0.4</v>
      </c>
      <c r="Z205" s="40" t="b">
        <v>0</v>
      </c>
      <c r="AA205" s="40" t="b">
        <v>1</v>
      </c>
      <c r="AB205" s="40" t="b">
        <v>0</v>
      </c>
      <c r="AC205" s="40" t="b">
        <v>0</v>
      </c>
      <c r="AD205" s="41" t="s">
        <v>1016</v>
      </c>
      <c r="AE205" s="41" t="s">
        <v>1017</v>
      </c>
      <c r="AF205" s="41">
        <v>-0.701314175</v>
      </c>
      <c r="AG205" s="41">
        <v>33.52929</v>
      </c>
      <c r="AH205" s="42">
        <v>1.71E11</v>
      </c>
      <c r="AI205" s="41">
        <v>0.0</v>
      </c>
      <c r="AJ205" s="47" t="s">
        <v>6593</v>
      </c>
      <c r="AK205" s="44" t="s">
        <v>397</v>
      </c>
      <c r="AL205" s="41">
        <v>10776.0</v>
      </c>
      <c r="AM205" s="40" t="s">
        <v>1382</v>
      </c>
      <c r="AN205" s="40" t="s">
        <v>1383</v>
      </c>
      <c r="AO205" s="40" t="s">
        <v>5643</v>
      </c>
      <c r="AP205" s="40" t="s">
        <v>6594</v>
      </c>
      <c r="AQ205" s="40" t="s">
        <v>6595</v>
      </c>
      <c r="AR205" s="47" t="s">
        <v>6596</v>
      </c>
      <c r="AS205" s="42">
        <v>1.0E37</v>
      </c>
      <c r="AT205" s="42"/>
      <c r="AU205" s="42"/>
      <c r="AV205" s="42"/>
      <c r="AW205" s="42"/>
      <c r="AX205" s="42"/>
      <c r="AY205" s="42"/>
      <c r="AZ205" s="42"/>
      <c r="BA205" s="42"/>
      <c r="BB205" s="42"/>
      <c r="BC205" s="42"/>
      <c r="BD205" s="42"/>
      <c r="BE205" s="42"/>
      <c r="BF205" s="42"/>
      <c r="BG205" s="42"/>
      <c r="BH205" s="42"/>
      <c r="BI205" s="42"/>
      <c r="BJ205" s="42"/>
      <c r="BK205" s="42"/>
      <c r="BL205" s="42"/>
      <c r="BM205" s="42"/>
    </row>
    <row r="206">
      <c r="A206" s="41">
        <v>0.0</v>
      </c>
      <c r="B206" s="42">
        <v>1.67E9</v>
      </c>
      <c r="C206" s="42">
        <v>867056.0</v>
      </c>
      <c r="D206" s="40" t="s">
        <v>1013</v>
      </c>
      <c r="E206" s="41" t="str">
        <f>IFERROR(__xludf.DUMMYFUNCTION("split(split(D206,""Instance_"", FALSE),"".mat"",FALSE)"),"40_2")</f>
        <v>40_2</v>
      </c>
      <c r="F206" s="41">
        <v>40.0</v>
      </c>
      <c r="G206" s="41">
        <v>10.0</v>
      </c>
      <c r="H206" s="41">
        <v>20.0</v>
      </c>
      <c r="I206" s="41">
        <v>-0.70131</v>
      </c>
      <c r="J206" s="41">
        <v>20000.0</v>
      </c>
      <c r="K206" s="41">
        <v>10000.0</v>
      </c>
      <c r="L206" s="41">
        <v>3600.0</v>
      </c>
      <c r="M206" s="41">
        <v>1800.0</v>
      </c>
      <c r="N206" s="41">
        <v>30.0</v>
      </c>
      <c r="O206" s="40" t="s">
        <v>207</v>
      </c>
      <c r="P206" s="40" t="s">
        <v>208</v>
      </c>
      <c r="Q206" s="40" t="s">
        <v>209</v>
      </c>
      <c r="R206" s="40" t="s">
        <v>210</v>
      </c>
      <c r="S206" s="40" t="b">
        <v>0</v>
      </c>
      <c r="T206" s="40" t="s">
        <v>211</v>
      </c>
      <c r="U206" s="40" t="s">
        <v>212</v>
      </c>
      <c r="V206" s="41">
        <v>0.1</v>
      </c>
      <c r="W206" s="41">
        <v>0.9</v>
      </c>
      <c r="X206" s="41">
        <v>0.3</v>
      </c>
      <c r="Y206" s="41">
        <v>0.4</v>
      </c>
      <c r="Z206" s="40" t="b">
        <v>0</v>
      </c>
      <c r="AA206" s="40" t="b">
        <v>1</v>
      </c>
      <c r="AB206" s="40" t="b">
        <v>0</v>
      </c>
      <c r="AC206" s="40" t="b">
        <v>0</v>
      </c>
      <c r="AD206" s="41" t="s">
        <v>1020</v>
      </c>
      <c r="AE206" s="41" t="s">
        <v>1021</v>
      </c>
      <c r="AF206" s="41">
        <v>-0.701314175</v>
      </c>
      <c r="AG206" s="41">
        <v>36.5835</v>
      </c>
      <c r="AH206" s="42">
        <v>1.71E11</v>
      </c>
      <c r="AI206" s="41">
        <v>0.0</v>
      </c>
      <c r="AJ206" s="47" t="s">
        <v>6593</v>
      </c>
      <c r="AK206" s="44" t="s">
        <v>397</v>
      </c>
      <c r="AL206" s="41">
        <v>11807.0</v>
      </c>
      <c r="AM206" s="45" t="s">
        <v>1382</v>
      </c>
      <c r="AN206" s="40" t="s">
        <v>1383</v>
      </c>
      <c r="AO206" s="40" t="s">
        <v>5643</v>
      </c>
      <c r="AP206" s="40" t="s">
        <v>6597</v>
      </c>
      <c r="AQ206" s="40" t="s">
        <v>6598</v>
      </c>
      <c r="AR206" s="47" t="s">
        <v>6599</v>
      </c>
      <c r="AS206" s="42">
        <v>1.0E37</v>
      </c>
      <c r="AT206" s="42"/>
      <c r="AU206" s="42"/>
      <c r="AV206" s="42"/>
      <c r="AW206" s="42"/>
      <c r="AX206" s="42"/>
      <c r="AY206" s="42"/>
      <c r="AZ206" s="42"/>
      <c r="BA206" s="42"/>
      <c r="BB206" s="42"/>
      <c r="BC206" s="42"/>
      <c r="BD206" s="42"/>
      <c r="BE206" s="42"/>
      <c r="BF206" s="42"/>
      <c r="BG206" s="42"/>
      <c r="BH206" s="42"/>
      <c r="BI206" s="42"/>
      <c r="BJ206" s="42"/>
      <c r="BK206" s="42"/>
      <c r="BL206" s="42"/>
      <c r="BM206" s="42"/>
    </row>
    <row r="207">
      <c r="A207" s="41">
        <v>0.0</v>
      </c>
      <c r="B207" s="42">
        <v>1.67E9</v>
      </c>
      <c r="C207" s="42">
        <v>851698.0</v>
      </c>
      <c r="D207" s="40" t="s">
        <v>1013</v>
      </c>
      <c r="E207" s="41" t="str">
        <f>IFERROR(__xludf.DUMMYFUNCTION("split(split(D207,""Instance_"", FALSE),"".mat"",FALSE)"),"40_2")</f>
        <v>40_2</v>
      </c>
      <c r="F207" s="41">
        <v>40.0</v>
      </c>
      <c r="G207" s="41">
        <v>10.0</v>
      </c>
      <c r="H207" s="41">
        <v>20.0</v>
      </c>
      <c r="I207" s="41">
        <v>-0.70131</v>
      </c>
      <c r="J207" s="41">
        <v>20000.0</v>
      </c>
      <c r="K207" s="41">
        <v>10000.0</v>
      </c>
      <c r="L207" s="41">
        <v>3600.0</v>
      </c>
      <c r="M207" s="41">
        <v>1800.0</v>
      </c>
      <c r="N207" s="41">
        <v>30.0</v>
      </c>
      <c r="O207" s="40" t="s">
        <v>207</v>
      </c>
      <c r="P207" s="40" t="s">
        <v>208</v>
      </c>
      <c r="Q207" s="40" t="s">
        <v>209</v>
      </c>
      <c r="R207" s="40" t="s">
        <v>210</v>
      </c>
      <c r="S207" s="40" t="b">
        <v>0</v>
      </c>
      <c r="T207" s="40" t="s">
        <v>211</v>
      </c>
      <c r="U207" s="40" t="s">
        <v>212</v>
      </c>
      <c r="V207" s="41">
        <v>0.1</v>
      </c>
      <c r="W207" s="41">
        <v>0.9</v>
      </c>
      <c r="X207" s="41">
        <v>0.3</v>
      </c>
      <c r="Y207" s="41">
        <v>0.4</v>
      </c>
      <c r="Z207" s="40" t="b">
        <v>0</v>
      </c>
      <c r="AA207" s="40" t="b">
        <v>1</v>
      </c>
      <c r="AB207" s="40" t="b">
        <v>0</v>
      </c>
      <c r="AC207" s="40" t="b">
        <v>0</v>
      </c>
      <c r="AD207" s="41" t="s">
        <v>1022</v>
      </c>
      <c r="AE207" s="41" t="s">
        <v>1023</v>
      </c>
      <c r="AF207" s="41">
        <v>-0.701314175</v>
      </c>
      <c r="AG207" s="41">
        <v>35.01784</v>
      </c>
      <c r="AH207" s="42">
        <v>1.71E11</v>
      </c>
      <c r="AI207" s="41">
        <v>0.0</v>
      </c>
      <c r="AJ207" s="47" t="s">
        <v>6593</v>
      </c>
      <c r="AK207" s="44" t="s">
        <v>397</v>
      </c>
      <c r="AL207" s="41">
        <v>10931.0</v>
      </c>
      <c r="AM207" s="45" t="s">
        <v>1382</v>
      </c>
      <c r="AN207" s="40" t="s">
        <v>1383</v>
      </c>
      <c r="AO207" s="40" t="s">
        <v>5643</v>
      </c>
      <c r="AP207" s="40" t="s">
        <v>6600</v>
      </c>
      <c r="AQ207" s="40" t="s">
        <v>6601</v>
      </c>
      <c r="AR207" s="47" t="s">
        <v>6602</v>
      </c>
      <c r="AS207" s="42">
        <v>1.0E37</v>
      </c>
      <c r="AT207" s="42"/>
      <c r="AU207" s="42"/>
      <c r="AV207" s="42"/>
      <c r="AW207" s="42"/>
      <c r="AX207" s="42"/>
      <c r="AY207" s="42"/>
      <c r="AZ207" s="42"/>
      <c r="BA207" s="42"/>
      <c r="BB207" s="42"/>
      <c r="BC207" s="42"/>
      <c r="BD207" s="42"/>
      <c r="BE207" s="42"/>
      <c r="BF207" s="42"/>
      <c r="BG207" s="42"/>
      <c r="BH207" s="42"/>
      <c r="BI207" s="42"/>
      <c r="BJ207" s="42"/>
      <c r="BK207" s="42"/>
      <c r="BL207" s="42"/>
      <c r="BM207" s="42"/>
    </row>
    <row r="208">
      <c r="A208" s="41">
        <v>0.0</v>
      </c>
      <c r="B208" s="42">
        <v>1.67E9</v>
      </c>
      <c r="C208" s="42">
        <v>394123.0</v>
      </c>
      <c r="D208" s="40" t="s">
        <v>1013</v>
      </c>
      <c r="E208" s="41" t="str">
        <f>IFERROR(__xludf.DUMMYFUNCTION("split(split(D208,""Instance_"", FALSE),"".mat"",FALSE)"),"40_2")</f>
        <v>40_2</v>
      </c>
      <c r="F208" s="41">
        <v>40.0</v>
      </c>
      <c r="G208" s="41">
        <v>10.0</v>
      </c>
      <c r="H208" s="41">
        <v>20.0</v>
      </c>
      <c r="I208" s="41">
        <v>-0.70131</v>
      </c>
      <c r="J208" s="41">
        <v>20000.0</v>
      </c>
      <c r="K208" s="41">
        <v>10000.0</v>
      </c>
      <c r="L208" s="41">
        <v>3600.0</v>
      </c>
      <c r="M208" s="41">
        <v>1800.0</v>
      </c>
      <c r="N208" s="41">
        <v>30.0</v>
      </c>
      <c r="O208" s="40" t="s">
        <v>207</v>
      </c>
      <c r="P208" s="40" t="s">
        <v>208</v>
      </c>
      <c r="Q208" s="40" t="s">
        <v>209</v>
      </c>
      <c r="R208" s="40" t="s">
        <v>210</v>
      </c>
      <c r="S208" s="40" t="b">
        <v>0</v>
      </c>
      <c r="T208" s="40" t="s">
        <v>211</v>
      </c>
      <c r="U208" s="40" t="s">
        <v>212</v>
      </c>
      <c r="V208" s="41">
        <v>0.1</v>
      </c>
      <c r="W208" s="41">
        <v>0.9</v>
      </c>
      <c r="X208" s="41">
        <v>0.3</v>
      </c>
      <c r="Y208" s="41">
        <v>0.4</v>
      </c>
      <c r="Z208" s="40" t="b">
        <v>0</v>
      </c>
      <c r="AA208" s="40" t="b">
        <v>1</v>
      </c>
      <c r="AB208" s="40" t="b">
        <v>0</v>
      </c>
      <c r="AC208" s="40" t="b">
        <v>0</v>
      </c>
      <c r="AD208" s="41" t="s">
        <v>1024</v>
      </c>
      <c r="AE208" s="41" t="s">
        <v>1025</v>
      </c>
      <c r="AF208" s="41">
        <v>-0.701314175</v>
      </c>
      <c r="AG208" s="41">
        <v>34.63266</v>
      </c>
      <c r="AH208" s="42">
        <v>1.71E11</v>
      </c>
      <c r="AI208" s="41">
        <v>0.0</v>
      </c>
      <c r="AJ208" s="47" t="s">
        <v>6593</v>
      </c>
      <c r="AK208" s="44" t="s">
        <v>397</v>
      </c>
      <c r="AL208" s="41">
        <v>11226.0</v>
      </c>
      <c r="AM208" s="40" t="s">
        <v>1382</v>
      </c>
      <c r="AN208" s="40" t="s">
        <v>1383</v>
      </c>
      <c r="AO208" s="40" t="s">
        <v>5643</v>
      </c>
      <c r="AP208" s="40" t="s">
        <v>6603</v>
      </c>
      <c r="AQ208" s="40" t="s">
        <v>6604</v>
      </c>
      <c r="AR208" s="47" t="s">
        <v>6605</v>
      </c>
      <c r="AS208" s="42">
        <v>1.0E37</v>
      </c>
      <c r="AT208" s="42"/>
      <c r="AU208" s="42"/>
      <c r="AV208" s="42"/>
      <c r="AW208" s="42"/>
      <c r="AX208" s="42"/>
      <c r="AY208" s="42"/>
      <c r="AZ208" s="42"/>
      <c r="BA208" s="42"/>
      <c r="BB208" s="42"/>
      <c r="BC208" s="42"/>
      <c r="BD208" s="42"/>
      <c r="BE208" s="42"/>
      <c r="BF208" s="42"/>
      <c r="BG208" s="42"/>
      <c r="BH208" s="42"/>
      <c r="BI208" s="42"/>
      <c r="BJ208" s="42"/>
      <c r="BK208" s="42"/>
      <c r="BL208" s="42"/>
      <c r="BM208" s="42"/>
    </row>
    <row r="209">
      <c r="A209" s="41">
        <v>0.0</v>
      </c>
      <c r="B209" s="42">
        <v>1.67E9</v>
      </c>
      <c r="C209" s="42">
        <v>392110.0</v>
      </c>
      <c r="D209" s="40" t="s">
        <v>1013</v>
      </c>
      <c r="E209" s="41" t="str">
        <f>IFERROR(__xludf.DUMMYFUNCTION("split(split(D209,""Instance_"", FALSE),"".mat"",FALSE)"),"40_2")</f>
        <v>40_2</v>
      </c>
      <c r="F209" s="41">
        <v>40.0</v>
      </c>
      <c r="G209" s="41">
        <v>10.0</v>
      </c>
      <c r="H209" s="41">
        <v>20.0</v>
      </c>
      <c r="I209" s="41">
        <v>-0.70131</v>
      </c>
      <c r="J209" s="41">
        <v>20000.0</v>
      </c>
      <c r="K209" s="41">
        <v>10000.0</v>
      </c>
      <c r="L209" s="41">
        <v>3600.0</v>
      </c>
      <c r="M209" s="41">
        <v>1800.0</v>
      </c>
      <c r="N209" s="41">
        <v>30.0</v>
      </c>
      <c r="O209" s="40" t="s">
        <v>207</v>
      </c>
      <c r="P209" s="40" t="s">
        <v>208</v>
      </c>
      <c r="Q209" s="40" t="s">
        <v>209</v>
      </c>
      <c r="R209" s="40" t="s">
        <v>210</v>
      </c>
      <c r="S209" s="40" t="b">
        <v>0</v>
      </c>
      <c r="T209" s="40" t="s">
        <v>211</v>
      </c>
      <c r="U209" s="40" t="s">
        <v>212</v>
      </c>
      <c r="V209" s="41">
        <v>0.1</v>
      </c>
      <c r="W209" s="41">
        <v>0.9</v>
      </c>
      <c r="X209" s="41">
        <v>0.3</v>
      </c>
      <c r="Y209" s="41">
        <v>0.4</v>
      </c>
      <c r="Z209" s="40" t="b">
        <v>0</v>
      </c>
      <c r="AA209" s="40" t="b">
        <v>1</v>
      </c>
      <c r="AB209" s="40" t="b">
        <v>0</v>
      </c>
      <c r="AC209" s="40" t="b">
        <v>0</v>
      </c>
      <c r="AD209" s="41" t="s">
        <v>1028</v>
      </c>
      <c r="AE209" s="41" t="s">
        <v>1029</v>
      </c>
      <c r="AF209" s="41">
        <v>-0.701314175</v>
      </c>
      <c r="AG209" s="41">
        <v>35.66347</v>
      </c>
      <c r="AH209" s="42">
        <v>1.71E11</v>
      </c>
      <c r="AI209" s="41">
        <v>0.0</v>
      </c>
      <c r="AJ209" s="47" t="s">
        <v>6593</v>
      </c>
      <c r="AK209" s="44" t="s">
        <v>397</v>
      </c>
      <c r="AL209" s="41">
        <v>11272.0</v>
      </c>
      <c r="AM209" s="40" t="s">
        <v>1382</v>
      </c>
      <c r="AN209" s="40" t="s">
        <v>1383</v>
      </c>
      <c r="AO209" s="40" t="s">
        <v>5643</v>
      </c>
      <c r="AP209" s="40" t="s">
        <v>6606</v>
      </c>
      <c r="AQ209" s="40" t="s">
        <v>6607</v>
      </c>
      <c r="AR209" s="47" t="s">
        <v>6608</v>
      </c>
      <c r="AS209" s="42">
        <v>1.0E37</v>
      </c>
      <c r="AT209" s="42"/>
      <c r="AU209" s="42"/>
      <c r="AV209" s="42"/>
      <c r="AW209" s="42"/>
      <c r="AX209" s="42"/>
      <c r="AY209" s="42"/>
      <c r="AZ209" s="42"/>
      <c r="BA209" s="42"/>
      <c r="BB209" s="42"/>
      <c r="BC209" s="42"/>
      <c r="BD209" s="42"/>
      <c r="BE209" s="42"/>
      <c r="BF209" s="42"/>
      <c r="BG209" s="42"/>
      <c r="BH209" s="42"/>
      <c r="BI209" s="42"/>
      <c r="BJ209" s="42"/>
      <c r="BK209" s="42"/>
      <c r="BL209" s="42"/>
      <c r="BM209" s="42"/>
    </row>
    <row r="210">
      <c r="A210" s="41">
        <v>0.0</v>
      </c>
      <c r="B210" s="42">
        <v>1.67E9</v>
      </c>
      <c r="C210" s="42">
        <v>617236.0</v>
      </c>
      <c r="D210" s="40" t="s">
        <v>1034</v>
      </c>
      <c r="E210" s="41" t="str">
        <f>IFERROR(__xludf.DUMMYFUNCTION("split(split(D210,""Instance_"", FALSE),"".mat"",FALSE)"),"40_3")</f>
        <v>40_3</v>
      </c>
      <c r="F210" s="41">
        <v>40.0</v>
      </c>
      <c r="G210" s="41">
        <v>10.0</v>
      </c>
      <c r="H210" s="41">
        <v>20.0</v>
      </c>
      <c r="I210" s="41">
        <v>-1.42657</v>
      </c>
      <c r="J210" s="41">
        <v>20000.0</v>
      </c>
      <c r="K210" s="41">
        <v>10000.0</v>
      </c>
      <c r="L210" s="41">
        <v>3600.0</v>
      </c>
      <c r="M210" s="41">
        <v>1800.0</v>
      </c>
      <c r="N210" s="41">
        <v>30.0</v>
      </c>
      <c r="O210" s="40" t="s">
        <v>207</v>
      </c>
      <c r="P210" s="40" t="s">
        <v>208</v>
      </c>
      <c r="Q210" s="40" t="s">
        <v>209</v>
      </c>
      <c r="R210" s="40" t="s">
        <v>210</v>
      </c>
      <c r="S210" s="40" t="b">
        <v>0</v>
      </c>
      <c r="T210" s="40" t="s">
        <v>211</v>
      </c>
      <c r="U210" s="40" t="s">
        <v>212</v>
      </c>
      <c r="V210" s="41">
        <v>0.1</v>
      </c>
      <c r="W210" s="41">
        <v>0.9</v>
      </c>
      <c r="X210" s="41">
        <v>0.3</v>
      </c>
      <c r="Y210" s="41">
        <v>0.4</v>
      </c>
      <c r="Z210" s="40" t="b">
        <v>0</v>
      </c>
      <c r="AA210" s="40" t="b">
        <v>1</v>
      </c>
      <c r="AB210" s="40" t="b">
        <v>0</v>
      </c>
      <c r="AC210" s="40" t="b">
        <v>0</v>
      </c>
      <c r="AD210" s="41" t="s">
        <v>1047</v>
      </c>
      <c r="AE210" s="41" t="s">
        <v>1048</v>
      </c>
      <c r="AF210" s="41">
        <v>-1.4265687</v>
      </c>
      <c r="AG210" s="41">
        <v>35.09178</v>
      </c>
      <c r="AH210" s="42">
        <v>9.26E11</v>
      </c>
      <c r="AI210" s="41">
        <v>0.0</v>
      </c>
      <c r="AJ210" s="47" t="s">
        <v>6609</v>
      </c>
      <c r="AK210" s="44" t="s">
        <v>397</v>
      </c>
      <c r="AL210" s="41">
        <v>11405.0</v>
      </c>
      <c r="AM210" s="40" t="s">
        <v>1382</v>
      </c>
      <c r="AN210" s="40" t="s">
        <v>1383</v>
      </c>
      <c r="AO210" s="40" t="s">
        <v>5643</v>
      </c>
      <c r="AP210" s="40" t="s">
        <v>6610</v>
      </c>
      <c r="AQ210" s="40" t="s">
        <v>6611</v>
      </c>
      <c r="AR210" s="47" t="s">
        <v>6612</v>
      </c>
      <c r="AS210" s="42">
        <v>1.1E39</v>
      </c>
      <c r="AT210" s="42"/>
      <c r="AU210" s="42"/>
      <c r="AV210" s="42"/>
      <c r="AW210" s="42"/>
      <c r="AX210" s="42"/>
      <c r="AY210" s="42"/>
      <c r="AZ210" s="42"/>
      <c r="BA210" s="42"/>
      <c r="BB210" s="42"/>
      <c r="BC210" s="42"/>
      <c r="BD210" s="42"/>
      <c r="BE210" s="42"/>
      <c r="BF210" s="42"/>
      <c r="BG210" s="42"/>
      <c r="BH210" s="42"/>
      <c r="BI210" s="42"/>
      <c r="BJ210" s="42"/>
      <c r="BK210" s="42"/>
      <c r="BL210" s="42"/>
      <c r="BM210" s="42"/>
    </row>
    <row r="211">
      <c r="A211" s="41">
        <v>0.0</v>
      </c>
      <c r="B211" s="42">
        <v>1.67E9</v>
      </c>
      <c r="C211" s="42">
        <v>740159.0</v>
      </c>
      <c r="D211" s="40" t="s">
        <v>1117</v>
      </c>
      <c r="E211" s="41" t="str">
        <f>IFERROR(__xludf.DUMMYFUNCTION("split(split(D211,""Instance_"", FALSE),"".mat"",FALSE)"),"80_1")</f>
        <v>80_1</v>
      </c>
      <c r="F211" s="41">
        <v>80.0</v>
      </c>
      <c r="G211" s="41">
        <v>20.0</v>
      </c>
      <c r="H211" s="41">
        <v>40.0</v>
      </c>
      <c r="I211" s="41">
        <v>-2.77772</v>
      </c>
      <c r="J211" s="41">
        <v>20000.0</v>
      </c>
      <c r="K211" s="41">
        <v>10000.0</v>
      </c>
      <c r="L211" s="41">
        <v>3600.0</v>
      </c>
      <c r="M211" s="41">
        <v>1800.0</v>
      </c>
      <c r="N211" s="41">
        <v>30.0</v>
      </c>
      <c r="O211" s="40" t="s">
        <v>207</v>
      </c>
      <c r="P211" s="40" t="s">
        <v>208</v>
      </c>
      <c r="Q211" s="40" t="s">
        <v>209</v>
      </c>
      <c r="R211" s="40" t="s">
        <v>210</v>
      </c>
      <c r="S211" s="40" t="b">
        <v>0</v>
      </c>
      <c r="T211" s="40" t="s">
        <v>211</v>
      </c>
      <c r="U211" s="40" t="s">
        <v>212</v>
      </c>
      <c r="V211" s="41">
        <v>0.1</v>
      </c>
      <c r="W211" s="41">
        <v>0.9</v>
      </c>
      <c r="X211" s="41">
        <v>0.3</v>
      </c>
      <c r="Y211" s="41">
        <v>0.4</v>
      </c>
      <c r="Z211" s="40" t="b">
        <v>0</v>
      </c>
      <c r="AA211" s="40" t="b">
        <v>1</v>
      </c>
      <c r="AB211" s="40" t="b">
        <v>0</v>
      </c>
      <c r="AC211" s="40" t="b">
        <v>0</v>
      </c>
      <c r="AD211" s="41" t="s">
        <v>1132</v>
      </c>
      <c r="AE211" s="41" t="s">
        <v>1133</v>
      </c>
      <c r="AF211" s="41">
        <v>-2.777716542</v>
      </c>
      <c r="AG211" s="41">
        <v>83.34855</v>
      </c>
      <c r="AH211" s="42">
        <v>4.11E23</v>
      </c>
      <c r="AI211" s="41">
        <v>0.0</v>
      </c>
      <c r="AJ211" s="47" t="s">
        <v>6613</v>
      </c>
      <c r="AK211" s="44" t="s">
        <v>397</v>
      </c>
      <c r="AL211" s="41">
        <v>16155.0</v>
      </c>
      <c r="AM211" s="45" t="s">
        <v>1382</v>
      </c>
      <c r="AN211" s="40" t="s">
        <v>1383</v>
      </c>
      <c r="AO211" s="40" t="s">
        <v>5643</v>
      </c>
      <c r="AP211" s="40" t="s">
        <v>6614</v>
      </c>
      <c r="AQ211" s="40" t="s">
        <v>6615</v>
      </c>
      <c r="AR211" s="47" t="s">
        <v>6616</v>
      </c>
      <c r="AS211" s="42">
        <v>1.01E78</v>
      </c>
      <c r="AT211" s="42"/>
      <c r="AU211" s="42"/>
      <c r="AV211" s="42"/>
      <c r="AW211" s="42"/>
      <c r="AX211" s="42"/>
      <c r="AY211" s="42"/>
      <c r="AZ211" s="42"/>
      <c r="BA211" s="42"/>
      <c r="BB211" s="42"/>
      <c r="BC211" s="42"/>
      <c r="BD211" s="42"/>
      <c r="BE211" s="42"/>
      <c r="BF211" s="42"/>
      <c r="BG211" s="42"/>
      <c r="BH211" s="42"/>
      <c r="BI211" s="42"/>
      <c r="BJ211" s="42"/>
      <c r="BK211" s="42"/>
      <c r="BL211" s="42"/>
      <c r="BM211" s="42"/>
    </row>
    <row r="212">
      <c r="A212" s="41">
        <v>0.0</v>
      </c>
      <c r="B212" s="42">
        <v>1.67E9</v>
      </c>
      <c r="C212" s="42">
        <v>826036.0</v>
      </c>
      <c r="D212" s="40" t="s">
        <v>1034</v>
      </c>
      <c r="E212" s="41" t="str">
        <f>IFERROR(__xludf.DUMMYFUNCTION("split(split(D212,""Instance_"", FALSE),"".mat"",FALSE)"),"40_3")</f>
        <v>40_3</v>
      </c>
      <c r="F212" s="41">
        <v>40.0</v>
      </c>
      <c r="G212" s="41">
        <v>10.0</v>
      </c>
      <c r="H212" s="41">
        <v>20.0</v>
      </c>
      <c r="I212" s="41">
        <v>-1.42657</v>
      </c>
      <c r="J212" s="41">
        <v>20000.0</v>
      </c>
      <c r="K212" s="41">
        <v>10000.0</v>
      </c>
      <c r="L212" s="41">
        <v>3600.0</v>
      </c>
      <c r="M212" s="41">
        <v>1800.0</v>
      </c>
      <c r="N212" s="41">
        <v>30.0</v>
      </c>
      <c r="O212" s="40" t="s">
        <v>207</v>
      </c>
      <c r="P212" s="40" t="s">
        <v>208</v>
      </c>
      <c r="Q212" s="40" t="s">
        <v>209</v>
      </c>
      <c r="R212" s="40" t="s">
        <v>210</v>
      </c>
      <c r="S212" s="40" t="b">
        <v>0</v>
      </c>
      <c r="T212" s="40" t="s">
        <v>211</v>
      </c>
      <c r="U212" s="40" t="s">
        <v>212</v>
      </c>
      <c r="V212" s="41">
        <v>0.1</v>
      </c>
      <c r="W212" s="41">
        <v>0.9</v>
      </c>
      <c r="X212" s="41">
        <v>0.3</v>
      </c>
      <c r="Y212" s="41">
        <v>0.4</v>
      </c>
      <c r="Z212" s="40" t="b">
        <v>0</v>
      </c>
      <c r="AA212" s="40" t="b">
        <v>1</v>
      </c>
      <c r="AB212" s="40" t="b">
        <v>0</v>
      </c>
      <c r="AC212" s="40" t="b">
        <v>0</v>
      </c>
      <c r="AD212" s="41" t="s">
        <v>1039</v>
      </c>
      <c r="AE212" s="41" t="s">
        <v>1040</v>
      </c>
      <c r="AF212" s="41">
        <v>-1.4265687</v>
      </c>
      <c r="AG212" s="41">
        <v>34.35202</v>
      </c>
      <c r="AH212" s="42">
        <v>4.08E11</v>
      </c>
      <c r="AI212" s="42">
        <v>1.56E-16</v>
      </c>
      <c r="AJ212" s="47" t="s">
        <v>6617</v>
      </c>
      <c r="AK212" s="44" t="s">
        <v>397</v>
      </c>
      <c r="AL212" s="41">
        <v>11104.0</v>
      </c>
      <c r="AM212" s="45" t="s">
        <v>1382</v>
      </c>
      <c r="AN212" s="40" t="s">
        <v>1383</v>
      </c>
      <c r="AO212" s="40" t="s">
        <v>5643</v>
      </c>
      <c r="AP212" s="40" t="s">
        <v>6618</v>
      </c>
      <c r="AQ212" s="40" t="s">
        <v>6619</v>
      </c>
      <c r="AR212" s="47" t="s">
        <v>6620</v>
      </c>
      <c r="AS212" s="42">
        <v>1.01E38</v>
      </c>
      <c r="AT212" s="42"/>
      <c r="AU212" s="42"/>
      <c r="AV212" s="42"/>
      <c r="AW212" s="42"/>
      <c r="AX212" s="42"/>
      <c r="AY212" s="42"/>
      <c r="AZ212" s="42"/>
      <c r="BA212" s="42"/>
      <c r="BB212" s="42"/>
      <c r="BC212" s="42"/>
      <c r="BD212" s="42"/>
      <c r="BE212" s="42"/>
      <c r="BF212" s="42"/>
      <c r="BG212" s="42"/>
      <c r="BH212" s="42"/>
      <c r="BI212" s="42"/>
      <c r="BJ212" s="42"/>
      <c r="BK212" s="42"/>
      <c r="BL212" s="42"/>
      <c r="BM212" s="42"/>
    </row>
    <row r="213">
      <c r="A213" s="41">
        <v>0.0</v>
      </c>
      <c r="B213" s="42">
        <v>1.67E9</v>
      </c>
      <c r="C213" s="42">
        <v>918886.0</v>
      </c>
      <c r="D213" s="40" t="s">
        <v>1138</v>
      </c>
      <c r="E213" s="41" t="str">
        <f>IFERROR(__xludf.DUMMYFUNCTION("split(split(D213,""Instance_"", FALSE),"".mat"",FALSE)"),"80_2")</f>
        <v>80_2</v>
      </c>
      <c r="F213" s="41">
        <v>80.0</v>
      </c>
      <c r="G213" s="41">
        <v>20.0</v>
      </c>
      <c r="H213" s="41">
        <v>40.0</v>
      </c>
      <c r="I213" s="41">
        <v>-2.42626</v>
      </c>
      <c r="J213" s="41">
        <v>20000.0</v>
      </c>
      <c r="K213" s="41">
        <v>10000.0</v>
      </c>
      <c r="L213" s="41">
        <v>3600.0</v>
      </c>
      <c r="M213" s="41">
        <v>1800.0</v>
      </c>
      <c r="N213" s="41">
        <v>30.0</v>
      </c>
      <c r="O213" s="40" t="s">
        <v>207</v>
      </c>
      <c r="P213" s="40" t="s">
        <v>208</v>
      </c>
      <c r="Q213" s="40" t="s">
        <v>209</v>
      </c>
      <c r="R213" s="40" t="s">
        <v>210</v>
      </c>
      <c r="S213" s="40" t="b">
        <v>0</v>
      </c>
      <c r="T213" s="40" t="s">
        <v>211</v>
      </c>
      <c r="U213" s="40" t="s">
        <v>212</v>
      </c>
      <c r="V213" s="41">
        <v>0.1</v>
      </c>
      <c r="W213" s="41">
        <v>0.9</v>
      </c>
      <c r="X213" s="41">
        <v>0.3</v>
      </c>
      <c r="Y213" s="41">
        <v>0.4</v>
      </c>
      <c r="Z213" s="40" t="b">
        <v>0</v>
      </c>
      <c r="AA213" s="40" t="b">
        <v>1</v>
      </c>
      <c r="AB213" s="40" t="b">
        <v>0</v>
      </c>
      <c r="AC213" s="40" t="b">
        <v>0</v>
      </c>
      <c r="AD213" s="41" t="s">
        <v>1157</v>
      </c>
      <c r="AE213" s="41" t="s">
        <v>1158</v>
      </c>
      <c r="AF213" s="41">
        <v>-2.426260132</v>
      </c>
      <c r="AG213" s="41">
        <v>77.19915</v>
      </c>
      <c r="AH213" s="42">
        <v>1.14E24</v>
      </c>
      <c r="AI213" s="42">
        <v>3.66E-16</v>
      </c>
      <c r="AJ213" s="47" t="s">
        <v>6621</v>
      </c>
      <c r="AK213" s="44" t="s">
        <v>397</v>
      </c>
      <c r="AL213" s="41">
        <v>14955.0</v>
      </c>
      <c r="AM213" s="40" t="s">
        <v>1382</v>
      </c>
      <c r="AN213" s="40" t="s">
        <v>1383</v>
      </c>
      <c r="AO213" s="40" t="s">
        <v>5643</v>
      </c>
      <c r="AP213" s="40" t="s">
        <v>6622</v>
      </c>
      <c r="AQ213" s="40" t="s">
        <v>6623</v>
      </c>
      <c r="AR213" s="47" t="s">
        <v>6624</v>
      </c>
      <c r="AS213" s="42">
        <v>1.11E79</v>
      </c>
      <c r="AT213" s="42"/>
      <c r="AU213" s="42"/>
      <c r="AV213" s="42"/>
      <c r="AW213" s="42"/>
      <c r="AX213" s="42"/>
      <c r="AY213" s="42"/>
      <c r="AZ213" s="42"/>
      <c r="BA213" s="42"/>
      <c r="BB213" s="42"/>
      <c r="BC213" s="42"/>
      <c r="BD213" s="42"/>
      <c r="BE213" s="42"/>
      <c r="BF213" s="42"/>
      <c r="BG213" s="42"/>
      <c r="BH213" s="42"/>
      <c r="BI213" s="42"/>
      <c r="BJ213" s="42"/>
      <c r="BK213" s="42"/>
      <c r="BL213" s="42"/>
      <c r="BM213" s="42"/>
    </row>
    <row r="214">
      <c r="A214" s="41">
        <v>0.0</v>
      </c>
      <c r="B214" s="42">
        <v>1.67E9</v>
      </c>
      <c r="C214" s="42">
        <v>336116.0</v>
      </c>
      <c r="D214" s="40" t="s">
        <v>1138</v>
      </c>
      <c r="E214" s="41" t="str">
        <f>IFERROR(__xludf.DUMMYFUNCTION("split(split(D214,""Instance_"", FALSE),"".mat"",FALSE)"),"80_2")</f>
        <v>80_2</v>
      </c>
      <c r="F214" s="41">
        <v>80.0</v>
      </c>
      <c r="G214" s="41">
        <v>20.0</v>
      </c>
      <c r="H214" s="41">
        <v>40.0</v>
      </c>
      <c r="I214" s="41">
        <v>-2.42626</v>
      </c>
      <c r="J214" s="41">
        <v>20000.0</v>
      </c>
      <c r="K214" s="41">
        <v>10000.0</v>
      </c>
      <c r="L214" s="41">
        <v>3600.0</v>
      </c>
      <c r="M214" s="41">
        <v>1800.0</v>
      </c>
      <c r="N214" s="41">
        <v>30.0</v>
      </c>
      <c r="O214" s="40" t="s">
        <v>207</v>
      </c>
      <c r="P214" s="40" t="s">
        <v>208</v>
      </c>
      <c r="Q214" s="40" t="s">
        <v>209</v>
      </c>
      <c r="R214" s="40" t="s">
        <v>210</v>
      </c>
      <c r="S214" s="40" t="b">
        <v>0</v>
      </c>
      <c r="T214" s="40" t="s">
        <v>211</v>
      </c>
      <c r="U214" s="40" t="s">
        <v>212</v>
      </c>
      <c r="V214" s="41">
        <v>0.1</v>
      </c>
      <c r="W214" s="41">
        <v>0.9</v>
      </c>
      <c r="X214" s="41">
        <v>0.3</v>
      </c>
      <c r="Y214" s="41">
        <v>0.4</v>
      </c>
      <c r="Z214" s="40" t="b">
        <v>0</v>
      </c>
      <c r="AA214" s="40" t="b">
        <v>1</v>
      </c>
      <c r="AB214" s="40" t="b">
        <v>0</v>
      </c>
      <c r="AC214" s="40" t="b">
        <v>0</v>
      </c>
      <c r="AD214" s="41" t="s">
        <v>1145</v>
      </c>
      <c r="AE214" s="41" t="s">
        <v>1146</v>
      </c>
      <c r="AF214" s="41">
        <v>-2.426260132</v>
      </c>
      <c r="AG214" s="41">
        <v>66.69822</v>
      </c>
      <c r="AH214" s="42">
        <v>1.14E24</v>
      </c>
      <c r="AI214" s="42">
        <v>5.49E-16</v>
      </c>
      <c r="AJ214" s="47" t="s">
        <v>6625</v>
      </c>
      <c r="AK214" s="44" t="s">
        <v>397</v>
      </c>
      <c r="AL214" s="41">
        <v>13198.0</v>
      </c>
      <c r="AM214" s="40" t="s">
        <v>1382</v>
      </c>
      <c r="AN214" s="40" t="s">
        <v>1383</v>
      </c>
      <c r="AO214" s="40" t="s">
        <v>5643</v>
      </c>
      <c r="AP214" s="40" t="s">
        <v>6626</v>
      </c>
      <c r="AQ214" s="40" t="s">
        <v>6627</v>
      </c>
      <c r="AR214" s="47" t="s">
        <v>6628</v>
      </c>
      <c r="AS214" s="42">
        <v>1.11E79</v>
      </c>
      <c r="AT214" s="42"/>
      <c r="AU214" s="42"/>
      <c r="AV214" s="42"/>
      <c r="AW214" s="42"/>
      <c r="AX214" s="42"/>
      <c r="AY214" s="42"/>
      <c r="AZ214" s="42"/>
      <c r="BA214" s="42"/>
      <c r="BB214" s="42"/>
      <c r="BC214" s="42"/>
      <c r="BD214" s="42"/>
      <c r="BE214" s="42"/>
      <c r="BF214" s="42"/>
      <c r="BG214" s="42"/>
      <c r="BH214" s="42"/>
      <c r="BI214" s="42"/>
      <c r="BJ214" s="42"/>
      <c r="BK214" s="42"/>
      <c r="BL214" s="42"/>
      <c r="BM214" s="42"/>
    </row>
    <row r="215">
      <c r="A215" s="41">
        <v>0.0</v>
      </c>
      <c r="B215" s="42">
        <v>1.67E9</v>
      </c>
      <c r="C215" s="42">
        <v>167844.0</v>
      </c>
      <c r="D215" s="40" t="s">
        <v>1180</v>
      </c>
      <c r="E215" s="41" t="str">
        <f>IFERROR(__xludf.DUMMYFUNCTION("split(split(D215,""Instance_"", FALSE),"".mat"",FALSE)"),"100_1")</f>
        <v>100_1</v>
      </c>
      <c r="F215" s="41">
        <v>100.0</v>
      </c>
      <c r="G215" s="41">
        <v>25.0</v>
      </c>
      <c r="H215" s="41">
        <v>50.0</v>
      </c>
      <c r="I215" s="41">
        <v>-2.42617</v>
      </c>
      <c r="J215" s="41">
        <v>20000.0</v>
      </c>
      <c r="K215" s="41">
        <v>10000.0</v>
      </c>
      <c r="L215" s="41">
        <v>3600.0</v>
      </c>
      <c r="M215" s="41">
        <v>1800.0</v>
      </c>
      <c r="N215" s="41">
        <v>30.0</v>
      </c>
      <c r="O215" s="40" t="s">
        <v>207</v>
      </c>
      <c r="P215" s="40" t="s">
        <v>208</v>
      </c>
      <c r="Q215" s="40" t="s">
        <v>209</v>
      </c>
      <c r="R215" s="40" t="s">
        <v>210</v>
      </c>
      <c r="S215" s="40" t="b">
        <v>0</v>
      </c>
      <c r="T215" s="40" t="s">
        <v>211</v>
      </c>
      <c r="U215" s="40" t="s">
        <v>212</v>
      </c>
      <c r="V215" s="41">
        <v>0.1</v>
      </c>
      <c r="W215" s="41">
        <v>0.9</v>
      </c>
      <c r="X215" s="41">
        <v>0.3</v>
      </c>
      <c r="Y215" s="41">
        <v>0.4</v>
      </c>
      <c r="Z215" s="40" t="b">
        <v>0</v>
      </c>
      <c r="AA215" s="40" t="b">
        <v>1</v>
      </c>
      <c r="AB215" s="40" t="b">
        <v>0</v>
      </c>
      <c r="AC215" s="40" t="b">
        <v>0</v>
      </c>
      <c r="AD215" s="41" t="s">
        <v>1193</v>
      </c>
      <c r="AE215" s="41" t="s">
        <v>1194</v>
      </c>
      <c r="AF215" s="41">
        <v>-2.424183604</v>
      </c>
      <c r="AG215" s="41">
        <v>129.0719</v>
      </c>
      <c r="AH215" s="42">
        <v>7.59E29</v>
      </c>
      <c r="AI215" s="41">
        <v>8.2E-4</v>
      </c>
      <c r="AJ215" s="47" t="s">
        <v>6629</v>
      </c>
      <c r="AK215" s="45">
        <v>7.59439908248617E269</v>
      </c>
      <c r="AL215" s="41">
        <v>20000.0</v>
      </c>
      <c r="AM215" s="40" t="s">
        <v>216</v>
      </c>
      <c r="AN215" s="40" t="s">
        <v>1383</v>
      </c>
      <c r="AO215" s="40" t="s">
        <v>5643</v>
      </c>
      <c r="AP215" s="40" t="s">
        <v>6630</v>
      </c>
      <c r="AQ215" s="40" t="s">
        <v>6631</v>
      </c>
      <c r="AR215" s="47" t="s">
        <v>6632</v>
      </c>
      <c r="AS215" s="42">
        <v>1.0E99</v>
      </c>
      <c r="AT215" s="42"/>
      <c r="AU215" s="42"/>
      <c r="AV215" s="42"/>
      <c r="AW215" s="42"/>
      <c r="AX215" s="42"/>
      <c r="AY215" s="42"/>
      <c r="AZ215" s="42"/>
      <c r="BA215" s="42"/>
      <c r="BB215" s="42"/>
      <c r="BC215" s="42"/>
      <c r="BD215" s="42"/>
      <c r="BE215" s="42"/>
      <c r="BF215" s="42"/>
      <c r="BG215" s="42"/>
      <c r="BH215" s="42"/>
      <c r="BI215" s="42"/>
      <c r="BJ215" s="42"/>
      <c r="BK215" s="42"/>
      <c r="BL215" s="42"/>
      <c r="BM215" s="42"/>
    </row>
    <row r="216">
      <c r="A216" s="41">
        <v>0.0</v>
      </c>
      <c r="B216" s="42">
        <v>1.67E9</v>
      </c>
      <c r="C216" s="42">
        <v>528050.0</v>
      </c>
      <c r="D216" s="40" t="s">
        <v>1075</v>
      </c>
      <c r="E216" s="41" t="str">
        <f>IFERROR(__xludf.DUMMYFUNCTION("split(split(D216,""Instance_"", FALSE),"".mat"",FALSE)"),"60_2")</f>
        <v>60_2</v>
      </c>
      <c r="F216" s="41">
        <v>60.0</v>
      </c>
      <c r="G216" s="41">
        <v>15.0</v>
      </c>
      <c r="H216" s="41">
        <v>30.0</v>
      </c>
      <c r="I216" s="41">
        <v>-2.33482</v>
      </c>
      <c r="J216" s="41">
        <v>20000.0</v>
      </c>
      <c r="K216" s="41">
        <v>10000.0</v>
      </c>
      <c r="L216" s="41">
        <v>3600.0</v>
      </c>
      <c r="M216" s="41">
        <v>1800.0</v>
      </c>
      <c r="N216" s="41">
        <v>30.0</v>
      </c>
      <c r="O216" s="40" t="s">
        <v>207</v>
      </c>
      <c r="P216" s="40" t="s">
        <v>208</v>
      </c>
      <c r="Q216" s="40" t="s">
        <v>209</v>
      </c>
      <c r="R216" s="40" t="s">
        <v>210</v>
      </c>
      <c r="S216" s="40" t="b">
        <v>0</v>
      </c>
      <c r="T216" s="40" t="s">
        <v>211</v>
      </c>
      <c r="U216" s="40" t="s">
        <v>212</v>
      </c>
      <c r="V216" s="41">
        <v>0.1</v>
      </c>
      <c r="W216" s="41">
        <v>0.9</v>
      </c>
      <c r="X216" s="41">
        <v>0.3</v>
      </c>
      <c r="Y216" s="41">
        <v>0.4</v>
      </c>
      <c r="Z216" s="40" t="b">
        <v>0</v>
      </c>
      <c r="AA216" s="40" t="b">
        <v>1</v>
      </c>
      <c r="AB216" s="40" t="b">
        <v>0</v>
      </c>
      <c r="AC216" s="40" t="b">
        <v>0</v>
      </c>
      <c r="AD216" s="41" t="s">
        <v>1086</v>
      </c>
      <c r="AE216" s="41" t="s">
        <v>1087</v>
      </c>
      <c r="AF216" s="41">
        <v>-2.332126878</v>
      </c>
      <c r="AG216" s="41">
        <v>56.41456</v>
      </c>
      <c r="AH216" s="42">
        <v>4.72E17</v>
      </c>
      <c r="AI216" s="41">
        <v>0.001156</v>
      </c>
      <c r="AJ216" s="47" t="s">
        <v>6633</v>
      </c>
      <c r="AK216" s="44" t="s">
        <v>397</v>
      </c>
      <c r="AL216" s="41">
        <v>13399.0</v>
      </c>
      <c r="AM216" s="40" t="s">
        <v>1382</v>
      </c>
      <c r="AN216" s="40" t="s">
        <v>1383</v>
      </c>
      <c r="AO216" s="40" t="s">
        <v>5643</v>
      </c>
      <c r="AP216" s="40" t="s">
        <v>6634</v>
      </c>
      <c r="AQ216" s="40" t="s">
        <v>6635</v>
      </c>
      <c r="AR216" s="47" t="s">
        <v>6636</v>
      </c>
      <c r="AS216" s="42">
        <v>1.1E58</v>
      </c>
      <c r="AT216" s="42"/>
      <c r="AU216" s="42"/>
      <c r="AV216" s="42"/>
      <c r="AW216" s="42"/>
      <c r="AX216" s="42"/>
      <c r="AY216" s="42"/>
      <c r="AZ216" s="42"/>
      <c r="BA216" s="42"/>
      <c r="BB216" s="42"/>
      <c r="BC216" s="42"/>
      <c r="BD216" s="42"/>
      <c r="BE216" s="42"/>
      <c r="BF216" s="42"/>
      <c r="BG216" s="42"/>
      <c r="BH216" s="42"/>
      <c r="BI216" s="42"/>
      <c r="BJ216" s="42"/>
      <c r="BK216" s="42"/>
      <c r="BL216" s="42"/>
      <c r="BM216" s="42"/>
    </row>
    <row r="217">
      <c r="A217" s="41">
        <v>0.0</v>
      </c>
      <c r="B217" s="42">
        <v>1.67E9</v>
      </c>
      <c r="C217" s="42">
        <v>186896.0</v>
      </c>
      <c r="D217" s="40" t="s">
        <v>786</v>
      </c>
      <c r="E217" s="41" t="str">
        <f>IFERROR(__xludf.DUMMYFUNCTION("split(split(D217,""Instance_"", FALSE),"".mat"",FALSE)"),"180_3")</f>
        <v>180_3</v>
      </c>
      <c r="F217" s="41">
        <v>180.0</v>
      </c>
      <c r="G217" s="41">
        <v>45.0</v>
      </c>
      <c r="H217" s="41">
        <v>90.0</v>
      </c>
      <c r="I217" s="41">
        <v>-1.6699</v>
      </c>
      <c r="J217" s="41">
        <v>20000.0</v>
      </c>
      <c r="K217" s="41">
        <v>10000.0</v>
      </c>
      <c r="L217" s="41">
        <v>3600.0</v>
      </c>
      <c r="M217" s="41">
        <v>1800.0</v>
      </c>
      <c r="N217" s="41">
        <v>30.0</v>
      </c>
      <c r="O217" s="40" t="s">
        <v>207</v>
      </c>
      <c r="P217" s="40" t="s">
        <v>208</v>
      </c>
      <c r="Q217" s="40" t="s">
        <v>209</v>
      </c>
      <c r="R217" s="40" t="s">
        <v>210</v>
      </c>
      <c r="S217" s="40" t="b">
        <v>0</v>
      </c>
      <c r="T217" s="40" t="s">
        <v>211</v>
      </c>
      <c r="U217" s="40" t="s">
        <v>212</v>
      </c>
      <c r="V217" s="41">
        <v>0.1</v>
      </c>
      <c r="W217" s="41">
        <v>0.9</v>
      </c>
      <c r="X217" s="41">
        <v>0.3</v>
      </c>
      <c r="Y217" s="41">
        <v>0.4</v>
      </c>
      <c r="Z217" s="40" t="b">
        <v>0</v>
      </c>
      <c r="AA217" s="40" t="b">
        <v>1</v>
      </c>
      <c r="AB217" s="40" t="b">
        <v>0</v>
      </c>
      <c r="AC217" s="40" t="b">
        <v>0</v>
      </c>
      <c r="AD217" s="41" t="s">
        <v>797</v>
      </c>
      <c r="AE217" s="41" t="s">
        <v>798</v>
      </c>
      <c r="AF217" s="41">
        <v>-1.666129968</v>
      </c>
      <c r="AG217" s="41">
        <v>319.4757</v>
      </c>
      <c r="AH217" s="42">
        <v>1.24E54</v>
      </c>
      <c r="AI217" s="41">
        <v>0.00226</v>
      </c>
      <c r="AJ217" s="47" t="s">
        <v>6637</v>
      </c>
      <c r="AK217" s="40" t="s">
        <v>6638</v>
      </c>
      <c r="AL217" s="41">
        <v>20000.0</v>
      </c>
      <c r="AM217" s="40" t="s">
        <v>216</v>
      </c>
      <c r="AN217" s="40" t="s">
        <v>1383</v>
      </c>
      <c r="AO217" s="40" t="s">
        <v>5627</v>
      </c>
      <c r="AP217" s="40" t="s">
        <v>6639</v>
      </c>
      <c r="AQ217" s="40" t="s">
        <v>6640</v>
      </c>
      <c r="AR217" s="47" t="s">
        <v>6641</v>
      </c>
      <c r="AS217" s="42">
        <v>1.1E179</v>
      </c>
      <c r="AT217" s="42"/>
      <c r="AU217" s="42"/>
      <c r="AV217" s="42"/>
      <c r="AW217" s="42"/>
      <c r="AX217" s="42"/>
      <c r="AY217" s="42"/>
      <c r="AZ217" s="42"/>
      <c r="BA217" s="42"/>
      <c r="BB217" s="42"/>
      <c r="BC217" s="42"/>
      <c r="BD217" s="42"/>
      <c r="BE217" s="42"/>
      <c r="BF217" s="42"/>
      <c r="BG217" s="42"/>
      <c r="BH217" s="42"/>
      <c r="BI217" s="42"/>
      <c r="BJ217" s="42"/>
      <c r="BK217" s="42"/>
      <c r="BL217" s="42"/>
      <c r="BM217" s="42"/>
    </row>
    <row r="218">
      <c r="A218" s="41">
        <v>0.0</v>
      </c>
      <c r="B218" s="42">
        <v>1.67E9</v>
      </c>
      <c r="C218" s="42">
        <v>887831.0</v>
      </c>
      <c r="D218" s="40" t="s">
        <v>1159</v>
      </c>
      <c r="E218" s="41" t="str">
        <f>IFERROR(__xludf.DUMMYFUNCTION("split(split(D218,""Instance_"", FALSE),"".mat"",FALSE)"),"80_3")</f>
        <v>80_3</v>
      </c>
      <c r="F218" s="41">
        <v>80.0</v>
      </c>
      <c r="G218" s="41">
        <v>20.0</v>
      </c>
      <c r="H218" s="41">
        <v>40.0</v>
      </c>
      <c r="I218" s="41">
        <v>-2.48738</v>
      </c>
      <c r="J218" s="41">
        <v>20000.0</v>
      </c>
      <c r="K218" s="41">
        <v>10000.0</v>
      </c>
      <c r="L218" s="41">
        <v>3600.0</v>
      </c>
      <c r="M218" s="41">
        <v>1800.0</v>
      </c>
      <c r="N218" s="41">
        <v>30.0</v>
      </c>
      <c r="O218" s="40" t="s">
        <v>207</v>
      </c>
      <c r="P218" s="40" t="s">
        <v>208</v>
      </c>
      <c r="Q218" s="40" t="s">
        <v>209</v>
      </c>
      <c r="R218" s="40" t="s">
        <v>210</v>
      </c>
      <c r="S218" s="40" t="b">
        <v>0</v>
      </c>
      <c r="T218" s="40" t="s">
        <v>211</v>
      </c>
      <c r="U218" s="40" t="s">
        <v>212</v>
      </c>
      <c r="V218" s="41">
        <v>0.1</v>
      </c>
      <c r="W218" s="41">
        <v>0.9</v>
      </c>
      <c r="X218" s="41">
        <v>0.3</v>
      </c>
      <c r="Y218" s="41">
        <v>0.4</v>
      </c>
      <c r="Z218" s="40" t="b">
        <v>0</v>
      </c>
      <c r="AA218" s="40" t="b">
        <v>1</v>
      </c>
      <c r="AB218" s="40" t="b">
        <v>0</v>
      </c>
      <c r="AC218" s="40" t="b">
        <v>0</v>
      </c>
      <c r="AD218" s="41" t="s">
        <v>1160</v>
      </c>
      <c r="AE218" s="41" t="s">
        <v>1161</v>
      </c>
      <c r="AF218" s="41">
        <v>-2.481110029</v>
      </c>
      <c r="AG218" s="41">
        <v>72.58222</v>
      </c>
      <c r="AH218" s="42">
        <v>7.19E23</v>
      </c>
      <c r="AI218" s="41">
        <v>0.002519</v>
      </c>
      <c r="AJ218" s="47" t="s">
        <v>6642</v>
      </c>
      <c r="AK218" s="44" t="s">
        <v>397</v>
      </c>
      <c r="AL218" s="41">
        <v>13652.0</v>
      </c>
      <c r="AM218" s="40" t="s">
        <v>1382</v>
      </c>
      <c r="AN218" s="40" t="s">
        <v>1383</v>
      </c>
      <c r="AO218" s="40" t="s">
        <v>5643</v>
      </c>
      <c r="AP218" s="40" t="s">
        <v>6643</v>
      </c>
      <c r="AQ218" s="40" t="s">
        <v>6644</v>
      </c>
      <c r="AR218" s="47" t="s">
        <v>6645</v>
      </c>
      <c r="AS218" s="42">
        <v>1.0E79</v>
      </c>
      <c r="AT218" s="42"/>
      <c r="AU218" s="42"/>
      <c r="AV218" s="42"/>
      <c r="AW218" s="42"/>
      <c r="AX218" s="42"/>
      <c r="AY218" s="42"/>
      <c r="AZ218" s="42"/>
      <c r="BA218" s="42"/>
      <c r="BB218" s="42"/>
      <c r="BC218" s="42"/>
      <c r="BD218" s="42"/>
      <c r="BE218" s="42"/>
      <c r="BF218" s="42"/>
      <c r="BG218" s="42"/>
      <c r="BH218" s="42"/>
      <c r="BI218" s="42"/>
      <c r="BJ218" s="42"/>
      <c r="BK218" s="42"/>
      <c r="BL218" s="42"/>
      <c r="BM218" s="42"/>
    </row>
    <row r="219">
      <c r="A219" s="41">
        <v>0.0</v>
      </c>
      <c r="B219" s="42">
        <v>1.67E9</v>
      </c>
      <c r="C219" s="42">
        <v>252415.0</v>
      </c>
      <c r="D219" s="40" t="s">
        <v>786</v>
      </c>
      <c r="E219" s="41" t="str">
        <f>IFERROR(__xludf.DUMMYFUNCTION("split(split(D219,""Instance_"", FALSE),"".mat"",FALSE)"),"180_3")</f>
        <v>180_3</v>
      </c>
      <c r="F219" s="41">
        <v>180.0</v>
      </c>
      <c r="G219" s="41">
        <v>45.0</v>
      </c>
      <c r="H219" s="41">
        <v>90.0</v>
      </c>
      <c r="I219" s="41">
        <v>-1.6699</v>
      </c>
      <c r="J219" s="41">
        <v>20000.0</v>
      </c>
      <c r="K219" s="41">
        <v>10000.0</v>
      </c>
      <c r="L219" s="41">
        <v>3600.0</v>
      </c>
      <c r="M219" s="41">
        <v>1800.0</v>
      </c>
      <c r="N219" s="41">
        <v>30.0</v>
      </c>
      <c r="O219" s="40" t="s">
        <v>207</v>
      </c>
      <c r="P219" s="40" t="s">
        <v>208</v>
      </c>
      <c r="Q219" s="40" t="s">
        <v>209</v>
      </c>
      <c r="R219" s="40" t="s">
        <v>210</v>
      </c>
      <c r="S219" s="40" t="b">
        <v>0</v>
      </c>
      <c r="T219" s="40" t="s">
        <v>211</v>
      </c>
      <c r="U219" s="40" t="s">
        <v>212</v>
      </c>
      <c r="V219" s="41">
        <v>0.1</v>
      </c>
      <c r="W219" s="41">
        <v>0.9</v>
      </c>
      <c r="X219" s="41">
        <v>0.3</v>
      </c>
      <c r="Y219" s="41">
        <v>0.4</v>
      </c>
      <c r="Z219" s="40" t="b">
        <v>0</v>
      </c>
      <c r="AA219" s="40" t="b">
        <v>1</v>
      </c>
      <c r="AB219" s="40" t="b">
        <v>0</v>
      </c>
      <c r="AC219" s="40" t="b">
        <v>0</v>
      </c>
      <c r="AD219" s="41" t="s">
        <v>801</v>
      </c>
      <c r="AE219" s="41" t="s">
        <v>802</v>
      </c>
      <c r="AF219" s="41">
        <v>-1.665342127</v>
      </c>
      <c r="AG219" s="41">
        <v>320.1929</v>
      </c>
      <c r="AH219" s="42">
        <v>1.43E54</v>
      </c>
      <c r="AI219" s="41">
        <v>0.002732</v>
      </c>
      <c r="AJ219" s="47" t="s">
        <v>6646</v>
      </c>
      <c r="AK219" s="40" t="s">
        <v>6647</v>
      </c>
      <c r="AL219" s="41">
        <v>20000.0</v>
      </c>
      <c r="AM219" s="40" t="s">
        <v>216</v>
      </c>
      <c r="AN219" s="40" t="s">
        <v>1383</v>
      </c>
      <c r="AO219" s="40" t="s">
        <v>5627</v>
      </c>
      <c r="AP219" s="40" t="s">
        <v>6648</v>
      </c>
      <c r="AQ219" s="40" t="s">
        <v>6649</v>
      </c>
      <c r="AR219" s="47" t="s">
        <v>6650</v>
      </c>
      <c r="AS219" s="42">
        <v>1.1E179</v>
      </c>
      <c r="AT219" s="42"/>
      <c r="AU219" s="42"/>
      <c r="AV219" s="42"/>
      <c r="AW219" s="42"/>
      <c r="AX219" s="42"/>
      <c r="AY219" s="42"/>
      <c r="AZ219" s="42"/>
      <c r="BA219" s="42"/>
      <c r="BB219" s="42"/>
      <c r="BC219" s="42"/>
      <c r="BD219" s="42"/>
      <c r="BE219" s="42"/>
      <c r="BF219" s="42"/>
      <c r="BG219" s="42"/>
      <c r="BH219" s="42"/>
      <c r="BI219" s="42"/>
      <c r="BJ219" s="42"/>
      <c r="BK219" s="42"/>
      <c r="BL219" s="42"/>
      <c r="BM219" s="42"/>
    </row>
    <row r="220">
      <c r="A220" s="41">
        <v>0.0</v>
      </c>
      <c r="B220" s="42">
        <v>1.67E9</v>
      </c>
      <c r="C220" s="42">
        <v>67765.0</v>
      </c>
      <c r="D220" s="40" t="s">
        <v>1055</v>
      </c>
      <c r="E220" s="41" t="str">
        <f>IFERROR(__xludf.DUMMYFUNCTION("split(split(D220,""Instance_"", FALSE),"".mat"",FALSE)"),"60_1")</f>
        <v>60_1</v>
      </c>
      <c r="F220" s="41">
        <v>60.0</v>
      </c>
      <c r="G220" s="41">
        <v>15.0</v>
      </c>
      <c r="H220" s="41">
        <v>30.0</v>
      </c>
      <c r="I220" s="41">
        <v>-1.78118</v>
      </c>
      <c r="J220" s="41">
        <v>20000.0</v>
      </c>
      <c r="K220" s="41">
        <v>10000.0</v>
      </c>
      <c r="L220" s="41">
        <v>3600.0</v>
      </c>
      <c r="M220" s="41">
        <v>1800.0</v>
      </c>
      <c r="N220" s="41">
        <v>30.0</v>
      </c>
      <c r="O220" s="40" t="s">
        <v>207</v>
      </c>
      <c r="P220" s="40" t="s">
        <v>208</v>
      </c>
      <c r="Q220" s="40" t="s">
        <v>209</v>
      </c>
      <c r="R220" s="40" t="s">
        <v>210</v>
      </c>
      <c r="S220" s="40" t="b">
        <v>0</v>
      </c>
      <c r="T220" s="40" t="s">
        <v>211</v>
      </c>
      <c r="U220" s="40" t="s">
        <v>212</v>
      </c>
      <c r="V220" s="41">
        <v>0.1</v>
      </c>
      <c r="W220" s="41">
        <v>0.9</v>
      </c>
      <c r="X220" s="41">
        <v>0.3</v>
      </c>
      <c r="Y220" s="41">
        <v>0.4</v>
      </c>
      <c r="Z220" s="40" t="b">
        <v>0</v>
      </c>
      <c r="AA220" s="40" t="b">
        <v>1</v>
      </c>
      <c r="AB220" s="40" t="b">
        <v>0</v>
      </c>
      <c r="AC220" s="40" t="b">
        <v>0</v>
      </c>
      <c r="AD220" s="41" t="s">
        <v>1058</v>
      </c>
      <c r="AE220" s="41" t="s">
        <v>1059</v>
      </c>
      <c r="AF220" s="41">
        <v>-1.775754691</v>
      </c>
      <c r="AG220" s="41">
        <v>59.32535</v>
      </c>
      <c r="AH220" s="42">
        <v>6.07E17</v>
      </c>
      <c r="AI220" s="41">
        <v>0.003048</v>
      </c>
      <c r="AJ220" s="47" t="s">
        <v>6651</v>
      </c>
      <c r="AK220" s="44" t="s">
        <v>397</v>
      </c>
      <c r="AL220" s="41">
        <v>14273.0</v>
      </c>
      <c r="AM220" s="45" t="s">
        <v>1382</v>
      </c>
      <c r="AN220" s="40" t="s">
        <v>1383</v>
      </c>
      <c r="AO220" s="40" t="s">
        <v>5643</v>
      </c>
      <c r="AP220" s="40" t="s">
        <v>6652</v>
      </c>
      <c r="AQ220" s="40" t="s">
        <v>6653</v>
      </c>
      <c r="AR220" s="47" t="s">
        <v>6654</v>
      </c>
      <c r="AS220" s="42">
        <v>1.0E59</v>
      </c>
      <c r="AT220" s="42"/>
      <c r="AU220" s="42"/>
      <c r="AV220" s="42"/>
      <c r="AW220" s="42"/>
      <c r="AX220" s="42"/>
      <c r="AY220" s="42"/>
      <c r="AZ220" s="42"/>
      <c r="BA220" s="42"/>
      <c r="BB220" s="42"/>
      <c r="BC220" s="42"/>
      <c r="BD220" s="42"/>
      <c r="BE220" s="42"/>
      <c r="BF220" s="42"/>
      <c r="BG220" s="42"/>
      <c r="BH220" s="42"/>
      <c r="BI220" s="42"/>
      <c r="BJ220" s="42"/>
      <c r="BK220" s="42"/>
      <c r="BL220" s="42"/>
      <c r="BM220" s="42"/>
    </row>
    <row r="221">
      <c r="A221" s="41">
        <v>0.0</v>
      </c>
      <c r="B221" s="42">
        <v>1.67E9</v>
      </c>
      <c r="C221" s="42">
        <v>984230.0</v>
      </c>
      <c r="D221" s="40" t="s">
        <v>743</v>
      </c>
      <c r="E221" s="41" t="str">
        <f>IFERROR(__xludf.DUMMYFUNCTION("split(split(D221,""Instance_"", FALSE),"".mat"",FALSE)"),"180_1")</f>
        <v>180_1</v>
      </c>
      <c r="F221" s="41">
        <v>180.0</v>
      </c>
      <c r="G221" s="41">
        <v>45.0</v>
      </c>
      <c r="H221" s="41">
        <v>90.0</v>
      </c>
      <c r="I221" s="41">
        <v>-2.05712</v>
      </c>
      <c r="J221" s="41">
        <v>20000.0</v>
      </c>
      <c r="K221" s="41">
        <v>10000.0</v>
      </c>
      <c r="L221" s="41">
        <v>3600.0</v>
      </c>
      <c r="M221" s="41">
        <v>1800.0</v>
      </c>
      <c r="N221" s="41">
        <v>30.0</v>
      </c>
      <c r="O221" s="40" t="s">
        <v>207</v>
      </c>
      <c r="P221" s="40" t="s">
        <v>208</v>
      </c>
      <c r="Q221" s="40" t="s">
        <v>209</v>
      </c>
      <c r="R221" s="40" t="s">
        <v>210</v>
      </c>
      <c r="S221" s="40" t="b">
        <v>0</v>
      </c>
      <c r="T221" s="40" t="s">
        <v>211</v>
      </c>
      <c r="U221" s="40" t="s">
        <v>212</v>
      </c>
      <c r="V221" s="41">
        <v>0.1</v>
      </c>
      <c r="W221" s="41">
        <v>0.9</v>
      </c>
      <c r="X221" s="41">
        <v>0.3</v>
      </c>
      <c r="Y221" s="41">
        <v>0.4</v>
      </c>
      <c r="Z221" s="40" t="b">
        <v>0</v>
      </c>
      <c r="AA221" s="40" t="b">
        <v>1</v>
      </c>
      <c r="AB221" s="40" t="b">
        <v>0</v>
      </c>
      <c r="AC221" s="40" t="b">
        <v>0</v>
      </c>
      <c r="AD221" s="41" t="s">
        <v>749</v>
      </c>
      <c r="AE221" s="41" t="s">
        <v>750</v>
      </c>
      <c r="AF221" s="41">
        <v>-2.050293126</v>
      </c>
      <c r="AG221" s="41">
        <v>319.8317</v>
      </c>
      <c r="AH221" s="42">
        <v>3.06E53</v>
      </c>
      <c r="AI221" s="41">
        <v>0.003317</v>
      </c>
      <c r="AJ221" s="47" t="s">
        <v>6655</v>
      </c>
      <c r="AK221" s="40" t="s">
        <v>6656</v>
      </c>
      <c r="AL221" s="41">
        <v>20000.0</v>
      </c>
      <c r="AM221" s="40" t="s">
        <v>216</v>
      </c>
      <c r="AN221" s="40" t="s">
        <v>1383</v>
      </c>
      <c r="AO221" s="40" t="s">
        <v>5627</v>
      </c>
      <c r="AP221" s="40" t="s">
        <v>6657</v>
      </c>
      <c r="AQ221" s="40" t="s">
        <v>6658</v>
      </c>
      <c r="AR221" s="47" t="s">
        <v>6659</v>
      </c>
      <c r="AS221" s="42">
        <v>1.1E177</v>
      </c>
      <c r="AT221" s="42"/>
      <c r="AU221" s="42"/>
      <c r="AV221" s="42"/>
      <c r="AW221" s="42"/>
      <c r="AX221" s="42"/>
      <c r="AY221" s="42"/>
      <c r="AZ221" s="42"/>
      <c r="BA221" s="42"/>
      <c r="BB221" s="42"/>
      <c r="BC221" s="42"/>
      <c r="BD221" s="42"/>
      <c r="BE221" s="42"/>
      <c r="BF221" s="42"/>
      <c r="BG221" s="42"/>
      <c r="BH221" s="42"/>
      <c r="BI221" s="42"/>
      <c r="BJ221" s="42"/>
      <c r="BK221" s="42"/>
      <c r="BL221" s="42"/>
      <c r="BM221" s="42"/>
    </row>
    <row r="222">
      <c r="A222" s="41">
        <v>0.0</v>
      </c>
      <c r="B222" s="42">
        <v>1.67E9</v>
      </c>
      <c r="C222" s="42">
        <v>223015.0</v>
      </c>
      <c r="D222" s="40" t="s">
        <v>1117</v>
      </c>
      <c r="E222" s="41" t="str">
        <f>IFERROR(__xludf.DUMMYFUNCTION("split(split(D222,""Instance_"", FALSE),"".mat"",FALSE)"),"80_1")</f>
        <v>80_1</v>
      </c>
      <c r="F222" s="41">
        <v>80.0</v>
      </c>
      <c r="G222" s="41">
        <v>20.0</v>
      </c>
      <c r="H222" s="41">
        <v>40.0</v>
      </c>
      <c r="I222" s="41">
        <v>-2.77772</v>
      </c>
      <c r="J222" s="41">
        <v>20000.0</v>
      </c>
      <c r="K222" s="41">
        <v>10000.0</v>
      </c>
      <c r="L222" s="41">
        <v>3600.0</v>
      </c>
      <c r="M222" s="41">
        <v>1800.0</v>
      </c>
      <c r="N222" s="41">
        <v>30.0</v>
      </c>
      <c r="O222" s="40" t="s">
        <v>207</v>
      </c>
      <c r="P222" s="40" t="s">
        <v>208</v>
      </c>
      <c r="Q222" s="40" t="s">
        <v>209</v>
      </c>
      <c r="R222" s="40" t="s">
        <v>210</v>
      </c>
      <c r="S222" s="40" t="b">
        <v>0</v>
      </c>
      <c r="T222" s="40" t="s">
        <v>211</v>
      </c>
      <c r="U222" s="40" t="s">
        <v>212</v>
      </c>
      <c r="V222" s="41">
        <v>0.1</v>
      </c>
      <c r="W222" s="41">
        <v>0.9</v>
      </c>
      <c r="X222" s="41">
        <v>0.3</v>
      </c>
      <c r="Y222" s="41">
        <v>0.4</v>
      </c>
      <c r="Z222" s="40" t="b">
        <v>0</v>
      </c>
      <c r="AA222" s="40" t="b">
        <v>1</v>
      </c>
      <c r="AB222" s="40" t="b">
        <v>0</v>
      </c>
      <c r="AC222" s="40" t="b">
        <v>0</v>
      </c>
      <c r="AD222" s="41" t="s">
        <v>1122</v>
      </c>
      <c r="AE222" s="41" t="s">
        <v>1123</v>
      </c>
      <c r="AF222" s="41">
        <v>-2.768186745</v>
      </c>
      <c r="AG222" s="41">
        <v>70.23237</v>
      </c>
      <c r="AH222" s="42">
        <v>5.5E23</v>
      </c>
      <c r="AI222" s="41">
        <v>0.003431</v>
      </c>
      <c r="AJ222" s="47" t="s">
        <v>6660</v>
      </c>
      <c r="AK222" s="44" t="s">
        <v>397</v>
      </c>
      <c r="AL222" s="41">
        <v>13538.0</v>
      </c>
      <c r="AM222" s="40" t="s">
        <v>1382</v>
      </c>
      <c r="AN222" s="40" t="s">
        <v>1383</v>
      </c>
      <c r="AO222" s="40" t="s">
        <v>5643</v>
      </c>
      <c r="AP222" s="40" t="s">
        <v>6661</v>
      </c>
      <c r="AQ222" s="40" t="s">
        <v>6662</v>
      </c>
      <c r="AR222" s="47" t="s">
        <v>6663</v>
      </c>
      <c r="AS222" s="42">
        <v>1.11E78</v>
      </c>
      <c r="AT222" s="42"/>
      <c r="AU222" s="42"/>
      <c r="AV222" s="42"/>
      <c r="AW222" s="42"/>
      <c r="AX222" s="42"/>
      <c r="AY222" s="42"/>
      <c r="AZ222" s="42"/>
      <c r="BA222" s="42"/>
      <c r="BB222" s="42"/>
      <c r="BC222" s="42"/>
      <c r="BD222" s="42"/>
      <c r="BE222" s="42"/>
      <c r="BF222" s="42"/>
      <c r="BG222" s="42"/>
      <c r="BH222" s="42"/>
      <c r="BI222" s="42"/>
      <c r="BJ222" s="42"/>
      <c r="BK222" s="42"/>
      <c r="BL222" s="42"/>
      <c r="BM222" s="42"/>
    </row>
    <row r="223">
      <c r="A223" s="41">
        <v>0.0</v>
      </c>
      <c r="B223" s="42">
        <v>1.67E9</v>
      </c>
      <c r="C223" s="42">
        <v>598482.0</v>
      </c>
      <c r="D223" s="40" t="s">
        <v>1117</v>
      </c>
      <c r="E223" s="41" t="str">
        <f>IFERROR(__xludf.DUMMYFUNCTION("split(split(D223,""Instance_"", FALSE),"".mat"",FALSE)"),"80_1")</f>
        <v>80_1</v>
      </c>
      <c r="F223" s="41">
        <v>80.0</v>
      </c>
      <c r="G223" s="41">
        <v>20.0</v>
      </c>
      <c r="H223" s="41">
        <v>40.0</v>
      </c>
      <c r="I223" s="41">
        <v>-2.77772</v>
      </c>
      <c r="J223" s="41">
        <v>20000.0</v>
      </c>
      <c r="K223" s="41">
        <v>10000.0</v>
      </c>
      <c r="L223" s="41">
        <v>3600.0</v>
      </c>
      <c r="M223" s="41">
        <v>1800.0</v>
      </c>
      <c r="N223" s="41">
        <v>30.0</v>
      </c>
      <c r="O223" s="40" t="s">
        <v>207</v>
      </c>
      <c r="P223" s="40" t="s">
        <v>208</v>
      </c>
      <c r="Q223" s="40" t="s">
        <v>209</v>
      </c>
      <c r="R223" s="40" t="s">
        <v>210</v>
      </c>
      <c r="S223" s="40" t="b">
        <v>0</v>
      </c>
      <c r="T223" s="40" t="s">
        <v>211</v>
      </c>
      <c r="U223" s="40" t="s">
        <v>212</v>
      </c>
      <c r="V223" s="41">
        <v>0.1</v>
      </c>
      <c r="W223" s="41">
        <v>0.9</v>
      </c>
      <c r="X223" s="41">
        <v>0.3</v>
      </c>
      <c r="Y223" s="41">
        <v>0.4</v>
      </c>
      <c r="Z223" s="40" t="b">
        <v>0</v>
      </c>
      <c r="AA223" s="40" t="b">
        <v>1</v>
      </c>
      <c r="AB223" s="40" t="b">
        <v>0</v>
      </c>
      <c r="AC223" s="40" t="b">
        <v>0</v>
      </c>
      <c r="AD223" s="41" t="s">
        <v>1134</v>
      </c>
      <c r="AE223" s="41" t="s">
        <v>1135</v>
      </c>
      <c r="AF223" s="41">
        <v>-2.767765219</v>
      </c>
      <c r="AG223" s="41">
        <v>83.66716</v>
      </c>
      <c r="AH223" s="42">
        <v>1.12E23</v>
      </c>
      <c r="AI223" s="41">
        <v>0.003583</v>
      </c>
      <c r="AJ223" s="47" t="s">
        <v>6664</v>
      </c>
      <c r="AK223" s="44" t="s">
        <v>397</v>
      </c>
      <c r="AL223" s="41">
        <v>16427.0</v>
      </c>
      <c r="AM223" s="45" t="s">
        <v>1382</v>
      </c>
      <c r="AN223" s="40" t="s">
        <v>1383</v>
      </c>
      <c r="AO223" s="40" t="s">
        <v>5643</v>
      </c>
      <c r="AP223" s="40" t="s">
        <v>6665</v>
      </c>
      <c r="AQ223" s="40" t="s">
        <v>6666</v>
      </c>
      <c r="AR223" s="47" t="s">
        <v>6667</v>
      </c>
      <c r="AS223" s="42">
        <v>1.01E76</v>
      </c>
      <c r="AT223" s="42"/>
      <c r="AU223" s="42"/>
      <c r="AV223" s="42"/>
      <c r="AW223" s="42"/>
      <c r="AX223" s="42"/>
      <c r="AY223" s="42"/>
      <c r="AZ223" s="42"/>
      <c r="BA223" s="42"/>
      <c r="BB223" s="42"/>
      <c r="BC223" s="42"/>
      <c r="BD223" s="42"/>
      <c r="BE223" s="42"/>
      <c r="BF223" s="42"/>
      <c r="BG223" s="42"/>
      <c r="BH223" s="42"/>
      <c r="BI223" s="42"/>
      <c r="BJ223" s="42"/>
      <c r="BK223" s="42"/>
      <c r="BL223" s="42"/>
      <c r="BM223" s="42"/>
    </row>
    <row r="224">
      <c r="A224" s="41">
        <v>0.0</v>
      </c>
      <c r="B224" s="42">
        <v>1.67E9</v>
      </c>
      <c r="C224" s="42">
        <v>438334.0</v>
      </c>
      <c r="D224" s="40" t="s">
        <v>1055</v>
      </c>
      <c r="E224" s="41" t="str">
        <f>IFERROR(__xludf.DUMMYFUNCTION("split(split(D224,""Instance_"", FALSE),"".mat"",FALSE)"),"60_1")</f>
        <v>60_1</v>
      </c>
      <c r="F224" s="41">
        <v>60.0</v>
      </c>
      <c r="G224" s="41">
        <v>15.0</v>
      </c>
      <c r="H224" s="41">
        <v>30.0</v>
      </c>
      <c r="I224" s="41">
        <v>-1.78118</v>
      </c>
      <c r="J224" s="41">
        <v>20000.0</v>
      </c>
      <c r="K224" s="41">
        <v>10000.0</v>
      </c>
      <c r="L224" s="41">
        <v>3600.0</v>
      </c>
      <c r="M224" s="41">
        <v>1800.0</v>
      </c>
      <c r="N224" s="41">
        <v>30.0</v>
      </c>
      <c r="O224" s="40" t="s">
        <v>207</v>
      </c>
      <c r="P224" s="40" t="s">
        <v>208</v>
      </c>
      <c r="Q224" s="40" t="s">
        <v>209</v>
      </c>
      <c r="R224" s="40" t="s">
        <v>210</v>
      </c>
      <c r="S224" s="40" t="b">
        <v>0</v>
      </c>
      <c r="T224" s="40" t="s">
        <v>211</v>
      </c>
      <c r="U224" s="40" t="s">
        <v>212</v>
      </c>
      <c r="V224" s="41">
        <v>0.1</v>
      </c>
      <c r="W224" s="41">
        <v>0.9</v>
      </c>
      <c r="X224" s="41">
        <v>0.3</v>
      </c>
      <c r="Y224" s="41">
        <v>0.4</v>
      </c>
      <c r="Z224" s="40" t="b">
        <v>0</v>
      </c>
      <c r="AA224" s="40" t="b">
        <v>1</v>
      </c>
      <c r="AB224" s="40" t="b">
        <v>0</v>
      </c>
      <c r="AC224" s="40" t="b">
        <v>0</v>
      </c>
      <c r="AD224" s="41" t="s">
        <v>1062</v>
      </c>
      <c r="AE224" s="41" t="s">
        <v>1063</v>
      </c>
      <c r="AF224" s="41">
        <v>-1.774588946</v>
      </c>
      <c r="AG224" s="41">
        <v>53.42753</v>
      </c>
      <c r="AH224" s="42">
        <v>9.01E17</v>
      </c>
      <c r="AI224" s="41">
        <v>0.003702</v>
      </c>
      <c r="AJ224" s="47" t="s">
        <v>6668</v>
      </c>
      <c r="AK224" s="44" t="s">
        <v>397</v>
      </c>
      <c r="AL224" s="41">
        <v>12730.0</v>
      </c>
      <c r="AM224" s="40" t="s">
        <v>1382</v>
      </c>
      <c r="AN224" s="40" t="s">
        <v>1383</v>
      </c>
      <c r="AO224" s="40" t="s">
        <v>5643</v>
      </c>
      <c r="AP224" s="40" t="s">
        <v>6669</v>
      </c>
      <c r="AQ224" s="40" t="s">
        <v>6670</v>
      </c>
      <c r="AR224" s="47" t="s">
        <v>6671</v>
      </c>
      <c r="AS224" s="42">
        <v>1.1E59</v>
      </c>
      <c r="AT224" s="42"/>
      <c r="AU224" s="42"/>
      <c r="AV224" s="42"/>
      <c r="AW224" s="42"/>
      <c r="AX224" s="42"/>
      <c r="AY224" s="42"/>
      <c r="AZ224" s="42"/>
      <c r="BA224" s="42"/>
      <c r="BB224" s="42"/>
      <c r="BC224" s="42"/>
      <c r="BD224" s="42"/>
      <c r="BE224" s="42"/>
      <c r="BF224" s="42"/>
      <c r="BG224" s="42"/>
      <c r="BH224" s="42"/>
      <c r="BI224" s="42"/>
      <c r="BJ224" s="42"/>
      <c r="BK224" s="42"/>
      <c r="BL224" s="42"/>
      <c r="BM224" s="42"/>
    </row>
    <row r="225">
      <c r="A225" s="41">
        <v>0.0</v>
      </c>
      <c r="B225" s="42">
        <v>1.67E9</v>
      </c>
      <c r="C225" s="42">
        <v>517942.0</v>
      </c>
      <c r="D225" s="40" t="s">
        <v>1055</v>
      </c>
      <c r="E225" s="41" t="str">
        <f>IFERROR(__xludf.DUMMYFUNCTION("split(split(D225,""Instance_"", FALSE),"".mat"",FALSE)"),"60_1")</f>
        <v>60_1</v>
      </c>
      <c r="F225" s="41">
        <v>60.0</v>
      </c>
      <c r="G225" s="41">
        <v>15.0</v>
      </c>
      <c r="H225" s="41">
        <v>30.0</v>
      </c>
      <c r="I225" s="41">
        <v>-1.78118</v>
      </c>
      <c r="J225" s="41">
        <v>20000.0</v>
      </c>
      <c r="K225" s="41">
        <v>10000.0</v>
      </c>
      <c r="L225" s="41">
        <v>3600.0</v>
      </c>
      <c r="M225" s="41">
        <v>1800.0</v>
      </c>
      <c r="N225" s="41">
        <v>30.0</v>
      </c>
      <c r="O225" s="40" t="s">
        <v>207</v>
      </c>
      <c r="P225" s="40" t="s">
        <v>208</v>
      </c>
      <c r="Q225" s="40" t="s">
        <v>209</v>
      </c>
      <c r="R225" s="40" t="s">
        <v>210</v>
      </c>
      <c r="S225" s="40" t="b">
        <v>0</v>
      </c>
      <c r="T225" s="40" t="s">
        <v>211</v>
      </c>
      <c r="U225" s="40" t="s">
        <v>212</v>
      </c>
      <c r="V225" s="41">
        <v>0.1</v>
      </c>
      <c r="W225" s="41">
        <v>0.9</v>
      </c>
      <c r="X225" s="41">
        <v>0.3</v>
      </c>
      <c r="Y225" s="41">
        <v>0.4</v>
      </c>
      <c r="Z225" s="40" t="b">
        <v>0</v>
      </c>
      <c r="AA225" s="40" t="b">
        <v>1</v>
      </c>
      <c r="AB225" s="40" t="b">
        <v>0</v>
      </c>
      <c r="AC225" s="40" t="b">
        <v>0</v>
      </c>
      <c r="AD225" s="41" t="s">
        <v>917</v>
      </c>
      <c r="AE225" s="41" t="s">
        <v>1066</v>
      </c>
      <c r="AF225" s="41">
        <v>-1.774588946</v>
      </c>
      <c r="AG225" s="41">
        <v>53.92192</v>
      </c>
      <c r="AH225" s="42">
        <v>6.19E17</v>
      </c>
      <c r="AI225" s="41">
        <v>0.003702</v>
      </c>
      <c r="AJ225" s="47" t="s">
        <v>6672</v>
      </c>
      <c r="AK225" s="44" t="s">
        <v>397</v>
      </c>
      <c r="AL225" s="41">
        <v>13101.0</v>
      </c>
      <c r="AM225" s="40" t="s">
        <v>1382</v>
      </c>
      <c r="AN225" s="40" t="s">
        <v>1383</v>
      </c>
      <c r="AO225" s="40" t="s">
        <v>5643</v>
      </c>
      <c r="AP225" s="40" t="s">
        <v>6673</v>
      </c>
      <c r="AQ225" s="40" t="s">
        <v>6674</v>
      </c>
      <c r="AR225" s="47" t="s">
        <v>6675</v>
      </c>
      <c r="AS225" s="42">
        <v>1.0E59</v>
      </c>
      <c r="AT225" s="42"/>
      <c r="AU225" s="42"/>
      <c r="AV225" s="42"/>
      <c r="AW225" s="42"/>
      <c r="AX225" s="42"/>
      <c r="AY225" s="42"/>
      <c r="AZ225" s="42"/>
      <c r="BA225" s="42"/>
      <c r="BB225" s="42"/>
      <c r="BC225" s="42"/>
      <c r="BD225" s="42"/>
      <c r="BE225" s="42"/>
      <c r="BF225" s="42"/>
      <c r="BG225" s="42"/>
      <c r="BH225" s="42"/>
      <c r="BI225" s="42"/>
      <c r="BJ225" s="42"/>
      <c r="BK225" s="42"/>
      <c r="BL225" s="42"/>
      <c r="BM225" s="42"/>
    </row>
    <row r="226">
      <c r="A226" s="41">
        <v>0.0</v>
      </c>
      <c r="B226" s="42">
        <v>1.67E9</v>
      </c>
      <c r="C226" s="42">
        <v>305536.0</v>
      </c>
      <c r="D226" s="40" t="s">
        <v>1180</v>
      </c>
      <c r="E226" s="41" t="str">
        <f>IFERROR(__xludf.DUMMYFUNCTION("split(split(D226,""Instance_"", FALSE),"".mat"",FALSE)"),"100_1")</f>
        <v>100_1</v>
      </c>
      <c r="F226" s="41">
        <v>100.0</v>
      </c>
      <c r="G226" s="41">
        <v>25.0</v>
      </c>
      <c r="H226" s="41">
        <v>50.0</v>
      </c>
      <c r="I226" s="41">
        <v>-2.42617</v>
      </c>
      <c r="J226" s="41">
        <v>20000.0</v>
      </c>
      <c r="K226" s="41">
        <v>10000.0</v>
      </c>
      <c r="L226" s="41">
        <v>3600.0</v>
      </c>
      <c r="M226" s="41">
        <v>1800.0</v>
      </c>
      <c r="N226" s="41">
        <v>30.0</v>
      </c>
      <c r="O226" s="40" t="s">
        <v>207</v>
      </c>
      <c r="P226" s="40" t="s">
        <v>208</v>
      </c>
      <c r="Q226" s="40" t="s">
        <v>209</v>
      </c>
      <c r="R226" s="40" t="s">
        <v>210</v>
      </c>
      <c r="S226" s="40" t="b">
        <v>0</v>
      </c>
      <c r="T226" s="40" t="s">
        <v>211</v>
      </c>
      <c r="U226" s="40" t="s">
        <v>212</v>
      </c>
      <c r="V226" s="41">
        <v>0.1</v>
      </c>
      <c r="W226" s="41">
        <v>0.9</v>
      </c>
      <c r="X226" s="41">
        <v>0.3</v>
      </c>
      <c r="Y226" s="41">
        <v>0.4</v>
      </c>
      <c r="Z226" s="40" t="b">
        <v>0</v>
      </c>
      <c r="AA226" s="40" t="b">
        <v>1</v>
      </c>
      <c r="AB226" s="40" t="b">
        <v>0</v>
      </c>
      <c r="AC226" s="40" t="b">
        <v>0</v>
      </c>
      <c r="AD226" s="41" t="s">
        <v>1197</v>
      </c>
      <c r="AE226" s="41" t="s">
        <v>1198</v>
      </c>
      <c r="AF226" s="41">
        <v>-2.416895715</v>
      </c>
      <c r="AG226" s="41">
        <v>113.0621</v>
      </c>
      <c r="AH226" s="42">
        <v>7.61E29</v>
      </c>
      <c r="AI226" s="41">
        <v>0.003824</v>
      </c>
      <c r="AJ226" s="47" t="s">
        <v>6676</v>
      </c>
      <c r="AK226" s="45">
        <v>7.60667834786323E269</v>
      </c>
      <c r="AL226" s="41">
        <v>17457.0</v>
      </c>
      <c r="AM226" s="40" t="s">
        <v>1382</v>
      </c>
      <c r="AN226" s="40" t="s">
        <v>1383</v>
      </c>
      <c r="AO226" s="40" t="s">
        <v>5643</v>
      </c>
      <c r="AP226" s="40" t="s">
        <v>6677</v>
      </c>
      <c r="AQ226" s="40" t="s">
        <v>6678</v>
      </c>
      <c r="AR226" s="47" t="s">
        <v>6679</v>
      </c>
      <c r="AS226" s="42">
        <v>1.0E99</v>
      </c>
      <c r="AT226" s="42"/>
      <c r="AU226" s="42"/>
      <c r="AV226" s="42"/>
      <c r="AW226" s="42"/>
      <c r="AX226" s="42"/>
      <c r="AY226" s="42"/>
      <c r="AZ226" s="42"/>
      <c r="BA226" s="42"/>
      <c r="BB226" s="42"/>
      <c r="BC226" s="42"/>
      <c r="BD226" s="42"/>
      <c r="BE226" s="42"/>
      <c r="BF226" s="42"/>
      <c r="BG226" s="42"/>
      <c r="BH226" s="42"/>
      <c r="BI226" s="42"/>
      <c r="BJ226" s="42"/>
      <c r="BK226" s="42"/>
      <c r="BL226" s="42"/>
      <c r="BM226" s="42"/>
    </row>
    <row r="227">
      <c r="A227" s="41">
        <v>0.0</v>
      </c>
      <c r="B227" s="42">
        <v>1.67E9</v>
      </c>
      <c r="C227" s="42">
        <v>685730.0</v>
      </c>
      <c r="D227" s="40" t="s">
        <v>1180</v>
      </c>
      <c r="E227" s="41" t="str">
        <f>IFERROR(__xludf.DUMMYFUNCTION("split(split(D227,""Instance_"", FALSE),"".mat"",FALSE)"),"100_1")</f>
        <v>100_1</v>
      </c>
      <c r="F227" s="41">
        <v>100.0</v>
      </c>
      <c r="G227" s="41">
        <v>25.0</v>
      </c>
      <c r="H227" s="41">
        <v>50.0</v>
      </c>
      <c r="I227" s="41">
        <v>-2.42617</v>
      </c>
      <c r="J227" s="41">
        <v>20000.0</v>
      </c>
      <c r="K227" s="41">
        <v>10000.0</v>
      </c>
      <c r="L227" s="41">
        <v>3600.0</v>
      </c>
      <c r="M227" s="41">
        <v>1800.0</v>
      </c>
      <c r="N227" s="41">
        <v>30.0</v>
      </c>
      <c r="O227" s="40" t="s">
        <v>207</v>
      </c>
      <c r="P227" s="40" t="s">
        <v>208</v>
      </c>
      <c r="Q227" s="40" t="s">
        <v>209</v>
      </c>
      <c r="R227" s="40" t="s">
        <v>210</v>
      </c>
      <c r="S227" s="40" t="b">
        <v>0</v>
      </c>
      <c r="T227" s="40" t="s">
        <v>211</v>
      </c>
      <c r="U227" s="40" t="s">
        <v>212</v>
      </c>
      <c r="V227" s="41">
        <v>0.1</v>
      </c>
      <c r="W227" s="41">
        <v>0.9</v>
      </c>
      <c r="X227" s="41">
        <v>0.3</v>
      </c>
      <c r="Y227" s="41">
        <v>0.4</v>
      </c>
      <c r="Z227" s="40" t="b">
        <v>0</v>
      </c>
      <c r="AA227" s="40" t="b">
        <v>1</v>
      </c>
      <c r="AB227" s="40" t="b">
        <v>0</v>
      </c>
      <c r="AC227" s="40" t="b">
        <v>0</v>
      </c>
      <c r="AD227" s="41" t="s">
        <v>1189</v>
      </c>
      <c r="AE227" s="41" t="s">
        <v>1190</v>
      </c>
      <c r="AF227" s="41">
        <v>-2.416877221</v>
      </c>
      <c r="AG227" s="41">
        <v>120.1847</v>
      </c>
      <c r="AH227" s="42">
        <v>7.59E29</v>
      </c>
      <c r="AI227" s="41">
        <v>0.003832</v>
      </c>
      <c r="AJ227" s="47" t="s">
        <v>6680</v>
      </c>
      <c r="AK227" s="45">
        <v>7.59364802367595E269</v>
      </c>
      <c r="AL227" s="41">
        <v>18707.0</v>
      </c>
      <c r="AM227" s="40" t="s">
        <v>1382</v>
      </c>
      <c r="AN227" s="40" t="s">
        <v>1383</v>
      </c>
      <c r="AO227" s="40" t="s">
        <v>5643</v>
      </c>
      <c r="AP227" s="40" t="s">
        <v>6681</v>
      </c>
      <c r="AQ227" s="40" t="s">
        <v>6682</v>
      </c>
      <c r="AR227" s="47" t="s">
        <v>6683</v>
      </c>
      <c r="AS227" s="42">
        <v>1.0E99</v>
      </c>
      <c r="AT227" s="42"/>
      <c r="AU227" s="42"/>
      <c r="AV227" s="42"/>
      <c r="AW227" s="42"/>
      <c r="AX227" s="42"/>
      <c r="AY227" s="42"/>
      <c r="AZ227" s="42"/>
      <c r="BA227" s="42"/>
      <c r="BB227" s="42"/>
      <c r="BC227" s="42"/>
      <c r="BD227" s="42"/>
      <c r="BE227" s="42"/>
      <c r="BF227" s="42"/>
      <c r="BG227" s="42"/>
      <c r="BH227" s="42"/>
      <c r="BI227" s="42"/>
      <c r="BJ227" s="42"/>
      <c r="BK227" s="42"/>
      <c r="BL227" s="42"/>
      <c r="BM227" s="42"/>
    </row>
    <row r="228">
      <c r="A228" s="41">
        <v>0.0</v>
      </c>
      <c r="B228" s="42">
        <v>1.67E9</v>
      </c>
      <c r="C228" s="42">
        <v>744589.0</v>
      </c>
      <c r="D228" s="40" t="s">
        <v>1222</v>
      </c>
      <c r="E228" s="41" t="str">
        <f>IFERROR(__xludf.DUMMYFUNCTION("split(split(D228,""Instance_"", FALSE),"".mat"",FALSE)"),"100_3")</f>
        <v>100_3</v>
      </c>
      <c r="F228" s="41">
        <v>100.0</v>
      </c>
      <c r="G228" s="41">
        <v>25.0</v>
      </c>
      <c r="H228" s="41">
        <v>50.0</v>
      </c>
      <c r="I228" s="41">
        <v>-2.65755</v>
      </c>
      <c r="J228" s="41">
        <v>20000.0</v>
      </c>
      <c r="K228" s="41">
        <v>10000.0</v>
      </c>
      <c r="L228" s="41">
        <v>3600.0</v>
      </c>
      <c r="M228" s="41">
        <v>1800.0</v>
      </c>
      <c r="N228" s="41">
        <v>30.0</v>
      </c>
      <c r="O228" s="40" t="s">
        <v>207</v>
      </c>
      <c r="P228" s="40" t="s">
        <v>208</v>
      </c>
      <c r="Q228" s="40" t="s">
        <v>209</v>
      </c>
      <c r="R228" s="40" t="s">
        <v>210</v>
      </c>
      <c r="S228" s="40" t="b">
        <v>0</v>
      </c>
      <c r="T228" s="40" t="s">
        <v>211</v>
      </c>
      <c r="U228" s="40" t="s">
        <v>212</v>
      </c>
      <c r="V228" s="41">
        <v>0.1</v>
      </c>
      <c r="W228" s="41">
        <v>0.9</v>
      </c>
      <c r="X228" s="41">
        <v>0.3</v>
      </c>
      <c r="Y228" s="41">
        <v>0.4</v>
      </c>
      <c r="Z228" s="40" t="b">
        <v>0</v>
      </c>
      <c r="AA228" s="40" t="b">
        <v>1</v>
      </c>
      <c r="AB228" s="40" t="b">
        <v>0</v>
      </c>
      <c r="AC228" s="40" t="b">
        <v>0</v>
      </c>
      <c r="AD228" s="41" t="s">
        <v>1225</v>
      </c>
      <c r="AE228" s="41" t="s">
        <v>1226</v>
      </c>
      <c r="AF228" s="41">
        <v>-2.647309352</v>
      </c>
      <c r="AG228" s="41">
        <v>126.2841</v>
      </c>
      <c r="AH228" s="42">
        <v>1.07E30</v>
      </c>
      <c r="AI228" s="41">
        <v>0.003852</v>
      </c>
      <c r="AJ228" s="47" t="s">
        <v>6684</v>
      </c>
      <c r="AK228" s="45">
        <v>1.06848156096913E278</v>
      </c>
      <c r="AL228" s="41">
        <v>20000.0</v>
      </c>
      <c r="AM228" s="40" t="s">
        <v>216</v>
      </c>
      <c r="AN228" s="40" t="s">
        <v>1383</v>
      </c>
      <c r="AO228" s="40" t="s">
        <v>5643</v>
      </c>
      <c r="AP228" s="40" t="s">
        <v>6685</v>
      </c>
      <c r="AQ228" s="40" t="s">
        <v>6686</v>
      </c>
      <c r="AR228" s="47" t="s">
        <v>6687</v>
      </c>
      <c r="AS228" s="42">
        <v>1.1E99</v>
      </c>
      <c r="AT228" s="42"/>
      <c r="AU228" s="42"/>
      <c r="AV228" s="42"/>
      <c r="AW228" s="42"/>
      <c r="AX228" s="42"/>
      <c r="AY228" s="42"/>
      <c r="AZ228" s="42"/>
      <c r="BA228" s="42"/>
      <c r="BB228" s="42"/>
      <c r="BC228" s="42"/>
      <c r="BD228" s="42"/>
      <c r="BE228" s="42"/>
      <c r="BF228" s="42"/>
      <c r="BG228" s="42"/>
      <c r="BH228" s="42"/>
      <c r="BI228" s="42"/>
      <c r="BJ228" s="42"/>
      <c r="BK228" s="42"/>
      <c r="BL228" s="42"/>
      <c r="BM228" s="42"/>
    </row>
    <row r="229">
      <c r="A229" s="41">
        <v>0.0</v>
      </c>
      <c r="B229" s="42">
        <v>1.67E9</v>
      </c>
      <c r="C229" s="42">
        <v>364935.0</v>
      </c>
      <c r="D229" s="40" t="s">
        <v>1222</v>
      </c>
      <c r="E229" s="41" t="str">
        <f>IFERROR(__xludf.DUMMYFUNCTION("split(split(D229,""Instance_"", FALSE),"".mat"",FALSE)"),"100_3")</f>
        <v>100_3</v>
      </c>
      <c r="F229" s="41">
        <v>100.0</v>
      </c>
      <c r="G229" s="41">
        <v>25.0</v>
      </c>
      <c r="H229" s="41">
        <v>50.0</v>
      </c>
      <c r="I229" s="41">
        <v>-2.65755</v>
      </c>
      <c r="J229" s="41">
        <v>20000.0</v>
      </c>
      <c r="K229" s="41">
        <v>10000.0</v>
      </c>
      <c r="L229" s="41">
        <v>3600.0</v>
      </c>
      <c r="M229" s="41">
        <v>1800.0</v>
      </c>
      <c r="N229" s="41">
        <v>30.0</v>
      </c>
      <c r="O229" s="40" t="s">
        <v>207</v>
      </c>
      <c r="P229" s="40" t="s">
        <v>208</v>
      </c>
      <c r="Q229" s="40" t="s">
        <v>209</v>
      </c>
      <c r="R229" s="40" t="s">
        <v>210</v>
      </c>
      <c r="S229" s="40" t="b">
        <v>0</v>
      </c>
      <c r="T229" s="40" t="s">
        <v>211</v>
      </c>
      <c r="U229" s="40" t="s">
        <v>212</v>
      </c>
      <c r="V229" s="41">
        <v>0.1</v>
      </c>
      <c r="W229" s="41">
        <v>0.9</v>
      </c>
      <c r="X229" s="41">
        <v>0.3</v>
      </c>
      <c r="Y229" s="41">
        <v>0.4</v>
      </c>
      <c r="Z229" s="40" t="b">
        <v>0</v>
      </c>
      <c r="AA229" s="40" t="b">
        <v>1</v>
      </c>
      <c r="AB229" s="40" t="b">
        <v>0</v>
      </c>
      <c r="AC229" s="40" t="b">
        <v>0</v>
      </c>
      <c r="AD229" s="41" t="s">
        <v>1227</v>
      </c>
      <c r="AE229" s="41" t="s">
        <v>1228</v>
      </c>
      <c r="AF229" s="41">
        <v>-2.646754755</v>
      </c>
      <c r="AG229" s="41">
        <v>127.7658</v>
      </c>
      <c r="AH229" s="42">
        <v>9.77E29</v>
      </c>
      <c r="AI229" s="41">
        <v>0.004061</v>
      </c>
      <c r="AJ229" s="47" t="s">
        <v>6688</v>
      </c>
      <c r="AK229" s="45">
        <v>9.76956981924519E269</v>
      </c>
      <c r="AL229" s="41">
        <v>20000.0</v>
      </c>
      <c r="AM229" s="40" t="s">
        <v>216</v>
      </c>
      <c r="AN229" s="40" t="s">
        <v>1383</v>
      </c>
      <c r="AO229" s="40" t="s">
        <v>5643</v>
      </c>
      <c r="AP229" s="40" t="s">
        <v>6689</v>
      </c>
      <c r="AQ229" s="40" t="s">
        <v>6690</v>
      </c>
      <c r="AR229" s="47" t="s">
        <v>6691</v>
      </c>
      <c r="AS229" s="42">
        <v>1.1E99</v>
      </c>
      <c r="AT229" s="42"/>
      <c r="AU229" s="42"/>
      <c r="AV229" s="42"/>
      <c r="AW229" s="42"/>
      <c r="AX229" s="42"/>
      <c r="AY229" s="42"/>
      <c r="AZ229" s="42"/>
      <c r="BA229" s="42"/>
      <c r="BB229" s="42"/>
      <c r="BC229" s="42"/>
      <c r="BD229" s="42"/>
      <c r="BE229" s="42"/>
      <c r="BF229" s="42"/>
      <c r="BG229" s="42"/>
      <c r="BH229" s="42"/>
      <c r="BI229" s="42"/>
      <c r="BJ229" s="42"/>
      <c r="BK229" s="42"/>
      <c r="BL229" s="42"/>
      <c r="BM229" s="42"/>
    </row>
    <row r="230">
      <c r="A230" s="41">
        <v>0.0</v>
      </c>
      <c r="B230" s="42">
        <v>1.67E9</v>
      </c>
      <c r="C230" s="42">
        <v>796561.0</v>
      </c>
      <c r="D230" s="40" t="s">
        <v>1263</v>
      </c>
      <c r="E230" s="41" t="str">
        <f>IFERROR(__xludf.DUMMYFUNCTION("split(split(D230,""Instance_"", FALSE),"".mat"",FALSE)"),"140_2")</f>
        <v>140_2</v>
      </c>
      <c r="F230" s="41">
        <v>140.0</v>
      </c>
      <c r="G230" s="41">
        <v>35.0</v>
      </c>
      <c r="H230" s="41">
        <v>70.0</v>
      </c>
      <c r="I230" s="41">
        <v>-3.21771</v>
      </c>
      <c r="J230" s="41">
        <v>20000.0</v>
      </c>
      <c r="K230" s="41">
        <v>10000.0</v>
      </c>
      <c r="L230" s="41">
        <v>3600.0</v>
      </c>
      <c r="M230" s="41">
        <v>1800.0</v>
      </c>
      <c r="N230" s="41">
        <v>30.0</v>
      </c>
      <c r="O230" s="40" t="s">
        <v>207</v>
      </c>
      <c r="P230" s="40" t="s">
        <v>208</v>
      </c>
      <c r="Q230" s="40" t="s">
        <v>209</v>
      </c>
      <c r="R230" s="40" t="s">
        <v>210</v>
      </c>
      <c r="S230" s="40" t="b">
        <v>0</v>
      </c>
      <c r="T230" s="40" t="s">
        <v>211</v>
      </c>
      <c r="U230" s="40" t="s">
        <v>212</v>
      </c>
      <c r="V230" s="41">
        <v>0.1</v>
      </c>
      <c r="W230" s="41">
        <v>0.9</v>
      </c>
      <c r="X230" s="41">
        <v>0.3</v>
      </c>
      <c r="Y230" s="41">
        <v>0.4</v>
      </c>
      <c r="Z230" s="40" t="b">
        <v>0</v>
      </c>
      <c r="AA230" s="40" t="b">
        <v>1</v>
      </c>
      <c r="AB230" s="40" t="b">
        <v>0</v>
      </c>
      <c r="AC230" s="40" t="b">
        <v>0</v>
      </c>
      <c r="AD230" s="41" t="s">
        <v>1282</v>
      </c>
      <c r="AE230" s="41" t="s">
        <v>1283</v>
      </c>
      <c r="AF230" s="41">
        <v>-3.202043294</v>
      </c>
      <c r="AG230" s="41">
        <v>498.095</v>
      </c>
      <c r="AH230" s="42">
        <v>8.69E41</v>
      </c>
      <c r="AI230" s="41">
        <v>0.004869</v>
      </c>
      <c r="AJ230" s="47" t="s">
        <v>6692</v>
      </c>
      <c r="AK230" s="40" t="s">
        <v>6693</v>
      </c>
      <c r="AL230" s="41">
        <v>20000.0</v>
      </c>
      <c r="AM230" s="40" t="s">
        <v>216</v>
      </c>
      <c r="AN230" s="40" t="s">
        <v>1383</v>
      </c>
      <c r="AO230" s="40" t="s">
        <v>5643</v>
      </c>
      <c r="AP230" s="40" t="s">
        <v>6694</v>
      </c>
      <c r="AQ230" s="40" t="s">
        <v>6695</v>
      </c>
      <c r="AR230" s="47" t="s">
        <v>6696</v>
      </c>
      <c r="AS230" s="42">
        <v>1.0E139</v>
      </c>
      <c r="AT230" s="42"/>
      <c r="AU230" s="42"/>
      <c r="AV230" s="42"/>
      <c r="AW230" s="42"/>
      <c r="AX230" s="42"/>
      <c r="AY230" s="42"/>
      <c r="AZ230" s="42"/>
      <c r="BA230" s="42"/>
      <c r="BB230" s="42"/>
      <c r="BC230" s="42"/>
      <c r="BD230" s="42"/>
      <c r="BE230" s="42"/>
      <c r="BF230" s="42"/>
      <c r="BG230" s="42"/>
      <c r="BH230" s="42"/>
      <c r="BI230" s="42"/>
      <c r="BJ230" s="42"/>
      <c r="BK230" s="42"/>
      <c r="BL230" s="42"/>
      <c r="BM230" s="42"/>
    </row>
    <row r="231">
      <c r="A231" s="41">
        <v>0.0</v>
      </c>
      <c r="B231" s="42">
        <v>1.67E9</v>
      </c>
      <c r="C231" s="42">
        <v>330845.0</v>
      </c>
      <c r="D231" s="40" t="s">
        <v>1117</v>
      </c>
      <c r="E231" s="41" t="str">
        <f>IFERROR(__xludf.DUMMYFUNCTION("split(split(D231,""Instance_"", FALSE),"".mat"",FALSE)"),"80_1")</f>
        <v>80_1</v>
      </c>
      <c r="F231" s="41">
        <v>80.0</v>
      </c>
      <c r="G231" s="41">
        <v>20.0</v>
      </c>
      <c r="H231" s="41">
        <v>40.0</v>
      </c>
      <c r="I231" s="41">
        <v>-2.77772</v>
      </c>
      <c r="J231" s="41">
        <v>20000.0</v>
      </c>
      <c r="K231" s="41">
        <v>10000.0</v>
      </c>
      <c r="L231" s="41">
        <v>3600.0</v>
      </c>
      <c r="M231" s="41">
        <v>1800.0</v>
      </c>
      <c r="N231" s="41">
        <v>30.0</v>
      </c>
      <c r="O231" s="40" t="s">
        <v>207</v>
      </c>
      <c r="P231" s="40" t="s">
        <v>208</v>
      </c>
      <c r="Q231" s="40" t="s">
        <v>209</v>
      </c>
      <c r="R231" s="40" t="s">
        <v>210</v>
      </c>
      <c r="S231" s="40" t="b">
        <v>0</v>
      </c>
      <c r="T231" s="40" t="s">
        <v>211</v>
      </c>
      <c r="U231" s="40" t="s">
        <v>212</v>
      </c>
      <c r="V231" s="41">
        <v>0.1</v>
      </c>
      <c r="W231" s="41">
        <v>0.9</v>
      </c>
      <c r="X231" s="41">
        <v>0.3</v>
      </c>
      <c r="Y231" s="41">
        <v>0.4</v>
      </c>
      <c r="Z231" s="40" t="b">
        <v>0</v>
      </c>
      <c r="AA231" s="40" t="b">
        <v>1</v>
      </c>
      <c r="AB231" s="40" t="b">
        <v>0</v>
      </c>
      <c r="AC231" s="40" t="b">
        <v>0</v>
      </c>
      <c r="AD231" s="41" t="s">
        <v>1128</v>
      </c>
      <c r="AE231" s="41" t="s">
        <v>1129</v>
      </c>
      <c r="AF231" s="41">
        <v>-2.763175817</v>
      </c>
      <c r="AG231" s="41">
        <v>101.1595</v>
      </c>
      <c r="AH231" s="42">
        <v>1.74E23</v>
      </c>
      <c r="AI231" s="41">
        <v>0.005235</v>
      </c>
      <c r="AJ231" s="47" t="s">
        <v>6697</v>
      </c>
      <c r="AK231" s="44" t="s">
        <v>397</v>
      </c>
      <c r="AL231" s="41">
        <v>19293.0</v>
      </c>
      <c r="AM231" s="40" t="s">
        <v>1382</v>
      </c>
      <c r="AN231" s="40" t="s">
        <v>1383</v>
      </c>
      <c r="AO231" s="40" t="s">
        <v>5643</v>
      </c>
      <c r="AP231" s="40" t="s">
        <v>6698</v>
      </c>
      <c r="AQ231" s="40" t="s">
        <v>6699</v>
      </c>
      <c r="AR231" s="47" t="s">
        <v>6700</v>
      </c>
      <c r="AS231" s="42">
        <v>1.0E77</v>
      </c>
      <c r="AT231" s="42"/>
      <c r="AU231" s="42"/>
      <c r="AV231" s="42"/>
      <c r="AW231" s="42"/>
      <c r="AX231" s="42"/>
      <c r="AY231" s="42"/>
      <c r="AZ231" s="42"/>
      <c r="BA231" s="42"/>
      <c r="BB231" s="42"/>
      <c r="BC231" s="42"/>
      <c r="BD231" s="42"/>
      <c r="BE231" s="42"/>
      <c r="BF231" s="42"/>
      <c r="BG231" s="42"/>
      <c r="BH231" s="42"/>
      <c r="BI231" s="42"/>
      <c r="BJ231" s="42"/>
      <c r="BK231" s="42"/>
      <c r="BL231" s="42"/>
      <c r="BM231" s="42"/>
    </row>
    <row r="232">
      <c r="A232" s="41">
        <v>0.0</v>
      </c>
      <c r="B232" s="42">
        <v>1.67E9</v>
      </c>
      <c r="C232" s="42">
        <v>554401.0</v>
      </c>
      <c r="D232" s="40" t="s">
        <v>765</v>
      </c>
      <c r="E232" s="41" t="str">
        <f>IFERROR(__xludf.DUMMYFUNCTION("split(split(D232,""Instance_"", FALSE),"".mat"",FALSE)"),"180_2")</f>
        <v>180_2</v>
      </c>
      <c r="F232" s="41">
        <v>180.0</v>
      </c>
      <c r="G232" s="41">
        <v>45.0</v>
      </c>
      <c r="H232" s="41">
        <v>90.0</v>
      </c>
      <c r="I232" s="41">
        <v>-1.65465</v>
      </c>
      <c r="J232" s="41">
        <v>20000.0</v>
      </c>
      <c r="K232" s="41">
        <v>10000.0</v>
      </c>
      <c r="L232" s="41">
        <v>3600.0</v>
      </c>
      <c r="M232" s="41">
        <v>1800.0</v>
      </c>
      <c r="N232" s="41">
        <v>30.0</v>
      </c>
      <c r="O232" s="40" t="s">
        <v>207</v>
      </c>
      <c r="P232" s="40" t="s">
        <v>208</v>
      </c>
      <c r="Q232" s="40" t="s">
        <v>209</v>
      </c>
      <c r="R232" s="40" t="s">
        <v>210</v>
      </c>
      <c r="S232" s="40" t="b">
        <v>0</v>
      </c>
      <c r="T232" s="40" t="s">
        <v>211</v>
      </c>
      <c r="U232" s="40" t="s">
        <v>212</v>
      </c>
      <c r="V232" s="41">
        <v>0.1</v>
      </c>
      <c r="W232" s="41">
        <v>0.9</v>
      </c>
      <c r="X232" s="41">
        <v>0.3</v>
      </c>
      <c r="Y232" s="41">
        <v>0.4</v>
      </c>
      <c r="Z232" s="40" t="b">
        <v>0</v>
      </c>
      <c r="AA232" s="40" t="b">
        <v>1</v>
      </c>
      <c r="AB232" s="40" t="b">
        <v>0</v>
      </c>
      <c r="AC232" s="40" t="b">
        <v>0</v>
      </c>
      <c r="AD232" s="41" t="s">
        <v>766</v>
      </c>
      <c r="AE232" s="41" t="s">
        <v>767</v>
      </c>
      <c r="AF232" s="41">
        <v>-1.645663521</v>
      </c>
      <c r="AG232" s="41">
        <v>317.3156</v>
      </c>
      <c r="AH232" s="42">
        <v>1.12E54</v>
      </c>
      <c r="AI232" s="41">
        <v>0.005429</v>
      </c>
      <c r="AJ232" s="47" t="s">
        <v>6701</v>
      </c>
      <c r="AK232" s="40" t="s">
        <v>6702</v>
      </c>
      <c r="AL232" s="41">
        <v>20000.0</v>
      </c>
      <c r="AM232" s="40" t="s">
        <v>216</v>
      </c>
      <c r="AN232" s="40" t="s">
        <v>1383</v>
      </c>
      <c r="AO232" s="40" t="s">
        <v>5627</v>
      </c>
      <c r="AP232" s="40" t="s">
        <v>6703</v>
      </c>
      <c r="AQ232" s="40" t="s">
        <v>6704</v>
      </c>
      <c r="AR232" s="47" t="s">
        <v>6705</v>
      </c>
      <c r="AS232" s="42">
        <v>1.0E179</v>
      </c>
      <c r="AT232" s="42"/>
      <c r="AU232" s="42"/>
      <c r="AV232" s="42"/>
      <c r="AW232" s="42"/>
      <c r="AX232" s="42"/>
      <c r="AY232" s="42"/>
      <c r="AZ232" s="42"/>
      <c r="BA232" s="42"/>
      <c r="BB232" s="42"/>
      <c r="BC232" s="42"/>
      <c r="BD232" s="42"/>
      <c r="BE232" s="42"/>
      <c r="BF232" s="42"/>
      <c r="BG232" s="42"/>
      <c r="BH232" s="42"/>
      <c r="BI232" s="42"/>
      <c r="BJ232" s="42"/>
      <c r="BK232" s="42"/>
      <c r="BL232" s="42"/>
      <c r="BM232" s="42"/>
    </row>
    <row r="233">
      <c r="A233" s="41">
        <v>0.0</v>
      </c>
      <c r="B233" s="42">
        <v>1.67E9</v>
      </c>
      <c r="C233" s="42">
        <v>907952.0</v>
      </c>
      <c r="D233" s="40" t="s">
        <v>1159</v>
      </c>
      <c r="E233" s="41" t="str">
        <f>IFERROR(__xludf.DUMMYFUNCTION("split(split(D233,""Instance_"", FALSE),"".mat"",FALSE)"),"80_3")</f>
        <v>80_3</v>
      </c>
      <c r="F233" s="41">
        <v>80.0</v>
      </c>
      <c r="G233" s="41">
        <v>20.0</v>
      </c>
      <c r="H233" s="41">
        <v>40.0</v>
      </c>
      <c r="I233" s="41">
        <v>-2.48738</v>
      </c>
      <c r="J233" s="41">
        <v>20000.0</v>
      </c>
      <c r="K233" s="41">
        <v>10000.0</v>
      </c>
      <c r="L233" s="41">
        <v>3600.0</v>
      </c>
      <c r="M233" s="41">
        <v>1800.0</v>
      </c>
      <c r="N233" s="41">
        <v>30.0</v>
      </c>
      <c r="O233" s="40" t="s">
        <v>207</v>
      </c>
      <c r="P233" s="40" t="s">
        <v>208</v>
      </c>
      <c r="Q233" s="40" t="s">
        <v>209</v>
      </c>
      <c r="R233" s="40" t="s">
        <v>210</v>
      </c>
      <c r="S233" s="40" t="b">
        <v>0</v>
      </c>
      <c r="T233" s="40" t="s">
        <v>211</v>
      </c>
      <c r="U233" s="40" t="s">
        <v>212</v>
      </c>
      <c r="V233" s="41">
        <v>0.1</v>
      </c>
      <c r="W233" s="41">
        <v>0.9</v>
      </c>
      <c r="X233" s="41">
        <v>0.3</v>
      </c>
      <c r="Y233" s="41">
        <v>0.4</v>
      </c>
      <c r="Z233" s="40" t="b">
        <v>0</v>
      </c>
      <c r="AA233" s="40" t="b">
        <v>1</v>
      </c>
      <c r="AB233" s="40" t="b">
        <v>0</v>
      </c>
      <c r="AC233" s="40" t="b">
        <v>0</v>
      </c>
      <c r="AD233" s="41" t="s">
        <v>1178</v>
      </c>
      <c r="AE233" s="41" t="s">
        <v>1179</v>
      </c>
      <c r="AF233" s="41">
        <v>-2.473854789</v>
      </c>
      <c r="AG233" s="41">
        <v>86.51112</v>
      </c>
      <c r="AH233" s="42">
        <v>7.29E23</v>
      </c>
      <c r="AI233" s="41">
        <v>0.005436</v>
      </c>
      <c r="AJ233" s="47" t="s">
        <v>6706</v>
      </c>
      <c r="AK233" s="44" t="s">
        <v>397</v>
      </c>
      <c r="AL233" s="41">
        <v>16646.0</v>
      </c>
      <c r="AM233" s="40" t="s">
        <v>1382</v>
      </c>
      <c r="AN233" s="40" t="s">
        <v>1383</v>
      </c>
      <c r="AO233" s="40" t="s">
        <v>5643</v>
      </c>
      <c r="AP233" s="40" t="s">
        <v>6707</v>
      </c>
      <c r="AQ233" s="40" t="s">
        <v>6708</v>
      </c>
      <c r="AR233" s="47" t="s">
        <v>6709</v>
      </c>
      <c r="AS233" s="42">
        <v>1.0E79</v>
      </c>
      <c r="AT233" s="42"/>
      <c r="AU233" s="42"/>
      <c r="AV233" s="42"/>
      <c r="AW233" s="42"/>
      <c r="AX233" s="42"/>
      <c r="AY233" s="42"/>
      <c r="AZ233" s="42"/>
      <c r="BA233" s="42"/>
      <c r="BB233" s="42"/>
      <c r="BC233" s="42"/>
      <c r="BD233" s="42"/>
      <c r="BE233" s="42"/>
      <c r="BF233" s="42"/>
      <c r="BG233" s="42"/>
      <c r="BH233" s="42"/>
      <c r="BI233" s="42"/>
      <c r="BJ233" s="42"/>
      <c r="BK233" s="42"/>
      <c r="BL233" s="42"/>
      <c r="BM233" s="42"/>
    </row>
    <row r="234">
      <c r="A234" s="41">
        <v>0.0</v>
      </c>
      <c r="B234" s="42">
        <v>1.67E9</v>
      </c>
      <c r="C234" s="42">
        <v>482294.0</v>
      </c>
      <c r="D234" s="40" t="s">
        <v>1034</v>
      </c>
      <c r="E234" s="41" t="str">
        <f>IFERROR(__xludf.DUMMYFUNCTION("split(split(D234,""Instance_"", FALSE),"".mat"",FALSE)"),"40_3")</f>
        <v>40_3</v>
      </c>
      <c r="F234" s="41">
        <v>40.0</v>
      </c>
      <c r="G234" s="41">
        <v>10.0</v>
      </c>
      <c r="H234" s="41">
        <v>20.0</v>
      </c>
      <c r="I234" s="41">
        <v>-1.42657</v>
      </c>
      <c r="J234" s="41">
        <v>20000.0</v>
      </c>
      <c r="K234" s="41">
        <v>10000.0</v>
      </c>
      <c r="L234" s="41">
        <v>3600.0</v>
      </c>
      <c r="M234" s="41">
        <v>1800.0</v>
      </c>
      <c r="N234" s="41">
        <v>30.0</v>
      </c>
      <c r="O234" s="40" t="s">
        <v>207</v>
      </c>
      <c r="P234" s="40" t="s">
        <v>208</v>
      </c>
      <c r="Q234" s="40" t="s">
        <v>209</v>
      </c>
      <c r="R234" s="40" t="s">
        <v>210</v>
      </c>
      <c r="S234" s="40" t="b">
        <v>0</v>
      </c>
      <c r="T234" s="40" t="s">
        <v>211</v>
      </c>
      <c r="U234" s="40" t="s">
        <v>212</v>
      </c>
      <c r="V234" s="41">
        <v>0.1</v>
      </c>
      <c r="W234" s="41">
        <v>0.9</v>
      </c>
      <c r="X234" s="41">
        <v>0.3</v>
      </c>
      <c r="Y234" s="41">
        <v>0.4</v>
      </c>
      <c r="Z234" s="40" t="b">
        <v>0</v>
      </c>
      <c r="AA234" s="40" t="b">
        <v>1</v>
      </c>
      <c r="AB234" s="40" t="b">
        <v>0</v>
      </c>
      <c r="AC234" s="40" t="b">
        <v>0</v>
      </c>
      <c r="AD234" s="41" t="s">
        <v>1035</v>
      </c>
      <c r="AE234" s="41" t="s">
        <v>1036</v>
      </c>
      <c r="AF234" s="41">
        <v>-1.417194748</v>
      </c>
      <c r="AG234" s="41">
        <v>36.119</v>
      </c>
      <c r="AH234" s="42">
        <v>6.51E11</v>
      </c>
      <c r="AI234" s="41">
        <v>0.006571</v>
      </c>
      <c r="AJ234" s="47" t="s">
        <v>6710</v>
      </c>
      <c r="AK234" s="44" t="s">
        <v>397</v>
      </c>
      <c r="AL234" s="41">
        <v>11461.0</v>
      </c>
      <c r="AM234" s="40" t="s">
        <v>1382</v>
      </c>
      <c r="AN234" s="40" t="s">
        <v>1383</v>
      </c>
      <c r="AO234" s="40" t="s">
        <v>5643</v>
      </c>
      <c r="AP234" s="40" t="s">
        <v>6711</v>
      </c>
      <c r="AQ234" s="40" t="s">
        <v>6712</v>
      </c>
      <c r="AR234" s="47" t="s">
        <v>6713</v>
      </c>
      <c r="AS234" s="42">
        <v>1.0E39</v>
      </c>
      <c r="AT234" s="42"/>
      <c r="AU234" s="42"/>
      <c r="AV234" s="42"/>
      <c r="AW234" s="42"/>
      <c r="AX234" s="42"/>
      <c r="AY234" s="42"/>
      <c r="AZ234" s="42"/>
      <c r="BA234" s="42"/>
      <c r="BB234" s="42"/>
      <c r="BC234" s="42"/>
      <c r="BD234" s="42"/>
      <c r="BE234" s="42"/>
      <c r="BF234" s="42"/>
      <c r="BG234" s="42"/>
      <c r="BH234" s="42"/>
      <c r="BI234" s="42"/>
      <c r="BJ234" s="42"/>
      <c r="BK234" s="42"/>
      <c r="BL234" s="42"/>
      <c r="BM234" s="42"/>
    </row>
    <row r="235">
      <c r="A235" s="41">
        <v>0.0</v>
      </c>
      <c r="B235" s="42">
        <v>1.67E9</v>
      </c>
      <c r="C235" s="42">
        <v>316181.0</v>
      </c>
      <c r="D235" s="40" t="s">
        <v>1034</v>
      </c>
      <c r="E235" s="41" t="str">
        <f>IFERROR(__xludf.DUMMYFUNCTION("split(split(D235,""Instance_"", FALSE),"".mat"",FALSE)"),"40_3")</f>
        <v>40_3</v>
      </c>
      <c r="F235" s="41">
        <v>40.0</v>
      </c>
      <c r="G235" s="41">
        <v>10.0</v>
      </c>
      <c r="H235" s="41">
        <v>20.0</v>
      </c>
      <c r="I235" s="41">
        <v>-1.42657</v>
      </c>
      <c r="J235" s="41">
        <v>20000.0</v>
      </c>
      <c r="K235" s="41">
        <v>10000.0</v>
      </c>
      <c r="L235" s="41">
        <v>3600.0</v>
      </c>
      <c r="M235" s="41">
        <v>1800.0</v>
      </c>
      <c r="N235" s="41">
        <v>30.0</v>
      </c>
      <c r="O235" s="40" t="s">
        <v>207</v>
      </c>
      <c r="P235" s="40" t="s">
        <v>208</v>
      </c>
      <c r="Q235" s="40" t="s">
        <v>209</v>
      </c>
      <c r="R235" s="40" t="s">
        <v>210</v>
      </c>
      <c r="S235" s="40" t="b">
        <v>0</v>
      </c>
      <c r="T235" s="40" t="s">
        <v>211</v>
      </c>
      <c r="U235" s="40" t="s">
        <v>212</v>
      </c>
      <c r="V235" s="41">
        <v>0.1</v>
      </c>
      <c r="W235" s="41">
        <v>0.9</v>
      </c>
      <c r="X235" s="41">
        <v>0.3</v>
      </c>
      <c r="Y235" s="41">
        <v>0.4</v>
      </c>
      <c r="Z235" s="40" t="b">
        <v>0</v>
      </c>
      <c r="AA235" s="40" t="b">
        <v>1</v>
      </c>
      <c r="AB235" s="40" t="b">
        <v>0</v>
      </c>
      <c r="AC235" s="40" t="b">
        <v>0</v>
      </c>
      <c r="AD235" s="41" t="s">
        <v>1037</v>
      </c>
      <c r="AE235" s="41" t="s">
        <v>1038</v>
      </c>
      <c r="AF235" s="41">
        <v>-1.417194748</v>
      </c>
      <c r="AG235" s="41">
        <v>37.35355</v>
      </c>
      <c r="AH235" s="42">
        <v>6.85E11</v>
      </c>
      <c r="AI235" s="41">
        <v>0.006571</v>
      </c>
      <c r="AJ235" s="47" t="s">
        <v>6710</v>
      </c>
      <c r="AK235" s="44" t="s">
        <v>397</v>
      </c>
      <c r="AL235" s="41">
        <v>12200.0</v>
      </c>
      <c r="AM235" s="45" t="s">
        <v>1382</v>
      </c>
      <c r="AN235" s="40" t="s">
        <v>1383</v>
      </c>
      <c r="AO235" s="40" t="s">
        <v>5643</v>
      </c>
      <c r="AP235" s="40" t="s">
        <v>6714</v>
      </c>
      <c r="AQ235" s="40" t="s">
        <v>6715</v>
      </c>
      <c r="AR235" s="47" t="s">
        <v>6716</v>
      </c>
      <c r="AS235" s="42">
        <v>1.0E39</v>
      </c>
      <c r="AT235" s="42"/>
      <c r="AU235" s="42"/>
      <c r="AV235" s="42"/>
      <c r="AW235" s="42"/>
      <c r="AX235" s="42"/>
      <c r="AY235" s="42"/>
      <c r="AZ235" s="42"/>
      <c r="BA235" s="42"/>
      <c r="BB235" s="42"/>
      <c r="BC235" s="42"/>
      <c r="BD235" s="42"/>
      <c r="BE235" s="42"/>
      <c r="BF235" s="42"/>
      <c r="BG235" s="42"/>
      <c r="BH235" s="42"/>
      <c r="BI235" s="42"/>
      <c r="BJ235" s="42"/>
      <c r="BK235" s="42"/>
      <c r="BL235" s="42"/>
      <c r="BM235" s="42"/>
    </row>
    <row r="236">
      <c r="A236" s="41">
        <v>0.0</v>
      </c>
      <c r="B236" s="42">
        <v>1.67E9</v>
      </c>
      <c r="C236" s="42">
        <v>24327.0</v>
      </c>
      <c r="D236" s="40" t="s">
        <v>1034</v>
      </c>
      <c r="E236" s="41" t="str">
        <f>IFERROR(__xludf.DUMMYFUNCTION("split(split(D236,""Instance_"", FALSE),"".mat"",FALSE)"),"40_3")</f>
        <v>40_3</v>
      </c>
      <c r="F236" s="41">
        <v>40.0</v>
      </c>
      <c r="G236" s="41">
        <v>10.0</v>
      </c>
      <c r="H236" s="41">
        <v>20.0</v>
      </c>
      <c r="I236" s="41">
        <v>-1.42657</v>
      </c>
      <c r="J236" s="41">
        <v>20000.0</v>
      </c>
      <c r="K236" s="41">
        <v>10000.0</v>
      </c>
      <c r="L236" s="41">
        <v>3600.0</v>
      </c>
      <c r="M236" s="41">
        <v>1800.0</v>
      </c>
      <c r="N236" s="41">
        <v>30.0</v>
      </c>
      <c r="O236" s="40" t="s">
        <v>207</v>
      </c>
      <c r="P236" s="40" t="s">
        <v>208</v>
      </c>
      <c r="Q236" s="40" t="s">
        <v>209</v>
      </c>
      <c r="R236" s="40" t="s">
        <v>210</v>
      </c>
      <c r="S236" s="40" t="b">
        <v>0</v>
      </c>
      <c r="T236" s="40" t="s">
        <v>211</v>
      </c>
      <c r="U236" s="40" t="s">
        <v>212</v>
      </c>
      <c r="V236" s="41">
        <v>0.1</v>
      </c>
      <c r="W236" s="41">
        <v>0.9</v>
      </c>
      <c r="X236" s="41">
        <v>0.3</v>
      </c>
      <c r="Y236" s="41">
        <v>0.4</v>
      </c>
      <c r="Z236" s="40" t="b">
        <v>0</v>
      </c>
      <c r="AA236" s="40" t="b">
        <v>1</v>
      </c>
      <c r="AB236" s="40" t="b">
        <v>0</v>
      </c>
      <c r="AC236" s="40" t="b">
        <v>0</v>
      </c>
      <c r="AD236" s="41" t="s">
        <v>1041</v>
      </c>
      <c r="AE236" s="41" t="s">
        <v>1042</v>
      </c>
      <c r="AF236" s="41">
        <v>-1.417194748</v>
      </c>
      <c r="AG236" s="41">
        <v>35.94084</v>
      </c>
      <c r="AH236" s="42">
        <v>6.51E11</v>
      </c>
      <c r="AI236" s="41">
        <v>0.006571</v>
      </c>
      <c r="AJ236" s="47" t="s">
        <v>6710</v>
      </c>
      <c r="AK236" s="44" t="s">
        <v>397</v>
      </c>
      <c r="AL236" s="41">
        <v>11509.0</v>
      </c>
      <c r="AM236" s="45" t="s">
        <v>1382</v>
      </c>
      <c r="AN236" s="40" t="s">
        <v>1383</v>
      </c>
      <c r="AO236" s="40" t="s">
        <v>5643</v>
      </c>
      <c r="AP236" s="40" t="s">
        <v>6717</v>
      </c>
      <c r="AQ236" s="40" t="s">
        <v>6718</v>
      </c>
      <c r="AR236" s="47" t="s">
        <v>6719</v>
      </c>
      <c r="AS236" s="42">
        <v>1.0E39</v>
      </c>
      <c r="AT236" s="42"/>
      <c r="AU236" s="42"/>
      <c r="AV236" s="42"/>
      <c r="AW236" s="42"/>
      <c r="AX236" s="42"/>
      <c r="AY236" s="42"/>
      <c r="AZ236" s="42"/>
      <c r="BA236" s="42"/>
      <c r="BB236" s="42"/>
      <c r="BC236" s="42"/>
      <c r="BD236" s="42"/>
      <c r="BE236" s="42"/>
      <c r="BF236" s="42"/>
      <c r="BG236" s="42"/>
      <c r="BH236" s="42"/>
      <c r="BI236" s="42"/>
      <c r="BJ236" s="42"/>
      <c r="BK236" s="42"/>
      <c r="BL236" s="42"/>
      <c r="BM236" s="42"/>
    </row>
    <row r="237">
      <c r="A237" s="41">
        <v>0.0</v>
      </c>
      <c r="B237" s="42">
        <v>1.67E9</v>
      </c>
      <c r="C237" s="42">
        <v>869785.0</v>
      </c>
      <c r="D237" s="40" t="s">
        <v>1034</v>
      </c>
      <c r="E237" s="41" t="str">
        <f>IFERROR(__xludf.DUMMYFUNCTION("split(split(D237,""Instance_"", FALSE),"".mat"",FALSE)"),"40_3")</f>
        <v>40_3</v>
      </c>
      <c r="F237" s="41">
        <v>40.0</v>
      </c>
      <c r="G237" s="41">
        <v>10.0</v>
      </c>
      <c r="H237" s="41">
        <v>20.0</v>
      </c>
      <c r="I237" s="41">
        <v>-1.42657</v>
      </c>
      <c r="J237" s="41">
        <v>20000.0</v>
      </c>
      <c r="K237" s="41">
        <v>10000.0</v>
      </c>
      <c r="L237" s="41">
        <v>3600.0</v>
      </c>
      <c r="M237" s="41">
        <v>1800.0</v>
      </c>
      <c r="N237" s="41">
        <v>30.0</v>
      </c>
      <c r="O237" s="40" t="s">
        <v>207</v>
      </c>
      <c r="P237" s="40" t="s">
        <v>208</v>
      </c>
      <c r="Q237" s="40" t="s">
        <v>209</v>
      </c>
      <c r="R237" s="40" t="s">
        <v>210</v>
      </c>
      <c r="S237" s="40" t="b">
        <v>0</v>
      </c>
      <c r="T237" s="40" t="s">
        <v>211</v>
      </c>
      <c r="U237" s="40" t="s">
        <v>212</v>
      </c>
      <c r="V237" s="41">
        <v>0.1</v>
      </c>
      <c r="W237" s="41">
        <v>0.9</v>
      </c>
      <c r="X237" s="41">
        <v>0.3</v>
      </c>
      <c r="Y237" s="41">
        <v>0.4</v>
      </c>
      <c r="Z237" s="40" t="b">
        <v>0</v>
      </c>
      <c r="AA237" s="40" t="b">
        <v>1</v>
      </c>
      <c r="AB237" s="40" t="b">
        <v>0</v>
      </c>
      <c r="AC237" s="40" t="b">
        <v>0</v>
      </c>
      <c r="AD237" s="41" t="s">
        <v>1043</v>
      </c>
      <c r="AE237" s="41" t="s">
        <v>1044</v>
      </c>
      <c r="AF237" s="41">
        <v>-1.417194748</v>
      </c>
      <c r="AG237" s="41">
        <v>34.55771</v>
      </c>
      <c r="AH237" s="42">
        <v>6.83E11</v>
      </c>
      <c r="AI237" s="41">
        <v>0.006571</v>
      </c>
      <c r="AJ237" s="47" t="s">
        <v>6720</v>
      </c>
      <c r="AK237" s="44" t="s">
        <v>397</v>
      </c>
      <c r="AL237" s="41">
        <v>11047.0</v>
      </c>
      <c r="AM237" s="40" t="s">
        <v>1382</v>
      </c>
      <c r="AN237" s="40" t="s">
        <v>1383</v>
      </c>
      <c r="AO237" s="40" t="s">
        <v>5643</v>
      </c>
      <c r="AP237" s="40" t="s">
        <v>6721</v>
      </c>
      <c r="AQ237" s="40" t="s">
        <v>6722</v>
      </c>
      <c r="AR237" s="47" t="s">
        <v>6723</v>
      </c>
      <c r="AS237" s="42">
        <v>1.0E39</v>
      </c>
      <c r="AT237" s="42"/>
      <c r="AU237" s="42"/>
      <c r="AV237" s="42"/>
      <c r="AW237" s="42"/>
      <c r="AX237" s="42"/>
      <c r="AY237" s="42"/>
      <c r="AZ237" s="42"/>
      <c r="BA237" s="42"/>
      <c r="BB237" s="42"/>
      <c r="BC237" s="42"/>
      <c r="BD237" s="42"/>
      <c r="BE237" s="42"/>
      <c r="BF237" s="42"/>
      <c r="BG237" s="42"/>
      <c r="BH237" s="42"/>
      <c r="BI237" s="42"/>
      <c r="BJ237" s="42"/>
      <c r="BK237" s="42"/>
      <c r="BL237" s="42"/>
      <c r="BM237" s="42"/>
    </row>
    <row r="238">
      <c r="A238" s="41">
        <v>0.0</v>
      </c>
      <c r="B238" s="42">
        <v>1.67E9</v>
      </c>
      <c r="C238" s="42">
        <v>476808.0</v>
      </c>
      <c r="D238" s="40" t="s">
        <v>1034</v>
      </c>
      <c r="E238" s="41" t="str">
        <f>IFERROR(__xludf.DUMMYFUNCTION("split(split(D238,""Instance_"", FALSE),"".mat"",FALSE)"),"40_3")</f>
        <v>40_3</v>
      </c>
      <c r="F238" s="41">
        <v>40.0</v>
      </c>
      <c r="G238" s="41">
        <v>10.0</v>
      </c>
      <c r="H238" s="41">
        <v>20.0</v>
      </c>
      <c r="I238" s="41">
        <v>-1.42657</v>
      </c>
      <c r="J238" s="41">
        <v>20000.0</v>
      </c>
      <c r="K238" s="41">
        <v>10000.0</v>
      </c>
      <c r="L238" s="41">
        <v>3600.0</v>
      </c>
      <c r="M238" s="41">
        <v>1800.0</v>
      </c>
      <c r="N238" s="41">
        <v>30.0</v>
      </c>
      <c r="O238" s="40" t="s">
        <v>207</v>
      </c>
      <c r="P238" s="40" t="s">
        <v>208</v>
      </c>
      <c r="Q238" s="40" t="s">
        <v>209</v>
      </c>
      <c r="R238" s="40" t="s">
        <v>210</v>
      </c>
      <c r="S238" s="40" t="b">
        <v>0</v>
      </c>
      <c r="T238" s="40" t="s">
        <v>211</v>
      </c>
      <c r="U238" s="40" t="s">
        <v>212</v>
      </c>
      <c r="V238" s="41">
        <v>0.1</v>
      </c>
      <c r="W238" s="41">
        <v>0.9</v>
      </c>
      <c r="X238" s="41">
        <v>0.3</v>
      </c>
      <c r="Y238" s="41">
        <v>0.4</v>
      </c>
      <c r="Z238" s="40" t="b">
        <v>0</v>
      </c>
      <c r="AA238" s="40" t="b">
        <v>1</v>
      </c>
      <c r="AB238" s="40" t="b">
        <v>0</v>
      </c>
      <c r="AC238" s="40" t="b">
        <v>0</v>
      </c>
      <c r="AD238" s="41" t="s">
        <v>1045</v>
      </c>
      <c r="AE238" s="41" t="s">
        <v>1046</v>
      </c>
      <c r="AF238" s="41">
        <v>-1.417194748</v>
      </c>
      <c r="AG238" s="41">
        <v>37.63641</v>
      </c>
      <c r="AH238" s="42">
        <v>6.51E11</v>
      </c>
      <c r="AI238" s="41">
        <v>0.006571</v>
      </c>
      <c r="AJ238" s="47" t="s">
        <v>6710</v>
      </c>
      <c r="AK238" s="44" t="s">
        <v>397</v>
      </c>
      <c r="AL238" s="41">
        <v>11805.0</v>
      </c>
      <c r="AM238" s="40" t="s">
        <v>1382</v>
      </c>
      <c r="AN238" s="40" t="s">
        <v>1383</v>
      </c>
      <c r="AO238" s="40" t="s">
        <v>5643</v>
      </c>
      <c r="AP238" s="40" t="s">
        <v>6724</v>
      </c>
      <c r="AQ238" s="40" t="s">
        <v>6725</v>
      </c>
      <c r="AR238" s="47" t="s">
        <v>6726</v>
      </c>
      <c r="AS238" s="42">
        <v>1.0E39</v>
      </c>
      <c r="AT238" s="42"/>
      <c r="AU238" s="42"/>
      <c r="AV238" s="42"/>
      <c r="AW238" s="42"/>
      <c r="AX238" s="42"/>
      <c r="AY238" s="42"/>
      <c r="AZ238" s="42"/>
      <c r="BA238" s="42"/>
      <c r="BB238" s="42"/>
      <c r="BC238" s="42"/>
      <c r="BD238" s="42"/>
      <c r="BE238" s="42"/>
      <c r="BF238" s="42"/>
      <c r="BG238" s="42"/>
      <c r="BH238" s="42"/>
      <c r="BI238" s="42"/>
      <c r="BJ238" s="42"/>
      <c r="BK238" s="42"/>
      <c r="BL238" s="42"/>
      <c r="BM238" s="42"/>
    </row>
    <row r="239">
      <c r="A239" s="41">
        <v>0.0</v>
      </c>
      <c r="B239" s="42">
        <v>1.67E9</v>
      </c>
      <c r="C239" s="42">
        <v>945818.0</v>
      </c>
      <c r="D239" s="40" t="s">
        <v>1034</v>
      </c>
      <c r="E239" s="41" t="str">
        <f>IFERROR(__xludf.DUMMYFUNCTION("split(split(D239,""Instance_"", FALSE),"".mat"",FALSE)"),"40_3")</f>
        <v>40_3</v>
      </c>
      <c r="F239" s="41">
        <v>40.0</v>
      </c>
      <c r="G239" s="41">
        <v>10.0</v>
      </c>
      <c r="H239" s="41">
        <v>20.0</v>
      </c>
      <c r="I239" s="41">
        <v>-1.42657</v>
      </c>
      <c r="J239" s="41">
        <v>20000.0</v>
      </c>
      <c r="K239" s="41">
        <v>10000.0</v>
      </c>
      <c r="L239" s="41">
        <v>3600.0</v>
      </c>
      <c r="M239" s="41">
        <v>1800.0</v>
      </c>
      <c r="N239" s="41">
        <v>30.0</v>
      </c>
      <c r="O239" s="40" t="s">
        <v>207</v>
      </c>
      <c r="P239" s="40" t="s">
        <v>208</v>
      </c>
      <c r="Q239" s="40" t="s">
        <v>209</v>
      </c>
      <c r="R239" s="40" t="s">
        <v>210</v>
      </c>
      <c r="S239" s="40" t="b">
        <v>0</v>
      </c>
      <c r="T239" s="40" t="s">
        <v>211</v>
      </c>
      <c r="U239" s="40" t="s">
        <v>212</v>
      </c>
      <c r="V239" s="41">
        <v>0.1</v>
      </c>
      <c r="W239" s="41">
        <v>0.9</v>
      </c>
      <c r="X239" s="41">
        <v>0.3</v>
      </c>
      <c r="Y239" s="41">
        <v>0.4</v>
      </c>
      <c r="Z239" s="40" t="b">
        <v>0</v>
      </c>
      <c r="AA239" s="40" t="b">
        <v>1</v>
      </c>
      <c r="AB239" s="40" t="b">
        <v>0</v>
      </c>
      <c r="AC239" s="40" t="b">
        <v>0</v>
      </c>
      <c r="AD239" s="41" t="s">
        <v>1053</v>
      </c>
      <c r="AE239" s="41" t="s">
        <v>1054</v>
      </c>
      <c r="AF239" s="41">
        <v>-1.417194748</v>
      </c>
      <c r="AG239" s="41">
        <v>31.86448</v>
      </c>
      <c r="AH239" s="42">
        <v>6.85E11</v>
      </c>
      <c r="AI239" s="41">
        <v>0.006571</v>
      </c>
      <c r="AJ239" s="47" t="s">
        <v>6710</v>
      </c>
      <c r="AK239" s="44" t="s">
        <v>397</v>
      </c>
      <c r="AL239" s="41">
        <v>10313.0</v>
      </c>
      <c r="AM239" s="40" t="s">
        <v>1382</v>
      </c>
      <c r="AN239" s="40" t="s">
        <v>1383</v>
      </c>
      <c r="AO239" s="40" t="s">
        <v>5643</v>
      </c>
      <c r="AP239" s="40" t="s">
        <v>6727</v>
      </c>
      <c r="AQ239" s="40" t="s">
        <v>6728</v>
      </c>
      <c r="AR239" s="47" t="s">
        <v>6729</v>
      </c>
      <c r="AS239" s="42">
        <v>1.0E39</v>
      </c>
      <c r="AT239" s="42"/>
      <c r="AU239" s="42"/>
      <c r="AV239" s="42"/>
      <c r="AW239" s="42"/>
      <c r="AX239" s="42"/>
      <c r="AY239" s="42"/>
      <c r="AZ239" s="42"/>
      <c r="BA239" s="42"/>
      <c r="BB239" s="42"/>
      <c r="BC239" s="42"/>
      <c r="BD239" s="42"/>
      <c r="BE239" s="42"/>
      <c r="BF239" s="42"/>
      <c r="BG239" s="42"/>
      <c r="BH239" s="42"/>
      <c r="BI239" s="42"/>
      <c r="BJ239" s="42"/>
      <c r="BK239" s="42"/>
      <c r="BL239" s="42"/>
      <c r="BM239" s="42"/>
    </row>
    <row r="240">
      <c r="A240" s="41">
        <v>0.0</v>
      </c>
      <c r="B240" s="42">
        <v>1.67E9</v>
      </c>
      <c r="C240" s="42">
        <v>659877.0</v>
      </c>
      <c r="D240" s="40" t="s">
        <v>743</v>
      </c>
      <c r="E240" s="41" t="str">
        <f>IFERROR(__xludf.DUMMYFUNCTION("split(split(D240,""Instance_"", FALSE),"".mat"",FALSE)"),"180_1")</f>
        <v>180_1</v>
      </c>
      <c r="F240" s="41">
        <v>180.0</v>
      </c>
      <c r="G240" s="41">
        <v>45.0</v>
      </c>
      <c r="H240" s="41">
        <v>90.0</v>
      </c>
      <c r="I240" s="41">
        <v>-2.05712</v>
      </c>
      <c r="J240" s="41">
        <v>20000.0</v>
      </c>
      <c r="K240" s="41">
        <v>10000.0</v>
      </c>
      <c r="L240" s="41">
        <v>3600.0</v>
      </c>
      <c r="M240" s="41">
        <v>1800.0</v>
      </c>
      <c r="N240" s="41">
        <v>30.0</v>
      </c>
      <c r="O240" s="40" t="s">
        <v>207</v>
      </c>
      <c r="P240" s="40" t="s">
        <v>208</v>
      </c>
      <c r="Q240" s="40" t="s">
        <v>209</v>
      </c>
      <c r="R240" s="40" t="s">
        <v>210</v>
      </c>
      <c r="S240" s="40" t="b">
        <v>0</v>
      </c>
      <c r="T240" s="40" t="s">
        <v>211</v>
      </c>
      <c r="U240" s="40" t="s">
        <v>212</v>
      </c>
      <c r="V240" s="41">
        <v>0.1</v>
      </c>
      <c r="W240" s="41">
        <v>0.9</v>
      </c>
      <c r="X240" s="41">
        <v>0.3</v>
      </c>
      <c r="Y240" s="41">
        <v>0.4</v>
      </c>
      <c r="Z240" s="40" t="b">
        <v>0</v>
      </c>
      <c r="AA240" s="40" t="b">
        <v>1</v>
      </c>
      <c r="AB240" s="40" t="b">
        <v>0</v>
      </c>
      <c r="AC240" s="40" t="b">
        <v>0</v>
      </c>
      <c r="AD240" s="41" t="s">
        <v>747</v>
      </c>
      <c r="AE240" s="41" t="s">
        <v>748</v>
      </c>
      <c r="AF240" s="41">
        <v>-2.042749856</v>
      </c>
      <c r="AG240" s="41">
        <v>320.8062</v>
      </c>
      <c r="AH240" s="42">
        <v>3.69E53</v>
      </c>
      <c r="AI240" s="41">
        <v>0.006983</v>
      </c>
      <c r="AJ240" s="47" t="s">
        <v>6730</v>
      </c>
      <c r="AK240" s="40" t="s">
        <v>6731</v>
      </c>
      <c r="AL240" s="41">
        <v>20000.0</v>
      </c>
      <c r="AM240" s="40" t="s">
        <v>216</v>
      </c>
      <c r="AN240" s="40" t="s">
        <v>1383</v>
      </c>
      <c r="AO240" s="40" t="s">
        <v>5627</v>
      </c>
      <c r="AP240" s="40" t="s">
        <v>6732</v>
      </c>
      <c r="AQ240" s="40" t="s">
        <v>6733</v>
      </c>
      <c r="AR240" s="47" t="s">
        <v>6734</v>
      </c>
      <c r="AS240" s="42">
        <v>1.1E177</v>
      </c>
      <c r="AT240" s="42"/>
      <c r="AU240" s="42"/>
      <c r="AV240" s="42"/>
      <c r="AW240" s="42"/>
      <c r="AX240" s="42"/>
      <c r="AY240" s="42"/>
      <c r="AZ240" s="42"/>
      <c r="BA240" s="42"/>
      <c r="BB240" s="42"/>
      <c r="BC240" s="42"/>
      <c r="BD240" s="42"/>
      <c r="BE240" s="42"/>
      <c r="BF240" s="42"/>
      <c r="BG240" s="42"/>
      <c r="BH240" s="42"/>
      <c r="BI240" s="42"/>
      <c r="BJ240" s="42"/>
      <c r="BK240" s="42"/>
      <c r="BL240" s="42"/>
      <c r="BM240" s="42"/>
    </row>
    <row r="241">
      <c r="A241" s="41">
        <v>0.0</v>
      </c>
      <c r="B241" s="42">
        <v>1.67E9</v>
      </c>
      <c r="C241" s="42">
        <v>746414.0</v>
      </c>
      <c r="D241" s="40" t="s">
        <v>1263</v>
      </c>
      <c r="E241" s="41" t="str">
        <f>IFERROR(__xludf.DUMMYFUNCTION("split(split(D241,""Instance_"", FALSE),"".mat"",FALSE)"),"140_2")</f>
        <v>140_2</v>
      </c>
      <c r="F241" s="41">
        <v>140.0</v>
      </c>
      <c r="G241" s="41">
        <v>35.0</v>
      </c>
      <c r="H241" s="41">
        <v>70.0</v>
      </c>
      <c r="I241" s="41">
        <v>-3.21771</v>
      </c>
      <c r="J241" s="41">
        <v>20000.0</v>
      </c>
      <c r="K241" s="41">
        <v>10000.0</v>
      </c>
      <c r="L241" s="41">
        <v>3600.0</v>
      </c>
      <c r="M241" s="41">
        <v>1800.0</v>
      </c>
      <c r="N241" s="41">
        <v>30.0</v>
      </c>
      <c r="O241" s="40" t="s">
        <v>207</v>
      </c>
      <c r="P241" s="40" t="s">
        <v>208</v>
      </c>
      <c r="Q241" s="40" t="s">
        <v>209</v>
      </c>
      <c r="R241" s="40" t="s">
        <v>210</v>
      </c>
      <c r="S241" s="40" t="b">
        <v>0</v>
      </c>
      <c r="T241" s="40" t="s">
        <v>211</v>
      </c>
      <c r="U241" s="40" t="s">
        <v>212</v>
      </c>
      <c r="V241" s="41">
        <v>0.1</v>
      </c>
      <c r="W241" s="41">
        <v>0.9</v>
      </c>
      <c r="X241" s="41">
        <v>0.3</v>
      </c>
      <c r="Y241" s="41">
        <v>0.4</v>
      </c>
      <c r="Z241" s="40" t="b">
        <v>0</v>
      </c>
      <c r="AA241" s="40" t="b">
        <v>1</v>
      </c>
      <c r="AB241" s="40" t="b">
        <v>0</v>
      </c>
      <c r="AC241" s="40" t="b">
        <v>0</v>
      </c>
      <c r="AD241" s="41" t="s">
        <v>1278</v>
      </c>
      <c r="AE241" s="41" t="s">
        <v>1279</v>
      </c>
      <c r="AF241" s="41">
        <v>-3.194165524</v>
      </c>
      <c r="AG241" s="41">
        <v>505.092</v>
      </c>
      <c r="AH241" s="42">
        <v>3.87E41</v>
      </c>
      <c r="AI241" s="41">
        <v>0.007318</v>
      </c>
      <c r="AJ241" s="47" t="s">
        <v>6735</v>
      </c>
      <c r="AK241" s="40" t="s">
        <v>6736</v>
      </c>
      <c r="AL241" s="41">
        <v>20000.0</v>
      </c>
      <c r="AM241" s="40" t="s">
        <v>216</v>
      </c>
      <c r="AN241" s="40" t="s">
        <v>1383</v>
      </c>
      <c r="AO241" s="40" t="s">
        <v>5643</v>
      </c>
      <c r="AP241" s="40" t="s">
        <v>6737</v>
      </c>
      <c r="AQ241" s="40" t="s">
        <v>6738</v>
      </c>
      <c r="AR241" s="47" t="s">
        <v>6739</v>
      </c>
      <c r="AS241" s="42">
        <v>1.0E138</v>
      </c>
      <c r="AT241" s="42"/>
      <c r="AU241" s="42"/>
      <c r="AV241" s="42"/>
      <c r="AW241" s="42"/>
      <c r="AX241" s="42"/>
      <c r="AY241" s="42"/>
      <c r="AZ241" s="42"/>
      <c r="BA241" s="42"/>
      <c r="BB241" s="42"/>
      <c r="BC241" s="42"/>
      <c r="BD241" s="42"/>
      <c r="BE241" s="42"/>
      <c r="BF241" s="42"/>
      <c r="BG241" s="42"/>
      <c r="BH241" s="42"/>
      <c r="BI241" s="42"/>
      <c r="BJ241" s="42"/>
      <c r="BK241" s="42"/>
      <c r="BL241" s="42"/>
      <c r="BM241" s="42"/>
    </row>
    <row r="242">
      <c r="A242" s="41">
        <v>0.0</v>
      </c>
      <c r="B242" s="42">
        <v>1.67E9</v>
      </c>
      <c r="C242" s="42">
        <v>861023.0</v>
      </c>
      <c r="D242" s="40" t="s">
        <v>1159</v>
      </c>
      <c r="E242" s="41" t="str">
        <f>IFERROR(__xludf.DUMMYFUNCTION("split(split(D242,""Instance_"", FALSE),"".mat"",FALSE)"),"80_3")</f>
        <v>80_3</v>
      </c>
      <c r="F242" s="41">
        <v>80.0</v>
      </c>
      <c r="G242" s="41">
        <v>20.0</v>
      </c>
      <c r="H242" s="41">
        <v>40.0</v>
      </c>
      <c r="I242" s="41">
        <v>-2.48738</v>
      </c>
      <c r="J242" s="41">
        <v>20000.0</v>
      </c>
      <c r="K242" s="41">
        <v>10000.0</v>
      </c>
      <c r="L242" s="41">
        <v>3600.0</v>
      </c>
      <c r="M242" s="41">
        <v>1800.0</v>
      </c>
      <c r="N242" s="41">
        <v>30.0</v>
      </c>
      <c r="O242" s="40" t="s">
        <v>207</v>
      </c>
      <c r="P242" s="40" t="s">
        <v>208</v>
      </c>
      <c r="Q242" s="40" t="s">
        <v>209</v>
      </c>
      <c r="R242" s="40" t="s">
        <v>210</v>
      </c>
      <c r="S242" s="40" t="b">
        <v>0</v>
      </c>
      <c r="T242" s="40" t="s">
        <v>211</v>
      </c>
      <c r="U242" s="40" t="s">
        <v>212</v>
      </c>
      <c r="V242" s="41">
        <v>0.1</v>
      </c>
      <c r="W242" s="41">
        <v>0.9</v>
      </c>
      <c r="X242" s="41">
        <v>0.3</v>
      </c>
      <c r="Y242" s="41">
        <v>0.4</v>
      </c>
      <c r="Z242" s="40" t="b">
        <v>0</v>
      </c>
      <c r="AA242" s="40" t="b">
        <v>1</v>
      </c>
      <c r="AB242" s="40" t="b">
        <v>0</v>
      </c>
      <c r="AC242" s="40" t="b">
        <v>0</v>
      </c>
      <c r="AD242" s="41" t="s">
        <v>1174</v>
      </c>
      <c r="AE242" s="41" t="s">
        <v>1175</v>
      </c>
      <c r="AF242" s="41">
        <v>-2.466268039</v>
      </c>
      <c r="AG242" s="41">
        <v>104.3105</v>
      </c>
      <c r="AH242" s="42">
        <v>7.18E23</v>
      </c>
      <c r="AI242" s="41">
        <v>0.008486</v>
      </c>
      <c r="AJ242" s="47" t="s">
        <v>6740</v>
      </c>
      <c r="AK242" s="44" t="s">
        <v>397</v>
      </c>
      <c r="AL242" s="41">
        <v>20000.0</v>
      </c>
      <c r="AM242" s="40" t="s">
        <v>216</v>
      </c>
      <c r="AN242" s="40" t="s">
        <v>1383</v>
      </c>
      <c r="AO242" s="40" t="s">
        <v>5643</v>
      </c>
      <c r="AP242" s="40" t="s">
        <v>6741</v>
      </c>
      <c r="AQ242" s="40" t="s">
        <v>6742</v>
      </c>
      <c r="AR242" s="47" t="s">
        <v>6743</v>
      </c>
      <c r="AS242" s="42">
        <v>1.0E79</v>
      </c>
      <c r="AT242" s="47"/>
      <c r="AU242" s="47"/>
      <c r="AV242" s="47"/>
      <c r="AW242" s="47"/>
      <c r="AX242" s="47"/>
      <c r="AY242" s="47"/>
      <c r="AZ242" s="47"/>
      <c r="BA242" s="47"/>
      <c r="BB242" s="47"/>
      <c r="BC242" s="47"/>
      <c r="BD242" s="47"/>
      <c r="BE242" s="47"/>
      <c r="BF242" s="47"/>
      <c r="BG242" s="47"/>
      <c r="BH242" s="47"/>
      <c r="BI242" s="47"/>
      <c r="BJ242" s="47"/>
      <c r="BK242" s="47"/>
      <c r="BL242" s="47"/>
      <c r="BM242" s="47"/>
    </row>
    <row r="243">
      <c r="A243" s="41">
        <v>0.0</v>
      </c>
      <c r="B243" s="42">
        <v>1.67E9</v>
      </c>
      <c r="C243" s="42">
        <v>142387.0</v>
      </c>
      <c r="D243" s="40" t="s">
        <v>1243</v>
      </c>
      <c r="E243" s="41" t="str">
        <f>IFERROR(__xludf.DUMMYFUNCTION("split(split(D243,""Instance_"", FALSE),"".mat"",FALSE)"),"140_1")</f>
        <v>140_1</v>
      </c>
      <c r="F243" s="41">
        <v>140.0</v>
      </c>
      <c r="G243" s="41">
        <v>35.0</v>
      </c>
      <c r="H243" s="41">
        <v>70.0</v>
      </c>
      <c r="I243" s="41">
        <v>-3.07733</v>
      </c>
      <c r="J243" s="41">
        <v>20000.0</v>
      </c>
      <c r="K243" s="41">
        <v>10000.0</v>
      </c>
      <c r="L243" s="41">
        <v>3600.0</v>
      </c>
      <c r="M243" s="41">
        <v>1800.0</v>
      </c>
      <c r="N243" s="41">
        <v>30.0</v>
      </c>
      <c r="O243" s="40" t="s">
        <v>207</v>
      </c>
      <c r="P243" s="40" t="s">
        <v>208</v>
      </c>
      <c r="Q243" s="40" t="s">
        <v>209</v>
      </c>
      <c r="R243" s="40" t="s">
        <v>210</v>
      </c>
      <c r="S243" s="40" t="b">
        <v>0</v>
      </c>
      <c r="T243" s="40" t="s">
        <v>211</v>
      </c>
      <c r="U243" s="40" t="s">
        <v>212</v>
      </c>
      <c r="V243" s="41">
        <v>0.1</v>
      </c>
      <c r="W243" s="41">
        <v>0.9</v>
      </c>
      <c r="X243" s="41">
        <v>0.3</v>
      </c>
      <c r="Y243" s="41">
        <v>0.4</v>
      </c>
      <c r="Z243" s="40" t="b">
        <v>0</v>
      </c>
      <c r="AA243" s="40" t="b">
        <v>1</v>
      </c>
      <c r="AB243" s="40" t="b">
        <v>0</v>
      </c>
      <c r="AC243" s="40" t="b">
        <v>0</v>
      </c>
      <c r="AD243" s="41" t="s">
        <v>1252</v>
      </c>
      <c r="AE243" s="41" t="s">
        <v>1253</v>
      </c>
      <c r="AF243" s="41">
        <v>-3.048468581</v>
      </c>
      <c r="AG243" s="41">
        <v>490.0736</v>
      </c>
      <c r="AH243" s="42">
        <v>1.2E42</v>
      </c>
      <c r="AI243" s="41">
        <v>0.009378</v>
      </c>
      <c r="AJ243" s="47" t="s">
        <v>6744</v>
      </c>
      <c r="AK243" s="40" t="s">
        <v>6745</v>
      </c>
      <c r="AL243" s="41">
        <v>20000.0</v>
      </c>
      <c r="AM243" s="40" t="s">
        <v>216</v>
      </c>
      <c r="AN243" s="40" t="s">
        <v>1383</v>
      </c>
      <c r="AO243" s="40" t="s">
        <v>5643</v>
      </c>
      <c r="AP243" s="40" t="s">
        <v>6746</v>
      </c>
      <c r="AQ243" s="40" t="s">
        <v>6747</v>
      </c>
      <c r="AR243" s="47" t="s">
        <v>6748</v>
      </c>
      <c r="AS243" s="42">
        <v>1.1E139</v>
      </c>
      <c r="AT243" s="47"/>
      <c r="AU243" s="47"/>
      <c r="AV243" s="47"/>
      <c r="AW243" s="47"/>
      <c r="AX243" s="47"/>
      <c r="AY243" s="47"/>
      <c r="AZ243" s="47"/>
      <c r="BA243" s="47"/>
      <c r="BB243" s="47"/>
      <c r="BC243" s="47"/>
      <c r="BD243" s="47"/>
      <c r="BE243" s="47"/>
      <c r="BF243" s="47"/>
      <c r="BG243" s="47"/>
      <c r="BH243" s="47"/>
      <c r="BI243" s="47"/>
      <c r="BJ243" s="47"/>
      <c r="BK243" s="47"/>
      <c r="BL243" s="47"/>
      <c r="BM243" s="47"/>
    </row>
    <row r="244">
      <c r="A244" s="41">
        <v>0.0</v>
      </c>
      <c r="B244" s="42">
        <v>1.67E9</v>
      </c>
      <c r="C244" s="42">
        <v>84968.0</v>
      </c>
      <c r="D244" s="40" t="s">
        <v>1159</v>
      </c>
      <c r="E244" s="41" t="str">
        <f>IFERROR(__xludf.DUMMYFUNCTION("split(split(D244,""Instance_"", FALSE),"".mat"",FALSE)"),"80_3")</f>
        <v>80_3</v>
      </c>
      <c r="F244" s="41">
        <v>80.0</v>
      </c>
      <c r="G244" s="41">
        <v>20.0</v>
      </c>
      <c r="H244" s="41">
        <v>40.0</v>
      </c>
      <c r="I244" s="41">
        <v>-2.48738</v>
      </c>
      <c r="J244" s="41">
        <v>20000.0</v>
      </c>
      <c r="K244" s="41">
        <v>10000.0</v>
      </c>
      <c r="L244" s="41">
        <v>3600.0</v>
      </c>
      <c r="M244" s="41">
        <v>1800.0</v>
      </c>
      <c r="N244" s="41">
        <v>30.0</v>
      </c>
      <c r="O244" s="40" t="s">
        <v>207</v>
      </c>
      <c r="P244" s="40" t="s">
        <v>208</v>
      </c>
      <c r="Q244" s="40" t="s">
        <v>209</v>
      </c>
      <c r="R244" s="40" t="s">
        <v>210</v>
      </c>
      <c r="S244" s="40" t="b">
        <v>0</v>
      </c>
      <c r="T244" s="40" t="s">
        <v>211</v>
      </c>
      <c r="U244" s="40" t="s">
        <v>212</v>
      </c>
      <c r="V244" s="41">
        <v>0.1</v>
      </c>
      <c r="W244" s="41">
        <v>0.9</v>
      </c>
      <c r="X244" s="41">
        <v>0.3</v>
      </c>
      <c r="Y244" s="41">
        <v>0.4</v>
      </c>
      <c r="Z244" s="40" t="b">
        <v>0</v>
      </c>
      <c r="AA244" s="40" t="b">
        <v>1</v>
      </c>
      <c r="AB244" s="40" t="b">
        <v>0</v>
      </c>
      <c r="AC244" s="40" t="b">
        <v>0</v>
      </c>
      <c r="AD244" s="41" t="s">
        <v>1170</v>
      </c>
      <c r="AE244" s="41" t="s">
        <v>1171</v>
      </c>
      <c r="AF244" s="41">
        <v>-2.460275182</v>
      </c>
      <c r="AG244" s="41">
        <v>71.75431</v>
      </c>
      <c r="AH244" s="42">
        <v>7.27E23</v>
      </c>
      <c r="AI244" s="41">
        <v>0.010895</v>
      </c>
      <c r="AJ244" s="47" t="s">
        <v>6749</v>
      </c>
      <c r="AK244" s="44" t="s">
        <v>397</v>
      </c>
      <c r="AL244" s="41">
        <v>13905.0</v>
      </c>
      <c r="AM244" s="45" t="s">
        <v>1382</v>
      </c>
      <c r="AN244" s="40" t="s">
        <v>1383</v>
      </c>
      <c r="AO244" s="40" t="s">
        <v>5643</v>
      </c>
      <c r="AP244" s="40" t="s">
        <v>6750</v>
      </c>
      <c r="AQ244" s="40" t="s">
        <v>6751</v>
      </c>
      <c r="AR244" s="47" t="s">
        <v>6752</v>
      </c>
      <c r="AS244" s="42">
        <v>1.0E79</v>
      </c>
      <c r="AT244" s="47"/>
      <c r="AU244" s="47"/>
      <c r="AV244" s="47"/>
      <c r="AW244" s="47"/>
      <c r="AX244" s="47"/>
      <c r="AY244" s="47"/>
      <c r="AZ244" s="47"/>
      <c r="BA244" s="47"/>
      <c r="BB244" s="47"/>
      <c r="BC244" s="47"/>
      <c r="BD244" s="47"/>
      <c r="BE244" s="47"/>
      <c r="BF244" s="47"/>
      <c r="BG244" s="47"/>
      <c r="BH244" s="47"/>
      <c r="BI244" s="47"/>
      <c r="BJ244" s="47"/>
      <c r="BK244" s="47"/>
      <c r="BL244" s="47"/>
      <c r="BM244" s="47"/>
    </row>
    <row r="245">
      <c r="A245" s="41">
        <v>0.0</v>
      </c>
      <c r="B245" s="42">
        <v>1.67E9</v>
      </c>
      <c r="C245" s="42">
        <v>969311.0</v>
      </c>
      <c r="D245" s="40" t="s">
        <v>1159</v>
      </c>
      <c r="E245" s="41" t="str">
        <f>IFERROR(__xludf.DUMMYFUNCTION("split(split(D245,""Instance_"", FALSE),"".mat"",FALSE)"),"80_3")</f>
        <v>80_3</v>
      </c>
      <c r="F245" s="41">
        <v>80.0</v>
      </c>
      <c r="G245" s="41">
        <v>20.0</v>
      </c>
      <c r="H245" s="41">
        <v>40.0</v>
      </c>
      <c r="I245" s="41">
        <v>-2.48738</v>
      </c>
      <c r="J245" s="41">
        <v>20000.0</v>
      </c>
      <c r="K245" s="41">
        <v>10000.0</v>
      </c>
      <c r="L245" s="41">
        <v>3600.0</v>
      </c>
      <c r="M245" s="41">
        <v>1800.0</v>
      </c>
      <c r="N245" s="41">
        <v>30.0</v>
      </c>
      <c r="O245" s="40" t="s">
        <v>207</v>
      </c>
      <c r="P245" s="40" t="s">
        <v>208</v>
      </c>
      <c r="Q245" s="40" t="s">
        <v>209</v>
      </c>
      <c r="R245" s="40" t="s">
        <v>210</v>
      </c>
      <c r="S245" s="40" t="b">
        <v>0</v>
      </c>
      <c r="T245" s="40" t="s">
        <v>211</v>
      </c>
      <c r="U245" s="40" t="s">
        <v>212</v>
      </c>
      <c r="V245" s="41">
        <v>0.1</v>
      </c>
      <c r="W245" s="41">
        <v>0.9</v>
      </c>
      <c r="X245" s="41">
        <v>0.3</v>
      </c>
      <c r="Y245" s="41">
        <v>0.4</v>
      </c>
      <c r="Z245" s="40" t="b">
        <v>0</v>
      </c>
      <c r="AA245" s="40" t="b">
        <v>1</v>
      </c>
      <c r="AB245" s="40" t="b">
        <v>0</v>
      </c>
      <c r="AC245" s="40" t="b">
        <v>0</v>
      </c>
      <c r="AD245" s="41" t="s">
        <v>1168</v>
      </c>
      <c r="AE245" s="41" t="s">
        <v>1169</v>
      </c>
      <c r="AF245" s="41">
        <v>-2.459474843</v>
      </c>
      <c r="AG245" s="41">
        <v>104.4596</v>
      </c>
      <c r="AH245" s="42">
        <v>6.91E23</v>
      </c>
      <c r="AI245" s="41">
        <v>0.011217</v>
      </c>
      <c r="AJ245" s="47" t="s">
        <v>6753</v>
      </c>
      <c r="AK245" s="44" t="s">
        <v>397</v>
      </c>
      <c r="AL245" s="41">
        <v>20000.0</v>
      </c>
      <c r="AM245" s="45" t="s">
        <v>216</v>
      </c>
      <c r="AN245" s="40" t="s">
        <v>1383</v>
      </c>
      <c r="AO245" s="40" t="s">
        <v>5643</v>
      </c>
      <c r="AP245" s="40" t="s">
        <v>6754</v>
      </c>
      <c r="AQ245" s="40" t="s">
        <v>6755</v>
      </c>
      <c r="AR245" s="47" t="s">
        <v>6756</v>
      </c>
      <c r="AS245" s="42">
        <v>1.0E79</v>
      </c>
      <c r="AT245" s="47"/>
      <c r="AU245" s="47"/>
      <c r="AV245" s="47"/>
      <c r="AW245" s="47"/>
      <c r="AX245" s="47"/>
      <c r="AY245" s="47"/>
      <c r="AZ245" s="47"/>
      <c r="BA245" s="47"/>
      <c r="BB245" s="47"/>
      <c r="BC245" s="47"/>
      <c r="BD245" s="47"/>
      <c r="BE245" s="47"/>
      <c r="BF245" s="47"/>
      <c r="BG245" s="47"/>
      <c r="BH245" s="47"/>
      <c r="BI245" s="47"/>
      <c r="BJ245" s="47"/>
      <c r="BK245" s="47"/>
      <c r="BL245" s="47"/>
      <c r="BM245" s="47"/>
    </row>
    <row r="246">
      <c r="A246" s="41">
        <v>0.0</v>
      </c>
      <c r="B246" s="42">
        <v>1.67E9</v>
      </c>
      <c r="C246" s="42">
        <v>807182.0</v>
      </c>
      <c r="D246" s="40" t="s">
        <v>1222</v>
      </c>
      <c r="E246" s="41" t="str">
        <f>IFERROR(__xludf.DUMMYFUNCTION("split(split(D246,""Instance_"", FALSE),"".mat"",FALSE)"),"100_3")</f>
        <v>100_3</v>
      </c>
      <c r="F246" s="41">
        <v>100.0</v>
      </c>
      <c r="G246" s="41">
        <v>25.0</v>
      </c>
      <c r="H246" s="41">
        <v>50.0</v>
      </c>
      <c r="I246" s="41">
        <v>-2.65755</v>
      </c>
      <c r="J246" s="41">
        <v>20000.0</v>
      </c>
      <c r="K246" s="41">
        <v>10000.0</v>
      </c>
      <c r="L246" s="41">
        <v>3600.0</v>
      </c>
      <c r="M246" s="41">
        <v>1800.0</v>
      </c>
      <c r="N246" s="41">
        <v>30.0</v>
      </c>
      <c r="O246" s="40" t="s">
        <v>207</v>
      </c>
      <c r="P246" s="40" t="s">
        <v>208</v>
      </c>
      <c r="Q246" s="40" t="s">
        <v>209</v>
      </c>
      <c r="R246" s="40" t="s">
        <v>210</v>
      </c>
      <c r="S246" s="40" t="b">
        <v>0</v>
      </c>
      <c r="T246" s="40" t="s">
        <v>211</v>
      </c>
      <c r="U246" s="40" t="s">
        <v>212</v>
      </c>
      <c r="V246" s="41">
        <v>0.1</v>
      </c>
      <c r="W246" s="41">
        <v>0.9</v>
      </c>
      <c r="X246" s="41">
        <v>0.3</v>
      </c>
      <c r="Y246" s="41">
        <v>0.4</v>
      </c>
      <c r="Z246" s="40" t="b">
        <v>0</v>
      </c>
      <c r="AA246" s="40" t="b">
        <v>1</v>
      </c>
      <c r="AB246" s="40" t="b">
        <v>0</v>
      </c>
      <c r="AC246" s="40" t="b">
        <v>0</v>
      </c>
      <c r="AD246" s="41" t="s">
        <v>1237</v>
      </c>
      <c r="AE246" s="41" t="s">
        <v>1238</v>
      </c>
      <c r="AF246" s="41">
        <v>-2.626912047</v>
      </c>
      <c r="AG246" s="41">
        <v>130.7439</v>
      </c>
      <c r="AH246" s="42">
        <v>5.65E29</v>
      </c>
      <c r="AI246" s="41">
        <v>0.011527</v>
      </c>
      <c r="AJ246" s="47" t="s">
        <v>6757</v>
      </c>
      <c r="AK246" s="45">
        <v>5.65338198438147E269</v>
      </c>
      <c r="AL246" s="41">
        <v>20000.0</v>
      </c>
      <c r="AM246" s="40" t="s">
        <v>216</v>
      </c>
      <c r="AN246" s="40" t="s">
        <v>1383</v>
      </c>
      <c r="AO246" s="40" t="s">
        <v>5643</v>
      </c>
      <c r="AP246" s="40" t="s">
        <v>6758</v>
      </c>
      <c r="AQ246" s="40" t="s">
        <v>6759</v>
      </c>
      <c r="AR246" s="47" t="s">
        <v>6760</v>
      </c>
      <c r="AS246" s="42">
        <v>1.11E98</v>
      </c>
      <c r="AT246" s="47"/>
      <c r="AU246" s="47"/>
      <c r="AV246" s="47"/>
      <c r="AW246" s="47"/>
      <c r="AX246" s="47"/>
      <c r="AY246" s="47"/>
      <c r="AZ246" s="47"/>
      <c r="BA246" s="47"/>
      <c r="BB246" s="47"/>
      <c r="BC246" s="47"/>
      <c r="BD246" s="47"/>
      <c r="BE246" s="47"/>
      <c r="BF246" s="47"/>
      <c r="BG246" s="47"/>
      <c r="BH246" s="47"/>
      <c r="BI246" s="47"/>
      <c r="BJ246" s="47"/>
      <c r="BK246" s="47"/>
      <c r="BL246" s="47"/>
      <c r="BM246" s="47"/>
    </row>
    <row r="247">
      <c r="A247" s="41">
        <v>0.0</v>
      </c>
      <c r="B247" s="42">
        <v>1.67E9</v>
      </c>
      <c r="C247" s="42">
        <v>480959.0</v>
      </c>
      <c r="D247" s="40" t="s">
        <v>1159</v>
      </c>
      <c r="E247" s="41" t="str">
        <f>IFERROR(__xludf.DUMMYFUNCTION("split(split(D247,""Instance_"", FALSE),"".mat"",FALSE)"),"80_3")</f>
        <v>80_3</v>
      </c>
      <c r="F247" s="41">
        <v>80.0</v>
      </c>
      <c r="G247" s="41">
        <v>20.0</v>
      </c>
      <c r="H247" s="41">
        <v>40.0</v>
      </c>
      <c r="I247" s="41">
        <v>-2.48738</v>
      </c>
      <c r="J247" s="41">
        <v>20000.0</v>
      </c>
      <c r="K247" s="41">
        <v>10000.0</v>
      </c>
      <c r="L247" s="41">
        <v>3600.0</v>
      </c>
      <c r="M247" s="41">
        <v>1800.0</v>
      </c>
      <c r="N247" s="41">
        <v>30.0</v>
      </c>
      <c r="O247" s="40" t="s">
        <v>207</v>
      </c>
      <c r="P247" s="40" t="s">
        <v>208</v>
      </c>
      <c r="Q247" s="40" t="s">
        <v>209</v>
      </c>
      <c r="R247" s="40" t="s">
        <v>210</v>
      </c>
      <c r="S247" s="40" t="b">
        <v>0</v>
      </c>
      <c r="T247" s="40" t="s">
        <v>211</v>
      </c>
      <c r="U247" s="40" t="s">
        <v>212</v>
      </c>
      <c r="V247" s="41">
        <v>0.1</v>
      </c>
      <c r="W247" s="41">
        <v>0.9</v>
      </c>
      <c r="X247" s="41">
        <v>0.3</v>
      </c>
      <c r="Y247" s="41">
        <v>0.4</v>
      </c>
      <c r="Z247" s="40" t="b">
        <v>0</v>
      </c>
      <c r="AA247" s="40" t="b">
        <v>1</v>
      </c>
      <c r="AB247" s="40" t="b">
        <v>0</v>
      </c>
      <c r="AC247" s="40" t="b">
        <v>0</v>
      </c>
      <c r="AD247" s="41" t="s">
        <v>1162</v>
      </c>
      <c r="AE247" s="41" t="s">
        <v>1163</v>
      </c>
      <c r="AF247" s="41">
        <v>-2.458379973</v>
      </c>
      <c r="AG247" s="41">
        <v>71.20939</v>
      </c>
      <c r="AH247" s="42">
        <v>6.91E23</v>
      </c>
      <c r="AI247" s="41">
        <v>0.011657</v>
      </c>
      <c r="AJ247" s="47" t="s">
        <v>6761</v>
      </c>
      <c r="AK247" s="44" t="s">
        <v>397</v>
      </c>
      <c r="AL247" s="41">
        <v>13531.0</v>
      </c>
      <c r="AM247" s="40" t="s">
        <v>1382</v>
      </c>
      <c r="AN247" s="40" t="s">
        <v>1383</v>
      </c>
      <c r="AO247" s="40" t="s">
        <v>5643</v>
      </c>
      <c r="AP247" s="40" t="s">
        <v>6762</v>
      </c>
      <c r="AQ247" s="40" t="s">
        <v>6763</v>
      </c>
      <c r="AR247" s="47" t="s">
        <v>6764</v>
      </c>
      <c r="AS247" s="42">
        <v>1.0E79</v>
      </c>
      <c r="AT247" s="47"/>
      <c r="AU247" s="47"/>
      <c r="AV247" s="47"/>
      <c r="AW247" s="47"/>
      <c r="AX247" s="47"/>
      <c r="AY247" s="47"/>
      <c r="AZ247" s="47"/>
      <c r="BA247" s="47"/>
      <c r="BB247" s="47"/>
      <c r="BC247" s="47"/>
      <c r="BD247" s="47"/>
      <c r="BE247" s="47"/>
      <c r="BF247" s="47"/>
      <c r="BG247" s="47"/>
      <c r="BH247" s="47"/>
      <c r="BI247" s="47"/>
      <c r="BJ247" s="47"/>
      <c r="BK247" s="47"/>
      <c r="BL247" s="47"/>
      <c r="BM247" s="47"/>
    </row>
    <row r="248">
      <c r="A248" s="41">
        <v>0.0</v>
      </c>
      <c r="B248" s="42">
        <v>1.67E9</v>
      </c>
      <c r="C248" s="42">
        <v>627625.0</v>
      </c>
      <c r="D248" s="40" t="s">
        <v>1222</v>
      </c>
      <c r="E248" s="41" t="str">
        <f>IFERROR(__xludf.DUMMYFUNCTION("split(split(D248,""Instance_"", FALSE),"".mat"",FALSE)"),"100_3")</f>
        <v>100_3</v>
      </c>
      <c r="F248" s="41">
        <v>100.0</v>
      </c>
      <c r="G248" s="41">
        <v>25.0</v>
      </c>
      <c r="H248" s="41">
        <v>50.0</v>
      </c>
      <c r="I248" s="41">
        <v>-2.65755</v>
      </c>
      <c r="J248" s="41">
        <v>20000.0</v>
      </c>
      <c r="K248" s="41">
        <v>10000.0</v>
      </c>
      <c r="L248" s="41">
        <v>3600.0</v>
      </c>
      <c r="M248" s="41">
        <v>1800.0</v>
      </c>
      <c r="N248" s="41">
        <v>30.0</v>
      </c>
      <c r="O248" s="40" t="s">
        <v>207</v>
      </c>
      <c r="P248" s="40" t="s">
        <v>208</v>
      </c>
      <c r="Q248" s="40" t="s">
        <v>209</v>
      </c>
      <c r="R248" s="40" t="s">
        <v>210</v>
      </c>
      <c r="S248" s="40" t="b">
        <v>0</v>
      </c>
      <c r="T248" s="40" t="s">
        <v>211</v>
      </c>
      <c r="U248" s="40" t="s">
        <v>212</v>
      </c>
      <c r="V248" s="41">
        <v>0.1</v>
      </c>
      <c r="W248" s="41">
        <v>0.9</v>
      </c>
      <c r="X248" s="41">
        <v>0.3</v>
      </c>
      <c r="Y248" s="41">
        <v>0.4</v>
      </c>
      <c r="Z248" s="40" t="b">
        <v>0</v>
      </c>
      <c r="AA248" s="40" t="b">
        <v>1</v>
      </c>
      <c r="AB248" s="40" t="b">
        <v>0</v>
      </c>
      <c r="AC248" s="40" t="b">
        <v>0</v>
      </c>
      <c r="AD248" s="41" t="s">
        <v>1233</v>
      </c>
      <c r="AE248" s="41" t="s">
        <v>1234</v>
      </c>
      <c r="AF248" s="41">
        <v>-2.626103702</v>
      </c>
      <c r="AG248" s="41">
        <v>126.027</v>
      </c>
      <c r="AH248" s="42">
        <v>4.13E29</v>
      </c>
      <c r="AI248" s="41">
        <v>0.011832</v>
      </c>
      <c r="AJ248" s="47" t="s">
        <v>6765</v>
      </c>
      <c r="AK248" s="45">
        <v>4.13072238269902E269</v>
      </c>
      <c r="AL248" s="41">
        <v>20000.0</v>
      </c>
      <c r="AM248" s="40" t="s">
        <v>216</v>
      </c>
      <c r="AN248" s="40" t="s">
        <v>1383</v>
      </c>
      <c r="AO248" s="40" t="s">
        <v>5643</v>
      </c>
      <c r="AP248" s="40" t="s">
        <v>6766</v>
      </c>
      <c r="AQ248" s="40" t="s">
        <v>6767</v>
      </c>
      <c r="AR248" s="47" t="s">
        <v>6768</v>
      </c>
      <c r="AS248" s="42">
        <v>1.01E98</v>
      </c>
      <c r="AT248" s="47"/>
      <c r="AU248" s="47"/>
      <c r="AV248" s="47"/>
      <c r="AW248" s="47"/>
      <c r="AX248" s="47"/>
      <c r="AY248" s="47"/>
      <c r="AZ248" s="47"/>
      <c r="BA248" s="47"/>
      <c r="BB248" s="47"/>
      <c r="BC248" s="47"/>
      <c r="BD248" s="47"/>
      <c r="BE248" s="47"/>
      <c r="BF248" s="47"/>
      <c r="BG248" s="47"/>
      <c r="BH248" s="47"/>
      <c r="BI248" s="47"/>
      <c r="BJ248" s="47"/>
      <c r="BK248" s="47"/>
      <c r="BL248" s="47"/>
      <c r="BM248" s="47"/>
    </row>
    <row r="249">
      <c r="A249" s="41">
        <v>0.0</v>
      </c>
      <c r="B249" s="42">
        <v>1.67E9</v>
      </c>
      <c r="C249" s="42">
        <v>17164.0</v>
      </c>
      <c r="D249" s="40" t="s">
        <v>1222</v>
      </c>
      <c r="E249" s="41" t="str">
        <f>IFERROR(__xludf.DUMMYFUNCTION("split(split(D249,""Instance_"", FALSE),"".mat"",FALSE)"),"100_3")</f>
        <v>100_3</v>
      </c>
      <c r="F249" s="41">
        <v>100.0</v>
      </c>
      <c r="G249" s="41">
        <v>25.0</v>
      </c>
      <c r="H249" s="41">
        <v>50.0</v>
      </c>
      <c r="I249" s="41">
        <v>-2.65755</v>
      </c>
      <c r="J249" s="41">
        <v>20000.0</v>
      </c>
      <c r="K249" s="41">
        <v>10000.0</v>
      </c>
      <c r="L249" s="41">
        <v>3600.0</v>
      </c>
      <c r="M249" s="41">
        <v>1800.0</v>
      </c>
      <c r="N249" s="41">
        <v>30.0</v>
      </c>
      <c r="O249" s="40" t="s">
        <v>207</v>
      </c>
      <c r="P249" s="40" t="s">
        <v>208</v>
      </c>
      <c r="Q249" s="40" t="s">
        <v>209</v>
      </c>
      <c r="R249" s="40" t="s">
        <v>210</v>
      </c>
      <c r="S249" s="40" t="b">
        <v>0</v>
      </c>
      <c r="T249" s="40" t="s">
        <v>211</v>
      </c>
      <c r="U249" s="40" t="s">
        <v>212</v>
      </c>
      <c r="V249" s="41">
        <v>0.1</v>
      </c>
      <c r="W249" s="41">
        <v>0.9</v>
      </c>
      <c r="X249" s="41">
        <v>0.3</v>
      </c>
      <c r="Y249" s="41">
        <v>0.4</v>
      </c>
      <c r="Z249" s="40" t="b">
        <v>0</v>
      </c>
      <c r="AA249" s="40" t="b">
        <v>1</v>
      </c>
      <c r="AB249" s="40" t="b">
        <v>0</v>
      </c>
      <c r="AC249" s="40" t="b">
        <v>0</v>
      </c>
      <c r="AD249" s="41" t="s">
        <v>1229</v>
      </c>
      <c r="AE249" s="41" t="s">
        <v>1230</v>
      </c>
      <c r="AF249" s="41">
        <v>-2.625671505</v>
      </c>
      <c r="AG249" s="41">
        <v>122.3815</v>
      </c>
      <c r="AH249" s="42">
        <v>1.07E30</v>
      </c>
      <c r="AI249" s="41">
        <v>0.011994</v>
      </c>
      <c r="AJ249" s="47" t="s">
        <v>6769</v>
      </c>
      <c r="AK249" s="45">
        <v>1.06608811924686E278</v>
      </c>
      <c r="AL249" s="41">
        <v>19219.0</v>
      </c>
      <c r="AM249" s="40" t="s">
        <v>1382</v>
      </c>
      <c r="AN249" s="40" t="s">
        <v>1383</v>
      </c>
      <c r="AO249" s="40" t="s">
        <v>5643</v>
      </c>
      <c r="AP249" s="40" t="s">
        <v>6770</v>
      </c>
      <c r="AQ249" s="40" t="s">
        <v>6771</v>
      </c>
      <c r="AR249" s="47" t="s">
        <v>6772</v>
      </c>
      <c r="AS249" s="42">
        <v>1.1E99</v>
      </c>
      <c r="AT249" s="47"/>
      <c r="AU249" s="47"/>
      <c r="AV249" s="47"/>
      <c r="AW249" s="47"/>
      <c r="AX249" s="47"/>
      <c r="AY249" s="47"/>
      <c r="AZ249" s="47"/>
      <c r="BA249" s="47"/>
      <c r="BB249" s="47"/>
      <c r="BC249" s="47"/>
      <c r="BD249" s="47"/>
      <c r="BE249" s="47"/>
      <c r="BF249" s="47"/>
      <c r="BG249" s="47"/>
      <c r="BH249" s="47"/>
      <c r="BI249" s="47"/>
      <c r="BJ249" s="47"/>
      <c r="BK249" s="47"/>
      <c r="BL249" s="47"/>
      <c r="BM249" s="47"/>
    </row>
    <row r="250">
      <c r="A250" s="41">
        <v>0.0</v>
      </c>
      <c r="B250" s="42">
        <v>1.67E9</v>
      </c>
      <c r="C250" s="42">
        <v>41666.0</v>
      </c>
      <c r="D250" s="40" t="s">
        <v>786</v>
      </c>
      <c r="E250" s="41" t="str">
        <f>IFERROR(__xludf.DUMMYFUNCTION("split(split(D250,""Instance_"", FALSE),"".mat"",FALSE)"),"180_3")</f>
        <v>180_3</v>
      </c>
      <c r="F250" s="41">
        <v>180.0</v>
      </c>
      <c r="G250" s="41">
        <v>45.0</v>
      </c>
      <c r="H250" s="41">
        <v>90.0</v>
      </c>
      <c r="I250" s="41">
        <v>-1.6699</v>
      </c>
      <c r="J250" s="41">
        <v>20000.0</v>
      </c>
      <c r="K250" s="41">
        <v>10000.0</v>
      </c>
      <c r="L250" s="41">
        <v>3600.0</v>
      </c>
      <c r="M250" s="41">
        <v>1800.0</v>
      </c>
      <c r="N250" s="41">
        <v>30.0</v>
      </c>
      <c r="O250" s="40" t="s">
        <v>207</v>
      </c>
      <c r="P250" s="40" t="s">
        <v>208</v>
      </c>
      <c r="Q250" s="40" t="s">
        <v>209</v>
      </c>
      <c r="R250" s="40" t="s">
        <v>210</v>
      </c>
      <c r="S250" s="40" t="b">
        <v>0</v>
      </c>
      <c r="T250" s="40" t="s">
        <v>211</v>
      </c>
      <c r="U250" s="40" t="s">
        <v>212</v>
      </c>
      <c r="V250" s="41">
        <v>0.1</v>
      </c>
      <c r="W250" s="41">
        <v>0.9</v>
      </c>
      <c r="X250" s="41">
        <v>0.3</v>
      </c>
      <c r="Y250" s="41">
        <v>0.4</v>
      </c>
      <c r="Z250" s="40" t="b">
        <v>0</v>
      </c>
      <c r="AA250" s="40" t="b">
        <v>1</v>
      </c>
      <c r="AB250" s="40" t="b">
        <v>0</v>
      </c>
      <c r="AC250" s="40" t="b">
        <v>0</v>
      </c>
      <c r="AD250" s="41" t="s">
        <v>789</v>
      </c>
      <c r="AE250" s="41" t="s">
        <v>790</v>
      </c>
      <c r="AF250" s="41">
        <v>-1.6474869</v>
      </c>
      <c r="AG250" s="41">
        <v>310.6384</v>
      </c>
      <c r="AH250" s="42">
        <v>1.5E54</v>
      </c>
      <c r="AI250" s="41">
        <v>0.013424</v>
      </c>
      <c r="AJ250" s="47" t="s">
        <v>6773</v>
      </c>
      <c r="AK250" s="40" t="s">
        <v>6774</v>
      </c>
      <c r="AL250" s="41">
        <v>20000.0</v>
      </c>
      <c r="AM250" s="40" t="s">
        <v>216</v>
      </c>
      <c r="AN250" s="40" t="s">
        <v>1383</v>
      </c>
      <c r="AO250" s="40" t="s">
        <v>5627</v>
      </c>
      <c r="AP250" s="40" t="s">
        <v>6775</v>
      </c>
      <c r="AQ250" s="40" t="s">
        <v>6776</v>
      </c>
      <c r="AR250" s="47" t="s">
        <v>6777</v>
      </c>
      <c r="AS250" s="42">
        <v>1.1E179</v>
      </c>
      <c r="AT250" s="47"/>
      <c r="AU250" s="47"/>
      <c r="AV250" s="47"/>
      <c r="AW250" s="47"/>
      <c r="AX250" s="47"/>
      <c r="AY250" s="47"/>
      <c r="AZ250" s="47"/>
      <c r="BA250" s="47"/>
      <c r="BB250" s="47"/>
      <c r="BC250" s="47"/>
      <c r="BD250" s="47"/>
      <c r="BE250" s="47"/>
      <c r="BF250" s="47"/>
      <c r="BG250" s="47"/>
      <c r="BH250" s="47"/>
      <c r="BI250" s="47"/>
      <c r="BJ250" s="47"/>
      <c r="BK250" s="47"/>
      <c r="BL250" s="47"/>
      <c r="BM250" s="47"/>
    </row>
    <row r="251">
      <c r="A251" s="41">
        <v>0.0</v>
      </c>
      <c r="B251" s="42">
        <v>1.67E9</v>
      </c>
      <c r="C251" s="42">
        <v>924503.0</v>
      </c>
      <c r="D251" s="40" t="s">
        <v>1159</v>
      </c>
      <c r="E251" s="41" t="str">
        <f>IFERROR(__xludf.DUMMYFUNCTION("split(split(D251,""Instance_"", FALSE),"".mat"",FALSE)"),"80_3")</f>
        <v>80_3</v>
      </c>
      <c r="F251" s="41">
        <v>80.0</v>
      </c>
      <c r="G251" s="41">
        <v>20.0</v>
      </c>
      <c r="H251" s="41">
        <v>40.0</v>
      </c>
      <c r="I251" s="41">
        <v>-2.48738</v>
      </c>
      <c r="J251" s="41">
        <v>20000.0</v>
      </c>
      <c r="K251" s="41">
        <v>10000.0</v>
      </c>
      <c r="L251" s="41">
        <v>3600.0</v>
      </c>
      <c r="M251" s="41">
        <v>1800.0</v>
      </c>
      <c r="N251" s="41">
        <v>30.0</v>
      </c>
      <c r="O251" s="40" t="s">
        <v>207</v>
      </c>
      <c r="P251" s="40" t="s">
        <v>208</v>
      </c>
      <c r="Q251" s="40" t="s">
        <v>209</v>
      </c>
      <c r="R251" s="40" t="s">
        <v>210</v>
      </c>
      <c r="S251" s="40" t="b">
        <v>0</v>
      </c>
      <c r="T251" s="40" t="s">
        <v>211</v>
      </c>
      <c r="U251" s="40" t="s">
        <v>212</v>
      </c>
      <c r="V251" s="41">
        <v>0.1</v>
      </c>
      <c r="W251" s="41">
        <v>0.9</v>
      </c>
      <c r="X251" s="41">
        <v>0.3</v>
      </c>
      <c r="Y251" s="41">
        <v>0.4</v>
      </c>
      <c r="Z251" s="40" t="b">
        <v>0</v>
      </c>
      <c r="AA251" s="40" t="b">
        <v>1</v>
      </c>
      <c r="AB251" s="40" t="b">
        <v>0</v>
      </c>
      <c r="AC251" s="40" t="b">
        <v>0</v>
      </c>
      <c r="AD251" s="41" t="s">
        <v>1166</v>
      </c>
      <c r="AE251" s="41" t="s">
        <v>1167</v>
      </c>
      <c r="AF251" s="41">
        <v>-2.453354292</v>
      </c>
      <c r="AG251" s="41">
        <v>95.36633</v>
      </c>
      <c r="AH251" s="42">
        <v>7.28E23</v>
      </c>
      <c r="AI251" s="41">
        <v>0.013678</v>
      </c>
      <c r="AJ251" s="47" t="s">
        <v>6778</v>
      </c>
      <c r="AK251" s="44" t="s">
        <v>397</v>
      </c>
      <c r="AL251" s="41">
        <v>18335.0</v>
      </c>
      <c r="AM251" s="40" t="s">
        <v>1382</v>
      </c>
      <c r="AN251" s="40" t="s">
        <v>1383</v>
      </c>
      <c r="AO251" s="40" t="s">
        <v>5643</v>
      </c>
      <c r="AP251" s="40" t="s">
        <v>6779</v>
      </c>
      <c r="AQ251" s="40" t="s">
        <v>6780</v>
      </c>
      <c r="AR251" s="47" t="s">
        <v>6781</v>
      </c>
      <c r="AS251" s="42">
        <v>1.0E79</v>
      </c>
      <c r="AT251" s="47"/>
      <c r="AU251" s="47"/>
      <c r="AV251" s="47"/>
      <c r="AW251" s="47"/>
      <c r="AX251" s="47"/>
      <c r="AY251" s="47"/>
      <c r="AZ251" s="47"/>
      <c r="BA251" s="47"/>
      <c r="BB251" s="47"/>
      <c r="BC251" s="47"/>
      <c r="BD251" s="47"/>
      <c r="BE251" s="47"/>
      <c r="BF251" s="47"/>
      <c r="BG251" s="47"/>
      <c r="BH251" s="47"/>
      <c r="BI251" s="47"/>
      <c r="BJ251" s="47"/>
      <c r="BK251" s="47"/>
      <c r="BL251" s="47"/>
      <c r="BM251" s="47"/>
    </row>
    <row r="252">
      <c r="A252" s="41">
        <v>0.0</v>
      </c>
      <c r="B252" s="42">
        <v>1.67E9</v>
      </c>
      <c r="C252" s="42">
        <v>968984.0</v>
      </c>
      <c r="D252" s="40" t="s">
        <v>1159</v>
      </c>
      <c r="E252" s="41" t="str">
        <f>IFERROR(__xludf.DUMMYFUNCTION("split(split(D252,""Instance_"", FALSE),"".mat"",FALSE)"),"80_3")</f>
        <v>80_3</v>
      </c>
      <c r="F252" s="41">
        <v>80.0</v>
      </c>
      <c r="G252" s="41">
        <v>20.0</v>
      </c>
      <c r="H252" s="41">
        <v>40.0</v>
      </c>
      <c r="I252" s="41">
        <v>-2.48738</v>
      </c>
      <c r="J252" s="41">
        <v>20000.0</v>
      </c>
      <c r="K252" s="41">
        <v>10000.0</v>
      </c>
      <c r="L252" s="41">
        <v>3600.0</v>
      </c>
      <c r="M252" s="41">
        <v>1800.0</v>
      </c>
      <c r="N252" s="41">
        <v>30.0</v>
      </c>
      <c r="O252" s="40" t="s">
        <v>207</v>
      </c>
      <c r="P252" s="40" t="s">
        <v>208</v>
      </c>
      <c r="Q252" s="40" t="s">
        <v>209</v>
      </c>
      <c r="R252" s="40" t="s">
        <v>210</v>
      </c>
      <c r="S252" s="40" t="b">
        <v>0</v>
      </c>
      <c r="T252" s="40" t="s">
        <v>211</v>
      </c>
      <c r="U252" s="40" t="s">
        <v>212</v>
      </c>
      <c r="V252" s="41">
        <v>0.1</v>
      </c>
      <c r="W252" s="41">
        <v>0.9</v>
      </c>
      <c r="X252" s="41">
        <v>0.3</v>
      </c>
      <c r="Y252" s="41">
        <v>0.4</v>
      </c>
      <c r="Z252" s="40" t="b">
        <v>0</v>
      </c>
      <c r="AA252" s="40" t="b">
        <v>1</v>
      </c>
      <c r="AB252" s="40" t="b">
        <v>0</v>
      </c>
      <c r="AC252" s="40" t="b">
        <v>0</v>
      </c>
      <c r="AD252" s="41" t="s">
        <v>1172</v>
      </c>
      <c r="AE252" s="41" t="s">
        <v>1173</v>
      </c>
      <c r="AF252" s="41">
        <v>-2.451804252</v>
      </c>
      <c r="AG252" s="41">
        <v>79.15283</v>
      </c>
      <c r="AH252" s="42">
        <v>7.3E23</v>
      </c>
      <c r="AI252" s="41">
        <v>0.014301</v>
      </c>
      <c r="AJ252" s="47" t="s">
        <v>6782</v>
      </c>
      <c r="AK252" s="44" t="s">
        <v>397</v>
      </c>
      <c r="AL252" s="41">
        <v>14984.0</v>
      </c>
      <c r="AM252" s="45" t="s">
        <v>1382</v>
      </c>
      <c r="AN252" s="40" t="s">
        <v>1383</v>
      </c>
      <c r="AO252" s="40" t="s">
        <v>5643</v>
      </c>
      <c r="AP252" s="40" t="s">
        <v>6783</v>
      </c>
      <c r="AQ252" s="40" t="s">
        <v>6784</v>
      </c>
      <c r="AR252" s="47" t="s">
        <v>6785</v>
      </c>
      <c r="AS252" s="42">
        <v>1.0E79</v>
      </c>
      <c r="AT252" s="47"/>
      <c r="AU252" s="47"/>
      <c r="AV252" s="47"/>
      <c r="AW252" s="47"/>
      <c r="AX252" s="47"/>
      <c r="AY252" s="47"/>
      <c r="AZ252" s="47"/>
      <c r="BA252" s="47"/>
      <c r="BB252" s="47"/>
      <c r="BC252" s="47"/>
      <c r="BD252" s="47"/>
      <c r="BE252" s="47"/>
      <c r="BF252" s="47"/>
      <c r="BG252" s="47"/>
      <c r="BH252" s="47"/>
      <c r="BI252" s="47"/>
      <c r="BJ252" s="47"/>
      <c r="BK252" s="47"/>
      <c r="BL252" s="47"/>
      <c r="BM252" s="47"/>
    </row>
    <row r="253">
      <c r="A253" s="41">
        <v>0.0</v>
      </c>
      <c r="B253" s="42">
        <v>1.67E9</v>
      </c>
      <c r="C253" s="42">
        <v>585082.0</v>
      </c>
      <c r="D253" s="40" t="s">
        <v>1243</v>
      </c>
      <c r="E253" s="41" t="str">
        <f>IFERROR(__xludf.DUMMYFUNCTION("split(split(D253,""Instance_"", FALSE),"".mat"",FALSE)"),"140_1")</f>
        <v>140_1</v>
      </c>
      <c r="F253" s="41">
        <v>140.0</v>
      </c>
      <c r="G253" s="41">
        <v>35.0</v>
      </c>
      <c r="H253" s="41">
        <v>70.0</v>
      </c>
      <c r="I253" s="41">
        <v>-3.07733</v>
      </c>
      <c r="J253" s="41">
        <v>20000.0</v>
      </c>
      <c r="K253" s="41">
        <v>10000.0</v>
      </c>
      <c r="L253" s="41">
        <v>3600.0</v>
      </c>
      <c r="M253" s="41">
        <v>1800.0</v>
      </c>
      <c r="N253" s="41">
        <v>30.0</v>
      </c>
      <c r="O253" s="40" t="s">
        <v>207</v>
      </c>
      <c r="P253" s="40" t="s">
        <v>208</v>
      </c>
      <c r="Q253" s="40" t="s">
        <v>209</v>
      </c>
      <c r="R253" s="40" t="s">
        <v>210</v>
      </c>
      <c r="S253" s="40" t="b">
        <v>0</v>
      </c>
      <c r="T253" s="40" t="s">
        <v>211</v>
      </c>
      <c r="U253" s="40" t="s">
        <v>212</v>
      </c>
      <c r="V253" s="41">
        <v>0.1</v>
      </c>
      <c r="W253" s="41">
        <v>0.9</v>
      </c>
      <c r="X253" s="41">
        <v>0.3</v>
      </c>
      <c r="Y253" s="41">
        <v>0.4</v>
      </c>
      <c r="Z253" s="40" t="b">
        <v>0</v>
      </c>
      <c r="AA253" s="40" t="b">
        <v>1</v>
      </c>
      <c r="AB253" s="40" t="b">
        <v>0</v>
      </c>
      <c r="AC253" s="40" t="b">
        <v>0</v>
      </c>
      <c r="AD253" s="41" t="s">
        <v>1250</v>
      </c>
      <c r="AE253" s="41" t="s">
        <v>1251</v>
      </c>
      <c r="AF253" s="41">
        <v>-3.030022208</v>
      </c>
      <c r="AG253" s="41">
        <v>497.3604</v>
      </c>
      <c r="AH253" s="42">
        <v>1.16E42</v>
      </c>
      <c r="AI253" s="41">
        <v>0.015372</v>
      </c>
      <c r="AJ253" s="47" t="s">
        <v>6786</v>
      </c>
      <c r="AK253" s="40" t="s">
        <v>6787</v>
      </c>
      <c r="AL253" s="41">
        <v>20000.0</v>
      </c>
      <c r="AM253" s="40" t="s">
        <v>216</v>
      </c>
      <c r="AN253" s="40" t="s">
        <v>1383</v>
      </c>
      <c r="AO253" s="40" t="s">
        <v>5643</v>
      </c>
      <c r="AP253" s="40" t="s">
        <v>6788</v>
      </c>
      <c r="AQ253" s="40" t="s">
        <v>6789</v>
      </c>
      <c r="AR253" s="47" t="s">
        <v>6790</v>
      </c>
      <c r="AS253" s="42">
        <v>1.1E139</v>
      </c>
      <c r="AT253" s="47"/>
      <c r="AU253" s="47"/>
      <c r="AV253" s="47"/>
      <c r="AW253" s="47"/>
      <c r="AX253" s="47"/>
      <c r="AY253" s="47"/>
      <c r="AZ253" s="47"/>
      <c r="BA253" s="47"/>
      <c r="BB253" s="47"/>
      <c r="BC253" s="47"/>
      <c r="BD253" s="47"/>
      <c r="BE253" s="47"/>
      <c r="BF253" s="47"/>
      <c r="BG253" s="47"/>
      <c r="BH253" s="47"/>
      <c r="BI253" s="47"/>
      <c r="BJ253" s="47"/>
      <c r="BK253" s="47"/>
      <c r="BL253" s="47"/>
      <c r="BM253" s="47"/>
    </row>
    <row r="254">
      <c r="A254" s="41">
        <v>0.0</v>
      </c>
      <c r="B254" s="42">
        <v>1.67E9</v>
      </c>
      <c r="C254" s="42">
        <v>867480.0</v>
      </c>
      <c r="D254" s="40" t="s">
        <v>1263</v>
      </c>
      <c r="E254" s="41" t="str">
        <f>IFERROR(__xludf.DUMMYFUNCTION("split(split(D254,""Instance_"", FALSE),"".mat"",FALSE)"),"140_2")</f>
        <v>140_2</v>
      </c>
      <c r="F254" s="41">
        <v>140.0</v>
      </c>
      <c r="G254" s="41">
        <v>35.0</v>
      </c>
      <c r="H254" s="41">
        <v>70.0</v>
      </c>
      <c r="I254" s="41">
        <v>-3.21771</v>
      </c>
      <c r="J254" s="41">
        <v>20000.0</v>
      </c>
      <c r="K254" s="41">
        <v>10000.0</v>
      </c>
      <c r="L254" s="41">
        <v>3600.0</v>
      </c>
      <c r="M254" s="41">
        <v>1800.0</v>
      </c>
      <c r="N254" s="41">
        <v>30.0</v>
      </c>
      <c r="O254" s="40" t="s">
        <v>207</v>
      </c>
      <c r="P254" s="40" t="s">
        <v>208</v>
      </c>
      <c r="Q254" s="40" t="s">
        <v>209</v>
      </c>
      <c r="R254" s="40" t="s">
        <v>210</v>
      </c>
      <c r="S254" s="40" t="b">
        <v>0</v>
      </c>
      <c r="T254" s="40" t="s">
        <v>211</v>
      </c>
      <c r="U254" s="40" t="s">
        <v>212</v>
      </c>
      <c r="V254" s="41">
        <v>0.1</v>
      </c>
      <c r="W254" s="41">
        <v>0.9</v>
      </c>
      <c r="X254" s="41">
        <v>0.3</v>
      </c>
      <c r="Y254" s="41">
        <v>0.4</v>
      </c>
      <c r="Z254" s="40" t="b">
        <v>0</v>
      </c>
      <c r="AA254" s="40" t="b">
        <v>1</v>
      </c>
      <c r="AB254" s="40" t="b">
        <v>0</v>
      </c>
      <c r="AC254" s="40" t="b">
        <v>0</v>
      </c>
      <c r="AD254" s="41" t="s">
        <v>1264</v>
      </c>
      <c r="AE254" s="41" t="s">
        <v>1265</v>
      </c>
      <c r="AF254" s="41">
        <v>-3.167981917</v>
      </c>
      <c r="AG254" s="41">
        <v>513.7056</v>
      </c>
      <c r="AH254" s="42">
        <v>1.32E42</v>
      </c>
      <c r="AI254" s="41">
        <v>0.015455</v>
      </c>
      <c r="AJ254" s="47" t="s">
        <v>6791</v>
      </c>
      <c r="AK254" s="40" t="s">
        <v>6792</v>
      </c>
      <c r="AL254" s="41">
        <v>20000.0</v>
      </c>
      <c r="AM254" s="40" t="s">
        <v>216</v>
      </c>
      <c r="AN254" s="40" t="s">
        <v>1383</v>
      </c>
      <c r="AO254" s="40" t="s">
        <v>5643</v>
      </c>
      <c r="AP254" s="40" t="s">
        <v>6793</v>
      </c>
      <c r="AQ254" s="40" t="s">
        <v>6794</v>
      </c>
      <c r="AR254" s="47" t="s">
        <v>6795</v>
      </c>
      <c r="AS254" s="42">
        <v>1.1E139</v>
      </c>
      <c r="AT254" s="47"/>
      <c r="AU254" s="47"/>
      <c r="AV254" s="47"/>
      <c r="AW254" s="47"/>
      <c r="AX254" s="47"/>
      <c r="AY254" s="47"/>
      <c r="AZ254" s="47"/>
      <c r="BA254" s="47"/>
      <c r="BB254" s="47"/>
      <c r="BC254" s="47"/>
      <c r="BD254" s="47"/>
      <c r="BE254" s="47"/>
      <c r="BF254" s="47"/>
      <c r="BG254" s="47"/>
      <c r="BH254" s="47"/>
      <c r="BI254" s="47"/>
      <c r="BJ254" s="47"/>
      <c r="BK254" s="47"/>
      <c r="BL254" s="47"/>
      <c r="BM254" s="47"/>
    </row>
    <row r="255">
      <c r="A255" s="41">
        <v>0.0</v>
      </c>
      <c r="B255" s="42">
        <v>1.67E9</v>
      </c>
      <c r="C255" s="42">
        <v>664530.0</v>
      </c>
      <c r="D255" s="40" t="s">
        <v>1243</v>
      </c>
      <c r="E255" s="41" t="str">
        <f>IFERROR(__xludf.DUMMYFUNCTION("split(split(D255,""Instance_"", FALSE),"".mat"",FALSE)"),"140_1")</f>
        <v>140_1</v>
      </c>
      <c r="F255" s="41">
        <v>140.0</v>
      </c>
      <c r="G255" s="41">
        <v>35.0</v>
      </c>
      <c r="H255" s="41">
        <v>70.0</v>
      </c>
      <c r="I255" s="41">
        <v>-3.07733</v>
      </c>
      <c r="J255" s="41">
        <v>20000.0</v>
      </c>
      <c r="K255" s="41">
        <v>10000.0</v>
      </c>
      <c r="L255" s="41">
        <v>3600.0</v>
      </c>
      <c r="M255" s="41">
        <v>1800.0</v>
      </c>
      <c r="N255" s="41">
        <v>30.0</v>
      </c>
      <c r="O255" s="40" t="s">
        <v>207</v>
      </c>
      <c r="P255" s="40" t="s">
        <v>208</v>
      </c>
      <c r="Q255" s="40" t="s">
        <v>209</v>
      </c>
      <c r="R255" s="40" t="s">
        <v>210</v>
      </c>
      <c r="S255" s="40" t="b">
        <v>0</v>
      </c>
      <c r="T255" s="40" t="s">
        <v>211</v>
      </c>
      <c r="U255" s="40" t="s">
        <v>212</v>
      </c>
      <c r="V255" s="41">
        <v>0.1</v>
      </c>
      <c r="W255" s="41">
        <v>0.9</v>
      </c>
      <c r="X255" s="41">
        <v>0.3</v>
      </c>
      <c r="Y255" s="41">
        <v>0.4</v>
      </c>
      <c r="Z255" s="40" t="b">
        <v>0</v>
      </c>
      <c r="AA255" s="40" t="b">
        <v>1</v>
      </c>
      <c r="AB255" s="40" t="b">
        <v>0</v>
      </c>
      <c r="AC255" s="40" t="b">
        <v>0</v>
      </c>
      <c r="AD255" s="41" t="s">
        <v>1036</v>
      </c>
      <c r="AE255" s="41" t="s">
        <v>1254</v>
      </c>
      <c r="AF255" s="41">
        <v>-3.024448737</v>
      </c>
      <c r="AG255" s="41">
        <v>499.5203</v>
      </c>
      <c r="AH255" s="42">
        <v>1.2E42</v>
      </c>
      <c r="AI255" s="41">
        <v>0.017183</v>
      </c>
      <c r="AJ255" s="47" t="s">
        <v>6796</v>
      </c>
      <c r="AK255" s="40" t="s">
        <v>6797</v>
      </c>
      <c r="AL255" s="41">
        <v>20000.0</v>
      </c>
      <c r="AM255" s="40" t="s">
        <v>216</v>
      </c>
      <c r="AN255" s="40" t="s">
        <v>1383</v>
      </c>
      <c r="AO255" s="40" t="s">
        <v>5643</v>
      </c>
      <c r="AP255" s="40" t="s">
        <v>6798</v>
      </c>
      <c r="AQ255" s="40" t="s">
        <v>6799</v>
      </c>
      <c r="AR255" s="47" t="s">
        <v>6800</v>
      </c>
      <c r="AS255" s="42">
        <v>1.1E139</v>
      </c>
      <c r="AT255" s="47"/>
      <c r="AU255" s="47"/>
      <c r="AV255" s="47"/>
      <c r="AW255" s="47"/>
      <c r="AX255" s="47"/>
      <c r="AY255" s="47"/>
      <c r="AZ255" s="47"/>
      <c r="BA255" s="47"/>
      <c r="BB255" s="47"/>
      <c r="BC255" s="47"/>
      <c r="BD255" s="47"/>
      <c r="BE255" s="47"/>
      <c r="BF255" s="47"/>
      <c r="BG255" s="47"/>
      <c r="BH255" s="47"/>
      <c r="BI255" s="47"/>
      <c r="BJ255" s="47"/>
      <c r="BK255" s="47"/>
      <c r="BL255" s="47"/>
      <c r="BM255" s="47"/>
    </row>
    <row r="256">
      <c r="A256" s="41">
        <v>0.0</v>
      </c>
      <c r="B256" s="42">
        <v>1.67E9</v>
      </c>
      <c r="C256" s="42">
        <v>307262.0</v>
      </c>
      <c r="D256" s="40" t="s">
        <v>1096</v>
      </c>
      <c r="E256" s="41" t="str">
        <f>IFERROR(__xludf.DUMMYFUNCTION("split(split(D256,""Instance_"", FALSE),"".mat"",FALSE)"),"60_3")</f>
        <v>60_3</v>
      </c>
      <c r="F256" s="41">
        <v>60.0</v>
      </c>
      <c r="G256" s="41">
        <v>15.0</v>
      </c>
      <c r="H256" s="41">
        <v>30.0</v>
      </c>
      <c r="I256" s="41">
        <v>-1.40011</v>
      </c>
      <c r="J256" s="41">
        <v>20000.0</v>
      </c>
      <c r="K256" s="41">
        <v>10000.0</v>
      </c>
      <c r="L256" s="41">
        <v>3600.0</v>
      </c>
      <c r="M256" s="41">
        <v>1800.0</v>
      </c>
      <c r="N256" s="41">
        <v>30.0</v>
      </c>
      <c r="O256" s="40" t="s">
        <v>207</v>
      </c>
      <c r="P256" s="40" t="s">
        <v>208</v>
      </c>
      <c r="Q256" s="40" t="s">
        <v>209</v>
      </c>
      <c r="R256" s="40" t="s">
        <v>210</v>
      </c>
      <c r="S256" s="40" t="b">
        <v>0</v>
      </c>
      <c r="T256" s="40" t="s">
        <v>211</v>
      </c>
      <c r="U256" s="40" t="s">
        <v>212</v>
      </c>
      <c r="V256" s="41">
        <v>0.1</v>
      </c>
      <c r="W256" s="41">
        <v>0.9</v>
      </c>
      <c r="X256" s="41">
        <v>0.3</v>
      </c>
      <c r="Y256" s="41">
        <v>0.4</v>
      </c>
      <c r="Z256" s="40" t="b">
        <v>0</v>
      </c>
      <c r="AA256" s="40" t="b">
        <v>1</v>
      </c>
      <c r="AB256" s="40" t="b">
        <v>0</v>
      </c>
      <c r="AC256" s="40" t="b">
        <v>0</v>
      </c>
      <c r="AD256" s="41" t="s">
        <v>1097</v>
      </c>
      <c r="AE256" s="41" t="s">
        <v>1098</v>
      </c>
      <c r="AF256" s="41">
        <v>-1.375152859</v>
      </c>
      <c r="AG256" s="41">
        <v>50.85817</v>
      </c>
      <c r="AH256" s="42">
        <v>4.44E17</v>
      </c>
      <c r="AI256" s="41">
        <v>0.017827</v>
      </c>
      <c r="AJ256" s="47" t="s">
        <v>6801</v>
      </c>
      <c r="AK256" s="44" t="s">
        <v>397</v>
      </c>
      <c r="AL256" s="41">
        <v>12145.0</v>
      </c>
      <c r="AM256" s="45" t="s">
        <v>1382</v>
      </c>
      <c r="AN256" s="40" t="s">
        <v>1383</v>
      </c>
      <c r="AO256" s="40" t="s">
        <v>5643</v>
      </c>
      <c r="AP256" s="40" t="s">
        <v>6802</v>
      </c>
      <c r="AQ256" s="40" t="s">
        <v>6803</v>
      </c>
      <c r="AR256" s="47" t="s">
        <v>6804</v>
      </c>
      <c r="AS256" s="42">
        <v>1.1E58</v>
      </c>
      <c r="AT256" s="47"/>
      <c r="AU256" s="47"/>
      <c r="AV256" s="47"/>
      <c r="AW256" s="47"/>
      <c r="AX256" s="47"/>
      <c r="AY256" s="47"/>
      <c r="AZ256" s="47"/>
      <c r="BA256" s="47"/>
      <c r="BB256" s="47"/>
      <c r="BC256" s="47"/>
      <c r="BD256" s="47"/>
      <c r="BE256" s="47"/>
      <c r="BF256" s="47"/>
      <c r="BG256" s="47"/>
      <c r="BH256" s="47"/>
      <c r="BI256" s="47"/>
      <c r="BJ256" s="47"/>
      <c r="BK256" s="47"/>
      <c r="BL256" s="47"/>
      <c r="BM256" s="47"/>
    </row>
    <row r="257">
      <c r="A257" s="41">
        <v>0.0</v>
      </c>
      <c r="B257" s="42">
        <v>1.67E9</v>
      </c>
      <c r="C257" s="42">
        <v>613320.0</v>
      </c>
      <c r="D257" s="40" t="s">
        <v>1180</v>
      </c>
      <c r="E257" s="41" t="str">
        <f>IFERROR(__xludf.DUMMYFUNCTION("split(split(D257,""Instance_"", FALSE),"".mat"",FALSE)"),"100_1")</f>
        <v>100_1</v>
      </c>
      <c r="F257" s="41">
        <v>100.0</v>
      </c>
      <c r="G257" s="41">
        <v>25.0</v>
      </c>
      <c r="H257" s="41">
        <v>50.0</v>
      </c>
      <c r="I257" s="41">
        <v>-2.42617</v>
      </c>
      <c r="J257" s="41">
        <v>20000.0</v>
      </c>
      <c r="K257" s="41">
        <v>10000.0</v>
      </c>
      <c r="L257" s="41">
        <v>3600.0</v>
      </c>
      <c r="M257" s="41">
        <v>1800.0</v>
      </c>
      <c r="N257" s="41">
        <v>30.0</v>
      </c>
      <c r="O257" s="40" t="s">
        <v>207</v>
      </c>
      <c r="P257" s="40" t="s">
        <v>208</v>
      </c>
      <c r="Q257" s="40" t="s">
        <v>209</v>
      </c>
      <c r="R257" s="40" t="s">
        <v>210</v>
      </c>
      <c r="S257" s="40" t="b">
        <v>0</v>
      </c>
      <c r="T257" s="40" t="s">
        <v>211</v>
      </c>
      <c r="U257" s="40" t="s">
        <v>212</v>
      </c>
      <c r="V257" s="41">
        <v>0.1</v>
      </c>
      <c r="W257" s="41">
        <v>0.9</v>
      </c>
      <c r="X257" s="41">
        <v>0.3</v>
      </c>
      <c r="Y257" s="41">
        <v>0.4</v>
      </c>
      <c r="Z257" s="40" t="b">
        <v>0</v>
      </c>
      <c r="AA257" s="40" t="b">
        <v>1</v>
      </c>
      <c r="AB257" s="40" t="b">
        <v>0</v>
      </c>
      <c r="AC257" s="40" t="b">
        <v>0</v>
      </c>
      <c r="AD257" s="41" t="s">
        <v>1195</v>
      </c>
      <c r="AE257" s="41" t="s">
        <v>1196</v>
      </c>
      <c r="AF257" s="41">
        <v>-2.382441261</v>
      </c>
      <c r="AG257" s="41">
        <v>129.0664</v>
      </c>
      <c r="AH257" s="42">
        <v>7.59E29</v>
      </c>
      <c r="AI257" s="41">
        <v>0.018025</v>
      </c>
      <c r="AJ257" s="47" t="s">
        <v>6805</v>
      </c>
      <c r="AK257" s="45">
        <v>7.59354184399935E269</v>
      </c>
      <c r="AL257" s="41">
        <v>20000.0</v>
      </c>
      <c r="AM257" s="40" t="s">
        <v>216</v>
      </c>
      <c r="AN257" s="40" t="s">
        <v>1383</v>
      </c>
      <c r="AO257" s="40" t="s">
        <v>5643</v>
      </c>
      <c r="AP257" s="40" t="s">
        <v>6806</v>
      </c>
      <c r="AQ257" s="40" t="s">
        <v>6807</v>
      </c>
      <c r="AR257" s="47" t="s">
        <v>6808</v>
      </c>
      <c r="AS257" s="42">
        <v>1.0E99</v>
      </c>
      <c r="AT257" s="47"/>
      <c r="AU257" s="47"/>
      <c r="AV257" s="47"/>
      <c r="AW257" s="47"/>
      <c r="AX257" s="47"/>
      <c r="AY257" s="47"/>
      <c r="AZ257" s="47"/>
      <c r="BA257" s="47"/>
      <c r="BB257" s="47"/>
      <c r="BC257" s="47"/>
      <c r="BD257" s="47"/>
      <c r="BE257" s="47"/>
      <c r="BF257" s="47"/>
      <c r="BG257" s="47"/>
      <c r="BH257" s="47"/>
      <c r="BI257" s="47"/>
      <c r="BJ257" s="47"/>
      <c r="BK257" s="47"/>
      <c r="BL257" s="47"/>
      <c r="BM257" s="47"/>
    </row>
    <row r="258">
      <c r="A258" s="41">
        <v>0.0</v>
      </c>
      <c r="B258" s="42">
        <v>1.67E9</v>
      </c>
      <c r="C258" s="42">
        <v>179116.0</v>
      </c>
      <c r="D258" s="40" t="s">
        <v>1243</v>
      </c>
      <c r="E258" s="41" t="str">
        <f>IFERROR(__xludf.DUMMYFUNCTION("split(split(D258,""Instance_"", FALSE),"".mat"",FALSE)"),"140_1")</f>
        <v>140_1</v>
      </c>
      <c r="F258" s="41">
        <v>140.0</v>
      </c>
      <c r="G258" s="41">
        <v>35.0</v>
      </c>
      <c r="H258" s="41">
        <v>70.0</v>
      </c>
      <c r="I258" s="41">
        <v>-3.07733</v>
      </c>
      <c r="J258" s="41">
        <v>20000.0</v>
      </c>
      <c r="K258" s="41">
        <v>10000.0</v>
      </c>
      <c r="L258" s="41">
        <v>3600.0</v>
      </c>
      <c r="M258" s="41">
        <v>1800.0</v>
      </c>
      <c r="N258" s="41">
        <v>30.0</v>
      </c>
      <c r="O258" s="40" t="s">
        <v>207</v>
      </c>
      <c r="P258" s="40" t="s">
        <v>208</v>
      </c>
      <c r="Q258" s="40" t="s">
        <v>209</v>
      </c>
      <c r="R258" s="40" t="s">
        <v>210</v>
      </c>
      <c r="S258" s="40" t="b">
        <v>0</v>
      </c>
      <c r="T258" s="40" t="s">
        <v>211</v>
      </c>
      <c r="U258" s="40" t="s">
        <v>212</v>
      </c>
      <c r="V258" s="41">
        <v>0.1</v>
      </c>
      <c r="W258" s="41">
        <v>0.9</v>
      </c>
      <c r="X258" s="41">
        <v>0.3</v>
      </c>
      <c r="Y258" s="41">
        <v>0.4</v>
      </c>
      <c r="Z258" s="40" t="b">
        <v>0</v>
      </c>
      <c r="AA258" s="40" t="b">
        <v>1</v>
      </c>
      <c r="AB258" s="40" t="b">
        <v>0</v>
      </c>
      <c r="AC258" s="40" t="b">
        <v>0</v>
      </c>
      <c r="AD258" s="41" t="s">
        <v>1244</v>
      </c>
      <c r="AE258" s="41" t="s">
        <v>1245</v>
      </c>
      <c r="AF258" s="41">
        <v>-3.021522514</v>
      </c>
      <c r="AG258" s="41">
        <v>484.2409</v>
      </c>
      <c r="AH258" s="42">
        <v>6.5E41</v>
      </c>
      <c r="AI258" s="41">
        <v>0.018134</v>
      </c>
      <c r="AJ258" s="47" t="s">
        <v>6809</v>
      </c>
      <c r="AK258" s="40" t="s">
        <v>6810</v>
      </c>
      <c r="AL258" s="41">
        <v>20000.0</v>
      </c>
      <c r="AM258" s="40" t="s">
        <v>216</v>
      </c>
      <c r="AN258" s="40" t="s">
        <v>1383</v>
      </c>
      <c r="AO258" s="40" t="s">
        <v>5643</v>
      </c>
      <c r="AP258" s="40" t="s">
        <v>6811</v>
      </c>
      <c r="AQ258" s="40" t="s">
        <v>6812</v>
      </c>
      <c r="AR258" s="47" t="s">
        <v>6813</v>
      </c>
      <c r="AS258" s="42">
        <v>1.1E138</v>
      </c>
      <c r="AT258" s="47"/>
      <c r="AU258" s="47"/>
      <c r="AV258" s="47"/>
      <c r="AW258" s="47"/>
      <c r="AX258" s="47"/>
      <c r="AY258" s="47"/>
      <c r="AZ258" s="47"/>
      <c r="BA258" s="47"/>
      <c r="BB258" s="47"/>
      <c r="BC258" s="47"/>
      <c r="BD258" s="47"/>
      <c r="BE258" s="47"/>
      <c r="BF258" s="47"/>
      <c r="BG258" s="47"/>
      <c r="BH258" s="47"/>
      <c r="BI258" s="47"/>
      <c r="BJ258" s="47"/>
      <c r="BK258" s="47"/>
      <c r="BL258" s="47"/>
      <c r="BM258" s="47"/>
    </row>
    <row r="259">
      <c r="A259" s="41">
        <v>0.0</v>
      </c>
      <c r="B259" s="42">
        <v>1.67E9</v>
      </c>
      <c r="C259" s="42">
        <v>998310.0</v>
      </c>
      <c r="D259" s="40" t="s">
        <v>1159</v>
      </c>
      <c r="E259" s="41" t="str">
        <f>IFERROR(__xludf.DUMMYFUNCTION("split(split(D259,""Instance_"", FALSE),"".mat"",FALSE)"),"80_3")</f>
        <v>80_3</v>
      </c>
      <c r="F259" s="41">
        <v>80.0</v>
      </c>
      <c r="G259" s="41">
        <v>20.0</v>
      </c>
      <c r="H259" s="41">
        <v>40.0</v>
      </c>
      <c r="I259" s="41">
        <v>-2.48738</v>
      </c>
      <c r="J259" s="41">
        <v>20000.0</v>
      </c>
      <c r="K259" s="41">
        <v>10000.0</v>
      </c>
      <c r="L259" s="41">
        <v>3600.0</v>
      </c>
      <c r="M259" s="41">
        <v>1800.0</v>
      </c>
      <c r="N259" s="41">
        <v>30.0</v>
      </c>
      <c r="O259" s="40" t="s">
        <v>207</v>
      </c>
      <c r="P259" s="40" t="s">
        <v>208</v>
      </c>
      <c r="Q259" s="40" t="s">
        <v>209</v>
      </c>
      <c r="R259" s="40" t="s">
        <v>210</v>
      </c>
      <c r="S259" s="40" t="b">
        <v>0</v>
      </c>
      <c r="T259" s="40" t="s">
        <v>211</v>
      </c>
      <c r="U259" s="40" t="s">
        <v>212</v>
      </c>
      <c r="V259" s="41">
        <v>0.1</v>
      </c>
      <c r="W259" s="41">
        <v>0.9</v>
      </c>
      <c r="X259" s="41">
        <v>0.3</v>
      </c>
      <c r="Y259" s="41">
        <v>0.4</v>
      </c>
      <c r="Z259" s="40" t="b">
        <v>0</v>
      </c>
      <c r="AA259" s="40" t="b">
        <v>1</v>
      </c>
      <c r="AB259" s="40" t="b">
        <v>0</v>
      </c>
      <c r="AC259" s="40" t="b">
        <v>0</v>
      </c>
      <c r="AD259" s="41" t="s">
        <v>1176</v>
      </c>
      <c r="AE259" s="41" t="s">
        <v>1177</v>
      </c>
      <c r="AF259" s="41">
        <v>-2.438016589</v>
      </c>
      <c r="AG259" s="41">
        <v>106.1842</v>
      </c>
      <c r="AH259" s="42">
        <v>7.3E23</v>
      </c>
      <c r="AI259" s="41">
        <v>0.019844</v>
      </c>
      <c r="AJ259" s="47" t="s">
        <v>6814</v>
      </c>
      <c r="AK259" s="44" t="s">
        <v>397</v>
      </c>
      <c r="AL259" s="41">
        <v>20000.0</v>
      </c>
      <c r="AM259" s="40" t="s">
        <v>216</v>
      </c>
      <c r="AN259" s="40" t="s">
        <v>1383</v>
      </c>
      <c r="AO259" s="40" t="s">
        <v>5643</v>
      </c>
      <c r="AP259" s="40" t="s">
        <v>6815</v>
      </c>
      <c r="AQ259" s="40" t="s">
        <v>6816</v>
      </c>
      <c r="AR259" s="47" t="s">
        <v>6817</v>
      </c>
      <c r="AS259" s="42">
        <v>1.0E79</v>
      </c>
      <c r="AT259" s="47"/>
      <c r="AU259" s="47"/>
      <c r="AV259" s="47"/>
      <c r="AW259" s="47"/>
      <c r="AX259" s="47"/>
      <c r="AY259" s="47"/>
      <c r="AZ259" s="47"/>
      <c r="BA259" s="47"/>
      <c r="BB259" s="47"/>
      <c r="BC259" s="47"/>
      <c r="BD259" s="47"/>
      <c r="BE259" s="47"/>
      <c r="BF259" s="47"/>
      <c r="BG259" s="47"/>
      <c r="BH259" s="47"/>
      <c r="BI259" s="47"/>
      <c r="BJ259" s="47"/>
      <c r="BK259" s="47"/>
      <c r="BL259" s="47"/>
      <c r="BM259" s="47"/>
    </row>
    <row r="260">
      <c r="A260" s="41">
        <v>0.0</v>
      </c>
      <c r="B260" s="42">
        <v>1.67E9</v>
      </c>
      <c r="C260" s="42">
        <v>635935.0</v>
      </c>
      <c r="D260" s="40" t="s">
        <v>1075</v>
      </c>
      <c r="E260" s="41" t="str">
        <f>IFERROR(__xludf.DUMMYFUNCTION("split(split(D260,""Instance_"", FALSE),"".mat"",FALSE)"),"60_2")</f>
        <v>60_2</v>
      </c>
      <c r="F260" s="41">
        <v>60.0</v>
      </c>
      <c r="G260" s="41">
        <v>15.0</v>
      </c>
      <c r="H260" s="41">
        <v>30.0</v>
      </c>
      <c r="I260" s="41">
        <v>-2.33482</v>
      </c>
      <c r="J260" s="41">
        <v>20000.0</v>
      </c>
      <c r="K260" s="41">
        <v>10000.0</v>
      </c>
      <c r="L260" s="41">
        <v>3600.0</v>
      </c>
      <c r="M260" s="41">
        <v>1800.0</v>
      </c>
      <c r="N260" s="41">
        <v>30.0</v>
      </c>
      <c r="O260" s="40" t="s">
        <v>207</v>
      </c>
      <c r="P260" s="40" t="s">
        <v>208</v>
      </c>
      <c r="Q260" s="40" t="s">
        <v>209</v>
      </c>
      <c r="R260" s="40" t="s">
        <v>210</v>
      </c>
      <c r="S260" s="40" t="b">
        <v>0</v>
      </c>
      <c r="T260" s="40" t="s">
        <v>211</v>
      </c>
      <c r="U260" s="40" t="s">
        <v>212</v>
      </c>
      <c r="V260" s="41">
        <v>0.1</v>
      </c>
      <c r="W260" s="41">
        <v>0.9</v>
      </c>
      <c r="X260" s="41">
        <v>0.3</v>
      </c>
      <c r="Y260" s="41">
        <v>0.4</v>
      </c>
      <c r="Z260" s="40" t="b">
        <v>0</v>
      </c>
      <c r="AA260" s="40" t="b">
        <v>1</v>
      </c>
      <c r="AB260" s="40" t="b">
        <v>0</v>
      </c>
      <c r="AC260" s="40" t="b">
        <v>0</v>
      </c>
      <c r="AD260" s="41" t="s">
        <v>1080</v>
      </c>
      <c r="AE260" s="41" t="s">
        <v>1081</v>
      </c>
      <c r="AF260" s="41">
        <v>-2.285257027</v>
      </c>
      <c r="AG260" s="41">
        <v>51.43208</v>
      </c>
      <c r="AH260" s="42">
        <v>4.7E17</v>
      </c>
      <c r="AI260" s="41">
        <v>0.02123</v>
      </c>
      <c r="AJ260" s="47" t="s">
        <v>6818</v>
      </c>
      <c r="AK260" s="44" t="s">
        <v>397</v>
      </c>
      <c r="AL260" s="41">
        <v>12459.0</v>
      </c>
      <c r="AM260" s="40" t="s">
        <v>1382</v>
      </c>
      <c r="AN260" s="40" t="s">
        <v>1383</v>
      </c>
      <c r="AO260" s="40" t="s">
        <v>5643</v>
      </c>
      <c r="AP260" s="40" t="s">
        <v>6819</v>
      </c>
      <c r="AQ260" s="40" t="s">
        <v>6820</v>
      </c>
      <c r="AR260" s="47" t="s">
        <v>6821</v>
      </c>
      <c r="AS260" s="42">
        <v>1.1E58</v>
      </c>
      <c r="AT260" s="47"/>
      <c r="AU260" s="47"/>
      <c r="AV260" s="47"/>
      <c r="AW260" s="47"/>
      <c r="AX260" s="47"/>
      <c r="AY260" s="47"/>
      <c r="AZ260" s="47"/>
      <c r="BA260" s="47"/>
      <c r="BB260" s="47"/>
      <c r="BC260" s="47"/>
      <c r="BD260" s="47"/>
      <c r="BE260" s="47"/>
      <c r="BF260" s="47"/>
      <c r="BG260" s="47"/>
      <c r="BH260" s="47"/>
      <c r="BI260" s="47"/>
      <c r="BJ260" s="47"/>
      <c r="BK260" s="47"/>
      <c r="BL260" s="47"/>
      <c r="BM260" s="47"/>
    </row>
    <row r="261">
      <c r="A261" s="41">
        <v>0.0</v>
      </c>
      <c r="B261" s="42">
        <v>1.67E9</v>
      </c>
      <c r="C261" s="42">
        <v>4935.0</v>
      </c>
      <c r="D261" s="40" t="s">
        <v>1096</v>
      </c>
      <c r="E261" s="41" t="str">
        <f>IFERROR(__xludf.DUMMYFUNCTION("split(split(D261,""Instance_"", FALSE),"".mat"",FALSE)"),"60_3")</f>
        <v>60_3</v>
      </c>
      <c r="F261" s="41">
        <v>60.0</v>
      </c>
      <c r="G261" s="41">
        <v>15.0</v>
      </c>
      <c r="H261" s="41">
        <v>30.0</v>
      </c>
      <c r="I261" s="41">
        <v>-1.40011</v>
      </c>
      <c r="J261" s="41">
        <v>20000.0</v>
      </c>
      <c r="K261" s="41">
        <v>10000.0</v>
      </c>
      <c r="L261" s="41">
        <v>3600.0</v>
      </c>
      <c r="M261" s="41">
        <v>1800.0</v>
      </c>
      <c r="N261" s="41">
        <v>30.0</v>
      </c>
      <c r="O261" s="40" t="s">
        <v>207</v>
      </c>
      <c r="P261" s="40" t="s">
        <v>208</v>
      </c>
      <c r="Q261" s="40" t="s">
        <v>209</v>
      </c>
      <c r="R261" s="40" t="s">
        <v>210</v>
      </c>
      <c r="S261" s="40" t="b">
        <v>0</v>
      </c>
      <c r="T261" s="40" t="s">
        <v>211</v>
      </c>
      <c r="U261" s="40" t="s">
        <v>212</v>
      </c>
      <c r="V261" s="41">
        <v>0.1</v>
      </c>
      <c r="W261" s="41">
        <v>0.9</v>
      </c>
      <c r="X261" s="41">
        <v>0.3</v>
      </c>
      <c r="Y261" s="41">
        <v>0.4</v>
      </c>
      <c r="Z261" s="40" t="b">
        <v>0</v>
      </c>
      <c r="AA261" s="40" t="b">
        <v>1</v>
      </c>
      <c r="AB261" s="40" t="b">
        <v>0</v>
      </c>
      <c r="AC261" s="40" t="b">
        <v>0</v>
      </c>
      <c r="AD261" s="41" t="s">
        <v>1113</v>
      </c>
      <c r="AE261" s="41" t="s">
        <v>1114</v>
      </c>
      <c r="AF261" s="41">
        <v>-1.36448768</v>
      </c>
      <c r="AG261" s="41">
        <v>52.65034</v>
      </c>
      <c r="AH261" s="42">
        <v>7.43E17</v>
      </c>
      <c r="AI261" s="41">
        <v>0.025444</v>
      </c>
      <c r="AJ261" s="47" t="s">
        <v>6822</v>
      </c>
      <c r="AK261" s="44" t="s">
        <v>397</v>
      </c>
      <c r="AL261" s="41">
        <v>12662.0</v>
      </c>
      <c r="AM261" s="45" t="s">
        <v>1382</v>
      </c>
      <c r="AN261" s="40" t="s">
        <v>1383</v>
      </c>
      <c r="AO261" s="40" t="s">
        <v>5643</v>
      </c>
      <c r="AP261" s="40" t="s">
        <v>6823</v>
      </c>
      <c r="AQ261" s="40" t="s">
        <v>6824</v>
      </c>
      <c r="AR261" s="47" t="s">
        <v>6825</v>
      </c>
      <c r="AS261" s="42">
        <v>1.01E59</v>
      </c>
      <c r="AT261" s="47"/>
      <c r="AU261" s="47"/>
      <c r="AV261" s="47"/>
      <c r="AW261" s="47"/>
      <c r="AX261" s="47"/>
      <c r="AY261" s="47"/>
      <c r="AZ261" s="47"/>
      <c r="BA261" s="47"/>
      <c r="BB261" s="47"/>
      <c r="BC261" s="47"/>
      <c r="BD261" s="47"/>
      <c r="BE261" s="47"/>
      <c r="BF261" s="47"/>
      <c r="BG261" s="47"/>
      <c r="BH261" s="47"/>
      <c r="BI261" s="47"/>
      <c r="BJ261" s="47"/>
      <c r="BK261" s="47"/>
      <c r="BL261" s="47"/>
      <c r="BM261" s="47"/>
    </row>
    <row r="262">
      <c r="A262" s="41">
        <v>0.0</v>
      </c>
      <c r="B262" s="42">
        <v>1.67E9</v>
      </c>
      <c r="C262" s="42">
        <v>541926.0</v>
      </c>
      <c r="D262" s="40" t="s">
        <v>1096</v>
      </c>
      <c r="E262" s="41" t="str">
        <f>IFERROR(__xludf.DUMMYFUNCTION("split(split(D262,""Instance_"", FALSE),"".mat"",FALSE)"),"60_3")</f>
        <v>60_3</v>
      </c>
      <c r="F262" s="41">
        <v>60.0</v>
      </c>
      <c r="G262" s="41">
        <v>15.0</v>
      </c>
      <c r="H262" s="41">
        <v>30.0</v>
      </c>
      <c r="I262" s="41">
        <v>-1.40011</v>
      </c>
      <c r="J262" s="41">
        <v>20000.0</v>
      </c>
      <c r="K262" s="41">
        <v>10000.0</v>
      </c>
      <c r="L262" s="41">
        <v>3600.0</v>
      </c>
      <c r="M262" s="41">
        <v>1800.0</v>
      </c>
      <c r="N262" s="41">
        <v>30.0</v>
      </c>
      <c r="O262" s="40" t="s">
        <v>207</v>
      </c>
      <c r="P262" s="40" t="s">
        <v>208</v>
      </c>
      <c r="Q262" s="40" t="s">
        <v>209</v>
      </c>
      <c r="R262" s="40" t="s">
        <v>210</v>
      </c>
      <c r="S262" s="40" t="b">
        <v>0</v>
      </c>
      <c r="T262" s="40" t="s">
        <v>211</v>
      </c>
      <c r="U262" s="40" t="s">
        <v>212</v>
      </c>
      <c r="V262" s="41">
        <v>0.1</v>
      </c>
      <c r="W262" s="41">
        <v>0.9</v>
      </c>
      <c r="X262" s="41">
        <v>0.3</v>
      </c>
      <c r="Y262" s="41">
        <v>0.4</v>
      </c>
      <c r="Z262" s="40" t="b">
        <v>0</v>
      </c>
      <c r="AA262" s="40" t="b">
        <v>1</v>
      </c>
      <c r="AB262" s="40" t="b">
        <v>0</v>
      </c>
      <c r="AC262" s="40" t="b">
        <v>0</v>
      </c>
      <c r="AD262" s="41" t="s">
        <v>1115</v>
      </c>
      <c r="AE262" s="41" t="s">
        <v>1116</v>
      </c>
      <c r="AF262" s="41">
        <v>-1.36448768</v>
      </c>
      <c r="AG262" s="41">
        <v>55.21761</v>
      </c>
      <c r="AH262" s="42">
        <v>7.43E17</v>
      </c>
      <c r="AI262" s="41">
        <v>0.025444</v>
      </c>
      <c r="AJ262" s="47" t="s">
        <v>6822</v>
      </c>
      <c r="AK262" s="44" t="s">
        <v>397</v>
      </c>
      <c r="AL262" s="41">
        <v>13083.0</v>
      </c>
      <c r="AM262" s="45" t="s">
        <v>1382</v>
      </c>
      <c r="AN262" s="40" t="s">
        <v>1383</v>
      </c>
      <c r="AO262" s="40" t="s">
        <v>5643</v>
      </c>
      <c r="AP262" s="40" t="s">
        <v>6826</v>
      </c>
      <c r="AQ262" s="40" t="s">
        <v>6827</v>
      </c>
      <c r="AR262" s="47" t="s">
        <v>6828</v>
      </c>
      <c r="AS262" s="42">
        <v>1.01E59</v>
      </c>
      <c r="AT262" s="47"/>
      <c r="AU262" s="47"/>
      <c r="AV262" s="47"/>
      <c r="AW262" s="47"/>
      <c r="AX262" s="47"/>
      <c r="AY262" s="47"/>
      <c r="AZ262" s="47"/>
      <c r="BA262" s="47"/>
      <c r="BB262" s="47"/>
      <c r="BC262" s="47"/>
      <c r="BD262" s="47"/>
      <c r="BE262" s="47"/>
      <c r="BF262" s="47"/>
      <c r="BG262" s="47"/>
      <c r="BH262" s="47"/>
      <c r="BI262" s="47"/>
      <c r="BJ262" s="47"/>
      <c r="BK262" s="47"/>
      <c r="BL262" s="47"/>
      <c r="BM262" s="47"/>
    </row>
    <row r="263">
      <c r="A263" s="41">
        <v>0.0</v>
      </c>
      <c r="B263" s="42">
        <v>1.67E9</v>
      </c>
      <c r="C263" s="42">
        <v>764829.0</v>
      </c>
      <c r="D263" s="40" t="s">
        <v>743</v>
      </c>
      <c r="E263" s="41" t="str">
        <f>IFERROR(__xludf.DUMMYFUNCTION("split(split(D263,""Instance_"", FALSE),"".mat"",FALSE)"),"180_1")</f>
        <v>180_1</v>
      </c>
      <c r="F263" s="41">
        <v>180.0</v>
      </c>
      <c r="G263" s="41">
        <v>45.0</v>
      </c>
      <c r="H263" s="41">
        <v>90.0</v>
      </c>
      <c r="I263" s="41">
        <v>-2.05712</v>
      </c>
      <c r="J263" s="41">
        <v>20000.0</v>
      </c>
      <c r="K263" s="41">
        <v>10000.0</v>
      </c>
      <c r="L263" s="41">
        <v>3600.0</v>
      </c>
      <c r="M263" s="41">
        <v>1800.0</v>
      </c>
      <c r="N263" s="41">
        <v>30.0</v>
      </c>
      <c r="O263" s="40" t="s">
        <v>207</v>
      </c>
      <c r="P263" s="40" t="s">
        <v>208</v>
      </c>
      <c r="Q263" s="40" t="s">
        <v>209</v>
      </c>
      <c r="R263" s="40" t="s">
        <v>210</v>
      </c>
      <c r="S263" s="40" t="b">
        <v>0</v>
      </c>
      <c r="T263" s="40" t="s">
        <v>211</v>
      </c>
      <c r="U263" s="40" t="s">
        <v>212</v>
      </c>
      <c r="V263" s="41">
        <v>0.1</v>
      </c>
      <c r="W263" s="41">
        <v>0.9</v>
      </c>
      <c r="X263" s="41">
        <v>0.3</v>
      </c>
      <c r="Y263" s="41">
        <v>0.4</v>
      </c>
      <c r="Z263" s="40" t="b">
        <v>0</v>
      </c>
      <c r="AA263" s="40" t="b">
        <v>1</v>
      </c>
      <c r="AB263" s="40" t="b">
        <v>0</v>
      </c>
      <c r="AC263" s="40" t="b">
        <v>0</v>
      </c>
      <c r="AD263" s="41" t="s">
        <v>751</v>
      </c>
      <c r="AE263" s="41" t="s">
        <v>752</v>
      </c>
      <c r="AF263" s="41">
        <v>-1.988443891</v>
      </c>
      <c r="AG263" s="41">
        <v>317.8304</v>
      </c>
      <c r="AH263" s="42">
        <v>2.69E53</v>
      </c>
      <c r="AI263" s="41">
        <v>0.033383</v>
      </c>
      <c r="AJ263" s="47" t="s">
        <v>6829</v>
      </c>
      <c r="AK263" s="40" t="s">
        <v>6830</v>
      </c>
      <c r="AL263" s="41">
        <v>20000.0</v>
      </c>
      <c r="AM263" s="40" t="s">
        <v>216</v>
      </c>
      <c r="AN263" s="40" t="s">
        <v>1383</v>
      </c>
      <c r="AO263" s="40" t="s">
        <v>5627</v>
      </c>
      <c r="AP263" s="40" t="s">
        <v>6831</v>
      </c>
      <c r="AQ263" s="40" t="s">
        <v>6832</v>
      </c>
      <c r="AR263" s="47" t="s">
        <v>6833</v>
      </c>
      <c r="AS263" s="42">
        <v>1.0E177</v>
      </c>
      <c r="AT263" s="47"/>
      <c r="AU263" s="47"/>
      <c r="AV263" s="47"/>
      <c r="AW263" s="47"/>
      <c r="AX263" s="47"/>
      <c r="AY263" s="47"/>
      <c r="AZ263" s="47"/>
      <c r="BA263" s="47"/>
      <c r="BB263" s="47"/>
      <c r="BC263" s="47"/>
      <c r="BD263" s="47"/>
      <c r="BE263" s="47"/>
      <c r="BF263" s="47"/>
      <c r="BG263" s="47"/>
      <c r="BH263" s="47"/>
      <c r="BI263" s="47"/>
      <c r="BJ263" s="47"/>
      <c r="BK263" s="47"/>
      <c r="BL263" s="47"/>
      <c r="BM263" s="47"/>
    </row>
    <row r="264">
      <c r="A264" s="41">
        <v>0.0</v>
      </c>
      <c r="B264" s="42">
        <v>1.67E9</v>
      </c>
      <c r="C264" s="42">
        <v>128631.0</v>
      </c>
      <c r="D264" s="40" t="s">
        <v>1222</v>
      </c>
      <c r="E264" s="41" t="str">
        <f>IFERROR(__xludf.DUMMYFUNCTION("split(split(D264,""Instance_"", FALSE),"".mat"",FALSE)"),"100_3")</f>
        <v>100_3</v>
      </c>
      <c r="F264" s="41">
        <v>100.0</v>
      </c>
      <c r="G264" s="41">
        <v>25.0</v>
      </c>
      <c r="H264" s="41">
        <v>50.0</v>
      </c>
      <c r="I264" s="41">
        <v>-2.65755</v>
      </c>
      <c r="J264" s="41">
        <v>20000.0</v>
      </c>
      <c r="K264" s="41">
        <v>10000.0</v>
      </c>
      <c r="L264" s="41">
        <v>3600.0</v>
      </c>
      <c r="M264" s="41">
        <v>1800.0</v>
      </c>
      <c r="N264" s="41">
        <v>30.0</v>
      </c>
      <c r="O264" s="40" t="s">
        <v>207</v>
      </c>
      <c r="P264" s="40" t="s">
        <v>208</v>
      </c>
      <c r="Q264" s="40" t="s">
        <v>209</v>
      </c>
      <c r="R264" s="40" t="s">
        <v>210</v>
      </c>
      <c r="S264" s="40" t="b">
        <v>0</v>
      </c>
      <c r="T264" s="40" t="s">
        <v>211</v>
      </c>
      <c r="U264" s="40" t="s">
        <v>212</v>
      </c>
      <c r="V264" s="41">
        <v>0.1</v>
      </c>
      <c r="W264" s="41">
        <v>0.9</v>
      </c>
      <c r="X264" s="41">
        <v>0.3</v>
      </c>
      <c r="Y264" s="41">
        <v>0.4</v>
      </c>
      <c r="Z264" s="40" t="b">
        <v>0</v>
      </c>
      <c r="AA264" s="40" t="b">
        <v>1</v>
      </c>
      <c r="AB264" s="40" t="b">
        <v>0</v>
      </c>
      <c r="AC264" s="40" t="b">
        <v>0</v>
      </c>
      <c r="AD264" s="41" t="s">
        <v>1241</v>
      </c>
      <c r="AE264" s="41" t="s">
        <v>1242</v>
      </c>
      <c r="AF264" s="41">
        <v>-2.564647106</v>
      </c>
      <c r="AG264" s="41">
        <v>112.1562</v>
      </c>
      <c r="AH264" s="42">
        <v>1.21E30</v>
      </c>
      <c r="AI264" s="41">
        <v>0.034957</v>
      </c>
      <c r="AJ264" s="47" t="s">
        <v>6834</v>
      </c>
      <c r="AK264" s="45">
        <v>1.20961177366342E278</v>
      </c>
      <c r="AL264" s="41">
        <v>17752.0</v>
      </c>
      <c r="AM264" s="40" t="s">
        <v>1382</v>
      </c>
      <c r="AN264" s="40" t="s">
        <v>1383</v>
      </c>
      <c r="AO264" s="40" t="s">
        <v>5643</v>
      </c>
      <c r="AP264" s="40" t="s">
        <v>6835</v>
      </c>
      <c r="AQ264" s="40" t="s">
        <v>6836</v>
      </c>
      <c r="AR264" s="47" t="s">
        <v>6837</v>
      </c>
      <c r="AS264" s="42">
        <v>1.1E99</v>
      </c>
      <c r="AT264" s="47"/>
      <c r="AU264" s="47"/>
      <c r="AV264" s="47"/>
      <c r="AW264" s="47"/>
      <c r="AX264" s="47"/>
      <c r="AY264" s="47"/>
      <c r="AZ264" s="47"/>
      <c r="BA264" s="47"/>
      <c r="BB264" s="47"/>
      <c r="BC264" s="47"/>
      <c r="BD264" s="47"/>
      <c r="BE264" s="47"/>
      <c r="BF264" s="47"/>
      <c r="BG264" s="47"/>
      <c r="BH264" s="47"/>
      <c r="BI264" s="47"/>
      <c r="BJ264" s="47"/>
      <c r="BK264" s="47"/>
      <c r="BL264" s="47"/>
      <c r="BM264" s="47"/>
    </row>
    <row r="265">
      <c r="A265" s="41">
        <v>0.0</v>
      </c>
      <c r="B265" s="42">
        <v>1.67E9</v>
      </c>
      <c r="C265" s="42">
        <v>276490.0</v>
      </c>
      <c r="D265" s="40" t="s">
        <v>1263</v>
      </c>
      <c r="E265" s="41" t="str">
        <f>IFERROR(__xludf.DUMMYFUNCTION("split(split(D265,""Instance_"", FALSE),"".mat"",FALSE)"),"140_2")</f>
        <v>140_2</v>
      </c>
      <c r="F265" s="41">
        <v>140.0</v>
      </c>
      <c r="G265" s="41">
        <v>35.0</v>
      </c>
      <c r="H265" s="41">
        <v>70.0</v>
      </c>
      <c r="I265" s="41">
        <v>-3.21771</v>
      </c>
      <c r="J265" s="41">
        <v>20000.0</v>
      </c>
      <c r="K265" s="41">
        <v>10000.0</v>
      </c>
      <c r="L265" s="41">
        <v>3600.0</v>
      </c>
      <c r="M265" s="41">
        <v>1800.0</v>
      </c>
      <c r="N265" s="41">
        <v>30.0</v>
      </c>
      <c r="O265" s="40" t="s">
        <v>207</v>
      </c>
      <c r="P265" s="40" t="s">
        <v>208</v>
      </c>
      <c r="Q265" s="40" t="s">
        <v>209</v>
      </c>
      <c r="R265" s="40" t="s">
        <v>210</v>
      </c>
      <c r="S265" s="40" t="b">
        <v>0</v>
      </c>
      <c r="T265" s="40" t="s">
        <v>211</v>
      </c>
      <c r="U265" s="40" t="s">
        <v>212</v>
      </c>
      <c r="V265" s="41">
        <v>0.1</v>
      </c>
      <c r="W265" s="41">
        <v>0.9</v>
      </c>
      <c r="X265" s="41">
        <v>0.3</v>
      </c>
      <c r="Y265" s="41">
        <v>0.4</v>
      </c>
      <c r="Z265" s="40" t="b">
        <v>0</v>
      </c>
      <c r="AA265" s="40" t="b">
        <v>1</v>
      </c>
      <c r="AB265" s="40" t="b">
        <v>0</v>
      </c>
      <c r="AC265" s="40" t="b">
        <v>0</v>
      </c>
      <c r="AD265" s="41" t="s">
        <v>1266</v>
      </c>
      <c r="AE265" s="41" t="s">
        <v>1267</v>
      </c>
      <c r="AF265" s="41">
        <v>-3.091767073</v>
      </c>
      <c r="AG265" s="41">
        <v>504.9107</v>
      </c>
      <c r="AH265" s="42">
        <v>1.35E42</v>
      </c>
      <c r="AI265" s="41">
        <v>0.039141</v>
      </c>
      <c r="AJ265" s="47" t="s">
        <v>6838</v>
      </c>
      <c r="AK265" s="40" t="s">
        <v>6839</v>
      </c>
      <c r="AL265" s="41">
        <v>20000.0</v>
      </c>
      <c r="AM265" s="40" t="s">
        <v>216</v>
      </c>
      <c r="AN265" s="40" t="s">
        <v>1383</v>
      </c>
      <c r="AO265" s="40" t="s">
        <v>5643</v>
      </c>
      <c r="AP265" s="40" t="s">
        <v>6840</v>
      </c>
      <c r="AQ265" s="40" t="s">
        <v>6841</v>
      </c>
      <c r="AR265" s="47" t="s">
        <v>6842</v>
      </c>
      <c r="AS265" s="42">
        <v>1.1E139</v>
      </c>
      <c r="AT265" s="47"/>
      <c r="AU265" s="47"/>
      <c r="AV265" s="47"/>
      <c r="AW265" s="47"/>
      <c r="AX265" s="47"/>
      <c r="AY265" s="47"/>
      <c r="AZ265" s="47"/>
      <c r="BA265" s="47"/>
      <c r="BB265" s="47"/>
      <c r="BC265" s="47"/>
      <c r="BD265" s="47"/>
      <c r="BE265" s="47"/>
      <c r="BF265" s="47"/>
      <c r="BG265" s="47"/>
      <c r="BH265" s="47"/>
      <c r="BI265" s="47"/>
      <c r="BJ265" s="47"/>
      <c r="BK265" s="47"/>
      <c r="BL265" s="47"/>
      <c r="BM265" s="47"/>
    </row>
    <row r="266">
      <c r="A266" s="41">
        <v>0.0</v>
      </c>
      <c r="B266" s="42">
        <v>1.67E9</v>
      </c>
      <c r="C266" s="42">
        <v>894656.0</v>
      </c>
      <c r="D266" s="40" t="s">
        <v>765</v>
      </c>
      <c r="E266" s="41" t="str">
        <f>IFERROR(__xludf.DUMMYFUNCTION("split(split(D266,""Instance_"", FALSE),"".mat"",FALSE)"),"180_2")</f>
        <v>180_2</v>
      </c>
      <c r="F266" s="41">
        <v>180.0</v>
      </c>
      <c r="G266" s="41">
        <v>45.0</v>
      </c>
      <c r="H266" s="41">
        <v>90.0</v>
      </c>
      <c r="I266" s="41">
        <v>-1.65465</v>
      </c>
      <c r="J266" s="41">
        <v>20000.0</v>
      </c>
      <c r="K266" s="41">
        <v>10000.0</v>
      </c>
      <c r="L266" s="41">
        <v>3600.0</v>
      </c>
      <c r="M266" s="41">
        <v>1800.0</v>
      </c>
      <c r="N266" s="41">
        <v>30.0</v>
      </c>
      <c r="O266" s="40" t="s">
        <v>207</v>
      </c>
      <c r="P266" s="40" t="s">
        <v>208</v>
      </c>
      <c r="Q266" s="40" t="s">
        <v>209</v>
      </c>
      <c r="R266" s="40" t="s">
        <v>210</v>
      </c>
      <c r="S266" s="40" t="b">
        <v>0</v>
      </c>
      <c r="T266" s="40" t="s">
        <v>211</v>
      </c>
      <c r="U266" s="40" t="s">
        <v>212</v>
      </c>
      <c r="V266" s="41">
        <v>0.1</v>
      </c>
      <c r="W266" s="41">
        <v>0.9</v>
      </c>
      <c r="X266" s="41">
        <v>0.3</v>
      </c>
      <c r="Y266" s="41">
        <v>0.4</v>
      </c>
      <c r="Z266" s="40" t="b">
        <v>0</v>
      </c>
      <c r="AA266" s="40" t="b">
        <v>1</v>
      </c>
      <c r="AB266" s="40" t="b">
        <v>0</v>
      </c>
      <c r="AC266" s="40" t="b">
        <v>0</v>
      </c>
      <c r="AD266" s="41" t="s">
        <v>772</v>
      </c>
      <c r="AE266" s="41" t="s">
        <v>773</v>
      </c>
      <c r="AF266" s="41">
        <v>-1.587292596</v>
      </c>
      <c r="AG266" s="41">
        <v>323.6105</v>
      </c>
      <c r="AH266" s="42">
        <v>1.33E54</v>
      </c>
      <c r="AI266" s="41">
        <v>0.040706</v>
      </c>
      <c r="AJ266" s="47" t="s">
        <v>6843</v>
      </c>
      <c r="AK266" s="40" t="s">
        <v>6844</v>
      </c>
      <c r="AL266" s="41">
        <v>20000.0</v>
      </c>
      <c r="AM266" s="40" t="s">
        <v>216</v>
      </c>
      <c r="AN266" s="40" t="s">
        <v>1383</v>
      </c>
      <c r="AO266" s="40" t="s">
        <v>5627</v>
      </c>
      <c r="AP266" s="40" t="s">
        <v>6845</v>
      </c>
      <c r="AQ266" s="40" t="s">
        <v>6846</v>
      </c>
      <c r="AR266" s="47" t="s">
        <v>6847</v>
      </c>
      <c r="AS266" s="42">
        <v>1.1E179</v>
      </c>
      <c r="AT266" s="47"/>
      <c r="AU266" s="47"/>
      <c r="AV266" s="47"/>
      <c r="AW266" s="47"/>
      <c r="AX266" s="47"/>
      <c r="AY266" s="47"/>
      <c r="AZ266" s="47"/>
      <c r="BA266" s="47"/>
      <c r="BB266" s="47"/>
      <c r="BC266" s="47"/>
      <c r="BD266" s="47"/>
      <c r="BE266" s="47"/>
      <c r="BF266" s="47"/>
      <c r="BG266" s="47"/>
      <c r="BH266" s="47"/>
      <c r="BI266" s="47"/>
      <c r="BJ266" s="47"/>
      <c r="BK266" s="47"/>
      <c r="BL266" s="47"/>
      <c r="BM266" s="47"/>
    </row>
    <row r="267">
      <c r="A267" s="41">
        <v>0.0</v>
      </c>
      <c r="B267" s="42">
        <v>1.67E9</v>
      </c>
      <c r="C267" s="42">
        <v>641246.0</v>
      </c>
      <c r="D267" s="40" t="s">
        <v>1263</v>
      </c>
      <c r="E267" s="41" t="str">
        <f>IFERROR(__xludf.DUMMYFUNCTION("split(split(D267,""Instance_"", FALSE),"".mat"",FALSE)"),"140_2")</f>
        <v>140_2</v>
      </c>
      <c r="F267" s="41">
        <v>140.0</v>
      </c>
      <c r="G267" s="41">
        <v>35.0</v>
      </c>
      <c r="H267" s="41">
        <v>70.0</v>
      </c>
      <c r="I267" s="41">
        <v>-3.21771</v>
      </c>
      <c r="J267" s="41">
        <v>20000.0</v>
      </c>
      <c r="K267" s="41">
        <v>10000.0</v>
      </c>
      <c r="L267" s="41">
        <v>3600.0</v>
      </c>
      <c r="M267" s="41">
        <v>1800.0</v>
      </c>
      <c r="N267" s="41">
        <v>30.0</v>
      </c>
      <c r="O267" s="40" t="s">
        <v>207</v>
      </c>
      <c r="P267" s="40" t="s">
        <v>208</v>
      </c>
      <c r="Q267" s="40" t="s">
        <v>209</v>
      </c>
      <c r="R267" s="40" t="s">
        <v>210</v>
      </c>
      <c r="S267" s="40" t="b">
        <v>0</v>
      </c>
      <c r="T267" s="40" t="s">
        <v>211</v>
      </c>
      <c r="U267" s="40" t="s">
        <v>212</v>
      </c>
      <c r="V267" s="41">
        <v>0.1</v>
      </c>
      <c r="W267" s="41">
        <v>0.9</v>
      </c>
      <c r="X267" s="41">
        <v>0.3</v>
      </c>
      <c r="Y267" s="41">
        <v>0.4</v>
      </c>
      <c r="Z267" s="40" t="b">
        <v>0</v>
      </c>
      <c r="AA267" s="40" t="b">
        <v>1</v>
      </c>
      <c r="AB267" s="40" t="b">
        <v>0</v>
      </c>
      <c r="AC267" s="40" t="b">
        <v>0</v>
      </c>
      <c r="AD267" s="41" t="s">
        <v>1268</v>
      </c>
      <c r="AE267" s="41" t="s">
        <v>1269</v>
      </c>
      <c r="AF267" s="41">
        <v>-3.082286512</v>
      </c>
      <c r="AG267" s="41">
        <v>512.4758</v>
      </c>
      <c r="AH267" s="42">
        <v>1.09E42</v>
      </c>
      <c r="AI267" s="41">
        <v>0.042087</v>
      </c>
      <c r="AJ267" s="47" t="s">
        <v>6848</v>
      </c>
      <c r="AK267" s="40" t="s">
        <v>6849</v>
      </c>
      <c r="AL267" s="41">
        <v>20000.0</v>
      </c>
      <c r="AM267" s="40" t="s">
        <v>216</v>
      </c>
      <c r="AN267" s="40" t="s">
        <v>1383</v>
      </c>
      <c r="AO267" s="40" t="s">
        <v>5643</v>
      </c>
      <c r="AP267" s="40" t="s">
        <v>6850</v>
      </c>
      <c r="AQ267" s="40" t="s">
        <v>6851</v>
      </c>
      <c r="AR267" s="47" t="s">
        <v>6852</v>
      </c>
      <c r="AS267" s="42">
        <v>1.1E139</v>
      </c>
      <c r="AT267" s="47"/>
      <c r="AU267" s="47"/>
      <c r="AV267" s="47"/>
      <c r="AW267" s="47"/>
      <c r="AX267" s="47"/>
      <c r="AY267" s="47"/>
      <c r="AZ267" s="47"/>
      <c r="BA267" s="47"/>
      <c r="BB267" s="47"/>
      <c r="BC267" s="47"/>
      <c r="BD267" s="47"/>
      <c r="BE267" s="47"/>
      <c r="BF267" s="47"/>
      <c r="BG267" s="47"/>
      <c r="BH267" s="47"/>
      <c r="BI267" s="47"/>
      <c r="BJ267" s="47"/>
      <c r="BK267" s="47"/>
      <c r="BL267" s="47"/>
      <c r="BM267" s="47"/>
    </row>
    <row r="268">
      <c r="A268" s="41">
        <v>0.0</v>
      </c>
      <c r="B268" s="42">
        <v>1.67E9</v>
      </c>
      <c r="C268" s="42">
        <v>379145.0</v>
      </c>
      <c r="D268" s="40" t="s">
        <v>891</v>
      </c>
      <c r="E268" s="41" t="str">
        <f>IFERROR(__xludf.DUMMYFUNCTION("split(split(D268,""Instance_"", FALSE),"".mat"",FALSE)"),"240_2")</f>
        <v>240_2</v>
      </c>
      <c r="F268" s="41">
        <v>240.0</v>
      </c>
      <c r="G268" s="41">
        <v>60.0</v>
      </c>
      <c r="H268" s="41">
        <v>120.0</v>
      </c>
      <c r="I268" s="41">
        <v>-0.65246</v>
      </c>
      <c r="J268" s="41">
        <v>20000.0</v>
      </c>
      <c r="K268" s="41">
        <v>10000.0</v>
      </c>
      <c r="L268" s="41">
        <v>3600.0</v>
      </c>
      <c r="M268" s="41">
        <v>1800.0</v>
      </c>
      <c r="N268" s="41">
        <v>30.0</v>
      </c>
      <c r="O268" s="40" t="s">
        <v>207</v>
      </c>
      <c r="P268" s="40" t="s">
        <v>208</v>
      </c>
      <c r="Q268" s="40" t="s">
        <v>209</v>
      </c>
      <c r="R268" s="40" t="s">
        <v>210</v>
      </c>
      <c r="S268" s="40" t="b">
        <v>0</v>
      </c>
      <c r="T268" s="40" t="s">
        <v>211</v>
      </c>
      <c r="U268" s="40" t="s">
        <v>212</v>
      </c>
      <c r="V268" s="41">
        <v>0.1</v>
      </c>
      <c r="W268" s="41">
        <v>0.9</v>
      </c>
      <c r="X268" s="41">
        <v>0.3</v>
      </c>
      <c r="Y268" s="41">
        <v>0.4</v>
      </c>
      <c r="Z268" s="40" t="b">
        <v>0</v>
      </c>
      <c r="AA268" s="40" t="b">
        <v>1</v>
      </c>
      <c r="AB268" s="40" t="b">
        <v>0</v>
      </c>
      <c r="AC268" s="40" t="b">
        <v>0</v>
      </c>
      <c r="AD268" s="41" t="s">
        <v>906</v>
      </c>
      <c r="AE268" s="41" t="s">
        <v>907</v>
      </c>
      <c r="AF268" s="41">
        <v>-0.622031557</v>
      </c>
      <c r="AG268" s="41">
        <v>445.5207</v>
      </c>
      <c r="AH268" s="42">
        <v>1.75E72</v>
      </c>
      <c r="AI268" s="41">
        <v>0.046639</v>
      </c>
      <c r="AJ268" s="47" t="s">
        <v>6853</v>
      </c>
      <c r="AK268" s="40" t="s">
        <v>6854</v>
      </c>
      <c r="AL268" s="41">
        <v>20000.0</v>
      </c>
      <c r="AM268" s="40" t="s">
        <v>216</v>
      </c>
      <c r="AN268" s="40" t="s">
        <v>1383</v>
      </c>
      <c r="AO268" s="40" t="s">
        <v>5627</v>
      </c>
      <c r="AP268" s="40" t="s">
        <v>6855</v>
      </c>
      <c r="AQ268" s="40" t="s">
        <v>6856</v>
      </c>
      <c r="AR268" s="47" t="s">
        <v>6857</v>
      </c>
      <c r="AS268" s="42">
        <v>1.1E239</v>
      </c>
      <c r="AT268" s="47"/>
      <c r="AU268" s="47"/>
      <c r="AV268" s="47"/>
      <c r="AW268" s="47"/>
      <c r="AX268" s="47"/>
      <c r="AY268" s="47"/>
      <c r="AZ268" s="47"/>
      <c r="BA268" s="47"/>
      <c r="BB268" s="47"/>
      <c r="BC268" s="47"/>
      <c r="BD268" s="47"/>
      <c r="BE268" s="47"/>
      <c r="BF268" s="47"/>
      <c r="BG268" s="47"/>
      <c r="BH268" s="47"/>
      <c r="BI268" s="47"/>
      <c r="BJ268" s="47"/>
      <c r="BK268" s="47"/>
      <c r="BL268" s="47"/>
      <c r="BM268" s="47"/>
    </row>
    <row r="269">
      <c r="A269" s="41">
        <v>0.0</v>
      </c>
      <c r="B269" s="42">
        <v>1.67E9</v>
      </c>
      <c r="C269" s="42">
        <v>865499.0</v>
      </c>
      <c r="D269" s="40" t="s">
        <v>1222</v>
      </c>
      <c r="E269" s="41" t="str">
        <f>IFERROR(__xludf.DUMMYFUNCTION("split(split(D269,""Instance_"", FALSE),"".mat"",FALSE)"),"100_3")</f>
        <v>100_3</v>
      </c>
      <c r="F269" s="41">
        <v>100.0</v>
      </c>
      <c r="G269" s="41">
        <v>25.0</v>
      </c>
      <c r="H269" s="41">
        <v>50.0</v>
      </c>
      <c r="I269" s="41">
        <v>-2.65755</v>
      </c>
      <c r="J269" s="41">
        <v>20000.0</v>
      </c>
      <c r="K269" s="41">
        <v>10000.0</v>
      </c>
      <c r="L269" s="41">
        <v>3600.0</v>
      </c>
      <c r="M269" s="41">
        <v>1800.0</v>
      </c>
      <c r="N269" s="41">
        <v>30.0</v>
      </c>
      <c r="O269" s="40" t="s">
        <v>207</v>
      </c>
      <c r="P269" s="40" t="s">
        <v>208</v>
      </c>
      <c r="Q269" s="40" t="s">
        <v>209</v>
      </c>
      <c r="R269" s="40" t="s">
        <v>210</v>
      </c>
      <c r="S269" s="40" t="b">
        <v>0</v>
      </c>
      <c r="T269" s="40" t="s">
        <v>211</v>
      </c>
      <c r="U269" s="40" t="s">
        <v>212</v>
      </c>
      <c r="V269" s="41">
        <v>0.1</v>
      </c>
      <c r="W269" s="41">
        <v>0.9</v>
      </c>
      <c r="X269" s="41">
        <v>0.3</v>
      </c>
      <c r="Y269" s="41">
        <v>0.4</v>
      </c>
      <c r="Z269" s="40" t="b">
        <v>0</v>
      </c>
      <c r="AA269" s="40" t="b">
        <v>1</v>
      </c>
      <c r="AB269" s="40" t="b">
        <v>0</v>
      </c>
      <c r="AC269" s="40" t="b">
        <v>0</v>
      </c>
      <c r="AD269" s="41" t="s">
        <v>1223</v>
      </c>
      <c r="AE269" s="41" t="s">
        <v>1224</v>
      </c>
      <c r="AF269" s="41">
        <v>-2.521140511</v>
      </c>
      <c r="AG269" s="41">
        <v>116.3454</v>
      </c>
      <c r="AH269" s="42">
        <v>1.21E30</v>
      </c>
      <c r="AI269" s="41">
        <v>0.051328</v>
      </c>
      <c r="AJ269" s="47" t="s">
        <v>6858</v>
      </c>
      <c r="AK269" s="45">
        <v>1.20960983778571E278</v>
      </c>
      <c r="AL269" s="41">
        <v>17984.0</v>
      </c>
      <c r="AM269" s="40" t="s">
        <v>1382</v>
      </c>
      <c r="AN269" s="40" t="s">
        <v>1383</v>
      </c>
      <c r="AO269" s="40" t="s">
        <v>5643</v>
      </c>
      <c r="AP269" s="40" t="s">
        <v>6859</v>
      </c>
      <c r="AQ269" s="40" t="s">
        <v>6860</v>
      </c>
      <c r="AR269" s="47" t="s">
        <v>6861</v>
      </c>
      <c r="AS269" s="42">
        <v>1.1E99</v>
      </c>
      <c r="AT269" s="47"/>
      <c r="AU269" s="47"/>
      <c r="AV269" s="47"/>
      <c r="AW269" s="47"/>
      <c r="AX269" s="47"/>
      <c r="AY269" s="47"/>
      <c r="AZ269" s="47"/>
      <c r="BA269" s="47"/>
      <c r="BB269" s="47"/>
      <c r="BC269" s="47"/>
      <c r="BD269" s="47"/>
      <c r="BE269" s="47"/>
      <c r="BF269" s="47"/>
      <c r="BG269" s="47"/>
      <c r="BH269" s="47"/>
      <c r="BI269" s="47"/>
      <c r="BJ269" s="47"/>
      <c r="BK269" s="47"/>
      <c r="BL269" s="47"/>
      <c r="BM269" s="47"/>
    </row>
    <row r="270">
      <c r="A270" s="41">
        <v>0.0</v>
      </c>
      <c r="B270" s="42">
        <v>1.67E9</v>
      </c>
      <c r="C270" s="42">
        <v>619672.0</v>
      </c>
      <c r="D270" s="40" t="s">
        <v>786</v>
      </c>
      <c r="E270" s="41" t="str">
        <f>IFERROR(__xludf.DUMMYFUNCTION("split(split(D270,""Instance_"", FALSE),"".mat"",FALSE)"),"180_3")</f>
        <v>180_3</v>
      </c>
      <c r="F270" s="41">
        <v>180.0</v>
      </c>
      <c r="G270" s="41">
        <v>45.0</v>
      </c>
      <c r="H270" s="41">
        <v>90.0</v>
      </c>
      <c r="I270" s="41">
        <v>-1.6699</v>
      </c>
      <c r="J270" s="41">
        <v>20000.0</v>
      </c>
      <c r="K270" s="41">
        <v>10000.0</v>
      </c>
      <c r="L270" s="41">
        <v>3600.0</v>
      </c>
      <c r="M270" s="41">
        <v>1800.0</v>
      </c>
      <c r="N270" s="41">
        <v>30.0</v>
      </c>
      <c r="O270" s="40" t="s">
        <v>207</v>
      </c>
      <c r="P270" s="40" t="s">
        <v>208</v>
      </c>
      <c r="Q270" s="40" t="s">
        <v>209</v>
      </c>
      <c r="R270" s="40" t="s">
        <v>210</v>
      </c>
      <c r="S270" s="40" t="b">
        <v>0</v>
      </c>
      <c r="T270" s="40" t="s">
        <v>211</v>
      </c>
      <c r="U270" s="40" t="s">
        <v>212</v>
      </c>
      <c r="V270" s="41">
        <v>0.1</v>
      </c>
      <c r="W270" s="41">
        <v>0.9</v>
      </c>
      <c r="X270" s="41">
        <v>0.3</v>
      </c>
      <c r="Y270" s="41">
        <v>0.4</v>
      </c>
      <c r="Z270" s="40" t="b">
        <v>0</v>
      </c>
      <c r="AA270" s="40" t="b">
        <v>1</v>
      </c>
      <c r="AB270" s="40" t="b">
        <v>0</v>
      </c>
      <c r="AC270" s="40" t="b">
        <v>0</v>
      </c>
      <c r="AD270" s="41" t="s">
        <v>795</v>
      </c>
      <c r="AE270" s="41" t="s">
        <v>796</v>
      </c>
      <c r="AF270" s="41">
        <v>-1.538407395</v>
      </c>
      <c r="AG270" s="41">
        <v>309.9406</v>
      </c>
      <c r="AH270" s="42">
        <v>1.53E54</v>
      </c>
      <c r="AI270" s="41">
        <v>0.078745</v>
      </c>
      <c r="AJ270" s="47" t="s">
        <v>6862</v>
      </c>
      <c r="AK270" s="40" t="s">
        <v>6863</v>
      </c>
      <c r="AL270" s="41">
        <v>20000.0</v>
      </c>
      <c r="AM270" s="40" t="s">
        <v>216</v>
      </c>
      <c r="AN270" s="40" t="s">
        <v>1383</v>
      </c>
      <c r="AO270" s="40" t="s">
        <v>5627</v>
      </c>
      <c r="AP270" s="40" t="s">
        <v>6864</v>
      </c>
      <c r="AQ270" s="40" t="s">
        <v>6865</v>
      </c>
      <c r="AR270" s="47" t="s">
        <v>6866</v>
      </c>
      <c r="AS270" s="42">
        <v>1.1E179</v>
      </c>
      <c r="AT270" s="47"/>
      <c r="AU270" s="47"/>
      <c r="AV270" s="47"/>
      <c r="AW270" s="47"/>
      <c r="AX270" s="47"/>
      <c r="AY270" s="47"/>
      <c r="AZ270" s="47"/>
      <c r="BA270" s="47"/>
      <c r="BB270" s="47"/>
      <c r="BC270" s="47"/>
      <c r="BD270" s="47"/>
      <c r="BE270" s="47"/>
      <c r="BF270" s="47"/>
      <c r="BG270" s="47"/>
      <c r="BH270" s="47"/>
      <c r="BI270" s="47"/>
      <c r="BJ270" s="47"/>
      <c r="BK270" s="47"/>
      <c r="BL270" s="47"/>
      <c r="BM270" s="47"/>
    </row>
    <row r="271">
      <c r="A271" s="41">
        <v>0.0</v>
      </c>
      <c r="B271" s="42">
        <v>1.67E9</v>
      </c>
      <c r="C271" s="42">
        <v>763781.0</v>
      </c>
      <c r="D271" s="40" t="s">
        <v>891</v>
      </c>
      <c r="E271" s="41" t="str">
        <f>IFERROR(__xludf.DUMMYFUNCTION("split(split(D271,""Instance_"", FALSE),"".mat"",FALSE)"),"240_2")</f>
        <v>240_2</v>
      </c>
      <c r="F271" s="41">
        <v>240.0</v>
      </c>
      <c r="G271" s="41">
        <v>60.0</v>
      </c>
      <c r="H271" s="41">
        <v>120.0</v>
      </c>
      <c r="I271" s="41">
        <v>-0.65246</v>
      </c>
      <c r="J271" s="41">
        <v>20000.0</v>
      </c>
      <c r="K271" s="41">
        <v>10000.0</v>
      </c>
      <c r="L271" s="41">
        <v>3600.0</v>
      </c>
      <c r="M271" s="41">
        <v>1800.0</v>
      </c>
      <c r="N271" s="41">
        <v>30.0</v>
      </c>
      <c r="O271" s="40" t="s">
        <v>207</v>
      </c>
      <c r="P271" s="40" t="s">
        <v>208</v>
      </c>
      <c r="Q271" s="40" t="s">
        <v>209</v>
      </c>
      <c r="R271" s="40" t="s">
        <v>210</v>
      </c>
      <c r="S271" s="40" t="b">
        <v>0</v>
      </c>
      <c r="T271" s="40" t="s">
        <v>211</v>
      </c>
      <c r="U271" s="40" t="s">
        <v>212</v>
      </c>
      <c r="V271" s="41">
        <v>0.1</v>
      </c>
      <c r="W271" s="41">
        <v>0.9</v>
      </c>
      <c r="X271" s="41">
        <v>0.3</v>
      </c>
      <c r="Y271" s="41">
        <v>0.4</v>
      </c>
      <c r="Z271" s="40" t="b">
        <v>0</v>
      </c>
      <c r="AA271" s="40" t="b">
        <v>1</v>
      </c>
      <c r="AB271" s="40" t="b">
        <v>0</v>
      </c>
      <c r="AC271" s="40" t="b">
        <v>0</v>
      </c>
      <c r="AD271" s="41" t="s">
        <v>910</v>
      </c>
      <c r="AE271" s="41" t="s">
        <v>911</v>
      </c>
      <c r="AF271" s="41">
        <v>-0.591733824</v>
      </c>
      <c r="AG271" s="41">
        <v>433.7781</v>
      </c>
      <c r="AH271" s="42">
        <v>1.7E72</v>
      </c>
      <c r="AI271" s="41">
        <v>0.093075</v>
      </c>
      <c r="AJ271" s="47" t="s">
        <v>6867</v>
      </c>
      <c r="AK271" s="40" t="s">
        <v>6868</v>
      </c>
      <c r="AL271" s="41">
        <v>20000.0</v>
      </c>
      <c r="AM271" s="40" t="s">
        <v>216</v>
      </c>
      <c r="AN271" s="40" t="s">
        <v>1383</v>
      </c>
      <c r="AO271" s="40" t="s">
        <v>5627</v>
      </c>
      <c r="AP271" s="40" t="s">
        <v>6869</v>
      </c>
      <c r="AQ271" s="40" t="s">
        <v>6870</v>
      </c>
      <c r="AR271" s="47" t="s">
        <v>6871</v>
      </c>
      <c r="AS271" s="42">
        <v>1.1E239</v>
      </c>
      <c r="AT271" s="47"/>
      <c r="AU271" s="47"/>
      <c r="AV271" s="47"/>
      <c r="AW271" s="47"/>
      <c r="AX271" s="47"/>
      <c r="AY271" s="47"/>
      <c r="AZ271" s="47"/>
      <c r="BA271" s="47"/>
      <c r="BB271" s="47"/>
      <c r="BC271" s="47"/>
      <c r="BD271" s="47"/>
      <c r="BE271" s="47"/>
      <c r="BF271" s="47"/>
      <c r="BG271" s="47"/>
      <c r="BH271" s="47"/>
      <c r="BI271" s="47"/>
      <c r="BJ271" s="47"/>
      <c r="BK271" s="47"/>
      <c r="BL271" s="47"/>
      <c r="BM271" s="47"/>
    </row>
    <row r="272">
      <c r="A272" s="41">
        <v>0.0</v>
      </c>
      <c r="B272" s="42">
        <v>1.672270977E9</v>
      </c>
      <c r="C272" s="42">
        <v>507177.0</v>
      </c>
      <c r="D272" s="40" t="s">
        <v>1305</v>
      </c>
      <c r="E272" s="41" t="str">
        <f>IFERROR(__xludf.DUMMYFUNCTION("split(split(D272,""Instance_"", FALSE),"".mat"",FALSE)"),"300_1")</f>
        <v>300_1</v>
      </c>
      <c r="F272" s="41">
        <v>300.0</v>
      </c>
      <c r="G272" s="41">
        <v>75.0</v>
      </c>
      <c r="H272" s="41">
        <v>150.0</v>
      </c>
      <c r="I272" s="41"/>
      <c r="J272" s="41">
        <v>20000.0</v>
      </c>
      <c r="K272" s="41">
        <v>10000.0</v>
      </c>
      <c r="L272" s="41">
        <v>3600.0</v>
      </c>
      <c r="M272" s="41">
        <v>1800.0</v>
      </c>
      <c r="N272" s="41">
        <v>30.0</v>
      </c>
      <c r="O272" s="40" t="s">
        <v>207</v>
      </c>
      <c r="P272" s="40" t="s">
        <v>208</v>
      </c>
      <c r="Q272" s="40" t="s">
        <v>209</v>
      </c>
      <c r="R272" s="40" t="s">
        <v>210</v>
      </c>
      <c r="S272" s="40" t="b">
        <v>0</v>
      </c>
      <c r="T272" s="40" t="s">
        <v>211</v>
      </c>
      <c r="U272" s="40" t="s">
        <v>212</v>
      </c>
      <c r="V272" s="41">
        <v>0.1</v>
      </c>
      <c r="W272" s="41">
        <v>0.9</v>
      </c>
      <c r="X272" s="41">
        <v>0.3</v>
      </c>
      <c r="Y272" s="41">
        <v>0.4</v>
      </c>
      <c r="Z272" s="40" t="b">
        <v>0</v>
      </c>
      <c r="AA272" s="40" t="b">
        <v>1</v>
      </c>
      <c r="AB272" s="40" t="b">
        <v>0</v>
      </c>
      <c r="AC272" s="40" t="b">
        <v>0</v>
      </c>
      <c r="AD272" s="40" t="b">
        <v>0</v>
      </c>
      <c r="AE272" s="40" t="s">
        <v>213</v>
      </c>
      <c r="AF272" s="41">
        <v>4.014326265</v>
      </c>
      <c r="AG272" s="41">
        <v>1099.29913</v>
      </c>
      <c r="AH272" s="41" t="s">
        <v>1322</v>
      </c>
      <c r="AI272" s="41" t="s">
        <v>1323</v>
      </c>
      <c r="AJ272" s="47" t="s">
        <v>216</v>
      </c>
      <c r="AK272" s="41">
        <v>4.014326265</v>
      </c>
      <c r="AL272" s="40" t="s">
        <v>2674</v>
      </c>
      <c r="AM272" s="41">
        <v>1098.804688</v>
      </c>
      <c r="AN272" s="40" t="b">
        <v>0</v>
      </c>
      <c r="AO272" s="48"/>
      <c r="AP272" s="48"/>
      <c r="AQ272" s="41">
        <v>0.0</v>
      </c>
      <c r="AR272" s="47" t="b">
        <v>0</v>
      </c>
      <c r="AS272" s="49"/>
      <c r="AT272" s="49"/>
      <c r="AU272" s="41">
        <v>0.0</v>
      </c>
      <c r="AV272" s="40" t="s">
        <v>6872</v>
      </c>
      <c r="AW272" s="40" t="s">
        <v>6873</v>
      </c>
      <c r="AX272" s="40" t="s">
        <v>6874</v>
      </c>
      <c r="AY272" s="40" t="s">
        <v>6875</v>
      </c>
      <c r="AZ272" s="49"/>
      <c r="BA272" s="49"/>
      <c r="BB272" s="40" t="s">
        <v>6876</v>
      </c>
      <c r="BC272" s="42">
        <v>1.78131E90</v>
      </c>
      <c r="BD272" s="40" t="s">
        <v>6877</v>
      </c>
      <c r="BE272" s="40" t="s">
        <v>6878</v>
      </c>
      <c r="BH272" s="40" t="s">
        <v>5643</v>
      </c>
      <c r="BI272" s="40" t="s">
        <v>225</v>
      </c>
      <c r="BJ272" s="40"/>
    </row>
    <row r="273">
      <c r="A273" s="41">
        <v>0.0</v>
      </c>
      <c r="B273" s="42">
        <v>1.67228187E9</v>
      </c>
      <c r="C273" s="42">
        <v>30822.0</v>
      </c>
      <c r="D273" s="40" t="s">
        <v>1326</v>
      </c>
      <c r="E273" s="41" t="str">
        <f>IFERROR(__xludf.DUMMYFUNCTION("split(split(D273,""Instance_"", FALSE),"".mat"",FALSE)"),"300_2")</f>
        <v>300_2</v>
      </c>
      <c r="F273" s="41">
        <v>300.0</v>
      </c>
      <c r="G273" s="41">
        <v>75.0</v>
      </c>
      <c r="H273" s="41">
        <v>150.0</v>
      </c>
      <c r="I273" s="41"/>
      <c r="J273" s="41">
        <v>20000.0</v>
      </c>
      <c r="K273" s="41">
        <v>10000.0</v>
      </c>
      <c r="L273" s="41">
        <v>3600.0</v>
      </c>
      <c r="M273" s="41">
        <v>1800.0</v>
      </c>
      <c r="N273" s="41">
        <v>30.0</v>
      </c>
      <c r="O273" s="40" t="s">
        <v>207</v>
      </c>
      <c r="P273" s="40" t="s">
        <v>208</v>
      </c>
      <c r="Q273" s="40" t="s">
        <v>209</v>
      </c>
      <c r="R273" s="40" t="s">
        <v>210</v>
      </c>
      <c r="S273" s="40" t="b">
        <v>0</v>
      </c>
      <c r="T273" s="40" t="s">
        <v>211</v>
      </c>
      <c r="U273" s="40" t="s">
        <v>212</v>
      </c>
      <c r="V273" s="41">
        <v>0.1</v>
      </c>
      <c r="W273" s="41">
        <v>0.9</v>
      </c>
      <c r="X273" s="41">
        <v>0.3</v>
      </c>
      <c r="Y273" s="41">
        <v>0.4</v>
      </c>
      <c r="Z273" s="40" t="b">
        <v>0</v>
      </c>
      <c r="AA273" s="40" t="b">
        <v>1</v>
      </c>
      <c r="AB273" s="40" t="b">
        <v>0</v>
      </c>
      <c r="AC273" s="40" t="b">
        <v>0</v>
      </c>
      <c r="AD273" s="40" t="b">
        <v>0</v>
      </c>
      <c r="AE273" s="40" t="s">
        <v>213</v>
      </c>
      <c r="AF273" s="41">
        <v>2.971797033</v>
      </c>
      <c r="AG273" s="41">
        <v>1083.80095</v>
      </c>
      <c r="AH273" s="41" t="s">
        <v>1343</v>
      </c>
      <c r="AI273" s="41" t="s">
        <v>1344</v>
      </c>
      <c r="AJ273" s="47" t="s">
        <v>216</v>
      </c>
      <c r="AK273" s="41">
        <v>2.971797033</v>
      </c>
      <c r="AL273" s="40" t="s">
        <v>2674</v>
      </c>
      <c r="AM273" s="41">
        <v>1083.384082</v>
      </c>
      <c r="AN273" s="40" t="b">
        <v>0</v>
      </c>
      <c r="AO273" s="48"/>
      <c r="AP273" s="48"/>
      <c r="AQ273" s="41">
        <v>0.0</v>
      </c>
      <c r="AR273" s="47" t="b">
        <v>0</v>
      </c>
      <c r="AS273" s="49"/>
      <c r="AT273" s="49"/>
      <c r="AU273" s="41">
        <v>0.0</v>
      </c>
      <c r="AV273" s="40" t="s">
        <v>6879</v>
      </c>
      <c r="AW273" s="40" t="s">
        <v>6880</v>
      </c>
      <c r="AX273" s="40" t="s">
        <v>6881</v>
      </c>
      <c r="AY273" s="40" t="s">
        <v>6882</v>
      </c>
      <c r="AZ273" s="49"/>
      <c r="BA273" s="49"/>
      <c r="BB273" s="40" t="s">
        <v>6883</v>
      </c>
      <c r="BC273" s="42">
        <v>1.08394E90</v>
      </c>
      <c r="BD273" s="40" t="s">
        <v>6884</v>
      </c>
      <c r="BE273" s="42">
        <v>1.08394E90</v>
      </c>
      <c r="BF273" s="49"/>
      <c r="BG273" s="49"/>
      <c r="BH273" s="40" t="s">
        <v>5643</v>
      </c>
      <c r="BI273" s="40" t="s">
        <v>225</v>
      </c>
      <c r="BJ273" s="40"/>
    </row>
    <row r="274">
      <c r="A274" s="41">
        <v>0.0</v>
      </c>
      <c r="B274" s="42">
        <v>1.672292772E9</v>
      </c>
      <c r="C274" s="42">
        <v>52818.0</v>
      </c>
      <c r="D274" s="40" t="s">
        <v>1347</v>
      </c>
      <c r="E274" s="41" t="str">
        <f>IFERROR(__xludf.DUMMYFUNCTION("split(split(D274,""Instance_"", FALSE),"".mat"",FALSE)"),"300_3")</f>
        <v>300_3</v>
      </c>
      <c r="F274" s="41">
        <v>300.0</v>
      </c>
      <c r="G274" s="41">
        <v>75.0</v>
      </c>
      <c r="H274" s="41">
        <v>150.0</v>
      </c>
      <c r="I274" s="41"/>
      <c r="J274" s="41">
        <v>20000.0</v>
      </c>
      <c r="K274" s="41">
        <v>10000.0</v>
      </c>
      <c r="L274" s="41">
        <v>3600.0</v>
      </c>
      <c r="M274" s="41">
        <v>1800.0</v>
      </c>
      <c r="N274" s="41">
        <v>30.0</v>
      </c>
      <c r="O274" s="40" t="s">
        <v>207</v>
      </c>
      <c r="P274" s="40" t="s">
        <v>208</v>
      </c>
      <c r="Q274" s="40" t="s">
        <v>209</v>
      </c>
      <c r="R274" s="40" t="s">
        <v>210</v>
      </c>
      <c r="S274" s="40" t="b">
        <v>0</v>
      </c>
      <c r="T274" s="40" t="s">
        <v>211</v>
      </c>
      <c r="U274" s="40" t="s">
        <v>212</v>
      </c>
      <c r="V274" s="41">
        <v>0.1</v>
      </c>
      <c r="W274" s="41">
        <v>0.9</v>
      </c>
      <c r="X274" s="41">
        <v>0.3</v>
      </c>
      <c r="Y274" s="41">
        <v>0.4</v>
      </c>
      <c r="Z274" s="40" t="b">
        <v>0</v>
      </c>
      <c r="AA274" s="40" t="b">
        <v>1</v>
      </c>
      <c r="AB274" s="40" t="b">
        <v>0</v>
      </c>
      <c r="AC274" s="40" t="b">
        <v>0</v>
      </c>
      <c r="AD274" s="40" t="b">
        <v>0</v>
      </c>
      <c r="AE274" s="40" t="s">
        <v>213</v>
      </c>
      <c r="AF274" s="41">
        <v>2.45092284</v>
      </c>
      <c r="AG274" s="41">
        <v>1099.648808</v>
      </c>
      <c r="AH274" s="41" t="s">
        <v>1364</v>
      </c>
      <c r="AI274" s="41" t="s">
        <v>1365</v>
      </c>
      <c r="AJ274" s="47" t="s">
        <v>216</v>
      </c>
      <c r="AK274" s="41">
        <v>2.45092284</v>
      </c>
      <c r="AL274" s="40" t="s">
        <v>2674</v>
      </c>
      <c r="AM274" s="41">
        <v>1099.237746</v>
      </c>
      <c r="AN274" s="40" t="b">
        <v>0</v>
      </c>
      <c r="AO274" s="48"/>
      <c r="AP274" s="48"/>
      <c r="AQ274" s="41">
        <v>0.0</v>
      </c>
      <c r="AR274" s="47" t="b">
        <v>0</v>
      </c>
      <c r="AS274" s="49"/>
      <c r="AT274" s="49"/>
      <c r="AU274" s="41">
        <v>0.0</v>
      </c>
      <c r="AV274" s="40" t="s">
        <v>6885</v>
      </c>
      <c r="AW274" s="40" t="s">
        <v>6886</v>
      </c>
      <c r="AX274" s="40" t="s">
        <v>6887</v>
      </c>
      <c r="AY274" s="40" t="s">
        <v>6888</v>
      </c>
      <c r="AZ274" s="49"/>
      <c r="BA274" s="49"/>
      <c r="BB274" s="40" t="s">
        <v>6889</v>
      </c>
      <c r="BC274" s="42">
        <v>2.03353E90</v>
      </c>
      <c r="BD274" s="40" t="s">
        <v>6890</v>
      </c>
      <c r="BE274" s="40" t="s">
        <v>6891</v>
      </c>
      <c r="BH274" s="40" t="s">
        <v>5643</v>
      </c>
      <c r="BI274" s="40" t="s">
        <v>225</v>
      </c>
      <c r="BJ274" s="40"/>
    </row>
    <row r="275">
      <c r="A275" s="41">
        <v>0.0</v>
      </c>
      <c r="B275" s="42">
        <v>1.672267723E9</v>
      </c>
      <c r="C275" s="42">
        <v>306462.0</v>
      </c>
      <c r="D275" s="40" t="s">
        <v>1305</v>
      </c>
      <c r="E275" s="41" t="str">
        <f>IFERROR(__xludf.DUMMYFUNCTION("split(split(D275,""Instance_"", FALSE),"".mat"",FALSE)"),"300_1")</f>
        <v>300_1</v>
      </c>
      <c r="F275" s="41">
        <v>300.0</v>
      </c>
      <c r="G275" s="41">
        <v>75.0</v>
      </c>
      <c r="H275" s="41">
        <v>150.0</v>
      </c>
      <c r="I275" s="41"/>
      <c r="J275" s="41">
        <v>20000.0</v>
      </c>
      <c r="K275" s="41">
        <v>10000.0</v>
      </c>
      <c r="L275" s="41">
        <v>3600.0</v>
      </c>
      <c r="M275" s="41">
        <v>1800.0</v>
      </c>
      <c r="N275" s="41">
        <v>30.0</v>
      </c>
      <c r="O275" s="40" t="s">
        <v>207</v>
      </c>
      <c r="P275" s="40" t="s">
        <v>208</v>
      </c>
      <c r="Q275" s="40" t="s">
        <v>209</v>
      </c>
      <c r="R275" s="40" t="s">
        <v>210</v>
      </c>
      <c r="S275" s="40" t="b">
        <v>0</v>
      </c>
      <c r="T275" s="40" t="s">
        <v>211</v>
      </c>
      <c r="U275" s="40" t="s">
        <v>212</v>
      </c>
      <c r="V275" s="41">
        <v>0.1</v>
      </c>
      <c r="W275" s="41">
        <v>0.9</v>
      </c>
      <c r="X275" s="41">
        <v>0.3</v>
      </c>
      <c r="Y275" s="41">
        <v>0.4</v>
      </c>
      <c r="Z275" s="40" t="b">
        <v>0</v>
      </c>
      <c r="AA275" s="40" t="b">
        <v>1</v>
      </c>
      <c r="AB275" s="40" t="b">
        <v>0</v>
      </c>
      <c r="AC275" s="40" t="b">
        <v>0</v>
      </c>
      <c r="AD275" s="40" t="b">
        <v>0</v>
      </c>
      <c r="AE275" s="40" t="s">
        <v>213</v>
      </c>
      <c r="AF275" s="41">
        <v>3.994508997</v>
      </c>
      <c r="AG275" s="41">
        <v>1079.940675</v>
      </c>
      <c r="AH275" s="41" t="s">
        <v>1316</v>
      </c>
      <c r="AI275" s="41" t="s">
        <v>1317</v>
      </c>
      <c r="AJ275" s="47" t="s">
        <v>216</v>
      </c>
      <c r="AK275" s="41">
        <v>3.994508997</v>
      </c>
      <c r="AL275" s="40" t="s">
        <v>2674</v>
      </c>
      <c r="AM275" s="41">
        <v>1079.415692</v>
      </c>
      <c r="AN275" s="40" t="b">
        <v>0</v>
      </c>
      <c r="AO275" s="48"/>
      <c r="AP275" s="48"/>
      <c r="AQ275" s="41">
        <v>0.0</v>
      </c>
      <c r="AR275" s="47" t="b">
        <v>0</v>
      </c>
      <c r="AS275" s="49"/>
      <c r="AT275" s="49"/>
      <c r="AU275" s="41">
        <v>0.0</v>
      </c>
      <c r="AV275" s="40" t="s">
        <v>6892</v>
      </c>
      <c r="AW275" s="40" t="s">
        <v>6893</v>
      </c>
      <c r="AX275" s="40" t="s">
        <v>6894</v>
      </c>
      <c r="AY275" s="40" t="s">
        <v>6895</v>
      </c>
      <c r="AZ275" s="49"/>
      <c r="BA275" s="49"/>
      <c r="BB275" s="40" t="s">
        <v>6896</v>
      </c>
      <c r="BC275" s="42">
        <v>1.30877E90</v>
      </c>
      <c r="BD275" s="40" t="s">
        <v>6897</v>
      </c>
      <c r="BE275" s="40" t="s">
        <v>6898</v>
      </c>
      <c r="BH275" s="40" t="s">
        <v>5643</v>
      </c>
      <c r="BI275" s="40" t="s">
        <v>225</v>
      </c>
      <c r="BJ275" s="40"/>
    </row>
    <row r="276">
      <c r="A276" s="41">
        <v>0.0</v>
      </c>
      <c r="B276" s="42">
        <v>1.672278602E9</v>
      </c>
      <c r="C276" s="42">
        <v>731331.0</v>
      </c>
      <c r="D276" s="40" t="s">
        <v>1326</v>
      </c>
      <c r="E276" s="41" t="str">
        <f>IFERROR(__xludf.DUMMYFUNCTION("split(split(D276,""Instance_"", FALSE),"".mat"",FALSE)"),"300_2")</f>
        <v>300_2</v>
      </c>
      <c r="F276" s="41">
        <v>300.0</v>
      </c>
      <c r="G276" s="41">
        <v>75.0</v>
      </c>
      <c r="H276" s="41">
        <v>150.0</v>
      </c>
      <c r="I276" s="41"/>
      <c r="J276" s="41">
        <v>20000.0</v>
      </c>
      <c r="K276" s="41">
        <v>10000.0</v>
      </c>
      <c r="L276" s="41">
        <v>3600.0</v>
      </c>
      <c r="M276" s="41">
        <v>1800.0</v>
      </c>
      <c r="N276" s="41">
        <v>30.0</v>
      </c>
      <c r="O276" s="40" t="s">
        <v>207</v>
      </c>
      <c r="P276" s="40" t="s">
        <v>208</v>
      </c>
      <c r="Q276" s="40" t="s">
        <v>209</v>
      </c>
      <c r="R276" s="40" t="s">
        <v>210</v>
      </c>
      <c r="S276" s="40" t="b">
        <v>0</v>
      </c>
      <c r="T276" s="40" t="s">
        <v>211</v>
      </c>
      <c r="U276" s="40" t="s">
        <v>212</v>
      </c>
      <c r="V276" s="41">
        <v>0.1</v>
      </c>
      <c r="W276" s="41">
        <v>0.9</v>
      </c>
      <c r="X276" s="41">
        <v>0.3</v>
      </c>
      <c r="Y276" s="41">
        <v>0.4</v>
      </c>
      <c r="Z276" s="40" t="b">
        <v>0</v>
      </c>
      <c r="AA276" s="40" t="b">
        <v>1</v>
      </c>
      <c r="AB276" s="40" t="b">
        <v>0</v>
      </c>
      <c r="AC276" s="40" t="b">
        <v>0</v>
      </c>
      <c r="AD276" s="40" t="b">
        <v>0</v>
      </c>
      <c r="AE276" s="40" t="s">
        <v>213</v>
      </c>
      <c r="AF276" s="41">
        <v>2.722355249</v>
      </c>
      <c r="AG276" s="41">
        <v>1086.900269</v>
      </c>
      <c r="AH276" s="41" t="s">
        <v>1337</v>
      </c>
      <c r="AI276" s="41" t="s">
        <v>1338</v>
      </c>
      <c r="AJ276" s="47" t="s">
        <v>216</v>
      </c>
      <c r="AK276" s="41">
        <v>2.722355249</v>
      </c>
      <c r="AL276" s="40" t="s">
        <v>2674</v>
      </c>
      <c r="AM276" s="41">
        <v>1086.345017</v>
      </c>
      <c r="AN276" s="40" t="b">
        <v>0</v>
      </c>
      <c r="AO276" s="48"/>
      <c r="AP276" s="48"/>
      <c r="AQ276" s="41">
        <v>0.0</v>
      </c>
      <c r="AR276" s="47" t="b">
        <v>0</v>
      </c>
      <c r="AS276" s="49"/>
      <c r="AT276" s="49"/>
      <c r="AU276" s="41">
        <v>0.0</v>
      </c>
      <c r="AV276" s="40" t="s">
        <v>6899</v>
      </c>
      <c r="AW276" s="40" t="s">
        <v>6900</v>
      </c>
      <c r="AX276" s="40" t="s">
        <v>6901</v>
      </c>
      <c r="AY276" s="40" t="s">
        <v>6902</v>
      </c>
      <c r="AZ276" s="49"/>
      <c r="BA276" s="49"/>
      <c r="BB276" s="40" t="s">
        <v>6903</v>
      </c>
      <c r="BC276" s="42">
        <v>2.03695E90</v>
      </c>
      <c r="BD276" s="40" t="s">
        <v>6904</v>
      </c>
      <c r="BE276" s="46">
        <v>2.0369475594058E181</v>
      </c>
      <c r="BF276" s="49"/>
      <c r="BG276" s="49"/>
      <c r="BH276" s="40" t="s">
        <v>5643</v>
      </c>
      <c r="BI276" s="40" t="s">
        <v>225</v>
      </c>
      <c r="BJ276" s="40"/>
    </row>
    <row r="277">
      <c r="A277" s="41">
        <v>0.0</v>
      </c>
      <c r="B277" s="42">
        <v>1.672289499E9</v>
      </c>
      <c r="C277" s="42">
        <v>558266.0</v>
      </c>
      <c r="D277" s="40" t="s">
        <v>1347</v>
      </c>
      <c r="E277" s="41" t="str">
        <f>IFERROR(__xludf.DUMMYFUNCTION("split(split(D277,""Instance_"", FALSE),"".mat"",FALSE)"),"300_3")</f>
        <v>300_3</v>
      </c>
      <c r="F277" s="41">
        <v>300.0</v>
      </c>
      <c r="G277" s="41">
        <v>75.0</v>
      </c>
      <c r="H277" s="41">
        <v>150.0</v>
      </c>
      <c r="I277" s="41"/>
      <c r="J277" s="41">
        <v>20000.0</v>
      </c>
      <c r="K277" s="41">
        <v>10000.0</v>
      </c>
      <c r="L277" s="41">
        <v>3600.0</v>
      </c>
      <c r="M277" s="41">
        <v>1800.0</v>
      </c>
      <c r="N277" s="41">
        <v>30.0</v>
      </c>
      <c r="O277" s="40" t="s">
        <v>207</v>
      </c>
      <c r="P277" s="40" t="s">
        <v>208</v>
      </c>
      <c r="Q277" s="40" t="s">
        <v>209</v>
      </c>
      <c r="R277" s="40" t="s">
        <v>210</v>
      </c>
      <c r="S277" s="40" t="b">
        <v>0</v>
      </c>
      <c r="T277" s="40" t="s">
        <v>211</v>
      </c>
      <c r="U277" s="40" t="s">
        <v>212</v>
      </c>
      <c r="V277" s="41">
        <v>0.1</v>
      </c>
      <c r="W277" s="41">
        <v>0.9</v>
      </c>
      <c r="X277" s="41">
        <v>0.3</v>
      </c>
      <c r="Y277" s="41">
        <v>0.4</v>
      </c>
      <c r="Z277" s="40" t="b">
        <v>0</v>
      </c>
      <c r="AA277" s="40" t="b">
        <v>1</v>
      </c>
      <c r="AB277" s="40" t="b">
        <v>0</v>
      </c>
      <c r="AC277" s="40" t="b">
        <v>0</v>
      </c>
      <c r="AD277" s="40" t="b">
        <v>0</v>
      </c>
      <c r="AE277" s="40" t="s">
        <v>213</v>
      </c>
      <c r="AF277" s="41">
        <v>2.301122985</v>
      </c>
      <c r="AG277" s="41">
        <v>1088.240513</v>
      </c>
      <c r="AH277" s="41" t="s">
        <v>1358</v>
      </c>
      <c r="AI277" s="41" t="s">
        <v>1359</v>
      </c>
      <c r="AJ277" s="47" t="s">
        <v>216</v>
      </c>
      <c r="AK277" s="41">
        <v>2.301122985</v>
      </c>
      <c r="AL277" s="40" t="s">
        <v>2674</v>
      </c>
      <c r="AM277" s="41">
        <v>1087.813508</v>
      </c>
      <c r="AN277" s="40" t="b">
        <v>0</v>
      </c>
      <c r="AO277" s="48"/>
      <c r="AP277" s="48"/>
      <c r="AQ277" s="41">
        <v>0.0</v>
      </c>
      <c r="AR277" s="47" t="b">
        <v>0</v>
      </c>
      <c r="AS277" s="49"/>
      <c r="AT277" s="49"/>
      <c r="AU277" s="41">
        <v>0.0</v>
      </c>
      <c r="AV277" s="40" t="s">
        <v>6905</v>
      </c>
      <c r="AW277" s="40" t="s">
        <v>6906</v>
      </c>
      <c r="AX277" s="40" t="s">
        <v>6907</v>
      </c>
      <c r="AY277" s="40" t="s">
        <v>6908</v>
      </c>
      <c r="AZ277" s="49"/>
      <c r="BA277" s="49"/>
      <c r="BB277" s="40" t="s">
        <v>6909</v>
      </c>
      <c r="BC277" s="42">
        <v>1.74906E90</v>
      </c>
      <c r="BD277" s="40" t="s">
        <v>6910</v>
      </c>
      <c r="BE277" s="40" t="s">
        <v>6911</v>
      </c>
      <c r="BH277" s="40" t="s">
        <v>5643</v>
      </c>
      <c r="BI277" s="40" t="s">
        <v>225</v>
      </c>
      <c r="BJ277" s="40"/>
    </row>
    <row r="278">
      <c r="A278" s="41">
        <v>0.0</v>
      </c>
      <c r="B278" s="42">
        <v>1.672264472E9</v>
      </c>
      <c r="C278" s="42">
        <v>679450.0</v>
      </c>
      <c r="D278" s="40" t="s">
        <v>1305</v>
      </c>
      <c r="E278" s="41" t="str">
        <f>IFERROR(__xludf.DUMMYFUNCTION("split(split(D278,""Instance_"", FALSE),"".mat"",FALSE)"),"300_1")</f>
        <v>300_1</v>
      </c>
      <c r="F278" s="41">
        <v>300.0</v>
      </c>
      <c r="G278" s="41">
        <v>75.0</v>
      </c>
      <c r="H278" s="41">
        <v>150.0</v>
      </c>
      <c r="I278" s="41"/>
      <c r="J278" s="41">
        <v>20000.0</v>
      </c>
      <c r="K278" s="41">
        <v>10000.0</v>
      </c>
      <c r="L278" s="41">
        <v>3600.0</v>
      </c>
      <c r="M278" s="41">
        <v>1800.0</v>
      </c>
      <c r="N278" s="41">
        <v>30.0</v>
      </c>
      <c r="O278" s="40" t="s">
        <v>207</v>
      </c>
      <c r="P278" s="40" t="s">
        <v>208</v>
      </c>
      <c r="Q278" s="40" t="s">
        <v>209</v>
      </c>
      <c r="R278" s="40" t="s">
        <v>210</v>
      </c>
      <c r="S278" s="40" t="b">
        <v>0</v>
      </c>
      <c r="T278" s="40" t="s">
        <v>211</v>
      </c>
      <c r="U278" s="40" t="s">
        <v>212</v>
      </c>
      <c r="V278" s="41">
        <v>0.1</v>
      </c>
      <c r="W278" s="41">
        <v>0.9</v>
      </c>
      <c r="X278" s="41">
        <v>0.3</v>
      </c>
      <c r="Y278" s="41">
        <v>0.4</v>
      </c>
      <c r="Z278" s="40" t="b">
        <v>0</v>
      </c>
      <c r="AA278" s="40" t="b">
        <v>1</v>
      </c>
      <c r="AB278" s="40" t="b">
        <v>0</v>
      </c>
      <c r="AC278" s="40" t="b">
        <v>0</v>
      </c>
      <c r="AD278" s="40" t="b">
        <v>0</v>
      </c>
      <c r="AE278" s="40" t="s">
        <v>213</v>
      </c>
      <c r="AF278" s="41">
        <v>4.077460943</v>
      </c>
      <c r="AG278" s="41">
        <v>1081.73254</v>
      </c>
      <c r="AH278" s="41" t="s">
        <v>1310</v>
      </c>
      <c r="AI278" s="41" t="s">
        <v>1311</v>
      </c>
      <c r="AJ278" s="47" t="s">
        <v>216</v>
      </c>
      <c r="AK278" s="41">
        <v>4.077460943</v>
      </c>
      <c r="AL278" s="40" t="s">
        <v>2674</v>
      </c>
      <c r="AM278" s="46">
        <v>1081.184485</v>
      </c>
      <c r="AN278" s="40" t="b">
        <v>0</v>
      </c>
      <c r="AO278" s="48"/>
      <c r="AP278" s="48"/>
      <c r="AQ278" s="41">
        <v>0.0</v>
      </c>
      <c r="AR278" s="47" t="b">
        <v>0</v>
      </c>
      <c r="AS278" s="49"/>
      <c r="AT278" s="49"/>
      <c r="AU278" s="41">
        <v>0.0</v>
      </c>
      <c r="AV278" s="40" t="s">
        <v>6912</v>
      </c>
      <c r="AW278" s="40" t="s">
        <v>6913</v>
      </c>
      <c r="AX278" s="40" t="s">
        <v>6914</v>
      </c>
      <c r="AY278" s="40" t="s">
        <v>6915</v>
      </c>
      <c r="AZ278" s="49"/>
      <c r="BA278" s="49"/>
      <c r="BB278" s="40" t="s">
        <v>6916</v>
      </c>
      <c r="BC278" s="42">
        <v>1.15852E89</v>
      </c>
      <c r="BD278" s="40" t="s">
        <v>6917</v>
      </c>
      <c r="BE278" s="45">
        <v>1.15852394344297E269</v>
      </c>
      <c r="BG278" s="49"/>
      <c r="BH278" s="40" t="s">
        <v>5643</v>
      </c>
      <c r="BI278" s="40" t="s">
        <v>225</v>
      </c>
      <c r="BJ278" s="40"/>
    </row>
    <row r="279">
      <c r="A279" s="41">
        <v>0.0</v>
      </c>
      <c r="B279" s="42">
        <v>1.67227534E9</v>
      </c>
      <c r="C279" s="42">
        <v>171988.0</v>
      </c>
      <c r="D279" s="40" t="s">
        <v>1326</v>
      </c>
      <c r="E279" s="41" t="str">
        <f>IFERROR(__xludf.DUMMYFUNCTION("split(split(D279,""Instance_"", FALSE),"".mat"",FALSE)"),"300_2")</f>
        <v>300_2</v>
      </c>
      <c r="F279" s="41">
        <v>300.0</v>
      </c>
      <c r="G279" s="41">
        <v>75.0</v>
      </c>
      <c r="H279" s="41">
        <v>150.0</v>
      </c>
      <c r="I279" s="41"/>
      <c r="J279" s="41">
        <v>20000.0</v>
      </c>
      <c r="K279" s="41">
        <v>10000.0</v>
      </c>
      <c r="L279" s="41">
        <v>3600.0</v>
      </c>
      <c r="M279" s="41">
        <v>1800.0</v>
      </c>
      <c r="N279" s="41">
        <v>30.0</v>
      </c>
      <c r="O279" s="40" t="s">
        <v>207</v>
      </c>
      <c r="P279" s="40" t="s">
        <v>208</v>
      </c>
      <c r="Q279" s="40" t="s">
        <v>209</v>
      </c>
      <c r="R279" s="40" t="s">
        <v>210</v>
      </c>
      <c r="S279" s="40" t="b">
        <v>0</v>
      </c>
      <c r="T279" s="40" t="s">
        <v>211</v>
      </c>
      <c r="U279" s="40" t="s">
        <v>212</v>
      </c>
      <c r="V279" s="41">
        <v>0.1</v>
      </c>
      <c r="W279" s="41">
        <v>0.9</v>
      </c>
      <c r="X279" s="41">
        <v>0.3</v>
      </c>
      <c r="Y279" s="41">
        <v>0.4</v>
      </c>
      <c r="Z279" s="40" t="b">
        <v>0</v>
      </c>
      <c r="AA279" s="40" t="b">
        <v>1</v>
      </c>
      <c r="AB279" s="40" t="b">
        <v>0</v>
      </c>
      <c r="AC279" s="40" t="b">
        <v>0</v>
      </c>
      <c r="AD279" s="40" t="b">
        <v>0</v>
      </c>
      <c r="AE279" s="40" t="s">
        <v>213</v>
      </c>
      <c r="AF279" s="41">
        <v>3.26518831</v>
      </c>
      <c r="AG279" s="41">
        <v>1078.456447</v>
      </c>
      <c r="AH279" s="41" t="s">
        <v>1331</v>
      </c>
      <c r="AI279" s="41" t="s">
        <v>1332</v>
      </c>
      <c r="AJ279" s="47" t="s">
        <v>216</v>
      </c>
      <c r="AK279" s="41">
        <v>3.26518831</v>
      </c>
      <c r="AL279" s="40" t="s">
        <v>2674</v>
      </c>
      <c r="AM279" s="46">
        <v>1077.926016</v>
      </c>
      <c r="AN279" s="40" t="b">
        <v>0</v>
      </c>
      <c r="AO279" s="48"/>
      <c r="AP279" s="48"/>
      <c r="AQ279" s="41">
        <v>0.0</v>
      </c>
      <c r="AR279" s="47" t="b">
        <v>0</v>
      </c>
      <c r="AS279" s="49"/>
      <c r="AT279" s="49"/>
      <c r="AU279" s="41">
        <v>0.0</v>
      </c>
      <c r="AV279" s="40" t="s">
        <v>6918</v>
      </c>
      <c r="AW279" s="40" t="s">
        <v>6919</v>
      </c>
      <c r="AX279" s="40" t="s">
        <v>6920</v>
      </c>
      <c r="AY279" s="40" t="s">
        <v>6921</v>
      </c>
      <c r="AZ279" s="49"/>
      <c r="BA279" s="49"/>
      <c r="BB279" s="40" t="s">
        <v>6922</v>
      </c>
      <c r="BC279" s="42">
        <v>1.66103E90</v>
      </c>
      <c r="BD279" s="40" t="s">
        <v>6923</v>
      </c>
      <c r="BE279" s="40" t="s">
        <v>6924</v>
      </c>
      <c r="BH279" s="40" t="s">
        <v>5643</v>
      </c>
      <c r="BI279" s="40" t="s">
        <v>225</v>
      </c>
      <c r="BJ279" s="40"/>
    </row>
    <row r="280">
      <c r="A280" s="41">
        <v>0.0</v>
      </c>
      <c r="B280" s="42">
        <v>1.672286232E9</v>
      </c>
      <c r="C280" s="42">
        <v>416781.0</v>
      </c>
      <c r="D280" s="40" t="s">
        <v>1347</v>
      </c>
      <c r="E280" s="41" t="str">
        <f>IFERROR(__xludf.DUMMYFUNCTION("split(split(D280,""Instance_"", FALSE),"".mat"",FALSE)"),"300_3")</f>
        <v>300_3</v>
      </c>
      <c r="F280" s="41">
        <v>300.0</v>
      </c>
      <c r="G280" s="41">
        <v>75.0</v>
      </c>
      <c r="H280" s="41">
        <v>150.0</v>
      </c>
      <c r="I280" s="41"/>
      <c r="J280" s="41">
        <v>20000.0</v>
      </c>
      <c r="K280" s="41">
        <v>10000.0</v>
      </c>
      <c r="L280" s="41">
        <v>3600.0</v>
      </c>
      <c r="M280" s="41">
        <v>1800.0</v>
      </c>
      <c r="N280" s="41">
        <v>30.0</v>
      </c>
      <c r="O280" s="40" t="s">
        <v>207</v>
      </c>
      <c r="P280" s="40" t="s">
        <v>208</v>
      </c>
      <c r="Q280" s="40" t="s">
        <v>209</v>
      </c>
      <c r="R280" s="40" t="s">
        <v>210</v>
      </c>
      <c r="S280" s="40" t="b">
        <v>0</v>
      </c>
      <c r="T280" s="40" t="s">
        <v>211</v>
      </c>
      <c r="U280" s="40" t="s">
        <v>212</v>
      </c>
      <c r="V280" s="41">
        <v>0.1</v>
      </c>
      <c r="W280" s="41">
        <v>0.9</v>
      </c>
      <c r="X280" s="41">
        <v>0.3</v>
      </c>
      <c r="Y280" s="41">
        <v>0.4</v>
      </c>
      <c r="Z280" s="40" t="b">
        <v>0</v>
      </c>
      <c r="AA280" s="40" t="b">
        <v>1</v>
      </c>
      <c r="AB280" s="40" t="b">
        <v>0</v>
      </c>
      <c r="AC280" s="40" t="b">
        <v>0</v>
      </c>
      <c r="AD280" s="40" t="b">
        <v>0</v>
      </c>
      <c r="AE280" s="40" t="s">
        <v>213</v>
      </c>
      <c r="AF280" s="41">
        <v>2.585428852</v>
      </c>
      <c r="AG280" s="41">
        <v>1083.898334</v>
      </c>
      <c r="AH280" s="41" t="s">
        <v>1352</v>
      </c>
      <c r="AI280" s="41" t="s">
        <v>1353</v>
      </c>
      <c r="AJ280" s="47" t="s">
        <v>216</v>
      </c>
      <c r="AK280" s="41">
        <v>2.585428852</v>
      </c>
      <c r="AL280" s="40" t="s">
        <v>2674</v>
      </c>
      <c r="AM280" s="46">
        <v>1083.346838</v>
      </c>
      <c r="AN280" s="40" t="b">
        <v>0</v>
      </c>
      <c r="AO280" s="48"/>
      <c r="AP280" s="48"/>
      <c r="AQ280" s="41">
        <v>0.0</v>
      </c>
      <c r="AR280" s="47" t="b">
        <v>0</v>
      </c>
      <c r="AS280" s="49"/>
      <c r="AT280" s="49"/>
      <c r="AU280" s="41">
        <v>0.0</v>
      </c>
      <c r="AV280" s="40" t="s">
        <v>6925</v>
      </c>
      <c r="AW280" s="40" t="s">
        <v>6926</v>
      </c>
      <c r="AX280" s="40" t="s">
        <v>6927</v>
      </c>
      <c r="AY280" s="40" t="s">
        <v>6928</v>
      </c>
      <c r="AZ280" s="49"/>
      <c r="BA280" s="49"/>
      <c r="BB280" s="40" t="s">
        <v>6929</v>
      </c>
      <c r="BC280" s="42">
        <v>6.25079E89</v>
      </c>
      <c r="BD280" s="40" t="s">
        <v>6930</v>
      </c>
      <c r="BE280" s="40" t="s">
        <v>6931</v>
      </c>
      <c r="BH280" s="40" t="s">
        <v>5643</v>
      </c>
      <c r="BI280" s="40" t="s">
        <v>225</v>
      </c>
      <c r="BJ280" s="40"/>
    </row>
    <row r="281">
      <c r="A281" s="41">
        <v>0.0</v>
      </c>
      <c r="B281" s="42">
        <v>1.67227208E9</v>
      </c>
      <c r="C281" s="42">
        <v>700371.0</v>
      </c>
      <c r="D281" s="40" t="s">
        <v>1305</v>
      </c>
      <c r="E281" s="41" t="str">
        <f>IFERROR(__xludf.DUMMYFUNCTION("split(split(D281,""Instance_"", FALSE),"".mat"",FALSE)"),"300_1")</f>
        <v>300_1</v>
      </c>
      <c r="F281" s="41">
        <v>300.0</v>
      </c>
      <c r="G281" s="41">
        <v>75.0</v>
      </c>
      <c r="H281" s="41">
        <v>150.0</v>
      </c>
      <c r="I281" s="41"/>
      <c r="J281" s="41">
        <v>20000.0</v>
      </c>
      <c r="K281" s="41">
        <v>10000.0</v>
      </c>
      <c r="L281" s="41">
        <v>3600.0</v>
      </c>
      <c r="M281" s="41">
        <v>1800.0</v>
      </c>
      <c r="N281" s="41">
        <v>30.0</v>
      </c>
      <c r="O281" s="40" t="s">
        <v>207</v>
      </c>
      <c r="P281" s="40" t="s">
        <v>208</v>
      </c>
      <c r="Q281" s="40" t="s">
        <v>209</v>
      </c>
      <c r="R281" s="40" t="s">
        <v>210</v>
      </c>
      <c r="S281" s="40" t="b">
        <v>0</v>
      </c>
      <c r="T281" s="40" t="s">
        <v>211</v>
      </c>
      <c r="U281" s="40" t="s">
        <v>212</v>
      </c>
      <c r="V281" s="41">
        <v>0.1</v>
      </c>
      <c r="W281" s="41">
        <v>0.9</v>
      </c>
      <c r="X281" s="41">
        <v>0.3</v>
      </c>
      <c r="Y281" s="41">
        <v>0.4</v>
      </c>
      <c r="Z281" s="40" t="b">
        <v>0</v>
      </c>
      <c r="AA281" s="40" t="b">
        <v>1</v>
      </c>
      <c r="AB281" s="40" t="b">
        <v>0</v>
      </c>
      <c r="AC281" s="40" t="b">
        <v>0</v>
      </c>
      <c r="AD281" s="40" t="b">
        <v>0</v>
      </c>
      <c r="AE281" s="40" t="s">
        <v>213</v>
      </c>
      <c r="AF281" s="41">
        <v>4.024127563</v>
      </c>
      <c r="AG281" s="41">
        <v>1090.636131</v>
      </c>
      <c r="AH281" s="41" t="s">
        <v>1324</v>
      </c>
      <c r="AI281" s="41" t="s">
        <v>1325</v>
      </c>
      <c r="AJ281" s="47" t="s">
        <v>216</v>
      </c>
      <c r="AK281" s="41">
        <v>4.024127563</v>
      </c>
      <c r="AL281" s="40" t="s">
        <v>2674</v>
      </c>
      <c r="AM281" s="41">
        <v>1090.084025</v>
      </c>
      <c r="AN281" s="40" t="b">
        <v>0</v>
      </c>
      <c r="AO281" s="48"/>
      <c r="AP281" s="48"/>
      <c r="AQ281" s="41">
        <v>0.0</v>
      </c>
      <c r="AR281" s="47" t="b">
        <v>0</v>
      </c>
      <c r="AS281" s="49"/>
      <c r="AT281" s="49"/>
      <c r="AU281" s="41">
        <v>0.0</v>
      </c>
      <c r="AV281" s="40" t="s">
        <v>6932</v>
      </c>
      <c r="AW281" s="40" t="s">
        <v>6933</v>
      </c>
      <c r="AX281" s="40" t="s">
        <v>6934</v>
      </c>
      <c r="AY281" s="40" t="s">
        <v>6935</v>
      </c>
      <c r="AZ281" s="49"/>
      <c r="BA281" s="49"/>
      <c r="BB281" s="40" t="s">
        <v>6936</v>
      </c>
      <c r="BC281" s="42">
        <v>2.03182E90</v>
      </c>
      <c r="BD281" s="40" t="s">
        <v>6937</v>
      </c>
      <c r="BE281" s="45">
        <v>2.03181864034315E272</v>
      </c>
      <c r="BG281" s="49"/>
      <c r="BH281" s="40" t="s">
        <v>5643</v>
      </c>
      <c r="BI281" s="40" t="s">
        <v>225</v>
      </c>
      <c r="BJ281" s="40"/>
    </row>
    <row r="282">
      <c r="A282" s="41">
        <v>0.0</v>
      </c>
      <c r="B282" s="42">
        <v>1.672282957E9</v>
      </c>
      <c r="C282" s="42">
        <v>244959.0</v>
      </c>
      <c r="D282" s="40" t="s">
        <v>1326</v>
      </c>
      <c r="E282" s="41" t="str">
        <f>IFERROR(__xludf.DUMMYFUNCTION("split(split(D282,""Instance_"", FALSE),"".mat"",FALSE)"),"300_2")</f>
        <v>300_2</v>
      </c>
      <c r="F282" s="41">
        <v>300.0</v>
      </c>
      <c r="G282" s="41">
        <v>75.0</v>
      </c>
      <c r="H282" s="41">
        <v>150.0</v>
      </c>
      <c r="I282" s="41"/>
      <c r="J282" s="41">
        <v>20000.0</v>
      </c>
      <c r="K282" s="41">
        <v>10000.0</v>
      </c>
      <c r="L282" s="41">
        <v>3600.0</v>
      </c>
      <c r="M282" s="41">
        <v>1800.0</v>
      </c>
      <c r="N282" s="41">
        <v>30.0</v>
      </c>
      <c r="O282" s="40" t="s">
        <v>207</v>
      </c>
      <c r="P282" s="40" t="s">
        <v>208</v>
      </c>
      <c r="Q282" s="40" t="s">
        <v>209</v>
      </c>
      <c r="R282" s="40" t="s">
        <v>210</v>
      </c>
      <c r="S282" s="40" t="b">
        <v>0</v>
      </c>
      <c r="T282" s="40" t="s">
        <v>211</v>
      </c>
      <c r="U282" s="40" t="s">
        <v>212</v>
      </c>
      <c r="V282" s="41">
        <v>0.1</v>
      </c>
      <c r="W282" s="41">
        <v>0.9</v>
      </c>
      <c r="X282" s="41">
        <v>0.3</v>
      </c>
      <c r="Y282" s="41">
        <v>0.4</v>
      </c>
      <c r="Z282" s="40" t="b">
        <v>0</v>
      </c>
      <c r="AA282" s="40" t="b">
        <v>1</v>
      </c>
      <c r="AB282" s="40" t="b">
        <v>0</v>
      </c>
      <c r="AC282" s="40" t="b">
        <v>0</v>
      </c>
      <c r="AD282" s="40" t="b">
        <v>0</v>
      </c>
      <c r="AE282" s="40" t="s">
        <v>213</v>
      </c>
      <c r="AF282" s="41">
        <v>2.800361457</v>
      </c>
      <c r="AG282" s="41">
        <v>1094.1102</v>
      </c>
      <c r="AH282" s="41" t="s">
        <v>1345</v>
      </c>
      <c r="AI282" s="41" t="s">
        <v>1346</v>
      </c>
      <c r="AJ282" s="47" t="s">
        <v>216</v>
      </c>
      <c r="AK282" s="41">
        <v>2.800361457</v>
      </c>
      <c r="AL282" s="40" t="s">
        <v>2674</v>
      </c>
      <c r="AM282" s="41">
        <v>1093.696596</v>
      </c>
      <c r="AN282" s="40" t="b">
        <v>0</v>
      </c>
      <c r="AO282" s="48"/>
      <c r="AP282" s="48"/>
      <c r="AQ282" s="41">
        <v>0.0</v>
      </c>
      <c r="AR282" s="47" t="b">
        <v>0</v>
      </c>
      <c r="AS282" s="49"/>
      <c r="AT282" s="49"/>
      <c r="AU282" s="41">
        <v>0.0</v>
      </c>
      <c r="AV282" s="40" t="s">
        <v>6938</v>
      </c>
      <c r="AW282" s="40" t="s">
        <v>6939</v>
      </c>
      <c r="AX282" s="40" t="s">
        <v>6940</v>
      </c>
      <c r="AY282" s="40" t="s">
        <v>6941</v>
      </c>
      <c r="AZ282" s="49"/>
      <c r="BA282" s="49"/>
      <c r="BB282" s="40" t="s">
        <v>6942</v>
      </c>
      <c r="BC282" s="42">
        <v>2.01954E90</v>
      </c>
      <c r="BD282" s="40" t="s">
        <v>6943</v>
      </c>
      <c r="BE282" s="45">
        <v>2.0195355552978E272</v>
      </c>
      <c r="BG282" s="49"/>
      <c r="BH282" s="40" t="s">
        <v>5643</v>
      </c>
      <c r="BI282" s="40" t="s">
        <v>225</v>
      </c>
      <c r="BJ282" s="40"/>
    </row>
    <row r="283">
      <c r="A283" s="41">
        <v>0.0</v>
      </c>
      <c r="B283" s="41">
        <v>1.672293875E9</v>
      </c>
      <c r="C283" s="42">
        <v>263870.0</v>
      </c>
      <c r="D283" s="40" t="s">
        <v>1347</v>
      </c>
      <c r="E283" s="41" t="str">
        <f>IFERROR(__xludf.DUMMYFUNCTION("split(split(D283,""Instance_"", FALSE),"".mat"",FALSE)"),"300_3")</f>
        <v>300_3</v>
      </c>
      <c r="F283" s="41">
        <v>300.0</v>
      </c>
      <c r="G283" s="41">
        <v>75.0</v>
      </c>
      <c r="H283" s="41">
        <v>150.0</v>
      </c>
      <c r="I283" s="41"/>
      <c r="J283" s="41">
        <v>20000.0</v>
      </c>
      <c r="K283" s="41">
        <v>10000.0</v>
      </c>
      <c r="L283" s="41">
        <v>3600.0</v>
      </c>
      <c r="M283" s="41">
        <v>1800.0</v>
      </c>
      <c r="N283" s="41">
        <v>30.0</v>
      </c>
      <c r="O283" s="40" t="s">
        <v>207</v>
      </c>
      <c r="P283" s="40" t="s">
        <v>208</v>
      </c>
      <c r="Q283" s="40" t="s">
        <v>209</v>
      </c>
      <c r="R283" s="40" t="s">
        <v>210</v>
      </c>
      <c r="S283" s="40" t="b">
        <v>0</v>
      </c>
      <c r="T283" s="40" t="s">
        <v>211</v>
      </c>
      <c r="U283" s="40" t="s">
        <v>212</v>
      </c>
      <c r="V283" s="41">
        <v>0.1</v>
      </c>
      <c r="W283" s="41">
        <v>0.9</v>
      </c>
      <c r="X283" s="41">
        <v>0.3</v>
      </c>
      <c r="Y283" s="41">
        <v>0.4</v>
      </c>
      <c r="Z283" s="40" t="b">
        <v>0</v>
      </c>
      <c r="AA283" s="40" t="b">
        <v>1</v>
      </c>
      <c r="AB283" s="40" t="b">
        <v>0</v>
      </c>
      <c r="AC283" s="40" t="b">
        <v>0</v>
      </c>
      <c r="AD283" s="40" t="b">
        <v>0</v>
      </c>
      <c r="AE283" s="40" t="s">
        <v>213</v>
      </c>
      <c r="AF283" s="41">
        <v>2.094646699</v>
      </c>
      <c r="AG283" s="41">
        <v>1080.956955</v>
      </c>
      <c r="AH283" s="41" t="s">
        <v>1366</v>
      </c>
      <c r="AI283" s="42" t="s">
        <v>1367</v>
      </c>
      <c r="AJ283" s="40" t="s">
        <v>216</v>
      </c>
      <c r="AK283" s="41">
        <v>2.094646699</v>
      </c>
      <c r="AL283" s="45" t="s">
        <v>2674</v>
      </c>
      <c r="AM283" s="41">
        <v>1080.413356</v>
      </c>
      <c r="AN283" s="40" t="b">
        <v>0</v>
      </c>
      <c r="AO283" s="48"/>
      <c r="AP283" s="48"/>
      <c r="AQ283" s="42">
        <v>0.0</v>
      </c>
      <c r="AR283" s="47" t="b">
        <v>0</v>
      </c>
      <c r="AS283" s="49"/>
      <c r="AT283" s="49"/>
      <c r="AU283" s="41">
        <v>0.0</v>
      </c>
      <c r="AV283" s="40" t="s">
        <v>6944</v>
      </c>
      <c r="AW283" s="40" t="s">
        <v>6945</v>
      </c>
      <c r="AX283" s="40" t="s">
        <v>6946</v>
      </c>
      <c r="AY283" s="40" t="s">
        <v>6947</v>
      </c>
      <c r="AZ283" s="49"/>
      <c r="BA283" s="49"/>
      <c r="BB283" s="40" t="s">
        <v>6948</v>
      </c>
      <c r="BC283" s="42">
        <v>9.41886E89</v>
      </c>
      <c r="BD283" s="40" t="s">
        <v>6949</v>
      </c>
      <c r="BE283" s="40" t="s">
        <v>6950</v>
      </c>
      <c r="BH283" s="40" t="s">
        <v>5643</v>
      </c>
      <c r="BI283" s="40" t="s">
        <v>225</v>
      </c>
      <c r="BJ283" s="40"/>
    </row>
    <row r="284">
      <c r="A284" s="41">
        <v>0.0</v>
      </c>
      <c r="B284" s="42">
        <v>1.672268806E9</v>
      </c>
      <c r="C284" s="42">
        <v>664053.0</v>
      </c>
      <c r="D284" s="40" t="s">
        <v>1305</v>
      </c>
      <c r="E284" s="41" t="str">
        <f>IFERROR(__xludf.DUMMYFUNCTION("split(split(D284,""Instance_"", FALSE),"".mat"",FALSE)"),"300_1")</f>
        <v>300_1</v>
      </c>
      <c r="F284" s="41">
        <v>300.0</v>
      </c>
      <c r="G284" s="41">
        <v>75.0</v>
      </c>
      <c r="H284" s="41">
        <v>150.0</v>
      </c>
      <c r="I284" s="41"/>
      <c r="J284" s="41">
        <v>20000.0</v>
      </c>
      <c r="K284" s="41">
        <v>10000.0</v>
      </c>
      <c r="L284" s="41">
        <v>3600.0</v>
      </c>
      <c r="M284" s="41">
        <v>1800.0</v>
      </c>
      <c r="N284" s="41">
        <v>30.0</v>
      </c>
      <c r="O284" s="40" t="s">
        <v>207</v>
      </c>
      <c r="P284" s="40" t="s">
        <v>208</v>
      </c>
      <c r="Q284" s="40" t="s">
        <v>209</v>
      </c>
      <c r="R284" s="40" t="s">
        <v>210</v>
      </c>
      <c r="S284" s="40" t="b">
        <v>0</v>
      </c>
      <c r="T284" s="40" t="s">
        <v>211</v>
      </c>
      <c r="U284" s="40" t="s">
        <v>212</v>
      </c>
      <c r="V284" s="41">
        <v>0.1</v>
      </c>
      <c r="W284" s="41">
        <v>0.9</v>
      </c>
      <c r="X284" s="41">
        <v>0.3</v>
      </c>
      <c r="Y284" s="41">
        <v>0.4</v>
      </c>
      <c r="Z284" s="40" t="b">
        <v>0</v>
      </c>
      <c r="AA284" s="40" t="b">
        <v>1</v>
      </c>
      <c r="AB284" s="40" t="b">
        <v>0</v>
      </c>
      <c r="AC284" s="40" t="b">
        <v>0</v>
      </c>
      <c r="AD284" s="40" t="b">
        <v>0</v>
      </c>
      <c r="AE284" s="40" t="s">
        <v>213</v>
      </c>
      <c r="AF284" s="41">
        <v>4.032666879</v>
      </c>
      <c r="AG284" s="41">
        <v>1069.644053</v>
      </c>
      <c r="AH284" s="41" t="s">
        <v>1318</v>
      </c>
      <c r="AI284" s="41" t="s">
        <v>1319</v>
      </c>
      <c r="AJ284" s="47" t="s">
        <v>216</v>
      </c>
      <c r="AK284" s="41">
        <v>4.032666879</v>
      </c>
      <c r="AL284" s="40" t="s">
        <v>2674</v>
      </c>
      <c r="AM284" s="41">
        <v>1069.111232</v>
      </c>
      <c r="AN284" s="40" t="b">
        <v>0</v>
      </c>
      <c r="AO284" s="48"/>
      <c r="AP284" s="48"/>
      <c r="AQ284" s="41">
        <v>0.0</v>
      </c>
      <c r="AR284" s="47" t="b">
        <v>0</v>
      </c>
      <c r="AS284" s="49"/>
      <c r="AT284" s="49"/>
      <c r="AU284" s="41">
        <v>0.0</v>
      </c>
      <c r="AV284" s="40" t="s">
        <v>6951</v>
      </c>
      <c r="AW284" s="40" t="s">
        <v>6952</v>
      </c>
      <c r="AX284" s="40" t="s">
        <v>6953</v>
      </c>
      <c r="AY284" s="40" t="s">
        <v>6954</v>
      </c>
      <c r="AZ284" s="49"/>
      <c r="BA284" s="49"/>
      <c r="BB284" s="40" t="s">
        <v>6955</v>
      </c>
      <c r="BC284" s="42">
        <v>9.37726E89</v>
      </c>
      <c r="BD284" s="40" t="s">
        <v>6956</v>
      </c>
      <c r="BE284" s="40" t="s">
        <v>6957</v>
      </c>
      <c r="BH284" s="40" t="s">
        <v>5643</v>
      </c>
      <c r="BI284" s="40" t="s">
        <v>225</v>
      </c>
      <c r="BJ284" s="40"/>
    </row>
    <row r="285">
      <c r="A285" s="41">
        <v>0.0</v>
      </c>
      <c r="B285" s="42">
        <v>1.672279692E9</v>
      </c>
      <c r="C285" s="42">
        <v>469657.0</v>
      </c>
      <c r="D285" s="40" t="s">
        <v>1326</v>
      </c>
      <c r="E285" s="41" t="str">
        <f>IFERROR(__xludf.DUMMYFUNCTION("split(split(D285,""Instance_"", FALSE),"".mat"",FALSE)"),"300_2")</f>
        <v>300_2</v>
      </c>
      <c r="F285" s="41">
        <v>300.0</v>
      </c>
      <c r="G285" s="41">
        <v>75.0</v>
      </c>
      <c r="H285" s="41">
        <v>150.0</v>
      </c>
      <c r="I285" s="41"/>
      <c r="J285" s="41">
        <v>20000.0</v>
      </c>
      <c r="K285" s="41">
        <v>10000.0</v>
      </c>
      <c r="L285" s="41">
        <v>3600.0</v>
      </c>
      <c r="M285" s="41">
        <v>1800.0</v>
      </c>
      <c r="N285" s="41">
        <v>30.0</v>
      </c>
      <c r="O285" s="40" t="s">
        <v>207</v>
      </c>
      <c r="P285" s="40" t="s">
        <v>208</v>
      </c>
      <c r="Q285" s="40" t="s">
        <v>209</v>
      </c>
      <c r="R285" s="40" t="s">
        <v>210</v>
      </c>
      <c r="S285" s="40" t="b">
        <v>0</v>
      </c>
      <c r="T285" s="40" t="s">
        <v>211</v>
      </c>
      <c r="U285" s="40" t="s">
        <v>212</v>
      </c>
      <c r="V285" s="41">
        <v>0.1</v>
      </c>
      <c r="W285" s="41">
        <v>0.9</v>
      </c>
      <c r="X285" s="41">
        <v>0.3</v>
      </c>
      <c r="Y285" s="41">
        <v>0.4</v>
      </c>
      <c r="Z285" s="40" t="b">
        <v>0</v>
      </c>
      <c r="AA285" s="40" t="b">
        <v>1</v>
      </c>
      <c r="AB285" s="40" t="b">
        <v>0</v>
      </c>
      <c r="AC285" s="40" t="b">
        <v>0</v>
      </c>
      <c r="AD285" s="40" t="b">
        <v>0</v>
      </c>
      <c r="AE285" s="40" t="s">
        <v>213</v>
      </c>
      <c r="AF285" s="41">
        <v>3.008011485</v>
      </c>
      <c r="AG285" s="41">
        <v>1082.627959</v>
      </c>
      <c r="AH285" s="41" t="s">
        <v>1339</v>
      </c>
      <c r="AI285" s="41" t="s">
        <v>1340</v>
      </c>
      <c r="AJ285" s="47" t="s">
        <v>216</v>
      </c>
      <c r="AK285" s="41">
        <v>3.008011485</v>
      </c>
      <c r="AL285" s="40" t="s">
        <v>2674</v>
      </c>
      <c r="AM285" s="41">
        <v>1082.22302</v>
      </c>
      <c r="AN285" s="40" t="b">
        <v>0</v>
      </c>
      <c r="AO285" s="48"/>
      <c r="AP285" s="48"/>
      <c r="AQ285" s="41">
        <v>0.0</v>
      </c>
      <c r="AR285" s="47" t="b">
        <v>0</v>
      </c>
      <c r="AS285" s="49"/>
      <c r="AT285" s="49"/>
      <c r="AU285" s="41">
        <v>0.0</v>
      </c>
      <c r="AV285" s="40" t="s">
        <v>6958</v>
      </c>
      <c r="AW285" s="40" t="s">
        <v>6959</v>
      </c>
      <c r="AX285" s="40" t="s">
        <v>6960</v>
      </c>
      <c r="AY285" s="40" t="s">
        <v>6961</v>
      </c>
      <c r="AZ285" s="49"/>
      <c r="BA285" s="49"/>
      <c r="BB285" s="40" t="s">
        <v>6962</v>
      </c>
      <c r="BC285" s="42">
        <v>8.1427E89</v>
      </c>
      <c r="BD285" s="40" t="s">
        <v>6963</v>
      </c>
      <c r="BE285" s="45">
        <v>8.14269778076364E269</v>
      </c>
      <c r="BG285" s="49"/>
      <c r="BH285" s="40" t="s">
        <v>5643</v>
      </c>
      <c r="BI285" s="40" t="s">
        <v>225</v>
      </c>
      <c r="BJ285" s="40"/>
    </row>
    <row r="286">
      <c r="A286" s="41">
        <v>0.0</v>
      </c>
      <c r="B286" s="42">
        <v>1.672290591E9</v>
      </c>
      <c r="C286" s="42">
        <v>132304.0</v>
      </c>
      <c r="D286" s="40" t="s">
        <v>1347</v>
      </c>
      <c r="E286" s="41" t="str">
        <f>IFERROR(__xludf.DUMMYFUNCTION("split(split(D286,""Instance_"", FALSE),"".mat"",FALSE)"),"300_3")</f>
        <v>300_3</v>
      </c>
      <c r="F286" s="41">
        <v>300.0</v>
      </c>
      <c r="G286" s="41">
        <v>75.0</v>
      </c>
      <c r="H286" s="41">
        <v>150.0</v>
      </c>
      <c r="I286" s="41"/>
      <c r="J286" s="41">
        <v>20000.0</v>
      </c>
      <c r="K286" s="41">
        <v>10000.0</v>
      </c>
      <c r="L286" s="41">
        <v>3600.0</v>
      </c>
      <c r="M286" s="41">
        <v>1800.0</v>
      </c>
      <c r="N286" s="41">
        <v>30.0</v>
      </c>
      <c r="O286" s="40" t="s">
        <v>207</v>
      </c>
      <c r="P286" s="40" t="s">
        <v>208</v>
      </c>
      <c r="Q286" s="40" t="s">
        <v>209</v>
      </c>
      <c r="R286" s="40" t="s">
        <v>210</v>
      </c>
      <c r="S286" s="40" t="b">
        <v>0</v>
      </c>
      <c r="T286" s="40" t="s">
        <v>211</v>
      </c>
      <c r="U286" s="40" t="s">
        <v>212</v>
      </c>
      <c r="V286" s="41">
        <v>0.1</v>
      </c>
      <c r="W286" s="41">
        <v>0.9</v>
      </c>
      <c r="X286" s="41">
        <v>0.3</v>
      </c>
      <c r="Y286" s="41">
        <v>0.4</v>
      </c>
      <c r="Z286" s="40" t="b">
        <v>0</v>
      </c>
      <c r="AA286" s="40" t="b">
        <v>1</v>
      </c>
      <c r="AB286" s="40" t="b">
        <v>0</v>
      </c>
      <c r="AC286" s="40" t="b">
        <v>0</v>
      </c>
      <c r="AD286" s="40" t="b">
        <v>0</v>
      </c>
      <c r="AE286" s="40" t="s">
        <v>213</v>
      </c>
      <c r="AF286" s="41">
        <v>2.547413222</v>
      </c>
      <c r="AG286" s="41">
        <v>1088.40686</v>
      </c>
      <c r="AH286" s="41" t="s">
        <v>1360</v>
      </c>
      <c r="AI286" s="41" t="s">
        <v>1361</v>
      </c>
      <c r="AJ286" s="47" t="s">
        <v>216</v>
      </c>
      <c r="AK286" s="41">
        <v>2.547413222</v>
      </c>
      <c r="AL286" s="40" t="s">
        <v>2674</v>
      </c>
      <c r="AM286" s="41">
        <v>1087.83711</v>
      </c>
      <c r="AN286" s="40" t="b">
        <v>0</v>
      </c>
      <c r="AO286" s="48"/>
      <c r="AP286" s="48"/>
      <c r="AQ286" s="41">
        <v>0.0</v>
      </c>
      <c r="AR286" s="47" t="b">
        <v>0</v>
      </c>
      <c r="AS286" s="49"/>
      <c r="AT286" s="49"/>
      <c r="AU286" s="41">
        <v>0.0</v>
      </c>
      <c r="AV286" s="40" t="s">
        <v>6964</v>
      </c>
      <c r="AW286" s="40" t="s">
        <v>6965</v>
      </c>
      <c r="AX286" s="40" t="s">
        <v>6966</v>
      </c>
      <c r="AY286" s="40" t="s">
        <v>6967</v>
      </c>
      <c r="AZ286" s="49"/>
      <c r="BA286" s="49"/>
      <c r="BB286" s="40" t="s">
        <v>6968</v>
      </c>
      <c r="BC286" s="42">
        <v>9.85405E89</v>
      </c>
      <c r="BD286" s="40" t="s">
        <v>6969</v>
      </c>
      <c r="BE286" s="46">
        <v>9.85404701743357E179</v>
      </c>
      <c r="BF286" s="49"/>
      <c r="BG286" s="49"/>
      <c r="BH286" s="40" t="s">
        <v>5643</v>
      </c>
      <c r="BI286" s="40" t="s">
        <v>225</v>
      </c>
      <c r="BJ286" s="40"/>
    </row>
    <row r="287">
      <c r="A287" s="41">
        <v>0.0</v>
      </c>
      <c r="B287" s="42">
        <v>1.672265557E9</v>
      </c>
      <c r="C287" s="42">
        <v>348070.0</v>
      </c>
      <c r="D287" s="40" t="s">
        <v>1305</v>
      </c>
      <c r="E287" s="41" t="str">
        <f>IFERROR(__xludf.DUMMYFUNCTION("split(split(D287,""Instance_"", FALSE),"".mat"",FALSE)"),"300_1")</f>
        <v>300_1</v>
      </c>
      <c r="F287" s="41">
        <v>300.0</v>
      </c>
      <c r="G287" s="41">
        <v>75.0</v>
      </c>
      <c r="H287" s="41">
        <v>150.0</v>
      </c>
      <c r="I287" s="41"/>
      <c r="J287" s="41">
        <v>20000.0</v>
      </c>
      <c r="K287" s="41">
        <v>10000.0</v>
      </c>
      <c r="L287" s="41">
        <v>3600.0</v>
      </c>
      <c r="M287" s="41">
        <v>1800.0</v>
      </c>
      <c r="N287" s="41">
        <v>30.0</v>
      </c>
      <c r="O287" s="40" t="s">
        <v>207</v>
      </c>
      <c r="P287" s="40" t="s">
        <v>208</v>
      </c>
      <c r="Q287" s="40" t="s">
        <v>209</v>
      </c>
      <c r="R287" s="40" t="s">
        <v>210</v>
      </c>
      <c r="S287" s="40" t="b">
        <v>0</v>
      </c>
      <c r="T287" s="40" t="s">
        <v>211</v>
      </c>
      <c r="U287" s="40" t="s">
        <v>212</v>
      </c>
      <c r="V287" s="41">
        <v>0.1</v>
      </c>
      <c r="W287" s="41">
        <v>0.9</v>
      </c>
      <c r="X287" s="41">
        <v>0.3</v>
      </c>
      <c r="Y287" s="41">
        <v>0.4</v>
      </c>
      <c r="Z287" s="40" t="b">
        <v>0</v>
      </c>
      <c r="AA287" s="40" t="b">
        <v>1</v>
      </c>
      <c r="AB287" s="40" t="b">
        <v>0</v>
      </c>
      <c r="AC287" s="40" t="b">
        <v>0</v>
      </c>
      <c r="AD287" s="40" t="b">
        <v>0</v>
      </c>
      <c r="AE287" s="40" t="s">
        <v>213</v>
      </c>
      <c r="AF287" s="41">
        <v>4.131375548</v>
      </c>
      <c r="AG287" s="41">
        <v>1076.266173</v>
      </c>
      <c r="AH287" s="41" t="s">
        <v>1312</v>
      </c>
      <c r="AI287" s="41" t="s">
        <v>1313</v>
      </c>
      <c r="AJ287" s="47" t="s">
        <v>216</v>
      </c>
      <c r="AK287" s="41">
        <v>4.131375548</v>
      </c>
      <c r="AL287" s="40" t="s">
        <v>2674</v>
      </c>
      <c r="AM287" s="46">
        <v>1075.719032</v>
      </c>
      <c r="AN287" s="40" t="b">
        <v>0</v>
      </c>
      <c r="AO287" s="48"/>
      <c r="AP287" s="48"/>
      <c r="AQ287" s="41">
        <v>0.0</v>
      </c>
      <c r="AR287" s="47" t="b">
        <v>0</v>
      </c>
      <c r="AS287" s="49"/>
      <c r="AT287" s="49"/>
      <c r="AU287" s="41">
        <v>0.0</v>
      </c>
      <c r="AV287" s="40" t="s">
        <v>6970</v>
      </c>
      <c r="AW287" s="40" t="s">
        <v>6971</v>
      </c>
      <c r="AX287" s="40" t="s">
        <v>6972</v>
      </c>
      <c r="AY287" s="40" t="s">
        <v>6973</v>
      </c>
      <c r="AZ287" s="49"/>
      <c r="BA287" s="49"/>
      <c r="BB287" s="40" t="s">
        <v>6974</v>
      </c>
      <c r="BC287" s="42">
        <v>1.89006E90</v>
      </c>
      <c r="BD287" s="40" t="s">
        <v>6975</v>
      </c>
      <c r="BE287" s="40" t="s">
        <v>6976</v>
      </c>
      <c r="BH287" s="40" t="s">
        <v>5643</v>
      </c>
      <c r="BI287" s="40" t="s">
        <v>225</v>
      </c>
      <c r="BJ287" s="40"/>
    </row>
    <row r="288">
      <c r="A288" s="41">
        <v>0.0</v>
      </c>
      <c r="B288" s="42">
        <v>1.672276421E9</v>
      </c>
      <c r="C288" s="42">
        <v>680363.0</v>
      </c>
      <c r="D288" s="40" t="s">
        <v>1326</v>
      </c>
      <c r="E288" s="41" t="str">
        <f>IFERROR(__xludf.DUMMYFUNCTION("split(split(D288,""Instance_"", FALSE),"".mat"",FALSE)"),"300_2")</f>
        <v>300_2</v>
      </c>
      <c r="F288" s="41">
        <v>300.0</v>
      </c>
      <c r="G288" s="41">
        <v>75.0</v>
      </c>
      <c r="H288" s="41">
        <v>150.0</v>
      </c>
      <c r="I288" s="41"/>
      <c r="J288" s="41">
        <v>20000.0</v>
      </c>
      <c r="K288" s="41">
        <v>10000.0</v>
      </c>
      <c r="L288" s="41">
        <v>3600.0</v>
      </c>
      <c r="M288" s="41">
        <v>1800.0</v>
      </c>
      <c r="N288" s="41">
        <v>30.0</v>
      </c>
      <c r="O288" s="40" t="s">
        <v>207</v>
      </c>
      <c r="P288" s="40" t="s">
        <v>208</v>
      </c>
      <c r="Q288" s="40" t="s">
        <v>209</v>
      </c>
      <c r="R288" s="40" t="s">
        <v>210</v>
      </c>
      <c r="S288" s="40" t="b">
        <v>0</v>
      </c>
      <c r="T288" s="40" t="s">
        <v>211</v>
      </c>
      <c r="U288" s="40" t="s">
        <v>212</v>
      </c>
      <c r="V288" s="41">
        <v>0.1</v>
      </c>
      <c r="W288" s="41">
        <v>0.9</v>
      </c>
      <c r="X288" s="41">
        <v>0.3</v>
      </c>
      <c r="Y288" s="41">
        <v>0.4</v>
      </c>
      <c r="Z288" s="40" t="b">
        <v>0</v>
      </c>
      <c r="AA288" s="40" t="b">
        <v>1</v>
      </c>
      <c r="AB288" s="40" t="b">
        <v>0</v>
      </c>
      <c r="AC288" s="40" t="b">
        <v>0</v>
      </c>
      <c r="AD288" s="40" t="b">
        <v>0</v>
      </c>
      <c r="AE288" s="40" t="s">
        <v>213</v>
      </c>
      <c r="AF288" s="41">
        <v>2.899956896</v>
      </c>
      <c r="AG288" s="41">
        <v>1091.187474</v>
      </c>
      <c r="AH288" s="41" t="s">
        <v>1333</v>
      </c>
      <c r="AI288" s="41" t="s">
        <v>1334</v>
      </c>
      <c r="AJ288" s="47" t="s">
        <v>216</v>
      </c>
      <c r="AK288" s="41">
        <v>2.899956896</v>
      </c>
      <c r="AL288" s="40" t="s">
        <v>2674</v>
      </c>
      <c r="AM288" s="41">
        <v>1090.698737</v>
      </c>
      <c r="AN288" s="40" t="b">
        <v>0</v>
      </c>
      <c r="AO288" s="48"/>
      <c r="AP288" s="48"/>
      <c r="AQ288" s="41">
        <v>0.0</v>
      </c>
      <c r="AR288" s="47" t="b">
        <v>0</v>
      </c>
      <c r="AS288" s="49"/>
      <c r="AT288" s="49"/>
      <c r="AU288" s="41">
        <v>0.0</v>
      </c>
      <c r="AV288" s="40" t="s">
        <v>6977</v>
      </c>
      <c r="AW288" s="40" t="s">
        <v>6978</v>
      </c>
      <c r="AX288" s="40" t="s">
        <v>6979</v>
      </c>
      <c r="AY288" s="40" t="s">
        <v>6980</v>
      </c>
      <c r="AZ288" s="49"/>
      <c r="BA288" s="49"/>
      <c r="BB288" s="40" t="s">
        <v>6981</v>
      </c>
      <c r="BC288" s="42">
        <v>8.87472E89</v>
      </c>
      <c r="BD288" s="40" t="s">
        <v>6982</v>
      </c>
      <c r="BE288" s="40" t="s">
        <v>6983</v>
      </c>
      <c r="BH288" s="40" t="s">
        <v>5643</v>
      </c>
      <c r="BI288" s="40" t="s">
        <v>225</v>
      </c>
      <c r="BJ288" s="40"/>
    </row>
    <row r="289">
      <c r="A289" s="41">
        <v>0.0</v>
      </c>
      <c r="B289" s="42">
        <v>1.672287319E9</v>
      </c>
      <c r="C289" s="42">
        <v>922305.0</v>
      </c>
      <c r="D289" s="40" t="s">
        <v>1347</v>
      </c>
      <c r="E289" s="41" t="str">
        <f>IFERROR(__xludf.DUMMYFUNCTION("split(split(D289,""Instance_"", FALSE),"".mat"",FALSE)"),"300_3")</f>
        <v>300_3</v>
      </c>
      <c r="F289" s="41">
        <v>300.0</v>
      </c>
      <c r="G289" s="41">
        <v>75.0</v>
      </c>
      <c r="H289" s="41">
        <v>150.0</v>
      </c>
      <c r="I289" s="41"/>
      <c r="J289" s="41">
        <v>20000.0</v>
      </c>
      <c r="K289" s="41">
        <v>10000.0</v>
      </c>
      <c r="L289" s="41">
        <v>3600.0</v>
      </c>
      <c r="M289" s="41">
        <v>1800.0</v>
      </c>
      <c r="N289" s="41">
        <v>30.0</v>
      </c>
      <c r="O289" s="40" t="s">
        <v>207</v>
      </c>
      <c r="P289" s="40" t="s">
        <v>208</v>
      </c>
      <c r="Q289" s="40" t="s">
        <v>209</v>
      </c>
      <c r="R289" s="40" t="s">
        <v>210</v>
      </c>
      <c r="S289" s="40" t="b">
        <v>0</v>
      </c>
      <c r="T289" s="40" t="s">
        <v>211</v>
      </c>
      <c r="U289" s="40" t="s">
        <v>212</v>
      </c>
      <c r="V289" s="41">
        <v>0.1</v>
      </c>
      <c r="W289" s="41">
        <v>0.9</v>
      </c>
      <c r="X289" s="41">
        <v>0.3</v>
      </c>
      <c r="Y289" s="41">
        <v>0.4</v>
      </c>
      <c r="Z289" s="40" t="b">
        <v>0</v>
      </c>
      <c r="AA289" s="40" t="b">
        <v>1</v>
      </c>
      <c r="AB289" s="40" t="b">
        <v>0</v>
      </c>
      <c r="AC289" s="40" t="b">
        <v>0</v>
      </c>
      <c r="AD289" s="40" t="b">
        <v>0</v>
      </c>
      <c r="AE289" s="40" t="s">
        <v>213</v>
      </c>
      <c r="AF289" s="41">
        <v>2.401002162</v>
      </c>
      <c r="AG289" s="41">
        <v>1085.508285</v>
      </c>
      <c r="AH289" s="41" t="s">
        <v>1354</v>
      </c>
      <c r="AI289" s="41" t="s">
        <v>1355</v>
      </c>
      <c r="AJ289" s="47" t="s">
        <v>216</v>
      </c>
      <c r="AK289" s="41">
        <v>2.401002162</v>
      </c>
      <c r="AL289" s="40" t="s">
        <v>2674</v>
      </c>
      <c r="AM289" s="46">
        <v>1084.948712</v>
      </c>
      <c r="AN289" s="40" t="b">
        <v>0</v>
      </c>
      <c r="AO289" s="48"/>
      <c r="AP289" s="48"/>
      <c r="AQ289" s="41">
        <v>0.0</v>
      </c>
      <c r="AR289" s="47" t="b">
        <v>0</v>
      </c>
      <c r="AS289" s="49"/>
      <c r="AT289" s="49"/>
      <c r="AU289" s="41">
        <v>0.0</v>
      </c>
      <c r="AV289" s="40" t="s">
        <v>6984</v>
      </c>
      <c r="AW289" s="40" t="s">
        <v>6985</v>
      </c>
      <c r="AX289" s="40" t="s">
        <v>6986</v>
      </c>
      <c r="AY289" s="40" t="s">
        <v>6987</v>
      </c>
      <c r="AZ289" s="49"/>
      <c r="BA289" s="49"/>
      <c r="BB289" s="40" t="s">
        <v>6988</v>
      </c>
      <c r="BC289" s="42">
        <v>7.93871E89</v>
      </c>
      <c r="BD289" s="40" t="s">
        <v>6989</v>
      </c>
      <c r="BE289" s="42">
        <v>7.93871E89</v>
      </c>
      <c r="BF289" s="49"/>
      <c r="BG289" s="49"/>
      <c r="BH289" s="40" t="s">
        <v>5643</v>
      </c>
      <c r="BI289" s="40" t="s">
        <v>225</v>
      </c>
      <c r="BJ289" s="40"/>
    </row>
    <row r="290">
      <c r="A290" s="41">
        <v>0.0</v>
      </c>
      <c r="B290" s="42">
        <v>1.672262297E9</v>
      </c>
      <c r="C290" s="42">
        <v>821612.0</v>
      </c>
      <c r="D290" s="40" t="s">
        <v>1305</v>
      </c>
      <c r="E290" s="41" t="str">
        <f>IFERROR(__xludf.DUMMYFUNCTION("split(split(D290,""Instance_"", FALSE),"".mat"",FALSE)"),"300_1")</f>
        <v>300_1</v>
      </c>
      <c r="F290" s="41">
        <v>300.0</v>
      </c>
      <c r="G290" s="41">
        <v>75.0</v>
      </c>
      <c r="H290" s="41">
        <v>150.0</v>
      </c>
      <c r="I290" s="41"/>
      <c r="J290" s="41">
        <v>20000.0</v>
      </c>
      <c r="K290" s="41">
        <v>10000.0</v>
      </c>
      <c r="L290" s="41">
        <v>3600.0</v>
      </c>
      <c r="M290" s="41">
        <v>1800.0</v>
      </c>
      <c r="N290" s="41">
        <v>30.0</v>
      </c>
      <c r="O290" s="40" t="s">
        <v>207</v>
      </c>
      <c r="P290" s="40" t="s">
        <v>208</v>
      </c>
      <c r="Q290" s="40" t="s">
        <v>209</v>
      </c>
      <c r="R290" s="40" t="s">
        <v>210</v>
      </c>
      <c r="S290" s="40" t="b">
        <v>0</v>
      </c>
      <c r="T290" s="40" t="s">
        <v>211</v>
      </c>
      <c r="U290" s="40" t="s">
        <v>212</v>
      </c>
      <c r="V290" s="41">
        <v>0.1</v>
      </c>
      <c r="W290" s="41">
        <v>0.9</v>
      </c>
      <c r="X290" s="41">
        <v>0.3</v>
      </c>
      <c r="Y290" s="41">
        <v>0.4</v>
      </c>
      <c r="Z290" s="40" t="b">
        <v>0</v>
      </c>
      <c r="AA290" s="40" t="b">
        <v>1</v>
      </c>
      <c r="AB290" s="40" t="b">
        <v>0</v>
      </c>
      <c r="AC290" s="40" t="b">
        <v>0</v>
      </c>
      <c r="AD290" s="40" t="b">
        <v>0</v>
      </c>
      <c r="AE290" s="40" t="s">
        <v>213</v>
      </c>
      <c r="AF290" s="41">
        <v>3.96382066</v>
      </c>
      <c r="AG290" s="41">
        <v>1078.820384</v>
      </c>
      <c r="AH290" s="41" t="s">
        <v>1306</v>
      </c>
      <c r="AI290" s="41" t="s">
        <v>1307</v>
      </c>
      <c r="AJ290" s="47" t="s">
        <v>216</v>
      </c>
      <c r="AK290" s="41">
        <v>3.96382066</v>
      </c>
      <c r="AL290" s="40" t="s">
        <v>2674</v>
      </c>
      <c r="AM290" s="41">
        <v>1078.231402</v>
      </c>
      <c r="AN290" s="40" t="b">
        <v>0</v>
      </c>
      <c r="AO290" s="48"/>
      <c r="AP290" s="48"/>
      <c r="AQ290" s="41">
        <v>0.0</v>
      </c>
      <c r="AR290" s="47" t="b">
        <v>0</v>
      </c>
      <c r="AS290" s="49"/>
      <c r="AT290" s="49"/>
      <c r="AU290" s="41">
        <v>0.0</v>
      </c>
      <c r="AV290" s="40" t="s">
        <v>6990</v>
      </c>
      <c r="AW290" s="40" t="s">
        <v>6991</v>
      </c>
      <c r="AX290" s="40" t="s">
        <v>6992</v>
      </c>
      <c r="AY290" s="40" t="s">
        <v>6993</v>
      </c>
      <c r="AZ290" s="49"/>
      <c r="BA290" s="49"/>
      <c r="BB290" s="40" t="s">
        <v>6994</v>
      </c>
      <c r="BC290" s="42">
        <v>6.86405E89</v>
      </c>
      <c r="BD290" s="40" t="s">
        <v>6995</v>
      </c>
      <c r="BE290" s="46">
        <v>6.86405043678968E179</v>
      </c>
      <c r="BF290" s="49"/>
      <c r="BG290" s="49"/>
      <c r="BH290" s="40" t="s">
        <v>5643</v>
      </c>
      <c r="BI290" s="40" t="s">
        <v>225</v>
      </c>
      <c r="BJ290" s="40"/>
    </row>
    <row r="291">
      <c r="A291" s="41">
        <v>0.0</v>
      </c>
      <c r="B291" s="42">
        <v>1.672273174E9</v>
      </c>
      <c r="C291" s="42">
        <v>464249.0</v>
      </c>
      <c r="D291" s="40" t="s">
        <v>1326</v>
      </c>
      <c r="E291" s="41" t="str">
        <f>IFERROR(__xludf.DUMMYFUNCTION("split(split(D291,""Instance_"", FALSE),"".mat"",FALSE)"),"300_2")</f>
        <v>300_2</v>
      </c>
      <c r="F291" s="41">
        <v>300.0</v>
      </c>
      <c r="G291" s="41">
        <v>75.0</v>
      </c>
      <c r="H291" s="41">
        <v>150.0</v>
      </c>
      <c r="I291" s="41"/>
      <c r="J291" s="41">
        <v>20000.0</v>
      </c>
      <c r="K291" s="41">
        <v>10000.0</v>
      </c>
      <c r="L291" s="41">
        <v>3600.0</v>
      </c>
      <c r="M291" s="41">
        <v>1800.0</v>
      </c>
      <c r="N291" s="41">
        <v>30.0</v>
      </c>
      <c r="O291" s="40" t="s">
        <v>207</v>
      </c>
      <c r="P291" s="40" t="s">
        <v>208</v>
      </c>
      <c r="Q291" s="40" t="s">
        <v>209</v>
      </c>
      <c r="R291" s="40" t="s">
        <v>210</v>
      </c>
      <c r="S291" s="40" t="b">
        <v>0</v>
      </c>
      <c r="T291" s="40" t="s">
        <v>211</v>
      </c>
      <c r="U291" s="40" t="s">
        <v>212</v>
      </c>
      <c r="V291" s="41">
        <v>0.1</v>
      </c>
      <c r="W291" s="41">
        <v>0.9</v>
      </c>
      <c r="X291" s="41">
        <v>0.3</v>
      </c>
      <c r="Y291" s="41">
        <v>0.4</v>
      </c>
      <c r="Z291" s="40" t="b">
        <v>0</v>
      </c>
      <c r="AA291" s="40" t="b">
        <v>1</v>
      </c>
      <c r="AB291" s="40" t="b">
        <v>0</v>
      </c>
      <c r="AC291" s="40" t="b">
        <v>0</v>
      </c>
      <c r="AD291" s="40" t="b">
        <v>0</v>
      </c>
      <c r="AE291" s="40" t="s">
        <v>213</v>
      </c>
      <c r="AF291" s="41">
        <v>2.858572437</v>
      </c>
      <c r="AG291" s="41">
        <v>1091.243812</v>
      </c>
      <c r="AH291" s="41" t="s">
        <v>1327</v>
      </c>
      <c r="AI291" s="41" t="s">
        <v>1328</v>
      </c>
      <c r="AJ291" s="47" t="s">
        <v>216</v>
      </c>
      <c r="AK291" s="41">
        <v>2.858572437</v>
      </c>
      <c r="AL291" s="40" t="s">
        <v>2674</v>
      </c>
      <c r="AM291" s="41">
        <v>1090.721494</v>
      </c>
      <c r="AN291" s="40" t="b">
        <v>0</v>
      </c>
      <c r="AO291" s="48"/>
      <c r="AP291" s="48"/>
      <c r="AQ291" s="41">
        <v>0.0</v>
      </c>
      <c r="AR291" s="47" t="b">
        <v>0</v>
      </c>
      <c r="AS291" s="49"/>
      <c r="AT291" s="49"/>
      <c r="AU291" s="41">
        <v>0.0</v>
      </c>
      <c r="AV291" s="40" t="s">
        <v>6996</v>
      </c>
      <c r="AW291" s="40" t="s">
        <v>6997</v>
      </c>
      <c r="AX291" s="40" t="s">
        <v>6998</v>
      </c>
      <c r="AY291" s="40" t="s">
        <v>6999</v>
      </c>
      <c r="AZ291" s="49"/>
      <c r="BA291" s="49"/>
      <c r="BB291" s="40" t="s">
        <v>7000</v>
      </c>
      <c r="BC291" s="42">
        <v>5.53793E89</v>
      </c>
      <c r="BD291" s="40" t="s">
        <v>7001</v>
      </c>
      <c r="BE291" s="40" t="s">
        <v>7002</v>
      </c>
      <c r="BH291" s="40" t="s">
        <v>5643</v>
      </c>
      <c r="BI291" s="40" t="s">
        <v>225</v>
      </c>
      <c r="BJ291" s="40"/>
    </row>
    <row r="292">
      <c r="A292" s="41">
        <v>0.0</v>
      </c>
      <c r="B292" s="42">
        <v>1.672284054E9</v>
      </c>
      <c r="C292" s="42">
        <v>94472.0</v>
      </c>
      <c r="D292" s="40" t="s">
        <v>1347</v>
      </c>
      <c r="E292" s="41" t="str">
        <f>IFERROR(__xludf.DUMMYFUNCTION("split(split(D292,""Instance_"", FALSE),"".mat"",FALSE)"),"300_3")</f>
        <v>300_3</v>
      </c>
      <c r="F292" s="41">
        <v>300.0</v>
      </c>
      <c r="G292" s="41">
        <v>75.0</v>
      </c>
      <c r="H292" s="41">
        <v>150.0</v>
      </c>
      <c r="I292" s="41"/>
      <c r="J292" s="41">
        <v>20000.0</v>
      </c>
      <c r="K292" s="41">
        <v>10000.0</v>
      </c>
      <c r="L292" s="41">
        <v>3600.0</v>
      </c>
      <c r="M292" s="41">
        <v>1800.0</v>
      </c>
      <c r="N292" s="41">
        <v>30.0</v>
      </c>
      <c r="O292" s="40" t="s">
        <v>207</v>
      </c>
      <c r="P292" s="40" t="s">
        <v>208</v>
      </c>
      <c r="Q292" s="40" t="s">
        <v>209</v>
      </c>
      <c r="R292" s="40" t="s">
        <v>210</v>
      </c>
      <c r="S292" s="40" t="b">
        <v>0</v>
      </c>
      <c r="T292" s="40" t="s">
        <v>211</v>
      </c>
      <c r="U292" s="40" t="s">
        <v>212</v>
      </c>
      <c r="V292" s="41">
        <v>0.1</v>
      </c>
      <c r="W292" s="41">
        <v>0.9</v>
      </c>
      <c r="X292" s="41">
        <v>0.3</v>
      </c>
      <c r="Y292" s="41">
        <v>0.4</v>
      </c>
      <c r="Z292" s="40" t="b">
        <v>0</v>
      </c>
      <c r="AA292" s="40" t="b">
        <v>1</v>
      </c>
      <c r="AB292" s="40" t="b">
        <v>0</v>
      </c>
      <c r="AC292" s="40" t="b">
        <v>0</v>
      </c>
      <c r="AD292" s="40" t="b">
        <v>0</v>
      </c>
      <c r="AE292" s="40" t="s">
        <v>213</v>
      </c>
      <c r="AF292" s="41">
        <v>1.935633035</v>
      </c>
      <c r="AG292" s="41">
        <v>1095.52316</v>
      </c>
      <c r="AH292" s="41" t="s">
        <v>1348</v>
      </c>
      <c r="AI292" s="41" t="s">
        <v>1349</v>
      </c>
      <c r="AJ292" s="47" t="s">
        <v>216</v>
      </c>
      <c r="AK292" s="41">
        <v>1.935633035</v>
      </c>
      <c r="AL292" s="40" t="s">
        <v>2674</v>
      </c>
      <c r="AM292" s="41">
        <v>1095.125342</v>
      </c>
      <c r="AN292" s="40" t="b">
        <v>0</v>
      </c>
      <c r="AO292" s="48"/>
      <c r="AP292" s="48"/>
      <c r="AQ292" s="41">
        <v>0.0</v>
      </c>
      <c r="AR292" s="47" t="b">
        <v>0</v>
      </c>
      <c r="AS292" s="49"/>
      <c r="AT292" s="49"/>
      <c r="AU292" s="41">
        <v>0.0</v>
      </c>
      <c r="AV292" s="40" t="s">
        <v>7003</v>
      </c>
      <c r="AW292" s="40" t="s">
        <v>7004</v>
      </c>
      <c r="AX292" s="40" t="s">
        <v>7005</v>
      </c>
      <c r="AY292" s="40" t="s">
        <v>7006</v>
      </c>
      <c r="AZ292" s="49"/>
      <c r="BA292" s="49"/>
      <c r="BB292" s="40" t="s">
        <v>7007</v>
      </c>
      <c r="BC292" s="42">
        <v>1.91615E90</v>
      </c>
      <c r="BD292" s="40" t="s">
        <v>7008</v>
      </c>
      <c r="BE292" s="40" t="s">
        <v>7009</v>
      </c>
      <c r="BH292" s="40" t="s">
        <v>5643</v>
      </c>
      <c r="BI292" s="40" t="s">
        <v>225</v>
      </c>
      <c r="BJ292" s="40"/>
    </row>
    <row r="293">
      <c r="A293" s="41">
        <v>0.0</v>
      </c>
      <c r="B293" s="42">
        <v>1.672269878E9</v>
      </c>
      <c r="C293" s="42">
        <v>12100.0</v>
      </c>
      <c r="D293" s="40" t="s">
        <v>1305</v>
      </c>
      <c r="E293" s="41" t="str">
        <f>IFERROR(__xludf.DUMMYFUNCTION("split(split(D293,""Instance_"", FALSE),"".mat"",FALSE)"),"300_1")</f>
        <v>300_1</v>
      </c>
      <c r="F293" s="41">
        <v>300.0</v>
      </c>
      <c r="G293" s="41">
        <v>75.0</v>
      </c>
      <c r="H293" s="41">
        <v>150.0</v>
      </c>
      <c r="I293" s="41"/>
      <c r="J293" s="41">
        <v>20000.0</v>
      </c>
      <c r="K293" s="41">
        <v>10000.0</v>
      </c>
      <c r="L293" s="41">
        <v>3600.0</v>
      </c>
      <c r="M293" s="41">
        <v>1800.0</v>
      </c>
      <c r="N293" s="41">
        <v>30.0</v>
      </c>
      <c r="O293" s="40" t="s">
        <v>207</v>
      </c>
      <c r="P293" s="40" t="s">
        <v>208</v>
      </c>
      <c r="Q293" s="40" t="s">
        <v>209</v>
      </c>
      <c r="R293" s="40" t="s">
        <v>210</v>
      </c>
      <c r="S293" s="40" t="b">
        <v>0</v>
      </c>
      <c r="T293" s="40" t="s">
        <v>211</v>
      </c>
      <c r="U293" s="40" t="s">
        <v>212</v>
      </c>
      <c r="V293" s="41">
        <v>0.1</v>
      </c>
      <c r="W293" s="41">
        <v>0.9</v>
      </c>
      <c r="X293" s="41">
        <v>0.3</v>
      </c>
      <c r="Y293" s="41">
        <v>0.4</v>
      </c>
      <c r="Z293" s="40" t="b">
        <v>0</v>
      </c>
      <c r="AA293" s="40" t="b">
        <v>1</v>
      </c>
      <c r="AB293" s="40" t="b">
        <v>0</v>
      </c>
      <c r="AC293" s="40" t="b">
        <v>0</v>
      </c>
      <c r="AD293" s="40" t="b">
        <v>0</v>
      </c>
      <c r="AE293" s="40" t="s">
        <v>213</v>
      </c>
      <c r="AF293" s="41">
        <v>4.074573126</v>
      </c>
      <c r="AG293" s="41">
        <v>1095.762226</v>
      </c>
      <c r="AH293" s="41" t="s">
        <v>1320</v>
      </c>
      <c r="AI293" s="41" t="s">
        <v>1321</v>
      </c>
      <c r="AJ293" s="47" t="s">
        <v>216</v>
      </c>
      <c r="AK293" s="41">
        <v>4.074573126</v>
      </c>
      <c r="AL293" s="40" t="s">
        <v>2674</v>
      </c>
      <c r="AM293" s="41">
        <v>1095.287981</v>
      </c>
      <c r="AN293" s="40" t="b">
        <v>0</v>
      </c>
      <c r="AO293" s="48"/>
      <c r="AP293" s="48"/>
      <c r="AQ293" s="41">
        <v>0.0</v>
      </c>
      <c r="AR293" s="47" t="b">
        <v>0</v>
      </c>
      <c r="AS293" s="49"/>
      <c r="AT293" s="49"/>
      <c r="AU293" s="41">
        <v>0.0</v>
      </c>
      <c r="AV293" s="40" t="s">
        <v>7010</v>
      </c>
      <c r="AW293" s="40" t="s">
        <v>7011</v>
      </c>
      <c r="AX293" s="40" t="s">
        <v>7012</v>
      </c>
      <c r="AY293" s="40" t="s">
        <v>7013</v>
      </c>
      <c r="AZ293" s="49"/>
      <c r="BA293" s="49"/>
      <c r="BB293" s="40" t="s">
        <v>7014</v>
      </c>
      <c r="BC293" s="42">
        <v>1.51642E90</v>
      </c>
      <c r="BD293" s="40" t="s">
        <v>7015</v>
      </c>
      <c r="BE293" s="40" t="s">
        <v>7016</v>
      </c>
      <c r="BH293" s="40" t="s">
        <v>5643</v>
      </c>
      <c r="BI293" s="40" t="s">
        <v>225</v>
      </c>
      <c r="BJ293" s="40"/>
    </row>
    <row r="294">
      <c r="A294" s="41">
        <v>0.0</v>
      </c>
      <c r="B294" s="42">
        <v>1.672280778E9</v>
      </c>
      <c r="C294" s="42">
        <v>643446.0</v>
      </c>
      <c r="D294" s="40" t="s">
        <v>1326</v>
      </c>
      <c r="E294" s="41" t="str">
        <f>IFERROR(__xludf.DUMMYFUNCTION("split(split(D294,""Instance_"", FALSE),"".mat"",FALSE)"),"300_2")</f>
        <v>300_2</v>
      </c>
      <c r="F294" s="41">
        <v>300.0</v>
      </c>
      <c r="G294" s="41">
        <v>75.0</v>
      </c>
      <c r="H294" s="41">
        <v>150.0</v>
      </c>
      <c r="I294" s="41"/>
      <c r="J294" s="41">
        <v>20000.0</v>
      </c>
      <c r="K294" s="41">
        <v>10000.0</v>
      </c>
      <c r="L294" s="41">
        <v>3600.0</v>
      </c>
      <c r="M294" s="41">
        <v>1800.0</v>
      </c>
      <c r="N294" s="41">
        <v>30.0</v>
      </c>
      <c r="O294" s="40" t="s">
        <v>207</v>
      </c>
      <c r="P294" s="40" t="s">
        <v>208</v>
      </c>
      <c r="Q294" s="40" t="s">
        <v>209</v>
      </c>
      <c r="R294" s="40" t="s">
        <v>210</v>
      </c>
      <c r="S294" s="40" t="b">
        <v>0</v>
      </c>
      <c r="T294" s="40" t="s">
        <v>211</v>
      </c>
      <c r="U294" s="40" t="s">
        <v>212</v>
      </c>
      <c r="V294" s="41">
        <v>0.1</v>
      </c>
      <c r="W294" s="41">
        <v>0.9</v>
      </c>
      <c r="X294" s="41">
        <v>0.3</v>
      </c>
      <c r="Y294" s="41">
        <v>0.4</v>
      </c>
      <c r="Z294" s="40" t="b">
        <v>0</v>
      </c>
      <c r="AA294" s="40" t="b">
        <v>1</v>
      </c>
      <c r="AB294" s="40" t="b">
        <v>0</v>
      </c>
      <c r="AC294" s="40" t="b">
        <v>0</v>
      </c>
      <c r="AD294" s="40" t="b">
        <v>0</v>
      </c>
      <c r="AE294" s="40" t="s">
        <v>213</v>
      </c>
      <c r="AF294" s="41">
        <v>3.008263973</v>
      </c>
      <c r="AG294" s="41">
        <v>1088.548903</v>
      </c>
      <c r="AH294" s="41" t="s">
        <v>1341</v>
      </c>
      <c r="AI294" s="41" t="s">
        <v>1342</v>
      </c>
      <c r="AJ294" s="47" t="s">
        <v>216</v>
      </c>
      <c r="AK294" s="41">
        <v>3.008263973</v>
      </c>
      <c r="AL294" s="40" t="s">
        <v>2674</v>
      </c>
      <c r="AM294" s="41">
        <v>1088.020247</v>
      </c>
      <c r="AN294" s="40" t="b">
        <v>0</v>
      </c>
      <c r="AO294" s="48"/>
      <c r="AP294" s="48"/>
      <c r="AQ294" s="41">
        <v>0.0</v>
      </c>
      <c r="AR294" s="47" t="b">
        <v>0</v>
      </c>
      <c r="AS294" s="49"/>
      <c r="AT294" s="49"/>
      <c r="AU294" s="41">
        <v>0.0</v>
      </c>
      <c r="AV294" s="40" t="s">
        <v>7017</v>
      </c>
      <c r="AW294" s="40" t="s">
        <v>7018</v>
      </c>
      <c r="AX294" s="40" t="s">
        <v>7019</v>
      </c>
      <c r="AY294" s="40" t="s">
        <v>7020</v>
      </c>
      <c r="AZ294" s="49"/>
      <c r="BA294" s="49"/>
      <c r="BB294" s="40" t="s">
        <v>7021</v>
      </c>
      <c r="BC294" s="42">
        <v>5.67806E89</v>
      </c>
      <c r="BD294" s="40" t="s">
        <v>7022</v>
      </c>
      <c r="BE294" s="46">
        <v>5.67806144806358E179</v>
      </c>
      <c r="BF294" s="49"/>
      <c r="BG294" s="49"/>
      <c r="BH294" s="40" t="s">
        <v>5643</v>
      </c>
      <c r="BI294" s="40" t="s">
        <v>225</v>
      </c>
      <c r="BJ294" s="40"/>
    </row>
    <row r="295">
      <c r="A295" s="41">
        <v>0.0</v>
      </c>
      <c r="B295" s="42">
        <v>1.672291682E9</v>
      </c>
      <c r="C295" s="42">
        <v>63055.0</v>
      </c>
      <c r="D295" s="40" t="s">
        <v>1347</v>
      </c>
      <c r="E295" s="41" t="str">
        <f>IFERROR(__xludf.DUMMYFUNCTION("split(split(D295,""Instance_"", FALSE),"".mat"",FALSE)"),"300_3")</f>
        <v>300_3</v>
      </c>
      <c r="F295" s="41">
        <v>300.0</v>
      </c>
      <c r="G295" s="41">
        <v>75.0</v>
      </c>
      <c r="H295" s="41">
        <v>150.0</v>
      </c>
      <c r="I295" s="41"/>
      <c r="J295" s="41">
        <v>20000.0</v>
      </c>
      <c r="K295" s="41">
        <v>10000.0</v>
      </c>
      <c r="L295" s="41">
        <v>3600.0</v>
      </c>
      <c r="M295" s="41">
        <v>1800.0</v>
      </c>
      <c r="N295" s="41">
        <v>30.0</v>
      </c>
      <c r="O295" s="40" t="s">
        <v>207</v>
      </c>
      <c r="P295" s="40" t="s">
        <v>208</v>
      </c>
      <c r="Q295" s="40" t="s">
        <v>209</v>
      </c>
      <c r="R295" s="40" t="s">
        <v>210</v>
      </c>
      <c r="S295" s="40" t="b">
        <v>0</v>
      </c>
      <c r="T295" s="40" t="s">
        <v>211</v>
      </c>
      <c r="U295" s="40" t="s">
        <v>212</v>
      </c>
      <c r="V295" s="41">
        <v>0.1</v>
      </c>
      <c r="W295" s="41">
        <v>0.9</v>
      </c>
      <c r="X295" s="41">
        <v>0.3</v>
      </c>
      <c r="Y295" s="41">
        <v>0.4</v>
      </c>
      <c r="Z295" s="40" t="b">
        <v>0</v>
      </c>
      <c r="AA295" s="40" t="b">
        <v>1</v>
      </c>
      <c r="AB295" s="40" t="b">
        <v>0</v>
      </c>
      <c r="AC295" s="40" t="b">
        <v>0</v>
      </c>
      <c r="AD295" s="40" t="b">
        <v>0</v>
      </c>
      <c r="AE295" s="40" t="s">
        <v>213</v>
      </c>
      <c r="AF295" s="41">
        <v>2.15840312</v>
      </c>
      <c r="AG295" s="41">
        <v>1087.036196</v>
      </c>
      <c r="AH295" s="41" t="s">
        <v>1362</v>
      </c>
      <c r="AI295" s="41" t="s">
        <v>1363</v>
      </c>
      <c r="AJ295" s="47" t="s">
        <v>216</v>
      </c>
      <c r="AK295" s="41">
        <v>2.15840312</v>
      </c>
      <c r="AL295" s="40" t="s">
        <v>2674</v>
      </c>
      <c r="AM295" s="41">
        <v>1086.488444</v>
      </c>
      <c r="AN295" s="40" t="b">
        <v>0</v>
      </c>
      <c r="AO295" s="48"/>
      <c r="AP295" s="48"/>
      <c r="AQ295" s="41">
        <v>0.0</v>
      </c>
      <c r="AR295" s="47" t="b">
        <v>0</v>
      </c>
      <c r="AS295" s="49"/>
      <c r="AT295" s="49"/>
      <c r="AU295" s="41">
        <v>0.0</v>
      </c>
      <c r="AV295" s="40" t="s">
        <v>7023</v>
      </c>
      <c r="AW295" s="40" t="s">
        <v>7024</v>
      </c>
      <c r="AX295" s="40" t="s">
        <v>7025</v>
      </c>
      <c r="AY295" s="40" t="s">
        <v>7026</v>
      </c>
      <c r="AZ295" s="49"/>
      <c r="BA295" s="49"/>
      <c r="BB295" s="40" t="s">
        <v>7027</v>
      </c>
      <c r="BC295" s="42">
        <v>1.99126E90</v>
      </c>
      <c r="BD295" s="40" t="s">
        <v>7028</v>
      </c>
      <c r="BE295" s="40" t="s">
        <v>7029</v>
      </c>
      <c r="BH295" s="40" t="s">
        <v>5643</v>
      </c>
      <c r="BI295" s="40" t="s">
        <v>225</v>
      </c>
      <c r="BJ295" s="40"/>
    </row>
    <row r="296">
      <c r="A296" s="41">
        <v>0.0</v>
      </c>
      <c r="B296" s="42">
        <v>1.672266636E9</v>
      </c>
      <c r="C296" s="42">
        <v>633098.0</v>
      </c>
      <c r="D296" s="40" t="s">
        <v>1305</v>
      </c>
      <c r="E296" s="41" t="str">
        <f>IFERROR(__xludf.DUMMYFUNCTION("split(split(D296,""Instance_"", FALSE),"".mat"",FALSE)"),"300_1")</f>
        <v>300_1</v>
      </c>
      <c r="F296" s="41">
        <v>300.0</v>
      </c>
      <c r="G296" s="41">
        <v>75.0</v>
      </c>
      <c r="H296" s="41">
        <v>150.0</v>
      </c>
      <c r="I296" s="41"/>
      <c r="J296" s="41">
        <v>20000.0</v>
      </c>
      <c r="K296" s="41">
        <v>10000.0</v>
      </c>
      <c r="L296" s="41">
        <v>3600.0</v>
      </c>
      <c r="M296" s="41">
        <v>1800.0</v>
      </c>
      <c r="N296" s="41">
        <v>30.0</v>
      </c>
      <c r="O296" s="40" t="s">
        <v>207</v>
      </c>
      <c r="P296" s="40" t="s">
        <v>208</v>
      </c>
      <c r="Q296" s="40" t="s">
        <v>209</v>
      </c>
      <c r="R296" s="40" t="s">
        <v>210</v>
      </c>
      <c r="S296" s="40" t="b">
        <v>0</v>
      </c>
      <c r="T296" s="40" t="s">
        <v>211</v>
      </c>
      <c r="U296" s="40" t="s">
        <v>212</v>
      </c>
      <c r="V296" s="41">
        <v>0.1</v>
      </c>
      <c r="W296" s="41">
        <v>0.9</v>
      </c>
      <c r="X296" s="41">
        <v>0.3</v>
      </c>
      <c r="Y296" s="41">
        <v>0.4</v>
      </c>
      <c r="Z296" s="40" t="b">
        <v>0</v>
      </c>
      <c r="AA296" s="40" t="b">
        <v>1</v>
      </c>
      <c r="AB296" s="40" t="b">
        <v>0</v>
      </c>
      <c r="AC296" s="40" t="b">
        <v>0</v>
      </c>
      <c r="AD296" s="40" t="b">
        <v>0</v>
      </c>
      <c r="AE296" s="40" t="s">
        <v>213</v>
      </c>
      <c r="AF296" s="41">
        <v>4.136300437</v>
      </c>
      <c r="AG296" s="41">
        <v>1083.104257</v>
      </c>
      <c r="AH296" s="41" t="s">
        <v>1314</v>
      </c>
      <c r="AI296" s="41" t="s">
        <v>1315</v>
      </c>
      <c r="AJ296" s="47" t="s">
        <v>216</v>
      </c>
      <c r="AK296" s="41">
        <v>4.136300437</v>
      </c>
      <c r="AL296" s="40" t="s">
        <v>2674</v>
      </c>
      <c r="AM296" s="46">
        <v>1082.671713</v>
      </c>
      <c r="AN296" s="40" t="b">
        <v>0</v>
      </c>
      <c r="AO296" s="48"/>
      <c r="AP296" s="48"/>
      <c r="AQ296" s="41">
        <v>0.0</v>
      </c>
      <c r="AR296" s="47" t="b">
        <v>0</v>
      </c>
      <c r="AS296" s="49"/>
      <c r="AT296" s="49"/>
      <c r="AU296" s="41">
        <v>0.0</v>
      </c>
      <c r="AV296" s="40" t="s">
        <v>7030</v>
      </c>
      <c r="AW296" s="40" t="s">
        <v>7031</v>
      </c>
      <c r="AX296" s="40" t="s">
        <v>7032</v>
      </c>
      <c r="AY296" s="40" t="s">
        <v>7033</v>
      </c>
      <c r="AZ296" s="49"/>
      <c r="BA296" s="49"/>
      <c r="BB296" s="40" t="s">
        <v>7034</v>
      </c>
      <c r="BC296" s="42">
        <v>1.48783E87</v>
      </c>
      <c r="BD296" s="40" t="s">
        <v>7035</v>
      </c>
      <c r="BE296" s="45">
        <v>1.48782988359081E263</v>
      </c>
      <c r="BG296" s="49"/>
      <c r="BH296" s="40" t="s">
        <v>5643</v>
      </c>
      <c r="BI296" s="40" t="s">
        <v>225</v>
      </c>
      <c r="BJ296" s="40"/>
    </row>
    <row r="297">
      <c r="A297" s="41">
        <v>0.0</v>
      </c>
      <c r="B297" s="42">
        <v>1.672277516E9</v>
      </c>
      <c r="C297" s="42">
        <v>565945.0</v>
      </c>
      <c r="D297" s="40" t="s">
        <v>1326</v>
      </c>
      <c r="E297" s="41" t="str">
        <f>IFERROR(__xludf.DUMMYFUNCTION("split(split(D297,""Instance_"", FALSE),"".mat"",FALSE)"),"300_2")</f>
        <v>300_2</v>
      </c>
      <c r="F297" s="41">
        <v>300.0</v>
      </c>
      <c r="G297" s="41">
        <v>75.0</v>
      </c>
      <c r="H297" s="41">
        <v>150.0</v>
      </c>
      <c r="I297" s="41"/>
      <c r="J297" s="41">
        <v>20000.0</v>
      </c>
      <c r="K297" s="41">
        <v>10000.0</v>
      </c>
      <c r="L297" s="41">
        <v>3600.0</v>
      </c>
      <c r="M297" s="41">
        <v>1800.0</v>
      </c>
      <c r="N297" s="41">
        <v>30.0</v>
      </c>
      <c r="O297" s="40" t="s">
        <v>207</v>
      </c>
      <c r="P297" s="40" t="s">
        <v>208</v>
      </c>
      <c r="Q297" s="40" t="s">
        <v>209</v>
      </c>
      <c r="R297" s="40" t="s">
        <v>210</v>
      </c>
      <c r="S297" s="40" t="b">
        <v>0</v>
      </c>
      <c r="T297" s="40" t="s">
        <v>211</v>
      </c>
      <c r="U297" s="40" t="s">
        <v>212</v>
      </c>
      <c r="V297" s="41">
        <v>0.1</v>
      </c>
      <c r="W297" s="41">
        <v>0.9</v>
      </c>
      <c r="X297" s="41">
        <v>0.3</v>
      </c>
      <c r="Y297" s="41">
        <v>0.4</v>
      </c>
      <c r="Z297" s="40" t="b">
        <v>0</v>
      </c>
      <c r="AA297" s="40" t="b">
        <v>1</v>
      </c>
      <c r="AB297" s="40" t="b">
        <v>0</v>
      </c>
      <c r="AC297" s="40" t="b">
        <v>0</v>
      </c>
      <c r="AD297" s="40" t="b">
        <v>0</v>
      </c>
      <c r="AE297" s="40" t="s">
        <v>213</v>
      </c>
      <c r="AF297" s="41">
        <v>2.611305174</v>
      </c>
      <c r="AG297" s="41">
        <v>1083.618864</v>
      </c>
      <c r="AH297" s="41" t="s">
        <v>1335</v>
      </c>
      <c r="AI297" s="41" t="s">
        <v>1336</v>
      </c>
      <c r="AJ297" s="47" t="s">
        <v>216</v>
      </c>
      <c r="AK297" s="41">
        <v>2.611305174</v>
      </c>
      <c r="AL297" s="40" t="s">
        <v>2674</v>
      </c>
      <c r="AM297" s="46">
        <v>1083.168844</v>
      </c>
      <c r="AN297" s="40" t="b">
        <v>0</v>
      </c>
      <c r="AO297" s="48"/>
      <c r="AP297" s="48"/>
      <c r="AQ297" s="41">
        <v>0.0</v>
      </c>
      <c r="AR297" s="47" t="b">
        <v>0</v>
      </c>
      <c r="AS297" s="49"/>
      <c r="AT297" s="49"/>
      <c r="AU297" s="41">
        <v>0.0</v>
      </c>
      <c r="AV297" s="40" t="s">
        <v>7036</v>
      </c>
      <c r="AW297" s="40" t="s">
        <v>7037</v>
      </c>
      <c r="AX297" s="40" t="s">
        <v>7038</v>
      </c>
      <c r="AY297" s="40" t="s">
        <v>7039</v>
      </c>
      <c r="AZ297" s="49"/>
      <c r="BA297" s="49"/>
      <c r="BB297" s="40" t="s">
        <v>7040</v>
      </c>
      <c r="BC297" s="42">
        <v>2.01675E90</v>
      </c>
      <c r="BD297" s="40" t="s">
        <v>7041</v>
      </c>
      <c r="BE297" s="40" t="s">
        <v>7042</v>
      </c>
      <c r="BH297" s="40" t="s">
        <v>5643</v>
      </c>
      <c r="BI297" s="40" t="s">
        <v>225</v>
      </c>
      <c r="BJ297" s="40"/>
    </row>
    <row r="298">
      <c r="A298" s="41">
        <v>0.0</v>
      </c>
      <c r="B298" s="42">
        <v>1.672288408E9</v>
      </c>
      <c r="C298" s="42">
        <v>156435.0</v>
      </c>
      <c r="D298" s="40" t="s">
        <v>1347</v>
      </c>
      <c r="E298" s="41" t="str">
        <f>IFERROR(__xludf.DUMMYFUNCTION("split(split(D298,""Instance_"", FALSE),"".mat"",FALSE)"),"300_3")</f>
        <v>300_3</v>
      </c>
      <c r="F298" s="41">
        <v>300.0</v>
      </c>
      <c r="G298" s="41">
        <v>75.0</v>
      </c>
      <c r="H298" s="41">
        <v>150.0</v>
      </c>
      <c r="I298" s="41"/>
      <c r="J298" s="41">
        <v>20000.0</v>
      </c>
      <c r="K298" s="41">
        <v>10000.0</v>
      </c>
      <c r="L298" s="41">
        <v>3600.0</v>
      </c>
      <c r="M298" s="41">
        <v>1800.0</v>
      </c>
      <c r="N298" s="41">
        <v>30.0</v>
      </c>
      <c r="O298" s="40" t="s">
        <v>207</v>
      </c>
      <c r="P298" s="40" t="s">
        <v>208</v>
      </c>
      <c r="Q298" s="40" t="s">
        <v>209</v>
      </c>
      <c r="R298" s="40" t="s">
        <v>210</v>
      </c>
      <c r="S298" s="40" t="b">
        <v>0</v>
      </c>
      <c r="T298" s="40" t="s">
        <v>211</v>
      </c>
      <c r="U298" s="40" t="s">
        <v>212</v>
      </c>
      <c r="V298" s="41">
        <v>0.1</v>
      </c>
      <c r="W298" s="41">
        <v>0.9</v>
      </c>
      <c r="X298" s="41">
        <v>0.3</v>
      </c>
      <c r="Y298" s="41">
        <v>0.4</v>
      </c>
      <c r="Z298" s="40" t="b">
        <v>0</v>
      </c>
      <c r="AA298" s="40" t="b">
        <v>1</v>
      </c>
      <c r="AB298" s="40" t="b">
        <v>0</v>
      </c>
      <c r="AC298" s="40" t="b">
        <v>0</v>
      </c>
      <c r="AD298" s="40" t="b">
        <v>0</v>
      </c>
      <c r="AE298" s="40" t="s">
        <v>213</v>
      </c>
      <c r="AF298" s="41">
        <v>1.965096522</v>
      </c>
      <c r="AG298" s="41">
        <v>1088.541793</v>
      </c>
      <c r="AH298" s="41" t="s">
        <v>1356</v>
      </c>
      <c r="AI298" s="41" t="s">
        <v>1357</v>
      </c>
      <c r="AJ298" s="47" t="s">
        <v>216</v>
      </c>
      <c r="AK298" s="41">
        <v>1.965096522</v>
      </c>
      <c r="AL298" s="40" t="s">
        <v>2674</v>
      </c>
      <c r="AM298" s="41">
        <v>1088.000673</v>
      </c>
      <c r="AN298" s="40" t="b">
        <v>0</v>
      </c>
      <c r="AO298" s="48"/>
      <c r="AP298" s="48"/>
      <c r="AQ298" s="41">
        <v>0.0</v>
      </c>
      <c r="AR298" s="47" t="b">
        <v>0</v>
      </c>
      <c r="AS298" s="49"/>
      <c r="AT298" s="49"/>
      <c r="AU298" s="41">
        <v>0.0</v>
      </c>
      <c r="AV298" s="40" t="s">
        <v>7043</v>
      </c>
      <c r="AW298" s="40" t="s">
        <v>7044</v>
      </c>
      <c r="AX298" s="40" t="s">
        <v>7045</v>
      </c>
      <c r="AY298" s="40" t="s">
        <v>7046</v>
      </c>
      <c r="AZ298" s="49"/>
      <c r="BA298" s="49"/>
      <c r="BB298" s="40" t="s">
        <v>7047</v>
      </c>
      <c r="BC298" s="42">
        <v>1.28777E90</v>
      </c>
      <c r="BD298" s="40" t="s">
        <v>7048</v>
      </c>
      <c r="BE298" s="40" t="s">
        <v>7049</v>
      </c>
      <c r="BH298" s="40" t="s">
        <v>5643</v>
      </c>
      <c r="BI298" s="40" t="s">
        <v>225</v>
      </c>
      <c r="BJ298" s="40"/>
    </row>
    <row r="299">
      <c r="A299" s="41">
        <v>0.0</v>
      </c>
      <c r="B299" s="42">
        <v>1.672263379E9</v>
      </c>
      <c r="C299" s="42">
        <v>187545.0</v>
      </c>
      <c r="D299" s="40" t="s">
        <v>1305</v>
      </c>
      <c r="E299" s="41" t="str">
        <f>IFERROR(__xludf.DUMMYFUNCTION("split(split(D299,""Instance_"", FALSE),"".mat"",FALSE)"),"300_1")</f>
        <v>300_1</v>
      </c>
      <c r="F299" s="41">
        <v>300.0</v>
      </c>
      <c r="G299" s="41">
        <v>75.0</v>
      </c>
      <c r="H299" s="41">
        <v>150.0</v>
      </c>
      <c r="I299" s="41"/>
      <c r="J299" s="41">
        <v>20000.0</v>
      </c>
      <c r="K299" s="41">
        <v>10000.0</v>
      </c>
      <c r="L299" s="41">
        <v>3600.0</v>
      </c>
      <c r="M299" s="41">
        <v>1800.0</v>
      </c>
      <c r="N299" s="41">
        <v>30.0</v>
      </c>
      <c r="O299" s="40" t="s">
        <v>207</v>
      </c>
      <c r="P299" s="40" t="s">
        <v>208</v>
      </c>
      <c r="Q299" s="40" t="s">
        <v>209</v>
      </c>
      <c r="R299" s="40" t="s">
        <v>210</v>
      </c>
      <c r="S299" s="40" t="b">
        <v>0</v>
      </c>
      <c r="T299" s="40" t="s">
        <v>211</v>
      </c>
      <c r="U299" s="40" t="s">
        <v>212</v>
      </c>
      <c r="V299" s="41">
        <v>0.1</v>
      </c>
      <c r="W299" s="41">
        <v>0.9</v>
      </c>
      <c r="X299" s="41">
        <v>0.3</v>
      </c>
      <c r="Y299" s="41">
        <v>0.4</v>
      </c>
      <c r="Z299" s="40" t="b">
        <v>0</v>
      </c>
      <c r="AA299" s="40" t="b">
        <v>1</v>
      </c>
      <c r="AB299" s="40" t="b">
        <v>0</v>
      </c>
      <c r="AC299" s="40" t="b">
        <v>0</v>
      </c>
      <c r="AD299" s="40" t="b">
        <v>0</v>
      </c>
      <c r="AE299" s="40" t="s">
        <v>213</v>
      </c>
      <c r="AF299" s="41">
        <v>3.893657048</v>
      </c>
      <c r="AG299" s="41">
        <v>1089.64325</v>
      </c>
      <c r="AH299" s="41" t="s">
        <v>1308</v>
      </c>
      <c r="AI299" s="41" t="s">
        <v>1309</v>
      </c>
      <c r="AJ299" s="47" t="s">
        <v>216</v>
      </c>
      <c r="AK299" s="41">
        <v>3.893657048</v>
      </c>
      <c r="AL299" s="40" t="s">
        <v>2674</v>
      </c>
      <c r="AM299" s="41">
        <v>1089.085205</v>
      </c>
      <c r="AN299" s="40" t="b">
        <v>0</v>
      </c>
      <c r="AO299" s="48"/>
      <c r="AP299" s="48"/>
      <c r="AQ299" s="41">
        <v>0.0</v>
      </c>
      <c r="AR299" s="47" t="b">
        <v>0</v>
      </c>
      <c r="AS299" s="49"/>
      <c r="AT299" s="49"/>
      <c r="AU299" s="41">
        <v>0.0</v>
      </c>
      <c r="AV299" s="40" t="s">
        <v>7050</v>
      </c>
      <c r="AW299" s="40" t="s">
        <v>7051</v>
      </c>
      <c r="AX299" s="40" t="s">
        <v>7052</v>
      </c>
      <c r="AY299" s="40" t="s">
        <v>7053</v>
      </c>
      <c r="AZ299" s="49"/>
      <c r="BA299" s="49"/>
      <c r="BB299" s="40" t="s">
        <v>7054</v>
      </c>
      <c r="BC299" s="42">
        <v>1.99113E90</v>
      </c>
      <c r="BD299" s="40" t="s">
        <v>7055</v>
      </c>
      <c r="BE299" s="40" t="s">
        <v>7056</v>
      </c>
      <c r="BH299" s="40" t="s">
        <v>5643</v>
      </c>
      <c r="BI299" s="40" t="s">
        <v>225</v>
      </c>
      <c r="BJ299" s="40"/>
    </row>
    <row r="300">
      <c r="A300" s="41">
        <v>0.0</v>
      </c>
      <c r="B300" s="42">
        <v>1.672274268E9</v>
      </c>
      <c r="C300" s="42">
        <v>708814.0</v>
      </c>
      <c r="D300" s="40" t="s">
        <v>1326</v>
      </c>
      <c r="E300" s="41" t="str">
        <f>IFERROR(__xludf.DUMMYFUNCTION("split(split(D300,""Instance_"", FALSE),"".mat"",FALSE)"),"300_2")</f>
        <v>300_2</v>
      </c>
      <c r="F300" s="41">
        <v>300.0</v>
      </c>
      <c r="G300" s="41">
        <v>75.0</v>
      </c>
      <c r="H300" s="41">
        <v>150.0</v>
      </c>
      <c r="I300" s="41"/>
      <c r="J300" s="41">
        <v>20000.0</v>
      </c>
      <c r="K300" s="41">
        <v>10000.0</v>
      </c>
      <c r="L300" s="41">
        <v>3600.0</v>
      </c>
      <c r="M300" s="41">
        <v>1800.0</v>
      </c>
      <c r="N300" s="41">
        <v>30.0</v>
      </c>
      <c r="O300" s="40" t="s">
        <v>207</v>
      </c>
      <c r="P300" s="40" t="s">
        <v>208</v>
      </c>
      <c r="Q300" s="40" t="s">
        <v>209</v>
      </c>
      <c r="R300" s="40" t="s">
        <v>210</v>
      </c>
      <c r="S300" s="40" t="b">
        <v>0</v>
      </c>
      <c r="T300" s="40" t="s">
        <v>211</v>
      </c>
      <c r="U300" s="40" t="s">
        <v>212</v>
      </c>
      <c r="V300" s="41">
        <v>0.1</v>
      </c>
      <c r="W300" s="41">
        <v>0.9</v>
      </c>
      <c r="X300" s="41">
        <v>0.3</v>
      </c>
      <c r="Y300" s="41">
        <v>0.4</v>
      </c>
      <c r="Z300" s="40" t="b">
        <v>0</v>
      </c>
      <c r="AA300" s="40" t="b">
        <v>1</v>
      </c>
      <c r="AB300" s="40" t="b">
        <v>0</v>
      </c>
      <c r="AC300" s="40" t="b">
        <v>0</v>
      </c>
      <c r="AD300" s="40" t="b">
        <v>0</v>
      </c>
      <c r="AE300" s="40" t="s">
        <v>213</v>
      </c>
      <c r="AF300" s="41">
        <v>2.862951223</v>
      </c>
      <c r="AG300" s="41">
        <v>1068.586224</v>
      </c>
      <c r="AH300" s="41" t="s">
        <v>1329</v>
      </c>
      <c r="AI300" s="41" t="s">
        <v>1330</v>
      </c>
      <c r="AJ300" s="47" t="s">
        <v>216</v>
      </c>
      <c r="AK300" s="41">
        <v>2.862951223</v>
      </c>
      <c r="AL300" s="40" t="s">
        <v>2674</v>
      </c>
      <c r="AM300" s="46">
        <v>1068.168619</v>
      </c>
      <c r="AN300" s="40" t="b">
        <v>0</v>
      </c>
      <c r="AO300" s="48"/>
      <c r="AP300" s="48"/>
      <c r="AQ300" s="41">
        <v>0.0</v>
      </c>
      <c r="AR300" s="47" t="b">
        <v>0</v>
      </c>
      <c r="AS300" s="49"/>
      <c r="AT300" s="49"/>
      <c r="AU300" s="41">
        <v>0.0</v>
      </c>
      <c r="AV300" s="40" t="s">
        <v>7057</v>
      </c>
      <c r="AW300" s="40" t="s">
        <v>7058</v>
      </c>
      <c r="AX300" s="40" t="s">
        <v>7059</v>
      </c>
      <c r="AY300" s="40" t="s">
        <v>7060</v>
      </c>
      <c r="AZ300" s="49"/>
      <c r="BA300" s="49"/>
      <c r="BB300" s="40" t="s">
        <v>7061</v>
      </c>
      <c r="BC300" s="42">
        <v>1.33777E90</v>
      </c>
      <c r="BD300" s="40" t="s">
        <v>7062</v>
      </c>
      <c r="BE300" s="40" t="s">
        <v>7063</v>
      </c>
      <c r="BH300" s="40" t="s">
        <v>5643</v>
      </c>
      <c r="BI300" s="40" t="s">
        <v>225</v>
      </c>
      <c r="BJ300" s="40"/>
    </row>
    <row r="301">
      <c r="A301" s="41">
        <v>0.0</v>
      </c>
      <c r="B301" s="42">
        <v>1.672285153E9</v>
      </c>
      <c r="C301" s="42">
        <v>743457.0</v>
      </c>
      <c r="D301" s="40" t="s">
        <v>1347</v>
      </c>
      <c r="E301" s="41" t="str">
        <f>IFERROR(__xludf.DUMMYFUNCTION("split(split(D301,""Instance_"", FALSE),"".mat"",FALSE)"),"300_3")</f>
        <v>300_3</v>
      </c>
      <c r="F301" s="41">
        <v>300.0</v>
      </c>
      <c r="G301" s="41">
        <v>75.0</v>
      </c>
      <c r="H301" s="41">
        <v>150.0</v>
      </c>
      <c r="I301" s="41"/>
      <c r="J301" s="41">
        <v>20000.0</v>
      </c>
      <c r="K301" s="41">
        <v>10000.0</v>
      </c>
      <c r="L301" s="41">
        <v>3600.0</v>
      </c>
      <c r="M301" s="41">
        <v>1800.0</v>
      </c>
      <c r="N301" s="41">
        <v>30.0</v>
      </c>
      <c r="O301" s="40" t="s">
        <v>207</v>
      </c>
      <c r="P301" s="40" t="s">
        <v>208</v>
      </c>
      <c r="Q301" s="40" t="s">
        <v>209</v>
      </c>
      <c r="R301" s="40" t="s">
        <v>210</v>
      </c>
      <c r="S301" s="40" t="b">
        <v>0</v>
      </c>
      <c r="T301" s="40" t="s">
        <v>211</v>
      </c>
      <c r="U301" s="40" t="s">
        <v>212</v>
      </c>
      <c r="V301" s="41">
        <v>0.1</v>
      </c>
      <c r="W301" s="41">
        <v>0.9</v>
      </c>
      <c r="X301" s="41">
        <v>0.3</v>
      </c>
      <c r="Y301" s="41">
        <v>0.4</v>
      </c>
      <c r="Z301" s="40" t="b">
        <v>0</v>
      </c>
      <c r="AA301" s="40" t="b">
        <v>1</v>
      </c>
      <c r="AB301" s="40" t="b">
        <v>0</v>
      </c>
      <c r="AC301" s="40" t="b">
        <v>0</v>
      </c>
      <c r="AD301" s="40" t="b">
        <v>0</v>
      </c>
      <c r="AE301" s="40" t="s">
        <v>213</v>
      </c>
      <c r="AF301" s="41">
        <v>2.010628021</v>
      </c>
      <c r="AG301" s="41">
        <v>1076.327631</v>
      </c>
      <c r="AH301" s="41" t="s">
        <v>1350</v>
      </c>
      <c r="AI301" s="41" t="s">
        <v>1351</v>
      </c>
      <c r="AJ301" s="47" t="s">
        <v>216</v>
      </c>
      <c r="AK301" s="41">
        <v>2.010628021</v>
      </c>
      <c r="AL301" s="40" t="s">
        <v>2674</v>
      </c>
      <c r="AM301" s="46">
        <v>1075.788142</v>
      </c>
      <c r="AN301" s="40" t="b">
        <v>0</v>
      </c>
      <c r="AO301" s="48"/>
      <c r="AP301" s="48"/>
      <c r="AQ301" s="41">
        <v>0.0</v>
      </c>
      <c r="AR301" s="47" t="b">
        <v>0</v>
      </c>
      <c r="AS301" s="49"/>
      <c r="AT301" s="49"/>
      <c r="AU301" s="41">
        <v>0.0</v>
      </c>
      <c r="AV301" s="40" t="s">
        <v>7064</v>
      </c>
      <c r="AW301" s="40" t="s">
        <v>7065</v>
      </c>
      <c r="AX301" s="40" t="s">
        <v>7066</v>
      </c>
      <c r="AY301" s="40" t="s">
        <v>7067</v>
      </c>
      <c r="AZ301" s="49"/>
      <c r="BA301" s="49"/>
      <c r="BB301" s="40" t="s">
        <v>7068</v>
      </c>
      <c r="BC301" s="42">
        <v>1.8948E90</v>
      </c>
      <c r="BD301" s="40" t="s">
        <v>7069</v>
      </c>
      <c r="BE301" s="40" t="s">
        <v>7070</v>
      </c>
      <c r="BH301" s="40" t="s">
        <v>5643</v>
      </c>
      <c r="BI301" s="40" t="s">
        <v>225</v>
      </c>
      <c r="BJ301" s="40"/>
    </row>
    <row r="302">
      <c r="A302" s="40"/>
      <c r="B302" s="41"/>
      <c r="C302" s="42"/>
      <c r="D302" s="41"/>
      <c r="E302" s="40"/>
      <c r="F302" s="40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0"/>
      <c r="R302" s="40"/>
      <c r="S302" s="40"/>
      <c r="T302" s="40"/>
      <c r="U302" s="40"/>
      <c r="V302" s="40"/>
      <c r="W302" s="40"/>
      <c r="X302" s="41"/>
      <c r="Y302" s="41"/>
      <c r="Z302" s="41"/>
      <c r="AA302" s="41"/>
      <c r="AB302" s="40"/>
      <c r="AC302" s="40"/>
      <c r="AD302" s="40"/>
      <c r="AE302" s="40"/>
      <c r="AF302" s="41"/>
      <c r="AG302" s="41"/>
      <c r="AH302" s="41"/>
      <c r="AI302" s="41"/>
      <c r="AJ302" s="42"/>
      <c r="AK302" s="41"/>
      <c r="AL302" s="40"/>
      <c r="AM302" s="45"/>
      <c r="AN302" s="41"/>
      <c r="AO302" s="40"/>
      <c r="AP302" s="40"/>
      <c r="AQ302" s="40"/>
      <c r="AR302" s="42"/>
      <c r="AS302" s="42"/>
      <c r="AT302" s="42"/>
      <c r="AU302" s="42"/>
      <c r="AV302" s="42"/>
      <c r="AW302" s="42"/>
      <c r="AX302" s="42"/>
      <c r="AY302" s="42"/>
      <c r="AZ302" s="42"/>
      <c r="BA302" s="42"/>
      <c r="BB302" s="42"/>
      <c r="BC302" s="42"/>
      <c r="BD302" s="42"/>
      <c r="BE302" s="42"/>
      <c r="BF302" s="42"/>
      <c r="BG302" s="42"/>
      <c r="BH302" s="42"/>
      <c r="BI302" s="42"/>
      <c r="BJ302" s="42"/>
      <c r="BK302" s="42"/>
      <c r="BL302" s="42"/>
      <c r="BM302" s="42"/>
    </row>
    <row r="303">
      <c r="A303" s="40"/>
      <c r="B303" s="41"/>
      <c r="C303" s="42"/>
      <c r="D303" s="41"/>
      <c r="E303" s="40"/>
      <c r="F303" s="40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0"/>
      <c r="R303" s="40"/>
      <c r="S303" s="40"/>
      <c r="T303" s="40"/>
      <c r="U303" s="40"/>
      <c r="V303" s="40"/>
      <c r="W303" s="40"/>
      <c r="X303" s="41"/>
      <c r="Y303" s="41"/>
      <c r="Z303" s="41"/>
      <c r="AA303" s="41"/>
      <c r="AB303" s="40"/>
      <c r="AC303" s="40"/>
      <c r="AD303" s="40"/>
      <c r="AE303" s="40"/>
      <c r="AF303" s="41"/>
      <c r="AG303" s="41"/>
      <c r="AH303" s="41"/>
      <c r="AI303" s="41"/>
      <c r="AJ303" s="42"/>
      <c r="AK303" s="41"/>
      <c r="AL303" s="40"/>
      <c r="AM303" s="45"/>
      <c r="AN303" s="41"/>
      <c r="AO303" s="40"/>
      <c r="AP303" s="40"/>
      <c r="AQ303" s="40"/>
      <c r="AR303" s="42"/>
      <c r="AS303" s="42"/>
      <c r="AT303" s="42"/>
      <c r="AU303" s="42"/>
      <c r="AV303" s="42"/>
      <c r="AW303" s="42"/>
      <c r="AX303" s="42"/>
      <c r="AY303" s="42"/>
      <c r="AZ303" s="42"/>
      <c r="BA303" s="42"/>
      <c r="BB303" s="42"/>
      <c r="BC303" s="42"/>
      <c r="BD303" s="42"/>
      <c r="BE303" s="42"/>
      <c r="BF303" s="42"/>
      <c r="BG303" s="42"/>
      <c r="BH303" s="42"/>
      <c r="BI303" s="42"/>
      <c r="BJ303" s="42"/>
      <c r="BK303" s="42"/>
      <c r="BL303" s="42"/>
      <c r="BM303" s="42"/>
    </row>
    <row r="304">
      <c r="A304" s="40"/>
      <c r="B304" s="41"/>
      <c r="C304" s="42"/>
      <c r="D304" s="41"/>
      <c r="E304" s="40"/>
      <c r="F304" s="40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0"/>
      <c r="R304" s="40"/>
      <c r="S304" s="40"/>
      <c r="T304" s="40"/>
      <c r="U304" s="40"/>
      <c r="V304" s="40"/>
      <c r="W304" s="40"/>
      <c r="X304" s="41"/>
      <c r="Y304" s="41"/>
      <c r="Z304" s="41"/>
      <c r="AA304" s="41"/>
      <c r="AB304" s="40"/>
      <c r="AC304" s="40"/>
      <c r="AD304" s="40"/>
      <c r="AE304" s="40"/>
      <c r="AF304" s="41"/>
      <c r="AG304" s="41"/>
      <c r="AH304" s="41"/>
      <c r="AI304" s="41"/>
      <c r="AJ304" s="42"/>
      <c r="AK304" s="41"/>
      <c r="AL304" s="40"/>
      <c r="AM304" s="40"/>
      <c r="AN304" s="41"/>
      <c r="AO304" s="40"/>
      <c r="AP304" s="40"/>
      <c r="AQ304" s="40"/>
      <c r="AR304" s="42"/>
      <c r="AS304" s="42"/>
      <c r="AT304" s="42"/>
      <c r="AU304" s="42"/>
      <c r="AV304" s="42"/>
      <c r="AW304" s="42"/>
      <c r="AX304" s="42"/>
      <c r="AY304" s="42"/>
      <c r="AZ304" s="42"/>
      <c r="BA304" s="42"/>
      <c r="BB304" s="42"/>
      <c r="BC304" s="42"/>
      <c r="BD304" s="42"/>
      <c r="BE304" s="42"/>
      <c r="BF304" s="42"/>
      <c r="BG304" s="42"/>
      <c r="BH304" s="42"/>
      <c r="BI304" s="42"/>
      <c r="BJ304" s="42"/>
      <c r="BK304" s="42"/>
      <c r="BL304" s="42"/>
      <c r="BM304" s="42"/>
    </row>
    <row r="305">
      <c r="A305" s="40"/>
      <c r="B305" s="41"/>
      <c r="C305" s="42"/>
      <c r="D305" s="41"/>
      <c r="E305" s="40"/>
      <c r="F305" s="40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0"/>
      <c r="R305" s="40"/>
      <c r="S305" s="40"/>
      <c r="T305" s="40"/>
      <c r="U305" s="40"/>
      <c r="V305" s="40"/>
      <c r="W305" s="40"/>
      <c r="X305" s="41"/>
      <c r="Y305" s="41"/>
      <c r="Z305" s="41"/>
      <c r="AA305" s="41"/>
      <c r="AB305" s="40"/>
      <c r="AC305" s="40"/>
      <c r="AD305" s="40"/>
      <c r="AE305" s="40"/>
      <c r="AF305" s="41"/>
      <c r="AG305" s="41"/>
      <c r="AH305" s="41"/>
      <c r="AI305" s="41"/>
      <c r="AJ305" s="42"/>
      <c r="AK305" s="41"/>
      <c r="AL305" s="40"/>
      <c r="AM305" s="40"/>
      <c r="AN305" s="41"/>
      <c r="AO305" s="40"/>
      <c r="AP305" s="40"/>
      <c r="AQ305" s="40"/>
      <c r="AR305" s="42"/>
      <c r="AS305" s="42"/>
      <c r="AT305" s="42"/>
      <c r="AU305" s="42"/>
      <c r="AV305" s="42"/>
      <c r="AW305" s="42"/>
      <c r="AX305" s="42"/>
      <c r="AY305" s="42"/>
      <c r="AZ305" s="42"/>
      <c r="BA305" s="42"/>
      <c r="BB305" s="42"/>
      <c r="BC305" s="42"/>
      <c r="BD305" s="42"/>
      <c r="BE305" s="42"/>
      <c r="BF305" s="42"/>
      <c r="BG305" s="42"/>
      <c r="BH305" s="42"/>
      <c r="BI305" s="42"/>
      <c r="BJ305" s="42"/>
      <c r="BK305" s="42"/>
      <c r="BL305" s="42"/>
      <c r="BM305" s="42"/>
    </row>
    <row r="306">
      <c r="A306" s="40"/>
      <c r="B306" s="41"/>
      <c r="C306" s="42"/>
      <c r="D306" s="41"/>
      <c r="E306" s="40"/>
      <c r="F306" s="40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0"/>
      <c r="R306" s="40"/>
      <c r="S306" s="40"/>
      <c r="T306" s="40"/>
      <c r="U306" s="40"/>
      <c r="V306" s="40"/>
      <c r="W306" s="40"/>
      <c r="X306" s="41"/>
      <c r="Y306" s="41"/>
      <c r="Z306" s="41"/>
      <c r="AA306" s="41"/>
      <c r="AB306" s="40"/>
      <c r="AC306" s="40"/>
      <c r="AD306" s="40"/>
      <c r="AE306" s="40"/>
      <c r="AF306" s="41"/>
      <c r="AG306" s="41"/>
      <c r="AH306" s="41"/>
      <c r="AI306" s="41"/>
      <c r="AJ306" s="42"/>
      <c r="AK306" s="41"/>
      <c r="AL306" s="40"/>
      <c r="AM306" s="40"/>
      <c r="AN306" s="41"/>
      <c r="AO306" s="40"/>
      <c r="AP306" s="40"/>
      <c r="AQ306" s="40"/>
      <c r="AR306" s="42"/>
      <c r="AS306" s="42"/>
      <c r="AT306" s="42"/>
      <c r="AU306" s="42"/>
      <c r="AV306" s="42"/>
      <c r="AW306" s="42"/>
      <c r="AX306" s="42"/>
      <c r="AY306" s="42"/>
      <c r="AZ306" s="42"/>
      <c r="BA306" s="42"/>
      <c r="BB306" s="42"/>
      <c r="BC306" s="42"/>
      <c r="BD306" s="42"/>
      <c r="BE306" s="42"/>
      <c r="BF306" s="42"/>
      <c r="BG306" s="42"/>
      <c r="BH306" s="42"/>
      <c r="BI306" s="42"/>
      <c r="BJ306" s="42"/>
      <c r="BK306" s="42"/>
      <c r="BL306" s="42"/>
      <c r="BM306" s="42"/>
    </row>
    <row r="307">
      <c r="A307" s="40"/>
      <c r="B307" s="41"/>
      <c r="C307" s="42"/>
      <c r="D307" s="41"/>
      <c r="E307" s="40"/>
      <c r="F307" s="40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0"/>
      <c r="R307" s="40"/>
      <c r="S307" s="40"/>
      <c r="T307" s="40"/>
      <c r="U307" s="40"/>
      <c r="V307" s="40"/>
      <c r="W307" s="40"/>
      <c r="X307" s="41"/>
      <c r="Y307" s="41"/>
      <c r="Z307" s="41"/>
      <c r="AA307" s="41"/>
      <c r="AB307" s="40"/>
      <c r="AC307" s="40"/>
      <c r="AD307" s="40"/>
      <c r="AE307" s="40"/>
      <c r="AF307" s="41"/>
      <c r="AG307" s="41"/>
      <c r="AH307" s="41"/>
      <c r="AI307" s="41"/>
      <c r="AJ307" s="42"/>
      <c r="AK307" s="41"/>
      <c r="AL307" s="40"/>
      <c r="AM307" s="44"/>
      <c r="AN307" s="41"/>
      <c r="AO307" s="40"/>
      <c r="AP307" s="40"/>
      <c r="AQ307" s="40"/>
      <c r="AR307" s="42"/>
      <c r="AS307" s="42"/>
      <c r="AT307" s="42"/>
      <c r="AU307" s="42"/>
      <c r="AV307" s="42"/>
      <c r="AW307" s="42"/>
      <c r="AX307" s="42"/>
      <c r="AY307" s="42"/>
      <c r="AZ307" s="42"/>
      <c r="BA307" s="42"/>
      <c r="BB307" s="42"/>
      <c r="BC307" s="42"/>
      <c r="BD307" s="42"/>
      <c r="BE307" s="42"/>
      <c r="BF307" s="42"/>
      <c r="BG307" s="42"/>
      <c r="BH307" s="42"/>
      <c r="BI307" s="42"/>
      <c r="BJ307" s="42"/>
      <c r="BK307" s="42"/>
      <c r="BL307" s="42"/>
      <c r="BM307" s="42"/>
    </row>
    <row r="308">
      <c r="A308" s="40"/>
      <c r="B308" s="41"/>
      <c r="C308" s="42"/>
      <c r="D308" s="41"/>
      <c r="E308" s="40"/>
      <c r="F308" s="40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0"/>
      <c r="R308" s="40"/>
      <c r="S308" s="40"/>
      <c r="T308" s="40"/>
      <c r="U308" s="40"/>
      <c r="V308" s="40"/>
      <c r="W308" s="40"/>
      <c r="X308" s="41"/>
      <c r="Y308" s="41"/>
      <c r="Z308" s="41"/>
      <c r="AA308" s="41"/>
      <c r="AB308" s="40"/>
      <c r="AC308" s="40"/>
      <c r="AD308" s="40"/>
      <c r="AE308" s="40"/>
      <c r="AF308" s="41"/>
      <c r="AG308" s="41"/>
      <c r="AH308" s="41"/>
      <c r="AI308" s="41"/>
      <c r="AJ308" s="42"/>
      <c r="AK308" s="41"/>
      <c r="AL308" s="40"/>
      <c r="AM308" s="44"/>
      <c r="AN308" s="41"/>
      <c r="AO308" s="40"/>
      <c r="AP308" s="40"/>
      <c r="AQ308" s="40"/>
      <c r="AR308" s="42"/>
      <c r="AS308" s="42"/>
      <c r="AT308" s="42"/>
      <c r="AU308" s="42"/>
      <c r="AV308" s="42"/>
      <c r="AW308" s="42"/>
      <c r="AX308" s="42"/>
      <c r="AY308" s="42"/>
      <c r="AZ308" s="42"/>
      <c r="BA308" s="42"/>
      <c r="BB308" s="42"/>
      <c r="BC308" s="42"/>
      <c r="BD308" s="42"/>
      <c r="BE308" s="42"/>
      <c r="BF308" s="42"/>
      <c r="BG308" s="42"/>
      <c r="BH308" s="42"/>
      <c r="BI308" s="42"/>
      <c r="BJ308" s="42"/>
      <c r="BK308" s="42"/>
      <c r="BL308" s="42"/>
      <c r="BM308" s="42"/>
    </row>
    <row r="309">
      <c r="A309" s="40"/>
      <c r="B309" s="41"/>
      <c r="C309" s="42"/>
      <c r="D309" s="41"/>
      <c r="E309" s="40"/>
      <c r="F309" s="40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0"/>
      <c r="R309" s="40"/>
      <c r="S309" s="40"/>
      <c r="T309" s="40"/>
      <c r="U309" s="40"/>
      <c r="V309" s="40"/>
      <c r="W309" s="40"/>
      <c r="X309" s="41"/>
      <c r="Y309" s="41"/>
      <c r="Z309" s="41"/>
      <c r="AA309" s="41"/>
      <c r="AB309" s="40"/>
      <c r="AC309" s="40"/>
      <c r="AD309" s="40"/>
      <c r="AE309" s="40"/>
      <c r="AF309" s="41"/>
      <c r="AG309" s="41"/>
      <c r="AH309" s="41"/>
      <c r="AI309" s="41"/>
      <c r="AJ309" s="42"/>
      <c r="AK309" s="41"/>
      <c r="AL309" s="40"/>
      <c r="AM309" s="44"/>
      <c r="AN309" s="41"/>
      <c r="AO309" s="40"/>
      <c r="AP309" s="40"/>
      <c r="AQ309" s="40"/>
      <c r="AR309" s="42"/>
      <c r="AS309" s="42"/>
      <c r="AT309" s="42"/>
      <c r="AU309" s="42"/>
      <c r="AV309" s="42"/>
      <c r="AW309" s="42"/>
      <c r="AX309" s="42"/>
      <c r="AY309" s="42"/>
      <c r="AZ309" s="42"/>
      <c r="BA309" s="42"/>
      <c r="BB309" s="42"/>
      <c r="BC309" s="42"/>
      <c r="BD309" s="42"/>
      <c r="BE309" s="42"/>
      <c r="BF309" s="42"/>
      <c r="BG309" s="42"/>
      <c r="BH309" s="42"/>
      <c r="BI309" s="42"/>
      <c r="BJ309" s="42"/>
      <c r="BK309" s="42"/>
      <c r="BL309" s="42"/>
      <c r="BM309" s="42"/>
    </row>
    <row r="310">
      <c r="A310" s="40"/>
      <c r="B310" s="41"/>
      <c r="C310" s="42"/>
      <c r="D310" s="41"/>
      <c r="E310" s="40"/>
      <c r="F310" s="40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0"/>
      <c r="R310" s="40"/>
      <c r="S310" s="40"/>
      <c r="T310" s="40"/>
      <c r="U310" s="40"/>
      <c r="V310" s="40"/>
      <c r="W310" s="40"/>
      <c r="X310" s="41"/>
      <c r="Y310" s="41"/>
      <c r="Z310" s="41"/>
      <c r="AA310" s="41"/>
      <c r="AB310" s="40"/>
      <c r="AC310" s="40"/>
      <c r="AD310" s="40"/>
      <c r="AE310" s="40"/>
      <c r="AF310" s="41"/>
      <c r="AG310" s="41"/>
      <c r="AH310" s="41"/>
      <c r="AI310" s="41"/>
      <c r="AJ310" s="42"/>
      <c r="AK310" s="41"/>
      <c r="AL310" s="40"/>
      <c r="AM310" s="45"/>
      <c r="AN310" s="41"/>
      <c r="AO310" s="40"/>
      <c r="AP310" s="40"/>
      <c r="AQ310" s="40"/>
      <c r="AR310" s="42"/>
      <c r="AS310" s="42"/>
      <c r="AT310" s="42"/>
      <c r="AU310" s="42"/>
      <c r="AV310" s="42"/>
      <c r="AW310" s="42"/>
      <c r="AX310" s="42"/>
      <c r="AY310" s="42"/>
      <c r="AZ310" s="42"/>
      <c r="BA310" s="42"/>
      <c r="BB310" s="42"/>
      <c r="BC310" s="42"/>
      <c r="BD310" s="42"/>
      <c r="BE310" s="42"/>
      <c r="BF310" s="42"/>
      <c r="BG310" s="42"/>
      <c r="BH310" s="42"/>
      <c r="BI310" s="42"/>
      <c r="BJ310" s="42"/>
      <c r="BK310" s="42"/>
      <c r="BL310" s="42"/>
      <c r="BM310" s="42"/>
    </row>
    <row r="311">
      <c r="A311" s="40"/>
      <c r="B311" s="41"/>
      <c r="C311" s="42"/>
      <c r="D311" s="41"/>
      <c r="E311" s="40"/>
      <c r="F311" s="40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0"/>
      <c r="R311" s="40"/>
      <c r="S311" s="40"/>
      <c r="T311" s="40"/>
      <c r="U311" s="40"/>
      <c r="V311" s="40"/>
      <c r="W311" s="40"/>
      <c r="X311" s="41"/>
      <c r="Y311" s="41"/>
      <c r="Z311" s="41"/>
      <c r="AA311" s="41"/>
      <c r="AB311" s="40"/>
      <c r="AC311" s="40"/>
      <c r="AD311" s="40"/>
      <c r="AE311" s="40"/>
      <c r="AF311" s="41"/>
      <c r="AG311" s="41"/>
      <c r="AH311" s="41"/>
      <c r="AI311" s="41"/>
      <c r="AJ311" s="42"/>
      <c r="AK311" s="41"/>
      <c r="AL311" s="40"/>
      <c r="AM311" s="45"/>
      <c r="AN311" s="41"/>
      <c r="AO311" s="40"/>
      <c r="AP311" s="40"/>
      <c r="AQ311" s="40"/>
      <c r="AR311" s="42"/>
      <c r="AS311" s="42"/>
      <c r="AT311" s="42"/>
      <c r="AU311" s="42"/>
      <c r="AV311" s="42"/>
      <c r="AW311" s="42"/>
      <c r="AX311" s="42"/>
      <c r="AY311" s="42"/>
      <c r="AZ311" s="42"/>
      <c r="BA311" s="42"/>
      <c r="BB311" s="42"/>
      <c r="BC311" s="42"/>
      <c r="BD311" s="42"/>
      <c r="BE311" s="42"/>
      <c r="BF311" s="42"/>
      <c r="BG311" s="42"/>
      <c r="BH311" s="42"/>
      <c r="BI311" s="42"/>
      <c r="BJ311" s="42"/>
      <c r="BK311" s="42"/>
      <c r="BL311" s="42"/>
      <c r="BM311" s="42"/>
    </row>
    <row r="312">
      <c r="A312" s="40"/>
      <c r="B312" s="41"/>
      <c r="C312" s="42"/>
      <c r="D312" s="41"/>
      <c r="E312" s="40"/>
      <c r="F312" s="40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0"/>
      <c r="R312" s="40"/>
      <c r="S312" s="40"/>
      <c r="T312" s="40"/>
      <c r="U312" s="40"/>
      <c r="V312" s="40"/>
      <c r="W312" s="40"/>
      <c r="X312" s="41"/>
      <c r="Y312" s="41"/>
      <c r="Z312" s="41"/>
      <c r="AA312" s="41"/>
      <c r="AB312" s="40"/>
      <c r="AC312" s="40"/>
      <c r="AD312" s="40"/>
      <c r="AE312" s="40"/>
      <c r="AF312" s="41"/>
      <c r="AG312" s="41"/>
      <c r="AH312" s="41"/>
      <c r="AI312" s="41"/>
      <c r="AJ312" s="42"/>
      <c r="AK312" s="41"/>
      <c r="AL312" s="40"/>
      <c r="AM312" s="45"/>
      <c r="AN312" s="41"/>
      <c r="AO312" s="40"/>
      <c r="AP312" s="40"/>
      <c r="AQ312" s="40"/>
      <c r="AR312" s="42"/>
      <c r="AS312" s="42"/>
      <c r="AT312" s="42"/>
      <c r="AU312" s="42"/>
      <c r="AV312" s="42"/>
      <c r="AW312" s="42"/>
      <c r="AX312" s="42"/>
      <c r="AY312" s="42"/>
      <c r="AZ312" s="42"/>
      <c r="BA312" s="42"/>
      <c r="BB312" s="42"/>
      <c r="BC312" s="42"/>
      <c r="BD312" s="42"/>
      <c r="BE312" s="42"/>
      <c r="BF312" s="42"/>
      <c r="BG312" s="42"/>
      <c r="BH312" s="42"/>
      <c r="BI312" s="42"/>
      <c r="BJ312" s="42"/>
      <c r="BK312" s="42"/>
      <c r="BL312" s="42"/>
      <c r="BM312" s="42"/>
    </row>
    <row r="313">
      <c r="A313" s="40"/>
      <c r="B313" s="41"/>
      <c r="C313" s="42"/>
      <c r="D313" s="41"/>
      <c r="E313" s="40"/>
      <c r="F313" s="40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0"/>
      <c r="R313" s="40"/>
      <c r="S313" s="40"/>
      <c r="T313" s="40"/>
      <c r="U313" s="40"/>
      <c r="V313" s="40"/>
      <c r="W313" s="40"/>
      <c r="X313" s="41"/>
      <c r="Y313" s="41"/>
      <c r="Z313" s="41"/>
      <c r="AA313" s="41"/>
      <c r="AB313" s="40"/>
      <c r="AC313" s="40"/>
      <c r="AD313" s="40"/>
      <c r="AE313" s="40"/>
      <c r="AF313" s="41"/>
      <c r="AG313" s="41"/>
      <c r="AH313" s="41"/>
      <c r="AI313" s="41"/>
      <c r="AJ313" s="42"/>
      <c r="AK313" s="41"/>
      <c r="AL313" s="40"/>
      <c r="AM313" s="40"/>
      <c r="AN313" s="41"/>
      <c r="AO313" s="40"/>
      <c r="AP313" s="40"/>
      <c r="AQ313" s="40"/>
      <c r="AR313" s="42"/>
      <c r="AS313" s="42"/>
      <c r="AT313" s="42"/>
      <c r="AU313" s="42"/>
      <c r="AV313" s="42"/>
      <c r="AW313" s="42"/>
      <c r="AX313" s="42"/>
      <c r="AY313" s="42"/>
      <c r="AZ313" s="42"/>
      <c r="BA313" s="42"/>
      <c r="BB313" s="42"/>
      <c r="BC313" s="42"/>
      <c r="BD313" s="42"/>
      <c r="BE313" s="42"/>
      <c r="BF313" s="42"/>
      <c r="BG313" s="42"/>
      <c r="BH313" s="42"/>
      <c r="BI313" s="42"/>
      <c r="BJ313" s="42"/>
      <c r="BK313" s="42"/>
      <c r="BL313" s="42"/>
      <c r="BM313" s="42"/>
    </row>
    <row r="314">
      <c r="A314" s="40"/>
      <c r="B314" s="41"/>
      <c r="C314" s="42"/>
      <c r="D314" s="41"/>
      <c r="E314" s="40"/>
      <c r="F314" s="40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0"/>
      <c r="R314" s="40"/>
      <c r="S314" s="40"/>
      <c r="T314" s="40"/>
      <c r="U314" s="40"/>
      <c r="V314" s="40"/>
      <c r="W314" s="40"/>
      <c r="X314" s="41"/>
      <c r="Y314" s="41"/>
      <c r="Z314" s="41"/>
      <c r="AA314" s="41"/>
      <c r="AB314" s="40"/>
      <c r="AC314" s="40"/>
      <c r="AD314" s="40"/>
      <c r="AE314" s="40"/>
      <c r="AF314" s="41"/>
      <c r="AG314" s="41"/>
      <c r="AH314" s="41"/>
      <c r="AI314" s="41"/>
      <c r="AJ314" s="42"/>
      <c r="AK314" s="41"/>
      <c r="AL314" s="40"/>
      <c r="AM314" s="40"/>
      <c r="AN314" s="41"/>
      <c r="AO314" s="40"/>
      <c r="AP314" s="40"/>
      <c r="AQ314" s="40"/>
      <c r="AR314" s="42"/>
      <c r="AS314" s="42"/>
      <c r="AT314" s="42"/>
      <c r="AU314" s="42"/>
      <c r="AV314" s="42"/>
      <c r="AW314" s="42"/>
      <c r="AX314" s="42"/>
      <c r="AY314" s="42"/>
      <c r="AZ314" s="42"/>
      <c r="BA314" s="42"/>
      <c r="BB314" s="42"/>
      <c r="BC314" s="42"/>
      <c r="BD314" s="42"/>
      <c r="BE314" s="42"/>
      <c r="BF314" s="42"/>
      <c r="BG314" s="42"/>
      <c r="BH314" s="42"/>
      <c r="BI314" s="42"/>
      <c r="BJ314" s="42"/>
      <c r="BK314" s="42"/>
      <c r="BL314" s="42"/>
      <c r="BM314" s="42"/>
    </row>
    <row r="315">
      <c r="A315" s="40"/>
      <c r="B315" s="41"/>
      <c r="C315" s="42"/>
      <c r="D315" s="41"/>
      <c r="E315" s="40"/>
      <c r="F315" s="40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0"/>
      <c r="R315" s="40"/>
      <c r="S315" s="40"/>
      <c r="T315" s="40"/>
      <c r="U315" s="40"/>
      <c r="V315" s="40"/>
      <c r="W315" s="40"/>
      <c r="X315" s="41"/>
      <c r="Y315" s="41"/>
      <c r="Z315" s="41"/>
      <c r="AA315" s="41"/>
      <c r="AB315" s="40"/>
      <c r="AC315" s="40"/>
      <c r="AD315" s="40"/>
      <c r="AE315" s="40"/>
      <c r="AF315" s="41"/>
      <c r="AG315" s="41"/>
      <c r="AH315" s="41"/>
      <c r="AI315" s="41"/>
      <c r="AJ315" s="42"/>
      <c r="AK315" s="41"/>
      <c r="AL315" s="40"/>
      <c r="AM315" s="40"/>
      <c r="AN315" s="41"/>
      <c r="AO315" s="40"/>
      <c r="AP315" s="40"/>
      <c r="AQ315" s="40"/>
      <c r="AR315" s="42"/>
      <c r="AS315" s="42"/>
      <c r="AT315" s="42"/>
      <c r="AU315" s="42"/>
      <c r="AV315" s="42"/>
      <c r="AW315" s="42"/>
      <c r="AX315" s="42"/>
      <c r="AY315" s="42"/>
      <c r="AZ315" s="42"/>
      <c r="BA315" s="42"/>
      <c r="BB315" s="42"/>
      <c r="BC315" s="42"/>
      <c r="BD315" s="42"/>
      <c r="BE315" s="42"/>
      <c r="BF315" s="42"/>
      <c r="BG315" s="42"/>
      <c r="BH315" s="42"/>
      <c r="BI315" s="42"/>
      <c r="BJ315" s="42"/>
      <c r="BK315" s="42"/>
      <c r="BL315" s="42"/>
      <c r="BM315" s="42"/>
    </row>
    <row r="316">
      <c r="A316" s="40"/>
      <c r="B316" s="41"/>
      <c r="C316" s="42"/>
      <c r="D316" s="41"/>
      <c r="E316" s="40"/>
      <c r="F316" s="40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0"/>
      <c r="R316" s="40"/>
      <c r="S316" s="40"/>
      <c r="T316" s="40"/>
      <c r="U316" s="40"/>
      <c r="V316" s="40"/>
      <c r="W316" s="40"/>
      <c r="X316" s="41"/>
      <c r="Y316" s="41"/>
      <c r="Z316" s="41"/>
      <c r="AA316" s="41"/>
      <c r="AB316" s="40"/>
      <c r="AC316" s="40"/>
      <c r="AD316" s="40"/>
      <c r="AE316" s="40"/>
      <c r="AF316" s="41"/>
      <c r="AG316" s="41"/>
      <c r="AH316" s="41"/>
      <c r="AI316" s="41"/>
      <c r="AJ316" s="42"/>
      <c r="AK316" s="41"/>
      <c r="AL316" s="40"/>
      <c r="AM316" s="44"/>
      <c r="AN316" s="41"/>
      <c r="AO316" s="40"/>
      <c r="AP316" s="40"/>
      <c r="AQ316" s="40"/>
      <c r="AR316" s="42"/>
      <c r="AS316" s="42"/>
      <c r="AT316" s="42"/>
      <c r="AU316" s="42"/>
      <c r="AV316" s="42"/>
      <c r="AW316" s="42"/>
      <c r="AX316" s="42"/>
      <c r="AY316" s="42"/>
      <c r="AZ316" s="42"/>
      <c r="BA316" s="42"/>
      <c r="BB316" s="42"/>
      <c r="BC316" s="42"/>
      <c r="BD316" s="42"/>
      <c r="BE316" s="42"/>
      <c r="BF316" s="42"/>
      <c r="BG316" s="42"/>
      <c r="BH316" s="42"/>
      <c r="BI316" s="42"/>
      <c r="BJ316" s="42"/>
      <c r="BK316" s="42"/>
      <c r="BL316" s="42"/>
      <c r="BM316" s="42"/>
    </row>
    <row r="317">
      <c r="A317" s="40"/>
      <c r="B317" s="41"/>
      <c r="C317" s="42"/>
      <c r="D317" s="41"/>
      <c r="E317" s="40"/>
      <c r="F317" s="40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0"/>
      <c r="R317" s="40"/>
      <c r="S317" s="40"/>
      <c r="T317" s="40"/>
      <c r="U317" s="40"/>
      <c r="V317" s="40"/>
      <c r="W317" s="40"/>
      <c r="X317" s="41"/>
      <c r="Y317" s="41"/>
      <c r="Z317" s="41"/>
      <c r="AA317" s="41"/>
      <c r="AB317" s="40"/>
      <c r="AC317" s="40"/>
      <c r="AD317" s="40"/>
      <c r="AE317" s="40"/>
      <c r="AF317" s="41"/>
      <c r="AG317" s="41"/>
      <c r="AH317" s="41"/>
      <c r="AI317" s="41"/>
      <c r="AJ317" s="42"/>
      <c r="AK317" s="41"/>
      <c r="AL317" s="40"/>
      <c r="AM317" s="44"/>
      <c r="AN317" s="41"/>
      <c r="AO317" s="40"/>
      <c r="AP317" s="40"/>
      <c r="AQ317" s="40"/>
      <c r="AR317" s="42"/>
      <c r="AS317" s="42"/>
      <c r="AT317" s="42"/>
      <c r="AU317" s="42"/>
      <c r="AV317" s="42"/>
      <c r="AW317" s="42"/>
      <c r="AX317" s="42"/>
      <c r="AY317" s="42"/>
      <c r="AZ317" s="42"/>
      <c r="BA317" s="42"/>
      <c r="BB317" s="42"/>
      <c r="BC317" s="42"/>
      <c r="BD317" s="42"/>
      <c r="BE317" s="42"/>
      <c r="BF317" s="42"/>
      <c r="BG317" s="42"/>
      <c r="BH317" s="42"/>
      <c r="BI317" s="42"/>
      <c r="BJ317" s="42"/>
      <c r="BK317" s="42"/>
      <c r="BL317" s="42"/>
      <c r="BM317" s="42"/>
    </row>
    <row r="318">
      <c r="A318" s="40"/>
      <c r="B318" s="41"/>
      <c r="C318" s="42"/>
      <c r="D318" s="41"/>
      <c r="E318" s="40"/>
      <c r="F318" s="40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0"/>
      <c r="R318" s="40"/>
      <c r="S318" s="40"/>
      <c r="T318" s="40"/>
      <c r="U318" s="40"/>
      <c r="V318" s="40"/>
      <c r="W318" s="40"/>
      <c r="X318" s="41"/>
      <c r="Y318" s="41"/>
      <c r="Z318" s="41"/>
      <c r="AA318" s="41"/>
      <c r="AB318" s="40"/>
      <c r="AC318" s="40"/>
      <c r="AD318" s="40"/>
      <c r="AE318" s="40"/>
      <c r="AF318" s="41"/>
      <c r="AG318" s="41"/>
      <c r="AH318" s="41"/>
      <c r="AI318" s="41"/>
      <c r="AJ318" s="42"/>
      <c r="AK318" s="41"/>
      <c r="AL318" s="40"/>
      <c r="AM318" s="44"/>
      <c r="AN318" s="41"/>
      <c r="AO318" s="40"/>
      <c r="AP318" s="40"/>
      <c r="AQ318" s="40"/>
      <c r="AR318" s="42"/>
      <c r="AS318" s="42"/>
      <c r="AT318" s="42"/>
      <c r="AU318" s="42"/>
      <c r="AV318" s="42"/>
      <c r="AW318" s="42"/>
      <c r="AX318" s="42"/>
      <c r="AY318" s="42"/>
      <c r="AZ318" s="42"/>
      <c r="BA318" s="42"/>
      <c r="BB318" s="42"/>
      <c r="BC318" s="42"/>
      <c r="BD318" s="42"/>
      <c r="BE318" s="42"/>
      <c r="BF318" s="42"/>
      <c r="BG318" s="42"/>
      <c r="BH318" s="42"/>
      <c r="BI318" s="42"/>
      <c r="BJ318" s="42"/>
      <c r="BK318" s="42"/>
      <c r="BL318" s="42"/>
      <c r="BM318" s="42"/>
    </row>
    <row r="319">
      <c r="A319" s="40"/>
      <c r="B319" s="41"/>
      <c r="C319" s="42"/>
      <c r="D319" s="41"/>
      <c r="E319" s="40"/>
      <c r="F319" s="40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0"/>
      <c r="R319" s="40"/>
      <c r="S319" s="40"/>
      <c r="T319" s="40"/>
      <c r="U319" s="40"/>
      <c r="V319" s="40"/>
      <c r="W319" s="40"/>
      <c r="X319" s="41"/>
      <c r="Y319" s="41"/>
      <c r="Z319" s="41"/>
      <c r="AA319" s="41"/>
      <c r="AB319" s="40"/>
      <c r="AC319" s="40"/>
      <c r="AD319" s="40"/>
      <c r="AE319" s="40"/>
      <c r="AF319" s="41"/>
      <c r="AG319" s="41"/>
      <c r="AH319" s="41"/>
      <c r="AI319" s="41"/>
      <c r="AJ319" s="42"/>
      <c r="AK319" s="41"/>
      <c r="AL319" s="40"/>
      <c r="AM319" s="45"/>
      <c r="AN319" s="41"/>
      <c r="AO319" s="40"/>
      <c r="AP319" s="40"/>
      <c r="AQ319" s="40"/>
      <c r="AR319" s="42"/>
      <c r="AS319" s="42"/>
      <c r="AT319" s="42"/>
      <c r="AU319" s="42"/>
      <c r="AV319" s="42"/>
      <c r="AW319" s="42"/>
      <c r="AX319" s="42"/>
      <c r="AY319" s="42"/>
      <c r="AZ319" s="42"/>
      <c r="BA319" s="42"/>
      <c r="BB319" s="42"/>
      <c r="BC319" s="42"/>
      <c r="BD319" s="42"/>
      <c r="BE319" s="42"/>
      <c r="BF319" s="42"/>
      <c r="BG319" s="42"/>
      <c r="BH319" s="42"/>
      <c r="BI319" s="42"/>
      <c r="BJ319" s="42"/>
      <c r="BK319" s="42"/>
      <c r="BL319" s="42"/>
      <c r="BM319" s="42"/>
    </row>
    <row r="320">
      <c r="A320" s="40"/>
      <c r="B320" s="41"/>
      <c r="C320" s="42"/>
      <c r="D320" s="41"/>
      <c r="E320" s="40"/>
      <c r="F320" s="40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0"/>
      <c r="R320" s="40"/>
      <c r="S320" s="40"/>
      <c r="T320" s="40"/>
      <c r="U320" s="40"/>
      <c r="V320" s="40"/>
      <c r="W320" s="40"/>
      <c r="X320" s="41"/>
      <c r="Y320" s="41"/>
      <c r="Z320" s="41"/>
      <c r="AA320" s="41"/>
      <c r="AB320" s="40"/>
      <c r="AC320" s="40"/>
      <c r="AD320" s="40"/>
      <c r="AE320" s="40"/>
      <c r="AF320" s="41"/>
      <c r="AG320" s="41"/>
      <c r="AH320" s="41"/>
      <c r="AI320" s="41"/>
      <c r="AJ320" s="42"/>
      <c r="AK320" s="41"/>
      <c r="AL320" s="40"/>
      <c r="AM320" s="45"/>
      <c r="AN320" s="41"/>
      <c r="AO320" s="40"/>
      <c r="AP320" s="40"/>
      <c r="AQ320" s="40"/>
      <c r="AR320" s="42"/>
      <c r="AS320" s="42"/>
      <c r="AT320" s="42"/>
      <c r="AU320" s="42"/>
      <c r="AV320" s="42"/>
      <c r="AW320" s="42"/>
      <c r="AX320" s="42"/>
      <c r="AY320" s="42"/>
      <c r="AZ320" s="42"/>
      <c r="BA320" s="42"/>
      <c r="BB320" s="42"/>
      <c r="BC320" s="42"/>
      <c r="BD320" s="42"/>
      <c r="BE320" s="42"/>
      <c r="BF320" s="42"/>
      <c r="BG320" s="42"/>
      <c r="BH320" s="42"/>
      <c r="BI320" s="42"/>
      <c r="BJ320" s="42"/>
      <c r="BK320" s="42"/>
      <c r="BL320" s="42"/>
      <c r="BM320" s="42"/>
    </row>
    <row r="321">
      <c r="A321" s="40"/>
      <c r="B321" s="41"/>
      <c r="C321" s="42"/>
      <c r="D321" s="41"/>
      <c r="E321" s="40"/>
      <c r="F321" s="40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0"/>
      <c r="R321" s="40"/>
      <c r="S321" s="40"/>
      <c r="T321" s="40"/>
      <c r="U321" s="40"/>
      <c r="V321" s="40"/>
      <c r="W321" s="40"/>
      <c r="X321" s="41"/>
      <c r="Y321" s="41"/>
      <c r="Z321" s="41"/>
      <c r="AA321" s="41"/>
      <c r="AB321" s="40"/>
      <c r="AC321" s="40"/>
      <c r="AD321" s="40"/>
      <c r="AE321" s="40"/>
      <c r="AF321" s="41"/>
      <c r="AG321" s="41"/>
      <c r="AH321" s="41"/>
      <c r="AI321" s="41"/>
      <c r="AJ321" s="42"/>
      <c r="AK321" s="41"/>
      <c r="AL321" s="40"/>
      <c r="AM321" s="45"/>
      <c r="AN321" s="41"/>
      <c r="AO321" s="40"/>
      <c r="AP321" s="40"/>
      <c r="AQ321" s="40"/>
      <c r="AR321" s="42"/>
      <c r="AS321" s="42"/>
      <c r="AT321" s="42"/>
      <c r="AU321" s="42"/>
      <c r="AV321" s="42"/>
      <c r="AW321" s="42"/>
      <c r="AX321" s="42"/>
      <c r="AY321" s="42"/>
      <c r="AZ321" s="42"/>
      <c r="BA321" s="42"/>
      <c r="BB321" s="42"/>
      <c r="BC321" s="42"/>
      <c r="BD321" s="42"/>
      <c r="BE321" s="42"/>
      <c r="BF321" s="42"/>
      <c r="BG321" s="42"/>
      <c r="BH321" s="42"/>
      <c r="BI321" s="42"/>
      <c r="BJ321" s="42"/>
      <c r="BK321" s="42"/>
      <c r="BL321" s="42"/>
      <c r="BM321" s="42"/>
    </row>
    <row r="322">
      <c r="A322" s="40"/>
      <c r="B322" s="41"/>
      <c r="C322" s="42"/>
      <c r="D322" s="41"/>
      <c r="E322" s="40"/>
      <c r="F322" s="40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0"/>
      <c r="R322" s="40"/>
      <c r="S322" s="40"/>
      <c r="T322" s="40"/>
      <c r="U322" s="40"/>
      <c r="V322" s="40"/>
      <c r="W322" s="40"/>
      <c r="X322" s="41"/>
      <c r="Y322" s="41"/>
      <c r="Z322" s="41"/>
      <c r="AA322" s="41"/>
      <c r="AB322" s="40"/>
      <c r="AC322" s="40"/>
      <c r="AD322" s="40"/>
      <c r="AE322" s="40"/>
      <c r="AF322" s="41"/>
      <c r="AG322" s="41"/>
      <c r="AH322" s="41"/>
      <c r="AI322" s="41"/>
      <c r="AJ322" s="42"/>
      <c r="AK322" s="41"/>
      <c r="AL322" s="40"/>
      <c r="AM322" s="40"/>
      <c r="AN322" s="41"/>
      <c r="AO322" s="40"/>
      <c r="AP322" s="40"/>
      <c r="AQ322" s="40"/>
      <c r="AR322" s="42"/>
      <c r="AS322" s="42"/>
      <c r="AT322" s="42"/>
      <c r="AU322" s="42"/>
      <c r="AV322" s="42"/>
      <c r="AW322" s="42"/>
      <c r="AX322" s="42"/>
      <c r="AY322" s="42"/>
      <c r="AZ322" s="42"/>
      <c r="BA322" s="42"/>
      <c r="BB322" s="42"/>
      <c r="BC322" s="42"/>
      <c r="BD322" s="42"/>
      <c r="BE322" s="42"/>
      <c r="BF322" s="42"/>
      <c r="BG322" s="42"/>
      <c r="BH322" s="42"/>
      <c r="BI322" s="42"/>
      <c r="BJ322" s="42"/>
      <c r="BK322" s="42"/>
      <c r="BL322" s="42"/>
      <c r="BM322" s="42"/>
    </row>
    <row r="323">
      <c r="A323" s="40"/>
      <c r="B323" s="41"/>
      <c r="C323" s="42"/>
      <c r="D323" s="41"/>
      <c r="E323" s="40"/>
      <c r="F323" s="40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0"/>
      <c r="R323" s="40"/>
      <c r="S323" s="40"/>
      <c r="T323" s="40"/>
      <c r="U323" s="40"/>
      <c r="V323" s="40"/>
      <c r="W323" s="40"/>
      <c r="X323" s="41"/>
      <c r="Y323" s="41"/>
      <c r="Z323" s="41"/>
      <c r="AA323" s="41"/>
      <c r="AB323" s="40"/>
      <c r="AC323" s="40"/>
      <c r="AD323" s="40"/>
      <c r="AE323" s="40"/>
      <c r="AF323" s="41"/>
      <c r="AG323" s="41"/>
      <c r="AH323" s="41"/>
      <c r="AI323" s="41"/>
      <c r="AJ323" s="42"/>
      <c r="AK323" s="41"/>
      <c r="AL323" s="40"/>
      <c r="AM323" s="40"/>
      <c r="AN323" s="41"/>
      <c r="AO323" s="40"/>
      <c r="AP323" s="40"/>
      <c r="AQ323" s="40"/>
      <c r="AR323" s="42"/>
      <c r="AS323" s="42"/>
      <c r="AT323" s="42"/>
      <c r="AU323" s="42"/>
      <c r="AV323" s="42"/>
      <c r="AW323" s="42"/>
      <c r="AX323" s="42"/>
      <c r="AY323" s="42"/>
      <c r="AZ323" s="42"/>
      <c r="BA323" s="42"/>
      <c r="BB323" s="42"/>
      <c r="BC323" s="42"/>
      <c r="BD323" s="42"/>
      <c r="BE323" s="42"/>
      <c r="BF323" s="42"/>
      <c r="BG323" s="42"/>
      <c r="BH323" s="42"/>
      <c r="BI323" s="42"/>
      <c r="BJ323" s="42"/>
      <c r="BK323" s="42"/>
      <c r="BL323" s="42"/>
      <c r="BM323" s="42"/>
    </row>
    <row r="324">
      <c r="A324" s="40"/>
      <c r="B324" s="41"/>
      <c r="C324" s="42"/>
      <c r="D324" s="41"/>
      <c r="E324" s="40"/>
      <c r="F324" s="40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0"/>
      <c r="R324" s="40"/>
      <c r="S324" s="40"/>
      <c r="T324" s="40"/>
      <c r="U324" s="40"/>
      <c r="V324" s="40"/>
      <c r="W324" s="40"/>
      <c r="X324" s="41"/>
      <c r="Y324" s="41"/>
      <c r="Z324" s="41"/>
      <c r="AA324" s="41"/>
      <c r="AB324" s="40"/>
      <c r="AC324" s="40"/>
      <c r="AD324" s="40"/>
      <c r="AE324" s="40"/>
      <c r="AF324" s="41"/>
      <c r="AG324" s="41"/>
      <c r="AH324" s="41"/>
      <c r="AI324" s="41"/>
      <c r="AJ324" s="42"/>
      <c r="AK324" s="41"/>
      <c r="AL324" s="40"/>
      <c r="AM324" s="40"/>
      <c r="AN324" s="41"/>
      <c r="AO324" s="40"/>
      <c r="AP324" s="40"/>
      <c r="AQ324" s="40"/>
      <c r="AR324" s="42"/>
      <c r="AS324" s="42"/>
      <c r="AT324" s="42"/>
      <c r="AU324" s="42"/>
      <c r="AV324" s="42"/>
      <c r="AW324" s="42"/>
      <c r="AX324" s="42"/>
      <c r="AY324" s="42"/>
      <c r="AZ324" s="42"/>
      <c r="BA324" s="42"/>
      <c r="BB324" s="42"/>
      <c r="BC324" s="42"/>
      <c r="BD324" s="42"/>
      <c r="BE324" s="42"/>
      <c r="BF324" s="42"/>
      <c r="BG324" s="42"/>
      <c r="BH324" s="42"/>
      <c r="BI324" s="42"/>
      <c r="BJ324" s="42"/>
      <c r="BK324" s="42"/>
      <c r="BL324" s="42"/>
      <c r="BM324" s="42"/>
    </row>
    <row r="325">
      <c r="A325" s="40"/>
      <c r="B325" s="41"/>
      <c r="C325" s="42"/>
      <c r="D325" s="41"/>
      <c r="E325" s="40"/>
      <c r="F325" s="40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0"/>
      <c r="R325" s="40"/>
      <c r="S325" s="40"/>
      <c r="T325" s="40"/>
      <c r="U325" s="40"/>
      <c r="V325" s="40"/>
      <c r="W325" s="40"/>
      <c r="X325" s="41"/>
      <c r="Y325" s="41"/>
      <c r="Z325" s="41"/>
      <c r="AA325" s="41"/>
      <c r="AB325" s="40"/>
      <c r="AC325" s="40"/>
      <c r="AD325" s="40"/>
      <c r="AE325" s="40"/>
      <c r="AF325" s="41"/>
      <c r="AG325" s="41"/>
      <c r="AH325" s="41"/>
      <c r="AI325" s="41"/>
      <c r="AJ325" s="42"/>
      <c r="AK325" s="41"/>
      <c r="AL325" s="40"/>
      <c r="AM325" s="44"/>
      <c r="AN325" s="41"/>
      <c r="AO325" s="40"/>
      <c r="AP325" s="40"/>
      <c r="AQ325" s="40"/>
      <c r="AR325" s="42"/>
      <c r="AS325" s="42"/>
      <c r="AT325" s="42"/>
      <c r="AU325" s="42"/>
      <c r="AV325" s="42"/>
      <c r="AW325" s="42"/>
      <c r="AX325" s="42"/>
      <c r="AY325" s="42"/>
      <c r="AZ325" s="42"/>
      <c r="BA325" s="42"/>
      <c r="BB325" s="42"/>
      <c r="BC325" s="42"/>
      <c r="BD325" s="42"/>
      <c r="BE325" s="42"/>
      <c r="BF325" s="42"/>
      <c r="BG325" s="42"/>
      <c r="BH325" s="42"/>
      <c r="BI325" s="42"/>
      <c r="BJ325" s="42"/>
      <c r="BK325" s="42"/>
      <c r="BL325" s="42"/>
      <c r="BM325" s="42"/>
    </row>
    <row r="326">
      <c r="A326" s="40"/>
      <c r="B326" s="41"/>
      <c r="C326" s="42"/>
      <c r="D326" s="41"/>
      <c r="E326" s="40"/>
      <c r="F326" s="40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0"/>
      <c r="R326" s="40"/>
      <c r="S326" s="40"/>
      <c r="T326" s="40"/>
      <c r="U326" s="40"/>
      <c r="V326" s="40"/>
      <c r="W326" s="40"/>
      <c r="X326" s="41"/>
      <c r="Y326" s="41"/>
      <c r="Z326" s="41"/>
      <c r="AA326" s="41"/>
      <c r="AB326" s="40"/>
      <c r="AC326" s="40"/>
      <c r="AD326" s="40"/>
      <c r="AE326" s="40"/>
      <c r="AF326" s="41"/>
      <c r="AG326" s="41"/>
      <c r="AH326" s="41"/>
      <c r="AI326" s="41"/>
      <c r="AJ326" s="42"/>
      <c r="AK326" s="41"/>
      <c r="AL326" s="40"/>
      <c r="AM326" s="44"/>
      <c r="AN326" s="41"/>
      <c r="AO326" s="40"/>
      <c r="AP326" s="40"/>
      <c r="AQ326" s="40"/>
      <c r="AR326" s="42"/>
      <c r="AS326" s="42"/>
      <c r="AT326" s="42"/>
      <c r="AU326" s="42"/>
      <c r="AV326" s="42"/>
      <c r="AW326" s="42"/>
      <c r="AX326" s="42"/>
      <c r="AY326" s="42"/>
      <c r="AZ326" s="42"/>
      <c r="BA326" s="42"/>
      <c r="BB326" s="42"/>
      <c r="BC326" s="42"/>
      <c r="BD326" s="42"/>
      <c r="BE326" s="42"/>
      <c r="BF326" s="42"/>
      <c r="BG326" s="42"/>
      <c r="BH326" s="42"/>
      <c r="BI326" s="42"/>
      <c r="BJ326" s="42"/>
      <c r="BK326" s="42"/>
      <c r="BL326" s="42"/>
      <c r="BM326" s="42"/>
    </row>
    <row r="327">
      <c r="A327" s="40"/>
      <c r="B327" s="41"/>
      <c r="C327" s="42"/>
      <c r="D327" s="41"/>
      <c r="E327" s="40"/>
      <c r="F327" s="40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0"/>
      <c r="R327" s="40"/>
      <c r="S327" s="40"/>
      <c r="T327" s="40"/>
      <c r="U327" s="40"/>
      <c r="V327" s="40"/>
      <c r="W327" s="40"/>
      <c r="X327" s="41"/>
      <c r="Y327" s="41"/>
      <c r="Z327" s="41"/>
      <c r="AA327" s="41"/>
      <c r="AB327" s="40"/>
      <c r="AC327" s="40"/>
      <c r="AD327" s="40"/>
      <c r="AE327" s="40"/>
      <c r="AF327" s="41"/>
      <c r="AG327" s="41"/>
      <c r="AH327" s="41"/>
      <c r="AI327" s="41"/>
      <c r="AJ327" s="42"/>
      <c r="AK327" s="41"/>
      <c r="AL327" s="40"/>
      <c r="AM327" s="44"/>
      <c r="AN327" s="41"/>
      <c r="AO327" s="40"/>
      <c r="AP327" s="40"/>
      <c r="AQ327" s="40"/>
      <c r="AR327" s="42"/>
      <c r="AS327" s="42"/>
      <c r="AT327" s="42"/>
      <c r="AU327" s="42"/>
      <c r="AV327" s="42"/>
      <c r="AW327" s="42"/>
      <c r="AX327" s="42"/>
      <c r="AY327" s="42"/>
      <c r="AZ327" s="42"/>
      <c r="BA327" s="42"/>
      <c r="BB327" s="42"/>
      <c r="BC327" s="42"/>
      <c r="BD327" s="42"/>
      <c r="BE327" s="42"/>
      <c r="BF327" s="42"/>
      <c r="BG327" s="42"/>
      <c r="BH327" s="42"/>
      <c r="BI327" s="42"/>
      <c r="BJ327" s="42"/>
      <c r="BK327" s="42"/>
      <c r="BL327" s="42"/>
      <c r="BM327" s="42"/>
    </row>
    <row r="328">
      <c r="A328" s="40"/>
      <c r="B328" s="41"/>
      <c r="C328" s="42"/>
      <c r="D328" s="41"/>
      <c r="E328" s="40"/>
      <c r="F328" s="40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0"/>
      <c r="R328" s="40"/>
      <c r="S328" s="40"/>
      <c r="T328" s="40"/>
      <c r="U328" s="40"/>
      <c r="V328" s="40"/>
      <c r="W328" s="40"/>
      <c r="X328" s="41"/>
      <c r="Y328" s="41"/>
      <c r="Z328" s="41"/>
      <c r="AA328" s="41"/>
      <c r="AB328" s="40"/>
      <c r="AC328" s="40"/>
      <c r="AD328" s="40"/>
      <c r="AE328" s="40"/>
      <c r="AF328" s="41"/>
      <c r="AG328" s="41"/>
      <c r="AH328" s="41"/>
      <c r="AI328" s="41"/>
      <c r="AJ328" s="42"/>
      <c r="AK328" s="41"/>
      <c r="AL328" s="40"/>
      <c r="AM328" s="45"/>
      <c r="AN328" s="41"/>
      <c r="AO328" s="40"/>
      <c r="AP328" s="40"/>
      <c r="AQ328" s="40"/>
      <c r="AR328" s="42"/>
      <c r="AS328" s="42"/>
      <c r="AT328" s="42"/>
      <c r="AU328" s="42"/>
      <c r="AV328" s="42"/>
      <c r="AW328" s="42"/>
      <c r="AX328" s="42"/>
      <c r="AY328" s="42"/>
      <c r="AZ328" s="42"/>
      <c r="BA328" s="42"/>
      <c r="BB328" s="42"/>
      <c r="BC328" s="42"/>
      <c r="BD328" s="42"/>
      <c r="BE328" s="42"/>
      <c r="BF328" s="42"/>
      <c r="BG328" s="42"/>
      <c r="BH328" s="42"/>
      <c r="BI328" s="42"/>
      <c r="BJ328" s="42"/>
      <c r="BK328" s="42"/>
      <c r="BL328" s="42"/>
      <c r="BM328" s="42"/>
    </row>
    <row r="329">
      <c r="A329" s="40"/>
      <c r="B329" s="41"/>
      <c r="C329" s="42"/>
      <c r="D329" s="41"/>
      <c r="E329" s="40"/>
      <c r="F329" s="40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0"/>
      <c r="R329" s="40"/>
      <c r="S329" s="40"/>
      <c r="T329" s="40"/>
      <c r="U329" s="40"/>
      <c r="V329" s="40"/>
      <c r="W329" s="40"/>
      <c r="X329" s="41"/>
      <c r="Y329" s="41"/>
      <c r="Z329" s="41"/>
      <c r="AA329" s="41"/>
      <c r="AB329" s="40"/>
      <c r="AC329" s="40"/>
      <c r="AD329" s="40"/>
      <c r="AE329" s="40"/>
      <c r="AF329" s="41"/>
      <c r="AG329" s="41"/>
      <c r="AH329" s="41"/>
      <c r="AI329" s="41"/>
      <c r="AJ329" s="42"/>
      <c r="AK329" s="41"/>
      <c r="AL329" s="40"/>
      <c r="AM329" s="45"/>
      <c r="AN329" s="41"/>
      <c r="AO329" s="40"/>
      <c r="AP329" s="40"/>
      <c r="AQ329" s="40"/>
      <c r="AR329" s="42"/>
      <c r="AS329" s="42"/>
      <c r="AT329" s="42"/>
      <c r="AU329" s="42"/>
      <c r="AV329" s="42"/>
      <c r="AW329" s="42"/>
      <c r="AX329" s="42"/>
      <c r="AY329" s="42"/>
      <c r="AZ329" s="42"/>
      <c r="BA329" s="42"/>
      <c r="BB329" s="42"/>
      <c r="BC329" s="42"/>
      <c r="BD329" s="42"/>
      <c r="BE329" s="42"/>
      <c r="BF329" s="42"/>
      <c r="BG329" s="42"/>
      <c r="BH329" s="42"/>
      <c r="BI329" s="42"/>
      <c r="BJ329" s="42"/>
      <c r="BK329" s="42"/>
      <c r="BL329" s="42"/>
      <c r="BM329" s="42"/>
    </row>
    <row r="330">
      <c r="A330" s="40"/>
      <c r="B330" s="41"/>
      <c r="C330" s="42"/>
      <c r="D330" s="41"/>
      <c r="E330" s="40"/>
      <c r="F330" s="40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0"/>
      <c r="R330" s="40"/>
      <c r="S330" s="40"/>
      <c r="T330" s="40"/>
      <c r="U330" s="40"/>
      <c r="V330" s="40"/>
      <c r="W330" s="40"/>
      <c r="X330" s="41"/>
      <c r="Y330" s="41"/>
      <c r="Z330" s="41"/>
      <c r="AA330" s="41"/>
      <c r="AB330" s="40"/>
      <c r="AC330" s="40"/>
      <c r="AD330" s="40"/>
      <c r="AE330" s="40"/>
      <c r="AF330" s="41"/>
      <c r="AG330" s="41"/>
      <c r="AH330" s="41"/>
      <c r="AI330" s="41"/>
      <c r="AJ330" s="42"/>
      <c r="AK330" s="41"/>
      <c r="AL330" s="40"/>
      <c r="AM330" s="45"/>
      <c r="AN330" s="41"/>
      <c r="AO330" s="40"/>
      <c r="AP330" s="40"/>
      <c r="AQ330" s="40"/>
      <c r="AR330" s="42"/>
      <c r="AS330" s="42"/>
      <c r="AT330" s="42"/>
      <c r="AU330" s="42"/>
      <c r="AV330" s="42"/>
      <c r="AW330" s="42"/>
      <c r="AX330" s="42"/>
      <c r="AY330" s="42"/>
      <c r="AZ330" s="42"/>
      <c r="BA330" s="42"/>
      <c r="BB330" s="42"/>
      <c r="BC330" s="42"/>
      <c r="BD330" s="42"/>
      <c r="BE330" s="42"/>
      <c r="BF330" s="42"/>
      <c r="BG330" s="42"/>
      <c r="BH330" s="42"/>
      <c r="BI330" s="42"/>
      <c r="BJ330" s="42"/>
      <c r="BK330" s="42"/>
      <c r="BL330" s="42"/>
      <c r="BM330" s="42"/>
    </row>
    <row r="331">
      <c r="A331" s="40"/>
      <c r="B331" s="41"/>
      <c r="C331" s="42"/>
      <c r="D331" s="41"/>
      <c r="E331" s="40"/>
      <c r="F331" s="40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0"/>
      <c r="R331" s="40"/>
      <c r="S331" s="40"/>
      <c r="T331" s="40"/>
      <c r="U331" s="40"/>
      <c r="V331" s="40"/>
      <c r="W331" s="40"/>
      <c r="X331" s="41"/>
      <c r="Y331" s="41"/>
      <c r="Z331" s="41"/>
      <c r="AA331" s="41"/>
      <c r="AB331" s="40"/>
      <c r="AC331" s="40"/>
      <c r="AD331" s="40"/>
      <c r="AE331" s="40"/>
      <c r="AF331" s="41"/>
      <c r="AG331" s="41"/>
      <c r="AH331" s="41"/>
      <c r="AI331" s="41"/>
      <c r="AJ331" s="42"/>
      <c r="AK331" s="41"/>
      <c r="AL331" s="40"/>
      <c r="AM331" s="40"/>
      <c r="AN331" s="41"/>
      <c r="AO331" s="40"/>
      <c r="AP331" s="40"/>
      <c r="AQ331" s="40"/>
      <c r="AR331" s="42"/>
      <c r="AS331" s="42"/>
      <c r="AT331" s="42"/>
      <c r="AU331" s="42"/>
      <c r="AV331" s="42"/>
      <c r="AW331" s="42"/>
      <c r="AX331" s="42"/>
      <c r="AY331" s="42"/>
      <c r="AZ331" s="42"/>
      <c r="BA331" s="42"/>
      <c r="BB331" s="42"/>
      <c r="BC331" s="42"/>
      <c r="BD331" s="42"/>
      <c r="BE331" s="42"/>
      <c r="BF331" s="42"/>
      <c r="BG331" s="42"/>
      <c r="BH331" s="42"/>
      <c r="BI331" s="42"/>
      <c r="BJ331" s="42"/>
      <c r="BK331" s="42"/>
      <c r="BL331" s="42"/>
      <c r="BM331" s="42"/>
    </row>
    <row r="332">
      <c r="A332" s="40"/>
      <c r="B332" s="41"/>
      <c r="C332" s="42"/>
      <c r="D332" s="41"/>
      <c r="E332" s="40"/>
      <c r="F332" s="40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0"/>
      <c r="R332" s="40"/>
      <c r="S332" s="40"/>
      <c r="T332" s="40"/>
      <c r="U332" s="40"/>
      <c r="V332" s="40"/>
      <c r="W332" s="40"/>
      <c r="X332" s="41"/>
      <c r="Y332" s="41"/>
      <c r="Z332" s="41"/>
      <c r="AA332" s="41"/>
      <c r="AB332" s="40"/>
      <c r="AC332" s="40"/>
      <c r="AD332" s="40"/>
      <c r="AE332" s="40"/>
      <c r="AF332" s="41"/>
      <c r="AG332" s="41"/>
      <c r="AH332" s="41"/>
      <c r="AI332" s="41"/>
      <c r="AJ332" s="42"/>
      <c r="AK332" s="41"/>
      <c r="AL332" s="40"/>
      <c r="AM332" s="40"/>
      <c r="AN332" s="41"/>
      <c r="AO332" s="40"/>
      <c r="AP332" s="40"/>
      <c r="AQ332" s="40"/>
      <c r="AR332" s="42"/>
      <c r="AS332" s="42"/>
      <c r="AT332" s="42"/>
      <c r="AU332" s="42"/>
      <c r="AV332" s="42"/>
      <c r="AW332" s="42"/>
      <c r="AX332" s="42"/>
      <c r="AY332" s="42"/>
      <c r="AZ332" s="42"/>
      <c r="BA332" s="42"/>
      <c r="BB332" s="42"/>
      <c r="BC332" s="42"/>
      <c r="BD332" s="42"/>
      <c r="BE332" s="42"/>
      <c r="BF332" s="42"/>
      <c r="BG332" s="42"/>
      <c r="BH332" s="42"/>
      <c r="BI332" s="42"/>
      <c r="BJ332" s="42"/>
      <c r="BK332" s="42"/>
      <c r="BL332" s="42"/>
      <c r="BM332" s="42"/>
    </row>
    <row r="333">
      <c r="A333" s="40"/>
      <c r="B333" s="41"/>
      <c r="C333" s="42"/>
      <c r="D333" s="41"/>
      <c r="E333" s="40"/>
      <c r="F333" s="40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0"/>
      <c r="R333" s="40"/>
      <c r="S333" s="40"/>
      <c r="T333" s="40"/>
      <c r="U333" s="40"/>
      <c r="V333" s="40"/>
      <c r="W333" s="40"/>
      <c r="X333" s="41"/>
      <c r="Y333" s="41"/>
      <c r="Z333" s="41"/>
      <c r="AA333" s="41"/>
      <c r="AB333" s="40"/>
      <c r="AC333" s="40"/>
      <c r="AD333" s="40"/>
      <c r="AE333" s="40"/>
      <c r="AF333" s="41"/>
      <c r="AG333" s="41"/>
      <c r="AH333" s="41"/>
      <c r="AI333" s="41"/>
      <c r="AJ333" s="42"/>
      <c r="AK333" s="41"/>
      <c r="AL333" s="40"/>
      <c r="AM333" s="40"/>
      <c r="AN333" s="41"/>
      <c r="AO333" s="40"/>
      <c r="AP333" s="40"/>
      <c r="AQ333" s="40"/>
      <c r="AR333" s="42"/>
      <c r="AS333" s="42"/>
      <c r="AT333" s="42"/>
      <c r="AU333" s="42"/>
      <c r="AV333" s="42"/>
      <c r="AW333" s="42"/>
      <c r="AX333" s="42"/>
      <c r="AY333" s="42"/>
      <c r="AZ333" s="42"/>
      <c r="BA333" s="42"/>
      <c r="BB333" s="42"/>
      <c r="BC333" s="42"/>
      <c r="BD333" s="42"/>
      <c r="BE333" s="42"/>
      <c r="BF333" s="42"/>
      <c r="BG333" s="42"/>
      <c r="BH333" s="42"/>
      <c r="BI333" s="42"/>
      <c r="BJ333" s="42"/>
      <c r="BK333" s="42"/>
      <c r="BL333" s="42"/>
      <c r="BM333" s="42"/>
    </row>
    <row r="334">
      <c r="A334" s="40"/>
      <c r="B334" s="41"/>
      <c r="C334" s="42"/>
      <c r="D334" s="41"/>
      <c r="E334" s="40"/>
      <c r="F334" s="40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0"/>
      <c r="R334" s="40"/>
      <c r="S334" s="40"/>
      <c r="T334" s="40"/>
      <c r="U334" s="40"/>
      <c r="V334" s="40"/>
      <c r="W334" s="40"/>
      <c r="X334" s="41"/>
      <c r="Y334" s="41"/>
      <c r="Z334" s="41"/>
      <c r="AA334" s="41"/>
      <c r="AB334" s="40"/>
      <c r="AC334" s="40"/>
      <c r="AD334" s="40"/>
      <c r="AE334" s="40"/>
      <c r="AF334" s="41"/>
      <c r="AG334" s="41"/>
      <c r="AH334" s="41"/>
      <c r="AI334" s="41"/>
      <c r="AJ334" s="42"/>
      <c r="AK334" s="41"/>
      <c r="AL334" s="40"/>
      <c r="AM334" s="44"/>
      <c r="AN334" s="41"/>
      <c r="AO334" s="40"/>
      <c r="AP334" s="40"/>
      <c r="AQ334" s="40"/>
      <c r="AR334" s="42"/>
      <c r="AS334" s="42"/>
      <c r="AT334" s="42"/>
      <c r="AU334" s="42"/>
      <c r="AV334" s="42"/>
      <c r="AW334" s="42"/>
      <c r="AX334" s="42"/>
      <c r="AY334" s="42"/>
      <c r="AZ334" s="42"/>
      <c r="BA334" s="42"/>
      <c r="BB334" s="42"/>
      <c r="BC334" s="42"/>
      <c r="BD334" s="42"/>
      <c r="BE334" s="42"/>
      <c r="BF334" s="42"/>
      <c r="BG334" s="42"/>
      <c r="BH334" s="42"/>
      <c r="BI334" s="42"/>
      <c r="BJ334" s="42"/>
      <c r="BK334" s="42"/>
      <c r="BL334" s="42"/>
      <c r="BM334" s="42"/>
    </row>
    <row r="335">
      <c r="A335" s="40"/>
      <c r="B335" s="41"/>
      <c r="C335" s="42"/>
      <c r="D335" s="41"/>
      <c r="E335" s="40"/>
      <c r="F335" s="40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0"/>
      <c r="R335" s="40"/>
      <c r="S335" s="40"/>
      <c r="T335" s="40"/>
      <c r="U335" s="40"/>
      <c r="V335" s="40"/>
      <c r="W335" s="40"/>
      <c r="X335" s="41"/>
      <c r="Y335" s="41"/>
      <c r="Z335" s="41"/>
      <c r="AA335" s="41"/>
      <c r="AB335" s="40"/>
      <c r="AC335" s="40"/>
      <c r="AD335" s="40"/>
      <c r="AE335" s="40"/>
      <c r="AF335" s="41"/>
      <c r="AG335" s="41"/>
      <c r="AH335" s="41"/>
      <c r="AI335" s="41"/>
      <c r="AJ335" s="42"/>
      <c r="AK335" s="41"/>
      <c r="AL335" s="40"/>
      <c r="AM335" s="44"/>
      <c r="AN335" s="41"/>
      <c r="AO335" s="40"/>
      <c r="AP335" s="40"/>
      <c r="AQ335" s="40"/>
      <c r="AR335" s="42"/>
      <c r="AS335" s="42"/>
      <c r="AT335" s="42"/>
      <c r="AU335" s="42"/>
      <c r="AV335" s="42"/>
      <c r="AW335" s="42"/>
      <c r="AX335" s="42"/>
      <c r="AY335" s="42"/>
      <c r="AZ335" s="42"/>
      <c r="BA335" s="42"/>
      <c r="BB335" s="42"/>
      <c r="BC335" s="42"/>
      <c r="BD335" s="42"/>
      <c r="BE335" s="42"/>
      <c r="BF335" s="42"/>
      <c r="BG335" s="42"/>
      <c r="BH335" s="42"/>
      <c r="BI335" s="42"/>
      <c r="BJ335" s="42"/>
      <c r="BK335" s="42"/>
      <c r="BL335" s="42"/>
      <c r="BM335" s="42"/>
    </row>
    <row r="336">
      <c r="A336" s="40"/>
      <c r="B336" s="41"/>
      <c r="C336" s="42"/>
      <c r="D336" s="41"/>
      <c r="E336" s="40"/>
      <c r="F336" s="40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0"/>
      <c r="R336" s="40"/>
      <c r="S336" s="40"/>
      <c r="T336" s="40"/>
      <c r="U336" s="40"/>
      <c r="V336" s="40"/>
      <c r="W336" s="40"/>
      <c r="X336" s="41"/>
      <c r="Y336" s="41"/>
      <c r="Z336" s="41"/>
      <c r="AA336" s="41"/>
      <c r="AB336" s="40"/>
      <c r="AC336" s="40"/>
      <c r="AD336" s="40"/>
      <c r="AE336" s="40"/>
      <c r="AF336" s="41"/>
      <c r="AG336" s="41"/>
      <c r="AH336" s="41"/>
      <c r="AI336" s="41"/>
      <c r="AJ336" s="42"/>
      <c r="AK336" s="41"/>
      <c r="AL336" s="40"/>
      <c r="AM336" s="44"/>
      <c r="AN336" s="41"/>
      <c r="AO336" s="40"/>
      <c r="AP336" s="40"/>
      <c r="AQ336" s="40"/>
      <c r="AR336" s="42"/>
      <c r="AS336" s="42"/>
      <c r="AT336" s="42"/>
      <c r="AU336" s="42"/>
      <c r="AV336" s="42"/>
      <c r="AW336" s="42"/>
      <c r="AX336" s="42"/>
      <c r="AY336" s="42"/>
      <c r="AZ336" s="42"/>
      <c r="BA336" s="42"/>
      <c r="BB336" s="42"/>
      <c r="BC336" s="42"/>
      <c r="BD336" s="42"/>
      <c r="BE336" s="42"/>
      <c r="BF336" s="42"/>
      <c r="BG336" s="42"/>
      <c r="BH336" s="42"/>
      <c r="BI336" s="42"/>
      <c r="BJ336" s="42"/>
      <c r="BK336" s="42"/>
      <c r="BL336" s="42"/>
      <c r="BM336" s="42"/>
    </row>
    <row r="337">
      <c r="A337" s="40"/>
      <c r="B337" s="41"/>
      <c r="C337" s="42"/>
      <c r="D337" s="41"/>
      <c r="E337" s="40"/>
      <c r="F337" s="40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0"/>
      <c r="R337" s="40"/>
      <c r="S337" s="40"/>
      <c r="T337" s="40"/>
      <c r="U337" s="40"/>
      <c r="V337" s="40"/>
      <c r="W337" s="40"/>
      <c r="X337" s="41"/>
      <c r="Y337" s="41"/>
      <c r="Z337" s="41"/>
      <c r="AA337" s="41"/>
      <c r="AB337" s="40"/>
      <c r="AC337" s="40"/>
      <c r="AD337" s="40"/>
      <c r="AE337" s="40"/>
      <c r="AF337" s="41"/>
      <c r="AG337" s="41"/>
      <c r="AH337" s="41"/>
      <c r="AI337" s="41"/>
      <c r="AJ337" s="42"/>
      <c r="AK337" s="41"/>
      <c r="AL337" s="40"/>
      <c r="AM337" s="45"/>
      <c r="AN337" s="41"/>
      <c r="AO337" s="40"/>
      <c r="AP337" s="40"/>
      <c r="AQ337" s="40"/>
      <c r="AR337" s="42"/>
      <c r="AS337" s="42"/>
      <c r="AT337" s="42"/>
      <c r="AU337" s="42"/>
      <c r="AV337" s="42"/>
      <c r="AW337" s="42"/>
      <c r="AX337" s="42"/>
      <c r="AY337" s="42"/>
      <c r="AZ337" s="42"/>
      <c r="BA337" s="42"/>
      <c r="BB337" s="42"/>
      <c r="BC337" s="42"/>
      <c r="BD337" s="42"/>
      <c r="BE337" s="42"/>
      <c r="BF337" s="42"/>
      <c r="BG337" s="42"/>
      <c r="BH337" s="42"/>
      <c r="BI337" s="42"/>
      <c r="BJ337" s="42"/>
      <c r="BK337" s="42"/>
      <c r="BL337" s="42"/>
      <c r="BM337" s="42"/>
    </row>
    <row r="338">
      <c r="A338" s="40"/>
      <c r="B338" s="41"/>
      <c r="C338" s="42"/>
      <c r="D338" s="41"/>
      <c r="E338" s="40"/>
      <c r="F338" s="40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0"/>
      <c r="R338" s="40"/>
      <c r="S338" s="40"/>
      <c r="T338" s="40"/>
      <c r="U338" s="40"/>
      <c r="V338" s="40"/>
      <c r="W338" s="40"/>
      <c r="X338" s="41"/>
      <c r="Y338" s="41"/>
      <c r="Z338" s="41"/>
      <c r="AA338" s="41"/>
      <c r="AB338" s="40"/>
      <c r="AC338" s="40"/>
      <c r="AD338" s="40"/>
      <c r="AE338" s="40"/>
      <c r="AF338" s="41"/>
      <c r="AG338" s="41"/>
      <c r="AH338" s="41"/>
      <c r="AI338" s="41"/>
      <c r="AJ338" s="42"/>
      <c r="AK338" s="41"/>
      <c r="AL338" s="40"/>
      <c r="AM338" s="45"/>
      <c r="AN338" s="41"/>
      <c r="AO338" s="40"/>
      <c r="AP338" s="40"/>
      <c r="AQ338" s="40"/>
      <c r="AR338" s="42"/>
      <c r="AS338" s="42"/>
      <c r="AT338" s="42"/>
      <c r="AU338" s="42"/>
      <c r="AV338" s="42"/>
      <c r="AW338" s="42"/>
      <c r="AX338" s="42"/>
      <c r="AY338" s="42"/>
      <c r="AZ338" s="42"/>
      <c r="BA338" s="42"/>
      <c r="BB338" s="42"/>
      <c r="BC338" s="42"/>
      <c r="BD338" s="42"/>
      <c r="BE338" s="42"/>
      <c r="BF338" s="42"/>
      <c r="BG338" s="42"/>
      <c r="BH338" s="42"/>
      <c r="BI338" s="42"/>
      <c r="BJ338" s="42"/>
      <c r="BK338" s="42"/>
      <c r="BL338" s="42"/>
      <c r="BM338" s="42"/>
    </row>
    <row r="339">
      <c r="A339" s="40"/>
      <c r="B339" s="41"/>
      <c r="C339" s="42"/>
      <c r="D339" s="41"/>
      <c r="E339" s="40"/>
      <c r="F339" s="40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0"/>
      <c r="R339" s="40"/>
      <c r="S339" s="40"/>
      <c r="T339" s="40"/>
      <c r="U339" s="40"/>
      <c r="V339" s="40"/>
      <c r="W339" s="40"/>
      <c r="X339" s="41"/>
      <c r="Y339" s="41"/>
      <c r="Z339" s="41"/>
      <c r="AA339" s="41"/>
      <c r="AB339" s="40"/>
      <c r="AC339" s="40"/>
      <c r="AD339" s="40"/>
      <c r="AE339" s="40"/>
      <c r="AF339" s="41"/>
      <c r="AG339" s="41"/>
      <c r="AH339" s="41"/>
      <c r="AI339" s="41"/>
      <c r="AJ339" s="42"/>
      <c r="AK339" s="41"/>
      <c r="AL339" s="40"/>
      <c r="AM339" s="45"/>
      <c r="AN339" s="41"/>
      <c r="AO339" s="40"/>
      <c r="AP339" s="40"/>
      <c r="AQ339" s="40"/>
      <c r="AR339" s="42"/>
      <c r="AS339" s="42"/>
      <c r="AT339" s="42"/>
      <c r="AU339" s="42"/>
      <c r="AV339" s="42"/>
      <c r="AW339" s="42"/>
      <c r="AX339" s="42"/>
      <c r="AY339" s="42"/>
      <c r="AZ339" s="42"/>
      <c r="BA339" s="42"/>
      <c r="BB339" s="42"/>
      <c r="BC339" s="42"/>
      <c r="BD339" s="42"/>
      <c r="BE339" s="42"/>
      <c r="BF339" s="42"/>
      <c r="BG339" s="42"/>
      <c r="BH339" s="42"/>
      <c r="BI339" s="42"/>
      <c r="BJ339" s="42"/>
      <c r="BK339" s="42"/>
      <c r="BL339" s="42"/>
      <c r="BM339" s="42"/>
    </row>
    <row r="340">
      <c r="A340" s="40"/>
      <c r="B340" s="41"/>
      <c r="C340" s="42"/>
      <c r="D340" s="41"/>
      <c r="E340" s="40"/>
      <c r="F340" s="40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0"/>
      <c r="R340" s="40"/>
      <c r="S340" s="40"/>
      <c r="T340" s="40"/>
      <c r="U340" s="40"/>
      <c r="V340" s="40"/>
      <c r="W340" s="40"/>
      <c r="X340" s="41"/>
      <c r="Y340" s="41"/>
      <c r="Z340" s="41"/>
      <c r="AA340" s="41"/>
      <c r="AB340" s="40"/>
      <c r="AC340" s="40"/>
      <c r="AD340" s="40"/>
      <c r="AE340" s="40"/>
      <c r="AF340" s="41"/>
      <c r="AG340" s="41"/>
      <c r="AH340" s="41"/>
      <c r="AI340" s="41"/>
      <c r="AJ340" s="42"/>
      <c r="AK340" s="41"/>
      <c r="AL340" s="40"/>
      <c r="AM340" s="40"/>
      <c r="AN340" s="41"/>
      <c r="AO340" s="40"/>
      <c r="AP340" s="40"/>
      <c r="AQ340" s="40"/>
      <c r="AR340" s="42"/>
      <c r="AS340" s="42"/>
      <c r="AT340" s="42"/>
      <c r="AU340" s="42"/>
      <c r="AV340" s="42"/>
      <c r="AW340" s="42"/>
      <c r="AX340" s="42"/>
      <c r="AY340" s="42"/>
      <c r="AZ340" s="42"/>
      <c r="BA340" s="42"/>
      <c r="BB340" s="42"/>
      <c r="BC340" s="42"/>
      <c r="BD340" s="42"/>
      <c r="BE340" s="42"/>
      <c r="BF340" s="42"/>
      <c r="BG340" s="42"/>
      <c r="BH340" s="42"/>
      <c r="BI340" s="42"/>
      <c r="BJ340" s="42"/>
      <c r="BK340" s="42"/>
      <c r="BL340" s="42"/>
      <c r="BM340" s="42"/>
    </row>
    <row r="341">
      <c r="A341" s="40"/>
      <c r="B341" s="41"/>
      <c r="C341" s="42"/>
      <c r="D341" s="41"/>
      <c r="E341" s="40"/>
      <c r="F341" s="40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0"/>
      <c r="R341" s="40"/>
      <c r="S341" s="40"/>
      <c r="T341" s="40"/>
      <c r="U341" s="40"/>
      <c r="V341" s="40"/>
      <c r="W341" s="40"/>
      <c r="X341" s="41"/>
      <c r="Y341" s="41"/>
      <c r="Z341" s="41"/>
      <c r="AA341" s="41"/>
      <c r="AB341" s="40"/>
      <c r="AC341" s="40"/>
      <c r="AD341" s="40"/>
      <c r="AE341" s="40"/>
      <c r="AF341" s="41"/>
      <c r="AG341" s="41"/>
      <c r="AH341" s="41"/>
      <c r="AI341" s="41"/>
      <c r="AJ341" s="42"/>
      <c r="AK341" s="41"/>
      <c r="AL341" s="40"/>
      <c r="AM341" s="40"/>
      <c r="AN341" s="41"/>
      <c r="AO341" s="40"/>
      <c r="AP341" s="40"/>
      <c r="AQ341" s="40"/>
      <c r="AR341" s="42"/>
      <c r="AS341" s="42"/>
      <c r="AT341" s="42"/>
      <c r="AU341" s="42"/>
      <c r="AV341" s="42"/>
      <c r="AW341" s="42"/>
      <c r="AX341" s="42"/>
      <c r="AY341" s="42"/>
      <c r="AZ341" s="42"/>
      <c r="BA341" s="42"/>
      <c r="BB341" s="42"/>
      <c r="BC341" s="42"/>
      <c r="BD341" s="42"/>
      <c r="BE341" s="42"/>
      <c r="BF341" s="42"/>
      <c r="BG341" s="42"/>
      <c r="BH341" s="42"/>
      <c r="BI341" s="42"/>
      <c r="BJ341" s="42"/>
      <c r="BK341" s="42"/>
      <c r="BL341" s="42"/>
      <c r="BM341" s="42"/>
    </row>
    <row r="342">
      <c r="A342" s="40"/>
      <c r="B342" s="41"/>
      <c r="C342" s="42"/>
      <c r="D342" s="41"/>
      <c r="E342" s="40"/>
      <c r="F342" s="40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0"/>
      <c r="R342" s="40"/>
      <c r="S342" s="40"/>
      <c r="T342" s="40"/>
      <c r="U342" s="40"/>
      <c r="V342" s="40"/>
      <c r="W342" s="40"/>
      <c r="X342" s="41"/>
      <c r="Y342" s="41"/>
      <c r="Z342" s="41"/>
      <c r="AA342" s="41"/>
      <c r="AB342" s="40"/>
      <c r="AC342" s="40"/>
      <c r="AD342" s="40"/>
      <c r="AE342" s="40"/>
      <c r="AF342" s="41"/>
      <c r="AG342" s="41"/>
      <c r="AH342" s="41"/>
      <c r="AI342" s="41"/>
      <c r="AJ342" s="42"/>
      <c r="AK342" s="41"/>
      <c r="AL342" s="40"/>
      <c r="AM342" s="40"/>
      <c r="AN342" s="41"/>
      <c r="AO342" s="40"/>
      <c r="AP342" s="40"/>
      <c r="AQ342" s="40"/>
      <c r="AR342" s="42"/>
      <c r="AS342" s="42"/>
      <c r="AT342" s="42"/>
      <c r="AU342" s="42"/>
      <c r="AV342" s="42"/>
      <c r="AW342" s="42"/>
      <c r="AX342" s="42"/>
      <c r="AY342" s="42"/>
      <c r="AZ342" s="42"/>
      <c r="BA342" s="42"/>
      <c r="BB342" s="42"/>
      <c r="BC342" s="42"/>
      <c r="BD342" s="42"/>
      <c r="BE342" s="42"/>
      <c r="BF342" s="42"/>
      <c r="BG342" s="42"/>
      <c r="BH342" s="42"/>
      <c r="BI342" s="42"/>
      <c r="BJ342" s="42"/>
      <c r="BK342" s="42"/>
      <c r="BL342" s="42"/>
      <c r="BM342" s="42"/>
    </row>
    <row r="343">
      <c r="A343" s="40"/>
      <c r="B343" s="41"/>
      <c r="C343" s="42"/>
      <c r="D343" s="41"/>
      <c r="E343" s="40"/>
      <c r="F343" s="40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0"/>
      <c r="R343" s="40"/>
      <c r="S343" s="40"/>
      <c r="T343" s="40"/>
      <c r="U343" s="40"/>
      <c r="V343" s="40"/>
      <c r="W343" s="40"/>
      <c r="X343" s="41"/>
      <c r="Y343" s="41"/>
      <c r="Z343" s="41"/>
      <c r="AA343" s="41"/>
      <c r="AB343" s="40"/>
      <c r="AC343" s="40"/>
      <c r="AD343" s="40"/>
      <c r="AE343" s="40"/>
      <c r="AF343" s="41"/>
      <c r="AG343" s="41"/>
      <c r="AH343" s="41"/>
      <c r="AI343" s="41"/>
      <c r="AJ343" s="42"/>
      <c r="AK343" s="41"/>
      <c r="AL343" s="40"/>
      <c r="AM343" s="44"/>
      <c r="AN343" s="41"/>
      <c r="AO343" s="40"/>
      <c r="AP343" s="40"/>
      <c r="AQ343" s="40"/>
      <c r="AR343" s="42"/>
      <c r="AS343" s="42"/>
      <c r="AT343" s="42"/>
      <c r="AU343" s="42"/>
      <c r="AV343" s="42"/>
      <c r="AW343" s="42"/>
      <c r="AX343" s="42"/>
      <c r="AY343" s="42"/>
      <c r="AZ343" s="42"/>
      <c r="BA343" s="42"/>
      <c r="BB343" s="42"/>
      <c r="BC343" s="42"/>
      <c r="BD343" s="42"/>
      <c r="BE343" s="42"/>
      <c r="BF343" s="42"/>
      <c r="BG343" s="42"/>
      <c r="BH343" s="42"/>
      <c r="BI343" s="42"/>
      <c r="BJ343" s="42"/>
      <c r="BK343" s="42"/>
      <c r="BL343" s="42"/>
      <c r="BM343" s="42"/>
    </row>
    <row r="344">
      <c r="A344" s="40"/>
      <c r="B344" s="41"/>
      <c r="C344" s="42"/>
      <c r="D344" s="41"/>
      <c r="E344" s="40"/>
      <c r="F344" s="40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0"/>
      <c r="R344" s="40"/>
      <c r="S344" s="40"/>
      <c r="T344" s="40"/>
      <c r="U344" s="40"/>
      <c r="V344" s="40"/>
      <c r="W344" s="40"/>
      <c r="X344" s="41"/>
      <c r="Y344" s="41"/>
      <c r="Z344" s="41"/>
      <c r="AA344" s="41"/>
      <c r="AB344" s="40"/>
      <c r="AC344" s="40"/>
      <c r="AD344" s="40"/>
      <c r="AE344" s="40"/>
      <c r="AF344" s="41"/>
      <c r="AG344" s="41"/>
      <c r="AH344" s="41"/>
      <c r="AI344" s="41"/>
      <c r="AJ344" s="42"/>
      <c r="AK344" s="41"/>
      <c r="AL344" s="40"/>
      <c r="AM344" s="44"/>
      <c r="AN344" s="41"/>
      <c r="AO344" s="40"/>
      <c r="AP344" s="40"/>
      <c r="AQ344" s="40"/>
      <c r="AR344" s="42"/>
      <c r="AS344" s="42"/>
      <c r="AT344" s="42"/>
      <c r="AU344" s="42"/>
      <c r="AV344" s="42"/>
      <c r="AW344" s="42"/>
      <c r="AX344" s="42"/>
      <c r="AY344" s="42"/>
      <c r="AZ344" s="42"/>
      <c r="BA344" s="42"/>
      <c r="BB344" s="42"/>
      <c r="BC344" s="42"/>
      <c r="BD344" s="42"/>
      <c r="BE344" s="42"/>
      <c r="BF344" s="42"/>
      <c r="BG344" s="42"/>
      <c r="BH344" s="42"/>
      <c r="BI344" s="42"/>
      <c r="BJ344" s="42"/>
      <c r="BK344" s="42"/>
      <c r="BL344" s="42"/>
      <c r="BM344" s="42"/>
    </row>
    <row r="345">
      <c r="A345" s="40"/>
      <c r="B345" s="41"/>
      <c r="C345" s="42"/>
      <c r="D345" s="41"/>
      <c r="E345" s="40"/>
      <c r="F345" s="40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0"/>
      <c r="R345" s="40"/>
      <c r="S345" s="40"/>
      <c r="T345" s="40"/>
      <c r="U345" s="40"/>
      <c r="V345" s="40"/>
      <c r="W345" s="40"/>
      <c r="X345" s="41"/>
      <c r="Y345" s="41"/>
      <c r="Z345" s="41"/>
      <c r="AA345" s="41"/>
      <c r="AB345" s="40"/>
      <c r="AC345" s="40"/>
      <c r="AD345" s="40"/>
      <c r="AE345" s="40"/>
      <c r="AF345" s="41"/>
      <c r="AG345" s="41"/>
      <c r="AH345" s="41"/>
      <c r="AI345" s="41"/>
      <c r="AJ345" s="42"/>
      <c r="AK345" s="41"/>
      <c r="AL345" s="40"/>
      <c r="AM345" s="44"/>
      <c r="AN345" s="41"/>
      <c r="AO345" s="40"/>
      <c r="AP345" s="40"/>
      <c r="AQ345" s="40"/>
      <c r="AR345" s="42"/>
      <c r="AS345" s="42"/>
      <c r="AT345" s="42"/>
      <c r="AU345" s="42"/>
      <c r="AV345" s="42"/>
      <c r="AW345" s="42"/>
      <c r="AX345" s="42"/>
      <c r="AY345" s="42"/>
      <c r="AZ345" s="42"/>
      <c r="BA345" s="42"/>
      <c r="BB345" s="42"/>
      <c r="BC345" s="42"/>
      <c r="BD345" s="42"/>
      <c r="BE345" s="42"/>
      <c r="BF345" s="42"/>
      <c r="BG345" s="42"/>
      <c r="BH345" s="42"/>
      <c r="BI345" s="42"/>
      <c r="BJ345" s="42"/>
      <c r="BK345" s="42"/>
      <c r="BL345" s="42"/>
      <c r="BM345" s="42"/>
    </row>
    <row r="346">
      <c r="A346" s="40"/>
      <c r="B346" s="41"/>
      <c r="C346" s="42"/>
      <c r="D346" s="41"/>
      <c r="E346" s="40"/>
      <c r="F346" s="40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0"/>
      <c r="R346" s="40"/>
      <c r="S346" s="40"/>
      <c r="T346" s="40"/>
      <c r="U346" s="40"/>
      <c r="V346" s="40"/>
      <c r="W346" s="40"/>
      <c r="X346" s="41"/>
      <c r="Y346" s="41"/>
      <c r="Z346" s="41"/>
      <c r="AA346" s="41"/>
      <c r="AB346" s="40"/>
      <c r="AC346" s="40"/>
      <c r="AD346" s="40"/>
      <c r="AE346" s="40"/>
      <c r="AF346" s="41"/>
      <c r="AG346" s="41"/>
      <c r="AH346" s="41"/>
      <c r="AI346" s="41"/>
      <c r="AJ346" s="42"/>
      <c r="AK346" s="41"/>
      <c r="AL346" s="40"/>
      <c r="AM346" s="45"/>
      <c r="AN346" s="41"/>
      <c r="AO346" s="40"/>
      <c r="AP346" s="40"/>
      <c r="AQ346" s="40"/>
      <c r="AR346" s="42"/>
      <c r="AS346" s="42"/>
      <c r="AT346" s="42"/>
      <c r="AU346" s="42"/>
      <c r="AV346" s="42"/>
      <c r="AW346" s="42"/>
      <c r="AX346" s="42"/>
      <c r="AY346" s="42"/>
      <c r="AZ346" s="42"/>
      <c r="BA346" s="42"/>
      <c r="BB346" s="42"/>
      <c r="BC346" s="42"/>
      <c r="BD346" s="42"/>
      <c r="BE346" s="42"/>
      <c r="BF346" s="42"/>
      <c r="BG346" s="42"/>
      <c r="BH346" s="42"/>
      <c r="BI346" s="42"/>
      <c r="BJ346" s="42"/>
      <c r="BK346" s="42"/>
      <c r="BL346" s="42"/>
      <c r="BM346" s="42"/>
    </row>
    <row r="347">
      <c r="A347" s="40"/>
      <c r="B347" s="41"/>
      <c r="C347" s="42"/>
      <c r="D347" s="41"/>
      <c r="E347" s="40"/>
      <c r="F347" s="40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0"/>
      <c r="R347" s="40"/>
      <c r="S347" s="40"/>
      <c r="T347" s="40"/>
      <c r="U347" s="40"/>
      <c r="V347" s="40"/>
      <c r="W347" s="40"/>
      <c r="X347" s="41"/>
      <c r="Y347" s="41"/>
      <c r="Z347" s="41"/>
      <c r="AA347" s="41"/>
      <c r="AB347" s="40"/>
      <c r="AC347" s="40"/>
      <c r="AD347" s="40"/>
      <c r="AE347" s="40"/>
      <c r="AF347" s="41"/>
      <c r="AG347" s="41"/>
      <c r="AH347" s="41"/>
      <c r="AI347" s="41"/>
      <c r="AJ347" s="42"/>
      <c r="AK347" s="41"/>
      <c r="AL347" s="40"/>
      <c r="AM347" s="45"/>
      <c r="AN347" s="41"/>
      <c r="AO347" s="40"/>
      <c r="AP347" s="40"/>
      <c r="AQ347" s="40"/>
      <c r="AR347" s="42"/>
      <c r="AS347" s="42"/>
      <c r="AT347" s="42"/>
      <c r="AU347" s="42"/>
      <c r="AV347" s="42"/>
      <c r="AW347" s="42"/>
      <c r="AX347" s="42"/>
      <c r="AY347" s="42"/>
      <c r="AZ347" s="42"/>
      <c r="BA347" s="42"/>
      <c r="BB347" s="42"/>
      <c r="BC347" s="42"/>
      <c r="BD347" s="42"/>
      <c r="BE347" s="42"/>
      <c r="BF347" s="42"/>
      <c r="BG347" s="42"/>
      <c r="BH347" s="42"/>
      <c r="BI347" s="42"/>
      <c r="BJ347" s="42"/>
      <c r="BK347" s="42"/>
      <c r="BL347" s="42"/>
      <c r="BM347" s="42"/>
    </row>
    <row r="348">
      <c r="A348" s="40"/>
      <c r="B348" s="41"/>
      <c r="C348" s="42"/>
      <c r="D348" s="41"/>
      <c r="E348" s="40"/>
      <c r="F348" s="40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0"/>
      <c r="R348" s="40"/>
      <c r="S348" s="40"/>
      <c r="T348" s="40"/>
      <c r="U348" s="40"/>
      <c r="V348" s="40"/>
      <c r="W348" s="40"/>
      <c r="X348" s="41"/>
      <c r="Y348" s="41"/>
      <c r="Z348" s="41"/>
      <c r="AA348" s="41"/>
      <c r="AB348" s="40"/>
      <c r="AC348" s="40"/>
      <c r="AD348" s="40"/>
      <c r="AE348" s="40"/>
      <c r="AF348" s="41"/>
      <c r="AG348" s="41"/>
      <c r="AH348" s="41"/>
      <c r="AI348" s="41"/>
      <c r="AJ348" s="42"/>
      <c r="AK348" s="41"/>
      <c r="AL348" s="40"/>
      <c r="AM348" s="40"/>
      <c r="AN348" s="41"/>
      <c r="AO348" s="40"/>
      <c r="AP348" s="40"/>
      <c r="AQ348" s="40"/>
      <c r="AR348" s="42"/>
      <c r="AS348" s="42"/>
      <c r="AT348" s="42"/>
      <c r="AU348" s="42"/>
      <c r="AV348" s="42"/>
      <c r="AW348" s="42"/>
      <c r="AX348" s="42"/>
      <c r="AY348" s="42"/>
      <c r="AZ348" s="42"/>
      <c r="BA348" s="42"/>
      <c r="BB348" s="42"/>
      <c r="BC348" s="42"/>
      <c r="BD348" s="42"/>
      <c r="BE348" s="42"/>
      <c r="BF348" s="42"/>
      <c r="BG348" s="42"/>
      <c r="BH348" s="42"/>
      <c r="BI348" s="42"/>
      <c r="BJ348" s="42"/>
      <c r="BK348" s="42"/>
      <c r="BL348" s="42"/>
      <c r="BM348" s="42"/>
    </row>
    <row r="349">
      <c r="A349" s="40"/>
      <c r="B349" s="41"/>
      <c r="C349" s="42"/>
      <c r="D349" s="41"/>
      <c r="E349" s="40"/>
      <c r="F349" s="40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0"/>
      <c r="R349" s="40"/>
      <c r="S349" s="40"/>
      <c r="T349" s="40"/>
      <c r="U349" s="40"/>
      <c r="V349" s="40"/>
      <c r="W349" s="40"/>
      <c r="X349" s="41"/>
      <c r="Y349" s="41"/>
      <c r="Z349" s="41"/>
      <c r="AA349" s="41"/>
      <c r="AB349" s="40"/>
      <c r="AC349" s="40"/>
      <c r="AD349" s="40"/>
      <c r="AE349" s="40"/>
      <c r="AF349" s="41"/>
      <c r="AG349" s="41"/>
      <c r="AH349" s="41"/>
      <c r="AI349" s="41"/>
      <c r="AJ349" s="42"/>
      <c r="AK349" s="41"/>
      <c r="AL349" s="40"/>
      <c r="AM349" s="45"/>
      <c r="AN349" s="41"/>
      <c r="AO349" s="40"/>
      <c r="AP349" s="40"/>
      <c r="AQ349" s="40"/>
      <c r="AR349" s="42"/>
      <c r="AS349" s="42"/>
      <c r="AT349" s="42"/>
      <c r="AU349" s="42"/>
      <c r="AV349" s="42"/>
      <c r="AW349" s="42"/>
      <c r="AX349" s="42"/>
      <c r="AY349" s="42"/>
      <c r="AZ349" s="42"/>
      <c r="BA349" s="42"/>
      <c r="BB349" s="42"/>
      <c r="BC349" s="42"/>
      <c r="BD349" s="42"/>
      <c r="BE349" s="42"/>
      <c r="BF349" s="42"/>
      <c r="BG349" s="42"/>
      <c r="BH349" s="42"/>
      <c r="BI349" s="42"/>
      <c r="BJ349" s="42"/>
      <c r="BK349" s="42"/>
      <c r="BL349" s="42"/>
      <c r="BM349" s="42"/>
    </row>
    <row r="350">
      <c r="A350" s="40"/>
      <c r="B350" s="41"/>
      <c r="C350" s="42"/>
      <c r="D350" s="41"/>
      <c r="E350" s="40"/>
      <c r="F350" s="40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0"/>
      <c r="R350" s="40"/>
      <c r="S350" s="40"/>
      <c r="T350" s="40"/>
      <c r="U350" s="40"/>
      <c r="V350" s="40"/>
      <c r="W350" s="40"/>
      <c r="X350" s="41"/>
      <c r="Y350" s="41"/>
      <c r="Z350" s="41"/>
      <c r="AA350" s="41"/>
      <c r="AB350" s="40"/>
      <c r="AC350" s="40"/>
      <c r="AD350" s="40"/>
      <c r="AE350" s="40"/>
      <c r="AF350" s="41"/>
      <c r="AG350" s="41"/>
      <c r="AH350" s="41"/>
      <c r="AI350" s="41"/>
      <c r="AJ350" s="42"/>
      <c r="AK350" s="41"/>
      <c r="AL350" s="40"/>
      <c r="AM350" s="40"/>
      <c r="AN350" s="41"/>
      <c r="AO350" s="40"/>
      <c r="AP350" s="40"/>
      <c r="AQ350" s="40"/>
      <c r="AR350" s="42"/>
      <c r="AS350" s="42"/>
      <c r="AT350" s="42"/>
      <c r="AU350" s="42"/>
      <c r="AV350" s="42"/>
      <c r="AW350" s="42"/>
      <c r="AX350" s="42"/>
      <c r="AY350" s="42"/>
      <c r="AZ350" s="42"/>
      <c r="BA350" s="42"/>
      <c r="BB350" s="42"/>
      <c r="BC350" s="42"/>
      <c r="BD350" s="42"/>
      <c r="BE350" s="42"/>
      <c r="BF350" s="42"/>
      <c r="BG350" s="42"/>
      <c r="BH350" s="42"/>
      <c r="BI350" s="42"/>
      <c r="BJ350" s="42"/>
      <c r="BK350" s="42"/>
      <c r="BL350" s="42"/>
      <c r="BM350" s="42"/>
    </row>
    <row r="351">
      <c r="A351" s="40"/>
      <c r="B351" s="41"/>
      <c r="C351" s="42"/>
      <c r="D351" s="41"/>
      <c r="E351" s="40"/>
      <c r="F351" s="40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0"/>
      <c r="R351" s="40"/>
      <c r="S351" s="40"/>
      <c r="T351" s="40"/>
      <c r="U351" s="40"/>
      <c r="V351" s="40"/>
      <c r="W351" s="40"/>
      <c r="X351" s="41"/>
      <c r="Y351" s="41"/>
      <c r="Z351" s="41"/>
      <c r="AA351" s="41"/>
      <c r="AB351" s="40"/>
      <c r="AC351" s="40"/>
      <c r="AD351" s="40"/>
      <c r="AE351" s="40"/>
      <c r="AF351" s="41"/>
      <c r="AG351" s="41"/>
      <c r="AH351" s="41"/>
      <c r="AI351" s="41"/>
      <c r="AJ351" s="42"/>
      <c r="AK351" s="41"/>
      <c r="AL351" s="40"/>
      <c r="AM351" s="40"/>
      <c r="AN351" s="41"/>
      <c r="AO351" s="40"/>
      <c r="AP351" s="40"/>
      <c r="AQ351" s="40"/>
      <c r="AR351" s="42"/>
      <c r="AS351" s="42"/>
      <c r="AT351" s="42"/>
      <c r="AU351" s="42"/>
      <c r="AV351" s="42"/>
      <c r="AW351" s="42"/>
      <c r="AX351" s="42"/>
      <c r="AY351" s="42"/>
      <c r="AZ351" s="42"/>
      <c r="BA351" s="42"/>
      <c r="BB351" s="42"/>
      <c r="BC351" s="42"/>
      <c r="BD351" s="42"/>
      <c r="BE351" s="42"/>
      <c r="BF351" s="42"/>
      <c r="BG351" s="42"/>
      <c r="BH351" s="42"/>
      <c r="BI351" s="42"/>
      <c r="BJ351" s="42"/>
      <c r="BK351" s="42"/>
      <c r="BL351" s="42"/>
      <c r="BM351" s="42"/>
    </row>
    <row r="352">
      <c r="A352" s="40"/>
      <c r="B352" s="41"/>
      <c r="C352" s="42"/>
      <c r="D352" s="41"/>
      <c r="E352" s="40"/>
      <c r="F352" s="40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0"/>
      <c r="R352" s="40"/>
      <c r="S352" s="40"/>
      <c r="T352" s="40"/>
      <c r="U352" s="40"/>
      <c r="V352" s="40"/>
      <c r="W352" s="40"/>
      <c r="X352" s="41"/>
      <c r="Y352" s="41"/>
      <c r="Z352" s="41"/>
      <c r="AA352" s="41"/>
      <c r="AB352" s="40"/>
      <c r="AC352" s="40"/>
      <c r="AD352" s="40"/>
      <c r="AE352" s="40"/>
      <c r="AF352" s="41"/>
      <c r="AG352" s="41"/>
      <c r="AH352" s="41"/>
      <c r="AI352" s="41"/>
      <c r="AJ352" s="42"/>
      <c r="AK352" s="41"/>
      <c r="AL352" s="40"/>
      <c r="AM352" s="44"/>
      <c r="AN352" s="41"/>
      <c r="AO352" s="40"/>
      <c r="AP352" s="40"/>
      <c r="AQ352" s="40"/>
      <c r="AR352" s="42"/>
      <c r="AS352" s="42"/>
      <c r="AT352" s="42"/>
      <c r="AU352" s="42"/>
      <c r="AV352" s="42"/>
      <c r="AW352" s="42"/>
      <c r="AX352" s="42"/>
      <c r="AY352" s="42"/>
      <c r="AZ352" s="42"/>
      <c r="BA352" s="42"/>
      <c r="BB352" s="42"/>
      <c r="BC352" s="42"/>
      <c r="BD352" s="42"/>
      <c r="BE352" s="42"/>
      <c r="BF352" s="42"/>
      <c r="BG352" s="42"/>
      <c r="BH352" s="42"/>
      <c r="BI352" s="42"/>
      <c r="BJ352" s="42"/>
      <c r="BK352" s="42"/>
      <c r="BL352" s="42"/>
      <c r="BM352" s="42"/>
    </row>
    <row r="353">
      <c r="A353" s="40"/>
      <c r="B353" s="41"/>
      <c r="C353" s="42"/>
      <c r="D353" s="41"/>
      <c r="E353" s="40"/>
      <c r="F353" s="40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0"/>
      <c r="R353" s="40"/>
      <c r="S353" s="40"/>
      <c r="T353" s="40"/>
      <c r="U353" s="40"/>
      <c r="V353" s="40"/>
      <c r="W353" s="40"/>
      <c r="X353" s="41"/>
      <c r="Y353" s="41"/>
      <c r="Z353" s="41"/>
      <c r="AA353" s="41"/>
      <c r="AB353" s="40"/>
      <c r="AC353" s="40"/>
      <c r="AD353" s="40"/>
      <c r="AE353" s="40"/>
      <c r="AF353" s="41"/>
      <c r="AG353" s="41"/>
      <c r="AH353" s="41"/>
      <c r="AI353" s="41"/>
      <c r="AJ353" s="42"/>
      <c r="AK353" s="41"/>
      <c r="AL353" s="40"/>
      <c r="AM353" s="44"/>
      <c r="AN353" s="41"/>
      <c r="AO353" s="40"/>
      <c r="AP353" s="40"/>
      <c r="AQ353" s="40"/>
      <c r="AR353" s="42"/>
      <c r="AS353" s="42"/>
      <c r="AT353" s="42"/>
      <c r="AU353" s="42"/>
      <c r="AV353" s="42"/>
      <c r="AW353" s="42"/>
      <c r="AX353" s="42"/>
      <c r="AY353" s="42"/>
      <c r="AZ353" s="42"/>
      <c r="BA353" s="42"/>
      <c r="BB353" s="42"/>
      <c r="BC353" s="42"/>
      <c r="BD353" s="42"/>
      <c r="BE353" s="42"/>
      <c r="BF353" s="42"/>
      <c r="BG353" s="42"/>
      <c r="BH353" s="42"/>
      <c r="BI353" s="42"/>
      <c r="BJ353" s="42"/>
      <c r="BK353" s="42"/>
      <c r="BL353" s="42"/>
      <c r="BM353" s="42"/>
    </row>
    <row r="354">
      <c r="A354" s="40"/>
      <c r="B354" s="41"/>
      <c r="C354" s="42"/>
      <c r="D354" s="41"/>
      <c r="E354" s="40"/>
      <c r="F354" s="40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0"/>
      <c r="R354" s="40"/>
      <c r="S354" s="40"/>
      <c r="T354" s="40"/>
      <c r="U354" s="40"/>
      <c r="V354" s="40"/>
      <c r="W354" s="40"/>
      <c r="X354" s="41"/>
      <c r="Y354" s="41"/>
      <c r="Z354" s="41"/>
      <c r="AA354" s="41"/>
      <c r="AB354" s="40"/>
      <c r="AC354" s="40"/>
      <c r="AD354" s="40"/>
      <c r="AE354" s="40"/>
      <c r="AF354" s="41"/>
      <c r="AG354" s="41"/>
      <c r="AH354" s="41"/>
      <c r="AI354" s="41"/>
      <c r="AJ354" s="42"/>
      <c r="AK354" s="41"/>
      <c r="AL354" s="40"/>
      <c r="AM354" s="44"/>
      <c r="AN354" s="41"/>
      <c r="AO354" s="40"/>
      <c r="AP354" s="40"/>
      <c r="AQ354" s="40"/>
      <c r="AR354" s="42"/>
      <c r="AS354" s="42"/>
      <c r="AT354" s="42"/>
      <c r="AU354" s="42"/>
      <c r="AV354" s="42"/>
      <c r="AW354" s="42"/>
      <c r="AX354" s="42"/>
      <c r="AY354" s="42"/>
      <c r="AZ354" s="42"/>
      <c r="BA354" s="42"/>
      <c r="BB354" s="42"/>
      <c r="BC354" s="42"/>
      <c r="BD354" s="42"/>
      <c r="BE354" s="42"/>
      <c r="BF354" s="42"/>
      <c r="BG354" s="42"/>
      <c r="BH354" s="42"/>
      <c r="BI354" s="42"/>
      <c r="BJ354" s="42"/>
      <c r="BK354" s="42"/>
      <c r="BL354" s="42"/>
      <c r="BM354" s="42"/>
    </row>
    <row r="355">
      <c r="A355" s="40"/>
      <c r="B355" s="41"/>
      <c r="C355" s="42"/>
      <c r="D355" s="41"/>
      <c r="E355" s="40"/>
      <c r="F355" s="40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0"/>
      <c r="R355" s="40"/>
      <c r="S355" s="40"/>
      <c r="T355" s="40"/>
      <c r="U355" s="40"/>
      <c r="V355" s="40"/>
      <c r="W355" s="40"/>
      <c r="X355" s="41"/>
      <c r="Y355" s="41"/>
      <c r="Z355" s="41"/>
      <c r="AA355" s="41"/>
      <c r="AB355" s="40"/>
      <c r="AC355" s="40"/>
      <c r="AD355" s="40"/>
      <c r="AE355" s="40"/>
      <c r="AF355" s="41"/>
      <c r="AG355" s="41"/>
      <c r="AH355" s="41"/>
      <c r="AI355" s="41"/>
      <c r="AJ355" s="42"/>
      <c r="AK355" s="41"/>
      <c r="AL355" s="40"/>
      <c r="AM355" s="45"/>
      <c r="AN355" s="41"/>
      <c r="AO355" s="40"/>
      <c r="AP355" s="40"/>
      <c r="AQ355" s="40"/>
      <c r="AR355" s="42"/>
      <c r="AS355" s="42"/>
      <c r="AT355" s="42"/>
      <c r="AU355" s="42"/>
      <c r="AV355" s="42"/>
      <c r="AW355" s="42"/>
      <c r="AX355" s="42"/>
      <c r="AY355" s="42"/>
      <c r="AZ355" s="42"/>
      <c r="BA355" s="42"/>
      <c r="BB355" s="42"/>
      <c r="BC355" s="42"/>
      <c r="BD355" s="42"/>
      <c r="BE355" s="42"/>
      <c r="BF355" s="42"/>
      <c r="BG355" s="42"/>
      <c r="BH355" s="42"/>
      <c r="BI355" s="42"/>
      <c r="BJ355" s="42"/>
      <c r="BK355" s="42"/>
      <c r="BL355" s="42"/>
      <c r="BM355" s="42"/>
    </row>
    <row r="356">
      <c r="A356" s="40"/>
      <c r="B356" s="41"/>
      <c r="C356" s="42"/>
      <c r="D356" s="41"/>
      <c r="E356" s="40"/>
      <c r="F356" s="40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0"/>
      <c r="R356" s="40"/>
      <c r="S356" s="40"/>
      <c r="T356" s="40"/>
      <c r="U356" s="40"/>
      <c r="V356" s="40"/>
      <c r="W356" s="40"/>
      <c r="X356" s="41"/>
      <c r="Y356" s="41"/>
      <c r="Z356" s="41"/>
      <c r="AA356" s="41"/>
      <c r="AB356" s="40"/>
      <c r="AC356" s="40"/>
      <c r="AD356" s="40"/>
      <c r="AE356" s="40"/>
      <c r="AF356" s="41"/>
      <c r="AG356" s="41"/>
      <c r="AH356" s="41"/>
      <c r="AI356" s="41"/>
      <c r="AJ356" s="42"/>
      <c r="AK356" s="41"/>
      <c r="AL356" s="40"/>
      <c r="AM356" s="45"/>
      <c r="AN356" s="41"/>
      <c r="AO356" s="40"/>
      <c r="AP356" s="40"/>
      <c r="AQ356" s="40"/>
      <c r="AR356" s="42"/>
      <c r="AS356" s="42"/>
      <c r="AT356" s="42"/>
      <c r="AU356" s="42"/>
      <c r="AV356" s="42"/>
      <c r="AW356" s="42"/>
      <c r="AX356" s="42"/>
      <c r="AY356" s="42"/>
      <c r="AZ356" s="42"/>
      <c r="BA356" s="42"/>
      <c r="BB356" s="42"/>
      <c r="BC356" s="42"/>
      <c r="BD356" s="42"/>
      <c r="BE356" s="42"/>
      <c r="BF356" s="42"/>
      <c r="BG356" s="42"/>
      <c r="BH356" s="42"/>
      <c r="BI356" s="42"/>
      <c r="BJ356" s="42"/>
      <c r="BK356" s="42"/>
      <c r="BL356" s="42"/>
      <c r="BM356" s="42"/>
    </row>
    <row r="357">
      <c r="A357" s="40"/>
      <c r="B357" s="41"/>
      <c r="C357" s="42"/>
      <c r="D357" s="41"/>
      <c r="E357" s="40"/>
      <c r="F357" s="40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0"/>
      <c r="R357" s="40"/>
      <c r="S357" s="40"/>
      <c r="T357" s="40"/>
      <c r="U357" s="40"/>
      <c r="V357" s="40"/>
      <c r="W357" s="40"/>
      <c r="X357" s="41"/>
      <c r="Y357" s="41"/>
      <c r="Z357" s="41"/>
      <c r="AA357" s="41"/>
      <c r="AB357" s="40"/>
      <c r="AC357" s="40"/>
      <c r="AD357" s="40"/>
      <c r="AE357" s="40"/>
      <c r="AF357" s="41"/>
      <c r="AG357" s="41"/>
      <c r="AH357" s="41"/>
      <c r="AI357" s="41"/>
      <c r="AJ357" s="42"/>
      <c r="AK357" s="41"/>
      <c r="AL357" s="40"/>
      <c r="AM357" s="45"/>
      <c r="AN357" s="41"/>
      <c r="AO357" s="40"/>
      <c r="AP357" s="40"/>
      <c r="AQ357" s="40"/>
      <c r="AR357" s="42"/>
      <c r="AS357" s="42"/>
      <c r="AT357" s="42"/>
      <c r="AU357" s="42"/>
      <c r="AV357" s="42"/>
      <c r="AW357" s="42"/>
      <c r="AX357" s="42"/>
      <c r="AY357" s="42"/>
      <c r="AZ357" s="42"/>
      <c r="BA357" s="42"/>
      <c r="BB357" s="42"/>
      <c r="BC357" s="42"/>
      <c r="BD357" s="42"/>
      <c r="BE357" s="42"/>
      <c r="BF357" s="42"/>
      <c r="BG357" s="42"/>
      <c r="BH357" s="42"/>
      <c r="BI357" s="42"/>
      <c r="BJ357" s="42"/>
      <c r="BK357" s="42"/>
      <c r="BL357" s="42"/>
      <c r="BM357" s="42"/>
    </row>
    <row r="358">
      <c r="A358" s="40"/>
      <c r="B358" s="41"/>
      <c r="C358" s="42"/>
      <c r="D358" s="41"/>
      <c r="E358" s="40"/>
      <c r="F358" s="40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0"/>
      <c r="R358" s="40"/>
      <c r="S358" s="40"/>
      <c r="T358" s="40"/>
      <c r="U358" s="40"/>
      <c r="V358" s="40"/>
      <c r="W358" s="40"/>
      <c r="X358" s="41"/>
      <c r="Y358" s="41"/>
      <c r="Z358" s="41"/>
      <c r="AA358" s="41"/>
      <c r="AB358" s="40"/>
      <c r="AC358" s="40"/>
      <c r="AD358" s="40"/>
      <c r="AE358" s="40"/>
      <c r="AF358" s="41"/>
      <c r="AG358" s="41"/>
      <c r="AH358" s="41"/>
      <c r="AI358" s="41"/>
      <c r="AJ358" s="42"/>
      <c r="AK358" s="41"/>
      <c r="AL358" s="40"/>
      <c r="AM358" s="40"/>
      <c r="AN358" s="41"/>
      <c r="AO358" s="40"/>
      <c r="AP358" s="40"/>
      <c r="AQ358" s="40"/>
      <c r="AR358" s="42"/>
      <c r="AS358" s="42"/>
      <c r="AT358" s="42"/>
      <c r="AU358" s="42"/>
      <c r="AV358" s="42"/>
      <c r="AW358" s="42"/>
      <c r="AX358" s="42"/>
      <c r="AY358" s="42"/>
      <c r="AZ358" s="42"/>
      <c r="BA358" s="42"/>
      <c r="BB358" s="42"/>
      <c r="BC358" s="42"/>
      <c r="BD358" s="42"/>
      <c r="BE358" s="42"/>
      <c r="BF358" s="42"/>
      <c r="BG358" s="42"/>
      <c r="BH358" s="42"/>
      <c r="BI358" s="42"/>
      <c r="BJ358" s="42"/>
      <c r="BK358" s="42"/>
      <c r="BL358" s="42"/>
      <c r="BM358" s="42"/>
    </row>
    <row r="359">
      <c r="A359" s="40"/>
      <c r="B359" s="41"/>
      <c r="C359" s="42"/>
      <c r="D359" s="41"/>
      <c r="E359" s="40"/>
      <c r="F359" s="40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0"/>
      <c r="R359" s="40"/>
      <c r="S359" s="40"/>
      <c r="T359" s="40"/>
      <c r="U359" s="40"/>
      <c r="V359" s="40"/>
      <c r="W359" s="40"/>
      <c r="X359" s="41"/>
      <c r="Y359" s="41"/>
      <c r="Z359" s="41"/>
      <c r="AA359" s="41"/>
      <c r="AB359" s="40"/>
      <c r="AC359" s="40"/>
      <c r="AD359" s="40"/>
      <c r="AE359" s="40"/>
      <c r="AF359" s="41"/>
      <c r="AG359" s="41"/>
      <c r="AH359" s="41"/>
      <c r="AI359" s="41"/>
      <c r="AJ359" s="42"/>
      <c r="AK359" s="41"/>
      <c r="AL359" s="40"/>
      <c r="AM359" s="44"/>
      <c r="AN359" s="41"/>
      <c r="AO359" s="40"/>
      <c r="AP359" s="40"/>
      <c r="AQ359" s="40"/>
      <c r="AR359" s="42"/>
      <c r="AS359" s="42"/>
      <c r="AT359" s="42"/>
      <c r="AU359" s="42"/>
      <c r="AV359" s="42"/>
      <c r="AW359" s="42"/>
      <c r="AX359" s="42"/>
      <c r="AY359" s="42"/>
      <c r="AZ359" s="42"/>
      <c r="BA359" s="42"/>
      <c r="BB359" s="42"/>
      <c r="BC359" s="42"/>
      <c r="BD359" s="42"/>
      <c r="BE359" s="42"/>
      <c r="BF359" s="42"/>
      <c r="BG359" s="42"/>
      <c r="BH359" s="42"/>
      <c r="BI359" s="42"/>
      <c r="BJ359" s="42"/>
      <c r="BK359" s="42"/>
      <c r="BL359" s="42"/>
      <c r="BM359" s="42"/>
    </row>
    <row r="360">
      <c r="A360" s="40"/>
      <c r="B360" s="41"/>
      <c r="C360" s="42"/>
      <c r="D360" s="41"/>
      <c r="E360" s="40"/>
      <c r="F360" s="40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0"/>
      <c r="R360" s="40"/>
      <c r="S360" s="40"/>
      <c r="T360" s="40"/>
      <c r="U360" s="40"/>
      <c r="V360" s="40"/>
      <c r="W360" s="40"/>
      <c r="X360" s="41"/>
      <c r="Y360" s="41"/>
      <c r="Z360" s="41"/>
      <c r="AA360" s="41"/>
      <c r="AB360" s="40"/>
      <c r="AC360" s="40"/>
      <c r="AD360" s="40"/>
      <c r="AE360" s="40"/>
      <c r="AF360" s="41"/>
      <c r="AG360" s="41"/>
      <c r="AH360" s="41"/>
      <c r="AI360" s="41"/>
      <c r="AJ360" s="42"/>
      <c r="AK360" s="41"/>
      <c r="AL360" s="40"/>
      <c r="AM360" s="40"/>
      <c r="AN360" s="41"/>
      <c r="AO360" s="40"/>
      <c r="AP360" s="40"/>
      <c r="AQ360" s="40"/>
      <c r="AR360" s="42"/>
      <c r="AS360" s="42"/>
      <c r="AT360" s="42"/>
      <c r="AU360" s="42"/>
      <c r="AV360" s="42"/>
      <c r="AW360" s="42"/>
      <c r="AX360" s="42"/>
      <c r="AY360" s="42"/>
      <c r="AZ360" s="42"/>
      <c r="BA360" s="42"/>
      <c r="BB360" s="42"/>
      <c r="BC360" s="42"/>
      <c r="BD360" s="42"/>
      <c r="BE360" s="42"/>
      <c r="BF360" s="42"/>
      <c r="BG360" s="42"/>
      <c r="BH360" s="42"/>
      <c r="BI360" s="42"/>
      <c r="BJ360" s="42"/>
      <c r="BK360" s="42"/>
      <c r="BL360" s="42"/>
      <c r="BM360" s="42"/>
    </row>
    <row r="361">
      <c r="A361" s="40"/>
      <c r="B361" s="41"/>
      <c r="C361" s="42"/>
      <c r="D361" s="41"/>
      <c r="E361" s="40"/>
      <c r="F361" s="40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0"/>
      <c r="R361" s="40"/>
      <c r="S361" s="40"/>
      <c r="T361" s="40"/>
      <c r="U361" s="40"/>
      <c r="V361" s="40"/>
      <c r="W361" s="40"/>
      <c r="X361" s="41"/>
      <c r="Y361" s="41"/>
      <c r="Z361" s="41"/>
      <c r="AA361" s="41"/>
      <c r="AB361" s="40"/>
      <c r="AC361" s="40"/>
      <c r="AD361" s="40"/>
      <c r="AE361" s="40"/>
      <c r="AF361" s="41"/>
      <c r="AG361" s="41"/>
      <c r="AH361" s="41"/>
      <c r="AI361" s="41"/>
      <c r="AJ361" s="42"/>
      <c r="AK361" s="41"/>
      <c r="AL361" s="40"/>
      <c r="AM361" s="40"/>
      <c r="AN361" s="41"/>
      <c r="AO361" s="40"/>
      <c r="AP361" s="40"/>
      <c r="AQ361" s="40"/>
      <c r="AR361" s="42"/>
      <c r="AS361" s="42"/>
      <c r="AT361" s="42"/>
      <c r="AU361" s="42"/>
      <c r="AV361" s="42"/>
      <c r="AW361" s="42"/>
      <c r="AX361" s="42"/>
      <c r="AY361" s="42"/>
      <c r="AZ361" s="42"/>
      <c r="BA361" s="42"/>
      <c r="BB361" s="42"/>
      <c r="BC361" s="42"/>
      <c r="BD361" s="42"/>
      <c r="BE361" s="42"/>
      <c r="BF361" s="42"/>
      <c r="BG361" s="42"/>
      <c r="BH361" s="42"/>
      <c r="BI361" s="42"/>
      <c r="BJ361" s="42"/>
      <c r="BK361" s="42"/>
      <c r="BL361" s="42"/>
      <c r="BM361" s="42"/>
    </row>
    <row r="362">
      <c r="A362" s="40"/>
      <c r="B362" s="41"/>
      <c r="C362" s="42"/>
      <c r="D362" s="41"/>
      <c r="E362" s="40"/>
      <c r="F362" s="40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0"/>
      <c r="R362" s="40"/>
      <c r="S362" s="40"/>
      <c r="T362" s="40"/>
      <c r="U362" s="40"/>
      <c r="V362" s="40"/>
      <c r="W362" s="40"/>
      <c r="X362" s="41"/>
      <c r="Y362" s="41"/>
      <c r="Z362" s="41"/>
      <c r="AA362" s="41"/>
      <c r="AB362" s="40"/>
      <c r="AC362" s="40"/>
      <c r="AD362" s="40"/>
      <c r="AE362" s="40"/>
      <c r="AF362" s="41"/>
      <c r="AG362" s="41"/>
      <c r="AH362" s="41"/>
      <c r="AI362" s="41"/>
      <c r="AJ362" s="42"/>
      <c r="AK362" s="41"/>
      <c r="AL362" s="40"/>
      <c r="AM362" s="44"/>
      <c r="AN362" s="41"/>
      <c r="AO362" s="40"/>
      <c r="AP362" s="40"/>
      <c r="AQ362" s="40"/>
      <c r="AR362" s="42"/>
      <c r="AS362" s="42"/>
      <c r="AT362" s="42"/>
      <c r="AU362" s="42"/>
      <c r="AV362" s="42"/>
      <c r="AW362" s="42"/>
      <c r="AX362" s="42"/>
      <c r="AY362" s="42"/>
      <c r="AZ362" s="42"/>
      <c r="BA362" s="42"/>
      <c r="BB362" s="42"/>
      <c r="BC362" s="42"/>
      <c r="BD362" s="42"/>
      <c r="BE362" s="42"/>
      <c r="BF362" s="42"/>
      <c r="BG362" s="42"/>
      <c r="BH362" s="42"/>
      <c r="BI362" s="42"/>
      <c r="BJ362" s="42"/>
      <c r="BK362" s="42"/>
      <c r="BL362" s="42"/>
      <c r="BM362" s="42"/>
    </row>
    <row r="363">
      <c r="A363" s="40"/>
      <c r="B363" s="41"/>
      <c r="C363" s="42"/>
      <c r="D363" s="41"/>
      <c r="E363" s="40"/>
      <c r="F363" s="40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0"/>
      <c r="R363" s="40"/>
      <c r="S363" s="40"/>
      <c r="T363" s="40"/>
      <c r="U363" s="40"/>
      <c r="V363" s="40"/>
      <c r="W363" s="40"/>
      <c r="X363" s="41"/>
      <c r="Y363" s="41"/>
      <c r="Z363" s="41"/>
      <c r="AA363" s="41"/>
      <c r="AB363" s="40"/>
      <c r="AC363" s="40"/>
      <c r="AD363" s="40"/>
      <c r="AE363" s="40"/>
      <c r="AF363" s="41"/>
      <c r="AG363" s="41"/>
      <c r="AH363" s="41"/>
      <c r="AI363" s="41"/>
      <c r="AJ363" s="42"/>
      <c r="AK363" s="41"/>
      <c r="AL363" s="40"/>
      <c r="AM363" s="44"/>
      <c r="AN363" s="41"/>
      <c r="AO363" s="40"/>
      <c r="AP363" s="40"/>
      <c r="AQ363" s="40"/>
      <c r="AR363" s="42"/>
      <c r="AS363" s="42"/>
      <c r="AT363" s="42"/>
      <c r="AU363" s="42"/>
      <c r="AV363" s="42"/>
      <c r="AW363" s="42"/>
      <c r="AX363" s="42"/>
      <c r="AY363" s="42"/>
      <c r="AZ363" s="42"/>
      <c r="BA363" s="42"/>
      <c r="BB363" s="42"/>
      <c r="BC363" s="42"/>
      <c r="BD363" s="42"/>
      <c r="BE363" s="42"/>
      <c r="BF363" s="42"/>
      <c r="BG363" s="42"/>
      <c r="BH363" s="42"/>
      <c r="BI363" s="42"/>
      <c r="BJ363" s="42"/>
      <c r="BK363" s="42"/>
      <c r="BL363" s="42"/>
      <c r="BM363" s="42"/>
    </row>
    <row r="364">
      <c r="A364" s="40"/>
      <c r="B364" s="41"/>
      <c r="C364" s="42"/>
      <c r="D364" s="41"/>
      <c r="E364" s="40"/>
      <c r="F364" s="40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0"/>
      <c r="R364" s="40"/>
      <c r="S364" s="40"/>
      <c r="T364" s="40"/>
      <c r="U364" s="40"/>
      <c r="V364" s="40"/>
      <c r="W364" s="40"/>
      <c r="X364" s="41"/>
      <c r="Y364" s="41"/>
      <c r="Z364" s="41"/>
      <c r="AA364" s="41"/>
      <c r="AB364" s="40"/>
      <c r="AC364" s="40"/>
      <c r="AD364" s="40"/>
      <c r="AE364" s="40"/>
      <c r="AF364" s="41"/>
      <c r="AG364" s="41"/>
      <c r="AH364" s="41"/>
      <c r="AI364" s="41"/>
      <c r="AJ364" s="42"/>
      <c r="AK364" s="41"/>
      <c r="AL364" s="40"/>
      <c r="AM364" s="40"/>
      <c r="AN364" s="41"/>
      <c r="AO364" s="40"/>
      <c r="AP364" s="40"/>
      <c r="AQ364" s="40"/>
      <c r="AR364" s="42"/>
      <c r="AS364" s="42"/>
      <c r="AT364" s="42"/>
      <c r="AU364" s="42"/>
      <c r="AV364" s="42"/>
      <c r="AW364" s="42"/>
      <c r="AX364" s="42"/>
      <c r="AY364" s="42"/>
      <c r="AZ364" s="42"/>
      <c r="BA364" s="42"/>
      <c r="BB364" s="42"/>
      <c r="BC364" s="42"/>
      <c r="BD364" s="42"/>
      <c r="BE364" s="42"/>
      <c r="BF364" s="42"/>
      <c r="BG364" s="42"/>
      <c r="BH364" s="42"/>
      <c r="BI364" s="42"/>
      <c r="BJ364" s="42"/>
      <c r="BK364" s="42"/>
      <c r="BL364" s="42"/>
      <c r="BM364" s="42"/>
    </row>
    <row r="365">
      <c r="A365" s="40"/>
      <c r="B365" s="41"/>
      <c r="C365" s="42"/>
      <c r="D365" s="41"/>
      <c r="E365" s="40"/>
      <c r="F365" s="40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0"/>
      <c r="R365" s="40"/>
      <c r="S365" s="40"/>
      <c r="T365" s="40"/>
      <c r="U365" s="40"/>
      <c r="V365" s="40"/>
      <c r="W365" s="40"/>
      <c r="X365" s="41"/>
      <c r="Y365" s="41"/>
      <c r="Z365" s="41"/>
      <c r="AA365" s="41"/>
      <c r="AB365" s="40"/>
      <c r="AC365" s="40"/>
      <c r="AD365" s="40"/>
      <c r="AE365" s="40"/>
      <c r="AF365" s="41"/>
      <c r="AG365" s="41"/>
      <c r="AH365" s="41"/>
      <c r="AI365" s="41"/>
      <c r="AJ365" s="42"/>
      <c r="AK365" s="41"/>
      <c r="AL365" s="40"/>
      <c r="AM365" s="40"/>
      <c r="AN365" s="41"/>
      <c r="AO365" s="40"/>
      <c r="AP365" s="40"/>
      <c r="AQ365" s="40"/>
      <c r="AR365" s="42"/>
      <c r="AS365" s="42"/>
      <c r="AT365" s="42"/>
      <c r="AU365" s="42"/>
      <c r="AV365" s="42"/>
      <c r="AW365" s="42"/>
      <c r="AX365" s="42"/>
      <c r="AY365" s="42"/>
      <c r="AZ365" s="42"/>
      <c r="BA365" s="42"/>
      <c r="BB365" s="42"/>
      <c r="BC365" s="42"/>
      <c r="BD365" s="42"/>
      <c r="BE365" s="42"/>
      <c r="BF365" s="42"/>
      <c r="BG365" s="42"/>
      <c r="BH365" s="42"/>
      <c r="BI365" s="42"/>
      <c r="BJ365" s="42"/>
      <c r="BK365" s="42"/>
      <c r="BL365" s="42"/>
      <c r="BM365" s="42"/>
    </row>
    <row r="366">
      <c r="A366" s="40"/>
      <c r="B366" s="41"/>
      <c r="C366" s="42"/>
      <c r="D366" s="41"/>
      <c r="E366" s="40"/>
      <c r="F366" s="40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0"/>
      <c r="R366" s="40"/>
      <c r="S366" s="40"/>
      <c r="T366" s="40"/>
      <c r="U366" s="40"/>
      <c r="V366" s="40"/>
      <c r="W366" s="40"/>
      <c r="X366" s="41"/>
      <c r="Y366" s="41"/>
      <c r="Z366" s="41"/>
      <c r="AA366" s="41"/>
      <c r="AB366" s="40"/>
      <c r="AC366" s="40"/>
      <c r="AD366" s="40"/>
      <c r="AE366" s="40"/>
      <c r="AF366" s="41"/>
      <c r="AG366" s="41"/>
      <c r="AH366" s="41"/>
      <c r="AI366" s="41"/>
      <c r="AJ366" s="42"/>
      <c r="AK366" s="41"/>
      <c r="AL366" s="40"/>
      <c r="AM366" s="40"/>
      <c r="AN366" s="41"/>
      <c r="AO366" s="40"/>
      <c r="AP366" s="40"/>
      <c r="AQ366" s="40"/>
      <c r="AR366" s="42"/>
      <c r="AS366" s="42"/>
      <c r="AT366" s="42"/>
      <c r="AU366" s="42"/>
      <c r="AV366" s="42"/>
      <c r="AW366" s="42"/>
      <c r="AX366" s="42"/>
      <c r="AY366" s="42"/>
      <c r="AZ366" s="42"/>
      <c r="BA366" s="42"/>
      <c r="BB366" s="42"/>
      <c r="BC366" s="42"/>
      <c r="BD366" s="42"/>
      <c r="BE366" s="42"/>
      <c r="BF366" s="42"/>
      <c r="BG366" s="42"/>
      <c r="BH366" s="42"/>
      <c r="BI366" s="42"/>
      <c r="BJ366" s="42"/>
      <c r="BK366" s="42"/>
      <c r="BL366" s="42"/>
      <c r="BM366" s="42"/>
    </row>
    <row r="367">
      <c r="A367" s="40"/>
      <c r="B367" s="41"/>
      <c r="C367" s="42"/>
      <c r="D367" s="41"/>
      <c r="E367" s="40"/>
      <c r="F367" s="40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0"/>
      <c r="R367" s="40"/>
      <c r="S367" s="40"/>
      <c r="T367" s="40"/>
      <c r="U367" s="40"/>
      <c r="V367" s="40"/>
      <c r="W367" s="40"/>
      <c r="X367" s="41"/>
      <c r="Y367" s="41"/>
      <c r="Z367" s="41"/>
      <c r="AA367" s="41"/>
      <c r="AB367" s="40"/>
      <c r="AC367" s="40"/>
      <c r="AD367" s="40"/>
      <c r="AE367" s="40"/>
      <c r="AF367" s="41"/>
      <c r="AG367" s="41"/>
      <c r="AH367" s="41"/>
      <c r="AI367" s="41"/>
      <c r="AJ367" s="42"/>
      <c r="AK367" s="41"/>
      <c r="AL367" s="40"/>
      <c r="AM367" s="40"/>
      <c r="AN367" s="41"/>
      <c r="AO367" s="40"/>
      <c r="AP367" s="40"/>
      <c r="AQ367" s="40"/>
      <c r="AR367" s="42"/>
      <c r="AS367" s="42"/>
      <c r="AT367" s="42"/>
      <c r="AU367" s="42"/>
      <c r="AV367" s="42"/>
      <c r="AW367" s="42"/>
      <c r="AX367" s="42"/>
      <c r="AY367" s="42"/>
      <c r="AZ367" s="42"/>
      <c r="BA367" s="42"/>
      <c r="BB367" s="42"/>
      <c r="BC367" s="42"/>
      <c r="BD367" s="42"/>
      <c r="BE367" s="42"/>
      <c r="BF367" s="42"/>
      <c r="BG367" s="42"/>
      <c r="BH367" s="42"/>
      <c r="BI367" s="42"/>
      <c r="BJ367" s="42"/>
      <c r="BK367" s="42"/>
      <c r="BL367" s="42"/>
      <c r="BM367" s="42"/>
    </row>
    <row r="368">
      <c r="A368" s="40"/>
      <c r="B368" s="41"/>
      <c r="C368" s="42"/>
      <c r="D368" s="41"/>
      <c r="E368" s="40"/>
      <c r="F368" s="40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0"/>
      <c r="R368" s="40"/>
      <c r="S368" s="40"/>
      <c r="T368" s="40"/>
      <c r="U368" s="40"/>
      <c r="V368" s="40"/>
      <c r="W368" s="40"/>
      <c r="X368" s="41"/>
      <c r="Y368" s="41"/>
      <c r="Z368" s="41"/>
      <c r="AA368" s="41"/>
      <c r="AB368" s="40"/>
      <c r="AC368" s="40"/>
      <c r="AD368" s="40"/>
      <c r="AE368" s="40"/>
      <c r="AF368" s="41"/>
      <c r="AG368" s="41"/>
      <c r="AH368" s="41"/>
      <c r="AI368" s="41"/>
      <c r="AJ368" s="42"/>
      <c r="AK368" s="41"/>
      <c r="AL368" s="40"/>
      <c r="AM368" s="40"/>
      <c r="AN368" s="41"/>
      <c r="AO368" s="40"/>
      <c r="AP368" s="40"/>
      <c r="AQ368" s="40"/>
      <c r="AR368" s="42"/>
      <c r="AS368" s="42"/>
      <c r="AT368" s="42"/>
      <c r="AU368" s="42"/>
      <c r="AV368" s="42"/>
      <c r="AW368" s="42"/>
      <c r="AX368" s="42"/>
      <c r="AY368" s="42"/>
      <c r="AZ368" s="42"/>
      <c r="BA368" s="42"/>
      <c r="BB368" s="42"/>
      <c r="BC368" s="42"/>
      <c r="BD368" s="42"/>
      <c r="BE368" s="42"/>
      <c r="BF368" s="42"/>
      <c r="BG368" s="42"/>
      <c r="BH368" s="42"/>
      <c r="BI368" s="42"/>
      <c r="BJ368" s="42"/>
      <c r="BK368" s="42"/>
      <c r="BL368" s="42"/>
      <c r="BM368" s="42"/>
    </row>
    <row r="369">
      <c r="A369" s="40"/>
      <c r="B369" s="41"/>
      <c r="C369" s="42"/>
      <c r="D369" s="41"/>
      <c r="E369" s="40"/>
      <c r="F369" s="40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0"/>
      <c r="R369" s="40"/>
      <c r="S369" s="40"/>
      <c r="T369" s="40"/>
      <c r="U369" s="40"/>
      <c r="V369" s="40"/>
      <c r="W369" s="40"/>
      <c r="X369" s="41"/>
      <c r="Y369" s="41"/>
      <c r="Z369" s="41"/>
      <c r="AA369" s="41"/>
      <c r="AB369" s="40"/>
      <c r="AC369" s="40"/>
      <c r="AD369" s="40"/>
      <c r="AE369" s="40"/>
      <c r="AF369" s="41"/>
      <c r="AG369" s="41"/>
      <c r="AH369" s="41"/>
      <c r="AI369" s="41"/>
      <c r="AJ369" s="42"/>
      <c r="AK369" s="41"/>
      <c r="AL369" s="40"/>
      <c r="AM369" s="40"/>
      <c r="AN369" s="41"/>
      <c r="AO369" s="40"/>
      <c r="AP369" s="40"/>
      <c r="AQ369" s="40"/>
      <c r="AR369" s="42"/>
      <c r="AS369" s="42"/>
      <c r="AT369" s="42"/>
      <c r="AU369" s="42"/>
      <c r="AV369" s="42"/>
      <c r="AW369" s="42"/>
      <c r="AX369" s="42"/>
      <c r="AY369" s="42"/>
      <c r="AZ369" s="42"/>
      <c r="BA369" s="42"/>
      <c r="BB369" s="42"/>
      <c r="BC369" s="42"/>
      <c r="BD369" s="42"/>
      <c r="BE369" s="42"/>
      <c r="BF369" s="42"/>
      <c r="BG369" s="42"/>
      <c r="BH369" s="42"/>
      <c r="BI369" s="42"/>
      <c r="BJ369" s="42"/>
      <c r="BK369" s="42"/>
      <c r="BL369" s="42"/>
      <c r="BM369" s="42"/>
    </row>
    <row r="370">
      <c r="A370" s="40"/>
      <c r="B370" s="41"/>
      <c r="C370" s="42"/>
      <c r="D370" s="41"/>
      <c r="E370" s="40"/>
      <c r="F370" s="40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0"/>
      <c r="R370" s="40"/>
      <c r="S370" s="40"/>
      <c r="T370" s="40"/>
      <c r="U370" s="40"/>
      <c r="V370" s="40"/>
      <c r="W370" s="40"/>
      <c r="X370" s="41"/>
      <c r="Y370" s="41"/>
      <c r="Z370" s="41"/>
      <c r="AA370" s="41"/>
      <c r="AB370" s="40"/>
      <c r="AC370" s="40"/>
      <c r="AD370" s="40"/>
      <c r="AE370" s="40"/>
      <c r="AF370" s="41"/>
      <c r="AG370" s="41"/>
      <c r="AH370" s="41"/>
      <c r="AI370" s="41"/>
      <c r="AJ370" s="42"/>
      <c r="AK370" s="41"/>
      <c r="AL370" s="40"/>
      <c r="AM370" s="44"/>
      <c r="AN370" s="41"/>
      <c r="AO370" s="40"/>
      <c r="AP370" s="40"/>
      <c r="AQ370" s="40"/>
      <c r="AR370" s="42"/>
      <c r="AS370" s="42"/>
      <c r="AT370" s="42"/>
      <c r="AU370" s="42"/>
      <c r="AV370" s="42"/>
      <c r="AW370" s="42"/>
      <c r="AX370" s="42"/>
      <c r="AY370" s="42"/>
      <c r="AZ370" s="42"/>
      <c r="BA370" s="42"/>
      <c r="BB370" s="42"/>
      <c r="BC370" s="42"/>
      <c r="BD370" s="42"/>
      <c r="BE370" s="42"/>
      <c r="BF370" s="42"/>
      <c r="BG370" s="42"/>
      <c r="BH370" s="42"/>
      <c r="BI370" s="42"/>
      <c r="BJ370" s="42"/>
      <c r="BK370" s="42"/>
      <c r="BL370" s="42"/>
      <c r="BM370" s="42"/>
    </row>
    <row r="371">
      <c r="A371" s="40"/>
      <c r="B371" s="41"/>
      <c r="C371" s="42"/>
      <c r="D371" s="41"/>
      <c r="E371" s="40"/>
      <c r="F371" s="40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0"/>
      <c r="R371" s="40"/>
      <c r="S371" s="40"/>
      <c r="T371" s="40"/>
      <c r="U371" s="40"/>
      <c r="V371" s="40"/>
      <c r="W371" s="40"/>
      <c r="X371" s="41"/>
      <c r="Y371" s="41"/>
      <c r="Z371" s="41"/>
      <c r="AA371" s="41"/>
      <c r="AB371" s="40"/>
      <c r="AC371" s="40"/>
      <c r="AD371" s="40"/>
      <c r="AE371" s="40"/>
      <c r="AF371" s="41"/>
      <c r="AG371" s="41"/>
      <c r="AH371" s="41"/>
      <c r="AI371" s="41"/>
      <c r="AJ371" s="42"/>
      <c r="AK371" s="41"/>
      <c r="AL371" s="40"/>
      <c r="AM371" s="44"/>
      <c r="AN371" s="41"/>
      <c r="AO371" s="40"/>
      <c r="AP371" s="40"/>
      <c r="AQ371" s="40"/>
      <c r="AR371" s="42"/>
      <c r="AS371" s="42"/>
      <c r="AT371" s="42"/>
      <c r="AU371" s="42"/>
      <c r="AV371" s="42"/>
      <c r="AW371" s="42"/>
      <c r="AX371" s="42"/>
      <c r="AY371" s="42"/>
      <c r="AZ371" s="42"/>
      <c r="BA371" s="42"/>
      <c r="BB371" s="42"/>
      <c r="BC371" s="42"/>
      <c r="BD371" s="42"/>
      <c r="BE371" s="42"/>
      <c r="BF371" s="42"/>
      <c r="BG371" s="42"/>
      <c r="BH371" s="42"/>
      <c r="BI371" s="42"/>
      <c r="BJ371" s="42"/>
      <c r="BK371" s="42"/>
      <c r="BL371" s="42"/>
      <c r="BM371" s="42"/>
    </row>
    <row r="372">
      <c r="A372" s="40"/>
      <c r="B372" s="41"/>
      <c r="C372" s="42"/>
      <c r="D372" s="41"/>
      <c r="E372" s="40"/>
      <c r="F372" s="40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0"/>
      <c r="R372" s="40"/>
      <c r="S372" s="40"/>
      <c r="T372" s="40"/>
      <c r="U372" s="40"/>
      <c r="V372" s="40"/>
      <c r="W372" s="40"/>
      <c r="X372" s="41"/>
      <c r="Y372" s="41"/>
      <c r="Z372" s="41"/>
      <c r="AA372" s="41"/>
      <c r="AB372" s="40"/>
      <c r="AC372" s="40"/>
      <c r="AD372" s="40"/>
      <c r="AE372" s="40"/>
      <c r="AF372" s="41"/>
      <c r="AG372" s="41"/>
      <c r="AH372" s="41"/>
      <c r="AI372" s="41"/>
      <c r="AJ372" s="42"/>
      <c r="AK372" s="41"/>
      <c r="AL372" s="40"/>
      <c r="AM372" s="44"/>
      <c r="AN372" s="41"/>
      <c r="AO372" s="40"/>
      <c r="AP372" s="40"/>
      <c r="AQ372" s="40"/>
      <c r="AR372" s="42"/>
      <c r="AS372" s="42"/>
      <c r="AT372" s="42"/>
      <c r="AU372" s="42"/>
      <c r="AV372" s="42"/>
      <c r="AW372" s="42"/>
      <c r="AX372" s="42"/>
      <c r="AY372" s="42"/>
      <c r="AZ372" s="42"/>
      <c r="BA372" s="42"/>
      <c r="BB372" s="42"/>
      <c r="BC372" s="42"/>
      <c r="BD372" s="42"/>
      <c r="BE372" s="42"/>
      <c r="BF372" s="42"/>
      <c r="BG372" s="42"/>
      <c r="BH372" s="42"/>
      <c r="BI372" s="42"/>
      <c r="BJ372" s="42"/>
      <c r="BK372" s="42"/>
      <c r="BL372" s="42"/>
      <c r="BM372" s="42"/>
    </row>
    <row r="373">
      <c r="A373" s="40"/>
      <c r="B373" s="41"/>
      <c r="C373" s="42"/>
      <c r="D373" s="41"/>
      <c r="E373" s="40"/>
      <c r="F373" s="40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0"/>
      <c r="R373" s="40"/>
      <c r="S373" s="40"/>
      <c r="T373" s="40"/>
      <c r="U373" s="40"/>
      <c r="V373" s="40"/>
      <c r="W373" s="40"/>
      <c r="X373" s="41"/>
      <c r="Y373" s="41"/>
      <c r="Z373" s="41"/>
      <c r="AA373" s="41"/>
      <c r="AB373" s="40"/>
      <c r="AC373" s="40"/>
      <c r="AD373" s="40"/>
      <c r="AE373" s="40"/>
      <c r="AF373" s="41"/>
      <c r="AG373" s="41"/>
      <c r="AH373" s="41"/>
      <c r="AI373" s="41"/>
      <c r="AJ373" s="42"/>
      <c r="AK373" s="41"/>
      <c r="AL373" s="40"/>
      <c r="AM373" s="40"/>
      <c r="AN373" s="41"/>
      <c r="AO373" s="40"/>
      <c r="AP373" s="40"/>
      <c r="AQ373" s="40"/>
      <c r="AR373" s="42"/>
      <c r="AS373" s="42"/>
      <c r="AT373" s="42"/>
      <c r="AU373" s="42"/>
      <c r="AV373" s="42"/>
      <c r="AW373" s="42"/>
      <c r="AX373" s="42"/>
      <c r="AY373" s="42"/>
      <c r="AZ373" s="42"/>
      <c r="BA373" s="42"/>
      <c r="BB373" s="42"/>
      <c r="BC373" s="42"/>
      <c r="BD373" s="42"/>
      <c r="BE373" s="42"/>
      <c r="BF373" s="42"/>
      <c r="BG373" s="42"/>
      <c r="BH373" s="42"/>
      <c r="BI373" s="42"/>
      <c r="BJ373" s="42"/>
      <c r="BK373" s="42"/>
      <c r="BL373" s="42"/>
      <c r="BM373" s="42"/>
    </row>
    <row r="374">
      <c r="A374" s="40"/>
      <c r="B374" s="41"/>
      <c r="C374" s="42"/>
      <c r="D374" s="41"/>
      <c r="E374" s="40"/>
      <c r="F374" s="40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0"/>
      <c r="R374" s="40"/>
      <c r="S374" s="40"/>
      <c r="T374" s="40"/>
      <c r="U374" s="40"/>
      <c r="V374" s="40"/>
      <c r="W374" s="40"/>
      <c r="X374" s="41"/>
      <c r="Y374" s="41"/>
      <c r="Z374" s="41"/>
      <c r="AA374" s="41"/>
      <c r="AB374" s="40"/>
      <c r="AC374" s="40"/>
      <c r="AD374" s="40"/>
      <c r="AE374" s="40"/>
      <c r="AF374" s="41"/>
      <c r="AG374" s="41"/>
      <c r="AH374" s="41"/>
      <c r="AI374" s="41"/>
      <c r="AJ374" s="42"/>
      <c r="AK374" s="41"/>
      <c r="AL374" s="40"/>
      <c r="AM374" s="40"/>
      <c r="AN374" s="41"/>
      <c r="AO374" s="40"/>
      <c r="AP374" s="40"/>
      <c r="AQ374" s="40"/>
      <c r="AR374" s="42"/>
      <c r="AS374" s="42"/>
      <c r="AT374" s="42"/>
      <c r="AU374" s="42"/>
      <c r="AV374" s="42"/>
      <c r="AW374" s="42"/>
      <c r="AX374" s="42"/>
      <c r="AY374" s="42"/>
      <c r="AZ374" s="42"/>
      <c r="BA374" s="42"/>
      <c r="BB374" s="42"/>
      <c r="BC374" s="42"/>
      <c r="BD374" s="42"/>
      <c r="BE374" s="42"/>
      <c r="BF374" s="42"/>
      <c r="BG374" s="42"/>
      <c r="BH374" s="42"/>
      <c r="BI374" s="42"/>
      <c r="BJ374" s="42"/>
      <c r="BK374" s="42"/>
      <c r="BL374" s="42"/>
      <c r="BM374" s="42"/>
    </row>
    <row r="375">
      <c r="A375" s="40"/>
      <c r="B375" s="41"/>
      <c r="C375" s="42"/>
      <c r="D375" s="41"/>
      <c r="E375" s="40"/>
      <c r="F375" s="40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0"/>
      <c r="R375" s="40"/>
      <c r="S375" s="40"/>
      <c r="T375" s="40"/>
      <c r="U375" s="40"/>
      <c r="V375" s="40"/>
      <c r="W375" s="40"/>
      <c r="X375" s="41"/>
      <c r="Y375" s="41"/>
      <c r="Z375" s="41"/>
      <c r="AA375" s="41"/>
      <c r="AB375" s="40"/>
      <c r="AC375" s="40"/>
      <c r="AD375" s="40"/>
      <c r="AE375" s="40"/>
      <c r="AF375" s="41"/>
      <c r="AG375" s="41"/>
      <c r="AH375" s="41"/>
      <c r="AI375" s="41"/>
      <c r="AJ375" s="42"/>
      <c r="AK375" s="41"/>
      <c r="AL375" s="40"/>
      <c r="AM375" s="40"/>
      <c r="AN375" s="41"/>
      <c r="AO375" s="40"/>
      <c r="AP375" s="40"/>
      <c r="AQ375" s="40"/>
      <c r="AR375" s="42"/>
      <c r="AS375" s="42"/>
      <c r="AT375" s="42"/>
      <c r="AU375" s="42"/>
      <c r="AV375" s="42"/>
      <c r="AW375" s="42"/>
      <c r="AX375" s="42"/>
      <c r="AY375" s="42"/>
      <c r="AZ375" s="42"/>
      <c r="BA375" s="42"/>
      <c r="BB375" s="42"/>
      <c r="BC375" s="42"/>
      <c r="BD375" s="42"/>
      <c r="BE375" s="42"/>
      <c r="BF375" s="42"/>
      <c r="BG375" s="42"/>
      <c r="BH375" s="42"/>
      <c r="BI375" s="42"/>
      <c r="BJ375" s="42"/>
      <c r="BK375" s="42"/>
      <c r="BL375" s="42"/>
      <c r="BM375" s="42"/>
    </row>
    <row r="376">
      <c r="A376" s="40"/>
      <c r="B376" s="41"/>
      <c r="C376" s="42"/>
      <c r="D376" s="41"/>
      <c r="E376" s="40"/>
      <c r="F376" s="40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0"/>
      <c r="R376" s="40"/>
      <c r="S376" s="40"/>
      <c r="T376" s="40"/>
      <c r="U376" s="40"/>
      <c r="V376" s="40"/>
      <c r="W376" s="40"/>
      <c r="X376" s="41"/>
      <c r="Y376" s="41"/>
      <c r="Z376" s="41"/>
      <c r="AA376" s="41"/>
      <c r="AB376" s="40"/>
      <c r="AC376" s="40"/>
      <c r="AD376" s="40"/>
      <c r="AE376" s="40"/>
      <c r="AF376" s="41"/>
      <c r="AG376" s="41"/>
      <c r="AH376" s="41"/>
      <c r="AI376" s="41"/>
      <c r="AJ376" s="42"/>
      <c r="AK376" s="41"/>
      <c r="AL376" s="40"/>
      <c r="AM376" s="40"/>
      <c r="AN376" s="41"/>
      <c r="AO376" s="40"/>
      <c r="AP376" s="40"/>
      <c r="AQ376" s="40"/>
      <c r="AR376" s="42"/>
      <c r="AS376" s="42"/>
      <c r="AT376" s="42"/>
      <c r="AU376" s="42"/>
      <c r="AV376" s="42"/>
      <c r="AW376" s="42"/>
      <c r="AX376" s="42"/>
      <c r="AY376" s="42"/>
      <c r="AZ376" s="42"/>
      <c r="BA376" s="42"/>
      <c r="BB376" s="42"/>
      <c r="BC376" s="42"/>
      <c r="BD376" s="42"/>
      <c r="BE376" s="42"/>
      <c r="BF376" s="42"/>
      <c r="BG376" s="42"/>
      <c r="BH376" s="42"/>
      <c r="BI376" s="42"/>
      <c r="BJ376" s="42"/>
      <c r="BK376" s="42"/>
      <c r="BL376" s="42"/>
      <c r="BM376" s="42"/>
    </row>
    <row r="377">
      <c r="A377" s="40"/>
      <c r="B377" s="41"/>
      <c r="C377" s="42"/>
      <c r="D377" s="41"/>
      <c r="E377" s="40"/>
      <c r="F377" s="40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0"/>
      <c r="R377" s="40"/>
      <c r="S377" s="40"/>
      <c r="T377" s="40"/>
      <c r="U377" s="40"/>
      <c r="V377" s="40"/>
      <c r="W377" s="40"/>
      <c r="X377" s="41"/>
      <c r="Y377" s="41"/>
      <c r="Z377" s="41"/>
      <c r="AA377" s="41"/>
      <c r="AB377" s="40"/>
      <c r="AC377" s="40"/>
      <c r="AD377" s="40"/>
      <c r="AE377" s="40"/>
      <c r="AF377" s="41"/>
      <c r="AG377" s="41"/>
      <c r="AH377" s="41"/>
      <c r="AI377" s="41"/>
      <c r="AJ377" s="42"/>
      <c r="AK377" s="41"/>
      <c r="AL377" s="40"/>
      <c r="AM377" s="40"/>
      <c r="AN377" s="41"/>
      <c r="AO377" s="40"/>
      <c r="AP377" s="40"/>
      <c r="AQ377" s="40"/>
      <c r="AR377" s="42"/>
      <c r="AS377" s="42"/>
      <c r="AT377" s="42"/>
      <c r="AU377" s="42"/>
      <c r="AV377" s="42"/>
      <c r="AW377" s="42"/>
      <c r="AX377" s="42"/>
      <c r="AY377" s="42"/>
      <c r="AZ377" s="42"/>
      <c r="BA377" s="42"/>
      <c r="BB377" s="42"/>
      <c r="BC377" s="42"/>
      <c r="BD377" s="42"/>
      <c r="BE377" s="42"/>
      <c r="BF377" s="42"/>
      <c r="BG377" s="42"/>
      <c r="BH377" s="42"/>
      <c r="BI377" s="42"/>
      <c r="BJ377" s="42"/>
      <c r="BK377" s="42"/>
      <c r="BL377" s="42"/>
      <c r="BM377" s="42"/>
    </row>
    <row r="378">
      <c r="A378" s="40"/>
      <c r="B378" s="41"/>
      <c r="C378" s="42"/>
      <c r="D378" s="41"/>
      <c r="E378" s="40"/>
      <c r="F378" s="40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0"/>
      <c r="R378" s="40"/>
      <c r="S378" s="40"/>
      <c r="T378" s="40"/>
      <c r="U378" s="40"/>
      <c r="V378" s="40"/>
      <c r="W378" s="40"/>
      <c r="X378" s="41"/>
      <c r="Y378" s="41"/>
      <c r="Z378" s="41"/>
      <c r="AA378" s="41"/>
      <c r="AB378" s="40"/>
      <c r="AC378" s="40"/>
      <c r="AD378" s="40"/>
      <c r="AE378" s="40"/>
      <c r="AF378" s="41"/>
      <c r="AG378" s="41"/>
      <c r="AH378" s="41"/>
      <c r="AI378" s="41"/>
      <c r="AJ378" s="42"/>
      <c r="AK378" s="41"/>
      <c r="AL378" s="40"/>
      <c r="AM378" s="44"/>
      <c r="AN378" s="41"/>
      <c r="AO378" s="40"/>
      <c r="AP378" s="40"/>
      <c r="AQ378" s="40"/>
      <c r="AR378" s="42"/>
      <c r="AS378" s="42"/>
      <c r="AT378" s="42"/>
      <c r="AU378" s="42"/>
      <c r="AV378" s="42"/>
      <c r="AW378" s="42"/>
      <c r="AX378" s="42"/>
      <c r="AY378" s="42"/>
      <c r="AZ378" s="42"/>
      <c r="BA378" s="42"/>
      <c r="BB378" s="42"/>
      <c r="BC378" s="42"/>
      <c r="BD378" s="42"/>
      <c r="BE378" s="42"/>
      <c r="BF378" s="42"/>
      <c r="BG378" s="42"/>
      <c r="BH378" s="42"/>
      <c r="BI378" s="42"/>
      <c r="BJ378" s="42"/>
      <c r="BK378" s="42"/>
      <c r="BL378" s="42"/>
      <c r="BM378" s="42"/>
    </row>
    <row r="379">
      <c r="A379" s="40"/>
      <c r="B379" s="41"/>
      <c r="C379" s="42"/>
      <c r="D379" s="41"/>
      <c r="E379" s="40"/>
      <c r="F379" s="40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0"/>
      <c r="R379" s="40"/>
      <c r="S379" s="40"/>
      <c r="T379" s="40"/>
      <c r="U379" s="40"/>
      <c r="V379" s="40"/>
      <c r="W379" s="40"/>
      <c r="X379" s="41"/>
      <c r="Y379" s="41"/>
      <c r="Z379" s="41"/>
      <c r="AA379" s="41"/>
      <c r="AB379" s="40"/>
      <c r="AC379" s="40"/>
      <c r="AD379" s="40"/>
      <c r="AE379" s="40"/>
      <c r="AF379" s="41"/>
      <c r="AG379" s="41"/>
      <c r="AH379" s="41"/>
      <c r="AI379" s="41"/>
      <c r="AJ379" s="42"/>
      <c r="AK379" s="41"/>
      <c r="AL379" s="40"/>
      <c r="AM379" s="44"/>
      <c r="AN379" s="41"/>
      <c r="AO379" s="40"/>
      <c r="AP379" s="40"/>
      <c r="AQ379" s="40"/>
      <c r="AR379" s="42"/>
      <c r="AS379" s="42"/>
      <c r="AT379" s="42"/>
      <c r="AU379" s="42"/>
      <c r="AV379" s="42"/>
      <c r="AW379" s="42"/>
      <c r="AX379" s="42"/>
      <c r="AY379" s="42"/>
      <c r="AZ379" s="42"/>
      <c r="BA379" s="42"/>
      <c r="BB379" s="42"/>
      <c r="BC379" s="42"/>
      <c r="BD379" s="42"/>
      <c r="BE379" s="42"/>
      <c r="BF379" s="42"/>
      <c r="BG379" s="42"/>
      <c r="BH379" s="42"/>
      <c r="BI379" s="42"/>
      <c r="BJ379" s="42"/>
      <c r="BK379" s="42"/>
      <c r="BL379" s="42"/>
      <c r="BM379" s="42"/>
    </row>
    <row r="380">
      <c r="A380" s="40"/>
      <c r="B380" s="41"/>
      <c r="C380" s="42"/>
      <c r="D380" s="41"/>
      <c r="E380" s="40"/>
      <c r="F380" s="40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0"/>
      <c r="R380" s="40"/>
      <c r="S380" s="40"/>
      <c r="T380" s="40"/>
      <c r="U380" s="40"/>
      <c r="V380" s="40"/>
      <c r="W380" s="40"/>
      <c r="X380" s="41"/>
      <c r="Y380" s="41"/>
      <c r="Z380" s="41"/>
      <c r="AA380" s="41"/>
      <c r="AB380" s="40"/>
      <c r="AC380" s="40"/>
      <c r="AD380" s="40"/>
      <c r="AE380" s="40"/>
      <c r="AF380" s="41"/>
      <c r="AG380" s="41"/>
      <c r="AH380" s="41"/>
      <c r="AI380" s="41"/>
      <c r="AJ380" s="42"/>
      <c r="AK380" s="41"/>
      <c r="AL380" s="40"/>
      <c r="AM380" s="40"/>
      <c r="AN380" s="41"/>
      <c r="AO380" s="40"/>
      <c r="AP380" s="40"/>
      <c r="AQ380" s="40"/>
      <c r="AR380" s="42"/>
      <c r="AS380" s="42"/>
      <c r="AT380" s="42"/>
      <c r="AU380" s="42"/>
      <c r="AV380" s="42"/>
      <c r="AW380" s="42"/>
      <c r="AX380" s="42"/>
      <c r="AY380" s="42"/>
      <c r="AZ380" s="42"/>
      <c r="BA380" s="42"/>
      <c r="BB380" s="42"/>
      <c r="BC380" s="42"/>
      <c r="BD380" s="42"/>
      <c r="BE380" s="42"/>
      <c r="BF380" s="42"/>
      <c r="BG380" s="42"/>
      <c r="BH380" s="42"/>
      <c r="BI380" s="42"/>
      <c r="BJ380" s="42"/>
      <c r="BK380" s="42"/>
      <c r="BL380" s="42"/>
      <c r="BM380" s="42"/>
    </row>
    <row r="381">
      <c r="A381" s="40"/>
      <c r="B381" s="41"/>
      <c r="C381" s="42"/>
      <c r="D381" s="41"/>
      <c r="E381" s="40"/>
      <c r="F381" s="40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0"/>
      <c r="R381" s="40"/>
      <c r="S381" s="40"/>
      <c r="T381" s="40"/>
      <c r="U381" s="40"/>
      <c r="V381" s="40"/>
      <c r="W381" s="40"/>
      <c r="X381" s="41"/>
      <c r="Y381" s="41"/>
      <c r="Z381" s="41"/>
      <c r="AA381" s="41"/>
      <c r="AB381" s="40"/>
      <c r="AC381" s="40"/>
      <c r="AD381" s="40"/>
      <c r="AE381" s="40"/>
      <c r="AF381" s="41"/>
      <c r="AG381" s="41"/>
      <c r="AH381" s="41"/>
      <c r="AI381" s="41"/>
      <c r="AJ381" s="42"/>
      <c r="AK381" s="41"/>
      <c r="AL381" s="40"/>
      <c r="AM381" s="44"/>
      <c r="AN381" s="41"/>
      <c r="AO381" s="40"/>
      <c r="AP381" s="40"/>
      <c r="AQ381" s="40"/>
      <c r="AR381" s="42"/>
      <c r="AS381" s="42"/>
      <c r="AT381" s="42"/>
      <c r="AU381" s="42"/>
      <c r="AV381" s="42"/>
      <c r="AW381" s="42"/>
      <c r="AX381" s="42"/>
      <c r="AY381" s="42"/>
      <c r="AZ381" s="42"/>
      <c r="BA381" s="42"/>
      <c r="BB381" s="42"/>
      <c r="BC381" s="42"/>
      <c r="BD381" s="42"/>
      <c r="BE381" s="42"/>
      <c r="BF381" s="42"/>
      <c r="BG381" s="42"/>
      <c r="BH381" s="42"/>
      <c r="BI381" s="42"/>
      <c r="BJ381" s="42"/>
      <c r="BK381" s="42"/>
      <c r="BL381" s="42"/>
      <c r="BM381" s="42"/>
    </row>
    <row r="382">
      <c r="A382" s="40"/>
      <c r="B382" s="41"/>
      <c r="C382" s="42"/>
      <c r="D382" s="41"/>
      <c r="E382" s="40"/>
      <c r="F382" s="40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0"/>
      <c r="R382" s="40"/>
      <c r="S382" s="40"/>
      <c r="T382" s="40"/>
      <c r="U382" s="40"/>
      <c r="V382" s="40"/>
      <c r="W382" s="40"/>
      <c r="X382" s="41"/>
      <c r="Y382" s="41"/>
      <c r="Z382" s="41"/>
      <c r="AA382" s="41"/>
      <c r="AB382" s="40"/>
      <c r="AC382" s="40"/>
      <c r="AD382" s="40"/>
      <c r="AE382" s="40"/>
      <c r="AF382" s="41"/>
      <c r="AG382" s="41"/>
      <c r="AH382" s="41"/>
      <c r="AI382" s="41"/>
      <c r="AJ382" s="42"/>
      <c r="AK382" s="41"/>
      <c r="AL382" s="40"/>
      <c r="AM382" s="40"/>
      <c r="AN382" s="41"/>
      <c r="AO382" s="40"/>
      <c r="AP382" s="40"/>
      <c r="AQ382" s="40"/>
      <c r="AR382" s="42"/>
      <c r="AS382" s="42"/>
      <c r="AT382" s="42"/>
      <c r="AU382" s="42"/>
      <c r="AV382" s="42"/>
      <c r="AW382" s="42"/>
      <c r="AX382" s="42"/>
      <c r="AY382" s="42"/>
      <c r="AZ382" s="42"/>
      <c r="BA382" s="42"/>
      <c r="BB382" s="42"/>
      <c r="BC382" s="42"/>
      <c r="BD382" s="42"/>
      <c r="BE382" s="42"/>
      <c r="BF382" s="42"/>
      <c r="BG382" s="42"/>
      <c r="BH382" s="42"/>
      <c r="BI382" s="42"/>
      <c r="BJ382" s="42"/>
      <c r="BK382" s="42"/>
      <c r="BL382" s="42"/>
      <c r="BM382" s="42"/>
    </row>
    <row r="383">
      <c r="A383" s="40"/>
      <c r="B383" s="41"/>
      <c r="C383" s="42"/>
      <c r="D383" s="41"/>
      <c r="E383" s="40"/>
      <c r="F383" s="40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0"/>
      <c r="R383" s="40"/>
      <c r="S383" s="40"/>
      <c r="T383" s="40"/>
      <c r="U383" s="40"/>
      <c r="V383" s="40"/>
      <c r="W383" s="40"/>
      <c r="X383" s="41"/>
      <c r="Y383" s="41"/>
      <c r="Z383" s="41"/>
      <c r="AA383" s="41"/>
      <c r="AB383" s="40"/>
      <c r="AC383" s="40"/>
      <c r="AD383" s="40"/>
      <c r="AE383" s="40"/>
      <c r="AF383" s="41"/>
      <c r="AG383" s="41"/>
      <c r="AH383" s="41"/>
      <c r="AI383" s="41"/>
      <c r="AJ383" s="42"/>
      <c r="AK383" s="41"/>
      <c r="AL383" s="40"/>
      <c r="AM383" s="40"/>
      <c r="AN383" s="41"/>
      <c r="AO383" s="40"/>
      <c r="AP383" s="40"/>
      <c r="AQ383" s="40"/>
      <c r="AR383" s="42"/>
      <c r="AS383" s="42"/>
      <c r="AT383" s="42"/>
      <c r="AU383" s="42"/>
      <c r="AV383" s="42"/>
      <c r="AW383" s="42"/>
      <c r="AX383" s="42"/>
      <c r="AY383" s="42"/>
      <c r="AZ383" s="42"/>
      <c r="BA383" s="42"/>
      <c r="BB383" s="42"/>
      <c r="BC383" s="42"/>
      <c r="BD383" s="42"/>
      <c r="BE383" s="42"/>
      <c r="BF383" s="42"/>
      <c r="BG383" s="42"/>
      <c r="BH383" s="42"/>
      <c r="BI383" s="42"/>
      <c r="BJ383" s="42"/>
      <c r="BK383" s="42"/>
      <c r="BL383" s="42"/>
      <c r="BM383" s="42"/>
    </row>
    <row r="384">
      <c r="A384" s="40"/>
      <c r="B384" s="41"/>
      <c r="C384" s="42"/>
      <c r="D384" s="41"/>
      <c r="E384" s="40"/>
      <c r="F384" s="40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0"/>
      <c r="R384" s="40"/>
      <c r="S384" s="40"/>
      <c r="T384" s="40"/>
      <c r="U384" s="40"/>
      <c r="V384" s="40"/>
      <c r="W384" s="40"/>
      <c r="X384" s="41"/>
      <c r="Y384" s="41"/>
      <c r="Z384" s="41"/>
      <c r="AA384" s="41"/>
      <c r="AB384" s="40"/>
      <c r="AC384" s="40"/>
      <c r="AD384" s="40"/>
      <c r="AE384" s="40"/>
      <c r="AF384" s="41"/>
      <c r="AG384" s="41"/>
      <c r="AH384" s="41"/>
      <c r="AI384" s="41"/>
      <c r="AJ384" s="42"/>
      <c r="AK384" s="41"/>
      <c r="AL384" s="40"/>
      <c r="AM384" s="40"/>
      <c r="AN384" s="41"/>
      <c r="AO384" s="40"/>
      <c r="AP384" s="40"/>
      <c r="AQ384" s="40"/>
      <c r="AR384" s="42"/>
      <c r="AS384" s="42"/>
      <c r="AT384" s="42"/>
      <c r="AU384" s="42"/>
      <c r="AV384" s="42"/>
      <c r="AW384" s="42"/>
      <c r="AX384" s="42"/>
      <c r="AY384" s="42"/>
      <c r="AZ384" s="42"/>
      <c r="BA384" s="42"/>
      <c r="BB384" s="42"/>
      <c r="BC384" s="42"/>
      <c r="BD384" s="42"/>
      <c r="BE384" s="42"/>
      <c r="BF384" s="42"/>
      <c r="BG384" s="42"/>
      <c r="BH384" s="42"/>
      <c r="BI384" s="42"/>
      <c r="BJ384" s="42"/>
      <c r="BK384" s="42"/>
      <c r="BL384" s="42"/>
      <c r="BM384" s="42"/>
    </row>
    <row r="385">
      <c r="A385" s="40"/>
      <c r="B385" s="41"/>
      <c r="C385" s="42"/>
      <c r="D385" s="41"/>
      <c r="E385" s="40"/>
      <c r="F385" s="40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0"/>
      <c r="R385" s="40"/>
      <c r="S385" s="40"/>
      <c r="T385" s="40"/>
      <c r="U385" s="40"/>
      <c r="V385" s="40"/>
      <c r="W385" s="40"/>
      <c r="X385" s="41"/>
      <c r="Y385" s="41"/>
      <c r="Z385" s="41"/>
      <c r="AA385" s="41"/>
      <c r="AB385" s="40"/>
      <c r="AC385" s="40"/>
      <c r="AD385" s="40"/>
      <c r="AE385" s="40"/>
      <c r="AF385" s="41"/>
      <c r="AG385" s="41"/>
      <c r="AH385" s="41"/>
      <c r="AI385" s="41"/>
      <c r="AJ385" s="42"/>
      <c r="AK385" s="41"/>
      <c r="AL385" s="40"/>
      <c r="AM385" s="40"/>
      <c r="AN385" s="41"/>
      <c r="AO385" s="40"/>
      <c r="AP385" s="40"/>
      <c r="AQ385" s="40"/>
      <c r="AR385" s="42"/>
      <c r="AS385" s="42"/>
      <c r="AT385" s="42"/>
      <c r="AU385" s="42"/>
      <c r="AV385" s="42"/>
      <c r="AW385" s="42"/>
      <c r="AX385" s="42"/>
      <c r="AY385" s="42"/>
      <c r="AZ385" s="42"/>
      <c r="BA385" s="42"/>
      <c r="BB385" s="42"/>
      <c r="BC385" s="42"/>
      <c r="BD385" s="42"/>
      <c r="BE385" s="42"/>
      <c r="BF385" s="42"/>
      <c r="BG385" s="42"/>
      <c r="BH385" s="42"/>
      <c r="BI385" s="42"/>
      <c r="BJ385" s="42"/>
      <c r="BK385" s="42"/>
      <c r="BL385" s="42"/>
      <c r="BM385" s="42"/>
    </row>
    <row r="386">
      <c r="A386" s="40"/>
      <c r="B386" s="41"/>
      <c r="C386" s="42"/>
      <c r="D386" s="41"/>
      <c r="E386" s="40"/>
      <c r="F386" s="40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0"/>
      <c r="R386" s="40"/>
      <c r="S386" s="40"/>
      <c r="T386" s="40"/>
      <c r="U386" s="40"/>
      <c r="V386" s="40"/>
      <c r="W386" s="40"/>
      <c r="X386" s="41"/>
      <c r="Y386" s="41"/>
      <c r="Z386" s="41"/>
      <c r="AA386" s="41"/>
      <c r="AB386" s="40"/>
      <c r="AC386" s="40"/>
      <c r="AD386" s="40"/>
      <c r="AE386" s="40"/>
      <c r="AF386" s="41"/>
      <c r="AG386" s="41"/>
      <c r="AH386" s="41"/>
      <c r="AI386" s="41"/>
      <c r="AJ386" s="42"/>
      <c r="AK386" s="41"/>
      <c r="AL386" s="40"/>
      <c r="AM386" s="40"/>
      <c r="AN386" s="41"/>
      <c r="AO386" s="40"/>
      <c r="AP386" s="40"/>
      <c r="AQ386" s="40"/>
      <c r="AR386" s="42"/>
      <c r="AS386" s="42"/>
      <c r="AT386" s="42"/>
      <c r="AU386" s="42"/>
      <c r="AV386" s="42"/>
      <c r="AW386" s="42"/>
      <c r="AX386" s="42"/>
      <c r="AY386" s="42"/>
      <c r="AZ386" s="42"/>
      <c r="BA386" s="42"/>
      <c r="BB386" s="42"/>
      <c r="BC386" s="42"/>
      <c r="BD386" s="42"/>
      <c r="BE386" s="42"/>
      <c r="BF386" s="42"/>
      <c r="BG386" s="42"/>
      <c r="BH386" s="42"/>
      <c r="BI386" s="42"/>
      <c r="BJ386" s="42"/>
      <c r="BK386" s="42"/>
      <c r="BL386" s="42"/>
      <c r="BM386" s="42"/>
    </row>
    <row r="387">
      <c r="A387" s="40"/>
      <c r="B387" s="41"/>
      <c r="C387" s="42"/>
      <c r="D387" s="41"/>
      <c r="E387" s="40"/>
      <c r="F387" s="40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0"/>
      <c r="R387" s="40"/>
      <c r="S387" s="40"/>
      <c r="T387" s="40"/>
      <c r="U387" s="40"/>
      <c r="V387" s="40"/>
      <c r="W387" s="40"/>
      <c r="X387" s="41"/>
      <c r="Y387" s="41"/>
      <c r="Z387" s="41"/>
      <c r="AA387" s="41"/>
      <c r="AB387" s="40"/>
      <c r="AC387" s="40"/>
      <c r="AD387" s="40"/>
      <c r="AE387" s="40"/>
      <c r="AF387" s="41"/>
      <c r="AG387" s="41"/>
      <c r="AH387" s="41"/>
      <c r="AI387" s="41"/>
      <c r="AJ387" s="42"/>
      <c r="AK387" s="41"/>
      <c r="AL387" s="40"/>
      <c r="AM387" s="44"/>
      <c r="AN387" s="41"/>
      <c r="AO387" s="40"/>
      <c r="AP387" s="40"/>
      <c r="AQ387" s="40"/>
      <c r="AR387" s="42"/>
      <c r="AS387" s="42"/>
      <c r="AT387" s="42"/>
      <c r="AU387" s="42"/>
      <c r="AV387" s="42"/>
      <c r="AW387" s="42"/>
      <c r="AX387" s="42"/>
      <c r="AY387" s="42"/>
      <c r="AZ387" s="42"/>
      <c r="BA387" s="42"/>
      <c r="BB387" s="42"/>
      <c r="BC387" s="42"/>
      <c r="BD387" s="42"/>
      <c r="BE387" s="42"/>
      <c r="BF387" s="42"/>
      <c r="BG387" s="42"/>
      <c r="BH387" s="42"/>
      <c r="BI387" s="42"/>
      <c r="BJ387" s="42"/>
      <c r="BK387" s="42"/>
      <c r="BL387" s="42"/>
      <c r="BM387" s="42"/>
    </row>
    <row r="388">
      <c r="A388" s="40"/>
      <c r="B388" s="41"/>
      <c r="C388" s="42"/>
      <c r="D388" s="41"/>
      <c r="E388" s="40"/>
      <c r="F388" s="40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0"/>
      <c r="R388" s="40"/>
      <c r="S388" s="40"/>
      <c r="T388" s="40"/>
      <c r="U388" s="40"/>
      <c r="V388" s="40"/>
      <c r="W388" s="40"/>
      <c r="X388" s="41"/>
      <c r="Y388" s="41"/>
      <c r="Z388" s="41"/>
      <c r="AA388" s="41"/>
      <c r="AB388" s="40"/>
      <c r="AC388" s="40"/>
      <c r="AD388" s="40"/>
      <c r="AE388" s="40"/>
      <c r="AF388" s="41"/>
      <c r="AG388" s="41"/>
      <c r="AH388" s="41"/>
      <c r="AI388" s="41"/>
      <c r="AJ388" s="42"/>
      <c r="AK388" s="41"/>
      <c r="AL388" s="40"/>
      <c r="AM388" s="40"/>
      <c r="AN388" s="41"/>
      <c r="AO388" s="40"/>
      <c r="AP388" s="40"/>
      <c r="AQ388" s="40"/>
      <c r="AR388" s="42"/>
      <c r="AS388" s="42"/>
      <c r="AT388" s="42"/>
      <c r="AU388" s="42"/>
      <c r="AV388" s="42"/>
      <c r="AW388" s="42"/>
      <c r="AX388" s="42"/>
      <c r="AY388" s="42"/>
      <c r="AZ388" s="42"/>
      <c r="BA388" s="42"/>
      <c r="BB388" s="42"/>
      <c r="BC388" s="42"/>
      <c r="BD388" s="42"/>
      <c r="BE388" s="42"/>
      <c r="BF388" s="42"/>
      <c r="BG388" s="42"/>
      <c r="BH388" s="42"/>
      <c r="BI388" s="42"/>
      <c r="BJ388" s="42"/>
      <c r="BK388" s="42"/>
      <c r="BL388" s="42"/>
      <c r="BM388" s="42"/>
    </row>
    <row r="389">
      <c r="A389" s="40"/>
      <c r="B389" s="41"/>
      <c r="C389" s="42"/>
      <c r="D389" s="41"/>
      <c r="E389" s="40"/>
      <c r="F389" s="40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0"/>
      <c r="R389" s="40"/>
      <c r="S389" s="40"/>
      <c r="T389" s="40"/>
      <c r="U389" s="40"/>
      <c r="V389" s="40"/>
      <c r="W389" s="40"/>
      <c r="X389" s="41"/>
      <c r="Y389" s="41"/>
      <c r="Z389" s="41"/>
      <c r="AA389" s="41"/>
      <c r="AB389" s="40"/>
      <c r="AC389" s="40"/>
      <c r="AD389" s="40"/>
      <c r="AE389" s="40"/>
      <c r="AF389" s="41"/>
      <c r="AG389" s="41"/>
      <c r="AH389" s="41"/>
      <c r="AI389" s="41"/>
      <c r="AJ389" s="42"/>
      <c r="AK389" s="41"/>
      <c r="AL389" s="40"/>
      <c r="AM389" s="40"/>
      <c r="AN389" s="41"/>
      <c r="AO389" s="40"/>
      <c r="AP389" s="40"/>
      <c r="AQ389" s="40"/>
      <c r="AR389" s="42"/>
      <c r="AS389" s="42"/>
      <c r="AT389" s="42"/>
      <c r="AU389" s="42"/>
      <c r="AV389" s="42"/>
      <c r="AW389" s="42"/>
      <c r="AX389" s="42"/>
      <c r="AY389" s="42"/>
      <c r="AZ389" s="42"/>
      <c r="BA389" s="42"/>
      <c r="BB389" s="42"/>
      <c r="BC389" s="42"/>
      <c r="BD389" s="42"/>
      <c r="BE389" s="42"/>
      <c r="BF389" s="42"/>
      <c r="BG389" s="42"/>
      <c r="BH389" s="42"/>
      <c r="BI389" s="42"/>
      <c r="BJ389" s="42"/>
      <c r="BK389" s="42"/>
      <c r="BL389" s="42"/>
      <c r="BM389" s="42"/>
    </row>
    <row r="390">
      <c r="A390" s="40"/>
      <c r="B390" s="41"/>
      <c r="C390" s="42"/>
      <c r="D390" s="41"/>
      <c r="E390" s="40"/>
      <c r="F390" s="40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0"/>
      <c r="R390" s="40"/>
      <c r="S390" s="40"/>
      <c r="T390" s="40"/>
      <c r="U390" s="40"/>
      <c r="V390" s="40"/>
      <c r="W390" s="40"/>
      <c r="X390" s="41"/>
      <c r="Y390" s="41"/>
      <c r="Z390" s="41"/>
      <c r="AA390" s="41"/>
      <c r="AB390" s="40"/>
      <c r="AC390" s="40"/>
      <c r="AD390" s="40"/>
      <c r="AE390" s="40"/>
      <c r="AF390" s="41"/>
      <c r="AG390" s="41"/>
      <c r="AH390" s="41"/>
      <c r="AI390" s="41"/>
      <c r="AJ390" s="42"/>
      <c r="AK390" s="41"/>
      <c r="AL390" s="40"/>
      <c r="AM390" s="44"/>
      <c r="AN390" s="41"/>
      <c r="AO390" s="40"/>
      <c r="AP390" s="40"/>
      <c r="AQ390" s="40"/>
      <c r="AR390" s="42"/>
      <c r="AS390" s="42"/>
      <c r="AT390" s="42"/>
      <c r="AU390" s="42"/>
      <c r="AV390" s="42"/>
      <c r="AW390" s="42"/>
      <c r="AX390" s="42"/>
      <c r="AY390" s="42"/>
      <c r="AZ390" s="42"/>
      <c r="BA390" s="42"/>
      <c r="BB390" s="42"/>
      <c r="BC390" s="42"/>
      <c r="BD390" s="42"/>
      <c r="BE390" s="42"/>
      <c r="BF390" s="42"/>
      <c r="BG390" s="42"/>
      <c r="BH390" s="42"/>
      <c r="BI390" s="42"/>
      <c r="BJ390" s="42"/>
      <c r="BK390" s="42"/>
      <c r="BL390" s="42"/>
      <c r="BM390" s="42"/>
    </row>
    <row r="391">
      <c r="A391" s="40"/>
      <c r="B391" s="41"/>
      <c r="C391" s="42"/>
      <c r="D391" s="41"/>
      <c r="E391" s="40"/>
      <c r="F391" s="40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0"/>
      <c r="R391" s="40"/>
      <c r="S391" s="40"/>
      <c r="T391" s="40"/>
      <c r="U391" s="40"/>
      <c r="V391" s="40"/>
      <c r="W391" s="40"/>
      <c r="X391" s="41"/>
      <c r="Y391" s="41"/>
      <c r="Z391" s="41"/>
      <c r="AA391" s="41"/>
      <c r="AB391" s="40"/>
      <c r="AC391" s="40"/>
      <c r="AD391" s="40"/>
      <c r="AE391" s="40"/>
      <c r="AF391" s="41"/>
      <c r="AG391" s="41"/>
      <c r="AH391" s="41"/>
      <c r="AI391" s="41"/>
      <c r="AJ391" s="42"/>
      <c r="AK391" s="41"/>
      <c r="AL391" s="40"/>
      <c r="AM391" s="44"/>
      <c r="AN391" s="41"/>
      <c r="AO391" s="40"/>
      <c r="AP391" s="40"/>
      <c r="AQ391" s="40"/>
      <c r="AR391" s="42"/>
      <c r="AS391" s="42"/>
      <c r="AT391" s="42"/>
      <c r="AU391" s="42"/>
      <c r="AV391" s="42"/>
      <c r="AW391" s="42"/>
      <c r="AX391" s="42"/>
      <c r="AY391" s="42"/>
      <c r="AZ391" s="42"/>
      <c r="BA391" s="42"/>
      <c r="BB391" s="42"/>
      <c r="BC391" s="42"/>
      <c r="BD391" s="42"/>
      <c r="BE391" s="42"/>
      <c r="BF391" s="42"/>
      <c r="BG391" s="42"/>
      <c r="BH391" s="42"/>
      <c r="BI391" s="42"/>
      <c r="BJ391" s="42"/>
      <c r="BK391" s="42"/>
      <c r="BL391" s="42"/>
      <c r="BM391" s="42"/>
    </row>
    <row r="392">
      <c r="A392" s="40"/>
      <c r="B392" s="41"/>
      <c r="C392" s="42"/>
      <c r="D392" s="41"/>
      <c r="E392" s="40"/>
      <c r="F392" s="40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0"/>
      <c r="R392" s="40"/>
      <c r="S392" s="40"/>
      <c r="T392" s="40"/>
      <c r="U392" s="40"/>
      <c r="V392" s="40"/>
      <c r="W392" s="40"/>
      <c r="X392" s="41"/>
      <c r="Y392" s="41"/>
      <c r="Z392" s="41"/>
      <c r="AA392" s="41"/>
      <c r="AB392" s="40"/>
      <c r="AC392" s="40"/>
      <c r="AD392" s="40"/>
      <c r="AE392" s="40"/>
      <c r="AF392" s="41"/>
      <c r="AG392" s="41"/>
      <c r="AH392" s="41"/>
      <c r="AI392" s="41"/>
      <c r="AJ392" s="42"/>
      <c r="AK392" s="41"/>
      <c r="AL392" s="40"/>
      <c r="AM392" s="40"/>
      <c r="AN392" s="41"/>
      <c r="AO392" s="40"/>
      <c r="AP392" s="40"/>
      <c r="AQ392" s="40"/>
      <c r="AR392" s="42"/>
      <c r="AS392" s="42"/>
      <c r="AT392" s="42"/>
      <c r="AU392" s="42"/>
      <c r="AV392" s="42"/>
      <c r="AW392" s="42"/>
      <c r="AX392" s="42"/>
      <c r="AY392" s="42"/>
      <c r="AZ392" s="42"/>
      <c r="BA392" s="42"/>
      <c r="BB392" s="42"/>
      <c r="BC392" s="42"/>
      <c r="BD392" s="42"/>
      <c r="BE392" s="42"/>
      <c r="BF392" s="42"/>
      <c r="BG392" s="42"/>
      <c r="BH392" s="42"/>
      <c r="BI392" s="42"/>
      <c r="BJ392" s="42"/>
      <c r="BK392" s="42"/>
      <c r="BL392" s="42"/>
      <c r="BM392" s="42"/>
    </row>
    <row r="393">
      <c r="A393" s="40"/>
      <c r="B393" s="41"/>
      <c r="C393" s="42"/>
      <c r="D393" s="41"/>
      <c r="E393" s="40"/>
      <c r="F393" s="40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0"/>
      <c r="R393" s="40"/>
      <c r="S393" s="40"/>
      <c r="T393" s="40"/>
      <c r="U393" s="40"/>
      <c r="V393" s="40"/>
      <c r="W393" s="40"/>
      <c r="X393" s="41"/>
      <c r="Y393" s="41"/>
      <c r="Z393" s="41"/>
      <c r="AA393" s="41"/>
      <c r="AB393" s="40"/>
      <c r="AC393" s="40"/>
      <c r="AD393" s="40"/>
      <c r="AE393" s="40"/>
      <c r="AF393" s="41"/>
      <c r="AG393" s="41"/>
      <c r="AH393" s="41"/>
      <c r="AI393" s="41"/>
      <c r="AJ393" s="42"/>
      <c r="AK393" s="41"/>
      <c r="AL393" s="40"/>
      <c r="AM393" s="40"/>
      <c r="AN393" s="41"/>
      <c r="AO393" s="40"/>
      <c r="AP393" s="40"/>
      <c r="AQ393" s="40"/>
      <c r="AR393" s="42"/>
      <c r="AS393" s="42"/>
      <c r="AT393" s="42"/>
      <c r="AU393" s="42"/>
      <c r="AV393" s="42"/>
      <c r="AW393" s="42"/>
      <c r="AX393" s="42"/>
      <c r="AY393" s="42"/>
      <c r="AZ393" s="42"/>
      <c r="BA393" s="42"/>
      <c r="BB393" s="42"/>
      <c r="BC393" s="42"/>
      <c r="BD393" s="42"/>
      <c r="BE393" s="42"/>
      <c r="BF393" s="42"/>
      <c r="BG393" s="42"/>
      <c r="BH393" s="42"/>
      <c r="BI393" s="42"/>
      <c r="BJ393" s="42"/>
      <c r="BK393" s="42"/>
      <c r="BL393" s="42"/>
      <c r="BM393" s="42"/>
    </row>
    <row r="394">
      <c r="A394" s="40"/>
      <c r="B394" s="41"/>
      <c r="C394" s="42"/>
      <c r="D394" s="41"/>
      <c r="E394" s="40"/>
      <c r="F394" s="40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0"/>
      <c r="R394" s="40"/>
      <c r="S394" s="40"/>
      <c r="T394" s="40"/>
      <c r="U394" s="40"/>
      <c r="V394" s="40"/>
      <c r="W394" s="40"/>
      <c r="X394" s="41"/>
      <c r="Y394" s="41"/>
      <c r="Z394" s="41"/>
      <c r="AA394" s="41"/>
      <c r="AB394" s="40"/>
      <c r="AC394" s="40"/>
      <c r="AD394" s="40"/>
      <c r="AE394" s="40"/>
      <c r="AF394" s="41"/>
      <c r="AG394" s="41"/>
      <c r="AH394" s="41"/>
      <c r="AI394" s="41"/>
      <c r="AJ394" s="42"/>
      <c r="AK394" s="41"/>
      <c r="AL394" s="40"/>
      <c r="AM394" s="40"/>
      <c r="AN394" s="41"/>
      <c r="AO394" s="40"/>
      <c r="AP394" s="40"/>
      <c r="AQ394" s="40"/>
      <c r="AR394" s="42"/>
      <c r="AS394" s="42"/>
      <c r="AT394" s="42"/>
      <c r="AU394" s="42"/>
      <c r="AV394" s="42"/>
      <c r="AW394" s="42"/>
      <c r="AX394" s="42"/>
      <c r="AY394" s="42"/>
      <c r="AZ394" s="42"/>
      <c r="BA394" s="42"/>
      <c r="BB394" s="42"/>
      <c r="BC394" s="42"/>
      <c r="BD394" s="42"/>
      <c r="BE394" s="42"/>
      <c r="BF394" s="42"/>
      <c r="BG394" s="42"/>
      <c r="BH394" s="42"/>
      <c r="BI394" s="42"/>
      <c r="BJ394" s="42"/>
      <c r="BK394" s="42"/>
      <c r="BL394" s="42"/>
      <c r="BM394" s="42"/>
    </row>
    <row r="395">
      <c r="A395" s="40"/>
      <c r="B395" s="41"/>
      <c r="C395" s="42"/>
      <c r="D395" s="41"/>
      <c r="E395" s="40"/>
      <c r="F395" s="40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0"/>
      <c r="R395" s="40"/>
      <c r="S395" s="40"/>
      <c r="T395" s="40"/>
      <c r="U395" s="40"/>
      <c r="V395" s="40"/>
      <c r="W395" s="40"/>
      <c r="X395" s="41"/>
      <c r="Y395" s="41"/>
      <c r="Z395" s="41"/>
      <c r="AA395" s="41"/>
      <c r="AB395" s="40"/>
      <c r="AC395" s="40"/>
      <c r="AD395" s="40"/>
      <c r="AE395" s="40"/>
      <c r="AF395" s="41"/>
      <c r="AG395" s="41"/>
      <c r="AH395" s="41"/>
      <c r="AI395" s="41"/>
      <c r="AJ395" s="42"/>
      <c r="AK395" s="41"/>
      <c r="AL395" s="40"/>
      <c r="AM395" s="40"/>
      <c r="AN395" s="41"/>
      <c r="AO395" s="40"/>
      <c r="AP395" s="40"/>
      <c r="AQ395" s="40"/>
      <c r="AR395" s="42"/>
      <c r="AS395" s="42"/>
      <c r="AT395" s="42"/>
      <c r="AU395" s="42"/>
      <c r="AV395" s="42"/>
      <c r="AW395" s="42"/>
      <c r="AX395" s="42"/>
      <c r="AY395" s="42"/>
      <c r="AZ395" s="42"/>
      <c r="BA395" s="42"/>
      <c r="BB395" s="42"/>
      <c r="BC395" s="42"/>
      <c r="BD395" s="42"/>
      <c r="BE395" s="42"/>
      <c r="BF395" s="42"/>
      <c r="BG395" s="42"/>
      <c r="BH395" s="42"/>
      <c r="BI395" s="42"/>
      <c r="BJ395" s="42"/>
      <c r="BK395" s="42"/>
      <c r="BL395" s="42"/>
      <c r="BM395" s="42"/>
    </row>
    <row r="396">
      <c r="A396" s="40"/>
      <c r="B396" s="41"/>
      <c r="C396" s="42"/>
      <c r="D396" s="41"/>
      <c r="E396" s="40"/>
      <c r="F396" s="40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0"/>
      <c r="R396" s="40"/>
      <c r="S396" s="40"/>
      <c r="T396" s="40"/>
      <c r="U396" s="40"/>
      <c r="V396" s="40"/>
      <c r="W396" s="40"/>
      <c r="X396" s="41"/>
      <c r="Y396" s="41"/>
      <c r="Z396" s="41"/>
      <c r="AA396" s="41"/>
      <c r="AB396" s="40"/>
      <c r="AC396" s="40"/>
      <c r="AD396" s="40"/>
      <c r="AE396" s="40"/>
      <c r="AF396" s="41"/>
      <c r="AG396" s="41"/>
      <c r="AH396" s="41"/>
      <c r="AI396" s="41"/>
      <c r="AJ396" s="42"/>
      <c r="AK396" s="41"/>
      <c r="AL396" s="40"/>
      <c r="AM396" s="40"/>
      <c r="AN396" s="41"/>
      <c r="AO396" s="40"/>
      <c r="AP396" s="40"/>
      <c r="AQ396" s="40"/>
      <c r="AR396" s="42"/>
      <c r="AS396" s="42"/>
      <c r="AT396" s="42"/>
      <c r="AU396" s="42"/>
      <c r="AV396" s="42"/>
      <c r="AW396" s="42"/>
      <c r="AX396" s="42"/>
      <c r="AY396" s="42"/>
      <c r="AZ396" s="42"/>
      <c r="BA396" s="42"/>
      <c r="BB396" s="42"/>
      <c r="BC396" s="42"/>
      <c r="BD396" s="42"/>
      <c r="BE396" s="42"/>
      <c r="BF396" s="42"/>
      <c r="BG396" s="42"/>
      <c r="BH396" s="42"/>
      <c r="BI396" s="42"/>
      <c r="BJ396" s="42"/>
      <c r="BK396" s="42"/>
      <c r="BL396" s="42"/>
      <c r="BM396" s="42"/>
    </row>
    <row r="397">
      <c r="A397" s="40"/>
      <c r="B397" s="41"/>
      <c r="C397" s="42"/>
      <c r="D397" s="41"/>
      <c r="E397" s="40"/>
      <c r="F397" s="40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0"/>
      <c r="R397" s="40"/>
      <c r="S397" s="40"/>
      <c r="T397" s="40"/>
      <c r="U397" s="40"/>
      <c r="V397" s="40"/>
      <c r="W397" s="40"/>
      <c r="X397" s="41"/>
      <c r="Y397" s="41"/>
      <c r="Z397" s="41"/>
      <c r="AA397" s="41"/>
      <c r="AB397" s="40"/>
      <c r="AC397" s="40"/>
      <c r="AD397" s="40"/>
      <c r="AE397" s="40"/>
      <c r="AF397" s="41"/>
      <c r="AG397" s="41"/>
      <c r="AH397" s="41"/>
      <c r="AI397" s="41"/>
      <c r="AJ397" s="42"/>
      <c r="AK397" s="41"/>
      <c r="AL397" s="40"/>
      <c r="AM397" s="44"/>
      <c r="AN397" s="41"/>
      <c r="AO397" s="40"/>
      <c r="AP397" s="40"/>
      <c r="AQ397" s="40"/>
      <c r="AR397" s="42"/>
      <c r="AS397" s="42"/>
      <c r="AT397" s="42"/>
      <c r="AU397" s="42"/>
      <c r="AV397" s="42"/>
      <c r="AW397" s="42"/>
      <c r="AX397" s="42"/>
      <c r="AY397" s="42"/>
      <c r="AZ397" s="42"/>
      <c r="BA397" s="42"/>
      <c r="BB397" s="42"/>
      <c r="BC397" s="42"/>
      <c r="BD397" s="42"/>
      <c r="BE397" s="42"/>
      <c r="BF397" s="42"/>
      <c r="BG397" s="42"/>
      <c r="BH397" s="42"/>
      <c r="BI397" s="42"/>
      <c r="BJ397" s="42"/>
      <c r="BK397" s="42"/>
      <c r="BL397" s="42"/>
      <c r="BM397" s="42"/>
    </row>
    <row r="398">
      <c r="A398" s="40"/>
      <c r="B398" s="41"/>
      <c r="C398" s="42"/>
      <c r="D398" s="41"/>
      <c r="E398" s="40"/>
      <c r="F398" s="40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0"/>
      <c r="R398" s="40"/>
      <c r="S398" s="40"/>
      <c r="T398" s="40"/>
      <c r="U398" s="40"/>
      <c r="V398" s="40"/>
      <c r="W398" s="40"/>
      <c r="X398" s="41"/>
      <c r="Y398" s="41"/>
      <c r="Z398" s="41"/>
      <c r="AA398" s="41"/>
      <c r="AB398" s="40"/>
      <c r="AC398" s="40"/>
      <c r="AD398" s="40"/>
      <c r="AE398" s="40"/>
      <c r="AF398" s="41"/>
      <c r="AG398" s="41"/>
      <c r="AH398" s="41"/>
      <c r="AI398" s="41"/>
      <c r="AJ398" s="42"/>
      <c r="AK398" s="41"/>
      <c r="AL398" s="40"/>
      <c r="AM398" s="44"/>
      <c r="AN398" s="41"/>
      <c r="AO398" s="40"/>
      <c r="AP398" s="40"/>
      <c r="AQ398" s="40"/>
      <c r="AR398" s="42"/>
      <c r="AS398" s="42"/>
      <c r="AT398" s="42"/>
      <c r="AU398" s="42"/>
      <c r="AV398" s="42"/>
      <c r="AW398" s="42"/>
      <c r="AX398" s="42"/>
      <c r="AY398" s="42"/>
      <c r="AZ398" s="42"/>
      <c r="BA398" s="42"/>
      <c r="BB398" s="42"/>
      <c r="BC398" s="42"/>
      <c r="BD398" s="42"/>
      <c r="BE398" s="42"/>
      <c r="BF398" s="42"/>
      <c r="BG398" s="42"/>
      <c r="BH398" s="42"/>
      <c r="BI398" s="42"/>
      <c r="BJ398" s="42"/>
      <c r="BK398" s="42"/>
      <c r="BL398" s="42"/>
      <c r="BM398" s="42"/>
    </row>
    <row r="399">
      <c r="A399" s="40"/>
      <c r="B399" s="41"/>
      <c r="C399" s="42"/>
      <c r="D399" s="41"/>
      <c r="E399" s="40"/>
      <c r="F399" s="40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0"/>
      <c r="R399" s="40"/>
      <c r="S399" s="40"/>
      <c r="T399" s="40"/>
      <c r="U399" s="40"/>
      <c r="V399" s="40"/>
      <c r="W399" s="40"/>
      <c r="X399" s="41"/>
      <c r="Y399" s="41"/>
      <c r="Z399" s="41"/>
      <c r="AA399" s="41"/>
      <c r="AB399" s="40"/>
      <c r="AC399" s="40"/>
      <c r="AD399" s="40"/>
      <c r="AE399" s="40"/>
      <c r="AF399" s="41"/>
      <c r="AG399" s="41"/>
      <c r="AH399" s="41"/>
      <c r="AI399" s="41"/>
      <c r="AJ399" s="42"/>
      <c r="AK399" s="41"/>
      <c r="AL399" s="40"/>
      <c r="AM399" s="40"/>
      <c r="AN399" s="41"/>
      <c r="AO399" s="40"/>
      <c r="AP399" s="40"/>
      <c r="AQ399" s="40"/>
      <c r="AR399" s="42"/>
      <c r="AS399" s="42"/>
      <c r="AT399" s="42"/>
      <c r="AU399" s="42"/>
      <c r="AV399" s="42"/>
      <c r="AW399" s="42"/>
      <c r="AX399" s="42"/>
      <c r="AY399" s="42"/>
      <c r="AZ399" s="42"/>
      <c r="BA399" s="42"/>
      <c r="BB399" s="42"/>
      <c r="BC399" s="42"/>
      <c r="BD399" s="42"/>
      <c r="BE399" s="42"/>
      <c r="BF399" s="42"/>
      <c r="BG399" s="42"/>
      <c r="BH399" s="42"/>
      <c r="BI399" s="42"/>
      <c r="BJ399" s="42"/>
      <c r="BK399" s="42"/>
      <c r="BL399" s="42"/>
      <c r="BM399" s="42"/>
    </row>
    <row r="400">
      <c r="A400" s="40"/>
      <c r="B400" s="41"/>
      <c r="C400" s="42"/>
      <c r="D400" s="41"/>
      <c r="E400" s="40"/>
      <c r="F400" s="40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0"/>
      <c r="R400" s="40"/>
      <c r="S400" s="40"/>
      <c r="T400" s="40"/>
      <c r="U400" s="40"/>
      <c r="V400" s="40"/>
      <c r="W400" s="40"/>
      <c r="X400" s="41"/>
      <c r="Y400" s="41"/>
      <c r="Z400" s="41"/>
      <c r="AA400" s="41"/>
      <c r="AB400" s="40"/>
      <c r="AC400" s="40"/>
      <c r="AD400" s="40"/>
      <c r="AE400" s="40"/>
      <c r="AF400" s="41"/>
      <c r="AG400" s="41"/>
      <c r="AH400" s="41"/>
      <c r="AI400" s="41"/>
      <c r="AJ400" s="42"/>
      <c r="AK400" s="41"/>
      <c r="AL400" s="40"/>
      <c r="AM400" s="40"/>
      <c r="AN400" s="41"/>
      <c r="AO400" s="40"/>
      <c r="AP400" s="40"/>
      <c r="AQ400" s="40"/>
      <c r="AR400" s="42"/>
      <c r="AS400" s="42"/>
      <c r="AT400" s="42"/>
      <c r="AU400" s="42"/>
      <c r="AV400" s="42"/>
      <c r="AW400" s="42"/>
      <c r="AX400" s="42"/>
      <c r="AY400" s="42"/>
      <c r="AZ400" s="42"/>
      <c r="BA400" s="42"/>
      <c r="BB400" s="42"/>
      <c r="BC400" s="42"/>
      <c r="BD400" s="42"/>
      <c r="BE400" s="42"/>
      <c r="BF400" s="42"/>
      <c r="BG400" s="42"/>
      <c r="BH400" s="42"/>
      <c r="BI400" s="42"/>
      <c r="BJ400" s="42"/>
      <c r="BK400" s="42"/>
      <c r="BL400" s="42"/>
      <c r="BM400" s="42"/>
    </row>
    <row r="401">
      <c r="A401" s="40"/>
      <c r="B401" s="41"/>
      <c r="C401" s="42"/>
      <c r="D401" s="41"/>
      <c r="E401" s="40"/>
      <c r="F401" s="40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0"/>
      <c r="R401" s="40"/>
      <c r="S401" s="40"/>
      <c r="T401" s="40"/>
      <c r="U401" s="40"/>
      <c r="V401" s="40"/>
      <c r="W401" s="40"/>
      <c r="X401" s="41"/>
      <c r="Y401" s="41"/>
      <c r="Z401" s="41"/>
      <c r="AA401" s="41"/>
      <c r="AB401" s="40"/>
      <c r="AC401" s="40"/>
      <c r="AD401" s="40"/>
      <c r="AE401" s="40"/>
      <c r="AF401" s="41"/>
      <c r="AG401" s="41"/>
      <c r="AH401" s="41"/>
      <c r="AI401" s="41"/>
      <c r="AJ401" s="42"/>
      <c r="AK401" s="41"/>
      <c r="AL401" s="40"/>
      <c r="AM401" s="44"/>
      <c r="AN401" s="41"/>
      <c r="AO401" s="40"/>
      <c r="AP401" s="40"/>
      <c r="AQ401" s="40"/>
      <c r="AR401" s="42"/>
      <c r="AS401" s="42"/>
      <c r="AT401" s="42"/>
      <c r="AU401" s="42"/>
      <c r="AV401" s="42"/>
      <c r="AW401" s="42"/>
      <c r="AX401" s="42"/>
      <c r="AY401" s="42"/>
      <c r="AZ401" s="42"/>
      <c r="BA401" s="42"/>
      <c r="BB401" s="42"/>
      <c r="BC401" s="42"/>
      <c r="BD401" s="42"/>
      <c r="BE401" s="42"/>
      <c r="BF401" s="42"/>
      <c r="BG401" s="42"/>
      <c r="BH401" s="42"/>
      <c r="BI401" s="42"/>
      <c r="BJ401" s="42"/>
      <c r="BK401" s="42"/>
      <c r="BL401" s="42"/>
      <c r="BM401" s="42"/>
    </row>
    <row r="402">
      <c r="A402" s="40"/>
      <c r="B402" s="41"/>
      <c r="C402" s="42"/>
      <c r="D402" s="41"/>
      <c r="E402" s="40"/>
      <c r="F402" s="40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0"/>
      <c r="R402" s="40"/>
      <c r="S402" s="40"/>
      <c r="T402" s="40"/>
      <c r="U402" s="40"/>
      <c r="V402" s="40"/>
      <c r="W402" s="40"/>
      <c r="X402" s="41"/>
      <c r="Y402" s="41"/>
      <c r="Z402" s="41"/>
      <c r="AA402" s="41"/>
      <c r="AB402" s="40"/>
      <c r="AC402" s="40"/>
      <c r="AD402" s="40"/>
      <c r="AE402" s="40"/>
      <c r="AF402" s="41"/>
      <c r="AG402" s="41"/>
      <c r="AH402" s="41"/>
      <c r="AI402" s="41"/>
      <c r="AJ402" s="42"/>
      <c r="AK402" s="41"/>
      <c r="AL402" s="40"/>
      <c r="AM402" s="40"/>
      <c r="AN402" s="41"/>
      <c r="AO402" s="40"/>
      <c r="AP402" s="40"/>
      <c r="AQ402" s="40"/>
      <c r="AR402" s="42"/>
      <c r="AS402" s="42"/>
      <c r="AT402" s="42"/>
      <c r="AU402" s="42"/>
      <c r="AV402" s="42"/>
      <c r="AW402" s="42"/>
      <c r="AX402" s="42"/>
      <c r="AY402" s="42"/>
      <c r="AZ402" s="42"/>
      <c r="BA402" s="42"/>
      <c r="BB402" s="42"/>
      <c r="BC402" s="42"/>
      <c r="BD402" s="42"/>
      <c r="BE402" s="42"/>
      <c r="BF402" s="42"/>
      <c r="BG402" s="42"/>
      <c r="BH402" s="42"/>
      <c r="BI402" s="42"/>
      <c r="BJ402" s="42"/>
      <c r="BK402" s="42"/>
      <c r="BL402" s="42"/>
      <c r="BM402" s="42"/>
    </row>
    <row r="403">
      <c r="A403" s="40"/>
      <c r="B403" s="41"/>
      <c r="C403" s="42"/>
      <c r="D403" s="41"/>
      <c r="E403" s="40"/>
      <c r="F403" s="40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0"/>
      <c r="R403" s="40"/>
      <c r="S403" s="40"/>
      <c r="T403" s="40"/>
      <c r="U403" s="40"/>
      <c r="V403" s="40"/>
      <c r="W403" s="40"/>
      <c r="X403" s="41"/>
      <c r="Y403" s="41"/>
      <c r="Z403" s="41"/>
      <c r="AA403" s="41"/>
      <c r="AB403" s="40"/>
      <c r="AC403" s="40"/>
      <c r="AD403" s="40"/>
      <c r="AE403" s="40"/>
      <c r="AF403" s="41"/>
      <c r="AG403" s="41"/>
      <c r="AH403" s="41"/>
      <c r="AI403" s="41"/>
      <c r="AJ403" s="42"/>
      <c r="AK403" s="41"/>
      <c r="AL403" s="40"/>
      <c r="AM403" s="40"/>
      <c r="AN403" s="41"/>
      <c r="AO403" s="40"/>
      <c r="AP403" s="40"/>
      <c r="AQ403" s="40"/>
      <c r="AR403" s="42"/>
      <c r="AS403" s="42"/>
      <c r="AT403" s="42"/>
      <c r="AU403" s="42"/>
      <c r="AV403" s="42"/>
      <c r="AW403" s="42"/>
      <c r="AX403" s="42"/>
      <c r="AY403" s="42"/>
      <c r="AZ403" s="42"/>
      <c r="BA403" s="42"/>
      <c r="BB403" s="42"/>
      <c r="BC403" s="42"/>
      <c r="BD403" s="42"/>
      <c r="BE403" s="42"/>
      <c r="BF403" s="42"/>
      <c r="BG403" s="42"/>
      <c r="BH403" s="42"/>
      <c r="BI403" s="42"/>
      <c r="BJ403" s="42"/>
      <c r="BK403" s="42"/>
      <c r="BL403" s="42"/>
      <c r="BM403" s="42"/>
    </row>
    <row r="404">
      <c r="A404" s="40"/>
      <c r="B404" s="41"/>
      <c r="C404" s="42"/>
      <c r="D404" s="41"/>
      <c r="E404" s="40"/>
      <c r="F404" s="40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0"/>
      <c r="R404" s="40"/>
      <c r="S404" s="40"/>
      <c r="T404" s="40"/>
      <c r="U404" s="40"/>
      <c r="V404" s="40"/>
      <c r="W404" s="40"/>
      <c r="X404" s="41"/>
      <c r="Y404" s="41"/>
      <c r="Z404" s="41"/>
      <c r="AA404" s="41"/>
      <c r="AB404" s="40"/>
      <c r="AC404" s="40"/>
      <c r="AD404" s="40"/>
      <c r="AE404" s="40"/>
      <c r="AF404" s="41"/>
      <c r="AG404" s="41"/>
      <c r="AH404" s="41"/>
      <c r="AI404" s="41"/>
      <c r="AJ404" s="42"/>
      <c r="AK404" s="41"/>
      <c r="AL404" s="40"/>
      <c r="AM404" s="40"/>
      <c r="AN404" s="41"/>
      <c r="AO404" s="40"/>
      <c r="AP404" s="40"/>
      <c r="AQ404" s="40"/>
      <c r="AR404" s="42"/>
      <c r="AS404" s="42"/>
      <c r="AT404" s="42"/>
      <c r="AU404" s="42"/>
      <c r="AV404" s="42"/>
      <c r="AW404" s="42"/>
      <c r="AX404" s="42"/>
      <c r="AY404" s="42"/>
      <c r="AZ404" s="42"/>
      <c r="BA404" s="42"/>
      <c r="BB404" s="42"/>
      <c r="BC404" s="42"/>
      <c r="BD404" s="42"/>
      <c r="BE404" s="42"/>
      <c r="BF404" s="42"/>
      <c r="BG404" s="42"/>
      <c r="BH404" s="42"/>
      <c r="BI404" s="42"/>
      <c r="BJ404" s="42"/>
      <c r="BK404" s="42"/>
      <c r="BL404" s="42"/>
      <c r="BM404" s="42"/>
    </row>
    <row r="405">
      <c r="A405" s="40"/>
      <c r="B405" s="41"/>
      <c r="C405" s="42"/>
      <c r="D405" s="41"/>
      <c r="E405" s="40"/>
      <c r="F405" s="40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0"/>
      <c r="R405" s="40"/>
      <c r="S405" s="40"/>
      <c r="T405" s="40"/>
      <c r="U405" s="40"/>
      <c r="V405" s="40"/>
      <c r="W405" s="40"/>
      <c r="X405" s="41"/>
      <c r="Y405" s="41"/>
      <c r="Z405" s="41"/>
      <c r="AA405" s="41"/>
      <c r="AB405" s="40"/>
      <c r="AC405" s="40"/>
      <c r="AD405" s="40"/>
      <c r="AE405" s="40"/>
      <c r="AF405" s="41"/>
      <c r="AG405" s="41"/>
      <c r="AH405" s="41"/>
      <c r="AI405" s="41"/>
      <c r="AJ405" s="42"/>
      <c r="AK405" s="41"/>
      <c r="AL405" s="40"/>
      <c r="AM405" s="40"/>
      <c r="AN405" s="41"/>
      <c r="AO405" s="40"/>
      <c r="AP405" s="40"/>
      <c r="AQ405" s="40"/>
      <c r="AR405" s="42"/>
      <c r="AS405" s="42"/>
      <c r="AT405" s="42"/>
      <c r="AU405" s="42"/>
      <c r="AV405" s="42"/>
      <c r="AW405" s="42"/>
      <c r="AX405" s="42"/>
      <c r="AY405" s="42"/>
      <c r="AZ405" s="42"/>
      <c r="BA405" s="42"/>
      <c r="BB405" s="42"/>
      <c r="BC405" s="42"/>
      <c r="BD405" s="42"/>
      <c r="BE405" s="42"/>
      <c r="BF405" s="42"/>
      <c r="BG405" s="42"/>
      <c r="BH405" s="42"/>
      <c r="BI405" s="42"/>
      <c r="BJ405" s="42"/>
      <c r="BK405" s="42"/>
      <c r="BL405" s="42"/>
      <c r="BM405" s="42"/>
    </row>
    <row r="406">
      <c r="A406" s="40"/>
      <c r="B406" s="41"/>
      <c r="C406" s="42"/>
      <c r="D406" s="41"/>
      <c r="E406" s="40"/>
      <c r="F406" s="40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0"/>
      <c r="R406" s="40"/>
      <c r="S406" s="40"/>
      <c r="T406" s="40"/>
      <c r="U406" s="40"/>
      <c r="V406" s="40"/>
      <c r="W406" s="40"/>
      <c r="X406" s="41"/>
      <c r="Y406" s="41"/>
      <c r="Z406" s="41"/>
      <c r="AA406" s="41"/>
      <c r="AB406" s="40"/>
      <c r="AC406" s="40"/>
      <c r="AD406" s="40"/>
      <c r="AE406" s="40"/>
      <c r="AF406" s="41"/>
      <c r="AG406" s="41"/>
      <c r="AH406" s="41"/>
      <c r="AI406" s="41"/>
      <c r="AJ406" s="42"/>
      <c r="AK406" s="41"/>
      <c r="AL406" s="40"/>
      <c r="AM406" s="44"/>
      <c r="AN406" s="41"/>
      <c r="AO406" s="40"/>
      <c r="AP406" s="40"/>
      <c r="AQ406" s="40"/>
      <c r="AR406" s="42"/>
      <c r="AS406" s="42"/>
      <c r="AT406" s="42"/>
      <c r="AU406" s="42"/>
      <c r="AV406" s="42"/>
      <c r="AW406" s="42"/>
      <c r="AX406" s="42"/>
      <c r="AY406" s="42"/>
      <c r="AZ406" s="42"/>
      <c r="BA406" s="42"/>
      <c r="BB406" s="42"/>
      <c r="BC406" s="42"/>
      <c r="BD406" s="42"/>
      <c r="BE406" s="42"/>
      <c r="BF406" s="42"/>
      <c r="BG406" s="42"/>
      <c r="BH406" s="42"/>
      <c r="BI406" s="42"/>
      <c r="BJ406" s="42"/>
      <c r="BK406" s="42"/>
      <c r="BL406" s="42"/>
      <c r="BM406" s="42"/>
    </row>
    <row r="407">
      <c r="A407" s="40"/>
      <c r="B407" s="41"/>
      <c r="C407" s="42"/>
      <c r="D407" s="41"/>
      <c r="E407" s="40"/>
      <c r="F407" s="40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0"/>
      <c r="R407" s="40"/>
      <c r="S407" s="40"/>
      <c r="T407" s="40"/>
      <c r="U407" s="40"/>
      <c r="V407" s="40"/>
      <c r="W407" s="40"/>
      <c r="X407" s="41"/>
      <c r="Y407" s="41"/>
      <c r="Z407" s="41"/>
      <c r="AA407" s="41"/>
      <c r="AB407" s="40"/>
      <c r="AC407" s="40"/>
      <c r="AD407" s="40"/>
      <c r="AE407" s="40"/>
      <c r="AF407" s="41"/>
      <c r="AG407" s="41"/>
      <c r="AH407" s="41"/>
      <c r="AI407" s="41"/>
      <c r="AJ407" s="42"/>
      <c r="AK407" s="41"/>
      <c r="AL407" s="40"/>
      <c r="AM407" s="44"/>
      <c r="AN407" s="41"/>
      <c r="AO407" s="40"/>
      <c r="AP407" s="40"/>
      <c r="AQ407" s="40"/>
      <c r="AR407" s="42"/>
      <c r="AS407" s="42"/>
      <c r="AT407" s="42"/>
      <c r="AU407" s="42"/>
      <c r="AV407" s="42"/>
      <c r="AW407" s="42"/>
      <c r="AX407" s="42"/>
      <c r="AY407" s="42"/>
      <c r="AZ407" s="42"/>
      <c r="BA407" s="42"/>
      <c r="BB407" s="42"/>
      <c r="BC407" s="42"/>
      <c r="BD407" s="42"/>
      <c r="BE407" s="42"/>
      <c r="BF407" s="42"/>
      <c r="BG407" s="42"/>
      <c r="BH407" s="42"/>
      <c r="BI407" s="42"/>
      <c r="BJ407" s="42"/>
      <c r="BK407" s="42"/>
      <c r="BL407" s="42"/>
      <c r="BM407" s="42"/>
    </row>
    <row r="408">
      <c r="A408" s="40"/>
      <c r="B408" s="41"/>
      <c r="C408" s="42"/>
      <c r="D408" s="41"/>
      <c r="E408" s="40"/>
      <c r="F408" s="40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0"/>
      <c r="R408" s="40"/>
      <c r="S408" s="40"/>
      <c r="T408" s="40"/>
      <c r="U408" s="40"/>
      <c r="V408" s="40"/>
      <c r="W408" s="40"/>
      <c r="X408" s="41"/>
      <c r="Y408" s="41"/>
      <c r="Z408" s="41"/>
      <c r="AA408" s="41"/>
      <c r="AB408" s="40"/>
      <c r="AC408" s="40"/>
      <c r="AD408" s="40"/>
      <c r="AE408" s="40"/>
      <c r="AF408" s="41"/>
      <c r="AG408" s="41"/>
      <c r="AH408" s="41"/>
      <c r="AI408" s="41"/>
      <c r="AJ408" s="42"/>
      <c r="AK408" s="41"/>
      <c r="AL408" s="40"/>
      <c r="AM408" s="40"/>
      <c r="AN408" s="41"/>
      <c r="AO408" s="40"/>
      <c r="AP408" s="40"/>
      <c r="AQ408" s="40"/>
      <c r="AR408" s="42"/>
      <c r="AS408" s="42"/>
      <c r="AT408" s="42"/>
      <c r="AU408" s="42"/>
      <c r="AV408" s="42"/>
      <c r="AW408" s="42"/>
      <c r="AX408" s="42"/>
      <c r="AY408" s="42"/>
      <c r="AZ408" s="42"/>
      <c r="BA408" s="42"/>
      <c r="BB408" s="42"/>
      <c r="BC408" s="42"/>
      <c r="BD408" s="42"/>
      <c r="BE408" s="42"/>
      <c r="BF408" s="42"/>
      <c r="BG408" s="42"/>
      <c r="BH408" s="42"/>
      <c r="BI408" s="42"/>
      <c r="BJ408" s="42"/>
      <c r="BK408" s="42"/>
      <c r="BL408" s="42"/>
      <c r="BM408" s="42"/>
    </row>
    <row r="409">
      <c r="A409" s="40"/>
      <c r="B409" s="41"/>
      <c r="C409" s="42"/>
      <c r="D409" s="41"/>
      <c r="E409" s="40"/>
      <c r="F409" s="40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0"/>
      <c r="R409" s="40"/>
      <c r="S409" s="40"/>
      <c r="T409" s="40"/>
      <c r="U409" s="40"/>
      <c r="V409" s="40"/>
      <c r="W409" s="40"/>
      <c r="X409" s="41"/>
      <c r="Y409" s="41"/>
      <c r="Z409" s="41"/>
      <c r="AA409" s="41"/>
      <c r="AB409" s="40"/>
      <c r="AC409" s="40"/>
      <c r="AD409" s="40"/>
      <c r="AE409" s="40"/>
      <c r="AF409" s="41"/>
      <c r="AG409" s="41"/>
      <c r="AH409" s="41"/>
      <c r="AI409" s="41"/>
      <c r="AJ409" s="42"/>
      <c r="AK409" s="41"/>
      <c r="AL409" s="40"/>
      <c r="AM409" s="44"/>
      <c r="AN409" s="41"/>
      <c r="AO409" s="40"/>
      <c r="AP409" s="40"/>
      <c r="AQ409" s="40"/>
      <c r="AR409" s="42"/>
      <c r="AS409" s="42"/>
      <c r="AT409" s="42"/>
      <c r="AU409" s="42"/>
      <c r="AV409" s="42"/>
      <c r="AW409" s="42"/>
      <c r="AX409" s="42"/>
      <c r="AY409" s="42"/>
      <c r="AZ409" s="42"/>
      <c r="BA409" s="42"/>
      <c r="BB409" s="42"/>
      <c r="BC409" s="42"/>
      <c r="BD409" s="42"/>
      <c r="BE409" s="42"/>
      <c r="BF409" s="42"/>
      <c r="BG409" s="42"/>
      <c r="BH409" s="42"/>
      <c r="BI409" s="42"/>
      <c r="BJ409" s="42"/>
      <c r="BK409" s="42"/>
      <c r="BL409" s="42"/>
      <c r="BM409" s="42"/>
    </row>
    <row r="410">
      <c r="A410" s="40"/>
      <c r="B410" s="41"/>
      <c r="C410" s="42"/>
      <c r="D410" s="41"/>
      <c r="E410" s="40"/>
      <c r="F410" s="40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0"/>
      <c r="R410" s="40"/>
      <c r="S410" s="40"/>
      <c r="T410" s="40"/>
      <c r="U410" s="40"/>
      <c r="V410" s="40"/>
      <c r="W410" s="40"/>
      <c r="X410" s="41"/>
      <c r="Y410" s="41"/>
      <c r="Z410" s="41"/>
      <c r="AA410" s="41"/>
      <c r="AB410" s="40"/>
      <c r="AC410" s="40"/>
      <c r="AD410" s="40"/>
      <c r="AE410" s="40"/>
      <c r="AF410" s="41"/>
      <c r="AG410" s="41"/>
      <c r="AH410" s="41"/>
      <c r="AI410" s="41"/>
      <c r="AJ410" s="42"/>
      <c r="AK410" s="41"/>
      <c r="AL410" s="40"/>
      <c r="AM410" s="40"/>
      <c r="AN410" s="41"/>
      <c r="AO410" s="40"/>
      <c r="AP410" s="40"/>
      <c r="AQ410" s="40"/>
      <c r="AR410" s="42"/>
      <c r="AS410" s="42"/>
      <c r="AT410" s="42"/>
      <c r="AU410" s="42"/>
      <c r="AV410" s="42"/>
      <c r="AW410" s="42"/>
      <c r="AX410" s="42"/>
      <c r="AY410" s="42"/>
      <c r="AZ410" s="42"/>
      <c r="BA410" s="42"/>
      <c r="BB410" s="42"/>
      <c r="BC410" s="42"/>
      <c r="BD410" s="42"/>
      <c r="BE410" s="42"/>
      <c r="BF410" s="42"/>
      <c r="BG410" s="42"/>
      <c r="BH410" s="42"/>
      <c r="BI410" s="42"/>
      <c r="BJ410" s="42"/>
      <c r="BK410" s="42"/>
      <c r="BL410" s="42"/>
      <c r="BM410" s="42"/>
    </row>
    <row r="411">
      <c r="A411" s="40"/>
      <c r="B411" s="41"/>
      <c r="C411" s="42"/>
      <c r="D411" s="41"/>
      <c r="E411" s="40"/>
      <c r="F411" s="40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0"/>
      <c r="R411" s="40"/>
      <c r="S411" s="40"/>
      <c r="T411" s="40"/>
      <c r="U411" s="40"/>
      <c r="V411" s="40"/>
      <c r="W411" s="40"/>
      <c r="X411" s="41"/>
      <c r="Y411" s="41"/>
      <c r="Z411" s="41"/>
      <c r="AA411" s="41"/>
      <c r="AB411" s="40"/>
      <c r="AC411" s="40"/>
      <c r="AD411" s="40"/>
      <c r="AE411" s="40"/>
      <c r="AF411" s="41"/>
      <c r="AG411" s="41"/>
      <c r="AH411" s="41"/>
      <c r="AI411" s="41"/>
      <c r="AJ411" s="42"/>
      <c r="AK411" s="41"/>
      <c r="AL411" s="40"/>
      <c r="AM411" s="40"/>
      <c r="AN411" s="41"/>
      <c r="AO411" s="40"/>
      <c r="AP411" s="40"/>
      <c r="AQ411" s="40"/>
      <c r="AR411" s="42"/>
      <c r="AS411" s="42"/>
      <c r="AT411" s="42"/>
      <c r="AU411" s="42"/>
      <c r="AV411" s="42"/>
      <c r="AW411" s="42"/>
      <c r="AX411" s="42"/>
      <c r="AY411" s="42"/>
      <c r="AZ411" s="42"/>
      <c r="BA411" s="42"/>
      <c r="BB411" s="42"/>
      <c r="BC411" s="42"/>
      <c r="BD411" s="42"/>
      <c r="BE411" s="42"/>
      <c r="BF411" s="42"/>
      <c r="BG411" s="42"/>
      <c r="BH411" s="42"/>
      <c r="BI411" s="42"/>
      <c r="BJ411" s="42"/>
      <c r="BK411" s="42"/>
      <c r="BL411" s="42"/>
      <c r="BM411" s="42"/>
    </row>
    <row r="412">
      <c r="A412" s="40"/>
      <c r="B412" s="41"/>
      <c r="C412" s="42"/>
      <c r="D412" s="41"/>
      <c r="E412" s="40"/>
      <c r="F412" s="40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0"/>
      <c r="R412" s="40"/>
      <c r="S412" s="40"/>
      <c r="T412" s="40"/>
      <c r="U412" s="40"/>
      <c r="V412" s="40"/>
      <c r="W412" s="40"/>
      <c r="X412" s="41"/>
      <c r="Y412" s="41"/>
      <c r="Z412" s="41"/>
      <c r="AA412" s="41"/>
      <c r="AB412" s="40"/>
      <c r="AC412" s="40"/>
      <c r="AD412" s="40"/>
      <c r="AE412" s="40"/>
      <c r="AF412" s="41"/>
      <c r="AG412" s="41"/>
      <c r="AH412" s="41"/>
      <c r="AI412" s="41"/>
      <c r="AJ412" s="42"/>
      <c r="AK412" s="41"/>
      <c r="AL412" s="40"/>
      <c r="AM412" s="40"/>
      <c r="AN412" s="41"/>
      <c r="AO412" s="40"/>
      <c r="AP412" s="40"/>
      <c r="AQ412" s="40"/>
      <c r="AR412" s="42"/>
      <c r="AS412" s="42"/>
      <c r="AT412" s="42"/>
      <c r="AU412" s="42"/>
      <c r="AV412" s="42"/>
      <c r="AW412" s="42"/>
      <c r="AX412" s="42"/>
      <c r="AY412" s="42"/>
      <c r="AZ412" s="42"/>
      <c r="BA412" s="42"/>
      <c r="BB412" s="42"/>
      <c r="BC412" s="42"/>
      <c r="BD412" s="42"/>
      <c r="BE412" s="42"/>
      <c r="BF412" s="42"/>
      <c r="BG412" s="42"/>
      <c r="BH412" s="42"/>
      <c r="BI412" s="42"/>
      <c r="BJ412" s="42"/>
      <c r="BK412" s="42"/>
      <c r="BL412" s="42"/>
      <c r="BM412" s="42"/>
    </row>
    <row r="413">
      <c r="A413" s="40"/>
      <c r="B413" s="41"/>
      <c r="C413" s="42"/>
      <c r="D413" s="41"/>
      <c r="E413" s="40"/>
      <c r="F413" s="40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0"/>
      <c r="R413" s="40"/>
      <c r="S413" s="40"/>
      <c r="T413" s="40"/>
      <c r="U413" s="40"/>
      <c r="V413" s="40"/>
      <c r="W413" s="40"/>
      <c r="X413" s="41"/>
      <c r="Y413" s="41"/>
      <c r="Z413" s="41"/>
      <c r="AA413" s="41"/>
      <c r="AB413" s="40"/>
      <c r="AC413" s="40"/>
      <c r="AD413" s="40"/>
      <c r="AE413" s="40"/>
      <c r="AF413" s="41"/>
      <c r="AG413" s="41"/>
      <c r="AH413" s="41"/>
      <c r="AI413" s="41"/>
      <c r="AJ413" s="42"/>
      <c r="AK413" s="41"/>
      <c r="AL413" s="40"/>
      <c r="AM413" s="40"/>
      <c r="AN413" s="41"/>
      <c r="AO413" s="40"/>
      <c r="AP413" s="40"/>
      <c r="AQ413" s="40"/>
      <c r="AR413" s="42"/>
      <c r="AS413" s="42"/>
      <c r="AT413" s="42"/>
      <c r="AU413" s="42"/>
      <c r="AV413" s="42"/>
      <c r="AW413" s="42"/>
      <c r="AX413" s="42"/>
      <c r="AY413" s="42"/>
      <c r="AZ413" s="42"/>
      <c r="BA413" s="42"/>
      <c r="BB413" s="42"/>
      <c r="BC413" s="42"/>
      <c r="BD413" s="42"/>
      <c r="BE413" s="42"/>
      <c r="BF413" s="42"/>
      <c r="BG413" s="42"/>
      <c r="BH413" s="42"/>
      <c r="BI413" s="42"/>
      <c r="BJ413" s="42"/>
      <c r="BK413" s="42"/>
      <c r="BL413" s="42"/>
      <c r="BM413" s="42"/>
    </row>
    <row r="414">
      <c r="A414" s="40"/>
      <c r="B414" s="41"/>
      <c r="C414" s="42"/>
      <c r="D414" s="41"/>
      <c r="E414" s="40"/>
      <c r="F414" s="40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0"/>
      <c r="R414" s="40"/>
      <c r="S414" s="40"/>
      <c r="T414" s="40"/>
      <c r="U414" s="40"/>
      <c r="V414" s="40"/>
      <c r="W414" s="40"/>
      <c r="X414" s="41"/>
      <c r="Y414" s="41"/>
      <c r="Z414" s="41"/>
      <c r="AA414" s="41"/>
      <c r="AB414" s="40"/>
      <c r="AC414" s="40"/>
      <c r="AD414" s="40"/>
      <c r="AE414" s="40"/>
      <c r="AF414" s="41"/>
      <c r="AG414" s="41"/>
      <c r="AH414" s="41"/>
      <c r="AI414" s="41"/>
      <c r="AJ414" s="42"/>
      <c r="AK414" s="41"/>
      <c r="AL414" s="40"/>
      <c r="AM414" s="44"/>
      <c r="AN414" s="41"/>
      <c r="AO414" s="40"/>
      <c r="AP414" s="40"/>
      <c r="AQ414" s="40"/>
      <c r="AR414" s="42"/>
      <c r="AS414" s="42"/>
      <c r="AT414" s="42"/>
      <c r="AU414" s="42"/>
      <c r="AV414" s="42"/>
      <c r="AW414" s="42"/>
      <c r="AX414" s="42"/>
      <c r="AY414" s="42"/>
      <c r="AZ414" s="42"/>
      <c r="BA414" s="42"/>
      <c r="BB414" s="42"/>
      <c r="BC414" s="42"/>
      <c r="BD414" s="42"/>
      <c r="BE414" s="42"/>
      <c r="BF414" s="42"/>
      <c r="BG414" s="42"/>
      <c r="BH414" s="42"/>
      <c r="BI414" s="42"/>
      <c r="BJ414" s="42"/>
      <c r="BK414" s="42"/>
      <c r="BL414" s="42"/>
      <c r="BM414" s="42"/>
    </row>
    <row r="415">
      <c r="A415" s="40"/>
      <c r="B415" s="41"/>
      <c r="C415" s="42"/>
      <c r="D415" s="41"/>
      <c r="E415" s="40"/>
      <c r="F415" s="40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0"/>
      <c r="R415" s="40"/>
      <c r="S415" s="40"/>
      <c r="T415" s="40"/>
      <c r="U415" s="40"/>
      <c r="V415" s="40"/>
      <c r="W415" s="40"/>
      <c r="X415" s="41"/>
      <c r="Y415" s="41"/>
      <c r="Z415" s="41"/>
      <c r="AA415" s="41"/>
      <c r="AB415" s="40"/>
      <c r="AC415" s="40"/>
      <c r="AD415" s="40"/>
      <c r="AE415" s="40"/>
      <c r="AF415" s="41"/>
      <c r="AG415" s="41"/>
      <c r="AH415" s="41"/>
      <c r="AI415" s="41"/>
      <c r="AJ415" s="42"/>
      <c r="AK415" s="41"/>
      <c r="AL415" s="40"/>
      <c r="AM415" s="40"/>
      <c r="AN415" s="41"/>
      <c r="AO415" s="40"/>
      <c r="AP415" s="40"/>
      <c r="AQ415" s="40"/>
      <c r="AR415" s="42"/>
      <c r="AS415" s="42"/>
      <c r="AT415" s="42"/>
      <c r="AU415" s="42"/>
      <c r="AV415" s="42"/>
      <c r="AW415" s="42"/>
      <c r="AX415" s="42"/>
      <c r="AY415" s="42"/>
      <c r="AZ415" s="42"/>
      <c r="BA415" s="42"/>
      <c r="BB415" s="42"/>
      <c r="BC415" s="42"/>
      <c r="BD415" s="42"/>
      <c r="BE415" s="42"/>
      <c r="BF415" s="42"/>
      <c r="BG415" s="42"/>
      <c r="BH415" s="42"/>
      <c r="BI415" s="42"/>
      <c r="BJ415" s="42"/>
      <c r="BK415" s="42"/>
      <c r="BL415" s="42"/>
      <c r="BM415" s="42"/>
    </row>
    <row r="416">
      <c r="A416" s="40"/>
      <c r="B416" s="41"/>
      <c r="C416" s="42"/>
      <c r="D416" s="41"/>
      <c r="E416" s="40"/>
      <c r="F416" s="40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0"/>
      <c r="R416" s="40"/>
      <c r="S416" s="40"/>
      <c r="T416" s="40"/>
      <c r="U416" s="40"/>
      <c r="V416" s="40"/>
      <c r="W416" s="40"/>
      <c r="X416" s="41"/>
      <c r="Y416" s="41"/>
      <c r="Z416" s="41"/>
      <c r="AA416" s="41"/>
      <c r="AB416" s="40"/>
      <c r="AC416" s="40"/>
      <c r="AD416" s="40"/>
      <c r="AE416" s="40"/>
      <c r="AF416" s="41"/>
      <c r="AG416" s="41"/>
      <c r="AH416" s="41"/>
      <c r="AI416" s="41"/>
      <c r="AJ416" s="42"/>
      <c r="AK416" s="41"/>
      <c r="AL416" s="40"/>
      <c r="AM416" s="44"/>
      <c r="AN416" s="41"/>
      <c r="AO416" s="40"/>
      <c r="AP416" s="40"/>
      <c r="AQ416" s="40"/>
      <c r="AR416" s="42"/>
      <c r="AS416" s="42"/>
      <c r="AT416" s="42"/>
      <c r="AU416" s="42"/>
      <c r="AV416" s="42"/>
      <c r="AW416" s="42"/>
      <c r="AX416" s="42"/>
      <c r="AY416" s="42"/>
      <c r="AZ416" s="42"/>
      <c r="BA416" s="42"/>
      <c r="BB416" s="42"/>
      <c r="BC416" s="42"/>
      <c r="BD416" s="42"/>
      <c r="BE416" s="42"/>
      <c r="BF416" s="42"/>
      <c r="BG416" s="42"/>
      <c r="BH416" s="42"/>
      <c r="BI416" s="42"/>
      <c r="BJ416" s="42"/>
      <c r="BK416" s="42"/>
      <c r="BL416" s="42"/>
      <c r="BM416" s="42"/>
    </row>
    <row r="417">
      <c r="A417" s="40"/>
      <c r="B417" s="41"/>
      <c r="C417" s="42"/>
      <c r="D417" s="41"/>
      <c r="E417" s="40"/>
      <c r="F417" s="40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0"/>
      <c r="R417" s="40"/>
      <c r="S417" s="40"/>
      <c r="T417" s="40"/>
      <c r="U417" s="40"/>
      <c r="V417" s="40"/>
      <c r="W417" s="40"/>
      <c r="X417" s="41"/>
      <c r="Y417" s="41"/>
      <c r="Z417" s="41"/>
      <c r="AA417" s="41"/>
      <c r="AB417" s="40"/>
      <c r="AC417" s="40"/>
      <c r="AD417" s="40"/>
      <c r="AE417" s="40"/>
      <c r="AF417" s="41"/>
      <c r="AG417" s="41"/>
      <c r="AH417" s="41"/>
      <c r="AI417" s="41"/>
      <c r="AJ417" s="42"/>
      <c r="AK417" s="41"/>
      <c r="AL417" s="40"/>
      <c r="AM417" s="44"/>
      <c r="AN417" s="41"/>
      <c r="AO417" s="40"/>
      <c r="AP417" s="40"/>
      <c r="AQ417" s="40"/>
      <c r="AR417" s="42"/>
      <c r="AS417" s="42"/>
      <c r="AT417" s="42"/>
      <c r="AU417" s="42"/>
      <c r="AV417" s="42"/>
      <c r="AW417" s="42"/>
      <c r="AX417" s="42"/>
      <c r="AY417" s="42"/>
      <c r="AZ417" s="42"/>
      <c r="BA417" s="42"/>
      <c r="BB417" s="42"/>
      <c r="BC417" s="42"/>
      <c r="BD417" s="42"/>
      <c r="BE417" s="42"/>
      <c r="BF417" s="42"/>
      <c r="BG417" s="42"/>
      <c r="BH417" s="42"/>
      <c r="BI417" s="42"/>
      <c r="BJ417" s="42"/>
      <c r="BK417" s="42"/>
      <c r="BL417" s="42"/>
      <c r="BM417" s="42"/>
    </row>
    <row r="418">
      <c r="A418" s="40"/>
      <c r="B418" s="41"/>
      <c r="C418" s="42"/>
      <c r="D418" s="41"/>
      <c r="E418" s="40"/>
      <c r="F418" s="40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0"/>
      <c r="R418" s="40"/>
      <c r="S418" s="40"/>
      <c r="T418" s="40"/>
      <c r="U418" s="40"/>
      <c r="V418" s="40"/>
      <c r="W418" s="40"/>
      <c r="X418" s="41"/>
      <c r="Y418" s="41"/>
      <c r="Z418" s="41"/>
      <c r="AA418" s="41"/>
      <c r="AB418" s="40"/>
      <c r="AC418" s="40"/>
      <c r="AD418" s="40"/>
      <c r="AE418" s="40"/>
      <c r="AF418" s="41"/>
      <c r="AG418" s="41"/>
      <c r="AH418" s="41"/>
      <c r="AI418" s="41"/>
      <c r="AJ418" s="42"/>
      <c r="AK418" s="41"/>
      <c r="AL418" s="40"/>
      <c r="AM418" s="40"/>
      <c r="AN418" s="41"/>
      <c r="AO418" s="40"/>
      <c r="AP418" s="40"/>
      <c r="AQ418" s="40"/>
      <c r="AR418" s="42"/>
      <c r="AS418" s="42"/>
      <c r="AT418" s="42"/>
      <c r="AU418" s="42"/>
      <c r="AV418" s="42"/>
      <c r="AW418" s="42"/>
      <c r="AX418" s="42"/>
      <c r="AY418" s="42"/>
      <c r="AZ418" s="42"/>
      <c r="BA418" s="42"/>
      <c r="BB418" s="42"/>
      <c r="BC418" s="42"/>
      <c r="BD418" s="42"/>
      <c r="BE418" s="42"/>
      <c r="BF418" s="42"/>
      <c r="BG418" s="42"/>
      <c r="BH418" s="42"/>
      <c r="BI418" s="42"/>
      <c r="BJ418" s="42"/>
      <c r="BK418" s="42"/>
      <c r="BL418" s="42"/>
      <c r="BM418" s="42"/>
    </row>
    <row r="419">
      <c r="A419" s="40"/>
      <c r="B419" s="41"/>
      <c r="C419" s="42"/>
      <c r="D419" s="41"/>
      <c r="E419" s="40"/>
      <c r="F419" s="40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0"/>
      <c r="R419" s="40"/>
      <c r="S419" s="40"/>
      <c r="T419" s="40"/>
      <c r="U419" s="40"/>
      <c r="V419" s="40"/>
      <c r="W419" s="40"/>
      <c r="X419" s="41"/>
      <c r="Y419" s="41"/>
      <c r="Z419" s="41"/>
      <c r="AA419" s="41"/>
      <c r="AB419" s="40"/>
      <c r="AC419" s="40"/>
      <c r="AD419" s="40"/>
      <c r="AE419" s="40"/>
      <c r="AF419" s="41"/>
      <c r="AG419" s="41"/>
      <c r="AH419" s="41"/>
      <c r="AI419" s="41"/>
      <c r="AJ419" s="42"/>
      <c r="AK419" s="41"/>
      <c r="AL419" s="40"/>
      <c r="AM419" s="40"/>
      <c r="AN419" s="41"/>
      <c r="AO419" s="40"/>
      <c r="AP419" s="40"/>
      <c r="AQ419" s="40"/>
      <c r="AR419" s="42"/>
      <c r="AS419" s="42"/>
      <c r="AT419" s="42"/>
      <c r="AU419" s="42"/>
      <c r="AV419" s="42"/>
      <c r="AW419" s="42"/>
      <c r="AX419" s="42"/>
      <c r="AY419" s="42"/>
      <c r="AZ419" s="42"/>
      <c r="BA419" s="42"/>
      <c r="BB419" s="42"/>
      <c r="BC419" s="42"/>
      <c r="BD419" s="42"/>
      <c r="BE419" s="42"/>
      <c r="BF419" s="42"/>
      <c r="BG419" s="42"/>
      <c r="BH419" s="42"/>
      <c r="BI419" s="42"/>
      <c r="BJ419" s="42"/>
      <c r="BK419" s="42"/>
      <c r="BL419" s="42"/>
      <c r="BM419" s="42"/>
    </row>
    <row r="420">
      <c r="A420" s="40"/>
      <c r="B420" s="41"/>
      <c r="C420" s="42"/>
      <c r="D420" s="41"/>
      <c r="E420" s="40"/>
      <c r="F420" s="40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0"/>
      <c r="R420" s="40"/>
      <c r="S420" s="40"/>
      <c r="T420" s="40"/>
      <c r="U420" s="40"/>
      <c r="V420" s="40"/>
      <c r="W420" s="40"/>
      <c r="X420" s="41"/>
      <c r="Y420" s="41"/>
      <c r="Z420" s="41"/>
      <c r="AA420" s="41"/>
      <c r="AB420" s="40"/>
      <c r="AC420" s="40"/>
      <c r="AD420" s="40"/>
      <c r="AE420" s="40"/>
      <c r="AF420" s="41"/>
      <c r="AG420" s="41"/>
      <c r="AH420" s="41"/>
      <c r="AI420" s="41"/>
      <c r="AJ420" s="42"/>
      <c r="AK420" s="41"/>
      <c r="AL420" s="40"/>
      <c r="AM420" s="40"/>
      <c r="AN420" s="41"/>
      <c r="AO420" s="40"/>
      <c r="AP420" s="40"/>
      <c r="AQ420" s="40"/>
      <c r="AR420" s="42"/>
      <c r="AS420" s="42"/>
      <c r="AT420" s="42"/>
      <c r="AU420" s="42"/>
      <c r="AV420" s="42"/>
      <c r="AW420" s="42"/>
      <c r="AX420" s="42"/>
      <c r="AY420" s="42"/>
      <c r="AZ420" s="42"/>
      <c r="BA420" s="42"/>
      <c r="BB420" s="42"/>
      <c r="BC420" s="42"/>
      <c r="BD420" s="42"/>
      <c r="BE420" s="42"/>
      <c r="BF420" s="42"/>
      <c r="BG420" s="42"/>
      <c r="BH420" s="42"/>
      <c r="BI420" s="42"/>
      <c r="BJ420" s="42"/>
      <c r="BK420" s="42"/>
      <c r="BL420" s="42"/>
      <c r="BM420" s="42"/>
    </row>
    <row r="421">
      <c r="A421" s="40"/>
      <c r="B421" s="41"/>
      <c r="C421" s="42"/>
      <c r="D421" s="41"/>
      <c r="E421" s="40"/>
      <c r="F421" s="40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0"/>
      <c r="R421" s="40"/>
      <c r="S421" s="40"/>
      <c r="T421" s="40"/>
      <c r="U421" s="40"/>
      <c r="V421" s="40"/>
      <c r="W421" s="40"/>
      <c r="X421" s="41"/>
      <c r="Y421" s="41"/>
      <c r="Z421" s="41"/>
      <c r="AA421" s="41"/>
      <c r="AB421" s="40"/>
      <c r="AC421" s="40"/>
      <c r="AD421" s="40"/>
      <c r="AE421" s="40"/>
      <c r="AF421" s="41"/>
      <c r="AG421" s="41"/>
      <c r="AH421" s="41"/>
      <c r="AI421" s="41"/>
      <c r="AJ421" s="42"/>
      <c r="AK421" s="41"/>
      <c r="AL421" s="40"/>
      <c r="AM421" s="40"/>
      <c r="AN421" s="41"/>
      <c r="AO421" s="40"/>
      <c r="AP421" s="40"/>
      <c r="AQ421" s="40"/>
      <c r="AR421" s="42"/>
      <c r="AS421" s="42"/>
      <c r="AT421" s="42"/>
      <c r="AU421" s="42"/>
      <c r="AV421" s="42"/>
      <c r="AW421" s="42"/>
      <c r="AX421" s="42"/>
      <c r="AY421" s="42"/>
      <c r="AZ421" s="42"/>
      <c r="BA421" s="42"/>
      <c r="BB421" s="42"/>
      <c r="BC421" s="42"/>
      <c r="BD421" s="42"/>
      <c r="BE421" s="42"/>
      <c r="BF421" s="42"/>
      <c r="BG421" s="42"/>
      <c r="BH421" s="42"/>
      <c r="BI421" s="42"/>
      <c r="BJ421" s="42"/>
      <c r="BK421" s="42"/>
      <c r="BL421" s="42"/>
      <c r="BM421" s="42"/>
    </row>
    <row r="422">
      <c r="A422" s="40"/>
      <c r="B422" s="41"/>
      <c r="C422" s="42"/>
      <c r="D422" s="41"/>
      <c r="E422" s="40"/>
      <c r="F422" s="40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0"/>
      <c r="R422" s="40"/>
      <c r="S422" s="40"/>
      <c r="T422" s="40"/>
      <c r="U422" s="40"/>
      <c r="V422" s="40"/>
      <c r="W422" s="40"/>
      <c r="X422" s="41"/>
      <c r="Y422" s="41"/>
      <c r="Z422" s="41"/>
      <c r="AA422" s="41"/>
      <c r="AB422" s="40"/>
      <c r="AC422" s="40"/>
      <c r="AD422" s="40"/>
      <c r="AE422" s="40"/>
      <c r="AF422" s="41"/>
      <c r="AG422" s="41"/>
      <c r="AH422" s="41"/>
      <c r="AI422" s="41"/>
      <c r="AJ422" s="42"/>
      <c r="AK422" s="41"/>
      <c r="AL422" s="40"/>
      <c r="AM422" s="40"/>
      <c r="AN422" s="41"/>
      <c r="AO422" s="40"/>
      <c r="AP422" s="40"/>
      <c r="AQ422" s="40"/>
      <c r="AR422" s="42"/>
      <c r="AS422" s="42"/>
      <c r="AT422" s="42"/>
      <c r="AU422" s="42"/>
      <c r="AV422" s="42"/>
      <c r="AW422" s="42"/>
      <c r="AX422" s="42"/>
      <c r="AY422" s="42"/>
      <c r="AZ422" s="42"/>
      <c r="BA422" s="42"/>
      <c r="BB422" s="42"/>
      <c r="BC422" s="42"/>
      <c r="BD422" s="42"/>
      <c r="BE422" s="42"/>
      <c r="BF422" s="42"/>
      <c r="BG422" s="42"/>
      <c r="BH422" s="42"/>
      <c r="BI422" s="42"/>
      <c r="BJ422" s="42"/>
      <c r="BK422" s="42"/>
      <c r="BL422" s="42"/>
      <c r="BM422" s="42"/>
    </row>
    <row r="423">
      <c r="A423" s="40"/>
      <c r="B423" s="41"/>
      <c r="C423" s="42"/>
      <c r="D423" s="41"/>
      <c r="E423" s="40"/>
      <c r="F423" s="40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0"/>
      <c r="R423" s="40"/>
      <c r="S423" s="40"/>
      <c r="T423" s="40"/>
      <c r="U423" s="40"/>
      <c r="V423" s="40"/>
      <c r="W423" s="40"/>
      <c r="X423" s="41"/>
      <c r="Y423" s="41"/>
      <c r="Z423" s="41"/>
      <c r="AA423" s="41"/>
      <c r="AB423" s="40"/>
      <c r="AC423" s="40"/>
      <c r="AD423" s="40"/>
      <c r="AE423" s="40"/>
      <c r="AF423" s="41"/>
      <c r="AG423" s="41"/>
      <c r="AH423" s="41"/>
      <c r="AI423" s="41"/>
      <c r="AJ423" s="42"/>
      <c r="AK423" s="41"/>
      <c r="AL423" s="40"/>
      <c r="AM423" s="40"/>
      <c r="AN423" s="41"/>
      <c r="AO423" s="40"/>
      <c r="AP423" s="40"/>
      <c r="AQ423" s="40"/>
      <c r="AR423" s="42"/>
      <c r="AS423" s="42"/>
      <c r="AT423" s="42"/>
      <c r="AU423" s="42"/>
      <c r="AV423" s="42"/>
      <c r="AW423" s="42"/>
      <c r="AX423" s="42"/>
      <c r="AY423" s="42"/>
      <c r="AZ423" s="42"/>
      <c r="BA423" s="42"/>
      <c r="BB423" s="42"/>
      <c r="BC423" s="42"/>
      <c r="BD423" s="42"/>
      <c r="BE423" s="42"/>
      <c r="BF423" s="42"/>
      <c r="BG423" s="42"/>
      <c r="BH423" s="42"/>
      <c r="BI423" s="42"/>
      <c r="BJ423" s="42"/>
      <c r="BK423" s="42"/>
      <c r="BL423" s="42"/>
      <c r="BM423" s="42"/>
    </row>
    <row r="424">
      <c r="A424" s="40"/>
      <c r="B424" s="41"/>
      <c r="C424" s="42"/>
      <c r="D424" s="41"/>
      <c r="E424" s="40"/>
      <c r="F424" s="40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0"/>
      <c r="R424" s="40"/>
      <c r="S424" s="40"/>
      <c r="T424" s="40"/>
      <c r="U424" s="40"/>
      <c r="V424" s="40"/>
      <c r="W424" s="40"/>
      <c r="X424" s="41"/>
      <c r="Y424" s="41"/>
      <c r="Z424" s="41"/>
      <c r="AA424" s="41"/>
      <c r="AB424" s="40"/>
      <c r="AC424" s="40"/>
      <c r="AD424" s="40"/>
      <c r="AE424" s="40"/>
      <c r="AF424" s="41"/>
      <c r="AG424" s="41"/>
      <c r="AH424" s="41"/>
      <c r="AI424" s="41"/>
      <c r="AJ424" s="42"/>
      <c r="AK424" s="41"/>
      <c r="AL424" s="40"/>
      <c r="AM424" s="44"/>
      <c r="AN424" s="41"/>
      <c r="AO424" s="40"/>
      <c r="AP424" s="40"/>
      <c r="AQ424" s="40"/>
      <c r="AR424" s="42"/>
      <c r="AS424" s="42"/>
      <c r="AT424" s="42"/>
      <c r="AU424" s="42"/>
      <c r="AV424" s="42"/>
      <c r="AW424" s="42"/>
      <c r="AX424" s="42"/>
      <c r="AY424" s="42"/>
      <c r="AZ424" s="42"/>
      <c r="BA424" s="42"/>
      <c r="BB424" s="42"/>
      <c r="BC424" s="42"/>
      <c r="BD424" s="42"/>
      <c r="BE424" s="42"/>
      <c r="BF424" s="42"/>
      <c r="BG424" s="42"/>
      <c r="BH424" s="42"/>
      <c r="BI424" s="42"/>
      <c r="BJ424" s="42"/>
      <c r="BK424" s="42"/>
      <c r="BL424" s="42"/>
      <c r="BM424" s="42"/>
    </row>
    <row r="425">
      <c r="A425" s="40"/>
      <c r="B425" s="41"/>
      <c r="C425" s="42"/>
      <c r="D425" s="41"/>
      <c r="E425" s="40"/>
      <c r="F425" s="40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0"/>
      <c r="R425" s="40"/>
      <c r="S425" s="40"/>
      <c r="T425" s="40"/>
      <c r="U425" s="40"/>
      <c r="V425" s="40"/>
      <c r="W425" s="40"/>
      <c r="X425" s="41"/>
      <c r="Y425" s="41"/>
      <c r="Z425" s="41"/>
      <c r="AA425" s="41"/>
      <c r="AB425" s="40"/>
      <c r="AC425" s="40"/>
      <c r="AD425" s="40"/>
      <c r="AE425" s="40"/>
      <c r="AF425" s="41"/>
      <c r="AG425" s="41"/>
      <c r="AH425" s="41"/>
      <c r="AI425" s="41"/>
      <c r="AJ425" s="42"/>
      <c r="AK425" s="41"/>
      <c r="AL425" s="40"/>
      <c r="AM425" s="44"/>
      <c r="AN425" s="41"/>
      <c r="AO425" s="40"/>
      <c r="AP425" s="40"/>
      <c r="AQ425" s="40"/>
      <c r="AR425" s="42"/>
      <c r="AS425" s="42"/>
      <c r="AT425" s="42"/>
      <c r="AU425" s="42"/>
      <c r="AV425" s="42"/>
      <c r="AW425" s="42"/>
      <c r="AX425" s="42"/>
      <c r="AY425" s="42"/>
      <c r="AZ425" s="42"/>
      <c r="BA425" s="42"/>
      <c r="BB425" s="42"/>
      <c r="BC425" s="42"/>
      <c r="BD425" s="42"/>
      <c r="BE425" s="42"/>
      <c r="BF425" s="42"/>
      <c r="BG425" s="42"/>
      <c r="BH425" s="42"/>
      <c r="BI425" s="42"/>
      <c r="BJ425" s="42"/>
      <c r="BK425" s="42"/>
      <c r="BL425" s="42"/>
      <c r="BM425" s="42"/>
    </row>
    <row r="426">
      <c r="A426" s="40"/>
      <c r="B426" s="41"/>
      <c r="C426" s="42"/>
      <c r="D426" s="41"/>
      <c r="E426" s="40"/>
      <c r="F426" s="40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0"/>
      <c r="R426" s="40"/>
      <c r="S426" s="40"/>
      <c r="T426" s="40"/>
      <c r="U426" s="40"/>
      <c r="V426" s="40"/>
      <c r="W426" s="40"/>
      <c r="X426" s="41"/>
      <c r="Y426" s="41"/>
      <c r="Z426" s="41"/>
      <c r="AA426" s="41"/>
      <c r="AB426" s="40"/>
      <c r="AC426" s="40"/>
      <c r="AD426" s="40"/>
      <c r="AE426" s="40"/>
      <c r="AF426" s="41"/>
      <c r="AG426" s="41"/>
      <c r="AH426" s="41"/>
      <c r="AI426" s="41"/>
      <c r="AJ426" s="42"/>
      <c r="AK426" s="41"/>
      <c r="AL426" s="40"/>
      <c r="AM426" s="44"/>
      <c r="AN426" s="41"/>
      <c r="AO426" s="40"/>
      <c r="AP426" s="40"/>
      <c r="AQ426" s="40"/>
      <c r="AR426" s="42"/>
      <c r="AS426" s="42"/>
      <c r="AT426" s="42"/>
      <c r="AU426" s="42"/>
      <c r="AV426" s="42"/>
      <c r="AW426" s="42"/>
      <c r="AX426" s="42"/>
      <c r="AY426" s="42"/>
      <c r="AZ426" s="42"/>
      <c r="BA426" s="42"/>
      <c r="BB426" s="42"/>
      <c r="BC426" s="42"/>
      <c r="BD426" s="42"/>
      <c r="BE426" s="42"/>
      <c r="BF426" s="42"/>
      <c r="BG426" s="42"/>
      <c r="BH426" s="42"/>
      <c r="BI426" s="42"/>
      <c r="BJ426" s="42"/>
      <c r="BK426" s="42"/>
      <c r="BL426" s="42"/>
      <c r="BM426" s="42"/>
    </row>
    <row r="427">
      <c r="A427" s="40"/>
      <c r="B427" s="41"/>
      <c r="C427" s="42"/>
      <c r="D427" s="41"/>
      <c r="E427" s="40"/>
      <c r="F427" s="40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0"/>
      <c r="R427" s="40"/>
      <c r="S427" s="40"/>
      <c r="T427" s="40"/>
      <c r="U427" s="40"/>
      <c r="V427" s="40"/>
      <c r="W427" s="40"/>
      <c r="X427" s="41"/>
      <c r="Y427" s="41"/>
      <c r="Z427" s="41"/>
      <c r="AA427" s="41"/>
      <c r="AB427" s="40"/>
      <c r="AC427" s="40"/>
      <c r="AD427" s="40"/>
      <c r="AE427" s="40"/>
      <c r="AF427" s="41"/>
      <c r="AG427" s="41"/>
      <c r="AH427" s="41"/>
      <c r="AI427" s="41"/>
      <c r="AJ427" s="42"/>
      <c r="AK427" s="41"/>
      <c r="AL427" s="40"/>
      <c r="AM427" s="40"/>
      <c r="AN427" s="41"/>
      <c r="AO427" s="40"/>
      <c r="AP427" s="40"/>
      <c r="AQ427" s="40"/>
      <c r="AR427" s="42"/>
      <c r="AS427" s="42"/>
      <c r="AT427" s="42"/>
      <c r="AU427" s="42"/>
      <c r="AV427" s="42"/>
      <c r="AW427" s="42"/>
      <c r="AX427" s="42"/>
      <c r="AY427" s="42"/>
      <c r="AZ427" s="42"/>
      <c r="BA427" s="42"/>
      <c r="BB427" s="42"/>
      <c r="BC427" s="42"/>
      <c r="BD427" s="42"/>
      <c r="BE427" s="42"/>
      <c r="BF427" s="42"/>
      <c r="BG427" s="42"/>
      <c r="BH427" s="42"/>
      <c r="BI427" s="42"/>
      <c r="BJ427" s="42"/>
      <c r="BK427" s="42"/>
      <c r="BL427" s="42"/>
      <c r="BM427" s="42"/>
    </row>
    <row r="428">
      <c r="A428" s="40"/>
      <c r="B428" s="41"/>
      <c r="C428" s="42"/>
      <c r="D428" s="41"/>
      <c r="E428" s="40"/>
      <c r="F428" s="40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0"/>
      <c r="R428" s="40"/>
      <c r="S428" s="40"/>
      <c r="T428" s="40"/>
      <c r="U428" s="40"/>
      <c r="V428" s="40"/>
      <c r="W428" s="40"/>
      <c r="X428" s="41"/>
      <c r="Y428" s="41"/>
      <c r="Z428" s="41"/>
      <c r="AA428" s="41"/>
      <c r="AB428" s="40"/>
      <c r="AC428" s="40"/>
      <c r="AD428" s="40"/>
      <c r="AE428" s="40"/>
      <c r="AF428" s="41"/>
      <c r="AG428" s="41"/>
      <c r="AH428" s="41"/>
      <c r="AI428" s="41"/>
      <c r="AJ428" s="42"/>
      <c r="AK428" s="41"/>
      <c r="AL428" s="40"/>
      <c r="AM428" s="40"/>
      <c r="AN428" s="41"/>
      <c r="AO428" s="40"/>
      <c r="AP428" s="40"/>
      <c r="AQ428" s="40"/>
      <c r="AR428" s="42"/>
      <c r="AS428" s="42"/>
      <c r="AT428" s="42"/>
      <c r="AU428" s="42"/>
      <c r="AV428" s="42"/>
      <c r="AW428" s="42"/>
      <c r="AX428" s="42"/>
      <c r="AY428" s="42"/>
      <c r="AZ428" s="42"/>
      <c r="BA428" s="42"/>
      <c r="BB428" s="42"/>
      <c r="BC428" s="42"/>
      <c r="BD428" s="42"/>
      <c r="BE428" s="42"/>
      <c r="BF428" s="42"/>
      <c r="BG428" s="42"/>
      <c r="BH428" s="42"/>
      <c r="BI428" s="42"/>
      <c r="BJ428" s="42"/>
      <c r="BK428" s="42"/>
      <c r="BL428" s="42"/>
      <c r="BM428" s="42"/>
    </row>
    <row r="429">
      <c r="A429" s="40"/>
      <c r="B429" s="41"/>
      <c r="C429" s="42"/>
      <c r="D429" s="41"/>
      <c r="E429" s="40"/>
      <c r="F429" s="40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0"/>
      <c r="R429" s="40"/>
      <c r="S429" s="40"/>
      <c r="T429" s="40"/>
      <c r="U429" s="40"/>
      <c r="V429" s="40"/>
      <c r="W429" s="40"/>
      <c r="X429" s="41"/>
      <c r="Y429" s="41"/>
      <c r="Z429" s="41"/>
      <c r="AA429" s="41"/>
      <c r="AB429" s="40"/>
      <c r="AC429" s="40"/>
      <c r="AD429" s="40"/>
      <c r="AE429" s="40"/>
      <c r="AF429" s="41"/>
      <c r="AG429" s="41"/>
      <c r="AH429" s="41"/>
      <c r="AI429" s="41"/>
      <c r="AJ429" s="42"/>
      <c r="AK429" s="41"/>
      <c r="AL429" s="40"/>
      <c r="AM429" s="40"/>
      <c r="AN429" s="41"/>
      <c r="AO429" s="40"/>
      <c r="AP429" s="40"/>
      <c r="AQ429" s="40"/>
      <c r="AR429" s="42"/>
      <c r="AS429" s="42"/>
      <c r="AT429" s="42"/>
      <c r="AU429" s="42"/>
      <c r="AV429" s="42"/>
      <c r="AW429" s="42"/>
      <c r="AX429" s="42"/>
      <c r="AY429" s="42"/>
      <c r="AZ429" s="42"/>
      <c r="BA429" s="42"/>
      <c r="BB429" s="42"/>
      <c r="BC429" s="42"/>
      <c r="BD429" s="42"/>
      <c r="BE429" s="42"/>
      <c r="BF429" s="42"/>
      <c r="BG429" s="42"/>
      <c r="BH429" s="42"/>
      <c r="BI429" s="42"/>
      <c r="BJ429" s="42"/>
      <c r="BK429" s="42"/>
      <c r="BL429" s="42"/>
      <c r="BM429" s="42"/>
    </row>
    <row r="430">
      <c r="A430" s="40"/>
      <c r="B430" s="41"/>
      <c r="C430" s="42"/>
      <c r="D430" s="41"/>
      <c r="E430" s="40"/>
      <c r="F430" s="40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0"/>
      <c r="R430" s="40"/>
      <c r="S430" s="40"/>
      <c r="T430" s="40"/>
      <c r="U430" s="40"/>
      <c r="V430" s="40"/>
      <c r="W430" s="40"/>
      <c r="X430" s="41"/>
      <c r="Y430" s="41"/>
      <c r="Z430" s="41"/>
      <c r="AA430" s="41"/>
      <c r="AB430" s="40"/>
      <c r="AC430" s="40"/>
      <c r="AD430" s="40"/>
      <c r="AE430" s="40"/>
      <c r="AF430" s="41"/>
      <c r="AG430" s="41"/>
      <c r="AH430" s="41"/>
      <c r="AI430" s="41"/>
      <c r="AJ430" s="42"/>
      <c r="AK430" s="41"/>
      <c r="AL430" s="40"/>
      <c r="AM430" s="40"/>
      <c r="AN430" s="41"/>
      <c r="AO430" s="40"/>
      <c r="AP430" s="40"/>
      <c r="AQ430" s="40"/>
      <c r="AR430" s="42"/>
      <c r="AS430" s="42"/>
      <c r="AT430" s="42"/>
      <c r="AU430" s="42"/>
      <c r="AV430" s="42"/>
      <c r="AW430" s="42"/>
      <c r="AX430" s="42"/>
      <c r="AY430" s="42"/>
      <c r="AZ430" s="42"/>
      <c r="BA430" s="42"/>
      <c r="BB430" s="42"/>
      <c r="BC430" s="42"/>
      <c r="BD430" s="42"/>
      <c r="BE430" s="42"/>
      <c r="BF430" s="42"/>
      <c r="BG430" s="42"/>
      <c r="BH430" s="42"/>
      <c r="BI430" s="42"/>
      <c r="BJ430" s="42"/>
      <c r="BK430" s="42"/>
      <c r="BL430" s="42"/>
      <c r="BM430" s="42"/>
    </row>
    <row r="431">
      <c r="A431" s="40"/>
      <c r="B431" s="41"/>
      <c r="C431" s="42"/>
      <c r="D431" s="41"/>
      <c r="E431" s="40"/>
      <c r="F431" s="40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0"/>
      <c r="R431" s="40"/>
      <c r="S431" s="40"/>
      <c r="T431" s="40"/>
      <c r="U431" s="40"/>
      <c r="V431" s="40"/>
      <c r="W431" s="40"/>
      <c r="X431" s="41"/>
      <c r="Y431" s="41"/>
      <c r="Z431" s="41"/>
      <c r="AA431" s="41"/>
      <c r="AB431" s="40"/>
      <c r="AC431" s="40"/>
      <c r="AD431" s="40"/>
      <c r="AE431" s="40"/>
      <c r="AF431" s="41"/>
      <c r="AG431" s="41"/>
      <c r="AH431" s="41"/>
      <c r="AI431" s="41"/>
      <c r="AJ431" s="42"/>
      <c r="AK431" s="41"/>
      <c r="AL431" s="40"/>
      <c r="AM431" s="44"/>
      <c r="AN431" s="41"/>
      <c r="AO431" s="40"/>
      <c r="AP431" s="40"/>
      <c r="AQ431" s="40"/>
      <c r="AR431" s="42"/>
      <c r="AS431" s="42"/>
      <c r="AT431" s="42"/>
      <c r="AU431" s="42"/>
      <c r="AV431" s="42"/>
      <c r="AW431" s="42"/>
      <c r="AX431" s="42"/>
      <c r="AY431" s="42"/>
      <c r="AZ431" s="42"/>
      <c r="BA431" s="42"/>
      <c r="BB431" s="42"/>
      <c r="BC431" s="42"/>
      <c r="BD431" s="42"/>
      <c r="BE431" s="42"/>
      <c r="BF431" s="42"/>
      <c r="BG431" s="42"/>
      <c r="BH431" s="42"/>
      <c r="BI431" s="42"/>
      <c r="BJ431" s="42"/>
      <c r="BK431" s="42"/>
      <c r="BL431" s="42"/>
      <c r="BM431" s="42"/>
    </row>
    <row r="432">
      <c r="A432" s="40"/>
      <c r="B432" s="41"/>
      <c r="C432" s="42"/>
      <c r="D432" s="41"/>
      <c r="E432" s="40"/>
      <c r="F432" s="40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0"/>
      <c r="R432" s="40"/>
      <c r="S432" s="40"/>
      <c r="T432" s="40"/>
      <c r="U432" s="40"/>
      <c r="V432" s="40"/>
      <c r="W432" s="40"/>
      <c r="X432" s="41"/>
      <c r="Y432" s="41"/>
      <c r="Z432" s="41"/>
      <c r="AA432" s="41"/>
      <c r="AB432" s="40"/>
      <c r="AC432" s="40"/>
      <c r="AD432" s="40"/>
      <c r="AE432" s="40"/>
      <c r="AF432" s="41"/>
      <c r="AG432" s="41"/>
      <c r="AH432" s="41"/>
      <c r="AI432" s="41"/>
      <c r="AJ432" s="42"/>
      <c r="AK432" s="41"/>
      <c r="AL432" s="40"/>
      <c r="AM432" s="44"/>
      <c r="AN432" s="41"/>
      <c r="AO432" s="40"/>
      <c r="AP432" s="40"/>
      <c r="AQ432" s="40"/>
      <c r="AR432" s="42"/>
      <c r="AS432" s="42"/>
      <c r="AT432" s="42"/>
      <c r="AU432" s="42"/>
      <c r="AV432" s="42"/>
      <c r="AW432" s="42"/>
      <c r="AX432" s="42"/>
      <c r="AY432" s="42"/>
      <c r="AZ432" s="42"/>
      <c r="BA432" s="42"/>
      <c r="BB432" s="42"/>
      <c r="BC432" s="42"/>
      <c r="BD432" s="42"/>
      <c r="BE432" s="42"/>
      <c r="BF432" s="42"/>
      <c r="BG432" s="42"/>
      <c r="BH432" s="42"/>
      <c r="BI432" s="42"/>
      <c r="BJ432" s="42"/>
      <c r="BK432" s="42"/>
      <c r="BL432" s="42"/>
      <c r="BM432" s="42"/>
    </row>
    <row r="433">
      <c r="A433" s="40"/>
      <c r="B433" s="41"/>
      <c r="C433" s="42"/>
      <c r="D433" s="41"/>
      <c r="E433" s="40"/>
      <c r="F433" s="40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0"/>
      <c r="R433" s="40"/>
      <c r="S433" s="40"/>
      <c r="T433" s="40"/>
      <c r="U433" s="40"/>
      <c r="V433" s="40"/>
      <c r="W433" s="40"/>
      <c r="X433" s="41"/>
      <c r="Y433" s="41"/>
      <c r="Z433" s="41"/>
      <c r="AA433" s="41"/>
      <c r="AB433" s="40"/>
      <c r="AC433" s="40"/>
      <c r="AD433" s="40"/>
      <c r="AE433" s="40"/>
      <c r="AF433" s="41"/>
      <c r="AG433" s="41"/>
      <c r="AH433" s="41"/>
      <c r="AI433" s="41"/>
      <c r="AJ433" s="42"/>
      <c r="AK433" s="41"/>
      <c r="AL433" s="40"/>
      <c r="AM433" s="40"/>
      <c r="AN433" s="41"/>
      <c r="AO433" s="40"/>
      <c r="AP433" s="40"/>
      <c r="AQ433" s="40"/>
      <c r="AR433" s="42"/>
      <c r="AS433" s="42"/>
      <c r="AT433" s="42"/>
      <c r="AU433" s="42"/>
      <c r="AV433" s="42"/>
      <c r="AW433" s="42"/>
      <c r="AX433" s="42"/>
      <c r="AY433" s="42"/>
      <c r="AZ433" s="42"/>
      <c r="BA433" s="42"/>
      <c r="BB433" s="42"/>
      <c r="BC433" s="42"/>
      <c r="BD433" s="42"/>
      <c r="BE433" s="42"/>
      <c r="BF433" s="42"/>
      <c r="BG433" s="42"/>
      <c r="BH433" s="42"/>
      <c r="BI433" s="42"/>
      <c r="BJ433" s="42"/>
      <c r="BK433" s="42"/>
      <c r="BL433" s="42"/>
      <c r="BM433" s="42"/>
    </row>
    <row r="434">
      <c r="A434" s="40"/>
      <c r="B434" s="41"/>
      <c r="C434" s="42"/>
      <c r="D434" s="41"/>
      <c r="E434" s="40"/>
      <c r="F434" s="40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0"/>
      <c r="R434" s="40"/>
      <c r="S434" s="40"/>
      <c r="T434" s="40"/>
      <c r="U434" s="40"/>
      <c r="V434" s="40"/>
      <c r="W434" s="40"/>
      <c r="X434" s="41"/>
      <c r="Y434" s="41"/>
      <c r="Z434" s="41"/>
      <c r="AA434" s="41"/>
      <c r="AB434" s="40"/>
      <c r="AC434" s="40"/>
      <c r="AD434" s="40"/>
      <c r="AE434" s="40"/>
      <c r="AF434" s="41"/>
      <c r="AG434" s="41"/>
      <c r="AH434" s="41"/>
      <c r="AI434" s="41"/>
      <c r="AJ434" s="42"/>
      <c r="AK434" s="41"/>
      <c r="AL434" s="40"/>
      <c r="AM434" s="40"/>
      <c r="AN434" s="41"/>
      <c r="AO434" s="40"/>
      <c r="AP434" s="40"/>
      <c r="AQ434" s="40"/>
      <c r="AR434" s="42"/>
      <c r="AS434" s="42"/>
      <c r="AT434" s="42"/>
      <c r="AU434" s="42"/>
      <c r="AV434" s="42"/>
      <c r="AW434" s="42"/>
      <c r="AX434" s="42"/>
      <c r="AY434" s="42"/>
      <c r="AZ434" s="42"/>
      <c r="BA434" s="42"/>
      <c r="BB434" s="42"/>
      <c r="BC434" s="42"/>
      <c r="BD434" s="42"/>
      <c r="BE434" s="42"/>
      <c r="BF434" s="42"/>
      <c r="BG434" s="42"/>
      <c r="BH434" s="42"/>
      <c r="BI434" s="42"/>
      <c r="BJ434" s="42"/>
      <c r="BK434" s="42"/>
      <c r="BL434" s="42"/>
      <c r="BM434" s="42"/>
    </row>
    <row r="435">
      <c r="A435" s="40"/>
      <c r="B435" s="41"/>
      <c r="C435" s="42"/>
      <c r="D435" s="41"/>
      <c r="E435" s="40"/>
      <c r="F435" s="40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0"/>
      <c r="R435" s="40"/>
      <c r="S435" s="40"/>
      <c r="T435" s="40"/>
      <c r="U435" s="40"/>
      <c r="V435" s="40"/>
      <c r="W435" s="40"/>
      <c r="X435" s="41"/>
      <c r="Y435" s="41"/>
      <c r="Z435" s="41"/>
      <c r="AA435" s="41"/>
      <c r="AB435" s="40"/>
      <c r="AC435" s="40"/>
      <c r="AD435" s="40"/>
      <c r="AE435" s="40"/>
      <c r="AF435" s="41"/>
      <c r="AG435" s="41"/>
      <c r="AH435" s="41"/>
      <c r="AI435" s="41"/>
      <c r="AJ435" s="42"/>
      <c r="AK435" s="41"/>
      <c r="AL435" s="40"/>
      <c r="AM435" s="44"/>
      <c r="AN435" s="41"/>
      <c r="AO435" s="40"/>
      <c r="AP435" s="40"/>
      <c r="AQ435" s="40"/>
      <c r="AR435" s="42"/>
      <c r="AS435" s="42"/>
      <c r="AT435" s="42"/>
      <c r="AU435" s="42"/>
      <c r="AV435" s="42"/>
      <c r="AW435" s="42"/>
      <c r="AX435" s="42"/>
      <c r="AY435" s="42"/>
      <c r="AZ435" s="42"/>
      <c r="BA435" s="42"/>
      <c r="BB435" s="42"/>
      <c r="BC435" s="42"/>
      <c r="BD435" s="42"/>
      <c r="BE435" s="42"/>
      <c r="BF435" s="42"/>
      <c r="BG435" s="42"/>
      <c r="BH435" s="42"/>
      <c r="BI435" s="42"/>
      <c r="BJ435" s="42"/>
      <c r="BK435" s="42"/>
      <c r="BL435" s="42"/>
      <c r="BM435" s="42"/>
    </row>
    <row r="436">
      <c r="A436" s="40"/>
      <c r="B436" s="41"/>
      <c r="C436" s="42"/>
      <c r="D436" s="41"/>
      <c r="E436" s="40"/>
      <c r="F436" s="40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0"/>
      <c r="R436" s="40"/>
      <c r="S436" s="40"/>
      <c r="T436" s="40"/>
      <c r="U436" s="40"/>
      <c r="V436" s="40"/>
      <c r="W436" s="40"/>
      <c r="X436" s="41"/>
      <c r="Y436" s="41"/>
      <c r="Z436" s="41"/>
      <c r="AA436" s="41"/>
      <c r="AB436" s="40"/>
      <c r="AC436" s="40"/>
      <c r="AD436" s="40"/>
      <c r="AE436" s="40"/>
      <c r="AF436" s="41"/>
      <c r="AG436" s="41"/>
      <c r="AH436" s="41"/>
      <c r="AI436" s="41"/>
      <c r="AJ436" s="42"/>
      <c r="AK436" s="41"/>
      <c r="AL436" s="40"/>
      <c r="AM436" s="40"/>
      <c r="AN436" s="41"/>
      <c r="AO436" s="40"/>
      <c r="AP436" s="40"/>
      <c r="AQ436" s="40"/>
      <c r="AR436" s="42"/>
      <c r="AS436" s="42"/>
      <c r="AT436" s="42"/>
      <c r="AU436" s="42"/>
      <c r="AV436" s="42"/>
      <c r="AW436" s="42"/>
      <c r="AX436" s="42"/>
      <c r="AY436" s="42"/>
      <c r="AZ436" s="42"/>
      <c r="BA436" s="42"/>
      <c r="BB436" s="42"/>
      <c r="BC436" s="42"/>
      <c r="BD436" s="42"/>
      <c r="BE436" s="42"/>
      <c r="BF436" s="42"/>
      <c r="BG436" s="42"/>
      <c r="BH436" s="42"/>
      <c r="BI436" s="42"/>
      <c r="BJ436" s="42"/>
      <c r="BK436" s="42"/>
      <c r="BL436" s="42"/>
      <c r="BM436" s="42"/>
    </row>
    <row r="437">
      <c r="A437" s="40"/>
      <c r="B437" s="41"/>
      <c r="C437" s="42"/>
      <c r="D437" s="41"/>
      <c r="E437" s="40"/>
      <c r="F437" s="40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0"/>
      <c r="R437" s="40"/>
      <c r="S437" s="40"/>
      <c r="T437" s="40"/>
      <c r="U437" s="40"/>
      <c r="V437" s="40"/>
      <c r="W437" s="40"/>
      <c r="X437" s="41"/>
      <c r="Y437" s="41"/>
      <c r="Z437" s="41"/>
      <c r="AA437" s="41"/>
      <c r="AB437" s="40"/>
      <c r="AC437" s="40"/>
      <c r="AD437" s="40"/>
      <c r="AE437" s="40"/>
      <c r="AF437" s="41"/>
      <c r="AG437" s="41"/>
      <c r="AH437" s="41"/>
      <c r="AI437" s="41"/>
      <c r="AJ437" s="42"/>
      <c r="AK437" s="41"/>
      <c r="AL437" s="40"/>
      <c r="AM437" s="40"/>
      <c r="AN437" s="41"/>
      <c r="AO437" s="40"/>
      <c r="AP437" s="40"/>
      <c r="AQ437" s="40"/>
      <c r="AR437" s="42"/>
      <c r="AS437" s="42"/>
      <c r="AT437" s="42"/>
      <c r="AU437" s="42"/>
      <c r="AV437" s="42"/>
      <c r="AW437" s="42"/>
      <c r="AX437" s="42"/>
      <c r="AY437" s="42"/>
      <c r="AZ437" s="42"/>
      <c r="BA437" s="42"/>
      <c r="BB437" s="42"/>
      <c r="BC437" s="42"/>
      <c r="BD437" s="42"/>
      <c r="BE437" s="42"/>
      <c r="BF437" s="42"/>
      <c r="BG437" s="42"/>
      <c r="BH437" s="42"/>
      <c r="BI437" s="42"/>
      <c r="BJ437" s="42"/>
      <c r="BK437" s="42"/>
      <c r="BL437" s="42"/>
      <c r="BM437" s="42"/>
    </row>
    <row r="438">
      <c r="A438" s="40"/>
      <c r="B438" s="41"/>
      <c r="C438" s="42"/>
      <c r="D438" s="41"/>
      <c r="E438" s="40"/>
      <c r="F438" s="40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0"/>
      <c r="R438" s="40"/>
      <c r="S438" s="40"/>
      <c r="T438" s="40"/>
      <c r="U438" s="40"/>
      <c r="V438" s="40"/>
      <c r="W438" s="40"/>
      <c r="X438" s="41"/>
      <c r="Y438" s="41"/>
      <c r="Z438" s="41"/>
      <c r="AA438" s="41"/>
      <c r="AB438" s="40"/>
      <c r="AC438" s="40"/>
      <c r="AD438" s="40"/>
      <c r="AE438" s="40"/>
      <c r="AF438" s="41"/>
      <c r="AG438" s="41"/>
      <c r="AH438" s="41"/>
      <c r="AI438" s="41"/>
      <c r="AJ438" s="42"/>
      <c r="AK438" s="41"/>
      <c r="AL438" s="40"/>
      <c r="AM438" s="40"/>
      <c r="AN438" s="41"/>
      <c r="AO438" s="40"/>
      <c r="AP438" s="40"/>
      <c r="AQ438" s="40"/>
      <c r="AR438" s="42"/>
      <c r="AS438" s="42"/>
      <c r="AT438" s="42"/>
      <c r="AU438" s="42"/>
      <c r="AV438" s="42"/>
      <c r="AW438" s="42"/>
      <c r="AX438" s="42"/>
      <c r="AY438" s="42"/>
      <c r="AZ438" s="42"/>
      <c r="BA438" s="42"/>
      <c r="BB438" s="42"/>
      <c r="BC438" s="42"/>
      <c r="BD438" s="42"/>
      <c r="BE438" s="42"/>
      <c r="BF438" s="42"/>
      <c r="BG438" s="42"/>
      <c r="BH438" s="42"/>
      <c r="BI438" s="42"/>
      <c r="BJ438" s="42"/>
      <c r="BK438" s="42"/>
      <c r="BL438" s="42"/>
      <c r="BM438" s="42"/>
    </row>
    <row r="439">
      <c r="A439" s="40"/>
      <c r="B439" s="41"/>
      <c r="C439" s="42"/>
      <c r="D439" s="41"/>
      <c r="E439" s="40"/>
      <c r="F439" s="40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0"/>
      <c r="R439" s="40"/>
      <c r="S439" s="40"/>
      <c r="T439" s="40"/>
      <c r="U439" s="40"/>
      <c r="V439" s="40"/>
      <c r="W439" s="40"/>
      <c r="X439" s="41"/>
      <c r="Y439" s="41"/>
      <c r="Z439" s="41"/>
      <c r="AA439" s="41"/>
      <c r="AB439" s="40"/>
      <c r="AC439" s="40"/>
      <c r="AD439" s="40"/>
      <c r="AE439" s="40"/>
      <c r="AF439" s="41"/>
      <c r="AG439" s="41"/>
      <c r="AH439" s="41"/>
      <c r="AI439" s="41"/>
      <c r="AJ439" s="42"/>
      <c r="AK439" s="41"/>
      <c r="AL439" s="40"/>
      <c r="AM439" s="40"/>
      <c r="AN439" s="41"/>
      <c r="AO439" s="40"/>
      <c r="AP439" s="40"/>
      <c r="AQ439" s="40"/>
      <c r="AR439" s="42"/>
      <c r="AS439" s="42"/>
      <c r="AT439" s="42"/>
      <c r="AU439" s="42"/>
      <c r="AV439" s="42"/>
      <c r="AW439" s="42"/>
      <c r="AX439" s="42"/>
      <c r="AY439" s="42"/>
      <c r="AZ439" s="42"/>
      <c r="BA439" s="42"/>
      <c r="BB439" s="42"/>
      <c r="BC439" s="42"/>
      <c r="BD439" s="42"/>
      <c r="BE439" s="42"/>
      <c r="BF439" s="42"/>
      <c r="BG439" s="42"/>
      <c r="BH439" s="42"/>
      <c r="BI439" s="42"/>
      <c r="BJ439" s="42"/>
      <c r="BK439" s="42"/>
      <c r="BL439" s="42"/>
      <c r="BM439" s="42"/>
    </row>
    <row r="440">
      <c r="A440" s="40"/>
      <c r="B440" s="41"/>
      <c r="C440" s="42"/>
      <c r="D440" s="41"/>
      <c r="E440" s="40"/>
      <c r="F440" s="40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0"/>
      <c r="R440" s="40"/>
      <c r="S440" s="40"/>
      <c r="T440" s="40"/>
      <c r="U440" s="40"/>
      <c r="V440" s="40"/>
      <c r="W440" s="40"/>
      <c r="X440" s="41"/>
      <c r="Y440" s="41"/>
      <c r="Z440" s="41"/>
      <c r="AA440" s="41"/>
      <c r="AB440" s="40"/>
      <c r="AC440" s="40"/>
      <c r="AD440" s="40"/>
      <c r="AE440" s="40"/>
      <c r="AF440" s="41"/>
      <c r="AG440" s="41"/>
      <c r="AH440" s="41"/>
      <c r="AI440" s="41"/>
      <c r="AJ440" s="42"/>
      <c r="AK440" s="41"/>
      <c r="AL440" s="40"/>
      <c r="AM440" s="40"/>
      <c r="AN440" s="41"/>
      <c r="AO440" s="40"/>
      <c r="AP440" s="40"/>
      <c r="AQ440" s="40"/>
      <c r="AR440" s="42"/>
      <c r="AS440" s="42"/>
      <c r="AT440" s="42"/>
      <c r="AU440" s="42"/>
      <c r="AV440" s="42"/>
      <c r="AW440" s="42"/>
      <c r="AX440" s="42"/>
      <c r="AY440" s="42"/>
      <c r="AZ440" s="42"/>
      <c r="BA440" s="42"/>
      <c r="BB440" s="42"/>
      <c r="BC440" s="42"/>
      <c r="BD440" s="42"/>
      <c r="BE440" s="42"/>
      <c r="BF440" s="42"/>
      <c r="BG440" s="42"/>
      <c r="BH440" s="42"/>
      <c r="BI440" s="42"/>
      <c r="BJ440" s="42"/>
      <c r="BK440" s="42"/>
      <c r="BL440" s="42"/>
      <c r="BM440" s="42"/>
    </row>
    <row r="441">
      <c r="A441" s="40"/>
      <c r="B441" s="41"/>
      <c r="C441" s="42"/>
      <c r="D441" s="41"/>
      <c r="E441" s="40"/>
      <c r="F441" s="40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0"/>
      <c r="R441" s="40"/>
      <c r="S441" s="40"/>
      <c r="T441" s="40"/>
      <c r="U441" s="40"/>
      <c r="V441" s="40"/>
      <c r="W441" s="40"/>
      <c r="X441" s="41"/>
      <c r="Y441" s="41"/>
      <c r="Z441" s="41"/>
      <c r="AA441" s="41"/>
      <c r="AB441" s="40"/>
      <c r="AC441" s="40"/>
      <c r="AD441" s="40"/>
      <c r="AE441" s="40"/>
      <c r="AF441" s="41"/>
      <c r="AG441" s="41"/>
      <c r="AH441" s="41"/>
      <c r="AI441" s="41"/>
      <c r="AJ441" s="42"/>
      <c r="AK441" s="41"/>
      <c r="AL441" s="40"/>
      <c r="AM441" s="40"/>
      <c r="AN441" s="41"/>
      <c r="AO441" s="40"/>
      <c r="AP441" s="40"/>
      <c r="AQ441" s="40"/>
      <c r="AR441" s="42"/>
      <c r="AS441" s="42"/>
      <c r="AT441" s="42"/>
      <c r="AU441" s="42"/>
      <c r="AV441" s="42"/>
      <c r="AW441" s="42"/>
      <c r="AX441" s="42"/>
      <c r="AY441" s="42"/>
      <c r="AZ441" s="42"/>
      <c r="BA441" s="42"/>
      <c r="BB441" s="42"/>
      <c r="BC441" s="42"/>
      <c r="BD441" s="42"/>
      <c r="BE441" s="42"/>
      <c r="BF441" s="42"/>
      <c r="BG441" s="42"/>
      <c r="BH441" s="42"/>
      <c r="BI441" s="42"/>
      <c r="BJ441" s="42"/>
      <c r="BK441" s="42"/>
      <c r="BL441" s="42"/>
      <c r="BM441" s="42"/>
    </row>
    <row r="442">
      <c r="A442" s="40"/>
      <c r="B442" s="41"/>
      <c r="C442" s="42"/>
      <c r="D442" s="41"/>
      <c r="E442" s="40"/>
      <c r="F442" s="40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0"/>
      <c r="R442" s="40"/>
      <c r="S442" s="40"/>
      <c r="T442" s="40"/>
      <c r="U442" s="40"/>
      <c r="V442" s="40"/>
      <c r="W442" s="40"/>
      <c r="X442" s="41"/>
      <c r="Y442" s="41"/>
      <c r="Z442" s="41"/>
      <c r="AA442" s="41"/>
      <c r="AB442" s="40"/>
      <c r="AC442" s="40"/>
      <c r="AD442" s="40"/>
      <c r="AE442" s="40"/>
      <c r="AF442" s="41"/>
      <c r="AG442" s="41"/>
      <c r="AH442" s="41"/>
      <c r="AI442" s="41"/>
      <c r="AJ442" s="42"/>
      <c r="AK442" s="41"/>
      <c r="AL442" s="40"/>
      <c r="AM442" s="44"/>
      <c r="AN442" s="41"/>
      <c r="AO442" s="40"/>
      <c r="AP442" s="40"/>
      <c r="AQ442" s="40"/>
      <c r="AR442" s="42"/>
      <c r="AS442" s="42"/>
      <c r="AT442" s="42"/>
      <c r="AU442" s="42"/>
      <c r="AV442" s="42"/>
      <c r="AW442" s="42"/>
      <c r="AX442" s="42"/>
      <c r="AY442" s="42"/>
      <c r="AZ442" s="42"/>
      <c r="BA442" s="42"/>
      <c r="BB442" s="42"/>
      <c r="BC442" s="42"/>
      <c r="BD442" s="42"/>
      <c r="BE442" s="42"/>
      <c r="BF442" s="42"/>
      <c r="BG442" s="42"/>
      <c r="BH442" s="42"/>
      <c r="BI442" s="42"/>
      <c r="BJ442" s="42"/>
      <c r="BK442" s="42"/>
      <c r="BL442" s="42"/>
      <c r="BM442" s="42"/>
    </row>
    <row r="443">
      <c r="A443" s="40"/>
      <c r="B443" s="41"/>
      <c r="C443" s="42"/>
      <c r="D443" s="41"/>
      <c r="E443" s="40"/>
      <c r="F443" s="40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0"/>
      <c r="R443" s="40"/>
      <c r="S443" s="40"/>
      <c r="T443" s="40"/>
      <c r="U443" s="40"/>
      <c r="V443" s="40"/>
      <c r="W443" s="40"/>
      <c r="X443" s="41"/>
      <c r="Y443" s="41"/>
      <c r="Z443" s="41"/>
      <c r="AA443" s="41"/>
      <c r="AB443" s="40"/>
      <c r="AC443" s="40"/>
      <c r="AD443" s="40"/>
      <c r="AE443" s="40"/>
      <c r="AF443" s="41"/>
      <c r="AG443" s="41"/>
      <c r="AH443" s="41"/>
      <c r="AI443" s="41"/>
      <c r="AJ443" s="42"/>
      <c r="AK443" s="41"/>
      <c r="AL443" s="40"/>
      <c r="AM443" s="44"/>
      <c r="AN443" s="41"/>
      <c r="AO443" s="40"/>
      <c r="AP443" s="40"/>
      <c r="AQ443" s="40"/>
      <c r="AR443" s="42"/>
      <c r="AS443" s="42"/>
      <c r="AT443" s="42"/>
      <c r="AU443" s="42"/>
      <c r="AV443" s="42"/>
      <c r="AW443" s="42"/>
      <c r="AX443" s="42"/>
      <c r="AY443" s="42"/>
      <c r="AZ443" s="42"/>
      <c r="BA443" s="42"/>
      <c r="BB443" s="42"/>
      <c r="BC443" s="42"/>
      <c r="BD443" s="42"/>
      <c r="BE443" s="42"/>
      <c r="BF443" s="42"/>
      <c r="BG443" s="42"/>
      <c r="BH443" s="42"/>
      <c r="BI443" s="42"/>
      <c r="BJ443" s="42"/>
      <c r="BK443" s="42"/>
      <c r="BL443" s="42"/>
      <c r="BM443" s="42"/>
    </row>
    <row r="444">
      <c r="A444" s="40"/>
      <c r="B444" s="41"/>
      <c r="C444" s="42"/>
      <c r="D444" s="41"/>
      <c r="E444" s="40"/>
      <c r="F444" s="40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0"/>
      <c r="R444" s="40"/>
      <c r="S444" s="40"/>
      <c r="T444" s="40"/>
      <c r="U444" s="40"/>
      <c r="V444" s="40"/>
      <c r="W444" s="40"/>
      <c r="X444" s="41"/>
      <c r="Y444" s="41"/>
      <c r="Z444" s="41"/>
      <c r="AA444" s="41"/>
      <c r="AB444" s="40"/>
      <c r="AC444" s="40"/>
      <c r="AD444" s="40"/>
      <c r="AE444" s="40"/>
      <c r="AF444" s="41"/>
      <c r="AG444" s="41"/>
      <c r="AH444" s="41"/>
      <c r="AI444" s="41"/>
      <c r="AJ444" s="42"/>
      <c r="AK444" s="41"/>
      <c r="AL444" s="40"/>
      <c r="AM444" s="44"/>
      <c r="AN444" s="41"/>
      <c r="AO444" s="40"/>
      <c r="AP444" s="40"/>
      <c r="AQ444" s="40"/>
      <c r="AR444" s="42"/>
      <c r="AS444" s="42"/>
      <c r="AT444" s="42"/>
      <c r="AU444" s="42"/>
      <c r="AV444" s="42"/>
      <c r="AW444" s="42"/>
      <c r="AX444" s="42"/>
      <c r="AY444" s="42"/>
      <c r="AZ444" s="42"/>
      <c r="BA444" s="42"/>
      <c r="BB444" s="42"/>
      <c r="BC444" s="42"/>
      <c r="BD444" s="42"/>
      <c r="BE444" s="42"/>
      <c r="BF444" s="42"/>
      <c r="BG444" s="42"/>
      <c r="BH444" s="42"/>
      <c r="BI444" s="42"/>
      <c r="BJ444" s="42"/>
      <c r="BK444" s="42"/>
      <c r="BL444" s="42"/>
      <c r="BM444" s="42"/>
    </row>
    <row r="445">
      <c r="A445" s="40"/>
      <c r="B445" s="41"/>
      <c r="C445" s="42"/>
      <c r="D445" s="41"/>
      <c r="E445" s="40"/>
      <c r="F445" s="40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0"/>
      <c r="R445" s="40"/>
      <c r="S445" s="40"/>
      <c r="T445" s="40"/>
      <c r="U445" s="40"/>
      <c r="V445" s="40"/>
      <c r="W445" s="40"/>
      <c r="X445" s="41"/>
      <c r="Y445" s="41"/>
      <c r="Z445" s="41"/>
      <c r="AA445" s="41"/>
      <c r="AB445" s="40"/>
      <c r="AC445" s="40"/>
      <c r="AD445" s="40"/>
      <c r="AE445" s="40"/>
      <c r="AF445" s="41"/>
      <c r="AG445" s="41"/>
      <c r="AH445" s="41"/>
      <c r="AI445" s="41"/>
      <c r="AJ445" s="42"/>
      <c r="AK445" s="41"/>
      <c r="AL445" s="40"/>
      <c r="AM445" s="40"/>
      <c r="AN445" s="41"/>
      <c r="AO445" s="40"/>
      <c r="AP445" s="40"/>
      <c r="AQ445" s="40"/>
      <c r="AR445" s="42"/>
      <c r="AS445" s="42"/>
      <c r="AT445" s="42"/>
      <c r="AU445" s="42"/>
      <c r="AV445" s="42"/>
      <c r="AW445" s="42"/>
      <c r="AX445" s="42"/>
      <c r="AY445" s="42"/>
      <c r="AZ445" s="42"/>
      <c r="BA445" s="42"/>
      <c r="BB445" s="42"/>
      <c r="BC445" s="42"/>
      <c r="BD445" s="42"/>
      <c r="BE445" s="42"/>
      <c r="BF445" s="42"/>
      <c r="BG445" s="42"/>
      <c r="BH445" s="42"/>
      <c r="BI445" s="42"/>
      <c r="BJ445" s="42"/>
      <c r="BK445" s="42"/>
      <c r="BL445" s="42"/>
      <c r="BM445" s="42"/>
    </row>
    <row r="446">
      <c r="A446" s="40"/>
      <c r="B446" s="41"/>
      <c r="C446" s="42"/>
      <c r="D446" s="41"/>
      <c r="E446" s="40"/>
      <c r="F446" s="40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0"/>
      <c r="R446" s="40"/>
      <c r="S446" s="40"/>
      <c r="T446" s="40"/>
      <c r="U446" s="40"/>
      <c r="V446" s="40"/>
      <c r="W446" s="40"/>
      <c r="X446" s="41"/>
      <c r="Y446" s="41"/>
      <c r="Z446" s="41"/>
      <c r="AA446" s="41"/>
      <c r="AB446" s="40"/>
      <c r="AC446" s="40"/>
      <c r="AD446" s="40"/>
      <c r="AE446" s="40"/>
      <c r="AF446" s="41"/>
      <c r="AG446" s="41"/>
      <c r="AH446" s="41"/>
      <c r="AI446" s="41"/>
      <c r="AJ446" s="42"/>
      <c r="AK446" s="41"/>
      <c r="AL446" s="40"/>
      <c r="AM446" s="40"/>
      <c r="AN446" s="41"/>
      <c r="AO446" s="40"/>
      <c r="AP446" s="40"/>
      <c r="AQ446" s="40"/>
      <c r="AR446" s="42"/>
      <c r="AS446" s="42"/>
      <c r="AT446" s="42"/>
      <c r="AU446" s="42"/>
      <c r="AV446" s="42"/>
      <c r="AW446" s="42"/>
      <c r="AX446" s="42"/>
      <c r="AY446" s="42"/>
      <c r="AZ446" s="42"/>
      <c r="BA446" s="42"/>
      <c r="BB446" s="42"/>
      <c r="BC446" s="42"/>
      <c r="BD446" s="42"/>
      <c r="BE446" s="42"/>
      <c r="BF446" s="42"/>
      <c r="BG446" s="42"/>
      <c r="BH446" s="42"/>
      <c r="BI446" s="42"/>
      <c r="BJ446" s="42"/>
      <c r="BK446" s="42"/>
      <c r="BL446" s="42"/>
      <c r="BM446" s="42"/>
    </row>
    <row r="447">
      <c r="A447" s="40"/>
      <c r="B447" s="41"/>
      <c r="C447" s="42"/>
      <c r="D447" s="41"/>
      <c r="E447" s="40"/>
      <c r="F447" s="40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0"/>
      <c r="R447" s="40"/>
      <c r="S447" s="40"/>
      <c r="T447" s="40"/>
      <c r="U447" s="40"/>
      <c r="V447" s="40"/>
      <c r="W447" s="40"/>
      <c r="X447" s="41"/>
      <c r="Y447" s="41"/>
      <c r="Z447" s="41"/>
      <c r="AA447" s="41"/>
      <c r="AB447" s="40"/>
      <c r="AC447" s="40"/>
      <c r="AD447" s="40"/>
      <c r="AE447" s="40"/>
      <c r="AF447" s="41"/>
      <c r="AG447" s="41"/>
      <c r="AH447" s="41"/>
      <c r="AI447" s="41"/>
      <c r="AJ447" s="42"/>
      <c r="AK447" s="41"/>
      <c r="AL447" s="40"/>
      <c r="AM447" s="40"/>
      <c r="AN447" s="41"/>
      <c r="AO447" s="40"/>
      <c r="AP447" s="40"/>
      <c r="AQ447" s="40"/>
      <c r="AR447" s="42"/>
      <c r="AS447" s="42"/>
      <c r="AT447" s="42"/>
      <c r="AU447" s="42"/>
      <c r="AV447" s="42"/>
      <c r="AW447" s="42"/>
      <c r="AX447" s="42"/>
      <c r="AY447" s="42"/>
      <c r="AZ447" s="42"/>
      <c r="BA447" s="42"/>
      <c r="BB447" s="42"/>
      <c r="BC447" s="42"/>
      <c r="BD447" s="42"/>
      <c r="BE447" s="42"/>
      <c r="BF447" s="42"/>
      <c r="BG447" s="42"/>
      <c r="BH447" s="42"/>
      <c r="BI447" s="42"/>
      <c r="BJ447" s="42"/>
      <c r="BK447" s="42"/>
      <c r="BL447" s="42"/>
      <c r="BM447" s="42"/>
    </row>
    <row r="448">
      <c r="A448" s="40"/>
      <c r="B448" s="41"/>
      <c r="C448" s="42"/>
      <c r="D448" s="41"/>
      <c r="E448" s="40"/>
      <c r="F448" s="40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0"/>
      <c r="R448" s="40"/>
      <c r="S448" s="40"/>
      <c r="T448" s="40"/>
      <c r="U448" s="40"/>
      <c r="V448" s="40"/>
      <c r="W448" s="40"/>
      <c r="X448" s="41"/>
      <c r="Y448" s="41"/>
      <c r="Z448" s="41"/>
      <c r="AA448" s="41"/>
      <c r="AB448" s="40"/>
      <c r="AC448" s="40"/>
      <c r="AD448" s="40"/>
      <c r="AE448" s="40"/>
      <c r="AF448" s="41"/>
      <c r="AG448" s="41"/>
      <c r="AH448" s="41"/>
      <c r="AI448" s="41"/>
      <c r="AJ448" s="42"/>
      <c r="AK448" s="41"/>
      <c r="AL448" s="40"/>
      <c r="AM448" s="40"/>
      <c r="AN448" s="41"/>
      <c r="AO448" s="40"/>
      <c r="AP448" s="40"/>
      <c r="AQ448" s="40"/>
      <c r="AR448" s="42"/>
      <c r="AS448" s="42"/>
      <c r="AT448" s="42"/>
      <c r="AU448" s="42"/>
      <c r="AV448" s="42"/>
      <c r="AW448" s="42"/>
      <c r="AX448" s="42"/>
      <c r="AY448" s="42"/>
      <c r="AZ448" s="42"/>
      <c r="BA448" s="42"/>
      <c r="BB448" s="42"/>
      <c r="BC448" s="42"/>
      <c r="BD448" s="42"/>
      <c r="BE448" s="42"/>
      <c r="BF448" s="42"/>
      <c r="BG448" s="42"/>
      <c r="BH448" s="42"/>
      <c r="BI448" s="42"/>
      <c r="BJ448" s="42"/>
      <c r="BK448" s="42"/>
      <c r="BL448" s="42"/>
      <c r="BM448" s="42"/>
    </row>
    <row r="449">
      <c r="A449" s="40"/>
      <c r="B449" s="41"/>
      <c r="C449" s="42"/>
      <c r="D449" s="41"/>
      <c r="E449" s="40"/>
      <c r="F449" s="40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0"/>
      <c r="R449" s="40"/>
      <c r="S449" s="40"/>
      <c r="T449" s="40"/>
      <c r="U449" s="40"/>
      <c r="V449" s="40"/>
      <c r="W449" s="40"/>
      <c r="X449" s="41"/>
      <c r="Y449" s="41"/>
      <c r="Z449" s="41"/>
      <c r="AA449" s="41"/>
      <c r="AB449" s="40"/>
      <c r="AC449" s="40"/>
      <c r="AD449" s="40"/>
      <c r="AE449" s="40"/>
      <c r="AF449" s="41"/>
      <c r="AG449" s="41"/>
      <c r="AH449" s="41"/>
      <c r="AI449" s="41"/>
      <c r="AJ449" s="42"/>
      <c r="AK449" s="41"/>
      <c r="AL449" s="40"/>
      <c r="AM449" s="40"/>
      <c r="AN449" s="41"/>
      <c r="AO449" s="40"/>
      <c r="AP449" s="40"/>
      <c r="AQ449" s="40"/>
      <c r="AR449" s="42"/>
      <c r="AS449" s="42"/>
      <c r="AT449" s="42"/>
      <c r="AU449" s="42"/>
      <c r="AV449" s="42"/>
      <c r="AW449" s="42"/>
      <c r="AX449" s="42"/>
      <c r="AY449" s="42"/>
      <c r="AZ449" s="42"/>
      <c r="BA449" s="42"/>
      <c r="BB449" s="42"/>
      <c r="BC449" s="42"/>
      <c r="BD449" s="42"/>
      <c r="BE449" s="42"/>
      <c r="BF449" s="42"/>
      <c r="BG449" s="42"/>
      <c r="BH449" s="42"/>
      <c r="BI449" s="42"/>
      <c r="BJ449" s="42"/>
      <c r="BK449" s="42"/>
      <c r="BL449" s="42"/>
      <c r="BM449" s="42"/>
    </row>
    <row r="450">
      <c r="A450" s="40"/>
      <c r="B450" s="41"/>
      <c r="C450" s="42"/>
      <c r="D450" s="41"/>
      <c r="E450" s="40"/>
      <c r="F450" s="40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0"/>
      <c r="R450" s="40"/>
      <c r="S450" s="40"/>
      <c r="T450" s="40"/>
      <c r="U450" s="40"/>
      <c r="V450" s="40"/>
      <c r="W450" s="40"/>
      <c r="X450" s="41"/>
      <c r="Y450" s="41"/>
      <c r="Z450" s="41"/>
      <c r="AA450" s="41"/>
      <c r="AB450" s="40"/>
      <c r="AC450" s="40"/>
      <c r="AD450" s="40"/>
      <c r="AE450" s="40"/>
      <c r="AF450" s="41"/>
      <c r="AG450" s="41"/>
      <c r="AH450" s="41"/>
      <c r="AI450" s="41"/>
      <c r="AJ450" s="42"/>
      <c r="AK450" s="41"/>
      <c r="AL450" s="40"/>
      <c r="AM450" s="40"/>
      <c r="AN450" s="41"/>
      <c r="AO450" s="40"/>
      <c r="AP450" s="40"/>
      <c r="AQ450" s="40"/>
      <c r="AR450" s="42"/>
      <c r="AS450" s="42"/>
      <c r="AT450" s="42"/>
      <c r="AU450" s="42"/>
      <c r="AV450" s="42"/>
      <c r="AW450" s="42"/>
      <c r="AX450" s="42"/>
      <c r="AY450" s="42"/>
      <c r="AZ450" s="42"/>
      <c r="BA450" s="42"/>
      <c r="BB450" s="42"/>
      <c r="BC450" s="42"/>
      <c r="BD450" s="42"/>
      <c r="BE450" s="42"/>
      <c r="BF450" s="42"/>
      <c r="BG450" s="42"/>
      <c r="BH450" s="42"/>
      <c r="BI450" s="42"/>
      <c r="BJ450" s="42"/>
      <c r="BK450" s="42"/>
      <c r="BL450" s="42"/>
      <c r="BM450" s="42"/>
    </row>
    <row r="451">
      <c r="A451" s="40"/>
      <c r="B451" s="41"/>
      <c r="C451" s="42"/>
      <c r="D451" s="41"/>
      <c r="E451" s="40"/>
      <c r="F451" s="40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0"/>
      <c r="R451" s="40"/>
      <c r="S451" s="40"/>
      <c r="T451" s="40"/>
      <c r="U451" s="40"/>
      <c r="V451" s="40"/>
      <c r="W451" s="40"/>
      <c r="X451" s="41"/>
      <c r="Y451" s="41"/>
      <c r="Z451" s="41"/>
      <c r="AA451" s="41"/>
      <c r="AB451" s="40"/>
      <c r="AC451" s="40"/>
      <c r="AD451" s="40"/>
      <c r="AE451" s="40"/>
      <c r="AF451" s="41"/>
      <c r="AG451" s="41"/>
      <c r="AH451" s="41"/>
      <c r="AI451" s="41"/>
      <c r="AJ451" s="42"/>
      <c r="AK451" s="41"/>
      <c r="AL451" s="40"/>
      <c r="AM451" s="40"/>
      <c r="AN451" s="41"/>
      <c r="AO451" s="40"/>
      <c r="AP451" s="40"/>
      <c r="AQ451" s="40"/>
      <c r="AR451" s="42"/>
      <c r="AS451" s="42"/>
      <c r="AT451" s="42"/>
      <c r="AU451" s="42"/>
      <c r="AV451" s="42"/>
      <c r="AW451" s="42"/>
      <c r="AX451" s="42"/>
      <c r="AY451" s="42"/>
      <c r="AZ451" s="42"/>
      <c r="BA451" s="42"/>
      <c r="BB451" s="42"/>
      <c r="BC451" s="42"/>
      <c r="BD451" s="42"/>
      <c r="BE451" s="42"/>
      <c r="BF451" s="42"/>
      <c r="BG451" s="42"/>
      <c r="BH451" s="42"/>
      <c r="BI451" s="42"/>
      <c r="BJ451" s="42"/>
      <c r="BK451" s="42"/>
      <c r="BL451" s="42"/>
      <c r="BM451" s="42"/>
    </row>
    <row r="452">
      <c r="A452" s="40"/>
      <c r="B452" s="41"/>
      <c r="C452" s="42"/>
      <c r="D452" s="41"/>
      <c r="E452" s="40"/>
      <c r="F452" s="40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0"/>
      <c r="R452" s="40"/>
      <c r="S452" s="40"/>
      <c r="T452" s="40"/>
      <c r="U452" s="40"/>
      <c r="V452" s="40"/>
      <c r="W452" s="40"/>
      <c r="X452" s="41"/>
      <c r="Y452" s="41"/>
      <c r="Z452" s="41"/>
      <c r="AA452" s="41"/>
      <c r="AB452" s="40"/>
      <c r="AC452" s="40"/>
      <c r="AD452" s="40"/>
      <c r="AE452" s="40"/>
      <c r="AF452" s="41"/>
      <c r="AG452" s="41"/>
      <c r="AH452" s="41"/>
      <c r="AI452" s="41"/>
      <c r="AJ452" s="42"/>
      <c r="AK452" s="41"/>
      <c r="AL452" s="40"/>
      <c r="AM452" s="40"/>
      <c r="AN452" s="41"/>
      <c r="AO452" s="40"/>
      <c r="AP452" s="40"/>
      <c r="AQ452" s="40"/>
      <c r="AR452" s="42"/>
      <c r="AS452" s="42"/>
      <c r="AT452" s="42"/>
      <c r="AU452" s="42"/>
      <c r="AV452" s="42"/>
      <c r="AW452" s="42"/>
      <c r="AX452" s="42"/>
      <c r="AY452" s="42"/>
      <c r="AZ452" s="42"/>
      <c r="BA452" s="42"/>
      <c r="BB452" s="42"/>
      <c r="BC452" s="42"/>
      <c r="BD452" s="42"/>
      <c r="BE452" s="42"/>
      <c r="BF452" s="42"/>
      <c r="BG452" s="42"/>
      <c r="BH452" s="42"/>
      <c r="BI452" s="42"/>
      <c r="BJ452" s="42"/>
      <c r="BK452" s="42"/>
      <c r="BL452" s="42"/>
      <c r="BM452" s="42"/>
    </row>
    <row r="453">
      <c r="A453" s="40"/>
      <c r="B453" s="41"/>
      <c r="C453" s="42"/>
      <c r="D453" s="41"/>
      <c r="E453" s="40"/>
      <c r="F453" s="40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0"/>
      <c r="R453" s="40"/>
      <c r="S453" s="40"/>
      <c r="T453" s="40"/>
      <c r="U453" s="40"/>
      <c r="V453" s="40"/>
      <c r="W453" s="40"/>
      <c r="X453" s="41"/>
      <c r="Y453" s="41"/>
      <c r="Z453" s="41"/>
      <c r="AA453" s="41"/>
      <c r="AB453" s="40"/>
      <c r="AC453" s="40"/>
      <c r="AD453" s="40"/>
      <c r="AE453" s="40"/>
      <c r="AF453" s="41"/>
      <c r="AG453" s="41"/>
      <c r="AH453" s="41"/>
      <c r="AI453" s="41"/>
      <c r="AJ453" s="42"/>
      <c r="AK453" s="41"/>
      <c r="AL453" s="40"/>
      <c r="AM453" s="40"/>
      <c r="AN453" s="41"/>
      <c r="AO453" s="40"/>
      <c r="AP453" s="40"/>
      <c r="AQ453" s="40"/>
      <c r="AR453" s="42"/>
      <c r="AS453" s="42"/>
      <c r="AT453" s="42"/>
      <c r="AU453" s="42"/>
      <c r="AV453" s="42"/>
      <c r="AW453" s="42"/>
      <c r="AX453" s="42"/>
      <c r="AY453" s="42"/>
      <c r="AZ453" s="42"/>
      <c r="BA453" s="42"/>
      <c r="BB453" s="42"/>
      <c r="BC453" s="42"/>
      <c r="BD453" s="42"/>
      <c r="BE453" s="42"/>
      <c r="BF453" s="42"/>
      <c r="BG453" s="42"/>
      <c r="BH453" s="42"/>
      <c r="BI453" s="42"/>
      <c r="BJ453" s="42"/>
      <c r="BK453" s="42"/>
      <c r="BL453" s="42"/>
      <c r="BM453" s="42"/>
    </row>
    <row r="454">
      <c r="A454" s="40"/>
      <c r="B454" s="41"/>
      <c r="C454" s="42"/>
      <c r="D454" s="41"/>
      <c r="E454" s="40"/>
      <c r="F454" s="40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0"/>
      <c r="R454" s="40"/>
      <c r="S454" s="40"/>
      <c r="T454" s="40"/>
      <c r="U454" s="40"/>
      <c r="V454" s="40"/>
      <c r="W454" s="40"/>
      <c r="X454" s="41"/>
      <c r="Y454" s="41"/>
      <c r="Z454" s="41"/>
      <c r="AA454" s="41"/>
      <c r="AB454" s="40"/>
      <c r="AC454" s="40"/>
      <c r="AD454" s="40"/>
      <c r="AE454" s="40"/>
      <c r="AF454" s="41"/>
      <c r="AG454" s="41"/>
      <c r="AH454" s="41"/>
      <c r="AI454" s="41"/>
      <c r="AJ454" s="42"/>
      <c r="AK454" s="41"/>
      <c r="AL454" s="40"/>
      <c r="AM454" s="40"/>
      <c r="AN454" s="41"/>
      <c r="AO454" s="40"/>
      <c r="AP454" s="40"/>
      <c r="AQ454" s="40"/>
      <c r="AR454" s="42"/>
      <c r="AS454" s="42"/>
      <c r="AT454" s="42"/>
      <c r="AU454" s="42"/>
      <c r="AV454" s="42"/>
      <c r="AW454" s="42"/>
      <c r="AX454" s="42"/>
      <c r="AY454" s="42"/>
      <c r="AZ454" s="42"/>
      <c r="BA454" s="42"/>
      <c r="BB454" s="42"/>
      <c r="BC454" s="42"/>
      <c r="BD454" s="42"/>
      <c r="BE454" s="42"/>
      <c r="BF454" s="42"/>
      <c r="BG454" s="42"/>
      <c r="BH454" s="42"/>
      <c r="BI454" s="42"/>
      <c r="BJ454" s="42"/>
      <c r="BK454" s="42"/>
      <c r="BL454" s="42"/>
      <c r="BM454" s="42"/>
    </row>
    <row r="455">
      <c r="A455" s="40"/>
      <c r="B455" s="41"/>
      <c r="C455" s="42"/>
      <c r="D455" s="41"/>
      <c r="E455" s="40"/>
      <c r="F455" s="40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0"/>
      <c r="R455" s="40"/>
      <c r="S455" s="40"/>
      <c r="T455" s="40"/>
      <c r="U455" s="40"/>
      <c r="V455" s="40"/>
      <c r="W455" s="40"/>
      <c r="X455" s="41"/>
      <c r="Y455" s="41"/>
      <c r="Z455" s="41"/>
      <c r="AA455" s="41"/>
      <c r="AB455" s="40"/>
      <c r="AC455" s="40"/>
      <c r="AD455" s="40"/>
      <c r="AE455" s="40"/>
      <c r="AF455" s="41"/>
      <c r="AG455" s="41"/>
      <c r="AH455" s="41"/>
      <c r="AI455" s="41"/>
      <c r="AJ455" s="42"/>
      <c r="AK455" s="41"/>
      <c r="AL455" s="40"/>
      <c r="AM455" s="40"/>
      <c r="AN455" s="41"/>
      <c r="AO455" s="40"/>
      <c r="AP455" s="40"/>
      <c r="AQ455" s="40"/>
      <c r="AR455" s="42"/>
      <c r="AS455" s="42"/>
      <c r="AT455" s="42"/>
      <c r="AU455" s="42"/>
      <c r="AV455" s="42"/>
      <c r="AW455" s="42"/>
      <c r="AX455" s="42"/>
      <c r="AY455" s="42"/>
      <c r="AZ455" s="42"/>
      <c r="BA455" s="42"/>
      <c r="BB455" s="42"/>
      <c r="BC455" s="42"/>
      <c r="BD455" s="42"/>
      <c r="BE455" s="42"/>
      <c r="BF455" s="42"/>
      <c r="BG455" s="42"/>
      <c r="BH455" s="42"/>
      <c r="BI455" s="42"/>
      <c r="BJ455" s="42"/>
      <c r="BK455" s="42"/>
      <c r="BL455" s="42"/>
      <c r="BM455" s="42"/>
    </row>
    <row r="456">
      <c r="A456" s="40"/>
      <c r="B456" s="41"/>
      <c r="C456" s="42"/>
      <c r="D456" s="41"/>
      <c r="E456" s="40"/>
      <c r="F456" s="40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0"/>
      <c r="R456" s="40"/>
      <c r="S456" s="40"/>
      <c r="T456" s="40"/>
      <c r="U456" s="40"/>
      <c r="V456" s="40"/>
      <c r="W456" s="40"/>
      <c r="X456" s="41"/>
      <c r="Y456" s="41"/>
      <c r="Z456" s="41"/>
      <c r="AA456" s="41"/>
      <c r="AB456" s="40"/>
      <c r="AC456" s="40"/>
      <c r="AD456" s="40"/>
      <c r="AE456" s="40"/>
      <c r="AF456" s="41"/>
      <c r="AG456" s="41"/>
      <c r="AH456" s="41"/>
      <c r="AI456" s="41"/>
      <c r="AJ456" s="42"/>
      <c r="AK456" s="41"/>
      <c r="AL456" s="40"/>
      <c r="AM456" s="40"/>
      <c r="AN456" s="41"/>
      <c r="AO456" s="40"/>
      <c r="AP456" s="40"/>
      <c r="AQ456" s="40"/>
      <c r="AR456" s="42"/>
      <c r="AS456" s="42"/>
      <c r="AT456" s="42"/>
      <c r="AU456" s="42"/>
      <c r="AV456" s="42"/>
      <c r="AW456" s="42"/>
      <c r="AX456" s="42"/>
      <c r="AY456" s="42"/>
      <c r="AZ456" s="42"/>
      <c r="BA456" s="42"/>
      <c r="BB456" s="42"/>
      <c r="BC456" s="42"/>
      <c r="BD456" s="42"/>
      <c r="BE456" s="42"/>
      <c r="BF456" s="42"/>
      <c r="BG456" s="42"/>
      <c r="BH456" s="42"/>
      <c r="BI456" s="42"/>
      <c r="BJ456" s="42"/>
      <c r="BK456" s="42"/>
      <c r="BL456" s="42"/>
      <c r="BM456" s="42"/>
    </row>
    <row r="457">
      <c r="A457" s="40"/>
      <c r="B457" s="41"/>
      <c r="C457" s="42"/>
      <c r="D457" s="41"/>
      <c r="E457" s="40"/>
      <c r="F457" s="40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0"/>
      <c r="R457" s="40"/>
      <c r="S457" s="40"/>
      <c r="T457" s="40"/>
      <c r="U457" s="40"/>
      <c r="V457" s="40"/>
      <c r="W457" s="40"/>
      <c r="X457" s="41"/>
      <c r="Y457" s="41"/>
      <c r="Z457" s="41"/>
      <c r="AA457" s="41"/>
      <c r="AB457" s="40"/>
      <c r="AC457" s="40"/>
      <c r="AD457" s="40"/>
      <c r="AE457" s="40"/>
      <c r="AF457" s="41"/>
      <c r="AG457" s="41"/>
      <c r="AH457" s="41"/>
      <c r="AI457" s="41"/>
      <c r="AJ457" s="42"/>
      <c r="AK457" s="41"/>
      <c r="AL457" s="40"/>
      <c r="AM457" s="40"/>
      <c r="AN457" s="41"/>
      <c r="AO457" s="40"/>
      <c r="AP457" s="40"/>
      <c r="AQ457" s="40"/>
      <c r="AR457" s="42"/>
      <c r="AS457" s="42"/>
      <c r="AT457" s="42"/>
      <c r="AU457" s="42"/>
      <c r="AV457" s="42"/>
      <c r="AW457" s="42"/>
      <c r="AX457" s="42"/>
      <c r="AY457" s="42"/>
      <c r="AZ457" s="42"/>
      <c r="BA457" s="42"/>
      <c r="BB457" s="42"/>
      <c r="BC457" s="42"/>
      <c r="BD457" s="42"/>
      <c r="BE457" s="42"/>
      <c r="BF457" s="42"/>
      <c r="BG457" s="42"/>
      <c r="BH457" s="42"/>
      <c r="BI457" s="42"/>
      <c r="BJ457" s="42"/>
      <c r="BK457" s="42"/>
      <c r="BL457" s="42"/>
      <c r="BM457" s="42"/>
    </row>
    <row r="458">
      <c r="A458" s="40"/>
      <c r="B458" s="41"/>
      <c r="C458" s="42"/>
      <c r="D458" s="41"/>
      <c r="E458" s="40"/>
      <c r="F458" s="40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0"/>
      <c r="R458" s="40"/>
      <c r="S458" s="40"/>
      <c r="T458" s="40"/>
      <c r="U458" s="40"/>
      <c r="V458" s="40"/>
      <c r="W458" s="40"/>
      <c r="X458" s="41"/>
      <c r="Y458" s="41"/>
      <c r="Z458" s="41"/>
      <c r="AA458" s="41"/>
      <c r="AB458" s="40"/>
      <c r="AC458" s="40"/>
      <c r="AD458" s="40"/>
      <c r="AE458" s="40"/>
      <c r="AF458" s="41"/>
      <c r="AG458" s="41"/>
      <c r="AH458" s="41"/>
      <c r="AI458" s="41"/>
      <c r="AJ458" s="42"/>
      <c r="AK458" s="41"/>
      <c r="AL458" s="40"/>
      <c r="AM458" s="40"/>
      <c r="AN458" s="41"/>
      <c r="AO458" s="40"/>
      <c r="AP458" s="40"/>
      <c r="AQ458" s="40"/>
      <c r="AR458" s="42"/>
      <c r="AS458" s="42"/>
      <c r="AT458" s="42"/>
      <c r="AU458" s="42"/>
      <c r="AV458" s="42"/>
      <c r="AW458" s="42"/>
      <c r="AX458" s="42"/>
      <c r="AY458" s="42"/>
      <c r="AZ458" s="42"/>
      <c r="BA458" s="42"/>
      <c r="BB458" s="42"/>
      <c r="BC458" s="42"/>
      <c r="BD458" s="42"/>
      <c r="BE458" s="42"/>
      <c r="BF458" s="42"/>
      <c r="BG458" s="42"/>
      <c r="BH458" s="42"/>
      <c r="BI458" s="42"/>
      <c r="BJ458" s="42"/>
      <c r="BK458" s="42"/>
      <c r="BL458" s="42"/>
      <c r="BM458" s="42"/>
    </row>
    <row r="459">
      <c r="A459" s="40"/>
      <c r="B459" s="41"/>
      <c r="C459" s="42"/>
      <c r="D459" s="41"/>
      <c r="E459" s="40"/>
      <c r="F459" s="40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0"/>
      <c r="R459" s="40"/>
      <c r="S459" s="40"/>
      <c r="T459" s="40"/>
      <c r="U459" s="40"/>
      <c r="V459" s="40"/>
      <c r="W459" s="40"/>
      <c r="X459" s="41"/>
      <c r="Y459" s="41"/>
      <c r="Z459" s="41"/>
      <c r="AA459" s="41"/>
      <c r="AB459" s="40"/>
      <c r="AC459" s="40"/>
      <c r="AD459" s="40"/>
      <c r="AE459" s="40"/>
      <c r="AF459" s="41"/>
      <c r="AG459" s="41"/>
      <c r="AH459" s="41"/>
      <c r="AI459" s="41"/>
      <c r="AJ459" s="42"/>
      <c r="AK459" s="41"/>
      <c r="AL459" s="40"/>
      <c r="AM459" s="40"/>
      <c r="AN459" s="41"/>
      <c r="AO459" s="40"/>
      <c r="AP459" s="40"/>
      <c r="AQ459" s="40"/>
      <c r="AR459" s="42"/>
      <c r="AS459" s="42"/>
      <c r="AT459" s="42"/>
      <c r="AU459" s="42"/>
      <c r="AV459" s="42"/>
      <c r="AW459" s="42"/>
      <c r="AX459" s="42"/>
      <c r="AY459" s="42"/>
      <c r="AZ459" s="42"/>
      <c r="BA459" s="42"/>
      <c r="BB459" s="42"/>
      <c r="BC459" s="42"/>
      <c r="BD459" s="42"/>
      <c r="BE459" s="42"/>
      <c r="BF459" s="42"/>
      <c r="BG459" s="42"/>
      <c r="BH459" s="42"/>
      <c r="BI459" s="42"/>
      <c r="BJ459" s="42"/>
      <c r="BK459" s="42"/>
      <c r="BL459" s="42"/>
      <c r="BM459" s="42"/>
    </row>
    <row r="460">
      <c r="A460" s="40"/>
      <c r="B460" s="41"/>
      <c r="C460" s="42"/>
      <c r="D460" s="41"/>
      <c r="E460" s="40"/>
      <c r="F460" s="40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0"/>
      <c r="R460" s="40"/>
      <c r="S460" s="40"/>
      <c r="T460" s="40"/>
      <c r="U460" s="40"/>
      <c r="V460" s="40"/>
      <c r="W460" s="40"/>
      <c r="X460" s="41"/>
      <c r="Y460" s="41"/>
      <c r="Z460" s="41"/>
      <c r="AA460" s="41"/>
      <c r="AB460" s="40"/>
      <c r="AC460" s="40"/>
      <c r="AD460" s="40"/>
      <c r="AE460" s="40"/>
      <c r="AF460" s="41"/>
      <c r="AG460" s="41"/>
      <c r="AH460" s="41"/>
      <c r="AI460" s="41"/>
      <c r="AJ460" s="42"/>
      <c r="AK460" s="41"/>
      <c r="AL460" s="40"/>
      <c r="AM460" s="40"/>
      <c r="AN460" s="41"/>
      <c r="AO460" s="40"/>
      <c r="AP460" s="40"/>
      <c r="AQ460" s="40"/>
      <c r="AR460" s="42"/>
      <c r="AS460" s="42"/>
      <c r="AT460" s="42"/>
      <c r="AU460" s="42"/>
      <c r="AV460" s="42"/>
      <c r="AW460" s="42"/>
      <c r="AX460" s="42"/>
      <c r="AY460" s="42"/>
      <c r="AZ460" s="42"/>
      <c r="BA460" s="42"/>
      <c r="BB460" s="42"/>
      <c r="BC460" s="42"/>
      <c r="BD460" s="42"/>
      <c r="BE460" s="42"/>
      <c r="BF460" s="42"/>
      <c r="BG460" s="42"/>
      <c r="BH460" s="42"/>
      <c r="BI460" s="42"/>
      <c r="BJ460" s="42"/>
      <c r="BK460" s="42"/>
      <c r="BL460" s="42"/>
      <c r="BM460" s="42"/>
    </row>
    <row r="461">
      <c r="A461" s="40"/>
      <c r="B461" s="41"/>
      <c r="C461" s="42"/>
      <c r="D461" s="41"/>
      <c r="E461" s="40"/>
      <c r="F461" s="40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0"/>
      <c r="R461" s="40"/>
      <c r="S461" s="40"/>
      <c r="T461" s="40"/>
      <c r="U461" s="40"/>
      <c r="V461" s="40"/>
      <c r="W461" s="40"/>
      <c r="X461" s="41"/>
      <c r="Y461" s="41"/>
      <c r="Z461" s="41"/>
      <c r="AA461" s="41"/>
      <c r="AB461" s="40"/>
      <c r="AC461" s="40"/>
      <c r="AD461" s="40"/>
      <c r="AE461" s="40"/>
      <c r="AF461" s="41"/>
      <c r="AG461" s="41"/>
      <c r="AH461" s="41"/>
      <c r="AI461" s="41"/>
      <c r="AJ461" s="42"/>
      <c r="AK461" s="41"/>
      <c r="AL461" s="40"/>
      <c r="AM461" s="40"/>
      <c r="AN461" s="41"/>
      <c r="AO461" s="40"/>
      <c r="AP461" s="40"/>
      <c r="AQ461" s="40"/>
      <c r="AR461" s="42"/>
      <c r="AS461" s="42"/>
      <c r="AT461" s="42"/>
      <c r="AU461" s="42"/>
      <c r="AV461" s="42"/>
      <c r="AW461" s="42"/>
      <c r="AX461" s="42"/>
      <c r="AY461" s="42"/>
      <c r="AZ461" s="42"/>
      <c r="BA461" s="42"/>
      <c r="BB461" s="42"/>
      <c r="BC461" s="42"/>
      <c r="BD461" s="42"/>
      <c r="BE461" s="42"/>
      <c r="BF461" s="42"/>
      <c r="BG461" s="42"/>
      <c r="BH461" s="42"/>
      <c r="BI461" s="42"/>
      <c r="BJ461" s="42"/>
      <c r="BK461" s="42"/>
      <c r="BL461" s="42"/>
      <c r="BM461" s="42"/>
    </row>
    <row r="462">
      <c r="A462" s="40"/>
      <c r="B462" s="41"/>
      <c r="C462" s="42"/>
      <c r="D462" s="41"/>
      <c r="E462" s="40"/>
      <c r="F462" s="40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0"/>
      <c r="R462" s="40"/>
      <c r="S462" s="40"/>
      <c r="T462" s="40"/>
      <c r="U462" s="40"/>
      <c r="V462" s="40"/>
      <c r="W462" s="40"/>
      <c r="X462" s="41"/>
      <c r="Y462" s="41"/>
      <c r="Z462" s="41"/>
      <c r="AA462" s="41"/>
      <c r="AB462" s="40"/>
      <c r="AC462" s="40"/>
      <c r="AD462" s="40"/>
      <c r="AE462" s="40"/>
      <c r="AF462" s="41"/>
      <c r="AG462" s="41"/>
      <c r="AH462" s="41"/>
      <c r="AI462" s="41"/>
      <c r="AJ462" s="42"/>
      <c r="AK462" s="41"/>
      <c r="AL462" s="40"/>
      <c r="AM462" s="40"/>
      <c r="AN462" s="41"/>
      <c r="AO462" s="40"/>
      <c r="AP462" s="40"/>
      <c r="AQ462" s="40"/>
      <c r="AR462" s="42"/>
      <c r="AS462" s="42"/>
      <c r="AT462" s="42"/>
      <c r="AU462" s="42"/>
      <c r="AV462" s="42"/>
      <c r="AW462" s="42"/>
      <c r="AX462" s="42"/>
      <c r="AY462" s="42"/>
      <c r="AZ462" s="42"/>
      <c r="BA462" s="42"/>
      <c r="BB462" s="42"/>
      <c r="BC462" s="42"/>
      <c r="BD462" s="42"/>
      <c r="BE462" s="42"/>
      <c r="BF462" s="42"/>
      <c r="BG462" s="42"/>
      <c r="BH462" s="42"/>
      <c r="BI462" s="42"/>
      <c r="BJ462" s="42"/>
      <c r="BK462" s="42"/>
      <c r="BL462" s="42"/>
      <c r="BM462" s="42"/>
    </row>
    <row r="463">
      <c r="A463" s="40"/>
      <c r="B463" s="41"/>
      <c r="C463" s="42"/>
      <c r="D463" s="41"/>
      <c r="E463" s="40"/>
      <c r="F463" s="40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0"/>
      <c r="R463" s="40"/>
      <c r="S463" s="40"/>
      <c r="T463" s="40"/>
      <c r="U463" s="40"/>
      <c r="V463" s="40"/>
      <c r="W463" s="40"/>
      <c r="X463" s="41"/>
      <c r="Y463" s="41"/>
      <c r="Z463" s="41"/>
      <c r="AA463" s="41"/>
      <c r="AB463" s="40"/>
      <c r="AC463" s="40"/>
      <c r="AD463" s="40"/>
      <c r="AE463" s="40"/>
      <c r="AF463" s="41"/>
      <c r="AG463" s="41"/>
      <c r="AH463" s="41"/>
      <c r="AI463" s="41"/>
      <c r="AJ463" s="42"/>
      <c r="AK463" s="41"/>
      <c r="AL463" s="40"/>
      <c r="AM463" s="40"/>
      <c r="AN463" s="41"/>
      <c r="AO463" s="40"/>
      <c r="AP463" s="40"/>
      <c r="AQ463" s="40"/>
      <c r="AR463" s="42"/>
      <c r="AS463" s="42"/>
      <c r="AT463" s="42"/>
      <c r="AU463" s="42"/>
      <c r="AV463" s="42"/>
      <c r="AW463" s="42"/>
      <c r="AX463" s="42"/>
      <c r="AY463" s="42"/>
      <c r="AZ463" s="42"/>
      <c r="BA463" s="42"/>
      <c r="BB463" s="42"/>
      <c r="BC463" s="42"/>
      <c r="BD463" s="42"/>
      <c r="BE463" s="42"/>
      <c r="BF463" s="42"/>
      <c r="BG463" s="42"/>
      <c r="BH463" s="42"/>
      <c r="BI463" s="42"/>
      <c r="BJ463" s="42"/>
      <c r="BK463" s="42"/>
      <c r="BL463" s="42"/>
      <c r="BM463" s="42"/>
    </row>
    <row r="464">
      <c r="A464" s="40"/>
      <c r="B464" s="41"/>
      <c r="C464" s="42"/>
      <c r="D464" s="41"/>
      <c r="E464" s="40"/>
      <c r="F464" s="40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0"/>
      <c r="R464" s="40"/>
      <c r="S464" s="40"/>
      <c r="T464" s="40"/>
      <c r="U464" s="40"/>
      <c r="V464" s="40"/>
      <c r="W464" s="40"/>
      <c r="X464" s="41"/>
      <c r="Y464" s="41"/>
      <c r="Z464" s="41"/>
      <c r="AA464" s="41"/>
      <c r="AB464" s="40"/>
      <c r="AC464" s="40"/>
      <c r="AD464" s="40"/>
      <c r="AE464" s="40"/>
      <c r="AF464" s="41"/>
      <c r="AG464" s="41"/>
      <c r="AH464" s="41"/>
      <c r="AI464" s="41"/>
      <c r="AJ464" s="42"/>
      <c r="AK464" s="41"/>
      <c r="AL464" s="40"/>
      <c r="AM464" s="40"/>
      <c r="AN464" s="41"/>
      <c r="AO464" s="40"/>
      <c r="AP464" s="40"/>
      <c r="AQ464" s="40"/>
      <c r="AR464" s="42"/>
      <c r="AS464" s="42"/>
      <c r="AT464" s="42"/>
      <c r="AU464" s="42"/>
      <c r="AV464" s="42"/>
      <c r="AW464" s="42"/>
      <c r="AX464" s="42"/>
      <c r="AY464" s="42"/>
      <c r="AZ464" s="42"/>
      <c r="BA464" s="42"/>
      <c r="BB464" s="42"/>
      <c r="BC464" s="42"/>
      <c r="BD464" s="42"/>
      <c r="BE464" s="42"/>
      <c r="BF464" s="42"/>
      <c r="BG464" s="42"/>
      <c r="BH464" s="42"/>
      <c r="BI464" s="42"/>
      <c r="BJ464" s="42"/>
      <c r="BK464" s="42"/>
      <c r="BL464" s="42"/>
      <c r="BM464" s="42"/>
    </row>
    <row r="465">
      <c r="A465" s="40"/>
      <c r="B465" s="41"/>
      <c r="C465" s="42"/>
      <c r="D465" s="41"/>
      <c r="E465" s="40"/>
      <c r="F465" s="40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0"/>
      <c r="R465" s="40"/>
      <c r="S465" s="40"/>
      <c r="T465" s="40"/>
      <c r="U465" s="40"/>
      <c r="V465" s="40"/>
      <c r="W465" s="40"/>
      <c r="X465" s="41"/>
      <c r="Y465" s="41"/>
      <c r="Z465" s="41"/>
      <c r="AA465" s="41"/>
      <c r="AB465" s="40"/>
      <c r="AC465" s="40"/>
      <c r="AD465" s="40"/>
      <c r="AE465" s="40"/>
      <c r="AF465" s="41"/>
      <c r="AG465" s="41"/>
      <c r="AH465" s="41"/>
      <c r="AI465" s="41"/>
      <c r="AJ465" s="42"/>
      <c r="AK465" s="41"/>
      <c r="AL465" s="40"/>
      <c r="AM465" s="40"/>
      <c r="AN465" s="41"/>
      <c r="AO465" s="40"/>
      <c r="AP465" s="40"/>
      <c r="AQ465" s="40"/>
      <c r="AR465" s="42"/>
      <c r="AS465" s="42"/>
      <c r="AT465" s="42"/>
      <c r="AU465" s="42"/>
      <c r="AV465" s="42"/>
      <c r="AW465" s="42"/>
      <c r="AX465" s="42"/>
      <c r="AY465" s="42"/>
      <c r="AZ465" s="42"/>
      <c r="BA465" s="42"/>
      <c r="BB465" s="42"/>
      <c r="BC465" s="42"/>
      <c r="BD465" s="42"/>
      <c r="BE465" s="42"/>
      <c r="BF465" s="42"/>
      <c r="BG465" s="42"/>
      <c r="BH465" s="42"/>
      <c r="BI465" s="42"/>
      <c r="BJ465" s="42"/>
      <c r="BK465" s="42"/>
      <c r="BL465" s="42"/>
      <c r="BM465" s="42"/>
    </row>
    <row r="466">
      <c r="A466" s="40"/>
      <c r="B466" s="41"/>
      <c r="C466" s="42"/>
      <c r="D466" s="41"/>
      <c r="E466" s="40"/>
      <c r="F466" s="40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0"/>
      <c r="R466" s="40"/>
      <c r="S466" s="40"/>
      <c r="T466" s="40"/>
      <c r="U466" s="40"/>
      <c r="V466" s="40"/>
      <c r="W466" s="40"/>
      <c r="X466" s="41"/>
      <c r="Y466" s="41"/>
      <c r="Z466" s="41"/>
      <c r="AA466" s="41"/>
      <c r="AB466" s="40"/>
      <c r="AC466" s="40"/>
      <c r="AD466" s="40"/>
      <c r="AE466" s="40"/>
      <c r="AF466" s="41"/>
      <c r="AG466" s="41"/>
      <c r="AH466" s="41"/>
      <c r="AI466" s="41"/>
      <c r="AJ466" s="42"/>
      <c r="AK466" s="41"/>
      <c r="AL466" s="40"/>
      <c r="AM466" s="40"/>
      <c r="AN466" s="41"/>
      <c r="AO466" s="40"/>
      <c r="AP466" s="40"/>
      <c r="AQ466" s="40"/>
      <c r="AR466" s="42"/>
      <c r="AS466" s="42"/>
      <c r="AT466" s="42"/>
      <c r="AU466" s="42"/>
      <c r="AV466" s="42"/>
      <c r="AW466" s="42"/>
      <c r="AX466" s="42"/>
      <c r="AY466" s="42"/>
      <c r="AZ466" s="42"/>
      <c r="BA466" s="42"/>
      <c r="BB466" s="42"/>
      <c r="BC466" s="42"/>
      <c r="BD466" s="42"/>
      <c r="BE466" s="42"/>
      <c r="BF466" s="42"/>
      <c r="BG466" s="42"/>
      <c r="BH466" s="42"/>
      <c r="BI466" s="42"/>
      <c r="BJ466" s="42"/>
      <c r="BK466" s="42"/>
      <c r="BL466" s="42"/>
      <c r="BM466" s="42"/>
    </row>
    <row r="467">
      <c r="A467" s="40"/>
      <c r="B467" s="41"/>
      <c r="C467" s="42"/>
      <c r="D467" s="41"/>
      <c r="E467" s="40"/>
      <c r="F467" s="40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0"/>
      <c r="R467" s="40"/>
      <c r="S467" s="40"/>
      <c r="T467" s="40"/>
      <c r="U467" s="40"/>
      <c r="V467" s="40"/>
      <c r="W467" s="40"/>
      <c r="X467" s="41"/>
      <c r="Y467" s="41"/>
      <c r="Z467" s="41"/>
      <c r="AA467" s="41"/>
      <c r="AB467" s="40"/>
      <c r="AC467" s="40"/>
      <c r="AD467" s="40"/>
      <c r="AE467" s="40"/>
      <c r="AF467" s="41"/>
      <c r="AG467" s="41"/>
      <c r="AH467" s="41"/>
      <c r="AI467" s="41"/>
      <c r="AJ467" s="42"/>
      <c r="AK467" s="41"/>
      <c r="AL467" s="40"/>
      <c r="AM467" s="40"/>
      <c r="AN467" s="41"/>
      <c r="AO467" s="40"/>
      <c r="AP467" s="40"/>
      <c r="AQ467" s="40"/>
      <c r="AR467" s="42"/>
      <c r="AS467" s="42"/>
      <c r="AT467" s="42"/>
      <c r="AU467" s="42"/>
      <c r="AV467" s="42"/>
      <c r="AW467" s="42"/>
      <c r="AX467" s="42"/>
      <c r="AY467" s="42"/>
      <c r="AZ467" s="42"/>
      <c r="BA467" s="42"/>
      <c r="BB467" s="42"/>
      <c r="BC467" s="42"/>
      <c r="BD467" s="42"/>
      <c r="BE467" s="42"/>
      <c r="BF467" s="42"/>
      <c r="BG467" s="42"/>
      <c r="BH467" s="42"/>
      <c r="BI467" s="42"/>
      <c r="BJ467" s="42"/>
      <c r="BK467" s="42"/>
      <c r="BL467" s="42"/>
      <c r="BM467" s="42"/>
    </row>
    <row r="468">
      <c r="A468" s="40"/>
      <c r="B468" s="41"/>
      <c r="C468" s="42"/>
      <c r="D468" s="41"/>
      <c r="E468" s="40"/>
      <c r="F468" s="40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0"/>
      <c r="R468" s="40"/>
      <c r="S468" s="40"/>
      <c r="T468" s="40"/>
      <c r="U468" s="40"/>
      <c r="V468" s="40"/>
      <c r="W468" s="40"/>
      <c r="X468" s="41"/>
      <c r="Y468" s="41"/>
      <c r="Z468" s="41"/>
      <c r="AA468" s="41"/>
      <c r="AB468" s="40"/>
      <c r="AC468" s="40"/>
      <c r="AD468" s="40"/>
      <c r="AE468" s="40"/>
      <c r="AF468" s="41"/>
      <c r="AG468" s="41"/>
      <c r="AH468" s="41"/>
      <c r="AI468" s="41"/>
      <c r="AJ468" s="42"/>
      <c r="AK468" s="41"/>
      <c r="AL468" s="40"/>
      <c r="AM468" s="40"/>
      <c r="AN468" s="41"/>
      <c r="AO468" s="40"/>
      <c r="AP468" s="40"/>
      <c r="AQ468" s="40"/>
      <c r="AR468" s="42"/>
      <c r="AS468" s="42"/>
      <c r="AT468" s="42"/>
      <c r="AU468" s="42"/>
      <c r="AV468" s="42"/>
      <c r="AW468" s="42"/>
      <c r="AX468" s="42"/>
      <c r="AY468" s="42"/>
      <c r="AZ468" s="42"/>
      <c r="BA468" s="42"/>
      <c r="BB468" s="42"/>
      <c r="BC468" s="42"/>
      <c r="BD468" s="42"/>
      <c r="BE468" s="42"/>
      <c r="BF468" s="42"/>
      <c r="BG468" s="42"/>
      <c r="BH468" s="42"/>
      <c r="BI468" s="42"/>
      <c r="BJ468" s="42"/>
      <c r="BK468" s="42"/>
      <c r="BL468" s="42"/>
      <c r="BM468" s="42"/>
    </row>
    <row r="469">
      <c r="A469" s="40"/>
      <c r="B469" s="41"/>
      <c r="C469" s="42"/>
      <c r="D469" s="41"/>
      <c r="E469" s="40"/>
      <c r="F469" s="40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0"/>
      <c r="R469" s="40"/>
      <c r="S469" s="40"/>
      <c r="T469" s="40"/>
      <c r="U469" s="40"/>
      <c r="V469" s="40"/>
      <c r="W469" s="40"/>
      <c r="X469" s="41"/>
      <c r="Y469" s="41"/>
      <c r="Z469" s="41"/>
      <c r="AA469" s="41"/>
      <c r="AB469" s="40"/>
      <c r="AC469" s="40"/>
      <c r="AD469" s="40"/>
      <c r="AE469" s="40"/>
      <c r="AF469" s="41"/>
      <c r="AG469" s="41"/>
      <c r="AH469" s="41"/>
      <c r="AI469" s="41"/>
      <c r="AJ469" s="42"/>
      <c r="AK469" s="41"/>
      <c r="AL469" s="40"/>
      <c r="AM469" s="40"/>
      <c r="AN469" s="41"/>
      <c r="AO469" s="40"/>
      <c r="AP469" s="40"/>
      <c r="AQ469" s="40"/>
      <c r="AR469" s="42"/>
      <c r="AS469" s="42"/>
      <c r="AT469" s="42"/>
      <c r="AU469" s="42"/>
      <c r="AV469" s="42"/>
      <c r="AW469" s="42"/>
      <c r="AX469" s="42"/>
      <c r="AY469" s="42"/>
      <c r="AZ469" s="42"/>
      <c r="BA469" s="42"/>
      <c r="BB469" s="42"/>
      <c r="BC469" s="42"/>
      <c r="BD469" s="42"/>
      <c r="BE469" s="42"/>
      <c r="BF469" s="42"/>
      <c r="BG469" s="42"/>
      <c r="BH469" s="42"/>
      <c r="BI469" s="42"/>
      <c r="BJ469" s="42"/>
      <c r="BK469" s="42"/>
      <c r="BL469" s="42"/>
      <c r="BM469" s="42"/>
    </row>
    <row r="470">
      <c r="A470" s="40"/>
      <c r="B470" s="41"/>
      <c r="C470" s="42"/>
      <c r="D470" s="41"/>
      <c r="E470" s="40"/>
      <c r="F470" s="40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0"/>
      <c r="R470" s="40"/>
      <c r="S470" s="40"/>
      <c r="T470" s="40"/>
      <c r="U470" s="40"/>
      <c r="V470" s="40"/>
      <c r="W470" s="40"/>
      <c r="X470" s="41"/>
      <c r="Y470" s="41"/>
      <c r="Z470" s="41"/>
      <c r="AA470" s="41"/>
      <c r="AB470" s="40"/>
      <c r="AC470" s="40"/>
      <c r="AD470" s="40"/>
      <c r="AE470" s="40"/>
      <c r="AF470" s="41"/>
      <c r="AG470" s="41"/>
      <c r="AH470" s="41"/>
      <c r="AI470" s="41"/>
      <c r="AJ470" s="42"/>
      <c r="AK470" s="41"/>
      <c r="AL470" s="40"/>
      <c r="AM470" s="40"/>
      <c r="AN470" s="41"/>
      <c r="AO470" s="40"/>
      <c r="AP470" s="40"/>
      <c r="AQ470" s="40"/>
      <c r="AR470" s="42"/>
      <c r="AS470" s="42"/>
      <c r="AT470" s="42"/>
      <c r="AU470" s="42"/>
      <c r="AV470" s="42"/>
      <c r="AW470" s="42"/>
      <c r="AX470" s="42"/>
      <c r="AY470" s="42"/>
      <c r="AZ470" s="42"/>
      <c r="BA470" s="42"/>
      <c r="BB470" s="42"/>
      <c r="BC470" s="42"/>
      <c r="BD470" s="42"/>
      <c r="BE470" s="42"/>
      <c r="BF470" s="42"/>
      <c r="BG470" s="42"/>
      <c r="BH470" s="42"/>
      <c r="BI470" s="42"/>
      <c r="BJ470" s="42"/>
      <c r="BK470" s="42"/>
      <c r="BL470" s="42"/>
      <c r="BM470" s="42"/>
    </row>
    <row r="471">
      <c r="A471" s="40"/>
      <c r="B471" s="41"/>
      <c r="C471" s="42"/>
      <c r="D471" s="41"/>
      <c r="E471" s="40"/>
      <c r="F471" s="40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0"/>
      <c r="R471" s="40"/>
      <c r="S471" s="40"/>
      <c r="T471" s="40"/>
      <c r="U471" s="40"/>
      <c r="V471" s="40"/>
      <c r="W471" s="40"/>
      <c r="X471" s="41"/>
      <c r="Y471" s="41"/>
      <c r="Z471" s="41"/>
      <c r="AA471" s="41"/>
      <c r="AB471" s="40"/>
      <c r="AC471" s="40"/>
      <c r="AD471" s="40"/>
      <c r="AE471" s="40"/>
      <c r="AF471" s="41"/>
      <c r="AG471" s="41"/>
      <c r="AH471" s="41"/>
      <c r="AI471" s="41"/>
      <c r="AJ471" s="42"/>
      <c r="AK471" s="41"/>
      <c r="AL471" s="40"/>
      <c r="AM471" s="40"/>
      <c r="AN471" s="41"/>
      <c r="AO471" s="40"/>
      <c r="AP471" s="40"/>
      <c r="AQ471" s="40"/>
      <c r="AR471" s="42"/>
      <c r="AS471" s="42"/>
      <c r="AT471" s="42"/>
      <c r="AU471" s="42"/>
      <c r="AV471" s="42"/>
      <c r="AW471" s="42"/>
      <c r="AX471" s="42"/>
      <c r="AY471" s="42"/>
      <c r="AZ471" s="42"/>
      <c r="BA471" s="42"/>
      <c r="BB471" s="42"/>
      <c r="BC471" s="42"/>
      <c r="BD471" s="42"/>
      <c r="BE471" s="42"/>
      <c r="BF471" s="42"/>
      <c r="BG471" s="42"/>
      <c r="BH471" s="42"/>
      <c r="BI471" s="42"/>
      <c r="BJ471" s="42"/>
      <c r="BK471" s="42"/>
      <c r="BL471" s="42"/>
      <c r="BM471" s="42"/>
    </row>
    <row r="472">
      <c r="A472" s="40"/>
      <c r="B472" s="41"/>
      <c r="C472" s="42"/>
      <c r="D472" s="41"/>
      <c r="E472" s="40"/>
      <c r="F472" s="40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0"/>
      <c r="R472" s="40"/>
      <c r="S472" s="40"/>
      <c r="T472" s="40"/>
      <c r="U472" s="40"/>
      <c r="V472" s="40"/>
      <c r="W472" s="40"/>
      <c r="X472" s="41"/>
      <c r="Y472" s="41"/>
      <c r="Z472" s="41"/>
      <c r="AA472" s="41"/>
      <c r="AB472" s="40"/>
      <c r="AC472" s="40"/>
      <c r="AD472" s="40"/>
      <c r="AE472" s="40"/>
      <c r="AF472" s="41"/>
      <c r="AG472" s="41"/>
      <c r="AH472" s="41"/>
      <c r="AI472" s="41"/>
      <c r="AJ472" s="42"/>
      <c r="AK472" s="41"/>
      <c r="AL472" s="40"/>
      <c r="AM472" s="40"/>
      <c r="AN472" s="41"/>
      <c r="AO472" s="40"/>
      <c r="AP472" s="40"/>
      <c r="AQ472" s="40"/>
      <c r="AR472" s="42"/>
      <c r="AS472" s="42"/>
      <c r="AT472" s="42"/>
      <c r="AU472" s="42"/>
      <c r="AV472" s="42"/>
      <c r="AW472" s="42"/>
      <c r="AX472" s="42"/>
      <c r="AY472" s="42"/>
      <c r="AZ472" s="42"/>
      <c r="BA472" s="42"/>
      <c r="BB472" s="42"/>
      <c r="BC472" s="42"/>
      <c r="BD472" s="42"/>
      <c r="BE472" s="42"/>
      <c r="BF472" s="42"/>
      <c r="BG472" s="42"/>
      <c r="BH472" s="42"/>
      <c r="BI472" s="42"/>
      <c r="BJ472" s="42"/>
      <c r="BK472" s="42"/>
      <c r="BL472" s="42"/>
      <c r="BM472" s="42"/>
    </row>
    <row r="473">
      <c r="A473" s="40"/>
      <c r="B473" s="41"/>
      <c r="C473" s="42"/>
      <c r="D473" s="41"/>
      <c r="E473" s="40"/>
      <c r="F473" s="40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0"/>
      <c r="R473" s="40"/>
      <c r="S473" s="40"/>
      <c r="T473" s="40"/>
      <c r="U473" s="40"/>
      <c r="V473" s="40"/>
      <c r="W473" s="40"/>
      <c r="X473" s="41"/>
      <c r="Y473" s="41"/>
      <c r="Z473" s="41"/>
      <c r="AA473" s="41"/>
      <c r="AB473" s="40"/>
      <c r="AC473" s="40"/>
      <c r="AD473" s="40"/>
      <c r="AE473" s="40"/>
      <c r="AF473" s="41"/>
      <c r="AG473" s="41"/>
      <c r="AH473" s="41"/>
      <c r="AI473" s="41"/>
      <c r="AJ473" s="42"/>
      <c r="AK473" s="41"/>
      <c r="AL473" s="40"/>
      <c r="AM473" s="40"/>
      <c r="AN473" s="41"/>
      <c r="AO473" s="40"/>
      <c r="AP473" s="40"/>
      <c r="AQ473" s="40"/>
      <c r="AR473" s="42"/>
      <c r="AS473" s="42"/>
      <c r="AT473" s="42"/>
      <c r="AU473" s="42"/>
      <c r="AV473" s="42"/>
      <c r="AW473" s="42"/>
      <c r="AX473" s="42"/>
      <c r="AY473" s="42"/>
      <c r="AZ473" s="42"/>
      <c r="BA473" s="42"/>
      <c r="BB473" s="42"/>
      <c r="BC473" s="42"/>
      <c r="BD473" s="42"/>
      <c r="BE473" s="42"/>
      <c r="BF473" s="42"/>
      <c r="BG473" s="42"/>
      <c r="BH473" s="42"/>
      <c r="BI473" s="42"/>
      <c r="BJ473" s="42"/>
      <c r="BK473" s="42"/>
      <c r="BL473" s="42"/>
      <c r="BM473" s="42"/>
    </row>
    <row r="474">
      <c r="A474" s="40"/>
      <c r="B474" s="41"/>
      <c r="C474" s="42"/>
      <c r="D474" s="41"/>
      <c r="E474" s="40"/>
      <c r="F474" s="40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0"/>
      <c r="R474" s="40"/>
      <c r="S474" s="40"/>
      <c r="T474" s="40"/>
      <c r="U474" s="40"/>
      <c r="V474" s="40"/>
      <c r="W474" s="40"/>
      <c r="X474" s="41"/>
      <c r="Y474" s="41"/>
      <c r="Z474" s="41"/>
      <c r="AA474" s="41"/>
      <c r="AB474" s="40"/>
      <c r="AC474" s="40"/>
      <c r="AD474" s="40"/>
      <c r="AE474" s="40"/>
      <c r="AF474" s="41"/>
      <c r="AG474" s="41"/>
      <c r="AH474" s="41"/>
      <c r="AI474" s="41"/>
      <c r="AJ474" s="42"/>
      <c r="AK474" s="41"/>
      <c r="AL474" s="40"/>
      <c r="AM474" s="40"/>
      <c r="AN474" s="41"/>
      <c r="AO474" s="40"/>
      <c r="AP474" s="40"/>
      <c r="AQ474" s="40"/>
      <c r="AR474" s="42"/>
      <c r="AS474" s="42"/>
      <c r="AT474" s="42"/>
      <c r="AU474" s="42"/>
      <c r="AV474" s="42"/>
      <c r="AW474" s="42"/>
      <c r="AX474" s="42"/>
      <c r="AY474" s="42"/>
      <c r="AZ474" s="42"/>
      <c r="BA474" s="42"/>
      <c r="BB474" s="42"/>
      <c r="BC474" s="42"/>
      <c r="BD474" s="42"/>
      <c r="BE474" s="42"/>
      <c r="BF474" s="42"/>
      <c r="BG474" s="42"/>
      <c r="BH474" s="42"/>
      <c r="BI474" s="42"/>
      <c r="BJ474" s="42"/>
      <c r="BK474" s="42"/>
      <c r="BL474" s="42"/>
      <c r="BM474" s="42"/>
    </row>
    <row r="475">
      <c r="A475" s="40"/>
      <c r="B475" s="41"/>
      <c r="C475" s="42"/>
      <c r="D475" s="41"/>
      <c r="E475" s="40"/>
      <c r="F475" s="40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0"/>
      <c r="R475" s="40"/>
      <c r="S475" s="40"/>
      <c r="T475" s="40"/>
      <c r="U475" s="40"/>
      <c r="V475" s="40"/>
      <c r="W475" s="40"/>
      <c r="X475" s="41"/>
      <c r="Y475" s="41"/>
      <c r="Z475" s="41"/>
      <c r="AA475" s="41"/>
      <c r="AB475" s="40"/>
      <c r="AC475" s="40"/>
      <c r="AD475" s="40"/>
      <c r="AE475" s="40"/>
      <c r="AF475" s="41"/>
      <c r="AG475" s="41"/>
      <c r="AH475" s="41"/>
      <c r="AI475" s="41"/>
      <c r="AJ475" s="42"/>
      <c r="AK475" s="41"/>
      <c r="AL475" s="40"/>
      <c r="AM475" s="40"/>
      <c r="AN475" s="41"/>
      <c r="AO475" s="40"/>
      <c r="AP475" s="40"/>
      <c r="AQ475" s="40"/>
      <c r="AR475" s="42"/>
      <c r="AS475" s="42"/>
      <c r="AT475" s="42"/>
      <c r="AU475" s="42"/>
      <c r="AV475" s="42"/>
      <c r="AW475" s="42"/>
      <c r="AX475" s="42"/>
      <c r="AY475" s="42"/>
      <c r="AZ475" s="42"/>
      <c r="BA475" s="42"/>
      <c r="BB475" s="42"/>
      <c r="BC475" s="42"/>
      <c r="BD475" s="42"/>
      <c r="BE475" s="42"/>
      <c r="BF475" s="42"/>
      <c r="BG475" s="42"/>
      <c r="BH475" s="42"/>
      <c r="BI475" s="42"/>
      <c r="BJ475" s="42"/>
      <c r="BK475" s="42"/>
      <c r="BL475" s="42"/>
      <c r="BM475" s="42"/>
    </row>
    <row r="476">
      <c r="A476" s="40"/>
      <c r="B476" s="41"/>
      <c r="C476" s="42"/>
      <c r="D476" s="41"/>
      <c r="E476" s="40"/>
      <c r="F476" s="40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0"/>
      <c r="R476" s="40"/>
      <c r="S476" s="40"/>
      <c r="T476" s="40"/>
      <c r="U476" s="40"/>
      <c r="V476" s="40"/>
      <c r="W476" s="40"/>
      <c r="X476" s="41"/>
      <c r="Y476" s="41"/>
      <c r="Z476" s="41"/>
      <c r="AA476" s="41"/>
      <c r="AB476" s="40"/>
      <c r="AC476" s="40"/>
      <c r="AD476" s="40"/>
      <c r="AE476" s="40"/>
      <c r="AF476" s="41"/>
      <c r="AG476" s="41"/>
      <c r="AH476" s="41"/>
      <c r="AI476" s="41"/>
      <c r="AJ476" s="42"/>
      <c r="AK476" s="41"/>
      <c r="AL476" s="40"/>
      <c r="AM476" s="40"/>
      <c r="AN476" s="41"/>
      <c r="AO476" s="40"/>
      <c r="AP476" s="40"/>
      <c r="AQ476" s="40"/>
      <c r="AR476" s="42"/>
      <c r="AS476" s="42"/>
      <c r="AT476" s="42"/>
      <c r="AU476" s="42"/>
      <c r="AV476" s="42"/>
      <c r="AW476" s="42"/>
      <c r="AX476" s="42"/>
      <c r="AY476" s="42"/>
      <c r="AZ476" s="42"/>
      <c r="BA476" s="42"/>
      <c r="BB476" s="42"/>
      <c r="BC476" s="42"/>
      <c r="BD476" s="42"/>
      <c r="BE476" s="42"/>
      <c r="BF476" s="42"/>
      <c r="BG476" s="42"/>
      <c r="BH476" s="42"/>
      <c r="BI476" s="42"/>
      <c r="BJ476" s="42"/>
      <c r="BK476" s="42"/>
      <c r="BL476" s="42"/>
      <c r="BM476" s="42"/>
    </row>
    <row r="477">
      <c r="A477" s="40"/>
      <c r="B477" s="41"/>
      <c r="C477" s="42"/>
      <c r="D477" s="41"/>
      <c r="E477" s="40"/>
      <c r="F477" s="40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0"/>
      <c r="R477" s="40"/>
      <c r="S477" s="40"/>
      <c r="T477" s="40"/>
      <c r="U477" s="40"/>
      <c r="V477" s="40"/>
      <c r="W477" s="40"/>
      <c r="X477" s="41"/>
      <c r="Y477" s="41"/>
      <c r="Z477" s="41"/>
      <c r="AA477" s="41"/>
      <c r="AB477" s="40"/>
      <c r="AC477" s="40"/>
      <c r="AD477" s="40"/>
      <c r="AE477" s="40"/>
      <c r="AF477" s="41"/>
      <c r="AG477" s="41"/>
      <c r="AH477" s="41"/>
      <c r="AI477" s="41"/>
      <c r="AJ477" s="42"/>
      <c r="AK477" s="41"/>
      <c r="AL477" s="40"/>
      <c r="AM477" s="40"/>
      <c r="AN477" s="41"/>
      <c r="AO477" s="40"/>
      <c r="AP477" s="40"/>
      <c r="AQ477" s="40"/>
      <c r="AR477" s="42"/>
      <c r="AS477" s="42"/>
      <c r="AT477" s="42"/>
      <c r="AU477" s="42"/>
      <c r="AV477" s="42"/>
      <c r="AW477" s="42"/>
      <c r="AX477" s="42"/>
      <c r="AY477" s="42"/>
      <c r="AZ477" s="42"/>
      <c r="BA477" s="42"/>
      <c r="BB477" s="42"/>
      <c r="BC477" s="42"/>
      <c r="BD477" s="42"/>
      <c r="BE477" s="42"/>
      <c r="BF477" s="42"/>
      <c r="BG477" s="42"/>
      <c r="BH477" s="42"/>
      <c r="BI477" s="42"/>
      <c r="BJ477" s="42"/>
      <c r="BK477" s="42"/>
      <c r="BL477" s="42"/>
      <c r="BM477" s="42"/>
    </row>
    <row r="478">
      <c r="A478" s="40"/>
      <c r="B478" s="41"/>
      <c r="C478" s="42"/>
      <c r="D478" s="41"/>
      <c r="E478" s="40"/>
      <c r="F478" s="40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0"/>
      <c r="R478" s="40"/>
      <c r="S478" s="40"/>
      <c r="T478" s="40"/>
      <c r="U478" s="40"/>
      <c r="V478" s="40"/>
      <c r="W478" s="40"/>
      <c r="X478" s="41"/>
      <c r="Y478" s="41"/>
      <c r="Z478" s="41"/>
      <c r="AA478" s="41"/>
      <c r="AB478" s="40"/>
      <c r="AC478" s="40"/>
      <c r="AD478" s="40"/>
      <c r="AE478" s="40"/>
      <c r="AF478" s="41"/>
      <c r="AG478" s="41"/>
      <c r="AH478" s="41"/>
      <c r="AI478" s="41"/>
      <c r="AJ478" s="42"/>
      <c r="AK478" s="41"/>
      <c r="AL478" s="40"/>
      <c r="AM478" s="40"/>
      <c r="AN478" s="41"/>
      <c r="AO478" s="40"/>
      <c r="AP478" s="40"/>
      <c r="AQ478" s="40"/>
      <c r="AR478" s="42"/>
      <c r="AS478" s="42"/>
      <c r="AT478" s="42"/>
      <c r="AU478" s="42"/>
      <c r="AV478" s="42"/>
      <c r="AW478" s="42"/>
      <c r="AX478" s="42"/>
      <c r="AY478" s="42"/>
      <c r="AZ478" s="42"/>
      <c r="BA478" s="42"/>
      <c r="BB478" s="42"/>
      <c r="BC478" s="42"/>
      <c r="BD478" s="42"/>
      <c r="BE478" s="42"/>
      <c r="BF478" s="42"/>
      <c r="BG478" s="42"/>
      <c r="BH478" s="42"/>
      <c r="BI478" s="42"/>
      <c r="BJ478" s="42"/>
      <c r="BK478" s="42"/>
      <c r="BL478" s="42"/>
      <c r="BM478" s="42"/>
    </row>
    <row r="479">
      <c r="A479" s="40"/>
      <c r="B479" s="41"/>
      <c r="C479" s="42"/>
      <c r="D479" s="41"/>
      <c r="E479" s="40"/>
      <c r="F479" s="40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0"/>
      <c r="R479" s="40"/>
      <c r="S479" s="40"/>
      <c r="T479" s="40"/>
      <c r="U479" s="40"/>
      <c r="V479" s="40"/>
      <c r="W479" s="40"/>
      <c r="X479" s="41"/>
      <c r="Y479" s="41"/>
      <c r="Z479" s="41"/>
      <c r="AA479" s="41"/>
      <c r="AB479" s="40"/>
      <c r="AC479" s="40"/>
      <c r="AD479" s="40"/>
      <c r="AE479" s="40"/>
      <c r="AF479" s="41"/>
      <c r="AG479" s="41"/>
      <c r="AH479" s="41"/>
      <c r="AI479" s="41"/>
      <c r="AJ479" s="42"/>
      <c r="AK479" s="41"/>
      <c r="AL479" s="40"/>
      <c r="AM479" s="40"/>
      <c r="AN479" s="41"/>
      <c r="AO479" s="40"/>
      <c r="AP479" s="40"/>
      <c r="AQ479" s="40"/>
      <c r="AR479" s="42"/>
      <c r="AS479" s="42"/>
      <c r="AT479" s="42"/>
      <c r="AU479" s="42"/>
      <c r="AV479" s="42"/>
      <c r="AW479" s="42"/>
      <c r="AX479" s="42"/>
      <c r="AY479" s="42"/>
      <c r="AZ479" s="42"/>
      <c r="BA479" s="42"/>
      <c r="BB479" s="42"/>
      <c r="BC479" s="42"/>
      <c r="BD479" s="42"/>
      <c r="BE479" s="42"/>
      <c r="BF479" s="42"/>
      <c r="BG479" s="42"/>
      <c r="BH479" s="42"/>
      <c r="BI479" s="42"/>
      <c r="BJ479" s="42"/>
      <c r="BK479" s="42"/>
      <c r="BL479" s="42"/>
      <c r="BM479" s="42"/>
    </row>
    <row r="480">
      <c r="A480" s="40"/>
      <c r="B480" s="41"/>
      <c r="C480" s="42"/>
      <c r="D480" s="41"/>
      <c r="E480" s="40"/>
      <c r="F480" s="40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0"/>
      <c r="R480" s="40"/>
      <c r="S480" s="40"/>
      <c r="T480" s="40"/>
      <c r="U480" s="40"/>
      <c r="V480" s="40"/>
      <c r="W480" s="40"/>
      <c r="X480" s="41"/>
      <c r="Y480" s="41"/>
      <c r="Z480" s="41"/>
      <c r="AA480" s="41"/>
      <c r="AB480" s="40"/>
      <c r="AC480" s="40"/>
      <c r="AD480" s="40"/>
      <c r="AE480" s="40"/>
      <c r="AF480" s="41"/>
      <c r="AG480" s="41"/>
      <c r="AH480" s="41"/>
      <c r="AI480" s="41"/>
      <c r="AJ480" s="42"/>
      <c r="AK480" s="41"/>
      <c r="AL480" s="40"/>
      <c r="AM480" s="40"/>
      <c r="AN480" s="41"/>
      <c r="AO480" s="40"/>
      <c r="AP480" s="40"/>
      <c r="AQ480" s="40"/>
      <c r="AR480" s="42"/>
      <c r="AS480" s="42"/>
      <c r="AT480" s="42"/>
      <c r="AU480" s="42"/>
      <c r="AV480" s="42"/>
      <c r="AW480" s="42"/>
      <c r="AX480" s="42"/>
      <c r="AY480" s="42"/>
      <c r="AZ480" s="42"/>
      <c r="BA480" s="42"/>
      <c r="BB480" s="42"/>
      <c r="BC480" s="42"/>
      <c r="BD480" s="42"/>
      <c r="BE480" s="42"/>
      <c r="BF480" s="42"/>
      <c r="BG480" s="42"/>
      <c r="BH480" s="42"/>
      <c r="BI480" s="42"/>
      <c r="BJ480" s="42"/>
      <c r="BK480" s="42"/>
      <c r="BL480" s="42"/>
      <c r="BM480" s="42"/>
    </row>
    <row r="481">
      <c r="A481" s="40"/>
      <c r="B481" s="41"/>
      <c r="C481" s="42"/>
      <c r="D481" s="41"/>
      <c r="E481" s="40"/>
      <c r="F481" s="40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0"/>
      <c r="R481" s="40"/>
      <c r="S481" s="40"/>
      <c r="T481" s="40"/>
      <c r="U481" s="40"/>
      <c r="V481" s="40"/>
      <c r="W481" s="40"/>
      <c r="X481" s="41"/>
      <c r="Y481" s="41"/>
      <c r="Z481" s="41"/>
      <c r="AA481" s="41"/>
      <c r="AB481" s="40"/>
      <c r="AC481" s="40"/>
      <c r="AD481" s="40"/>
      <c r="AE481" s="40"/>
      <c r="AF481" s="41"/>
      <c r="AG481" s="41"/>
      <c r="AH481" s="41"/>
      <c r="AI481" s="41"/>
      <c r="AJ481" s="42"/>
      <c r="AK481" s="41"/>
      <c r="AL481" s="40"/>
      <c r="AM481" s="40"/>
      <c r="AN481" s="41"/>
      <c r="AO481" s="40"/>
      <c r="AP481" s="40"/>
      <c r="AQ481" s="40"/>
      <c r="AR481" s="42"/>
      <c r="AS481" s="42"/>
      <c r="AT481" s="42"/>
      <c r="AU481" s="42"/>
      <c r="AV481" s="42"/>
      <c r="AW481" s="42"/>
      <c r="AX481" s="42"/>
      <c r="AY481" s="42"/>
      <c r="AZ481" s="42"/>
      <c r="BA481" s="42"/>
      <c r="BB481" s="42"/>
      <c r="BC481" s="42"/>
      <c r="BD481" s="42"/>
      <c r="BE481" s="42"/>
      <c r="BF481" s="42"/>
      <c r="BG481" s="42"/>
      <c r="BH481" s="42"/>
      <c r="BI481" s="42"/>
      <c r="BJ481" s="42"/>
      <c r="BK481" s="42"/>
      <c r="BL481" s="42"/>
      <c r="BM481" s="42"/>
    </row>
    <row r="482">
      <c r="A482" s="40"/>
      <c r="B482" s="41"/>
      <c r="C482" s="42"/>
      <c r="D482" s="41"/>
      <c r="E482" s="40"/>
      <c r="F482" s="40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0"/>
      <c r="R482" s="40"/>
      <c r="S482" s="40"/>
      <c r="T482" s="40"/>
      <c r="U482" s="40"/>
      <c r="V482" s="40"/>
      <c r="W482" s="40"/>
      <c r="X482" s="41"/>
      <c r="Y482" s="41"/>
      <c r="Z482" s="41"/>
      <c r="AA482" s="41"/>
      <c r="AB482" s="40"/>
      <c r="AC482" s="40"/>
      <c r="AD482" s="40"/>
      <c r="AE482" s="40"/>
      <c r="AF482" s="41"/>
      <c r="AG482" s="41"/>
      <c r="AH482" s="41"/>
      <c r="AI482" s="41"/>
      <c r="AJ482" s="42"/>
      <c r="AK482" s="41"/>
      <c r="AL482" s="40"/>
      <c r="AM482" s="40"/>
      <c r="AN482" s="41"/>
      <c r="AO482" s="40"/>
      <c r="AP482" s="40"/>
      <c r="AQ482" s="40"/>
      <c r="AR482" s="42"/>
      <c r="AS482" s="42"/>
      <c r="AT482" s="42"/>
      <c r="AU482" s="42"/>
      <c r="AV482" s="42"/>
      <c r="AW482" s="42"/>
      <c r="AX482" s="42"/>
      <c r="AY482" s="42"/>
      <c r="AZ482" s="42"/>
      <c r="BA482" s="42"/>
      <c r="BB482" s="42"/>
      <c r="BC482" s="42"/>
      <c r="BD482" s="42"/>
      <c r="BE482" s="42"/>
      <c r="BF482" s="42"/>
      <c r="BG482" s="42"/>
      <c r="BH482" s="42"/>
      <c r="BI482" s="42"/>
      <c r="BJ482" s="42"/>
      <c r="BK482" s="42"/>
      <c r="BL482" s="42"/>
      <c r="BM482" s="42"/>
    </row>
    <row r="483">
      <c r="A483" s="40"/>
      <c r="B483" s="41"/>
      <c r="C483" s="42"/>
      <c r="D483" s="41"/>
      <c r="E483" s="40"/>
      <c r="F483" s="40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0"/>
      <c r="R483" s="40"/>
      <c r="S483" s="40"/>
      <c r="T483" s="40"/>
      <c r="U483" s="40"/>
      <c r="V483" s="40"/>
      <c r="W483" s="40"/>
      <c r="X483" s="41"/>
      <c r="Y483" s="41"/>
      <c r="Z483" s="41"/>
      <c r="AA483" s="41"/>
      <c r="AB483" s="40"/>
      <c r="AC483" s="40"/>
      <c r="AD483" s="40"/>
      <c r="AE483" s="40"/>
      <c r="AF483" s="41"/>
      <c r="AG483" s="41"/>
      <c r="AH483" s="41"/>
      <c r="AI483" s="41"/>
      <c r="AJ483" s="42"/>
      <c r="AK483" s="41"/>
      <c r="AL483" s="40"/>
      <c r="AM483" s="40"/>
      <c r="AN483" s="41"/>
      <c r="AO483" s="40"/>
      <c r="AP483" s="40"/>
      <c r="AQ483" s="40"/>
      <c r="AR483" s="42"/>
      <c r="AS483" s="42"/>
      <c r="AT483" s="42"/>
      <c r="AU483" s="42"/>
      <c r="AV483" s="42"/>
      <c r="AW483" s="42"/>
      <c r="AX483" s="42"/>
      <c r="AY483" s="42"/>
      <c r="AZ483" s="42"/>
      <c r="BA483" s="42"/>
      <c r="BB483" s="42"/>
      <c r="BC483" s="42"/>
      <c r="BD483" s="42"/>
      <c r="BE483" s="42"/>
      <c r="BF483" s="42"/>
      <c r="BG483" s="42"/>
      <c r="BH483" s="42"/>
      <c r="BI483" s="42"/>
      <c r="BJ483" s="42"/>
      <c r="BK483" s="42"/>
      <c r="BL483" s="42"/>
      <c r="BM483" s="42"/>
    </row>
    <row r="484">
      <c r="A484" s="40"/>
      <c r="B484" s="41"/>
      <c r="C484" s="42"/>
      <c r="D484" s="41"/>
      <c r="E484" s="40"/>
      <c r="F484" s="40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0"/>
      <c r="R484" s="40"/>
      <c r="S484" s="40"/>
      <c r="T484" s="40"/>
      <c r="U484" s="40"/>
      <c r="V484" s="40"/>
      <c r="W484" s="40"/>
      <c r="X484" s="41"/>
      <c r="Y484" s="41"/>
      <c r="Z484" s="41"/>
      <c r="AA484" s="41"/>
      <c r="AB484" s="40"/>
      <c r="AC484" s="40"/>
      <c r="AD484" s="40"/>
      <c r="AE484" s="40"/>
      <c r="AF484" s="41"/>
      <c r="AG484" s="41"/>
      <c r="AH484" s="41"/>
      <c r="AI484" s="41"/>
      <c r="AJ484" s="42"/>
      <c r="AK484" s="41"/>
      <c r="AL484" s="40"/>
      <c r="AM484" s="40"/>
      <c r="AN484" s="41"/>
      <c r="AO484" s="40"/>
      <c r="AP484" s="40"/>
      <c r="AQ484" s="40"/>
      <c r="AR484" s="42"/>
      <c r="AS484" s="42"/>
      <c r="AT484" s="42"/>
      <c r="AU484" s="42"/>
      <c r="AV484" s="42"/>
      <c r="AW484" s="42"/>
      <c r="AX484" s="42"/>
      <c r="AY484" s="42"/>
      <c r="AZ484" s="42"/>
      <c r="BA484" s="42"/>
      <c r="BB484" s="42"/>
      <c r="BC484" s="42"/>
      <c r="BD484" s="42"/>
      <c r="BE484" s="42"/>
      <c r="BF484" s="42"/>
      <c r="BG484" s="42"/>
      <c r="BH484" s="42"/>
      <c r="BI484" s="42"/>
      <c r="BJ484" s="42"/>
      <c r="BK484" s="42"/>
      <c r="BL484" s="42"/>
      <c r="BM484" s="42"/>
    </row>
    <row r="485">
      <c r="A485" s="40"/>
      <c r="B485" s="41"/>
      <c r="C485" s="42"/>
      <c r="D485" s="41"/>
      <c r="E485" s="40"/>
      <c r="F485" s="40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0"/>
      <c r="R485" s="40"/>
      <c r="S485" s="40"/>
      <c r="T485" s="40"/>
      <c r="U485" s="40"/>
      <c r="V485" s="40"/>
      <c r="W485" s="40"/>
      <c r="X485" s="41"/>
      <c r="Y485" s="41"/>
      <c r="Z485" s="41"/>
      <c r="AA485" s="41"/>
      <c r="AB485" s="40"/>
      <c r="AC485" s="40"/>
      <c r="AD485" s="40"/>
      <c r="AE485" s="40"/>
      <c r="AF485" s="41"/>
      <c r="AG485" s="41"/>
      <c r="AH485" s="41"/>
      <c r="AI485" s="41"/>
      <c r="AJ485" s="42"/>
      <c r="AK485" s="41"/>
      <c r="AL485" s="40"/>
      <c r="AM485" s="40"/>
      <c r="AN485" s="41"/>
      <c r="AO485" s="40"/>
      <c r="AP485" s="40"/>
      <c r="AQ485" s="40"/>
      <c r="AR485" s="42"/>
      <c r="AS485" s="42"/>
      <c r="AT485" s="42"/>
      <c r="AU485" s="42"/>
      <c r="AV485" s="42"/>
      <c r="AW485" s="42"/>
      <c r="AX485" s="42"/>
      <c r="AY485" s="42"/>
      <c r="AZ485" s="42"/>
      <c r="BA485" s="42"/>
      <c r="BB485" s="42"/>
      <c r="BC485" s="42"/>
      <c r="BD485" s="42"/>
      <c r="BE485" s="42"/>
      <c r="BF485" s="42"/>
      <c r="BG485" s="42"/>
      <c r="BH485" s="42"/>
      <c r="BI485" s="42"/>
      <c r="BJ485" s="42"/>
      <c r="BK485" s="42"/>
      <c r="BL485" s="42"/>
      <c r="BM485" s="42"/>
    </row>
    <row r="486">
      <c r="A486" s="40"/>
      <c r="B486" s="41"/>
      <c r="C486" s="42"/>
      <c r="D486" s="41"/>
      <c r="E486" s="40"/>
      <c r="F486" s="40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0"/>
      <c r="R486" s="40"/>
      <c r="S486" s="40"/>
      <c r="T486" s="40"/>
      <c r="U486" s="40"/>
      <c r="V486" s="40"/>
      <c r="W486" s="40"/>
      <c r="X486" s="41"/>
      <c r="Y486" s="41"/>
      <c r="Z486" s="41"/>
      <c r="AA486" s="41"/>
      <c r="AB486" s="40"/>
      <c r="AC486" s="40"/>
      <c r="AD486" s="40"/>
      <c r="AE486" s="40"/>
      <c r="AF486" s="41"/>
      <c r="AG486" s="41"/>
      <c r="AH486" s="41"/>
      <c r="AI486" s="41"/>
      <c r="AJ486" s="42"/>
      <c r="AK486" s="41"/>
      <c r="AL486" s="40"/>
      <c r="AM486" s="40"/>
      <c r="AN486" s="41"/>
      <c r="AO486" s="40"/>
      <c r="AP486" s="40"/>
      <c r="AQ486" s="40"/>
      <c r="AR486" s="42"/>
      <c r="AS486" s="42"/>
      <c r="AT486" s="42"/>
      <c r="AU486" s="42"/>
      <c r="AV486" s="42"/>
      <c r="AW486" s="42"/>
      <c r="AX486" s="42"/>
      <c r="AY486" s="42"/>
      <c r="AZ486" s="42"/>
      <c r="BA486" s="42"/>
      <c r="BB486" s="42"/>
      <c r="BC486" s="42"/>
      <c r="BD486" s="42"/>
      <c r="BE486" s="42"/>
      <c r="BF486" s="42"/>
      <c r="BG486" s="42"/>
      <c r="BH486" s="42"/>
      <c r="BI486" s="42"/>
      <c r="BJ486" s="42"/>
      <c r="BK486" s="42"/>
      <c r="BL486" s="42"/>
      <c r="BM486" s="42"/>
    </row>
    <row r="487">
      <c r="A487" s="40"/>
      <c r="B487" s="41"/>
      <c r="C487" s="42"/>
      <c r="D487" s="41"/>
      <c r="E487" s="40"/>
      <c r="F487" s="40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0"/>
      <c r="R487" s="40"/>
      <c r="S487" s="40"/>
      <c r="T487" s="40"/>
      <c r="U487" s="40"/>
      <c r="V487" s="40"/>
      <c r="W487" s="40"/>
      <c r="X487" s="41"/>
      <c r="Y487" s="41"/>
      <c r="Z487" s="41"/>
      <c r="AA487" s="41"/>
      <c r="AB487" s="40"/>
      <c r="AC487" s="40"/>
      <c r="AD487" s="40"/>
      <c r="AE487" s="40"/>
      <c r="AF487" s="41"/>
      <c r="AG487" s="41"/>
      <c r="AH487" s="41"/>
      <c r="AI487" s="41"/>
      <c r="AJ487" s="42"/>
      <c r="AK487" s="41"/>
      <c r="AL487" s="40"/>
      <c r="AM487" s="40"/>
      <c r="AN487" s="41"/>
      <c r="AO487" s="40"/>
      <c r="AP487" s="40"/>
      <c r="AQ487" s="40"/>
      <c r="AR487" s="42"/>
      <c r="AS487" s="42"/>
      <c r="AT487" s="42"/>
      <c r="AU487" s="42"/>
      <c r="AV487" s="42"/>
      <c r="AW487" s="42"/>
      <c r="AX487" s="42"/>
      <c r="AY487" s="42"/>
      <c r="AZ487" s="42"/>
      <c r="BA487" s="42"/>
      <c r="BB487" s="42"/>
      <c r="BC487" s="42"/>
      <c r="BD487" s="42"/>
      <c r="BE487" s="42"/>
      <c r="BF487" s="42"/>
      <c r="BG487" s="42"/>
      <c r="BH487" s="42"/>
      <c r="BI487" s="42"/>
      <c r="BJ487" s="42"/>
      <c r="BK487" s="42"/>
      <c r="BL487" s="42"/>
      <c r="BM487" s="42"/>
    </row>
    <row r="488">
      <c r="A488" s="40"/>
      <c r="B488" s="41"/>
      <c r="C488" s="42"/>
      <c r="D488" s="41"/>
      <c r="E488" s="40"/>
      <c r="F488" s="40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0"/>
      <c r="R488" s="40"/>
      <c r="S488" s="40"/>
      <c r="T488" s="40"/>
      <c r="U488" s="40"/>
      <c r="V488" s="40"/>
      <c r="W488" s="40"/>
      <c r="X488" s="41"/>
      <c r="Y488" s="41"/>
      <c r="Z488" s="41"/>
      <c r="AA488" s="41"/>
      <c r="AB488" s="40"/>
      <c r="AC488" s="40"/>
      <c r="AD488" s="40"/>
      <c r="AE488" s="40"/>
      <c r="AF488" s="41"/>
      <c r="AG488" s="41"/>
      <c r="AH488" s="41"/>
      <c r="AI488" s="41"/>
      <c r="AJ488" s="42"/>
      <c r="AK488" s="41"/>
      <c r="AL488" s="40"/>
      <c r="AM488" s="40"/>
      <c r="AN488" s="41"/>
      <c r="AO488" s="40"/>
      <c r="AP488" s="40"/>
      <c r="AQ488" s="40"/>
      <c r="AR488" s="42"/>
      <c r="AS488" s="42"/>
      <c r="AT488" s="42"/>
      <c r="AU488" s="42"/>
      <c r="AV488" s="42"/>
      <c r="AW488" s="42"/>
      <c r="AX488" s="42"/>
      <c r="AY488" s="42"/>
      <c r="AZ488" s="42"/>
      <c r="BA488" s="42"/>
      <c r="BB488" s="42"/>
      <c r="BC488" s="42"/>
      <c r="BD488" s="42"/>
      <c r="BE488" s="42"/>
      <c r="BF488" s="42"/>
      <c r="BG488" s="42"/>
      <c r="BH488" s="42"/>
      <c r="BI488" s="42"/>
      <c r="BJ488" s="42"/>
      <c r="BK488" s="42"/>
      <c r="BL488" s="42"/>
      <c r="BM488" s="42"/>
    </row>
    <row r="489">
      <c r="A489" s="40"/>
      <c r="B489" s="41"/>
      <c r="C489" s="42"/>
      <c r="D489" s="41"/>
      <c r="E489" s="40"/>
      <c r="F489" s="40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0"/>
      <c r="R489" s="40"/>
      <c r="S489" s="40"/>
      <c r="T489" s="40"/>
      <c r="U489" s="40"/>
      <c r="V489" s="40"/>
      <c r="W489" s="40"/>
      <c r="X489" s="41"/>
      <c r="Y489" s="41"/>
      <c r="Z489" s="41"/>
      <c r="AA489" s="41"/>
      <c r="AB489" s="40"/>
      <c r="AC489" s="40"/>
      <c r="AD489" s="40"/>
      <c r="AE489" s="40"/>
      <c r="AF489" s="41"/>
      <c r="AG489" s="41"/>
      <c r="AH489" s="41"/>
      <c r="AI489" s="41"/>
      <c r="AJ489" s="42"/>
      <c r="AK489" s="41"/>
      <c r="AL489" s="40"/>
      <c r="AM489" s="40"/>
      <c r="AN489" s="41"/>
      <c r="AO489" s="40"/>
      <c r="AP489" s="40"/>
      <c r="AQ489" s="40"/>
      <c r="AR489" s="42"/>
      <c r="AS489" s="42"/>
      <c r="AT489" s="42"/>
      <c r="AU489" s="42"/>
      <c r="AV489" s="42"/>
      <c r="AW489" s="42"/>
      <c r="AX489" s="42"/>
      <c r="AY489" s="42"/>
      <c r="AZ489" s="42"/>
      <c r="BA489" s="42"/>
      <c r="BB489" s="42"/>
      <c r="BC489" s="42"/>
      <c r="BD489" s="42"/>
      <c r="BE489" s="42"/>
      <c r="BF489" s="42"/>
      <c r="BG489" s="42"/>
      <c r="BH489" s="42"/>
      <c r="BI489" s="42"/>
      <c r="BJ489" s="42"/>
      <c r="BK489" s="42"/>
      <c r="BL489" s="42"/>
      <c r="BM489" s="42"/>
    </row>
    <row r="490">
      <c r="A490" s="40"/>
      <c r="B490" s="41"/>
      <c r="C490" s="42"/>
      <c r="D490" s="41"/>
      <c r="E490" s="40"/>
      <c r="F490" s="40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0"/>
      <c r="R490" s="40"/>
      <c r="S490" s="40"/>
      <c r="T490" s="40"/>
      <c r="U490" s="40"/>
      <c r="V490" s="40"/>
      <c r="W490" s="40"/>
      <c r="X490" s="41"/>
      <c r="Y490" s="41"/>
      <c r="Z490" s="41"/>
      <c r="AA490" s="41"/>
      <c r="AB490" s="40"/>
      <c r="AC490" s="40"/>
      <c r="AD490" s="40"/>
      <c r="AE490" s="40"/>
      <c r="AF490" s="41"/>
      <c r="AG490" s="41"/>
      <c r="AH490" s="41"/>
      <c r="AI490" s="41"/>
      <c r="AJ490" s="42"/>
      <c r="AK490" s="41"/>
      <c r="AL490" s="40"/>
      <c r="AM490" s="40"/>
      <c r="AN490" s="41"/>
      <c r="AO490" s="40"/>
      <c r="AP490" s="40"/>
      <c r="AQ490" s="40"/>
      <c r="AR490" s="42"/>
      <c r="AS490" s="42"/>
      <c r="AT490" s="42"/>
      <c r="AU490" s="42"/>
      <c r="AV490" s="42"/>
      <c r="AW490" s="42"/>
      <c r="AX490" s="42"/>
      <c r="AY490" s="42"/>
      <c r="AZ490" s="42"/>
      <c r="BA490" s="42"/>
      <c r="BB490" s="42"/>
      <c r="BC490" s="42"/>
      <c r="BD490" s="42"/>
      <c r="BE490" s="42"/>
      <c r="BF490" s="42"/>
      <c r="BG490" s="42"/>
      <c r="BH490" s="42"/>
      <c r="BI490" s="42"/>
      <c r="BJ490" s="42"/>
      <c r="BK490" s="42"/>
      <c r="BL490" s="42"/>
      <c r="BM490" s="42"/>
    </row>
    <row r="491">
      <c r="A491" s="40"/>
      <c r="B491" s="41"/>
      <c r="C491" s="42"/>
      <c r="D491" s="41"/>
      <c r="E491" s="40"/>
      <c r="F491" s="40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0"/>
      <c r="R491" s="40"/>
      <c r="S491" s="40"/>
      <c r="T491" s="40"/>
      <c r="U491" s="40"/>
      <c r="V491" s="40"/>
      <c r="W491" s="40"/>
      <c r="X491" s="41"/>
      <c r="Y491" s="41"/>
      <c r="Z491" s="41"/>
      <c r="AA491" s="41"/>
      <c r="AB491" s="40"/>
      <c r="AC491" s="40"/>
      <c r="AD491" s="40"/>
      <c r="AE491" s="40"/>
      <c r="AF491" s="41"/>
      <c r="AG491" s="41"/>
      <c r="AH491" s="41"/>
      <c r="AI491" s="41"/>
      <c r="AJ491" s="42"/>
      <c r="AK491" s="41"/>
      <c r="AL491" s="40"/>
      <c r="AM491" s="40"/>
      <c r="AN491" s="41"/>
      <c r="AO491" s="40"/>
      <c r="AP491" s="40"/>
      <c r="AQ491" s="40"/>
      <c r="AR491" s="42"/>
      <c r="AS491" s="42"/>
      <c r="AT491" s="42"/>
      <c r="AU491" s="42"/>
      <c r="AV491" s="42"/>
      <c r="AW491" s="42"/>
      <c r="AX491" s="42"/>
      <c r="AY491" s="42"/>
      <c r="AZ491" s="42"/>
      <c r="BA491" s="42"/>
      <c r="BB491" s="42"/>
      <c r="BC491" s="42"/>
      <c r="BD491" s="42"/>
      <c r="BE491" s="42"/>
      <c r="BF491" s="42"/>
      <c r="BG491" s="42"/>
      <c r="BH491" s="42"/>
      <c r="BI491" s="42"/>
      <c r="BJ491" s="42"/>
      <c r="BK491" s="42"/>
      <c r="BL491" s="42"/>
      <c r="BM491" s="42"/>
    </row>
    <row r="492">
      <c r="A492" s="40"/>
      <c r="B492" s="41"/>
      <c r="C492" s="42"/>
      <c r="D492" s="41"/>
      <c r="E492" s="40"/>
      <c r="F492" s="40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0"/>
      <c r="R492" s="40"/>
      <c r="S492" s="40"/>
      <c r="T492" s="40"/>
      <c r="U492" s="40"/>
      <c r="V492" s="40"/>
      <c r="W492" s="40"/>
      <c r="X492" s="41"/>
      <c r="Y492" s="41"/>
      <c r="Z492" s="41"/>
      <c r="AA492" s="41"/>
      <c r="AB492" s="40"/>
      <c r="AC492" s="40"/>
      <c r="AD492" s="40"/>
      <c r="AE492" s="40"/>
      <c r="AF492" s="41"/>
      <c r="AG492" s="41"/>
      <c r="AH492" s="41"/>
      <c r="AI492" s="41"/>
      <c r="AJ492" s="42"/>
      <c r="AK492" s="41"/>
      <c r="AL492" s="40"/>
      <c r="AM492" s="40"/>
      <c r="AN492" s="41"/>
      <c r="AO492" s="40"/>
      <c r="AP492" s="40"/>
      <c r="AQ492" s="40"/>
      <c r="AR492" s="42"/>
      <c r="AS492" s="42"/>
      <c r="AT492" s="42"/>
      <c r="AU492" s="42"/>
      <c r="AV492" s="42"/>
      <c r="AW492" s="42"/>
      <c r="AX492" s="42"/>
      <c r="AY492" s="42"/>
      <c r="AZ492" s="42"/>
      <c r="BA492" s="42"/>
      <c r="BB492" s="42"/>
      <c r="BC492" s="42"/>
      <c r="BD492" s="42"/>
      <c r="BE492" s="42"/>
      <c r="BF492" s="42"/>
      <c r="BG492" s="42"/>
      <c r="BH492" s="42"/>
      <c r="BI492" s="42"/>
      <c r="BJ492" s="42"/>
      <c r="BK492" s="42"/>
      <c r="BL492" s="42"/>
      <c r="BM492" s="42"/>
    </row>
    <row r="493">
      <c r="A493" s="40"/>
      <c r="B493" s="41"/>
      <c r="C493" s="42"/>
      <c r="D493" s="41"/>
      <c r="E493" s="40"/>
      <c r="F493" s="40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0"/>
      <c r="R493" s="40"/>
      <c r="S493" s="40"/>
      <c r="T493" s="40"/>
      <c r="U493" s="40"/>
      <c r="V493" s="40"/>
      <c r="W493" s="40"/>
      <c r="X493" s="41"/>
      <c r="Y493" s="41"/>
      <c r="Z493" s="41"/>
      <c r="AA493" s="41"/>
      <c r="AB493" s="40"/>
      <c r="AC493" s="40"/>
      <c r="AD493" s="40"/>
      <c r="AE493" s="40"/>
      <c r="AF493" s="41"/>
      <c r="AG493" s="41"/>
      <c r="AH493" s="41"/>
      <c r="AI493" s="41"/>
      <c r="AJ493" s="42"/>
      <c r="AK493" s="41"/>
      <c r="AL493" s="40"/>
      <c r="AM493" s="40"/>
      <c r="AN493" s="41"/>
      <c r="AO493" s="40"/>
      <c r="AP493" s="40"/>
      <c r="AQ493" s="40"/>
      <c r="AR493" s="42"/>
      <c r="AS493" s="42"/>
      <c r="AT493" s="42"/>
      <c r="AU493" s="42"/>
      <c r="AV493" s="42"/>
      <c r="AW493" s="42"/>
      <c r="AX493" s="42"/>
      <c r="AY493" s="42"/>
      <c r="AZ493" s="42"/>
      <c r="BA493" s="42"/>
      <c r="BB493" s="42"/>
      <c r="BC493" s="42"/>
      <c r="BD493" s="42"/>
      <c r="BE493" s="42"/>
      <c r="BF493" s="42"/>
      <c r="BG493" s="42"/>
      <c r="BH493" s="42"/>
      <c r="BI493" s="42"/>
      <c r="BJ493" s="42"/>
      <c r="BK493" s="42"/>
      <c r="BL493" s="42"/>
      <c r="BM493" s="42"/>
    </row>
    <row r="494">
      <c r="A494" s="40"/>
      <c r="B494" s="41"/>
      <c r="C494" s="42"/>
      <c r="D494" s="41"/>
      <c r="E494" s="40"/>
      <c r="F494" s="40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0"/>
      <c r="R494" s="40"/>
      <c r="S494" s="40"/>
      <c r="T494" s="40"/>
      <c r="U494" s="40"/>
      <c r="V494" s="40"/>
      <c r="W494" s="40"/>
      <c r="X494" s="41"/>
      <c r="Y494" s="41"/>
      <c r="Z494" s="41"/>
      <c r="AA494" s="41"/>
      <c r="AB494" s="40"/>
      <c r="AC494" s="40"/>
      <c r="AD494" s="40"/>
      <c r="AE494" s="40"/>
      <c r="AF494" s="41"/>
      <c r="AG494" s="41"/>
      <c r="AH494" s="41"/>
      <c r="AI494" s="41"/>
      <c r="AJ494" s="42"/>
      <c r="AK494" s="41"/>
      <c r="AL494" s="40"/>
      <c r="AM494" s="40"/>
      <c r="AN494" s="41"/>
      <c r="AO494" s="40"/>
      <c r="AP494" s="40"/>
      <c r="AQ494" s="40"/>
      <c r="AR494" s="42"/>
      <c r="AS494" s="42"/>
      <c r="AT494" s="42"/>
      <c r="AU494" s="42"/>
      <c r="AV494" s="42"/>
      <c r="AW494" s="42"/>
      <c r="AX494" s="42"/>
      <c r="AY494" s="42"/>
      <c r="AZ494" s="42"/>
      <c r="BA494" s="42"/>
      <c r="BB494" s="42"/>
      <c r="BC494" s="42"/>
      <c r="BD494" s="42"/>
      <c r="BE494" s="42"/>
      <c r="BF494" s="42"/>
      <c r="BG494" s="42"/>
      <c r="BH494" s="42"/>
      <c r="BI494" s="42"/>
      <c r="BJ494" s="42"/>
      <c r="BK494" s="42"/>
      <c r="BL494" s="42"/>
      <c r="BM494" s="42"/>
    </row>
    <row r="495">
      <c r="A495" s="40"/>
      <c r="B495" s="41"/>
      <c r="C495" s="42"/>
      <c r="D495" s="41"/>
      <c r="E495" s="40"/>
      <c r="F495" s="40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0"/>
      <c r="R495" s="40"/>
      <c r="S495" s="40"/>
      <c r="T495" s="40"/>
      <c r="U495" s="40"/>
      <c r="V495" s="40"/>
      <c r="W495" s="40"/>
      <c r="X495" s="41"/>
      <c r="Y495" s="41"/>
      <c r="Z495" s="41"/>
      <c r="AA495" s="41"/>
      <c r="AB495" s="40"/>
      <c r="AC495" s="40"/>
      <c r="AD495" s="40"/>
      <c r="AE495" s="40"/>
      <c r="AF495" s="41"/>
      <c r="AG495" s="41"/>
      <c r="AH495" s="41"/>
      <c r="AI495" s="41"/>
      <c r="AJ495" s="42"/>
      <c r="AK495" s="41"/>
      <c r="AL495" s="40"/>
      <c r="AM495" s="40"/>
      <c r="AN495" s="41"/>
      <c r="AO495" s="40"/>
      <c r="AP495" s="40"/>
      <c r="AQ495" s="40"/>
      <c r="AR495" s="42"/>
      <c r="AS495" s="42"/>
      <c r="AT495" s="42"/>
      <c r="AU495" s="42"/>
      <c r="AV495" s="42"/>
      <c r="AW495" s="42"/>
      <c r="AX495" s="42"/>
      <c r="AY495" s="42"/>
      <c r="AZ495" s="42"/>
      <c r="BA495" s="42"/>
      <c r="BB495" s="42"/>
      <c r="BC495" s="42"/>
      <c r="BD495" s="42"/>
      <c r="BE495" s="42"/>
      <c r="BF495" s="42"/>
      <c r="BG495" s="42"/>
      <c r="BH495" s="42"/>
      <c r="BI495" s="42"/>
      <c r="BJ495" s="42"/>
      <c r="BK495" s="42"/>
      <c r="BL495" s="42"/>
      <c r="BM495" s="42"/>
    </row>
    <row r="496">
      <c r="A496" s="40"/>
      <c r="B496" s="41"/>
      <c r="C496" s="42"/>
      <c r="D496" s="41"/>
      <c r="E496" s="40"/>
      <c r="F496" s="40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0"/>
      <c r="R496" s="40"/>
      <c r="S496" s="40"/>
      <c r="T496" s="40"/>
      <c r="U496" s="40"/>
      <c r="V496" s="40"/>
      <c r="W496" s="40"/>
      <c r="X496" s="41"/>
      <c r="Y496" s="41"/>
      <c r="Z496" s="41"/>
      <c r="AA496" s="41"/>
      <c r="AB496" s="40"/>
      <c r="AC496" s="40"/>
      <c r="AD496" s="40"/>
      <c r="AE496" s="40"/>
      <c r="AF496" s="41"/>
      <c r="AG496" s="41"/>
      <c r="AH496" s="41"/>
      <c r="AI496" s="41"/>
      <c r="AJ496" s="42"/>
      <c r="AK496" s="41"/>
      <c r="AL496" s="40"/>
      <c r="AM496" s="40"/>
      <c r="AN496" s="41"/>
      <c r="AO496" s="40"/>
      <c r="AP496" s="40"/>
      <c r="AQ496" s="40"/>
      <c r="AR496" s="42"/>
      <c r="AS496" s="42"/>
      <c r="AT496" s="42"/>
      <c r="AU496" s="42"/>
      <c r="AV496" s="42"/>
      <c r="AW496" s="42"/>
      <c r="AX496" s="42"/>
      <c r="AY496" s="42"/>
      <c r="AZ496" s="42"/>
      <c r="BA496" s="42"/>
      <c r="BB496" s="42"/>
      <c r="BC496" s="42"/>
      <c r="BD496" s="42"/>
      <c r="BE496" s="42"/>
      <c r="BF496" s="42"/>
      <c r="BG496" s="42"/>
      <c r="BH496" s="42"/>
      <c r="BI496" s="42"/>
      <c r="BJ496" s="42"/>
      <c r="BK496" s="42"/>
      <c r="BL496" s="42"/>
      <c r="BM496" s="42"/>
    </row>
    <row r="497">
      <c r="A497" s="40"/>
      <c r="B497" s="41"/>
      <c r="C497" s="42"/>
      <c r="D497" s="41"/>
      <c r="E497" s="40"/>
      <c r="F497" s="40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0"/>
      <c r="R497" s="40"/>
      <c r="S497" s="40"/>
      <c r="T497" s="40"/>
      <c r="U497" s="40"/>
      <c r="V497" s="40"/>
      <c r="W497" s="40"/>
      <c r="X497" s="41"/>
      <c r="Y497" s="41"/>
      <c r="Z497" s="41"/>
      <c r="AA497" s="41"/>
      <c r="AB497" s="40"/>
      <c r="AC497" s="40"/>
      <c r="AD497" s="40"/>
      <c r="AE497" s="40"/>
      <c r="AF497" s="41"/>
      <c r="AG497" s="41"/>
      <c r="AH497" s="41"/>
      <c r="AI497" s="41"/>
      <c r="AJ497" s="42"/>
      <c r="AK497" s="41"/>
      <c r="AL497" s="40"/>
      <c r="AM497" s="40"/>
      <c r="AN497" s="41"/>
      <c r="AO497" s="40"/>
      <c r="AP497" s="40"/>
      <c r="AQ497" s="40"/>
      <c r="AR497" s="42"/>
      <c r="AS497" s="42"/>
      <c r="AT497" s="42"/>
      <c r="AU497" s="42"/>
      <c r="AV497" s="42"/>
      <c r="AW497" s="42"/>
      <c r="AX497" s="42"/>
      <c r="AY497" s="42"/>
      <c r="AZ497" s="42"/>
      <c r="BA497" s="42"/>
      <c r="BB497" s="42"/>
      <c r="BC497" s="42"/>
      <c r="BD497" s="42"/>
      <c r="BE497" s="42"/>
      <c r="BF497" s="42"/>
      <c r="BG497" s="42"/>
      <c r="BH497" s="42"/>
      <c r="BI497" s="42"/>
      <c r="BJ497" s="42"/>
      <c r="BK497" s="42"/>
      <c r="BL497" s="42"/>
      <c r="BM497" s="42"/>
    </row>
    <row r="498">
      <c r="A498" s="40"/>
      <c r="B498" s="41"/>
      <c r="C498" s="42"/>
      <c r="D498" s="41"/>
      <c r="E498" s="40"/>
      <c r="F498" s="40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0"/>
      <c r="R498" s="40"/>
      <c r="S498" s="40"/>
      <c r="T498" s="40"/>
      <c r="U498" s="40"/>
      <c r="V498" s="40"/>
      <c r="W498" s="40"/>
      <c r="X498" s="41"/>
      <c r="Y498" s="41"/>
      <c r="Z498" s="41"/>
      <c r="AA498" s="41"/>
      <c r="AB498" s="40"/>
      <c r="AC498" s="40"/>
      <c r="AD498" s="40"/>
      <c r="AE498" s="40"/>
      <c r="AF498" s="41"/>
      <c r="AG498" s="41"/>
      <c r="AH498" s="41"/>
      <c r="AI498" s="41"/>
      <c r="AJ498" s="42"/>
      <c r="AK498" s="41"/>
      <c r="AL498" s="40"/>
      <c r="AM498" s="40"/>
      <c r="AN498" s="41"/>
      <c r="AO498" s="40"/>
      <c r="AP498" s="40"/>
      <c r="AQ498" s="40"/>
      <c r="AR498" s="42"/>
      <c r="AS498" s="42"/>
      <c r="AT498" s="42"/>
      <c r="AU498" s="42"/>
      <c r="AV498" s="42"/>
      <c r="AW498" s="42"/>
      <c r="AX498" s="42"/>
      <c r="AY498" s="42"/>
      <c r="AZ498" s="42"/>
      <c r="BA498" s="42"/>
      <c r="BB498" s="42"/>
      <c r="BC498" s="42"/>
      <c r="BD498" s="42"/>
      <c r="BE498" s="42"/>
      <c r="BF498" s="42"/>
      <c r="BG498" s="42"/>
      <c r="BH498" s="42"/>
      <c r="BI498" s="42"/>
      <c r="BJ498" s="42"/>
      <c r="BK498" s="42"/>
      <c r="BL498" s="42"/>
      <c r="BM498" s="42"/>
    </row>
    <row r="499">
      <c r="A499" s="40"/>
      <c r="B499" s="41"/>
      <c r="C499" s="42"/>
      <c r="D499" s="41"/>
      <c r="E499" s="40"/>
      <c r="F499" s="40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0"/>
      <c r="R499" s="40"/>
      <c r="S499" s="40"/>
      <c r="T499" s="40"/>
      <c r="U499" s="40"/>
      <c r="V499" s="40"/>
      <c r="W499" s="40"/>
      <c r="X499" s="41"/>
      <c r="Y499" s="41"/>
      <c r="Z499" s="41"/>
      <c r="AA499" s="41"/>
      <c r="AB499" s="40"/>
      <c r="AC499" s="40"/>
      <c r="AD499" s="40"/>
      <c r="AE499" s="40"/>
      <c r="AF499" s="41"/>
      <c r="AG499" s="41"/>
      <c r="AH499" s="41"/>
      <c r="AI499" s="41"/>
      <c r="AJ499" s="42"/>
      <c r="AK499" s="41"/>
      <c r="AL499" s="40"/>
      <c r="AM499" s="40"/>
      <c r="AN499" s="41"/>
      <c r="AO499" s="40"/>
      <c r="AP499" s="40"/>
      <c r="AQ499" s="40"/>
      <c r="AR499" s="42"/>
      <c r="AS499" s="42"/>
      <c r="AT499" s="42"/>
      <c r="AU499" s="42"/>
      <c r="AV499" s="42"/>
      <c r="AW499" s="42"/>
      <c r="AX499" s="42"/>
      <c r="AY499" s="42"/>
      <c r="AZ499" s="42"/>
      <c r="BA499" s="42"/>
      <c r="BB499" s="42"/>
      <c r="BC499" s="42"/>
      <c r="BD499" s="42"/>
      <c r="BE499" s="42"/>
      <c r="BF499" s="42"/>
      <c r="BG499" s="42"/>
      <c r="BH499" s="42"/>
      <c r="BI499" s="42"/>
      <c r="BJ499" s="42"/>
      <c r="BK499" s="42"/>
      <c r="BL499" s="42"/>
      <c r="BM499" s="42"/>
    </row>
    <row r="500">
      <c r="A500" s="40"/>
      <c r="B500" s="41"/>
      <c r="C500" s="42"/>
      <c r="D500" s="41"/>
      <c r="E500" s="40"/>
      <c r="F500" s="40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0"/>
      <c r="R500" s="40"/>
      <c r="S500" s="40"/>
      <c r="T500" s="40"/>
      <c r="U500" s="40"/>
      <c r="V500" s="40"/>
      <c r="W500" s="40"/>
      <c r="X500" s="41"/>
      <c r="Y500" s="41"/>
      <c r="Z500" s="41"/>
      <c r="AA500" s="41"/>
      <c r="AB500" s="40"/>
      <c r="AC500" s="40"/>
      <c r="AD500" s="40"/>
      <c r="AE500" s="40"/>
      <c r="AF500" s="41"/>
      <c r="AG500" s="41"/>
      <c r="AH500" s="41"/>
      <c r="AI500" s="41"/>
      <c r="AJ500" s="42"/>
      <c r="AK500" s="41"/>
      <c r="AL500" s="40"/>
      <c r="AM500" s="40"/>
      <c r="AN500" s="41"/>
      <c r="AO500" s="40"/>
      <c r="AP500" s="40"/>
      <c r="AQ500" s="40"/>
      <c r="AR500" s="42"/>
      <c r="AS500" s="42"/>
      <c r="AT500" s="42"/>
      <c r="AU500" s="42"/>
      <c r="AV500" s="42"/>
      <c r="AW500" s="42"/>
      <c r="AX500" s="42"/>
      <c r="AY500" s="42"/>
      <c r="AZ500" s="42"/>
      <c r="BA500" s="42"/>
      <c r="BB500" s="42"/>
      <c r="BC500" s="42"/>
      <c r="BD500" s="42"/>
      <c r="BE500" s="42"/>
      <c r="BF500" s="42"/>
      <c r="BG500" s="42"/>
      <c r="BH500" s="42"/>
      <c r="BI500" s="42"/>
      <c r="BJ500" s="42"/>
      <c r="BK500" s="42"/>
      <c r="BL500" s="42"/>
      <c r="BM500" s="42"/>
    </row>
    <row r="501">
      <c r="A501" s="40"/>
      <c r="B501" s="41"/>
      <c r="C501" s="42"/>
      <c r="D501" s="41"/>
      <c r="E501" s="40"/>
      <c r="F501" s="40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0"/>
      <c r="R501" s="40"/>
      <c r="S501" s="40"/>
      <c r="T501" s="40"/>
      <c r="U501" s="40"/>
      <c r="V501" s="40"/>
      <c r="W501" s="40"/>
      <c r="X501" s="41"/>
      <c r="Y501" s="41"/>
      <c r="Z501" s="41"/>
      <c r="AA501" s="41"/>
      <c r="AB501" s="40"/>
      <c r="AC501" s="40"/>
      <c r="AD501" s="40"/>
      <c r="AE501" s="40"/>
      <c r="AF501" s="41"/>
      <c r="AG501" s="41"/>
      <c r="AH501" s="41"/>
      <c r="AI501" s="41"/>
      <c r="AJ501" s="42"/>
      <c r="AK501" s="41"/>
      <c r="AL501" s="40"/>
      <c r="AM501" s="40"/>
      <c r="AN501" s="41"/>
      <c r="AO501" s="40"/>
      <c r="AP501" s="40"/>
      <c r="AQ501" s="40"/>
      <c r="AR501" s="42"/>
      <c r="AS501" s="42"/>
      <c r="AT501" s="42"/>
      <c r="AU501" s="42"/>
      <c r="AV501" s="42"/>
      <c r="AW501" s="42"/>
      <c r="AX501" s="42"/>
      <c r="AY501" s="42"/>
      <c r="AZ501" s="42"/>
      <c r="BA501" s="42"/>
      <c r="BB501" s="42"/>
      <c r="BC501" s="42"/>
      <c r="BD501" s="42"/>
      <c r="BE501" s="42"/>
      <c r="BF501" s="42"/>
      <c r="BG501" s="42"/>
      <c r="BH501" s="42"/>
      <c r="BI501" s="42"/>
      <c r="BJ501" s="42"/>
      <c r="BK501" s="42"/>
      <c r="BL501" s="42"/>
      <c r="BM501" s="42"/>
    </row>
    <row r="502">
      <c r="A502" s="40"/>
      <c r="B502" s="41"/>
      <c r="C502" s="42"/>
      <c r="D502" s="41"/>
      <c r="E502" s="40"/>
      <c r="F502" s="40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0"/>
      <c r="R502" s="40"/>
      <c r="S502" s="40"/>
      <c r="T502" s="40"/>
      <c r="U502" s="40"/>
      <c r="V502" s="40"/>
      <c r="W502" s="40"/>
      <c r="X502" s="41"/>
      <c r="Y502" s="41"/>
      <c r="Z502" s="41"/>
      <c r="AA502" s="41"/>
      <c r="AB502" s="40"/>
      <c r="AC502" s="40"/>
      <c r="AD502" s="40"/>
      <c r="AE502" s="40"/>
      <c r="AF502" s="41"/>
      <c r="AG502" s="41"/>
      <c r="AH502" s="41"/>
      <c r="AI502" s="41"/>
      <c r="AJ502" s="42"/>
      <c r="AK502" s="41"/>
      <c r="AL502" s="40"/>
      <c r="AM502" s="40"/>
      <c r="AN502" s="41"/>
      <c r="AO502" s="40"/>
      <c r="AP502" s="40"/>
      <c r="AQ502" s="40"/>
      <c r="AR502" s="42"/>
      <c r="AS502" s="42"/>
      <c r="AT502" s="42"/>
      <c r="AU502" s="42"/>
      <c r="AV502" s="42"/>
      <c r="AW502" s="42"/>
      <c r="AX502" s="42"/>
      <c r="AY502" s="42"/>
      <c r="AZ502" s="42"/>
      <c r="BA502" s="42"/>
      <c r="BB502" s="42"/>
      <c r="BC502" s="42"/>
      <c r="BD502" s="42"/>
      <c r="BE502" s="42"/>
      <c r="BF502" s="42"/>
      <c r="BG502" s="42"/>
      <c r="BH502" s="42"/>
      <c r="BI502" s="42"/>
      <c r="BJ502" s="42"/>
      <c r="BK502" s="42"/>
      <c r="BL502" s="42"/>
      <c r="BM502" s="42"/>
    </row>
    <row r="503">
      <c r="A503" s="40"/>
      <c r="B503" s="41"/>
      <c r="C503" s="42"/>
      <c r="D503" s="41"/>
      <c r="E503" s="40"/>
      <c r="F503" s="40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0"/>
      <c r="R503" s="40"/>
      <c r="S503" s="40"/>
      <c r="T503" s="40"/>
      <c r="U503" s="40"/>
      <c r="V503" s="40"/>
      <c r="W503" s="40"/>
      <c r="X503" s="41"/>
      <c r="Y503" s="41"/>
      <c r="Z503" s="41"/>
      <c r="AA503" s="41"/>
      <c r="AB503" s="40"/>
      <c r="AC503" s="40"/>
      <c r="AD503" s="40"/>
      <c r="AE503" s="40"/>
      <c r="AF503" s="41"/>
      <c r="AG503" s="41"/>
      <c r="AH503" s="41"/>
      <c r="AI503" s="41"/>
      <c r="AJ503" s="42"/>
      <c r="AK503" s="41"/>
      <c r="AL503" s="40"/>
      <c r="AM503" s="40"/>
      <c r="AN503" s="41"/>
      <c r="AO503" s="40"/>
      <c r="AP503" s="40"/>
      <c r="AQ503" s="40"/>
      <c r="AR503" s="42"/>
      <c r="AS503" s="42"/>
      <c r="AT503" s="42"/>
      <c r="AU503" s="42"/>
      <c r="AV503" s="42"/>
      <c r="AW503" s="42"/>
      <c r="AX503" s="42"/>
      <c r="AY503" s="42"/>
      <c r="AZ503" s="42"/>
      <c r="BA503" s="42"/>
      <c r="BB503" s="42"/>
      <c r="BC503" s="42"/>
      <c r="BD503" s="42"/>
      <c r="BE503" s="42"/>
      <c r="BF503" s="42"/>
      <c r="BG503" s="42"/>
      <c r="BH503" s="42"/>
      <c r="BI503" s="42"/>
      <c r="BJ503" s="42"/>
      <c r="BK503" s="42"/>
      <c r="BL503" s="42"/>
      <c r="BM503" s="42"/>
    </row>
    <row r="504">
      <c r="A504" s="40"/>
      <c r="B504" s="41"/>
      <c r="C504" s="42"/>
      <c r="D504" s="41"/>
      <c r="E504" s="40"/>
      <c r="F504" s="40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0"/>
      <c r="R504" s="40"/>
      <c r="S504" s="40"/>
      <c r="T504" s="40"/>
      <c r="U504" s="40"/>
      <c r="V504" s="40"/>
      <c r="W504" s="40"/>
      <c r="X504" s="41"/>
      <c r="Y504" s="41"/>
      <c r="Z504" s="41"/>
      <c r="AA504" s="41"/>
      <c r="AB504" s="40"/>
      <c r="AC504" s="40"/>
      <c r="AD504" s="40"/>
      <c r="AE504" s="40"/>
      <c r="AF504" s="41"/>
      <c r="AG504" s="41"/>
      <c r="AH504" s="41"/>
      <c r="AI504" s="41"/>
      <c r="AJ504" s="42"/>
      <c r="AK504" s="41"/>
      <c r="AL504" s="40"/>
      <c r="AM504" s="40"/>
      <c r="AN504" s="41"/>
      <c r="AO504" s="40"/>
      <c r="AP504" s="40"/>
      <c r="AQ504" s="40"/>
      <c r="AR504" s="42"/>
      <c r="AS504" s="42"/>
      <c r="AT504" s="42"/>
      <c r="AU504" s="42"/>
      <c r="AV504" s="42"/>
      <c r="AW504" s="42"/>
      <c r="AX504" s="42"/>
      <c r="AY504" s="42"/>
      <c r="AZ504" s="42"/>
      <c r="BA504" s="42"/>
      <c r="BB504" s="42"/>
      <c r="BC504" s="42"/>
      <c r="BD504" s="42"/>
      <c r="BE504" s="42"/>
      <c r="BF504" s="42"/>
      <c r="BG504" s="42"/>
      <c r="BH504" s="42"/>
      <c r="BI504" s="42"/>
      <c r="BJ504" s="42"/>
      <c r="BK504" s="42"/>
      <c r="BL504" s="42"/>
      <c r="BM504" s="42"/>
    </row>
    <row r="505">
      <c r="A505" s="40"/>
      <c r="B505" s="41"/>
      <c r="C505" s="42"/>
      <c r="D505" s="41"/>
      <c r="E505" s="40"/>
      <c r="F505" s="40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0"/>
      <c r="R505" s="40"/>
      <c r="S505" s="40"/>
      <c r="T505" s="40"/>
      <c r="U505" s="40"/>
      <c r="V505" s="40"/>
      <c r="W505" s="40"/>
      <c r="X505" s="41"/>
      <c r="Y505" s="41"/>
      <c r="Z505" s="41"/>
      <c r="AA505" s="41"/>
      <c r="AB505" s="40"/>
      <c r="AC505" s="40"/>
      <c r="AD505" s="40"/>
      <c r="AE505" s="40"/>
      <c r="AF505" s="41"/>
      <c r="AG505" s="41"/>
      <c r="AH505" s="41"/>
      <c r="AI505" s="41"/>
      <c r="AJ505" s="42"/>
      <c r="AK505" s="41"/>
      <c r="AL505" s="40"/>
      <c r="AM505" s="40"/>
      <c r="AN505" s="41"/>
      <c r="AO505" s="40"/>
      <c r="AP505" s="40"/>
      <c r="AQ505" s="40"/>
      <c r="AR505" s="42"/>
      <c r="AS505" s="42"/>
      <c r="AT505" s="42"/>
      <c r="AU505" s="42"/>
      <c r="AV505" s="42"/>
      <c r="AW505" s="42"/>
      <c r="AX505" s="42"/>
      <c r="AY505" s="42"/>
      <c r="AZ505" s="42"/>
      <c r="BA505" s="42"/>
      <c r="BB505" s="42"/>
      <c r="BC505" s="42"/>
      <c r="BD505" s="42"/>
      <c r="BE505" s="42"/>
      <c r="BF505" s="42"/>
      <c r="BG505" s="42"/>
      <c r="BH505" s="42"/>
      <c r="BI505" s="42"/>
      <c r="BJ505" s="42"/>
      <c r="BK505" s="42"/>
      <c r="BL505" s="42"/>
      <c r="BM505" s="42"/>
    </row>
    <row r="506">
      <c r="A506" s="40"/>
      <c r="B506" s="41"/>
      <c r="C506" s="42"/>
      <c r="D506" s="41"/>
      <c r="E506" s="40"/>
      <c r="F506" s="40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0"/>
      <c r="R506" s="40"/>
      <c r="S506" s="40"/>
      <c r="T506" s="40"/>
      <c r="U506" s="40"/>
      <c r="V506" s="40"/>
      <c r="W506" s="40"/>
      <c r="X506" s="41"/>
      <c r="Y506" s="41"/>
      <c r="Z506" s="41"/>
      <c r="AA506" s="41"/>
      <c r="AB506" s="40"/>
      <c r="AC506" s="40"/>
      <c r="AD506" s="40"/>
      <c r="AE506" s="40"/>
      <c r="AF506" s="41"/>
      <c r="AG506" s="41"/>
      <c r="AH506" s="41"/>
      <c r="AI506" s="41"/>
      <c r="AJ506" s="42"/>
      <c r="AK506" s="41"/>
      <c r="AL506" s="40"/>
      <c r="AM506" s="40"/>
      <c r="AN506" s="41"/>
      <c r="AO506" s="40"/>
      <c r="AP506" s="40"/>
      <c r="AQ506" s="40"/>
      <c r="AR506" s="42"/>
      <c r="AS506" s="42"/>
      <c r="AT506" s="42"/>
      <c r="AU506" s="42"/>
      <c r="AV506" s="42"/>
      <c r="AW506" s="42"/>
      <c r="AX506" s="42"/>
      <c r="AY506" s="42"/>
      <c r="AZ506" s="42"/>
      <c r="BA506" s="42"/>
      <c r="BB506" s="42"/>
      <c r="BC506" s="42"/>
      <c r="BD506" s="42"/>
      <c r="BE506" s="42"/>
      <c r="BF506" s="42"/>
      <c r="BG506" s="42"/>
      <c r="BH506" s="42"/>
      <c r="BI506" s="42"/>
      <c r="BJ506" s="42"/>
      <c r="BK506" s="42"/>
      <c r="BL506" s="42"/>
      <c r="BM506" s="42"/>
    </row>
    <row r="507">
      <c r="A507" s="40"/>
      <c r="B507" s="41"/>
      <c r="C507" s="42"/>
      <c r="D507" s="41"/>
      <c r="E507" s="40"/>
      <c r="F507" s="40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0"/>
      <c r="R507" s="40"/>
      <c r="S507" s="40"/>
      <c r="T507" s="40"/>
      <c r="U507" s="40"/>
      <c r="V507" s="40"/>
      <c r="W507" s="40"/>
      <c r="X507" s="41"/>
      <c r="Y507" s="41"/>
      <c r="Z507" s="41"/>
      <c r="AA507" s="41"/>
      <c r="AB507" s="40"/>
      <c r="AC507" s="40"/>
      <c r="AD507" s="40"/>
      <c r="AE507" s="40"/>
      <c r="AF507" s="41"/>
      <c r="AG507" s="41"/>
      <c r="AH507" s="41"/>
      <c r="AI507" s="41"/>
      <c r="AJ507" s="42"/>
      <c r="AK507" s="41"/>
      <c r="AL507" s="40"/>
      <c r="AM507" s="40"/>
      <c r="AN507" s="41"/>
      <c r="AO507" s="40"/>
      <c r="AP507" s="40"/>
      <c r="AQ507" s="40"/>
      <c r="AR507" s="42"/>
      <c r="AS507" s="42"/>
      <c r="AT507" s="42"/>
      <c r="AU507" s="42"/>
      <c r="AV507" s="42"/>
      <c r="AW507" s="42"/>
      <c r="AX507" s="42"/>
      <c r="AY507" s="42"/>
      <c r="AZ507" s="42"/>
      <c r="BA507" s="42"/>
      <c r="BB507" s="42"/>
      <c r="BC507" s="42"/>
      <c r="BD507" s="42"/>
      <c r="BE507" s="42"/>
      <c r="BF507" s="42"/>
      <c r="BG507" s="42"/>
      <c r="BH507" s="42"/>
      <c r="BI507" s="42"/>
      <c r="BJ507" s="42"/>
      <c r="BK507" s="42"/>
      <c r="BL507" s="42"/>
      <c r="BM507" s="42"/>
    </row>
    <row r="508">
      <c r="A508" s="40"/>
      <c r="B508" s="41"/>
      <c r="C508" s="42"/>
      <c r="D508" s="41"/>
      <c r="E508" s="40"/>
      <c r="F508" s="40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0"/>
      <c r="R508" s="40"/>
      <c r="S508" s="40"/>
      <c r="T508" s="40"/>
      <c r="U508" s="40"/>
      <c r="V508" s="40"/>
      <c r="W508" s="40"/>
      <c r="X508" s="41"/>
      <c r="Y508" s="41"/>
      <c r="Z508" s="41"/>
      <c r="AA508" s="41"/>
      <c r="AB508" s="40"/>
      <c r="AC508" s="40"/>
      <c r="AD508" s="40"/>
      <c r="AE508" s="40"/>
      <c r="AF508" s="41"/>
      <c r="AG508" s="41"/>
      <c r="AH508" s="41"/>
      <c r="AI508" s="41"/>
      <c r="AJ508" s="42"/>
      <c r="AK508" s="41"/>
      <c r="AL508" s="40"/>
      <c r="AM508" s="40"/>
      <c r="AN508" s="41"/>
      <c r="AO508" s="40"/>
      <c r="AP508" s="40"/>
      <c r="AQ508" s="40"/>
      <c r="AR508" s="42"/>
      <c r="AS508" s="42"/>
      <c r="AT508" s="42"/>
      <c r="AU508" s="42"/>
      <c r="AV508" s="42"/>
      <c r="AW508" s="42"/>
      <c r="AX508" s="42"/>
      <c r="AY508" s="42"/>
      <c r="AZ508" s="42"/>
      <c r="BA508" s="42"/>
      <c r="BB508" s="42"/>
      <c r="BC508" s="42"/>
      <c r="BD508" s="42"/>
      <c r="BE508" s="42"/>
      <c r="BF508" s="42"/>
      <c r="BG508" s="42"/>
      <c r="BH508" s="42"/>
      <c r="BI508" s="42"/>
      <c r="BJ508" s="42"/>
      <c r="BK508" s="42"/>
      <c r="BL508" s="42"/>
      <c r="BM508" s="42"/>
    </row>
    <row r="509">
      <c r="A509" s="40"/>
      <c r="B509" s="41"/>
      <c r="C509" s="42"/>
      <c r="D509" s="41"/>
      <c r="E509" s="40"/>
      <c r="F509" s="40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0"/>
      <c r="R509" s="40"/>
      <c r="S509" s="40"/>
      <c r="T509" s="40"/>
      <c r="U509" s="40"/>
      <c r="V509" s="40"/>
      <c r="W509" s="40"/>
      <c r="X509" s="41"/>
      <c r="Y509" s="41"/>
      <c r="Z509" s="41"/>
      <c r="AA509" s="41"/>
      <c r="AB509" s="40"/>
      <c r="AC509" s="40"/>
      <c r="AD509" s="40"/>
      <c r="AE509" s="40"/>
      <c r="AF509" s="41"/>
      <c r="AG509" s="41"/>
      <c r="AH509" s="41"/>
      <c r="AI509" s="41"/>
      <c r="AJ509" s="42"/>
      <c r="AK509" s="41"/>
      <c r="AL509" s="40"/>
      <c r="AM509" s="40"/>
      <c r="AN509" s="41"/>
      <c r="AO509" s="40"/>
      <c r="AP509" s="40"/>
      <c r="AQ509" s="40"/>
      <c r="AR509" s="42"/>
      <c r="AS509" s="42"/>
      <c r="AT509" s="42"/>
      <c r="AU509" s="42"/>
      <c r="AV509" s="42"/>
      <c r="AW509" s="42"/>
      <c r="AX509" s="42"/>
      <c r="AY509" s="42"/>
      <c r="AZ509" s="42"/>
      <c r="BA509" s="42"/>
      <c r="BB509" s="42"/>
      <c r="BC509" s="42"/>
      <c r="BD509" s="42"/>
      <c r="BE509" s="42"/>
      <c r="BF509" s="42"/>
      <c r="BG509" s="42"/>
      <c r="BH509" s="42"/>
      <c r="BI509" s="42"/>
      <c r="BJ509" s="42"/>
      <c r="BK509" s="42"/>
      <c r="BL509" s="42"/>
      <c r="BM509" s="42"/>
    </row>
    <row r="510">
      <c r="A510" s="40"/>
      <c r="B510" s="41"/>
      <c r="C510" s="42"/>
      <c r="D510" s="41"/>
      <c r="E510" s="40"/>
      <c r="F510" s="40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0"/>
      <c r="R510" s="40"/>
      <c r="S510" s="40"/>
      <c r="T510" s="40"/>
      <c r="U510" s="40"/>
      <c r="V510" s="40"/>
      <c r="W510" s="40"/>
      <c r="X510" s="41"/>
      <c r="Y510" s="41"/>
      <c r="Z510" s="41"/>
      <c r="AA510" s="41"/>
      <c r="AB510" s="40"/>
      <c r="AC510" s="40"/>
      <c r="AD510" s="40"/>
      <c r="AE510" s="40"/>
      <c r="AF510" s="41"/>
      <c r="AG510" s="41"/>
      <c r="AH510" s="41"/>
      <c r="AI510" s="41"/>
      <c r="AJ510" s="42"/>
      <c r="AK510" s="41"/>
      <c r="AL510" s="40"/>
      <c r="AM510" s="40"/>
      <c r="AN510" s="41"/>
      <c r="AO510" s="40"/>
      <c r="AP510" s="40"/>
      <c r="AQ510" s="40"/>
      <c r="AR510" s="42"/>
      <c r="AS510" s="42"/>
      <c r="AT510" s="42"/>
      <c r="AU510" s="42"/>
      <c r="AV510" s="42"/>
      <c r="AW510" s="42"/>
      <c r="AX510" s="42"/>
      <c r="AY510" s="42"/>
      <c r="AZ510" s="42"/>
      <c r="BA510" s="42"/>
      <c r="BB510" s="42"/>
      <c r="BC510" s="42"/>
      <c r="BD510" s="42"/>
      <c r="BE510" s="42"/>
      <c r="BF510" s="42"/>
      <c r="BG510" s="42"/>
      <c r="BH510" s="42"/>
      <c r="BI510" s="42"/>
      <c r="BJ510" s="42"/>
      <c r="BK510" s="42"/>
      <c r="BL510" s="42"/>
      <c r="BM510" s="42"/>
    </row>
    <row r="511">
      <c r="A511" s="40"/>
      <c r="B511" s="41"/>
      <c r="C511" s="42"/>
      <c r="D511" s="41"/>
      <c r="E511" s="40"/>
      <c r="F511" s="40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0"/>
      <c r="R511" s="40"/>
      <c r="S511" s="40"/>
      <c r="T511" s="40"/>
      <c r="U511" s="40"/>
      <c r="V511" s="40"/>
      <c r="W511" s="40"/>
      <c r="X511" s="41"/>
      <c r="Y511" s="41"/>
      <c r="Z511" s="41"/>
      <c r="AA511" s="41"/>
      <c r="AB511" s="40"/>
      <c r="AC511" s="40"/>
      <c r="AD511" s="40"/>
      <c r="AE511" s="40"/>
      <c r="AF511" s="41"/>
      <c r="AG511" s="41"/>
      <c r="AH511" s="41"/>
      <c r="AI511" s="41"/>
      <c r="AJ511" s="42"/>
      <c r="AK511" s="41"/>
      <c r="AL511" s="40"/>
      <c r="AM511" s="40"/>
      <c r="AN511" s="41"/>
      <c r="AO511" s="40"/>
      <c r="AP511" s="40"/>
      <c r="AQ511" s="40"/>
      <c r="AR511" s="42"/>
      <c r="AS511" s="42"/>
      <c r="AT511" s="42"/>
      <c r="AU511" s="42"/>
      <c r="AV511" s="42"/>
      <c r="AW511" s="42"/>
      <c r="AX511" s="42"/>
      <c r="AY511" s="42"/>
      <c r="AZ511" s="42"/>
      <c r="BA511" s="42"/>
      <c r="BB511" s="42"/>
      <c r="BC511" s="42"/>
      <c r="BD511" s="42"/>
      <c r="BE511" s="42"/>
      <c r="BF511" s="42"/>
      <c r="BG511" s="42"/>
      <c r="BH511" s="42"/>
      <c r="BI511" s="42"/>
      <c r="BJ511" s="42"/>
      <c r="BK511" s="42"/>
      <c r="BL511" s="42"/>
      <c r="BM511" s="42"/>
    </row>
    <row r="512">
      <c r="A512" s="40"/>
      <c r="B512" s="41"/>
      <c r="C512" s="42"/>
      <c r="D512" s="41"/>
      <c r="E512" s="40"/>
      <c r="F512" s="40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0"/>
      <c r="R512" s="40"/>
      <c r="S512" s="40"/>
      <c r="T512" s="40"/>
      <c r="U512" s="40"/>
      <c r="V512" s="40"/>
      <c r="W512" s="40"/>
      <c r="X512" s="41"/>
      <c r="Y512" s="41"/>
      <c r="Z512" s="41"/>
      <c r="AA512" s="41"/>
      <c r="AB512" s="40"/>
      <c r="AC512" s="40"/>
      <c r="AD512" s="40"/>
      <c r="AE512" s="40"/>
      <c r="AF512" s="41"/>
      <c r="AG512" s="41"/>
      <c r="AH512" s="41"/>
      <c r="AI512" s="41"/>
      <c r="AJ512" s="42"/>
      <c r="AK512" s="41"/>
      <c r="AL512" s="40"/>
      <c r="AM512" s="40"/>
      <c r="AN512" s="41"/>
      <c r="AO512" s="40"/>
      <c r="AP512" s="40"/>
      <c r="AQ512" s="40"/>
      <c r="AR512" s="42"/>
      <c r="AS512" s="42"/>
      <c r="AT512" s="42"/>
      <c r="AU512" s="42"/>
      <c r="AV512" s="42"/>
      <c r="AW512" s="42"/>
      <c r="AX512" s="42"/>
      <c r="AY512" s="42"/>
      <c r="AZ512" s="42"/>
      <c r="BA512" s="42"/>
      <c r="BB512" s="42"/>
      <c r="BC512" s="42"/>
      <c r="BD512" s="42"/>
      <c r="BE512" s="42"/>
      <c r="BF512" s="42"/>
      <c r="BG512" s="42"/>
      <c r="BH512" s="42"/>
      <c r="BI512" s="42"/>
      <c r="BJ512" s="42"/>
      <c r="BK512" s="42"/>
      <c r="BL512" s="42"/>
      <c r="BM512" s="42"/>
    </row>
    <row r="513">
      <c r="A513" s="40"/>
      <c r="B513" s="41"/>
      <c r="C513" s="42"/>
      <c r="D513" s="41"/>
      <c r="E513" s="40"/>
      <c r="F513" s="40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0"/>
      <c r="R513" s="40"/>
      <c r="S513" s="40"/>
      <c r="T513" s="40"/>
      <c r="U513" s="40"/>
      <c r="V513" s="40"/>
      <c r="W513" s="40"/>
      <c r="X513" s="41"/>
      <c r="Y513" s="41"/>
      <c r="Z513" s="41"/>
      <c r="AA513" s="41"/>
      <c r="AB513" s="40"/>
      <c r="AC513" s="40"/>
      <c r="AD513" s="40"/>
      <c r="AE513" s="40"/>
      <c r="AF513" s="41"/>
      <c r="AG513" s="41"/>
      <c r="AH513" s="41"/>
      <c r="AI513" s="41"/>
      <c r="AJ513" s="42"/>
      <c r="AK513" s="41"/>
      <c r="AL513" s="40"/>
      <c r="AM513" s="40"/>
      <c r="AN513" s="41"/>
      <c r="AO513" s="40"/>
      <c r="AP513" s="40"/>
      <c r="AQ513" s="40"/>
      <c r="AR513" s="42"/>
      <c r="AS513" s="42"/>
      <c r="AT513" s="42"/>
      <c r="AU513" s="42"/>
      <c r="AV513" s="42"/>
      <c r="AW513" s="42"/>
      <c r="AX513" s="42"/>
      <c r="AY513" s="42"/>
      <c r="AZ513" s="42"/>
      <c r="BA513" s="42"/>
      <c r="BB513" s="42"/>
      <c r="BC513" s="42"/>
      <c r="BD513" s="42"/>
      <c r="BE513" s="42"/>
      <c r="BF513" s="42"/>
      <c r="BG513" s="42"/>
      <c r="BH513" s="42"/>
      <c r="BI513" s="42"/>
      <c r="BJ513" s="42"/>
      <c r="BK513" s="42"/>
      <c r="BL513" s="42"/>
      <c r="BM513" s="42"/>
    </row>
    <row r="514">
      <c r="A514" s="40"/>
      <c r="B514" s="41"/>
      <c r="C514" s="42"/>
      <c r="D514" s="41"/>
      <c r="E514" s="40"/>
      <c r="F514" s="40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0"/>
      <c r="R514" s="40"/>
      <c r="S514" s="40"/>
      <c r="T514" s="40"/>
      <c r="U514" s="40"/>
      <c r="V514" s="40"/>
      <c r="W514" s="40"/>
      <c r="X514" s="41"/>
      <c r="Y514" s="41"/>
      <c r="Z514" s="41"/>
      <c r="AA514" s="41"/>
      <c r="AB514" s="40"/>
      <c r="AC514" s="40"/>
      <c r="AD514" s="40"/>
      <c r="AE514" s="40"/>
      <c r="AF514" s="41"/>
      <c r="AG514" s="41"/>
      <c r="AH514" s="41"/>
      <c r="AI514" s="41"/>
      <c r="AJ514" s="42"/>
      <c r="AK514" s="41"/>
      <c r="AL514" s="40"/>
      <c r="AM514" s="40"/>
      <c r="AN514" s="41"/>
      <c r="AO514" s="40"/>
      <c r="AP514" s="40"/>
      <c r="AQ514" s="40"/>
      <c r="AR514" s="42"/>
      <c r="AS514" s="42"/>
      <c r="AT514" s="42"/>
      <c r="AU514" s="42"/>
      <c r="AV514" s="42"/>
      <c r="AW514" s="42"/>
      <c r="AX514" s="42"/>
      <c r="AY514" s="42"/>
      <c r="AZ514" s="42"/>
      <c r="BA514" s="42"/>
      <c r="BB514" s="42"/>
      <c r="BC514" s="42"/>
      <c r="BD514" s="42"/>
      <c r="BE514" s="42"/>
      <c r="BF514" s="42"/>
      <c r="BG514" s="42"/>
      <c r="BH514" s="42"/>
      <c r="BI514" s="42"/>
      <c r="BJ514" s="42"/>
      <c r="BK514" s="42"/>
      <c r="BL514" s="42"/>
      <c r="BM514" s="42"/>
    </row>
    <row r="515">
      <c r="A515" s="40"/>
      <c r="B515" s="41"/>
      <c r="C515" s="42"/>
      <c r="D515" s="41"/>
      <c r="E515" s="40"/>
      <c r="F515" s="40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0"/>
      <c r="R515" s="40"/>
      <c r="S515" s="40"/>
      <c r="T515" s="40"/>
      <c r="U515" s="40"/>
      <c r="V515" s="40"/>
      <c r="W515" s="40"/>
      <c r="X515" s="41"/>
      <c r="Y515" s="41"/>
      <c r="Z515" s="41"/>
      <c r="AA515" s="41"/>
      <c r="AB515" s="40"/>
      <c r="AC515" s="40"/>
      <c r="AD515" s="40"/>
      <c r="AE515" s="40"/>
      <c r="AF515" s="41"/>
      <c r="AG515" s="41"/>
      <c r="AH515" s="41"/>
      <c r="AI515" s="41"/>
      <c r="AJ515" s="42"/>
      <c r="AK515" s="41"/>
      <c r="AL515" s="40"/>
      <c r="AM515" s="40"/>
      <c r="AN515" s="41"/>
      <c r="AO515" s="40"/>
      <c r="AP515" s="40"/>
      <c r="AQ515" s="40"/>
      <c r="AR515" s="42"/>
      <c r="AS515" s="42"/>
      <c r="AT515" s="42"/>
      <c r="AU515" s="42"/>
      <c r="AV515" s="42"/>
      <c r="AW515" s="42"/>
      <c r="AX515" s="42"/>
      <c r="AY515" s="42"/>
      <c r="AZ515" s="42"/>
      <c r="BA515" s="42"/>
      <c r="BB515" s="42"/>
      <c r="BC515" s="42"/>
      <c r="BD515" s="42"/>
      <c r="BE515" s="42"/>
      <c r="BF515" s="42"/>
      <c r="BG515" s="42"/>
      <c r="BH515" s="42"/>
      <c r="BI515" s="42"/>
      <c r="BJ515" s="42"/>
      <c r="BK515" s="42"/>
      <c r="BL515" s="42"/>
      <c r="BM515" s="42"/>
    </row>
    <row r="516">
      <c r="A516" s="40"/>
      <c r="B516" s="41"/>
      <c r="C516" s="42"/>
      <c r="D516" s="41"/>
      <c r="E516" s="40"/>
      <c r="F516" s="40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0"/>
      <c r="R516" s="40"/>
      <c r="S516" s="40"/>
      <c r="T516" s="40"/>
      <c r="U516" s="40"/>
      <c r="V516" s="40"/>
      <c r="W516" s="40"/>
      <c r="X516" s="41"/>
      <c r="Y516" s="41"/>
      <c r="Z516" s="41"/>
      <c r="AA516" s="41"/>
      <c r="AB516" s="40"/>
      <c r="AC516" s="40"/>
      <c r="AD516" s="40"/>
      <c r="AE516" s="40"/>
      <c r="AF516" s="41"/>
      <c r="AG516" s="41"/>
      <c r="AH516" s="41"/>
      <c r="AI516" s="41"/>
      <c r="AJ516" s="42"/>
      <c r="AK516" s="41"/>
      <c r="AL516" s="40"/>
      <c r="AM516" s="40"/>
      <c r="AN516" s="41"/>
      <c r="AO516" s="40"/>
      <c r="AP516" s="40"/>
      <c r="AQ516" s="40"/>
      <c r="AR516" s="42"/>
      <c r="AS516" s="42"/>
      <c r="AT516" s="42"/>
      <c r="AU516" s="42"/>
      <c r="AV516" s="42"/>
      <c r="AW516" s="42"/>
      <c r="AX516" s="42"/>
      <c r="AY516" s="42"/>
      <c r="AZ516" s="42"/>
      <c r="BA516" s="42"/>
      <c r="BB516" s="42"/>
      <c r="BC516" s="42"/>
      <c r="BD516" s="42"/>
      <c r="BE516" s="42"/>
      <c r="BF516" s="42"/>
      <c r="BG516" s="42"/>
      <c r="BH516" s="42"/>
      <c r="BI516" s="42"/>
      <c r="BJ516" s="42"/>
      <c r="BK516" s="42"/>
      <c r="BL516" s="42"/>
      <c r="BM516" s="42"/>
    </row>
    <row r="517">
      <c r="A517" s="40"/>
      <c r="B517" s="41"/>
      <c r="C517" s="42"/>
      <c r="D517" s="41"/>
      <c r="E517" s="40"/>
      <c r="F517" s="40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0"/>
      <c r="R517" s="40"/>
      <c r="S517" s="40"/>
      <c r="T517" s="40"/>
      <c r="U517" s="40"/>
      <c r="V517" s="40"/>
      <c r="W517" s="40"/>
      <c r="X517" s="41"/>
      <c r="Y517" s="41"/>
      <c r="Z517" s="41"/>
      <c r="AA517" s="41"/>
      <c r="AB517" s="40"/>
      <c r="AC517" s="40"/>
      <c r="AD517" s="40"/>
      <c r="AE517" s="40"/>
      <c r="AF517" s="41"/>
      <c r="AG517" s="41"/>
      <c r="AH517" s="41"/>
      <c r="AI517" s="41"/>
      <c r="AJ517" s="42"/>
      <c r="AK517" s="41"/>
      <c r="AL517" s="40"/>
      <c r="AM517" s="40"/>
      <c r="AN517" s="41"/>
      <c r="AO517" s="40"/>
      <c r="AP517" s="40"/>
      <c r="AQ517" s="40"/>
      <c r="AR517" s="42"/>
      <c r="AS517" s="42"/>
      <c r="AT517" s="42"/>
      <c r="AU517" s="42"/>
      <c r="AV517" s="42"/>
      <c r="AW517" s="42"/>
      <c r="AX517" s="42"/>
      <c r="AY517" s="42"/>
      <c r="AZ517" s="42"/>
      <c r="BA517" s="42"/>
      <c r="BB517" s="42"/>
      <c r="BC517" s="42"/>
      <c r="BD517" s="42"/>
      <c r="BE517" s="42"/>
      <c r="BF517" s="42"/>
      <c r="BG517" s="42"/>
      <c r="BH517" s="42"/>
      <c r="BI517" s="42"/>
      <c r="BJ517" s="42"/>
      <c r="BK517" s="42"/>
      <c r="BL517" s="42"/>
      <c r="BM517" s="42"/>
    </row>
    <row r="518">
      <c r="A518" s="40"/>
      <c r="B518" s="41"/>
      <c r="C518" s="42"/>
      <c r="D518" s="41"/>
      <c r="E518" s="40"/>
      <c r="F518" s="40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0"/>
      <c r="R518" s="40"/>
      <c r="S518" s="40"/>
      <c r="T518" s="40"/>
      <c r="U518" s="40"/>
      <c r="V518" s="40"/>
      <c r="W518" s="40"/>
      <c r="X518" s="41"/>
      <c r="Y518" s="41"/>
      <c r="Z518" s="41"/>
      <c r="AA518" s="41"/>
      <c r="AB518" s="40"/>
      <c r="AC518" s="40"/>
      <c r="AD518" s="40"/>
      <c r="AE518" s="40"/>
      <c r="AF518" s="41"/>
      <c r="AG518" s="41"/>
      <c r="AH518" s="41"/>
      <c r="AI518" s="41"/>
      <c r="AJ518" s="42"/>
      <c r="AK518" s="41"/>
      <c r="AL518" s="40"/>
      <c r="AM518" s="40"/>
      <c r="AN518" s="41"/>
      <c r="AO518" s="40"/>
      <c r="AP518" s="40"/>
      <c r="AQ518" s="40"/>
      <c r="AR518" s="42"/>
      <c r="AS518" s="42"/>
      <c r="AT518" s="42"/>
      <c r="AU518" s="42"/>
      <c r="AV518" s="42"/>
      <c r="AW518" s="42"/>
      <c r="AX518" s="42"/>
      <c r="AY518" s="42"/>
      <c r="AZ518" s="42"/>
      <c r="BA518" s="42"/>
      <c r="BB518" s="42"/>
      <c r="BC518" s="42"/>
      <c r="BD518" s="42"/>
      <c r="BE518" s="42"/>
      <c r="BF518" s="42"/>
      <c r="BG518" s="42"/>
      <c r="BH518" s="42"/>
      <c r="BI518" s="42"/>
      <c r="BJ518" s="42"/>
      <c r="BK518" s="42"/>
      <c r="BL518" s="42"/>
      <c r="BM518" s="42"/>
    </row>
    <row r="519">
      <c r="A519" s="40"/>
      <c r="B519" s="41"/>
      <c r="C519" s="42"/>
      <c r="D519" s="41"/>
      <c r="E519" s="40"/>
      <c r="F519" s="40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0"/>
      <c r="R519" s="40"/>
      <c r="S519" s="40"/>
      <c r="T519" s="40"/>
      <c r="U519" s="40"/>
      <c r="V519" s="40"/>
      <c r="W519" s="40"/>
      <c r="X519" s="41"/>
      <c r="Y519" s="41"/>
      <c r="Z519" s="41"/>
      <c r="AA519" s="41"/>
      <c r="AB519" s="40"/>
      <c r="AC519" s="40"/>
      <c r="AD519" s="40"/>
      <c r="AE519" s="40"/>
      <c r="AF519" s="41"/>
      <c r="AG519" s="41"/>
      <c r="AH519" s="41"/>
      <c r="AI519" s="41"/>
      <c r="AJ519" s="42"/>
      <c r="AK519" s="41"/>
      <c r="AL519" s="40"/>
      <c r="AM519" s="40"/>
      <c r="AN519" s="41"/>
      <c r="AO519" s="40"/>
      <c r="AP519" s="40"/>
      <c r="AQ519" s="40"/>
      <c r="AR519" s="42"/>
      <c r="AS519" s="42"/>
      <c r="AT519" s="42"/>
      <c r="AU519" s="42"/>
      <c r="AV519" s="42"/>
      <c r="AW519" s="42"/>
      <c r="AX519" s="42"/>
      <c r="AY519" s="42"/>
      <c r="AZ519" s="42"/>
      <c r="BA519" s="42"/>
      <c r="BB519" s="42"/>
      <c r="BC519" s="42"/>
      <c r="BD519" s="42"/>
      <c r="BE519" s="42"/>
      <c r="BF519" s="42"/>
      <c r="BG519" s="42"/>
      <c r="BH519" s="42"/>
      <c r="BI519" s="42"/>
      <c r="BJ519" s="42"/>
      <c r="BK519" s="42"/>
      <c r="BL519" s="42"/>
      <c r="BM519" s="42"/>
    </row>
    <row r="520">
      <c r="A520" s="40"/>
      <c r="B520" s="41"/>
      <c r="C520" s="42"/>
      <c r="D520" s="41"/>
      <c r="E520" s="40"/>
      <c r="F520" s="40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0"/>
      <c r="R520" s="40"/>
      <c r="S520" s="40"/>
      <c r="T520" s="40"/>
      <c r="U520" s="40"/>
      <c r="V520" s="40"/>
      <c r="W520" s="40"/>
      <c r="X520" s="41"/>
      <c r="Y520" s="41"/>
      <c r="Z520" s="41"/>
      <c r="AA520" s="41"/>
      <c r="AB520" s="40"/>
      <c r="AC520" s="40"/>
      <c r="AD520" s="40"/>
      <c r="AE520" s="40"/>
      <c r="AF520" s="41"/>
      <c r="AG520" s="41"/>
      <c r="AH520" s="41"/>
      <c r="AI520" s="41"/>
      <c r="AJ520" s="42"/>
      <c r="AK520" s="41"/>
      <c r="AL520" s="40"/>
      <c r="AM520" s="40"/>
      <c r="AN520" s="41"/>
      <c r="AO520" s="40"/>
      <c r="AP520" s="40"/>
      <c r="AQ520" s="40"/>
      <c r="AR520" s="42"/>
      <c r="AS520" s="42"/>
      <c r="AT520" s="42"/>
      <c r="AU520" s="42"/>
      <c r="AV520" s="42"/>
      <c r="AW520" s="42"/>
      <c r="AX520" s="42"/>
      <c r="AY520" s="42"/>
      <c r="AZ520" s="42"/>
      <c r="BA520" s="42"/>
      <c r="BB520" s="42"/>
      <c r="BC520" s="42"/>
      <c r="BD520" s="42"/>
      <c r="BE520" s="42"/>
      <c r="BF520" s="42"/>
      <c r="BG520" s="42"/>
      <c r="BH520" s="42"/>
      <c r="BI520" s="42"/>
      <c r="BJ520" s="42"/>
      <c r="BK520" s="42"/>
      <c r="BL520" s="42"/>
      <c r="BM520" s="42"/>
    </row>
    <row r="521">
      <c r="A521" s="40"/>
      <c r="B521" s="41"/>
      <c r="C521" s="42"/>
      <c r="D521" s="41"/>
      <c r="E521" s="40"/>
      <c r="F521" s="40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0"/>
      <c r="R521" s="40"/>
      <c r="S521" s="40"/>
      <c r="T521" s="40"/>
      <c r="U521" s="40"/>
      <c r="V521" s="40"/>
      <c r="W521" s="40"/>
      <c r="X521" s="41"/>
      <c r="Y521" s="41"/>
      <c r="Z521" s="41"/>
      <c r="AA521" s="41"/>
      <c r="AB521" s="40"/>
      <c r="AC521" s="40"/>
      <c r="AD521" s="40"/>
      <c r="AE521" s="40"/>
      <c r="AF521" s="41"/>
      <c r="AG521" s="41"/>
      <c r="AH521" s="41"/>
      <c r="AI521" s="41"/>
      <c r="AJ521" s="42"/>
      <c r="AK521" s="41"/>
      <c r="AL521" s="40"/>
      <c r="AM521" s="40"/>
      <c r="AN521" s="41"/>
      <c r="AO521" s="40"/>
      <c r="AP521" s="40"/>
      <c r="AQ521" s="40"/>
      <c r="AR521" s="42"/>
      <c r="AS521" s="42"/>
      <c r="AT521" s="42"/>
      <c r="AU521" s="42"/>
      <c r="AV521" s="42"/>
      <c r="AW521" s="42"/>
      <c r="AX521" s="42"/>
      <c r="AY521" s="42"/>
      <c r="AZ521" s="42"/>
      <c r="BA521" s="42"/>
      <c r="BB521" s="42"/>
      <c r="BC521" s="42"/>
      <c r="BD521" s="42"/>
      <c r="BE521" s="42"/>
      <c r="BF521" s="42"/>
      <c r="BG521" s="42"/>
      <c r="BH521" s="42"/>
      <c r="BI521" s="42"/>
      <c r="BJ521" s="42"/>
      <c r="BK521" s="42"/>
      <c r="BL521" s="42"/>
      <c r="BM521" s="42"/>
    </row>
    <row r="522">
      <c r="A522" s="40"/>
      <c r="B522" s="41"/>
      <c r="C522" s="42"/>
      <c r="D522" s="41"/>
      <c r="E522" s="40"/>
      <c r="F522" s="40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0"/>
      <c r="R522" s="40"/>
      <c r="S522" s="40"/>
      <c r="T522" s="40"/>
      <c r="U522" s="40"/>
      <c r="V522" s="40"/>
      <c r="W522" s="40"/>
      <c r="X522" s="41"/>
      <c r="Y522" s="41"/>
      <c r="Z522" s="41"/>
      <c r="AA522" s="41"/>
      <c r="AB522" s="40"/>
      <c r="AC522" s="40"/>
      <c r="AD522" s="40"/>
      <c r="AE522" s="40"/>
      <c r="AF522" s="41"/>
      <c r="AG522" s="41"/>
      <c r="AH522" s="41"/>
      <c r="AI522" s="41"/>
      <c r="AJ522" s="42"/>
      <c r="AK522" s="41"/>
      <c r="AL522" s="40"/>
      <c r="AM522" s="40"/>
      <c r="AN522" s="41"/>
      <c r="AO522" s="40"/>
      <c r="AP522" s="40"/>
      <c r="AQ522" s="40"/>
      <c r="AR522" s="42"/>
      <c r="AS522" s="42"/>
      <c r="AT522" s="42"/>
      <c r="AU522" s="42"/>
      <c r="AV522" s="42"/>
      <c r="AW522" s="42"/>
      <c r="AX522" s="42"/>
      <c r="AY522" s="42"/>
      <c r="AZ522" s="42"/>
      <c r="BA522" s="42"/>
      <c r="BB522" s="42"/>
      <c r="BC522" s="42"/>
      <c r="BD522" s="42"/>
      <c r="BE522" s="42"/>
      <c r="BF522" s="42"/>
      <c r="BG522" s="42"/>
      <c r="BH522" s="42"/>
      <c r="BI522" s="42"/>
      <c r="BJ522" s="42"/>
      <c r="BK522" s="42"/>
      <c r="BL522" s="42"/>
      <c r="BM522" s="42"/>
    </row>
    <row r="523">
      <c r="A523" s="40"/>
      <c r="B523" s="41"/>
      <c r="C523" s="42"/>
      <c r="D523" s="41"/>
      <c r="E523" s="40"/>
      <c r="F523" s="40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0"/>
      <c r="R523" s="40"/>
      <c r="S523" s="40"/>
      <c r="T523" s="40"/>
      <c r="U523" s="40"/>
      <c r="V523" s="40"/>
      <c r="W523" s="40"/>
      <c r="X523" s="41"/>
      <c r="Y523" s="41"/>
      <c r="Z523" s="41"/>
      <c r="AA523" s="41"/>
      <c r="AB523" s="40"/>
      <c r="AC523" s="40"/>
      <c r="AD523" s="40"/>
      <c r="AE523" s="40"/>
      <c r="AF523" s="41"/>
      <c r="AG523" s="41"/>
      <c r="AH523" s="41"/>
      <c r="AI523" s="41"/>
      <c r="AJ523" s="42"/>
      <c r="AK523" s="41"/>
      <c r="AL523" s="40"/>
      <c r="AM523" s="40"/>
      <c r="AN523" s="41"/>
      <c r="AO523" s="40"/>
      <c r="AP523" s="40"/>
      <c r="AQ523" s="40"/>
      <c r="AR523" s="42"/>
      <c r="AS523" s="42"/>
      <c r="AT523" s="42"/>
      <c r="AU523" s="42"/>
      <c r="AV523" s="42"/>
      <c r="AW523" s="42"/>
      <c r="AX523" s="42"/>
      <c r="AY523" s="42"/>
      <c r="AZ523" s="42"/>
      <c r="BA523" s="42"/>
      <c r="BB523" s="42"/>
      <c r="BC523" s="42"/>
      <c r="BD523" s="42"/>
      <c r="BE523" s="42"/>
      <c r="BF523" s="42"/>
      <c r="BG523" s="42"/>
      <c r="BH523" s="42"/>
      <c r="BI523" s="42"/>
      <c r="BJ523" s="42"/>
      <c r="BK523" s="42"/>
      <c r="BL523" s="42"/>
      <c r="BM523" s="42"/>
    </row>
    <row r="524">
      <c r="A524" s="40"/>
      <c r="B524" s="41"/>
      <c r="C524" s="42"/>
      <c r="D524" s="41"/>
      <c r="E524" s="40"/>
      <c r="F524" s="40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0"/>
      <c r="R524" s="40"/>
      <c r="S524" s="40"/>
      <c r="T524" s="40"/>
      <c r="U524" s="40"/>
      <c r="V524" s="40"/>
      <c r="W524" s="40"/>
      <c r="X524" s="41"/>
      <c r="Y524" s="41"/>
      <c r="Z524" s="41"/>
      <c r="AA524" s="41"/>
      <c r="AB524" s="40"/>
      <c r="AC524" s="40"/>
      <c r="AD524" s="40"/>
      <c r="AE524" s="40"/>
      <c r="AF524" s="41"/>
      <c r="AG524" s="41"/>
      <c r="AH524" s="41"/>
      <c r="AI524" s="41"/>
      <c r="AJ524" s="42"/>
      <c r="AK524" s="41"/>
      <c r="AL524" s="40"/>
      <c r="AM524" s="40"/>
      <c r="AN524" s="41"/>
      <c r="AO524" s="40"/>
      <c r="AP524" s="40"/>
      <c r="AQ524" s="40"/>
      <c r="AR524" s="42"/>
      <c r="AS524" s="42"/>
      <c r="AT524" s="42"/>
      <c r="AU524" s="42"/>
      <c r="AV524" s="42"/>
      <c r="AW524" s="42"/>
      <c r="AX524" s="42"/>
      <c r="AY524" s="42"/>
      <c r="AZ524" s="42"/>
      <c r="BA524" s="42"/>
      <c r="BB524" s="42"/>
      <c r="BC524" s="42"/>
      <c r="BD524" s="42"/>
      <c r="BE524" s="42"/>
      <c r="BF524" s="42"/>
      <c r="BG524" s="42"/>
      <c r="BH524" s="42"/>
      <c r="BI524" s="42"/>
      <c r="BJ524" s="42"/>
      <c r="BK524" s="42"/>
      <c r="BL524" s="42"/>
      <c r="BM524" s="42"/>
    </row>
    <row r="525">
      <c r="A525" s="40"/>
      <c r="B525" s="41"/>
      <c r="C525" s="42"/>
      <c r="D525" s="41"/>
      <c r="E525" s="40"/>
      <c r="F525" s="40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0"/>
      <c r="R525" s="40"/>
      <c r="S525" s="40"/>
      <c r="T525" s="40"/>
      <c r="U525" s="40"/>
      <c r="V525" s="40"/>
      <c r="W525" s="40"/>
      <c r="X525" s="41"/>
      <c r="Y525" s="41"/>
      <c r="Z525" s="41"/>
      <c r="AA525" s="41"/>
      <c r="AB525" s="40"/>
      <c r="AC525" s="40"/>
      <c r="AD525" s="40"/>
      <c r="AE525" s="40"/>
      <c r="AF525" s="41"/>
      <c r="AG525" s="41"/>
      <c r="AH525" s="41"/>
      <c r="AI525" s="41"/>
      <c r="AJ525" s="42"/>
      <c r="AK525" s="41"/>
      <c r="AL525" s="40"/>
      <c r="AM525" s="40"/>
      <c r="AN525" s="41"/>
      <c r="AO525" s="40"/>
      <c r="AP525" s="40"/>
      <c r="AQ525" s="40"/>
      <c r="AR525" s="42"/>
      <c r="AS525" s="42"/>
      <c r="AT525" s="42"/>
      <c r="AU525" s="42"/>
      <c r="AV525" s="42"/>
      <c r="AW525" s="42"/>
      <c r="AX525" s="42"/>
      <c r="AY525" s="42"/>
      <c r="AZ525" s="42"/>
      <c r="BA525" s="42"/>
      <c r="BB525" s="42"/>
      <c r="BC525" s="42"/>
      <c r="BD525" s="42"/>
      <c r="BE525" s="42"/>
      <c r="BF525" s="42"/>
      <c r="BG525" s="42"/>
      <c r="BH525" s="42"/>
      <c r="BI525" s="42"/>
      <c r="BJ525" s="42"/>
      <c r="BK525" s="42"/>
      <c r="BL525" s="42"/>
      <c r="BM525" s="42"/>
    </row>
    <row r="526">
      <c r="A526" s="40"/>
      <c r="B526" s="41"/>
      <c r="C526" s="42"/>
      <c r="D526" s="41"/>
      <c r="E526" s="40"/>
      <c r="F526" s="40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0"/>
      <c r="R526" s="40"/>
      <c r="S526" s="40"/>
      <c r="T526" s="40"/>
      <c r="U526" s="40"/>
      <c r="V526" s="40"/>
      <c r="W526" s="40"/>
      <c r="X526" s="41"/>
      <c r="Y526" s="41"/>
      <c r="Z526" s="41"/>
      <c r="AA526" s="41"/>
      <c r="AB526" s="40"/>
      <c r="AC526" s="40"/>
      <c r="AD526" s="40"/>
      <c r="AE526" s="40"/>
      <c r="AF526" s="41"/>
      <c r="AG526" s="41"/>
      <c r="AH526" s="41"/>
      <c r="AI526" s="41"/>
      <c r="AJ526" s="42"/>
      <c r="AK526" s="41"/>
      <c r="AL526" s="40"/>
      <c r="AM526" s="40"/>
      <c r="AN526" s="41"/>
      <c r="AO526" s="40"/>
      <c r="AP526" s="40"/>
      <c r="AQ526" s="40"/>
      <c r="AR526" s="42"/>
      <c r="AS526" s="42"/>
      <c r="AT526" s="42"/>
      <c r="AU526" s="42"/>
      <c r="AV526" s="42"/>
      <c r="AW526" s="42"/>
      <c r="AX526" s="42"/>
      <c r="AY526" s="42"/>
      <c r="AZ526" s="42"/>
      <c r="BA526" s="42"/>
      <c r="BB526" s="42"/>
      <c r="BC526" s="42"/>
      <c r="BD526" s="42"/>
      <c r="BE526" s="42"/>
      <c r="BF526" s="42"/>
      <c r="BG526" s="42"/>
      <c r="BH526" s="42"/>
      <c r="BI526" s="42"/>
      <c r="BJ526" s="42"/>
      <c r="BK526" s="42"/>
      <c r="BL526" s="42"/>
      <c r="BM526" s="42"/>
    </row>
    <row r="527">
      <c r="A527" s="40"/>
      <c r="B527" s="41"/>
      <c r="C527" s="42"/>
      <c r="D527" s="41"/>
      <c r="E527" s="40"/>
      <c r="F527" s="40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0"/>
      <c r="R527" s="40"/>
      <c r="S527" s="40"/>
      <c r="T527" s="40"/>
      <c r="U527" s="40"/>
      <c r="V527" s="40"/>
      <c r="W527" s="40"/>
      <c r="X527" s="41"/>
      <c r="Y527" s="41"/>
      <c r="Z527" s="41"/>
      <c r="AA527" s="41"/>
      <c r="AB527" s="40"/>
      <c r="AC527" s="40"/>
      <c r="AD527" s="40"/>
      <c r="AE527" s="40"/>
      <c r="AF527" s="41"/>
      <c r="AG527" s="41"/>
      <c r="AH527" s="41"/>
      <c r="AI527" s="41"/>
      <c r="AJ527" s="42"/>
      <c r="AK527" s="41"/>
      <c r="AL527" s="40"/>
      <c r="AM527" s="40"/>
      <c r="AN527" s="41"/>
      <c r="AO527" s="40"/>
      <c r="AP527" s="40"/>
      <c r="AQ527" s="40"/>
      <c r="AR527" s="42"/>
      <c r="AS527" s="42"/>
      <c r="AT527" s="42"/>
      <c r="AU527" s="42"/>
      <c r="AV527" s="42"/>
      <c r="AW527" s="42"/>
      <c r="AX527" s="42"/>
      <c r="AY527" s="42"/>
      <c r="AZ527" s="42"/>
      <c r="BA527" s="42"/>
      <c r="BB527" s="42"/>
      <c r="BC527" s="42"/>
      <c r="BD527" s="42"/>
      <c r="BE527" s="42"/>
      <c r="BF527" s="42"/>
      <c r="BG527" s="42"/>
      <c r="BH527" s="42"/>
      <c r="BI527" s="42"/>
      <c r="BJ527" s="42"/>
      <c r="BK527" s="42"/>
      <c r="BL527" s="42"/>
      <c r="BM527" s="42"/>
    </row>
    <row r="528">
      <c r="A528" s="40"/>
      <c r="B528" s="41"/>
      <c r="C528" s="42"/>
      <c r="D528" s="41"/>
      <c r="E528" s="40"/>
      <c r="F528" s="40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0"/>
      <c r="R528" s="40"/>
      <c r="S528" s="40"/>
      <c r="T528" s="40"/>
      <c r="U528" s="40"/>
      <c r="V528" s="40"/>
      <c r="W528" s="40"/>
      <c r="X528" s="41"/>
      <c r="Y528" s="41"/>
      <c r="Z528" s="41"/>
      <c r="AA528" s="41"/>
      <c r="AB528" s="40"/>
      <c r="AC528" s="40"/>
      <c r="AD528" s="40"/>
      <c r="AE528" s="40"/>
      <c r="AF528" s="41"/>
      <c r="AG528" s="41"/>
      <c r="AH528" s="41"/>
      <c r="AI528" s="41"/>
      <c r="AJ528" s="42"/>
      <c r="AK528" s="41"/>
      <c r="AL528" s="40"/>
      <c r="AM528" s="40"/>
      <c r="AN528" s="41"/>
      <c r="AO528" s="40"/>
      <c r="AP528" s="40"/>
      <c r="AQ528" s="40"/>
      <c r="AR528" s="42"/>
      <c r="AS528" s="42"/>
      <c r="AT528" s="42"/>
      <c r="AU528" s="42"/>
      <c r="AV528" s="42"/>
      <c r="AW528" s="42"/>
      <c r="AX528" s="42"/>
      <c r="AY528" s="42"/>
      <c r="AZ528" s="42"/>
      <c r="BA528" s="42"/>
      <c r="BB528" s="42"/>
      <c r="BC528" s="42"/>
      <c r="BD528" s="42"/>
      <c r="BE528" s="42"/>
      <c r="BF528" s="42"/>
      <c r="BG528" s="42"/>
      <c r="BH528" s="42"/>
      <c r="BI528" s="42"/>
      <c r="BJ528" s="42"/>
      <c r="BK528" s="42"/>
      <c r="BL528" s="42"/>
      <c r="BM528" s="42"/>
    </row>
    <row r="529">
      <c r="A529" s="40"/>
      <c r="B529" s="41"/>
      <c r="C529" s="42"/>
      <c r="D529" s="41"/>
      <c r="E529" s="40"/>
      <c r="F529" s="40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0"/>
      <c r="R529" s="40"/>
      <c r="S529" s="40"/>
      <c r="T529" s="40"/>
      <c r="U529" s="40"/>
      <c r="V529" s="40"/>
      <c r="W529" s="40"/>
      <c r="X529" s="41"/>
      <c r="Y529" s="41"/>
      <c r="Z529" s="41"/>
      <c r="AA529" s="41"/>
      <c r="AB529" s="40"/>
      <c r="AC529" s="40"/>
      <c r="AD529" s="40"/>
      <c r="AE529" s="40"/>
      <c r="AF529" s="41"/>
      <c r="AG529" s="41"/>
      <c r="AH529" s="41"/>
      <c r="AI529" s="41"/>
      <c r="AJ529" s="42"/>
      <c r="AK529" s="41"/>
      <c r="AL529" s="40"/>
      <c r="AM529" s="40"/>
      <c r="AN529" s="41"/>
      <c r="AO529" s="40"/>
      <c r="AP529" s="40"/>
      <c r="AQ529" s="40"/>
      <c r="AR529" s="42"/>
      <c r="AS529" s="42"/>
      <c r="AT529" s="42"/>
      <c r="AU529" s="42"/>
      <c r="AV529" s="42"/>
      <c r="AW529" s="42"/>
      <c r="AX529" s="42"/>
      <c r="AY529" s="42"/>
      <c r="AZ529" s="42"/>
      <c r="BA529" s="42"/>
      <c r="BB529" s="42"/>
      <c r="BC529" s="42"/>
      <c r="BD529" s="42"/>
      <c r="BE529" s="42"/>
      <c r="BF529" s="42"/>
      <c r="BG529" s="42"/>
      <c r="BH529" s="42"/>
      <c r="BI529" s="42"/>
      <c r="BJ529" s="42"/>
      <c r="BK529" s="42"/>
      <c r="BL529" s="42"/>
      <c r="BM529" s="42"/>
    </row>
    <row r="530">
      <c r="A530" s="40"/>
      <c r="B530" s="41"/>
      <c r="C530" s="42"/>
      <c r="D530" s="41"/>
      <c r="E530" s="40"/>
      <c r="F530" s="40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0"/>
      <c r="R530" s="40"/>
      <c r="S530" s="40"/>
      <c r="T530" s="40"/>
      <c r="U530" s="40"/>
      <c r="V530" s="40"/>
      <c r="W530" s="40"/>
      <c r="X530" s="41"/>
      <c r="Y530" s="41"/>
      <c r="Z530" s="41"/>
      <c r="AA530" s="41"/>
      <c r="AB530" s="40"/>
      <c r="AC530" s="40"/>
      <c r="AD530" s="40"/>
      <c r="AE530" s="40"/>
      <c r="AF530" s="41"/>
      <c r="AG530" s="41"/>
      <c r="AH530" s="41"/>
      <c r="AI530" s="41"/>
      <c r="AJ530" s="42"/>
      <c r="AK530" s="41"/>
      <c r="AL530" s="40"/>
      <c r="AM530" s="40"/>
      <c r="AN530" s="41"/>
      <c r="AO530" s="40"/>
      <c r="AP530" s="40"/>
      <c r="AQ530" s="40"/>
      <c r="AR530" s="42"/>
      <c r="AS530" s="42"/>
      <c r="AT530" s="42"/>
      <c r="AU530" s="42"/>
      <c r="AV530" s="42"/>
      <c r="AW530" s="42"/>
      <c r="AX530" s="42"/>
      <c r="AY530" s="42"/>
      <c r="AZ530" s="42"/>
      <c r="BA530" s="42"/>
      <c r="BB530" s="42"/>
      <c r="BC530" s="42"/>
      <c r="BD530" s="42"/>
      <c r="BE530" s="42"/>
      <c r="BF530" s="42"/>
      <c r="BG530" s="42"/>
      <c r="BH530" s="42"/>
      <c r="BI530" s="42"/>
      <c r="BJ530" s="42"/>
      <c r="BK530" s="42"/>
      <c r="BL530" s="42"/>
      <c r="BM530" s="42"/>
    </row>
    <row r="531">
      <c r="A531" s="40"/>
      <c r="B531" s="41"/>
      <c r="C531" s="42"/>
      <c r="D531" s="41"/>
      <c r="E531" s="40"/>
      <c r="F531" s="40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0"/>
      <c r="R531" s="40"/>
      <c r="S531" s="40"/>
      <c r="T531" s="40"/>
      <c r="U531" s="40"/>
      <c r="V531" s="40"/>
      <c r="W531" s="40"/>
      <c r="X531" s="41"/>
      <c r="Y531" s="41"/>
      <c r="Z531" s="41"/>
      <c r="AA531" s="41"/>
      <c r="AB531" s="40"/>
      <c r="AC531" s="40"/>
      <c r="AD531" s="40"/>
      <c r="AE531" s="40"/>
      <c r="AF531" s="41"/>
      <c r="AG531" s="41"/>
      <c r="AH531" s="41"/>
      <c r="AI531" s="41"/>
      <c r="AJ531" s="42"/>
      <c r="AK531" s="41"/>
      <c r="AL531" s="40"/>
      <c r="AM531" s="40"/>
      <c r="AN531" s="41"/>
      <c r="AO531" s="40"/>
      <c r="AP531" s="40"/>
      <c r="AQ531" s="40"/>
      <c r="AR531" s="42"/>
      <c r="AS531" s="42"/>
      <c r="AT531" s="42"/>
      <c r="AU531" s="42"/>
      <c r="AV531" s="42"/>
      <c r="AW531" s="42"/>
      <c r="AX531" s="42"/>
      <c r="AY531" s="42"/>
      <c r="AZ531" s="42"/>
      <c r="BA531" s="42"/>
      <c r="BB531" s="42"/>
      <c r="BC531" s="42"/>
      <c r="BD531" s="42"/>
      <c r="BE531" s="42"/>
      <c r="BF531" s="42"/>
      <c r="BG531" s="42"/>
      <c r="BH531" s="42"/>
      <c r="BI531" s="42"/>
      <c r="BJ531" s="42"/>
      <c r="BK531" s="42"/>
      <c r="BL531" s="42"/>
      <c r="BM531" s="42"/>
    </row>
    <row r="532">
      <c r="A532" s="40"/>
      <c r="B532" s="41"/>
      <c r="C532" s="42"/>
      <c r="D532" s="41"/>
      <c r="E532" s="40"/>
      <c r="F532" s="40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0"/>
      <c r="R532" s="40"/>
      <c r="S532" s="40"/>
      <c r="T532" s="40"/>
      <c r="U532" s="40"/>
      <c r="V532" s="40"/>
      <c r="W532" s="40"/>
      <c r="X532" s="41"/>
      <c r="Y532" s="41"/>
      <c r="Z532" s="41"/>
      <c r="AA532" s="41"/>
      <c r="AB532" s="40"/>
      <c r="AC532" s="40"/>
      <c r="AD532" s="40"/>
      <c r="AE532" s="40"/>
      <c r="AF532" s="41"/>
      <c r="AG532" s="41"/>
      <c r="AH532" s="41"/>
      <c r="AI532" s="41"/>
      <c r="AJ532" s="42"/>
      <c r="AK532" s="41"/>
      <c r="AL532" s="40"/>
      <c r="AM532" s="40"/>
      <c r="AN532" s="41"/>
      <c r="AO532" s="40"/>
      <c r="AP532" s="40"/>
      <c r="AQ532" s="40"/>
      <c r="AR532" s="42"/>
      <c r="AS532" s="42"/>
      <c r="AT532" s="42"/>
      <c r="AU532" s="42"/>
      <c r="AV532" s="42"/>
      <c r="AW532" s="42"/>
      <c r="AX532" s="42"/>
      <c r="AY532" s="42"/>
      <c r="AZ532" s="42"/>
      <c r="BA532" s="42"/>
      <c r="BB532" s="42"/>
      <c r="BC532" s="42"/>
      <c r="BD532" s="42"/>
      <c r="BE532" s="42"/>
      <c r="BF532" s="42"/>
      <c r="BG532" s="42"/>
      <c r="BH532" s="42"/>
      <c r="BI532" s="42"/>
      <c r="BJ532" s="42"/>
      <c r="BK532" s="42"/>
      <c r="BL532" s="42"/>
      <c r="BM532" s="42"/>
    </row>
    <row r="533">
      <c r="A533" s="40"/>
      <c r="B533" s="41"/>
      <c r="C533" s="42"/>
      <c r="D533" s="41"/>
      <c r="E533" s="40"/>
      <c r="F533" s="40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0"/>
      <c r="R533" s="40"/>
      <c r="S533" s="40"/>
      <c r="T533" s="40"/>
      <c r="U533" s="40"/>
      <c r="V533" s="40"/>
      <c r="W533" s="40"/>
      <c r="X533" s="41"/>
      <c r="Y533" s="41"/>
      <c r="Z533" s="41"/>
      <c r="AA533" s="41"/>
      <c r="AB533" s="40"/>
      <c r="AC533" s="40"/>
      <c r="AD533" s="40"/>
      <c r="AE533" s="40"/>
      <c r="AF533" s="41"/>
      <c r="AG533" s="41"/>
      <c r="AH533" s="41"/>
      <c r="AI533" s="41"/>
      <c r="AJ533" s="42"/>
      <c r="AK533" s="41"/>
      <c r="AL533" s="40"/>
      <c r="AM533" s="40"/>
      <c r="AN533" s="41"/>
      <c r="AO533" s="40"/>
      <c r="AP533" s="40"/>
      <c r="AQ533" s="40"/>
      <c r="AR533" s="42"/>
      <c r="AS533" s="42"/>
      <c r="AT533" s="42"/>
      <c r="AU533" s="42"/>
      <c r="AV533" s="42"/>
      <c r="AW533" s="42"/>
      <c r="AX533" s="42"/>
      <c r="AY533" s="42"/>
      <c r="AZ533" s="42"/>
      <c r="BA533" s="42"/>
      <c r="BB533" s="42"/>
      <c r="BC533" s="42"/>
      <c r="BD533" s="42"/>
      <c r="BE533" s="42"/>
      <c r="BF533" s="42"/>
      <c r="BG533" s="42"/>
      <c r="BH533" s="42"/>
      <c r="BI533" s="42"/>
      <c r="BJ533" s="42"/>
      <c r="BK533" s="42"/>
      <c r="BL533" s="42"/>
      <c r="BM533" s="42"/>
    </row>
    <row r="534">
      <c r="A534" s="40"/>
      <c r="B534" s="41"/>
      <c r="C534" s="42"/>
      <c r="D534" s="41"/>
      <c r="E534" s="40"/>
      <c r="F534" s="40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0"/>
      <c r="R534" s="40"/>
      <c r="S534" s="40"/>
      <c r="T534" s="40"/>
      <c r="U534" s="40"/>
      <c r="V534" s="40"/>
      <c r="W534" s="40"/>
      <c r="X534" s="41"/>
      <c r="Y534" s="41"/>
      <c r="Z534" s="41"/>
      <c r="AA534" s="41"/>
      <c r="AB534" s="40"/>
      <c r="AC534" s="40"/>
      <c r="AD534" s="40"/>
      <c r="AE534" s="40"/>
      <c r="AF534" s="41"/>
      <c r="AG534" s="41"/>
      <c r="AH534" s="41"/>
      <c r="AI534" s="41"/>
      <c r="AJ534" s="42"/>
      <c r="AK534" s="41"/>
      <c r="AL534" s="40"/>
      <c r="AM534" s="40"/>
      <c r="AN534" s="41"/>
      <c r="AO534" s="40"/>
      <c r="AP534" s="40"/>
      <c r="AQ534" s="40"/>
      <c r="AR534" s="42"/>
      <c r="AS534" s="42"/>
      <c r="AT534" s="42"/>
      <c r="AU534" s="42"/>
      <c r="AV534" s="42"/>
      <c r="AW534" s="42"/>
      <c r="AX534" s="42"/>
      <c r="AY534" s="42"/>
      <c r="AZ534" s="42"/>
      <c r="BA534" s="42"/>
      <c r="BB534" s="42"/>
      <c r="BC534" s="42"/>
      <c r="BD534" s="42"/>
      <c r="BE534" s="42"/>
      <c r="BF534" s="42"/>
      <c r="BG534" s="42"/>
      <c r="BH534" s="42"/>
      <c r="BI534" s="42"/>
      <c r="BJ534" s="42"/>
      <c r="BK534" s="42"/>
      <c r="BL534" s="42"/>
      <c r="BM534" s="42"/>
    </row>
    <row r="535">
      <c r="A535" s="40"/>
      <c r="B535" s="41"/>
      <c r="C535" s="42"/>
      <c r="D535" s="41"/>
      <c r="E535" s="40"/>
      <c r="F535" s="40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0"/>
      <c r="R535" s="40"/>
      <c r="S535" s="40"/>
      <c r="T535" s="40"/>
      <c r="U535" s="40"/>
      <c r="V535" s="40"/>
      <c r="W535" s="40"/>
      <c r="X535" s="41"/>
      <c r="Y535" s="41"/>
      <c r="Z535" s="41"/>
      <c r="AA535" s="41"/>
      <c r="AB535" s="40"/>
      <c r="AC535" s="40"/>
      <c r="AD535" s="40"/>
      <c r="AE535" s="40"/>
      <c r="AF535" s="41"/>
      <c r="AG535" s="41"/>
      <c r="AH535" s="41"/>
      <c r="AI535" s="41"/>
      <c r="AJ535" s="42"/>
      <c r="AK535" s="41"/>
      <c r="AL535" s="40"/>
      <c r="AM535" s="40"/>
      <c r="AN535" s="41"/>
      <c r="AO535" s="40"/>
      <c r="AP535" s="40"/>
      <c r="AQ535" s="40"/>
      <c r="AR535" s="42"/>
      <c r="AS535" s="42"/>
      <c r="AT535" s="42"/>
      <c r="AU535" s="42"/>
      <c r="AV535" s="42"/>
      <c r="AW535" s="42"/>
      <c r="AX535" s="42"/>
      <c r="AY535" s="42"/>
      <c r="AZ535" s="42"/>
      <c r="BA535" s="42"/>
      <c r="BB535" s="42"/>
      <c r="BC535" s="42"/>
      <c r="BD535" s="42"/>
      <c r="BE535" s="42"/>
      <c r="BF535" s="42"/>
      <c r="BG535" s="42"/>
      <c r="BH535" s="42"/>
      <c r="BI535" s="42"/>
      <c r="BJ535" s="42"/>
      <c r="BK535" s="42"/>
      <c r="BL535" s="42"/>
      <c r="BM535" s="42"/>
    </row>
    <row r="536">
      <c r="A536" s="40"/>
      <c r="B536" s="41"/>
      <c r="C536" s="42"/>
      <c r="D536" s="41"/>
      <c r="E536" s="40"/>
      <c r="F536" s="40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0"/>
      <c r="R536" s="40"/>
      <c r="S536" s="40"/>
      <c r="T536" s="40"/>
      <c r="U536" s="40"/>
      <c r="V536" s="40"/>
      <c r="W536" s="40"/>
      <c r="X536" s="41"/>
      <c r="Y536" s="41"/>
      <c r="Z536" s="41"/>
      <c r="AA536" s="41"/>
      <c r="AB536" s="40"/>
      <c r="AC536" s="40"/>
      <c r="AD536" s="40"/>
      <c r="AE536" s="40"/>
      <c r="AF536" s="41"/>
      <c r="AG536" s="41"/>
      <c r="AH536" s="41"/>
      <c r="AI536" s="41"/>
      <c r="AJ536" s="42"/>
      <c r="AK536" s="41"/>
      <c r="AL536" s="40"/>
      <c r="AM536" s="40"/>
      <c r="AN536" s="41"/>
      <c r="AO536" s="40"/>
      <c r="AP536" s="40"/>
      <c r="AQ536" s="40"/>
      <c r="AR536" s="42"/>
      <c r="AS536" s="42"/>
      <c r="AT536" s="42"/>
      <c r="AU536" s="42"/>
      <c r="AV536" s="42"/>
      <c r="AW536" s="42"/>
      <c r="AX536" s="42"/>
      <c r="AY536" s="42"/>
      <c r="AZ536" s="42"/>
      <c r="BA536" s="42"/>
      <c r="BB536" s="42"/>
      <c r="BC536" s="42"/>
      <c r="BD536" s="42"/>
      <c r="BE536" s="42"/>
      <c r="BF536" s="42"/>
      <c r="BG536" s="42"/>
      <c r="BH536" s="42"/>
      <c r="BI536" s="42"/>
      <c r="BJ536" s="42"/>
      <c r="BK536" s="42"/>
      <c r="BL536" s="42"/>
      <c r="BM536" s="42"/>
    </row>
    <row r="537">
      <c r="A537" s="40"/>
      <c r="B537" s="41"/>
      <c r="C537" s="42"/>
      <c r="D537" s="41"/>
      <c r="E537" s="40"/>
      <c r="F537" s="40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0"/>
      <c r="R537" s="40"/>
      <c r="S537" s="40"/>
      <c r="T537" s="40"/>
      <c r="U537" s="40"/>
      <c r="V537" s="40"/>
      <c r="W537" s="40"/>
      <c r="X537" s="41"/>
      <c r="Y537" s="41"/>
      <c r="Z537" s="41"/>
      <c r="AA537" s="41"/>
      <c r="AB537" s="40"/>
      <c r="AC537" s="40"/>
      <c r="AD537" s="40"/>
      <c r="AE537" s="40"/>
      <c r="AF537" s="41"/>
      <c r="AG537" s="41"/>
      <c r="AH537" s="41"/>
      <c r="AI537" s="41"/>
      <c r="AJ537" s="42"/>
      <c r="AK537" s="41"/>
      <c r="AL537" s="40"/>
      <c r="AM537" s="40"/>
      <c r="AN537" s="41"/>
      <c r="AO537" s="40"/>
      <c r="AP537" s="40"/>
      <c r="AQ537" s="40"/>
      <c r="AR537" s="42"/>
      <c r="AS537" s="42"/>
      <c r="AT537" s="42"/>
      <c r="AU537" s="42"/>
      <c r="AV537" s="42"/>
      <c r="AW537" s="42"/>
      <c r="AX537" s="42"/>
      <c r="AY537" s="42"/>
      <c r="AZ537" s="42"/>
      <c r="BA537" s="42"/>
      <c r="BB537" s="42"/>
      <c r="BC537" s="42"/>
      <c r="BD537" s="42"/>
      <c r="BE537" s="42"/>
      <c r="BF537" s="42"/>
      <c r="BG537" s="42"/>
      <c r="BH537" s="42"/>
      <c r="BI537" s="42"/>
      <c r="BJ537" s="42"/>
      <c r="BK537" s="42"/>
      <c r="BL537" s="42"/>
      <c r="BM537" s="42"/>
    </row>
    <row r="538">
      <c r="A538" s="40"/>
      <c r="B538" s="41"/>
      <c r="C538" s="42"/>
      <c r="D538" s="41"/>
      <c r="E538" s="40"/>
      <c r="F538" s="40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0"/>
      <c r="R538" s="40"/>
      <c r="S538" s="40"/>
      <c r="T538" s="40"/>
      <c r="U538" s="40"/>
      <c r="V538" s="40"/>
      <c r="W538" s="40"/>
      <c r="X538" s="41"/>
      <c r="Y538" s="41"/>
      <c r="Z538" s="41"/>
      <c r="AA538" s="41"/>
      <c r="AB538" s="40"/>
      <c r="AC538" s="40"/>
      <c r="AD538" s="40"/>
      <c r="AE538" s="40"/>
      <c r="AF538" s="41"/>
      <c r="AG538" s="41"/>
      <c r="AH538" s="41"/>
      <c r="AI538" s="41"/>
      <c r="AJ538" s="42"/>
      <c r="AK538" s="41"/>
      <c r="AL538" s="40"/>
      <c r="AM538" s="40"/>
      <c r="AN538" s="41"/>
      <c r="AO538" s="40"/>
      <c r="AP538" s="40"/>
      <c r="AQ538" s="40"/>
      <c r="AR538" s="42"/>
      <c r="AS538" s="42"/>
      <c r="AT538" s="42"/>
      <c r="AU538" s="42"/>
      <c r="AV538" s="42"/>
      <c r="AW538" s="42"/>
      <c r="AX538" s="42"/>
      <c r="AY538" s="42"/>
      <c r="AZ538" s="42"/>
      <c r="BA538" s="42"/>
      <c r="BB538" s="42"/>
      <c r="BC538" s="42"/>
      <c r="BD538" s="42"/>
      <c r="BE538" s="42"/>
      <c r="BF538" s="42"/>
      <c r="BG538" s="42"/>
      <c r="BH538" s="42"/>
      <c r="BI538" s="42"/>
      <c r="BJ538" s="42"/>
      <c r="BK538" s="42"/>
      <c r="BL538" s="42"/>
      <c r="BM538" s="42"/>
    </row>
    <row r="539">
      <c r="A539" s="40"/>
      <c r="B539" s="41"/>
      <c r="C539" s="42"/>
      <c r="D539" s="41"/>
      <c r="E539" s="40"/>
      <c r="F539" s="40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0"/>
      <c r="R539" s="40"/>
      <c r="S539" s="40"/>
      <c r="T539" s="40"/>
      <c r="U539" s="40"/>
      <c r="V539" s="40"/>
      <c r="W539" s="40"/>
      <c r="X539" s="41"/>
      <c r="Y539" s="41"/>
      <c r="Z539" s="41"/>
      <c r="AA539" s="41"/>
      <c r="AB539" s="40"/>
      <c r="AC539" s="40"/>
      <c r="AD539" s="40"/>
      <c r="AE539" s="40"/>
      <c r="AF539" s="41"/>
      <c r="AG539" s="41"/>
      <c r="AH539" s="41"/>
      <c r="AI539" s="41"/>
      <c r="AJ539" s="42"/>
      <c r="AK539" s="41"/>
      <c r="AL539" s="40"/>
      <c r="AM539" s="40"/>
      <c r="AN539" s="41"/>
      <c r="AO539" s="40"/>
      <c r="AP539" s="40"/>
      <c r="AQ539" s="40"/>
      <c r="AR539" s="42"/>
      <c r="AS539" s="42"/>
      <c r="AT539" s="42"/>
      <c r="AU539" s="42"/>
      <c r="AV539" s="42"/>
      <c r="AW539" s="42"/>
      <c r="AX539" s="42"/>
      <c r="AY539" s="42"/>
      <c r="AZ539" s="42"/>
      <c r="BA539" s="42"/>
      <c r="BB539" s="42"/>
      <c r="BC539" s="42"/>
      <c r="BD539" s="42"/>
      <c r="BE539" s="42"/>
      <c r="BF539" s="42"/>
      <c r="BG539" s="42"/>
      <c r="BH539" s="42"/>
      <c r="BI539" s="42"/>
      <c r="BJ539" s="42"/>
      <c r="BK539" s="42"/>
      <c r="BL539" s="42"/>
      <c r="BM539" s="42"/>
    </row>
    <row r="540">
      <c r="A540" s="40"/>
      <c r="B540" s="41"/>
      <c r="C540" s="42"/>
      <c r="D540" s="41"/>
      <c r="E540" s="40"/>
      <c r="F540" s="40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0"/>
      <c r="R540" s="40"/>
      <c r="S540" s="40"/>
      <c r="T540" s="40"/>
      <c r="U540" s="40"/>
      <c r="V540" s="40"/>
      <c r="W540" s="40"/>
      <c r="X540" s="41"/>
      <c r="Y540" s="41"/>
      <c r="Z540" s="41"/>
      <c r="AA540" s="41"/>
      <c r="AB540" s="40"/>
      <c r="AC540" s="40"/>
      <c r="AD540" s="40"/>
      <c r="AE540" s="40"/>
      <c r="AF540" s="41"/>
      <c r="AG540" s="41"/>
      <c r="AH540" s="41"/>
      <c r="AI540" s="41"/>
      <c r="AJ540" s="42"/>
      <c r="AK540" s="41"/>
      <c r="AL540" s="40"/>
      <c r="AM540" s="40"/>
      <c r="AN540" s="41"/>
      <c r="AO540" s="40"/>
      <c r="AP540" s="40"/>
      <c r="AQ540" s="40"/>
      <c r="AR540" s="42"/>
      <c r="AS540" s="42"/>
      <c r="AT540" s="42"/>
      <c r="AU540" s="42"/>
      <c r="AV540" s="42"/>
      <c r="AW540" s="42"/>
      <c r="AX540" s="42"/>
      <c r="AY540" s="42"/>
      <c r="AZ540" s="42"/>
      <c r="BA540" s="42"/>
      <c r="BB540" s="42"/>
      <c r="BC540" s="42"/>
      <c r="BD540" s="42"/>
      <c r="BE540" s="42"/>
      <c r="BF540" s="42"/>
      <c r="BG540" s="42"/>
      <c r="BH540" s="42"/>
      <c r="BI540" s="42"/>
      <c r="BJ540" s="42"/>
      <c r="BK540" s="42"/>
      <c r="BL540" s="42"/>
      <c r="BM540" s="42"/>
    </row>
    <row r="541">
      <c r="A541" s="40"/>
      <c r="B541" s="41"/>
      <c r="C541" s="42"/>
      <c r="D541" s="41"/>
      <c r="E541" s="40"/>
      <c r="F541" s="40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0"/>
      <c r="R541" s="40"/>
      <c r="S541" s="40"/>
      <c r="T541" s="40"/>
      <c r="U541" s="40"/>
      <c r="V541" s="40"/>
      <c r="W541" s="40"/>
      <c r="X541" s="41"/>
      <c r="Y541" s="41"/>
      <c r="Z541" s="41"/>
      <c r="AA541" s="41"/>
      <c r="AB541" s="40"/>
      <c r="AC541" s="40"/>
      <c r="AD541" s="40"/>
      <c r="AE541" s="40"/>
      <c r="AF541" s="41"/>
      <c r="AG541" s="41"/>
      <c r="AH541" s="41"/>
      <c r="AI541" s="41"/>
      <c r="AJ541" s="42"/>
      <c r="AK541" s="41"/>
      <c r="AL541" s="40"/>
      <c r="AM541" s="45"/>
      <c r="AN541" s="41"/>
      <c r="AO541" s="40"/>
      <c r="AP541" s="40"/>
      <c r="AQ541" s="40"/>
      <c r="AR541" s="42"/>
      <c r="AS541" s="42"/>
      <c r="AT541" s="42"/>
      <c r="AU541" s="42"/>
      <c r="AV541" s="42"/>
      <c r="AW541" s="42"/>
      <c r="AX541" s="42"/>
      <c r="AY541" s="42"/>
      <c r="AZ541" s="42"/>
      <c r="BA541" s="42"/>
      <c r="BB541" s="42"/>
      <c r="BC541" s="42"/>
      <c r="BD541" s="42"/>
      <c r="BE541" s="42"/>
      <c r="BF541" s="42"/>
      <c r="BG541" s="42"/>
      <c r="BH541" s="42"/>
      <c r="BI541" s="42"/>
      <c r="BJ541" s="42"/>
      <c r="BK541" s="42"/>
      <c r="BL541" s="42"/>
      <c r="BM541" s="42"/>
    </row>
    <row r="542">
      <c r="A542" s="40"/>
      <c r="B542" s="41"/>
      <c r="C542" s="42"/>
      <c r="D542" s="41"/>
      <c r="E542" s="40"/>
      <c r="F542" s="40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0"/>
      <c r="R542" s="40"/>
      <c r="S542" s="40"/>
      <c r="T542" s="40"/>
      <c r="U542" s="40"/>
      <c r="V542" s="40"/>
      <c r="W542" s="40"/>
      <c r="X542" s="41"/>
      <c r="Y542" s="41"/>
      <c r="Z542" s="41"/>
      <c r="AA542" s="41"/>
      <c r="AB542" s="40"/>
      <c r="AC542" s="40"/>
      <c r="AD542" s="40"/>
      <c r="AE542" s="40"/>
      <c r="AF542" s="41"/>
      <c r="AG542" s="41"/>
      <c r="AH542" s="41"/>
      <c r="AI542" s="41"/>
      <c r="AJ542" s="42"/>
      <c r="AK542" s="41"/>
      <c r="AL542" s="40"/>
      <c r="AM542" s="44"/>
      <c r="AN542" s="41"/>
      <c r="AO542" s="40"/>
      <c r="AP542" s="40"/>
      <c r="AQ542" s="40"/>
      <c r="AR542" s="42"/>
      <c r="AS542" s="42"/>
      <c r="AT542" s="42"/>
      <c r="AU542" s="42"/>
      <c r="AV542" s="42"/>
      <c r="AW542" s="42"/>
      <c r="AX542" s="42"/>
      <c r="AY542" s="42"/>
      <c r="AZ542" s="42"/>
      <c r="BA542" s="42"/>
      <c r="BB542" s="42"/>
      <c r="BC542" s="42"/>
      <c r="BD542" s="42"/>
      <c r="BE542" s="42"/>
      <c r="BF542" s="42"/>
      <c r="BG542" s="42"/>
      <c r="BH542" s="42"/>
      <c r="BI542" s="42"/>
      <c r="BJ542" s="42"/>
      <c r="BK542" s="42"/>
      <c r="BL542" s="42"/>
      <c r="BM542" s="42"/>
    </row>
    <row r="543">
      <c r="A543" s="40"/>
      <c r="B543" s="41"/>
      <c r="C543" s="42"/>
      <c r="D543" s="41"/>
      <c r="E543" s="40"/>
      <c r="F543" s="40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0"/>
      <c r="R543" s="40"/>
      <c r="S543" s="40"/>
      <c r="T543" s="40"/>
      <c r="U543" s="40"/>
      <c r="V543" s="40"/>
      <c r="W543" s="40"/>
      <c r="X543" s="41"/>
      <c r="Y543" s="41"/>
      <c r="Z543" s="41"/>
      <c r="AA543" s="41"/>
      <c r="AB543" s="40"/>
      <c r="AC543" s="40"/>
      <c r="AD543" s="40"/>
      <c r="AE543" s="40"/>
      <c r="AF543" s="41"/>
      <c r="AG543" s="41"/>
      <c r="AH543" s="41"/>
      <c r="AI543" s="41"/>
      <c r="AJ543" s="42"/>
      <c r="AK543" s="41"/>
      <c r="AL543" s="40"/>
      <c r="AM543" s="44"/>
      <c r="AN543" s="41"/>
      <c r="AO543" s="40"/>
      <c r="AP543" s="40"/>
      <c r="AQ543" s="40"/>
      <c r="AR543" s="42"/>
      <c r="AS543" s="42"/>
      <c r="AT543" s="42"/>
      <c r="AU543" s="42"/>
      <c r="AV543" s="42"/>
      <c r="AW543" s="42"/>
      <c r="AX543" s="42"/>
      <c r="AY543" s="42"/>
      <c r="AZ543" s="42"/>
      <c r="BA543" s="42"/>
      <c r="BB543" s="42"/>
      <c r="BC543" s="42"/>
      <c r="BD543" s="42"/>
      <c r="BE543" s="42"/>
      <c r="BF543" s="42"/>
      <c r="BG543" s="42"/>
      <c r="BH543" s="42"/>
      <c r="BI543" s="42"/>
      <c r="BJ543" s="42"/>
      <c r="BK543" s="42"/>
      <c r="BL543" s="42"/>
      <c r="BM543" s="42"/>
    </row>
    <row r="544">
      <c r="A544" s="40"/>
      <c r="B544" s="41"/>
      <c r="C544" s="42"/>
      <c r="D544" s="41"/>
      <c r="E544" s="40"/>
      <c r="F544" s="40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0"/>
      <c r="R544" s="40"/>
      <c r="S544" s="40"/>
      <c r="T544" s="40"/>
      <c r="U544" s="40"/>
      <c r="V544" s="40"/>
      <c r="W544" s="40"/>
      <c r="X544" s="41"/>
      <c r="Y544" s="41"/>
      <c r="Z544" s="41"/>
      <c r="AA544" s="41"/>
      <c r="AB544" s="40"/>
      <c r="AC544" s="40"/>
      <c r="AD544" s="40"/>
      <c r="AE544" s="40"/>
      <c r="AF544" s="41"/>
      <c r="AG544" s="41"/>
      <c r="AH544" s="41"/>
      <c r="AI544" s="41"/>
      <c r="AJ544" s="42"/>
      <c r="AK544" s="41"/>
      <c r="AL544" s="40"/>
      <c r="AM544" s="44"/>
      <c r="AN544" s="41"/>
      <c r="AO544" s="40"/>
      <c r="AP544" s="40"/>
      <c r="AQ544" s="40"/>
      <c r="AR544" s="42"/>
      <c r="AS544" s="42"/>
      <c r="AT544" s="42"/>
      <c r="AU544" s="42"/>
      <c r="AV544" s="42"/>
      <c r="AW544" s="42"/>
      <c r="AX544" s="42"/>
      <c r="AY544" s="42"/>
      <c r="AZ544" s="42"/>
      <c r="BA544" s="42"/>
      <c r="BB544" s="42"/>
      <c r="BC544" s="42"/>
      <c r="BD544" s="42"/>
      <c r="BE544" s="42"/>
      <c r="BF544" s="42"/>
      <c r="BG544" s="42"/>
      <c r="BH544" s="42"/>
      <c r="BI544" s="42"/>
      <c r="BJ544" s="42"/>
      <c r="BK544" s="42"/>
      <c r="BL544" s="42"/>
      <c r="BM544" s="42"/>
    </row>
    <row r="545">
      <c r="A545" s="40"/>
      <c r="B545" s="41"/>
      <c r="C545" s="42"/>
      <c r="D545" s="41"/>
      <c r="E545" s="40"/>
      <c r="F545" s="40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0"/>
      <c r="R545" s="40"/>
      <c r="S545" s="40"/>
      <c r="T545" s="40"/>
      <c r="U545" s="40"/>
      <c r="V545" s="40"/>
      <c r="W545" s="40"/>
      <c r="X545" s="41"/>
      <c r="Y545" s="41"/>
      <c r="Z545" s="41"/>
      <c r="AA545" s="41"/>
      <c r="AB545" s="40"/>
      <c r="AC545" s="40"/>
      <c r="AD545" s="40"/>
      <c r="AE545" s="40"/>
      <c r="AF545" s="41"/>
      <c r="AG545" s="41"/>
      <c r="AH545" s="41"/>
      <c r="AI545" s="41"/>
      <c r="AJ545" s="42"/>
      <c r="AK545" s="41"/>
      <c r="AL545" s="40"/>
      <c r="AM545" s="40"/>
      <c r="AN545" s="41"/>
      <c r="AO545" s="40"/>
      <c r="AP545" s="40"/>
      <c r="AQ545" s="40"/>
      <c r="AR545" s="42"/>
      <c r="AS545" s="42"/>
      <c r="AT545" s="42"/>
      <c r="AU545" s="42"/>
      <c r="AV545" s="42"/>
      <c r="AW545" s="42"/>
      <c r="AX545" s="42"/>
      <c r="AY545" s="42"/>
      <c r="AZ545" s="42"/>
      <c r="BA545" s="42"/>
      <c r="BB545" s="42"/>
      <c r="BC545" s="42"/>
      <c r="BD545" s="42"/>
      <c r="BE545" s="42"/>
      <c r="BF545" s="42"/>
      <c r="BG545" s="42"/>
      <c r="BH545" s="42"/>
      <c r="BI545" s="42"/>
      <c r="BJ545" s="42"/>
      <c r="BK545" s="42"/>
      <c r="BL545" s="42"/>
      <c r="BM545" s="42"/>
    </row>
    <row r="546">
      <c r="A546" s="40"/>
      <c r="B546" s="41"/>
      <c r="C546" s="42"/>
      <c r="D546" s="41"/>
      <c r="E546" s="40"/>
      <c r="F546" s="40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0"/>
      <c r="R546" s="40"/>
      <c r="S546" s="40"/>
      <c r="T546" s="40"/>
      <c r="U546" s="40"/>
      <c r="V546" s="40"/>
      <c r="W546" s="40"/>
      <c r="X546" s="41"/>
      <c r="Y546" s="41"/>
      <c r="Z546" s="41"/>
      <c r="AA546" s="41"/>
      <c r="AB546" s="40"/>
      <c r="AC546" s="40"/>
      <c r="AD546" s="40"/>
      <c r="AE546" s="40"/>
      <c r="AF546" s="41"/>
      <c r="AG546" s="41"/>
      <c r="AH546" s="41"/>
      <c r="AI546" s="41"/>
      <c r="AJ546" s="42"/>
      <c r="AK546" s="41"/>
      <c r="AL546" s="40"/>
      <c r="AM546" s="45"/>
      <c r="AN546" s="41"/>
      <c r="AO546" s="40"/>
      <c r="AP546" s="40"/>
      <c r="AQ546" s="40"/>
      <c r="AR546" s="42"/>
      <c r="AS546" s="42"/>
      <c r="AT546" s="42"/>
      <c r="AU546" s="42"/>
      <c r="AV546" s="42"/>
      <c r="AW546" s="42"/>
      <c r="AX546" s="42"/>
      <c r="AY546" s="42"/>
      <c r="AZ546" s="42"/>
      <c r="BA546" s="42"/>
      <c r="BB546" s="42"/>
      <c r="BC546" s="42"/>
      <c r="BD546" s="42"/>
      <c r="BE546" s="42"/>
      <c r="BF546" s="42"/>
      <c r="BG546" s="42"/>
      <c r="BH546" s="42"/>
      <c r="BI546" s="42"/>
      <c r="BJ546" s="42"/>
      <c r="BK546" s="42"/>
      <c r="BL546" s="42"/>
      <c r="BM546" s="42"/>
    </row>
    <row r="547">
      <c r="A547" s="40"/>
      <c r="B547" s="41"/>
      <c r="C547" s="42"/>
      <c r="D547" s="41"/>
      <c r="E547" s="40"/>
      <c r="F547" s="40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0"/>
      <c r="R547" s="40"/>
      <c r="S547" s="40"/>
      <c r="T547" s="40"/>
      <c r="U547" s="40"/>
      <c r="V547" s="40"/>
      <c r="W547" s="40"/>
      <c r="X547" s="41"/>
      <c r="Y547" s="41"/>
      <c r="Z547" s="41"/>
      <c r="AA547" s="41"/>
      <c r="AB547" s="40"/>
      <c r="AC547" s="40"/>
      <c r="AD547" s="40"/>
      <c r="AE547" s="40"/>
      <c r="AF547" s="41"/>
      <c r="AG547" s="41"/>
      <c r="AH547" s="41"/>
      <c r="AI547" s="41"/>
      <c r="AJ547" s="42"/>
      <c r="AK547" s="41"/>
      <c r="AL547" s="40"/>
      <c r="AM547" s="40"/>
      <c r="AN547" s="41"/>
      <c r="AO547" s="40"/>
      <c r="AP547" s="40"/>
      <c r="AQ547" s="40"/>
      <c r="AR547" s="42"/>
      <c r="AS547" s="42"/>
      <c r="AT547" s="42"/>
      <c r="AU547" s="42"/>
      <c r="AV547" s="42"/>
      <c r="AW547" s="42"/>
      <c r="AX547" s="42"/>
      <c r="AY547" s="42"/>
      <c r="AZ547" s="42"/>
      <c r="BA547" s="42"/>
      <c r="BB547" s="42"/>
      <c r="BC547" s="42"/>
      <c r="BD547" s="42"/>
      <c r="BE547" s="42"/>
      <c r="BF547" s="42"/>
      <c r="BG547" s="42"/>
      <c r="BH547" s="42"/>
      <c r="BI547" s="42"/>
      <c r="BJ547" s="42"/>
      <c r="BK547" s="42"/>
      <c r="BL547" s="42"/>
      <c r="BM547" s="42"/>
    </row>
    <row r="548">
      <c r="A548" s="40"/>
      <c r="B548" s="41"/>
      <c r="C548" s="42"/>
      <c r="D548" s="41"/>
      <c r="E548" s="40"/>
      <c r="F548" s="40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0"/>
      <c r="R548" s="40"/>
      <c r="S548" s="40"/>
      <c r="T548" s="40"/>
      <c r="U548" s="40"/>
      <c r="V548" s="40"/>
      <c r="W548" s="40"/>
      <c r="X548" s="41"/>
      <c r="Y548" s="41"/>
      <c r="Z548" s="41"/>
      <c r="AA548" s="41"/>
      <c r="AB548" s="40"/>
      <c r="AC548" s="40"/>
      <c r="AD548" s="40"/>
      <c r="AE548" s="40"/>
      <c r="AF548" s="41"/>
      <c r="AG548" s="41"/>
      <c r="AH548" s="41"/>
      <c r="AI548" s="41"/>
      <c r="AJ548" s="42"/>
      <c r="AK548" s="41"/>
      <c r="AL548" s="40"/>
      <c r="AM548" s="45"/>
      <c r="AN548" s="41"/>
      <c r="AO548" s="40"/>
      <c r="AP548" s="40"/>
      <c r="AQ548" s="40"/>
      <c r="AR548" s="42"/>
      <c r="AS548" s="42"/>
      <c r="AT548" s="42"/>
      <c r="AU548" s="42"/>
      <c r="AV548" s="42"/>
      <c r="AW548" s="42"/>
      <c r="AX548" s="42"/>
      <c r="AY548" s="42"/>
      <c r="AZ548" s="42"/>
      <c r="BA548" s="42"/>
      <c r="BB548" s="42"/>
      <c r="BC548" s="42"/>
      <c r="BD548" s="42"/>
      <c r="BE548" s="42"/>
      <c r="BF548" s="42"/>
      <c r="BG548" s="42"/>
      <c r="BH548" s="42"/>
      <c r="BI548" s="42"/>
      <c r="BJ548" s="42"/>
      <c r="BK548" s="42"/>
      <c r="BL548" s="42"/>
      <c r="BM548" s="42"/>
    </row>
    <row r="549">
      <c r="A549" s="40"/>
      <c r="B549" s="41"/>
      <c r="C549" s="42"/>
      <c r="D549" s="41"/>
      <c r="E549" s="40"/>
      <c r="F549" s="40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0"/>
      <c r="R549" s="40"/>
      <c r="S549" s="40"/>
      <c r="T549" s="40"/>
      <c r="U549" s="40"/>
      <c r="V549" s="40"/>
      <c r="W549" s="40"/>
      <c r="X549" s="41"/>
      <c r="Y549" s="41"/>
      <c r="Z549" s="41"/>
      <c r="AA549" s="41"/>
      <c r="AB549" s="40"/>
      <c r="AC549" s="40"/>
      <c r="AD549" s="40"/>
      <c r="AE549" s="40"/>
      <c r="AF549" s="41"/>
      <c r="AG549" s="41"/>
      <c r="AH549" s="41"/>
      <c r="AI549" s="41"/>
      <c r="AJ549" s="42"/>
      <c r="AK549" s="41"/>
      <c r="AL549" s="40"/>
      <c r="AM549" s="44"/>
      <c r="AN549" s="41"/>
      <c r="AO549" s="40"/>
      <c r="AP549" s="40"/>
      <c r="AQ549" s="40"/>
      <c r="AR549" s="42"/>
      <c r="AS549" s="42"/>
      <c r="AT549" s="42"/>
      <c r="AU549" s="42"/>
      <c r="AV549" s="42"/>
      <c r="AW549" s="42"/>
      <c r="AX549" s="42"/>
      <c r="AY549" s="42"/>
      <c r="AZ549" s="42"/>
      <c r="BA549" s="42"/>
      <c r="BB549" s="42"/>
      <c r="BC549" s="42"/>
      <c r="BD549" s="42"/>
      <c r="BE549" s="42"/>
      <c r="BF549" s="42"/>
      <c r="BG549" s="42"/>
      <c r="BH549" s="42"/>
      <c r="BI549" s="42"/>
      <c r="BJ549" s="42"/>
      <c r="BK549" s="42"/>
      <c r="BL549" s="42"/>
      <c r="BM549" s="42"/>
    </row>
    <row r="550">
      <c r="A550" s="40"/>
      <c r="B550" s="41"/>
      <c r="C550" s="42"/>
      <c r="D550" s="41"/>
      <c r="E550" s="40"/>
      <c r="F550" s="40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0"/>
      <c r="R550" s="40"/>
      <c r="S550" s="40"/>
      <c r="T550" s="40"/>
      <c r="U550" s="40"/>
      <c r="V550" s="40"/>
      <c r="W550" s="40"/>
      <c r="X550" s="41"/>
      <c r="Y550" s="41"/>
      <c r="Z550" s="41"/>
      <c r="AA550" s="41"/>
      <c r="AB550" s="40"/>
      <c r="AC550" s="40"/>
      <c r="AD550" s="40"/>
      <c r="AE550" s="40"/>
      <c r="AF550" s="41"/>
      <c r="AG550" s="41"/>
      <c r="AH550" s="41"/>
      <c r="AI550" s="41"/>
      <c r="AJ550" s="42"/>
      <c r="AK550" s="41"/>
      <c r="AL550" s="40"/>
      <c r="AM550" s="40"/>
      <c r="AN550" s="41"/>
      <c r="AO550" s="40"/>
      <c r="AP550" s="40"/>
      <c r="AQ550" s="40"/>
      <c r="AR550" s="42"/>
      <c r="AS550" s="42"/>
      <c r="AT550" s="42"/>
      <c r="AU550" s="42"/>
      <c r="AV550" s="42"/>
      <c r="AW550" s="42"/>
      <c r="AX550" s="42"/>
      <c r="AY550" s="42"/>
      <c r="AZ550" s="42"/>
      <c r="BA550" s="42"/>
      <c r="BB550" s="42"/>
      <c r="BC550" s="42"/>
      <c r="BD550" s="42"/>
      <c r="BE550" s="42"/>
      <c r="BF550" s="42"/>
      <c r="BG550" s="42"/>
      <c r="BH550" s="42"/>
      <c r="BI550" s="42"/>
      <c r="BJ550" s="42"/>
      <c r="BK550" s="42"/>
      <c r="BL550" s="42"/>
      <c r="BM550" s="42"/>
    </row>
    <row r="551">
      <c r="A551" s="40"/>
      <c r="B551" s="41"/>
      <c r="C551" s="42"/>
      <c r="D551" s="41"/>
      <c r="E551" s="40"/>
      <c r="F551" s="40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0"/>
      <c r="R551" s="40"/>
      <c r="S551" s="40"/>
      <c r="T551" s="40"/>
      <c r="U551" s="40"/>
      <c r="V551" s="40"/>
      <c r="W551" s="40"/>
      <c r="X551" s="41"/>
      <c r="Y551" s="41"/>
      <c r="Z551" s="41"/>
      <c r="AA551" s="41"/>
      <c r="AB551" s="40"/>
      <c r="AC551" s="40"/>
      <c r="AD551" s="40"/>
      <c r="AE551" s="40"/>
      <c r="AF551" s="41"/>
      <c r="AG551" s="41"/>
      <c r="AH551" s="41"/>
      <c r="AI551" s="41"/>
      <c r="AJ551" s="42"/>
      <c r="AK551" s="41"/>
      <c r="AL551" s="40"/>
      <c r="AM551" s="44"/>
      <c r="AN551" s="41"/>
      <c r="AO551" s="40"/>
      <c r="AP551" s="40"/>
      <c r="AQ551" s="40"/>
      <c r="AR551" s="42"/>
      <c r="AS551" s="42"/>
      <c r="AT551" s="42"/>
      <c r="AU551" s="42"/>
      <c r="AV551" s="42"/>
      <c r="AW551" s="42"/>
      <c r="AX551" s="42"/>
      <c r="AY551" s="42"/>
      <c r="AZ551" s="42"/>
      <c r="BA551" s="42"/>
      <c r="BB551" s="42"/>
      <c r="BC551" s="42"/>
      <c r="BD551" s="42"/>
      <c r="BE551" s="42"/>
      <c r="BF551" s="42"/>
      <c r="BG551" s="42"/>
      <c r="BH551" s="42"/>
      <c r="BI551" s="42"/>
      <c r="BJ551" s="42"/>
      <c r="BK551" s="42"/>
      <c r="BL551" s="42"/>
      <c r="BM551" s="42"/>
    </row>
    <row r="552">
      <c r="A552" s="40"/>
      <c r="B552" s="41"/>
      <c r="C552" s="42"/>
      <c r="D552" s="41"/>
      <c r="E552" s="40"/>
      <c r="F552" s="40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0"/>
      <c r="R552" s="40"/>
      <c r="S552" s="40"/>
      <c r="T552" s="40"/>
      <c r="U552" s="40"/>
      <c r="V552" s="40"/>
      <c r="W552" s="40"/>
      <c r="X552" s="41"/>
      <c r="Y552" s="41"/>
      <c r="Z552" s="41"/>
      <c r="AA552" s="41"/>
      <c r="AB552" s="40"/>
      <c r="AC552" s="40"/>
      <c r="AD552" s="40"/>
      <c r="AE552" s="40"/>
      <c r="AF552" s="41"/>
      <c r="AG552" s="41"/>
      <c r="AH552" s="41"/>
      <c r="AI552" s="41"/>
      <c r="AJ552" s="42"/>
      <c r="AK552" s="41"/>
      <c r="AL552" s="40"/>
      <c r="AM552" s="44"/>
      <c r="AN552" s="41"/>
      <c r="AO552" s="40"/>
      <c r="AP552" s="40"/>
      <c r="AQ552" s="40"/>
      <c r="AR552" s="42"/>
      <c r="AS552" s="42"/>
      <c r="AT552" s="42"/>
      <c r="AU552" s="42"/>
      <c r="AV552" s="42"/>
      <c r="AW552" s="42"/>
      <c r="AX552" s="42"/>
      <c r="AY552" s="42"/>
      <c r="AZ552" s="42"/>
      <c r="BA552" s="42"/>
      <c r="BB552" s="42"/>
      <c r="BC552" s="42"/>
      <c r="BD552" s="42"/>
      <c r="BE552" s="42"/>
      <c r="BF552" s="42"/>
      <c r="BG552" s="42"/>
      <c r="BH552" s="42"/>
      <c r="BI552" s="42"/>
      <c r="BJ552" s="42"/>
      <c r="BK552" s="42"/>
      <c r="BL552" s="42"/>
      <c r="BM552" s="42"/>
    </row>
    <row r="553">
      <c r="A553" s="40"/>
      <c r="B553" s="41"/>
      <c r="C553" s="42"/>
      <c r="D553" s="41"/>
      <c r="E553" s="40"/>
      <c r="F553" s="40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0"/>
      <c r="R553" s="40"/>
      <c r="S553" s="40"/>
      <c r="T553" s="40"/>
      <c r="U553" s="40"/>
      <c r="V553" s="40"/>
      <c r="W553" s="40"/>
      <c r="X553" s="41"/>
      <c r="Y553" s="41"/>
      <c r="Z553" s="41"/>
      <c r="AA553" s="41"/>
      <c r="AB553" s="40"/>
      <c r="AC553" s="40"/>
      <c r="AD553" s="40"/>
      <c r="AE553" s="40"/>
      <c r="AF553" s="41"/>
      <c r="AG553" s="41"/>
      <c r="AH553" s="41"/>
      <c r="AI553" s="41"/>
      <c r="AJ553" s="42"/>
      <c r="AK553" s="41"/>
      <c r="AL553" s="40"/>
      <c r="AM553" s="45"/>
      <c r="AN553" s="41"/>
      <c r="AO553" s="40"/>
      <c r="AP553" s="40"/>
      <c r="AQ553" s="40"/>
      <c r="AR553" s="42"/>
      <c r="AS553" s="42"/>
      <c r="AT553" s="42"/>
      <c r="AU553" s="42"/>
      <c r="AV553" s="42"/>
      <c r="AW553" s="42"/>
      <c r="AX553" s="42"/>
      <c r="AY553" s="42"/>
      <c r="AZ553" s="42"/>
      <c r="BA553" s="42"/>
      <c r="BB553" s="42"/>
      <c r="BC553" s="42"/>
      <c r="BD553" s="42"/>
      <c r="BE553" s="42"/>
      <c r="BF553" s="42"/>
      <c r="BG553" s="42"/>
      <c r="BH553" s="42"/>
      <c r="BI553" s="42"/>
      <c r="BJ553" s="42"/>
      <c r="BK553" s="42"/>
      <c r="BL553" s="42"/>
      <c r="BM553" s="42"/>
    </row>
    <row r="554">
      <c r="A554" s="40"/>
      <c r="B554" s="41"/>
      <c r="C554" s="42"/>
      <c r="D554" s="41"/>
      <c r="E554" s="40"/>
      <c r="F554" s="40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0"/>
      <c r="R554" s="40"/>
      <c r="S554" s="40"/>
      <c r="T554" s="40"/>
      <c r="U554" s="40"/>
      <c r="V554" s="40"/>
      <c r="W554" s="40"/>
      <c r="X554" s="41"/>
      <c r="Y554" s="41"/>
      <c r="Z554" s="41"/>
      <c r="AA554" s="41"/>
      <c r="AB554" s="40"/>
      <c r="AC554" s="40"/>
      <c r="AD554" s="40"/>
      <c r="AE554" s="40"/>
      <c r="AF554" s="41"/>
      <c r="AG554" s="41"/>
      <c r="AH554" s="41"/>
      <c r="AI554" s="41"/>
      <c r="AJ554" s="42"/>
      <c r="AK554" s="41"/>
      <c r="AL554" s="40"/>
      <c r="AM554" s="45"/>
      <c r="AN554" s="41"/>
      <c r="AO554" s="40"/>
      <c r="AP554" s="40"/>
      <c r="AQ554" s="40"/>
      <c r="AR554" s="42"/>
      <c r="AS554" s="42"/>
      <c r="AT554" s="42"/>
      <c r="AU554" s="42"/>
      <c r="AV554" s="42"/>
      <c r="AW554" s="42"/>
      <c r="AX554" s="42"/>
      <c r="AY554" s="42"/>
      <c r="AZ554" s="42"/>
      <c r="BA554" s="42"/>
      <c r="BB554" s="42"/>
      <c r="BC554" s="42"/>
      <c r="BD554" s="42"/>
      <c r="BE554" s="42"/>
      <c r="BF554" s="42"/>
      <c r="BG554" s="42"/>
      <c r="BH554" s="42"/>
      <c r="BI554" s="42"/>
      <c r="BJ554" s="42"/>
      <c r="BK554" s="42"/>
      <c r="BL554" s="42"/>
      <c r="BM554" s="42"/>
    </row>
    <row r="555">
      <c r="A555" s="40"/>
      <c r="B555" s="41"/>
      <c r="C555" s="42"/>
      <c r="D555" s="41"/>
      <c r="E555" s="40"/>
      <c r="F555" s="40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0"/>
      <c r="R555" s="40"/>
      <c r="S555" s="40"/>
      <c r="T555" s="40"/>
      <c r="U555" s="40"/>
      <c r="V555" s="40"/>
      <c r="W555" s="40"/>
      <c r="X555" s="41"/>
      <c r="Y555" s="41"/>
      <c r="Z555" s="41"/>
      <c r="AA555" s="41"/>
      <c r="AB555" s="40"/>
      <c r="AC555" s="40"/>
      <c r="AD555" s="40"/>
      <c r="AE555" s="40"/>
      <c r="AF555" s="41"/>
      <c r="AG555" s="41"/>
      <c r="AH555" s="41"/>
      <c r="AI555" s="41"/>
      <c r="AJ555" s="42"/>
      <c r="AK555" s="41"/>
      <c r="AL555" s="40"/>
      <c r="AM555" s="40"/>
      <c r="AN555" s="41"/>
      <c r="AO555" s="40"/>
      <c r="AP555" s="40"/>
      <c r="AQ555" s="40"/>
      <c r="AR555" s="42"/>
      <c r="AS555" s="42"/>
      <c r="AT555" s="42"/>
      <c r="AU555" s="42"/>
      <c r="AV555" s="42"/>
      <c r="AW555" s="42"/>
      <c r="AX555" s="42"/>
      <c r="AY555" s="42"/>
      <c r="AZ555" s="42"/>
      <c r="BA555" s="42"/>
      <c r="BB555" s="42"/>
      <c r="BC555" s="42"/>
      <c r="BD555" s="42"/>
      <c r="BE555" s="42"/>
      <c r="BF555" s="42"/>
      <c r="BG555" s="42"/>
      <c r="BH555" s="42"/>
      <c r="BI555" s="42"/>
      <c r="BJ555" s="42"/>
      <c r="BK555" s="42"/>
      <c r="BL555" s="42"/>
      <c r="BM555" s="42"/>
    </row>
    <row r="556">
      <c r="A556" s="40"/>
      <c r="B556" s="41"/>
      <c r="C556" s="42"/>
      <c r="D556" s="41"/>
      <c r="E556" s="40"/>
      <c r="F556" s="40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0"/>
      <c r="R556" s="40"/>
      <c r="S556" s="40"/>
      <c r="T556" s="40"/>
      <c r="U556" s="40"/>
      <c r="V556" s="40"/>
      <c r="W556" s="40"/>
      <c r="X556" s="41"/>
      <c r="Y556" s="41"/>
      <c r="Z556" s="41"/>
      <c r="AA556" s="41"/>
      <c r="AB556" s="40"/>
      <c r="AC556" s="40"/>
      <c r="AD556" s="40"/>
      <c r="AE556" s="40"/>
      <c r="AF556" s="41"/>
      <c r="AG556" s="41"/>
      <c r="AH556" s="41"/>
      <c r="AI556" s="41"/>
      <c r="AJ556" s="42"/>
      <c r="AK556" s="41"/>
      <c r="AL556" s="40"/>
      <c r="AM556" s="45"/>
      <c r="AN556" s="41"/>
      <c r="AO556" s="40"/>
      <c r="AP556" s="40"/>
      <c r="AQ556" s="40"/>
      <c r="AR556" s="42"/>
      <c r="AS556" s="42"/>
      <c r="AT556" s="42"/>
      <c r="AU556" s="42"/>
      <c r="AV556" s="42"/>
      <c r="AW556" s="42"/>
      <c r="AX556" s="42"/>
      <c r="AY556" s="42"/>
      <c r="AZ556" s="42"/>
      <c r="BA556" s="42"/>
      <c r="BB556" s="42"/>
      <c r="BC556" s="42"/>
      <c r="BD556" s="42"/>
      <c r="BE556" s="42"/>
      <c r="BF556" s="42"/>
      <c r="BG556" s="42"/>
      <c r="BH556" s="42"/>
      <c r="BI556" s="42"/>
      <c r="BJ556" s="42"/>
      <c r="BK556" s="42"/>
      <c r="BL556" s="42"/>
      <c r="BM556" s="42"/>
    </row>
    <row r="557">
      <c r="A557" s="40"/>
      <c r="B557" s="41"/>
      <c r="C557" s="42"/>
      <c r="D557" s="41"/>
      <c r="E557" s="40"/>
      <c r="F557" s="40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0"/>
      <c r="R557" s="40"/>
      <c r="S557" s="40"/>
      <c r="T557" s="40"/>
      <c r="U557" s="40"/>
      <c r="V557" s="40"/>
      <c r="W557" s="40"/>
      <c r="X557" s="41"/>
      <c r="Y557" s="41"/>
      <c r="Z557" s="41"/>
      <c r="AA557" s="41"/>
      <c r="AB557" s="40"/>
      <c r="AC557" s="40"/>
      <c r="AD557" s="40"/>
      <c r="AE557" s="40"/>
      <c r="AF557" s="41"/>
      <c r="AG557" s="41"/>
      <c r="AH557" s="41"/>
      <c r="AI557" s="41"/>
      <c r="AJ557" s="42"/>
      <c r="AK557" s="41"/>
      <c r="AL557" s="40"/>
      <c r="AM557" s="40"/>
      <c r="AN557" s="41"/>
      <c r="AO557" s="40"/>
      <c r="AP557" s="40"/>
      <c r="AQ557" s="40"/>
      <c r="AR557" s="42"/>
      <c r="AS557" s="42"/>
      <c r="AT557" s="42"/>
      <c r="AU557" s="42"/>
      <c r="AV557" s="42"/>
      <c r="AW557" s="42"/>
      <c r="AX557" s="42"/>
      <c r="AY557" s="42"/>
      <c r="AZ557" s="42"/>
      <c r="BA557" s="42"/>
      <c r="BB557" s="42"/>
      <c r="BC557" s="42"/>
      <c r="BD557" s="42"/>
      <c r="BE557" s="42"/>
      <c r="BF557" s="42"/>
      <c r="BG557" s="42"/>
      <c r="BH557" s="42"/>
      <c r="BI557" s="42"/>
      <c r="BJ557" s="42"/>
      <c r="BK557" s="42"/>
      <c r="BL557" s="42"/>
      <c r="BM557" s="42"/>
    </row>
    <row r="558">
      <c r="A558" s="40"/>
      <c r="B558" s="41"/>
      <c r="C558" s="42"/>
      <c r="D558" s="41"/>
      <c r="E558" s="40"/>
      <c r="F558" s="40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0"/>
      <c r="R558" s="40"/>
      <c r="S558" s="40"/>
      <c r="T558" s="40"/>
      <c r="U558" s="40"/>
      <c r="V558" s="40"/>
      <c r="W558" s="40"/>
      <c r="X558" s="41"/>
      <c r="Y558" s="41"/>
      <c r="Z558" s="41"/>
      <c r="AA558" s="41"/>
      <c r="AB558" s="40"/>
      <c r="AC558" s="40"/>
      <c r="AD558" s="40"/>
      <c r="AE558" s="40"/>
      <c r="AF558" s="41"/>
      <c r="AG558" s="41"/>
      <c r="AH558" s="41"/>
      <c r="AI558" s="41"/>
      <c r="AJ558" s="42"/>
      <c r="AK558" s="41"/>
      <c r="AL558" s="40"/>
      <c r="AM558" s="40"/>
      <c r="AN558" s="41"/>
      <c r="AO558" s="40"/>
      <c r="AP558" s="40"/>
      <c r="AQ558" s="40"/>
      <c r="AR558" s="42"/>
      <c r="AS558" s="42"/>
      <c r="AT558" s="42"/>
      <c r="AU558" s="42"/>
      <c r="AV558" s="42"/>
      <c r="AW558" s="42"/>
      <c r="AX558" s="42"/>
      <c r="AY558" s="42"/>
      <c r="AZ558" s="42"/>
      <c r="BA558" s="42"/>
      <c r="BB558" s="42"/>
      <c r="BC558" s="42"/>
      <c r="BD558" s="42"/>
      <c r="BE558" s="42"/>
      <c r="BF558" s="42"/>
      <c r="BG558" s="42"/>
      <c r="BH558" s="42"/>
      <c r="BI558" s="42"/>
      <c r="BJ558" s="42"/>
      <c r="BK558" s="42"/>
      <c r="BL558" s="42"/>
      <c r="BM558" s="42"/>
    </row>
    <row r="559">
      <c r="A559" s="40"/>
      <c r="B559" s="41"/>
      <c r="C559" s="42"/>
      <c r="D559" s="41"/>
      <c r="E559" s="40"/>
      <c r="F559" s="40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0"/>
      <c r="R559" s="40"/>
      <c r="S559" s="40"/>
      <c r="T559" s="40"/>
      <c r="U559" s="40"/>
      <c r="V559" s="40"/>
      <c r="W559" s="40"/>
      <c r="X559" s="41"/>
      <c r="Y559" s="41"/>
      <c r="Z559" s="41"/>
      <c r="AA559" s="41"/>
      <c r="AB559" s="40"/>
      <c r="AC559" s="40"/>
      <c r="AD559" s="40"/>
      <c r="AE559" s="40"/>
      <c r="AF559" s="41"/>
      <c r="AG559" s="41"/>
      <c r="AH559" s="41"/>
      <c r="AI559" s="41"/>
      <c r="AJ559" s="42"/>
      <c r="AK559" s="41"/>
      <c r="AL559" s="40"/>
      <c r="AM559" s="44"/>
      <c r="AN559" s="41"/>
      <c r="AO559" s="40"/>
      <c r="AP559" s="40"/>
      <c r="AQ559" s="40"/>
      <c r="AR559" s="42"/>
      <c r="AS559" s="42"/>
      <c r="AT559" s="42"/>
      <c r="AU559" s="42"/>
      <c r="AV559" s="42"/>
      <c r="AW559" s="42"/>
      <c r="AX559" s="42"/>
      <c r="AY559" s="42"/>
      <c r="AZ559" s="42"/>
      <c r="BA559" s="42"/>
      <c r="BB559" s="42"/>
      <c r="BC559" s="42"/>
      <c r="BD559" s="42"/>
      <c r="BE559" s="42"/>
      <c r="BF559" s="42"/>
      <c r="BG559" s="42"/>
      <c r="BH559" s="42"/>
      <c r="BI559" s="42"/>
      <c r="BJ559" s="42"/>
      <c r="BK559" s="42"/>
      <c r="BL559" s="42"/>
      <c r="BM559" s="42"/>
    </row>
    <row r="560">
      <c r="A560" s="40"/>
      <c r="B560" s="41"/>
      <c r="C560" s="42"/>
      <c r="D560" s="41"/>
      <c r="E560" s="40"/>
      <c r="F560" s="40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0"/>
      <c r="R560" s="40"/>
      <c r="S560" s="40"/>
      <c r="T560" s="40"/>
      <c r="U560" s="40"/>
      <c r="V560" s="40"/>
      <c r="W560" s="40"/>
      <c r="X560" s="41"/>
      <c r="Y560" s="41"/>
      <c r="Z560" s="41"/>
      <c r="AA560" s="41"/>
      <c r="AB560" s="40"/>
      <c r="AC560" s="40"/>
      <c r="AD560" s="40"/>
      <c r="AE560" s="40"/>
      <c r="AF560" s="41"/>
      <c r="AG560" s="41"/>
      <c r="AH560" s="41"/>
      <c r="AI560" s="41"/>
      <c r="AJ560" s="42"/>
      <c r="AK560" s="41"/>
      <c r="AL560" s="40"/>
      <c r="AM560" s="44"/>
      <c r="AN560" s="41"/>
      <c r="AO560" s="40"/>
      <c r="AP560" s="40"/>
      <c r="AQ560" s="40"/>
      <c r="AR560" s="42"/>
      <c r="AS560" s="42"/>
      <c r="AT560" s="42"/>
      <c r="AU560" s="42"/>
      <c r="AV560" s="42"/>
      <c r="AW560" s="42"/>
      <c r="AX560" s="42"/>
      <c r="AY560" s="42"/>
      <c r="AZ560" s="42"/>
      <c r="BA560" s="42"/>
      <c r="BB560" s="42"/>
      <c r="BC560" s="42"/>
      <c r="BD560" s="42"/>
      <c r="BE560" s="42"/>
      <c r="BF560" s="42"/>
      <c r="BG560" s="42"/>
      <c r="BH560" s="42"/>
      <c r="BI560" s="42"/>
      <c r="BJ560" s="42"/>
      <c r="BK560" s="42"/>
      <c r="BL560" s="42"/>
      <c r="BM560" s="42"/>
    </row>
    <row r="561">
      <c r="A561" s="40"/>
      <c r="B561" s="41"/>
      <c r="C561" s="42"/>
      <c r="D561" s="41"/>
      <c r="E561" s="40"/>
      <c r="F561" s="40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0"/>
      <c r="R561" s="40"/>
      <c r="S561" s="40"/>
      <c r="T561" s="40"/>
      <c r="U561" s="40"/>
      <c r="V561" s="40"/>
      <c r="W561" s="40"/>
      <c r="X561" s="41"/>
      <c r="Y561" s="41"/>
      <c r="Z561" s="41"/>
      <c r="AA561" s="41"/>
      <c r="AB561" s="40"/>
      <c r="AC561" s="40"/>
      <c r="AD561" s="40"/>
      <c r="AE561" s="40"/>
      <c r="AF561" s="41"/>
      <c r="AG561" s="41"/>
      <c r="AH561" s="41"/>
      <c r="AI561" s="41"/>
      <c r="AJ561" s="42"/>
      <c r="AK561" s="41"/>
      <c r="AL561" s="40"/>
      <c r="AM561" s="44"/>
      <c r="AN561" s="41"/>
      <c r="AO561" s="40"/>
      <c r="AP561" s="40"/>
      <c r="AQ561" s="40"/>
      <c r="AR561" s="42"/>
      <c r="AS561" s="42"/>
      <c r="AT561" s="42"/>
      <c r="AU561" s="42"/>
      <c r="AV561" s="42"/>
      <c r="AW561" s="42"/>
      <c r="AX561" s="42"/>
      <c r="AY561" s="42"/>
      <c r="AZ561" s="42"/>
      <c r="BA561" s="42"/>
      <c r="BB561" s="42"/>
      <c r="BC561" s="42"/>
      <c r="BD561" s="42"/>
      <c r="BE561" s="42"/>
      <c r="BF561" s="42"/>
      <c r="BG561" s="42"/>
      <c r="BH561" s="42"/>
      <c r="BI561" s="42"/>
      <c r="BJ561" s="42"/>
      <c r="BK561" s="42"/>
      <c r="BL561" s="42"/>
      <c r="BM561" s="42"/>
    </row>
    <row r="562">
      <c r="A562" s="40"/>
      <c r="B562" s="41"/>
      <c r="C562" s="42"/>
      <c r="D562" s="41"/>
      <c r="E562" s="40"/>
      <c r="F562" s="40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0"/>
      <c r="R562" s="40"/>
      <c r="S562" s="40"/>
      <c r="T562" s="40"/>
      <c r="U562" s="40"/>
      <c r="V562" s="40"/>
      <c r="W562" s="40"/>
      <c r="X562" s="41"/>
      <c r="Y562" s="41"/>
      <c r="Z562" s="41"/>
      <c r="AA562" s="41"/>
      <c r="AB562" s="40"/>
      <c r="AC562" s="40"/>
      <c r="AD562" s="40"/>
      <c r="AE562" s="40"/>
      <c r="AF562" s="41"/>
      <c r="AG562" s="41"/>
      <c r="AH562" s="41"/>
      <c r="AI562" s="41"/>
      <c r="AJ562" s="42"/>
      <c r="AK562" s="41"/>
      <c r="AL562" s="40"/>
      <c r="AM562" s="45"/>
      <c r="AN562" s="41"/>
      <c r="AO562" s="40"/>
      <c r="AP562" s="40"/>
      <c r="AQ562" s="40"/>
      <c r="AR562" s="42"/>
      <c r="AS562" s="42"/>
      <c r="AT562" s="42"/>
      <c r="AU562" s="42"/>
      <c r="AV562" s="42"/>
      <c r="AW562" s="42"/>
      <c r="AX562" s="42"/>
      <c r="AY562" s="42"/>
      <c r="AZ562" s="42"/>
      <c r="BA562" s="42"/>
      <c r="BB562" s="42"/>
      <c r="BC562" s="42"/>
      <c r="BD562" s="42"/>
      <c r="BE562" s="42"/>
      <c r="BF562" s="42"/>
      <c r="BG562" s="42"/>
      <c r="BH562" s="42"/>
      <c r="BI562" s="42"/>
      <c r="BJ562" s="42"/>
      <c r="BK562" s="42"/>
      <c r="BL562" s="42"/>
      <c r="BM562" s="42"/>
    </row>
    <row r="563">
      <c r="A563" s="40"/>
      <c r="B563" s="41"/>
      <c r="C563" s="42"/>
      <c r="D563" s="41"/>
      <c r="E563" s="40"/>
      <c r="F563" s="40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0"/>
      <c r="R563" s="40"/>
      <c r="S563" s="40"/>
      <c r="T563" s="40"/>
      <c r="U563" s="40"/>
      <c r="V563" s="40"/>
      <c r="W563" s="40"/>
      <c r="X563" s="41"/>
      <c r="Y563" s="41"/>
      <c r="Z563" s="41"/>
      <c r="AA563" s="41"/>
      <c r="AB563" s="40"/>
      <c r="AC563" s="40"/>
      <c r="AD563" s="40"/>
      <c r="AE563" s="40"/>
      <c r="AF563" s="41"/>
      <c r="AG563" s="41"/>
      <c r="AH563" s="41"/>
      <c r="AI563" s="41"/>
      <c r="AJ563" s="42"/>
      <c r="AK563" s="41"/>
      <c r="AL563" s="40"/>
      <c r="AM563" s="45"/>
      <c r="AN563" s="41"/>
      <c r="AO563" s="40"/>
      <c r="AP563" s="40"/>
      <c r="AQ563" s="40"/>
      <c r="AR563" s="42"/>
      <c r="AS563" s="42"/>
      <c r="AT563" s="42"/>
      <c r="AU563" s="42"/>
      <c r="AV563" s="42"/>
      <c r="AW563" s="42"/>
      <c r="AX563" s="42"/>
      <c r="AY563" s="42"/>
      <c r="AZ563" s="42"/>
      <c r="BA563" s="42"/>
      <c r="BB563" s="42"/>
      <c r="BC563" s="42"/>
      <c r="BD563" s="42"/>
      <c r="BE563" s="42"/>
      <c r="BF563" s="42"/>
      <c r="BG563" s="42"/>
      <c r="BH563" s="42"/>
      <c r="BI563" s="42"/>
      <c r="BJ563" s="42"/>
      <c r="BK563" s="42"/>
      <c r="BL563" s="42"/>
      <c r="BM563" s="42"/>
    </row>
    <row r="564">
      <c r="A564" s="40"/>
      <c r="B564" s="41"/>
      <c r="C564" s="42"/>
      <c r="D564" s="41"/>
      <c r="E564" s="40"/>
      <c r="F564" s="40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0"/>
      <c r="R564" s="40"/>
      <c r="S564" s="40"/>
      <c r="T564" s="40"/>
      <c r="U564" s="40"/>
      <c r="V564" s="40"/>
      <c r="W564" s="40"/>
      <c r="X564" s="41"/>
      <c r="Y564" s="41"/>
      <c r="Z564" s="41"/>
      <c r="AA564" s="41"/>
      <c r="AB564" s="40"/>
      <c r="AC564" s="40"/>
      <c r="AD564" s="40"/>
      <c r="AE564" s="40"/>
      <c r="AF564" s="41"/>
      <c r="AG564" s="41"/>
      <c r="AH564" s="41"/>
      <c r="AI564" s="41"/>
      <c r="AJ564" s="42"/>
      <c r="AK564" s="41"/>
      <c r="AL564" s="40"/>
      <c r="AM564" s="45"/>
      <c r="AN564" s="41"/>
      <c r="AO564" s="40"/>
      <c r="AP564" s="40"/>
      <c r="AQ564" s="40"/>
      <c r="AR564" s="42"/>
      <c r="AS564" s="42"/>
      <c r="AT564" s="42"/>
      <c r="AU564" s="42"/>
      <c r="AV564" s="42"/>
      <c r="AW564" s="42"/>
      <c r="AX564" s="42"/>
      <c r="AY564" s="42"/>
      <c r="AZ564" s="42"/>
      <c r="BA564" s="42"/>
      <c r="BB564" s="42"/>
      <c r="BC564" s="42"/>
      <c r="BD564" s="42"/>
      <c r="BE564" s="42"/>
      <c r="BF564" s="42"/>
      <c r="BG564" s="42"/>
      <c r="BH564" s="42"/>
      <c r="BI564" s="42"/>
      <c r="BJ564" s="42"/>
      <c r="BK564" s="42"/>
      <c r="BL564" s="42"/>
      <c r="BM564" s="42"/>
    </row>
    <row r="565">
      <c r="A565" s="40"/>
      <c r="B565" s="41"/>
      <c r="C565" s="42"/>
      <c r="D565" s="41"/>
      <c r="E565" s="40"/>
      <c r="F565" s="40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0"/>
      <c r="R565" s="40"/>
      <c r="S565" s="40"/>
      <c r="T565" s="40"/>
      <c r="U565" s="40"/>
      <c r="V565" s="40"/>
      <c r="W565" s="40"/>
      <c r="X565" s="41"/>
      <c r="Y565" s="41"/>
      <c r="Z565" s="41"/>
      <c r="AA565" s="41"/>
      <c r="AB565" s="40"/>
      <c r="AC565" s="40"/>
      <c r="AD565" s="40"/>
      <c r="AE565" s="40"/>
      <c r="AF565" s="41"/>
      <c r="AG565" s="41"/>
      <c r="AH565" s="41"/>
      <c r="AI565" s="41"/>
      <c r="AJ565" s="42"/>
      <c r="AK565" s="41"/>
      <c r="AL565" s="40"/>
      <c r="AM565" s="40"/>
      <c r="AN565" s="41"/>
      <c r="AO565" s="40"/>
      <c r="AP565" s="40"/>
      <c r="AQ565" s="40"/>
      <c r="AR565" s="42"/>
      <c r="AS565" s="42"/>
      <c r="AT565" s="42"/>
      <c r="AU565" s="42"/>
      <c r="AV565" s="42"/>
      <c r="AW565" s="42"/>
      <c r="AX565" s="42"/>
      <c r="AY565" s="42"/>
      <c r="AZ565" s="42"/>
      <c r="BA565" s="42"/>
      <c r="BB565" s="42"/>
      <c r="BC565" s="42"/>
      <c r="BD565" s="42"/>
      <c r="BE565" s="42"/>
      <c r="BF565" s="42"/>
      <c r="BG565" s="42"/>
      <c r="BH565" s="42"/>
      <c r="BI565" s="42"/>
      <c r="BJ565" s="42"/>
      <c r="BK565" s="42"/>
      <c r="BL565" s="42"/>
      <c r="BM565" s="42"/>
    </row>
    <row r="566">
      <c r="A566" s="40"/>
      <c r="B566" s="41"/>
      <c r="C566" s="42"/>
      <c r="D566" s="41"/>
      <c r="E566" s="40"/>
      <c r="F566" s="40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0"/>
      <c r="R566" s="40"/>
      <c r="S566" s="40"/>
      <c r="T566" s="40"/>
      <c r="U566" s="40"/>
      <c r="V566" s="40"/>
      <c r="W566" s="40"/>
      <c r="X566" s="41"/>
      <c r="Y566" s="41"/>
      <c r="Z566" s="41"/>
      <c r="AA566" s="41"/>
      <c r="AB566" s="40"/>
      <c r="AC566" s="40"/>
      <c r="AD566" s="40"/>
      <c r="AE566" s="40"/>
      <c r="AF566" s="41"/>
      <c r="AG566" s="41"/>
      <c r="AH566" s="41"/>
      <c r="AI566" s="41"/>
      <c r="AJ566" s="42"/>
      <c r="AK566" s="41"/>
      <c r="AL566" s="40"/>
      <c r="AM566" s="40"/>
      <c r="AN566" s="41"/>
      <c r="AO566" s="40"/>
      <c r="AP566" s="40"/>
      <c r="AQ566" s="40"/>
      <c r="AR566" s="42"/>
      <c r="AS566" s="42"/>
      <c r="AT566" s="42"/>
      <c r="AU566" s="42"/>
      <c r="AV566" s="42"/>
      <c r="AW566" s="42"/>
      <c r="AX566" s="42"/>
      <c r="AY566" s="42"/>
      <c r="AZ566" s="42"/>
      <c r="BA566" s="42"/>
      <c r="BB566" s="42"/>
      <c r="BC566" s="42"/>
      <c r="BD566" s="42"/>
      <c r="BE566" s="42"/>
      <c r="BF566" s="42"/>
      <c r="BG566" s="42"/>
      <c r="BH566" s="42"/>
      <c r="BI566" s="42"/>
      <c r="BJ566" s="42"/>
      <c r="BK566" s="42"/>
      <c r="BL566" s="42"/>
      <c r="BM566" s="42"/>
    </row>
    <row r="567">
      <c r="A567" s="40"/>
      <c r="B567" s="41"/>
      <c r="C567" s="42"/>
      <c r="D567" s="41"/>
      <c r="E567" s="40"/>
      <c r="F567" s="40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0"/>
      <c r="R567" s="40"/>
      <c r="S567" s="40"/>
      <c r="T567" s="40"/>
      <c r="U567" s="40"/>
      <c r="V567" s="40"/>
      <c r="W567" s="40"/>
      <c r="X567" s="41"/>
      <c r="Y567" s="41"/>
      <c r="Z567" s="41"/>
      <c r="AA567" s="41"/>
      <c r="AB567" s="40"/>
      <c r="AC567" s="40"/>
      <c r="AD567" s="40"/>
      <c r="AE567" s="40"/>
      <c r="AF567" s="41"/>
      <c r="AG567" s="41"/>
      <c r="AH567" s="41"/>
      <c r="AI567" s="41"/>
      <c r="AJ567" s="42"/>
      <c r="AK567" s="41"/>
      <c r="AL567" s="40"/>
      <c r="AM567" s="40"/>
      <c r="AN567" s="41"/>
      <c r="AO567" s="40"/>
      <c r="AP567" s="40"/>
      <c r="AQ567" s="40"/>
      <c r="AR567" s="42"/>
      <c r="AS567" s="42"/>
      <c r="AT567" s="42"/>
      <c r="AU567" s="42"/>
      <c r="AV567" s="42"/>
      <c r="AW567" s="42"/>
      <c r="AX567" s="42"/>
      <c r="AY567" s="42"/>
      <c r="AZ567" s="42"/>
      <c r="BA567" s="42"/>
      <c r="BB567" s="42"/>
      <c r="BC567" s="42"/>
      <c r="BD567" s="42"/>
      <c r="BE567" s="42"/>
      <c r="BF567" s="42"/>
      <c r="BG567" s="42"/>
      <c r="BH567" s="42"/>
      <c r="BI567" s="42"/>
      <c r="BJ567" s="42"/>
      <c r="BK567" s="42"/>
      <c r="BL567" s="42"/>
      <c r="BM567" s="42"/>
    </row>
    <row r="568">
      <c r="A568" s="40"/>
      <c r="B568" s="41"/>
      <c r="C568" s="42"/>
      <c r="D568" s="41"/>
      <c r="E568" s="40"/>
      <c r="F568" s="40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0"/>
      <c r="R568" s="40"/>
      <c r="S568" s="40"/>
      <c r="T568" s="40"/>
      <c r="U568" s="40"/>
      <c r="V568" s="40"/>
      <c r="W568" s="40"/>
      <c r="X568" s="41"/>
      <c r="Y568" s="41"/>
      <c r="Z568" s="41"/>
      <c r="AA568" s="41"/>
      <c r="AB568" s="40"/>
      <c r="AC568" s="40"/>
      <c r="AD568" s="40"/>
      <c r="AE568" s="40"/>
      <c r="AF568" s="41"/>
      <c r="AG568" s="41"/>
      <c r="AH568" s="41"/>
      <c r="AI568" s="41"/>
      <c r="AJ568" s="42"/>
      <c r="AK568" s="41"/>
      <c r="AL568" s="40"/>
      <c r="AM568" s="44"/>
      <c r="AN568" s="41"/>
      <c r="AO568" s="40"/>
      <c r="AP568" s="40"/>
      <c r="AQ568" s="40"/>
      <c r="AR568" s="42"/>
      <c r="AS568" s="42"/>
      <c r="AT568" s="42"/>
      <c r="AU568" s="42"/>
      <c r="AV568" s="42"/>
      <c r="AW568" s="42"/>
      <c r="AX568" s="42"/>
      <c r="AY568" s="42"/>
      <c r="AZ568" s="42"/>
      <c r="BA568" s="42"/>
      <c r="BB568" s="42"/>
      <c r="BC568" s="42"/>
      <c r="BD568" s="42"/>
      <c r="BE568" s="42"/>
      <c r="BF568" s="42"/>
      <c r="BG568" s="42"/>
      <c r="BH568" s="42"/>
      <c r="BI568" s="42"/>
      <c r="BJ568" s="42"/>
      <c r="BK568" s="42"/>
      <c r="BL568" s="42"/>
      <c r="BM568" s="42"/>
    </row>
    <row r="569">
      <c r="A569" s="40"/>
      <c r="B569" s="41"/>
      <c r="C569" s="42"/>
      <c r="D569" s="41"/>
      <c r="E569" s="40"/>
      <c r="F569" s="40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0"/>
      <c r="R569" s="40"/>
      <c r="S569" s="40"/>
      <c r="T569" s="40"/>
      <c r="U569" s="40"/>
      <c r="V569" s="40"/>
      <c r="W569" s="40"/>
      <c r="X569" s="41"/>
      <c r="Y569" s="41"/>
      <c r="Z569" s="41"/>
      <c r="AA569" s="41"/>
      <c r="AB569" s="40"/>
      <c r="AC569" s="40"/>
      <c r="AD569" s="40"/>
      <c r="AE569" s="40"/>
      <c r="AF569" s="41"/>
      <c r="AG569" s="41"/>
      <c r="AH569" s="41"/>
      <c r="AI569" s="41"/>
      <c r="AJ569" s="42"/>
      <c r="AK569" s="41"/>
      <c r="AL569" s="40"/>
      <c r="AM569" s="44"/>
      <c r="AN569" s="41"/>
      <c r="AO569" s="40"/>
      <c r="AP569" s="40"/>
      <c r="AQ569" s="40"/>
      <c r="AR569" s="42"/>
      <c r="AS569" s="42"/>
      <c r="AT569" s="42"/>
      <c r="AU569" s="42"/>
      <c r="AV569" s="42"/>
      <c r="AW569" s="42"/>
      <c r="AX569" s="42"/>
      <c r="AY569" s="42"/>
      <c r="AZ569" s="42"/>
      <c r="BA569" s="42"/>
      <c r="BB569" s="42"/>
      <c r="BC569" s="42"/>
      <c r="BD569" s="42"/>
      <c r="BE569" s="42"/>
      <c r="BF569" s="42"/>
      <c r="BG569" s="42"/>
      <c r="BH569" s="42"/>
      <c r="BI569" s="42"/>
      <c r="BJ569" s="42"/>
      <c r="BK569" s="42"/>
      <c r="BL569" s="42"/>
      <c r="BM569" s="42"/>
    </row>
    <row r="570">
      <c r="A570" s="40"/>
      <c r="B570" s="41"/>
      <c r="C570" s="42"/>
      <c r="D570" s="41"/>
      <c r="E570" s="40"/>
      <c r="F570" s="40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0"/>
      <c r="R570" s="40"/>
      <c r="S570" s="40"/>
      <c r="T570" s="40"/>
      <c r="U570" s="40"/>
      <c r="V570" s="40"/>
      <c r="W570" s="40"/>
      <c r="X570" s="41"/>
      <c r="Y570" s="41"/>
      <c r="Z570" s="41"/>
      <c r="AA570" s="41"/>
      <c r="AB570" s="40"/>
      <c r="AC570" s="40"/>
      <c r="AD570" s="40"/>
      <c r="AE570" s="40"/>
      <c r="AF570" s="41"/>
      <c r="AG570" s="41"/>
      <c r="AH570" s="41"/>
      <c r="AI570" s="41"/>
      <c r="AJ570" s="42"/>
      <c r="AK570" s="41"/>
      <c r="AL570" s="40"/>
      <c r="AM570" s="44"/>
      <c r="AN570" s="41"/>
      <c r="AO570" s="40"/>
      <c r="AP570" s="40"/>
      <c r="AQ570" s="40"/>
      <c r="AR570" s="42"/>
      <c r="AS570" s="42"/>
      <c r="AT570" s="42"/>
      <c r="AU570" s="42"/>
      <c r="AV570" s="42"/>
      <c r="AW570" s="42"/>
      <c r="AX570" s="42"/>
      <c r="AY570" s="42"/>
      <c r="AZ570" s="42"/>
      <c r="BA570" s="42"/>
      <c r="BB570" s="42"/>
      <c r="BC570" s="42"/>
      <c r="BD570" s="42"/>
      <c r="BE570" s="42"/>
      <c r="BF570" s="42"/>
      <c r="BG570" s="42"/>
      <c r="BH570" s="42"/>
      <c r="BI570" s="42"/>
      <c r="BJ570" s="42"/>
      <c r="BK570" s="42"/>
      <c r="BL570" s="42"/>
      <c r="BM570" s="42"/>
    </row>
    <row r="571">
      <c r="A571" s="40"/>
      <c r="B571" s="41"/>
      <c r="C571" s="42"/>
      <c r="D571" s="41"/>
      <c r="E571" s="40"/>
      <c r="F571" s="40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0"/>
      <c r="R571" s="40"/>
      <c r="S571" s="40"/>
      <c r="T571" s="40"/>
      <c r="U571" s="40"/>
      <c r="V571" s="40"/>
      <c r="W571" s="40"/>
      <c r="X571" s="41"/>
      <c r="Y571" s="41"/>
      <c r="Z571" s="41"/>
      <c r="AA571" s="41"/>
      <c r="AB571" s="40"/>
      <c r="AC571" s="40"/>
      <c r="AD571" s="40"/>
      <c r="AE571" s="40"/>
      <c r="AF571" s="41"/>
      <c r="AG571" s="41"/>
      <c r="AH571" s="41"/>
      <c r="AI571" s="41"/>
      <c r="AJ571" s="42"/>
      <c r="AK571" s="41"/>
      <c r="AL571" s="40"/>
      <c r="AM571" s="45"/>
      <c r="AN571" s="41"/>
      <c r="AO571" s="40"/>
      <c r="AP571" s="40"/>
      <c r="AQ571" s="40"/>
      <c r="AR571" s="42"/>
      <c r="AS571" s="42"/>
      <c r="AT571" s="42"/>
      <c r="AU571" s="42"/>
      <c r="AV571" s="42"/>
      <c r="AW571" s="42"/>
      <c r="AX571" s="42"/>
      <c r="AY571" s="42"/>
      <c r="AZ571" s="42"/>
      <c r="BA571" s="42"/>
      <c r="BB571" s="42"/>
      <c r="BC571" s="42"/>
      <c r="BD571" s="42"/>
      <c r="BE571" s="42"/>
      <c r="BF571" s="42"/>
      <c r="BG571" s="42"/>
      <c r="BH571" s="42"/>
      <c r="BI571" s="42"/>
      <c r="BJ571" s="42"/>
      <c r="BK571" s="42"/>
      <c r="BL571" s="42"/>
      <c r="BM571" s="42"/>
    </row>
    <row r="572">
      <c r="A572" s="40"/>
      <c r="B572" s="41"/>
      <c r="C572" s="42"/>
      <c r="D572" s="41"/>
      <c r="E572" s="40"/>
      <c r="F572" s="40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0"/>
      <c r="R572" s="40"/>
      <c r="S572" s="40"/>
      <c r="T572" s="40"/>
      <c r="U572" s="40"/>
      <c r="V572" s="40"/>
      <c r="W572" s="40"/>
      <c r="X572" s="41"/>
      <c r="Y572" s="41"/>
      <c r="Z572" s="41"/>
      <c r="AA572" s="41"/>
      <c r="AB572" s="40"/>
      <c r="AC572" s="40"/>
      <c r="AD572" s="40"/>
      <c r="AE572" s="40"/>
      <c r="AF572" s="41"/>
      <c r="AG572" s="41"/>
      <c r="AH572" s="41"/>
      <c r="AI572" s="41"/>
      <c r="AJ572" s="42"/>
      <c r="AK572" s="41"/>
      <c r="AL572" s="40"/>
      <c r="AM572" s="45"/>
      <c r="AN572" s="41"/>
      <c r="AO572" s="40"/>
      <c r="AP572" s="40"/>
      <c r="AQ572" s="40"/>
      <c r="AR572" s="42"/>
      <c r="AS572" s="42"/>
      <c r="AT572" s="42"/>
      <c r="AU572" s="42"/>
      <c r="AV572" s="42"/>
      <c r="AW572" s="42"/>
      <c r="AX572" s="42"/>
      <c r="AY572" s="42"/>
      <c r="AZ572" s="42"/>
      <c r="BA572" s="42"/>
      <c r="BB572" s="42"/>
      <c r="BC572" s="42"/>
      <c r="BD572" s="42"/>
      <c r="BE572" s="42"/>
      <c r="BF572" s="42"/>
      <c r="BG572" s="42"/>
      <c r="BH572" s="42"/>
      <c r="BI572" s="42"/>
      <c r="BJ572" s="42"/>
      <c r="BK572" s="42"/>
      <c r="BL572" s="42"/>
      <c r="BM572" s="42"/>
    </row>
    <row r="573">
      <c r="A573" s="40"/>
      <c r="B573" s="41"/>
      <c r="C573" s="42"/>
      <c r="D573" s="41"/>
      <c r="E573" s="40"/>
      <c r="F573" s="40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0"/>
      <c r="R573" s="40"/>
      <c r="S573" s="40"/>
      <c r="T573" s="40"/>
      <c r="U573" s="40"/>
      <c r="V573" s="40"/>
      <c r="W573" s="40"/>
      <c r="X573" s="41"/>
      <c r="Y573" s="41"/>
      <c r="Z573" s="41"/>
      <c r="AA573" s="41"/>
      <c r="AB573" s="40"/>
      <c r="AC573" s="40"/>
      <c r="AD573" s="40"/>
      <c r="AE573" s="40"/>
      <c r="AF573" s="41"/>
      <c r="AG573" s="41"/>
      <c r="AH573" s="41"/>
      <c r="AI573" s="41"/>
      <c r="AJ573" s="42"/>
      <c r="AK573" s="41"/>
      <c r="AL573" s="40"/>
      <c r="AM573" s="45"/>
      <c r="AN573" s="41"/>
      <c r="AO573" s="40"/>
      <c r="AP573" s="40"/>
      <c r="AQ573" s="40"/>
      <c r="AR573" s="42"/>
      <c r="AS573" s="42"/>
      <c r="AT573" s="42"/>
      <c r="AU573" s="42"/>
      <c r="AV573" s="42"/>
      <c r="AW573" s="42"/>
      <c r="AX573" s="42"/>
      <c r="AY573" s="42"/>
      <c r="AZ573" s="42"/>
      <c r="BA573" s="42"/>
      <c r="BB573" s="42"/>
      <c r="BC573" s="42"/>
      <c r="BD573" s="42"/>
      <c r="BE573" s="42"/>
      <c r="BF573" s="42"/>
      <c r="BG573" s="42"/>
      <c r="BH573" s="42"/>
      <c r="BI573" s="42"/>
      <c r="BJ573" s="42"/>
      <c r="BK573" s="42"/>
      <c r="BL573" s="42"/>
      <c r="BM573" s="42"/>
    </row>
    <row r="574">
      <c r="A574" s="40"/>
      <c r="B574" s="41"/>
      <c r="C574" s="42"/>
      <c r="D574" s="41"/>
      <c r="E574" s="40"/>
      <c r="F574" s="40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0"/>
      <c r="R574" s="40"/>
      <c r="S574" s="40"/>
      <c r="T574" s="40"/>
      <c r="U574" s="40"/>
      <c r="V574" s="40"/>
      <c r="W574" s="40"/>
      <c r="X574" s="41"/>
      <c r="Y574" s="41"/>
      <c r="Z574" s="41"/>
      <c r="AA574" s="41"/>
      <c r="AB574" s="40"/>
      <c r="AC574" s="40"/>
      <c r="AD574" s="40"/>
      <c r="AE574" s="40"/>
      <c r="AF574" s="41"/>
      <c r="AG574" s="41"/>
      <c r="AH574" s="41"/>
      <c r="AI574" s="41"/>
      <c r="AJ574" s="42"/>
      <c r="AK574" s="41"/>
      <c r="AL574" s="40"/>
      <c r="AM574" s="40"/>
      <c r="AN574" s="41"/>
      <c r="AO574" s="40"/>
      <c r="AP574" s="40"/>
      <c r="AQ574" s="40"/>
      <c r="AR574" s="42"/>
      <c r="AS574" s="42"/>
      <c r="AT574" s="42"/>
      <c r="AU574" s="42"/>
      <c r="AV574" s="42"/>
      <c r="AW574" s="42"/>
      <c r="AX574" s="42"/>
      <c r="AY574" s="42"/>
      <c r="AZ574" s="42"/>
      <c r="BA574" s="42"/>
      <c r="BB574" s="42"/>
      <c r="BC574" s="42"/>
      <c r="BD574" s="42"/>
      <c r="BE574" s="42"/>
      <c r="BF574" s="42"/>
      <c r="BG574" s="42"/>
      <c r="BH574" s="42"/>
      <c r="BI574" s="42"/>
      <c r="BJ574" s="42"/>
      <c r="BK574" s="42"/>
      <c r="BL574" s="42"/>
      <c r="BM574" s="42"/>
    </row>
    <row r="575">
      <c r="A575" s="40"/>
      <c r="B575" s="41"/>
      <c r="C575" s="42"/>
      <c r="D575" s="41"/>
      <c r="E575" s="40"/>
      <c r="F575" s="40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0"/>
      <c r="R575" s="40"/>
      <c r="S575" s="40"/>
      <c r="T575" s="40"/>
      <c r="U575" s="40"/>
      <c r="V575" s="40"/>
      <c r="W575" s="40"/>
      <c r="X575" s="41"/>
      <c r="Y575" s="41"/>
      <c r="Z575" s="41"/>
      <c r="AA575" s="41"/>
      <c r="AB575" s="40"/>
      <c r="AC575" s="40"/>
      <c r="AD575" s="40"/>
      <c r="AE575" s="40"/>
      <c r="AF575" s="41"/>
      <c r="AG575" s="41"/>
      <c r="AH575" s="41"/>
      <c r="AI575" s="41"/>
      <c r="AJ575" s="42"/>
      <c r="AK575" s="41"/>
      <c r="AL575" s="40"/>
      <c r="AM575" s="44"/>
      <c r="AN575" s="41"/>
      <c r="AO575" s="40"/>
      <c r="AP575" s="40"/>
      <c r="AQ575" s="40"/>
      <c r="AR575" s="42"/>
      <c r="AS575" s="42"/>
      <c r="AT575" s="42"/>
      <c r="AU575" s="42"/>
      <c r="AV575" s="42"/>
      <c r="AW575" s="42"/>
      <c r="AX575" s="42"/>
      <c r="AY575" s="42"/>
      <c r="AZ575" s="42"/>
      <c r="BA575" s="42"/>
      <c r="BB575" s="42"/>
      <c r="BC575" s="42"/>
      <c r="BD575" s="42"/>
      <c r="BE575" s="42"/>
      <c r="BF575" s="42"/>
      <c r="BG575" s="42"/>
      <c r="BH575" s="42"/>
      <c r="BI575" s="42"/>
      <c r="BJ575" s="42"/>
      <c r="BK575" s="42"/>
      <c r="BL575" s="42"/>
      <c r="BM575" s="42"/>
    </row>
    <row r="576">
      <c r="A576" s="40"/>
      <c r="B576" s="41"/>
      <c r="C576" s="42"/>
      <c r="D576" s="41"/>
      <c r="E576" s="40"/>
      <c r="F576" s="40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0"/>
      <c r="R576" s="40"/>
      <c r="S576" s="40"/>
      <c r="T576" s="40"/>
      <c r="U576" s="40"/>
      <c r="V576" s="40"/>
      <c r="W576" s="40"/>
      <c r="X576" s="41"/>
      <c r="Y576" s="41"/>
      <c r="Z576" s="41"/>
      <c r="AA576" s="41"/>
      <c r="AB576" s="40"/>
      <c r="AC576" s="40"/>
      <c r="AD576" s="40"/>
      <c r="AE576" s="40"/>
      <c r="AF576" s="41"/>
      <c r="AG576" s="41"/>
      <c r="AH576" s="41"/>
      <c r="AI576" s="41"/>
      <c r="AJ576" s="42"/>
      <c r="AK576" s="41"/>
      <c r="AL576" s="40"/>
      <c r="AM576" s="40"/>
      <c r="AN576" s="41"/>
      <c r="AO576" s="40"/>
      <c r="AP576" s="40"/>
      <c r="AQ576" s="40"/>
      <c r="AR576" s="42"/>
      <c r="AS576" s="42"/>
      <c r="AT576" s="42"/>
      <c r="AU576" s="42"/>
      <c r="AV576" s="42"/>
      <c r="AW576" s="42"/>
      <c r="AX576" s="42"/>
      <c r="AY576" s="42"/>
      <c r="AZ576" s="42"/>
      <c r="BA576" s="42"/>
      <c r="BB576" s="42"/>
      <c r="BC576" s="42"/>
      <c r="BD576" s="42"/>
      <c r="BE576" s="42"/>
      <c r="BF576" s="42"/>
      <c r="BG576" s="42"/>
      <c r="BH576" s="42"/>
      <c r="BI576" s="42"/>
      <c r="BJ576" s="42"/>
      <c r="BK576" s="42"/>
      <c r="BL576" s="42"/>
      <c r="BM576" s="42"/>
    </row>
    <row r="577">
      <c r="A577" s="40"/>
      <c r="B577" s="41"/>
      <c r="C577" s="42"/>
      <c r="D577" s="41"/>
      <c r="E577" s="40"/>
      <c r="F577" s="40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0"/>
      <c r="R577" s="40"/>
      <c r="S577" s="40"/>
      <c r="T577" s="40"/>
      <c r="U577" s="40"/>
      <c r="V577" s="40"/>
      <c r="W577" s="40"/>
      <c r="X577" s="41"/>
      <c r="Y577" s="41"/>
      <c r="Z577" s="41"/>
      <c r="AA577" s="41"/>
      <c r="AB577" s="40"/>
      <c r="AC577" s="40"/>
      <c r="AD577" s="40"/>
      <c r="AE577" s="40"/>
      <c r="AF577" s="41"/>
      <c r="AG577" s="41"/>
      <c r="AH577" s="41"/>
      <c r="AI577" s="41"/>
      <c r="AJ577" s="42"/>
      <c r="AK577" s="41"/>
      <c r="AL577" s="40"/>
      <c r="AM577" s="40"/>
      <c r="AN577" s="41"/>
      <c r="AO577" s="40"/>
      <c r="AP577" s="40"/>
      <c r="AQ577" s="40"/>
      <c r="AR577" s="42"/>
      <c r="AS577" s="42"/>
      <c r="AT577" s="42"/>
      <c r="AU577" s="42"/>
      <c r="AV577" s="42"/>
      <c r="AW577" s="42"/>
      <c r="AX577" s="42"/>
      <c r="AY577" s="42"/>
      <c r="AZ577" s="42"/>
      <c r="BA577" s="42"/>
      <c r="BB577" s="42"/>
      <c r="BC577" s="42"/>
      <c r="BD577" s="42"/>
      <c r="BE577" s="42"/>
      <c r="BF577" s="42"/>
      <c r="BG577" s="42"/>
      <c r="BH577" s="42"/>
      <c r="BI577" s="42"/>
      <c r="BJ577" s="42"/>
      <c r="BK577" s="42"/>
      <c r="BL577" s="42"/>
      <c r="BM577" s="42"/>
    </row>
    <row r="578">
      <c r="A578" s="40"/>
      <c r="B578" s="41"/>
      <c r="C578" s="42"/>
      <c r="D578" s="41"/>
      <c r="E578" s="40"/>
      <c r="F578" s="40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0"/>
      <c r="R578" s="40"/>
      <c r="S578" s="40"/>
      <c r="T578" s="40"/>
      <c r="U578" s="40"/>
      <c r="V578" s="40"/>
      <c r="W578" s="40"/>
      <c r="X578" s="41"/>
      <c r="Y578" s="41"/>
      <c r="Z578" s="41"/>
      <c r="AA578" s="41"/>
      <c r="AB578" s="40"/>
      <c r="AC578" s="40"/>
      <c r="AD578" s="40"/>
      <c r="AE578" s="40"/>
      <c r="AF578" s="41"/>
      <c r="AG578" s="41"/>
      <c r="AH578" s="41"/>
      <c r="AI578" s="41"/>
      <c r="AJ578" s="42"/>
      <c r="AK578" s="41"/>
      <c r="AL578" s="40"/>
      <c r="AM578" s="44"/>
      <c r="AN578" s="41"/>
      <c r="AO578" s="40"/>
      <c r="AP578" s="40"/>
      <c r="AQ578" s="40"/>
      <c r="AR578" s="42"/>
      <c r="AS578" s="42"/>
      <c r="AT578" s="42"/>
      <c r="AU578" s="42"/>
      <c r="AV578" s="42"/>
      <c r="AW578" s="42"/>
      <c r="AX578" s="42"/>
      <c r="AY578" s="42"/>
      <c r="AZ578" s="42"/>
      <c r="BA578" s="42"/>
      <c r="BB578" s="42"/>
      <c r="BC578" s="42"/>
      <c r="BD578" s="42"/>
      <c r="BE578" s="42"/>
      <c r="BF578" s="42"/>
      <c r="BG578" s="42"/>
      <c r="BH578" s="42"/>
      <c r="BI578" s="42"/>
      <c r="BJ578" s="42"/>
      <c r="BK578" s="42"/>
      <c r="BL578" s="42"/>
      <c r="BM578" s="42"/>
    </row>
    <row r="579">
      <c r="A579" s="40"/>
      <c r="B579" s="41"/>
      <c r="C579" s="42"/>
      <c r="D579" s="41"/>
      <c r="E579" s="40"/>
      <c r="F579" s="40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0"/>
      <c r="R579" s="40"/>
      <c r="S579" s="40"/>
      <c r="T579" s="40"/>
      <c r="U579" s="40"/>
      <c r="V579" s="40"/>
      <c r="W579" s="40"/>
      <c r="X579" s="41"/>
      <c r="Y579" s="41"/>
      <c r="Z579" s="41"/>
      <c r="AA579" s="41"/>
      <c r="AB579" s="40"/>
      <c r="AC579" s="40"/>
      <c r="AD579" s="40"/>
      <c r="AE579" s="40"/>
      <c r="AF579" s="41"/>
      <c r="AG579" s="41"/>
      <c r="AH579" s="41"/>
      <c r="AI579" s="41"/>
      <c r="AJ579" s="42"/>
      <c r="AK579" s="41"/>
      <c r="AL579" s="40"/>
      <c r="AM579" s="45"/>
      <c r="AN579" s="41"/>
      <c r="AO579" s="40"/>
      <c r="AP579" s="40"/>
      <c r="AQ579" s="40"/>
      <c r="AR579" s="42"/>
      <c r="AS579" s="42"/>
      <c r="AT579" s="42"/>
      <c r="AU579" s="42"/>
      <c r="AV579" s="42"/>
      <c r="AW579" s="42"/>
      <c r="AX579" s="42"/>
      <c r="AY579" s="42"/>
      <c r="AZ579" s="42"/>
      <c r="BA579" s="42"/>
      <c r="BB579" s="42"/>
      <c r="BC579" s="42"/>
      <c r="BD579" s="42"/>
      <c r="BE579" s="42"/>
      <c r="BF579" s="42"/>
      <c r="BG579" s="42"/>
      <c r="BH579" s="42"/>
      <c r="BI579" s="42"/>
      <c r="BJ579" s="42"/>
      <c r="BK579" s="42"/>
      <c r="BL579" s="42"/>
      <c r="BM579" s="42"/>
    </row>
    <row r="580">
      <c r="A580" s="40"/>
      <c r="B580" s="41"/>
      <c r="C580" s="42"/>
      <c r="D580" s="41"/>
      <c r="E580" s="40"/>
      <c r="F580" s="40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0"/>
      <c r="R580" s="40"/>
      <c r="S580" s="40"/>
      <c r="T580" s="40"/>
      <c r="U580" s="40"/>
      <c r="V580" s="40"/>
      <c r="W580" s="40"/>
      <c r="X580" s="41"/>
      <c r="Y580" s="41"/>
      <c r="Z580" s="41"/>
      <c r="AA580" s="41"/>
      <c r="AB580" s="40"/>
      <c r="AC580" s="40"/>
      <c r="AD580" s="40"/>
      <c r="AE580" s="40"/>
      <c r="AF580" s="41"/>
      <c r="AG580" s="41"/>
      <c r="AH580" s="41"/>
      <c r="AI580" s="41"/>
      <c r="AJ580" s="42"/>
      <c r="AK580" s="41"/>
      <c r="AL580" s="40"/>
      <c r="AM580" s="44"/>
      <c r="AN580" s="41"/>
      <c r="AO580" s="40"/>
      <c r="AP580" s="40"/>
      <c r="AQ580" s="40"/>
      <c r="AR580" s="42"/>
      <c r="AS580" s="42"/>
      <c r="AT580" s="42"/>
      <c r="AU580" s="42"/>
      <c r="AV580" s="42"/>
      <c r="AW580" s="42"/>
      <c r="AX580" s="42"/>
      <c r="AY580" s="42"/>
      <c r="AZ580" s="42"/>
      <c r="BA580" s="42"/>
      <c r="BB580" s="42"/>
      <c r="BC580" s="42"/>
      <c r="BD580" s="42"/>
      <c r="BE580" s="42"/>
      <c r="BF580" s="42"/>
      <c r="BG580" s="42"/>
      <c r="BH580" s="42"/>
      <c r="BI580" s="42"/>
      <c r="BJ580" s="42"/>
      <c r="BK580" s="42"/>
      <c r="BL580" s="42"/>
      <c r="BM580" s="42"/>
    </row>
    <row r="581">
      <c r="A581" s="40"/>
      <c r="B581" s="41"/>
      <c r="C581" s="42"/>
      <c r="D581" s="41"/>
      <c r="E581" s="40"/>
      <c r="F581" s="40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0"/>
      <c r="R581" s="40"/>
      <c r="S581" s="40"/>
      <c r="T581" s="40"/>
      <c r="U581" s="40"/>
      <c r="V581" s="40"/>
      <c r="W581" s="40"/>
      <c r="X581" s="41"/>
      <c r="Y581" s="41"/>
      <c r="Z581" s="41"/>
      <c r="AA581" s="41"/>
      <c r="AB581" s="40"/>
      <c r="AC581" s="40"/>
      <c r="AD581" s="40"/>
      <c r="AE581" s="40"/>
      <c r="AF581" s="41"/>
      <c r="AG581" s="41"/>
      <c r="AH581" s="41"/>
      <c r="AI581" s="41"/>
      <c r="AJ581" s="42"/>
      <c r="AK581" s="41"/>
      <c r="AL581" s="40"/>
      <c r="AM581" s="45"/>
      <c r="AN581" s="41"/>
      <c r="AO581" s="40"/>
      <c r="AP581" s="40"/>
      <c r="AQ581" s="40"/>
      <c r="AR581" s="42"/>
      <c r="AS581" s="42"/>
      <c r="AT581" s="42"/>
      <c r="AU581" s="42"/>
      <c r="AV581" s="42"/>
      <c r="AW581" s="42"/>
      <c r="AX581" s="42"/>
      <c r="AY581" s="42"/>
      <c r="AZ581" s="42"/>
      <c r="BA581" s="42"/>
      <c r="BB581" s="42"/>
      <c r="BC581" s="42"/>
      <c r="BD581" s="42"/>
      <c r="BE581" s="42"/>
      <c r="BF581" s="42"/>
      <c r="BG581" s="42"/>
      <c r="BH581" s="42"/>
      <c r="BI581" s="42"/>
      <c r="BJ581" s="42"/>
      <c r="BK581" s="42"/>
      <c r="BL581" s="42"/>
      <c r="BM581" s="42"/>
    </row>
    <row r="582">
      <c r="A582" s="40"/>
      <c r="B582" s="41"/>
      <c r="C582" s="42"/>
      <c r="D582" s="41"/>
      <c r="E582" s="40"/>
      <c r="F582" s="40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0"/>
      <c r="R582" s="40"/>
      <c r="S582" s="40"/>
      <c r="T582" s="40"/>
      <c r="U582" s="40"/>
      <c r="V582" s="40"/>
      <c r="W582" s="40"/>
      <c r="X582" s="41"/>
      <c r="Y582" s="41"/>
      <c r="Z582" s="41"/>
      <c r="AA582" s="41"/>
      <c r="AB582" s="40"/>
      <c r="AC582" s="40"/>
      <c r="AD582" s="40"/>
      <c r="AE582" s="40"/>
      <c r="AF582" s="41"/>
      <c r="AG582" s="41"/>
      <c r="AH582" s="41"/>
      <c r="AI582" s="41"/>
      <c r="AJ582" s="42"/>
      <c r="AK582" s="41"/>
      <c r="AL582" s="40"/>
      <c r="AM582" s="40"/>
      <c r="AN582" s="41"/>
      <c r="AO582" s="40"/>
      <c r="AP582" s="40"/>
      <c r="AQ582" s="40"/>
      <c r="AR582" s="42"/>
      <c r="AS582" s="42"/>
      <c r="AT582" s="42"/>
      <c r="AU582" s="42"/>
      <c r="AV582" s="42"/>
      <c r="AW582" s="42"/>
      <c r="AX582" s="42"/>
      <c r="AY582" s="42"/>
      <c r="AZ582" s="42"/>
      <c r="BA582" s="42"/>
      <c r="BB582" s="42"/>
      <c r="BC582" s="42"/>
      <c r="BD582" s="42"/>
      <c r="BE582" s="42"/>
      <c r="BF582" s="42"/>
      <c r="BG582" s="42"/>
      <c r="BH582" s="42"/>
      <c r="BI582" s="42"/>
      <c r="BJ582" s="42"/>
      <c r="BK582" s="42"/>
      <c r="BL582" s="42"/>
      <c r="BM582" s="42"/>
    </row>
    <row r="583">
      <c r="A583" s="40"/>
      <c r="B583" s="41"/>
      <c r="C583" s="42"/>
      <c r="D583" s="41"/>
      <c r="E583" s="40"/>
      <c r="F583" s="40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0"/>
      <c r="R583" s="40"/>
      <c r="S583" s="40"/>
      <c r="T583" s="40"/>
      <c r="U583" s="40"/>
      <c r="V583" s="40"/>
      <c r="W583" s="40"/>
      <c r="X583" s="41"/>
      <c r="Y583" s="41"/>
      <c r="Z583" s="41"/>
      <c r="AA583" s="41"/>
      <c r="AB583" s="40"/>
      <c r="AC583" s="40"/>
      <c r="AD583" s="40"/>
      <c r="AE583" s="40"/>
      <c r="AF583" s="41"/>
      <c r="AG583" s="41"/>
      <c r="AH583" s="41"/>
      <c r="AI583" s="41"/>
      <c r="AJ583" s="42"/>
      <c r="AK583" s="42"/>
      <c r="AL583" s="40"/>
      <c r="AM583" s="45"/>
      <c r="AN583" s="41"/>
      <c r="AO583" s="40"/>
      <c r="AP583" s="40"/>
      <c r="AQ583" s="40"/>
      <c r="AR583" s="42"/>
      <c r="AS583" s="42"/>
      <c r="AT583" s="42"/>
      <c r="AU583" s="42"/>
      <c r="AV583" s="42"/>
      <c r="AW583" s="42"/>
      <c r="AX583" s="42"/>
      <c r="AY583" s="42"/>
      <c r="AZ583" s="42"/>
      <c r="BA583" s="42"/>
      <c r="BB583" s="42"/>
      <c r="BC583" s="42"/>
      <c r="BD583" s="42"/>
      <c r="BE583" s="42"/>
      <c r="BF583" s="42"/>
      <c r="BG583" s="42"/>
      <c r="BH583" s="42"/>
      <c r="BI583" s="42"/>
      <c r="BJ583" s="42"/>
      <c r="BK583" s="42"/>
      <c r="BL583" s="42"/>
      <c r="BM583" s="42"/>
    </row>
    <row r="584">
      <c r="A584" s="40"/>
      <c r="B584" s="41"/>
      <c r="C584" s="42"/>
      <c r="D584" s="41"/>
      <c r="E584" s="40"/>
      <c r="F584" s="40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0"/>
      <c r="R584" s="40"/>
      <c r="S584" s="40"/>
      <c r="T584" s="40"/>
      <c r="U584" s="40"/>
      <c r="V584" s="40"/>
      <c r="W584" s="40"/>
      <c r="X584" s="41"/>
      <c r="Y584" s="41"/>
      <c r="Z584" s="41"/>
      <c r="AA584" s="41"/>
      <c r="AB584" s="40"/>
      <c r="AC584" s="40"/>
      <c r="AD584" s="40"/>
      <c r="AE584" s="40"/>
      <c r="AF584" s="41"/>
      <c r="AG584" s="41"/>
      <c r="AH584" s="41"/>
      <c r="AI584" s="41"/>
      <c r="AJ584" s="42"/>
      <c r="AK584" s="41"/>
      <c r="AL584" s="40"/>
      <c r="AM584" s="40"/>
      <c r="AN584" s="41"/>
      <c r="AO584" s="40"/>
      <c r="AP584" s="40"/>
      <c r="AQ584" s="40"/>
      <c r="AR584" s="42"/>
      <c r="AS584" s="42"/>
      <c r="AT584" s="42"/>
      <c r="AU584" s="42"/>
      <c r="AV584" s="42"/>
      <c r="AW584" s="42"/>
      <c r="AX584" s="42"/>
      <c r="AY584" s="42"/>
      <c r="AZ584" s="42"/>
      <c r="BA584" s="42"/>
      <c r="BB584" s="42"/>
      <c r="BC584" s="42"/>
      <c r="BD584" s="42"/>
      <c r="BE584" s="42"/>
      <c r="BF584" s="42"/>
      <c r="BG584" s="42"/>
      <c r="BH584" s="42"/>
      <c r="BI584" s="42"/>
      <c r="BJ584" s="42"/>
      <c r="BK584" s="42"/>
      <c r="BL584" s="42"/>
      <c r="BM584" s="42"/>
    </row>
    <row r="585">
      <c r="A585" s="40"/>
      <c r="B585" s="41"/>
      <c r="C585" s="42"/>
      <c r="D585" s="41"/>
      <c r="E585" s="40"/>
      <c r="F585" s="40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0"/>
      <c r="R585" s="40"/>
      <c r="S585" s="40"/>
      <c r="T585" s="40"/>
      <c r="U585" s="40"/>
      <c r="V585" s="40"/>
      <c r="W585" s="40"/>
      <c r="X585" s="41"/>
      <c r="Y585" s="41"/>
      <c r="Z585" s="41"/>
      <c r="AA585" s="41"/>
      <c r="AB585" s="40"/>
      <c r="AC585" s="40"/>
      <c r="AD585" s="40"/>
      <c r="AE585" s="40"/>
      <c r="AF585" s="41"/>
      <c r="AG585" s="41"/>
      <c r="AH585" s="41"/>
      <c r="AI585" s="41"/>
      <c r="AJ585" s="42"/>
      <c r="AK585" s="41"/>
      <c r="AL585" s="40"/>
      <c r="AM585" s="40"/>
      <c r="AN585" s="41"/>
      <c r="AO585" s="40"/>
      <c r="AP585" s="40"/>
      <c r="AQ585" s="40"/>
      <c r="AR585" s="42"/>
      <c r="AS585" s="42"/>
      <c r="AT585" s="42"/>
      <c r="AU585" s="42"/>
      <c r="AV585" s="42"/>
      <c r="AW585" s="42"/>
      <c r="AX585" s="42"/>
      <c r="AY585" s="42"/>
      <c r="AZ585" s="42"/>
      <c r="BA585" s="42"/>
      <c r="BB585" s="42"/>
      <c r="BC585" s="42"/>
      <c r="BD585" s="42"/>
      <c r="BE585" s="42"/>
      <c r="BF585" s="42"/>
      <c r="BG585" s="42"/>
      <c r="BH585" s="42"/>
      <c r="BI585" s="42"/>
      <c r="BJ585" s="42"/>
      <c r="BK585" s="42"/>
      <c r="BL585" s="42"/>
      <c r="BM585" s="42"/>
    </row>
    <row r="586">
      <c r="A586" s="40"/>
      <c r="B586" s="41"/>
      <c r="C586" s="42"/>
      <c r="D586" s="41"/>
      <c r="E586" s="40"/>
      <c r="F586" s="40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0"/>
      <c r="R586" s="40"/>
      <c r="S586" s="40"/>
      <c r="T586" s="40"/>
      <c r="U586" s="40"/>
      <c r="V586" s="40"/>
      <c r="W586" s="40"/>
      <c r="X586" s="41"/>
      <c r="Y586" s="41"/>
      <c r="Z586" s="41"/>
      <c r="AA586" s="41"/>
      <c r="AB586" s="40"/>
      <c r="AC586" s="40"/>
      <c r="AD586" s="40"/>
      <c r="AE586" s="40"/>
      <c r="AF586" s="41"/>
      <c r="AG586" s="41"/>
      <c r="AH586" s="41"/>
      <c r="AI586" s="41"/>
      <c r="AJ586" s="42"/>
      <c r="AK586" s="41"/>
      <c r="AL586" s="40"/>
      <c r="AM586" s="44"/>
      <c r="AN586" s="41"/>
      <c r="AO586" s="40"/>
      <c r="AP586" s="40"/>
      <c r="AQ586" s="40"/>
      <c r="AR586" s="42"/>
      <c r="AS586" s="42"/>
      <c r="AT586" s="42"/>
      <c r="AU586" s="42"/>
      <c r="AV586" s="42"/>
      <c r="AW586" s="42"/>
      <c r="AX586" s="42"/>
      <c r="AY586" s="42"/>
      <c r="AZ586" s="42"/>
      <c r="BA586" s="42"/>
      <c r="BB586" s="42"/>
      <c r="BC586" s="42"/>
      <c r="BD586" s="42"/>
      <c r="BE586" s="42"/>
      <c r="BF586" s="42"/>
      <c r="BG586" s="42"/>
      <c r="BH586" s="42"/>
      <c r="BI586" s="42"/>
      <c r="BJ586" s="42"/>
      <c r="BK586" s="42"/>
      <c r="BL586" s="42"/>
      <c r="BM586" s="42"/>
    </row>
    <row r="587">
      <c r="A587" s="40"/>
      <c r="B587" s="41"/>
      <c r="C587" s="42"/>
      <c r="D587" s="41"/>
      <c r="E587" s="40"/>
      <c r="F587" s="40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0"/>
      <c r="R587" s="40"/>
      <c r="S587" s="40"/>
      <c r="T587" s="40"/>
      <c r="U587" s="40"/>
      <c r="V587" s="40"/>
      <c r="W587" s="40"/>
      <c r="X587" s="41"/>
      <c r="Y587" s="41"/>
      <c r="Z587" s="41"/>
      <c r="AA587" s="41"/>
      <c r="AB587" s="40"/>
      <c r="AC587" s="40"/>
      <c r="AD587" s="40"/>
      <c r="AE587" s="40"/>
      <c r="AF587" s="41"/>
      <c r="AG587" s="41"/>
      <c r="AH587" s="41"/>
      <c r="AI587" s="41"/>
      <c r="AJ587" s="42"/>
      <c r="AK587" s="41"/>
      <c r="AL587" s="40"/>
      <c r="AM587" s="44"/>
      <c r="AN587" s="41"/>
      <c r="AO587" s="40"/>
      <c r="AP587" s="40"/>
      <c r="AQ587" s="40"/>
      <c r="AR587" s="42"/>
      <c r="AS587" s="42"/>
      <c r="AT587" s="42"/>
      <c r="AU587" s="42"/>
      <c r="AV587" s="42"/>
      <c r="AW587" s="42"/>
      <c r="AX587" s="42"/>
      <c r="AY587" s="42"/>
      <c r="AZ587" s="42"/>
      <c r="BA587" s="42"/>
      <c r="BB587" s="42"/>
      <c r="BC587" s="42"/>
      <c r="BD587" s="42"/>
      <c r="BE587" s="42"/>
      <c r="BF587" s="42"/>
      <c r="BG587" s="42"/>
      <c r="BH587" s="42"/>
      <c r="BI587" s="42"/>
      <c r="BJ587" s="42"/>
      <c r="BK587" s="42"/>
      <c r="BL587" s="42"/>
      <c r="BM587" s="42"/>
    </row>
    <row r="588">
      <c r="A588" s="40"/>
      <c r="B588" s="41"/>
      <c r="C588" s="42"/>
      <c r="D588" s="41"/>
      <c r="E588" s="40"/>
      <c r="F588" s="40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0"/>
      <c r="R588" s="40"/>
      <c r="S588" s="40"/>
      <c r="T588" s="40"/>
      <c r="U588" s="40"/>
      <c r="V588" s="40"/>
      <c r="W588" s="40"/>
      <c r="X588" s="41"/>
      <c r="Y588" s="41"/>
      <c r="Z588" s="41"/>
      <c r="AA588" s="41"/>
      <c r="AB588" s="40"/>
      <c r="AC588" s="40"/>
      <c r="AD588" s="40"/>
      <c r="AE588" s="40"/>
      <c r="AF588" s="41"/>
      <c r="AG588" s="41"/>
      <c r="AH588" s="41"/>
      <c r="AI588" s="41"/>
      <c r="AJ588" s="42"/>
      <c r="AK588" s="41"/>
      <c r="AL588" s="40"/>
      <c r="AM588" s="45"/>
      <c r="AN588" s="41"/>
      <c r="AO588" s="40"/>
      <c r="AP588" s="40"/>
      <c r="AQ588" s="40"/>
      <c r="AR588" s="42"/>
      <c r="AS588" s="42"/>
      <c r="AT588" s="42"/>
      <c r="AU588" s="42"/>
      <c r="AV588" s="42"/>
      <c r="AW588" s="42"/>
      <c r="AX588" s="42"/>
      <c r="AY588" s="42"/>
      <c r="AZ588" s="42"/>
      <c r="BA588" s="42"/>
      <c r="BB588" s="42"/>
      <c r="BC588" s="42"/>
      <c r="BD588" s="42"/>
      <c r="BE588" s="42"/>
      <c r="BF588" s="42"/>
      <c r="BG588" s="42"/>
      <c r="BH588" s="42"/>
      <c r="BI588" s="42"/>
      <c r="BJ588" s="42"/>
      <c r="BK588" s="42"/>
      <c r="BL588" s="42"/>
      <c r="BM588" s="42"/>
    </row>
    <row r="589">
      <c r="A589" s="40"/>
      <c r="B589" s="41"/>
      <c r="C589" s="42"/>
      <c r="D589" s="41"/>
      <c r="E589" s="40"/>
      <c r="F589" s="40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0"/>
      <c r="R589" s="40"/>
      <c r="S589" s="40"/>
      <c r="T589" s="40"/>
      <c r="U589" s="40"/>
      <c r="V589" s="40"/>
      <c r="W589" s="40"/>
      <c r="X589" s="41"/>
      <c r="Y589" s="41"/>
      <c r="Z589" s="41"/>
      <c r="AA589" s="41"/>
      <c r="AB589" s="40"/>
      <c r="AC589" s="40"/>
      <c r="AD589" s="40"/>
      <c r="AE589" s="40"/>
      <c r="AF589" s="41"/>
      <c r="AG589" s="41"/>
      <c r="AH589" s="41"/>
      <c r="AI589" s="41"/>
      <c r="AJ589" s="42"/>
      <c r="AK589" s="41"/>
      <c r="AL589" s="40"/>
      <c r="AM589" s="44"/>
      <c r="AN589" s="41"/>
      <c r="AO589" s="40"/>
      <c r="AP589" s="40"/>
      <c r="AQ589" s="40"/>
      <c r="AR589" s="42"/>
      <c r="AS589" s="42"/>
      <c r="AT589" s="42"/>
      <c r="AU589" s="42"/>
      <c r="AV589" s="42"/>
      <c r="AW589" s="42"/>
      <c r="AX589" s="42"/>
      <c r="AY589" s="42"/>
      <c r="AZ589" s="42"/>
      <c r="BA589" s="42"/>
      <c r="BB589" s="42"/>
      <c r="BC589" s="42"/>
      <c r="BD589" s="42"/>
      <c r="BE589" s="42"/>
      <c r="BF589" s="42"/>
      <c r="BG589" s="42"/>
      <c r="BH589" s="42"/>
      <c r="BI589" s="42"/>
      <c r="BJ589" s="42"/>
      <c r="BK589" s="42"/>
      <c r="BL589" s="42"/>
      <c r="BM589" s="42"/>
    </row>
    <row r="590">
      <c r="A590" s="40"/>
      <c r="B590" s="41"/>
      <c r="C590" s="42"/>
      <c r="D590" s="41"/>
      <c r="E590" s="40"/>
      <c r="F590" s="40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0"/>
      <c r="R590" s="40"/>
      <c r="S590" s="40"/>
      <c r="T590" s="40"/>
      <c r="U590" s="40"/>
      <c r="V590" s="40"/>
      <c r="W590" s="40"/>
      <c r="X590" s="41"/>
      <c r="Y590" s="41"/>
      <c r="Z590" s="41"/>
      <c r="AA590" s="41"/>
      <c r="AB590" s="40"/>
      <c r="AC590" s="40"/>
      <c r="AD590" s="40"/>
      <c r="AE590" s="40"/>
      <c r="AF590" s="41"/>
      <c r="AG590" s="41"/>
      <c r="AH590" s="41"/>
      <c r="AI590" s="41"/>
      <c r="AJ590" s="42"/>
      <c r="AK590" s="41"/>
      <c r="AL590" s="40"/>
      <c r="AM590" s="45"/>
      <c r="AN590" s="41"/>
      <c r="AO590" s="40"/>
      <c r="AP590" s="40"/>
      <c r="AQ590" s="40"/>
      <c r="AR590" s="42"/>
      <c r="AS590" s="42"/>
      <c r="AT590" s="42"/>
      <c r="AU590" s="42"/>
      <c r="AV590" s="42"/>
      <c r="AW590" s="42"/>
      <c r="AX590" s="42"/>
      <c r="AY590" s="42"/>
      <c r="AZ590" s="42"/>
      <c r="BA590" s="42"/>
      <c r="BB590" s="42"/>
      <c r="BC590" s="42"/>
      <c r="BD590" s="42"/>
      <c r="BE590" s="42"/>
      <c r="BF590" s="42"/>
      <c r="BG590" s="42"/>
      <c r="BH590" s="42"/>
      <c r="BI590" s="42"/>
      <c r="BJ590" s="42"/>
      <c r="BK590" s="42"/>
      <c r="BL590" s="42"/>
      <c r="BM590" s="42"/>
    </row>
    <row r="591">
      <c r="A591" s="40"/>
      <c r="B591" s="41"/>
      <c r="C591" s="42"/>
      <c r="D591" s="41"/>
      <c r="E591" s="40"/>
      <c r="F591" s="40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0"/>
      <c r="R591" s="40"/>
      <c r="S591" s="40"/>
      <c r="T591" s="40"/>
      <c r="U591" s="40"/>
      <c r="V591" s="40"/>
      <c r="W591" s="40"/>
      <c r="X591" s="41"/>
      <c r="Y591" s="41"/>
      <c r="Z591" s="41"/>
      <c r="AA591" s="41"/>
      <c r="AB591" s="40"/>
      <c r="AC591" s="40"/>
      <c r="AD591" s="40"/>
      <c r="AE591" s="40"/>
      <c r="AF591" s="41"/>
      <c r="AG591" s="41"/>
      <c r="AH591" s="41"/>
      <c r="AI591" s="41"/>
      <c r="AJ591" s="42"/>
      <c r="AK591" s="41"/>
      <c r="AL591" s="40"/>
      <c r="AM591" s="40"/>
      <c r="AN591" s="41"/>
      <c r="AO591" s="40"/>
      <c r="AP591" s="40"/>
      <c r="AQ591" s="40"/>
      <c r="AR591" s="42"/>
      <c r="AS591" s="42"/>
      <c r="AT591" s="42"/>
      <c r="AU591" s="42"/>
      <c r="AV591" s="42"/>
      <c r="AW591" s="42"/>
      <c r="AX591" s="42"/>
      <c r="AY591" s="42"/>
      <c r="AZ591" s="42"/>
      <c r="BA591" s="42"/>
      <c r="BB591" s="42"/>
      <c r="BC591" s="42"/>
      <c r="BD591" s="42"/>
      <c r="BE591" s="42"/>
      <c r="BF591" s="42"/>
      <c r="BG591" s="42"/>
      <c r="BH591" s="42"/>
      <c r="BI591" s="42"/>
      <c r="BJ591" s="42"/>
      <c r="BK591" s="42"/>
      <c r="BL591" s="42"/>
      <c r="BM591" s="42"/>
    </row>
    <row r="592">
      <c r="A592" s="40"/>
      <c r="B592" s="41"/>
      <c r="C592" s="42"/>
      <c r="D592" s="41"/>
      <c r="E592" s="40"/>
      <c r="F592" s="40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0"/>
      <c r="R592" s="40"/>
      <c r="S592" s="40"/>
      <c r="T592" s="40"/>
      <c r="U592" s="40"/>
      <c r="V592" s="40"/>
      <c r="W592" s="40"/>
      <c r="X592" s="41"/>
      <c r="Y592" s="41"/>
      <c r="Z592" s="41"/>
      <c r="AA592" s="41"/>
      <c r="AB592" s="40"/>
      <c r="AC592" s="40"/>
      <c r="AD592" s="40"/>
      <c r="AE592" s="40"/>
      <c r="AF592" s="41"/>
      <c r="AG592" s="41"/>
      <c r="AH592" s="41"/>
      <c r="AI592" s="41"/>
      <c r="AJ592" s="42"/>
      <c r="AK592" s="41"/>
      <c r="AL592" s="40"/>
      <c r="AM592" s="45"/>
      <c r="AN592" s="41"/>
      <c r="AO592" s="40"/>
      <c r="AP592" s="40"/>
      <c r="AQ592" s="40"/>
      <c r="AR592" s="42"/>
      <c r="AS592" s="42"/>
      <c r="AT592" s="42"/>
      <c r="AU592" s="42"/>
      <c r="AV592" s="42"/>
      <c r="AW592" s="42"/>
      <c r="AX592" s="42"/>
      <c r="AY592" s="42"/>
      <c r="AZ592" s="42"/>
      <c r="BA592" s="42"/>
      <c r="BB592" s="42"/>
      <c r="BC592" s="42"/>
      <c r="BD592" s="42"/>
      <c r="BE592" s="42"/>
      <c r="BF592" s="42"/>
      <c r="BG592" s="42"/>
      <c r="BH592" s="42"/>
      <c r="BI592" s="42"/>
      <c r="BJ592" s="42"/>
      <c r="BK592" s="42"/>
      <c r="BL592" s="42"/>
      <c r="BM592" s="42"/>
    </row>
    <row r="593">
      <c r="A593" s="40"/>
      <c r="B593" s="41"/>
      <c r="C593" s="42"/>
      <c r="D593" s="41"/>
      <c r="E593" s="40"/>
      <c r="F593" s="40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0"/>
      <c r="R593" s="40"/>
      <c r="S593" s="40"/>
      <c r="T593" s="40"/>
      <c r="U593" s="40"/>
      <c r="V593" s="40"/>
      <c r="W593" s="40"/>
      <c r="X593" s="41"/>
      <c r="Y593" s="41"/>
      <c r="Z593" s="41"/>
      <c r="AA593" s="41"/>
      <c r="AB593" s="40"/>
      <c r="AC593" s="40"/>
      <c r="AD593" s="40"/>
      <c r="AE593" s="40"/>
      <c r="AF593" s="41"/>
      <c r="AG593" s="41"/>
      <c r="AH593" s="41"/>
      <c r="AI593" s="41"/>
      <c r="AJ593" s="42"/>
      <c r="AK593" s="41"/>
      <c r="AL593" s="40"/>
      <c r="AM593" s="40"/>
      <c r="AN593" s="41"/>
      <c r="AO593" s="40"/>
      <c r="AP593" s="40"/>
      <c r="AQ593" s="40"/>
      <c r="AR593" s="42"/>
      <c r="AS593" s="42"/>
      <c r="AT593" s="42"/>
      <c r="AU593" s="42"/>
      <c r="AV593" s="42"/>
      <c r="AW593" s="42"/>
      <c r="AX593" s="42"/>
      <c r="AY593" s="42"/>
      <c r="AZ593" s="42"/>
      <c r="BA593" s="42"/>
      <c r="BB593" s="42"/>
      <c r="BC593" s="42"/>
      <c r="BD593" s="42"/>
      <c r="BE593" s="42"/>
      <c r="BF593" s="42"/>
      <c r="BG593" s="42"/>
      <c r="BH593" s="42"/>
      <c r="BI593" s="42"/>
      <c r="BJ593" s="42"/>
      <c r="BK593" s="42"/>
      <c r="BL593" s="42"/>
      <c r="BM593" s="42"/>
    </row>
    <row r="594">
      <c r="A594" s="40"/>
      <c r="B594" s="41"/>
      <c r="C594" s="42"/>
      <c r="D594" s="41"/>
      <c r="E594" s="40"/>
      <c r="F594" s="40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0"/>
      <c r="R594" s="40"/>
      <c r="S594" s="40"/>
      <c r="T594" s="40"/>
      <c r="U594" s="40"/>
      <c r="V594" s="40"/>
      <c r="W594" s="40"/>
      <c r="X594" s="41"/>
      <c r="Y594" s="41"/>
      <c r="Z594" s="41"/>
      <c r="AA594" s="41"/>
      <c r="AB594" s="40"/>
      <c r="AC594" s="40"/>
      <c r="AD594" s="40"/>
      <c r="AE594" s="40"/>
      <c r="AF594" s="41"/>
      <c r="AG594" s="41"/>
      <c r="AH594" s="41"/>
      <c r="AI594" s="41"/>
      <c r="AJ594" s="42"/>
      <c r="AK594" s="41"/>
      <c r="AL594" s="40"/>
      <c r="AM594" s="40"/>
      <c r="AN594" s="41"/>
      <c r="AO594" s="40"/>
      <c r="AP594" s="40"/>
      <c r="AQ594" s="40"/>
      <c r="AR594" s="42"/>
      <c r="AS594" s="42"/>
      <c r="AT594" s="42"/>
      <c r="AU594" s="42"/>
      <c r="AV594" s="42"/>
      <c r="AW594" s="42"/>
      <c r="AX594" s="42"/>
      <c r="AY594" s="42"/>
      <c r="AZ594" s="42"/>
      <c r="BA594" s="42"/>
      <c r="BB594" s="42"/>
      <c r="BC594" s="42"/>
      <c r="BD594" s="42"/>
      <c r="BE594" s="42"/>
      <c r="BF594" s="42"/>
      <c r="BG594" s="42"/>
      <c r="BH594" s="42"/>
      <c r="BI594" s="42"/>
      <c r="BJ594" s="42"/>
      <c r="BK594" s="42"/>
      <c r="BL594" s="42"/>
      <c r="BM594" s="42"/>
    </row>
    <row r="595">
      <c r="A595" s="40"/>
      <c r="B595" s="41"/>
      <c r="C595" s="42"/>
      <c r="D595" s="41"/>
      <c r="E595" s="40"/>
      <c r="F595" s="40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0"/>
      <c r="R595" s="40"/>
      <c r="S595" s="40"/>
      <c r="T595" s="40"/>
      <c r="U595" s="40"/>
      <c r="V595" s="40"/>
      <c r="W595" s="40"/>
      <c r="X595" s="41"/>
      <c r="Y595" s="41"/>
      <c r="Z595" s="41"/>
      <c r="AA595" s="41"/>
      <c r="AB595" s="40"/>
      <c r="AC595" s="40"/>
      <c r="AD595" s="40"/>
      <c r="AE595" s="40"/>
      <c r="AF595" s="41"/>
      <c r="AG595" s="41"/>
      <c r="AH595" s="41"/>
      <c r="AI595" s="41"/>
      <c r="AJ595" s="42"/>
      <c r="AK595" s="41"/>
      <c r="AL595" s="40"/>
      <c r="AM595" s="44"/>
      <c r="AN595" s="41"/>
      <c r="AO595" s="40"/>
      <c r="AP595" s="40"/>
      <c r="AQ595" s="40"/>
      <c r="AR595" s="42"/>
      <c r="AS595" s="42"/>
      <c r="AT595" s="42"/>
      <c r="AU595" s="42"/>
      <c r="AV595" s="42"/>
      <c r="AW595" s="42"/>
      <c r="AX595" s="42"/>
      <c r="AY595" s="42"/>
      <c r="AZ595" s="42"/>
      <c r="BA595" s="42"/>
      <c r="BB595" s="42"/>
      <c r="BC595" s="42"/>
      <c r="BD595" s="42"/>
      <c r="BE595" s="42"/>
      <c r="BF595" s="42"/>
      <c r="BG595" s="42"/>
      <c r="BH595" s="42"/>
      <c r="BI595" s="42"/>
      <c r="BJ595" s="42"/>
      <c r="BK595" s="42"/>
      <c r="BL595" s="42"/>
      <c r="BM595" s="42"/>
    </row>
    <row r="596">
      <c r="A596" s="40"/>
      <c r="B596" s="41"/>
      <c r="C596" s="42"/>
      <c r="D596" s="41"/>
      <c r="E596" s="40"/>
      <c r="F596" s="40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0"/>
      <c r="R596" s="40"/>
      <c r="S596" s="40"/>
      <c r="T596" s="40"/>
      <c r="U596" s="40"/>
      <c r="V596" s="40"/>
      <c r="W596" s="40"/>
      <c r="X596" s="41"/>
      <c r="Y596" s="41"/>
      <c r="Z596" s="41"/>
      <c r="AA596" s="41"/>
      <c r="AB596" s="40"/>
      <c r="AC596" s="40"/>
      <c r="AD596" s="40"/>
      <c r="AE596" s="40"/>
      <c r="AF596" s="41"/>
      <c r="AG596" s="41"/>
      <c r="AH596" s="41"/>
      <c r="AI596" s="41"/>
      <c r="AJ596" s="42"/>
      <c r="AK596" s="41"/>
      <c r="AL596" s="40"/>
      <c r="AM596" s="44"/>
      <c r="AN596" s="41"/>
      <c r="AO596" s="40"/>
      <c r="AP596" s="40"/>
      <c r="AQ596" s="40"/>
      <c r="AR596" s="42"/>
      <c r="AS596" s="42"/>
      <c r="AT596" s="42"/>
      <c r="AU596" s="42"/>
      <c r="AV596" s="42"/>
      <c r="AW596" s="42"/>
      <c r="AX596" s="42"/>
      <c r="AY596" s="42"/>
      <c r="AZ596" s="42"/>
      <c r="BA596" s="42"/>
      <c r="BB596" s="42"/>
      <c r="BC596" s="42"/>
      <c r="BD596" s="42"/>
      <c r="BE596" s="42"/>
      <c r="BF596" s="42"/>
      <c r="BG596" s="42"/>
      <c r="BH596" s="42"/>
      <c r="BI596" s="42"/>
      <c r="BJ596" s="42"/>
      <c r="BK596" s="42"/>
      <c r="BL596" s="42"/>
      <c r="BM596" s="42"/>
    </row>
    <row r="597">
      <c r="A597" s="40"/>
      <c r="B597" s="41"/>
      <c r="C597" s="42"/>
      <c r="D597" s="41"/>
      <c r="E597" s="40"/>
      <c r="F597" s="40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0"/>
      <c r="R597" s="40"/>
      <c r="S597" s="40"/>
      <c r="T597" s="40"/>
      <c r="U597" s="40"/>
      <c r="V597" s="40"/>
      <c r="W597" s="40"/>
      <c r="X597" s="41"/>
      <c r="Y597" s="41"/>
      <c r="Z597" s="41"/>
      <c r="AA597" s="41"/>
      <c r="AB597" s="40"/>
      <c r="AC597" s="40"/>
      <c r="AD597" s="40"/>
      <c r="AE597" s="40"/>
      <c r="AF597" s="41"/>
      <c r="AG597" s="41"/>
      <c r="AH597" s="41"/>
      <c r="AI597" s="41"/>
      <c r="AJ597" s="42"/>
      <c r="AK597" s="41"/>
      <c r="AL597" s="40"/>
      <c r="AM597" s="45"/>
      <c r="AN597" s="41"/>
      <c r="AO597" s="40"/>
      <c r="AP597" s="40"/>
      <c r="AQ597" s="40"/>
      <c r="AR597" s="42"/>
      <c r="AS597" s="42"/>
      <c r="AT597" s="42"/>
      <c r="AU597" s="42"/>
      <c r="AV597" s="42"/>
      <c r="AW597" s="42"/>
      <c r="AX597" s="42"/>
      <c r="AY597" s="42"/>
      <c r="AZ597" s="42"/>
      <c r="BA597" s="42"/>
      <c r="BB597" s="42"/>
      <c r="BC597" s="42"/>
      <c r="BD597" s="42"/>
      <c r="BE597" s="42"/>
      <c r="BF597" s="42"/>
      <c r="BG597" s="42"/>
      <c r="BH597" s="42"/>
      <c r="BI597" s="42"/>
      <c r="BJ597" s="42"/>
      <c r="BK597" s="42"/>
      <c r="BL597" s="42"/>
      <c r="BM597" s="42"/>
    </row>
    <row r="598">
      <c r="A598" s="40"/>
      <c r="B598" s="41"/>
      <c r="C598" s="42"/>
      <c r="D598" s="41"/>
      <c r="E598" s="40"/>
      <c r="F598" s="40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0"/>
      <c r="R598" s="40"/>
      <c r="S598" s="40"/>
      <c r="T598" s="40"/>
      <c r="U598" s="40"/>
      <c r="V598" s="40"/>
      <c r="W598" s="40"/>
      <c r="X598" s="41"/>
      <c r="Y598" s="41"/>
      <c r="Z598" s="41"/>
      <c r="AA598" s="41"/>
      <c r="AB598" s="40"/>
      <c r="AC598" s="40"/>
      <c r="AD598" s="40"/>
      <c r="AE598" s="40"/>
      <c r="AF598" s="41"/>
      <c r="AG598" s="41"/>
      <c r="AH598" s="41"/>
      <c r="AI598" s="41"/>
      <c r="AJ598" s="42"/>
      <c r="AK598" s="41"/>
      <c r="AL598" s="40"/>
      <c r="AM598" s="44"/>
      <c r="AN598" s="41"/>
      <c r="AO598" s="40"/>
      <c r="AP598" s="40"/>
      <c r="AQ598" s="40"/>
      <c r="AR598" s="42"/>
      <c r="AS598" s="42"/>
      <c r="AT598" s="42"/>
      <c r="AU598" s="42"/>
      <c r="AV598" s="42"/>
      <c r="AW598" s="42"/>
      <c r="AX598" s="42"/>
      <c r="AY598" s="42"/>
      <c r="AZ598" s="42"/>
      <c r="BA598" s="42"/>
      <c r="BB598" s="42"/>
      <c r="BC598" s="42"/>
      <c r="BD598" s="42"/>
      <c r="BE598" s="42"/>
      <c r="BF598" s="42"/>
      <c r="BG598" s="42"/>
      <c r="BH598" s="42"/>
      <c r="BI598" s="42"/>
      <c r="BJ598" s="42"/>
      <c r="BK598" s="42"/>
      <c r="BL598" s="42"/>
      <c r="BM598" s="42"/>
    </row>
    <row r="599">
      <c r="A599" s="40"/>
      <c r="B599" s="41"/>
      <c r="C599" s="42"/>
      <c r="D599" s="41"/>
      <c r="E599" s="40"/>
      <c r="F599" s="40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0"/>
      <c r="R599" s="40"/>
      <c r="S599" s="40"/>
      <c r="T599" s="40"/>
      <c r="U599" s="40"/>
      <c r="V599" s="40"/>
      <c r="W599" s="40"/>
      <c r="X599" s="41"/>
      <c r="Y599" s="41"/>
      <c r="Z599" s="41"/>
      <c r="AA599" s="41"/>
      <c r="AB599" s="40"/>
      <c r="AC599" s="40"/>
      <c r="AD599" s="40"/>
      <c r="AE599" s="40"/>
      <c r="AF599" s="41"/>
      <c r="AG599" s="41"/>
      <c r="AH599" s="41"/>
      <c r="AI599" s="41"/>
      <c r="AJ599" s="42"/>
      <c r="AK599" s="41"/>
      <c r="AL599" s="40"/>
      <c r="AM599" s="45"/>
      <c r="AN599" s="41"/>
      <c r="AO599" s="40"/>
      <c r="AP599" s="40"/>
      <c r="AQ599" s="40"/>
      <c r="AR599" s="42"/>
      <c r="AS599" s="42"/>
      <c r="AT599" s="42"/>
      <c r="AU599" s="42"/>
      <c r="AV599" s="42"/>
      <c r="AW599" s="42"/>
      <c r="AX599" s="42"/>
      <c r="AY599" s="42"/>
      <c r="AZ599" s="42"/>
      <c r="BA599" s="42"/>
      <c r="BB599" s="42"/>
      <c r="BC599" s="42"/>
      <c r="BD599" s="42"/>
      <c r="BE599" s="42"/>
      <c r="BF599" s="42"/>
      <c r="BG599" s="42"/>
      <c r="BH599" s="42"/>
      <c r="BI599" s="42"/>
      <c r="BJ599" s="42"/>
      <c r="BK599" s="42"/>
      <c r="BL599" s="42"/>
      <c r="BM599" s="42"/>
    </row>
    <row r="600">
      <c r="A600" s="40"/>
      <c r="B600" s="41"/>
      <c r="C600" s="42"/>
      <c r="D600" s="41"/>
      <c r="E600" s="40"/>
      <c r="F600" s="40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0"/>
      <c r="R600" s="40"/>
      <c r="S600" s="40"/>
      <c r="T600" s="40"/>
      <c r="U600" s="40"/>
      <c r="V600" s="40"/>
      <c r="W600" s="40"/>
      <c r="X600" s="41"/>
      <c r="Y600" s="41"/>
      <c r="Z600" s="41"/>
      <c r="AA600" s="41"/>
      <c r="AB600" s="40"/>
      <c r="AC600" s="40"/>
      <c r="AD600" s="40"/>
      <c r="AE600" s="40"/>
      <c r="AF600" s="41"/>
      <c r="AG600" s="41"/>
      <c r="AH600" s="41"/>
      <c r="AI600" s="41"/>
      <c r="AJ600" s="42"/>
      <c r="AK600" s="41"/>
      <c r="AL600" s="40"/>
      <c r="AM600" s="45"/>
      <c r="AN600" s="41"/>
      <c r="AO600" s="40"/>
      <c r="AP600" s="40"/>
      <c r="AQ600" s="40"/>
      <c r="AR600" s="42"/>
      <c r="AS600" s="42"/>
      <c r="AT600" s="42"/>
      <c r="AU600" s="42"/>
      <c r="AV600" s="42"/>
      <c r="AW600" s="42"/>
      <c r="AX600" s="42"/>
      <c r="AY600" s="42"/>
      <c r="AZ600" s="42"/>
      <c r="BA600" s="42"/>
      <c r="BB600" s="42"/>
      <c r="BC600" s="42"/>
      <c r="BD600" s="42"/>
      <c r="BE600" s="42"/>
      <c r="BF600" s="42"/>
      <c r="BG600" s="42"/>
      <c r="BH600" s="42"/>
      <c r="BI600" s="42"/>
      <c r="BJ600" s="42"/>
      <c r="BK600" s="42"/>
      <c r="BL600" s="42"/>
      <c r="BM600" s="42"/>
    </row>
    <row r="601">
      <c r="A601" s="40"/>
      <c r="B601" s="41"/>
      <c r="C601" s="42"/>
      <c r="D601" s="41"/>
      <c r="E601" s="40"/>
      <c r="F601" s="40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0"/>
      <c r="R601" s="40"/>
      <c r="S601" s="40"/>
      <c r="T601" s="40"/>
      <c r="U601" s="40"/>
      <c r="V601" s="40"/>
      <c r="W601" s="40"/>
      <c r="X601" s="41"/>
      <c r="Y601" s="41"/>
      <c r="Z601" s="41"/>
      <c r="AA601" s="41"/>
      <c r="AB601" s="40"/>
      <c r="AC601" s="40"/>
      <c r="AD601" s="40"/>
      <c r="AE601" s="40"/>
      <c r="AF601" s="41"/>
      <c r="AG601" s="41"/>
      <c r="AH601" s="41"/>
      <c r="AI601" s="41"/>
      <c r="AJ601" s="42"/>
      <c r="AK601" s="41"/>
      <c r="AL601" s="40"/>
      <c r="AM601" s="40"/>
      <c r="AN601" s="41"/>
      <c r="AO601" s="40"/>
      <c r="AP601" s="40"/>
      <c r="AQ601" s="40"/>
      <c r="AR601" s="42"/>
      <c r="AS601" s="42"/>
      <c r="AT601" s="42"/>
      <c r="AU601" s="42"/>
      <c r="AV601" s="42"/>
      <c r="AW601" s="42"/>
      <c r="AX601" s="42"/>
      <c r="AY601" s="42"/>
      <c r="AZ601" s="42"/>
      <c r="BA601" s="42"/>
      <c r="BB601" s="42"/>
      <c r="BC601" s="42"/>
      <c r="BD601" s="42"/>
      <c r="BE601" s="42"/>
      <c r="BF601" s="42"/>
      <c r="BG601" s="42"/>
      <c r="BH601" s="42"/>
      <c r="BI601" s="42"/>
      <c r="BJ601" s="42"/>
      <c r="BK601" s="42"/>
      <c r="BL601" s="42"/>
      <c r="BM601" s="42"/>
    </row>
    <row r="602">
      <c r="A602" s="40"/>
      <c r="B602" s="41"/>
      <c r="C602" s="42"/>
      <c r="D602" s="41"/>
      <c r="E602" s="40"/>
      <c r="F602" s="40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0"/>
      <c r="R602" s="40"/>
      <c r="S602" s="40"/>
      <c r="T602" s="40"/>
      <c r="U602" s="40"/>
      <c r="V602" s="40"/>
      <c r="W602" s="40"/>
      <c r="X602" s="41"/>
      <c r="Y602" s="41"/>
      <c r="Z602" s="41"/>
      <c r="AA602" s="41"/>
      <c r="AB602" s="40"/>
      <c r="AC602" s="40"/>
      <c r="AD602" s="40"/>
      <c r="AE602" s="40"/>
      <c r="AF602" s="41"/>
      <c r="AG602" s="41"/>
      <c r="AH602" s="41"/>
      <c r="AI602" s="41"/>
      <c r="AJ602" s="42"/>
      <c r="AK602" s="41"/>
      <c r="AL602" s="40"/>
      <c r="AM602" s="40"/>
      <c r="AN602" s="41"/>
      <c r="AO602" s="40"/>
      <c r="AP602" s="40"/>
      <c r="AQ602" s="40"/>
      <c r="AR602" s="42"/>
      <c r="AS602" s="42"/>
      <c r="AT602" s="42"/>
      <c r="AU602" s="42"/>
      <c r="AV602" s="42"/>
      <c r="AW602" s="42"/>
      <c r="AX602" s="42"/>
      <c r="AY602" s="42"/>
      <c r="AZ602" s="42"/>
      <c r="BA602" s="42"/>
      <c r="BB602" s="42"/>
      <c r="BC602" s="42"/>
      <c r="BD602" s="42"/>
      <c r="BE602" s="42"/>
      <c r="BF602" s="42"/>
      <c r="BG602" s="42"/>
      <c r="BH602" s="42"/>
      <c r="BI602" s="42"/>
      <c r="BJ602" s="42"/>
      <c r="BK602" s="42"/>
      <c r="BL602" s="42"/>
      <c r="BM602" s="42"/>
    </row>
    <row r="603">
      <c r="A603" s="40"/>
      <c r="B603" s="41"/>
      <c r="C603" s="42"/>
      <c r="D603" s="41"/>
      <c r="E603" s="40"/>
      <c r="F603" s="40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0"/>
      <c r="R603" s="40"/>
      <c r="S603" s="40"/>
      <c r="T603" s="40"/>
      <c r="U603" s="40"/>
      <c r="V603" s="40"/>
      <c r="W603" s="40"/>
      <c r="X603" s="41"/>
      <c r="Y603" s="41"/>
      <c r="Z603" s="41"/>
      <c r="AA603" s="41"/>
      <c r="AB603" s="40"/>
      <c r="AC603" s="40"/>
      <c r="AD603" s="40"/>
      <c r="AE603" s="40"/>
      <c r="AF603" s="41"/>
      <c r="AG603" s="41"/>
      <c r="AH603" s="41"/>
      <c r="AI603" s="41"/>
      <c r="AJ603" s="42"/>
      <c r="AK603" s="41"/>
      <c r="AL603" s="40"/>
      <c r="AM603" s="40"/>
      <c r="AN603" s="41"/>
      <c r="AO603" s="40"/>
      <c r="AP603" s="40"/>
      <c r="AQ603" s="40"/>
      <c r="AR603" s="42"/>
      <c r="AS603" s="42"/>
      <c r="AT603" s="42"/>
      <c r="AU603" s="42"/>
      <c r="AV603" s="42"/>
      <c r="AW603" s="42"/>
      <c r="AX603" s="42"/>
      <c r="AY603" s="42"/>
      <c r="AZ603" s="42"/>
      <c r="BA603" s="42"/>
      <c r="BB603" s="42"/>
      <c r="BC603" s="42"/>
      <c r="BD603" s="42"/>
      <c r="BE603" s="42"/>
      <c r="BF603" s="42"/>
      <c r="BG603" s="42"/>
      <c r="BH603" s="42"/>
      <c r="BI603" s="42"/>
      <c r="BJ603" s="42"/>
      <c r="BK603" s="42"/>
      <c r="BL603" s="42"/>
      <c r="BM603" s="42"/>
    </row>
    <row r="604">
      <c r="A604" s="40"/>
      <c r="B604" s="41"/>
      <c r="C604" s="42"/>
      <c r="D604" s="41"/>
      <c r="E604" s="40"/>
      <c r="F604" s="40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0"/>
      <c r="R604" s="40"/>
      <c r="S604" s="40"/>
      <c r="T604" s="40"/>
      <c r="U604" s="40"/>
      <c r="V604" s="40"/>
      <c r="W604" s="40"/>
      <c r="X604" s="41"/>
      <c r="Y604" s="41"/>
      <c r="Z604" s="41"/>
      <c r="AA604" s="41"/>
      <c r="AB604" s="40"/>
      <c r="AC604" s="40"/>
      <c r="AD604" s="40"/>
      <c r="AE604" s="40"/>
      <c r="AF604" s="41"/>
      <c r="AG604" s="41"/>
      <c r="AH604" s="41"/>
      <c r="AI604" s="41"/>
      <c r="AJ604" s="42"/>
      <c r="AK604" s="41"/>
      <c r="AL604" s="40"/>
      <c r="AM604" s="44"/>
      <c r="AN604" s="41"/>
      <c r="AO604" s="40"/>
      <c r="AP604" s="40"/>
      <c r="AQ604" s="40"/>
      <c r="AR604" s="42"/>
      <c r="AS604" s="42"/>
      <c r="AT604" s="42"/>
      <c r="AU604" s="42"/>
      <c r="AV604" s="42"/>
      <c r="AW604" s="42"/>
      <c r="AX604" s="42"/>
      <c r="AY604" s="42"/>
      <c r="AZ604" s="42"/>
      <c r="BA604" s="42"/>
      <c r="BB604" s="42"/>
      <c r="BC604" s="42"/>
      <c r="BD604" s="42"/>
      <c r="BE604" s="42"/>
      <c r="BF604" s="42"/>
      <c r="BG604" s="42"/>
      <c r="BH604" s="42"/>
      <c r="BI604" s="42"/>
      <c r="BJ604" s="42"/>
      <c r="BK604" s="42"/>
      <c r="BL604" s="42"/>
      <c r="BM604" s="42"/>
    </row>
    <row r="605">
      <c r="A605" s="40"/>
      <c r="B605" s="41"/>
      <c r="C605" s="42"/>
      <c r="D605" s="41"/>
      <c r="E605" s="40"/>
      <c r="F605" s="40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0"/>
      <c r="R605" s="40"/>
      <c r="S605" s="40"/>
      <c r="T605" s="40"/>
      <c r="U605" s="40"/>
      <c r="V605" s="40"/>
      <c r="W605" s="40"/>
      <c r="X605" s="41"/>
      <c r="Y605" s="41"/>
      <c r="Z605" s="41"/>
      <c r="AA605" s="41"/>
      <c r="AB605" s="40"/>
      <c r="AC605" s="40"/>
      <c r="AD605" s="40"/>
      <c r="AE605" s="40"/>
      <c r="AF605" s="41"/>
      <c r="AG605" s="41"/>
      <c r="AH605" s="41"/>
      <c r="AI605" s="41"/>
      <c r="AJ605" s="42"/>
      <c r="AK605" s="41"/>
      <c r="AL605" s="40"/>
      <c r="AM605" s="44"/>
      <c r="AN605" s="41"/>
      <c r="AO605" s="40"/>
      <c r="AP605" s="40"/>
      <c r="AQ605" s="40"/>
      <c r="AR605" s="42"/>
      <c r="AS605" s="42"/>
      <c r="AT605" s="42"/>
      <c r="AU605" s="42"/>
      <c r="AV605" s="42"/>
      <c r="AW605" s="42"/>
      <c r="AX605" s="42"/>
      <c r="AY605" s="42"/>
      <c r="AZ605" s="42"/>
      <c r="BA605" s="42"/>
      <c r="BB605" s="42"/>
      <c r="BC605" s="42"/>
      <c r="BD605" s="42"/>
      <c r="BE605" s="42"/>
      <c r="BF605" s="42"/>
      <c r="BG605" s="42"/>
      <c r="BH605" s="42"/>
      <c r="BI605" s="42"/>
      <c r="BJ605" s="42"/>
      <c r="BK605" s="42"/>
      <c r="BL605" s="42"/>
      <c r="BM605" s="42"/>
    </row>
    <row r="606">
      <c r="A606" s="40"/>
      <c r="B606" s="41"/>
      <c r="C606" s="42"/>
      <c r="D606" s="41"/>
      <c r="E606" s="40"/>
      <c r="F606" s="40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0"/>
      <c r="R606" s="40"/>
      <c r="S606" s="40"/>
      <c r="T606" s="40"/>
      <c r="U606" s="40"/>
      <c r="V606" s="40"/>
      <c r="W606" s="40"/>
      <c r="X606" s="41"/>
      <c r="Y606" s="41"/>
      <c r="Z606" s="41"/>
      <c r="AA606" s="41"/>
      <c r="AB606" s="40"/>
      <c r="AC606" s="40"/>
      <c r="AD606" s="40"/>
      <c r="AE606" s="40"/>
      <c r="AF606" s="41"/>
      <c r="AG606" s="41"/>
      <c r="AH606" s="41"/>
      <c r="AI606" s="41"/>
      <c r="AJ606" s="42"/>
      <c r="AK606" s="41"/>
      <c r="AL606" s="40"/>
      <c r="AM606" s="44"/>
      <c r="AN606" s="41"/>
      <c r="AO606" s="40"/>
      <c r="AP606" s="40"/>
      <c r="AQ606" s="40"/>
      <c r="AR606" s="42"/>
      <c r="AS606" s="42"/>
      <c r="AT606" s="42"/>
      <c r="AU606" s="42"/>
      <c r="AV606" s="42"/>
      <c r="AW606" s="42"/>
      <c r="AX606" s="42"/>
      <c r="AY606" s="42"/>
      <c r="AZ606" s="42"/>
      <c r="BA606" s="42"/>
      <c r="BB606" s="42"/>
      <c r="BC606" s="42"/>
      <c r="BD606" s="42"/>
      <c r="BE606" s="42"/>
      <c r="BF606" s="42"/>
      <c r="BG606" s="42"/>
      <c r="BH606" s="42"/>
      <c r="BI606" s="42"/>
      <c r="BJ606" s="42"/>
      <c r="BK606" s="42"/>
      <c r="BL606" s="42"/>
      <c r="BM606" s="42"/>
    </row>
    <row r="607">
      <c r="A607" s="40"/>
      <c r="B607" s="41"/>
      <c r="C607" s="42"/>
      <c r="D607" s="41"/>
      <c r="E607" s="40"/>
      <c r="F607" s="40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0"/>
      <c r="R607" s="40"/>
      <c r="S607" s="40"/>
      <c r="T607" s="40"/>
      <c r="U607" s="40"/>
      <c r="V607" s="40"/>
      <c r="W607" s="40"/>
      <c r="X607" s="41"/>
      <c r="Y607" s="41"/>
      <c r="Z607" s="41"/>
      <c r="AA607" s="41"/>
      <c r="AB607" s="40"/>
      <c r="AC607" s="40"/>
      <c r="AD607" s="40"/>
      <c r="AE607" s="40"/>
      <c r="AF607" s="41"/>
      <c r="AG607" s="41"/>
      <c r="AH607" s="41"/>
      <c r="AI607" s="41"/>
      <c r="AJ607" s="42"/>
      <c r="AK607" s="41"/>
      <c r="AL607" s="40"/>
      <c r="AM607" s="45"/>
      <c r="AN607" s="41"/>
      <c r="AO607" s="40"/>
      <c r="AP607" s="40"/>
      <c r="AQ607" s="40"/>
      <c r="AR607" s="42"/>
      <c r="AS607" s="42"/>
      <c r="AT607" s="42"/>
      <c r="AU607" s="42"/>
      <c r="AV607" s="42"/>
      <c r="AW607" s="42"/>
      <c r="AX607" s="42"/>
      <c r="AY607" s="42"/>
      <c r="AZ607" s="42"/>
      <c r="BA607" s="42"/>
      <c r="BB607" s="42"/>
      <c r="BC607" s="42"/>
      <c r="BD607" s="42"/>
      <c r="BE607" s="42"/>
      <c r="BF607" s="42"/>
      <c r="BG607" s="42"/>
      <c r="BH607" s="42"/>
      <c r="BI607" s="42"/>
      <c r="BJ607" s="42"/>
      <c r="BK607" s="42"/>
      <c r="BL607" s="42"/>
      <c r="BM607" s="42"/>
    </row>
    <row r="608">
      <c r="A608" s="40"/>
      <c r="B608" s="41"/>
      <c r="C608" s="42"/>
      <c r="D608" s="41"/>
      <c r="E608" s="40"/>
      <c r="F608" s="40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0"/>
      <c r="R608" s="40"/>
      <c r="S608" s="40"/>
      <c r="T608" s="40"/>
      <c r="U608" s="40"/>
      <c r="V608" s="40"/>
      <c r="W608" s="40"/>
      <c r="X608" s="41"/>
      <c r="Y608" s="41"/>
      <c r="Z608" s="41"/>
      <c r="AA608" s="41"/>
      <c r="AB608" s="40"/>
      <c r="AC608" s="40"/>
      <c r="AD608" s="40"/>
      <c r="AE608" s="40"/>
      <c r="AF608" s="41"/>
      <c r="AG608" s="41"/>
      <c r="AH608" s="41"/>
      <c r="AI608" s="41"/>
      <c r="AJ608" s="42"/>
      <c r="AK608" s="41"/>
      <c r="AL608" s="40"/>
      <c r="AM608" s="44"/>
      <c r="AN608" s="41"/>
      <c r="AO608" s="40"/>
      <c r="AP608" s="40"/>
      <c r="AQ608" s="40"/>
      <c r="AR608" s="42"/>
      <c r="AS608" s="42"/>
      <c r="AT608" s="42"/>
      <c r="AU608" s="42"/>
      <c r="AV608" s="42"/>
      <c r="AW608" s="42"/>
      <c r="AX608" s="42"/>
      <c r="AY608" s="42"/>
      <c r="AZ608" s="42"/>
      <c r="BA608" s="42"/>
      <c r="BB608" s="42"/>
      <c r="BC608" s="42"/>
      <c r="BD608" s="42"/>
      <c r="BE608" s="42"/>
      <c r="BF608" s="42"/>
      <c r="BG608" s="42"/>
      <c r="BH608" s="42"/>
      <c r="BI608" s="42"/>
      <c r="BJ608" s="42"/>
      <c r="BK608" s="42"/>
      <c r="BL608" s="42"/>
      <c r="BM608" s="42"/>
    </row>
    <row r="609">
      <c r="A609" s="40"/>
      <c r="B609" s="41"/>
      <c r="C609" s="42"/>
      <c r="D609" s="41"/>
      <c r="E609" s="40"/>
      <c r="F609" s="40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0"/>
      <c r="R609" s="40"/>
      <c r="S609" s="40"/>
      <c r="T609" s="40"/>
      <c r="U609" s="40"/>
      <c r="V609" s="40"/>
      <c r="W609" s="40"/>
      <c r="X609" s="41"/>
      <c r="Y609" s="41"/>
      <c r="Z609" s="41"/>
      <c r="AA609" s="41"/>
      <c r="AB609" s="40"/>
      <c r="AC609" s="40"/>
      <c r="AD609" s="40"/>
      <c r="AE609" s="40"/>
      <c r="AF609" s="41"/>
      <c r="AG609" s="41"/>
      <c r="AH609" s="41"/>
      <c r="AI609" s="41"/>
      <c r="AJ609" s="42"/>
      <c r="AK609" s="41"/>
      <c r="AL609" s="40"/>
      <c r="AM609" s="45"/>
      <c r="AN609" s="41"/>
      <c r="AO609" s="40"/>
      <c r="AP609" s="40"/>
      <c r="AQ609" s="40"/>
      <c r="AR609" s="42"/>
      <c r="AS609" s="42"/>
      <c r="AT609" s="42"/>
      <c r="AU609" s="42"/>
      <c r="AV609" s="42"/>
      <c r="AW609" s="42"/>
      <c r="AX609" s="42"/>
      <c r="AY609" s="42"/>
      <c r="AZ609" s="42"/>
      <c r="BA609" s="42"/>
      <c r="BB609" s="42"/>
      <c r="BC609" s="42"/>
      <c r="BD609" s="42"/>
      <c r="BE609" s="42"/>
      <c r="BF609" s="42"/>
      <c r="BG609" s="42"/>
      <c r="BH609" s="42"/>
      <c r="BI609" s="42"/>
      <c r="BJ609" s="42"/>
      <c r="BK609" s="42"/>
      <c r="BL609" s="42"/>
      <c r="BM609" s="42"/>
    </row>
    <row r="610">
      <c r="A610" s="40"/>
      <c r="B610" s="41"/>
      <c r="C610" s="42"/>
      <c r="D610" s="41"/>
      <c r="E610" s="40"/>
      <c r="F610" s="40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0"/>
      <c r="R610" s="40"/>
      <c r="S610" s="40"/>
      <c r="T610" s="40"/>
      <c r="U610" s="40"/>
      <c r="V610" s="40"/>
      <c r="W610" s="40"/>
      <c r="X610" s="41"/>
      <c r="Y610" s="41"/>
      <c r="Z610" s="41"/>
      <c r="AA610" s="41"/>
      <c r="AB610" s="40"/>
      <c r="AC610" s="40"/>
      <c r="AD610" s="40"/>
      <c r="AE610" s="40"/>
      <c r="AF610" s="41"/>
      <c r="AG610" s="41"/>
      <c r="AH610" s="41"/>
      <c r="AI610" s="41"/>
      <c r="AJ610" s="42"/>
      <c r="AK610" s="41"/>
      <c r="AL610" s="40"/>
      <c r="AM610" s="40"/>
      <c r="AN610" s="41"/>
      <c r="AO610" s="40"/>
      <c r="AP610" s="40"/>
      <c r="AQ610" s="40"/>
      <c r="AR610" s="42"/>
      <c r="AS610" s="42"/>
      <c r="AT610" s="42"/>
      <c r="AU610" s="42"/>
      <c r="AV610" s="42"/>
      <c r="AW610" s="42"/>
      <c r="AX610" s="42"/>
      <c r="AY610" s="42"/>
      <c r="AZ610" s="42"/>
      <c r="BA610" s="42"/>
      <c r="BB610" s="42"/>
      <c r="BC610" s="42"/>
      <c r="BD610" s="42"/>
      <c r="BE610" s="42"/>
      <c r="BF610" s="42"/>
      <c r="BG610" s="42"/>
      <c r="BH610" s="42"/>
      <c r="BI610" s="42"/>
      <c r="BJ610" s="42"/>
      <c r="BK610" s="42"/>
      <c r="BL610" s="42"/>
      <c r="BM610" s="42"/>
    </row>
    <row r="611">
      <c r="A611" s="40"/>
      <c r="B611" s="41"/>
      <c r="C611" s="42"/>
      <c r="D611" s="41"/>
      <c r="E611" s="40"/>
      <c r="F611" s="40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0"/>
      <c r="R611" s="40"/>
      <c r="S611" s="40"/>
      <c r="T611" s="40"/>
      <c r="U611" s="40"/>
      <c r="V611" s="40"/>
      <c r="W611" s="40"/>
      <c r="X611" s="41"/>
      <c r="Y611" s="41"/>
      <c r="Z611" s="41"/>
      <c r="AA611" s="41"/>
      <c r="AB611" s="40"/>
      <c r="AC611" s="40"/>
      <c r="AD611" s="40"/>
      <c r="AE611" s="40"/>
      <c r="AF611" s="41"/>
      <c r="AG611" s="41"/>
      <c r="AH611" s="41"/>
      <c r="AI611" s="41"/>
      <c r="AJ611" s="42"/>
      <c r="AK611" s="41"/>
      <c r="AL611" s="40"/>
      <c r="AM611" s="40"/>
      <c r="AN611" s="41"/>
      <c r="AO611" s="40"/>
      <c r="AP611" s="40"/>
      <c r="AQ611" s="40"/>
      <c r="AR611" s="42"/>
      <c r="AS611" s="42"/>
      <c r="AT611" s="42"/>
      <c r="AU611" s="42"/>
      <c r="AV611" s="42"/>
      <c r="AW611" s="42"/>
      <c r="AX611" s="42"/>
      <c r="AY611" s="42"/>
      <c r="AZ611" s="42"/>
      <c r="BA611" s="42"/>
      <c r="BB611" s="42"/>
      <c r="BC611" s="42"/>
      <c r="BD611" s="42"/>
      <c r="BE611" s="42"/>
      <c r="BF611" s="42"/>
      <c r="BG611" s="42"/>
      <c r="BH611" s="42"/>
      <c r="BI611" s="42"/>
      <c r="BJ611" s="42"/>
      <c r="BK611" s="42"/>
      <c r="BL611" s="42"/>
      <c r="BM611" s="42"/>
    </row>
    <row r="612">
      <c r="A612" s="40"/>
      <c r="B612" s="41"/>
      <c r="C612" s="42"/>
      <c r="D612" s="41"/>
      <c r="E612" s="40"/>
      <c r="F612" s="40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0"/>
      <c r="R612" s="40"/>
      <c r="S612" s="40"/>
      <c r="T612" s="40"/>
      <c r="U612" s="40"/>
      <c r="V612" s="40"/>
      <c r="W612" s="40"/>
      <c r="X612" s="41"/>
      <c r="Y612" s="41"/>
      <c r="Z612" s="41"/>
      <c r="AA612" s="41"/>
      <c r="AB612" s="40"/>
      <c r="AC612" s="40"/>
      <c r="AD612" s="40"/>
      <c r="AE612" s="40"/>
      <c r="AF612" s="41"/>
      <c r="AG612" s="41"/>
      <c r="AH612" s="41"/>
      <c r="AI612" s="41"/>
      <c r="AJ612" s="42"/>
      <c r="AK612" s="41"/>
      <c r="AL612" s="40"/>
      <c r="AM612" s="44"/>
      <c r="AN612" s="41"/>
      <c r="AO612" s="40"/>
      <c r="AP612" s="40"/>
      <c r="AQ612" s="40"/>
      <c r="AR612" s="42"/>
      <c r="AS612" s="42"/>
      <c r="AT612" s="42"/>
      <c r="AU612" s="42"/>
      <c r="AV612" s="42"/>
      <c r="AW612" s="42"/>
      <c r="AX612" s="42"/>
      <c r="AY612" s="42"/>
      <c r="AZ612" s="42"/>
      <c r="BA612" s="42"/>
      <c r="BB612" s="42"/>
      <c r="BC612" s="42"/>
      <c r="BD612" s="42"/>
      <c r="BE612" s="42"/>
      <c r="BF612" s="42"/>
      <c r="BG612" s="42"/>
      <c r="BH612" s="42"/>
      <c r="BI612" s="42"/>
      <c r="BJ612" s="42"/>
      <c r="BK612" s="42"/>
      <c r="BL612" s="42"/>
      <c r="BM612" s="42"/>
    </row>
    <row r="613">
      <c r="A613" s="40"/>
      <c r="B613" s="41"/>
      <c r="C613" s="42"/>
      <c r="D613" s="41"/>
      <c r="E613" s="40"/>
      <c r="F613" s="40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0"/>
      <c r="R613" s="40"/>
      <c r="S613" s="40"/>
      <c r="T613" s="40"/>
      <c r="U613" s="40"/>
      <c r="V613" s="40"/>
      <c r="W613" s="40"/>
      <c r="X613" s="41"/>
      <c r="Y613" s="41"/>
      <c r="Z613" s="41"/>
      <c r="AA613" s="41"/>
      <c r="AB613" s="40"/>
      <c r="AC613" s="40"/>
      <c r="AD613" s="40"/>
      <c r="AE613" s="40"/>
      <c r="AF613" s="41"/>
      <c r="AG613" s="41"/>
      <c r="AH613" s="41"/>
      <c r="AI613" s="41"/>
      <c r="AJ613" s="42"/>
      <c r="AK613" s="41"/>
      <c r="AL613" s="40"/>
      <c r="AM613" s="40"/>
      <c r="AN613" s="41"/>
      <c r="AO613" s="40"/>
      <c r="AP613" s="40"/>
      <c r="AQ613" s="40"/>
      <c r="AR613" s="42"/>
      <c r="AS613" s="42"/>
      <c r="AT613" s="42"/>
      <c r="AU613" s="42"/>
      <c r="AV613" s="42"/>
      <c r="AW613" s="42"/>
      <c r="AX613" s="42"/>
      <c r="AY613" s="42"/>
      <c r="AZ613" s="42"/>
      <c r="BA613" s="42"/>
      <c r="BB613" s="42"/>
      <c r="BC613" s="42"/>
      <c r="BD613" s="42"/>
      <c r="BE613" s="42"/>
      <c r="BF613" s="42"/>
      <c r="BG613" s="42"/>
      <c r="BH613" s="42"/>
      <c r="BI613" s="42"/>
      <c r="BJ613" s="42"/>
      <c r="BK613" s="42"/>
      <c r="BL613" s="42"/>
      <c r="BM613" s="42"/>
    </row>
    <row r="614">
      <c r="A614" s="40"/>
      <c r="B614" s="41"/>
      <c r="C614" s="42"/>
      <c r="D614" s="41"/>
      <c r="E614" s="40"/>
      <c r="F614" s="40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0"/>
      <c r="R614" s="40"/>
      <c r="S614" s="40"/>
      <c r="T614" s="40"/>
      <c r="U614" s="40"/>
      <c r="V614" s="40"/>
      <c r="W614" s="40"/>
      <c r="X614" s="41"/>
      <c r="Y614" s="41"/>
      <c r="Z614" s="41"/>
      <c r="AA614" s="41"/>
      <c r="AB614" s="40"/>
      <c r="AC614" s="40"/>
      <c r="AD614" s="40"/>
      <c r="AE614" s="40"/>
      <c r="AF614" s="41"/>
      <c r="AG614" s="41"/>
      <c r="AH614" s="41"/>
      <c r="AI614" s="41"/>
      <c r="AJ614" s="42"/>
      <c r="AK614" s="41"/>
      <c r="AL614" s="40"/>
      <c r="AM614" s="44"/>
      <c r="AN614" s="41"/>
      <c r="AO614" s="40"/>
      <c r="AP614" s="40"/>
      <c r="AQ614" s="40"/>
      <c r="AR614" s="42"/>
      <c r="AS614" s="42"/>
      <c r="AT614" s="42"/>
      <c r="AU614" s="42"/>
      <c r="AV614" s="42"/>
      <c r="AW614" s="42"/>
      <c r="AX614" s="42"/>
      <c r="AY614" s="42"/>
      <c r="AZ614" s="42"/>
      <c r="BA614" s="42"/>
      <c r="BB614" s="42"/>
      <c r="BC614" s="42"/>
      <c r="BD614" s="42"/>
      <c r="BE614" s="42"/>
      <c r="BF614" s="42"/>
      <c r="BG614" s="42"/>
      <c r="BH614" s="42"/>
      <c r="BI614" s="42"/>
      <c r="BJ614" s="42"/>
      <c r="BK614" s="42"/>
      <c r="BL614" s="42"/>
      <c r="BM614" s="42"/>
    </row>
    <row r="615">
      <c r="A615" s="40"/>
      <c r="B615" s="41"/>
      <c r="C615" s="42"/>
      <c r="D615" s="41"/>
      <c r="E615" s="40"/>
      <c r="F615" s="40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0"/>
      <c r="R615" s="40"/>
      <c r="S615" s="40"/>
      <c r="T615" s="40"/>
      <c r="U615" s="40"/>
      <c r="V615" s="40"/>
      <c r="W615" s="40"/>
      <c r="X615" s="41"/>
      <c r="Y615" s="41"/>
      <c r="Z615" s="41"/>
      <c r="AA615" s="41"/>
      <c r="AB615" s="40"/>
      <c r="AC615" s="40"/>
      <c r="AD615" s="40"/>
      <c r="AE615" s="40"/>
      <c r="AF615" s="41"/>
      <c r="AG615" s="41"/>
      <c r="AH615" s="41"/>
      <c r="AI615" s="41"/>
      <c r="AJ615" s="42"/>
      <c r="AK615" s="41"/>
      <c r="AL615" s="40"/>
      <c r="AM615" s="44"/>
      <c r="AN615" s="41"/>
      <c r="AO615" s="40"/>
      <c r="AP615" s="40"/>
      <c r="AQ615" s="40"/>
      <c r="AR615" s="42"/>
      <c r="AS615" s="42"/>
      <c r="AT615" s="42"/>
      <c r="AU615" s="42"/>
      <c r="AV615" s="42"/>
      <c r="AW615" s="42"/>
      <c r="AX615" s="42"/>
      <c r="AY615" s="42"/>
      <c r="AZ615" s="42"/>
      <c r="BA615" s="42"/>
      <c r="BB615" s="42"/>
      <c r="BC615" s="42"/>
      <c r="BD615" s="42"/>
      <c r="BE615" s="42"/>
      <c r="BF615" s="42"/>
      <c r="BG615" s="42"/>
      <c r="BH615" s="42"/>
      <c r="BI615" s="42"/>
      <c r="BJ615" s="42"/>
      <c r="BK615" s="42"/>
      <c r="BL615" s="42"/>
      <c r="BM615" s="42"/>
    </row>
    <row r="616">
      <c r="A616" s="40"/>
      <c r="B616" s="41"/>
      <c r="C616" s="42"/>
      <c r="D616" s="41"/>
      <c r="E616" s="40"/>
      <c r="F616" s="40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0"/>
      <c r="R616" s="40"/>
      <c r="S616" s="40"/>
      <c r="T616" s="40"/>
      <c r="U616" s="40"/>
      <c r="V616" s="40"/>
      <c r="W616" s="40"/>
      <c r="X616" s="41"/>
      <c r="Y616" s="41"/>
      <c r="Z616" s="41"/>
      <c r="AA616" s="41"/>
      <c r="AB616" s="40"/>
      <c r="AC616" s="40"/>
      <c r="AD616" s="40"/>
      <c r="AE616" s="40"/>
      <c r="AF616" s="41"/>
      <c r="AG616" s="41"/>
      <c r="AH616" s="41"/>
      <c r="AI616" s="41"/>
      <c r="AJ616" s="42"/>
      <c r="AK616" s="41"/>
      <c r="AL616" s="40"/>
      <c r="AM616" s="45"/>
      <c r="AN616" s="41"/>
      <c r="AO616" s="40"/>
      <c r="AP616" s="40"/>
      <c r="AQ616" s="40"/>
      <c r="AR616" s="42"/>
      <c r="AS616" s="42"/>
      <c r="AT616" s="42"/>
      <c r="AU616" s="42"/>
      <c r="AV616" s="42"/>
      <c r="AW616" s="42"/>
      <c r="AX616" s="42"/>
      <c r="AY616" s="42"/>
      <c r="AZ616" s="42"/>
      <c r="BA616" s="42"/>
      <c r="BB616" s="42"/>
      <c r="BC616" s="42"/>
      <c r="BD616" s="42"/>
      <c r="BE616" s="42"/>
      <c r="BF616" s="42"/>
      <c r="BG616" s="42"/>
      <c r="BH616" s="42"/>
      <c r="BI616" s="42"/>
      <c r="BJ616" s="42"/>
      <c r="BK616" s="42"/>
      <c r="BL616" s="42"/>
      <c r="BM616" s="42"/>
    </row>
    <row r="617">
      <c r="A617" s="40"/>
      <c r="B617" s="41"/>
      <c r="C617" s="42"/>
      <c r="D617" s="41"/>
      <c r="E617" s="40"/>
      <c r="F617" s="40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0"/>
      <c r="R617" s="40"/>
      <c r="S617" s="40"/>
      <c r="T617" s="40"/>
      <c r="U617" s="40"/>
      <c r="V617" s="40"/>
      <c r="W617" s="40"/>
      <c r="X617" s="41"/>
      <c r="Y617" s="41"/>
      <c r="Z617" s="41"/>
      <c r="AA617" s="41"/>
      <c r="AB617" s="40"/>
      <c r="AC617" s="40"/>
      <c r="AD617" s="40"/>
      <c r="AE617" s="40"/>
      <c r="AF617" s="41"/>
      <c r="AG617" s="41"/>
      <c r="AH617" s="41"/>
      <c r="AI617" s="41"/>
      <c r="AJ617" s="42"/>
      <c r="AK617" s="41"/>
      <c r="AL617" s="40"/>
      <c r="AM617" s="45"/>
      <c r="AN617" s="41"/>
      <c r="AO617" s="40"/>
      <c r="AP617" s="40"/>
      <c r="AQ617" s="40"/>
      <c r="AR617" s="42"/>
      <c r="AS617" s="42"/>
      <c r="AT617" s="42"/>
      <c r="AU617" s="42"/>
      <c r="AV617" s="42"/>
      <c r="AW617" s="42"/>
      <c r="AX617" s="42"/>
      <c r="AY617" s="42"/>
      <c r="AZ617" s="42"/>
      <c r="BA617" s="42"/>
      <c r="BB617" s="42"/>
      <c r="BC617" s="42"/>
      <c r="BD617" s="42"/>
      <c r="BE617" s="42"/>
      <c r="BF617" s="42"/>
      <c r="BG617" s="42"/>
      <c r="BH617" s="42"/>
      <c r="BI617" s="42"/>
      <c r="BJ617" s="42"/>
      <c r="BK617" s="42"/>
      <c r="BL617" s="42"/>
      <c r="BM617" s="42"/>
    </row>
    <row r="618">
      <c r="A618" s="40"/>
      <c r="B618" s="41"/>
      <c r="C618" s="42"/>
      <c r="D618" s="41"/>
      <c r="E618" s="40"/>
      <c r="F618" s="40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0"/>
      <c r="R618" s="40"/>
      <c r="S618" s="40"/>
      <c r="T618" s="40"/>
      <c r="U618" s="40"/>
      <c r="V618" s="40"/>
      <c r="W618" s="40"/>
      <c r="X618" s="41"/>
      <c r="Y618" s="41"/>
      <c r="Z618" s="41"/>
      <c r="AA618" s="41"/>
      <c r="AB618" s="40"/>
      <c r="AC618" s="40"/>
      <c r="AD618" s="40"/>
      <c r="AE618" s="40"/>
      <c r="AF618" s="41"/>
      <c r="AG618" s="41"/>
      <c r="AH618" s="41"/>
      <c r="AI618" s="41"/>
      <c r="AJ618" s="42"/>
      <c r="AK618" s="41"/>
      <c r="AL618" s="40"/>
      <c r="AM618" s="45"/>
      <c r="AN618" s="41"/>
      <c r="AO618" s="40"/>
      <c r="AP618" s="40"/>
      <c r="AQ618" s="40"/>
      <c r="AR618" s="42"/>
      <c r="AS618" s="42"/>
      <c r="AT618" s="42"/>
      <c r="AU618" s="42"/>
      <c r="AV618" s="42"/>
      <c r="AW618" s="42"/>
      <c r="AX618" s="42"/>
      <c r="AY618" s="42"/>
      <c r="AZ618" s="42"/>
      <c r="BA618" s="42"/>
      <c r="BB618" s="42"/>
      <c r="BC618" s="42"/>
      <c r="BD618" s="42"/>
      <c r="BE618" s="42"/>
      <c r="BF618" s="42"/>
      <c r="BG618" s="42"/>
      <c r="BH618" s="42"/>
      <c r="BI618" s="42"/>
      <c r="BJ618" s="42"/>
      <c r="BK618" s="42"/>
      <c r="BL618" s="42"/>
      <c r="BM618" s="42"/>
    </row>
    <row r="619">
      <c r="A619" s="40"/>
      <c r="B619" s="41"/>
      <c r="C619" s="42"/>
      <c r="D619" s="41"/>
      <c r="E619" s="40"/>
      <c r="F619" s="40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0"/>
      <c r="R619" s="40"/>
      <c r="S619" s="40"/>
      <c r="T619" s="40"/>
      <c r="U619" s="40"/>
      <c r="V619" s="40"/>
      <c r="W619" s="40"/>
      <c r="X619" s="41"/>
      <c r="Y619" s="41"/>
      <c r="Z619" s="41"/>
      <c r="AA619" s="41"/>
      <c r="AB619" s="40"/>
      <c r="AC619" s="40"/>
      <c r="AD619" s="40"/>
      <c r="AE619" s="40"/>
      <c r="AF619" s="41"/>
      <c r="AG619" s="41"/>
      <c r="AH619" s="41"/>
      <c r="AI619" s="41"/>
      <c r="AJ619" s="42"/>
      <c r="AK619" s="41"/>
      <c r="AL619" s="40"/>
      <c r="AM619" s="40"/>
      <c r="AN619" s="41"/>
      <c r="AO619" s="40"/>
      <c r="AP619" s="40"/>
      <c r="AQ619" s="40"/>
      <c r="AR619" s="42"/>
      <c r="AS619" s="42"/>
      <c r="AT619" s="42"/>
      <c r="AU619" s="42"/>
      <c r="AV619" s="42"/>
      <c r="AW619" s="42"/>
      <c r="AX619" s="42"/>
      <c r="AY619" s="42"/>
      <c r="AZ619" s="42"/>
      <c r="BA619" s="42"/>
      <c r="BB619" s="42"/>
      <c r="BC619" s="42"/>
      <c r="BD619" s="42"/>
      <c r="BE619" s="42"/>
      <c r="BF619" s="42"/>
      <c r="BG619" s="42"/>
      <c r="BH619" s="42"/>
      <c r="BI619" s="42"/>
      <c r="BJ619" s="42"/>
      <c r="BK619" s="42"/>
      <c r="BL619" s="42"/>
      <c r="BM619" s="42"/>
    </row>
    <row r="620">
      <c r="A620" s="40"/>
      <c r="B620" s="41"/>
      <c r="C620" s="42"/>
      <c r="D620" s="41"/>
      <c r="E620" s="40"/>
      <c r="F620" s="40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0"/>
      <c r="R620" s="40"/>
      <c r="S620" s="40"/>
      <c r="T620" s="40"/>
      <c r="U620" s="40"/>
      <c r="V620" s="40"/>
      <c r="W620" s="40"/>
      <c r="X620" s="41"/>
      <c r="Y620" s="41"/>
      <c r="Z620" s="41"/>
      <c r="AA620" s="41"/>
      <c r="AB620" s="40"/>
      <c r="AC620" s="40"/>
      <c r="AD620" s="40"/>
      <c r="AE620" s="40"/>
      <c r="AF620" s="41"/>
      <c r="AG620" s="41"/>
      <c r="AH620" s="41"/>
      <c r="AI620" s="41"/>
      <c r="AJ620" s="42"/>
      <c r="AK620" s="41"/>
      <c r="AL620" s="40"/>
      <c r="AM620" s="40"/>
      <c r="AN620" s="41"/>
      <c r="AO620" s="40"/>
      <c r="AP620" s="40"/>
      <c r="AQ620" s="40"/>
      <c r="AR620" s="42"/>
      <c r="AS620" s="42"/>
      <c r="AT620" s="42"/>
      <c r="AU620" s="42"/>
      <c r="AV620" s="42"/>
      <c r="AW620" s="42"/>
      <c r="AX620" s="42"/>
      <c r="AY620" s="42"/>
      <c r="AZ620" s="42"/>
      <c r="BA620" s="42"/>
      <c r="BB620" s="42"/>
      <c r="BC620" s="42"/>
      <c r="BD620" s="42"/>
      <c r="BE620" s="42"/>
      <c r="BF620" s="42"/>
      <c r="BG620" s="42"/>
      <c r="BH620" s="42"/>
      <c r="BI620" s="42"/>
      <c r="BJ620" s="42"/>
      <c r="BK620" s="42"/>
      <c r="BL620" s="42"/>
      <c r="BM620" s="42"/>
    </row>
    <row r="621">
      <c r="A621" s="40"/>
      <c r="B621" s="41"/>
      <c r="C621" s="42"/>
      <c r="D621" s="41"/>
      <c r="E621" s="40"/>
      <c r="F621" s="40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0"/>
      <c r="R621" s="40"/>
      <c r="S621" s="40"/>
      <c r="T621" s="40"/>
      <c r="U621" s="40"/>
      <c r="V621" s="40"/>
      <c r="W621" s="40"/>
      <c r="X621" s="41"/>
      <c r="Y621" s="41"/>
      <c r="Z621" s="41"/>
      <c r="AA621" s="41"/>
      <c r="AB621" s="40"/>
      <c r="AC621" s="40"/>
      <c r="AD621" s="40"/>
      <c r="AE621" s="40"/>
      <c r="AF621" s="41"/>
      <c r="AG621" s="41"/>
      <c r="AH621" s="41"/>
      <c r="AI621" s="41"/>
      <c r="AJ621" s="42"/>
      <c r="AK621" s="41"/>
      <c r="AL621" s="40"/>
      <c r="AM621" s="40"/>
      <c r="AN621" s="41"/>
      <c r="AO621" s="40"/>
      <c r="AP621" s="40"/>
      <c r="AQ621" s="40"/>
      <c r="AR621" s="42"/>
      <c r="AS621" s="42"/>
      <c r="AT621" s="42"/>
      <c r="AU621" s="42"/>
      <c r="AV621" s="42"/>
      <c r="AW621" s="42"/>
      <c r="AX621" s="42"/>
      <c r="AY621" s="42"/>
      <c r="AZ621" s="42"/>
      <c r="BA621" s="42"/>
      <c r="BB621" s="42"/>
      <c r="BC621" s="42"/>
      <c r="BD621" s="42"/>
      <c r="BE621" s="42"/>
      <c r="BF621" s="42"/>
      <c r="BG621" s="42"/>
      <c r="BH621" s="42"/>
      <c r="BI621" s="42"/>
      <c r="BJ621" s="42"/>
      <c r="BK621" s="42"/>
      <c r="BL621" s="42"/>
      <c r="BM621" s="42"/>
    </row>
    <row r="622">
      <c r="A622" s="40"/>
      <c r="B622" s="41"/>
      <c r="C622" s="42"/>
      <c r="D622" s="41"/>
      <c r="E622" s="40"/>
      <c r="F622" s="40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0"/>
      <c r="R622" s="40"/>
      <c r="S622" s="40"/>
      <c r="T622" s="40"/>
      <c r="U622" s="40"/>
      <c r="V622" s="40"/>
      <c r="W622" s="40"/>
      <c r="X622" s="41"/>
      <c r="Y622" s="41"/>
      <c r="Z622" s="41"/>
      <c r="AA622" s="41"/>
      <c r="AB622" s="40"/>
      <c r="AC622" s="40"/>
      <c r="AD622" s="40"/>
      <c r="AE622" s="40"/>
      <c r="AF622" s="41"/>
      <c r="AG622" s="41"/>
      <c r="AH622" s="41"/>
      <c r="AI622" s="41"/>
      <c r="AJ622" s="42"/>
      <c r="AK622" s="41"/>
      <c r="AL622" s="40"/>
      <c r="AM622" s="44"/>
      <c r="AN622" s="41"/>
      <c r="AO622" s="40"/>
      <c r="AP622" s="40"/>
      <c r="AQ622" s="40"/>
      <c r="AR622" s="42"/>
      <c r="AS622" s="42"/>
      <c r="AT622" s="42"/>
      <c r="AU622" s="42"/>
      <c r="AV622" s="42"/>
      <c r="AW622" s="42"/>
      <c r="AX622" s="42"/>
      <c r="AY622" s="42"/>
      <c r="AZ622" s="42"/>
      <c r="BA622" s="42"/>
      <c r="BB622" s="42"/>
      <c r="BC622" s="42"/>
      <c r="BD622" s="42"/>
      <c r="BE622" s="42"/>
      <c r="BF622" s="42"/>
      <c r="BG622" s="42"/>
      <c r="BH622" s="42"/>
      <c r="BI622" s="42"/>
      <c r="BJ622" s="42"/>
      <c r="BK622" s="42"/>
      <c r="BL622" s="42"/>
      <c r="BM622" s="42"/>
    </row>
    <row r="623">
      <c r="A623" s="40"/>
      <c r="B623" s="41"/>
      <c r="C623" s="42"/>
      <c r="D623" s="41"/>
      <c r="E623" s="40"/>
      <c r="F623" s="40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0"/>
      <c r="R623" s="40"/>
      <c r="S623" s="40"/>
      <c r="T623" s="40"/>
      <c r="U623" s="40"/>
      <c r="V623" s="40"/>
      <c r="W623" s="40"/>
      <c r="X623" s="41"/>
      <c r="Y623" s="41"/>
      <c r="Z623" s="41"/>
      <c r="AA623" s="41"/>
      <c r="AB623" s="40"/>
      <c r="AC623" s="40"/>
      <c r="AD623" s="40"/>
      <c r="AE623" s="40"/>
      <c r="AF623" s="41"/>
      <c r="AG623" s="41"/>
      <c r="AH623" s="41"/>
      <c r="AI623" s="41"/>
      <c r="AJ623" s="42"/>
      <c r="AK623" s="41"/>
      <c r="AL623" s="40"/>
      <c r="AM623" s="44"/>
      <c r="AN623" s="41"/>
      <c r="AO623" s="40"/>
      <c r="AP623" s="40"/>
      <c r="AQ623" s="40"/>
      <c r="AR623" s="42"/>
      <c r="AS623" s="42"/>
      <c r="AT623" s="42"/>
      <c r="AU623" s="42"/>
      <c r="AV623" s="42"/>
      <c r="AW623" s="42"/>
      <c r="AX623" s="42"/>
      <c r="AY623" s="42"/>
      <c r="AZ623" s="42"/>
      <c r="BA623" s="42"/>
      <c r="BB623" s="42"/>
      <c r="BC623" s="42"/>
      <c r="BD623" s="42"/>
      <c r="BE623" s="42"/>
      <c r="BF623" s="42"/>
      <c r="BG623" s="42"/>
      <c r="BH623" s="42"/>
      <c r="BI623" s="42"/>
      <c r="BJ623" s="42"/>
      <c r="BK623" s="42"/>
      <c r="BL623" s="42"/>
      <c r="BM623" s="42"/>
    </row>
    <row r="624">
      <c r="A624" s="40"/>
      <c r="B624" s="41"/>
      <c r="C624" s="42"/>
      <c r="D624" s="41"/>
      <c r="E624" s="40"/>
      <c r="F624" s="40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0"/>
      <c r="R624" s="40"/>
      <c r="S624" s="40"/>
      <c r="T624" s="40"/>
      <c r="U624" s="40"/>
      <c r="V624" s="40"/>
      <c r="W624" s="40"/>
      <c r="X624" s="41"/>
      <c r="Y624" s="41"/>
      <c r="Z624" s="41"/>
      <c r="AA624" s="41"/>
      <c r="AB624" s="40"/>
      <c r="AC624" s="40"/>
      <c r="AD624" s="40"/>
      <c r="AE624" s="40"/>
      <c r="AF624" s="41"/>
      <c r="AG624" s="41"/>
      <c r="AH624" s="41"/>
      <c r="AI624" s="41"/>
      <c r="AJ624" s="42"/>
      <c r="AK624" s="41"/>
      <c r="AL624" s="40"/>
      <c r="AM624" s="44"/>
      <c r="AN624" s="41"/>
      <c r="AO624" s="40"/>
      <c r="AP624" s="40"/>
      <c r="AQ624" s="40"/>
      <c r="AR624" s="42"/>
      <c r="AS624" s="42"/>
      <c r="AT624" s="42"/>
      <c r="AU624" s="42"/>
      <c r="AV624" s="42"/>
      <c r="AW624" s="42"/>
      <c r="AX624" s="42"/>
      <c r="AY624" s="42"/>
      <c r="AZ624" s="42"/>
      <c r="BA624" s="42"/>
      <c r="BB624" s="42"/>
      <c r="BC624" s="42"/>
      <c r="BD624" s="42"/>
      <c r="BE624" s="42"/>
      <c r="BF624" s="42"/>
      <c r="BG624" s="42"/>
      <c r="BH624" s="42"/>
      <c r="BI624" s="42"/>
      <c r="BJ624" s="42"/>
      <c r="BK624" s="42"/>
      <c r="BL624" s="42"/>
      <c r="BM624" s="42"/>
    </row>
    <row r="625">
      <c r="A625" s="40"/>
      <c r="B625" s="41"/>
      <c r="C625" s="42"/>
      <c r="D625" s="41"/>
      <c r="E625" s="40"/>
      <c r="F625" s="40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0"/>
      <c r="R625" s="40"/>
      <c r="S625" s="40"/>
      <c r="T625" s="40"/>
      <c r="U625" s="40"/>
      <c r="V625" s="40"/>
      <c r="W625" s="40"/>
      <c r="X625" s="41"/>
      <c r="Y625" s="41"/>
      <c r="Z625" s="41"/>
      <c r="AA625" s="41"/>
      <c r="AB625" s="40"/>
      <c r="AC625" s="40"/>
      <c r="AD625" s="40"/>
      <c r="AE625" s="40"/>
      <c r="AF625" s="41"/>
      <c r="AG625" s="41"/>
      <c r="AH625" s="41"/>
      <c r="AI625" s="41"/>
      <c r="AJ625" s="42"/>
      <c r="AK625" s="41"/>
      <c r="AL625" s="40"/>
      <c r="AM625" s="45"/>
      <c r="AN625" s="41"/>
      <c r="AO625" s="40"/>
      <c r="AP625" s="40"/>
      <c r="AQ625" s="40"/>
      <c r="AR625" s="42"/>
      <c r="AS625" s="42"/>
      <c r="AT625" s="42"/>
      <c r="AU625" s="42"/>
      <c r="AV625" s="42"/>
      <c r="AW625" s="42"/>
      <c r="AX625" s="42"/>
      <c r="AY625" s="42"/>
      <c r="AZ625" s="42"/>
      <c r="BA625" s="42"/>
      <c r="BB625" s="42"/>
      <c r="BC625" s="42"/>
      <c r="BD625" s="42"/>
      <c r="BE625" s="42"/>
      <c r="BF625" s="42"/>
      <c r="BG625" s="42"/>
      <c r="BH625" s="42"/>
      <c r="BI625" s="42"/>
      <c r="BJ625" s="42"/>
      <c r="BK625" s="42"/>
      <c r="BL625" s="42"/>
      <c r="BM625" s="42"/>
    </row>
    <row r="626">
      <c r="A626" s="40"/>
      <c r="B626" s="41"/>
      <c r="C626" s="42"/>
      <c r="D626" s="41"/>
      <c r="E626" s="40"/>
      <c r="F626" s="40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0"/>
      <c r="R626" s="40"/>
      <c r="S626" s="40"/>
      <c r="T626" s="40"/>
      <c r="U626" s="40"/>
      <c r="V626" s="40"/>
      <c r="W626" s="40"/>
      <c r="X626" s="41"/>
      <c r="Y626" s="41"/>
      <c r="Z626" s="41"/>
      <c r="AA626" s="41"/>
      <c r="AB626" s="40"/>
      <c r="AC626" s="40"/>
      <c r="AD626" s="40"/>
      <c r="AE626" s="40"/>
      <c r="AF626" s="41"/>
      <c r="AG626" s="41"/>
      <c r="AH626" s="41"/>
      <c r="AI626" s="41"/>
      <c r="AJ626" s="42"/>
      <c r="AK626" s="41"/>
      <c r="AL626" s="40"/>
      <c r="AM626" s="45"/>
      <c r="AN626" s="41"/>
      <c r="AO626" s="40"/>
      <c r="AP626" s="40"/>
      <c r="AQ626" s="40"/>
      <c r="AR626" s="42"/>
      <c r="AS626" s="42"/>
      <c r="AT626" s="42"/>
      <c r="AU626" s="42"/>
      <c r="AV626" s="42"/>
      <c r="AW626" s="42"/>
      <c r="AX626" s="42"/>
      <c r="AY626" s="42"/>
      <c r="AZ626" s="42"/>
      <c r="BA626" s="42"/>
      <c r="BB626" s="42"/>
      <c r="BC626" s="42"/>
      <c r="BD626" s="42"/>
      <c r="BE626" s="42"/>
      <c r="BF626" s="42"/>
      <c r="BG626" s="42"/>
      <c r="BH626" s="42"/>
      <c r="BI626" s="42"/>
      <c r="BJ626" s="42"/>
      <c r="BK626" s="42"/>
      <c r="BL626" s="42"/>
      <c r="BM626" s="42"/>
    </row>
    <row r="627">
      <c r="A627" s="40"/>
      <c r="B627" s="41"/>
      <c r="C627" s="42"/>
      <c r="D627" s="41"/>
      <c r="E627" s="40"/>
      <c r="F627" s="40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0"/>
      <c r="R627" s="40"/>
      <c r="S627" s="40"/>
      <c r="T627" s="40"/>
      <c r="U627" s="40"/>
      <c r="V627" s="40"/>
      <c r="W627" s="40"/>
      <c r="X627" s="41"/>
      <c r="Y627" s="41"/>
      <c r="Z627" s="41"/>
      <c r="AA627" s="41"/>
      <c r="AB627" s="40"/>
      <c r="AC627" s="40"/>
      <c r="AD627" s="40"/>
      <c r="AE627" s="40"/>
      <c r="AF627" s="41"/>
      <c r="AG627" s="41"/>
      <c r="AH627" s="41"/>
      <c r="AI627" s="41"/>
      <c r="AJ627" s="42"/>
      <c r="AK627" s="41"/>
      <c r="AL627" s="40"/>
      <c r="AM627" s="45"/>
      <c r="AN627" s="41"/>
      <c r="AO627" s="40"/>
      <c r="AP627" s="40"/>
      <c r="AQ627" s="40"/>
      <c r="AR627" s="42"/>
      <c r="AS627" s="42"/>
      <c r="AT627" s="42"/>
      <c r="AU627" s="42"/>
      <c r="AV627" s="42"/>
      <c r="AW627" s="42"/>
      <c r="AX627" s="42"/>
      <c r="AY627" s="42"/>
      <c r="AZ627" s="42"/>
      <c r="BA627" s="42"/>
      <c r="BB627" s="42"/>
      <c r="BC627" s="42"/>
      <c r="BD627" s="42"/>
      <c r="BE627" s="42"/>
      <c r="BF627" s="42"/>
      <c r="BG627" s="42"/>
      <c r="BH627" s="42"/>
      <c r="BI627" s="42"/>
      <c r="BJ627" s="42"/>
      <c r="BK627" s="42"/>
      <c r="BL627" s="42"/>
      <c r="BM627" s="42"/>
    </row>
    <row r="628">
      <c r="A628" s="40"/>
      <c r="B628" s="41"/>
      <c r="C628" s="42"/>
      <c r="D628" s="41"/>
      <c r="E628" s="40"/>
      <c r="F628" s="40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0"/>
      <c r="R628" s="40"/>
      <c r="S628" s="40"/>
      <c r="T628" s="40"/>
      <c r="U628" s="40"/>
      <c r="V628" s="40"/>
      <c r="W628" s="40"/>
      <c r="X628" s="41"/>
      <c r="Y628" s="41"/>
      <c r="Z628" s="41"/>
      <c r="AA628" s="41"/>
      <c r="AB628" s="40"/>
      <c r="AC628" s="40"/>
      <c r="AD628" s="40"/>
      <c r="AE628" s="40"/>
      <c r="AF628" s="41"/>
      <c r="AG628" s="41"/>
      <c r="AH628" s="41"/>
      <c r="AI628" s="41"/>
      <c r="AJ628" s="42"/>
      <c r="AK628" s="41"/>
      <c r="AL628" s="40"/>
      <c r="AM628" s="40"/>
      <c r="AN628" s="41"/>
      <c r="AO628" s="40"/>
      <c r="AP628" s="40"/>
      <c r="AQ628" s="40"/>
      <c r="AR628" s="42"/>
      <c r="AS628" s="42"/>
      <c r="AT628" s="42"/>
      <c r="AU628" s="42"/>
      <c r="AV628" s="42"/>
      <c r="AW628" s="42"/>
      <c r="AX628" s="42"/>
      <c r="AY628" s="42"/>
      <c r="AZ628" s="42"/>
      <c r="BA628" s="42"/>
      <c r="BB628" s="42"/>
      <c r="BC628" s="42"/>
      <c r="BD628" s="42"/>
      <c r="BE628" s="42"/>
      <c r="BF628" s="42"/>
      <c r="BG628" s="42"/>
      <c r="BH628" s="42"/>
      <c r="BI628" s="42"/>
      <c r="BJ628" s="42"/>
      <c r="BK628" s="42"/>
      <c r="BL628" s="42"/>
      <c r="BM628" s="42"/>
    </row>
    <row r="629">
      <c r="A629" s="40"/>
      <c r="B629" s="41"/>
      <c r="C629" s="42"/>
      <c r="D629" s="41"/>
      <c r="E629" s="40"/>
      <c r="F629" s="40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0"/>
      <c r="R629" s="40"/>
      <c r="S629" s="40"/>
      <c r="T629" s="40"/>
      <c r="U629" s="40"/>
      <c r="V629" s="40"/>
      <c r="W629" s="40"/>
      <c r="X629" s="41"/>
      <c r="Y629" s="41"/>
      <c r="Z629" s="41"/>
      <c r="AA629" s="41"/>
      <c r="AB629" s="40"/>
      <c r="AC629" s="40"/>
      <c r="AD629" s="40"/>
      <c r="AE629" s="40"/>
      <c r="AF629" s="41"/>
      <c r="AG629" s="41"/>
      <c r="AH629" s="41"/>
      <c r="AI629" s="41"/>
      <c r="AJ629" s="42"/>
      <c r="AK629" s="41"/>
      <c r="AL629" s="40"/>
      <c r="AM629" s="40"/>
      <c r="AN629" s="41"/>
      <c r="AO629" s="40"/>
      <c r="AP629" s="40"/>
      <c r="AQ629" s="40"/>
      <c r="AR629" s="42"/>
      <c r="AS629" s="42"/>
      <c r="AT629" s="42"/>
      <c r="AU629" s="42"/>
      <c r="AV629" s="42"/>
      <c r="AW629" s="42"/>
      <c r="AX629" s="42"/>
      <c r="AY629" s="42"/>
      <c r="AZ629" s="42"/>
      <c r="BA629" s="42"/>
      <c r="BB629" s="42"/>
      <c r="BC629" s="42"/>
      <c r="BD629" s="42"/>
      <c r="BE629" s="42"/>
      <c r="BF629" s="42"/>
      <c r="BG629" s="42"/>
      <c r="BH629" s="42"/>
      <c r="BI629" s="42"/>
      <c r="BJ629" s="42"/>
      <c r="BK629" s="42"/>
      <c r="BL629" s="42"/>
      <c r="BM629" s="42"/>
    </row>
    <row r="630">
      <c r="A630" s="40"/>
      <c r="B630" s="41"/>
      <c r="C630" s="42"/>
      <c r="D630" s="41"/>
      <c r="E630" s="40"/>
      <c r="F630" s="40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0"/>
      <c r="R630" s="40"/>
      <c r="S630" s="40"/>
      <c r="T630" s="40"/>
      <c r="U630" s="40"/>
      <c r="V630" s="40"/>
      <c r="W630" s="40"/>
      <c r="X630" s="41"/>
      <c r="Y630" s="41"/>
      <c r="Z630" s="41"/>
      <c r="AA630" s="41"/>
      <c r="AB630" s="40"/>
      <c r="AC630" s="40"/>
      <c r="AD630" s="40"/>
      <c r="AE630" s="40"/>
      <c r="AF630" s="41"/>
      <c r="AG630" s="41"/>
      <c r="AH630" s="41"/>
      <c r="AI630" s="41"/>
      <c r="AJ630" s="42"/>
      <c r="AK630" s="41"/>
      <c r="AL630" s="40"/>
      <c r="AM630" s="40"/>
      <c r="AN630" s="41"/>
      <c r="AO630" s="40"/>
      <c r="AP630" s="40"/>
      <c r="AQ630" s="40"/>
      <c r="AR630" s="42"/>
      <c r="AS630" s="42"/>
      <c r="AT630" s="42"/>
      <c r="AU630" s="42"/>
      <c r="AV630" s="42"/>
      <c r="AW630" s="42"/>
      <c r="AX630" s="42"/>
      <c r="AY630" s="42"/>
      <c r="AZ630" s="42"/>
      <c r="BA630" s="42"/>
      <c r="BB630" s="42"/>
      <c r="BC630" s="42"/>
      <c r="BD630" s="42"/>
      <c r="BE630" s="42"/>
      <c r="BF630" s="42"/>
      <c r="BG630" s="42"/>
      <c r="BH630" s="42"/>
      <c r="BI630" s="42"/>
      <c r="BJ630" s="42"/>
      <c r="BK630" s="42"/>
      <c r="BL630" s="42"/>
      <c r="BM630" s="42"/>
    </row>
    <row r="631">
      <c r="A631" s="40"/>
      <c r="B631" s="41"/>
      <c r="C631" s="42"/>
      <c r="D631" s="41"/>
      <c r="E631" s="40"/>
      <c r="F631" s="40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0"/>
      <c r="R631" s="40"/>
      <c r="S631" s="40"/>
      <c r="T631" s="40"/>
      <c r="U631" s="40"/>
      <c r="V631" s="40"/>
      <c r="W631" s="40"/>
      <c r="X631" s="41"/>
      <c r="Y631" s="41"/>
      <c r="Z631" s="41"/>
      <c r="AA631" s="41"/>
      <c r="AB631" s="40"/>
      <c r="AC631" s="40"/>
      <c r="AD631" s="40"/>
      <c r="AE631" s="40"/>
      <c r="AF631" s="41"/>
      <c r="AG631" s="41"/>
      <c r="AH631" s="41"/>
      <c r="AI631" s="41"/>
      <c r="AJ631" s="42"/>
      <c r="AK631" s="41"/>
      <c r="AL631" s="40"/>
      <c r="AM631" s="44"/>
      <c r="AN631" s="41"/>
      <c r="AO631" s="40"/>
      <c r="AP631" s="40"/>
      <c r="AQ631" s="40"/>
      <c r="AR631" s="42"/>
      <c r="AS631" s="42"/>
      <c r="AT631" s="42"/>
      <c r="AU631" s="42"/>
      <c r="AV631" s="42"/>
      <c r="AW631" s="42"/>
      <c r="AX631" s="42"/>
      <c r="AY631" s="42"/>
      <c r="AZ631" s="42"/>
      <c r="BA631" s="42"/>
      <c r="BB631" s="42"/>
      <c r="BC631" s="42"/>
      <c r="BD631" s="42"/>
      <c r="BE631" s="42"/>
      <c r="BF631" s="42"/>
      <c r="BG631" s="42"/>
      <c r="BH631" s="42"/>
      <c r="BI631" s="42"/>
      <c r="BJ631" s="42"/>
      <c r="BK631" s="42"/>
      <c r="BL631" s="42"/>
      <c r="BM631" s="42"/>
    </row>
    <row r="632">
      <c r="A632" s="40"/>
      <c r="B632" s="41"/>
      <c r="C632" s="42"/>
      <c r="D632" s="41"/>
      <c r="E632" s="40"/>
      <c r="F632" s="40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0"/>
      <c r="R632" s="40"/>
      <c r="S632" s="40"/>
      <c r="T632" s="40"/>
      <c r="U632" s="40"/>
      <c r="V632" s="40"/>
      <c r="W632" s="40"/>
      <c r="X632" s="41"/>
      <c r="Y632" s="41"/>
      <c r="Z632" s="41"/>
      <c r="AA632" s="41"/>
      <c r="AB632" s="40"/>
      <c r="AC632" s="40"/>
      <c r="AD632" s="40"/>
      <c r="AE632" s="40"/>
      <c r="AF632" s="41"/>
      <c r="AG632" s="41"/>
      <c r="AH632" s="41"/>
      <c r="AI632" s="41"/>
      <c r="AJ632" s="42"/>
      <c r="AK632" s="41"/>
      <c r="AL632" s="40"/>
      <c r="AM632" s="44"/>
      <c r="AN632" s="41"/>
      <c r="AO632" s="40"/>
      <c r="AP632" s="40"/>
      <c r="AQ632" s="40"/>
      <c r="AR632" s="42"/>
      <c r="AS632" s="42"/>
      <c r="AT632" s="42"/>
      <c r="AU632" s="42"/>
      <c r="AV632" s="42"/>
      <c r="AW632" s="42"/>
      <c r="AX632" s="42"/>
      <c r="AY632" s="42"/>
      <c r="AZ632" s="42"/>
      <c r="BA632" s="42"/>
      <c r="BB632" s="42"/>
      <c r="BC632" s="42"/>
      <c r="BD632" s="42"/>
      <c r="BE632" s="42"/>
      <c r="BF632" s="42"/>
      <c r="BG632" s="42"/>
      <c r="BH632" s="42"/>
      <c r="BI632" s="42"/>
      <c r="BJ632" s="42"/>
      <c r="BK632" s="42"/>
      <c r="BL632" s="42"/>
      <c r="BM632" s="42"/>
    </row>
    <row r="633">
      <c r="A633" s="40"/>
      <c r="B633" s="41"/>
      <c r="C633" s="42"/>
      <c r="D633" s="41"/>
      <c r="E633" s="40"/>
      <c r="F633" s="40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0"/>
      <c r="R633" s="40"/>
      <c r="S633" s="40"/>
      <c r="T633" s="40"/>
      <c r="U633" s="40"/>
      <c r="V633" s="40"/>
      <c r="W633" s="40"/>
      <c r="X633" s="41"/>
      <c r="Y633" s="41"/>
      <c r="Z633" s="41"/>
      <c r="AA633" s="41"/>
      <c r="AB633" s="40"/>
      <c r="AC633" s="40"/>
      <c r="AD633" s="40"/>
      <c r="AE633" s="40"/>
      <c r="AF633" s="41"/>
      <c r="AG633" s="41"/>
      <c r="AH633" s="41"/>
      <c r="AI633" s="41"/>
      <c r="AJ633" s="42"/>
      <c r="AK633" s="41"/>
      <c r="AL633" s="40"/>
      <c r="AM633" s="44"/>
      <c r="AN633" s="41"/>
      <c r="AO633" s="40"/>
      <c r="AP633" s="40"/>
      <c r="AQ633" s="40"/>
      <c r="AR633" s="42"/>
      <c r="AS633" s="42"/>
      <c r="AT633" s="42"/>
      <c r="AU633" s="42"/>
      <c r="AV633" s="42"/>
      <c r="AW633" s="42"/>
      <c r="AX633" s="42"/>
      <c r="AY633" s="42"/>
      <c r="AZ633" s="42"/>
      <c r="BA633" s="42"/>
      <c r="BB633" s="42"/>
      <c r="BC633" s="42"/>
      <c r="BD633" s="42"/>
      <c r="BE633" s="42"/>
      <c r="BF633" s="42"/>
      <c r="BG633" s="42"/>
      <c r="BH633" s="42"/>
      <c r="BI633" s="42"/>
      <c r="BJ633" s="42"/>
      <c r="BK633" s="42"/>
      <c r="BL633" s="42"/>
      <c r="BM633" s="42"/>
    </row>
    <row r="634">
      <c r="A634" s="40"/>
      <c r="B634" s="41"/>
      <c r="C634" s="42"/>
      <c r="D634" s="41"/>
      <c r="E634" s="40"/>
      <c r="F634" s="40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0"/>
      <c r="R634" s="40"/>
      <c r="S634" s="40"/>
      <c r="T634" s="40"/>
      <c r="U634" s="40"/>
      <c r="V634" s="40"/>
      <c r="W634" s="40"/>
      <c r="X634" s="41"/>
      <c r="Y634" s="41"/>
      <c r="Z634" s="41"/>
      <c r="AA634" s="41"/>
      <c r="AB634" s="40"/>
      <c r="AC634" s="40"/>
      <c r="AD634" s="40"/>
      <c r="AE634" s="40"/>
      <c r="AF634" s="41"/>
      <c r="AG634" s="41"/>
      <c r="AH634" s="41"/>
      <c r="AI634" s="41"/>
      <c r="AJ634" s="42"/>
      <c r="AK634" s="41"/>
      <c r="AL634" s="40"/>
      <c r="AM634" s="40"/>
      <c r="AN634" s="41"/>
      <c r="AO634" s="40"/>
      <c r="AP634" s="40"/>
      <c r="AQ634" s="40"/>
      <c r="AR634" s="42"/>
      <c r="AS634" s="42"/>
      <c r="AT634" s="42"/>
      <c r="AU634" s="42"/>
      <c r="AV634" s="42"/>
      <c r="AW634" s="42"/>
      <c r="AX634" s="42"/>
      <c r="AY634" s="42"/>
      <c r="AZ634" s="42"/>
      <c r="BA634" s="42"/>
      <c r="BB634" s="42"/>
      <c r="BC634" s="42"/>
      <c r="BD634" s="42"/>
      <c r="BE634" s="42"/>
      <c r="BF634" s="42"/>
      <c r="BG634" s="42"/>
      <c r="BH634" s="42"/>
      <c r="BI634" s="42"/>
      <c r="BJ634" s="42"/>
      <c r="BK634" s="42"/>
      <c r="BL634" s="42"/>
      <c r="BM634" s="42"/>
    </row>
    <row r="635">
      <c r="A635" s="40"/>
      <c r="B635" s="41"/>
      <c r="C635" s="42"/>
      <c r="D635" s="41"/>
      <c r="E635" s="40"/>
      <c r="F635" s="40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0"/>
      <c r="R635" s="40"/>
      <c r="S635" s="40"/>
      <c r="T635" s="40"/>
      <c r="U635" s="40"/>
      <c r="V635" s="40"/>
      <c r="W635" s="40"/>
      <c r="X635" s="41"/>
      <c r="Y635" s="41"/>
      <c r="Z635" s="41"/>
      <c r="AA635" s="41"/>
      <c r="AB635" s="40"/>
      <c r="AC635" s="40"/>
      <c r="AD635" s="40"/>
      <c r="AE635" s="40"/>
      <c r="AF635" s="41"/>
      <c r="AG635" s="41"/>
      <c r="AH635" s="41"/>
      <c r="AI635" s="41"/>
      <c r="AJ635" s="42"/>
      <c r="AK635" s="41"/>
      <c r="AL635" s="40"/>
      <c r="AM635" s="40"/>
      <c r="AN635" s="41"/>
      <c r="AO635" s="40"/>
      <c r="AP635" s="40"/>
      <c r="AQ635" s="40"/>
      <c r="AR635" s="42"/>
      <c r="AS635" s="42"/>
      <c r="AT635" s="42"/>
      <c r="AU635" s="42"/>
      <c r="AV635" s="42"/>
      <c r="AW635" s="42"/>
      <c r="AX635" s="42"/>
      <c r="AY635" s="42"/>
      <c r="AZ635" s="42"/>
      <c r="BA635" s="42"/>
      <c r="BB635" s="42"/>
      <c r="BC635" s="42"/>
      <c r="BD635" s="42"/>
      <c r="BE635" s="42"/>
      <c r="BF635" s="42"/>
      <c r="BG635" s="42"/>
      <c r="BH635" s="42"/>
      <c r="BI635" s="42"/>
      <c r="BJ635" s="42"/>
      <c r="BK635" s="42"/>
      <c r="BL635" s="42"/>
      <c r="BM635" s="42"/>
    </row>
    <row r="636">
      <c r="A636" s="40"/>
      <c r="B636" s="41"/>
      <c r="C636" s="42"/>
      <c r="D636" s="41"/>
      <c r="E636" s="40"/>
      <c r="F636" s="40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0"/>
      <c r="R636" s="40"/>
      <c r="S636" s="40"/>
      <c r="T636" s="40"/>
      <c r="U636" s="40"/>
      <c r="V636" s="40"/>
      <c r="W636" s="40"/>
      <c r="X636" s="41"/>
      <c r="Y636" s="41"/>
      <c r="Z636" s="41"/>
      <c r="AA636" s="41"/>
      <c r="AB636" s="40"/>
      <c r="AC636" s="40"/>
      <c r="AD636" s="40"/>
      <c r="AE636" s="40"/>
      <c r="AF636" s="41"/>
      <c r="AG636" s="41"/>
      <c r="AH636" s="41"/>
      <c r="AI636" s="41"/>
      <c r="AJ636" s="42"/>
      <c r="AK636" s="41"/>
      <c r="AL636" s="40"/>
      <c r="AM636" s="40"/>
      <c r="AN636" s="41"/>
      <c r="AO636" s="40"/>
      <c r="AP636" s="40"/>
      <c r="AQ636" s="40"/>
      <c r="AR636" s="42"/>
      <c r="AS636" s="42"/>
      <c r="AT636" s="42"/>
      <c r="AU636" s="42"/>
      <c r="AV636" s="42"/>
      <c r="AW636" s="42"/>
      <c r="AX636" s="42"/>
      <c r="AY636" s="42"/>
      <c r="AZ636" s="42"/>
      <c r="BA636" s="42"/>
      <c r="BB636" s="42"/>
      <c r="BC636" s="42"/>
      <c r="BD636" s="42"/>
      <c r="BE636" s="42"/>
      <c r="BF636" s="42"/>
      <c r="BG636" s="42"/>
      <c r="BH636" s="42"/>
      <c r="BI636" s="42"/>
      <c r="BJ636" s="42"/>
      <c r="BK636" s="42"/>
      <c r="BL636" s="42"/>
      <c r="BM636" s="42"/>
    </row>
    <row r="637">
      <c r="A637" s="40"/>
      <c r="B637" s="41"/>
      <c r="C637" s="42"/>
      <c r="D637" s="41"/>
      <c r="E637" s="40"/>
      <c r="F637" s="40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0"/>
      <c r="R637" s="40"/>
      <c r="S637" s="40"/>
      <c r="T637" s="40"/>
      <c r="U637" s="40"/>
      <c r="V637" s="40"/>
      <c r="W637" s="40"/>
      <c r="X637" s="41"/>
      <c r="Y637" s="41"/>
      <c r="Z637" s="41"/>
      <c r="AA637" s="41"/>
      <c r="AB637" s="40"/>
      <c r="AC637" s="40"/>
      <c r="AD637" s="40"/>
      <c r="AE637" s="40"/>
      <c r="AF637" s="41"/>
      <c r="AG637" s="41"/>
      <c r="AH637" s="41"/>
      <c r="AI637" s="41"/>
      <c r="AJ637" s="42"/>
      <c r="AK637" s="41"/>
      <c r="AL637" s="40"/>
      <c r="AM637" s="40"/>
      <c r="AN637" s="41"/>
      <c r="AO637" s="40"/>
      <c r="AP637" s="40"/>
      <c r="AQ637" s="40"/>
      <c r="AR637" s="42"/>
      <c r="AS637" s="42"/>
      <c r="AT637" s="42"/>
      <c r="AU637" s="42"/>
      <c r="AV637" s="42"/>
      <c r="AW637" s="42"/>
      <c r="AX637" s="42"/>
      <c r="AY637" s="42"/>
      <c r="AZ637" s="42"/>
      <c r="BA637" s="42"/>
      <c r="BB637" s="42"/>
      <c r="BC637" s="42"/>
      <c r="BD637" s="42"/>
      <c r="BE637" s="42"/>
      <c r="BF637" s="42"/>
      <c r="BG637" s="42"/>
      <c r="BH637" s="42"/>
      <c r="BI637" s="42"/>
      <c r="BJ637" s="42"/>
      <c r="BK637" s="42"/>
      <c r="BL637" s="42"/>
      <c r="BM637" s="42"/>
    </row>
    <row r="638">
      <c r="A638" s="40"/>
      <c r="B638" s="41"/>
      <c r="C638" s="42"/>
      <c r="D638" s="41"/>
      <c r="E638" s="40"/>
      <c r="F638" s="40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0"/>
      <c r="R638" s="40"/>
      <c r="S638" s="40"/>
      <c r="T638" s="40"/>
      <c r="U638" s="40"/>
      <c r="V638" s="40"/>
      <c r="W638" s="40"/>
      <c r="X638" s="41"/>
      <c r="Y638" s="41"/>
      <c r="Z638" s="41"/>
      <c r="AA638" s="41"/>
      <c r="AB638" s="40"/>
      <c r="AC638" s="40"/>
      <c r="AD638" s="40"/>
      <c r="AE638" s="40"/>
      <c r="AF638" s="41"/>
      <c r="AG638" s="41"/>
      <c r="AH638" s="41"/>
      <c r="AI638" s="41"/>
      <c r="AJ638" s="42"/>
      <c r="AK638" s="41"/>
      <c r="AL638" s="40"/>
      <c r="AM638" s="40"/>
      <c r="AN638" s="41"/>
      <c r="AO638" s="40"/>
      <c r="AP638" s="40"/>
      <c r="AQ638" s="40"/>
      <c r="AR638" s="42"/>
      <c r="AS638" s="42"/>
      <c r="AT638" s="42"/>
      <c r="AU638" s="42"/>
      <c r="AV638" s="42"/>
      <c r="AW638" s="42"/>
      <c r="AX638" s="42"/>
      <c r="AY638" s="42"/>
      <c r="AZ638" s="42"/>
      <c r="BA638" s="42"/>
      <c r="BB638" s="42"/>
      <c r="BC638" s="42"/>
      <c r="BD638" s="42"/>
      <c r="BE638" s="42"/>
      <c r="BF638" s="42"/>
      <c r="BG638" s="42"/>
      <c r="BH638" s="42"/>
      <c r="BI638" s="42"/>
      <c r="BJ638" s="42"/>
      <c r="BK638" s="42"/>
      <c r="BL638" s="42"/>
      <c r="BM638" s="42"/>
    </row>
    <row r="639">
      <c r="A639" s="40"/>
      <c r="B639" s="41"/>
      <c r="C639" s="42"/>
      <c r="D639" s="41"/>
      <c r="E639" s="40"/>
      <c r="F639" s="40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0"/>
      <c r="R639" s="40"/>
      <c r="S639" s="40"/>
      <c r="T639" s="40"/>
      <c r="U639" s="40"/>
      <c r="V639" s="40"/>
      <c r="W639" s="40"/>
      <c r="X639" s="41"/>
      <c r="Y639" s="41"/>
      <c r="Z639" s="41"/>
      <c r="AA639" s="41"/>
      <c r="AB639" s="40"/>
      <c r="AC639" s="40"/>
      <c r="AD639" s="40"/>
      <c r="AE639" s="40"/>
      <c r="AF639" s="41"/>
      <c r="AG639" s="41"/>
      <c r="AH639" s="41"/>
      <c r="AI639" s="41"/>
      <c r="AJ639" s="42"/>
      <c r="AK639" s="41"/>
      <c r="AL639" s="40"/>
      <c r="AM639" s="40"/>
      <c r="AN639" s="41"/>
      <c r="AO639" s="40"/>
      <c r="AP639" s="40"/>
      <c r="AQ639" s="40"/>
      <c r="AR639" s="42"/>
      <c r="AS639" s="42"/>
      <c r="AT639" s="42"/>
      <c r="AU639" s="42"/>
      <c r="AV639" s="42"/>
      <c r="AW639" s="42"/>
      <c r="AX639" s="42"/>
      <c r="AY639" s="42"/>
      <c r="AZ639" s="42"/>
      <c r="BA639" s="42"/>
      <c r="BB639" s="42"/>
      <c r="BC639" s="42"/>
      <c r="BD639" s="42"/>
      <c r="BE639" s="42"/>
      <c r="BF639" s="42"/>
      <c r="BG639" s="42"/>
      <c r="BH639" s="42"/>
      <c r="BI639" s="42"/>
      <c r="BJ639" s="42"/>
      <c r="BK639" s="42"/>
      <c r="BL639" s="42"/>
      <c r="BM639" s="42"/>
    </row>
    <row r="640">
      <c r="A640" s="40"/>
      <c r="B640" s="41"/>
      <c r="C640" s="42"/>
      <c r="D640" s="41"/>
      <c r="E640" s="40"/>
      <c r="F640" s="40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0"/>
      <c r="R640" s="40"/>
      <c r="S640" s="40"/>
      <c r="T640" s="40"/>
      <c r="U640" s="40"/>
      <c r="V640" s="40"/>
      <c r="W640" s="40"/>
      <c r="X640" s="41"/>
      <c r="Y640" s="41"/>
      <c r="Z640" s="41"/>
      <c r="AA640" s="41"/>
      <c r="AB640" s="40"/>
      <c r="AC640" s="40"/>
      <c r="AD640" s="40"/>
      <c r="AE640" s="40"/>
      <c r="AF640" s="41"/>
      <c r="AG640" s="41"/>
      <c r="AH640" s="41"/>
      <c r="AI640" s="41"/>
      <c r="AJ640" s="42"/>
      <c r="AK640" s="41"/>
      <c r="AL640" s="40"/>
      <c r="AM640" s="44"/>
      <c r="AN640" s="41"/>
      <c r="AO640" s="40"/>
      <c r="AP640" s="40"/>
      <c r="AQ640" s="40"/>
      <c r="AR640" s="42"/>
      <c r="AS640" s="42"/>
      <c r="AT640" s="42"/>
      <c r="AU640" s="42"/>
      <c r="AV640" s="42"/>
      <c r="AW640" s="42"/>
      <c r="AX640" s="42"/>
      <c r="AY640" s="42"/>
      <c r="AZ640" s="42"/>
      <c r="BA640" s="42"/>
      <c r="BB640" s="42"/>
      <c r="BC640" s="42"/>
      <c r="BD640" s="42"/>
      <c r="BE640" s="42"/>
      <c r="BF640" s="42"/>
      <c r="BG640" s="42"/>
      <c r="BH640" s="42"/>
      <c r="BI640" s="42"/>
      <c r="BJ640" s="42"/>
      <c r="BK640" s="42"/>
      <c r="BL640" s="42"/>
      <c r="BM640" s="42"/>
    </row>
    <row r="641">
      <c r="A641" s="40"/>
      <c r="B641" s="41"/>
      <c r="C641" s="42"/>
      <c r="D641" s="41"/>
      <c r="E641" s="40"/>
      <c r="F641" s="40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0"/>
      <c r="R641" s="40"/>
      <c r="S641" s="40"/>
      <c r="T641" s="40"/>
      <c r="U641" s="40"/>
      <c r="V641" s="40"/>
      <c r="W641" s="40"/>
      <c r="X641" s="41"/>
      <c r="Y641" s="41"/>
      <c r="Z641" s="41"/>
      <c r="AA641" s="41"/>
      <c r="AB641" s="40"/>
      <c r="AC641" s="40"/>
      <c r="AD641" s="40"/>
      <c r="AE641" s="40"/>
      <c r="AF641" s="41"/>
      <c r="AG641" s="41"/>
      <c r="AH641" s="41"/>
      <c r="AI641" s="41"/>
      <c r="AJ641" s="42"/>
      <c r="AK641" s="41"/>
      <c r="AL641" s="40"/>
      <c r="AM641" s="44"/>
      <c r="AN641" s="41"/>
      <c r="AO641" s="40"/>
      <c r="AP641" s="40"/>
      <c r="AQ641" s="40"/>
      <c r="AR641" s="42"/>
      <c r="AS641" s="42"/>
      <c r="AT641" s="42"/>
      <c r="AU641" s="42"/>
      <c r="AV641" s="42"/>
      <c r="AW641" s="42"/>
      <c r="AX641" s="42"/>
      <c r="AY641" s="42"/>
      <c r="AZ641" s="42"/>
      <c r="BA641" s="42"/>
      <c r="BB641" s="42"/>
      <c r="BC641" s="42"/>
      <c r="BD641" s="42"/>
      <c r="BE641" s="42"/>
      <c r="BF641" s="42"/>
      <c r="BG641" s="42"/>
      <c r="BH641" s="42"/>
      <c r="BI641" s="42"/>
      <c r="BJ641" s="42"/>
      <c r="BK641" s="42"/>
      <c r="BL641" s="42"/>
      <c r="BM641" s="42"/>
    </row>
    <row r="642">
      <c r="A642" s="40"/>
      <c r="B642" s="41"/>
      <c r="C642" s="42"/>
      <c r="D642" s="41"/>
      <c r="E642" s="40"/>
      <c r="F642" s="40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0"/>
      <c r="R642" s="40"/>
      <c r="S642" s="40"/>
      <c r="T642" s="40"/>
      <c r="U642" s="40"/>
      <c r="V642" s="40"/>
      <c r="W642" s="40"/>
      <c r="X642" s="41"/>
      <c r="Y642" s="41"/>
      <c r="Z642" s="41"/>
      <c r="AA642" s="41"/>
      <c r="AB642" s="40"/>
      <c r="AC642" s="40"/>
      <c r="AD642" s="40"/>
      <c r="AE642" s="40"/>
      <c r="AF642" s="41"/>
      <c r="AG642" s="41"/>
      <c r="AH642" s="41"/>
      <c r="AI642" s="41"/>
      <c r="AJ642" s="42"/>
      <c r="AK642" s="41"/>
      <c r="AL642" s="40"/>
      <c r="AM642" s="44"/>
      <c r="AN642" s="41"/>
      <c r="AO642" s="40"/>
      <c r="AP642" s="40"/>
      <c r="AQ642" s="40"/>
      <c r="AR642" s="42"/>
      <c r="AS642" s="42"/>
      <c r="AT642" s="42"/>
      <c r="AU642" s="42"/>
      <c r="AV642" s="42"/>
      <c r="AW642" s="42"/>
      <c r="AX642" s="42"/>
      <c r="AY642" s="42"/>
      <c r="AZ642" s="42"/>
      <c r="BA642" s="42"/>
      <c r="BB642" s="42"/>
      <c r="BC642" s="42"/>
      <c r="BD642" s="42"/>
      <c r="BE642" s="42"/>
      <c r="BF642" s="42"/>
      <c r="BG642" s="42"/>
      <c r="BH642" s="42"/>
      <c r="BI642" s="42"/>
      <c r="BJ642" s="42"/>
      <c r="BK642" s="42"/>
      <c r="BL642" s="42"/>
      <c r="BM642" s="42"/>
    </row>
    <row r="643">
      <c r="A643" s="40"/>
      <c r="B643" s="41"/>
      <c r="C643" s="42"/>
      <c r="D643" s="41"/>
      <c r="E643" s="40"/>
      <c r="F643" s="40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0"/>
      <c r="R643" s="40"/>
      <c r="S643" s="40"/>
      <c r="T643" s="40"/>
      <c r="U643" s="40"/>
      <c r="V643" s="40"/>
      <c r="W643" s="40"/>
      <c r="X643" s="41"/>
      <c r="Y643" s="41"/>
      <c r="Z643" s="41"/>
      <c r="AA643" s="41"/>
      <c r="AB643" s="40"/>
      <c r="AC643" s="40"/>
      <c r="AD643" s="40"/>
      <c r="AE643" s="40"/>
      <c r="AF643" s="41"/>
      <c r="AG643" s="41"/>
      <c r="AH643" s="41"/>
      <c r="AI643" s="41"/>
      <c r="AJ643" s="42"/>
      <c r="AK643" s="41"/>
      <c r="AL643" s="40"/>
      <c r="AM643" s="40"/>
      <c r="AN643" s="41"/>
      <c r="AO643" s="40"/>
      <c r="AP643" s="40"/>
      <c r="AQ643" s="40"/>
      <c r="AR643" s="42"/>
      <c r="AS643" s="42"/>
      <c r="AT643" s="42"/>
      <c r="AU643" s="42"/>
      <c r="AV643" s="42"/>
      <c r="AW643" s="42"/>
      <c r="AX643" s="42"/>
      <c r="AY643" s="42"/>
      <c r="AZ643" s="42"/>
      <c r="BA643" s="42"/>
      <c r="BB643" s="42"/>
      <c r="BC643" s="42"/>
      <c r="BD643" s="42"/>
      <c r="BE643" s="42"/>
      <c r="BF643" s="42"/>
      <c r="BG643" s="42"/>
      <c r="BH643" s="42"/>
      <c r="BI643" s="42"/>
      <c r="BJ643" s="42"/>
      <c r="BK643" s="42"/>
      <c r="BL643" s="42"/>
      <c r="BM643" s="42"/>
    </row>
    <row r="644">
      <c r="A644" s="40"/>
      <c r="B644" s="41"/>
      <c r="C644" s="42"/>
      <c r="D644" s="41"/>
      <c r="E644" s="40"/>
      <c r="F644" s="40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0"/>
      <c r="R644" s="40"/>
      <c r="S644" s="40"/>
      <c r="T644" s="40"/>
      <c r="U644" s="40"/>
      <c r="V644" s="40"/>
      <c r="W644" s="40"/>
      <c r="X644" s="41"/>
      <c r="Y644" s="41"/>
      <c r="Z644" s="41"/>
      <c r="AA644" s="41"/>
      <c r="AB644" s="40"/>
      <c r="AC644" s="40"/>
      <c r="AD644" s="40"/>
      <c r="AE644" s="40"/>
      <c r="AF644" s="41"/>
      <c r="AG644" s="41"/>
      <c r="AH644" s="41"/>
      <c r="AI644" s="41"/>
      <c r="AJ644" s="42"/>
      <c r="AK644" s="41"/>
      <c r="AL644" s="40"/>
      <c r="AM644" s="40"/>
      <c r="AN644" s="41"/>
      <c r="AO644" s="40"/>
      <c r="AP644" s="40"/>
      <c r="AQ644" s="40"/>
      <c r="AR644" s="42"/>
      <c r="AS644" s="42"/>
      <c r="AT644" s="42"/>
      <c r="AU644" s="42"/>
      <c r="AV644" s="42"/>
      <c r="AW644" s="42"/>
      <c r="AX644" s="42"/>
      <c r="AY644" s="42"/>
      <c r="AZ644" s="42"/>
      <c r="BA644" s="42"/>
      <c r="BB644" s="42"/>
      <c r="BC644" s="42"/>
      <c r="BD644" s="42"/>
      <c r="BE644" s="42"/>
      <c r="BF644" s="42"/>
      <c r="BG644" s="42"/>
      <c r="BH644" s="42"/>
      <c r="BI644" s="42"/>
      <c r="BJ644" s="42"/>
      <c r="BK644" s="42"/>
      <c r="BL644" s="42"/>
      <c r="BM644" s="42"/>
    </row>
    <row r="645">
      <c r="A645" s="40"/>
      <c r="B645" s="41"/>
      <c r="C645" s="42"/>
      <c r="D645" s="41"/>
      <c r="E645" s="40"/>
      <c r="F645" s="40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0"/>
      <c r="R645" s="40"/>
      <c r="S645" s="40"/>
      <c r="T645" s="40"/>
      <c r="U645" s="40"/>
      <c r="V645" s="40"/>
      <c r="W645" s="40"/>
      <c r="X645" s="41"/>
      <c r="Y645" s="41"/>
      <c r="Z645" s="41"/>
      <c r="AA645" s="41"/>
      <c r="AB645" s="40"/>
      <c r="AC645" s="40"/>
      <c r="AD645" s="40"/>
      <c r="AE645" s="40"/>
      <c r="AF645" s="41"/>
      <c r="AG645" s="41"/>
      <c r="AH645" s="41"/>
      <c r="AI645" s="41"/>
      <c r="AJ645" s="42"/>
      <c r="AK645" s="41"/>
      <c r="AL645" s="40"/>
      <c r="AM645" s="40"/>
      <c r="AN645" s="41"/>
      <c r="AO645" s="40"/>
      <c r="AP645" s="40"/>
      <c r="AQ645" s="40"/>
      <c r="AR645" s="42"/>
      <c r="AS645" s="42"/>
      <c r="AT645" s="42"/>
      <c r="AU645" s="42"/>
      <c r="AV645" s="42"/>
      <c r="AW645" s="42"/>
      <c r="AX645" s="42"/>
      <c r="AY645" s="42"/>
      <c r="AZ645" s="42"/>
      <c r="BA645" s="42"/>
      <c r="BB645" s="42"/>
      <c r="BC645" s="42"/>
      <c r="BD645" s="42"/>
      <c r="BE645" s="42"/>
      <c r="BF645" s="42"/>
      <c r="BG645" s="42"/>
      <c r="BH645" s="42"/>
      <c r="BI645" s="42"/>
      <c r="BJ645" s="42"/>
      <c r="BK645" s="42"/>
      <c r="BL645" s="42"/>
      <c r="BM645" s="42"/>
    </row>
    <row r="646">
      <c r="A646" s="40"/>
      <c r="B646" s="41"/>
      <c r="C646" s="42"/>
      <c r="D646" s="41"/>
      <c r="E646" s="40"/>
      <c r="F646" s="40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0"/>
      <c r="R646" s="40"/>
      <c r="S646" s="40"/>
      <c r="T646" s="40"/>
      <c r="U646" s="40"/>
      <c r="V646" s="40"/>
      <c r="W646" s="40"/>
      <c r="X646" s="41"/>
      <c r="Y646" s="41"/>
      <c r="Z646" s="41"/>
      <c r="AA646" s="41"/>
      <c r="AB646" s="40"/>
      <c r="AC646" s="40"/>
      <c r="AD646" s="40"/>
      <c r="AE646" s="40"/>
      <c r="AF646" s="41"/>
      <c r="AG646" s="41"/>
      <c r="AH646" s="41"/>
      <c r="AI646" s="41"/>
      <c r="AJ646" s="42"/>
      <c r="AK646" s="41"/>
      <c r="AL646" s="40"/>
      <c r="AM646" s="40"/>
      <c r="AN646" s="41"/>
      <c r="AO646" s="40"/>
      <c r="AP646" s="40"/>
      <c r="AQ646" s="40"/>
      <c r="AR646" s="42"/>
      <c r="AS646" s="42"/>
      <c r="AT646" s="42"/>
      <c r="AU646" s="42"/>
      <c r="AV646" s="42"/>
      <c r="AW646" s="42"/>
      <c r="AX646" s="42"/>
      <c r="AY646" s="42"/>
      <c r="AZ646" s="42"/>
      <c r="BA646" s="42"/>
      <c r="BB646" s="42"/>
      <c r="BC646" s="42"/>
      <c r="BD646" s="42"/>
      <c r="BE646" s="42"/>
      <c r="BF646" s="42"/>
      <c r="BG646" s="42"/>
      <c r="BH646" s="42"/>
      <c r="BI646" s="42"/>
      <c r="BJ646" s="42"/>
      <c r="BK646" s="42"/>
      <c r="BL646" s="42"/>
      <c r="BM646" s="42"/>
    </row>
    <row r="647">
      <c r="A647" s="40"/>
      <c r="B647" s="41"/>
      <c r="C647" s="42"/>
      <c r="D647" s="41"/>
      <c r="E647" s="40"/>
      <c r="F647" s="40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0"/>
      <c r="R647" s="40"/>
      <c r="S647" s="40"/>
      <c r="T647" s="40"/>
      <c r="U647" s="40"/>
      <c r="V647" s="40"/>
      <c r="W647" s="40"/>
      <c r="X647" s="41"/>
      <c r="Y647" s="41"/>
      <c r="Z647" s="41"/>
      <c r="AA647" s="41"/>
      <c r="AB647" s="40"/>
      <c r="AC647" s="40"/>
      <c r="AD647" s="40"/>
      <c r="AE647" s="40"/>
      <c r="AF647" s="41"/>
      <c r="AG647" s="41"/>
      <c r="AH647" s="41"/>
      <c r="AI647" s="41"/>
      <c r="AJ647" s="42"/>
      <c r="AK647" s="41"/>
      <c r="AL647" s="40"/>
      <c r="AM647" s="40"/>
      <c r="AN647" s="41"/>
      <c r="AO647" s="40"/>
      <c r="AP647" s="40"/>
      <c r="AQ647" s="40"/>
      <c r="AR647" s="42"/>
      <c r="AS647" s="42"/>
      <c r="AT647" s="42"/>
      <c r="AU647" s="42"/>
      <c r="AV647" s="42"/>
      <c r="AW647" s="42"/>
      <c r="AX647" s="42"/>
      <c r="AY647" s="42"/>
      <c r="AZ647" s="42"/>
      <c r="BA647" s="42"/>
      <c r="BB647" s="42"/>
      <c r="BC647" s="42"/>
      <c r="BD647" s="42"/>
      <c r="BE647" s="42"/>
      <c r="BF647" s="42"/>
      <c r="BG647" s="42"/>
      <c r="BH647" s="42"/>
      <c r="BI647" s="42"/>
      <c r="BJ647" s="42"/>
      <c r="BK647" s="42"/>
      <c r="BL647" s="42"/>
      <c r="BM647" s="42"/>
    </row>
    <row r="648">
      <c r="A648" s="40"/>
      <c r="B648" s="41"/>
      <c r="C648" s="42"/>
      <c r="D648" s="41"/>
      <c r="E648" s="40"/>
      <c r="F648" s="40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0"/>
      <c r="R648" s="40"/>
      <c r="S648" s="40"/>
      <c r="T648" s="40"/>
      <c r="U648" s="40"/>
      <c r="V648" s="40"/>
      <c r="W648" s="40"/>
      <c r="X648" s="41"/>
      <c r="Y648" s="41"/>
      <c r="Z648" s="41"/>
      <c r="AA648" s="41"/>
      <c r="AB648" s="40"/>
      <c r="AC648" s="40"/>
      <c r="AD648" s="40"/>
      <c r="AE648" s="40"/>
      <c r="AF648" s="41"/>
      <c r="AG648" s="41"/>
      <c r="AH648" s="41"/>
      <c r="AI648" s="41"/>
      <c r="AJ648" s="42"/>
      <c r="AK648" s="41"/>
      <c r="AL648" s="40"/>
      <c r="AM648" s="40"/>
      <c r="AN648" s="41"/>
      <c r="AO648" s="40"/>
      <c r="AP648" s="40"/>
      <c r="AQ648" s="40"/>
      <c r="AR648" s="42"/>
      <c r="AS648" s="42"/>
      <c r="AT648" s="42"/>
      <c r="AU648" s="42"/>
      <c r="AV648" s="42"/>
      <c r="AW648" s="42"/>
      <c r="AX648" s="42"/>
      <c r="AY648" s="42"/>
      <c r="AZ648" s="42"/>
      <c r="BA648" s="42"/>
      <c r="BB648" s="42"/>
      <c r="BC648" s="42"/>
      <c r="BD648" s="42"/>
      <c r="BE648" s="42"/>
      <c r="BF648" s="42"/>
      <c r="BG648" s="42"/>
      <c r="BH648" s="42"/>
      <c r="BI648" s="42"/>
      <c r="BJ648" s="42"/>
      <c r="BK648" s="42"/>
      <c r="BL648" s="42"/>
      <c r="BM648" s="42"/>
    </row>
    <row r="649">
      <c r="A649" s="40"/>
      <c r="B649" s="41"/>
      <c r="C649" s="42"/>
      <c r="D649" s="41"/>
      <c r="E649" s="40"/>
      <c r="F649" s="40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0"/>
      <c r="R649" s="40"/>
      <c r="S649" s="40"/>
      <c r="T649" s="40"/>
      <c r="U649" s="40"/>
      <c r="V649" s="40"/>
      <c r="W649" s="40"/>
      <c r="X649" s="41"/>
      <c r="Y649" s="41"/>
      <c r="Z649" s="41"/>
      <c r="AA649" s="41"/>
      <c r="AB649" s="40"/>
      <c r="AC649" s="40"/>
      <c r="AD649" s="40"/>
      <c r="AE649" s="40"/>
      <c r="AF649" s="41"/>
      <c r="AG649" s="41"/>
      <c r="AH649" s="41"/>
      <c r="AI649" s="41"/>
      <c r="AJ649" s="42"/>
      <c r="AK649" s="41"/>
      <c r="AL649" s="40"/>
      <c r="AM649" s="44"/>
      <c r="AN649" s="41"/>
      <c r="AO649" s="40"/>
      <c r="AP649" s="40"/>
      <c r="AQ649" s="40"/>
      <c r="AR649" s="42"/>
      <c r="AS649" s="42"/>
      <c r="AT649" s="42"/>
      <c r="AU649" s="42"/>
      <c r="AV649" s="42"/>
      <c r="AW649" s="42"/>
      <c r="AX649" s="42"/>
      <c r="AY649" s="42"/>
      <c r="AZ649" s="42"/>
      <c r="BA649" s="42"/>
      <c r="BB649" s="42"/>
      <c r="BC649" s="42"/>
      <c r="BD649" s="42"/>
      <c r="BE649" s="42"/>
      <c r="BF649" s="42"/>
      <c r="BG649" s="42"/>
      <c r="BH649" s="42"/>
      <c r="BI649" s="42"/>
      <c r="BJ649" s="42"/>
      <c r="BK649" s="42"/>
      <c r="BL649" s="42"/>
      <c r="BM649" s="42"/>
    </row>
    <row r="650">
      <c r="A650" s="40"/>
      <c r="B650" s="41"/>
      <c r="C650" s="42"/>
      <c r="D650" s="41"/>
      <c r="E650" s="40"/>
      <c r="F650" s="40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0"/>
      <c r="R650" s="40"/>
      <c r="S650" s="40"/>
      <c r="T650" s="40"/>
      <c r="U650" s="40"/>
      <c r="V650" s="40"/>
      <c r="W650" s="40"/>
      <c r="X650" s="41"/>
      <c r="Y650" s="41"/>
      <c r="Z650" s="41"/>
      <c r="AA650" s="41"/>
      <c r="AB650" s="40"/>
      <c r="AC650" s="40"/>
      <c r="AD650" s="40"/>
      <c r="AE650" s="40"/>
      <c r="AF650" s="41"/>
      <c r="AG650" s="41"/>
      <c r="AH650" s="41"/>
      <c r="AI650" s="41"/>
      <c r="AJ650" s="42"/>
      <c r="AK650" s="41"/>
      <c r="AL650" s="40"/>
      <c r="AM650" s="44"/>
      <c r="AN650" s="41"/>
      <c r="AO650" s="40"/>
      <c r="AP650" s="40"/>
      <c r="AQ650" s="40"/>
      <c r="AR650" s="42"/>
      <c r="AS650" s="42"/>
      <c r="AT650" s="42"/>
      <c r="AU650" s="42"/>
      <c r="AV650" s="42"/>
      <c r="AW650" s="42"/>
      <c r="AX650" s="42"/>
      <c r="AY650" s="42"/>
      <c r="AZ650" s="42"/>
      <c r="BA650" s="42"/>
      <c r="BB650" s="42"/>
      <c r="BC650" s="42"/>
      <c r="BD650" s="42"/>
      <c r="BE650" s="42"/>
      <c r="BF650" s="42"/>
      <c r="BG650" s="42"/>
      <c r="BH650" s="42"/>
      <c r="BI650" s="42"/>
      <c r="BJ650" s="42"/>
      <c r="BK650" s="42"/>
      <c r="BL650" s="42"/>
      <c r="BM650" s="42"/>
    </row>
    <row r="651">
      <c r="A651" s="40"/>
      <c r="B651" s="41"/>
      <c r="C651" s="42"/>
      <c r="D651" s="41"/>
      <c r="E651" s="40"/>
      <c r="F651" s="40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0"/>
      <c r="R651" s="40"/>
      <c r="S651" s="40"/>
      <c r="T651" s="40"/>
      <c r="U651" s="40"/>
      <c r="V651" s="40"/>
      <c r="W651" s="40"/>
      <c r="X651" s="41"/>
      <c r="Y651" s="41"/>
      <c r="Z651" s="41"/>
      <c r="AA651" s="41"/>
      <c r="AB651" s="40"/>
      <c r="AC651" s="40"/>
      <c r="AD651" s="40"/>
      <c r="AE651" s="40"/>
      <c r="AF651" s="41"/>
      <c r="AG651" s="41"/>
      <c r="AH651" s="41"/>
      <c r="AI651" s="41"/>
      <c r="AJ651" s="42"/>
      <c r="AK651" s="41"/>
      <c r="AL651" s="40"/>
      <c r="AM651" s="44"/>
      <c r="AN651" s="41"/>
      <c r="AO651" s="40"/>
      <c r="AP651" s="40"/>
      <c r="AQ651" s="40"/>
      <c r="AR651" s="42"/>
      <c r="AS651" s="42"/>
      <c r="AT651" s="42"/>
      <c r="AU651" s="42"/>
      <c r="AV651" s="42"/>
      <c r="AW651" s="42"/>
      <c r="AX651" s="42"/>
      <c r="AY651" s="42"/>
      <c r="AZ651" s="42"/>
      <c r="BA651" s="42"/>
      <c r="BB651" s="42"/>
      <c r="BC651" s="42"/>
      <c r="BD651" s="42"/>
      <c r="BE651" s="42"/>
      <c r="BF651" s="42"/>
      <c r="BG651" s="42"/>
      <c r="BH651" s="42"/>
      <c r="BI651" s="42"/>
      <c r="BJ651" s="42"/>
      <c r="BK651" s="42"/>
      <c r="BL651" s="42"/>
      <c r="BM651" s="42"/>
    </row>
    <row r="652">
      <c r="A652" s="40"/>
      <c r="B652" s="41"/>
      <c r="C652" s="42"/>
      <c r="D652" s="41"/>
      <c r="E652" s="40"/>
      <c r="F652" s="40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0"/>
      <c r="R652" s="40"/>
      <c r="S652" s="40"/>
      <c r="T652" s="40"/>
      <c r="U652" s="40"/>
      <c r="V652" s="40"/>
      <c r="W652" s="40"/>
      <c r="X652" s="41"/>
      <c r="Y652" s="41"/>
      <c r="Z652" s="41"/>
      <c r="AA652" s="41"/>
      <c r="AB652" s="40"/>
      <c r="AC652" s="40"/>
      <c r="AD652" s="40"/>
      <c r="AE652" s="40"/>
      <c r="AF652" s="41"/>
      <c r="AG652" s="41"/>
      <c r="AH652" s="41"/>
      <c r="AI652" s="41"/>
      <c r="AJ652" s="42"/>
      <c r="AK652" s="41"/>
      <c r="AL652" s="40"/>
      <c r="AM652" s="40"/>
      <c r="AN652" s="41"/>
      <c r="AO652" s="40"/>
      <c r="AP652" s="40"/>
      <c r="AQ652" s="40"/>
      <c r="AR652" s="42"/>
      <c r="AS652" s="42"/>
      <c r="AT652" s="42"/>
      <c r="AU652" s="42"/>
      <c r="AV652" s="42"/>
      <c r="AW652" s="42"/>
      <c r="AX652" s="42"/>
      <c r="AY652" s="42"/>
      <c r="AZ652" s="42"/>
      <c r="BA652" s="42"/>
      <c r="BB652" s="42"/>
      <c r="BC652" s="42"/>
      <c r="BD652" s="42"/>
      <c r="BE652" s="42"/>
      <c r="BF652" s="42"/>
      <c r="BG652" s="42"/>
      <c r="BH652" s="42"/>
      <c r="BI652" s="42"/>
      <c r="BJ652" s="42"/>
      <c r="BK652" s="42"/>
      <c r="BL652" s="42"/>
      <c r="BM652" s="42"/>
    </row>
    <row r="653">
      <c r="A653" s="40"/>
      <c r="B653" s="41"/>
      <c r="C653" s="42"/>
      <c r="D653" s="41"/>
      <c r="E653" s="40"/>
      <c r="F653" s="40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0"/>
      <c r="R653" s="40"/>
      <c r="S653" s="40"/>
      <c r="T653" s="40"/>
      <c r="U653" s="40"/>
      <c r="V653" s="40"/>
      <c r="W653" s="40"/>
      <c r="X653" s="41"/>
      <c r="Y653" s="41"/>
      <c r="Z653" s="41"/>
      <c r="AA653" s="41"/>
      <c r="AB653" s="40"/>
      <c r="AC653" s="40"/>
      <c r="AD653" s="40"/>
      <c r="AE653" s="40"/>
      <c r="AF653" s="41"/>
      <c r="AG653" s="41"/>
      <c r="AH653" s="41"/>
      <c r="AI653" s="41"/>
      <c r="AJ653" s="42"/>
      <c r="AK653" s="41"/>
      <c r="AL653" s="40"/>
      <c r="AM653" s="40"/>
      <c r="AN653" s="41"/>
      <c r="AO653" s="40"/>
      <c r="AP653" s="40"/>
      <c r="AQ653" s="40"/>
      <c r="AR653" s="42"/>
      <c r="AS653" s="42"/>
      <c r="AT653" s="42"/>
      <c r="AU653" s="42"/>
      <c r="AV653" s="42"/>
      <c r="AW653" s="42"/>
      <c r="AX653" s="42"/>
      <c r="AY653" s="42"/>
      <c r="AZ653" s="42"/>
      <c r="BA653" s="42"/>
      <c r="BB653" s="42"/>
      <c r="BC653" s="42"/>
      <c r="BD653" s="42"/>
      <c r="BE653" s="42"/>
      <c r="BF653" s="42"/>
      <c r="BG653" s="42"/>
      <c r="BH653" s="42"/>
      <c r="BI653" s="42"/>
      <c r="BJ653" s="42"/>
      <c r="BK653" s="42"/>
      <c r="BL653" s="42"/>
      <c r="BM653" s="42"/>
    </row>
    <row r="654">
      <c r="A654" s="40"/>
      <c r="B654" s="41"/>
      <c r="C654" s="42"/>
      <c r="D654" s="41"/>
      <c r="E654" s="40"/>
      <c r="F654" s="40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0"/>
      <c r="R654" s="40"/>
      <c r="S654" s="40"/>
      <c r="T654" s="40"/>
      <c r="U654" s="40"/>
      <c r="V654" s="40"/>
      <c r="W654" s="40"/>
      <c r="X654" s="41"/>
      <c r="Y654" s="41"/>
      <c r="Z654" s="41"/>
      <c r="AA654" s="41"/>
      <c r="AB654" s="40"/>
      <c r="AC654" s="40"/>
      <c r="AD654" s="40"/>
      <c r="AE654" s="40"/>
      <c r="AF654" s="41"/>
      <c r="AG654" s="41"/>
      <c r="AH654" s="41"/>
      <c r="AI654" s="41"/>
      <c r="AJ654" s="42"/>
      <c r="AK654" s="41"/>
      <c r="AL654" s="40"/>
      <c r="AM654" s="40"/>
      <c r="AN654" s="41"/>
      <c r="AO654" s="40"/>
      <c r="AP654" s="40"/>
      <c r="AQ654" s="40"/>
      <c r="AR654" s="42"/>
      <c r="AS654" s="42"/>
      <c r="AT654" s="42"/>
      <c r="AU654" s="42"/>
      <c r="AV654" s="42"/>
      <c r="AW654" s="42"/>
      <c r="AX654" s="42"/>
      <c r="AY654" s="42"/>
      <c r="AZ654" s="42"/>
      <c r="BA654" s="42"/>
      <c r="BB654" s="42"/>
      <c r="BC654" s="42"/>
      <c r="BD654" s="42"/>
      <c r="BE654" s="42"/>
      <c r="BF654" s="42"/>
      <c r="BG654" s="42"/>
      <c r="BH654" s="42"/>
      <c r="BI654" s="42"/>
      <c r="BJ654" s="42"/>
      <c r="BK654" s="42"/>
      <c r="BL654" s="42"/>
      <c r="BM654" s="42"/>
    </row>
    <row r="655">
      <c r="A655" s="40"/>
      <c r="B655" s="41"/>
      <c r="C655" s="42"/>
      <c r="D655" s="41"/>
      <c r="E655" s="40"/>
      <c r="F655" s="40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0"/>
      <c r="R655" s="40"/>
      <c r="S655" s="40"/>
      <c r="T655" s="40"/>
      <c r="U655" s="40"/>
      <c r="V655" s="40"/>
      <c r="W655" s="40"/>
      <c r="X655" s="41"/>
      <c r="Y655" s="41"/>
      <c r="Z655" s="41"/>
      <c r="AA655" s="41"/>
      <c r="AB655" s="40"/>
      <c r="AC655" s="40"/>
      <c r="AD655" s="40"/>
      <c r="AE655" s="40"/>
      <c r="AF655" s="41"/>
      <c r="AG655" s="41"/>
      <c r="AH655" s="41"/>
      <c r="AI655" s="41"/>
      <c r="AJ655" s="42"/>
      <c r="AK655" s="41"/>
      <c r="AL655" s="40"/>
      <c r="AM655" s="40"/>
      <c r="AN655" s="41"/>
      <c r="AO655" s="40"/>
      <c r="AP655" s="40"/>
      <c r="AQ655" s="40"/>
      <c r="AR655" s="42"/>
      <c r="AS655" s="42"/>
      <c r="AT655" s="42"/>
      <c r="AU655" s="42"/>
      <c r="AV655" s="42"/>
      <c r="AW655" s="42"/>
      <c r="AX655" s="42"/>
      <c r="AY655" s="42"/>
      <c r="AZ655" s="42"/>
      <c r="BA655" s="42"/>
      <c r="BB655" s="42"/>
      <c r="BC655" s="42"/>
      <c r="BD655" s="42"/>
      <c r="BE655" s="42"/>
      <c r="BF655" s="42"/>
      <c r="BG655" s="42"/>
      <c r="BH655" s="42"/>
      <c r="BI655" s="42"/>
      <c r="BJ655" s="42"/>
      <c r="BK655" s="42"/>
      <c r="BL655" s="42"/>
      <c r="BM655" s="42"/>
    </row>
    <row r="656">
      <c r="A656" s="40"/>
      <c r="B656" s="41"/>
      <c r="C656" s="42"/>
      <c r="D656" s="41"/>
      <c r="E656" s="40"/>
      <c r="F656" s="40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0"/>
      <c r="R656" s="40"/>
      <c r="S656" s="40"/>
      <c r="T656" s="40"/>
      <c r="U656" s="40"/>
      <c r="V656" s="40"/>
      <c r="W656" s="40"/>
      <c r="X656" s="41"/>
      <c r="Y656" s="41"/>
      <c r="Z656" s="41"/>
      <c r="AA656" s="41"/>
      <c r="AB656" s="40"/>
      <c r="AC656" s="40"/>
      <c r="AD656" s="40"/>
      <c r="AE656" s="40"/>
      <c r="AF656" s="41"/>
      <c r="AG656" s="41"/>
      <c r="AH656" s="41"/>
      <c r="AI656" s="41"/>
      <c r="AJ656" s="42"/>
      <c r="AK656" s="41"/>
      <c r="AL656" s="40"/>
      <c r="AM656" s="40"/>
      <c r="AN656" s="41"/>
      <c r="AO656" s="40"/>
      <c r="AP656" s="40"/>
      <c r="AQ656" s="40"/>
      <c r="AR656" s="42"/>
      <c r="AS656" s="42"/>
      <c r="AT656" s="42"/>
      <c r="AU656" s="42"/>
      <c r="AV656" s="42"/>
      <c r="AW656" s="42"/>
      <c r="AX656" s="42"/>
      <c r="AY656" s="42"/>
      <c r="AZ656" s="42"/>
      <c r="BA656" s="42"/>
      <c r="BB656" s="42"/>
      <c r="BC656" s="42"/>
      <c r="BD656" s="42"/>
      <c r="BE656" s="42"/>
      <c r="BF656" s="42"/>
      <c r="BG656" s="42"/>
      <c r="BH656" s="42"/>
      <c r="BI656" s="42"/>
      <c r="BJ656" s="42"/>
      <c r="BK656" s="42"/>
      <c r="BL656" s="42"/>
      <c r="BM656" s="42"/>
    </row>
    <row r="657">
      <c r="A657" s="40"/>
      <c r="B657" s="41"/>
      <c r="C657" s="42"/>
      <c r="D657" s="41"/>
      <c r="E657" s="40"/>
      <c r="F657" s="40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0"/>
      <c r="R657" s="40"/>
      <c r="S657" s="40"/>
      <c r="T657" s="40"/>
      <c r="U657" s="40"/>
      <c r="V657" s="40"/>
      <c r="W657" s="40"/>
      <c r="X657" s="41"/>
      <c r="Y657" s="41"/>
      <c r="Z657" s="41"/>
      <c r="AA657" s="41"/>
      <c r="AB657" s="40"/>
      <c r="AC657" s="40"/>
      <c r="AD657" s="40"/>
      <c r="AE657" s="40"/>
      <c r="AF657" s="41"/>
      <c r="AG657" s="41"/>
      <c r="AH657" s="41"/>
      <c r="AI657" s="41"/>
      <c r="AJ657" s="42"/>
      <c r="AK657" s="41"/>
      <c r="AL657" s="40"/>
      <c r="AM657" s="40"/>
      <c r="AN657" s="41"/>
      <c r="AO657" s="40"/>
      <c r="AP657" s="40"/>
      <c r="AQ657" s="40"/>
      <c r="AR657" s="42"/>
      <c r="AS657" s="42"/>
      <c r="AT657" s="42"/>
      <c r="AU657" s="42"/>
      <c r="AV657" s="42"/>
      <c r="AW657" s="42"/>
      <c r="AX657" s="42"/>
      <c r="AY657" s="42"/>
      <c r="AZ657" s="42"/>
      <c r="BA657" s="42"/>
      <c r="BB657" s="42"/>
      <c r="BC657" s="42"/>
      <c r="BD657" s="42"/>
      <c r="BE657" s="42"/>
      <c r="BF657" s="42"/>
      <c r="BG657" s="42"/>
      <c r="BH657" s="42"/>
      <c r="BI657" s="42"/>
      <c r="BJ657" s="42"/>
      <c r="BK657" s="42"/>
      <c r="BL657" s="42"/>
      <c r="BM657" s="42"/>
    </row>
    <row r="658">
      <c r="A658" s="40"/>
      <c r="B658" s="41"/>
      <c r="C658" s="42"/>
      <c r="D658" s="41"/>
      <c r="E658" s="40"/>
      <c r="F658" s="40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0"/>
      <c r="R658" s="40"/>
      <c r="S658" s="40"/>
      <c r="T658" s="40"/>
      <c r="U658" s="40"/>
      <c r="V658" s="40"/>
      <c r="W658" s="40"/>
      <c r="X658" s="41"/>
      <c r="Y658" s="41"/>
      <c r="Z658" s="41"/>
      <c r="AA658" s="41"/>
      <c r="AB658" s="40"/>
      <c r="AC658" s="40"/>
      <c r="AD658" s="40"/>
      <c r="AE658" s="40"/>
      <c r="AF658" s="41"/>
      <c r="AG658" s="41"/>
      <c r="AH658" s="41"/>
      <c r="AI658" s="41"/>
      <c r="AJ658" s="42"/>
      <c r="AK658" s="41"/>
      <c r="AL658" s="40"/>
      <c r="AM658" s="44"/>
      <c r="AN658" s="41"/>
      <c r="AO658" s="40"/>
      <c r="AP658" s="40"/>
      <c r="AQ658" s="40"/>
      <c r="AR658" s="42"/>
      <c r="AS658" s="42"/>
      <c r="AT658" s="42"/>
      <c r="AU658" s="42"/>
      <c r="AV658" s="42"/>
      <c r="AW658" s="42"/>
      <c r="AX658" s="42"/>
      <c r="AY658" s="42"/>
      <c r="AZ658" s="42"/>
      <c r="BA658" s="42"/>
      <c r="BB658" s="42"/>
      <c r="BC658" s="42"/>
      <c r="BD658" s="42"/>
      <c r="BE658" s="42"/>
      <c r="BF658" s="42"/>
      <c r="BG658" s="42"/>
      <c r="BH658" s="42"/>
      <c r="BI658" s="42"/>
      <c r="BJ658" s="42"/>
      <c r="BK658" s="42"/>
      <c r="BL658" s="42"/>
      <c r="BM658" s="42"/>
    </row>
    <row r="659">
      <c r="A659" s="40"/>
      <c r="B659" s="41"/>
      <c r="C659" s="42"/>
      <c r="D659" s="41"/>
      <c r="E659" s="40"/>
      <c r="F659" s="40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0"/>
      <c r="R659" s="40"/>
      <c r="S659" s="40"/>
      <c r="T659" s="40"/>
      <c r="U659" s="40"/>
      <c r="V659" s="40"/>
      <c r="W659" s="40"/>
      <c r="X659" s="41"/>
      <c r="Y659" s="41"/>
      <c r="Z659" s="41"/>
      <c r="AA659" s="41"/>
      <c r="AB659" s="40"/>
      <c r="AC659" s="40"/>
      <c r="AD659" s="40"/>
      <c r="AE659" s="40"/>
      <c r="AF659" s="41"/>
      <c r="AG659" s="41"/>
      <c r="AH659" s="41"/>
      <c r="AI659" s="41"/>
      <c r="AJ659" s="42"/>
      <c r="AK659" s="41"/>
      <c r="AL659" s="40"/>
      <c r="AM659" s="44"/>
      <c r="AN659" s="41"/>
      <c r="AO659" s="40"/>
      <c r="AP659" s="40"/>
      <c r="AQ659" s="40"/>
      <c r="AR659" s="42"/>
      <c r="AS659" s="42"/>
      <c r="AT659" s="42"/>
      <c r="AU659" s="42"/>
      <c r="AV659" s="42"/>
      <c r="AW659" s="42"/>
      <c r="AX659" s="42"/>
      <c r="AY659" s="42"/>
      <c r="AZ659" s="42"/>
      <c r="BA659" s="42"/>
      <c r="BB659" s="42"/>
      <c r="BC659" s="42"/>
      <c r="BD659" s="42"/>
      <c r="BE659" s="42"/>
      <c r="BF659" s="42"/>
      <c r="BG659" s="42"/>
      <c r="BH659" s="42"/>
      <c r="BI659" s="42"/>
      <c r="BJ659" s="42"/>
      <c r="BK659" s="42"/>
      <c r="BL659" s="42"/>
      <c r="BM659" s="42"/>
    </row>
    <row r="660">
      <c r="A660" s="40"/>
      <c r="B660" s="41"/>
      <c r="C660" s="42"/>
      <c r="D660" s="41"/>
      <c r="E660" s="40"/>
      <c r="F660" s="40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0"/>
      <c r="R660" s="40"/>
      <c r="S660" s="40"/>
      <c r="T660" s="40"/>
      <c r="U660" s="40"/>
      <c r="V660" s="40"/>
      <c r="W660" s="40"/>
      <c r="X660" s="41"/>
      <c r="Y660" s="41"/>
      <c r="Z660" s="41"/>
      <c r="AA660" s="41"/>
      <c r="AB660" s="40"/>
      <c r="AC660" s="40"/>
      <c r="AD660" s="40"/>
      <c r="AE660" s="40"/>
      <c r="AF660" s="41"/>
      <c r="AG660" s="41"/>
      <c r="AH660" s="41"/>
      <c r="AI660" s="41"/>
      <c r="AJ660" s="42"/>
      <c r="AK660" s="41"/>
      <c r="AL660" s="40"/>
      <c r="AM660" s="44"/>
      <c r="AN660" s="41"/>
      <c r="AO660" s="40"/>
      <c r="AP660" s="40"/>
      <c r="AQ660" s="40"/>
      <c r="AR660" s="42"/>
      <c r="AS660" s="42"/>
      <c r="AT660" s="42"/>
      <c r="AU660" s="42"/>
      <c r="AV660" s="42"/>
      <c r="AW660" s="42"/>
      <c r="AX660" s="42"/>
      <c r="AY660" s="42"/>
      <c r="AZ660" s="42"/>
      <c r="BA660" s="42"/>
      <c r="BB660" s="42"/>
      <c r="BC660" s="42"/>
      <c r="BD660" s="42"/>
      <c r="BE660" s="42"/>
      <c r="BF660" s="42"/>
      <c r="BG660" s="42"/>
      <c r="BH660" s="42"/>
      <c r="BI660" s="42"/>
      <c r="BJ660" s="42"/>
      <c r="BK660" s="42"/>
      <c r="BL660" s="42"/>
      <c r="BM660" s="42"/>
    </row>
    <row r="661">
      <c r="A661" s="40"/>
      <c r="B661" s="41"/>
      <c r="C661" s="42"/>
      <c r="D661" s="41"/>
      <c r="E661" s="40"/>
      <c r="F661" s="40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0"/>
      <c r="R661" s="40"/>
      <c r="S661" s="40"/>
      <c r="T661" s="40"/>
      <c r="U661" s="40"/>
      <c r="V661" s="40"/>
      <c r="W661" s="40"/>
      <c r="X661" s="41"/>
      <c r="Y661" s="41"/>
      <c r="Z661" s="41"/>
      <c r="AA661" s="41"/>
      <c r="AB661" s="40"/>
      <c r="AC661" s="40"/>
      <c r="AD661" s="40"/>
      <c r="AE661" s="40"/>
      <c r="AF661" s="41"/>
      <c r="AG661" s="41"/>
      <c r="AH661" s="41"/>
      <c r="AI661" s="41"/>
      <c r="AJ661" s="42"/>
      <c r="AK661" s="41"/>
      <c r="AL661" s="40"/>
      <c r="AM661" s="40"/>
      <c r="AN661" s="41"/>
      <c r="AO661" s="40"/>
      <c r="AP661" s="40"/>
      <c r="AQ661" s="40"/>
      <c r="AR661" s="42"/>
      <c r="AS661" s="42"/>
      <c r="AT661" s="42"/>
      <c r="AU661" s="42"/>
      <c r="AV661" s="42"/>
      <c r="AW661" s="42"/>
      <c r="AX661" s="42"/>
      <c r="AY661" s="42"/>
      <c r="AZ661" s="42"/>
      <c r="BA661" s="42"/>
      <c r="BB661" s="42"/>
      <c r="BC661" s="42"/>
      <c r="BD661" s="42"/>
      <c r="BE661" s="42"/>
      <c r="BF661" s="42"/>
      <c r="BG661" s="42"/>
      <c r="BH661" s="42"/>
      <c r="BI661" s="42"/>
      <c r="BJ661" s="42"/>
      <c r="BK661" s="42"/>
      <c r="BL661" s="42"/>
      <c r="BM661" s="42"/>
    </row>
    <row r="662">
      <c r="A662" s="40"/>
      <c r="B662" s="41"/>
      <c r="C662" s="42"/>
      <c r="D662" s="41"/>
      <c r="E662" s="40"/>
      <c r="F662" s="40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0"/>
      <c r="R662" s="40"/>
      <c r="S662" s="40"/>
      <c r="T662" s="40"/>
      <c r="U662" s="40"/>
      <c r="V662" s="40"/>
      <c r="W662" s="40"/>
      <c r="X662" s="41"/>
      <c r="Y662" s="41"/>
      <c r="Z662" s="41"/>
      <c r="AA662" s="41"/>
      <c r="AB662" s="40"/>
      <c r="AC662" s="40"/>
      <c r="AD662" s="40"/>
      <c r="AE662" s="40"/>
      <c r="AF662" s="41"/>
      <c r="AG662" s="41"/>
      <c r="AH662" s="41"/>
      <c r="AI662" s="41"/>
      <c r="AJ662" s="42"/>
      <c r="AK662" s="41"/>
      <c r="AL662" s="40"/>
      <c r="AM662" s="40"/>
      <c r="AN662" s="41"/>
      <c r="AO662" s="40"/>
      <c r="AP662" s="40"/>
      <c r="AQ662" s="40"/>
      <c r="AR662" s="42"/>
      <c r="AS662" s="42"/>
      <c r="AT662" s="42"/>
      <c r="AU662" s="42"/>
      <c r="AV662" s="42"/>
      <c r="AW662" s="42"/>
      <c r="AX662" s="42"/>
      <c r="AY662" s="42"/>
      <c r="AZ662" s="42"/>
      <c r="BA662" s="42"/>
      <c r="BB662" s="42"/>
      <c r="BC662" s="42"/>
      <c r="BD662" s="42"/>
      <c r="BE662" s="42"/>
      <c r="BF662" s="42"/>
      <c r="BG662" s="42"/>
      <c r="BH662" s="42"/>
      <c r="BI662" s="42"/>
      <c r="BJ662" s="42"/>
      <c r="BK662" s="42"/>
      <c r="BL662" s="42"/>
      <c r="BM662" s="42"/>
    </row>
    <row r="663">
      <c r="A663" s="40"/>
      <c r="B663" s="41"/>
      <c r="C663" s="42"/>
      <c r="D663" s="41"/>
      <c r="E663" s="40"/>
      <c r="F663" s="40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0"/>
      <c r="R663" s="40"/>
      <c r="S663" s="40"/>
      <c r="T663" s="40"/>
      <c r="U663" s="40"/>
      <c r="V663" s="40"/>
      <c r="W663" s="40"/>
      <c r="X663" s="41"/>
      <c r="Y663" s="41"/>
      <c r="Z663" s="41"/>
      <c r="AA663" s="41"/>
      <c r="AB663" s="40"/>
      <c r="AC663" s="40"/>
      <c r="AD663" s="40"/>
      <c r="AE663" s="40"/>
      <c r="AF663" s="41"/>
      <c r="AG663" s="41"/>
      <c r="AH663" s="41"/>
      <c r="AI663" s="41"/>
      <c r="AJ663" s="42"/>
      <c r="AK663" s="41"/>
      <c r="AL663" s="40"/>
      <c r="AM663" s="40"/>
      <c r="AN663" s="41"/>
      <c r="AO663" s="40"/>
      <c r="AP663" s="40"/>
      <c r="AQ663" s="40"/>
      <c r="AR663" s="42"/>
      <c r="AS663" s="42"/>
      <c r="AT663" s="42"/>
      <c r="AU663" s="42"/>
      <c r="AV663" s="42"/>
      <c r="AW663" s="42"/>
      <c r="AX663" s="42"/>
      <c r="AY663" s="42"/>
      <c r="AZ663" s="42"/>
      <c r="BA663" s="42"/>
      <c r="BB663" s="42"/>
      <c r="BC663" s="42"/>
      <c r="BD663" s="42"/>
      <c r="BE663" s="42"/>
      <c r="BF663" s="42"/>
      <c r="BG663" s="42"/>
      <c r="BH663" s="42"/>
      <c r="BI663" s="42"/>
      <c r="BJ663" s="42"/>
      <c r="BK663" s="42"/>
      <c r="BL663" s="42"/>
      <c r="BM663" s="42"/>
    </row>
    <row r="664">
      <c r="A664" s="40"/>
      <c r="B664" s="41"/>
      <c r="C664" s="42"/>
      <c r="D664" s="41"/>
      <c r="E664" s="40"/>
      <c r="F664" s="40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0"/>
      <c r="R664" s="40"/>
      <c r="S664" s="40"/>
      <c r="T664" s="40"/>
      <c r="U664" s="40"/>
      <c r="V664" s="40"/>
      <c r="W664" s="40"/>
      <c r="X664" s="41"/>
      <c r="Y664" s="41"/>
      <c r="Z664" s="41"/>
      <c r="AA664" s="41"/>
      <c r="AB664" s="40"/>
      <c r="AC664" s="40"/>
      <c r="AD664" s="40"/>
      <c r="AE664" s="40"/>
      <c r="AF664" s="41"/>
      <c r="AG664" s="41"/>
      <c r="AH664" s="41"/>
      <c r="AI664" s="41"/>
      <c r="AJ664" s="42"/>
      <c r="AK664" s="41"/>
      <c r="AL664" s="40"/>
      <c r="AM664" s="40"/>
      <c r="AN664" s="41"/>
      <c r="AO664" s="40"/>
      <c r="AP664" s="40"/>
      <c r="AQ664" s="40"/>
      <c r="AR664" s="42"/>
      <c r="AS664" s="42"/>
      <c r="AT664" s="42"/>
      <c r="AU664" s="42"/>
      <c r="AV664" s="42"/>
      <c r="AW664" s="42"/>
      <c r="AX664" s="42"/>
      <c r="AY664" s="42"/>
      <c r="AZ664" s="42"/>
      <c r="BA664" s="42"/>
      <c r="BB664" s="42"/>
      <c r="BC664" s="42"/>
      <c r="BD664" s="42"/>
      <c r="BE664" s="42"/>
      <c r="BF664" s="42"/>
      <c r="BG664" s="42"/>
      <c r="BH664" s="42"/>
      <c r="BI664" s="42"/>
      <c r="BJ664" s="42"/>
      <c r="BK664" s="42"/>
      <c r="BL664" s="42"/>
      <c r="BM664" s="42"/>
    </row>
    <row r="665">
      <c r="A665" s="40"/>
      <c r="B665" s="41"/>
      <c r="C665" s="42"/>
      <c r="D665" s="41"/>
      <c r="E665" s="40"/>
      <c r="F665" s="40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0"/>
      <c r="R665" s="40"/>
      <c r="S665" s="40"/>
      <c r="T665" s="40"/>
      <c r="U665" s="40"/>
      <c r="V665" s="40"/>
      <c r="W665" s="40"/>
      <c r="X665" s="41"/>
      <c r="Y665" s="41"/>
      <c r="Z665" s="41"/>
      <c r="AA665" s="41"/>
      <c r="AB665" s="40"/>
      <c r="AC665" s="40"/>
      <c r="AD665" s="40"/>
      <c r="AE665" s="40"/>
      <c r="AF665" s="41"/>
      <c r="AG665" s="41"/>
      <c r="AH665" s="41"/>
      <c r="AI665" s="41"/>
      <c r="AJ665" s="42"/>
      <c r="AK665" s="41"/>
      <c r="AL665" s="40"/>
      <c r="AM665" s="40"/>
      <c r="AN665" s="41"/>
      <c r="AO665" s="40"/>
      <c r="AP665" s="40"/>
      <c r="AQ665" s="40"/>
      <c r="AR665" s="42"/>
      <c r="AS665" s="42"/>
      <c r="AT665" s="42"/>
      <c r="AU665" s="42"/>
      <c r="AV665" s="42"/>
      <c r="AW665" s="42"/>
      <c r="AX665" s="42"/>
      <c r="AY665" s="42"/>
      <c r="AZ665" s="42"/>
      <c r="BA665" s="42"/>
      <c r="BB665" s="42"/>
      <c r="BC665" s="42"/>
      <c r="BD665" s="42"/>
      <c r="BE665" s="42"/>
      <c r="BF665" s="42"/>
      <c r="BG665" s="42"/>
      <c r="BH665" s="42"/>
      <c r="BI665" s="42"/>
      <c r="BJ665" s="42"/>
      <c r="BK665" s="42"/>
      <c r="BL665" s="42"/>
      <c r="BM665" s="42"/>
    </row>
    <row r="666">
      <c r="A666" s="40"/>
      <c r="B666" s="41"/>
      <c r="C666" s="42"/>
      <c r="D666" s="41"/>
      <c r="E666" s="40"/>
      <c r="F666" s="40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0"/>
      <c r="R666" s="40"/>
      <c r="S666" s="40"/>
      <c r="T666" s="40"/>
      <c r="U666" s="40"/>
      <c r="V666" s="40"/>
      <c r="W666" s="40"/>
      <c r="X666" s="41"/>
      <c r="Y666" s="41"/>
      <c r="Z666" s="41"/>
      <c r="AA666" s="41"/>
      <c r="AB666" s="40"/>
      <c r="AC666" s="40"/>
      <c r="AD666" s="40"/>
      <c r="AE666" s="40"/>
      <c r="AF666" s="41"/>
      <c r="AG666" s="41"/>
      <c r="AH666" s="41"/>
      <c r="AI666" s="41"/>
      <c r="AJ666" s="42"/>
      <c r="AK666" s="41"/>
      <c r="AL666" s="40"/>
      <c r="AM666" s="40"/>
      <c r="AN666" s="41"/>
      <c r="AO666" s="40"/>
      <c r="AP666" s="40"/>
      <c r="AQ666" s="40"/>
      <c r="AR666" s="42"/>
      <c r="AS666" s="42"/>
      <c r="AT666" s="42"/>
      <c r="AU666" s="42"/>
      <c r="AV666" s="42"/>
      <c r="AW666" s="42"/>
      <c r="AX666" s="42"/>
      <c r="AY666" s="42"/>
      <c r="AZ666" s="42"/>
      <c r="BA666" s="42"/>
      <c r="BB666" s="42"/>
      <c r="BC666" s="42"/>
      <c r="BD666" s="42"/>
      <c r="BE666" s="42"/>
      <c r="BF666" s="42"/>
      <c r="BG666" s="42"/>
      <c r="BH666" s="42"/>
      <c r="BI666" s="42"/>
      <c r="BJ666" s="42"/>
      <c r="BK666" s="42"/>
      <c r="BL666" s="42"/>
      <c r="BM666" s="42"/>
    </row>
    <row r="667">
      <c r="A667" s="40"/>
      <c r="B667" s="41"/>
      <c r="C667" s="42"/>
      <c r="D667" s="41"/>
      <c r="E667" s="40"/>
      <c r="F667" s="40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0"/>
      <c r="R667" s="40"/>
      <c r="S667" s="40"/>
      <c r="T667" s="40"/>
      <c r="U667" s="40"/>
      <c r="V667" s="40"/>
      <c r="W667" s="40"/>
      <c r="X667" s="41"/>
      <c r="Y667" s="41"/>
      <c r="Z667" s="41"/>
      <c r="AA667" s="41"/>
      <c r="AB667" s="40"/>
      <c r="AC667" s="40"/>
      <c r="AD667" s="40"/>
      <c r="AE667" s="40"/>
      <c r="AF667" s="41"/>
      <c r="AG667" s="41"/>
      <c r="AH667" s="41"/>
      <c r="AI667" s="41"/>
      <c r="AJ667" s="42"/>
      <c r="AK667" s="41"/>
      <c r="AL667" s="40"/>
      <c r="AM667" s="44"/>
      <c r="AN667" s="41"/>
      <c r="AO667" s="40"/>
      <c r="AP667" s="40"/>
      <c r="AQ667" s="40"/>
      <c r="AR667" s="42"/>
      <c r="AS667" s="42"/>
      <c r="AT667" s="42"/>
      <c r="AU667" s="42"/>
      <c r="AV667" s="42"/>
      <c r="AW667" s="42"/>
      <c r="AX667" s="42"/>
      <c r="AY667" s="42"/>
      <c r="AZ667" s="42"/>
      <c r="BA667" s="42"/>
      <c r="BB667" s="42"/>
      <c r="BC667" s="42"/>
      <c r="BD667" s="42"/>
      <c r="BE667" s="42"/>
      <c r="BF667" s="42"/>
      <c r="BG667" s="42"/>
      <c r="BH667" s="42"/>
      <c r="BI667" s="42"/>
      <c r="BJ667" s="42"/>
      <c r="BK667" s="42"/>
      <c r="BL667" s="42"/>
      <c r="BM667" s="42"/>
    </row>
    <row r="668">
      <c r="A668" s="40"/>
      <c r="B668" s="41"/>
      <c r="C668" s="42"/>
      <c r="D668" s="41"/>
      <c r="E668" s="40"/>
      <c r="F668" s="40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0"/>
      <c r="R668" s="40"/>
      <c r="S668" s="40"/>
      <c r="T668" s="40"/>
      <c r="U668" s="40"/>
      <c r="V668" s="40"/>
      <c r="W668" s="40"/>
      <c r="X668" s="41"/>
      <c r="Y668" s="41"/>
      <c r="Z668" s="41"/>
      <c r="AA668" s="41"/>
      <c r="AB668" s="40"/>
      <c r="AC668" s="40"/>
      <c r="AD668" s="40"/>
      <c r="AE668" s="40"/>
      <c r="AF668" s="41"/>
      <c r="AG668" s="41"/>
      <c r="AH668" s="41"/>
      <c r="AI668" s="41"/>
      <c r="AJ668" s="42"/>
      <c r="AK668" s="41"/>
      <c r="AL668" s="40"/>
      <c r="AM668" s="44"/>
      <c r="AN668" s="41"/>
      <c r="AO668" s="40"/>
      <c r="AP668" s="40"/>
      <c r="AQ668" s="40"/>
      <c r="AR668" s="42"/>
      <c r="AS668" s="42"/>
      <c r="AT668" s="42"/>
      <c r="AU668" s="42"/>
      <c r="AV668" s="42"/>
      <c r="AW668" s="42"/>
      <c r="AX668" s="42"/>
      <c r="AY668" s="42"/>
      <c r="AZ668" s="42"/>
      <c r="BA668" s="42"/>
      <c r="BB668" s="42"/>
      <c r="BC668" s="42"/>
      <c r="BD668" s="42"/>
      <c r="BE668" s="42"/>
      <c r="BF668" s="42"/>
      <c r="BG668" s="42"/>
      <c r="BH668" s="42"/>
      <c r="BI668" s="42"/>
      <c r="BJ668" s="42"/>
      <c r="BK668" s="42"/>
      <c r="BL668" s="42"/>
      <c r="BM668" s="42"/>
    </row>
    <row r="669">
      <c r="A669" s="40"/>
      <c r="B669" s="41"/>
      <c r="C669" s="42"/>
      <c r="D669" s="41"/>
      <c r="E669" s="40"/>
      <c r="F669" s="40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0"/>
      <c r="R669" s="40"/>
      <c r="S669" s="40"/>
      <c r="T669" s="40"/>
      <c r="U669" s="40"/>
      <c r="V669" s="40"/>
      <c r="W669" s="40"/>
      <c r="X669" s="41"/>
      <c r="Y669" s="41"/>
      <c r="Z669" s="41"/>
      <c r="AA669" s="41"/>
      <c r="AB669" s="40"/>
      <c r="AC669" s="40"/>
      <c r="AD669" s="40"/>
      <c r="AE669" s="40"/>
      <c r="AF669" s="41"/>
      <c r="AG669" s="41"/>
      <c r="AH669" s="41"/>
      <c r="AI669" s="41"/>
      <c r="AJ669" s="42"/>
      <c r="AK669" s="41"/>
      <c r="AL669" s="40"/>
      <c r="AM669" s="44"/>
      <c r="AN669" s="41"/>
      <c r="AO669" s="40"/>
      <c r="AP669" s="40"/>
      <c r="AQ669" s="40"/>
      <c r="AR669" s="42"/>
      <c r="AS669" s="42"/>
      <c r="AT669" s="42"/>
      <c r="AU669" s="42"/>
      <c r="AV669" s="42"/>
      <c r="AW669" s="42"/>
      <c r="AX669" s="42"/>
      <c r="AY669" s="42"/>
      <c r="AZ669" s="42"/>
      <c r="BA669" s="42"/>
      <c r="BB669" s="42"/>
      <c r="BC669" s="42"/>
      <c r="BD669" s="42"/>
      <c r="BE669" s="42"/>
      <c r="BF669" s="42"/>
      <c r="BG669" s="42"/>
      <c r="BH669" s="42"/>
      <c r="BI669" s="42"/>
      <c r="BJ669" s="42"/>
      <c r="BK669" s="42"/>
      <c r="BL669" s="42"/>
      <c r="BM669" s="42"/>
    </row>
    <row r="670">
      <c r="A670" s="40"/>
      <c r="B670" s="41"/>
      <c r="C670" s="42"/>
      <c r="D670" s="41"/>
      <c r="E670" s="40"/>
      <c r="F670" s="40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0"/>
      <c r="R670" s="40"/>
      <c r="S670" s="40"/>
      <c r="T670" s="40"/>
      <c r="U670" s="40"/>
      <c r="V670" s="40"/>
      <c r="W670" s="40"/>
      <c r="X670" s="41"/>
      <c r="Y670" s="41"/>
      <c r="Z670" s="41"/>
      <c r="AA670" s="41"/>
      <c r="AB670" s="40"/>
      <c r="AC670" s="40"/>
      <c r="AD670" s="40"/>
      <c r="AE670" s="40"/>
      <c r="AF670" s="41"/>
      <c r="AG670" s="41"/>
      <c r="AH670" s="41"/>
      <c r="AI670" s="41"/>
      <c r="AJ670" s="42"/>
      <c r="AK670" s="41"/>
      <c r="AL670" s="40"/>
      <c r="AM670" s="40"/>
      <c r="AN670" s="41"/>
      <c r="AO670" s="40"/>
      <c r="AP670" s="40"/>
      <c r="AQ670" s="40"/>
      <c r="AR670" s="42"/>
      <c r="AS670" s="42"/>
      <c r="AT670" s="42"/>
      <c r="AU670" s="42"/>
      <c r="AV670" s="42"/>
      <c r="AW670" s="42"/>
      <c r="AX670" s="42"/>
      <c r="AY670" s="42"/>
      <c r="AZ670" s="42"/>
      <c r="BA670" s="42"/>
      <c r="BB670" s="42"/>
      <c r="BC670" s="42"/>
      <c r="BD670" s="42"/>
      <c r="BE670" s="42"/>
      <c r="BF670" s="42"/>
      <c r="BG670" s="42"/>
      <c r="BH670" s="42"/>
      <c r="BI670" s="42"/>
      <c r="BJ670" s="42"/>
      <c r="BK670" s="42"/>
      <c r="BL670" s="42"/>
      <c r="BM670" s="42"/>
    </row>
    <row r="671">
      <c r="A671" s="40"/>
      <c r="B671" s="41"/>
      <c r="C671" s="42"/>
      <c r="D671" s="41"/>
      <c r="E671" s="40"/>
      <c r="F671" s="40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0"/>
      <c r="R671" s="40"/>
      <c r="S671" s="40"/>
      <c r="T671" s="40"/>
      <c r="U671" s="40"/>
      <c r="V671" s="40"/>
      <c r="W671" s="40"/>
      <c r="X671" s="41"/>
      <c r="Y671" s="41"/>
      <c r="Z671" s="41"/>
      <c r="AA671" s="41"/>
      <c r="AB671" s="40"/>
      <c r="AC671" s="40"/>
      <c r="AD671" s="40"/>
      <c r="AE671" s="40"/>
      <c r="AF671" s="41"/>
      <c r="AG671" s="41"/>
      <c r="AH671" s="41"/>
      <c r="AI671" s="41"/>
      <c r="AJ671" s="42"/>
      <c r="AK671" s="41"/>
      <c r="AL671" s="40"/>
      <c r="AM671" s="40"/>
      <c r="AN671" s="41"/>
      <c r="AO671" s="40"/>
      <c r="AP671" s="40"/>
      <c r="AQ671" s="40"/>
      <c r="AR671" s="42"/>
      <c r="AS671" s="42"/>
      <c r="AT671" s="42"/>
      <c r="AU671" s="42"/>
      <c r="AV671" s="42"/>
      <c r="AW671" s="42"/>
      <c r="AX671" s="42"/>
      <c r="AY671" s="42"/>
      <c r="AZ671" s="42"/>
      <c r="BA671" s="42"/>
      <c r="BB671" s="42"/>
      <c r="BC671" s="42"/>
      <c r="BD671" s="42"/>
      <c r="BE671" s="42"/>
      <c r="BF671" s="42"/>
      <c r="BG671" s="42"/>
      <c r="BH671" s="42"/>
      <c r="BI671" s="42"/>
      <c r="BJ671" s="42"/>
      <c r="BK671" s="42"/>
      <c r="BL671" s="42"/>
      <c r="BM671" s="42"/>
    </row>
    <row r="672">
      <c r="A672" s="40"/>
      <c r="B672" s="41"/>
      <c r="C672" s="42"/>
      <c r="D672" s="41"/>
      <c r="E672" s="40"/>
      <c r="F672" s="40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0"/>
      <c r="R672" s="40"/>
      <c r="S672" s="40"/>
      <c r="T672" s="40"/>
      <c r="U672" s="40"/>
      <c r="V672" s="40"/>
      <c r="W672" s="40"/>
      <c r="X672" s="41"/>
      <c r="Y672" s="41"/>
      <c r="Z672" s="41"/>
      <c r="AA672" s="41"/>
      <c r="AB672" s="40"/>
      <c r="AC672" s="40"/>
      <c r="AD672" s="40"/>
      <c r="AE672" s="40"/>
      <c r="AF672" s="41"/>
      <c r="AG672" s="41"/>
      <c r="AH672" s="41"/>
      <c r="AI672" s="41"/>
      <c r="AJ672" s="42"/>
      <c r="AK672" s="41"/>
      <c r="AL672" s="40"/>
      <c r="AM672" s="40"/>
      <c r="AN672" s="41"/>
      <c r="AO672" s="40"/>
      <c r="AP672" s="40"/>
      <c r="AQ672" s="40"/>
      <c r="AR672" s="42"/>
      <c r="AS672" s="42"/>
      <c r="AT672" s="42"/>
      <c r="AU672" s="42"/>
      <c r="AV672" s="42"/>
      <c r="AW672" s="42"/>
      <c r="AX672" s="42"/>
      <c r="AY672" s="42"/>
      <c r="AZ672" s="42"/>
      <c r="BA672" s="42"/>
      <c r="BB672" s="42"/>
      <c r="BC672" s="42"/>
      <c r="BD672" s="42"/>
      <c r="BE672" s="42"/>
      <c r="BF672" s="42"/>
      <c r="BG672" s="42"/>
      <c r="BH672" s="42"/>
      <c r="BI672" s="42"/>
      <c r="BJ672" s="42"/>
      <c r="BK672" s="42"/>
      <c r="BL672" s="42"/>
      <c r="BM672" s="42"/>
    </row>
    <row r="673">
      <c r="A673" s="40"/>
      <c r="B673" s="41"/>
      <c r="C673" s="42"/>
      <c r="D673" s="41"/>
      <c r="E673" s="40"/>
      <c r="F673" s="40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0"/>
      <c r="R673" s="40"/>
      <c r="S673" s="40"/>
      <c r="T673" s="40"/>
      <c r="U673" s="40"/>
      <c r="V673" s="40"/>
      <c r="W673" s="40"/>
      <c r="X673" s="41"/>
      <c r="Y673" s="41"/>
      <c r="Z673" s="41"/>
      <c r="AA673" s="41"/>
      <c r="AB673" s="40"/>
      <c r="AC673" s="40"/>
      <c r="AD673" s="40"/>
      <c r="AE673" s="40"/>
      <c r="AF673" s="41"/>
      <c r="AG673" s="41"/>
      <c r="AH673" s="41"/>
      <c r="AI673" s="41"/>
      <c r="AJ673" s="42"/>
      <c r="AK673" s="41"/>
      <c r="AL673" s="40"/>
      <c r="AM673" s="40"/>
      <c r="AN673" s="41"/>
      <c r="AO673" s="40"/>
      <c r="AP673" s="40"/>
      <c r="AQ673" s="40"/>
      <c r="AR673" s="42"/>
      <c r="AS673" s="42"/>
      <c r="AT673" s="42"/>
      <c r="AU673" s="42"/>
      <c r="AV673" s="42"/>
      <c r="AW673" s="42"/>
      <c r="AX673" s="42"/>
      <c r="AY673" s="42"/>
      <c r="AZ673" s="42"/>
      <c r="BA673" s="42"/>
      <c r="BB673" s="42"/>
      <c r="BC673" s="42"/>
      <c r="BD673" s="42"/>
      <c r="BE673" s="42"/>
      <c r="BF673" s="42"/>
      <c r="BG673" s="42"/>
      <c r="BH673" s="42"/>
      <c r="BI673" s="42"/>
      <c r="BJ673" s="42"/>
      <c r="BK673" s="42"/>
      <c r="BL673" s="42"/>
      <c r="BM673" s="42"/>
    </row>
    <row r="674">
      <c r="A674" s="40"/>
      <c r="B674" s="41"/>
      <c r="C674" s="42"/>
      <c r="D674" s="41"/>
      <c r="E674" s="40"/>
      <c r="F674" s="40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0"/>
      <c r="R674" s="40"/>
      <c r="S674" s="40"/>
      <c r="T674" s="40"/>
      <c r="U674" s="40"/>
      <c r="V674" s="40"/>
      <c r="W674" s="40"/>
      <c r="X674" s="41"/>
      <c r="Y674" s="41"/>
      <c r="Z674" s="41"/>
      <c r="AA674" s="41"/>
      <c r="AB674" s="40"/>
      <c r="AC674" s="40"/>
      <c r="AD674" s="40"/>
      <c r="AE674" s="40"/>
      <c r="AF674" s="41"/>
      <c r="AG674" s="41"/>
      <c r="AH674" s="41"/>
      <c r="AI674" s="41"/>
      <c r="AJ674" s="42"/>
      <c r="AK674" s="41"/>
      <c r="AL674" s="40"/>
      <c r="AM674" s="40"/>
      <c r="AN674" s="41"/>
      <c r="AO674" s="40"/>
      <c r="AP674" s="40"/>
      <c r="AQ674" s="40"/>
      <c r="AR674" s="42"/>
      <c r="AS674" s="42"/>
      <c r="AT674" s="42"/>
      <c r="AU674" s="42"/>
      <c r="AV674" s="42"/>
      <c r="AW674" s="42"/>
      <c r="AX674" s="42"/>
      <c r="AY674" s="42"/>
      <c r="AZ674" s="42"/>
      <c r="BA674" s="42"/>
      <c r="BB674" s="42"/>
      <c r="BC674" s="42"/>
      <c r="BD674" s="42"/>
      <c r="BE674" s="42"/>
      <c r="BF674" s="42"/>
      <c r="BG674" s="42"/>
      <c r="BH674" s="42"/>
      <c r="BI674" s="42"/>
      <c r="BJ674" s="42"/>
      <c r="BK674" s="42"/>
      <c r="BL674" s="42"/>
      <c r="BM674" s="42"/>
    </row>
    <row r="675">
      <c r="A675" s="40"/>
      <c r="B675" s="41"/>
      <c r="C675" s="42"/>
      <c r="D675" s="41"/>
      <c r="E675" s="40"/>
      <c r="F675" s="40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0"/>
      <c r="R675" s="40"/>
      <c r="S675" s="40"/>
      <c r="T675" s="40"/>
      <c r="U675" s="40"/>
      <c r="V675" s="40"/>
      <c r="W675" s="40"/>
      <c r="X675" s="41"/>
      <c r="Y675" s="41"/>
      <c r="Z675" s="41"/>
      <c r="AA675" s="41"/>
      <c r="AB675" s="40"/>
      <c r="AC675" s="40"/>
      <c r="AD675" s="40"/>
      <c r="AE675" s="40"/>
      <c r="AF675" s="41"/>
      <c r="AG675" s="41"/>
      <c r="AH675" s="41"/>
      <c r="AI675" s="41"/>
      <c r="AJ675" s="42"/>
      <c r="AK675" s="41"/>
      <c r="AL675" s="40"/>
      <c r="AM675" s="40"/>
      <c r="AN675" s="41"/>
      <c r="AO675" s="40"/>
      <c r="AP675" s="40"/>
      <c r="AQ675" s="40"/>
      <c r="AR675" s="42"/>
      <c r="AS675" s="42"/>
      <c r="AT675" s="42"/>
      <c r="AU675" s="42"/>
      <c r="AV675" s="42"/>
      <c r="AW675" s="42"/>
      <c r="AX675" s="42"/>
      <c r="AY675" s="42"/>
      <c r="AZ675" s="42"/>
      <c r="BA675" s="42"/>
      <c r="BB675" s="42"/>
      <c r="BC675" s="42"/>
      <c r="BD675" s="42"/>
      <c r="BE675" s="42"/>
      <c r="BF675" s="42"/>
      <c r="BG675" s="42"/>
      <c r="BH675" s="42"/>
      <c r="BI675" s="42"/>
      <c r="BJ675" s="42"/>
      <c r="BK675" s="42"/>
      <c r="BL675" s="42"/>
      <c r="BM675" s="42"/>
    </row>
    <row r="676">
      <c r="A676" s="40"/>
      <c r="B676" s="41"/>
      <c r="C676" s="42"/>
      <c r="D676" s="41"/>
      <c r="E676" s="40"/>
      <c r="F676" s="40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0"/>
      <c r="R676" s="40"/>
      <c r="S676" s="40"/>
      <c r="T676" s="40"/>
      <c r="U676" s="40"/>
      <c r="V676" s="40"/>
      <c r="W676" s="40"/>
      <c r="X676" s="41"/>
      <c r="Y676" s="41"/>
      <c r="Z676" s="41"/>
      <c r="AA676" s="41"/>
      <c r="AB676" s="40"/>
      <c r="AC676" s="40"/>
      <c r="AD676" s="40"/>
      <c r="AE676" s="40"/>
      <c r="AF676" s="41"/>
      <c r="AG676" s="41"/>
      <c r="AH676" s="41"/>
      <c r="AI676" s="41"/>
      <c r="AJ676" s="42"/>
      <c r="AK676" s="41"/>
      <c r="AL676" s="40"/>
      <c r="AM676" s="44"/>
      <c r="AN676" s="41"/>
      <c r="AO676" s="40"/>
      <c r="AP676" s="40"/>
      <c r="AQ676" s="40"/>
      <c r="AR676" s="42"/>
      <c r="AS676" s="42"/>
      <c r="AT676" s="42"/>
      <c r="AU676" s="42"/>
      <c r="AV676" s="42"/>
      <c r="AW676" s="42"/>
      <c r="AX676" s="42"/>
      <c r="AY676" s="42"/>
      <c r="AZ676" s="42"/>
      <c r="BA676" s="42"/>
      <c r="BB676" s="42"/>
      <c r="BC676" s="42"/>
      <c r="BD676" s="42"/>
      <c r="BE676" s="42"/>
      <c r="BF676" s="42"/>
      <c r="BG676" s="42"/>
      <c r="BH676" s="42"/>
      <c r="BI676" s="42"/>
      <c r="BJ676" s="42"/>
      <c r="BK676" s="42"/>
      <c r="BL676" s="42"/>
      <c r="BM676" s="42"/>
    </row>
    <row r="677">
      <c r="A677" s="40"/>
      <c r="B677" s="41"/>
      <c r="C677" s="42"/>
      <c r="D677" s="41"/>
      <c r="E677" s="40"/>
      <c r="F677" s="40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0"/>
      <c r="R677" s="40"/>
      <c r="S677" s="40"/>
      <c r="T677" s="40"/>
      <c r="U677" s="40"/>
      <c r="V677" s="40"/>
      <c r="W677" s="40"/>
      <c r="X677" s="41"/>
      <c r="Y677" s="41"/>
      <c r="Z677" s="41"/>
      <c r="AA677" s="41"/>
      <c r="AB677" s="40"/>
      <c r="AC677" s="40"/>
      <c r="AD677" s="40"/>
      <c r="AE677" s="40"/>
      <c r="AF677" s="41"/>
      <c r="AG677" s="41"/>
      <c r="AH677" s="41"/>
      <c r="AI677" s="41"/>
      <c r="AJ677" s="42"/>
      <c r="AK677" s="41"/>
      <c r="AL677" s="40"/>
      <c r="AM677" s="44"/>
      <c r="AN677" s="41"/>
      <c r="AO677" s="40"/>
      <c r="AP677" s="40"/>
      <c r="AQ677" s="40"/>
      <c r="AR677" s="42"/>
      <c r="AS677" s="42"/>
      <c r="AT677" s="42"/>
      <c r="AU677" s="42"/>
      <c r="AV677" s="42"/>
      <c r="AW677" s="42"/>
      <c r="AX677" s="42"/>
      <c r="AY677" s="42"/>
      <c r="AZ677" s="42"/>
      <c r="BA677" s="42"/>
      <c r="BB677" s="42"/>
      <c r="BC677" s="42"/>
      <c r="BD677" s="42"/>
      <c r="BE677" s="42"/>
      <c r="BF677" s="42"/>
      <c r="BG677" s="42"/>
      <c r="BH677" s="42"/>
      <c r="BI677" s="42"/>
      <c r="BJ677" s="42"/>
      <c r="BK677" s="42"/>
      <c r="BL677" s="42"/>
      <c r="BM677" s="42"/>
    </row>
    <row r="678">
      <c r="A678" s="40"/>
      <c r="B678" s="41"/>
      <c r="C678" s="42"/>
      <c r="D678" s="41"/>
      <c r="E678" s="40"/>
      <c r="F678" s="40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0"/>
      <c r="R678" s="40"/>
      <c r="S678" s="40"/>
      <c r="T678" s="40"/>
      <c r="U678" s="40"/>
      <c r="V678" s="40"/>
      <c r="W678" s="40"/>
      <c r="X678" s="41"/>
      <c r="Y678" s="41"/>
      <c r="Z678" s="41"/>
      <c r="AA678" s="41"/>
      <c r="AB678" s="40"/>
      <c r="AC678" s="40"/>
      <c r="AD678" s="40"/>
      <c r="AE678" s="40"/>
      <c r="AF678" s="41"/>
      <c r="AG678" s="41"/>
      <c r="AH678" s="41"/>
      <c r="AI678" s="41"/>
      <c r="AJ678" s="42"/>
      <c r="AK678" s="41"/>
      <c r="AL678" s="40"/>
      <c r="AM678" s="44"/>
      <c r="AN678" s="41"/>
      <c r="AO678" s="40"/>
      <c r="AP678" s="40"/>
      <c r="AQ678" s="40"/>
      <c r="AR678" s="42"/>
      <c r="AS678" s="42"/>
      <c r="AT678" s="42"/>
      <c r="AU678" s="42"/>
      <c r="AV678" s="42"/>
      <c r="AW678" s="42"/>
      <c r="AX678" s="42"/>
      <c r="AY678" s="42"/>
      <c r="AZ678" s="42"/>
      <c r="BA678" s="42"/>
      <c r="BB678" s="42"/>
      <c r="BC678" s="42"/>
      <c r="BD678" s="42"/>
      <c r="BE678" s="42"/>
      <c r="BF678" s="42"/>
      <c r="BG678" s="42"/>
      <c r="BH678" s="42"/>
      <c r="BI678" s="42"/>
      <c r="BJ678" s="42"/>
      <c r="BK678" s="42"/>
      <c r="BL678" s="42"/>
      <c r="BM678" s="42"/>
    </row>
    <row r="679">
      <c r="A679" s="40"/>
      <c r="B679" s="41"/>
      <c r="C679" s="42"/>
      <c r="D679" s="41"/>
      <c r="E679" s="40"/>
      <c r="F679" s="40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0"/>
      <c r="R679" s="40"/>
      <c r="S679" s="40"/>
      <c r="T679" s="40"/>
      <c r="U679" s="40"/>
      <c r="V679" s="40"/>
      <c r="W679" s="40"/>
      <c r="X679" s="41"/>
      <c r="Y679" s="41"/>
      <c r="Z679" s="41"/>
      <c r="AA679" s="41"/>
      <c r="AB679" s="40"/>
      <c r="AC679" s="40"/>
      <c r="AD679" s="40"/>
      <c r="AE679" s="40"/>
      <c r="AF679" s="41"/>
      <c r="AG679" s="41"/>
      <c r="AH679" s="41"/>
      <c r="AI679" s="41"/>
      <c r="AJ679" s="42"/>
      <c r="AK679" s="41"/>
      <c r="AL679" s="40"/>
      <c r="AM679" s="40"/>
      <c r="AN679" s="41"/>
      <c r="AO679" s="40"/>
      <c r="AP679" s="40"/>
      <c r="AQ679" s="40"/>
      <c r="AR679" s="42"/>
      <c r="AS679" s="42"/>
      <c r="AT679" s="42"/>
      <c r="AU679" s="42"/>
      <c r="AV679" s="42"/>
      <c r="AW679" s="42"/>
      <c r="AX679" s="42"/>
      <c r="AY679" s="42"/>
      <c r="AZ679" s="42"/>
      <c r="BA679" s="42"/>
      <c r="BB679" s="42"/>
      <c r="BC679" s="42"/>
      <c r="BD679" s="42"/>
      <c r="BE679" s="42"/>
      <c r="BF679" s="42"/>
      <c r="BG679" s="42"/>
      <c r="BH679" s="42"/>
      <c r="BI679" s="42"/>
      <c r="BJ679" s="42"/>
      <c r="BK679" s="42"/>
      <c r="BL679" s="42"/>
      <c r="BM679" s="42"/>
    </row>
    <row r="680">
      <c r="A680" s="40"/>
      <c r="B680" s="41"/>
      <c r="C680" s="42"/>
      <c r="D680" s="41"/>
      <c r="E680" s="40"/>
      <c r="F680" s="40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0"/>
      <c r="R680" s="40"/>
      <c r="S680" s="40"/>
      <c r="T680" s="40"/>
      <c r="U680" s="40"/>
      <c r="V680" s="40"/>
      <c r="W680" s="40"/>
      <c r="X680" s="41"/>
      <c r="Y680" s="41"/>
      <c r="Z680" s="41"/>
      <c r="AA680" s="41"/>
      <c r="AB680" s="40"/>
      <c r="AC680" s="40"/>
      <c r="AD680" s="40"/>
      <c r="AE680" s="40"/>
      <c r="AF680" s="41"/>
      <c r="AG680" s="41"/>
      <c r="AH680" s="41"/>
      <c r="AI680" s="41"/>
      <c r="AJ680" s="42"/>
      <c r="AK680" s="41"/>
      <c r="AL680" s="40"/>
      <c r="AM680" s="40"/>
      <c r="AN680" s="41"/>
      <c r="AO680" s="40"/>
      <c r="AP680" s="40"/>
      <c r="AQ680" s="40"/>
      <c r="AR680" s="42"/>
      <c r="AS680" s="42"/>
      <c r="AT680" s="42"/>
      <c r="AU680" s="42"/>
      <c r="AV680" s="42"/>
      <c r="AW680" s="42"/>
      <c r="AX680" s="42"/>
      <c r="AY680" s="42"/>
      <c r="AZ680" s="42"/>
      <c r="BA680" s="42"/>
      <c r="BB680" s="42"/>
      <c r="BC680" s="42"/>
      <c r="BD680" s="42"/>
      <c r="BE680" s="42"/>
      <c r="BF680" s="42"/>
      <c r="BG680" s="42"/>
      <c r="BH680" s="42"/>
      <c r="BI680" s="42"/>
      <c r="BJ680" s="42"/>
      <c r="BK680" s="42"/>
      <c r="BL680" s="42"/>
      <c r="BM680" s="42"/>
    </row>
    <row r="681">
      <c r="A681" s="40"/>
      <c r="B681" s="41"/>
      <c r="C681" s="42"/>
      <c r="D681" s="41"/>
      <c r="E681" s="40"/>
      <c r="F681" s="40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0"/>
      <c r="R681" s="40"/>
      <c r="S681" s="40"/>
      <c r="T681" s="40"/>
      <c r="U681" s="40"/>
      <c r="V681" s="40"/>
      <c r="W681" s="40"/>
      <c r="X681" s="41"/>
      <c r="Y681" s="41"/>
      <c r="Z681" s="41"/>
      <c r="AA681" s="41"/>
      <c r="AB681" s="40"/>
      <c r="AC681" s="40"/>
      <c r="AD681" s="40"/>
      <c r="AE681" s="40"/>
      <c r="AF681" s="41"/>
      <c r="AG681" s="41"/>
      <c r="AH681" s="41"/>
      <c r="AI681" s="41"/>
      <c r="AJ681" s="42"/>
      <c r="AK681" s="41"/>
      <c r="AL681" s="40"/>
      <c r="AM681" s="40"/>
      <c r="AN681" s="41"/>
      <c r="AO681" s="40"/>
      <c r="AP681" s="40"/>
      <c r="AQ681" s="40"/>
      <c r="AR681" s="42"/>
      <c r="AS681" s="42"/>
      <c r="AT681" s="42"/>
      <c r="AU681" s="42"/>
      <c r="AV681" s="42"/>
      <c r="AW681" s="42"/>
      <c r="AX681" s="42"/>
      <c r="AY681" s="42"/>
      <c r="AZ681" s="42"/>
      <c r="BA681" s="42"/>
      <c r="BB681" s="42"/>
      <c r="BC681" s="42"/>
      <c r="BD681" s="42"/>
      <c r="BE681" s="42"/>
      <c r="BF681" s="42"/>
      <c r="BG681" s="42"/>
      <c r="BH681" s="42"/>
      <c r="BI681" s="42"/>
      <c r="BJ681" s="42"/>
      <c r="BK681" s="42"/>
      <c r="BL681" s="42"/>
      <c r="BM681" s="42"/>
    </row>
    <row r="682">
      <c r="A682" s="40"/>
      <c r="B682" s="41"/>
      <c r="C682" s="42"/>
      <c r="D682" s="41"/>
      <c r="E682" s="40"/>
      <c r="F682" s="40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0"/>
      <c r="R682" s="40"/>
      <c r="S682" s="40"/>
      <c r="T682" s="40"/>
      <c r="U682" s="40"/>
      <c r="V682" s="40"/>
      <c r="W682" s="40"/>
      <c r="X682" s="41"/>
      <c r="Y682" s="41"/>
      <c r="Z682" s="41"/>
      <c r="AA682" s="41"/>
      <c r="AB682" s="40"/>
      <c r="AC682" s="40"/>
      <c r="AD682" s="40"/>
      <c r="AE682" s="40"/>
      <c r="AF682" s="41"/>
      <c r="AG682" s="41"/>
      <c r="AH682" s="41"/>
      <c r="AI682" s="41"/>
      <c r="AJ682" s="42"/>
      <c r="AK682" s="41"/>
      <c r="AL682" s="40"/>
      <c r="AM682" s="40"/>
      <c r="AN682" s="41"/>
      <c r="AO682" s="40"/>
      <c r="AP682" s="40"/>
      <c r="AQ682" s="40"/>
      <c r="AR682" s="42"/>
      <c r="AS682" s="42"/>
      <c r="AT682" s="42"/>
      <c r="AU682" s="42"/>
      <c r="AV682" s="42"/>
      <c r="AW682" s="42"/>
      <c r="AX682" s="42"/>
      <c r="AY682" s="42"/>
      <c r="AZ682" s="42"/>
      <c r="BA682" s="42"/>
      <c r="BB682" s="42"/>
      <c r="BC682" s="42"/>
      <c r="BD682" s="42"/>
      <c r="BE682" s="42"/>
      <c r="BF682" s="42"/>
      <c r="BG682" s="42"/>
      <c r="BH682" s="42"/>
      <c r="BI682" s="42"/>
      <c r="BJ682" s="42"/>
      <c r="BK682" s="42"/>
      <c r="BL682" s="42"/>
      <c r="BM682" s="42"/>
    </row>
    <row r="683">
      <c r="A683" s="40"/>
      <c r="B683" s="41"/>
      <c r="C683" s="42"/>
      <c r="D683" s="41"/>
      <c r="E683" s="40"/>
      <c r="F683" s="40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0"/>
      <c r="R683" s="40"/>
      <c r="S683" s="40"/>
      <c r="T683" s="40"/>
      <c r="U683" s="40"/>
      <c r="V683" s="40"/>
      <c r="W683" s="40"/>
      <c r="X683" s="41"/>
      <c r="Y683" s="41"/>
      <c r="Z683" s="41"/>
      <c r="AA683" s="41"/>
      <c r="AB683" s="40"/>
      <c r="AC683" s="40"/>
      <c r="AD683" s="40"/>
      <c r="AE683" s="40"/>
      <c r="AF683" s="41"/>
      <c r="AG683" s="41"/>
      <c r="AH683" s="41"/>
      <c r="AI683" s="41"/>
      <c r="AJ683" s="42"/>
      <c r="AK683" s="41"/>
      <c r="AL683" s="40"/>
      <c r="AM683" s="40"/>
      <c r="AN683" s="41"/>
      <c r="AO683" s="40"/>
      <c r="AP683" s="40"/>
      <c r="AQ683" s="40"/>
      <c r="AR683" s="42"/>
      <c r="AS683" s="42"/>
      <c r="AT683" s="42"/>
      <c r="AU683" s="42"/>
      <c r="AV683" s="42"/>
      <c r="AW683" s="42"/>
      <c r="AX683" s="42"/>
      <c r="AY683" s="42"/>
      <c r="AZ683" s="42"/>
      <c r="BA683" s="42"/>
      <c r="BB683" s="42"/>
      <c r="BC683" s="42"/>
      <c r="BD683" s="42"/>
      <c r="BE683" s="42"/>
      <c r="BF683" s="42"/>
      <c r="BG683" s="42"/>
      <c r="BH683" s="42"/>
      <c r="BI683" s="42"/>
      <c r="BJ683" s="42"/>
      <c r="BK683" s="42"/>
      <c r="BL683" s="42"/>
      <c r="BM683" s="42"/>
    </row>
    <row r="684">
      <c r="A684" s="40"/>
      <c r="B684" s="41"/>
      <c r="C684" s="42"/>
      <c r="D684" s="41"/>
      <c r="E684" s="40"/>
      <c r="F684" s="40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0"/>
      <c r="R684" s="40"/>
      <c r="S684" s="40"/>
      <c r="T684" s="40"/>
      <c r="U684" s="40"/>
      <c r="V684" s="40"/>
      <c r="W684" s="40"/>
      <c r="X684" s="41"/>
      <c r="Y684" s="41"/>
      <c r="Z684" s="41"/>
      <c r="AA684" s="41"/>
      <c r="AB684" s="40"/>
      <c r="AC684" s="40"/>
      <c r="AD684" s="40"/>
      <c r="AE684" s="40"/>
      <c r="AF684" s="41"/>
      <c r="AG684" s="41"/>
      <c r="AH684" s="41"/>
      <c r="AI684" s="41"/>
      <c r="AJ684" s="42"/>
      <c r="AK684" s="41"/>
      <c r="AL684" s="40"/>
      <c r="AM684" s="44"/>
      <c r="AN684" s="41"/>
      <c r="AO684" s="40"/>
      <c r="AP684" s="40"/>
      <c r="AQ684" s="40"/>
      <c r="AR684" s="42"/>
      <c r="AS684" s="42"/>
      <c r="AT684" s="42"/>
      <c r="AU684" s="42"/>
      <c r="AV684" s="42"/>
      <c r="AW684" s="42"/>
      <c r="AX684" s="42"/>
      <c r="AY684" s="42"/>
      <c r="AZ684" s="42"/>
      <c r="BA684" s="42"/>
      <c r="BB684" s="42"/>
      <c r="BC684" s="42"/>
      <c r="BD684" s="42"/>
      <c r="BE684" s="42"/>
      <c r="BF684" s="42"/>
      <c r="BG684" s="42"/>
      <c r="BH684" s="42"/>
      <c r="BI684" s="42"/>
      <c r="BJ684" s="42"/>
      <c r="BK684" s="42"/>
      <c r="BL684" s="42"/>
      <c r="BM684" s="42"/>
    </row>
    <row r="685">
      <c r="A685" s="40"/>
      <c r="B685" s="41"/>
      <c r="C685" s="42"/>
      <c r="D685" s="41"/>
      <c r="E685" s="40"/>
      <c r="F685" s="40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0"/>
      <c r="R685" s="40"/>
      <c r="S685" s="40"/>
      <c r="T685" s="40"/>
      <c r="U685" s="40"/>
      <c r="V685" s="40"/>
      <c r="W685" s="40"/>
      <c r="X685" s="41"/>
      <c r="Y685" s="41"/>
      <c r="Z685" s="41"/>
      <c r="AA685" s="41"/>
      <c r="AB685" s="40"/>
      <c r="AC685" s="40"/>
      <c r="AD685" s="40"/>
      <c r="AE685" s="40"/>
      <c r="AF685" s="41"/>
      <c r="AG685" s="41"/>
      <c r="AH685" s="41"/>
      <c r="AI685" s="41"/>
      <c r="AJ685" s="42"/>
      <c r="AK685" s="41"/>
      <c r="AL685" s="40"/>
      <c r="AM685" s="40"/>
      <c r="AN685" s="41"/>
      <c r="AO685" s="40"/>
      <c r="AP685" s="40"/>
      <c r="AQ685" s="40"/>
      <c r="AR685" s="42"/>
      <c r="AS685" s="42"/>
      <c r="AT685" s="42"/>
      <c r="AU685" s="42"/>
      <c r="AV685" s="42"/>
      <c r="AW685" s="42"/>
      <c r="AX685" s="42"/>
      <c r="AY685" s="42"/>
      <c r="AZ685" s="42"/>
      <c r="BA685" s="42"/>
      <c r="BB685" s="42"/>
      <c r="BC685" s="42"/>
      <c r="BD685" s="42"/>
      <c r="BE685" s="42"/>
      <c r="BF685" s="42"/>
      <c r="BG685" s="42"/>
      <c r="BH685" s="42"/>
      <c r="BI685" s="42"/>
      <c r="BJ685" s="42"/>
      <c r="BK685" s="42"/>
      <c r="BL685" s="42"/>
      <c r="BM685" s="42"/>
    </row>
    <row r="686">
      <c r="A686" s="40"/>
      <c r="B686" s="41"/>
      <c r="C686" s="42"/>
      <c r="D686" s="41"/>
      <c r="E686" s="40"/>
      <c r="F686" s="40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0"/>
      <c r="R686" s="40"/>
      <c r="S686" s="40"/>
      <c r="T686" s="40"/>
      <c r="U686" s="40"/>
      <c r="V686" s="40"/>
      <c r="W686" s="40"/>
      <c r="X686" s="41"/>
      <c r="Y686" s="41"/>
      <c r="Z686" s="41"/>
      <c r="AA686" s="41"/>
      <c r="AB686" s="40"/>
      <c r="AC686" s="40"/>
      <c r="AD686" s="40"/>
      <c r="AE686" s="40"/>
      <c r="AF686" s="41"/>
      <c r="AG686" s="41"/>
      <c r="AH686" s="41"/>
      <c r="AI686" s="41"/>
      <c r="AJ686" s="42"/>
      <c r="AK686" s="41"/>
      <c r="AL686" s="40"/>
      <c r="AM686" s="44"/>
      <c r="AN686" s="41"/>
      <c r="AO686" s="40"/>
      <c r="AP686" s="40"/>
      <c r="AQ686" s="40"/>
      <c r="AR686" s="42"/>
      <c r="AS686" s="42"/>
      <c r="AT686" s="42"/>
      <c r="AU686" s="42"/>
      <c r="AV686" s="42"/>
      <c r="AW686" s="42"/>
      <c r="AX686" s="42"/>
      <c r="AY686" s="42"/>
      <c r="AZ686" s="42"/>
      <c r="BA686" s="42"/>
      <c r="BB686" s="42"/>
      <c r="BC686" s="42"/>
      <c r="BD686" s="42"/>
      <c r="BE686" s="42"/>
      <c r="BF686" s="42"/>
      <c r="BG686" s="42"/>
      <c r="BH686" s="42"/>
      <c r="BI686" s="42"/>
      <c r="BJ686" s="42"/>
      <c r="BK686" s="42"/>
      <c r="BL686" s="42"/>
      <c r="BM686" s="42"/>
    </row>
    <row r="687">
      <c r="A687" s="40"/>
      <c r="B687" s="41"/>
      <c r="C687" s="42"/>
      <c r="D687" s="41"/>
      <c r="E687" s="40"/>
      <c r="F687" s="40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0"/>
      <c r="R687" s="40"/>
      <c r="S687" s="40"/>
      <c r="T687" s="40"/>
      <c r="U687" s="40"/>
      <c r="V687" s="40"/>
      <c r="W687" s="40"/>
      <c r="X687" s="41"/>
      <c r="Y687" s="41"/>
      <c r="Z687" s="41"/>
      <c r="AA687" s="41"/>
      <c r="AB687" s="40"/>
      <c r="AC687" s="40"/>
      <c r="AD687" s="40"/>
      <c r="AE687" s="40"/>
      <c r="AF687" s="41"/>
      <c r="AG687" s="41"/>
      <c r="AH687" s="41"/>
      <c r="AI687" s="41"/>
      <c r="AJ687" s="42"/>
      <c r="AK687" s="41"/>
      <c r="AL687" s="40"/>
      <c r="AM687" s="40"/>
      <c r="AN687" s="41"/>
      <c r="AO687" s="40"/>
      <c r="AP687" s="40"/>
      <c r="AQ687" s="40"/>
      <c r="AR687" s="42"/>
      <c r="AS687" s="42"/>
      <c r="AT687" s="42"/>
      <c r="AU687" s="42"/>
      <c r="AV687" s="42"/>
      <c r="AW687" s="42"/>
      <c r="AX687" s="42"/>
      <c r="AY687" s="42"/>
      <c r="AZ687" s="42"/>
      <c r="BA687" s="42"/>
      <c r="BB687" s="42"/>
      <c r="BC687" s="42"/>
      <c r="BD687" s="42"/>
      <c r="BE687" s="42"/>
      <c r="BF687" s="42"/>
      <c r="BG687" s="42"/>
      <c r="BH687" s="42"/>
      <c r="BI687" s="42"/>
      <c r="BJ687" s="42"/>
      <c r="BK687" s="42"/>
      <c r="BL687" s="42"/>
      <c r="BM687" s="42"/>
    </row>
    <row r="688">
      <c r="A688" s="40"/>
      <c r="B688" s="41"/>
      <c r="C688" s="42"/>
      <c r="D688" s="41"/>
      <c r="E688" s="40"/>
      <c r="F688" s="40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0"/>
      <c r="R688" s="40"/>
      <c r="S688" s="40"/>
      <c r="T688" s="40"/>
      <c r="U688" s="40"/>
      <c r="V688" s="40"/>
      <c r="W688" s="40"/>
      <c r="X688" s="41"/>
      <c r="Y688" s="41"/>
      <c r="Z688" s="41"/>
      <c r="AA688" s="41"/>
      <c r="AB688" s="40"/>
      <c r="AC688" s="40"/>
      <c r="AD688" s="40"/>
      <c r="AE688" s="40"/>
      <c r="AF688" s="41"/>
      <c r="AG688" s="41"/>
      <c r="AH688" s="41"/>
      <c r="AI688" s="41"/>
      <c r="AJ688" s="42"/>
      <c r="AK688" s="41"/>
      <c r="AL688" s="40"/>
      <c r="AM688" s="44"/>
      <c r="AN688" s="41"/>
      <c r="AO688" s="40"/>
      <c r="AP688" s="40"/>
      <c r="AQ688" s="40"/>
      <c r="AR688" s="42"/>
      <c r="AS688" s="42"/>
      <c r="AT688" s="42"/>
      <c r="AU688" s="42"/>
      <c r="AV688" s="42"/>
      <c r="AW688" s="42"/>
      <c r="AX688" s="42"/>
      <c r="AY688" s="42"/>
      <c r="AZ688" s="42"/>
      <c r="BA688" s="42"/>
      <c r="BB688" s="42"/>
      <c r="BC688" s="42"/>
      <c r="BD688" s="42"/>
      <c r="BE688" s="42"/>
      <c r="BF688" s="42"/>
      <c r="BG688" s="42"/>
      <c r="BH688" s="42"/>
      <c r="BI688" s="42"/>
      <c r="BJ688" s="42"/>
      <c r="BK688" s="42"/>
      <c r="BL688" s="42"/>
      <c r="BM688" s="42"/>
    </row>
    <row r="689">
      <c r="A689" s="40"/>
      <c r="B689" s="41"/>
      <c r="C689" s="42"/>
      <c r="D689" s="41"/>
      <c r="E689" s="40"/>
      <c r="F689" s="40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0"/>
      <c r="R689" s="40"/>
      <c r="S689" s="40"/>
      <c r="T689" s="40"/>
      <c r="U689" s="40"/>
      <c r="V689" s="40"/>
      <c r="W689" s="40"/>
      <c r="X689" s="41"/>
      <c r="Y689" s="41"/>
      <c r="Z689" s="41"/>
      <c r="AA689" s="41"/>
      <c r="AB689" s="40"/>
      <c r="AC689" s="40"/>
      <c r="AD689" s="40"/>
      <c r="AE689" s="40"/>
      <c r="AF689" s="41"/>
      <c r="AG689" s="41"/>
      <c r="AH689" s="41"/>
      <c r="AI689" s="41"/>
      <c r="AJ689" s="42"/>
      <c r="AK689" s="41"/>
      <c r="AL689" s="40"/>
      <c r="AM689" s="40"/>
      <c r="AN689" s="41"/>
      <c r="AO689" s="40"/>
      <c r="AP689" s="40"/>
      <c r="AQ689" s="40"/>
      <c r="AR689" s="42"/>
      <c r="AS689" s="42"/>
      <c r="AT689" s="42"/>
      <c r="AU689" s="42"/>
      <c r="AV689" s="42"/>
      <c r="AW689" s="42"/>
      <c r="AX689" s="42"/>
      <c r="AY689" s="42"/>
      <c r="AZ689" s="42"/>
      <c r="BA689" s="42"/>
      <c r="BB689" s="42"/>
      <c r="BC689" s="42"/>
      <c r="BD689" s="42"/>
      <c r="BE689" s="42"/>
      <c r="BF689" s="42"/>
      <c r="BG689" s="42"/>
      <c r="BH689" s="42"/>
      <c r="BI689" s="42"/>
      <c r="BJ689" s="42"/>
      <c r="BK689" s="42"/>
      <c r="BL689" s="42"/>
      <c r="BM689" s="42"/>
    </row>
    <row r="690">
      <c r="A690" s="40"/>
      <c r="B690" s="41"/>
      <c r="C690" s="42"/>
      <c r="D690" s="41"/>
      <c r="E690" s="40"/>
      <c r="F690" s="40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0"/>
      <c r="R690" s="40"/>
      <c r="S690" s="40"/>
      <c r="T690" s="40"/>
      <c r="U690" s="40"/>
      <c r="V690" s="40"/>
      <c r="W690" s="40"/>
      <c r="X690" s="41"/>
      <c r="Y690" s="41"/>
      <c r="Z690" s="41"/>
      <c r="AA690" s="41"/>
      <c r="AB690" s="40"/>
      <c r="AC690" s="40"/>
      <c r="AD690" s="40"/>
      <c r="AE690" s="40"/>
      <c r="AF690" s="41"/>
      <c r="AG690" s="41"/>
      <c r="AH690" s="41"/>
      <c r="AI690" s="41"/>
      <c r="AJ690" s="42"/>
      <c r="AK690" s="41"/>
      <c r="AL690" s="40"/>
      <c r="AM690" s="40"/>
      <c r="AN690" s="41"/>
      <c r="AO690" s="40"/>
      <c r="AP690" s="40"/>
      <c r="AQ690" s="40"/>
      <c r="AR690" s="42"/>
      <c r="AS690" s="42"/>
      <c r="AT690" s="42"/>
      <c r="AU690" s="42"/>
      <c r="AV690" s="42"/>
      <c r="AW690" s="42"/>
      <c r="AX690" s="42"/>
      <c r="AY690" s="42"/>
      <c r="AZ690" s="42"/>
      <c r="BA690" s="42"/>
      <c r="BB690" s="42"/>
      <c r="BC690" s="42"/>
      <c r="BD690" s="42"/>
      <c r="BE690" s="42"/>
      <c r="BF690" s="42"/>
      <c r="BG690" s="42"/>
      <c r="BH690" s="42"/>
      <c r="BI690" s="42"/>
      <c r="BJ690" s="42"/>
      <c r="BK690" s="42"/>
      <c r="BL690" s="42"/>
      <c r="BM690" s="42"/>
    </row>
    <row r="691">
      <c r="A691" s="40"/>
      <c r="B691" s="41"/>
      <c r="C691" s="42"/>
      <c r="D691" s="41"/>
      <c r="E691" s="40"/>
      <c r="F691" s="40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0"/>
      <c r="R691" s="40"/>
      <c r="S691" s="40"/>
      <c r="T691" s="40"/>
      <c r="U691" s="40"/>
      <c r="V691" s="40"/>
      <c r="W691" s="40"/>
      <c r="X691" s="41"/>
      <c r="Y691" s="41"/>
      <c r="Z691" s="41"/>
      <c r="AA691" s="41"/>
      <c r="AB691" s="40"/>
      <c r="AC691" s="40"/>
      <c r="AD691" s="40"/>
      <c r="AE691" s="40"/>
      <c r="AF691" s="41"/>
      <c r="AG691" s="41"/>
      <c r="AH691" s="41"/>
      <c r="AI691" s="41"/>
      <c r="AJ691" s="42"/>
      <c r="AK691" s="41"/>
      <c r="AL691" s="40"/>
      <c r="AM691" s="40"/>
      <c r="AN691" s="41"/>
      <c r="AO691" s="40"/>
      <c r="AP691" s="40"/>
      <c r="AQ691" s="40"/>
      <c r="AR691" s="42"/>
      <c r="AS691" s="42"/>
      <c r="AT691" s="42"/>
      <c r="AU691" s="42"/>
      <c r="AV691" s="42"/>
      <c r="AW691" s="42"/>
      <c r="AX691" s="42"/>
      <c r="AY691" s="42"/>
      <c r="AZ691" s="42"/>
      <c r="BA691" s="42"/>
      <c r="BB691" s="42"/>
      <c r="BC691" s="42"/>
      <c r="BD691" s="42"/>
      <c r="BE691" s="42"/>
      <c r="BF691" s="42"/>
      <c r="BG691" s="42"/>
      <c r="BH691" s="42"/>
      <c r="BI691" s="42"/>
      <c r="BJ691" s="42"/>
      <c r="BK691" s="42"/>
      <c r="BL691" s="42"/>
      <c r="BM691" s="42"/>
    </row>
    <row r="692">
      <c r="A692" s="40"/>
      <c r="B692" s="41"/>
      <c r="C692" s="42"/>
      <c r="D692" s="41"/>
      <c r="E692" s="40"/>
      <c r="F692" s="40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0"/>
      <c r="R692" s="40"/>
      <c r="S692" s="40"/>
      <c r="T692" s="40"/>
      <c r="U692" s="40"/>
      <c r="V692" s="40"/>
      <c r="W692" s="40"/>
      <c r="X692" s="41"/>
      <c r="Y692" s="41"/>
      <c r="Z692" s="41"/>
      <c r="AA692" s="41"/>
      <c r="AB692" s="40"/>
      <c r="AC692" s="40"/>
      <c r="AD692" s="40"/>
      <c r="AE692" s="40"/>
      <c r="AF692" s="41"/>
      <c r="AG692" s="41"/>
      <c r="AH692" s="41"/>
      <c r="AI692" s="41"/>
      <c r="AJ692" s="42"/>
      <c r="AK692" s="41"/>
      <c r="AL692" s="40"/>
      <c r="AM692" s="40"/>
      <c r="AN692" s="41"/>
      <c r="AO692" s="40"/>
      <c r="AP692" s="40"/>
      <c r="AQ692" s="40"/>
      <c r="AR692" s="42"/>
      <c r="AS692" s="42"/>
      <c r="AT692" s="42"/>
      <c r="AU692" s="42"/>
      <c r="AV692" s="42"/>
      <c r="AW692" s="42"/>
      <c r="AX692" s="42"/>
      <c r="AY692" s="42"/>
      <c r="AZ692" s="42"/>
      <c r="BA692" s="42"/>
      <c r="BB692" s="42"/>
      <c r="BC692" s="42"/>
      <c r="BD692" s="42"/>
      <c r="BE692" s="42"/>
      <c r="BF692" s="42"/>
      <c r="BG692" s="42"/>
      <c r="BH692" s="42"/>
      <c r="BI692" s="42"/>
      <c r="BJ692" s="42"/>
      <c r="BK692" s="42"/>
      <c r="BL692" s="42"/>
      <c r="BM692" s="42"/>
    </row>
    <row r="693">
      <c r="A693" s="40"/>
      <c r="B693" s="41"/>
      <c r="C693" s="42"/>
      <c r="D693" s="41"/>
      <c r="E693" s="40"/>
      <c r="F693" s="40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0"/>
      <c r="R693" s="40"/>
      <c r="S693" s="40"/>
      <c r="T693" s="40"/>
      <c r="U693" s="40"/>
      <c r="V693" s="40"/>
      <c r="W693" s="40"/>
      <c r="X693" s="41"/>
      <c r="Y693" s="41"/>
      <c r="Z693" s="41"/>
      <c r="AA693" s="41"/>
      <c r="AB693" s="40"/>
      <c r="AC693" s="40"/>
      <c r="AD693" s="40"/>
      <c r="AE693" s="40"/>
      <c r="AF693" s="41"/>
      <c r="AG693" s="41"/>
      <c r="AH693" s="41"/>
      <c r="AI693" s="41"/>
      <c r="AJ693" s="42"/>
      <c r="AK693" s="41"/>
      <c r="AL693" s="40"/>
      <c r="AM693" s="40"/>
      <c r="AN693" s="41"/>
      <c r="AO693" s="40"/>
      <c r="AP693" s="40"/>
      <c r="AQ693" s="40"/>
      <c r="AR693" s="42"/>
      <c r="AS693" s="42"/>
      <c r="AT693" s="42"/>
      <c r="AU693" s="42"/>
      <c r="AV693" s="42"/>
      <c r="AW693" s="42"/>
      <c r="AX693" s="42"/>
      <c r="AY693" s="42"/>
      <c r="AZ693" s="42"/>
      <c r="BA693" s="42"/>
      <c r="BB693" s="42"/>
      <c r="BC693" s="42"/>
      <c r="BD693" s="42"/>
      <c r="BE693" s="42"/>
      <c r="BF693" s="42"/>
      <c r="BG693" s="42"/>
      <c r="BH693" s="42"/>
      <c r="BI693" s="42"/>
      <c r="BJ693" s="42"/>
      <c r="BK693" s="42"/>
      <c r="BL693" s="42"/>
      <c r="BM693" s="42"/>
    </row>
    <row r="694">
      <c r="A694" s="40"/>
      <c r="B694" s="41"/>
      <c r="C694" s="42"/>
      <c r="D694" s="41"/>
      <c r="E694" s="40"/>
      <c r="F694" s="40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0"/>
      <c r="R694" s="40"/>
      <c r="S694" s="40"/>
      <c r="T694" s="40"/>
      <c r="U694" s="40"/>
      <c r="V694" s="40"/>
      <c r="W694" s="40"/>
      <c r="X694" s="41"/>
      <c r="Y694" s="41"/>
      <c r="Z694" s="41"/>
      <c r="AA694" s="41"/>
      <c r="AB694" s="40"/>
      <c r="AC694" s="40"/>
      <c r="AD694" s="40"/>
      <c r="AE694" s="40"/>
      <c r="AF694" s="41"/>
      <c r="AG694" s="41"/>
      <c r="AH694" s="41"/>
      <c r="AI694" s="41"/>
      <c r="AJ694" s="42"/>
      <c r="AK694" s="41"/>
      <c r="AL694" s="40"/>
      <c r="AM694" s="44"/>
      <c r="AN694" s="41"/>
      <c r="AO694" s="40"/>
      <c r="AP694" s="40"/>
      <c r="AQ694" s="40"/>
      <c r="AR694" s="42"/>
      <c r="AS694" s="42"/>
      <c r="AT694" s="42"/>
      <c r="AU694" s="42"/>
      <c r="AV694" s="42"/>
      <c r="AW694" s="42"/>
      <c r="AX694" s="42"/>
      <c r="AY694" s="42"/>
      <c r="AZ694" s="42"/>
      <c r="BA694" s="42"/>
      <c r="BB694" s="42"/>
      <c r="BC694" s="42"/>
      <c r="BD694" s="42"/>
      <c r="BE694" s="42"/>
      <c r="BF694" s="42"/>
      <c r="BG694" s="42"/>
      <c r="BH694" s="42"/>
      <c r="BI694" s="42"/>
      <c r="BJ694" s="42"/>
      <c r="BK694" s="42"/>
      <c r="BL694" s="42"/>
      <c r="BM694" s="42"/>
    </row>
    <row r="695">
      <c r="A695" s="40"/>
      <c r="B695" s="41"/>
      <c r="C695" s="42"/>
      <c r="D695" s="41"/>
      <c r="E695" s="40"/>
      <c r="F695" s="40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0"/>
      <c r="R695" s="40"/>
      <c r="S695" s="40"/>
      <c r="T695" s="40"/>
      <c r="U695" s="40"/>
      <c r="V695" s="40"/>
      <c r="W695" s="40"/>
      <c r="X695" s="41"/>
      <c r="Y695" s="41"/>
      <c r="Z695" s="41"/>
      <c r="AA695" s="41"/>
      <c r="AB695" s="40"/>
      <c r="AC695" s="40"/>
      <c r="AD695" s="40"/>
      <c r="AE695" s="40"/>
      <c r="AF695" s="41"/>
      <c r="AG695" s="41"/>
      <c r="AH695" s="41"/>
      <c r="AI695" s="41"/>
      <c r="AJ695" s="42"/>
      <c r="AK695" s="41"/>
      <c r="AL695" s="40"/>
      <c r="AM695" s="44"/>
      <c r="AN695" s="41"/>
      <c r="AO695" s="40"/>
      <c r="AP695" s="40"/>
      <c r="AQ695" s="40"/>
      <c r="AR695" s="42"/>
      <c r="AS695" s="42"/>
      <c r="AT695" s="42"/>
      <c r="AU695" s="42"/>
      <c r="AV695" s="42"/>
      <c r="AW695" s="42"/>
      <c r="AX695" s="42"/>
      <c r="AY695" s="42"/>
      <c r="AZ695" s="42"/>
      <c r="BA695" s="42"/>
      <c r="BB695" s="42"/>
      <c r="BC695" s="42"/>
      <c r="BD695" s="42"/>
      <c r="BE695" s="42"/>
      <c r="BF695" s="42"/>
      <c r="BG695" s="42"/>
      <c r="BH695" s="42"/>
      <c r="BI695" s="42"/>
      <c r="BJ695" s="42"/>
      <c r="BK695" s="42"/>
      <c r="BL695" s="42"/>
      <c r="BM695" s="42"/>
    </row>
    <row r="696">
      <c r="A696" s="40"/>
      <c r="B696" s="41"/>
      <c r="C696" s="42"/>
      <c r="D696" s="41"/>
      <c r="E696" s="40"/>
      <c r="F696" s="40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0"/>
      <c r="R696" s="40"/>
      <c r="S696" s="40"/>
      <c r="T696" s="40"/>
      <c r="U696" s="40"/>
      <c r="V696" s="40"/>
      <c r="W696" s="40"/>
      <c r="X696" s="41"/>
      <c r="Y696" s="41"/>
      <c r="Z696" s="41"/>
      <c r="AA696" s="41"/>
      <c r="AB696" s="40"/>
      <c r="AC696" s="40"/>
      <c r="AD696" s="40"/>
      <c r="AE696" s="40"/>
      <c r="AF696" s="41"/>
      <c r="AG696" s="41"/>
      <c r="AH696" s="41"/>
      <c r="AI696" s="41"/>
      <c r="AJ696" s="42"/>
      <c r="AK696" s="41"/>
      <c r="AL696" s="40"/>
      <c r="AM696" s="44"/>
      <c r="AN696" s="41"/>
      <c r="AO696" s="40"/>
      <c r="AP696" s="40"/>
      <c r="AQ696" s="40"/>
      <c r="AR696" s="42"/>
      <c r="AS696" s="42"/>
      <c r="AT696" s="42"/>
      <c r="AU696" s="42"/>
      <c r="AV696" s="42"/>
      <c r="AW696" s="42"/>
      <c r="AX696" s="42"/>
      <c r="AY696" s="42"/>
      <c r="AZ696" s="42"/>
      <c r="BA696" s="42"/>
      <c r="BB696" s="42"/>
      <c r="BC696" s="42"/>
      <c r="BD696" s="42"/>
      <c r="BE696" s="42"/>
      <c r="BF696" s="42"/>
      <c r="BG696" s="42"/>
      <c r="BH696" s="42"/>
      <c r="BI696" s="42"/>
      <c r="BJ696" s="42"/>
      <c r="BK696" s="42"/>
      <c r="BL696" s="42"/>
      <c r="BM696" s="42"/>
    </row>
    <row r="697">
      <c r="A697" s="40"/>
      <c r="B697" s="41"/>
      <c r="C697" s="42"/>
      <c r="D697" s="41"/>
      <c r="E697" s="40"/>
      <c r="F697" s="40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0"/>
      <c r="R697" s="40"/>
      <c r="S697" s="40"/>
      <c r="T697" s="40"/>
      <c r="U697" s="40"/>
      <c r="V697" s="40"/>
      <c r="W697" s="40"/>
      <c r="X697" s="41"/>
      <c r="Y697" s="41"/>
      <c r="Z697" s="41"/>
      <c r="AA697" s="41"/>
      <c r="AB697" s="40"/>
      <c r="AC697" s="40"/>
      <c r="AD697" s="40"/>
      <c r="AE697" s="40"/>
      <c r="AF697" s="41"/>
      <c r="AG697" s="41"/>
      <c r="AH697" s="41"/>
      <c r="AI697" s="41"/>
      <c r="AJ697" s="42"/>
      <c r="AK697" s="41"/>
      <c r="AL697" s="40"/>
      <c r="AM697" s="40"/>
      <c r="AN697" s="41"/>
      <c r="AO697" s="40"/>
      <c r="AP697" s="40"/>
      <c r="AQ697" s="40"/>
      <c r="AR697" s="42"/>
      <c r="AS697" s="42"/>
      <c r="AT697" s="42"/>
      <c r="AU697" s="42"/>
      <c r="AV697" s="42"/>
      <c r="AW697" s="42"/>
      <c r="AX697" s="42"/>
      <c r="AY697" s="42"/>
      <c r="AZ697" s="42"/>
      <c r="BA697" s="42"/>
      <c r="BB697" s="42"/>
      <c r="BC697" s="42"/>
      <c r="BD697" s="42"/>
      <c r="BE697" s="42"/>
      <c r="BF697" s="42"/>
      <c r="BG697" s="42"/>
      <c r="BH697" s="42"/>
      <c r="BI697" s="42"/>
      <c r="BJ697" s="42"/>
      <c r="BK697" s="42"/>
      <c r="BL697" s="42"/>
      <c r="BM697" s="42"/>
    </row>
    <row r="698">
      <c r="A698" s="40"/>
      <c r="B698" s="41"/>
      <c r="C698" s="42"/>
      <c r="D698" s="41"/>
      <c r="E698" s="40"/>
      <c r="F698" s="40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0"/>
      <c r="R698" s="40"/>
      <c r="S698" s="40"/>
      <c r="T698" s="40"/>
      <c r="U698" s="40"/>
      <c r="V698" s="40"/>
      <c r="W698" s="40"/>
      <c r="X698" s="41"/>
      <c r="Y698" s="41"/>
      <c r="Z698" s="41"/>
      <c r="AA698" s="41"/>
      <c r="AB698" s="40"/>
      <c r="AC698" s="40"/>
      <c r="AD698" s="40"/>
      <c r="AE698" s="40"/>
      <c r="AF698" s="41"/>
      <c r="AG698" s="41"/>
      <c r="AH698" s="41"/>
      <c r="AI698" s="41"/>
      <c r="AJ698" s="42"/>
      <c r="AK698" s="41"/>
      <c r="AL698" s="40"/>
      <c r="AM698" s="40"/>
      <c r="AN698" s="41"/>
      <c r="AO698" s="40"/>
      <c r="AP698" s="40"/>
      <c r="AQ698" s="40"/>
      <c r="AR698" s="42"/>
      <c r="AS698" s="42"/>
      <c r="AT698" s="42"/>
      <c r="AU698" s="42"/>
      <c r="AV698" s="42"/>
      <c r="AW698" s="42"/>
      <c r="AX698" s="42"/>
      <c r="AY698" s="42"/>
      <c r="AZ698" s="42"/>
      <c r="BA698" s="42"/>
      <c r="BB698" s="42"/>
      <c r="BC698" s="42"/>
      <c r="BD698" s="42"/>
      <c r="BE698" s="42"/>
      <c r="BF698" s="42"/>
      <c r="BG698" s="42"/>
      <c r="BH698" s="42"/>
      <c r="BI698" s="42"/>
      <c r="BJ698" s="42"/>
      <c r="BK698" s="42"/>
      <c r="BL698" s="42"/>
      <c r="BM698" s="42"/>
    </row>
    <row r="699">
      <c r="A699" s="40"/>
      <c r="B699" s="41"/>
      <c r="C699" s="42"/>
      <c r="D699" s="41"/>
      <c r="E699" s="40"/>
      <c r="F699" s="40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0"/>
      <c r="R699" s="40"/>
      <c r="S699" s="40"/>
      <c r="T699" s="40"/>
      <c r="U699" s="40"/>
      <c r="V699" s="40"/>
      <c r="W699" s="40"/>
      <c r="X699" s="41"/>
      <c r="Y699" s="41"/>
      <c r="Z699" s="41"/>
      <c r="AA699" s="41"/>
      <c r="AB699" s="40"/>
      <c r="AC699" s="40"/>
      <c r="AD699" s="40"/>
      <c r="AE699" s="40"/>
      <c r="AF699" s="41"/>
      <c r="AG699" s="41"/>
      <c r="AH699" s="41"/>
      <c r="AI699" s="41"/>
      <c r="AJ699" s="42"/>
      <c r="AK699" s="41"/>
      <c r="AL699" s="40"/>
      <c r="AM699" s="40"/>
      <c r="AN699" s="41"/>
      <c r="AO699" s="40"/>
      <c r="AP699" s="40"/>
      <c r="AQ699" s="40"/>
      <c r="AR699" s="42"/>
      <c r="AS699" s="42"/>
      <c r="AT699" s="42"/>
      <c r="AU699" s="42"/>
      <c r="AV699" s="42"/>
      <c r="AW699" s="42"/>
      <c r="AX699" s="42"/>
      <c r="AY699" s="42"/>
      <c r="AZ699" s="42"/>
      <c r="BA699" s="42"/>
      <c r="BB699" s="42"/>
      <c r="BC699" s="42"/>
      <c r="BD699" s="42"/>
      <c r="BE699" s="42"/>
      <c r="BF699" s="42"/>
      <c r="BG699" s="42"/>
      <c r="BH699" s="42"/>
      <c r="BI699" s="42"/>
      <c r="BJ699" s="42"/>
      <c r="BK699" s="42"/>
      <c r="BL699" s="42"/>
      <c r="BM699" s="42"/>
    </row>
    <row r="700">
      <c r="A700" s="40"/>
      <c r="B700" s="41"/>
      <c r="C700" s="42"/>
      <c r="D700" s="41"/>
      <c r="E700" s="40"/>
      <c r="F700" s="40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0"/>
      <c r="R700" s="40"/>
      <c r="S700" s="40"/>
      <c r="T700" s="40"/>
      <c r="U700" s="40"/>
      <c r="V700" s="40"/>
      <c r="W700" s="40"/>
      <c r="X700" s="41"/>
      <c r="Y700" s="41"/>
      <c r="Z700" s="41"/>
      <c r="AA700" s="41"/>
      <c r="AB700" s="40"/>
      <c r="AC700" s="40"/>
      <c r="AD700" s="40"/>
      <c r="AE700" s="40"/>
      <c r="AF700" s="41"/>
      <c r="AG700" s="41"/>
      <c r="AH700" s="41"/>
      <c r="AI700" s="41"/>
      <c r="AJ700" s="42"/>
      <c r="AK700" s="41"/>
      <c r="AL700" s="40"/>
      <c r="AM700" s="40"/>
      <c r="AN700" s="41"/>
      <c r="AO700" s="40"/>
      <c r="AP700" s="40"/>
      <c r="AQ700" s="40"/>
      <c r="AR700" s="42"/>
      <c r="AS700" s="42"/>
      <c r="AT700" s="42"/>
      <c r="AU700" s="42"/>
      <c r="AV700" s="42"/>
      <c r="AW700" s="42"/>
      <c r="AX700" s="42"/>
      <c r="AY700" s="42"/>
      <c r="AZ700" s="42"/>
      <c r="BA700" s="42"/>
      <c r="BB700" s="42"/>
      <c r="BC700" s="42"/>
      <c r="BD700" s="42"/>
      <c r="BE700" s="42"/>
      <c r="BF700" s="42"/>
      <c r="BG700" s="42"/>
      <c r="BH700" s="42"/>
      <c r="BI700" s="42"/>
      <c r="BJ700" s="42"/>
      <c r="BK700" s="42"/>
      <c r="BL700" s="42"/>
      <c r="BM700" s="42"/>
    </row>
    <row r="701">
      <c r="A701" s="40"/>
      <c r="B701" s="41"/>
      <c r="C701" s="42"/>
      <c r="D701" s="41"/>
      <c r="E701" s="40"/>
      <c r="F701" s="40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0"/>
      <c r="R701" s="40"/>
      <c r="S701" s="40"/>
      <c r="T701" s="40"/>
      <c r="U701" s="40"/>
      <c r="V701" s="40"/>
      <c r="W701" s="40"/>
      <c r="X701" s="41"/>
      <c r="Y701" s="41"/>
      <c r="Z701" s="41"/>
      <c r="AA701" s="41"/>
      <c r="AB701" s="40"/>
      <c r="AC701" s="40"/>
      <c r="AD701" s="40"/>
      <c r="AE701" s="40"/>
      <c r="AF701" s="41"/>
      <c r="AG701" s="41"/>
      <c r="AH701" s="41"/>
      <c r="AI701" s="41"/>
      <c r="AJ701" s="42"/>
      <c r="AK701" s="41"/>
      <c r="AL701" s="40"/>
      <c r="AM701" s="40"/>
      <c r="AN701" s="41"/>
      <c r="AO701" s="40"/>
      <c r="AP701" s="40"/>
      <c r="AQ701" s="40"/>
      <c r="AR701" s="42"/>
      <c r="AS701" s="42"/>
      <c r="AT701" s="42"/>
      <c r="AU701" s="42"/>
      <c r="AV701" s="42"/>
      <c r="AW701" s="42"/>
      <c r="AX701" s="42"/>
      <c r="AY701" s="42"/>
      <c r="AZ701" s="42"/>
      <c r="BA701" s="42"/>
      <c r="BB701" s="42"/>
      <c r="BC701" s="42"/>
      <c r="BD701" s="42"/>
      <c r="BE701" s="42"/>
      <c r="BF701" s="42"/>
      <c r="BG701" s="42"/>
      <c r="BH701" s="42"/>
      <c r="BI701" s="42"/>
      <c r="BJ701" s="42"/>
      <c r="BK701" s="42"/>
      <c r="BL701" s="42"/>
      <c r="BM701" s="42"/>
    </row>
    <row r="702">
      <c r="A702" s="40"/>
      <c r="B702" s="41"/>
      <c r="C702" s="42"/>
      <c r="D702" s="41"/>
      <c r="E702" s="40"/>
      <c r="F702" s="40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0"/>
      <c r="R702" s="40"/>
      <c r="S702" s="40"/>
      <c r="T702" s="40"/>
      <c r="U702" s="40"/>
      <c r="V702" s="40"/>
      <c r="W702" s="40"/>
      <c r="X702" s="41"/>
      <c r="Y702" s="41"/>
      <c r="Z702" s="41"/>
      <c r="AA702" s="41"/>
      <c r="AB702" s="40"/>
      <c r="AC702" s="40"/>
      <c r="AD702" s="40"/>
      <c r="AE702" s="40"/>
      <c r="AF702" s="41"/>
      <c r="AG702" s="41"/>
      <c r="AH702" s="41"/>
      <c r="AI702" s="41"/>
      <c r="AJ702" s="42"/>
      <c r="AK702" s="41"/>
      <c r="AL702" s="40"/>
      <c r="AM702" s="40"/>
      <c r="AN702" s="41"/>
      <c r="AO702" s="40"/>
      <c r="AP702" s="40"/>
      <c r="AQ702" s="40"/>
      <c r="AR702" s="42"/>
      <c r="AS702" s="42"/>
      <c r="AT702" s="42"/>
      <c r="AU702" s="42"/>
      <c r="AV702" s="42"/>
      <c r="AW702" s="42"/>
      <c r="AX702" s="42"/>
      <c r="AY702" s="42"/>
      <c r="AZ702" s="42"/>
      <c r="BA702" s="42"/>
      <c r="BB702" s="42"/>
      <c r="BC702" s="42"/>
      <c r="BD702" s="42"/>
      <c r="BE702" s="42"/>
      <c r="BF702" s="42"/>
      <c r="BG702" s="42"/>
      <c r="BH702" s="42"/>
      <c r="BI702" s="42"/>
      <c r="BJ702" s="42"/>
      <c r="BK702" s="42"/>
      <c r="BL702" s="42"/>
      <c r="BM702" s="42"/>
    </row>
    <row r="703">
      <c r="A703" s="40"/>
      <c r="B703" s="41"/>
      <c r="C703" s="42"/>
      <c r="D703" s="41"/>
      <c r="E703" s="40"/>
      <c r="F703" s="40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0"/>
      <c r="R703" s="40"/>
      <c r="S703" s="40"/>
      <c r="T703" s="40"/>
      <c r="U703" s="40"/>
      <c r="V703" s="40"/>
      <c r="W703" s="40"/>
      <c r="X703" s="41"/>
      <c r="Y703" s="41"/>
      <c r="Z703" s="41"/>
      <c r="AA703" s="41"/>
      <c r="AB703" s="40"/>
      <c r="AC703" s="40"/>
      <c r="AD703" s="40"/>
      <c r="AE703" s="40"/>
      <c r="AF703" s="41"/>
      <c r="AG703" s="41"/>
      <c r="AH703" s="41"/>
      <c r="AI703" s="41"/>
      <c r="AJ703" s="42"/>
      <c r="AK703" s="41"/>
      <c r="AL703" s="40"/>
      <c r="AM703" s="44"/>
      <c r="AN703" s="41"/>
      <c r="AO703" s="40"/>
      <c r="AP703" s="40"/>
      <c r="AQ703" s="40"/>
      <c r="AR703" s="42"/>
      <c r="AS703" s="42"/>
      <c r="AT703" s="42"/>
      <c r="AU703" s="42"/>
      <c r="AV703" s="42"/>
      <c r="AW703" s="42"/>
      <c r="AX703" s="42"/>
      <c r="AY703" s="42"/>
      <c r="AZ703" s="42"/>
      <c r="BA703" s="42"/>
      <c r="BB703" s="42"/>
      <c r="BC703" s="42"/>
      <c r="BD703" s="42"/>
      <c r="BE703" s="42"/>
      <c r="BF703" s="42"/>
      <c r="BG703" s="42"/>
      <c r="BH703" s="42"/>
      <c r="BI703" s="42"/>
      <c r="BJ703" s="42"/>
      <c r="BK703" s="42"/>
      <c r="BL703" s="42"/>
      <c r="BM703" s="42"/>
    </row>
    <row r="704">
      <c r="A704" s="40"/>
      <c r="B704" s="41"/>
      <c r="C704" s="42"/>
      <c r="D704" s="41"/>
      <c r="E704" s="40"/>
      <c r="F704" s="40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0"/>
      <c r="R704" s="40"/>
      <c r="S704" s="40"/>
      <c r="T704" s="40"/>
      <c r="U704" s="40"/>
      <c r="V704" s="40"/>
      <c r="W704" s="40"/>
      <c r="X704" s="41"/>
      <c r="Y704" s="41"/>
      <c r="Z704" s="41"/>
      <c r="AA704" s="41"/>
      <c r="AB704" s="40"/>
      <c r="AC704" s="40"/>
      <c r="AD704" s="40"/>
      <c r="AE704" s="40"/>
      <c r="AF704" s="41"/>
      <c r="AG704" s="41"/>
      <c r="AH704" s="41"/>
      <c r="AI704" s="41"/>
      <c r="AJ704" s="42"/>
      <c r="AK704" s="41"/>
      <c r="AL704" s="40"/>
      <c r="AM704" s="40"/>
      <c r="AN704" s="41"/>
      <c r="AO704" s="40"/>
      <c r="AP704" s="40"/>
      <c r="AQ704" s="40"/>
      <c r="AR704" s="42"/>
      <c r="AS704" s="42"/>
      <c r="AT704" s="42"/>
      <c r="AU704" s="42"/>
      <c r="AV704" s="42"/>
      <c r="AW704" s="42"/>
      <c r="AX704" s="42"/>
      <c r="AY704" s="42"/>
      <c r="AZ704" s="42"/>
      <c r="BA704" s="42"/>
      <c r="BB704" s="42"/>
      <c r="BC704" s="42"/>
      <c r="BD704" s="42"/>
      <c r="BE704" s="42"/>
      <c r="BF704" s="42"/>
      <c r="BG704" s="42"/>
      <c r="BH704" s="42"/>
      <c r="BI704" s="42"/>
      <c r="BJ704" s="42"/>
      <c r="BK704" s="42"/>
      <c r="BL704" s="42"/>
      <c r="BM704" s="42"/>
    </row>
    <row r="705">
      <c r="A705" s="40"/>
      <c r="B705" s="41"/>
      <c r="C705" s="42"/>
      <c r="D705" s="41"/>
      <c r="E705" s="40"/>
      <c r="F705" s="40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0"/>
      <c r="R705" s="40"/>
      <c r="S705" s="40"/>
      <c r="T705" s="40"/>
      <c r="U705" s="40"/>
      <c r="V705" s="40"/>
      <c r="W705" s="40"/>
      <c r="X705" s="41"/>
      <c r="Y705" s="41"/>
      <c r="Z705" s="41"/>
      <c r="AA705" s="41"/>
      <c r="AB705" s="40"/>
      <c r="AC705" s="40"/>
      <c r="AD705" s="40"/>
      <c r="AE705" s="40"/>
      <c r="AF705" s="41"/>
      <c r="AG705" s="41"/>
      <c r="AH705" s="41"/>
      <c r="AI705" s="41"/>
      <c r="AJ705" s="42"/>
      <c r="AK705" s="41"/>
      <c r="AL705" s="40"/>
      <c r="AM705" s="40"/>
      <c r="AN705" s="41"/>
      <c r="AO705" s="40"/>
      <c r="AP705" s="40"/>
      <c r="AQ705" s="40"/>
      <c r="AR705" s="42"/>
      <c r="AS705" s="42"/>
      <c r="AT705" s="42"/>
      <c r="AU705" s="42"/>
      <c r="AV705" s="42"/>
      <c r="AW705" s="42"/>
      <c r="AX705" s="42"/>
      <c r="AY705" s="42"/>
      <c r="AZ705" s="42"/>
      <c r="BA705" s="42"/>
      <c r="BB705" s="42"/>
      <c r="BC705" s="42"/>
      <c r="BD705" s="42"/>
      <c r="BE705" s="42"/>
      <c r="BF705" s="42"/>
      <c r="BG705" s="42"/>
      <c r="BH705" s="42"/>
      <c r="BI705" s="42"/>
      <c r="BJ705" s="42"/>
      <c r="BK705" s="42"/>
      <c r="BL705" s="42"/>
      <c r="BM705" s="42"/>
    </row>
    <row r="706">
      <c r="A706" s="40"/>
      <c r="B706" s="41"/>
      <c r="C706" s="42"/>
      <c r="D706" s="41"/>
      <c r="E706" s="40"/>
      <c r="F706" s="40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0"/>
      <c r="R706" s="40"/>
      <c r="S706" s="40"/>
      <c r="T706" s="40"/>
      <c r="U706" s="40"/>
      <c r="V706" s="40"/>
      <c r="W706" s="40"/>
      <c r="X706" s="41"/>
      <c r="Y706" s="41"/>
      <c r="Z706" s="41"/>
      <c r="AA706" s="41"/>
      <c r="AB706" s="40"/>
      <c r="AC706" s="40"/>
      <c r="AD706" s="40"/>
      <c r="AE706" s="40"/>
      <c r="AF706" s="41"/>
      <c r="AG706" s="41"/>
      <c r="AH706" s="41"/>
      <c r="AI706" s="41"/>
      <c r="AJ706" s="42"/>
      <c r="AK706" s="41"/>
      <c r="AL706" s="40"/>
      <c r="AM706" s="44"/>
      <c r="AN706" s="41"/>
      <c r="AO706" s="40"/>
      <c r="AP706" s="40"/>
      <c r="AQ706" s="40"/>
      <c r="AR706" s="42"/>
      <c r="AS706" s="42"/>
      <c r="AT706" s="42"/>
      <c r="AU706" s="42"/>
      <c r="AV706" s="42"/>
      <c r="AW706" s="42"/>
      <c r="AX706" s="42"/>
      <c r="AY706" s="42"/>
      <c r="AZ706" s="42"/>
      <c r="BA706" s="42"/>
      <c r="BB706" s="42"/>
      <c r="BC706" s="42"/>
      <c r="BD706" s="42"/>
      <c r="BE706" s="42"/>
      <c r="BF706" s="42"/>
      <c r="BG706" s="42"/>
      <c r="BH706" s="42"/>
      <c r="BI706" s="42"/>
      <c r="BJ706" s="42"/>
      <c r="BK706" s="42"/>
      <c r="BL706" s="42"/>
      <c r="BM706" s="42"/>
    </row>
    <row r="707">
      <c r="A707" s="40"/>
      <c r="B707" s="41"/>
      <c r="C707" s="42"/>
      <c r="D707" s="41"/>
      <c r="E707" s="40"/>
      <c r="F707" s="40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0"/>
      <c r="R707" s="40"/>
      <c r="S707" s="40"/>
      <c r="T707" s="40"/>
      <c r="U707" s="40"/>
      <c r="V707" s="40"/>
      <c r="W707" s="40"/>
      <c r="X707" s="41"/>
      <c r="Y707" s="41"/>
      <c r="Z707" s="41"/>
      <c r="AA707" s="41"/>
      <c r="AB707" s="40"/>
      <c r="AC707" s="40"/>
      <c r="AD707" s="40"/>
      <c r="AE707" s="40"/>
      <c r="AF707" s="41"/>
      <c r="AG707" s="41"/>
      <c r="AH707" s="41"/>
      <c r="AI707" s="41"/>
      <c r="AJ707" s="42"/>
      <c r="AK707" s="41"/>
      <c r="AL707" s="40"/>
      <c r="AM707" s="44"/>
      <c r="AN707" s="41"/>
      <c r="AO707" s="40"/>
      <c r="AP707" s="40"/>
      <c r="AQ707" s="40"/>
      <c r="AR707" s="42"/>
      <c r="AS707" s="42"/>
      <c r="AT707" s="42"/>
      <c r="AU707" s="42"/>
      <c r="AV707" s="42"/>
      <c r="AW707" s="42"/>
      <c r="AX707" s="42"/>
      <c r="AY707" s="42"/>
      <c r="AZ707" s="42"/>
      <c r="BA707" s="42"/>
      <c r="BB707" s="42"/>
      <c r="BC707" s="42"/>
      <c r="BD707" s="42"/>
      <c r="BE707" s="42"/>
      <c r="BF707" s="42"/>
      <c r="BG707" s="42"/>
      <c r="BH707" s="42"/>
      <c r="BI707" s="42"/>
      <c r="BJ707" s="42"/>
      <c r="BK707" s="42"/>
      <c r="BL707" s="42"/>
      <c r="BM707" s="42"/>
    </row>
    <row r="708">
      <c r="A708" s="40"/>
      <c r="B708" s="41"/>
      <c r="C708" s="42"/>
      <c r="D708" s="41"/>
      <c r="E708" s="40"/>
      <c r="F708" s="40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0"/>
      <c r="R708" s="40"/>
      <c r="S708" s="40"/>
      <c r="T708" s="40"/>
      <c r="U708" s="40"/>
      <c r="V708" s="40"/>
      <c r="W708" s="40"/>
      <c r="X708" s="41"/>
      <c r="Y708" s="41"/>
      <c r="Z708" s="41"/>
      <c r="AA708" s="41"/>
      <c r="AB708" s="40"/>
      <c r="AC708" s="40"/>
      <c r="AD708" s="40"/>
      <c r="AE708" s="40"/>
      <c r="AF708" s="41"/>
      <c r="AG708" s="41"/>
      <c r="AH708" s="41"/>
      <c r="AI708" s="41"/>
      <c r="AJ708" s="42"/>
      <c r="AK708" s="41"/>
      <c r="AL708" s="40"/>
      <c r="AM708" s="40"/>
      <c r="AN708" s="41"/>
      <c r="AO708" s="40"/>
      <c r="AP708" s="40"/>
      <c r="AQ708" s="40"/>
      <c r="AR708" s="42"/>
      <c r="AS708" s="42"/>
      <c r="AT708" s="42"/>
      <c r="AU708" s="42"/>
      <c r="AV708" s="42"/>
      <c r="AW708" s="42"/>
      <c r="AX708" s="42"/>
      <c r="AY708" s="42"/>
      <c r="AZ708" s="42"/>
      <c r="BA708" s="42"/>
      <c r="BB708" s="42"/>
      <c r="BC708" s="42"/>
      <c r="BD708" s="42"/>
      <c r="BE708" s="42"/>
      <c r="BF708" s="42"/>
      <c r="BG708" s="42"/>
      <c r="BH708" s="42"/>
      <c r="BI708" s="42"/>
      <c r="BJ708" s="42"/>
      <c r="BK708" s="42"/>
      <c r="BL708" s="42"/>
      <c r="BM708" s="42"/>
    </row>
    <row r="709">
      <c r="A709" s="40"/>
      <c r="B709" s="41"/>
      <c r="C709" s="42"/>
      <c r="D709" s="41"/>
      <c r="E709" s="40"/>
      <c r="F709" s="40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0"/>
      <c r="R709" s="40"/>
      <c r="S709" s="40"/>
      <c r="T709" s="40"/>
      <c r="U709" s="40"/>
      <c r="V709" s="40"/>
      <c r="W709" s="40"/>
      <c r="X709" s="41"/>
      <c r="Y709" s="41"/>
      <c r="Z709" s="41"/>
      <c r="AA709" s="41"/>
      <c r="AB709" s="40"/>
      <c r="AC709" s="40"/>
      <c r="AD709" s="40"/>
      <c r="AE709" s="40"/>
      <c r="AF709" s="41"/>
      <c r="AG709" s="41"/>
      <c r="AH709" s="41"/>
      <c r="AI709" s="41"/>
      <c r="AJ709" s="42"/>
      <c r="AK709" s="41"/>
      <c r="AL709" s="40"/>
      <c r="AM709" s="40"/>
      <c r="AN709" s="41"/>
      <c r="AO709" s="40"/>
      <c r="AP709" s="40"/>
      <c r="AQ709" s="40"/>
      <c r="AR709" s="42"/>
      <c r="AS709" s="42"/>
      <c r="AT709" s="42"/>
      <c r="AU709" s="42"/>
      <c r="AV709" s="42"/>
      <c r="AW709" s="42"/>
      <c r="AX709" s="42"/>
      <c r="AY709" s="42"/>
      <c r="AZ709" s="42"/>
      <c r="BA709" s="42"/>
      <c r="BB709" s="42"/>
      <c r="BC709" s="42"/>
      <c r="BD709" s="42"/>
      <c r="BE709" s="42"/>
      <c r="BF709" s="42"/>
      <c r="BG709" s="42"/>
      <c r="BH709" s="42"/>
      <c r="BI709" s="42"/>
      <c r="BJ709" s="42"/>
      <c r="BK709" s="42"/>
      <c r="BL709" s="42"/>
      <c r="BM709" s="42"/>
    </row>
    <row r="710">
      <c r="A710" s="40"/>
      <c r="B710" s="41"/>
      <c r="C710" s="42"/>
      <c r="D710" s="41"/>
      <c r="E710" s="40"/>
      <c r="F710" s="40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0"/>
      <c r="R710" s="40"/>
      <c r="S710" s="40"/>
      <c r="T710" s="40"/>
      <c r="U710" s="40"/>
      <c r="V710" s="40"/>
      <c r="W710" s="40"/>
      <c r="X710" s="41"/>
      <c r="Y710" s="41"/>
      <c r="Z710" s="41"/>
      <c r="AA710" s="41"/>
      <c r="AB710" s="40"/>
      <c r="AC710" s="40"/>
      <c r="AD710" s="40"/>
      <c r="AE710" s="40"/>
      <c r="AF710" s="41"/>
      <c r="AG710" s="41"/>
      <c r="AH710" s="41"/>
      <c r="AI710" s="41"/>
      <c r="AJ710" s="42"/>
      <c r="AK710" s="41"/>
      <c r="AL710" s="40"/>
      <c r="AM710" s="40"/>
      <c r="AN710" s="41"/>
      <c r="AO710" s="40"/>
      <c r="AP710" s="40"/>
      <c r="AQ710" s="40"/>
      <c r="AR710" s="42"/>
      <c r="AS710" s="42"/>
      <c r="AT710" s="42"/>
      <c r="AU710" s="42"/>
      <c r="AV710" s="42"/>
      <c r="AW710" s="42"/>
      <c r="AX710" s="42"/>
      <c r="AY710" s="42"/>
      <c r="AZ710" s="42"/>
      <c r="BA710" s="42"/>
      <c r="BB710" s="42"/>
      <c r="BC710" s="42"/>
      <c r="BD710" s="42"/>
      <c r="BE710" s="42"/>
      <c r="BF710" s="42"/>
      <c r="BG710" s="42"/>
      <c r="BH710" s="42"/>
      <c r="BI710" s="42"/>
      <c r="BJ710" s="42"/>
      <c r="BK710" s="42"/>
      <c r="BL710" s="42"/>
      <c r="BM710" s="42"/>
    </row>
    <row r="711">
      <c r="A711" s="40"/>
      <c r="B711" s="41"/>
      <c r="C711" s="42"/>
      <c r="D711" s="41"/>
      <c r="E711" s="40"/>
      <c r="F711" s="40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0"/>
      <c r="R711" s="40"/>
      <c r="S711" s="40"/>
      <c r="T711" s="40"/>
      <c r="U711" s="40"/>
      <c r="V711" s="40"/>
      <c r="W711" s="40"/>
      <c r="X711" s="41"/>
      <c r="Y711" s="41"/>
      <c r="Z711" s="41"/>
      <c r="AA711" s="41"/>
      <c r="AB711" s="40"/>
      <c r="AC711" s="40"/>
      <c r="AD711" s="40"/>
      <c r="AE711" s="40"/>
      <c r="AF711" s="41"/>
      <c r="AG711" s="41"/>
      <c r="AH711" s="41"/>
      <c r="AI711" s="41"/>
      <c r="AJ711" s="42"/>
      <c r="AK711" s="41"/>
      <c r="AL711" s="40"/>
      <c r="AM711" s="40"/>
      <c r="AN711" s="41"/>
      <c r="AO711" s="40"/>
      <c r="AP711" s="40"/>
      <c r="AQ711" s="40"/>
      <c r="AR711" s="42"/>
      <c r="AS711" s="42"/>
      <c r="AT711" s="42"/>
      <c r="AU711" s="42"/>
      <c r="AV711" s="42"/>
      <c r="AW711" s="42"/>
      <c r="AX711" s="42"/>
      <c r="AY711" s="42"/>
      <c r="AZ711" s="42"/>
      <c r="BA711" s="42"/>
      <c r="BB711" s="42"/>
      <c r="BC711" s="42"/>
      <c r="BD711" s="42"/>
      <c r="BE711" s="42"/>
      <c r="BF711" s="42"/>
      <c r="BG711" s="42"/>
      <c r="BH711" s="42"/>
      <c r="BI711" s="42"/>
      <c r="BJ711" s="42"/>
      <c r="BK711" s="42"/>
      <c r="BL711" s="42"/>
      <c r="BM711" s="42"/>
    </row>
    <row r="712">
      <c r="A712" s="40"/>
      <c r="B712" s="41"/>
      <c r="C712" s="42"/>
      <c r="D712" s="41"/>
      <c r="E712" s="40"/>
      <c r="F712" s="40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0"/>
      <c r="R712" s="40"/>
      <c r="S712" s="40"/>
      <c r="T712" s="40"/>
      <c r="U712" s="40"/>
      <c r="V712" s="40"/>
      <c r="W712" s="40"/>
      <c r="X712" s="41"/>
      <c r="Y712" s="41"/>
      <c r="Z712" s="41"/>
      <c r="AA712" s="41"/>
      <c r="AB712" s="40"/>
      <c r="AC712" s="40"/>
      <c r="AD712" s="40"/>
      <c r="AE712" s="40"/>
      <c r="AF712" s="41"/>
      <c r="AG712" s="41"/>
      <c r="AH712" s="41"/>
      <c r="AI712" s="41"/>
      <c r="AJ712" s="42"/>
      <c r="AK712" s="41"/>
      <c r="AL712" s="40"/>
      <c r="AM712" s="44"/>
      <c r="AN712" s="41"/>
      <c r="AO712" s="40"/>
      <c r="AP712" s="40"/>
      <c r="AQ712" s="40"/>
      <c r="AR712" s="42"/>
      <c r="AS712" s="42"/>
      <c r="AT712" s="42"/>
      <c r="AU712" s="42"/>
      <c r="AV712" s="42"/>
      <c r="AW712" s="42"/>
      <c r="AX712" s="42"/>
      <c r="AY712" s="42"/>
      <c r="AZ712" s="42"/>
      <c r="BA712" s="42"/>
      <c r="BB712" s="42"/>
      <c r="BC712" s="42"/>
      <c r="BD712" s="42"/>
      <c r="BE712" s="42"/>
      <c r="BF712" s="42"/>
      <c r="BG712" s="42"/>
      <c r="BH712" s="42"/>
      <c r="BI712" s="42"/>
      <c r="BJ712" s="42"/>
      <c r="BK712" s="42"/>
      <c r="BL712" s="42"/>
      <c r="BM712" s="42"/>
    </row>
    <row r="713">
      <c r="A713" s="40"/>
      <c r="B713" s="41"/>
      <c r="C713" s="42"/>
      <c r="D713" s="41"/>
      <c r="E713" s="40"/>
      <c r="F713" s="40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0"/>
      <c r="R713" s="40"/>
      <c r="S713" s="40"/>
      <c r="T713" s="40"/>
      <c r="U713" s="40"/>
      <c r="V713" s="40"/>
      <c r="W713" s="40"/>
      <c r="X713" s="41"/>
      <c r="Y713" s="41"/>
      <c r="Z713" s="41"/>
      <c r="AA713" s="41"/>
      <c r="AB713" s="40"/>
      <c r="AC713" s="40"/>
      <c r="AD713" s="40"/>
      <c r="AE713" s="40"/>
      <c r="AF713" s="41"/>
      <c r="AG713" s="41"/>
      <c r="AH713" s="41"/>
      <c r="AI713" s="41"/>
      <c r="AJ713" s="42"/>
      <c r="AK713" s="41"/>
      <c r="AL713" s="40"/>
      <c r="AM713" s="44"/>
      <c r="AN713" s="41"/>
      <c r="AO713" s="40"/>
      <c r="AP713" s="40"/>
      <c r="AQ713" s="40"/>
      <c r="AR713" s="42"/>
      <c r="AS713" s="42"/>
      <c r="AT713" s="42"/>
      <c r="AU713" s="42"/>
      <c r="AV713" s="42"/>
      <c r="AW713" s="42"/>
      <c r="AX713" s="42"/>
      <c r="AY713" s="42"/>
      <c r="AZ713" s="42"/>
      <c r="BA713" s="42"/>
      <c r="BB713" s="42"/>
      <c r="BC713" s="42"/>
      <c r="BD713" s="42"/>
      <c r="BE713" s="42"/>
      <c r="BF713" s="42"/>
      <c r="BG713" s="42"/>
      <c r="BH713" s="42"/>
      <c r="BI713" s="42"/>
      <c r="BJ713" s="42"/>
      <c r="BK713" s="42"/>
      <c r="BL713" s="42"/>
      <c r="BM713" s="42"/>
    </row>
    <row r="714">
      <c r="A714" s="40"/>
      <c r="B714" s="41"/>
      <c r="C714" s="42"/>
      <c r="D714" s="41"/>
      <c r="E714" s="40"/>
      <c r="F714" s="40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0"/>
      <c r="R714" s="40"/>
      <c r="S714" s="40"/>
      <c r="T714" s="40"/>
      <c r="U714" s="40"/>
      <c r="V714" s="40"/>
      <c r="W714" s="40"/>
      <c r="X714" s="41"/>
      <c r="Y714" s="41"/>
      <c r="Z714" s="41"/>
      <c r="AA714" s="41"/>
      <c r="AB714" s="40"/>
      <c r="AC714" s="40"/>
      <c r="AD714" s="40"/>
      <c r="AE714" s="40"/>
      <c r="AF714" s="41"/>
      <c r="AG714" s="41"/>
      <c r="AH714" s="41"/>
      <c r="AI714" s="41"/>
      <c r="AJ714" s="42"/>
      <c r="AK714" s="41"/>
      <c r="AL714" s="40"/>
      <c r="AM714" s="44"/>
      <c r="AN714" s="41"/>
      <c r="AO714" s="40"/>
      <c r="AP714" s="40"/>
      <c r="AQ714" s="40"/>
      <c r="AR714" s="42"/>
      <c r="AS714" s="42"/>
      <c r="AT714" s="42"/>
      <c r="AU714" s="42"/>
      <c r="AV714" s="42"/>
      <c r="AW714" s="42"/>
      <c r="AX714" s="42"/>
      <c r="AY714" s="42"/>
      <c r="AZ714" s="42"/>
      <c r="BA714" s="42"/>
      <c r="BB714" s="42"/>
      <c r="BC714" s="42"/>
      <c r="BD714" s="42"/>
      <c r="BE714" s="42"/>
      <c r="BF714" s="42"/>
      <c r="BG714" s="42"/>
      <c r="BH714" s="42"/>
      <c r="BI714" s="42"/>
      <c r="BJ714" s="42"/>
      <c r="BK714" s="42"/>
      <c r="BL714" s="42"/>
      <c r="BM714" s="42"/>
    </row>
    <row r="715">
      <c r="A715" s="40"/>
      <c r="B715" s="41"/>
      <c r="C715" s="42"/>
      <c r="D715" s="41"/>
      <c r="E715" s="40"/>
      <c r="F715" s="40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0"/>
      <c r="R715" s="40"/>
      <c r="S715" s="40"/>
      <c r="T715" s="40"/>
      <c r="U715" s="40"/>
      <c r="V715" s="40"/>
      <c r="W715" s="40"/>
      <c r="X715" s="41"/>
      <c r="Y715" s="41"/>
      <c r="Z715" s="41"/>
      <c r="AA715" s="41"/>
      <c r="AB715" s="40"/>
      <c r="AC715" s="40"/>
      <c r="AD715" s="40"/>
      <c r="AE715" s="40"/>
      <c r="AF715" s="41"/>
      <c r="AG715" s="41"/>
      <c r="AH715" s="41"/>
      <c r="AI715" s="41"/>
      <c r="AJ715" s="42"/>
      <c r="AK715" s="41"/>
      <c r="AL715" s="40"/>
      <c r="AM715" s="40"/>
      <c r="AN715" s="41"/>
      <c r="AO715" s="40"/>
      <c r="AP715" s="40"/>
      <c r="AQ715" s="40"/>
      <c r="AR715" s="42"/>
      <c r="AS715" s="42"/>
      <c r="AT715" s="42"/>
      <c r="AU715" s="42"/>
      <c r="AV715" s="42"/>
      <c r="AW715" s="42"/>
      <c r="AX715" s="42"/>
      <c r="AY715" s="42"/>
      <c r="AZ715" s="42"/>
      <c r="BA715" s="42"/>
      <c r="BB715" s="42"/>
      <c r="BC715" s="42"/>
      <c r="BD715" s="42"/>
      <c r="BE715" s="42"/>
      <c r="BF715" s="42"/>
      <c r="BG715" s="42"/>
      <c r="BH715" s="42"/>
      <c r="BI715" s="42"/>
      <c r="BJ715" s="42"/>
      <c r="BK715" s="42"/>
      <c r="BL715" s="42"/>
      <c r="BM715" s="42"/>
    </row>
    <row r="716">
      <c r="A716" s="40"/>
      <c r="B716" s="41"/>
      <c r="C716" s="42"/>
      <c r="D716" s="41"/>
      <c r="E716" s="40"/>
      <c r="F716" s="40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0"/>
      <c r="R716" s="40"/>
      <c r="S716" s="40"/>
      <c r="T716" s="40"/>
      <c r="U716" s="40"/>
      <c r="V716" s="40"/>
      <c r="W716" s="40"/>
      <c r="X716" s="41"/>
      <c r="Y716" s="41"/>
      <c r="Z716" s="41"/>
      <c r="AA716" s="41"/>
      <c r="AB716" s="40"/>
      <c r="AC716" s="40"/>
      <c r="AD716" s="40"/>
      <c r="AE716" s="40"/>
      <c r="AF716" s="41"/>
      <c r="AG716" s="41"/>
      <c r="AH716" s="41"/>
      <c r="AI716" s="41"/>
      <c r="AJ716" s="42"/>
      <c r="AK716" s="41"/>
      <c r="AL716" s="40"/>
      <c r="AM716" s="40"/>
      <c r="AN716" s="41"/>
      <c r="AO716" s="40"/>
      <c r="AP716" s="40"/>
      <c r="AQ716" s="40"/>
      <c r="AR716" s="42"/>
      <c r="AS716" s="42"/>
      <c r="AT716" s="42"/>
      <c r="AU716" s="42"/>
      <c r="AV716" s="42"/>
      <c r="AW716" s="42"/>
      <c r="AX716" s="42"/>
      <c r="AY716" s="42"/>
      <c r="AZ716" s="42"/>
      <c r="BA716" s="42"/>
      <c r="BB716" s="42"/>
      <c r="BC716" s="42"/>
      <c r="BD716" s="42"/>
      <c r="BE716" s="42"/>
      <c r="BF716" s="42"/>
      <c r="BG716" s="42"/>
      <c r="BH716" s="42"/>
      <c r="BI716" s="42"/>
      <c r="BJ716" s="42"/>
      <c r="BK716" s="42"/>
      <c r="BL716" s="42"/>
      <c r="BM716" s="42"/>
    </row>
    <row r="717">
      <c r="A717" s="40"/>
      <c r="B717" s="41"/>
      <c r="C717" s="42"/>
      <c r="D717" s="41"/>
      <c r="E717" s="40"/>
      <c r="F717" s="40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0"/>
      <c r="R717" s="40"/>
      <c r="S717" s="40"/>
      <c r="T717" s="40"/>
      <c r="U717" s="40"/>
      <c r="V717" s="40"/>
      <c r="W717" s="40"/>
      <c r="X717" s="41"/>
      <c r="Y717" s="41"/>
      <c r="Z717" s="41"/>
      <c r="AA717" s="41"/>
      <c r="AB717" s="40"/>
      <c r="AC717" s="40"/>
      <c r="AD717" s="40"/>
      <c r="AE717" s="40"/>
      <c r="AF717" s="41"/>
      <c r="AG717" s="41"/>
      <c r="AH717" s="41"/>
      <c r="AI717" s="41"/>
      <c r="AJ717" s="42"/>
      <c r="AK717" s="41"/>
      <c r="AL717" s="40"/>
      <c r="AM717" s="40"/>
      <c r="AN717" s="41"/>
      <c r="AO717" s="40"/>
      <c r="AP717" s="40"/>
      <c r="AQ717" s="40"/>
      <c r="AR717" s="42"/>
      <c r="AS717" s="42"/>
      <c r="AT717" s="42"/>
      <c r="AU717" s="42"/>
      <c r="AV717" s="42"/>
      <c r="AW717" s="42"/>
      <c r="AX717" s="42"/>
      <c r="AY717" s="42"/>
      <c r="AZ717" s="42"/>
      <c r="BA717" s="42"/>
      <c r="BB717" s="42"/>
      <c r="BC717" s="42"/>
      <c r="BD717" s="42"/>
      <c r="BE717" s="42"/>
      <c r="BF717" s="42"/>
      <c r="BG717" s="42"/>
      <c r="BH717" s="42"/>
      <c r="BI717" s="42"/>
      <c r="BJ717" s="42"/>
      <c r="BK717" s="42"/>
      <c r="BL717" s="42"/>
      <c r="BM717" s="42"/>
    </row>
    <row r="718">
      <c r="A718" s="40"/>
      <c r="B718" s="41"/>
      <c r="C718" s="42"/>
      <c r="D718" s="41"/>
      <c r="E718" s="40"/>
      <c r="F718" s="40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0"/>
      <c r="R718" s="40"/>
      <c r="S718" s="40"/>
      <c r="T718" s="40"/>
      <c r="U718" s="40"/>
      <c r="V718" s="40"/>
      <c r="W718" s="40"/>
      <c r="X718" s="41"/>
      <c r="Y718" s="41"/>
      <c r="Z718" s="41"/>
      <c r="AA718" s="41"/>
      <c r="AB718" s="40"/>
      <c r="AC718" s="40"/>
      <c r="AD718" s="40"/>
      <c r="AE718" s="40"/>
      <c r="AF718" s="41"/>
      <c r="AG718" s="41"/>
      <c r="AH718" s="41"/>
      <c r="AI718" s="41"/>
      <c r="AJ718" s="42"/>
      <c r="AK718" s="41"/>
      <c r="AL718" s="40"/>
      <c r="AM718" s="40"/>
      <c r="AN718" s="41"/>
      <c r="AO718" s="40"/>
      <c r="AP718" s="40"/>
      <c r="AQ718" s="40"/>
      <c r="AR718" s="42"/>
      <c r="AS718" s="42"/>
      <c r="AT718" s="42"/>
      <c r="AU718" s="42"/>
      <c r="AV718" s="42"/>
      <c r="AW718" s="42"/>
      <c r="AX718" s="42"/>
      <c r="AY718" s="42"/>
      <c r="AZ718" s="42"/>
      <c r="BA718" s="42"/>
      <c r="BB718" s="42"/>
      <c r="BC718" s="42"/>
      <c r="BD718" s="42"/>
      <c r="BE718" s="42"/>
      <c r="BF718" s="42"/>
      <c r="BG718" s="42"/>
      <c r="BH718" s="42"/>
      <c r="BI718" s="42"/>
      <c r="BJ718" s="42"/>
      <c r="BK718" s="42"/>
      <c r="BL718" s="42"/>
      <c r="BM718" s="42"/>
    </row>
    <row r="719">
      <c r="A719" s="40"/>
      <c r="B719" s="41"/>
      <c r="C719" s="42"/>
      <c r="D719" s="41"/>
      <c r="E719" s="40"/>
      <c r="F719" s="40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0"/>
      <c r="R719" s="40"/>
      <c r="S719" s="40"/>
      <c r="T719" s="40"/>
      <c r="U719" s="40"/>
      <c r="V719" s="40"/>
      <c r="W719" s="40"/>
      <c r="X719" s="41"/>
      <c r="Y719" s="41"/>
      <c r="Z719" s="41"/>
      <c r="AA719" s="41"/>
      <c r="AB719" s="40"/>
      <c r="AC719" s="40"/>
      <c r="AD719" s="40"/>
      <c r="AE719" s="40"/>
      <c r="AF719" s="41"/>
      <c r="AG719" s="41"/>
      <c r="AH719" s="41"/>
      <c r="AI719" s="41"/>
      <c r="AJ719" s="42"/>
      <c r="AK719" s="41"/>
      <c r="AL719" s="40"/>
      <c r="AM719" s="40"/>
      <c r="AN719" s="41"/>
      <c r="AO719" s="40"/>
      <c r="AP719" s="40"/>
      <c r="AQ719" s="40"/>
      <c r="AR719" s="42"/>
      <c r="AS719" s="42"/>
      <c r="AT719" s="42"/>
      <c r="AU719" s="42"/>
      <c r="AV719" s="42"/>
      <c r="AW719" s="42"/>
      <c r="AX719" s="42"/>
      <c r="AY719" s="42"/>
      <c r="AZ719" s="42"/>
      <c r="BA719" s="42"/>
      <c r="BB719" s="42"/>
      <c r="BC719" s="42"/>
      <c r="BD719" s="42"/>
      <c r="BE719" s="42"/>
      <c r="BF719" s="42"/>
      <c r="BG719" s="42"/>
      <c r="BH719" s="42"/>
      <c r="BI719" s="42"/>
      <c r="BJ719" s="42"/>
      <c r="BK719" s="42"/>
      <c r="BL719" s="42"/>
      <c r="BM719" s="42"/>
    </row>
    <row r="720">
      <c r="A720" s="40"/>
      <c r="B720" s="41"/>
      <c r="C720" s="42"/>
      <c r="D720" s="41"/>
      <c r="E720" s="40"/>
      <c r="F720" s="40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0"/>
      <c r="R720" s="40"/>
      <c r="S720" s="40"/>
      <c r="T720" s="40"/>
      <c r="U720" s="40"/>
      <c r="V720" s="40"/>
      <c r="W720" s="40"/>
      <c r="X720" s="41"/>
      <c r="Y720" s="41"/>
      <c r="Z720" s="41"/>
      <c r="AA720" s="41"/>
      <c r="AB720" s="40"/>
      <c r="AC720" s="40"/>
      <c r="AD720" s="40"/>
      <c r="AE720" s="40"/>
      <c r="AF720" s="41"/>
      <c r="AG720" s="41"/>
      <c r="AH720" s="41"/>
      <c r="AI720" s="41"/>
      <c r="AJ720" s="42"/>
      <c r="AK720" s="41"/>
      <c r="AL720" s="40"/>
      <c r="AM720" s="40"/>
      <c r="AN720" s="41"/>
      <c r="AO720" s="40"/>
      <c r="AP720" s="40"/>
      <c r="AQ720" s="40"/>
      <c r="AR720" s="42"/>
      <c r="AS720" s="42"/>
      <c r="AT720" s="42"/>
      <c r="AU720" s="42"/>
      <c r="AV720" s="42"/>
      <c r="AW720" s="42"/>
      <c r="AX720" s="42"/>
      <c r="AY720" s="42"/>
      <c r="AZ720" s="42"/>
      <c r="BA720" s="42"/>
      <c r="BB720" s="42"/>
      <c r="BC720" s="42"/>
      <c r="BD720" s="42"/>
      <c r="BE720" s="42"/>
      <c r="BF720" s="42"/>
      <c r="BG720" s="42"/>
      <c r="BH720" s="42"/>
      <c r="BI720" s="42"/>
      <c r="BJ720" s="42"/>
      <c r="BK720" s="42"/>
      <c r="BL720" s="42"/>
      <c r="BM720" s="42"/>
    </row>
    <row r="721">
      <c r="A721" s="40"/>
      <c r="B721" s="41"/>
      <c r="C721" s="42"/>
      <c r="D721" s="41"/>
      <c r="E721" s="40"/>
      <c r="F721" s="40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0"/>
      <c r="R721" s="40"/>
      <c r="S721" s="40"/>
      <c r="T721" s="40"/>
      <c r="U721" s="40"/>
      <c r="V721" s="40"/>
      <c r="W721" s="40"/>
      <c r="X721" s="41"/>
      <c r="Y721" s="41"/>
      <c r="Z721" s="41"/>
      <c r="AA721" s="41"/>
      <c r="AB721" s="40"/>
      <c r="AC721" s="40"/>
      <c r="AD721" s="40"/>
      <c r="AE721" s="40"/>
      <c r="AF721" s="41"/>
      <c r="AG721" s="41"/>
      <c r="AH721" s="41"/>
      <c r="AI721" s="41"/>
      <c r="AJ721" s="42"/>
      <c r="AK721" s="41"/>
      <c r="AL721" s="40"/>
      <c r="AM721" s="40"/>
      <c r="AN721" s="41"/>
      <c r="AO721" s="40"/>
      <c r="AP721" s="40"/>
      <c r="AQ721" s="40"/>
      <c r="AR721" s="42"/>
      <c r="AS721" s="42"/>
      <c r="AT721" s="42"/>
      <c r="AU721" s="42"/>
      <c r="AV721" s="42"/>
      <c r="AW721" s="42"/>
      <c r="AX721" s="42"/>
      <c r="AY721" s="42"/>
      <c r="AZ721" s="42"/>
      <c r="BA721" s="42"/>
      <c r="BB721" s="42"/>
      <c r="BC721" s="42"/>
      <c r="BD721" s="42"/>
      <c r="BE721" s="42"/>
      <c r="BF721" s="42"/>
      <c r="BG721" s="42"/>
      <c r="BH721" s="42"/>
      <c r="BI721" s="42"/>
      <c r="BJ721" s="42"/>
      <c r="BK721" s="42"/>
      <c r="BL721" s="42"/>
      <c r="BM721" s="42"/>
    </row>
    <row r="722">
      <c r="A722" s="40"/>
      <c r="B722" s="41"/>
      <c r="C722" s="42"/>
      <c r="D722" s="41"/>
      <c r="E722" s="40"/>
      <c r="F722" s="40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0"/>
      <c r="R722" s="40"/>
      <c r="S722" s="40"/>
      <c r="T722" s="40"/>
      <c r="U722" s="40"/>
      <c r="V722" s="40"/>
      <c r="W722" s="40"/>
      <c r="X722" s="41"/>
      <c r="Y722" s="41"/>
      <c r="Z722" s="41"/>
      <c r="AA722" s="41"/>
      <c r="AB722" s="40"/>
      <c r="AC722" s="40"/>
      <c r="AD722" s="40"/>
      <c r="AE722" s="40"/>
      <c r="AF722" s="41"/>
      <c r="AG722" s="41"/>
      <c r="AH722" s="41"/>
      <c r="AI722" s="41"/>
      <c r="AJ722" s="42"/>
      <c r="AK722" s="41"/>
      <c r="AL722" s="40"/>
      <c r="AM722" s="40"/>
      <c r="AN722" s="41"/>
      <c r="AO722" s="40"/>
      <c r="AP722" s="40"/>
      <c r="AQ722" s="40"/>
      <c r="AR722" s="42"/>
      <c r="AS722" s="42"/>
      <c r="AT722" s="42"/>
      <c r="AU722" s="42"/>
      <c r="AV722" s="42"/>
      <c r="AW722" s="42"/>
      <c r="AX722" s="42"/>
      <c r="AY722" s="42"/>
      <c r="AZ722" s="42"/>
      <c r="BA722" s="42"/>
      <c r="BB722" s="42"/>
      <c r="BC722" s="42"/>
      <c r="BD722" s="42"/>
      <c r="BE722" s="42"/>
      <c r="BF722" s="42"/>
      <c r="BG722" s="42"/>
      <c r="BH722" s="42"/>
      <c r="BI722" s="42"/>
      <c r="BJ722" s="42"/>
      <c r="BK722" s="42"/>
      <c r="BL722" s="42"/>
      <c r="BM722" s="42"/>
    </row>
    <row r="723">
      <c r="A723" s="40"/>
      <c r="B723" s="41"/>
      <c r="C723" s="42"/>
      <c r="D723" s="41"/>
      <c r="E723" s="40"/>
      <c r="F723" s="40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0"/>
      <c r="R723" s="40"/>
      <c r="S723" s="40"/>
      <c r="T723" s="40"/>
      <c r="U723" s="40"/>
      <c r="V723" s="40"/>
      <c r="W723" s="40"/>
      <c r="X723" s="41"/>
      <c r="Y723" s="41"/>
      <c r="Z723" s="41"/>
      <c r="AA723" s="41"/>
      <c r="AB723" s="40"/>
      <c r="AC723" s="40"/>
      <c r="AD723" s="40"/>
      <c r="AE723" s="40"/>
      <c r="AF723" s="41"/>
      <c r="AG723" s="41"/>
      <c r="AH723" s="41"/>
      <c r="AI723" s="41"/>
      <c r="AJ723" s="42"/>
      <c r="AK723" s="41"/>
      <c r="AL723" s="40"/>
      <c r="AM723" s="40"/>
      <c r="AN723" s="41"/>
      <c r="AO723" s="40"/>
      <c r="AP723" s="40"/>
      <c r="AQ723" s="40"/>
      <c r="AR723" s="42"/>
      <c r="AS723" s="42"/>
      <c r="AT723" s="42"/>
      <c r="AU723" s="42"/>
      <c r="AV723" s="42"/>
      <c r="AW723" s="42"/>
      <c r="AX723" s="42"/>
      <c r="AY723" s="42"/>
      <c r="AZ723" s="42"/>
      <c r="BA723" s="42"/>
      <c r="BB723" s="42"/>
      <c r="BC723" s="42"/>
      <c r="BD723" s="42"/>
      <c r="BE723" s="42"/>
      <c r="BF723" s="42"/>
      <c r="BG723" s="42"/>
      <c r="BH723" s="42"/>
      <c r="BI723" s="42"/>
      <c r="BJ723" s="42"/>
      <c r="BK723" s="42"/>
      <c r="BL723" s="42"/>
      <c r="BM723" s="42"/>
    </row>
    <row r="724">
      <c r="A724" s="40"/>
      <c r="B724" s="41"/>
      <c r="C724" s="42"/>
      <c r="D724" s="41"/>
      <c r="E724" s="40"/>
      <c r="F724" s="40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0"/>
      <c r="R724" s="40"/>
      <c r="S724" s="40"/>
      <c r="T724" s="40"/>
      <c r="U724" s="40"/>
      <c r="V724" s="40"/>
      <c r="W724" s="40"/>
      <c r="X724" s="41"/>
      <c r="Y724" s="41"/>
      <c r="Z724" s="41"/>
      <c r="AA724" s="41"/>
      <c r="AB724" s="40"/>
      <c r="AC724" s="40"/>
      <c r="AD724" s="40"/>
      <c r="AE724" s="40"/>
      <c r="AF724" s="41"/>
      <c r="AG724" s="41"/>
      <c r="AH724" s="41"/>
      <c r="AI724" s="41"/>
      <c r="AJ724" s="42"/>
      <c r="AK724" s="41"/>
      <c r="AL724" s="40"/>
      <c r="AM724" s="40"/>
      <c r="AN724" s="41"/>
      <c r="AO724" s="40"/>
      <c r="AP724" s="40"/>
      <c r="AQ724" s="40"/>
      <c r="AR724" s="42"/>
      <c r="AS724" s="42"/>
      <c r="AT724" s="42"/>
      <c r="AU724" s="42"/>
      <c r="AV724" s="42"/>
      <c r="AW724" s="42"/>
      <c r="AX724" s="42"/>
      <c r="AY724" s="42"/>
      <c r="AZ724" s="42"/>
      <c r="BA724" s="42"/>
      <c r="BB724" s="42"/>
      <c r="BC724" s="42"/>
      <c r="BD724" s="42"/>
      <c r="BE724" s="42"/>
      <c r="BF724" s="42"/>
      <c r="BG724" s="42"/>
      <c r="BH724" s="42"/>
      <c r="BI724" s="42"/>
      <c r="BJ724" s="42"/>
      <c r="BK724" s="42"/>
      <c r="BL724" s="42"/>
      <c r="BM724" s="42"/>
    </row>
    <row r="725">
      <c r="A725" s="40"/>
      <c r="B725" s="41"/>
      <c r="C725" s="42"/>
      <c r="D725" s="41"/>
      <c r="E725" s="40"/>
      <c r="F725" s="40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0"/>
      <c r="R725" s="40"/>
      <c r="S725" s="40"/>
      <c r="T725" s="40"/>
      <c r="U725" s="40"/>
      <c r="V725" s="40"/>
      <c r="W725" s="40"/>
      <c r="X725" s="41"/>
      <c r="Y725" s="41"/>
      <c r="Z725" s="41"/>
      <c r="AA725" s="41"/>
      <c r="AB725" s="40"/>
      <c r="AC725" s="40"/>
      <c r="AD725" s="40"/>
      <c r="AE725" s="40"/>
      <c r="AF725" s="41"/>
      <c r="AG725" s="41"/>
      <c r="AH725" s="41"/>
      <c r="AI725" s="41"/>
      <c r="AJ725" s="42"/>
      <c r="AK725" s="41"/>
      <c r="AL725" s="40"/>
      <c r="AM725" s="40"/>
      <c r="AN725" s="41"/>
      <c r="AO725" s="40"/>
      <c r="AP725" s="40"/>
      <c r="AQ725" s="40"/>
      <c r="AR725" s="42"/>
      <c r="AS725" s="42"/>
      <c r="AT725" s="42"/>
      <c r="AU725" s="42"/>
      <c r="AV725" s="42"/>
      <c r="AW725" s="42"/>
      <c r="AX725" s="42"/>
      <c r="AY725" s="42"/>
      <c r="AZ725" s="42"/>
      <c r="BA725" s="42"/>
      <c r="BB725" s="42"/>
      <c r="BC725" s="42"/>
      <c r="BD725" s="42"/>
      <c r="BE725" s="42"/>
      <c r="BF725" s="42"/>
      <c r="BG725" s="42"/>
      <c r="BH725" s="42"/>
      <c r="BI725" s="42"/>
      <c r="BJ725" s="42"/>
      <c r="BK725" s="42"/>
      <c r="BL725" s="42"/>
      <c r="BM725" s="42"/>
    </row>
    <row r="726">
      <c r="A726" s="40"/>
      <c r="B726" s="41"/>
      <c r="C726" s="42"/>
      <c r="D726" s="41"/>
      <c r="E726" s="40"/>
      <c r="F726" s="40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0"/>
      <c r="R726" s="40"/>
      <c r="S726" s="40"/>
      <c r="T726" s="40"/>
      <c r="U726" s="40"/>
      <c r="V726" s="40"/>
      <c r="W726" s="40"/>
      <c r="X726" s="41"/>
      <c r="Y726" s="41"/>
      <c r="Z726" s="41"/>
      <c r="AA726" s="41"/>
      <c r="AB726" s="40"/>
      <c r="AC726" s="40"/>
      <c r="AD726" s="40"/>
      <c r="AE726" s="40"/>
      <c r="AF726" s="41"/>
      <c r="AG726" s="41"/>
      <c r="AH726" s="41"/>
      <c r="AI726" s="41"/>
      <c r="AJ726" s="42"/>
      <c r="AK726" s="41"/>
      <c r="AL726" s="40"/>
      <c r="AM726" s="40"/>
      <c r="AN726" s="41"/>
      <c r="AO726" s="40"/>
      <c r="AP726" s="40"/>
      <c r="AQ726" s="40"/>
      <c r="AR726" s="42"/>
      <c r="AS726" s="42"/>
      <c r="AT726" s="42"/>
      <c r="AU726" s="42"/>
      <c r="AV726" s="42"/>
      <c r="AW726" s="42"/>
      <c r="AX726" s="42"/>
      <c r="AY726" s="42"/>
      <c r="AZ726" s="42"/>
      <c r="BA726" s="42"/>
      <c r="BB726" s="42"/>
      <c r="BC726" s="42"/>
      <c r="BD726" s="42"/>
      <c r="BE726" s="42"/>
      <c r="BF726" s="42"/>
      <c r="BG726" s="42"/>
      <c r="BH726" s="42"/>
      <c r="BI726" s="42"/>
      <c r="BJ726" s="42"/>
      <c r="BK726" s="42"/>
      <c r="BL726" s="42"/>
      <c r="BM726" s="42"/>
    </row>
    <row r="727">
      <c r="A727" s="40"/>
      <c r="B727" s="41"/>
      <c r="C727" s="42"/>
      <c r="D727" s="41"/>
      <c r="E727" s="40"/>
      <c r="F727" s="40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0"/>
      <c r="R727" s="40"/>
      <c r="S727" s="40"/>
      <c r="T727" s="40"/>
      <c r="U727" s="40"/>
      <c r="V727" s="40"/>
      <c r="W727" s="40"/>
      <c r="X727" s="41"/>
      <c r="Y727" s="41"/>
      <c r="Z727" s="41"/>
      <c r="AA727" s="41"/>
      <c r="AB727" s="40"/>
      <c r="AC727" s="40"/>
      <c r="AD727" s="40"/>
      <c r="AE727" s="40"/>
      <c r="AF727" s="41"/>
      <c r="AG727" s="41"/>
      <c r="AH727" s="41"/>
      <c r="AI727" s="41"/>
      <c r="AJ727" s="42"/>
      <c r="AK727" s="41"/>
      <c r="AL727" s="40"/>
      <c r="AM727" s="40"/>
      <c r="AN727" s="41"/>
      <c r="AO727" s="40"/>
      <c r="AP727" s="40"/>
      <c r="AQ727" s="40"/>
      <c r="AR727" s="42"/>
      <c r="AS727" s="42"/>
      <c r="AT727" s="42"/>
      <c r="AU727" s="42"/>
      <c r="AV727" s="42"/>
      <c r="AW727" s="42"/>
      <c r="AX727" s="42"/>
      <c r="AY727" s="42"/>
      <c r="AZ727" s="42"/>
      <c r="BA727" s="42"/>
      <c r="BB727" s="42"/>
      <c r="BC727" s="42"/>
      <c r="BD727" s="42"/>
      <c r="BE727" s="42"/>
      <c r="BF727" s="42"/>
      <c r="BG727" s="42"/>
      <c r="BH727" s="42"/>
      <c r="BI727" s="42"/>
      <c r="BJ727" s="42"/>
      <c r="BK727" s="42"/>
      <c r="BL727" s="42"/>
      <c r="BM727" s="42"/>
    </row>
    <row r="728">
      <c r="A728" s="40"/>
      <c r="B728" s="41"/>
      <c r="C728" s="42"/>
      <c r="D728" s="41"/>
      <c r="E728" s="40"/>
      <c r="F728" s="40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0"/>
      <c r="R728" s="40"/>
      <c r="S728" s="40"/>
      <c r="T728" s="40"/>
      <c r="U728" s="40"/>
      <c r="V728" s="40"/>
      <c r="W728" s="40"/>
      <c r="X728" s="41"/>
      <c r="Y728" s="41"/>
      <c r="Z728" s="41"/>
      <c r="AA728" s="41"/>
      <c r="AB728" s="40"/>
      <c r="AC728" s="40"/>
      <c r="AD728" s="40"/>
      <c r="AE728" s="40"/>
      <c r="AF728" s="41"/>
      <c r="AG728" s="41"/>
      <c r="AH728" s="41"/>
      <c r="AI728" s="41"/>
      <c r="AJ728" s="42"/>
      <c r="AK728" s="41"/>
      <c r="AL728" s="40"/>
      <c r="AM728" s="40"/>
      <c r="AN728" s="41"/>
      <c r="AO728" s="40"/>
      <c r="AP728" s="40"/>
      <c r="AQ728" s="40"/>
      <c r="AR728" s="42"/>
      <c r="AS728" s="42"/>
      <c r="AT728" s="42"/>
      <c r="AU728" s="42"/>
      <c r="AV728" s="42"/>
      <c r="AW728" s="42"/>
      <c r="AX728" s="42"/>
      <c r="AY728" s="42"/>
      <c r="AZ728" s="42"/>
      <c r="BA728" s="42"/>
      <c r="BB728" s="42"/>
      <c r="BC728" s="42"/>
      <c r="BD728" s="42"/>
      <c r="BE728" s="42"/>
      <c r="BF728" s="42"/>
      <c r="BG728" s="42"/>
      <c r="BH728" s="42"/>
      <c r="BI728" s="42"/>
      <c r="BJ728" s="42"/>
      <c r="BK728" s="42"/>
      <c r="BL728" s="42"/>
      <c r="BM728" s="42"/>
    </row>
    <row r="729">
      <c r="A729" s="40"/>
      <c r="B729" s="41"/>
      <c r="C729" s="42"/>
      <c r="D729" s="41"/>
      <c r="E729" s="40"/>
      <c r="F729" s="40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0"/>
      <c r="R729" s="40"/>
      <c r="S729" s="40"/>
      <c r="T729" s="40"/>
      <c r="U729" s="40"/>
      <c r="V729" s="40"/>
      <c r="W729" s="40"/>
      <c r="X729" s="41"/>
      <c r="Y729" s="41"/>
      <c r="Z729" s="41"/>
      <c r="AA729" s="41"/>
      <c r="AB729" s="40"/>
      <c r="AC729" s="40"/>
      <c r="AD729" s="40"/>
      <c r="AE729" s="40"/>
      <c r="AF729" s="41"/>
      <c r="AG729" s="41"/>
      <c r="AH729" s="41"/>
      <c r="AI729" s="41"/>
      <c r="AJ729" s="42"/>
      <c r="AK729" s="41"/>
      <c r="AL729" s="40"/>
      <c r="AM729" s="40"/>
      <c r="AN729" s="41"/>
      <c r="AO729" s="40"/>
      <c r="AP729" s="40"/>
      <c r="AQ729" s="40"/>
      <c r="AR729" s="42"/>
      <c r="AS729" s="42"/>
      <c r="AT729" s="42"/>
      <c r="AU729" s="42"/>
      <c r="AV729" s="42"/>
      <c r="AW729" s="42"/>
      <c r="AX729" s="42"/>
      <c r="AY729" s="42"/>
      <c r="AZ729" s="42"/>
      <c r="BA729" s="42"/>
      <c r="BB729" s="42"/>
      <c r="BC729" s="42"/>
      <c r="BD729" s="42"/>
      <c r="BE729" s="42"/>
      <c r="BF729" s="42"/>
      <c r="BG729" s="42"/>
      <c r="BH729" s="42"/>
      <c r="BI729" s="42"/>
      <c r="BJ729" s="42"/>
      <c r="BK729" s="42"/>
      <c r="BL729" s="42"/>
      <c r="BM729" s="42"/>
    </row>
    <row r="730">
      <c r="A730" s="40"/>
      <c r="B730" s="41"/>
      <c r="C730" s="42"/>
      <c r="D730" s="41"/>
      <c r="E730" s="40"/>
      <c r="F730" s="40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0"/>
      <c r="R730" s="40"/>
      <c r="S730" s="40"/>
      <c r="T730" s="40"/>
      <c r="U730" s="40"/>
      <c r="V730" s="40"/>
      <c r="W730" s="40"/>
      <c r="X730" s="41"/>
      <c r="Y730" s="41"/>
      <c r="Z730" s="41"/>
      <c r="AA730" s="41"/>
      <c r="AB730" s="40"/>
      <c r="AC730" s="40"/>
      <c r="AD730" s="40"/>
      <c r="AE730" s="40"/>
      <c r="AF730" s="41"/>
      <c r="AG730" s="41"/>
      <c r="AH730" s="41"/>
      <c r="AI730" s="41"/>
      <c r="AJ730" s="42"/>
      <c r="AK730" s="41"/>
      <c r="AL730" s="40"/>
      <c r="AM730" s="40"/>
      <c r="AN730" s="41"/>
      <c r="AO730" s="40"/>
      <c r="AP730" s="40"/>
      <c r="AQ730" s="40"/>
      <c r="AR730" s="42"/>
      <c r="AS730" s="42"/>
      <c r="AT730" s="42"/>
      <c r="AU730" s="42"/>
      <c r="AV730" s="42"/>
      <c r="AW730" s="42"/>
      <c r="AX730" s="42"/>
      <c r="AY730" s="42"/>
      <c r="AZ730" s="42"/>
      <c r="BA730" s="42"/>
      <c r="BB730" s="42"/>
      <c r="BC730" s="42"/>
      <c r="BD730" s="42"/>
      <c r="BE730" s="42"/>
      <c r="BF730" s="42"/>
      <c r="BG730" s="42"/>
      <c r="BH730" s="42"/>
      <c r="BI730" s="42"/>
      <c r="BJ730" s="42"/>
      <c r="BK730" s="42"/>
      <c r="BL730" s="42"/>
      <c r="BM730" s="42"/>
    </row>
    <row r="731">
      <c r="A731" s="40"/>
      <c r="B731" s="41"/>
      <c r="C731" s="42"/>
      <c r="D731" s="41"/>
      <c r="E731" s="40"/>
      <c r="F731" s="40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0"/>
      <c r="R731" s="40"/>
      <c r="S731" s="40"/>
      <c r="T731" s="40"/>
      <c r="U731" s="40"/>
      <c r="V731" s="40"/>
      <c r="W731" s="40"/>
      <c r="X731" s="41"/>
      <c r="Y731" s="41"/>
      <c r="Z731" s="41"/>
      <c r="AA731" s="41"/>
      <c r="AB731" s="40"/>
      <c r="AC731" s="40"/>
      <c r="AD731" s="40"/>
      <c r="AE731" s="40"/>
      <c r="AF731" s="41"/>
      <c r="AG731" s="41"/>
      <c r="AH731" s="41"/>
      <c r="AI731" s="41"/>
      <c r="AJ731" s="42"/>
      <c r="AK731" s="41"/>
      <c r="AL731" s="40"/>
      <c r="AM731" s="40"/>
      <c r="AN731" s="41"/>
      <c r="AO731" s="40"/>
      <c r="AP731" s="40"/>
      <c r="AQ731" s="40"/>
      <c r="AR731" s="42"/>
      <c r="AS731" s="42"/>
      <c r="AT731" s="42"/>
      <c r="AU731" s="42"/>
      <c r="AV731" s="42"/>
      <c r="AW731" s="42"/>
      <c r="AX731" s="42"/>
      <c r="AY731" s="42"/>
      <c r="AZ731" s="42"/>
      <c r="BA731" s="42"/>
      <c r="BB731" s="42"/>
      <c r="BC731" s="42"/>
      <c r="BD731" s="42"/>
      <c r="BE731" s="42"/>
      <c r="BF731" s="42"/>
      <c r="BG731" s="42"/>
      <c r="BH731" s="42"/>
      <c r="BI731" s="42"/>
      <c r="BJ731" s="42"/>
      <c r="BK731" s="42"/>
      <c r="BL731" s="42"/>
      <c r="BM731" s="42"/>
    </row>
    <row r="732">
      <c r="A732" s="40"/>
      <c r="B732" s="41"/>
      <c r="C732" s="42"/>
      <c r="D732" s="41"/>
      <c r="E732" s="40"/>
      <c r="F732" s="40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0"/>
      <c r="R732" s="40"/>
      <c r="S732" s="40"/>
      <c r="T732" s="40"/>
      <c r="U732" s="40"/>
      <c r="V732" s="40"/>
      <c r="W732" s="40"/>
      <c r="X732" s="41"/>
      <c r="Y732" s="41"/>
      <c r="Z732" s="41"/>
      <c r="AA732" s="41"/>
      <c r="AB732" s="40"/>
      <c r="AC732" s="40"/>
      <c r="AD732" s="40"/>
      <c r="AE732" s="40"/>
      <c r="AF732" s="41"/>
      <c r="AG732" s="41"/>
      <c r="AH732" s="41"/>
      <c r="AI732" s="41"/>
      <c r="AJ732" s="42"/>
      <c r="AK732" s="41"/>
      <c r="AL732" s="40"/>
      <c r="AM732" s="40"/>
      <c r="AN732" s="41"/>
      <c r="AO732" s="40"/>
      <c r="AP732" s="40"/>
      <c r="AQ732" s="40"/>
      <c r="AR732" s="42"/>
      <c r="AS732" s="42"/>
      <c r="AT732" s="42"/>
      <c r="AU732" s="42"/>
      <c r="AV732" s="42"/>
      <c r="AW732" s="42"/>
      <c r="AX732" s="42"/>
      <c r="AY732" s="42"/>
      <c r="AZ732" s="42"/>
      <c r="BA732" s="42"/>
      <c r="BB732" s="42"/>
      <c r="BC732" s="42"/>
      <c r="BD732" s="42"/>
      <c r="BE732" s="42"/>
      <c r="BF732" s="42"/>
      <c r="BG732" s="42"/>
      <c r="BH732" s="42"/>
      <c r="BI732" s="42"/>
      <c r="BJ732" s="42"/>
      <c r="BK732" s="42"/>
      <c r="BL732" s="42"/>
      <c r="BM732" s="42"/>
    </row>
    <row r="733">
      <c r="A733" s="40"/>
      <c r="B733" s="41"/>
      <c r="C733" s="42"/>
      <c r="D733" s="41"/>
      <c r="E733" s="40"/>
      <c r="F733" s="40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0"/>
      <c r="R733" s="40"/>
      <c r="S733" s="40"/>
      <c r="T733" s="40"/>
      <c r="U733" s="40"/>
      <c r="V733" s="40"/>
      <c r="W733" s="40"/>
      <c r="X733" s="41"/>
      <c r="Y733" s="41"/>
      <c r="Z733" s="41"/>
      <c r="AA733" s="41"/>
      <c r="AB733" s="40"/>
      <c r="AC733" s="40"/>
      <c r="AD733" s="40"/>
      <c r="AE733" s="40"/>
      <c r="AF733" s="41"/>
      <c r="AG733" s="41"/>
      <c r="AH733" s="41"/>
      <c r="AI733" s="41"/>
      <c r="AJ733" s="42"/>
      <c r="AK733" s="41"/>
      <c r="AL733" s="40"/>
      <c r="AM733" s="40"/>
      <c r="AN733" s="41"/>
      <c r="AO733" s="40"/>
      <c r="AP733" s="40"/>
      <c r="AQ733" s="40"/>
      <c r="AR733" s="42"/>
      <c r="AS733" s="42"/>
      <c r="AT733" s="42"/>
      <c r="AU733" s="42"/>
      <c r="AV733" s="42"/>
      <c r="AW733" s="42"/>
      <c r="AX733" s="42"/>
      <c r="AY733" s="42"/>
      <c r="AZ733" s="42"/>
      <c r="BA733" s="42"/>
      <c r="BB733" s="42"/>
      <c r="BC733" s="42"/>
      <c r="BD733" s="42"/>
      <c r="BE733" s="42"/>
      <c r="BF733" s="42"/>
      <c r="BG733" s="42"/>
      <c r="BH733" s="42"/>
      <c r="BI733" s="42"/>
      <c r="BJ733" s="42"/>
      <c r="BK733" s="42"/>
      <c r="BL733" s="42"/>
      <c r="BM733" s="42"/>
    </row>
    <row r="734">
      <c r="A734" s="40"/>
      <c r="B734" s="41"/>
      <c r="C734" s="42"/>
      <c r="D734" s="41"/>
      <c r="E734" s="40"/>
      <c r="F734" s="40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0"/>
      <c r="R734" s="40"/>
      <c r="S734" s="40"/>
      <c r="T734" s="40"/>
      <c r="U734" s="40"/>
      <c r="V734" s="40"/>
      <c r="W734" s="40"/>
      <c r="X734" s="41"/>
      <c r="Y734" s="41"/>
      <c r="Z734" s="41"/>
      <c r="AA734" s="41"/>
      <c r="AB734" s="40"/>
      <c r="AC734" s="40"/>
      <c r="AD734" s="40"/>
      <c r="AE734" s="40"/>
      <c r="AF734" s="41"/>
      <c r="AG734" s="41"/>
      <c r="AH734" s="41"/>
      <c r="AI734" s="41"/>
      <c r="AJ734" s="42"/>
      <c r="AK734" s="41"/>
      <c r="AL734" s="40"/>
      <c r="AM734" s="40"/>
      <c r="AN734" s="41"/>
      <c r="AO734" s="40"/>
      <c r="AP734" s="40"/>
      <c r="AQ734" s="40"/>
      <c r="AR734" s="42"/>
      <c r="AS734" s="42"/>
      <c r="AT734" s="42"/>
      <c r="AU734" s="42"/>
      <c r="AV734" s="42"/>
      <c r="AW734" s="42"/>
      <c r="AX734" s="42"/>
      <c r="AY734" s="42"/>
      <c r="AZ734" s="42"/>
      <c r="BA734" s="42"/>
      <c r="BB734" s="42"/>
      <c r="BC734" s="42"/>
      <c r="BD734" s="42"/>
      <c r="BE734" s="42"/>
      <c r="BF734" s="42"/>
      <c r="BG734" s="42"/>
      <c r="BH734" s="42"/>
      <c r="BI734" s="42"/>
      <c r="BJ734" s="42"/>
      <c r="BK734" s="42"/>
      <c r="BL734" s="42"/>
      <c r="BM734" s="42"/>
    </row>
    <row r="735">
      <c r="A735" s="40"/>
      <c r="B735" s="41"/>
      <c r="C735" s="42"/>
      <c r="D735" s="41"/>
      <c r="E735" s="40"/>
      <c r="F735" s="40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0"/>
      <c r="R735" s="40"/>
      <c r="S735" s="40"/>
      <c r="T735" s="40"/>
      <c r="U735" s="40"/>
      <c r="V735" s="40"/>
      <c r="W735" s="40"/>
      <c r="X735" s="41"/>
      <c r="Y735" s="41"/>
      <c r="Z735" s="41"/>
      <c r="AA735" s="41"/>
      <c r="AB735" s="40"/>
      <c r="AC735" s="40"/>
      <c r="AD735" s="40"/>
      <c r="AE735" s="40"/>
      <c r="AF735" s="41"/>
      <c r="AG735" s="41"/>
      <c r="AH735" s="41"/>
      <c r="AI735" s="41"/>
      <c r="AJ735" s="42"/>
      <c r="AK735" s="41"/>
      <c r="AL735" s="40"/>
      <c r="AM735" s="40"/>
      <c r="AN735" s="41"/>
      <c r="AO735" s="40"/>
      <c r="AP735" s="40"/>
      <c r="AQ735" s="40"/>
      <c r="AR735" s="42"/>
      <c r="AS735" s="42"/>
      <c r="AT735" s="42"/>
      <c r="AU735" s="42"/>
      <c r="AV735" s="42"/>
      <c r="AW735" s="42"/>
      <c r="AX735" s="42"/>
      <c r="AY735" s="42"/>
      <c r="AZ735" s="42"/>
      <c r="BA735" s="42"/>
      <c r="BB735" s="42"/>
      <c r="BC735" s="42"/>
      <c r="BD735" s="42"/>
      <c r="BE735" s="42"/>
      <c r="BF735" s="42"/>
      <c r="BG735" s="42"/>
      <c r="BH735" s="42"/>
      <c r="BI735" s="42"/>
      <c r="BJ735" s="42"/>
      <c r="BK735" s="42"/>
      <c r="BL735" s="42"/>
      <c r="BM735" s="42"/>
    </row>
    <row r="736">
      <c r="A736" s="40"/>
      <c r="B736" s="41"/>
      <c r="C736" s="42"/>
      <c r="D736" s="41"/>
      <c r="E736" s="40"/>
      <c r="F736" s="40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0"/>
      <c r="R736" s="40"/>
      <c r="S736" s="40"/>
      <c r="T736" s="40"/>
      <c r="U736" s="40"/>
      <c r="V736" s="40"/>
      <c r="W736" s="40"/>
      <c r="X736" s="41"/>
      <c r="Y736" s="41"/>
      <c r="Z736" s="41"/>
      <c r="AA736" s="41"/>
      <c r="AB736" s="40"/>
      <c r="AC736" s="40"/>
      <c r="AD736" s="40"/>
      <c r="AE736" s="40"/>
      <c r="AF736" s="41"/>
      <c r="AG736" s="41"/>
      <c r="AH736" s="41"/>
      <c r="AI736" s="41"/>
      <c r="AJ736" s="42"/>
      <c r="AK736" s="41"/>
      <c r="AL736" s="40"/>
      <c r="AM736" s="40"/>
      <c r="AN736" s="41"/>
      <c r="AO736" s="40"/>
      <c r="AP736" s="40"/>
      <c r="AQ736" s="40"/>
      <c r="AR736" s="42"/>
      <c r="AS736" s="42"/>
      <c r="AT736" s="42"/>
      <c r="AU736" s="42"/>
      <c r="AV736" s="42"/>
      <c r="AW736" s="42"/>
      <c r="AX736" s="42"/>
      <c r="AY736" s="42"/>
      <c r="AZ736" s="42"/>
      <c r="BA736" s="42"/>
      <c r="BB736" s="42"/>
      <c r="BC736" s="42"/>
      <c r="BD736" s="42"/>
      <c r="BE736" s="42"/>
      <c r="BF736" s="42"/>
      <c r="BG736" s="42"/>
      <c r="BH736" s="42"/>
      <c r="BI736" s="42"/>
      <c r="BJ736" s="42"/>
      <c r="BK736" s="42"/>
      <c r="BL736" s="42"/>
      <c r="BM736" s="42"/>
    </row>
    <row r="737">
      <c r="A737" s="40"/>
      <c r="B737" s="41"/>
      <c r="C737" s="42"/>
      <c r="D737" s="41"/>
      <c r="E737" s="40"/>
      <c r="F737" s="40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0"/>
      <c r="R737" s="40"/>
      <c r="S737" s="40"/>
      <c r="T737" s="40"/>
      <c r="U737" s="40"/>
      <c r="V737" s="40"/>
      <c r="W737" s="40"/>
      <c r="X737" s="41"/>
      <c r="Y737" s="41"/>
      <c r="Z737" s="41"/>
      <c r="AA737" s="41"/>
      <c r="AB737" s="40"/>
      <c r="AC737" s="40"/>
      <c r="AD737" s="40"/>
      <c r="AE737" s="40"/>
      <c r="AF737" s="41"/>
      <c r="AG737" s="41"/>
      <c r="AH737" s="41"/>
      <c r="AI737" s="41"/>
      <c r="AJ737" s="42"/>
      <c r="AK737" s="41"/>
      <c r="AL737" s="40"/>
      <c r="AM737" s="40"/>
      <c r="AN737" s="41"/>
      <c r="AO737" s="40"/>
      <c r="AP737" s="40"/>
      <c r="AQ737" s="40"/>
      <c r="AR737" s="42"/>
      <c r="AS737" s="42"/>
      <c r="AT737" s="42"/>
      <c r="AU737" s="42"/>
      <c r="AV737" s="42"/>
      <c r="AW737" s="42"/>
      <c r="AX737" s="42"/>
      <c r="AY737" s="42"/>
      <c r="AZ737" s="42"/>
      <c r="BA737" s="42"/>
      <c r="BB737" s="42"/>
      <c r="BC737" s="42"/>
      <c r="BD737" s="42"/>
      <c r="BE737" s="42"/>
      <c r="BF737" s="42"/>
      <c r="BG737" s="42"/>
      <c r="BH737" s="42"/>
      <c r="BI737" s="42"/>
      <c r="BJ737" s="42"/>
      <c r="BK737" s="42"/>
      <c r="BL737" s="42"/>
      <c r="BM737" s="42"/>
    </row>
    <row r="738">
      <c r="A738" s="40"/>
      <c r="B738" s="41"/>
      <c r="C738" s="42"/>
      <c r="D738" s="41"/>
      <c r="E738" s="40"/>
      <c r="F738" s="40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0"/>
      <c r="R738" s="40"/>
      <c r="S738" s="40"/>
      <c r="T738" s="40"/>
      <c r="U738" s="40"/>
      <c r="V738" s="40"/>
      <c r="W738" s="40"/>
      <c r="X738" s="41"/>
      <c r="Y738" s="41"/>
      <c r="Z738" s="41"/>
      <c r="AA738" s="41"/>
      <c r="AB738" s="40"/>
      <c r="AC738" s="40"/>
      <c r="AD738" s="40"/>
      <c r="AE738" s="40"/>
      <c r="AF738" s="41"/>
      <c r="AG738" s="41"/>
      <c r="AH738" s="41"/>
      <c r="AI738" s="41"/>
      <c r="AJ738" s="42"/>
      <c r="AK738" s="41"/>
      <c r="AL738" s="40"/>
      <c r="AM738" s="40"/>
      <c r="AN738" s="41"/>
      <c r="AO738" s="40"/>
      <c r="AP738" s="40"/>
      <c r="AQ738" s="40"/>
      <c r="AR738" s="42"/>
      <c r="AS738" s="42"/>
      <c r="AT738" s="42"/>
      <c r="AU738" s="42"/>
      <c r="AV738" s="42"/>
      <c r="AW738" s="42"/>
      <c r="AX738" s="42"/>
      <c r="AY738" s="42"/>
      <c r="AZ738" s="42"/>
      <c r="BA738" s="42"/>
      <c r="BB738" s="42"/>
      <c r="BC738" s="42"/>
      <c r="BD738" s="42"/>
      <c r="BE738" s="42"/>
      <c r="BF738" s="42"/>
      <c r="BG738" s="42"/>
      <c r="BH738" s="42"/>
      <c r="BI738" s="42"/>
      <c r="BJ738" s="42"/>
      <c r="BK738" s="42"/>
      <c r="BL738" s="42"/>
      <c r="BM738" s="42"/>
    </row>
    <row r="739">
      <c r="A739" s="40"/>
      <c r="B739" s="41"/>
      <c r="C739" s="42"/>
      <c r="D739" s="41"/>
      <c r="E739" s="40"/>
      <c r="F739" s="40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0"/>
      <c r="R739" s="40"/>
      <c r="S739" s="40"/>
      <c r="T739" s="40"/>
      <c r="U739" s="40"/>
      <c r="V739" s="40"/>
      <c r="W739" s="40"/>
      <c r="X739" s="41"/>
      <c r="Y739" s="41"/>
      <c r="Z739" s="41"/>
      <c r="AA739" s="41"/>
      <c r="AB739" s="40"/>
      <c r="AC739" s="40"/>
      <c r="AD739" s="40"/>
      <c r="AE739" s="40"/>
      <c r="AF739" s="41"/>
      <c r="AG739" s="41"/>
      <c r="AH739" s="41"/>
      <c r="AI739" s="41"/>
      <c r="AJ739" s="42"/>
      <c r="AK739" s="41"/>
      <c r="AL739" s="40"/>
      <c r="AM739" s="40"/>
      <c r="AN739" s="41"/>
      <c r="AO739" s="40"/>
      <c r="AP739" s="40"/>
      <c r="AQ739" s="40"/>
      <c r="AR739" s="42"/>
      <c r="AS739" s="42"/>
      <c r="AT739" s="42"/>
      <c r="AU739" s="42"/>
      <c r="AV739" s="42"/>
      <c r="AW739" s="42"/>
      <c r="AX739" s="42"/>
      <c r="AY739" s="42"/>
      <c r="AZ739" s="42"/>
      <c r="BA739" s="42"/>
      <c r="BB739" s="42"/>
      <c r="BC739" s="42"/>
      <c r="BD739" s="42"/>
      <c r="BE739" s="42"/>
      <c r="BF739" s="42"/>
      <c r="BG739" s="42"/>
      <c r="BH739" s="42"/>
      <c r="BI739" s="42"/>
      <c r="BJ739" s="42"/>
      <c r="BK739" s="42"/>
      <c r="BL739" s="42"/>
      <c r="BM739" s="42"/>
    </row>
    <row r="740">
      <c r="A740" s="40"/>
      <c r="B740" s="41"/>
      <c r="C740" s="42"/>
      <c r="D740" s="41"/>
      <c r="E740" s="40"/>
      <c r="F740" s="40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0"/>
      <c r="R740" s="40"/>
      <c r="S740" s="40"/>
      <c r="T740" s="40"/>
      <c r="U740" s="40"/>
      <c r="V740" s="40"/>
      <c r="W740" s="40"/>
      <c r="X740" s="41"/>
      <c r="Y740" s="41"/>
      <c r="Z740" s="41"/>
      <c r="AA740" s="41"/>
      <c r="AB740" s="40"/>
      <c r="AC740" s="40"/>
      <c r="AD740" s="40"/>
      <c r="AE740" s="40"/>
      <c r="AF740" s="41"/>
      <c r="AG740" s="41"/>
      <c r="AH740" s="41"/>
      <c r="AI740" s="41"/>
      <c r="AJ740" s="42"/>
      <c r="AK740" s="41"/>
      <c r="AL740" s="40"/>
      <c r="AM740" s="40"/>
      <c r="AN740" s="41"/>
      <c r="AO740" s="40"/>
      <c r="AP740" s="40"/>
      <c r="AQ740" s="40"/>
      <c r="AR740" s="42"/>
      <c r="AS740" s="42"/>
      <c r="AT740" s="42"/>
      <c r="AU740" s="42"/>
      <c r="AV740" s="42"/>
      <c r="AW740" s="42"/>
      <c r="AX740" s="42"/>
      <c r="AY740" s="42"/>
      <c r="AZ740" s="42"/>
      <c r="BA740" s="42"/>
      <c r="BB740" s="42"/>
      <c r="BC740" s="42"/>
      <c r="BD740" s="42"/>
      <c r="BE740" s="42"/>
      <c r="BF740" s="42"/>
      <c r="BG740" s="42"/>
      <c r="BH740" s="42"/>
      <c r="BI740" s="42"/>
      <c r="BJ740" s="42"/>
      <c r="BK740" s="42"/>
      <c r="BL740" s="42"/>
      <c r="BM740" s="42"/>
    </row>
    <row r="741">
      <c r="A741" s="40"/>
      <c r="B741" s="41"/>
      <c r="C741" s="42"/>
      <c r="D741" s="41"/>
      <c r="E741" s="40"/>
      <c r="F741" s="40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0"/>
      <c r="R741" s="40"/>
      <c r="S741" s="40"/>
      <c r="T741" s="40"/>
      <c r="U741" s="40"/>
      <c r="V741" s="40"/>
      <c r="W741" s="40"/>
      <c r="X741" s="41"/>
      <c r="Y741" s="41"/>
      <c r="Z741" s="41"/>
      <c r="AA741" s="41"/>
      <c r="AB741" s="40"/>
      <c r="AC741" s="40"/>
      <c r="AD741" s="40"/>
      <c r="AE741" s="40"/>
      <c r="AF741" s="41"/>
      <c r="AG741" s="41"/>
      <c r="AH741" s="41"/>
      <c r="AI741" s="41"/>
      <c r="AJ741" s="42"/>
      <c r="AK741" s="41"/>
      <c r="AL741" s="40"/>
      <c r="AM741" s="40"/>
      <c r="AN741" s="41"/>
      <c r="AO741" s="40"/>
      <c r="AP741" s="40"/>
      <c r="AQ741" s="40"/>
      <c r="AR741" s="42"/>
      <c r="AS741" s="42"/>
      <c r="AT741" s="42"/>
      <c r="AU741" s="42"/>
      <c r="AV741" s="42"/>
      <c r="AW741" s="42"/>
      <c r="AX741" s="42"/>
      <c r="AY741" s="42"/>
      <c r="AZ741" s="42"/>
      <c r="BA741" s="42"/>
      <c r="BB741" s="42"/>
      <c r="BC741" s="42"/>
      <c r="BD741" s="42"/>
      <c r="BE741" s="42"/>
      <c r="BF741" s="42"/>
      <c r="BG741" s="42"/>
      <c r="BH741" s="42"/>
      <c r="BI741" s="42"/>
      <c r="BJ741" s="42"/>
      <c r="BK741" s="42"/>
      <c r="BL741" s="42"/>
      <c r="BM741" s="42"/>
    </row>
    <row r="742">
      <c r="A742" s="40"/>
      <c r="B742" s="41"/>
      <c r="C742" s="42"/>
      <c r="D742" s="41"/>
      <c r="E742" s="40"/>
      <c r="F742" s="40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0"/>
      <c r="R742" s="40"/>
      <c r="S742" s="40"/>
      <c r="T742" s="40"/>
      <c r="U742" s="40"/>
      <c r="V742" s="40"/>
      <c r="W742" s="40"/>
      <c r="X742" s="41"/>
      <c r="Y742" s="41"/>
      <c r="Z742" s="41"/>
      <c r="AA742" s="41"/>
      <c r="AB742" s="40"/>
      <c r="AC742" s="40"/>
      <c r="AD742" s="40"/>
      <c r="AE742" s="40"/>
      <c r="AF742" s="41"/>
      <c r="AG742" s="41"/>
      <c r="AH742" s="41"/>
      <c r="AI742" s="41"/>
      <c r="AJ742" s="42"/>
      <c r="AK742" s="41"/>
      <c r="AL742" s="40"/>
      <c r="AM742" s="40"/>
      <c r="AN742" s="41"/>
      <c r="AO742" s="40"/>
      <c r="AP742" s="40"/>
      <c r="AQ742" s="40"/>
      <c r="AR742" s="42"/>
      <c r="AS742" s="42"/>
      <c r="AT742" s="42"/>
      <c r="AU742" s="42"/>
      <c r="AV742" s="42"/>
      <c r="AW742" s="42"/>
      <c r="AX742" s="42"/>
      <c r="AY742" s="42"/>
      <c r="AZ742" s="42"/>
      <c r="BA742" s="42"/>
      <c r="BB742" s="42"/>
      <c r="BC742" s="42"/>
      <c r="BD742" s="42"/>
      <c r="BE742" s="42"/>
      <c r="BF742" s="42"/>
      <c r="BG742" s="42"/>
      <c r="BH742" s="42"/>
      <c r="BI742" s="42"/>
      <c r="BJ742" s="42"/>
      <c r="BK742" s="42"/>
      <c r="BL742" s="42"/>
      <c r="BM742" s="42"/>
    </row>
    <row r="743">
      <c r="A743" s="40"/>
      <c r="B743" s="41"/>
      <c r="C743" s="42"/>
      <c r="D743" s="41"/>
      <c r="E743" s="40"/>
      <c r="F743" s="40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0"/>
      <c r="R743" s="40"/>
      <c r="S743" s="40"/>
      <c r="T743" s="40"/>
      <c r="U743" s="40"/>
      <c r="V743" s="40"/>
      <c r="W743" s="40"/>
      <c r="X743" s="41"/>
      <c r="Y743" s="41"/>
      <c r="Z743" s="41"/>
      <c r="AA743" s="41"/>
      <c r="AB743" s="40"/>
      <c r="AC743" s="40"/>
      <c r="AD743" s="40"/>
      <c r="AE743" s="40"/>
      <c r="AF743" s="41"/>
      <c r="AG743" s="41"/>
      <c r="AH743" s="41"/>
      <c r="AI743" s="41"/>
      <c r="AJ743" s="42"/>
      <c r="AK743" s="41"/>
      <c r="AL743" s="40"/>
      <c r="AM743" s="40"/>
      <c r="AN743" s="41"/>
      <c r="AO743" s="40"/>
      <c r="AP743" s="40"/>
      <c r="AQ743" s="40"/>
      <c r="AR743" s="42"/>
      <c r="AS743" s="42"/>
      <c r="AT743" s="42"/>
      <c r="AU743" s="42"/>
      <c r="AV743" s="42"/>
      <c r="AW743" s="42"/>
      <c r="AX743" s="42"/>
      <c r="AY743" s="42"/>
      <c r="AZ743" s="42"/>
      <c r="BA743" s="42"/>
      <c r="BB743" s="42"/>
      <c r="BC743" s="42"/>
      <c r="BD743" s="42"/>
      <c r="BE743" s="42"/>
      <c r="BF743" s="42"/>
      <c r="BG743" s="42"/>
      <c r="BH743" s="42"/>
      <c r="BI743" s="42"/>
      <c r="BJ743" s="42"/>
      <c r="BK743" s="42"/>
      <c r="BL743" s="42"/>
      <c r="BM743" s="42"/>
    </row>
    <row r="744">
      <c r="A744" s="40"/>
      <c r="B744" s="41"/>
      <c r="C744" s="42"/>
      <c r="D744" s="41"/>
      <c r="E744" s="40"/>
      <c r="F744" s="40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0"/>
      <c r="R744" s="40"/>
      <c r="S744" s="40"/>
      <c r="T744" s="40"/>
      <c r="U744" s="40"/>
      <c r="V744" s="40"/>
      <c r="W744" s="40"/>
      <c r="X744" s="41"/>
      <c r="Y744" s="41"/>
      <c r="Z744" s="41"/>
      <c r="AA744" s="41"/>
      <c r="AB744" s="40"/>
      <c r="AC744" s="40"/>
      <c r="AD744" s="40"/>
      <c r="AE744" s="40"/>
      <c r="AF744" s="41"/>
      <c r="AG744" s="41"/>
      <c r="AH744" s="41"/>
      <c r="AI744" s="41"/>
      <c r="AJ744" s="42"/>
      <c r="AK744" s="41"/>
      <c r="AL744" s="40"/>
      <c r="AM744" s="40"/>
      <c r="AN744" s="41"/>
      <c r="AO744" s="40"/>
      <c r="AP744" s="40"/>
      <c r="AQ744" s="40"/>
      <c r="AR744" s="42"/>
      <c r="AS744" s="42"/>
      <c r="AT744" s="42"/>
      <c r="AU744" s="42"/>
      <c r="AV744" s="42"/>
      <c r="AW744" s="42"/>
      <c r="AX744" s="42"/>
      <c r="AY744" s="42"/>
      <c r="AZ744" s="42"/>
      <c r="BA744" s="42"/>
      <c r="BB744" s="42"/>
      <c r="BC744" s="42"/>
      <c r="BD744" s="42"/>
      <c r="BE744" s="42"/>
      <c r="BF744" s="42"/>
      <c r="BG744" s="42"/>
      <c r="BH744" s="42"/>
      <c r="BI744" s="42"/>
      <c r="BJ744" s="42"/>
      <c r="BK744" s="42"/>
      <c r="BL744" s="42"/>
      <c r="BM744" s="42"/>
    </row>
    <row r="745">
      <c r="A745" s="40"/>
      <c r="B745" s="41"/>
      <c r="C745" s="42"/>
      <c r="D745" s="41"/>
      <c r="E745" s="40"/>
      <c r="F745" s="40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0"/>
      <c r="R745" s="40"/>
      <c r="S745" s="40"/>
      <c r="T745" s="40"/>
      <c r="U745" s="40"/>
      <c r="V745" s="40"/>
      <c r="W745" s="40"/>
      <c r="X745" s="41"/>
      <c r="Y745" s="41"/>
      <c r="Z745" s="41"/>
      <c r="AA745" s="41"/>
      <c r="AB745" s="40"/>
      <c r="AC745" s="40"/>
      <c r="AD745" s="40"/>
      <c r="AE745" s="40"/>
      <c r="AF745" s="41"/>
      <c r="AG745" s="41"/>
      <c r="AH745" s="41"/>
      <c r="AI745" s="41"/>
      <c r="AJ745" s="42"/>
      <c r="AK745" s="41"/>
      <c r="AL745" s="40"/>
      <c r="AM745" s="40"/>
      <c r="AN745" s="41"/>
      <c r="AO745" s="40"/>
      <c r="AP745" s="40"/>
      <c r="AQ745" s="40"/>
      <c r="AR745" s="42"/>
      <c r="AS745" s="42"/>
      <c r="AT745" s="42"/>
      <c r="AU745" s="42"/>
      <c r="AV745" s="42"/>
      <c r="AW745" s="42"/>
      <c r="AX745" s="42"/>
      <c r="AY745" s="42"/>
      <c r="AZ745" s="42"/>
      <c r="BA745" s="42"/>
      <c r="BB745" s="42"/>
      <c r="BC745" s="42"/>
      <c r="BD745" s="42"/>
      <c r="BE745" s="42"/>
      <c r="BF745" s="42"/>
      <c r="BG745" s="42"/>
      <c r="BH745" s="42"/>
      <c r="BI745" s="42"/>
      <c r="BJ745" s="42"/>
      <c r="BK745" s="42"/>
      <c r="BL745" s="42"/>
      <c r="BM745" s="42"/>
    </row>
    <row r="746">
      <c r="A746" s="40"/>
      <c r="B746" s="41"/>
      <c r="C746" s="42"/>
      <c r="D746" s="41"/>
      <c r="E746" s="40"/>
      <c r="F746" s="40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0"/>
      <c r="R746" s="40"/>
      <c r="S746" s="40"/>
      <c r="T746" s="40"/>
      <c r="U746" s="40"/>
      <c r="V746" s="40"/>
      <c r="W746" s="40"/>
      <c r="X746" s="41"/>
      <c r="Y746" s="41"/>
      <c r="Z746" s="41"/>
      <c r="AA746" s="41"/>
      <c r="AB746" s="40"/>
      <c r="AC746" s="40"/>
      <c r="AD746" s="40"/>
      <c r="AE746" s="40"/>
      <c r="AF746" s="41"/>
      <c r="AG746" s="41"/>
      <c r="AH746" s="41"/>
      <c r="AI746" s="41"/>
      <c r="AJ746" s="42"/>
      <c r="AK746" s="41"/>
      <c r="AL746" s="40"/>
      <c r="AM746" s="40"/>
      <c r="AN746" s="41"/>
      <c r="AO746" s="40"/>
      <c r="AP746" s="40"/>
      <c r="AQ746" s="40"/>
      <c r="AR746" s="42"/>
      <c r="AS746" s="42"/>
      <c r="AT746" s="42"/>
      <c r="AU746" s="42"/>
      <c r="AV746" s="42"/>
      <c r="AW746" s="42"/>
      <c r="AX746" s="42"/>
      <c r="AY746" s="42"/>
      <c r="AZ746" s="42"/>
      <c r="BA746" s="42"/>
      <c r="BB746" s="42"/>
      <c r="BC746" s="42"/>
      <c r="BD746" s="42"/>
      <c r="BE746" s="42"/>
      <c r="BF746" s="42"/>
      <c r="BG746" s="42"/>
      <c r="BH746" s="42"/>
      <c r="BI746" s="42"/>
      <c r="BJ746" s="42"/>
      <c r="BK746" s="42"/>
      <c r="BL746" s="42"/>
      <c r="BM746" s="42"/>
    </row>
    <row r="747">
      <c r="A747" s="40"/>
      <c r="B747" s="41"/>
      <c r="C747" s="42"/>
      <c r="D747" s="41"/>
      <c r="E747" s="40"/>
      <c r="F747" s="40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0"/>
      <c r="R747" s="40"/>
      <c r="S747" s="40"/>
      <c r="T747" s="40"/>
      <c r="U747" s="40"/>
      <c r="V747" s="40"/>
      <c r="W747" s="40"/>
      <c r="X747" s="41"/>
      <c r="Y747" s="41"/>
      <c r="Z747" s="41"/>
      <c r="AA747" s="41"/>
      <c r="AB747" s="40"/>
      <c r="AC747" s="40"/>
      <c r="AD747" s="40"/>
      <c r="AE747" s="40"/>
      <c r="AF747" s="41"/>
      <c r="AG747" s="41"/>
      <c r="AH747" s="41"/>
      <c r="AI747" s="41"/>
      <c r="AJ747" s="42"/>
      <c r="AK747" s="41"/>
      <c r="AL747" s="40"/>
      <c r="AM747" s="40"/>
      <c r="AN747" s="41"/>
      <c r="AO747" s="40"/>
      <c r="AP747" s="40"/>
      <c r="AQ747" s="40"/>
      <c r="AR747" s="42"/>
      <c r="AS747" s="42"/>
      <c r="AT747" s="42"/>
      <c r="AU747" s="42"/>
      <c r="AV747" s="42"/>
      <c r="AW747" s="42"/>
      <c r="AX747" s="42"/>
      <c r="AY747" s="42"/>
      <c r="AZ747" s="42"/>
      <c r="BA747" s="42"/>
      <c r="BB747" s="42"/>
      <c r="BC747" s="42"/>
      <c r="BD747" s="42"/>
      <c r="BE747" s="42"/>
      <c r="BF747" s="42"/>
      <c r="BG747" s="42"/>
      <c r="BH747" s="42"/>
      <c r="BI747" s="42"/>
      <c r="BJ747" s="42"/>
      <c r="BK747" s="42"/>
      <c r="BL747" s="42"/>
      <c r="BM747" s="42"/>
    </row>
    <row r="748">
      <c r="A748" s="40"/>
      <c r="B748" s="41"/>
      <c r="C748" s="42"/>
      <c r="D748" s="41"/>
      <c r="E748" s="40"/>
      <c r="F748" s="40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0"/>
      <c r="R748" s="40"/>
      <c r="S748" s="40"/>
      <c r="T748" s="40"/>
      <c r="U748" s="40"/>
      <c r="V748" s="40"/>
      <c r="W748" s="40"/>
      <c r="X748" s="41"/>
      <c r="Y748" s="41"/>
      <c r="Z748" s="41"/>
      <c r="AA748" s="41"/>
      <c r="AB748" s="40"/>
      <c r="AC748" s="40"/>
      <c r="AD748" s="40"/>
      <c r="AE748" s="40"/>
      <c r="AF748" s="41"/>
      <c r="AG748" s="41"/>
      <c r="AH748" s="41"/>
      <c r="AI748" s="41"/>
      <c r="AJ748" s="42"/>
      <c r="AK748" s="41"/>
      <c r="AL748" s="40"/>
      <c r="AM748" s="40"/>
      <c r="AN748" s="41"/>
      <c r="AO748" s="40"/>
      <c r="AP748" s="40"/>
      <c r="AQ748" s="40"/>
      <c r="AR748" s="42"/>
      <c r="AS748" s="42"/>
      <c r="AT748" s="42"/>
      <c r="AU748" s="42"/>
      <c r="AV748" s="42"/>
      <c r="AW748" s="42"/>
      <c r="AX748" s="42"/>
      <c r="AY748" s="42"/>
      <c r="AZ748" s="42"/>
      <c r="BA748" s="42"/>
      <c r="BB748" s="42"/>
      <c r="BC748" s="42"/>
      <c r="BD748" s="42"/>
      <c r="BE748" s="42"/>
      <c r="BF748" s="42"/>
      <c r="BG748" s="42"/>
      <c r="BH748" s="42"/>
      <c r="BI748" s="42"/>
      <c r="BJ748" s="42"/>
      <c r="BK748" s="42"/>
      <c r="BL748" s="42"/>
      <c r="BM748" s="42"/>
    </row>
    <row r="749">
      <c r="A749" s="40"/>
      <c r="B749" s="41"/>
      <c r="C749" s="42"/>
      <c r="D749" s="41"/>
      <c r="E749" s="40"/>
      <c r="F749" s="40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0"/>
      <c r="R749" s="40"/>
      <c r="S749" s="40"/>
      <c r="T749" s="40"/>
      <c r="U749" s="40"/>
      <c r="V749" s="40"/>
      <c r="W749" s="40"/>
      <c r="X749" s="41"/>
      <c r="Y749" s="41"/>
      <c r="Z749" s="41"/>
      <c r="AA749" s="41"/>
      <c r="AB749" s="40"/>
      <c r="AC749" s="40"/>
      <c r="AD749" s="40"/>
      <c r="AE749" s="40"/>
      <c r="AF749" s="41"/>
      <c r="AG749" s="41"/>
      <c r="AH749" s="41"/>
      <c r="AI749" s="41"/>
      <c r="AJ749" s="42"/>
      <c r="AK749" s="41"/>
      <c r="AL749" s="40"/>
      <c r="AM749" s="40"/>
      <c r="AN749" s="41"/>
      <c r="AO749" s="40"/>
      <c r="AP749" s="40"/>
      <c r="AQ749" s="40"/>
      <c r="AR749" s="42"/>
      <c r="AS749" s="42"/>
      <c r="AT749" s="42"/>
      <c r="AU749" s="42"/>
      <c r="AV749" s="42"/>
      <c r="AW749" s="42"/>
      <c r="AX749" s="42"/>
      <c r="AY749" s="42"/>
      <c r="AZ749" s="42"/>
      <c r="BA749" s="42"/>
      <c r="BB749" s="42"/>
      <c r="BC749" s="42"/>
      <c r="BD749" s="42"/>
      <c r="BE749" s="42"/>
      <c r="BF749" s="42"/>
      <c r="BG749" s="42"/>
      <c r="BH749" s="42"/>
      <c r="BI749" s="42"/>
      <c r="BJ749" s="42"/>
      <c r="BK749" s="42"/>
      <c r="BL749" s="42"/>
      <c r="BM749" s="42"/>
    </row>
    <row r="750">
      <c r="A750" s="40"/>
      <c r="B750" s="41"/>
      <c r="C750" s="42"/>
      <c r="D750" s="41"/>
      <c r="E750" s="40"/>
      <c r="F750" s="40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0"/>
      <c r="R750" s="40"/>
      <c r="S750" s="40"/>
      <c r="T750" s="40"/>
      <c r="U750" s="40"/>
      <c r="V750" s="40"/>
      <c r="W750" s="40"/>
      <c r="X750" s="41"/>
      <c r="Y750" s="41"/>
      <c r="Z750" s="41"/>
      <c r="AA750" s="41"/>
      <c r="AB750" s="40"/>
      <c r="AC750" s="40"/>
      <c r="AD750" s="40"/>
      <c r="AE750" s="40"/>
      <c r="AF750" s="41"/>
      <c r="AG750" s="41"/>
      <c r="AH750" s="41"/>
      <c r="AI750" s="41"/>
      <c r="AJ750" s="42"/>
      <c r="AK750" s="41"/>
      <c r="AL750" s="40"/>
      <c r="AM750" s="40"/>
      <c r="AN750" s="41"/>
      <c r="AO750" s="40"/>
      <c r="AP750" s="40"/>
      <c r="AQ750" s="40"/>
      <c r="AR750" s="42"/>
      <c r="AS750" s="42"/>
      <c r="AT750" s="42"/>
      <c r="AU750" s="42"/>
      <c r="AV750" s="42"/>
      <c r="AW750" s="42"/>
      <c r="AX750" s="42"/>
      <c r="AY750" s="42"/>
      <c r="AZ750" s="42"/>
      <c r="BA750" s="42"/>
      <c r="BB750" s="42"/>
      <c r="BC750" s="42"/>
      <c r="BD750" s="42"/>
      <c r="BE750" s="42"/>
      <c r="BF750" s="42"/>
      <c r="BG750" s="42"/>
      <c r="BH750" s="42"/>
      <c r="BI750" s="42"/>
      <c r="BJ750" s="42"/>
      <c r="BK750" s="42"/>
      <c r="BL750" s="42"/>
      <c r="BM750" s="42"/>
    </row>
    <row r="751">
      <c r="A751" s="40"/>
      <c r="B751" s="41"/>
      <c r="C751" s="42"/>
      <c r="D751" s="41"/>
      <c r="E751" s="40"/>
      <c r="F751" s="40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0"/>
      <c r="R751" s="40"/>
      <c r="S751" s="40"/>
      <c r="T751" s="40"/>
      <c r="U751" s="40"/>
      <c r="V751" s="40"/>
      <c r="W751" s="40"/>
      <c r="X751" s="41"/>
      <c r="Y751" s="41"/>
      <c r="Z751" s="41"/>
      <c r="AA751" s="41"/>
      <c r="AB751" s="40"/>
      <c r="AC751" s="40"/>
      <c r="AD751" s="40"/>
      <c r="AE751" s="40"/>
      <c r="AF751" s="41"/>
      <c r="AG751" s="41"/>
      <c r="AH751" s="41"/>
      <c r="AI751" s="41"/>
      <c r="AJ751" s="42"/>
      <c r="AK751" s="41"/>
      <c r="AL751" s="40"/>
      <c r="AM751" s="40"/>
      <c r="AN751" s="41"/>
      <c r="AO751" s="40"/>
      <c r="AP751" s="40"/>
      <c r="AQ751" s="40"/>
      <c r="AR751" s="42"/>
      <c r="AS751" s="42"/>
      <c r="AT751" s="42"/>
      <c r="AU751" s="42"/>
      <c r="AV751" s="42"/>
      <c r="AW751" s="42"/>
      <c r="AX751" s="42"/>
      <c r="AY751" s="42"/>
      <c r="AZ751" s="42"/>
      <c r="BA751" s="42"/>
      <c r="BB751" s="42"/>
      <c r="BC751" s="42"/>
      <c r="BD751" s="42"/>
      <c r="BE751" s="42"/>
      <c r="BF751" s="42"/>
      <c r="BG751" s="42"/>
      <c r="BH751" s="42"/>
      <c r="BI751" s="42"/>
      <c r="BJ751" s="42"/>
      <c r="BK751" s="42"/>
      <c r="BL751" s="42"/>
      <c r="BM751" s="42"/>
    </row>
    <row r="752">
      <c r="A752" s="40"/>
      <c r="B752" s="41"/>
      <c r="C752" s="42"/>
      <c r="D752" s="41"/>
      <c r="E752" s="40"/>
      <c r="F752" s="40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0"/>
      <c r="R752" s="40"/>
      <c r="S752" s="40"/>
      <c r="T752" s="40"/>
      <c r="U752" s="40"/>
      <c r="V752" s="40"/>
      <c r="W752" s="40"/>
      <c r="X752" s="41"/>
      <c r="Y752" s="41"/>
      <c r="Z752" s="41"/>
      <c r="AA752" s="41"/>
      <c r="AB752" s="40"/>
      <c r="AC752" s="40"/>
      <c r="AD752" s="40"/>
      <c r="AE752" s="40"/>
      <c r="AF752" s="41"/>
      <c r="AG752" s="41"/>
      <c r="AH752" s="41"/>
      <c r="AI752" s="41"/>
      <c r="AJ752" s="42"/>
      <c r="AK752" s="41"/>
      <c r="AL752" s="40"/>
      <c r="AM752" s="40"/>
      <c r="AN752" s="41"/>
      <c r="AO752" s="40"/>
      <c r="AP752" s="40"/>
      <c r="AQ752" s="40"/>
      <c r="AR752" s="42"/>
      <c r="AS752" s="42"/>
      <c r="AT752" s="42"/>
      <c r="AU752" s="42"/>
      <c r="AV752" s="42"/>
      <c r="AW752" s="42"/>
      <c r="AX752" s="42"/>
      <c r="AY752" s="42"/>
      <c r="AZ752" s="42"/>
      <c r="BA752" s="42"/>
      <c r="BB752" s="42"/>
      <c r="BC752" s="42"/>
      <c r="BD752" s="42"/>
      <c r="BE752" s="42"/>
      <c r="BF752" s="42"/>
      <c r="BG752" s="42"/>
      <c r="BH752" s="42"/>
      <c r="BI752" s="42"/>
      <c r="BJ752" s="42"/>
      <c r="BK752" s="42"/>
      <c r="BL752" s="42"/>
      <c r="BM752" s="42"/>
    </row>
    <row r="753">
      <c r="A753" s="40"/>
      <c r="B753" s="41"/>
      <c r="C753" s="42"/>
      <c r="D753" s="41"/>
      <c r="E753" s="40"/>
      <c r="F753" s="40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0"/>
      <c r="R753" s="40"/>
      <c r="S753" s="40"/>
      <c r="T753" s="40"/>
      <c r="U753" s="40"/>
      <c r="V753" s="40"/>
      <c r="W753" s="40"/>
      <c r="X753" s="41"/>
      <c r="Y753" s="41"/>
      <c r="Z753" s="41"/>
      <c r="AA753" s="41"/>
      <c r="AB753" s="40"/>
      <c r="AC753" s="40"/>
      <c r="AD753" s="40"/>
      <c r="AE753" s="40"/>
      <c r="AF753" s="41"/>
      <c r="AG753" s="41"/>
      <c r="AH753" s="41"/>
      <c r="AI753" s="41"/>
      <c r="AJ753" s="42"/>
      <c r="AK753" s="41"/>
      <c r="AL753" s="40"/>
      <c r="AM753" s="40"/>
      <c r="AN753" s="41"/>
      <c r="AO753" s="40"/>
      <c r="AP753" s="40"/>
      <c r="AQ753" s="40"/>
      <c r="AR753" s="42"/>
      <c r="AS753" s="42"/>
      <c r="AT753" s="42"/>
      <c r="AU753" s="42"/>
      <c r="AV753" s="42"/>
      <c r="AW753" s="42"/>
      <c r="AX753" s="42"/>
      <c r="AY753" s="42"/>
      <c r="AZ753" s="42"/>
      <c r="BA753" s="42"/>
      <c r="BB753" s="42"/>
      <c r="BC753" s="42"/>
      <c r="BD753" s="42"/>
      <c r="BE753" s="42"/>
      <c r="BF753" s="42"/>
      <c r="BG753" s="42"/>
      <c r="BH753" s="42"/>
      <c r="BI753" s="42"/>
      <c r="BJ753" s="42"/>
      <c r="BK753" s="42"/>
      <c r="BL753" s="42"/>
      <c r="BM753" s="42"/>
    </row>
    <row r="754">
      <c r="A754" s="40"/>
      <c r="B754" s="41"/>
      <c r="C754" s="42"/>
      <c r="D754" s="41"/>
      <c r="E754" s="40"/>
      <c r="F754" s="40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0"/>
      <c r="R754" s="40"/>
      <c r="S754" s="40"/>
      <c r="T754" s="40"/>
      <c r="U754" s="40"/>
      <c r="V754" s="40"/>
      <c r="W754" s="40"/>
      <c r="X754" s="41"/>
      <c r="Y754" s="41"/>
      <c r="Z754" s="41"/>
      <c r="AA754" s="41"/>
      <c r="AB754" s="40"/>
      <c r="AC754" s="40"/>
      <c r="AD754" s="40"/>
      <c r="AE754" s="40"/>
      <c r="AF754" s="41"/>
      <c r="AG754" s="41"/>
      <c r="AH754" s="41"/>
      <c r="AI754" s="41"/>
      <c r="AJ754" s="42"/>
      <c r="AK754" s="41"/>
      <c r="AL754" s="40"/>
      <c r="AM754" s="40"/>
      <c r="AN754" s="41"/>
      <c r="AO754" s="40"/>
      <c r="AP754" s="40"/>
      <c r="AQ754" s="40"/>
      <c r="AR754" s="42"/>
      <c r="AS754" s="42"/>
      <c r="AT754" s="42"/>
      <c r="AU754" s="42"/>
      <c r="AV754" s="42"/>
      <c r="AW754" s="42"/>
      <c r="AX754" s="42"/>
      <c r="AY754" s="42"/>
      <c r="AZ754" s="42"/>
      <c r="BA754" s="42"/>
      <c r="BB754" s="42"/>
      <c r="BC754" s="42"/>
      <c r="BD754" s="42"/>
      <c r="BE754" s="42"/>
      <c r="BF754" s="42"/>
      <c r="BG754" s="42"/>
      <c r="BH754" s="42"/>
      <c r="BI754" s="42"/>
      <c r="BJ754" s="42"/>
      <c r="BK754" s="42"/>
      <c r="BL754" s="42"/>
      <c r="BM754" s="42"/>
    </row>
    <row r="755">
      <c r="A755" s="40"/>
      <c r="B755" s="41"/>
      <c r="C755" s="42"/>
      <c r="D755" s="41"/>
      <c r="E755" s="40"/>
      <c r="F755" s="40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0"/>
      <c r="R755" s="40"/>
      <c r="S755" s="40"/>
      <c r="T755" s="40"/>
      <c r="U755" s="40"/>
      <c r="V755" s="40"/>
      <c r="W755" s="40"/>
      <c r="X755" s="41"/>
      <c r="Y755" s="41"/>
      <c r="Z755" s="41"/>
      <c r="AA755" s="41"/>
      <c r="AB755" s="40"/>
      <c r="AC755" s="40"/>
      <c r="AD755" s="40"/>
      <c r="AE755" s="40"/>
      <c r="AF755" s="41"/>
      <c r="AG755" s="41"/>
      <c r="AH755" s="41"/>
      <c r="AI755" s="41"/>
      <c r="AJ755" s="42"/>
      <c r="AK755" s="41"/>
      <c r="AL755" s="40"/>
      <c r="AM755" s="40"/>
      <c r="AN755" s="41"/>
      <c r="AO755" s="40"/>
      <c r="AP755" s="40"/>
      <c r="AQ755" s="40"/>
      <c r="AR755" s="42"/>
      <c r="AS755" s="42"/>
      <c r="AT755" s="42"/>
      <c r="AU755" s="42"/>
      <c r="AV755" s="42"/>
      <c r="AW755" s="42"/>
      <c r="AX755" s="42"/>
      <c r="AY755" s="42"/>
      <c r="AZ755" s="42"/>
      <c r="BA755" s="42"/>
      <c r="BB755" s="42"/>
      <c r="BC755" s="42"/>
      <c r="BD755" s="42"/>
      <c r="BE755" s="42"/>
      <c r="BF755" s="42"/>
      <c r="BG755" s="42"/>
      <c r="BH755" s="42"/>
      <c r="BI755" s="42"/>
      <c r="BJ755" s="42"/>
      <c r="BK755" s="42"/>
      <c r="BL755" s="42"/>
      <c r="BM755" s="42"/>
    </row>
    <row r="756">
      <c r="A756" s="40"/>
      <c r="B756" s="41"/>
      <c r="C756" s="42"/>
      <c r="D756" s="41"/>
      <c r="E756" s="40"/>
      <c r="F756" s="40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0"/>
      <c r="R756" s="40"/>
      <c r="S756" s="40"/>
      <c r="T756" s="40"/>
      <c r="U756" s="40"/>
      <c r="V756" s="40"/>
      <c r="W756" s="40"/>
      <c r="X756" s="41"/>
      <c r="Y756" s="41"/>
      <c r="Z756" s="41"/>
      <c r="AA756" s="41"/>
      <c r="AB756" s="40"/>
      <c r="AC756" s="40"/>
      <c r="AD756" s="40"/>
      <c r="AE756" s="40"/>
      <c r="AF756" s="41"/>
      <c r="AG756" s="41"/>
      <c r="AH756" s="41"/>
      <c r="AI756" s="41"/>
      <c r="AJ756" s="42"/>
      <c r="AK756" s="41"/>
      <c r="AL756" s="40"/>
      <c r="AM756" s="40"/>
      <c r="AN756" s="41"/>
      <c r="AO756" s="40"/>
      <c r="AP756" s="40"/>
      <c r="AQ756" s="40"/>
      <c r="AR756" s="42"/>
      <c r="AS756" s="42"/>
      <c r="AT756" s="42"/>
      <c r="AU756" s="42"/>
      <c r="AV756" s="42"/>
      <c r="AW756" s="42"/>
      <c r="AX756" s="42"/>
      <c r="AY756" s="42"/>
      <c r="AZ756" s="42"/>
      <c r="BA756" s="42"/>
      <c r="BB756" s="42"/>
      <c r="BC756" s="42"/>
      <c r="BD756" s="42"/>
      <c r="BE756" s="42"/>
      <c r="BF756" s="42"/>
      <c r="BG756" s="42"/>
      <c r="BH756" s="42"/>
      <c r="BI756" s="42"/>
      <c r="BJ756" s="42"/>
      <c r="BK756" s="42"/>
      <c r="BL756" s="42"/>
      <c r="BM756" s="42"/>
    </row>
    <row r="757">
      <c r="A757" s="40"/>
      <c r="B757" s="41"/>
      <c r="C757" s="42"/>
      <c r="D757" s="41"/>
      <c r="E757" s="40"/>
      <c r="F757" s="40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0"/>
      <c r="R757" s="40"/>
      <c r="S757" s="40"/>
      <c r="T757" s="40"/>
      <c r="U757" s="40"/>
      <c r="V757" s="40"/>
      <c r="W757" s="40"/>
      <c r="X757" s="41"/>
      <c r="Y757" s="41"/>
      <c r="Z757" s="41"/>
      <c r="AA757" s="41"/>
      <c r="AB757" s="40"/>
      <c r="AC757" s="40"/>
      <c r="AD757" s="40"/>
      <c r="AE757" s="40"/>
      <c r="AF757" s="41"/>
      <c r="AG757" s="41"/>
      <c r="AH757" s="41"/>
      <c r="AI757" s="41"/>
      <c r="AJ757" s="42"/>
      <c r="AK757" s="41"/>
      <c r="AL757" s="40"/>
      <c r="AM757" s="40"/>
      <c r="AN757" s="41"/>
      <c r="AO757" s="40"/>
      <c r="AP757" s="40"/>
      <c r="AQ757" s="40"/>
      <c r="AR757" s="42"/>
      <c r="AS757" s="42"/>
      <c r="AT757" s="42"/>
      <c r="AU757" s="42"/>
      <c r="AV757" s="42"/>
      <c r="AW757" s="42"/>
      <c r="AX757" s="42"/>
      <c r="AY757" s="42"/>
      <c r="AZ757" s="42"/>
      <c r="BA757" s="42"/>
      <c r="BB757" s="42"/>
      <c r="BC757" s="42"/>
      <c r="BD757" s="42"/>
      <c r="BE757" s="42"/>
      <c r="BF757" s="42"/>
      <c r="BG757" s="42"/>
      <c r="BH757" s="42"/>
      <c r="BI757" s="42"/>
      <c r="BJ757" s="42"/>
      <c r="BK757" s="42"/>
      <c r="BL757" s="42"/>
      <c r="BM757" s="42"/>
    </row>
    <row r="758">
      <c r="A758" s="40"/>
      <c r="B758" s="41"/>
      <c r="C758" s="42"/>
      <c r="D758" s="41"/>
      <c r="E758" s="40"/>
      <c r="F758" s="40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0"/>
      <c r="R758" s="40"/>
      <c r="S758" s="40"/>
      <c r="T758" s="40"/>
      <c r="U758" s="40"/>
      <c r="V758" s="40"/>
      <c r="W758" s="40"/>
      <c r="X758" s="41"/>
      <c r="Y758" s="41"/>
      <c r="Z758" s="41"/>
      <c r="AA758" s="41"/>
      <c r="AB758" s="40"/>
      <c r="AC758" s="40"/>
      <c r="AD758" s="40"/>
      <c r="AE758" s="40"/>
      <c r="AF758" s="41"/>
      <c r="AG758" s="41"/>
      <c r="AH758" s="41"/>
      <c r="AI758" s="41"/>
      <c r="AJ758" s="42"/>
      <c r="AK758" s="41"/>
      <c r="AL758" s="40"/>
      <c r="AM758" s="40"/>
      <c r="AN758" s="41"/>
      <c r="AO758" s="40"/>
      <c r="AP758" s="40"/>
      <c r="AQ758" s="40"/>
      <c r="AR758" s="42"/>
      <c r="AS758" s="42"/>
      <c r="AT758" s="42"/>
      <c r="AU758" s="42"/>
      <c r="AV758" s="42"/>
      <c r="AW758" s="42"/>
      <c r="AX758" s="42"/>
      <c r="AY758" s="42"/>
      <c r="AZ758" s="42"/>
      <c r="BA758" s="42"/>
      <c r="BB758" s="42"/>
      <c r="BC758" s="42"/>
      <c r="BD758" s="42"/>
      <c r="BE758" s="42"/>
      <c r="BF758" s="42"/>
      <c r="BG758" s="42"/>
      <c r="BH758" s="42"/>
      <c r="BI758" s="42"/>
      <c r="BJ758" s="42"/>
      <c r="BK758" s="42"/>
      <c r="BL758" s="42"/>
      <c r="BM758" s="42"/>
    </row>
    <row r="759">
      <c r="A759" s="40"/>
      <c r="B759" s="41"/>
      <c r="C759" s="42"/>
      <c r="D759" s="41"/>
      <c r="E759" s="40"/>
      <c r="F759" s="40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0"/>
      <c r="R759" s="40"/>
      <c r="S759" s="40"/>
      <c r="T759" s="40"/>
      <c r="U759" s="40"/>
      <c r="V759" s="40"/>
      <c r="W759" s="40"/>
      <c r="X759" s="41"/>
      <c r="Y759" s="41"/>
      <c r="Z759" s="41"/>
      <c r="AA759" s="41"/>
      <c r="AB759" s="40"/>
      <c r="AC759" s="40"/>
      <c r="AD759" s="40"/>
      <c r="AE759" s="40"/>
      <c r="AF759" s="41"/>
      <c r="AG759" s="41"/>
      <c r="AH759" s="41"/>
      <c r="AI759" s="41"/>
      <c r="AJ759" s="42"/>
      <c r="AK759" s="41"/>
      <c r="AL759" s="40"/>
      <c r="AM759" s="40"/>
      <c r="AN759" s="41"/>
      <c r="AO759" s="40"/>
      <c r="AP759" s="40"/>
      <c r="AQ759" s="40"/>
      <c r="AR759" s="42"/>
      <c r="AS759" s="42"/>
      <c r="AT759" s="42"/>
      <c r="AU759" s="42"/>
      <c r="AV759" s="42"/>
      <c r="AW759" s="42"/>
      <c r="AX759" s="42"/>
      <c r="AY759" s="42"/>
      <c r="AZ759" s="42"/>
      <c r="BA759" s="42"/>
      <c r="BB759" s="42"/>
      <c r="BC759" s="42"/>
      <c r="BD759" s="42"/>
      <c r="BE759" s="42"/>
      <c r="BF759" s="42"/>
      <c r="BG759" s="42"/>
      <c r="BH759" s="42"/>
      <c r="BI759" s="42"/>
      <c r="BJ759" s="42"/>
      <c r="BK759" s="42"/>
      <c r="BL759" s="42"/>
      <c r="BM759" s="42"/>
    </row>
    <row r="760">
      <c r="A760" s="40"/>
      <c r="B760" s="41"/>
      <c r="C760" s="42"/>
      <c r="D760" s="41"/>
      <c r="E760" s="40"/>
      <c r="F760" s="40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0"/>
      <c r="R760" s="40"/>
      <c r="S760" s="40"/>
      <c r="T760" s="40"/>
      <c r="U760" s="40"/>
      <c r="V760" s="40"/>
      <c r="W760" s="40"/>
      <c r="X760" s="41"/>
      <c r="Y760" s="41"/>
      <c r="Z760" s="41"/>
      <c r="AA760" s="41"/>
      <c r="AB760" s="40"/>
      <c r="AC760" s="40"/>
      <c r="AD760" s="40"/>
      <c r="AE760" s="40"/>
      <c r="AF760" s="41"/>
      <c r="AG760" s="41"/>
      <c r="AH760" s="41"/>
      <c r="AI760" s="41"/>
      <c r="AJ760" s="42"/>
      <c r="AK760" s="41"/>
      <c r="AL760" s="40"/>
      <c r="AM760" s="40"/>
      <c r="AN760" s="41"/>
      <c r="AO760" s="40"/>
      <c r="AP760" s="40"/>
      <c r="AQ760" s="40"/>
      <c r="AR760" s="42"/>
      <c r="AS760" s="42"/>
      <c r="AT760" s="42"/>
      <c r="AU760" s="42"/>
      <c r="AV760" s="42"/>
      <c r="AW760" s="42"/>
      <c r="AX760" s="42"/>
      <c r="AY760" s="42"/>
      <c r="AZ760" s="42"/>
      <c r="BA760" s="42"/>
      <c r="BB760" s="42"/>
      <c r="BC760" s="42"/>
      <c r="BD760" s="42"/>
      <c r="BE760" s="42"/>
      <c r="BF760" s="42"/>
      <c r="BG760" s="42"/>
      <c r="BH760" s="42"/>
      <c r="BI760" s="42"/>
      <c r="BJ760" s="42"/>
      <c r="BK760" s="42"/>
      <c r="BL760" s="42"/>
      <c r="BM760" s="42"/>
    </row>
    <row r="761">
      <c r="A761" s="40"/>
      <c r="B761" s="41"/>
      <c r="C761" s="42"/>
      <c r="D761" s="41"/>
      <c r="E761" s="40"/>
      <c r="F761" s="40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0"/>
      <c r="R761" s="40"/>
      <c r="S761" s="40"/>
      <c r="T761" s="40"/>
      <c r="U761" s="40"/>
      <c r="V761" s="40"/>
      <c r="W761" s="40"/>
      <c r="X761" s="41"/>
      <c r="Y761" s="41"/>
      <c r="Z761" s="41"/>
      <c r="AA761" s="41"/>
      <c r="AB761" s="40"/>
      <c r="AC761" s="40"/>
      <c r="AD761" s="40"/>
      <c r="AE761" s="40"/>
      <c r="AF761" s="41"/>
      <c r="AG761" s="41"/>
      <c r="AH761" s="41"/>
      <c r="AI761" s="41"/>
      <c r="AJ761" s="42"/>
      <c r="AK761" s="41"/>
      <c r="AL761" s="40"/>
      <c r="AM761" s="40"/>
      <c r="AN761" s="41"/>
      <c r="AO761" s="40"/>
      <c r="AP761" s="40"/>
      <c r="AQ761" s="40"/>
      <c r="AR761" s="42"/>
      <c r="AS761" s="42"/>
      <c r="AT761" s="42"/>
      <c r="AU761" s="42"/>
      <c r="AV761" s="42"/>
      <c r="AW761" s="42"/>
      <c r="AX761" s="42"/>
      <c r="AY761" s="42"/>
      <c r="AZ761" s="42"/>
      <c r="BA761" s="42"/>
      <c r="BB761" s="42"/>
      <c r="BC761" s="42"/>
      <c r="BD761" s="42"/>
      <c r="BE761" s="42"/>
      <c r="BF761" s="42"/>
      <c r="BG761" s="42"/>
      <c r="BH761" s="42"/>
      <c r="BI761" s="42"/>
      <c r="BJ761" s="42"/>
      <c r="BK761" s="42"/>
      <c r="BL761" s="42"/>
      <c r="BM761" s="42"/>
    </row>
    <row r="762">
      <c r="A762" s="40"/>
      <c r="B762" s="41"/>
      <c r="C762" s="42"/>
      <c r="D762" s="41"/>
      <c r="E762" s="40"/>
      <c r="F762" s="40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0"/>
      <c r="R762" s="40"/>
      <c r="S762" s="40"/>
      <c r="T762" s="40"/>
      <c r="U762" s="40"/>
      <c r="V762" s="40"/>
      <c r="W762" s="40"/>
      <c r="X762" s="41"/>
      <c r="Y762" s="41"/>
      <c r="Z762" s="41"/>
      <c r="AA762" s="41"/>
      <c r="AB762" s="40"/>
      <c r="AC762" s="40"/>
      <c r="AD762" s="40"/>
      <c r="AE762" s="40"/>
      <c r="AF762" s="41"/>
      <c r="AG762" s="41"/>
      <c r="AH762" s="41"/>
      <c r="AI762" s="41"/>
      <c r="AJ762" s="42"/>
      <c r="AK762" s="41"/>
      <c r="AL762" s="40"/>
      <c r="AM762" s="40"/>
      <c r="AN762" s="41"/>
      <c r="AO762" s="40"/>
      <c r="AP762" s="40"/>
      <c r="AQ762" s="40"/>
      <c r="AR762" s="42"/>
      <c r="AS762" s="42"/>
      <c r="AT762" s="42"/>
      <c r="AU762" s="42"/>
      <c r="AV762" s="42"/>
      <c r="AW762" s="42"/>
      <c r="AX762" s="42"/>
      <c r="AY762" s="42"/>
      <c r="AZ762" s="42"/>
      <c r="BA762" s="42"/>
      <c r="BB762" s="42"/>
      <c r="BC762" s="42"/>
      <c r="BD762" s="42"/>
      <c r="BE762" s="42"/>
      <c r="BF762" s="42"/>
      <c r="BG762" s="42"/>
      <c r="BH762" s="42"/>
      <c r="BI762" s="42"/>
      <c r="BJ762" s="42"/>
      <c r="BK762" s="42"/>
      <c r="BL762" s="42"/>
      <c r="BM762" s="42"/>
    </row>
    <row r="763">
      <c r="A763" s="40"/>
      <c r="B763" s="41"/>
      <c r="C763" s="42"/>
      <c r="D763" s="41"/>
      <c r="E763" s="40"/>
      <c r="F763" s="40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0"/>
      <c r="R763" s="40"/>
      <c r="S763" s="40"/>
      <c r="T763" s="40"/>
      <c r="U763" s="40"/>
      <c r="V763" s="40"/>
      <c r="W763" s="40"/>
      <c r="X763" s="41"/>
      <c r="Y763" s="41"/>
      <c r="Z763" s="41"/>
      <c r="AA763" s="41"/>
      <c r="AB763" s="40"/>
      <c r="AC763" s="40"/>
      <c r="AD763" s="40"/>
      <c r="AE763" s="40"/>
      <c r="AF763" s="41"/>
      <c r="AG763" s="41"/>
      <c r="AH763" s="41"/>
      <c r="AI763" s="41"/>
      <c r="AJ763" s="42"/>
      <c r="AK763" s="41"/>
      <c r="AL763" s="40"/>
      <c r="AM763" s="40"/>
      <c r="AN763" s="41"/>
      <c r="AO763" s="40"/>
      <c r="AP763" s="40"/>
      <c r="AQ763" s="40"/>
      <c r="AR763" s="42"/>
      <c r="AS763" s="42"/>
      <c r="AT763" s="42"/>
      <c r="AU763" s="42"/>
      <c r="AV763" s="42"/>
      <c r="AW763" s="42"/>
      <c r="AX763" s="42"/>
      <c r="AY763" s="42"/>
      <c r="AZ763" s="42"/>
      <c r="BA763" s="42"/>
      <c r="BB763" s="42"/>
      <c r="BC763" s="42"/>
      <c r="BD763" s="42"/>
      <c r="BE763" s="42"/>
      <c r="BF763" s="42"/>
      <c r="BG763" s="42"/>
      <c r="BH763" s="42"/>
      <c r="BI763" s="42"/>
      <c r="BJ763" s="42"/>
      <c r="BK763" s="42"/>
      <c r="BL763" s="42"/>
      <c r="BM763" s="42"/>
    </row>
    <row r="764">
      <c r="A764" s="40"/>
      <c r="B764" s="41"/>
      <c r="C764" s="42"/>
      <c r="D764" s="41"/>
      <c r="E764" s="40"/>
      <c r="F764" s="40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0"/>
      <c r="R764" s="40"/>
      <c r="S764" s="40"/>
      <c r="T764" s="40"/>
      <c r="U764" s="40"/>
      <c r="V764" s="40"/>
      <c r="W764" s="40"/>
      <c r="X764" s="41"/>
      <c r="Y764" s="41"/>
      <c r="Z764" s="41"/>
      <c r="AA764" s="41"/>
      <c r="AB764" s="40"/>
      <c r="AC764" s="40"/>
      <c r="AD764" s="40"/>
      <c r="AE764" s="40"/>
      <c r="AF764" s="41"/>
      <c r="AG764" s="41"/>
      <c r="AH764" s="41"/>
      <c r="AI764" s="41"/>
      <c r="AJ764" s="42"/>
      <c r="AK764" s="41"/>
      <c r="AL764" s="40"/>
      <c r="AM764" s="40"/>
      <c r="AN764" s="41"/>
      <c r="AO764" s="40"/>
      <c r="AP764" s="40"/>
      <c r="AQ764" s="40"/>
      <c r="AR764" s="42"/>
      <c r="AS764" s="42"/>
      <c r="AT764" s="42"/>
      <c r="AU764" s="42"/>
      <c r="AV764" s="42"/>
      <c r="AW764" s="42"/>
      <c r="AX764" s="42"/>
      <c r="AY764" s="42"/>
      <c r="AZ764" s="42"/>
      <c r="BA764" s="42"/>
      <c r="BB764" s="42"/>
      <c r="BC764" s="42"/>
      <c r="BD764" s="42"/>
      <c r="BE764" s="42"/>
      <c r="BF764" s="42"/>
      <c r="BG764" s="42"/>
      <c r="BH764" s="42"/>
      <c r="BI764" s="42"/>
      <c r="BJ764" s="42"/>
      <c r="BK764" s="42"/>
      <c r="BL764" s="42"/>
      <c r="BM764" s="42"/>
    </row>
    <row r="765">
      <c r="A765" s="40"/>
      <c r="B765" s="41"/>
      <c r="C765" s="42"/>
      <c r="D765" s="41"/>
      <c r="E765" s="40"/>
      <c r="F765" s="40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0"/>
      <c r="R765" s="40"/>
      <c r="S765" s="40"/>
      <c r="T765" s="40"/>
      <c r="U765" s="40"/>
      <c r="V765" s="40"/>
      <c r="W765" s="40"/>
      <c r="X765" s="41"/>
      <c r="Y765" s="41"/>
      <c r="Z765" s="41"/>
      <c r="AA765" s="41"/>
      <c r="AB765" s="40"/>
      <c r="AC765" s="40"/>
      <c r="AD765" s="40"/>
      <c r="AE765" s="40"/>
      <c r="AF765" s="41"/>
      <c r="AG765" s="41"/>
      <c r="AH765" s="41"/>
      <c r="AI765" s="41"/>
      <c r="AJ765" s="42"/>
      <c r="AK765" s="41"/>
      <c r="AL765" s="40"/>
      <c r="AM765" s="40"/>
      <c r="AN765" s="41"/>
      <c r="AO765" s="40"/>
      <c r="AP765" s="40"/>
      <c r="AQ765" s="40"/>
      <c r="AR765" s="42"/>
      <c r="AS765" s="42"/>
      <c r="AT765" s="42"/>
      <c r="AU765" s="42"/>
      <c r="AV765" s="42"/>
      <c r="AW765" s="42"/>
      <c r="AX765" s="42"/>
      <c r="AY765" s="42"/>
      <c r="AZ765" s="42"/>
      <c r="BA765" s="42"/>
      <c r="BB765" s="42"/>
      <c r="BC765" s="42"/>
      <c r="BD765" s="42"/>
      <c r="BE765" s="42"/>
      <c r="BF765" s="42"/>
      <c r="BG765" s="42"/>
      <c r="BH765" s="42"/>
      <c r="BI765" s="42"/>
      <c r="BJ765" s="42"/>
      <c r="BK765" s="42"/>
      <c r="BL765" s="42"/>
      <c r="BM765" s="42"/>
    </row>
    <row r="766">
      <c r="A766" s="40"/>
      <c r="B766" s="41"/>
      <c r="C766" s="42"/>
      <c r="D766" s="41"/>
      <c r="E766" s="40"/>
      <c r="F766" s="40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0"/>
      <c r="R766" s="40"/>
      <c r="S766" s="40"/>
      <c r="T766" s="40"/>
      <c r="U766" s="40"/>
      <c r="V766" s="40"/>
      <c r="W766" s="40"/>
      <c r="X766" s="41"/>
      <c r="Y766" s="41"/>
      <c r="Z766" s="41"/>
      <c r="AA766" s="41"/>
      <c r="AB766" s="40"/>
      <c r="AC766" s="40"/>
      <c r="AD766" s="40"/>
      <c r="AE766" s="40"/>
      <c r="AF766" s="41"/>
      <c r="AG766" s="41"/>
      <c r="AH766" s="41"/>
      <c r="AI766" s="41"/>
      <c r="AJ766" s="42"/>
      <c r="AK766" s="41"/>
      <c r="AL766" s="40"/>
      <c r="AM766" s="40"/>
      <c r="AN766" s="41"/>
      <c r="AO766" s="40"/>
      <c r="AP766" s="40"/>
      <c r="AQ766" s="40"/>
      <c r="AR766" s="42"/>
      <c r="AS766" s="42"/>
      <c r="AT766" s="42"/>
      <c r="AU766" s="42"/>
      <c r="AV766" s="42"/>
      <c r="AW766" s="42"/>
      <c r="AX766" s="42"/>
      <c r="AY766" s="42"/>
      <c r="AZ766" s="42"/>
      <c r="BA766" s="42"/>
      <c r="BB766" s="42"/>
      <c r="BC766" s="42"/>
      <c r="BD766" s="42"/>
      <c r="BE766" s="42"/>
      <c r="BF766" s="42"/>
      <c r="BG766" s="42"/>
      <c r="BH766" s="42"/>
      <c r="BI766" s="42"/>
      <c r="BJ766" s="42"/>
      <c r="BK766" s="42"/>
      <c r="BL766" s="42"/>
      <c r="BM766" s="42"/>
    </row>
    <row r="767">
      <c r="A767" s="40"/>
      <c r="B767" s="41"/>
      <c r="C767" s="42"/>
      <c r="D767" s="41"/>
      <c r="E767" s="40"/>
      <c r="F767" s="40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0"/>
      <c r="R767" s="40"/>
      <c r="S767" s="40"/>
      <c r="T767" s="40"/>
      <c r="U767" s="40"/>
      <c r="V767" s="40"/>
      <c r="W767" s="40"/>
      <c r="X767" s="41"/>
      <c r="Y767" s="41"/>
      <c r="Z767" s="41"/>
      <c r="AA767" s="41"/>
      <c r="AB767" s="40"/>
      <c r="AC767" s="40"/>
      <c r="AD767" s="40"/>
      <c r="AE767" s="40"/>
      <c r="AF767" s="41"/>
      <c r="AG767" s="41"/>
      <c r="AH767" s="41"/>
      <c r="AI767" s="41"/>
      <c r="AJ767" s="42"/>
      <c r="AK767" s="41"/>
      <c r="AL767" s="40"/>
      <c r="AM767" s="40"/>
      <c r="AN767" s="41"/>
      <c r="AO767" s="40"/>
      <c r="AP767" s="40"/>
      <c r="AQ767" s="40"/>
      <c r="AR767" s="42"/>
      <c r="AS767" s="42"/>
      <c r="AT767" s="42"/>
      <c r="AU767" s="42"/>
      <c r="AV767" s="42"/>
      <c r="AW767" s="42"/>
      <c r="AX767" s="42"/>
      <c r="AY767" s="42"/>
      <c r="AZ767" s="42"/>
      <c r="BA767" s="42"/>
      <c r="BB767" s="42"/>
      <c r="BC767" s="42"/>
      <c r="BD767" s="42"/>
      <c r="BE767" s="42"/>
      <c r="BF767" s="42"/>
      <c r="BG767" s="42"/>
      <c r="BH767" s="42"/>
      <c r="BI767" s="42"/>
      <c r="BJ767" s="42"/>
      <c r="BK767" s="42"/>
      <c r="BL767" s="42"/>
      <c r="BM767" s="42"/>
    </row>
    <row r="768">
      <c r="A768" s="40"/>
      <c r="B768" s="41"/>
      <c r="C768" s="42"/>
      <c r="D768" s="41"/>
      <c r="E768" s="40"/>
      <c r="F768" s="40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0"/>
      <c r="R768" s="40"/>
      <c r="S768" s="40"/>
      <c r="T768" s="40"/>
      <c r="U768" s="40"/>
      <c r="V768" s="40"/>
      <c r="W768" s="40"/>
      <c r="X768" s="41"/>
      <c r="Y768" s="41"/>
      <c r="Z768" s="41"/>
      <c r="AA768" s="41"/>
      <c r="AB768" s="40"/>
      <c r="AC768" s="40"/>
      <c r="AD768" s="40"/>
      <c r="AE768" s="40"/>
      <c r="AF768" s="41"/>
      <c r="AG768" s="41"/>
      <c r="AH768" s="41"/>
      <c r="AI768" s="41"/>
      <c r="AJ768" s="42"/>
      <c r="AK768" s="41"/>
      <c r="AL768" s="40"/>
      <c r="AM768" s="40"/>
      <c r="AN768" s="41"/>
      <c r="AO768" s="40"/>
      <c r="AP768" s="40"/>
      <c r="AQ768" s="40"/>
      <c r="AR768" s="42"/>
      <c r="AS768" s="42"/>
      <c r="AT768" s="42"/>
      <c r="AU768" s="42"/>
      <c r="AV768" s="42"/>
      <c r="AW768" s="42"/>
      <c r="AX768" s="42"/>
      <c r="AY768" s="42"/>
      <c r="AZ768" s="42"/>
      <c r="BA768" s="42"/>
      <c r="BB768" s="42"/>
      <c r="BC768" s="42"/>
      <c r="BD768" s="42"/>
      <c r="BE768" s="42"/>
      <c r="BF768" s="42"/>
      <c r="BG768" s="42"/>
      <c r="BH768" s="42"/>
      <c r="BI768" s="42"/>
      <c r="BJ768" s="42"/>
      <c r="BK768" s="42"/>
      <c r="BL768" s="42"/>
      <c r="BM768" s="42"/>
    </row>
    <row r="769">
      <c r="A769" s="40"/>
      <c r="B769" s="41"/>
      <c r="C769" s="42"/>
      <c r="D769" s="41"/>
      <c r="E769" s="40"/>
      <c r="F769" s="40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0"/>
      <c r="R769" s="40"/>
      <c r="S769" s="40"/>
      <c r="T769" s="40"/>
      <c r="U769" s="40"/>
      <c r="V769" s="40"/>
      <c r="W769" s="40"/>
      <c r="X769" s="41"/>
      <c r="Y769" s="41"/>
      <c r="Z769" s="41"/>
      <c r="AA769" s="41"/>
      <c r="AB769" s="40"/>
      <c r="AC769" s="40"/>
      <c r="AD769" s="40"/>
      <c r="AE769" s="40"/>
      <c r="AF769" s="41"/>
      <c r="AG769" s="41"/>
      <c r="AH769" s="41"/>
      <c r="AI769" s="41"/>
      <c r="AJ769" s="42"/>
      <c r="AK769" s="41"/>
      <c r="AL769" s="40"/>
      <c r="AM769" s="40"/>
      <c r="AN769" s="41"/>
      <c r="AO769" s="40"/>
      <c r="AP769" s="40"/>
      <c r="AQ769" s="40"/>
      <c r="AR769" s="42"/>
      <c r="AS769" s="42"/>
      <c r="AT769" s="42"/>
      <c r="AU769" s="42"/>
      <c r="AV769" s="42"/>
      <c r="AW769" s="42"/>
      <c r="AX769" s="42"/>
      <c r="AY769" s="42"/>
      <c r="AZ769" s="42"/>
      <c r="BA769" s="42"/>
      <c r="BB769" s="42"/>
      <c r="BC769" s="42"/>
      <c r="BD769" s="42"/>
      <c r="BE769" s="42"/>
      <c r="BF769" s="42"/>
      <c r="BG769" s="42"/>
      <c r="BH769" s="42"/>
      <c r="BI769" s="42"/>
      <c r="BJ769" s="42"/>
      <c r="BK769" s="42"/>
      <c r="BL769" s="42"/>
      <c r="BM769" s="42"/>
    </row>
    <row r="770">
      <c r="A770" s="40"/>
      <c r="B770" s="41"/>
      <c r="C770" s="42"/>
      <c r="D770" s="41"/>
      <c r="E770" s="40"/>
      <c r="F770" s="40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0"/>
      <c r="R770" s="40"/>
      <c r="S770" s="40"/>
      <c r="T770" s="40"/>
      <c r="U770" s="40"/>
      <c r="V770" s="40"/>
      <c r="W770" s="40"/>
      <c r="X770" s="41"/>
      <c r="Y770" s="41"/>
      <c r="Z770" s="41"/>
      <c r="AA770" s="41"/>
      <c r="AB770" s="40"/>
      <c r="AC770" s="40"/>
      <c r="AD770" s="40"/>
      <c r="AE770" s="40"/>
      <c r="AF770" s="41"/>
      <c r="AG770" s="41"/>
      <c r="AH770" s="41"/>
      <c r="AI770" s="41"/>
      <c r="AJ770" s="42"/>
      <c r="AK770" s="41"/>
      <c r="AL770" s="40"/>
      <c r="AM770" s="40"/>
      <c r="AN770" s="41"/>
      <c r="AO770" s="40"/>
      <c r="AP770" s="40"/>
      <c r="AQ770" s="40"/>
      <c r="AR770" s="42"/>
      <c r="AS770" s="42"/>
      <c r="AT770" s="42"/>
      <c r="AU770" s="42"/>
      <c r="AV770" s="42"/>
      <c r="AW770" s="42"/>
      <c r="AX770" s="42"/>
      <c r="AY770" s="42"/>
      <c r="AZ770" s="42"/>
      <c r="BA770" s="42"/>
      <c r="BB770" s="42"/>
      <c r="BC770" s="42"/>
      <c r="BD770" s="42"/>
      <c r="BE770" s="42"/>
      <c r="BF770" s="42"/>
      <c r="BG770" s="42"/>
      <c r="BH770" s="42"/>
      <c r="BI770" s="42"/>
      <c r="BJ770" s="42"/>
      <c r="BK770" s="42"/>
      <c r="BL770" s="42"/>
      <c r="BM770" s="42"/>
    </row>
    <row r="771">
      <c r="A771" s="40"/>
      <c r="B771" s="41"/>
      <c r="C771" s="42"/>
      <c r="D771" s="41"/>
      <c r="E771" s="40"/>
      <c r="F771" s="40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0"/>
      <c r="R771" s="40"/>
      <c r="S771" s="40"/>
      <c r="T771" s="40"/>
      <c r="U771" s="40"/>
      <c r="V771" s="40"/>
      <c r="W771" s="40"/>
      <c r="X771" s="41"/>
      <c r="Y771" s="41"/>
      <c r="Z771" s="41"/>
      <c r="AA771" s="41"/>
      <c r="AB771" s="40"/>
      <c r="AC771" s="40"/>
      <c r="AD771" s="40"/>
      <c r="AE771" s="40"/>
      <c r="AF771" s="41"/>
      <c r="AG771" s="41"/>
      <c r="AH771" s="41"/>
      <c r="AI771" s="41"/>
      <c r="AJ771" s="42"/>
      <c r="AK771" s="41"/>
      <c r="AL771" s="40"/>
      <c r="AM771" s="40"/>
      <c r="AN771" s="41"/>
      <c r="AO771" s="40"/>
      <c r="AP771" s="40"/>
      <c r="AQ771" s="40"/>
      <c r="AR771" s="42"/>
      <c r="AS771" s="42"/>
      <c r="AT771" s="42"/>
      <c r="AU771" s="42"/>
      <c r="AV771" s="42"/>
      <c r="AW771" s="42"/>
      <c r="AX771" s="42"/>
      <c r="AY771" s="42"/>
      <c r="AZ771" s="42"/>
      <c r="BA771" s="42"/>
      <c r="BB771" s="42"/>
      <c r="BC771" s="42"/>
      <c r="BD771" s="42"/>
      <c r="BE771" s="42"/>
      <c r="BF771" s="42"/>
      <c r="BG771" s="42"/>
      <c r="BH771" s="42"/>
      <c r="BI771" s="42"/>
      <c r="BJ771" s="42"/>
      <c r="BK771" s="42"/>
      <c r="BL771" s="42"/>
      <c r="BM771" s="42"/>
    </row>
    <row r="772">
      <c r="A772" s="40"/>
      <c r="B772" s="41"/>
      <c r="C772" s="42"/>
      <c r="D772" s="41"/>
      <c r="E772" s="40"/>
      <c r="F772" s="40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0"/>
      <c r="R772" s="40"/>
      <c r="S772" s="40"/>
      <c r="T772" s="40"/>
      <c r="U772" s="40"/>
      <c r="V772" s="40"/>
      <c r="W772" s="40"/>
      <c r="X772" s="41"/>
      <c r="Y772" s="41"/>
      <c r="Z772" s="41"/>
      <c r="AA772" s="41"/>
      <c r="AB772" s="40"/>
      <c r="AC772" s="40"/>
      <c r="AD772" s="40"/>
      <c r="AE772" s="40"/>
      <c r="AF772" s="41"/>
      <c r="AG772" s="41"/>
      <c r="AH772" s="41"/>
      <c r="AI772" s="41"/>
      <c r="AJ772" s="42"/>
      <c r="AK772" s="41"/>
      <c r="AL772" s="40"/>
      <c r="AM772" s="40"/>
      <c r="AN772" s="41"/>
      <c r="AO772" s="40"/>
      <c r="AP772" s="40"/>
      <c r="AQ772" s="40"/>
      <c r="AR772" s="42"/>
      <c r="AS772" s="42"/>
      <c r="AT772" s="42"/>
      <c r="AU772" s="42"/>
      <c r="AV772" s="42"/>
      <c r="AW772" s="42"/>
      <c r="AX772" s="42"/>
      <c r="AY772" s="42"/>
      <c r="AZ772" s="42"/>
      <c r="BA772" s="42"/>
      <c r="BB772" s="42"/>
      <c r="BC772" s="42"/>
      <c r="BD772" s="42"/>
      <c r="BE772" s="42"/>
      <c r="BF772" s="42"/>
      <c r="BG772" s="42"/>
      <c r="BH772" s="42"/>
      <c r="BI772" s="42"/>
      <c r="BJ772" s="42"/>
      <c r="BK772" s="42"/>
      <c r="BL772" s="42"/>
      <c r="BM772" s="42"/>
    </row>
    <row r="773">
      <c r="A773" s="40"/>
      <c r="B773" s="41"/>
      <c r="C773" s="42"/>
      <c r="D773" s="41"/>
      <c r="E773" s="40"/>
      <c r="F773" s="40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0"/>
      <c r="R773" s="40"/>
      <c r="S773" s="40"/>
      <c r="T773" s="40"/>
      <c r="U773" s="40"/>
      <c r="V773" s="40"/>
      <c r="W773" s="40"/>
      <c r="X773" s="41"/>
      <c r="Y773" s="41"/>
      <c r="Z773" s="41"/>
      <c r="AA773" s="41"/>
      <c r="AB773" s="40"/>
      <c r="AC773" s="40"/>
      <c r="AD773" s="40"/>
      <c r="AE773" s="40"/>
      <c r="AF773" s="41"/>
      <c r="AG773" s="41"/>
      <c r="AH773" s="41"/>
      <c r="AI773" s="41"/>
      <c r="AJ773" s="42"/>
      <c r="AK773" s="41"/>
      <c r="AL773" s="40"/>
      <c r="AM773" s="40"/>
      <c r="AN773" s="41"/>
      <c r="AO773" s="40"/>
      <c r="AP773" s="40"/>
      <c r="AQ773" s="40"/>
      <c r="AR773" s="42"/>
      <c r="AS773" s="42"/>
      <c r="AT773" s="42"/>
      <c r="AU773" s="42"/>
      <c r="AV773" s="42"/>
      <c r="AW773" s="42"/>
      <c r="AX773" s="42"/>
      <c r="AY773" s="42"/>
      <c r="AZ773" s="42"/>
      <c r="BA773" s="42"/>
      <c r="BB773" s="42"/>
      <c r="BC773" s="42"/>
      <c r="BD773" s="42"/>
      <c r="BE773" s="42"/>
      <c r="BF773" s="42"/>
      <c r="BG773" s="42"/>
      <c r="BH773" s="42"/>
      <c r="BI773" s="42"/>
      <c r="BJ773" s="42"/>
      <c r="BK773" s="42"/>
      <c r="BL773" s="42"/>
      <c r="BM773" s="42"/>
    </row>
    <row r="774">
      <c r="A774" s="40"/>
      <c r="B774" s="41"/>
      <c r="C774" s="42"/>
      <c r="D774" s="41"/>
      <c r="E774" s="40"/>
      <c r="F774" s="40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0"/>
      <c r="R774" s="40"/>
      <c r="S774" s="40"/>
      <c r="T774" s="40"/>
      <c r="U774" s="40"/>
      <c r="V774" s="40"/>
      <c r="W774" s="40"/>
      <c r="X774" s="41"/>
      <c r="Y774" s="41"/>
      <c r="Z774" s="41"/>
      <c r="AA774" s="41"/>
      <c r="AB774" s="40"/>
      <c r="AC774" s="40"/>
      <c r="AD774" s="40"/>
      <c r="AE774" s="40"/>
      <c r="AF774" s="41"/>
      <c r="AG774" s="41"/>
      <c r="AH774" s="41"/>
      <c r="AI774" s="41"/>
      <c r="AJ774" s="42"/>
      <c r="AK774" s="41"/>
      <c r="AL774" s="40"/>
      <c r="AM774" s="40"/>
      <c r="AN774" s="41"/>
      <c r="AO774" s="40"/>
      <c r="AP774" s="40"/>
      <c r="AQ774" s="40"/>
      <c r="AR774" s="42"/>
      <c r="AS774" s="42"/>
      <c r="AT774" s="42"/>
      <c r="AU774" s="42"/>
      <c r="AV774" s="42"/>
      <c r="AW774" s="42"/>
      <c r="AX774" s="42"/>
      <c r="AY774" s="42"/>
      <c r="AZ774" s="42"/>
      <c r="BA774" s="42"/>
      <c r="BB774" s="42"/>
      <c r="BC774" s="42"/>
      <c r="BD774" s="42"/>
      <c r="BE774" s="42"/>
      <c r="BF774" s="42"/>
      <c r="BG774" s="42"/>
      <c r="BH774" s="42"/>
      <c r="BI774" s="42"/>
      <c r="BJ774" s="42"/>
      <c r="BK774" s="42"/>
      <c r="BL774" s="42"/>
      <c r="BM774" s="42"/>
    </row>
    <row r="775">
      <c r="A775" s="40"/>
      <c r="B775" s="41"/>
      <c r="C775" s="42"/>
      <c r="D775" s="41"/>
      <c r="E775" s="40"/>
      <c r="F775" s="40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0"/>
      <c r="R775" s="40"/>
      <c r="S775" s="40"/>
      <c r="T775" s="40"/>
      <c r="U775" s="40"/>
      <c r="V775" s="40"/>
      <c r="W775" s="40"/>
      <c r="X775" s="41"/>
      <c r="Y775" s="41"/>
      <c r="Z775" s="41"/>
      <c r="AA775" s="41"/>
      <c r="AB775" s="40"/>
      <c r="AC775" s="40"/>
      <c r="AD775" s="40"/>
      <c r="AE775" s="40"/>
      <c r="AF775" s="41"/>
      <c r="AG775" s="41"/>
      <c r="AH775" s="41"/>
      <c r="AI775" s="41"/>
      <c r="AJ775" s="42"/>
      <c r="AK775" s="41"/>
      <c r="AL775" s="40"/>
      <c r="AM775" s="40"/>
      <c r="AN775" s="41"/>
      <c r="AO775" s="40"/>
      <c r="AP775" s="40"/>
      <c r="AQ775" s="40"/>
      <c r="AR775" s="42"/>
      <c r="AS775" s="42"/>
      <c r="AT775" s="42"/>
      <c r="AU775" s="42"/>
      <c r="AV775" s="42"/>
      <c r="AW775" s="42"/>
      <c r="AX775" s="42"/>
      <c r="AY775" s="42"/>
      <c r="AZ775" s="42"/>
      <c r="BA775" s="42"/>
      <c r="BB775" s="42"/>
      <c r="BC775" s="42"/>
      <c r="BD775" s="42"/>
      <c r="BE775" s="42"/>
      <c r="BF775" s="42"/>
      <c r="BG775" s="42"/>
      <c r="BH775" s="42"/>
      <c r="BI775" s="42"/>
      <c r="BJ775" s="42"/>
      <c r="BK775" s="42"/>
      <c r="BL775" s="42"/>
      <c r="BM775" s="42"/>
    </row>
    <row r="776">
      <c r="A776" s="40"/>
      <c r="B776" s="41"/>
      <c r="C776" s="42"/>
      <c r="D776" s="41"/>
      <c r="E776" s="40"/>
      <c r="F776" s="40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0"/>
      <c r="R776" s="40"/>
      <c r="S776" s="40"/>
      <c r="T776" s="40"/>
      <c r="U776" s="40"/>
      <c r="V776" s="40"/>
      <c r="W776" s="40"/>
      <c r="X776" s="41"/>
      <c r="Y776" s="41"/>
      <c r="Z776" s="41"/>
      <c r="AA776" s="41"/>
      <c r="AB776" s="40"/>
      <c r="AC776" s="40"/>
      <c r="AD776" s="40"/>
      <c r="AE776" s="40"/>
      <c r="AF776" s="41"/>
      <c r="AG776" s="41"/>
      <c r="AH776" s="41"/>
      <c r="AI776" s="41"/>
      <c r="AJ776" s="42"/>
      <c r="AK776" s="41"/>
      <c r="AL776" s="40"/>
      <c r="AM776" s="40"/>
      <c r="AN776" s="41"/>
      <c r="AO776" s="40"/>
      <c r="AP776" s="40"/>
      <c r="AQ776" s="40"/>
      <c r="AR776" s="42"/>
      <c r="AS776" s="42"/>
      <c r="AT776" s="42"/>
      <c r="AU776" s="42"/>
      <c r="AV776" s="42"/>
      <c r="AW776" s="42"/>
      <c r="AX776" s="42"/>
      <c r="AY776" s="42"/>
      <c r="AZ776" s="42"/>
      <c r="BA776" s="42"/>
      <c r="BB776" s="42"/>
      <c r="BC776" s="42"/>
      <c r="BD776" s="42"/>
      <c r="BE776" s="42"/>
      <c r="BF776" s="42"/>
      <c r="BG776" s="42"/>
      <c r="BH776" s="42"/>
      <c r="BI776" s="42"/>
      <c r="BJ776" s="42"/>
      <c r="BK776" s="42"/>
      <c r="BL776" s="42"/>
      <c r="BM776" s="42"/>
    </row>
    <row r="777">
      <c r="A777" s="40"/>
      <c r="B777" s="41"/>
      <c r="C777" s="42"/>
      <c r="D777" s="41"/>
      <c r="E777" s="40"/>
      <c r="F777" s="40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0"/>
      <c r="R777" s="40"/>
      <c r="S777" s="40"/>
      <c r="T777" s="40"/>
      <c r="U777" s="40"/>
      <c r="V777" s="40"/>
      <c r="W777" s="40"/>
      <c r="X777" s="41"/>
      <c r="Y777" s="41"/>
      <c r="Z777" s="41"/>
      <c r="AA777" s="41"/>
      <c r="AB777" s="40"/>
      <c r="AC777" s="40"/>
      <c r="AD777" s="40"/>
      <c r="AE777" s="40"/>
      <c r="AF777" s="41"/>
      <c r="AG777" s="41"/>
      <c r="AH777" s="41"/>
      <c r="AI777" s="41"/>
      <c r="AJ777" s="42"/>
      <c r="AK777" s="41"/>
      <c r="AL777" s="40"/>
      <c r="AM777" s="40"/>
      <c r="AN777" s="41"/>
      <c r="AO777" s="40"/>
      <c r="AP777" s="40"/>
      <c r="AQ777" s="40"/>
      <c r="AR777" s="42"/>
      <c r="AS777" s="42"/>
      <c r="AT777" s="42"/>
      <c r="AU777" s="42"/>
      <c r="AV777" s="42"/>
      <c r="AW777" s="42"/>
      <c r="AX777" s="42"/>
      <c r="AY777" s="42"/>
      <c r="AZ777" s="42"/>
      <c r="BA777" s="42"/>
      <c r="BB777" s="42"/>
      <c r="BC777" s="42"/>
      <c r="BD777" s="42"/>
      <c r="BE777" s="42"/>
      <c r="BF777" s="42"/>
      <c r="BG777" s="42"/>
      <c r="BH777" s="42"/>
      <c r="BI777" s="42"/>
      <c r="BJ777" s="42"/>
      <c r="BK777" s="42"/>
      <c r="BL777" s="42"/>
      <c r="BM777" s="42"/>
    </row>
    <row r="778">
      <c r="A778" s="40"/>
      <c r="B778" s="41"/>
      <c r="C778" s="42"/>
      <c r="D778" s="41"/>
      <c r="E778" s="40"/>
      <c r="F778" s="40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0"/>
      <c r="R778" s="40"/>
      <c r="S778" s="40"/>
      <c r="T778" s="40"/>
      <c r="U778" s="40"/>
      <c r="V778" s="40"/>
      <c r="W778" s="40"/>
      <c r="X778" s="41"/>
      <c r="Y778" s="41"/>
      <c r="Z778" s="41"/>
      <c r="AA778" s="41"/>
      <c r="AB778" s="40"/>
      <c r="AC778" s="40"/>
      <c r="AD778" s="40"/>
      <c r="AE778" s="40"/>
      <c r="AF778" s="41"/>
      <c r="AG778" s="41"/>
      <c r="AH778" s="41"/>
      <c r="AI778" s="41"/>
      <c r="AJ778" s="42"/>
      <c r="AK778" s="41"/>
      <c r="AL778" s="40"/>
      <c r="AM778" s="40"/>
      <c r="AN778" s="41"/>
      <c r="AO778" s="40"/>
      <c r="AP778" s="40"/>
      <c r="AQ778" s="40"/>
      <c r="AR778" s="42"/>
      <c r="AS778" s="42"/>
      <c r="AT778" s="42"/>
      <c r="AU778" s="42"/>
      <c r="AV778" s="42"/>
      <c r="AW778" s="42"/>
      <c r="AX778" s="42"/>
      <c r="AY778" s="42"/>
      <c r="AZ778" s="42"/>
      <c r="BA778" s="42"/>
      <c r="BB778" s="42"/>
      <c r="BC778" s="42"/>
      <c r="BD778" s="42"/>
      <c r="BE778" s="42"/>
      <c r="BF778" s="42"/>
      <c r="BG778" s="42"/>
      <c r="BH778" s="42"/>
      <c r="BI778" s="42"/>
      <c r="BJ778" s="42"/>
      <c r="BK778" s="42"/>
      <c r="BL778" s="42"/>
      <c r="BM778" s="42"/>
    </row>
    <row r="779">
      <c r="A779" s="40"/>
      <c r="B779" s="41"/>
      <c r="C779" s="42"/>
      <c r="D779" s="41"/>
      <c r="E779" s="40"/>
      <c r="F779" s="40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0"/>
      <c r="R779" s="40"/>
      <c r="S779" s="40"/>
      <c r="T779" s="40"/>
      <c r="U779" s="40"/>
      <c r="V779" s="40"/>
      <c r="W779" s="40"/>
      <c r="X779" s="41"/>
      <c r="Y779" s="41"/>
      <c r="Z779" s="41"/>
      <c r="AA779" s="41"/>
      <c r="AB779" s="40"/>
      <c r="AC779" s="40"/>
      <c r="AD779" s="40"/>
      <c r="AE779" s="40"/>
      <c r="AF779" s="41"/>
      <c r="AG779" s="41"/>
      <c r="AH779" s="41"/>
      <c r="AI779" s="41"/>
      <c r="AJ779" s="42"/>
      <c r="AK779" s="41"/>
      <c r="AL779" s="40"/>
      <c r="AM779" s="40"/>
      <c r="AN779" s="41"/>
      <c r="AO779" s="40"/>
      <c r="AP779" s="40"/>
      <c r="AQ779" s="40"/>
      <c r="AR779" s="42"/>
      <c r="AS779" s="42"/>
      <c r="AT779" s="42"/>
      <c r="AU779" s="42"/>
      <c r="AV779" s="42"/>
      <c r="AW779" s="42"/>
      <c r="AX779" s="42"/>
      <c r="AY779" s="42"/>
      <c r="AZ779" s="42"/>
      <c r="BA779" s="42"/>
      <c r="BB779" s="42"/>
      <c r="BC779" s="42"/>
      <c r="BD779" s="42"/>
      <c r="BE779" s="42"/>
      <c r="BF779" s="42"/>
      <c r="BG779" s="42"/>
      <c r="BH779" s="42"/>
      <c r="BI779" s="42"/>
      <c r="BJ779" s="42"/>
      <c r="BK779" s="42"/>
      <c r="BL779" s="42"/>
      <c r="BM779" s="42"/>
    </row>
    <row r="780">
      <c r="A780" s="40"/>
      <c r="B780" s="41"/>
      <c r="C780" s="42"/>
      <c r="D780" s="41"/>
      <c r="E780" s="40"/>
      <c r="F780" s="40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0"/>
      <c r="R780" s="40"/>
      <c r="S780" s="40"/>
      <c r="T780" s="40"/>
      <c r="U780" s="40"/>
      <c r="V780" s="40"/>
      <c r="W780" s="40"/>
      <c r="X780" s="41"/>
      <c r="Y780" s="41"/>
      <c r="Z780" s="41"/>
      <c r="AA780" s="41"/>
      <c r="AB780" s="40"/>
      <c r="AC780" s="40"/>
      <c r="AD780" s="40"/>
      <c r="AE780" s="40"/>
      <c r="AF780" s="41"/>
      <c r="AG780" s="41"/>
      <c r="AH780" s="41"/>
      <c r="AI780" s="41"/>
      <c r="AJ780" s="42"/>
      <c r="AK780" s="41"/>
      <c r="AL780" s="40"/>
      <c r="AM780" s="40"/>
      <c r="AN780" s="41"/>
      <c r="AO780" s="40"/>
      <c r="AP780" s="40"/>
      <c r="AQ780" s="40"/>
      <c r="AR780" s="42"/>
      <c r="AS780" s="42"/>
      <c r="AT780" s="42"/>
      <c r="AU780" s="42"/>
      <c r="AV780" s="42"/>
      <c r="AW780" s="42"/>
      <c r="AX780" s="42"/>
      <c r="AY780" s="42"/>
      <c r="AZ780" s="42"/>
      <c r="BA780" s="42"/>
      <c r="BB780" s="42"/>
      <c r="BC780" s="42"/>
      <c r="BD780" s="42"/>
      <c r="BE780" s="42"/>
      <c r="BF780" s="42"/>
      <c r="BG780" s="42"/>
      <c r="BH780" s="42"/>
      <c r="BI780" s="42"/>
      <c r="BJ780" s="42"/>
      <c r="BK780" s="42"/>
      <c r="BL780" s="42"/>
      <c r="BM780" s="42"/>
    </row>
    <row r="781">
      <c r="A781" s="40"/>
      <c r="B781" s="41"/>
      <c r="C781" s="42"/>
      <c r="D781" s="41"/>
      <c r="E781" s="40"/>
      <c r="F781" s="40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0"/>
      <c r="R781" s="40"/>
      <c r="S781" s="40"/>
      <c r="T781" s="40"/>
      <c r="U781" s="40"/>
      <c r="V781" s="40"/>
      <c r="W781" s="40"/>
      <c r="X781" s="41"/>
      <c r="Y781" s="41"/>
      <c r="Z781" s="41"/>
      <c r="AA781" s="41"/>
      <c r="AB781" s="40"/>
      <c r="AC781" s="40"/>
      <c r="AD781" s="40"/>
      <c r="AE781" s="40"/>
      <c r="AF781" s="41"/>
      <c r="AG781" s="41"/>
      <c r="AH781" s="41"/>
      <c r="AI781" s="41"/>
      <c r="AJ781" s="42"/>
      <c r="AK781" s="41"/>
      <c r="AL781" s="40"/>
      <c r="AM781" s="40"/>
      <c r="AN781" s="41"/>
      <c r="AO781" s="40"/>
      <c r="AP781" s="40"/>
      <c r="AQ781" s="40"/>
      <c r="AR781" s="42"/>
      <c r="AS781" s="42"/>
      <c r="AT781" s="42"/>
      <c r="AU781" s="42"/>
      <c r="AV781" s="42"/>
      <c r="AW781" s="42"/>
      <c r="AX781" s="42"/>
      <c r="AY781" s="42"/>
      <c r="AZ781" s="42"/>
      <c r="BA781" s="42"/>
      <c r="BB781" s="42"/>
      <c r="BC781" s="42"/>
      <c r="BD781" s="42"/>
      <c r="BE781" s="42"/>
      <c r="BF781" s="42"/>
      <c r="BG781" s="42"/>
      <c r="BH781" s="42"/>
      <c r="BI781" s="42"/>
      <c r="BJ781" s="42"/>
      <c r="BK781" s="42"/>
      <c r="BL781" s="42"/>
      <c r="BM781" s="42"/>
    </row>
    <row r="782">
      <c r="A782" s="40"/>
      <c r="B782" s="41"/>
      <c r="C782" s="42"/>
      <c r="D782" s="41"/>
      <c r="E782" s="40"/>
      <c r="F782" s="40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0"/>
      <c r="R782" s="40"/>
      <c r="S782" s="40"/>
      <c r="T782" s="40"/>
      <c r="U782" s="40"/>
      <c r="V782" s="40"/>
      <c r="W782" s="40"/>
      <c r="X782" s="41"/>
      <c r="Y782" s="41"/>
      <c r="Z782" s="41"/>
      <c r="AA782" s="41"/>
      <c r="AB782" s="40"/>
      <c r="AC782" s="40"/>
      <c r="AD782" s="40"/>
      <c r="AE782" s="40"/>
      <c r="AF782" s="41"/>
      <c r="AG782" s="41"/>
      <c r="AH782" s="41"/>
      <c r="AI782" s="41"/>
      <c r="AJ782" s="42"/>
      <c r="AK782" s="41"/>
      <c r="AL782" s="40"/>
      <c r="AM782" s="40"/>
      <c r="AN782" s="41"/>
      <c r="AO782" s="40"/>
      <c r="AP782" s="40"/>
      <c r="AQ782" s="40"/>
      <c r="AR782" s="42"/>
      <c r="AS782" s="42"/>
      <c r="AT782" s="42"/>
      <c r="AU782" s="42"/>
      <c r="AV782" s="42"/>
      <c r="AW782" s="42"/>
      <c r="AX782" s="42"/>
      <c r="AY782" s="42"/>
      <c r="AZ782" s="42"/>
      <c r="BA782" s="42"/>
      <c r="BB782" s="42"/>
      <c r="BC782" s="42"/>
      <c r="BD782" s="42"/>
      <c r="BE782" s="42"/>
      <c r="BF782" s="42"/>
      <c r="BG782" s="42"/>
      <c r="BH782" s="42"/>
      <c r="BI782" s="42"/>
      <c r="BJ782" s="42"/>
      <c r="BK782" s="42"/>
      <c r="BL782" s="42"/>
      <c r="BM782" s="42"/>
    </row>
    <row r="783">
      <c r="A783" s="40"/>
      <c r="B783" s="41"/>
      <c r="C783" s="42"/>
      <c r="D783" s="41"/>
      <c r="E783" s="40"/>
      <c r="F783" s="40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0"/>
      <c r="R783" s="40"/>
      <c r="S783" s="40"/>
      <c r="T783" s="40"/>
      <c r="U783" s="40"/>
      <c r="V783" s="40"/>
      <c r="W783" s="40"/>
      <c r="X783" s="41"/>
      <c r="Y783" s="41"/>
      <c r="Z783" s="41"/>
      <c r="AA783" s="41"/>
      <c r="AB783" s="40"/>
      <c r="AC783" s="40"/>
      <c r="AD783" s="40"/>
      <c r="AE783" s="40"/>
      <c r="AF783" s="41"/>
      <c r="AG783" s="41"/>
      <c r="AH783" s="41"/>
      <c r="AI783" s="41"/>
      <c r="AJ783" s="42"/>
      <c r="AK783" s="41"/>
      <c r="AL783" s="40"/>
      <c r="AM783" s="40"/>
      <c r="AN783" s="41"/>
      <c r="AO783" s="40"/>
      <c r="AP783" s="40"/>
      <c r="AQ783" s="40"/>
      <c r="AR783" s="42"/>
      <c r="AS783" s="42"/>
      <c r="AT783" s="42"/>
      <c r="AU783" s="42"/>
      <c r="AV783" s="42"/>
      <c r="AW783" s="42"/>
      <c r="AX783" s="42"/>
      <c r="AY783" s="42"/>
      <c r="AZ783" s="42"/>
      <c r="BA783" s="42"/>
      <c r="BB783" s="42"/>
      <c r="BC783" s="42"/>
      <c r="BD783" s="42"/>
      <c r="BE783" s="42"/>
      <c r="BF783" s="42"/>
      <c r="BG783" s="42"/>
      <c r="BH783" s="42"/>
      <c r="BI783" s="42"/>
      <c r="BJ783" s="42"/>
      <c r="BK783" s="42"/>
      <c r="BL783" s="42"/>
      <c r="BM783" s="42"/>
    </row>
    <row r="784">
      <c r="A784" s="40"/>
      <c r="B784" s="41"/>
      <c r="C784" s="42"/>
      <c r="D784" s="41"/>
      <c r="E784" s="40"/>
      <c r="F784" s="40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0"/>
      <c r="R784" s="40"/>
      <c r="S784" s="40"/>
      <c r="T784" s="40"/>
      <c r="U784" s="40"/>
      <c r="V784" s="40"/>
      <c r="W784" s="40"/>
      <c r="X784" s="41"/>
      <c r="Y784" s="41"/>
      <c r="Z784" s="41"/>
      <c r="AA784" s="41"/>
      <c r="AB784" s="40"/>
      <c r="AC784" s="40"/>
      <c r="AD784" s="40"/>
      <c r="AE784" s="40"/>
      <c r="AF784" s="41"/>
      <c r="AG784" s="41"/>
      <c r="AH784" s="41"/>
      <c r="AI784" s="41"/>
      <c r="AJ784" s="42"/>
      <c r="AK784" s="41"/>
      <c r="AL784" s="40"/>
      <c r="AM784" s="40"/>
      <c r="AN784" s="41"/>
      <c r="AO784" s="40"/>
      <c r="AP784" s="40"/>
      <c r="AQ784" s="40"/>
      <c r="AR784" s="42"/>
      <c r="AS784" s="42"/>
      <c r="AT784" s="42"/>
      <c r="AU784" s="42"/>
      <c r="AV784" s="42"/>
      <c r="AW784" s="42"/>
      <c r="AX784" s="42"/>
      <c r="AY784" s="42"/>
      <c r="AZ784" s="42"/>
      <c r="BA784" s="42"/>
      <c r="BB784" s="42"/>
      <c r="BC784" s="42"/>
      <c r="BD784" s="42"/>
      <c r="BE784" s="42"/>
      <c r="BF784" s="42"/>
      <c r="BG784" s="42"/>
      <c r="BH784" s="42"/>
      <c r="BI784" s="42"/>
      <c r="BJ784" s="42"/>
      <c r="BK784" s="42"/>
      <c r="BL784" s="42"/>
      <c r="BM784" s="42"/>
    </row>
    <row r="785">
      <c r="A785" s="40"/>
      <c r="B785" s="41"/>
      <c r="C785" s="42"/>
      <c r="D785" s="41"/>
      <c r="E785" s="40"/>
      <c r="F785" s="40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0"/>
      <c r="R785" s="40"/>
      <c r="S785" s="40"/>
      <c r="T785" s="40"/>
      <c r="U785" s="40"/>
      <c r="V785" s="40"/>
      <c r="W785" s="40"/>
      <c r="X785" s="41"/>
      <c r="Y785" s="41"/>
      <c r="Z785" s="41"/>
      <c r="AA785" s="41"/>
      <c r="AB785" s="40"/>
      <c r="AC785" s="40"/>
      <c r="AD785" s="40"/>
      <c r="AE785" s="40"/>
      <c r="AF785" s="41"/>
      <c r="AG785" s="41"/>
      <c r="AH785" s="41"/>
      <c r="AI785" s="41"/>
      <c r="AJ785" s="42"/>
      <c r="AK785" s="41"/>
      <c r="AL785" s="40"/>
      <c r="AM785" s="40"/>
      <c r="AN785" s="41"/>
      <c r="AO785" s="40"/>
      <c r="AP785" s="40"/>
      <c r="AQ785" s="40"/>
      <c r="AR785" s="42"/>
      <c r="AS785" s="42"/>
      <c r="AT785" s="42"/>
      <c r="AU785" s="42"/>
      <c r="AV785" s="42"/>
      <c r="AW785" s="42"/>
      <c r="AX785" s="42"/>
      <c r="AY785" s="42"/>
      <c r="AZ785" s="42"/>
      <c r="BA785" s="42"/>
      <c r="BB785" s="42"/>
      <c r="BC785" s="42"/>
      <c r="BD785" s="42"/>
      <c r="BE785" s="42"/>
      <c r="BF785" s="42"/>
      <c r="BG785" s="42"/>
      <c r="BH785" s="42"/>
      <c r="BI785" s="42"/>
      <c r="BJ785" s="42"/>
      <c r="BK785" s="42"/>
      <c r="BL785" s="42"/>
      <c r="BM785" s="42"/>
    </row>
    <row r="786">
      <c r="A786" s="40"/>
      <c r="B786" s="41"/>
      <c r="C786" s="42"/>
      <c r="D786" s="41"/>
      <c r="E786" s="40"/>
      <c r="F786" s="40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0"/>
      <c r="R786" s="40"/>
      <c r="S786" s="40"/>
      <c r="T786" s="40"/>
      <c r="U786" s="40"/>
      <c r="V786" s="40"/>
      <c r="W786" s="40"/>
      <c r="X786" s="41"/>
      <c r="Y786" s="41"/>
      <c r="Z786" s="41"/>
      <c r="AA786" s="41"/>
      <c r="AB786" s="40"/>
      <c r="AC786" s="40"/>
      <c r="AD786" s="40"/>
      <c r="AE786" s="40"/>
      <c r="AF786" s="41"/>
      <c r="AG786" s="41"/>
      <c r="AH786" s="41"/>
      <c r="AI786" s="41"/>
      <c r="AJ786" s="42"/>
      <c r="AK786" s="41"/>
      <c r="AL786" s="40"/>
      <c r="AM786" s="40"/>
      <c r="AN786" s="41"/>
      <c r="AO786" s="40"/>
      <c r="AP786" s="40"/>
      <c r="AQ786" s="40"/>
      <c r="AR786" s="42"/>
      <c r="AS786" s="42"/>
      <c r="AT786" s="42"/>
      <c r="AU786" s="42"/>
      <c r="AV786" s="42"/>
      <c r="AW786" s="42"/>
      <c r="AX786" s="42"/>
      <c r="AY786" s="42"/>
      <c r="AZ786" s="42"/>
      <c r="BA786" s="42"/>
      <c r="BB786" s="42"/>
      <c r="BC786" s="42"/>
      <c r="BD786" s="42"/>
      <c r="BE786" s="42"/>
      <c r="BF786" s="42"/>
      <c r="BG786" s="42"/>
      <c r="BH786" s="42"/>
      <c r="BI786" s="42"/>
      <c r="BJ786" s="42"/>
      <c r="BK786" s="42"/>
      <c r="BL786" s="42"/>
      <c r="BM786" s="42"/>
    </row>
    <row r="787">
      <c r="A787" s="40"/>
      <c r="B787" s="41"/>
      <c r="C787" s="42"/>
      <c r="D787" s="41"/>
      <c r="E787" s="40"/>
      <c r="F787" s="40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0"/>
      <c r="R787" s="40"/>
      <c r="S787" s="40"/>
      <c r="T787" s="40"/>
      <c r="U787" s="40"/>
      <c r="V787" s="40"/>
      <c r="W787" s="40"/>
      <c r="X787" s="41"/>
      <c r="Y787" s="41"/>
      <c r="Z787" s="41"/>
      <c r="AA787" s="41"/>
      <c r="AB787" s="40"/>
      <c r="AC787" s="40"/>
      <c r="AD787" s="40"/>
      <c r="AE787" s="40"/>
      <c r="AF787" s="41"/>
      <c r="AG787" s="41"/>
      <c r="AH787" s="41"/>
      <c r="AI787" s="41"/>
      <c r="AJ787" s="42"/>
      <c r="AK787" s="41"/>
      <c r="AL787" s="40"/>
      <c r="AM787" s="40"/>
      <c r="AN787" s="41"/>
      <c r="AO787" s="40"/>
      <c r="AP787" s="40"/>
      <c r="AQ787" s="40"/>
      <c r="AR787" s="42"/>
      <c r="AS787" s="42"/>
      <c r="AT787" s="42"/>
      <c r="AU787" s="42"/>
      <c r="AV787" s="42"/>
      <c r="AW787" s="42"/>
      <c r="AX787" s="42"/>
      <c r="AY787" s="42"/>
      <c r="AZ787" s="42"/>
      <c r="BA787" s="42"/>
      <c r="BB787" s="42"/>
      <c r="BC787" s="42"/>
      <c r="BD787" s="42"/>
      <c r="BE787" s="42"/>
      <c r="BF787" s="42"/>
      <c r="BG787" s="42"/>
      <c r="BH787" s="42"/>
      <c r="BI787" s="42"/>
      <c r="BJ787" s="42"/>
      <c r="BK787" s="42"/>
      <c r="BL787" s="42"/>
      <c r="BM787" s="42"/>
    </row>
    <row r="788">
      <c r="A788" s="40"/>
      <c r="B788" s="41"/>
      <c r="C788" s="42"/>
      <c r="D788" s="41"/>
      <c r="E788" s="40"/>
      <c r="F788" s="40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0"/>
      <c r="R788" s="40"/>
      <c r="S788" s="40"/>
      <c r="T788" s="40"/>
      <c r="U788" s="40"/>
      <c r="V788" s="40"/>
      <c r="W788" s="40"/>
      <c r="X788" s="41"/>
      <c r="Y788" s="41"/>
      <c r="Z788" s="41"/>
      <c r="AA788" s="41"/>
      <c r="AB788" s="40"/>
      <c r="AC788" s="40"/>
      <c r="AD788" s="40"/>
      <c r="AE788" s="40"/>
      <c r="AF788" s="41"/>
      <c r="AG788" s="41"/>
      <c r="AH788" s="41"/>
      <c r="AI788" s="41"/>
      <c r="AJ788" s="42"/>
      <c r="AK788" s="41"/>
      <c r="AL788" s="40"/>
      <c r="AM788" s="40"/>
      <c r="AN788" s="41"/>
      <c r="AO788" s="40"/>
      <c r="AP788" s="40"/>
      <c r="AQ788" s="40"/>
      <c r="AR788" s="42"/>
      <c r="AS788" s="42"/>
      <c r="AT788" s="42"/>
      <c r="AU788" s="42"/>
      <c r="AV788" s="42"/>
      <c r="AW788" s="42"/>
      <c r="AX788" s="42"/>
      <c r="AY788" s="42"/>
      <c r="AZ788" s="42"/>
      <c r="BA788" s="42"/>
      <c r="BB788" s="42"/>
      <c r="BC788" s="42"/>
      <c r="BD788" s="42"/>
      <c r="BE788" s="42"/>
      <c r="BF788" s="42"/>
      <c r="BG788" s="42"/>
      <c r="BH788" s="42"/>
      <c r="BI788" s="42"/>
      <c r="BJ788" s="42"/>
      <c r="BK788" s="42"/>
      <c r="BL788" s="42"/>
      <c r="BM788" s="42"/>
    </row>
    <row r="789">
      <c r="A789" s="40"/>
      <c r="B789" s="41"/>
      <c r="C789" s="42"/>
      <c r="D789" s="41"/>
      <c r="E789" s="40"/>
      <c r="F789" s="40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0"/>
      <c r="R789" s="40"/>
      <c r="S789" s="40"/>
      <c r="T789" s="40"/>
      <c r="U789" s="40"/>
      <c r="V789" s="40"/>
      <c r="W789" s="40"/>
      <c r="X789" s="41"/>
      <c r="Y789" s="41"/>
      <c r="Z789" s="41"/>
      <c r="AA789" s="41"/>
      <c r="AB789" s="40"/>
      <c r="AC789" s="40"/>
      <c r="AD789" s="40"/>
      <c r="AE789" s="40"/>
      <c r="AF789" s="41"/>
      <c r="AG789" s="41"/>
      <c r="AH789" s="41"/>
      <c r="AI789" s="41"/>
      <c r="AJ789" s="42"/>
      <c r="AK789" s="41"/>
      <c r="AL789" s="40"/>
      <c r="AM789" s="40"/>
      <c r="AN789" s="41"/>
      <c r="AO789" s="40"/>
      <c r="AP789" s="40"/>
      <c r="AQ789" s="40"/>
      <c r="AR789" s="42"/>
      <c r="AS789" s="42"/>
      <c r="AT789" s="42"/>
      <c r="AU789" s="42"/>
      <c r="AV789" s="42"/>
      <c r="AW789" s="42"/>
      <c r="AX789" s="42"/>
      <c r="AY789" s="42"/>
      <c r="AZ789" s="42"/>
      <c r="BA789" s="42"/>
      <c r="BB789" s="42"/>
      <c r="BC789" s="42"/>
      <c r="BD789" s="42"/>
      <c r="BE789" s="42"/>
      <c r="BF789" s="42"/>
      <c r="BG789" s="42"/>
      <c r="BH789" s="42"/>
      <c r="BI789" s="42"/>
      <c r="BJ789" s="42"/>
      <c r="BK789" s="42"/>
      <c r="BL789" s="42"/>
      <c r="BM789" s="42"/>
    </row>
    <row r="790">
      <c r="A790" s="40"/>
      <c r="B790" s="41"/>
      <c r="C790" s="42"/>
      <c r="D790" s="41"/>
      <c r="E790" s="40"/>
      <c r="F790" s="40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0"/>
      <c r="R790" s="40"/>
      <c r="S790" s="40"/>
      <c r="T790" s="40"/>
      <c r="U790" s="40"/>
      <c r="V790" s="40"/>
      <c r="W790" s="40"/>
      <c r="X790" s="41"/>
      <c r="Y790" s="41"/>
      <c r="Z790" s="41"/>
      <c r="AA790" s="41"/>
      <c r="AB790" s="40"/>
      <c r="AC790" s="40"/>
      <c r="AD790" s="40"/>
      <c r="AE790" s="40"/>
      <c r="AF790" s="41"/>
      <c r="AG790" s="41"/>
      <c r="AH790" s="41"/>
      <c r="AI790" s="41"/>
      <c r="AJ790" s="42"/>
      <c r="AK790" s="41"/>
      <c r="AL790" s="40"/>
      <c r="AM790" s="40"/>
      <c r="AN790" s="41"/>
      <c r="AO790" s="40"/>
      <c r="AP790" s="40"/>
      <c r="AQ790" s="40"/>
      <c r="AR790" s="42"/>
      <c r="AS790" s="42"/>
      <c r="AT790" s="42"/>
      <c r="AU790" s="42"/>
      <c r="AV790" s="42"/>
      <c r="AW790" s="42"/>
      <c r="AX790" s="42"/>
      <c r="AY790" s="42"/>
      <c r="AZ790" s="42"/>
      <c r="BA790" s="42"/>
      <c r="BB790" s="42"/>
      <c r="BC790" s="42"/>
      <c r="BD790" s="42"/>
      <c r="BE790" s="42"/>
      <c r="BF790" s="42"/>
      <c r="BG790" s="42"/>
      <c r="BH790" s="42"/>
      <c r="BI790" s="42"/>
      <c r="BJ790" s="42"/>
      <c r="BK790" s="42"/>
      <c r="BL790" s="42"/>
      <c r="BM790" s="42"/>
    </row>
    <row r="791">
      <c r="A791" s="40"/>
      <c r="B791" s="41"/>
      <c r="C791" s="42"/>
      <c r="D791" s="41"/>
      <c r="E791" s="40"/>
      <c r="F791" s="40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0"/>
      <c r="R791" s="40"/>
      <c r="S791" s="40"/>
      <c r="T791" s="40"/>
      <c r="U791" s="40"/>
      <c r="V791" s="40"/>
      <c r="W791" s="40"/>
      <c r="X791" s="41"/>
      <c r="Y791" s="41"/>
      <c r="Z791" s="41"/>
      <c r="AA791" s="41"/>
      <c r="AB791" s="40"/>
      <c r="AC791" s="40"/>
      <c r="AD791" s="40"/>
      <c r="AE791" s="40"/>
      <c r="AF791" s="41"/>
      <c r="AG791" s="41"/>
      <c r="AH791" s="41"/>
      <c r="AI791" s="41"/>
      <c r="AJ791" s="42"/>
      <c r="AK791" s="41"/>
      <c r="AL791" s="40"/>
      <c r="AM791" s="40"/>
      <c r="AN791" s="41"/>
      <c r="AO791" s="40"/>
      <c r="AP791" s="40"/>
      <c r="AQ791" s="40"/>
      <c r="AR791" s="42"/>
      <c r="AS791" s="42"/>
      <c r="AT791" s="42"/>
      <c r="AU791" s="42"/>
      <c r="AV791" s="42"/>
      <c r="AW791" s="42"/>
      <c r="AX791" s="42"/>
      <c r="AY791" s="42"/>
      <c r="AZ791" s="42"/>
      <c r="BA791" s="42"/>
      <c r="BB791" s="42"/>
      <c r="BC791" s="42"/>
      <c r="BD791" s="42"/>
      <c r="BE791" s="42"/>
      <c r="BF791" s="42"/>
      <c r="BG791" s="42"/>
      <c r="BH791" s="42"/>
      <c r="BI791" s="42"/>
      <c r="BJ791" s="42"/>
      <c r="BK791" s="42"/>
      <c r="BL791" s="42"/>
      <c r="BM791" s="42"/>
    </row>
    <row r="792">
      <c r="A792" s="40"/>
      <c r="B792" s="41"/>
      <c r="C792" s="42"/>
      <c r="D792" s="41"/>
      <c r="E792" s="40"/>
      <c r="F792" s="40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0"/>
      <c r="R792" s="40"/>
      <c r="S792" s="40"/>
      <c r="T792" s="40"/>
      <c r="U792" s="40"/>
      <c r="V792" s="40"/>
      <c r="W792" s="40"/>
      <c r="X792" s="41"/>
      <c r="Y792" s="41"/>
      <c r="Z792" s="41"/>
      <c r="AA792" s="41"/>
      <c r="AB792" s="40"/>
      <c r="AC792" s="40"/>
      <c r="AD792" s="40"/>
      <c r="AE792" s="40"/>
      <c r="AF792" s="41"/>
      <c r="AG792" s="41"/>
      <c r="AH792" s="41"/>
      <c r="AI792" s="41"/>
      <c r="AJ792" s="42"/>
      <c r="AK792" s="41"/>
      <c r="AL792" s="40"/>
      <c r="AM792" s="40"/>
      <c r="AN792" s="41"/>
      <c r="AO792" s="40"/>
      <c r="AP792" s="40"/>
      <c r="AQ792" s="40"/>
      <c r="AR792" s="42"/>
      <c r="AS792" s="42"/>
      <c r="AT792" s="42"/>
      <c r="AU792" s="42"/>
      <c r="AV792" s="42"/>
      <c r="AW792" s="42"/>
      <c r="AX792" s="42"/>
      <c r="AY792" s="42"/>
      <c r="AZ792" s="42"/>
      <c r="BA792" s="42"/>
      <c r="BB792" s="42"/>
      <c r="BC792" s="42"/>
      <c r="BD792" s="42"/>
      <c r="BE792" s="42"/>
      <c r="BF792" s="42"/>
      <c r="BG792" s="42"/>
      <c r="BH792" s="42"/>
      <c r="BI792" s="42"/>
      <c r="BJ792" s="42"/>
      <c r="BK792" s="42"/>
      <c r="BL792" s="42"/>
      <c r="BM792" s="42"/>
    </row>
    <row r="793">
      <c r="A793" s="40"/>
      <c r="B793" s="41"/>
      <c r="C793" s="42"/>
      <c r="D793" s="41"/>
      <c r="E793" s="40"/>
      <c r="F793" s="40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0"/>
      <c r="R793" s="40"/>
      <c r="S793" s="40"/>
      <c r="T793" s="40"/>
      <c r="U793" s="40"/>
      <c r="V793" s="40"/>
      <c r="W793" s="40"/>
      <c r="X793" s="41"/>
      <c r="Y793" s="41"/>
      <c r="Z793" s="41"/>
      <c r="AA793" s="41"/>
      <c r="AB793" s="40"/>
      <c r="AC793" s="40"/>
      <c r="AD793" s="40"/>
      <c r="AE793" s="40"/>
      <c r="AF793" s="41"/>
      <c r="AG793" s="41"/>
      <c r="AH793" s="41"/>
      <c r="AI793" s="41"/>
      <c r="AJ793" s="42"/>
      <c r="AK793" s="41"/>
      <c r="AL793" s="40"/>
      <c r="AM793" s="40"/>
      <c r="AN793" s="41"/>
      <c r="AO793" s="40"/>
      <c r="AP793" s="40"/>
      <c r="AQ793" s="40"/>
      <c r="AR793" s="42"/>
      <c r="AS793" s="42"/>
      <c r="AT793" s="42"/>
      <c r="AU793" s="42"/>
      <c r="AV793" s="42"/>
      <c r="AW793" s="42"/>
      <c r="AX793" s="42"/>
      <c r="AY793" s="42"/>
      <c r="AZ793" s="42"/>
      <c r="BA793" s="42"/>
      <c r="BB793" s="42"/>
      <c r="BC793" s="42"/>
      <c r="BD793" s="42"/>
      <c r="BE793" s="42"/>
      <c r="BF793" s="42"/>
      <c r="BG793" s="42"/>
      <c r="BH793" s="42"/>
      <c r="BI793" s="42"/>
      <c r="BJ793" s="42"/>
      <c r="BK793" s="42"/>
      <c r="BL793" s="42"/>
      <c r="BM793" s="42"/>
    </row>
    <row r="794">
      <c r="A794" s="40"/>
      <c r="B794" s="41"/>
      <c r="C794" s="42"/>
      <c r="D794" s="41"/>
      <c r="E794" s="40"/>
      <c r="F794" s="40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0"/>
      <c r="R794" s="40"/>
      <c r="S794" s="40"/>
      <c r="T794" s="40"/>
      <c r="U794" s="40"/>
      <c r="V794" s="40"/>
      <c r="W794" s="40"/>
      <c r="X794" s="41"/>
      <c r="Y794" s="41"/>
      <c r="Z794" s="41"/>
      <c r="AA794" s="41"/>
      <c r="AB794" s="40"/>
      <c r="AC794" s="40"/>
      <c r="AD794" s="40"/>
      <c r="AE794" s="40"/>
      <c r="AF794" s="41"/>
      <c r="AG794" s="41"/>
      <c r="AH794" s="41"/>
      <c r="AI794" s="41"/>
      <c r="AJ794" s="42"/>
      <c r="AK794" s="41"/>
      <c r="AL794" s="40"/>
      <c r="AM794" s="40"/>
      <c r="AN794" s="41"/>
      <c r="AO794" s="40"/>
      <c r="AP794" s="40"/>
      <c r="AQ794" s="40"/>
      <c r="AR794" s="42"/>
      <c r="AS794" s="42"/>
      <c r="AT794" s="42"/>
      <c r="AU794" s="42"/>
      <c r="AV794" s="42"/>
      <c r="AW794" s="42"/>
      <c r="AX794" s="42"/>
      <c r="AY794" s="42"/>
      <c r="AZ794" s="42"/>
      <c r="BA794" s="42"/>
      <c r="BB794" s="42"/>
      <c r="BC794" s="42"/>
      <c r="BD794" s="42"/>
      <c r="BE794" s="42"/>
      <c r="BF794" s="42"/>
      <c r="BG794" s="42"/>
      <c r="BH794" s="42"/>
      <c r="BI794" s="42"/>
      <c r="BJ794" s="42"/>
      <c r="BK794" s="42"/>
      <c r="BL794" s="42"/>
      <c r="BM794" s="42"/>
    </row>
    <row r="795">
      <c r="A795" s="40"/>
      <c r="B795" s="41"/>
      <c r="C795" s="42"/>
      <c r="D795" s="41"/>
      <c r="E795" s="40"/>
      <c r="F795" s="40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0"/>
      <c r="R795" s="40"/>
      <c r="S795" s="40"/>
      <c r="T795" s="40"/>
      <c r="U795" s="40"/>
      <c r="V795" s="40"/>
      <c r="W795" s="40"/>
      <c r="X795" s="41"/>
      <c r="Y795" s="41"/>
      <c r="Z795" s="41"/>
      <c r="AA795" s="41"/>
      <c r="AB795" s="40"/>
      <c r="AC795" s="40"/>
      <c r="AD795" s="40"/>
      <c r="AE795" s="40"/>
      <c r="AF795" s="41"/>
      <c r="AG795" s="41"/>
      <c r="AH795" s="41"/>
      <c r="AI795" s="41"/>
      <c r="AJ795" s="42"/>
      <c r="AK795" s="41"/>
      <c r="AL795" s="40"/>
      <c r="AM795" s="40"/>
      <c r="AN795" s="41"/>
      <c r="AO795" s="40"/>
      <c r="AP795" s="40"/>
      <c r="AQ795" s="40"/>
      <c r="AR795" s="42"/>
      <c r="AS795" s="42"/>
      <c r="AT795" s="42"/>
      <c r="AU795" s="42"/>
      <c r="AV795" s="42"/>
      <c r="AW795" s="42"/>
      <c r="AX795" s="42"/>
      <c r="AY795" s="42"/>
      <c r="AZ795" s="42"/>
      <c r="BA795" s="42"/>
      <c r="BB795" s="42"/>
      <c r="BC795" s="42"/>
      <c r="BD795" s="42"/>
      <c r="BE795" s="42"/>
      <c r="BF795" s="42"/>
      <c r="BG795" s="42"/>
      <c r="BH795" s="42"/>
      <c r="BI795" s="42"/>
      <c r="BJ795" s="42"/>
      <c r="BK795" s="42"/>
      <c r="BL795" s="42"/>
      <c r="BM795" s="42"/>
    </row>
    <row r="796">
      <c r="A796" s="40"/>
      <c r="B796" s="41"/>
      <c r="C796" s="42"/>
      <c r="D796" s="41"/>
      <c r="E796" s="40"/>
      <c r="F796" s="40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0"/>
      <c r="R796" s="40"/>
      <c r="S796" s="40"/>
      <c r="T796" s="40"/>
      <c r="U796" s="40"/>
      <c r="V796" s="40"/>
      <c r="W796" s="40"/>
      <c r="X796" s="41"/>
      <c r="Y796" s="41"/>
      <c r="Z796" s="41"/>
      <c r="AA796" s="41"/>
      <c r="AB796" s="40"/>
      <c r="AC796" s="40"/>
      <c r="AD796" s="40"/>
      <c r="AE796" s="40"/>
      <c r="AF796" s="41"/>
      <c r="AG796" s="41"/>
      <c r="AH796" s="41"/>
      <c r="AI796" s="41"/>
      <c r="AJ796" s="42"/>
      <c r="AK796" s="41"/>
      <c r="AL796" s="40"/>
      <c r="AM796" s="40"/>
      <c r="AN796" s="41"/>
      <c r="AO796" s="40"/>
      <c r="AP796" s="40"/>
      <c r="AQ796" s="40"/>
      <c r="AR796" s="42"/>
      <c r="AS796" s="42"/>
      <c r="AT796" s="42"/>
      <c r="AU796" s="42"/>
      <c r="AV796" s="42"/>
      <c r="AW796" s="42"/>
      <c r="AX796" s="42"/>
      <c r="AY796" s="42"/>
      <c r="AZ796" s="42"/>
      <c r="BA796" s="42"/>
      <c r="BB796" s="42"/>
      <c r="BC796" s="42"/>
      <c r="BD796" s="42"/>
      <c r="BE796" s="42"/>
      <c r="BF796" s="42"/>
      <c r="BG796" s="42"/>
      <c r="BH796" s="42"/>
      <c r="BI796" s="42"/>
      <c r="BJ796" s="42"/>
      <c r="BK796" s="42"/>
      <c r="BL796" s="42"/>
      <c r="BM796" s="42"/>
    </row>
    <row r="797">
      <c r="A797" s="40"/>
      <c r="B797" s="41"/>
      <c r="C797" s="42"/>
      <c r="D797" s="41"/>
      <c r="E797" s="40"/>
      <c r="F797" s="40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0"/>
      <c r="R797" s="40"/>
      <c r="S797" s="40"/>
      <c r="T797" s="40"/>
      <c r="U797" s="40"/>
      <c r="V797" s="40"/>
      <c r="W797" s="40"/>
      <c r="X797" s="41"/>
      <c r="Y797" s="41"/>
      <c r="Z797" s="41"/>
      <c r="AA797" s="41"/>
      <c r="AB797" s="40"/>
      <c r="AC797" s="40"/>
      <c r="AD797" s="40"/>
      <c r="AE797" s="40"/>
      <c r="AF797" s="41"/>
      <c r="AG797" s="41"/>
      <c r="AH797" s="41"/>
      <c r="AI797" s="41"/>
      <c r="AJ797" s="42"/>
      <c r="AK797" s="41"/>
      <c r="AL797" s="40"/>
      <c r="AM797" s="40"/>
      <c r="AN797" s="41"/>
      <c r="AO797" s="40"/>
      <c r="AP797" s="40"/>
      <c r="AQ797" s="40"/>
      <c r="AR797" s="42"/>
      <c r="AS797" s="42"/>
      <c r="AT797" s="42"/>
      <c r="AU797" s="42"/>
      <c r="AV797" s="42"/>
      <c r="AW797" s="42"/>
      <c r="AX797" s="42"/>
      <c r="AY797" s="42"/>
      <c r="AZ797" s="42"/>
      <c r="BA797" s="42"/>
      <c r="BB797" s="42"/>
      <c r="BC797" s="42"/>
      <c r="BD797" s="42"/>
      <c r="BE797" s="42"/>
      <c r="BF797" s="42"/>
      <c r="BG797" s="42"/>
      <c r="BH797" s="42"/>
      <c r="BI797" s="42"/>
      <c r="BJ797" s="42"/>
      <c r="BK797" s="42"/>
      <c r="BL797" s="42"/>
      <c r="BM797" s="42"/>
    </row>
    <row r="798">
      <c r="A798" s="40"/>
      <c r="B798" s="41"/>
      <c r="C798" s="42"/>
      <c r="D798" s="41"/>
      <c r="E798" s="40"/>
      <c r="F798" s="40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0"/>
      <c r="R798" s="40"/>
      <c r="S798" s="40"/>
      <c r="T798" s="40"/>
      <c r="U798" s="40"/>
      <c r="V798" s="40"/>
      <c r="W798" s="40"/>
      <c r="X798" s="41"/>
      <c r="Y798" s="41"/>
      <c r="Z798" s="41"/>
      <c r="AA798" s="41"/>
      <c r="AB798" s="40"/>
      <c r="AC798" s="40"/>
      <c r="AD798" s="40"/>
      <c r="AE798" s="40"/>
      <c r="AF798" s="41"/>
      <c r="AG798" s="41"/>
      <c r="AH798" s="41"/>
      <c r="AI798" s="41"/>
      <c r="AJ798" s="42"/>
      <c r="AK798" s="41"/>
      <c r="AL798" s="40"/>
      <c r="AM798" s="40"/>
      <c r="AN798" s="41"/>
      <c r="AO798" s="40"/>
      <c r="AP798" s="40"/>
      <c r="AQ798" s="40"/>
      <c r="AR798" s="42"/>
      <c r="AS798" s="42"/>
      <c r="AT798" s="42"/>
      <c r="AU798" s="42"/>
      <c r="AV798" s="42"/>
      <c r="AW798" s="42"/>
      <c r="AX798" s="42"/>
      <c r="AY798" s="42"/>
      <c r="AZ798" s="42"/>
      <c r="BA798" s="42"/>
      <c r="BB798" s="42"/>
      <c r="BC798" s="42"/>
      <c r="BD798" s="42"/>
      <c r="BE798" s="42"/>
      <c r="BF798" s="42"/>
      <c r="BG798" s="42"/>
      <c r="BH798" s="42"/>
      <c r="BI798" s="42"/>
      <c r="BJ798" s="42"/>
      <c r="BK798" s="42"/>
      <c r="BL798" s="42"/>
      <c r="BM798" s="42"/>
    </row>
    <row r="799">
      <c r="A799" s="40"/>
      <c r="B799" s="41"/>
      <c r="C799" s="42"/>
      <c r="D799" s="41"/>
      <c r="E799" s="40"/>
      <c r="F799" s="40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0"/>
      <c r="R799" s="40"/>
      <c r="S799" s="40"/>
      <c r="T799" s="40"/>
      <c r="U799" s="40"/>
      <c r="V799" s="40"/>
      <c r="W799" s="40"/>
      <c r="X799" s="41"/>
      <c r="Y799" s="41"/>
      <c r="Z799" s="41"/>
      <c r="AA799" s="41"/>
      <c r="AB799" s="40"/>
      <c r="AC799" s="40"/>
      <c r="AD799" s="40"/>
      <c r="AE799" s="40"/>
      <c r="AF799" s="41"/>
      <c r="AG799" s="41"/>
      <c r="AH799" s="41"/>
      <c r="AI799" s="41"/>
      <c r="AJ799" s="42"/>
      <c r="AK799" s="41"/>
      <c r="AL799" s="40"/>
      <c r="AM799" s="40"/>
      <c r="AN799" s="41"/>
      <c r="AO799" s="40"/>
      <c r="AP799" s="40"/>
      <c r="AQ799" s="40"/>
      <c r="AR799" s="42"/>
      <c r="AS799" s="42"/>
      <c r="AT799" s="42"/>
      <c r="AU799" s="42"/>
      <c r="AV799" s="42"/>
      <c r="AW799" s="42"/>
      <c r="AX799" s="42"/>
      <c r="AY799" s="42"/>
      <c r="AZ799" s="42"/>
      <c r="BA799" s="42"/>
      <c r="BB799" s="42"/>
      <c r="BC799" s="42"/>
      <c r="BD799" s="42"/>
      <c r="BE799" s="42"/>
      <c r="BF799" s="42"/>
      <c r="BG799" s="42"/>
      <c r="BH799" s="42"/>
      <c r="BI799" s="42"/>
      <c r="BJ799" s="42"/>
      <c r="BK799" s="42"/>
      <c r="BL799" s="42"/>
      <c r="BM799" s="42"/>
    </row>
    <row r="800">
      <c r="A800" s="40"/>
      <c r="B800" s="41"/>
      <c r="C800" s="42"/>
      <c r="D800" s="41"/>
      <c r="E800" s="40"/>
      <c r="F800" s="40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0"/>
      <c r="R800" s="40"/>
      <c r="S800" s="40"/>
      <c r="T800" s="40"/>
      <c r="U800" s="40"/>
      <c r="V800" s="40"/>
      <c r="W800" s="40"/>
      <c r="X800" s="41"/>
      <c r="Y800" s="41"/>
      <c r="Z800" s="41"/>
      <c r="AA800" s="41"/>
      <c r="AB800" s="40"/>
      <c r="AC800" s="40"/>
      <c r="AD800" s="40"/>
      <c r="AE800" s="40"/>
      <c r="AF800" s="41"/>
      <c r="AG800" s="41"/>
      <c r="AH800" s="41"/>
      <c r="AI800" s="41"/>
      <c r="AJ800" s="42"/>
      <c r="AK800" s="41"/>
      <c r="AL800" s="40"/>
      <c r="AM800" s="40"/>
      <c r="AN800" s="41"/>
      <c r="AO800" s="40"/>
      <c r="AP800" s="40"/>
      <c r="AQ800" s="40"/>
      <c r="AR800" s="42"/>
      <c r="AS800" s="42"/>
      <c r="AT800" s="42"/>
      <c r="AU800" s="42"/>
      <c r="AV800" s="42"/>
      <c r="AW800" s="42"/>
      <c r="AX800" s="42"/>
      <c r="AY800" s="42"/>
      <c r="AZ800" s="42"/>
      <c r="BA800" s="42"/>
      <c r="BB800" s="42"/>
      <c r="BC800" s="42"/>
      <c r="BD800" s="42"/>
      <c r="BE800" s="42"/>
      <c r="BF800" s="42"/>
      <c r="BG800" s="42"/>
      <c r="BH800" s="42"/>
      <c r="BI800" s="42"/>
      <c r="BJ800" s="42"/>
      <c r="BK800" s="42"/>
      <c r="BL800" s="42"/>
      <c r="BM800" s="42"/>
    </row>
    <row r="801">
      <c r="A801" s="40"/>
      <c r="B801" s="41"/>
      <c r="C801" s="42"/>
      <c r="D801" s="41"/>
      <c r="E801" s="40"/>
      <c r="F801" s="40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0"/>
      <c r="R801" s="40"/>
      <c r="S801" s="40"/>
      <c r="T801" s="40"/>
      <c r="U801" s="40"/>
      <c r="V801" s="40"/>
      <c r="W801" s="40"/>
      <c r="X801" s="41"/>
      <c r="Y801" s="41"/>
      <c r="Z801" s="41"/>
      <c r="AA801" s="41"/>
      <c r="AB801" s="40"/>
      <c r="AC801" s="40"/>
      <c r="AD801" s="40"/>
      <c r="AE801" s="40"/>
      <c r="AF801" s="41"/>
      <c r="AG801" s="41"/>
      <c r="AH801" s="41"/>
      <c r="AI801" s="41"/>
      <c r="AJ801" s="42"/>
      <c r="AK801" s="41"/>
      <c r="AL801" s="40"/>
      <c r="AM801" s="40"/>
      <c r="AN801" s="41"/>
      <c r="AO801" s="40"/>
      <c r="AP801" s="40"/>
      <c r="AQ801" s="40"/>
      <c r="AR801" s="42"/>
      <c r="AS801" s="42"/>
      <c r="AT801" s="42"/>
      <c r="AU801" s="42"/>
      <c r="AV801" s="42"/>
      <c r="AW801" s="42"/>
      <c r="AX801" s="42"/>
      <c r="AY801" s="42"/>
      <c r="AZ801" s="42"/>
      <c r="BA801" s="42"/>
      <c r="BB801" s="42"/>
      <c r="BC801" s="42"/>
      <c r="BD801" s="42"/>
      <c r="BE801" s="42"/>
      <c r="BF801" s="42"/>
      <c r="BG801" s="42"/>
      <c r="BH801" s="42"/>
      <c r="BI801" s="42"/>
      <c r="BJ801" s="42"/>
      <c r="BK801" s="42"/>
      <c r="BL801" s="42"/>
      <c r="BM801" s="42"/>
    </row>
    <row r="802">
      <c r="A802" s="40"/>
      <c r="B802" s="41"/>
      <c r="C802" s="42"/>
      <c r="D802" s="41"/>
      <c r="E802" s="40"/>
      <c r="F802" s="40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0"/>
      <c r="R802" s="40"/>
      <c r="S802" s="40"/>
      <c r="T802" s="40"/>
      <c r="U802" s="40"/>
      <c r="V802" s="40"/>
      <c r="W802" s="40"/>
      <c r="X802" s="41"/>
      <c r="Y802" s="41"/>
      <c r="Z802" s="41"/>
      <c r="AA802" s="41"/>
      <c r="AB802" s="40"/>
      <c r="AC802" s="40"/>
      <c r="AD802" s="40"/>
      <c r="AE802" s="40"/>
      <c r="AF802" s="41"/>
      <c r="AG802" s="41"/>
      <c r="AH802" s="41"/>
      <c r="AI802" s="41"/>
      <c r="AJ802" s="42"/>
      <c r="AK802" s="41"/>
      <c r="AL802" s="40"/>
      <c r="AM802" s="40"/>
      <c r="AN802" s="41"/>
      <c r="AO802" s="40"/>
      <c r="AP802" s="40"/>
      <c r="AQ802" s="40"/>
      <c r="AR802" s="42"/>
      <c r="AS802" s="42"/>
      <c r="AT802" s="42"/>
      <c r="AU802" s="42"/>
      <c r="AV802" s="42"/>
      <c r="AW802" s="42"/>
      <c r="AX802" s="42"/>
      <c r="AY802" s="42"/>
      <c r="AZ802" s="42"/>
      <c r="BA802" s="42"/>
      <c r="BB802" s="42"/>
      <c r="BC802" s="42"/>
      <c r="BD802" s="42"/>
      <c r="BE802" s="42"/>
      <c r="BF802" s="42"/>
      <c r="BG802" s="42"/>
      <c r="BH802" s="42"/>
      <c r="BI802" s="42"/>
      <c r="BJ802" s="42"/>
      <c r="BK802" s="42"/>
      <c r="BL802" s="42"/>
      <c r="BM802" s="42"/>
    </row>
    <row r="803">
      <c r="A803" s="40"/>
      <c r="B803" s="41"/>
      <c r="C803" s="42"/>
      <c r="D803" s="41"/>
      <c r="E803" s="40"/>
      <c r="F803" s="40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0"/>
      <c r="R803" s="40"/>
      <c r="S803" s="40"/>
      <c r="T803" s="40"/>
      <c r="U803" s="40"/>
      <c r="V803" s="40"/>
      <c r="W803" s="40"/>
      <c r="X803" s="41"/>
      <c r="Y803" s="41"/>
      <c r="Z803" s="41"/>
      <c r="AA803" s="41"/>
      <c r="AB803" s="40"/>
      <c r="AC803" s="40"/>
      <c r="AD803" s="40"/>
      <c r="AE803" s="40"/>
      <c r="AF803" s="41"/>
      <c r="AG803" s="41"/>
      <c r="AH803" s="41"/>
      <c r="AI803" s="41"/>
      <c r="AJ803" s="42"/>
      <c r="AK803" s="41"/>
      <c r="AL803" s="40"/>
      <c r="AM803" s="40"/>
      <c r="AN803" s="41"/>
      <c r="AO803" s="40"/>
      <c r="AP803" s="40"/>
      <c r="AQ803" s="40"/>
      <c r="AR803" s="42"/>
      <c r="AS803" s="42"/>
      <c r="AT803" s="42"/>
      <c r="AU803" s="42"/>
      <c r="AV803" s="42"/>
      <c r="AW803" s="42"/>
      <c r="AX803" s="42"/>
      <c r="AY803" s="42"/>
      <c r="AZ803" s="42"/>
      <c r="BA803" s="42"/>
      <c r="BB803" s="42"/>
      <c r="BC803" s="42"/>
      <c r="BD803" s="42"/>
      <c r="BE803" s="42"/>
      <c r="BF803" s="42"/>
      <c r="BG803" s="42"/>
      <c r="BH803" s="42"/>
      <c r="BI803" s="42"/>
      <c r="BJ803" s="42"/>
      <c r="BK803" s="42"/>
      <c r="BL803" s="42"/>
      <c r="BM803" s="42"/>
    </row>
    <row r="804">
      <c r="A804" s="40"/>
      <c r="B804" s="41"/>
      <c r="C804" s="42"/>
      <c r="D804" s="41"/>
      <c r="E804" s="40"/>
      <c r="F804" s="40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0"/>
      <c r="R804" s="40"/>
      <c r="S804" s="40"/>
      <c r="T804" s="40"/>
      <c r="U804" s="40"/>
      <c r="V804" s="40"/>
      <c r="W804" s="40"/>
      <c r="X804" s="41"/>
      <c r="Y804" s="41"/>
      <c r="Z804" s="41"/>
      <c r="AA804" s="41"/>
      <c r="AB804" s="40"/>
      <c r="AC804" s="40"/>
      <c r="AD804" s="40"/>
      <c r="AE804" s="40"/>
      <c r="AF804" s="41"/>
      <c r="AG804" s="41"/>
      <c r="AH804" s="41"/>
      <c r="AI804" s="41"/>
      <c r="AJ804" s="42"/>
      <c r="AK804" s="41"/>
      <c r="AL804" s="40"/>
      <c r="AM804" s="40"/>
      <c r="AN804" s="41"/>
      <c r="AO804" s="40"/>
      <c r="AP804" s="40"/>
      <c r="AQ804" s="40"/>
      <c r="AR804" s="42"/>
      <c r="AS804" s="42"/>
      <c r="AT804" s="42"/>
      <c r="AU804" s="42"/>
      <c r="AV804" s="42"/>
      <c r="AW804" s="42"/>
      <c r="AX804" s="42"/>
      <c r="AY804" s="42"/>
      <c r="AZ804" s="42"/>
      <c r="BA804" s="42"/>
      <c r="BB804" s="42"/>
      <c r="BC804" s="42"/>
      <c r="BD804" s="42"/>
      <c r="BE804" s="42"/>
      <c r="BF804" s="42"/>
      <c r="BG804" s="42"/>
      <c r="BH804" s="42"/>
      <c r="BI804" s="42"/>
      <c r="BJ804" s="42"/>
      <c r="BK804" s="42"/>
      <c r="BL804" s="42"/>
      <c r="BM804" s="42"/>
    </row>
    <row r="805">
      <c r="A805" s="40"/>
      <c r="B805" s="41"/>
      <c r="C805" s="42"/>
      <c r="D805" s="41"/>
      <c r="E805" s="40"/>
      <c r="F805" s="40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0"/>
      <c r="R805" s="40"/>
      <c r="S805" s="40"/>
      <c r="T805" s="40"/>
      <c r="U805" s="40"/>
      <c r="V805" s="40"/>
      <c r="W805" s="40"/>
      <c r="X805" s="41"/>
      <c r="Y805" s="41"/>
      <c r="Z805" s="41"/>
      <c r="AA805" s="41"/>
      <c r="AB805" s="40"/>
      <c r="AC805" s="40"/>
      <c r="AD805" s="40"/>
      <c r="AE805" s="40"/>
      <c r="AF805" s="41"/>
      <c r="AG805" s="41"/>
      <c r="AH805" s="41"/>
      <c r="AI805" s="41"/>
      <c r="AJ805" s="42"/>
      <c r="AK805" s="41"/>
      <c r="AL805" s="40"/>
      <c r="AM805" s="40"/>
      <c r="AN805" s="41"/>
      <c r="AO805" s="40"/>
      <c r="AP805" s="40"/>
      <c r="AQ805" s="40"/>
      <c r="AR805" s="42"/>
      <c r="AS805" s="42"/>
      <c r="AT805" s="42"/>
      <c r="AU805" s="42"/>
      <c r="AV805" s="42"/>
      <c r="AW805" s="42"/>
      <c r="AX805" s="42"/>
      <c r="AY805" s="42"/>
      <c r="AZ805" s="42"/>
      <c r="BA805" s="42"/>
      <c r="BB805" s="42"/>
      <c r="BC805" s="42"/>
      <c r="BD805" s="42"/>
      <c r="BE805" s="42"/>
      <c r="BF805" s="42"/>
      <c r="BG805" s="42"/>
      <c r="BH805" s="42"/>
      <c r="BI805" s="42"/>
      <c r="BJ805" s="42"/>
      <c r="BK805" s="42"/>
      <c r="BL805" s="42"/>
      <c r="BM805" s="42"/>
    </row>
    <row r="806">
      <c r="A806" s="40"/>
      <c r="B806" s="41"/>
      <c r="C806" s="42"/>
      <c r="D806" s="41"/>
      <c r="E806" s="40"/>
      <c r="F806" s="40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0"/>
      <c r="R806" s="40"/>
      <c r="S806" s="40"/>
      <c r="T806" s="40"/>
      <c r="U806" s="40"/>
      <c r="V806" s="40"/>
      <c r="W806" s="40"/>
      <c r="X806" s="41"/>
      <c r="Y806" s="41"/>
      <c r="Z806" s="41"/>
      <c r="AA806" s="41"/>
      <c r="AB806" s="40"/>
      <c r="AC806" s="40"/>
      <c r="AD806" s="40"/>
      <c r="AE806" s="40"/>
      <c r="AF806" s="41"/>
      <c r="AG806" s="41"/>
      <c r="AH806" s="41"/>
      <c r="AI806" s="41"/>
      <c r="AJ806" s="42"/>
      <c r="AK806" s="41"/>
      <c r="AL806" s="40"/>
      <c r="AM806" s="40"/>
      <c r="AN806" s="41"/>
      <c r="AO806" s="40"/>
      <c r="AP806" s="40"/>
      <c r="AQ806" s="40"/>
      <c r="AR806" s="42"/>
      <c r="AS806" s="42"/>
      <c r="AT806" s="42"/>
      <c r="AU806" s="42"/>
      <c r="AV806" s="42"/>
      <c r="AW806" s="42"/>
      <c r="AX806" s="42"/>
      <c r="AY806" s="42"/>
      <c r="AZ806" s="42"/>
      <c r="BA806" s="42"/>
      <c r="BB806" s="42"/>
      <c r="BC806" s="42"/>
      <c r="BD806" s="42"/>
      <c r="BE806" s="42"/>
      <c r="BF806" s="42"/>
      <c r="BG806" s="42"/>
      <c r="BH806" s="42"/>
      <c r="BI806" s="42"/>
      <c r="BJ806" s="42"/>
      <c r="BK806" s="42"/>
      <c r="BL806" s="42"/>
      <c r="BM806" s="42"/>
    </row>
    <row r="807">
      <c r="A807" s="40"/>
      <c r="B807" s="41"/>
      <c r="C807" s="42"/>
      <c r="D807" s="41"/>
      <c r="E807" s="40"/>
      <c r="F807" s="40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0"/>
      <c r="R807" s="40"/>
      <c r="S807" s="40"/>
      <c r="T807" s="40"/>
      <c r="U807" s="40"/>
      <c r="V807" s="40"/>
      <c r="W807" s="40"/>
      <c r="X807" s="41"/>
      <c r="Y807" s="41"/>
      <c r="Z807" s="41"/>
      <c r="AA807" s="41"/>
      <c r="AB807" s="40"/>
      <c r="AC807" s="40"/>
      <c r="AD807" s="40"/>
      <c r="AE807" s="40"/>
      <c r="AF807" s="41"/>
      <c r="AG807" s="41"/>
      <c r="AH807" s="41"/>
      <c r="AI807" s="41"/>
      <c r="AJ807" s="42"/>
      <c r="AK807" s="41"/>
      <c r="AL807" s="40"/>
      <c r="AM807" s="40"/>
      <c r="AN807" s="41"/>
      <c r="AO807" s="40"/>
      <c r="AP807" s="40"/>
      <c r="AQ807" s="40"/>
      <c r="AR807" s="42"/>
      <c r="AS807" s="42"/>
      <c r="AT807" s="42"/>
      <c r="AU807" s="42"/>
      <c r="AV807" s="42"/>
      <c r="AW807" s="42"/>
      <c r="AX807" s="42"/>
      <c r="AY807" s="42"/>
      <c r="AZ807" s="42"/>
      <c r="BA807" s="42"/>
      <c r="BB807" s="42"/>
      <c r="BC807" s="42"/>
      <c r="BD807" s="42"/>
      <c r="BE807" s="42"/>
      <c r="BF807" s="42"/>
      <c r="BG807" s="42"/>
      <c r="BH807" s="42"/>
      <c r="BI807" s="42"/>
      <c r="BJ807" s="42"/>
      <c r="BK807" s="42"/>
      <c r="BL807" s="42"/>
      <c r="BM807" s="42"/>
    </row>
    <row r="808">
      <c r="A808" s="40"/>
      <c r="B808" s="41"/>
      <c r="C808" s="42"/>
      <c r="D808" s="41"/>
      <c r="E808" s="40"/>
      <c r="F808" s="40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0"/>
      <c r="R808" s="40"/>
      <c r="S808" s="40"/>
      <c r="T808" s="40"/>
      <c r="U808" s="40"/>
      <c r="V808" s="40"/>
      <c r="W808" s="40"/>
      <c r="X808" s="41"/>
      <c r="Y808" s="41"/>
      <c r="Z808" s="41"/>
      <c r="AA808" s="41"/>
      <c r="AB808" s="40"/>
      <c r="AC808" s="40"/>
      <c r="AD808" s="40"/>
      <c r="AE808" s="40"/>
      <c r="AF808" s="41"/>
      <c r="AG808" s="41"/>
      <c r="AH808" s="41"/>
      <c r="AI808" s="41"/>
      <c r="AJ808" s="42"/>
      <c r="AK808" s="41"/>
      <c r="AL808" s="40"/>
      <c r="AM808" s="40"/>
      <c r="AN808" s="41"/>
      <c r="AO808" s="40"/>
      <c r="AP808" s="40"/>
      <c r="AQ808" s="40"/>
      <c r="AR808" s="42"/>
      <c r="AS808" s="42"/>
      <c r="AT808" s="42"/>
      <c r="AU808" s="42"/>
      <c r="AV808" s="42"/>
      <c r="AW808" s="42"/>
      <c r="AX808" s="42"/>
      <c r="AY808" s="42"/>
      <c r="AZ808" s="42"/>
      <c r="BA808" s="42"/>
      <c r="BB808" s="42"/>
      <c r="BC808" s="42"/>
      <c r="BD808" s="42"/>
      <c r="BE808" s="42"/>
      <c r="BF808" s="42"/>
      <c r="BG808" s="42"/>
      <c r="BH808" s="42"/>
      <c r="BI808" s="42"/>
      <c r="BJ808" s="42"/>
      <c r="BK808" s="42"/>
      <c r="BL808" s="42"/>
      <c r="BM808" s="42"/>
    </row>
    <row r="809">
      <c r="A809" s="40"/>
      <c r="B809" s="41"/>
      <c r="C809" s="42"/>
      <c r="D809" s="41"/>
      <c r="E809" s="40"/>
      <c r="F809" s="40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0"/>
      <c r="R809" s="40"/>
      <c r="S809" s="40"/>
      <c r="T809" s="40"/>
      <c r="U809" s="40"/>
      <c r="V809" s="40"/>
      <c r="W809" s="40"/>
      <c r="X809" s="41"/>
      <c r="Y809" s="41"/>
      <c r="Z809" s="41"/>
      <c r="AA809" s="41"/>
      <c r="AB809" s="40"/>
      <c r="AC809" s="40"/>
      <c r="AD809" s="40"/>
      <c r="AE809" s="40"/>
      <c r="AF809" s="41"/>
      <c r="AG809" s="41"/>
      <c r="AH809" s="41"/>
      <c r="AI809" s="41"/>
      <c r="AJ809" s="42"/>
      <c r="AK809" s="41"/>
      <c r="AL809" s="40"/>
      <c r="AM809" s="40"/>
      <c r="AN809" s="41"/>
      <c r="AO809" s="40"/>
      <c r="AP809" s="40"/>
      <c r="AQ809" s="40"/>
      <c r="AR809" s="42"/>
      <c r="AS809" s="42"/>
      <c r="AT809" s="42"/>
      <c r="AU809" s="42"/>
      <c r="AV809" s="42"/>
      <c r="AW809" s="42"/>
      <c r="AX809" s="42"/>
      <c r="AY809" s="42"/>
      <c r="AZ809" s="42"/>
      <c r="BA809" s="42"/>
      <c r="BB809" s="42"/>
      <c r="BC809" s="42"/>
      <c r="BD809" s="42"/>
      <c r="BE809" s="42"/>
      <c r="BF809" s="42"/>
      <c r="BG809" s="42"/>
      <c r="BH809" s="42"/>
      <c r="BI809" s="42"/>
      <c r="BJ809" s="42"/>
      <c r="BK809" s="42"/>
      <c r="BL809" s="42"/>
      <c r="BM809" s="42"/>
    </row>
    <row r="810">
      <c r="A810" s="40"/>
      <c r="B810" s="41"/>
      <c r="C810" s="42"/>
      <c r="D810" s="41"/>
      <c r="E810" s="40"/>
      <c r="F810" s="40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0"/>
      <c r="R810" s="40"/>
      <c r="S810" s="40"/>
      <c r="T810" s="40"/>
      <c r="U810" s="40"/>
      <c r="V810" s="40"/>
      <c r="W810" s="40"/>
      <c r="X810" s="41"/>
      <c r="Y810" s="41"/>
      <c r="Z810" s="41"/>
      <c r="AA810" s="41"/>
      <c r="AB810" s="40"/>
      <c r="AC810" s="40"/>
      <c r="AD810" s="40"/>
      <c r="AE810" s="40"/>
      <c r="AF810" s="41"/>
      <c r="AG810" s="41"/>
      <c r="AH810" s="41"/>
      <c r="AI810" s="41"/>
      <c r="AJ810" s="42"/>
      <c r="AK810" s="41"/>
      <c r="AL810" s="40"/>
      <c r="AM810" s="40"/>
      <c r="AN810" s="41"/>
      <c r="AO810" s="40"/>
      <c r="AP810" s="40"/>
      <c r="AQ810" s="40"/>
      <c r="AR810" s="42"/>
      <c r="AS810" s="42"/>
      <c r="AT810" s="42"/>
      <c r="AU810" s="42"/>
      <c r="AV810" s="42"/>
      <c r="AW810" s="42"/>
      <c r="AX810" s="42"/>
      <c r="AY810" s="42"/>
      <c r="AZ810" s="42"/>
      <c r="BA810" s="42"/>
      <c r="BB810" s="42"/>
      <c r="BC810" s="42"/>
      <c r="BD810" s="42"/>
      <c r="BE810" s="42"/>
      <c r="BF810" s="42"/>
      <c r="BG810" s="42"/>
      <c r="BH810" s="42"/>
      <c r="BI810" s="42"/>
      <c r="BJ810" s="42"/>
      <c r="BK810" s="42"/>
      <c r="BL810" s="42"/>
      <c r="BM810" s="42"/>
    </row>
    <row r="811">
      <c r="A811" s="40"/>
      <c r="B811" s="41"/>
      <c r="C811" s="42"/>
      <c r="D811" s="41"/>
      <c r="E811" s="40"/>
      <c r="F811" s="40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0"/>
      <c r="R811" s="40"/>
      <c r="S811" s="40"/>
      <c r="T811" s="40"/>
      <c r="U811" s="40"/>
      <c r="V811" s="40"/>
      <c r="W811" s="40"/>
      <c r="X811" s="41"/>
      <c r="Y811" s="41"/>
      <c r="Z811" s="41"/>
      <c r="AA811" s="41"/>
      <c r="AB811" s="40"/>
      <c r="AC811" s="40"/>
      <c r="AD811" s="40"/>
      <c r="AE811" s="40"/>
      <c r="AF811" s="41"/>
      <c r="AG811" s="41"/>
      <c r="AH811" s="41"/>
      <c r="AI811" s="41"/>
      <c r="AJ811" s="42"/>
      <c r="AK811" s="41"/>
      <c r="AL811" s="40"/>
      <c r="AM811" s="44"/>
      <c r="AN811" s="41"/>
      <c r="AO811" s="40"/>
      <c r="AP811" s="40"/>
      <c r="AQ811" s="40"/>
      <c r="AR811" s="42"/>
      <c r="AS811" s="42"/>
      <c r="AT811" s="42"/>
      <c r="AU811" s="42"/>
      <c r="AV811" s="42"/>
      <c r="AW811" s="42"/>
      <c r="AX811" s="42"/>
      <c r="AY811" s="42"/>
      <c r="AZ811" s="42"/>
      <c r="BA811" s="42"/>
      <c r="BB811" s="42"/>
      <c r="BC811" s="42"/>
      <c r="BD811" s="42"/>
      <c r="BE811" s="42"/>
      <c r="BF811" s="42"/>
      <c r="BG811" s="42"/>
      <c r="BH811" s="42"/>
      <c r="BI811" s="42"/>
      <c r="BJ811" s="42"/>
      <c r="BK811" s="42"/>
      <c r="BL811" s="42"/>
      <c r="BM811" s="42"/>
    </row>
    <row r="812">
      <c r="A812" s="40"/>
      <c r="B812" s="41"/>
      <c r="C812" s="42"/>
      <c r="D812" s="41"/>
      <c r="E812" s="40"/>
      <c r="F812" s="40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0"/>
      <c r="R812" s="40"/>
      <c r="S812" s="40"/>
      <c r="T812" s="40"/>
      <c r="U812" s="40"/>
      <c r="V812" s="40"/>
      <c r="W812" s="40"/>
      <c r="X812" s="41"/>
      <c r="Y812" s="41"/>
      <c r="Z812" s="41"/>
      <c r="AA812" s="41"/>
      <c r="AB812" s="40"/>
      <c r="AC812" s="40"/>
      <c r="AD812" s="40"/>
      <c r="AE812" s="40"/>
      <c r="AF812" s="41"/>
      <c r="AG812" s="41"/>
      <c r="AH812" s="41"/>
      <c r="AI812" s="41"/>
      <c r="AJ812" s="42"/>
      <c r="AK812" s="41"/>
      <c r="AL812" s="40"/>
      <c r="AM812" s="44"/>
      <c r="AN812" s="41"/>
      <c r="AO812" s="40"/>
      <c r="AP812" s="40"/>
      <c r="AQ812" s="40"/>
      <c r="AR812" s="42"/>
      <c r="AS812" s="42"/>
      <c r="AT812" s="42"/>
      <c r="AU812" s="42"/>
      <c r="AV812" s="42"/>
      <c r="AW812" s="42"/>
      <c r="AX812" s="42"/>
      <c r="AY812" s="42"/>
      <c r="AZ812" s="42"/>
      <c r="BA812" s="42"/>
      <c r="BB812" s="42"/>
      <c r="BC812" s="42"/>
      <c r="BD812" s="42"/>
      <c r="BE812" s="42"/>
      <c r="BF812" s="42"/>
      <c r="BG812" s="42"/>
      <c r="BH812" s="42"/>
      <c r="BI812" s="42"/>
      <c r="BJ812" s="42"/>
      <c r="BK812" s="42"/>
      <c r="BL812" s="42"/>
      <c r="BM812" s="42"/>
    </row>
    <row r="813">
      <c r="A813" s="40"/>
      <c r="B813" s="41"/>
      <c r="C813" s="42"/>
      <c r="D813" s="41"/>
      <c r="E813" s="40"/>
      <c r="F813" s="40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0"/>
      <c r="R813" s="40"/>
      <c r="S813" s="40"/>
      <c r="T813" s="40"/>
      <c r="U813" s="40"/>
      <c r="V813" s="40"/>
      <c r="W813" s="40"/>
      <c r="X813" s="41"/>
      <c r="Y813" s="41"/>
      <c r="Z813" s="41"/>
      <c r="AA813" s="41"/>
      <c r="AB813" s="40"/>
      <c r="AC813" s="40"/>
      <c r="AD813" s="40"/>
      <c r="AE813" s="40"/>
      <c r="AF813" s="41"/>
      <c r="AG813" s="41"/>
      <c r="AH813" s="41"/>
      <c r="AI813" s="41"/>
      <c r="AJ813" s="42"/>
      <c r="AK813" s="41"/>
      <c r="AL813" s="40"/>
      <c r="AM813" s="44"/>
      <c r="AN813" s="41"/>
      <c r="AO813" s="40"/>
      <c r="AP813" s="40"/>
      <c r="AQ813" s="40"/>
      <c r="AR813" s="42"/>
      <c r="AS813" s="42"/>
      <c r="AT813" s="42"/>
      <c r="AU813" s="42"/>
      <c r="AV813" s="42"/>
      <c r="AW813" s="42"/>
      <c r="AX813" s="42"/>
      <c r="AY813" s="42"/>
      <c r="AZ813" s="42"/>
      <c r="BA813" s="42"/>
      <c r="BB813" s="42"/>
      <c r="BC813" s="42"/>
      <c r="BD813" s="42"/>
      <c r="BE813" s="42"/>
      <c r="BF813" s="42"/>
      <c r="BG813" s="42"/>
      <c r="BH813" s="42"/>
      <c r="BI813" s="42"/>
      <c r="BJ813" s="42"/>
      <c r="BK813" s="42"/>
      <c r="BL813" s="42"/>
      <c r="BM813" s="42"/>
    </row>
    <row r="814">
      <c r="A814" s="40"/>
      <c r="B814" s="41"/>
      <c r="C814" s="42"/>
      <c r="D814" s="41"/>
      <c r="E814" s="40"/>
      <c r="F814" s="40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0"/>
      <c r="R814" s="40"/>
      <c r="S814" s="40"/>
      <c r="T814" s="40"/>
      <c r="U814" s="40"/>
      <c r="V814" s="40"/>
      <c r="W814" s="40"/>
      <c r="X814" s="41"/>
      <c r="Y814" s="41"/>
      <c r="Z814" s="41"/>
      <c r="AA814" s="41"/>
      <c r="AB814" s="40"/>
      <c r="AC814" s="40"/>
      <c r="AD814" s="40"/>
      <c r="AE814" s="40"/>
      <c r="AF814" s="41"/>
      <c r="AG814" s="41"/>
      <c r="AH814" s="41"/>
      <c r="AI814" s="41"/>
      <c r="AJ814" s="42"/>
      <c r="AK814" s="41"/>
      <c r="AL814" s="40"/>
      <c r="AM814" s="45"/>
      <c r="AN814" s="41"/>
      <c r="AO814" s="40"/>
      <c r="AP814" s="40"/>
      <c r="AQ814" s="40"/>
      <c r="AR814" s="42"/>
      <c r="AS814" s="42"/>
      <c r="AT814" s="42"/>
      <c r="AU814" s="42"/>
      <c r="AV814" s="42"/>
      <c r="AW814" s="42"/>
      <c r="AX814" s="42"/>
      <c r="AY814" s="42"/>
      <c r="AZ814" s="42"/>
      <c r="BA814" s="42"/>
      <c r="BB814" s="42"/>
      <c r="BC814" s="42"/>
      <c r="BD814" s="42"/>
      <c r="BE814" s="42"/>
      <c r="BF814" s="42"/>
      <c r="BG814" s="42"/>
      <c r="BH814" s="42"/>
      <c r="BI814" s="42"/>
      <c r="BJ814" s="42"/>
      <c r="BK814" s="42"/>
      <c r="BL814" s="42"/>
      <c r="BM814" s="42"/>
    </row>
    <row r="815">
      <c r="A815" s="40"/>
      <c r="B815" s="41"/>
      <c r="C815" s="42"/>
      <c r="D815" s="41"/>
      <c r="E815" s="40"/>
      <c r="F815" s="40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0"/>
      <c r="R815" s="40"/>
      <c r="S815" s="40"/>
      <c r="T815" s="40"/>
      <c r="U815" s="40"/>
      <c r="V815" s="40"/>
      <c r="W815" s="40"/>
      <c r="X815" s="41"/>
      <c r="Y815" s="41"/>
      <c r="Z815" s="41"/>
      <c r="AA815" s="41"/>
      <c r="AB815" s="40"/>
      <c r="AC815" s="40"/>
      <c r="AD815" s="40"/>
      <c r="AE815" s="40"/>
      <c r="AF815" s="41"/>
      <c r="AG815" s="41"/>
      <c r="AH815" s="41"/>
      <c r="AI815" s="41"/>
      <c r="AJ815" s="42"/>
      <c r="AK815" s="41"/>
      <c r="AL815" s="40"/>
      <c r="AM815" s="45"/>
      <c r="AN815" s="41"/>
      <c r="AO815" s="40"/>
      <c r="AP815" s="40"/>
      <c r="AQ815" s="40"/>
      <c r="AR815" s="42"/>
      <c r="AS815" s="42"/>
      <c r="AT815" s="42"/>
      <c r="AU815" s="42"/>
      <c r="AV815" s="42"/>
      <c r="AW815" s="42"/>
      <c r="AX815" s="42"/>
      <c r="AY815" s="42"/>
      <c r="AZ815" s="42"/>
      <c r="BA815" s="42"/>
      <c r="BB815" s="42"/>
      <c r="BC815" s="42"/>
      <c r="BD815" s="42"/>
      <c r="BE815" s="42"/>
      <c r="BF815" s="42"/>
      <c r="BG815" s="42"/>
      <c r="BH815" s="42"/>
      <c r="BI815" s="42"/>
      <c r="BJ815" s="42"/>
      <c r="BK815" s="42"/>
      <c r="BL815" s="42"/>
      <c r="BM815" s="42"/>
    </row>
    <row r="816">
      <c r="A816" s="40"/>
      <c r="B816" s="41"/>
      <c r="C816" s="42"/>
      <c r="D816" s="41"/>
      <c r="E816" s="40"/>
      <c r="F816" s="40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0"/>
      <c r="R816" s="40"/>
      <c r="S816" s="40"/>
      <c r="T816" s="40"/>
      <c r="U816" s="40"/>
      <c r="V816" s="40"/>
      <c r="W816" s="40"/>
      <c r="X816" s="41"/>
      <c r="Y816" s="41"/>
      <c r="Z816" s="41"/>
      <c r="AA816" s="41"/>
      <c r="AB816" s="40"/>
      <c r="AC816" s="40"/>
      <c r="AD816" s="40"/>
      <c r="AE816" s="40"/>
      <c r="AF816" s="41"/>
      <c r="AG816" s="41"/>
      <c r="AH816" s="41"/>
      <c r="AI816" s="41"/>
      <c r="AJ816" s="42"/>
      <c r="AK816" s="41"/>
      <c r="AL816" s="40"/>
      <c r="AM816" s="40"/>
      <c r="AN816" s="41"/>
      <c r="AO816" s="40"/>
      <c r="AP816" s="40"/>
      <c r="AQ816" s="40"/>
      <c r="AR816" s="42"/>
      <c r="AS816" s="42"/>
      <c r="AT816" s="42"/>
      <c r="AU816" s="42"/>
      <c r="AV816" s="42"/>
      <c r="AW816" s="42"/>
      <c r="AX816" s="42"/>
      <c r="AY816" s="42"/>
      <c r="AZ816" s="42"/>
      <c r="BA816" s="42"/>
      <c r="BB816" s="42"/>
      <c r="BC816" s="42"/>
      <c r="BD816" s="42"/>
      <c r="BE816" s="42"/>
      <c r="BF816" s="42"/>
      <c r="BG816" s="42"/>
      <c r="BH816" s="42"/>
      <c r="BI816" s="42"/>
      <c r="BJ816" s="42"/>
      <c r="BK816" s="42"/>
      <c r="BL816" s="42"/>
      <c r="BM816" s="42"/>
    </row>
    <row r="817">
      <c r="A817" s="40"/>
      <c r="B817" s="41"/>
      <c r="C817" s="42"/>
      <c r="D817" s="41"/>
      <c r="E817" s="40"/>
      <c r="F817" s="40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0"/>
      <c r="R817" s="40"/>
      <c r="S817" s="40"/>
      <c r="T817" s="40"/>
      <c r="U817" s="40"/>
      <c r="V817" s="40"/>
      <c r="W817" s="40"/>
      <c r="X817" s="41"/>
      <c r="Y817" s="41"/>
      <c r="Z817" s="41"/>
      <c r="AA817" s="41"/>
      <c r="AB817" s="40"/>
      <c r="AC817" s="40"/>
      <c r="AD817" s="40"/>
      <c r="AE817" s="40"/>
      <c r="AF817" s="41"/>
      <c r="AG817" s="41"/>
      <c r="AH817" s="41"/>
      <c r="AI817" s="41"/>
      <c r="AJ817" s="42"/>
      <c r="AK817" s="41"/>
      <c r="AL817" s="40"/>
      <c r="AM817" s="45"/>
      <c r="AN817" s="41"/>
      <c r="AO817" s="40"/>
      <c r="AP817" s="40"/>
      <c r="AQ817" s="40"/>
      <c r="AR817" s="42"/>
      <c r="AS817" s="42"/>
      <c r="AT817" s="42"/>
      <c r="AU817" s="42"/>
      <c r="AV817" s="42"/>
      <c r="AW817" s="42"/>
      <c r="AX817" s="42"/>
      <c r="AY817" s="42"/>
      <c r="AZ817" s="42"/>
      <c r="BA817" s="42"/>
      <c r="BB817" s="42"/>
      <c r="BC817" s="42"/>
      <c r="BD817" s="42"/>
      <c r="BE817" s="42"/>
      <c r="BF817" s="42"/>
      <c r="BG817" s="42"/>
      <c r="BH817" s="42"/>
      <c r="BI817" s="42"/>
      <c r="BJ817" s="42"/>
      <c r="BK817" s="42"/>
      <c r="BL817" s="42"/>
      <c r="BM817" s="42"/>
    </row>
    <row r="818">
      <c r="A818" s="40"/>
      <c r="B818" s="41"/>
      <c r="C818" s="42"/>
      <c r="D818" s="41"/>
      <c r="E818" s="40"/>
      <c r="F818" s="40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0"/>
      <c r="R818" s="40"/>
      <c r="S818" s="40"/>
      <c r="T818" s="40"/>
      <c r="U818" s="40"/>
      <c r="V818" s="40"/>
      <c r="W818" s="40"/>
      <c r="X818" s="41"/>
      <c r="Y818" s="41"/>
      <c r="Z818" s="41"/>
      <c r="AA818" s="41"/>
      <c r="AB818" s="40"/>
      <c r="AC818" s="40"/>
      <c r="AD818" s="40"/>
      <c r="AE818" s="40"/>
      <c r="AF818" s="41"/>
      <c r="AG818" s="41"/>
      <c r="AH818" s="41"/>
      <c r="AI818" s="41"/>
      <c r="AJ818" s="42"/>
      <c r="AK818" s="41"/>
      <c r="AL818" s="40"/>
      <c r="AM818" s="40"/>
      <c r="AN818" s="41"/>
      <c r="AO818" s="40"/>
      <c r="AP818" s="40"/>
      <c r="AQ818" s="40"/>
      <c r="AR818" s="42"/>
      <c r="AS818" s="42"/>
      <c r="AT818" s="42"/>
      <c r="AU818" s="42"/>
      <c r="AV818" s="42"/>
      <c r="AW818" s="42"/>
      <c r="AX818" s="42"/>
      <c r="AY818" s="42"/>
      <c r="AZ818" s="42"/>
      <c r="BA818" s="42"/>
      <c r="BB818" s="42"/>
      <c r="BC818" s="42"/>
      <c r="BD818" s="42"/>
      <c r="BE818" s="42"/>
      <c r="BF818" s="42"/>
      <c r="BG818" s="42"/>
      <c r="BH818" s="42"/>
      <c r="BI818" s="42"/>
      <c r="BJ818" s="42"/>
      <c r="BK818" s="42"/>
      <c r="BL818" s="42"/>
      <c r="BM818" s="42"/>
    </row>
    <row r="819">
      <c r="A819" s="40"/>
      <c r="B819" s="41"/>
      <c r="C819" s="42"/>
      <c r="D819" s="41"/>
      <c r="E819" s="40"/>
      <c r="F819" s="40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0"/>
      <c r="R819" s="40"/>
      <c r="S819" s="40"/>
      <c r="T819" s="40"/>
      <c r="U819" s="40"/>
      <c r="V819" s="40"/>
      <c r="W819" s="40"/>
      <c r="X819" s="41"/>
      <c r="Y819" s="41"/>
      <c r="Z819" s="41"/>
      <c r="AA819" s="41"/>
      <c r="AB819" s="40"/>
      <c r="AC819" s="40"/>
      <c r="AD819" s="40"/>
      <c r="AE819" s="40"/>
      <c r="AF819" s="41"/>
      <c r="AG819" s="41"/>
      <c r="AH819" s="41"/>
      <c r="AI819" s="41"/>
      <c r="AJ819" s="42"/>
      <c r="AK819" s="41"/>
      <c r="AL819" s="40"/>
      <c r="AM819" s="40"/>
      <c r="AN819" s="41"/>
      <c r="AO819" s="40"/>
      <c r="AP819" s="40"/>
      <c r="AQ819" s="40"/>
      <c r="AR819" s="42"/>
      <c r="AS819" s="42"/>
      <c r="AT819" s="42"/>
      <c r="AU819" s="42"/>
      <c r="AV819" s="42"/>
      <c r="AW819" s="42"/>
      <c r="AX819" s="42"/>
      <c r="AY819" s="42"/>
      <c r="AZ819" s="42"/>
      <c r="BA819" s="42"/>
      <c r="BB819" s="42"/>
      <c r="BC819" s="42"/>
      <c r="BD819" s="42"/>
      <c r="BE819" s="42"/>
      <c r="BF819" s="42"/>
      <c r="BG819" s="42"/>
      <c r="BH819" s="42"/>
      <c r="BI819" s="42"/>
      <c r="BJ819" s="42"/>
      <c r="BK819" s="42"/>
      <c r="BL819" s="42"/>
      <c r="BM819" s="42"/>
    </row>
    <row r="820">
      <c r="A820" s="40"/>
      <c r="B820" s="41"/>
      <c r="C820" s="42"/>
      <c r="D820" s="41"/>
      <c r="E820" s="40"/>
      <c r="F820" s="40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0"/>
      <c r="R820" s="40"/>
      <c r="S820" s="40"/>
      <c r="T820" s="40"/>
      <c r="U820" s="40"/>
      <c r="V820" s="40"/>
      <c r="W820" s="40"/>
      <c r="X820" s="41"/>
      <c r="Y820" s="41"/>
      <c r="Z820" s="41"/>
      <c r="AA820" s="41"/>
      <c r="AB820" s="40"/>
      <c r="AC820" s="40"/>
      <c r="AD820" s="40"/>
      <c r="AE820" s="40"/>
      <c r="AF820" s="41"/>
      <c r="AG820" s="41"/>
      <c r="AH820" s="41"/>
      <c r="AI820" s="41"/>
      <c r="AJ820" s="42"/>
      <c r="AK820" s="41"/>
      <c r="AL820" s="40"/>
      <c r="AM820" s="44"/>
      <c r="AN820" s="41"/>
      <c r="AO820" s="40"/>
      <c r="AP820" s="40"/>
      <c r="AQ820" s="40"/>
      <c r="AR820" s="42"/>
      <c r="AS820" s="42"/>
      <c r="AT820" s="42"/>
      <c r="AU820" s="42"/>
      <c r="AV820" s="42"/>
      <c r="AW820" s="42"/>
      <c r="AX820" s="42"/>
      <c r="AY820" s="42"/>
      <c r="AZ820" s="42"/>
      <c r="BA820" s="42"/>
      <c r="BB820" s="42"/>
      <c r="BC820" s="42"/>
      <c r="BD820" s="42"/>
      <c r="BE820" s="42"/>
      <c r="BF820" s="42"/>
      <c r="BG820" s="42"/>
      <c r="BH820" s="42"/>
      <c r="BI820" s="42"/>
      <c r="BJ820" s="42"/>
      <c r="BK820" s="42"/>
      <c r="BL820" s="42"/>
      <c r="BM820" s="42"/>
    </row>
    <row r="821">
      <c r="A821" s="40"/>
      <c r="B821" s="41"/>
      <c r="C821" s="42"/>
      <c r="D821" s="41"/>
      <c r="E821" s="40"/>
      <c r="F821" s="40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0"/>
      <c r="R821" s="40"/>
      <c r="S821" s="40"/>
      <c r="T821" s="40"/>
      <c r="U821" s="40"/>
      <c r="V821" s="40"/>
      <c r="W821" s="40"/>
      <c r="X821" s="41"/>
      <c r="Y821" s="41"/>
      <c r="Z821" s="41"/>
      <c r="AA821" s="41"/>
      <c r="AB821" s="40"/>
      <c r="AC821" s="40"/>
      <c r="AD821" s="40"/>
      <c r="AE821" s="40"/>
      <c r="AF821" s="41"/>
      <c r="AG821" s="41"/>
      <c r="AH821" s="41"/>
      <c r="AI821" s="41"/>
      <c r="AJ821" s="42"/>
      <c r="AK821" s="41"/>
      <c r="AL821" s="40"/>
      <c r="AM821" s="44"/>
      <c r="AN821" s="41"/>
      <c r="AO821" s="40"/>
      <c r="AP821" s="40"/>
      <c r="AQ821" s="40"/>
      <c r="AR821" s="42"/>
      <c r="AS821" s="42"/>
      <c r="AT821" s="42"/>
      <c r="AU821" s="42"/>
      <c r="AV821" s="42"/>
      <c r="AW821" s="42"/>
      <c r="AX821" s="42"/>
      <c r="AY821" s="42"/>
      <c r="AZ821" s="42"/>
      <c r="BA821" s="42"/>
      <c r="BB821" s="42"/>
      <c r="BC821" s="42"/>
      <c r="BD821" s="42"/>
      <c r="BE821" s="42"/>
      <c r="BF821" s="42"/>
      <c r="BG821" s="42"/>
      <c r="BH821" s="42"/>
      <c r="BI821" s="42"/>
      <c r="BJ821" s="42"/>
      <c r="BK821" s="42"/>
      <c r="BL821" s="42"/>
      <c r="BM821" s="42"/>
    </row>
    <row r="822">
      <c r="A822" s="40"/>
      <c r="B822" s="41"/>
      <c r="C822" s="42"/>
      <c r="D822" s="41"/>
      <c r="E822" s="40"/>
      <c r="F822" s="40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0"/>
      <c r="R822" s="40"/>
      <c r="S822" s="40"/>
      <c r="T822" s="40"/>
      <c r="U822" s="40"/>
      <c r="V822" s="40"/>
      <c r="W822" s="40"/>
      <c r="X822" s="41"/>
      <c r="Y822" s="41"/>
      <c r="Z822" s="41"/>
      <c r="AA822" s="41"/>
      <c r="AB822" s="40"/>
      <c r="AC822" s="40"/>
      <c r="AD822" s="40"/>
      <c r="AE822" s="40"/>
      <c r="AF822" s="41"/>
      <c r="AG822" s="41"/>
      <c r="AH822" s="41"/>
      <c r="AI822" s="41"/>
      <c r="AJ822" s="42"/>
      <c r="AK822" s="41"/>
      <c r="AL822" s="40"/>
      <c r="AM822" s="44"/>
      <c r="AN822" s="41"/>
      <c r="AO822" s="40"/>
      <c r="AP822" s="40"/>
      <c r="AQ822" s="40"/>
      <c r="AR822" s="42"/>
      <c r="AS822" s="42"/>
      <c r="AT822" s="42"/>
      <c r="AU822" s="42"/>
      <c r="AV822" s="42"/>
      <c r="AW822" s="42"/>
      <c r="AX822" s="42"/>
      <c r="AY822" s="42"/>
      <c r="AZ822" s="42"/>
      <c r="BA822" s="42"/>
      <c r="BB822" s="42"/>
      <c r="BC822" s="42"/>
      <c r="BD822" s="42"/>
      <c r="BE822" s="42"/>
      <c r="BF822" s="42"/>
      <c r="BG822" s="42"/>
      <c r="BH822" s="42"/>
      <c r="BI822" s="42"/>
      <c r="BJ822" s="42"/>
      <c r="BK822" s="42"/>
      <c r="BL822" s="42"/>
      <c r="BM822" s="42"/>
    </row>
    <row r="823">
      <c r="A823" s="40"/>
      <c r="B823" s="41"/>
      <c r="C823" s="42"/>
      <c r="D823" s="41"/>
      <c r="E823" s="40"/>
      <c r="F823" s="40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0"/>
      <c r="R823" s="40"/>
      <c r="S823" s="40"/>
      <c r="T823" s="40"/>
      <c r="U823" s="40"/>
      <c r="V823" s="40"/>
      <c r="W823" s="40"/>
      <c r="X823" s="41"/>
      <c r="Y823" s="41"/>
      <c r="Z823" s="41"/>
      <c r="AA823" s="41"/>
      <c r="AB823" s="40"/>
      <c r="AC823" s="40"/>
      <c r="AD823" s="40"/>
      <c r="AE823" s="40"/>
      <c r="AF823" s="41"/>
      <c r="AG823" s="41"/>
      <c r="AH823" s="41"/>
      <c r="AI823" s="41"/>
      <c r="AJ823" s="42"/>
      <c r="AK823" s="41"/>
      <c r="AL823" s="40"/>
      <c r="AM823" s="45"/>
      <c r="AN823" s="41"/>
      <c r="AO823" s="40"/>
      <c r="AP823" s="40"/>
      <c r="AQ823" s="40"/>
      <c r="AR823" s="42"/>
      <c r="AS823" s="42"/>
      <c r="AT823" s="42"/>
      <c r="AU823" s="42"/>
      <c r="AV823" s="42"/>
      <c r="AW823" s="42"/>
      <c r="AX823" s="42"/>
      <c r="AY823" s="42"/>
      <c r="AZ823" s="42"/>
      <c r="BA823" s="42"/>
      <c r="BB823" s="42"/>
      <c r="BC823" s="42"/>
      <c r="BD823" s="42"/>
      <c r="BE823" s="42"/>
      <c r="BF823" s="42"/>
      <c r="BG823" s="42"/>
      <c r="BH823" s="42"/>
      <c r="BI823" s="42"/>
      <c r="BJ823" s="42"/>
      <c r="BK823" s="42"/>
      <c r="BL823" s="42"/>
      <c r="BM823" s="42"/>
    </row>
    <row r="824">
      <c r="A824" s="40"/>
      <c r="B824" s="41"/>
      <c r="C824" s="42"/>
      <c r="D824" s="41"/>
      <c r="E824" s="40"/>
      <c r="F824" s="40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0"/>
      <c r="R824" s="40"/>
      <c r="S824" s="40"/>
      <c r="T824" s="40"/>
      <c r="U824" s="40"/>
      <c r="V824" s="40"/>
      <c r="W824" s="40"/>
      <c r="X824" s="41"/>
      <c r="Y824" s="41"/>
      <c r="Z824" s="41"/>
      <c r="AA824" s="41"/>
      <c r="AB824" s="40"/>
      <c r="AC824" s="40"/>
      <c r="AD824" s="40"/>
      <c r="AE824" s="40"/>
      <c r="AF824" s="41"/>
      <c r="AG824" s="41"/>
      <c r="AH824" s="41"/>
      <c r="AI824" s="41"/>
      <c r="AJ824" s="42"/>
      <c r="AK824" s="41"/>
      <c r="AL824" s="40"/>
      <c r="AM824" s="45"/>
      <c r="AN824" s="41"/>
      <c r="AO824" s="40"/>
      <c r="AP824" s="40"/>
      <c r="AQ824" s="40"/>
      <c r="AR824" s="42"/>
      <c r="AS824" s="42"/>
      <c r="AT824" s="42"/>
      <c r="AU824" s="42"/>
      <c r="AV824" s="42"/>
      <c r="AW824" s="42"/>
      <c r="AX824" s="42"/>
      <c r="AY824" s="42"/>
      <c r="AZ824" s="42"/>
      <c r="BA824" s="42"/>
      <c r="BB824" s="42"/>
      <c r="BC824" s="42"/>
      <c r="BD824" s="42"/>
      <c r="BE824" s="42"/>
      <c r="BF824" s="42"/>
      <c r="BG824" s="42"/>
      <c r="BH824" s="42"/>
      <c r="BI824" s="42"/>
      <c r="BJ824" s="42"/>
      <c r="BK824" s="42"/>
      <c r="BL824" s="42"/>
      <c r="BM824" s="42"/>
    </row>
    <row r="825">
      <c r="A825" s="40"/>
      <c r="B825" s="41"/>
      <c r="C825" s="42"/>
      <c r="D825" s="41"/>
      <c r="E825" s="40"/>
      <c r="F825" s="40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0"/>
      <c r="R825" s="40"/>
      <c r="S825" s="40"/>
      <c r="T825" s="40"/>
      <c r="U825" s="40"/>
      <c r="V825" s="40"/>
      <c r="W825" s="40"/>
      <c r="X825" s="41"/>
      <c r="Y825" s="41"/>
      <c r="Z825" s="41"/>
      <c r="AA825" s="41"/>
      <c r="AB825" s="40"/>
      <c r="AC825" s="40"/>
      <c r="AD825" s="40"/>
      <c r="AE825" s="40"/>
      <c r="AF825" s="41"/>
      <c r="AG825" s="41"/>
      <c r="AH825" s="41"/>
      <c r="AI825" s="41"/>
      <c r="AJ825" s="42"/>
      <c r="AK825" s="41"/>
      <c r="AL825" s="40"/>
      <c r="AM825" s="45"/>
      <c r="AN825" s="41"/>
      <c r="AO825" s="40"/>
      <c r="AP825" s="40"/>
      <c r="AQ825" s="40"/>
      <c r="AR825" s="42"/>
      <c r="AS825" s="42"/>
      <c r="AT825" s="42"/>
      <c r="AU825" s="42"/>
      <c r="AV825" s="42"/>
      <c r="AW825" s="42"/>
      <c r="AX825" s="42"/>
      <c r="AY825" s="42"/>
      <c r="AZ825" s="42"/>
      <c r="BA825" s="42"/>
      <c r="BB825" s="42"/>
      <c r="BC825" s="42"/>
      <c r="BD825" s="42"/>
      <c r="BE825" s="42"/>
      <c r="BF825" s="42"/>
      <c r="BG825" s="42"/>
      <c r="BH825" s="42"/>
      <c r="BI825" s="42"/>
      <c r="BJ825" s="42"/>
      <c r="BK825" s="42"/>
      <c r="BL825" s="42"/>
      <c r="BM825" s="42"/>
    </row>
    <row r="826">
      <c r="A826" s="40"/>
      <c r="B826" s="41"/>
      <c r="C826" s="42"/>
      <c r="D826" s="41"/>
      <c r="E826" s="40"/>
      <c r="F826" s="40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0"/>
      <c r="R826" s="40"/>
      <c r="S826" s="40"/>
      <c r="T826" s="40"/>
      <c r="U826" s="40"/>
      <c r="V826" s="40"/>
      <c r="W826" s="40"/>
      <c r="X826" s="41"/>
      <c r="Y826" s="41"/>
      <c r="Z826" s="41"/>
      <c r="AA826" s="41"/>
      <c r="AB826" s="40"/>
      <c r="AC826" s="40"/>
      <c r="AD826" s="40"/>
      <c r="AE826" s="40"/>
      <c r="AF826" s="41"/>
      <c r="AG826" s="41"/>
      <c r="AH826" s="41"/>
      <c r="AI826" s="41"/>
      <c r="AJ826" s="42"/>
      <c r="AK826" s="41"/>
      <c r="AL826" s="40"/>
      <c r="AM826" s="40"/>
      <c r="AN826" s="41"/>
      <c r="AO826" s="40"/>
      <c r="AP826" s="40"/>
      <c r="AQ826" s="40"/>
      <c r="AR826" s="42"/>
      <c r="AS826" s="42"/>
      <c r="AT826" s="42"/>
      <c r="AU826" s="42"/>
      <c r="AV826" s="42"/>
      <c r="AW826" s="42"/>
      <c r="AX826" s="42"/>
      <c r="AY826" s="42"/>
      <c r="AZ826" s="42"/>
      <c r="BA826" s="42"/>
      <c r="BB826" s="42"/>
      <c r="BC826" s="42"/>
      <c r="BD826" s="42"/>
      <c r="BE826" s="42"/>
      <c r="BF826" s="42"/>
      <c r="BG826" s="42"/>
      <c r="BH826" s="42"/>
      <c r="BI826" s="42"/>
      <c r="BJ826" s="42"/>
      <c r="BK826" s="42"/>
      <c r="BL826" s="42"/>
      <c r="BM826" s="42"/>
    </row>
    <row r="827">
      <c r="A827" s="40"/>
      <c r="B827" s="41"/>
      <c r="C827" s="42"/>
      <c r="D827" s="41"/>
      <c r="E827" s="40"/>
      <c r="F827" s="40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0"/>
      <c r="R827" s="40"/>
      <c r="S827" s="40"/>
      <c r="T827" s="40"/>
      <c r="U827" s="40"/>
      <c r="V827" s="40"/>
      <c r="W827" s="40"/>
      <c r="X827" s="41"/>
      <c r="Y827" s="41"/>
      <c r="Z827" s="41"/>
      <c r="AA827" s="41"/>
      <c r="AB827" s="40"/>
      <c r="AC827" s="40"/>
      <c r="AD827" s="40"/>
      <c r="AE827" s="40"/>
      <c r="AF827" s="41"/>
      <c r="AG827" s="41"/>
      <c r="AH827" s="41"/>
      <c r="AI827" s="41"/>
      <c r="AJ827" s="42"/>
      <c r="AK827" s="41"/>
      <c r="AL827" s="40"/>
      <c r="AM827" s="40"/>
      <c r="AN827" s="41"/>
      <c r="AO827" s="40"/>
      <c r="AP827" s="40"/>
      <c r="AQ827" s="40"/>
      <c r="AR827" s="42"/>
      <c r="AS827" s="42"/>
      <c r="AT827" s="42"/>
      <c r="AU827" s="42"/>
      <c r="AV827" s="42"/>
      <c r="AW827" s="42"/>
      <c r="AX827" s="42"/>
      <c r="AY827" s="42"/>
      <c r="AZ827" s="42"/>
      <c r="BA827" s="42"/>
      <c r="BB827" s="42"/>
      <c r="BC827" s="42"/>
      <c r="BD827" s="42"/>
      <c r="BE827" s="42"/>
      <c r="BF827" s="42"/>
      <c r="BG827" s="42"/>
      <c r="BH827" s="42"/>
      <c r="BI827" s="42"/>
      <c r="BJ827" s="42"/>
      <c r="BK827" s="42"/>
      <c r="BL827" s="42"/>
      <c r="BM827" s="42"/>
    </row>
    <row r="828">
      <c r="A828" s="40"/>
      <c r="B828" s="41"/>
      <c r="C828" s="42"/>
      <c r="D828" s="41"/>
      <c r="E828" s="40"/>
      <c r="F828" s="40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0"/>
      <c r="R828" s="40"/>
      <c r="S828" s="40"/>
      <c r="T828" s="40"/>
      <c r="U828" s="40"/>
      <c r="V828" s="40"/>
      <c r="W828" s="40"/>
      <c r="X828" s="41"/>
      <c r="Y828" s="41"/>
      <c r="Z828" s="41"/>
      <c r="AA828" s="41"/>
      <c r="AB828" s="40"/>
      <c r="AC828" s="40"/>
      <c r="AD828" s="40"/>
      <c r="AE828" s="40"/>
      <c r="AF828" s="41"/>
      <c r="AG828" s="41"/>
      <c r="AH828" s="41"/>
      <c r="AI828" s="41"/>
      <c r="AJ828" s="42"/>
      <c r="AK828" s="41"/>
      <c r="AL828" s="40"/>
      <c r="AM828" s="44"/>
      <c r="AN828" s="41"/>
      <c r="AO828" s="40"/>
      <c r="AP828" s="40"/>
      <c r="AQ828" s="40"/>
      <c r="AR828" s="42"/>
      <c r="AS828" s="42"/>
      <c r="AT828" s="42"/>
      <c r="AU828" s="42"/>
      <c r="AV828" s="42"/>
      <c r="AW828" s="42"/>
      <c r="AX828" s="42"/>
      <c r="AY828" s="42"/>
      <c r="AZ828" s="42"/>
      <c r="BA828" s="42"/>
      <c r="BB828" s="42"/>
      <c r="BC828" s="42"/>
      <c r="BD828" s="42"/>
      <c r="BE828" s="42"/>
      <c r="BF828" s="42"/>
      <c r="BG828" s="42"/>
      <c r="BH828" s="42"/>
      <c r="BI828" s="42"/>
      <c r="BJ828" s="42"/>
      <c r="BK828" s="42"/>
      <c r="BL828" s="42"/>
      <c r="BM828" s="42"/>
    </row>
    <row r="829">
      <c r="A829" s="40"/>
      <c r="B829" s="41"/>
      <c r="C829" s="42"/>
      <c r="D829" s="41"/>
      <c r="E829" s="40"/>
      <c r="F829" s="40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0"/>
      <c r="R829" s="40"/>
      <c r="S829" s="40"/>
      <c r="T829" s="40"/>
      <c r="U829" s="40"/>
      <c r="V829" s="40"/>
      <c r="W829" s="40"/>
      <c r="X829" s="41"/>
      <c r="Y829" s="41"/>
      <c r="Z829" s="41"/>
      <c r="AA829" s="41"/>
      <c r="AB829" s="40"/>
      <c r="AC829" s="40"/>
      <c r="AD829" s="40"/>
      <c r="AE829" s="40"/>
      <c r="AF829" s="41"/>
      <c r="AG829" s="41"/>
      <c r="AH829" s="41"/>
      <c r="AI829" s="41"/>
      <c r="AJ829" s="42"/>
      <c r="AK829" s="41"/>
      <c r="AL829" s="40"/>
      <c r="AM829" s="40"/>
      <c r="AN829" s="41"/>
      <c r="AO829" s="40"/>
      <c r="AP829" s="40"/>
      <c r="AQ829" s="40"/>
      <c r="AR829" s="42"/>
      <c r="AS829" s="42"/>
      <c r="AT829" s="42"/>
      <c r="AU829" s="42"/>
      <c r="AV829" s="42"/>
      <c r="AW829" s="42"/>
      <c r="AX829" s="42"/>
      <c r="AY829" s="42"/>
      <c r="AZ829" s="42"/>
      <c r="BA829" s="42"/>
      <c r="BB829" s="42"/>
      <c r="BC829" s="42"/>
      <c r="BD829" s="42"/>
      <c r="BE829" s="42"/>
      <c r="BF829" s="42"/>
      <c r="BG829" s="42"/>
      <c r="BH829" s="42"/>
      <c r="BI829" s="42"/>
      <c r="BJ829" s="42"/>
      <c r="BK829" s="42"/>
      <c r="BL829" s="42"/>
      <c r="BM829" s="42"/>
    </row>
    <row r="830">
      <c r="A830" s="40"/>
      <c r="B830" s="41"/>
      <c r="C830" s="42"/>
      <c r="D830" s="41"/>
      <c r="E830" s="40"/>
      <c r="F830" s="40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0"/>
      <c r="R830" s="40"/>
      <c r="S830" s="40"/>
      <c r="T830" s="40"/>
      <c r="U830" s="40"/>
      <c r="V830" s="40"/>
      <c r="W830" s="40"/>
      <c r="X830" s="41"/>
      <c r="Y830" s="41"/>
      <c r="Z830" s="41"/>
      <c r="AA830" s="41"/>
      <c r="AB830" s="40"/>
      <c r="AC830" s="40"/>
      <c r="AD830" s="40"/>
      <c r="AE830" s="40"/>
      <c r="AF830" s="41"/>
      <c r="AG830" s="41"/>
      <c r="AH830" s="41"/>
      <c r="AI830" s="41"/>
      <c r="AJ830" s="42"/>
      <c r="AK830" s="41"/>
      <c r="AL830" s="40"/>
      <c r="AM830" s="44"/>
      <c r="AN830" s="41"/>
      <c r="AO830" s="40"/>
      <c r="AP830" s="40"/>
      <c r="AQ830" s="40"/>
      <c r="AR830" s="42"/>
      <c r="AS830" s="42"/>
      <c r="AT830" s="42"/>
      <c r="AU830" s="42"/>
      <c r="AV830" s="42"/>
      <c r="AW830" s="42"/>
      <c r="AX830" s="42"/>
      <c r="AY830" s="42"/>
      <c r="AZ830" s="42"/>
      <c r="BA830" s="42"/>
      <c r="BB830" s="42"/>
      <c r="BC830" s="42"/>
      <c r="BD830" s="42"/>
      <c r="BE830" s="42"/>
      <c r="BF830" s="42"/>
      <c r="BG830" s="42"/>
      <c r="BH830" s="42"/>
      <c r="BI830" s="42"/>
      <c r="BJ830" s="42"/>
      <c r="BK830" s="42"/>
      <c r="BL830" s="42"/>
      <c r="BM830" s="42"/>
    </row>
    <row r="831">
      <c r="A831" s="40"/>
      <c r="B831" s="41"/>
      <c r="C831" s="42"/>
      <c r="D831" s="41"/>
      <c r="E831" s="40"/>
      <c r="F831" s="40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0"/>
      <c r="R831" s="40"/>
      <c r="S831" s="40"/>
      <c r="T831" s="40"/>
      <c r="U831" s="40"/>
      <c r="V831" s="40"/>
      <c r="W831" s="40"/>
      <c r="X831" s="41"/>
      <c r="Y831" s="41"/>
      <c r="Z831" s="41"/>
      <c r="AA831" s="41"/>
      <c r="AB831" s="40"/>
      <c r="AC831" s="40"/>
      <c r="AD831" s="40"/>
      <c r="AE831" s="40"/>
      <c r="AF831" s="41"/>
      <c r="AG831" s="41"/>
      <c r="AH831" s="41"/>
      <c r="AI831" s="41"/>
      <c r="AJ831" s="42"/>
      <c r="AK831" s="41"/>
      <c r="AL831" s="40"/>
      <c r="AM831" s="45"/>
      <c r="AN831" s="41"/>
      <c r="AO831" s="40"/>
      <c r="AP831" s="40"/>
      <c r="AQ831" s="40"/>
      <c r="AR831" s="42"/>
      <c r="AS831" s="42"/>
      <c r="AT831" s="42"/>
      <c r="AU831" s="42"/>
      <c r="AV831" s="42"/>
      <c r="AW831" s="42"/>
      <c r="AX831" s="42"/>
      <c r="AY831" s="42"/>
      <c r="AZ831" s="42"/>
      <c r="BA831" s="42"/>
      <c r="BB831" s="42"/>
      <c r="BC831" s="42"/>
      <c r="BD831" s="42"/>
      <c r="BE831" s="42"/>
      <c r="BF831" s="42"/>
      <c r="BG831" s="42"/>
      <c r="BH831" s="42"/>
      <c r="BI831" s="42"/>
      <c r="BJ831" s="42"/>
      <c r="BK831" s="42"/>
      <c r="BL831" s="42"/>
      <c r="BM831" s="42"/>
    </row>
    <row r="832">
      <c r="A832" s="40"/>
      <c r="B832" s="41"/>
      <c r="C832" s="42"/>
      <c r="D832" s="41"/>
      <c r="E832" s="40"/>
      <c r="F832" s="40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0"/>
      <c r="R832" s="40"/>
      <c r="S832" s="40"/>
      <c r="T832" s="40"/>
      <c r="U832" s="40"/>
      <c r="V832" s="40"/>
      <c r="W832" s="40"/>
      <c r="X832" s="41"/>
      <c r="Y832" s="41"/>
      <c r="Z832" s="41"/>
      <c r="AA832" s="41"/>
      <c r="AB832" s="40"/>
      <c r="AC832" s="40"/>
      <c r="AD832" s="40"/>
      <c r="AE832" s="40"/>
      <c r="AF832" s="41"/>
      <c r="AG832" s="41"/>
      <c r="AH832" s="41"/>
      <c r="AI832" s="41"/>
      <c r="AJ832" s="42"/>
      <c r="AK832" s="41"/>
      <c r="AL832" s="40"/>
      <c r="AM832" s="44"/>
      <c r="AN832" s="41"/>
      <c r="AO832" s="40"/>
      <c r="AP832" s="40"/>
      <c r="AQ832" s="40"/>
      <c r="AR832" s="42"/>
      <c r="AS832" s="42"/>
      <c r="AT832" s="42"/>
      <c r="AU832" s="42"/>
      <c r="AV832" s="42"/>
      <c r="AW832" s="42"/>
      <c r="AX832" s="42"/>
      <c r="AY832" s="42"/>
      <c r="AZ832" s="42"/>
      <c r="BA832" s="42"/>
      <c r="BB832" s="42"/>
      <c r="BC832" s="42"/>
      <c r="BD832" s="42"/>
      <c r="BE832" s="42"/>
      <c r="BF832" s="42"/>
      <c r="BG832" s="42"/>
      <c r="BH832" s="42"/>
      <c r="BI832" s="42"/>
      <c r="BJ832" s="42"/>
      <c r="BK832" s="42"/>
      <c r="BL832" s="42"/>
      <c r="BM832" s="42"/>
    </row>
    <row r="833">
      <c r="A833" s="40"/>
      <c r="B833" s="41"/>
      <c r="C833" s="42"/>
      <c r="D833" s="41"/>
      <c r="E833" s="40"/>
      <c r="F833" s="40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0"/>
      <c r="R833" s="40"/>
      <c r="S833" s="40"/>
      <c r="T833" s="40"/>
      <c r="U833" s="40"/>
      <c r="V833" s="40"/>
      <c r="W833" s="40"/>
      <c r="X833" s="41"/>
      <c r="Y833" s="41"/>
      <c r="Z833" s="41"/>
      <c r="AA833" s="41"/>
      <c r="AB833" s="40"/>
      <c r="AC833" s="40"/>
      <c r="AD833" s="40"/>
      <c r="AE833" s="40"/>
      <c r="AF833" s="41"/>
      <c r="AG833" s="41"/>
      <c r="AH833" s="41"/>
      <c r="AI833" s="41"/>
      <c r="AJ833" s="42"/>
      <c r="AK833" s="41"/>
      <c r="AL833" s="40"/>
      <c r="AM833" s="45"/>
      <c r="AN833" s="41"/>
      <c r="AO833" s="40"/>
      <c r="AP833" s="40"/>
      <c r="AQ833" s="40"/>
      <c r="AR833" s="42"/>
      <c r="AS833" s="42"/>
      <c r="AT833" s="42"/>
      <c r="AU833" s="42"/>
      <c r="AV833" s="42"/>
      <c r="AW833" s="42"/>
      <c r="AX833" s="42"/>
      <c r="AY833" s="42"/>
      <c r="AZ833" s="42"/>
      <c r="BA833" s="42"/>
      <c r="BB833" s="42"/>
      <c r="BC833" s="42"/>
      <c r="BD833" s="42"/>
      <c r="BE833" s="42"/>
      <c r="BF833" s="42"/>
      <c r="BG833" s="42"/>
      <c r="BH833" s="42"/>
      <c r="BI833" s="42"/>
      <c r="BJ833" s="42"/>
      <c r="BK833" s="42"/>
      <c r="BL833" s="42"/>
      <c r="BM833" s="42"/>
    </row>
    <row r="834">
      <c r="A834" s="40"/>
      <c r="B834" s="41"/>
      <c r="C834" s="42"/>
      <c r="D834" s="41"/>
      <c r="E834" s="40"/>
      <c r="F834" s="40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0"/>
      <c r="R834" s="40"/>
      <c r="S834" s="40"/>
      <c r="T834" s="40"/>
      <c r="U834" s="40"/>
      <c r="V834" s="40"/>
      <c r="W834" s="40"/>
      <c r="X834" s="41"/>
      <c r="Y834" s="41"/>
      <c r="Z834" s="41"/>
      <c r="AA834" s="41"/>
      <c r="AB834" s="40"/>
      <c r="AC834" s="40"/>
      <c r="AD834" s="40"/>
      <c r="AE834" s="40"/>
      <c r="AF834" s="41"/>
      <c r="AG834" s="41"/>
      <c r="AH834" s="41"/>
      <c r="AI834" s="41"/>
      <c r="AJ834" s="42"/>
      <c r="AK834" s="41"/>
      <c r="AL834" s="40"/>
      <c r="AM834" s="45"/>
      <c r="AN834" s="41"/>
      <c r="AO834" s="40"/>
      <c r="AP834" s="40"/>
      <c r="AQ834" s="40"/>
      <c r="AR834" s="42"/>
      <c r="AS834" s="42"/>
      <c r="AT834" s="42"/>
      <c r="AU834" s="42"/>
      <c r="AV834" s="42"/>
      <c r="AW834" s="42"/>
      <c r="AX834" s="42"/>
      <c r="AY834" s="42"/>
      <c r="AZ834" s="42"/>
      <c r="BA834" s="42"/>
      <c r="BB834" s="42"/>
      <c r="BC834" s="42"/>
      <c r="BD834" s="42"/>
      <c r="BE834" s="42"/>
      <c r="BF834" s="42"/>
      <c r="BG834" s="42"/>
      <c r="BH834" s="42"/>
      <c r="BI834" s="42"/>
      <c r="BJ834" s="42"/>
      <c r="BK834" s="42"/>
      <c r="BL834" s="42"/>
      <c r="BM834" s="42"/>
    </row>
    <row r="835">
      <c r="A835" s="40"/>
      <c r="B835" s="41"/>
      <c r="C835" s="42"/>
      <c r="D835" s="41"/>
      <c r="E835" s="40"/>
      <c r="F835" s="40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0"/>
      <c r="R835" s="40"/>
      <c r="S835" s="40"/>
      <c r="T835" s="40"/>
      <c r="U835" s="40"/>
      <c r="V835" s="40"/>
      <c r="W835" s="40"/>
      <c r="X835" s="41"/>
      <c r="Y835" s="41"/>
      <c r="Z835" s="41"/>
      <c r="AA835" s="41"/>
      <c r="AB835" s="40"/>
      <c r="AC835" s="40"/>
      <c r="AD835" s="40"/>
      <c r="AE835" s="40"/>
      <c r="AF835" s="41"/>
      <c r="AG835" s="41"/>
      <c r="AH835" s="41"/>
      <c r="AI835" s="41"/>
      <c r="AJ835" s="42"/>
      <c r="AK835" s="41"/>
      <c r="AL835" s="40"/>
      <c r="AM835" s="40"/>
      <c r="AN835" s="41"/>
      <c r="AO835" s="40"/>
      <c r="AP835" s="40"/>
      <c r="AQ835" s="40"/>
      <c r="AR835" s="42"/>
      <c r="AS835" s="42"/>
      <c r="AT835" s="42"/>
      <c r="AU835" s="42"/>
      <c r="AV835" s="42"/>
      <c r="AW835" s="42"/>
      <c r="AX835" s="42"/>
      <c r="AY835" s="42"/>
      <c r="AZ835" s="42"/>
      <c r="BA835" s="42"/>
      <c r="BB835" s="42"/>
      <c r="BC835" s="42"/>
      <c r="BD835" s="42"/>
      <c r="BE835" s="42"/>
      <c r="BF835" s="42"/>
      <c r="BG835" s="42"/>
      <c r="BH835" s="42"/>
      <c r="BI835" s="42"/>
      <c r="BJ835" s="42"/>
      <c r="BK835" s="42"/>
      <c r="BL835" s="42"/>
      <c r="BM835" s="42"/>
    </row>
    <row r="836">
      <c r="A836" s="40"/>
      <c r="B836" s="41"/>
      <c r="C836" s="42"/>
      <c r="D836" s="41"/>
      <c r="E836" s="40"/>
      <c r="F836" s="40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0"/>
      <c r="R836" s="40"/>
      <c r="S836" s="40"/>
      <c r="T836" s="40"/>
      <c r="U836" s="40"/>
      <c r="V836" s="40"/>
      <c r="W836" s="40"/>
      <c r="X836" s="41"/>
      <c r="Y836" s="41"/>
      <c r="Z836" s="41"/>
      <c r="AA836" s="41"/>
      <c r="AB836" s="40"/>
      <c r="AC836" s="40"/>
      <c r="AD836" s="40"/>
      <c r="AE836" s="40"/>
      <c r="AF836" s="41"/>
      <c r="AG836" s="41"/>
      <c r="AH836" s="41"/>
      <c r="AI836" s="41"/>
      <c r="AJ836" s="42"/>
      <c r="AK836" s="41"/>
      <c r="AL836" s="40"/>
      <c r="AM836" s="40"/>
      <c r="AN836" s="41"/>
      <c r="AO836" s="40"/>
      <c r="AP836" s="40"/>
      <c r="AQ836" s="40"/>
      <c r="AR836" s="42"/>
      <c r="AS836" s="42"/>
      <c r="AT836" s="42"/>
      <c r="AU836" s="42"/>
      <c r="AV836" s="42"/>
      <c r="AW836" s="42"/>
      <c r="AX836" s="42"/>
      <c r="AY836" s="42"/>
      <c r="AZ836" s="42"/>
      <c r="BA836" s="42"/>
      <c r="BB836" s="42"/>
      <c r="BC836" s="42"/>
      <c r="BD836" s="42"/>
      <c r="BE836" s="42"/>
      <c r="BF836" s="42"/>
      <c r="BG836" s="42"/>
      <c r="BH836" s="42"/>
      <c r="BI836" s="42"/>
      <c r="BJ836" s="42"/>
      <c r="BK836" s="42"/>
      <c r="BL836" s="42"/>
      <c r="BM836" s="42"/>
    </row>
    <row r="837">
      <c r="A837" s="40"/>
      <c r="B837" s="41"/>
      <c r="C837" s="42"/>
      <c r="D837" s="41"/>
      <c r="E837" s="40"/>
      <c r="F837" s="40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0"/>
      <c r="R837" s="40"/>
      <c r="S837" s="40"/>
      <c r="T837" s="40"/>
      <c r="U837" s="40"/>
      <c r="V837" s="40"/>
      <c r="W837" s="40"/>
      <c r="X837" s="41"/>
      <c r="Y837" s="41"/>
      <c r="Z837" s="41"/>
      <c r="AA837" s="41"/>
      <c r="AB837" s="40"/>
      <c r="AC837" s="40"/>
      <c r="AD837" s="40"/>
      <c r="AE837" s="40"/>
      <c r="AF837" s="41"/>
      <c r="AG837" s="41"/>
      <c r="AH837" s="41"/>
      <c r="AI837" s="41"/>
      <c r="AJ837" s="42"/>
      <c r="AK837" s="41"/>
      <c r="AL837" s="40"/>
      <c r="AM837" s="40"/>
      <c r="AN837" s="41"/>
      <c r="AO837" s="40"/>
      <c r="AP837" s="40"/>
      <c r="AQ837" s="40"/>
      <c r="AR837" s="42"/>
      <c r="AS837" s="42"/>
      <c r="AT837" s="42"/>
      <c r="AU837" s="42"/>
      <c r="AV837" s="42"/>
      <c r="AW837" s="42"/>
      <c r="AX837" s="42"/>
      <c r="AY837" s="42"/>
      <c r="AZ837" s="42"/>
      <c r="BA837" s="42"/>
      <c r="BB837" s="42"/>
      <c r="BC837" s="42"/>
      <c r="BD837" s="42"/>
      <c r="BE837" s="42"/>
      <c r="BF837" s="42"/>
      <c r="BG837" s="42"/>
      <c r="BH837" s="42"/>
      <c r="BI837" s="42"/>
      <c r="BJ837" s="42"/>
      <c r="BK837" s="42"/>
      <c r="BL837" s="42"/>
      <c r="BM837" s="42"/>
    </row>
    <row r="838">
      <c r="A838" s="40"/>
      <c r="B838" s="41"/>
      <c r="C838" s="42"/>
      <c r="D838" s="41"/>
      <c r="E838" s="40"/>
      <c r="F838" s="40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0"/>
      <c r="R838" s="40"/>
      <c r="S838" s="40"/>
      <c r="T838" s="40"/>
      <c r="U838" s="40"/>
      <c r="V838" s="40"/>
      <c r="W838" s="40"/>
      <c r="X838" s="41"/>
      <c r="Y838" s="41"/>
      <c r="Z838" s="41"/>
      <c r="AA838" s="41"/>
      <c r="AB838" s="40"/>
      <c r="AC838" s="40"/>
      <c r="AD838" s="40"/>
      <c r="AE838" s="40"/>
      <c r="AF838" s="41"/>
      <c r="AG838" s="41"/>
      <c r="AH838" s="41"/>
      <c r="AI838" s="41"/>
      <c r="AJ838" s="42"/>
      <c r="AK838" s="41"/>
      <c r="AL838" s="40"/>
      <c r="AM838" s="44"/>
      <c r="AN838" s="41"/>
      <c r="AO838" s="40"/>
      <c r="AP838" s="40"/>
      <c r="AQ838" s="40"/>
      <c r="AR838" s="42"/>
      <c r="AS838" s="42"/>
      <c r="AT838" s="42"/>
      <c r="AU838" s="42"/>
      <c r="AV838" s="42"/>
      <c r="AW838" s="42"/>
      <c r="AX838" s="42"/>
      <c r="AY838" s="42"/>
      <c r="AZ838" s="42"/>
      <c r="BA838" s="42"/>
      <c r="BB838" s="42"/>
      <c r="BC838" s="42"/>
      <c r="BD838" s="42"/>
      <c r="BE838" s="42"/>
      <c r="BF838" s="42"/>
      <c r="BG838" s="42"/>
      <c r="BH838" s="42"/>
      <c r="BI838" s="42"/>
      <c r="BJ838" s="42"/>
      <c r="BK838" s="42"/>
      <c r="BL838" s="42"/>
      <c r="BM838" s="42"/>
    </row>
    <row r="839">
      <c r="A839" s="40"/>
      <c r="B839" s="41"/>
      <c r="C839" s="42"/>
      <c r="D839" s="41"/>
      <c r="E839" s="40"/>
      <c r="F839" s="40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0"/>
      <c r="R839" s="40"/>
      <c r="S839" s="40"/>
      <c r="T839" s="40"/>
      <c r="U839" s="40"/>
      <c r="V839" s="40"/>
      <c r="W839" s="40"/>
      <c r="X839" s="41"/>
      <c r="Y839" s="41"/>
      <c r="Z839" s="41"/>
      <c r="AA839" s="41"/>
      <c r="AB839" s="40"/>
      <c r="AC839" s="40"/>
      <c r="AD839" s="40"/>
      <c r="AE839" s="40"/>
      <c r="AF839" s="41"/>
      <c r="AG839" s="41"/>
      <c r="AH839" s="41"/>
      <c r="AI839" s="41"/>
      <c r="AJ839" s="42"/>
      <c r="AK839" s="41"/>
      <c r="AL839" s="40"/>
      <c r="AM839" s="44"/>
      <c r="AN839" s="41"/>
      <c r="AO839" s="40"/>
      <c r="AP839" s="40"/>
      <c r="AQ839" s="40"/>
      <c r="AR839" s="42"/>
      <c r="AS839" s="42"/>
      <c r="AT839" s="42"/>
      <c r="AU839" s="42"/>
      <c r="AV839" s="42"/>
      <c r="AW839" s="42"/>
      <c r="AX839" s="42"/>
      <c r="AY839" s="42"/>
      <c r="AZ839" s="42"/>
      <c r="BA839" s="42"/>
      <c r="BB839" s="42"/>
      <c r="BC839" s="42"/>
      <c r="BD839" s="42"/>
      <c r="BE839" s="42"/>
      <c r="BF839" s="42"/>
      <c r="BG839" s="42"/>
      <c r="BH839" s="42"/>
      <c r="BI839" s="42"/>
      <c r="BJ839" s="42"/>
      <c r="BK839" s="42"/>
      <c r="BL839" s="42"/>
      <c r="BM839" s="42"/>
    </row>
    <row r="840">
      <c r="A840" s="40"/>
      <c r="B840" s="41"/>
      <c r="C840" s="42"/>
      <c r="D840" s="41"/>
      <c r="E840" s="40"/>
      <c r="F840" s="40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0"/>
      <c r="R840" s="40"/>
      <c r="S840" s="40"/>
      <c r="T840" s="40"/>
      <c r="U840" s="40"/>
      <c r="V840" s="40"/>
      <c r="W840" s="40"/>
      <c r="X840" s="41"/>
      <c r="Y840" s="41"/>
      <c r="Z840" s="41"/>
      <c r="AA840" s="41"/>
      <c r="AB840" s="40"/>
      <c r="AC840" s="40"/>
      <c r="AD840" s="40"/>
      <c r="AE840" s="40"/>
      <c r="AF840" s="41"/>
      <c r="AG840" s="41"/>
      <c r="AH840" s="41"/>
      <c r="AI840" s="41"/>
      <c r="AJ840" s="42"/>
      <c r="AK840" s="41"/>
      <c r="AL840" s="40"/>
      <c r="AM840" s="44"/>
      <c r="AN840" s="41"/>
      <c r="AO840" s="40"/>
      <c r="AP840" s="40"/>
      <c r="AQ840" s="40"/>
      <c r="AR840" s="42"/>
      <c r="AS840" s="42"/>
      <c r="AT840" s="42"/>
      <c r="AU840" s="42"/>
      <c r="AV840" s="42"/>
      <c r="AW840" s="42"/>
      <c r="AX840" s="42"/>
      <c r="AY840" s="42"/>
      <c r="AZ840" s="42"/>
      <c r="BA840" s="42"/>
      <c r="BB840" s="42"/>
      <c r="BC840" s="42"/>
      <c r="BD840" s="42"/>
      <c r="BE840" s="42"/>
      <c r="BF840" s="42"/>
      <c r="BG840" s="42"/>
      <c r="BH840" s="42"/>
      <c r="BI840" s="42"/>
      <c r="BJ840" s="42"/>
      <c r="BK840" s="42"/>
      <c r="BL840" s="42"/>
      <c r="BM840" s="42"/>
    </row>
    <row r="841">
      <c r="A841" s="40"/>
      <c r="B841" s="41"/>
      <c r="C841" s="42"/>
      <c r="D841" s="41"/>
      <c r="E841" s="40"/>
      <c r="F841" s="40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0"/>
      <c r="R841" s="40"/>
      <c r="S841" s="40"/>
      <c r="T841" s="40"/>
      <c r="U841" s="40"/>
      <c r="V841" s="40"/>
      <c r="W841" s="40"/>
      <c r="X841" s="41"/>
      <c r="Y841" s="41"/>
      <c r="Z841" s="41"/>
      <c r="AA841" s="41"/>
      <c r="AB841" s="40"/>
      <c r="AC841" s="40"/>
      <c r="AD841" s="40"/>
      <c r="AE841" s="40"/>
      <c r="AF841" s="41"/>
      <c r="AG841" s="41"/>
      <c r="AH841" s="41"/>
      <c r="AI841" s="41"/>
      <c r="AJ841" s="42"/>
      <c r="AK841" s="41"/>
      <c r="AL841" s="40"/>
      <c r="AM841" s="45"/>
      <c r="AN841" s="41"/>
      <c r="AO841" s="40"/>
      <c r="AP841" s="40"/>
      <c r="AQ841" s="40"/>
      <c r="AR841" s="42"/>
      <c r="AS841" s="42"/>
      <c r="AT841" s="42"/>
      <c r="AU841" s="42"/>
      <c r="AV841" s="42"/>
      <c r="AW841" s="42"/>
      <c r="AX841" s="42"/>
      <c r="AY841" s="42"/>
      <c r="AZ841" s="42"/>
      <c r="BA841" s="42"/>
      <c r="BB841" s="42"/>
      <c r="BC841" s="42"/>
      <c r="BD841" s="42"/>
      <c r="BE841" s="42"/>
      <c r="BF841" s="42"/>
      <c r="BG841" s="42"/>
      <c r="BH841" s="42"/>
      <c r="BI841" s="42"/>
      <c r="BJ841" s="42"/>
      <c r="BK841" s="42"/>
      <c r="BL841" s="42"/>
      <c r="BM841" s="42"/>
    </row>
    <row r="842">
      <c r="A842" s="40"/>
      <c r="B842" s="41"/>
      <c r="C842" s="42"/>
      <c r="D842" s="41"/>
      <c r="E842" s="40"/>
      <c r="F842" s="40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0"/>
      <c r="R842" s="40"/>
      <c r="S842" s="40"/>
      <c r="T842" s="40"/>
      <c r="U842" s="40"/>
      <c r="V842" s="40"/>
      <c r="W842" s="40"/>
      <c r="X842" s="41"/>
      <c r="Y842" s="41"/>
      <c r="Z842" s="41"/>
      <c r="AA842" s="41"/>
      <c r="AB842" s="40"/>
      <c r="AC842" s="40"/>
      <c r="AD842" s="40"/>
      <c r="AE842" s="40"/>
      <c r="AF842" s="41"/>
      <c r="AG842" s="41"/>
      <c r="AH842" s="41"/>
      <c r="AI842" s="41"/>
      <c r="AJ842" s="42"/>
      <c r="AK842" s="41"/>
      <c r="AL842" s="40"/>
      <c r="AM842" s="45"/>
      <c r="AN842" s="41"/>
      <c r="AO842" s="40"/>
      <c r="AP842" s="40"/>
      <c r="AQ842" s="40"/>
      <c r="AR842" s="42"/>
      <c r="AS842" s="42"/>
      <c r="AT842" s="42"/>
      <c r="AU842" s="42"/>
      <c r="AV842" s="42"/>
      <c r="AW842" s="42"/>
      <c r="AX842" s="42"/>
      <c r="AY842" s="42"/>
      <c r="AZ842" s="42"/>
      <c r="BA842" s="42"/>
      <c r="BB842" s="42"/>
      <c r="BC842" s="42"/>
      <c r="BD842" s="42"/>
      <c r="BE842" s="42"/>
      <c r="BF842" s="42"/>
      <c r="BG842" s="42"/>
      <c r="BH842" s="42"/>
      <c r="BI842" s="42"/>
      <c r="BJ842" s="42"/>
      <c r="BK842" s="42"/>
      <c r="BL842" s="42"/>
      <c r="BM842" s="42"/>
    </row>
    <row r="843">
      <c r="A843" s="40"/>
      <c r="B843" s="41"/>
      <c r="C843" s="42"/>
      <c r="D843" s="41"/>
      <c r="E843" s="40"/>
      <c r="F843" s="40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0"/>
      <c r="R843" s="40"/>
      <c r="S843" s="40"/>
      <c r="T843" s="40"/>
      <c r="U843" s="40"/>
      <c r="V843" s="40"/>
      <c r="W843" s="40"/>
      <c r="X843" s="41"/>
      <c r="Y843" s="41"/>
      <c r="Z843" s="41"/>
      <c r="AA843" s="41"/>
      <c r="AB843" s="40"/>
      <c r="AC843" s="40"/>
      <c r="AD843" s="40"/>
      <c r="AE843" s="40"/>
      <c r="AF843" s="41"/>
      <c r="AG843" s="41"/>
      <c r="AH843" s="41"/>
      <c r="AI843" s="41"/>
      <c r="AJ843" s="42"/>
      <c r="AK843" s="41"/>
      <c r="AL843" s="40"/>
      <c r="AM843" s="45"/>
      <c r="AN843" s="41"/>
      <c r="AO843" s="40"/>
      <c r="AP843" s="40"/>
      <c r="AQ843" s="40"/>
      <c r="AR843" s="42"/>
      <c r="AS843" s="42"/>
      <c r="AT843" s="42"/>
      <c r="AU843" s="42"/>
      <c r="AV843" s="42"/>
      <c r="AW843" s="42"/>
      <c r="AX843" s="42"/>
      <c r="AY843" s="42"/>
      <c r="AZ843" s="42"/>
      <c r="BA843" s="42"/>
      <c r="BB843" s="42"/>
      <c r="BC843" s="42"/>
      <c r="BD843" s="42"/>
      <c r="BE843" s="42"/>
      <c r="BF843" s="42"/>
      <c r="BG843" s="42"/>
      <c r="BH843" s="42"/>
      <c r="BI843" s="42"/>
      <c r="BJ843" s="42"/>
      <c r="BK843" s="42"/>
      <c r="BL843" s="42"/>
      <c r="BM843" s="42"/>
    </row>
    <row r="844">
      <c r="A844" s="40"/>
      <c r="B844" s="41"/>
      <c r="C844" s="42"/>
      <c r="D844" s="41"/>
      <c r="E844" s="40"/>
      <c r="F844" s="40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0"/>
      <c r="R844" s="40"/>
      <c r="S844" s="40"/>
      <c r="T844" s="40"/>
      <c r="U844" s="40"/>
      <c r="V844" s="40"/>
      <c r="W844" s="40"/>
      <c r="X844" s="41"/>
      <c r="Y844" s="41"/>
      <c r="Z844" s="41"/>
      <c r="AA844" s="41"/>
      <c r="AB844" s="40"/>
      <c r="AC844" s="40"/>
      <c r="AD844" s="40"/>
      <c r="AE844" s="40"/>
      <c r="AF844" s="41"/>
      <c r="AG844" s="41"/>
      <c r="AH844" s="41"/>
      <c r="AI844" s="41"/>
      <c r="AJ844" s="42"/>
      <c r="AK844" s="41"/>
      <c r="AL844" s="40"/>
      <c r="AM844" s="40"/>
      <c r="AN844" s="41"/>
      <c r="AO844" s="40"/>
      <c r="AP844" s="40"/>
      <c r="AQ844" s="40"/>
      <c r="AR844" s="42"/>
      <c r="AS844" s="42"/>
      <c r="AT844" s="42"/>
      <c r="AU844" s="42"/>
      <c r="AV844" s="42"/>
      <c r="AW844" s="42"/>
      <c r="AX844" s="42"/>
      <c r="AY844" s="42"/>
      <c r="AZ844" s="42"/>
      <c r="BA844" s="42"/>
      <c r="BB844" s="42"/>
      <c r="BC844" s="42"/>
      <c r="BD844" s="42"/>
      <c r="BE844" s="42"/>
      <c r="BF844" s="42"/>
      <c r="BG844" s="42"/>
      <c r="BH844" s="42"/>
      <c r="BI844" s="42"/>
      <c r="BJ844" s="42"/>
      <c r="BK844" s="42"/>
      <c r="BL844" s="42"/>
      <c r="BM844" s="42"/>
    </row>
    <row r="845">
      <c r="A845" s="40"/>
      <c r="B845" s="41"/>
      <c r="C845" s="42"/>
      <c r="D845" s="41"/>
      <c r="E845" s="40"/>
      <c r="F845" s="40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0"/>
      <c r="R845" s="40"/>
      <c r="S845" s="40"/>
      <c r="T845" s="40"/>
      <c r="U845" s="40"/>
      <c r="V845" s="40"/>
      <c r="W845" s="40"/>
      <c r="X845" s="41"/>
      <c r="Y845" s="41"/>
      <c r="Z845" s="41"/>
      <c r="AA845" s="41"/>
      <c r="AB845" s="40"/>
      <c r="AC845" s="40"/>
      <c r="AD845" s="40"/>
      <c r="AE845" s="40"/>
      <c r="AF845" s="41"/>
      <c r="AG845" s="41"/>
      <c r="AH845" s="41"/>
      <c r="AI845" s="41"/>
      <c r="AJ845" s="42"/>
      <c r="AK845" s="41"/>
      <c r="AL845" s="40"/>
      <c r="AM845" s="40"/>
      <c r="AN845" s="41"/>
      <c r="AO845" s="40"/>
      <c r="AP845" s="40"/>
      <c r="AQ845" s="40"/>
      <c r="AR845" s="42"/>
      <c r="AS845" s="42"/>
      <c r="AT845" s="42"/>
      <c r="AU845" s="42"/>
      <c r="AV845" s="42"/>
      <c r="AW845" s="42"/>
      <c r="AX845" s="42"/>
      <c r="AY845" s="42"/>
      <c r="AZ845" s="42"/>
      <c r="BA845" s="42"/>
      <c r="BB845" s="42"/>
      <c r="BC845" s="42"/>
      <c r="BD845" s="42"/>
      <c r="BE845" s="42"/>
      <c r="BF845" s="42"/>
      <c r="BG845" s="42"/>
      <c r="BH845" s="42"/>
      <c r="BI845" s="42"/>
      <c r="BJ845" s="42"/>
      <c r="BK845" s="42"/>
      <c r="BL845" s="42"/>
      <c r="BM845" s="42"/>
    </row>
    <row r="846">
      <c r="A846" s="40"/>
      <c r="B846" s="41"/>
      <c r="C846" s="42"/>
      <c r="D846" s="41"/>
      <c r="E846" s="40"/>
      <c r="F846" s="40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0"/>
      <c r="R846" s="40"/>
      <c r="S846" s="40"/>
      <c r="T846" s="40"/>
      <c r="U846" s="40"/>
      <c r="V846" s="40"/>
      <c r="W846" s="40"/>
      <c r="X846" s="41"/>
      <c r="Y846" s="41"/>
      <c r="Z846" s="41"/>
      <c r="AA846" s="41"/>
      <c r="AB846" s="40"/>
      <c r="AC846" s="40"/>
      <c r="AD846" s="40"/>
      <c r="AE846" s="40"/>
      <c r="AF846" s="41"/>
      <c r="AG846" s="41"/>
      <c r="AH846" s="41"/>
      <c r="AI846" s="41"/>
      <c r="AJ846" s="42"/>
      <c r="AK846" s="41"/>
      <c r="AL846" s="40"/>
      <c r="AM846" s="40"/>
      <c r="AN846" s="41"/>
      <c r="AO846" s="40"/>
      <c r="AP846" s="40"/>
      <c r="AQ846" s="40"/>
      <c r="AR846" s="42"/>
      <c r="AS846" s="42"/>
      <c r="AT846" s="42"/>
      <c r="AU846" s="42"/>
      <c r="AV846" s="42"/>
      <c r="AW846" s="42"/>
      <c r="AX846" s="42"/>
      <c r="AY846" s="42"/>
      <c r="AZ846" s="42"/>
      <c r="BA846" s="42"/>
      <c r="BB846" s="42"/>
      <c r="BC846" s="42"/>
      <c r="BD846" s="42"/>
      <c r="BE846" s="42"/>
      <c r="BF846" s="42"/>
      <c r="BG846" s="42"/>
      <c r="BH846" s="42"/>
      <c r="BI846" s="42"/>
      <c r="BJ846" s="42"/>
      <c r="BK846" s="42"/>
      <c r="BL846" s="42"/>
      <c r="BM846" s="42"/>
    </row>
    <row r="847">
      <c r="A847" s="40"/>
      <c r="B847" s="41"/>
      <c r="C847" s="42"/>
      <c r="D847" s="41"/>
      <c r="E847" s="40"/>
      <c r="F847" s="40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0"/>
      <c r="R847" s="40"/>
      <c r="S847" s="40"/>
      <c r="T847" s="40"/>
      <c r="U847" s="40"/>
      <c r="V847" s="40"/>
      <c r="W847" s="40"/>
      <c r="X847" s="41"/>
      <c r="Y847" s="41"/>
      <c r="Z847" s="41"/>
      <c r="AA847" s="41"/>
      <c r="AB847" s="40"/>
      <c r="AC847" s="40"/>
      <c r="AD847" s="40"/>
      <c r="AE847" s="40"/>
      <c r="AF847" s="41"/>
      <c r="AG847" s="41"/>
      <c r="AH847" s="41"/>
      <c r="AI847" s="41"/>
      <c r="AJ847" s="42"/>
      <c r="AK847" s="41"/>
      <c r="AL847" s="40"/>
      <c r="AM847" s="44"/>
      <c r="AN847" s="41"/>
      <c r="AO847" s="40"/>
      <c r="AP847" s="40"/>
      <c r="AQ847" s="40"/>
      <c r="AR847" s="42"/>
      <c r="AS847" s="42"/>
      <c r="AT847" s="42"/>
      <c r="AU847" s="42"/>
      <c r="AV847" s="42"/>
      <c r="AW847" s="42"/>
      <c r="AX847" s="42"/>
      <c r="AY847" s="42"/>
      <c r="AZ847" s="42"/>
      <c r="BA847" s="42"/>
      <c r="BB847" s="42"/>
      <c r="BC847" s="42"/>
      <c r="BD847" s="42"/>
      <c r="BE847" s="42"/>
      <c r="BF847" s="42"/>
      <c r="BG847" s="42"/>
      <c r="BH847" s="42"/>
      <c r="BI847" s="42"/>
      <c r="BJ847" s="42"/>
      <c r="BK847" s="42"/>
      <c r="BL847" s="42"/>
      <c r="BM847" s="42"/>
    </row>
    <row r="848">
      <c r="A848" s="40"/>
      <c r="B848" s="41"/>
      <c r="C848" s="42"/>
      <c r="D848" s="41"/>
      <c r="E848" s="40"/>
      <c r="F848" s="40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0"/>
      <c r="R848" s="40"/>
      <c r="S848" s="40"/>
      <c r="T848" s="40"/>
      <c r="U848" s="40"/>
      <c r="V848" s="40"/>
      <c r="W848" s="40"/>
      <c r="X848" s="41"/>
      <c r="Y848" s="41"/>
      <c r="Z848" s="41"/>
      <c r="AA848" s="41"/>
      <c r="AB848" s="40"/>
      <c r="AC848" s="40"/>
      <c r="AD848" s="40"/>
      <c r="AE848" s="40"/>
      <c r="AF848" s="41"/>
      <c r="AG848" s="41"/>
      <c r="AH848" s="41"/>
      <c r="AI848" s="41"/>
      <c r="AJ848" s="42"/>
      <c r="AK848" s="41"/>
      <c r="AL848" s="40"/>
      <c r="AM848" s="44"/>
      <c r="AN848" s="41"/>
      <c r="AO848" s="40"/>
      <c r="AP848" s="40"/>
      <c r="AQ848" s="40"/>
      <c r="AR848" s="42"/>
      <c r="AS848" s="42"/>
      <c r="AT848" s="42"/>
      <c r="AU848" s="42"/>
      <c r="AV848" s="42"/>
      <c r="AW848" s="42"/>
      <c r="AX848" s="42"/>
      <c r="AY848" s="42"/>
      <c r="AZ848" s="42"/>
      <c r="BA848" s="42"/>
      <c r="BB848" s="42"/>
      <c r="BC848" s="42"/>
      <c r="BD848" s="42"/>
      <c r="BE848" s="42"/>
      <c r="BF848" s="42"/>
      <c r="BG848" s="42"/>
      <c r="BH848" s="42"/>
      <c r="BI848" s="42"/>
      <c r="BJ848" s="42"/>
      <c r="BK848" s="42"/>
      <c r="BL848" s="42"/>
      <c r="BM848" s="42"/>
    </row>
    <row r="849">
      <c r="A849" s="40"/>
      <c r="B849" s="41"/>
      <c r="C849" s="42"/>
      <c r="D849" s="41"/>
      <c r="E849" s="40"/>
      <c r="F849" s="40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0"/>
      <c r="R849" s="40"/>
      <c r="S849" s="40"/>
      <c r="T849" s="40"/>
      <c r="U849" s="40"/>
      <c r="V849" s="40"/>
      <c r="W849" s="40"/>
      <c r="X849" s="41"/>
      <c r="Y849" s="41"/>
      <c r="Z849" s="41"/>
      <c r="AA849" s="41"/>
      <c r="AB849" s="40"/>
      <c r="AC849" s="40"/>
      <c r="AD849" s="40"/>
      <c r="AE849" s="40"/>
      <c r="AF849" s="41"/>
      <c r="AG849" s="41"/>
      <c r="AH849" s="41"/>
      <c r="AI849" s="41"/>
      <c r="AJ849" s="42"/>
      <c r="AK849" s="41"/>
      <c r="AL849" s="40"/>
      <c r="AM849" s="44"/>
      <c r="AN849" s="41"/>
      <c r="AO849" s="40"/>
      <c r="AP849" s="40"/>
      <c r="AQ849" s="40"/>
      <c r="AR849" s="42"/>
      <c r="AS849" s="42"/>
      <c r="AT849" s="42"/>
      <c r="AU849" s="42"/>
      <c r="AV849" s="42"/>
      <c r="AW849" s="42"/>
      <c r="AX849" s="42"/>
      <c r="AY849" s="42"/>
      <c r="AZ849" s="42"/>
      <c r="BA849" s="42"/>
      <c r="BB849" s="42"/>
      <c r="BC849" s="42"/>
      <c r="BD849" s="42"/>
      <c r="BE849" s="42"/>
      <c r="BF849" s="42"/>
      <c r="BG849" s="42"/>
      <c r="BH849" s="42"/>
      <c r="BI849" s="42"/>
      <c r="BJ849" s="42"/>
      <c r="BK849" s="42"/>
      <c r="BL849" s="42"/>
      <c r="BM849" s="42"/>
    </row>
    <row r="850">
      <c r="A850" s="40"/>
      <c r="B850" s="41"/>
      <c r="C850" s="42"/>
      <c r="D850" s="41"/>
      <c r="E850" s="40"/>
      <c r="F850" s="40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0"/>
      <c r="R850" s="40"/>
      <c r="S850" s="40"/>
      <c r="T850" s="40"/>
      <c r="U850" s="40"/>
      <c r="V850" s="40"/>
      <c r="W850" s="40"/>
      <c r="X850" s="41"/>
      <c r="Y850" s="41"/>
      <c r="Z850" s="41"/>
      <c r="AA850" s="41"/>
      <c r="AB850" s="40"/>
      <c r="AC850" s="40"/>
      <c r="AD850" s="40"/>
      <c r="AE850" s="40"/>
      <c r="AF850" s="41"/>
      <c r="AG850" s="41"/>
      <c r="AH850" s="41"/>
      <c r="AI850" s="41"/>
      <c r="AJ850" s="42"/>
      <c r="AK850" s="41"/>
      <c r="AL850" s="40"/>
      <c r="AM850" s="45"/>
      <c r="AN850" s="41"/>
      <c r="AO850" s="40"/>
      <c r="AP850" s="40"/>
      <c r="AQ850" s="40"/>
      <c r="AR850" s="42"/>
      <c r="AS850" s="42"/>
      <c r="AT850" s="42"/>
      <c r="AU850" s="42"/>
      <c r="AV850" s="42"/>
      <c r="AW850" s="42"/>
      <c r="AX850" s="42"/>
      <c r="AY850" s="42"/>
      <c r="AZ850" s="42"/>
      <c r="BA850" s="42"/>
      <c r="BB850" s="42"/>
      <c r="BC850" s="42"/>
      <c r="BD850" s="42"/>
      <c r="BE850" s="42"/>
      <c r="BF850" s="42"/>
      <c r="BG850" s="42"/>
      <c r="BH850" s="42"/>
      <c r="BI850" s="42"/>
      <c r="BJ850" s="42"/>
      <c r="BK850" s="42"/>
      <c r="BL850" s="42"/>
      <c r="BM850" s="42"/>
    </row>
    <row r="851">
      <c r="A851" s="40"/>
      <c r="B851" s="41"/>
      <c r="C851" s="42"/>
      <c r="D851" s="41"/>
      <c r="E851" s="40"/>
      <c r="F851" s="40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0"/>
      <c r="R851" s="40"/>
      <c r="S851" s="40"/>
      <c r="T851" s="40"/>
      <c r="U851" s="40"/>
      <c r="V851" s="40"/>
      <c r="W851" s="40"/>
      <c r="X851" s="41"/>
      <c r="Y851" s="41"/>
      <c r="Z851" s="41"/>
      <c r="AA851" s="41"/>
      <c r="AB851" s="40"/>
      <c r="AC851" s="40"/>
      <c r="AD851" s="40"/>
      <c r="AE851" s="40"/>
      <c r="AF851" s="41"/>
      <c r="AG851" s="41"/>
      <c r="AH851" s="41"/>
      <c r="AI851" s="41"/>
      <c r="AJ851" s="42"/>
      <c r="AK851" s="41"/>
      <c r="AL851" s="40"/>
      <c r="AM851" s="45"/>
      <c r="AN851" s="41"/>
      <c r="AO851" s="40"/>
      <c r="AP851" s="40"/>
      <c r="AQ851" s="40"/>
      <c r="AR851" s="42"/>
      <c r="AS851" s="42"/>
      <c r="AT851" s="42"/>
      <c r="AU851" s="42"/>
      <c r="AV851" s="42"/>
      <c r="AW851" s="42"/>
      <c r="AX851" s="42"/>
      <c r="AY851" s="42"/>
      <c r="AZ851" s="42"/>
      <c r="BA851" s="42"/>
      <c r="BB851" s="42"/>
      <c r="BC851" s="42"/>
      <c r="BD851" s="42"/>
      <c r="BE851" s="42"/>
      <c r="BF851" s="42"/>
      <c r="BG851" s="42"/>
      <c r="BH851" s="42"/>
      <c r="BI851" s="42"/>
      <c r="BJ851" s="42"/>
      <c r="BK851" s="42"/>
      <c r="BL851" s="42"/>
      <c r="BM851" s="42"/>
    </row>
    <row r="852">
      <c r="A852" s="40"/>
      <c r="B852" s="41"/>
      <c r="C852" s="42"/>
      <c r="D852" s="41"/>
      <c r="E852" s="40"/>
      <c r="F852" s="40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0"/>
      <c r="R852" s="40"/>
      <c r="S852" s="40"/>
      <c r="T852" s="40"/>
      <c r="U852" s="40"/>
      <c r="V852" s="40"/>
      <c r="W852" s="40"/>
      <c r="X852" s="41"/>
      <c r="Y852" s="41"/>
      <c r="Z852" s="41"/>
      <c r="AA852" s="41"/>
      <c r="AB852" s="40"/>
      <c r="AC852" s="40"/>
      <c r="AD852" s="40"/>
      <c r="AE852" s="40"/>
      <c r="AF852" s="41"/>
      <c r="AG852" s="41"/>
      <c r="AH852" s="41"/>
      <c r="AI852" s="41"/>
      <c r="AJ852" s="42"/>
      <c r="AK852" s="41"/>
      <c r="AL852" s="40"/>
      <c r="AM852" s="40"/>
      <c r="AN852" s="41"/>
      <c r="AO852" s="40"/>
      <c r="AP852" s="40"/>
      <c r="AQ852" s="40"/>
      <c r="AR852" s="42"/>
      <c r="AS852" s="42"/>
      <c r="AT852" s="42"/>
      <c r="AU852" s="42"/>
      <c r="AV852" s="42"/>
      <c r="AW852" s="42"/>
      <c r="AX852" s="42"/>
      <c r="AY852" s="42"/>
      <c r="AZ852" s="42"/>
      <c r="BA852" s="42"/>
      <c r="BB852" s="42"/>
      <c r="BC852" s="42"/>
      <c r="BD852" s="42"/>
      <c r="BE852" s="42"/>
      <c r="BF852" s="42"/>
      <c r="BG852" s="42"/>
      <c r="BH852" s="42"/>
      <c r="BI852" s="42"/>
      <c r="BJ852" s="42"/>
      <c r="BK852" s="42"/>
      <c r="BL852" s="42"/>
      <c r="BM852" s="42"/>
    </row>
    <row r="853">
      <c r="A853" s="40"/>
      <c r="B853" s="41"/>
      <c r="C853" s="42"/>
      <c r="D853" s="41"/>
      <c r="E853" s="40"/>
      <c r="F853" s="40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0"/>
      <c r="R853" s="40"/>
      <c r="S853" s="40"/>
      <c r="T853" s="40"/>
      <c r="U853" s="40"/>
      <c r="V853" s="40"/>
      <c r="W853" s="40"/>
      <c r="X853" s="41"/>
      <c r="Y853" s="41"/>
      <c r="Z853" s="41"/>
      <c r="AA853" s="41"/>
      <c r="AB853" s="40"/>
      <c r="AC853" s="40"/>
      <c r="AD853" s="40"/>
      <c r="AE853" s="40"/>
      <c r="AF853" s="41"/>
      <c r="AG853" s="41"/>
      <c r="AH853" s="41"/>
      <c r="AI853" s="41"/>
      <c r="AJ853" s="42"/>
      <c r="AK853" s="41"/>
      <c r="AL853" s="40"/>
      <c r="AM853" s="45"/>
      <c r="AN853" s="41"/>
      <c r="AO853" s="40"/>
      <c r="AP853" s="40"/>
      <c r="AQ853" s="40"/>
      <c r="AR853" s="42"/>
      <c r="AS853" s="42"/>
      <c r="AT853" s="42"/>
      <c r="AU853" s="42"/>
      <c r="AV853" s="42"/>
      <c r="AW853" s="42"/>
      <c r="AX853" s="42"/>
      <c r="AY853" s="42"/>
      <c r="AZ853" s="42"/>
      <c r="BA853" s="42"/>
      <c r="BB853" s="42"/>
      <c r="BC853" s="42"/>
      <c r="BD853" s="42"/>
      <c r="BE853" s="42"/>
      <c r="BF853" s="42"/>
      <c r="BG853" s="42"/>
      <c r="BH853" s="42"/>
      <c r="BI853" s="42"/>
      <c r="BJ853" s="42"/>
      <c r="BK853" s="42"/>
      <c r="BL853" s="42"/>
      <c r="BM853" s="42"/>
    </row>
    <row r="854">
      <c r="A854" s="40"/>
      <c r="B854" s="41"/>
      <c r="C854" s="42"/>
      <c r="D854" s="41"/>
      <c r="E854" s="40"/>
      <c r="F854" s="40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0"/>
      <c r="R854" s="40"/>
      <c r="S854" s="40"/>
      <c r="T854" s="40"/>
      <c r="U854" s="40"/>
      <c r="V854" s="40"/>
      <c r="W854" s="40"/>
      <c r="X854" s="41"/>
      <c r="Y854" s="41"/>
      <c r="Z854" s="41"/>
      <c r="AA854" s="41"/>
      <c r="AB854" s="40"/>
      <c r="AC854" s="40"/>
      <c r="AD854" s="40"/>
      <c r="AE854" s="40"/>
      <c r="AF854" s="41"/>
      <c r="AG854" s="41"/>
      <c r="AH854" s="41"/>
      <c r="AI854" s="41"/>
      <c r="AJ854" s="42"/>
      <c r="AK854" s="41"/>
      <c r="AL854" s="40"/>
      <c r="AM854" s="40"/>
      <c r="AN854" s="41"/>
      <c r="AO854" s="40"/>
      <c r="AP854" s="40"/>
      <c r="AQ854" s="40"/>
      <c r="AR854" s="42"/>
      <c r="AS854" s="42"/>
      <c r="AT854" s="42"/>
      <c r="AU854" s="42"/>
      <c r="AV854" s="42"/>
      <c r="AW854" s="42"/>
      <c r="AX854" s="42"/>
      <c r="AY854" s="42"/>
      <c r="AZ854" s="42"/>
      <c r="BA854" s="42"/>
      <c r="BB854" s="42"/>
      <c r="BC854" s="42"/>
      <c r="BD854" s="42"/>
      <c r="BE854" s="42"/>
      <c r="BF854" s="42"/>
      <c r="BG854" s="42"/>
      <c r="BH854" s="42"/>
      <c r="BI854" s="42"/>
      <c r="BJ854" s="42"/>
      <c r="BK854" s="42"/>
      <c r="BL854" s="42"/>
      <c r="BM854" s="42"/>
    </row>
    <row r="855">
      <c r="A855" s="40"/>
      <c r="B855" s="41"/>
      <c r="C855" s="42"/>
      <c r="D855" s="41"/>
      <c r="E855" s="40"/>
      <c r="F855" s="40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0"/>
      <c r="R855" s="40"/>
      <c r="S855" s="40"/>
      <c r="T855" s="40"/>
      <c r="U855" s="40"/>
      <c r="V855" s="40"/>
      <c r="W855" s="40"/>
      <c r="X855" s="41"/>
      <c r="Y855" s="41"/>
      <c r="Z855" s="41"/>
      <c r="AA855" s="41"/>
      <c r="AB855" s="40"/>
      <c r="AC855" s="40"/>
      <c r="AD855" s="40"/>
      <c r="AE855" s="40"/>
      <c r="AF855" s="41"/>
      <c r="AG855" s="41"/>
      <c r="AH855" s="41"/>
      <c r="AI855" s="41"/>
      <c r="AJ855" s="42"/>
      <c r="AK855" s="41"/>
      <c r="AL855" s="40"/>
      <c r="AM855" s="40"/>
      <c r="AN855" s="41"/>
      <c r="AO855" s="40"/>
      <c r="AP855" s="40"/>
      <c r="AQ855" s="40"/>
      <c r="AR855" s="42"/>
      <c r="AS855" s="42"/>
      <c r="AT855" s="42"/>
      <c r="AU855" s="42"/>
      <c r="AV855" s="42"/>
      <c r="AW855" s="42"/>
      <c r="AX855" s="42"/>
      <c r="AY855" s="42"/>
      <c r="AZ855" s="42"/>
      <c r="BA855" s="42"/>
      <c r="BB855" s="42"/>
      <c r="BC855" s="42"/>
      <c r="BD855" s="42"/>
      <c r="BE855" s="42"/>
      <c r="BF855" s="42"/>
      <c r="BG855" s="42"/>
      <c r="BH855" s="42"/>
      <c r="BI855" s="42"/>
      <c r="BJ855" s="42"/>
      <c r="BK855" s="42"/>
      <c r="BL855" s="42"/>
      <c r="BM855" s="42"/>
    </row>
    <row r="856">
      <c r="A856" s="40"/>
      <c r="B856" s="41"/>
      <c r="C856" s="42"/>
      <c r="D856" s="41"/>
      <c r="E856" s="40"/>
      <c r="F856" s="40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0"/>
      <c r="R856" s="40"/>
      <c r="S856" s="40"/>
      <c r="T856" s="40"/>
      <c r="U856" s="40"/>
      <c r="V856" s="40"/>
      <c r="W856" s="40"/>
      <c r="X856" s="41"/>
      <c r="Y856" s="41"/>
      <c r="Z856" s="41"/>
      <c r="AA856" s="41"/>
      <c r="AB856" s="40"/>
      <c r="AC856" s="40"/>
      <c r="AD856" s="40"/>
      <c r="AE856" s="40"/>
      <c r="AF856" s="41"/>
      <c r="AG856" s="41"/>
      <c r="AH856" s="41"/>
      <c r="AI856" s="41"/>
      <c r="AJ856" s="42"/>
      <c r="AK856" s="41"/>
      <c r="AL856" s="40"/>
      <c r="AM856" s="44"/>
      <c r="AN856" s="41"/>
      <c r="AO856" s="40"/>
      <c r="AP856" s="40"/>
      <c r="AQ856" s="40"/>
      <c r="AR856" s="42"/>
      <c r="AS856" s="42"/>
      <c r="AT856" s="42"/>
      <c r="AU856" s="42"/>
      <c r="AV856" s="42"/>
      <c r="AW856" s="42"/>
      <c r="AX856" s="42"/>
      <c r="AY856" s="42"/>
      <c r="AZ856" s="42"/>
      <c r="BA856" s="42"/>
      <c r="BB856" s="42"/>
      <c r="BC856" s="42"/>
      <c r="BD856" s="42"/>
      <c r="BE856" s="42"/>
      <c r="BF856" s="42"/>
      <c r="BG856" s="42"/>
      <c r="BH856" s="42"/>
      <c r="BI856" s="42"/>
      <c r="BJ856" s="42"/>
      <c r="BK856" s="42"/>
      <c r="BL856" s="42"/>
      <c r="BM856" s="42"/>
    </row>
    <row r="857">
      <c r="A857" s="40"/>
      <c r="B857" s="41"/>
      <c r="C857" s="42"/>
      <c r="D857" s="41"/>
      <c r="E857" s="40"/>
      <c r="F857" s="40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0"/>
      <c r="R857" s="40"/>
      <c r="S857" s="40"/>
      <c r="T857" s="40"/>
      <c r="U857" s="40"/>
      <c r="V857" s="40"/>
      <c r="W857" s="40"/>
      <c r="X857" s="41"/>
      <c r="Y857" s="41"/>
      <c r="Z857" s="41"/>
      <c r="AA857" s="41"/>
      <c r="AB857" s="40"/>
      <c r="AC857" s="40"/>
      <c r="AD857" s="40"/>
      <c r="AE857" s="40"/>
      <c r="AF857" s="41"/>
      <c r="AG857" s="41"/>
      <c r="AH857" s="41"/>
      <c r="AI857" s="41"/>
      <c r="AJ857" s="42"/>
      <c r="AK857" s="41"/>
      <c r="AL857" s="40"/>
      <c r="AM857" s="44"/>
      <c r="AN857" s="41"/>
      <c r="AO857" s="40"/>
      <c r="AP857" s="40"/>
      <c r="AQ857" s="40"/>
      <c r="AR857" s="42"/>
      <c r="AS857" s="42"/>
      <c r="AT857" s="42"/>
      <c r="AU857" s="42"/>
      <c r="AV857" s="42"/>
      <c r="AW857" s="42"/>
      <c r="AX857" s="42"/>
      <c r="AY857" s="42"/>
      <c r="AZ857" s="42"/>
      <c r="BA857" s="42"/>
      <c r="BB857" s="42"/>
      <c r="BC857" s="42"/>
      <c r="BD857" s="42"/>
      <c r="BE857" s="42"/>
      <c r="BF857" s="42"/>
      <c r="BG857" s="42"/>
      <c r="BH857" s="42"/>
      <c r="BI857" s="42"/>
      <c r="BJ857" s="42"/>
      <c r="BK857" s="42"/>
      <c r="BL857" s="42"/>
      <c r="BM857" s="42"/>
    </row>
    <row r="858">
      <c r="A858" s="40"/>
      <c r="B858" s="41"/>
      <c r="C858" s="42"/>
      <c r="D858" s="41"/>
      <c r="E858" s="40"/>
      <c r="F858" s="40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0"/>
      <c r="R858" s="40"/>
      <c r="S858" s="40"/>
      <c r="T858" s="40"/>
      <c r="U858" s="40"/>
      <c r="V858" s="40"/>
      <c r="W858" s="40"/>
      <c r="X858" s="41"/>
      <c r="Y858" s="41"/>
      <c r="Z858" s="41"/>
      <c r="AA858" s="41"/>
      <c r="AB858" s="40"/>
      <c r="AC858" s="40"/>
      <c r="AD858" s="40"/>
      <c r="AE858" s="40"/>
      <c r="AF858" s="41"/>
      <c r="AG858" s="41"/>
      <c r="AH858" s="41"/>
      <c r="AI858" s="41"/>
      <c r="AJ858" s="42"/>
      <c r="AK858" s="41"/>
      <c r="AL858" s="40"/>
      <c r="AM858" s="44"/>
      <c r="AN858" s="41"/>
      <c r="AO858" s="40"/>
      <c r="AP858" s="40"/>
      <c r="AQ858" s="40"/>
      <c r="AR858" s="42"/>
      <c r="AS858" s="42"/>
      <c r="AT858" s="42"/>
      <c r="AU858" s="42"/>
      <c r="AV858" s="42"/>
      <c r="AW858" s="42"/>
      <c r="AX858" s="42"/>
      <c r="AY858" s="42"/>
      <c r="AZ858" s="42"/>
      <c r="BA858" s="42"/>
      <c r="BB858" s="42"/>
      <c r="BC858" s="42"/>
      <c r="BD858" s="42"/>
      <c r="BE858" s="42"/>
      <c r="BF858" s="42"/>
      <c r="BG858" s="42"/>
      <c r="BH858" s="42"/>
      <c r="BI858" s="42"/>
      <c r="BJ858" s="42"/>
      <c r="BK858" s="42"/>
      <c r="BL858" s="42"/>
      <c r="BM858" s="42"/>
    </row>
    <row r="859">
      <c r="A859" s="40"/>
      <c r="B859" s="41"/>
      <c r="C859" s="42"/>
      <c r="D859" s="41"/>
      <c r="E859" s="40"/>
      <c r="F859" s="40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0"/>
      <c r="R859" s="40"/>
      <c r="S859" s="40"/>
      <c r="T859" s="40"/>
      <c r="U859" s="40"/>
      <c r="V859" s="40"/>
      <c r="W859" s="40"/>
      <c r="X859" s="41"/>
      <c r="Y859" s="41"/>
      <c r="Z859" s="41"/>
      <c r="AA859" s="41"/>
      <c r="AB859" s="40"/>
      <c r="AC859" s="40"/>
      <c r="AD859" s="40"/>
      <c r="AE859" s="40"/>
      <c r="AF859" s="41"/>
      <c r="AG859" s="41"/>
      <c r="AH859" s="41"/>
      <c r="AI859" s="41"/>
      <c r="AJ859" s="42"/>
      <c r="AK859" s="41"/>
      <c r="AL859" s="40"/>
      <c r="AM859" s="45"/>
      <c r="AN859" s="41"/>
      <c r="AO859" s="40"/>
      <c r="AP859" s="40"/>
      <c r="AQ859" s="40"/>
      <c r="AR859" s="42"/>
      <c r="AS859" s="42"/>
      <c r="AT859" s="42"/>
      <c r="AU859" s="42"/>
      <c r="AV859" s="42"/>
      <c r="AW859" s="42"/>
      <c r="AX859" s="42"/>
      <c r="AY859" s="42"/>
      <c r="AZ859" s="42"/>
      <c r="BA859" s="42"/>
      <c r="BB859" s="42"/>
      <c r="BC859" s="42"/>
      <c r="BD859" s="42"/>
      <c r="BE859" s="42"/>
      <c r="BF859" s="42"/>
      <c r="BG859" s="42"/>
      <c r="BH859" s="42"/>
      <c r="BI859" s="42"/>
      <c r="BJ859" s="42"/>
      <c r="BK859" s="42"/>
      <c r="BL859" s="42"/>
      <c r="BM859" s="42"/>
    </row>
    <row r="860">
      <c r="A860" s="40"/>
      <c r="B860" s="41"/>
      <c r="C860" s="42"/>
      <c r="D860" s="41"/>
      <c r="E860" s="40"/>
      <c r="F860" s="40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0"/>
      <c r="R860" s="40"/>
      <c r="S860" s="40"/>
      <c r="T860" s="40"/>
      <c r="U860" s="40"/>
      <c r="V860" s="40"/>
      <c r="W860" s="40"/>
      <c r="X860" s="41"/>
      <c r="Y860" s="41"/>
      <c r="Z860" s="41"/>
      <c r="AA860" s="41"/>
      <c r="AB860" s="40"/>
      <c r="AC860" s="40"/>
      <c r="AD860" s="40"/>
      <c r="AE860" s="40"/>
      <c r="AF860" s="41"/>
      <c r="AG860" s="41"/>
      <c r="AH860" s="41"/>
      <c r="AI860" s="41"/>
      <c r="AJ860" s="42"/>
      <c r="AK860" s="41"/>
      <c r="AL860" s="40"/>
      <c r="AM860" s="45"/>
      <c r="AN860" s="41"/>
      <c r="AO860" s="40"/>
      <c r="AP860" s="40"/>
      <c r="AQ860" s="40"/>
      <c r="AR860" s="42"/>
      <c r="AS860" s="42"/>
      <c r="AT860" s="42"/>
      <c r="AU860" s="42"/>
      <c r="AV860" s="42"/>
      <c r="AW860" s="42"/>
      <c r="AX860" s="42"/>
      <c r="AY860" s="42"/>
      <c r="AZ860" s="42"/>
      <c r="BA860" s="42"/>
      <c r="BB860" s="42"/>
      <c r="BC860" s="42"/>
      <c r="BD860" s="42"/>
      <c r="BE860" s="42"/>
      <c r="BF860" s="42"/>
      <c r="BG860" s="42"/>
      <c r="BH860" s="42"/>
      <c r="BI860" s="42"/>
      <c r="BJ860" s="42"/>
      <c r="BK860" s="42"/>
      <c r="BL860" s="42"/>
      <c r="BM860" s="42"/>
    </row>
    <row r="861">
      <c r="A861" s="40"/>
      <c r="B861" s="41"/>
      <c r="C861" s="42"/>
      <c r="D861" s="41"/>
      <c r="E861" s="40"/>
      <c r="F861" s="40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0"/>
      <c r="R861" s="40"/>
      <c r="S861" s="40"/>
      <c r="T861" s="40"/>
      <c r="U861" s="40"/>
      <c r="V861" s="40"/>
      <c r="W861" s="40"/>
      <c r="X861" s="41"/>
      <c r="Y861" s="41"/>
      <c r="Z861" s="41"/>
      <c r="AA861" s="41"/>
      <c r="AB861" s="40"/>
      <c r="AC861" s="40"/>
      <c r="AD861" s="40"/>
      <c r="AE861" s="40"/>
      <c r="AF861" s="41"/>
      <c r="AG861" s="41"/>
      <c r="AH861" s="41"/>
      <c r="AI861" s="41"/>
      <c r="AJ861" s="42"/>
      <c r="AK861" s="41"/>
      <c r="AL861" s="40"/>
      <c r="AM861" s="45"/>
      <c r="AN861" s="41"/>
      <c r="AO861" s="40"/>
      <c r="AP861" s="40"/>
      <c r="AQ861" s="40"/>
      <c r="AR861" s="42"/>
      <c r="AS861" s="42"/>
      <c r="AT861" s="42"/>
      <c r="AU861" s="42"/>
      <c r="AV861" s="42"/>
      <c r="AW861" s="42"/>
      <c r="AX861" s="42"/>
      <c r="AY861" s="42"/>
      <c r="AZ861" s="42"/>
      <c r="BA861" s="42"/>
      <c r="BB861" s="42"/>
      <c r="BC861" s="42"/>
      <c r="BD861" s="42"/>
      <c r="BE861" s="42"/>
      <c r="BF861" s="42"/>
      <c r="BG861" s="42"/>
      <c r="BH861" s="42"/>
      <c r="BI861" s="42"/>
      <c r="BJ861" s="42"/>
      <c r="BK861" s="42"/>
      <c r="BL861" s="42"/>
      <c r="BM861" s="42"/>
    </row>
    <row r="862">
      <c r="A862" s="40"/>
      <c r="B862" s="41"/>
      <c r="C862" s="42"/>
      <c r="D862" s="41"/>
      <c r="E862" s="40"/>
      <c r="F862" s="40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0"/>
      <c r="R862" s="40"/>
      <c r="S862" s="40"/>
      <c r="T862" s="40"/>
      <c r="U862" s="40"/>
      <c r="V862" s="40"/>
      <c r="W862" s="40"/>
      <c r="X862" s="41"/>
      <c r="Y862" s="41"/>
      <c r="Z862" s="41"/>
      <c r="AA862" s="41"/>
      <c r="AB862" s="40"/>
      <c r="AC862" s="40"/>
      <c r="AD862" s="40"/>
      <c r="AE862" s="40"/>
      <c r="AF862" s="41"/>
      <c r="AG862" s="41"/>
      <c r="AH862" s="41"/>
      <c r="AI862" s="41"/>
      <c r="AJ862" s="42"/>
      <c r="AK862" s="41"/>
      <c r="AL862" s="40"/>
      <c r="AM862" s="40"/>
      <c r="AN862" s="41"/>
      <c r="AO862" s="40"/>
      <c r="AP862" s="40"/>
      <c r="AQ862" s="40"/>
      <c r="AR862" s="42"/>
      <c r="AS862" s="42"/>
      <c r="AT862" s="42"/>
      <c r="AU862" s="42"/>
      <c r="AV862" s="42"/>
      <c r="AW862" s="42"/>
      <c r="AX862" s="42"/>
      <c r="AY862" s="42"/>
      <c r="AZ862" s="42"/>
      <c r="BA862" s="42"/>
      <c r="BB862" s="42"/>
      <c r="BC862" s="42"/>
      <c r="BD862" s="42"/>
      <c r="BE862" s="42"/>
      <c r="BF862" s="42"/>
      <c r="BG862" s="42"/>
      <c r="BH862" s="42"/>
      <c r="BI862" s="42"/>
      <c r="BJ862" s="42"/>
      <c r="BK862" s="42"/>
      <c r="BL862" s="42"/>
      <c r="BM862" s="42"/>
    </row>
    <row r="863">
      <c r="A863" s="40"/>
      <c r="B863" s="41"/>
      <c r="C863" s="42"/>
      <c r="D863" s="41"/>
      <c r="E863" s="40"/>
      <c r="F863" s="40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0"/>
      <c r="R863" s="40"/>
      <c r="S863" s="40"/>
      <c r="T863" s="40"/>
      <c r="U863" s="40"/>
      <c r="V863" s="40"/>
      <c r="W863" s="40"/>
      <c r="X863" s="41"/>
      <c r="Y863" s="41"/>
      <c r="Z863" s="41"/>
      <c r="AA863" s="41"/>
      <c r="AB863" s="40"/>
      <c r="AC863" s="40"/>
      <c r="AD863" s="40"/>
      <c r="AE863" s="40"/>
      <c r="AF863" s="41"/>
      <c r="AG863" s="41"/>
      <c r="AH863" s="41"/>
      <c r="AI863" s="41"/>
      <c r="AJ863" s="42"/>
      <c r="AK863" s="41"/>
      <c r="AL863" s="40"/>
      <c r="AM863" s="40"/>
      <c r="AN863" s="41"/>
      <c r="AO863" s="40"/>
      <c r="AP863" s="40"/>
      <c r="AQ863" s="40"/>
      <c r="AR863" s="42"/>
      <c r="AS863" s="42"/>
      <c r="AT863" s="42"/>
      <c r="AU863" s="42"/>
      <c r="AV863" s="42"/>
      <c r="AW863" s="42"/>
      <c r="AX863" s="42"/>
      <c r="AY863" s="42"/>
      <c r="AZ863" s="42"/>
      <c r="BA863" s="42"/>
      <c r="BB863" s="42"/>
      <c r="BC863" s="42"/>
      <c r="BD863" s="42"/>
      <c r="BE863" s="42"/>
      <c r="BF863" s="42"/>
      <c r="BG863" s="42"/>
      <c r="BH863" s="42"/>
      <c r="BI863" s="42"/>
      <c r="BJ863" s="42"/>
      <c r="BK863" s="42"/>
      <c r="BL863" s="42"/>
      <c r="BM863" s="42"/>
    </row>
    <row r="864">
      <c r="A864" s="40"/>
      <c r="B864" s="41"/>
      <c r="C864" s="42"/>
      <c r="D864" s="41"/>
      <c r="E864" s="40"/>
      <c r="F864" s="40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0"/>
      <c r="R864" s="40"/>
      <c r="S864" s="40"/>
      <c r="T864" s="40"/>
      <c r="U864" s="40"/>
      <c r="V864" s="40"/>
      <c r="W864" s="40"/>
      <c r="X864" s="41"/>
      <c r="Y864" s="41"/>
      <c r="Z864" s="41"/>
      <c r="AA864" s="41"/>
      <c r="AB864" s="40"/>
      <c r="AC864" s="40"/>
      <c r="AD864" s="40"/>
      <c r="AE864" s="40"/>
      <c r="AF864" s="41"/>
      <c r="AG864" s="41"/>
      <c r="AH864" s="41"/>
      <c r="AI864" s="41"/>
      <c r="AJ864" s="42"/>
      <c r="AK864" s="41"/>
      <c r="AL864" s="40"/>
      <c r="AM864" s="44"/>
      <c r="AN864" s="41"/>
      <c r="AO864" s="40"/>
      <c r="AP864" s="40"/>
      <c r="AQ864" s="40"/>
      <c r="AR864" s="42"/>
      <c r="AS864" s="42"/>
      <c r="AT864" s="42"/>
      <c r="AU864" s="42"/>
      <c r="AV864" s="42"/>
      <c r="AW864" s="42"/>
      <c r="AX864" s="42"/>
      <c r="AY864" s="42"/>
      <c r="AZ864" s="42"/>
      <c r="BA864" s="42"/>
      <c r="BB864" s="42"/>
      <c r="BC864" s="42"/>
      <c r="BD864" s="42"/>
      <c r="BE864" s="42"/>
      <c r="BF864" s="42"/>
      <c r="BG864" s="42"/>
      <c r="BH864" s="42"/>
      <c r="BI864" s="42"/>
      <c r="BJ864" s="42"/>
      <c r="BK864" s="42"/>
      <c r="BL864" s="42"/>
      <c r="BM864" s="42"/>
    </row>
    <row r="865">
      <c r="A865" s="40"/>
      <c r="B865" s="41"/>
      <c r="C865" s="42"/>
      <c r="D865" s="41"/>
      <c r="E865" s="40"/>
      <c r="F865" s="40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0"/>
      <c r="R865" s="40"/>
      <c r="S865" s="40"/>
      <c r="T865" s="40"/>
      <c r="U865" s="40"/>
      <c r="V865" s="40"/>
      <c r="W865" s="40"/>
      <c r="X865" s="41"/>
      <c r="Y865" s="41"/>
      <c r="Z865" s="41"/>
      <c r="AA865" s="41"/>
      <c r="AB865" s="40"/>
      <c r="AC865" s="40"/>
      <c r="AD865" s="40"/>
      <c r="AE865" s="40"/>
      <c r="AF865" s="41"/>
      <c r="AG865" s="41"/>
      <c r="AH865" s="41"/>
      <c r="AI865" s="41"/>
      <c r="AJ865" s="42"/>
      <c r="AK865" s="41"/>
      <c r="AL865" s="40"/>
      <c r="AM865" s="40"/>
      <c r="AN865" s="41"/>
      <c r="AO865" s="40"/>
      <c r="AP865" s="40"/>
      <c r="AQ865" s="40"/>
      <c r="AR865" s="42"/>
      <c r="AS865" s="42"/>
      <c r="AT865" s="42"/>
      <c r="AU865" s="42"/>
      <c r="AV865" s="42"/>
      <c r="AW865" s="42"/>
      <c r="AX865" s="42"/>
      <c r="AY865" s="42"/>
      <c r="AZ865" s="42"/>
      <c r="BA865" s="42"/>
      <c r="BB865" s="42"/>
      <c r="BC865" s="42"/>
      <c r="BD865" s="42"/>
      <c r="BE865" s="42"/>
      <c r="BF865" s="42"/>
      <c r="BG865" s="42"/>
      <c r="BH865" s="42"/>
      <c r="BI865" s="42"/>
      <c r="BJ865" s="42"/>
      <c r="BK865" s="42"/>
      <c r="BL865" s="42"/>
      <c r="BM865" s="42"/>
    </row>
    <row r="866">
      <c r="A866" s="40"/>
      <c r="B866" s="41"/>
      <c r="C866" s="42"/>
      <c r="D866" s="41"/>
      <c r="E866" s="40"/>
      <c r="F866" s="40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0"/>
      <c r="R866" s="40"/>
      <c r="S866" s="40"/>
      <c r="T866" s="40"/>
      <c r="U866" s="40"/>
      <c r="V866" s="40"/>
      <c r="W866" s="40"/>
      <c r="X866" s="41"/>
      <c r="Y866" s="41"/>
      <c r="Z866" s="41"/>
      <c r="AA866" s="41"/>
      <c r="AB866" s="40"/>
      <c r="AC866" s="40"/>
      <c r="AD866" s="40"/>
      <c r="AE866" s="40"/>
      <c r="AF866" s="41"/>
      <c r="AG866" s="41"/>
      <c r="AH866" s="41"/>
      <c r="AI866" s="41"/>
      <c r="AJ866" s="42"/>
      <c r="AK866" s="41"/>
      <c r="AL866" s="40"/>
      <c r="AM866" s="44"/>
      <c r="AN866" s="41"/>
      <c r="AO866" s="40"/>
      <c r="AP866" s="40"/>
      <c r="AQ866" s="40"/>
      <c r="AR866" s="42"/>
      <c r="AS866" s="42"/>
      <c r="AT866" s="42"/>
      <c r="AU866" s="42"/>
      <c r="AV866" s="42"/>
      <c r="AW866" s="42"/>
      <c r="AX866" s="42"/>
      <c r="AY866" s="42"/>
      <c r="AZ866" s="42"/>
      <c r="BA866" s="42"/>
      <c r="BB866" s="42"/>
      <c r="BC866" s="42"/>
      <c r="BD866" s="42"/>
      <c r="BE866" s="42"/>
      <c r="BF866" s="42"/>
      <c r="BG866" s="42"/>
      <c r="BH866" s="42"/>
      <c r="BI866" s="42"/>
      <c r="BJ866" s="42"/>
      <c r="BK866" s="42"/>
      <c r="BL866" s="42"/>
      <c r="BM866" s="42"/>
    </row>
    <row r="867">
      <c r="A867" s="40"/>
      <c r="B867" s="41"/>
      <c r="C867" s="42"/>
      <c r="D867" s="41"/>
      <c r="E867" s="40"/>
      <c r="F867" s="40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0"/>
      <c r="R867" s="40"/>
      <c r="S867" s="40"/>
      <c r="T867" s="40"/>
      <c r="U867" s="40"/>
      <c r="V867" s="40"/>
      <c r="W867" s="40"/>
      <c r="X867" s="41"/>
      <c r="Y867" s="41"/>
      <c r="Z867" s="41"/>
      <c r="AA867" s="41"/>
      <c r="AB867" s="40"/>
      <c r="AC867" s="40"/>
      <c r="AD867" s="40"/>
      <c r="AE867" s="40"/>
      <c r="AF867" s="41"/>
      <c r="AG867" s="41"/>
      <c r="AH867" s="41"/>
      <c r="AI867" s="41"/>
      <c r="AJ867" s="42"/>
      <c r="AK867" s="41"/>
      <c r="AL867" s="40"/>
      <c r="AM867" s="44"/>
      <c r="AN867" s="41"/>
      <c r="AO867" s="40"/>
      <c r="AP867" s="40"/>
      <c r="AQ867" s="40"/>
      <c r="AR867" s="42"/>
      <c r="AS867" s="42"/>
      <c r="AT867" s="42"/>
      <c r="AU867" s="42"/>
      <c r="AV867" s="42"/>
      <c r="AW867" s="42"/>
      <c r="AX867" s="42"/>
      <c r="AY867" s="42"/>
      <c r="AZ867" s="42"/>
      <c r="BA867" s="42"/>
      <c r="BB867" s="42"/>
      <c r="BC867" s="42"/>
      <c r="BD867" s="42"/>
      <c r="BE867" s="42"/>
      <c r="BF867" s="42"/>
      <c r="BG867" s="42"/>
      <c r="BH867" s="42"/>
      <c r="BI867" s="42"/>
      <c r="BJ867" s="42"/>
      <c r="BK867" s="42"/>
      <c r="BL867" s="42"/>
      <c r="BM867" s="42"/>
    </row>
    <row r="868">
      <c r="A868" s="40"/>
      <c r="B868" s="41"/>
      <c r="C868" s="42"/>
      <c r="D868" s="41"/>
      <c r="E868" s="40"/>
      <c r="F868" s="40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0"/>
      <c r="R868" s="40"/>
      <c r="S868" s="40"/>
      <c r="T868" s="40"/>
      <c r="U868" s="40"/>
      <c r="V868" s="40"/>
      <c r="W868" s="40"/>
      <c r="X868" s="41"/>
      <c r="Y868" s="41"/>
      <c r="Z868" s="41"/>
      <c r="AA868" s="41"/>
      <c r="AB868" s="40"/>
      <c r="AC868" s="40"/>
      <c r="AD868" s="40"/>
      <c r="AE868" s="40"/>
      <c r="AF868" s="41"/>
      <c r="AG868" s="41"/>
      <c r="AH868" s="41"/>
      <c r="AI868" s="41"/>
      <c r="AJ868" s="42"/>
      <c r="AK868" s="41"/>
      <c r="AL868" s="40"/>
      <c r="AM868" s="45"/>
      <c r="AN868" s="41"/>
      <c r="AO868" s="40"/>
      <c r="AP868" s="40"/>
      <c r="AQ868" s="40"/>
      <c r="AR868" s="42"/>
      <c r="AS868" s="42"/>
      <c r="AT868" s="42"/>
      <c r="AU868" s="42"/>
      <c r="AV868" s="42"/>
      <c r="AW868" s="42"/>
      <c r="AX868" s="42"/>
      <c r="AY868" s="42"/>
      <c r="AZ868" s="42"/>
      <c r="BA868" s="42"/>
      <c r="BB868" s="42"/>
      <c r="BC868" s="42"/>
      <c r="BD868" s="42"/>
      <c r="BE868" s="42"/>
      <c r="BF868" s="42"/>
      <c r="BG868" s="42"/>
      <c r="BH868" s="42"/>
      <c r="BI868" s="42"/>
      <c r="BJ868" s="42"/>
      <c r="BK868" s="42"/>
      <c r="BL868" s="42"/>
      <c r="BM868" s="42"/>
    </row>
    <row r="869">
      <c r="A869" s="40"/>
      <c r="B869" s="41"/>
      <c r="C869" s="42"/>
      <c r="D869" s="41"/>
      <c r="E869" s="40"/>
      <c r="F869" s="40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0"/>
      <c r="R869" s="40"/>
      <c r="S869" s="40"/>
      <c r="T869" s="40"/>
      <c r="U869" s="40"/>
      <c r="V869" s="40"/>
      <c r="W869" s="40"/>
      <c r="X869" s="41"/>
      <c r="Y869" s="41"/>
      <c r="Z869" s="41"/>
      <c r="AA869" s="41"/>
      <c r="AB869" s="40"/>
      <c r="AC869" s="40"/>
      <c r="AD869" s="40"/>
      <c r="AE869" s="40"/>
      <c r="AF869" s="41"/>
      <c r="AG869" s="41"/>
      <c r="AH869" s="41"/>
      <c r="AI869" s="41"/>
      <c r="AJ869" s="42"/>
      <c r="AK869" s="41"/>
      <c r="AL869" s="40"/>
      <c r="AM869" s="45"/>
      <c r="AN869" s="41"/>
      <c r="AO869" s="40"/>
      <c r="AP869" s="40"/>
      <c r="AQ869" s="40"/>
      <c r="AR869" s="42"/>
      <c r="AS869" s="42"/>
      <c r="AT869" s="42"/>
      <c r="AU869" s="42"/>
      <c r="AV869" s="42"/>
      <c r="AW869" s="42"/>
      <c r="AX869" s="42"/>
      <c r="AY869" s="42"/>
      <c r="AZ869" s="42"/>
      <c r="BA869" s="42"/>
      <c r="BB869" s="42"/>
      <c r="BC869" s="42"/>
      <c r="BD869" s="42"/>
      <c r="BE869" s="42"/>
      <c r="BF869" s="42"/>
      <c r="BG869" s="42"/>
      <c r="BH869" s="42"/>
      <c r="BI869" s="42"/>
      <c r="BJ869" s="42"/>
      <c r="BK869" s="42"/>
      <c r="BL869" s="42"/>
      <c r="BM869" s="42"/>
    </row>
    <row r="870">
      <c r="A870" s="40"/>
      <c r="B870" s="41"/>
      <c r="C870" s="42"/>
      <c r="D870" s="41"/>
      <c r="E870" s="40"/>
      <c r="F870" s="40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0"/>
      <c r="R870" s="40"/>
      <c r="S870" s="40"/>
      <c r="T870" s="40"/>
      <c r="U870" s="40"/>
      <c r="V870" s="40"/>
      <c r="W870" s="40"/>
      <c r="X870" s="41"/>
      <c r="Y870" s="41"/>
      <c r="Z870" s="41"/>
      <c r="AA870" s="41"/>
      <c r="AB870" s="40"/>
      <c r="AC870" s="40"/>
      <c r="AD870" s="40"/>
      <c r="AE870" s="40"/>
      <c r="AF870" s="41"/>
      <c r="AG870" s="41"/>
      <c r="AH870" s="41"/>
      <c r="AI870" s="41"/>
      <c r="AJ870" s="42"/>
      <c r="AK870" s="41"/>
      <c r="AL870" s="40"/>
      <c r="AM870" s="45"/>
      <c r="AN870" s="41"/>
      <c r="AO870" s="40"/>
      <c r="AP870" s="40"/>
      <c r="AQ870" s="40"/>
      <c r="AR870" s="42"/>
      <c r="AS870" s="42"/>
      <c r="AT870" s="42"/>
      <c r="AU870" s="42"/>
      <c r="AV870" s="42"/>
      <c r="AW870" s="42"/>
      <c r="AX870" s="42"/>
      <c r="AY870" s="42"/>
      <c r="AZ870" s="42"/>
      <c r="BA870" s="42"/>
      <c r="BB870" s="42"/>
      <c r="BC870" s="42"/>
      <c r="BD870" s="42"/>
      <c r="BE870" s="42"/>
      <c r="BF870" s="42"/>
      <c r="BG870" s="42"/>
      <c r="BH870" s="42"/>
      <c r="BI870" s="42"/>
      <c r="BJ870" s="42"/>
      <c r="BK870" s="42"/>
      <c r="BL870" s="42"/>
      <c r="BM870" s="42"/>
    </row>
    <row r="871">
      <c r="A871" s="40"/>
      <c r="B871" s="41"/>
      <c r="C871" s="42"/>
      <c r="D871" s="41"/>
      <c r="E871" s="40"/>
      <c r="F871" s="40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0"/>
      <c r="R871" s="40"/>
      <c r="S871" s="40"/>
      <c r="T871" s="40"/>
      <c r="U871" s="40"/>
      <c r="V871" s="40"/>
      <c r="W871" s="40"/>
      <c r="X871" s="41"/>
      <c r="Y871" s="41"/>
      <c r="Z871" s="41"/>
      <c r="AA871" s="41"/>
      <c r="AB871" s="40"/>
      <c r="AC871" s="40"/>
      <c r="AD871" s="40"/>
      <c r="AE871" s="40"/>
      <c r="AF871" s="41"/>
      <c r="AG871" s="41"/>
      <c r="AH871" s="41"/>
      <c r="AI871" s="41"/>
      <c r="AJ871" s="42"/>
      <c r="AK871" s="41"/>
      <c r="AL871" s="40"/>
      <c r="AM871" s="40"/>
      <c r="AN871" s="41"/>
      <c r="AO871" s="40"/>
      <c r="AP871" s="40"/>
      <c r="AQ871" s="40"/>
      <c r="AR871" s="42"/>
      <c r="AS871" s="42"/>
      <c r="AT871" s="42"/>
      <c r="AU871" s="42"/>
      <c r="AV871" s="42"/>
      <c r="AW871" s="42"/>
      <c r="AX871" s="42"/>
      <c r="AY871" s="42"/>
      <c r="AZ871" s="42"/>
      <c r="BA871" s="42"/>
      <c r="BB871" s="42"/>
      <c r="BC871" s="42"/>
      <c r="BD871" s="42"/>
      <c r="BE871" s="42"/>
      <c r="BF871" s="42"/>
      <c r="BG871" s="42"/>
      <c r="BH871" s="42"/>
      <c r="BI871" s="42"/>
      <c r="BJ871" s="42"/>
      <c r="BK871" s="42"/>
      <c r="BL871" s="42"/>
      <c r="BM871" s="42"/>
    </row>
    <row r="872">
      <c r="A872" s="40"/>
      <c r="B872" s="41"/>
      <c r="C872" s="42"/>
      <c r="D872" s="41"/>
      <c r="E872" s="40"/>
      <c r="F872" s="40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0"/>
      <c r="R872" s="40"/>
      <c r="S872" s="40"/>
      <c r="T872" s="40"/>
      <c r="U872" s="40"/>
      <c r="V872" s="40"/>
      <c r="W872" s="40"/>
      <c r="X872" s="41"/>
      <c r="Y872" s="41"/>
      <c r="Z872" s="41"/>
      <c r="AA872" s="41"/>
      <c r="AB872" s="40"/>
      <c r="AC872" s="40"/>
      <c r="AD872" s="40"/>
      <c r="AE872" s="40"/>
      <c r="AF872" s="41"/>
      <c r="AG872" s="41"/>
      <c r="AH872" s="41"/>
      <c r="AI872" s="41"/>
      <c r="AJ872" s="42"/>
      <c r="AK872" s="41"/>
      <c r="AL872" s="40"/>
      <c r="AM872" s="40"/>
      <c r="AN872" s="41"/>
      <c r="AO872" s="40"/>
      <c r="AP872" s="40"/>
      <c r="AQ872" s="40"/>
      <c r="AR872" s="42"/>
      <c r="AS872" s="42"/>
      <c r="AT872" s="42"/>
      <c r="AU872" s="42"/>
      <c r="AV872" s="42"/>
      <c r="AW872" s="42"/>
      <c r="AX872" s="42"/>
      <c r="AY872" s="42"/>
      <c r="AZ872" s="42"/>
      <c r="BA872" s="42"/>
      <c r="BB872" s="42"/>
      <c r="BC872" s="42"/>
      <c r="BD872" s="42"/>
      <c r="BE872" s="42"/>
      <c r="BF872" s="42"/>
      <c r="BG872" s="42"/>
      <c r="BH872" s="42"/>
      <c r="BI872" s="42"/>
      <c r="BJ872" s="42"/>
      <c r="BK872" s="42"/>
      <c r="BL872" s="42"/>
      <c r="BM872" s="42"/>
    </row>
    <row r="873">
      <c r="A873" s="40"/>
      <c r="B873" s="41"/>
      <c r="C873" s="42"/>
      <c r="D873" s="41"/>
      <c r="E873" s="40"/>
      <c r="F873" s="40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0"/>
      <c r="R873" s="40"/>
      <c r="S873" s="40"/>
      <c r="T873" s="40"/>
      <c r="U873" s="40"/>
      <c r="V873" s="40"/>
      <c r="W873" s="40"/>
      <c r="X873" s="41"/>
      <c r="Y873" s="41"/>
      <c r="Z873" s="41"/>
      <c r="AA873" s="41"/>
      <c r="AB873" s="40"/>
      <c r="AC873" s="40"/>
      <c r="AD873" s="40"/>
      <c r="AE873" s="40"/>
      <c r="AF873" s="41"/>
      <c r="AG873" s="41"/>
      <c r="AH873" s="41"/>
      <c r="AI873" s="41"/>
      <c r="AJ873" s="42"/>
      <c r="AK873" s="41"/>
      <c r="AL873" s="40"/>
      <c r="AM873" s="40"/>
      <c r="AN873" s="41"/>
      <c r="AO873" s="40"/>
      <c r="AP873" s="40"/>
      <c r="AQ873" s="40"/>
      <c r="AR873" s="42"/>
      <c r="AS873" s="42"/>
      <c r="AT873" s="42"/>
      <c r="AU873" s="42"/>
      <c r="AV873" s="42"/>
      <c r="AW873" s="42"/>
      <c r="AX873" s="42"/>
      <c r="AY873" s="42"/>
      <c r="AZ873" s="42"/>
      <c r="BA873" s="42"/>
      <c r="BB873" s="42"/>
      <c r="BC873" s="42"/>
      <c r="BD873" s="42"/>
      <c r="BE873" s="42"/>
      <c r="BF873" s="42"/>
      <c r="BG873" s="42"/>
      <c r="BH873" s="42"/>
      <c r="BI873" s="42"/>
      <c r="BJ873" s="42"/>
      <c r="BK873" s="42"/>
      <c r="BL873" s="42"/>
      <c r="BM873" s="42"/>
    </row>
    <row r="874">
      <c r="A874" s="40"/>
      <c r="B874" s="41"/>
      <c r="C874" s="42"/>
      <c r="D874" s="41"/>
      <c r="E874" s="40"/>
      <c r="F874" s="40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0"/>
      <c r="R874" s="40"/>
      <c r="S874" s="40"/>
      <c r="T874" s="40"/>
      <c r="U874" s="40"/>
      <c r="V874" s="40"/>
      <c r="W874" s="40"/>
      <c r="X874" s="41"/>
      <c r="Y874" s="41"/>
      <c r="Z874" s="41"/>
      <c r="AA874" s="41"/>
      <c r="AB874" s="40"/>
      <c r="AC874" s="40"/>
      <c r="AD874" s="40"/>
      <c r="AE874" s="40"/>
      <c r="AF874" s="41"/>
      <c r="AG874" s="41"/>
      <c r="AH874" s="41"/>
      <c r="AI874" s="41"/>
      <c r="AJ874" s="42"/>
      <c r="AK874" s="41"/>
      <c r="AL874" s="40"/>
      <c r="AM874" s="44"/>
      <c r="AN874" s="41"/>
      <c r="AO874" s="40"/>
      <c r="AP874" s="40"/>
      <c r="AQ874" s="40"/>
      <c r="AR874" s="42"/>
      <c r="AS874" s="42"/>
      <c r="AT874" s="42"/>
      <c r="AU874" s="42"/>
      <c r="AV874" s="42"/>
      <c r="AW874" s="42"/>
      <c r="AX874" s="42"/>
      <c r="AY874" s="42"/>
      <c r="AZ874" s="42"/>
      <c r="BA874" s="42"/>
      <c r="BB874" s="42"/>
      <c r="BC874" s="42"/>
      <c r="BD874" s="42"/>
      <c r="BE874" s="42"/>
      <c r="BF874" s="42"/>
      <c r="BG874" s="42"/>
      <c r="BH874" s="42"/>
      <c r="BI874" s="42"/>
      <c r="BJ874" s="42"/>
      <c r="BK874" s="42"/>
      <c r="BL874" s="42"/>
      <c r="BM874" s="42"/>
    </row>
    <row r="875">
      <c r="A875" s="40"/>
      <c r="B875" s="41"/>
      <c r="C875" s="42"/>
      <c r="D875" s="41"/>
      <c r="E875" s="40"/>
      <c r="F875" s="40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0"/>
      <c r="R875" s="40"/>
      <c r="S875" s="40"/>
      <c r="T875" s="40"/>
      <c r="U875" s="40"/>
      <c r="V875" s="40"/>
      <c r="W875" s="40"/>
      <c r="X875" s="41"/>
      <c r="Y875" s="41"/>
      <c r="Z875" s="41"/>
      <c r="AA875" s="41"/>
      <c r="AB875" s="40"/>
      <c r="AC875" s="40"/>
      <c r="AD875" s="40"/>
      <c r="AE875" s="40"/>
      <c r="AF875" s="41"/>
      <c r="AG875" s="41"/>
      <c r="AH875" s="41"/>
      <c r="AI875" s="41"/>
      <c r="AJ875" s="42"/>
      <c r="AK875" s="41"/>
      <c r="AL875" s="40"/>
      <c r="AM875" s="44"/>
      <c r="AN875" s="41"/>
      <c r="AO875" s="40"/>
      <c r="AP875" s="40"/>
      <c r="AQ875" s="40"/>
      <c r="AR875" s="42"/>
      <c r="AS875" s="42"/>
      <c r="AT875" s="42"/>
      <c r="AU875" s="42"/>
      <c r="AV875" s="42"/>
      <c r="AW875" s="42"/>
      <c r="AX875" s="42"/>
      <c r="AY875" s="42"/>
      <c r="AZ875" s="42"/>
      <c r="BA875" s="42"/>
      <c r="BB875" s="42"/>
      <c r="BC875" s="42"/>
      <c r="BD875" s="42"/>
      <c r="BE875" s="42"/>
      <c r="BF875" s="42"/>
      <c r="BG875" s="42"/>
      <c r="BH875" s="42"/>
      <c r="BI875" s="42"/>
      <c r="BJ875" s="42"/>
      <c r="BK875" s="42"/>
      <c r="BL875" s="42"/>
      <c r="BM875" s="42"/>
    </row>
    <row r="876">
      <c r="A876" s="40"/>
      <c r="B876" s="41"/>
      <c r="C876" s="42"/>
      <c r="D876" s="41"/>
      <c r="E876" s="40"/>
      <c r="F876" s="40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0"/>
      <c r="R876" s="40"/>
      <c r="S876" s="40"/>
      <c r="T876" s="40"/>
      <c r="U876" s="40"/>
      <c r="V876" s="40"/>
      <c r="W876" s="40"/>
      <c r="X876" s="41"/>
      <c r="Y876" s="41"/>
      <c r="Z876" s="41"/>
      <c r="AA876" s="41"/>
      <c r="AB876" s="40"/>
      <c r="AC876" s="40"/>
      <c r="AD876" s="40"/>
      <c r="AE876" s="40"/>
      <c r="AF876" s="41"/>
      <c r="AG876" s="41"/>
      <c r="AH876" s="41"/>
      <c r="AI876" s="41"/>
      <c r="AJ876" s="42"/>
      <c r="AK876" s="41"/>
      <c r="AL876" s="40"/>
      <c r="AM876" s="44"/>
      <c r="AN876" s="41"/>
      <c r="AO876" s="40"/>
      <c r="AP876" s="40"/>
      <c r="AQ876" s="40"/>
      <c r="AR876" s="42"/>
      <c r="AS876" s="42"/>
      <c r="AT876" s="42"/>
      <c r="AU876" s="42"/>
      <c r="AV876" s="42"/>
      <c r="AW876" s="42"/>
      <c r="AX876" s="42"/>
      <c r="AY876" s="42"/>
      <c r="AZ876" s="42"/>
      <c r="BA876" s="42"/>
      <c r="BB876" s="42"/>
      <c r="BC876" s="42"/>
      <c r="BD876" s="42"/>
      <c r="BE876" s="42"/>
      <c r="BF876" s="42"/>
      <c r="BG876" s="42"/>
      <c r="BH876" s="42"/>
      <c r="BI876" s="42"/>
      <c r="BJ876" s="42"/>
      <c r="BK876" s="42"/>
      <c r="BL876" s="42"/>
      <c r="BM876" s="42"/>
    </row>
    <row r="877">
      <c r="A877" s="40"/>
      <c r="B877" s="41"/>
      <c r="C877" s="42"/>
      <c r="D877" s="41"/>
      <c r="E877" s="40"/>
      <c r="F877" s="40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0"/>
      <c r="R877" s="40"/>
      <c r="S877" s="40"/>
      <c r="T877" s="40"/>
      <c r="U877" s="40"/>
      <c r="V877" s="40"/>
      <c r="W877" s="40"/>
      <c r="X877" s="41"/>
      <c r="Y877" s="41"/>
      <c r="Z877" s="41"/>
      <c r="AA877" s="41"/>
      <c r="AB877" s="40"/>
      <c r="AC877" s="40"/>
      <c r="AD877" s="40"/>
      <c r="AE877" s="40"/>
      <c r="AF877" s="41"/>
      <c r="AG877" s="41"/>
      <c r="AH877" s="41"/>
      <c r="AI877" s="41"/>
      <c r="AJ877" s="42"/>
      <c r="AK877" s="41"/>
      <c r="AL877" s="40"/>
      <c r="AM877" s="45"/>
      <c r="AN877" s="41"/>
      <c r="AO877" s="40"/>
      <c r="AP877" s="40"/>
      <c r="AQ877" s="40"/>
      <c r="AR877" s="42"/>
      <c r="AS877" s="42"/>
      <c r="AT877" s="42"/>
      <c r="AU877" s="42"/>
      <c r="AV877" s="42"/>
      <c r="AW877" s="42"/>
      <c r="AX877" s="42"/>
      <c r="AY877" s="42"/>
      <c r="AZ877" s="42"/>
      <c r="BA877" s="42"/>
      <c r="BB877" s="42"/>
      <c r="BC877" s="42"/>
      <c r="BD877" s="42"/>
      <c r="BE877" s="42"/>
      <c r="BF877" s="42"/>
      <c r="BG877" s="42"/>
      <c r="BH877" s="42"/>
      <c r="BI877" s="42"/>
      <c r="BJ877" s="42"/>
      <c r="BK877" s="42"/>
      <c r="BL877" s="42"/>
      <c r="BM877" s="42"/>
    </row>
    <row r="878">
      <c r="A878" s="40"/>
      <c r="B878" s="41"/>
      <c r="C878" s="42"/>
      <c r="D878" s="41"/>
      <c r="E878" s="40"/>
      <c r="F878" s="40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0"/>
      <c r="R878" s="40"/>
      <c r="S878" s="40"/>
      <c r="T878" s="40"/>
      <c r="U878" s="40"/>
      <c r="V878" s="40"/>
      <c r="W878" s="40"/>
      <c r="X878" s="41"/>
      <c r="Y878" s="41"/>
      <c r="Z878" s="41"/>
      <c r="AA878" s="41"/>
      <c r="AB878" s="40"/>
      <c r="AC878" s="40"/>
      <c r="AD878" s="40"/>
      <c r="AE878" s="40"/>
      <c r="AF878" s="41"/>
      <c r="AG878" s="41"/>
      <c r="AH878" s="41"/>
      <c r="AI878" s="41"/>
      <c r="AJ878" s="42"/>
      <c r="AK878" s="41"/>
      <c r="AL878" s="40"/>
      <c r="AM878" s="45"/>
      <c r="AN878" s="41"/>
      <c r="AO878" s="40"/>
      <c r="AP878" s="40"/>
      <c r="AQ878" s="40"/>
      <c r="AR878" s="42"/>
      <c r="AS878" s="42"/>
      <c r="AT878" s="42"/>
      <c r="AU878" s="42"/>
      <c r="AV878" s="42"/>
      <c r="AW878" s="42"/>
      <c r="AX878" s="42"/>
      <c r="AY878" s="42"/>
      <c r="AZ878" s="42"/>
      <c r="BA878" s="42"/>
      <c r="BB878" s="42"/>
      <c r="BC878" s="42"/>
      <c r="BD878" s="42"/>
      <c r="BE878" s="42"/>
      <c r="BF878" s="42"/>
      <c r="BG878" s="42"/>
      <c r="BH878" s="42"/>
      <c r="BI878" s="42"/>
      <c r="BJ878" s="42"/>
      <c r="BK878" s="42"/>
      <c r="BL878" s="42"/>
      <c r="BM878" s="42"/>
    </row>
    <row r="879">
      <c r="A879" s="40"/>
      <c r="B879" s="41"/>
      <c r="C879" s="42"/>
      <c r="D879" s="41"/>
      <c r="E879" s="40"/>
      <c r="F879" s="40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0"/>
      <c r="R879" s="40"/>
      <c r="S879" s="40"/>
      <c r="T879" s="40"/>
      <c r="U879" s="40"/>
      <c r="V879" s="40"/>
      <c r="W879" s="40"/>
      <c r="X879" s="41"/>
      <c r="Y879" s="41"/>
      <c r="Z879" s="41"/>
      <c r="AA879" s="41"/>
      <c r="AB879" s="40"/>
      <c r="AC879" s="40"/>
      <c r="AD879" s="40"/>
      <c r="AE879" s="40"/>
      <c r="AF879" s="41"/>
      <c r="AG879" s="41"/>
      <c r="AH879" s="41"/>
      <c r="AI879" s="41"/>
      <c r="AJ879" s="42"/>
      <c r="AK879" s="41"/>
      <c r="AL879" s="40"/>
      <c r="AM879" s="45"/>
      <c r="AN879" s="41"/>
      <c r="AO879" s="40"/>
      <c r="AP879" s="40"/>
      <c r="AQ879" s="40"/>
      <c r="AR879" s="42"/>
      <c r="AS879" s="42"/>
      <c r="AT879" s="42"/>
      <c r="AU879" s="42"/>
      <c r="AV879" s="42"/>
      <c r="AW879" s="42"/>
      <c r="AX879" s="42"/>
      <c r="AY879" s="42"/>
      <c r="AZ879" s="42"/>
      <c r="BA879" s="42"/>
      <c r="BB879" s="42"/>
      <c r="BC879" s="42"/>
      <c r="BD879" s="42"/>
      <c r="BE879" s="42"/>
      <c r="BF879" s="42"/>
      <c r="BG879" s="42"/>
      <c r="BH879" s="42"/>
      <c r="BI879" s="42"/>
      <c r="BJ879" s="42"/>
      <c r="BK879" s="42"/>
      <c r="BL879" s="42"/>
      <c r="BM879" s="42"/>
    </row>
    <row r="880">
      <c r="A880" s="40"/>
      <c r="B880" s="41"/>
      <c r="C880" s="42"/>
      <c r="D880" s="41"/>
      <c r="E880" s="40"/>
      <c r="F880" s="40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0"/>
      <c r="R880" s="40"/>
      <c r="S880" s="40"/>
      <c r="T880" s="40"/>
      <c r="U880" s="40"/>
      <c r="V880" s="40"/>
      <c r="W880" s="40"/>
      <c r="X880" s="41"/>
      <c r="Y880" s="41"/>
      <c r="Z880" s="41"/>
      <c r="AA880" s="41"/>
      <c r="AB880" s="40"/>
      <c r="AC880" s="40"/>
      <c r="AD880" s="40"/>
      <c r="AE880" s="40"/>
      <c r="AF880" s="41"/>
      <c r="AG880" s="41"/>
      <c r="AH880" s="41"/>
      <c r="AI880" s="41"/>
      <c r="AJ880" s="42"/>
      <c r="AK880" s="41"/>
      <c r="AL880" s="40"/>
      <c r="AM880" s="40"/>
      <c r="AN880" s="41"/>
      <c r="AO880" s="40"/>
      <c r="AP880" s="40"/>
      <c r="AQ880" s="40"/>
      <c r="AR880" s="42"/>
      <c r="AS880" s="42"/>
      <c r="AT880" s="42"/>
      <c r="AU880" s="42"/>
      <c r="AV880" s="42"/>
      <c r="AW880" s="42"/>
      <c r="AX880" s="42"/>
      <c r="AY880" s="42"/>
      <c r="AZ880" s="42"/>
      <c r="BA880" s="42"/>
      <c r="BB880" s="42"/>
      <c r="BC880" s="42"/>
      <c r="BD880" s="42"/>
      <c r="BE880" s="42"/>
      <c r="BF880" s="42"/>
      <c r="BG880" s="42"/>
      <c r="BH880" s="42"/>
      <c r="BI880" s="42"/>
      <c r="BJ880" s="42"/>
      <c r="BK880" s="42"/>
      <c r="BL880" s="42"/>
      <c r="BM880" s="42"/>
    </row>
    <row r="881">
      <c r="A881" s="40"/>
      <c r="B881" s="41"/>
      <c r="C881" s="42"/>
      <c r="D881" s="41"/>
      <c r="E881" s="40"/>
      <c r="F881" s="40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0"/>
      <c r="R881" s="40"/>
      <c r="S881" s="40"/>
      <c r="T881" s="40"/>
      <c r="U881" s="40"/>
      <c r="V881" s="40"/>
      <c r="W881" s="40"/>
      <c r="X881" s="41"/>
      <c r="Y881" s="41"/>
      <c r="Z881" s="41"/>
      <c r="AA881" s="41"/>
      <c r="AB881" s="40"/>
      <c r="AC881" s="40"/>
      <c r="AD881" s="40"/>
      <c r="AE881" s="40"/>
      <c r="AF881" s="41"/>
      <c r="AG881" s="41"/>
      <c r="AH881" s="41"/>
      <c r="AI881" s="41"/>
      <c r="AJ881" s="42"/>
      <c r="AK881" s="41"/>
      <c r="AL881" s="40"/>
      <c r="AM881" s="40"/>
      <c r="AN881" s="41"/>
      <c r="AO881" s="40"/>
      <c r="AP881" s="40"/>
      <c r="AQ881" s="40"/>
      <c r="AR881" s="42"/>
      <c r="AS881" s="42"/>
      <c r="AT881" s="42"/>
      <c r="AU881" s="42"/>
      <c r="AV881" s="42"/>
      <c r="AW881" s="42"/>
      <c r="AX881" s="42"/>
      <c r="AY881" s="42"/>
      <c r="AZ881" s="42"/>
      <c r="BA881" s="42"/>
      <c r="BB881" s="42"/>
      <c r="BC881" s="42"/>
      <c r="BD881" s="42"/>
      <c r="BE881" s="42"/>
      <c r="BF881" s="42"/>
      <c r="BG881" s="42"/>
      <c r="BH881" s="42"/>
      <c r="BI881" s="42"/>
      <c r="BJ881" s="42"/>
      <c r="BK881" s="42"/>
      <c r="BL881" s="42"/>
      <c r="BM881" s="42"/>
    </row>
    <row r="882">
      <c r="A882" s="40"/>
      <c r="B882" s="41"/>
      <c r="C882" s="42"/>
      <c r="D882" s="41"/>
      <c r="E882" s="40"/>
      <c r="F882" s="40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0"/>
      <c r="R882" s="40"/>
      <c r="S882" s="40"/>
      <c r="T882" s="40"/>
      <c r="U882" s="40"/>
      <c r="V882" s="40"/>
      <c r="W882" s="40"/>
      <c r="X882" s="41"/>
      <c r="Y882" s="41"/>
      <c r="Z882" s="41"/>
      <c r="AA882" s="41"/>
      <c r="AB882" s="40"/>
      <c r="AC882" s="40"/>
      <c r="AD882" s="40"/>
      <c r="AE882" s="40"/>
      <c r="AF882" s="41"/>
      <c r="AG882" s="41"/>
      <c r="AH882" s="41"/>
      <c r="AI882" s="41"/>
      <c r="AJ882" s="42"/>
      <c r="AK882" s="41"/>
      <c r="AL882" s="40"/>
      <c r="AM882" s="40"/>
      <c r="AN882" s="41"/>
      <c r="AO882" s="40"/>
      <c r="AP882" s="40"/>
      <c r="AQ882" s="40"/>
      <c r="AR882" s="42"/>
      <c r="AS882" s="42"/>
      <c r="AT882" s="42"/>
      <c r="AU882" s="42"/>
      <c r="AV882" s="42"/>
      <c r="AW882" s="42"/>
      <c r="AX882" s="42"/>
      <c r="AY882" s="42"/>
      <c r="AZ882" s="42"/>
      <c r="BA882" s="42"/>
      <c r="BB882" s="42"/>
      <c r="BC882" s="42"/>
      <c r="BD882" s="42"/>
      <c r="BE882" s="42"/>
      <c r="BF882" s="42"/>
      <c r="BG882" s="42"/>
      <c r="BH882" s="42"/>
      <c r="BI882" s="42"/>
      <c r="BJ882" s="42"/>
      <c r="BK882" s="42"/>
      <c r="BL882" s="42"/>
      <c r="BM882" s="42"/>
    </row>
    <row r="883">
      <c r="A883" s="40"/>
      <c r="B883" s="41"/>
      <c r="C883" s="42"/>
      <c r="D883" s="41"/>
      <c r="E883" s="40"/>
      <c r="F883" s="40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0"/>
      <c r="R883" s="40"/>
      <c r="S883" s="40"/>
      <c r="T883" s="40"/>
      <c r="U883" s="40"/>
      <c r="V883" s="40"/>
      <c r="W883" s="40"/>
      <c r="X883" s="41"/>
      <c r="Y883" s="41"/>
      <c r="Z883" s="41"/>
      <c r="AA883" s="41"/>
      <c r="AB883" s="40"/>
      <c r="AC883" s="40"/>
      <c r="AD883" s="40"/>
      <c r="AE883" s="40"/>
      <c r="AF883" s="41"/>
      <c r="AG883" s="41"/>
      <c r="AH883" s="41"/>
      <c r="AI883" s="41"/>
      <c r="AJ883" s="42"/>
      <c r="AK883" s="41"/>
      <c r="AL883" s="40"/>
      <c r="AM883" s="44"/>
      <c r="AN883" s="41"/>
      <c r="AO883" s="40"/>
      <c r="AP883" s="40"/>
      <c r="AQ883" s="40"/>
      <c r="AR883" s="42"/>
      <c r="AS883" s="42"/>
      <c r="AT883" s="42"/>
      <c r="AU883" s="42"/>
      <c r="AV883" s="42"/>
      <c r="AW883" s="42"/>
      <c r="AX883" s="42"/>
      <c r="AY883" s="42"/>
      <c r="AZ883" s="42"/>
      <c r="BA883" s="42"/>
      <c r="BB883" s="42"/>
      <c r="BC883" s="42"/>
      <c r="BD883" s="42"/>
      <c r="BE883" s="42"/>
      <c r="BF883" s="42"/>
      <c r="BG883" s="42"/>
      <c r="BH883" s="42"/>
      <c r="BI883" s="42"/>
      <c r="BJ883" s="42"/>
      <c r="BK883" s="42"/>
      <c r="BL883" s="42"/>
      <c r="BM883" s="42"/>
    </row>
    <row r="884">
      <c r="A884" s="40"/>
      <c r="B884" s="41"/>
      <c r="C884" s="42"/>
      <c r="D884" s="41"/>
      <c r="E884" s="40"/>
      <c r="F884" s="40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0"/>
      <c r="R884" s="40"/>
      <c r="S884" s="40"/>
      <c r="T884" s="40"/>
      <c r="U884" s="40"/>
      <c r="V884" s="40"/>
      <c r="W884" s="40"/>
      <c r="X884" s="41"/>
      <c r="Y884" s="41"/>
      <c r="Z884" s="41"/>
      <c r="AA884" s="41"/>
      <c r="AB884" s="40"/>
      <c r="AC884" s="40"/>
      <c r="AD884" s="40"/>
      <c r="AE884" s="40"/>
      <c r="AF884" s="41"/>
      <c r="AG884" s="41"/>
      <c r="AH884" s="41"/>
      <c r="AI884" s="41"/>
      <c r="AJ884" s="42"/>
      <c r="AK884" s="41"/>
      <c r="AL884" s="40"/>
      <c r="AM884" s="44"/>
      <c r="AN884" s="41"/>
      <c r="AO884" s="40"/>
      <c r="AP884" s="40"/>
      <c r="AQ884" s="40"/>
      <c r="AR884" s="42"/>
      <c r="AS884" s="42"/>
      <c r="AT884" s="42"/>
      <c r="AU884" s="42"/>
      <c r="AV884" s="42"/>
      <c r="AW884" s="42"/>
      <c r="AX884" s="42"/>
      <c r="AY884" s="42"/>
      <c r="AZ884" s="42"/>
      <c r="BA884" s="42"/>
      <c r="BB884" s="42"/>
      <c r="BC884" s="42"/>
      <c r="BD884" s="42"/>
      <c r="BE884" s="42"/>
      <c r="BF884" s="42"/>
      <c r="BG884" s="42"/>
      <c r="BH884" s="42"/>
      <c r="BI884" s="42"/>
      <c r="BJ884" s="42"/>
      <c r="BK884" s="42"/>
      <c r="BL884" s="42"/>
      <c r="BM884" s="42"/>
    </row>
    <row r="885">
      <c r="A885" s="40"/>
      <c r="B885" s="41"/>
      <c r="C885" s="42"/>
      <c r="D885" s="41"/>
      <c r="E885" s="40"/>
      <c r="F885" s="40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0"/>
      <c r="R885" s="40"/>
      <c r="S885" s="40"/>
      <c r="T885" s="40"/>
      <c r="U885" s="40"/>
      <c r="V885" s="40"/>
      <c r="W885" s="40"/>
      <c r="X885" s="41"/>
      <c r="Y885" s="41"/>
      <c r="Z885" s="41"/>
      <c r="AA885" s="41"/>
      <c r="AB885" s="40"/>
      <c r="AC885" s="40"/>
      <c r="AD885" s="40"/>
      <c r="AE885" s="40"/>
      <c r="AF885" s="41"/>
      <c r="AG885" s="41"/>
      <c r="AH885" s="41"/>
      <c r="AI885" s="41"/>
      <c r="AJ885" s="42"/>
      <c r="AK885" s="41"/>
      <c r="AL885" s="40"/>
      <c r="AM885" s="44"/>
      <c r="AN885" s="41"/>
      <c r="AO885" s="40"/>
      <c r="AP885" s="40"/>
      <c r="AQ885" s="40"/>
      <c r="AR885" s="42"/>
      <c r="AS885" s="42"/>
      <c r="AT885" s="42"/>
      <c r="AU885" s="42"/>
      <c r="AV885" s="42"/>
      <c r="AW885" s="42"/>
      <c r="AX885" s="42"/>
      <c r="AY885" s="42"/>
      <c r="AZ885" s="42"/>
      <c r="BA885" s="42"/>
      <c r="BB885" s="42"/>
      <c r="BC885" s="42"/>
      <c r="BD885" s="42"/>
      <c r="BE885" s="42"/>
      <c r="BF885" s="42"/>
      <c r="BG885" s="42"/>
      <c r="BH885" s="42"/>
      <c r="BI885" s="42"/>
      <c r="BJ885" s="42"/>
      <c r="BK885" s="42"/>
      <c r="BL885" s="42"/>
      <c r="BM885" s="42"/>
    </row>
    <row r="886">
      <c r="A886" s="40"/>
      <c r="B886" s="41"/>
      <c r="C886" s="42"/>
      <c r="D886" s="41"/>
      <c r="E886" s="40"/>
      <c r="F886" s="40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0"/>
      <c r="R886" s="40"/>
      <c r="S886" s="40"/>
      <c r="T886" s="40"/>
      <c r="U886" s="40"/>
      <c r="V886" s="40"/>
      <c r="W886" s="40"/>
      <c r="X886" s="41"/>
      <c r="Y886" s="41"/>
      <c r="Z886" s="41"/>
      <c r="AA886" s="41"/>
      <c r="AB886" s="40"/>
      <c r="AC886" s="40"/>
      <c r="AD886" s="40"/>
      <c r="AE886" s="40"/>
      <c r="AF886" s="41"/>
      <c r="AG886" s="41"/>
      <c r="AH886" s="41"/>
      <c r="AI886" s="41"/>
      <c r="AJ886" s="42"/>
      <c r="AK886" s="41"/>
      <c r="AL886" s="40"/>
      <c r="AM886" s="45"/>
      <c r="AN886" s="41"/>
      <c r="AO886" s="40"/>
      <c r="AP886" s="40"/>
      <c r="AQ886" s="40"/>
      <c r="AR886" s="42"/>
      <c r="AS886" s="42"/>
      <c r="AT886" s="42"/>
      <c r="AU886" s="42"/>
      <c r="AV886" s="42"/>
      <c r="AW886" s="42"/>
      <c r="AX886" s="42"/>
      <c r="AY886" s="42"/>
      <c r="AZ886" s="42"/>
      <c r="BA886" s="42"/>
      <c r="BB886" s="42"/>
      <c r="BC886" s="42"/>
      <c r="BD886" s="42"/>
      <c r="BE886" s="42"/>
      <c r="BF886" s="42"/>
      <c r="BG886" s="42"/>
      <c r="BH886" s="42"/>
      <c r="BI886" s="42"/>
      <c r="BJ886" s="42"/>
      <c r="BK886" s="42"/>
      <c r="BL886" s="42"/>
      <c r="BM886" s="42"/>
    </row>
    <row r="887">
      <c r="A887" s="40"/>
      <c r="B887" s="41"/>
      <c r="C887" s="42"/>
      <c r="D887" s="41"/>
      <c r="E887" s="40"/>
      <c r="F887" s="40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0"/>
      <c r="R887" s="40"/>
      <c r="S887" s="40"/>
      <c r="T887" s="40"/>
      <c r="U887" s="40"/>
      <c r="V887" s="40"/>
      <c r="W887" s="40"/>
      <c r="X887" s="41"/>
      <c r="Y887" s="41"/>
      <c r="Z887" s="41"/>
      <c r="AA887" s="41"/>
      <c r="AB887" s="40"/>
      <c r="AC887" s="40"/>
      <c r="AD887" s="40"/>
      <c r="AE887" s="40"/>
      <c r="AF887" s="41"/>
      <c r="AG887" s="41"/>
      <c r="AH887" s="41"/>
      <c r="AI887" s="41"/>
      <c r="AJ887" s="42"/>
      <c r="AK887" s="41"/>
      <c r="AL887" s="40"/>
      <c r="AM887" s="45"/>
      <c r="AN887" s="41"/>
      <c r="AO887" s="40"/>
      <c r="AP887" s="40"/>
      <c r="AQ887" s="40"/>
      <c r="AR887" s="42"/>
      <c r="AS887" s="42"/>
      <c r="AT887" s="42"/>
      <c r="AU887" s="42"/>
      <c r="AV887" s="42"/>
      <c r="AW887" s="42"/>
      <c r="AX887" s="42"/>
      <c r="AY887" s="42"/>
      <c r="AZ887" s="42"/>
      <c r="BA887" s="42"/>
      <c r="BB887" s="42"/>
      <c r="BC887" s="42"/>
      <c r="BD887" s="42"/>
      <c r="BE887" s="42"/>
      <c r="BF887" s="42"/>
      <c r="BG887" s="42"/>
      <c r="BH887" s="42"/>
      <c r="BI887" s="42"/>
      <c r="BJ887" s="42"/>
      <c r="BK887" s="42"/>
      <c r="BL887" s="42"/>
      <c r="BM887" s="42"/>
    </row>
    <row r="888">
      <c r="A888" s="40"/>
      <c r="B888" s="41"/>
      <c r="C888" s="42"/>
      <c r="D888" s="41"/>
      <c r="E888" s="40"/>
      <c r="F888" s="40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0"/>
      <c r="R888" s="40"/>
      <c r="S888" s="40"/>
      <c r="T888" s="40"/>
      <c r="U888" s="40"/>
      <c r="V888" s="40"/>
      <c r="W888" s="40"/>
      <c r="X888" s="41"/>
      <c r="Y888" s="41"/>
      <c r="Z888" s="41"/>
      <c r="AA888" s="41"/>
      <c r="AB888" s="40"/>
      <c r="AC888" s="40"/>
      <c r="AD888" s="40"/>
      <c r="AE888" s="40"/>
      <c r="AF888" s="41"/>
      <c r="AG888" s="41"/>
      <c r="AH888" s="41"/>
      <c r="AI888" s="41"/>
      <c r="AJ888" s="42"/>
      <c r="AK888" s="41"/>
      <c r="AL888" s="40"/>
      <c r="AM888" s="45"/>
      <c r="AN888" s="41"/>
      <c r="AO888" s="40"/>
      <c r="AP888" s="40"/>
      <c r="AQ888" s="40"/>
      <c r="AR888" s="42"/>
      <c r="AS888" s="42"/>
      <c r="AT888" s="42"/>
      <c r="AU888" s="42"/>
      <c r="AV888" s="42"/>
      <c r="AW888" s="42"/>
      <c r="AX888" s="42"/>
      <c r="AY888" s="42"/>
      <c r="AZ888" s="42"/>
      <c r="BA888" s="42"/>
      <c r="BB888" s="42"/>
      <c r="BC888" s="42"/>
      <c r="BD888" s="42"/>
      <c r="BE888" s="42"/>
      <c r="BF888" s="42"/>
      <c r="BG888" s="42"/>
      <c r="BH888" s="42"/>
      <c r="BI888" s="42"/>
      <c r="BJ888" s="42"/>
      <c r="BK888" s="42"/>
      <c r="BL888" s="42"/>
      <c r="BM888" s="42"/>
    </row>
    <row r="889">
      <c r="A889" s="40"/>
      <c r="B889" s="41"/>
      <c r="C889" s="42"/>
      <c r="D889" s="41"/>
      <c r="E889" s="40"/>
      <c r="F889" s="40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0"/>
      <c r="R889" s="40"/>
      <c r="S889" s="40"/>
      <c r="T889" s="40"/>
      <c r="U889" s="40"/>
      <c r="V889" s="40"/>
      <c r="W889" s="40"/>
      <c r="X889" s="41"/>
      <c r="Y889" s="41"/>
      <c r="Z889" s="41"/>
      <c r="AA889" s="41"/>
      <c r="AB889" s="40"/>
      <c r="AC889" s="40"/>
      <c r="AD889" s="40"/>
      <c r="AE889" s="40"/>
      <c r="AF889" s="41"/>
      <c r="AG889" s="41"/>
      <c r="AH889" s="41"/>
      <c r="AI889" s="41"/>
      <c r="AJ889" s="42"/>
      <c r="AK889" s="41"/>
      <c r="AL889" s="40"/>
      <c r="AM889" s="40"/>
      <c r="AN889" s="41"/>
      <c r="AO889" s="40"/>
      <c r="AP889" s="40"/>
      <c r="AQ889" s="40"/>
      <c r="AR889" s="42"/>
      <c r="AS889" s="42"/>
      <c r="AT889" s="42"/>
      <c r="AU889" s="42"/>
      <c r="AV889" s="42"/>
      <c r="AW889" s="42"/>
      <c r="AX889" s="42"/>
      <c r="AY889" s="42"/>
      <c r="AZ889" s="42"/>
      <c r="BA889" s="42"/>
      <c r="BB889" s="42"/>
      <c r="BC889" s="42"/>
      <c r="BD889" s="42"/>
      <c r="BE889" s="42"/>
      <c r="BF889" s="42"/>
      <c r="BG889" s="42"/>
      <c r="BH889" s="42"/>
      <c r="BI889" s="42"/>
      <c r="BJ889" s="42"/>
      <c r="BK889" s="42"/>
      <c r="BL889" s="42"/>
      <c r="BM889" s="42"/>
    </row>
    <row r="890">
      <c r="A890" s="40"/>
      <c r="B890" s="41"/>
      <c r="C890" s="42"/>
      <c r="D890" s="41"/>
      <c r="E890" s="40"/>
      <c r="F890" s="40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0"/>
      <c r="R890" s="40"/>
      <c r="S890" s="40"/>
      <c r="T890" s="40"/>
      <c r="U890" s="40"/>
      <c r="V890" s="40"/>
      <c r="W890" s="40"/>
      <c r="X890" s="41"/>
      <c r="Y890" s="41"/>
      <c r="Z890" s="41"/>
      <c r="AA890" s="41"/>
      <c r="AB890" s="40"/>
      <c r="AC890" s="40"/>
      <c r="AD890" s="40"/>
      <c r="AE890" s="40"/>
      <c r="AF890" s="41"/>
      <c r="AG890" s="41"/>
      <c r="AH890" s="41"/>
      <c r="AI890" s="41"/>
      <c r="AJ890" s="42"/>
      <c r="AK890" s="41"/>
      <c r="AL890" s="40"/>
      <c r="AM890" s="40"/>
      <c r="AN890" s="41"/>
      <c r="AO890" s="40"/>
      <c r="AP890" s="40"/>
      <c r="AQ890" s="40"/>
      <c r="AR890" s="42"/>
      <c r="AS890" s="42"/>
      <c r="AT890" s="42"/>
      <c r="AU890" s="42"/>
      <c r="AV890" s="42"/>
      <c r="AW890" s="42"/>
      <c r="AX890" s="42"/>
      <c r="AY890" s="42"/>
      <c r="AZ890" s="42"/>
      <c r="BA890" s="42"/>
      <c r="BB890" s="42"/>
      <c r="BC890" s="42"/>
      <c r="BD890" s="42"/>
      <c r="BE890" s="42"/>
      <c r="BF890" s="42"/>
      <c r="BG890" s="42"/>
      <c r="BH890" s="42"/>
      <c r="BI890" s="42"/>
      <c r="BJ890" s="42"/>
      <c r="BK890" s="42"/>
      <c r="BL890" s="42"/>
      <c r="BM890" s="42"/>
    </row>
    <row r="891">
      <c r="A891" s="40"/>
      <c r="B891" s="41"/>
      <c r="C891" s="42"/>
      <c r="D891" s="41"/>
      <c r="E891" s="40"/>
      <c r="F891" s="40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0"/>
      <c r="R891" s="40"/>
      <c r="S891" s="40"/>
      <c r="T891" s="40"/>
      <c r="U891" s="40"/>
      <c r="V891" s="40"/>
      <c r="W891" s="40"/>
      <c r="X891" s="41"/>
      <c r="Y891" s="41"/>
      <c r="Z891" s="41"/>
      <c r="AA891" s="41"/>
      <c r="AB891" s="40"/>
      <c r="AC891" s="40"/>
      <c r="AD891" s="40"/>
      <c r="AE891" s="40"/>
      <c r="AF891" s="41"/>
      <c r="AG891" s="41"/>
      <c r="AH891" s="41"/>
      <c r="AI891" s="41"/>
      <c r="AJ891" s="42"/>
      <c r="AK891" s="41"/>
      <c r="AL891" s="40"/>
      <c r="AM891" s="40"/>
      <c r="AN891" s="41"/>
      <c r="AO891" s="40"/>
      <c r="AP891" s="40"/>
      <c r="AQ891" s="40"/>
      <c r="AR891" s="42"/>
      <c r="AS891" s="42"/>
      <c r="AT891" s="42"/>
      <c r="AU891" s="42"/>
      <c r="AV891" s="42"/>
      <c r="AW891" s="42"/>
      <c r="AX891" s="42"/>
      <c r="AY891" s="42"/>
      <c r="AZ891" s="42"/>
      <c r="BA891" s="42"/>
      <c r="BB891" s="42"/>
      <c r="BC891" s="42"/>
      <c r="BD891" s="42"/>
      <c r="BE891" s="42"/>
      <c r="BF891" s="42"/>
      <c r="BG891" s="42"/>
      <c r="BH891" s="42"/>
      <c r="BI891" s="42"/>
      <c r="BJ891" s="42"/>
      <c r="BK891" s="42"/>
      <c r="BL891" s="42"/>
      <c r="BM891" s="42"/>
    </row>
    <row r="892">
      <c r="A892" s="40"/>
      <c r="B892" s="41"/>
      <c r="C892" s="42"/>
      <c r="D892" s="41"/>
      <c r="E892" s="40"/>
      <c r="F892" s="40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0"/>
      <c r="R892" s="40"/>
      <c r="S892" s="40"/>
      <c r="T892" s="40"/>
      <c r="U892" s="40"/>
      <c r="V892" s="40"/>
      <c r="W892" s="40"/>
      <c r="X892" s="41"/>
      <c r="Y892" s="41"/>
      <c r="Z892" s="41"/>
      <c r="AA892" s="41"/>
      <c r="AB892" s="40"/>
      <c r="AC892" s="40"/>
      <c r="AD892" s="40"/>
      <c r="AE892" s="40"/>
      <c r="AF892" s="41"/>
      <c r="AG892" s="41"/>
      <c r="AH892" s="41"/>
      <c r="AI892" s="41"/>
      <c r="AJ892" s="42"/>
      <c r="AK892" s="41"/>
      <c r="AL892" s="40"/>
      <c r="AM892" s="44"/>
      <c r="AN892" s="41"/>
      <c r="AO892" s="40"/>
      <c r="AP892" s="40"/>
      <c r="AQ892" s="40"/>
      <c r="AR892" s="42"/>
      <c r="AS892" s="42"/>
      <c r="AT892" s="42"/>
      <c r="AU892" s="42"/>
      <c r="AV892" s="42"/>
      <c r="AW892" s="42"/>
      <c r="AX892" s="42"/>
      <c r="AY892" s="42"/>
      <c r="AZ892" s="42"/>
      <c r="BA892" s="42"/>
      <c r="BB892" s="42"/>
      <c r="BC892" s="42"/>
      <c r="BD892" s="42"/>
      <c r="BE892" s="42"/>
      <c r="BF892" s="42"/>
      <c r="BG892" s="42"/>
      <c r="BH892" s="42"/>
      <c r="BI892" s="42"/>
      <c r="BJ892" s="42"/>
      <c r="BK892" s="42"/>
      <c r="BL892" s="42"/>
      <c r="BM892" s="42"/>
    </row>
    <row r="893">
      <c r="A893" s="40"/>
      <c r="B893" s="41"/>
      <c r="C893" s="42"/>
      <c r="D893" s="41"/>
      <c r="E893" s="40"/>
      <c r="F893" s="40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0"/>
      <c r="R893" s="40"/>
      <c r="S893" s="40"/>
      <c r="T893" s="40"/>
      <c r="U893" s="40"/>
      <c r="V893" s="40"/>
      <c r="W893" s="40"/>
      <c r="X893" s="41"/>
      <c r="Y893" s="41"/>
      <c r="Z893" s="41"/>
      <c r="AA893" s="41"/>
      <c r="AB893" s="40"/>
      <c r="AC893" s="40"/>
      <c r="AD893" s="40"/>
      <c r="AE893" s="40"/>
      <c r="AF893" s="41"/>
      <c r="AG893" s="41"/>
      <c r="AH893" s="41"/>
      <c r="AI893" s="41"/>
      <c r="AJ893" s="42"/>
      <c r="AK893" s="41"/>
      <c r="AL893" s="40"/>
      <c r="AM893" s="44"/>
      <c r="AN893" s="41"/>
      <c r="AO893" s="40"/>
      <c r="AP893" s="40"/>
      <c r="AQ893" s="40"/>
      <c r="AR893" s="42"/>
      <c r="AS893" s="42"/>
      <c r="AT893" s="42"/>
      <c r="AU893" s="42"/>
      <c r="AV893" s="42"/>
      <c r="AW893" s="42"/>
      <c r="AX893" s="42"/>
      <c r="AY893" s="42"/>
      <c r="AZ893" s="42"/>
      <c r="BA893" s="42"/>
      <c r="BB893" s="42"/>
      <c r="BC893" s="42"/>
      <c r="BD893" s="42"/>
      <c r="BE893" s="42"/>
      <c r="BF893" s="42"/>
      <c r="BG893" s="42"/>
      <c r="BH893" s="42"/>
      <c r="BI893" s="42"/>
      <c r="BJ893" s="42"/>
      <c r="BK893" s="42"/>
      <c r="BL893" s="42"/>
      <c r="BM893" s="42"/>
    </row>
    <row r="894">
      <c r="A894" s="40"/>
      <c r="B894" s="41"/>
      <c r="C894" s="42"/>
      <c r="D894" s="41"/>
      <c r="E894" s="40"/>
      <c r="F894" s="40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0"/>
      <c r="R894" s="40"/>
      <c r="S894" s="40"/>
      <c r="T894" s="40"/>
      <c r="U894" s="40"/>
      <c r="V894" s="40"/>
      <c r="W894" s="40"/>
      <c r="X894" s="41"/>
      <c r="Y894" s="41"/>
      <c r="Z894" s="41"/>
      <c r="AA894" s="41"/>
      <c r="AB894" s="40"/>
      <c r="AC894" s="40"/>
      <c r="AD894" s="40"/>
      <c r="AE894" s="40"/>
      <c r="AF894" s="41"/>
      <c r="AG894" s="41"/>
      <c r="AH894" s="41"/>
      <c r="AI894" s="41"/>
      <c r="AJ894" s="42"/>
      <c r="AK894" s="41"/>
      <c r="AL894" s="40"/>
      <c r="AM894" s="44"/>
      <c r="AN894" s="41"/>
      <c r="AO894" s="40"/>
      <c r="AP894" s="40"/>
      <c r="AQ894" s="40"/>
      <c r="AR894" s="42"/>
      <c r="AS894" s="42"/>
      <c r="AT894" s="42"/>
      <c r="AU894" s="42"/>
      <c r="AV894" s="42"/>
      <c r="AW894" s="42"/>
      <c r="AX894" s="42"/>
      <c r="AY894" s="42"/>
      <c r="AZ894" s="42"/>
      <c r="BA894" s="42"/>
      <c r="BB894" s="42"/>
      <c r="BC894" s="42"/>
      <c r="BD894" s="42"/>
      <c r="BE894" s="42"/>
      <c r="BF894" s="42"/>
      <c r="BG894" s="42"/>
      <c r="BH894" s="42"/>
      <c r="BI894" s="42"/>
      <c r="BJ894" s="42"/>
      <c r="BK894" s="42"/>
      <c r="BL894" s="42"/>
      <c r="BM894" s="42"/>
    </row>
    <row r="895">
      <c r="A895" s="40"/>
      <c r="B895" s="41"/>
      <c r="C895" s="42"/>
      <c r="D895" s="41"/>
      <c r="E895" s="40"/>
      <c r="F895" s="40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0"/>
      <c r="R895" s="40"/>
      <c r="S895" s="40"/>
      <c r="T895" s="40"/>
      <c r="U895" s="40"/>
      <c r="V895" s="40"/>
      <c r="W895" s="40"/>
      <c r="X895" s="41"/>
      <c r="Y895" s="41"/>
      <c r="Z895" s="41"/>
      <c r="AA895" s="41"/>
      <c r="AB895" s="40"/>
      <c r="AC895" s="40"/>
      <c r="AD895" s="40"/>
      <c r="AE895" s="40"/>
      <c r="AF895" s="41"/>
      <c r="AG895" s="41"/>
      <c r="AH895" s="41"/>
      <c r="AI895" s="41"/>
      <c r="AJ895" s="42"/>
      <c r="AK895" s="41"/>
      <c r="AL895" s="40"/>
      <c r="AM895" s="45"/>
      <c r="AN895" s="41"/>
      <c r="AO895" s="40"/>
      <c r="AP895" s="40"/>
      <c r="AQ895" s="40"/>
      <c r="AR895" s="42"/>
      <c r="AS895" s="42"/>
      <c r="AT895" s="42"/>
      <c r="AU895" s="42"/>
      <c r="AV895" s="42"/>
      <c r="AW895" s="42"/>
      <c r="AX895" s="42"/>
      <c r="AY895" s="42"/>
      <c r="AZ895" s="42"/>
      <c r="BA895" s="42"/>
      <c r="BB895" s="42"/>
      <c r="BC895" s="42"/>
      <c r="BD895" s="42"/>
      <c r="BE895" s="42"/>
      <c r="BF895" s="42"/>
      <c r="BG895" s="42"/>
      <c r="BH895" s="42"/>
      <c r="BI895" s="42"/>
      <c r="BJ895" s="42"/>
      <c r="BK895" s="42"/>
      <c r="BL895" s="42"/>
      <c r="BM895" s="42"/>
    </row>
    <row r="896">
      <c r="A896" s="40"/>
      <c r="B896" s="41"/>
      <c r="C896" s="42"/>
      <c r="D896" s="41"/>
      <c r="E896" s="40"/>
      <c r="F896" s="40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0"/>
      <c r="R896" s="40"/>
      <c r="S896" s="40"/>
      <c r="T896" s="40"/>
      <c r="U896" s="40"/>
      <c r="V896" s="40"/>
      <c r="W896" s="40"/>
      <c r="X896" s="41"/>
      <c r="Y896" s="41"/>
      <c r="Z896" s="41"/>
      <c r="AA896" s="41"/>
      <c r="AB896" s="40"/>
      <c r="AC896" s="40"/>
      <c r="AD896" s="40"/>
      <c r="AE896" s="40"/>
      <c r="AF896" s="41"/>
      <c r="AG896" s="41"/>
      <c r="AH896" s="41"/>
      <c r="AI896" s="41"/>
      <c r="AJ896" s="42"/>
      <c r="AK896" s="41"/>
      <c r="AL896" s="40"/>
      <c r="AM896" s="45"/>
      <c r="AN896" s="41"/>
      <c r="AO896" s="40"/>
      <c r="AP896" s="40"/>
      <c r="AQ896" s="40"/>
      <c r="AR896" s="42"/>
      <c r="AS896" s="42"/>
      <c r="AT896" s="42"/>
      <c r="AU896" s="42"/>
      <c r="AV896" s="42"/>
      <c r="AW896" s="42"/>
      <c r="AX896" s="42"/>
      <c r="AY896" s="42"/>
      <c r="AZ896" s="42"/>
      <c r="BA896" s="42"/>
      <c r="BB896" s="42"/>
      <c r="BC896" s="42"/>
      <c r="BD896" s="42"/>
      <c r="BE896" s="42"/>
      <c r="BF896" s="42"/>
      <c r="BG896" s="42"/>
      <c r="BH896" s="42"/>
      <c r="BI896" s="42"/>
      <c r="BJ896" s="42"/>
      <c r="BK896" s="42"/>
      <c r="BL896" s="42"/>
      <c r="BM896" s="42"/>
    </row>
    <row r="897">
      <c r="A897" s="40"/>
      <c r="B897" s="41"/>
      <c r="C897" s="42"/>
      <c r="D897" s="41"/>
      <c r="E897" s="40"/>
      <c r="F897" s="40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0"/>
      <c r="R897" s="40"/>
      <c r="S897" s="40"/>
      <c r="T897" s="40"/>
      <c r="U897" s="40"/>
      <c r="V897" s="40"/>
      <c r="W897" s="40"/>
      <c r="X897" s="41"/>
      <c r="Y897" s="41"/>
      <c r="Z897" s="41"/>
      <c r="AA897" s="41"/>
      <c r="AB897" s="40"/>
      <c r="AC897" s="40"/>
      <c r="AD897" s="40"/>
      <c r="AE897" s="40"/>
      <c r="AF897" s="41"/>
      <c r="AG897" s="41"/>
      <c r="AH897" s="41"/>
      <c r="AI897" s="41"/>
      <c r="AJ897" s="42"/>
      <c r="AK897" s="41"/>
      <c r="AL897" s="40"/>
      <c r="AM897" s="45"/>
      <c r="AN897" s="41"/>
      <c r="AO897" s="40"/>
      <c r="AP897" s="40"/>
      <c r="AQ897" s="40"/>
      <c r="AR897" s="42"/>
      <c r="AS897" s="42"/>
      <c r="AT897" s="42"/>
      <c r="AU897" s="42"/>
      <c r="AV897" s="42"/>
      <c r="AW897" s="42"/>
      <c r="AX897" s="42"/>
      <c r="AY897" s="42"/>
      <c r="AZ897" s="42"/>
      <c r="BA897" s="42"/>
      <c r="BB897" s="42"/>
      <c r="BC897" s="42"/>
      <c r="BD897" s="42"/>
      <c r="BE897" s="42"/>
      <c r="BF897" s="42"/>
      <c r="BG897" s="42"/>
      <c r="BH897" s="42"/>
      <c r="BI897" s="42"/>
      <c r="BJ897" s="42"/>
      <c r="BK897" s="42"/>
      <c r="BL897" s="42"/>
      <c r="BM897" s="42"/>
    </row>
    <row r="898">
      <c r="A898" s="40"/>
      <c r="B898" s="41"/>
      <c r="C898" s="42"/>
      <c r="D898" s="41"/>
      <c r="E898" s="40"/>
      <c r="F898" s="40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0"/>
      <c r="R898" s="40"/>
      <c r="S898" s="40"/>
      <c r="T898" s="40"/>
      <c r="U898" s="40"/>
      <c r="V898" s="40"/>
      <c r="W898" s="40"/>
      <c r="X898" s="41"/>
      <c r="Y898" s="41"/>
      <c r="Z898" s="41"/>
      <c r="AA898" s="41"/>
      <c r="AB898" s="40"/>
      <c r="AC898" s="40"/>
      <c r="AD898" s="40"/>
      <c r="AE898" s="40"/>
      <c r="AF898" s="41"/>
      <c r="AG898" s="41"/>
      <c r="AH898" s="41"/>
      <c r="AI898" s="41"/>
      <c r="AJ898" s="42"/>
      <c r="AK898" s="41"/>
      <c r="AL898" s="40"/>
      <c r="AM898" s="40"/>
      <c r="AN898" s="41"/>
      <c r="AO898" s="40"/>
      <c r="AP898" s="40"/>
      <c r="AQ898" s="40"/>
      <c r="AR898" s="42"/>
      <c r="AS898" s="42"/>
      <c r="AT898" s="42"/>
      <c r="AU898" s="42"/>
      <c r="AV898" s="42"/>
      <c r="AW898" s="42"/>
      <c r="AX898" s="42"/>
      <c r="AY898" s="42"/>
      <c r="AZ898" s="42"/>
      <c r="BA898" s="42"/>
      <c r="BB898" s="42"/>
      <c r="BC898" s="42"/>
      <c r="BD898" s="42"/>
      <c r="BE898" s="42"/>
      <c r="BF898" s="42"/>
      <c r="BG898" s="42"/>
      <c r="BH898" s="42"/>
      <c r="BI898" s="42"/>
      <c r="BJ898" s="42"/>
      <c r="BK898" s="42"/>
      <c r="BL898" s="42"/>
      <c r="BM898" s="42"/>
    </row>
    <row r="899">
      <c r="A899" s="40"/>
      <c r="B899" s="41"/>
      <c r="C899" s="42"/>
      <c r="D899" s="41"/>
      <c r="E899" s="40"/>
      <c r="F899" s="40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0"/>
      <c r="R899" s="40"/>
      <c r="S899" s="40"/>
      <c r="T899" s="40"/>
      <c r="U899" s="40"/>
      <c r="V899" s="40"/>
      <c r="W899" s="40"/>
      <c r="X899" s="41"/>
      <c r="Y899" s="41"/>
      <c r="Z899" s="41"/>
      <c r="AA899" s="41"/>
      <c r="AB899" s="40"/>
      <c r="AC899" s="40"/>
      <c r="AD899" s="40"/>
      <c r="AE899" s="40"/>
      <c r="AF899" s="41"/>
      <c r="AG899" s="41"/>
      <c r="AH899" s="41"/>
      <c r="AI899" s="41"/>
      <c r="AJ899" s="42"/>
      <c r="AK899" s="41"/>
      <c r="AL899" s="40"/>
      <c r="AM899" s="40"/>
      <c r="AN899" s="41"/>
      <c r="AO899" s="40"/>
      <c r="AP899" s="40"/>
      <c r="AQ899" s="40"/>
      <c r="AR899" s="42"/>
      <c r="AS899" s="42"/>
      <c r="AT899" s="42"/>
      <c r="AU899" s="42"/>
      <c r="AV899" s="42"/>
      <c r="AW899" s="42"/>
      <c r="AX899" s="42"/>
      <c r="AY899" s="42"/>
      <c r="AZ899" s="42"/>
      <c r="BA899" s="42"/>
      <c r="BB899" s="42"/>
      <c r="BC899" s="42"/>
      <c r="BD899" s="42"/>
      <c r="BE899" s="42"/>
      <c r="BF899" s="42"/>
      <c r="BG899" s="42"/>
      <c r="BH899" s="42"/>
      <c r="BI899" s="42"/>
      <c r="BJ899" s="42"/>
      <c r="BK899" s="42"/>
      <c r="BL899" s="42"/>
      <c r="BM899" s="42"/>
    </row>
    <row r="900">
      <c r="A900" s="40"/>
      <c r="B900" s="41"/>
      <c r="C900" s="42"/>
      <c r="D900" s="41"/>
      <c r="E900" s="40"/>
      <c r="F900" s="40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0"/>
      <c r="R900" s="40"/>
      <c r="S900" s="40"/>
      <c r="T900" s="40"/>
      <c r="U900" s="40"/>
      <c r="V900" s="40"/>
      <c r="W900" s="40"/>
      <c r="X900" s="41"/>
      <c r="Y900" s="41"/>
      <c r="Z900" s="41"/>
      <c r="AA900" s="41"/>
      <c r="AB900" s="40"/>
      <c r="AC900" s="40"/>
      <c r="AD900" s="40"/>
      <c r="AE900" s="40"/>
      <c r="AF900" s="41"/>
      <c r="AG900" s="41"/>
      <c r="AH900" s="41"/>
      <c r="AI900" s="41"/>
      <c r="AJ900" s="42"/>
      <c r="AK900" s="41"/>
      <c r="AL900" s="40"/>
      <c r="AM900" s="40"/>
      <c r="AN900" s="41"/>
      <c r="AO900" s="40"/>
      <c r="AP900" s="40"/>
      <c r="AQ900" s="40"/>
      <c r="AR900" s="42"/>
      <c r="AS900" s="42"/>
      <c r="AT900" s="42"/>
      <c r="AU900" s="42"/>
      <c r="AV900" s="42"/>
      <c r="AW900" s="42"/>
      <c r="AX900" s="42"/>
      <c r="AY900" s="42"/>
      <c r="AZ900" s="42"/>
      <c r="BA900" s="42"/>
      <c r="BB900" s="42"/>
      <c r="BC900" s="42"/>
      <c r="BD900" s="42"/>
      <c r="BE900" s="42"/>
      <c r="BF900" s="42"/>
      <c r="BG900" s="42"/>
      <c r="BH900" s="42"/>
      <c r="BI900" s="42"/>
      <c r="BJ900" s="42"/>
      <c r="BK900" s="42"/>
      <c r="BL900" s="42"/>
      <c r="BM900" s="42"/>
    </row>
    <row r="901">
      <c r="A901" s="40"/>
      <c r="B901" s="41"/>
      <c r="C901" s="42"/>
      <c r="D901" s="41"/>
      <c r="E901" s="40"/>
      <c r="F901" s="40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0"/>
      <c r="R901" s="40"/>
      <c r="S901" s="40"/>
      <c r="T901" s="40"/>
      <c r="U901" s="40"/>
      <c r="V901" s="40"/>
      <c r="W901" s="40"/>
      <c r="X901" s="41"/>
      <c r="Y901" s="41"/>
      <c r="Z901" s="41"/>
      <c r="AA901" s="41"/>
      <c r="AB901" s="40"/>
      <c r="AC901" s="40"/>
      <c r="AD901" s="40"/>
      <c r="AE901" s="40"/>
      <c r="AF901" s="41"/>
      <c r="AG901" s="41"/>
      <c r="AH901" s="41"/>
      <c r="AI901" s="41"/>
      <c r="AJ901" s="42"/>
      <c r="AK901" s="41"/>
      <c r="AL901" s="40"/>
      <c r="AM901" s="44"/>
      <c r="AN901" s="41"/>
      <c r="AO901" s="40"/>
      <c r="AP901" s="40"/>
      <c r="AQ901" s="40"/>
      <c r="AR901" s="42"/>
      <c r="AS901" s="42"/>
      <c r="AT901" s="42"/>
      <c r="AU901" s="42"/>
      <c r="AV901" s="42"/>
      <c r="AW901" s="42"/>
      <c r="AX901" s="42"/>
      <c r="AY901" s="42"/>
      <c r="AZ901" s="42"/>
      <c r="BA901" s="42"/>
      <c r="BB901" s="42"/>
      <c r="BC901" s="42"/>
      <c r="BD901" s="42"/>
      <c r="BE901" s="42"/>
      <c r="BF901" s="42"/>
      <c r="BG901" s="42"/>
      <c r="BH901" s="42"/>
      <c r="BI901" s="42"/>
      <c r="BJ901" s="42"/>
      <c r="BK901" s="42"/>
      <c r="BL901" s="42"/>
      <c r="BM901" s="42"/>
    </row>
    <row r="902">
      <c r="A902" s="40"/>
      <c r="B902" s="41"/>
      <c r="C902" s="42"/>
      <c r="D902" s="41"/>
      <c r="E902" s="40"/>
      <c r="F902" s="40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0"/>
      <c r="R902" s="40"/>
      <c r="S902" s="40"/>
      <c r="T902" s="40"/>
      <c r="U902" s="40"/>
      <c r="V902" s="40"/>
      <c r="W902" s="40"/>
      <c r="X902" s="41"/>
      <c r="Y902" s="41"/>
      <c r="Z902" s="41"/>
      <c r="AA902" s="41"/>
      <c r="AB902" s="40"/>
      <c r="AC902" s="40"/>
      <c r="AD902" s="40"/>
      <c r="AE902" s="40"/>
      <c r="AF902" s="41"/>
      <c r="AG902" s="41"/>
      <c r="AH902" s="41"/>
      <c r="AI902" s="41"/>
      <c r="AJ902" s="42"/>
      <c r="AK902" s="41"/>
      <c r="AL902" s="40"/>
      <c r="AM902" s="44"/>
      <c r="AN902" s="41"/>
      <c r="AO902" s="40"/>
      <c r="AP902" s="40"/>
      <c r="AQ902" s="40"/>
      <c r="AR902" s="42"/>
      <c r="AS902" s="42"/>
      <c r="AT902" s="42"/>
      <c r="AU902" s="42"/>
      <c r="AV902" s="42"/>
      <c r="AW902" s="42"/>
      <c r="AX902" s="42"/>
      <c r="AY902" s="42"/>
      <c r="AZ902" s="42"/>
      <c r="BA902" s="42"/>
      <c r="BB902" s="42"/>
      <c r="BC902" s="42"/>
      <c r="BD902" s="42"/>
      <c r="BE902" s="42"/>
      <c r="BF902" s="42"/>
      <c r="BG902" s="42"/>
      <c r="BH902" s="42"/>
      <c r="BI902" s="42"/>
      <c r="BJ902" s="42"/>
      <c r="BK902" s="42"/>
      <c r="BL902" s="42"/>
      <c r="BM902" s="42"/>
    </row>
    <row r="903">
      <c r="A903" s="40"/>
      <c r="B903" s="41"/>
      <c r="C903" s="42"/>
      <c r="D903" s="41"/>
      <c r="E903" s="40"/>
      <c r="F903" s="40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0"/>
      <c r="R903" s="40"/>
      <c r="S903" s="40"/>
      <c r="T903" s="40"/>
      <c r="U903" s="40"/>
      <c r="V903" s="40"/>
      <c r="W903" s="40"/>
      <c r="X903" s="41"/>
      <c r="Y903" s="41"/>
      <c r="Z903" s="41"/>
      <c r="AA903" s="41"/>
      <c r="AB903" s="40"/>
      <c r="AC903" s="40"/>
      <c r="AD903" s="40"/>
      <c r="AE903" s="40"/>
      <c r="AF903" s="41"/>
      <c r="AG903" s="41"/>
      <c r="AH903" s="41"/>
      <c r="AI903" s="41"/>
      <c r="AJ903" s="42"/>
      <c r="AK903" s="41"/>
      <c r="AL903" s="40"/>
      <c r="AM903" s="44"/>
      <c r="AN903" s="41"/>
      <c r="AO903" s="40"/>
      <c r="AP903" s="40"/>
      <c r="AQ903" s="40"/>
      <c r="AR903" s="42"/>
      <c r="AS903" s="42"/>
      <c r="AT903" s="42"/>
      <c r="AU903" s="42"/>
      <c r="AV903" s="42"/>
      <c r="AW903" s="42"/>
      <c r="AX903" s="42"/>
      <c r="AY903" s="42"/>
      <c r="AZ903" s="42"/>
      <c r="BA903" s="42"/>
      <c r="BB903" s="42"/>
      <c r="BC903" s="42"/>
      <c r="BD903" s="42"/>
      <c r="BE903" s="42"/>
      <c r="BF903" s="42"/>
      <c r="BG903" s="42"/>
      <c r="BH903" s="42"/>
      <c r="BI903" s="42"/>
      <c r="BJ903" s="42"/>
      <c r="BK903" s="42"/>
      <c r="BL903" s="42"/>
      <c r="BM903" s="42"/>
    </row>
    <row r="904">
      <c r="A904" s="40"/>
      <c r="B904" s="41"/>
      <c r="C904" s="42"/>
      <c r="D904" s="41"/>
      <c r="E904" s="40"/>
      <c r="F904" s="40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0"/>
      <c r="R904" s="40"/>
      <c r="S904" s="40"/>
      <c r="T904" s="40"/>
      <c r="U904" s="40"/>
      <c r="V904" s="40"/>
      <c r="W904" s="40"/>
      <c r="X904" s="41"/>
      <c r="Y904" s="41"/>
      <c r="Z904" s="41"/>
      <c r="AA904" s="41"/>
      <c r="AB904" s="40"/>
      <c r="AC904" s="40"/>
      <c r="AD904" s="40"/>
      <c r="AE904" s="40"/>
      <c r="AF904" s="41"/>
      <c r="AG904" s="41"/>
      <c r="AH904" s="41"/>
      <c r="AI904" s="41"/>
      <c r="AJ904" s="42"/>
      <c r="AK904" s="41"/>
      <c r="AL904" s="40"/>
      <c r="AM904" s="40"/>
      <c r="AN904" s="41"/>
      <c r="AO904" s="40"/>
      <c r="AP904" s="40"/>
      <c r="AQ904" s="40"/>
      <c r="AR904" s="42"/>
      <c r="AS904" s="42"/>
      <c r="AT904" s="42"/>
      <c r="AU904" s="42"/>
      <c r="AV904" s="42"/>
      <c r="AW904" s="42"/>
      <c r="AX904" s="42"/>
      <c r="AY904" s="42"/>
      <c r="AZ904" s="42"/>
      <c r="BA904" s="42"/>
      <c r="BB904" s="42"/>
      <c r="BC904" s="42"/>
      <c r="BD904" s="42"/>
      <c r="BE904" s="42"/>
      <c r="BF904" s="42"/>
      <c r="BG904" s="42"/>
      <c r="BH904" s="42"/>
      <c r="BI904" s="42"/>
      <c r="BJ904" s="42"/>
      <c r="BK904" s="42"/>
      <c r="BL904" s="42"/>
      <c r="BM904" s="42"/>
    </row>
    <row r="905">
      <c r="A905" s="40"/>
      <c r="B905" s="41"/>
      <c r="C905" s="42"/>
      <c r="D905" s="41"/>
      <c r="E905" s="40"/>
      <c r="F905" s="40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0"/>
      <c r="R905" s="40"/>
      <c r="S905" s="40"/>
      <c r="T905" s="40"/>
      <c r="U905" s="40"/>
      <c r="V905" s="40"/>
      <c r="W905" s="40"/>
      <c r="X905" s="41"/>
      <c r="Y905" s="41"/>
      <c r="Z905" s="41"/>
      <c r="AA905" s="41"/>
      <c r="AB905" s="40"/>
      <c r="AC905" s="40"/>
      <c r="AD905" s="40"/>
      <c r="AE905" s="40"/>
      <c r="AF905" s="41"/>
      <c r="AG905" s="41"/>
      <c r="AH905" s="41"/>
      <c r="AI905" s="41"/>
      <c r="AJ905" s="42"/>
      <c r="AK905" s="41"/>
      <c r="AL905" s="40"/>
      <c r="AM905" s="40"/>
      <c r="AN905" s="41"/>
      <c r="AO905" s="40"/>
      <c r="AP905" s="40"/>
      <c r="AQ905" s="40"/>
      <c r="AR905" s="42"/>
      <c r="AS905" s="42"/>
      <c r="AT905" s="42"/>
      <c r="AU905" s="42"/>
      <c r="AV905" s="42"/>
      <c r="AW905" s="42"/>
      <c r="AX905" s="42"/>
      <c r="AY905" s="42"/>
      <c r="AZ905" s="42"/>
      <c r="BA905" s="42"/>
      <c r="BB905" s="42"/>
      <c r="BC905" s="42"/>
      <c r="BD905" s="42"/>
      <c r="BE905" s="42"/>
      <c r="BF905" s="42"/>
      <c r="BG905" s="42"/>
      <c r="BH905" s="42"/>
      <c r="BI905" s="42"/>
      <c r="BJ905" s="42"/>
      <c r="BK905" s="42"/>
      <c r="BL905" s="42"/>
      <c r="BM905" s="42"/>
    </row>
    <row r="906">
      <c r="A906" s="40"/>
      <c r="B906" s="41"/>
      <c r="C906" s="42"/>
      <c r="D906" s="41"/>
      <c r="E906" s="40"/>
      <c r="F906" s="40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0"/>
      <c r="R906" s="40"/>
      <c r="S906" s="40"/>
      <c r="T906" s="40"/>
      <c r="U906" s="40"/>
      <c r="V906" s="40"/>
      <c r="W906" s="40"/>
      <c r="X906" s="41"/>
      <c r="Y906" s="41"/>
      <c r="Z906" s="41"/>
      <c r="AA906" s="41"/>
      <c r="AB906" s="40"/>
      <c r="AC906" s="40"/>
      <c r="AD906" s="40"/>
      <c r="AE906" s="40"/>
      <c r="AF906" s="41"/>
      <c r="AG906" s="41"/>
      <c r="AH906" s="41"/>
      <c r="AI906" s="41"/>
      <c r="AJ906" s="42"/>
      <c r="AK906" s="41"/>
      <c r="AL906" s="40"/>
      <c r="AM906" s="40"/>
      <c r="AN906" s="41"/>
      <c r="AO906" s="40"/>
      <c r="AP906" s="40"/>
      <c r="AQ906" s="40"/>
      <c r="AR906" s="42"/>
      <c r="AS906" s="42"/>
      <c r="AT906" s="42"/>
      <c r="AU906" s="42"/>
      <c r="AV906" s="42"/>
      <c r="AW906" s="42"/>
      <c r="AX906" s="42"/>
      <c r="AY906" s="42"/>
      <c r="AZ906" s="42"/>
      <c r="BA906" s="42"/>
      <c r="BB906" s="42"/>
      <c r="BC906" s="42"/>
      <c r="BD906" s="42"/>
      <c r="BE906" s="42"/>
      <c r="BF906" s="42"/>
      <c r="BG906" s="42"/>
      <c r="BH906" s="42"/>
      <c r="BI906" s="42"/>
      <c r="BJ906" s="42"/>
      <c r="BK906" s="42"/>
      <c r="BL906" s="42"/>
      <c r="BM906" s="42"/>
    </row>
    <row r="907">
      <c r="A907" s="40"/>
      <c r="B907" s="41"/>
      <c r="C907" s="42"/>
      <c r="D907" s="41"/>
      <c r="E907" s="40"/>
      <c r="F907" s="40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0"/>
      <c r="R907" s="40"/>
      <c r="S907" s="40"/>
      <c r="T907" s="40"/>
      <c r="U907" s="40"/>
      <c r="V907" s="40"/>
      <c r="W907" s="40"/>
      <c r="X907" s="41"/>
      <c r="Y907" s="41"/>
      <c r="Z907" s="41"/>
      <c r="AA907" s="41"/>
      <c r="AB907" s="40"/>
      <c r="AC907" s="40"/>
      <c r="AD907" s="40"/>
      <c r="AE907" s="40"/>
      <c r="AF907" s="41"/>
      <c r="AG907" s="41"/>
      <c r="AH907" s="41"/>
      <c r="AI907" s="41"/>
      <c r="AJ907" s="42"/>
      <c r="AK907" s="41"/>
      <c r="AL907" s="40"/>
      <c r="AM907" s="40"/>
      <c r="AN907" s="41"/>
      <c r="AO907" s="40"/>
      <c r="AP907" s="40"/>
      <c r="AQ907" s="40"/>
      <c r="AR907" s="42"/>
      <c r="AS907" s="42"/>
      <c r="AT907" s="42"/>
      <c r="AU907" s="42"/>
      <c r="AV907" s="42"/>
      <c r="AW907" s="42"/>
      <c r="AX907" s="42"/>
      <c r="AY907" s="42"/>
      <c r="AZ907" s="42"/>
      <c r="BA907" s="42"/>
      <c r="BB907" s="42"/>
      <c r="BC907" s="42"/>
      <c r="BD907" s="42"/>
      <c r="BE907" s="42"/>
      <c r="BF907" s="42"/>
      <c r="BG907" s="42"/>
      <c r="BH907" s="42"/>
      <c r="BI907" s="42"/>
      <c r="BJ907" s="42"/>
      <c r="BK907" s="42"/>
      <c r="BL907" s="42"/>
      <c r="BM907" s="42"/>
    </row>
    <row r="908">
      <c r="A908" s="40"/>
      <c r="B908" s="41"/>
      <c r="C908" s="42"/>
      <c r="D908" s="41"/>
      <c r="E908" s="40"/>
      <c r="F908" s="40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0"/>
      <c r="R908" s="40"/>
      <c r="S908" s="40"/>
      <c r="T908" s="40"/>
      <c r="U908" s="40"/>
      <c r="V908" s="40"/>
      <c r="W908" s="40"/>
      <c r="X908" s="41"/>
      <c r="Y908" s="41"/>
      <c r="Z908" s="41"/>
      <c r="AA908" s="41"/>
      <c r="AB908" s="40"/>
      <c r="AC908" s="40"/>
      <c r="AD908" s="40"/>
      <c r="AE908" s="40"/>
      <c r="AF908" s="41"/>
      <c r="AG908" s="41"/>
      <c r="AH908" s="41"/>
      <c r="AI908" s="41"/>
      <c r="AJ908" s="42"/>
      <c r="AK908" s="41"/>
      <c r="AL908" s="40"/>
      <c r="AM908" s="40"/>
      <c r="AN908" s="41"/>
      <c r="AO908" s="40"/>
      <c r="AP908" s="40"/>
      <c r="AQ908" s="40"/>
      <c r="AR908" s="42"/>
      <c r="AS908" s="42"/>
      <c r="AT908" s="42"/>
      <c r="AU908" s="42"/>
      <c r="AV908" s="42"/>
      <c r="AW908" s="42"/>
      <c r="AX908" s="42"/>
      <c r="AY908" s="42"/>
      <c r="AZ908" s="42"/>
      <c r="BA908" s="42"/>
      <c r="BB908" s="42"/>
      <c r="BC908" s="42"/>
      <c r="BD908" s="42"/>
      <c r="BE908" s="42"/>
      <c r="BF908" s="42"/>
      <c r="BG908" s="42"/>
      <c r="BH908" s="42"/>
      <c r="BI908" s="42"/>
      <c r="BJ908" s="42"/>
      <c r="BK908" s="42"/>
      <c r="BL908" s="42"/>
      <c r="BM908" s="42"/>
    </row>
    <row r="909">
      <c r="A909" s="40"/>
      <c r="B909" s="41"/>
      <c r="C909" s="42"/>
      <c r="D909" s="41"/>
      <c r="E909" s="40"/>
      <c r="F909" s="40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0"/>
      <c r="R909" s="40"/>
      <c r="S909" s="40"/>
      <c r="T909" s="40"/>
      <c r="U909" s="40"/>
      <c r="V909" s="40"/>
      <c r="W909" s="40"/>
      <c r="X909" s="41"/>
      <c r="Y909" s="41"/>
      <c r="Z909" s="41"/>
      <c r="AA909" s="41"/>
      <c r="AB909" s="40"/>
      <c r="AC909" s="40"/>
      <c r="AD909" s="40"/>
      <c r="AE909" s="40"/>
      <c r="AF909" s="41"/>
      <c r="AG909" s="41"/>
      <c r="AH909" s="41"/>
      <c r="AI909" s="41"/>
      <c r="AJ909" s="42"/>
      <c r="AK909" s="41"/>
      <c r="AL909" s="40"/>
      <c r="AM909" s="44"/>
      <c r="AN909" s="41"/>
      <c r="AO909" s="40"/>
      <c r="AP909" s="40"/>
      <c r="AQ909" s="40"/>
      <c r="AR909" s="42"/>
      <c r="AS909" s="42"/>
      <c r="AT909" s="42"/>
      <c r="AU909" s="42"/>
      <c r="AV909" s="42"/>
      <c r="AW909" s="42"/>
      <c r="AX909" s="42"/>
      <c r="AY909" s="42"/>
      <c r="AZ909" s="42"/>
      <c r="BA909" s="42"/>
      <c r="BB909" s="42"/>
      <c r="BC909" s="42"/>
      <c r="BD909" s="42"/>
      <c r="BE909" s="42"/>
      <c r="BF909" s="42"/>
      <c r="BG909" s="42"/>
      <c r="BH909" s="42"/>
      <c r="BI909" s="42"/>
      <c r="BJ909" s="42"/>
      <c r="BK909" s="42"/>
      <c r="BL909" s="42"/>
      <c r="BM909" s="42"/>
    </row>
    <row r="910">
      <c r="A910" s="40"/>
      <c r="B910" s="41"/>
      <c r="C910" s="42"/>
      <c r="D910" s="41"/>
      <c r="E910" s="40"/>
      <c r="F910" s="40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0"/>
      <c r="R910" s="40"/>
      <c r="S910" s="40"/>
      <c r="T910" s="40"/>
      <c r="U910" s="40"/>
      <c r="V910" s="40"/>
      <c r="W910" s="40"/>
      <c r="X910" s="41"/>
      <c r="Y910" s="41"/>
      <c r="Z910" s="41"/>
      <c r="AA910" s="41"/>
      <c r="AB910" s="40"/>
      <c r="AC910" s="40"/>
      <c r="AD910" s="40"/>
      <c r="AE910" s="40"/>
      <c r="AF910" s="41"/>
      <c r="AG910" s="41"/>
      <c r="AH910" s="41"/>
      <c r="AI910" s="41"/>
      <c r="AJ910" s="42"/>
      <c r="AK910" s="41"/>
      <c r="AL910" s="40"/>
      <c r="AM910" s="40"/>
      <c r="AN910" s="41"/>
      <c r="AO910" s="40"/>
      <c r="AP910" s="40"/>
      <c r="AQ910" s="40"/>
      <c r="AR910" s="42"/>
      <c r="AS910" s="42"/>
      <c r="AT910" s="42"/>
      <c r="AU910" s="42"/>
      <c r="AV910" s="42"/>
      <c r="AW910" s="42"/>
      <c r="AX910" s="42"/>
      <c r="AY910" s="42"/>
      <c r="AZ910" s="42"/>
      <c r="BA910" s="42"/>
      <c r="BB910" s="42"/>
      <c r="BC910" s="42"/>
      <c r="BD910" s="42"/>
      <c r="BE910" s="42"/>
      <c r="BF910" s="42"/>
      <c r="BG910" s="42"/>
      <c r="BH910" s="42"/>
      <c r="BI910" s="42"/>
      <c r="BJ910" s="42"/>
      <c r="BK910" s="42"/>
      <c r="BL910" s="42"/>
      <c r="BM910" s="42"/>
    </row>
    <row r="911">
      <c r="A911" s="40"/>
      <c r="B911" s="41"/>
      <c r="C911" s="42"/>
      <c r="D911" s="41"/>
      <c r="E911" s="40"/>
      <c r="F911" s="40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0"/>
      <c r="R911" s="40"/>
      <c r="S911" s="40"/>
      <c r="T911" s="40"/>
      <c r="U911" s="40"/>
      <c r="V911" s="40"/>
      <c r="W911" s="40"/>
      <c r="X911" s="41"/>
      <c r="Y911" s="41"/>
      <c r="Z911" s="41"/>
      <c r="AA911" s="41"/>
      <c r="AB911" s="40"/>
      <c r="AC911" s="40"/>
      <c r="AD911" s="40"/>
      <c r="AE911" s="40"/>
      <c r="AF911" s="41"/>
      <c r="AG911" s="41"/>
      <c r="AH911" s="41"/>
      <c r="AI911" s="41"/>
      <c r="AJ911" s="42"/>
      <c r="AK911" s="41"/>
      <c r="AL911" s="40"/>
      <c r="AM911" s="44"/>
      <c r="AN911" s="41"/>
      <c r="AO911" s="40"/>
      <c r="AP911" s="40"/>
      <c r="AQ911" s="40"/>
      <c r="AR911" s="42"/>
      <c r="AS911" s="42"/>
      <c r="AT911" s="42"/>
      <c r="AU911" s="42"/>
      <c r="AV911" s="42"/>
      <c r="AW911" s="42"/>
      <c r="AX911" s="42"/>
      <c r="AY911" s="42"/>
      <c r="AZ911" s="42"/>
      <c r="BA911" s="42"/>
      <c r="BB911" s="42"/>
      <c r="BC911" s="42"/>
      <c r="BD911" s="42"/>
      <c r="BE911" s="42"/>
      <c r="BF911" s="42"/>
      <c r="BG911" s="42"/>
      <c r="BH911" s="42"/>
      <c r="BI911" s="42"/>
      <c r="BJ911" s="42"/>
      <c r="BK911" s="42"/>
      <c r="BL911" s="42"/>
      <c r="BM911" s="42"/>
    </row>
    <row r="912">
      <c r="A912" s="40"/>
      <c r="B912" s="41"/>
      <c r="C912" s="42"/>
      <c r="D912" s="41"/>
      <c r="E912" s="40"/>
      <c r="F912" s="40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0"/>
      <c r="R912" s="40"/>
      <c r="S912" s="40"/>
      <c r="T912" s="40"/>
      <c r="U912" s="40"/>
      <c r="V912" s="40"/>
      <c r="W912" s="40"/>
      <c r="X912" s="41"/>
      <c r="Y912" s="41"/>
      <c r="Z912" s="41"/>
      <c r="AA912" s="41"/>
      <c r="AB912" s="40"/>
      <c r="AC912" s="40"/>
      <c r="AD912" s="40"/>
      <c r="AE912" s="40"/>
      <c r="AF912" s="41"/>
      <c r="AG912" s="41"/>
      <c r="AH912" s="41"/>
      <c r="AI912" s="41"/>
      <c r="AJ912" s="42"/>
      <c r="AK912" s="41"/>
      <c r="AL912" s="40"/>
      <c r="AM912" s="40"/>
      <c r="AN912" s="41"/>
      <c r="AO912" s="40"/>
      <c r="AP912" s="40"/>
      <c r="AQ912" s="40"/>
      <c r="AR912" s="42"/>
      <c r="AS912" s="42"/>
      <c r="AT912" s="42"/>
      <c r="AU912" s="42"/>
      <c r="AV912" s="42"/>
      <c r="AW912" s="42"/>
      <c r="AX912" s="42"/>
      <c r="AY912" s="42"/>
      <c r="AZ912" s="42"/>
      <c r="BA912" s="42"/>
      <c r="BB912" s="42"/>
      <c r="BC912" s="42"/>
      <c r="BD912" s="42"/>
      <c r="BE912" s="42"/>
      <c r="BF912" s="42"/>
      <c r="BG912" s="42"/>
      <c r="BH912" s="42"/>
      <c r="BI912" s="42"/>
      <c r="BJ912" s="42"/>
      <c r="BK912" s="42"/>
      <c r="BL912" s="42"/>
      <c r="BM912" s="42"/>
    </row>
    <row r="913">
      <c r="A913" s="40"/>
      <c r="B913" s="41"/>
      <c r="C913" s="42"/>
      <c r="D913" s="41"/>
      <c r="E913" s="40"/>
      <c r="F913" s="40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0"/>
      <c r="R913" s="40"/>
      <c r="S913" s="40"/>
      <c r="T913" s="40"/>
      <c r="U913" s="40"/>
      <c r="V913" s="40"/>
      <c r="W913" s="40"/>
      <c r="X913" s="41"/>
      <c r="Y913" s="41"/>
      <c r="Z913" s="41"/>
      <c r="AA913" s="41"/>
      <c r="AB913" s="40"/>
      <c r="AC913" s="40"/>
      <c r="AD913" s="40"/>
      <c r="AE913" s="40"/>
      <c r="AF913" s="41"/>
      <c r="AG913" s="41"/>
      <c r="AH913" s="41"/>
      <c r="AI913" s="41"/>
      <c r="AJ913" s="42"/>
      <c r="AK913" s="41"/>
      <c r="AL913" s="40"/>
      <c r="AM913" s="44"/>
      <c r="AN913" s="41"/>
      <c r="AO913" s="40"/>
      <c r="AP913" s="40"/>
      <c r="AQ913" s="40"/>
      <c r="AR913" s="42"/>
      <c r="AS913" s="42"/>
      <c r="AT913" s="42"/>
      <c r="AU913" s="42"/>
      <c r="AV913" s="42"/>
      <c r="AW913" s="42"/>
      <c r="AX913" s="42"/>
      <c r="AY913" s="42"/>
      <c r="AZ913" s="42"/>
      <c r="BA913" s="42"/>
      <c r="BB913" s="42"/>
      <c r="BC913" s="42"/>
      <c r="BD913" s="42"/>
      <c r="BE913" s="42"/>
      <c r="BF913" s="42"/>
      <c r="BG913" s="42"/>
      <c r="BH913" s="42"/>
      <c r="BI913" s="42"/>
      <c r="BJ913" s="42"/>
      <c r="BK913" s="42"/>
      <c r="BL913" s="42"/>
      <c r="BM913" s="42"/>
    </row>
    <row r="914">
      <c r="A914" s="40"/>
      <c r="B914" s="41"/>
      <c r="C914" s="42"/>
      <c r="D914" s="41"/>
      <c r="E914" s="40"/>
      <c r="F914" s="40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0"/>
      <c r="R914" s="40"/>
      <c r="S914" s="40"/>
      <c r="T914" s="40"/>
      <c r="U914" s="40"/>
      <c r="V914" s="40"/>
      <c r="W914" s="40"/>
      <c r="X914" s="41"/>
      <c r="Y914" s="41"/>
      <c r="Z914" s="41"/>
      <c r="AA914" s="41"/>
      <c r="AB914" s="40"/>
      <c r="AC914" s="40"/>
      <c r="AD914" s="40"/>
      <c r="AE914" s="40"/>
      <c r="AF914" s="41"/>
      <c r="AG914" s="41"/>
      <c r="AH914" s="41"/>
      <c r="AI914" s="41"/>
      <c r="AJ914" s="42"/>
      <c r="AK914" s="41"/>
      <c r="AL914" s="40"/>
      <c r="AM914" s="40"/>
      <c r="AN914" s="41"/>
      <c r="AO914" s="40"/>
      <c r="AP914" s="40"/>
      <c r="AQ914" s="40"/>
      <c r="AR914" s="42"/>
      <c r="AS914" s="42"/>
      <c r="AT914" s="42"/>
      <c r="AU914" s="42"/>
      <c r="AV914" s="42"/>
      <c r="AW914" s="42"/>
      <c r="AX914" s="42"/>
      <c r="AY914" s="42"/>
      <c r="AZ914" s="42"/>
      <c r="BA914" s="42"/>
      <c r="BB914" s="42"/>
      <c r="BC914" s="42"/>
      <c r="BD914" s="42"/>
      <c r="BE914" s="42"/>
      <c r="BF914" s="42"/>
      <c r="BG914" s="42"/>
      <c r="BH914" s="42"/>
      <c r="BI914" s="42"/>
      <c r="BJ914" s="42"/>
      <c r="BK914" s="42"/>
      <c r="BL914" s="42"/>
      <c r="BM914" s="42"/>
    </row>
    <row r="915">
      <c r="A915" s="40"/>
      <c r="B915" s="41"/>
      <c r="C915" s="42"/>
      <c r="D915" s="41"/>
      <c r="E915" s="40"/>
      <c r="F915" s="40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0"/>
      <c r="R915" s="40"/>
      <c r="S915" s="40"/>
      <c r="T915" s="40"/>
      <c r="U915" s="40"/>
      <c r="V915" s="40"/>
      <c r="W915" s="40"/>
      <c r="X915" s="41"/>
      <c r="Y915" s="41"/>
      <c r="Z915" s="41"/>
      <c r="AA915" s="41"/>
      <c r="AB915" s="40"/>
      <c r="AC915" s="40"/>
      <c r="AD915" s="40"/>
      <c r="AE915" s="40"/>
      <c r="AF915" s="41"/>
      <c r="AG915" s="41"/>
      <c r="AH915" s="41"/>
      <c r="AI915" s="41"/>
      <c r="AJ915" s="42"/>
      <c r="AK915" s="41"/>
      <c r="AL915" s="40"/>
      <c r="AM915" s="40"/>
      <c r="AN915" s="41"/>
      <c r="AO915" s="40"/>
      <c r="AP915" s="40"/>
      <c r="AQ915" s="40"/>
      <c r="AR915" s="42"/>
      <c r="AS915" s="42"/>
      <c r="AT915" s="42"/>
      <c r="AU915" s="42"/>
      <c r="AV915" s="42"/>
      <c r="AW915" s="42"/>
      <c r="AX915" s="42"/>
      <c r="AY915" s="42"/>
      <c r="AZ915" s="42"/>
      <c r="BA915" s="42"/>
      <c r="BB915" s="42"/>
      <c r="BC915" s="42"/>
      <c r="BD915" s="42"/>
      <c r="BE915" s="42"/>
      <c r="BF915" s="42"/>
      <c r="BG915" s="42"/>
      <c r="BH915" s="42"/>
      <c r="BI915" s="42"/>
      <c r="BJ915" s="42"/>
      <c r="BK915" s="42"/>
      <c r="BL915" s="42"/>
      <c r="BM915" s="42"/>
    </row>
    <row r="916">
      <c r="A916" s="40"/>
      <c r="B916" s="41"/>
      <c r="C916" s="42"/>
      <c r="D916" s="41"/>
      <c r="E916" s="40"/>
      <c r="F916" s="40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0"/>
      <c r="R916" s="40"/>
      <c r="S916" s="40"/>
      <c r="T916" s="40"/>
      <c r="U916" s="40"/>
      <c r="V916" s="40"/>
      <c r="W916" s="40"/>
      <c r="X916" s="41"/>
      <c r="Y916" s="41"/>
      <c r="Z916" s="41"/>
      <c r="AA916" s="41"/>
      <c r="AB916" s="40"/>
      <c r="AC916" s="40"/>
      <c r="AD916" s="40"/>
      <c r="AE916" s="40"/>
      <c r="AF916" s="41"/>
      <c r="AG916" s="41"/>
      <c r="AH916" s="41"/>
      <c r="AI916" s="41"/>
      <c r="AJ916" s="42"/>
      <c r="AK916" s="41"/>
      <c r="AL916" s="40"/>
      <c r="AM916" s="40"/>
      <c r="AN916" s="41"/>
      <c r="AO916" s="40"/>
      <c r="AP916" s="40"/>
      <c r="AQ916" s="40"/>
      <c r="AR916" s="42"/>
      <c r="AS916" s="42"/>
      <c r="AT916" s="42"/>
      <c r="AU916" s="42"/>
      <c r="AV916" s="42"/>
      <c r="AW916" s="42"/>
      <c r="AX916" s="42"/>
      <c r="AY916" s="42"/>
      <c r="AZ916" s="42"/>
      <c r="BA916" s="42"/>
      <c r="BB916" s="42"/>
      <c r="BC916" s="42"/>
      <c r="BD916" s="42"/>
      <c r="BE916" s="42"/>
      <c r="BF916" s="42"/>
      <c r="BG916" s="42"/>
      <c r="BH916" s="42"/>
      <c r="BI916" s="42"/>
      <c r="BJ916" s="42"/>
      <c r="BK916" s="42"/>
      <c r="BL916" s="42"/>
      <c r="BM916" s="42"/>
    </row>
    <row r="917">
      <c r="A917" s="40"/>
      <c r="B917" s="41"/>
      <c r="C917" s="42"/>
      <c r="D917" s="41"/>
      <c r="E917" s="40"/>
      <c r="F917" s="40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0"/>
      <c r="R917" s="40"/>
      <c r="S917" s="40"/>
      <c r="T917" s="40"/>
      <c r="U917" s="40"/>
      <c r="V917" s="40"/>
      <c r="W917" s="40"/>
      <c r="X917" s="41"/>
      <c r="Y917" s="41"/>
      <c r="Z917" s="41"/>
      <c r="AA917" s="41"/>
      <c r="AB917" s="40"/>
      <c r="AC917" s="40"/>
      <c r="AD917" s="40"/>
      <c r="AE917" s="40"/>
      <c r="AF917" s="41"/>
      <c r="AG917" s="41"/>
      <c r="AH917" s="41"/>
      <c r="AI917" s="41"/>
      <c r="AJ917" s="42"/>
      <c r="AK917" s="41"/>
      <c r="AL917" s="40"/>
      <c r="AM917" s="40"/>
      <c r="AN917" s="41"/>
      <c r="AO917" s="40"/>
      <c r="AP917" s="40"/>
      <c r="AQ917" s="40"/>
      <c r="AR917" s="42"/>
      <c r="AS917" s="42"/>
      <c r="AT917" s="42"/>
      <c r="AU917" s="42"/>
      <c r="AV917" s="42"/>
      <c r="AW917" s="42"/>
      <c r="AX917" s="42"/>
      <c r="AY917" s="42"/>
      <c r="AZ917" s="42"/>
      <c r="BA917" s="42"/>
      <c r="BB917" s="42"/>
      <c r="BC917" s="42"/>
      <c r="BD917" s="42"/>
      <c r="BE917" s="42"/>
      <c r="BF917" s="42"/>
      <c r="BG917" s="42"/>
      <c r="BH917" s="42"/>
      <c r="BI917" s="42"/>
      <c r="BJ917" s="42"/>
      <c r="BK917" s="42"/>
      <c r="BL917" s="42"/>
      <c r="BM917" s="42"/>
    </row>
    <row r="918">
      <c r="A918" s="40"/>
      <c r="B918" s="41"/>
      <c r="C918" s="42"/>
      <c r="D918" s="41"/>
      <c r="E918" s="40"/>
      <c r="F918" s="40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0"/>
      <c r="R918" s="40"/>
      <c r="S918" s="40"/>
      <c r="T918" s="40"/>
      <c r="U918" s="40"/>
      <c r="V918" s="40"/>
      <c r="W918" s="40"/>
      <c r="X918" s="41"/>
      <c r="Y918" s="41"/>
      <c r="Z918" s="41"/>
      <c r="AA918" s="41"/>
      <c r="AB918" s="40"/>
      <c r="AC918" s="40"/>
      <c r="AD918" s="40"/>
      <c r="AE918" s="40"/>
      <c r="AF918" s="41"/>
      <c r="AG918" s="41"/>
      <c r="AH918" s="41"/>
      <c r="AI918" s="41"/>
      <c r="AJ918" s="42"/>
      <c r="AK918" s="41"/>
      <c r="AL918" s="40"/>
      <c r="AM918" s="40"/>
      <c r="AN918" s="41"/>
      <c r="AO918" s="40"/>
      <c r="AP918" s="40"/>
      <c r="AQ918" s="40"/>
      <c r="AR918" s="42"/>
      <c r="AS918" s="42"/>
      <c r="AT918" s="42"/>
      <c r="AU918" s="42"/>
      <c r="AV918" s="42"/>
      <c r="AW918" s="42"/>
      <c r="AX918" s="42"/>
      <c r="AY918" s="42"/>
      <c r="AZ918" s="42"/>
      <c r="BA918" s="42"/>
      <c r="BB918" s="42"/>
      <c r="BC918" s="42"/>
      <c r="BD918" s="42"/>
      <c r="BE918" s="42"/>
      <c r="BF918" s="42"/>
      <c r="BG918" s="42"/>
      <c r="BH918" s="42"/>
      <c r="BI918" s="42"/>
      <c r="BJ918" s="42"/>
      <c r="BK918" s="42"/>
      <c r="BL918" s="42"/>
      <c r="BM918" s="42"/>
    </row>
    <row r="919">
      <c r="A919" s="40"/>
      <c r="B919" s="41"/>
      <c r="C919" s="42"/>
      <c r="D919" s="41"/>
      <c r="E919" s="40"/>
      <c r="F919" s="40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0"/>
      <c r="R919" s="40"/>
      <c r="S919" s="40"/>
      <c r="T919" s="40"/>
      <c r="U919" s="40"/>
      <c r="V919" s="40"/>
      <c r="W919" s="40"/>
      <c r="X919" s="41"/>
      <c r="Y919" s="41"/>
      <c r="Z919" s="41"/>
      <c r="AA919" s="41"/>
      <c r="AB919" s="40"/>
      <c r="AC919" s="40"/>
      <c r="AD919" s="40"/>
      <c r="AE919" s="40"/>
      <c r="AF919" s="41"/>
      <c r="AG919" s="41"/>
      <c r="AH919" s="41"/>
      <c r="AI919" s="41"/>
      <c r="AJ919" s="42"/>
      <c r="AK919" s="41"/>
      <c r="AL919" s="40"/>
      <c r="AM919" s="44"/>
      <c r="AN919" s="41"/>
      <c r="AO919" s="40"/>
      <c r="AP919" s="40"/>
      <c r="AQ919" s="40"/>
      <c r="AR919" s="42"/>
      <c r="AS919" s="42"/>
      <c r="AT919" s="42"/>
      <c r="AU919" s="42"/>
      <c r="AV919" s="42"/>
      <c r="AW919" s="42"/>
      <c r="AX919" s="42"/>
      <c r="AY919" s="42"/>
      <c r="AZ919" s="42"/>
      <c r="BA919" s="42"/>
      <c r="BB919" s="42"/>
      <c r="BC919" s="42"/>
      <c r="BD919" s="42"/>
      <c r="BE919" s="42"/>
      <c r="BF919" s="42"/>
      <c r="BG919" s="42"/>
      <c r="BH919" s="42"/>
      <c r="BI919" s="42"/>
      <c r="BJ919" s="42"/>
      <c r="BK919" s="42"/>
      <c r="BL919" s="42"/>
      <c r="BM919" s="42"/>
    </row>
    <row r="920">
      <c r="A920" s="40"/>
      <c r="B920" s="41"/>
      <c r="C920" s="42"/>
      <c r="D920" s="41"/>
      <c r="E920" s="40"/>
      <c r="F920" s="40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0"/>
      <c r="R920" s="40"/>
      <c r="S920" s="40"/>
      <c r="T920" s="40"/>
      <c r="U920" s="40"/>
      <c r="V920" s="40"/>
      <c r="W920" s="40"/>
      <c r="X920" s="41"/>
      <c r="Y920" s="41"/>
      <c r="Z920" s="41"/>
      <c r="AA920" s="41"/>
      <c r="AB920" s="40"/>
      <c r="AC920" s="40"/>
      <c r="AD920" s="40"/>
      <c r="AE920" s="40"/>
      <c r="AF920" s="41"/>
      <c r="AG920" s="41"/>
      <c r="AH920" s="41"/>
      <c r="AI920" s="41"/>
      <c r="AJ920" s="42"/>
      <c r="AK920" s="41"/>
      <c r="AL920" s="40"/>
      <c r="AM920" s="40"/>
      <c r="AN920" s="41"/>
      <c r="AO920" s="40"/>
      <c r="AP920" s="40"/>
      <c r="AQ920" s="40"/>
      <c r="AR920" s="42"/>
      <c r="AS920" s="42"/>
      <c r="AT920" s="42"/>
      <c r="AU920" s="42"/>
      <c r="AV920" s="42"/>
      <c r="AW920" s="42"/>
      <c r="AX920" s="42"/>
      <c r="AY920" s="42"/>
      <c r="AZ920" s="42"/>
      <c r="BA920" s="42"/>
      <c r="BB920" s="42"/>
      <c r="BC920" s="42"/>
      <c r="BD920" s="42"/>
      <c r="BE920" s="42"/>
      <c r="BF920" s="42"/>
      <c r="BG920" s="42"/>
      <c r="BH920" s="42"/>
      <c r="BI920" s="42"/>
      <c r="BJ920" s="42"/>
      <c r="BK920" s="42"/>
      <c r="BL920" s="42"/>
      <c r="BM920" s="42"/>
    </row>
    <row r="921">
      <c r="A921" s="40"/>
      <c r="B921" s="41"/>
      <c r="C921" s="42"/>
      <c r="D921" s="41"/>
      <c r="E921" s="40"/>
      <c r="F921" s="40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0"/>
      <c r="R921" s="40"/>
      <c r="S921" s="40"/>
      <c r="T921" s="40"/>
      <c r="U921" s="40"/>
      <c r="V921" s="40"/>
      <c r="W921" s="40"/>
      <c r="X921" s="41"/>
      <c r="Y921" s="41"/>
      <c r="Z921" s="41"/>
      <c r="AA921" s="41"/>
      <c r="AB921" s="40"/>
      <c r="AC921" s="40"/>
      <c r="AD921" s="40"/>
      <c r="AE921" s="40"/>
      <c r="AF921" s="41"/>
      <c r="AG921" s="41"/>
      <c r="AH921" s="41"/>
      <c r="AI921" s="41"/>
      <c r="AJ921" s="42"/>
      <c r="AK921" s="41"/>
      <c r="AL921" s="40"/>
      <c r="AM921" s="44"/>
      <c r="AN921" s="41"/>
      <c r="AO921" s="40"/>
      <c r="AP921" s="40"/>
      <c r="AQ921" s="40"/>
      <c r="AR921" s="42"/>
      <c r="AS921" s="42"/>
      <c r="AT921" s="42"/>
      <c r="AU921" s="42"/>
      <c r="AV921" s="42"/>
      <c r="AW921" s="42"/>
      <c r="AX921" s="42"/>
      <c r="AY921" s="42"/>
      <c r="AZ921" s="42"/>
      <c r="BA921" s="42"/>
      <c r="BB921" s="42"/>
      <c r="BC921" s="42"/>
      <c r="BD921" s="42"/>
      <c r="BE921" s="42"/>
      <c r="BF921" s="42"/>
      <c r="BG921" s="42"/>
      <c r="BH921" s="42"/>
      <c r="BI921" s="42"/>
      <c r="BJ921" s="42"/>
      <c r="BK921" s="42"/>
      <c r="BL921" s="42"/>
      <c r="BM921" s="42"/>
    </row>
    <row r="922">
      <c r="A922" s="40"/>
      <c r="B922" s="41"/>
      <c r="C922" s="42"/>
      <c r="D922" s="41"/>
      <c r="E922" s="40"/>
      <c r="F922" s="40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0"/>
      <c r="R922" s="40"/>
      <c r="S922" s="40"/>
      <c r="T922" s="40"/>
      <c r="U922" s="40"/>
      <c r="V922" s="40"/>
      <c r="W922" s="40"/>
      <c r="X922" s="41"/>
      <c r="Y922" s="41"/>
      <c r="Z922" s="41"/>
      <c r="AA922" s="41"/>
      <c r="AB922" s="40"/>
      <c r="AC922" s="40"/>
      <c r="AD922" s="40"/>
      <c r="AE922" s="40"/>
      <c r="AF922" s="41"/>
      <c r="AG922" s="41"/>
      <c r="AH922" s="41"/>
      <c r="AI922" s="41"/>
      <c r="AJ922" s="42"/>
      <c r="AK922" s="41"/>
      <c r="AL922" s="40"/>
      <c r="AM922" s="44"/>
      <c r="AN922" s="41"/>
      <c r="AO922" s="40"/>
      <c r="AP922" s="40"/>
      <c r="AQ922" s="40"/>
      <c r="AR922" s="42"/>
      <c r="AS922" s="42"/>
      <c r="AT922" s="42"/>
      <c r="AU922" s="42"/>
      <c r="AV922" s="42"/>
      <c r="AW922" s="42"/>
      <c r="AX922" s="42"/>
      <c r="AY922" s="42"/>
      <c r="AZ922" s="42"/>
      <c r="BA922" s="42"/>
      <c r="BB922" s="42"/>
      <c r="BC922" s="42"/>
      <c r="BD922" s="42"/>
      <c r="BE922" s="42"/>
      <c r="BF922" s="42"/>
      <c r="BG922" s="42"/>
      <c r="BH922" s="42"/>
      <c r="BI922" s="42"/>
      <c r="BJ922" s="42"/>
      <c r="BK922" s="42"/>
      <c r="BL922" s="42"/>
      <c r="BM922" s="42"/>
    </row>
    <row r="923">
      <c r="A923" s="40"/>
      <c r="B923" s="41"/>
      <c r="C923" s="42"/>
      <c r="D923" s="41"/>
      <c r="E923" s="40"/>
      <c r="F923" s="40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0"/>
      <c r="R923" s="40"/>
      <c r="S923" s="40"/>
      <c r="T923" s="40"/>
      <c r="U923" s="40"/>
      <c r="V923" s="40"/>
      <c r="W923" s="40"/>
      <c r="X923" s="41"/>
      <c r="Y923" s="41"/>
      <c r="Z923" s="41"/>
      <c r="AA923" s="41"/>
      <c r="AB923" s="40"/>
      <c r="AC923" s="40"/>
      <c r="AD923" s="40"/>
      <c r="AE923" s="40"/>
      <c r="AF923" s="41"/>
      <c r="AG923" s="41"/>
      <c r="AH923" s="41"/>
      <c r="AI923" s="41"/>
      <c r="AJ923" s="42"/>
      <c r="AK923" s="41"/>
      <c r="AL923" s="40"/>
      <c r="AM923" s="40"/>
      <c r="AN923" s="41"/>
      <c r="AO923" s="40"/>
      <c r="AP923" s="40"/>
      <c r="AQ923" s="40"/>
      <c r="AR923" s="42"/>
      <c r="AS923" s="42"/>
      <c r="AT923" s="42"/>
      <c r="AU923" s="42"/>
      <c r="AV923" s="42"/>
      <c r="AW923" s="42"/>
      <c r="AX923" s="42"/>
      <c r="AY923" s="42"/>
      <c r="AZ923" s="42"/>
      <c r="BA923" s="42"/>
      <c r="BB923" s="42"/>
      <c r="BC923" s="42"/>
      <c r="BD923" s="42"/>
      <c r="BE923" s="42"/>
      <c r="BF923" s="42"/>
      <c r="BG923" s="42"/>
      <c r="BH923" s="42"/>
      <c r="BI923" s="42"/>
      <c r="BJ923" s="42"/>
      <c r="BK923" s="42"/>
      <c r="BL923" s="42"/>
      <c r="BM923" s="42"/>
    </row>
    <row r="924">
      <c r="A924" s="40"/>
      <c r="B924" s="41"/>
      <c r="C924" s="42"/>
      <c r="D924" s="41"/>
      <c r="E924" s="40"/>
      <c r="F924" s="40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0"/>
      <c r="R924" s="40"/>
      <c r="S924" s="40"/>
      <c r="T924" s="40"/>
      <c r="U924" s="40"/>
      <c r="V924" s="40"/>
      <c r="W924" s="40"/>
      <c r="X924" s="41"/>
      <c r="Y924" s="41"/>
      <c r="Z924" s="41"/>
      <c r="AA924" s="41"/>
      <c r="AB924" s="40"/>
      <c r="AC924" s="40"/>
      <c r="AD924" s="40"/>
      <c r="AE924" s="40"/>
      <c r="AF924" s="41"/>
      <c r="AG924" s="41"/>
      <c r="AH924" s="41"/>
      <c r="AI924" s="41"/>
      <c r="AJ924" s="42"/>
      <c r="AK924" s="41"/>
      <c r="AL924" s="40"/>
      <c r="AM924" s="40"/>
      <c r="AN924" s="41"/>
      <c r="AO924" s="40"/>
      <c r="AP924" s="40"/>
      <c r="AQ924" s="40"/>
      <c r="AR924" s="42"/>
      <c r="AS924" s="42"/>
      <c r="AT924" s="42"/>
      <c r="AU924" s="42"/>
      <c r="AV924" s="42"/>
      <c r="AW924" s="42"/>
      <c r="AX924" s="42"/>
      <c r="AY924" s="42"/>
      <c r="AZ924" s="42"/>
      <c r="BA924" s="42"/>
      <c r="BB924" s="42"/>
      <c r="BC924" s="42"/>
      <c r="BD924" s="42"/>
      <c r="BE924" s="42"/>
      <c r="BF924" s="42"/>
      <c r="BG924" s="42"/>
      <c r="BH924" s="42"/>
      <c r="BI924" s="42"/>
      <c r="BJ924" s="42"/>
      <c r="BK924" s="42"/>
      <c r="BL924" s="42"/>
      <c r="BM924" s="42"/>
    </row>
    <row r="925">
      <c r="A925" s="40"/>
      <c r="B925" s="41"/>
      <c r="C925" s="42"/>
      <c r="D925" s="41"/>
      <c r="E925" s="40"/>
      <c r="F925" s="40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0"/>
      <c r="R925" s="40"/>
      <c r="S925" s="40"/>
      <c r="T925" s="40"/>
      <c r="U925" s="40"/>
      <c r="V925" s="40"/>
      <c r="W925" s="40"/>
      <c r="X925" s="41"/>
      <c r="Y925" s="41"/>
      <c r="Z925" s="41"/>
      <c r="AA925" s="41"/>
      <c r="AB925" s="40"/>
      <c r="AC925" s="40"/>
      <c r="AD925" s="40"/>
      <c r="AE925" s="40"/>
      <c r="AF925" s="41"/>
      <c r="AG925" s="41"/>
      <c r="AH925" s="41"/>
      <c r="AI925" s="41"/>
      <c r="AJ925" s="42"/>
      <c r="AK925" s="41"/>
      <c r="AL925" s="40"/>
      <c r="AM925" s="40"/>
      <c r="AN925" s="41"/>
      <c r="AO925" s="40"/>
      <c r="AP925" s="40"/>
      <c r="AQ925" s="40"/>
      <c r="AR925" s="42"/>
      <c r="AS925" s="42"/>
      <c r="AT925" s="42"/>
      <c r="AU925" s="42"/>
      <c r="AV925" s="42"/>
      <c r="AW925" s="42"/>
      <c r="AX925" s="42"/>
      <c r="AY925" s="42"/>
      <c r="AZ925" s="42"/>
      <c r="BA925" s="42"/>
      <c r="BB925" s="42"/>
      <c r="BC925" s="42"/>
      <c r="BD925" s="42"/>
      <c r="BE925" s="42"/>
      <c r="BF925" s="42"/>
      <c r="BG925" s="42"/>
      <c r="BH925" s="42"/>
      <c r="BI925" s="42"/>
      <c r="BJ925" s="42"/>
      <c r="BK925" s="42"/>
      <c r="BL925" s="42"/>
      <c r="BM925" s="42"/>
    </row>
    <row r="926">
      <c r="A926" s="40"/>
      <c r="B926" s="41"/>
      <c r="C926" s="42"/>
      <c r="D926" s="41"/>
      <c r="E926" s="40"/>
      <c r="F926" s="40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0"/>
      <c r="R926" s="40"/>
      <c r="S926" s="40"/>
      <c r="T926" s="40"/>
      <c r="U926" s="40"/>
      <c r="V926" s="40"/>
      <c r="W926" s="40"/>
      <c r="X926" s="41"/>
      <c r="Y926" s="41"/>
      <c r="Z926" s="41"/>
      <c r="AA926" s="41"/>
      <c r="AB926" s="40"/>
      <c r="AC926" s="40"/>
      <c r="AD926" s="40"/>
      <c r="AE926" s="40"/>
      <c r="AF926" s="41"/>
      <c r="AG926" s="41"/>
      <c r="AH926" s="41"/>
      <c r="AI926" s="41"/>
      <c r="AJ926" s="42"/>
      <c r="AK926" s="41"/>
      <c r="AL926" s="40"/>
      <c r="AM926" s="40"/>
      <c r="AN926" s="41"/>
      <c r="AO926" s="40"/>
      <c r="AP926" s="40"/>
      <c r="AQ926" s="40"/>
      <c r="AR926" s="42"/>
      <c r="AS926" s="42"/>
      <c r="AT926" s="42"/>
      <c r="AU926" s="42"/>
      <c r="AV926" s="42"/>
      <c r="AW926" s="42"/>
      <c r="AX926" s="42"/>
      <c r="AY926" s="42"/>
      <c r="AZ926" s="42"/>
      <c r="BA926" s="42"/>
      <c r="BB926" s="42"/>
      <c r="BC926" s="42"/>
      <c r="BD926" s="42"/>
      <c r="BE926" s="42"/>
      <c r="BF926" s="42"/>
      <c r="BG926" s="42"/>
      <c r="BH926" s="42"/>
      <c r="BI926" s="42"/>
      <c r="BJ926" s="42"/>
      <c r="BK926" s="42"/>
      <c r="BL926" s="42"/>
      <c r="BM926" s="42"/>
    </row>
    <row r="927">
      <c r="A927" s="40"/>
      <c r="B927" s="41"/>
      <c r="C927" s="42"/>
      <c r="D927" s="41"/>
      <c r="E927" s="40"/>
      <c r="F927" s="40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0"/>
      <c r="R927" s="40"/>
      <c r="S927" s="40"/>
      <c r="T927" s="40"/>
      <c r="U927" s="40"/>
      <c r="V927" s="40"/>
      <c r="W927" s="40"/>
      <c r="X927" s="41"/>
      <c r="Y927" s="41"/>
      <c r="Z927" s="41"/>
      <c r="AA927" s="41"/>
      <c r="AB927" s="40"/>
      <c r="AC927" s="40"/>
      <c r="AD927" s="40"/>
      <c r="AE927" s="40"/>
      <c r="AF927" s="41"/>
      <c r="AG927" s="41"/>
      <c r="AH927" s="41"/>
      <c r="AI927" s="41"/>
      <c r="AJ927" s="42"/>
      <c r="AK927" s="41"/>
      <c r="AL927" s="40"/>
      <c r="AM927" s="40"/>
      <c r="AN927" s="41"/>
      <c r="AO927" s="40"/>
      <c r="AP927" s="40"/>
      <c r="AQ927" s="40"/>
      <c r="AR927" s="42"/>
      <c r="AS927" s="42"/>
      <c r="AT927" s="42"/>
      <c r="AU927" s="42"/>
      <c r="AV927" s="42"/>
      <c r="AW927" s="42"/>
      <c r="AX927" s="42"/>
      <c r="AY927" s="42"/>
      <c r="AZ927" s="42"/>
      <c r="BA927" s="42"/>
      <c r="BB927" s="42"/>
      <c r="BC927" s="42"/>
      <c r="BD927" s="42"/>
      <c r="BE927" s="42"/>
      <c r="BF927" s="42"/>
      <c r="BG927" s="42"/>
      <c r="BH927" s="42"/>
      <c r="BI927" s="42"/>
      <c r="BJ927" s="42"/>
      <c r="BK927" s="42"/>
      <c r="BL927" s="42"/>
      <c r="BM927" s="42"/>
    </row>
    <row r="928">
      <c r="A928" s="40"/>
      <c r="B928" s="41"/>
      <c r="C928" s="42"/>
      <c r="D928" s="41"/>
      <c r="E928" s="40"/>
      <c r="F928" s="40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0"/>
      <c r="R928" s="40"/>
      <c r="S928" s="40"/>
      <c r="T928" s="40"/>
      <c r="U928" s="40"/>
      <c r="V928" s="40"/>
      <c r="W928" s="40"/>
      <c r="X928" s="41"/>
      <c r="Y928" s="41"/>
      <c r="Z928" s="41"/>
      <c r="AA928" s="41"/>
      <c r="AB928" s="40"/>
      <c r="AC928" s="40"/>
      <c r="AD928" s="40"/>
      <c r="AE928" s="40"/>
      <c r="AF928" s="41"/>
      <c r="AG928" s="41"/>
      <c r="AH928" s="41"/>
      <c r="AI928" s="41"/>
      <c r="AJ928" s="42"/>
      <c r="AK928" s="41"/>
      <c r="AL928" s="40"/>
      <c r="AM928" s="44"/>
      <c r="AN928" s="41"/>
      <c r="AO928" s="40"/>
      <c r="AP928" s="40"/>
      <c r="AQ928" s="40"/>
      <c r="AR928" s="42"/>
      <c r="AS928" s="42"/>
      <c r="AT928" s="42"/>
      <c r="AU928" s="42"/>
      <c r="AV928" s="42"/>
      <c r="AW928" s="42"/>
      <c r="AX928" s="42"/>
      <c r="AY928" s="42"/>
      <c r="AZ928" s="42"/>
      <c r="BA928" s="42"/>
      <c r="BB928" s="42"/>
      <c r="BC928" s="42"/>
      <c r="BD928" s="42"/>
      <c r="BE928" s="42"/>
      <c r="BF928" s="42"/>
      <c r="BG928" s="42"/>
      <c r="BH928" s="42"/>
      <c r="BI928" s="42"/>
      <c r="BJ928" s="42"/>
      <c r="BK928" s="42"/>
      <c r="BL928" s="42"/>
      <c r="BM928" s="42"/>
    </row>
    <row r="929">
      <c r="A929" s="40"/>
      <c r="B929" s="41"/>
      <c r="C929" s="42"/>
      <c r="D929" s="41"/>
      <c r="E929" s="40"/>
      <c r="F929" s="40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0"/>
      <c r="R929" s="40"/>
      <c r="S929" s="40"/>
      <c r="T929" s="40"/>
      <c r="U929" s="40"/>
      <c r="V929" s="40"/>
      <c r="W929" s="40"/>
      <c r="X929" s="41"/>
      <c r="Y929" s="41"/>
      <c r="Z929" s="41"/>
      <c r="AA929" s="41"/>
      <c r="AB929" s="40"/>
      <c r="AC929" s="40"/>
      <c r="AD929" s="40"/>
      <c r="AE929" s="40"/>
      <c r="AF929" s="41"/>
      <c r="AG929" s="41"/>
      <c r="AH929" s="41"/>
      <c r="AI929" s="41"/>
      <c r="AJ929" s="42"/>
      <c r="AK929" s="41"/>
      <c r="AL929" s="40"/>
      <c r="AM929" s="44"/>
      <c r="AN929" s="41"/>
      <c r="AO929" s="40"/>
      <c r="AP929" s="40"/>
      <c r="AQ929" s="40"/>
      <c r="AR929" s="42"/>
      <c r="AS929" s="42"/>
      <c r="AT929" s="42"/>
      <c r="AU929" s="42"/>
      <c r="AV929" s="42"/>
      <c r="AW929" s="42"/>
      <c r="AX929" s="42"/>
      <c r="AY929" s="42"/>
      <c r="AZ929" s="42"/>
      <c r="BA929" s="42"/>
      <c r="BB929" s="42"/>
      <c r="BC929" s="42"/>
      <c r="BD929" s="42"/>
      <c r="BE929" s="42"/>
      <c r="BF929" s="42"/>
      <c r="BG929" s="42"/>
      <c r="BH929" s="42"/>
      <c r="BI929" s="42"/>
      <c r="BJ929" s="42"/>
      <c r="BK929" s="42"/>
      <c r="BL929" s="42"/>
      <c r="BM929" s="42"/>
    </row>
    <row r="930">
      <c r="A930" s="40"/>
      <c r="B930" s="41"/>
      <c r="C930" s="42"/>
      <c r="D930" s="41"/>
      <c r="E930" s="40"/>
      <c r="F930" s="40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0"/>
      <c r="R930" s="40"/>
      <c r="S930" s="40"/>
      <c r="T930" s="40"/>
      <c r="U930" s="40"/>
      <c r="V930" s="40"/>
      <c r="W930" s="40"/>
      <c r="X930" s="41"/>
      <c r="Y930" s="41"/>
      <c r="Z930" s="41"/>
      <c r="AA930" s="41"/>
      <c r="AB930" s="40"/>
      <c r="AC930" s="40"/>
      <c r="AD930" s="40"/>
      <c r="AE930" s="40"/>
      <c r="AF930" s="41"/>
      <c r="AG930" s="41"/>
      <c r="AH930" s="41"/>
      <c r="AI930" s="41"/>
      <c r="AJ930" s="42"/>
      <c r="AK930" s="41"/>
      <c r="AL930" s="40"/>
      <c r="AM930" s="44"/>
      <c r="AN930" s="41"/>
      <c r="AO930" s="40"/>
      <c r="AP930" s="40"/>
      <c r="AQ930" s="40"/>
      <c r="AR930" s="42"/>
      <c r="AS930" s="42"/>
      <c r="AT930" s="42"/>
      <c r="AU930" s="42"/>
      <c r="AV930" s="42"/>
      <c r="AW930" s="42"/>
      <c r="AX930" s="42"/>
      <c r="AY930" s="42"/>
      <c r="AZ930" s="42"/>
      <c r="BA930" s="42"/>
      <c r="BB930" s="42"/>
      <c r="BC930" s="42"/>
      <c r="BD930" s="42"/>
      <c r="BE930" s="42"/>
      <c r="BF930" s="42"/>
      <c r="BG930" s="42"/>
      <c r="BH930" s="42"/>
      <c r="BI930" s="42"/>
      <c r="BJ930" s="42"/>
      <c r="BK930" s="42"/>
      <c r="BL930" s="42"/>
      <c r="BM930" s="42"/>
    </row>
    <row r="931">
      <c r="A931" s="40"/>
      <c r="B931" s="41"/>
      <c r="C931" s="42"/>
      <c r="D931" s="41"/>
      <c r="E931" s="40"/>
      <c r="F931" s="40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0"/>
      <c r="R931" s="40"/>
      <c r="S931" s="40"/>
      <c r="T931" s="40"/>
      <c r="U931" s="40"/>
      <c r="V931" s="40"/>
      <c r="W931" s="40"/>
      <c r="X931" s="41"/>
      <c r="Y931" s="41"/>
      <c r="Z931" s="41"/>
      <c r="AA931" s="41"/>
      <c r="AB931" s="40"/>
      <c r="AC931" s="40"/>
      <c r="AD931" s="40"/>
      <c r="AE931" s="40"/>
      <c r="AF931" s="41"/>
      <c r="AG931" s="41"/>
      <c r="AH931" s="41"/>
      <c r="AI931" s="41"/>
      <c r="AJ931" s="42"/>
      <c r="AK931" s="41"/>
      <c r="AL931" s="40"/>
      <c r="AM931" s="40"/>
      <c r="AN931" s="41"/>
      <c r="AO931" s="40"/>
      <c r="AP931" s="40"/>
      <c r="AQ931" s="40"/>
      <c r="AR931" s="42"/>
      <c r="AS931" s="42"/>
      <c r="AT931" s="42"/>
      <c r="AU931" s="42"/>
      <c r="AV931" s="42"/>
      <c r="AW931" s="42"/>
      <c r="AX931" s="42"/>
      <c r="AY931" s="42"/>
      <c r="AZ931" s="42"/>
      <c r="BA931" s="42"/>
      <c r="BB931" s="42"/>
      <c r="BC931" s="42"/>
      <c r="BD931" s="42"/>
      <c r="BE931" s="42"/>
      <c r="BF931" s="42"/>
      <c r="BG931" s="42"/>
      <c r="BH931" s="42"/>
      <c r="BI931" s="42"/>
      <c r="BJ931" s="42"/>
      <c r="BK931" s="42"/>
      <c r="BL931" s="42"/>
      <c r="BM931" s="42"/>
    </row>
    <row r="932">
      <c r="A932" s="40"/>
      <c r="B932" s="41"/>
      <c r="C932" s="42"/>
      <c r="D932" s="41"/>
      <c r="E932" s="40"/>
      <c r="F932" s="40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0"/>
      <c r="R932" s="40"/>
      <c r="S932" s="40"/>
      <c r="T932" s="40"/>
      <c r="U932" s="40"/>
      <c r="V932" s="40"/>
      <c r="W932" s="40"/>
      <c r="X932" s="41"/>
      <c r="Y932" s="41"/>
      <c r="Z932" s="41"/>
      <c r="AA932" s="41"/>
      <c r="AB932" s="40"/>
      <c r="AC932" s="40"/>
      <c r="AD932" s="40"/>
      <c r="AE932" s="40"/>
      <c r="AF932" s="41"/>
      <c r="AG932" s="41"/>
      <c r="AH932" s="41"/>
      <c r="AI932" s="41"/>
      <c r="AJ932" s="42"/>
      <c r="AK932" s="41"/>
      <c r="AL932" s="40"/>
      <c r="AM932" s="40"/>
      <c r="AN932" s="41"/>
      <c r="AO932" s="40"/>
      <c r="AP932" s="40"/>
      <c r="AQ932" s="40"/>
      <c r="AR932" s="42"/>
      <c r="AS932" s="42"/>
      <c r="AT932" s="42"/>
      <c r="AU932" s="42"/>
      <c r="AV932" s="42"/>
      <c r="AW932" s="42"/>
      <c r="AX932" s="42"/>
      <c r="AY932" s="42"/>
      <c r="AZ932" s="42"/>
      <c r="BA932" s="42"/>
      <c r="BB932" s="42"/>
      <c r="BC932" s="42"/>
      <c r="BD932" s="42"/>
      <c r="BE932" s="42"/>
      <c r="BF932" s="42"/>
      <c r="BG932" s="42"/>
      <c r="BH932" s="42"/>
      <c r="BI932" s="42"/>
      <c r="BJ932" s="42"/>
      <c r="BK932" s="42"/>
      <c r="BL932" s="42"/>
      <c r="BM932" s="42"/>
    </row>
    <row r="933">
      <c r="A933" s="40"/>
      <c r="B933" s="41"/>
      <c r="C933" s="42"/>
      <c r="D933" s="41"/>
      <c r="E933" s="40"/>
      <c r="F933" s="40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0"/>
      <c r="R933" s="40"/>
      <c r="S933" s="40"/>
      <c r="T933" s="40"/>
      <c r="U933" s="40"/>
      <c r="V933" s="40"/>
      <c r="W933" s="40"/>
      <c r="X933" s="41"/>
      <c r="Y933" s="41"/>
      <c r="Z933" s="41"/>
      <c r="AA933" s="41"/>
      <c r="AB933" s="40"/>
      <c r="AC933" s="40"/>
      <c r="AD933" s="40"/>
      <c r="AE933" s="40"/>
      <c r="AF933" s="41"/>
      <c r="AG933" s="41"/>
      <c r="AH933" s="41"/>
      <c r="AI933" s="41"/>
      <c r="AJ933" s="42"/>
      <c r="AK933" s="41"/>
      <c r="AL933" s="40"/>
      <c r="AM933" s="40"/>
      <c r="AN933" s="41"/>
      <c r="AO933" s="40"/>
      <c r="AP933" s="40"/>
      <c r="AQ933" s="40"/>
      <c r="AR933" s="42"/>
      <c r="AS933" s="42"/>
      <c r="AT933" s="42"/>
      <c r="AU933" s="42"/>
      <c r="AV933" s="42"/>
      <c r="AW933" s="42"/>
      <c r="AX933" s="42"/>
      <c r="AY933" s="42"/>
      <c r="AZ933" s="42"/>
      <c r="BA933" s="42"/>
      <c r="BB933" s="42"/>
      <c r="BC933" s="42"/>
      <c r="BD933" s="42"/>
      <c r="BE933" s="42"/>
      <c r="BF933" s="42"/>
      <c r="BG933" s="42"/>
      <c r="BH933" s="42"/>
      <c r="BI933" s="42"/>
      <c r="BJ933" s="42"/>
      <c r="BK933" s="42"/>
      <c r="BL933" s="42"/>
      <c r="BM933" s="42"/>
    </row>
    <row r="934">
      <c r="A934" s="40"/>
      <c r="B934" s="41"/>
      <c r="C934" s="42"/>
      <c r="D934" s="41"/>
      <c r="E934" s="40"/>
      <c r="F934" s="40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0"/>
      <c r="R934" s="40"/>
      <c r="S934" s="40"/>
      <c r="T934" s="40"/>
      <c r="U934" s="40"/>
      <c r="V934" s="40"/>
      <c r="W934" s="40"/>
      <c r="X934" s="41"/>
      <c r="Y934" s="41"/>
      <c r="Z934" s="41"/>
      <c r="AA934" s="41"/>
      <c r="AB934" s="40"/>
      <c r="AC934" s="40"/>
      <c r="AD934" s="40"/>
      <c r="AE934" s="40"/>
      <c r="AF934" s="41"/>
      <c r="AG934" s="41"/>
      <c r="AH934" s="41"/>
      <c r="AI934" s="41"/>
      <c r="AJ934" s="42"/>
      <c r="AK934" s="41"/>
      <c r="AL934" s="40"/>
      <c r="AM934" s="40"/>
      <c r="AN934" s="41"/>
      <c r="AO934" s="40"/>
      <c r="AP934" s="40"/>
      <c r="AQ934" s="40"/>
      <c r="AR934" s="42"/>
      <c r="AS934" s="42"/>
      <c r="AT934" s="42"/>
      <c r="AU934" s="42"/>
      <c r="AV934" s="42"/>
      <c r="AW934" s="42"/>
      <c r="AX934" s="42"/>
      <c r="AY934" s="42"/>
      <c r="AZ934" s="42"/>
      <c r="BA934" s="42"/>
      <c r="BB934" s="42"/>
      <c r="BC934" s="42"/>
      <c r="BD934" s="42"/>
      <c r="BE934" s="42"/>
      <c r="BF934" s="42"/>
      <c r="BG934" s="42"/>
      <c r="BH934" s="42"/>
      <c r="BI934" s="42"/>
      <c r="BJ934" s="42"/>
      <c r="BK934" s="42"/>
      <c r="BL934" s="42"/>
      <c r="BM934" s="42"/>
    </row>
    <row r="935">
      <c r="A935" s="40"/>
      <c r="B935" s="41"/>
      <c r="C935" s="42"/>
      <c r="D935" s="41"/>
      <c r="E935" s="40"/>
      <c r="F935" s="40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0"/>
      <c r="R935" s="40"/>
      <c r="S935" s="40"/>
      <c r="T935" s="40"/>
      <c r="U935" s="40"/>
      <c r="V935" s="40"/>
      <c r="W935" s="40"/>
      <c r="X935" s="41"/>
      <c r="Y935" s="41"/>
      <c r="Z935" s="41"/>
      <c r="AA935" s="41"/>
      <c r="AB935" s="40"/>
      <c r="AC935" s="40"/>
      <c r="AD935" s="40"/>
      <c r="AE935" s="40"/>
      <c r="AF935" s="41"/>
      <c r="AG935" s="41"/>
      <c r="AH935" s="41"/>
      <c r="AI935" s="41"/>
      <c r="AJ935" s="42"/>
      <c r="AK935" s="41"/>
      <c r="AL935" s="40"/>
      <c r="AM935" s="40"/>
      <c r="AN935" s="41"/>
      <c r="AO935" s="40"/>
      <c r="AP935" s="40"/>
      <c r="AQ935" s="40"/>
      <c r="AR935" s="42"/>
      <c r="AS935" s="42"/>
      <c r="AT935" s="42"/>
      <c r="AU935" s="42"/>
      <c r="AV935" s="42"/>
      <c r="AW935" s="42"/>
      <c r="AX935" s="42"/>
      <c r="AY935" s="42"/>
      <c r="AZ935" s="42"/>
      <c r="BA935" s="42"/>
      <c r="BB935" s="42"/>
      <c r="BC935" s="42"/>
      <c r="BD935" s="42"/>
      <c r="BE935" s="42"/>
      <c r="BF935" s="42"/>
      <c r="BG935" s="42"/>
      <c r="BH935" s="42"/>
      <c r="BI935" s="42"/>
      <c r="BJ935" s="42"/>
      <c r="BK935" s="42"/>
      <c r="BL935" s="42"/>
      <c r="BM935" s="42"/>
    </row>
    <row r="936">
      <c r="A936" s="40"/>
      <c r="B936" s="41"/>
      <c r="C936" s="42"/>
      <c r="D936" s="41"/>
      <c r="E936" s="40"/>
      <c r="F936" s="40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0"/>
      <c r="R936" s="40"/>
      <c r="S936" s="40"/>
      <c r="T936" s="40"/>
      <c r="U936" s="40"/>
      <c r="V936" s="40"/>
      <c r="W936" s="40"/>
      <c r="X936" s="41"/>
      <c r="Y936" s="41"/>
      <c r="Z936" s="41"/>
      <c r="AA936" s="41"/>
      <c r="AB936" s="40"/>
      <c r="AC936" s="40"/>
      <c r="AD936" s="40"/>
      <c r="AE936" s="40"/>
      <c r="AF936" s="41"/>
      <c r="AG936" s="41"/>
      <c r="AH936" s="41"/>
      <c r="AI936" s="41"/>
      <c r="AJ936" s="42"/>
      <c r="AK936" s="41"/>
      <c r="AL936" s="40"/>
      <c r="AM936" s="44"/>
      <c r="AN936" s="41"/>
      <c r="AO936" s="40"/>
      <c r="AP936" s="40"/>
      <c r="AQ936" s="40"/>
      <c r="AR936" s="42"/>
      <c r="AS936" s="42"/>
      <c r="AT936" s="42"/>
      <c r="AU936" s="42"/>
      <c r="AV936" s="42"/>
      <c r="AW936" s="42"/>
      <c r="AX936" s="42"/>
      <c r="AY936" s="42"/>
      <c r="AZ936" s="42"/>
      <c r="BA936" s="42"/>
      <c r="BB936" s="42"/>
      <c r="BC936" s="42"/>
      <c r="BD936" s="42"/>
      <c r="BE936" s="42"/>
      <c r="BF936" s="42"/>
      <c r="BG936" s="42"/>
      <c r="BH936" s="42"/>
      <c r="BI936" s="42"/>
      <c r="BJ936" s="42"/>
      <c r="BK936" s="42"/>
      <c r="BL936" s="42"/>
      <c r="BM936" s="42"/>
    </row>
    <row r="937">
      <c r="A937" s="40"/>
      <c r="B937" s="41"/>
      <c r="C937" s="42"/>
      <c r="D937" s="41"/>
      <c r="E937" s="40"/>
      <c r="F937" s="40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0"/>
      <c r="R937" s="40"/>
      <c r="S937" s="40"/>
      <c r="T937" s="40"/>
      <c r="U937" s="40"/>
      <c r="V937" s="40"/>
      <c r="W937" s="40"/>
      <c r="X937" s="41"/>
      <c r="Y937" s="41"/>
      <c r="Z937" s="41"/>
      <c r="AA937" s="41"/>
      <c r="AB937" s="40"/>
      <c r="AC937" s="40"/>
      <c r="AD937" s="40"/>
      <c r="AE937" s="40"/>
      <c r="AF937" s="41"/>
      <c r="AG937" s="41"/>
      <c r="AH937" s="41"/>
      <c r="AI937" s="41"/>
      <c r="AJ937" s="42"/>
      <c r="AK937" s="41"/>
      <c r="AL937" s="40"/>
      <c r="AM937" s="40"/>
      <c r="AN937" s="41"/>
      <c r="AO937" s="40"/>
      <c r="AP937" s="40"/>
      <c r="AQ937" s="40"/>
      <c r="AR937" s="42"/>
      <c r="AS937" s="42"/>
      <c r="AT937" s="42"/>
      <c r="AU937" s="42"/>
      <c r="AV937" s="42"/>
      <c r="AW937" s="42"/>
      <c r="AX937" s="42"/>
      <c r="AY937" s="42"/>
      <c r="AZ937" s="42"/>
      <c r="BA937" s="42"/>
      <c r="BB937" s="42"/>
      <c r="BC937" s="42"/>
      <c r="BD937" s="42"/>
      <c r="BE937" s="42"/>
      <c r="BF937" s="42"/>
      <c r="BG937" s="42"/>
      <c r="BH937" s="42"/>
      <c r="BI937" s="42"/>
      <c r="BJ937" s="42"/>
      <c r="BK937" s="42"/>
      <c r="BL937" s="42"/>
      <c r="BM937" s="42"/>
    </row>
    <row r="938">
      <c r="A938" s="40"/>
      <c r="B938" s="41"/>
      <c r="C938" s="42"/>
      <c r="D938" s="41"/>
      <c r="E938" s="40"/>
      <c r="F938" s="40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0"/>
      <c r="R938" s="40"/>
      <c r="S938" s="40"/>
      <c r="T938" s="40"/>
      <c r="U938" s="40"/>
      <c r="V938" s="40"/>
      <c r="W938" s="40"/>
      <c r="X938" s="41"/>
      <c r="Y938" s="41"/>
      <c r="Z938" s="41"/>
      <c r="AA938" s="41"/>
      <c r="AB938" s="40"/>
      <c r="AC938" s="40"/>
      <c r="AD938" s="40"/>
      <c r="AE938" s="40"/>
      <c r="AF938" s="41"/>
      <c r="AG938" s="41"/>
      <c r="AH938" s="41"/>
      <c r="AI938" s="41"/>
      <c r="AJ938" s="42"/>
      <c r="AK938" s="41"/>
      <c r="AL938" s="40"/>
      <c r="AM938" s="44"/>
      <c r="AN938" s="41"/>
      <c r="AO938" s="40"/>
      <c r="AP938" s="40"/>
      <c r="AQ938" s="40"/>
      <c r="AR938" s="42"/>
      <c r="AS938" s="42"/>
      <c r="AT938" s="42"/>
      <c r="AU938" s="42"/>
      <c r="AV938" s="42"/>
      <c r="AW938" s="42"/>
      <c r="AX938" s="42"/>
      <c r="AY938" s="42"/>
      <c r="AZ938" s="42"/>
      <c r="BA938" s="42"/>
      <c r="BB938" s="42"/>
      <c r="BC938" s="42"/>
      <c r="BD938" s="42"/>
      <c r="BE938" s="42"/>
      <c r="BF938" s="42"/>
      <c r="BG938" s="42"/>
      <c r="BH938" s="42"/>
      <c r="BI938" s="42"/>
      <c r="BJ938" s="42"/>
      <c r="BK938" s="42"/>
      <c r="BL938" s="42"/>
      <c r="BM938" s="42"/>
    </row>
    <row r="939">
      <c r="A939" s="40"/>
      <c r="B939" s="41"/>
      <c r="C939" s="42"/>
      <c r="D939" s="41"/>
      <c r="E939" s="40"/>
      <c r="F939" s="40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0"/>
      <c r="R939" s="40"/>
      <c r="S939" s="40"/>
      <c r="T939" s="40"/>
      <c r="U939" s="40"/>
      <c r="V939" s="40"/>
      <c r="W939" s="40"/>
      <c r="X939" s="41"/>
      <c r="Y939" s="41"/>
      <c r="Z939" s="41"/>
      <c r="AA939" s="41"/>
      <c r="AB939" s="40"/>
      <c r="AC939" s="40"/>
      <c r="AD939" s="40"/>
      <c r="AE939" s="40"/>
      <c r="AF939" s="41"/>
      <c r="AG939" s="41"/>
      <c r="AH939" s="41"/>
      <c r="AI939" s="41"/>
      <c r="AJ939" s="42"/>
      <c r="AK939" s="41"/>
      <c r="AL939" s="40"/>
      <c r="AM939" s="44"/>
      <c r="AN939" s="41"/>
      <c r="AO939" s="40"/>
      <c r="AP939" s="40"/>
      <c r="AQ939" s="40"/>
      <c r="AR939" s="42"/>
      <c r="AS939" s="42"/>
      <c r="AT939" s="42"/>
      <c r="AU939" s="42"/>
      <c r="AV939" s="42"/>
      <c r="AW939" s="42"/>
      <c r="AX939" s="42"/>
      <c r="AY939" s="42"/>
      <c r="AZ939" s="42"/>
      <c r="BA939" s="42"/>
      <c r="BB939" s="42"/>
      <c r="BC939" s="42"/>
      <c r="BD939" s="42"/>
      <c r="BE939" s="42"/>
      <c r="BF939" s="42"/>
      <c r="BG939" s="42"/>
      <c r="BH939" s="42"/>
      <c r="BI939" s="42"/>
      <c r="BJ939" s="42"/>
      <c r="BK939" s="42"/>
      <c r="BL939" s="42"/>
      <c r="BM939" s="42"/>
    </row>
    <row r="940">
      <c r="A940" s="40"/>
      <c r="B940" s="41"/>
      <c r="C940" s="42"/>
      <c r="D940" s="41"/>
      <c r="E940" s="40"/>
      <c r="F940" s="40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0"/>
      <c r="R940" s="40"/>
      <c r="S940" s="40"/>
      <c r="T940" s="40"/>
      <c r="U940" s="40"/>
      <c r="V940" s="40"/>
      <c r="W940" s="40"/>
      <c r="X940" s="41"/>
      <c r="Y940" s="41"/>
      <c r="Z940" s="41"/>
      <c r="AA940" s="41"/>
      <c r="AB940" s="40"/>
      <c r="AC940" s="40"/>
      <c r="AD940" s="40"/>
      <c r="AE940" s="40"/>
      <c r="AF940" s="41"/>
      <c r="AG940" s="41"/>
      <c r="AH940" s="41"/>
      <c r="AI940" s="41"/>
      <c r="AJ940" s="42"/>
      <c r="AK940" s="41"/>
      <c r="AL940" s="40"/>
      <c r="AM940" s="40"/>
      <c r="AN940" s="41"/>
      <c r="AO940" s="40"/>
      <c r="AP940" s="40"/>
      <c r="AQ940" s="40"/>
      <c r="AR940" s="42"/>
      <c r="AS940" s="42"/>
      <c r="AT940" s="42"/>
      <c r="AU940" s="42"/>
      <c r="AV940" s="42"/>
      <c r="AW940" s="42"/>
      <c r="AX940" s="42"/>
      <c r="AY940" s="42"/>
      <c r="AZ940" s="42"/>
      <c r="BA940" s="42"/>
      <c r="BB940" s="42"/>
      <c r="BC940" s="42"/>
      <c r="BD940" s="42"/>
      <c r="BE940" s="42"/>
      <c r="BF940" s="42"/>
      <c r="BG940" s="42"/>
      <c r="BH940" s="42"/>
      <c r="BI940" s="42"/>
      <c r="BJ940" s="42"/>
      <c r="BK940" s="42"/>
      <c r="BL940" s="42"/>
      <c r="BM940" s="42"/>
    </row>
    <row r="941">
      <c r="A941" s="40"/>
      <c r="B941" s="41"/>
      <c r="C941" s="42"/>
      <c r="D941" s="41"/>
      <c r="E941" s="40"/>
      <c r="F941" s="40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0"/>
      <c r="R941" s="40"/>
      <c r="S941" s="40"/>
      <c r="T941" s="40"/>
      <c r="U941" s="40"/>
      <c r="V941" s="40"/>
      <c r="W941" s="40"/>
      <c r="X941" s="41"/>
      <c r="Y941" s="41"/>
      <c r="Z941" s="41"/>
      <c r="AA941" s="41"/>
      <c r="AB941" s="40"/>
      <c r="AC941" s="40"/>
      <c r="AD941" s="40"/>
      <c r="AE941" s="40"/>
      <c r="AF941" s="41"/>
      <c r="AG941" s="41"/>
      <c r="AH941" s="41"/>
      <c r="AI941" s="41"/>
      <c r="AJ941" s="42"/>
      <c r="AK941" s="41"/>
      <c r="AL941" s="40"/>
      <c r="AM941" s="40"/>
      <c r="AN941" s="41"/>
      <c r="AO941" s="40"/>
      <c r="AP941" s="40"/>
      <c r="AQ941" s="40"/>
      <c r="AR941" s="42"/>
      <c r="AS941" s="42"/>
      <c r="AT941" s="42"/>
      <c r="AU941" s="42"/>
      <c r="AV941" s="42"/>
      <c r="AW941" s="42"/>
      <c r="AX941" s="42"/>
      <c r="AY941" s="42"/>
      <c r="AZ941" s="42"/>
      <c r="BA941" s="42"/>
      <c r="BB941" s="42"/>
      <c r="BC941" s="42"/>
      <c r="BD941" s="42"/>
      <c r="BE941" s="42"/>
      <c r="BF941" s="42"/>
      <c r="BG941" s="42"/>
      <c r="BH941" s="42"/>
      <c r="BI941" s="42"/>
      <c r="BJ941" s="42"/>
      <c r="BK941" s="42"/>
      <c r="BL941" s="42"/>
      <c r="BM941" s="42"/>
    </row>
    <row r="942">
      <c r="A942" s="40"/>
      <c r="B942" s="41"/>
      <c r="C942" s="42"/>
      <c r="D942" s="41"/>
      <c r="E942" s="40"/>
      <c r="F942" s="40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0"/>
      <c r="R942" s="40"/>
      <c r="S942" s="40"/>
      <c r="T942" s="40"/>
      <c r="U942" s="40"/>
      <c r="V942" s="40"/>
      <c r="W942" s="40"/>
      <c r="X942" s="41"/>
      <c r="Y942" s="41"/>
      <c r="Z942" s="41"/>
      <c r="AA942" s="41"/>
      <c r="AB942" s="40"/>
      <c r="AC942" s="40"/>
      <c r="AD942" s="40"/>
      <c r="AE942" s="40"/>
      <c r="AF942" s="41"/>
      <c r="AG942" s="41"/>
      <c r="AH942" s="41"/>
      <c r="AI942" s="41"/>
      <c r="AJ942" s="42"/>
      <c r="AK942" s="41"/>
      <c r="AL942" s="40"/>
      <c r="AM942" s="40"/>
      <c r="AN942" s="41"/>
      <c r="AO942" s="40"/>
      <c r="AP942" s="40"/>
      <c r="AQ942" s="40"/>
      <c r="AR942" s="42"/>
      <c r="AS942" s="42"/>
      <c r="AT942" s="42"/>
      <c r="AU942" s="42"/>
      <c r="AV942" s="42"/>
      <c r="AW942" s="42"/>
      <c r="AX942" s="42"/>
      <c r="AY942" s="42"/>
      <c r="AZ942" s="42"/>
      <c r="BA942" s="42"/>
      <c r="BB942" s="42"/>
      <c r="BC942" s="42"/>
      <c r="BD942" s="42"/>
      <c r="BE942" s="42"/>
      <c r="BF942" s="42"/>
      <c r="BG942" s="42"/>
      <c r="BH942" s="42"/>
      <c r="BI942" s="42"/>
      <c r="BJ942" s="42"/>
      <c r="BK942" s="42"/>
      <c r="BL942" s="42"/>
      <c r="BM942" s="42"/>
    </row>
    <row r="943">
      <c r="A943" s="40"/>
      <c r="B943" s="41"/>
      <c r="C943" s="42"/>
      <c r="D943" s="41"/>
      <c r="E943" s="40"/>
      <c r="F943" s="40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0"/>
      <c r="R943" s="40"/>
      <c r="S943" s="40"/>
      <c r="T943" s="40"/>
      <c r="U943" s="40"/>
      <c r="V943" s="40"/>
      <c r="W943" s="40"/>
      <c r="X943" s="41"/>
      <c r="Y943" s="41"/>
      <c r="Z943" s="41"/>
      <c r="AA943" s="41"/>
      <c r="AB943" s="40"/>
      <c r="AC943" s="40"/>
      <c r="AD943" s="40"/>
      <c r="AE943" s="40"/>
      <c r="AF943" s="41"/>
      <c r="AG943" s="41"/>
      <c r="AH943" s="41"/>
      <c r="AI943" s="41"/>
      <c r="AJ943" s="42"/>
      <c r="AK943" s="41"/>
      <c r="AL943" s="40"/>
      <c r="AM943" s="40"/>
      <c r="AN943" s="41"/>
      <c r="AO943" s="40"/>
      <c r="AP943" s="40"/>
      <c r="AQ943" s="40"/>
      <c r="AR943" s="42"/>
      <c r="AS943" s="42"/>
      <c r="AT943" s="42"/>
      <c r="AU943" s="42"/>
      <c r="AV943" s="42"/>
      <c r="AW943" s="42"/>
      <c r="AX943" s="42"/>
      <c r="AY943" s="42"/>
      <c r="AZ943" s="42"/>
      <c r="BA943" s="42"/>
      <c r="BB943" s="42"/>
      <c r="BC943" s="42"/>
      <c r="BD943" s="42"/>
      <c r="BE943" s="42"/>
      <c r="BF943" s="42"/>
      <c r="BG943" s="42"/>
      <c r="BH943" s="42"/>
      <c r="BI943" s="42"/>
      <c r="BJ943" s="42"/>
      <c r="BK943" s="42"/>
      <c r="BL943" s="42"/>
      <c r="BM943" s="42"/>
    </row>
    <row r="944">
      <c r="A944" s="40"/>
      <c r="B944" s="41"/>
      <c r="C944" s="42"/>
      <c r="D944" s="41"/>
      <c r="E944" s="40"/>
      <c r="F944" s="40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0"/>
      <c r="R944" s="40"/>
      <c r="S944" s="40"/>
      <c r="T944" s="40"/>
      <c r="U944" s="40"/>
      <c r="V944" s="40"/>
      <c r="W944" s="40"/>
      <c r="X944" s="41"/>
      <c r="Y944" s="41"/>
      <c r="Z944" s="41"/>
      <c r="AA944" s="41"/>
      <c r="AB944" s="40"/>
      <c r="AC944" s="40"/>
      <c r="AD944" s="40"/>
      <c r="AE944" s="40"/>
      <c r="AF944" s="41"/>
      <c r="AG944" s="41"/>
      <c r="AH944" s="41"/>
      <c r="AI944" s="41"/>
      <c r="AJ944" s="42"/>
      <c r="AK944" s="41"/>
      <c r="AL944" s="40"/>
      <c r="AM944" s="40"/>
      <c r="AN944" s="41"/>
      <c r="AO944" s="40"/>
      <c r="AP944" s="40"/>
      <c r="AQ944" s="40"/>
      <c r="AR944" s="42"/>
      <c r="AS944" s="42"/>
      <c r="AT944" s="42"/>
      <c r="AU944" s="42"/>
      <c r="AV944" s="42"/>
      <c r="AW944" s="42"/>
      <c r="AX944" s="42"/>
      <c r="AY944" s="42"/>
      <c r="AZ944" s="42"/>
      <c r="BA944" s="42"/>
      <c r="BB944" s="42"/>
      <c r="BC944" s="42"/>
      <c r="BD944" s="42"/>
      <c r="BE944" s="42"/>
      <c r="BF944" s="42"/>
      <c r="BG944" s="42"/>
      <c r="BH944" s="42"/>
      <c r="BI944" s="42"/>
      <c r="BJ944" s="42"/>
      <c r="BK944" s="42"/>
      <c r="BL944" s="42"/>
      <c r="BM944" s="42"/>
    </row>
    <row r="945">
      <c r="A945" s="40"/>
      <c r="B945" s="41"/>
      <c r="C945" s="42"/>
      <c r="D945" s="41"/>
      <c r="E945" s="40"/>
      <c r="F945" s="40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0"/>
      <c r="R945" s="40"/>
      <c r="S945" s="40"/>
      <c r="T945" s="40"/>
      <c r="U945" s="40"/>
      <c r="V945" s="40"/>
      <c r="W945" s="40"/>
      <c r="X945" s="41"/>
      <c r="Y945" s="41"/>
      <c r="Z945" s="41"/>
      <c r="AA945" s="41"/>
      <c r="AB945" s="40"/>
      <c r="AC945" s="40"/>
      <c r="AD945" s="40"/>
      <c r="AE945" s="40"/>
      <c r="AF945" s="41"/>
      <c r="AG945" s="41"/>
      <c r="AH945" s="41"/>
      <c r="AI945" s="41"/>
      <c r="AJ945" s="42"/>
      <c r="AK945" s="41"/>
      <c r="AL945" s="40"/>
      <c r="AM945" s="40"/>
      <c r="AN945" s="41"/>
      <c r="AO945" s="40"/>
      <c r="AP945" s="40"/>
      <c r="AQ945" s="40"/>
      <c r="AR945" s="42"/>
      <c r="AS945" s="42"/>
      <c r="AT945" s="42"/>
      <c r="AU945" s="42"/>
      <c r="AV945" s="42"/>
      <c r="AW945" s="42"/>
      <c r="AX945" s="42"/>
      <c r="AY945" s="42"/>
      <c r="AZ945" s="42"/>
      <c r="BA945" s="42"/>
      <c r="BB945" s="42"/>
      <c r="BC945" s="42"/>
      <c r="BD945" s="42"/>
      <c r="BE945" s="42"/>
      <c r="BF945" s="42"/>
      <c r="BG945" s="42"/>
      <c r="BH945" s="42"/>
      <c r="BI945" s="42"/>
      <c r="BJ945" s="42"/>
      <c r="BK945" s="42"/>
      <c r="BL945" s="42"/>
      <c r="BM945" s="42"/>
    </row>
    <row r="946">
      <c r="A946" s="40"/>
      <c r="B946" s="41"/>
      <c r="C946" s="42"/>
      <c r="D946" s="41"/>
      <c r="E946" s="40"/>
      <c r="F946" s="40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0"/>
      <c r="R946" s="40"/>
      <c r="S946" s="40"/>
      <c r="T946" s="40"/>
      <c r="U946" s="40"/>
      <c r="V946" s="40"/>
      <c r="W946" s="40"/>
      <c r="X946" s="41"/>
      <c r="Y946" s="41"/>
      <c r="Z946" s="41"/>
      <c r="AA946" s="41"/>
      <c r="AB946" s="40"/>
      <c r="AC946" s="40"/>
      <c r="AD946" s="40"/>
      <c r="AE946" s="40"/>
      <c r="AF946" s="41"/>
      <c r="AG946" s="41"/>
      <c r="AH946" s="41"/>
      <c r="AI946" s="41"/>
      <c r="AJ946" s="42"/>
      <c r="AK946" s="41"/>
      <c r="AL946" s="40"/>
      <c r="AM946" s="44"/>
      <c r="AN946" s="41"/>
      <c r="AO946" s="40"/>
      <c r="AP946" s="40"/>
      <c r="AQ946" s="40"/>
      <c r="AR946" s="42"/>
      <c r="AS946" s="42"/>
      <c r="AT946" s="42"/>
      <c r="AU946" s="42"/>
      <c r="AV946" s="42"/>
      <c r="AW946" s="42"/>
      <c r="AX946" s="42"/>
      <c r="AY946" s="42"/>
      <c r="AZ946" s="42"/>
      <c r="BA946" s="42"/>
      <c r="BB946" s="42"/>
      <c r="BC946" s="42"/>
      <c r="BD946" s="42"/>
      <c r="BE946" s="42"/>
      <c r="BF946" s="42"/>
      <c r="BG946" s="42"/>
      <c r="BH946" s="42"/>
      <c r="BI946" s="42"/>
      <c r="BJ946" s="42"/>
      <c r="BK946" s="42"/>
      <c r="BL946" s="42"/>
      <c r="BM946" s="42"/>
    </row>
    <row r="947">
      <c r="A947" s="40"/>
      <c r="B947" s="41"/>
      <c r="C947" s="42"/>
      <c r="D947" s="41"/>
      <c r="E947" s="40"/>
      <c r="F947" s="40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0"/>
      <c r="R947" s="40"/>
      <c r="S947" s="40"/>
      <c r="T947" s="40"/>
      <c r="U947" s="40"/>
      <c r="V947" s="40"/>
      <c r="W947" s="40"/>
      <c r="X947" s="41"/>
      <c r="Y947" s="41"/>
      <c r="Z947" s="41"/>
      <c r="AA947" s="41"/>
      <c r="AB947" s="40"/>
      <c r="AC947" s="40"/>
      <c r="AD947" s="40"/>
      <c r="AE947" s="40"/>
      <c r="AF947" s="41"/>
      <c r="AG947" s="41"/>
      <c r="AH947" s="41"/>
      <c r="AI947" s="41"/>
      <c r="AJ947" s="42"/>
      <c r="AK947" s="41"/>
      <c r="AL947" s="40"/>
      <c r="AM947" s="44"/>
      <c r="AN947" s="41"/>
      <c r="AO947" s="40"/>
      <c r="AP947" s="40"/>
      <c r="AQ947" s="40"/>
      <c r="AR947" s="42"/>
      <c r="AS947" s="42"/>
      <c r="AT947" s="42"/>
      <c r="AU947" s="42"/>
      <c r="AV947" s="42"/>
      <c r="AW947" s="42"/>
      <c r="AX947" s="42"/>
      <c r="AY947" s="42"/>
      <c r="AZ947" s="42"/>
      <c r="BA947" s="42"/>
      <c r="BB947" s="42"/>
      <c r="BC947" s="42"/>
      <c r="BD947" s="42"/>
      <c r="BE947" s="42"/>
      <c r="BF947" s="42"/>
      <c r="BG947" s="42"/>
      <c r="BH947" s="42"/>
      <c r="BI947" s="42"/>
      <c r="BJ947" s="42"/>
      <c r="BK947" s="42"/>
      <c r="BL947" s="42"/>
      <c r="BM947" s="42"/>
    </row>
    <row r="948">
      <c r="A948" s="40"/>
      <c r="B948" s="41"/>
      <c r="C948" s="42"/>
      <c r="D948" s="41"/>
      <c r="E948" s="40"/>
      <c r="F948" s="40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0"/>
      <c r="R948" s="40"/>
      <c r="S948" s="40"/>
      <c r="T948" s="40"/>
      <c r="U948" s="40"/>
      <c r="V948" s="40"/>
      <c r="W948" s="40"/>
      <c r="X948" s="41"/>
      <c r="Y948" s="41"/>
      <c r="Z948" s="41"/>
      <c r="AA948" s="41"/>
      <c r="AB948" s="40"/>
      <c r="AC948" s="40"/>
      <c r="AD948" s="40"/>
      <c r="AE948" s="40"/>
      <c r="AF948" s="41"/>
      <c r="AG948" s="41"/>
      <c r="AH948" s="41"/>
      <c r="AI948" s="41"/>
      <c r="AJ948" s="42"/>
      <c r="AK948" s="41"/>
      <c r="AL948" s="40"/>
      <c r="AM948" s="44"/>
      <c r="AN948" s="41"/>
      <c r="AO948" s="40"/>
      <c r="AP948" s="40"/>
      <c r="AQ948" s="40"/>
      <c r="AR948" s="42"/>
      <c r="AS948" s="42"/>
      <c r="AT948" s="42"/>
      <c r="AU948" s="42"/>
      <c r="AV948" s="42"/>
      <c r="AW948" s="42"/>
      <c r="AX948" s="42"/>
      <c r="AY948" s="42"/>
      <c r="AZ948" s="42"/>
      <c r="BA948" s="42"/>
      <c r="BB948" s="42"/>
      <c r="BC948" s="42"/>
      <c r="BD948" s="42"/>
      <c r="BE948" s="42"/>
      <c r="BF948" s="42"/>
      <c r="BG948" s="42"/>
      <c r="BH948" s="42"/>
      <c r="BI948" s="42"/>
      <c r="BJ948" s="42"/>
      <c r="BK948" s="42"/>
      <c r="BL948" s="42"/>
      <c r="BM948" s="42"/>
    </row>
    <row r="949">
      <c r="A949" s="40"/>
      <c r="B949" s="41"/>
      <c r="C949" s="42"/>
      <c r="D949" s="41"/>
      <c r="E949" s="40"/>
      <c r="F949" s="40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0"/>
      <c r="R949" s="40"/>
      <c r="S949" s="40"/>
      <c r="T949" s="40"/>
      <c r="U949" s="40"/>
      <c r="V949" s="40"/>
      <c r="W949" s="40"/>
      <c r="X949" s="41"/>
      <c r="Y949" s="41"/>
      <c r="Z949" s="41"/>
      <c r="AA949" s="41"/>
      <c r="AB949" s="40"/>
      <c r="AC949" s="40"/>
      <c r="AD949" s="40"/>
      <c r="AE949" s="40"/>
      <c r="AF949" s="41"/>
      <c r="AG949" s="41"/>
      <c r="AH949" s="41"/>
      <c r="AI949" s="41"/>
      <c r="AJ949" s="42"/>
      <c r="AK949" s="41"/>
      <c r="AL949" s="40"/>
      <c r="AM949" s="40"/>
      <c r="AN949" s="41"/>
      <c r="AO949" s="40"/>
      <c r="AP949" s="40"/>
      <c r="AQ949" s="40"/>
      <c r="AR949" s="42"/>
      <c r="AS949" s="42"/>
      <c r="AT949" s="42"/>
      <c r="AU949" s="42"/>
      <c r="AV949" s="42"/>
      <c r="AW949" s="42"/>
      <c r="AX949" s="42"/>
      <c r="AY949" s="42"/>
      <c r="AZ949" s="42"/>
      <c r="BA949" s="42"/>
      <c r="BB949" s="42"/>
      <c r="BC949" s="42"/>
      <c r="BD949" s="42"/>
      <c r="BE949" s="42"/>
      <c r="BF949" s="42"/>
      <c r="BG949" s="42"/>
      <c r="BH949" s="42"/>
      <c r="BI949" s="42"/>
      <c r="BJ949" s="42"/>
      <c r="BK949" s="42"/>
      <c r="BL949" s="42"/>
      <c r="BM949" s="42"/>
    </row>
    <row r="950">
      <c r="A950" s="40"/>
      <c r="B950" s="41"/>
      <c r="C950" s="42"/>
      <c r="D950" s="41"/>
      <c r="E950" s="40"/>
      <c r="F950" s="40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0"/>
      <c r="R950" s="40"/>
      <c r="S950" s="40"/>
      <c r="T950" s="40"/>
      <c r="U950" s="40"/>
      <c r="V950" s="40"/>
      <c r="W950" s="40"/>
      <c r="X950" s="41"/>
      <c r="Y950" s="41"/>
      <c r="Z950" s="41"/>
      <c r="AA950" s="41"/>
      <c r="AB950" s="40"/>
      <c r="AC950" s="40"/>
      <c r="AD950" s="40"/>
      <c r="AE950" s="40"/>
      <c r="AF950" s="41"/>
      <c r="AG950" s="41"/>
      <c r="AH950" s="41"/>
      <c r="AI950" s="41"/>
      <c r="AJ950" s="42"/>
      <c r="AK950" s="41"/>
      <c r="AL950" s="40"/>
      <c r="AM950" s="40"/>
      <c r="AN950" s="41"/>
      <c r="AO950" s="40"/>
      <c r="AP950" s="40"/>
      <c r="AQ950" s="40"/>
      <c r="AR950" s="42"/>
      <c r="AS950" s="42"/>
      <c r="AT950" s="42"/>
      <c r="AU950" s="42"/>
      <c r="AV950" s="42"/>
      <c r="AW950" s="42"/>
      <c r="AX950" s="42"/>
      <c r="AY950" s="42"/>
      <c r="AZ950" s="42"/>
      <c r="BA950" s="42"/>
      <c r="BB950" s="42"/>
      <c r="BC950" s="42"/>
      <c r="BD950" s="42"/>
      <c r="BE950" s="42"/>
      <c r="BF950" s="42"/>
      <c r="BG950" s="42"/>
      <c r="BH950" s="42"/>
      <c r="BI950" s="42"/>
      <c r="BJ950" s="42"/>
      <c r="BK950" s="42"/>
      <c r="BL950" s="42"/>
      <c r="BM950" s="42"/>
    </row>
    <row r="951">
      <c r="A951" s="40"/>
      <c r="B951" s="41"/>
      <c r="C951" s="42"/>
      <c r="D951" s="41"/>
      <c r="E951" s="40"/>
      <c r="F951" s="40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0"/>
      <c r="R951" s="40"/>
      <c r="S951" s="40"/>
      <c r="T951" s="40"/>
      <c r="U951" s="40"/>
      <c r="V951" s="40"/>
      <c r="W951" s="40"/>
      <c r="X951" s="41"/>
      <c r="Y951" s="41"/>
      <c r="Z951" s="41"/>
      <c r="AA951" s="41"/>
      <c r="AB951" s="40"/>
      <c r="AC951" s="40"/>
      <c r="AD951" s="40"/>
      <c r="AE951" s="40"/>
      <c r="AF951" s="41"/>
      <c r="AG951" s="41"/>
      <c r="AH951" s="41"/>
      <c r="AI951" s="41"/>
      <c r="AJ951" s="42"/>
      <c r="AK951" s="41"/>
      <c r="AL951" s="40"/>
      <c r="AM951" s="40"/>
      <c r="AN951" s="41"/>
      <c r="AO951" s="40"/>
      <c r="AP951" s="40"/>
      <c r="AQ951" s="40"/>
      <c r="AR951" s="42"/>
      <c r="AS951" s="42"/>
      <c r="AT951" s="42"/>
      <c r="AU951" s="42"/>
      <c r="AV951" s="42"/>
      <c r="AW951" s="42"/>
      <c r="AX951" s="42"/>
      <c r="AY951" s="42"/>
      <c r="AZ951" s="42"/>
      <c r="BA951" s="42"/>
      <c r="BB951" s="42"/>
      <c r="BC951" s="42"/>
      <c r="BD951" s="42"/>
      <c r="BE951" s="42"/>
      <c r="BF951" s="42"/>
      <c r="BG951" s="42"/>
      <c r="BH951" s="42"/>
      <c r="BI951" s="42"/>
      <c r="BJ951" s="42"/>
      <c r="BK951" s="42"/>
      <c r="BL951" s="42"/>
      <c r="BM951" s="42"/>
    </row>
    <row r="952">
      <c r="A952" s="40"/>
      <c r="B952" s="41"/>
      <c r="C952" s="42"/>
      <c r="D952" s="41"/>
      <c r="E952" s="40"/>
      <c r="F952" s="40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0"/>
      <c r="R952" s="40"/>
      <c r="S952" s="40"/>
      <c r="T952" s="40"/>
      <c r="U952" s="40"/>
      <c r="V952" s="40"/>
      <c r="W952" s="40"/>
      <c r="X952" s="41"/>
      <c r="Y952" s="41"/>
      <c r="Z952" s="41"/>
      <c r="AA952" s="41"/>
      <c r="AB952" s="40"/>
      <c r="AC952" s="40"/>
      <c r="AD952" s="40"/>
      <c r="AE952" s="40"/>
      <c r="AF952" s="41"/>
      <c r="AG952" s="41"/>
      <c r="AH952" s="41"/>
      <c r="AI952" s="41"/>
      <c r="AJ952" s="42"/>
      <c r="AK952" s="41"/>
      <c r="AL952" s="40"/>
      <c r="AM952" s="40"/>
      <c r="AN952" s="41"/>
      <c r="AO952" s="40"/>
      <c r="AP952" s="40"/>
      <c r="AQ952" s="40"/>
      <c r="AR952" s="42"/>
      <c r="AS952" s="42"/>
      <c r="AT952" s="42"/>
      <c r="AU952" s="42"/>
      <c r="AV952" s="42"/>
      <c r="AW952" s="42"/>
      <c r="AX952" s="42"/>
      <c r="AY952" s="42"/>
      <c r="AZ952" s="42"/>
      <c r="BA952" s="42"/>
      <c r="BB952" s="42"/>
      <c r="BC952" s="42"/>
      <c r="BD952" s="42"/>
      <c r="BE952" s="42"/>
      <c r="BF952" s="42"/>
      <c r="BG952" s="42"/>
      <c r="BH952" s="42"/>
      <c r="BI952" s="42"/>
      <c r="BJ952" s="42"/>
      <c r="BK952" s="42"/>
      <c r="BL952" s="42"/>
      <c r="BM952" s="42"/>
    </row>
    <row r="953">
      <c r="A953" s="40"/>
      <c r="B953" s="41"/>
      <c r="C953" s="42"/>
      <c r="D953" s="41"/>
      <c r="E953" s="40"/>
      <c r="F953" s="40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0"/>
      <c r="R953" s="40"/>
      <c r="S953" s="40"/>
      <c r="T953" s="40"/>
      <c r="U953" s="40"/>
      <c r="V953" s="40"/>
      <c r="W953" s="40"/>
      <c r="X953" s="41"/>
      <c r="Y953" s="41"/>
      <c r="Z953" s="41"/>
      <c r="AA953" s="41"/>
      <c r="AB953" s="40"/>
      <c r="AC953" s="40"/>
      <c r="AD953" s="40"/>
      <c r="AE953" s="40"/>
      <c r="AF953" s="41"/>
      <c r="AG953" s="41"/>
      <c r="AH953" s="41"/>
      <c r="AI953" s="41"/>
      <c r="AJ953" s="42"/>
      <c r="AK953" s="41"/>
      <c r="AL953" s="40"/>
      <c r="AM953" s="40"/>
      <c r="AN953" s="41"/>
      <c r="AO953" s="40"/>
      <c r="AP953" s="40"/>
      <c r="AQ953" s="40"/>
      <c r="AR953" s="42"/>
      <c r="AS953" s="42"/>
      <c r="AT953" s="42"/>
      <c r="AU953" s="42"/>
      <c r="AV953" s="42"/>
      <c r="AW953" s="42"/>
      <c r="AX953" s="42"/>
      <c r="AY953" s="42"/>
      <c r="AZ953" s="42"/>
      <c r="BA953" s="42"/>
      <c r="BB953" s="42"/>
      <c r="BC953" s="42"/>
      <c r="BD953" s="42"/>
      <c r="BE953" s="42"/>
      <c r="BF953" s="42"/>
      <c r="BG953" s="42"/>
      <c r="BH953" s="42"/>
      <c r="BI953" s="42"/>
      <c r="BJ953" s="42"/>
      <c r="BK953" s="42"/>
      <c r="BL953" s="42"/>
      <c r="BM953" s="42"/>
    </row>
    <row r="954">
      <c r="A954" s="40"/>
      <c r="B954" s="41"/>
      <c r="C954" s="42"/>
      <c r="D954" s="41"/>
      <c r="E954" s="40"/>
      <c r="F954" s="40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0"/>
      <c r="R954" s="40"/>
      <c r="S954" s="40"/>
      <c r="T954" s="40"/>
      <c r="U954" s="40"/>
      <c r="V954" s="40"/>
      <c r="W954" s="40"/>
      <c r="X954" s="41"/>
      <c r="Y954" s="41"/>
      <c r="Z954" s="41"/>
      <c r="AA954" s="41"/>
      <c r="AB954" s="40"/>
      <c r="AC954" s="40"/>
      <c r="AD954" s="40"/>
      <c r="AE954" s="40"/>
      <c r="AF954" s="41"/>
      <c r="AG954" s="41"/>
      <c r="AH954" s="41"/>
      <c r="AI954" s="41"/>
      <c r="AJ954" s="42"/>
      <c r="AK954" s="41"/>
      <c r="AL954" s="40"/>
      <c r="AM954" s="40"/>
      <c r="AN954" s="41"/>
      <c r="AO954" s="40"/>
      <c r="AP954" s="40"/>
      <c r="AQ954" s="40"/>
      <c r="AR954" s="42"/>
      <c r="AS954" s="42"/>
      <c r="AT954" s="42"/>
      <c r="AU954" s="42"/>
      <c r="AV954" s="42"/>
      <c r="AW954" s="42"/>
      <c r="AX954" s="42"/>
      <c r="AY954" s="42"/>
      <c r="AZ954" s="42"/>
      <c r="BA954" s="42"/>
      <c r="BB954" s="42"/>
      <c r="BC954" s="42"/>
      <c r="BD954" s="42"/>
      <c r="BE954" s="42"/>
      <c r="BF954" s="42"/>
      <c r="BG954" s="42"/>
      <c r="BH954" s="42"/>
      <c r="BI954" s="42"/>
      <c r="BJ954" s="42"/>
      <c r="BK954" s="42"/>
      <c r="BL954" s="42"/>
      <c r="BM954" s="42"/>
    </row>
    <row r="955">
      <c r="A955" s="40"/>
      <c r="B955" s="41"/>
      <c r="C955" s="42"/>
      <c r="D955" s="41"/>
      <c r="E955" s="40"/>
      <c r="F955" s="40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0"/>
      <c r="R955" s="40"/>
      <c r="S955" s="40"/>
      <c r="T955" s="40"/>
      <c r="U955" s="40"/>
      <c r="V955" s="40"/>
      <c r="W955" s="40"/>
      <c r="X955" s="41"/>
      <c r="Y955" s="41"/>
      <c r="Z955" s="41"/>
      <c r="AA955" s="41"/>
      <c r="AB955" s="40"/>
      <c r="AC955" s="40"/>
      <c r="AD955" s="40"/>
      <c r="AE955" s="40"/>
      <c r="AF955" s="41"/>
      <c r="AG955" s="41"/>
      <c r="AH955" s="41"/>
      <c r="AI955" s="41"/>
      <c r="AJ955" s="42"/>
      <c r="AK955" s="41"/>
      <c r="AL955" s="40"/>
      <c r="AM955" s="44"/>
      <c r="AN955" s="41"/>
      <c r="AO955" s="40"/>
      <c r="AP955" s="40"/>
      <c r="AQ955" s="40"/>
      <c r="AR955" s="42"/>
      <c r="AS955" s="42"/>
      <c r="AT955" s="42"/>
      <c r="AU955" s="42"/>
      <c r="AV955" s="42"/>
      <c r="AW955" s="42"/>
      <c r="AX955" s="42"/>
      <c r="AY955" s="42"/>
      <c r="AZ955" s="42"/>
      <c r="BA955" s="42"/>
      <c r="BB955" s="42"/>
      <c r="BC955" s="42"/>
      <c r="BD955" s="42"/>
      <c r="BE955" s="42"/>
      <c r="BF955" s="42"/>
      <c r="BG955" s="42"/>
      <c r="BH955" s="42"/>
      <c r="BI955" s="42"/>
      <c r="BJ955" s="42"/>
      <c r="BK955" s="42"/>
      <c r="BL955" s="42"/>
      <c r="BM955" s="42"/>
    </row>
    <row r="956">
      <c r="A956" s="40"/>
      <c r="B956" s="41"/>
      <c r="C956" s="42"/>
      <c r="D956" s="41"/>
      <c r="E956" s="40"/>
      <c r="F956" s="40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0"/>
      <c r="R956" s="40"/>
      <c r="S956" s="40"/>
      <c r="T956" s="40"/>
      <c r="U956" s="40"/>
      <c r="V956" s="40"/>
      <c r="W956" s="40"/>
      <c r="X956" s="41"/>
      <c r="Y956" s="41"/>
      <c r="Z956" s="41"/>
      <c r="AA956" s="41"/>
      <c r="AB956" s="40"/>
      <c r="AC956" s="40"/>
      <c r="AD956" s="40"/>
      <c r="AE956" s="40"/>
      <c r="AF956" s="41"/>
      <c r="AG956" s="41"/>
      <c r="AH956" s="41"/>
      <c r="AI956" s="41"/>
      <c r="AJ956" s="42"/>
      <c r="AK956" s="41"/>
      <c r="AL956" s="40"/>
      <c r="AM956" s="44"/>
      <c r="AN956" s="41"/>
      <c r="AO956" s="40"/>
      <c r="AP956" s="40"/>
      <c r="AQ956" s="40"/>
      <c r="AR956" s="42"/>
      <c r="AS956" s="42"/>
      <c r="AT956" s="42"/>
      <c r="AU956" s="42"/>
      <c r="AV956" s="42"/>
      <c r="AW956" s="42"/>
      <c r="AX956" s="42"/>
      <c r="AY956" s="42"/>
      <c r="AZ956" s="42"/>
      <c r="BA956" s="42"/>
      <c r="BB956" s="42"/>
      <c r="BC956" s="42"/>
      <c r="BD956" s="42"/>
      <c r="BE956" s="42"/>
      <c r="BF956" s="42"/>
      <c r="BG956" s="42"/>
      <c r="BH956" s="42"/>
      <c r="BI956" s="42"/>
      <c r="BJ956" s="42"/>
      <c r="BK956" s="42"/>
      <c r="BL956" s="42"/>
      <c r="BM956" s="42"/>
    </row>
    <row r="957">
      <c r="A957" s="40"/>
      <c r="B957" s="41"/>
      <c r="C957" s="42"/>
      <c r="D957" s="41"/>
      <c r="E957" s="40"/>
      <c r="F957" s="40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0"/>
      <c r="R957" s="40"/>
      <c r="S957" s="40"/>
      <c r="T957" s="40"/>
      <c r="U957" s="40"/>
      <c r="V957" s="40"/>
      <c r="W957" s="40"/>
      <c r="X957" s="41"/>
      <c r="Y957" s="41"/>
      <c r="Z957" s="41"/>
      <c r="AA957" s="41"/>
      <c r="AB957" s="40"/>
      <c r="AC957" s="40"/>
      <c r="AD957" s="40"/>
      <c r="AE957" s="40"/>
      <c r="AF957" s="41"/>
      <c r="AG957" s="41"/>
      <c r="AH957" s="41"/>
      <c r="AI957" s="41"/>
      <c r="AJ957" s="42"/>
      <c r="AK957" s="41"/>
      <c r="AL957" s="40"/>
      <c r="AM957" s="44"/>
      <c r="AN957" s="41"/>
      <c r="AO957" s="40"/>
      <c r="AP957" s="40"/>
      <c r="AQ957" s="40"/>
      <c r="AR957" s="42"/>
      <c r="AS957" s="42"/>
      <c r="AT957" s="42"/>
      <c r="AU957" s="42"/>
      <c r="AV957" s="42"/>
      <c r="AW957" s="42"/>
      <c r="AX957" s="42"/>
      <c r="AY957" s="42"/>
      <c r="AZ957" s="42"/>
      <c r="BA957" s="42"/>
      <c r="BB957" s="42"/>
      <c r="BC957" s="42"/>
      <c r="BD957" s="42"/>
      <c r="BE957" s="42"/>
      <c r="BF957" s="42"/>
      <c r="BG957" s="42"/>
      <c r="BH957" s="42"/>
      <c r="BI957" s="42"/>
      <c r="BJ957" s="42"/>
      <c r="BK957" s="42"/>
      <c r="BL957" s="42"/>
      <c r="BM957" s="42"/>
    </row>
    <row r="958">
      <c r="A958" s="40"/>
      <c r="B958" s="41"/>
      <c r="C958" s="42"/>
      <c r="D958" s="41"/>
      <c r="E958" s="40"/>
      <c r="F958" s="40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0"/>
      <c r="R958" s="40"/>
      <c r="S958" s="40"/>
      <c r="T958" s="40"/>
      <c r="U958" s="40"/>
      <c r="V958" s="40"/>
      <c r="W958" s="40"/>
      <c r="X958" s="41"/>
      <c r="Y958" s="41"/>
      <c r="Z958" s="41"/>
      <c r="AA958" s="41"/>
      <c r="AB958" s="40"/>
      <c r="AC958" s="40"/>
      <c r="AD958" s="40"/>
      <c r="AE958" s="40"/>
      <c r="AF958" s="41"/>
      <c r="AG958" s="41"/>
      <c r="AH958" s="41"/>
      <c r="AI958" s="41"/>
      <c r="AJ958" s="42"/>
      <c r="AK958" s="41"/>
      <c r="AL958" s="40"/>
      <c r="AM958" s="40"/>
      <c r="AN958" s="41"/>
      <c r="AO958" s="40"/>
      <c r="AP958" s="40"/>
      <c r="AQ958" s="40"/>
      <c r="AR958" s="42"/>
      <c r="AS958" s="42"/>
      <c r="AT958" s="42"/>
      <c r="AU958" s="42"/>
      <c r="AV958" s="42"/>
      <c r="AW958" s="42"/>
      <c r="AX958" s="42"/>
      <c r="AY958" s="42"/>
      <c r="AZ958" s="42"/>
      <c r="BA958" s="42"/>
      <c r="BB958" s="42"/>
      <c r="BC958" s="42"/>
      <c r="BD958" s="42"/>
      <c r="BE958" s="42"/>
      <c r="BF958" s="42"/>
      <c r="BG958" s="42"/>
      <c r="BH958" s="42"/>
      <c r="BI958" s="42"/>
      <c r="BJ958" s="42"/>
      <c r="BK958" s="42"/>
      <c r="BL958" s="42"/>
      <c r="BM958" s="42"/>
    </row>
    <row r="959">
      <c r="A959" s="40"/>
      <c r="B959" s="41"/>
      <c r="C959" s="42"/>
      <c r="D959" s="41"/>
      <c r="E959" s="40"/>
      <c r="F959" s="40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0"/>
      <c r="R959" s="40"/>
      <c r="S959" s="40"/>
      <c r="T959" s="40"/>
      <c r="U959" s="40"/>
      <c r="V959" s="40"/>
      <c r="W959" s="40"/>
      <c r="X959" s="41"/>
      <c r="Y959" s="41"/>
      <c r="Z959" s="41"/>
      <c r="AA959" s="41"/>
      <c r="AB959" s="40"/>
      <c r="AC959" s="40"/>
      <c r="AD959" s="40"/>
      <c r="AE959" s="40"/>
      <c r="AF959" s="41"/>
      <c r="AG959" s="41"/>
      <c r="AH959" s="41"/>
      <c r="AI959" s="41"/>
      <c r="AJ959" s="42"/>
      <c r="AK959" s="41"/>
      <c r="AL959" s="40"/>
      <c r="AM959" s="40"/>
      <c r="AN959" s="41"/>
      <c r="AO959" s="40"/>
      <c r="AP959" s="40"/>
      <c r="AQ959" s="40"/>
      <c r="AR959" s="42"/>
      <c r="AS959" s="42"/>
      <c r="AT959" s="42"/>
      <c r="AU959" s="42"/>
      <c r="AV959" s="42"/>
      <c r="AW959" s="42"/>
      <c r="AX959" s="42"/>
      <c r="AY959" s="42"/>
      <c r="AZ959" s="42"/>
      <c r="BA959" s="42"/>
      <c r="BB959" s="42"/>
      <c r="BC959" s="42"/>
      <c r="BD959" s="42"/>
      <c r="BE959" s="42"/>
      <c r="BF959" s="42"/>
      <c r="BG959" s="42"/>
      <c r="BH959" s="42"/>
      <c r="BI959" s="42"/>
      <c r="BJ959" s="42"/>
      <c r="BK959" s="42"/>
      <c r="BL959" s="42"/>
      <c r="BM959" s="42"/>
    </row>
    <row r="960">
      <c r="A960" s="40"/>
      <c r="B960" s="41"/>
      <c r="C960" s="42"/>
      <c r="D960" s="41"/>
      <c r="E960" s="40"/>
      <c r="F960" s="40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0"/>
      <c r="R960" s="40"/>
      <c r="S960" s="40"/>
      <c r="T960" s="40"/>
      <c r="U960" s="40"/>
      <c r="V960" s="40"/>
      <c r="W960" s="40"/>
      <c r="X960" s="41"/>
      <c r="Y960" s="41"/>
      <c r="Z960" s="41"/>
      <c r="AA960" s="41"/>
      <c r="AB960" s="40"/>
      <c r="AC960" s="40"/>
      <c r="AD960" s="40"/>
      <c r="AE960" s="40"/>
      <c r="AF960" s="41"/>
      <c r="AG960" s="41"/>
      <c r="AH960" s="41"/>
      <c r="AI960" s="41"/>
      <c r="AJ960" s="42"/>
      <c r="AK960" s="41"/>
      <c r="AL960" s="40"/>
      <c r="AM960" s="40"/>
      <c r="AN960" s="41"/>
      <c r="AO960" s="40"/>
      <c r="AP960" s="40"/>
      <c r="AQ960" s="40"/>
      <c r="AR960" s="42"/>
      <c r="AS960" s="42"/>
      <c r="AT960" s="42"/>
      <c r="AU960" s="42"/>
      <c r="AV960" s="42"/>
      <c r="AW960" s="42"/>
      <c r="AX960" s="42"/>
      <c r="AY960" s="42"/>
      <c r="AZ960" s="42"/>
      <c r="BA960" s="42"/>
      <c r="BB960" s="42"/>
      <c r="BC960" s="42"/>
      <c r="BD960" s="42"/>
      <c r="BE960" s="42"/>
      <c r="BF960" s="42"/>
      <c r="BG960" s="42"/>
      <c r="BH960" s="42"/>
      <c r="BI960" s="42"/>
      <c r="BJ960" s="42"/>
      <c r="BK960" s="42"/>
      <c r="BL960" s="42"/>
      <c r="BM960" s="42"/>
    </row>
    <row r="961">
      <c r="A961" s="40"/>
      <c r="B961" s="41"/>
      <c r="C961" s="42"/>
      <c r="D961" s="41"/>
      <c r="E961" s="40"/>
      <c r="F961" s="40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0"/>
      <c r="R961" s="40"/>
      <c r="S961" s="40"/>
      <c r="T961" s="40"/>
      <c r="U961" s="40"/>
      <c r="V961" s="40"/>
      <c r="W961" s="40"/>
      <c r="X961" s="41"/>
      <c r="Y961" s="41"/>
      <c r="Z961" s="41"/>
      <c r="AA961" s="41"/>
      <c r="AB961" s="40"/>
      <c r="AC961" s="40"/>
      <c r="AD961" s="40"/>
      <c r="AE961" s="40"/>
      <c r="AF961" s="41"/>
      <c r="AG961" s="41"/>
      <c r="AH961" s="41"/>
      <c r="AI961" s="41"/>
      <c r="AJ961" s="42"/>
      <c r="AK961" s="41"/>
      <c r="AL961" s="40"/>
      <c r="AM961" s="40"/>
      <c r="AN961" s="41"/>
      <c r="AO961" s="40"/>
      <c r="AP961" s="40"/>
      <c r="AQ961" s="40"/>
      <c r="AR961" s="42"/>
      <c r="AS961" s="42"/>
      <c r="AT961" s="42"/>
      <c r="AU961" s="42"/>
      <c r="AV961" s="42"/>
      <c r="AW961" s="42"/>
      <c r="AX961" s="42"/>
      <c r="AY961" s="42"/>
      <c r="AZ961" s="42"/>
      <c r="BA961" s="42"/>
      <c r="BB961" s="42"/>
      <c r="BC961" s="42"/>
      <c r="BD961" s="42"/>
      <c r="BE961" s="42"/>
      <c r="BF961" s="42"/>
      <c r="BG961" s="42"/>
      <c r="BH961" s="42"/>
      <c r="BI961" s="42"/>
      <c r="BJ961" s="42"/>
      <c r="BK961" s="42"/>
      <c r="BL961" s="42"/>
      <c r="BM961" s="42"/>
    </row>
    <row r="962">
      <c r="A962" s="40"/>
      <c r="B962" s="41"/>
      <c r="C962" s="42"/>
      <c r="D962" s="41"/>
      <c r="E962" s="40"/>
      <c r="F962" s="40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0"/>
      <c r="R962" s="40"/>
      <c r="S962" s="40"/>
      <c r="T962" s="40"/>
      <c r="U962" s="40"/>
      <c r="V962" s="40"/>
      <c r="W962" s="40"/>
      <c r="X962" s="41"/>
      <c r="Y962" s="41"/>
      <c r="Z962" s="41"/>
      <c r="AA962" s="41"/>
      <c r="AB962" s="40"/>
      <c r="AC962" s="40"/>
      <c r="AD962" s="40"/>
      <c r="AE962" s="40"/>
      <c r="AF962" s="41"/>
      <c r="AG962" s="41"/>
      <c r="AH962" s="41"/>
      <c r="AI962" s="41"/>
      <c r="AJ962" s="42"/>
      <c r="AK962" s="41"/>
      <c r="AL962" s="40"/>
      <c r="AM962" s="40"/>
      <c r="AN962" s="41"/>
      <c r="AO962" s="40"/>
      <c r="AP962" s="40"/>
      <c r="AQ962" s="40"/>
      <c r="AR962" s="42"/>
      <c r="AS962" s="42"/>
      <c r="AT962" s="42"/>
      <c r="AU962" s="42"/>
      <c r="AV962" s="42"/>
      <c r="AW962" s="42"/>
      <c r="AX962" s="42"/>
      <c r="AY962" s="42"/>
      <c r="AZ962" s="42"/>
      <c r="BA962" s="42"/>
      <c r="BB962" s="42"/>
      <c r="BC962" s="42"/>
      <c r="BD962" s="42"/>
      <c r="BE962" s="42"/>
      <c r="BF962" s="42"/>
      <c r="BG962" s="42"/>
      <c r="BH962" s="42"/>
      <c r="BI962" s="42"/>
      <c r="BJ962" s="42"/>
      <c r="BK962" s="42"/>
      <c r="BL962" s="42"/>
      <c r="BM962" s="42"/>
    </row>
    <row r="963">
      <c r="A963" s="40"/>
      <c r="B963" s="41"/>
      <c r="C963" s="42"/>
      <c r="D963" s="41"/>
      <c r="E963" s="40"/>
      <c r="F963" s="40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0"/>
      <c r="R963" s="40"/>
      <c r="S963" s="40"/>
      <c r="T963" s="40"/>
      <c r="U963" s="40"/>
      <c r="V963" s="40"/>
      <c r="W963" s="40"/>
      <c r="X963" s="41"/>
      <c r="Y963" s="41"/>
      <c r="Z963" s="41"/>
      <c r="AA963" s="41"/>
      <c r="AB963" s="40"/>
      <c r="AC963" s="40"/>
      <c r="AD963" s="40"/>
      <c r="AE963" s="40"/>
      <c r="AF963" s="41"/>
      <c r="AG963" s="41"/>
      <c r="AH963" s="41"/>
      <c r="AI963" s="41"/>
      <c r="AJ963" s="42"/>
      <c r="AK963" s="41"/>
      <c r="AL963" s="40"/>
      <c r="AM963" s="40"/>
      <c r="AN963" s="41"/>
      <c r="AO963" s="40"/>
      <c r="AP963" s="40"/>
      <c r="AQ963" s="40"/>
      <c r="AR963" s="42"/>
      <c r="AS963" s="42"/>
      <c r="AT963" s="42"/>
      <c r="AU963" s="42"/>
      <c r="AV963" s="42"/>
      <c r="AW963" s="42"/>
      <c r="AX963" s="42"/>
      <c r="AY963" s="42"/>
      <c r="AZ963" s="42"/>
      <c r="BA963" s="42"/>
      <c r="BB963" s="42"/>
      <c r="BC963" s="42"/>
      <c r="BD963" s="42"/>
      <c r="BE963" s="42"/>
      <c r="BF963" s="42"/>
      <c r="BG963" s="42"/>
      <c r="BH963" s="42"/>
      <c r="BI963" s="42"/>
      <c r="BJ963" s="42"/>
      <c r="BK963" s="42"/>
      <c r="BL963" s="42"/>
      <c r="BM963" s="42"/>
    </row>
    <row r="964">
      <c r="A964" s="40"/>
      <c r="B964" s="41"/>
      <c r="C964" s="42"/>
      <c r="D964" s="41"/>
      <c r="E964" s="40"/>
      <c r="F964" s="40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0"/>
      <c r="R964" s="40"/>
      <c r="S964" s="40"/>
      <c r="T964" s="40"/>
      <c r="U964" s="40"/>
      <c r="V964" s="40"/>
      <c r="W964" s="40"/>
      <c r="X964" s="41"/>
      <c r="Y964" s="41"/>
      <c r="Z964" s="41"/>
      <c r="AA964" s="41"/>
      <c r="AB964" s="40"/>
      <c r="AC964" s="40"/>
      <c r="AD964" s="40"/>
      <c r="AE964" s="40"/>
      <c r="AF964" s="41"/>
      <c r="AG964" s="41"/>
      <c r="AH964" s="41"/>
      <c r="AI964" s="41"/>
      <c r="AJ964" s="42"/>
      <c r="AK964" s="41"/>
      <c r="AL964" s="40"/>
      <c r="AM964" s="44"/>
      <c r="AN964" s="41"/>
      <c r="AO964" s="40"/>
      <c r="AP964" s="40"/>
      <c r="AQ964" s="40"/>
      <c r="AR964" s="42"/>
      <c r="AS964" s="42"/>
      <c r="AT964" s="42"/>
      <c r="AU964" s="42"/>
      <c r="AV964" s="42"/>
      <c r="AW964" s="42"/>
      <c r="AX964" s="42"/>
      <c r="AY964" s="42"/>
      <c r="AZ964" s="42"/>
      <c r="BA964" s="42"/>
      <c r="BB964" s="42"/>
      <c r="BC964" s="42"/>
      <c r="BD964" s="42"/>
      <c r="BE964" s="42"/>
      <c r="BF964" s="42"/>
      <c r="BG964" s="42"/>
      <c r="BH964" s="42"/>
      <c r="BI964" s="42"/>
      <c r="BJ964" s="42"/>
      <c r="BK964" s="42"/>
      <c r="BL964" s="42"/>
      <c r="BM964" s="42"/>
    </row>
    <row r="965">
      <c r="A965" s="40"/>
      <c r="B965" s="41"/>
      <c r="C965" s="42"/>
      <c r="D965" s="41"/>
      <c r="E965" s="40"/>
      <c r="F965" s="40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0"/>
      <c r="R965" s="40"/>
      <c r="S965" s="40"/>
      <c r="T965" s="40"/>
      <c r="U965" s="40"/>
      <c r="V965" s="40"/>
      <c r="W965" s="40"/>
      <c r="X965" s="41"/>
      <c r="Y965" s="41"/>
      <c r="Z965" s="41"/>
      <c r="AA965" s="41"/>
      <c r="AB965" s="40"/>
      <c r="AC965" s="40"/>
      <c r="AD965" s="40"/>
      <c r="AE965" s="40"/>
      <c r="AF965" s="41"/>
      <c r="AG965" s="41"/>
      <c r="AH965" s="41"/>
      <c r="AI965" s="41"/>
      <c r="AJ965" s="42"/>
      <c r="AK965" s="41"/>
      <c r="AL965" s="40"/>
      <c r="AM965" s="44"/>
      <c r="AN965" s="41"/>
      <c r="AO965" s="40"/>
      <c r="AP965" s="40"/>
      <c r="AQ965" s="40"/>
      <c r="AR965" s="42"/>
      <c r="AS965" s="42"/>
      <c r="AT965" s="42"/>
      <c r="AU965" s="42"/>
      <c r="AV965" s="42"/>
      <c r="AW965" s="42"/>
      <c r="AX965" s="42"/>
      <c r="AY965" s="42"/>
      <c r="AZ965" s="42"/>
      <c r="BA965" s="42"/>
      <c r="BB965" s="42"/>
      <c r="BC965" s="42"/>
      <c r="BD965" s="42"/>
      <c r="BE965" s="42"/>
      <c r="BF965" s="42"/>
      <c r="BG965" s="42"/>
      <c r="BH965" s="42"/>
      <c r="BI965" s="42"/>
      <c r="BJ965" s="42"/>
      <c r="BK965" s="42"/>
      <c r="BL965" s="42"/>
      <c r="BM965" s="42"/>
    </row>
    <row r="966">
      <c r="A966" s="40"/>
      <c r="B966" s="41"/>
      <c r="C966" s="42"/>
      <c r="D966" s="41"/>
      <c r="E966" s="40"/>
      <c r="F966" s="40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0"/>
      <c r="R966" s="40"/>
      <c r="S966" s="40"/>
      <c r="T966" s="40"/>
      <c r="U966" s="40"/>
      <c r="V966" s="40"/>
      <c r="W966" s="40"/>
      <c r="X966" s="41"/>
      <c r="Y966" s="41"/>
      <c r="Z966" s="41"/>
      <c r="AA966" s="41"/>
      <c r="AB966" s="40"/>
      <c r="AC966" s="40"/>
      <c r="AD966" s="40"/>
      <c r="AE966" s="40"/>
      <c r="AF966" s="41"/>
      <c r="AG966" s="41"/>
      <c r="AH966" s="41"/>
      <c r="AI966" s="41"/>
      <c r="AJ966" s="42"/>
      <c r="AK966" s="41"/>
      <c r="AL966" s="40"/>
      <c r="AM966" s="44"/>
      <c r="AN966" s="41"/>
      <c r="AO966" s="40"/>
      <c r="AP966" s="40"/>
      <c r="AQ966" s="40"/>
      <c r="AR966" s="42"/>
      <c r="AS966" s="42"/>
      <c r="AT966" s="42"/>
      <c r="AU966" s="42"/>
      <c r="AV966" s="42"/>
      <c r="AW966" s="42"/>
      <c r="AX966" s="42"/>
      <c r="AY966" s="42"/>
      <c r="AZ966" s="42"/>
      <c r="BA966" s="42"/>
      <c r="BB966" s="42"/>
      <c r="BC966" s="42"/>
      <c r="BD966" s="42"/>
      <c r="BE966" s="42"/>
      <c r="BF966" s="42"/>
      <c r="BG966" s="42"/>
      <c r="BH966" s="42"/>
      <c r="BI966" s="42"/>
      <c r="BJ966" s="42"/>
      <c r="BK966" s="42"/>
      <c r="BL966" s="42"/>
      <c r="BM966" s="42"/>
    </row>
    <row r="967">
      <c r="A967" s="40"/>
      <c r="B967" s="41"/>
      <c r="C967" s="42"/>
      <c r="D967" s="41"/>
      <c r="E967" s="40"/>
      <c r="F967" s="40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0"/>
      <c r="R967" s="40"/>
      <c r="S967" s="40"/>
      <c r="T967" s="40"/>
      <c r="U967" s="40"/>
      <c r="V967" s="40"/>
      <c r="W967" s="40"/>
      <c r="X967" s="41"/>
      <c r="Y967" s="41"/>
      <c r="Z967" s="41"/>
      <c r="AA967" s="41"/>
      <c r="AB967" s="40"/>
      <c r="AC967" s="40"/>
      <c r="AD967" s="40"/>
      <c r="AE967" s="40"/>
      <c r="AF967" s="41"/>
      <c r="AG967" s="41"/>
      <c r="AH967" s="41"/>
      <c r="AI967" s="41"/>
      <c r="AJ967" s="42"/>
      <c r="AK967" s="41"/>
      <c r="AL967" s="40"/>
      <c r="AM967" s="40"/>
      <c r="AN967" s="41"/>
      <c r="AO967" s="40"/>
      <c r="AP967" s="40"/>
      <c r="AQ967" s="40"/>
      <c r="AR967" s="42"/>
      <c r="AS967" s="42"/>
      <c r="AT967" s="42"/>
      <c r="AU967" s="42"/>
      <c r="AV967" s="42"/>
      <c r="AW967" s="42"/>
      <c r="AX967" s="42"/>
      <c r="AY967" s="42"/>
      <c r="AZ967" s="42"/>
      <c r="BA967" s="42"/>
      <c r="BB967" s="42"/>
      <c r="BC967" s="42"/>
      <c r="BD967" s="42"/>
      <c r="BE967" s="42"/>
      <c r="BF967" s="42"/>
      <c r="BG967" s="42"/>
      <c r="BH967" s="42"/>
      <c r="BI967" s="42"/>
      <c r="BJ967" s="42"/>
      <c r="BK967" s="42"/>
      <c r="BL967" s="42"/>
      <c r="BM967" s="42"/>
    </row>
    <row r="968">
      <c r="A968" s="40"/>
      <c r="B968" s="41"/>
      <c r="C968" s="42"/>
      <c r="D968" s="41"/>
      <c r="E968" s="40"/>
      <c r="F968" s="40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0"/>
      <c r="R968" s="40"/>
      <c r="S968" s="40"/>
      <c r="T968" s="40"/>
      <c r="U968" s="40"/>
      <c r="V968" s="40"/>
      <c r="W968" s="40"/>
      <c r="X968" s="41"/>
      <c r="Y968" s="41"/>
      <c r="Z968" s="41"/>
      <c r="AA968" s="41"/>
      <c r="AB968" s="40"/>
      <c r="AC968" s="40"/>
      <c r="AD968" s="40"/>
      <c r="AE968" s="40"/>
      <c r="AF968" s="41"/>
      <c r="AG968" s="41"/>
      <c r="AH968" s="41"/>
      <c r="AI968" s="41"/>
      <c r="AJ968" s="42"/>
      <c r="AK968" s="41"/>
      <c r="AL968" s="40"/>
      <c r="AM968" s="40"/>
      <c r="AN968" s="41"/>
      <c r="AO968" s="40"/>
      <c r="AP968" s="40"/>
      <c r="AQ968" s="40"/>
      <c r="AR968" s="42"/>
      <c r="AS968" s="42"/>
      <c r="AT968" s="42"/>
      <c r="AU968" s="42"/>
      <c r="AV968" s="42"/>
      <c r="AW968" s="42"/>
      <c r="AX968" s="42"/>
      <c r="AY968" s="42"/>
      <c r="AZ968" s="42"/>
      <c r="BA968" s="42"/>
      <c r="BB968" s="42"/>
      <c r="BC968" s="42"/>
      <c r="BD968" s="42"/>
      <c r="BE968" s="42"/>
      <c r="BF968" s="42"/>
      <c r="BG968" s="42"/>
      <c r="BH968" s="42"/>
      <c r="BI968" s="42"/>
      <c r="BJ968" s="42"/>
      <c r="BK968" s="42"/>
      <c r="BL968" s="42"/>
      <c r="BM968" s="42"/>
    </row>
    <row r="969">
      <c r="A969" s="40"/>
      <c r="B969" s="41"/>
      <c r="C969" s="42"/>
      <c r="D969" s="41"/>
      <c r="E969" s="40"/>
      <c r="F969" s="40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0"/>
      <c r="R969" s="40"/>
      <c r="S969" s="40"/>
      <c r="T969" s="40"/>
      <c r="U969" s="40"/>
      <c r="V969" s="40"/>
      <c r="W969" s="40"/>
      <c r="X969" s="41"/>
      <c r="Y969" s="41"/>
      <c r="Z969" s="41"/>
      <c r="AA969" s="41"/>
      <c r="AB969" s="40"/>
      <c r="AC969" s="40"/>
      <c r="AD969" s="40"/>
      <c r="AE969" s="40"/>
      <c r="AF969" s="41"/>
      <c r="AG969" s="41"/>
      <c r="AH969" s="41"/>
      <c r="AI969" s="41"/>
      <c r="AJ969" s="42"/>
      <c r="AK969" s="41"/>
      <c r="AL969" s="40"/>
      <c r="AM969" s="40"/>
      <c r="AN969" s="41"/>
      <c r="AO969" s="40"/>
      <c r="AP969" s="40"/>
      <c r="AQ969" s="40"/>
      <c r="AR969" s="42"/>
      <c r="AS969" s="42"/>
      <c r="AT969" s="42"/>
      <c r="AU969" s="42"/>
      <c r="AV969" s="42"/>
      <c r="AW969" s="42"/>
      <c r="AX969" s="42"/>
      <c r="AY969" s="42"/>
      <c r="AZ969" s="42"/>
      <c r="BA969" s="42"/>
      <c r="BB969" s="42"/>
      <c r="BC969" s="42"/>
      <c r="BD969" s="42"/>
      <c r="BE969" s="42"/>
      <c r="BF969" s="42"/>
      <c r="BG969" s="42"/>
      <c r="BH969" s="42"/>
      <c r="BI969" s="42"/>
      <c r="BJ969" s="42"/>
      <c r="BK969" s="42"/>
      <c r="BL969" s="42"/>
      <c r="BM969" s="42"/>
    </row>
    <row r="970">
      <c r="A970" s="40"/>
      <c r="B970" s="41"/>
      <c r="C970" s="42"/>
      <c r="D970" s="41"/>
      <c r="E970" s="40"/>
      <c r="F970" s="40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0"/>
      <c r="R970" s="40"/>
      <c r="S970" s="40"/>
      <c r="T970" s="40"/>
      <c r="U970" s="40"/>
      <c r="V970" s="40"/>
      <c r="W970" s="40"/>
      <c r="X970" s="41"/>
      <c r="Y970" s="41"/>
      <c r="Z970" s="41"/>
      <c r="AA970" s="41"/>
      <c r="AB970" s="40"/>
      <c r="AC970" s="40"/>
      <c r="AD970" s="40"/>
      <c r="AE970" s="40"/>
      <c r="AF970" s="41"/>
      <c r="AG970" s="41"/>
      <c r="AH970" s="41"/>
      <c r="AI970" s="41"/>
      <c r="AJ970" s="42"/>
      <c r="AK970" s="41"/>
      <c r="AL970" s="40"/>
      <c r="AM970" s="44"/>
      <c r="AN970" s="41"/>
      <c r="AO970" s="40"/>
      <c r="AP970" s="40"/>
      <c r="AQ970" s="40"/>
      <c r="AR970" s="42"/>
      <c r="AS970" s="42"/>
      <c r="AT970" s="42"/>
      <c r="AU970" s="42"/>
      <c r="AV970" s="42"/>
      <c r="AW970" s="42"/>
      <c r="AX970" s="42"/>
      <c r="AY970" s="42"/>
      <c r="AZ970" s="42"/>
      <c r="BA970" s="42"/>
      <c r="BB970" s="42"/>
      <c r="BC970" s="42"/>
      <c r="BD970" s="42"/>
      <c r="BE970" s="42"/>
      <c r="BF970" s="42"/>
      <c r="BG970" s="42"/>
      <c r="BH970" s="42"/>
      <c r="BI970" s="42"/>
      <c r="BJ970" s="42"/>
      <c r="BK970" s="42"/>
      <c r="BL970" s="42"/>
      <c r="BM970" s="42"/>
    </row>
    <row r="971">
      <c r="A971" s="40"/>
      <c r="B971" s="41"/>
      <c r="C971" s="42"/>
      <c r="D971" s="41"/>
      <c r="E971" s="40"/>
      <c r="F971" s="40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0"/>
      <c r="R971" s="40"/>
      <c r="S971" s="40"/>
      <c r="T971" s="40"/>
      <c r="U971" s="40"/>
      <c r="V971" s="40"/>
      <c r="W971" s="40"/>
      <c r="X971" s="41"/>
      <c r="Y971" s="41"/>
      <c r="Z971" s="41"/>
      <c r="AA971" s="41"/>
      <c r="AB971" s="40"/>
      <c r="AC971" s="40"/>
      <c r="AD971" s="40"/>
      <c r="AE971" s="40"/>
      <c r="AF971" s="41"/>
      <c r="AG971" s="41"/>
      <c r="AH971" s="41"/>
      <c r="AI971" s="41"/>
      <c r="AJ971" s="42"/>
      <c r="AK971" s="41"/>
      <c r="AL971" s="40"/>
      <c r="AM971" s="40"/>
      <c r="AN971" s="41"/>
      <c r="AO971" s="40"/>
      <c r="AP971" s="40"/>
      <c r="AQ971" s="40"/>
      <c r="AR971" s="42"/>
      <c r="AS971" s="42"/>
      <c r="AT971" s="42"/>
      <c r="AU971" s="42"/>
      <c r="AV971" s="42"/>
      <c r="AW971" s="42"/>
      <c r="AX971" s="42"/>
      <c r="AY971" s="42"/>
      <c r="AZ971" s="42"/>
      <c r="BA971" s="42"/>
      <c r="BB971" s="42"/>
      <c r="BC971" s="42"/>
      <c r="BD971" s="42"/>
      <c r="BE971" s="42"/>
      <c r="BF971" s="42"/>
      <c r="BG971" s="42"/>
      <c r="BH971" s="42"/>
      <c r="BI971" s="42"/>
      <c r="BJ971" s="42"/>
      <c r="BK971" s="42"/>
      <c r="BL971" s="42"/>
      <c r="BM971" s="42"/>
    </row>
    <row r="972">
      <c r="A972" s="40"/>
      <c r="B972" s="41"/>
      <c r="C972" s="42"/>
      <c r="D972" s="41"/>
      <c r="E972" s="40"/>
      <c r="F972" s="40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0"/>
      <c r="R972" s="40"/>
      <c r="S972" s="40"/>
      <c r="T972" s="40"/>
      <c r="U972" s="40"/>
      <c r="V972" s="40"/>
      <c r="W972" s="40"/>
      <c r="X972" s="41"/>
      <c r="Y972" s="41"/>
      <c r="Z972" s="41"/>
      <c r="AA972" s="41"/>
      <c r="AB972" s="40"/>
      <c r="AC972" s="40"/>
      <c r="AD972" s="40"/>
      <c r="AE972" s="40"/>
      <c r="AF972" s="41"/>
      <c r="AG972" s="41"/>
      <c r="AH972" s="41"/>
      <c r="AI972" s="41"/>
      <c r="AJ972" s="42"/>
      <c r="AK972" s="41"/>
      <c r="AL972" s="40"/>
      <c r="AM972" s="40"/>
      <c r="AN972" s="41"/>
      <c r="AO972" s="40"/>
      <c r="AP972" s="40"/>
      <c r="AQ972" s="40"/>
      <c r="AR972" s="42"/>
      <c r="AS972" s="42"/>
      <c r="AT972" s="42"/>
      <c r="AU972" s="42"/>
      <c r="AV972" s="42"/>
      <c r="AW972" s="42"/>
      <c r="AX972" s="42"/>
      <c r="AY972" s="42"/>
      <c r="AZ972" s="42"/>
      <c r="BA972" s="42"/>
      <c r="BB972" s="42"/>
      <c r="BC972" s="42"/>
      <c r="BD972" s="42"/>
      <c r="BE972" s="42"/>
      <c r="BF972" s="42"/>
      <c r="BG972" s="42"/>
      <c r="BH972" s="42"/>
      <c r="BI972" s="42"/>
      <c r="BJ972" s="42"/>
      <c r="BK972" s="42"/>
      <c r="BL972" s="42"/>
      <c r="BM972" s="42"/>
    </row>
    <row r="973">
      <c r="A973" s="40"/>
      <c r="B973" s="41"/>
      <c r="C973" s="42"/>
      <c r="D973" s="41"/>
      <c r="E973" s="40"/>
      <c r="F973" s="40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0"/>
      <c r="R973" s="40"/>
      <c r="S973" s="40"/>
      <c r="T973" s="40"/>
      <c r="U973" s="40"/>
      <c r="V973" s="40"/>
      <c r="W973" s="40"/>
      <c r="X973" s="41"/>
      <c r="Y973" s="41"/>
      <c r="Z973" s="41"/>
      <c r="AA973" s="41"/>
      <c r="AB973" s="40"/>
      <c r="AC973" s="40"/>
      <c r="AD973" s="40"/>
      <c r="AE973" s="40"/>
      <c r="AF973" s="41"/>
      <c r="AG973" s="41"/>
      <c r="AH973" s="41"/>
      <c r="AI973" s="41"/>
      <c r="AJ973" s="42"/>
      <c r="AK973" s="41"/>
      <c r="AL973" s="40"/>
      <c r="AM973" s="40"/>
      <c r="AN973" s="41"/>
      <c r="AO973" s="40"/>
      <c r="AP973" s="40"/>
      <c r="AQ973" s="40"/>
      <c r="AR973" s="42"/>
      <c r="AS973" s="42"/>
      <c r="AT973" s="42"/>
      <c r="AU973" s="42"/>
      <c r="AV973" s="42"/>
      <c r="AW973" s="42"/>
      <c r="AX973" s="42"/>
      <c r="AY973" s="42"/>
      <c r="AZ973" s="42"/>
      <c r="BA973" s="42"/>
      <c r="BB973" s="42"/>
      <c r="BC973" s="42"/>
      <c r="BD973" s="42"/>
      <c r="BE973" s="42"/>
      <c r="BF973" s="42"/>
      <c r="BG973" s="42"/>
      <c r="BH973" s="42"/>
      <c r="BI973" s="42"/>
      <c r="BJ973" s="42"/>
      <c r="BK973" s="42"/>
      <c r="BL973" s="42"/>
      <c r="BM973" s="42"/>
    </row>
    <row r="974">
      <c r="A974" s="40"/>
      <c r="B974" s="41"/>
      <c r="C974" s="42"/>
      <c r="D974" s="41"/>
      <c r="E974" s="40"/>
      <c r="F974" s="40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0"/>
      <c r="R974" s="40"/>
      <c r="S974" s="40"/>
      <c r="T974" s="40"/>
      <c r="U974" s="40"/>
      <c r="V974" s="40"/>
      <c r="W974" s="40"/>
      <c r="X974" s="41"/>
      <c r="Y974" s="41"/>
      <c r="Z974" s="41"/>
      <c r="AA974" s="41"/>
      <c r="AB974" s="40"/>
      <c r="AC974" s="40"/>
      <c r="AD974" s="40"/>
      <c r="AE974" s="40"/>
      <c r="AF974" s="41"/>
      <c r="AG974" s="41"/>
      <c r="AH974" s="41"/>
      <c r="AI974" s="41"/>
      <c r="AJ974" s="42"/>
      <c r="AK974" s="41"/>
      <c r="AL974" s="40"/>
      <c r="AM974" s="44"/>
      <c r="AN974" s="41"/>
      <c r="AO974" s="40"/>
      <c r="AP974" s="40"/>
      <c r="AQ974" s="40"/>
      <c r="AR974" s="42"/>
      <c r="AS974" s="42"/>
      <c r="AT974" s="42"/>
      <c r="AU974" s="42"/>
      <c r="AV974" s="42"/>
      <c r="AW974" s="42"/>
      <c r="AX974" s="42"/>
      <c r="AY974" s="42"/>
      <c r="AZ974" s="42"/>
      <c r="BA974" s="42"/>
      <c r="BB974" s="42"/>
      <c r="BC974" s="42"/>
      <c r="BD974" s="42"/>
      <c r="BE974" s="42"/>
      <c r="BF974" s="42"/>
      <c r="BG974" s="42"/>
      <c r="BH974" s="42"/>
      <c r="BI974" s="42"/>
      <c r="BJ974" s="42"/>
      <c r="BK974" s="42"/>
      <c r="BL974" s="42"/>
      <c r="BM974" s="42"/>
    </row>
    <row r="975">
      <c r="A975" s="40"/>
      <c r="B975" s="41"/>
      <c r="C975" s="42"/>
      <c r="D975" s="41"/>
      <c r="E975" s="40"/>
      <c r="F975" s="40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0"/>
      <c r="R975" s="40"/>
      <c r="S975" s="40"/>
      <c r="T975" s="40"/>
      <c r="U975" s="40"/>
      <c r="V975" s="40"/>
      <c r="W975" s="40"/>
      <c r="X975" s="41"/>
      <c r="Y975" s="41"/>
      <c r="Z975" s="41"/>
      <c r="AA975" s="41"/>
      <c r="AB975" s="40"/>
      <c r="AC975" s="40"/>
      <c r="AD975" s="40"/>
      <c r="AE975" s="40"/>
      <c r="AF975" s="41"/>
      <c r="AG975" s="41"/>
      <c r="AH975" s="41"/>
      <c r="AI975" s="41"/>
      <c r="AJ975" s="42"/>
      <c r="AK975" s="41"/>
      <c r="AL975" s="40"/>
      <c r="AM975" s="40"/>
      <c r="AN975" s="41"/>
      <c r="AO975" s="40"/>
      <c r="AP975" s="40"/>
      <c r="AQ975" s="40"/>
      <c r="AR975" s="42"/>
      <c r="AS975" s="42"/>
      <c r="AT975" s="42"/>
      <c r="AU975" s="42"/>
      <c r="AV975" s="42"/>
      <c r="AW975" s="42"/>
      <c r="AX975" s="42"/>
      <c r="AY975" s="42"/>
      <c r="AZ975" s="42"/>
      <c r="BA975" s="42"/>
      <c r="BB975" s="42"/>
      <c r="BC975" s="42"/>
      <c r="BD975" s="42"/>
      <c r="BE975" s="42"/>
      <c r="BF975" s="42"/>
      <c r="BG975" s="42"/>
      <c r="BH975" s="42"/>
      <c r="BI975" s="42"/>
      <c r="BJ975" s="42"/>
      <c r="BK975" s="42"/>
      <c r="BL975" s="42"/>
      <c r="BM975" s="42"/>
    </row>
    <row r="976">
      <c r="A976" s="40"/>
      <c r="B976" s="41"/>
      <c r="C976" s="42"/>
      <c r="D976" s="41"/>
      <c r="E976" s="40"/>
      <c r="F976" s="40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0"/>
      <c r="R976" s="40"/>
      <c r="S976" s="40"/>
      <c r="T976" s="40"/>
      <c r="U976" s="40"/>
      <c r="V976" s="40"/>
      <c r="W976" s="40"/>
      <c r="X976" s="41"/>
      <c r="Y976" s="41"/>
      <c r="Z976" s="41"/>
      <c r="AA976" s="41"/>
      <c r="AB976" s="40"/>
      <c r="AC976" s="40"/>
      <c r="AD976" s="40"/>
      <c r="AE976" s="40"/>
      <c r="AF976" s="41"/>
      <c r="AG976" s="41"/>
      <c r="AH976" s="41"/>
      <c r="AI976" s="41"/>
      <c r="AJ976" s="42"/>
      <c r="AK976" s="41"/>
      <c r="AL976" s="40"/>
      <c r="AM976" s="40"/>
      <c r="AN976" s="41"/>
      <c r="AO976" s="40"/>
      <c r="AP976" s="40"/>
      <c r="AQ976" s="40"/>
      <c r="AR976" s="42"/>
      <c r="AS976" s="42"/>
      <c r="AT976" s="42"/>
      <c r="AU976" s="42"/>
      <c r="AV976" s="42"/>
      <c r="AW976" s="42"/>
      <c r="AX976" s="42"/>
      <c r="AY976" s="42"/>
      <c r="AZ976" s="42"/>
      <c r="BA976" s="42"/>
      <c r="BB976" s="42"/>
      <c r="BC976" s="42"/>
      <c r="BD976" s="42"/>
      <c r="BE976" s="42"/>
      <c r="BF976" s="42"/>
      <c r="BG976" s="42"/>
      <c r="BH976" s="42"/>
      <c r="BI976" s="42"/>
      <c r="BJ976" s="42"/>
      <c r="BK976" s="42"/>
      <c r="BL976" s="42"/>
      <c r="BM976" s="42"/>
    </row>
    <row r="977">
      <c r="A977" s="40"/>
      <c r="B977" s="41"/>
      <c r="C977" s="42"/>
      <c r="D977" s="41"/>
      <c r="E977" s="40"/>
      <c r="F977" s="40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0"/>
      <c r="R977" s="40"/>
      <c r="S977" s="40"/>
      <c r="T977" s="40"/>
      <c r="U977" s="40"/>
      <c r="V977" s="40"/>
      <c r="W977" s="40"/>
      <c r="X977" s="41"/>
      <c r="Y977" s="41"/>
      <c r="Z977" s="41"/>
      <c r="AA977" s="41"/>
      <c r="AB977" s="40"/>
      <c r="AC977" s="40"/>
      <c r="AD977" s="40"/>
      <c r="AE977" s="40"/>
      <c r="AF977" s="41"/>
      <c r="AG977" s="41"/>
      <c r="AH977" s="41"/>
      <c r="AI977" s="41"/>
      <c r="AJ977" s="42"/>
      <c r="AK977" s="41"/>
      <c r="AL977" s="40"/>
      <c r="AM977" s="44"/>
      <c r="AN977" s="41"/>
      <c r="AO977" s="40"/>
      <c r="AP977" s="40"/>
      <c r="AQ977" s="40"/>
      <c r="AR977" s="42"/>
      <c r="AS977" s="42"/>
      <c r="AT977" s="42"/>
      <c r="AU977" s="42"/>
      <c r="AV977" s="42"/>
      <c r="AW977" s="42"/>
      <c r="AX977" s="42"/>
      <c r="AY977" s="42"/>
      <c r="AZ977" s="42"/>
      <c r="BA977" s="42"/>
      <c r="BB977" s="42"/>
      <c r="BC977" s="42"/>
      <c r="BD977" s="42"/>
      <c r="BE977" s="42"/>
      <c r="BF977" s="42"/>
      <c r="BG977" s="42"/>
      <c r="BH977" s="42"/>
      <c r="BI977" s="42"/>
      <c r="BJ977" s="42"/>
      <c r="BK977" s="42"/>
      <c r="BL977" s="42"/>
      <c r="BM977" s="42"/>
    </row>
    <row r="978">
      <c r="A978" s="40"/>
      <c r="B978" s="41"/>
      <c r="C978" s="42"/>
      <c r="D978" s="41"/>
      <c r="E978" s="40"/>
      <c r="F978" s="40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0"/>
      <c r="R978" s="40"/>
      <c r="S978" s="40"/>
      <c r="T978" s="40"/>
      <c r="U978" s="40"/>
      <c r="V978" s="40"/>
      <c r="W978" s="40"/>
      <c r="X978" s="41"/>
      <c r="Y978" s="41"/>
      <c r="Z978" s="41"/>
      <c r="AA978" s="41"/>
      <c r="AB978" s="40"/>
      <c r="AC978" s="40"/>
      <c r="AD978" s="40"/>
      <c r="AE978" s="40"/>
      <c r="AF978" s="41"/>
      <c r="AG978" s="41"/>
      <c r="AH978" s="41"/>
      <c r="AI978" s="41"/>
      <c r="AJ978" s="42"/>
      <c r="AK978" s="41"/>
      <c r="AL978" s="40"/>
      <c r="AM978" s="40"/>
      <c r="AN978" s="41"/>
      <c r="AO978" s="40"/>
      <c r="AP978" s="40"/>
      <c r="AQ978" s="40"/>
      <c r="AR978" s="42"/>
      <c r="AS978" s="42"/>
      <c r="AT978" s="42"/>
      <c r="AU978" s="42"/>
      <c r="AV978" s="42"/>
      <c r="AW978" s="42"/>
      <c r="AX978" s="42"/>
      <c r="AY978" s="42"/>
      <c r="AZ978" s="42"/>
      <c r="BA978" s="42"/>
      <c r="BB978" s="42"/>
      <c r="BC978" s="42"/>
      <c r="BD978" s="42"/>
      <c r="BE978" s="42"/>
      <c r="BF978" s="42"/>
      <c r="BG978" s="42"/>
      <c r="BH978" s="42"/>
      <c r="BI978" s="42"/>
      <c r="BJ978" s="42"/>
      <c r="BK978" s="42"/>
      <c r="BL978" s="42"/>
      <c r="BM978" s="42"/>
    </row>
    <row r="979">
      <c r="A979" s="40"/>
      <c r="B979" s="41"/>
      <c r="C979" s="42"/>
      <c r="D979" s="41"/>
      <c r="E979" s="40"/>
      <c r="F979" s="40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0"/>
      <c r="R979" s="40"/>
      <c r="S979" s="40"/>
      <c r="T979" s="40"/>
      <c r="U979" s="40"/>
      <c r="V979" s="40"/>
      <c r="W979" s="40"/>
      <c r="X979" s="41"/>
      <c r="Y979" s="41"/>
      <c r="Z979" s="41"/>
      <c r="AA979" s="41"/>
      <c r="AB979" s="40"/>
      <c r="AC979" s="40"/>
      <c r="AD979" s="40"/>
      <c r="AE979" s="40"/>
      <c r="AF979" s="41"/>
      <c r="AG979" s="41"/>
      <c r="AH979" s="41"/>
      <c r="AI979" s="41"/>
      <c r="AJ979" s="42"/>
      <c r="AK979" s="41"/>
      <c r="AL979" s="40"/>
      <c r="AM979" s="40"/>
      <c r="AN979" s="41"/>
      <c r="AO979" s="40"/>
      <c r="AP979" s="40"/>
      <c r="AQ979" s="40"/>
      <c r="AR979" s="42"/>
      <c r="AS979" s="42"/>
      <c r="AT979" s="42"/>
      <c r="AU979" s="42"/>
      <c r="AV979" s="42"/>
      <c r="AW979" s="42"/>
      <c r="AX979" s="42"/>
      <c r="AY979" s="42"/>
      <c r="AZ979" s="42"/>
      <c r="BA979" s="42"/>
      <c r="BB979" s="42"/>
      <c r="BC979" s="42"/>
      <c r="BD979" s="42"/>
      <c r="BE979" s="42"/>
      <c r="BF979" s="42"/>
      <c r="BG979" s="42"/>
      <c r="BH979" s="42"/>
      <c r="BI979" s="42"/>
      <c r="BJ979" s="42"/>
      <c r="BK979" s="42"/>
      <c r="BL979" s="42"/>
      <c r="BM979" s="42"/>
    </row>
    <row r="980">
      <c r="A980" s="40"/>
      <c r="B980" s="41"/>
      <c r="C980" s="42"/>
      <c r="D980" s="41"/>
      <c r="E980" s="40"/>
      <c r="F980" s="40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0"/>
      <c r="R980" s="40"/>
      <c r="S980" s="40"/>
      <c r="T980" s="40"/>
      <c r="U980" s="40"/>
      <c r="V980" s="40"/>
      <c r="W980" s="40"/>
      <c r="X980" s="41"/>
      <c r="Y980" s="41"/>
      <c r="Z980" s="41"/>
      <c r="AA980" s="41"/>
      <c r="AB980" s="40"/>
      <c r="AC980" s="40"/>
      <c r="AD980" s="40"/>
      <c r="AE980" s="40"/>
      <c r="AF980" s="41"/>
      <c r="AG980" s="41"/>
      <c r="AH980" s="41"/>
      <c r="AI980" s="41"/>
      <c r="AJ980" s="42"/>
      <c r="AK980" s="41"/>
      <c r="AL980" s="40"/>
      <c r="AM980" s="40"/>
      <c r="AN980" s="41"/>
      <c r="AO980" s="40"/>
      <c r="AP980" s="40"/>
      <c r="AQ980" s="40"/>
      <c r="AR980" s="42"/>
      <c r="AS980" s="42"/>
      <c r="AT980" s="42"/>
      <c r="AU980" s="42"/>
      <c r="AV980" s="42"/>
      <c r="AW980" s="42"/>
      <c r="AX980" s="42"/>
      <c r="AY980" s="42"/>
      <c r="AZ980" s="42"/>
      <c r="BA980" s="42"/>
      <c r="BB980" s="42"/>
      <c r="BC980" s="42"/>
      <c r="BD980" s="42"/>
      <c r="BE980" s="42"/>
      <c r="BF980" s="42"/>
      <c r="BG980" s="42"/>
      <c r="BH980" s="42"/>
      <c r="BI980" s="42"/>
      <c r="BJ980" s="42"/>
      <c r="BK980" s="42"/>
      <c r="BL980" s="42"/>
      <c r="BM980" s="42"/>
    </row>
    <row r="981">
      <c r="A981" s="40"/>
      <c r="B981" s="41"/>
      <c r="C981" s="42"/>
      <c r="D981" s="41"/>
      <c r="E981" s="40"/>
      <c r="F981" s="40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0"/>
      <c r="R981" s="40"/>
      <c r="S981" s="40"/>
      <c r="T981" s="40"/>
      <c r="U981" s="40"/>
      <c r="V981" s="40"/>
      <c r="W981" s="40"/>
      <c r="X981" s="41"/>
      <c r="Y981" s="41"/>
      <c r="Z981" s="41"/>
      <c r="AA981" s="41"/>
      <c r="AB981" s="40"/>
      <c r="AC981" s="40"/>
      <c r="AD981" s="40"/>
      <c r="AE981" s="40"/>
      <c r="AF981" s="41"/>
      <c r="AG981" s="41"/>
      <c r="AH981" s="41"/>
      <c r="AI981" s="41"/>
      <c r="AJ981" s="42"/>
      <c r="AK981" s="41"/>
      <c r="AL981" s="40"/>
      <c r="AM981" s="40"/>
      <c r="AN981" s="41"/>
      <c r="AO981" s="40"/>
      <c r="AP981" s="40"/>
      <c r="AQ981" s="40"/>
      <c r="AR981" s="42"/>
      <c r="AS981" s="42"/>
      <c r="AT981" s="42"/>
      <c r="AU981" s="42"/>
      <c r="AV981" s="42"/>
      <c r="AW981" s="42"/>
      <c r="AX981" s="42"/>
      <c r="AY981" s="42"/>
      <c r="AZ981" s="42"/>
      <c r="BA981" s="42"/>
      <c r="BB981" s="42"/>
      <c r="BC981" s="42"/>
      <c r="BD981" s="42"/>
      <c r="BE981" s="42"/>
      <c r="BF981" s="42"/>
      <c r="BG981" s="42"/>
      <c r="BH981" s="42"/>
      <c r="BI981" s="42"/>
      <c r="BJ981" s="42"/>
      <c r="BK981" s="42"/>
      <c r="BL981" s="42"/>
      <c r="BM981" s="42"/>
    </row>
    <row r="982">
      <c r="A982" s="40"/>
      <c r="B982" s="41"/>
      <c r="C982" s="42"/>
      <c r="D982" s="41"/>
      <c r="E982" s="40"/>
      <c r="F982" s="40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0"/>
      <c r="R982" s="40"/>
      <c r="S982" s="40"/>
      <c r="T982" s="40"/>
      <c r="U982" s="40"/>
      <c r="V982" s="40"/>
      <c r="W982" s="40"/>
      <c r="X982" s="41"/>
      <c r="Y982" s="41"/>
      <c r="Z982" s="41"/>
      <c r="AA982" s="41"/>
      <c r="AB982" s="40"/>
      <c r="AC982" s="40"/>
      <c r="AD982" s="40"/>
      <c r="AE982" s="40"/>
      <c r="AF982" s="41"/>
      <c r="AG982" s="41"/>
      <c r="AH982" s="41"/>
      <c r="AI982" s="41"/>
      <c r="AJ982" s="42"/>
      <c r="AK982" s="41"/>
      <c r="AL982" s="40"/>
      <c r="AM982" s="44"/>
      <c r="AN982" s="41"/>
      <c r="AO982" s="40"/>
      <c r="AP982" s="40"/>
      <c r="AQ982" s="40"/>
      <c r="AR982" s="42"/>
      <c r="AS982" s="42"/>
      <c r="AT982" s="42"/>
      <c r="AU982" s="42"/>
      <c r="AV982" s="42"/>
      <c r="AW982" s="42"/>
      <c r="AX982" s="42"/>
      <c r="AY982" s="42"/>
      <c r="AZ982" s="42"/>
      <c r="BA982" s="42"/>
      <c r="BB982" s="42"/>
      <c r="BC982" s="42"/>
      <c r="BD982" s="42"/>
      <c r="BE982" s="42"/>
      <c r="BF982" s="42"/>
      <c r="BG982" s="42"/>
      <c r="BH982" s="42"/>
      <c r="BI982" s="42"/>
      <c r="BJ982" s="42"/>
      <c r="BK982" s="42"/>
      <c r="BL982" s="42"/>
      <c r="BM982" s="42"/>
    </row>
    <row r="983">
      <c r="A983" s="40"/>
      <c r="B983" s="41"/>
      <c r="C983" s="42"/>
      <c r="D983" s="41"/>
      <c r="E983" s="40"/>
      <c r="F983" s="40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0"/>
      <c r="R983" s="40"/>
      <c r="S983" s="40"/>
      <c r="T983" s="40"/>
      <c r="U983" s="40"/>
      <c r="V983" s="40"/>
      <c r="W983" s="40"/>
      <c r="X983" s="41"/>
      <c r="Y983" s="41"/>
      <c r="Z983" s="41"/>
      <c r="AA983" s="41"/>
      <c r="AB983" s="40"/>
      <c r="AC983" s="40"/>
      <c r="AD983" s="40"/>
      <c r="AE983" s="40"/>
      <c r="AF983" s="41"/>
      <c r="AG983" s="41"/>
      <c r="AH983" s="41"/>
      <c r="AI983" s="41"/>
      <c r="AJ983" s="42"/>
      <c r="AK983" s="41"/>
      <c r="AL983" s="40"/>
      <c r="AM983" s="44"/>
      <c r="AN983" s="41"/>
      <c r="AO983" s="40"/>
      <c r="AP983" s="40"/>
      <c r="AQ983" s="40"/>
      <c r="AR983" s="42"/>
      <c r="AS983" s="42"/>
      <c r="AT983" s="42"/>
      <c r="AU983" s="42"/>
      <c r="AV983" s="42"/>
      <c r="AW983" s="42"/>
      <c r="AX983" s="42"/>
      <c r="AY983" s="42"/>
      <c r="AZ983" s="42"/>
      <c r="BA983" s="42"/>
      <c r="BB983" s="42"/>
      <c r="BC983" s="42"/>
      <c r="BD983" s="42"/>
      <c r="BE983" s="42"/>
      <c r="BF983" s="42"/>
      <c r="BG983" s="42"/>
      <c r="BH983" s="42"/>
      <c r="BI983" s="42"/>
      <c r="BJ983" s="42"/>
      <c r="BK983" s="42"/>
      <c r="BL983" s="42"/>
      <c r="BM983" s="42"/>
    </row>
    <row r="984">
      <c r="A984" s="40"/>
      <c r="B984" s="41"/>
      <c r="C984" s="42"/>
      <c r="D984" s="41"/>
      <c r="E984" s="40"/>
      <c r="F984" s="40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0"/>
      <c r="R984" s="40"/>
      <c r="S984" s="40"/>
      <c r="T984" s="40"/>
      <c r="U984" s="40"/>
      <c r="V984" s="40"/>
      <c r="W984" s="40"/>
      <c r="X984" s="41"/>
      <c r="Y984" s="41"/>
      <c r="Z984" s="41"/>
      <c r="AA984" s="41"/>
      <c r="AB984" s="40"/>
      <c r="AC984" s="40"/>
      <c r="AD984" s="40"/>
      <c r="AE984" s="40"/>
      <c r="AF984" s="41"/>
      <c r="AG984" s="41"/>
      <c r="AH984" s="41"/>
      <c r="AI984" s="41"/>
      <c r="AJ984" s="42"/>
      <c r="AK984" s="41"/>
      <c r="AL984" s="40"/>
      <c r="AM984" s="40"/>
      <c r="AN984" s="41"/>
      <c r="AO984" s="40"/>
      <c r="AP984" s="40"/>
      <c r="AQ984" s="40"/>
      <c r="AR984" s="42"/>
      <c r="AS984" s="42"/>
      <c r="AT984" s="42"/>
      <c r="AU984" s="42"/>
      <c r="AV984" s="42"/>
      <c r="AW984" s="42"/>
      <c r="AX984" s="42"/>
      <c r="AY984" s="42"/>
      <c r="AZ984" s="42"/>
      <c r="BA984" s="42"/>
      <c r="BB984" s="42"/>
      <c r="BC984" s="42"/>
      <c r="BD984" s="42"/>
      <c r="BE984" s="42"/>
      <c r="BF984" s="42"/>
      <c r="BG984" s="42"/>
      <c r="BH984" s="42"/>
      <c r="BI984" s="42"/>
      <c r="BJ984" s="42"/>
      <c r="BK984" s="42"/>
      <c r="BL984" s="42"/>
      <c r="BM984" s="42"/>
    </row>
    <row r="985">
      <c r="A985" s="40"/>
      <c r="B985" s="41"/>
      <c r="C985" s="42"/>
      <c r="D985" s="41"/>
      <c r="E985" s="40"/>
      <c r="F985" s="40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0"/>
      <c r="R985" s="40"/>
      <c r="S985" s="40"/>
      <c r="T985" s="40"/>
      <c r="U985" s="40"/>
      <c r="V985" s="40"/>
      <c r="W985" s="40"/>
      <c r="X985" s="41"/>
      <c r="Y985" s="41"/>
      <c r="Z985" s="41"/>
      <c r="AA985" s="41"/>
      <c r="AB985" s="40"/>
      <c r="AC985" s="40"/>
      <c r="AD985" s="40"/>
      <c r="AE985" s="40"/>
      <c r="AF985" s="41"/>
      <c r="AG985" s="41"/>
      <c r="AH985" s="41"/>
      <c r="AI985" s="41"/>
      <c r="AJ985" s="42"/>
      <c r="AK985" s="41"/>
      <c r="AL985" s="40"/>
      <c r="AM985" s="44"/>
      <c r="AN985" s="41"/>
      <c r="AO985" s="40"/>
      <c r="AP985" s="40"/>
      <c r="AQ985" s="40"/>
      <c r="AR985" s="42"/>
      <c r="AS985" s="42"/>
      <c r="AT985" s="42"/>
      <c r="AU985" s="42"/>
      <c r="AV985" s="42"/>
      <c r="AW985" s="42"/>
      <c r="AX985" s="42"/>
      <c r="AY985" s="42"/>
      <c r="AZ985" s="42"/>
      <c r="BA985" s="42"/>
      <c r="BB985" s="42"/>
      <c r="BC985" s="42"/>
      <c r="BD985" s="42"/>
      <c r="BE985" s="42"/>
      <c r="BF985" s="42"/>
      <c r="BG985" s="42"/>
      <c r="BH985" s="42"/>
      <c r="BI985" s="42"/>
      <c r="BJ985" s="42"/>
      <c r="BK985" s="42"/>
      <c r="BL985" s="42"/>
      <c r="BM985" s="42"/>
    </row>
    <row r="986">
      <c r="A986" s="40"/>
      <c r="B986" s="41"/>
      <c r="C986" s="42"/>
      <c r="D986" s="41"/>
      <c r="E986" s="40"/>
      <c r="F986" s="40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0"/>
      <c r="R986" s="40"/>
      <c r="S986" s="40"/>
      <c r="T986" s="40"/>
      <c r="U986" s="40"/>
      <c r="V986" s="40"/>
      <c r="W986" s="40"/>
      <c r="X986" s="41"/>
      <c r="Y986" s="41"/>
      <c r="Z986" s="41"/>
      <c r="AA986" s="41"/>
      <c r="AB986" s="40"/>
      <c r="AC986" s="40"/>
      <c r="AD986" s="40"/>
      <c r="AE986" s="40"/>
      <c r="AF986" s="41"/>
      <c r="AG986" s="41"/>
      <c r="AH986" s="41"/>
      <c r="AI986" s="41"/>
      <c r="AJ986" s="42"/>
      <c r="AK986" s="41"/>
      <c r="AL986" s="40"/>
      <c r="AM986" s="40"/>
      <c r="AN986" s="41"/>
      <c r="AO986" s="40"/>
      <c r="AP986" s="40"/>
      <c r="AQ986" s="40"/>
      <c r="AR986" s="42"/>
      <c r="AS986" s="42"/>
      <c r="AT986" s="42"/>
      <c r="AU986" s="42"/>
      <c r="AV986" s="42"/>
      <c r="AW986" s="42"/>
      <c r="AX986" s="42"/>
      <c r="AY986" s="42"/>
      <c r="AZ986" s="42"/>
      <c r="BA986" s="42"/>
      <c r="BB986" s="42"/>
      <c r="BC986" s="42"/>
      <c r="BD986" s="42"/>
      <c r="BE986" s="42"/>
      <c r="BF986" s="42"/>
      <c r="BG986" s="42"/>
      <c r="BH986" s="42"/>
      <c r="BI986" s="42"/>
      <c r="BJ986" s="42"/>
      <c r="BK986" s="42"/>
      <c r="BL986" s="42"/>
      <c r="BM986" s="42"/>
    </row>
    <row r="987">
      <c r="A987" s="40"/>
      <c r="B987" s="41"/>
      <c r="C987" s="42"/>
      <c r="D987" s="41"/>
      <c r="E987" s="40"/>
      <c r="F987" s="40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0"/>
      <c r="R987" s="40"/>
      <c r="S987" s="40"/>
      <c r="T987" s="40"/>
      <c r="U987" s="40"/>
      <c r="V987" s="40"/>
      <c r="W987" s="40"/>
      <c r="X987" s="41"/>
      <c r="Y987" s="41"/>
      <c r="Z987" s="41"/>
      <c r="AA987" s="41"/>
      <c r="AB987" s="40"/>
      <c r="AC987" s="40"/>
      <c r="AD987" s="40"/>
      <c r="AE987" s="40"/>
      <c r="AF987" s="41"/>
      <c r="AG987" s="41"/>
      <c r="AH987" s="41"/>
      <c r="AI987" s="41"/>
      <c r="AJ987" s="42"/>
      <c r="AK987" s="41"/>
      <c r="AL987" s="40"/>
      <c r="AM987" s="40"/>
      <c r="AN987" s="41"/>
      <c r="AO987" s="40"/>
      <c r="AP987" s="40"/>
      <c r="AQ987" s="40"/>
      <c r="AR987" s="42"/>
      <c r="AS987" s="42"/>
      <c r="AT987" s="42"/>
      <c r="AU987" s="42"/>
      <c r="AV987" s="42"/>
      <c r="AW987" s="42"/>
      <c r="AX987" s="42"/>
      <c r="AY987" s="42"/>
      <c r="AZ987" s="42"/>
      <c r="BA987" s="42"/>
      <c r="BB987" s="42"/>
      <c r="BC987" s="42"/>
      <c r="BD987" s="42"/>
      <c r="BE987" s="42"/>
      <c r="BF987" s="42"/>
      <c r="BG987" s="42"/>
      <c r="BH987" s="42"/>
      <c r="BI987" s="42"/>
      <c r="BJ987" s="42"/>
      <c r="BK987" s="42"/>
      <c r="BL987" s="42"/>
      <c r="BM987" s="42"/>
    </row>
    <row r="988">
      <c r="A988" s="40"/>
      <c r="B988" s="41"/>
      <c r="C988" s="42"/>
      <c r="D988" s="41"/>
      <c r="E988" s="40"/>
      <c r="F988" s="40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0"/>
      <c r="R988" s="40"/>
      <c r="S988" s="40"/>
      <c r="T988" s="40"/>
      <c r="U988" s="40"/>
      <c r="V988" s="40"/>
      <c r="W988" s="40"/>
      <c r="X988" s="41"/>
      <c r="Y988" s="41"/>
      <c r="Z988" s="41"/>
      <c r="AA988" s="41"/>
      <c r="AB988" s="40"/>
      <c r="AC988" s="40"/>
      <c r="AD988" s="40"/>
      <c r="AE988" s="40"/>
      <c r="AF988" s="41"/>
      <c r="AG988" s="41"/>
      <c r="AH988" s="41"/>
      <c r="AI988" s="41"/>
      <c r="AJ988" s="42"/>
      <c r="AK988" s="41"/>
      <c r="AL988" s="40"/>
      <c r="AM988" s="40"/>
      <c r="AN988" s="41"/>
      <c r="AO988" s="40"/>
      <c r="AP988" s="40"/>
      <c r="AQ988" s="40"/>
      <c r="AR988" s="42"/>
      <c r="AS988" s="42"/>
      <c r="AT988" s="42"/>
      <c r="AU988" s="42"/>
      <c r="AV988" s="42"/>
      <c r="AW988" s="42"/>
      <c r="AX988" s="42"/>
      <c r="AY988" s="42"/>
      <c r="AZ988" s="42"/>
      <c r="BA988" s="42"/>
      <c r="BB988" s="42"/>
      <c r="BC988" s="42"/>
      <c r="BD988" s="42"/>
      <c r="BE988" s="42"/>
      <c r="BF988" s="42"/>
      <c r="BG988" s="42"/>
      <c r="BH988" s="42"/>
      <c r="BI988" s="42"/>
      <c r="BJ988" s="42"/>
      <c r="BK988" s="42"/>
      <c r="BL988" s="42"/>
      <c r="BM988" s="42"/>
    </row>
    <row r="989">
      <c r="A989" s="40"/>
      <c r="B989" s="41"/>
      <c r="C989" s="42"/>
      <c r="D989" s="41"/>
      <c r="E989" s="40"/>
      <c r="F989" s="40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0"/>
      <c r="R989" s="40"/>
      <c r="S989" s="40"/>
      <c r="T989" s="40"/>
      <c r="U989" s="40"/>
      <c r="V989" s="40"/>
      <c r="W989" s="40"/>
      <c r="X989" s="41"/>
      <c r="Y989" s="41"/>
      <c r="Z989" s="41"/>
      <c r="AA989" s="41"/>
      <c r="AB989" s="40"/>
      <c r="AC989" s="40"/>
      <c r="AD989" s="40"/>
      <c r="AE989" s="40"/>
      <c r="AF989" s="41"/>
      <c r="AG989" s="41"/>
      <c r="AH989" s="41"/>
      <c r="AI989" s="41"/>
      <c r="AJ989" s="42"/>
      <c r="AK989" s="41"/>
      <c r="AL989" s="40"/>
      <c r="AM989" s="40"/>
      <c r="AN989" s="41"/>
      <c r="AO989" s="40"/>
      <c r="AP989" s="40"/>
      <c r="AQ989" s="40"/>
      <c r="AR989" s="42"/>
      <c r="AS989" s="42"/>
      <c r="AT989" s="42"/>
      <c r="AU989" s="42"/>
      <c r="AV989" s="42"/>
      <c r="AW989" s="42"/>
      <c r="AX989" s="42"/>
      <c r="AY989" s="42"/>
      <c r="AZ989" s="42"/>
      <c r="BA989" s="42"/>
      <c r="BB989" s="42"/>
      <c r="BC989" s="42"/>
      <c r="BD989" s="42"/>
      <c r="BE989" s="42"/>
      <c r="BF989" s="42"/>
      <c r="BG989" s="42"/>
      <c r="BH989" s="42"/>
      <c r="BI989" s="42"/>
      <c r="BJ989" s="42"/>
      <c r="BK989" s="42"/>
      <c r="BL989" s="42"/>
      <c r="BM989" s="42"/>
    </row>
    <row r="990">
      <c r="A990" s="40"/>
      <c r="B990" s="41"/>
      <c r="C990" s="42"/>
      <c r="D990" s="41"/>
      <c r="E990" s="40"/>
      <c r="F990" s="40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0"/>
      <c r="R990" s="40"/>
      <c r="S990" s="40"/>
      <c r="T990" s="40"/>
      <c r="U990" s="40"/>
      <c r="V990" s="40"/>
      <c r="W990" s="40"/>
      <c r="X990" s="41"/>
      <c r="Y990" s="41"/>
      <c r="Z990" s="41"/>
      <c r="AA990" s="41"/>
      <c r="AB990" s="40"/>
      <c r="AC990" s="40"/>
      <c r="AD990" s="40"/>
      <c r="AE990" s="40"/>
      <c r="AF990" s="41"/>
      <c r="AG990" s="41"/>
      <c r="AH990" s="41"/>
      <c r="AI990" s="41"/>
      <c r="AJ990" s="42"/>
      <c r="AK990" s="41"/>
      <c r="AL990" s="40"/>
      <c r="AM990" s="40"/>
      <c r="AN990" s="41"/>
      <c r="AO990" s="40"/>
      <c r="AP990" s="40"/>
      <c r="AQ990" s="40"/>
      <c r="AR990" s="42"/>
      <c r="AS990" s="42"/>
      <c r="AT990" s="42"/>
      <c r="AU990" s="42"/>
      <c r="AV990" s="42"/>
      <c r="AW990" s="42"/>
      <c r="AX990" s="42"/>
      <c r="AY990" s="42"/>
      <c r="AZ990" s="42"/>
      <c r="BA990" s="42"/>
      <c r="BB990" s="42"/>
      <c r="BC990" s="42"/>
      <c r="BD990" s="42"/>
      <c r="BE990" s="42"/>
      <c r="BF990" s="42"/>
      <c r="BG990" s="42"/>
      <c r="BH990" s="42"/>
      <c r="BI990" s="42"/>
      <c r="BJ990" s="42"/>
      <c r="BK990" s="42"/>
      <c r="BL990" s="42"/>
      <c r="BM990" s="42"/>
    </row>
    <row r="991">
      <c r="A991" s="40"/>
      <c r="B991" s="41"/>
      <c r="C991" s="42"/>
      <c r="D991" s="41"/>
      <c r="E991" s="40"/>
      <c r="F991" s="40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0"/>
      <c r="R991" s="40"/>
      <c r="S991" s="40"/>
      <c r="T991" s="40"/>
      <c r="U991" s="40"/>
      <c r="V991" s="40"/>
      <c r="W991" s="40"/>
      <c r="X991" s="41"/>
      <c r="Y991" s="41"/>
      <c r="Z991" s="41"/>
      <c r="AA991" s="41"/>
      <c r="AB991" s="40"/>
      <c r="AC991" s="40"/>
      <c r="AD991" s="40"/>
      <c r="AE991" s="40"/>
      <c r="AF991" s="41"/>
      <c r="AG991" s="41"/>
      <c r="AH991" s="41"/>
      <c r="AI991" s="41"/>
      <c r="AJ991" s="42"/>
      <c r="AK991" s="41"/>
      <c r="AL991" s="40"/>
      <c r="AM991" s="40"/>
      <c r="AN991" s="41"/>
      <c r="AO991" s="40"/>
      <c r="AP991" s="40"/>
      <c r="AQ991" s="40"/>
      <c r="AR991" s="42"/>
      <c r="AS991" s="42"/>
      <c r="AT991" s="42"/>
      <c r="AU991" s="42"/>
      <c r="AV991" s="42"/>
      <c r="AW991" s="42"/>
      <c r="AX991" s="42"/>
      <c r="AY991" s="42"/>
      <c r="AZ991" s="42"/>
      <c r="BA991" s="42"/>
      <c r="BB991" s="42"/>
      <c r="BC991" s="42"/>
      <c r="BD991" s="42"/>
      <c r="BE991" s="42"/>
      <c r="BF991" s="42"/>
      <c r="BG991" s="42"/>
      <c r="BH991" s="42"/>
      <c r="BI991" s="42"/>
      <c r="BJ991" s="42"/>
      <c r="BK991" s="42"/>
      <c r="BL991" s="42"/>
      <c r="BM991" s="42"/>
    </row>
    <row r="992">
      <c r="A992" s="40"/>
      <c r="B992" s="41"/>
      <c r="C992" s="42"/>
      <c r="D992" s="41"/>
      <c r="E992" s="40"/>
      <c r="F992" s="40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0"/>
      <c r="R992" s="40"/>
      <c r="S992" s="40"/>
      <c r="T992" s="40"/>
      <c r="U992" s="40"/>
      <c r="V992" s="40"/>
      <c r="W992" s="40"/>
      <c r="X992" s="41"/>
      <c r="Y992" s="41"/>
      <c r="Z992" s="41"/>
      <c r="AA992" s="41"/>
      <c r="AB992" s="40"/>
      <c r="AC992" s="40"/>
      <c r="AD992" s="40"/>
      <c r="AE992" s="40"/>
      <c r="AF992" s="41"/>
      <c r="AG992" s="41"/>
      <c r="AH992" s="41"/>
      <c r="AI992" s="41"/>
      <c r="AJ992" s="42"/>
      <c r="AK992" s="41"/>
      <c r="AL992" s="40"/>
      <c r="AM992" s="40"/>
      <c r="AN992" s="41"/>
      <c r="AO992" s="40"/>
      <c r="AP992" s="40"/>
      <c r="AQ992" s="40"/>
      <c r="AR992" s="42"/>
      <c r="AS992" s="42"/>
      <c r="AT992" s="42"/>
      <c r="AU992" s="42"/>
      <c r="AV992" s="42"/>
      <c r="AW992" s="42"/>
      <c r="AX992" s="42"/>
      <c r="AY992" s="42"/>
      <c r="AZ992" s="42"/>
      <c r="BA992" s="42"/>
      <c r="BB992" s="42"/>
      <c r="BC992" s="42"/>
      <c r="BD992" s="42"/>
      <c r="BE992" s="42"/>
      <c r="BF992" s="42"/>
      <c r="BG992" s="42"/>
      <c r="BH992" s="42"/>
      <c r="BI992" s="42"/>
      <c r="BJ992" s="42"/>
      <c r="BK992" s="42"/>
      <c r="BL992" s="42"/>
      <c r="BM992" s="42"/>
    </row>
    <row r="993">
      <c r="A993" s="40"/>
      <c r="B993" s="41"/>
      <c r="C993" s="42"/>
      <c r="D993" s="41"/>
      <c r="E993" s="40"/>
      <c r="F993" s="40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0"/>
      <c r="R993" s="40"/>
      <c r="S993" s="40"/>
      <c r="T993" s="40"/>
      <c r="U993" s="40"/>
      <c r="V993" s="40"/>
      <c r="W993" s="40"/>
      <c r="X993" s="41"/>
      <c r="Y993" s="41"/>
      <c r="Z993" s="41"/>
      <c r="AA993" s="41"/>
      <c r="AB993" s="40"/>
      <c r="AC993" s="40"/>
      <c r="AD993" s="40"/>
      <c r="AE993" s="40"/>
      <c r="AF993" s="41"/>
      <c r="AG993" s="41"/>
      <c r="AH993" s="41"/>
      <c r="AI993" s="41"/>
      <c r="AJ993" s="42"/>
      <c r="AK993" s="41"/>
      <c r="AL993" s="40"/>
      <c r="AM993" s="40"/>
      <c r="AN993" s="41"/>
      <c r="AO993" s="40"/>
      <c r="AP993" s="40"/>
      <c r="AQ993" s="40"/>
      <c r="AR993" s="42"/>
      <c r="AS993" s="42"/>
      <c r="AT993" s="42"/>
      <c r="AU993" s="42"/>
      <c r="AV993" s="42"/>
      <c r="AW993" s="42"/>
      <c r="AX993" s="42"/>
      <c r="AY993" s="42"/>
      <c r="AZ993" s="42"/>
      <c r="BA993" s="42"/>
      <c r="BB993" s="42"/>
      <c r="BC993" s="42"/>
      <c r="BD993" s="42"/>
      <c r="BE993" s="42"/>
      <c r="BF993" s="42"/>
      <c r="BG993" s="42"/>
      <c r="BH993" s="42"/>
      <c r="BI993" s="42"/>
      <c r="BJ993" s="42"/>
      <c r="BK993" s="42"/>
      <c r="BL993" s="42"/>
      <c r="BM993" s="42"/>
    </row>
    <row r="994">
      <c r="A994" s="40"/>
      <c r="B994" s="41"/>
      <c r="C994" s="42"/>
      <c r="D994" s="41"/>
      <c r="E994" s="40"/>
      <c r="F994" s="40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0"/>
      <c r="R994" s="40"/>
      <c r="S994" s="40"/>
      <c r="T994" s="40"/>
      <c r="U994" s="40"/>
      <c r="V994" s="40"/>
      <c r="W994" s="40"/>
      <c r="X994" s="41"/>
      <c r="Y994" s="41"/>
      <c r="Z994" s="41"/>
      <c r="AA994" s="41"/>
      <c r="AB994" s="40"/>
      <c r="AC994" s="40"/>
      <c r="AD994" s="40"/>
      <c r="AE994" s="40"/>
      <c r="AF994" s="41"/>
      <c r="AG994" s="41"/>
      <c r="AH994" s="41"/>
      <c r="AI994" s="41"/>
      <c r="AJ994" s="42"/>
      <c r="AK994" s="41"/>
      <c r="AL994" s="40"/>
      <c r="AM994" s="40"/>
      <c r="AN994" s="41"/>
      <c r="AO994" s="40"/>
      <c r="AP994" s="40"/>
      <c r="AQ994" s="40"/>
      <c r="AR994" s="42"/>
      <c r="AS994" s="42"/>
      <c r="AT994" s="42"/>
      <c r="AU994" s="42"/>
      <c r="AV994" s="42"/>
      <c r="AW994" s="42"/>
      <c r="AX994" s="42"/>
      <c r="AY994" s="42"/>
      <c r="AZ994" s="42"/>
      <c r="BA994" s="42"/>
      <c r="BB994" s="42"/>
      <c r="BC994" s="42"/>
      <c r="BD994" s="42"/>
      <c r="BE994" s="42"/>
      <c r="BF994" s="42"/>
      <c r="BG994" s="42"/>
      <c r="BH994" s="42"/>
      <c r="BI994" s="42"/>
      <c r="BJ994" s="42"/>
      <c r="BK994" s="42"/>
      <c r="BL994" s="42"/>
      <c r="BM994" s="42"/>
    </row>
    <row r="995">
      <c r="A995" s="40"/>
      <c r="B995" s="41"/>
      <c r="C995" s="42"/>
      <c r="D995" s="41"/>
      <c r="E995" s="40"/>
      <c r="F995" s="40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0"/>
      <c r="R995" s="40"/>
      <c r="S995" s="40"/>
      <c r="T995" s="40"/>
      <c r="U995" s="40"/>
      <c r="V995" s="40"/>
      <c r="W995" s="40"/>
      <c r="X995" s="41"/>
      <c r="Y995" s="41"/>
      <c r="Z995" s="41"/>
      <c r="AA995" s="41"/>
      <c r="AB995" s="40"/>
      <c r="AC995" s="40"/>
      <c r="AD995" s="40"/>
      <c r="AE995" s="40"/>
      <c r="AF995" s="41"/>
      <c r="AG995" s="41"/>
      <c r="AH995" s="41"/>
      <c r="AI995" s="41"/>
      <c r="AJ995" s="42"/>
      <c r="AK995" s="41"/>
      <c r="AL995" s="40"/>
      <c r="AM995" s="40"/>
      <c r="AN995" s="41"/>
      <c r="AO995" s="40"/>
      <c r="AP995" s="40"/>
      <c r="AQ995" s="40"/>
      <c r="AR995" s="42"/>
      <c r="AS995" s="42"/>
      <c r="AT995" s="42"/>
      <c r="AU995" s="42"/>
      <c r="AV995" s="42"/>
      <c r="AW995" s="42"/>
      <c r="AX995" s="42"/>
      <c r="AY995" s="42"/>
      <c r="AZ995" s="42"/>
      <c r="BA995" s="42"/>
      <c r="BB995" s="42"/>
      <c r="BC995" s="42"/>
      <c r="BD995" s="42"/>
      <c r="BE995" s="42"/>
      <c r="BF995" s="42"/>
      <c r="BG995" s="42"/>
      <c r="BH995" s="42"/>
      <c r="BI995" s="42"/>
      <c r="BJ995" s="42"/>
      <c r="BK995" s="42"/>
      <c r="BL995" s="42"/>
      <c r="BM995" s="42"/>
    </row>
    <row r="996">
      <c r="A996" s="40"/>
      <c r="B996" s="41"/>
      <c r="C996" s="42"/>
      <c r="D996" s="41"/>
      <c r="E996" s="40"/>
      <c r="F996" s="40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0"/>
      <c r="R996" s="40"/>
      <c r="S996" s="40"/>
      <c r="T996" s="40"/>
      <c r="U996" s="40"/>
      <c r="V996" s="40"/>
      <c r="W996" s="40"/>
      <c r="X996" s="41"/>
      <c r="Y996" s="41"/>
      <c r="Z996" s="41"/>
      <c r="AA996" s="41"/>
      <c r="AB996" s="40"/>
      <c r="AC996" s="40"/>
      <c r="AD996" s="40"/>
      <c r="AE996" s="40"/>
      <c r="AF996" s="41"/>
      <c r="AG996" s="41"/>
      <c r="AH996" s="41"/>
      <c r="AI996" s="41"/>
      <c r="AJ996" s="42"/>
      <c r="AK996" s="41"/>
      <c r="AL996" s="40"/>
      <c r="AM996" s="40"/>
      <c r="AN996" s="41"/>
      <c r="AO996" s="40"/>
      <c r="AP996" s="40"/>
      <c r="AQ996" s="40"/>
      <c r="AR996" s="42"/>
      <c r="AS996" s="42"/>
      <c r="AT996" s="42"/>
      <c r="AU996" s="42"/>
      <c r="AV996" s="42"/>
      <c r="AW996" s="42"/>
      <c r="AX996" s="42"/>
      <c r="AY996" s="42"/>
      <c r="AZ996" s="42"/>
      <c r="BA996" s="42"/>
      <c r="BB996" s="42"/>
      <c r="BC996" s="42"/>
      <c r="BD996" s="42"/>
      <c r="BE996" s="42"/>
      <c r="BF996" s="42"/>
      <c r="BG996" s="42"/>
      <c r="BH996" s="42"/>
      <c r="BI996" s="42"/>
      <c r="BJ996" s="42"/>
      <c r="BK996" s="42"/>
      <c r="BL996" s="42"/>
      <c r="BM996" s="42"/>
    </row>
    <row r="997">
      <c r="A997" s="40"/>
      <c r="B997" s="41"/>
      <c r="C997" s="42"/>
      <c r="D997" s="41"/>
      <c r="E997" s="40"/>
      <c r="F997" s="40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0"/>
      <c r="R997" s="40"/>
      <c r="S997" s="40"/>
      <c r="T997" s="40"/>
      <c r="U997" s="40"/>
      <c r="V997" s="40"/>
      <c r="W997" s="40"/>
      <c r="X997" s="41"/>
      <c r="Y997" s="41"/>
      <c r="Z997" s="41"/>
      <c r="AA997" s="41"/>
      <c r="AB997" s="40"/>
      <c r="AC997" s="40"/>
      <c r="AD997" s="40"/>
      <c r="AE997" s="40"/>
      <c r="AF997" s="41"/>
      <c r="AG997" s="41"/>
      <c r="AH997" s="41"/>
      <c r="AI997" s="41"/>
      <c r="AJ997" s="42"/>
      <c r="AK997" s="41"/>
      <c r="AL997" s="40"/>
      <c r="AM997" s="40"/>
      <c r="AN997" s="41"/>
      <c r="AO997" s="40"/>
      <c r="AP997" s="40"/>
      <c r="AQ997" s="40"/>
      <c r="AR997" s="42"/>
      <c r="AS997" s="42"/>
      <c r="AT997" s="42"/>
      <c r="AU997" s="42"/>
      <c r="AV997" s="42"/>
      <c r="AW997" s="42"/>
      <c r="AX997" s="42"/>
      <c r="AY997" s="42"/>
      <c r="AZ997" s="42"/>
      <c r="BA997" s="42"/>
      <c r="BB997" s="42"/>
      <c r="BC997" s="42"/>
      <c r="BD997" s="42"/>
      <c r="BE997" s="42"/>
      <c r="BF997" s="42"/>
      <c r="BG997" s="42"/>
      <c r="BH997" s="42"/>
      <c r="BI997" s="42"/>
      <c r="BJ997" s="42"/>
      <c r="BK997" s="42"/>
      <c r="BL997" s="42"/>
      <c r="BM997" s="42"/>
    </row>
    <row r="998">
      <c r="A998" s="40"/>
      <c r="B998" s="41"/>
      <c r="C998" s="42"/>
      <c r="D998" s="41"/>
      <c r="E998" s="40"/>
      <c r="F998" s="40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0"/>
      <c r="R998" s="40"/>
      <c r="S998" s="40"/>
      <c r="T998" s="40"/>
      <c r="U998" s="40"/>
      <c r="V998" s="40"/>
      <c r="W998" s="40"/>
      <c r="X998" s="41"/>
      <c r="Y998" s="41"/>
      <c r="Z998" s="41"/>
      <c r="AA998" s="41"/>
      <c r="AB998" s="40"/>
      <c r="AC998" s="40"/>
      <c r="AD998" s="40"/>
      <c r="AE998" s="40"/>
      <c r="AF998" s="41"/>
      <c r="AG998" s="41"/>
      <c r="AH998" s="41"/>
      <c r="AI998" s="41"/>
      <c r="AJ998" s="42"/>
      <c r="AK998" s="41"/>
      <c r="AL998" s="40"/>
      <c r="AM998" s="40"/>
      <c r="AN998" s="41"/>
      <c r="AO998" s="40"/>
      <c r="AP998" s="40"/>
      <c r="AQ998" s="40"/>
      <c r="AR998" s="42"/>
      <c r="AS998" s="42"/>
      <c r="AT998" s="42"/>
      <c r="AU998" s="42"/>
      <c r="AV998" s="42"/>
      <c r="AW998" s="42"/>
      <c r="AX998" s="42"/>
      <c r="AY998" s="42"/>
      <c r="AZ998" s="42"/>
      <c r="BA998" s="42"/>
      <c r="BB998" s="42"/>
      <c r="BC998" s="42"/>
      <c r="BD998" s="42"/>
      <c r="BE998" s="42"/>
      <c r="BF998" s="42"/>
      <c r="BG998" s="42"/>
      <c r="BH998" s="42"/>
      <c r="BI998" s="42"/>
      <c r="BJ998" s="42"/>
      <c r="BK998" s="42"/>
      <c r="BL998" s="42"/>
      <c r="BM998" s="42"/>
    </row>
    <row r="999">
      <c r="A999" s="40"/>
      <c r="B999" s="41"/>
      <c r="C999" s="42"/>
      <c r="D999" s="41"/>
      <c r="E999" s="40"/>
      <c r="F999" s="40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0"/>
      <c r="R999" s="40"/>
      <c r="S999" s="40"/>
      <c r="T999" s="40"/>
      <c r="U999" s="40"/>
      <c r="V999" s="40"/>
      <c r="W999" s="40"/>
      <c r="X999" s="41"/>
      <c r="Y999" s="41"/>
      <c r="Z999" s="41"/>
      <c r="AA999" s="41"/>
      <c r="AB999" s="40"/>
      <c r="AC999" s="40"/>
      <c r="AD999" s="40"/>
      <c r="AE999" s="40"/>
      <c r="AF999" s="41"/>
      <c r="AG999" s="41"/>
      <c r="AH999" s="41"/>
      <c r="AI999" s="41"/>
      <c r="AJ999" s="42"/>
      <c r="AK999" s="41"/>
      <c r="AL999" s="40"/>
      <c r="AM999" s="40"/>
      <c r="AN999" s="41"/>
      <c r="AO999" s="40"/>
      <c r="AP999" s="40"/>
      <c r="AQ999" s="40"/>
      <c r="AR999" s="42"/>
      <c r="AS999" s="42"/>
      <c r="AT999" s="42"/>
      <c r="AU999" s="42"/>
      <c r="AV999" s="42"/>
      <c r="AW999" s="42"/>
      <c r="AX999" s="42"/>
      <c r="AY999" s="42"/>
      <c r="AZ999" s="42"/>
      <c r="BA999" s="42"/>
      <c r="BB999" s="42"/>
      <c r="BC999" s="42"/>
      <c r="BD999" s="42"/>
      <c r="BE999" s="42"/>
      <c r="BF999" s="42"/>
      <c r="BG999" s="42"/>
      <c r="BH999" s="42"/>
      <c r="BI999" s="42"/>
      <c r="BJ999" s="42"/>
      <c r="BK999" s="42"/>
      <c r="BL999" s="42"/>
      <c r="BM999" s="42"/>
    </row>
    <row r="1000">
      <c r="A1000" s="40"/>
      <c r="B1000" s="41"/>
      <c r="C1000" s="42"/>
      <c r="D1000" s="41"/>
      <c r="E1000" s="40"/>
      <c r="F1000" s="40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0"/>
      <c r="R1000" s="40"/>
      <c r="S1000" s="40"/>
      <c r="T1000" s="40"/>
      <c r="U1000" s="40"/>
      <c r="V1000" s="40"/>
      <c r="W1000" s="40"/>
      <c r="X1000" s="41"/>
      <c r="Y1000" s="41"/>
      <c r="Z1000" s="41"/>
      <c r="AA1000" s="41"/>
      <c r="AB1000" s="40"/>
      <c r="AC1000" s="40"/>
      <c r="AD1000" s="40"/>
      <c r="AE1000" s="40"/>
      <c r="AF1000" s="41"/>
      <c r="AG1000" s="41"/>
      <c r="AH1000" s="41"/>
      <c r="AI1000" s="41"/>
      <c r="AJ1000" s="42"/>
      <c r="AK1000" s="41"/>
      <c r="AL1000" s="40"/>
      <c r="AM1000" s="40"/>
      <c r="AN1000" s="41"/>
      <c r="AO1000" s="40"/>
      <c r="AP1000" s="40"/>
      <c r="AQ1000" s="40"/>
      <c r="AR1000" s="42"/>
      <c r="AS1000" s="42"/>
      <c r="AT1000" s="42"/>
      <c r="AU1000" s="42"/>
      <c r="AV1000" s="42"/>
      <c r="AW1000" s="42"/>
      <c r="AX1000" s="42"/>
      <c r="AY1000" s="42"/>
      <c r="AZ1000" s="42"/>
      <c r="BA1000" s="42"/>
      <c r="BB1000" s="42"/>
      <c r="BC1000" s="42"/>
      <c r="BD1000" s="42"/>
      <c r="BE1000" s="42"/>
      <c r="BF1000" s="42"/>
      <c r="BG1000" s="42"/>
      <c r="BH1000" s="42"/>
      <c r="BI1000" s="42"/>
      <c r="BJ1000" s="42"/>
      <c r="BK1000" s="42"/>
      <c r="BL1000" s="42"/>
      <c r="BM1000" s="42"/>
    </row>
    <row r="1001">
      <c r="A1001" s="40"/>
      <c r="B1001" s="41"/>
      <c r="C1001" s="42"/>
      <c r="D1001" s="41"/>
      <c r="E1001" s="40"/>
      <c r="F1001" s="40"/>
      <c r="G1001" s="41"/>
      <c r="H1001" s="41"/>
      <c r="I1001" s="41"/>
      <c r="J1001" s="41"/>
      <c r="K1001" s="41"/>
      <c r="L1001" s="41"/>
      <c r="M1001" s="41"/>
      <c r="N1001" s="41"/>
      <c r="O1001" s="41"/>
      <c r="P1001" s="41"/>
      <c r="Q1001" s="40"/>
      <c r="R1001" s="40"/>
      <c r="S1001" s="40"/>
      <c r="T1001" s="40"/>
      <c r="U1001" s="40"/>
      <c r="V1001" s="40"/>
      <c r="W1001" s="40"/>
      <c r="X1001" s="41"/>
      <c r="Y1001" s="41"/>
      <c r="Z1001" s="41"/>
      <c r="AA1001" s="41"/>
      <c r="AB1001" s="40"/>
      <c r="AC1001" s="40"/>
      <c r="AD1001" s="40"/>
      <c r="AE1001" s="40"/>
      <c r="AF1001" s="41"/>
      <c r="AG1001" s="41"/>
      <c r="AH1001" s="41"/>
      <c r="AI1001" s="41"/>
      <c r="AJ1001" s="42"/>
      <c r="AK1001" s="41"/>
      <c r="AL1001" s="40"/>
      <c r="AM1001" s="40"/>
      <c r="AN1001" s="41"/>
      <c r="AO1001" s="40"/>
      <c r="AP1001" s="40"/>
      <c r="AQ1001" s="40"/>
      <c r="AR1001" s="42"/>
      <c r="AS1001" s="42"/>
      <c r="AT1001" s="42"/>
      <c r="AU1001" s="42"/>
      <c r="AV1001" s="42"/>
      <c r="AW1001" s="42"/>
      <c r="AX1001" s="42"/>
      <c r="AY1001" s="42"/>
      <c r="AZ1001" s="42"/>
      <c r="BA1001" s="42"/>
      <c r="BB1001" s="42"/>
      <c r="BC1001" s="42"/>
      <c r="BD1001" s="42"/>
      <c r="BE1001" s="42"/>
      <c r="BF1001" s="42"/>
      <c r="BG1001" s="42"/>
      <c r="BH1001" s="42"/>
      <c r="BI1001" s="42"/>
      <c r="BJ1001" s="42"/>
      <c r="BK1001" s="42"/>
      <c r="BL1001" s="42"/>
      <c r="BM1001" s="42"/>
    </row>
    <row r="1002">
      <c r="A1002" s="40"/>
      <c r="B1002" s="41"/>
      <c r="C1002" s="42"/>
      <c r="D1002" s="41"/>
      <c r="E1002" s="40"/>
      <c r="F1002" s="40"/>
      <c r="G1002" s="41"/>
      <c r="H1002" s="41"/>
      <c r="I1002" s="41"/>
      <c r="J1002" s="41"/>
      <c r="K1002" s="41"/>
      <c r="L1002" s="41"/>
      <c r="M1002" s="41"/>
      <c r="N1002" s="41"/>
      <c r="O1002" s="41"/>
      <c r="P1002" s="41"/>
      <c r="Q1002" s="40"/>
      <c r="R1002" s="40"/>
      <c r="S1002" s="40"/>
      <c r="T1002" s="40"/>
      <c r="U1002" s="40"/>
      <c r="V1002" s="40"/>
      <c r="W1002" s="40"/>
      <c r="X1002" s="41"/>
      <c r="Y1002" s="41"/>
      <c r="Z1002" s="41"/>
      <c r="AA1002" s="41"/>
      <c r="AB1002" s="40"/>
      <c r="AC1002" s="40"/>
      <c r="AD1002" s="40"/>
      <c r="AE1002" s="40"/>
      <c r="AF1002" s="41"/>
      <c r="AG1002" s="41"/>
      <c r="AH1002" s="41"/>
      <c r="AI1002" s="41"/>
      <c r="AJ1002" s="42"/>
      <c r="AK1002" s="41"/>
      <c r="AL1002" s="40"/>
      <c r="AM1002" s="40"/>
      <c r="AN1002" s="41"/>
      <c r="AO1002" s="40"/>
      <c r="AP1002" s="40"/>
      <c r="AQ1002" s="40"/>
      <c r="AR1002" s="42"/>
      <c r="AS1002" s="42"/>
      <c r="AT1002" s="42"/>
      <c r="AU1002" s="42"/>
      <c r="AV1002" s="42"/>
      <c r="AW1002" s="42"/>
      <c r="AX1002" s="42"/>
      <c r="AY1002" s="42"/>
      <c r="AZ1002" s="42"/>
      <c r="BA1002" s="42"/>
      <c r="BB1002" s="42"/>
      <c r="BC1002" s="42"/>
      <c r="BD1002" s="42"/>
      <c r="BE1002" s="42"/>
      <c r="BF1002" s="42"/>
      <c r="BG1002" s="42"/>
      <c r="BH1002" s="42"/>
      <c r="BI1002" s="42"/>
      <c r="BJ1002" s="42"/>
      <c r="BK1002" s="42"/>
      <c r="BL1002" s="42"/>
      <c r="BM1002" s="42"/>
    </row>
    <row r="1003">
      <c r="A1003" s="40"/>
      <c r="B1003" s="41"/>
      <c r="C1003" s="42"/>
      <c r="D1003" s="41"/>
      <c r="E1003" s="40"/>
      <c r="F1003" s="40"/>
      <c r="G1003" s="41"/>
      <c r="H1003" s="41"/>
      <c r="I1003" s="41"/>
      <c r="J1003" s="41"/>
      <c r="K1003" s="41"/>
      <c r="L1003" s="41"/>
      <c r="M1003" s="41"/>
      <c r="N1003" s="41"/>
      <c r="O1003" s="41"/>
      <c r="P1003" s="41"/>
      <c r="Q1003" s="40"/>
      <c r="R1003" s="40"/>
      <c r="S1003" s="40"/>
      <c r="T1003" s="40"/>
      <c r="U1003" s="40"/>
      <c r="V1003" s="40"/>
      <c r="W1003" s="40"/>
      <c r="X1003" s="41"/>
      <c r="Y1003" s="41"/>
      <c r="Z1003" s="41"/>
      <c r="AA1003" s="41"/>
      <c r="AB1003" s="40"/>
      <c r="AC1003" s="40"/>
      <c r="AD1003" s="40"/>
      <c r="AE1003" s="40"/>
      <c r="AF1003" s="41"/>
      <c r="AG1003" s="41"/>
      <c r="AH1003" s="41"/>
      <c r="AI1003" s="41"/>
      <c r="AJ1003" s="42"/>
      <c r="AK1003" s="41"/>
      <c r="AL1003" s="40"/>
      <c r="AM1003" s="40"/>
      <c r="AN1003" s="41"/>
      <c r="AO1003" s="40"/>
      <c r="AP1003" s="40"/>
      <c r="AQ1003" s="40"/>
      <c r="AR1003" s="42"/>
      <c r="AS1003" s="42"/>
      <c r="AT1003" s="42"/>
      <c r="AU1003" s="42"/>
      <c r="AV1003" s="42"/>
      <c r="AW1003" s="42"/>
      <c r="AX1003" s="42"/>
      <c r="AY1003" s="42"/>
      <c r="AZ1003" s="42"/>
      <c r="BA1003" s="42"/>
      <c r="BB1003" s="42"/>
      <c r="BC1003" s="42"/>
      <c r="BD1003" s="42"/>
      <c r="BE1003" s="42"/>
      <c r="BF1003" s="42"/>
      <c r="BG1003" s="42"/>
      <c r="BH1003" s="42"/>
      <c r="BI1003" s="42"/>
      <c r="BJ1003" s="42"/>
      <c r="BK1003" s="42"/>
      <c r="BL1003" s="42"/>
      <c r="BM1003" s="42"/>
    </row>
    <row r="1004">
      <c r="A1004" s="40"/>
      <c r="B1004" s="41"/>
      <c r="C1004" s="42"/>
      <c r="D1004" s="41"/>
      <c r="E1004" s="40"/>
      <c r="F1004" s="40"/>
      <c r="G1004" s="41"/>
      <c r="H1004" s="41"/>
      <c r="I1004" s="41"/>
      <c r="J1004" s="41"/>
      <c r="K1004" s="41"/>
      <c r="L1004" s="41"/>
      <c r="M1004" s="41"/>
      <c r="N1004" s="41"/>
      <c r="O1004" s="41"/>
      <c r="P1004" s="41"/>
      <c r="Q1004" s="40"/>
      <c r="R1004" s="40"/>
      <c r="S1004" s="40"/>
      <c r="T1004" s="40"/>
      <c r="U1004" s="40"/>
      <c r="V1004" s="40"/>
      <c r="W1004" s="40"/>
      <c r="X1004" s="41"/>
      <c r="Y1004" s="41"/>
      <c r="Z1004" s="41"/>
      <c r="AA1004" s="41"/>
      <c r="AB1004" s="40"/>
      <c r="AC1004" s="40"/>
      <c r="AD1004" s="40"/>
      <c r="AE1004" s="40"/>
      <c r="AF1004" s="41"/>
      <c r="AG1004" s="41"/>
      <c r="AH1004" s="41"/>
      <c r="AI1004" s="41"/>
      <c r="AJ1004" s="42"/>
      <c r="AK1004" s="41"/>
      <c r="AL1004" s="40"/>
      <c r="AM1004" s="40"/>
      <c r="AN1004" s="41"/>
      <c r="AO1004" s="40"/>
      <c r="AP1004" s="40"/>
      <c r="AQ1004" s="40"/>
      <c r="AR1004" s="42"/>
      <c r="AS1004" s="42"/>
      <c r="AT1004" s="42"/>
      <c r="AU1004" s="42"/>
      <c r="AV1004" s="42"/>
      <c r="AW1004" s="42"/>
      <c r="AX1004" s="42"/>
      <c r="AY1004" s="42"/>
      <c r="AZ1004" s="42"/>
      <c r="BA1004" s="42"/>
      <c r="BB1004" s="42"/>
      <c r="BC1004" s="42"/>
      <c r="BD1004" s="42"/>
      <c r="BE1004" s="42"/>
      <c r="BF1004" s="42"/>
      <c r="BG1004" s="42"/>
      <c r="BH1004" s="42"/>
      <c r="BI1004" s="42"/>
      <c r="BJ1004" s="42"/>
      <c r="BK1004" s="42"/>
      <c r="BL1004" s="42"/>
      <c r="BM1004" s="42"/>
    </row>
    <row r="1005">
      <c r="A1005" s="40"/>
      <c r="B1005" s="41"/>
      <c r="C1005" s="42"/>
      <c r="D1005" s="41"/>
      <c r="E1005" s="40"/>
      <c r="F1005" s="40"/>
      <c r="G1005" s="41"/>
      <c r="H1005" s="41"/>
      <c r="I1005" s="41"/>
      <c r="J1005" s="41"/>
      <c r="K1005" s="41"/>
      <c r="L1005" s="41"/>
      <c r="M1005" s="41"/>
      <c r="N1005" s="41"/>
      <c r="O1005" s="41"/>
      <c r="P1005" s="41"/>
      <c r="Q1005" s="40"/>
      <c r="R1005" s="40"/>
      <c r="S1005" s="40"/>
      <c r="T1005" s="40"/>
      <c r="U1005" s="40"/>
      <c r="V1005" s="40"/>
      <c r="W1005" s="40"/>
      <c r="X1005" s="41"/>
      <c r="Y1005" s="41"/>
      <c r="Z1005" s="41"/>
      <c r="AA1005" s="41"/>
      <c r="AB1005" s="40"/>
      <c r="AC1005" s="40"/>
      <c r="AD1005" s="40"/>
      <c r="AE1005" s="40"/>
      <c r="AF1005" s="41"/>
      <c r="AG1005" s="41"/>
      <c r="AH1005" s="41"/>
      <c r="AI1005" s="41"/>
      <c r="AJ1005" s="42"/>
      <c r="AK1005" s="41"/>
      <c r="AL1005" s="40"/>
      <c r="AM1005" s="40"/>
      <c r="AN1005" s="41"/>
      <c r="AO1005" s="40"/>
      <c r="AP1005" s="40"/>
      <c r="AQ1005" s="40"/>
      <c r="AR1005" s="42"/>
      <c r="AS1005" s="42"/>
      <c r="AT1005" s="42"/>
      <c r="AU1005" s="42"/>
      <c r="AV1005" s="42"/>
      <c r="AW1005" s="42"/>
      <c r="AX1005" s="42"/>
      <c r="AY1005" s="42"/>
      <c r="AZ1005" s="42"/>
      <c r="BA1005" s="42"/>
      <c r="BB1005" s="42"/>
      <c r="BC1005" s="42"/>
      <c r="BD1005" s="42"/>
      <c r="BE1005" s="42"/>
      <c r="BF1005" s="42"/>
      <c r="BG1005" s="42"/>
      <c r="BH1005" s="42"/>
      <c r="BI1005" s="42"/>
      <c r="BJ1005" s="42"/>
      <c r="BK1005" s="42"/>
      <c r="BL1005" s="42"/>
      <c r="BM1005" s="42"/>
    </row>
    <row r="1006">
      <c r="A1006" s="40"/>
      <c r="B1006" s="41"/>
      <c r="C1006" s="42"/>
      <c r="D1006" s="41"/>
      <c r="E1006" s="40"/>
      <c r="F1006" s="40"/>
      <c r="G1006" s="41"/>
      <c r="H1006" s="41"/>
      <c r="I1006" s="41"/>
      <c r="J1006" s="41"/>
      <c r="K1006" s="41"/>
      <c r="L1006" s="41"/>
      <c r="M1006" s="41"/>
      <c r="N1006" s="41"/>
      <c r="O1006" s="41"/>
      <c r="P1006" s="41"/>
      <c r="Q1006" s="40"/>
      <c r="R1006" s="40"/>
      <c r="S1006" s="40"/>
      <c r="T1006" s="40"/>
      <c r="U1006" s="40"/>
      <c r="V1006" s="40"/>
      <c r="W1006" s="40"/>
      <c r="X1006" s="41"/>
      <c r="Y1006" s="41"/>
      <c r="Z1006" s="41"/>
      <c r="AA1006" s="41"/>
      <c r="AB1006" s="40"/>
      <c r="AC1006" s="40"/>
      <c r="AD1006" s="40"/>
      <c r="AE1006" s="40"/>
      <c r="AF1006" s="41"/>
      <c r="AG1006" s="41"/>
      <c r="AH1006" s="41"/>
      <c r="AI1006" s="41"/>
      <c r="AJ1006" s="42"/>
      <c r="AK1006" s="41"/>
      <c r="AL1006" s="40"/>
      <c r="AM1006" s="40"/>
      <c r="AN1006" s="41"/>
      <c r="AO1006" s="40"/>
      <c r="AP1006" s="40"/>
      <c r="AQ1006" s="40"/>
      <c r="AR1006" s="42"/>
      <c r="AS1006" s="42"/>
      <c r="AT1006" s="42"/>
      <c r="AU1006" s="42"/>
      <c r="AV1006" s="42"/>
      <c r="AW1006" s="42"/>
      <c r="AX1006" s="42"/>
      <c r="AY1006" s="42"/>
      <c r="AZ1006" s="42"/>
      <c r="BA1006" s="42"/>
      <c r="BB1006" s="42"/>
      <c r="BC1006" s="42"/>
      <c r="BD1006" s="42"/>
      <c r="BE1006" s="42"/>
      <c r="BF1006" s="42"/>
      <c r="BG1006" s="42"/>
      <c r="BH1006" s="42"/>
      <c r="BI1006" s="42"/>
      <c r="BJ1006" s="42"/>
      <c r="BK1006" s="42"/>
      <c r="BL1006" s="42"/>
      <c r="BM1006" s="42"/>
    </row>
    <row r="1007">
      <c r="A1007" s="40"/>
      <c r="B1007" s="41"/>
      <c r="C1007" s="42"/>
      <c r="D1007" s="41"/>
      <c r="E1007" s="40"/>
      <c r="F1007" s="40"/>
      <c r="G1007" s="41"/>
      <c r="H1007" s="41"/>
      <c r="I1007" s="41"/>
      <c r="J1007" s="41"/>
      <c r="K1007" s="41"/>
      <c r="L1007" s="41"/>
      <c r="M1007" s="41"/>
      <c r="N1007" s="41"/>
      <c r="O1007" s="41"/>
      <c r="P1007" s="41"/>
      <c r="Q1007" s="40"/>
      <c r="R1007" s="40"/>
      <c r="S1007" s="40"/>
      <c r="T1007" s="40"/>
      <c r="U1007" s="40"/>
      <c r="V1007" s="40"/>
      <c r="W1007" s="40"/>
      <c r="X1007" s="41"/>
      <c r="Y1007" s="41"/>
      <c r="Z1007" s="41"/>
      <c r="AA1007" s="41"/>
      <c r="AB1007" s="40"/>
      <c r="AC1007" s="40"/>
      <c r="AD1007" s="40"/>
      <c r="AE1007" s="40"/>
      <c r="AF1007" s="41"/>
      <c r="AG1007" s="41"/>
      <c r="AH1007" s="41"/>
      <c r="AI1007" s="41"/>
      <c r="AJ1007" s="42"/>
      <c r="AK1007" s="41"/>
      <c r="AL1007" s="40"/>
      <c r="AM1007" s="40"/>
      <c r="AN1007" s="41"/>
      <c r="AO1007" s="40"/>
      <c r="AP1007" s="40"/>
      <c r="AQ1007" s="40"/>
      <c r="AR1007" s="42"/>
      <c r="AS1007" s="42"/>
      <c r="AT1007" s="42"/>
      <c r="AU1007" s="42"/>
      <c r="AV1007" s="42"/>
      <c r="AW1007" s="42"/>
      <c r="AX1007" s="42"/>
      <c r="AY1007" s="42"/>
      <c r="AZ1007" s="42"/>
      <c r="BA1007" s="42"/>
      <c r="BB1007" s="42"/>
      <c r="BC1007" s="42"/>
      <c r="BD1007" s="42"/>
      <c r="BE1007" s="42"/>
      <c r="BF1007" s="42"/>
      <c r="BG1007" s="42"/>
      <c r="BH1007" s="42"/>
      <c r="BI1007" s="42"/>
      <c r="BJ1007" s="42"/>
      <c r="BK1007" s="42"/>
      <c r="BL1007" s="42"/>
      <c r="BM1007" s="42"/>
    </row>
    <row r="1008">
      <c r="A1008" s="40"/>
      <c r="B1008" s="41"/>
      <c r="C1008" s="42"/>
      <c r="D1008" s="41"/>
      <c r="E1008" s="40"/>
      <c r="F1008" s="40"/>
      <c r="G1008" s="41"/>
      <c r="H1008" s="41"/>
      <c r="I1008" s="41"/>
      <c r="J1008" s="41"/>
      <c r="K1008" s="41"/>
      <c r="L1008" s="41"/>
      <c r="M1008" s="41"/>
      <c r="N1008" s="41"/>
      <c r="O1008" s="41"/>
      <c r="P1008" s="41"/>
      <c r="Q1008" s="40"/>
      <c r="R1008" s="40"/>
      <c r="S1008" s="40"/>
      <c r="T1008" s="40"/>
      <c r="U1008" s="40"/>
      <c r="V1008" s="40"/>
      <c r="W1008" s="40"/>
      <c r="X1008" s="41"/>
      <c r="Y1008" s="41"/>
      <c r="Z1008" s="41"/>
      <c r="AA1008" s="41"/>
      <c r="AB1008" s="40"/>
      <c r="AC1008" s="40"/>
      <c r="AD1008" s="40"/>
      <c r="AE1008" s="40"/>
      <c r="AF1008" s="41"/>
      <c r="AG1008" s="41"/>
      <c r="AH1008" s="41"/>
      <c r="AI1008" s="41"/>
      <c r="AJ1008" s="42"/>
      <c r="AK1008" s="41"/>
      <c r="AL1008" s="40"/>
      <c r="AM1008" s="40"/>
      <c r="AN1008" s="41"/>
      <c r="AO1008" s="40"/>
      <c r="AP1008" s="40"/>
      <c r="AQ1008" s="40"/>
      <c r="AR1008" s="42"/>
      <c r="AS1008" s="42"/>
      <c r="AT1008" s="42"/>
      <c r="AU1008" s="42"/>
      <c r="AV1008" s="42"/>
      <c r="AW1008" s="42"/>
      <c r="AX1008" s="42"/>
      <c r="AY1008" s="42"/>
      <c r="AZ1008" s="42"/>
      <c r="BA1008" s="42"/>
      <c r="BB1008" s="42"/>
      <c r="BC1008" s="42"/>
      <c r="BD1008" s="42"/>
      <c r="BE1008" s="42"/>
      <c r="BF1008" s="42"/>
      <c r="BG1008" s="42"/>
      <c r="BH1008" s="42"/>
      <c r="BI1008" s="42"/>
      <c r="BJ1008" s="42"/>
      <c r="BK1008" s="42"/>
      <c r="BL1008" s="42"/>
      <c r="BM1008" s="42"/>
    </row>
    <row r="1009">
      <c r="A1009" s="40"/>
      <c r="B1009" s="41"/>
      <c r="C1009" s="42"/>
      <c r="D1009" s="41"/>
      <c r="E1009" s="40"/>
      <c r="F1009" s="40"/>
      <c r="G1009" s="41"/>
      <c r="H1009" s="41"/>
      <c r="I1009" s="41"/>
      <c r="J1009" s="41"/>
      <c r="K1009" s="41"/>
      <c r="L1009" s="41"/>
      <c r="M1009" s="41"/>
      <c r="N1009" s="41"/>
      <c r="O1009" s="41"/>
      <c r="P1009" s="41"/>
      <c r="Q1009" s="40"/>
      <c r="R1009" s="40"/>
      <c r="S1009" s="40"/>
      <c r="T1009" s="40"/>
      <c r="U1009" s="40"/>
      <c r="V1009" s="40"/>
      <c r="W1009" s="40"/>
      <c r="X1009" s="41"/>
      <c r="Y1009" s="41"/>
      <c r="Z1009" s="41"/>
      <c r="AA1009" s="41"/>
      <c r="AB1009" s="40"/>
      <c r="AC1009" s="40"/>
      <c r="AD1009" s="40"/>
      <c r="AE1009" s="40"/>
      <c r="AF1009" s="41"/>
      <c r="AG1009" s="41"/>
      <c r="AH1009" s="41"/>
      <c r="AI1009" s="41"/>
      <c r="AJ1009" s="42"/>
      <c r="AK1009" s="41"/>
      <c r="AL1009" s="40"/>
      <c r="AM1009" s="40"/>
      <c r="AN1009" s="41"/>
      <c r="AO1009" s="40"/>
      <c r="AP1009" s="40"/>
      <c r="AQ1009" s="40"/>
      <c r="AR1009" s="42"/>
      <c r="AS1009" s="42"/>
      <c r="AT1009" s="42"/>
      <c r="AU1009" s="42"/>
      <c r="AV1009" s="42"/>
      <c r="AW1009" s="42"/>
      <c r="AX1009" s="42"/>
      <c r="AY1009" s="42"/>
      <c r="AZ1009" s="42"/>
      <c r="BA1009" s="42"/>
      <c r="BB1009" s="42"/>
      <c r="BC1009" s="42"/>
      <c r="BD1009" s="42"/>
      <c r="BE1009" s="42"/>
      <c r="BF1009" s="42"/>
      <c r="BG1009" s="42"/>
      <c r="BH1009" s="42"/>
      <c r="BI1009" s="42"/>
      <c r="BJ1009" s="42"/>
      <c r="BK1009" s="42"/>
      <c r="BL1009" s="42"/>
      <c r="BM1009" s="42"/>
    </row>
    <row r="1010">
      <c r="A1010" s="40"/>
      <c r="B1010" s="41"/>
      <c r="C1010" s="42"/>
      <c r="D1010" s="41"/>
      <c r="E1010" s="40"/>
      <c r="F1010" s="40"/>
      <c r="G1010" s="41"/>
      <c r="H1010" s="41"/>
      <c r="I1010" s="41"/>
      <c r="J1010" s="41"/>
      <c r="K1010" s="41"/>
      <c r="L1010" s="41"/>
      <c r="M1010" s="41"/>
      <c r="N1010" s="41"/>
      <c r="O1010" s="41"/>
      <c r="P1010" s="41"/>
      <c r="Q1010" s="40"/>
      <c r="R1010" s="40"/>
      <c r="S1010" s="40"/>
      <c r="T1010" s="40"/>
      <c r="U1010" s="40"/>
      <c r="V1010" s="40"/>
      <c r="W1010" s="40"/>
      <c r="X1010" s="41"/>
      <c r="Y1010" s="41"/>
      <c r="Z1010" s="41"/>
      <c r="AA1010" s="41"/>
      <c r="AB1010" s="40"/>
      <c r="AC1010" s="40"/>
      <c r="AD1010" s="40"/>
      <c r="AE1010" s="40"/>
      <c r="AF1010" s="41"/>
      <c r="AG1010" s="41"/>
      <c r="AH1010" s="41"/>
      <c r="AI1010" s="41"/>
      <c r="AJ1010" s="42"/>
      <c r="AK1010" s="41"/>
      <c r="AL1010" s="40"/>
      <c r="AM1010" s="40"/>
      <c r="AN1010" s="41"/>
      <c r="AO1010" s="40"/>
      <c r="AP1010" s="40"/>
      <c r="AQ1010" s="40"/>
      <c r="AR1010" s="42"/>
      <c r="AS1010" s="42"/>
      <c r="AT1010" s="42"/>
      <c r="AU1010" s="42"/>
      <c r="AV1010" s="42"/>
      <c r="AW1010" s="42"/>
      <c r="AX1010" s="42"/>
      <c r="AY1010" s="42"/>
      <c r="AZ1010" s="42"/>
      <c r="BA1010" s="42"/>
      <c r="BB1010" s="42"/>
      <c r="BC1010" s="42"/>
      <c r="BD1010" s="42"/>
      <c r="BE1010" s="42"/>
      <c r="BF1010" s="42"/>
      <c r="BG1010" s="42"/>
      <c r="BH1010" s="42"/>
      <c r="BI1010" s="42"/>
      <c r="BJ1010" s="42"/>
      <c r="BK1010" s="42"/>
      <c r="BL1010" s="42"/>
      <c r="BM1010" s="42"/>
    </row>
    <row r="1011">
      <c r="A1011" s="40"/>
      <c r="B1011" s="41"/>
      <c r="C1011" s="42"/>
      <c r="D1011" s="41"/>
      <c r="E1011" s="40"/>
      <c r="F1011" s="40"/>
      <c r="G1011" s="41"/>
      <c r="H1011" s="41"/>
      <c r="I1011" s="41"/>
      <c r="J1011" s="41"/>
      <c r="K1011" s="41"/>
      <c r="L1011" s="41"/>
      <c r="M1011" s="41"/>
      <c r="N1011" s="41"/>
      <c r="O1011" s="41"/>
      <c r="P1011" s="41"/>
      <c r="Q1011" s="40"/>
      <c r="R1011" s="40"/>
      <c r="S1011" s="40"/>
      <c r="T1011" s="40"/>
      <c r="U1011" s="40"/>
      <c r="V1011" s="40"/>
      <c r="W1011" s="40"/>
      <c r="X1011" s="41"/>
      <c r="Y1011" s="41"/>
      <c r="Z1011" s="41"/>
      <c r="AA1011" s="41"/>
      <c r="AB1011" s="40"/>
      <c r="AC1011" s="40"/>
      <c r="AD1011" s="40"/>
      <c r="AE1011" s="40"/>
      <c r="AF1011" s="41"/>
      <c r="AG1011" s="41"/>
      <c r="AH1011" s="41"/>
      <c r="AI1011" s="41"/>
      <c r="AJ1011" s="42"/>
      <c r="AK1011" s="41"/>
      <c r="AL1011" s="40"/>
      <c r="AM1011" s="40"/>
      <c r="AN1011" s="41"/>
      <c r="AO1011" s="40"/>
      <c r="AP1011" s="40"/>
      <c r="AQ1011" s="40"/>
      <c r="AR1011" s="42"/>
      <c r="AS1011" s="42"/>
      <c r="AT1011" s="42"/>
      <c r="AU1011" s="42"/>
      <c r="AV1011" s="42"/>
      <c r="AW1011" s="42"/>
      <c r="AX1011" s="42"/>
      <c r="AY1011" s="42"/>
      <c r="AZ1011" s="42"/>
      <c r="BA1011" s="42"/>
      <c r="BB1011" s="42"/>
      <c r="BC1011" s="42"/>
      <c r="BD1011" s="42"/>
      <c r="BE1011" s="42"/>
      <c r="BF1011" s="42"/>
      <c r="BG1011" s="42"/>
      <c r="BH1011" s="42"/>
      <c r="BI1011" s="42"/>
      <c r="BJ1011" s="42"/>
      <c r="BK1011" s="42"/>
      <c r="BL1011" s="42"/>
      <c r="BM1011" s="42"/>
    </row>
    <row r="1012">
      <c r="A1012" s="40"/>
      <c r="B1012" s="41"/>
      <c r="C1012" s="42"/>
      <c r="D1012" s="41"/>
      <c r="E1012" s="40"/>
      <c r="F1012" s="40"/>
      <c r="G1012" s="41"/>
      <c r="H1012" s="41"/>
      <c r="I1012" s="41"/>
      <c r="J1012" s="41"/>
      <c r="K1012" s="41"/>
      <c r="L1012" s="41"/>
      <c r="M1012" s="41"/>
      <c r="N1012" s="41"/>
      <c r="O1012" s="41"/>
      <c r="P1012" s="41"/>
      <c r="Q1012" s="40"/>
      <c r="R1012" s="40"/>
      <c r="S1012" s="40"/>
      <c r="T1012" s="40"/>
      <c r="U1012" s="40"/>
      <c r="V1012" s="40"/>
      <c r="W1012" s="40"/>
      <c r="X1012" s="41"/>
      <c r="Y1012" s="41"/>
      <c r="Z1012" s="41"/>
      <c r="AA1012" s="41"/>
      <c r="AB1012" s="40"/>
      <c r="AC1012" s="40"/>
      <c r="AD1012" s="40"/>
      <c r="AE1012" s="40"/>
      <c r="AF1012" s="41"/>
      <c r="AG1012" s="41"/>
      <c r="AH1012" s="41"/>
      <c r="AI1012" s="41"/>
      <c r="AJ1012" s="42"/>
      <c r="AK1012" s="41"/>
      <c r="AL1012" s="40"/>
      <c r="AM1012" s="40"/>
      <c r="AN1012" s="41"/>
      <c r="AO1012" s="40"/>
      <c r="AP1012" s="40"/>
      <c r="AQ1012" s="40"/>
      <c r="AR1012" s="42"/>
      <c r="AS1012" s="42"/>
      <c r="AT1012" s="42"/>
      <c r="AU1012" s="42"/>
      <c r="AV1012" s="42"/>
      <c r="AW1012" s="42"/>
      <c r="AX1012" s="42"/>
      <c r="AY1012" s="42"/>
      <c r="AZ1012" s="42"/>
      <c r="BA1012" s="42"/>
      <c r="BB1012" s="42"/>
      <c r="BC1012" s="42"/>
      <c r="BD1012" s="42"/>
      <c r="BE1012" s="42"/>
      <c r="BF1012" s="42"/>
      <c r="BG1012" s="42"/>
      <c r="BH1012" s="42"/>
      <c r="BI1012" s="42"/>
      <c r="BJ1012" s="42"/>
      <c r="BK1012" s="42"/>
      <c r="BL1012" s="42"/>
      <c r="BM1012" s="42"/>
    </row>
    <row r="1013">
      <c r="A1013" s="40"/>
      <c r="B1013" s="41"/>
      <c r="C1013" s="42"/>
      <c r="D1013" s="41"/>
      <c r="E1013" s="40"/>
      <c r="F1013" s="40"/>
      <c r="G1013" s="41"/>
      <c r="H1013" s="41"/>
      <c r="I1013" s="41"/>
      <c r="J1013" s="41"/>
      <c r="K1013" s="41"/>
      <c r="L1013" s="41"/>
      <c r="M1013" s="41"/>
      <c r="N1013" s="41"/>
      <c r="O1013" s="41"/>
      <c r="P1013" s="41"/>
      <c r="Q1013" s="40"/>
      <c r="R1013" s="40"/>
      <c r="S1013" s="40"/>
      <c r="T1013" s="40"/>
      <c r="U1013" s="40"/>
      <c r="V1013" s="40"/>
      <c r="W1013" s="40"/>
      <c r="X1013" s="41"/>
      <c r="Y1013" s="41"/>
      <c r="Z1013" s="41"/>
      <c r="AA1013" s="41"/>
      <c r="AB1013" s="40"/>
      <c r="AC1013" s="40"/>
      <c r="AD1013" s="40"/>
      <c r="AE1013" s="40"/>
      <c r="AF1013" s="41"/>
      <c r="AG1013" s="41"/>
      <c r="AH1013" s="41"/>
      <c r="AI1013" s="41"/>
      <c r="AJ1013" s="42"/>
      <c r="AK1013" s="41"/>
      <c r="AL1013" s="40"/>
      <c r="AM1013" s="40"/>
      <c r="AN1013" s="41"/>
      <c r="AO1013" s="40"/>
      <c r="AP1013" s="40"/>
      <c r="AQ1013" s="40"/>
      <c r="AR1013" s="42"/>
      <c r="AS1013" s="42"/>
      <c r="AT1013" s="42"/>
      <c r="AU1013" s="42"/>
      <c r="AV1013" s="42"/>
      <c r="AW1013" s="42"/>
      <c r="AX1013" s="42"/>
      <c r="AY1013" s="42"/>
      <c r="AZ1013" s="42"/>
      <c r="BA1013" s="42"/>
      <c r="BB1013" s="42"/>
      <c r="BC1013" s="42"/>
      <c r="BD1013" s="42"/>
      <c r="BE1013" s="42"/>
      <c r="BF1013" s="42"/>
      <c r="BG1013" s="42"/>
      <c r="BH1013" s="42"/>
      <c r="BI1013" s="42"/>
      <c r="BJ1013" s="42"/>
      <c r="BK1013" s="42"/>
      <c r="BL1013" s="42"/>
      <c r="BM1013" s="42"/>
    </row>
    <row r="1014">
      <c r="A1014" s="40"/>
      <c r="B1014" s="41"/>
      <c r="C1014" s="42"/>
      <c r="D1014" s="41"/>
      <c r="E1014" s="40"/>
      <c r="F1014" s="40"/>
      <c r="G1014" s="41"/>
      <c r="H1014" s="41"/>
      <c r="I1014" s="41"/>
      <c r="J1014" s="41"/>
      <c r="K1014" s="41"/>
      <c r="L1014" s="41"/>
      <c r="M1014" s="41"/>
      <c r="N1014" s="41"/>
      <c r="O1014" s="41"/>
      <c r="P1014" s="41"/>
      <c r="Q1014" s="40"/>
      <c r="R1014" s="40"/>
      <c r="S1014" s="40"/>
      <c r="T1014" s="40"/>
      <c r="U1014" s="40"/>
      <c r="V1014" s="40"/>
      <c r="W1014" s="40"/>
      <c r="X1014" s="41"/>
      <c r="Y1014" s="41"/>
      <c r="Z1014" s="41"/>
      <c r="AA1014" s="41"/>
      <c r="AB1014" s="40"/>
      <c r="AC1014" s="40"/>
      <c r="AD1014" s="40"/>
      <c r="AE1014" s="40"/>
      <c r="AF1014" s="41"/>
      <c r="AG1014" s="41"/>
      <c r="AH1014" s="41"/>
      <c r="AI1014" s="41"/>
      <c r="AJ1014" s="42"/>
      <c r="AK1014" s="41"/>
      <c r="AL1014" s="40"/>
      <c r="AM1014" s="40"/>
      <c r="AN1014" s="41"/>
      <c r="AO1014" s="40"/>
      <c r="AP1014" s="40"/>
      <c r="AQ1014" s="40"/>
      <c r="AR1014" s="42"/>
      <c r="AS1014" s="42"/>
      <c r="AT1014" s="42"/>
      <c r="AU1014" s="42"/>
      <c r="AV1014" s="42"/>
      <c r="AW1014" s="42"/>
      <c r="AX1014" s="42"/>
      <c r="AY1014" s="42"/>
      <c r="AZ1014" s="42"/>
      <c r="BA1014" s="42"/>
      <c r="BB1014" s="42"/>
      <c r="BC1014" s="42"/>
      <c r="BD1014" s="42"/>
      <c r="BE1014" s="42"/>
      <c r="BF1014" s="42"/>
      <c r="BG1014" s="42"/>
      <c r="BH1014" s="42"/>
      <c r="BI1014" s="42"/>
      <c r="BJ1014" s="42"/>
      <c r="BK1014" s="42"/>
      <c r="BL1014" s="42"/>
      <c r="BM1014" s="42"/>
    </row>
    <row r="1015">
      <c r="A1015" s="40"/>
      <c r="B1015" s="41"/>
      <c r="C1015" s="42"/>
      <c r="D1015" s="41"/>
      <c r="E1015" s="40"/>
      <c r="F1015" s="40"/>
      <c r="G1015" s="41"/>
      <c r="H1015" s="41"/>
      <c r="I1015" s="41"/>
      <c r="J1015" s="41"/>
      <c r="K1015" s="41"/>
      <c r="L1015" s="41"/>
      <c r="M1015" s="41"/>
      <c r="N1015" s="41"/>
      <c r="O1015" s="41"/>
      <c r="P1015" s="41"/>
      <c r="Q1015" s="40"/>
      <c r="R1015" s="40"/>
      <c r="S1015" s="40"/>
      <c r="T1015" s="40"/>
      <c r="U1015" s="40"/>
      <c r="V1015" s="40"/>
      <c r="W1015" s="40"/>
      <c r="X1015" s="41"/>
      <c r="Y1015" s="41"/>
      <c r="Z1015" s="41"/>
      <c r="AA1015" s="41"/>
      <c r="AB1015" s="40"/>
      <c r="AC1015" s="40"/>
      <c r="AD1015" s="40"/>
      <c r="AE1015" s="40"/>
      <c r="AF1015" s="41"/>
      <c r="AG1015" s="41"/>
      <c r="AH1015" s="41"/>
      <c r="AI1015" s="41"/>
      <c r="AJ1015" s="42"/>
      <c r="AK1015" s="41"/>
      <c r="AL1015" s="40"/>
      <c r="AM1015" s="40"/>
      <c r="AN1015" s="41"/>
      <c r="AO1015" s="40"/>
      <c r="AP1015" s="40"/>
      <c r="AQ1015" s="40"/>
      <c r="AR1015" s="42"/>
      <c r="AS1015" s="42"/>
      <c r="AT1015" s="42"/>
      <c r="AU1015" s="42"/>
      <c r="AV1015" s="42"/>
      <c r="AW1015" s="42"/>
      <c r="AX1015" s="42"/>
      <c r="AY1015" s="42"/>
      <c r="AZ1015" s="42"/>
      <c r="BA1015" s="42"/>
      <c r="BB1015" s="42"/>
      <c r="BC1015" s="42"/>
      <c r="BD1015" s="42"/>
      <c r="BE1015" s="42"/>
      <c r="BF1015" s="42"/>
      <c r="BG1015" s="42"/>
      <c r="BH1015" s="42"/>
      <c r="BI1015" s="42"/>
      <c r="BJ1015" s="42"/>
      <c r="BK1015" s="42"/>
      <c r="BL1015" s="42"/>
      <c r="BM1015" s="42"/>
    </row>
    <row r="1016">
      <c r="A1016" s="40"/>
      <c r="B1016" s="41"/>
      <c r="C1016" s="42"/>
      <c r="D1016" s="41"/>
      <c r="E1016" s="40"/>
      <c r="F1016" s="40"/>
      <c r="G1016" s="41"/>
      <c r="H1016" s="41"/>
      <c r="I1016" s="41"/>
      <c r="J1016" s="41"/>
      <c r="K1016" s="41"/>
      <c r="L1016" s="41"/>
      <c r="M1016" s="41"/>
      <c r="N1016" s="41"/>
      <c r="O1016" s="41"/>
      <c r="P1016" s="41"/>
      <c r="Q1016" s="40"/>
      <c r="R1016" s="40"/>
      <c r="S1016" s="40"/>
      <c r="T1016" s="40"/>
      <c r="U1016" s="40"/>
      <c r="V1016" s="40"/>
      <c r="W1016" s="40"/>
      <c r="X1016" s="41"/>
      <c r="Y1016" s="41"/>
      <c r="Z1016" s="41"/>
      <c r="AA1016" s="41"/>
      <c r="AB1016" s="40"/>
      <c r="AC1016" s="40"/>
      <c r="AD1016" s="40"/>
      <c r="AE1016" s="40"/>
      <c r="AF1016" s="41"/>
      <c r="AG1016" s="41"/>
      <c r="AH1016" s="41"/>
      <c r="AI1016" s="41"/>
      <c r="AJ1016" s="42"/>
      <c r="AK1016" s="41"/>
      <c r="AL1016" s="40"/>
      <c r="AM1016" s="40"/>
      <c r="AN1016" s="41"/>
      <c r="AO1016" s="40"/>
      <c r="AP1016" s="40"/>
      <c r="AQ1016" s="40"/>
      <c r="AR1016" s="42"/>
      <c r="AS1016" s="42"/>
      <c r="AT1016" s="42"/>
      <c r="AU1016" s="42"/>
      <c r="AV1016" s="42"/>
      <c r="AW1016" s="42"/>
      <c r="AX1016" s="42"/>
      <c r="AY1016" s="42"/>
      <c r="AZ1016" s="42"/>
      <c r="BA1016" s="42"/>
      <c r="BB1016" s="42"/>
      <c r="BC1016" s="42"/>
      <c r="BD1016" s="42"/>
      <c r="BE1016" s="42"/>
      <c r="BF1016" s="42"/>
      <c r="BG1016" s="42"/>
      <c r="BH1016" s="42"/>
      <c r="BI1016" s="42"/>
      <c r="BJ1016" s="42"/>
      <c r="BK1016" s="42"/>
      <c r="BL1016" s="42"/>
      <c r="BM1016" s="42"/>
    </row>
    <row r="1017">
      <c r="A1017" s="40"/>
      <c r="B1017" s="41"/>
      <c r="C1017" s="42"/>
      <c r="D1017" s="41"/>
      <c r="E1017" s="40"/>
      <c r="F1017" s="40"/>
      <c r="G1017" s="41"/>
      <c r="H1017" s="41"/>
      <c r="I1017" s="41"/>
      <c r="J1017" s="41"/>
      <c r="K1017" s="41"/>
      <c r="L1017" s="41"/>
      <c r="M1017" s="41"/>
      <c r="N1017" s="41"/>
      <c r="O1017" s="41"/>
      <c r="P1017" s="41"/>
      <c r="Q1017" s="40"/>
      <c r="R1017" s="40"/>
      <c r="S1017" s="40"/>
      <c r="T1017" s="40"/>
      <c r="U1017" s="40"/>
      <c r="V1017" s="40"/>
      <c r="W1017" s="40"/>
      <c r="X1017" s="41"/>
      <c r="Y1017" s="41"/>
      <c r="Z1017" s="41"/>
      <c r="AA1017" s="41"/>
      <c r="AB1017" s="40"/>
      <c r="AC1017" s="40"/>
      <c r="AD1017" s="40"/>
      <c r="AE1017" s="40"/>
      <c r="AF1017" s="41"/>
      <c r="AG1017" s="41"/>
      <c r="AH1017" s="41"/>
      <c r="AI1017" s="41"/>
      <c r="AJ1017" s="42"/>
      <c r="AK1017" s="41"/>
      <c r="AL1017" s="40"/>
      <c r="AM1017" s="40"/>
      <c r="AN1017" s="41"/>
      <c r="AO1017" s="40"/>
      <c r="AP1017" s="40"/>
      <c r="AQ1017" s="40"/>
      <c r="AR1017" s="42"/>
      <c r="AS1017" s="42"/>
      <c r="AT1017" s="42"/>
      <c r="AU1017" s="42"/>
      <c r="AV1017" s="42"/>
      <c r="AW1017" s="42"/>
      <c r="AX1017" s="42"/>
      <c r="AY1017" s="42"/>
      <c r="AZ1017" s="42"/>
      <c r="BA1017" s="42"/>
      <c r="BB1017" s="42"/>
      <c r="BC1017" s="42"/>
      <c r="BD1017" s="42"/>
      <c r="BE1017" s="42"/>
      <c r="BF1017" s="42"/>
      <c r="BG1017" s="42"/>
      <c r="BH1017" s="42"/>
      <c r="BI1017" s="42"/>
      <c r="BJ1017" s="42"/>
      <c r="BK1017" s="42"/>
      <c r="BL1017" s="42"/>
      <c r="BM1017" s="42"/>
    </row>
    <row r="1018">
      <c r="A1018" s="40"/>
      <c r="B1018" s="41"/>
      <c r="C1018" s="42"/>
      <c r="D1018" s="41"/>
      <c r="E1018" s="40"/>
      <c r="F1018" s="40"/>
      <c r="G1018" s="41"/>
      <c r="H1018" s="41"/>
      <c r="I1018" s="41"/>
      <c r="J1018" s="41"/>
      <c r="K1018" s="41"/>
      <c r="L1018" s="41"/>
      <c r="M1018" s="41"/>
      <c r="N1018" s="41"/>
      <c r="O1018" s="41"/>
      <c r="P1018" s="41"/>
      <c r="Q1018" s="40"/>
      <c r="R1018" s="40"/>
      <c r="S1018" s="40"/>
      <c r="T1018" s="40"/>
      <c r="U1018" s="40"/>
      <c r="V1018" s="40"/>
      <c r="W1018" s="40"/>
      <c r="X1018" s="41"/>
      <c r="Y1018" s="41"/>
      <c r="Z1018" s="41"/>
      <c r="AA1018" s="41"/>
      <c r="AB1018" s="40"/>
      <c r="AC1018" s="40"/>
      <c r="AD1018" s="40"/>
      <c r="AE1018" s="40"/>
      <c r="AF1018" s="41"/>
      <c r="AG1018" s="41"/>
      <c r="AH1018" s="41"/>
      <c r="AI1018" s="41"/>
      <c r="AJ1018" s="42"/>
      <c r="AK1018" s="41"/>
      <c r="AL1018" s="40"/>
      <c r="AM1018" s="40"/>
      <c r="AN1018" s="41"/>
      <c r="AO1018" s="40"/>
      <c r="AP1018" s="40"/>
      <c r="AQ1018" s="40"/>
      <c r="AR1018" s="42"/>
      <c r="AS1018" s="42"/>
      <c r="AT1018" s="42"/>
      <c r="AU1018" s="42"/>
      <c r="AV1018" s="42"/>
      <c r="AW1018" s="42"/>
      <c r="AX1018" s="42"/>
      <c r="AY1018" s="42"/>
      <c r="AZ1018" s="42"/>
      <c r="BA1018" s="42"/>
      <c r="BB1018" s="42"/>
      <c r="BC1018" s="42"/>
      <c r="BD1018" s="42"/>
      <c r="BE1018" s="42"/>
      <c r="BF1018" s="42"/>
      <c r="BG1018" s="42"/>
      <c r="BH1018" s="42"/>
      <c r="BI1018" s="42"/>
      <c r="BJ1018" s="42"/>
      <c r="BK1018" s="42"/>
      <c r="BL1018" s="42"/>
      <c r="BM1018" s="42"/>
    </row>
    <row r="1019">
      <c r="A1019" s="40"/>
      <c r="B1019" s="41"/>
      <c r="C1019" s="42"/>
      <c r="D1019" s="41"/>
      <c r="E1019" s="40"/>
      <c r="F1019" s="40"/>
      <c r="G1019" s="41"/>
      <c r="H1019" s="41"/>
      <c r="I1019" s="41"/>
      <c r="J1019" s="41"/>
      <c r="K1019" s="41"/>
      <c r="L1019" s="41"/>
      <c r="M1019" s="41"/>
      <c r="N1019" s="41"/>
      <c r="O1019" s="41"/>
      <c r="P1019" s="41"/>
      <c r="Q1019" s="40"/>
      <c r="R1019" s="40"/>
      <c r="S1019" s="40"/>
      <c r="T1019" s="40"/>
      <c r="U1019" s="40"/>
      <c r="V1019" s="40"/>
      <c r="W1019" s="40"/>
      <c r="X1019" s="41"/>
      <c r="Y1019" s="41"/>
      <c r="Z1019" s="41"/>
      <c r="AA1019" s="41"/>
      <c r="AB1019" s="40"/>
      <c r="AC1019" s="40"/>
      <c r="AD1019" s="40"/>
      <c r="AE1019" s="40"/>
      <c r="AF1019" s="41"/>
      <c r="AG1019" s="41"/>
      <c r="AH1019" s="41"/>
      <c r="AI1019" s="41"/>
      <c r="AJ1019" s="42"/>
      <c r="AK1019" s="41"/>
      <c r="AL1019" s="40"/>
      <c r="AM1019" s="40"/>
      <c r="AN1019" s="41"/>
      <c r="AO1019" s="40"/>
      <c r="AP1019" s="40"/>
      <c r="AQ1019" s="40"/>
      <c r="AR1019" s="42"/>
      <c r="AS1019" s="42"/>
      <c r="AT1019" s="42"/>
      <c r="AU1019" s="42"/>
      <c r="AV1019" s="42"/>
      <c r="AW1019" s="42"/>
      <c r="AX1019" s="42"/>
      <c r="AY1019" s="42"/>
      <c r="AZ1019" s="42"/>
      <c r="BA1019" s="42"/>
      <c r="BB1019" s="42"/>
      <c r="BC1019" s="42"/>
      <c r="BD1019" s="42"/>
      <c r="BE1019" s="42"/>
      <c r="BF1019" s="42"/>
      <c r="BG1019" s="42"/>
      <c r="BH1019" s="42"/>
      <c r="BI1019" s="42"/>
      <c r="BJ1019" s="42"/>
      <c r="BK1019" s="42"/>
      <c r="BL1019" s="42"/>
      <c r="BM1019" s="42"/>
    </row>
    <row r="1020">
      <c r="A1020" s="40"/>
      <c r="B1020" s="41"/>
      <c r="C1020" s="42"/>
      <c r="D1020" s="41"/>
      <c r="E1020" s="40"/>
      <c r="F1020" s="40"/>
      <c r="G1020" s="41"/>
      <c r="H1020" s="41"/>
      <c r="I1020" s="41"/>
      <c r="J1020" s="41"/>
      <c r="K1020" s="41"/>
      <c r="L1020" s="41"/>
      <c r="M1020" s="41"/>
      <c r="N1020" s="41"/>
      <c r="O1020" s="41"/>
      <c r="P1020" s="41"/>
      <c r="Q1020" s="40"/>
      <c r="R1020" s="40"/>
      <c r="S1020" s="40"/>
      <c r="T1020" s="40"/>
      <c r="U1020" s="40"/>
      <c r="V1020" s="40"/>
      <c r="W1020" s="40"/>
      <c r="X1020" s="41"/>
      <c r="Y1020" s="41"/>
      <c r="Z1020" s="41"/>
      <c r="AA1020" s="41"/>
      <c r="AB1020" s="40"/>
      <c r="AC1020" s="40"/>
      <c r="AD1020" s="40"/>
      <c r="AE1020" s="40"/>
      <c r="AF1020" s="41"/>
      <c r="AG1020" s="41"/>
      <c r="AH1020" s="41"/>
      <c r="AI1020" s="41"/>
      <c r="AJ1020" s="42"/>
      <c r="AK1020" s="41"/>
      <c r="AL1020" s="40"/>
      <c r="AM1020" s="40"/>
      <c r="AN1020" s="41"/>
      <c r="AO1020" s="40"/>
      <c r="AP1020" s="40"/>
      <c r="AQ1020" s="40"/>
      <c r="AR1020" s="42"/>
      <c r="AS1020" s="42"/>
      <c r="AT1020" s="42"/>
      <c r="AU1020" s="42"/>
      <c r="AV1020" s="42"/>
      <c r="AW1020" s="42"/>
      <c r="AX1020" s="42"/>
      <c r="AY1020" s="42"/>
      <c r="AZ1020" s="42"/>
      <c r="BA1020" s="42"/>
      <c r="BB1020" s="42"/>
      <c r="BC1020" s="42"/>
      <c r="BD1020" s="42"/>
      <c r="BE1020" s="42"/>
      <c r="BF1020" s="42"/>
      <c r="BG1020" s="42"/>
      <c r="BH1020" s="42"/>
      <c r="BI1020" s="42"/>
      <c r="BJ1020" s="42"/>
      <c r="BK1020" s="42"/>
      <c r="BL1020" s="42"/>
      <c r="BM1020" s="42"/>
    </row>
    <row r="1021">
      <c r="A1021" s="40"/>
      <c r="B1021" s="41"/>
      <c r="C1021" s="42"/>
      <c r="D1021" s="41"/>
      <c r="E1021" s="40"/>
      <c r="F1021" s="40"/>
      <c r="G1021" s="41"/>
      <c r="H1021" s="41"/>
      <c r="I1021" s="41"/>
      <c r="J1021" s="41"/>
      <c r="K1021" s="41"/>
      <c r="L1021" s="41"/>
      <c r="M1021" s="41"/>
      <c r="N1021" s="41"/>
      <c r="O1021" s="41"/>
      <c r="P1021" s="41"/>
      <c r="Q1021" s="40"/>
      <c r="R1021" s="40"/>
      <c r="S1021" s="40"/>
      <c r="T1021" s="40"/>
      <c r="U1021" s="40"/>
      <c r="V1021" s="40"/>
      <c r="W1021" s="40"/>
      <c r="X1021" s="41"/>
      <c r="Y1021" s="41"/>
      <c r="Z1021" s="41"/>
      <c r="AA1021" s="41"/>
      <c r="AB1021" s="40"/>
      <c r="AC1021" s="40"/>
      <c r="AD1021" s="40"/>
      <c r="AE1021" s="40"/>
      <c r="AF1021" s="41"/>
      <c r="AG1021" s="41"/>
      <c r="AH1021" s="41"/>
      <c r="AI1021" s="41"/>
      <c r="AJ1021" s="42"/>
      <c r="AK1021" s="41"/>
      <c r="AL1021" s="40"/>
      <c r="AM1021" s="40"/>
      <c r="AN1021" s="41"/>
      <c r="AO1021" s="40"/>
      <c r="AP1021" s="40"/>
      <c r="AQ1021" s="40"/>
      <c r="AR1021" s="42"/>
      <c r="AS1021" s="42"/>
      <c r="AT1021" s="42"/>
      <c r="AU1021" s="42"/>
      <c r="AV1021" s="42"/>
      <c r="AW1021" s="42"/>
      <c r="AX1021" s="42"/>
      <c r="AY1021" s="42"/>
      <c r="AZ1021" s="42"/>
      <c r="BA1021" s="42"/>
      <c r="BB1021" s="42"/>
      <c r="BC1021" s="42"/>
      <c r="BD1021" s="42"/>
      <c r="BE1021" s="42"/>
      <c r="BF1021" s="42"/>
      <c r="BG1021" s="42"/>
      <c r="BH1021" s="42"/>
      <c r="BI1021" s="42"/>
      <c r="BJ1021" s="42"/>
      <c r="BK1021" s="42"/>
      <c r="BL1021" s="42"/>
      <c r="BM1021" s="42"/>
    </row>
    <row r="1022">
      <c r="A1022" s="40"/>
      <c r="B1022" s="41"/>
      <c r="C1022" s="42"/>
      <c r="D1022" s="41"/>
      <c r="E1022" s="40"/>
      <c r="F1022" s="40"/>
      <c r="G1022" s="41"/>
      <c r="H1022" s="41"/>
      <c r="I1022" s="41"/>
      <c r="J1022" s="41"/>
      <c r="K1022" s="41"/>
      <c r="L1022" s="41"/>
      <c r="M1022" s="41"/>
      <c r="N1022" s="41"/>
      <c r="O1022" s="41"/>
      <c r="P1022" s="41"/>
      <c r="Q1022" s="40"/>
      <c r="R1022" s="40"/>
      <c r="S1022" s="40"/>
      <c r="T1022" s="40"/>
      <c r="U1022" s="40"/>
      <c r="V1022" s="40"/>
      <c r="W1022" s="40"/>
      <c r="X1022" s="41"/>
      <c r="Y1022" s="41"/>
      <c r="Z1022" s="41"/>
      <c r="AA1022" s="41"/>
      <c r="AB1022" s="40"/>
      <c r="AC1022" s="40"/>
      <c r="AD1022" s="40"/>
      <c r="AE1022" s="40"/>
      <c r="AF1022" s="41"/>
      <c r="AG1022" s="41"/>
      <c r="AH1022" s="41"/>
      <c r="AI1022" s="41"/>
      <c r="AJ1022" s="42"/>
      <c r="AK1022" s="41"/>
      <c r="AL1022" s="40"/>
      <c r="AM1022" s="40"/>
      <c r="AN1022" s="41"/>
      <c r="AO1022" s="40"/>
      <c r="AP1022" s="40"/>
      <c r="AQ1022" s="40"/>
      <c r="AR1022" s="42"/>
      <c r="AS1022" s="42"/>
      <c r="AT1022" s="42"/>
      <c r="AU1022" s="42"/>
      <c r="AV1022" s="42"/>
      <c r="AW1022" s="42"/>
      <c r="AX1022" s="42"/>
      <c r="AY1022" s="42"/>
      <c r="AZ1022" s="42"/>
      <c r="BA1022" s="42"/>
      <c r="BB1022" s="42"/>
      <c r="BC1022" s="42"/>
      <c r="BD1022" s="42"/>
      <c r="BE1022" s="42"/>
      <c r="BF1022" s="42"/>
      <c r="BG1022" s="42"/>
      <c r="BH1022" s="42"/>
      <c r="BI1022" s="42"/>
      <c r="BJ1022" s="42"/>
      <c r="BK1022" s="42"/>
      <c r="BL1022" s="42"/>
      <c r="BM1022" s="42"/>
    </row>
    <row r="1023">
      <c r="A1023" s="40"/>
      <c r="B1023" s="41"/>
      <c r="C1023" s="42"/>
      <c r="D1023" s="41"/>
      <c r="E1023" s="40"/>
      <c r="F1023" s="40"/>
      <c r="G1023" s="41"/>
      <c r="H1023" s="41"/>
      <c r="I1023" s="41"/>
      <c r="J1023" s="41"/>
      <c r="K1023" s="41"/>
      <c r="L1023" s="41"/>
      <c r="M1023" s="41"/>
      <c r="N1023" s="41"/>
      <c r="O1023" s="41"/>
      <c r="P1023" s="41"/>
      <c r="Q1023" s="40"/>
      <c r="R1023" s="40"/>
      <c r="S1023" s="40"/>
      <c r="T1023" s="40"/>
      <c r="U1023" s="40"/>
      <c r="V1023" s="40"/>
      <c r="W1023" s="40"/>
      <c r="X1023" s="41"/>
      <c r="Y1023" s="41"/>
      <c r="Z1023" s="41"/>
      <c r="AA1023" s="41"/>
      <c r="AB1023" s="40"/>
      <c r="AC1023" s="40"/>
      <c r="AD1023" s="40"/>
      <c r="AE1023" s="40"/>
      <c r="AF1023" s="41"/>
      <c r="AG1023" s="41"/>
      <c r="AH1023" s="41"/>
      <c r="AI1023" s="41"/>
      <c r="AJ1023" s="42"/>
      <c r="AK1023" s="41"/>
      <c r="AL1023" s="40"/>
      <c r="AM1023" s="40"/>
      <c r="AN1023" s="41"/>
      <c r="AO1023" s="40"/>
      <c r="AP1023" s="40"/>
      <c r="AQ1023" s="40"/>
      <c r="AR1023" s="42"/>
      <c r="AS1023" s="42"/>
      <c r="AT1023" s="42"/>
      <c r="AU1023" s="42"/>
      <c r="AV1023" s="42"/>
      <c r="AW1023" s="42"/>
      <c r="AX1023" s="42"/>
      <c r="AY1023" s="42"/>
      <c r="AZ1023" s="42"/>
      <c r="BA1023" s="42"/>
      <c r="BB1023" s="42"/>
      <c r="BC1023" s="42"/>
      <c r="BD1023" s="42"/>
      <c r="BE1023" s="42"/>
      <c r="BF1023" s="42"/>
      <c r="BG1023" s="42"/>
      <c r="BH1023" s="42"/>
      <c r="BI1023" s="42"/>
      <c r="BJ1023" s="42"/>
      <c r="BK1023" s="42"/>
      <c r="BL1023" s="42"/>
      <c r="BM1023" s="42"/>
    </row>
    <row r="1024">
      <c r="A1024" s="40"/>
      <c r="B1024" s="41"/>
      <c r="C1024" s="42"/>
      <c r="D1024" s="41"/>
      <c r="E1024" s="40"/>
      <c r="F1024" s="40"/>
      <c r="G1024" s="41"/>
      <c r="H1024" s="41"/>
      <c r="I1024" s="41"/>
      <c r="J1024" s="41"/>
      <c r="K1024" s="41"/>
      <c r="L1024" s="41"/>
      <c r="M1024" s="41"/>
      <c r="N1024" s="41"/>
      <c r="O1024" s="41"/>
      <c r="P1024" s="41"/>
      <c r="Q1024" s="40"/>
      <c r="R1024" s="40"/>
      <c r="S1024" s="40"/>
      <c r="T1024" s="40"/>
      <c r="U1024" s="40"/>
      <c r="V1024" s="40"/>
      <c r="W1024" s="40"/>
      <c r="X1024" s="41"/>
      <c r="Y1024" s="41"/>
      <c r="Z1024" s="41"/>
      <c r="AA1024" s="41"/>
      <c r="AB1024" s="40"/>
      <c r="AC1024" s="40"/>
      <c r="AD1024" s="40"/>
      <c r="AE1024" s="40"/>
      <c r="AF1024" s="41"/>
      <c r="AG1024" s="41"/>
      <c r="AH1024" s="41"/>
      <c r="AI1024" s="41"/>
      <c r="AJ1024" s="42"/>
      <c r="AK1024" s="41"/>
      <c r="AL1024" s="40"/>
      <c r="AM1024" s="40"/>
      <c r="AN1024" s="41"/>
      <c r="AO1024" s="40"/>
      <c r="AP1024" s="40"/>
      <c r="AQ1024" s="40"/>
      <c r="AR1024" s="42"/>
      <c r="AS1024" s="42"/>
      <c r="AT1024" s="42"/>
      <c r="AU1024" s="42"/>
      <c r="AV1024" s="42"/>
      <c r="AW1024" s="42"/>
      <c r="AX1024" s="42"/>
      <c r="AY1024" s="42"/>
      <c r="AZ1024" s="42"/>
      <c r="BA1024" s="42"/>
      <c r="BB1024" s="42"/>
      <c r="BC1024" s="42"/>
      <c r="BD1024" s="42"/>
      <c r="BE1024" s="42"/>
      <c r="BF1024" s="42"/>
      <c r="BG1024" s="42"/>
      <c r="BH1024" s="42"/>
      <c r="BI1024" s="42"/>
      <c r="BJ1024" s="42"/>
      <c r="BK1024" s="42"/>
      <c r="BL1024" s="42"/>
      <c r="BM1024" s="42"/>
    </row>
    <row r="1025">
      <c r="A1025" s="40"/>
      <c r="B1025" s="41"/>
      <c r="C1025" s="42"/>
      <c r="D1025" s="41"/>
      <c r="E1025" s="40"/>
      <c r="F1025" s="40"/>
      <c r="G1025" s="41"/>
      <c r="H1025" s="41"/>
      <c r="I1025" s="41"/>
      <c r="J1025" s="41"/>
      <c r="K1025" s="41"/>
      <c r="L1025" s="41"/>
      <c r="M1025" s="41"/>
      <c r="N1025" s="41"/>
      <c r="O1025" s="41"/>
      <c r="P1025" s="41"/>
      <c r="Q1025" s="40"/>
      <c r="R1025" s="40"/>
      <c r="S1025" s="40"/>
      <c r="T1025" s="40"/>
      <c r="U1025" s="40"/>
      <c r="V1025" s="40"/>
      <c r="W1025" s="40"/>
      <c r="X1025" s="41"/>
      <c r="Y1025" s="41"/>
      <c r="Z1025" s="41"/>
      <c r="AA1025" s="41"/>
      <c r="AB1025" s="40"/>
      <c r="AC1025" s="40"/>
      <c r="AD1025" s="40"/>
      <c r="AE1025" s="40"/>
      <c r="AF1025" s="41"/>
      <c r="AG1025" s="41"/>
      <c r="AH1025" s="41"/>
      <c r="AI1025" s="41"/>
      <c r="AJ1025" s="42"/>
      <c r="AK1025" s="41"/>
      <c r="AL1025" s="40"/>
      <c r="AM1025" s="40"/>
      <c r="AN1025" s="41"/>
      <c r="AO1025" s="40"/>
      <c r="AP1025" s="40"/>
      <c r="AQ1025" s="40"/>
      <c r="AR1025" s="42"/>
      <c r="AS1025" s="42"/>
      <c r="AT1025" s="42"/>
      <c r="AU1025" s="42"/>
      <c r="AV1025" s="42"/>
      <c r="AW1025" s="42"/>
      <c r="AX1025" s="42"/>
      <c r="AY1025" s="42"/>
      <c r="AZ1025" s="42"/>
      <c r="BA1025" s="42"/>
      <c r="BB1025" s="42"/>
      <c r="BC1025" s="42"/>
      <c r="BD1025" s="42"/>
      <c r="BE1025" s="42"/>
      <c r="BF1025" s="42"/>
      <c r="BG1025" s="42"/>
      <c r="BH1025" s="42"/>
      <c r="BI1025" s="42"/>
      <c r="BJ1025" s="42"/>
      <c r="BK1025" s="42"/>
      <c r="BL1025" s="42"/>
      <c r="BM1025" s="42"/>
    </row>
    <row r="1026">
      <c r="A1026" s="40"/>
      <c r="B1026" s="41"/>
      <c r="C1026" s="42"/>
      <c r="D1026" s="41"/>
      <c r="E1026" s="40"/>
      <c r="F1026" s="40"/>
      <c r="G1026" s="41"/>
      <c r="H1026" s="41"/>
      <c r="I1026" s="41"/>
      <c r="J1026" s="41"/>
      <c r="K1026" s="41"/>
      <c r="L1026" s="41"/>
      <c r="M1026" s="41"/>
      <c r="N1026" s="41"/>
      <c r="O1026" s="41"/>
      <c r="P1026" s="41"/>
      <c r="Q1026" s="40"/>
      <c r="R1026" s="40"/>
      <c r="S1026" s="40"/>
      <c r="T1026" s="40"/>
      <c r="U1026" s="40"/>
      <c r="V1026" s="40"/>
      <c r="W1026" s="40"/>
      <c r="X1026" s="41"/>
      <c r="Y1026" s="41"/>
      <c r="Z1026" s="41"/>
      <c r="AA1026" s="41"/>
      <c r="AB1026" s="40"/>
      <c r="AC1026" s="40"/>
      <c r="AD1026" s="40"/>
      <c r="AE1026" s="40"/>
      <c r="AF1026" s="41"/>
      <c r="AG1026" s="41"/>
      <c r="AH1026" s="41"/>
      <c r="AI1026" s="41"/>
      <c r="AJ1026" s="42"/>
      <c r="AK1026" s="41"/>
      <c r="AL1026" s="40"/>
      <c r="AM1026" s="40"/>
      <c r="AN1026" s="41"/>
      <c r="AO1026" s="40"/>
      <c r="AP1026" s="40"/>
      <c r="AQ1026" s="40"/>
      <c r="AR1026" s="42"/>
      <c r="AS1026" s="42"/>
      <c r="AT1026" s="42"/>
      <c r="AU1026" s="42"/>
      <c r="AV1026" s="42"/>
      <c r="AW1026" s="42"/>
      <c r="AX1026" s="42"/>
      <c r="AY1026" s="42"/>
      <c r="AZ1026" s="42"/>
      <c r="BA1026" s="42"/>
      <c r="BB1026" s="42"/>
      <c r="BC1026" s="42"/>
      <c r="BD1026" s="42"/>
      <c r="BE1026" s="42"/>
      <c r="BF1026" s="42"/>
      <c r="BG1026" s="42"/>
      <c r="BH1026" s="42"/>
      <c r="BI1026" s="42"/>
      <c r="BJ1026" s="42"/>
      <c r="BK1026" s="42"/>
      <c r="BL1026" s="42"/>
      <c r="BM1026" s="42"/>
    </row>
    <row r="1027">
      <c r="A1027" s="40"/>
      <c r="B1027" s="41"/>
      <c r="C1027" s="42"/>
      <c r="D1027" s="41"/>
      <c r="E1027" s="40"/>
      <c r="F1027" s="40"/>
      <c r="G1027" s="41"/>
      <c r="H1027" s="41"/>
      <c r="I1027" s="41"/>
      <c r="J1027" s="41"/>
      <c r="K1027" s="41"/>
      <c r="L1027" s="41"/>
      <c r="M1027" s="41"/>
      <c r="N1027" s="41"/>
      <c r="O1027" s="41"/>
      <c r="P1027" s="41"/>
      <c r="Q1027" s="40"/>
      <c r="R1027" s="40"/>
      <c r="S1027" s="40"/>
      <c r="T1027" s="40"/>
      <c r="U1027" s="40"/>
      <c r="V1027" s="40"/>
      <c r="W1027" s="40"/>
      <c r="X1027" s="41"/>
      <c r="Y1027" s="41"/>
      <c r="Z1027" s="41"/>
      <c r="AA1027" s="41"/>
      <c r="AB1027" s="40"/>
      <c r="AC1027" s="40"/>
      <c r="AD1027" s="40"/>
      <c r="AE1027" s="40"/>
      <c r="AF1027" s="41"/>
      <c r="AG1027" s="41"/>
      <c r="AH1027" s="41"/>
      <c r="AI1027" s="41"/>
      <c r="AJ1027" s="42"/>
      <c r="AK1027" s="41"/>
      <c r="AL1027" s="40"/>
      <c r="AM1027" s="40"/>
      <c r="AN1027" s="41"/>
      <c r="AO1027" s="40"/>
      <c r="AP1027" s="40"/>
      <c r="AQ1027" s="40"/>
      <c r="AR1027" s="42"/>
      <c r="AS1027" s="42"/>
      <c r="AT1027" s="42"/>
      <c r="AU1027" s="42"/>
      <c r="AV1027" s="42"/>
      <c r="AW1027" s="42"/>
      <c r="AX1027" s="42"/>
      <c r="AY1027" s="42"/>
      <c r="AZ1027" s="42"/>
      <c r="BA1027" s="42"/>
      <c r="BB1027" s="42"/>
      <c r="BC1027" s="42"/>
      <c r="BD1027" s="42"/>
      <c r="BE1027" s="42"/>
      <c r="BF1027" s="42"/>
      <c r="BG1027" s="42"/>
      <c r="BH1027" s="42"/>
      <c r="BI1027" s="42"/>
      <c r="BJ1027" s="42"/>
      <c r="BK1027" s="42"/>
      <c r="BL1027" s="42"/>
      <c r="BM1027" s="42"/>
    </row>
    <row r="1028">
      <c r="A1028" s="40"/>
      <c r="B1028" s="41"/>
      <c r="C1028" s="42"/>
      <c r="D1028" s="41"/>
      <c r="E1028" s="40"/>
      <c r="F1028" s="40"/>
      <c r="G1028" s="41"/>
      <c r="H1028" s="41"/>
      <c r="I1028" s="41"/>
      <c r="J1028" s="41"/>
      <c r="K1028" s="41"/>
      <c r="L1028" s="41"/>
      <c r="M1028" s="41"/>
      <c r="N1028" s="41"/>
      <c r="O1028" s="41"/>
      <c r="P1028" s="41"/>
      <c r="Q1028" s="40"/>
      <c r="R1028" s="40"/>
      <c r="S1028" s="40"/>
      <c r="T1028" s="40"/>
      <c r="U1028" s="40"/>
      <c r="V1028" s="40"/>
      <c r="W1028" s="40"/>
      <c r="X1028" s="41"/>
      <c r="Y1028" s="41"/>
      <c r="Z1028" s="41"/>
      <c r="AA1028" s="41"/>
      <c r="AB1028" s="40"/>
      <c r="AC1028" s="40"/>
      <c r="AD1028" s="40"/>
      <c r="AE1028" s="40"/>
      <c r="AF1028" s="41"/>
      <c r="AG1028" s="41"/>
      <c r="AH1028" s="41"/>
      <c r="AI1028" s="41"/>
      <c r="AJ1028" s="42"/>
      <c r="AK1028" s="41"/>
      <c r="AL1028" s="40"/>
      <c r="AM1028" s="40"/>
      <c r="AN1028" s="41"/>
      <c r="AO1028" s="40"/>
      <c r="AP1028" s="40"/>
      <c r="AQ1028" s="40"/>
      <c r="AR1028" s="42"/>
      <c r="AS1028" s="42"/>
      <c r="AT1028" s="42"/>
      <c r="AU1028" s="42"/>
      <c r="AV1028" s="42"/>
      <c r="AW1028" s="42"/>
      <c r="AX1028" s="42"/>
      <c r="AY1028" s="42"/>
      <c r="AZ1028" s="42"/>
      <c r="BA1028" s="42"/>
      <c r="BB1028" s="42"/>
      <c r="BC1028" s="42"/>
      <c r="BD1028" s="42"/>
      <c r="BE1028" s="42"/>
      <c r="BF1028" s="42"/>
      <c r="BG1028" s="42"/>
      <c r="BH1028" s="42"/>
      <c r="BI1028" s="42"/>
      <c r="BJ1028" s="42"/>
      <c r="BK1028" s="42"/>
      <c r="BL1028" s="42"/>
      <c r="BM1028" s="42"/>
    </row>
    <row r="1029">
      <c r="A1029" s="40"/>
      <c r="B1029" s="41"/>
      <c r="C1029" s="42"/>
      <c r="D1029" s="41"/>
      <c r="E1029" s="40"/>
      <c r="F1029" s="40"/>
      <c r="G1029" s="41"/>
      <c r="H1029" s="41"/>
      <c r="I1029" s="41"/>
      <c r="J1029" s="41"/>
      <c r="K1029" s="41"/>
      <c r="L1029" s="41"/>
      <c r="M1029" s="41"/>
      <c r="N1029" s="41"/>
      <c r="O1029" s="41"/>
      <c r="P1029" s="41"/>
      <c r="Q1029" s="40"/>
      <c r="R1029" s="40"/>
      <c r="S1029" s="40"/>
      <c r="T1029" s="40"/>
      <c r="U1029" s="40"/>
      <c r="V1029" s="40"/>
      <c r="W1029" s="40"/>
      <c r="X1029" s="41"/>
      <c r="Y1029" s="41"/>
      <c r="Z1029" s="41"/>
      <c r="AA1029" s="41"/>
      <c r="AB1029" s="40"/>
      <c r="AC1029" s="40"/>
      <c r="AD1029" s="40"/>
      <c r="AE1029" s="40"/>
      <c r="AF1029" s="41"/>
      <c r="AG1029" s="41"/>
      <c r="AH1029" s="41"/>
      <c r="AI1029" s="41"/>
      <c r="AJ1029" s="42"/>
      <c r="AK1029" s="41"/>
      <c r="AL1029" s="40"/>
      <c r="AM1029" s="40"/>
      <c r="AN1029" s="41"/>
      <c r="AO1029" s="40"/>
      <c r="AP1029" s="40"/>
      <c r="AQ1029" s="40"/>
      <c r="AR1029" s="42"/>
      <c r="AS1029" s="42"/>
      <c r="AT1029" s="42"/>
      <c r="AU1029" s="42"/>
      <c r="AV1029" s="42"/>
      <c r="AW1029" s="42"/>
      <c r="AX1029" s="42"/>
      <c r="AY1029" s="42"/>
      <c r="AZ1029" s="42"/>
      <c r="BA1029" s="42"/>
      <c r="BB1029" s="42"/>
      <c r="BC1029" s="42"/>
      <c r="BD1029" s="42"/>
      <c r="BE1029" s="42"/>
      <c r="BF1029" s="42"/>
      <c r="BG1029" s="42"/>
      <c r="BH1029" s="42"/>
      <c r="BI1029" s="42"/>
      <c r="BJ1029" s="42"/>
      <c r="BK1029" s="42"/>
      <c r="BL1029" s="42"/>
      <c r="BM1029" s="42"/>
    </row>
    <row r="1030">
      <c r="A1030" s="40"/>
      <c r="B1030" s="41"/>
      <c r="C1030" s="42"/>
      <c r="D1030" s="41"/>
      <c r="E1030" s="40"/>
      <c r="F1030" s="40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0"/>
      <c r="R1030" s="40"/>
      <c r="S1030" s="40"/>
      <c r="T1030" s="40"/>
      <c r="U1030" s="40"/>
      <c r="V1030" s="40"/>
      <c r="W1030" s="40"/>
      <c r="X1030" s="41"/>
      <c r="Y1030" s="41"/>
      <c r="Z1030" s="41"/>
      <c r="AA1030" s="41"/>
      <c r="AB1030" s="40"/>
      <c r="AC1030" s="40"/>
      <c r="AD1030" s="40"/>
      <c r="AE1030" s="40"/>
      <c r="AF1030" s="41"/>
      <c r="AG1030" s="41"/>
      <c r="AH1030" s="41"/>
      <c r="AI1030" s="41"/>
      <c r="AJ1030" s="42"/>
      <c r="AK1030" s="41"/>
      <c r="AL1030" s="40"/>
      <c r="AM1030" s="40"/>
      <c r="AN1030" s="41"/>
      <c r="AO1030" s="40"/>
      <c r="AP1030" s="40"/>
      <c r="AQ1030" s="40"/>
      <c r="AR1030" s="42"/>
      <c r="AS1030" s="42"/>
      <c r="AT1030" s="42"/>
      <c r="AU1030" s="42"/>
      <c r="AV1030" s="42"/>
      <c r="AW1030" s="42"/>
      <c r="AX1030" s="42"/>
      <c r="AY1030" s="42"/>
      <c r="AZ1030" s="42"/>
      <c r="BA1030" s="42"/>
      <c r="BB1030" s="42"/>
      <c r="BC1030" s="42"/>
      <c r="BD1030" s="42"/>
      <c r="BE1030" s="42"/>
      <c r="BF1030" s="42"/>
      <c r="BG1030" s="42"/>
      <c r="BH1030" s="42"/>
      <c r="BI1030" s="42"/>
      <c r="BJ1030" s="42"/>
      <c r="BK1030" s="42"/>
      <c r="BL1030" s="42"/>
      <c r="BM1030" s="42"/>
    </row>
    <row r="1031">
      <c r="A1031" s="40"/>
      <c r="B1031" s="41"/>
      <c r="C1031" s="42"/>
      <c r="D1031" s="41"/>
      <c r="E1031" s="40"/>
      <c r="F1031" s="40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0"/>
      <c r="R1031" s="40"/>
      <c r="S1031" s="40"/>
      <c r="T1031" s="40"/>
      <c r="U1031" s="40"/>
      <c r="V1031" s="40"/>
      <c r="W1031" s="40"/>
      <c r="X1031" s="41"/>
      <c r="Y1031" s="41"/>
      <c r="Z1031" s="41"/>
      <c r="AA1031" s="41"/>
      <c r="AB1031" s="40"/>
      <c r="AC1031" s="40"/>
      <c r="AD1031" s="40"/>
      <c r="AE1031" s="40"/>
      <c r="AF1031" s="41"/>
      <c r="AG1031" s="41"/>
      <c r="AH1031" s="41"/>
      <c r="AI1031" s="41"/>
      <c r="AJ1031" s="42"/>
      <c r="AK1031" s="41"/>
      <c r="AL1031" s="40"/>
      <c r="AM1031" s="40"/>
      <c r="AN1031" s="41"/>
      <c r="AO1031" s="40"/>
      <c r="AP1031" s="40"/>
      <c r="AQ1031" s="40"/>
      <c r="AR1031" s="42"/>
      <c r="AS1031" s="42"/>
      <c r="AT1031" s="42"/>
      <c r="AU1031" s="42"/>
      <c r="AV1031" s="42"/>
      <c r="AW1031" s="42"/>
      <c r="AX1031" s="42"/>
      <c r="AY1031" s="42"/>
      <c r="AZ1031" s="42"/>
      <c r="BA1031" s="42"/>
      <c r="BB1031" s="42"/>
      <c r="BC1031" s="42"/>
      <c r="BD1031" s="42"/>
      <c r="BE1031" s="42"/>
      <c r="BF1031" s="42"/>
      <c r="BG1031" s="42"/>
      <c r="BH1031" s="42"/>
      <c r="BI1031" s="42"/>
      <c r="BJ1031" s="42"/>
      <c r="BK1031" s="42"/>
      <c r="BL1031" s="42"/>
      <c r="BM1031" s="42"/>
    </row>
    <row r="1032">
      <c r="A1032" s="40"/>
      <c r="B1032" s="41"/>
      <c r="C1032" s="42"/>
      <c r="D1032" s="41"/>
      <c r="E1032" s="40"/>
      <c r="F1032" s="40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0"/>
      <c r="R1032" s="40"/>
      <c r="S1032" s="40"/>
      <c r="T1032" s="40"/>
      <c r="U1032" s="40"/>
      <c r="V1032" s="40"/>
      <c r="W1032" s="40"/>
      <c r="X1032" s="41"/>
      <c r="Y1032" s="41"/>
      <c r="Z1032" s="41"/>
      <c r="AA1032" s="41"/>
      <c r="AB1032" s="40"/>
      <c r="AC1032" s="40"/>
      <c r="AD1032" s="40"/>
      <c r="AE1032" s="40"/>
      <c r="AF1032" s="41"/>
      <c r="AG1032" s="41"/>
      <c r="AH1032" s="41"/>
      <c r="AI1032" s="41"/>
      <c r="AJ1032" s="42"/>
      <c r="AK1032" s="41"/>
      <c r="AL1032" s="40"/>
      <c r="AM1032" s="40"/>
      <c r="AN1032" s="41"/>
      <c r="AO1032" s="40"/>
      <c r="AP1032" s="40"/>
      <c r="AQ1032" s="40"/>
      <c r="AR1032" s="42"/>
      <c r="AS1032" s="42"/>
      <c r="AT1032" s="42"/>
      <c r="AU1032" s="42"/>
      <c r="AV1032" s="42"/>
      <c r="AW1032" s="42"/>
      <c r="AX1032" s="42"/>
      <c r="AY1032" s="42"/>
      <c r="AZ1032" s="42"/>
      <c r="BA1032" s="42"/>
      <c r="BB1032" s="42"/>
      <c r="BC1032" s="42"/>
      <c r="BD1032" s="42"/>
      <c r="BE1032" s="42"/>
      <c r="BF1032" s="42"/>
      <c r="BG1032" s="42"/>
      <c r="BH1032" s="42"/>
      <c r="BI1032" s="42"/>
      <c r="BJ1032" s="42"/>
      <c r="BK1032" s="42"/>
      <c r="BL1032" s="42"/>
      <c r="BM1032" s="42"/>
    </row>
    <row r="1033">
      <c r="A1033" s="40"/>
      <c r="B1033" s="41"/>
      <c r="C1033" s="42"/>
      <c r="D1033" s="41"/>
      <c r="E1033" s="40"/>
      <c r="F1033" s="40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0"/>
      <c r="R1033" s="40"/>
      <c r="S1033" s="40"/>
      <c r="T1033" s="40"/>
      <c r="U1033" s="40"/>
      <c r="V1033" s="40"/>
      <c r="W1033" s="40"/>
      <c r="X1033" s="41"/>
      <c r="Y1033" s="41"/>
      <c r="Z1033" s="41"/>
      <c r="AA1033" s="41"/>
      <c r="AB1033" s="40"/>
      <c r="AC1033" s="40"/>
      <c r="AD1033" s="40"/>
      <c r="AE1033" s="40"/>
      <c r="AF1033" s="41"/>
      <c r="AG1033" s="41"/>
      <c r="AH1033" s="41"/>
      <c r="AI1033" s="41"/>
      <c r="AJ1033" s="42"/>
      <c r="AK1033" s="41"/>
      <c r="AL1033" s="40"/>
      <c r="AM1033" s="40"/>
      <c r="AN1033" s="41"/>
      <c r="AO1033" s="40"/>
      <c r="AP1033" s="40"/>
      <c r="AQ1033" s="40"/>
      <c r="AR1033" s="42"/>
      <c r="AS1033" s="42"/>
      <c r="AT1033" s="42"/>
      <c r="AU1033" s="42"/>
      <c r="AV1033" s="42"/>
      <c r="AW1033" s="42"/>
      <c r="AX1033" s="42"/>
      <c r="AY1033" s="42"/>
      <c r="AZ1033" s="42"/>
      <c r="BA1033" s="42"/>
      <c r="BB1033" s="42"/>
      <c r="BC1033" s="42"/>
      <c r="BD1033" s="42"/>
      <c r="BE1033" s="42"/>
      <c r="BF1033" s="42"/>
      <c r="BG1033" s="42"/>
      <c r="BH1033" s="42"/>
      <c r="BI1033" s="42"/>
      <c r="BJ1033" s="42"/>
      <c r="BK1033" s="42"/>
      <c r="BL1033" s="42"/>
      <c r="BM1033" s="42"/>
    </row>
    <row r="1034">
      <c r="A1034" s="40"/>
      <c r="B1034" s="41"/>
      <c r="C1034" s="42"/>
      <c r="D1034" s="41"/>
      <c r="E1034" s="40"/>
      <c r="F1034" s="40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0"/>
      <c r="R1034" s="40"/>
      <c r="S1034" s="40"/>
      <c r="T1034" s="40"/>
      <c r="U1034" s="40"/>
      <c r="V1034" s="40"/>
      <c r="W1034" s="40"/>
      <c r="X1034" s="41"/>
      <c r="Y1034" s="41"/>
      <c r="Z1034" s="41"/>
      <c r="AA1034" s="41"/>
      <c r="AB1034" s="40"/>
      <c r="AC1034" s="40"/>
      <c r="AD1034" s="40"/>
      <c r="AE1034" s="40"/>
      <c r="AF1034" s="41"/>
      <c r="AG1034" s="41"/>
      <c r="AH1034" s="41"/>
      <c r="AI1034" s="41"/>
      <c r="AJ1034" s="42"/>
      <c r="AK1034" s="41"/>
      <c r="AL1034" s="40"/>
      <c r="AM1034" s="40"/>
      <c r="AN1034" s="41"/>
      <c r="AO1034" s="40"/>
      <c r="AP1034" s="40"/>
      <c r="AQ1034" s="40"/>
      <c r="AR1034" s="42"/>
      <c r="AS1034" s="42"/>
      <c r="AT1034" s="42"/>
      <c r="AU1034" s="42"/>
      <c r="AV1034" s="42"/>
      <c r="AW1034" s="42"/>
      <c r="AX1034" s="42"/>
      <c r="AY1034" s="42"/>
      <c r="AZ1034" s="42"/>
      <c r="BA1034" s="42"/>
      <c r="BB1034" s="42"/>
      <c r="BC1034" s="42"/>
      <c r="BD1034" s="42"/>
      <c r="BE1034" s="42"/>
      <c r="BF1034" s="42"/>
      <c r="BG1034" s="42"/>
      <c r="BH1034" s="42"/>
      <c r="BI1034" s="42"/>
      <c r="BJ1034" s="42"/>
      <c r="BK1034" s="42"/>
      <c r="BL1034" s="42"/>
      <c r="BM1034" s="42"/>
    </row>
    <row r="1035">
      <c r="A1035" s="40"/>
      <c r="B1035" s="41"/>
      <c r="C1035" s="42"/>
      <c r="D1035" s="41"/>
      <c r="E1035" s="40"/>
      <c r="F1035" s="40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0"/>
      <c r="R1035" s="40"/>
      <c r="S1035" s="40"/>
      <c r="T1035" s="40"/>
      <c r="U1035" s="40"/>
      <c r="V1035" s="40"/>
      <c r="W1035" s="40"/>
      <c r="X1035" s="41"/>
      <c r="Y1035" s="41"/>
      <c r="Z1035" s="41"/>
      <c r="AA1035" s="41"/>
      <c r="AB1035" s="40"/>
      <c r="AC1035" s="40"/>
      <c r="AD1035" s="40"/>
      <c r="AE1035" s="40"/>
      <c r="AF1035" s="41"/>
      <c r="AG1035" s="41"/>
      <c r="AH1035" s="41"/>
      <c r="AI1035" s="41"/>
      <c r="AJ1035" s="42"/>
      <c r="AK1035" s="41"/>
      <c r="AL1035" s="40"/>
      <c r="AM1035" s="40"/>
      <c r="AN1035" s="41"/>
      <c r="AO1035" s="40"/>
      <c r="AP1035" s="40"/>
      <c r="AQ1035" s="40"/>
      <c r="AR1035" s="42"/>
      <c r="AS1035" s="42"/>
      <c r="AT1035" s="42"/>
      <c r="AU1035" s="42"/>
      <c r="AV1035" s="42"/>
      <c r="AW1035" s="42"/>
      <c r="AX1035" s="42"/>
      <c r="AY1035" s="42"/>
      <c r="AZ1035" s="42"/>
      <c r="BA1035" s="42"/>
      <c r="BB1035" s="42"/>
      <c r="BC1035" s="42"/>
      <c r="BD1035" s="42"/>
      <c r="BE1035" s="42"/>
      <c r="BF1035" s="42"/>
      <c r="BG1035" s="42"/>
      <c r="BH1035" s="42"/>
      <c r="BI1035" s="42"/>
      <c r="BJ1035" s="42"/>
      <c r="BK1035" s="42"/>
      <c r="BL1035" s="42"/>
      <c r="BM1035" s="42"/>
    </row>
    <row r="1036">
      <c r="A1036" s="40"/>
      <c r="B1036" s="41"/>
      <c r="C1036" s="42"/>
      <c r="D1036" s="41"/>
      <c r="E1036" s="40"/>
      <c r="F1036" s="40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0"/>
      <c r="R1036" s="40"/>
      <c r="S1036" s="40"/>
      <c r="T1036" s="40"/>
      <c r="U1036" s="40"/>
      <c r="V1036" s="40"/>
      <c r="W1036" s="40"/>
      <c r="X1036" s="41"/>
      <c r="Y1036" s="41"/>
      <c r="Z1036" s="41"/>
      <c r="AA1036" s="41"/>
      <c r="AB1036" s="40"/>
      <c r="AC1036" s="40"/>
      <c r="AD1036" s="40"/>
      <c r="AE1036" s="40"/>
      <c r="AF1036" s="41"/>
      <c r="AG1036" s="41"/>
      <c r="AH1036" s="41"/>
      <c r="AI1036" s="41"/>
      <c r="AJ1036" s="42"/>
      <c r="AK1036" s="41"/>
      <c r="AL1036" s="40"/>
      <c r="AM1036" s="40"/>
      <c r="AN1036" s="41"/>
      <c r="AO1036" s="40"/>
      <c r="AP1036" s="40"/>
      <c r="AQ1036" s="40"/>
      <c r="AR1036" s="42"/>
      <c r="AS1036" s="42"/>
      <c r="AT1036" s="42"/>
      <c r="AU1036" s="42"/>
      <c r="AV1036" s="42"/>
      <c r="AW1036" s="42"/>
      <c r="AX1036" s="42"/>
      <c r="AY1036" s="42"/>
      <c r="AZ1036" s="42"/>
      <c r="BA1036" s="42"/>
      <c r="BB1036" s="42"/>
      <c r="BC1036" s="42"/>
      <c r="BD1036" s="42"/>
      <c r="BE1036" s="42"/>
      <c r="BF1036" s="42"/>
      <c r="BG1036" s="42"/>
      <c r="BH1036" s="42"/>
      <c r="BI1036" s="42"/>
      <c r="BJ1036" s="42"/>
      <c r="BK1036" s="42"/>
      <c r="BL1036" s="42"/>
      <c r="BM1036" s="42"/>
    </row>
    <row r="1037">
      <c r="A1037" s="40"/>
      <c r="B1037" s="41"/>
      <c r="C1037" s="42"/>
      <c r="D1037" s="41"/>
      <c r="E1037" s="40"/>
      <c r="F1037" s="40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0"/>
      <c r="R1037" s="40"/>
      <c r="S1037" s="40"/>
      <c r="T1037" s="40"/>
      <c r="U1037" s="40"/>
      <c r="V1037" s="40"/>
      <c r="W1037" s="40"/>
      <c r="X1037" s="41"/>
      <c r="Y1037" s="41"/>
      <c r="Z1037" s="41"/>
      <c r="AA1037" s="41"/>
      <c r="AB1037" s="40"/>
      <c r="AC1037" s="40"/>
      <c r="AD1037" s="40"/>
      <c r="AE1037" s="40"/>
      <c r="AF1037" s="41"/>
      <c r="AG1037" s="41"/>
      <c r="AH1037" s="41"/>
      <c r="AI1037" s="41"/>
      <c r="AJ1037" s="42"/>
      <c r="AK1037" s="41"/>
      <c r="AL1037" s="40"/>
      <c r="AM1037" s="40"/>
      <c r="AN1037" s="41"/>
      <c r="AO1037" s="40"/>
      <c r="AP1037" s="40"/>
      <c r="AQ1037" s="40"/>
      <c r="AR1037" s="42"/>
      <c r="AS1037" s="42"/>
      <c r="AT1037" s="42"/>
      <c r="AU1037" s="42"/>
      <c r="AV1037" s="42"/>
      <c r="AW1037" s="42"/>
      <c r="AX1037" s="42"/>
      <c r="AY1037" s="42"/>
      <c r="AZ1037" s="42"/>
      <c r="BA1037" s="42"/>
      <c r="BB1037" s="42"/>
      <c r="BC1037" s="42"/>
      <c r="BD1037" s="42"/>
      <c r="BE1037" s="42"/>
      <c r="BF1037" s="42"/>
      <c r="BG1037" s="42"/>
      <c r="BH1037" s="42"/>
      <c r="BI1037" s="42"/>
      <c r="BJ1037" s="42"/>
      <c r="BK1037" s="42"/>
      <c r="BL1037" s="42"/>
      <c r="BM1037" s="42"/>
    </row>
    <row r="1038">
      <c r="A1038" s="40"/>
      <c r="B1038" s="41"/>
      <c r="C1038" s="42"/>
      <c r="D1038" s="41"/>
      <c r="E1038" s="40"/>
      <c r="F1038" s="40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0"/>
      <c r="R1038" s="40"/>
      <c r="S1038" s="40"/>
      <c r="T1038" s="40"/>
      <c r="U1038" s="40"/>
      <c r="V1038" s="40"/>
      <c r="W1038" s="40"/>
      <c r="X1038" s="41"/>
      <c r="Y1038" s="41"/>
      <c r="Z1038" s="41"/>
      <c r="AA1038" s="41"/>
      <c r="AB1038" s="40"/>
      <c r="AC1038" s="40"/>
      <c r="AD1038" s="40"/>
      <c r="AE1038" s="40"/>
      <c r="AF1038" s="41"/>
      <c r="AG1038" s="41"/>
      <c r="AH1038" s="41"/>
      <c r="AI1038" s="41"/>
      <c r="AJ1038" s="42"/>
      <c r="AK1038" s="41"/>
      <c r="AL1038" s="40"/>
      <c r="AM1038" s="40"/>
      <c r="AN1038" s="41"/>
      <c r="AO1038" s="40"/>
      <c r="AP1038" s="40"/>
      <c r="AQ1038" s="40"/>
      <c r="AR1038" s="42"/>
      <c r="AS1038" s="42"/>
      <c r="AT1038" s="42"/>
      <c r="AU1038" s="42"/>
      <c r="AV1038" s="42"/>
      <c r="AW1038" s="42"/>
      <c r="AX1038" s="42"/>
      <c r="AY1038" s="42"/>
      <c r="AZ1038" s="42"/>
      <c r="BA1038" s="42"/>
      <c r="BB1038" s="42"/>
      <c r="BC1038" s="42"/>
      <c r="BD1038" s="42"/>
      <c r="BE1038" s="42"/>
      <c r="BF1038" s="42"/>
      <c r="BG1038" s="42"/>
      <c r="BH1038" s="42"/>
      <c r="BI1038" s="42"/>
      <c r="BJ1038" s="42"/>
      <c r="BK1038" s="42"/>
      <c r="BL1038" s="42"/>
      <c r="BM1038" s="42"/>
    </row>
    <row r="1039">
      <c r="A1039" s="40"/>
      <c r="B1039" s="41"/>
      <c r="C1039" s="42"/>
      <c r="D1039" s="41"/>
      <c r="E1039" s="40"/>
      <c r="F1039" s="40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0"/>
      <c r="R1039" s="40"/>
      <c r="S1039" s="40"/>
      <c r="T1039" s="40"/>
      <c r="U1039" s="40"/>
      <c r="V1039" s="40"/>
      <c r="W1039" s="40"/>
      <c r="X1039" s="41"/>
      <c r="Y1039" s="41"/>
      <c r="Z1039" s="41"/>
      <c r="AA1039" s="41"/>
      <c r="AB1039" s="40"/>
      <c r="AC1039" s="40"/>
      <c r="AD1039" s="40"/>
      <c r="AE1039" s="40"/>
      <c r="AF1039" s="41"/>
      <c r="AG1039" s="41"/>
      <c r="AH1039" s="41"/>
      <c r="AI1039" s="41"/>
      <c r="AJ1039" s="42"/>
      <c r="AK1039" s="41"/>
      <c r="AL1039" s="40"/>
      <c r="AM1039" s="40"/>
      <c r="AN1039" s="41"/>
      <c r="AO1039" s="40"/>
      <c r="AP1039" s="40"/>
      <c r="AQ1039" s="40"/>
      <c r="AR1039" s="42"/>
      <c r="AS1039" s="42"/>
      <c r="AT1039" s="42"/>
      <c r="AU1039" s="42"/>
      <c r="AV1039" s="42"/>
      <c r="AW1039" s="42"/>
      <c r="AX1039" s="42"/>
      <c r="AY1039" s="42"/>
      <c r="AZ1039" s="42"/>
      <c r="BA1039" s="42"/>
      <c r="BB1039" s="42"/>
      <c r="BC1039" s="42"/>
      <c r="BD1039" s="42"/>
      <c r="BE1039" s="42"/>
      <c r="BF1039" s="42"/>
      <c r="BG1039" s="42"/>
      <c r="BH1039" s="42"/>
      <c r="BI1039" s="42"/>
      <c r="BJ1039" s="42"/>
      <c r="BK1039" s="42"/>
      <c r="BL1039" s="42"/>
      <c r="BM1039" s="42"/>
    </row>
    <row r="1040">
      <c r="A1040" s="40"/>
      <c r="B1040" s="41"/>
      <c r="C1040" s="42"/>
      <c r="D1040" s="41"/>
      <c r="E1040" s="40"/>
      <c r="F1040" s="40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0"/>
      <c r="R1040" s="40"/>
      <c r="S1040" s="40"/>
      <c r="T1040" s="40"/>
      <c r="U1040" s="40"/>
      <c r="V1040" s="40"/>
      <c r="W1040" s="40"/>
      <c r="X1040" s="41"/>
      <c r="Y1040" s="41"/>
      <c r="Z1040" s="41"/>
      <c r="AA1040" s="41"/>
      <c r="AB1040" s="40"/>
      <c r="AC1040" s="40"/>
      <c r="AD1040" s="40"/>
      <c r="AE1040" s="40"/>
      <c r="AF1040" s="41"/>
      <c r="AG1040" s="41"/>
      <c r="AH1040" s="41"/>
      <c r="AI1040" s="41"/>
      <c r="AJ1040" s="42"/>
      <c r="AK1040" s="41"/>
      <c r="AL1040" s="40"/>
      <c r="AM1040" s="40"/>
      <c r="AN1040" s="41"/>
      <c r="AO1040" s="40"/>
      <c r="AP1040" s="40"/>
      <c r="AQ1040" s="40"/>
      <c r="AR1040" s="42"/>
      <c r="AS1040" s="42"/>
      <c r="AT1040" s="42"/>
      <c r="AU1040" s="42"/>
      <c r="AV1040" s="42"/>
      <c r="AW1040" s="42"/>
      <c r="AX1040" s="42"/>
      <c r="AY1040" s="42"/>
      <c r="AZ1040" s="42"/>
      <c r="BA1040" s="42"/>
      <c r="BB1040" s="42"/>
      <c r="BC1040" s="42"/>
      <c r="BD1040" s="42"/>
      <c r="BE1040" s="42"/>
      <c r="BF1040" s="42"/>
      <c r="BG1040" s="42"/>
      <c r="BH1040" s="42"/>
      <c r="BI1040" s="42"/>
      <c r="BJ1040" s="42"/>
      <c r="BK1040" s="42"/>
      <c r="BL1040" s="42"/>
      <c r="BM1040" s="42"/>
    </row>
    <row r="1041">
      <c r="A1041" s="40"/>
      <c r="B1041" s="41"/>
      <c r="C1041" s="42"/>
      <c r="D1041" s="41"/>
      <c r="E1041" s="40"/>
      <c r="F1041" s="40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0"/>
      <c r="R1041" s="40"/>
      <c r="S1041" s="40"/>
      <c r="T1041" s="40"/>
      <c r="U1041" s="40"/>
      <c r="V1041" s="40"/>
      <c r="W1041" s="40"/>
      <c r="X1041" s="41"/>
      <c r="Y1041" s="41"/>
      <c r="Z1041" s="41"/>
      <c r="AA1041" s="41"/>
      <c r="AB1041" s="40"/>
      <c r="AC1041" s="40"/>
      <c r="AD1041" s="40"/>
      <c r="AE1041" s="40"/>
      <c r="AF1041" s="41"/>
      <c r="AG1041" s="41"/>
      <c r="AH1041" s="41"/>
      <c r="AI1041" s="41"/>
      <c r="AJ1041" s="42"/>
      <c r="AK1041" s="41"/>
      <c r="AL1041" s="40"/>
      <c r="AM1041" s="40"/>
      <c r="AN1041" s="41"/>
      <c r="AO1041" s="40"/>
      <c r="AP1041" s="40"/>
      <c r="AQ1041" s="40"/>
      <c r="AR1041" s="42"/>
      <c r="AS1041" s="42"/>
      <c r="AT1041" s="42"/>
      <c r="AU1041" s="42"/>
      <c r="AV1041" s="42"/>
      <c r="AW1041" s="42"/>
      <c r="AX1041" s="42"/>
      <c r="AY1041" s="42"/>
      <c r="AZ1041" s="42"/>
      <c r="BA1041" s="42"/>
      <c r="BB1041" s="42"/>
      <c r="BC1041" s="42"/>
      <c r="BD1041" s="42"/>
      <c r="BE1041" s="42"/>
      <c r="BF1041" s="42"/>
      <c r="BG1041" s="42"/>
      <c r="BH1041" s="42"/>
      <c r="BI1041" s="42"/>
      <c r="BJ1041" s="42"/>
      <c r="BK1041" s="42"/>
      <c r="BL1041" s="42"/>
      <c r="BM1041" s="42"/>
    </row>
    <row r="1042">
      <c r="A1042" s="40"/>
      <c r="B1042" s="41"/>
      <c r="C1042" s="42"/>
      <c r="D1042" s="41"/>
      <c r="E1042" s="40"/>
      <c r="F1042" s="40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0"/>
      <c r="R1042" s="40"/>
      <c r="S1042" s="40"/>
      <c r="T1042" s="40"/>
      <c r="U1042" s="40"/>
      <c r="V1042" s="40"/>
      <c r="W1042" s="40"/>
      <c r="X1042" s="41"/>
      <c r="Y1042" s="41"/>
      <c r="Z1042" s="41"/>
      <c r="AA1042" s="41"/>
      <c r="AB1042" s="40"/>
      <c r="AC1042" s="40"/>
      <c r="AD1042" s="40"/>
      <c r="AE1042" s="40"/>
      <c r="AF1042" s="41"/>
      <c r="AG1042" s="41"/>
      <c r="AH1042" s="41"/>
      <c r="AI1042" s="41"/>
      <c r="AJ1042" s="42"/>
      <c r="AK1042" s="41"/>
      <c r="AL1042" s="40"/>
      <c r="AM1042" s="40"/>
      <c r="AN1042" s="41"/>
      <c r="AO1042" s="40"/>
      <c r="AP1042" s="40"/>
      <c r="AQ1042" s="40"/>
      <c r="AR1042" s="42"/>
      <c r="AS1042" s="42"/>
      <c r="AT1042" s="42"/>
      <c r="AU1042" s="42"/>
      <c r="AV1042" s="42"/>
      <c r="AW1042" s="42"/>
      <c r="AX1042" s="42"/>
      <c r="AY1042" s="42"/>
      <c r="AZ1042" s="42"/>
      <c r="BA1042" s="42"/>
      <c r="BB1042" s="42"/>
      <c r="BC1042" s="42"/>
      <c r="BD1042" s="42"/>
      <c r="BE1042" s="42"/>
      <c r="BF1042" s="42"/>
      <c r="BG1042" s="42"/>
      <c r="BH1042" s="42"/>
      <c r="BI1042" s="42"/>
      <c r="BJ1042" s="42"/>
      <c r="BK1042" s="42"/>
      <c r="BL1042" s="42"/>
      <c r="BM1042" s="42"/>
    </row>
    <row r="1043">
      <c r="A1043" s="40"/>
      <c r="B1043" s="41"/>
      <c r="C1043" s="42"/>
      <c r="D1043" s="41"/>
      <c r="E1043" s="40"/>
      <c r="F1043" s="40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0"/>
      <c r="R1043" s="40"/>
      <c r="S1043" s="40"/>
      <c r="T1043" s="40"/>
      <c r="U1043" s="40"/>
      <c r="V1043" s="40"/>
      <c r="W1043" s="40"/>
      <c r="X1043" s="41"/>
      <c r="Y1043" s="41"/>
      <c r="Z1043" s="41"/>
      <c r="AA1043" s="41"/>
      <c r="AB1043" s="40"/>
      <c r="AC1043" s="40"/>
      <c r="AD1043" s="40"/>
      <c r="AE1043" s="40"/>
      <c r="AF1043" s="41"/>
      <c r="AG1043" s="41"/>
      <c r="AH1043" s="41"/>
      <c r="AI1043" s="41"/>
      <c r="AJ1043" s="42"/>
      <c r="AK1043" s="41"/>
      <c r="AL1043" s="40"/>
      <c r="AM1043" s="40"/>
      <c r="AN1043" s="41"/>
      <c r="AO1043" s="40"/>
      <c r="AP1043" s="40"/>
      <c r="AQ1043" s="40"/>
      <c r="AR1043" s="42"/>
      <c r="AS1043" s="42"/>
      <c r="AT1043" s="42"/>
      <c r="AU1043" s="42"/>
      <c r="AV1043" s="42"/>
      <c r="AW1043" s="42"/>
      <c r="AX1043" s="42"/>
      <c r="AY1043" s="42"/>
      <c r="AZ1043" s="42"/>
      <c r="BA1043" s="42"/>
      <c r="BB1043" s="42"/>
      <c r="BC1043" s="42"/>
      <c r="BD1043" s="42"/>
      <c r="BE1043" s="42"/>
      <c r="BF1043" s="42"/>
      <c r="BG1043" s="42"/>
      <c r="BH1043" s="42"/>
      <c r="BI1043" s="42"/>
      <c r="BJ1043" s="42"/>
      <c r="BK1043" s="42"/>
      <c r="BL1043" s="42"/>
      <c r="BM1043" s="42"/>
    </row>
    <row r="1044">
      <c r="A1044" s="40"/>
      <c r="B1044" s="41"/>
      <c r="C1044" s="42"/>
      <c r="D1044" s="41"/>
      <c r="E1044" s="40"/>
      <c r="F1044" s="40"/>
      <c r="G1044" s="41"/>
      <c r="H1044" s="41"/>
      <c r="I1044" s="41"/>
      <c r="J1044" s="41"/>
      <c r="K1044" s="41"/>
      <c r="L1044" s="41"/>
      <c r="M1044" s="41"/>
      <c r="N1044" s="41"/>
      <c r="O1044" s="41"/>
      <c r="P1044" s="41"/>
      <c r="Q1044" s="40"/>
      <c r="R1044" s="40"/>
      <c r="S1044" s="40"/>
      <c r="T1044" s="40"/>
      <c r="U1044" s="40"/>
      <c r="V1044" s="40"/>
      <c r="W1044" s="40"/>
      <c r="X1044" s="41"/>
      <c r="Y1044" s="41"/>
      <c r="Z1044" s="41"/>
      <c r="AA1044" s="41"/>
      <c r="AB1044" s="40"/>
      <c r="AC1044" s="40"/>
      <c r="AD1044" s="40"/>
      <c r="AE1044" s="40"/>
      <c r="AF1044" s="41"/>
      <c r="AG1044" s="41"/>
      <c r="AH1044" s="41"/>
      <c r="AI1044" s="41"/>
      <c r="AJ1044" s="42"/>
      <c r="AK1044" s="41"/>
      <c r="AL1044" s="40"/>
      <c r="AM1044" s="40"/>
      <c r="AN1044" s="41"/>
      <c r="AO1044" s="40"/>
      <c r="AP1044" s="40"/>
      <c r="AQ1044" s="40"/>
      <c r="AR1044" s="42"/>
      <c r="AS1044" s="42"/>
      <c r="AT1044" s="42"/>
      <c r="AU1044" s="42"/>
      <c r="AV1044" s="42"/>
      <c r="AW1044" s="42"/>
      <c r="AX1044" s="42"/>
      <c r="AY1044" s="42"/>
      <c r="AZ1044" s="42"/>
      <c r="BA1044" s="42"/>
      <c r="BB1044" s="42"/>
      <c r="BC1044" s="42"/>
      <c r="BD1044" s="42"/>
      <c r="BE1044" s="42"/>
      <c r="BF1044" s="42"/>
      <c r="BG1044" s="42"/>
      <c r="BH1044" s="42"/>
      <c r="BI1044" s="42"/>
      <c r="BJ1044" s="42"/>
      <c r="BK1044" s="42"/>
      <c r="BL1044" s="42"/>
      <c r="BM1044" s="42"/>
    </row>
    <row r="1045">
      <c r="A1045" s="40"/>
      <c r="B1045" s="41"/>
      <c r="C1045" s="42"/>
      <c r="D1045" s="41"/>
      <c r="E1045" s="40"/>
      <c r="F1045" s="40"/>
      <c r="G1045" s="41"/>
      <c r="H1045" s="41"/>
      <c r="I1045" s="41"/>
      <c r="J1045" s="41"/>
      <c r="K1045" s="41"/>
      <c r="L1045" s="41"/>
      <c r="M1045" s="41"/>
      <c r="N1045" s="41"/>
      <c r="O1045" s="41"/>
      <c r="P1045" s="41"/>
      <c r="Q1045" s="40"/>
      <c r="R1045" s="40"/>
      <c r="S1045" s="40"/>
      <c r="T1045" s="40"/>
      <c r="U1045" s="40"/>
      <c r="V1045" s="40"/>
      <c r="W1045" s="40"/>
      <c r="X1045" s="41"/>
      <c r="Y1045" s="41"/>
      <c r="Z1045" s="41"/>
      <c r="AA1045" s="41"/>
      <c r="AB1045" s="40"/>
      <c r="AC1045" s="40"/>
      <c r="AD1045" s="40"/>
      <c r="AE1045" s="40"/>
      <c r="AF1045" s="41"/>
      <c r="AG1045" s="41"/>
      <c r="AH1045" s="41"/>
      <c r="AI1045" s="41"/>
      <c r="AJ1045" s="42"/>
      <c r="AK1045" s="41"/>
      <c r="AL1045" s="40"/>
      <c r="AM1045" s="40"/>
      <c r="AN1045" s="41"/>
      <c r="AO1045" s="40"/>
      <c r="AP1045" s="40"/>
      <c r="AQ1045" s="40"/>
      <c r="AR1045" s="42"/>
      <c r="AS1045" s="42"/>
      <c r="AT1045" s="42"/>
      <c r="AU1045" s="42"/>
      <c r="AV1045" s="42"/>
      <c r="AW1045" s="42"/>
      <c r="AX1045" s="42"/>
      <c r="AY1045" s="42"/>
      <c r="AZ1045" s="42"/>
      <c r="BA1045" s="42"/>
      <c r="BB1045" s="42"/>
      <c r="BC1045" s="42"/>
      <c r="BD1045" s="42"/>
      <c r="BE1045" s="42"/>
      <c r="BF1045" s="42"/>
      <c r="BG1045" s="42"/>
      <c r="BH1045" s="42"/>
      <c r="BI1045" s="42"/>
      <c r="BJ1045" s="42"/>
      <c r="BK1045" s="42"/>
      <c r="BL1045" s="42"/>
      <c r="BM1045" s="42"/>
    </row>
    <row r="1046">
      <c r="A1046" s="40"/>
      <c r="B1046" s="41"/>
      <c r="C1046" s="42"/>
      <c r="D1046" s="41"/>
      <c r="E1046" s="40"/>
      <c r="F1046" s="40"/>
      <c r="G1046" s="41"/>
      <c r="H1046" s="41"/>
      <c r="I1046" s="41"/>
      <c r="J1046" s="41"/>
      <c r="K1046" s="41"/>
      <c r="L1046" s="41"/>
      <c r="M1046" s="41"/>
      <c r="N1046" s="41"/>
      <c r="O1046" s="41"/>
      <c r="P1046" s="41"/>
      <c r="Q1046" s="40"/>
      <c r="R1046" s="40"/>
      <c r="S1046" s="40"/>
      <c r="T1046" s="40"/>
      <c r="U1046" s="40"/>
      <c r="V1046" s="40"/>
      <c r="W1046" s="40"/>
      <c r="X1046" s="41"/>
      <c r="Y1046" s="41"/>
      <c r="Z1046" s="41"/>
      <c r="AA1046" s="41"/>
      <c r="AB1046" s="40"/>
      <c r="AC1046" s="40"/>
      <c r="AD1046" s="40"/>
      <c r="AE1046" s="40"/>
      <c r="AF1046" s="41"/>
      <c r="AG1046" s="41"/>
      <c r="AH1046" s="41"/>
      <c r="AI1046" s="41"/>
      <c r="AJ1046" s="42"/>
      <c r="AK1046" s="41"/>
      <c r="AL1046" s="40"/>
      <c r="AM1046" s="40"/>
      <c r="AN1046" s="41"/>
      <c r="AO1046" s="40"/>
      <c r="AP1046" s="40"/>
      <c r="AQ1046" s="40"/>
      <c r="AR1046" s="42"/>
      <c r="AS1046" s="42"/>
      <c r="AT1046" s="42"/>
      <c r="AU1046" s="42"/>
      <c r="AV1046" s="42"/>
      <c r="AW1046" s="42"/>
      <c r="AX1046" s="42"/>
      <c r="AY1046" s="42"/>
      <c r="AZ1046" s="42"/>
      <c r="BA1046" s="42"/>
      <c r="BB1046" s="42"/>
      <c r="BC1046" s="42"/>
      <c r="BD1046" s="42"/>
      <c r="BE1046" s="42"/>
      <c r="BF1046" s="42"/>
      <c r="BG1046" s="42"/>
      <c r="BH1046" s="42"/>
      <c r="BI1046" s="42"/>
      <c r="BJ1046" s="42"/>
      <c r="BK1046" s="42"/>
      <c r="BL1046" s="42"/>
      <c r="BM1046" s="42"/>
    </row>
    <row r="1047">
      <c r="A1047" s="40"/>
      <c r="B1047" s="41"/>
      <c r="C1047" s="42"/>
      <c r="D1047" s="41"/>
      <c r="E1047" s="40"/>
      <c r="F1047" s="40"/>
      <c r="G1047" s="41"/>
      <c r="H1047" s="41"/>
      <c r="I1047" s="41"/>
      <c r="J1047" s="41"/>
      <c r="K1047" s="41"/>
      <c r="L1047" s="41"/>
      <c r="M1047" s="41"/>
      <c r="N1047" s="41"/>
      <c r="O1047" s="41"/>
      <c r="P1047" s="41"/>
      <c r="Q1047" s="40"/>
      <c r="R1047" s="40"/>
      <c r="S1047" s="40"/>
      <c r="T1047" s="40"/>
      <c r="U1047" s="40"/>
      <c r="V1047" s="40"/>
      <c r="W1047" s="40"/>
      <c r="X1047" s="41"/>
      <c r="Y1047" s="41"/>
      <c r="Z1047" s="41"/>
      <c r="AA1047" s="41"/>
      <c r="AB1047" s="40"/>
      <c r="AC1047" s="40"/>
      <c r="AD1047" s="40"/>
      <c r="AE1047" s="40"/>
      <c r="AF1047" s="41"/>
      <c r="AG1047" s="41"/>
      <c r="AH1047" s="41"/>
      <c r="AI1047" s="41"/>
      <c r="AJ1047" s="42"/>
      <c r="AK1047" s="41"/>
      <c r="AL1047" s="40"/>
      <c r="AM1047" s="40"/>
      <c r="AN1047" s="41"/>
      <c r="AO1047" s="40"/>
      <c r="AP1047" s="40"/>
      <c r="AQ1047" s="40"/>
      <c r="AR1047" s="42"/>
      <c r="AS1047" s="42"/>
      <c r="AT1047" s="42"/>
      <c r="AU1047" s="42"/>
      <c r="AV1047" s="42"/>
      <c r="AW1047" s="42"/>
      <c r="AX1047" s="42"/>
      <c r="AY1047" s="42"/>
      <c r="AZ1047" s="42"/>
      <c r="BA1047" s="42"/>
      <c r="BB1047" s="42"/>
      <c r="BC1047" s="42"/>
      <c r="BD1047" s="42"/>
      <c r="BE1047" s="42"/>
      <c r="BF1047" s="42"/>
      <c r="BG1047" s="42"/>
      <c r="BH1047" s="42"/>
      <c r="BI1047" s="42"/>
      <c r="BJ1047" s="42"/>
      <c r="BK1047" s="42"/>
      <c r="BL1047" s="42"/>
      <c r="BM1047" s="42"/>
    </row>
    <row r="1048">
      <c r="A1048" s="40"/>
      <c r="B1048" s="41"/>
      <c r="C1048" s="42"/>
      <c r="D1048" s="41"/>
      <c r="E1048" s="40"/>
      <c r="F1048" s="40"/>
      <c r="G1048" s="41"/>
      <c r="H1048" s="41"/>
      <c r="I1048" s="41"/>
      <c r="J1048" s="41"/>
      <c r="K1048" s="41"/>
      <c r="L1048" s="41"/>
      <c r="M1048" s="41"/>
      <c r="N1048" s="41"/>
      <c r="O1048" s="41"/>
      <c r="P1048" s="41"/>
      <c r="Q1048" s="40"/>
      <c r="R1048" s="40"/>
      <c r="S1048" s="40"/>
      <c r="T1048" s="40"/>
      <c r="U1048" s="40"/>
      <c r="V1048" s="40"/>
      <c r="W1048" s="40"/>
      <c r="X1048" s="41"/>
      <c r="Y1048" s="41"/>
      <c r="Z1048" s="41"/>
      <c r="AA1048" s="41"/>
      <c r="AB1048" s="40"/>
      <c r="AC1048" s="40"/>
      <c r="AD1048" s="40"/>
      <c r="AE1048" s="40"/>
      <c r="AF1048" s="41"/>
      <c r="AG1048" s="41"/>
      <c r="AH1048" s="41"/>
      <c r="AI1048" s="41"/>
      <c r="AJ1048" s="42"/>
      <c r="AK1048" s="41"/>
      <c r="AL1048" s="40"/>
      <c r="AM1048" s="40"/>
      <c r="AN1048" s="41"/>
      <c r="AO1048" s="40"/>
      <c r="AP1048" s="40"/>
      <c r="AQ1048" s="40"/>
      <c r="AR1048" s="42"/>
      <c r="AS1048" s="42"/>
      <c r="AT1048" s="42"/>
      <c r="AU1048" s="42"/>
      <c r="AV1048" s="42"/>
      <c r="AW1048" s="42"/>
      <c r="AX1048" s="42"/>
      <c r="AY1048" s="42"/>
      <c r="AZ1048" s="42"/>
      <c r="BA1048" s="42"/>
      <c r="BB1048" s="42"/>
      <c r="BC1048" s="42"/>
      <c r="BD1048" s="42"/>
      <c r="BE1048" s="42"/>
      <c r="BF1048" s="42"/>
      <c r="BG1048" s="42"/>
      <c r="BH1048" s="42"/>
      <c r="BI1048" s="42"/>
      <c r="BJ1048" s="42"/>
      <c r="BK1048" s="42"/>
      <c r="BL1048" s="42"/>
      <c r="BM1048" s="42"/>
    </row>
    <row r="1049">
      <c r="A1049" s="40"/>
      <c r="B1049" s="41"/>
      <c r="C1049" s="42"/>
      <c r="D1049" s="41"/>
      <c r="E1049" s="40"/>
      <c r="F1049" s="40"/>
      <c r="G1049" s="41"/>
      <c r="H1049" s="41"/>
      <c r="I1049" s="41"/>
      <c r="J1049" s="41"/>
      <c r="K1049" s="41"/>
      <c r="L1049" s="41"/>
      <c r="M1049" s="41"/>
      <c r="N1049" s="41"/>
      <c r="O1049" s="41"/>
      <c r="P1049" s="41"/>
      <c r="Q1049" s="40"/>
      <c r="R1049" s="40"/>
      <c r="S1049" s="40"/>
      <c r="T1049" s="40"/>
      <c r="U1049" s="40"/>
      <c r="V1049" s="40"/>
      <c r="W1049" s="40"/>
      <c r="X1049" s="41"/>
      <c r="Y1049" s="41"/>
      <c r="Z1049" s="41"/>
      <c r="AA1049" s="41"/>
      <c r="AB1049" s="40"/>
      <c r="AC1049" s="40"/>
      <c r="AD1049" s="40"/>
      <c r="AE1049" s="40"/>
      <c r="AF1049" s="41"/>
      <c r="AG1049" s="41"/>
      <c r="AH1049" s="41"/>
      <c r="AI1049" s="41"/>
      <c r="AJ1049" s="42"/>
      <c r="AK1049" s="41"/>
      <c r="AL1049" s="40"/>
      <c r="AM1049" s="40"/>
      <c r="AN1049" s="41"/>
      <c r="AO1049" s="40"/>
      <c r="AP1049" s="40"/>
      <c r="AQ1049" s="40"/>
      <c r="AR1049" s="42"/>
      <c r="AS1049" s="42"/>
      <c r="AT1049" s="42"/>
      <c r="AU1049" s="42"/>
      <c r="AV1049" s="42"/>
      <c r="AW1049" s="42"/>
      <c r="AX1049" s="42"/>
      <c r="AY1049" s="42"/>
      <c r="AZ1049" s="42"/>
      <c r="BA1049" s="42"/>
      <c r="BB1049" s="42"/>
      <c r="BC1049" s="42"/>
      <c r="BD1049" s="42"/>
      <c r="BE1049" s="42"/>
      <c r="BF1049" s="42"/>
      <c r="BG1049" s="42"/>
      <c r="BH1049" s="42"/>
      <c r="BI1049" s="42"/>
      <c r="BJ1049" s="42"/>
      <c r="BK1049" s="42"/>
      <c r="BL1049" s="42"/>
      <c r="BM1049" s="42"/>
    </row>
    <row r="1050">
      <c r="A1050" s="40"/>
      <c r="B1050" s="41"/>
      <c r="C1050" s="42"/>
      <c r="D1050" s="41"/>
      <c r="E1050" s="40"/>
      <c r="F1050" s="40"/>
      <c r="G1050" s="41"/>
      <c r="H1050" s="41"/>
      <c r="I1050" s="41"/>
      <c r="J1050" s="41"/>
      <c r="K1050" s="41"/>
      <c r="L1050" s="41"/>
      <c r="M1050" s="41"/>
      <c r="N1050" s="41"/>
      <c r="O1050" s="41"/>
      <c r="P1050" s="41"/>
      <c r="Q1050" s="40"/>
      <c r="R1050" s="40"/>
      <c r="S1050" s="40"/>
      <c r="T1050" s="40"/>
      <c r="U1050" s="40"/>
      <c r="V1050" s="40"/>
      <c r="W1050" s="40"/>
      <c r="X1050" s="41"/>
      <c r="Y1050" s="41"/>
      <c r="Z1050" s="41"/>
      <c r="AA1050" s="41"/>
      <c r="AB1050" s="40"/>
      <c r="AC1050" s="40"/>
      <c r="AD1050" s="40"/>
      <c r="AE1050" s="40"/>
      <c r="AF1050" s="41"/>
      <c r="AG1050" s="41"/>
      <c r="AH1050" s="41"/>
      <c r="AI1050" s="41"/>
      <c r="AJ1050" s="42"/>
      <c r="AK1050" s="41"/>
      <c r="AL1050" s="40"/>
      <c r="AM1050" s="40"/>
      <c r="AN1050" s="41"/>
      <c r="AO1050" s="40"/>
      <c r="AP1050" s="40"/>
      <c r="AQ1050" s="40"/>
      <c r="AR1050" s="42"/>
      <c r="AS1050" s="42"/>
      <c r="AT1050" s="42"/>
      <c r="AU1050" s="42"/>
      <c r="AV1050" s="42"/>
      <c r="AW1050" s="42"/>
      <c r="AX1050" s="42"/>
      <c r="AY1050" s="42"/>
      <c r="AZ1050" s="42"/>
      <c r="BA1050" s="42"/>
      <c r="BB1050" s="42"/>
      <c r="BC1050" s="42"/>
      <c r="BD1050" s="42"/>
      <c r="BE1050" s="42"/>
      <c r="BF1050" s="42"/>
      <c r="BG1050" s="42"/>
      <c r="BH1050" s="42"/>
      <c r="BI1050" s="42"/>
      <c r="BJ1050" s="42"/>
      <c r="BK1050" s="42"/>
      <c r="BL1050" s="42"/>
      <c r="BM1050" s="42"/>
    </row>
    <row r="1051">
      <c r="A1051" s="40"/>
      <c r="B1051" s="41"/>
      <c r="C1051" s="42"/>
      <c r="D1051" s="41"/>
      <c r="E1051" s="40"/>
      <c r="F1051" s="40"/>
      <c r="G1051" s="41"/>
      <c r="H1051" s="41"/>
      <c r="I1051" s="41"/>
      <c r="J1051" s="41"/>
      <c r="K1051" s="41"/>
      <c r="L1051" s="41"/>
      <c r="M1051" s="41"/>
      <c r="N1051" s="41"/>
      <c r="O1051" s="41"/>
      <c r="P1051" s="41"/>
      <c r="Q1051" s="40"/>
      <c r="R1051" s="40"/>
      <c r="S1051" s="40"/>
      <c r="T1051" s="40"/>
      <c r="U1051" s="40"/>
      <c r="V1051" s="40"/>
      <c r="W1051" s="40"/>
      <c r="X1051" s="41"/>
      <c r="Y1051" s="41"/>
      <c r="Z1051" s="41"/>
      <c r="AA1051" s="41"/>
      <c r="AB1051" s="40"/>
      <c r="AC1051" s="40"/>
      <c r="AD1051" s="40"/>
      <c r="AE1051" s="40"/>
      <c r="AF1051" s="41"/>
      <c r="AG1051" s="41"/>
      <c r="AH1051" s="41"/>
      <c r="AI1051" s="41"/>
      <c r="AJ1051" s="42"/>
      <c r="AK1051" s="41"/>
      <c r="AL1051" s="40"/>
      <c r="AM1051" s="40"/>
      <c r="AN1051" s="41"/>
      <c r="AO1051" s="40"/>
      <c r="AP1051" s="40"/>
      <c r="AQ1051" s="40"/>
      <c r="AR1051" s="42"/>
      <c r="AS1051" s="42"/>
      <c r="AT1051" s="42"/>
      <c r="AU1051" s="42"/>
      <c r="AV1051" s="42"/>
      <c r="AW1051" s="42"/>
      <c r="AX1051" s="42"/>
      <c r="AY1051" s="42"/>
      <c r="AZ1051" s="42"/>
      <c r="BA1051" s="42"/>
      <c r="BB1051" s="42"/>
      <c r="BC1051" s="42"/>
      <c r="BD1051" s="42"/>
      <c r="BE1051" s="42"/>
      <c r="BF1051" s="42"/>
      <c r="BG1051" s="42"/>
      <c r="BH1051" s="42"/>
      <c r="BI1051" s="42"/>
      <c r="BJ1051" s="42"/>
      <c r="BK1051" s="42"/>
      <c r="BL1051" s="42"/>
      <c r="BM1051" s="42"/>
    </row>
    <row r="1052">
      <c r="A1052" s="40"/>
      <c r="B1052" s="41"/>
      <c r="C1052" s="42"/>
      <c r="D1052" s="41"/>
      <c r="E1052" s="40"/>
      <c r="F1052" s="40"/>
      <c r="G1052" s="41"/>
      <c r="H1052" s="41"/>
      <c r="I1052" s="41"/>
      <c r="J1052" s="41"/>
      <c r="K1052" s="41"/>
      <c r="L1052" s="41"/>
      <c r="M1052" s="41"/>
      <c r="N1052" s="41"/>
      <c r="O1052" s="41"/>
      <c r="P1052" s="41"/>
      <c r="Q1052" s="40"/>
      <c r="R1052" s="40"/>
      <c r="S1052" s="40"/>
      <c r="T1052" s="40"/>
      <c r="U1052" s="40"/>
      <c r="V1052" s="40"/>
      <c r="W1052" s="40"/>
      <c r="X1052" s="41"/>
      <c r="Y1052" s="41"/>
      <c r="Z1052" s="41"/>
      <c r="AA1052" s="41"/>
      <c r="AB1052" s="40"/>
      <c r="AC1052" s="40"/>
      <c r="AD1052" s="40"/>
      <c r="AE1052" s="40"/>
      <c r="AF1052" s="41"/>
      <c r="AG1052" s="41"/>
      <c r="AH1052" s="41"/>
      <c r="AI1052" s="41"/>
      <c r="AJ1052" s="42"/>
      <c r="AK1052" s="41"/>
      <c r="AL1052" s="40"/>
      <c r="AM1052" s="40"/>
      <c r="AN1052" s="41"/>
      <c r="AO1052" s="40"/>
      <c r="AP1052" s="40"/>
      <c r="AQ1052" s="40"/>
      <c r="AR1052" s="42"/>
      <c r="AS1052" s="42"/>
      <c r="AT1052" s="42"/>
      <c r="AU1052" s="42"/>
      <c r="AV1052" s="42"/>
      <c r="AW1052" s="42"/>
      <c r="AX1052" s="42"/>
      <c r="AY1052" s="42"/>
      <c r="AZ1052" s="42"/>
      <c r="BA1052" s="42"/>
      <c r="BB1052" s="42"/>
      <c r="BC1052" s="42"/>
      <c r="BD1052" s="42"/>
      <c r="BE1052" s="42"/>
      <c r="BF1052" s="42"/>
      <c r="BG1052" s="42"/>
      <c r="BH1052" s="42"/>
      <c r="BI1052" s="42"/>
      <c r="BJ1052" s="42"/>
      <c r="BK1052" s="42"/>
      <c r="BL1052" s="42"/>
      <c r="BM1052" s="42"/>
    </row>
    <row r="1053">
      <c r="A1053" s="40"/>
      <c r="B1053" s="41"/>
      <c r="C1053" s="42"/>
      <c r="D1053" s="41"/>
      <c r="E1053" s="40"/>
      <c r="F1053" s="40"/>
      <c r="G1053" s="41"/>
      <c r="H1053" s="41"/>
      <c r="I1053" s="41"/>
      <c r="J1053" s="41"/>
      <c r="K1053" s="41"/>
      <c r="L1053" s="41"/>
      <c r="M1053" s="41"/>
      <c r="N1053" s="41"/>
      <c r="O1053" s="41"/>
      <c r="P1053" s="41"/>
      <c r="Q1053" s="40"/>
      <c r="R1053" s="40"/>
      <c r="S1053" s="40"/>
      <c r="T1053" s="40"/>
      <c r="U1053" s="40"/>
      <c r="V1053" s="40"/>
      <c r="W1053" s="40"/>
      <c r="X1053" s="41"/>
      <c r="Y1053" s="41"/>
      <c r="Z1053" s="41"/>
      <c r="AA1053" s="41"/>
      <c r="AB1053" s="40"/>
      <c r="AC1053" s="40"/>
      <c r="AD1053" s="40"/>
      <c r="AE1053" s="40"/>
      <c r="AF1053" s="41"/>
      <c r="AG1053" s="41"/>
      <c r="AH1053" s="41"/>
      <c r="AI1053" s="41"/>
      <c r="AJ1053" s="42"/>
      <c r="AK1053" s="41"/>
      <c r="AL1053" s="40"/>
      <c r="AM1053" s="40"/>
      <c r="AN1053" s="41"/>
      <c r="AO1053" s="40"/>
      <c r="AP1053" s="40"/>
      <c r="AQ1053" s="40"/>
      <c r="AR1053" s="42"/>
      <c r="AS1053" s="42"/>
      <c r="AT1053" s="42"/>
      <c r="AU1053" s="42"/>
      <c r="AV1053" s="42"/>
      <c r="AW1053" s="42"/>
      <c r="AX1053" s="42"/>
      <c r="AY1053" s="42"/>
      <c r="AZ1053" s="42"/>
      <c r="BA1053" s="42"/>
      <c r="BB1053" s="42"/>
      <c r="BC1053" s="42"/>
      <c r="BD1053" s="42"/>
      <c r="BE1053" s="42"/>
      <c r="BF1053" s="42"/>
      <c r="BG1053" s="42"/>
      <c r="BH1053" s="42"/>
      <c r="BI1053" s="42"/>
      <c r="BJ1053" s="42"/>
      <c r="BK1053" s="42"/>
      <c r="BL1053" s="42"/>
      <c r="BM1053" s="42"/>
    </row>
    <row r="1054">
      <c r="A1054" s="40"/>
      <c r="B1054" s="41"/>
      <c r="C1054" s="42"/>
      <c r="D1054" s="41"/>
      <c r="E1054" s="40"/>
      <c r="F1054" s="40"/>
      <c r="G1054" s="41"/>
      <c r="H1054" s="41"/>
      <c r="I1054" s="41"/>
      <c r="J1054" s="41"/>
      <c r="K1054" s="41"/>
      <c r="L1054" s="41"/>
      <c r="M1054" s="41"/>
      <c r="N1054" s="41"/>
      <c r="O1054" s="41"/>
      <c r="P1054" s="41"/>
      <c r="Q1054" s="40"/>
      <c r="R1054" s="40"/>
      <c r="S1054" s="40"/>
      <c r="T1054" s="40"/>
      <c r="U1054" s="40"/>
      <c r="V1054" s="40"/>
      <c r="W1054" s="40"/>
      <c r="X1054" s="41"/>
      <c r="Y1054" s="41"/>
      <c r="Z1054" s="41"/>
      <c r="AA1054" s="41"/>
      <c r="AB1054" s="40"/>
      <c r="AC1054" s="40"/>
      <c r="AD1054" s="40"/>
      <c r="AE1054" s="40"/>
      <c r="AF1054" s="41"/>
      <c r="AG1054" s="41"/>
      <c r="AH1054" s="41"/>
      <c r="AI1054" s="41"/>
      <c r="AJ1054" s="42"/>
      <c r="AK1054" s="41"/>
      <c r="AL1054" s="40"/>
      <c r="AM1054" s="40"/>
      <c r="AN1054" s="41"/>
      <c r="AO1054" s="40"/>
      <c r="AP1054" s="40"/>
      <c r="AQ1054" s="40"/>
      <c r="AR1054" s="42"/>
      <c r="AS1054" s="42"/>
      <c r="AT1054" s="42"/>
      <c r="AU1054" s="42"/>
      <c r="AV1054" s="42"/>
      <c r="AW1054" s="42"/>
      <c r="AX1054" s="42"/>
      <c r="AY1054" s="42"/>
      <c r="AZ1054" s="42"/>
      <c r="BA1054" s="42"/>
      <c r="BB1054" s="42"/>
      <c r="BC1054" s="42"/>
      <c r="BD1054" s="42"/>
      <c r="BE1054" s="42"/>
      <c r="BF1054" s="42"/>
      <c r="BG1054" s="42"/>
      <c r="BH1054" s="42"/>
      <c r="BI1054" s="42"/>
      <c r="BJ1054" s="42"/>
      <c r="BK1054" s="42"/>
      <c r="BL1054" s="42"/>
      <c r="BM1054" s="42"/>
    </row>
    <row r="1055">
      <c r="A1055" s="40"/>
      <c r="B1055" s="41"/>
      <c r="C1055" s="42"/>
      <c r="D1055" s="41"/>
      <c r="E1055" s="40"/>
      <c r="F1055" s="40"/>
      <c r="G1055" s="41"/>
      <c r="H1055" s="41"/>
      <c r="I1055" s="41"/>
      <c r="J1055" s="41"/>
      <c r="K1055" s="41"/>
      <c r="L1055" s="41"/>
      <c r="M1055" s="41"/>
      <c r="N1055" s="41"/>
      <c r="O1055" s="41"/>
      <c r="P1055" s="41"/>
      <c r="Q1055" s="40"/>
      <c r="R1055" s="40"/>
      <c r="S1055" s="40"/>
      <c r="T1055" s="40"/>
      <c r="U1055" s="40"/>
      <c r="V1055" s="40"/>
      <c r="W1055" s="40"/>
      <c r="X1055" s="41"/>
      <c r="Y1055" s="41"/>
      <c r="Z1055" s="41"/>
      <c r="AA1055" s="41"/>
      <c r="AB1055" s="40"/>
      <c r="AC1055" s="40"/>
      <c r="AD1055" s="40"/>
      <c r="AE1055" s="40"/>
      <c r="AF1055" s="41"/>
      <c r="AG1055" s="41"/>
      <c r="AH1055" s="41"/>
      <c r="AI1055" s="41"/>
      <c r="AJ1055" s="42"/>
      <c r="AK1055" s="41"/>
      <c r="AL1055" s="40"/>
      <c r="AM1055" s="40"/>
      <c r="AN1055" s="41"/>
      <c r="AO1055" s="40"/>
      <c r="AP1055" s="40"/>
      <c r="AQ1055" s="40"/>
      <c r="AR1055" s="42"/>
      <c r="AS1055" s="42"/>
      <c r="AT1055" s="42"/>
      <c r="AU1055" s="42"/>
      <c r="AV1055" s="42"/>
      <c r="AW1055" s="42"/>
      <c r="AX1055" s="42"/>
      <c r="AY1055" s="42"/>
      <c r="AZ1055" s="42"/>
      <c r="BA1055" s="42"/>
      <c r="BB1055" s="42"/>
      <c r="BC1055" s="42"/>
      <c r="BD1055" s="42"/>
      <c r="BE1055" s="42"/>
      <c r="BF1055" s="42"/>
      <c r="BG1055" s="42"/>
      <c r="BH1055" s="42"/>
      <c r="BI1055" s="42"/>
      <c r="BJ1055" s="42"/>
      <c r="BK1055" s="42"/>
      <c r="BL1055" s="42"/>
      <c r="BM1055" s="42"/>
    </row>
    <row r="1056">
      <c r="A1056" s="40"/>
      <c r="B1056" s="41"/>
      <c r="C1056" s="42"/>
      <c r="D1056" s="41"/>
      <c r="E1056" s="40"/>
      <c r="F1056" s="40"/>
      <c r="G1056" s="41"/>
      <c r="H1056" s="41"/>
      <c r="I1056" s="41"/>
      <c r="J1056" s="41"/>
      <c r="K1056" s="41"/>
      <c r="L1056" s="41"/>
      <c r="M1056" s="41"/>
      <c r="N1056" s="41"/>
      <c r="O1056" s="41"/>
      <c r="P1056" s="41"/>
      <c r="Q1056" s="40"/>
      <c r="R1056" s="40"/>
      <c r="S1056" s="40"/>
      <c r="T1056" s="40"/>
      <c r="U1056" s="40"/>
      <c r="V1056" s="40"/>
      <c r="W1056" s="40"/>
      <c r="X1056" s="41"/>
      <c r="Y1056" s="41"/>
      <c r="Z1056" s="41"/>
      <c r="AA1056" s="41"/>
      <c r="AB1056" s="40"/>
      <c r="AC1056" s="40"/>
      <c r="AD1056" s="40"/>
      <c r="AE1056" s="40"/>
      <c r="AF1056" s="41"/>
      <c r="AG1056" s="41"/>
      <c r="AH1056" s="41"/>
      <c r="AI1056" s="41"/>
      <c r="AJ1056" s="42"/>
      <c r="AK1056" s="41"/>
      <c r="AL1056" s="40"/>
      <c r="AM1056" s="40"/>
      <c r="AN1056" s="41"/>
      <c r="AO1056" s="40"/>
      <c r="AP1056" s="40"/>
      <c r="AQ1056" s="40"/>
      <c r="AR1056" s="42"/>
      <c r="AS1056" s="42"/>
      <c r="AT1056" s="42"/>
      <c r="AU1056" s="42"/>
      <c r="AV1056" s="42"/>
      <c r="AW1056" s="42"/>
      <c r="AX1056" s="42"/>
      <c r="AY1056" s="42"/>
      <c r="AZ1056" s="42"/>
      <c r="BA1056" s="42"/>
      <c r="BB1056" s="42"/>
      <c r="BC1056" s="42"/>
      <c r="BD1056" s="42"/>
      <c r="BE1056" s="42"/>
      <c r="BF1056" s="42"/>
      <c r="BG1056" s="42"/>
      <c r="BH1056" s="42"/>
      <c r="BI1056" s="42"/>
      <c r="BJ1056" s="42"/>
      <c r="BK1056" s="42"/>
      <c r="BL1056" s="42"/>
      <c r="BM1056" s="42"/>
    </row>
    <row r="1057">
      <c r="A1057" s="40"/>
      <c r="B1057" s="41"/>
      <c r="C1057" s="42"/>
      <c r="D1057" s="41"/>
      <c r="E1057" s="40"/>
      <c r="F1057" s="40"/>
      <c r="G1057" s="41"/>
      <c r="H1057" s="41"/>
      <c r="I1057" s="41"/>
      <c r="J1057" s="41"/>
      <c r="K1057" s="41"/>
      <c r="L1057" s="41"/>
      <c r="M1057" s="41"/>
      <c r="N1057" s="41"/>
      <c r="O1057" s="41"/>
      <c r="P1057" s="41"/>
      <c r="Q1057" s="40"/>
      <c r="R1057" s="40"/>
      <c r="S1057" s="40"/>
      <c r="T1057" s="40"/>
      <c r="U1057" s="40"/>
      <c r="V1057" s="40"/>
      <c r="W1057" s="40"/>
      <c r="X1057" s="41"/>
      <c r="Y1057" s="41"/>
      <c r="Z1057" s="41"/>
      <c r="AA1057" s="41"/>
      <c r="AB1057" s="40"/>
      <c r="AC1057" s="40"/>
      <c r="AD1057" s="40"/>
      <c r="AE1057" s="40"/>
      <c r="AF1057" s="41"/>
      <c r="AG1057" s="41"/>
      <c r="AH1057" s="41"/>
      <c r="AI1057" s="41"/>
      <c r="AJ1057" s="42"/>
      <c r="AK1057" s="41"/>
      <c r="AL1057" s="40"/>
      <c r="AM1057" s="40"/>
      <c r="AN1057" s="41"/>
      <c r="AO1057" s="40"/>
      <c r="AP1057" s="40"/>
      <c r="AQ1057" s="40"/>
      <c r="AR1057" s="42"/>
      <c r="AS1057" s="42"/>
      <c r="AT1057" s="42"/>
      <c r="AU1057" s="42"/>
      <c r="AV1057" s="42"/>
      <c r="AW1057" s="42"/>
      <c r="AX1057" s="42"/>
      <c r="AY1057" s="42"/>
      <c r="AZ1057" s="42"/>
      <c r="BA1057" s="42"/>
      <c r="BB1057" s="42"/>
      <c r="BC1057" s="42"/>
      <c r="BD1057" s="42"/>
      <c r="BE1057" s="42"/>
      <c r="BF1057" s="42"/>
      <c r="BG1057" s="42"/>
      <c r="BH1057" s="42"/>
      <c r="BI1057" s="42"/>
      <c r="BJ1057" s="42"/>
      <c r="BK1057" s="42"/>
      <c r="BL1057" s="42"/>
      <c r="BM1057" s="42"/>
    </row>
    <row r="1058">
      <c r="A1058" s="40"/>
      <c r="B1058" s="41"/>
      <c r="C1058" s="42"/>
      <c r="D1058" s="41"/>
      <c r="E1058" s="40"/>
      <c r="F1058" s="40"/>
      <c r="G1058" s="41"/>
      <c r="H1058" s="41"/>
      <c r="I1058" s="41"/>
      <c r="J1058" s="41"/>
      <c r="K1058" s="41"/>
      <c r="L1058" s="41"/>
      <c r="M1058" s="41"/>
      <c r="N1058" s="41"/>
      <c r="O1058" s="41"/>
      <c r="P1058" s="41"/>
      <c r="Q1058" s="40"/>
      <c r="R1058" s="40"/>
      <c r="S1058" s="40"/>
      <c r="T1058" s="40"/>
      <c r="U1058" s="40"/>
      <c r="V1058" s="40"/>
      <c r="W1058" s="40"/>
      <c r="X1058" s="41"/>
      <c r="Y1058" s="41"/>
      <c r="Z1058" s="41"/>
      <c r="AA1058" s="41"/>
      <c r="AB1058" s="40"/>
      <c r="AC1058" s="40"/>
      <c r="AD1058" s="40"/>
      <c r="AE1058" s="40"/>
      <c r="AF1058" s="41"/>
      <c r="AG1058" s="41"/>
      <c r="AH1058" s="41"/>
      <c r="AI1058" s="41"/>
      <c r="AJ1058" s="42"/>
      <c r="AK1058" s="41"/>
      <c r="AL1058" s="40"/>
      <c r="AM1058" s="40"/>
      <c r="AN1058" s="41"/>
      <c r="AO1058" s="40"/>
      <c r="AP1058" s="40"/>
      <c r="AQ1058" s="40"/>
      <c r="AR1058" s="42"/>
      <c r="AS1058" s="42"/>
      <c r="AT1058" s="42"/>
      <c r="AU1058" s="42"/>
      <c r="AV1058" s="42"/>
      <c r="AW1058" s="42"/>
      <c r="AX1058" s="42"/>
      <c r="AY1058" s="42"/>
      <c r="AZ1058" s="42"/>
      <c r="BA1058" s="42"/>
      <c r="BB1058" s="42"/>
      <c r="BC1058" s="42"/>
      <c r="BD1058" s="42"/>
      <c r="BE1058" s="42"/>
      <c r="BF1058" s="42"/>
      <c r="BG1058" s="42"/>
      <c r="BH1058" s="42"/>
      <c r="BI1058" s="42"/>
      <c r="BJ1058" s="42"/>
      <c r="BK1058" s="42"/>
      <c r="BL1058" s="42"/>
      <c r="BM1058" s="42"/>
    </row>
    <row r="1059">
      <c r="A1059" s="40"/>
      <c r="B1059" s="41"/>
      <c r="C1059" s="42"/>
      <c r="D1059" s="41"/>
      <c r="E1059" s="40"/>
      <c r="F1059" s="40"/>
      <c r="G1059" s="41"/>
      <c r="H1059" s="41"/>
      <c r="I1059" s="41"/>
      <c r="J1059" s="41"/>
      <c r="K1059" s="41"/>
      <c r="L1059" s="41"/>
      <c r="M1059" s="41"/>
      <c r="N1059" s="41"/>
      <c r="O1059" s="41"/>
      <c r="P1059" s="41"/>
      <c r="Q1059" s="40"/>
      <c r="R1059" s="40"/>
      <c r="S1059" s="40"/>
      <c r="T1059" s="40"/>
      <c r="U1059" s="40"/>
      <c r="V1059" s="40"/>
      <c r="W1059" s="40"/>
      <c r="X1059" s="41"/>
      <c r="Y1059" s="41"/>
      <c r="Z1059" s="41"/>
      <c r="AA1059" s="41"/>
      <c r="AB1059" s="40"/>
      <c r="AC1059" s="40"/>
      <c r="AD1059" s="40"/>
      <c r="AE1059" s="40"/>
      <c r="AF1059" s="41"/>
      <c r="AG1059" s="41"/>
      <c r="AH1059" s="41"/>
      <c r="AI1059" s="41"/>
      <c r="AJ1059" s="42"/>
      <c r="AK1059" s="41"/>
      <c r="AL1059" s="40"/>
      <c r="AM1059" s="40"/>
      <c r="AN1059" s="41"/>
      <c r="AO1059" s="40"/>
      <c r="AP1059" s="40"/>
      <c r="AQ1059" s="40"/>
      <c r="AR1059" s="42"/>
      <c r="AS1059" s="42"/>
      <c r="AT1059" s="42"/>
      <c r="AU1059" s="42"/>
      <c r="AV1059" s="42"/>
      <c r="AW1059" s="42"/>
      <c r="AX1059" s="42"/>
      <c r="AY1059" s="42"/>
      <c r="AZ1059" s="42"/>
      <c r="BA1059" s="42"/>
      <c r="BB1059" s="42"/>
      <c r="BC1059" s="42"/>
      <c r="BD1059" s="42"/>
      <c r="BE1059" s="42"/>
      <c r="BF1059" s="42"/>
      <c r="BG1059" s="42"/>
      <c r="BH1059" s="42"/>
      <c r="BI1059" s="42"/>
      <c r="BJ1059" s="42"/>
      <c r="BK1059" s="42"/>
      <c r="BL1059" s="42"/>
      <c r="BM1059" s="42"/>
    </row>
    <row r="1060">
      <c r="A1060" s="40"/>
      <c r="B1060" s="41"/>
      <c r="C1060" s="42"/>
      <c r="D1060" s="41"/>
      <c r="E1060" s="40"/>
      <c r="F1060" s="40"/>
      <c r="G1060" s="41"/>
      <c r="H1060" s="41"/>
      <c r="I1060" s="41"/>
      <c r="J1060" s="41"/>
      <c r="K1060" s="41"/>
      <c r="L1060" s="41"/>
      <c r="M1060" s="41"/>
      <c r="N1060" s="41"/>
      <c r="O1060" s="41"/>
      <c r="P1060" s="41"/>
      <c r="Q1060" s="40"/>
      <c r="R1060" s="40"/>
      <c r="S1060" s="40"/>
      <c r="T1060" s="40"/>
      <c r="U1060" s="40"/>
      <c r="V1060" s="40"/>
      <c r="W1060" s="40"/>
      <c r="X1060" s="41"/>
      <c r="Y1060" s="41"/>
      <c r="Z1060" s="41"/>
      <c r="AA1060" s="41"/>
      <c r="AB1060" s="40"/>
      <c r="AC1060" s="40"/>
      <c r="AD1060" s="40"/>
      <c r="AE1060" s="40"/>
      <c r="AF1060" s="41"/>
      <c r="AG1060" s="41"/>
      <c r="AH1060" s="41"/>
      <c r="AI1060" s="41"/>
      <c r="AJ1060" s="42"/>
      <c r="AK1060" s="41"/>
      <c r="AL1060" s="40"/>
      <c r="AM1060" s="40"/>
      <c r="AN1060" s="41"/>
      <c r="AO1060" s="40"/>
      <c r="AP1060" s="40"/>
      <c r="AQ1060" s="40"/>
      <c r="AR1060" s="42"/>
      <c r="AS1060" s="42"/>
      <c r="AT1060" s="42"/>
      <c r="AU1060" s="42"/>
      <c r="AV1060" s="42"/>
      <c r="AW1060" s="42"/>
      <c r="AX1060" s="42"/>
      <c r="AY1060" s="42"/>
      <c r="AZ1060" s="42"/>
      <c r="BA1060" s="42"/>
      <c r="BB1060" s="42"/>
      <c r="BC1060" s="42"/>
      <c r="BD1060" s="42"/>
      <c r="BE1060" s="42"/>
      <c r="BF1060" s="42"/>
      <c r="BG1060" s="42"/>
      <c r="BH1060" s="42"/>
      <c r="BI1060" s="42"/>
      <c r="BJ1060" s="42"/>
      <c r="BK1060" s="42"/>
      <c r="BL1060" s="42"/>
      <c r="BM1060" s="42"/>
    </row>
    <row r="1061">
      <c r="A1061" s="40"/>
      <c r="B1061" s="41"/>
      <c r="C1061" s="42"/>
      <c r="D1061" s="41"/>
      <c r="E1061" s="40"/>
      <c r="F1061" s="40"/>
      <c r="G1061" s="41"/>
      <c r="H1061" s="41"/>
      <c r="I1061" s="41"/>
      <c r="J1061" s="41"/>
      <c r="K1061" s="41"/>
      <c r="L1061" s="41"/>
      <c r="M1061" s="41"/>
      <c r="N1061" s="41"/>
      <c r="O1061" s="41"/>
      <c r="P1061" s="41"/>
      <c r="Q1061" s="40"/>
      <c r="R1061" s="40"/>
      <c r="S1061" s="40"/>
      <c r="T1061" s="40"/>
      <c r="U1061" s="40"/>
      <c r="V1061" s="40"/>
      <c r="W1061" s="40"/>
      <c r="X1061" s="41"/>
      <c r="Y1061" s="41"/>
      <c r="Z1061" s="41"/>
      <c r="AA1061" s="41"/>
      <c r="AB1061" s="40"/>
      <c r="AC1061" s="40"/>
      <c r="AD1061" s="40"/>
      <c r="AE1061" s="40"/>
      <c r="AF1061" s="41"/>
      <c r="AG1061" s="41"/>
      <c r="AH1061" s="41"/>
      <c r="AI1061" s="41"/>
      <c r="AJ1061" s="42"/>
      <c r="AK1061" s="41"/>
      <c r="AL1061" s="40"/>
      <c r="AM1061" s="40"/>
      <c r="AN1061" s="41"/>
      <c r="AO1061" s="40"/>
      <c r="AP1061" s="40"/>
      <c r="AQ1061" s="40"/>
      <c r="AR1061" s="42"/>
      <c r="AS1061" s="42"/>
      <c r="AT1061" s="42"/>
      <c r="AU1061" s="42"/>
      <c r="AV1061" s="42"/>
      <c r="AW1061" s="42"/>
      <c r="AX1061" s="42"/>
      <c r="AY1061" s="42"/>
      <c r="AZ1061" s="42"/>
      <c r="BA1061" s="42"/>
      <c r="BB1061" s="42"/>
      <c r="BC1061" s="42"/>
      <c r="BD1061" s="42"/>
      <c r="BE1061" s="42"/>
      <c r="BF1061" s="42"/>
      <c r="BG1061" s="42"/>
      <c r="BH1061" s="42"/>
      <c r="BI1061" s="42"/>
      <c r="BJ1061" s="42"/>
      <c r="BK1061" s="42"/>
      <c r="BL1061" s="42"/>
      <c r="BM1061" s="42"/>
    </row>
    <row r="1062">
      <c r="A1062" s="40"/>
      <c r="B1062" s="41"/>
      <c r="C1062" s="42"/>
      <c r="D1062" s="41"/>
      <c r="E1062" s="40"/>
      <c r="F1062" s="40"/>
      <c r="G1062" s="41"/>
      <c r="H1062" s="41"/>
      <c r="I1062" s="41"/>
      <c r="J1062" s="41"/>
      <c r="K1062" s="41"/>
      <c r="L1062" s="41"/>
      <c r="M1062" s="41"/>
      <c r="N1062" s="41"/>
      <c r="O1062" s="41"/>
      <c r="P1062" s="41"/>
      <c r="Q1062" s="40"/>
      <c r="R1062" s="40"/>
      <c r="S1062" s="40"/>
      <c r="T1062" s="40"/>
      <c r="U1062" s="40"/>
      <c r="V1062" s="40"/>
      <c r="W1062" s="40"/>
      <c r="X1062" s="41"/>
      <c r="Y1062" s="41"/>
      <c r="Z1062" s="41"/>
      <c r="AA1062" s="41"/>
      <c r="AB1062" s="40"/>
      <c r="AC1062" s="40"/>
      <c r="AD1062" s="40"/>
      <c r="AE1062" s="40"/>
      <c r="AF1062" s="41"/>
      <c r="AG1062" s="41"/>
      <c r="AH1062" s="41"/>
      <c r="AI1062" s="41"/>
      <c r="AJ1062" s="42"/>
      <c r="AK1062" s="41"/>
      <c r="AL1062" s="40"/>
      <c r="AM1062" s="40"/>
      <c r="AN1062" s="41"/>
      <c r="AO1062" s="40"/>
      <c r="AP1062" s="40"/>
      <c r="AQ1062" s="40"/>
      <c r="AR1062" s="42"/>
      <c r="AS1062" s="42"/>
      <c r="AT1062" s="42"/>
      <c r="AU1062" s="42"/>
      <c r="AV1062" s="42"/>
      <c r="AW1062" s="42"/>
      <c r="AX1062" s="42"/>
      <c r="AY1062" s="42"/>
      <c r="AZ1062" s="42"/>
      <c r="BA1062" s="42"/>
      <c r="BB1062" s="42"/>
      <c r="BC1062" s="42"/>
      <c r="BD1062" s="42"/>
      <c r="BE1062" s="42"/>
      <c r="BF1062" s="42"/>
      <c r="BG1062" s="42"/>
      <c r="BH1062" s="42"/>
      <c r="BI1062" s="42"/>
      <c r="BJ1062" s="42"/>
      <c r="BK1062" s="42"/>
      <c r="BL1062" s="42"/>
      <c r="BM1062" s="42"/>
    </row>
    <row r="1063">
      <c r="A1063" s="40"/>
      <c r="B1063" s="41"/>
      <c r="C1063" s="42"/>
      <c r="D1063" s="41"/>
      <c r="E1063" s="40"/>
      <c r="F1063" s="40"/>
      <c r="G1063" s="41"/>
      <c r="H1063" s="41"/>
      <c r="I1063" s="41"/>
      <c r="J1063" s="41"/>
      <c r="K1063" s="41"/>
      <c r="L1063" s="41"/>
      <c r="M1063" s="41"/>
      <c r="N1063" s="41"/>
      <c r="O1063" s="41"/>
      <c r="P1063" s="41"/>
      <c r="Q1063" s="40"/>
      <c r="R1063" s="40"/>
      <c r="S1063" s="40"/>
      <c r="T1063" s="40"/>
      <c r="U1063" s="40"/>
      <c r="V1063" s="40"/>
      <c r="W1063" s="40"/>
      <c r="X1063" s="41"/>
      <c r="Y1063" s="41"/>
      <c r="Z1063" s="41"/>
      <c r="AA1063" s="41"/>
      <c r="AB1063" s="40"/>
      <c r="AC1063" s="40"/>
      <c r="AD1063" s="40"/>
      <c r="AE1063" s="40"/>
      <c r="AF1063" s="41"/>
      <c r="AG1063" s="41"/>
      <c r="AH1063" s="41"/>
      <c r="AI1063" s="41"/>
      <c r="AJ1063" s="42"/>
      <c r="AK1063" s="41"/>
      <c r="AL1063" s="40"/>
      <c r="AM1063" s="40"/>
      <c r="AN1063" s="41"/>
      <c r="AO1063" s="40"/>
      <c r="AP1063" s="40"/>
      <c r="AQ1063" s="40"/>
      <c r="AR1063" s="42"/>
      <c r="AS1063" s="42"/>
      <c r="AT1063" s="42"/>
      <c r="AU1063" s="42"/>
      <c r="AV1063" s="42"/>
      <c r="AW1063" s="42"/>
      <c r="AX1063" s="42"/>
      <c r="AY1063" s="42"/>
      <c r="AZ1063" s="42"/>
      <c r="BA1063" s="42"/>
      <c r="BB1063" s="42"/>
      <c r="BC1063" s="42"/>
      <c r="BD1063" s="42"/>
      <c r="BE1063" s="42"/>
      <c r="BF1063" s="42"/>
      <c r="BG1063" s="42"/>
      <c r="BH1063" s="42"/>
      <c r="BI1063" s="42"/>
      <c r="BJ1063" s="42"/>
      <c r="BK1063" s="42"/>
      <c r="BL1063" s="42"/>
      <c r="BM1063" s="42"/>
    </row>
    <row r="1064">
      <c r="A1064" s="40"/>
      <c r="B1064" s="41"/>
      <c r="C1064" s="42"/>
      <c r="D1064" s="41"/>
      <c r="E1064" s="40"/>
      <c r="F1064" s="40"/>
      <c r="G1064" s="41"/>
      <c r="H1064" s="41"/>
      <c r="I1064" s="41"/>
      <c r="J1064" s="41"/>
      <c r="K1064" s="41"/>
      <c r="L1064" s="41"/>
      <c r="M1064" s="41"/>
      <c r="N1064" s="41"/>
      <c r="O1064" s="41"/>
      <c r="P1064" s="41"/>
      <c r="Q1064" s="40"/>
      <c r="R1064" s="40"/>
      <c r="S1064" s="40"/>
      <c r="T1064" s="40"/>
      <c r="U1064" s="40"/>
      <c r="V1064" s="40"/>
      <c r="W1064" s="40"/>
      <c r="X1064" s="41"/>
      <c r="Y1064" s="41"/>
      <c r="Z1064" s="41"/>
      <c r="AA1064" s="41"/>
      <c r="AB1064" s="40"/>
      <c r="AC1064" s="40"/>
      <c r="AD1064" s="40"/>
      <c r="AE1064" s="40"/>
      <c r="AF1064" s="41"/>
      <c r="AG1064" s="41"/>
      <c r="AH1064" s="41"/>
      <c r="AI1064" s="41"/>
      <c r="AJ1064" s="42"/>
      <c r="AK1064" s="41"/>
      <c r="AL1064" s="40"/>
      <c r="AM1064" s="40"/>
      <c r="AN1064" s="41"/>
      <c r="AO1064" s="40"/>
      <c r="AP1064" s="40"/>
      <c r="AQ1064" s="40"/>
      <c r="AR1064" s="42"/>
      <c r="AS1064" s="42"/>
      <c r="AT1064" s="42"/>
      <c r="AU1064" s="42"/>
      <c r="AV1064" s="42"/>
      <c r="AW1064" s="42"/>
      <c r="AX1064" s="42"/>
      <c r="AY1064" s="42"/>
      <c r="AZ1064" s="42"/>
      <c r="BA1064" s="42"/>
      <c r="BB1064" s="42"/>
      <c r="BC1064" s="42"/>
      <c r="BD1064" s="42"/>
      <c r="BE1064" s="42"/>
      <c r="BF1064" s="42"/>
      <c r="BG1064" s="42"/>
      <c r="BH1064" s="42"/>
      <c r="BI1064" s="42"/>
      <c r="BJ1064" s="42"/>
      <c r="BK1064" s="42"/>
      <c r="BL1064" s="42"/>
      <c r="BM1064" s="42"/>
    </row>
    <row r="1065">
      <c r="A1065" s="40"/>
      <c r="B1065" s="41"/>
      <c r="C1065" s="42"/>
      <c r="D1065" s="41"/>
      <c r="E1065" s="40"/>
      <c r="F1065" s="40"/>
      <c r="G1065" s="41"/>
      <c r="H1065" s="41"/>
      <c r="I1065" s="41"/>
      <c r="J1065" s="41"/>
      <c r="K1065" s="41"/>
      <c r="L1065" s="41"/>
      <c r="M1065" s="41"/>
      <c r="N1065" s="41"/>
      <c r="O1065" s="41"/>
      <c r="P1065" s="41"/>
      <c r="Q1065" s="40"/>
      <c r="R1065" s="40"/>
      <c r="S1065" s="40"/>
      <c r="T1065" s="40"/>
      <c r="U1065" s="40"/>
      <c r="V1065" s="40"/>
      <c r="W1065" s="40"/>
      <c r="X1065" s="41"/>
      <c r="Y1065" s="41"/>
      <c r="Z1065" s="41"/>
      <c r="AA1065" s="41"/>
      <c r="AB1065" s="40"/>
      <c r="AC1065" s="40"/>
      <c r="AD1065" s="40"/>
      <c r="AE1065" s="40"/>
      <c r="AF1065" s="41"/>
      <c r="AG1065" s="41"/>
      <c r="AH1065" s="41"/>
      <c r="AI1065" s="41"/>
      <c r="AJ1065" s="42"/>
      <c r="AK1065" s="41"/>
      <c r="AL1065" s="40"/>
      <c r="AM1065" s="40"/>
      <c r="AN1065" s="41"/>
      <c r="AO1065" s="40"/>
      <c r="AP1065" s="40"/>
      <c r="AQ1065" s="40"/>
      <c r="AR1065" s="42"/>
      <c r="AS1065" s="42"/>
      <c r="AT1065" s="42"/>
      <c r="AU1065" s="42"/>
      <c r="AV1065" s="42"/>
      <c r="AW1065" s="42"/>
      <c r="AX1065" s="42"/>
      <c r="AY1065" s="42"/>
      <c r="AZ1065" s="42"/>
      <c r="BA1065" s="42"/>
      <c r="BB1065" s="42"/>
      <c r="BC1065" s="42"/>
      <c r="BD1065" s="42"/>
      <c r="BE1065" s="42"/>
      <c r="BF1065" s="42"/>
      <c r="BG1065" s="42"/>
      <c r="BH1065" s="42"/>
      <c r="BI1065" s="42"/>
      <c r="BJ1065" s="42"/>
      <c r="BK1065" s="42"/>
      <c r="BL1065" s="42"/>
      <c r="BM1065" s="42"/>
    </row>
    <row r="1066">
      <c r="A1066" s="40"/>
      <c r="B1066" s="41"/>
      <c r="C1066" s="42"/>
      <c r="D1066" s="41"/>
      <c r="E1066" s="40"/>
      <c r="F1066" s="40"/>
      <c r="G1066" s="41"/>
      <c r="H1066" s="41"/>
      <c r="I1066" s="41"/>
      <c r="J1066" s="41"/>
      <c r="K1066" s="41"/>
      <c r="L1066" s="41"/>
      <c r="M1066" s="41"/>
      <c r="N1066" s="41"/>
      <c r="O1066" s="41"/>
      <c r="P1066" s="41"/>
      <c r="Q1066" s="40"/>
      <c r="R1066" s="40"/>
      <c r="S1066" s="40"/>
      <c r="T1066" s="40"/>
      <c r="U1066" s="40"/>
      <c r="V1066" s="40"/>
      <c r="W1066" s="40"/>
      <c r="X1066" s="41"/>
      <c r="Y1066" s="41"/>
      <c r="Z1066" s="41"/>
      <c r="AA1066" s="41"/>
      <c r="AB1066" s="40"/>
      <c r="AC1066" s="40"/>
      <c r="AD1066" s="40"/>
      <c r="AE1066" s="40"/>
      <c r="AF1066" s="41"/>
      <c r="AG1066" s="41"/>
      <c r="AH1066" s="41"/>
      <c r="AI1066" s="41"/>
      <c r="AJ1066" s="42"/>
      <c r="AK1066" s="41"/>
      <c r="AL1066" s="40"/>
      <c r="AM1066" s="40"/>
      <c r="AN1066" s="41"/>
      <c r="AO1066" s="40"/>
      <c r="AP1066" s="40"/>
      <c r="AQ1066" s="40"/>
      <c r="AR1066" s="42"/>
      <c r="AS1066" s="42"/>
      <c r="AT1066" s="42"/>
      <c r="AU1066" s="42"/>
      <c r="AV1066" s="42"/>
      <c r="AW1066" s="42"/>
      <c r="AX1066" s="42"/>
      <c r="AY1066" s="42"/>
      <c r="AZ1066" s="42"/>
      <c r="BA1066" s="42"/>
      <c r="BB1066" s="42"/>
      <c r="BC1066" s="42"/>
      <c r="BD1066" s="42"/>
      <c r="BE1066" s="42"/>
      <c r="BF1066" s="42"/>
      <c r="BG1066" s="42"/>
      <c r="BH1066" s="42"/>
      <c r="BI1066" s="42"/>
      <c r="BJ1066" s="42"/>
      <c r="BK1066" s="42"/>
      <c r="BL1066" s="42"/>
      <c r="BM1066" s="42"/>
    </row>
    <row r="1067">
      <c r="A1067" s="40"/>
      <c r="B1067" s="41"/>
      <c r="C1067" s="42"/>
      <c r="D1067" s="41"/>
      <c r="E1067" s="40"/>
      <c r="F1067" s="40"/>
      <c r="G1067" s="41"/>
      <c r="H1067" s="41"/>
      <c r="I1067" s="41"/>
      <c r="J1067" s="41"/>
      <c r="K1067" s="41"/>
      <c r="L1067" s="41"/>
      <c r="M1067" s="41"/>
      <c r="N1067" s="41"/>
      <c r="O1067" s="41"/>
      <c r="P1067" s="41"/>
      <c r="Q1067" s="40"/>
      <c r="R1067" s="40"/>
      <c r="S1067" s="40"/>
      <c r="T1067" s="40"/>
      <c r="U1067" s="40"/>
      <c r="V1067" s="40"/>
      <c r="W1067" s="40"/>
      <c r="X1067" s="41"/>
      <c r="Y1067" s="41"/>
      <c r="Z1067" s="41"/>
      <c r="AA1067" s="41"/>
      <c r="AB1067" s="40"/>
      <c r="AC1067" s="40"/>
      <c r="AD1067" s="40"/>
      <c r="AE1067" s="40"/>
      <c r="AF1067" s="41"/>
      <c r="AG1067" s="41"/>
      <c r="AH1067" s="41"/>
      <c r="AI1067" s="41"/>
      <c r="AJ1067" s="42"/>
      <c r="AK1067" s="41"/>
      <c r="AL1067" s="40"/>
      <c r="AM1067" s="40"/>
      <c r="AN1067" s="41"/>
      <c r="AO1067" s="40"/>
      <c r="AP1067" s="40"/>
      <c r="AQ1067" s="40"/>
      <c r="AR1067" s="42"/>
      <c r="AS1067" s="42"/>
      <c r="AT1067" s="42"/>
      <c r="AU1067" s="42"/>
      <c r="AV1067" s="42"/>
      <c r="AW1067" s="42"/>
      <c r="AX1067" s="42"/>
      <c r="AY1067" s="42"/>
      <c r="AZ1067" s="42"/>
      <c r="BA1067" s="42"/>
      <c r="BB1067" s="42"/>
      <c r="BC1067" s="42"/>
      <c r="BD1067" s="42"/>
      <c r="BE1067" s="42"/>
      <c r="BF1067" s="42"/>
      <c r="BG1067" s="42"/>
      <c r="BH1067" s="42"/>
      <c r="BI1067" s="42"/>
      <c r="BJ1067" s="42"/>
      <c r="BK1067" s="42"/>
      <c r="BL1067" s="42"/>
      <c r="BM1067" s="42"/>
    </row>
    <row r="1068">
      <c r="A1068" s="40"/>
      <c r="B1068" s="41"/>
      <c r="C1068" s="42"/>
      <c r="D1068" s="41"/>
      <c r="E1068" s="40"/>
      <c r="F1068" s="40"/>
      <c r="G1068" s="41"/>
      <c r="H1068" s="41"/>
      <c r="I1068" s="41"/>
      <c r="J1068" s="41"/>
      <c r="K1068" s="41"/>
      <c r="L1068" s="41"/>
      <c r="M1068" s="41"/>
      <c r="N1068" s="41"/>
      <c r="O1068" s="41"/>
      <c r="P1068" s="41"/>
      <c r="Q1068" s="40"/>
      <c r="R1068" s="40"/>
      <c r="S1068" s="40"/>
      <c r="T1068" s="40"/>
      <c r="U1068" s="40"/>
      <c r="V1068" s="40"/>
      <c r="W1068" s="40"/>
      <c r="X1068" s="41"/>
      <c r="Y1068" s="41"/>
      <c r="Z1068" s="41"/>
      <c r="AA1068" s="41"/>
      <c r="AB1068" s="40"/>
      <c r="AC1068" s="40"/>
      <c r="AD1068" s="40"/>
      <c r="AE1068" s="40"/>
      <c r="AF1068" s="41"/>
      <c r="AG1068" s="41"/>
      <c r="AH1068" s="41"/>
      <c r="AI1068" s="41"/>
      <c r="AJ1068" s="42"/>
      <c r="AK1068" s="41"/>
      <c r="AL1068" s="40"/>
      <c r="AM1068" s="40"/>
      <c r="AN1068" s="41"/>
      <c r="AO1068" s="40"/>
      <c r="AP1068" s="40"/>
      <c r="AQ1068" s="40"/>
      <c r="AR1068" s="42"/>
      <c r="AS1068" s="42"/>
      <c r="AT1068" s="42"/>
      <c r="AU1068" s="42"/>
      <c r="AV1068" s="42"/>
      <c r="AW1068" s="42"/>
      <c r="AX1068" s="42"/>
      <c r="AY1068" s="42"/>
      <c r="AZ1068" s="42"/>
      <c r="BA1068" s="42"/>
      <c r="BB1068" s="42"/>
      <c r="BC1068" s="42"/>
      <c r="BD1068" s="42"/>
      <c r="BE1068" s="42"/>
      <c r="BF1068" s="42"/>
      <c r="BG1068" s="42"/>
      <c r="BH1068" s="42"/>
      <c r="BI1068" s="42"/>
      <c r="BJ1068" s="42"/>
      <c r="BK1068" s="42"/>
      <c r="BL1068" s="42"/>
      <c r="BM1068" s="42"/>
    </row>
    <row r="1069">
      <c r="A1069" s="40"/>
      <c r="B1069" s="41"/>
      <c r="C1069" s="42"/>
      <c r="D1069" s="41"/>
      <c r="E1069" s="40"/>
      <c r="F1069" s="40"/>
      <c r="G1069" s="41"/>
      <c r="H1069" s="41"/>
      <c r="I1069" s="41"/>
      <c r="J1069" s="41"/>
      <c r="K1069" s="41"/>
      <c r="L1069" s="41"/>
      <c r="M1069" s="41"/>
      <c r="N1069" s="41"/>
      <c r="O1069" s="41"/>
      <c r="P1069" s="41"/>
      <c r="Q1069" s="40"/>
      <c r="R1069" s="40"/>
      <c r="S1069" s="40"/>
      <c r="T1069" s="40"/>
      <c r="U1069" s="40"/>
      <c r="V1069" s="40"/>
      <c r="W1069" s="40"/>
      <c r="X1069" s="41"/>
      <c r="Y1069" s="41"/>
      <c r="Z1069" s="41"/>
      <c r="AA1069" s="41"/>
      <c r="AB1069" s="40"/>
      <c r="AC1069" s="40"/>
      <c r="AD1069" s="40"/>
      <c r="AE1069" s="40"/>
      <c r="AF1069" s="41"/>
      <c r="AG1069" s="41"/>
      <c r="AH1069" s="41"/>
      <c r="AI1069" s="41"/>
      <c r="AJ1069" s="42"/>
      <c r="AK1069" s="41"/>
      <c r="AL1069" s="40"/>
      <c r="AM1069" s="40"/>
      <c r="AN1069" s="41"/>
      <c r="AO1069" s="40"/>
      <c r="AP1069" s="40"/>
      <c r="AQ1069" s="40"/>
      <c r="AR1069" s="42"/>
      <c r="AS1069" s="42"/>
      <c r="AT1069" s="42"/>
      <c r="AU1069" s="42"/>
      <c r="AV1069" s="42"/>
      <c r="AW1069" s="42"/>
      <c r="AX1069" s="42"/>
      <c r="AY1069" s="42"/>
      <c r="AZ1069" s="42"/>
      <c r="BA1069" s="42"/>
      <c r="BB1069" s="42"/>
      <c r="BC1069" s="42"/>
      <c r="BD1069" s="42"/>
      <c r="BE1069" s="42"/>
      <c r="BF1069" s="42"/>
      <c r="BG1069" s="42"/>
      <c r="BH1069" s="42"/>
      <c r="BI1069" s="42"/>
      <c r="BJ1069" s="42"/>
      <c r="BK1069" s="42"/>
      <c r="BL1069" s="42"/>
      <c r="BM1069" s="42"/>
    </row>
    <row r="1070">
      <c r="A1070" s="40"/>
      <c r="B1070" s="41"/>
      <c r="C1070" s="42"/>
      <c r="D1070" s="41"/>
      <c r="E1070" s="40"/>
      <c r="F1070" s="40"/>
      <c r="G1070" s="41"/>
      <c r="H1070" s="41"/>
      <c r="I1070" s="41"/>
      <c r="J1070" s="41"/>
      <c r="K1070" s="41"/>
      <c r="L1070" s="41"/>
      <c r="M1070" s="41"/>
      <c r="N1070" s="41"/>
      <c r="O1070" s="41"/>
      <c r="P1070" s="41"/>
      <c r="Q1070" s="40"/>
      <c r="R1070" s="40"/>
      <c r="S1070" s="40"/>
      <c r="T1070" s="40"/>
      <c r="U1070" s="40"/>
      <c r="V1070" s="40"/>
      <c r="W1070" s="40"/>
      <c r="X1070" s="41"/>
      <c r="Y1070" s="41"/>
      <c r="Z1070" s="41"/>
      <c r="AA1070" s="41"/>
      <c r="AB1070" s="40"/>
      <c r="AC1070" s="40"/>
      <c r="AD1070" s="40"/>
      <c r="AE1070" s="40"/>
      <c r="AF1070" s="41"/>
      <c r="AG1070" s="41"/>
      <c r="AH1070" s="41"/>
      <c r="AI1070" s="41"/>
      <c r="AJ1070" s="42"/>
      <c r="AK1070" s="41"/>
      <c r="AL1070" s="40"/>
      <c r="AM1070" s="40"/>
      <c r="AN1070" s="41"/>
      <c r="AO1070" s="40"/>
      <c r="AP1070" s="40"/>
      <c r="AQ1070" s="40"/>
      <c r="AR1070" s="42"/>
      <c r="AS1070" s="42"/>
      <c r="AT1070" s="42"/>
      <c r="AU1070" s="42"/>
      <c r="AV1070" s="42"/>
      <c r="AW1070" s="42"/>
      <c r="AX1070" s="42"/>
      <c r="AY1070" s="42"/>
      <c r="AZ1070" s="42"/>
      <c r="BA1070" s="42"/>
      <c r="BB1070" s="42"/>
      <c r="BC1070" s="42"/>
      <c r="BD1070" s="42"/>
      <c r="BE1070" s="42"/>
      <c r="BF1070" s="42"/>
      <c r="BG1070" s="42"/>
      <c r="BH1070" s="42"/>
      <c r="BI1070" s="42"/>
      <c r="BJ1070" s="42"/>
      <c r="BK1070" s="42"/>
      <c r="BL1070" s="42"/>
      <c r="BM1070" s="42"/>
    </row>
    <row r="1071">
      <c r="A1071" s="40"/>
      <c r="B1071" s="41"/>
      <c r="C1071" s="42"/>
      <c r="D1071" s="41"/>
      <c r="E1071" s="40"/>
      <c r="F1071" s="40"/>
      <c r="G1071" s="41"/>
      <c r="H1071" s="41"/>
      <c r="I1071" s="41"/>
      <c r="J1071" s="41"/>
      <c r="K1071" s="41"/>
      <c r="L1071" s="41"/>
      <c r="M1071" s="41"/>
      <c r="N1071" s="41"/>
      <c r="O1071" s="41"/>
      <c r="P1071" s="41"/>
      <c r="Q1071" s="40"/>
      <c r="R1071" s="40"/>
      <c r="S1071" s="40"/>
      <c r="T1071" s="40"/>
      <c r="U1071" s="40"/>
      <c r="V1071" s="40"/>
      <c r="W1071" s="40"/>
      <c r="X1071" s="41"/>
      <c r="Y1071" s="41"/>
      <c r="Z1071" s="41"/>
      <c r="AA1071" s="41"/>
      <c r="AB1071" s="40"/>
      <c r="AC1071" s="40"/>
      <c r="AD1071" s="40"/>
      <c r="AE1071" s="40"/>
      <c r="AF1071" s="41"/>
      <c r="AG1071" s="41"/>
      <c r="AH1071" s="41"/>
      <c r="AI1071" s="41"/>
      <c r="AJ1071" s="42"/>
      <c r="AK1071" s="41"/>
      <c r="AL1071" s="40"/>
      <c r="AM1071" s="40"/>
      <c r="AN1071" s="41"/>
      <c r="AO1071" s="40"/>
      <c r="AP1071" s="40"/>
      <c r="AQ1071" s="40"/>
      <c r="AR1071" s="42"/>
      <c r="AS1071" s="42"/>
      <c r="AT1071" s="42"/>
      <c r="AU1071" s="42"/>
      <c r="AV1071" s="42"/>
      <c r="AW1071" s="42"/>
      <c r="AX1071" s="42"/>
      <c r="AY1071" s="42"/>
      <c r="AZ1071" s="42"/>
      <c r="BA1071" s="42"/>
      <c r="BB1071" s="42"/>
      <c r="BC1071" s="42"/>
      <c r="BD1071" s="42"/>
      <c r="BE1071" s="42"/>
      <c r="BF1071" s="42"/>
      <c r="BG1071" s="42"/>
      <c r="BH1071" s="42"/>
      <c r="BI1071" s="42"/>
      <c r="BJ1071" s="42"/>
      <c r="BK1071" s="42"/>
      <c r="BL1071" s="42"/>
      <c r="BM1071" s="42"/>
    </row>
    <row r="1072">
      <c r="A1072" s="40"/>
      <c r="B1072" s="41"/>
      <c r="C1072" s="42"/>
      <c r="D1072" s="41"/>
      <c r="E1072" s="40"/>
      <c r="F1072" s="40"/>
      <c r="G1072" s="41"/>
      <c r="H1072" s="41"/>
      <c r="I1072" s="41"/>
      <c r="J1072" s="41"/>
      <c r="K1072" s="41"/>
      <c r="L1072" s="41"/>
      <c r="M1072" s="41"/>
      <c r="N1072" s="41"/>
      <c r="O1072" s="41"/>
      <c r="P1072" s="41"/>
      <c r="Q1072" s="40"/>
      <c r="R1072" s="40"/>
      <c r="S1072" s="40"/>
      <c r="T1072" s="40"/>
      <c r="U1072" s="40"/>
      <c r="V1072" s="40"/>
      <c r="W1072" s="40"/>
      <c r="X1072" s="41"/>
      <c r="Y1072" s="41"/>
      <c r="Z1072" s="41"/>
      <c r="AA1072" s="41"/>
      <c r="AB1072" s="40"/>
      <c r="AC1072" s="40"/>
      <c r="AD1072" s="40"/>
      <c r="AE1072" s="40"/>
      <c r="AF1072" s="41"/>
      <c r="AG1072" s="41"/>
      <c r="AH1072" s="41"/>
      <c r="AI1072" s="41"/>
      <c r="AJ1072" s="42"/>
      <c r="AK1072" s="41"/>
      <c r="AL1072" s="40"/>
      <c r="AM1072" s="40"/>
      <c r="AN1072" s="41"/>
      <c r="AO1072" s="40"/>
      <c r="AP1072" s="40"/>
      <c r="AQ1072" s="40"/>
      <c r="AR1072" s="42"/>
      <c r="AS1072" s="42"/>
      <c r="AT1072" s="42"/>
      <c r="AU1072" s="42"/>
      <c r="AV1072" s="42"/>
      <c r="AW1072" s="42"/>
      <c r="AX1072" s="42"/>
      <c r="AY1072" s="42"/>
      <c r="AZ1072" s="42"/>
      <c r="BA1072" s="42"/>
      <c r="BB1072" s="42"/>
      <c r="BC1072" s="42"/>
      <c r="BD1072" s="42"/>
      <c r="BE1072" s="42"/>
      <c r="BF1072" s="42"/>
      <c r="BG1072" s="42"/>
      <c r="BH1072" s="42"/>
      <c r="BI1072" s="42"/>
      <c r="BJ1072" s="42"/>
      <c r="BK1072" s="42"/>
      <c r="BL1072" s="42"/>
      <c r="BM1072" s="42"/>
    </row>
    <row r="1073">
      <c r="A1073" s="40"/>
      <c r="B1073" s="41"/>
      <c r="C1073" s="42"/>
      <c r="D1073" s="41"/>
      <c r="E1073" s="40"/>
      <c r="F1073" s="40"/>
      <c r="G1073" s="41"/>
      <c r="H1073" s="41"/>
      <c r="I1073" s="41"/>
      <c r="J1073" s="41"/>
      <c r="K1073" s="41"/>
      <c r="L1073" s="41"/>
      <c r="M1073" s="41"/>
      <c r="N1073" s="41"/>
      <c r="O1073" s="41"/>
      <c r="P1073" s="41"/>
      <c r="Q1073" s="40"/>
      <c r="R1073" s="40"/>
      <c r="S1073" s="40"/>
      <c r="T1073" s="40"/>
      <c r="U1073" s="40"/>
      <c r="V1073" s="40"/>
      <c r="W1073" s="40"/>
      <c r="X1073" s="41"/>
      <c r="Y1073" s="41"/>
      <c r="Z1073" s="41"/>
      <c r="AA1073" s="41"/>
      <c r="AB1073" s="40"/>
      <c r="AC1073" s="40"/>
      <c r="AD1073" s="40"/>
      <c r="AE1073" s="40"/>
      <c r="AF1073" s="41"/>
      <c r="AG1073" s="41"/>
      <c r="AH1073" s="41"/>
      <c r="AI1073" s="41"/>
      <c r="AJ1073" s="42"/>
      <c r="AK1073" s="41"/>
      <c r="AL1073" s="40"/>
      <c r="AM1073" s="40"/>
      <c r="AN1073" s="41"/>
      <c r="AO1073" s="40"/>
      <c r="AP1073" s="40"/>
      <c r="AQ1073" s="40"/>
      <c r="AR1073" s="42"/>
      <c r="AS1073" s="42"/>
      <c r="AT1073" s="42"/>
      <c r="AU1073" s="42"/>
      <c r="AV1073" s="42"/>
      <c r="AW1073" s="42"/>
      <c r="AX1073" s="42"/>
      <c r="AY1073" s="42"/>
      <c r="AZ1073" s="42"/>
      <c r="BA1073" s="42"/>
      <c r="BB1073" s="42"/>
      <c r="BC1073" s="42"/>
      <c r="BD1073" s="42"/>
      <c r="BE1073" s="42"/>
      <c r="BF1073" s="42"/>
      <c r="BG1073" s="42"/>
      <c r="BH1073" s="42"/>
      <c r="BI1073" s="42"/>
      <c r="BJ1073" s="42"/>
      <c r="BK1073" s="42"/>
      <c r="BL1073" s="42"/>
      <c r="BM1073" s="42"/>
    </row>
    <row r="1074">
      <c r="A1074" s="40"/>
      <c r="B1074" s="41"/>
      <c r="C1074" s="42"/>
      <c r="D1074" s="41"/>
      <c r="E1074" s="40"/>
      <c r="F1074" s="40"/>
      <c r="G1074" s="41"/>
      <c r="H1074" s="41"/>
      <c r="I1074" s="41"/>
      <c r="J1074" s="41"/>
      <c r="K1074" s="41"/>
      <c r="L1074" s="41"/>
      <c r="M1074" s="41"/>
      <c r="N1074" s="41"/>
      <c r="O1074" s="41"/>
      <c r="P1074" s="41"/>
      <c r="Q1074" s="40"/>
      <c r="R1074" s="40"/>
      <c r="S1074" s="40"/>
      <c r="T1074" s="40"/>
      <c r="U1074" s="40"/>
      <c r="V1074" s="40"/>
      <c r="W1074" s="40"/>
      <c r="X1074" s="41"/>
      <c r="Y1074" s="41"/>
      <c r="Z1074" s="41"/>
      <c r="AA1074" s="41"/>
      <c r="AB1074" s="40"/>
      <c r="AC1074" s="40"/>
      <c r="AD1074" s="40"/>
      <c r="AE1074" s="40"/>
      <c r="AF1074" s="41"/>
      <c r="AG1074" s="41"/>
      <c r="AH1074" s="41"/>
      <c r="AI1074" s="41"/>
      <c r="AJ1074" s="42"/>
      <c r="AK1074" s="41"/>
      <c r="AL1074" s="40"/>
      <c r="AM1074" s="40"/>
      <c r="AN1074" s="41"/>
      <c r="AO1074" s="40"/>
      <c r="AP1074" s="40"/>
      <c r="AQ1074" s="40"/>
      <c r="AR1074" s="42"/>
      <c r="AS1074" s="42"/>
      <c r="AT1074" s="42"/>
      <c r="AU1074" s="42"/>
      <c r="AV1074" s="42"/>
      <c r="AW1074" s="42"/>
      <c r="AX1074" s="42"/>
      <c r="AY1074" s="42"/>
      <c r="AZ1074" s="42"/>
      <c r="BA1074" s="42"/>
      <c r="BB1074" s="42"/>
      <c r="BC1074" s="42"/>
      <c r="BD1074" s="42"/>
      <c r="BE1074" s="42"/>
      <c r="BF1074" s="42"/>
      <c r="BG1074" s="42"/>
      <c r="BH1074" s="42"/>
      <c r="BI1074" s="42"/>
      <c r="BJ1074" s="42"/>
      <c r="BK1074" s="42"/>
      <c r="BL1074" s="42"/>
      <c r="BM1074" s="42"/>
    </row>
    <row r="1075">
      <c r="A1075" s="40"/>
      <c r="B1075" s="41"/>
      <c r="C1075" s="42"/>
      <c r="D1075" s="41"/>
      <c r="E1075" s="40"/>
      <c r="F1075" s="40"/>
      <c r="G1075" s="41"/>
      <c r="H1075" s="41"/>
      <c r="I1075" s="41"/>
      <c r="J1075" s="41"/>
      <c r="K1075" s="41"/>
      <c r="L1075" s="41"/>
      <c r="M1075" s="41"/>
      <c r="N1075" s="41"/>
      <c r="O1075" s="41"/>
      <c r="P1075" s="41"/>
      <c r="Q1075" s="40"/>
      <c r="R1075" s="40"/>
      <c r="S1075" s="40"/>
      <c r="T1075" s="40"/>
      <c r="U1075" s="40"/>
      <c r="V1075" s="40"/>
      <c r="W1075" s="40"/>
      <c r="X1075" s="41"/>
      <c r="Y1075" s="41"/>
      <c r="Z1075" s="41"/>
      <c r="AA1075" s="41"/>
      <c r="AB1075" s="40"/>
      <c r="AC1075" s="40"/>
      <c r="AD1075" s="40"/>
      <c r="AE1075" s="40"/>
      <c r="AF1075" s="41"/>
      <c r="AG1075" s="41"/>
      <c r="AH1075" s="41"/>
      <c r="AI1075" s="41"/>
      <c r="AJ1075" s="42"/>
      <c r="AK1075" s="41"/>
      <c r="AL1075" s="40"/>
      <c r="AM1075" s="40"/>
      <c r="AN1075" s="41"/>
      <c r="AO1075" s="40"/>
      <c r="AP1075" s="40"/>
      <c r="AQ1075" s="40"/>
      <c r="AR1075" s="42"/>
      <c r="AS1075" s="42"/>
      <c r="AT1075" s="42"/>
      <c r="AU1075" s="42"/>
      <c r="AV1075" s="42"/>
      <c r="AW1075" s="42"/>
      <c r="AX1075" s="42"/>
      <c r="AY1075" s="42"/>
      <c r="AZ1075" s="42"/>
      <c r="BA1075" s="42"/>
      <c r="BB1075" s="42"/>
      <c r="BC1075" s="42"/>
      <c r="BD1075" s="42"/>
      <c r="BE1075" s="42"/>
      <c r="BF1075" s="42"/>
      <c r="BG1075" s="42"/>
      <c r="BH1075" s="42"/>
      <c r="BI1075" s="42"/>
      <c r="BJ1075" s="42"/>
      <c r="BK1075" s="42"/>
      <c r="BL1075" s="42"/>
      <c r="BM1075" s="42"/>
    </row>
    <row r="1076">
      <c r="A1076" s="40"/>
      <c r="B1076" s="41"/>
      <c r="C1076" s="42"/>
      <c r="D1076" s="41"/>
      <c r="E1076" s="40"/>
      <c r="F1076" s="40"/>
      <c r="G1076" s="41"/>
      <c r="H1076" s="41"/>
      <c r="I1076" s="41"/>
      <c r="J1076" s="41"/>
      <c r="K1076" s="41"/>
      <c r="L1076" s="41"/>
      <c r="M1076" s="41"/>
      <c r="N1076" s="41"/>
      <c r="O1076" s="41"/>
      <c r="P1076" s="41"/>
      <c r="Q1076" s="40"/>
      <c r="R1076" s="40"/>
      <c r="S1076" s="40"/>
      <c r="T1076" s="40"/>
      <c r="U1076" s="40"/>
      <c r="V1076" s="40"/>
      <c r="W1076" s="40"/>
      <c r="X1076" s="41"/>
      <c r="Y1076" s="41"/>
      <c r="Z1076" s="41"/>
      <c r="AA1076" s="41"/>
      <c r="AB1076" s="40"/>
      <c r="AC1076" s="40"/>
      <c r="AD1076" s="40"/>
      <c r="AE1076" s="40"/>
      <c r="AF1076" s="41"/>
      <c r="AG1076" s="41"/>
      <c r="AH1076" s="41"/>
      <c r="AI1076" s="41"/>
      <c r="AJ1076" s="42"/>
      <c r="AK1076" s="41"/>
      <c r="AL1076" s="40"/>
      <c r="AM1076" s="40"/>
      <c r="AN1076" s="41"/>
      <c r="AO1076" s="40"/>
      <c r="AP1076" s="40"/>
      <c r="AQ1076" s="40"/>
      <c r="AR1076" s="42"/>
      <c r="AS1076" s="42"/>
      <c r="AT1076" s="42"/>
      <c r="AU1076" s="42"/>
      <c r="AV1076" s="42"/>
      <c r="AW1076" s="42"/>
      <c r="AX1076" s="42"/>
      <c r="AY1076" s="42"/>
      <c r="AZ1076" s="42"/>
      <c r="BA1076" s="42"/>
      <c r="BB1076" s="42"/>
      <c r="BC1076" s="42"/>
      <c r="BD1076" s="42"/>
      <c r="BE1076" s="42"/>
      <c r="BF1076" s="42"/>
      <c r="BG1076" s="42"/>
      <c r="BH1076" s="42"/>
      <c r="BI1076" s="42"/>
      <c r="BJ1076" s="42"/>
      <c r="BK1076" s="42"/>
      <c r="BL1076" s="42"/>
      <c r="BM1076" s="42"/>
    </row>
    <row r="1077">
      <c r="A1077" s="40"/>
      <c r="B1077" s="41"/>
      <c r="C1077" s="42"/>
      <c r="D1077" s="41"/>
      <c r="E1077" s="40"/>
      <c r="F1077" s="40"/>
      <c r="G1077" s="41"/>
      <c r="H1077" s="41"/>
      <c r="I1077" s="41"/>
      <c r="J1077" s="41"/>
      <c r="K1077" s="41"/>
      <c r="L1077" s="41"/>
      <c r="M1077" s="41"/>
      <c r="N1077" s="41"/>
      <c r="O1077" s="41"/>
      <c r="P1077" s="41"/>
      <c r="Q1077" s="40"/>
      <c r="R1077" s="40"/>
      <c r="S1077" s="40"/>
      <c r="T1077" s="40"/>
      <c r="U1077" s="40"/>
      <c r="V1077" s="40"/>
      <c r="W1077" s="40"/>
      <c r="X1077" s="41"/>
      <c r="Y1077" s="41"/>
      <c r="Z1077" s="41"/>
      <c r="AA1077" s="41"/>
      <c r="AB1077" s="40"/>
      <c r="AC1077" s="40"/>
      <c r="AD1077" s="40"/>
      <c r="AE1077" s="40"/>
      <c r="AF1077" s="41"/>
      <c r="AG1077" s="41"/>
      <c r="AH1077" s="41"/>
      <c r="AI1077" s="41"/>
      <c r="AJ1077" s="42"/>
      <c r="AK1077" s="41"/>
      <c r="AL1077" s="40"/>
      <c r="AM1077" s="40"/>
      <c r="AN1077" s="41"/>
      <c r="AO1077" s="40"/>
      <c r="AP1077" s="40"/>
      <c r="AQ1077" s="40"/>
      <c r="AR1077" s="42"/>
      <c r="AS1077" s="42"/>
      <c r="AT1077" s="42"/>
      <c r="AU1077" s="42"/>
      <c r="AV1077" s="42"/>
      <c r="AW1077" s="42"/>
      <c r="AX1077" s="42"/>
      <c r="AY1077" s="42"/>
      <c r="AZ1077" s="42"/>
      <c r="BA1077" s="42"/>
      <c r="BB1077" s="42"/>
      <c r="BC1077" s="42"/>
      <c r="BD1077" s="42"/>
      <c r="BE1077" s="42"/>
      <c r="BF1077" s="42"/>
      <c r="BG1077" s="42"/>
      <c r="BH1077" s="42"/>
      <c r="BI1077" s="42"/>
      <c r="BJ1077" s="42"/>
      <c r="BK1077" s="42"/>
      <c r="BL1077" s="42"/>
      <c r="BM1077" s="42"/>
    </row>
    <row r="1078">
      <c r="A1078" s="40"/>
      <c r="B1078" s="41"/>
      <c r="C1078" s="42"/>
      <c r="D1078" s="41"/>
      <c r="E1078" s="40"/>
      <c r="F1078" s="40"/>
      <c r="G1078" s="41"/>
      <c r="H1078" s="41"/>
      <c r="I1078" s="41"/>
      <c r="J1078" s="41"/>
      <c r="K1078" s="41"/>
      <c r="L1078" s="41"/>
      <c r="M1078" s="41"/>
      <c r="N1078" s="41"/>
      <c r="O1078" s="41"/>
      <c r="P1078" s="41"/>
      <c r="Q1078" s="40"/>
      <c r="R1078" s="40"/>
      <c r="S1078" s="40"/>
      <c r="T1078" s="40"/>
      <c r="U1078" s="40"/>
      <c r="V1078" s="40"/>
      <c r="W1078" s="40"/>
      <c r="X1078" s="41"/>
      <c r="Y1078" s="41"/>
      <c r="Z1078" s="41"/>
      <c r="AA1078" s="41"/>
      <c r="AB1078" s="40"/>
      <c r="AC1078" s="40"/>
      <c r="AD1078" s="40"/>
      <c r="AE1078" s="40"/>
      <c r="AF1078" s="41"/>
      <c r="AG1078" s="41"/>
      <c r="AH1078" s="41"/>
      <c r="AI1078" s="41"/>
      <c r="AJ1078" s="42"/>
      <c r="AK1078" s="41"/>
      <c r="AL1078" s="40"/>
      <c r="AM1078" s="40"/>
      <c r="AN1078" s="41"/>
      <c r="AO1078" s="40"/>
      <c r="AP1078" s="40"/>
      <c r="AQ1078" s="40"/>
      <c r="AR1078" s="42"/>
      <c r="AS1078" s="42"/>
      <c r="AT1078" s="42"/>
      <c r="AU1078" s="42"/>
      <c r="AV1078" s="42"/>
      <c r="AW1078" s="42"/>
      <c r="AX1078" s="42"/>
      <c r="AY1078" s="42"/>
      <c r="AZ1078" s="42"/>
      <c r="BA1078" s="42"/>
      <c r="BB1078" s="42"/>
      <c r="BC1078" s="42"/>
      <c r="BD1078" s="42"/>
      <c r="BE1078" s="42"/>
      <c r="BF1078" s="42"/>
      <c r="BG1078" s="42"/>
      <c r="BH1078" s="42"/>
      <c r="BI1078" s="42"/>
      <c r="BJ1078" s="42"/>
      <c r="BK1078" s="42"/>
      <c r="BL1078" s="42"/>
      <c r="BM1078" s="42"/>
    </row>
    <row r="1079">
      <c r="A1079" s="40"/>
      <c r="B1079" s="41"/>
      <c r="C1079" s="42"/>
      <c r="D1079" s="41"/>
      <c r="E1079" s="40"/>
      <c r="F1079" s="40"/>
      <c r="G1079" s="41"/>
      <c r="H1079" s="41"/>
      <c r="I1079" s="41"/>
      <c r="J1079" s="41"/>
      <c r="K1079" s="41"/>
      <c r="L1079" s="41"/>
      <c r="M1079" s="41"/>
      <c r="N1079" s="41"/>
      <c r="O1079" s="41"/>
      <c r="P1079" s="41"/>
      <c r="Q1079" s="40"/>
      <c r="R1079" s="40"/>
      <c r="S1079" s="40"/>
      <c r="T1079" s="40"/>
      <c r="U1079" s="40"/>
      <c r="V1079" s="40"/>
      <c r="W1079" s="40"/>
      <c r="X1079" s="41"/>
      <c r="Y1079" s="41"/>
      <c r="Z1079" s="41"/>
      <c r="AA1079" s="41"/>
      <c r="AB1079" s="40"/>
      <c r="AC1079" s="40"/>
      <c r="AD1079" s="40"/>
      <c r="AE1079" s="40"/>
      <c r="AF1079" s="41"/>
      <c r="AG1079" s="41"/>
      <c r="AH1079" s="41"/>
      <c r="AI1079" s="41"/>
      <c r="AJ1079" s="42"/>
      <c r="AK1079" s="41"/>
      <c r="AL1079" s="40"/>
      <c r="AM1079" s="40"/>
      <c r="AN1079" s="41"/>
      <c r="AO1079" s="40"/>
      <c r="AP1079" s="40"/>
      <c r="AQ1079" s="40"/>
      <c r="AR1079" s="42"/>
      <c r="AS1079" s="42"/>
      <c r="AT1079" s="42"/>
      <c r="AU1079" s="42"/>
      <c r="AV1079" s="42"/>
      <c r="AW1079" s="42"/>
      <c r="AX1079" s="42"/>
      <c r="AY1079" s="42"/>
      <c r="AZ1079" s="42"/>
      <c r="BA1079" s="42"/>
      <c r="BB1079" s="42"/>
      <c r="BC1079" s="42"/>
      <c r="BD1079" s="42"/>
      <c r="BE1079" s="42"/>
      <c r="BF1079" s="42"/>
      <c r="BG1079" s="42"/>
      <c r="BH1079" s="42"/>
      <c r="BI1079" s="42"/>
      <c r="BJ1079" s="42"/>
      <c r="BK1079" s="42"/>
      <c r="BL1079" s="42"/>
      <c r="BM1079" s="42"/>
    </row>
    <row r="1080">
      <c r="A1080" s="40"/>
      <c r="B1080" s="41"/>
      <c r="C1080" s="42"/>
      <c r="D1080" s="41"/>
      <c r="E1080" s="40"/>
      <c r="F1080" s="40"/>
      <c r="G1080" s="41"/>
      <c r="H1080" s="41"/>
      <c r="I1080" s="41"/>
      <c r="J1080" s="41"/>
      <c r="K1080" s="41"/>
      <c r="L1080" s="41"/>
      <c r="M1080" s="41"/>
      <c r="N1080" s="41"/>
      <c r="O1080" s="41"/>
      <c r="P1080" s="41"/>
      <c r="Q1080" s="40"/>
      <c r="R1080" s="40"/>
      <c r="S1080" s="40"/>
      <c r="T1080" s="40"/>
      <c r="U1080" s="40"/>
      <c r="V1080" s="40"/>
      <c r="W1080" s="40"/>
      <c r="X1080" s="41"/>
      <c r="Y1080" s="41"/>
      <c r="Z1080" s="41"/>
      <c r="AA1080" s="41"/>
      <c r="AB1080" s="40"/>
      <c r="AC1080" s="40"/>
      <c r="AD1080" s="40"/>
      <c r="AE1080" s="40"/>
      <c r="AF1080" s="41"/>
      <c r="AG1080" s="41"/>
      <c r="AH1080" s="41"/>
      <c r="AI1080" s="41"/>
      <c r="AJ1080" s="42"/>
      <c r="AK1080" s="41"/>
      <c r="AL1080" s="40"/>
      <c r="AM1080" s="40"/>
      <c r="AN1080" s="41"/>
      <c r="AO1080" s="40"/>
      <c r="AP1080" s="40"/>
      <c r="AQ1080" s="40"/>
      <c r="AR1080" s="42"/>
      <c r="AS1080" s="42"/>
      <c r="AT1080" s="42"/>
      <c r="AU1080" s="42"/>
      <c r="AV1080" s="42"/>
      <c r="AW1080" s="42"/>
      <c r="AX1080" s="42"/>
      <c r="AY1080" s="42"/>
      <c r="AZ1080" s="42"/>
      <c r="BA1080" s="42"/>
      <c r="BB1080" s="42"/>
      <c r="BC1080" s="42"/>
      <c r="BD1080" s="42"/>
      <c r="BE1080" s="42"/>
      <c r="BF1080" s="42"/>
      <c r="BG1080" s="42"/>
      <c r="BH1080" s="42"/>
      <c r="BI1080" s="42"/>
      <c r="BJ1080" s="42"/>
      <c r="BK1080" s="42"/>
      <c r="BL1080" s="42"/>
      <c r="BM1080" s="42"/>
    </row>
  </sheetData>
  <autoFilter ref="$A$1:$AS$301">
    <sortState ref="A1:AS301">
      <sortCondition ref="AI1:AI301"/>
    </sortState>
  </autoFilter>
  <mergeCells count="24">
    <mergeCell ref="BE272:BG272"/>
    <mergeCell ref="BE274:BG274"/>
    <mergeCell ref="BE275:BG275"/>
    <mergeCell ref="BE277:BG277"/>
    <mergeCell ref="BE278:BF278"/>
    <mergeCell ref="BE279:BG279"/>
    <mergeCell ref="BE280:BG280"/>
    <mergeCell ref="BE281:BF281"/>
    <mergeCell ref="BE282:BF282"/>
    <mergeCell ref="BE283:BG283"/>
    <mergeCell ref="BE284:BG284"/>
    <mergeCell ref="BE285:BF285"/>
    <mergeCell ref="BE287:BG287"/>
    <mergeCell ref="BE288:BG288"/>
    <mergeCell ref="BE299:BG299"/>
    <mergeCell ref="BE300:BG300"/>
    <mergeCell ref="BE301:BG301"/>
    <mergeCell ref="BE291:BG291"/>
    <mergeCell ref="BE292:BG292"/>
    <mergeCell ref="BE293:BG293"/>
    <mergeCell ref="BE295:BG295"/>
    <mergeCell ref="BE296:BF296"/>
    <mergeCell ref="BE297:BG297"/>
    <mergeCell ref="BE298:BG298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44" max="44" width="12.63"/>
  </cols>
  <sheetData>
    <row r="1">
      <c r="A1" s="40" t="s">
        <v>143</v>
      </c>
      <c r="B1" s="40" t="s">
        <v>144</v>
      </c>
      <c r="C1" s="40" t="s">
        <v>145</v>
      </c>
      <c r="D1" s="40" t="s">
        <v>146</v>
      </c>
      <c r="E1" s="40" t="s">
        <v>148</v>
      </c>
      <c r="F1" s="40" t="s">
        <v>149</v>
      </c>
      <c r="G1" s="40" t="s">
        <v>150</v>
      </c>
      <c r="H1" s="40" t="s">
        <v>173</v>
      </c>
      <c r="I1" s="40" t="s">
        <v>151</v>
      </c>
      <c r="J1" s="40" t="s">
        <v>152</v>
      </c>
      <c r="K1" s="40" t="s">
        <v>153</v>
      </c>
      <c r="L1" s="40" t="s">
        <v>154</v>
      </c>
      <c r="M1" s="40" t="s">
        <v>155</v>
      </c>
      <c r="N1" s="40" t="s">
        <v>156</v>
      </c>
      <c r="O1" s="40" t="s">
        <v>157</v>
      </c>
      <c r="P1" s="40" t="s">
        <v>158</v>
      </c>
      <c r="Q1" s="40" t="s">
        <v>159</v>
      </c>
      <c r="R1" s="40" t="s">
        <v>160</v>
      </c>
      <c r="S1" s="40" t="s">
        <v>161</v>
      </c>
      <c r="T1" s="40" t="s">
        <v>162</v>
      </c>
      <c r="U1" s="40" t="s">
        <v>163</v>
      </c>
      <c r="V1" s="40" t="s">
        <v>164</v>
      </c>
      <c r="W1" s="40" t="s">
        <v>165</v>
      </c>
      <c r="X1" s="40" t="s">
        <v>166</v>
      </c>
      <c r="Y1" s="40" t="s">
        <v>167</v>
      </c>
      <c r="Z1" s="40" t="s">
        <v>168</v>
      </c>
      <c r="AA1" s="40" t="s">
        <v>169</v>
      </c>
      <c r="AB1" s="40" t="s">
        <v>170</v>
      </c>
      <c r="AC1" s="40" t="s">
        <v>178</v>
      </c>
      <c r="AD1" s="40" t="s">
        <v>179</v>
      </c>
      <c r="AE1" s="40" t="s">
        <v>177</v>
      </c>
      <c r="AF1" s="40" t="s">
        <v>174</v>
      </c>
      <c r="AG1" s="40" t="s">
        <v>199</v>
      </c>
      <c r="AH1" s="40" t="s">
        <v>175</v>
      </c>
      <c r="AI1" s="40" t="s">
        <v>195</v>
      </c>
      <c r="AJ1" s="40" t="s">
        <v>1368</v>
      </c>
      <c r="AK1" s="40" t="s">
        <v>176</v>
      </c>
      <c r="AL1" s="40" t="s">
        <v>180</v>
      </c>
      <c r="AM1" s="40" t="s">
        <v>205</v>
      </c>
      <c r="AN1" s="40" t="s">
        <v>204</v>
      </c>
      <c r="AO1" s="40" t="s">
        <v>192</v>
      </c>
      <c r="AP1" s="40" t="s">
        <v>193</v>
      </c>
      <c r="AQ1" s="40" t="s">
        <v>194</v>
      </c>
      <c r="AR1" s="40" t="s">
        <v>1369</v>
      </c>
    </row>
    <row r="2">
      <c r="A2" s="41">
        <v>0.0</v>
      </c>
      <c r="B2" s="42">
        <v>1.67E9</v>
      </c>
      <c r="C2" s="41">
        <v>93377.0</v>
      </c>
      <c r="D2" s="40" t="s">
        <v>206</v>
      </c>
      <c r="E2" s="41">
        <v>280.0</v>
      </c>
      <c r="F2" s="41">
        <v>70.0</v>
      </c>
      <c r="G2" s="41">
        <v>140.0</v>
      </c>
      <c r="H2" s="41">
        <v>1.467885</v>
      </c>
      <c r="I2" s="41">
        <v>20000.0</v>
      </c>
      <c r="J2" s="41">
        <v>10000.0</v>
      </c>
      <c r="K2" s="41">
        <v>180.0</v>
      </c>
      <c r="L2" s="41">
        <v>1800.0</v>
      </c>
      <c r="M2" s="41">
        <v>100.0</v>
      </c>
      <c r="N2" s="40" t="s">
        <v>1370</v>
      </c>
      <c r="O2" s="40" t="s">
        <v>1371</v>
      </c>
      <c r="P2" s="40" t="s">
        <v>1372</v>
      </c>
      <c r="Q2" s="40" t="s">
        <v>1373</v>
      </c>
      <c r="R2" s="40" t="b">
        <v>0</v>
      </c>
      <c r="S2" s="40" t="s">
        <v>1373</v>
      </c>
      <c r="T2" s="40" t="s">
        <v>212</v>
      </c>
      <c r="U2" s="41">
        <v>0.1</v>
      </c>
      <c r="V2" s="41">
        <v>0.9</v>
      </c>
      <c r="W2" s="41">
        <v>0.3</v>
      </c>
      <c r="X2" s="41">
        <v>0.5</v>
      </c>
      <c r="Y2" s="40" t="b">
        <v>0</v>
      </c>
      <c r="Z2" s="40" t="b">
        <v>1</v>
      </c>
      <c r="AA2" s="40" t="b">
        <v>0</v>
      </c>
      <c r="AB2" s="40" t="b">
        <v>0</v>
      </c>
      <c r="AC2" s="41" t="s">
        <v>7071</v>
      </c>
      <c r="AD2" s="41" t="s">
        <v>7072</v>
      </c>
      <c r="AE2" s="41">
        <v>280.4346</v>
      </c>
      <c r="AF2" s="41">
        <v>0.30734</v>
      </c>
      <c r="AG2" s="42">
        <v>5.55E83</v>
      </c>
      <c r="AH2" s="41">
        <v>-0.79062</v>
      </c>
      <c r="AI2" s="40" t="s">
        <v>7073</v>
      </c>
      <c r="AJ2" s="40" t="s">
        <v>7074</v>
      </c>
      <c r="AK2" s="41">
        <v>3731.0</v>
      </c>
      <c r="AL2" s="40" t="s">
        <v>2224</v>
      </c>
      <c r="AM2" s="40" t="s">
        <v>1383</v>
      </c>
      <c r="AN2" s="40" t="s">
        <v>224</v>
      </c>
      <c r="AO2" s="40" t="s">
        <v>7075</v>
      </c>
      <c r="AP2" s="40" t="s">
        <v>7076</v>
      </c>
      <c r="AQ2" s="40" t="s">
        <v>7077</v>
      </c>
      <c r="AR2" s="40" t="s">
        <v>7078</v>
      </c>
    </row>
    <row r="3">
      <c r="A3" s="41">
        <v>0.0</v>
      </c>
      <c r="B3" s="42">
        <v>1.67E9</v>
      </c>
      <c r="C3" s="41">
        <v>242543.0</v>
      </c>
      <c r="D3" s="40" t="s">
        <v>206</v>
      </c>
      <c r="E3" s="41">
        <v>280.0</v>
      </c>
      <c r="F3" s="41">
        <v>70.0</v>
      </c>
      <c r="G3" s="41">
        <v>140.0</v>
      </c>
      <c r="H3" s="41">
        <v>1.467885</v>
      </c>
      <c r="I3" s="41">
        <v>20000.0</v>
      </c>
      <c r="J3" s="41">
        <v>10000.0</v>
      </c>
      <c r="K3" s="41">
        <v>3600.0</v>
      </c>
      <c r="L3" s="41">
        <v>1800.0</v>
      </c>
      <c r="M3" s="41">
        <v>100.0</v>
      </c>
      <c r="N3" s="40" t="s">
        <v>1370</v>
      </c>
      <c r="O3" s="40" t="s">
        <v>1371</v>
      </c>
      <c r="P3" s="40" t="s">
        <v>1372</v>
      </c>
      <c r="Q3" s="40" t="s">
        <v>1373</v>
      </c>
      <c r="R3" s="40" t="b">
        <v>0</v>
      </c>
      <c r="S3" s="40" t="s">
        <v>1373</v>
      </c>
      <c r="T3" s="40" t="s">
        <v>212</v>
      </c>
      <c r="U3" s="41">
        <v>0.1</v>
      </c>
      <c r="V3" s="41">
        <v>0.9</v>
      </c>
      <c r="W3" s="41">
        <v>0.3</v>
      </c>
      <c r="X3" s="41">
        <v>0.5</v>
      </c>
      <c r="Y3" s="40" t="b">
        <v>0</v>
      </c>
      <c r="Z3" s="40" t="b">
        <v>1</v>
      </c>
      <c r="AA3" s="40" t="b">
        <v>0</v>
      </c>
      <c r="AB3" s="40" t="b">
        <v>0</v>
      </c>
      <c r="AC3" s="41" t="s">
        <v>7079</v>
      </c>
      <c r="AD3" s="41" t="s">
        <v>7080</v>
      </c>
      <c r="AE3" s="41">
        <v>1091.58</v>
      </c>
      <c r="AF3" s="41">
        <v>0.778998</v>
      </c>
      <c r="AG3" s="42">
        <v>5.94E83</v>
      </c>
      <c r="AH3" s="41">
        <v>-0.46931</v>
      </c>
      <c r="AI3" s="40" t="s">
        <v>7081</v>
      </c>
      <c r="AJ3" s="40" t="s">
        <v>7082</v>
      </c>
      <c r="AK3" s="41">
        <v>20000.0</v>
      </c>
      <c r="AL3" s="40" t="s">
        <v>216</v>
      </c>
      <c r="AM3" s="40" t="s">
        <v>1383</v>
      </c>
      <c r="AN3" s="40" t="s">
        <v>224</v>
      </c>
      <c r="AO3" s="40" t="s">
        <v>7083</v>
      </c>
      <c r="AP3" s="40" t="s">
        <v>7084</v>
      </c>
      <c r="AQ3" s="40" t="s">
        <v>7085</v>
      </c>
      <c r="AR3" s="40" t="s">
        <v>7086</v>
      </c>
    </row>
    <row r="4">
      <c r="A4" s="41">
        <v>0.0</v>
      </c>
      <c r="B4" s="42">
        <v>1.67E9</v>
      </c>
      <c r="C4" s="41">
        <v>524788.0</v>
      </c>
      <c r="D4" s="40" t="s">
        <v>206</v>
      </c>
      <c r="E4" s="41">
        <v>280.0</v>
      </c>
      <c r="F4" s="41">
        <v>70.0</v>
      </c>
      <c r="G4" s="41">
        <v>140.0</v>
      </c>
      <c r="H4" s="41">
        <v>1.467885</v>
      </c>
      <c r="I4" s="41">
        <v>20000.0</v>
      </c>
      <c r="J4" s="41">
        <v>10000.0</v>
      </c>
      <c r="K4" s="41">
        <v>3600.0</v>
      </c>
      <c r="L4" s="41">
        <v>1800.0</v>
      </c>
      <c r="M4" s="41">
        <v>100.0</v>
      </c>
      <c r="N4" s="40" t="s">
        <v>1370</v>
      </c>
      <c r="O4" s="40" t="s">
        <v>1371</v>
      </c>
      <c r="P4" s="40" t="s">
        <v>1372</v>
      </c>
      <c r="Q4" s="40" t="s">
        <v>1373</v>
      </c>
      <c r="R4" s="40" t="b">
        <v>0</v>
      </c>
      <c r="S4" s="40" t="s">
        <v>1373</v>
      </c>
      <c r="T4" s="40" t="s">
        <v>212</v>
      </c>
      <c r="U4" s="41">
        <v>0.1</v>
      </c>
      <c r="V4" s="41">
        <v>0.9</v>
      </c>
      <c r="W4" s="41">
        <v>0.3</v>
      </c>
      <c r="X4" s="41">
        <v>0.5</v>
      </c>
      <c r="Y4" s="40" t="b">
        <v>0</v>
      </c>
      <c r="Z4" s="40" t="b">
        <v>1</v>
      </c>
      <c r="AA4" s="40" t="b">
        <v>0</v>
      </c>
      <c r="AB4" s="40" t="b">
        <v>1</v>
      </c>
      <c r="AC4" s="41" t="s">
        <v>7087</v>
      </c>
      <c r="AD4" s="41" t="s">
        <v>7088</v>
      </c>
      <c r="AE4" s="41">
        <v>2862.72</v>
      </c>
      <c r="AF4" s="41">
        <v>1.390197</v>
      </c>
      <c r="AG4" s="42">
        <v>6.59E83</v>
      </c>
      <c r="AH4" s="41">
        <v>-0.05293</v>
      </c>
      <c r="AI4" s="40" t="s">
        <v>7089</v>
      </c>
      <c r="AJ4" s="40" t="s">
        <v>7090</v>
      </c>
      <c r="AK4" s="41">
        <v>20000.0</v>
      </c>
      <c r="AL4" s="40" t="s">
        <v>216</v>
      </c>
      <c r="AM4" s="40" t="s">
        <v>1383</v>
      </c>
      <c r="AN4" s="40" t="s">
        <v>224</v>
      </c>
      <c r="AO4" s="40" t="s">
        <v>7091</v>
      </c>
      <c r="AP4" s="40" t="s">
        <v>7092</v>
      </c>
      <c r="AQ4" s="40" t="s">
        <v>7093</v>
      </c>
      <c r="AR4" s="40" t="s">
        <v>7094</v>
      </c>
    </row>
    <row r="5">
      <c r="A5" s="41">
        <v>4.0</v>
      </c>
      <c r="B5" s="42">
        <v>1.67E9</v>
      </c>
      <c r="C5" s="41">
        <v>341462.0</v>
      </c>
      <c r="D5" s="40" t="s">
        <v>206</v>
      </c>
      <c r="E5" s="41">
        <v>280.0</v>
      </c>
      <c r="F5" s="41">
        <v>70.0</v>
      </c>
      <c r="G5" s="41">
        <v>140.0</v>
      </c>
      <c r="H5" s="41">
        <v>1.467885</v>
      </c>
      <c r="I5" s="41">
        <v>20000.0</v>
      </c>
      <c r="J5" s="41">
        <v>10000.0</v>
      </c>
      <c r="K5" s="41">
        <v>3600.0</v>
      </c>
      <c r="L5" s="41">
        <v>1800.0</v>
      </c>
      <c r="M5" s="41">
        <v>100.0</v>
      </c>
      <c r="N5" s="40" t="s">
        <v>1370</v>
      </c>
      <c r="O5" s="40" t="s">
        <v>1371</v>
      </c>
      <c r="P5" s="40" t="s">
        <v>1372</v>
      </c>
      <c r="Q5" s="40" t="s">
        <v>1373</v>
      </c>
      <c r="R5" s="40" t="b">
        <v>0</v>
      </c>
      <c r="S5" s="40" t="s">
        <v>1373</v>
      </c>
      <c r="T5" s="40" t="s">
        <v>212</v>
      </c>
      <c r="U5" s="41">
        <v>0.1</v>
      </c>
      <c r="V5" s="41">
        <v>0.9</v>
      </c>
      <c r="W5" s="41">
        <v>0.3</v>
      </c>
      <c r="X5" s="41">
        <v>0.5</v>
      </c>
      <c r="Y5" s="40" t="b">
        <v>0</v>
      </c>
      <c r="Z5" s="40" t="b">
        <v>1</v>
      </c>
      <c r="AA5" s="40" t="b">
        <v>0</v>
      </c>
      <c r="AB5" s="40" t="b">
        <v>1</v>
      </c>
      <c r="AC5" s="41" t="s">
        <v>7095</v>
      </c>
      <c r="AD5" s="41" t="s">
        <v>7096</v>
      </c>
      <c r="AE5" s="41">
        <v>3600.717</v>
      </c>
      <c r="AF5" s="41">
        <v>0.125861</v>
      </c>
      <c r="AG5" s="42">
        <v>8.12E83</v>
      </c>
      <c r="AH5" s="41">
        <v>-0.91426</v>
      </c>
      <c r="AI5" s="40" t="s">
        <v>7097</v>
      </c>
      <c r="AJ5" s="40" t="s">
        <v>7098</v>
      </c>
      <c r="AK5" s="41">
        <v>5060.0</v>
      </c>
      <c r="AL5" s="40" t="s">
        <v>2224</v>
      </c>
      <c r="AM5" s="40" t="s">
        <v>1383</v>
      </c>
      <c r="AN5" s="40" t="s">
        <v>224</v>
      </c>
      <c r="AO5" s="40" t="s">
        <v>7099</v>
      </c>
      <c r="AP5" s="40" t="s">
        <v>7100</v>
      </c>
      <c r="AQ5" s="40" t="s">
        <v>7101</v>
      </c>
      <c r="AR5" s="40" t="s">
        <v>7102</v>
      </c>
    </row>
    <row r="6">
      <c r="A6" s="41">
        <v>3.0</v>
      </c>
      <c r="B6" s="42">
        <v>1.67E9</v>
      </c>
      <c r="C6" s="41">
        <v>181158.0</v>
      </c>
      <c r="D6" s="40" t="s">
        <v>206</v>
      </c>
      <c r="E6" s="41">
        <v>280.0</v>
      </c>
      <c r="F6" s="41">
        <v>70.0</v>
      </c>
      <c r="G6" s="41">
        <v>140.0</v>
      </c>
      <c r="H6" s="41">
        <v>1.467885</v>
      </c>
      <c r="I6" s="41">
        <v>20000.0</v>
      </c>
      <c r="J6" s="41">
        <v>10000.0</v>
      </c>
      <c r="K6" s="41">
        <v>3600.0</v>
      </c>
      <c r="L6" s="41">
        <v>1800.0</v>
      </c>
      <c r="M6" s="41">
        <v>100.0</v>
      </c>
      <c r="N6" s="40" t="s">
        <v>1370</v>
      </c>
      <c r="O6" s="40" t="s">
        <v>1371</v>
      </c>
      <c r="P6" s="40" t="s">
        <v>1372</v>
      </c>
      <c r="Q6" s="40" t="s">
        <v>1373</v>
      </c>
      <c r="R6" s="40" t="b">
        <v>0</v>
      </c>
      <c r="S6" s="40" t="s">
        <v>1373</v>
      </c>
      <c r="T6" s="40" t="s">
        <v>212</v>
      </c>
      <c r="U6" s="41">
        <v>0.1</v>
      </c>
      <c r="V6" s="41">
        <v>0.9</v>
      </c>
      <c r="W6" s="41">
        <v>0.3</v>
      </c>
      <c r="X6" s="41">
        <v>0.5</v>
      </c>
      <c r="Y6" s="40" t="b">
        <v>0</v>
      </c>
      <c r="Z6" s="40" t="b">
        <v>1</v>
      </c>
      <c r="AA6" s="40" t="b">
        <v>0</v>
      </c>
      <c r="AB6" s="40" t="b">
        <v>1</v>
      </c>
      <c r="AC6" s="41" t="s">
        <v>7095</v>
      </c>
      <c r="AD6" s="41" t="s">
        <v>7096</v>
      </c>
      <c r="AE6" s="41">
        <v>3600.808</v>
      </c>
      <c r="AF6" s="41">
        <v>0.31178</v>
      </c>
      <c r="AG6" s="42">
        <v>2.08E82</v>
      </c>
      <c r="AH6" s="41">
        <v>-0.7876</v>
      </c>
      <c r="AI6" s="40" t="s">
        <v>7103</v>
      </c>
      <c r="AJ6" s="40" t="s">
        <v>7104</v>
      </c>
      <c r="AK6" s="41">
        <v>5176.0</v>
      </c>
      <c r="AL6" s="40" t="s">
        <v>2224</v>
      </c>
      <c r="AM6" s="40" t="s">
        <v>1383</v>
      </c>
      <c r="AN6" s="40" t="s">
        <v>224</v>
      </c>
      <c r="AO6" s="40" t="s">
        <v>7105</v>
      </c>
      <c r="AP6" s="40" t="s">
        <v>7106</v>
      </c>
      <c r="AQ6" s="40" t="s">
        <v>7107</v>
      </c>
      <c r="AR6" s="40" t="s">
        <v>7108</v>
      </c>
    </row>
    <row r="7">
      <c r="A7" s="41">
        <v>2.0</v>
      </c>
      <c r="B7" s="42">
        <v>1.67E9</v>
      </c>
      <c r="C7" s="41">
        <v>368108.0</v>
      </c>
      <c r="D7" s="40" t="s">
        <v>206</v>
      </c>
      <c r="E7" s="41">
        <v>280.0</v>
      </c>
      <c r="F7" s="41">
        <v>70.0</v>
      </c>
      <c r="G7" s="41">
        <v>140.0</v>
      </c>
      <c r="H7" s="41">
        <v>1.467885</v>
      </c>
      <c r="I7" s="41">
        <v>20000.0</v>
      </c>
      <c r="J7" s="41">
        <v>10000.0</v>
      </c>
      <c r="K7" s="41">
        <v>3600.0</v>
      </c>
      <c r="L7" s="41">
        <v>1800.0</v>
      </c>
      <c r="M7" s="41">
        <v>100.0</v>
      </c>
      <c r="N7" s="40" t="s">
        <v>1370</v>
      </c>
      <c r="O7" s="40" t="s">
        <v>1371</v>
      </c>
      <c r="P7" s="40" t="s">
        <v>1372</v>
      </c>
      <c r="Q7" s="40" t="s">
        <v>1373</v>
      </c>
      <c r="R7" s="40" t="b">
        <v>0</v>
      </c>
      <c r="S7" s="40" t="s">
        <v>1373</v>
      </c>
      <c r="T7" s="40" t="s">
        <v>212</v>
      </c>
      <c r="U7" s="41">
        <v>0.1</v>
      </c>
      <c r="V7" s="41">
        <v>0.9</v>
      </c>
      <c r="W7" s="41">
        <v>0.3</v>
      </c>
      <c r="X7" s="41">
        <v>0.5</v>
      </c>
      <c r="Y7" s="40" t="b">
        <v>0</v>
      </c>
      <c r="Z7" s="40" t="b">
        <v>1</v>
      </c>
      <c r="AA7" s="40" t="b">
        <v>0</v>
      </c>
      <c r="AB7" s="40" t="b">
        <v>1</v>
      </c>
      <c r="AC7" s="41" t="s">
        <v>7109</v>
      </c>
      <c r="AD7" s="41" t="s">
        <v>7110</v>
      </c>
      <c r="AE7" s="41">
        <v>3600.804</v>
      </c>
      <c r="AF7" s="41">
        <v>0.38714</v>
      </c>
      <c r="AG7" s="42">
        <v>8.16E83</v>
      </c>
      <c r="AH7" s="41">
        <v>-0.73626</v>
      </c>
      <c r="AI7" s="40" t="s">
        <v>7111</v>
      </c>
      <c r="AJ7" s="40" t="s">
        <v>7112</v>
      </c>
      <c r="AK7" s="41">
        <v>5296.0</v>
      </c>
      <c r="AL7" s="40" t="s">
        <v>2224</v>
      </c>
      <c r="AM7" s="40" t="s">
        <v>1383</v>
      </c>
      <c r="AN7" s="40" t="s">
        <v>224</v>
      </c>
      <c r="AO7" s="40" t="s">
        <v>7113</v>
      </c>
      <c r="AP7" s="40" t="s">
        <v>7114</v>
      </c>
      <c r="AQ7" s="40" t="s">
        <v>7115</v>
      </c>
      <c r="AR7" s="40" t="s">
        <v>7116</v>
      </c>
    </row>
    <row r="8">
      <c r="A8" s="41">
        <v>9.0</v>
      </c>
      <c r="B8" s="42">
        <v>1.67E9</v>
      </c>
      <c r="C8" s="41">
        <v>474943.0</v>
      </c>
      <c r="D8" s="40" t="s">
        <v>206</v>
      </c>
      <c r="E8" s="41">
        <v>280.0</v>
      </c>
      <c r="F8" s="41">
        <v>70.0</v>
      </c>
      <c r="G8" s="41">
        <v>140.0</v>
      </c>
      <c r="H8" s="41">
        <v>1.467885</v>
      </c>
      <c r="I8" s="41">
        <v>20000.0</v>
      </c>
      <c r="J8" s="41">
        <v>10000.0</v>
      </c>
      <c r="K8" s="41">
        <v>3600.0</v>
      </c>
      <c r="L8" s="41">
        <v>1800.0</v>
      </c>
      <c r="M8" s="41">
        <v>100.0</v>
      </c>
      <c r="N8" s="40" t="s">
        <v>1370</v>
      </c>
      <c r="O8" s="40" t="s">
        <v>1371</v>
      </c>
      <c r="P8" s="40" t="s">
        <v>1372</v>
      </c>
      <c r="Q8" s="40" t="s">
        <v>1373</v>
      </c>
      <c r="R8" s="40" t="b">
        <v>0</v>
      </c>
      <c r="S8" s="40" t="s">
        <v>1373</v>
      </c>
      <c r="T8" s="40" t="s">
        <v>212</v>
      </c>
      <c r="U8" s="41">
        <v>0.1</v>
      </c>
      <c r="V8" s="41">
        <v>0.9</v>
      </c>
      <c r="W8" s="41">
        <v>0.3</v>
      </c>
      <c r="X8" s="41">
        <v>0.5</v>
      </c>
      <c r="Y8" s="40" t="b">
        <v>0</v>
      </c>
      <c r="Z8" s="40" t="b">
        <v>1</v>
      </c>
      <c r="AA8" s="40" t="b">
        <v>0</v>
      </c>
      <c r="AB8" s="40" t="b">
        <v>1</v>
      </c>
      <c r="AC8" s="41" t="s">
        <v>7117</v>
      </c>
      <c r="AD8" s="41" t="s">
        <v>4931</v>
      </c>
      <c r="AE8" s="41">
        <v>3600.793</v>
      </c>
      <c r="AF8" s="41">
        <v>0.418929</v>
      </c>
      <c r="AG8" s="42">
        <v>8.36E83</v>
      </c>
      <c r="AH8" s="41">
        <v>-0.7146</v>
      </c>
      <c r="AI8" s="40" t="s">
        <v>7118</v>
      </c>
      <c r="AJ8" s="40" t="s">
        <v>7119</v>
      </c>
      <c r="AK8" s="41">
        <v>5125.0</v>
      </c>
      <c r="AL8" s="40" t="s">
        <v>2224</v>
      </c>
      <c r="AM8" s="40" t="s">
        <v>1383</v>
      </c>
      <c r="AN8" s="40" t="s">
        <v>224</v>
      </c>
      <c r="AO8" s="40" t="s">
        <v>7120</v>
      </c>
      <c r="AP8" s="40" t="s">
        <v>7121</v>
      </c>
      <c r="AQ8" s="40" t="s">
        <v>7122</v>
      </c>
      <c r="AR8" s="40" t="s">
        <v>7123</v>
      </c>
    </row>
    <row r="9">
      <c r="A9" s="41">
        <v>0.0</v>
      </c>
      <c r="B9" s="42">
        <v>1.67E9</v>
      </c>
      <c r="C9" s="41">
        <v>783993.0</v>
      </c>
      <c r="D9" s="40" t="s">
        <v>206</v>
      </c>
      <c r="E9" s="41">
        <v>280.0</v>
      </c>
      <c r="F9" s="41">
        <v>70.0</v>
      </c>
      <c r="G9" s="41">
        <v>140.0</v>
      </c>
      <c r="H9" s="41">
        <v>1.467885</v>
      </c>
      <c r="I9" s="41">
        <v>20000.0</v>
      </c>
      <c r="J9" s="41">
        <v>10000.0</v>
      </c>
      <c r="K9" s="41">
        <v>3600.0</v>
      </c>
      <c r="L9" s="41">
        <v>1800.0</v>
      </c>
      <c r="M9" s="41">
        <v>100.0</v>
      </c>
      <c r="N9" s="40" t="s">
        <v>1370</v>
      </c>
      <c r="O9" s="40" t="s">
        <v>1371</v>
      </c>
      <c r="P9" s="40" t="s">
        <v>1372</v>
      </c>
      <c r="Q9" s="40" t="s">
        <v>1373</v>
      </c>
      <c r="R9" s="40" t="b">
        <v>0</v>
      </c>
      <c r="S9" s="40" t="s">
        <v>1373</v>
      </c>
      <c r="T9" s="40" t="s">
        <v>212</v>
      </c>
      <c r="U9" s="41">
        <v>0.1</v>
      </c>
      <c r="V9" s="41">
        <v>0.9</v>
      </c>
      <c r="W9" s="41">
        <v>0.3</v>
      </c>
      <c r="X9" s="41">
        <v>0.5</v>
      </c>
      <c r="Y9" s="40" t="b">
        <v>0</v>
      </c>
      <c r="Z9" s="40" t="b">
        <v>1</v>
      </c>
      <c r="AA9" s="40" t="b">
        <v>0</v>
      </c>
      <c r="AB9" s="40" t="b">
        <v>1</v>
      </c>
      <c r="AC9" s="41" t="s">
        <v>7109</v>
      </c>
      <c r="AD9" s="41" t="s">
        <v>7124</v>
      </c>
      <c r="AE9" s="41">
        <v>3601.791</v>
      </c>
      <c r="AF9" s="41">
        <v>0.16777</v>
      </c>
      <c r="AG9" s="42">
        <v>8.09E83</v>
      </c>
      <c r="AH9" s="41">
        <v>-0.88571</v>
      </c>
      <c r="AI9" s="40" t="s">
        <v>7125</v>
      </c>
      <c r="AJ9" s="40" t="s">
        <v>7126</v>
      </c>
      <c r="AK9" s="41">
        <v>5128.0</v>
      </c>
      <c r="AL9" s="40" t="s">
        <v>2224</v>
      </c>
      <c r="AM9" s="40" t="s">
        <v>1383</v>
      </c>
      <c r="AN9" s="40" t="s">
        <v>224</v>
      </c>
      <c r="AO9" s="40" t="s">
        <v>7127</v>
      </c>
      <c r="AP9" s="40" t="s">
        <v>7128</v>
      </c>
      <c r="AQ9" s="40" t="s">
        <v>7129</v>
      </c>
      <c r="AR9" s="40" t="s">
        <v>7130</v>
      </c>
    </row>
    <row r="10">
      <c r="A10" s="41">
        <v>10.0</v>
      </c>
      <c r="B10" s="42">
        <v>1.67E9</v>
      </c>
      <c r="C10" s="41">
        <v>58300.0</v>
      </c>
      <c r="D10" s="40" t="s">
        <v>206</v>
      </c>
      <c r="E10" s="41">
        <v>280.0</v>
      </c>
      <c r="F10" s="41">
        <v>70.0</v>
      </c>
      <c r="G10" s="41">
        <v>140.0</v>
      </c>
      <c r="H10" s="41">
        <v>1.467885</v>
      </c>
      <c r="I10" s="41">
        <v>20000.0</v>
      </c>
      <c r="J10" s="41">
        <v>10000.0</v>
      </c>
      <c r="K10" s="41">
        <v>3600.0</v>
      </c>
      <c r="L10" s="41">
        <v>1800.0</v>
      </c>
      <c r="M10" s="41">
        <v>100.0</v>
      </c>
      <c r="N10" s="40" t="s">
        <v>1370</v>
      </c>
      <c r="O10" s="40" t="s">
        <v>1371</v>
      </c>
      <c r="P10" s="40" t="s">
        <v>1372</v>
      </c>
      <c r="Q10" s="40" t="s">
        <v>1373</v>
      </c>
      <c r="R10" s="40" t="b">
        <v>0</v>
      </c>
      <c r="S10" s="40" t="s">
        <v>1373</v>
      </c>
      <c r="T10" s="40" t="s">
        <v>212</v>
      </c>
      <c r="U10" s="41">
        <v>0.1</v>
      </c>
      <c r="V10" s="41">
        <v>0.9</v>
      </c>
      <c r="W10" s="41">
        <v>0.3</v>
      </c>
      <c r="X10" s="41">
        <v>0.5</v>
      </c>
      <c r="Y10" s="40" t="b">
        <v>0</v>
      </c>
      <c r="Z10" s="40" t="b">
        <v>1</v>
      </c>
      <c r="AA10" s="40" t="b">
        <v>0</v>
      </c>
      <c r="AB10" s="40" t="b">
        <v>1</v>
      </c>
      <c r="AC10" s="41" t="s">
        <v>7117</v>
      </c>
      <c r="AD10" s="41" t="s">
        <v>7124</v>
      </c>
      <c r="AE10" s="41">
        <v>3601.463</v>
      </c>
      <c r="AF10" s="41">
        <v>0.193843</v>
      </c>
      <c r="AG10" s="42">
        <v>8.24E83</v>
      </c>
      <c r="AH10" s="41">
        <v>-0.86794</v>
      </c>
      <c r="AI10" s="40" t="s">
        <v>7131</v>
      </c>
      <c r="AJ10" s="40" t="s">
        <v>7132</v>
      </c>
      <c r="AK10" s="41">
        <v>5218.0</v>
      </c>
      <c r="AL10" s="40" t="s">
        <v>2224</v>
      </c>
      <c r="AM10" s="40" t="s">
        <v>1383</v>
      </c>
      <c r="AN10" s="40" t="s">
        <v>224</v>
      </c>
      <c r="AO10" s="40" t="s">
        <v>7133</v>
      </c>
      <c r="AP10" s="40" t="s">
        <v>7134</v>
      </c>
      <c r="AQ10" s="40" t="s">
        <v>7135</v>
      </c>
      <c r="AR10" s="40" t="s">
        <v>7136</v>
      </c>
    </row>
    <row r="11">
      <c r="A11" s="41">
        <v>7.0</v>
      </c>
      <c r="B11" s="42">
        <v>1.67E9</v>
      </c>
      <c r="C11" s="41">
        <v>625945.0</v>
      </c>
      <c r="D11" s="40" t="s">
        <v>206</v>
      </c>
      <c r="E11" s="41">
        <v>280.0</v>
      </c>
      <c r="F11" s="41">
        <v>70.0</v>
      </c>
      <c r="G11" s="41">
        <v>140.0</v>
      </c>
      <c r="H11" s="41">
        <v>1.467885</v>
      </c>
      <c r="I11" s="41">
        <v>20000.0</v>
      </c>
      <c r="J11" s="41">
        <v>10000.0</v>
      </c>
      <c r="K11" s="41">
        <v>3600.0</v>
      </c>
      <c r="L11" s="41">
        <v>1800.0</v>
      </c>
      <c r="M11" s="41">
        <v>100.0</v>
      </c>
      <c r="N11" s="40" t="s">
        <v>1370</v>
      </c>
      <c r="O11" s="40" t="s">
        <v>1371</v>
      </c>
      <c r="P11" s="40" t="s">
        <v>1372</v>
      </c>
      <c r="Q11" s="40" t="s">
        <v>1373</v>
      </c>
      <c r="R11" s="40" t="b">
        <v>0</v>
      </c>
      <c r="S11" s="40" t="s">
        <v>1373</v>
      </c>
      <c r="T11" s="40" t="s">
        <v>212</v>
      </c>
      <c r="U11" s="41">
        <v>0.1</v>
      </c>
      <c r="V11" s="41">
        <v>0.9</v>
      </c>
      <c r="W11" s="41">
        <v>0.3</v>
      </c>
      <c r="X11" s="41">
        <v>0.5</v>
      </c>
      <c r="Y11" s="40" t="b">
        <v>0</v>
      </c>
      <c r="Z11" s="40" t="b">
        <v>1</v>
      </c>
      <c r="AA11" s="40" t="b">
        <v>0</v>
      </c>
      <c r="AB11" s="40" t="b">
        <v>1</v>
      </c>
      <c r="AC11" s="41" t="s">
        <v>7137</v>
      </c>
      <c r="AD11" s="41" t="s">
        <v>7138</v>
      </c>
      <c r="AE11" s="41">
        <v>3601.867</v>
      </c>
      <c r="AF11" s="41">
        <v>0.320293</v>
      </c>
      <c r="AG11" s="42">
        <v>6.83E83</v>
      </c>
      <c r="AH11" s="41">
        <v>-0.7818</v>
      </c>
      <c r="AI11" s="40" t="s">
        <v>7139</v>
      </c>
      <c r="AJ11" s="40" t="s">
        <v>7140</v>
      </c>
      <c r="AK11" s="41">
        <v>5380.0</v>
      </c>
      <c r="AL11" s="40" t="s">
        <v>2224</v>
      </c>
      <c r="AM11" s="40" t="s">
        <v>1383</v>
      </c>
      <c r="AN11" s="40" t="s">
        <v>224</v>
      </c>
      <c r="AO11" s="40" t="s">
        <v>7141</v>
      </c>
      <c r="AP11" s="40" t="s">
        <v>7142</v>
      </c>
      <c r="AQ11" s="40" t="s">
        <v>7143</v>
      </c>
      <c r="AR11" s="40" t="s">
        <v>7144</v>
      </c>
    </row>
    <row r="12">
      <c r="A12" s="41">
        <v>12.0</v>
      </c>
      <c r="B12" s="42">
        <v>1.67E9</v>
      </c>
      <c r="C12" s="41">
        <v>337209.0</v>
      </c>
      <c r="D12" s="40" t="s">
        <v>206</v>
      </c>
      <c r="E12" s="41">
        <v>280.0</v>
      </c>
      <c r="F12" s="41">
        <v>70.0</v>
      </c>
      <c r="G12" s="41">
        <v>140.0</v>
      </c>
      <c r="H12" s="41">
        <v>1.467885</v>
      </c>
      <c r="I12" s="41">
        <v>20000.0</v>
      </c>
      <c r="J12" s="41">
        <v>10000.0</v>
      </c>
      <c r="K12" s="41">
        <v>3600.0</v>
      </c>
      <c r="L12" s="41">
        <v>1800.0</v>
      </c>
      <c r="M12" s="41">
        <v>100.0</v>
      </c>
      <c r="N12" s="40" t="s">
        <v>1370</v>
      </c>
      <c r="O12" s="40" t="s">
        <v>1371</v>
      </c>
      <c r="P12" s="40" t="s">
        <v>1372</v>
      </c>
      <c r="Q12" s="40" t="s">
        <v>1373</v>
      </c>
      <c r="R12" s="40" t="b">
        <v>0</v>
      </c>
      <c r="S12" s="40" t="s">
        <v>1373</v>
      </c>
      <c r="T12" s="40" t="s">
        <v>212</v>
      </c>
      <c r="U12" s="41">
        <v>0.1</v>
      </c>
      <c r="V12" s="41">
        <v>0.9</v>
      </c>
      <c r="W12" s="41">
        <v>0.3</v>
      </c>
      <c r="X12" s="41">
        <v>0.5</v>
      </c>
      <c r="Y12" s="40" t="b">
        <v>0</v>
      </c>
      <c r="Z12" s="40" t="b">
        <v>1</v>
      </c>
      <c r="AA12" s="40" t="b">
        <v>0</v>
      </c>
      <c r="AB12" s="40" t="b">
        <v>1</v>
      </c>
      <c r="AC12" s="41" t="s">
        <v>7145</v>
      </c>
      <c r="AD12" s="41" t="s">
        <v>7146</v>
      </c>
      <c r="AE12" s="41">
        <v>3601.943</v>
      </c>
      <c r="AF12" s="41">
        <v>0.309204</v>
      </c>
      <c r="AG12" s="42">
        <v>5.73E83</v>
      </c>
      <c r="AH12" s="41">
        <v>-0.78935</v>
      </c>
      <c r="AI12" s="40" t="s">
        <v>7147</v>
      </c>
      <c r="AJ12" s="40" t="s">
        <v>7148</v>
      </c>
      <c r="AK12" s="41">
        <v>5315.0</v>
      </c>
      <c r="AL12" s="40" t="s">
        <v>2224</v>
      </c>
      <c r="AM12" s="40" t="s">
        <v>1383</v>
      </c>
      <c r="AN12" s="40" t="s">
        <v>224</v>
      </c>
      <c r="AO12" s="40" t="s">
        <v>7149</v>
      </c>
      <c r="AP12" s="40" t="s">
        <v>7150</v>
      </c>
      <c r="AQ12" s="40" t="s">
        <v>7151</v>
      </c>
      <c r="AR12" s="40" t="s">
        <v>7152</v>
      </c>
    </row>
    <row r="13">
      <c r="A13" s="41">
        <v>5.0</v>
      </c>
      <c r="B13" s="42">
        <v>1.67E9</v>
      </c>
      <c r="C13" s="41">
        <v>224417.0</v>
      </c>
      <c r="D13" s="40" t="s">
        <v>206</v>
      </c>
      <c r="E13" s="41">
        <v>280.0</v>
      </c>
      <c r="F13" s="41">
        <v>70.0</v>
      </c>
      <c r="G13" s="41">
        <v>140.0</v>
      </c>
      <c r="H13" s="41">
        <v>1.467885</v>
      </c>
      <c r="I13" s="41">
        <v>20000.0</v>
      </c>
      <c r="J13" s="41">
        <v>10000.0</v>
      </c>
      <c r="K13" s="41">
        <v>3600.0</v>
      </c>
      <c r="L13" s="41">
        <v>1800.0</v>
      </c>
      <c r="M13" s="41">
        <v>100.0</v>
      </c>
      <c r="N13" s="40" t="s">
        <v>1370</v>
      </c>
      <c r="O13" s="40" t="s">
        <v>1371</v>
      </c>
      <c r="P13" s="40" t="s">
        <v>1372</v>
      </c>
      <c r="Q13" s="40" t="s">
        <v>1373</v>
      </c>
      <c r="R13" s="40" t="b">
        <v>0</v>
      </c>
      <c r="S13" s="40" t="s">
        <v>1373</v>
      </c>
      <c r="T13" s="40" t="s">
        <v>212</v>
      </c>
      <c r="U13" s="41">
        <v>0.1</v>
      </c>
      <c r="V13" s="41">
        <v>0.9</v>
      </c>
      <c r="W13" s="41">
        <v>0.3</v>
      </c>
      <c r="X13" s="41">
        <v>0.5</v>
      </c>
      <c r="Y13" s="40" t="b">
        <v>0</v>
      </c>
      <c r="Z13" s="40" t="b">
        <v>1</v>
      </c>
      <c r="AA13" s="40" t="b">
        <v>0</v>
      </c>
      <c r="AB13" s="40" t="b">
        <v>1</v>
      </c>
      <c r="AC13" s="41" t="s">
        <v>7095</v>
      </c>
      <c r="AD13" s="41" t="s">
        <v>7138</v>
      </c>
      <c r="AE13" s="41">
        <v>3601.949</v>
      </c>
      <c r="AF13" s="41">
        <v>0.620822</v>
      </c>
      <c r="AG13" s="42">
        <v>5.62E83</v>
      </c>
      <c r="AH13" s="41">
        <v>-0.57706</v>
      </c>
      <c r="AI13" s="40" t="s">
        <v>7153</v>
      </c>
      <c r="AJ13" s="40" t="s">
        <v>7154</v>
      </c>
      <c r="AK13" s="41">
        <v>5006.0</v>
      </c>
      <c r="AL13" s="40" t="s">
        <v>2224</v>
      </c>
      <c r="AM13" s="40" t="s">
        <v>1383</v>
      </c>
      <c r="AN13" s="40" t="s">
        <v>224</v>
      </c>
      <c r="AO13" s="40" t="s">
        <v>7155</v>
      </c>
      <c r="AP13" s="40" t="s">
        <v>7156</v>
      </c>
      <c r="AQ13" s="40" t="s">
        <v>7157</v>
      </c>
      <c r="AR13" s="40" t="s">
        <v>7158</v>
      </c>
    </row>
    <row r="14">
      <c r="A14" s="41">
        <v>11.0</v>
      </c>
      <c r="B14" s="42">
        <v>1.67E9</v>
      </c>
      <c r="C14" s="41">
        <v>279521.0</v>
      </c>
      <c r="D14" s="40" t="s">
        <v>206</v>
      </c>
      <c r="E14" s="41">
        <v>280.0</v>
      </c>
      <c r="F14" s="41">
        <v>70.0</v>
      </c>
      <c r="G14" s="41">
        <v>140.0</v>
      </c>
      <c r="H14" s="41">
        <v>1.467885</v>
      </c>
      <c r="I14" s="41">
        <v>20000.0</v>
      </c>
      <c r="J14" s="41">
        <v>10000.0</v>
      </c>
      <c r="K14" s="41">
        <v>3600.0</v>
      </c>
      <c r="L14" s="41">
        <v>1800.0</v>
      </c>
      <c r="M14" s="41">
        <v>100.0</v>
      </c>
      <c r="N14" s="40" t="s">
        <v>1370</v>
      </c>
      <c r="O14" s="40" t="s">
        <v>1371</v>
      </c>
      <c r="P14" s="40" t="s">
        <v>1372</v>
      </c>
      <c r="Q14" s="40" t="s">
        <v>1373</v>
      </c>
      <c r="R14" s="40" t="b">
        <v>0</v>
      </c>
      <c r="S14" s="40" t="s">
        <v>1373</v>
      </c>
      <c r="T14" s="40" t="s">
        <v>212</v>
      </c>
      <c r="U14" s="41">
        <v>0.1</v>
      </c>
      <c r="V14" s="41">
        <v>0.9</v>
      </c>
      <c r="W14" s="41">
        <v>0.3</v>
      </c>
      <c r="X14" s="41">
        <v>0.5</v>
      </c>
      <c r="Y14" s="40" t="b">
        <v>0</v>
      </c>
      <c r="Z14" s="40" t="b">
        <v>1</v>
      </c>
      <c r="AA14" s="40" t="b">
        <v>0</v>
      </c>
      <c r="AB14" s="40" t="b">
        <v>1</v>
      </c>
      <c r="AC14" s="41" t="s">
        <v>7117</v>
      </c>
      <c r="AD14" s="41" t="s">
        <v>7159</v>
      </c>
      <c r="AE14" s="41">
        <v>3601.857</v>
      </c>
      <c r="AF14" s="41">
        <v>0.119047</v>
      </c>
      <c r="AG14" s="42">
        <v>8.99E83</v>
      </c>
      <c r="AH14" s="41">
        <v>-0.9189</v>
      </c>
      <c r="AI14" s="40" t="s">
        <v>7160</v>
      </c>
      <c r="AJ14" s="40" t="s">
        <v>7161</v>
      </c>
      <c r="AK14" s="41">
        <v>5125.0</v>
      </c>
      <c r="AL14" s="40" t="s">
        <v>2224</v>
      </c>
      <c r="AM14" s="40" t="s">
        <v>1383</v>
      </c>
      <c r="AN14" s="40" t="s">
        <v>224</v>
      </c>
      <c r="AO14" s="40" t="s">
        <v>7162</v>
      </c>
      <c r="AP14" s="40" t="s">
        <v>7163</v>
      </c>
      <c r="AQ14" s="40" t="s">
        <v>7164</v>
      </c>
      <c r="AR14" s="40" t="s">
        <v>7165</v>
      </c>
    </row>
    <row r="15">
      <c r="A15" s="41">
        <v>6.0</v>
      </c>
      <c r="B15" s="42">
        <v>1.67E9</v>
      </c>
      <c r="C15" s="41">
        <v>421583.0</v>
      </c>
      <c r="D15" s="40" t="s">
        <v>206</v>
      </c>
      <c r="E15" s="41">
        <v>280.0</v>
      </c>
      <c r="F15" s="41">
        <v>70.0</v>
      </c>
      <c r="G15" s="41">
        <v>140.0</v>
      </c>
      <c r="H15" s="41">
        <v>1.467885</v>
      </c>
      <c r="I15" s="41">
        <v>20000.0</v>
      </c>
      <c r="J15" s="41">
        <v>10000.0</v>
      </c>
      <c r="K15" s="41">
        <v>3600.0</v>
      </c>
      <c r="L15" s="41">
        <v>1800.0</v>
      </c>
      <c r="M15" s="41">
        <v>100.0</v>
      </c>
      <c r="N15" s="40" t="s">
        <v>1370</v>
      </c>
      <c r="O15" s="40" t="s">
        <v>1371</v>
      </c>
      <c r="P15" s="40" t="s">
        <v>1372</v>
      </c>
      <c r="Q15" s="40" t="s">
        <v>1373</v>
      </c>
      <c r="R15" s="40" t="b">
        <v>0</v>
      </c>
      <c r="S15" s="40" t="s">
        <v>1373</v>
      </c>
      <c r="T15" s="40" t="s">
        <v>212</v>
      </c>
      <c r="U15" s="41">
        <v>0.1</v>
      </c>
      <c r="V15" s="41">
        <v>0.9</v>
      </c>
      <c r="W15" s="41">
        <v>0.3</v>
      </c>
      <c r="X15" s="41">
        <v>0.5</v>
      </c>
      <c r="Y15" s="40" t="b">
        <v>0</v>
      </c>
      <c r="Z15" s="40" t="b">
        <v>1</v>
      </c>
      <c r="AA15" s="40" t="b">
        <v>0</v>
      </c>
      <c r="AB15" s="40" t="b">
        <v>1</v>
      </c>
      <c r="AC15" s="41" t="s">
        <v>7095</v>
      </c>
      <c r="AD15" s="41" t="s">
        <v>7166</v>
      </c>
      <c r="AE15" s="41">
        <v>3602.322</v>
      </c>
      <c r="AF15" s="41">
        <v>0.233902</v>
      </c>
      <c r="AG15" s="42">
        <v>6.4E83</v>
      </c>
      <c r="AH15" s="41">
        <v>-0.84065</v>
      </c>
      <c r="AI15" s="40" t="s">
        <v>7167</v>
      </c>
      <c r="AJ15" s="40" t="s">
        <v>7168</v>
      </c>
      <c r="AK15" s="41">
        <v>5225.0</v>
      </c>
      <c r="AL15" s="40" t="s">
        <v>2224</v>
      </c>
      <c r="AM15" s="40" t="s">
        <v>1383</v>
      </c>
      <c r="AN15" s="40" t="s">
        <v>224</v>
      </c>
      <c r="AO15" s="40" t="s">
        <v>7169</v>
      </c>
      <c r="AP15" s="40" t="s">
        <v>7170</v>
      </c>
      <c r="AQ15" s="40" t="s">
        <v>7171</v>
      </c>
      <c r="AR15" s="40" t="s">
        <v>7172</v>
      </c>
    </row>
    <row r="16">
      <c r="A16" s="41">
        <v>14.0</v>
      </c>
      <c r="B16" s="42">
        <v>1.67E9</v>
      </c>
      <c r="C16" s="41">
        <v>265869.0</v>
      </c>
      <c r="D16" s="40" t="s">
        <v>206</v>
      </c>
      <c r="E16" s="41">
        <v>280.0</v>
      </c>
      <c r="F16" s="41">
        <v>70.0</v>
      </c>
      <c r="G16" s="41">
        <v>140.0</v>
      </c>
      <c r="H16" s="41">
        <v>1.467885</v>
      </c>
      <c r="I16" s="41">
        <v>20000.0</v>
      </c>
      <c r="J16" s="41">
        <v>10000.0</v>
      </c>
      <c r="K16" s="41">
        <v>3600.0</v>
      </c>
      <c r="L16" s="41">
        <v>1800.0</v>
      </c>
      <c r="M16" s="41">
        <v>100.0</v>
      </c>
      <c r="N16" s="40" t="s">
        <v>1370</v>
      </c>
      <c r="O16" s="40" t="s">
        <v>1371</v>
      </c>
      <c r="P16" s="40" t="s">
        <v>1372</v>
      </c>
      <c r="Q16" s="40" t="s">
        <v>1373</v>
      </c>
      <c r="R16" s="40" t="b">
        <v>0</v>
      </c>
      <c r="S16" s="40" t="s">
        <v>1373</v>
      </c>
      <c r="T16" s="40" t="s">
        <v>212</v>
      </c>
      <c r="U16" s="41">
        <v>0.1</v>
      </c>
      <c r="V16" s="41">
        <v>0.9</v>
      </c>
      <c r="W16" s="41">
        <v>0.3</v>
      </c>
      <c r="X16" s="41">
        <v>0.5</v>
      </c>
      <c r="Y16" s="40" t="b">
        <v>0</v>
      </c>
      <c r="Z16" s="40" t="b">
        <v>1</v>
      </c>
      <c r="AA16" s="40" t="b">
        <v>0</v>
      </c>
      <c r="AB16" s="40" t="b">
        <v>1</v>
      </c>
      <c r="AC16" s="41" t="s">
        <v>7145</v>
      </c>
      <c r="AD16" s="41" t="s">
        <v>7173</v>
      </c>
      <c r="AE16" s="41">
        <v>3602.801</v>
      </c>
      <c r="AF16" s="41">
        <v>-0.06413</v>
      </c>
      <c r="AG16" s="42">
        <v>8.78E83</v>
      </c>
      <c r="AH16" s="41">
        <v>-1.04369</v>
      </c>
      <c r="AI16" s="40" t="s">
        <v>7174</v>
      </c>
      <c r="AJ16" s="40" t="s">
        <v>7175</v>
      </c>
      <c r="AK16" s="41">
        <v>4914.0</v>
      </c>
      <c r="AL16" s="40" t="s">
        <v>2224</v>
      </c>
      <c r="AM16" s="40" t="s">
        <v>1383</v>
      </c>
      <c r="AN16" s="40" t="s">
        <v>224</v>
      </c>
      <c r="AO16" s="40" t="s">
        <v>7176</v>
      </c>
      <c r="AP16" s="40" t="s">
        <v>7177</v>
      </c>
      <c r="AQ16" s="40" t="s">
        <v>7178</v>
      </c>
      <c r="AR16" s="40" t="s">
        <v>7179</v>
      </c>
    </row>
    <row r="17">
      <c r="A17" s="41">
        <v>8.0</v>
      </c>
      <c r="B17" s="42">
        <v>1.67E9</v>
      </c>
      <c r="C17" s="41">
        <v>134888.0</v>
      </c>
      <c r="D17" s="40" t="s">
        <v>206</v>
      </c>
      <c r="E17" s="41">
        <v>280.0</v>
      </c>
      <c r="F17" s="41">
        <v>70.0</v>
      </c>
      <c r="G17" s="41">
        <v>140.0</v>
      </c>
      <c r="H17" s="41">
        <v>1.467885</v>
      </c>
      <c r="I17" s="41">
        <v>20000.0</v>
      </c>
      <c r="J17" s="41">
        <v>10000.0</v>
      </c>
      <c r="K17" s="41">
        <v>3600.0</v>
      </c>
      <c r="L17" s="41">
        <v>1800.0</v>
      </c>
      <c r="M17" s="41">
        <v>100.0</v>
      </c>
      <c r="N17" s="40" t="s">
        <v>1370</v>
      </c>
      <c r="O17" s="40" t="s">
        <v>1371</v>
      </c>
      <c r="P17" s="40" t="s">
        <v>1372</v>
      </c>
      <c r="Q17" s="40" t="s">
        <v>1373</v>
      </c>
      <c r="R17" s="40" t="b">
        <v>0</v>
      </c>
      <c r="S17" s="40" t="s">
        <v>1373</v>
      </c>
      <c r="T17" s="40" t="s">
        <v>212</v>
      </c>
      <c r="U17" s="41">
        <v>0.1</v>
      </c>
      <c r="V17" s="41">
        <v>0.9</v>
      </c>
      <c r="W17" s="41">
        <v>0.3</v>
      </c>
      <c r="X17" s="41">
        <v>0.5</v>
      </c>
      <c r="Y17" s="40" t="b">
        <v>0</v>
      </c>
      <c r="Z17" s="40" t="b">
        <v>1</v>
      </c>
      <c r="AA17" s="40" t="b">
        <v>0</v>
      </c>
      <c r="AB17" s="40" t="b">
        <v>1</v>
      </c>
      <c r="AC17" s="41" t="s">
        <v>7137</v>
      </c>
      <c r="AD17" s="41" t="s">
        <v>7180</v>
      </c>
      <c r="AE17" s="41">
        <v>3605.174</v>
      </c>
      <c r="AF17" s="41">
        <v>0.528098</v>
      </c>
      <c r="AG17" s="42">
        <v>9.09E82</v>
      </c>
      <c r="AH17" s="41">
        <v>-0.64023</v>
      </c>
      <c r="AI17" s="40" t="s">
        <v>7181</v>
      </c>
      <c r="AJ17" s="40" t="s">
        <v>7182</v>
      </c>
      <c r="AK17" s="41">
        <v>5345.0</v>
      </c>
      <c r="AL17" s="40" t="s">
        <v>2224</v>
      </c>
      <c r="AM17" s="40" t="s">
        <v>1383</v>
      </c>
      <c r="AN17" s="40" t="s">
        <v>224</v>
      </c>
      <c r="AO17" s="40" t="s">
        <v>7183</v>
      </c>
      <c r="AP17" s="40" t="s">
        <v>7184</v>
      </c>
      <c r="AQ17" s="40" t="s">
        <v>7185</v>
      </c>
      <c r="AR17" s="40" t="s">
        <v>7186</v>
      </c>
    </row>
    <row r="18">
      <c r="A18" s="41">
        <v>1.0</v>
      </c>
      <c r="B18" s="42">
        <v>1.67E9</v>
      </c>
      <c r="C18" s="41">
        <v>899182.0</v>
      </c>
      <c r="D18" s="40" t="s">
        <v>206</v>
      </c>
      <c r="E18" s="41">
        <v>280.0</v>
      </c>
      <c r="F18" s="41">
        <v>70.0</v>
      </c>
      <c r="G18" s="41">
        <v>140.0</v>
      </c>
      <c r="H18" s="41">
        <v>1.467885</v>
      </c>
      <c r="I18" s="41">
        <v>20000.0</v>
      </c>
      <c r="J18" s="41">
        <v>10000.0</v>
      </c>
      <c r="K18" s="41">
        <v>3600.0</v>
      </c>
      <c r="L18" s="41">
        <v>1800.0</v>
      </c>
      <c r="M18" s="41">
        <v>100.0</v>
      </c>
      <c r="N18" s="40" t="s">
        <v>1370</v>
      </c>
      <c r="O18" s="40" t="s">
        <v>1371</v>
      </c>
      <c r="P18" s="40" t="s">
        <v>1372</v>
      </c>
      <c r="Q18" s="40" t="s">
        <v>1373</v>
      </c>
      <c r="R18" s="40" t="b">
        <v>0</v>
      </c>
      <c r="S18" s="40" t="s">
        <v>1373</v>
      </c>
      <c r="T18" s="40" t="s">
        <v>212</v>
      </c>
      <c r="U18" s="41">
        <v>0.1</v>
      </c>
      <c r="V18" s="41">
        <v>0.9</v>
      </c>
      <c r="W18" s="41">
        <v>0.3</v>
      </c>
      <c r="X18" s="41">
        <v>0.5</v>
      </c>
      <c r="Y18" s="40" t="b">
        <v>0</v>
      </c>
      <c r="Z18" s="40" t="b">
        <v>1</v>
      </c>
      <c r="AA18" s="40" t="b">
        <v>0</v>
      </c>
      <c r="AB18" s="40" t="b">
        <v>1</v>
      </c>
      <c r="AC18" s="41" t="s">
        <v>7109</v>
      </c>
      <c r="AD18" s="41" t="s">
        <v>7180</v>
      </c>
      <c r="AE18" s="41">
        <v>3605.355</v>
      </c>
      <c r="AF18" s="41">
        <v>0.254857</v>
      </c>
      <c r="AG18" s="42">
        <v>5.37E83</v>
      </c>
      <c r="AH18" s="41">
        <v>-0.82638</v>
      </c>
      <c r="AI18" s="40" t="s">
        <v>7187</v>
      </c>
      <c r="AJ18" s="40" t="s">
        <v>7188</v>
      </c>
      <c r="AK18" s="41">
        <v>5299.0</v>
      </c>
      <c r="AL18" s="40" t="s">
        <v>2224</v>
      </c>
      <c r="AM18" s="40" t="s">
        <v>1383</v>
      </c>
      <c r="AN18" s="40" t="s">
        <v>224</v>
      </c>
      <c r="AO18" s="40" t="s">
        <v>7189</v>
      </c>
      <c r="AP18" s="40" t="s">
        <v>7190</v>
      </c>
      <c r="AQ18" s="40" t="s">
        <v>7191</v>
      </c>
      <c r="AR18" s="40" t="s">
        <v>7192</v>
      </c>
    </row>
    <row r="19">
      <c r="A19" s="41">
        <v>13.0</v>
      </c>
      <c r="B19" s="42">
        <v>1.67E9</v>
      </c>
      <c r="C19" s="41">
        <v>553029.0</v>
      </c>
      <c r="D19" s="40" t="s">
        <v>206</v>
      </c>
      <c r="E19" s="41">
        <v>280.0</v>
      </c>
      <c r="F19" s="41">
        <v>70.0</v>
      </c>
      <c r="G19" s="41">
        <v>140.0</v>
      </c>
      <c r="H19" s="41">
        <v>1.467885</v>
      </c>
      <c r="I19" s="41">
        <v>20000.0</v>
      </c>
      <c r="J19" s="41">
        <v>10000.0</v>
      </c>
      <c r="K19" s="41">
        <v>3600.0</v>
      </c>
      <c r="L19" s="41">
        <v>1800.0</v>
      </c>
      <c r="M19" s="41">
        <v>100.0</v>
      </c>
      <c r="N19" s="40" t="s">
        <v>1370</v>
      </c>
      <c r="O19" s="40" t="s">
        <v>1371</v>
      </c>
      <c r="P19" s="40" t="s">
        <v>1372</v>
      </c>
      <c r="Q19" s="40" t="s">
        <v>1373</v>
      </c>
      <c r="R19" s="40" t="b">
        <v>0</v>
      </c>
      <c r="S19" s="40" t="s">
        <v>1373</v>
      </c>
      <c r="T19" s="40" t="s">
        <v>212</v>
      </c>
      <c r="U19" s="41">
        <v>0.1</v>
      </c>
      <c r="V19" s="41">
        <v>0.9</v>
      </c>
      <c r="W19" s="41">
        <v>0.3</v>
      </c>
      <c r="X19" s="41">
        <v>0.5</v>
      </c>
      <c r="Y19" s="40" t="b">
        <v>0</v>
      </c>
      <c r="Z19" s="40" t="b">
        <v>1</v>
      </c>
      <c r="AA19" s="40" t="b">
        <v>0</v>
      </c>
      <c r="AB19" s="40" t="b">
        <v>1</v>
      </c>
      <c r="AC19" s="41" t="s">
        <v>7145</v>
      </c>
      <c r="AD19" s="41" t="s">
        <v>7193</v>
      </c>
      <c r="AE19" s="41">
        <v>3605.657</v>
      </c>
      <c r="AF19" s="41">
        <v>0.629969</v>
      </c>
      <c r="AG19" s="42">
        <v>1.54E84</v>
      </c>
      <c r="AH19" s="41">
        <v>-0.57083</v>
      </c>
      <c r="AI19" s="40" t="s">
        <v>7194</v>
      </c>
      <c r="AJ19" s="40" t="s">
        <v>7195</v>
      </c>
      <c r="AK19" s="41">
        <v>5095.0</v>
      </c>
      <c r="AL19" s="40" t="s">
        <v>2224</v>
      </c>
      <c r="AM19" s="40" t="s">
        <v>1383</v>
      </c>
      <c r="AN19" s="40" t="s">
        <v>224</v>
      </c>
      <c r="AO19" s="40" t="s">
        <v>7196</v>
      </c>
      <c r="AP19" s="40" t="s">
        <v>7197</v>
      </c>
      <c r="AQ19" s="40" t="s">
        <v>7198</v>
      </c>
      <c r="AR19" s="40" t="s">
        <v>7199</v>
      </c>
    </row>
    <row r="20">
      <c r="A20" s="41">
        <v>0.0</v>
      </c>
      <c r="B20" s="42">
        <v>1.67E9</v>
      </c>
      <c r="C20" s="41">
        <v>1.0</v>
      </c>
      <c r="D20" s="40" t="s">
        <v>206</v>
      </c>
      <c r="E20" s="41">
        <v>280.0</v>
      </c>
      <c r="F20" s="41">
        <v>70.0</v>
      </c>
      <c r="G20" s="41">
        <v>140.0</v>
      </c>
      <c r="H20" s="41">
        <v>1.467885</v>
      </c>
      <c r="I20" s="41">
        <v>1000000.0</v>
      </c>
      <c r="J20" s="41">
        <v>0.0</v>
      </c>
      <c r="K20" s="41">
        <v>30.0</v>
      </c>
      <c r="L20" s="41">
        <v>0.0</v>
      </c>
      <c r="M20" s="41">
        <v>100.0</v>
      </c>
      <c r="N20" s="40" t="s">
        <v>1370</v>
      </c>
      <c r="O20" s="40" t="s">
        <v>1371</v>
      </c>
      <c r="P20" s="40" t="s">
        <v>1372</v>
      </c>
      <c r="Q20" s="40" t="s">
        <v>1373</v>
      </c>
      <c r="R20" s="40" t="b">
        <v>0</v>
      </c>
      <c r="S20" s="40" t="s">
        <v>1373</v>
      </c>
      <c r="T20" s="40" t="s">
        <v>212</v>
      </c>
      <c r="U20" s="41">
        <v>0.1</v>
      </c>
      <c r="V20" s="41">
        <v>0.9</v>
      </c>
      <c r="W20" s="41">
        <v>0.3</v>
      </c>
      <c r="X20" s="41">
        <v>0.5</v>
      </c>
      <c r="Y20" s="40" t="b">
        <v>0</v>
      </c>
      <c r="Z20" s="40" t="b">
        <v>1</v>
      </c>
      <c r="AA20" s="40" t="b">
        <v>0</v>
      </c>
      <c r="AB20" s="40" t="b">
        <v>0</v>
      </c>
      <c r="AC20" s="41" t="s">
        <v>7200</v>
      </c>
      <c r="AD20" s="41" t="s">
        <v>7201</v>
      </c>
      <c r="AE20" s="41">
        <v>30.41732</v>
      </c>
      <c r="AF20" s="41">
        <v>-1.3132</v>
      </c>
      <c r="AG20" s="42">
        <v>7.8E82</v>
      </c>
      <c r="AH20" s="41">
        <v>-1.89462</v>
      </c>
      <c r="AI20" s="40" t="s">
        <v>7202</v>
      </c>
      <c r="AJ20" s="40" t="s">
        <v>7203</v>
      </c>
      <c r="AK20" s="41">
        <v>601.0</v>
      </c>
      <c r="AL20" s="40" t="s">
        <v>2224</v>
      </c>
      <c r="AM20" s="40" t="s">
        <v>1383</v>
      </c>
      <c r="AN20" s="40" t="s">
        <v>224</v>
      </c>
      <c r="AO20" s="40" t="s">
        <v>7204</v>
      </c>
      <c r="AP20" s="40" t="s">
        <v>7205</v>
      </c>
      <c r="AQ20" s="40" t="s">
        <v>7206</v>
      </c>
      <c r="AR20" s="40" t="s">
        <v>7207</v>
      </c>
    </row>
    <row r="21">
      <c r="A21" s="41">
        <v>1.0</v>
      </c>
      <c r="B21" s="42">
        <v>1.67E9</v>
      </c>
      <c r="C21" s="41">
        <v>1.0</v>
      </c>
      <c r="D21" s="40" t="s">
        <v>206</v>
      </c>
      <c r="E21" s="41">
        <v>280.0</v>
      </c>
      <c r="F21" s="41">
        <v>70.0</v>
      </c>
      <c r="G21" s="41">
        <v>140.0</v>
      </c>
      <c r="H21" s="41">
        <v>1.467885</v>
      </c>
      <c r="I21" s="41">
        <v>1000000.0</v>
      </c>
      <c r="J21" s="41">
        <v>0.0</v>
      </c>
      <c r="K21" s="41">
        <v>30.0</v>
      </c>
      <c r="L21" s="41">
        <v>0.0</v>
      </c>
      <c r="M21" s="41">
        <v>100.0</v>
      </c>
      <c r="N21" s="40" t="s">
        <v>1370</v>
      </c>
      <c r="O21" s="40" t="s">
        <v>1371</v>
      </c>
      <c r="P21" s="40" t="s">
        <v>1372</v>
      </c>
      <c r="Q21" s="40" t="s">
        <v>1373</v>
      </c>
      <c r="R21" s="40" t="b">
        <v>0</v>
      </c>
      <c r="S21" s="40" t="s">
        <v>1373</v>
      </c>
      <c r="T21" s="40" t="s">
        <v>212</v>
      </c>
      <c r="U21" s="41">
        <v>0.1</v>
      </c>
      <c r="V21" s="41">
        <v>0.9</v>
      </c>
      <c r="W21" s="41">
        <v>0.3</v>
      </c>
      <c r="X21" s="41">
        <v>0.5</v>
      </c>
      <c r="Y21" s="40" t="b">
        <v>0</v>
      </c>
      <c r="Z21" s="40" t="b">
        <v>1</v>
      </c>
      <c r="AA21" s="40" t="b">
        <v>0</v>
      </c>
      <c r="AB21" s="40" t="b">
        <v>1</v>
      </c>
      <c r="AC21" s="41" t="s">
        <v>7208</v>
      </c>
      <c r="AD21" s="41" t="s">
        <v>7209</v>
      </c>
      <c r="AE21" s="41">
        <v>30.27833</v>
      </c>
      <c r="AF21" s="41">
        <v>-1.56749</v>
      </c>
      <c r="AG21" s="42">
        <v>9.27E83</v>
      </c>
      <c r="AH21" s="41">
        <v>-2.06786</v>
      </c>
      <c r="AI21" s="40" t="s">
        <v>7210</v>
      </c>
      <c r="AJ21" s="40" t="s">
        <v>7211</v>
      </c>
      <c r="AK21" s="41">
        <v>537.0</v>
      </c>
      <c r="AL21" s="40" t="s">
        <v>2224</v>
      </c>
      <c r="AM21" s="40" t="s">
        <v>1383</v>
      </c>
      <c r="AN21" s="40" t="s">
        <v>224</v>
      </c>
      <c r="AO21" s="40" t="s">
        <v>7212</v>
      </c>
      <c r="AP21" s="40" t="s">
        <v>7213</v>
      </c>
      <c r="AQ21" s="40" t="s">
        <v>7214</v>
      </c>
      <c r="AR21" s="40" t="s">
        <v>7215</v>
      </c>
    </row>
    <row r="22">
      <c r="A22" s="41">
        <v>0.0</v>
      </c>
      <c r="B22" s="42">
        <v>1.67E9</v>
      </c>
      <c r="C22" s="41">
        <v>1.0</v>
      </c>
      <c r="D22" s="40" t="s">
        <v>206</v>
      </c>
      <c r="E22" s="41">
        <v>280.0</v>
      </c>
      <c r="F22" s="41">
        <v>70.0</v>
      </c>
      <c r="G22" s="41">
        <v>140.0</v>
      </c>
      <c r="H22" s="41">
        <v>1.467885</v>
      </c>
      <c r="I22" s="41">
        <v>100.0</v>
      </c>
      <c r="J22" s="41">
        <v>0.0</v>
      </c>
      <c r="K22" s="41">
        <v>3600.0</v>
      </c>
      <c r="L22" s="41">
        <v>0.0</v>
      </c>
      <c r="M22" s="41">
        <v>100.0</v>
      </c>
      <c r="N22" s="40" t="s">
        <v>1370</v>
      </c>
      <c r="O22" s="40" t="s">
        <v>1371</v>
      </c>
      <c r="P22" s="40" t="s">
        <v>1372</v>
      </c>
      <c r="Q22" s="40" t="s">
        <v>1373</v>
      </c>
      <c r="R22" s="40" t="b">
        <v>0</v>
      </c>
      <c r="S22" s="40" t="s">
        <v>1373</v>
      </c>
      <c r="T22" s="40" t="s">
        <v>212</v>
      </c>
      <c r="U22" s="41">
        <v>0.1</v>
      </c>
      <c r="V22" s="41">
        <v>0.9</v>
      </c>
      <c r="W22" s="41">
        <v>0.3</v>
      </c>
      <c r="X22" s="41">
        <v>0.5</v>
      </c>
      <c r="Y22" s="40" t="b">
        <v>0</v>
      </c>
      <c r="Z22" s="40" t="b">
        <v>1</v>
      </c>
      <c r="AA22" s="40" t="b">
        <v>0</v>
      </c>
      <c r="AB22" s="40" t="b">
        <v>0</v>
      </c>
      <c r="AC22" s="41" t="s">
        <v>7216</v>
      </c>
      <c r="AD22" s="41" t="s">
        <v>4316</v>
      </c>
      <c r="AE22" s="41">
        <v>5.472471</v>
      </c>
      <c r="AF22" s="41">
        <v>-5.21252</v>
      </c>
      <c r="AG22" s="42">
        <v>7.46E83</v>
      </c>
      <c r="AH22" s="41">
        <v>-4.55104</v>
      </c>
      <c r="AI22" s="40" t="s">
        <v>7217</v>
      </c>
      <c r="AJ22" s="40" t="s">
        <v>7218</v>
      </c>
      <c r="AK22" s="41">
        <v>100.0</v>
      </c>
      <c r="AL22" s="40" t="s">
        <v>216</v>
      </c>
      <c r="AM22" s="40" t="s">
        <v>1383</v>
      </c>
      <c r="AN22" s="40" t="s">
        <v>224</v>
      </c>
      <c r="AO22" s="40" t="s">
        <v>7219</v>
      </c>
      <c r="AP22" s="40" t="s">
        <v>7220</v>
      </c>
      <c r="AQ22" s="40" t="s">
        <v>7221</v>
      </c>
      <c r="AR22" s="40" t="s">
        <v>7222</v>
      </c>
    </row>
    <row r="23">
      <c r="A23" s="41">
        <v>1.0</v>
      </c>
      <c r="B23" s="42">
        <v>1.67E9</v>
      </c>
      <c r="C23" s="41">
        <v>1.0</v>
      </c>
      <c r="D23" s="40" t="s">
        <v>206</v>
      </c>
      <c r="E23" s="41">
        <v>280.0</v>
      </c>
      <c r="F23" s="41">
        <v>70.0</v>
      </c>
      <c r="G23" s="41">
        <v>140.0</v>
      </c>
      <c r="H23" s="41">
        <v>1.467885</v>
      </c>
      <c r="I23" s="41">
        <v>100.0</v>
      </c>
      <c r="J23" s="41">
        <v>0.0</v>
      </c>
      <c r="K23" s="41">
        <v>3600.0</v>
      </c>
      <c r="L23" s="41">
        <v>0.0</v>
      </c>
      <c r="M23" s="41">
        <v>100.0</v>
      </c>
      <c r="N23" s="40" t="s">
        <v>1370</v>
      </c>
      <c r="O23" s="40" t="s">
        <v>1371</v>
      </c>
      <c r="P23" s="40" t="s">
        <v>1372</v>
      </c>
      <c r="Q23" s="40" t="s">
        <v>1373</v>
      </c>
      <c r="R23" s="40" t="b">
        <v>0</v>
      </c>
      <c r="S23" s="40" t="s">
        <v>1373</v>
      </c>
      <c r="T23" s="40" t="s">
        <v>212</v>
      </c>
      <c r="U23" s="41">
        <v>0.1</v>
      </c>
      <c r="V23" s="41">
        <v>0.9</v>
      </c>
      <c r="W23" s="41">
        <v>0.3</v>
      </c>
      <c r="X23" s="41">
        <v>0.5</v>
      </c>
      <c r="Y23" s="40" t="b">
        <v>0</v>
      </c>
      <c r="Z23" s="40" t="b">
        <v>1</v>
      </c>
      <c r="AA23" s="40" t="b">
        <v>0</v>
      </c>
      <c r="AB23" s="40" t="b">
        <v>1</v>
      </c>
      <c r="AC23" s="41" t="s">
        <v>7223</v>
      </c>
      <c r="AD23" s="41" t="s">
        <v>7224</v>
      </c>
      <c r="AE23" s="41">
        <v>6.041379</v>
      </c>
      <c r="AF23" s="41">
        <v>-5.39203</v>
      </c>
      <c r="AG23" s="42">
        <v>1.84E84</v>
      </c>
      <c r="AH23" s="41">
        <v>-4.67333</v>
      </c>
      <c r="AI23" s="40" t="s">
        <v>7225</v>
      </c>
      <c r="AJ23" s="40" t="s">
        <v>7226</v>
      </c>
      <c r="AK23" s="41">
        <v>100.0</v>
      </c>
      <c r="AL23" s="40" t="s">
        <v>216</v>
      </c>
      <c r="AM23" s="40" t="s">
        <v>1383</v>
      </c>
      <c r="AN23" s="40" t="s">
        <v>224</v>
      </c>
      <c r="AO23" s="40" t="s">
        <v>7227</v>
      </c>
      <c r="AP23" s="40" t="s">
        <v>7228</v>
      </c>
      <c r="AQ23" s="40" t="s">
        <v>7229</v>
      </c>
      <c r="AR23" s="40" t="s">
        <v>7230</v>
      </c>
    </row>
    <row r="24">
      <c r="A24" s="41">
        <v>0.0</v>
      </c>
      <c r="B24" s="42">
        <v>1.67E9</v>
      </c>
      <c r="C24" s="41">
        <v>1.0</v>
      </c>
      <c r="D24" s="40" t="s">
        <v>206</v>
      </c>
      <c r="E24" s="41">
        <v>280.0</v>
      </c>
      <c r="F24" s="41">
        <v>70.0</v>
      </c>
      <c r="G24" s="41">
        <v>140.0</v>
      </c>
      <c r="H24" s="41">
        <v>1.467885</v>
      </c>
      <c r="I24" s="41">
        <v>100.0</v>
      </c>
      <c r="J24" s="41">
        <v>0.0</v>
      </c>
      <c r="K24" s="41">
        <v>3600.0</v>
      </c>
      <c r="L24" s="41">
        <v>0.0</v>
      </c>
      <c r="M24" s="41">
        <v>100.0</v>
      </c>
      <c r="N24" s="40" t="s">
        <v>1370</v>
      </c>
      <c r="O24" s="40" t="s">
        <v>1371</v>
      </c>
      <c r="P24" s="40" t="s">
        <v>1372</v>
      </c>
      <c r="Q24" s="40" t="s">
        <v>1373</v>
      </c>
      <c r="R24" s="40" t="b">
        <v>0</v>
      </c>
      <c r="S24" s="40" t="s">
        <v>1373</v>
      </c>
      <c r="T24" s="40" t="s">
        <v>212</v>
      </c>
      <c r="U24" s="41">
        <v>0.1</v>
      </c>
      <c r="V24" s="41">
        <v>0.9</v>
      </c>
      <c r="W24" s="41">
        <v>0.3</v>
      </c>
      <c r="X24" s="41">
        <v>0.5</v>
      </c>
      <c r="Y24" s="40" t="b">
        <v>0</v>
      </c>
      <c r="Z24" s="40" t="b">
        <v>1</v>
      </c>
      <c r="AA24" s="40" t="b">
        <v>0</v>
      </c>
      <c r="AB24" s="40" t="b">
        <v>1</v>
      </c>
      <c r="AC24" s="41" t="s">
        <v>7231</v>
      </c>
      <c r="AD24" s="41" t="s">
        <v>7232</v>
      </c>
      <c r="AE24" s="41">
        <v>6.325883</v>
      </c>
      <c r="AF24" s="41">
        <v>-5.39203</v>
      </c>
      <c r="AG24" s="42">
        <v>1.84E84</v>
      </c>
      <c r="AH24" s="41">
        <v>-4.67333</v>
      </c>
      <c r="AI24" s="40" t="s">
        <v>7225</v>
      </c>
      <c r="AJ24" s="40" t="s">
        <v>7226</v>
      </c>
      <c r="AK24" s="41">
        <v>100.0</v>
      </c>
      <c r="AL24" s="40" t="s">
        <v>216</v>
      </c>
      <c r="AM24" s="40" t="s">
        <v>1383</v>
      </c>
      <c r="AN24" s="40" t="s">
        <v>224</v>
      </c>
      <c r="AO24" s="40" t="s">
        <v>7227</v>
      </c>
      <c r="AP24" s="40" t="s">
        <v>7233</v>
      </c>
      <c r="AQ24" s="40" t="s">
        <v>7229</v>
      </c>
      <c r="AR24" s="40" t="s">
        <v>7230</v>
      </c>
    </row>
    <row r="25">
      <c r="A25" s="41">
        <v>1.0</v>
      </c>
      <c r="B25" s="42">
        <v>1.67E9</v>
      </c>
      <c r="C25" s="41">
        <v>1.0</v>
      </c>
      <c r="D25" s="40" t="s">
        <v>206</v>
      </c>
      <c r="E25" s="41">
        <v>280.0</v>
      </c>
      <c r="F25" s="41">
        <v>70.0</v>
      </c>
      <c r="G25" s="41">
        <v>140.0</v>
      </c>
      <c r="H25" s="41">
        <v>1.467885</v>
      </c>
      <c r="I25" s="41">
        <v>100.0</v>
      </c>
      <c r="J25" s="41">
        <v>0.0</v>
      </c>
      <c r="K25" s="41">
        <v>3600.0</v>
      </c>
      <c r="L25" s="41">
        <v>0.0</v>
      </c>
      <c r="M25" s="41">
        <v>100.0</v>
      </c>
      <c r="N25" s="40" t="s">
        <v>1370</v>
      </c>
      <c r="O25" s="40" t="s">
        <v>1371</v>
      </c>
      <c r="P25" s="40" t="s">
        <v>1372</v>
      </c>
      <c r="Q25" s="40" t="s">
        <v>1373</v>
      </c>
      <c r="R25" s="40" t="b">
        <v>0</v>
      </c>
      <c r="S25" s="40" t="s">
        <v>1373</v>
      </c>
      <c r="T25" s="40" t="s">
        <v>212</v>
      </c>
      <c r="U25" s="41">
        <v>0.1</v>
      </c>
      <c r="V25" s="41">
        <v>0.9</v>
      </c>
      <c r="W25" s="41">
        <v>0.3</v>
      </c>
      <c r="X25" s="41">
        <v>0.5</v>
      </c>
      <c r="Y25" s="40" t="b">
        <v>0</v>
      </c>
      <c r="Z25" s="40" t="b">
        <v>1</v>
      </c>
      <c r="AA25" s="40" t="b">
        <v>0</v>
      </c>
      <c r="AB25" s="40" t="b">
        <v>1</v>
      </c>
      <c r="AC25" s="41" t="s">
        <v>7234</v>
      </c>
      <c r="AD25" s="41" t="s">
        <v>7235</v>
      </c>
      <c r="AE25" s="41">
        <v>6.160423</v>
      </c>
      <c r="AF25" s="41">
        <v>-5.39203</v>
      </c>
      <c r="AG25" s="42">
        <v>1.84E84</v>
      </c>
      <c r="AH25" s="41">
        <v>-4.67333</v>
      </c>
      <c r="AI25" s="40" t="s">
        <v>7225</v>
      </c>
      <c r="AJ25" s="40" t="s">
        <v>7226</v>
      </c>
      <c r="AK25" s="41">
        <v>100.0</v>
      </c>
      <c r="AL25" s="40" t="s">
        <v>216</v>
      </c>
      <c r="AM25" s="40" t="s">
        <v>1383</v>
      </c>
      <c r="AN25" s="40" t="s">
        <v>224</v>
      </c>
      <c r="AO25" s="40" t="s">
        <v>7227</v>
      </c>
      <c r="AP25" s="40" t="s">
        <v>7236</v>
      </c>
      <c r="AQ25" s="40" t="s">
        <v>7229</v>
      </c>
      <c r="AR25" s="40" t="s">
        <v>7230</v>
      </c>
    </row>
    <row r="26">
      <c r="A26" s="41">
        <v>0.0</v>
      </c>
      <c r="B26" s="42">
        <v>1.67E9</v>
      </c>
      <c r="C26" s="41">
        <v>1.0</v>
      </c>
      <c r="D26" s="40" t="s">
        <v>206</v>
      </c>
      <c r="E26" s="41">
        <v>280.0</v>
      </c>
      <c r="F26" s="41">
        <v>70.0</v>
      </c>
      <c r="G26" s="41">
        <v>140.0</v>
      </c>
      <c r="H26" s="41">
        <v>1.467885</v>
      </c>
      <c r="I26" s="41">
        <v>1000000.0</v>
      </c>
      <c r="J26" s="41">
        <v>0.0</v>
      </c>
      <c r="K26" s="41">
        <v>3600.0</v>
      </c>
      <c r="L26" s="41">
        <v>0.0</v>
      </c>
      <c r="M26" s="41">
        <v>100.0</v>
      </c>
      <c r="N26" s="40" t="s">
        <v>1370</v>
      </c>
      <c r="O26" s="40" t="s">
        <v>1371</v>
      </c>
      <c r="P26" s="40" t="s">
        <v>1372</v>
      </c>
      <c r="Q26" s="40" t="s">
        <v>1373</v>
      </c>
      <c r="R26" s="40" t="b">
        <v>0</v>
      </c>
      <c r="S26" s="40" t="s">
        <v>1373</v>
      </c>
      <c r="T26" s="40" t="s">
        <v>212</v>
      </c>
      <c r="U26" s="41">
        <v>0.1</v>
      </c>
      <c r="V26" s="41">
        <v>0.9</v>
      </c>
      <c r="W26" s="41">
        <v>0.3</v>
      </c>
      <c r="X26" s="41">
        <v>0.5</v>
      </c>
      <c r="Y26" s="40" t="b">
        <v>0</v>
      </c>
      <c r="Z26" s="40" t="b">
        <v>1</v>
      </c>
      <c r="AA26" s="40" t="b">
        <v>0</v>
      </c>
      <c r="AB26" s="40" t="b">
        <v>0</v>
      </c>
      <c r="AC26" s="41" t="s">
        <v>7237</v>
      </c>
      <c r="AD26" s="41" t="s">
        <v>7238</v>
      </c>
      <c r="AE26" s="41">
        <v>3600.398</v>
      </c>
      <c r="AF26" s="41">
        <v>1.298271</v>
      </c>
      <c r="AG26" s="42">
        <v>5.69E83</v>
      </c>
      <c r="AH26" s="41">
        <v>-0.11555</v>
      </c>
      <c r="AI26" s="40" t="s">
        <v>7239</v>
      </c>
      <c r="AJ26" s="40" t="s">
        <v>7240</v>
      </c>
      <c r="AK26" s="41">
        <v>72854.0</v>
      </c>
      <c r="AL26" s="40" t="s">
        <v>2224</v>
      </c>
      <c r="AM26" s="40" t="s">
        <v>1383</v>
      </c>
      <c r="AN26" s="40" t="s">
        <v>224</v>
      </c>
      <c r="AO26" s="40" t="s">
        <v>7241</v>
      </c>
      <c r="AP26" s="40" t="s">
        <v>7242</v>
      </c>
      <c r="AQ26" s="40" t="s">
        <v>7243</v>
      </c>
      <c r="AR26" s="40" t="s">
        <v>7244</v>
      </c>
    </row>
    <row r="27">
      <c r="A27" s="41">
        <v>1.0</v>
      </c>
      <c r="B27" s="42">
        <v>1.67E9</v>
      </c>
      <c r="C27" s="41">
        <v>1.0</v>
      </c>
      <c r="D27" s="40" t="s">
        <v>206</v>
      </c>
      <c r="E27" s="41">
        <v>280.0</v>
      </c>
      <c r="F27" s="41">
        <v>70.0</v>
      </c>
      <c r="G27" s="41">
        <v>140.0</v>
      </c>
      <c r="H27" s="41">
        <v>1.467885</v>
      </c>
      <c r="I27" s="41">
        <v>1000000.0</v>
      </c>
      <c r="J27" s="41">
        <v>0.0</v>
      </c>
      <c r="K27" s="41">
        <v>3600.0</v>
      </c>
      <c r="L27" s="41">
        <v>0.0</v>
      </c>
      <c r="M27" s="41">
        <v>100.0</v>
      </c>
      <c r="N27" s="40" t="s">
        <v>1370</v>
      </c>
      <c r="O27" s="40" t="s">
        <v>1371</v>
      </c>
      <c r="P27" s="40" t="s">
        <v>1372</v>
      </c>
      <c r="Q27" s="40" t="s">
        <v>1373</v>
      </c>
      <c r="R27" s="40" t="b">
        <v>0</v>
      </c>
      <c r="S27" s="40" t="s">
        <v>1373</v>
      </c>
      <c r="T27" s="40" t="s">
        <v>212</v>
      </c>
      <c r="U27" s="41">
        <v>0.1</v>
      </c>
      <c r="V27" s="41">
        <v>0.9</v>
      </c>
      <c r="W27" s="41">
        <v>0.3</v>
      </c>
      <c r="X27" s="41">
        <v>0.5</v>
      </c>
      <c r="Y27" s="40" t="b">
        <v>0</v>
      </c>
      <c r="Z27" s="40" t="b">
        <v>1</v>
      </c>
      <c r="AA27" s="40" t="b">
        <v>0</v>
      </c>
      <c r="AB27" s="40" t="b">
        <v>1</v>
      </c>
      <c r="AC27" s="41" t="s">
        <v>7245</v>
      </c>
      <c r="AD27" s="41" t="s">
        <v>7246</v>
      </c>
      <c r="AE27" s="41">
        <v>3600.348</v>
      </c>
      <c r="AF27" s="41">
        <v>1.15107</v>
      </c>
      <c r="AG27" s="42">
        <v>5.54E83</v>
      </c>
      <c r="AH27" s="41">
        <v>-0.21583</v>
      </c>
      <c r="AI27" s="40" t="s">
        <v>7247</v>
      </c>
      <c r="AJ27" s="40" t="s">
        <v>7248</v>
      </c>
      <c r="AK27" s="41">
        <v>31602.0</v>
      </c>
      <c r="AL27" s="40" t="s">
        <v>2224</v>
      </c>
      <c r="AM27" s="40" t="s">
        <v>1383</v>
      </c>
      <c r="AN27" s="40" t="s">
        <v>224</v>
      </c>
      <c r="AO27" s="40" t="s">
        <v>7249</v>
      </c>
      <c r="AP27" s="40" t="s">
        <v>7250</v>
      </c>
      <c r="AQ27" s="40" t="s">
        <v>7251</v>
      </c>
      <c r="AR27" s="40" t="s">
        <v>7252</v>
      </c>
    </row>
    <row r="28">
      <c r="A28" s="41">
        <v>0.0</v>
      </c>
      <c r="B28" s="42">
        <v>1.67E9</v>
      </c>
      <c r="C28" s="41">
        <v>1.0</v>
      </c>
      <c r="D28" s="40" t="s">
        <v>206</v>
      </c>
      <c r="E28" s="41">
        <v>280.0</v>
      </c>
      <c r="F28" s="41">
        <v>70.0</v>
      </c>
      <c r="G28" s="41">
        <v>140.0</v>
      </c>
      <c r="H28" s="41">
        <v>1.467885</v>
      </c>
      <c r="I28" s="41">
        <v>1000000.0</v>
      </c>
      <c r="J28" s="41">
        <v>0.0</v>
      </c>
      <c r="K28" s="41">
        <v>3600.0</v>
      </c>
      <c r="L28" s="41">
        <v>0.0</v>
      </c>
      <c r="M28" s="41">
        <v>100.0</v>
      </c>
      <c r="N28" s="40" t="s">
        <v>1370</v>
      </c>
      <c r="O28" s="40" t="s">
        <v>1371</v>
      </c>
      <c r="P28" s="40" t="s">
        <v>1372</v>
      </c>
      <c r="Q28" s="40" t="s">
        <v>1373</v>
      </c>
      <c r="R28" s="40" t="b">
        <v>0</v>
      </c>
      <c r="S28" s="40" t="s">
        <v>1373</v>
      </c>
      <c r="T28" s="40" t="s">
        <v>212</v>
      </c>
      <c r="U28" s="41">
        <v>0.1</v>
      </c>
      <c r="V28" s="41">
        <v>0.9</v>
      </c>
      <c r="W28" s="41">
        <v>0.3</v>
      </c>
      <c r="X28" s="41">
        <v>0.5</v>
      </c>
      <c r="Y28" s="40" t="b">
        <v>0</v>
      </c>
      <c r="Z28" s="40" t="b">
        <v>1</v>
      </c>
      <c r="AA28" s="40" t="b">
        <v>0</v>
      </c>
      <c r="AB28" s="40" t="b">
        <v>1</v>
      </c>
      <c r="AC28" s="41" t="s">
        <v>7253</v>
      </c>
      <c r="AD28" s="41" t="s">
        <v>7254</v>
      </c>
      <c r="AE28" s="41">
        <v>3600.387</v>
      </c>
      <c r="AF28" s="41">
        <v>1.298271</v>
      </c>
      <c r="AG28" s="42">
        <v>5.69E83</v>
      </c>
      <c r="AH28" s="41">
        <v>-0.11555</v>
      </c>
      <c r="AI28" s="40" t="s">
        <v>7255</v>
      </c>
      <c r="AJ28" s="40" t="s">
        <v>7256</v>
      </c>
      <c r="AK28" s="41">
        <v>59149.0</v>
      </c>
      <c r="AL28" s="40" t="s">
        <v>2224</v>
      </c>
      <c r="AM28" s="40" t="s">
        <v>1383</v>
      </c>
      <c r="AN28" s="40" t="s">
        <v>224</v>
      </c>
      <c r="AO28" s="40" t="s">
        <v>7241</v>
      </c>
      <c r="AP28" s="40" t="s">
        <v>7257</v>
      </c>
      <c r="AQ28" s="40" t="s">
        <v>7243</v>
      </c>
      <c r="AR28" s="40" t="s">
        <v>7244</v>
      </c>
    </row>
    <row r="29">
      <c r="A29" s="41">
        <v>0.0</v>
      </c>
      <c r="B29" s="42">
        <v>1.67E9</v>
      </c>
      <c r="C29" s="41">
        <v>1.0</v>
      </c>
      <c r="D29" s="40" t="s">
        <v>206</v>
      </c>
      <c r="E29" s="41">
        <v>280.0</v>
      </c>
      <c r="F29" s="41">
        <v>70.0</v>
      </c>
      <c r="G29" s="41">
        <v>140.0</v>
      </c>
      <c r="H29" s="41">
        <v>1.467885</v>
      </c>
      <c r="I29" s="41">
        <v>1000000.0</v>
      </c>
      <c r="J29" s="41">
        <v>10000.0</v>
      </c>
      <c r="K29" s="41">
        <v>3600.0</v>
      </c>
      <c r="L29" s="41">
        <v>1800.0</v>
      </c>
      <c r="M29" s="41">
        <v>100.0</v>
      </c>
      <c r="N29" s="40" t="s">
        <v>1370</v>
      </c>
      <c r="O29" s="40" t="s">
        <v>489</v>
      </c>
      <c r="P29" s="40" t="s">
        <v>1372</v>
      </c>
      <c r="Q29" s="40" t="s">
        <v>1373</v>
      </c>
      <c r="R29" s="40" t="b">
        <v>0</v>
      </c>
      <c r="S29" s="40" t="s">
        <v>1373</v>
      </c>
      <c r="T29" s="40" t="s">
        <v>212</v>
      </c>
      <c r="U29" s="41">
        <v>0.1</v>
      </c>
      <c r="V29" s="41">
        <v>0.9</v>
      </c>
      <c r="W29" s="41">
        <v>0.3</v>
      </c>
      <c r="X29" s="41">
        <v>0.5</v>
      </c>
      <c r="Y29" s="40" t="b">
        <v>0</v>
      </c>
      <c r="Z29" s="40" t="b">
        <v>1</v>
      </c>
      <c r="AA29" s="40" t="b">
        <v>0</v>
      </c>
      <c r="AB29" s="40" t="b">
        <v>0</v>
      </c>
      <c r="AC29" s="41" t="s">
        <v>7258</v>
      </c>
      <c r="AD29" s="41" t="s">
        <v>7259</v>
      </c>
      <c r="AE29" s="41">
        <v>2711.294</v>
      </c>
      <c r="AF29" s="41">
        <v>1.222015</v>
      </c>
      <c r="AG29" s="42">
        <v>7.87E83</v>
      </c>
      <c r="AH29" s="41">
        <v>-0.1675</v>
      </c>
      <c r="AI29" s="40" t="s">
        <v>7260</v>
      </c>
      <c r="AJ29" s="40" t="s">
        <v>7261</v>
      </c>
      <c r="AK29" s="41">
        <v>54533.0</v>
      </c>
      <c r="AL29" s="40" t="s">
        <v>1382</v>
      </c>
      <c r="AM29" s="40" t="s">
        <v>7262</v>
      </c>
      <c r="AN29" s="40" t="s">
        <v>224</v>
      </c>
      <c r="AO29" s="40" t="s">
        <v>7263</v>
      </c>
      <c r="AP29" s="40" t="s">
        <v>7264</v>
      </c>
      <c r="AQ29" s="40" t="s">
        <v>7265</v>
      </c>
      <c r="AR29" s="40" t="s">
        <v>7266</v>
      </c>
    </row>
    <row r="30">
      <c r="A30" s="41">
        <v>1.0</v>
      </c>
      <c r="B30" s="42">
        <v>1.67E9</v>
      </c>
      <c r="C30" s="41">
        <v>1.0</v>
      </c>
      <c r="D30" s="40" t="s">
        <v>206</v>
      </c>
      <c r="E30" s="41">
        <v>280.0</v>
      </c>
      <c r="F30" s="41">
        <v>70.0</v>
      </c>
      <c r="G30" s="41">
        <v>140.0</v>
      </c>
      <c r="H30" s="41">
        <v>1.467885</v>
      </c>
      <c r="I30" s="41">
        <v>1000000.0</v>
      </c>
      <c r="J30" s="41">
        <v>10000.0</v>
      </c>
      <c r="K30" s="41">
        <v>3600.0</v>
      </c>
      <c r="L30" s="41">
        <v>1800.0</v>
      </c>
      <c r="M30" s="41">
        <v>100.0</v>
      </c>
      <c r="N30" s="40" t="s">
        <v>1370</v>
      </c>
      <c r="O30" s="40" t="s">
        <v>489</v>
      </c>
      <c r="P30" s="40" t="s">
        <v>1372</v>
      </c>
      <c r="Q30" s="40" t="s">
        <v>1373</v>
      </c>
      <c r="R30" s="40" t="b">
        <v>0</v>
      </c>
      <c r="S30" s="40" t="s">
        <v>1373</v>
      </c>
      <c r="T30" s="40" t="s">
        <v>212</v>
      </c>
      <c r="U30" s="41">
        <v>0.1</v>
      </c>
      <c r="V30" s="41">
        <v>0.9</v>
      </c>
      <c r="W30" s="41">
        <v>0.3</v>
      </c>
      <c r="X30" s="41">
        <v>0.5</v>
      </c>
      <c r="Y30" s="40" t="b">
        <v>0</v>
      </c>
      <c r="Z30" s="40" t="b">
        <v>1</v>
      </c>
      <c r="AA30" s="40" t="b">
        <v>0</v>
      </c>
      <c r="AB30" s="40" t="b">
        <v>1</v>
      </c>
      <c r="AC30" s="41" t="s">
        <v>7267</v>
      </c>
      <c r="AD30" s="41" t="s">
        <v>7268</v>
      </c>
      <c r="AE30" s="41">
        <v>2740.958</v>
      </c>
      <c r="AF30" s="41">
        <v>1.222015</v>
      </c>
      <c r="AG30" s="42">
        <v>7.87E83</v>
      </c>
      <c r="AH30" s="41">
        <v>-0.1675</v>
      </c>
      <c r="AI30" s="40" t="s">
        <v>7260</v>
      </c>
      <c r="AJ30" s="40" t="s">
        <v>7261</v>
      </c>
      <c r="AK30" s="41">
        <v>54533.0</v>
      </c>
      <c r="AL30" s="40" t="s">
        <v>1382</v>
      </c>
      <c r="AM30" s="40" t="s">
        <v>7262</v>
      </c>
      <c r="AN30" s="40" t="s">
        <v>224</v>
      </c>
      <c r="AO30" s="40" t="s">
        <v>7263</v>
      </c>
      <c r="AP30" s="40" t="s">
        <v>7269</v>
      </c>
      <c r="AQ30" s="40" t="s">
        <v>7265</v>
      </c>
      <c r="AR30" s="40" t="s">
        <v>7266</v>
      </c>
    </row>
    <row r="31">
      <c r="A31" s="41">
        <v>0.0</v>
      </c>
      <c r="B31" s="42">
        <v>1.67E9</v>
      </c>
      <c r="C31" s="41">
        <v>1.0</v>
      </c>
      <c r="D31" s="40" t="s">
        <v>206</v>
      </c>
      <c r="E31" s="41">
        <v>280.0</v>
      </c>
      <c r="F31" s="41">
        <v>70.0</v>
      </c>
      <c r="G31" s="41">
        <v>140.0</v>
      </c>
      <c r="H31" s="41">
        <v>1.467885</v>
      </c>
      <c r="I31" s="41">
        <v>1000000.0</v>
      </c>
      <c r="J31" s="41">
        <v>10000.0</v>
      </c>
      <c r="K31" s="41">
        <v>3600.0</v>
      </c>
      <c r="L31" s="41">
        <v>1800.0</v>
      </c>
      <c r="M31" s="41">
        <v>100.0</v>
      </c>
      <c r="N31" s="40" t="s">
        <v>1370</v>
      </c>
      <c r="O31" s="40" t="s">
        <v>1371</v>
      </c>
      <c r="P31" s="40" t="s">
        <v>1372</v>
      </c>
      <c r="Q31" s="40" t="s">
        <v>1373</v>
      </c>
      <c r="R31" s="40" t="b">
        <v>0</v>
      </c>
      <c r="S31" s="40" t="s">
        <v>1373</v>
      </c>
      <c r="T31" s="40" t="s">
        <v>212</v>
      </c>
      <c r="U31" s="41">
        <v>0.1</v>
      </c>
      <c r="V31" s="41">
        <v>0.9</v>
      </c>
      <c r="W31" s="41">
        <v>0.3</v>
      </c>
      <c r="X31" s="41">
        <v>0.5</v>
      </c>
      <c r="Y31" s="40" t="b">
        <v>0</v>
      </c>
      <c r="Z31" s="40" t="b">
        <v>1</v>
      </c>
      <c r="AA31" s="40" t="b">
        <v>0</v>
      </c>
      <c r="AB31" s="40" t="b">
        <v>1</v>
      </c>
      <c r="AC31" s="41" t="s">
        <v>7270</v>
      </c>
      <c r="AD31" s="41" t="s">
        <v>7271</v>
      </c>
      <c r="AE31" s="41">
        <v>2597.434</v>
      </c>
      <c r="AF31" s="41">
        <v>1.298271</v>
      </c>
      <c r="AG31" s="42">
        <v>5.69E83</v>
      </c>
      <c r="AH31" s="41">
        <v>-0.11555</v>
      </c>
      <c r="AI31" s="40" t="s">
        <v>7239</v>
      </c>
      <c r="AJ31" s="40" t="s">
        <v>7240</v>
      </c>
      <c r="AK31" s="41">
        <v>52953.0</v>
      </c>
      <c r="AL31" s="40" t="s">
        <v>1382</v>
      </c>
      <c r="AM31" s="40" t="s">
        <v>7262</v>
      </c>
      <c r="AN31" s="40" t="s">
        <v>224</v>
      </c>
      <c r="AO31" s="40" t="s">
        <v>7241</v>
      </c>
      <c r="AP31" s="40" t="s">
        <v>7272</v>
      </c>
      <c r="AQ31" s="40" t="s">
        <v>7243</v>
      </c>
      <c r="AR31" s="40" t="s">
        <v>7244</v>
      </c>
    </row>
    <row r="32">
      <c r="A32" s="41">
        <v>1.0</v>
      </c>
      <c r="B32" s="42">
        <v>1.67E9</v>
      </c>
      <c r="C32" s="41">
        <v>1.0</v>
      </c>
      <c r="D32" s="40" t="s">
        <v>206</v>
      </c>
      <c r="E32" s="41">
        <v>280.0</v>
      </c>
      <c r="F32" s="41">
        <v>70.0</v>
      </c>
      <c r="G32" s="41">
        <v>140.0</v>
      </c>
      <c r="H32" s="41">
        <v>1.467885</v>
      </c>
      <c r="I32" s="41">
        <v>1000000.0</v>
      </c>
      <c r="J32" s="41">
        <v>10000.0</v>
      </c>
      <c r="K32" s="41">
        <v>3600.0</v>
      </c>
      <c r="L32" s="41">
        <v>1800.0</v>
      </c>
      <c r="M32" s="41">
        <v>100.0</v>
      </c>
      <c r="N32" s="40" t="s">
        <v>1370</v>
      </c>
      <c r="O32" s="40" t="s">
        <v>208</v>
      </c>
      <c r="P32" s="40" t="s">
        <v>1372</v>
      </c>
      <c r="Q32" s="40" t="s">
        <v>1373</v>
      </c>
      <c r="R32" s="40" t="b">
        <v>0</v>
      </c>
      <c r="S32" s="40" t="s">
        <v>1373</v>
      </c>
      <c r="T32" s="40" t="s">
        <v>212</v>
      </c>
      <c r="U32" s="41">
        <v>0.1</v>
      </c>
      <c r="V32" s="41">
        <v>0.9</v>
      </c>
      <c r="W32" s="41">
        <v>0.3</v>
      </c>
      <c r="X32" s="41">
        <v>0.5</v>
      </c>
      <c r="Y32" s="40" t="b">
        <v>0</v>
      </c>
      <c r="Z32" s="40" t="b">
        <v>1</v>
      </c>
      <c r="AA32" s="40" t="b">
        <v>0</v>
      </c>
      <c r="AB32" s="40" t="b">
        <v>1</v>
      </c>
      <c r="AC32" s="41" t="s">
        <v>7273</v>
      </c>
      <c r="AD32" s="41" t="s">
        <v>7274</v>
      </c>
      <c r="AE32" s="41">
        <v>3325.746</v>
      </c>
      <c r="AF32" s="41">
        <v>1.378762</v>
      </c>
      <c r="AG32" s="42">
        <v>1.54E84</v>
      </c>
      <c r="AH32" s="41">
        <v>-0.06072</v>
      </c>
      <c r="AI32" s="40" t="s">
        <v>7275</v>
      </c>
      <c r="AJ32" s="40" t="s">
        <v>7276</v>
      </c>
      <c r="AK32" s="41">
        <v>67852.0</v>
      </c>
      <c r="AL32" s="40" t="s">
        <v>1382</v>
      </c>
      <c r="AM32" s="40" t="s">
        <v>7262</v>
      </c>
      <c r="AN32" s="40" t="s">
        <v>224</v>
      </c>
      <c r="AO32" s="40" t="s">
        <v>7277</v>
      </c>
      <c r="AP32" s="40" t="s">
        <v>7278</v>
      </c>
      <c r="AQ32" s="40" t="s">
        <v>7279</v>
      </c>
      <c r="AR32" s="40" t="s">
        <v>7280</v>
      </c>
    </row>
  </sheetData>
  <customSheetViews>
    <customSheetView guid="{BF065E9F-35F7-43E3-B9D3-20A5190B38BA}" filter="1" showAutoFilter="1">
      <autoFilter ref="$A$1:$AQ$32"/>
    </customSheetView>
  </customSheetView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18.13"/>
  </cols>
  <sheetData>
    <row r="1">
      <c r="A1" s="40" t="s">
        <v>143</v>
      </c>
      <c r="B1" s="40" t="s">
        <v>144</v>
      </c>
      <c r="C1" s="40" t="s">
        <v>145</v>
      </c>
      <c r="D1" s="40" t="s">
        <v>146</v>
      </c>
      <c r="E1" s="40" t="s">
        <v>148</v>
      </c>
      <c r="F1" s="40" t="s">
        <v>149</v>
      </c>
      <c r="G1" s="40" t="s">
        <v>150</v>
      </c>
      <c r="H1" s="40" t="s">
        <v>173</v>
      </c>
      <c r="I1" s="40" t="s">
        <v>151</v>
      </c>
      <c r="J1" s="40" t="s">
        <v>152</v>
      </c>
      <c r="K1" s="40" t="s">
        <v>153</v>
      </c>
      <c r="L1" s="40" t="s">
        <v>154</v>
      </c>
      <c r="M1" s="40" t="s">
        <v>155</v>
      </c>
      <c r="N1" s="40" t="s">
        <v>156</v>
      </c>
      <c r="O1" s="40" t="s">
        <v>157</v>
      </c>
      <c r="P1" s="40" t="s">
        <v>158</v>
      </c>
      <c r="Q1" s="40" t="s">
        <v>159</v>
      </c>
      <c r="R1" s="40" t="s">
        <v>160</v>
      </c>
      <c r="S1" s="40" t="s">
        <v>161</v>
      </c>
      <c r="T1" s="40" t="s">
        <v>162</v>
      </c>
      <c r="U1" s="40" t="s">
        <v>163</v>
      </c>
      <c r="V1" s="40" t="s">
        <v>164</v>
      </c>
      <c r="W1" s="40" t="s">
        <v>165</v>
      </c>
      <c r="X1" s="40" t="s">
        <v>166</v>
      </c>
      <c r="Y1" s="40" t="s">
        <v>167</v>
      </c>
      <c r="Z1" s="40" t="s">
        <v>168</v>
      </c>
      <c r="AA1" s="40" t="s">
        <v>169</v>
      </c>
      <c r="AB1" s="40" t="s">
        <v>170</v>
      </c>
      <c r="AC1" s="40" t="s">
        <v>178</v>
      </c>
      <c r="AD1" s="40" t="s">
        <v>179</v>
      </c>
      <c r="AE1" s="40" t="s">
        <v>177</v>
      </c>
      <c r="AF1" s="40" t="s">
        <v>174</v>
      </c>
      <c r="AG1" s="40" t="s">
        <v>199</v>
      </c>
      <c r="AH1" s="50" t="s">
        <v>175</v>
      </c>
      <c r="AI1" s="40" t="s">
        <v>195</v>
      </c>
      <c r="AJ1" s="40" t="s">
        <v>1368</v>
      </c>
      <c r="AK1" s="40" t="s">
        <v>176</v>
      </c>
      <c r="AL1" s="40" t="s">
        <v>180</v>
      </c>
      <c r="AM1" s="40" t="s">
        <v>205</v>
      </c>
      <c r="AN1" s="40" t="s">
        <v>204</v>
      </c>
      <c r="AO1" s="40" t="s">
        <v>198</v>
      </c>
    </row>
    <row r="2">
      <c r="A2" s="41">
        <v>853.0</v>
      </c>
      <c r="B2" s="42">
        <v>1.671302375E9</v>
      </c>
      <c r="C2" s="41">
        <v>3356.0</v>
      </c>
      <c r="D2" s="40" t="s">
        <v>1243</v>
      </c>
      <c r="E2" s="41">
        <v>140.0</v>
      </c>
      <c r="F2" s="41">
        <v>35.0</v>
      </c>
      <c r="G2" s="41">
        <v>70.0</v>
      </c>
      <c r="H2" s="41">
        <v>-3.07732701</v>
      </c>
      <c r="I2" s="41">
        <v>10000.0</v>
      </c>
      <c r="J2" s="41">
        <v>5000.0</v>
      </c>
      <c r="K2" s="41">
        <v>1200.0</v>
      </c>
      <c r="L2" s="41">
        <v>600.0</v>
      </c>
      <c r="M2" s="41">
        <v>100.0</v>
      </c>
      <c r="N2" s="40" t="s">
        <v>1370</v>
      </c>
      <c r="O2" s="40" t="s">
        <v>1371</v>
      </c>
      <c r="P2" s="40" t="s">
        <v>1372</v>
      </c>
      <c r="Q2" s="40" t="s">
        <v>1373</v>
      </c>
      <c r="R2" s="40" t="b">
        <v>0</v>
      </c>
      <c r="S2" s="40" t="s">
        <v>1373</v>
      </c>
      <c r="T2" s="40" t="s">
        <v>212</v>
      </c>
      <c r="U2" s="41">
        <v>0.1</v>
      </c>
      <c r="V2" s="41">
        <v>0.9</v>
      </c>
      <c r="W2" s="41">
        <v>0.3</v>
      </c>
      <c r="X2" s="41">
        <v>0.5</v>
      </c>
      <c r="Y2" s="40" t="b">
        <v>0</v>
      </c>
      <c r="Z2" s="40" t="b">
        <v>1</v>
      </c>
      <c r="AA2" s="40" t="b">
        <v>0</v>
      </c>
      <c r="AB2" s="40" t="b">
        <v>0</v>
      </c>
      <c r="AC2" s="41" t="s">
        <v>7281</v>
      </c>
      <c r="AD2" s="41" t="s">
        <v>7282</v>
      </c>
      <c r="AE2" s="41">
        <v>990.4495335</v>
      </c>
      <c r="AF2" s="41">
        <v>-2.991865671</v>
      </c>
      <c r="AG2" s="42">
        <v>5.08E41</v>
      </c>
      <c r="AH2" s="51">
        <v>-0.027771289</v>
      </c>
      <c r="AI2" s="40" t="s">
        <v>7283</v>
      </c>
      <c r="AJ2" s="40" t="s">
        <v>7284</v>
      </c>
      <c r="AK2" s="41">
        <v>10000.0</v>
      </c>
      <c r="AL2" s="40" t="s">
        <v>216</v>
      </c>
      <c r="AM2" s="40" t="s">
        <v>7285</v>
      </c>
      <c r="AN2" s="40" t="s">
        <v>224</v>
      </c>
      <c r="AO2" s="42">
        <v>1.01E138</v>
      </c>
    </row>
    <row r="3">
      <c r="A3" s="41">
        <v>358.0</v>
      </c>
      <c r="B3" s="42">
        <v>1.671302375E9</v>
      </c>
      <c r="C3" s="41">
        <v>3356.0</v>
      </c>
      <c r="D3" s="40" t="s">
        <v>1243</v>
      </c>
      <c r="E3" s="41">
        <v>140.0</v>
      </c>
      <c r="F3" s="41">
        <v>35.0</v>
      </c>
      <c r="G3" s="41">
        <v>70.0</v>
      </c>
      <c r="H3" s="41">
        <v>-3.07732701</v>
      </c>
      <c r="I3" s="41">
        <v>10000.0</v>
      </c>
      <c r="J3" s="41">
        <v>5000.0</v>
      </c>
      <c r="K3" s="41">
        <v>1200.0</v>
      </c>
      <c r="L3" s="41">
        <v>600.0</v>
      </c>
      <c r="M3" s="41">
        <v>30.0</v>
      </c>
      <c r="N3" s="40" t="s">
        <v>1370</v>
      </c>
      <c r="O3" s="40" t="s">
        <v>208</v>
      </c>
      <c r="P3" s="40" t="s">
        <v>212</v>
      </c>
      <c r="Q3" s="40" t="s">
        <v>1373</v>
      </c>
      <c r="R3" s="40" t="b">
        <v>0</v>
      </c>
      <c r="S3" s="40" t="s">
        <v>7286</v>
      </c>
      <c r="T3" s="40" t="s">
        <v>212</v>
      </c>
      <c r="U3" s="41">
        <v>0.1</v>
      </c>
      <c r="V3" s="41">
        <v>0.9</v>
      </c>
      <c r="W3" s="41">
        <v>0.3</v>
      </c>
      <c r="X3" s="41">
        <v>0.5</v>
      </c>
      <c r="Y3" s="40" t="b">
        <v>0</v>
      </c>
      <c r="Z3" s="40" t="b">
        <v>1</v>
      </c>
      <c r="AA3" s="40" t="b">
        <v>0</v>
      </c>
      <c r="AB3" s="40" t="b">
        <v>0</v>
      </c>
      <c r="AC3" s="41" t="s">
        <v>7287</v>
      </c>
      <c r="AD3" s="41" t="s">
        <v>7288</v>
      </c>
      <c r="AE3" s="41">
        <v>352.6134393</v>
      </c>
      <c r="AF3" s="41">
        <v>-2.99285729</v>
      </c>
      <c r="AG3" s="42">
        <v>8.51E41</v>
      </c>
      <c r="AH3" s="51">
        <v>-0.027449055</v>
      </c>
      <c r="AI3" s="40" t="s">
        <v>7289</v>
      </c>
      <c r="AJ3" s="40" t="s">
        <v>7290</v>
      </c>
      <c r="AK3" s="41">
        <v>10000.0</v>
      </c>
      <c r="AL3" s="40" t="s">
        <v>216</v>
      </c>
      <c r="AM3" s="40" t="s">
        <v>7285</v>
      </c>
      <c r="AN3" s="40" t="s">
        <v>224</v>
      </c>
      <c r="AO3" s="42">
        <v>1.0E139</v>
      </c>
    </row>
    <row r="4">
      <c r="A4" s="41">
        <v>1067.0</v>
      </c>
      <c r="B4" s="42">
        <v>1.671302375E9</v>
      </c>
      <c r="C4" s="41">
        <v>3356.0</v>
      </c>
      <c r="D4" s="40" t="s">
        <v>1243</v>
      </c>
      <c r="E4" s="41">
        <v>140.0</v>
      </c>
      <c r="F4" s="41">
        <v>35.0</v>
      </c>
      <c r="G4" s="41">
        <v>70.0</v>
      </c>
      <c r="H4" s="41">
        <v>-3.07732701</v>
      </c>
      <c r="I4" s="41">
        <v>10000.0</v>
      </c>
      <c r="J4" s="41">
        <v>5000.0</v>
      </c>
      <c r="K4" s="41">
        <v>1200.0</v>
      </c>
      <c r="L4" s="41">
        <v>600.0</v>
      </c>
      <c r="M4" s="41">
        <v>100.0</v>
      </c>
      <c r="N4" s="40" t="s">
        <v>1370</v>
      </c>
      <c r="O4" s="40" t="s">
        <v>208</v>
      </c>
      <c r="P4" s="40" t="s">
        <v>212</v>
      </c>
      <c r="Q4" s="40" t="s">
        <v>1373</v>
      </c>
      <c r="R4" s="40" t="b">
        <v>0</v>
      </c>
      <c r="S4" s="40" t="s">
        <v>1373</v>
      </c>
      <c r="T4" s="40" t="s">
        <v>212</v>
      </c>
      <c r="U4" s="41">
        <v>0.1</v>
      </c>
      <c r="V4" s="41">
        <v>0.9</v>
      </c>
      <c r="W4" s="41">
        <v>0.2</v>
      </c>
      <c r="X4" s="41">
        <v>0.6</v>
      </c>
      <c r="Y4" s="40" t="b">
        <v>0</v>
      </c>
      <c r="Z4" s="40" t="b">
        <v>1</v>
      </c>
      <c r="AA4" s="40" t="b">
        <v>0</v>
      </c>
      <c r="AB4" s="40" t="b">
        <v>0</v>
      </c>
      <c r="AC4" s="41" t="s">
        <v>7291</v>
      </c>
      <c r="AD4" s="41" t="s">
        <v>7292</v>
      </c>
      <c r="AE4" s="41">
        <v>1081.300745</v>
      </c>
      <c r="AF4" s="41">
        <v>-2.996393429</v>
      </c>
      <c r="AG4" s="42">
        <v>1.2E42</v>
      </c>
      <c r="AH4" s="51">
        <v>-0.026299961</v>
      </c>
      <c r="AI4" s="40" t="s">
        <v>7293</v>
      </c>
      <c r="AJ4" s="40" t="s">
        <v>7294</v>
      </c>
      <c r="AK4" s="41">
        <v>10000.0</v>
      </c>
      <c r="AL4" s="40" t="s">
        <v>216</v>
      </c>
      <c r="AM4" s="40" t="s">
        <v>7285</v>
      </c>
      <c r="AN4" s="40" t="s">
        <v>224</v>
      </c>
      <c r="AO4" s="42">
        <v>1.1E139</v>
      </c>
    </row>
    <row r="5">
      <c r="A5" s="41">
        <v>207.0</v>
      </c>
      <c r="B5" s="42">
        <v>1.671302375E9</v>
      </c>
      <c r="C5" s="41">
        <v>3356.0</v>
      </c>
      <c r="D5" s="40" t="s">
        <v>1243</v>
      </c>
      <c r="E5" s="41">
        <v>140.0</v>
      </c>
      <c r="F5" s="41">
        <v>35.0</v>
      </c>
      <c r="G5" s="41">
        <v>70.0</v>
      </c>
      <c r="H5" s="41">
        <v>-3.07732701</v>
      </c>
      <c r="I5" s="41">
        <v>10000.0</v>
      </c>
      <c r="J5" s="41">
        <v>5000.0</v>
      </c>
      <c r="K5" s="41">
        <v>1200.0</v>
      </c>
      <c r="L5" s="41">
        <v>600.0</v>
      </c>
      <c r="M5" s="41">
        <v>30.0</v>
      </c>
      <c r="N5" s="40" t="s">
        <v>1370</v>
      </c>
      <c r="O5" s="40" t="s">
        <v>208</v>
      </c>
      <c r="P5" s="40" t="s">
        <v>209</v>
      </c>
      <c r="Q5" s="40" t="s">
        <v>1373</v>
      </c>
      <c r="R5" s="40" t="b">
        <v>0</v>
      </c>
      <c r="S5" s="40" t="s">
        <v>7286</v>
      </c>
      <c r="T5" s="40" t="s">
        <v>212</v>
      </c>
      <c r="U5" s="41">
        <v>0.1</v>
      </c>
      <c r="V5" s="41">
        <v>0.9</v>
      </c>
      <c r="W5" s="41">
        <v>0.1</v>
      </c>
      <c r="X5" s="41">
        <v>0.4</v>
      </c>
      <c r="Y5" s="40" t="b">
        <v>0</v>
      </c>
      <c r="Z5" s="40" t="b">
        <v>1</v>
      </c>
      <c r="AA5" s="40" t="b">
        <v>0</v>
      </c>
      <c r="AB5" s="40" t="b">
        <v>0</v>
      </c>
      <c r="AC5" s="41" t="s">
        <v>7295</v>
      </c>
      <c r="AD5" s="41" t="s">
        <v>7296</v>
      </c>
      <c r="AE5" s="41">
        <v>252.2358108</v>
      </c>
      <c r="AF5" s="41">
        <v>-2.997929627</v>
      </c>
      <c r="AG5" s="42">
        <v>1.2E42</v>
      </c>
      <c r="AH5" s="51">
        <v>-0.025800763</v>
      </c>
      <c r="AI5" s="40" t="s">
        <v>7297</v>
      </c>
      <c r="AJ5" s="46">
        <v>1.20228824509899E128</v>
      </c>
      <c r="AK5" s="41">
        <v>10000.0</v>
      </c>
      <c r="AL5" s="40" t="s">
        <v>216</v>
      </c>
      <c r="AM5" s="40" t="s">
        <v>7285</v>
      </c>
      <c r="AN5" s="40" t="s">
        <v>224</v>
      </c>
      <c r="AO5" s="42">
        <v>1.1E139</v>
      </c>
    </row>
    <row r="6">
      <c r="A6" s="41">
        <v>537.0</v>
      </c>
      <c r="B6" s="42">
        <v>1.671302375E9</v>
      </c>
      <c r="C6" s="41">
        <v>3356.0</v>
      </c>
      <c r="D6" s="40" t="s">
        <v>1243</v>
      </c>
      <c r="E6" s="41">
        <v>140.0</v>
      </c>
      <c r="F6" s="41">
        <v>35.0</v>
      </c>
      <c r="G6" s="41">
        <v>70.0</v>
      </c>
      <c r="H6" s="41">
        <v>-3.07732701</v>
      </c>
      <c r="I6" s="41">
        <v>10000.0</v>
      </c>
      <c r="J6" s="41">
        <v>5000.0</v>
      </c>
      <c r="K6" s="41">
        <v>1200.0</v>
      </c>
      <c r="L6" s="41">
        <v>600.0</v>
      </c>
      <c r="M6" s="41">
        <v>50.0</v>
      </c>
      <c r="N6" s="40" t="s">
        <v>1370</v>
      </c>
      <c r="O6" s="40" t="s">
        <v>1371</v>
      </c>
      <c r="P6" s="40" t="s">
        <v>212</v>
      </c>
      <c r="Q6" s="40" t="s">
        <v>1373</v>
      </c>
      <c r="R6" s="40" t="b">
        <v>0</v>
      </c>
      <c r="S6" s="40" t="s">
        <v>7286</v>
      </c>
      <c r="T6" s="40" t="s">
        <v>212</v>
      </c>
      <c r="U6" s="41">
        <v>0.1</v>
      </c>
      <c r="V6" s="41">
        <v>0.9</v>
      </c>
      <c r="W6" s="41">
        <v>0.3</v>
      </c>
      <c r="X6" s="41">
        <v>0.4</v>
      </c>
      <c r="Y6" s="40" t="b">
        <v>0</v>
      </c>
      <c r="Z6" s="40" t="b">
        <v>1</v>
      </c>
      <c r="AA6" s="40" t="b">
        <v>0</v>
      </c>
      <c r="AB6" s="40" t="b">
        <v>0</v>
      </c>
      <c r="AC6" s="41" t="s">
        <v>4644</v>
      </c>
      <c r="AD6" s="41" t="s">
        <v>7298</v>
      </c>
      <c r="AE6" s="41">
        <v>420.5889258</v>
      </c>
      <c r="AF6" s="41">
        <v>-2.999126172</v>
      </c>
      <c r="AG6" s="42">
        <v>5.11E41</v>
      </c>
      <c r="AH6" s="51">
        <v>-0.025411936</v>
      </c>
      <c r="AI6" s="40" t="s">
        <v>7299</v>
      </c>
      <c r="AJ6" s="40" t="s">
        <v>7300</v>
      </c>
      <c r="AK6" s="41">
        <v>10000.0</v>
      </c>
      <c r="AL6" s="40" t="s">
        <v>216</v>
      </c>
      <c r="AM6" s="40" t="s">
        <v>7285</v>
      </c>
      <c r="AN6" s="40" t="s">
        <v>224</v>
      </c>
      <c r="AO6" s="42">
        <v>1.01E138</v>
      </c>
    </row>
    <row r="7">
      <c r="A7" s="41">
        <v>395.0</v>
      </c>
      <c r="B7" s="42">
        <v>1.671302375E9</v>
      </c>
      <c r="C7" s="41">
        <v>3356.0</v>
      </c>
      <c r="D7" s="40" t="s">
        <v>1243</v>
      </c>
      <c r="E7" s="41">
        <v>140.0</v>
      </c>
      <c r="F7" s="41">
        <v>35.0</v>
      </c>
      <c r="G7" s="41">
        <v>70.0</v>
      </c>
      <c r="H7" s="41">
        <v>-3.07732701</v>
      </c>
      <c r="I7" s="41">
        <v>10000.0</v>
      </c>
      <c r="J7" s="41">
        <v>5000.0</v>
      </c>
      <c r="K7" s="41">
        <v>1200.0</v>
      </c>
      <c r="L7" s="41">
        <v>600.0</v>
      </c>
      <c r="M7" s="41">
        <v>50.0</v>
      </c>
      <c r="N7" s="40" t="s">
        <v>1370</v>
      </c>
      <c r="O7" s="40" t="s">
        <v>1371</v>
      </c>
      <c r="P7" s="40" t="s">
        <v>209</v>
      </c>
      <c r="Q7" s="40" t="s">
        <v>1373</v>
      </c>
      <c r="R7" s="40" t="b">
        <v>0</v>
      </c>
      <c r="S7" s="40" t="s">
        <v>7286</v>
      </c>
      <c r="T7" s="40" t="s">
        <v>212</v>
      </c>
      <c r="U7" s="41">
        <v>0.1</v>
      </c>
      <c r="V7" s="41">
        <v>0.9</v>
      </c>
      <c r="W7" s="41">
        <v>0.3</v>
      </c>
      <c r="X7" s="41">
        <v>0.6</v>
      </c>
      <c r="Y7" s="40" t="b">
        <v>0</v>
      </c>
      <c r="Z7" s="40" t="b">
        <v>1</v>
      </c>
      <c r="AA7" s="40" t="b">
        <v>0</v>
      </c>
      <c r="AB7" s="40" t="b">
        <v>0</v>
      </c>
      <c r="AC7" s="41" t="s">
        <v>7301</v>
      </c>
      <c r="AD7" s="41" t="s">
        <v>7302</v>
      </c>
      <c r="AE7" s="41">
        <v>675.9001019</v>
      </c>
      <c r="AF7" s="41">
        <v>-3.0052737</v>
      </c>
      <c r="AG7" s="42">
        <v>5.11E41</v>
      </c>
      <c r="AH7" s="51">
        <v>-0.023414252</v>
      </c>
      <c r="AI7" s="40" t="s">
        <v>7303</v>
      </c>
      <c r="AJ7" s="40" t="s">
        <v>7304</v>
      </c>
      <c r="AK7" s="41">
        <v>8969.0</v>
      </c>
      <c r="AL7" s="40" t="s">
        <v>1382</v>
      </c>
      <c r="AM7" s="40" t="s">
        <v>7285</v>
      </c>
      <c r="AN7" s="40" t="s">
        <v>224</v>
      </c>
      <c r="AO7" s="42">
        <v>1.01E138</v>
      </c>
    </row>
    <row r="8">
      <c r="A8" s="41">
        <v>827.0</v>
      </c>
      <c r="B8" s="42">
        <v>1.671302375E9</v>
      </c>
      <c r="C8" s="41">
        <v>3356.0</v>
      </c>
      <c r="D8" s="40" t="s">
        <v>1243</v>
      </c>
      <c r="E8" s="41">
        <v>140.0</v>
      </c>
      <c r="F8" s="41">
        <v>35.0</v>
      </c>
      <c r="G8" s="41">
        <v>70.0</v>
      </c>
      <c r="H8" s="41">
        <v>-3.07732701</v>
      </c>
      <c r="I8" s="41">
        <v>10000.0</v>
      </c>
      <c r="J8" s="41">
        <v>5000.0</v>
      </c>
      <c r="K8" s="41">
        <v>1200.0</v>
      </c>
      <c r="L8" s="41">
        <v>600.0</v>
      </c>
      <c r="M8" s="41">
        <v>100.0</v>
      </c>
      <c r="N8" s="40" t="s">
        <v>1370</v>
      </c>
      <c r="O8" s="40" t="s">
        <v>1371</v>
      </c>
      <c r="P8" s="40" t="s">
        <v>7305</v>
      </c>
      <c r="Q8" s="40" t="s">
        <v>1373</v>
      </c>
      <c r="R8" s="40" t="b">
        <v>0</v>
      </c>
      <c r="S8" s="40" t="s">
        <v>7286</v>
      </c>
      <c r="T8" s="40" t="s">
        <v>212</v>
      </c>
      <c r="U8" s="41">
        <v>0.1</v>
      </c>
      <c r="V8" s="41">
        <v>0.9</v>
      </c>
      <c r="W8" s="41">
        <v>0.3</v>
      </c>
      <c r="X8" s="41">
        <v>0.6</v>
      </c>
      <c r="Y8" s="40" t="b">
        <v>0</v>
      </c>
      <c r="Z8" s="40" t="b">
        <v>1</v>
      </c>
      <c r="AA8" s="40" t="b">
        <v>0</v>
      </c>
      <c r="AB8" s="40" t="b">
        <v>0</v>
      </c>
      <c r="AC8" s="41" t="s">
        <v>7306</v>
      </c>
      <c r="AD8" s="41" t="s">
        <v>7307</v>
      </c>
      <c r="AE8" s="41">
        <v>1200.611529</v>
      </c>
      <c r="AF8" s="41">
        <v>-3.013726612</v>
      </c>
      <c r="AG8" s="42">
        <v>8.57E41</v>
      </c>
      <c r="AH8" s="51">
        <v>-0.020667416</v>
      </c>
      <c r="AI8" s="40" t="s">
        <v>7308</v>
      </c>
      <c r="AJ8" s="40" t="s">
        <v>7309</v>
      </c>
      <c r="AK8" s="41">
        <v>9695.0</v>
      </c>
      <c r="AL8" s="40" t="s">
        <v>2224</v>
      </c>
      <c r="AM8" s="40" t="s">
        <v>7285</v>
      </c>
      <c r="AN8" s="40" t="s">
        <v>224</v>
      </c>
      <c r="AO8" s="42">
        <v>1.0E139</v>
      </c>
    </row>
    <row r="9">
      <c r="A9" s="41">
        <v>783.0</v>
      </c>
      <c r="B9" s="42">
        <v>1.671302375E9</v>
      </c>
      <c r="C9" s="41">
        <v>3356.0</v>
      </c>
      <c r="D9" s="40" t="s">
        <v>1243</v>
      </c>
      <c r="E9" s="41">
        <v>140.0</v>
      </c>
      <c r="F9" s="41">
        <v>35.0</v>
      </c>
      <c r="G9" s="41">
        <v>70.0</v>
      </c>
      <c r="H9" s="41">
        <v>-3.07732701</v>
      </c>
      <c r="I9" s="41">
        <v>10000.0</v>
      </c>
      <c r="J9" s="41">
        <v>5000.0</v>
      </c>
      <c r="K9" s="41">
        <v>1200.0</v>
      </c>
      <c r="L9" s="41">
        <v>600.0</v>
      </c>
      <c r="M9" s="41">
        <v>100.0</v>
      </c>
      <c r="N9" s="40" t="s">
        <v>1370</v>
      </c>
      <c r="O9" s="40" t="s">
        <v>1371</v>
      </c>
      <c r="P9" s="40" t="s">
        <v>7310</v>
      </c>
      <c r="Q9" s="40" t="s">
        <v>1373</v>
      </c>
      <c r="R9" s="40" t="b">
        <v>0</v>
      </c>
      <c r="S9" s="40" t="s">
        <v>7286</v>
      </c>
      <c r="T9" s="40" t="s">
        <v>212</v>
      </c>
      <c r="U9" s="41">
        <v>0.1</v>
      </c>
      <c r="V9" s="41">
        <v>0.9</v>
      </c>
      <c r="W9" s="41">
        <v>0.1</v>
      </c>
      <c r="X9" s="41">
        <v>0.4</v>
      </c>
      <c r="Y9" s="40" t="b">
        <v>0</v>
      </c>
      <c r="Z9" s="40" t="b">
        <v>1</v>
      </c>
      <c r="AA9" s="40" t="b">
        <v>0</v>
      </c>
      <c r="AB9" s="40" t="b">
        <v>0</v>
      </c>
      <c r="AC9" s="41" t="s">
        <v>7311</v>
      </c>
      <c r="AD9" s="41" t="s">
        <v>7312</v>
      </c>
      <c r="AE9" s="41">
        <v>1200.566045</v>
      </c>
      <c r="AF9" s="41">
        <v>-3.014489358</v>
      </c>
      <c r="AG9" s="42">
        <v>1.04E42</v>
      </c>
      <c r="AH9" s="51">
        <v>-0.020419556</v>
      </c>
      <c r="AI9" s="40" t="s">
        <v>7313</v>
      </c>
      <c r="AJ9" s="40" t="s">
        <v>7314</v>
      </c>
      <c r="AK9" s="41">
        <v>9631.0</v>
      </c>
      <c r="AL9" s="40" t="s">
        <v>2224</v>
      </c>
      <c r="AM9" s="40" t="s">
        <v>7285</v>
      </c>
      <c r="AN9" s="40" t="s">
        <v>224</v>
      </c>
      <c r="AO9" s="42">
        <v>1.01E139</v>
      </c>
    </row>
    <row r="10">
      <c r="A10" s="41">
        <v>1040.0</v>
      </c>
      <c r="B10" s="42">
        <v>1.671302375E9</v>
      </c>
      <c r="C10" s="41">
        <v>3356.0</v>
      </c>
      <c r="D10" s="40" t="s">
        <v>1243</v>
      </c>
      <c r="E10" s="41">
        <v>140.0</v>
      </c>
      <c r="F10" s="41">
        <v>35.0</v>
      </c>
      <c r="G10" s="41">
        <v>70.0</v>
      </c>
      <c r="H10" s="41">
        <v>-3.07732701</v>
      </c>
      <c r="I10" s="41">
        <v>10000.0</v>
      </c>
      <c r="J10" s="41">
        <v>5000.0</v>
      </c>
      <c r="K10" s="41">
        <v>1200.0</v>
      </c>
      <c r="L10" s="41">
        <v>600.0</v>
      </c>
      <c r="M10" s="41">
        <v>100.0</v>
      </c>
      <c r="N10" s="40" t="s">
        <v>1370</v>
      </c>
      <c r="O10" s="40" t="s">
        <v>208</v>
      </c>
      <c r="P10" s="40" t="s">
        <v>1372</v>
      </c>
      <c r="Q10" s="40" t="s">
        <v>1373</v>
      </c>
      <c r="R10" s="40" t="b">
        <v>0</v>
      </c>
      <c r="S10" s="40" t="s">
        <v>7286</v>
      </c>
      <c r="T10" s="40" t="s">
        <v>212</v>
      </c>
      <c r="U10" s="41">
        <v>0.1</v>
      </c>
      <c r="V10" s="41">
        <v>0.9</v>
      </c>
      <c r="W10" s="41">
        <v>0.2</v>
      </c>
      <c r="X10" s="41">
        <v>0.6</v>
      </c>
      <c r="Y10" s="40" t="b">
        <v>0</v>
      </c>
      <c r="Z10" s="40" t="b">
        <v>1</v>
      </c>
      <c r="AA10" s="40" t="b">
        <v>0</v>
      </c>
      <c r="AB10" s="40" t="b">
        <v>0</v>
      </c>
      <c r="AC10" s="41" t="s">
        <v>7315</v>
      </c>
      <c r="AD10" s="41" t="s">
        <v>7316</v>
      </c>
      <c r="AE10" s="41">
        <v>1200.707617</v>
      </c>
      <c r="AF10" s="41">
        <v>-3.017704706</v>
      </c>
      <c r="AG10" s="42">
        <v>6.91E41</v>
      </c>
      <c r="AH10" s="51">
        <v>-0.019374705</v>
      </c>
      <c r="AI10" s="40" t="s">
        <v>7317</v>
      </c>
      <c r="AJ10" s="40" t="s">
        <v>7318</v>
      </c>
      <c r="AK10" s="41">
        <v>9809.0</v>
      </c>
      <c r="AL10" s="40" t="s">
        <v>2224</v>
      </c>
      <c r="AM10" s="40" t="s">
        <v>7285</v>
      </c>
      <c r="AN10" s="40" t="s">
        <v>224</v>
      </c>
      <c r="AO10" s="42">
        <v>1.11E138</v>
      </c>
    </row>
    <row r="11">
      <c r="A11" s="41">
        <v>925.0</v>
      </c>
      <c r="B11" s="42">
        <v>1.671302375E9</v>
      </c>
      <c r="C11" s="41">
        <v>3356.0</v>
      </c>
      <c r="D11" s="40" t="s">
        <v>1243</v>
      </c>
      <c r="E11" s="41">
        <v>140.0</v>
      </c>
      <c r="F11" s="41">
        <v>35.0</v>
      </c>
      <c r="G11" s="41">
        <v>70.0</v>
      </c>
      <c r="H11" s="41">
        <v>-3.07732701</v>
      </c>
      <c r="I11" s="41">
        <v>10000.0</v>
      </c>
      <c r="J11" s="41">
        <v>5000.0</v>
      </c>
      <c r="K11" s="41">
        <v>1200.0</v>
      </c>
      <c r="L11" s="41">
        <v>600.0</v>
      </c>
      <c r="M11" s="41">
        <v>100.0</v>
      </c>
      <c r="N11" s="40" t="s">
        <v>1370</v>
      </c>
      <c r="O11" s="40" t="s">
        <v>208</v>
      </c>
      <c r="P11" s="40" t="s">
        <v>209</v>
      </c>
      <c r="Q11" s="40" t="s">
        <v>1373</v>
      </c>
      <c r="R11" s="40" t="b">
        <v>0</v>
      </c>
      <c r="S11" s="40" t="s">
        <v>1373</v>
      </c>
      <c r="T11" s="40" t="s">
        <v>212</v>
      </c>
      <c r="U11" s="41">
        <v>0.1</v>
      </c>
      <c r="V11" s="41">
        <v>0.9</v>
      </c>
      <c r="W11" s="41">
        <v>0.3</v>
      </c>
      <c r="X11" s="41">
        <v>0.5</v>
      </c>
      <c r="Y11" s="40" t="b">
        <v>0</v>
      </c>
      <c r="Z11" s="40" t="b">
        <v>1</v>
      </c>
      <c r="AA11" s="40" t="b">
        <v>0</v>
      </c>
      <c r="AB11" s="40" t="b">
        <v>0</v>
      </c>
      <c r="AC11" s="41" t="s">
        <v>7319</v>
      </c>
      <c r="AD11" s="41" t="s">
        <v>7320</v>
      </c>
      <c r="AE11" s="41">
        <v>932.1865413</v>
      </c>
      <c r="AF11" s="41">
        <v>-3.021822647</v>
      </c>
      <c r="AG11" s="42">
        <v>4.64E41</v>
      </c>
      <c r="AH11" s="51">
        <v>-0.01803655</v>
      </c>
      <c r="AI11" s="40" t="s">
        <v>7321</v>
      </c>
      <c r="AJ11" s="40" t="s">
        <v>7322</v>
      </c>
      <c r="AK11" s="41">
        <v>9273.0</v>
      </c>
      <c r="AL11" s="40" t="s">
        <v>1382</v>
      </c>
      <c r="AM11" s="40" t="s">
        <v>7285</v>
      </c>
      <c r="AN11" s="40" t="s">
        <v>224</v>
      </c>
      <c r="AO11" s="42">
        <v>1.01E138</v>
      </c>
    </row>
    <row r="12">
      <c r="A12" s="41">
        <v>997.0</v>
      </c>
      <c r="B12" s="42">
        <v>1.671302375E9</v>
      </c>
      <c r="C12" s="41">
        <v>3356.0</v>
      </c>
      <c r="D12" s="40" t="s">
        <v>1243</v>
      </c>
      <c r="E12" s="41">
        <v>140.0</v>
      </c>
      <c r="F12" s="41">
        <v>35.0</v>
      </c>
      <c r="G12" s="41">
        <v>70.0</v>
      </c>
      <c r="H12" s="41">
        <v>-3.07732701</v>
      </c>
      <c r="I12" s="41">
        <v>10000.0</v>
      </c>
      <c r="J12" s="41">
        <v>5000.0</v>
      </c>
      <c r="K12" s="41">
        <v>1200.0</v>
      </c>
      <c r="L12" s="41">
        <v>600.0</v>
      </c>
      <c r="M12" s="41">
        <v>100.0</v>
      </c>
      <c r="N12" s="40" t="s">
        <v>1370</v>
      </c>
      <c r="O12" s="40" t="s">
        <v>208</v>
      </c>
      <c r="P12" s="40" t="s">
        <v>7305</v>
      </c>
      <c r="Q12" s="40" t="s">
        <v>1373</v>
      </c>
      <c r="R12" s="40" t="b">
        <v>0</v>
      </c>
      <c r="S12" s="40" t="s">
        <v>1373</v>
      </c>
      <c r="T12" s="40" t="s">
        <v>212</v>
      </c>
      <c r="U12" s="41">
        <v>0.1</v>
      </c>
      <c r="V12" s="41">
        <v>0.9</v>
      </c>
      <c r="W12" s="41">
        <v>0.3</v>
      </c>
      <c r="X12" s="41">
        <v>0.5</v>
      </c>
      <c r="Y12" s="40" t="b">
        <v>0</v>
      </c>
      <c r="Z12" s="40" t="b">
        <v>1</v>
      </c>
      <c r="AA12" s="40" t="b">
        <v>0</v>
      </c>
      <c r="AB12" s="40" t="b">
        <v>0</v>
      </c>
      <c r="AC12" s="41" t="s">
        <v>7323</v>
      </c>
      <c r="AD12" s="41" t="s">
        <v>7324</v>
      </c>
      <c r="AE12" s="41">
        <v>973.6640902</v>
      </c>
      <c r="AF12" s="41">
        <v>-3.022324633</v>
      </c>
      <c r="AG12" s="42">
        <v>1.16E42</v>
      </c>
      <c r="AH12" s="51">
        <v>-0.017873426</v>
      </c>
      <c r="AI12" s="40" t="s">
        <v>7325</v>
      </c>
      <c r="AJ12" s="40" t="s">
        <v>7326</v>
      </c>
      <c r="AK12" s="41">
        <v>10000.0</v>
      </c>
      <c r="AL12" s="40" t="s">
        <v>216</v>
      </c>
      <c r="AM12" s="40" t="s">
        <v>7285</v>
      </c>
      <c r="AN12" s="40" t="s">
        <v>224</v>
      </c>
      <c r="AO12" s="42">
        <v>1.1E139</v>
      </c>
    </row>
    <row r="13">
      <c r="A13" s="41">
        <v>452.0</v>
      </c>
      <c r="B13" s="42">
        <v>1.671302375E9</v>
      </c>
      <c r="C13" s="41">
        <v>3356.0</v>
      </c>
      <c r="D13" s="40" t="s">
        <v>1243</v>
      </c>
      <c r="E13" s="41">
        <v>140.0</v>
      </c>
      <c r="F13" s="41">
        <v>35.0</v>
      </c>
      <c r="G13" s="41">
        <v>70.0</v>
      </c>
      <c r="H13" s="41">
        <v>-3.07732701</v>
      </c>
      <c r="I13" s="41">
        <v>10000.0</v>
      </c>
      <c r="J13" s="41">
        <v>5000.0</v>
      </c>
      <c r="K13" s="41">
        <v>1200.0</v>
      </c>
      <c r="L13" s="41">
        <v>600.0</v>
      </c>
      <c r="M13" s="41">
        <v>50.0</v>
      </c>
      <c r="N13" s="40" t="s">
        <v>1370</v>
      </c>
      <c r="O13" s="40" t="s">
        <v>1371</v>
      </c>
      <c r="P13" s="40" t="s">
        <v>7305</v>
      </c>
      <c r="Q13" s="40" t="s">
        <v>1373</v>
      </c>
      <c r="R13" s="40" t="b">
        <v>0</v>
      </c>
      <c r="S13" s="40" t="s">
        <v>1373</v>
      </c>
      <c r="T13" s="40" t="s">
        <v>212</v>
      </c>
      <c r="U13" s="41">
        <v>0.1</v>
      </c>
      <c r="V13" s="41">
        <v>0.9</v>
      </c>
      <c r="W13" s="41">
        <v>0.1</v>
      </c>
      <c r="X13" s="41">
        <v>0.6</v>
      </c>
      <c r="Y13" s="40" t="b">
        <v>0</v>
      </c>
      <c r="Z13" s="40" t="b">
        <v>1</v>
      </c>
      <c r="AA13" s="40" t="b">
        <v>0</v>
      </c>
      <c r="AB13" s="40" t="b">
        <v>0</v>
      </c>
      <c r="AC13" s="41" t="s">
        <v>7327</v>
      </c>
      <c r="AD13" s="41" t="s">
        <v>7328</v>
      </c>
      <c r="AE13" s="41">
        <v>603.1783378</v>
      </c>
      <c r="AF13" s="41">
        <v>-3.022682085</v>
      </c>
      <c r="AG13" s="42">
        <v>4.67E41</v>
      </c>
      <c r="AH13" s="51">
        <v>-0.01775727</v>
      </c>
      <c r="AI13" s="40" t="s">
        <v>7329</v>
      </c>
      <c r="AJ13" s="40" t="s">
        <v>7330</v>
      </c>
      <c r="AK13" s="41">
        <v>10000.0</v>
      </c>
      <c r="AL13" s="40" t="s">
        <v>216</v>
      </c>
      <c r="AM13" s="40" t="s">
        <v>7285</v>
      </c>
      <c r="AN13" s="40" t="s">
        <v>224</v>
      </c>
      <c r="AO13" s="42">
        <v>1.01E138</v>
      </c>
    </row>
    <row r="14">
      <c r="A14" s="41">
        <v>931.0</v>
      </c>
      <c r="B14" s="42">
        <v>1.671302375E9</v>
      </c>
      <c r="C14" s="41">
        <v>3356.0</v>
      </c>
      <c r="D14" s="40" t="s">
        <v>1243</v>
      </c>
      <c r="E14" s="41">
        <v>140.0</v>
      </c>
      <c r="F14" s="41">
        <v>35.0</v>
      </c>
      <c r="G14" s="41">
        <v>70.0</v>
      </c>
      <c r="H14" s="41">
        <v>-3.07732701</v>
      </c>
      <c r="I14" s="41">
        <v>10000.0</v>
      </c>
      <c r="J14" s="41">
        <v>5000.0</v>
      </c>
      <c r="K14" s="41">
        <v>1200.0</v>
      </c>
      <c r="L14" s="41">
        <v>600.0</v>
      </c>
      <c r="M14" s="41">
        <v>100.0</v>
      </c>
      <c r="N14" s="40" t="s">
        <v>1370</v>
      </c>
      <c r="O14" s="40" t="s">
        <v>208</v>
      </c>
      <c r="P14" s="40" t="s">
        <v>209</v>
      </c>
      <c r="Q14" s="40" t="s">
        <v>1373</v>
      </c>
      <c r="R14" s="40" t="b">
        <v>0</v>
      </c>
      <c r="S14" s="40" t="s">
        <v>7286</v>
      </c>
      <c r="T14" s="40" t="s">
        <v>212</v>
      </c>
      <c r="U14" s="41">
        <v>0.1</v>
      </c>
      <c r="V14" s="41">
        <v>0.9</v>
      </c>
      <c r="W14" s="41">
        <v>0.2</v>
      </c>
      <c r="X14" s="41">
        <v>0.5</v>
      </c>
      <c r="Y14" s="40" t="b">
        <v>0</v>
      </c>
      <c r="Z14" s="40" t="b">
        <v>1</v>
      </c>
      <c r="AA14" s="40" t="b">
        <v>0</v>
      </c>
      <c r="AB14" s="40" t="b">
        <v>0</v>
      </c>
      <c r="AC14" s="41" t="s">
        <v>7331</v>
      </c>
      <c r="AD14" s="41" t="s">
        <v>7332</v>
      </c>
      <c r="AE14" s="41">
        <v>910.8614516</v>
      </c>
      <c r="AF14" s="41">
        <v>-3.023135174</v>
      </c>
      <c r="AG14" s="42">
        <v>1.2E41</v>
      </c>
      <c r="AH14" s="51">
        <v>-0.017610035</v>
      </c>
      <c r="AI14" s="40" t="s">
        <v>7333</v>
      </c>
      <c r="AJ14" s="40" t="s">
        <v>7334</v>
      </c>
      <c r="AK14" s="41">
        <v>8470.0</v>
      </c>
      <c r="AL14" s="40" t="s">
        <v>1382</v>
      </c>
      <c r="AM14" s="40" t="s">
        <v>7285</v>
      </c>
      <c r="AN14" s="40" t="s">
        <v>224</v>
      </c>
      <c r="AO14" s="42">
        <v>1.01E136</v>
      </c>
    </row>
    <row r="15">
      <c r="A15" s="41">
        <v>899.0</v>
      </c>
      <c r="B15" s="42">
        <v>1.671302375E9</v>
      </c>
      <c r="C15" s="41">
        <v>3356.0</v>
      </c>
      <c r="D15" s="40" t="s">
        <v>1243</v>
      </c>
      <c r="E15" s="41">
        <v>140.0</v>
      </c>
      <c r="F15" s="41">
        <v>35.0</v>
      </c>
      <c r="G15" s="41">
        <v>70.0</v>
      </c>
      <c r="H15" s="41">
        <v>-3.07732701</v>
      </c>
      <c r="I15" s="41">
        <v>10000.0</v>
      </c>
      <c r="J15" s="41">
        <v>5000.0</v>
      </c>
      <c r="K15" s="41">
        <v>1200.0</v>
      </c>
      <c r="L15" s="41">
        <v>600.0</v>
      </c>
      <c r="M15" s="41">
        <v>100.0</v>
      </c>
      <c r="N15" s="40" t="s">
        <v>1370</v>
      </c>
      <c r="O15" s="40" t="s">
        <v>1371</v>
      </c>
      <c r="P15" s="40" t="s">
        <v>212</v>
      </c>
      <c r="Q15" s="40" t="s">
        <v>1373</v>
      </c>
      <c r="R15" s="40" t="b">
        <v>0</v>
      </c>
      <c r="S15" s="40" t="s">
        <v>7286</v>
      </c>
      <c r="T15" s="40" t="s">
        <v>212</v>
      </c>
      <c r="U15" s="41">
        <v>0.1</v>
      </c>
      <c r="V15" s="41">
        <v>0.9</v>
      </c>
      <c r="W15" s="41">
        <v>0.3</v>
      </c>
      <c r="X15" s="41">
        <v>0.6</v>
      </c>
      <c r="Y15" s="40" t="b">
        <v>0</v>
      </c>
      <c r="Z15" s="40" t="b">
        <v>1</v>
      </c>
      <c r="AA15" s="40" t="b">
        <v>0</v>
      </c>
      <c r="AB15" s="40" t="b">
        <v>0</v>
      </c>
      <c r="AC15" s="41" t="s">
        <v>7335</v>
      </c>
      <c r="AD15" s="41" t="s">
        <v>7336</v>
      </c>
      <c r="AE15" s="41">
        <v>1200.626055</v>
      </c>
      <c r="AF15" s="41">
        <v>-3.025680688</v>
      </c>
      <c r="AG15" s="42">
        <v>6.93E41</v>
      </c>
      <c r="AH15" s="51">
        <v>-0.016782851</v>
      </c>
      <c r="AI15" s="40" t="s">
        <v>7337</v>
      </c>
      <c r="AJ15" s="40" t="s">
        <v>7338</v>
      </c>
      <c r="AK15" s="41">
        <v>9681.0</v>
      </c>
      <c r="AL15" s="40" t="s">
        <v>2224</v>
      </c>
      <c r="AM15" s="40" t="s">
        <v>7285</v>
      </c>
      <c r="AN15" s="40" t="s">
        <v>224</v>
      </c>
      <c r="AO15" s="42">
        <v>1.11E138</v>
      </c>
    </row>
    <row r="16">
      <c r="A16" s="41">
        <v>748.0</v>
      </c>
      <c r="B16" s="42">
        <v>1.671302375E9</v>
      </c>
      <c r="C16" s="41">
        <v>3356.0</v>
      </c>
      <c r="D16" s="40" t="s">
        <v>1243</v>
      </c>
      <c r="E16" s="41">
        <v>140.0</v>
      </c>
      <c r="F16" s="41">
        <v>35.0</v>
      </c>
      <c r="G16" s="41">
        <v>70.0</v>
      </c>
      <c r="H16" s="41">
        <v>-3.07732701</v>
      </c>
      <c r="I16" s="41">
        <v>10000.0</v>
      </c>
      <c r="J16" s="41">
        <v>5000.0</v>
      </c>
      <c r="K16" s="41">
        <v>1200.0</v>
      </c>
      <c r="L16" s="41">
        <v>600.0</v>
      </c>
      <c r="M16" s="41">
        <v>100.0</v>
      </c>
      <c r="N16" s="40" t="s">
        <v>1370</v>
      </c>
      <c r="O16" s="40" t="s">
        <v>1371</v>
      </c>
      <c r="P16" s="40" t="s">
        <v>209</v>
      </c>
      <c r="Q16" s="40" t="s">
        <v>1373</v>
      </c>
      <c r="R16" s="40" t="b">
        <v>0</v>
      </c>
      <c r="S16" s="40" t="s">
        <v>7286</v>
      </c>
      <c r="T16" s="40" t="s">
        <v>212</v>
      </c>
      <c r="U16" s="41">
        <v>0.1</v>
      </c>
      <c r="V16" s="41">
        <v>0.9</v>
      </c>
      <c r="W16" s="41">
        <v>0.1</v>
      </c>
      <c r="X16" s="41">
        <v>0.5</v>
      </c>
      <c r="Y16" s="40" t="b">
        <v>0</v>
      </c>
      <c r="Z16" s="40" t="b">
        <v>1</v>
      </c>
      <c r="AA16" s="40" t="b">
        <v>0</v>
      </c>
      <c r="AB16" s="40" t="b">
        <v>0</v>
      </c>
      <c r="AC16" s="41" t="s">
        <v>7339</v>
      </c>
      <c r="AD16" s="41" t="s">
        <v>7340</v>
      </c>
      <c r="AE16" s="41">
        <v>1080.441018</v>
      </c>
      <c r="AF16" s="41">
        <v>-3.026228033</v>
      </c>
      <c r="AG16" s="42">
        <v>4.65E41</v>
      </c>
      <c r="AH16" s="51">
        <v>-0.016604988</v>
      </c>
      <c r="AI16" s="40" t="s">
        <v>7341</v>
      </c>
      <c r="AJ16" s="40" t="s">
        <v>7342</v>
      </c>
      <c r="AK16" s="41">
        <v>10000.0</v>
      </c>
      <c r="AL16" s="40" t="s">
        <v>216</v>
      </c>
      <c r="AM16" s="40" t="s">
        <v>7285</v>
      </c>
      <c r="AN16" s="40" t="s">
        <v>224</v>
      </c>
      <c r="AO16" s="42">
        <v>1.01E138</v>
      </c>
    </row>
    <row r="17">
      <c r="A17" s="41">
        <v>991.0</v>
      </c>
      <c r="B17" s="42">
        <v>1.671302375E9</v>
      </c>
      <c r="C17" s="41">
        <v>3356.0</v>
      </c>
      <c r="D17" s="40" t="s">
        <v>1243</v>
      </c>
      <c r="E17" s="41">
        <v>140.0</v>
      </c>
      <c r="F17" s="41">
        <v>35.0</v>
      </c>
      <c r="G17" s="41">
        <v>70.0</v>
      </c>
      <c r="H17" s="41">
        <v>-3.07732701</v>
      </c>
      <c r="I17" s="41">
        <v>10000.0</v>
      </c>
      <c r="J17" s="41">
        <v>5000.0</v>
      </c>
      <c r="K17" s="41">
        <v>1200.0</v>
      </c>
      <c r="L17" s="41">
        <v>600.0</v>
      </c>
      <c r="M17" s="41">
        <v>100.0</v>
      </c>
      <c r="N17" s="40" t="s">
        <v>1370</v>
      </c>
      <c r="O17" s="40" t="s">
        <v>208</v>
      </c>
      <c r="P17" s="40" t="s">
        <v>7305</v>
      </c>
      <c r="Q17" s="40" t="s">
        <v>1373</v>
      </c>
      <c r="R17" s="40" t="b">
        <v>0</v>
      </c>
      <c r="S17" s="40" t="s">
        <v>1373</v>
      </c>
      <c r="T17" s="40" t="s">
        <v>212</v>
      </c>
      <c r="U17" s="41">
        <v>0.1</v>
      </c>
      <c r="V17" s="41">
        <v>0.9</v>
      </c>
      <c r="W17" s="41">
        <v>0.1</v>
      </c>
      <c r="X17" s="41">
        <v>0.5</v>
      </c>
      <c r="Y17" s="40" t="b">
        <v>0</v>
      </c>
      <c r="Z17" s="40" t="b">
        <v>1</v>
      </c>
      <c r="AA17" s="40" t="b">
        <v>0</v>
      </c>
      <c r="AB17" s="40" t="b">
        <v>0</v>
      </c>
      <c r="AC17" s="41" t="s">
        <v>7343</v>
      </c>
      <c r="AD17" s="41" t="s">
        <v>7344</v>
      </c>
      <c r="AE17" s="41">
        <v>985.5623217</v>
      </c>
      <c r="AF17" s="41">
        <v>-3.026799657</v>
      </c>
      <c r="AG17" s="42">
        <v>1.04E42</v>
      </c>
      <c r="AH17" s="51">
        <v>-0.016419234</v>
      </c>
      <c r="AI17" s="40" t="s">
        <v>7345</v>
      </c>
      <c r="AJ17" s="40" t="s">
        <v>7346</v>
      </c>
      <c r="AK17" s="41">
        <v>10000.0</v>
      </c>
      <c r="AL17" s="40" t="s">
        <v>216</v>
      </c>
      <c r="AM17" s="40" t="s">
        <v>7285</v>
      </c>
      <c r="AN17" s="40" t="s">
        <v>224</v>
      </c>
      <c r="AO17" s="42">
        <v>1.01E139</v>
      </c>
    </row>
    <row r="18">
      <c r="A18" s="41">
        <v>926.0</v>
      </c>
      <c r="B18" s="42">
        <v>1.671302375E9</v>
      </c>
      <c r="C18" s="41">
        <v>3356.0</v>
      </c>
      <c r="D18" s="40" t="s">
        <v>1243</v>
      </c>
      <c r="E18" s="41">
        <v>140.0</v>
      </c>
      <c r="F18" s="41">
        <v>35.0</v>
      </c>
      <c r="G18" s="41">
        <v>70.0</v>
      </c>
      <c r="H18" s="41">
        <v>-3.07732701</v>
      </c>
      <c r="I18" s="41">
        <v>10000.0</v>
      </c>
      <c r="J18" s="41">
        <v>5000.0</v>
      </c>
      <c r="K18" s="41">
        <v>1200.0</v>
      </c>
      <c r="L18" s="41">
        <v>600.0</v>
      </c>
      <c r="M18" s="41">
        <v>100.0</v>
      </c>
      <c r="N18" s="40" t="s">
        <v>1370</v>
      </c>
      <c r="O18" s="40" t="s">
        <v>208</v>
      </c>
      <c r="P18" s="40" t="s">
        <v>209</v>
      </c>
      <c r="Q18" s="40" t="s">
        <v>1373</v>
      </c>
      <c r="R18" s="40" t="b">
        <v>0</v>
      </c>
      <c r="S18" s="40" t="s">
        <v>1373</v>
      </c>
      <c r="T18" s="40" t="s">
        <v>212</v>
      </c>
      <c r="U18" s="41">
        <v>0.1</v>
      </c>
      <c r="V18" s="41">
        <v>0.9</v>
      </c>
      <c r="W18" s="41">
        <v>0.3</v>
      </c>
      <c r="X18" s="41">
        <v>0.6</v>
      </c>
      <c r="Y18" s="40" t="b">
        <v>0</v>
      </c>
      <c r="Z18" s="40" t="b">
        <v>1</v>
      </c>
      <c r="AA18" s="40" t="b">
        <v>0</v>
      </c>
      <c r="AB18" s="40" t="b">
        <v>0</v>
      </c>
      <c r="AC18" s="41" t="s">
        <v>7347</v>
      </c>
      <c r="AD18" s="41" t="s">
        <v>7348</v>
      </c>
      <c r="AE18" s="41">
        <v>1200.699506</v>
      </c>
      <c r="AF18" s="41">
        <v>-3.02726899</v>
      </c>
      <c r="AG18" s="42">
        <v>8.11E41</v>
      </c>
      <c r="AH18" s="51">
        <v>-0.016266721</v>
      </c>
      <c r="AI18" s="40" t="s">
        <v>7349</v>
      </c>
      <c r="AJ18" s="40" t="s">
        <v>7350</v>
      </c>
      <c r="AK18" s="41">
        <v>9682.0</v>
      </c>
      <c r="AL18" s="40" t="s">
        <v>2224</v>
      </c>
      <c r="AM18" s="40" t="s">
        <v>7285</v>
      </c>
      <c r="AN18" s="40" t="s">
        <v>224</v>
      </c>
      <c r="AO18" s="42">
        <v>1.0E139</v>
      </c>
    </row>
    <row r="19">
      <c r="A19" s="41">
        <v>350.0</v>
      </c>
      <c r="B19" s="42">
        <v>1.671302375E9</v>
      </c>
      <c r="C19" s="41">
        <v>3356.0</v>
      </c>
      <c r="D19" s="40" t="s">
        <v>1243</v>
      </c>
      <c r="E19" s="41">
        <v>140.0</v>
      </c>
      <c r="F19" s="41">
        <v>35.0</v>
      </c>
      <c r="G19" s="41">
        <v>70.0</v>
      </c>
      <c r="H19" s="41">
        <v>-3.07732701</v>
      </c>
      <c r="I19" s="41">
        <v>10000.0</v>
      </c>
      <c r="J19" s="41">
        <v>5000.0</v>
      </c>
      <c r="K19" s="41">
        <v>1200.0</v>
      </c>
      <c r="L19" s="41">
        <v>600.0</v>
      </c>
      <c r="M19" s="41">
        <v>30.0</v>
      </c>
      <c r="N19" s="40" t="s">
        <v>1370</v>
      </c>
      <c r="O19" s="40" t="s">
        <v>208</v>
      </c>
      <c r="P19" s="40" t="s">
        <v>212</v>
      </c>
      <c r="Q19" s="40" t="s">
        <v>1373</v>
      </c>
      <c r="R19" s="40" t="b">
        <v>0</v>
      </c>
      <c r="S19" s="40" t="s">
        <v>1373</v>
      </c>
      <c r="T19" s="40" t="s">
        <v>212</v>
      </c>
      <c r="U19" s="41">
        <v>0.1</v>
      </c>
      <c r="V19" s="41">
        <v>0.9</v>
      </c>
      <c r="W19" s="41">
        <v>0.3</v>
      </c>
      <c r="X19" s="41">
        <v>0.6</v>
      </c>
      <c r="Y19" s="40" t="b">
        <v>0</v>
      </c>
      <c r="Z19" s="40" t="b">
        <v>1</v>
      </c>
      <c r="AA19" s="40" t="b">
        <v>0</v>
      </c>
      <c r="AB19" s="40" t="b">
        <v>0</v>
      </c>
      <c r="AC19" s="41" t="s">
        <v>7351</v>
      </c>
      <c r="AD19" s="41" t="s">
        <v>7352</v>
      </c>
      <c r="AE19" s="41">
        <v>395.8606296</v>
      </c>
      <c r="AF19" s="41">
        <v>-3.028680795</v>
      </c>
      <c r="AG19" s="42">
        <v>1.16E42</v>
      </c>
      <c r="AH19" s="51">
        <v>-0.015807945</v>
      </c>
      <c r="AI19" s="40" t="s">
        <v>7353</v>
      </c>
      <c r="AJ19" s="40" t="s">
        <v>7354</v>
      </c>
      <c r="AK19" s="41">
        <v>10000.0</v>
      </c>
      <c r="AL19" s="40" t="s">
        <v>216</v>
      </c>
      <c r="AM19" s="40" t="s">
        <v>7285</v>
      </c>
      <c r="AN19" s="40" t="s">
        <v>224</v>
      </c>
      <c r="AO19" s="42">
        <v>1.1E139</v>
      </c>
    </row>
    <row r="20">
      <c r="A20" s="41">
        <v>608.0</v>
      </c>
      <c r="B20" s="42">
        <v>1.671302375E9</v>
      </c>
      <c r="C20" s="41">
        <v>3356.0</v>
      </c>
      <c r="D20" s="40" t="s">
        <v>1243</v>
      </c>
      <c r="E20" s="41">
        <v>140.0</v>
      </c>
      <c r="F20" s="41">
        <v>35.0</v>
      </c>
      <c r="G20" s="41">
        <v>70.0</v>
      </c>
      <c r="H20" s="41">
        <v>-3.07732701</v>
      </c>
      <c r="I20" s="41">
        <v>10000.0</v>
      </c>
      <c r="J20" s="41">
        <v>5000.0</v>
      </c>
      <c r="K20" s="41">
        <v>1200.0</v>
      </c>
      <c r="L20" s="41">
        <v>600.0</v>
      </c>
      <c r="M20" s="41">
        <v>50.0</v>
      </c>
      <c r="N20" s="40" t="s">
        <v>1370</v>
      </c>
      <c r="O20" s="40" t="s">
        <v>208</v>
      </c>
      <c r="P20" s="40" t="s">
        <v>7310</v>
      </c>
      <c r="Q20" s="40" t="s">
        <v>1373</v>
      </c>
      <c r="R20" s="40" t="b">
        <v>0</v>
      </c>
      <c r="S20" s="40" t="s">
        <v>7286</v>
      </c>
      <c r="T20" s="40" t="s">
        <v>212</v>
      </c>
      <c r="U20" s="41">
        <v>0.1</v>
      </c>
      <c r="V20" s="41">
        <v>0.9</v>
      </c>
      <c r="W20" s="41">
        <v>0.2</v>
      </c>
      <c r="X20" s="41">
        <v>0.6</v>
      </c>
      <c r="Y20" s="40" t="b">
        <v>0</v>
      </c>
      <c r="Z20" s="40" t="b">
        <v>1</v>
      </c>
      <c r="AA20" s="40" t="b">
        <v>0</v>
      </c>
      <c r="AB20" s="40" t="b">
        <v>0</v>
      </c>
      <c r="AC20" s="41" t="s">
        <v>7355</v>
      </c>
      <c r="AD20" s="41" t="s">
        <v>7356</v>
      </c>
      <c r="AE20" s="41">
        <v>835.0531445</v>
      </c>
      <c r="AF20" s="41">
        <v>-3.02880648</v>
      </c>
      <c r="AG20" s="42">
        <v>5.03E41</v>
      </c>
      <c r="AH20" s="51">
        <v>-0.015767103</v>
      </c>
      <c r="AI20" s="40" t="s">
        <v>7357</v>
      </c>
      <c r="AJ20" s="40" t="s">
        <v>7358</v>
      </c>
      <c r="AK20" s="41">
        <v>10000.0</v>
      </c>
      <c r="AL20" s="40" t="s">
        <v>216</v>
      </c>
      <c r="AM20" s="40" t="s">
        <v>7285</v>
      </c>
      <c r="AN20" s="40" t="s">
        <v>224</v>
      </c>
      <c r="AO20" s="42">
        <v>1.01E138</v>
      </c>
    </row>
    <row r="21">
      <c r="A21" s="41">
        <v>64.0</v>
      </c>
      <c r="B21" s="42">
        <v>1.671312514E9</v>
      </c>
      <c r="C21" s="41">
        <v>3356.0</v>
      </c>
      <c r="D21" s="40" t="s">
        <v>1243</v>
      </c>
      <c r="E21" s="41">
        <v>140.0</v>
      </c>
      <c r="F21" s="41">
        <v>35.0</v>
      </c>
      <c r="G21" s="41">
        <v>70.0</v>
      </c>
      <c r="H21" s="41">
        <v>-3.07732701</v>
      </c>
      <c r="I21" s="41">
        <v>10000.0</v>
      </c>
      <c r="J21" s="41">
        <v>5000.0</v>
      </c>
      <c r="K21" s="41">
        <v>1200.0</v>
      </c>
      <c r="L21" s="41">
        <v>600.0</v>
      </c>
      <c r="M21" s="41">
        <v>30.0</v>
      </c>
      <c r="N21" s="40" t="s">
        <v>1370</v>
      </c>
      <c r="O21" s="40" t="s">
        <v>1371</v>
      </c>
      <c r="P21" s="40" t="s">
        <v>7310</v>
      </c>
      <c r="Q21" s="40" t="s">
        <v>1373</v>
      </c>
      <c r="R21" s="40" t="b">
        <v>0</v>
      </c>
      <c r="S21" s="40" t="s">
        <v>7286</v>
      </c>
      <c r="T21" s="40" t="s">
        <v>7305</v>
      </c>
      <c r="U21" s="41">
        <v>0.1</v>
      </c>
      <c r="V21" s="41">
        <v>0.9</v>
      </c>
      <c r="W21" s="41">
        <v>0.1</v>
      </c>
      <c r="X21" s="41">
        <v>0.5</v>
      </c>
      <c r="Y21" s="40" t="b">
        <v>0</v>
      </c>
      <c r="Z21" s="40" t="b">
        <v>1</v>
      </c>
      <c r="AA21" s="40" t="b">
        <v>0</v>
      </c>
      <c r="AB21" s="40" t="b">
        <v>1</v>
      </c>
      <c r="AC21" s="41" t="s">
        <v>7359</v>
      </c>
      <c r="AD21" s="41" t="s">
        <v>7360</v>
      </c>
      <c r="AE21" s="41">
        <v>1202.794195</v>
      </c>
      <c r="AF21" s="41">
        <v>-3.029147153</v>
      </c>
      <c r="AG21" s="42">
        <v>4.65E41</v>
      </c>
      <c r="AH21" s="51">
        <v>-0.015656398</v>
      </c>
      <c r="AI21" s="40" t="s">
        <v>7361</v>
      </c>
      <c r="AJ21" s="46">
        <v>4.64865562613127E125</v>
      </c>
      <c r="AK21" s="41">
        <v>5215.0</v>
      </c>
      <c r="AL21" s="40" t="s">
        <v>2224</v>
      </c>
      <c r="AM21" s="40" t="s">
        <v>7285</v>
      </c>
      <c r="AN21" s="40" t="s">
        <v>5643</v>
      </c>
      <c r="AO21" s="42">
        <v>1.01E138</v>
      </c>
    </row>
    <row r="22">
      <c r="A22" s="41">
        <v>380.0</v>
      </c>
      <c r="B22" s="42">
        <v>1.671302375E9</v>
      </c>
      <c r="C22" s="41">
        <v>3356.0</v>
      </c>
      <c r="D22" s="40" t="s">
        <v>1243</v>
      </c>
      <c r="E22" s="41">
        <v>140.0</v>
      </c>
      <c r="F22" s="41">
        <v>35.0</v>
      </c>
      <c r="G22" s="41">
        <v>70.0</v>
      </c>
      <c r="H22" s="41">
        <v>-3.07732701</v>
      </c>
      <c r="I22" s="41">
        <v>10000.0</v>
      </c>
      <c r="J22" s="41">
        <v>5000.0</v>
      </c>
      <c r="K22" s="41">
        <v>1200.0</v>
      </c>
      <c r="L22" s="41">
        <v>600.0</v>
      </c>
      <c r="M22" s="41">
        <v>50.0</v>
      </c>
      <c r="N22" s="40" t="s">
        <v>1370</v>
      </c>
      <c r="O22" s="40" t="s">
        <v>1371</v>
      </c>
      <c r="P22" s="40" t="s">
        <v>209</v>
      </c>
      <c r="Q22" s="40" t="s">
        <v>1373</v>
      </c>
      <c r="R22" s="40" t="b">
        <v>0</v>
      </c>
      <c r="S22" s="40" t="s">
        <v>1373</v>
      </c>
      <c r="T22" s="40" t="s">
        <v>212</v>
      </c>
      <c r="U22" s="41">
        <v>0.1</v>
      </c>
      <c r="V22" s="41">
        <v>0.9</v>
      </c>
      <c r="W22" s="41">
        <v>0.1</v>
      </c>
      <c r="X22" s="41">
        <v>0.6</v>
      </c>
      <c r="Y22" s="40" t="b">
        <v>0</v>
      </c>
      <c r="Z22" s="40" t="b">
        <v>1</v>
      </c>
      <c r="AA22" s="40" t="b">
        <v>0</v>
      </c>
      <c r="AB22" s="40" t="b">
        <v>0</v>
      </c>
      <c r="AC22" s="41" t="s">
        <v>7362</v>
      </c>
      <c r="AD22" s="41" t="s">
        <v>7363</v>
      </c>
      <c r="AE22" s="41">
        <v>648.7342892</v>
      </c>
      <c r="AF22" s="41">
        <v>-3.029386503</v>
      </c>
      <c r="AG22" s="42">
        <v>6.93E41</v>
      </c>
      <c r="AH22" s="51">
        <v>-0.01557862</v>
      </c>
      <c r="AI22" s="40" t="s">
        <v>7364</v>
      </c>
      <c r="AJ22" s="40" t="s">
        <v>7330</v>
      </c>
      <c r="AK22" s="41">
        <v>10000.0</v>
      </c>
      <c r="AL22" s="40" t="s">
        <v>216</v>
      </c>
      <c r="AM22" s="40" t="s">
        <v>7285</v>
      </c>
      <c r="AN22" s="40" t="s">
        <v>224</v>
      </c>
      <c r="AO22" s="42">
        <v>1.11E138</v>
      </c>
    </row>
    <row r="23">
      <c r="A23" s="41">
        <v>60.0</v>
      </c>
      <c r="B23" s="42">
        <v>1.671302375E9</v>
      </c>
      <c r="C23" s="41">
        <v>3356.0</v>
      </c>
      <c r="D23" s="40" t="s">
        <v>1243</v>
      </c>
      <c r="E23" s="41">
        <v>140.0</v>
      </c>
      <c r="F23" s="41">
        <v>35.0</v>
      </c>
      <c r="G23" s="41">
        <v>70.0</v>
      </c>
      <c r="H23" s="41">
        <v>-3.07732701</v>
      </c>
      <c r="I23" s="41">
        <v>10000.0</v>
      </c>
      <c r="J23" s="41">
        <v>5000.0</v>
      </c>
      <c r="K23" s="41">
        <v>1200.0</v>
      </c>
      <c r="L23" s="41">
        <v>600.0</v>
      </c>
      <c r="M23" s="41">
        <v>30.0</v>
      </c>
      <c r="N23" s="40" t="s">
        <v>1370</v>
      </c>
      <c r="O23" s="40" t="s">
        <v>1371</v>
      </c>
      <c r="P23" s="40" t="s">
        <v>7310</v>
      </c>
      <c r="Q23" s="40" t="s">
        <v>1373</v>
      </c>
      <c r="R23" s="40" t="b">
        <v>0</v>
      </c>
      <c r="S23" s="40" t="s">
        <v>1373</v>
      </c>
      <c r="T23" s="40" t="s">
        <v>212</v>
      </c>
      <c r="U23" s="41">
        <v>0.1</v>
      </c>
      <c r="V23" s="41">
        <v>0.9</v>
      </c>
      <c r="W23" s="41">
        <v>0.3</v>
      </c>
      <c r="X23" s="41">
        <v>0.4</v>
      </c>
      <c r="Y23" s="40" t="b">
        <v>0</v>
      </c>
      <c r="Z23" s="40" t="b">
        <v>1</v>
      </c>
      <c r="AA23" s="40" t="b">
        <v>0</v>
      </c>
      <c r="AB23" s="40" t="b">
        <v>0</v>
      </c>
      <c r="AC23" s="41" t="s">
        <v>1104</v>
      </c>
      <c r="AD23" s="41" t="s">
        <v>7365</v>
      </c>
      <c r="AE23" s="41">
        <v>349.5752246</v>
      </c>
      <c r="AF23" s="41">
        <v>-3.029655348</v>
      </c>
      <c r="AG23" s="42">
        <v>4.67E41</v>
      </c>
      <c r="AH23" s="51">
        <v>-0.015491257</v>
      </c>
      <c r="AI23" s="40" t="s">
        <v>7366</v>
      </c>
      <c r="AJ23" s="40" t="s">
        <v>7367</v>
      </c>
      <c r="AK23" s="41">
        <v>10000.0</v>
      </c>
      <c r="AL23" s="40" t="s">
        <v>216</v>
      </c>
      <c r="AM23" s="40" t="s">
        <v>7285</v>
      </c>
      <c r="AN23" s="40" t="s">
        <v>224</v>
      </c>
      <c r="AO23" s="42">
        <v>1.01E138</v>
      </c>
    </row>
    <row r="24">
      <c r="A24" s="41">
        <v>749.0</v>
      </c>
      <c r="B24" s="42">
        <v>1.671302375E9</v>
      </c>
      <c r="C24" s="41">
        <v>3356.0</v>
      </c>
      <c r="D24" s="40" t="s">
        <v>1243</v>
      </c>
      <c r="E24" s="41">
        <v>140.0</v>
      </c>
      <c r="F24" s="41">
        <v>35.0</v>
      </c>
      <c r="G24" s="41">
        <v>70.0</v>
      </c>
      <c r="H24" s="41">
        <v>-3.07732701</v>
      </c>
      <c r="I24" s="41">
        <v>10000.0</v>
      </c>
      <c r="J24" s="41">
        <v>5000.0</v>
      </c>
      <c r="K24" s="41">
        <v>1200.0</v>
      </c>
      <c r="L24" s="41">
        <v>600.0</v>
      </c>
      <c r="M24" s="41">
        <v>100.0</v>
      </c>
      <c r="N24" s="40" t="s">
        <v>1370</v>
      </c>
      <c r="O24" s="40" t="s">
        <v>1371</v>
      </c>
      <c r="P24" s="40" t="s">
        <v>209</v>
      </c>
      <c r="Q24" s="40" t="s">
        <v>1373</v>
      </c>
      <c r="R24" s="40" t="b">
        <v>0</v>
      </c>
      <c r="S24" s="40" t="s">
        <v>7286</v>
      </c>
      <c r="T24" s="40" t="s">
        <v>212</v>
      </c>
      <c r="U24" s="41">
        <v>0.1</v>
      </c>
      <c r="V24" s="41">
        <v>0.9</v>
      </c>
      <c r="W24" s="41">
        <v>0.1</v>
      </c>
      <c r="X24" s="41">
        <v>0.6</v>
      </c>
      <c r="Y24" s="40" t="b">
        <v>0</v>
      </c>
      <c r="Z24" s="40" t="b">
        <v>1</v>
      </c>
      <c r="AA24" s="40" t="b">
        <v>0</v>
      </c>
      <c r="AB24" s="40" t="b">
        <v>0</v>
      </c>
      <c r="AC24" s="41" t="s">
        <v>7368</v>
      </c>
      <c r="AD24" s="41" t="s">
        <v>7369</v>
      </c>
      <c r="AE24" s="41">
        <v>1023.223731</v>
      </c>
      <c r="AF24" s="41">
        <v>-3.029800433</v>
      </c>
      <c r="AG24" s="42">
        <v>5.03E41</v>
      </c>
      <c r="AH24" s="51">
        <v>-0.01544411</v>
      </c>
      <c r="AI24" s="40" t="s">
        <v>7370</v>
      </c>
      <c r="AJ24" s="40" t="s">
        <v>7371</v>
      </c>
      <c r="AK24" s="41">
        <v>7928.0</v>
      </c>
      <c r="AL24" s="40" t="s">
        <v>7372</v>
      </c>
      <c r="AM24" s="40" t="s">
        <v>7285</v>
      </c>
      <c r="AN24" s="40" t="s">
        <v>224</v>
      </c>
      <c r="AO24" s="42">
        <v>1.01E138</v>
      </c>
    </row>
    <row r="25">
      <c r="A25" s="41">
        <v>530.0</v>
      </c>
      <c r="B25" s="42">
        <v>1.671302375E9</v>
      </c>
      <c r="C25" s="41">
        <v>3356.0</v>
      </c>
      <c r="D25" s="40" t="s">
        <v>1243</v>
      </c>
      <c r="E25" s="41">
        <v>140.0</v>
      </c>
      <c r="F25" s="41">
        <v>35.0</v>
      </c>
      <c r="G25" s="41">
        <v>70.0</v>
      </c>
      <c r="H25" s="41">
        <v>-3.07732701</v>
      </c>
      <c r="I25" s="41">
        <v>10000.0</v>
      </c>
      <c r="J25" s="41">
        <v>5000.0</v>
      </c>
      <c r="K25" s="41">
        <v>1200.0</v>
      </c>
      <c r="L25" s="41">
        <v>600.0</v>
      </c>
      <c r="M25" s="41">
        <v>50.0</v>
      </c>
      <c r="N25" s="40" t="s">
        <v>1370</v>
      </c>
      <c r="O25" s="40" t="s">
        <v>1371</v>
      </c>
      <c r="P25" s="40" t="s">
        <v>212</v>
      </c>
      <c r="Q25" s="40" t="s">
        <v>1373</v>
      </c>
      <c r="R25" s="40" t="b">
        <v>0</v>
      </c>
      <c r="S25" s="40" t="s">
        <v>1373</v>
      </c>
      <c r="T25" s="40" t="s">
        <v>212</v>
      </c>
      <c r="U25" s="41">
        <v>0.1</v>
      </c>
      <c r="V25" s="41">
        <v>0.9</v>
      </c>
      <c r="W25" s="41">
        <v>0.3</v>
      </c>
      <c r="X25" s="41">
        <v>0.6</v>
      </c>
      <c r="Y25" s="40" t="b">
        <v>0</v>
      </c>
      <c r="Z25" s="40" t="b">
        <v>1</v>
      </c>
      <c r="AA25" s="40" t="b">
        <v>0</v>
      </c>
      <c r="AB25" s="40" t="b">
        <v>0</v>
      </c>
      <c r="AC25" s="41" t="s">
        <v>4205</v>
      </c>
      <c r="AD25" s="41" t="s">
        <v>7373</v>
      </c>
      <c r="AE25" s="41">
        <v>600.6627629</v>
      </c>
      <c r="AF25" s="41">
        <v>-3.031977538</v>
      </c>
      <c r="AG25" s="42">
        <v>4.87E41</v>
      </c>
      <c r="AH25" s="51">
        <v>-0.014736644</v>
      </c>
      <c r="AI25" s="40" t="s">
        <v>7374</v>
      </c>
      <c r="AJ25" s="40" t="s">
        <v>7375</v>
      </c>
      <c r="AK25" s="41">
        <v>10000.0</v>
      </c>
      <c r="AL25" s="40" t="s">
        <v>216</v>
      </c>
      <c r="AM25" s="40" t="s">
        <v>7285</v>
      </c>
      <c r="AN25" s="40" t="s">
        <v>224</v>
      </c>
      <c r="AO25" s="42">
        <v>1.01E138</v>
      </c>
    </row>
    <row r="26">
      <c r="A26" s="41">
        <v>885.0</v>
      </c>
      <c r="B26" s="42">
        <v>1.671302375E9</v>
      </c>
      <c r="C26" s="41">
        <v>3356.0</v>
      </c>
      <c r="D26" s="40" t="s">
        <v>1243</v>
      </c>
      <c r="E26" s="41">
        <v>140.0</v>
      </c>
      <c r="F26" s="41">
        <v>35.0</v>
      </c>
      <c r="G26" s="41">
        <v>70.0</v>
      </c>
      <c r="H26" s="41">
        <v>-3.07732701</v>
      </c>
      <c r="I26" s="41">
        <v>10000.0</v>
      </c>
      <c r="J26" s="41">
        <v>5000.0</v>
      </c>
      <c r="K26" s="41">
        <v>1200.0</v>
      </c>
      <c r="L26" s="41">
        <v>600.0</v>
      </c>
      <c r="M26" s="41">
        <v>100.0</v>
      </c>
      <c r="N26" s="40" t="s">
        <v>1370</v>
      </c>
      <c r="O26" s="40" t="s">
        <v>1371</v>
      </c>
      <c r="P26" s="40" t="s">
        <v>212</v>
      </c>
      <c r="Q26" s="40" t="s">
        <v>1373</v>
      </c>
      <c r="R26" s="40" t="b">
        <v>0</v>
      </c>
      <c r="S26" s="40" t="s">
        <v>1373</v>
      </c>
      <c r="T26" s="40" t="s">
        <v>212</v>
      </c>
      <c r="U26" s="41">
        <v>0.1</v>
      </c>
      <c r="V26" s="41">
        <v>0.9</v>
      </c>
      <c r="W26" s="41">
        <v>0.2</v>
      </c>
      <c r="X26" s="41">
        <v>0.4</v>
      </c>
      <c r="Y26" s="40" t="b">
        <v>0</v>
      </c>
      <c r="Z26" s="40" t="b">
        <v>1</v>
      </c>
      <c r="AA26" s="40" t="b">
        <v>0</v>
      </c>
      <c r="AB26" s="40" t="b">
        <v>0</v>
      </c>
      <c r="AC26" s="41" t="s">
        <v>7376</v>
      </c>
      <c r="AD26" s="41" t="s">
        <v>7377</v>
      </c>
      <c r="AE26" s="41">
        <v>800.7360563</v>
      </c>
      <c r="AF26" s="41">
        <v>-3.03198704</v>
      </c>
      <c r="AG26" s="42">
        <v>1.04E42</v>
      </c>
      <c r="AH26" s="51">
        <v>-0.014733556</v>
      </c>
      <c r="AI26" s="40" t="s">
        <v>7378</v>
      </c>
      <c r="AJ26" s="40" t="s">
        <v>7379</v>
      </c>
      <c r="AK26" s="41">
        <v>10000.0</v>
      </c>
      <c r="AL26" s="40" t="s">
        <v>216</v>
      </c>
      <c r="AM26" s="40" t="s">
        <v>7285</v>
      </c>
      <c r="AN26" s="40" t="s">
        <v>224</v>
      </c>
      <c r="AO26" s="42">
        <v>1.01E139</v>
      </c>
    </row>
    <row r="27">
      <c r="A27" s="41">
        <v>919.0</v>
      </c>
      <c r="B27" s="42">
        <v>1.671302375E9</v>
      </c>
      <c r="C27" s="41">
        <v>3356.0</v>
      </c>
      <c r="D27" s="40" t="s">
        <v>1243</v>
      </c>
      <c r="E27" s="41">
        <v>140.0</v>
      </c>
      <c r="F27" s="41">
        <v>35.0</v>
      </c>
      <c r="G27" s="41">
        <v>70.0</v>
      </c>
      <c r="H27" s="41">
        <v>-3.07732701</v>
      </c>
      <c r="I27" s="41">
        <v>10000.0</v>
      </c>
      <c r="J27" s="41">
        <v>5000.0</v>
      </c>
      <c r="K27" s="41">
        <v>1200.0</v>
      </c>
      <c r="L27" s="41">
        <v>600.0</v>
      </c>
      <c r="M27" s="41">
        <v>100.0</v>
      </c>
      <c r="N27" s="40" t="s">
        <v>1370</v>
      </c>
      <c r="O27" s="40" t="s">
        <v>208</v>
      </c>
      <c r="P27" s="40" t="s">
        <v>209</v>
      </c>
      <c r="Q27" s="40" t="s">
        <v>1373</v>
      </c>
      <c r="R27" s="40" t="b">
        <v>0</v>
      </c>
      <c r="S27" s="40" t="s">
        <v>1373</v>
      </c>
      <c r="T27" s="40" t="s">
        <v>212</v>
      </c>
      <c r="U27" s="41">
        <v>0.1</v>
      </c>
      <c r="V27" s="41">
        <v>0.9</v>
      </c>
      <c r="W27" s="41">
        <v>0.1</v>
      </c>
      <c r="X27" s="41">
        <v>0.5</v>
      </c>
      <c r="Y27" s="40" t="b">
        <v>0</v>
      </c>
      <c r="Z27" s="40" t="b">
        <v>1</v>
      </c>
      <c r="AA27" s="40" t="b">
        <v>0</v>
      </c>
      <c r="AB27" s="40" t="b">
        <v>0</v>
      </c>
      <c r="AC27" s="41" t="s">
        <v>7380</v>
      </c>
      <c r="AD27" s="41" t="s">
        <v>7381</v>
      </c>
      <c r="AE27" s="41">
        <v>993.5444949</v>
      </c>
      <c r="AF27" s="41">
        <v>-3.032264769</v>
      </c>
      <c r="AG27" s="42">
        <v>4.65E41</v>
      </c>
      <c r="AH27" s="51">
        <v>-0.014643306</v>
      </c>
      <c r="AI27" s="40" t="s">
        <v>7382</v>
      </c>
      <c r="AJ27" s="40" t="s">
        <v>7383</v>
      </c>
      <c r="AK27" s="41">
        <v>10000.0</v>
      </c>
      <c r="AL27" s="40" t="s">
        <v>216</v>
      </c>
      <c r="AM27" s="40" t="s">
        <v>7285</v>
      </c>
      <c r="AN27" s="40" t="s">
        <v>224</v>
      </c>
      <c r="AO27" s="42">
        <v>1.01E138</v>
      </c>
    </row>
    <row r="28">
      <c r="A28" s="41">
        <v>22.0</v>
      </c>
      <c r="B28" s="42">
        <v>1.671302375E9</v>
      </c>
      <c r="C28" s="41">
        <v>3356.0</v>
      </c>
      <c r="D28" s="40" t="s">
        <v>1243</v>
      </c>
      <c r="E28" s="41">
        <v>140.0</v>
      </c>
      <c r="F28" s="41">
        <v>35.0</v>
      </c>
      <c r="G28" s="41">
        <v>70.0</v>
      </c>
      <c r="H28" s="41">
        <v>-3.07732701</v>
      </c>
      <c r="I28" s="41">
        <v>10000.0</v>
      </c>
      <c r="J28" s="41">
        <v>5000.0</v>
      </c>
      <c r="K28" s="41">
        <v>1200.0</v>
      </c>
      <c r="L28" s="41">
        <v>600.0</v>
      </c>
      <c r="M28" s="41">
        <v>30.0</v>
      </c>
      <c r="N28" s="40" t="s">
        <v>1370</v>
      </c>
      <c r="O28" s="40" t="s">
        <v>1371</v>
      </c>
      <c r="P28" s="40" t="s">
        <v>209</v>
      </c>
      <c r="Q28" s="40" t="s">
        <v>1373</v>
      </c>
      <c r="R28" s="40" t="b">
        <v>0</v>
      </c>
      <c r="S28" s="40" t="s">
        <v>1373</v>
      </c>
      <c r="T28" s="40" t="s">
        <v>212</v>
      </c>
      <c r="U28" s="41">
        <v>0.1</v>
      </c>
      <c r="V28" s="41">
        <v>0.9</v>
      </c>
      <c r="W28" s="41">
        <v>0.2</v>
      </c>
      <c r="X28" s="41">
        <v>0.5</v>
      </c>
      <c r="Y28" s="40" t="b">
        <v>0</v>
      </c>
      <c r="Z28" s="40" t="b">
        <v>1</v>
      </c>
      <c r="AA28" s="40" t="b">
        <v>0</v>
      </c>
      <c r="AB28" s="40" t="b">
        <v>0</v>
      </c>
      <c r="AC28" s="41" t="s">
        <v>7384</v>
      </c>
      <c r="AD28" s="41" t="s">
        <v>7385</v>
      </c>
      <c r="AE28" s="41">
        <v>316.634625</v>
      </c>
      <c r="AF28" s="41">
        <v>-3.03279726</v>
      </c>
      <c r="AG28" s="42">
        <v>3.45E41</v>
      </c>
      <c r="AH28" s="51">
        <v>-0.014470269</v>
      </c>
      <c r="AI28" s="40" t="s">
        <v>7386</v>
      </c>
      <c r="AJ28" s="45">
        <v>3.45121964832844E251</v>
      </c>
      <c r="AK28" s="41">
        <v>10000.0</v>
      </c>
      <c r="AL28" s="40" t="s">
        <v>216</v>
      </c>
      <c r="AM28" s="40" t="s">
        <v>7285</v>
      </c>
      <c r="AN28" s="40" t="s">
        <v>224</v>
      </c>
      <c r="AO28" s="42">
        <v>1.11E137</v>
      </c>
    </row>
    <row r="29">
      <c r="A29" s="41">
        <v>466.0</v>
      </c>
      <c r="B29" s="42">
        <v>1.671302375E9</v>
      </c>
      <c r="C29" s="41">
        <v>3356.0</v>
      </c>
      <c r="D29" s="40" t="s">
        <v>1243</v>
      </c>
      <c r="E29" s="41">
        <v>140.0</v>
      </c>
      <c r="F29" s="41">
        <v>35.0</v>
      </c>
      <c r="G29" s="41">
        <v>70.0</v>
      </c>
      <c r="H29" s="41">
        <v>-3.07732701</v>
      </c>
      <c r="I29" s="41">
        <v>10000.0</v>
      </c>
      <c r="J29" s="41">
        <v>5000.0</v>
      </c>
      <c r="K29" s="41">
        <v>1200.0</v>
      </c>
      <c r="L29" s="41">
        <v>600.0</v>
      </c>
      <c r="M29" s="41">
        <v>50.0</v>
      </c>
      <c r="N29" s="40" t="s">
        <v>1370</v>
      </c>
      <c r="O29" s="40" t="s">
        <v>1371</v>
      </c>
      <c r="P29" s="40" t="s">
        <v>7305</v>
      </c>
      <c r="Q29" s="40" t="s">
        <v>1373</v>
      </c>
      <c r="R29" s="40" t="b">
        <v>0</v>
      </c>
      <c r="S29" s="40" t="s">
        <v>7286</v>
      </c>
      <c r="T29" s="40" t="s">
        <v>212</v>
      </c>
      <c r="U29" s="41">
        <v>0.1</v>
      </c>
      <c r="V29" s="41">
        <v>0.9</v>
      </c>
      <c r="W29" s="41">
        <v>0.3</v>
      </c>
      <c r="X29" s="41">
        <v>0.5</v>
      </c>
      <c r="Y29" s="40" t="b">
        <v>0</v>
      </c>
      <c r="Z29" s="40" t="b">
        <v>1</v>
      </c>
      <c r="AA29" s="40" t="b">
        <v>0</v>
      </c>
      <c r="AB29" s="40" t="b">
        <v>0</v>
      </c>
      <c r="AC29" s="41" t="s">
        <v>7387</v>
      </c>
      <c r="AD29" s="41" t="s">
        <v>7388</v>
      </c>
      <c r="AE29" s="41">
        <v>524.7061028</v>
      </c>
      <c r="AF29" s="41">
        <v>-3.033078882</v>
      </c>
      <c r="AG29" s="42">
        <v>1.62E41</v>
      </c>
      <c r="AH29" s="51">
        <v>-0.014378754</v>
      </c>
      <c r="AI29" s="40" t="s">
        <v>7389</v>
      </c>
      <c r="AJ29" s="40" t="s">
        <v>7390</v>
      </c>
      <c r="AK29" s="41">
        <v>10000.0</v>
      </c>
      <c r="AL29" s="40" t="s">
        <v>216</v>
      </c>
      <c r="AM29" s="40" t="s">
        <v>7285</v>
      </c>
      <c r="AN29" s="40" t="s">
        <v>224</v>
      </c>
      <c r="AO29" s="42">
        <v>1.11E136</v>
      </c>
    </row>
    <row r="30">
      <c r="A30" s="41">
        <v>716.0</v>
      </c>
      <c r="B30" s="42">
        <v>1.671302375E9</v>
      </c>
      <c r="C30" s="41">
        <v>3356.0</v>
      </c>
      <c r="D30" s="40" t="s">
        <v>1243</v>
      </c>
      <c r="E30" s="41">
        <v>140.0</v>
      </c>
      <c r="F30" s="41">
        <v>35.0</v>
      </c>
      <c r="G30" s="41">
        <v>70.0</v>
      </c>
      <c r="H30" s="41">
        <v>-3.07732701</v>
      </c>
      <c r="I30" s="41">
        <v>10000.0</v>
      </c>
      <c r="J30" s="41">
        <v>5000.0</v>
      </c>
      <c r="K30" s="41">
        <v>1200.0</v>
      </c>
      <c r="L30" s="41">
        <v>600.0</v>
      </c>
      <c r="M30" s="41">
        <v>50.0</v>
      </c>
      <c r="N30" s="40" t="s">
        <v>1370</v>
      </c>
      <c r="O30" s="40" t="s">
        <v>208</v>
      </c>
      <c r="P30" s="40" t="s">
        <v>212</v>
      </c>
      <c r="Q30" s="40" t="s">
        <v>1373</v>
      </c>
      <c r="R30" s="40" t="b">
        <v>0</v>
      </c>
      <c r="S30" s="40" t="s">
        <v>7286</v>
      </c>
      <c r="T30" s="40" t="s">
        <v>212</v>
      </c>
      <c r="U30" s="41">
        <v>0.1</v>
      </c>
      <c r="V30" s="41">
        <v>0.9</v>
      </c>
      <c r="W30" s="41">
        <v>0.2</v>
      </c>
      <c r="X30" s="41">
        <v>0.6</v>
      </c>
      <c r="Y30" s="40" t="b">
        <v>0</v>
      </c>
      <c r="Z30" s="40" t="b">
        <v>1</v>
      </c>
      <c r="AA30" s="40" t="b">
        <v>0</v>
      </c>
      <c r="AB30" s="40" t="b">
        <v>0</v>
      </c>
      <c r="AC30" s="41" t="s">
        <v>7391</v>
      </c>
      <c r="AD30" s="41" t="s">
        <v>7392</v>
      </c>
      <c r="AE30" s="41">
        <v>630.7850878</v>
      </c>
      <c r="AF30" s="41">
        <v>-3.033521786</v>
      </c>
      <c r="AG30" s="42">
        <v>1.6E41</v>
      </c>
      <c r="AH30" s="51">
        <v>-0.014234829</v>
      </c>
      <c r="AI30" s="40" t="s">
        <v>7393</v>
      </c>
      <c r="AJ30" s="40" t="s">
        <v>7394</v>
      </c>
      <c r="AK30" s="41">
        <v>10000.0</v>
      </c>
      <c r="AL30" s="40" t="s">
        <v>216</v>
      </c>
      <c r="AM30" s="40" t="s">
        <v>7285</v>
      </c>
      <c r="AN30" s="40" t="s">
        <v>224</v>
      </c>
      <c r="AO30" s="42">
        <v>1.11E136</v>
      </c>
    </row>
    <row r="31">
      <c r="A31" s="41">
        <v>790.0</v>
      </c>
      <c r="B31" s="42">
        <v>1.671302375E9</v>
      </c>
      <c r="C31" s="41">
        <v>3356.0</v>
      </c>
      <c r="D31" s="40" t="s">
        <v>1243</v>
      </c>
      <c r="E31" s="41">
        <v>140.0</v>
      </c>
      <c r="F31" s="41">
        <v>35.0</v>
      </c>
      <c r="G31" s="41">
        <v>70.0</v>
      </c>
      <c r="H31" s="41">
        <v>-3.07732701</v>
      </c>
      <c r="I31" s="41">
        <v>10000.0</v>
      </c>
      <c r="J31" s="41">
        <v>5000.0</v>
      </c>
      <c r="K31" s="41">
        <v>1200.0</v>
      </c>
      <c r="L31" s="41">
        <v>600.0</v>
      </c>
      <c r="M31" s="41">
        <v>100.0</v>
      </c>
      <c r="N31" s="40" t="s">
        <v>1370</v>
      </c>
      <c r="O31" s="40" t="s">
        <v>1371</v>
      </c>
      <c r="P31" s="40" t="s">
        <v>7310</v>
      </c>
      <c r="Q31" s="40" t="s">
        <v>1373</v>
      </c>
      <c r="R31" s="40" t="b">
        <v>0</v>
      </c>
      <c r="S31" s="40" t="s">
        <v>7286</v>
      </c>
      <c r="T31" s="40" t="s">
        <v>212</v>
      </c>
      <c r="U31" s="41">
        <v>0.1</v>
      </c>
      <c r="V31" s="41">
        <v>0.9</v>
      </c>
      <c r="W31" s="41">
        <v>0.3</v>
      </c>
      <c r="X31" s="41">
        <v>0.5</v>
      </c>
      <c r="Y31" s="40" t="b">
        <v>0</v>
      </c>
      <c r="Z31" s="40" t="b">
        <v>1</v>
      </c>
      <c r="AA31" s="40" t="b">
        <v>0</v>
      </c>
      <c r="AB31" s="40" t="b">
        <v>0</v>
      </c>
      <c r="AC31" s="41" t="s">
        <v>7395</v>
      </c>
      <c r="AD31" s="41" t="s">
        <v>7396</v>
      </c>
      <c r="AE31" s="41">
        <v>1200.649197</v>
      </c>
      <c r="AF31" s="41">
        <v>-3.033755297</v>
      </c>
      <c r="AG31" s="42">
        <v>1.63E41</v>
      </c>
      <c r="AH31" s="51">
        <v>-0.014158948</v>
      </c>
      <c r="AI31" s="40" t="s">
        <v>7397</v>
      </c>
      <c r="AJ31" s="40" t="s">
        <v>7398</v>
      </c>
      <c r="AK31" s="41">
        <v>9589.0</v>
      </c>
      <c r="AL31" s="40" t="s">
        <v>2224</v>
      </c>
      <c r="AM31" s="40" t="s">
        <v>7285</v>
      </c>
      <c r="AN31" s="40" t="s">
        <v>224</v>
      </c>
      <c r="AO31" s="42">
        <v>1.11E136</v>
      </c>
    </row>
    <row r="32">
      <c r="A32" s="41">
        <v>215.0</v>
      </c>
      <c r="B32" s="42">
        <v>1.671302375E9</v>
      </c>
      <c r="C32" s="41">
        <v>3356.0</v>
      </c>
      <c r="D32" s="40" t="s">
        <v>1243</v>
      </c>
      <c r="E32" s="41">
        <v>140.0</v>
      </c>
      <c r="F32" s="41">
        <v>35.0</v>
      </c>
      <c r="G32" s="41">
        <v>70.0</v>
      </c>
      <c r="H32" s="41">
        <v>-3.07732701</v>
      </c>
      <c r="I32" s="41">
        <v>10000.0</v>
      </c>
      <c r="J32" s="41">
        <v>5000.0</v>
      </c>
      <c r="K32" s="41">
        <v>1200.0</v>
      </c>
      <c r="L32" s="41">
        <v>600.0</v>
      </c>
      <c r="M32" s="41">
        <v>30.0</v>
      </c>
      <c r="N32" s="40" t="s">
        <v>1370</v>
      </c>
      <c r="O32" s="40" t="s">
        <v>208</v>
      </c>
      <c r="P32" s="40" t="s">
        <v>209</v>
      </c>
      <c r="Q32" s="40" t="s">
        <v>1373</v>
      </c>
      <c r="R32" s="40" t="b">
        <v>0</v>
      </c>
      <c r="S32" s="40" t="s">
        <v>7286</v>
      </c>
      <c r="T32" s="40" t="s">
        <v>212</v>
      </c>
      <c r="U32" s="41">
        <v>0.1</v>
      </c>
      <c r="V32" s="41">
        <v>0.9</v>
      </c>
      <c r="W32" s="41">
        <v>0.3</v>
      </c>
      <c r="X32" s="41">
        <v>0.6</v>
      </c>
      <c r="Y32" s="40" t="b">
        <v>0</v>
      </c>
      <c r="Z32" s="40" t="b">
        <v>1</v>
      </c>
      <c r="AA32" s="40" t="b">
        <v>0</v>
      </c>
      <c r="AB32" s="40" t="b">
        <v>0</v>
      </c>
      <c r="AC32" s="41" t="s">
        <v>7399</v>
      </c>
      <c r="AD32" s="41" t="s">
        <v>7400</v>
      </c>
      <c r="AE32" s="41">
        <v>435.9080672</v>
      </c>
      <c r="AF32" s="41">
        <v>-3.033986433</v>
      </c>
      <c r="AG32" s="42">
        <v>1.11E41</v>
      </c>
      <c r="AH32" s="51">
        <v>-0.014083839</v>
      </c>
      <c r="AI32" s="40" t="s">
        <v>7401</v>
      </c>
      <c r="AJ32" s="40" t="s">
        <v>7402</v>
      </c>
      <c r="AK32" s="41">
        <v>10000.0</v>
      </c>
      <c r="AL32" s="40" t="s">
        <v>216</v>
      </c>
      <c r="AM32" s="40" t="s">
        <v>7285</v>
      </c>
      <c r="AN32" s="40" t="s">
        <v>224</v>
      </c>
      <c r="AO32" s="42">
        <v>1.01E136</v>
      </c>
    </row>
    <row r="33">
      <c r="A33" s="41">
        <v>992.0</v>
      </c>
      <c r="B33" s="42">
        <v>1.671302375E9</v>
      </c>
      <c r="C33" s="41">
        <v>3356.0</v>
      </c>
      <c r="D33" s="40" t="s">
        <v>1243</v>
      </c>
      <c r="E33" s="41">
        <v>140.0</v>
      </c>
      <c r="F33" s="41">
        <v>35.0</v>
      </c>
      <c r="G33" s="41">
        <v>70.0</v>
      </c>
      <c r="H33" s="41">
        <v>-3.07732701</v>
      </c>
      <c r="I33" s="41">
        <v>10000.0</v>
      </c>
      <c r="J33" s="41">
        <v>5000.0</v>
      </c>
      <c r="K33" s="41">
        <v>1200.0</v>
      </c>
      <c r="L33" s="41">
        <v>600.0</v>
      </c>
      <c r="M33" s="41">
        <v>100.0</v>
      </c>
      <c r="N33" s="40" t="s">
        <v>1370</v>
      </c>
      <c r="O33" s="40" t="s">
        <v>208</v>
      </c>
      <c r="P33" s="40" t="s">
        <v>7305</v>
      </c>
      <c r="Q33" s="40" t="s">
        <v>1373</v>
      </c>
      <c r="R33" s="40" t="b">
        <v>0</v>
      </c>
      <c r="S33" s="40" t="s">
        <v>1373</v>
      </c>
      <c r="T33" s="40" t="s">
        <v>212</v>
      </c>
      <c r="U33" s="41">
        <v>0.1</v>
      </c>
      <c r="V33" s="41">
        <v>0.9</v>
      </c>
      <c r="W33" s="41">
        <v>0.1</v>
      </c>
      <c r="X33" s="41">
        <v>0.6</v>
      </c>
      <c r="Y33" s="40" t="b">
        <v>0</v>
      </c>
      <c r="Z33" s="40" t="b">
        <v>1</v>
      </c>
      <c r="AA33" s="40" t="b">
        <v>0</v>
      </c>
      <c r="AB33" s="40" t="b">
        <v>0</v>
      </c>
      <c r="AC33" s="41" t="s">
        <v>7403</v>
      </c>
      <c r="AD33" s="41" t="s">
        <v>7404</v>
      </c>
      <c r="AE33" s="41">
        <v>1185.191836</v>
      </c>
      <c r="AF33" s="41">
        <v>-3.035298816</v>
      </c>
      <c r="AG33" s="42">
        <v>4.65E41</v>
      </c>
      <c r="AH33" s="51">
        <v>-0.01365737</v>
      </c>
      <c r="AI33" s="40" t="s">
        <v>7405</v>
      </c>
      <c r="AJ33" s="40" t="s">
        <v>7406</v>
      </c>
      <c r="AK33" s="41">
        <v>9944.0</v>
      </c>
      <c r="AL33" s="40" t="s">
        <v>1382</v>
      </c>
      <c r="AM33" s="40" t="s">
        <v>7285</v>
      </c>
      <c r="AN33" s="40" t="s">
        <v>224</v>
      </c>
      <c r="AO33" s="42">
        <v>1.01E138</v>
      </c>
    </row>
    <row r="34">
      <c r="A34" s="41">
        <v>956.0</v>
      </c>
      <c r="B34" s="42">
        <v>1.671302375E9</v>
      </c>
      <c r="C34" s="41">
        <v>3356.0</v>
      </c>
      <c r="D34" s="40" t="s">
        <v>1243</v>
      </c>
      <c r="E34" s="41">
        <v>140.0</v>
      </c>
      <c r="F34" s="41">
        <v>35.0</v>
      </c>
      <c r="G34" s="41">
        <v>70.0</v>
      </c>
      <c r="H34" s="41">
        <v>-3.07732701</v>
      </c>
      <c r="I34" s="41">
        <v>10000.0</v>
      </c>
      <c r="J34" s="41">
        <v>5000.0</v>
      </c>
      <c r="K34" s="41">
        <v>1200.0</v>
      </c>
      <c r="L34" s="41">
        <v>600.0</v>
      </c>
      <c r="M34" s="41">
        <v>100.0</v>
      </c>
      <c r="N34" s="40" t="s">
        <v>1370</v>
      </c>
      <c r="O34" s="40" t="s">
        <v>208</v>
      </c>
      <c r="P34" s="40" t="s">
        <v>7310</v>
      </c>
      <c r="Q34" s="40" t="s">
        <v>1373</v>
      </c>
      <c r="R34" s="40" t="b">
        <v>0</v>
      </c>
      <c r="S34" s="40" t="s">
        <v>1373</v>
      </c>
      <c r="T34" s="40" t="s">
        <v>212</v>
      </c>
      <c r="U34" s="41">
        <v>0.1</v>
      </c>
      <c r="V34" s="41">
        <v>0.9</v>
      </c>
      <c r="W34" s="41">
        <v>0.1</v>
      </c>
      <c r="X34" s="41">
        <v>0.6</v>
      </c>
      <c r="Y34" s="40" t="b">
        <v>0</v>
      </c>
      <c r="Z34" s="40" t="b">
        <v>1</v>
      </c>
      <c r="AA34" s="40" t="b">
        <v>0</v>
      </c>
      <c r="AB34" s="40" t="b">
        <v>0</v>
      </c>
      <c r="AC34" s="41" t="s">
        <v>7407</v>
      </c>
      <c r="AD34" s="41" t="s">
        <v>7408</v>
      </c>
      <c r="AE34" s="41">
        <v>1200.609035</v>
      </c>
      <c r="AF34" s="41">
        <v>-3.036804215</v>
      </c>
      <c r="AG34" s="42">
        <v>5.08E41</v>
      </c>
      <c r="AH34" s="51">
        <v>-0.01316818</v>
      </c>
      <c r="AI34" s="40" t="s">
        <v>7409</v>
      </c>
      <c r="AJ34" s="40" t="s">
        <v>7410</v>
      </c>
      <c r="AK34" s="41">
        <v>6940.0</v>
      </c>
      <c r="AL34" s="40" t="s">
        <v>2224</v>
      </c>
      <c r="AM34" s="40" t="s">
        <v>7285</v>
      </c>
      <c r="AN34" s="40" t="s">
        <v>224</v>
      </c>
      <c r="AO34" s="42">
        <v>1.01E138</v>
      </c>
    </row>
    <row r="35">
      <c r="A35" s="41">
        <v>743.0</v>
      </c>
      <c r="B35" s="42">
        <v>1.671302375E9</v>
      </c>
      <c r="C35" s="41">
        <v>3356.0</v>
      </c>
      <c r="D35" s="40" t="s">
        <v>1243</v>
      </c>
      <c r="E35" s="41">
        <v>140.0</v>
      </c>
      <c r="F35" s="41">
        <v>35.0</v>
      </c>
      <c r="G35" s="41">
        <v>70.0</v>
      </c>
      <c r="H35" s="41">
        <v>-3.07732701</v>
      </c>
      <c r="I35" s="41">
        <v>10000.0</v>
      </c>
      <c r="J35" s="41">
        <v>5000.0</v>
      </c>
      <c r="K35" s="41">
        <v>1200.0</v>
      </c>
      <c r="L35" s="41">
        <v>600.0</v>
      </c>
      <c r="M35" s="41">
        <v>100.0</v>
      </c>
      <c r="N35" s="40" t="s">
        <v>1370</v>
      </c>
      <c r="O35" s="40" t="s">
        <v>1371</v>
      </c>
      <c r="P35" s="40" t="s">
        <v>209</v>
      </c>
      <c r="Q35" s="40" t="s">
        <v>1373</v>
      </c>
      <c r="R35" s="40" t="b">
        <v>0</v>
      </c>
      <c r="S35" s="40" t="s">
        <v>1373</v>
      </c>
      <c r="T35" s="40" t="s">
        <v>212</v>
      </c>
      <c r="U35" s="41">
        <v>0.1</v>
      </c>
      <c r="V35" s="41">
        <v>0.9</v>
      </c>
      <c r="W35" s="41">
        <v>0.2</v>
      </c>
      <c r="X35" s="41">
        <v>0.6</v>
      </c>
      <c r="Y35" s="40" t="b">
        <v>0</v>
      </c>
      <c r="Z35" s="40" t="b">
        <v>1</v>
      </c>
      <c r="AA35" s="40" t="b">
        <v>0</v>
      </c>
      <c r="AB35" s="40" t="b">
        <v>0</v>
      </c>
      <c r="AC35" s="41" t="s">
        <v>7411</v>
      </c>
      <c r="AD35" s="41" t="s">
        <v>7412</v>
      </c>
      <c r="AE35" s="41">
        <v>1200.625487</v>
      </c>
      <c r="AF35" s="41">
        <v>-3.036858679</v>
      </c>
      <c r="AG35" s="42">
        <v>4.65E41</v>
      </c>
      <c r="AH35" s="51">
        <v>-0.013150481</v>
      </c>
      <c r="AI35" s="40" t="s">
        <v>7413</v>
      </c>
      <c r="AJ35" s="40" t="s">
        <v>7414</v>
      </c>
      <c r="AK35" s="41">
        <v>9738.0</v>
      </c>
      <c r="AL35" s="40" t="s">
        <v>2224</v>
      </c>
      <c r="AM35" s="40" t="s">
        <v>7285</v>
      </c>
      <c r="AN35" s="40" t="s">
        <v>224</v>
      </c>
      <c r="AO35" s="42">
        <v>1.01E138</v>
      </c>
    </row>
    <row r="36">
      <c r="A36" s="41">
        <v>143.0</v>
      </c>
      <c r="B36" s="42">
        <v>1.671312514E9</v>
      </c>
      <c r="C36" s="41">
        <v>3356.0</v>
      </c>
      <c r="D36" s="40" t="s">
        <v>1243</v>
      </c>
      <c r="E36" s="41">
        <v>140.0</v>
      </c>
      <c r="F36" s="41">
        <v>35.0</v>
      </c>
      <c r="G36" s="41">
        <v>70.0</v>
      </c>
      <c r="H36" s="41">
        <v>-3.07732701</v>
      </c>
      <c r="I36" s="41">
        <v>10000.0</v>
      </c>
      <c r="J36" s="41">
        <v>5000.0</v>
      </c>
      <c r="K36" s="41">
        <v>1200.0</v>
      </c>
      <c r="L36" s="41">
        <v>600.0</v>
      </c>
      <c r="M36" s="41">
        <v>30.0</v>
      </c>
      <c r="N36" s="40" t="s">
        <v>1370</v>
      </c>
      <c r="O36" s="40" t="s">
        <v>1371</v>
      </c>
      <c r="P36" s="40" t="s">
        <v>1372</v>
      </c>
      <c r="Q36" s="40" t="s">
        <v>1373</v>
      </c>
      <c r="R36" s="40" t="b">
        <v>0</v>
      </c>
      <c r="S36" s="40" t="s">
        <v>7286</v>
      </c>
      <c r="T36" s="40" t="s">
        <v>7305</v>
      </c>
      <c r="U36" s="41">
        <v>0.1</v>
      </c>
      <c r="V36" s="41">
        <v>0.9</v>
      </c>
      <c r="W36" s="41">
        <v>0.3</v>
      </c>
      <c r="X36" s="41">
        <v>0.6</v>
      </c>
      <c r="Y36" s="40" t="b">
        <v>0</v>
      </c>
      <c r="Z36" s="40" t="b">
        <v>1</v>
      </c>
      <c r="AA36" s="40" t="b">
        <v>0</v>
      </c>
      <c r="AB36" s="40" t="b">
        <v>1</v>
      </c>
      <c r="AC36" s="41" t="s">
        <v>1245</v>
      </c>
      <c r="AD36" s="41" t="s">
        <v>7415</v>
      </c>
      <c r="AE36" s="41">
        <v>1203.71664</v>
      </c>
      <c r="AF36" s="41">
        <v>-3.037570911</v>
      </c>
      <c r="AG36" s="42">
        <v>1.54E41</v>
      </c>
      <c r="AH36" s="51">
        <v>-0.012919036</v>
      </c>
      <c r="AI36" s="40" t="s">
        <v>7416</v>
      </c>
      <c r="AJ36" s="40" t="s">
        <v>7417</v>
      </c>
      <c r="AK36" s="41">
        <v>7977.0</v>
      </c>
      <c r="AL36" s="40" t="s">
        <v>2224</v>
      </c>
      <c r="AM36" s="40" t="s">
        <v>7285</v>
      </c>
      <c r="AN36" s="40" t="s">
        <v>5643</v>
      </c>
      <c r="AO36" s="42">
        <v>1.11E136</v>
      </c>
    </row>
    <row r="37">
      <c r="A37" s="41">
        <v>634.0</v>
      </c>
      <c r="B37" s="42">
        <v>1.671302375E9</v>
      </c>
      <c r="C37" s="41">
        <v>3356.0</v>
      </c>
      <c r="D37" s="40" t="s">
        <v>1243</v>
      </c>
      <c r="E37" s="41">
        <v>140.0</v>
      </c>
      <c r="F37" s="41">
        <v>35.0</v>
      </c>
      <c r="G37" s="41">
        <v>70.0</v>
      </c>
      <c r="H37" s="41">
        <v>-3.07732701</v>
      </c>
      <c r="I37" s="41">
        <v>10000.0</v>
      </c>
      <c r="J37" s="41">
        <v>5000.0</v>
      </c>
      <c r="K37" s="41">
        <v>1200.0</v>
      </c>
      <c r="L37" s="41">
        <v>600.0</v>
      </c>
      <c r="M37" s="41">
        <v>50.0</v>
      </c>
      <c r="N37" s="40" t="s">
        <v>1370</v>
      </c>
      <c r="O37" s="40" t="s">
        <v>208</v>
      </c>
      <c r="P37" s="40" t="s">
        <v>7305</v>
      </c>
      <c r="Q37" s="40" t="s">
        <v>1373</v>
      </c>
      <c r="R37" s="40" t="b">
        <v>0</v>
      </c>
      <c r="S37" s="40" t="s">
        <v>1373</v>
      </c>
      <c r="T37" s="40" t="s">
        <v>212</v>
      </c>
      <c r="U37" s="41">
        <v>0.1</v>
      </c>
      <c r="V37" s="41">
        <v>0.9</v>
      </c>
      <c r="W37" s="41">
        <v>0.2</v>
      </c>
      <c r="X37" s="41">
        <v>0.5</v>
      </c>
      <c r="Y37" s="40" t="b">
        <v>0</v>
      </c>
      <c r="Z37" s="40" t="b">
        <v>1</v>
      </c>
      <c r="AA37" s="40" t="b">
        <v>0</v>
      </c>
      <c r="AB37" s="40" t="b">
        <v>0</v>
      </c>
      <c r="AC37" s="41" t="s">
        <v>7418</v>
      </c>
      <c r="AD37" s="41" t="s">
        <v>7419</v>
      </c>
      <c r="AE37" s="41">
        <v>534.2099252</v>
      </c>
      <c r="AF37" s="41">
        <v>-3.039021583</v>
      </c>
      <c r="AG37" s="42">
        <v>8.16E41</v>
      </c>
      <c r="AH37" s="51">
        <v>-0.01244763</v>
      </c>
      <c r="AI37" s="40" t="s">
        <v>7420</v>
      </c>
      <c r="AJ37" s="40" t="s">
        <v>7421</v>
      </c>
      <c r="AK37" s="41">
        <v>10000.0</v>
      </c>
      <c r="AL37" s="40" t="s">
        <v>216</v>
      </c>
      <c r="AM37" s="40" t="s">
        <v>7285</v>
      </c>
      <c r="AN37" s="40" t="s">
        <v>224</v>
      </c>
      <c r="AO37" s="42">
        <v>1.0E139</v>
      </c>
    </row>
    <row r="38">
      <c r="A38" s="41">
        <v>630.0</v>
      </c>
      <c r="B38" s="42">
        <v>1.671302375E9</v>
      </c>
      <c r="C38" s="41">
        <v>3356.0</v>
      </c>
      <c r="D38" s="40" t="s">
        <v>1243</v>
      </c>
      <c r="E38" s="41">
        <v>140.0</v>
      </c>
      <c r="F38" s="41">
        <v>35.0</v>
      </c>
      <c r="G38" s="41">
        <v>70.0</v>
      </c>
      <c r="H38" s="41">
        <v>-3.07732701</v>
      </c>
      <c r="I38" s="41">
        <v>10000.0</v>
      </c>
      <c r="J38" s="41">
        <v>5000.0</v>
      </c>
      <c r="K38" s="41">
        <v>1200.0</v>
      </c>
      <c r="L38" s="41">
        <v>600.0</v>
      </c>
      <c r="M38" s="41">
        <v>50.0</v>
      </c>
      <c r="N38" s="40" t="s">
        <v>1370</v>
      </c>
      <c r="O38" s="40" t="s">
        <v>208</v>
      </c>
      <c r="P38" s="40" t="s">
        <v>7305</v>
      </c>
      <c r="Q38" s="40" t="s">
        <v>1373</v>
      </c>
      <c r="R38" s="40" t="b">
        <v>0</v>
      </c>
      <c r="S38" s="40" t="s">
        <v>1373</v>
      </c>
      <c r="T38" s="40" t="s">
        <v>212</v>
      </c>
      <c r="U38" s="41">
        <v>0.1</v>
      </c>
      <c r="V38" s="41">
        <v>0.9</v>
      </c>
      <c r="W38" s="41">
        <v>0.1</v>
      </c>
      <c r="X38" s="41">
        <v>0.4</v>
      </c>
      <c r="Y38" s="40" t="b">
        <v>0</v>
      </c>
      <c r="Z38" s="40" t="b">
        <v>1</v>
      </c>
      <c r="AA38" s="40" t="b">
        <v>0</v>
      </c>
      <c r="AB38" s="40" t="b">
        <v>0</v>
      </c>
      <c r="AC38" s="41" t="s">
        <v>7422</v>
      </c>
      <c r="AD38" s="41" t="s">
        <v>7423</v>
      </c>
      <c r="AE38" s="41">
        <v>418.7351124</v>
      </c>
      <c r="AF38" s="41">
        <v>-3.039931843</v>
      </c>
      <c r="AG38" s="42">
        <v>8.55E41</v>
      </c>
      <c r="AH38" s="51">
        <v>-0.012151834</v>
      </c>
      <c r="AI38" s="40" t="s">
        <v>7424</v>
      </c>
      <c r="AJ38" s="40" t="s">
        <v>7330</v>
      </c>
      <c r="AK38" s="41">
        <v>10000.0</v>
      </c>
      <c r="AL38" s="40" t="s">
        <v>216</v>
      </c>
      <c r="AM38" s="40" t="s">
        <v>7285</v>
      </c>
      <c r="AN38" s="40" t="s">
        <v>224</v>
      </c>
      <c r="AO38" s="42">
        <v>1.0E139</v>
      </c>
    </row>
    <row r="39">
      <c r="A39" s="41">
        <v>102.0</v>
      </c>
      <c r="B39" s="42">
        <v>1.671302375E9</v>
      </c>
      <c r="C39" s="41">
        <v>3356.0</v>
      </c>
      <c r="D39" s="40" t="s">
        <v>1243</v>
      </c>
      <c r="E39" s="41">
        <v>140.0</v>
      </c>
      <c r="F39" s="41">
        <v>35.0</v>
      </c>
      <c r="G39" s="41">
        <v>70.0</v>
      </c>
      <c r="H39" s="41">
        <v>-3.07732701</v>
      </c>
      <c r="I39" s="41">
        <v>10000.0</v>
      </c>
      <c r="J39" s="41">
        <v>5000.0</v>
      </c>
      <c r="K39" s="41">
        <v>1200.0</v>
      </c>
      <c r="L39" s="41">
        <v>600.0</v>
      </c>
      <c r="M39" s="41">
        <v>30.0</v>
      </c>
      <c r="N39" s="40" t="s">
        <v>1370</v>
      </c>
      <c r="O39" s="40" t="s">
        <v>1371</v>
      </c>
      <c r="P39" s="40" t="s">
        <v>7305</v>
      </c>
      <c r="Q39" s="40" t="s">
        <v>1373</v>
      </c>
      <c r="R39" s="40" t="b">
        <v>0</v>
      </c>
      <c r="S39" s="40" t="s">
        <v>7286</v>
      </c>
      <c r="T39" s="40" t="s">
        <v>212</v>
      </c>
      <c r="U39" s="41">
        <v>0.1</v>
      </c>
      <c r="V39" s="41">
        <v>0.9</v>
      </c>
      <c r="W39" s="41">
        <v>0.2</v>
      </c>
      <c r="X39" s="41">
        <v>0.4</v>
      </c>
      <c r="Y39" s="40" t="b">
        <v>0</v>
      </c>
      <c r="Z39" s="40" t="b">
        <v>1</v>
      </c>
      <c r="AA39" s="40" t="b">
        <v>0</v>
      </c>
      <c r="AB39" s="40" t="b">
        <v>0</v>
      </c>
      <c r="AC39" s="41" t="s">
        <v>7425</v>
      </c>
      <c r="AD39" s="41" t="s">
        <v>7426</v>
      </c>
      <c r="AE39" s="41">
        <v>250.1464174</v>
      </c>
      <c r="AF39" s="41">
        <v>-3.040532267</v>
      </c>
      <c r="AG39" s="42">
        <v>1.21E42</v>
      </c>
      <c r="AH39" s="51">
        <v>-0.011956722</v>
      </c>
      <c r="AI39" s="40" t="s">
        <v>7427</v>
      </c>
      <c r="AJ39" s="45">
        <v>1.20506408768098E257</v>
      </c>
      <c r="AK39" s="41">
        <v>10000.0</v>
      </c>
      <c r="AL39" s="40" t="s">
        <v>216</v>
      </c>
      <c r="AM39" s="40" t="s">
        <v>7285</v>
      </c>
      <c r="AN39" s="40" t="s">
        <v>224</v>
      </c>
      <c r="AO39" s="42">
        <v>1.1E139</v>
      </c>
    </row>
    <row r="40">
      <c r="A40" s="41">
        <v>995.0</v>
      </c>
      <c r="B40" s="42">
        <v>1.671302375E9</v>
      </c>
      <c r="C40" s="41">
        <v>3356.0</v>
      </c>
      <c r="D40" s="40" t="s">
        <v>1243</v>
      </c>
      <c r="E40" s="41">
        <v>140.0</v>
      </c>
      <c r="F40" s="41">
        <v>35.0</v>
      </c>
      <c r="G40" s="41">
        <v>70.0</v>
      </c>
      <c r="H40" s="41">
        <v>-3.07732701</v>
      </c>
      <c r="I40" s="41">
        <v>10000.0</v>
      </c>
      <c r="J40" s="41">
        <v>5000.0</v>
      </c>
      <c r="K40" s="41">
        <v>1200.0</v>
      </c>
      <c r="L40" s="41">
        <v>600.0</v>
      </c>
      <c r="M40" s="41">
        <v>100.0</v>
      </c>
      <c r="N40" s="40" t="s">
        <v>1370</v>
      </c>
      <c r="O40" s="40" t="s">
        <v>208</v>
      </c>
      <c r="P40" s="40" t="s">
        <v>7305</v>
      </c>
      <c r="Q40" s="40" t="s">
        <v>1373</v>
      </c>
      <c r="R40" s="40" t="b">
        <v>0</v>
      </c>
      <c r="S40" s="40" t="s">
        <v>1373</v>
      </c>
      <c r="T40" s="40" t="s">
        <v>212</v>
      </c>
      <c r="U40" s="41">
        <v>0.1</v>
      </c>
      <c r="V40" s="41">
        <v>0.9</v>
      </c>
      <c r="W40" s="41">
        <v>0.2</v>
      </c>
      <c r="X40" s="41">
        <v>0.6</v>
      </c>
      <c r="Y40" s="40" t="b">
        <v>0</v>
      </c>
      <c r="Z40" s="40" t="b">
        <v>1</v>
      </c>
      <c r="AA40" s="40" t="b">
        <v>0</v>
      </c>
      <c r="AB40" s="40" t="b">
        <v>0</v>
      </c>
      <c r="AC40" s="41" t="s">
        <v>7428</v>
      </c>
      <c r="AD40" s="41" t="s">
        <v>7429</v>
      </c>
      <c r="AE40" s="41">
        <v>1174.609735</v>
      </c>
      <c r="AF40" s="41">
        <v>-3.040767952</v>
      </c>
      <c r="AG40" s="42">
        <v>3.42E41</v>
      </c>
      <c r="AH40" s="51">
        <v>-0.011880134</v>
      </c>
      <c r="AI40" s="40" t="s">
        <v>7430</v>
      </c>
      <c r="AJ40" s="40" t="s">
        <v>7431</v>
      </c>
      <c r="AK40" s="41">
        <v>10000.0</v>
      </c>
      <c r="AL40" s="40" t="s">
        <v>216</v>
      </c>
      <c r="AM40" s="40" t="s">
        <v>7285</v>
      </c>
      <c r="AN40" s="40" t="s">
        <v>224</v>
      </c>
      <c r="AO40" s="42">
        <v>1.11E137</v>
      </c>
    </row>
    <row r="41">
      <c r="A41" s="41">
        <v>1065.0</v>
      </c>
      <c r="B41" s="42">
        <v>1.671302375E9</v>
      </c>
      <c r="C41" s="41">
        <v>3356.0</v>
      </c>
      <c r="D41" s="40" t="s">
        <v>1243</v>
      </c>
      <c r="E41" s="41">
        <v>140.0</v>
      </c>
      <c r="F41" s="41">
        <v>35.0</v>
      </c>
      <c r="G41" s="41">
        <v>70.0</v>
      </c>
      <c r="H41" s="41">
        <v>-3.07732701</v>
      </c>
      <c r="I41" s="41">
        <v>10000.0</v>
      </c>
      <c r="J41" s="41">
        <v>5000.0</v>
      </c>
      <c r="K41" s="41">
        <v>1200.0</v>
      </c>
      <c r="L41" s="41">
        <v>600.0</v>
      </c>
      <c r="M41" s="41">
        <v>100.0</v>
      </c>
      <c r="N41" s="40" t="s">
        <v>1370</v>
      </c>
      <c r="O41" s="40" t="s">
        <v>208</v>
      </c>
      <c r="P41" s="40" t="s">
        <v>212</v>
      </c>
      <c r="Q41" s="40" t="s">
        <v>1373</v>
      </c>
      <c r="R41" s="40" t="b">
        <v>0</v>
      </c>
      <c r="S41" s="40" t="s">
        <v>1373</v>
      </c>
      <c r="T41" s="40" t="s">
        <v>212</v>
      </c>
      <c r="U41" s="41">
        <v>0.1</v>
      </c>
      <c r="V41" s="41">
        <v>0.9</v>
      </c>
      <c r="W41" s="41">
        <v>0.2</v>
      </c>
      <c r="X41" s="41">
        <v>0.4</v>
      </c>
      <c r="Y41" s="40" t="b">
        <v>0</v>
      </c>
      <c r="Z41" s="40" t="b">
        <v>1</v>
      </c>
      <c r="AA41" s="40" t="b">
        <v>0</v>
      </c>
      <c r="AB41" s="40" t="b">
        <v>0</v>
      </c>
      <c r="AC41" s="41" t="s">
        <v>7432</v>
      </c>
      <c r="AD41" s="41" t="s">
        <v>7433</v>
      </c>
      <c r="AE41" s="41">
        <v>792.4794531</v>
      </c>
      <c r="AF41" s="41">
        <v>-3.041727677</v>
      </c>
      <c r="AG41" s="42">
        <v>5.08E41</v>
      </c>
      <c r="AH41" s="51">
        <v>-0.011568265</v>
      </c>
      <c r="AI41" s="40" t="s">
        <v>7434</v>
      </c>
      <c r="AJ41" s="40" t="s">
        <v>7435</v>
      </c>
      <c r="AK41" s="41">
        <v>10000.0</v>
      </c>
      <c r="AL41" s="40" t="s">
        <v>216</v>
      </c>
      <c r="AM41" s="40" t="s">
        <v>7285</v>
      </c>
      <c r="AN41" s="40" t="s">
        <v>224</v>
      </c>
      <c r="AO41" s="42">
        <v>1.01E138</v>
      </c>
    </row>
    <row r="42">
      <c r="A42" s="41">
        <v>323.0</v>
      </c>
      <c r="B42" s="42">
        <v>1.671302375E9</v>
      </c>
      <c r="C42" s="41">
        <v>3356.0</v>
      </c>
      <c r="D42" s="40" t="s">
        <v>1243</v>
      </c>
      <c r="E42" s="41">
        <v>140.0</v>
      </c>
      <c r="F42" s="41">
        <v>35.0</v>
      </c>
      <c r="G42" s="41">
        <v>70.0</v>
      </c>
      <c r="H42" s="41">
        <v>-3.07732701</v>
      </c>
      <c r="I42" s="41">
        <v>10000.0</v>
      </c>
      <c r="J42" s="41">
        <v>5000.0</v>
      </c>
      <c r="K42" s="41">
        <v>1200.0</v>
      </c>
      <c r="L42" s="41">
        <v>600.0</v>
      </c>
      <c r="M42" s="41">
        <v>30.0</v>
      </c>
      <c r="N42" s="40" t="s">
        <v>1370</v>
      </c>
      <c r="O42" s="40" t="s">
        <v>208</v>
      </c>
      <c r="P42" s="40" t="s">
        <v>1372</v>
      </c>
      <c r="Q42" s="40" t="s">
        <v>1373</v>
      </c>
      <c r="R42" s="40" t="b">
        <v>0</v>
      </c>
      <c r="S42" s="40" t="s">
        <v>7286</v>
      </c>
      <c r="T42" s="40" t="s">
        <v>212</v>
      </c>
      <c r="U42" s="41">
        <v>0.1</v>
      </c>
      <c r="V42" s="41">
        <v>0.9</v>
      </c>
      <c r="W42" s="41">
        <v>0.3</v>
      </c>
      <c r="X42" s="41">
        <v>0.6</v>
      </c>
      <c r="Y42" s="40" t="b">
        <v>0</v>
      </c>
      <c r="Z42" s="40" t="b">
        <v>1</v>
      </c>
      <c r="AA42" s="40" t="b">
        <v>0</v>
      </c>
      <c r="AB42" s="40" t="b">
        <v>0</v>
      </c>
      <c r="AC42" s="41" t="s">
        <v>7436</v>
      </c>
      <c r="AD42" s="41" t="s">
        <v>7437</v>
      </c>
      <c r="AE42" s="41">
        <v>396.6805084</v>
      </c>
      <c r="AF42" s="41">
        <v>-3.041747635</v>
      </c>
      <c r="AG42" s="42">
        <v>8.13E41</v>
      </c>
      <c r="AH42" s="51">
        <v>-0.011561779</v>
      </c>
      <c r="AI42" s="40" t="s">
        <v>7438</v>
      </c>
      <c r="AJ42" s="40" t="s">
        <v>7439</v>
      </c>
      <c r="AK42" s="41">
        <v>10000.0</v>
      </c>
      <c r="AL42" s="40" t="s">
        <v>216</v>
      </c>
      <c r="AM42" s="40" t="s">
        <v>7285</v>
      </c>
      <c r="AN42" s="40" t="s">
        <v>224</v>
      </c>
      <c r="AO42" s="42">
        <v>1.0E139</v>
      </c>
    </row>
    <row r="43">
      <c r="A43" s="41">
        <v>415.0</v>
      </c>
      <c r="B43" s="42">
        <v>1.671302375E9</v>
      </c>
      <c r="C43" s="41">
        <v>3356.0</v>
      </c>
      <c r="D43" s="40" t="s">
        <v>1243</v>
      </c>
      <c r="E43" s="41">
        <v>140.0</v>
      </c>
      <c r="F43" s="41">
        <v>35.0</v>
      </c>
      <c r="G43" s="41">
        <v>70.0</v>
      </c>
      <c r="H43" s="41">
        <v>-3.07732701</v>
      </c>
      <c r="I43" s="41">
        <v>10000.0</v>
      </c>
      <c r="J43" s="41">
        <v>5000.0</v>
      </c>
      <c r="K43" s="41">
        <v>1200.0</v>
      </c>
      <c r="L43" s="41">
        <v>600.0</v>
      </c>
      <c r="M43" s="41">
        <v>50.0</v>
      </c>
      <c r="N43" s="40" t="s">
        <v>1370</v>
      </c>
      <c r="O43" s="40" t="s">
        <v>1371</v>
      </c>
      <c r="P43" s="40" t="s">
        <v>7310</v>
      </c>
      <c r="Q43" s="40" t="s">
        <v>1373</v>
      </c>
      <c r="R43" s="40" t="b">
        <v>0</v>
      </c>
      <c r="S43" s="40" t="s">
        <v>1373</v>
      </c>
      <c r="T43" s="40" t="s">
        <v>212</v>
      </c>
      <c r="U43" s="41">
        <v>0.1</v>
      </c>
      <c r="V43" s="41">
        <v>0.9</v>
      </c>
      <c r="W43" s="41">
        <v>0.1</v>
      </c>
      <c r="X43" s="41">
        <v>0.5</v>
      </c>
      <c r="Y43" s="40" t="b">
        <v>0</v>
      </c>
      <c r="Z43" s="40" t="b">
        <v>1</v>
      </c>
      <c r="AA43" s="40" t="b">
        <v>0</v>
      </c>
      <c r="AB43" s="40" t="b">
        <v>0</v>
      </c>
      <c r="AC43" s="41" t="s">
        <v>7440</v>
      </c>
      <c r="AD43" s="41" t="s">
        <v>7441</v>
      </c>
      <c r="AE43" s="41">
        <v>748.7340374</v>
      </c>
      <c r="AF43" s="41">
        <v>-3.041831281</v>
      </c>
      <c r="AG43" s="42">
        <v>1.35E42</v>
      </c>
      <c r="AH43" s="51">
        <v>-0.011534598</v>
      </c>
      <c r="AI43" s="40" t="s">
        <v>7442</v>
      </c>
      <c r="AJ43" s="40" t="s">
        <v>7330</v>
      </c>
      <c r="AK43" s="41">
        <v>10000.0</v>
      </c>
      <c r="AL43" s="40" t="s">
        <v>216</v>
      </c>
      <c r="AM43" s="40" t="s">
        <v>7285</v>
      </c>
      <c r="AN43" s="40" t="s">
        <v>224</v>
      </c>
      <c r="AO43" s="42">
        <v>1.11E139</v>
      </c>
    </row>
    <row r="44">
      <c r="A44" s="41">
        <v>384.0</v>
      </c>
      <c r="B44" s="42">
        <v>1.671302375E9</v>
      </c>
      <c r="C44" s="41">
        <v>3356.0</v>
      </c>
      <c r="D44" s="40" t="s">
        <v>1243</v>
      </c>
      <c r="E44" s="41">
        <v>140.0</v>
      </c>
      <c r="F44" s="41">
        <v>35.0</v>
      </c>
      <c r="G44" s="41">
        <v>70.0</v>
      </c>
      <c r="H44" s="41">
        <v>-3.07732701</v>
      </c>
      <c r="I44" s="41">
        <v>10000.0</v>
      </c>
      <c r="J44" s="41">
        <v>5000.0</v>
      </c>
      <c r="K44" s="41">
        <v>1200.0</v>
      </c>
      <c r="L44" s="41">
        <v>600.0</v>
      </c>
      <c r="M44" s="41">
        <v>50.0</v>
      </c>
      <c r="N44" s="40" t="s">
        <v>1370</v>
      </c>
      <c r="O44" s="40" t="s">
        <v>1371</v>
      </c>
      <c r="P44" s="40" t="s">
        <v>209</v>
      </c>
      <c r="Q44" s="40" t="s">
        <v>1373</v>
      </c>
      <c r="R44" s="40" t="b">
        <v>0</v>
      </c>
      <c r="S44" s="40" t="s">
        <v>1373</v>
      </c>
      <c r="T44" s="40" t="s">
        <v>212</v>
      </c>
      <c r="U44" s="41">
        <v>0.1</v>
      </c>
      <c r="V44" s="41">
        <v>0.9</v>
      </c>
      <c r="W44" s="41">
        <v>0.3</v>
      </c>
      <c r="X44" s="41">
        <v>0.4</v>
      </c>
      <c r="Y44" s="40" t="b">
        <v>0</v>
      </c>
      <c r="Z44" s="40" t="b">
        <v>1</v>
      </c>
      <c r="AA44" s="40" t="b">
        <v>0</v>
      </c>
      <c r="AB44" s="40" t="b">
        <v>0</v>
      </c>
      <c r="AC44" s="41" t="s">
        <v>7443</v>
      </c>
      <c r="AD44" s="41" t="s">
        <v>7444</v>
      </c>
      <c r="AE44" s="41">
        <v>425.929038</v>
      </c>
      <c r="AF44" s="41">
        <v>-3.041953967</v>
      </c>
      <c r="AG44" s="42">
        <v>1.21E42</v>
      </c>
      <c r="AH44" s="51">
        <v>-0.01149473</v>
      </c>
      <c r="AI44" s="40" t="s">
        <v>7445</v>
      </c>
      <c r="AJ44" s="40" t="s">
        <v>7446</v>
      </c>
      <c r="AK44" s="41">
        <v>10000.0</v>
      </c>
      <c r="AL44" s="40" t="s">
        <v>216</v>
      </c>
      <c r="AM44" s="40" t="s">
        <v>7285</v>
      </c>
      <c r="AN44" s="40" t="s">
        <v>224</v>
      </c>
      <c r="AO44" s="42">
        <v>1.1E139</v>
      </c>
    </row>
    <row r="45">
      <c r="A45" s="41">
        <v>675.0</v>
      </c>
      <c r="B45" s="42">
        <v>1.671302375E9</v>
      </c>
      <c r="C45" s="41">
        <v>3356.0</v>
      </c>
      <c r="D45" s="40" t="s">
        <v>1243</v>
      </c>
      <c r="E45" s="41">
        <v>140.0</v>
      </c>
      <c r="F45" s="41">
        <v>35.0</v>
      </c>
      <c r="G45" s="41">
        <v>70.0</v>
      </c>
      <c r="H45" s="41">
        <v>-3.07732701</v>
      </c>
      <c r="I45" s="41">
        <v>10000.0</v>
      </c>
      <c r="J45" s="41">
        <v>5000.0</v>
      </c>
      <c r="K45" s="41">
        <v>1200.0</v>
      </c>
      <c r="L45" s="41">
        <v>600.0</v>
      </c>
      <c r="M45" s="41">
        <v>50.0</v>
      </c>
      <c r="N45" s="40" t="s">
        <v>1370</v>
      </c>
      <c r="O45" s="40" t="s">
        <v>208</v>
      </c>
      <c r="P45" s="40" t="s">
        <v>1372</v>
      </c>
      <c r="Q45" s="40" t="s">
        <v>1373</v>
      </c>
      <c r="R45" s="40" t="b">
        <v>0</v>
      </c>
      <c r="S45" s="40" t="s">
        <v>7286</v>
      </c>
      <c r="T45" s="40" t="s">
        <v>212</v>
      </c>
      <c r="U45" s="41">
        <v>0.1</v>
      </c>
      <c r="V45" s="41">
        <v>0.9</v>
      </c>
      <c r="W45" s="41">
        <v>0.1</v>
      </c>
      <c r="X45" s="41">
        <v>0.4</v>
      </c>
      <c r="Y45" s="40" t="b">
        <v>0</v>
      </c>
      <c r="Z45" s="40" t="b">
        <v>1</v>
      </c>
      <c r="AA45" s="40" t="b">
        <v>0</v>
      </c>
      <c r="AB45" s="40" t="b">
        <v>0</v>
      </c>
      <c r="AC45" s="41" t="s">
        <v>7447</v>
      </c>
      <c r="AD45" s="41" t="s">
        <v>7448</v>
      </c>
      <c r="AE45" s="41">
        <v>430.4555495</v>
      </c>
      <c r="AF45" s="41">
        <v>-3.04269134</v>
      </c>
      <c r="AG45" s="42">
        <v>8.14E41</v>
      </c>
      <c r="AH45" s="51">
        <v>-0.011255115</v>
      </c>
      <c r="AI45" s="40" t="s">
        <v>7449</v>
      </c>
      <c r="AJ45" s="40" t="s">
        <v>7330</v>
      </c>
      <c r="AK45" s="41">
        <v>10000.0</v>
      </c>
      <c r="AL45" s="40" t="s">
        <v>216</v>
      </c>
      <c r="AM45" s="40" t="s">
        <v>7285</v>
      </c>
      <c r="AN45" s="40" t="s">
        <v>224</v>
      </c>
      <c r="AO45" s="42">
        <v>1.0E139</v>
      </c>
    </row>
    <row r="46">
      <c r="A46" s="41">
        <v>322.0</v>
      </c>
      <c r="B46" s="42">
        <v>1.671302375E9</v>
      </c>
      <c r="C46" s="41">
        <v>3356.0</v>
      </c>
      <c r="D46" s="40" t="s">
        <v>1243</v>
      </c>
      <c r="E46" s="41">
        <v>140.0</v>
      </c>
      <c r="F46" s="41">
        <v>35.0</v>
      </c>
      <c r="G46" s="41">
        <v>70.0</v>
      </c>
      <c r="H46" s="41">
        <v>-3.07732701</v>
      </c>
      <c r="I46" s="41">
        <v>10000.0</v>
      </c>
      <c r="J46" s="41">
        <v>5000.0</v>
      </c>
      <c r="K46" s="41">
        <v>1200.0</v>
      </c>
      <c r="L46" s="41">
        <v>600.0</v>
      </c>
      <c r="M46" s="41">
        <v>30.0</v>
      </c>
      <c r="N46" s="40" t="s">
        <v>1370</v>
      </c>
      <c r="O46" s="40" t="s">
        <v>208</v>
      </c>
      <c r="P46" s="40" t="s">
        <v>1372</v>
      </c>
      <c r="Q46" s="40" t="s">
        <v>1373</v>
      </c>
      <c r="R46" s="40" t="b">
        <v>0</v>
      </c>
      <c r="S46" s="40" t="s">
        <v>7286</v>
      </c>
      <c r="T46" s="40" t="s">
        <v>212</v>
      </c>
      <c r="U46" s="41">
        <v>0.1</v>
      </c>
      <c r="V46" s="41">
        <v>0.9</v>
      </c>
      <c r="W46" s="41">
        <v>0.3</v>
      </c>
      <c r="X46" s="41">
        <v>0.5</v>
      </c>
      <c r="Y46" s="40" t="b">
        <v>0</v>
      </c>
      <c r="Z46" s="40" t="b">
        <v>1</v>
      </c>
      <c r="AA46" s="40" t="b">
        <v>0</v>
      </c>
      <c r="AB46" s="40" t="b">
        <v>0</v>
      </c>
      <c r="AC46" s="41" t="s">
        <v>7450</v>
      </c>
      <c r="AD46" s="41" t="s">
        <v>7451</v>
      </c>
      <c r="AE46" s="41">
        <v>348.5603817</v>
      </c>
      <c r="AF46" s="41">
        <v>-3.043673515</v>
      </c>
      <c r="AG46" s="42">
        <v>4.6E41</v>
      </c>
      <c r="AH46" s="51">
        <v>-0.01093595</v>
      </c>
      <c r="AI46" s="40" t="s">
        <v>7452</v>
      </c>
      <c r="AJ46" s="40" t="s">
        <v>7453</v>
      </c>
      <c r="AK46" s="41">
        <v>10000.0</v>
      </c>
      <c r="AL46" s="40" t="s">
        <v>216</v>
      </c>
      <c r="AM46" s="40" t="s">
        <v>7285</v>
      </c>
      <c r="AN46" s="40" t="s">
        <v>224</v>
      </c>
      <c r="AO46" s="42">
        <v>1.01E138</v>
      </c>
    </row>
    <row r="47">
      <c r="A47" s="41">
        <v>921.0</v>
      </c>
      <c r="B47" s="42">
        <v>1.671302375E9</v>
      </c>
      <c r="C47" s="41">
        <v>3356.0</v>
      </c>
      <c r="D47" s="40" t="s">
        <v>1243</v>
      </c>
      <c r="E47" s="41">
        <v>140.0</v>
      </c>
      <c r="F47" s="41">
        <v>35.0</v>
      </c>
      <c r="G47" s="41">
        <v>70.0</v>
      </c>
      <c r="H47" s="41">
        <v>-3.07732701</v>
      </c>
      <c r="I47" s="41">
        <v>10000.0</v>
      </c>
      <c r="J47" s="41">
        <v>5000.0</v>
      </c>
      <c r="K47" s="41">
        <v>1200.0</v>
      </c>
      <c r="L47" s="41">
        <v>600.0</v>
      </c>
      <c r="M47" s="41">
        <v>100.0</v>
      </c>
      <c r="N47" s="40" t="s">
        <v>1370</v>
      </c>
      <c r="O47" s="40" t="s">
        <v>208</v>
      </c>
      <c r="P47" s="40" t="s">
        <v>209</v>
      </c>
      <c r="Q47" s="40" t="s">
        <v>1373</v>
      </c>
      <c r="R47" s="40" t="b">
        <v>0</v>
      </c>
      <c r="S47" s="40" t="s">
        <v>1373</v>
      </c>
      <c r="T47" s="40" t="s">
        <v>212</v>
      </c>
      <c r="U47" s="41">
        <v>0.1</v>
      </c>
      <c r="V47" s="41">
        <v>0.9</v>
      </c>
      <c r="W47" s="41">
        <v>0.2</v>
      </c>
      <c r="X47" s="41">
        <v>0.4</v>
      </c>
      <c r="Y47" s="40" t="b">
        <v>0</v>
      </c>
      <c r="Z47" s="40" t="b">
        <v>1</v>
      </c>
      <c r="AA47" s="40" t="b">
        <v>0</v>
      </c>
      <c r="AB47" s="40" t="b">
        <v>0</v>
      </c>
      <c r="AC47" s="41" t="s">
        <v>7454</v>
      </c>
      <c r="AD47" s="41" t="s">
        <v>7455</v>
      </c>
      <c r="AE47" s="41">
        <v>811.6525705</v>
      </c>
      <c r="AF47" s="41">
        <v>-3.04563852</v>
      </c>
      <c r="AG47" s="42">
        <v>2.83E41</v>
      </c>
      <c r="AH47" s="51">
        <v>-0.010297407</v>
      </c>
      <c r="AI47" s="40" t="s">
        <v>7456</v>
      </c>
      <c r="AJ47" s="40" t="s">
        <v>7457</v>
      </c>
      <c r="AK47" s="41">
        <v>10000.0</v>
      </c>
      <c r="AL47" s="40" t="s">
        <v>216</v>
      </c>
      <c r="AM47" s="40" t="s">
        <v>7285</v>
      </c>
      <c r="AN47" s="40" t="s">
        <v>224</v>
      </c>
      <c r="AO47" s="42">
        <v>1.1E137</v>
      </c>
    </row>
    <row r="48">
      <c r="A48" s="41">
        <v>199.0</v>
      </c>
      <c r="B48" s="42">
        <v>1.671302375E9</v>
      </c>
      <c r="C48" s="41">
        <v>3356.0</v>
      </c>
      <c r="D48" s="40" t="s">
        <v>1243</v>
      </c>
      <c r="E48" s="41">
        <v>140.0</v>
      </c>
      <c r="F48" s="41">
        <v>35.0</v>
      </c>
      <c r="G48" s="41">
        <v>70.0</v>
      </c>
      <c r="H48" s="41">
        <v>-3.07732701</v>
      </c>
      <c r="I48" s="41">
        <v>10000.0</v>
      </c>
      <c r="J48" s="41">
        <v>5000.0</v>
      </c>
      <c r="K48" s="41">
        <v>1200.0</v>
      </c>
      <c r="L48" s="41">
        <v>600.0</v>
      </c>
      <c r="M48" s="41">
        <v>30.0</v>
      </c>
      <c r="N48" s="40" t="s">
        <v>1370</v>
      </c>
      <c r="O48" s="40" t="s">
        <v>208</v>
      </c>
      <c r="P48" s="40" t="s">
        <v>209</v>
      </c>
      <c r="Q48" s="40" t="s">
        <v>1373</v>
      </c>
      <c r="R48" s="40" t="b">
        <v>0</v>
      </c>
      <c r="S48" s="40" t="s">
        <v>1373</v>
      </c>
      <c r="T48" s="40" t="s">
        <v>212</v>
      </c>
      <c r="U48" s="41">
        <v>0.1</v>
      </c>
      <c r="V48" s="41">
        <v>0.9</v>
      </c>
      <c r="W48" s="41">
        <v>0.1</v>
      </c>
      <c r="X48" s="41">
        <v>0.5</v>
      </c>
      <c r="Y48" s="40" t="b">
        <v>0</v>
      </c>
      <c r="Z48" s="40" t="b">
        <v>1</v>
      </c>
      <c r="AA48" s="40" t="b">
        <v>0</v>
      </c>
      <c r="AB48" s="40" t="b">
        <v>0</v>
      </c>
      <c r="AC48" s="41" t="s">
        <v>7458</v>
      </c>
      <c r="AD48" s="41" t="s">
        <v>7459</v>
      </c>
      <c r="AE48" s="41">
        <v>300.1372416</v>
      </c>
      <c r="AF48" s="41">
        <v>-3.045658885</v>
      </c>
      <c r="AG48" s="42">
        <v>5.08E41</v>
      </c>
      <c r="AH48" s="51">
        <v>-0.01029079</v>
      </c>
      <c r="AI48" s="40" t="s">
        <v>7460</v>
      </c>
      <c r="AJ48" s="46">
        <v>5.07969736587211E125</v>
      </c>
      <c r="AK48" s="41">
        <v>10000.0</v>
      </c>
      <c r="AL48" s="40" t="s">
        <v>216</v>
      </c>
      <c r="AM48" s="40" t="s">
        <v>7285</v>
      </c>
      <c r="AN48" s="40" t="s">
        <v>224</v>
      </c>
      <c r="AO48" s="42">
        <v>1.01E138</v>
      </c>
    </row>
    <row r="49">
      <c r="A49" s="41">
        <v>819.0</v>
      </c>
      <c r="B49" s="42">
        <v>1.671302375E9</v>
      </c>
      <c r="C49" s="41">
        <v>3356.0</v>
      </c>
      <c r="D49" s="40" t="s">
        <v>1243</v>
      </c>
      <c r="E49" s="41">
        <v>140.0</v>
      </c>
      <c r="F49" s="41">
        <v>35.0</v>
      </c>
      <c r="G49" s="41">
        <v>70.0</v>
      </c>
      <c r="H49" s="41">
        <v>-3.07732701</v>
      </c>
      <c r="I49" s="41">
        <v>10000.0</v>
      </c>
      <c r="J49" s="41">
        <v>5000.0</v>
      </c>
      <c r="K49" s="41">
        <v>1200.0</v>
      </c>
      <c r="L49" s="41">
        <v>600.0</v>
      </c>
      <c r="M49" s="41">
        <v>100.0</v>
      </c>
      <c r="N49" s="40" t="s">
        <v>1370</v>
      </c>
      <c r="O49" s="40" t="s">
        <v>1371</v>
      </c>
      <c r="P49" s="40" t="s">
        <v>7305</v>
      </c>
      <c r="Q49" s="40" t="s">
        <v>1373</v>
      </c>
      <c r="R49" s="40" t="b">
        <v>0</v>
      </c>
      <c r="S49" s="40" t="s">
        <v>7286</v>
      </c>
      <c r="T49" s="40" t="s">
        <v>212</v>
      </c>
      <c r="U49" s="41">
        <v>0.1</v>
      </c>
      <c r="V49" s="41">
        <v>0.9</v>
      </c>
      <c r="W49" s="41">
        <v>0.1</v>
      </c>
      <c r="X49" s="41">
        <v>0.4</v>
      </c>
      <c r="Y49" s="40" t="b">
        <v>0</v>
      </c>
      <c r="Z49" s="40" t="b">
        <v>1</v>
      </c>
      <c r="AA49" s="40" t="b">
        <v>0</v>
      </c>
      <c r="AB49" s="40" t="b">
        <v>0</v>
      </c>
      <c r="AC49" s="41" t="s">
        <v>7461</v>
      </c>
      <c r="AD49" s="41" t="s">
        <v>7462</v>
      </c>
      <c r="AE49" s="41">
        <v>833.1449585</v>
      </c>
      <c r="AF49" s="41">
        <v>-3.045661517</v>
      </c>
      <c r="AG49" s="42">
        <v>6.49E41</v>
      </c>
      <c r="AH49" s="51">
        <v>-0.010289934</v>
      </c>
      <c r="AI49" s="40" t="s">
        <v>7463</v>
      </c>
      <c r="AJ49" s="40" t="s">
        <v>7464</v>
      </c>
      <c r="AK49" s="41">
        <v>10000.0</v>
      </c>
      <c r="AL49" s="40" t="s">
        <v>216</v>
      </c>
      <c r="AM49" s="40" t="s">
        <v>7285</v>
      </c>
      <c r="AN49" s="40" t="s">
        <v>224</v>
      </c>
      <c r="AO49" s="42">
        <v>1.11E138</v>
      </c>
    </row>
    <row r="50">
      <c r="A50" s="41">
        <v>284.0</v>
      </c>
      <c r="B50" s="42">
        <v>1.671302375E9</v>
      </c>
      <c r="C50" s="41">
        <v>3356.0</v>
      </c>
      <c r="D50" s="40" t="s">
        <v>1243</v>
      </c>
      <c r="E50" s="41">
        <v>140.0</v>
      </c>
      <c r="F50" s="41">
        <v>35.0</v>
      </c>
      <c r="G50" s="41">
        <v>70.0</v>
      </c>
      <c r="H50" s="41">
        <v>-3.07732701</v>
      </c>
      <c r="I50" s="41">
        <v>10000.0</v>
      </c>
      <c r="J50" s="41">
        <v>5000.0</v>
      </c>
      <c r="K50" s="41">
        <v>1200.0</v>
      </c>
      <c r="L50" s="41">
        <v>600.0</v>
      </c>
      <c r="M50" s="41">
        <v>30.0</v>
      </c>
      <c r="N50" s="40" t="s">
        <v>1370</v>
      </c>
      <c r="O50" s="40" t="s">
        <v>208</v>
      </c>
      <c r="P50" s="40" t="s">
        <v>7305</v>
      </c>
      <c r="Q50" s="40" t="s">
        <v>1373</v>
      </c>
      <c r="R50" s="40" t="b">
        <v>0</v>
      </c>
      <c r="S50" s="40" t="s">
        <v>7286</v>
      </c>
      <c r="T50" s="40" t="s">
        <v>212</v>
      </c>
      <c r="U50" s="41">
        <v>0.1</v>
      </c>
      <c r="V50" s="41">
        <v>0.9</v>
      </c>
      <c r="W50" s="41">
        <v>0.2</v>
      </c>
      <c r="X50" s="41">
        <v>0.6</v>
      </c>
      <c r="Y50" s="40" t="b">
        <v>0</v>
      </c>
      <c r="Z50" s="40" t="b">
        <v>1</v>
      </c>
      <c r="AA50" s="40" t="b">
        <v>0</v>
      </c>
      <c r="AB50" s="40" t="b">
        <v>0</v>
      </c>
      <c r="AC50" s="41" t="s">
        <v>7465</v>
      </c>
      <c r="AD50" s="41" t="s">
        <v>7466</v>
      </c>
      <c r="AE50" s="41">
        <v>381.1433868</v>
      </c>
      <c r="AF50" s="41">
        <v>-3.046250938</v>
      </c>
      <c r="AG50" s="42">
        <v>1.04E42</v>
      </c>
      <c r="AH50" s="51">
        <v>-0.010098398</v>
      </c>
      <c r="AI50" s="40" t="s">
        <v>7467</v>
      </c>
      <c r="AJ50" s="45">
        <v>1.04246828856438E257</v>
      </c>
      <c r="AK50" s="41">
        <v>10000.0</v>
      </c>
      <c r="AL50" s="40" t="s">
        <v>216</v>
      </c>
      <c r="AM50" s="40" t="s">
        <v>7285</v>
      </c>
      <c r="AN50" s="40" t="s">
        <v>224</v>
      </c>
      <c r="AO50" s="42">
        <v>1.01E139</v>
      </c>
    </row>
    <row r="51">
      <c r="A51" s="41">
        <v>539.0</v>
      </c>
      <c r="B51" s="42">
        <v>1.671302375E9</v>
      </c>
      <c r="C51" s="41">
        <v>3356.0</v>
      </c>
      <c r="D51" s="40" t="s">
        <v>1243</v>
      </c>
      <c r="E51" s="41">
        <v>140.0</v>
      </c>
      <c r="F51" s="41">
        <v>35.0</v>
      </c>
      <c r="G51" s="41">
        <v>70.0</v>
      </c>
      <c r="H51" s="41">
        <v>-3.07732701</v>
      </c>
      <c r="I51" s="41">
        <v>10000.0</v>
      </c>
      <c r="J51" s="41">
        <v>5000.0</v>
      </c>
      <c r="K51" s="41">
        <v>1200.0</v>
      </c>
      <c r="L51" s="41">
        <v>600.0</v>
      </c>
      <c r="M51" s="41">
        <v>50.0</v>
      </c>
      <c r="N51" s="40" t="s">
        <v>1370</v>
      </c>
      <c r="O51" s="40" t="s">
        <v>1371</v>
      </c>
      <c r="P51" s="40" t="s">
        <v>212</v>
      </c>
      <c r="Q51" s="40" t="s">
        <v>1373</v>
      </c>
      <c r="R51" s="40" t="b">
        <v>0</v>
      </c>
      <c r="S51" s="40" t="s">
        <v>7286</v>
      </c>
      <c r="T51" s="40" t="s">
        <v>212</v>
      </c>
      <c r="U51" s="41">
        <v>0.1</v>
      </c>
      <c r="V51" s="41">
        <v>0.9</v>
      </c>
      <c r="W51" s="41">
        <v>0.3</v>
      </c>
      <c r="X51" s="41">
        <v>0.6</v>
      </c>
      <c r="Y51" s="40" t="b">
        <v>0</v>
      </c>
      <c r="Z51" s="40" t="b">
        <v>1</v>
      </c>
      <c r="AA51" s="40" t="b">
        <v>0</v>
      </c>
      <c r="AB51" s="40" t="b">
        <v>0</v>
      </c>
      <c r="AC51" s="41" t="s">
        <v>7468</v>
      </c>
      <c r="AD51" s="41" t="s">
        <v>7469</v>
      </c>
      <c r="AE51" s="41">
        <v>636.9378469</v>
      </c>
      <c r="AF51" s="41">
        <v>-3.048511586</v>
      </c>
      <c r="AG51" s="42">
        <v>8.07E41</v>
      </c>
      <c r="AH51" s="51">
        <v>-0.009363783</v>
      </c>
      <c r="AI51" s="40" t="s">
        <v>7470</v>
      </c>
      <c r="AJ51" s="40" t="s">
        <v>7471</v>
      </c>
      <c r="AK51" s="41">
        <v>10000.0</v>
      </c>
      <c r="AL51" s="40" t="s">
        <v>216</v>
      </c>
      <c r="AM51" s="40" t="s">
        <v>7285</v>
      </c>
      <c r="AN51" s="40" t="s">
        <v>224</v>
      </c>
      <c r="AO51" s="42">
        <v>1.0E139</v>
      </c>
    </row>
    <row r="52">
      <c r="A52" s="41">
        <v>245.0</v>
      </c>
      <c r="B52" s="42">
        <v>1.671302375E9</v>
      </c>
      <c r="C52" s="41">
        <v>3356.0</v>
      </c>
      <c r="D52" s="40" t="s">
        <v>1243</v>
      </c>
      <c r="E52" s="41">
        <v>140.0</v>
      </c>
      <c r="F52" s="41">
        <v>35.0</v>
      </c>
      <c r="G52" s="41">
        <v>70.0</v>
      </c>
      <c r="H52" s="41">
        <v>-3.07732701</v>
      </c>
      <c r="I52" s="41">
        <v>10000.0</v>
      </c>
      <c r="J52" s="41">
        <v>5000.0</v>
      </c>
      <c r="K52" s="41">
        <v>1200.0</v>
      </c>
      <c r="L52" s="41">
        <v>600.0</v>
      </c>
      <c r="M52" s="41">
        <v>30.0</v>
      </c>
      <c r="N52" s="40" t="s">
        <v>1370</v>
      </c>
      <c r="O52" s="40" t="s">
        <v>208</v>
      </c>
      <c r="P52" s="40" t="s">
        <v>7310</v>
      </c>
      <c r="Q52" s="40" t="s">
        <v>1373</v>
      </c>
      <c r="R52" s="40" t="b">
        <v>0</v>
      </c>
      <c r="S52" s="40" t="s">
        <v>7286</v>
      </c>
      <c r="T52" s="40" t="s">
        <v>212</v>
      </c>
      <c r="U52" s="41">
        <v>0.1</v>
      </c>
      <c r="V52" s="41">
        <v>0.9</v>
      </c>
      <c r="W52" s="41">
        <v>0.1</v>
      </c>
      <c r="X52" s="41">
        <v>0.6</v>
      </c>
      <c r="Y52" s="40" t="b">
        <v>0</v>
      </c>
      <c r="Z52" s="40" t="b">
        <v>1</v>
      </c>
      <c r="AA52" s="40" t="b">
        <v>0</v>
      </c>
      <c r="AB52" s="40" t="b">
        <v>0</v>
      </c>
      <c r="AC52" s="41" t="s">
        <v>7472</v>
      </c>
      <c r="AD52" s="41" t="s">
        <v>7473</v>
      </c>
      <c r="AE52" s="41">
        <v>503.563426</v>
      </c>
      <c r="AF52" s="41">
        <v>-3.048808732</v>
      </c>
      <c r="AG52" s="42">
        <v>4.68E41</v>
      </c>
      <c r="AH52" s="51">
        <v>-0.009267224</v>
      </c>
      <c r="AI52" s="40" t="s">
        <v>7474</v>
      </c>
      <c r="AJ52" s="46">
        <v>4.67529333452941E125</v>
      </c>
      <c r="AK52" s="41">
        <v>10000.0</v>
      </c>
      <c r="AL52" s="40" t="s">
        <v>216</v>
      </c>
      <c r="AM52" s="40" t="s">
        <v>7285</v>
      </c>
      <c r="AN52" s="40" t="s">
        <v>224</v>
      </c>
      <c r="AO52" s="42">
        <v>1.01E138</v>
      </c>
    </row>
    <row r="53">
      <c r="A53" s="41">
        <v>571.0</v>
      </c>
      <c r="B53" s="42">
        <v>1.671302375E9</v>
      </c>
      <c r="C53" s="41">
        <v>3356.0</v>
      </c>
      <c r="D53" s="40" t="s">
        <v>1243</v>
      </c>
      <c r="E53" s="41">
        <v>140.0</v>
      </c>
      <c r="F53" s="41">
        <v>35.0</v>
      </c>
      <c r="G53" s="41">
        <v>70.0</v>
      </c>
      <c r="H53" s="41">
        <v>-3.07732701</v>
      </c>
      <c r="I53" s="41">
        <v>10000.0</v>
      </c>
      <c r="J53" s="41">
        <v>5000.0</v>
      </c>
      <c r="K53" s="41">
        <v>1200.0</v>
      </c>
      <c r="L53" s="41">
        <v>600.0</v>
      </c>
      <c r="M53" s="41">
        <v>50.0</v>
      </c>
      <c r="N53" s="40" t="s">
        <v>1370</v>
      </c>
      <c r="O53" s="40" t="s">
        <v>208</v>
      </c>
      <c r="P53" s="40" t="s">
        <v>209</v>
      </c>
      <c r="Q53" s="40" t="s">
        <v>1373</v>
      </c>
      <c r="R53" s="40" t="b">
        <v>0</v>
      </c>
      <c r="S53" s="40" t="s">
        <v>7286</v>
      </c>
      <c r="T53" s="40" t="s">
        <v>212</v>
      </c>
      <c r="U53" s="41">
        <v>0.1</v>
      </c>
      <c r="V53" s="41">
        <v>0.9</v>
      </c>
      <c r="W53" s="41">
        <v>0.2</v>
      </c>
      <c r="X53" s="41">
        <v>0.5</v>
      </c>
      <c r="Y53" s="40" t="b">
        <v>0</v>
      </c>
      <c r="Z53" s="40" t="b">
        <v>1</v>
      </c>
      <c r="AA53" s="40" t="b">
        <v>0</v>
      </c>
      <c r="AB53" s="40" t="b">
        <v>0</v>
      </c>
      <c r="AC53" s="41" t="s">
        <v>7475</v>
      </c>
      <c r="AD53" s="41" t="s">
        <v>7476</v>
      </c>
      <c r="AE53" s="41">
        <v>557.2467046</v>
      </c>
      <c r="AF53" s="41">
        <v>-3.049899945</v>
      </c>
      <c r="AG53" s="42">
        <v>6.5E41</v>
      </c>
      <c r="AH53" s="51">
        <v>-0.008912626</v>
      </c>
      <c r="AI53" s="40" t="s">
        <v>7477</v>
      </c>
      <c r="AJ53" s="40" t="s">
        <v>7478</v>
      </c>
      <c r="AK53" s="41">
        <v>9962.0</v>
      </c>
      <c r="AL53" s="40" t="s">
        <v>1382</v>
      </c>
      <c r="AM53" s="40" t="s">
        <v>7285</v>
      </c>
      <c r="AN53" s="40" t="s">
        <v>224</v>
      </c>
      <c r="AO53" s="42">
        <v>1.11E138</v>
      </c>
    </row>
    <row r="54">
      <c r="A54" s="41">
        <v>826.0</v>
      </c>
      <c r="B54" s="42">
        <v>1.671302375E9</v>
      </c>
      <c r="C54" s="41">
        <v>3356.0</v>
      </c>
      <c r="D54" s="40" t="s">
        <v>1243</v>
      </c>
      <c r="E54" s="41">
        <v>140.0</v>
      </c>
      <c r="F54" s="41">
        <v>35.0</v>
      </c>
      <c r="G54" s="41">
        <v>70.0</v>
      </c>
      <c r="H54" s="41">
        <v>-3.07732701</v>
      </c>
      <c r="I54" s="41">
        <v>10000.0</v>
      </c>
      <c r="J54" s="41">
        <v>5000.0</v>
      </c>
      <c r="K54" s="41">
        <v>1200.0</v>
      </c>
      <c r="L54" s="41">
        <v>600.0</v>
      </c>
      <c r="M54" s="41">
        <v>100.0</v>
      </c>
      <c r="N54" s="40" t="s">
        <v>1370</v>
      </c>
      <c r="O54" s="40" t="s">
        <v>1371</v>
      </c>
      <c r="P54" s="40" t="s">
        <v>7305</v>
      </c>
      <c r="Q54" s="40" t="s">
        <v>1373</v>
      </c>
      <c r="R54" s="40" t="b">
        <v>0</v>
      </c>
      <c r="S54" s="40" t="s">
        <v>7286</v>
      </c>
      <c r="T54" s="40" t="s">
        <v>212</v>
      </c>
      <c r="U54" s="41">
        <v>0.1</v>
      </c>
      <c r="V54" s="41">
        <v>0.9</v>
      </c>
      <c r="W54" s="41">
        <v>0.3</v>
      </c>
      <c r="X54" s="41">
        <v>0.5</v>
      </c>
      <c r="Y54" s="40" t="b">
        <v>0</v>
      </c>
      <c r="Z54" s="40" t="b">
        <v>1</v>
      </c>
      <c r="AA54" s="40" t="b">
        <v>0</v>
      </c>
      <c r="AB54" s="40" t="b">
        <v>0</v>
      </c>
      <c r="AC54" s="41" t="s">
        <v>7479</v>
      </c>
      <c r="AD54" s="41" t="s">
        <v>7480</v>
      </c>
      <c r="AE54" s="41">
        <v>1037.515871</v>
      </c>
      <c r="AF54" s="41">
        <v>-3.051187608</v>
      </c>
      <c r="AG54" s="42">
        <v>5.08E41</v>
      </c>
      <c r="AH54" s="51">
        <v>-0.008494191</v>
      </c>
      <c r="AI54" s="40" t="s">
        <v>7481</v>
      </c>
      <c r="AJ54" s="40" t="s">
        <v>7482</v>
      </c>
      <c r="AK54" s="41">
        <v>10000.0</v>
      </c>
      <c r="AL54" s="40" t="s">
        <v>216</v>
      </c>
      <c r="AM54" s="40" t="s">
        <v>7285</v>
      </c>
      <c r="AN54" s="40" t="s">
        <v>224</v>
      </c>
      <c r="AO54" s="42">
        <v>1.01E138</v>
      </c>
    </row>
    <row r="55">
      <c r="A55" s="41">
        <v>209.0</v>
      </c>
      <c r="B55" s="42">
        <v>1.671302375E9</v>
      </c>
      <c r="C55" s="41">
        <v>3356.0</v>
      </c>
      <c r="D55" s="40" t="s">
        <v>1243</v>
      </c>
      <c r="E55" s="41">
        <v>140.0</v>
      </c>
      <c r="F55" s="41">
        <v>35.0</v>
      </c>
      <c r="G55" s="41">
        <v>70.0</v>
      </c>
      <c r="H55" s="41">
        <v>-3.07732701</v>
      </c>
      <c r="I55" s="41">
        <v>10000.0</v>
      </c>
      <c r="J55" s="41">
        <v>5000.0</v>
      </c>
      <c r="K55" s="41">
        <v>1200.0</v>
      </c>
      <c r="L55" s="41">
        <v>600.0</v>
      </c>
      <c r="M55" s="41">
        <v>30.0</v>
      </c>
      <c r="N55" s="40" t="s">
        <v>1370</v>
      </c>
      <c r="O55" s="40" t="s">
        <v>208</v>
      </c>
      <c r="P55" s="40" t="s">
        <v>209</v>
      </c>
      <c r="Q55" s="40" t="s">
        <v>1373</v>
      </c>
      <c r="R55" s="40" t="b">
        <v>0</v>
      </c>
      <c r="S55" s="40" t="s">
        <v>7286</v>
      </c>
      <c r="T55" s="40" t="s">
        <v>212</v>
      </c>
      <c r="U55" s="41">
        <v>0.1</v>
      </c>
      <c r="V55" s="41">
        <v>0.9</v>
      </c>
      <c r="W55" s="41">
        <v>0.1</v>
      </c>
      <c r="X55" s="41">
        <v>0.6</v>
      </c>
      <c r="Y55" s="40" t="b">
        <v>0</v>
      </c>
      <c r="Z55" s="40" t="b">
        <v>1</v>
      </c>
      <c r="AA55" s="40" t="b">
        <v>0</v>
      </c>
      <c r="AB55" s="40" t="b">
        <v>0</v>
      </c>
      <c r="AC55" s="41" t="s">
        <v>7483</v>
      </c>
      <c r="AD55" s="41" t="s">
        <v>7484</v>
      </c>
      <c r="AE55" s="41">
        <v>391.8500836</v>
      </c>
      <c r="AF55" s="41">
        <v>-3.052529843</v>
      </c>
      <c r="AG55" s="42">
        <v>1.63E41</v>
      </c>
      <c r="AH55" s="51">
        <v>-0.008058022</v>
      </c>
      <c r="AI55" s="40" t="s">
        <v>7485</v>
      </c>
      <c r="AJ55" s="46">
        <v>1.62933910121084E125</v>
      </c>
      <c r="AK55" s="41">
        <v>10000.0</v>
      </c>
      <c r="AL55" s="40" t="s">
        <v>216</v>
      </c>
      <c r="AM55" s="40" t="s">
        <v>7285</v>
      </c>
      <c r="AN55" s="40" t="s">
        <v>224</v>
      </c>
      <c r="AO55" s="42">
        <v>1.11E136</v>
      </c>
    </row>
    <row r="56">
      <c r="A56" s="41">
        <v>594.0</v>
      </c>
      <c r="B56" s="42">
        <v>1.671302375E9</v>
      </c>
      <c r="C56" s="41">
        <v>3356.0</v>
      </c>
      <c r="D56" s="40" t="s">
        <v>1243</v>
      </c>
      <c r="E56" s="41">
        <v>140.0</v>
      </c>
      <c r="F56" s="41">
        <v>35.0</v>
      </c>
      <c r="G56" s="41">
        <v>70.0</v>
      </c>
      <c r="H56" s="41">
        <v>-3.07732701</v>
      </c>
      <c r="I56" s="41">
        <v>10000.0</v>
      </c>
      <c r="J56" s="41">
        <v>5000.0</v>
      </c>
      <c r="K56" s="41">
        <v>1200.0</v>
      </c>
      <c r="L56" s="41">
        <v>600.0</v>
      </c>
      <c r="M56" s="41">
        <v>50.0</v>
      </c>
      <c r="N56" s="40" t="s">
        <v>1370</v>
      </c>
      <c r="O56" s="40" t="s">
        <v>208</v>
      </c>
      <c r="P56" s="40" t="s">
        <v>7310</v>
      </c>
      <c r="Q56" s="40" t="s">
        <v>1373</v>
      </c>
      <c r="R56" s="40" t="b">
        <v>0</v>
      </c>
      <c r="S56" s="40" t="s">
        <v>1373</v>
      </c>
      <c r="T56" s="40" t="s">
        <v>212</v>
      </c>
      <c r="U56" s="41">
        <v>0.1</v>
      </c>
      <c r="V56" s="41">
        <v>0.9</v>
      </c>
      <c r="W56" s="41">
        <v>0.1</v>
      </c>
      <c r="X56" s="41">
        <v>0.4</v>
      </c>
      <c r="Y56" s="40" t="b">
        <v>0</v>
      </c>
      <c r="Z56" s="40" t="b">
        <v>1</v>
      </c>
      <c r="AA56" s="40" t="b">
        <v>0</v>
      </c>
      <c r="AB56" s="40" t="b">
        <v>0</v>
      </c>
      <c r="AC56" s="41" t="s">
        <v>7486</v>
      </c>
      <c r="AD56" s="41" t="s">
        <v>7487</v>
      </c>
      <c r="AE56" s="41">
        <v>619.291997</v>
      </c>
      <c r="AF56" s="41">
        <v>-3.054817714</v>
      </c>
      <c r="AG56" s="42">
        <v>4.59E41</v>
      </c>
      <c r="AH56" s="51">
        <v>-0.007314561</v>
      </c>
      <c r="AI56" s="40" t="s">
        <v>7488</v>
      </c>
      <c r="AJ56" s="40" t="s">
        <v>7330</v>
      </c>
      <c r="AK56" s="41">
        <v>10000.0</v>
      </c>
      <c r="AL56" s="40" t="s">
        <v>216</v>
      </c>
      <c r="AM56" s="40" t="s">
        <v>7285</v>
      </c>
      <c r="AN56" s="40" t="s">
        <v>224</v>
      </c>
      <c r="AO56" s="42">
        <v>1.01E138</v>
      </c>
    </row>
    <row r="57">
      <c r="A57" s="41">
        <v>788.0</v>
      </c>
      <c r="B57" s="42">
        <v>1.671302375E9</v>
      </c>
      <c r="C57" s="41">
        <v>3356.0</v>
      </c>
      <c r="D57" s="40" t="s">
        <v>1243</v>
      </c>
      <c r="E57" s="41">
        <v>140.0</v>
      </c>
      <c r="F57" s="41">
        <v>35.0</v>
      </c>
      <c r="G57" s="41">
        <v>70.0</v>
      </c>
      <c r="H57" s="41">
        <v>-3.07732701</v>
      </c>
      <c r="I57" s="41">
        <v>10000.0</v>
      </c>
      <c r="J57" s="41">
        <v>5000.0</v>
      </c>
      <c r="K57" s="41">
        <v>1200.0</v>
      </c>
      <c r="L57" s="41">
        <v>600.0</v>
      </c>
      <c r="M57" s="41">
        <v>100.0</v>
      </c>
      <c r="N57" s="40" t="s">
        <v>1370</v>
      </c>
      <c r="O57" s="40" t="s">
        <v>1371</v>
      </c>
      <c r="P57" s="40" t="s">
        <v>7310</v>
      </c>
      <c r="Q57" s="40" t="s">
        <v>1373</v>
      </c>
      <c r="R57" s="40" t="b">
        <v>0</v>
      </c>
      <c r="S57" s="40" t="s">
        <v>7286</v>
      </c>
      <c r="T57" s="40" t="s">
        <v>212</v>
      </c>
      <c r="U57" s="41">
        <v>0.1</v>
      </c>
      <c r="V57" s="41">
        <v>0.9</v>
      </c>
      <c r="W57" s="41">
        <v>0.2</v>
      </c>
      <c r="X57" s="41">
        <v>0.6</v>
      </c>
      <c r="Y57" s="40" t="b">
        <v>0</v>
      </c>
      <c r="Z57" s="40" t="b">
        <v>1</v>
      </c>
      <c r="AA57" s="40" t="b">
        <v>0</v>
      </c>
      <c r="AB57" s="40" t="b">
        <v>0</v>
      </c>
      <c r="AC57" s="41" t="s">
        <v>7489</v>
      </c>
      <c r="AD57" s="41" t="s">
        <v>7490</v>
      </c>
      <c r="AE57" s="41">
        <v>1200.667809</v>
      </c>
      <c r="AF57" s="41">
        <v>-3.057259112</v>
      </c>
      <c r="AG57" s="42">
        <v>3.26E41</v>
      </c>
      <c r="AH57" s="51">
        <v>-0.006521211</v>
      </c>
      <c r="AI57" s="40" t="s">
        <v>7491</v>
      </c>
      <c r="AJ57" s="40" t="s">
        <v>7492</v>
      </c>
      <c r="AK57" s="41">
        <v>6953.0</v>
      </c>
      <c r="AL57" s="40" t="s">
        <v>2224</v>
      </c>
      <c r="AM57" s="40" t="s">
        <v>7285</v>
      </c>
      <c r="AN57" s="40" t="s">
        <v>224</v>
      </c>
      <c r="AO57" s="42">
        <v>1.11E137</v>
      </c>
    </row>
    <row r="58">
      <c r="A58" s="41">
        <v>932.0</v>
      </c>
      <c r="B58" s="42">
        <v>1.671302375E9</v>
      </c>
      <c r="C58" s="41">
        <v>3356.0</v>
      </c>
      <c r="D58" s="40" t="s">
        <v>1243</v>
      </c>
      <c r="E58" s="41">
        <v>140.0</v>
      </c>
      <c r="F58" s="41">
        <v>35.0</v>
      </c>
      <c r="G58" s="41">
        <v>70.0</v>
      </c>
      <c r="H58" s="41">
        <v>-3.07732701</v>
      </c>
      <c r="I58" s="41">
        <v>10000.0</v>
      </c>
      <c r="J58" s="41">
        <v>5000.0</v>
      </c>
      <c r="K58" s="41">
        <v>1200.0</v>
      </c>
      <c r="L58" s="41">
        <v>600.0</v>
      </c>
      <c r="M58" s="41">
        <v>100.0</v>
      </c>
      <c r="N58" s="40" t="s">
        <v>1370</v>
      </c>
      <c r="O58" s="40" t="s">
        <v>208</v>
      </c>
      <c r="P58" s="40" t="s">
        <v>209</v>
      </c>
      <c r="Q58" s="40" t="s">
        <v>1373</v>
      </c>
      <c r="R58" s="40" t="b">
        <v>0</v>
      </c>
      <c r="S58" s="40" t="s">
        <v>7286</v>
      </c>
      <c r="T58" s="40" t="s">
        <v>212</v>
      </c>
      <c r="U58" s="41">
        <v>0.1</v>
      </c>
      <c r="V58" s="41">
        <v>0.9</v>
      </c>
      <c r="W58" s="41">
        <v>0.2</v>
      </c>
      <c r="X58" s="41">
        <v>0.6</v>
      </c>
      <c r="Y58" s="40" t="b">
        <v>0</v>
      </c>
      <c r="Z58" s="40" t="b">
        <v>1</v>
      </c>
      <c r="AA58" s="40" t="b">
        <v>0</v>
      </c>
      <c r="AB58" s="40" t="b">
        <v>0</v>
      </c>
      <c r="AC58" s="41" t="s">
        <v>7493</v>
      </c>
      <c r="AD58" s="41" t="s">
        <v>7494</v>
      </c>
      <c r="AE58" s="41">
        <v>1200.595976</v>
      </c>
      <c r="AF58" s="41">
        <v>-3.058185593</v>
      </c>
      <c r="AG58" s="42">
        <v>4.89E41</v>
      </c>
      <c r="AH58" s="51">
        <v>-0.006220144</v>
      </c>
      <c r="AI58" s="40" t="s">
        <v>7495</v>
      </c>
      <c r="AJ58" s="40" t="s">
        <v>7496</v>
      </c>
      <c r="AK58" s="41">
        <v>8715.0</v>
      </c>
      <c r="AL58" s="40" t="s">
        <v>2224</v>
      </c>
      <c r="AM58" s="40" t="s">
        <v>7285</v>
      </c>
      <c r="AN58" s="40" t="s">
        <v>224</v>
      </c>
      <c r="AO58" s="42">
        <v>1.01E138</v>
      </c>
    </row>
    <row r="59">
      <c r="A59" s="41">
        <v>243.0</v>
      </c>
      <c r="B59" s="42">
        <v>1.671302375E9</v>
      </c>
      <c r="C59" s="41">
        <v>3356.0</v>
      </c>
      <c r="D59" s="40" t="s">
        <v>1243</v>
      </c>
      <c r="E59" s="41">
        <v>140.0</v>
      </c>
      <c r="F59" s="41">
        <v>35.0</v>
      </c>
      <c r="G59" s="41">
        <v>70.0</v>
      </c>
      <c r="H59" s="41">
        <v>-3.07732701</v>
      </c>
      <c r="I59" s="41">
        <v>10000.0</v>
      </c>
      <c r="J59" s="41">
        <v>5000.0</v>
      </c>
      <c r="K59" s="41">
        <v>1200.0</v>
      </c>
      <c r="L59" s="41">
        <v>600.0</v>
      </c>
      <c r="M59" s="41">
        <v>30.0</v>
      </c>
      <c r="N59" s="40" t="s">
        <v>1370</v>
      </c>
      <c r="O59" s="40" t="s">
        <v>208</v>
      </c>
      <c r="P59" s="40" t="s">
        <v>7310</v>
      </c>
      <c r="Q59" s="40" t="s">
        <v>1373</v>
      </c>
      <c r="R59" s="40" t="b">
        <v>0</v>
      </c>
      <c r="S59" s="40" t="s">
        <v>7286</v>
      </c>
      <c r="T59" s="40" t="s">
        <v>212</v>
      </c>
      <c r="U59" s="41">
        <v>0.1</v>
      </c>
      <c r="V59" s="41">
        <v>0.9</v>
      </c>
      <c r="W59" s="41">
        <v>0.1</v>
      </c>
      <c r="X59" s="41">
        <v>0.4</v>
      </c>
      <c r="Y59" s="40" t="b">
        <v>0</v>
      </c>
      <c r="Z59" s="40" t="b">
        <v>1</v>
      </c>
      <c r="AA59" s="40" t="b">
        <v>0</v>
      </c>
      <c r="AB59" s="40" t="b">
        <v>0</v>
      </c>
      <c r="AC59" s="41" t="s">
        <v>7497</v>
      </c>
      <c r="AD59" s="41" t="s">
        <v>7498</v>
      </c>
      <c r="AE59" s="41">
        <v>365.1732306</v>
      </c>
      <c r="AF59" s="41">
        <v>-3.058466023</v>
      </c>
      <c r="AG59" s="42">
        <v>6.97E41</v>
      </c>
      <c r="AH59" s="51">
        <v>-0.006129016</v>
      </c>
      <c r="AI59" s="40" t="s">
        <v>7499</v>
      </c>
      <c r="AJ59" s="46">
        <v>6.96624344616474E125</v>
      </c>
      <c r="AK59" s="41">
        <v>10000.0</v>
      </c>
      <c r="AL59" s="40" t="s">
        <v>216</v>
      </c>
      <c r="AM59" s="40" t="s">
        <v>7285</v>
      </c>
      <c r="AN59" s="40" t="s">
        <v>224</v>
      </c>
      <c r="AO59" s="42">
        <v>1.11E138</v>
      </c>
    </row>
    <row r="60">
      <c r="A60" s="41">
        <v>91.0</v>
      </c>
      <c r="B60" s="42">
        <v>1.671312492E9</v>
      </c>
      <c r="C60" s="41">
        <v>3356.0</v>
      </c>
      <c r="D60" s="40" t="s">
        <v>1243</v>
      </c>
      <c r="E60" s="41">
        <v>140.0</v>
      </c>
      <c r="F60" s="41">
        <v>35.0</v>
      </c>
      <c r="G60" s="41">
        <v>70.0</v>
      </c>
      <c r="H60" s="41">
        <v>-3.07732701</v>
      </c>
      <c r="I60" s="41">
        <v>10000.0</v>
      </c>
      <c r="J60" s="41">
        <v>5000.0</v>
      </c>
      <c r="K60" s="41">
        <v>1200.0</v>
      </c>
      <c r="L60" s="41">
        <v>600.0</v>
      </c>
      <c r="M60" s="41">
        <v>30.0</v>
      </c>
      <c r="N60" s="40" t="s">
        <v>1370</v>
      </c>
      <c r="O60" s="40" t="s">
        <v>1371</v>
      </c>
      <c r="P60" s="40" t="s">
        <v>7305</v>
      </c>
      <c r="Q60" s="40" t="s">
        <v>1373</v>
      </c>
      <c r="R60" s="40" t="b">
        <v>0</v>
      </c>
      <c r="S60" s="40" t="s">
        <v>1373</v>
      </c>
      <c r="T60" s="40" t="s">
        <v>7305</v>
      </c>
      <c r="U60" s="41">
        <v>0.1</v>
      </c>
      <c r="V60" s="41">
        <v>0.9</v>
      </c>
      <c r="W60" s="41">
        <v>0.1</v>
      </c>
      <c r="X60" s="41">
        <v>0.5</v>
      </c>
      <c r="Y60" s="40" t="b">
        <v>0</v>
      </c>
      <c r="Z60" s="40" t="b">
        <v>1</v>
      </c>
      <c r="AA60" s="40" t="b">
        <v>0</v>
      </c>
      <c r="AB60" s="40" t="b">
        <v>1</v>
      </c>
      <c r="AC60" s="41" t="s">
        <v>7500</v>
      </c>
      <c r="AD60" s="41" t="s">
        <v>7501</v>
      </c>
      <c r="AE60" s="41">
        <v>1203.027502</v>
      </c>
      <c r="AF60" s="41">
        <v>-3.058653192</v>
      </c>
      <c r="AG60" s="42">
        <v>1.04E42</v>
      </c>
      <c r="AH60" s="51">
        <v>-0.006068194</v>
      </c>
      <c r="AI60" s="40" t="s">
        <v>7502</v>
      </c>
      <c r="AJ60" s="46">
        <v>1.04473594552215E128</v>
      </c>
      <c r="AK60" s="41">
        <v>9821.0</v>
      </c>
      <c r="AL60" s="40" t="s">
        <v>2224</v>
      </c>
      <c r="AM60" s="40" t="s">
        <v>7285</v>
      </c>
      <c r="AN60" s="40" t="s">
        <v>5643</v>
      </c>
      <c r="AO60" s="42">
        <v>1.01E139</v>
      </c>
    </row>
    <row r="61">
      <c r="A61" s="41">
        <v>990.0</v>
      </c>
      <c r="B61" s="42">
        <v>1.671302375E9</v>
      </c>
      <c r="C61" s="41">
        <v>3356.0</v>
      </c>
      <c r="D61" s="40" t="s">
        <v>1243</v>
      </c>
      <c r="E61" s="41">
        <v>140.0</v>
      </c>
      <c r="F61" s="41">
        <v>35.0</v>
      </c>
      <c r="G61" s="41">
        <v>70.0</v>
      </c>
      <c r="H61" s="41">
        <v>-3.07732701</v>
      </c>
      <c r="I61" s="41">
        <v>10000.0</v>
      </c>
      <c r="J61" s="41">
        <v>5000.0</v>
      </c>
      <c r="K61" s="41">
        <v>1200.0</v>
      </c>
      <c r="L61" s="41">
        <v>600.0</v>
      </c>
      <c r="M61" s="41">
        <v>100.0</v>
      </c>
      <c r="N61" s="40" t="s">
        <v>1370</v>
      </c>
      <c r="O61" s="40" t="s">
        <v>208</v>
      </c>
      <c r="P61" s="40" t="s">
        <v>7305</v>
      </c>
      <c r="Q61" s="40" t="s">
        <v>1373</v>
      </c>
      <c r="R61" s="40" t="b">
        <v>0</v>
      </c>
      <c r="S61" s="40" t="s">
        <v>1373</v>
      </c>
      <c r="T61" s="40" t="s">
        <v>212</v>
      </c>
      <c r="U61" s="41">
        <v>0.1</v>
      </c>
      <c r="V61" s="41">
        <v>0.9</v>
      </c>
      <c r="W61" s="41">
        <v>0.1</v>
      </c>
      <c r="X61" s="41">
        <v>0.4</v>
      </c>
      <c r="Y61" s="40" t="b">
        <v>0</v>
      </c>
      <c r="Z61" s="40" t="b">
        <v>1</v>
      </c>
      <c r="AA61" s="40" t="b">
        <v>0</v>
      </c>
      <c r="AB61" s="40" t="b">
        <v>0</v>
      </c>
      <c r="AC61" s="41" t="s">
        <v>7503</v>
      </c>
      <c r="AD61" s="41" t="s">
        <v>7504</v>
      </c>
      <c r="AE61" s="41">
        <v>793.4268022</v>
      </c>
      <c r="AF61" s="41">
        <v>-3.060107869</v>
      </c>
      <c r="AG61" s="42">
        <v>1.34E42</v>
      </c>
      <c r="AH61" s="51">
        <v>-0.005595486</v>
      </c>
      <c r="AI61" s="40" t="s">
        <v>7505</v>
      </c>
      <c r="AJ61" s="40" t="s">
        <v>7506</v>
      </c>
      <c r="AK61" s="41">
        <v>10000.0</v>
      </c>
      <c r="AL61" s="40" t="s">
        <v>216</v>
      </c>
      <c r="AM61" s="40" t="s">
        <v>7285</v>
      </c>
      <c r="AN61" s="40" t="s">
        <v>224</v>
      </c>
      <c r="AO61" s="42">
        <v>1.11E139</v>
      </c>
    </row>
    <row r="62">
      <c r="A62" s="41">
        <v>34.0</v>
      </c>
      <c r="B62" s="42">
        <v>1.671302375E9</v>
      </c>
      <c r="C62" s="41">
        <v>3356.0</v>
      </c>
      <c r="D62" s="40" t="s">
        <v>1243</v>
      </c>
      <c r="E62" s="41">
        <v>140.0</v>
      </c>
      <c r="F62" s="41">
        <v>35.0</v>
      </c>
      <c r="G62" s="41">
        <v>70.0</v>
      </c>
      <c r="H62" s="41">
        <v>-3.07732701</v>
      </c>
      <c r="I62" s="41">
        <v>10000.0</v>
      </c>
      <c r="J62" s="41">
        <v>5000.0</v>
      </c>
      <c r="K62" s="41">
        <v>1200.0</v>
      </c>
      <c r="L62" s="41">
        <v>600.0</v>
      </c>
      <c r="M62" s="41">
        <v>30.0</v>
      </c>
      <c r="N62" s="40" t="s">
        <v>1370</v>
      </c>
      <c r="O62" s="40" t="s">
        <v>1371</v>
      </c>
      <c r="P62" s="40" t="s">
        <v>209</v>
      </c>
      <c r="Q62" s="40" t="s">
        <v>1373</v>
      </c>
      <c r="R62" s="40" t="b">
        <v>0</v>
      </c>
      <c r="S62" s="40" t="s">
        <v>7286</v>
      </c>
      <c r="T62" s="40" t="s">
        <v>212</v>
      </c>
      <c r="U62" s="41">
        <v>0.1</v>
      </c>
      <c r="V62" s="41">
        <v>0.9</v>
      </c>
      <c r="W62" s="41">
        <v>0.3</v>
      </c>
      <c r="X62" s="41">
        <v>0.5</v>
      </c>
      <c r="Y62" s="40" t="b">
        <v>0</v>
      </c>
      <c r="Z62" s="40" t="b">
        <v>1</v>
      </c>
      <c r="AA62" s="40" t="b">
        <v>0</v>
      </c>
      <c r="AB62" s="40" t="b">
        <v>0</v>
      </c>
      <c r="AC62" s="41" t="s">
        <v>7507</v>
      </c>
      <c r="AD62" s="41" t="s">
        <v>7508</v>
      </c>
      <c r="AE62" s="41">
        <v>341.2768135</v>
      </c>
      <c r="AF62" s="41">
        <v>-3.060837012</v>
      </c>
      <c r="AG62" s="42">
        <v>3.39E41</v>
      </c>
      <c r="AH62" s="51">
        <v>-0.005358546</v>
      </c>
      <c r="AI62" s="40" t="s">
        <v>7509</v>
      </c>
      <c r="AJ62" s="40" t="s">
        <v>7510</v>
      </c>
      <c r="AK62" s="41">
        <v>10000.0</v>
      </c>
      <c r="AL62" s="40" t="s">
        <v>216</v>
      </c>
      <c r="AM62" s="40" t="s">
        <v>7285</v>
      </c>
      <c r="AN62" s="40" t="s">
        <v>224</v>
      </c>
      <c r="AO62" s="42">
        <v>1.11E137</v>
      </c>
    </row>
    <row r="63">
      <c r="A63" s="41">
        <v>35.0</v>
      </c>
      <c r="B63" s="42">
        <v>1.671312492E9</v>
      </c>
      <c r="C63" s="41">
        <v>3356.0</v>
      </c>
      <c r="D63" s="40" t="s">
        <v>1243</v>
      </c>
      <c r="E63" s="41">
        <v>140.0</v>
      </c>
      <c r="F63" s="41">
        <v>35.0</v>
      </c>
      <c r="G63" s="41">
        <v>70.0</v>
      </c>
      <c r="H63" s="41">
        <v>-3.07732701</v>
      </c>
      <c r="I63" s="41">
        <v>10000.0</v>
      </c>
      <c r="J63" s="41">
        <v>5000.0</v>
      </c>
      <c r="K63" s="41">
        <v>1200.0</v>
      </c>
      <c r="L63" s="41">
        <v>600.0</v>
      </c>
      <c r="M63" s="41">
        <v>30.0</v>
      </c>
      <c r="N63" s="40" t="s">
        <v>1370</v>
      </c>
      <c r="O63" s="40" t="s">
        <v>1371</v>
      </c>
      <c r="P63" s="40" t="s">
        <v>209</v>
      </c>
      <c r="Q63" s="40" t="s">
        <v>1373</v>
      </c>
      <c r="R63" s="40" t="b">
        <v>0</v>
      </c>
      <c r="S63" s="40" t="s">
        <v>7286</v>
      </c>
      <c r="T63" s="40" t="s">
        <v>7305</v>
      </c>
      <c r="U63" s="41">
        <v>0.1</v>
      </c>
      <c r="V63" s="41">
        <v>0.9</v>
      </c>
      <c r="W63" s="41">
        <v>0.3</v>
      </c>
      <c r="X63" s="41">
        <v>0.6</v>
      </c>
      <c r="Y63" s="40" t="b">
        <v>0</v>
      </c>
      <c r="Z63" s="40" t="b">
        <v>1</v>
      </c>
      <c r="AA63" s="40" t="b">
        <v>0</v>
      </c>
      <c r="AB63" s="40" t="b">
        <v>1</v>
      </c>
      <c r="AC63" s="41" t="s">
        <v>7511</v>
      </c>
      <c r="AD63" s="41" t="s">
        <v>7512</v>
      </c>
      <c r="AE63" s="41">
        <v>1201.824169</v>
      </c>
      <c r="AF63" s="41">
        <v>-3.062017493</v>
      </c>
      <c r="AG63" s="42">
        <v>1.13E41</v>
      </c>
      <c r="AH63" s="51">
        <v>-0.00497494</v>
      </c>
      <c r="AI63" s="40" t="s">
        <v>7513</v>
      </c>
      <c r="AJ63" s="46">
        <v>1.13342135489348E167</v>
      </c>
      <c r="AK63" s="41">
        <v>6473.0</v>
      </c>
      <c r="AL63" s="40" t="s">
        <v>2224</v>
      </c>
      <c r="AM63" s="40" t="s">
        <v>7285</v>
      </c>
      <c r="AN63" s="40" t="s">
        <v>5643</v>
      </c>
      <c r="AO63" s="42">
        <v>1.01E136</v>
      </c>
    </row>
    <row r="64">
      <c r="A64" s="41">
        <v>143.0</v>
      </c>
      <c r="B64" s="42">
        <v>1.67130956E9</v>
      </c>
      <c r="C64" s="41">
        <v>3356.0</v>
      </c>
      <c r="D64" s="40" t="s">
        <v>1243</v>
      </c>
      <c r="E64" s="41">
        <v>140.0</v>
      </c>
      <c r="F64" s="41">
        <v>35.0</v>
      </c>
      <c r="G64" s="41">
        <v>70.0</v>
      </c>
      <c r="H64" s="41">
        <v>-3.07732701</v>
      </c>
      <c r="I64" s="41">
        <v>10000.0</v>
      </c>
      <c r="J64" s="41">
        <v>5000.0</v>
      </c>
      <c r="K64" s="41">
        <v>1200.0</v>
      </c>
      <c r="L64" s="41">
        <v>600.0</v>
      </c>
      <c r="M64" s="41">
        <v>30.0</v>
      </c>
      <c r="N64" s="40" t="s">
        <v>1370</v>
      </c>
      <c r="O64" s="40" t="s">
        <v>1371</v>
      </c>
      <c r="P64" s="40" t="s">
        <v>1372</v>
      </c>
      <c r="Q64" s="40" t="s">
        <v>1373</v>
      </c>
      <c r="R64" s="40" t="b">
        <v>0</v>
      </c>
      <c r="S64" s="40" t="s">
        <v>7286</v>
      </c>
      <c r="T64" s="40" t="s">
        <v>7305</v>
      </c>
      <c r="U64" s="41">
        <v>0.1</v>
      </c>
      <c r="V64" s="41">
        <v>0.9</v>
      </c>
      <c r="W64" s="41">
        <v>0.3</v>
      </c>
      <c r="X64" s="41">
        <v>0.6</v>
      </c>
      <c r="Y64" s="40" t="b">
        <v>0</v>
      </c>
      <c r="Z64" s="40" t="b">
        <v>1</v>
      </c>
      <c r="AA64" s="40" t="b">
        <v>0</v>
      </c>
      <c r="AB64" s="40" t="b">
        <v>0</v>
      </c>
      <c r="AC64" s="41" t="s">
        <v>7514</v>
      </c>
      <c r="AD64" s="41" t="s">
        <v>7515</v>
      </c>
      <c r="AE64" s="41">
        <v>1203.637331</v>
      </c>
      <c r="AF64" s="41">
        <v>-3.062285838</v>
      </c>
      <c r="AG64" s="42">
        <v>1.54E41</v>
      </c>
      <c r="AH64" s="51">
        <v>-0.004887739</v>
      </c>
      <c r="AI64" s="40" t="s">
        <v>7516</v>
      </c>
      <c r="AJ64" s="40" t="s">
        <v>7517</v>
      </c>
      <c r="AK64" s="41">
        <v>8050.0</v>
      </c>
      <c r="AL64" s="40" t="s">
        <v>2224</v>
      </c>
      <c r="AM64" s="40" t="s">
        <v>7285</v>
      </c>
      <c r="AN64" s="40" t="s">
        <v>5643</v>
      </c>
      <c r="AO64" s="42">
        <v>1.11E136</v>
      </c>
    </row>
    <row r="65">
      <c r="A65" s="41">
        <v>98.0</v>
      </c>
      <c r="B65" s="42">
        <v>1.67130956E9</v>
      </c>
      <c r="C65" s="41">
        <v>3356.0</v>
      </c>
      <c r="D65" s="40" t="s">
        <v>1243</v>
      </c>
      <c r="E65" s="41">
        <v>140.0</v>
      </c>
      <c r="F65" s="41">
        <v>35.0</v>
      </c>
      <c r="G65" s="41">
        <v>70.0</v>
      </c>
      <c r="H65" s="41">
        <v>-3.07732701</v>
      </c>
      <c r="I65" s="41">
        <v>10000.0</v>
      </c>
      <c r="J65" s="41">
        <v>5000.0</v>
      </c>
      <c r="K65" s="41">
        <v>1200.0</v>
      </c>
      <c r="L65" s="41">
        <v>600.0</v>
      </c>
      <c r="M65" s="41">
        <v>30.0</v>
      </c>
      <c r="N65" s="40" t="s">
        <v>1370</v>
      </c>
      <c r="O65" s="40" t="s">
        <v>1371</v>
      </c>
      <c r="P65" s="40" t="s">
        <v>7305</v>
      </c>
      <c r="Q65" s="40" t="s">
        <v>1373</v>
      </c>
      <c r="R65" s="40" t="b">
        <v>0</v>
      </c>
      <c r="S65" s="40" t="s">
        <v>1373</v>
      </c>
      <c r="T65" s="40" t="s">
        <v>7305</v>
      </c>
      <c r="U65" s="41">
        <v>0.1</v>
      </c>
      <c r="V65" s="41">
        <v>0.9</v>
      </c>
      <c r="W65" s="41">
        <v>0.3</v>
      </c>
      <c r="X65" s="41">
        <v>0.6</v>
      </c>
      <c r="Y65" s="40" t="b">
        <v>0</v>
      </c>
      <c r="Z65" s="40" t="b">
        <v>1</v>
      </c>
      <c r="AA65" s="40" t="b">
        <v>0</v>
      </c>
      <c r="AB65" s="40" t="b">
        <v>0</v>
      </c>
      <c r="AC65" s="41" t="s">
        <v>7518</v>
      </c>
      <c r="AD65" s="41" t="s">
        <v>7519</v>
      </c>
      <c r="AE65" s="41">
        <v>1203.605319</v>
      </c>
      <c r="AF65" s="41">
        <v>-3.062299177</v>
      </c>
      <c r="AG65" s="42">
        <v>5.08E41</v>
      </c>
      <c r="AH65" s="51">
        <v>-0.004883405</v>
      </c>
      <c r="AI65" s="40" t="s">
        <v>7520</v>
      </c>
      <c r="AJ65" s="40" t="s">
        <v>7521</v>
      </c>
      <c r="AK65" s="41">
        <v>9887.0</v>
      </c>
      <c r="AL65" s="40" t="s">
        <v>2224</v>
      </c>
      <c r="AM65" s="40" t="s">
        <v>7285</v>
      </c>
      <c r="AN65" s="40" t="s">
        <v>5643</v>
      </c>
      <c r="AO65" s="42">
        <v>1.01E138</v>
      </c>
    </row>
    <row r="66">
      <c r="A66" s="41">
        <v>562.0</v>
      </c>
      <c r="B66" s="42">
        <v>1.671302375E9</v>
      </c>
      <c r="C66" s="41">
        <v>3356.0</v>
      </c>
      <c r="D66" s="40" t="s">
        <v>1243</v>
      </c>
      <c r="E66" s="41">
        <v>140.0</v>
      </c>
      <c r="F66" s="41">
        <v>35.0</v>
      </c>
      <c r="G66" s="41">
        <v>70.0</v>
      </c>
      <c r="H66" s="41">
        <v>-3.07732701</v>
      </c>
      <c r="I66" s="41">
        <v>10000.0</v>
      </c>
      <c r="J66" s="41">
        <v>5000.0</v>
      </c>
      <c r="K66" s="41">
        <v>1200.0</v>
      </c>
      <c r="L66" s="41">
        <v>600.0</v>
      </c>
      <c r="M66" s="41">
        <v>50.0</v>
      </c>
      <c r="N66" s="40" t="s">
        <v>1370</v>
      </c>
      <c r="O66" s="40" t="s">
        <v>208</v>
      </c>
      <c r="P66" s="40" t="s">
        <v>209</v>
      </c>
      <c r="Q66" s="40" t="s">
        <v>1373</v>
      </c>
      <c r="R66" s="40" t="b">
        <v>0</v>
      </c>
      <c r="S66" s="40" t="s">
        <v>1373</v>
      </c>
      <c r="T66" s="40" t="s">
        <v>212</v>
      </c>
      <c r="U66" s="41">
        <v>0.1</v>
      </c>
      <c r="V66" s="41">
        <v>0.9</v>
      </c>
      <c r="W66" s="41">
        <v>0.2</v>
      </c>
      <c r="X66" s="41">
        <v>0.5</v>
      </c>
      <c r="Y66" s="40" t="b">
        <v>0</v>
      </c>
      <c r="Z66" s="40" t="b">
        <v>1</v>
      </c>
      <c r="AA66" s="40" t="b">
        <v>0</v>
      </c>
      <c r="AB66" s="40" t="b">
        <v>0</v>
      </c>
      <c r="AC66" s="41" t="s">
        <v>1327</v>
      </c>
      <c r="AD66" s="41" t="s">
        <v>7522</v>
      </c>
      <c r="AE66" s="41">
        <v>507.1323271</v>
      </c>
      <c r="AF66" s="41">
        <v>-3.063696827</v>
      </c>
      <c r="AG66" s="42">
        <v>5.11E41</v>
      </c>
      <c r="AH66" s="51">
        <v>-0.004429228</v>
      </c>
      <c r="AI66" s="40" t="s">
        <v>7523</v>
      </c>
      <c r="AJ66" s="40" t="s">
        <v>7524</v>
      </c>
      <c r="AK66" s="41">
        <v>10000.0</v>
      </c>
      <c r="AL66" s="40" t="s">
        <v>216</v>
      </c>
      <c r="AM66" s="40" t="s">
        <v>7285</v>
      </c>
      <c r="AN66" s="40" t="s">
        <v>224</v>
      </c>
      <c r="AO66" s="42">
        <v>1.01E138</v>
      </c>
    </row>
    <row r="67">
      <c r="A67" s="41">
        <v>563.0</v>
      </c>
      <c r="B67" s="42">
        <v>1.671302375E9</v>
      </c>
      <c r="C67" s="41">
        <v>3356.0</v>
      </c>
      <c r="D67" s="40" t="s">
        <v>1243</v>
      </c>
      <c r="E67" s="41">
        <v>140.0</v>
      </c>
      <c r="F67" s="41">
        <v>35.0</v>
      </c>
      <c r="G67" s="41">
        <v>70.0</v>
      </c>
      <c r="H67" s="41">
        <v>-3.07732701</v>
      </c>
      <c r="I67" s="41">
        <v>10000.0</v>
      </c>
      <c r="J67" s="41">
        <v>5000.0</v>
      </c>
      <c r="K67" s="41">
        <v>1200.0</v>
      </c>
      <c r="L67" s="41">
        <v>600.0</v>
      </c>
      <c r="M67" s="41">
        <v>50.0</v>
      </c>
      <c r="N67" s="40" t="s">
        <v>1370</v>
      </c>
      <c r="O67" s="40" t="s">
        <v>208</v>
      </c>
      <c r="P67" s="40" t="s">
        <v>209</v>
      </c>
      <c r="Q67" s="40" t="s">
        <v>1373</v>
      </c>
      <c r="R67" s="40" t="b">
        <v>0</v>
      </c>
      <c r="S67" s="40" t="s">
        <v>1373</v>
      </c>
      <c r="T67" s="40" t="s">
        <v>212</v>
      </c>
      <c r="U67" s="41">
        <v>0.1</v>
      </c>
      <c r="V67" s="41">
        <v>0.9</v>
      </c>
      <c r="W67" s="41">
        <v>0.2</v>
      </c>
      <c r="X67" s="41">
        <v>0.6</v>
      </c>
      <c r="Y67" s="40" t="b">
        <v>0</v>
      </c>
      <c r="Z67" s="40" t="b">
        <v>1</v>
      </c>
      <c r="AA67" s="40" t="b">
        <v>0</v>
      </c>
      <c r="AB67" s="40" t="b">
        <v>0</v>
      </c>
      <c r="AC67" s="41" t="s">
        <v>7525</v>
      </c>
      <c r="AD67" s="41" t="s">
        <v>7526</v>
      </c>
      <c r="AE67" s="41">
        <v>617.2759788</v>
      </c>
      <c r="AF67" s="41">
        <v>-3.06379677</v>
      </c>
      <c r="AG67" s="42">
        <v>1.55E41</v>
      </c>
      <c r="AH67" s="51">
        <v>-0.004396751</v>
      </c>
      <c r="AI67" s="40" t="s">
        <v>7527</v>
      </c>
      <c r="AJ67" s="40" t="s">
        <v>7528</v>
      </c>
      <c r="AK67" s="41">
        <v>10000.0</v>
      </c>
      <c r="AL67" s="40" t="s">
        <v>216</v>
      </c>
      <c r="AM67" s="40" t="s">
        <v>7285</v>
      </c>
      <c r="AN67" s="40" t="s">
        <v>224</v>
      </c>
      <c r="AO67" s="42">
        <v>1.11E136</v>
      </c>
    </row>
    <row r="68">
      <c r="A68" s="41">
        <v>889.0</v>
      </c>
      <c r="B68" s="42">
        <v>1.671302375E9</v>
      </c>
      <c r="C68" s="41">
        <v>3356.0</v>
      </c>
      <c r="D68" s="40" t="s">
        <v>1243</v>
      </c>
      <c r="E68" s="41">
        <v>140.0</v>
      </c>
      <c r="F68" s="41">
        <v>35.0</v>
      </c>
      <c r="G68" s="41">
        <v>70.0</v>
      </c>
      <c r="H68" s="41">
        <v>-3.07732701</v>
      </c>
      <c r="I68" s="41">
        <v>10000.0</v>
      </c>
      <c r="J68" s="41">
        <v>5000.0</v>
      </c>
      <c r="K68" s="41">
        <v>1200.0</v>
      </c>
      <c r="L68" s="41">
        <v>600.0</v>
      </c>
      <c r="M68" s="41">
        <v>100.0</v>
      </c>
      <c r="N68" s="40" t="s">
        <v>1370</v>
      </c>
      <c r="O68" s="40" t="s">
        <v>1371</v>
      </c>
      <c r="P68" s="40" t="s">
        <v>212</v>
      </c>
      <c r="Q68" s="40" t="s">
        <v>1373</v>
      </c>
      <c r="R68" s="40" t="b">
        <v>0</v>
      </c>
      <c r="S68" s="40" t="s">
        <v>1373</v>
      </c>
      <c r="T68" s="40" t="s">
        <v>212</v>
      </c>
      <c r="U68" s="41">
        <v>0.1</v>
      </c>
      <c r="V68" s="41">
        <v>0.9</v>
      </c>
      <c r="W68" s="41">
        <v>0.3</v>
      </c>
      <c r="X68" s="41">
        <v>0.5</v>
      </c>
      <c r="Y68" s="40" t="b">
        <v>0</v>
      </c>
      <c r="Z68" s="40" t="b">
        <v>1</v>
      </c>
      <c r="AA68" s="40" t="b">
        <v>0</v>
      </c>
      <c r="AB68" s="40" t="b">
        <v>0</v>
      </c>
      <c r="AC68" s="41" t="s">
        <v>7529</v>
      </c>
      <c r="AD68" s="41" t="s">
        <v>7209</v>
      </c>
      <c r="AE68" s="41">
        <v>1000.082523</v>
      </c>
      <c r="AF68" s="41">
        <v>-3.063966079</v>
      </c>
      <c r="AG68" s="42">
        <v>1.34E42</v>
      </c>
      <c r="AH68" s="51">
        <v>-0.004341733</v>
      </c>
      <c r="AI68" s="40" t="s">
        <v>7530</v>
      </c>
      <c r="AJ68" s="40" t="s">
        <v>7531</v>
      </c>
      <c r="AK68" s="41">
        <v>10000.0</v>
      </c>
      <c r="AL68" s="40" t="s">
        <v>216</v>
      </c>
      <c r="AM68" s="40" t="s">
        <v>7285</v>
      </c>
      <c r="AN68" s="40" t="s">
        <v>224</v>
      </c>
      <c r="AO68" s="42">
        <v>1.11E139</v>
      </c>
    </row>
    <row r="69">
      <c r="A69" s="41">
        <v>709.0</v>
      </c>
      <c r="B69" s="42">
        <v>1.671302375E9</v>
      </c>
      <c r="C69" s="41">
        <v>3356.0</v>
      </c>
      <c r="D69" s="40" t="s">
        <v>1243</v>
      </c>
      <c r="E69" s="41">
        <v>140.0</v>
      </c>
      <c r="F69" s="41">
        <v>35.0</v>
      </c>
      <c r="G69" s="41">
        <v>70.0</v>
      </c>
      <c r="H69" s="41">
        <v>-3.07732701</v>
      </c>
      <c r="I69" s="41">
        <v>10000.0</v>
      </c>
      <c r="J69" s="41">
        <v>5000.0</v>
      </c>
      <c r="K69" s="41">
        <v>1200.0</v>
      </c>
      <c r="L69" s="41">
        <v>600.0</v>
      </c>
      <c r="M69" s="41">
        <v>50.0</v>
      </c>
      <c r="N69" s="40" t="s">
        <v>1370</v>
      </c>
      <c r="O69" s="40" t="s">
        <v>208</v>
      </c>
      <c r="P69" s="40" t="s">
        <v>212</v>
      </c>
      <c r="Q69" s="40" t="s">
        <v>1373</v>
      </c>
      <c r="R69" s="40" t="b">
        <v>0</v>
      </c>
      <c r="S69" s="40" t="s">
        <v>1373</v>
      </c>
      <c r="T69" s="40" t="s">
        <v>212</v>
      </c>
      <c r="U69" s="41">
        <v>0.1</v>
      </c>
      <c r="V69" s="41">
        <v>0.9</v>
      </c>
      <c r="W69" s="41">
        <v>0.3</v>
      </c>
      <c r="X69" s="41">
        <v>0.5</v>
      </c>
      <c r="Y69" s="40" t="b">
        <v>0</v>
      </c>
      <c r="Z69" s="40" t="b">
        <v>1</v>
      </c>
      <c r="AA69" s="40" t="b">
        <v>0</v>
      </c>
      <c r="AB69" s="40" t="b">
        <v>0</v>
      </c>
      <c r="AC69" s="41" t="s">
        <v>7532</v>
      </c>
      <c r="AD69" s="41" t="s">
        <v>7533</v>
      </c>
      <c r="AE69" s="41">
        <v>506.8938549</v>
      </c>
      <c r="AF69" s="41">
        <v>-3.064558047</v>
      </c>
      <c r="AG69" s="42">
        <v>1.04E42</v>
      </c>
      <c r="AH69" s="51">
        <v>-0.004149368</v>
      </c>
      <c r="AI69" s="40" t="s">
        <v>7534</v>
      </c>
      <c r="AJ69" s="40" t="s">
        <v>7535</v>
      </c>
      <c r="AK69" s="41">
        <v>10000.0</v>
      </c>
      <c r="AL69" s="40" t="s">
        <v>216</v>
      </c>
      <c r="AM69" s="40" t="s">
        <v>7285</v>
      </c>
      <c r="AN69" s="40" t="s">
        <v>224</v>
      </c>
      <c r="AO69" s="42">
        <v>1.01E139</v>
      </c>
    </row>
    <row r="70">
      <c r="A70" s="41">
        <v>967.0</v>
      </c>
      <c r="B70" s="42">
        <v>1.671302375E9</v>
      </c>
      <c r="C70" s="41">
        <v>3356.0</v>
      </c>
      <c r="D70" s="40" t="s">
        <v>1243</v>
      </c>
      <c r="E70" s="41">
        <v>140.0</v>
      </c>
      <c r="F70" s="41">
        <v>35.0</v>
      </c>
      <c r="G70" s="41">
        <v>70.0</v>
      </c>
      <c r="H70" s="41">
        <v>-3.07732701</v>
      </c>
      <c r="I70" s="41">
        <v>10000.0</v>
      </c>
      <c r="J70" s="41">
        <v>5000.0</v>
      </c>
      <c r="K70" s="41">
        <v>1200.0</v>
      </c>
      <c r="L70" s="41">
        <v>600.0</v>
      </c>
      <c r="M70" s="41">
        <v>100.0</v>
      </c>
      <c r="N70" s="40" t="s">
        <v>1370</v>
      </c>
      <c r="O70" s="40" t="s">
        <v>208</v>
      </c>
      <c r="P70" s="40" t="s">
        <v>7310</v>
      </c>
      <c r="Q70" s="40" t="s">
        <v>1373</v>
      </c>
      <c r="R70" s="40" t="b">
        <v>0</v>
      </c>
      <c r="S70" s="40" t="s">
        <v>7286</v>
      </c>
      <c r="T70" s="40" t="s">
        <v>212</v>
      </c>
      <c r="U70" s="41">
        <v>0.1</v>
      </c>
      <c r="V70" s="41">
        <v>0.9</v>
      </c>
      <c r="W70" s="41">
        <v>0.2</v>
      </c>
      <c r="X70" s="41">
        <v>0.5</v>
      </c>
      <c r="Y70" s="40" t="b">
        <v>0</v>
      </c>
      <c r="Z70" s="40" t="b">
        <v>1</v>
      </c>
      <c r="AA70" s="40" t="b">
        <v>0</v>
      </c>
      <c r="AB70" s="40" t="b">
        <v>0</v>
      </c>
      <c r="AC70" s="41" t="s">
        <v>7536</v>
      </c>
      <c r="AD70" s="41" t="s">
        <v>7537</v>
      </c>
      <c r="AE70" s="41">
        <v>1200.562692</v>
      </c>
      <c r="AF70" s="41">
        <v>-3.064576266</v>
      </c>
      <c r="AG70" s="42">
        <v>1.16E42</v>
      </c>
      <c r="AH70" s="51">
        <v>-0.004143448</v>
      </c>
      <c r="AI70" s="40" t="s">
        <v>7538</v>
      </c>
      <c r="AJ70" s="40" t="s">
        <v>7539</v>
      </c>
      <c r="AK70" s="41">
        <v>8350.0</v>
      </c>
      <c r="AL70" s="40" t="s">
        <v>2224</v>
      </c>
      <c r="AM70" s="40" t="s">
        <v>7285</v>
      </c>
      <c r="AN70" s="40" t="s">
        <v>224</v>
      </c>
      <c r="AO70" s="42">
        <v>1.1E139</v>
      </c>
    </row>
    <row r="71">
      <c r="A71" s="41">
        <v>272.0</v>
      </c>
      <c r="B71" s="42">
        <v>1.671302375E9</v>
      </c>
      <c r="C71" s="41">
        <v>3356.0</v>
      </c>
      <c r="D71" s="40" t="s">
        <v>1243</v>
      </c>
      <c r="E71" s="41">
        <v>140.0</v>
      </c>
      <c r="F71" s="41">
        <v>35.0</v>
      </c>
      <c r="G71" s="41">
        <v>70.0</v>
      </c>
      <c r="H71" s="41">
        <v>-3.07732701</v>
      </c>
      <c r="I71" s="41">
        <v>10000.0</v>
      </c>
      <c r="J71" s="41">
        <v>5000.0</v>
      </c>
      <c r="K71" s="41">
        <v>1200.0</v>
      </c>
      <c r="L71" s="41">
        <v>600.0</v>
      </c>
      <c r="M71" s="41">
        <v>30.0</v>
      </c>
      <c r="N71" s="40" t="s">
        <v>1370</v>
      </c>
      <c r="O71" s="40" t="s">
        <v>208</v>
      </c>
      <c r="P71" s="40" t="s">
        <v>7305</v>
      </c>
      <c r="Q71" s="40" t="s">
        <v>1373</v>
      </c>
      <c r="R71" s="40" t="b">
        <v>0</v>
      </c>
      <c r="S71" s="40" t="s">
        <v>1373</v>
      </c>
      <c r="T71" s="40" t="s">
        <v>212</v>
      </c>
      <c r="U71" s="41">
        <v>0.1</v>
      </c>
      <c r="V71" s="41">
        <v>0.9</v>
      </c>
      <c r="W71" s="41">
        <v>0.1</v>
      </c>
      <c r="X71" s="41">
        <v>0.6</v>
      </c>
      <c r="Y71" s="40" t="b">
        <v>0</v>
      </c>
      <c r="Z71" s="40" t="b">
        <v>1</v>
      </c>
      <c r="AA71" s="40" t="b">
        <v>0</v>
      </c>
      <c r="AB71" s="40" t="b">
        <v>0</v>
      </c>
      <c r="AC71" s="41" t="s">
        <v>7540</v>
      </c>
      <c r="AD71" s="41" t="s">
        <v>7541</v>
      </c>
      <c r="AE71" s="41">
        <v>358.3340025</v>
      </c>
      <c r="AF71" s="41">
        <v>-3.064701879</v>
      </c>
      <c r="AG71" s="42">
        <v>4.68E41</v>
      </c>
      <c r="AH71" s="51">
        <v>-0.004102629</v>
      </c>
      <c r="AI71" s="40" t="s">
        <v>7542</v>
      </c>
      <c r="AJ71" s="46">
        <v>4.67529239916186E125</v>
      </c>
      <c r="AK71" s="41">
        <v>10000.0</v>
      </c>
      <c r="AL71" s="40" t="s">
        <v>216</v>
      </c>
      <c r="AM71" s="40" t="s">
        <v>7285</v>
      </c>
      <c r="AN71" s="40" t="s">
        <v>224</v>
      </c>
      <c r="AO71" s="42">
        <v>1.01E138</v>
      </c>
    </row>
    <row r="72">
      <c r="A72" s="41">
        <v>501.0</v>
      </c>
      <c r="B72" s="42">
        <v>1.671302375E9</v>
      </c>
      <c r="C72" s="41">
        <v>3356.0</v>
      </c>
      <c r="D72" s="40" t="s">
        <v>1243</v>
      </c>
      <c r="E72" s="41">
        <v>140.0</v>
      </c>
      <c r="F72" s="41">
        <v>35.0</v>
      </c>
      <c r="G72" s="41">
        <v>70.0</v>
      </c>
      <c r="H72" s="41">
        <v>-3.07732701</v>
      </c>
      <c r="I72" s="41">
        <v>10000.0</v>
      </c>
      <c r="J72" s="41">
        <v>5000.0</v>
      </c>
      <c r="K72" s="41">
        <v>1200.0</v>
      </c>
      <c r="L72" s="41">
        <v>600.0</v>
      </c>
      <c r="M72" s="41">
        <v>50.0</v>
      </c>
      <c r="N72" s="40" t="s">
        <v>1370</v>
      </c>
      <c r="O72" s="40" t="s">
        <v>1371</v>
      </c>
      <c r="P72" s="40" t="s">
        <v>1372</v>
      </c>
      <c r="Q72" s="40" t="s">
        <v>1373</v>
      </c>
      <c r="R72" s="40" t="b">
        <v>0</v>
      </c>
      <c r="S72" s="40" t="s">
        <v>7286</v>
      </c>
      <c r="T72" s="40" t="s">
        <v>212</v>
      </c>
      <c r="U72" s="41">
        <v>0.1</v>
      </c>
      <c r="V72" s="41">
        <v>0.9</v>
      </c>
      <c r="W72" s="41">
        <v>0.3</v>
      </c>
      <c r="X72" s="41">
        <v>0.4</v>
      </c>
      <c r="Y72" s="40" t="b">
        <v>0</v>
      </c>
      <c r="Z72" s="40" t="b">
        <v>1</v>
      </c>
      <c r="AA72" s="40" t="b">
        <v>0</v>
      </c>
      <c r="AB72" s="40" t="b">
        <v>0</v>
      </c>
      <c r="AC72" s="41" t="s">
        <v>7543</v>
      </c>
      <c r="AD72" s="41" t="s">
        <v>7544</v>
      </c>
      <c r="AE72" s="41">
        <v>426.5459144</v>
      </c>
      <c r="AF72" s="41">
        <v>-3.064774858</v>
      </c>
      <c r="AG72" s="42">
        <v>1.35E42</v>
      </c>
      <c r="AH72" s="51">
        <v>-0.004078914</v>
      </c>
      <c r="AI72" s="40" t="s">
        <v>7545</v>
      </c>
      <c r="AJ72" s="40" t="s">
        <v>7546</v>
      </c>
      <c r="AK72" s="41">
        <v>10000.0</v>
      </c>
      <c r="AL72" s="40" t="s">
        <v>216</v>
      </c>
      <c r="AM72" s="40" t="s">
        <v>7285</v>
      </c>
      <c r="AN72" s="40" t="s">
        <v>224</v>
      </c>
      <c r="AO72" s="42">
        <v>1.11E139</v>
      </c>
    </row>
    <row r="73">
      <c r="A73" s="41">
        <v>277.0</v>
      </c>
      <c r="B73" s="42">
        <v>1.671302375E9</v>
      </c>
      <c r="C73" s="41">
        <v>3356.0</v>
      </c>
      <c r="D73" s="40" t="s">
        <v>1243</v>
      </c>
      <c r="E73" s="41">
        <v>140.0</v>
      </c>
      <c r="F73" s="41">
        <v>35.0</v>
      </c>
      <c r="G73" s="41">
        <v>70.0</v>
      </c>
      <c r="H73" s="41">
        <v>-3.07732701</v>
      </c>
      <c r="I73" s="41">
        <v>10000.0</v>
      </c>
      <c r="J73" s="41">
        <v>5000.0</v>
      </c>
      <c r="K73" s="41">
        <v>1200.0</v>
      </c>
      <c r="L73" s="41">
        <v>600.0</v>
      </c>
      <c r="M73" s="41">
        <v>30.0</v>
      </c>
      <c r="N73" s="40" t="s">
        <v>1370</v>
      </c>
      <c r="O73" s="40" t="s">
        <v>208</v>
      </c>
      <c r="P73" s="40" t="s">
        <v>7305</v>
      </c>
      <c r="Q73" s="40" t="s">
        <v>1373</v>
      </c>
      <c r="R73" s="40" t="b">
        <v>0</v>
      </c>
      <c r="S73" s="40" t="s">
        <v>1373</v>
      </c>
      <c r="T73" s="40" t="s">
        <v>212</v>
      </c>
      <c r="U73" s="41">
        <v>0.1</v>
      </c>
      <c r="V73" s="41">
        <v>0.9</v>
      </c>
      <c r="W73" s="41">
        <v>0.3</v>
      </c>
      <c r="X73" s="41">
        <v>0.5</v>
      </c>
      <c r="Y73" s="40" t="b">
        <v>0</v>
      </c>
      <c r="Z73" s="40" t="b">
        <v>1</v>
      </c>
      <c r="AA73" s="40" t="b">
        <v>0</v>
      </c>
      <c r="AB73" s="40" t="b">
        <v>0</v>
      </c>
      <c r="AC73" s="41" t="s">
        <v>7547</v>
      </c>
      <c r="AD73" s="41" t="s">
        <v>7548</v>
      </c>
      <c r="AE73" s="41">
        <v>310.3864372</v>
      </c>
      <c r="AF73" s="41">
        <v>-3.065310089</v>
      </c>
      <c r="AG73" s="42">
        <v>7.89E41</v>
      </c>
      <c r="AH73" s="51">
        <v>-0.003904987</v>
      </c>
      <c r="AI73" s="40" t="s">
        <v>7549</v>
      </c>
      <c r="AJ73" s="40" t="s">
        <v>7550</v>
      </c>
      <c r="AK73" s="41">
        <v>10000.0</v>
      </c>
      <c r="AL73" s="40" t="s">
        <v>216</v>
      </c>
      <c r="AM73" s="40" t="s">
        <v>7285</v>
      </c>
      <c r="AN73" s="40" t="s">
        <v>224</v>
      </c>
      <c r="AO73" s="42">
        <v>1.0E139</v>
      </c>
    </row>
    <row r="74">
      <c r="A74" s="41">
        <v>752.0</v>
      </c>
      <c r="B74" s="42">
        <v>1.671302375E9</v>
      </c>
      <c r="C74" s="41">
        <v>3356.0</v>
      </c>
      <c r="D74" s="40" t="s">
        <v>1243</v>
      </c>
      <c r="E74" s="41">
        <v>140.0</v>
      </c>
      <c r="F74" s="41">
        <v>35.0</v>
      </c>
      <c r="G74" s="41">
        <v>70.0</v>
      </c>
      <c r="H74" s="41">
        <v>-3.07732701</v>
      </c>
      <c r="I74" s="41">
        <v>10000.0</v>
      </c>
      <c r="J74" s="41">
        <v>5000.0</v>
      </c>
      <c r="K74" s="41">
        <v>1200.0</v>
      </c>
      <c r="L74" s="41">
        <v>600.0</v>
      </c>
      <c r="M74" s="41">
        <v>100.0</v>
      </c>
      <c r="N74" s="40" t="s">
        <v>1370</v>
      </c>
      <c r="O74" s="40" t="s">
        <v>1371</v>
      </c>
      <c r="P74" s="40" t="s">
        <v>209</v>
      </c>
      <c r="Q74" s="40" t="s">
        <v>1373</v>
      </c>
      <c r="R74" s="40" t="b">
        <v>0</v>
      </c>
      <c r="S74" s="40" t="s">
        <v>7286</v>
      </c>
      <c r="T74" s="40" t="s">
        <v>212</v>
      </c>
      <c r="U74" s="41">
        <v>0.1</v>
      </c>
      <c r="V74" s="41">
        <v>0.9</v>
      </c>
      <c r="W74" s="41">
        <v>0.2</v>
      </c>
      <c r="X74" s="41">
        <v>0.6</v>
      </c>
      <c r="Y74" s="40" t="b">
        <v>0</v>
      </c>
      <c r="Z74" s="40" t="b">
        <v>1</v>
      </c>
      <c r="AA74" s="40" t="b">
        <v>0</v>
      </c>
      <c r="AB74" s="40" t="b">
        <v>0</v>
      </c>
      <c r="AC74" s="41" t="s">
        <v>7551</v>
      </c>
      <c r="AD74" s="41" t="s">
        <v>7552</v>
      </c>
      <c r="AE74" s="41">
        <v>1075.323914</v>
      </c>
      <c r="AF74" s="41">
        <v>-3.065854339</v>
      </c>
      <c r="AG74" s="42">
        <v>5.08E41</v>
      </c>
      <c r="AH74" s="51">
        <v>-0.003728129</v>
      </c>
      <c r="AI74" s="40" t="s">
        <v>7553</v>
      </c>
      <c r="AJ74" s="40" t="s">
        <v>7554</v>
      </c>
      <c r="AK74" s="41">
        <v>7835.0</v>
      </c>
      <c r="AL74" s="40" t="s">
        <v>7372</v>
      </c>
      <c r="AM74" s="40" t="s">
        <v>7285</v>
      </c>
      <c r="AN74" s="40" t="s">
        <v>224</v>
      </c>
      <c r="AO74" s="42">
        <v>1.01E138</v>
      </c>
    </row>
    <row r="75">
      <c r="A75" s="41">
        <v>422.0</v>
      </c>
      <c r="B75" s="42">
        <v>1.671302375E9</v>
      </c>
      <c r="C75" s="41">
        <v>3356.0</v>
      </c>
      <c r="D75" s="40" t="s">
        <v>1243</v>
      </c>
      <c r="E75" s="41">
        <v>140.0</v>
      </c>
      <c r="F75" s="41">
        <v>35.0</v>
      </c>
      <c r="G75" s="41">
        <v>70.0</v>
      </c>
      <c r="H75" s="41">
        <v>-3.07732701</v>
      </c>
      <c r="I75" s="41">
        <v>10000.0</v>
      </c>
      <c r="J75" s="41">
        <v>5000.0</v>
      </c>
      <c r="K75" s="41">
        <v>1200.0</v>
      </c>
      <c r="L75" s="41">
        <v>600.0</v>
      </c>
      <c r="M75" s="41">
        <v>50.0</v>
      </c>
      <c r="N75" s="40" t="s">
        <v>1370</v>
      </c>
      <c r="O75" s="40" t="s">
        <v>1371</v>
      </c>
      <c r="P75" s="40" t="s">
        <v>7310</v>
      </c>
      <c r="Q75" s="40" t="s">
        <v>1373</v>
      </c>
      <c r="R75" s="40" t="b">
        <v>0</v>
      </c>
      <c r="S75" s="40" t="s">
        <v>1373</v>
      </c>
      <c r="T75" s="40" t="s">
        <v>212</v>
      </c>
      <c r="U75" s="41">
        <v>0.1</v>
      </c>
      <c r="V75" s="41">
        <v>0.9</v>
      </c>
      <c r="W75" s="41">
        <v>0.3</v>
      </c>
      <c r="X75" s="41">
        <v>0.6</v>
      </c>
      <c r="Y75" s="40" t="b">
        <v>0</v>
      </c>
      <c r="Z75" s="40" t="b">
        <v>1</v>
      </c>
      <c r="AA75" s="40" t="b">
        <v>0</v>
      </c>
      <c r="AB75" s="40" t="b">
        <v>0</v>
      </c>
      <c r="AC75" s="41" t="s">
        <v>7555</v>
      </c>
      <c r="AD75" s="41" t="s">
        <v>7556</v>
      </c>
      <c r="AE75" s="41">
        <v>851.0637929</v>
      </c>
      <c r="AF75" s="41">
        <v>-3.066207733</v>
      </c>
      <c r="AG75" s="42">
        <v>6.87E41</v>
      </c>
      <c r="AH75" s="51">
        <v>-0.003613291</v>
      </c>
      <c r="AI75" s="40" t="s">
        <v>7557</v>
      </c>
      <c r="AJ75" s="40" t="s">
        <v>7558</v>
      </c>
      <c r="AK75" s="41">
        <v>10000.0</v>
      </c>
      <c r="AL75" s="40" t="s">
        <v>216</v>
      </c>
      <c r="AM75" s="40" t="s">
        <v>7285</v>
      </c>
      <c r="AN75" s="40" t="s">
        <v>224</v>
      </c>
      <c r="AO75" s="42">
        <v>1.11E138</v>
      </c>
    </row>
    <row r="76">
      <c r="A76" s="41">
        <v>605.0</v>
      </c>
      <c r="B76" s="42">
        <v>1.671302375E9</v>
      </c>
      <c r="C76" s="41">
        <v>3356.0</v>
      </c>
      <c r="D76" s="40" t="s">
        <v>1243</v>
      </c>
      <c r="E76" s="41">
        <v>140.0</v>
      </c>
      <c r="F76" s="41">
        <v>35.0</v>
      </c>
      <c r="G76" s="41">
        <v>70.0</v>
      </c>
      <c r="H76" s="41">
        <v>-3.07732701</v>
      </c>
      <c r="I76" s="41">
        <v>10000.0</v>
      </c>
      <c r="J76" s="41">
        <v>5000.0</v>
      </c>
      <c r="K76" s="41">
        <v>1200.0</v>
      </c>
      <c r="L76" s="41">
        <v>600.0</v>
      </c>
      <c r="M76" s="41">
        <v>50.0</v>
      </c>
      <c r="N76" s="40" t="s">
        <v>1370</v>
      </c>
      <c r="O76" s="40" t="s">
        <v>208</v>
      </c>
      <c r="P76" s="40" t="s">
        <v>7310</v>
      </c>
      <c r="Q76" s="40" t="s">
        <v>1373</v>
      </c>
      <c r="R76" s="40" t="b">
        <v>0</v>
      </c>
      <c r="S76" s="40" t="s">
        <v>7286</v>
      </c>
      <c r="T76" s="40" t="s">
        <v>212</v>
      </c>
      <c r="U76" s="41">
        <v>0.1</v>
      </c>
      <c r="V76" s="41">
        <v>0.9</v>
      </c>
      <c r="W76" s="41">
        <v>0.1</v>
      </c>
      <c r="X76" s="41">
        <v>0.6</v>
      </c>
      <c r="Y76" s="40" t="b">
        <v>0</v>
      </c>
      <c r="Z76" s="40" t="b">
        <v>1</v>
      </c>
      <c r="AA76" s="40" t="b">
        <v>0</v>
      </c>
      <c r="AB76" s="40" t="b">
        <v>0</v>
      </c>
      <c r="AC76" s="41" t="s">
        <v>7559</v>
      </c>
      <c r="AD76" s="41" t="s">
        <v>7560</v>
      </c>
      <c r="AE76" s="41">
        <v>859.7905164</v>
      </c>
      <c r="AF76" s="41">
        <v>-3.066637111</v>
      </c>
      <c r="AG76" s="42">
        <v>4.62E41</v>
      </c>
      <c r="AH76" s="51">
        <v>-0.003473761</v>
      </c>
      <c r="AI76" s="40" t="s">
        <v>7561</v>
      </c>
      <c r="AJ76" s="40" t="s">
        <v>7330</v>
      </c>
      <c r="AK76" s="41">
        <v>10000.0</v>
      </c>
      <c r="AL76" s="40" t="s">
        <v>216</v>
      </c>
      <c r="AM76" s="40" t="s">
        <v>7285</v>
      </c>
      <c r="AN76" s="40" t="s">
        <v>224</v>
      </c>
      <c r="AO76" s="42">
        <v>1.01E138</v>
      </c>
    </row>
    <row r="77">
      <c r="A77" s="41">
        <v>522.0</v>
      </c>
      <c r="B77" s="42">
        <v>1.671302375E9</v>
      </c>
      <c r="C77" s="41">
        <v>3356.0</v>
      </c>
      <c r="D77" s="40" t="s">
        <v>1243</v>
      </c>
      <c r="E77" s="41">
        <v>140.0</v>
      </c>
      <c r="F77" s="41">
        <v>35.0</v>
      </c>
      <c r="G77" s="41">
        <v>70.0</v>
      </c>
      <c r="H77" s="41">
        <v>-3.07732701</v>
      </c>
      <c r="I77" s="41">
        <v>10000.0</v>
      </c>
      <c r="J77" s="41">
        <v>5000.0</v>
      </c>
      <c r="K77" s="41">
        <v>1200.0</v>
      </c>
      <c r="L77" s="41">
        <v>600.0</v>
      </c>
      <c r="M77" s="41">
        <v>50.0</v>
      </c>
      <c r="N77" s="40" t="s">
        <v>1370</v>
      </c>
      <c r="O77" s="40" t="s">
        <v>1371</v>
      </c>
      <c r="P77" s="40" t="s">
        <v>212</v>
      </c>
      <c r="Q77" s="40" t="s">
        <v>1373</v>
      </c>
      <c r="R77" s="40" t="b">
        <v>0</v>
      </c>
      <c r="S77" s="40" t="s">
        <v>1373</v>
      </c>
      <c r="T77" s="40" t="s">
        <v>212</v>
      </c>
      <c r="U77" s="41">
        <v>0.1</v>
      </c>
      <c r="V77" s="41">
        <v>0.9</v>
      </c>
      <c r="W77" s="41">
        <v>0.1</v>
      </c>
      <c r="X77" s="41">
        <v>0.4</v>
      </c>
      <c r="Y77" s="40" t="b">
        <v>0</v>
      </c>
      <c r="Z77" s="40" t="b">
        <v>1</v>
      </c>
      <c r="AA77" s="40" t="b">
        <v>0</v>
      </c>
      <c r="AB77" s="40" t="b">
        <v>0</v>
      </c>
      <c r="AC77" s="41" t="s">
        <v>7562</v>
      </c>
      <c r="AD77" s="41" t="s">
        <v>7563</v>
      </c>
      <c r="AE77" s="41">
        <v>406.4377353</v>
      </c>
      <c r="AF77" s="41">
        <v>-3.067239716</v>
      </c>
      <c r="AG77" s="42">
        <v>5.04E41</v>
      </c>
      <c r="AH77" s="51">
        <v>-0.00327794</v>
      </c>
      <c r="AI77" s="40" t="s">
        <v>7564</v>
      </c>
      <c r="AJ77" s="40" t="s">
        <v>7330</v>
      </c>
      <c r="AK77" s="41">
        <v>10000.0</v>
      </c>
      <c r="AL77" s="40" t="s">
        <v>216</v>
      </c>
      <c r="AM77" s="40" t="s">
        <v>7285</v>
      </c>
      <c r="AN77" s="40" t="s">
        <v>224</v>
      </c>
      <c r="AO77" s="42">
        <v>1.01E138</v>
      </c>
    </row>
    <row r="78">
      <c r="A78" s="41">
        <v>92.0</v>
      </c>
      <c r="B78" s="42">
        <v>1.671302375E9</v>
      </c>
      <c r="C78" s="41">
        <v>3356.0</v>
      </c>
      <c r="D78" s="40" t="s">
        <v>1243</v>
      </c>
      <c r="E78" s="41">
        <v>140.0</v>
      </c>
      <c r="F78" s="41">
        <v>35.0</v>
      </c>
      <c r="G78" s="41">
        <v>70.0</v>
      </c>
      <c r="H78" s="41">
        <v>-3.07732701</v>
      </c>
      <c r="I78" s="41">
        <v>10000.0</v>
      </c>
      <c r="J78" s="41">
        <v>5000.0</v>
      </c>
      <c r="K78" s="41">
        <v>1200.0</v>
      </c>
      <c r="L78" s="41">
        <v>600.0</v>
      </c>
      <c r="M78" s="41">
        <v>30.0</v>
      </c>
      <c r="N78" s="40" t="s">
        <v>1370</v>
      </c>
      <c r="O78" s="40" t="s">
        <v>1371</v>
      </c>
      <c r="P78" s="40" t="s">
        <v>7305</v>
      </c>
      <c r="Q78" s="40" t="s">
        <v>1373</v>
      </c>
      <c r="R78" s="40" t="b">
        <v>0</v>
      </c>
      <c r="S78" s="40" t="s">
        <v>1373</v>
      </c>
      <c r="T78" s="40" t="s">
        <v>212</v>
      </c>
      <c r="U78" s="41">
        <v>0.1</v>
      </c>
      <c r="V78" s="41">
        <v>0.9</v>
      </c>
      <c r="W78" s="41">
        <v>0.1</v>
      </c>
      <c r="X78" s="41">
        <v>0.6</v>
      </c>
      <c r="Y78" s="40" t="b">
        <v>0</v>
      </c>
      <c r="Z78" s="40" t="b">
        <v>1</v>
      </c>
      <c r="AA78" s="40" t="b">
        <v>0</v>
      </c>
      <c r="AB78" s="40" t="b">
        <v>0</v>
      </c>
      <c r="AC78" s="41" t="s">
        <v>7565</v>
      </c>
      <c r="AD78" s="41" t="s">
        <v>7566</v>
      </c>
      <c r="AE78" s="41">
        <v>359.5106244</v>
      </c>
      <c r="AF78" s="41">
        <v>-3.068453699</v>
      </c>
      <c r="AG78" s="42">
        <v>4.59E41</v>
      </c>
      <c r="AH78" s="51">
        <v>-0.002883448</v>
      </c>
      <c r="AI78" s="40" t="s">
        <v>7567</v>
      </c>
      <c r="AJ78" s="46">
        <v>4.59462458502076E125</v>
      </c>
      <c r="AK78" s="41">
        <v>10000.0</v>
      </c>
      <c r="AL78" s="40" t="s">
        <v>216</v>
      </c>
      <c r="AM78" s="40" t="s">
        <v>7285</v>
      </c>
      <c r="AN78" s="40" t="s">
        <v>224</v>
      </c>
      <c r="AO78" s="42">
        <v>1.01E138</v>
      </c>
    </row>
    <row r="79">
      <c r="A79" s="41">
        <v>821.0</v>
      </c>
      <c r="B79" s="42">
        <v>1.671302375E9</v>
      </c>
      <c r="C79" s="41">
        <v>3356.0</v>
      </c>
      <c r="D79" s="40" t="s">
        <v>1243</v>
      </c>
      <c r="E79" s="41">
        <v>140.0</v>
      </c>
      <c r="F79" s="41">
        <v>35.0</v>
      </c>
      <c r="G79" s="41">
        <v>70.0</v>
      </c>
      <c r="H79" s="41">
        <v>-3.07732701</v>
      </c>
      <c r="I79" s="41">
        <v>10000.0</v>
      </c>
      <c r="J79" s="41">
        <v>5000.0</v>
      </c>
      <c r="K79" s="41">
        <v>1200.0</v>
      </c>
      <c r="L79" s="41">
        <v>600.0</v>
      </c>
      <c r="M79" s="41">
        <v>100.0</v>
      </c>
      <c r="N79" s="40" t="s">
        <v>1370</v>
      </c>
      <c r="O79" s="40" t="s">
        <v>1371</v>
      </c>
      <c r="P79" s="40" t="s">
        <v>7305</v>
      </c>
      <c r="Q79" s="40" t="s">
        <v>1373</v>
      </c>
      <c r="R79" s="40" t="b">
        <v>0</v>
      </c>
      <c r="S79" s="40" t="s">
        <v>7286</v>
      </c>
      <c r="T79" s="40" t="s">
        <v>212</v>
      </c>
      <c r="U79" s="41">
        <v>0.1</v>
      </c>
      <c r="V79" s="41">
        <v>0.9</v>
      </c>
      <c r="W79" s="41">
        <v>0.1</v>
      </c>
      <c r="X79" s="41">
        <v>0.6</v>
      </c>
      <c r="Y79" s="40" t="b">
        <v>0</v>
      </c>
      <c r="Z79" s="40" t="b">
        <v>1</v>
      </c>
      <c r="AA79" s="40" t="b">
        <v>0</v>
      </c>
      <c r="AB79" s="40" t="b">
        <v>0</v>
      </c>
      <c r="AC79" s="41" t="s">
        <v>7568</v>
      </c>
      <c r="AD79" s="41" t="s">
        <v>7569</v>
      </c>
      <c r="AE79" s="41">
        <v>1113.869117</v>
      </c>
      <c r="AF79" s="41">
        <v>-3.068637448</v>
      </c>
      <c r="AG79" s="42">
        <v>3.45E41</v>
      </c>
      <c r="AH79" s="51">
        <v>-0.002823737</v>
      </c>
      <c r="AI79" s="40" t="s">
        <v>7570</v>
      </c>
      <c r="AJ79" s="40" t="s">
        <v>7571</v>
      </c>
      <c r="AK79" s="41">
        <v>8976.0</v>
      </c>
      <c r="AL79" s="40" t="s">
        <v>7372</v>
      </c>
      <c r="AM79" s="40" t="s">
        <v>7285</v>
      </c>
      <c r="AN79" s="40" t="s">
        <v>224</v>
      </c>
      <c r="AO79" s="42">
        <v>1.11E137</v>
      </c>
    </row>
    <row r="80">
      <c r="A80" s="41">
        <v>787.0</v>
      </c>
      <c r="B80" s="42">
        <v>1.671302375E9</v>
      </c>
      <c r="C80" s="41">
        <v>3356.0</v>
      </c>
      <c r="D80" s="40" t="s">
        <v>1243</v>
      </c>
      <c r="E80" s="41">
        <v>140.0</v>
      </c>
      <c r="F80" s="41">
        <v>35.0</v>
      </c>
      <c r="G80" s="41">
        <v>70.0</v>
      </c>
      <c r="H80" s="41">
        <v>-3.07732701</v>
      </c>
      <c r="I80" s="41">
        <v>10000.0</v>
      </c>
      <c r="J80" s="41">
        <v>5000.0</v>
      </c>
      <c r="K80" s="41">
        <v>1200.0</v>
      </c>
      <c r="L80" s="41">
        <v>600.0</v>
      </c>
      <c r="M80" s="41">
        <v>100.0</v>
      </c>
      <c r="N80" s="40" t="s">
        <v>1370</v>
      </c>
      <c r="O80" s="40" t="s">
        <v>1371</v>
      </c>
      <c r="P80" s="40" t="s">
        <v>7310</v>
      </c>
      <c r="Q80" s="40" t="s">
        <v>1373</v>
      </c>
      <c r="R80" s="40" t="b">
        <v>0</v>
      </c>
      <c r="S80" s="40" t="s">
        <v>7286</v>
      </c>
      <c r="T80" s="40" t="s">
        <v>212</v>
      </c>
      <c r="U80" s="41">
        <v>0.1</v>
      </c>
      <c r="V80" s="41">
        <v>0.9</v>
      </c>
      <c r="W80" s="41">
        <v>0.2</v>
      </c>
      <c r="X80" s="41">
        <v>0.5</v>
      </c>
      <c r="Y80" s="40" t="b">
        <v>0</v>
      </c>
      <c r="Z80" s="40" t="b">
        <v>1</v>
      </c>
      <c r="AA80" s="40" t="b">
        <v>0</v>
      </c>
      <c r="AB80" s="40" t="b">
        <v>0</v>
      </c>
      <c r="AC80" s="41" t="s">
        <v>7572</v>
      </c>
      <c r="AD80" s="41" t="s">
        <v>7573</v>
      </c>
      <c r="AE80" s="41">
        <v>1200.726598</v>
      </c>
      <c r="AF80" s="41">
        <v>-3.068686778</v>
      </c>
      <c r="AG80" s="42">
        <v>5.05E41</v>
      </c>
      <c r="AH80" s="51">
        <v>-0.002807707</v>
      </c>
      <c r="AI80" s="40" t="s">
        <v>7574</v>
      </c>
      <c r="AJ80" s="40" t="s">
        <v>7575</v>
      </c>
      <c r="AK80" s="41">
        <v>8124.0</v>
      </c>
      <c r="AL80" s="40" t="s">
        <v>2224</v>
      </c>
      <c r="AM80" s="40" t="s">
        <v>7285</v>
      </c>
      <c r="AN80" s="40" t="s">
        <v>224</v>
      </c>
      <c r="AO80" s="42">
        <v>1.01E138</v>
      </c>
    </row>
    <row r="81">
      <c r="A81" s="41">
        <v>274.0</v>
      </c>
      <c r="B81" s="42">
        <v>1.671302375E9</v>
      </c>
      <c r="C81" s="41">
        <v>3356.0</v>
      </c>
      <c r="D81" s="40" t="s">
        <v>1243</v>
      </c>
      <c r="E81" s="41">
        <v>140.0</v>
      </c>
      <c r="F81" s="41">
        <v>35.0</v>
      </c>
      <c r="G81" s="41">
        <v>70.0</v>
      </c>
      <c r="H81" s="41">
        <v>-3.07732701</v>
      </c>
      <c r="I81" s="41">
        <v>10000.0</v>
      </c>
      <c r="J81" s="41">
        <v>5000.0</v>
      </c>
      <c r="K81" s="41">
        <v>1200.0</v>
      </c>
      <c r="L81" s="41">
        <v>600.0</v>
      </c>
      <c r="M81" s="41">
        <v>30.0</v>
      </c>
      <c r="N81" s="40" t="s">
        <v>1370</v>
      </c>
      <c r="O81" s="40" t="s">
        <v>208</v>
      </c>
      <c r="P81" s="40" t="s">
        <v>7305</v>
      </c>
      <c r="Q81" s="40" t="s">
        <v>1373</v>
      </c>
      <c r="R81" s="40" t="b">
        <v>0</v>
      </c>
      <c r="S81" s="40" t="s">
        <v>1373</v>
      </c>
      <c r="T81" s="40" t="s">
        <v>212</v>
      </c>
      <c r="U81" s="41">
        <v>0.1</v>
      </c>
      <c r="V81" s="41">
        <v>0.9</v>
      </c>
      <c r="W81" s="41">
        <v>0.2</v>
      </c>
      <c r="X81" s="41">
        <v>0.5</v>
      </c>
      <c r="Y81" s="40" t="b">
        <v>0</v>
      </c>
      <c r="Z81" s="40" t="b">
        <v>1</v>
      </c>
      <c r="AA81" s="40" t="b">
        <v>0</v>
      </c>
      <c r="AB81" s="40" t="b">
        <v>0</v>
      </c>
      <c r="AC81" s="41" t="s">
        <v>7576</v>
      </c>
      <c r="AD81" s="41" t="s">
        <v>7577</v>
      </c>
      <c r="AE81" s="41">
        <v>310.0102494</v>
      </c>
      <c r="AF81" s="41">
        <v>-3.069303792</v>
      </c>
      <c r="AG81" s="42">
        <v>4.6E41</v>
      </c>
      <c r="AH81" s="51">
        <v>-0.002607204</v>
      </c>
      <c r="AI81" s="40" t="s">
        <v>7578</v>
      </c>
      <c r="AJ81" s="45">
        <v>4.59697513537866E251</v>
      </c>
      <c r="AK81" s="41">
        <v>10000.0</v>
      </c>
      <c r="AL81" s="40" t="s">
        <v>216</v>
      </c>
      <c r="AM81" s="40" t="s">
        <v>7285</v>
      </c>
      <c r="AN81" s="40" t="s">
        <v>224</v>
      </c>
      <c r="AO81" s="42">
        <v>1.01E138</v>
      </c>
    </row>
    <row r="82">
      <c r="A82" s="41">
        <v>464.0</v>
      </c>
      <c r="B82" s="42">
        <v>1.671302375E9</v>
      </c>
      <c r="C82" s="41">
        <v>3356.0</v>
      </c>
      <c r="D82" s="40" t="s">
        <v>1243</v>
      </c>
      <c r="E82" s="41">
        <v>140.0</v>
      </c>
      <c r="F82" s="41">
        <v>35.0</v>
      </c>
      <c r="G82" s="41">
        <v>70.0</v>
      </c>
      <c r="H82" s="41">
        <v>-3.07732701</v>
      </c>
      <c r="I82" s="41">
        <v>10000.0</v>
      </c>
      <c r="J82" s="41">
        <v>5000.0</v>
      </c>
      <c r="K82" s="41">
        <v>1200.0</v>
      </c>
      <c r="L82" s="41">
        <v>600.0</v>
      </c>
      <c r="M82" s="41">
        <v>50.0</v>
      </c>
      <c r="N82" s="40" t="s">
        <v>1370</v>
      </c>
      <c r="O82" s="40" t="s">
        <v>1371</v>
      </c>
      <c r="P82" s="40" t="s">
        <v>7305</v>
      </c>
      <c r="Q82" s="40" t="s">
        <v>1373</v>
      </c>
      <c r="R82" s="40" t="b">
        <v>0</v>
      </c>
      <c r="S82" s="40" t="s">
        <v>7286</v>
      </c>
      <c r="T82" s="40" t="s">
        <v>212</v>
      </c>
      <c r="U82" s="41">
        <v>0.1</v>
      </c>
      <c r="V82" s="41">
        <v>0.9</v>
      </c>
      <c r="W82" s="41">
        <v>0.2</v>
      </c>
      <c r="X82" s="41">
        <v>0.6</v>
      </c>
      <c r="Y82" s="40" t="b">
        <v>0</v>
      </c>
      <c r="Z82" s="40" t="b">
        <v>1</v>
      </c>
      <c r="AA82" s="40" t="b">
        <v>0</v>
      </c>
      <c r="AB82" s="40" t="b">
        <v>0</v>
      </c>
      <c r="AC82" s="41" t="s">
        <v>7579</v>
      </c>
      <c r="AD82" s="41" t="s">
        <v>4513</v>
      </c>
      <c r="AE82" s="41">
        <v>632.6339445</v>
      </c>
      <c r="AF82" s="41">
        <v>-3.070299753</v>
      </c>
      <c r="AG82" s="42">
        <v>1.58E41</v>
      </c>
      <c r="AH82" s="51">
        <v>-0.002283559</v>
      </c>
      <c r="AI82" s="40" t="s">
        <v>7580</v>
      </c>
      <c r="AJ82" s="40" t="s">
        <v>7581</v>
      </c>
      <c r="AK82" s="41">
        <v>10000.0</v>
      </c>
      <c r="AL82" s="40" t="s">
        <v>216</v>
      </c>
      <c r="AM82" s="40" t="s">
        <v>7285</v>
      </c>
      <c r="AN82" s="40" t="s">
        <v>224</v>
      </c>
      <c r="AO82" s="42">
        <v>1.11E136</v>
      </c>
    </row>
    <row r="83">
      <c r="A83" s="41">
        <v>1078.0</v>
      </c>
      <c r="B83" s="42">
        <v>1.671302375E9</v>
      </c>
      <c r="C83" s="41">
        <v>3356.0</v>
      </c>
      <c r="D83" s="40" t="s">
        <v>1243</v>
      </c>
      <c r="E83" s="41">
        <v>140.0</v>
      </c>
      <c r="F83" s="41">
        <v>35.0</v>
      </c>
      <c r="G83" s="41">
        <v>70.0</v>
      </c>
      <c r="H83" s="41">
        <v>-3.07732701</v>
      </c>
      <c r="I83" s="41">
        <v>10000.0</v>
      </c>
      <c r="J83" s="41">
        <v>5000.0</v>
      </c>
      <c r="K83" s="41">
        <v>1200.0</v>
      </c>
      <c r="L83" s="41">
        <v>600.0</v>
      </c>
      <c r="M83" s="41">
        <v>100.0</v>
      </c>
      <c r="N83" s="40" t="s">
        <v>1370</v>
      </c>
      <c r="O83" s="40" t="s">
        <v>208</v>
      </c>
      <c r="P83" s="40" t="s">
        <v>212</v>
      </c>
      <c r="Q83" s="40" t="s">
        <v>1373</v>
      </c>
      <c r="R83" s="40" t="b">
        <v>0</v>
      </c>
      <c r="S83" s="40" t="s">
        <v>7286</v>
      </c>
      <c r="T83" s="40" t="s">
        <v>212</v>
      </c>
      <c r="U83" s="41">
        <v>0.1</v>
      </c>
      <c r="V83" s="41">
        <v>0.9</v>
      </c>
      <c r="W83" s="41">
        <v>0.3</v>
      </c>
      <c r="X83" s="41">
        <v>0.5</v>
      </c>
      <c r="Y83" s="40" t="b">
        <v>0</v>
      </c>
      <c r="Z83" s="40" t="b">
        <v>1</v>
      </c>
      <c r="AA83" s="40" t="b">
        <v>0</v>
      </c>
      <c r="AB83" s="40" t="b">
        <v>0</v>
      </c>
      <c r="AC83" s="41" t="s">
        <v>7582</v>
      </c>
      <c r="AD83" s="41" t="s">
        <v>7583</v>
      </c>
      <c r="AE83" s="41">
        <v>675.9037805</v>
      </c>
      <c r="AF83" s="41">
        <v>-3.070374836</v>
      </c>
      <c r="AG83" s="42">
        <v>6.88E41</v>
      </c>
      <c r="AH83" s="51">
        <v>-0.00225916</v>
      </c>
      <c r="AI83" s="40" t="s">
        <v>7584</v>
      </c>
      <c r="AJ83" s="40" t="s">
        <v>7585</v>
      </c>
      <c r="AK83" s="41">
        <v>10000.0</v>
      </c>
      <c r="AL83" s="40" t="s">
        <v>216</v>
      </c>
      <c r="AM83" s="40" t="s">
        <v>7285</v>
      </c>
      <c r="AN83" s="40" t="s">
        <v>224</v>
      </c>
      <c r="AO83" s="42">
        <v>1.11E138</v>
      </c>
    </row>
    <row r="84">
      <c r="A84" s="41">
        <v>172.0</v>
      </c>
      <c r="B84" s="42">
        <v>1.67130956E9</v>
      </c>
      <c r="C84" s="41">
        <v>3356.0</v>
      </c>
      <c r="D84" s="40" t="s">
        <v>1243</v>
      </c>
      <c r="E84" s="41">
        <v>140.0</v>
      </c>
      <c r="F84" s="41">
        <v>35.0</v>
      </c>
      <c r="G84" s="41">
        <v>70.0</v>
      </c>
      <c r="H84" s="41">
        <v>-3.07732701</v>
      </c>
      <c r="I84" s="41">
        <v>10000.0</v>
      </c>
      <c r="J84" s="41">
        <v>5000.0</v>
      </c>
      <c r="K84" s="41">
        <v>1200.0</v>
      </c>
      <c r="L84" s="41">
        <v>600.0</v>
      </c>
      <c r="M84" s="41">
        <v>30.0</v>
      </c>
      <c r="N84" s="40" t="s">
        <v>1370</v>
      </c>
      <c r="O84" s="40" t="s">
        <v>1371</v>
      </c>
      <c r="P84" s="40" t="s">
        <v>212</v>
      </c>
      <c r="Q84" s="40" t="s">
        <v>1373</v>
      </c>
      <c r="R84" s="40" t="b">
        <v>0</v>
      </c>
      <c r="S84" s="40" t="s">
        <v>7286</v>
      </c>
      <c r="T84" s="40" t="s">
        <v>7305</v>
      </c>
      <c r="U84" s="41">
        <v>0.1</v>
      </c>
      <c r="V84" s="41">
        <v>0.9</v>
      </c>
      <c r="W84" s="41">
        <v>0.1</v>
      </c>
      <c r="X84" s="41">
        <v>0.5</v>
      </c>
      <c r="Y84" s="40" t="b">
        <v>0</v>
      </c>
      <c r="Z84" s="40" t="b">
        <v>1</v>
      </c>
      <c r="AA84" s="40" t="b">
        <v>0</v>
      </c>
      <c r="AB84" s="40" t="b">
        <v>0</v>
      </c>
      <c r="AC84" s="41" t="s">
        <v>7586</v>
      </c>
      <c r="AD84" s="41" t="s">
        <v>7587</v>
      </c>
      <c r="AE84" s="41">
        <v>1201.332793</v>
      </c>
      <c r="AF84" s="41">
        <v>-3.070931304</v>
      </c>
      <c r="AG84" s="42">
        <v>5.11E41</v>
      </c>
      <c r="AH84" s="51">
        <v>-0.002078332</v>
      </c>
      <c r="AI84" s="40" t="s">
        <v>7588</v>
      </c>
      <c r="AJ84" s="46">
        <v>5.11048247569537E125</v>
      </c>
      <c r="AK84" s="41">
        <v>9465.0</v>
      </c>
      <c r="AL84" s="40" t="s">
        <v>2224</v>
      </c>
      <c r="AM84" s="40" t="s">
        <v>7285</v>
      </c>
      <c r="AN84" s="40" t="s">
        <v>5643</v>
      </c>
      <c r="AO84" s="42">
        <v>1.01E138</v>
      </c>
    </row>
    <row r="85">
      <c r="A85" s="41">
        <v>707.0</v>
      </c>
      <c r="B85" s="42">
        <v>1.671302375E9</v>
      </c>
      <c r="C85" s="41">
        <v>3356.0</v>
      </c>
      <c r="D85" s="40" t="s">
        <v>1243</v>
      </c>
      <c r="E85" s="41">
        <v>140.0</v>
      </c>
      <c r="F85" s="41">
        <v>35.0</v>
      </c>
      <c r="G85" s="41">
        <v>70.0</v>
      </c>
      <c r="H85" s="41">
        <v>-3.07732701</v>
      </c>
      <c r="I85" s="41">
        <v>10000.0</v>
      </c>
      <c r="J85" s="41">
        <v>5000.0</v>
      </c>
      <c r="K85" s="41">
        <v>1200.0</v>
      </c>
      <c r="L85" s="41">
        <v>600.0</v>
      </c>
      <c r="M85" s="41">
        <v>50.0</v>
      </c>
      <c r="N85" s="40" t="s">
        <v>1370</v>
      </c>
      <c r="O85" s="40" t="s">
        <v>208</v>
      </c>
      <c r="P85" s="40" t="s">
        <v>212</v>
      </c>
      <c r="Q85" s="40" t="s">
        <v>1373</v>
      </c>
      <c r="R85" s="40" t="b">
        <v>0</v>
      </c>
      <c r="S85" s="40" t="s">
        <v>1373</v>
      </c>
      <c r="T85" s="40" t="s">
        <v>212</v>
      </c>
      <c r="U85" s="41">
        <v>0.1</v>
      </c>
      <c r="V85" s="41">
        <v>0.9</v>
      </c>
      <c r="W85" s="41">
        <v>0.2</v>
      </c>
      <c r="X85" s="41">
        <v>0.6</v>
      </c>
      <c r="Y85" s="40" t="b">
        <v>0</v>
      </c>
      <c r="Z85" s="40" t="b">
        <v>1</v>
      </c>
      <c r="AA85" s="40" t="b">
        <v>0</v>
      </c>
      <c r="AB85" s="40" t="b">
        <v>0</v>
      </c>
      <c r="AC85" s="41" t="s">
        <v>7589</v>
      </c>
      <c r="AD85" s="41" t="s">
        <v>7590</v>
      </c>
      <c r="AE85" s="41">
        <v>606.4474149</v>
      </c>
      <c r="AF85" s="41">
        <v>-3.070958558</v>
      </c>
      <c r="AG85" s="42">
        <v>1.21E42</v>
      </c>
      <c r="AH85" s="51">
        <v>-0.002069475</v>
      </c>
      <c r="AI85" s="40" t="s">
        <v>7591</v>
      </c>
      <c r="AJ85" s="40" t="s">
        <v>7592</v>
      </c>
      <c r="AK85" s="41">
        <v>10000.0</v>
      </c>
      <c r="AL85" s="40" t="s">
        <v>216</v>
      </c>
      <c r="AM85" s="40" t="s">
        <v>7285</v>
      </c>
      <c r="AN85" s="40" t="s">
        <v>224</v>
      </c>
      <c r="AO85" s="42">
        <v>1.1E139</v>
      </c>
    </row>
    <row r="86">
      <c r="A86" s="41">
        <v>849.0</v>
      </c>
      <c r="B86" s="42">
        <v>1.671302375E9</v>
      </c>
      <c r="C86" s="41">
        <v>3356.0</v>
      </c>
      <c r="D86" s="40" t="s">
        <v>1243</v>
      </c>
      <c r="E86" s="41">
        <v>140.0</v>
      </c>
      <c r="F86" s="41">
        <v>35.0</v>
      </c>
      <c r="G86" s="41">
        <v>70.0</v>
      </c>
      <c r="H86" s="41">
        <v>-3.07732701</v>
      </c>
      <c r="I86" s="41">
        <v>10000.0</v>
      </c>
      <c r="J86" s="41">
        <v>5000.0</v>
      </c>
      <c r="K86" s="41">
        <v>1200.0</v>
      </c>
      <c r="L86" s="41">
        <v>600.0</v>
      </c>
      <c r="M86" s="41">
        <v>100.0</v>
      </c>
      <c r="N86" s="40" t="s">
        <v>1370</v>
      </c>
      <c r="O86" s="40" t="s">
        <v>1371</v>
      </c>
      <c r="P86" s="40" t="s">
        <v>1372</v>
      </c>
      <c r="Q86" s="40" t="s">
        <v>1373</v>
      </c>
      <c r="R86" s="40" t="b">
        <v>0</v>
      </c>
      <c r="S86" s="40" t="s">
        <v>1373</v>
      </c>
      <c r="T86" s="40" t="s">
        <v>212</v>
      </c>
      <c r="U86" s="41">
        <v>0.1</v>
      </c>
      <c r="V86" s="41">
        <v>0.9</v>
      </c>
      <c r="W86" s="41">
        <v>0.2</v>
      </c>
      <c r="X86" s="41">
        <v>0.4</v>
      </c>
      <c r="Y86" s="40" t="b">
        <v>0</v>
      </c>
      <c r="Z86" s="40" t="b">
        <v>1</v>
      </c>
      <c r="AA86" s="40" t="b">
        <v>0</v>
      </c>
      <c r="AB86" s="40" t="b">
        <v>0</v>
      </c>
      <c r="AC86" s="41" t="s">
        <v>7593</v>
      </c>
      <c r="AD86" s="41" t="s">
        <v>7594</v>
      </c>
      <c r="AE86" s="41">
        <v>788.9106796</v>
      </c>
      <c r="AF86" s="41">
        <v>-3.071433418</v>
      </c>
      <c r="AG86" s="42">
        <v>1.16E42</v>
      </c>
      <c r="AH86" s="51">
        <v>-0.001915166</v>
      </c>
      <c r="AI86" s="40" t="s">
        <v>7595</v>
      </c>
      <c r="AJ86" s="40" t="s">
        <v>7596</v>
      </c>
      <c r="AK86" s="41">
        <v>10000.0</v>
      </c>
      <c r="AL86" s="40" t="s">
        <v>216</v>
      </c>
      <c r="AM86" s="40" t="s">
        <v>7285</v>
      </c>
      <c r="AN86" s="40" t="s">
        <v>224</v>
      </c>
      <c r="AO86" s="42">
        <v>1.1E139</v>
      </c>
    </row>
    <row r="87">
      <c r="A87" s="41">
        <v>167.0</v>
      </c>
      <c r="B87" s="42">
        <v>1.67130956E9</v>
      </c>
      <c r="C87" s="41">
        <v>3356.0</v>
      </c>
      <c r="D87" s="40" t="s">
        <v>1243</v>
      </c>
      <c r="E87" s="41">
        <v>140.0</v>
      </c>
      <c r="F87" s="41">
        <v>35.0</v>
      </c>
      <c r="G87" s="41">
        <v>70.0</v>
      </c>
      <c r="H87" s="41">
        <v>-3.07732701</v>
      </c>
      <c r="I87" s="41">
        <v>10000.0</v>
      </c>
      <c r="J87" s="41">
        <v>5000.0</v>
      </c>
      <c r="K87" s="41">
        <v>1200.0</v>
      </c>
      <c r="L87" s="41">
        <v>600.0</v>
      </c>
      <c r="M87" s="41">
        <v>30.0</v>
      </c>
      <c r="N87" s="40" t="s">
        <v>1370</v>
      </c>
      <c r="O87" s="40" t="s">
        <v>1371</v>
      </c>
      <c r="P87" s="40" t="s">
        <v>212</v>
      </c>
      <c r="Q87" s="40" t="s">
        <v>1373</v>
      </c>
      <c r="R87" s="40" t="b">
        <v>0</v>
      </c>
      <c r="S87" s="40" t="s">
        <v>1373</v>
      </c>
      <c r="T87" s="40" t="s">
        <v>7305</v>
      </c>
      <c r="U87" s="41">
        <v>0.1</v>
      </c>
      <c r="V87" s="41">
        <v>0.9</v>
      </c>
      <c r="W87" s="41">
        <v>0.2</v>
      </c>
      <c r="X87" s="41">
        <v>0.6</v>
      </c>
      <c r="Y87" s="40" t="b">
        <v>0</v>
      </c>
      <c r="Z87" s="40" t="b">
        <v>1</v>
      </c>
      <c r="AA87" s="40" t="b">
        <v>0</v>
      </c>
      <c r="AB87" s="40" t="b">
        <v>0</v>
      </c>
      <c r="AC87" s="41" t="s">
        <v>7270</v>
      </c>
      <c r="AD87" s="41" t="s">
        <v>7597</v>
      </c>
      <c r="AE87" s="41">
        <v>1203.208672</v>
      </c>
      <c r="AF87" s="41">
        <v>-3.072323359</v>
      </c>
      <c r="AG87" s="42">
        <v>3.47E41</v>
      </c>
      <c r="AH87" s="51">
        <v>-0.001625973</v>
      </c>
      <c r="AI87" s="40" t="s">
        <v>7598</v>
      </c>
      <c r="AJ87" s="45">
        <v>3.47499352343662E251</v>
      </c>
      <c r="AK87" s="41">
        <v>9934.0</v>
      </c>
      <c r="AL87" s="40" t="s">
        <v>2224</v>
      </c>
      <c r="AM87" s="40" t="s">
        <v>7285</v>
      </c>
      <c r="AN87" s="40" t="s">
        <v>5643</v>
      </c>
      <c r="AO87" s="42">
        <v>1.11E137</v>
      </c>
    </row>
    <row r="88">
      <c r="A88" s="41">
        <v>1063.0</v>
      </c>
      <c r="B88" s="42">
        <v>1.671302375E9</v>
      </c>
      <c r="C88" s="41">
        <v>3356.0</v>
      </c>
      <c r="D88" s="40" t="s">
        <v>1243</v>
      </c>
      <c r="E88" s="41">
        <v>140.0</v>
      </c>
      <c r="F88" s="41">
        <v>35.0</v>
      </c>
      <c r="G88" s="41">
        <v>70.0</v>
      </c>
      <c r="H88" s="41">
        <v>-3.07732701</v>
      </c>
      <c r="I88" s="41">
        <v>10000.0</v>
      </c>
      <c r="J88" s="41">
        <v>5000.0</v>
      </c>
      <c r="K88" s="41">
        <v>1200.0</v>
      </c>
      <c r="L88" s="41">
        <v>600.0</v>
      </c>
      <c r="M88" s="41">
        <v>100.0</v>
      </c>
      <c r="N88" s="40" t="s">
        <v>1370</v>
      </c>
      <c r="O88" s="40" t="s">
        <v>208</v>
      </c>
      <c r="P88" s="40" t="s">
        <v>212</v>
      </c>
      <c r="Q88" s="40" t="s">
        <v>1373</v>
      </c>
      <c r="R88" s="40" t="b">
        <v>0</v>
      </c>
      <c r="S88" s="40" t="s">
        <v>1373</v>
      </c>
      <c r="T88" s="40" t="s">
        <v>212</v>
      </c>
      <c r="U88" s="41">
        <v>0.1</v>
      </c>
      <c r="V88" s="41">
        <v>0.9</v>
      </c>
      <c r="W88" s="41">
        <v>0.1</v>
      </c>
      <c r="X88" s="41">
        <v>0.5</v>
      </c>
      <c r="Y88" s="40" t="b">
        <v>0</v>
      </c>
      <c r="Z88" s="40" t="b">
        <v>1</v>
      </c>
      <c r="AA88" s="40" t="b">
        <v>0</v>
      </c>
      <c r="AB88" s="40" t="b">
        <v>0</v>
      </c>
      <c r="AC88" s="41" t="s">
        <v>7599</v>
      </c>
      <c r="AD88" s="41" t="s">
        <v>7600</v>
      </c>
      <c r="AE88" s="41">
        <v>979.4431696</v>
      </c>
      <c r="AF88" s="41">
        <v>-3.072666626</v>
      </c>
      <c r="AG88" s="42">
        <v>1.14E41</v>
      </c>
      <c r="AH88" s="51">
        <v>-0.001514426</v>
      </c>
      <c r="AI88" s="40" t="s">
        <v>7601</v>
      </c>
      <c r="AJ88" s="40" t="s">
        <v>7602</v>
      </c>
      <c r="AK88" s="41">
        <v>10000.0</v>
      </c>
      <c r="AL88" s="40" t="s">
        <v>216</v>
      </c>
      <c r="AM88" s="40" t="s">
        <v>7285</v>
      </c>
      <c r="AN88" s="40" t="s">
        <v>224</v>
      </c>
      <c r="AO88" s="42">
        <v>1.01E136</v>
      </c>
    </row>
    <row r="89">
      <c r="A89" s="41">
        <v>1000.0</v>
      </c>
      <c r="B89" s="42">
        <v>1.671302375E9</v>
      </c>
      <c r="C89" s="41">
        <v>3356.0</v>
      </c>
      <c r="D89" s="40" t="s">
        <v>1243</v>
      </c>
      <c r="E89" s="41">
        <v>140.0</v>
      </c>
      <c r="F89" s="41">
        <v>35.0</v>
      </c>
      <c r="G89" s="41">
        <v>70.0</v>
      </c>
      <c r="H89" s="41">
        <v>-3.07732701</v>
      </c>
      <c r="I89" s="41">
        <v>10000.0</v>
      </c>
      <c r="J89" s="41">
        <v>5000.0</v>
      </c>
      <c r="K89" s="41">
        <v>1200.0</v>
      </c>
      <c r="L89" s="41">
        <v>600.0</v>
      </c>
      <c r="M89" s="41">
        <v>100.0</v>
      </c>
      <c r="N89" s="40" t="s">
        <v>1370</v>
      </c>
      <c r="O89" s="40" t="s">
        <v>208</v>
      </c>
      <c r="P89" s="40" t="s">
        <v>7305</v>
      </c>
      <c r="Q89" s="40" t="s">
        <v>1373</v>
      </c>
      <c r="R89" s="40" t="b">
        <v>0</v>
      </c>
      <c r="S89" s="40" t="s">
        <v>7286</v>
      </c>
      <c r="T89" s="40" t="s">
        <v>212</v>
      </c>
      <c r="U89" s="41">
        <v>0.1</v>
      </c>
      <c r="V89" s="41">
        <v>0.9</v>
      </c>
      <c r="W89" s="41">
        <v>0.1</v>
      </c>
      <c r="X89" s="41">
        <v>0.5</v>
      </c>
      <c r="Y89" s="40" t="b">
        <v>0</v>
      </c>
      <c r="Z89" s="40" t="b">
        <v>1</v>
      </c>
      <c r="AA89" s="40" t="b">
        <v>0</v>
      </c>
      <c r="AB89" s="40" t="b">
        <v>0</v>
      </c>
      <c r="AC89" s="41" t="s">
        <v>7603</v>
      </c>
      <c r="AD89" s="41" t="s">
        <v>7604</v>
      </c>
      <c r="AE89" s="41">
        <v>1032.404763</v>
      </c>
      <c r="AF89" s="41">
        <v>-3.073162051</v>
      </c>
      <c r="AG89" s="42">
        <v>1.11E41</v>
      </c>
      <c r="AH89" s="51">
        <v>-0.001353434</v>
      </c>
      <c r="AI89" s="40" t="s">
        <v>7605</v>
      </c>
      <c r="AJ89" s="40" t="s">
        <v>7606</v>
      </c>
      <c r="AK89" s="41">
        <v>10000.0</v>
      </c>
      <c r="AL89" s="40" t="s">
        <v>216</v>
      </c>
      <c r="AM89" s="40" t="s">
        <v>7285</v>
      </c>
      <c r="AN89" s="40" t="s">
        <v>224</v>
      </c>
      <c r="AO89" s="42">
        <v>1.01E136</v>
      </c>
    </row>
    <row r="90">
      <c r="A90" s="41">
        <v>813.0</v>
      </c>
      <c r="B90" s="42">
        <v>1.671302375E9</v>
      </c>
      <c r="C90" s="41">
        <v>3356.0</v>
      </c>
      <c r="D90" s="40" t="s">
        <v>1243</v>
      </c>
      <c r="E90" s="41">
        <v>140.0</v>
      </c>
      <c r="F90" s="41">
        <v>35.0</v>
      </c>
      <c r="G90" s="41">
        <v>70.0</v>
      </c>
      <c r="H90" s="41">
        <v>-3.07732701</v>
      </c>
      <c r="I90" s="41">
        <v>10000.0</v>
      </c>
      <c r="J90" s="41">
        <v>5000.0</v>
      </c>
      <c r="K90" s="41">
        <v>1200.0</v>
      </c>
      <c r="L90" s="41">
        <v>600.0</v>
      </c>
      <c r="M90" s="41">
        <v>100.0</v>
      </c>
      <c r="N90" s="40" t="s">
        <v>1370</v>
      </c>
      <c r="O90" s="40" t="s">
        <v>1371</v>
      </c>
      <c r="P90" s="40" t="s">
        <v>7305</v>
      </c>
      <c r="Q90" s="40" t="s">
        <v>1373</v>
      </c>
      <c r="R90" s="40" t="b">
        <v>0</v>
      </c>
      <c r="S90" s="40" t="s">
        <v>1373</v>
      </c>
      <c r="T90" s="40" t="s">
        <v>212</v>
      </c>
      <c r="U90" s="41">
        <v>0.1</v>
      </c>
      <c r="V90" s="41">
        <v>0.9</v>
      </c>
      <c r="W90" s="41">
        <v>0.2</v>
      </c>
      <c r="X90" s="41">
        <v>0.4</v>
      </c>
      <c r="Y90" s="40" t="b">
        <v>0</v>
      </c>
      <c r="Z90" s="40" t="b">
        <v>1</v>
      </c>
      <c r="AA90" s="40" t="b">
        <v>0</v>
      </c>
      <c r="AB90" s="40" t="b">
        <v>0</v>
      </c>
      <c r="AC90" s="41" t="s">
        <v>7607</v>
      </c>
      <c r="AD90" s="41" t="s">
        <v>7608</v>
      </c>
      <c r="AE90" s="41">
        <v>694.5656583</v>
      </c>
      <c r="AF90" s="41">
        <v>-3.073918743</v>
      </c>
      <c r="AG90" s="42">
        <v>6.88E41</v>
      </c>
      <c r="AH90" s="51">
        <v>-0.001107541</v>
      </c>
      <c r="AI90" s="40" t="s">
        <v>7609</v>
      </c>
      <c r="AJ90" s="40" t="s">
        <v>7610</v>
      </c>
      <c r="AK90" s="41">
        <v>8754.0</v>
      </c>
      <c r="AL90" s="40" t="s">
        <v>1382</v>
      </c>
      <c r="AM90" s="40" t="s">
        <v>7285</v>
      </c>
      <c r="AN90" s="40" t="s">
        <v>224</v>
      </c>
      <c r="AO90" s="42">
        <v>1.11E138</v>
      </c>
    </row>
    <row r="91">
      <c r="A91" s="41">
        <v>825.0</v>
      </c>
      <c r="B91" s="42">
        <v>1.671302375E9</v>
      </c>
      <c r="C91" s="41">
        <v>3356.0</v>
      </c>
      <c r="D91" s="40" t="s">
        <v>1243</v>
      </c>
      <c r="E91" s="41">
        <v>140.0</v>
      </c>
      <c r="F91" s="41">
        <v>35.0</v>
      </c>
      <c r="G91" s="41">
        <v>70.0</v>
      </c>
      <c r="H91" s="41">
        <v>-3.07732701</v>
      </c>
      <c r="I91" s="41">
        <v>10000.0</v>
      </c>
      <c r="J91" s="41">
        <v>5000.0</v>
      </c>
      <c r="K91" s="41">
        <v>1200.0</v>
      </c>
      <c r="L91" s="41">
        <v>600.0</v>
      </c>
      <c r="M91" s="41">
        <v>100.0</v>
      </c>
      <c r="N91" s="40" t="s">
        <v>1370</v>
      </c>
      <c r="O91" s="40" t="s">
        <v>1371</v>
      </c>
      <c r="P91" s="40" t="s">
        <v>7305</v>
      </c>
      <c r="Q91" s="40" t="s">
        <v>1373</v>
      </c>
      <c r="R91" s="40" t="b">
        <v>0</v>
      </c>
      <c r="S91" s="40" t="s">
        <v>7286</v>
      </c>
      <c r="T91" s="40" t="s">
        <v>212</v>
      </c>
      <c r="U91" s="41">
        <v>0.1</v>
      </c>
      <c r="V91" s="41">
        <v>0.9</v>
      </c>
      <c r="W91" s="41">
        <v>0.3</v>
      </c>
      <c r="X91" s="41">
        <v>0.4</v>
      </c>
      <c r="Y91" s="40" t="b">
        <v>0</v>
      </c>
      <c r="Z91" s="40" t="b">
        <v>1</v>
      </c>
      <c r="AA91" s="40" t="b">
        <v>0</v>
      </c>
      <c r="AB91" s="40" t="b">
        <v>0</v>
      </c>
      <c r="AC91" s="41" t="s">
        <v>7611</v>
      </c>
      <c r="AD91" s="41" t="s">
        <v>7612</v>
      </c>
      <c r="AE91" s="41">
        <v>826.7827594</v>
      </c>
      <c r="AF91" s="41">
        <v>-3.074118143</v>
      </c>
      <c r="AG91" s="42">
        <v>4.87E41</v>
      </c>
      <c r="AH91" s="51">
        <v>-0.001042745</v>
      </c>
      <c r="AI91" s="40" t="s">
        <v>7613</v>
      </c>
      <c r="AJ91" s="40" t="s">
        <v>7614</v>
      </c>
      <c r="AK91" s="41">
        <v>10000.0</v>
      </c>
      <c r="AL91" s="40" t="s">
        <v>216</v>
      </c>
      <c r="AM91" s="40" t="s">
        <v>7285</v>
      </c>
      <c r="AN91" s="40" t="s">
        <v>224</v>
      </c>
      <c r="AO91" s="42">
        <v>1.01E138</v>
      </c>
    </row>
    <row r="92">
      <c r="A92" s="41">
        <v>746.0</v>
      </c>
      <c r="B92" s="42">
        <v>1.671302375E9</v>
      </c>
      <c r="C92" s="41">
        <v>3356.0</v>
      </c>
      <c r="D92" s="40" t="s">
        <v>1243</v>
      </c>
      <c r="E92" s="41">
        <v>140.0</v>
      </c>
      <c r="F92" s="41">
        <v>35.0</v>
      </c>
      <c r="G92" s="41">
        <v>70.0</v>
      </c>
      <c r="H92" s="41">
        <v>-3.07732701</v>
      </c>
      <c r="I92" s="41">
        <v>10000.0</v>
      </c>
      <c r="J92" s="41">
        <v>5000.0</v>
      </c>
      <c r="K92" s="41">
        <v>1200.0</v>
      </c>
      <c r="L92" s="41">
        <v>600.0</v>
      </c>
      <c r="M92" s="41">
        <v>100.0</v>
      </c>
      <c r="N92" s="40" t="s">
        <v>1370</v>
      </c>
      <c r="O92" s="40" t="s">
        <v>1371</v>
      </c>
      <c r="P92" s="40" t="s">
        <v>209</v>
      </c>
      <c r="Q92" s="40" t="s">
        <v>1373</v>
      </c>
      <c r="R92" s="40" t="b">
        <v>0</v>
      </c>
      <c r="S92" s="40" t="s">
        <v>1373</v>
      </c>
      <c r="T92" s="40" t="s">
        <v>212</v>
      </c>
      <c r="U92" s="41">
        <v>0.1</v>
      </c>
      <c r="V92" s="41">
        <v>0.9</v>
      </c>
      <c r="W92" s="41">
        <v>0.3</v>
      </c>
      <c r="X92" s="41">
        <v>0.6</v>
      </c>
      <c r="Y92" s="40" t="b">
        <v>0</v>
      </c>
      <c r="Z92" s="40" t="b">
        <v>1</v>
      </c>
      <c r="AA92" s="40" t="b">
        <v>0</v>
      </c>
      <c r="AB92" s="40" t="b">
        <v>0</v>
      </c>
      <c r="AC92" s="41" t="s">
        <v>7615</v>
      </c>
      <c r="AD92" s="41" t="s">
        <v>7616</v>
      </c>
      <c r="AE92" s="41">
        <v>1117.091641</v>
      </c>
      <c r="AF92" s="41">
        <v>-3.074587207</v>
      </c>
      <c r="AG92" s="42">
        <v>1.16E42</v>
      </c>
      <c r="AH92" s="51">
        <v>-8.90319E-4</v>
      </c>
      <c r="AI92" s="40" t="s">
        <v>7617</v>
      </c>
      <c r="AJ92" s="40" t="s">
        <v>7618</v>
      </c>
      <c r="AK92" s="41">
        <v>8958.0</v>
      </c>
      <c r="AL92" s="40" t="s">
        <v>7372</v>
      </c>
      <c r="AM92" s="40" t="s">
        <v>7285</v>
      </c>
      <c r="AN92" s="40" t="s">
        <v>224</v>
      </c>
      <c r="AO92" s="42">
        <v>1.1E139</v>
      </c>
    </row>
    <row r="93">
      <c r="A93" s="41">
        <v>491.0</v>
      </c>
      <c r="B93" s="42">
        <v>1.671302375E9</v>
      </c>
      <c r="C93" s="41">
        <v>3356.0</v>
      </c>
      <c r="D93" s="40" t="s">
        <v>1243</v>
      </c>
      <c r="E93" s="41">
        <v>140.0</v>
      </c>
      <c r="F93" s="41">
        <v>35.0</v>
      </c>
      <c r="G93" s="41">
        <v>70.0</v>
      </c>
      <c r="H93" s="41">
        <v>-3.07732701</v>
      </c>
      <c r="I93" s="41">
        <v>10000.0</v>
      </c>
      <c r="J93" s="41">
        <v>5000.0</v>
      </c>
      <c r="K93" s="41">
        <v>1200.0</v>
      </c>
      <c r="L93" s="41">
        <v>600.0</v>
      </c>
      <c r="M93" s="41">
        <v>50.0</v>
      </c>
      <c r="N93" s="40" t="s">
        <v>1370</v>
      </c>
      <c r="O93" s="40" t="s">
        <v>1371</v>
      </c>
      <c r="P93" s="40" t="s">
        <v>1372</v>
      </c>
      <c r="Q93" s="40" t="s">
        <v>1373</v>
      </c>
      <c r="R93" s="40" t="b">
        <v>0</v>
      </c>
      <c r="S93" s="40" t="s">
        <v>1373</v>
      </c>
      <c r="T93" s="40" t="s">
        <v>212</v>
      </c>
      <c r="U93" s="41">
        <v>0.1</v>
      </c>
      <c r="V93" s="41">
        <v>0.9</v>
      </c>
      <c r="W93" s="41">
        <v>0.2</v>
      </c>
      <c r="X93" s="41">
        <v>0.6</v>
      </c>
      <c r="Y93" s="40" t="b">
        <v>0</v>
      </c>
      <c r="Z93" s="40" t="b">
        <v>1</v>
      </c>
      <c r="AA93" s="40" t="b">
        <v>0</v>
      </c>
      <c r="AB93" s="40" t="b">
        <v>0</v>
      </c>
      <c r="AC93" s="41" t="s">
        <v>7619</v>
      </c>
      <c r="AD93" s="41" t="s">
        <v>4031</v>
      </c>
      <c r="AE93" s="41">
        <v>608.9277847</v>
      </c>
      <c r="AF93" s="41">
        <v>-3.075329207</v>
      </c>
      <c r="AG93" s="42">
        <v>3.48E41</v>
      </c>
      <c r="AH93" s="51">
        <v>-6.49201E-4</v>
      </c>
      <c r="AI93" s="40" t="s">
        <v>7620</v>
      </c>
      <c r="AJ93" s="40" t="s">
        <v>7621</v>
      </c>
      <c r="AK93" s="41">
        <v>10000.0</v>
      </c>
      <c r="AL93" s="40" t="s">
        <v>216</v>
      </c>
      <c r="AM93" s="40" t="s">
        <v>7285</v>
      </c>
      <c r="AN93" s="40" t="s">
        <v>224</v>
      </c>
      <c r="AO93" s="42">
        <v>1.11E137</v>
      </c>
    </row>
    <row r="94">
      <c r="A94" s="41">
        <v>781.0</v>
      </c>
      <c r="B94" s="42">
        <v>1.671302375E9</v>
      </c>
      <c r="C94" s="41">
        <v>3356.0</v>
      </c>
      <c r="D94" s="40" t="s">
        <v>1243</v>
      </c>
      <c r="E94" s="41">
        <v>140.0</v>
      </c>
      <c r="F94" s="41">
        <v>35.0</v>
      </c>
      <c r="G94" s="41">
        <v>70.0</v>
      </c>
      <c r="H94" s="41">
        <v>-3.07732701</v>
      </c>
      <c r="I94" s="41">
        <v>10000.0</v>
      </c>
      <c r="J94" s="41">
        <v>5000.0</v>
      </c>
      <c r="K94" s="41">
        <v>1200.0</v>
      </c>
      <c r="L94" s="41">
        <v>600.0</v>
      </c>
      <c r="M94" s="41">
        <v>100.0</v>
      </c>
      <c r="N94" s="40" t="s">
        <v>1370</v>
      </c>
      <c r="O94" s="40" t="s">
        <v>1371</v>
      </c>
      <c r="P94" s="40" t="s">
        <v>7310</v>
      </c>
      <c r="Q94" s="40" t="s">
        <v>1373</v>
      </c>
      <c r="R94" s="40" t="b">
        <v>0</v>
      </c>
      <c r="S94" s="40" t="s">
        <v>1373</v>
      </c>
      <c r="T94" s="40" t="s">
        <v>212</v>
      </c>
      <c r="U94" s="41">
        <v>0.1</v>
      </c>
      <c r="V94" s="41">
        <v>0.9</v>
      </c>
      <c r="W94" s="41">
        <v>0.3</v>
      </c>
      <c r="X94" s="41">
        <v>0.5</v>
      </c>
      <c r="Y94" s="40" t="b">
        <v>0</v>
      </c>
      <c r="Z94" s="40" t="b">
        <v>1</v>
      </c>
      <c r="AA94" s="40" t="b">
        <v>0</v>
      </c>
      <c r="AB94" s="40" t="b">
        <v>0</v>
      </c>
      <c r="AC94" s="41" t="s">
        <v>7622</v>
      </c>
      <c r="AD94" s="41" t="s">
        <v>7623</v>
      </c>
      <c r="AE94" s="41">
        <v>1200.651093</v>
      </c>
      <c r="AF94" s="41">
        <v>-3.075684255</v>
      </c>
      <c r="AG94" s="42">
        <v>4.43E41</v>
      </c>
      <c r="AH94" s="51">
        <v>-5.33825E-4</v>
      </c>
      <c r="AI94" s="40" t="s">
        <v>7624</v>
      </c>
      <c r="AJ94" s="40" t="s">
        <v>7625</v>
      </c>
      <c r="AK94" s="41">
        <v>8402.0</v>
      </c>
      <c r="AL94" s="40" t="s">
        <v>2224</v>
      </c>
      <c r="AM94" s="40" t="s">
        <v>7285</v>
      </c>
      <c r="AN94" s="40" t="s">
        <v>224</v>
      </c>
      <c r="AO94" s="42">
        <v>1.01E138</v>
      </c>
    </row>
    <row r="95">
      <c r="A95" s="41">
        <v>467.0</v>
      </c>
      <c r="B95" s="42">
        <v>1.671302375E9</v>
      </c>
      <c r="C95" s="41">
        <v>3356.0</v>
      </c>
      <c r="D95" s="40" t="s">
        <v>1243</v>
      </c>
      <c r="E95" s="41">
        <v>140.0</v>
      </c>
      <c r="F95" s="41">
        <v>35.0</v>
      </c>
      <c r="G95" s="41">
        <v>70.0</v>
      </c>
      <c r="H95" s="41">
        <v>-3.07732701</v>
      </c>
      <c r="I95" s="41">
        <v>10000.0</v>
      </c>
      <c r="J95" s="41">
        <v>5000.0</v>
      </c>
      <c r="K95" s="41">
        <v>1200.0</v>
      </c>
      <c r="L95" s="41">
        <v>600.0</v>
      </c>
      <c r="M95" s="41">
        <v>50.0</v>
      </c>
      <c r="N95" s="40" t="s">
        <v>1370</v>
      </c>
      <c r="O95" s="40" t="s">
        <v>1371</v>
      </c>
      <c r="P95" s="40" t="s">
        <v>7305</v>
      </c>
      <c r="Q95" s="40" t="s">
        <v>1373</v>
      </c>
      <c r="R95" s="40" t="b">
        <v>0</v>
      </c>
      <c r="S95" s="40" t="s">
        <v>7286</v>
      </c>
      <c r="T95" s="40" t="s">
        <v>212</v>
      </c>
      <c r="U95" s="41">
        <v>0.1</v>
      </c>
      <c r="V95" s="41">
        <v>0.9</v>
      </c>
      <c r="W95" s="41">
        <v>0.3</v>
      </c>
      <c r="X95" s="41">
        <v>0.6</v>
      </c>
      <c r="Y95" s="40" t="b">
        <v>0</v>
      </c>
      <c r="Z95" s="40" t="b">
        <v>1</v>
      </c>
      <c r="AA95" s="40" t="b">
        <v>0</v>
      </c>
      <c r="AB95" s="40" t="b">
        <v>0</v>
      </c>
      <c r="AC95" s="41" t="s">
        <v>7626</v>
      </c>
      <c r="AD95" s="41" t="s">
        <v>7627</v>
      </c>
      <c r="AE95" s="41">
        <v>636.1220844</v>
      </c>
      <c r="AF95" s="41">
        <v>-3.07649024</v>
      </c>
      <c r="AG95" s="42">
        <v>1.04E42</v>
      </c>
      <c r="AH95" s="51">
        <v>-2.71915E-4</v>
      </c>
      <c r="AI95" s="40" t="s">
        <v>7628</v>
      </c>
      <c r="AJ95" s="40" t="s">
        <v>7629</v>
      </c>
      <c r="AK95" s="41">
        <v>10000.0</v>
      </c>
      <c r="AL95" s="40" t="s">
        <v>216</v>
      </c>
      <c r="AM95" s="40" t="s">
        <v>7285</v>
      </c>
      <c r="AN95" s="40" t="s">
        <v>224</v>
      </c>
      <c r="AO95" s="42">
        <v>1.01E139</v>
      </c>
    </row>
    <row r="96">
      <c r="A96" s="41">
        <v>101.0</v>
      </c>
      <c r="B96" s="42">
        <v>1.671312492E9</v>
      </c>
      <c r="C96" s="41">
        <v>3356.0</v>
      </c>
      <c r="D96" s="40" t="s">
        <v>1243</v>
      </c>
      <c r="E96" s="41">
        <v>140.0</v>
      </c>
      <c r="F96" s="41">
        <v>35.0</v>
      </c>
      <c r="G96" s="41">
        <v>70.0</v>
      </c>
      <c r="H96" s="41">
        <v>-3.07732701</v>
      </c>
      <c r="I96" s="41">
        <v>10000.0</v>
      </c>
      <c r="J96" s="41">
        <v>5000.0</v>
      </c>
      <c r="K96" s="41">
        <v>1200.0</v>
      </c>
      <c r="L96" s="41">
        <v>600.0</v>
      </c>
      <c r="M96" s="41">
        <v>30.0</v>
      </c>
      <c r="N96" s="40" t="s">
        <v>1370</v>
      </c>
      <c r="O96" s="40" t="s">
        <v>1371</v>
      </c>
      <c r="P96" s="40" t="s">
        <v>7305</v>
      </c>
      <c r="Q96" s="40" t="s">
        <v>1373</v>
      </c>
      <c r="R96" s="40" t="b">
        <v>0</v>
      </c>
      <c r="S96" s="40" t="s">
        <v>7286</v>
      </c>
      <c r="T96" s="40" t="s">
        <v>7305</v>
      </c>
      <c r="U96" s="41">
        <v>0.1</v>
      </c>
      <c r="V96" s="41">
        <v>0.9</v>
      </c>
      <c r="W96" s="41">
        <v>0.1</v>
      </c>
      <c r="X96" s="41">
        <v>0.6</v>
      </c>
      <c r="Y96" s="40" t="b">
        <v>0</v>
      </c>
      <c r="Z96" s="40" t="b">
        <v>1</v>
      </c>
      <c r="AA96" s="40" t="b">
        <v>0</v>
      </c>
      <c r="AB96" s="40" t="b">
        <v>1</v>
      </c>
      <c r="AC96" s="41" t="s">
        <v>7630</v>
      </c>
      <c r="AD96" s="41" t="s">
        <v>7631</v>
      </c>
      <c r="AE96" s="41">
        <v>1203.196692</v>
      </c>
      <c r="AF96" s="41">
        <v>-3.076542326</v>
      </c>
      <c r="AG96" s="42">
        <v>1.04E42</v>
      </c>
      <c r="AH96" s="51">
        <v>-2.54989E-4</v>
      </c>
      <c r="AI96" s="40" t="s">
        <v>7632</v>
      </c>
      <c r="AJ96" s="46">
        <v>1.04185145927507E128</v>
      </c>
      <c r="AK96" s="41">
        <v>6783.0</v>
      </c>
      <c r="AL96" s="40" t="s">
        <v>2224</v>
      </c>
      <c r="AM96" s="40" t="s">
        <v>7285</v>
      </c>
      <c r="AN96" s="40" t="s">
        <v>5643</v>
      </c>
      <c r="AO96" s="42">
        <v>1.01E139</v>
      </c>
    </row>
    <row r="97">
      <c r="A97" s="41">
        <v>1030.0</v>
      </c>
      <c r="B97" s="42">
        <v>1.671302375E9</v>
      </c>
      <c r="C97" s="41">
        <v>3356.0</v>
      </c>
      <c r="D97" s="40" t="s">
        <v>1243</v>
      </c>
      <c r="E97" s="41">
        <v>140.0</v>
      </c>
      <c r="F97" s="41">
        <v>35.0</v>
      </c>
      <c r="G97" s="41">
        <v>70.0</v>
      </c>
      <c r="H97" s="41">
        <v>-3.07732701</v>
      </c>
      <c r="I97" s="41">
        <v>10000.0</v>
      </c>
      <c r="J97" s="41">
        <v>5000.0</v>
      </c>
      <c r="K97" s="41">
        <v>1200.0</v>
      </c>
      <c r="L97" s="41">
        <v>600.0</v>
      </c>
      <c r="M97" s="41">
        <v>100.0</v>
      </c>
      <c r="N97" s="40" t="s">
        <v>1370</v>
      </c>
      <c r="O97" s="40" t="s">
        <v>208</v>
      </c>
      <c r="P97" s="40" t="s">
        <v>1372</v>
      </c>
      <c r="Q97" s="40" t="s">
        <v>1373</v>
      </c>
      <c r="R97" s="40" t="b">
        <v>0</v>
      </c>
      <c r="S97" s="40" t="s">
        <v>1373</v>
      </c>
      <c r="T97" s="40" t="s">
        <v>212</v>
      </c>
      <c r="U97" s="41">
        <v>0.1</v>
      </c>
      <c r="V97" s="41">
        <v>0.9</v>
      </c>
      <c r="W97" s="41">
        <v>0.2</v>
      </c>
      <c r="X97" s="41">
        <v>0.5</v>
      </c>
      <c r="Y97" s="40" t="b">
        <v>0</v>
      </c>
      <c r="Z97" s="40" t="b">
        <v>1</v>
      </c>
      <c r="AA97" s="40" t="b">
        <v>0</v>
      </c>
      <c r="AB97" s="40" t="b">
        <v>0</v>
      </c>
      <c r="AC97" s="41" t="s">
        <v>7633</v>
      </c>
      <c r="AD97" s="41" t="s">
        <v>7634</v>
      </c>
      <c r="AE97" s="41">
        <v>974.8354454</v>
      </c>
      <c r="AF97" s="41">
        <v>-3.076833133</v>
      </c>
      <c r="AG97" s="42">
        <v>1.35E41</v>
      </c>
      <c r="AH97" s="51">
        <v>-1.60489E-4</v>
      </c>
      <c r="AI97" s="40" t="s">
        <v>7635</v>
      </c>
      <c r="AJ97" s="40" t="s">
        <v>7636</v>
      </c>
      <c r="AK97" s="41">
        <v>10000.0</v>
      </c>
      <c r="AL97" s="40" t="s">
        <v>216</v>
      </c>
      <c r="AM97" s="40" t="s">
        <v>7285</v>
      </c>
      <c r="AN97" s="40" t="s">
        <v>224</v>
      </c>
      <c r="AO97" s="42">
        <v>1.1E136</v>
      </c>
    </row>
    <row r="98">
      <c r="A98" s="41">
        <v>104.0</v>
      </c>
      <c r="B98" s="42">
        <v>1.671302375E9</v>
      </c>
      <c r="C98" s="41">
        <v>3356.0</v>
      </c>
      <c r="D98" s="40" t="s">
        <v>1243</v>
      </c>
      <c r="E98" s="41">
        <v>140.0</v>
      </c>
      <c r="F98" s="41">
        <v>35.0</v>
      </c>
      <c r="G98" s="41">
        <v>70.0</v>
      </c>
      <c r="H98" s="41">
        <v>-3.07732701</v>
      </c>
      <c r="I98" s="41">
        <v>10000.0</v>
      </c>
      <c r="J98" s="41">
        <v>5000.0</v>
      </c>
      <c r="K98" s="41">
        <v>1200.0</v>
      </c>
      <c r="L98" s="41">
        <v>600.0</v>
      </c>
      <c r="M98" s="41">
        <v>30.0</v>
      </c>
      <c r="N98" s="40" t="s">
        <v>1370</v>
      </c>
      <c r="O98" s="40" t="s">
        <v>1371</v>
      </c>
      <c r="P98" s="40" t="s">
        <v>7305</v>
      </c>
      <c r="Q98" s="40" t="s">
        <v>1373</v>
      </c>
      <c r="R98" s="40" t="b">
        <v>0</v>
      </c>
      <c r="S98" s="40" t="s">
        <v>7286</v>
      </c>
      <c r="T98" s="40" t="s">
        <v>212</v>
      </c>
      <c r="U98" s="41">
        <v>0.1</v>
      </c>
      <c r="V98" s="41">
        <v>0.9</v>
      </c>
      <c r="W98" s="41">
        <v>0.2</v>
      </c>
      <c r="X98" s="41">
        <v>0.6</v>
      </c>
      <c r="Y98" s="40" t="b">
        <v>0</v>
      </c>
      <c r="Z98" s="40" t="b">
        <v>1</v>
      </c>
      <c r="AA98" s="40" t="b">
        <v>0</v>
      </c>
      <c r="AB98" s="40" t="b">
        <v>0</v>
      </c>
      <c r="AC98" s="41" t="s">
        <v>7637</v>
      </c>
      <c r="AD98" s="41" t="s">
        <v>7638</v>
      </c>
      <c r="AE98" s="41">
        <v>372.1139772</v>
      </c>
      <c r="AF98" s="41">
        <v>-3.07712472</v>
      </c>
      <c r="AG98" s="42">
        <v>4.65E41</v>
      </c>
      <c r="AH98" s="51">
        <v>-6.57E-5</v>
      </c>
      <c r="AI98" s="40" t="s">
        <v>7639</v>
      </c>
      <c r="AJ98" s="45">
        <v>4.64565695746591E251</v>
      </c>
      <c r="AK98" s="41">
        <v>10000.0</v>
      </c>
      <c r="AL98" s="40" t="s">
        <v>216</v>
      </c>
      <c r="AM98" s="40" t="s">
        <v>7285</v>
      </c>
      <c r="AN98" s="40" t="s">
        <v>224</v>
      </c>
      <c r="AO98" s="42">
        <v>1.01E138</v>
      </c>
    </row>
    <row r="99">
      <c r="A99" s="41">
        <v>862.0</v>
      </c>
      <c r="B99" s="42">
        <v>1.671302375E9</v>
      </c>
      <c r="C99" s="41">
        <v>3356.0</v>
      </c>
      <c r="D99" s="40" t="s">
        <v>1243</v>
      </c>
      <c r="E99" s="41">
        <v>140.0</v>
      </c>
      <c r="F99" s="41">
        <v>35.0</v>
      </c>
      <c r="G99" s="41">
        <v>70.0</v>
      </c>
      <c r="H99" s="41">
        <v>-3.07732701</v>
      </c>
      <c r="I99" s="41">
        <v>10000.0</v>
      </c>
      <c r="J99" s="41">
        <v>5000.0</v>
      </c>
      <c r="K99" s="41">
        <v>1200.0</v>
      </c>
      <c r="L99" s="41">
        <v>600.0</v>
      </c>
      <c r="M99" s="41">
        <v>100.0</v>
      </c>
      <c r="N99" s="40" t="s">
        <v>1370</v>
      </c>
      <c r="O99" s="40" t="s">
        <v>1371</v>
      </c>
      <c r="P99" s="40" t="s">
        <v>1372</v>
      </c>
      <c r="Q99" s="40" t="s">
        <v>1373</v>
      </c>
      <c r="R99" s="40" t="b">
        <v>0</v>
      </c>
      <c r="S99" s="40" t="s">
        <v>7286</v>
      </c>
      <c r="T99" s="40" t="s">
        <v>212</v>
      </c>
      <c r="U99" s="41">
        <v>0.1</v>
      </c>
      <c r="V99" s="41">
        <v>0.9</v>
      </c>
      <c r="W99" s="41">
        <v>0.3</v>
      </c>
      <c r="X99" s="41">
        <v>0.5</v>
      </c>
      <c r="Y99" s="40" t="b">
        <v>0</v>
      </c>
      <c r="Z99" s="40" t="b">
        <v>1</v>
      </c>
      <c r="AA99" s="40" t="b">
        <v>0</v>
      </c>
      <c r="AB99" s="40" t="b">
        <v>0</v>
      </c>
      <c r="AC99" s="41" t="s">
        <v>7640</v>
      </c>
      <c r="AD99" s="41" t="s">
        <v>7641</v>
      </c>
      <c r="AE99" s="41">
        <v>1037.751349</v>
      </c>
      <c r="AF99" s="41">
        <v>-3.077521459</v>
      </c>
      <c r="AG99" s="42">
        <v>3.26E41</v>
      </c>
      <c r="AH99" s="51">
        <v>6.32E-5</v>
      </c>
      <c r="AI99" s="40" t="s">
        <v>7642</v>
      </c>
      <c r="AJ99" s="40" t="s">
        <v>7643</v>
      </c>
      <c r="AK99" s="41">
        <v>10000.0</v>
      </c>
      <c r="AL99" s="40" t="s">
        <v>216</v>
      </c>
      <c r="AM99" s="40" t="s">
        <v>7285</v>
      </c>
      <c r="AN99" s="40" t="s">
        <v>224</v>
      </c>
      <c r="AO99" s="42">
        <v>1.11E137</v>
      </c>
    </row>
    <row r="100">
      <c r="A100" s="41">
        <v>814.0</v>
      </c>
      <c r="B100" s="42">
        <v>1.671302375E9</v>
      </c>
      <c r="C100" s="41">
        <v>3356.0</v>
      </c>
      <c r="D100" s="40" t="s">
        <v>1243</v>
      </c>
      <c r="E100" s="41">
        <v>140.0</v>
      </c>
      <c r="F100" s="41">
        <v>35.0</v>
      </c>
      <c r="G100" s="41">
        <v>70.0</v>
      </c>
      <c r="H100" s="41">
        <v>-3.07732701</v>
      </c>
      <c r="I100" s="41">
        <v>10000.0</v>
      </c>
      <c r="J100" s="41">
        <v>5000.0</v>
      </c>
      <c r="K100" s="41">
        <v>1200.0</v>
      </c>
      <c r="L100" s="41">
        <v>600.0</v>
      </c>
      <c r="M100" s="41">
        <v>100.0</v>
      </c>
      <c r="N100" s="40" t="s">
        <v>1370</v>
      </c>
      <c r="O100" s="40" t="s">
        <v>1371</v>
      </c>
      <c r="P100" s="40" t="s">
        <v>7305</v>
      </c>
      <c r="Q100" s="40" t="s">
        <v>1373</v>
      </c>
      <c r="R100" s="40" t="b">
        <v>0</v>
      </c>
      <c r="S100" s="40" t="s">
        <v>1373</v>
      </c>
      <c r="T100" s="40" t="s">
        <v>212</v>
      </c>
      <c r="U100" s="41">
        <v>0.1</v>
      </c>
      <c r="V100" s="41">
        <v>0.9</v>
      </c>
      <c r="W100" s="41">
        <v>0.2</v>
      </c>
      <c r="X100" s="41">
        <v>0.5</v>
      </c>
      <c r="Y100" s="40" t="b">
        <v>0</v>
      </c>
      <c r="Z100" s="40" t="b">
        <v>1</v>
      </c>
      <c r="AA100" s="40" t="b">
        <v>0</v>
      </c>
      <c r="AB100" s="40" t="b">
        <v>0</v>
      </c>
      <c r="AC100" s="41" t="s">
        <v>7644</v>
      </c>
      <c r="AD100" s="41" t="s">
        <v>7645</v>
      </c>
      <c r="AE100" s="41">
        <v>989.2697437</v>
      </c>
      <c r="AF100" s="41">
        <v>-3.077534025</v>
      </c>
      <c r="AG100" s="42">
        <v>4.87E41</v>
      </c>
      <c r="AH100" s="51">
        <v>6.73E-5</v>
      </c>
      <c r="AI100" s="40" t="s">
        <v>7646</v>
      </c>
      <c r="AJ100" s="40" t="s">
        <v>7647</v>
      </c>
      <c r="AK100" s="41">
        <v>10000.0</v>
      </c>
      <c r="AL100" s="40" t="s">
        <v>216</v>
      </c>
      <c r="AM100" s="40" t="s">
        <v>7285</v>
      </c>
      <c r="AN100" s="40" t="s">
        <v>224</v>
      </c>
      <c r="AO100" s="42">
        <v>1.01E138</v>
      </c>
    </row>
    <row r="101">
      <c r="A101" s="41">
        <v>968.0</v>
      </c>
      <c r="B101" s="42">
        <v>1.671302375E9</v>
      </c>
      <c r="C101" s="41">
        <v>3356.0</v>
      </c>
      <c r="D101" s="40" t="s">
        <v>1243</v>
      </c>
      <c r="E101" s="41">
        <v>140.0</v>
      </c>
      <c r="F101" s="41">
        <v>35.0</v>
      </c>
      <c r="G101" s="41">
        <v>70.0</v>
      </c>
      <c r="H101" s="41">
        <v>-3.07732701</v>
      </c>
      <c r="I101" s="41">
        <v>10000.0</v>
      </c>
      <c r="J101" s="41">
        <v>5000.0</v>
      </c>
      <c r="K101" s="41">
        <v>1200.0</v>
      </c>
      <c r="L101" s="41">
        <v>600.0</v>
      </c>
      <c r="M101" s="41">
        <v>100.0</v>
      </c>
      <c r="N101" s="40" t="s">
        <v>1370</v>
      </c>
      <c r="O101" s="40" t="s">
        <v>208</v>
      </c>
      <c r="P101" s="40" t="s">
        <v>7310</v>
      </c>
      <c r="Q101" s="40" t="s">
        <v>1373</v>
      </c>
      <c r="R101" s="40" t="b">
        <v>0</v>
      </c>
      <c r="S101" s="40" t="s">
        <v>7286</v>
      </c>
      <c r="T101" s="40" t="s">
        <v>212</v>
      </c>
      <c r="U101" s="41">
        <v>0.1</v>
      </c>
      <c r="V101" s="41">
        <v>0.9</v>
      </c>
      <c r="W101" s="41">
        <v>0.2</v>
      </c>
      <c r="X101" s="41">
        <v>0.6</v>
      </c>
      <c r="Y101" s="40" t="b">
        <v>0</v>
      </c>
      <c r="Z101" s="40" t="b">
        <v>1</v>
      </c>
      <c r="AA101" s="40" t="b">
        <v>0</v>
      </c>
      <c r="AB101" s="40" t="b">
        <v>0</v>
      </c>
      <c r="AC101" s="41" t="s">
        <v>7648</v>
      </c>
      <c r="AD101" s="41" t="s">
        <v>7649</v>
      </c>
      <c r="AE101" s="41">
        <v>1200.568073</v>
      </c>
      <c r="AF101" s="41">
        <v>-3.077564638</v>
      </c>
      <c r="AG101" s="42">
        <v>1.0E42</v>
      </c>
      <c r="AH101" s="51">
        <v>7.72E-5</v>
      </c>
      <c r="AI101" s="40" t="s">
        <v>7650</v>
      </c>
      <c r="AJ101" s="40" t="s">
        <v>7651</v>
      </c>
      <c r="AK101" s="41">
        <v>7090.0</v>
      </c>
      <c r="AL101" s="40" t="s">
        <v>2224</v>
      </c>
      <c r="AM101" s="40" t="s">
        <v>7285</v>
      </c>
      <c r="AN101" s="40" t="s">
        <v>224</v>
      </c>
      <c r="AO101" s="42">
        <v>1.01E139</v>
      </c>
    </row>
    <row r="102">
      <c r="A102" s="41">
        <v>137.0</v>
      </c>
      <c r="B102" s="42">
        <v>1.67130956E9</v>
      </c>
      <c r="C102" s="41">
        <v>3356.0</v>
      </c>
      <c r="D102" s="40" t="s">
        <v>1243</v>
      </c>
      <c r="E102" s="41">
        <v>140.0</v>
      </c>
      <c r="F102" s="41">
        <v>35.0</v>
      </c>
      <c r="G102" s="41">
        <v>70.0</v>
      </c>
      <c r="H102" s="41">
        <v>-3.07732701</v>
      </c>
      <c r="I102" s="41">
        <v>10000.0</v>
      </c>
      <c r="J102" s="41">
        <v>5000.0</v>
      </c>
      <c r="K102" s="41">
        <v>1200.0</v>
      </c>
      <c r="L102" s="41">
        <v>600.0</v>
      </c>
      <c r="M102" s="41">
        <v>30.0</v>
      </c>
      <c r="N102" s="40" t="s">
        <v>1370</v>
      </c>
      <c r="O102" s="40" t="s">
        <v>1371</v>
      </c>
      <c r="P102" s="40" t="s">
        <v>1372</v>
      </c>
      <c r="Q102" s="40" t="s">
        <v>1373</v>
      </c>
      <c r="R102" s="40" t="b">
        <v>0</v>
      </c>
      <c r="S102" s="40" t="s">
        <v>7286</v>
      </c>
      <c r="T102" s="40" t="s">
        <v>7305</v>
      </c>
      <c r="U102" s="41">
        <v>0.1</v>
      </c>
      <c r="V102" s="41">
        <v>0.9</v>
      </c>
      <c r="W102" s="41">
        <v>0.1</v>
      </c>
      <c r="X102" s="41">
        <v>0.6</v>
      </c>
      <c r="Y102" s="40" t="b">
        <v>0</v>
      </c>
      <c r="Z102" s="40" t="b">
        <v>1</v>
      </c>
      <c r="AA102" s="40" t="b">
        <v>0</v>
      </c>
      <c r="AB102" s="40" t="b">
        <v>0</v>
      </c>
      <c r="AC102" s="41" t="s">
        <v>7652</v>
      </c>
      <c r="AD102" s="41" t="s">
        <v>7653</v>
      </c>
      <c r="AE102" s="41">
        <v>1203.107244</v>
      </c>
      <c r="AF102" s="41">
        <v>-3.077815943</v>
      </c>
      <c r="AG102" s="42">
        <v>6.96E41</v>
      </c>
      <c r="AH102" s="51">
        <v>1.58882E-4</v>
      </c>
      <c r="AI102" s="40" t="s">
        <v>7654</v>
      </c>
      <c r="AJ102" s="46">
        <v>6.95550410656163E125</v>
      </c>
      <c r="AK102" s="41">
        <v>7929.0</v>
      </c>
      <c r="AL102" s="40" t="s">
        <v>2224</v>
      </c>
      <c r="AM102" s="40" t="s">
        <v>7285</v>
      </c>
      <c r="AN102" s="40" t="s">
        <v>5643</v>
      </c>
      <c r="AO102" s="42">
        <v>1.11E138</v>
      </c>
    </row>
    <row r="103">
      <c r="A103" s="41">
        <v>1002.0</v>
      </c>
      <c r="B103" s="42">
        <v>1.671302375E9</v>
      </c>
      <c r="C103" s="41">
        <v>3356.0</v>
      </c>
      <c r="D103" s="40" t="s">
        <v>1243</v>
      </c>
      <c r="E103" s="41">
        <v>140.0</v>
      </c>
      <c r="F103" s="41">
        <v>35.0</v>
      </c>
      <c r="G103" s="41">
        <v>70.0</v>
      </c>
      <c r="H103" s="41">
        <v>-3.07732701</v>
      </c>
      <c r="I103" s="41">
        <v>10000.0</v>
      </c>
      <c r="J103" s="41">
        <v>5000.0</v>
      </c>
      <c r="K103" s="41">
        <v>1200.0</v>
      </c>
      <c r="L103" s="41">
        <v>600.0</v>
      </c>
      <c r="M103" s="41">
        <v>100.0</v>
      </c>
      <c r="N103" s="40" t="s">
        <v>1370</v>
      </c>
      <c r="O103" s="40" t="s">
        <v>208</v>
      </c>
      <c r="P103" s="40" t="s">
        <v>7305</v>
      </c>
      <c r="Q103" s="40" t="s">
        <v>1373</v>
      </c>
      <c r="R103" s="40" t="b">
        <v>0</v>
      </c>
      <c r="S103" s="40" t="s">
        <v>7286</v>
      </c>
      <c r="T103" s="40" t="s">
        <v>212</v>
      </c>
      <c r="U103" s="41">
        <v>0.1</v>
      </c>
      <c r="V103" s="41">
        <v>0.9</v>
      </c>
      <c r="W103" s="41">
        <v>0.2</v>
      </c>
      <c r="X103" s="41">
        <v>0.4</v>
      </c>
      <c r="Y103" s="40" t="b">
        <v>0</v>
      </c>
      <c r="Z103" s="40" t="b">
        <v>1</v>
      </c>
      <c r="AA103" s="40" t="b">
        <v>0</v>
      </c>
      <c r="AB103" s="40" t="b">
        <v>0</v>
      </c>
      <c r="AC103" s="41" t="s">
        <v>7655</v>
      </c>
      <c r="AD103" s="41" t="s">
        <v>7656</v>
      </c>
      <c r="AE103" s="41">
        <v>829.4551649</v>
      </c>
      <c r="AF103" s="41">
        <v>-3.078883982</v>
      </c>
      <c r="AG103" s="42">
        <v>6.74E41</v>
      </c>
      <c r="AH103" s="51">
        <v>5.0595E-4</v>
      </c>
      <c r="AI103" s="40" t="s">
        <v>7657</v>
      </c>
      <c r="AJ103" s="40" t="s">
        <v>7658</v>
      </c>
      <c r="AK103" s="41">
        <v>10000.0</v>
      </c>
      <c r="AL103" s="40" t="s">
        <v>216</v>
      </c>
      <c r="AM103" s="40" t="s">
        <v>7285</v>
      </c>
      <c r="AN103" s="40" t="s">
        <v>224</v>
      </c>
      <c r="AO103" s="42">
        <v>1.11E138</v>
      </c>
    </row>
    <row r="104">
      <c r="A104" s="41">
        <v>632.0</v>
      </c>
      <c r="B104" s="42">
        <v>1.671302375E9</v>
      </c>
      <c r="C104" s="41">
        <v>3356.0</v>
      </c>
      <c r="D104" s="40" t="s">
        <v>1243</v>
      </c>
      <c r="E104" s="41">
        <v>140.0</v>
      </c>
      <c r="F104" s="41">
        <v>35.0</v>
      </c>
      <c r="G104" s="41">
        <v>70.0</v>
      </c>
      <c r="H104" s="41">
        <v>-3.07732701</v>
      </c>
      <c r="I104" s="41">
        <v>10000.0</v>
      </c>
      <c r="J104" s="41">
        <v>5000.0</v>
      </c>
      <c r="K104" s="41">
        <v>1200.0</v>
      </c>
      <c r="L104" s="41">
        <v>600.0</v>
      </c>
      <c r="M104" s="41">
        <v>50.0</v>
      </c>
      <c r="N104" s="40" t="s">
        <v>1370</v>
      </c>
      <c r="O104" s="40" t="s">
        <v>208</v>
      </c>
      <c r="P104" s="40" t="s">
        <v>7305</v>
      </c>
      <c r="Q104" s="40" t="s">
        <v>1373</v>
      </c>
      <c r="R104" s="40" t="b">
        <v>0</v>
      </c>
      <c r="S104" s="40" t="s">
        <v>1373</v>
      </c>
      <c r="T104" s="40" t="s">
        <v>212</v>
      </c>
      <c r="U104" s="41">
        <v>0.1</v>
      </c>
      <c r="V104" s="41">
        <v>0.9</v>
      </c>
      <c r="W104" s="41">
        <v>0.1</v>
      </c>
      <c r="X104" s="41">
        <v>0.6</v>
      </c>
      <c r="Y104" s="40" t="b">
        <v>0</v>
      </c>
      <c r="Z104" s="40" t="b">
        <v>1</v>
      </c>
      <c r="AA104" s="40" t="b">
        <v>0</v>
      </c>
      <c r="AB104" s="40" t="b">
        <v>0</v>
      </c>
      <c r="AC104" s="41" t="s">
        <v>7659</v>
      </c>
      <c r="AD104" s="41" t="s">
        <v>7660</v>
      </c>
      <c r="AE104" s="41">
        <v>565.636327</v>
      </c>
      <c r="AF104" s="41">
        <v>-3.07895227</v>
      </c>
      <c r="AG104" s="42">
        <v>8.54E41</v>
      </c>
      <c r="AH104" s="51">
        <v>5.2814E-4</v>
      </c>
      <c r="AI104" s="40" t="s">
        <v>7661</v>
      </c>
      <c r="AJ104" s="40" t="s">
        <v>7330</v>
      </c>
      <c r="AK104" s="41">
        <v>8940.0</v>
      </c>
      <c r="AL104" s="40" t="s">
        <v>1382</v>
      </c>
      <c r="AM104" s="40" t="s">
        <v>7285</v>
      </c>
      <c r="AN104" s="40" t="s">
        <v>224</v>
      </c>
      <c r="AO104" s="42">
        <v>1.0E139</v>
      </c>
    </row>
    <row r="105">
      <c r="A105" s="41">
        <v>416.0</v>
      </c>
      <c r="B105" s="42">
        <v>1.671302375E9</v>
      </c>
      <c r="C105" s="41">
        <v>3356.0</v>
      </c>
      <c r="D105" s="40" t="s">
        <v>1243</v>
      </c>
      <c r="E105" s="41">
        <v>140.0</v>
      </c>
      <c r="F105" s="41">
        <v>35.0</v>
      </c>
      <c r="G105" s="41">
        <v>70.0</v>
      </c>
      <c r="H105" s="41">
        <v>-3.07732701</v>
      </c>
      <c r="I105" s="41">
        <v>10000.0</v>
      </c>
      <c r="J105" s="41">
        <v>5000.0</v>
      </c>
      <c r="K105" s="41">
        <v>1200.0</v>
      </c>
      <c r="L105" s="41">
        <v>600.0</v>
      </c>
      <c r="M105" s="41">
        <v>50.0</v>
      </c>
      <c r="N105" s="40" t="s">
        <v>1370</v>
      </c>
      <c r="O105" s="40" t="s">
        <v>1371</v>
      </c>
      <c r="P105" s="40" t="s">
        <v>7310</v>
      </c>
      <c r="Q105" s="40" t="s">
        <v>1373</v>
      </c>
      <c r="R105" s="40" t="b">
        <v>0</v>
      </c>
      <c r="S105" s="40" t="s">
        <v>1373</v>
      </c>
      <c r="T105" s="40" t="s">
        <v>212</v>
      </c>
      <c r="U105" s="41">
        <v>0.1</v>
      </c>
      <c r="V105" s="41">
        <v>0.9</v>
      </c>
      <c r="W105" s="41">
        <v>0.1</v>
      </c>
      <c r="X105" s="41">
        <v>0.6</v>
      </c>
      <c r="Y105" s="40" t="b">
        <v>0</v>
      </c>
      <c r="Z105" s="40" t="b">
        <v>1</v>
      </c>
      <c r="AA105" s="40" t="b">
        <v>0</v>
      </c>
      <c r="AB105" s="40" t="b">
        <v>0</v>
      </c>
      <c r="AC105" s="41" t="s">
        <v>7662</v>
      </c>
      <c r="AD105" s="41" t="s">
        <v>7663</v>
      </c>
      <c r="AE105" s="41">
        <v>884.1532819</v>
      </c>
      <c r="AF105" s="41">
        <v>-3.078959457</v>
      </c>
      <c r="AG105" s="42">
        <v>6.93E41</v>
      </c>
      <c r="AH105" s="51">
        <v>5.30476E-4</v>
      </c>
      <c r="AI105" s="40" t="s">
        <v>7664</v>
      </c>
      <c r="AJ105" s="40" t="s">
        <v>7330</v>
      </c>
      <c r="AK105" s="41">
        <v>10000.0</v>
      </c>
      <c r="AL105" s="40" t="s">
        <v>216</v>
      </c>
      <c r="AM105" s="40" t="s">
        <v>7285</v>
      </c>
      <c r="AN105" s="40" t="s">
        <v>224</v>
      </c>
      <c r="AO105" s="42">
        <v>1.11E138</v>
      </c>
    </row>
    <row r="106">
      <c r="A106" s="41">
        <v>385.0</v>
      </c>
      <c r="B106" s="42">
        <v>1.671302375E9</v>
      </c>
      <c r="C106" s="41">
        <v>3356.0</v>
      </c>
      <c r="D106" s="40" t="s">
        <v>1243</v>
      </c>
      <c r="E106" s="41">
        <v>140.0</v>
      </c>
      <c r="F106" s="41">
        <v>35.0</v>
      </c>
      <c r="G106" s="41">
        <v>70.0</v>
      </c>
      <c r="H106" s="41">
        <v>-3.07732701</v>
      </c>
      <c r="I106" s="41">
        <v>10000.0</v>
      </c>
      <c r="J106" s="41">
        <v>5000.0</v>
      </c>
      <c r="K106" s="41">
        <v>1200.0</v>
      </c>
      <c r="L106" s="41">
        <v>600.0</v>
      </c>
      <c r="M106" s="41">
        <v>50.0</v>
      </c>
      <c r="N106" s="40" t="s">
        <v>1370</v>
      </c>
      <c r="O106" s="40" t="s">
        <v>1371</v>
      </c>
      <c r="P106" s="40" t="s">
        <v>209</v>
      </c>
      <c r="Q106" s="40" t="s">
        <v>1373</v>
      </c>
      <c r="R106" s="40" t="b">
        <v>0</v>
      </c>
      <c r="S106" s="40" t="s">
        <v>1373</v>
      </c>
      <c r="T106" s="40" t="s">
        <v>212</v>
      </c>
      <c r="U106" s="41">
        <v>0.1</v>
      </c>
      <c r="V106" s="41">
        <v>0.9</v>
      </c>
      <c r="W106" s="41">
        <v>0.3</v>
      </c>
      <c r="X106" s="41">
        <v>0.5</v>
      </c>
      <c r="Y106" s="40" t="b">
        <v>0</v>
      </c>
      <c r="Z106" s="40" t="b">
        <v>1</v>
      </c>
      <c r="AA106" s="40" t="b">
        <v>0</v>
      </c>
      <c r="AB106" s="40" t="b">
        <v>0</v>
      </c>
      <c r="AC106" s="41" t="s">
        <v>7665</v>
      </c>
      <c r="AD106" s="41" t="s">
        <v>7666</v>
      </c>
      <c r="AE106" s="41">
        <v>545.6362405</v>
      </c>
      <c r="AF106" s="41">
        <v>-3.078962867</v>
      </c>
      <c r="AG106" s="42">
        <v>1.35E42</v>
      </c>
      <c r="AH106" s="51">
        <v>5.31584E-4</v>
      </c>
      <c r="AI106" s="40" t="s">
        <v>7667</v>
      </c>
      <c r="AJ106" s="40" t="s">
        <v>7668</v>
      </c>
      <c r="AK106" s="41">
        <v>10000.0</v>
      </c>
      <c r="AL106" s="40" t="s">
        <v>216</v>
      </c>
      <c r="AM106" s="40" t="s">
        <v>7285</v>
      </c>
      <c r="AN106" s="40" t="s">
        <v>224</v>
      </c>
      <c r="AO106" s="42">
        <v>1.11E139</v>
      </c>
    </row>
    <row r="107">
      <c r="A107" s="41">
        <v>129.0</v>
      </c>
      <c r="B107" s="42">
        <v>1.67130956E9</v>
      </c>
      <c r="C107" s="41">
        <v>3356.0</v>
      </c>
      <c r="D107" s="40" t="s">
        <v>1243</v>
      </c>
      <c r="E107" s="41">
        <v>140.0</v>
      </c>
      <c r="F107" s="41">
        <v>35.0</v>
      </c>
      <c r="G107" s="41">
        <v>70.0</v>
      </c>
      <c r="H107" s="41">
        <v>-3.07732701</v>
      </c>
      <c r="I107" s="41">
        <v>10000.0</v>
      </c>
      <c r="J107" s="41">
        <v>5000.0</v>
      </c>
      <c r="K107" s="41">
        <v>1200.0</v>
      </c>
      <c r="L107" s="41">
        <v>600.0</v>
      </c>
      <c r="M107" s="41">
        <v>30.0</v>
      </c>
      <c r="N107" s="40" t="s">
        <v>1370</v>
      </c>
      <c r="O107" s="40" t="s">
        <v>1371</v>
      </c>
      <c r="P107" s="40" t="s">
        <v>1372</v>
      </c>
      <c r="Q107" s="40" t="s">
        <v>1373</v>
      </c>
      <c r="R107" s="40" t="b">
        <v>0</v>
      </c>
      <c r="S107" s="40" t="s">
        <v>1373</v>
      </c>
      <c r="T107" s="40" t="s">
        <v>7305</v>
      </c>
      <c r="U107" s="41">
        <v>0.1</v>
      </c>
      <c r="V107" s="41">
        <v>0.9</v>
      </c>
      <c r="W107" s="41">
        <v>0.2</v>
      </c>
      <c r="X107" s="41">
        <v>0.4</v>
      </c>
      <c r="Y107" s="40" t="b">
        <v>0</v>
      </c>
      <c r="Z107" s="40" t="b">
        <v>1</v>
      </c>
      <c r="AA107" s="40" t="b">
        <v>0</v>
      </c>
      <c r="AB107" s="40" t="b">
        <v>0</v>
      </c>
      <c r="AC107" s="41" t="s">
        <v>7669</v>
      </c>
      <c r="AD107" s="41" t="s">
        <v>7670</v>
      </c>
      <c r="AE107" s="41">
        <v>803.0535257</v>
      </c>
      <c r="AF107" s="41">
        <v>-3.079615131</v>
      </c>
      <c r="AG107" s="42">
        <v>4.65E41</v>
      </c>
      <c r="AH107" s="51">
        <v>7.43542E-4</v>
      </c>
      <c r="AI107" s="40" t="s">
        <v>7671</v>
      </c>
      <c r="AJ107" s="45">
        <v>4.65264328375804E251</v>
      </c>
      <c r="AK107" s="41">
        <v>10000.0</v>
      </c>
      <c r="AL107" s="40" t="s">
        <v>216</v>
      </c>
      <c r="AM107" s="40" t="s">
        <v>7285</v>
      </c>
      <c r="AN107" s="40" t="s">
        <v>5643</v>
      </c>
      <c r="AO107" s="42">
        <v>1.01E138</v>
      </c>
    </row>
    <row r="108">
      <c r="A108" s="41">
        <v>129.0</v>
      </c>
      <c r="B108" s="42">
        <v>1.671312514E9</v>
      </c>
      <c r="C108" s="41">
        <v>3356.0</v>
      </c>
      <c r="D108" s="40" t="s">
        <v>1243</v>
      </c>
      <c r="E108" s="41">
        <v>140.0</v>
      </c>
      <c r="F108" s="41">
        <v>35.0</v>
      </c>
      <c r="G108" s="41">
        <v>70.0</v>
      </c>
      <c r="H108" s="41">
        <v>-3.07732701</v>
      </c>
      <c r="I108" s="41">
        <v>10000.0</v>
      </c>
      <c r="J108" s="41">
        <v>5000.0</v>
      </c>
      <c r="K108" s="41">
        <v>1200.0</v>
      </c>
      <c r="L108" s="41">
        <v>600.0</v>
      </c>
      <c r="M108" s="41">
        <v>30.0</v>
      </c>
      <c r="N108" s="40" t="s">
        <v>1370</v>
      </c>
      <c r="O108" s="40" t="s">
        <v>1371</v>
      </c>
      <c r="P108" s="40" t="s">
        <v>1372</v>
      </c>
      <c r="Q108" s="40" t="s">
        <v>1373</v>
      </c>
      <c r="R108" s="40" t="b">
        <v>0</v>
      </c>
      <c r="S108" s="40" t="s">
        <v>1373</v>
      </c>
      <c r="T108" s="40" t="s">
        <v>7305</v>
      </c>
      <c r="U108" s="41">
        <v>0.1</v>
      </c>
      <c r="V108" s="41">
        <v>0.9</v>
      </c>
      <c r="W108" s="41">
        <v>0.2</v>
      </c>
      <c r="X108" s="41">
        <v>0.4</v>
      </c>
      <c r="Y108" s="40" t="b">
        <v>0</v>
      </c>
      <c r="Z108" s="40" t="b">
        <v>1</v>
      </c>
      <c r="AA108" s="40" t="b">
        <v>0</v>
      </c>
      <c r="AB108" s="40" t="b">
        <v>1</v>
      </c>
      <c r="AC108" s="41" t="s">
        <v>4135</v>
      </c>
      <c r="AD108" s="41" t="s">
        <v>7672</v>
      </c>
      <c r="AE108" s="41">
        <v>822.5743058</v>
      </c>
      <c r="AF108" s="41">
        <v>-3.079615131</v>
      </c>
      <c r="AG108" s="42">
        <v>4.65E41</v>
      </c>
      <c r="AH108" s="51">
        <v>7.43542E-4</v>
      </c>
      <c r="AI108" s="40" t="s">
        <v>7671</v>
      </c>
      <c r="AJ108" s="45">
        <v>4.65264328375804E251</v>
      </c>
      <c r="AK108" s="41">
        <v>10000.0</v>
      </c>
      <c r="AL108" s="40" t="s">
        <v>216</v>
      </c>
      <c r="AM108" s="40" t="s">
        <v>7285</v>
      </c>
      <c r="AN108" s="40" t="s">
        <v>5643</v>
      </c>
      <c r="AO108" s="42">
        <v>1.01E138</v>
      </c>
    </row>
    <row r="109">
      <c r="A109" s="41">
        <v>1033.0</v>
      </c>
      <c r="B109" s="42">
        <v>1.671302375E9</v>
      </c>
      <c r="C109" s="41">
        <v>3356.0</v>
      </c>
      <c r="D109" s="40" t="s">
        <v>1243</v>
      </c>
      <c r="E109" s="41">
        <v>140.0</v>
      </c>
      <c r="F109" s="41">
        <v>35.0</v>
      </c>
      <c r="G109" s="41">
        <v>70.0</v>
      </c>
      <c r="H109" s="41">
        <v>-3.07732701</v>
      </c>
      <c r="I109" s="41">
        <v>10000.0</v>
      </c>
      <c r="J109" s="41">
        <v>5000.0</v>
      </c>
      <c r="K109" s="41">
        <v>1200.0</v>
      </c>
      <c r="L109" s="41">
        <v>600.0</v>
      </c>
      <c r="M109" s="41">
        <v>100.0</v>
      </c>
      <c r="N109" s="40" t="s">
        <v>1370</v>
      </c>
      <c r="O109" s="40" t="s">
        <v>208</v>
      </c>
      <c r="P109" s="40" t="s">
        <v>1372</v>
      </c>
      <c r="Q109" s="40" t="s">
        <v>1373</v>
      </c>
      <c r="R109" s="40" t="b">
        <v>0</v>
      </c>
      <c r="S109" s="40" t="s">
        <v>1373</v>
      </c>
      <c r="T109" s="40" t="s">
        <v>212</v>
      </c>
      <c r="U109" s="41">
        <v>0.1</v>
      </c>
      <c r="V109" s="41">
        <v>0.9</v>
      </c>
      <c r="W109" s="41">
        <v>0.3</v>
      </c>
      <c r="X109" s="41">
        <v>0.5</v>
      </c>
      <c r="Y109" s="40" t="b">
        <v>0</v>
      </c>
      <c r="Z109" s="40" t="b">
        <v>1</v>
      </c>
      <c r="AA109" s="40" t="b">
        <v>0</v>
      </c>
      <c r="AB109" s="40" t="b">
        <v>0</v>
      </c>
      <c r="AC109" s="41" t="s">
        <v>7673</v>
      </c>
      <c r="AD109" s="41" t="s">
        <v>7674</v>
      </c>
      <c r="AE109" s="41">
        <v>989.7123232</v>
      </c>
      <c r="AF109" s="41">
        <v>-3.079744795</v>
      </c>
      <c r="AG109" s="42">
        <v>5.09E41</v>
      </c>
      <c r="AH109" s="51">
        <v>7.85677E-4</v>
      </c>
      <c r="AI109" s="40" t="s">
        <v>7675</v>
      </c>
      <c r="AJ109" s="40" t="s">
        <v>7676</v>
      </c>
      <c r="AK109" s="41">
        <v>10000.0</v>
      </c>
      <c r="AL109" s="40" t="s">
        <v>216</v>
      </c>
      <c r="AM109" s="40" t="s">
        <v>7285</v>
      </c>
      <c r="AN109" s="40" t="s">
        <v>224</v>
      </c>
      <c r="AO109" s="42">
        <v>1.01E138</v>
      </c>
    </row>
    <row r="110">
      <c r="A110" s="41">
        <v>390.0</v>
      </c>
      <c r="B110" s="42">
        <v>1.671302375E9</v>
      </c>
      <c r="C110" s="41">
        <v>3356.0</v>
      </c>
      <c r="D110" s="40" t="s">
        <v>1243</v>
      </c>
      <c r="E110" s="41">
        <v>140.0</v>
      </c>
      <c r="F110" s="41">
        <v>35.0</v>
      </c>
      <c r="G110" s="41">
        <v>70.0</v>
      </c>
      <c r="H110" s="41">
        <v>-3.07732701</v>
      </c>
      <c r="I110" s="41">
        <v>10000.0</v>
      </c>
      <c r="J110" s="41">
        <v>5000.0</v>
      </c>
      <c r="K110" s="41">
        <v>1200.0</v>
      </c>
      <c r="L110" s="41">
        <v>600.0</v>
      </c>
      <c r="M110" s="41">
        <v>50.0</v>
      </c>
      <c r="N110" s="40" t="s">
        <v>1370</v>
      </c>
      <c r="O110" s="40" t="s">
        <v>1371</v>
      </c>
      <c r="P110" s="40" t="s">
        <v>209</v>
      </c>
      <c r="Q110" s="40" t="s">
        <v>1373</v>
      </c>
      <c r="R110" s="40" t="b">
        <v>0</v>
      </c>
      <c r="S110" s="40" t="s">
        <v>7286</v>
      </c>
      <c r="T110" s="40" t="s">
        <v>212</v>
      </c>
      <c r="U110" s="41">
        <v>0.1</v>
      </c>
      <c r="V110" s="41">
        <v>0.9</v>
      </c>
      <c r="W110" s="41">
        <v>0.2</v>
      </c>
      <c r="X110" s="41">
        <v>0.4</v>
      </c>
      <c r="Y110" s="40" t="b">
        <v>0</v>
      </c>
      <c r="Z110" s="40" t="b">
        <v>1</v>
      </c>
      <c r="AA110" s="40" t="b">
        <v>0</v>
      </c>
      <c r="AB110" s="40" t="b">
        <v>0</v>
      </c>
      <c r="AC110" s="41" t="s">
        <v>7677</v>
      </c>
      <c r="AD110" s="41" t="s">
        <v>7678</v>
      </c>
      <c r="AE110" s="41">
        <v>467.6216791</v>
      </c>
      <c r="AF110" s="41">
        <v>-3.079893826</v>
      </c>
      <c r="AG110" s="42">
        <v>1.63E41</v>
      </c>
      <c r="AH110" s="51">
        <v>8.34106E-4</v>
      </c>
      <c r="AI110" s="40" t="s">
        <v>7679</v>
      </c>
      <c r="AJ110" s="40" t="s">
        <v>7680</v>
      </c>
      <c r="AK110" s="41">
        <v>10000.0</v>
      </c>
      <c r="AL110" s="40" t="s">
        <v>216</v>
      </c>
      <c r="AM110" s="40" t="s">
        <v>7285</v>
      </c>
      <c r="AN110" s="40" t="s">
        <v>224</v>
      </c>
      <c r="AO110" s="42">
        <v>1.11E136</v>
      </c>
    </row>
    <row r="111">
      <c r="A111" s="41">
        <v>64.0</v>
      </c>
      <c r="B111" s="42">
        <v>1.671312492E9</v>
      </c>
      <c r="C111" s="41">
        <v>3356.0</v>
      </c>
      <c r="D111" s="40" t="s">
        <v>1243</v>
      </c>
      <c r="E111" s="41">
        <v>140.0</v>
      </c>
      <c r="F111" s="41">
        <v>35.0</v>
      </c>
      <c r="G111" s="41">
        <v>70.0</v>
      </c>
      <c r="H111" s="41">
        <v>-3.07732701</v>
      </c>
      <c r="I111" s="41">
        <v>10000.0</v>
      </c>
      <c r="J111" s="41">
        <v>5000.0</v>
      </c>
      <c r="K111" s="41">
        <v>1200.0</v>
      </c>
      <c r="L111" s="41">
        <v>600.0</v>
      </c>
      <c r="M111" s="41">
        <v>30.0</v>
      </c>
      <c r="N111" s="40" t="s">
        <v>1370</v>
      </c>
      <c r="O111" s="40" t="s">
        <v>1371</v>
      </c>
      <c r="P111" s="40" t="s">
        <v>7310</v>
      </c>
      <c r="Q111" s="40" t="s">
        <v>1373</v>
      </c>
      <c r="R111" s="40" t="b">
        <v>0</v>
      </c>
      <c r="S111" s="40" t="s">
        <v>7286</v>
      </c>
      <c r="T111" s="40" t="s">
        <v>7305</v>
      </c>
      <c r="U111" s="41">
        <v>0.1</v>
      </c>
      <c r="V111" s="41">
        <v>0.9</v>
      </c>
      <c r="W111" s="41">
        <v>0.1</v>
      </c>
      <c r="X111" s="41">
        <v>0.5</v>
      </c>
      <c r="Y111" s="40" t="b">
        <v>0</v>
      </c>
      <c r="Z111" s="40" t="b">
        <v>1</v>
      </c>
      <c r="AA111" s="40" t="b">
        <v>0</v>
      </c>
      <c r="AB111" s="40" t="b">
        <v>1</v>
      </c>
      <c r="AC111" s="41" t="s">
        <v>7681</v>
      </c>
      <c r="AD111" s="41" t="s">
        <v>7682</v>
      </c>
      <c r="AE111" s="41">
        <v>1203.207146</v>
      </c>
      <c r="AF111" s="41">
        <v>-3.080025907</v>
      </c>
      <c r="AG111" s="42">
        <v>5.08E41</v>
      </c>
      <c r="AH111" s="51">
        <v>8.77026E-4</v>
      </c>
      <c r="AI111" s="40" t="s">
        <v>7683</v>
      </c>
      <c r="AJ111" s="46">
        <v>5.08464146399487E125</v>
      </c>
      <c r="AK111" s="41">
        <v>4963.0</v>
      </c>
      <c r="AL111" s="40" t="s">
        <v>2224</v>
      </c>
      <c r="AM111" s="40" t="s">
        <v>7285</v>
      </c>
      <c r="AN111" s="40" t="s">
        <v>5643</v>
      </c>
      <c r="AO111" s="42">
        <v>1.01E138</v>
      </c>
    </row>
    <row r="112">
      <c r="A112" s="41">
        <v>993.0</v>
      </c>
      <c r="B112" s="42">
        <v>1.671302375E9</v>
      </c>
      <c r="C112" s="41">
        <v>3356.0</v>
      </c>
      <c r="D112" s="40" t="s">
        <v>1243</v>
      </c>
      <c r="E112" s="41">
        <v>140.0</v>
      </c>
      <c r="F112" s="41">
        <v>35.0</v>
      </c>
      <c r="G112" s="41">
        <v>70.0</v>
      </c>
      <c r="H112" s="41">
        <v>-3.07732701</v>
      </c>
      <c r="I112" s="41">
        <v>10000.0</v>
      </c>
      <c r="J112" s="41">
        <v>5000.0</v>
      </c>
      <c r="K112" s="41">
        <v>1200.0</v>
      </c>
      <c r="L112" s="41">
        <v>600.0</v>
      </c>
      <c r="M112" s="41">
        <v>100.0</v>
      </c>
      <c r="N112" s="40" t="s">
        <v>1370</v>
      </c>
      <c r="O112" s="40" t="s">
        <v>208</v>
      </c>
      <c r="P112" s="40" t="s">
        <v>7305</v>
      </c>
      <c r="Q112" s="40" t="s">
        <v>1373</v>
      </c>
      <c r="R112" s="40" t="b">
        <v>0</v>
      </c>
      <c r="S112" s="40" t="s">
        <v>1373</v>
      </c>
      <c r="T112" s="40" t="s">
        <v>212</v>
      </c>
      <c r="U112" s="41">
        <v>0.1</v>
      </c>
      <c r="V112" s="41">
        <v>0.9</v>
      </c>
      <c r="W112" s="41">
        <v>0.2</v>
      </c>
      <c r="X112" s="41">
        <v>0.4</v>
      </c>
      <c r="Y112" s="40" t="b">
        <v>0</v>
      </c>
      <c r="Z112" s="40" t="b">
        <v>1</v>
      </c>
      <c r="AA112" s="40" t="b">
        <v>0</v>
      </c>
      <c r="AB112" s="40" t="b">
        <v>0</v>
      </c>
      <c r="AC112" s="41" t="s">
        <v>7684</v>
      </c>
      <c r="AD112" s="41" t="s">
        <v>7685</v>
      </c>
      <c r="AE112" s="41">
        <v>797.4976437</v>
      </c>
      <c r="AF112" s="41">
        <v>-3.08031192</v>
      </c>
      <c r="AG112" s="42">
        <v>5.03E41</v>
      </c>
      <c r="AH112" s="51">
        <v>9.69968E-4</v>
      </c>
      <c r="AI112" s="40" t="s">
        <v>7686</v>
      </c>
      <c r="AJ112" s="40" t="s">
        <v>7687</v>
      </c>
      <c r="AK112" s="41">
        <v>10000.0</v>
      </c>
      <c r="AL112" s="40" t="s">
        <v>216</v>
      </c>
      <c r="AM112" s="40" t="s">
        <v>7285</v>
      </c>
      <c r="AN112" s="40" t="s">
        <v>224</v>
      </c>
      <c r="AO112" s="42">
        <v>1.01E138</v>
      </c>
    </row>
    <row r="113">
      <c r="A113" s="41">
        <v>92.0</v>
      </c>
      <c r="B113" s="42">
        <v>1.671312492E9</v>
      </c>
      <c r="C113" s="41">
        <v>3356.0</v>
      </c>
      <c r="D113" s="40" t="s">
        <v>1243</v>
      </c>
      <c r="E113" s="41">
        <v>140.0</v>
      </c>
      <c r="F113" s="41">
        <v>35.0</v>
      </c>
      <c r="G113" s="41">
        <v>70.0</v>
      </c>
      <c r="H113" s="41">
        <v>-3.07732701</v>
      </c>
      <c r="I113" s="41">
        <v>10000.0</v>
      </c>
      <c r="J113" s="41">
        <v>5000.0</v>
      </c>
      <c r="K113" s="41">
        <v>1200.0</v>
      </c>
      <c r="L113" s="41">
        <v>600.0</v>
      </c>
      <c r="M113" s="41">
        <v>30.0</v>
      </c>
      <c r="N113" s="40" t="s">
        <v>1370</v>
      </c>
      <c r="O113" s="40" t="s">
        <v>1371</v>
      </c>
      <c r="P113" s="40" t="s">
        <v>7305</v>
      </c>
      <c r="Q113" s="40" t="s">
        <v>1373</v>
      </c>
      <c r="R113" s="40" t="b">
        <v>0</v>
      </c>
      <c r="S113" s="40" t="s">
        <v>1373</v>
      </c>
      <c r="T113" s="40" t="s">
        <v>7305</v>
      </c>
      <c r="U113" s="41">
        <v>0.1</v>
      </c>
      <c r="V113" s="41">
        <v>0.9</v>
      </c>
      <c r="W113" s="41">
        <v>0.1</v>
      </c>
      <c r="X113" s="41">
        <v>0.6</v>
      </c>
      <c r="Y113" s="40" t="b">
        <v>0</v>
      </c>
      <c r="Z113" s="40" t="b">
        <v>1</v>
      </c>
      <c r="AA113" s="40" t="b">
        <v>0</v>
      </c>
      <c r="AB113" s="40" t="b">
        <v>1</v>
      </c>
      <c r="AC113" s="41" t="s">
        <v>7688</v>
      </c>
      <c r="AD113" s="41" t="s">
        <v>7689</v>
      </c>
      <c r="AE113" s="41">
        <v>1202.832262</v>
      </c>
      <c r="AF113" s="41">
        <v>-3.080350001</v>
      </c>
      <c r="AG113" s="42">
        <v>5.02E41</v>
      </c>
      <c r="AH113" s="51">
        <v>9.82343E-4</v>
      </c>
      <c r="AI113" s="40" t="s">
        <v>7690</v>
      </c>
      <c r="AJ113" s="46">
        <v>5.02401938023108E125</v>
      </c>
      <c r="AK113" s="41">
        <v>7580.0</v>
      </c>
      <c r="AL113" s="40" t="s">
        <v>2224</v>
      </c>
      <c r="AM113" s="40" t="s">
        <v>7285</v>
      </c>
      <c r="AN113" s="40" t="s">
        <v>5643</v>
      </c>
      <c r="AO113" s="42">
        <v>1.01E138</v>
      </c>
    </row>
    <row r="114">
      <c r="A114" s="41">
        <v>823.0</v>
      </c>
      <c r="B114" s="42">
        <v>1.671302375E9</v>
      </c>
      <c r="C114" s="41">
        <v>3356.0</v>
      </c>
      <c r="D114" s="40" t="s">
        <v>1243</v>
      </c>
      <c r="E114" s="41">
        <v>140.0</v>
      </c>
      <c r="F114" s="41">
        <v>35.0</v>
      </c>
      <c r="G114" s="41">
        <v>70.0</v>
      </c>
      <c r="H114" s="41">
        <v>-3.07732701</v>
      </c>
      <c r="I114" s="41">
        <v>10000.0</v>
      </c>
      <c r="J114" s="41">
        <v>5000.0</v>
      </c>
      <c r="K114" s="41">
        <v>1200.0</v>
      </c>
      <c r="L114" s="41">
        <v>600.0</v>
      </c>
      <c r="M114" s="41">
        <v>100.0</v>
      </c>
      <c r="N114" s="40" t="s">
        <v>1370</v>
      </c>
      <c r="O114" s="40" t="s">
        <v>1371</v>
      </c>
      <c r="P114" s="40" t="s">
        <v>7305</v>
      </c>
      <c r="Q114" s="40" t="s">
        <v>1373</v>
      </c>
      <c r="R114" s="40" t="b">
        <v>0</v>
      </c>
      <c r="S114" s="40" t="s">
        <v>7286</v>
      </c>
      <c r="T114" s="40" t="s">
        <v>212</v>
      </c>
      <c r="U114" s="41">
        <v>0.1</v>
      </c>
      <c r="V114" s="41">
        <v>0.9</v>
      </c>
      <c r="W114" s="41">
        <v>0.2</v>
      </c>
      <c r="X114" s="41">
        <v>0.5</v>
      </c>
      <c r="Y114" s="40" t="b">
        <v>0</v>
      </c>
      <c r="Z114" s="40" t="b">
        <v>1</v>
      </c>
      <c r="AA114" s="40" t="b">
        <v>0</v>
      </c>
      <c r="AB114" s="40" t="b">
        <v>0</v>
      </c>
      <c r="AC114" s="41" t="s">
        <v>7691</v>
      </c>
      <c r="AD114" s="41" t="s">
        <v>7692</v>
      </c>
      <c r="AE114" s="41">
        <v>1021.955219</v>
      </c>
      <c r="AF114" s="41">
        <v>-3.080785195</v>
      </c>
      <c r="AG114" s="42">
        <v>5.09E41</v>
      </c>
      <c r="AH114" s="51">
        <v>0.001123763</v>
      </c>
      <c r="AI114" s="40" t="s">
        <v>7693</v>
      </c>
      <c r="AJ114" s="40" t="s">
        <v>7694</v>
      </c>
      <c r="AK114" s="41">
        <v>10000.0</v>
      </c>
      <c r="AL114" s="40" t="s">
        <v>216</v>
      </c>
      <c r="AM114" s="40" t="s">
        <v>7285</v>
      </c>
      <c r="AN114" s="40" t="s">
        <v>224</v>
      </c>
      <c r="AO114" s="42">
        <v>1.01E138</v>
      </c>
    </row>
    <row r="115">
      <c r="A115" s="41">
        <v>854.0</v>
      </c>
      <c r="B115" s="42">
        <v>1.671302375E9</v>
      </c>
      <c r="C115" s="41">
        <v>3356.0</v>
      </c>
      <c r="D115" s="40" t="s">
        <v>1243</v>
      </c>
      <c r="E115" s="41">
        <v>140.0</v>
      </c>
      <c r="F115" s="41">
        <v>35.0</v>
      </c>
      <c r="G115" s="41">
        <v>70.0</v>
      </c>
      <c r="H115" s="41">
        <v>-3.07732701</v>
      </c>
      <c r="I115" s="41">
        <v>10000.0</v>
      </c>
      <c r="J115" s="41">
        <v>5000.0</v>
      </c>
      <c r="K115" s="41">
        <v>1200.0</v>
      </c>
      <c r="L115" s="41">
        <v>600.0</v>
      </c>
      <c r="M115" s="41">
        <v>100.0</v>
      </c>
      <c r="N115" s="40" t="s">
        <v>1370</v>
      </c>
      <c r="O115" s="40" t="s">
        <v>1371</v>
      </c>
      <c r="P115" s="40" t="s">
        <v>1372</v>
      </c>
      <c r="Q115" s="40" t="s">
        <v>1373</v>
      </c>
      <c r="R115" s="40" t="b">
        <v>0</v>
      </c>
      <c r="S115" s="40" t="s">
        <v>1373</v>
      </c>
      <c r="T115" s="40" t="s">
        <v>212</v>
      </c>
      <c r="U115" s="41">
        <v>0.1</v>
      </c>
      <c r="V115" s="41">
        <v>0.9</v>
      </c>
      <c r="W115" s="41">
        <v>0.3</v>
      </c>
      <c r="X115" s="41">
        <v>0.6</v>
      </c>
      <c r="Y115" s="40" t="b">
        <v>0</v>
      </c>
      <c r="Z115" s="40" t="b">
        <v>1</v>
      </c>
      <c r="AA115" s="40" t="b">
        <v>0</v>
      </c>
      <c r="AB115" s="40" t="b">
        <v>0</v>
      </c>
      <c r="AC115" s="41" t="s">
        <v>7695</v>
      </c>
      <c r="AD115" s="41" t="s">
        <v>7696</v>
      </c>
      <c r="AE115" s="41">
        <v>1188.115725</v>
      </c>
      <c r="AF115" s="41">
        <v>-3.080906209</v>
      </c>
      <c r="AG115" s="42">
        <v>1.59E41</v>
      </c>
      <c r="AH115" s="51">
        <v>0.001163087</v>
      </c>
      <c r="AI115" s="40" t="s">
        <v>7697</v>
      </c>
      <c r="AJ115" s="40" t="s">
        <v>7698</v>
      </c>
      <c r="AK115" s="41">
        <v>10000.0</v>
      </c>
      <c r="AL115" s="40" t="s">
        <v>216</v>
      </c>
      <c r="AM115" s="40" t="s">
        <v>7285</v>
      </c>
      <c r="AN115" s="40" t="s">
        <v>224</v>
      </c>
      <c r="AO115" s="42">
        <v>1.11E136</v>
      </c>
    </row>
    <row r="116">
      <c r="A116" s="41">
        <v>31.0</v>
      </c>
      <c r="B116" s="42">
        <v>1.67130956E9</v>
      </c>
      <c r="C116" s="41">
        <v>3356.0</v>
      </c>
      <c r="D116" s="40" t="s">
        <v>1243</v>
      </c>
      <c r="E116" s="41">
        <v>140.0</v>
      </c>
      <c r="F116" s="41">
        <v>35.0</v>
      </c>
      <c r="G116" s="41">
        <v>70.0</v>
      </c>
      <c r="H116" s="41">
        <v>-3.07732701</v>
      </c>
      <c r="I116" s="41">
        <v>10000.0</v>
      </c>
      <c r="J116" s="41">
        <v>5000.0</v>
      </c>
      <c r="K116" s="41">
        <v>1200.0</v>
      </c>
      <c r="L116" s="41">
        <v>600.0</v>
      </c>
      <c r="M116" s="41">
        <v>30.0</v>
      </c>
      <c r="N116" s="40" t="s">
        <v>1370</v>
      </c>
      <c r="O116" s="40" t="s">
        <v>1371</v>
      </c>
      <c r="P116" s="40" t="s">
        <v>209</v>
      </c>
      <c r="Q116" s="40" t="s">
        <v>1373</v>
      </c>
      <c r="R116" s="40" t="b">
        <v>0</v>
      </c>
      <c r="S116" s="40" t="s">
        <v>7286</v>
      </c>
      <c r="T116" s="40" t="s">
        <v>7305</v>
      </c>
      <c r="U116" s="41">
        <v>0.1</v>
      </c>
      <c r="V116" s="41">
        <v>0.9</v>
      </c>
      <c r="W116" s="41">
        <v>0.2</v>
      </c>
      <c r="X116" s="41">
        <v>0.5</v>
      </c>
      <c r="Y116" s="40" t="b">
        <v>0</v>
      </c>
      <c r="Z116" s="40" t="b">
        <v>1</v>
      </c>
      <c r="AA116" s="40" t="b">
        <v>0</v>
      </c>
      <c r="AB116" s="40" t="b">
        <v>0</v>
      </c>
      <c r="AC116" s="41" t="s">
        <v>7699</v>
      </c>
      <c r="AD116" s="41" t="s">
        <v>472</v>
      </c>
      <c r="AE116" s="41">
        <v>1203.902931</v>
      </c>
      <c r="AF116" s="41">
        <v>-3.081695147</v>
      </c>
      <c r="AG116" s="42">
        <v>1.21E42</v>
      </c>
      <c r="AH116" s="51">
        <v>0.001419458</v>
      </c>
      <c r="AI116" s="40" t="s">
        <v>7700</v>
      </c>
      <c r="AJ116" s="45">
        <v>1.20499542564002E257</v>
      </c>
      <c r="AK116" s="41">
        <v>9573.0</v>
      </c>
      <c r="AL116" s="40" t="s">
        <v>2224</v>
      </c>
      <c r="AM116" s="40" t="s">
        <v>7285</v>
      </c>
      <c r="AN116" s="40" t="s">
        <v>5643</v>
      </c>
      <c r="AO116" s="42">
        <v>1.1E139</v>
      </c>
    </row>
    <row r="117">
      <c r="A117" s="41">
        <v>674.0</v>
      </c>
      <c r="B117" s="42">
        <v>1.671302375E9</v>
      </c>
      <c r="C117" s="41">
        <v>3356.0</v>
      </c>
      <c r="D117" s="40" t="s">
        <v>1243</v>
      </c>
      <c r="E117" s="41">
        <v>140.0</v>
      </c>
      <c r="F117" s="41">
        <v>35.0</v>
      </c>
      <c r="G117" s="41">
        <v>70.0</v>
      </c>
      <c r="H117" s="41">
        <v>-3.07732701</v>
      </c>
      <c r="I117" s="41">
        <v>10000.0</v>
      </c>
      <c r="J117" s="41">
        <v>5000.0</v>
      </c>
      <c r="K117" s="41">
        <v>1200.0</v>
      </c>
      <c r="L117" s="41">
        <v>600.0</v>
      </c>
      <c r="M117" s="41">
        <v>50.0</v>
      </c>
      <c r="N117" s="40" t="s">
        <v>1370</v>
      </c>
      <c r="O117" s="40" t="s">
        <v>208</v>
      </c>
      <c r="P117" s="40" t="s">
        <v>1372</v>
      </c>
      <c r="Q117" s="40" t="s">
        <v>1373</v>
      </c>
      <c r="R117" s="40" t="b">
        <v>0</v>
      </c>
      <c r="S117" s="40" t="s">
        <v>1373</v>
      </c>
      <c r="T117" s="40" t="s">
        <v>212</v>
      </c>
      <c r="U117" s="41">
        <v>0.1</v>
      </c>
      <c r="V117" s="41">
        <v>0.9</v>
      </c>
      <c r="W117" s="41">
        <v>0.3</v>
      </c>
      <c r="X117" s="41">
        <v>0.6</v>
      </c>
      <c r="Y117" s="40" t="b">
        <v>0</v>
      </c>
      <c r="Z117" s="40" t="b">
        <v>1</v>
      </c>
      <c r="AA117" s="40" t="b">
        <v>0</v>
      </c>
      <c r="AB117" s="40" t="b">
        <v>0</v>
      </c>
      <c r="AC117" s="41" t="s">
        <v>7701</v>
      </c>
      <c r="AD117" s="41" t="s">
        <v>7702</v>
      </c>
      <c r="AE117" s="41">
        <v>606.3277221</v>
      </c>
      <c r="AF117" s="41">
        <v>-3.08283253</v>
      </c>
      <c r="AG117" s="42">
        <v>3.43E41</v>
      </c>
      <c r="AH117" s="51">
        <v>0.001789059</v>
      </c>
      <c r="AI117" s="40" t="s">
        <v>7703</v>
      </c>
      <c r="AJ117" s="40" t="s">
        <v>7704</v>
      </c>
      <c r="AK117" s="41">
        <v>10000.0</v>
      </c>
      <c r="AL117" s="40" t="s">
        <v>216</v>
      </c>
      <c r="AM117" s="40" t="s">
        <v>7285</v>
      </c>
      <c r="AN117" s="40" t="s">
        <v>224</v>
      </c>
      <c r="AO117" s="42">
        <v>1.11E137</v>
      </c>
    </row>
    <row r="118">
      <c r="A118" s="41">
        <v>955.0</v>
      </c>
      <c r="B118" s="42">
        <v>1.671302375E9</v>
      </c>
      <c r="C118" s="41">
        <v>3356.0</v>
      </c>
      <c r="D118" s="40" t="s">
        <v>1243</v>
      </c>
      <c r="E118" s="41">
        <v>140.0</v>
      </c>
      <c r="F118" s="41">
        <v>35.0</v>
      </c>
      <c r="G118" s="41">
        <v>70.0</v>
      </c>
      <c r="H118" s="41">
        <v>-3.07732701</v>
      </c>
      <c r="I118" s="41">
        <v>10000.0</v>
      </c>
      <c r="J118" s="41">
        <v>5000.0</v>
      </c>
      <c r="K118" s="41">
        <v>1200.0</v>
      </c>
      <c r="L118" s="41">
        <v>600.0</v>
      </c>
      <c r="M118" s="41">
        <v>100.0</v>
      </c>
      <c r="N118" s="40" t="s">
        <v>1370</v>
      </c>
      <c r="O118" s="40" t="s">
        <v>208</v>
      </c>
      <c r="P118" s="40" t="s">
        <v>7310</v>
      </c>
      <c r="Q118" s="40" t="s">
        <v>1373</v>
      </c>
      <c r="R118" s="40" t="b">
        <v>0</v>
      </c>
      <c r="S118" s="40" t="s">
        <v>1373</v>
      </c>
      <c r="T118" s="40" t="s">
        <v>212</v>
      </c>
      <c r="U118" s="41">
        <v>0.1</v>
      </c>
      <c r="V118" s="41">
        <v>0.9</v>
      </c>
      <c r="W118" s="41">
        <v>0.1</v>
      </c>
      <c r="X118" s="41">
        <v>0.5</v>
      </c>
      <c r="Y118" s="40" t="b">
        <v>0</v>
      </c>
      <c r="Z118" s="40" t="b">
        <v>1</v>
      </c>
      <c r="AA118" s="40" t="b">
        <v>0</v>
      </c>
      <c r="AB118" s="40" t="b">
        <v>0</v>
      </c>
      <c r="AC118" s="41" t="s">
        <v>7705</v>
      </c>
      <c r="AD118" s="41" t="s">
        <v>7706</v>
      </c>
      <c r="AE118" s="41">
        <v>1200.589072</v>
      </c>
      <c r="AF118" s="41">
        <v>-3.082870152</v>
      </c>
      <c r="AG118" s="42">
        <v>4.87E41</v>
      </c>
      <c r="AH118" s="51">
        <v>0.001801285</v>
      </c>
      <c r="AI118" s="40" t="s">
        <v>7707</v>
      </c>
      <c r="AJ118" s="40" t="s">
        <v>7708</v>
      </c>
      <c r="AK118" s="41">
        <v>8182.0</v>
      </c>
      <c r="AL118" s="40" t="s">
        <v>2224</v>
      </c>
      <c r="AM118" s="40" t="s">
        <v>7285</v>
      </c>
      <c r="AN118" s="40" t="s">
        <v>224</v>
      </c>
      <c r="AO118" s="42">
        <v>1.01E138</v>
      </c>
    </row>
    <row r="119">
      <c r="A119" s="41">
        <v>1068.0</v>
      </c>
      <c r="B119" s="42">
        <v>1.671302375E9</v>
      </c>
      <c r="C119" s="41">
        <v>3356.0</v>
      </c>
      <c r="D119" s="40" t="s">
        <v>1243</v>
      </c>
      <c r="E119" s="41">
        <v>140.0</v>
      </c>
      <c r="F119" s="41">
        <v>35.0</v>
      </c>
      <c r="G119" s="41">
        <v>70.0</v>
      </c>
      <c r="H119" s="41">
        <v>-3.07732701</v>
      </c>
      <c r="I119" s="41">
        <v>10000.0</v>
      </c>
      <c r="J119" s="41">
        <v>5000.0</v>
      </c>
      <c r="K119" s="41">
        <v>1200.0</v>
      </c>
      <c r="L119" s="41">
        <v>600.0</v>
      </c>
      <c r="M119" s="41">
        <v>100.0</v>
      </c>
      <c r="N119" s="40" t="s">
        <v>1370</v>
      </c>
      <c r="O119" s="40" t="s">
        <v>208</v>
      </c>
      <c r="P119" s="40" t="s">
        <v>212</v>
      </c>
      <c r="Q119" s="40" t="s">
        <v>1373</v>
      </c>
      <c r="R119" s="40" t="b">
        <v>0</v>
      </c>
      <c r="S119" s="40" t="s">
        <v>1373</v>
      </c>
      <c r="T119" s="40" t="s">
        <v>212</v>
      </c>
      <c r="U119" s="41">
        <v>0.1</v>
      </c>
      <c r="V119" s="41">
        <v>0.9</v>
      </c>
      <c r="W119" s="41">
        <v>0.3</v>
      </c>
      <c r="X119" s="41">
        <v>0.4</v>
      </c>
      <c r="Y119" s="40" t="b">
        <v>0</v>
      </c>
      <c r="Z119" s="40" t="b">
        <v>1</v>
      </c>
      <c r="AA119" s="40" t="b">
        <v>0</v>
      </c>
      <c r="AB119" s="40" t="b">
        <v>0</v>
      </c>
      <c r="AC119" s="41" t="s">
        <v>7709</v>
      </c>
      <c r="AD119" s="41" t="s">
        <v>7710</v>
      </c>
      <c r="AE119" s="41">
        <v>787.1601198</v>
      </c>
      <c r="AF119" s="41">
        <v>-3.082904526</v>
      </c>
      <c r="AG119" s="42">
        <v>1.2E42</v>
      </c>
      <c r="AH119" s="51">
        <v>0.001812455</v>
      </c>
      <c r="AI119" s="40" t="s">
        <v>7711</v>
      </c>
      <c r="AJ119" s="40" t="s">
        <v>7712</v>
      </c>
      <c r="AK119" s="41">
        <v>10000.0</v>
      </c>
      <c r="AL119" s="40" t="s">
        <v>216</v>
      </c>
      <c r="AM119" s="40" t="s">
        <v>7285</v>
      </c>
      <c r="AN119" s="40" t="s">
        <v>224</v>
      </c>
      <c r="AO119" s="42">
        <v>1.1E139</v>
      </c>
    </row>
    <row r="120">
      <c r="A120" s="41">
        <v>211.0</v>
      </c>
      <c r="B120" s="42">
        <v>1.671302375E9</v>
      </c>
      <c r="C120" s="41">
        <v>3356.0</v>
      </c>
      <c r="D120" s="40" t="s">
        <v>1243</v>
      </c>
      <c r="E120" s="41">
        <v>140.0</v>
      </c>
      <c r="F120" s="41">
        <v>35.0</v>
      </c>
      <c r="G120" s="41">
        <v>70.0</v>
      </c>
      <c r="H120" s="41">
        <v>-3.07732701</v>
      </c>
      <c r="I120" s="41">
        <v>10000.0</v>
      </c>
      <c r="J120" s="41">
        <v>5000.0</v>
      </c>
      <c r="K120" s="41">
        <v>1200.0</v>
      </c>
      <c r="L120" s="41">
        <v>600.0</v>
      </c>
      <c r="M120" s="41">
        <v>30.0</v>
      </c>
      <c r="N120" s="40" t="s">
        <v>1370</v>
      </c>
      <c r="O120" s="40" t="s">
        <v>208</v>
      </c>
      <c r="P120" s="40" t="s">
        <v>209</v>
      </c>
      <c r="Q120" s="40" t="s">
        <v>1373</v>
      </c>
      <c r="R120" s="40" t="b">
        <v>0</v>
      </c>
      <c r="S120" s="40" t="s">
        <v>7286</v>
      </c>
      <c r="T120" s="40" t="s">
        <v>212</v>
      </c>
      <c r="U120" s="41">
        <v>0.1</v>
      </c>
      <c r="V120" s="41">
        <v>0.9</v>
      </c>
      <c r="W120" s="41">
        <v>0.2</v>
      </c>
      <c r="X120" s="41">
        <v>0.5</v>
      </c>
      <c r="Y120" s="40" t="b">
        <v>0</v>
      </c>
      <c r="Z120" s="40" t="b">
        <v>1</v>
      </c>
      <c r="AA120" s="40" t="b">
        <v>0</v>
      </c>
      <c r="AB120" s="40" t="b">
        <v>0</v>
      </c>
      <c r="AC120" s="41" t="s">
        <v>7713</v>
      </c>
      <c r="AD120" s="41" t="s">
        <v>7714</v>
      </c>
      <c r="AE120" s="41">
        <v>325.4452512</v>
      </c>
      <c r="AF120" s="41">
        <v>-3.082953113</v>
      </c>
      <c r="AG120" s="42">
        <v>5.06E41</v>
      </c>
      <c r="AH120" s="51">
        <v>0.001828244</v>
      </c>
      <c r="AI120" s="40" t="s">
        <v>7715</v>
      </c>
      <c r="AJ120" s="45">
        <v>5.05789742922721E251</v>
      </c>
      <c r="AK120" s="41">
        <v>10000.0</v>
      </c>
      <c r="AL120" s="40" t="s">
        <v>216</v>
      </c>
      <c r="AM120" s="40" t="s">
        <v>7285</v>
      </c>
      <c r="AN120" s="40" t="s">
        <v>224</v>
      </c>
      <c r="AO120" s="42">
        <v>1.01E138</v>
      </c>
    </row>
    <row r="121">
      <c r="A121" s="41">
        <v>451.0</v>
      </c>
      <c r="B121" s="42">
        <v>1.671302375E9</v>
      </c>
      <c r="C121" s="41">
        <v>3356.0</v>
      </c>
      <c r="D121" s="40" t="s">
        <v>1243</v>
      </c>
      <c r="E121" s="41">
        <v>140.0</v>
      </c>
      <c r="F121" s="41">
        <v>35.0</v>
      </c>
      <c r="G121" s="41">
        <v>70.0</v>
      </c>
      <c r="H121" s="41">
        <v>-3.07732701</v>
      </c>
      <c r="I121" s="41">
        <v>10000.0</v>
      </c>
      <c r="J121" s="41">
        <v>5000.0</v>
      </c>
      <c r="K121" s="41">
        <v>1200.0</v>
      </c>
      <c r="L121" s="41">
        <v>600.0</v>
      </c>
      <c r="M121" s="41">
        <v>50.0</v>
      </c>
      <c r="N121" s="40" t="s">
        <v>1370</v>
      </c>
      <c r="O121" s="40" t="s">
        <v>1371</v>
      </c>
      <c r="P121" s="40" t="s">
        <v>7305</v>
      </c>
      <c r="Q121" s="40" t="s">
        <v>1373</v>
      </c>
      <c r="R121" s="40" t="b">
        <v>0</v>
      </c>
      <c r="S121" s="40" t="s">
        <v>1373</v>
      </c>
      <c r="T121" s="40" t="s">
        <v>212</v>
      </c>
      <c r="U121" s="41">
        <v>0.1</v>
      </c>
      <c r="V121" s="41">
        <v>0.9</v>
      </c>
      <c r="W121" s="41">
        <v>0.1</v>
      </c>
      <c r="X121" s="41">
        <v>0.5</v>
      </c>
      <c r="Y121" s="40" t="b">
        <v>0</v>
      </c>
      <c r="Z121" s="40" t="b">
        <v>1</v>
      </c>
      <c r="AA121" s="40" t="b">
        <v>0</v>
      </c>
      <c r="AB121" s="40" t="b">
        <v>0</v>
      </c>
      <c r="AC121" s="41" t="s">
        <v>7716</v>
      </c>
      <c r="AD121" s="41" t="s">
        <v>7717</v>
      </c>
      <c r="AE121" s="41">
        <v>510.794132</v>
      </c>
      <c r="AF121" s="41">
        <v>-3.083145392</v>
      </c>
      <c r="AG121" s="42">
        <v>6.93E41</v>
      </c>
      <c r="AH121" s="51">
        <v>0.001890726</v>
      </c>
      <c r="AI121" s="40" t="s">
        <v>7718</v>
      </c>
      <c r="AJ121" s="40" t="s">
        <v>7330</v>
      </c>
      <c r="AK121" s="41">
        <v>10000.0</v>
      </c>
      <c r="AL121" s="40" t="s">
        <v>216</v>
      </c>
      <c r="AM121" s="40" t="s">
        <v>7285</v>
      </c>
      <c r="AN121" s="40" t="s">
        <v>224</v>
      </c>
      <c r="AO121" s="42">
        <v>1.11E138</v>
      </c>
    </row>
    <row r="122">
      <c r="A122" s="41">
        <v>420.0</v>
      </c>
      <c r="B122" s="42">
        <v>1.671302375E9</v>
      </c>
      <c r="C122" s="41">
        <v>3356.0</v>
      </c>
      <c r="D122" s="40" t="s">
        <v>1243</v>
      </c>
      <c r="E122" s="41">
        <v>140.0</v>
      </c>
      <c r="F122" s="41">
        <v>35.0</v>
      </c>
      <c r="G122" s="41">
        <v>70.0</v>
      </c>
      <c r="H122" s="41">
        <v>-3.07732701</v>
      </c>
      <c r="I122" s="41">
        <v>10000.0</v>
      </c>
      <c r="J122" s="41">
        <v>5000.0</v>
      </c>
      <c r="K122" s="41">
        <v>1200.0</v>
      </c>
      <c r="L122" s="41">
        <v>600.0</v>
      </c>
      <c r="M122" s="41">
        <v>50.0</v>
      </c>
      <c r="N122" s="40" t="s">
        <v>1370</v>
      </c>
      <c r="O122" s="40" t="s">
        <v>1371</v>
      </c>
      <c r="P122" s="40" t="s">
        <v>7310</v>
      </c>
      <c r="Q122" s="40" t="s">
        <v>1373</v>
      </c>
      <c r="R122" s="40" t="b">
        <v>0</v>
      </c>
      <c r="S122" s="40" t="s">
        <v>1373</v>
      </c>
      <c r="T122" s="40" t="s">
        <v>212</v>
      </c>
      <c r="U122" s="41">
        <v>0.1</v>
      </c>
      <c r="V122" s="41">
        <v>0.9</v>
      </c>
      <c r="W122" s="41">
        <v>0.3</v>
      </c>
      <c r="X122" s="41">
        <v>0.4</v>
      </c>
      <c r="Y122" s="40" t="b">
        <v>0</v>
      </c>
      <c r="Z122" s="40" t="b">
        <v>1</v>
      </c>
      <c r="AA122" s="40" t="b">
        <v>0</v>
      </c>
      <c r="AB122" s="40" t="b">
        <v>0</v>
      </c>
      <c r="AC122" s="41" t="s">
        <v>7719</v>
      </c>
      <c r="AD122" s="41" t="s">
        <v>7720</v>
      </c>
      <c r="AE122" s="41">
        <v>616.923023</v>
      </c>
      <c r="AF122" s="41">
        <v>-3.083228175</v>
      </c>
      <c r="AG122" s="42">
        <v>5.08E41</v>
      </c>
      <c r="AH122" s="51">
        <v>0.001917627</v>
      </c>
      <c r="AI122" s="40" t="s">
        <v>7721</v>
      </c>
      <c r="AJ122" s="40" t="s">
        <v>7722</v>
      </c>
      <c r="AK122" s="41">
        <v>10000.0</v>
      </c>
      <c r="AL122" s="40" t="s">
        <v>216</v>
      </c>
      <c r="AM122" s="40" t="s">
        <v>7285</v>
      </c>
      <c r="AN122" s="40" t="s">
        <v>224</v>
      </c>
      <c r="AO122" s="42">
        <v>1.01E138</v>
      </c>
    </row>
    <row r="123">
      <c r="A123" s="41">
        <v>31.0</v>
      </c>
      <c r="B123" s="42">
        <v>1.671312492E9</v>
      </c>
      <c r="C123" s="41">
        <v>3356.0</v>
      </c>
      <c r="D123" s="40" t="s">
        <v>1243</v>
      </c>
      <c r="E123" s="41">
        <v>140.0</v>
      </c>
      <c r="F123" s="41">
        <v>35.0</v>
      </c>
      <c r="G123" s="41">
        <v>70.0</v>
      </c>
      <c r="H123" s="41">
        <v>-3.07732701</v>
      </c>
      <c r="I123" s="41">
        <v>10000.0</v>
      </c>
      <c r="J123" s="41">
        <v>5000.0</v>
      </c>
      <c r="K123" s="41">
        <v>1200.0</v>
      </c>
      <c r="L123" s="41">
        <v>600.0</v>
      </c>
      <c r="M123" s="41">
        <v>30.0</v>
      </c>
      <c r="N123" s="40" t="s">
        <v>1370</v>
      </c>
      <c r="O123" s="40" t="s">
        <v>1371</v>
      </c>
      <c r="P123" s="40" t="s">
        <v>209</v>
      </c>
      <c r="Q123" s="40" t="s">
        <v>1373</v>
      </c>
      <c r="R123" s="40" t="b">
        <v>0</v>
      </c>
      <c r="S123" s="40" t="s">
        <v>7286</v>
      </c>
      <c r="T123" s="40" t="s">
        <v>7305</v>
      </c>
      <c r="U123" s="41">
        <v>0.1</v>
      </c>
      <c r="V123" s="41">
        <v>0.9</v>
      </c>
      <c r="W123" s="41">
        <v>0.2</v>
      </c>
      <c r="X123" s="41">
        <v>0.5</v>
      </c>
      <c r="Y123" s="40" t="b">
        <v>0</v>
      </c>
      <c r="Z123" s="40" t="b">
        <v>1</v>
      </c>
      <c r="AA123" s="40" t="b">
        <v>0</v>
      </c>
      <c r="AB123" s="40" t="b">
        <v>1</v>
      </c>
      <c r="AC123" s="41" t="s">
        <v>7723</v>
      </c>
      <c r="AD123" s="41" t="s">
        <v>7724</v>
      </c>
      <c r="AE123" s="41">
        <v>1203.004089</v>
      </c>
      <c r="AF123" s="41">
        <v>-3.083359495</v>
      </c>
      <c r="AG123" s="42">
        <v>1.21E42</v>
      </c>
      <c r="AH123" s="51">
        <v>0.0019603</v>
      </c>
      <c r="AI123" s="40" t="s">
        <v>7725</v>
      </c>
      <c r="AJ123" s="46">
        <v>1.20499542563938E128</v>
      </c>
      <c r="AK123" s="41">
        <v>7135.0</v>
      </c>
      <c r="AL123" s="40" t="s">
        <v>2224</v>
      </c>
      <c r="AM123" s="40" t="s">
        <v>7285</v>
      </c>
      <c r="AN123" s="40" t="s">
        <v>5643</v>
      </c>
      <c r="AO123" s="42">
        <v>1.1E139</v>
      </c>
    </row>
    <row r="124">
      <c r="A124" s="41">
        <v>107.0</v>
      </c>
      <c r="B124" s="42">
        <v>1.671312492E9</v>
      </c>
      <c r="C124" s="41">
        <v>3356.0</v>
      </c>
      <c r="D124" s="40" t="s">
        <v>1243</v>
      </c>
      <c r="E124" s="41">
        <v>140.0</v>
      </c>
      <c r="F124" s="41">
        <v>35.0</v>
      </c>
      <c r="G124" s="41">
        <v>70.0</v>
      </c>
      <c r="H124" s="41">
        <v>-3.07732701</v>
      </c>
      <c r="I124" s="41">
        <v>10000.0</v>
      </c>
      <c r="J124" s="41">
        <v>5000.0</v>
      </c>
      <c r="K124" s="41">
        <v>1200.0</v>
      </c>
      <c r="L124" s="41">
        <v>600.0</v>
      </c>
      <c r="M124" s="41">
        <v>30.0</v>
      </c>
      <c r="N124" s="40" t="s">
        <v>1370</v>
      </c>
      <c r="O124" s="40" t="s">
        <v>1371</v>
      </c>
      <c r="P124" s="40" t="s">
        <v>7305</v>
      </c>
      <c r="Q124" s="40" t="s">
        <v>1373</v>
      </c>
      <c r="R124" s="40" t="b">
        <v>0</v>
      </c>
      <c r="S124" s="40" t="s">
        <v>7286</v>
      </c>
      <c r="T124" s="40" t="s">
        <v>7305</v>
      </c>
      <c r="U124" s="41">
        <v>0.1</v>
      </c>
      <c r="V124" s="41">
        <v>0.9</v>
      </c>
      <c r="W124" s="41">
        <v>0.3</v>
      </c>
      <c r="X124" s="41">
        <v>0.6</v>
      </c>
      <c r="Y124" s="40" t="b">
        <v>0</v>
      </c>
      <c r="Z124" s="40" t="b">
        <v>1</v>
      </c>
      <c r="AA124" s="40" t="b">
        <v>0</v>
      </c>
      <c r="AB124" s="40" t="b">
        <v>1</v>
      </c>
      <c r="AC124" s="41" t="s">
        <v>7726</v>
      </c>
      <c r="AD124" s="41" t="s">
        <v>7727</v>
      </c>
      <c r="AE124" s="41">
        <v>1202.479586</v>
      </c>
      <c r="AF124" s="41">
        <v>-3.083484981</v>
      </c>
      <c r="AG124" s="42">
        <v>4.65E41</v>
      </c>
      <c r="AH124" s="51">
        <v>0.002001078</v>
      </c>
      <c r="AI124" s="40" t="s">
        <v>7728</v>
      </c>
      <c r="AJ124" s="46">
        <v>4.6492334984051E167</v>
      </c>
      <c r="AK124" s="41">
        <v>6536.0</v>
      </c>
      <c r="AL124" s="40" t="s">
        <v>2224</v>
      </c>
      <c r="AM124" s="40" t="s">
        <v>7285</v>
      </c>
      <c r="AN124" s="40" t="s">
        <v>5643</v>
      </c>
      <c r="AO124" s="42">
        <v>1.01E138</v>
      </c>
    </row>
    <row r="125">
      <c r="A125" s="41">
        <v>779.0</v>
      </c>
      <c r="B125" s="42">
        <v>1.671302375E9</v>
      </c>
      <c r="C125" s="41">
        <v>3356.0</v>
      </c>
      <c r="D125" s="40" t="s">
        <v>1243</v>
      </c>
      <c r="E125" s="41">
        <v>140.0</v>
      </c>
      <c r="F125" s="41">
        <v>35.0</v>
      </c>
      <c r="G125" s="41">
        <v>70.0</v>
      </c>
      <c r="H125" s="41">
        <v>-3.07732701</v>
      </c>
      <c r="I125" s="41">
        <v>10000.0</v>
      </c>
      <c r="J125" s="41">
        <v>5000.0</v>
      </c>
      <c r="K125" s="41">
        <v>1200.0</v>
      </c>
      <c r="L125" s="41">
        <v>600.0</v>
      </c>
      <c r="M125" s="41">
        <v>100.0</v>
      </c>
      <c r="N125" s="40" t="s">
        <v>1370</v>
      </c>
      <c r="O125" s="40" t="s">
        <v>1371</v>
      </c>
      <c r="P125" s="40" t="s">
        <v>7310</v>
      </c>
      <c r="Q125" s="40" t="s">
        <v>1373</v>
      </c>
      <c r="R125" s="40" t="b">
        <v>0</v>
      </c>
      <c r="S125" s="40" t="s">
        <v>1373</v>
      </c>
      <c r="T125" s="40" t="s">
        <v>212</v>
      </c>
      <c r="U125" s="41">
        <v>0.1</v>
      </c>
      <c r="V125" s="41">
        <v>0.9</v>
      </c>
      <c r="W125" s="41">
        <v>0.2</v>
      </c>
      <c r="X125" s="41">
        <v>0.6</v>
      </c>
      <c r="Y125" s="40" t="b">
        <v>0</v>
      </c>
      <c r="Z125" s="40" t="b">
        <v>1</v>
      </c>
      <c r="AA125" s="40" t="b">
        <v>0</v>
      </c>
      <c r="AB125" s="40" t="b">
        <v>0</v>
      </c>
      <c r="AC125" s="41" t="s">
        <v>7729</v>
      </c>
      <c r="AD125" s="41" t="s">
        <v>7730</v>
      </c>
      <c r="AE125" s="41">
        <v>1200.646776</v>
      </c>
      <c r="AF125" s="41">
        <v>-3.083948797</v>
      </c>
      <c r="AG125" s="42">
        <v>3.02E41</v>
      </c>
      <c r="AH125" s="51">
        <v>0.002151798</v>
      </c>
      <c r="AI125" s="40" t="s">
        <v>7731</v>
      </c>
      <c r="AJ125" s="40" t="s">
        <v>7732</v>
      </c>
      <c r="AK125" s="41">
        <v>6973.0</v>
      </c>
      <c r="AL125" s="40" t="s">
        <v>2224</v>
      </c>
      <c r="AM125" s="40" t="s">
        <v>7285</v>
      </c>
      <c r="AN125" s="40" t="s">
        <v>224</v>
      </c>
      <c r="AO125" s="42">
        <v>1.1E137</v>
      </c>
    </row>
    <row r="126">
      <c r="A126" s="41">
        <v>457.0</v>
      </c>
      <c r="B126" s="42">
        <v>1.671302375E9</v>
      </c>
      <c r="C126" s="41">
        <v>3356.0</v>
      </c>
      <c r="D126" s="40" t="s">
        <v>1243</v>
      </c>
      <c r="E126" s="41">
        <v>140.0</v>
      </c>
      <c r="F126" s="41">
        <v>35.0</v>
      </c>
      <c r="G126" s="41">
        <v>70.0</v>
      </c>
      <c r="H126" s="41">
        <v>-3.07732701</v>
      </c>
      <c r="I126" s="41">
        <v>10000.0</v>
      </c>
      <c r="J126" s="41">
        <v>5000.0</v>
      </c>
      <c r="K126" s="41">
        <v>1200.0</v>
      </c>
      <c r="L126" s="41">
        <v>600.0</v>
      </c>
      <c r="M126" s="41">
        <v>50.0</v>
      </c>
      <c r="N126" s="40" t="s">
        <v>1370</v>
      </c>
      <c r="O126" s="40" t="s">
        <v>1371</v>
      </c>
      <c r="P126" s="40" t="s">
        <v>7305</v>
      </c>
      <c r="Q126" s="40" t="s">
        <v>1373</v>
      </c>
      <c r="R126" s="40" t="b">
        <v>0</v>
      </c>
      <c r="S126" s="40" t="s">
        <v>1373</v>
      </c>
      <c r="T126" s="40" t="s">
        <v>212</v>
      </c>
      <c r="U126" s="41">
        <v>0.1</v>
      </c>
      <c r="V126" s="41">
        <v>0.9</v>
      </c>
      <c r="W126" s="41">
        <v>0.3</v>
      </c>
      <c r="X126" s="41">
        <v>0.5</v>
      </c>
      <c r="Y126" s="40" t="b">
        <v>0</v>
      </c>
      <c r="Z126" s="40" t="b">
        <v>1</v>
      </c>
      <c r="AA126" s="40" t="b">
        <v>0</v>
      </c>
      <c r="AB126" s="40" t="b">
        <v>0</v>
      </c>
      <c r="AC126" s="41" t="s">
        <v>7733</v>
      </c>
      <c r="AD126" s="41" t="s">
        <v>7734</v>
      </c>
      <c r="AE126" s="41">
        <v>504.848016</v>
      </c>
      <c r="AF126" s="41">
        <v>-3.084019079</v>
      </c>
      <c r="AG126" s="42">
        <v>1.16E41</v>
      </c>
      <c r="AH126" s="51">
        <v>0.002174637</v>
      </c>
      <c r="AI126" s="40" t="s">
        <v>7735</v>
      </c>
      <c r="AJ126" s="40" t="s">
        <v>7736</v>
      </c>
      <c r="AK126" s="41">
        <v>10000.0</v>
      </c>
      <c r="AL126" s="40" t="s">
        <v>216</v>
      </c>
      <c r="AM126" s="40" t="s">
        <v>7285</v>
      </c>
      <c r="AN126" s="40" t="s">
        <v>224</v>
      </c>
      <c r="AO126" s="42">
        <v>1.01E136</v>
      </c>
    </row>
    <row r="127">
      <c r="A127" s="41">
        <v>850.0</v>
      </c>
      <c r="B127" s="42">
        <v>1.671302375E9</v>
      </c>
      <c r="C127" s="41">
        <v>3356.0</v>
      </c>
      <c r="D127" s="40" t="s">
        <v>1243</v>
      </c>
      <c r="E127" s="41">
        <v>140.0</v>
      </c>
      <c r="F127" s="41">
        <v>35.0</v>
      </c>
      <c r="G127" s="41">
        <v>70.0</v>
      </c>
      <c r="H127" s="41">
        <v>-3.07732701</v>
      </c>
      <c r="I127" s="41">
        <v>10000.0</v>
      </c>
      <c r="J127" s="41">
        <v>5000.0</v>
      </c>
      <c r="K127" s="41">
        <v>1200.0</v>
      </c>
      <c r="L127" s="41">
        <v>600.0</v>
      </c>
      <c r="M127" s="41">
        <v>100.0</v>
      </c>
      <c r="N127" s="40" t="s">
        <v>1370</v>
      </c>
      <c r="O127" s="40" t="s">
        <v>1371</v>
      </c>
      <c r="P127" s="40" t="s">
        <v>1372</v>
      </c>
      <c r="Q127" s="40" t="s">
        <v>1373</v>
      </c>
      <c r="R127" s="40" t="b">
        <v>0</v>
      </c>
      <c r="S127" s="40" t="s">
        <v>1373</v>
      </c>
      <c r="T127" s="40" t="s">
        <v>212</v>
      </c>
      <c r="U127" s="41">
        <v>0.1</v>
      </c>
      <c r="V127" s="41">
        <v>0.9</v>
      </c>
      <c r="W127" s="41">
        <v>0.2</v>
      </c>
      <c r="X127" s="41">
        <v>0.5</v>
      </c>
      <c r="Y127" s="40" t="b">
        <v>0</v>
      </c>
      <c r="Z127" s="40" t="b">
        <v>1</v>
      </c>
      <c r="AA127" s="40" t="b">
        <v>0</v>
      </c>
      <c r="AB127" s="40" t="b">
        <v>0</v>
      </c>
      <c r="AC127" s="41" t="s">
        <v>7737</v>
      </c>
      <c r="AD127" s="41" t="s">
        <v>7738</v>
      </c>
      <c r="AE127" s="41">
        <v>984.3526492</v>
      </c>
      <c r="AF127" s="41">
        <v>-3.084246002</v>
      </c>
      <c r="AG127" s="42">
        <v>4.86E41</v>
      </c>
      <c r="AH127" s="51">
        <v>0.002248377</v>
      </c>
      <c r="AI127" s="40" t="s">
        <v>7739</v>
      </c>
      <c r="AJ127" s="40" t="s">
        <v>7740</v>
      </c>
      <c r="AK127" s="41">
        <v>10000.0</v>
      </c>
      <c r="AL127" s="40" t="s">
        <v>216</v>
      </c>
      <c r="AM127" s="40" t="s">
        <v>7285</v>
      </c>
      <c r="AN127" s="40" t="s">
        <v>224</v>
      </c>
      <c r="AO127" s="42">
        <v>1.01E138</v>
      </c>
    </row>
    <row r="128">
      <c r="A128" s="41">
        <v>453.0</v>
      </c>
      <c r="B128" s="42">
        <v>1.671302375E9</v>
      </c>
      <c r="C128" s="41">
        <v>3356.0</v>
      </c>
      <c r="D128" s="40" t="s">
        <v>1243</v>
      </c>
      <c r="E128" s="41">
        <v>140.0</v>
      </c>
      <c r="F128" s="41">
        <v>35.0</v>
      </c>
      <c r="G128" s="41">
        <v>70.0</v>
      </c>
      <c r="H128" s="41">
        <v>-3.07732701</v>
      </c>
      <c r="I128" s="41">
        <v>10000.0</v>
      </c>
      <c r="J128" s="41">
        <v>5000.0</v>
      </c>
      <c r="K128" s="41">
        <v>1200.0</v>
      </c>
      <c r="L128" s="41">
        <v>600.0</v>
      </c>
      <c r="M128" s="41">
        <v>50.0</v>
      </c>
      <c r="N128" s="40" t="s">
        <v>1370</v>
      </c>
      <c r="O128" s="40" t="s">
        <v>1371</v>
      </c>
      <c r="P128" s="40" t="s">
        <v>7305</v>
      </c>
      <c r="Q128" s="40" t="s">
        <v>1373</v>
      </c>
      <c r="R128" s="40" t="b">
        <v>0</v>
      </c>
      <c r="S128" s="40" t="s">
        <v>1373</v>
      </c>
      <c r="T128" s="40" t="s">
        <v>212</v>
      </c>
      <c r="U128" s="41">
        <v>0.1</v>
      </c>
      <c r="V128" s="41">
        <v>0.9</v>
      </c>
      <c r="W128" s="41">
        <v>0.2</v>
      </c>
      <c r="X128" s="41">
        <v>0.4</v>
      </c>
      <c r="Y128" s="40" t="b">
        <v>0</v>
      </c>
      <c r="Z128" s="40" t="b">
        <v>1</v>
      </c>
      <c r="AA128" s="40" t="b">
        <v>0</v>
      </c>
      <c r="AB128" s="40" t="b">
        <v>0</v>
      </c>
      <c r="AC128" s="41" t="s">
        <v>7741</v>
      </c>
      <c r="AD128" s="41" t="s">
        <v>7742</v>
      </c>
      <c r="AE128" s="41">
        <v>408.2284486</v>
      </c>
      <c r="AF128" s="41">
        <v>-3.084249568</v>
      </c>
      <c r="AG128" s="42">
        <v>4.87E41</v>
      </c>
      <c r="AH128" s="51">
        <v>0.002249536</v>
      </c>
      <c r="AI128" s="40" t="s">
        <v>7743</v>
      </c>
      <c r="AJ128" s="40" t="s">
        <v>7744</v>
      </c>
      <c r="AK128" s="41">
        <v>10000.0</v>
      </c>
      <c r="AL128" s="40" t="s">
        <v>216</v>
      </c>
      <c r="AM128" s="40" t="s">
        <v>7285</v>
      </c>
      <c r="AN128" s="40" t="s">
        <v>224</v>
      </c>
      <c r="AO128" s="42">
        <v>1.01E138</v>
      </c>
    </row>
    <row r="129">
      <c r="A129" s="41">
        <v>210.0</v>
      </c>
      <c r="B129" s="42">
        <v>1.671302375E9</v>
      </c>
      <c r="C129" s="41">
        <v>3356.0</v>
      </c>
      <c r="D129" s="40" t="s">
        <v>1243</v>
      </c>
      <c r="E129" s="41">
        <v>140.0</v>
      </c>
      <c r="F129" s="41">
        <v>35.0</v>
      </c>
      <c r="G129" s="41">
        <v>70.0</v>
      </c>
      <c r="H129" s="41">
        <v>-3.07732701</v>
      </c>
      <c r="I129" s="41">
        <v>10000.0</v>
      </c>
      <c r="J129" s="41">
        <v>5000.0</v>
      </c>
      <c r="K129" s="41">
        <v>1200.0</v>
      </c>
      <c r="L129" s="41">
        <v>600.0</v>
      </c>
      <c r="M129" s="41">
        <v>30.0</v>
      </c>
      <c r="N129" s="40" t="s">
        <v>1370</v>
      </c>
      <c r="O129" s="40" t="s">
        <v>208</v>
      </c>
      <c r="P129" s="40" t="s">
        <v>209</v>
      </c>
      <c r="Q129" s="40" t="s">
        <v>1373</v>
      </c>
      <c r="R129" s="40" t="b">
        <v>0</v>
      </c>
      <c r="S129" s="40" t="s">
        <v>7286</v>
      </c>
      <c r="T129" s="40" t="s">
        <v>212</v>
      </c>
      <c r="U129" s="41">
        <v>0.1</v>
      </c>
      <c r="V129" s="41">
        <v>0.9</v>
      </c>
      <c r="W129" s="41">
        <v>0.2</v>
      </c>
      <c r="X129" s="41">
        <v>0.4</v>
      </c>
      <c r="Y129" s="40" t="b">
        <v>0</v>
      </c>
      <c r="Z129" s="40" t="b">
        <v>1</v>
      </c>
      <c r="AA129" s="40" t="b">
        <v>0</v>
      </c>
      <c r="AB129" s="40" t="b">
        <v>0</v>
      </c>
      <c r="AC129" s="41" t="s">
        <v>1078</v>
      </c>
      <c r="AD129" s="41" t="s">
        <v>7745</v>
      </c>
      <c r="AE129" s="41">
        <v>249.6843956</v>
      </c>
      <c r="AF129" s="41">
        <v>-3.084271105</v>
      </c>
      <c r="AG129" s="42">
        <v>1.34E42</v>
      </c>
      <c r="AH129" s="51">
        <v>0.002256535</v>
      </c>
      <c r="AI129" s="40" t="s">
        <v>7746</v>
      </c>
      <c r="AJ129" s="45">
        <v>1.34384603677158E257</v>
      </c>
      <c r="AK129" s="41">
        <v>10000.0</v>
      </c>
      <c r="AL129" s="40" t="s">
        <v>216</v>
      </c>
      <c r="AM129" s="40" t="s">
        <v>7285</v>
      </c>
      <c r="AN129" s="40" t="s">
        <v>224</v>
      </c>
      <c r="AO129" s="42">
        <v>1.11E139</v>
      </c>
    </row>
    <row r="130">
      <c r="A130" s="41">
        <v>28.0</v>
      </c>
      <c r="B130" s="42">
        <v>1.671302375E9</v>
      </c>
      <c r="C130" s="41">
        <v>3356.0</v>
      </c>
      <c r="D130" s="40" t="s">
        <v>1243</v>
      </c>
      <c r="E130" s="41">
        <v>140.0</v>
      </c>
      <c r="F130" s="41">
        <v>35.0</v>
      </c>
      <c r="G130" s="41">
        <v>70.0</v>
      </c>
      <c r="H130" s="41">
        <v>-3.07732701</v>
      </c>
      <c r="I130" s="41">
        <v>10000.0</v>
      </c>
      <c r="J130" s="41">
        <v>5000.0</v>
      </c>
      <c r="K130" s="41">
        <v>1200.0</v>
      </c>
      <c r="L130" s="41">
        <v>600.0</v>
      </c>
      <c r="M130" s="41">
        <v>30.0</v>
      </c>
      <c r="N130" s="40" t="s">
        <v>1370</v>
      </c>
      <c r="O130" s="40" t="s">
        <v>1371</v>
      </c>
      <c r="P130" s="40" t="s">
        <v>209</v>
      </c>
      <c r="Q130" s="40" t="s">
        <v>1373</v>
      </c>
      <c r="R130" s="40" t="b">
        <v>0</v>
      </c>
      <c r="S130" s="40" t="s">
        <v>7286</v>
      </c>
      <c r="T130" s="40" t="s">
        <v>212</v>
      </c>
      <c r="U130" s="41">
        <v>0.1</v>
      </c>
      <c r="V130" s="41">
        <v>0.9</v>
      </c>
      <c r="W130" s="41">
        <v>0.1</v>
      </c>
      <c r="X130" s="41">
        <v>0.5</v>
      </c>
      <c r="Y130" s="40" t="b">
        <v>0</v>
      </c>
      <c r="Z130" s="40" t="b">
        <v>1</v>
      </c>
      <c r="AA130" s="40" t="b">
        <v>0</v>
      </c>
      <c r="AB130" s="40" t="b">
        <v>0</v>
      </c>
      <c r="AC130" s="41" t="s">
        <v>7747</v>
      </c>
      <c r="AD130" s="41" t="s">
        <v>7748</v>
      </c>
      <c r="AE130" s="41">
        <v>328.7948039</v>
      </c>
      <c r="AF130" s="41">
        <v>-3.084515297</v>
      </c>
      <c r="AG130" s="42">
        <v>1.57E41</v>
      </c>
      <c r="AH130" s="51">
        <v>0.002335887</v>
      </c>
      <c r="AI130" s="40" t="s">
        <v>7749</v>
      </c>
      <c r="AJ130" s="46">
        <v>1.57191121456745E125</v>
      </c>
      <c r="AK130" s="41">
        <v>10000.0</v>
      </c>
      <c r="AL130" s="40" t="s">
        <v>216</v>
      </c>
      <c r="AM130" s="40" t="s">
        <v>7285</v>
      </c>
      <c r="AN130" s="40" t="s">
        <v>224</v>
      </c>
      <c r="AO130" s="42">
        <v>1.11E136</v>
      </c>
    </row>
    <row r="131">
      <c r="A131" s="41">
        <v>817.0</v>
      </c>
      <c r="B131" s="42">
        <v>1.671302375E9</v>
      </c>
      <c r="C131" s="41">
        <v>3356.0</v>
      </c>
      <c r="D131" s="40" t="s">
        <v>1243</v>
      </c>
      <c r="E131" s="41">
        <v>140.0</v>
      </c>
      <c r="F131" s="41">
        <v>35.0</v>
      </c>
      <c r="G131" s="41">
        <v>70.0</v>
      </c>
      <c r="H131" s="41">
        <v>-3.07732701</v>
      </c>
      <c r="I131" s="41">
        <v>10000.0</v>
      </c>
      <c r="J131" s="41">
        <v>5000.0</v>
      </c>
      <c r="K131" s="41">
        <v>1200.0</v>
      </c>
      <c r="L131" s="41">
        <v>600.0</v>
      </c>
      <c r="M131" s="41">
        <v>100.0</v>
      </c>
      <c r="N131" s="40" t="s">
        <v>1370</v>
      </c>
      <c r="O131" s="40" t="s">
        <v>1371</v>
      </c>
      <c r="P131" s="40" t="s">
        <v>7305</v>
      </c>
      <c r="Q131" s="40" t="s">
        <v>1373</v>
      </c>
      <c r="R131" s="40" t="b">
        <v>0</v>
      </c>
      <c r="S131" s="40" t="s">
        <v>1373</v>
      </c>
      <c r="T131" s="40" t="s">
        <v>212</v>
      </c>
      <c r="U131" s="41">
        <v>0.1</v>
      </c>
      <c r="V131" s="41">
        <v>0.9</v>
      </c>
      <c r="W131" s="41">
        <v>0.3</v>
      </c>
      <c r="X131" s="41">
        <v>0.5</v>
      </c>
      <c r="Y131" s="40" t="b">
        <v>0</v>
      </c>
      <c r="Z131" s="40" t="b">
        <v>1</v>
      </c>
      <c r="AA131" s="40" t="b">
        <v>0</v>
      </c>
      <c r="AB131" s="40" t="b">
        <v>0</v>
      </c>
      <c r="AC131" s="41" t="s">
        <v>7750</v>
      </c>
      <c r="AD131" s="41" t="s">
        <v>7751</v>
      </c>
      <c r="AE131" s="41">
        <v>981.9469144</v>
      </c>
      <c r="AF131" s="41">
        <v>-3.085240407</v>
      </c>
      <c r="AG131" s="42">
        <v>4.6E41</v>
      </c>
      <c r="AH131" s="51">
        <v>0.002571517</v>
      </c>
      <c r="AI131" s="40" t="s">
        <v>7752</v>
      </c>
      <c r="AJ131" s="40" t="s">
        <v>7753</v>
      </c>
      <c r="AK131" s="41">
        <v>10000.0</v>
      </c>
      <c r="AL131" s="40" t="s">
        <v>216</v>
      </c>
      <c r="AM131" s="40" t="s">
        <v>7285</v>
      </c>
      <c r="AN131" s="40" t="s">
        <v>224</v>
      </c>
      <c r="AO131" s="42">
        <v>1.01E138</v>
      </c>
    </row>
    <row r="132">
      <c r="A132" s="41">
        <v>247.0</v>
      </c>
      <c r="B132" s="42">
        <v>1.671302375E9</v>
      </c>
      <c r="C132" s="41">
        <v>3356.0</v>
      </c>
      <c r="D132" s="40" t="s">
        <v>1243</v>
      </c>
      <c r="E132" s="41">
        <v>140.0</v>
      </c>
      <c r="F132" s="41">
        <v>35.0</v>
      </c>
      <c r="G132" s="41">
        <v>70.0</v>
      </c>
      <c r="H132" s="41">
        <v>-3.07732701</v>
      </c>
      <c r="I132" s="41">
        <v>10000.0</v>
      </c>
      <c r="J132" s="41">
        <v>5000.0</v>
      </c>
      <c r="K132" s="41">
        <v>1200.0</v>
      </c>
      <c r="L132" s="41">
        <v>600.0</v>
      </c>
      <c r="M132" s="41">
        <v>30.0</v>
      </c>
      <c r="N132" s="40" t="s">
        <v>1370</v>
      </c>
      <c r="O132" s="40" t="s">
        <v>208</v>
      </c>
      <c r="P132" s="40" t="s">
        <v>7310</v>
      </c>
      <c r="Q132" s="40" t="s">
        <v>1373</v>
      </c>
      <c r="R132" s="40" t="b">
        <v>0</v>
      </c>
      <c r="S132" s="40" t="s">
        <v>7286</v>
      </c>
      <c r="T132" s="40" t="s">
        <v>212</v>
      </c>
      <c r="U132" s="41">
        <v>0.1</v>
      </c>
      <c r="V132" s="41">
        <v>0.9</v>
      </c>
      <c r="W132" s="41">
        <v>0.2</v>
      </c>
      <c r="X132" s="41">
        <v>0.5</v>
      </c>
      <c r="Y132" s="40" t="b">
        <v>0</v>
      </c>
      <c r="Z132" s="40" t="b">
        <v>1</v>
      </c>
      <c r="AA132" s="40" t="b">
        <v>0</v>
      </c>
      <c r="AB132" s="40" t="b">
        <v>0</v>
      </c>
      <c r="AC132" s="41" t="s">
        <v>7754</v>
      </c>
      <c r="AD132" s="41" t="s">
        <v>7755</v>
      </c>
      <c r="AE132" s="41">
        <v>429.4958923</v>
      </c>
      <c r="AF132" s="41">
        <v>-3.08604355</v>
      </c>
      <c r="AG132" s="42">
        <v>4.81E41</v>
      </c>
      <c r="AH132" s="51">
        <v>0.002832504</v>
      </c>
      <c r="AI132" s="40" t="s">
        <v>7756</v>
      </c>
      <c r="AJ132" s="45">
        <v>4.80538117180538E251</v>
      </c>
      <c r="AK132" s="41">
        <v>10000.0</v>
      </c>
      <c r="AL132" s="40" t="s">
        <v>216</v>
      </c>
      <c r="AM132" s="40" t="s">
        <v>7285</v>
      </c>
      <c r="AN132" s="40" t="s">
        <v>224</v>
      </c>
      <c r="AO132" s="42">
        <v>1.01E138</v>
      </c>
    </row>
    <row r="133">
      <c r="A133" s="41">
        <v>21.0</v>
      </c>
      <c r="B133" s="42">
        <v>1.671312492E9</v>
      </c>
      <c r="C133" s="41">
        <v>3356.0</v>
      </c>
      <c r="D133" s="40" t="s">
        <v>1243</v>
      </c>
      <c r="E133" s="41">
        <v>140.0</v>
      </c>
      <c r="F133" s="41">
        <v>35.0</v>
      </c>
      <c r="G133" s="41">
        <v>70.0</v>
      </c>
      <c r="H133" s="41">
        <v>-3.07732701</v>
      </c>
      <c r="I133" s="41">
        <v>10000.0</v>
      </c>
      <c r="J133" s="41">
        <v>5000.0</v>
      </c>
      <c r="K133" s="41">
        <v>1200.0</v>
      </c>
      <c r="L133" s="41">
        <v>600.0</v>
      </c>
      <c r="M133" s="41">
        <v>30.0</v>
      </c>
      <c r="N133" s="40" t="s">
        <v>1370</v>
      </c>
      <c r="O133" s="40" t="s">
        <v>1371</v>
      </c>
      <c r="P133" s="40" t="s">
        <v>209</v>
      </c>
      <c r="Q133" s="40" t="s">
        <v>1373</v>
      </c>
      <c r="R133" s="40" t="b">
        <v>0</v>
      </c>
      <c r="S133" s="40" t="s">
        <v>1373</v>
      </c>
      <c r="T133" s="40" t="s">
        <v>7305</v>
      </c>
      <c r="U133" s="41">
        <v>0.1</v>
      </c>
      <c r="V133" s="41">
        <v>0.9</v>
      </c>
      <c r="W133" s="41">
        <v>0.2</v>
      </c>
      <c r="X133" s="41">
        <v>0.4</v>
      </c>
      <c r="Y133" s="40" t="b">
        <v>0</v>
      </c>
      <c r="Z133" s="40" t="b">
        <v>1</v>
      </c>
      <c r="AA133" s="40" t="b">
        <v>0</v>
      </c>
      <c r="AB133" s="40" t="b">
        <v>1</v>
      </c>
      <c r="AC133" s="41" t="s">
        <v>7757</v>
      </c>
      <c r="AD133" s="41" t="s">
        <v>7758</v>
      </c>
      <c r="AE133" s="41">
        <v>1110.708161</v>
      </c>
      <c r="AF133" s="41">
        <v>-3.086407931</v>
      </c>
      <c r="AG133" s="42">
        <v>1.58E41</v>
      </c>
      <c r="AH133" s="51">
        <v>0.002950912</v>
      </c>
      <c r="AI133" s="40" t="s">
        <v>7759</v>
      </c>
      <c r="AJ133" s="45">
        <v>1.57658664703029E251</v>
      </c>
      <c r="AK133" s="41">
        <v>10000.0</v>
      </c>
      <c r="AL133" s="40" t="s">
        <v>216</v>
      </c>
      <c r="AM133" s="40" t="s">
        <v>7285</v>
      </c>
      <c r="AN133" s="40" t="s">
        <v>5643</v>
      </c>
      <c r="AO133" s="42">
        <v>1.11E136</v>
      </c>
    </row>
    <row r="134">
      <c r="A134" s="41">
        <v>174.0</v>
      </c>
      <c r="B134" s="42">
        <v>1.67130956E9</v>
      </c>
      <c r="C134" s="41">
        <v>3356.0</v>
      </c>
      <c r="D134" s="40" t="s">
        <v>1243</v>
      </c>
      <c r="E134" s="41">
        <v>140.0</v>
      </c>
      <c r="F134" s="41">
        <v>35.0</v>
      </c>
      <c r="G134" s="41">
        <v>70.0</v>
      </c>
      <c r="H134" s="41">
        <v>-3.07732701</v>
      </c>
      <c r="I134" s="41">
        <v>10000.0</v>
      </c>
      <c r="J134" s="41">
        <v>5000.0</v>
      </c>
      <c r="K134" s="41">
        <v>1200.0</v>
      </c>
      <c r="L134" s="41">
        <v>600.0</v>
      </c>
      <c r="M134" s="41">
        <v>30.0</v>
      </c>
      <c r="N134" s="40" t="s">
        <v>1370</v>
      </c>
      <c r="O134" s="40" t="s">
        <v>1371</v>
      </c>
      <c r="P134" s="40" t="s">
        <v>212</v>
      </c>
      <c r="Q134" s="40" t="s">
        <v>1373</v>
      </c>
      <c r="R134" s="40" t="b">
        <v>0</v>
      </c>
      <c r="S134" s="40" t="s">
        <v>7286</v>
      </c>
      <c r="T134" s="40" t="s">
        <v>7305</v>
      </c>
      <c r="U134" s="41">
        <v>0.1</v>
      </c>
      <c r="V134" s="41">
        <v>0.9</v>
      </c>
      <c r="W134" s="41">
        <v>0.2</v>
      </c>
      <c r="X134" s="41">
        <v>0.4</v>
      </c>
      <c r="Y134" s="40" t="b">
        <v>0</v>
      </c>
      <c r="Z134" s="40" t="b">
        <v>1</v>
      </c>
      <c r="AA134" s="40" t="b">
        <v>0</v>
      </c>
      <c r="AB134" s="40" t="b">
        <v>0</v>
      </c>
      <c r="AC134" s="41" t="s">
        <v>7760</v>
      </c>
      <c r="AD134" s="41" t="s">
        <v>7761</v>
      </c>
      <c r="AE134" s="41">
        <v>996.8888307</v>
      </c>
      <c r="AF134" s="41">
        <v>-3.086446672</v>
      </c>
      <c r="AG134" s="42">
        <v>1.39E42</v>
      </c>
      <c r="AH134" s="51">
        <v>0.002963501</v>
      </c>
      <c r="AI134" s="40" t="s">
        <v>7762</v>
      </c>
      <c r="AJ134" s="45">
        <v>1.39095996161915E257</v>
      </c>
      <c r="AK134" s="41">
        <v>10000.0</v>
      </c>
      <c r="AL134" s="40" t="s">
        <v>216</v>
      </c>
      <c r="AM134" s="40" t="s">
        <v>7285</v>
      </c>
      <c r="AN134" s="40" t="s">
        <v>5643</v>
      </c>
      <c r="AO134" s="42">
        <v>1.11E139</v>
      </c>
    </row>
    <row r="135">
      <c r="A135" s="41">
        <v>668.0</v>
      </c>
      <c r="B135" s="42">
        <v>1.671302375E9</v>
      </c>
      <c r="C135" s="41">
        <v>3356.0</v>
      </c>
      <c r="D135" s="40" t="s">
        <v>1243</v>
      </c>
      <c r="E135" s="41">
        <v>140.0</v>
      </c>
      <c r="F135" s="41">
        <v>35.0</v>
      </c>
      <c r="G135" s="41">
        <v>70.0</v>
      </c>
      <c r="H135" s="41">
        <v>-3.07732701</v>
      </c>
      <c r="I135" s="41">
        <v>10000.0</v>
      </c>
      <c r="J135" s="41">
        <v>5000.0</v>
      </c>
      <c r="K135" s="41">
        <v>1200.0</v>
      </c>
      <c r="L135" s="41">
        <v>600.0</v>
      </c>
      <c r="M135" s="41">
        <v>50.0</v>
      </c>
      <c r="N135" s="40" t="s">
        <v>1370</v>
      </c>
      <c r="O135" s="40" t="s">
        <v>208</v>
      </c>
      <c r="P135" s="40" t="s">
        <v>1372</v>
      </c>
      <c r="Q135" s="40" t="s">
        <v>1373</v>
      </c>
      <c r="R135" s="40" t="b">
        <v>0</v>
      </c>
      <c r="S135" s="40" t="s">
        <v>1373</v>
      </c>
      <c r="T135" s="40" t="s">
        <v>212</v>
      </c>
      <c r="U135" s="41">
        <v>0.1</v>
      </c>
      <c r="V135" s="41">
        <v>0.9</v>
      </c>
      <c r="W135" s="41">
        <v>0.1</v>
      </c>
      <c r="X135" s="41">
        <v>0.6</v>
      </c>
      <c r="Y135" s="40" t="b">
        <v>0</v>
      </c>
      <c r="Z135" s="40" t="b">
        <v>1</v>
      </c>
      <c r="AA135" s="40" t="b">
        <v>0</v>
      </c>
      <c r="AB135" s="40" t="b">
        <v>0</v>
      </c>
      <c r="AC135" s="41" t="s">
        <v>7763</v>
      </c>
      <c r="AD135" s="41" t="s">
        <v>7764</v>
      </c>
      <c r="AE135" s="41">
        <v>605.8041117</v>
      </c>
      <c r="AF135" s="41">
        <v>-3.086865227</v>
      </c>
      <c r="AG135" s="42">
        <v>8.11E41</v>
      </c>
      <c r="AH135" s="51">
        <v>0.003099514</v>
      </c>
      <c r="AI135" s="40" t="s">
        <v>7765</v>
      </c>
      <c r="AJ135" s="40" t="s">
        <v>7330</v>
      </c>
      <c r="AK135" s="41">
        <v>10000.0</v>
      </c>
      <c r="AL135" s="40" t="s">
        <v>216</v>
      </c>
      <c r="AM135" s="40" t="s">
        <v>7285</v>
      </c>
      <c r="AN135" s="40" t="s">
        <v>224</v>
      </c>
      <c r="AO135" s="42">
        <v>1.0E139</v>
      </c>
    </row>
    <row r="136">
      <c r="A136" s="41">
        <v>69.0</v>
      </c>
      <c r="B136" s="42">
        <v>1.671312492E9</v>
      </c>
      <c r="C136" s="41">
        <v>3356.0</v>
      </c>
      <c r="D136" s="40" t="s">
        <v>1243</v>
      </c>
      <c r="E136" s="41">
        <v>140.0</v>
      </c>
      <c r="F136" s="41">
        <v>35.0</v>
      </c>
      <c r="G136" s="41">
        <v>70.0</v>
      </c>
      <c r="H136" s="41">
        <v>-3.07732701</v>
      </c>
      <c r="I136" s="41">
        <v>10000.0</v>
      </c>
      <c r="J136" s="41">
        <v>5000.0</v>
      </c>
      <c r="K136" s="41">
        <v>1200.0</v>
      </c>
      <c r="L136" s="41">
        <v>600.0</v>
      </c>
      <c r="M136" s="41">
        <v>30.0</v>
      </c>
      <c r="N136" s="40" t="s">
        <v>1370</v>
      </c>
      <c r="O136" s="40" t="s">
        <v>1371</v>
      </c>
      <c r="P136" s="40" t="s">
        <v>7310</v>
      </c>
      <c r="Q136" s="40" t="s">
        <v>1373</v>
      </c>
      <c r="R136" s="40" t="b">
        <v>0</v>
      </c>
      <c r="S136" s="40" t="s">
        <v>7286</v>
      </c>
      <c r="T136" s="40" t="s">
        <v>7305</v>
      </c>
      <c r="U136" s="41">
        <v>0.1</v>
      </c>
      <c r="V136" s="41">
        <v>0.9</v>
      </c>
      <c r="W136" s="41">
        <v>0.3</v>
      </c>
      <c r="X136" s="41">
        <v>0.4</v>
      </c>
      <c r="Y136" s="40" t="b">
        <v>0</v>
      </c>
      <c r="Z136" s="40" t="b">
        <v>1</v>
      </c>
      <c r="AA136" s="40" t="b">
        <v>0</v>
      </c>
      <c r="AB136" s="40" t="b">
        <v>1</v>
      </c>
      <c r="AC136" s="41" t="s">
        <v>7766</v>
      </c>
      <c r="AD136" s="41" t="s">
        <v>7767</v>
      </c>
      <c r="AE136" s="41">
        <v>1202.436819</v>
      </c>
      <c r="AF136" s="41">
        <v>-3.086943159</v>
      </c>
      <c r="AG136" s="42">
        <v>1.21E42</v>
      </c>
      <c r="AH136" s="51">
        <v>0.003124838</v>
      </c>
      <c r="AI136" s="40" t="s">
        <v>7768</v>
      </c>
      <c r="AJ136" s="46">
        <v>1.20805281030693E171</v>
      </c>
      <c r="AK136" s="41">
        <v>5458.0</v>
      </c>
      <c r="AL136" s="40" t="s">
        <v>2224</v>
      </c>
      <c r="AM136" s="40" t="s">
        <v>7285</v>
      </c>
      <c r="AN136" s="40" t="s">
        <v>5643</v>
      </c>
      <c r="AO136" s="42">
        <v>1.1E139</v>
      </c>
    </row>
    <row r="137">
      <c r="A137" s="41">
        <v>56.0</v>
      </c>
      <c r="B137" s="42">
        <v>1.671302375E9</v>
      </c>
      <c r="C137" s="41">
        <v>3356.0</v>
      </c>
      <c r="D137" s="40" t="s">
        <v>1243</v>
      </c>
      <c r="E137" s="41">
        <v>140.0</v>
      </c>
      <c r="F137" s="41">
        <v>35.0</v>
      </c>
      <c r="G137" s="41">
        <v>70.0</v>
      </c>
      <c r="H137" s="41">
        <v>-3.07732701</v>
      </c>
      <c r="I137" s="41">
        <v>10000.0</v>
      </c>
      <c r="J137" s="41">
        <v>5000.0</v>
      </c>
      <c r="K137" s="41">
        <v>1200.0</v>
      </c>
      <c r="L137" s="41">
        <v>600.0</v>
      </c>
      <c r="M137" s="41">
        <v>30.0</v>
      </c>
      <c r="N137" s="40" t="s">
        <v>1370</v>
      </c>
      <c r="O137" s="40" t="s">
        <v>1371</v>
      </c>
      <c r="P137" s="40" t="s">
        <v>7310</v>
      </c>
      <c r="Q137" s="40" t="s">
        <v>1373</v>
      </c>
      <c r="R137" s="40" t="b">
        <v>0</v>
      </c>
      <c r="S137" s="40" t="s">
        <v>1373</v>
      </c>
      <c r="T137" s="40" t="s">
        <v>212</v>
      </c>
      <c r="U137" s="41">
        <v>0.1</v>
      </c>
      <c r="V137" s="41">
        <v>0.9</v>
      </c>
      <c r="W137" s="41">
        <v>0.1</v>
      </c>
      <c r="X137" s="41">
        <v>0.6</v>
      </c>
      <c r="Y137" s="40" t="b">
        <v>0</v>
      </c>
      <c r="Z137" s="40" t="b">
        <v>1</v>
      </c>
      <c r="AA137" s="40" t="b">
        <v>0</v>
      </c>
      <c r="AB137" s="40" t="b">
        <v>0</v>
      </c>
      <c r="AC137" s="41" t="s">
        <v>7769</v>
      </c>
      <c r="AD137" s="41" t="s">
        <v>7770</v>
      </c>
      <c r="AE137" s="41">
        <v>503.4166753</v>
      </c>
      <c r="AF137" s="41">
        <v>-3.08721506</v>
      </c>
      <c r="AG137" s="42">
        <v>4.43E41</v>
      </c>
      <c r="AH137" s="51">
        <v>0.003213194</v>
      </c>
      <c r="AI137" s="40" t="s">
        <v>7771</v>
      </c>
      <c r="AJ137" s="46">
        <v>4.43149954277764E125</v>
      </c>
      <c r="AK137" s="41">
        <v>10000.0</v>
      </c>
      <c r="AL137" s="40" t="s">
        <v>216</v>
      </c>
      <c r="AM137" s="40" t="s">
        <v>7285</v>
      </c>
      <c r="AN137" s="40" t="s">
        <v>224</v>
      </c>
      <c r="AO137" s="42">
        <v>1.01E138</v>
      </c>
    </row>
    <row r="138">
      <c r="A138" s="41">
        <v>23.0</v>
      </c>
      <c r="B138" s="42">
        <v>1.671312492E9</v>
      </c>
      <c r="C138" s="41">
        <v>3356.0</v>
      </c>
      <c r="D138" s="40" t="s">
        <v>1243</v>
      </c>
      <c r="E138" s="41">
        <v>140.0</v>
      </c>
      <c r="F138" s="41">
        <v>35.0</v>
      </c>
      <c r="G138" s="41">
        <v>70.0</v>
      </c>
      <c r="H138" s="41">
        <v>-3.07732701</v>
      </c>
      <c r="I138" s="41">
        <v>10000.0</v>
      </c>
      <c r="J138" s="41">
        <v>5000.0</v>
      </c>
      <c r="K138" s="41">
        <v>1200.0</v>
      </c>
      <c r="L138" s="41">
        <v>600.0</v>
      </c>
      <c r="M138" s="41">
        <v>30.0</v>
      </c>
      <c r="N138" s="40" t="s">
        <v>1370</v>
      </c>
      <c r="O138" s="40" t="s">
        <v>1371</v>
      </c>
      <c r="P138" s="40" t="s">
        <v>209</v>
      </c>
      <c r="Q138" s="40" t="s">
        <v>1373</v>
      </c>
      <c r="R138" s="40" t="b">
        <v>0</v>
      </c>
      <c r="S138" s="40" t="s">
        <v>1373</v>
      </c>
      <c r="T138" s="40" t="s">
        <v>7305</v>
      </c>
      <c r="U138" s="41">
        <v>0.1</v>
      </c>
      <c r="V138" s="41">
        <v>0.9</v>
      </c>
      <c r="W138" s="41">
        <v>0.2</v>
      </c>
      <c r="X138" s="41">
        <v>0.6</v>
      </c>
      <c r="Y138" s="40" t="b">
        <v>0</v>
      </c>
      <c r="Z138" s="40" t="b">
        <v>1</v>
      </c>
      <c r="AA138" s="40" t="b">
        <v>0</v>
      </c>
      <c r="AB138" s="40" t="b">
        <v>1</v>
      </c>
      <c r="AC138" s="41" t="s">
        <v>7772</v>
      </c>
      <c r="AD138" s="41" t="s">
        <v>7773</v>
      </c>
      <c r="AE138" s="41">
        <v>1202.87507</v>
      </c>
      <c r="AF138" s="41">
        <v>-3.087647457</v>
      </c>
      <c r="AG138" s="42">
        <v>4.86E41</v>
      </c>
      <c r="AH138" s="51">
        <v>0.003353705</v>
      </c>
      <c r="AI138" s="40" t="s">
        <v>7774</v>
      </c>
      <c r="AJ138" s="46">
        <v>4.86191691039789E125</v>
      </c>
      <c r="AK138" s="41">
        <v>6439.0</v>
      </c>
      <c r="AL138" s="40" t="s">
        <v>2224</v>
      </c>
      <c r="AM138" s="40" t="s">
        <v>7285</v>
      </c>
      <c r="AN138" s="40" t="s">
        <v>5643</v>
      </c>
      <c r="AO138" s="42">
        <v>1.01E138</v>
      </c>
    </row>
    <row r="139">
      <c r="A139" s="41">
        <v>600.0</v>
      </c>
      <c r="B139" s="42">
        <v>1.671302375E9</v>
      </c>
      <c r="C139" s="41">
        <v>3356.0</v>
      </c>
      <c r="D139" s="40" t="s">
        <v>1243</v>
      </c>
      <c r="E139" s="41">
        <v>140.0</v>
      </c>
      <c r="F139" s="41">
        <v>35.0</v>
      </c>
      <c r="G139" s="41">
        <v>70.0</v>
      </c>
      <c r="H139" s="41">
        <v>-3.07732701</v>
      </c>
      <c r="I139" s="41">
        <v>10000.0</v>
      </c>
      <c r="J139" s="41">
        <v>5000.0</v>
      </c>
      <c r="K139" s="41">
        <v>1200.0</v>
      </c>
      <c r="L139" s="41">
        <v>600.0</v>
      </c>
      <c r="M139" s="41">
        <v>50.0</v>
      </c>
      <c r="N139" s="40" t="s">
        <v>1370</v>
      </c>
      <c r="O139" s="40" t="s">
        <v>208</v>
      </c>
      <c r="P139" s="40" t="s">
        <v>7310</v>
      </c>
      <c r="Q139" s="40" t="s">
        <v>1373</v>
      </c>
      <c r="R139" s="40" t="b">
        <v>0</v>
      </c>
      <c r="S139" s="40" t="s">
        <v>1373</v>
      </c>
      <c r="T139" s="40" t="s">
        <v>212</v>
      </c>
      <c r="U139" s="41">
        <v>0.1</v>
      </c>
      <c r="V139" s="41">
        <v>0.9</v>
      </c>
      <c r="W139" s="41">
        <v>0.3</v>
      </c>
      <c r="X139" s="41">
        <v>0.4</v>
      </c>
      <c r="Y139" s="40" t="b">
        <v>0</v>
      </c>
      <c r="Z139" s="40" t="b">
        <v>1</v>
      </c>
      <c r="AA139" s="40" t="b">
        <v>0</v>
      </c>
      <c r="AB139" s="40" t="b">
        <v>0</v>
      </c>
      <c r="AC139" s="41" t="s">
        <v>7775</v>
      </c>
      <c r="AD139" s="41" t="s">
        <v>7776</v>
      </c>
      <c r="AE139" s="41">
        <v>599.5729961</v>
      </c>
      <c r="AF139" s="41">
        <v>-3.087727529</v>
      </c>
      <c r="AG139" s="42">
        <v>8.54E41</v>
      </c>
      <c r="AH139" s="51">
        <v>0.003379725</v>
      </c>
      <c r="AI139" s="40" t="s">
        <v>7777</v>
      </c>
      <c r="AJ139" s="40" t="s">
        <v>7778</v>
      </c>
      <c r="AK139" s="41">
        <v>10000.0</v>
      </c>
      <c r="AL139" s="40" t="s">
        <v>216</v>
      </c>
      <c r="AM139" s="40" t="s">
        <v>7285</v>
      </c>
      <c r="AN139" s="40" t="s">
        <v>224</v>
      </c>
      <c r="AO139" s="42">
        <v>1.0E139</v>
      </c>
    </row>
    <row r="140">
      <c r="A140" s="41">
        <v>33.0</v>
      </c>
      <c r="B140" s="42">
        <v>1.671302375E9</v>
      </c>
      <c r="C140" s="41">
        <v>3356.0</v>
      </c>
      <c r="D140" s="40" t="s">
        <v>1243</v>
      </c>
      <c r="E140" s="41">
        <v>140.0</v>
      </c>
      <c r="F140" s="41">
        <v>35.0</v>
      </c>
      <c r="G140" s="41">
        <v>70.0</v>
      </c>
      <c r="H140" s="41">
        <v>-3.07732701</v>
      </c>
      <c r="I140" s="41">
        <v>10000.0</v>
      </c>
      <c r="J140" s="41">
        <v>5000.0</v>
      </c>
      <c r="K140" s="41">
        <v>1200.0</v>
      </c>
      <c r="L140" s="41">
        <v>600.0</v>
      </c>
      <c r="M140" s="41">
        <v>30.0</v>
      </c>
      <c r="N140" s="40" t="s">
        <v>1370</v>
      </c>
      <c r="O140" s="40" t="s">
        <v>1371</v>
      </c>
      <c r="P140" s="40" t="s">
        <v>209</v>
      </c>
      <c r="Q140" s="40" t="s">
        <v>1373</v>
      </c>
      <c r="R140" s="40" t="b">
        <v>0</v>
      </c>
      <c r="S140" s="40" t="s">
        <v>7286</v>
      </c>
      <c r="T140" s="40" t="s">
        <v>212</v>
      </c>
      <c r="U140" s="41">
        <v>0.1</v>
      </c>
      <c r="V140" s="41">
        <v>0.9</v>
      </c>
      <c r="W140" s="41">
        <v>0.3</v>
      </c>
      <c r="X140" s="41">
        <v>0.4</v>
      </c>
      <c r="Y140" s="40" t="b">
        <v>0</v>
      </c>
      <c r="Z140" s="40" t="b">
        <v>1</v>
      </c>
      <c r="AA140" s="40" t="b">
        <v>0</v>
      </c>
      <c r="AB140" s="40" t="b">
        <v>0</v>
      </c>
      <c r="AC140" s="41" t="s">
        <v>7779</v>
      </c>
      <c r="AD140" s="41" t="s">
        <v>7780</v>
      </c>
      <c r="AE140" s="41">
        <v>256.5045362</v>
      </c>
      <c r="AF140" s="41">
        <v>-3.088225072</v>
      </c>
      <c r="AG140" s="42">
        <v>1.39E42</v>
      </c>
      <c r="AH140" s="51">
        <v>0.003541405</v>
      </c>
      <c r="AI140" s="40" t="s">
        <v>7781</v>
      </c>
      <c r="AJ140" s="40" t="s">
        <v>7782</v>
      </c>
      <c r="AK140" s="41">
        <v>10000.0</v>
      </c>
      <c r="AL140" s="40" t="s">
        <v>216</v>
      </c>
      <c r="AM140" s="40" t="s">
        <v>7285</v>
      </c>
      <c r="AN140" s="40" t="s">
        <v>224</v>
      </c>
      <c r="AO140" s="42">
        <v>1.11E139</v>
      </c>
    </row>
    <row r="141">
      <c r="A141" s="41">
        <v>778.0</v>
      </c>
      <c r="B141" s="42">
        <v>1.671302375E9</v>
      </c>
      <c r="C141" s="41">
        <v>3356.0</v>
      </c>
      <c r="D141" s="40" t="s">
        <v>1243</v>
      </c>
      <c r="E141" s="41">
        <v>140.0</v>
      </c>
      <c r="F141" s="41">
        <v>35.0</v>
      </c>
      <c r="G141" s="41">
        <v>70.0</v>
      </c>
      <c r="H141" s="41">
        <v>-3.07732701</v>
      </c>
      <c r="I141" s="41">
        <v>10000.0</v>
      </c>
      <c r="J141" s="41">
        <v>5000.0</v>
      </c>
      <c r="K141" s="41">
        <v>1200.0</v>
      </c>
      <c r="L141" s="41">
        <v>600.0</v>
      </c>
      <c r="M141" s="41">
        <v>100.0</v>
      </c>
      <c r="N141" s="40" t="s">
        <v>1370</v>
      </c>
      <c r="O141" s="40" t="s">
        <v>1371</v>
      </c>
      <c r="P141" s="40" t="s">
        <v>7310</v>
      </c>
      <c r="Q141" s="40" t="s">
        <v>1373</v>
      </c>
      <c r="R141" s="40" t="b">
        <v>0</v>
      </c>
      <c r="S141" s="40" t="s">
        <v>1373</v>
      </c>
      <c r="T141" s="40" t="s">
        <v>212</v>
      </c>
      <c r="U141" s="41">
        <v>0.1</v>
      </c>
      <c r="V141" s="41">
        <v>0.9</v>
      </c>
      <c r="W141" s="41">
        <v>0.2</v>
      </c>
      <c r="X141" s="41">
        <v>0.5</v>
      </c>
      <c r="Y141" s="40" t="b">
        <v>0</v>
      </c>
      <c r="Z141" s="40" t="b">
        <v>1</v>
      </c>
      <c r="AA141" s="40" t="b">
        <v>0</v>
      </c>
      <c r="AB141" s="40" t="b">
        <v>0</v>
      </c>
      <c r="AC141" s="41" t="s">
        <v>7783</v>
      </c>
      <c r="AD141" s="41" t="s">
        <v>7784</v>
      </c>
      <c r="AE141" s="41">
        <v>1159.391538</v>
      </c>
      <c r="AF141" s="41">
        <v>-3.090255781</v>
      </c>
      <c r="AG141" s="42">
        <v>1.55E41</v>
      </c>
      <c r="AH141" s="51">
        <v>0.004201299</v>
      </c>
      <c r="AI141" s="40" t="s">
        <v>7785</v>
      </c>
      <c r="AJ141" s="40" t="s">
        <v>7786</v>
      </c>
      <c r="AK141" s="41">
        <v>7817.0</v>
      </c>
      <c r="AL141" s="40" t="s">
        <v>7372</v>
      </c>
      <c r="AM141" s="40" t="s">
        <v>7285</v>
      </c>
      <c r="AN141" s="40" t="s">
        <v>224</v>
      </c>
      <c r="AO141" s="42">
        <v>1.11E136</v>
      </c>
    </row>
    <row r="142">
      <c r="A142" s="41">
        <v>107.0</v>
      </c>
      <c r="B142" s="42">
        <v>1.67130956E9</v>
      </c>
      <c r="C142" s="41">
        <v>3356.0</v>
      </c>
      <c r="D142" s="40" t="s">
        <v>1243</v>
      </c>
      <c r="E142" s="41">
        <v>140.0</v>
      </c>
      <c r="F142" s="41">
        <v>35.0</v>
      </c>
      <c r="G142" s="41">
        <v>70.0</v>
      </c>
      <c r="H142" s="41">
        <v>-3.07732701</v>
      </c>
      <c r="I142" s="41">
        <v>10000.0</v>
      </c>
      <c r="J142" s="41">
        <v>5000.0</v>
      </c>
      <c r="K142" s="41">
        <v>1200.0</v>
      </c>
      <c r="L142" s="41">
        <v>600.0</v>
      </c>
      <c r="M142" s="41">
        <v>30.0</v>
      </c>
      <c r="N142" s="40" t="s">
        <v>1370</v>
      </c>
      <c r="O142" s="40" t="s">
        <v>1371</v>
      </c>
      <c r="P142" s="40" t="s">
        <v>7305</v>
      </c>
      <c r="Q142" s="40" t="s">
        <v>1373</v>
      </c>
      <c r="R142" s="40" t="b">
        <v>0</v>
      </c>
      <c r="S142" s="40" t="s">
        <v>7286</v>
      </c>
      <c r="T142" s="40" t="s">
        <v>7305</v>
      </c>
      <c r="U142" s="41">
        <v>0.1</v>
      </c>
      <c r="V142" s="41">
        <v>0.9</v>
      </c>
      <c r="W142" s="41">
        <v>0.3</v>
      </c>
      <c r="X142" s="41">
        <v>0.6</v>
      </c>
      <c r="Y142" s="40" t="b">
        <v>0</v>
      </c>
      <c r="Z142" s="40" t="b">
        <v>1</v>
      </c>
      <c r="AA142" s="40" t="b">
        <v>0</v>
      </c>
      <c r="AB142" s="40" t="b">
        <v>0</v>
      </c>
      <c r="AC142" s="41" t="s">
        <v>7787</v>
      </c>
      <c r="AD142" s="41" t="s">
        <v>7788</v>
      </c>
      <c r="AE142" s="41">
        <v>1203.605268</v>
      </c>
      <c r="AF142" s="41">
        <v>-3.090342525</v>
      </c>
      <c r="AG142" s="42">
        <v>1.17E41</v>
      </c>
      <c r="AH142" s="51">
        <v>0.004229487</v>
      </c>
      <c r="AI142" s="40" t="s">
        <v>7789</v>
      </c>
      <c r="AJ142" s="40" t="s">
        <v>7790</v>
      </c>
      <c r="AK142" s="41">
        <v>7905.0</v>
      </c>
      <c r="AL142" s="40" t="s">
        <v>2224</v>
      </c>
      <c r="AM142" s="40" t="s">
        <v>7285</v>
      </c>
      <c r="AN142" s="40" t="s">
        <v>5643</v>
      </c>
      <c r="AO142" s="42">
        <v>1.01E136</v>
      </c>
    </row>
    <row r="143">
      <c r="A143" s="41">
        <v>815.0</v>
      </c>
      <c r="B143" s="42">
        <v>1.671302375E9</v>
      </c>
      <c r="C143" s="41">
        <v>3356.0</v>
      </c>
      <c r="D143" s="40" t="s">
        <v>1243</v>
      </c>
      <c r="E143" s="41">
        <v>140.0</v>
      </c>
      <c r="F143" s="41">
        <v>35.0</v>
      </c>
      <c r="G143" s="41">
        <v>70.0</v>
      </c>
      <c r="H143" s="41">
        <v>-3.07732701</v>
      </c>
      <c r="I143" s="41">
        <v>10000.0</v>
      </c>
      <c r="J143" s="41">
        <v>5000.0</v>
      </c>
      <c r="K143" s="41">
        <v>1200.0</v>
      </c>
      <c r="L143" s="41">
        <v>600.0</v>
      </c>
      <c r="M143" s="41">
        <v>100.0</v>
      </c>
      <c r="N143" s="40" t="s">
        <v>1370</v>
      </c>
      <c r="O143" s="40" t="s">
        <v>1371</v>
      </c>
      <c r="P143" s="40" t="s">
        <v>7305</v>
      </c>
      <c r="Q143" s="40" t="s">
        <v>1373</v>
      </c>
      <c r="R143" s="40" t="b">
        <v>0</v>
      </c>
      <c r="S143" s="40" t="s">
        <v>1373</v>
      </c>
      <c r="T143" s="40" t="s">
        <v>212</v>
      </c>
      <c r="U143" s="41">
        <v>0.1</v>
      </c>
      <c r="V143" s="41">
        <v>0.9</v>
      </c>
      <c r="W143" s="41">
        <v>0.2</v>
      </c>
      <c r="X143" s="41">
        <v>0.6</v>
      </c>
      <c r="Y143" s="40" t="b">
        <v>0</v>
      </c>
      <c r="Z143" s="40" t="b">
        <v>1</v>
      </c>
      <c r="AA143" s="40" t="b">
        <v>0</v>
      </c>
      <c r="AB143" s="40" t="b">
        <v>0</v>
      </c>
      <c r="AC143" s="41" t="s">
        <v>7791</v>
      </c>
      <c r="AD143" s="41" t="s">
        <v>7792</v>
      </c>
      <c r="AE143" s="41">
        <v>1194.373243</v>
      </c>
      <c r="AF143" s="41">
        <v>-3.090526107</v>
      </c>
      <c r="AG143" s="42">
        <v>1.34E42</v>
      </c>
      <c r="AH143" s="51">
        <v>0.004289143</v>
      </c>
      <c r="AI143" s="40" t="s">
        <v>7793</v>
      </c>
      <c r="AJ143" s="40" t="s">
        <v>7794</v>
      </c>
      <c r="AK143" s="41">
        <v>10000.0</v>
      </c>
      <c r="AL143" s="40" t="s">
        <v>216</v>
      </c>
      <c r="AM143" s="40" t="s">
        <v>7285</v>
      </c>
      <c r="AN143" s="40" t="s">
        <v>224</v>
      </c>
      <c r="AO143" s="42">
        <v>1.11E139</v>
      </c>
    </row>
    <row r="144">
      <c r="A144" s="41">
        <v>573.0</v>
      </c>
      <c r="B144" s="42">
        <v>1.671302375E9</v>
      </c>
      <c r="C144" s="41">
        <v>3356.0</v>
      </c>
      <c r="D144" s="40" t="s">
        <v>1243</v>
      </c>
      <c r="E144" s="41">
        <v>140.0</v>
      </c>
      <c r="F144" s="41">
        <v>35.0</v>
      </c>
      <c r="G144" s="41">
        <v>70.0</v>
      </c>
      <c r="H144" s="41">
        <v>-3.07732701</v>
      </c>
      <c r="I144" s="41">
        <v>10000.0</v>
      </c>
      <c r="J144" s="41">
        <v>5000.0</v>
      </c>
      <c r="K144" s="41">
        <v>1200.0</v>
      </c>
      <c r="L144" s="41">
        <v>600.0</v>
      </c>
      <c r="M144" s="41">
        <v>50.0</v>
      </c>
      <c r="N144" s="40" t="s">
        <v>1370</v>
      </c>
      <c r="O144" s="40" t="s">
        <v>208</v>
      </c>
      <c r="P144" s="40" t="s">
        <v>209</v>
      </c>
      <c r="Q144" s="40" t="s">
        <v>1373</v>
      </c>
      <c r="R144" s="40" t="b">
        <v>0</v>
      </c>
      <c r="S144" s="40" t="s">
        <v>7286</v>
      </c>
      <c r="T144" s="40" t="s">
        <v>212</v>
      </c>
      <c r="U144" s="41">
        <v>0.1</v>
      </c>
      <c r="V144" s="41">
        <v>0.9</v>
      </c>
      <c r="W144" s="41">
        <v>0.3</v>
      </c>
      <c r="X144" s="41">
        <v>0.4</v>
      </c>
      <c r="Y144" s="40" t="b">
        <v>0</v>
      </c>
      <c r="Z144" s="40" t="b">
        <v>1</v>
      </c>
      <c r="AA144" s="40" t="b">
        <v>0</v>
      </c>
      <c r="AB144" s="40" t="b">
        <v>0</v>
      </c>
      <c r="AC144" s="41" t="s">
        <v>7795</v>
      </c>
      <c r="AD144" s="41" t="s">
        <v>7796</v>
      </c>
      <c r="AE144" s="41">
        <v>414.4566011</v>
      </c>
      <c r="AF144" s="41">
        <v>-3.090796913</v>
      </c>
      <c r="AG144" s="42">
        <v>1.04E42</v>
      </c>
      <c r="AH144" s="51">
        <v>0.004377144</v>
      </c>
      <c r="AI144" s="40" t="s">
        <v>7797</v>
      </c>
      <c r="AJ144" s="40" t="s">
        <v>7798</v>
      </c>
      <c r="AK144" s="41">
        <v>9170.0</v>
      </c>
      <c r="AL144" s="40" t="s">
        <v>1382</v>
      </c>
      <c r="AM144" s="40" t="s">
        <v>7285</v>
      </c>
      <c r="AN144" s="40" t="s">
        <v>224</v>
      </c>
      <c r="AO144" s="42">
        <v>1.01E139</v>
      </c>
    </row>
    <row r="145">
      <c r="A145" s="41">
        <v>640.0</v>
      </c>
      <c r="B145" s="42">
        <v>1.671302375E9</v>
      </c>
      <c r="C145" s="41">
        <v>3356.0</v>
      </c>
      <c r="D145" s="40" t="s">
        <v>1243</v>
      </c>
      <c r="E145" s="41">
        <v>140.0</v>
      </c>
      <c r="F145" s="41">
        <v>35.0</v>
      </c>
      <c r="G145" s="41">
        <v>70.0</v>
      </c>
      <c r="H145" s="41">
        <v>-3.07732701</v>
      </c>
      <c r="I145" s="41">
        <v>10000.0</v>
      </c>
      <c r="J145" s="41">
        <v>5000.0</v>
      </c>
      <c r="K145" s="41">
        <v>1200.0</v>
      </c>
      <c r="L145" s="41">
        <v>600.0</v>
      </c>
      <c r="M145" s="41">
        <v>50.0</v>
      </c>
      <c r="N145" s="40" t="s">
        <v>1370</v>
      </c>
      <c r="O145" s="40" t="s">
        <v>208</v>
      </c>
      <c r="P145" s="40" t="s">
        <v>7305</v>
      </c>
      <c r="Q145" s="40" t="s">
        <v>1373</v>
      </c>
      <c r="R145" s="40" t="b">
        <v>0</v>
      </c>
      <c r="S145" s="40" t="s">
        <v>7286</v>
      </c>
      <c r="T145" s="40" t="s">
        <v>212</v>
      </c>
      <c r="U145" s="41">
        <v>0.1</v>
      </c>
      <c r="V145" s="41">
        <v>0.9</v>
      </c>
      <c r="W145" s="41">
        <v>0.1</v>
      </c>
      <c r="X145" s="41">
        <v>0.5</v>
      </c>
      <c r="Y145" s="40" t="b">
        <v>0</v>
      </c>
      <c r="Z145" s="40" t="b">
        <v>1</v>
      </c>
      <c r="AA145" s="40" t="b">
        <v>0</v>
      </c>
      <c r="AB145" s="40" t="b">
        <v>0</v>
      </c>
      <c r="AC145" s="41" t="s">
        <v>7799</v>
      </c>
      <c r="AD145" s="41" t="s">
        <v>7800</v>
      </c>
      <c r="AE145" s="41">
        <v>564.7627299</v>
      </c>
      <c r="AF145" s="41">
        <v>-3.091252576</v>
      </c>
      <c r="AG145" s="42">
        <v>1.2E42</v>
      </c>
      <c r="AH145" s="51">
        <v>0.004525215</v>
      </c>
      <c r="AI145" s="40" t="s">
        <v>7801</v>
      </c>
      <c r="AJ145" s="40" t="s">
        <v>7330</v>
      </c>
      <c r="AK145" s="41">
        <v>10000.0</v>
      </c>
      <c r="AL145" s="40" t="s">
        <v>216</v>
      </c>
      <c r="AM145" s="40" t="s">
        <v>7285</v>
      </c>
      <c r="AN145" s="40" t="s">
        <v>224</v>
      </c>
      <c r="AO145" s="42">
        <v>1.1E139</v>
      </c>
    </row>
    <row r="146">
      <c r="A146" s="41">
        <v>173.0</v>
      </c>
      <c r="B146" s="42">
        <v>1.67130956E9</v>
      </c>
      <c r="C146" s="41">
        <v>3356.0</v>
      </c>
      <c r="D146" s="40" t="s">
        <v>1243</v>
      </c>
      <c r="E146" s="41">
        <v>140.0</v>
      </c>
      <c r="F146" s="41">
        <v>35.0</v>
      </c>
      <c r="G146" s="41">
        <v>70.0</v>
      </c>
      <c r="H146" s="41">
        <v>-3.07732701</v>
      </c>
      <c r="I146" s="41">
        <v>10000.0</v>
      </c>
      <c r="J146" s="41">
        <v>5000.0</v>
      </c>
      <c r="K146" s="41">
        <v>1200.0</v>
      </c>
      <c r="L146" s="41">
        <v>600.0</v>
      </c>
      <c r="M146" s="41">
        <v>30.0</v>
      </c>
      <c r="N146" s="40" t="s">
        <v>1370</v>
      </c>
      <c r="O146" s="40" t="s">
        <v>1371</v>
      </c>
      <c r="P146" s="40" t="s">
        <v>212</v>
      </c>
      <c r="Q146" s="40" t="s">
        <v>1373</v>
      </c>
      <c r="R146" s="40" t="b">
        <v>0</v>
      </c>
      <c r="S146" s="40" t="s">
        <v>7286</v>
      </c>
      <c r="T146" s="40" t="s">
        <v>7305</v>
      </c>
      <c r="U146" s="41">
        <v>0.1</v>
      </c>
      <c r="V146" s="41">
        <v>0.9</v>
      </c>
      <c r="W146" s="41">
        <v>0.1</v>
      </c>
      <c r="X146" s="41">
        <v>0.6</v>
      </c>
      <c r="Y146" s="40" t="b">
        <v>0</v>
      </c>
      <c r="Z146" s="40" t="b">
        <v>1</v>
      </c>
      <c r="AA146" s="40" t="b">
        <v>0</v>
      </c>
      <c r="AB146" s="40" t="b">
        <v>0</v>
      </c>
      <c r="AC146" s="41" t="s">
        <v>7802</v>
      </c>
      <c r="AD146" s="41" t="s">
        <v>7803</v>
      </c>
      <c r="AE146" s="41">
        <v>1203.096295</v>
      </c>
      <c r="AF146" s="41">
        <v>-3.091831724</v>
      </c>
      <c r="AG146" s="42">
        <v>5.08E41</v>
      </c>
      <c r="AH146" s="51">
        <v>0.004713413</v>
      </c>
      <c r="AI146" s="40" t="s">
        <v>7804</v>
      </c>
      <c r="AJ146" s="46">
        <v>5.08308031110752E125</v>
      </c>
      <c r="AK146" s="41">
        <v>8205.0</v>
      </c>
      <c r="AL146" s="40" t="s">
        <v>2224</v>
      </c>
      <c r="AM146" s="40" t="s">
        <v>7285</v>
      </c>
      <c r="AN146" s="40" t="s">
        <v>5643</v>
      </c>
      <c r="AO146" s="42">
        <v>1.01E138</v>
      </c>
    </row>
    <row r="147">
      <c r="A147" s="41">
        <v>35.0</v>
      </c>
      <c r="B147" s="42">
        <v>1.67130956E9</v>
      </c>
      <c r="C147" s="41">
        <v>3356.0</v>
      </c>
      <c r="D147" s="40" t="s">
        <v>1243</v>
      </c>
      <c r="E147" s="41">
        <v>140.0</v>
      </c>
      <c r="F147" s="41">
        <v>35.0</v>
      </c>
      <c r="G147" s="41">
        <v>70.0</v>
      </c>
      <c r="H147" s="41">
        <v>-3.07732701</v>
      </c>
      <c r="I147" s="41">
        <v>10000.0</v>
      </c>
      <c r="J147" s="41">
        <v>5000.0</v>
      </c>
      <c r="K147" s="41">
        <v>1200.0</v>
      </c>
      <c r="L147" s="41">
        <v>600.0</v>
      </c>
      <c r="M147" s="41">
        <v>30.0</v>
      </c>
      <c r="N147" s="40" t="s">
        <v>1370</v>
      </c>
      <c r="O147" s="40" t="s">
        <v>1371</v>
      </c>
      <c r="P147" s="40" t="s">
        <v>209</v>
      </c>
      <c r="Q147" s="40" t="s">
        <v>1373</v>
      </c>
      <c r="R147" s="40" t="b">
        <v>0</v>
      </c>
      <c r="S147" s="40" t="s">
        <v>7286</v>
      </c>
      <c r="T147" s="40" t="s">
        <v>7305</v>
      </c>
      <c r="U147" s="41">
        <v>0.1</v>
      </c>
      <c r="V147" s="41">
        <v>0.9</v>
      </c>
      <c r="W147" s="41">
        <v>0.3</v>
      </c>
      <c r="X147" s="41">
        <v>0.6</v>
      </c>
      <c r="Y147" s="40" t="b">
        <v>0</v>
      </c>
      <c r="Z147" s="40" t="b">
        <v>1</v>
      </c>
      <c r="AA147" s="40" t="b">
        <v>0</v>
      </c>
      <c r="AB147" s="40" t="b">
        <v>0</v>
      </c>
      <c r="AC147" s="41" t="s">
        <v>7805</v>
      </c>
      <c r="AD147" s="41" t="s">
        <v>7806</v>
      </c>
      <c r="AE147" s="41">
        <v>1203.266366</v>
      </c>
      <c r="AF147" s="41">
        <v>-3.092018032</v>
      </c>
      <c r="AG147" s="42">
        <v>1.14E41</v>
      </c>
      <c r="AH147" s="51">
        <v>0.004773955</v>
      </c>
      <c r="AI147" s="40" t="s">
        <v>7807</v>
      </c>
      <c r="AJ147" s="40" t="s">
        <v>7808</v>
      </c>
      <c r="AK147" s="41">
        <v>7638.0</v>
      </c>
      <c r="AL147" s="40" t="s">
        <v>2224</v>
      </c>
      <c r="AM147" s="40" t="s">
        <v>7285</v>
      </c>
      <c r="AN147" s="40" t="s">
        <v>5643</v>
      </c>
      <c r="AO147" s="42">
        <v>1.01E136</v>
      </c>
    </row>
    <row r="148">
      <c r="A148" s="41">
        <v>58.0</v>
      </c>
      <c r="B148" s="42">
        <v>1.671312514E9</v>
      </c>
      <c r="C148" s="41">
        <v>3356.0</v>
      </c>
      <c r="D148" s="40" t="s">
        <v>1243</v>
      </c>
      <c r="E148" s="41">
        <v>140.0</v>
      </c>
      <c r="F148" s="41">
        <v>35.0</v>
      </c>
      <c r="G148" s="41">
        <v>70.0</v>
      </c>
      <c r="H148" s="41">
        <v>-3.07732701</v>
      </c>
      <c r="I148" s="41">
        <v>10000.0</v>
      </c>
      <c r="J148" s="41">
        <v>5000.0</v>
      </c>
      <c r="K148" s="41">
        <v>1200.0</v>
      </c>
      <c r="L148" s="41">
        <v>600.0</v>
      </c>
      <c r="M148" s="41">
        <v>30.0</v>
      </c>
      <c r="N148" s="40" t="s">
        <v>1370</v>
      </c>
      <c r="O148" s="40" t="s">
        <v>1371</v>
      </c>
      <c r="P148" s="40" t="s">
        <v>7310</v>
      </c>
      <c r="Q148" s="40" t="s">
        <v>1373</v>
      </c>
      <c r="R148" s="40" t="b">
        <v>0</v>
      </c>
      <c r="S148" s="40" t="s">
        <v>1373</v>
      </c>
      <c r="T148" s="40" t="s">
        <v>7305</v>
      </c>
      <c r="U148" s="41">
        <v>0.1</v>
      </c>
      <c r="V148" s="41">
        <v>0.9</v>
      </c>
      <c r="W148" s="41">
        <v>0.2</v>
      </c>
      <c r="X148" s="41">
        <v>0.5</v>
      </c>
      <c r="Y148" s="40" t="b">
        <v>0</v>
      </c>
      <c r="Z148" s="40" t="b">
        <v>1</v>
      </c>
      <c r="AA148" s="40" t="b">
        <v>0</v>
      </c>
      <c r="AB148" s="40" t="b">
        <v>1</v>
      </c>
      <c r="AC148" s="41" t="s">
        <v>7809</v>
      </c>
      <c r="AD148" s="41" t="s">
        <v>7810</v>
      </c>
      <c r="AE148" s="41">
        <v>1203.713535</v>
      </c>
      <c r="AF148" s="41">
        <v>-3.092576726</v>
      </c>
      <c r="AG148" s="42">
        <v>1.39E42</v>
      </c>
      <c r="AH148" s="51">
        <v>0.004955507</v>
      </c>
      <c r="AI148" s="40" t="s">
        <v>7811</v>
      </c>
      <c r="AJ148" s="45">
        <v>1.39058113176285E257</v>
      </c>
      <c r="AK148" s="41">
        <v>5960.0</v>
      </c>
      <c r="AL148" s="40" t="s">
        <v>2224</v>
      </c>
      <c r="AM148" s="40" t="s">
        <v>7285</v>
      </c>
      <c r="AN148" s="40" t="s">
        <v>5643</v>
      </c>
      <c r="AO148" s="42">
        <v>1.11E139</v>
      </c>
    </row>
    <row r="149">
      <c r="A149" s="41">
        <v>286.0</v>
      </c>
      <c r="B149" s="42">
        <v>1.671302375E9</v>
      </c>
      <c r="C149" s="41">
        <v>3356.0</v>
      </c>
      <c r="D149" s="40" t="s">
        <v>1243</v>
      </c>
      <c r="E149" s="41">
        <v>140.0</v>
      </c>
      <c r="F149" s="41">
        <v>35.0</v>
      </c>
      <c r="G149" s="41">
        <v>70.0</v>
      </c>
      <c r="H149" s="41">
        <v>-3.07732701</v>
      </c>
      <c r="I149" s="41">
        <v>10000.0</v>
      </c>
      <c r="J149" s="41">
        <v>5000.0</v>
      </c>
      <c r="K149" s="41">
        <v>1200.0</v>
      </c>
      <c r="L149" s="41">
        <v>600.0</v>
      </c>
      <c r="M149" s="41">
        <v>30.0</v>
      </c>
      <c r="N149" s="40" t="s">
        <v>1370</v>
      </c>
      <c r="O149" s="40" t="s">
        <v>208</v>
      </c>
      <c r="P149" s="40" t="s">
        <v>7305</v>
      </c>
      <c r="Q149" s="40" t="s">
        <v>1373</v>
      </c>
      <c r="R149" s="40" t="b">
        <v>0</v>
      </c>
      <c r="S149" s="40" t="s">
        <v>7286</v>
      </c>
      <c r="T149" s="40" t="s">
        <v>212</v>
      </c>
      <c r="U149" s="41">
        <v>0.1</v>
      </c>
      <c r="V149" s="41">
        <v>0.9</v>
      </c>
      <c r="W149" s="41">
        <v>0.3</v>
      </c>
      <c r="X149" s="41">
        <v>0.5</v>
      </c>
      <c r="Y149" s="40" t="b">
        <v>0</v>
      </c>
      <c r="Z149" s="40" t="b">
        <v>1</v>
      </c>
      <c r="AA149" s="40" t="b">
        <v>0</v>
      </c>
      <c r="AB149" s="40" t="b">
        <v>0</v>
      </c>
      <c r="AC149" s="41" t="s">
        <v>7812</v>
      </c>
      <c r="AD149" s="41" t="s">
        <v>7813</v>
      </c>
      <c r="AE149" s="41">
        <v>325.3779712</v>
      </c>
      <c r="AF149" s="41">
        <v>-3.092690711</v>
      </c>
      <c r="AG149" s="42">
        <v>5.02E41</v>
      </c>
      <c r="AH149" s="51">
        <v>0.004992547</v>
      </c>
      <c r="AI149" s="40" t="s">
        <v>7814</v>
      </c>
      <c r="AJ149" s="40" t="s">
        <v>7815</v>
      </c>
      <c r="AK149" s="41">
        <v>10000.0</v>
      </c>
      <c r="AL149" s="40" t="s">
        <v>216</v>
      </c>
      <c r="AM149" s="40" t="s">
        <v>7285</v>
      </c>
      <c r="AN149" s="40" t="s">
        <v>224</v>
      </c>
      <c r="AO149" s="42">
        <v>1.01E138</v>
      </c>
    </row>
    <row r="150">
      <c r="A150" s="41">
        <v>971.0</v>
      </c>
      <c r="B150" s="42">
        <v>1.671302375E9</v>
      </c>
      <c r="C150" s="41">
        <v>3356.0</v>
      </c>
      <c r="D150" s="40" t="s">
        <v>1243</v>
      </c>
      <c r="E150" s="41">
        <v>140.0</v>
      </c>
      <c r="F150" s="41">
        <v>35.0</v>
      </c>
      <c r="G150" s="41">
        <v>70.0</v>
      </c>
      <c r="H150" s="41">
        <v>-3.07732701</v>
      </c>
      <c r="I150" s="41">
        <v>10000.0</v>
      </c>
      <c r="J150" s="41">
        <v>5000.0</v>
      </c>
      <c r="K150" s="41">
        <v>1200.0</v>
      </c>
      <c r="L150" s="41">
        <v>600.0</v>
      </c>
      <c r="M150" s="41">
        <v>100.0</v>
      </c>
      <c r="N150" s="40" t="s">
        <v>1370</v>
      </c>
      <c r="O150" s="40" t="s">
        <v>208</v>
      </c>
      <c r="P150" s="40" t="s">
        <v>7310</v>
      </c>
      <c r="Q150" s="40" t="s">
        <v>1373</v>
      </c>
      <c r="R150" s="40" t="b">
        <v>0</v>
      </c>
      <c r="S150" s="40" t="s">
        <v>7286</v>
      </c>
      <c r="T150" s="40" t="s">
        <v>212</v>
      </c>
      <c r="U150" s="41">
        <v>0.1</v>
      </c>
      <c r="V150" s="41">
        <v>0.9</v>
      </c>
      <c r="W150" s="41">
        <v>0.3</v>
      </c>
      <c r="X150" s="41">
        <v>0.6</v>
      </c>
      <c r="Y150" s="40" t="b">
        <v>0</v>
      </c>
      <c r="Z150" s="40" t="b">
        <v>1</v>
      </c>
      <c r="AA150" s="40" t="b">
        <v>0</v>
      </c>
      <c r="AB150" s="40" t="b">
        <v>0</v>
      </c>
      <c r="AC150" s="41" t="s">
        <v>7816</v>
      </c>
      <c r="AD150" s="41" t="s">
        <v>7817</v>
      </c>
      <c r="AE150" s="41">
        <v>1200.550267</v>
      </c>
      <c r="AF150" s="41">
        <v>-3.092764058</v>
      </c>
      <c r="AG150" s="42">
        <v>4.67E41</v>
      </c>
      <c r="AH150" s="51">
        <v>0.005016382</v>
      </c>
      <c r="AI150" s="40" t="s">
        <v>7818</v>
      </c>
      <c r="AJ150" s="40" t="s">
        <v>7819</v>
      </c>
      <c r="AK150" s="41">
        <v>8272.0</v>
      </c>
      <c r="AL150" s="40" t="s">
        <v>2224</v>
      </c>
      <c r="AM150" s="40" t="s">
        <v>7285</v>
      </c>
      <c r="AN150" s="40" t="s">
        <v>224</v>
      </c>
      <c r="AO150" s="42">
        <v>1.01E138</v>
      </c>
    </row>
    <row r="151">
      <c r="A151" s="41">
        <v>924.0</v>
      </c>
      <c r="B151" s="42">
        <v>1.671302375E9</v>
      </c>
      <c r="C151" s="41">
        <v>3356.0</v>
      </c>
      <c r="D151" s="40" t="s">
        <v>1243</v>
      </c>
      <c r="E151" s="41">
        <v>140.0</v>
      </c>
      <c r="F151" s="41">
        <v>35.0</v>
      </c>
      <c r="G151" s="41">
        <v>70.0</v>
      </c>
      <c r="H151" s="41">
        <v>-3.07732701</v>
      </c>
      <c r="I151" s="41">
        <v>10000.0</v>
      </c>
      <c r="J151" s="41">
        <v>5000.0</v>
      </c>
      <c r="K151" s="41">
        <v>1200.0</v>
      </c>
      <c r="L151" s="41">
        <v>600.0</v>
      </c>
      <c r="M151" s="41">
        <v>100.0</v>
      </c>
      <c r="N151" s="40" t="s">
        <v>1370</v>
      </c>
      <c r="O151" s="40" t="s">
        <v>208</v>
      </c>
      <c r="P151" s="40" t="s">
        <v>209</v>
      </c>
      <c r="Q151" s="40" t="s">
        <v>1373</v>
      </c>
      <c r="R151" s="40" t="b">
        <v>0</v>
      </c>
      <c r="S151" s="40" t="s">
        <v>1373</v>
      </c>
      <c r="T151" s="40" t="s">
        <v>212</v>
      </c>
      <c r="U151" s="41">
        <v>0.1</v>
      </c>
      <c r="V151" s="41">
        <v>0.9</v>
      </c>
      <c r="W151" s="41">
        <v>0.3</v>
      </c>
      <c r="X151" s="41">
        <v>0.4</v>
      </c>
      <c r="Y151" s="40" t="b">
        <v>0</v>
      </c>
      <c r="Z151" s="40" t="b">
        <v>1</v>
      </c>
      <c r="AA151" s="40" t="b">
        <v>0</v>
      </c>
      <c r="AB151" s="40" t="b">
        <v>0</v>
      </c>
      <c r="AC151" s="41" t="s">
        <v>7820</v>
      </c>
      <c r="AD151" s="41" t="s">
        <v>7821</v>
      </c>
      <c r="AE151" s="41">
        <v>791.7610459</v>
      </c>
      <c r="AF151" s="41">
        <v>-3.093168148</v>
      </c>
      <c r="AG151" s="42">
        <v>4.59E41</v>
      </c>
      <c r="AH151" s="51">
        <v>0.005147694</v>
      </c>
      <c r="AI151" s="40" t="s">
        <v>7822</v>
      </c>
      <c r="AJ151" s="40" t="s">
        <v>7823</v>
      </c>
      <c r="AK151" s="41">
        <v>10000.0</v>
      </c>
      <c r="AL151" s="40" t="s">
        <v>216</v>
      </c>
      <c r="AM151" s="40" t="s">
        <v>7285</v>
      </c>
      <c r="AN151" s="40" t="s">
        <v>224</v>
      </c>
      <c r="AO151" s="42">
        <v>1.01E138</v>
      </c>
    </row>
    <row r="152">
      <c r="A152" s="41">
        <v>62.0</v>
      </c>
      <c r="B152" s="42">
        <v>1.671302375E9</v>
      </c>
      <c r="C152" s="41">
        <v>3356.0</v>
      </c>
      <c r="D152" s="40" t="s">
        <v>1243</v>
      </c>
      <c r="E152" s="41">
        <v>140.0</v>
      </c>
      <c r="F152" s="41">
        <v>35.0</v>
      </c>
      <c r="G152" s="41">
        <v>70.0</v>
      </c>
      <c r="H152" s="41">
        <v>-3.07732701</v>
      </c>
      <c r="I152" s="41">
        <v>10000.0</v>
      </c>
      <c r="J152" s="41">
        <v>5000.0</v>
      </c>
      <c r="K152" s="41">
        <v>1200.0</v>
      </c>
      <c r="L152" s="41">
        <v>600.0</v>
      </c>
      <c r="M152" s="41">
        <v>30.0</v>
      </c>
      <c r="N152" s="40" t="s">
        <v>1370</v>
      </c>
      <c r="O152" s="40" t="s">
        <v>1371</v>
      </c>
      <c r="P152" s="40" t="s">
        <v>7310</v>
      </c>
      <c r="Q152" s="40" t="s">
        <v>1373</v>
      </c>
      <c r="R152" s="40" t="b">
        <v>0</v>
      </c>
      <c r="S152" s="40" t="s">
        <v>1373</v>
      </c>
      <c r="T152" s="40" t="s">
        <v>212</v>
      </c>
      <c r="U152" s="41">
        <v>0.1</v>
      </c>
      <c r="V152" s="41">
        <v>0.9</v>
      </c>
      <c r="W152" s="41">
        <v>0.3</v>
      </c>
      <c r="X152" s="41">
        <v>0.6</v>
      </c>
      <c r="Y152" s="40" t="b">
        <v>0</v>
      </c>
      <c r="Z152" s="40" t="b">
        <v>1</v>
      </c>
      <c r="AA152" s="40" t="b">
        <v>0</v>
      </c>
      <c r="AB152" s="40" t="b">
        <v>0</v>
      </c>
      <c r="AC152" s="41" t="s">
        <v>7824</v>
      </c>
      <c r="AD152" s="41" t="s">
        <v>7825</v>
      </c>
      <c r="AE152" s="41">
        <v>492.4019866</v>
      </c>
      <c r="AF152" s="41">
        <v>-3.093197477</v>
      </c>
      <c r="AG152" s="42">
        <v>1.17E41</v>
      </c>
      <c r="AH152" s="51">
        <v>0.005157225</v>
      </c>
      <c r="AI152" s="40" t="s">
        <v>7826</v>
      </c>
      <c r="AJ152" s="40" t="s">
        <v>7827</v>
      </c>
      <c r="AK152" s="41">
        <v>10000.0</v>
      </c>
      <c r="AL152" s="40" t="s">
        <v>216</v>
      </c>
      <c r="AM152" s="40" t="s">
        <v>7285</v>
      </c>
      <c r="AN152" s="40" t="s">
        <v>224</v>
      </c>
      <c r="AO152" s="42">
        <v>1.01E136</v>
      </c>
    </row>
    <row r="153">
      <c r="A153" s="41">
        <v>97.0</v>
      </c>
      <c r="B153" s="42">
        <v>1.671302375E9</v>
      </c>
      <c r="C153" s="41">
        <v>3356.0</v>
      </c>
      <c r="D153" s="40" t="s">
        <v>1243</v>
      </c>
      <c r="E153" s="41">
        <v>140.0</v>
      </c>
      <c r="F153" s="41">
        <v>35.0</v>
      </c>
      <c r="G153" s="41">
        <v>70.0</v>
      </c>
      <c r="H153" s="41">
        <v>-3.07732701</v>
      </c>
      <c r="I153" s="41">
        <v>10000.0</v>
      </c>
      <c r="J153" s="41">
        <v>5000.0</v>
      </c>
      <c r="K153" s="41">
        <v>1200.0</v>
      </c>
      <c r="L153" s="41">
        <v>600.0</v>
      </c>
      <c r="M153" s="41">
        <v>30.0</v>
      </c>
      <c r="N153" s="40" t="s">
        <v>1370</v>
      </c>
      <c r="O153" s="40" t="s">
        <v>1371</v>
      </c>
      <c r="P153" s="40" t="s">
        <v>7305</v>
      </c>
      <c r="Q153" s="40" t="s">
        <v>1373</v>
      </c>
      <c r="R153" s="40" t="b">
        <v>0</v>
      </c>
      <c r="S153" s="40" t="s">
        <v>1373</v>
      </c>
      <c r="T153" s="40" t="s">
        <v>212</v>
      </c>
      <c r="U153" s="41">
        <v>0.1</v>
      </c>
      <c r="V153" s="41">
        <v>0.9</v>
      </c>
      <c r="W153" s="41">
        <v>0.3</v>
      </c>
      <c r="X153" s="41">
        <v>0.5</v>
      </c>
      <c r="Y153" s="40" t="b">
        <v>0</v>
      </c>
      <c r="Z153" s="40" t="b">
        <v>1</v>
      </c>
      <c r="AA153" s="40" t="b">
        <v>0</v>
      </c>
      <c r="AB153" s="40" t="b">
        <v>0</v>
      </c>
      <c r="AC153" s="41" t="s">
        <v>7828</v>
      </c>
      <c r="AD153" s="41" t="s">
        <v>7829</v>
      </c>
      <c r="AE153" s="41">
        <v>296.4003639</v>
      </c>
      <c r="AF153" s="41">
        <v>-3.093907151</v>
      </c>
      <c r="AG153" s="42">
        <v>1.57E41</v>
      </c>
      <c r="AH153" s="51">
        <v>0.005387839</v>
      </c>
      <c r="AI153" s="40" t="s">
        <v>7830</v>
      </c>
      <c r="AJ153" s="40" t="s">
        <v>7831</v>
      </c>
      <c r="AK153" s="41">
        <v>10000.0</v>
      </c>
      <c r="AL153" s="40" t="s">
        <v>216</v>
      </c>
      <c r="AM153" s="40" t="s">
        <v>7285</v>
      </c>
      <c r="AN153" s="40" t="s">
        <v>224</v>
      </c>
      <c r="AO153" s="42">
        <v>1.11E136</v>
      </c>
    </row>
    <row r="154">
      <c r="A154" s="41">
        <v>138.0</v>
      </c>
      <c r="B154" s="42">
        <v>1.671302375E9</v>
      </c>
      <c r="C154" s="41">
        <v>3356.0</v>
      </c>
      <c r="D154" s="40" t="s">
        <v>1243</v>
      </c>
      <c r="E154" s="41">
        <v>140.0</v>
      </c>
      <c r="F154" s="41">
        <v>35.0</v>
      </c>
      <c r="G154" s="41">
        <v>70.0</v>
      </c>
      <c r="H154" s="41">
        <v>-3.07732701</v>
      </c>
      <c r="I154" s="41">
        <v>10000.0</v>
      </c>
      <c r="J154" s="41">
        <v>5000.0</v>
      </c>
      <c r="K154" s="41">
        <v>1200.0</v>
      </c>
      <c r="L154" s="41">
        <v>600.0</v>
      </c>
      <c r="M154" s="41">
        <v>30.0</v>
      </c>
      <c r="N154" s="40" t="s">
        <v>1370</v>
      </c>
      <c r="O154" s="40" t="s">
        <v>1371</v>
      </c>
      <c r="P154" s="40" t="s">
        <v>1372</v>
      </c>
      <c r="Q154" s="40" t="s">
        <v>1373</v>
      </c>
      <c r="R154" s="40" t="b">
        <v>0</v>
      </c>
      <c r="S154" s="40" t="s">
        <v>7286</v>
      </c>
      <c r="T154" s="40" t="s">
        <v>212</v>
      </c>
      <c r="U154" s="41">
        <v>0.1</v>
      </c>
      <c r="V154" s="41">
        <v>0.9</v>
      </c>
      <c r="W154" s="41">
        <v>0.2</v>
      </c>
      <c r="X154" s="41">
        <v>0.4</v>
      </c>
      <c r="Y154" s="40" t="b">
        <v>0</v>
      </c>
      <c r="Z154" s="40" t="b">
        <v>1</v>
      </c>
      <c r="AA154" s="40" t="b">
        <v>0</v>
      </c>
      <c r="AB154" s="40" t="b">
        <v>0</v>
      </c>
      <c r="AC154" s="41" t="s">
        <v>7832</v>
      </c>
      <c r="AD154" s="41" t="s">
        <v>7833</v>
      </c>
      <c r="AE154" s="41">
        <v>252.4852049</v>
      </c>
      <c r="AF154" s="41">
        <v>-3.095157703</v>
      </c>
      <c r="AG154" s="42">
        <v>1.54E41</v>
      </c>
      <c r="AH154" s="51">
        <v>0.005794214</v>
      </c>
      <c r="AI154" s="40" t="s">
        <v>7834</v>
      </c>
      <c r="AJ154" s="45">
        <v>1.544796027833E251</v>
      </c>
      <c r="AK154" s="41">
        <v>10000.0</v>
      </c>
      <c r="AL154" s="40" t="s">
        <v>216</v>
      </c>
      <c r="AM154" s="40" t="s">
        <v>7285</v>
      </c>
      <c r="AN154" s="40" t="s">
        <v>224</v>
      </c>
      <c r="AO154" s="42">
        <v>1.11E136</v>
      </c>
    </row>
    <row r="155">
      <c r="A155" s="41">
        <v>957.0</v>
      </c>
      <c r="B155" s="42">
        <v>1.671302375E9</v>
      </c>
      <c r="C155" s="41">
        <v>3356.0</v>
      </c>
      <c r="D155" s="40" t="s">
        <v>1243</v>
      </c>
      <c r="E155" s="41">
        <v>140.0</v>
      </c>
      <c r="F155" s="41">
        <v>35.0</v>
      </c>
      <c r="G155" s="41">
        <v>70.0</v>
      </c>
      <c r="H155" s="41">
        <v>-3.07732701</v>
      </c>
      <c r="I155" s="41">
        <v>10000.0</v>
      </c>
      <c r="J155" s="41">
        <v>5000.0</v>
      </c>
      <c r="K155" s="41">
        <v>1200.0</v>
      </c>
      <c r="L155" s="41">
        <v>600.0</v>
      </c>
      <c r="M155" s="41">
        <v>100.0</v>
      </c>
      <c r="N155" s="40" t="s">
        <v>1370</v>
      </c>
      <c r="O155" s="40" t="s">
        <v>208</v>
      </c>
      <c r="P155" s="40" t="s">
        <v>7310</v>
      </c>
      <c r="Q155" s="40" t="s">
        <v>1373</v>
      </c>
      <c r="R155" s="40" t="b">
        <v>0</v>
      </c>
      <c r="S155" s="40" t="s">
        <v>1373</v>
      </c>
      <c r="T155" s="40" t="s">
        <v>212</v>
      </c>
      <c r="U155" s="41">
        <v>0.1</v>
      </c>
      <c r="V155" s="41">
        <v>0.9</v>
      </c>
      <c r="W155" s="41">
        <v>0.2</v>
      </c>
      <c r="X155" s="41">
        <v>0.4</v>
      </c>
      <c r="Y155" s="40" t="b">
        <v>0</v>
      </c>
      <c r="Z155" s="40" t="b">
        <v>1</v>
      </c>
      <c r="AA155" s="40" t="b">
        <v>0</v>
      </c>
      <c r="AB155" s="40" t="b">
        <v>0</v>
      </c>
      <c r="AC155" s="41" t="s">
        <v>7835</v>
      </c>
      <c r="AD155" s="41" t="s">
        <v>7836</v>
      </c>
      <c r="AE155" s="41">
        <v>1191.799191</v>
      </c>
      <c r="AF155" s="41">
        <v>-3.09518877</v>
      </c>
      <c r="AG155" s="42">
        <v>9.19E40</v>
      </c>
      <c r="AH155" s="51">
        <v>0.00580431</v>
      </c>
      <c r="AI155" s="40" t="s">
        <v>7837</v>
      </c>
      <c r="AJ155" s="40" t="s">
        <v>7838</v>
      </c>
      <c r="AK155" s="41">
        <v>10000.0</v>
      </c>
      <c r="AL155" s="40" t="s">
        <v>216</v>
      </c>
      <c r="AM155" s="40" t="s">
        <v>7285</v>
      </c>
      <c r="AN155" s="40" t="s">
        <v>224</v>
      </c>
      <c r="AO155" s="42">
        <v>1.0E136</v>
      </c>
    </row>
    <row r="156">
      <c r="A156" s="41">
        <v>425.0</v>
      </c>
      <c r="B156" s="42">
        <v>1.671302375E9</v>
      </c>
      <c r="C156" s="41">
        <v>3356.0</v>
      </c>
      <c r="D156" s="40" t="s">
        <v>1243</v>
      </c>
      <c r="E156" s="41">
        <v>140.0</v>
      </c>
      <c r="F156" s="41">
        <v>35.0</v>
      </c>
      <c r="G156" s="41">
        <v>70.0</v>
      </c>
      <c r="H156" s="41">
        <v>-3.07732701</v>
      </c>
      <c r="I156" s="41">
        <v>10000.0</v>
      </c>
      <c r="J156" s="41">
        <v>5000.0</v>
      </c>
      <c r="K156" s="41">
        <v>1200.0</v>
      </c>
      <c r="L156" s="41">
        <v>600.0</v>
      </c>
      <c r="M156" s="41">
        <v>50.0</v>
      </c>
      <c r="N156" s="40" t="s">
        <v>1370</v>
      </c>
      <c r="O156" s="40" t="s">
        <v>1371</v>
      </c>
      <c r="P156" s="40" t="s">
        <v>7310</v>
      </c>
      <c r="Q156" s="40" t="s">
        <v>1373</v>
      </c>
      <c r="R156" s="40" t="b">
        <v>0</v>
      </c>
      <c r="S156" s="40" t="s">
        <v>7286</v>
      </c>
      <c r="T156" s="40" t="s">
        <v>212</v>
      </c>
      <c r="U156" s="41">
        <v>0.1</v>
      </c>
      <c r="V156" s="41">
        <v>0.9</v>
      </c>
      <c r="W156" s="41">
        <v>0.1</v>
      </c>
      <c r="X156" s="41">
        <v>0.6</v>
      </c>
      <c r="Y156" s="40" t="b">
        <v>0</v>
      </c>
      <c r="Z156" s="40" t="b">
        <v>1</v>
      </c>
      <c r="AA156" s="40" t="b">
        <v>0</v>
      </c>
      <c r="AB156" s="40" t="b">
        <v>0</v>
      </c>
      <c r="AC156" s="41" t="s">
        <v>1338</v>
      </c>
      <c r="AD156" s="41" t="s">
        <v>7839</v>
      </c>
      <c r="AE156" s="41">
        <v>876.365202</v>
      </c>
      <c r="AF156" s="41">
        <v>-3.095276387</v>
      </c>
      <c r="AG156" s="42">
        <v>1.36E41</v>
      </c>
      <c r="AH156" s="51">
        <v>0.005832782</v>
      </c>
      <c r="AI156" s="40" t="s">
        <v>7840</v>
      </c>
      <c r="AJ156" s="40" t="s">
        <v>7330</v>
      </c>
      <c r="AK156" s="41">
        <v>10000.0</v>
      </c>
      <c r="AL156" s="40" t="s">
        <v>216</v>
      </c>
      <c r="AM156" s="40" t="s">
        <v>7285</v>
      </c>
      <c r="AN156" s="40" t="s">
        <v>224</v>
      </c>
      <c r="AO156" s="42">
        <v>1.1E136</v>
      </c>
    </row>
    <row r="157">
      <c r="A157" s="41">
        <v>888.0</v>
      </c>
      <c r="B157" s="42">
        <v>1.671302375E9</v>
      </c>
      <c r="C157" s="41">
        <v>3356.0</v>
      </c>
      <c r="D157" s="40" t="s">
        <v>1243</v>
      </c>
      <c r="E157" s="41">
        <v>140.0</v>
      </c>
      <c r="F157" s="41">
        <v>35.0</v>
      </c>
      <c r="G157" s="41">
        <v>70.0</v>
      </c>
      <c r="H157" s="41">
        <v>-3.07732701</v>
      </c>
      <c r="I157" s="41">
        <v>10000.0</v>
      </c>
      <c r="J157" s="41">
        <v>5000.0</v>
      </c>
      <c r="K157" s="41">
        <v>1200.0</v>
      </c>
      <c r="L157" s="41">
        <v>600.0</v>
      </c>
      <c r="M157" s="41">
        <v>100.0</v>
      </c>
      <c r="N157" s="40" t="s">
        <v>1370</v>
      </c>
      <c r="O157" s="40" t="s">
        <v>1371</v>
      </c>
      <c r="P157" s="40" t="s">
        <v>212</v>
      </c>
      <c r="Q157" s="40" t="s">
        <v>1373</v>
      </c>
      <c r="R157" s="40" t="b">
        <v>0</v>
      </c>
      <c r="S157" s="40" t="s">
        <v>1373</v>
      </c>
      <c r="T157" s="40" t="s">
        <v>212</v>
      </c>
      <c r="U157" s="41">
        <v>0.1</v>
      </c>
      <c r="V157" s="41">
        <v>0.9</v>
      </c>
      <c r="W157" s="41">
        <v>0.3</v>
      </c>
      <c r="X157" s="41">
        <v>0.4</v>
      </c>
      <c r="Y157" s="40" t="b">
        <v>0</v>
      </c>
      <c r="Z157" s="40" t="b">
        <v>1</v>
      </c>
      <c r="AA157" s="40" t="b">
        <v>0</v>
      </c>
      <c r="AB157" s="40" t="b">
        <v>0</v>
      </c>
      <c r="AC157" s="41" t="s">
        <v>7841</v>
      </c>
      <c r="AD157" s="41" t="s">
        <v>7146</v>
      </c>
      <c r="AE157" s="41">
        <v>802.7382572</v>
      </c>
      <c r="AF157" s="41">
        <v>-3.095405568</v>
      </c>
      <c r="AG157" s="42">
        <v>1.11E41</v>
      </c>
      <c r="AH157" s="51">
        <v>0.00587476</v>
      </c>
      <c r="AI157" s="40" t="s">
        <v>7842</v>
      </c>
      <c r="AJ157" s="40" t="s">
        <v>7843</v>
      </c>
      <c r="AK157" s="41">
        <v>10000.0</v>
      </c>
      <c r="AL157" s="40" t="s">
        <v>216</v>
      </c>
      <c r="AM157" s="40" t="s">
        <v>7285</v>
      </c>
      <c r="AN157" s="40" t="s">
        <v>224</v>
      </c>
      <c r="AO157" s="42">
        <v>1.01E136</v>
      </c>
    </row>
    <row r="158">
      <c r="A158" s="41">
        <v>754.0</v>
      </c>
      <c r="B158" s="42">
        <v>1.671302375E9</v>
      </c>
      <c r="C158" s="41">
        <v>3356.0</v>
      </c>
      <c r="D158" s="40" t="s">
        <v>1243</v>
      </c>
      <c r="E158" s="41">
        <v>140.0</v>
      </c>
      <c r="F158" s="41">
        <v>35.0</v>
      </c>
      <c r="G158" s="41">
        <v>70.0</v>
      </c>
      <c r="H158" s="41">
        <v>-3.07732701</v>
      </c>
      <c r="I158" s="41">
        <v>10000.0</v>
      </c>
      <c r="J158" s="41">
        <v>5000.0</v>
      </c>
      <c r="K158" s="41">
        <v>1200.0</v>
      </c>
      <c r="L158" s="41">
        <v>600.0</v>
      </c>
      <c r="M158" s="41">
        <v>100.0</v>
      </c>
      <c r="N158" s="40" t="s">
        <v>1370</v>
      </c>
      <c r="O158" s="40" t="s">
        <v>1371</v>
      </c>
      <c r="P158" s="40" t="s">
        <v>209</v>
      </c>
      <c r="Q158" s="40" t="s">
        <v>1373</v>
      </c>
      <c r="R158" s="40" t="b">
        <v>0</v>
      </c>
      <c r="S158" s="40" t="s">
        <v>7286</v>
      </c>
      <c r="T158" s="40" t="s">
        <v>212</v>
      </c>
      <c r="U158" s="41">
        <v>0.1</v>
      </c>
      <c r="V158" s="41">
        <v>0.9</v>
      </c>
      <c r="W158" s="41">
        <v>0.3</v>
      </c>
      <c r="X158" s="41">
        <v>0.5</v>
      </c>
      <c r="Y158" s="40" t="b">
        <v>0</v>
      </c>
      <c r="Z158" s="40" t="b">
        <v>1</v>
      </c>
      <c r="AA158" s="40" t="b">
        <v>0</v>
      </c>
      <c r="AB158" s="40" t="b">
        <v>0</v>
      </c>
      <c r="AC158" s="41" t="s">
        <v>7844</v>
      </c>
      <c r="AD158" s="41" t="s">
        <v>7845</v>
      </c>
      <c r="AE158" s="41">
        <v>1159.609931</v>
      </c>
      <c r="AF158" s="41">
        <v>-3.095587104</v>
      </c>
      <c r="AG158" s="42">
        <v>1.16E42</v>
      </c>
      <c r="AH158" s="51">
        <v>0.005933751</v>
      </c>
      <c r="AI158" s="40" t="s">
        <v>7846</v>
      </c>
      <c r="AJ158" s="40" t="s">
        <v>7847</v>
      </c>
      <c r="AK158" s="41">
        <v>9732.0</v>
      </c>
      <c r="AL158" s="40" t="s">
        <v>7372</v>
      </c>
      <c r="AM158" s="40" t="s">
        <v>7285</v>
      </c>
      <c r="AN158" s="40" t="s">
        <v>224</v>
      </c>
      <c r="AO158" s="42">
        <v>1.1E139</v>
      </c>
    </row>
    <row r="159">
      <c r="A159" s="41">
        <v>671.0</v>
      </c>
      <c r="B159" s="42">
        <v>1.671302375E9</v>
      </c>
      <c r="C159" s="41">
        <v>3356.0</v>
      </c>
      <c r="D159" s="40" t="s">
        <v>1243</v>
      </c>
      <c r="E159" s="41">
        <v>140.0</v>
      </c>
      <c r="F159" s="41">
        <v>35.0</v>
      </c>
      <c r="G159" s="41">
        <v>70.0</v>
      </c>
      <c r="H159" s="41">
        <v>-3.07732701</v>
      </c>
      <c r="I159" s="41">
        <v>10000.0</v>
      </c>
      <c r="J159" s="41">
        <v>5000.0</v>
      </c>
      <c r="K159" s="41">
        <v>1200.0</v>
      </c>
      <c r="L159" s="41">
        <v>600.0</v>
      </c>
      <c r="M159" s="41">
        <v>50.0</v>
      </c>
      <c r="N159" s="40" t="s">
        <v>1370</v>
      </c>
      <c r="O159" s="40" t="s">
        <v>208</v>
      </c>
      <c r="P159" s="40" t="s">
        <v>1372</v>
      </c>
      <c r="Q159" s="40" t="s">
        <v>1373</v>
      </c>
      <c r="R159" s="40" t="b">
        <v>0</v>
      </c>
      <c r="S159" s="40" t="s">
        <v>1373</v>
      </c>
      <c r="T159" s="40" t="s">
        <v>212</v>
      </c>
      <c r="U159" s="41">
        <v>0.1</v>
      </c>
      <c r="V159" s="41">
        <v>0.9</v>
      </c>
      <c r="W159" s="41">
        <v>0.2</v>
      </c>
      <c r="X159" s="41">
        <v>0.6</v>
      </c>
      <c r="Y159" s="40" t="b">
        <v>0</v>
      </c>
      <c r="Z159" s="40" t="b">
        <v>1</v>
      </c>
      <c r="AA159" s="40" t="b">
        <v>0</v>
      </c>
      <c r="AB159" s="40" t="b">
        <v>0</v>
      </c>
      <c r="AC159" s="41" t="s">
        <v>856</v>
      </c>
      <c r="AD159" s="41" t="s">
        <v>7848</v>
      </c>
      <c r="AE159" s="41">
        <v>605.5265522</v>
      </c>
      <c r="AF159" s="41">
        <v>-3.095711038</v>
      </c>
      <c r="AG159" s="42">
        <v>1.39E42</v>
      </c>
      <c r="AH159" s="51">
        <v>0.005974025</v>
      </c>
      <c r="AI159" s="40" t="s">
        <v>7849</v>
      </c>
      <c r="AJ159" s="40" t="s">
        <v>7850</v>
      </c>
      <c r="AK159" s="41">
        <v>10000.0</v>
      </c>
      <c r="AL159" s="40" t="s">
        <v>216</v>
      </c>
      <c r="AM159" s="40" t="s">
        <v>7285</v>
      </c>
      <c r="AN159" s="40" t="s">
        <v>224</v>
      </c>
      <c r="AO159" s="42">
        <v>1.11E139</v>
      </c>
    </row>
    <row r="160">
      <c r="A160" s="41">
        <v>137.0</v>
      </c>
      <c r="B160" s="42">
        <v>1.671312514E9</v>
      </c>
      <c r="C160" s="41">
        <v>3356.0</v>
      </c>
      <c r="D160" s="40" t="s">
        <v>1243</v>
      </c>
      <c r="E160" s="41">
        <v>140.0</v>
      </c>
      <c r="F160" s="41">
        <v>35.0</v>
      </c>
      <c r="G160" s="41">
        <v>70.0</v>
      </c>
      <c r="H160" s="41">
        <v>-3.07732701</v>
      </c>
      <c r="I160" s="41">
        <v>10000.0</v>
      </c>
      <c r="J160" s="41">
        <v>5000.0</v>
      </c>
      <c r="K160" s="41">
        <v>1200.0</v>
      </c>
      <c r="L160" s="41">
        <v>600.0</v>
      </c>
      <c r="M160" s="41">
        <v>30.0</v>
      </c>
      <c r="N160" s="40" t="s">
        <v>1370</v>
      </c>
      <c r="O160" s="40" t="s">
        <v>1371</v>
      </c>
      <c r="P160" s="40" t="s">
        <v>1372</v>
      </c>
      <c r="Q160" s="40" t="s">
        <v>1373</v>
      </c>
      <c r="R160" s="40" t="b">
        <v>0</v>
      </c>
      <c r="S160" s="40" t="s">
        <v>7286</v>
      </c>
      <c r="T160" s="40" t="s">
        <v>7305</v>
      </c>
      <c r="U160" s="41">
        <v>0.1</v>
      </c>
      <c r="V160" s="41">
        <v>0.9</v>
      </c>
      <c r="W160" s="41">
        <v>0.1</v>
      </c>
      <c r="X160" s="41">
        <v>0.6</v>
      </c>
      <c r="Y160" s="40" t="b">
        <v>0</v>
      </c>
      <c r="Z160" s="40" t="b">
        <v>1</v>
      </c>
      <c r="AA160" s="40" t="b">
        <v>0</v>
      </c>
      <c r="AB160" s="40" t="b">
        <v>1</v>
      </c>
      <c r="AC160" s="41" t="s">
        <v>7851</v>
      </c>
      <c r="AD160" s="41" t="s">
        <v>7852</v>
      </c>
      <c r="AE160" s="41">
        <v>1203.398274</v>
      </c>
      <c r="AF160" s="41">
        <v>-3.095837931</v>
      </c>
      <c r="AG160" s="42">
        <v>1.04E42</v>
      </c>
      <c r="AH160" s="51">
        <v>0.00601526</v>
      </c>
      <c r="AI160" s="40" t="s">
        <v>7853</v>
      </c>
      <c r="AJ160" s="46">
        <v>1.04421216823044E128</v>
      </c>
      <c r="AK160" s="41">
        <v>6142.0</v>
      </c>
      <c r="AL160" s="40" t="s">
        <v>2224</v>
      </c>
      <c r="AM160" s="40" t="s">
        <v>7285</v>
      </c>
      <c r="AN160" s="40" t="s">
        <v>5643</v>
      </c>
      <c r="AO160" s="42">
        <v>1.01E139</v>
      </c>
    </row>
    <row r="161">
      <c r="A161" s="41">
        <v>930.0</v>
      </c>
      <c r="B161" s="42">
        <v>1.671302375E9</v>
      </c>
      <c r="C161" s="41">
        <v>3356.0</v>
      </c>
      <c r="D161" s="40" t="s">
        <v>1243</v>
      </c>
      <c r="E161" s="41">
        <v>140.0</v>
      </c>
      <c r="F161" s="41">
        <v>35.0</v>
      </c>
      <c r="G161" s="41">
        <v>70.0</v>
      </c>
      <c r="H161" s="41">
        <v>-3.07732701</v>
      </c>
      <c r="I161" s="41">
        <v>10000.0</v>
      </c>
      <c r="J161" s="41">
        <v>5000.0</v>
      </c>
      <c r="K161" s="41">
        <v>1200.0</v>
      </c>
      <c r="L161" s="41">
        <v>600.0</v>
      </c>
      <c r="M161" s="41">
        <v>100.0</v>
      </c>
      <c r="N161" s="40" t="s">
        <v>1370</v>
      </c>
      <c r="O161" s="40" t="s">
        <v>208</v>
      </c>
      <c r="P161" s="40" t="s">
        <v>209</v>
      </c>
      <c r="Q161" s="40" t="s">
        <v>1373</v>
      </c>
      <c r="R161" s="40" t="b">
        <v>0</v>
      </c>
      <c r="S161" s="40" t="s">
        <v>7286</v>
      </c>
      <c r="T161" s="40" t="s">
        <v>212</v>
      </c>
      <c r="U161" s="41">
        <v>0.1</v>
      </c>
      <c r="V161" s="41">
        <v>0.9</v>
      </c>
      <c r="W161" s="41">
        <v>0.2</v>
      </c>
      <c r="X161" s="41">
        <v>0.4</v>
      </c>
      <c r="Y161" s="40" t="b">
        <v>0</v>
      </c>
      <c r="Z161" s="40" t="b">
        <v>1</v>
      </c>
      <c r="AA161" s="40" t="b">
        <v>0</v>
      </c>
      <c r="AB161" s="40" t="b">
        <v>0</v>
      </c>
      <c r="AC161" s="41" t="s">
        <v>7854</v>
      </c>
      <c r="AD161" s="41" t="s">
        <v>7855</v>
      </c>
      <c r="AE161" s="41">
        <v>867.6536155</v>
      </c>
      <c r="AF161" s="41">
        <v>-3.096326286</v>
      </c>
      <c r="AG161" s="42">
        <v>1.0E42</v>
      </c>
      <c r="AH161" s="51">
        <v>0.006173954</v>
      </c>
      <c r="AI161" s="40" t="s">
        <v>7856</v>
      </c>
      <c r="AJ161" s="40" t="s">
        <v>7857</v>
      </c>
      <c r="AK161" s="41">
        <v>10000.0</v>
      </c>
      <c r="AL161" s="40" t="s">
        <v>216</v>
      </c>
      <c r="AM161" s="40" t="s">
        <v>7285</v>
      </c>
      <c r="AN161" s="40" t="s">
        <v>224</v>
      </c>
      <c r="AO161" s="42">
        <v>1.01E139</v>
      </c>
    </row>
    <row r="162">
      <c r="A162" s="41">
        <v>1064.0</v>
      </c>
      <c r="B162" s="42">
        <v>1.671302375E9</v>
      </c>
      <c r="C162" s="41">
        <v>3356.0</v>
      </c>
      <c r="D162" s="40" t="s">
        <v>1243</v>
      </c>
      <c r="E162" s="41">
        <v>140.0</v>
      </c>
      <c r="F162" s="41">
        <v>35.0</v>
      </c>
      <c r="G162" s="41">
        <v>70.0</v>
      </c>
      <c r="H162" s="41">
        <v>-3.07732701</v>
      </c>
      <c r="I162" s="41">
        <v>10000.0</v>
      </c>
      <c r="J162" s="41">
        <v>5000.0</v>
      </c>
      <c r="K162" s="41">
        <v>1200.0</v>
      </c>
      <c r="L162" s="41">
        <v>600.0</v>
      </c>
      <c r="M162" s="41">
        <v>100.0</v>
      </c>
      <c r="N162" s="40" t="s">
        <v>1370</v>
      </c>
      <c r="O162" s="40" t="s">
        <v>208</v>
      </c>
      <c r="P162" s="40" t="s">
        <v>212</v>
      </c>
      <c r="Q162" s="40" t="s">
        <v>1373</v>
      </c>
      <c r="R162" s="40" t="b">
        <v>0</v>
      </c>
      <c r="S162" s="40" t="s">
        <v>1373</v>
      </c>
      <c r="T162" s="40" t="s">
        <v>212</v>
      </c>
      <c r="U162" s="41">
        <v>0.1</v>
      </c>
      <c r="V162" s="41">
        <v>0.9</v>
      </c>
      <c r="W162" s="41">
        <v>0.1</v>
      </c>
      <c r="X162" s="41">
        <v>0.6</v>
      </c>
      <c r="Y162" s="40" t="b">
        <v>0</v>
      </c>
      <c r="Z162" s="40" t="b">
        <v>1</v>
      </c>
      <c r="AA162" s="40" t="b">
        <v>0</v>
      </c>
      <c r="AB162" s="40" t="b">
        <v>0</v>
      </c>
      <c r="AC162" s="41" t="s">
        <v>7858</v>
      </c>
      <c r="AD162" s="41" t="s">
        <v>7859</v>
      </c>
      <c r="AE162" s="41">
        <v>1139.967105</v>
      </c>
      <c r="AF162" s="41">
        <v>-3.096748774</v>
      </c>
      <c r="AG162" s="42">
        <v>1.39E42</v>
      </c>
      <c r="AH162" s="51">
        <v>0.006311245</v>
      </c>
      <c r="AI162" s="40" t="s">
        <v>7860</v>
      </c>
      <c r="AJ162" s="40" t="s">
        <v>7861</v>
      </c>
      <c r="AK162" s="41">
        <v>10000.0</v>
      </c>
      <c r="AL162" s="40" t="s">
        <v>216</v>
      </c>
      <c r="AM162" s="40" t="s">
        <v>7285</v>
      </c>
      <c r="AN162" s="40" t="s">
        <v>224</v>
      </c>
      <c r="AO162" s="42">
        <v>1.11E139</v>
      </c>
    </row>
    <row r="163">
      <c r="A163" s="41">
        <v>886.0</v>
      </c>
      <c r="B163" s="42">
        <v>1.671302375E9</v>
      </c>
      <c r="C163" s="41">
        <v>3356.0</v>
      </c>
      <c r="D163" s="40" t="s">
        <v>1243</v>
      </c>
      <c r="E163" s="41">
        <v>140.0</v>
      </c>
      <c r="F163" s="41">
        <v>35.0</v>
      </c>
      <c r="G163" s="41">
        <v>70.0</v>
      </c>
      <c r="H163" s="41">
        <v>-3.07732701</v>
      </c>
      <c r="I163" s="41">
        <v>10000.0</v>
      </c>
      <c r="J163" s="41">
        <v>5000.0</v>
      </c>
      <c r="K163" s="41">
        <v>1200.0</v>
      </c>
      <c r="L163" s="41">
        <v>600.0</v>
      </c>
      <c r="M163" s="41">
        <v>100.0</v>
      </c>
      <c r="N163" s="40" t="s">
        <v>1370</v>
      </c>
      <c r="O163" s="40" t="s">
        <v>1371</v>
      </c>
      <c r="P163" s="40" t="s">
        <v>212</v>
      </c>
      <c r="Q163" s="40" t="s">
        <v>1373</v>
      </c>
      <c r="R163" s="40" t="b">
        <v>0</v>
      </c>
      <c r="S163" s="40" t="s">
        <v>1373</v>
      </c>
      <c r="T163" s="40" t="s">
        <v>212</v>
      </c>
      <c r="U163" s="41">
        <v>0.1</v>
      </c>
      <c r="V163" s="41">
        <v>0.9</v>
      </c>
      <c r="W163" s="41">
        <v>0.2</v>
      </c>
      <c r="X163" s="41">
        <v>0.5</v>
      </c>
      <c r="Y163" s="40" t="b">
        <v>0</v>
      </c>
      <c r="Z163" s="40" t="b">
        <v>1</v>
      </c>
      <c r="AA163" s="40" t="b">
        <v>0</v>
      </c>
      <c r="AB163" s="40" t="b">
        <v>0</v>
      </c>
      <c r="AC163" s="41" t="s">
        <v>7862</v>
      </c>
      <c r="AD163" s="41" t="s">
        <v>7863</v>
      </c>
      <c r="AE163" s="41">
        <v>991.4360225</v>
      </c>
      <c r="AF163" s="41">
        <v>-3.096781913</v>
      </c>
      <c r="AG163" s="42">
        <v>1.2E42</v>
      </c>
      <c r="AH163" s="51">
        <v>0.006322014</v>
      </c>
      <c r="AI163" s="40" t="s">
        <v>7864</v>
      </c>
      <c r="AJ163" s="40" t="s">
        <v>7865</v>
      </c>
      <c r="AK163" s="41">
        <v>10000.0</v>
      </c>
      <c r="AL163" s="40" t="s">
        <v>216</v>
      </c>
      <c r="AM163" s="40" t="s">
        <v>7285</v>
      </c>
      <c r="AN163" s="40" t="s">
        <v>224</v>
      </c>
      <c r="AO163" s="42">
        <v>1.1E139</v>
      </c>
    </row>
    <row r="164">
      <c r="A164" s="41">
        <v>29.0</v>
      </c>
      <c r="B164" s="42">
        <v>1.671312514E9</v>
      </c>
      <c r="C164" s="41">
        <v>3356.0</v>
      </c>
      <c r="D164" s="40" t="s">
        <v>1243</v>
      </c>
      <c r="E164" s="41">
        <v>140.0</v>
      </c>
      <c r="F164" s="41">
        <v>35.0</v>
      </c>
      <c r="G164" s="41">
        <v>70.0</v>
      </c>
      <c r="H164" s="41">
        <v>-3.07732701</v>
      </c>
      <c r="I164" s="41">
        <v>10000.0</v>
      </c>
      <c r="J164" s="41">
        <v>5000.0</v>
      </c>
      <c r="K164" s="41">
        <v>1200.0</v>
      </c>
      <c r="L164" s="41">
        <v>600.0</v>
      </c>
      <c r="M164" s="41">
        <v>30.0</v>
      </c>
      <c r="N164" s="40" t="s">
        <v>1370</v>
      </c>
      <c r="O164" s="40" t="s">
        <v>1371</v>
      </c>
      <c r="P164" s="40" t="s">
        <v>209</v>
      </c>
      <c r="Q164" s="40" t="s">
        <v>1373</v>
      </c>
      <c r="R164" s="40" t="b">
        <v>0</v>
      </c>
      <c r="S164" s="40" t="s">
        <v>7286</v>
      </c>
      <c r="T164" s="40" t="s">
        <v>7305</v>
      </c>
      <c r="U164" s="41">
        <v>0.1</v>
      </c>
      <c r="V164" s="41">
        <v>0.9</v>
      </c>
      <c r="W164" s="41">
        <v>0.1</v>
      </c>
      <c r="X164" s="41">
        <v>0.6</v>
      </c>
      <c r="Y164" s="40" t="b">
        <v>0</v>
      </c>
      <c r="Z164" s="40" t="b">
        <v>1</v>
      </c>
      <c r="AA164" s="40" t="b">
        <v>0</v>
      </c>
      <c r="AB164" s="40" t="b">
        <v>1</v>
      </c>
      <c r="AC164" s="41" t="s">
        <v>7866</v>
      </c>
      <c r="AD164" s="41" t="s">
        <v>7867</v>
      </c>
      <c r="AE164" s="41">
        <v>1203.364286</v>
      </c>
      <c r="AF164" s="41">
        <v>-3.097127299</v>
      </c>
      <c r="AG164" s="42">
        <v>6.96E41</v>
      </c>
      <c r="AH164" s="51">
        <v>0.006434249</v>
      </c>
      <c r="AI164" s="40" t="s">
        <v>7868</v>
      </c>
      <c r="AJ164" s="46">
        <v>6.96401128742911E83</v>
      </c>
      <c r="AK164" s="41">
        <v>7642.0</v>
      </c>
      <c r="AL164" s="40" t="s">
        <v>2224</v>
      </c>
      <c r="AM164" s="40" t="s">
        <v>7285</v>
      </c>
      <c r="AN164" s="40" t="s">
        <v>5643</v>
      </c>
      <c r="AO164" s="42">
        <v>1.11E138</v>
      </c>
    </row>
    <row r="165">
      <c r="A165" s="41">
        <v>23.0</v>
      </c>
      <c r="B165" s="42">
        <v>1.671312514E9</v>
      </c>
      <c r="C165" s="41">
        <v>3356.0</v>
      </c>
      <c r="D165" s="40" t="s">
        <v>1243</v>
      </c>
      <c r="E165" s="41">
        <v>140.0</v>
      </c>
      <c r="F165" s="41">
        <v>35.0</v>
      </c>
      <c r="G165" s="41">
        <v>70.0</v>
      </c>
      <c r="H165" s="41">
        <v>-3.07732701</v>
      </c>
      <c r="I165" s="41">
        <v>10000.0</v>
      </c>
      <c r="J165" s="41">
        <v>5000.0</v>
      </c>
      <c r="K165" s="41">
        <v>1200.0</v>
      </c>
      <c r="L165" s="41">
        <v>600.0</v>
      </c>
      <c r="M165" s="41">
        <v>30.0</v>
      </c>
      <c r="N165" s="40" t="s">
        <v>1370</v>
      </c>
      <c r="O165" s="40" t="s">
        <v>1371</v>
      </c>
      <c r="P165" s="40" t="s">
        <v>209</v>
      </c>
      <c r="Q165" s="40" t="s">
        <v>1373</v>
      </c>
      <c r="R165" s="40" t="b">
        <v>0</v>
      </c>
      <c r="S165" s="40" t="s">
        <v>1373</v>
      </c>
      <c r="T165" s="40" t="s">
        <v>7305</v>
      </c>
      <c r="U165" s="41">
        <v>0.1</v>
      </c>
      <c r="V165" s="41">
        <v>0.9</v>
      </c>
      <c r="W165" s="41">
        <v>0.2</v>
      </c>
      <c r="X165" s="41">
        <v>0.6</v>
      </c>
      <c r="Y165" s="40" t="b">
        <v>0</v>
      </c>
      <c r="Z165" s="40" t="b">
        <v>1</v>
      </c>
      <c r="AA165" s="40" t="b">
        <v>0</v>
      </c>
      <c r="AB165" s="40" t="b">
        <v>1</v>
      </c>
      <c r="AC165" s="41" t="s">
        <v>7869</v>
      </c>
      <c r="AD165" s="41" t="s">
        <v>7870</v>
      </c>
      <c r="AE165" s="41">
        <v>1203.317416</v>
      </c>
      <c r="AF165" s="41">
        <v>-3.098218372</v>
      </c>
      <c r="AG165" s="42">
        <v>4.86E41</v>
      </c>
      <c r="AH165" s="51">
        <v>0.006788801</v>
      </c>
      <c r="AI165" s="40" t="s">
        <v>7871</v>
      </c>
      <c r="AJ165" s="45">
        <v>4.86194183342281E251</v>
      </c>
      <c r="AK165" s="41">
        <v>8640.0</v>
      </c>
      <c r="AL165" s="40" t="s">
        <v>2224</v>
      </c>
      <c r="AM165" s="40" t="s">
        <v>7285</v>
      </c>
      <c r="AN165" s="40" t="s">
        <v>5643</v>
      </c>
      <c r="AO165" s="42">
        <v>1.01E138</v>
      </c>
    </row>
    <row r="166">
      <c r="A166" s="41">
        <v>959.0</v>
      </c>
      <c r="B166" s="42">
        <v>1.671302375E9</v>
      </c>
      <c r="C166" s="41">
        <v>3356.0</v>
      </c>
      <c r="D166" s="40" t="s">
        <v>1243</v>
      </c>
      <c r="E166" s="41">
        <v>140.0</v>
      </c>
      <c r="F166" s="41">
        <v>35.0</v>
      </c>
      <c r="G166" s="41">
        <v>70.0</v>
      </c>
      <c r="H166" s="41">
        <v>-3.07732701</v>
      </c>
      <c r="I166" s="41">
        <v>10000.0</v>
      </c>
      <c r="J166" s="41">
        <v>5000.0</v>
      </c>
      <c r="K166" s="41">
        <v>1200.0</v>
      </c>
      <c r="L166" s="41">
        <v>600.0</v>
      </c>
      <c r="M166" s="41">
        <v>100.0</v>
      </c>
      <c r="N166" s="40" t="s">
        <v>1370</v>
      </c>
      <c r="O166" s="40" t="s">
        <v>208</v>
      </c>
      <c r="P166" s="40" t="s">
        <v>7310</v>
      </c>
      <c r="Q166" s="40" t="s">
        <v>1373</v>
      </c>
      <c r="R166" s="40" t="b">
        <v>0</v>
      </c>
      <c r="S166" s="40" t="s">
        <v>1373</v>
      </c>
      <c r="T166" s="40" t="s">
        <v>212</v>
      </c>
      <c r="U166" s="41">
        <v>0.1</v>
      </c>
      <c r="V166" s="41">
        <v>0.9</v>
      </c>
      <c r="W166" s="41">
        <v>0.2</v>
      </c>
      <c r="X166" s="41">
        <v>0.6</v>
      </c>
      <c r="Y166" s="40" t="b">
        <v>0</v>
      </c>
      <c r="Z166" s="40" t="b">
        <v>1</v>
      </c>
      <c r="AA166" s="40" t="b">
        <v>0</v>
      </c>
      <c r="AB166" s="40" t="b">
        <v>0</v>
      </c>
      <c r="AC166" s="41" t="s">
        <v>7872</v>
      </c>
      <c r="AD166" s="41" t="s">
        <v>7873</v>
      </c>
      <c r="AE166" s="41">
        <v>1200.53377</v>
      </c>
      <c r="AF166" s="41">
        <v>-3.098337195</v>
      </c>
      <c r="AG166" s="42">
        <v>1.6E41</v>
      </c>
      <c r="AH166" s="51">
        <v>0.006827414</v>
      </c>
      <c r="AI166" s="40" t="s">
        <v>7874</v>
      </c>
      <c r="AJ166" s="40" t="s">
        <v>7875</v>
      </c>
      <c r="AK166" s="41">
        <v>7091.0</v>
      </c>
      <c r="AL166" s="40" t="s">
        <v>2224</v>
      </c>
      <c r="AM166" s="40" t="s">
        <v>7285</v>
      </c>
      <c r="AN166" s="40" t="s">
        <v>224</v>
      </c>
      <c r="AO166" s="42">
        <v>1.11E136</v>
      </c>
    </row>
    <row r="167">
      <c r="A167" s="41">
        <v>320.0</v>
      </c>
      <c r="B167" s="42">
        <v>1.671302375E9</v>
      </c>
      <c r="C167" s="41">
        <v>3356.0</v>
      </c>
      <c r="D167" s="40" t="s">
        <v>1243</v>
      </c>
      <c r="E167" s="41">
        <v>140.0</v>
      </c>
      <c r="F167" s="41">
        <v>35.0</v>
      </c>
      <c r="G167" s="41">
        <v>70.0</v>
      </c>
      <c r="H167" s="41">
        <v>-3.07732701</v>
      </c>
      <c r="I167" s="41">
        <v>10000.0</v>
      </c>
      <c r="J167" s="41">
        <v>5000.0</v>
      </c>
      <c r="K167" s="41">
        <v>1200.0</v>
      </c>
      <c r="L167" s="41">
        <v>600.0</v>
      </c>
      <c r="M167" s="41">
        <v>30.0</v>
      </c>
      <c r="N167" s="40" t="s">
        <v>1370</v>
      </c>
      <c r="O167" s="40" t="s">
        <v>208</v>
      </c>
      <c r="P167" s="40" t="s">
        <v>1372</v>
      </c>
      <c r="Q167" s="40" t="s">
        <v>1373</v>
      </c>
      <c r="R167" s="40" t="b">
        <v>0</v>
      </c>
      <c r="S167" s="40" t="s">
        <v>7286</v>
      </c>
      <c r="T167" s="40" t="s">
        <v>212</v>
      </c>
      <c r="U167" s="41">
        <v>0.1</v>
      </c>
      <c r="V167" s="41">
        <v>0.9</v>
      </c>
      <c r="W167" s="41">
        <v>0.2</v>
      </c>
      <c r="X167" s="41">
        <v>0.6</v>
      </c>
      <c r="Y167" s="40" t="b">
        <v>0</v>
      </c>
      <c r="Z167" s="40" t="b">
        <v>1</v>
      </c>
      <c r="AA167" s="40" t="b">
        <v>0</v>
      </c>
      <c r="AB167" s="40" t="b">
        <v>0</v>
      </c>
      <c r="AC167" s="41" t="s">
        <v>7876</v>
      </c>
      <c r="AD167" s="41" t="s">
        <v>7877</v>
      </c>
      <c r="AE167" s="41">
        <v>402.6504085</v>
      </c>
      <c r="AF167" s="41">
        <v>-3.098576177</v>
      </c>
      <c r="AG167" s="42">
        <v>1.21E42</v>
      </c>
      <c r="AH167" s="51">
        <v>0.006905073</v>
      </c>
      <c r="AI167" s="40" t="s">
        <v>7878</v>
      </c>
      <c r="AJ167" s="45">
        <v>1.20764881236832E257</v>
      </c>
      <c r="AK167" s="41">
        <v>10000.0</v>
      </c>
      <c r="AL167" s="40" t="s">
        <v>216</v>
      </c>
      <c r="AM167" s="40" t="s">
        <v>7285</v>
      </c>
      <c r="AN167" s="40" t="s">
        <v>224</v>
      </c>
      <c r="AO167" s="42">
        <v>1.1E139</v>
      </c>
    </row>
    <row r="168">
      <c r="A168" s="41">
        <v>647.0</v>
      </c>
      <c r="B168" s="42">
        <v>1.671302375E9</v>
      </c>
      <c r="C168" s="41">
        <v>3356.0</v>
      </c>
      <c r="D168" s="40" t="s">
        <v>1243</v>
      </c>
      <c r="E168" s="41">
        <v>140.0</v>
      </c>
      <c r="F168" s="41">
        <v>35.0</v>
      </c>
      <c r="G168" s="41">
        <v>70.0</v>
      </c>
      <c r="H168" s="41">
        <v>-3.07732701</v>
      </c>
      <c r="I168" s="41">
        <v>10000.0</v>
      </c>
      <c r="J168" s="41">
        <v>5000.0</v>
      </c>
      <c r="K168" s="41">
        <v>1200.0</v>
      </c>
      <c r="L168" s="41">
        <v>600.0</v>
      </c>
      <c r="M168" s="41">
        <v>50.0</v>
      </c>
      <c r="N168" s="40" t="s">
        <v>1370</v>
      </c>
      <c r="O168" s="40" t="s">
        <v>208</v>
      </c>
      <c r="P168" s="40" t="s">
        <v>7305</v>
      </c>
      <c r="Q168" s="40" t="s">
        <v>1373</v>
      </c>
      <c r="R168" s="40" t="b">
        <v>0</v>
      </c>
      <c r="S168" s="40" t="s">
        <v>7286</v>
      </c>
      <c r="T168" s="40" t="s">
        <v>212</v>
      </c>
      <c r="U168" s="41">
        <v>0.1</v>
      </c>
      <c r="V168" s="41">
        <v>0.9</v>
      </c>
      <c r="W168" s="41">
        <v>0.3</v>
      </c>
      <c r="X168" s="41">
        <v>0.6</v>
      </c>
      <c r="Y168" s="40" t="b">
        <v>0</v>
      </c>
      <c r="Z168" s="40" t="b">
        <v>1</v>
      </c>
      <c r="AA168" s="40" t="b">
        <v>0</v>
      </c>
      <c r="AB168" s="40" t="b">
        <v>0</v>
      </c>
      <c r="AC168" s="41" t="s">
        <v>7879</v>
      </c>
      <c r="AD168" s="41" t="s">
        <v>7880</v>
      </c>
      <c r="AE168" s="41">
        <v>648.6590588</v>
      </c>
      <c r="AF168" s="41">
        <v>-3.098640266</v>
      </c>
      <c r="AG168" s="42">
        <v>5.09E41</v>
      </c>
      <c r="AH168" s="51">
        <v>0.006925899</v>
      </c>
      <c r="AI168" s="40" t="s">
        <v>7881</v>
      </c>
      <c r="AJ168" s="40" t="s">
        <v>7882</v>
      </c>
      <c r="AK168" s="41">
        <v>10000.0</v>
      </c>
      <c r="AL168" s="40" t="s">
        <v>216</v>
      </c>
      <c r="AM168" s="40" t="s">
        <v>7285</v>
      </c>
      <c r="AN168" s="40" t="s">
        <v>224</v>
      </c>
      <c r="AO168" s="42">
        <v>1.01E138</v>
      </c>
    </row>
    <row r="169">
      <c r="A169" s="41">
        <v>103.0</v>
      </c>
      <c r="B169" s="42">
        <v>1.671312514E9</v>
      </c>
      <c r="C169" s="41">
        <v>3356.0</v>
      </c>
      <c r="D169" s="40" t="s">
        <v>1243</v>
      </c>
      <c r="E169" s="41">
        <v>140.0</v>
      </c>
      <c r="F169" s="41">
        <v>35.0</v>
      </c>
      <c r="G169" s="41">
        <v>70.0</v>
      </c>
      <c r="H169" s="41">
        <v>-3.07732701</v>
      </c>
      <c r="I169" s="41">
        <v>10000.0</v>
      </c>
      <c r="J169" s="41">
        <v>5000.0</v>
      </c>
      <c r="K169" s="41">
        <v>1200.0</v>
      </c>
      <c r="L169" s="41">
        <v>600.0</v>
      </c>
      <c r="M169" s="41">
        <v>30.0</v>
      </c>
      <c r="N169" s="40" t="s">
        <v>1370</v>
      </c>
      <c r="O169" s="40" t="s">
        <v>1371</v>
      </c>
      <c r="P169" s="40" t="s">
        <v>7305</v>
      </c>
      <c r="Q169" s="40" t="s">
        <v>1373</v>
      </c>
      <c r="R169" s="40" t="b">
        <v>0</v>
      </c>
      <c r="S169" s="40" t="s">
        <v>7286</v>
      </c>
      <c r="T169" s="40" t="s">
        <v>7305</v>
      </c>
      <c r="U169" s="41">
        <v>0.1</v>
      </c>
      <c r="V169" s="41">
        <v>0.9</v>
      </c>
      <c r="W169" s="41">
        <v>0.2</v>
      </c>
      <c r="X169" s="41">
        <v>0.5</v>
      </c>
      <c r="Y169" s="40" t="b">
        <v>0</v>
      </c>
      <c r="Z169" s="40" t="b">
        <v>1</v>
      </c>
      <c r="AA169" s="40" t="b">
        <v>0</v>
      </c>
      <c r="AB169" s="40" t="b">
        <v>1</v>
      </c>
      <c r="AC169" s="41" t="s">
        <v>7883</v>
      </c>
      <c r="AD169" s="41" t="s">
        <v>7884</v>
      </c>
      <c r="AE169" s="41">
        <v>1204.061312</v>
      </c>
      <c r="AF169" s="41">
        <v>-3.099145595</v>
      </c>
      <c r="AG169" s="42">
        <v>3.42E41</v>
      </c>
      <c r="AH169" s="51">
        <v>0.007090109</v>
      </c>
      <c r="AI169" s="40" t="s">
        <v>7885</v>
      </c>
      <c r="AJ169" s="46">
        <v>3.4172056753845E125</v>
      </c>
      <c r="AK169" s="41">
        <v>7434.0</v>
      </c>
      <c r="AL169" s="40" t="s">
        <v>2224</v>
      </c>
      <c r="AM169" s="40" t="s">
        <v>7285</v>
      </c>
      <c r="AN169" s="40" t="s">
        <v>5643</v>
      </c>
      <c r="AO169" s="42">
        <v>1.11E137</v>
      </c>
    </row>
    <row r="170">
      <c r="A170" s="41">
        <v>846.0</v>
      </c>
      <c r="B170" s="42">
        <v>1.671302375E9</v>
      </c>
      <c r="C170" s="41">
        <v>3356.0</v>
      </c>
      <c r="D170" s="40" t="s">
        <v>1243</v>
      </c>
      <c r="E170" s="41">
        <v>140.0</v>
      </c>
      <c r="F170" s="41">
        <v>35.0</v>
      </c>
      <c r="G170" s="41">
        <v>70.0</v>
      </c>
      <c r="H170" s="41">
        <v>-3.07732701</v>
      </c>
      <c r="I170" s="41">
        <v>10000.0</v>
      </c>
      <c r="J170" s="41">
        <v>5000.0</v>
      </c>
      <c r="K170" s="41">
        <v>1200.0</v>
      </c>
      <c r="L170" s="41">
        <v>600.0</v>
      </c>
      <c r="M170" s="41">
        <v>100.0</v>
      </c>
      <c r="N170" s="40" t="s">
        <v>1370</v>
      </c>
      <c r="O170" s="40" t="s">
        <v>1371</v>
      </c>
      <c r="P170" s="40" t="s">
        <v>1372</v>
      </c>
      <c r="Q170" s="40" t="s">
        <v>1373</v>
      </c>
      <c r="R170" s="40" t="b">
        <v>0</v>
      </c>
      <c r="S170" s="40" t="s">
        <v>1373</v>
      </c>
      <c r="T170" s="40" t="s">
        <v>212</v>
      </c>
      <c r="U170" s="41">
        <v>0.1</v>
      </c>
      <c r="V170" s="41">
        <v>0.9</v>
      </c>
      <c r="W170" s="41">
        <v>0.1</v>
      </c>
      <c r="X170" s="41">
        <v>0.4</v>
      </c>
      <c r="Y170" s="40" t="b">
        <v>0</v>
      </c>
      <c r="Z170" s="40" t="b">
        <v>1</v>
      </c>
      <c r="AA170" s="40" t="b">
        <v>0</v>
      </c>
      <c r="AB170" s="40" t="b">
        <v>0</v>
      </c>
      <c r="AC170" s="41" t="s">
        <v>7886</v>
      </c>
      <c r="AD170" s="41" t="s">
        <v>7887</v>
      </c>
      <c r="AE170" s="41">
        <v>806.5630925</v>
      </c>
      <c r="AF170" s="41">
        <v>-3.099168891</v>
      </c>
      <c r="AG170" s="42">
        <v>1.11E41</v>
      </c>
      <c r="AH170" s="51">
        <v>0.00709768</v>
      </c>
      <c r="AI170" s="40" t="s">
        <v>7888</v>
      </c>
      <c r="AJ170" s="40" t="s">
        <v>7889</v>
      </c>
      <c r="AK170" s="41">
        <v>10000.0</v>
      </c>
      <c r="AL170" s="40" t="s">
        <v>216</v>
      </c>
      <c r="AM170" s="40" t="s">
        <v>7285</v>
      </c>
      <c r="AN170" s="40" t="s">
        <v>224</v>
      </c>
      <c r="AO170" s="42">
        <v>1.01E136</v>
      </c>
    </row>
    <row r="171">
      <c r="A171" s="41">
        <v>241.0</v>
      </c>
      <c r="B171" s="42">
        <v>1.671302375E9</v>
      </c>
      <c r="C171" s="41">
        <v>3356.0</v>
      </c>
      <c r="D171" s="40" t="s">
        <v>1243</v>
      </c>
      <c r="E171" s="41">
        <v>140.0</v>
      </c>
      <c r="F171" s="41">
        <v>35.0</v>
      </c>
      <c r="G171" s="41">
        <v>70.0</v>
      </c>
      <c r="H171" s="41">
        <v>-3.07732701</v>
      </c>
      <c r="I171" s="41">
        <v>10000.0</v>
      </c>
      <c r="J171" s="41">
        <v>5000.0</v>
      </c>
      <c r="K171" s="41">
        <v>1200.0</v>
      </c>
      <c r="L171" s="41">
        <v>600.0</v>
      </c>
      <c r="M171" s="41">
        <v>30.0</v>
      </c>
      <c r="N171" s="40" t="s">
        <v>1370</v>
      </c>
      <c r="O171" s="40" t="s">
        <v>208</v>
      </c>
      <c r="P171" s="40" t="s">
        <v>7310</v>
      </c>
      <c r="Q171" s="40" t="s">
        <v>1373</v>
      </c>
      <c r="R171" s="40" t="b">
        <v>0</v>
      </c>
      <c r="S171" s="40" t="s">
        <v>1373</v>
      </c>
      <c r="T171" s="40" t="s">
        <v>212</v>
      </c>
      <c r="U171" s="41">
        <v>0.1</v>
      </c>
      <c r="V171" s="41">
        <v>0.9</v>
      </c>
      <c r="W171" s="41">
        <v>0.3</v>
      </c>
      <c r="X171" s="41">
        <v>0.5</v>
      </c>
      <c r="Y171" s="40" t="b">
        <v>0</v>
      </c>
      <c r="Z171" s="40" t="b">
        <v>1</v>
      </c>
      <c r="AA171" s="40" t="b">
        <v>0</v>
      </c>
      <c r="AB171" s="40" t="b">
        <v>0</v>
      </c>
      <c r="AC171" s="41" t="s">
        <v>7890</v>
      </c>
      <c r="AD171" s="41" t="s">
        <v>7891</v>
      </c>
      <c r="AE171" s="41">
        <v>427.580719</v>
      </c>
      <c r="AF171" s="41">
        <v>-3.099474919</v>
      </c>
      <c r="AG171" s="42">
        <v>1.34E42</v>
      </c>
      <c r="AH171" s="51">
        <v>0.007197126</v>
      </c>
      <c r="AI171" s="40" t="s">
        <v>7892</v>
      </c>
      <c r="AJ171" s="40" t="s">
        <v>7893</v>
      </c>
      <c r="AK171" s="41">
        <v>10000.0</v>
      </c>
      <c r="AL171" s="40" t="s">
        <v>216</v>
      </c>
      <c r="AM171" s="40" t="s">
        <v>7285</v>
      </c>
      <c r="AN171" s="40" t="s">
        <v>224</v>
      </c>
      <c r="AO171" s="42">
        <v>1.11E139</v>
      </c>
    </row>
    <row r="172">
      <c r="A172" s="41">
        <v>321.0</v>
      </c>
      <c r="B172" s="42">
        <v>1.671302375E9</v>
      </c>
      <c r="C172" s="41">
        <v>3356.0</v>
      </c>
      <c r="D172" s="40" t="s">
        <v>1243</v>
      </c>
      <c r="E172" s="41">
        <v>140.0</v>
      </c>
      <c r="F172" s="41">
        <v>35.0</v>
      </c>
      <c r="G172" s="41">
        <v>70.0</v>
      </c>
      <c r="H172" s="41">
        <v>-3.07732701</v>
      </c>
      <c r="I172" s="41">
        <v>10000.0</v>
      </c>
      <c r="J172" s="41">
        <v>5000.0</v>
      </c>
      <c r="K172" s="41">
        <v>1200.0</v>
      </c>
      <c r="L172" s="41">
        <v>600.0</v>
      </c>
      <c r="M172" s="41">
        <v>30.0</v>
      </c>
      <c r="N172" s="40" t="s">
        <v>1370</v>
      </c>
      <c r="O172" s="40" t="s">
        <v>208</v>
      </c>
      <c r="P172" s="40" t="s">
        <v>1372</v>
      </c>
      <c r="Q172" s="40" t="s">
        <v>1373</v>
      </c>
      <c r="R172" s="40" t="b">
        <v>0</v>
      </c>
      <c r="S172" s="40" t="s">
        <v>7286</v>
      </c>
      <c r="T172" s="40" t="s">
        <v>212</v>
      </c>
      <c r="U172" s="41">
        <v>0.1</v>
      </c>
      <c r="V172" s="41">
        <v>0.9</v>
      </c>
      <c r="W172" s="41">
        <v>0.3</v>
      </c>
      <c r="X172" s="41">
        <v>0.4</v>
      </c>
      <c r="Y172" s="40" t="b">
        <v>0</v>
      </c>
      <c r="Z172" s="40" t="b">
        <v>1</v>
      </c>
      <c r="AA172" s="40" t="b">
        <v>0</v>
      </c>
      <c r="AB172" s="40" t="b">
        <v>0</v>
      </c>
      <c r="AC172" s="41" t="s">
        <v>7894</v>
      </c>
      <c r="AD172" s="41" t="s">
        <v>7895</v>
      </c>
      <c r="AE172" s="41">
        <v>284.3615575</v>
      </c>
      <c r="AF172" s="41">
        <v>-3.100075222</v>
      </c>
      <c r="AG172" s="42">
        <v>6.71E41</v>
      </c>
      <c r="AH172" s="51">
        <v>0.007392198</v>
      </c>
      <c r="AI172" s="40" t="s">
        <v>7896</v>
      </c>
      <c r="AJ172" s="40" t="s">
        <v>7897</v>
      </c>
      <c r="AK172" s="41">
        <v>10000.0</v>
      </c>
      <c r="AL172" s="40" t="s">
        <v>216</v>
      </c>
      <c r="AM172" s="40" t="s">
        <v>7285</v>
      </c>
      <c r="AN172" s="40" t="s">
        <v>224</v>
      </c>
      <c r="AO172" s="42">
        <v>1.11E138</v>
      </c>
    </row>
    <row r="173">
      <c r="A173" s="41">
        <v>567.0</v>
      </c>
      <c r="B173" s="42">
        <v>1.671302375E9</v>
      </c>
      <c r="C173" s="41">
        <v>3356.0</v>
      </c>
      <c r="D173" s="40" t="s">
        <v>1243</v>
      </c>
      <c r="E173" s="41">
        <v>140.0</v>
      </c>
      <c r="F173" s="41">
        <v>35.0</v>
      </c>
      <c r="G173" s="41">
        <v>70.0</v>
      </c>
      <c r="H173" s="41">
        <v>-3.07732701</v>
      </c>
      <c r="I173" s="41">
        <v>10000.0</v>
      </c>
      <c r="J173" s="41">
        <v>5000.0</v>
      </c>
      <c r="K173" s="41">
        <v>1200.0</v>
      </c>
      <c r="L173" s="41">
        <v>600.0</v>
      </c>
      <c r="M173" s="41">
        <v>50.0</v>
      </c>
      <c r="N173" s="40" t="s">
        <v>1370</v>
      </c>
      <c r="O173" s="40" t="s">
        <v>208</v>
      </c>
      <c r="P173" s="40" t="s">
        <v>209</v>
      </c>
      <c r="Q173" s="40" t="s">
        <v>1373</v>
      </c>
      <c r="R173" s="40" t="b">
        <v>0</v>
      </c>
      <c r="S173" s="40" t="s">
        <v>7286</v>
      </c>
      <c r="T173" s="40" t="s">
        <v>212</v>
      </c>
      <c r="U173" s="41">
        <v>0.1</v>
      </c>
      <c r="V173" s="41">
        <v>0.9</v>
      </c>
      <c r="W173" s="41">
        <v>0.1</v>
      </c>
      <c r="X173" s="41">
        <v>0.4</v>
      </c>
      <c r="Y173" s="40" t="b">
        <v>0</v>
      </c>
      <c r="Z173" s="40" t="b">
        <v>1</v>
      </c>
      <c r="AA173" s="40" t="b">
        <v>0</v>
      </c>
      <c r="AB173" s="40" t="b">
        <v>0</v>
      </c>
      <c r="AC173" s="41" t="s">
        <v>4918</v>
      </c>
      <c r="AD173" s="41" t="s">
        <v>7898</v>
      </c>
      <c r="AE173" s="41">
        <v>432.2491064</v>
      </c>
      <c r="AF173" s="41">
        <v>-3.100186125</v>
      </c>
      <c r="AG173" s="42">
        <v>4.81E41</v>
      </c>
      <c r="AH173" s="51">
        <v>0.007428237</v>
      </c>
      <c r="AI173" s="40" t="s">
        <v>7899</v>
      </c>
      <c r="AJ173" s="40" t="s">
        <v>7330</v>
      </c>
      <c r="AK173" s="41">
        <v>10000.0</v>
      </c>
      <c r="AL173" s="40" t="s">
        <v>216</v>
      </c>
      <c r="AM173" s="40" t="s">
        <v>7285</v>
      </c>
      <c r="AN173" s="40" t="s">
        <v>224</v>
      </c>
      <c r="AO173" s="42">
        <v>1.01E138</v>
      </c>
    </row>
    <row r="174">
      <c r="A174" s="41">
        <v>27.0</v>
      </c>
      <c r="B174" s="42">
        <v>1.67130956E9</v>
      </c>
      <c r="C174" s="41">
        <v>3356.0</v>
      </c>
      <c r="D174" s="40" t="s">
        <v>1243</v>
      </c>
      <c r="E174" s="41">
        <v>140.0</v>
      </c>
      <c r="F174" s="41">
        <v>35.0</v>
      </c>
      <c r="G174" s="41">
        <v>70.0</v>
      </c>
      <c r="H174" s="41">
        <v>-3.07732701</v>
      </c>
      <c r="I174" s="41">
        <v>10000.0</v>
      </c>
      <c r="J174" s="41">
        <v>5000.0</v>
      </c>
      <c r="K174" s="41">
        <v>1200.0</v>
      </c>
      <c r="L174" s="41">
        <v>600.0</v>
      </c>
      <c r="M174" s="41">
        <v>30.0</v>
      </c>
      <c r="N174" s="40" t="s">
        <v>1370</v>
      </c>
      <c r="O174" s="40" t="s">
        <v>1371</v>
      </c>
      <c r="P174" s="40" t="s">
        <v>209</v>
      </c>
      <c r="Q174" s="40" t="s">
        <v>1373</v>
      </c>
      <c r="R174" s="40" t="b">
        <v>0</v>
      </c>
      <c r="S174" s="40" t="s">
        <v>7286</v>
      </c>
      <c r="T174" s="40" t="s">
        <v>7305</v>
      </c>
      <c r="U174" s="41">
        <v>0.1</v>
      </c>
      <c r="V174" s="41">
        <v>0.9</v>
      </c>
      <c r="W174" s="41">
        <v>0.1</v>
      </c>
      <c r="X174" s="41">
        <v>0.4</v>
      </c>
      <c r="Y174" s="40" t="b">
        <v>0</v>
      </c>
      <c r="Z174" s="40" t="b">
        <v>1</v>
      </c>
      <c r="AA174" s="40" t="b">
        <v>0</v>
      </c>
      <c r="AB174" s="40" t="b">
        <v>0</v>
      </c>
      <c r="AC174" s="41" t="s">
        <v>787</v>
      </c>
      <c r="AD174" s="41" t="s">
        <v>7900</v>
      </c>
      <c r="AE174" s="41">
        <v>1008.902206</v>
      </c>
      <c r="AF174" s="41">
        <v>-3.100401113</v>
      </c>
      <c r="AG174" s="42">
        <v>1.0E42</v>
      </c>
      <c r="AH174" s="51">
        <v>0.007498099</v>
      </c>
      <c r="AI174" s="40" t="s">
        <v>7901</v>
      </c>
      <c r="AJ174" s="46">
        <v>1.00079364169769E128</v>
      </c>
      <c r="AK174" s="41">
        <v>10000.0</v>
      </c>
      <c r="AL174" s="40" t="s">
        <v>216</v>
      </c>
      <c r="AM174" s="40" t="s">
        <v>7285</v>
      </c>
      <c r="AN174" s="40" t="s">
        <v>5643</v>
      </c>
      <c r="AO174" s="42">
        <v>1.01E139</v>
      </c>
    </row>
    <row r="175">
      <c r="A175" s="41">
        <v>1004.0</v>
      </c>
      <c r="B175" s="42">
        <v>1.671302375E9</v>
      </c>
      <c r="C175" s="41">
        <v>3356.0</v>
      </c>
      <c r="D175" s="40" t="s">
        <v>1243</v>
      </c>
      <c r="E175" s="41">
        <v>140.0</v>
      </c>
      <c r="F175" s="41">
        <v>35.0</v>
      </c>
      <c r="G175" s="41">
        <v>70.0</v>
      </c>
      <c r="H175" s="41">
        <v>-3.07732701</v>
      </c>
      <c r="I175" s="41">
        <v>10000.0</v>
      </c>
      <c r="J175" s="41">
        <v>5000.0</v>
      </c>
      <c r="K175" s="41">
        <v>1200.0</v>
      </c>
      <c r="L175" s="41">
        <v>600.0</v>
      </c>
      <c r="M175" s="41">
        <v>100.0</v>
      </c>
      <c r="N175" s="40" t="s">
        <v>1370</v>
      </c>
      <c r="O175" s="40" t="s">
        <v>208</v>
      </c>
      <c r="P175" s="40" t="s">
        <v>7305</v>
      </c>
      <c r="Q175" s="40" t="s">
        <v>1373</v>
      </c>
      <c r="R175" s="40" t="b">
        <v>0</v>
      </c>
      <c r="S175" s="40" t="s">
        <v>7286</v>
      </c>
      <c r="T175" s="40" t="s">
        <v>212</v>
      </c>
      <c r="U175" s="41">
        <v>0.1</v>
      </c>
      <c r="V175" s="41">
        <v>0.9</v>
      </c>
      <c r="W175" s="41">
        <v>0.2</v>
      </c>
      <c r="X175" s="41">
        <v>0.6</v>
      </c>
      <c r="Y175" s="40" t="b">
        <v>0</v>
      </c>
      <c r="Z175" s="40" t="b">
        <v>1</v>
      </c>
      <c r="AA175" s="40" t="b">
        <v>0</v>
      </c>
      <c r="AB175" s="40" t="b">
        <v>0</v>
      </c>
      <c r="AC175" s="41" t="s">
        <v>7902</v>
      </c>
      <c r="AD175" s="41" t="s">
        <v>7903</v>
      </c>
      <c r="AE175" s="41">
        <v>1200.552402</v>
      </c>
      <c r="AF175" s="41">
        <v>-3.100995114</v>
      </c>
      <c r="AG175" s="42">
        <v>6.74E41</v>
      </c>
      <c r="AH175" s="51">
        <v>0.007691124</v>
      </c>
      <c r="AI175" s="40" t="s">
        <v>7904</v>
      </c>
      <c r="AJ175" s="40" t="s">
        <v>7905</v>
      </c>
      <c r="AK175" s="41">
        <v>9820.0</v>
      </c>
      <c r="AL175" s="40" t="s">
        <v>2224</v>
      </c>
      <c r="AM175" s="40" t="s">
        <v>7285</v>
      </c>
      <c r="AN175" s="40" t="s">
        <v>224</v>
      </c>
      <c r="AO175" s="42">
        <v>1.11E138</v>
      </c>
    </row>
    <row r="176">
      <c r="A176" s="41">
        <v>142.0</v>
      </c>
      <c r="B176" s="42">
        <v>1.671302375E9</v>
      </c>
      <c r="C176" s="41">
        <v>3356.0</v>
      </c>
      <c r="D176" s="40" t="s">
        <v>1243</v>
      </c>
      <c r="E176" s="41">
        <v>140.0</v>
      </c>
      <c r="F176" s="41">
        <v>35.0</v>
      </c>
      <c r="G176" s="41">
        <v>70.0</v>
      </c>
      <c r="H176" s="41">
        <v>-3.07732701</v>
      </c>
      <c r="I176" s="41">
        <v>10000.0</v>
      </c>
      <c r="J176" s="41">
        <v>5000.0</v>
      </c>
      <c r="K176" s="41">
        <v>1200.0</v>
      </c>
      <c r="L176" s="41">
        <v>600.0</v>
      </c>
      <c r="M176" s="41">
        <v>30.0</v>
      </c>
      <c r="N176" s="40" t="s">
        <v>1370</v>
      </c>
      <c r="O176" s="40" t="s">
        <v>1371</v>
      </c>
      <c r="P176" s="40" t="s">
        <v>1372</v>
      </c>
      <c r="Q176" s="40" t="s">
        <v>1373</v>
      </c>
      <c r="R176" s="40" t="b">
        <v>0</v>
      </c>
      <c r="S176" s="40" t="s">
        <v>7286</v>
      </c>
      <c r="T176" s="40" t="s">
        <v>212</v>
      </c>
      <c r="U176" s="41">
        <v>0.1</v>
      </c>
      <c r="V176" s="41">
        <v>0.9</v>
      </c>
      <c r="W176" s="41">
        <v>0.3</v>
      </c>
      <c r="X176" s="41">
        <v>0.5</v>
      </c>
      <c r="Y176" s="40" t="b">
        <v>0</v>
      </c>
      <c r="Z176" s="40" t="b">
        <v>1</v>
      </c>
      <c r="AA176" s="40" t="b">
        <v>0</v>
      </c>
      <c r="AB176" s="40" t="b">
        <v>0</v>
      </c>
      <c r="AC176" s="41" t="s">
        <v>7906</v>
      </c>
      <c r="AD176" s="41" t="s">
        <v>7907</v>
      </c>
      <c r="AE176" s="41">
        <v>319.2122886</v>
      </c>
      <c r="AF176" s="41">
        <v>-3.101350649</v>
      </c>
      <c r="AG176" s="42">
        <v>1.2E42</v>
      </c>
      <c r="AH176" s="51">
        <v>0.007806658</v>
      </c>
      <c r="AI176" s="40" t="s">
        <v>7908</v>
      </c>
      <c r="AJ176" s="40" t="s">
        <v>7909</v>
      </c>
      <c r="AK176" s="41">
        <v>10000.0</v>
      </c>
      <c r="AL176" s="40" t="s">
        <v>216</v>
      </c>
      <c r="AM176" s="40" t="s">
        <v>7285</v>
      </c>
      <c r="AN176" s="40" t="s">
        <v>224</v>
      </c>
      <c r="AO176" s="42">
        <v>1.1E139</v>
      </c>
    </row>
    <row r="177">
      <c r="A177" s="41">
        <v>641.0</v>
      </c>
      <c r="B177" s="42">
        <v>1.671302375E9</v>
      </c>
      <c r="C177" s="41">
        <v>3356.0</v>
      </c>
      <c r="D177" s="40" t="s">
        <v>1243</v>
      </c>
      <c r="E177" s="41">
        <v>140.0</v>
      </c>
      <c r="F177" s="41">
        <v>35.0</v>
      </c>
      <c r="G177" s="41">
        <v>70.0</v>
      </c>
      <c r="H177" s="41">
        <v>-3.07732701</v>
      </c>
      <c r="I177" s="41">
        <v>10000.0</v>
      </c>
      <c r="J177" s="41">
        <v>5000.0</v>
      </c>
      <c r="K177" s="41">
        <v>1200.0</v>
      </c>
      <c r="L177" s="41">
        <v>600.0</v>
      </c>
      <c r="M177" s="41">
        <v>50.0</v>
      </c>
      <c r="N177" s="40" t="s">
        <v>1370</v>
      </c>
      <c r="O177" s="40" t="s">
        <v>208</v>
      </c>
      <c r="P177" s="40" t="s">
        <v>7305</v>
      </c>
      <c r="Q177" s="40" t="s">
        <v>1373</v>
      </c>
      <c r="R177" s="40" t="b">
        <v>0</v>
      </c>
      <c r="S177" s="40" t="s">
        <v>7286</v>
      </c>
      <c r="T177" s="40" t="s">
        <v>212</v>
      </c>
      <c r="U177" s="41">
        <v>0.1</v>
      </c>
      <c r="V177" s="41">
        <v>0.9</v>
      </c>
      <c r="W177" s="41">
        <v>0.1</v>
      </c>
      <c r="X177" s="41">
        <v>0.6</v>
      </c>
      <c r="Y177" s="40" t="b">
        <v>0</v>
      </c>
      <c r="Z177" s="40" t="b">
        <v>1</v>
      </c>
      <c r="AA177" s="40" t="b">
        <v>0</v>
      </c>
      <c r="AB177" s="40" t="b">
        <v>0</v>
      </c>
      <c r="AC177" s="41" t="s">
        <v>7910</v>
      </c>
      <c r="AD177" s="41" t="s">
        <v>7911</v>
      </c>
      <c r="AE177" s="41">
        <v>659.377548</v>
      </c>
      <c r="AF177" s="41">
        <v>-3.101378328</v>
      </c>
      <c r="AG177" s="42">
        <v>5.08E41</v>
      </c>
      <c r="AH177" s="51">
        <v>0.007815652</v>
      </c>
      <c r="AI177" s="40" t="s">
        <v>7912</v>
      </c>
      <c r="AJ177" s="40" t="s">
        <v>7330</v>
      </c>
      <c r="AK177" s="41">
        <v>10000.0</v>
      </c>
      <c r="AL177" s="40" t="s">
        <v>216</v>
      </c>
      <c r="AM177" s="40" t="s">
        <v>7285</v>
      </c>
      <c r="AN177" s="40" t="s">
        <v>224</v>
      </c>
      <c r="AO177" s="42">
        <v>1.01E138</v>
      </c>
    </row>
    <row r="178">
      <c r="A178" s="41">
        <v>98.0</v>
      </c>
      <c r="B178" s="42">
        <v>1.671312514E9</v>
      </c>
      <c r="C178" s="41">
        <v>3356.0</v>
      </c>
      <c r="D178" s="40" t="s">
        <v>1243</v>
      </c>
      <c r="E178" s="41">
        <v>140.0</v>
      </c>
      <c r="F178" s="41">
        <v>35.0</v>
      </c>
      <c r="G178" s="41">
        <v>70.0</v>
      </c>
      <c r="H178" s="41">
        <v>-3.07732701</v>
      </c>
      <c r="I178" s="41">
        <v>10000.0</v>
      </c>
      <c r="J178" s="41">
        <v>5000.0</v>
      </c>
      <c r="K178" s="41">
        <v>1200.0</v>
      </c>
      <c r="L178" s="41">
        <v>600.0</v>
      </c>
      <c r="M178" s="41">
        <v>30.0</v>
      </c>
      <c r="N178" s="40" t="s">
        <v>1370</v>
      </c>
      <c r="O178" s="40" t="s">
        <v>1371</v>
      </c>
      <c r="P178" s="40" t="s">
        <v>7305</v>
      </c>
      <c r="Q178" s="40" t="s">
        <v>1373</v>
      </c>
      <c r="R178" s="40" t="b">
        <v>0</v>
      </c>
      <c r="S178" s="40" t="s">
        <v>1373</v>
      </c>
      <c r="T178" s="40" t="s">
        <v>7305</v>
      </c>
      <c r="U178" s="41">
        <v>0.1</v>
      </c>
      <c r="V178" s="41">
        <v>0.9</v>
      </c>
      <c r="W178" s="41">
        <v>0.3</v>
      </c>
      <c r="X178" s="41">
        <v>0.6</v>
      </c>
      <c r="Y178" s="40" t="b">
        <v>0</v>
      </c>
      <c r="Z178" s="40" t="b">
        <v>1</v>
      </c>
      <c r="AA178" s="40" t="b">
        <v>0</v>
      </c>
      <c r="AB178" s="40" t="b">
        <v>1</v>
      </c>
      <c r="AC178" s="41" t="s">
        <v>7913</v>
      </c>
      <c r="AD178" s="41" t="s">
        <v>7914</v>
      </c>
      <c r="AE178" s="41">
        <v>1203.560652</v>
      </c>
      <c r="AF178" s="41">
        <v>-3.102096491</v>
      </c>
      <c r="AG178" s="42">
        <v>5.09E41</v>
      </c>
      <c r="AH178" s="51">
        <v>0.008049025</v>
      </c>
      <c r="AI178" s="40" t="s">
        <v>7915</v>
      </c>
      <c r="AJ178" s="46">
        <v>5.0865031981354E167</v>
      </c>
      <c r="AK178" s="41">
        <v>8289.0</v>
      </c>
      <c r="AL178" s="40" t="s">
        <v>2224</v>
      </c>
      <c r="AM178" s="40" t="s">
        <v>7285</v>
      </c>
      <c r="AN178" s="40" t="s">
        <v>5643</v>
      </c>
      <c r="AO178" s="42">
        <v>1.01E138</v>
      </c>
    </row>
    <row r="179">
      <c r="A179" s="41">
        <v>918.0</v>
      </c>
      <c r="B179" s="42">
        <v>1.671302375E9</v>
      </c>
      <c r="C179" s="41">
        <v>3356.0</v>
      </c>
      <c r="D179" s="40" t="s">
        <v>1243</v>
      </c>
      <c r="E179" s="41">
        <v>140.0</v>
      </c>
      <c r="F179" s="41">
        <v>35.0</v>
      </c>
      <c r="G179" s="41">
        <v>70.0</v>
      </c>
      <c r="H179" s="41">
        <v>-3.07732701</v>
      </c>
      <c r="I179" s="41">
        <v>10000.0</v>
      </c>
      <c r="J179" s="41">
        <v>5000.0</v>
      </c>
      <c r="K179" s="41">
        <v>1200.0</v>
      </c>
      <c r="L179" s="41">
        <v>600.0</v>
      </c>
      <c r="M179" s="41">
        <v>100.0</v>
      </c>
      <c r="N179" s="40" t="s">
        <v>1370</v>
      </c>
      <c r="O179" s="40" t="s">
        <v>208</v>
      </c>
      <c r="P179" s="40" t="s">
        <v>209</v>
      </c>
      <c r="Q179" s="40" t="s">
        <v>1373</v>
      </c>
      <c r="R179" s="40" t="b">
        <v>0</v>
      </c>
      <c r="S179" s="40" t="s">
        <v>1373</v>
      </c>
      <c r="T179" s="40" t="s">
        <v>212</v>
      </c>
      <c r="U179" s="41">
        <v>0.1</v>
      </c>
      <c r="V179" s="41">
        <v>0.9</v>
      </c>
      <c r="W179" s="41">
        <v>0.1</v>
      </c>
      <c r="X179" s="41">
        <v>0.4</v>
      </c>
      <c r="Y179" s="40" t="b">
        <v>0</v>
      </c>
      <c r="Z179" s="40" t="b">
        <v>1</v>
      </c>
      <c r="AA179" s="40" t="b">
        <v>0</v>
      </c>
      <c r="AB179" s="40" t="b">
        <v>0</v>
      </c>
      <c r="AC179" s="41" t="s">
        <v>1091</v>
      </c>
      <c r="AD179" s="41" t="s">
        <v>7916</v>
      </c>
      <c r="AE179" s="41">
        <v>809.8940082</v>
      </c>
      <c r="AF179" s="41">
        <v>-3.102314494</v>
      </c>
      <c r="AG179" s="42">
        <v>3.04E41</v>
      </c>
      <c r="AH179" s="51">
        <v>0.008119866</v>
      </c>
      <c r="AI179" s="40" t="s">
        <v>7917</v>
      </c>
      <c r="AJ179" s="40" t="s">
        <v>7918</v>
      </c>
      <c r="AK179" s="41">
        <v>10000.0</v>
      </c>
      <c r="AL179" s="40" t="s">
        <v>216</v>
      </c>
      <c r="AM179" s="40" t="s">
        <v>7285</v>
      </c>
      <c r="AN179" s="40" t="s">
        <v>224</v>
      </c>
      <c r="AO179" s="42">
        <v>1.1E137</v>
      </c>
    </row>
    <row r="180">
      <c r="A180" s="41">
        <v>236.0</v>
      </c>
      <c r="B180" s="42">
        <v>1.671302375E9</v>
      </c>
      <c r="C180" s="41">
        <v>3356.0</v>
      </c>
      <c r="D180" s="40" t="s">
        <v>1243</v>
      </c>
      <c r="E180" s="41">
        <v>140.0</v>
      </c>
      <c r="F180" s="41">
        <v>35.0</v>
      </c>
      <c r="G180" s="41">
        <v>70.0</v>
      </c>
      <c r="H180" s="41">
        <v>-3.07732701</v>
      </c>
      <c r="I180" s="41">
        <v>10000.0</v>
      </c>
      <c r="J180" s="41">
        <v>5000.0</v>
      </c>
      <c r="K180" s="41">
        <v>1200.0</v>
      </c>
      <c r="L180" s="41">
        <v>600.0</v>
      </c>
      <c r="M180" s="41">
        <v>30.0</v>
      </c>
      <c r="N180" s="40" t="s">
        <v>1370</v>
      </c>
      <c r="O180" s="40" t="s">
        <v>208</v>
      </c>
      <c r="P180" s="40" t="s">
        <v>7310</v>
      </c>
      <c r="Q180" s="40" t="s">
        <v>1373</v>
      </c>
      <c r="R180" s="40" t="b">
        <v>0</v>
      </c>
      <c r="S180" s="40" t="s">
        <v>1373</v>
      </c>
      <c r="T180" s="40" t="s">
        <v>212</v>
      </c>
      <c r="U180" s="41">
        <v>0.1</v>
      </c>
      <c r="V180" s="41">
        <v>0.9</v>
      </c>
      <c r="W180" s="41">
        <v>0.1</v>
      </c>
      <c r="X180" s="41">
        <v>0.6</v>
      </c>
      <c r="Y180" s="40" t="b">
        <v>0</v>
      </c>
      <c r="Z180" s="40" t="b">
        <v>1</v>
      </c>
      <c r="AA180" s="40" t="b">
        <v>0</v>
      </c>
      <c r="AB180" s="40" t="b">
        <v>0</v>
      </c>
      <c r="AC180" s="41" t="s">
        <v>7919</v>
      </c>
      <c r="AD180" s="41" t="s">
        <v>7920</v>
      </c>
      <c r="AE180" s="41">
        <v>506.1270523</v>
      </c>
      <c r="AF180" s="41">
        <v>-3.102397416</v>
      </c>
      <c r="AG180" s="42">
        <v>1.62E41</v>
      </c>
      <c r="AH180" s="51">
        <v>0.008146813</v>
      </c>
      <c r="AI180" s="40" t="s">
        <v>7921</v>
      </c>
      <c r="AJ180" s="46">
        <v>1.62305744135134E125</v>
      </c>
      <c r="AK180" s="41">
        <v>10000.0</v>
      </c>
      <c r="AL180" s="40" t="s">
        <v>216</v>
      </c>
      <c r="AM180" s="40" t="s">
        <v>7285</v>
      </c>
      <c r="AN180" s="40" t="s">
        <v>224</v>
      </c>
      <c r="AO180" s="42">
        <v>1.11E136</v>
      </c>
    </row>
    <row r="181">
      <c r="A181" s="41">
        <v>882.0</v>
      </c>
      <c r="B181" s="42">
        <v>1.671302375E9</v>
      </c>
      <c r="C181" s="41">
        <v>3356.0</v>
      </c>
      <c r="D181" s="40" t="s">
        <v>1243</v>
      </c>
      <c r="E181" s="41">
        <v>140.0</v>
      </c>
      <c r="F181" s="41">
        <v>35.0</v>
      </c>
      <c r="G181" s="41">
        <v>70.0</v>
      </c>
      <c r="H181" s="41">
        <v>-3.07732701</v>
      </c>
      <c r="I181" s="41">
        <v>10000.0</v>
      </c>
      <c r="J181" s="41">
        <v>5000.0</v>
      </c>
      <c r="K181" s="41">
        <v>1200.0</v>
      </c>
      <c r="L181" s="41">
        <v>600.0</v>
      </c>
      <c r="M181" s="41">
        <v>100.0</v>
      </c>
      <c r="N181" s="40" t="s">
        <v>1370</v>
      </c>
      <c r="O181" s="40" t="s">
        <v>1371</v>
      </c>
      <c r="P181" s="40" t="s">
        <v>212</v>
      </c>
      <c r="Q181" s="40" t="s">
        <v>1373</v>
      </c>
      <c r="R181" s="40" t="b">
        <v>0</v>
      </c>
      <c r="S181" s="40" t="s">
        <v>1373</v>
      </c>
      <c r="T181" s="40" t="s">
        <v>212</v>
      </c>
      <c r="U181" s="41">
        <v>0.1</v>
      </c>
      <c r="V181" s="41">
        <v>0.9</v>
      </c>
      <c r="W181" s="41">
        <v>0.1</v>
      </c>
      <c r="X181" s="41">
        <v>0.4</v>
      </c>
      <c r="Y181" s="40" t="b">
        <v>0</v>
      </c>
      <c r="Z181" s="40" t="b">
        <v>1</v>
      </c>
      <c r="AA181" s="40" t="b">
        <v>0</v>
      </c>
      <c r="AB181" s="40" t="b">
        <v>0</v>
      </c>
      <c r="AC181" s="41" t="s">
        <v>7922</v>
      </c>
      <c r="AD181" s="41" t="s">
        <v>7923</v>
      </c>
      <c r="AE181" s="41">
        <v>795.3982811</v>
      </c>
      <c r="AF181" s="41">
        <v>-3.102553311</v>
      </c>
      <c r="AG181" s="42">
        <v>4.43E41</v>
      </c>
      <c r="AH181" s="51">
        <v>0.008197472</v>
      </c>
      <c r="AI181" s="40" t="s">
        <v>7924</v>
      </c>
      <c r="AJ181" s="40" t="s">
        <v>7925</v>
      </c>
      <c r="AK181" s="41">
        <v>10000.0</v>
      </c>
      <c r="AL181" s="40" t="s">
        <v>216</v>
      </c>
      <c r="AM181" s="40" t="s">
        <v>7285</v>
      </c>
      <c r="AN181" s="40" t="s">
        <v>224</v>
      </c>
      <c r="AO181" s="42">
        <v>1.01E138</v>
      </c>
    </row>
    <row r="182">
      <c r="A182" s="41">
        <v>607.0</v>
      </c>
      <c r="B182" s="42">
        <v>1.671302375E9</v>
      </c>
      <c r="C182" s="41">
        <v>3356.0</v>
      </c>
      <c r="D182" s="40" t="s">
        <v>1243</v>
      </c>
      <c r="E182" s="41">
        <v>140.0</v>
      </c>
      <c r="F182" s="41">
        <v>35.0</v>
      </c>
      <c r="G182" s="41">
        <v>70.0</v>
      </c>
      <c r="H182" s="41">
        <v>-3.07732701</v>
      </c>
      <c r="I182" s="41">
        <v>10000.0</v>
      </c>
      <c r="J182" s="41">
        <v>5000.0</v>
      </c>
      <c r="K182" s="41">
        <v>1200.0</v>
      </c>
      <c r="L182" s="41">
        <v>600.0</v>
      </c>
      <c r="M182" s="41">
        <v>50.0</v>
      </c>
      <c r="N182" s="40" t="s">
        <v>1370</v>
      </c>
      <c r="O182" s="40" t="s">
        <v>208</v>
      </c>
      <c r="P182" s="40" t="s">
        <v>7310</v>
      </c>
      <c r="Q182" s="40" t="s">
        <v>1373</v>
      </c>
      <c r="R182" s="40" t="b">
        <v>0</v>
      </c>
      <c r="S182" s="40" t="s">
        <v>7286</v>
      </c>
      <c r="T182" s="40" t="s">
        <v>212</v>
      </c>
      <c r="U182" s="41">
        <v>0.1</v>
      </c>
      <c r="V182" s="41">
        <v>0.9</v>
      </c>
      <c r="W182" s="41">
        <v>0.2</v>
      </c>
      <c r="X182" s="41">
        <v>0.5</v>
      </c>
      <c r="Y182" s="40" t="b">
        <v>0</v>
      </c>
      <c r="Z182" s="40" t="b">
        <v>1</v>
      </c>
      <c r="AA182" s="40" t="b">
        <v>0</v>
      </c>
      <c r="AB182" s="40" t="b">
        <v>0</v>
      </c>
      <c r="AC182" s="41" t="s">
        <v>7926</v>
      </c>
      <c r="AD182" s="41" t="s">
        <v>7927</v>
      </c>
      <c r="AE182" s="41">
        <v>742.0574613</v>
      </c>
      <c r="AF182" s="41">
        <v>-3.102876909</v>
      </c>
      <c r="AG182" s="42">
        <v>8.85E40</v>
      </c>
      <c r="AH182" s="51">
        <v>0.008302627</v>
      </c>
      <c r="AI182" s="40" t="s">
        <v>7928</v>
      </c>
      <c r="AJ182" s="40" t="s">
        <v>7929</v>
      </c>
      <c r="AK182" s="41">
        <v>10000.0</v>
      </c>
      <c r="AL182" s="40" t="s">
        <v>216</v>
      </c>
      <c r="AM182" s="40" t="s">
        <v>7285</v>
      </c>
      <c r="AN182" s="40" t="s">
        <v>224</v>
      </c>
      <c r="AO182" s="42">
        <v>1.0E136</v>
      </c>
    </row>
    <row r="183">
      <c r="A183" s="41">
        <v>235.0</v>
      </c>
      <c r="B183" s="42">
        <v>1.671302375E9</v>
      </c>
      <c r="C183" s="41">
        <v>3356.0</v>
      </c>
      <c r="D183" s="40" t="s">
        <v>1243</v>
      </c>
      <c r="E183" s="41">
        <v>140.0</v>
      </c>
      <c r="F183" s="41">
        <v>35.0</v>
      </c>
      <c r="G183" s="41">
        <v>70.0</v>
      </c>
      <c r="H183" s="41">
        <v>-3.07732701</v>
      </c>
      <c r="I183" s="41">
        <v>10000.0</v>
      </c>
      <c r="J183" s="41">
        <v>5000.0</v>
      </c>
      <c r="K183" s="41">
        <v>1200.0</v>
      </c>
      <c r="L183" s="41">
        <v>600.0</v>
      </c>
      <c r="M183" s="41">
        <v>30.0</v>
      </c>
      <c r="N183" s="40" t="s">
        <v>1370</v>
      </c>
      <c r="O183" s="40" t="s">
        <v>208</v>
      </c>
      <c r="P183" s="40" t="s">
        <v>7310</v>
      </c>
      <c r="Q183" s="40" t="s">
        <v>1373</v>
      </c>
      <c r="R183" s="40" t="b">
        <v>0</v>
      </c>
      <c r="S183" s="40" t="s">
        <v>1373</v>
      </c>
      <c r="T183" s="40" t="s">
        <v>212</v>
      </c>
      <c r="U183" s="41">
        <v>0.1</v>
      </c>
      <c r="V183" s="41">
        <v>0.9</v>
      </c>
      <c r="W183" s="41">
        <v>0.1</v>
      </c>
      <c r="X183" s="41">
        <v>0.5</v>
      </c>
      <c r="Y183" s="40" t="b">
        <v>0</v>
      </c>
      <c r="Z183" s="40" t="b">
        <v>1</v>
      </c>
      <c r="AA183" s="40" t="b">
        <v>0</v>
      </c>
      <c r="AB183" s="40" t="b">
        <v>0</v>
      </c>
      <c r="AC183" s="41" t="s">
        <v>7930</v>
      </c>
      <c r="AD183" s="41" t="s">
        <v>7931</v>
      </c>
      <c r="AE183" s="41">
        <v>444.0895612</v>
      </c>
      <c r="AF183" s="41">
        <v>-3.102933416</v>
      </c>
      <c r="AG183" s="42">
        <v>6.97E41</v>
      </c>
      <c r="AH183" s="51">
        <v>0.00832099</v>
      </c>
      <c r="AI183" s="40" t="s">
        <v>7932</v>
      </c>
      <c r="AJ183" s="46">
        <v>6.96507463620956E125</v>
      </c>
      <c r="AK183" s="41">
        <v>10000.0</v>
      </c>
      <c r="AL183" s="40" t="s">
        <v>216</v>
      </c>
      <c r="AM183" s="40" t="s">
        <v>7285</v>
      </c>
      <c r="AN183" s="40" t="s">
        <v>224</v>
      </c>
      <c r="AO183" s="42">
        <v>1.11E138</v>
      </c>
    </row>
    <row r="184">
      <c r="A184" s="41">
        <v>66.0</v>
      </c>
      <c r="B184" s="42">
        <v>1.67130956E9</v>
      </c>
      <c r="C184" s="41">
        <v>3356.0</v>
      </c>
      <c r="D184" s="40" t="s">
        <v>1243</v>
      </c>
      <c r="E184" s="41">
        <v>140.0</v>
      </c>
      <c r="F184" s="41">
        <v>35.0</v>
      </c>
      <c r="G184" s="41">
        <v>70.0</v>
      </c>
      <c r="H184" s="41">
        <v>-3.07732701</v>
      </c>
      <c r="I184" s="41">
        <v>10000.0</v>
      </c>
      <c r="J184" s="41">
        <v>5000.0</v>
      </c>
      <c r="K184" s="41">
        <v>1200.0</v>
      </c>
      <c r="L184" s="41">
        <v>600.0</v>
      </c>
      <c r="M184" s="41">
        <v>30.0</v>
      </c>
      <c r="N184" s="40" t="s">
        <v>1370</v>
      </c>
      <c r="O184" s="40" t="s">
        <v>1371</v>
      </c>
      <c r="P184" s="40" t="s">
        <v>7310</v>
      </c>
      <c r="Q184" s="40" t="s">
        <v>1373</v>
      </c>
      <c r="R184" s="40" t="b">
        <v>0</v>
      </c>
      <c r="S184" s="40" t="s">
        <v>7286</v>
      </c>
      <c r="T184" s="40" t="s">
        <v>7305</v>
      </c>
      <c r="U184" s="41">
        <v>0.1</v>
      </c>
      <c r="V184" s="41">
        <v>0.9</v>
      </c>
      <c r="W184" s="41">
        <v>0.2</v>
      </c>
      <c r="X184" s="41">
        <v>0.4</v>
      </c>
      <c r="Y184" s="40" t="b">
        <v>0</v>
      </c>
      <c r="Z184" s="40" t="b">
        <v>1</v>
      </c>
      <c r="AA184" s="40" t="b">
        <v>0</v>
      </c>
      <c r="AB184" s="40" t="b">
        <v>0</v>
      </c>
      <c r="AC184" s="41" t="s">
        <v>7933</v>
      </c>
      <c r="AD184" s="41" t="s">
        <v>7934</v>
      </c>
      <c r="AE184" s="41">
        <v>1203.992105</v>
      </c>
      <c r="AF184" s="41">
        <v>-3.102948029</v>
      </c>
      <c r="AG184" s="42">
        <v>4.67E41</v>
      </c>
      <c r="AH184" s="51">
        <v>0.008325738</v>
      </c>
      <c r="AI184" s="40" t="s">
        <v>7935</v>
      </c>
      <c r="AJ184" s="45">
        <v>4.67363811959065E251</v>
      </c>
      <c r="AK184" s="41">
        <v>6407.0</v>
      </c>
      <c r="AL184" s="40" t="s">
        <v>2224</v>
      </c>
      <c r="AM184" s="40" t="s">
        <v>7285</v>
      </c>
      <c r="AN184" s="40" t="s">
        <v>5643</v>
      </c>
      <c r="AO184" s="42">
        <v>1.01E138</v>
      </c>
    </row>
    <row r="185">
      <c r="A185" s="41">
        <v>934.0</v>
      </c>
      <c r="B185" s="42">
        <v>1.671302375E9</v>
      </c>
      <c r="C185" s="41">
        <v>3356.0</v>
      </c>
      <c r="D185" s="40" t="s">
        <v>1243</v>
      </c>
      <c r="E185" s="41">
        <v>140.0</v>
      </c>
      <c r="F185" s="41">
        <v>35.0</v>
      </c>
      <c r="G185" s="41">
        <v>70.0</v>
      </c>
      <c r="H185" s="41">
        <v>-3.07732701</v>
      </c>
      <c r="I185" s="41">
        <v>10000.0</v>
      </c>
      <c r="J185" s="41">
        <v>5000.0</v>
      </c>
      <c r="K185" s="41">
        <v>1200.0</v>
      </c>
      <c r="L185" s="41">
        <v>600.0</v>
      </c>
      <c r="M185" s="41">
        <v>100.0</v>
      </c>
      <c r="N185" s="40" t="s">
        <v>1370</v>
      </c>
      <c r="O185" s="40" t="s">
        <v>208</v>
      </c>
      <c r="P185" s="40" t="s">
        <v>209</v>
      </c>
      <c r="Q185" s="40" t="s">
        <v>1373</v>
      </c>
      <c r="R185" s="40" t="b">
        <v>0</v>
      </c>
      <c r="S185" s="40" t="s">
        <v>7286</v>
      </c>
      <c r="T185" s="40" t="s">
        <v>212</v>
      </c>
      <c r="U185" s="41">
        <v>0.1</v>
      </c>
      <c r="V185" s="41">
        <v>0.9</v>
      </c>
      <c r="W185" s="41">
        <v>0.3</v>
      </c>
      <c r="X185" s="41">
        <v>0.5</v>
      </c>
      <c r="Y185" s="40" t="b">
        <v>0</v>
      </c>
      <c r="Z185" s="40" t="b">
        <v>1</v>
      </c>
      <c r="AA185" s="40" t="b">
        <v>0</v>
      </c>
      <c r="AB185" s="40" t="b">
        <v>0</v>
      </c>
      <c r="AC185" s="41" t="s">
        <v>7936</v>
      </c>
      <c r="AD185" s="41" t="s">
        <v>1022</v>
      </c>
      <c r="AE185" s="41">
        <v>1189.699892</v>
      </c>
      <c r="AF185" s="41">
        <v>-3.103111018</v>
      </c>
      <c r="AG185" s="42">
        <v>1.2E42</v>
      </c>
      <c r="AH185" s="51">
        <v>0.008378703</v>
      </c>
      <c r="AI185" s="40" t="s">
        <v>7937</v>
      </c>
      <c r="AJ185" s="40" t="s">
        <v>7938</v>
      </c>
      <c r="AK185" s="41">
        <v>10000.0</v>
      </c>
      <c r="AL185" s="40" t="s">
        <v>216</v>
      </c>
      <c r="AM185" s="40" t="s">
        <v>7285</v>
      </c>
      <c r="AN185" s="40" t="s">
        <v>224</v>
      </c>
      <c r="AO185" s="42">
        <v>1.1E139</v>
      </c>
    </row>
    <row r="186">
      <c r="A186" s="41">
        <v>962.0</v>
      </c>
      <c r="B186" s="42">
        <v>1.671302375E9</v>
      </c>
      <c r="C186" s="41">
        <v>3356.0</v>
      </c>
      <c r="D186" s="40" t="s">
        <v>1243</v>
      </c>
      <c r="E186" s="41">
        <v>140.0</v>
      </c>
      <c r="F186" s="41">
        <v>35.0</v>
      </c>
      <c r="G186" s="41">
        <v>70.0</v>
      </c>
      <c r="H186" s="41">
        <v>-3.07732701</v>
      </c>
      <c r="I186" s="41">
        <v>10000.0</v>
      </c>
      <c r="J186" s="41">
        <v>5000.0</v>
      </c>
      <c r="K186" s="41">
        <v>1200.0</v>
      </c>
      <c r="L186" s="41">
        <v>600.0</v>
      </c>
      <c r="M186" s="41">
        <v>100.0</v>
      </c>
      <c r="N186" s="40" t="s">
        <v>1370</v>
      </c>
      <c r="O186" s="40" t="s">
        <v>208</v>
      </c>
      <c r="P186" s="40" t="s">
        <v>7310</v>
      </c>
      <c r="Q186" s="40" t="s">
        <v>1373</v>
      </c>
      <c r="R186" s="40" t="b">
        <v>0</v>
      </c>
      <c r="S186" s="40" t="s">
        <v>1373</v>
      </c>
      <c r="T186" s="40" t="s">
        <v>212</v>
      </c>
      <c r="U186" s="41">
        <v>0.1</v>
      </c>
      <c r="V186" s="41">
        <v>0.9</v>
      </c>
      <c r="W186" s="41">
        <v>0.3</v>
      </c>
      <c r="X186" s="41">
        <v>0.6</v>
      </c>
      <c r="Y186" s="40" t="b">
        <v>0</v>
      </c>
      <c r="Z186" s="40" t="b">
        <v>1</v>
      </c>
      <c r="AA186" s="40" t="b">
        <v>0</v>
      </c>
      <c r="AB186" s="40" t="b">
        <v>0</v>
      </c>
      <c r="AC186" s="41" t="s">
        <v>7939</v>
      </c>
      <c r="AD186" s="41" t="s">
        <v>7940</v>
      </c>
      <c r="AE186" s="41">
        <v>1200.608612</v>
      </c>
      <c r="AF186" s="41">
        <v>-3.103268557</v>
      </c>
      <c r="AG186" s="42">
        <v>4.46E41</v>
      </c>
      <c r="AH186" s="51">
        <v>0.008429896</v>
      </c>
      <c r="AI186" s="40" t="s">
        <v>7941</v>
      </c>
      <c r="AJ186" s="40" t="s">
        <v>7942</v>
      </c>
      <c r="AK186" s="41">
        <v>7130.0</v>
      </c>
      <c r="AL186" s="40" t="s">
        <v>2224</v>
      </c>
      <c r="AM186" s="40" t="s">
        <v>7285</v>
      </c>
      <c r="AN186" s="40" t="s">
        <v>224</v>
      </c>
      <c r="AO186" s="42">
        <v>1.01E138</v>
      </c>
    </row>
    <row r="187">
      <c r="A187" s="41">
        <v>142.0</v>
      </c>
      <c r="B187" s="42">
        <v>1.671312492E9</v>
      </c>
      <c r="C187" s="41">
        <v>3356.0</v>
      </c>
      <c r="D187" s="40" t="s">
        <v>1243</v>
      </c>
      <c r="E187" s="41">
        <v>140.0</v>
      </c>
      <c r="F187" s="41">
        <v>35.0</v>
      </c>
      <c r="G187" s="41">
        <v>70.0</v>
      </c>
      <c r="H187" s="41">
        <v>-3.07732701</v>
      </c>
      <c r="I187" s="41">
        <v>10000.0</v>
      </c>
      <c r="J187" s="41">
        <v>5000.0</v>
      </c>
      <c r="K187" s="41">
        <v>1200.0</v>
      </c>
      <c r="L187" s="41">
        <v>600.0</v>
      </c>
      <c r="M187" s="41">
        <v>30.0</v>
      </c>
      <c r="N187" s="40" t="s">
        <v>1370</v>
      </c>
      <c r="O187" s="40" t="s">
        <v>1371</v>
      </c>
      <c r="P187" s="40" t="s">
        <v>1372</v>
      </c>
      <c r="Q187" s="40" t="s">
        <v>1373</v>
      </c>
      <c r="R187" s="40" t="b">
        <v>0</v>
      </c>
      <c r="S187" s="40" t="s">
        <v>7286</v>
      </c>
      <c r="T187" s="40" t="s">
        <v>7305</v>
      </c>
      <c r="U187" s="41">
        <v>0.1</v>
      </c>
      <c r="V187" s="41">
        <v>0.9</v>
      </c>
      <c r="W187" s="41">
        <v>0.3</v>
      </c>
      <c r="X187" s="41">
        <v>0.5</v>
      </c>
      <c r="Y187" s="40" t="b">
        <v>0</v>
      </c>
      <c r="Z187" s="40" t="b">
        <v>1</v>
      </c>
      <c r="AA187" s="40" t="b">
        <v>0</v>
      </c>
      <c r="AB187" s="40" t="b">
        <v>1</v>
      </c>
      <c r="AC187" s="41" t="s">
        <v>7943</v>
      </c>
      <c r="AD187" s="41" t="s">
        <v>7944</v>
      </c>
      <c r="AE187" s="41">
        <v>1203.499097</v>
      </c>
      <c r="AF187" s="41">
        <v>-3.103320542</v>
      </c>
      <c r="AG187" s="42">
        <v>1.2E42</v>
      </c>
      <c r="AH187" s="51">
        <v>0.008446789</v>
      </c>
      <c r="AI187" s="40" t="s">
        <v>7945</v>
      </c>
      <c r="AJ187" s="46">
        <v>1.19993293535108E171</v>
      </c>
      <c r="AK187" s="41">
        <v>6118.0</v>
      </c>
      <c r="AL187" s="40" t="s">
        <v>2224</v>
      </c>
      <c r="AM187" s="40" t="s">
        <v>7285</v>
      </c>
      <c r="AN187" s="40" t="s">
        <v>5643</v>
      </c>
      <c r="AO187" s="42">
        <v>1.1E139</v>
      </c>
    </row>
    <row r="188">
      <c r="A188" s="41">
        <v>776.0</v>
      </c>
      <c r="B188" s="42">
        <v>1.671302375E9</v>
      </c>
      <c r="C188" s="41">
        <v>3356.0</v>
      </c>
      <c r="D188" s="40" t="s">
        <v>1243</v>
      </c>
      <c r="E188" s="41">
        <v>140.0</v>
      </c>
      <c r="F188" s="41">
        <v>35.0</v>
      </c>
      <c r="G188" s="41">
        <v>70.0</v>
      </c>
      <c r="H188" s="41">
        <v>-3.07732701</v>
      </c>
      <c r="I188" s="41">
        <v>10000.0</v>
      </c>
      <c r="J188" s="41">
        <v>5000.0</v>
      </c>
      <c r="K188" s="41">
        <v>1200.0</v>
      </c>
      <c r="L188" s="41">
        <v>600.0</v>
      </c>
      <c r="M188" s="41">
        <v>100.0</v>
      </c>
      <c r="N188" s="40" t="s">
        <v>1370</v>
      </c>
      <c r="O188" s="40" t="s">
        <v>1371</v>
      </c>
      <c r="P188" s="40" t="s">
        <v>7310</v>
      </c>
      <c r="Q188" s="40" t="s">
        <v>1373</v>
      </c>
      <c r="R188" s="40" t="b">
        <v>0</v>
      </c>
      <c r="S188" s="40" t="s">
        <v>1373</v>
      </c>
      <c r="T188" s="40" t="s">
        <v>212</v>
      </c>
      <c r="U188" s="41">
        <v>0.1</v>
      </c>
      <c r="V188" s="41">
        <v>0.9</v>
      </c>
      <c r="W188" s="41">
        <v>0.1</v>
      </c>
      <c r="X188" s="41">
        <v>0.6</v>
      </c>
      <c r="Y188" s="40" t="b">
        <v>0</v>
      </c>
      <c r="Z188" s="40" t="b">
        <v>1</v>
      </c>
      <c r="AA188" s="40" t="b">
        <v>0</v>
      </c>
      <c r="AB188" s="40" t="b">
        <v>0</v>
      </c>
      <c r="AC188" s="41" t="s">
        <v>7946</v>
      </c>
      <c r="AD188" s="41" t="s">
        <v>7947</v>
      </c>
      <c r="AE188" s="41">
        <v>1200.645799</v>
      </c>
      <c r="AF188" s="41">
        <v>-3.103431061</v>
      </c>
      <c r="AG188" s="42">
        <v>5.03E41</v>
      </c>
      <c r="AH188" s="51">
        <v>0.008482703</v>
      </c>
      <c r="AI188" s="40" t="s">
        <v>7948</v>
      </c>
      <c r="AJ188" s="40" t="s">
        <v>7949</v>
      </c>
      <c r="AK188" s="41">
        <v>6816.0</v>
      </c>
      <c r="AL188" s="40" t="s">
        <v>2224</v>
      </c>
      <c r="AM188" s="40" t="s">
        <v>7285</v>
      </c>
      <c r="AN188" s="40" t="s">
        <v>224</v>
      </c>
      <c r="AO188" s="42">
        <v>1.01E138</v>
      </c>
    </row>
    <row r="189">
      <c r="A189" s="41">
        <v>751.0</v>
      </c>
      <c r="B189" s="42">
        <v>1.671302375E9</v>
      </c>
      <c r="C189" s="41">
        <v>3356.0</v>
      </c>
      <c r="D189" s="40" t="s">
        <v>1243</v>
      </c>
      <c r="E189" s="41">
        <v>140.0</v>
      </c>
      <c r="F189" s="41">
        <v>35.0</v>
      </c>
      <c r="G189" s="41">
        <v>70.0</v>
      </c>
      <c r="H189" s="41">
        <v>-3.07732701</v>
      </c>
      <c r="I189" s="41">
        <v>10000.0</v>
      </c>
      <c r="J189" s="41">
        <v>5000.0</v>
      </c>
      <c r="K189" s="41">
        <v>1200.0</v>
      </c>
      <c r="L189" s="41">
        <v>600.0</v>
      </c>
      <c r="M189" s="41">
        <v>100.0</v>
      </c>
      <c r="N189" s="40" t="s">
        <v>1370</v>
      </c>
      <c r="O189" s="40" t="s">
        <v>1371</v>
      </c>
      <c r="P189" s="40" t="s">
        <v>209</v>
      </c>
      <c r="Q189" s="40" t="s">
        <v>1373</v>
      </c>
      <c r="R189" s="40" t="b">
        <v>0</v>
      </c>
      <c r="S189" s="40" t="s">
        <v>7286</v>
      </c>
      <c r="T189" s="40" t="s">
        <v>212</v>
      </c>
      <c r="U189" s="41">
        <v>0.1</v>
      </c>
      <c r="V189" s="41">
        <v>0.9</v>
      </c>
      <c r="W189" s="41">
        <v>0.2</v>
      </c>
      <c r="X189" s="41">
        <v>0.5</v>
      </c>
      <c r="Y189" s="40" t="b">
        <v>0</v>
      </c>
      <c r="Z189" s="40" t="b">
        <v>1</v>
      </c>
      <c r="AA189" s="40" t="b">
        <v>0</v>
      </c>
      <c r="AB189" s="40" t="b">
        <v>0</v>
      </c>
      <c r="AC189" s="41" t="s">
        <v>7950</v>
      </c>
      <c r="AD189" s="41" t="s">
        <v>7951</v>
      </c>
      <c r="AE189" s="41">
        <v>948.2714841</v>
      </c>
      <c r="AF189" s="41">
        <v>-3.103712018</v>
      </c>
      <c r="AG189" s="42">
        <v>3.42E41</v>
      </c>
      <c r="AH189" s="51">
        <v>0.008574002</v>
      </c>
      <c r="AI189" s="40" t="s">
        <v>7952</v>
      </c>
      <c r="AJ189" s="40" t="s">
        <v>7953</v>
      </c>
      <c r="AK189" s="41">
        <v>8629.0</v>
      </c>
      <c r="AL189" s="40" t="s">
        <v>1382</v>
      </c>
      <c r="AM189" s="40" t="s">
        <v>7285</v>
      </c>
      <c r="AN189" s="40" t="s">
        <v>224</v>
      </c>
      <c r="AO189" s="42">
        <v>1.11E137</v>
      </c>
    </row>
    <row r="190">
      <c r="A190" s="41">
        <v>104.0</v>
      </c>
      <c r="B190" s="42">
        <v>1.671312514E9</v>
      </c>
      <c r="C190" s="41">
        <v>3356.0</v>
      </c>
      <c r="D190" s="40" t="s">
        <v>1243</v>
      </c>
      <c r="E190" s="41">
        <v>140.0</v>
      </c>
      <c r="F190" s="41">
        <v>35.0</v>
      </c>
      <c r="G190" s="41">
        <v>70.0</v>
      </c>
      <c r="H190" s="41">
        <v>-3.07732701</v>
      </c>
      <c r="I190" s="41">
        <v>10000.0</v>
      </c>
      <c r="J190" s="41">
        <v>5000.0</v>
      </c>
      <c r="K190" s="41">
        <v>1200.0</v>
      </c>
      <c r="L190" s="41">
        <v>600.0</v>
      </c>
      <c r="M190" s="41">
        <v>30.0</v>
      </c>
      <c r="N190" s="40" t="s">
        <v>1370</v>
      </c>
      <c r="O190" s="40" t="s">
        <v>1371</v>
      </c>
      <c r="P190" s="40" t="s">
        <v>7305</v>
      </c>
      <c r="Q190" s="40" t="s">
        <v>1373</v>
      </c>
      <c r="R190" s="40" t="b">
        <v>0</v>
      </c>
      <c r="S190" s="40" t="s">
        <v>7286</v>
      </c>
      <c r="T190" s="40" t="s">
        <v>7305</v>
      </c>
      <c r="U190" s="41">
        <v>0.1</v>
      </c>
      <c r="V190" s="41">
        <v>0.9</v>
      </c>
      <c r="W190" s="41">
        <v>0.2</v>
      </c>
      <c r="X190" s="41">
        <v>0.6</v>
      </c>
      <c r="Y190" s="40" t="b">
        <v>0</v>
      </c>
      <c r="Z190" s="40" t="b">
        <v>1</v>
      </c>
      <c r="AA190" s="40" t="b">
        <v>0</v>
      </c>
      <c r="AB190" s="40" t="b">
        <v>1</v>
      </c>
      <c r="AC190" s="41" t="s">
        <v>7954</v>
      </c>
      <c r="AD190" s="41" t="s">
        <v>7955</v>
      </c>
      <c r="AE190" s="41">
        <v>1204.668637</v>
      </c>
      <c r="AF190" s="41">
        <v>-3.103741283</v>
      </c>
      <c r="AG190" s="42">
        <v>8.59E41</v>
      </c>
      <c r="AH190" s="51">
        <v>0.008583512</v>
      </c>
      <c r="AI190" s="40" t="s">
        <v>7956</v>
      </c>
      <c r="AJ190" s="46">
        <v>8.59187618780269E125</v>
      </c>
      <c r="AK190" s="41">
        <v>7613.0</v>
      </c>
      <c r="AL190" s="40" t="s">
        <v>2224</v>
      </c>
      <c r="AM190" s="40" t="s">
        <v>7285</v>
      </c>
      <c r="AN190" s="40" t="s">
        <v>5643</v>
      </c>
      <c r="AO190" s="42">
        <v>1.0E139</v>
      </c>
    </row>
    <row r="191">
      <c r="A191" s="41">
        <v>162.0</v>
      </c>
      <c r="B191" s="42">
        <v>1.671302375E9</v>
      </c>
      <c r="C191" s="41">
        <v>3356.0</v>
      </c>
      <c r="D191" s="40" t="s">
        <v>1243</v>
      </c>
      <c r="E191" s="41">
        <v>140.0</v>
      </c>
      <c r="F191" s="41">
        <v>35.0</v>
      </c>
      <c r="G191" s="41">
        <v>70.0</v>
      </c>
      <c r="H191" s="41">
        <v>-3.07732701</v>
      </c>
      <c r="I191" s="41">
        <v>10000.0</v>
      </c>
      <c r="J191" s="41">
        <v>5000.0</v>
      </c>
      <c r="K191" s="41">
        <v>1200.0</v>
      </c>
      <c r="L191" s="41">
        <v>600.0</v>
      </c>
      <c r="M191" s="41">
        <v>30.0</v>
      </c>
      <c r="N191" s="40" t="s">
        <v>1370</v>
      </c>
      <c r="O191" s="40" t="s">
        <v>1371</v>
      </c>
      <c r="P191" s="40" t="s">
        <v>212</v>
      </c>
      <c r="Q191" s="40" t="s">
        <v>1373</v>
      </c>
      <c r="R191" s="40" t="b">
        <v>0</v>
      </c>
      <c r="S191" s="40" t="s">
        <v>1373</v>
      </c>
      <c r="T191" s="40" t="s">
        <v>212</v>
      </c>
      <c r="U191" s="41">
        <v>0.1</v>
      </c>
      <c r="V191" s="41">
        <v>0.9</v>
      </c>
      <c r="W191" s="41">
        <v>0.1</v>
      </c>
      <c r="X191" s="41">
        <v>0.4</v>
      </c>
      <c r="Y191" s="40" t="b">
        <v>0</v>
      </c>
      <c r="Z191" s="40" t="b">
        <v>1</v>
      </c>
      <c r="AA191" s="40" t="b">
        <v>0</v>
      </c>
      <c r="AB191" s="40" t="b">
        <v>0</v>
      </c>
      <c r="AC191" s="41" t="s">
        <v>7957</v>
      </c>
      <c r="AD191" s="41" t="s">
        <v>7958</v>
      </c>
      <c r="AE191" s="41">
        <v>252.7100778</v>
      </c>
      <c r="AF191" s="41">
        <v>-3.103980131</v>
      </c>
      <c r="AG191" s="42">
        <v>4.87E41</v>
      </c>
      <c r="AH191" s="51">
        <v>0.008661127</v>
      </c>
      <c r="AI191" s="40" t="s">
        <v>7959</v>
      </c>
      <c r="AJ191" s="46">
        <v>4.87053030781058E125</v>
      </c>
      <c r="AK191" s="41">
        <v>10000.0</v>
      </c>
      <c r="AL191" s="40" t="s">
        <v>216</v>
      </c>
      <c r="AM191" s="40" t="s">
        <v>7285</v>
      </c>
      <c r="AN191" s="40" t="s">
        <v>224</v>
      </c>
      <c r="AO191" s="42">
        <v>1.01E138</v>
      </c>
    </row>
    <row r="192">
      <c r="A192" s="41">
        <v>281.0</v>
      </c>
      <c r="B192" s="42">
        <v>1.671302375E9</v>
      </c>
      <c r="C192" s="41">
        <v>3356.0</v>
      </c>
      <c r="D192" s="40" t="s">
        <v>1243</v>
      </c>
      <c r="E192" s="41">
        <v>140.0</v>
      </c>
      <c r="F192" s="41">
        <v>35.0</v>
      </c>
      <c r="G192" s="41">
        <v>70.0</v>
      </c>
      <c r="H192" s="41">
        <v>-3.07732701</v>
      </c>
      <c r="I192" s="41">
        <v>10000.0</v>
      </c>
      <c r="J192" s="41">
        <v>5000.0</v>
      </c>
      <c r="K192" s="41">
        <v>1200.0</v>
      </c>
      <c r="L192" s="41">
        <v>600.0</v>
      </c>
      <c r="M192" s="41">
        <v>30.0</v>
      </c>
      <c r="N192" s="40" t="s">
        <v>1370</v>
      </c>
      <c r="O192" s="40" t="s">
        <v>208</v>
      </c>
      <c r="P192" s="40" t="s">
        <v>7305</v>
      </c>
      <c r="Q192" s="40" t="s">
        <v>1373</v>
      </c>
      <c r="R192" s="40" t="b">
        <v>0</v>
      </c>
      <c r="S192" s="40" t="s">
        <v>7286</v>
      </c>
      <c r="T192" s="40" t="s">
        <v>212</v>
      </c>
      <c r="U192" s="41">
        <v>0.1</v>
      </c>
      <c r="V192" s="41">
        <v>0.9</v>
      </c>
      <c r="W192" s="41">
        <v>0.1</v>
      </c>
      <c r="X192" s="41">
        <v>0.6</v>
      </c>
      <c r="Y192" s="40" t="b">
        <v>0</v>
      </c>
      <c r="Z192" s="40" t="b">
        <v>1</v>
      </c>
      <c r="AA192" s="40" t="b">
        <v>0</v>
      </c>
      <c r="AB192" s="40" t="b">
        <v>0</v>
      </c>
      <c r="AC192" s="41" t="s">
        <v>7960</v>
      </c>
      <c r="AD192" s="41" t="s">
        <v>7961</v>
      </c>
      <c r="AE192" s="41">
        <v>385.204072</v>
      </c>
      <c r="AF192" s="41">
        <v>-3.104729353</v>
      </c>
      <c r="AG192" s="42">
        <v>5.03E41</v>
      </c>
      <c r="AH192" s="51">
        <v>0.008904593</v>
      </c>
      <c r="AI192" s="40" t="s">
        <v>7962</v>
      </c>
      <c r="AJ192" s="46">
        <v>5.03035330728988E125</v>
      </c>
      <c r="AK192" s="41">
        <v>10000.0</v>
      </c>
      <c r="AL192" s="40" t="s">
        <v>216</v>
      </c>
      <c r="AM192" s="40" t="s">
        <v>7285</v>
      </c>
      <c r="AN192" s="40" t="s">
        <v>224</v>
      </c>
      <c r="AO192" s="42">
        <v>1.01E138</v>
      </c>
    </row>
    <row r="193">
      <c r="A193" s="41">
        <v>851.0</v>
      </c>
      <c r="B193" s="42">
        <v>1.671302375E9</v>
      </c>
      <c r="C193" s="41">
        <v>3356.0</v>
      </c>
      <c r="D193" s="40" t="s">
        <v>1243</v>
      </c>
      <c r="E193" s="41">
        <v>140.0</v>
      </c>
      <c r="F193" s="41">
        <v>35.0</v>
      </c>
      <c r="G193" s="41">
        <v>70.0</v>
      </c>
      <c r="H193" s="41">
        <v>-3.07732701</v>
      </c>
      <c r="I193" s="41">
        <v>10000.0</v>
      </c>
      <c r="J193" s="41">
        <v>5000.0</v>
      </c>
      <c r="K193" s="41">
        <v>1200.0</v>
      </c>
      <c r="L193" s="41">
        <v>600.0</v>
      </c>
      <c r="M193" s="41">
        <v>100.0</v>
      </c>
      <c r="N193" s="40" t="s">
        <v>1370</v>
      </c>
      <c r="O193" s="40" t="s">
        <v>1371</v>
      </c>
      <c r="P193" s="40" t="s">
        <v>1372</v>
      </c>
      <c r="Q193" s="40" t="s">
        <v>1373</v>
      </c>
      <c r="R193" s="40" t="b">
        <v>0</v>
      </c>
      <c r="S193" s="40" t="s">
        <v>1373</v>
      </c>
      <c r="T193" s="40" t="s">
        <v>212</v>
      </c>
      <c r="U193" s="41">
        <v>0.1</v>
      </c>
      <c r="V193" s="41">
        <v>0.9</v>
      </c>
      <c r="W193" s="41">
        <v>0.2</v>
      </c>
      <c r="X193" s="41">
        <v>0.6</v>
      </c>
      <c r="Y193" s="40" t="b">
        <v>0</v>
      </c>
      <c r="Z193" s="40" t="b">
        <v>1</v>
      </c>
      <c r="AA193" s="40" t="b">
        <v>0</v>
      </c>
      <c r="AB193" s="40" t="b">
        <v>0</v>
      </c>
      <c r="AC193" s="41" t="s">
        <v>7963</v>
      </c>
      <c r="AD193" s="41" t="s">
        <v>7964</v>
      </c>
      <c r="AE193" s="41">
        <v>1182.438299</v>
      </c>
      <c r="AF193" s="41">
        <v>-3.104814526</v>
      </c>
      <c r="AG193" s="42">
        <v>4.46E41</v>
      </c>
      <c r="AH193" s="51">
        <v>0.00893227</v>
      </c>
      <c r="AI193" s="40" t="s">
        <v>7965</v>
      </c>
      <c r="AJ193" s="40" t="s">
        <v>7966</v>
      </c>
      <c r="AK193" s="41">
        <v>10000.0</v>
      </c>
      <c r="AL193" s="40" t="s">
        <v>216</v>
      </c>
      <c r="AM193" s="40" t="s">
        <v>7285</v>
      </c>
      <c r="AN193" s="40" t="s">
        <v>224</v>
      </c>
      <c r="AO193" s="42">
        <v>1.01E138</v>
      </c>
    </row>
    <row r="194">
      <c r="A194" s="41">
        <v>570.0</v>
      </c>
      <c r="B194" s="42">
        <v>1.671302375E9</v>
      </c>
      <c r="C194" s="41">
        <v>3356.0</v>
      </c>
      <c r="D194" s="40" t="s">
        <v>1243</v>
      </c>
      <c r="E194" s="41">
        <v>140.0</v>
      </c>
      <c r="F194" s="41">
        <v>35.0</v>
      </c>
      <c r="G194" s="41">
        <v>70.0</v>
      </c>
      <c r="H194" s="41">
        <v>-3.07732701</v>
      </c>
      <c r="I194" s="41">
        <v>10000.0</v>
      </c>
      <c r="J194" s="41">
        <v>5000.0</v>
      </c>
      <c r="K194" s="41">
        <v>1200.0</v>
      </c>
      <c r="L194" s="41">
        <v>600.0</v>
      </c>
      <c r="M194" s="41">
        <v>50.0</v>
      </c>
      <c r="N194" s="40" t="s">
        <v>1370</v>
      </c>
      <c r="O194" s="40" t="s">
        <v>208</v>
      </c>
      <c r="P194" s="40" t="s">
        <v>209</v>
      </c>
      <c r="Q194" s="40" t="s">
        <v>1373</v>
      </c>
      <c r="R194" s="40" t="b">
        <v>0</v>
      </c>
      <c r="S194" s="40" t="s">
        <v>7286</v>
      </c>
      <c r="T194" s="40" t="s">
        <v>212</v>
      </c>
      <c r="U194" s="41">
        <v>0.1</v>
      </c>
      <c r="V194" s="41">
        <v>0.9</v>
      </c>
      <c r="W194" s="41">
        <v>0.2</v>
      </c>
      <c r="X194" s="41">
        <v>0.4</v>
      </c>
      <c r="Y194" s="40" t="b">
        <v>0</v>
      </c>
      <c r="Z194" s="40" t="b">
        <v>1</v>
      </c>
      <c r="AA194" s="40" t="b">
        <v>0</v>
      </c>
      <c r="AB194" s="40" t="b">
        <v>0</v>
      </c>
      <c r="AC194" s="41" t="s">
        <v>7967</v>
      </c>
      <c r="AD194" s="41" t="s">
        <v>7968</v>
      </c>
      <c r="AE194" s="41">
        <v>439.1775558</v>
      </c>
      <c r="AF194" s="41">
        <v>-3.10507931</v>
      </c>
      <c r="AG194" s="42">
        <v>3.48E41</v>
      </c>
      <c r="AH194" s="51">
        <v>0.009018313</v>
      </c>
      <c r="AI194" s="40" t="s">
        <v>7969</v>
      </c>
      <c r="AJ194" s="40" t="s">
        <v>7970</v>
      </c>
      <c r="AK194" s="41">
        <v>10000.0</v>
      </c>
      <c r="AL194" s="40" t="s">
        <v>216</v>
      </c>
      <c r="AM194" s="40" t="s">
        <v>7285</v>
      </c>
      <c r="AN194" s="40" t="s">
        <v>224</v>
      </c>
      <c r="AO194" s="42">
        <v>1.11E137</v>
      </c>
    </row>
    <row r="195">
      <c r="A195" s="41">
        <v>29.0</v>
      </c>
      <c r="B195" s="42">
        <v>1.67130956E9</v>
      </c>
      <c r="C195" s="41">
        <v>3356.0</v>
      </c>
      <c r="D195" s="40" t="s">
        <v>1243</v>
      </c>
      <c r="E195" s="41">
        <v>140.0</v>
      </c>
      <c r="F195" s="41">
        <v>35.0</v>
      </c>
      <c r="G195" s="41">
        <v>70.0</v>
      </c>
      <c r="H195" s="41">
        <v>-3.07732701</v>
      </c>
      <c r="I195" s="41">
        <v>10000.0</v>
      </c>
      <c r="J195" s="41">
        <v>5000.0</v>
      </c>
      <c r="K195" s="41">
        <v>1200.0</v>
      </c>
      <c r="L195" s="41">
        <v>600.0</v>
      </c>
      <c r="M195" s="41">
        <v>30.0</v>
      </c>
      <c r="N195" s="40" t="s">
        <v>1370</v>
      </c>
      <c r="O195" s="40" t="s">
        <v>1371</v>
      </c>
      <c r="P195" s="40" t="s">
        <v>209</v>
      </c>
      <c r="Q195" s="40" t="s">
        <v>1373</v>
      </c>
      <c r="R195" s="40" t="b">
        <v>0</v>
      </c>
      <c r="S195" s="40" t="s">
        <v>7286</v>
      </c>
      <c r="T195" s="40" t="s">
        <v>7305</v>
      </c>
      <c r="U195" s="41">
        <v>0.1</v>
      </c>
      <c r="V195" s="41">
        <v>0.9</v>
      </c>
      <c r="W195" s="41">
        <v>0.1</v>
      </c>
      <c r="X195" s="41">
        <v>0.6</v>
      </c>
      <c r="Y195" s="40" t="b">
        <v>0</v>
      </c>
      <c r="Z195" s="40" t="b">
        <v>1</v>
      </c>
      <c r="AA195" s="40" t="b">
        <v>0</v>
      </c>
      <c r="AB195" s="40" t="b">
        <v>0</v>
      </c>
      <c r="AC195" s="41" t="s">
        <v>7971</v>
      </c>
      <c r="AD195" s="41" t="s">
        <v>7972</v>
      </c>
      <c r="AE195" s="41">
        <v>1203.395088</v>
      </c>
      <c r="AF195" s="41">
        <v>-3.105544114</v>
      </c>
      <c r="AG195" s="42">
        <v>3.48E41</v>
      </c>
      <c r="AH195" s="51">
        <v>0.009169355</v>
      </c>
      <c r="AI195" s="40" t="s">
        <v>7973</v>
      </c>
      <c r="AJ195" s="46">
        <v>3.4799452031173E125</v>
      </c>
      <c r="AK195" s="41">
        <v>7999.0</v>
      </c>
      <c r="AL195" s="40" t="s">
        <v>2224</v>
      </c>
      <c r="AM195" s="40" t="s">
        <v>7285</v>
      </c>
      <c r="AN195" s="40" t="s">
        <v>5643</v>
      </c>
      <c r="AO195" s="42">
        <v>1.11E137</v>
      </c>
    </row>
    <row r="196">
      <c r="A196" s="41">
        <v>22.0</v>
      </c>
      <c r="B196" s="42">
        <v>1.671312514E9</v>
      </c>
      <c r="C196" s="41">
        <v>3356.0</v>
      </c>
      <c r="D196" s="40" t="s">
        <v>1243</v>
      </c>
      <c r="E196" s="41">
        <v>140.0</v>
      </c>
      <c r="F196" s="41">
        <v>35.0</v>
      </c>
      <c r="G196" s="41">
        <v>70.0</v>
      </c>
      <c r="H196" s="41">
        <v>-3.07732701</v>
      </c>
      <c r="I196" s="41">
        <v>10000.0</v>
      </c>
      <c r="J196" s="41">
        <v>5000.0</v>
      </c>
      <c r="K196" s="41">
        <v>1200.0</v>
      </c>
      <c r="L196" s="41">
        <v>600.0</v>
      </c>
      <c r="M196" s="41">
        <v>30.0</v>
      </c>
      <c r="N196" s="40" t="s">
        <v>1370</v>
      </c>
      <c r="O196" s="40" t="s">
        <v>1371</v>
      </c>
      <c r="P196" s="40" t="s">
        <v>209</v>
      </c>
      <c r="Q196" s="40" t="s">
        <v>1373</v>
      </c>
      <c r="R196" s="40" t="b">
        <v>0</v>
      </c>
      <c r="S196" s="40" t="s">
        <v>1373</v>
      </c>
      <c r="T196" s="40" t="s">
        <v>7305</v>
      </c>
      <c r="U196" s="41">
        <v>0.1</v>
      </c>
      <c r="V196" s="41">
        <v>0.9</v>
      </c>
      <c r="W196" s="41">
        <v>0.2</v>
      </c>
      <c r="X196" s="41">
        <v>0.5</v>
      </c>
      <c r="Y196" s="40" t="b">
        <v>0</v>
      </c>
      <c r="Z196" s="40" t="b">
        <v>1</v>
      </c>
      <c r="AA196" s="40" t="b">
        <v>0</v>
      </c>
      <c r="AB196" s="40" t="b">
        <v>1</v>
      </c>
      <c r="AC196" s="41" t="s">
        <v>7974</v>
      </c>
      <c r="AD196" s="41" t="s">
        <v>7975</v>
      </c>
      <c r="AE196" s="41">
        <v>1203.13411</v>
      </c>
      <c r="AF196" s="41">
        <v>-3.105917188</v>
      </c>
      <c r="AG196" s="42">
        <v>4.46E41</v>
      </c>
      <c r="AH196" s="51">
        <v>0.009290588</v>
      </c>
      <c r="AI196" s="40" t="s">
        <v>7976</v>
      </c>
      <c r="AJ196" s="45">
        <v>4.46219156445617E251</v>
      </c>
      <c r="AK196" s="41">
        <v>9407.0</v>
      </c>
      <c r="AL196" s="40" t="s">
        <v>2224</v>
      </c>
      <c r="AM196" s="40" t="s">
        <v>7285</v>
      </c>
      <c r="AN196" s="40" t="s">
        <v>5643</v>
      </c>
      <c r="AO196" s="42">
        <v>1.01E138</v>
      </c>
    </row>
    <row r="197">
      <c r="A197" s="41">
        <v>70.0</v>
      </c>
      <c r="B197" s="42">
        <v>1.67130956E9</v>
      </c>
      <c r="C197" s="41">
        <v>3356.0</v>
      </c>
      <c r="D197" s="40" t="s">
        <v>1243</v>
      </c>
      <c r="E197" s="41">
        <v>140.0</v>
      </c>
      <c r="F197" s="41">
        <v>35.0</v>
      </c>
      <c r="G197" s="41">
        <v>70.0</v>
      </c>
      <c r="H197" s="41">
        <v>-3.07732701</v>
      </c>
      <c r="I197" s="41">
        <v>10000.0</v>
      </c>
      <c r="J197" s="41">
        <v>5000.0</v>
      </c>
      <c r="K197" s="41">
        <v>1200.0</v>
      </c>
      <c r="L197" s="41">
        <v>600.0</v>
      </c>
      <c r="M197" s="41">
        <v>30.0</v>
      </c>
      <c r="N197" s="40" t="s">
        <v>1370</v>
      </c>
      <c r="O197" s="40" t="s">
        <v>1371</v>
      </c>
      <c r="P197" s="40" t="s">
        <v>7310</v>
      </c>
      <c r="Q197" s="40" t="s">
        <v>1373</v>
      </c>
      <c r="R197" s="40" t="b">
        <v>0</v>
      </c>
      <c r="S197" s="40" t="s">
        <v>7286</v>
      </c>
      <c r="T197" s="40" t="s">
        <v>7305</v>
      </c>
      <c r="U197" s="41">
        <v>0.1</v>
      </c>
      <c r="V197" s="41">
        <v>0.9</v>
      </c>
      <c r="W197" s="41">
        <v>0.3</v>
      </c>
      <c r="X197" s="41">
        <v>0.5</v>
      </c>
      <c r="Y197" s="40" t="b">
        <v>0</v>
      </c>
      <c r="Z197" s="40" t="b">
        <v>1</v>
      </c>
      <c r="AA197" s="40" t="b">
        <v>0</v>
      </c>
      <c r="AB197" s="40" t="b">
        <v>0</v>
      </c>
      <c r="AC197" s="41" t="s">
        <v>7977</v>
      </c>
      <c r="AD197" s="41" t="s">
        <v>7978</v>
      </c>
      <c r="AE197" s="41">
        <v>1202.271634</v>
      </c>
      <c r="AF197" s="41">
        <v>-3.1068678</v>
      </c>
      <c r="AG197" s="42">
        <v>9.53E40</v>
      </c>
      <c r="AH197" s="51">
        <v>0.009599497</v>
      </c>
      <c r="AI197" s="40" t="s">
        <v>7979</v>
      </c>
      <c r="AJ197" s="40" t="s">
        <v>7980</v>
      </c>
      <c r="AK197" s="41">
        <v>5854.0</v>
      </c>
      <c r="AL197" s="40" t="s">
        <v>2224</v>
      </c>
      <c r="AM197" s="40" t="s">
        <v>7285</v>
      </c>
      <c r="AN197" s="40" t="s">
        <v>5643</v>
      </c>
      <c r="AO197" s="42">
        <v>1.0E136</v>
      </c>
    </row>
    <row r="198">
      <c r="A198" s="41">
        <v>70.0</v>
      </c>
      <c r="B198" s="42">
        <v>1.671312514E9</v>
      </c>
      <c r="C198" s="41">
        <v>3356.0</v>
      </c>
      <c r="D198" s="40" t="s">
        <v>1243</v>
      </c>
      <c r="E198" s="41">
        <v>140.0</v>
      </c>
      <c r="F198" s="41">
        <v>35.0</v>
      </c>
      <c r="G198" s="41">
        <v>70.0</v>
      </c>
      <c r="H198" s="41">
        <v>-3.07732701</v>
      </c>
      <c r="I198" s="41">
        <v>10000.0</v>
      </c>
      <c r="J198" s="41">
        <v>5000.0</v>
      </c>
      <c r="K198" s="41">
        <v>1200.0</v>
      </c>
      <c r="L198" s="41">
        <v>600.0</v>
      </c>
      <c r="M198" s="41">
        <v>30.0</v>
      </c>
      <c r="N198" s="40" t="s">
        <v>1370</v>
      </c>
      <c r="O198" s="40" t="s">
        <v>1371</v>
      </c>
      <c r="P198" s="40" t="s">
        <v>7310</v>
      </c>
      <c r="Q198" s="40" t="s">
        <v>1373</v>
      </c>
      <c r="R198" s="40" t="b">
        <v>0</v>
      </c>
      <c r="S198" s="40" t="s">
        <v>7286</v>
      </c>
      <c r="T198" s="40" t="s">
        <v>7305</v>
      </c>
      <c r="U198" s="41">
        <v>0.1</v>
      </c>
      <c r="V198" s="41">
        <v>0.9</v>
      </c>
      <c r="W198" s="41">
        <v>0.3</v>
      </c>
      <c r="X198" s="41">
        <v>0.5</v>
      </c>
      <c r="Y198" s="40" t="b">
        <v>0</v>
      </c>
      <c r="Z198" s="40" t="b">
        <v>1</v>
      </c>
      <c r="AA198" s="40" t="b">
        <v>0</v>
      </c>
      <c r="AB198" s="40" t="b">
        <v>1</v>
      </c>
      <c r="AC198" s="41" t="s">
        <v>7981</v>
      </c>
      <c r="AD198" s="41" t="s">
        <v>7982</v>
      </c>
      <c r="AE198" s="41">
        <v>1203.428854</v>
      </c>
      <c r="AF198" s="41">
        <v>-3.106903642</v>
      </c>
      <c r="AG198" s="42">
        <v>9.51E40</v>
      </c>
      <c r="AH198" s="51">
        <v>0.009611144</v>
      </c>
      <c r="AI198" s="40" t="s">
        <v>7983</v>
      </c>
      <c r="AJ198" s="40" t="s">
        <v>7984</v>
      </c>
      <c r="AK198" s="41">
        <v>5120.0</v>
      </c>
      <c r="AL198" s="40" t="s">
        <v>2224</v>
      </c>
      <c r="AM198" s="40" t="s">
        <v>7285</v>
      </c>
      <c r="AN198" s="40" t="s">
        <v>5643</v>
      </c>
      <c r="AO198" s="42">
        <v>1.0E136</v>
      </c>
    </row>
    <row r="199">
      <c r="A199" s="41">
        <v>923.0</v>
      </c>
      <c r="B199" s="42">
        <v>1.671302375E9</v>
      </c>
      <c r="C199" s="41">
        <v>3356.0</v>
      </c>
      <c r="D199" s="40" t="s">
        <v>1243</v>
      </c>
      <c r="E199" s="41">
        <v>140.0</v>
      </c>
      <c r="F199" s="41">
        <v>35.0</v>
      </c>
      <c r="G199" s="41">
        <v>70.0</v>
      </c>
      <c r="H199" s="41">
        <v>-3.07732701</v>
      </c>
      <c r="I199" s="41">
        <v>10000.0</v>
      </c>
      <c r="J199" s="41">
        <v>5000.0</v>
      </c>
      <c r="K199" s="41">
        <v>1200.0</v>
      </c>
      <c r="L199" s="41">
        <v>600.0</v>
      </c>
      <c r="M199" s="41">
        <v>100.0</v>
      </c>
      <c r="N199" s="40" t="s">
        <v>1370</v>
      </c>
      <c r="O199" s="40" t="s">
        <v>208</v>
      </c>
      <c r="P199" s="40" t="s">
        <v>209</v>
      </c>
      <c r="Q199" s="40" t="s">
        <v>1373</v>
      </c>
      <c r="R199" s="40" t="b">
        <v>0</v>
      </c>
      <c r="S199" s="40" t="s">
        <v>1373</v>
      </c>
      <c r="T199" s="40" t="s">
        <v>212</v>
      </c>
      <c r="U199" s="41">
        <v>0.1</v>
      </c>
      <c r="V199" s="41">
        <v>0.9</v>
      </c>
      <c r="W199" s="41">
        <v>0.2</v>
      </c>
      <c r="X199" s="41">
        <v>0.6</v>
      </c>
      <c r="Y199" s="40" t="b">
        <v>0</v>
      </c>
      <c r="Z199" s="40" t="b">
        <v>1</v>
      </c>
      <c r="AA199" s="40" t="b">
        <v>0</v>
      </c>
      <c r="AB199" s="40" t="b">
        <v>0</v>
      </c>
      <c r="AC199" s="41" t="s">
        <v>7985</v>
      </c>
      <c r="AD199" s="41" t="s">
        <v>7986</v>
      </c>
      <c r="AE199" s="41">
        <v>1200.589292</v>
      </c>
      <c r="AF199" s="41">
        <v>-3.106968435</v>
      </c>
      <c r="AG199" s="42">
        <v>1.55E41</v>
      </c>
      <c r="AH199" s="51">
        <v>0.009632199</v>
      </c>
      <c r="AI199" s="40" t="s">
        <v>7987</v>
      </c>
      <c r="AJ199" s="40" t="s">
        <v>7988</v>
      </c>
      <c r="AK199" s="41">
        <v>9864.0</v>
      </c>
      <c r="AL199" s="40" t="s">
        <v>2224</v>
      </c>
      <c r="AM199" s="40" t="s">
        <v>7285</v>
      </c>
      <c r="AN199" s="40" t="s">
        <v>224</v>
      </c>
      <c r="AO199" s="42">
        <v>1.11E136</v>
      </c>
    </row>
    <row r="200">
      <c r="A200" s="41">
        <v>1070.0</v>
      </c>
      <c r="B200" s="42">
        <v>1.671302375E9</v>
      </c>
      <c r="C200" s="41">
        <v>3356.0</v>
      </c>
      <c r="D200" s="40" t="s">
        <v>1243</v>
      </c>
      <c r="E200" s="41">
        <v>140.0</v>
      </c>
      <c r="F200" s="41">
        <v>35.0</v>
      </c>
      <c r="G200" s="41">
        <v>70.0</v>
      </c>
      <c r="H200" s="41">
        <v>-3.07732701</v>
      </c>
      <c r="I200" s="41">
        <v>10000.0</v>
      </c>
      <c r="J200" s="41">
        <v>5000.0</v>
      </c>
      <c r="K200" s="41">
        <v>1200.0</v>
      </c>
      <c r="L200" s="41">
        <v>600.0</v>
      </c>
      <c r="M200" s="41">
        <v>100.0</v>
      </c>
      <c r="N200" s="40" t="s">
        <v>1370</v>
      </c>
      <c r="O200" s="40" t="s">
        <v>208</v>
      </c>
      <c r="P200" s="40" t="s">
        <v>212</v>
      </c>
      <c r="Q200" s="40" t="s">
        <v>1373</v>
      </c>
      <c r="R200" s="40" t="b">
        <v>0</v>
      </c>
      <c r="S200" s="40" t="s">
        <v>1373</v>
      </c>
      <c r="T200" s="40" t="s">
        <v>212</v>
      </c>
      <c r="U200" s="41">
        <v>0.1</v>
      </c>
      <c r="V200" s="41">
        <v>0.9</v>
      </c>
      <c r="W200" s="41">
        <v>0.3</v>
      </c>
      <c r="X200" s="41">
        <v>0.6</v>
      </c>
      <c r="Y200" s="40" t="b">
        <v>0</v>
      </c>
      <c r="Z200" s="40" t="b">
        <v>1</v>
      </c>
      <c r="AA200" s="40" t="b">
        <v>0</v>
      </c>
      <c r="AB200" s="40" t="b">
        <v>0</v>
      </c>
      <c r="AC200" s="41" t="s">
        <v>7989</v>
      </c>
      <c r="AD200" s="41" t="s">
        <v>7990</v>
      </c>
      <c r="AE200" s="41">
        <v>1015.082805</v>
      </c>
      <c r="AF200" s="41">
        <v>-3.10728965</v>
      </c>
      <c r="AG200" s="42">
        <v>2.83E41</v>
      </c>
      <c r="AH200" s="51">
        <v>0.00973658</v>
      </c>
      <c r="AI200" s="40" t="s">
        <v>7991</v>
      </c>
      <c r="AJ200" s="40" t="s">
        <v>7992</v>
      </c>
      <c r="AK200" s="41">
        <v>10000.0</v>
      </c>
      <c r="AL200" s="40" t="s">
        <v>216</v>
      </c>
      <c r="AM200" s="40" t="s">
        <v>7285</v>
      </c>
      <c r="AN200" s="40" t="s">
        <v>224</v>
      </c>
      <c r="AO200" s="42">
        <v>1.1E137</v>
      </c>
    </row>
    <row r="201">
      <c r="A201" s="41">
        <v>673.0</v>
      </c>
      <c r="B201" s="42">
        <v>1.671302375E9</v>
      </c>
      <c r="C201" s="41">
        <v>3356.0</v>
      </c>
      <c r="D201" s="40" t="s">
        <v>1243</v>
      </c>
      <c r="E201" s="41">
        <v>140.0</v>
      </c>
      <c r="F201" s="41">
        <v>35.0</v>
      </c>
      <c r="G201" s="41">
        <v>70.0</v>
      </c>
      <c r="H201" s="41">
        <v>-3.07732701</v>
      </c>
      <c r="I201" s="41">
        <v>10000.0</v>
      </c>
      <c r="J201" s="41">
        <v>5000.0</v>
      </c>
      <c r="K201" s="41">
        <v>1200.0</v>
      </c>
      <c r="L201" s="41">
        <v>600.0</v>
      </c>
      <c r="M201" s="41">
        <v>50.0</v>
      </c>
      <c r="N201" s="40" t="s">
        <v>1370</v>
      </c>
      <c r="O201" s="40" t="s">
        <v>208</v>
      </c>
      <c r="P201" s="40" t="s">
        <v>1372</v>
      </c>
      <c r="Q201" s="40" t="s">
        <v>1373</v>
      </c>
      <c r="R201" s="40" t="b">
        <v>0</v>
      </c>
      <c r="S201" s="40" t="s">
        <v>1373</v>
      </c>
      <c r="T201" s="40" t="s">
        <v>212</v>
      </c>
      <c r="U201" s="41">
        <v>0.1</v>
      </c>
      <c r="V201" s="41">
        <v>0.9</v>
      </c>
      <c r="W201" s="41">
        <v>0.3</v>
      </c>
      <c r="X201" s="41">
        <v>0.5</v>
      </c>
      <c r="Y201" s="40" t="b">
        <v>0</v>
      </c>
      <c r="Z201" s="40" t="b">
        <v>1</v>
      </c>
      <c r="AA201" s="40" t="b">
        <v>0</v>
      </c>
      <c r="AB201" s="40" t="b">
        <v>0</v>
      </c>
      <c r="AC201" s="41" t="s">
        <v>7993</v>
      </c>
      <c r="AD201" s="41" t="s">
        <v>7994</v>
      </c>
      <c r="AE201" s="41">
        <v>513.0729747</v>
      </c>
      <c r="AF201" s="41">
        <v>-3.107567672</v>
      </c>
      <c r="AG201" s="42">
        <v>4.62E41</v>
      </c>
      <c r="AH201" s="51">
        <v>0.009826925</v>
      </c>
      <c r="AI201" s="40" t="s">
        <v>7995</v>
      </c>
      <c r="AJ201" s="40" t="s">
        <v>7996</v>
      </c>
      <c r="AK201" s="41">
        <v>10000.0</v>
      </c>
      <c r="AL201" s="40" t="s">
        <v>216</v>
      </c>
      <c r="AM201" s="40" t="s">
        <v>7285</v>
      </c>
      <c r="AN201" s="40" t="s">
        <v>224</v>
      </c>
      <c r="AO201" s="42">
        <v>1.01E138</v>
      </c>
    </row>
    <row r="202">
      <c r="A202" s="41">
        <v>820.0</v>
      </c>
      <c r="B202" s="42">
        <v>1.671302375E9</v>
      </c>
      <c r="C202" s="41">
        <v>3356.0</v>
      </c>
      <c r="D202" s="40" t="s">
        <v>1243</v>
      </c>
      <c r="E202" s="41">
        <v>140.0</v>
      </c>
      <c r="F202" s="41">
        <v>35.0</v>
      </c>
      <c r="G202" s="41">
        <v>70.0</v>
      </c>
      <c r="H202" s="41">
        <v>-3.07732701</v>
      </c>
      <c r="I202" s="41">
        <v>10000.0</v>
      </c>
      <c r="J202" s="41">
        <v>5000.0</v>
      </c>
      <c r="K202" s="41">
        <v>1200.0</v>
      </c>
      <c r="L202" s="41">
        <v>600.0</v>
      </c>
      <c r="M202" s="41">
        <v>100.0</v>
      </c>
      <c r="N202" s="40" t="s">
        <v>1370</v>
      </c>
      <c r="O202" s="40" t="s">
        <v>1371</v>
      </c>
      <c r="P202" s="40" t="s">
        <v>7305</v>
      </c>
      <c r="Q202" s="40" t="s">
        <v>1373</v>
      </c>
      <c r="R202" s="40" t="b">
        <v>0</v>
      </c>
      <c r="S202" s="40" t="s">
        <v>7286</v>
      </c>
      <c r="T202" s="40" t="s">
        <v>212</v>
      </c>
      <c r="U202" s="41">
        <v>0.1</v>
      </c>
      <c r="V202" s="41">
        <v>0.9</v>
      </c>
      <c r="W202" s="41">
        <v>0.1</v>
      </c>
      <c r="X202" s="41">
        <v>0.5</v>
      </c>
      <c r="Y202" s="40" t="b">
        <v>0</v>
      </c>
      <c r="Z202" s="40" t="b">
        <v>1</v>
      </c>
      <c r="AA202" s="40" t="b">
        <v>0</v>
      </c>
      <c r="AB202" s="40" t="b">
        <v>0</v>
      </c>
      <c r="AC202" s="41" t="s">
        <v>7997</v>
      </c>
      <c r="AD202" s="41" t="s">
        <v>7998</v>
      </c>
      <c r="AE202" s="41">
        <v>1026.992986</v>
      </c>
      <c r="AF202" s="41">
        <v>-3.107854036</v>
      </c>
      <c r="AG202" s="42">
        <v>3.05E41</v>
      </c>
      <c r="AH202" s="51">
        <v>0.009919981</v>
      </c>
      <c r="AI202" s="40" t="s">
        <v>7999</v>
      </c>
      <c r="AJ202" s="40" t="s">
        <v>8000</v>
      </c>
      <c r="AK202" s="41">
        <v>10000.0</v>
      </c>
      <c r="AL202" s="40" t="s">
        <v>216</v>
      </c>
      <c r="AM202" s="40" t="s">
        <v>7285</v>
      </c>
      <c r="AN202" s="40" t="s">
        <v>224</v>
      </c>
      <c r="AO202" s="42">
        <v>1.1E137</v>
      </c>
    </row>
    <row r="203">
      <c r="A203" s="41">
        <v>382.0</v>
      </c>
      <c r="B203" s="42">
        <v>1.671302375E9</v>
      </c>
      <c r="C203" s="41">
        <v>3356.0</v>
      </c>
      <c r="D203" s="40" t="s">
        <v>1243</v>
      </c>
      <c r="E203" s="41">
        <v>140.0</v>
      </c>
      <c r="F203" s="41">
        <v>35.0</v>
      </c>
      <c r="G203" s="41">
        <v>70.0</v>
      </c>
      <c r="H203" s="41">
        <v>-3.07732701</v>
      </c>
      <c r="I203" s="41">
        <v>10000.0</v>
      </c>
      <c r="J203" s="41">
        <v>5000.0</v>
      </c>
      <c r="K203" s="41">
        <v>1200.0</v>
      </c>
      <c r="L203" s="41">
        <v>600.0</v>
      </c>
      <c r="M203" s="41">
        <v>50.0</v>
      </c>
      <c r="N203" s="40" t="s">
        <v>1370</v>
      </c>
      <c r="O203" s="40" t="s">
        <v>1371</v>
      </c>
      <c r="P203" s="40" t="s">
        <v>209</v>
      </c>
      <c r="Q203" s="40" t="s">
        <v>1373</v>
      </c>
      <c r="R203" s="40" t="b">
        <v>0</v>
      </c>
      <c r="S203" s="40" t="s">
        <v>1373</v>
      </c>
      <c r="T203" s="40" t="s">
        <v>212</v>
      </c>
      <c r="U203" s="41">
        <v>0.1</v>
      </c>
      <c r="V203" s="41">
        <v>0.9</v>
      </c>
      <c r="W203" s="41">
        <v>0.2</v>
      </c>
      <c r="X203" s="41">
        <v>0.5</v>
      </c>
      <c r="Y203" s="40" t="b">
        <v>0</v>
      </c>
      <c r="Z203" s="40" t="b">
        <v>1</v>
      </c>
      <c r="AA203" s="40" t="b">
        <v>0</v>
      </c>
      <c r="AB203" s="40" t="b">
        <v>0</v>
      </c>
      <c r="AC203" s="41" t="s">
        <v>8001</v>
      </c>
      <c r="AD203" s="41" t="s">
        <v>8002</v>
      </c>
      <c r="AE203" s="41">
        <v>529.2955296</v>
      </c>
      <c r="AF203" s="41">
        <v>-3.108102094</v>
      </c>
      <c r="AG203" s="42">
        <v>3.25E41</v>
      </c>
      <c r="AH203" s="51">
        <v>0.010000589</v>
      </c>
      <c r="AI203" s="40" t="s">
        <v>8003</v>
      </c>
      <c r="AJ203" s="40" t="s">
        <v>8004</v>
      </c>
      <c r="AK203" s="41">
        <v>10000.0</v>
      </c>
      <c r="AL203" s="40" t="s">
        <v>216</v>
      </c>
      <c r="AM203" s="40" t="s">
        <v>7285</v>
      </c>
      <c r="AN203" s="40" t="s">
        <v>224</v>
      </c>
      <c r="AO203" s="42">
        <v>1.11E137</v>
      </c>
    </row>
    <row r="204">
      <c r="A204" s="41">
        <v>523.0</v>
      </c>
      <c r="B204" s="42">
        <v>1.671302375E9</v>
      </c>
      <c r="C204" s="41">
        <v>3356.0</v>
      </c>
      <c r="D204" s="40" t="s">
        <v>1243</v>
      </c>
      <c r="E204" s="41">
        <v>140.0</v>
      </c>
      <c r="F204" s="41">
        <v>35.0</v>
      </c>
      <c r="G204" s="41">
        <v>70.0</v>
      </c>
      <c r="H204" s="41">
        <v>-3.07732701</v>
      </c>
      <c r="I204" s="41">
        <v>10000.0</v>
      </c>
      <c r="J204" s="41">
        <v>5000.0</v>
      </c>
      <c r="K204" s="41">
        <v>1200.0</v>
      </c>
      <c r="L204" s="41">
        <v>600.0</v>
      </c>
      <c r="M204" s="41">
        <v>50.0</v>
      </c>
      <c r="N204" s="40" t="s">
        <v>1370</v>
      </c>
      <c r="O204" s="40" t="s">
        <v>1371</v>
      </c>
      <c r="P204" s="40" t="s">
        <v>212</v>
      </c>
      <c r="Q204" s="40" t="s">
        <v>1373</v>
      </c>
      <c r="R204" s="40" t="b">
        <v>0</v>
      </c>
      <c r="S204" s="40" t="s">
        <v>1373</v>
      </c>
      <c r="T204" s="40" t="s">
        <v>212</v>
      </c>
      <c r="U204" s="41">
        <v>0.1</v>
      </c>
      <c r="V204" s="41">
        <v>0.9</v>
      </c>
      <c r="W204" s="41">
        <v>0.1</v>
      </c>
      <c r="X204" s="41">
        <v>0.5</v>
      </c>
      <c r="Y204" s="40" t="b">
        <v>0</v>
      </c>
      <c r="Z204" s="40" t="b">
        <v>1</v>
      </c>
      <c r="AA204" s="40" t="b">
        <v>0</v>
      </c>
      <c r="AB204" s="40" t="b">
        <v>0</v>
      </c>
      <c r="AC204" s="41" t="s">
        <v>8005</v>
      </c>
      <c r="AD204" s="41" t="s">
        <v>8006</v>
      </c>
      <c r="AE204" s="41">
        <v>509.7632196</v>
      </c>
      <c r="AF204" s="41">
        <v>-3.108427076</v>
      </c>
      <c r="AG204" s="42">
        <v>5.08E41</v>
      </c>
      <c r="AH204" s="51">
        <v>0.010106195</v>
      </c>
      <c r="AI204" s="40" t="s">
        <v>8007</v>
      </c>
      <c r="AJ204" s="40" t="s">
        <v>7330</v>
      </c>
      <c r="AK204" s="41">
        <v>10000.0</v>
      </c>
      <c r="AL204" s="40" t="s">
        <v>216</v>
      </c>
      <c r="AM204" s="40" t="s">
        <v>7285</v>
      </c>
      <c r="AN204" s="40" t="s">
        <v>224</v>
      </c>
      <c r="AO204" s="42">
        <v>1.01E138</v>
      </c>
    </row>
    <row r="205">
      <c r="A205" s="41">
        <v>818.0</v>
      </c>
      <c r="B205" s="42">
        <v>1.671302375E9</v>
      </c>
      <c r="C205" s="41">
        <v>3356.0</v>
      </c>
      <c r="D205" s="40" t="s">
        <v>1243</v>
      </c>
      <c r="E205" s="41">
        <v>140.0</v>
      </c>
      <c r="F205" s="41">
        <v>35.0</v>
      </c>
      <c r="G205" s="41">
        <v>70.0</v>
      </c>
      <c r="H205" s="41">
        <v>-3.07732701</v>
      </c>
      <c r="I205" s="41">
        <v>10000.0</v>
      </c>
      <c r="J205" s="41">
        <v>5000.0</v>
      </c>
      <c r="K205" s="41">
        <v>1200.0</v>
      </c>
      <c r="L205" s="41">
        <v>600.0</v>
      </c>
      <c r="M205" s="41">
        <v>100.0</v>
      </c>
      <c r="N205" s="40" t="s">
        <v>1370</v>
      </c>
      <c r="O205" s="40" t="s">
        <v>1371</v>
      </c>
      <c r="P205" s="40" t="s">
        <v>7305</v>
      </c>
      <c r="Q205" s="40" t="s">
        <v>1373</v>
      </c>
      <c r="R205" s="40" t="b">
        <v>0</v>
      </c>
      <c r="S205" s="40" t="s">
        <v>1373</v>
      </c>
      <c r="T205" s="40" t="s">
        <v>212</v>
      </c>
      <c r="U205" s="41">
        <v>0.1</v>
      </c>
      <c r="V205" s="41">
        <v>0.9</v>
      </c>
      <c r="W205" s="41">
        <v>0.3</v>
      </c>
      <c r="X205" s="41">
        <v>0.6</v>
      </c>
      <c r="Y205" s="40" t="b">
        <v>0</v>
      </c>
      <c r="Z205" s="40" t="b">
        <v>1</v>
      </c>
      <c r="AA205" s="40" t="b">
        <v>0</v>
      </c>
      <c r="AB205" s="40" t="b">
        <v>0</v>
      </c>
      <c r="AC205" s="41" t="s">
        <v>8008</v>
      </c>
      <c r="AD205" s="41" t="s">
        <v>8009</v>
      </c>
      <c r="AE205" s="41">
        <v>1180.35099</v>
      </c>
      <c r="AF205" s="41">
        <v>-3.108430281</v>
      </c>
      <c r="AG205" s="42">
        <v>1.39E42</v>
      </c>
      <c r="AH205" s="51">
        <v>0.010107236</v>
      </c>
      <c r="AI205" s="40" t="s">
        <v>8010</v>
      </c>
      <c r="AJ205" s="40" t="s">
        <v>8011</v>
      </c>
      <c r="AK205" s="41">
        <v>10000.0</v>
      </c>
      <c r="AL205" s="40" t="s">
        <v>216</v>
      </c>
      <c r="AM205" s="40" t="s">
        <v>7285</v>
      </c>
      <c r="AN205" s="40" t="s">
        <v>224</v>
      </c>
      <c r="AO205" s="42">
        <v>1.11E139</v>
      </c>
    </row>
    <row r="206">
      <c r="A206" s="41">
        <v>631.0</v>
      </c>
      <c r="B206" s="42">
        <v>1.671302375E9</v>
      </c>
      <c r="C206" s="41">
        <v>3356.0</v>
      </c>
      <c r="D206" s="40" t="s">
        <v>1243</v>
      </c>
      <c r="E206" s="41">
        <v>140.0</v>
      </c>
      <c r="F206" s="41">
        <v>35.0</v>
      </c>
      <c r="G206" s="41">
        <v>70.0</v>
      </c>
      <c r="H206" s="41">
        <v>-3.07732701</v>
      </c>
      <c r="I206" s="41">
        <v>10000.0</v>
      </c>
      <c r="J206" s="41">
        <v>5000.0</v>
      </c>
      <c r="K206" s="41">
        <v>1200.0</v>
      </c>
      <c r="L206" s="41">
        <v>600.0</v>
      </c>
      <c r="M206" s="41">
        <v>50.0</v>
      </c>
      <c r="N206" s="40" t="s">
        <v>1370</v>
      </c>
      <c r="O206" s="40" t="s">
        <v>208</v>
      </c>
      <c r="P206" s="40" t="s">
        <v>7305</v>
      </c>
      <c r="Q206" s="40" t="s">
        <v>1373</v>
      </c>
      <c r="R206" s="40" t="b">
        <v>0</v>
      </c>
      <c r="S206" s="40" t="s">
        <v>1373</v>
      </c>
      <c r="T206" s="40" t="s">
        <v>212</v>
      </c>
      <c r="U206" s="41">
        <v>0.1</v>
      </c>
      <c r="V206" s="41">
        <v>0.9</v>
      </c>
      <c r="W206" s="41">
        <v>0.1</v>
      </c>
      <c r="X206" s="41">
        <v>0.5</v>
      </c>
      <c r="Y206" s="40" t="b">
        <v>0</v>
      </c>
      <c r="Z206" s="40" t="b">
        <v>1</v>
      </c>
      <c r="AA206" s="40" t="b">
        <v>0</v>
      </c>
      <c r="AB206" s="40" t="b">
        <v>0</v>
      </c>
      <c r="AC206" s="41" t="s">
        <v>8012</v>
      </c>
      <c r="AD206" s="41" t="s">
        <v>8013</v>
      </c>
      <c r="AE206" s="41">
        <v>528.3696268</v>
      </c>
      <c r="AF206" s="41">
        <v>-3.10870029</v>
      </c>
      <c r="AG206" s="42">
        <v>1.62E41</v>
      </c>
      <c r="AH206" s="51">
        <v>0.010194978</v>
      </c>
      <c r="AI206" s="40" t="s">
        <v>8014</v>
      </c>
      <c r="AJ206" s="40" t="s">
        <v>7330</v>
      </c>
      <c r="AK206" s="41">
        <v>10000.0</v>
      </c>
      <c r="AL206" s="40" t="s">
        <v>216</v>
      </c>
      <c r="AM206" s="40" t="s">
        <v>7285</v>
      </c>
      <c r="AN206" s="40" t="s">
        <v>224</v>
      </c>
      <c r="AO206" s="42">
        <v>1.11E136</v>
      </c>
    </row>
    <row r="207">
      <c r="A207" s="41">
        <v>966.0</v>
      </c>
      <c r="B207" s="42">
        <v>1.671302375E9</v>
      </c>
      <c r="C207" s="41">
        <v>3356.0</v>
      </c>
      <c r="D207" s="40" t="s">
        <v>1243</v>
      </c>
      <c r="E207" s="41">
        <v>140.0</v>
      </c>
      <c r="F207" s="41">
        <v>35.0</v>
      </c>
      <c r="G207" s="41">
        <v>70.0</v>
      </c>
      <c r="H207" s="41">
        <v>-3.07732701</v>
      </c>
      <c r="I207" s="41">
        <v>10000.0</v>
      </c>
      <c r="J207" s="41">
        <v>5000.0</v>
      </c>
      <c r="K207" s="41">
        <v>1200.0</v>
      </c>
      <c r="L207" s="41">
        <v>600.0</v>
      </c>
      <c r="M207" s="41">
        <v>100.0</v>
      </c>
      <c r="N207" s="40" t="s">
        <v>1370</v>
      </c>
      <c r="O207" s="40" t="s">
        <v>208</v>
      </c>
      <c r="P207" s="40" t="s">
        <v>7310</v>
      </c>
      <c r="Q207" s="40" t="s">
        <v>1373</v>
      </c>
      <c r="R207" s="40" t="b">
        <v>0</v>
      </c>
      <c r="S207" s="40" t="s">
        <v>7286</v>
      </c>
      <c r="T207" s="40" t="s">
        <v>212</v>
      </c>
      <c r="U207" s="41">
        <v>0.1</v>
      </c>
      <c r="V207" s="41">
        <v>0.9</v>
      </c>
      <c r="W207" s="41">
        <v>0.2</v>
      </c>
      <c r="X207" s="41">
        <v>0.4</v>
      </c>
      <c r="Y207" s="40" t="b">
        <v>0</v>
      </c>
      <c r="Z207" s="40" t="b">
        <v>1</v>
      </c>
      <c r="AA207" s="40" t="b">
        <v>0</v>
      </c>
      <c r="AB207" s="40" t="b">
        <v>0</v>
      </c>
      <c r="AC207" s="41" t="s">
        <v>8015</v>
      </c>
      <c r="AD207" s="41" t="s">
        <v>8016</v>
      </c>
      <c r="AE207" s="41">
        <v>1192.355215</v>
      </c>
      <c r="AF207" s="41">
        <v>-3.108822879</v>
      </c>
      <c r="AG207" s="42">
        <v>9.95E41</v>
      </c>
      <c r="AH207" s="51">
        <v>0.010234814</v>
      </c>
      <c r="AI207" s="40" t="s">
        <v>8017</v>
      </c>
      <c r="AJ207" s="40" t="s">
        <v>8018</v>
      </c>
      <c r="AK207" s="41">
        <v>10000.0</v>
      </c>
      <c r="AL207" s="40" t="s">
        <v>216</v>
      </c>
      <c r="AM207" s="40" t="s">
        <v>7285</v>
      </c>
      <c r="AN207" s="40" t="s">
        <v>224</v>
      </c>
      <c r="AO207" s="42">
        <v>1.01E139</v>
      </c>
    </row>
    <row r="208">
      <c r="A208" s="41">
        <v>575.0</v>
      </c>
      <c r="B208" s="42">
        <v>1.671302375E9</v>
      </c>
      <c r="C208" s="41">
        <v>3356.0</v>
      </c>
      <c r="D208" s="40" t="s">
        <v>1243</v>
      </c>
      <c r="E208" s="41">
        <v>140.0</v>
      </c>
      <c r="F208" s="41">
        <v>35.0</v>
      </c>
      <c r="G208" s="41">
        <v>70.0</v>
      </c>
      <c r="H208" s="41">
        <v>-3.07732701</v>
      </c>
      <c r="I208" s="41">
        <v>10000.0</v>
      </c>
      <c r="J208" s="41">
        <v>5000.0</v>
      </c>
      <c r="K208" s="41">
        <v>1200.0</v>
      </c>
      <c r="L208" s="41">
        <v>600.0</v>
      </c>
      <c r="M208" s="41">
        <v>50.0</v>
      </c>
      <c r="N208" s="40" t="s">
        <v>1370</v>
      </c>
      <c r="O208" s="40" t="s">
        <v>208</v>
      </c>
      <c r="P208" s="40" t="s">
        <v>209</v>
      </c>
      <c r="Q208" s="40" t="s">
        <v>1373</v>
      </c>
      <c r="R208" s="40" t="b">
        <v>0</v>
      </c>
      <c r="S208" s="40" t="s">
        <v>7286</v>
      </c>
      <c r="T208" s="40" t="s">
        <v>212</v>
      </c>
      <c r="U208" s="41">
        <v>0.1</v>
      </c>
      <c r="V208" s="41">
        <v>0.9</v>
      </c>
      <c r="W208" s="41">
        <v>0.3</v>
      </c>
      <c r="X208" s="41">
        <v>0.6</v>
      </c>
      <c r="Y208" s="40" t="b">
        <v>0</v>
      </c>
      <c r="Z208" s="40" t="b">
        <v>1</v>
      </c>
      <c r="AA208" s="40" t="b">
        <v>0</v>
      </c>
      <c r="AB208" s="40" t="b">
        <v>0</v>
      </c>
      <c r="AC208" s="41" t="s">
        <v>8019</v>
      </c>
      <c r="AD208" s="41" t="s">
        <v>8020</v>
      </c>
      <c r="AE208" s="41">
        <v>753.9907446</v>
      </c>
      <c r="AF208" s="41">
        <v>-3.108911924</v>
      </c>
      <c r="AG208" s="42">
        <v>1.38E42</v>
      </c>
      <c r="AH208" s="51">
        <v>0.01026375</v>
      </c>
      <c r="AI208" s="40" t="s">
        <v>8021</v>
      </c>
      <c r="AJ208" s="40" t="s">
        <v>8022</v>
      </c>
      <c r="AK208" s="41">
        <v>10000.0</v>
      </c>
      <c r="AL208" s="40" t="s">
        <v>216</v>
      </c>
      <c r="AM208" s="40" t="s">
        <v>7285</v>
      </c>
      <c r="AN208" s="40" t="s">
        <v>224</v>
      </c>
      <c r="AO208" s="42">
        <v>1.11E139</v>
      </c>
    </row>
    <row r="209">
      <c r="A209" s="41">
        <v>643.0</v>
      </c>
      <c r="B209" s="42">
        <v>1.671302375E9</v>
      </c>
      <c r="C209" s="41">
        <v>3356.0</v>
      </c>
      <c r="D209" s="40" t="s">
        <v>1243</v>
      </c>
      <c r="E209" s="41">
        <v>140.0</v>
      </c>
      <c r="F209" s="41">
        <v>35.0</v>
      </c>
      <c r="G209" s="41">
        <v>70.0</v>
      </c>
      <c r="H209" s="41">
        <v>-3.07732701</v>
      </c>
      <c r="I209" s="41">
        <v>10000.0</v>
      </c>
      <c r="J209" s="41">
        <v>5000.0</v>
      </c>
      <c r="K209" s="41">
        <v>1200.0</v>
      </c>
      <c r="L209" s="41">
        <v>600.0</v>
      </c>
      <c r="M209" s="41">
        <v>50.0</v>
      </c>
      <c r="N209" s="40" t="s">
        <v>1370</v>
      </c>
      <c r="O209" s="40" t="s">
        <v>208</v>
      </c>
      <c r="P209" s="40" t="s">
        <v>7305</v>
      </c>
      <c r="Q209" s="40" t="s">
        <v>1373</v>
      </c>
      <c r="R209" s="40" t="b">
        <v>0</v>
      </c>
      <c r="S209" s="40" t="s">
        <v>7286</v>
      </c>
      <c r="T209" s="40" t="s">
        <v>212</v>
      </c>
      <c r="U209" s="41">
        <v>0.1</v>
      </c>
      <c r="V209" s="41">
        <v>0.9</v>
      </c>
      <c r="W209" s="41">
        <v>0.2</v>
      </c>
      <c r="X209" s="41">
        <v>0.5</v>
      </c>
      <c r="Y209" s="40" t="b">
        <v>0</v>
      </c>
      <c r="Z209" s="40" t="b">
        <v>1</v>
      </c>
      <c r="AA209" s="40" t="b">
        <v>0</v>
      </c>
      <c r="AB209" s="40" t="b">
        <v>0</v>
      </c>
      <c r="AC209" s="41" t="s">
        <v>8023</v>
      </c>
      <c r="AD209" s="41" t="s">
        <v>8024</v>
      </c>
      <c r="AE209" s="41">
        <v>564.3394568</v>
      </c>
      <c r="AF209" s="41">
        <v>-3.109072736</v>
      </c>
      <c r="AG209" s="42">
        <v>1.55E41</v>
      </c>
      <c r="AH209" s="51">
        <v>0.010316007</v>
      </c>
      <c r="AI209" s="40" t="s">
        <v>8025</v>
      </c>
      <c r="AJ209" s="40" t="s">
        <v>8026</v>
      </c>
      <c r="AK209" s="41">
        <v>10000.0</v>
      </c>
      <c r="AL209" s="40" t="s">
        <v>216</v>
      </c>
      <c r="AM209" s="40" t="s">
        <v>7285</v>
      </c>
      <c r="AN209" s="40" t="s">
        <v>224</v>
      </c>
      <c r="AO209" s="42">
        <v>1.11E136</v>
      </c>
    </row>
    <row r="210">
      <c r="A210" s="41">
        <v>775.0</v>
      </c>
      <c r="B210" s="42">
        <v>1.671302375E9</v>
      </c>
      <c r="C210" s="41">
        <v>3356.0</v>
      </c>
      <c r="D210" s="40" t="s">
        <v>1243</v>
      </c>
      <c r="E210" s="41">
        <v>140.0</v>
      </c>
      <c r="F210" s="41">
        <v>35.0</v>
      </c>
      <c r="G210" s="41">
        <v>70.0</v>
      </c>
      <c r="H210" s="41">
        <v>-3.07732701</v>
      </c>
      <c r="I210" s="41">
        <v>10000.0</v>
      </c>
      <c r="J210" s="41">
        <v>5000.0</v>
      </c>
      <c r="K210" s="41">
        <v>1200.0</v>
      </c>
      <c r="L210" s="41">
        <v>600.0</v>
      </c>
      <c r="M210" s="41">
        <v>100.0</v>
      </c>
      <c r="N210" s="40" t="s">
        <v>1370</v>
      </c>
      <c r="O210" s="40" t="s">
        <v>1371</v>
      </c>
      <c r="P210" s="40" t="s">
        <v>7310</v>
      </c>
      <c r="Q210" s="40" t="s">
        <v>1373</v>
      </c>
      <c r="R210" s="40" t="b">
        <v>0</v>
      </c>
      <c r="S210" s="40" t="s">
        <v>1373</v>
      </c>
      <c r="T210" s="40" t="s">
        <v>212</v>
      </c>
      <c r="U210" s="41">
        <v>0.1</v>
      </c>
      <c r="V210" s="41">
        <v>0.9</v>
      </c>
      <c r="W210" s="41">
        <v>0.1</v>
      </c>
      <c r="X210" s="41">
        <v>0.5</v>
      </c>
      <c r="Y210" s="40" t="b">
        <v>0</v>
      </c>
      <c r="Z210" s="40" t="b">
        <v>1</v>
      </c>
      <c r="AA210" s="40" t="b">
        <v>0</v>
      </c>
      <c r="AB210" s="40" t="b">
        <v>0</v>
      </c>
      <c r="AC210" s="41" t="s">
        <v>8027</v>
      </c>
      <c r="AD210" s="41" t="s">
        <v>8028</v>
      </c>
      <c r="AE210" s="41">
        <v>1200.600325</v>
      </c>
      <c r="AF210" s="41">
        <v>-3.109291906</v>
      </c>
      <c r="AG210" s="42">
        <v>6.74E41</v>
      </c>
      <c r="AH210" s="51">
        <v>0.010387228</v>
      </c>
      <c r="AI210" s="40" t="s">
        <v>8029</v>
      </c>
      <c r="AJ210" s="40" t="s">
        <v>8030</v>
      </c>
      <c r="AK210" s="41">
        <v>7931.0</v>
      </c>
      <c r="AL210" s="40" t="s">
        <v>2224</v>
      </c>
      <c r="AM210" s="40" t="s">
        <v>7285</v>
      </c>
      <c r="AN210" s="40" t="s">
        <v>224</v>
      </c>
      <c r="AO210" s="42">
        <v>1.11E138</v>
      </c>
    </row>
    <row r="211">
      <c r="A211" s="41">
        <v>755.0</v>
      </c>
      <c r="B211" s="42">
        <v>1.671302375E9</v>
      </c>
      <c r="C211" s="41">
        <v>3356.0</v>
      </c>
      <c r="D211" s="40" t="s">
        <v>1243</v>
      </c>
      <c r="E211" s="41">
        <v>140.0</v>
      </c>
      <c r="F211" s="41">
        <v>35.0</v>
      </c>
      <c r="G211" s="41">
        <v>70.0</v>
      </c>
      <c r="H211" s="41">
        <v>-3.07732701</v>
      </c>
      <c r="I211" s="41">
        <v>10000.0</v>
      </c>
      <c r="J211" s="41">
        <v>5000.0</v>
      </c>
      <c r="K211" s="41">
        <v>1200.0</v>
      </c>
      <c r="L211" s="41">
        <v>600.0</v>
      </c>
      <c r="M211" s="41">
        <v>100.0</v>
      </c>
      <c r="N211" s="40" t="s">
        <v>1370</v>
      </c>
      <c r="O211" s="40" t="s">
        <v>1371</v>
      </c>
      <c r="P211" s="40" t="s">
        <v>209</v>
      </c>
      <c r="Q211" s="40" t="s">
        <v>1373</v>
      </c>
      <c r="R211" s="40" t="b">
        <v>0</v>
      </c>
      <c r="S211" s="40" t="s">
        <v>7286</v>
      </c>
      <c r="T211" s="40" t="s">
        <v>212</v>
      </c>
      <c r="U211" s="41">
        <v>0.1</v>
      </c>
      <c r="V211" s="41">
        <v>0.9</v>
      </c>
      <c r="W211" s="41">
        <v>0.3</v>
      </c>
      <c r="X211" s="41">
        <v>0.6</v>
      </c>
      <c r="Y211" s="40" t="b">
        <v>0</v>
      </c>
      <c r="Z211" s="40" t="b">
        <v>1</v>
      </c>
      <c r="AA211" s="40" t="b">
        <v>0</v>
      </c>
      <c r="AB211" s="40" t="b">
        <v>0</v>
      </c>
      <c r="AC211" s="41" t="s">
        <v>8031</v>
      </c>
      <c r="AD211" s="41" t="s">
        <v>8032</v>
      </c>
      <c r="AE211" s="41">
        <v>944.379818</v>
      </c>
      <c r="AF211" s="41">
        <v>-3.10946125</v>
      </c>
      <c r="AG211" s="42">
        <v>5.05E41</v>
      </c>
      <c r="AH211" s="51">
        <v>0.010442257</v>
      </c>
      <c r="AI211" s="40" t="s">
        <v>8033</v>
      </c>
      <c r="AJ211" s="40" t="s">
        <v>8034</v>
      </c>
      <c r="AK211" s="41">
        <v>6570.0</v>
      </c>
      <c r="AL211" s="40" t="s">
        <v>7372</v>
      </c>
      <c r="AM211" s="40" t="s">
        <v>7285</v>
      </c>
      <c r="AN211" s="40" t="s">
        <v>224</v>
      </c>
      <c r="AO211" s="42">
        <v>1.01E138</v>
      </c>
    </row>
    <row r="212">
      <c r="A212" s="41">
        <v>171.0</v>
      </c>
      <c r="B212" s="42">
        <v>1.67130956E9</v>
      </c>
      <c r="C212" s="41">
        <v>3356.0</v>
      </c>
      <c r="D212" s="40" t="s">
        <v>1243</v>
      </c>
      <c r="E212" s="41">
        <v>140.0</v>
      </c>
      <c r="F212" s="41">
        <v>35.0</v>
      </c>
      <c r="G212" s="41">
        <v>70.0</v>
      </c>
      <c r="H212" s="41">
        <v>-3.07732701</v>
      </c>
      <c r="I212" s="41">
        <v>10000.0</v>
      </c>
      <c r="J212" s="41">
        <v>5000.0</v>
      </c>
      <c r="K212" s="41">
        <v>1200.0</v>
      </c>
      <c r="L212" s="41">
        <v>600.0</v>
      </c>
      <c r="M212" s="41">
        <v>30.0</v>
      </c>
      <c r="N212" s="40" t="s">
        <v>1370</v>
      </c>
      <c r="O212" s="40" t="s">
        <v>1371</v>
      </c>
      <c r="P212" s="40" t="s">
        <v>212</v>
      </c>
      <c r="Q212" s="40" t="s">
        <v>1373</v>
      </c>
      <c r="R212" s="40" t="b">
        <v>0</v>
      </c>
      <c r="S212" s="40" t="s">
        <v>7286</v>
      </c>
      <c r="T212" s="40" t="s">
        <v>7305</v>
      </c>
      <c r="U212" s="41">
        <v>0.1</v>
      </c>
      <c r="V212" s="41">
        <v>0.9</v>
      </c>
      <c r="W212" s="41">
        <v>0.1</v>
      </c>
      <c r="X212" s="41">
        <v>0.4</v>
      </c>
      <c r="Y212" s="40" t="b">
        <v>0</v>
      </c>
      <c r="Z212" s="40" t="b">
        <v>1</v>
      </c>
      <c r="AA212" s="40" t="b">
        <v>0</v>
      </c>
      <c r="AB212" s="40" t="b">
        <v>0</v>
      </c>
      <c r="AC212" s="41" t="s">
        <v>3759</v>
      </c>
      <c r="AD212" s="41" t="s">
        <v>8035</v>
      </c>
      <c r="AE212" s="41">
        <v>1020.002939</v>
      </c>
      <c r="AF212" s="41">
        <v>-3.109581873</v>
      </c>
      <c r="AG212" s="42">
        <v>1.6E41</v>
      </c>
      <c r="AH212" s="51">
        <v>0.010481455</v>
      </c>
      <c r="AI212" s="40" t="s">
        <v>8036</v>
      </c>
      <c r="AJ212" s="46">
        <v>1.60071462045643E125</v>
      </c>
      <c r="AK212" s="41">
        <v>10000.0</v>
      </c>
      <c r="AL212" s="40" t="s">
        <v>216</v>
      </c>
      <c r="AM212" s="40" t="s">
        <v>7285</v>
      </c>
      <c r="AN212" s="40" t="s">
        <v>5643</v>
      </c>
      <c r="AO212" s="42">
        <v>1.11E136</v>
      </c>
    </row>
    <row r="213">
      <c r="A213" s="41">
        <v>528.0</v>
      </c>
      <c r="B213" s="42">
        <v>1.671302375E9</v>
      </c>
      <c r="C213" s="41">
        <v>3356.0</v>
      </c>
      <c r="D213" s="40" t="s">
        <v>1243</v>
      </c>
      <c r="E213" s="41">
        <v>140.0</v>
      </c>
      <c r="F213" s="41">
        <v>35.0</v>
      </c>
      <c r="G213" s="41">
        <v>70.0</v>
      </c>
      <c r="H213" s="41">
        <v>-3.07732701</v>
      </c>
      <c r="I213" s="41">
        <v>10000.0</v>
      </c>
      <c r="J213" s="41">
        <v>5000.0</v>
      </c>
      <c r="K213" s="41">
        <v>1200.0</v>
      </c>
      <c r="L213" s="41">
        <v>600.0</v>
      </c>
      <c r="M213" s="41">
        <v>50.0</v>
      </c>
      <c r="N213" s="40" t="s">
        <v>1370</v>
      </c>
      <c r="O213" s="40" t="s">
        <v>1371</v>
      </c>
      <c r="P213" s="40" t="s">
        <v>212</v>
      </c>
      <c r="Q213" s="40" t="s">
        <v>1373</v>
      </c>
      <c r="R213" s="40" t="b">
        <v>0</v>
      </c>
      <c r="S213" s="40" t="s">
        <v>1373</v>
      </c>
      <c r="T213" s="40" t="s">
        <v>212</v>
      </c>
      <c r="U213" s="41">
        <v>0.1</v>
      </c>
      <c r="V213" s="41">
        <v>0.9</v>
      </c>
      <c r="W213" s="41">
        <v>0.3</v>
      </c>
      <c r="X213" s="41">
        <v>0.4</v>
      </c>
      <c r="Y213" s="40" t="b">
        <v>0</v>
      </c>
      <c r="Z213" s="40" t="b">
        <v>1</v>
      </c>
      <c r="AA213" s="40" t="b">
        <v>0</v>
      </c>
      <c r="AB213" s="40" t="b">
        <v>0</v>
      </c>
      <c r="AC213" s="41" t="s">
        <v>5610</v>
      </c>
      <c r="AD213" s="41" t="s">
        <v>8037</v>
      </c>
      <c r="AE213" s="41">
        <v>404.9893992</v>
      </c>
      <c r="AF213" s="41">
        <v>-3.110093573</v>
      </c>
      <c r="AG213" s="42">
        <v>6.91E41</v>
      </c>
      <c r="AH213" s="51">
        <v>0.010647735</v>
      </c>
      <c r="AI213" s="40" t="s">
        <v>8038</v>
      </c>
      <c r="AJ213" s="40" t="s">
        <v>8039</v>
      </c>
      <c r="AK213" s="41">
        <v>10000.0</v>
      </c>
      <c r="AL213" s="40" t="s">
        <v>216</v>
      </c>
      <c r="AM213" s="40" t="s">
        <v>7285</v>
      </c>
      <c r="AN213" s="40" t="s">
        <v>224</v>
      </c>
      <c r="AO213" s="42">
        <v>1.11E138</v>
      </c>
    </row>
    <row r="214">
      <c r="A214" s="41">
        <v>139.0</v>
      </c>
      <c r="B214" s="42">
        <v>1.67130956E9</v>
      </c>
      <c r="C214" s="41">
        <v>3356.0</v>
      </c>
      <c r="D214" s="40" t="s">
        <v>1243</v>
      </c>
      <c r="E214" s="41">
        <v>140.0</v>
      </c>
      <c r="F214" s="41">
        <v>35.0</v>
      </c>
      <c r="G214" s="41">
        <v>70.0</v>
      </c>
      <c r="H214" s="41">
        <v>-3.07732701</v>
      </c>
      <c r="I214" s="41">
        <v>10000.0</v>
      </c>
      <c r="J214" s="41">
        <v>5000.0</v>
      </c>
      <c r="K214" s="41">
        <v>1200.0</v>
      </c>
      <c r="L214" s="41">
        <v>600.0</v>
      </c>
      <c r="M214" s="41">
        <v>30.0</v>
      </c>
      <c r="N214" s="40" t="s">
        <v>1370</v>
      </c>
      <c r="O214" s="40" t="s">
        <v>1371</v>
      </c>
      <c r="P214" s="40" t="s">
        <v>1372</v>
      </c>
      <c r="Q214" s="40" t="s">
        <v>1373</v>
      </c>
      <c r="R214" s="40" t="b">
        <v>0</v>
      </c>
      <c r="S214" s="40" t="s">
        <v>7286</v>
      </c>
      <c r="T214" s="40" t="s">
        <v>7305</v>
      </c>
      <c r="U214" s="41">
        <v>0.1</v>
      </c>
      <c r="V214" s="41">
        <v>0.9</v>
      </c>
      <c r="W214" s="41">
        <v>0.2</v>
      </c>
      <c r="X214" s="41">
        <v>0.5</v>
      </c>
      <c r="Y214" s="40" t="b">
        <v>0</v>
      </c>
      <c r="Z214" s="40" t="b">
        <v>1</v>
      </c>
      <c r="AA214" s="40" t="b">
        <v>0</v>
      </c>
      <c r="AB214" s="40" t="b">
        <v>0</v>
      </c>
      <c r="AC214" s="41" t="s">
        <v>8040</v>
      </c>
      <c r="AD214" s="41" t="s">
        <v>8041</v>
      </c>
      <c r="AE214" s="41">
        <v>1203.554705</v>
      </c>
      <c r="AF214" s="41">
        <v>-3.110202819</v>
      </c>
      <c r="AG214" s="42">
        <v>1.11E41</v>
      </c>
      <c r="AH214" s="51">
        <v>0.010683235</v>
      </c>
      <c r="AI214" s="40" t="s">
        <v>8042</v>
      </c>
      <c r="AJ214" s="45">
        <v>1.10737536799795E251</v>
      </c>
      <c r="AK214" s="41">
        <v>9414.0</v>
      </c>
      <c r="AL214" s="40" t="s">
        <v>2224</v>
      </c>
      <c r="AM214" s="40" t="s">
        <v>7285</v>
      </c>
      <c r="AN214" s="40" t="s">
        <v>5643</v>
      </c>
      <c r="AO214" s="42">
        <v>1.01E136</v>
      </c>
    </row>
    <row r="215">
      <c r="A215" s="41">
        <v>139.0</v>
      </c>
      <c r="B215" s="42">
        <v>1.671312514E9</v>
      </c>
      <c r="C215" s="41">
        <v>3356.0</v>
      </c>
      <c r="D215" s="40" t="s">
        <v>1243</v>
      </c>
      <c r="E215" s="41">
        <v>140.0</v>
      </c>
      <c r="F215" s="41">
        <v>35.0</v>
      </c>
      <c r="G215" s="41">
        <v>70.0</v>
      </c>
      <c r="H215" s="41">
        <v>-3.07732701</v>
      </c>
      <c r="I215" s="41">
        <v>10000.0</v>
      </c>
      <c r="J215" s="41">
        <v>5000.0</v>
      </c>
      <c r="K215" s="41">
        <v>1200.0</v>
      </c>
      <c r="L215" s="41">
        <v>600.0</v>
      </c>
      <c r="M215" s="41">
        <v>30.0</v>
      </c>
      <c r="N215" s="40" t="s">
        <v>1370</v>
      </c>
      <c r="O215" s="40" t="s">
        <v>1371</v>
      </c>
      <c r="P215" s="40" t="s">
        <v>1372</v>
      </c>
      <c r="Q215" s="40" t="s">
        <v>1373</v>
      </c>
      <c r="R215" s="40" t="b">
        <v>0</v>
      </c>
      <c r="S215" s="40" t="s">
        <v>7286</v>
      </c>
      <c r="T215" s="40" t="s">
        <v>7305</v>
      </c>
      <c r="U215" s="41">
        <v>0.1</v>
      </c>
      <c r="V215" s="41">
        <v>0.9</v>
      </c>
      <c r="W215" s="41">
        <v>0.2</v>
      </c>
      <c r="X215" s="41">
        <v>0.5</v>
      </c>
      <c r="Y215" s="40" t="b">
        <v>0</v>
      </c>
      <c r="Z215" s="40" t="b">
        <v>1</v>
      </c>
      <c r="AA215" s="40" t="b">
        <v>0</v>
      </c>
      <c r="AB215" s="40" t="b">
        <v>1</v>
      </c>
      <c r="AC215" s="41" t="s">
        <v>8043</v>
      </c>
      <c r="AD215" s="41" t="s">
        <v>8044</v>
      </c>
      <c r="AE215" s="41">
        <v>1203.207449</v>
      </c>
      <c r="AF215" s="41">
        <v>-3.110202819</v>
      </c>
      <c r="AG215" s="42">
        <v>1.11E41</v>
      </c>
      <c r="AH215" s="51">
        <v>0.010683235</v>
      </c>
      <c r="AI215" s="40" t="s">
        <v>8042</v>
      </c>
      <c r="AJ215" s="45">
        <v>1.10737536799795E251</v>
      </c>
      <c r="AK215" s="41">
        <v>9397.0</v>
      </c>
      <c r="AL215" s="40" t="s">
        <v>2224</v>
      </c>
      <c r="AM215" s="40" t="s">
        <v>7285</v>
      </c>
      <c r="AN215" s="40" t="s">
        <v>5643</v>
      </c>
      <c r="AO215" s="42">
        <v>1.01E136</v>
      </c>
    </row>
    <row r="216">
      <c r="A216" s="41">
        <v>897.0</v>
      </c>
      <c r="B216" s="42">
        <v>1.671302375E9</v>
      </c>
      <c r="C216" s="41">
        <v>3356.0</v>
      </c>
      <c r="D216" s="40" t="s">
        <v>1243</v>
      </c>
      <c r="E216" s="41">
        <v>140.0</v>
      </c>
      <c r="F216" s="41">
        <v>35.0</v>
      </c>
      <c r="G216" s="41">
        <v>70.0</v>
      </c>
      <c r="H216" s="41">
        <v>-3.07732701</v>
      </c>
      <c r="I216" s="41">
        <v>10000.0</v>
      </c>
      <c r="J216" s="41">
        <v>5000.0</v>
      </c>
      <c r="K216" s="41">
        <v>1200.0</v>
      </c>
      <c r="L216" s="41">
        <v>600.0</v>
      </c>
      <c r="M216" s="41">
        <v>100.0</v>
      </c>
      <c r="N216" s="40" t="s">
        <v>1370</v>
      </c>
      <c r="O216" s="40" t="s">
        <v>1371</v>
      </c>
      <c r="P216" s="40" t="s">
        <v>212</v>
      </c>
      <c r="Q216" s="40" t="s">
        <v>1373</v>
      </c>
      <c r="R216" s="40" t="b">
        <v>0</v>
      </c>
      <c r="S216" s="40" t="s">
        <v>7286</v>
      </c>
      <c r="T216" s="40" t="s">
        <v>212</v>
      </c>
      <c r="U216" s="41">
        <v>0.1</v>
      </c>
      <c r="V216" s="41">
        <v>0.9</v>
      </c>
      <c r="W216" s="41">
        <v>0.3</v>
      </c>
      <c r="X216" s="41">
        <v>0.4</v>
      </c>
      <c r="Y216" s="40" t="b">
        <v>0</v>
      </c>
      <c r="Z216" s="40" t="b">
        <v>1</v>
      </c>
      <c r="AA216" s="40" t="b">
        <v>0</v>
      </c>
      <c r="AB216" s="40" t="b">
        <v>0</v>
      </c>
      <c r="AC216" s="41" t="s">
        <v>8045</v>
      </c>
      <c r="AD216" s="41" t="s">
        <v>8046</v>
      </c>
      <c r="AE216" s="41">
        <v>830.5261571</v>
      </c>
      <c r="AF216" s="41">
        <v>-3.110242104</v>
      </c>
      <c r="AG216" s="42">
        <v>6.71E41</v>
      </c>
      <c r="AH216" s="51">
        <v>0.010696001</v>
      </c>
      <c r="AI216" s="40" t="s">
        <v>8047</v>
      </c>
      <c r="AJ216" s="40" t="s">
        <v>8048</v>
      </c>
      <c r="AK216" s="41">
        <v>10000.0</v>
      </c>
      <c r="AL216" s="40" t="s">
        <v>216</v>
      </c>
      <c r="AM216" s="40" t="s">
        <v>7285</v>
      </c>
      <c r="AN216" s="40" t="s">
        <v>224</v>
      </c>
      <c r="AO216" s="42">
        <v>1.11E138</v>
      </c>
    </row>
    <row r="217">
      <c r="A217" s="41">
        <v>1042.0</v>
      </c>
      <c r="B217" s="42">
        <v>1.671302375E9</v>
      </c>
      <c r="C217" s="41">
        <v>3356.0</v>
      </c>
      <c r="D217" s="40" t="s">
        <v>1243</v>
      </c>
      <c r="E217" s="41">
        <v>140.0</v>
      </c>
      <c r="F217" s="41">
        <v>35.0</v>
      </c>
      <c r="G217" s="41">
        <v>70.0</v>
      </c>
      <c r="H217" s="41">
        <v>-3.07732701</v>
      </c>
      <c r="I217" s="41">
        <v>10000.0</v>
      </c>
      <c r="J217" s="41">
        <v>5000.0</v>
      </c>
      <c r="K217" s="41">
        <v>1200.0</v>
      </c>
      <c r="L217" s="41">
        <v>600.0</v>
      </c>
      <c r="M217" s="41">
        <v>100.0</v>
      </c>
      <c r="N217" s="40" t="s">
        <v>1370</v>
      </c>
      <c r="O217" s="40" t="s">
        <v>208</v>
      </c>
      <c r="P217" s="40" t="s">
        <v>1372</v>
      </c>
      <c r="Q217" s="40" t="s">
        <v>1373</v>
      </c>
      <c r="R217" s="40" t="b">
        <v>0</v>
      </c>
      <c r="S217" s="40" t="s">
        <v>7286</v>
      </c>
      <c r="T217" s="40" t="s">
        <v>212</v>
      </c>
      <c r="U217" s="41">
        <v>0.1</v>
      </c>
      <c r="V217" s="41">
        <v>0.9</v>
      </c>
      <c r="W217" s="41">
        <v>0.3</v>
      </c>
      <c r="X217" s="41">
        <v>0.5</v>
      </c>
      <c r="Y217" s="40" t="b">
        <v>0</v>
      </c>
      <c r="Z217" s="40" t="b">
        <v>1</v>
      </c>
      <c r="AA217" s="40" t="b">
        <v>0</v>
      </c>
      <c r="AB217" s="40" t="b">
        <v>0</v>
      </c>
      <c r="AC217" s="41" t="s">
        <v>8049</v>
      </c>
      <c r="AD217" s="41" t="s">
        <v>8050</v>
      </c>
      <c r="AE217" s="41">
        <v>1035.941727</v>
      </c>
      <c r="AF217" s="41">
        <v>-3.110466139</v>
      </c>
      <c r="AG217" s="42">
        <v>2.96E41</v>
      </c>
      <c r="AH217" s="51">
        <v>0.010768803</v>
      </c>
      <c r="AI217" s="40" t="s">
        <v>8051</v>
      </c>
      <c r="AJ217" s="40" t="s">
        <v>8052</v>
      </c>
      <c r="AK217" s="41">
        <v>10000.0</v>
      </c>
      <c r="AL217" s="40" t="s">
        <v>216</v>
      </c>
      <c r="AM217" s="40" t="s">
        <v>7285</v>
      </c>
      <c r="AN217" s="40" t="s">
        <v>224</v>
      </c>
      <c r="AO217" s="42">
        <v>1.1E137</v>
      </c>
    </row>
    <row r="218">
      <c r="A218" s="41">
        <v>450.0</v>
      </c>
      <c r="B218" s="42">
        <v>1.671302375E9</v>
      </c>
      <c r="C218" s="41">
        <v>3356.0</v>
      </c>
      <c r="D218" s="40" t="s">
        <v>1243</v>
      </c>
      <c r="E218" s="41">
        <v>140.0</v>
      </c>
      <c r="F218" s="41">
        <v>35.0</v>
      </c>
      <c r="G218" s="41">
        <v>70.0</v>
      </c>
      <c r="H218" s="41">
        <v>-3.07732701</v>
      </c>
      <c r="I218" s="41">
        <v>10000.0</v>
      </c>
      <c r="J218" s="41">
        <v>5000.0</v>
      </c>
      <c r="K218" s="41">
        <v>1200.0</v>
      </c>
      <c r="L218" s="41">
        <v>600.0</v>
      </c>
      <c r="M218" s="41">
        <v>50.0</v>
      </c>
      <c r="N218" s="40" t="s">
        <v>1370</v>
      </c>
      <c r="O218" s="40" t="s">
        <v>1371</v>
      </c>
      <c r="P218" s="40" t="s">
        <v>7305</v>
      </c>
      <c r="Q218" s="40" t="s">
        <v>1373</v>
      </c>
      <c r="R218" s="40" t="b">
        <v>0</v>
      </c>
      <c r="S218" s="40" t="s">
        <v>1373</v>
      </c>
      <c r="T218" s="40" t="s">
        <v>212</v>
      </c>
      <c r="U218" s="41">
        <v>0.1</v>
      </c>
      <c r="V218" s="41">
        <v>0.9</v>
      </c>
      <c r="W218" s="41">
        <v>0.1</v>
      </c>
      <c r="X218" s="41">
        <v>0.4</v>
      </c>
      <c r="Y218" s="40" t="b">
        <v>0</v>
      </c>
      <c r="Z218" s="40" t="b">
        <v>1</v>
      </c>
      <c r="AA218" s="40" t="b">
        <v>0</v>
      </c>
      <c r="AB218" s="40" t="b">
        <v>0</v>
      </c>
      <c r="AC218" s="41" t="s">
        <v>8053</v>
      </c>
      <c r="AD218" s="41" t="s">
        <v>8054</v>
      </c>
      <c r="AE218" s="41">
        <v>406.1620772</v>
      </c>
      <c r="AF218" s="41">
        <v>-3.11075715</v>
      </c>
      <c r="AG218" s="42">
        <v>1.2E42</v>
      </c>
      <c r="AH218" s="51">
        <v>0.010863369</v>
      </c>
      <c r="AI218" s="40" t="s">
        <v>8055</v>
      </c>
      <c r="AJ218" s="40" t="s">
        <v>7330</v>
      </c>
      <c r="AK218" s="41">
        <v>10000.0</v>
      </c>
      <c r="AL218" s="40" t="s">
        <v>216</v>
      </c>
      <c r="AM218" s="40" t="s">
        <v>7285</v>
      </c>
      <c r="AN218" s="40" t="s">
        <v>224</v>
      </c>
      <c r="AO218" s="42">
        <v>1.1E139</v>
      </c>
    </row>
    <row r="219">
      <c r="A219" s="41">
        <v>31.0</v>
      </c>
      <c r="B219" s="42">
        <v>1.671312514E9</v>
      </c>
      <c r="C219" s="41">
        <v>3356.0</v>
      </c>
      <c r="D219" s="40" t="s">
        <v>1243</v>
      </c>
      <c r="E219" s="41">
        <v>140.0</v>
      </c>
      <c r="F219" s="41">
        <v>35.0</v>
      </c>
      <c r="G219" s="41">
        <v>70.0</v>
      </c>
      <c r="H219" s="41">
        <v>-3.07732701</v>
      </c>
      <c r="I219" s="41">
        <v>10000.0</v>
      </c>
      <c r="J219" s="41">
        <v>5000.0</v>
      </c>
      <c r="K219" s="41">
        <v>1200.0</v>
      </c>
      <c r="L219" s="41">
        <v>600.0</v>
      </c>
      <c r="M219" s="41">
        <v>30.0</v>
      </c>
      <c r="N219" s="40" t="s">
        <v>1370</v>
      </c>
      <c r="O219" s="40" t="s">
        <v>1371</v>
      </c>
      <c r="P219" s="40" t="s">
        <v>209</v>
      </c>
      <c r="Q219" s="40" t="s">
        <v>1373</v>
      </c>
      <c r="R219" s="40" t="b">
        <v>0</v>
      </c>
      <c r="S219" s="40" t="s">
        <v>7286</v>
      </c>
      <c r="T219" s="40" t="s">
        <v>7305</v>
      </c>
      <c r="U219" s="41">
        <v>0.1</v>
      </c>
      <c r="V219" s="41">
        <v>0.9</v>
      </c>
      <c r="W219" s="41">
        <v>0.2</v>
      </c>
      <c r="X219" s="41">
        <v>0.5</v>
      </c>
      <c r="Y219" s="40" t="b">
        <v>0</v>
      </c>
      <c r="Z219" s="40" t="b">
        <v>1</v>
      </c>
      <c r="AA219" s="40" t="b">
        <v>0</v>
      </c>
      <c r="AB219" s="40" t="b">
        <v>1</v>
      </c>
      <c r="AC219" s="41" t="s">
        <v>8056</v>
      </c>
      <c r="AD219" s="41" t="s">
        <v>8057</v>
      </c>
      <c r="AE219" s="41">
        <v>1066.715157</v>
      </c>
      <c r="AF219" s="41">
        <v>-3.110961286</v>
      </c>
      <c r="AG219" s="42">
        <v>1.21E42</v>
      </c>
      <c r="AH219" s="51">
        <v>0.010929705</v>
      </c>
      <c r="AI219" s="40" t="s">
        <v>8058</v>
      </c>
      <c r="AJ219" s="46">
        <v>1.20499542563938E128</v>
      </c>
      <c r="AK219" s="41">
        <v>6044.0</v>
      </c>
      <c r="AL219" s="40" t="s">
        <v>7372</v>
      </c>
      <c r="AM219" s="40" t="s">
        <v>7285</v>
      </c>
      <c r="AN219" s="40" t="s">
        <v>5643</v>
      </c>
      <c r="AO219" s="42">
        <v>1.1E139</v>
      </c>
    </row>
    <row r="220">
      <c r="A220" s="41">
        <v>458.0</v>
      </c>
      <c r="B220" s="42">
        <v>1.671302375E9</v>
      </c>
      <c r="C220" s="41">
        <v>3356.0</v>
      </c>
      <c r="D220" s="40" t="s">
        <v>1243</v>
      </c>
      <c r="E220" s="41">
        <v>140.0</v>
      </c>
      <c r="F220" s="41">
        <v>35.0</v>
      </c>
      <c r="G220" s="41">
        <v>70.0</v>
      </c>
      <c r="H220" s="41">
        <v>-3.07732701</v>
      </c>
      <c r="I220" s="41">
        <v>10000.0</v>
      </c>
      <c r="J220" s="41">
        <v>5000.0</v>
      </c>
      <c r="K220" s="41">
        <v>1200.0</v>
      </c>
      <c r="L220" s="41">
        <v>600.0</v>
      </c>
      <c r="M220" s="41">
        <v>50.0</v>
      </c>
      <c r="N220" s="40" t="s">
        <v>1370</v>
      </c>
      <c r="O220" s="40" t="s">
        <v>1371</v>
      </c>
      <c r="P220" s="40" t="s">
        <v>7305</v>
      </c>
      <c r="Q220" s="40" t="s">
        <v>1373</v>
      </c>
      <c r="R220" s="40" t="b">
        <v>0</v>
      </c>
      <c r="S220" s="40" t="s">
        <v>1373</v>
      </c>
      <c r="T220" s="40" t="s">
        <v>212</v>
      </c>
      <c r="U220" s="41">
        <v>0.1</v>
      </c>
      <c r="V220" s="41">
        <v>0.9</v>
      </c>
      <c r="W220" s="41">
        <v>0.3</v>
      </c>
      <c r="X220" s="41">
        <v>0.6</v>
      </c>
      <c r="Y220" s="40" t="b">
        <v>0</v>
      </c>
      <c r="Z220" s="40" t="b">
        <v>1</v>
      </c>
      <c r="AA220" s="40" t="b">
        <v>0</v>
      </c>
      <c r="AB220" s="40" t="b">
        <v>0</v>
      </c>
      <c r="AC220" s="41" t="s">
        <v>8059</v>
      </c>
      <c r="AD220" s="41" t="s">
        <v>7532</v>
      </c>
      <c r="AE220" s="41">
        <v>605.1677485</v>
      </c>
      <c r="AF220" s="41">
        <v>-3.110975315</v>
      </c>
      <c r="AG220" s="42">
        <v>6.93E41</v>
      </c>
      <c r="AH220" s="51">
        <v>0.010934264</v>
      </c>
      <c r="AI220" s="40" t="s">
        <v>8060</v>
      </c>
      <c r="AJ220" s="40" t="s">
        <v>8061</v>
      </c>
      <c r="AK220" s="41">
        <v>10000.0</v>
      </c>
      <c r="AL220" s="40" t="s">
        <v>216</v>
      </c>
      <c r="AM220" s="40" t="s">
        <v>7285</v>
      </c>
      <c r="AN220" s="40" t="s">
        <v>224</v>
      </c>
      <c r="AO220" s="42">
        <v>1.11E138</v>
      </c>
    </row>
    <row r="221">
      <c r="A221" s="41">
        <v>167.0</v>
      </c>
      <c r="B221" s="42">
        <v>1.671302375E9</v>
      </c>
      <c r="C221" s="41">
        <v>3356.0</v>
      </c>
      <c r="D221" s="40" t="s">
        <v>1243</v>
      </c>
      <c r="E221" s="41">
        <v>140.0</v>
      </c>
      <c r="F221" s="41">
        <v>35.0</v>
      </c>
      <c r="G221" s="41">
        <v>70.0</v>
      </c>
      <c r="H221" s="41">
        <v>-3.07732701</v>
      </c>
      <c r="I221" s="41">
        <v>10000.0</v>
      </c>
      <c r="J221" s="41">
        <v>5000.0</v>
      </c>
      <c r="K221" s="41">
        <v>1200.0</v>
      </c>
      <c r="L221" s="41">
        <v>600.0</v>
      </c>
      <c r="M221" s="41">
        <v>30.0</v>
      </c>
      <c r="N221" s="40" t="s">
        <v>1370</v>
      </c>
      <c r="O221" s="40" t="s">
        <v>1371</v>
      </c>
      <c r="P221" s="40" t="s">
        <v>212</v>
      </c>
      <c r="Q221" s="40" t="s">
        <v>1373</v>
      </c>
      <c r="R221" s="40" t="b">
        <v>0</v>
      </c>
      <c r="S221" s="40" t="s">
        <v>1373</v>
      </c>
      <c r="T221" s="40" t="s">
        <v>212</v>
      </c>
      <c r="U221" s="41">
        <v>0.1</v>
      </c>
      <c r="V221" s="41">
        <v>0.9</v>
      </c>
      <c r="W221" s="41">
        <v>0.2</v>
      </c>
      <c r="X221" s="41">
        <v>0.6</v>
      </c>
      <c r="Y221" s="40" t="b">
        <v>0</v>
      </c>
      <c r="Z221" s="40" t="b">
        <v>1</v>
      </c>
      <c r="AA221" s="40" t="b">
        <v>0</v>
      </c>
      <c r="AB221" s="40" t="b">
        <v>0</v>
      </c>
      <c r="AC221" s="41" t="s">
        <v>8062</v>
      </c>
      <c r="AD221" s="41" t="s">
        <v>8063</v>
      </c>
      <c r="AE221" s="41">
        <v>401.3238528</v>
      </c>
      <c r="AF221" s="41">
        <v>-3.111107037</v>
      </c>
      <c r="AG221" s="42">
        <v>1.16E42</v>
      </c>
      <c r="AH221" s="51">
        <v>0.010977068</v>
      </c>
      <c r="AI221" s="40" t="s">
        <v>8064</v>
      </c>
      <c r="AJ221" s="45">
        <v>1.16215197390744E257</v>
      </c>
      <c r="AK221" s="41">
        <v>10000.0</v>
      </c>
      <c r="AL221" s="40" t="s">
        <v>216</v>
      </c>
      <c r="AM221" s="40" t="s">
        <v>7285</v>
      </c>
      <c r="AN221" s="40" t="s">
        <v>224</v>
      </c>
      <c r="AO221" s="42">
        <v>1.1E139</v>
      </c>
    </row>
    <row r="222">
      <c r="A222" s="41">
        <v>106.0</v>
      </c>
      <c r="B222" s="42">
        <v>1.67130956E9</v>
      </c>
      <c r="C222" s="41">
        <v>3356.0</v>
      </c>
      <c r="D222" s="40" t="s">
        <v>1243</v>
      </c>
      <c r="E222" s="41">
        <v>140.0</v>
      </c>
      <c r="F222" s="41">
        <v>35.0</v>
      </c>
      <c r="G222" s="41">
        <v>70.0</v>
      </c>
      <c r="H222" s="41">
        <v>-3.07732701</v>
      </c>
      <c r="I222" s="41">
        <v>10000.0</v>
      </c>
      <c r="J222" s="41">
        <v>5000.0</v>
      </c>
      <c r="K222" s="41">
        <v>1200.0</v>
      </c>
      <c r="L222" s="41">
        <v>600.0</v>
      </c>
      <c r="M222" s="41">
        <v>30.0</v>
      </c>
      <c r="N222" s="40" t="s">
        <v>1370</v>
      </c>
      <c r="O222" s="40" t="s">
        <v>1371</v>
      </c>
      <c r="P222" s="40" t="s">
        <v>7305</v>
      </c>
      <c r="Q222" s="40" t="s">
        <v>1373</v>
      </c>
      <c r="R222" s="40" t="b">
        <v>0</v>
      </c>
      <c r="S222" s="40" t="s">
        <v>7286</v>
      </c>
      <c r="T222" s="40" t="s">
        <v>7305</v>
      </c>
      <c r="U222" s="41">
        <v>0.1</v>
      </c>
      <c r="V222" s="41">
        <v>0.9</v>
      </c>
      <c r="W222" s="41">
        <v>0.3</v>
      </c>
      <c r="X222" s="41">
        <v>0.5</v>
      </c>
      <c r="Y222" s="40" t="b">
        <v>0</v>
      </c>
      <c r="Z222" s="40" t="b">
        <v>1</v>
      </c>
      <c r="AA222" s="40" t="b">
        <v>0</v>
      </c>
      <c r="AB222" s="40" t="b">
        <v>0</v>
      </c>
      <c r="AC222" s="41" t="s">
        <v>8065</v>
      </c>
      <c r="AD222" s="41" t="s">
        <v>8066</v>
      </c>
      <c r="AE222" s="41">
        <v>1203.67889</v>
      </c>
      <c r="AF222" s="41">
        <v>-3.111295988</v>
      </c>
      <c r="AG222" s="42">
        <v>8.08E41</v>
      </c>
      <c r="AH222" s="51">
        <v>0.011038469</v>
      </c>
      <c r="AI222" s="40" t="s">
        <v>8067</v>
      </c>
      <c r="AJ222" s="40" t="s">
        <v>8068</v>
      </c>
      <c r="AK222" s="41">
        <v>9193.0</v>
      </c>
      <c r="AL222" s="40" t="s">
        <v>2224</v>
      </c>
      <c r="AM222" s="40" t="s">
        <v>7285</v>
      </c>
      <c r="AN222" s="40" t="s">
        <v>5643</v>
      </c>
      <c r="AO222" s="42">
        <v>1.0E139</v>
      </c>
    </row>
    <row r="223">
      <c r="A223" s="41">
        <v>857.0</v>
      </c>
      <c r="B223" s="42">
        <v>1.671302375E9</v>
      </c>
      <c r="C223" s="41">
        <v>3356.0</v>
      </c>
      <c r="D223" s="40" t="s">
        <v>1243</v>
      </c>
      <c r="E223" s="41">
        <v>140.0</v>
      </c>
      <c r="F223" s="41">
        <v>35.0</v>
      </c>
      <c r="G223" s="41">
        <v>70.0</v>
      </c>
      <c r="H223" s="41">
        <v>-3.07732701</v>
      </c>
      <c r="I223" s="41">
        <v>10000.0</v>
      </c>
      <c r="J223" s="41">
        <v>5000.0</v>
      </c>
      <c r="K223" s="41">
        <v>1200.0</v>
      </c>
      <c r="L223" s="41">
        <v>600.0</v>
      </c>
      <c r="M223" s="41">
        <v>100.0</v>
      </c>
      <c r="N223" s="40" t="s">
        <v>1370</v>
      </c>
      <c r="O223" s="40" t="s">
        <v>1371</v>
      </c>
      <c r="P223" s="40" t="s">
        <v>1372</v>
      </c>
      <c r="Q223" s="40" t="s">
        <v>1373</v>
      </c>
      <c r="R223" s="40" t="b">
        <v>0</v>
      </c>
      <c r="S223" s="40" t="s">
        <v>7286</v>
      </c>
      <c r="T223" s="40" t="s">
        <v>212</v>
      </c>
      <c r="U223" s="41">
        <v>0.1</v>
      </c>
      <c r="V223" s="41">
        <v>0.9</v>
      </c>
      <c r="W223" s="41">
        <v>0.1</v>
      </c>
      <c r="X223" s="41">
        <v>0.6</v>
      </c>
      <c r="Y223" s="40" t="b">
        <v>0</v>
      </c>
      <c r="Z223" s="40" t="b">
        <v>1</v>
      </c>
      <c r="AA223" s="40" t="b">
        <v>0</v>
      </c>
      <c r="AB223" s="40" t="b">
        <v>0</v>
      </c>
      <c r="AC223" s="41" t="s">
        <v>8069</v>
      </c>
      <c r="AD223" s="41" t="s">
        <v>8070</v>
      </c>
      <c r="AE223" s="41">
        <v>1200.64844</v>
      </c>
      <c r="AF223" s="41">
        <v>-3.111577009</v>
      </c>
      <c r="AG223" s="42">
        <v>1.04E42</v>
      </c>
      <c r="AH223" s="51">
        <v>0.011129788</v>
      </c>
      <c r="AI223" s="40" t="s">
        <v>8071</v>
      </c>
      <c r="AJ223" s="40" t="s">
        <v>8072</v>
      </c>
      <c r="AK223" s="41">
        <v>9567.0</v>
      </c>
      <c r="AL223" s="40" t="s">
        <v>2224</v>
      </c>
      <c r="AM223" s="40" t="s">
        <v>7285</v>
      </c>
      <c r="AN223" s="40" t="s">
        <v>224</v>
      </c>
      <c r="AO223" s="42">
        <v>1.01E139</v>
      </c>
    </row>
    <row r="224">
      <c r="A224" s="41">
        <v>100.0</v>
      </c>
      <c r="B224" s="42">
        <v>1.671302375E9</v>
      </c>
      <c r="C224" s="41">
        <v>3356.0</v>
      </c>
      <c r="D224" s="40" t="s">
        <v>1243</v>
      </c>
      <c r="E224" s="41">
        <v>140.0</v>
      </c>
      <c r="F224" s="41">
        <v>35.0</v>
      </c>
      <c r="G224" s="41">
        <v>70.0</v>
      </c>
      <c r="H224" s="41">
        <v>-3.07732701</v>
      </c>
      <c r="I224" s="41">
        <v>10000.0</v>
      </c>
      <c r="J224" s="41">
        <v>5000.0</v>
      </c>
      <c r="K224" s="41">
        <v>1200.0</v>
      </c>
      <c r="L224" s="41">
        <v>600.0</v>
      </c>
      <c r="M224" s="41">
        <v>30.0</v>
      </c>
      <c r="N224" s="40" t="s">
        <v>1370</v>
      </c>
      <c r="O224" s="40" t="s">
        <v>1371</v>
      </c>
      <c r="P224" s="40" t="s">
        <v>7305</v>
      </c>
      <c r="Q224" s="40" t="s">
        <v>1373</v>
      </c>
      <c r="R224" s="40" t="b">
        <v>0</v>
      </c>
      <c r="S224" s="40" t="s">
        <v>7286</v>
      </c>
      <c r="T224" s="40" t="s">
        <v>212</v>
      </c>
      <c r="U224" s="41">
        <v>0.1</v>
      </c>
      <c r="V224" s="41">
        <v>0.9</v>
      </c>
      <c r="W224" s="41">
        <v>0.1</v>
      </c>
      <c r="X224" s="41">
        <v>0.5</v>
      </c>
      <c r="Y224" s="40" t="b">
        <v>0</v>
      </c>
      <c r="Z224" s="40" t="b">
        <v>1</v>
      </c>
      <c r="AA224" s="40" t="b">
        <v>0</v>
      </c>
      <c r="AB224" s="40" t="b">
        <v>0</v>
      </c>
      <c r="AC224" s="41" t="s">
        <v>8073</v>
      </c>
      <c r="AD224" s="41" t="s">
        <v>8074</v>
      </c>
      <c r="AE224" s="41">
        <v>314.3634467</v>
      </c>
      <c r="AF224" s="41">
        <v>-3.111982446</v>
      </c>
      <c r="AG224" s="42">
        <v>1.18E42</v>
      </c>
      <c r="AH224" s="51">
        <v>0.011261538</v>
      </c>
      <c r="AI224" s="40" t="s">
        <v>8075</v>
      </c>
      <c r="AJ224" s="46">
        <v>1.18010685870147E128</v>
      </c>
      <c r="AK224" s="41">
        <v>10000.0</v>
      </c>
      <c r="AL224" s="40" t="s">
        <v>216</v>
      </c>
      <c r="AM224" s="40" t="s">
        <v>7285</v>
      </c>
      <c r="AN224" s="40" t="s">
        <v>224</v>
      </c>
      <c r="AO224" s="42">
        <v>1.1E139</v>
      </c>
    </row>
    <row r="225">
      <c r="A225" s="41">
        <v>784.0</v>
      </c>
      <c r="B225" s="42">
        <v>1.671302375E9</v>
      </c>
      <c r="C225" s="41">
        <v>3356.0</v>
      </c>
      <c r="D225" s="40" t="s">
        <v>1243</v>
      </c>
      <c r="E225" s="41">
        <v>140.0</v>
      </c>
      <c r="F225" s="41">
        <v>35.0</v>
      </c>
      <c r="G225" s="41">
        <v>70.0</v>
      </c>
      <c r="H225" s="41">
        <v>-3.07732701</v>
      </c>
      <c r="I225" s="41">
        <v>10000.0</v>
      </c>
      <c r="J225" s="41">
        <v>5000.0</v>
      </c>
      <c r="K225" s="41">
        <v>1200.0</v>
      </c>
      <c r="L225" s="41">
        <v>600.0</v>
      </c>
      <c r="M225" s="41">
        <v>100.0</v>
      </c>
      <c r="N225" s="40" t="s">
        <v>1370</v>
      </c>
      <c r="O225" s="40" t="s">
        <v>1371</v>
      </c>
      <c r="P225" s="40" t="s">
        <v>7310</v>
      </c>
      <c r="Q225" s="40" t="s">
        <v>1373</v>
      </c>
      <c r="R225" s="40" t="b">
        <v>0</v>
      </c>
      <c r="S225" s="40" t="s">
        <v>7286</v>
      </c>
      <c r="T225" s="40" t="s">
        <v>212</v>
      </c>
      <c r="U225" s="41">
        <v>0.1</v>
      </c>
      <c r="V225" s="41">
        <v>0.9</v>
      </c>
      <c r="W225" s="41">
        <v>0.1</v>
      </c>
      <c r="X225" s="41">
        <v>0.5</v>
      </c>
      <c r="Y225" s="40" t="b">
        <v>0</v>
      </c>
      <c r="Z225" s="40" t="b">
        <v>1</v>
      </c>
      <c r="AA225" s="40" t="b">
        <v>0</v>
      </c>
      <c r="AB225" s="40" t="b">
        <v>0</v>
      </c>
      <c r="AC225" s="41" t="s">
        <v>8076</v>
      </c>
      <c r="AD225" s="41" t="s">
        <v>8077</v>
      </c>
      <c r="AE225" s="41">
        <v>1200.57096</v>
      </c>
      <c r="AF225" s="41">
        <v>-3.112304055</v>
      </c>
      <c r="AG225" s="42">
        <v>1.32E41</v>
      </c>
      <c r="AH225" s="51">
        <v>0.011366048</v>
      </c>
      <c r="AI225" s="40" t="s">
        <v>8078</v>
      </c>
      <c r="AJ225" s="40" t="s">
        <v>8079</v>
      </c>
      <c r="AK225" s="41">
        <v>7984.0</v>
      </c>
      <c r="AL225" s="40" t="s">
        <v>2224</v>
      </c>
      <c r="AM225" s="40" t="s">
        <v>7285</v>
      </c>
      <c r="AN225" s="40" t="s">
        <v>224</v>
      </c>
      <c r="AO225" s="42">
        <v>1.1E136</v>
      </c>
    </row>
    <row r="226">
      <c r="A226" s="41">
        <v>996.0</v>
      </c>
      <c r="B226" s="42">
        <v>1.671302375E9</v>
      </c>
      <c r="C226" s="41">
        <v>3356.0</v>
      </c>
      <c r="D226" s="40" t="s">
        <v>1243</v>
      </c>
      <c r="E226" s="41">
        <v>140.0</v>
      </c>
      <c r="F226" s="41">
        <v>35.0</v>
      </c>
      <c r="G226" s="41">
        <v>70.0</v>
      </c>
      <c r="H226" s="41">
        <v>-3.07732701</v>
      </c>
      <c r="I226" s="41">
        <v>10000.0</v>
      </c>
      <c r="J226" s="41">
        <v>5000.0</v>
      </c>
      <c r="K226" s="41">
        <v>1200.0</v>
      </c>
      <c r="L226" s="41">
        <v>600.0</v>
      </c>
      <c r="M226" s="41">
        <v>100.0</v>
      </c>
      <c r="N226" s="40" t="s">
        <v>1370</v>
      </c>
      <c r="O226" s="40" t="s">
        <v>208</v>
      </c>
      <c r="P226" s="40" t="s">
        <v>7305</v>
      </c>
      <c r="Q226" s="40" t="s">
        <v>1373</v>
      </c>
      <c r="R226" s="40" t="b">
        <v>0</v>
      </c>
      <c r="S226" s="40" t="s">
        <v>1373</v>
      </c>
      <c r="T226" s="40" t="s">
        <v>212</v>
      </c>
      <c r="U226" s="41">
        <v>0.1</v>
      </c>
      <c r="V226" s="41">
        <v>0.9</v>
      </c>
      <c r="W226" s="41">
        <v>0.3</v>
      </c>
      <c r="X226" s="41">
        <v>0.4</v>
      </c>
      <c r="Y226" s="40" t="b">
        <v>0</v>
      </c>
      <c r="Z226" s="40" t="b">
        <v>1</v>
      </c>
      <c r="AA226" s="40" t="b">
        <v>0</v>
      </c>
      <c r="AB226" s="40" t="b">
        <v>0</v>
      </c>
      <c r="AC226" s="41" t="s">
        <v>8080</v>
      </c>
      <c r="AD226" s="41" t="s">
        <v>8081</v>
      </c>
      <c r="AE226" s="41">
        <v>789.414099</v>
      </c>
      <c r="AF226" s="41">
        <v>-3.112475788</v>
      </c>
      <c r="AG226" s="42">
        <v>5.03E41</v>
      </c>
      <c r="AH226" s="51">
        <v>0.011421853</v>
      </c>
      <c r="AI226" s="40" t="s">
        <v>8082</v>
      </c>
      <c r="AJ226" s="40" t="s">
        <v>8083</v>
      </c>
      <c r="AK226" s="41">
        <v>10000.0</v>
      </c>
      <c r="AL226" s="40" t="s">
        <v>216</v>
      </c>
      <c r="AM226" s="40" t="s">
        <v>7285</v>
      </c>
      <c r="AN226" s="40" t="s">
        <v>224</v>
      </c>
      <c r="AO226" s="42">
        <v>1.01E138</v>
      </c>
    </row>
    <row r="227">
      <c r="A227" s="41">
        <v>93.0</v>
      </c>
      <c r="B227" s="42">
        <v>1.67130956E9</v>
      </c>
      <c r="C227" s="41">
        <v>3356.0</v>
      </c>
      <c r="D227" s="40" t="s">
        <v>1243</v>
      </c>
      <c r="E227" s="41">
        <v>140.0</v>
      </c>
      <c r="F227" s="41">
        <v>35.0</v>
      </c>
      <c r="G227" s="41">
        <v>70.0</v>
      </c>
      <c r="H227" s="41">
        <v>-3.07732701</v>
      </c>
      <c r="I227" s="41">
        <v>10000.0</v>
      </c>
      <c r="J227" s="41">
        <v>5000.0</v>
      </c>
      <c r="K227" s="41">
        <v>1200.0</v>
      </c>
      <c r="L227" s="41">
        <v>600.0</v>
      </c>
      <c r="M227" s="41">
        <v>30.0</v>
      </c>
      <c r="N227" s="40" t="s">
        <v>1370</v>
      </c>
      <c r="O227" s="40" t="s">
        <v>1371</v>
      </c>
      <c r="P227" s="40" t="s">
        <v>7305</v>
      </c>
      <c r="Q227" s="40" t="s">
        <v>1373</v>
      </c>
      <c r="R227" s="40" t="b">
        <v>0</v>
      </c>
      <c r="S227" s="40" t="s">
        <v>1373</v>
      </c>
      <c r="T227" s="40" t="s">
        <v>7305</v>
      </c>
      <c r="U227" s="41">
        <v>0.1</v>
      </c>
      <c r="V227" s="41">
        <v>0.9</v>
      </c>
      <c r="W227" s="41">
        <v>0.2</v>
      </c>
      <c r="X227" s="41">
        <v>0.4</v>
      </c>
      <c r="Y227" s="40" t="b">
        <v>0</v>
      </c>
      <c r="Z227" s="40" t="b">
        <v>1</v>
      </c>
      <c r="AA227" s="40" t="b">
        <v>0</v>
      </c>
      <c r="AB227" s="40" t="b">
        <v>0</v>
      </c>
      <c r="AC227" s="41" t="s">
        <v>8084</v>
      </c>
      <c r="AD227" s="41" t="s">
        <v>8085</v>
      </c>
      <c r="AE227" s="41">
        <v>786.4162757</v>
      </c>
      <c r="AF227" s="41">
        <v>-3.112658118</v>
      </c>
      <c r="AG227" s="42">
        <v>4.9E41</v>
      </c>
      <c r="AH227" s="51">
        <v>0.011481103</v>
      </c>
      <c r="AI227" s="40" t="s">
        <v>8086</v>
      </c>
      <c r="AJ227" s="45">
        <v>4.89945435726467E251</v>
      </c>
      <c r="AK227" s="41">
        <v>10000.0</v>
      </c>
      <c r="AL227" s="40" t="s">
        <v>216</v>
      </c>
      <c r="AM227" s="40" t="s">
        <v>7285</v>
      </c>
      <c r="AN227" s="40" t="s">
        <v>5643</v>
      </c>
      <c r="AO227" s="42">
        <v>1.01E138</v>
      </c>
    </row>
    <row r="228">
      <c r="A228" s="41">
        <v>558.0</v>
      </c>
      <c r="B228" s="42">
        <v>1.671302375E9</v>
      </c>
      <c r="C228" s="41">
        <v>3356.0</v>
      </c>
      <c r="D228" s="40" t="s">
        <v>1243</v>
      </c>
      <c r="E228" s="41">
        <v>140.0</v>
      </c>
      <c r="F228" s="41">
        <v>35.0</v>
      </c>
      <c r="G228" s="41">
        <v>70.0</v>
      </c>
      <c r="H228" s="41">
        <v>-3.07732701</v>
      </c>
      <c r="I228" s="41">
        <v>10000.0</v>
      </c>
      <c r="J228" s="41">
        <v>5000.0</v>
      </c>
      <c r="K228" s="41">
        <v>1200.0</v>
      </c>
      <c r="L228" s="41">
        <v>600.0</v>
      </c>
      <c r="M228" s="41">
        <v>50.0</v>
      </c>
      <c r="N228" s="40" t="s">
        <v>1370</v>
      </c>
      <c r="O228" s="40" t="s">
        <v>208</v>
      </c>
      <c r="P228" s="40" t="s">
        <v>209</v>
      </c>
      <c r="Q228" s="40" t="s">
        <v>1373</v>
      </c>
      <c r="R228" s="40" t="b">
        <v>0</v>
      </c>
      <c r="S228" s="40" t="s">
        <v>1373</v>
      </c>
      <c r="T228" s="40" t="s">
        <v>212</v>
      </c>
      <c r="U228" s="41">
        <v>0.1</v>
      </c>
      <c r="V228" s="41">
        <v>0.9</v>
      </c>
      <c r="W228" s="41">
        <v>0.1</v>
      </c>
      <c r="X228" s="41">
        <v>0.4</v>
      </c>
      <c r="Y228" s="40" t="b">
        <v>0</v>
      </c>
      <c r="Z228" s="40" t="b">
        <v>1</v>
      </c>
      <c r="AA228" s="40" t="b">
        <v>0</v>
      </c>
      <c r="AB228" s="40" t="b">
        <v>0</v>
      </c>
      <c r="AC228" s="41" t="s">
        <v>8087</v>
      </c>
      <c r="AD228" s="41" t="s">
        <v>8088</v>
      </c>
      <c r="AE228" s="41">
        <v>410.8669803</v>
      </c>
      <c r="AF228" s="41">
        <v>-3.113019592</v>
      </c>
      <c r="AG228" s="42">
        <v>1.04E42</v>
      </c>
      <c r="AH228" s="51">
        <v>0.011598567</v>
      </c>
      <c r="AI228" s="40" t="s">
        <v>8089</v>
      </c>
      <c r="AJ228" s="40" t="s">
        <v>7330</v>
      </c>
      <c r="AK228" s="41">
        <v>10000.0</v>
      </c>
      <c r="AL228" s="40" t="s">
        <v>216</v>
      </c>
      <c r="AM228" s="40" t="s">
        <v>7285</v>
      </c>
      <c r="AN228" s="40" t="s">
        <v>224</v>
      </c>
      <c r="AO228" s="42">
        <v>1.01E139</v>
      </c>
    </row>
    <row r="229">
      <c r="A229" s="41">
        <v>1039.0</v>
      </c>
      <c r="B229" s="42">
        <v>1.671302375E9</v>
      </c>
      <c r="C229" s="41">
        <v>3356.0</v>
      </c>
      <c r="D229" s="40" t="s">
        <v>1243</v>
      </c>
      <c r="E229" s="41">
        <v>140.0</v>
      </c>
      <c r="F229" s="41">
        <v>35.0</v>
      </c>
      <c r="G229" s="41">
        <v>70.0</v>
      </c>
      <c r="H229" s="41">
        <v>-3.07732701</v>
      </c>
      <c r="I229" s="41">
        <v>10000.0</v>
      </c>
      <c r="J229" s="41">
        <v>5000.0</v>
      </c>
      <c r="K229" s="41">
        <v>1200.0</v>
      </c>
      <c r="L229" s="41">
        <v>600.0</v>
      </c>
      <c r="M229" s="41">
        <v>100.0</v>
      </c>
      <c r="N229" s="40" t="s">
        <v>1370</v>
      </c>
      <c r="O229" s="40" t="s">
        <v>208</v>
      </c>
      <c r="P229" s="40" t="s">
        <v>1372</v>
      </c>
      <c r="Q229" s="40" t="s">
        <v>1373</v>
      </c>
      <c r="R229" s="40" t="b">
        <v>0</v>
      </c>
      <c r="S229" s="40" t="s">
        <v>7286</v>
      </c>
      <c r="T229" s="40" t="s">
        <v>212</v>
      </c>
      <c r="U229" s="41">
        <v>0.1</v>
      </c>
      <c r="V229" s="41">
        <v>0.9</v>
      </c>
      <c r="W229" s="41">
        <v>0.2</v>
      </c>
      <c r="X229" s="41">
        <v>0.5</v>
      </c>
      <c r="Y229" s="40" t="b">
        <v>0</v>
      </c>
      <c r="Z229" s="40" t="b">
        <v>1</v>
      </c>
      <c r="AA229" s="40" t="b">
        <v>0</v>
      </c>
      <c r="AB229" s="40" t="b">
        <v>0</v>
      </c>
      <c r="AC229" s="41" t="s">
        <v>8090</v>
      </c>
      <c r="AD229" s="41" t="s">
        <v>8091</v>
      </c>
      <c r="AE229" s="41">
        <v>1034.341442</v>
      </c>
      <c r="AF229" s="41">
        <v>-3.113038494</v>
      </c>
      <c r="AG229" s="42">
        <v>9.71E40</v>
      </c>
      <c r="AH229" s="51">
        <v>0.011604709</v>
      </c>
      <c r="AI229" s="40" t="s">
        <v>8092</v>
      </c>
      <c r="AJ229" s="40" t="s">
        <v>8093</v>
      </c>
      <c r="AK229" s="41">
        <v>10000.0</v>
      </c>
      <c r="AL229" s="40" t="s">
        <v>216</v>
      </c>
      <c r="AM229" s="40" t="s">
        <v>7285</v>
      </c>
      <c r="AN229" s="40" t="s">
        <v>224</v>
      </c>
      <c r="AO229" s="42">
        <v>1.0E136</v>
      </c>
    </row>
    <row r="230">
      <c r="A230" s="41">
        <v>61.0</v>
      </c>
      <c r="B230" s="42">
        <v>1.671312492E9</v>
      </c>
      <c r="C230" s="41">
        <v>3356.0</v>
      </c>
      <c r="D230" s="40" t="s">
        <v>1243</v>
      </c>
      <c r="E230" s="41">
        <v>140.0</v>
      </c>
      <c r="F230" s="41">
        <v>35.0</v>
      </c>
      <c r="G230" s="41">
        <v>70.0</v>
      </c>
      <c r="H230" s="41">
        <v>-3.07732701</v>
      </c>
      <c r="I230" s="41">
        <v>10000.0</v>
      </c>
      <c r="J230" s="41">
        <v>5000.0</v>
      </c>
      <c r="K230" s="41">
        <v>1200.0</v>
      </c>
      <c r="L230" s="41">
        <v>600.0</v>
      </c>
      <c r="M230" s="41">
        <v>30.0</v>
      </c>
      <c r="N230" s="40" t="s">
        <v>1370</v>
      </c>
      <c r="O230" s="40" t="s">
        <v>1371</v>
      </c>
      <c r="P230" s="40" t="s">
        <v>7310</v>
      </c>
      <c r="Q230" s="40" t="s">
        <v>1373</v>
      </c>
      <c r="R230" s="40" t="b">
        <v>0</v>
      </c>
      <c r="S230" s="40" t="s">
        <v>1373</v>
      </c>
      <c r="T230" s="40" t="s">
        <v>7305</v>
      </c>
      <c r="U230" s="41">
        <v>0.1</v>
      </c>
      <c r="V230" s="41">
        <v>0.9</v>
      </c>
      <c r="W230" s="41">
        <v>0.3</v>
      </c>
      <c r="X230" s="41">
        <v>0.5</v>
      </c>
      <c r="Y230" s="40" t="b">
        <v>0</v>
      </c>
      <c r="Z230" s="40" t="b">
        <v>1</v>
      </c>
      <c r="AA230" s="40" t="b">
        <v>0</v>
      </c>
      <c r="AB230" s="40" t="b">
        <v>1</v>
      </c>
      <c r="AC230" s="41" t="s">
        <v>8094</v>
      </c>
      <c r="AD230" s="41" t="s">
        <v>8095</v>
      </c>
      <c r="AE230" s="41">
        <v>1202.549954</v>
      </c>
      <c r="AF230" s="41">
        <v>-3.113068242</v>
      </c>
      <c r="AG230" s="42">
        <v>4.43E41</v>
      </c>
      <c r="AH230" s="51">
        <v>0.011614376</v>
      </c>
      <c r="AI230" s="40" t="s">
        <v>8096</v>
      </c>
      <c r="AJ230" s="46">
        <v>4.43475614943802E167</v>
      </c>
      <c r="AK230" s="41">
        <v>5944.0</v>
      </c>
      <c r="AL230" s="40" t="s">
        <v>2224</v>
      </c>
      <c r="AM230" s="40" t="s">
        <v>7285</v>
      </c>
      <c r="AN230" s="40" t="s">
        <v>5643</v>
      </c>
      <c r="AO230" s="42">
        <v>1.01E138</v>
      </c>
    </row>
    <row r="231">
      <c r="A231" s="41">
        <v>206.0</v>
      </c>
      <c r="B231" s="42">
        <v>1.671302375E9</v>
      </c>
      <c r="C231" s="41">
        <v>3356.0</v>
      </c>
      <c r="D231" s="40" t="s">
        <v>1243</v>
      </c>
      <c r="E231" s="41">
        <v>140.0</v>
      </c>
      <c r="F231" s="41">
        <v>35.0</v>
      </c>
      <c r="G231" s="41">
        <v>70.0</v>
      </c>
      <c r="H231" s="41">
        <v>-3.07732701</v>
      </c>
      <c r="I231" s="41">
        <v>10000.0</v>
      </c>
      <c r="J231" s="41">
        <v>5000.0</v>
      </c>
      <c r="K231" s="41">
        <v>1200.0</v>
      </c>
      <c r="L231" s="41">
        <v>600.0</v>
      </c>
      <c r="M231" s="41">
        <v>30.0</v>
      </c>
      <c r="N231" s="40" t="s">
        <v>1370</v>
      </c>
      <c r="O231" s="40" t="s">
        <v>208</v>
      </c>
      <c r="P231" s="40" t="s">
        <v>209</v>
      </c>
      <c r="Q231" s="40" t="s">
        <v>1373</v>
      </c>
      <c r="R231" s="40" t="b">
        <v>0</v>
      </c>
      <c r="S231" s="40" t="s">
        <v>1373</v>
      </c>
      <c r="T231" s="40" t="s">
        <v>212</v>
      </c>
      <c r="U231" s="41">
        <v>0.1</v>
      </c>
      <c r="V231" s="41">
        <v>0.9</v>
      </c>
      <c r="W231" s="41">
        <v>0.3</v>
      </c>
      <c r="X231" s="41">
        <v>0.6</v>
      </c>
      <c r="Y231" s="40" t="b">
        <v>0</v>
      </c>
      <c r="Z231" s="40" t="b">
        <v>1</v>
      </c>
      <c r="AA231" s="40" t="b">
        <v>0</v>
      </c>
      <c r="AB231" s="40" t="b">
        <v>0</v>
      </c>
      <c r="AC231" s="41" t="s">
        <v>8097</v>
      </c>
      <c r="AD231" s="41" t="s">
        <v>8098</v>
      </c>
      <c r="AE231" s="41">
        <v>375.3331697</v>
      </c>
      <c r="AF231" s="41">
        <v>-3.113079368</v>
      </c>
      <c r="AG231" s="42">
        <v>1.35E42</v>
      </c>
      <c r="AH231" s="51">
        <v>0.011617991</v>
      </c>
      <c r="AI231" s="40" t="s">
        <v>8099</v>
      </c>
      <c r="AJ231" s="40" t="s">
        <v>8100</v>
      </c>
      <c r="AK231" s="41">
        <v>10000.0</v>
      </c>
      <c r="AL231" s="40" t="s">
        <v>216</v>
      </c>
      <c r="AM231" s="40" t="s">
        <v>7285</v>
      </c>
      <c r="AN231" s="40" t="s">
        <v>224</v>
      </c>
      <c r="AO231" s="42">
        <v>1.11E139</v>
      </c>
    </row>
    <row r="232">
      <c r="A232" s="41">
        <v>559.0</v>
      </c>
      <c r="B232" s="42">
        <v>1.671302375E9</v>
      </c>
      <c r="C232" s="41">
        <v>3356.0</v>
      </c>
      <c r="D232" s="40" t="s">
        <v>1243</v>
      </c>
      <c r="E232" s="41">
        <v>140.0</v>
      </c>
      <c r="F232" s="41">
        <v>35.0</v>
      </c>
      <c r="G232" s="41">
        <v>70.0</v>
      </c>
      <c r="H232" s="41">
        <v>-3.07732701</v>
      </c>
      <c r="I232" s="41">
        <v>10000.0</v>
      </c>
      <c r="J232" s="41">
        <v>5000.0</v>
      </c>
      <c r="K232" s="41">
        <v>1200.0</v>
      </c>
      <c r="L232" s="41">
        <v>600.0</v>
      </c>
      <c r="M232" s="41">
        <v>50.0</v>
      </c>
      <c r="N232" s="40" t="s">
        <v>1370</v>
      </c>
      <c r="O232" s="40" t="s">
        <v>208</v>
      </c>
      <c r="P232" s="40" t="s">
        <v>209</v>
      </c>
      <c r="Q232" s="40" t="s">
        <v>1373</v>
      </c>
      <c r="R232" s="40" t="b">
        <v>0</v>
      </c>
      <c r="S232" s="40" t="s">
        <v>1373</v>
      </c>
      <c r="T232" s="40" t="s">
        <v>212</v>
      </c>
      <c r="U232" s="41">
        <v>0.1</v>
      </c>
      <c r="V232" s="41">
        <v>0.9</v>
      </c>
      <c r="W232" s="41">
        <v>0.1</v>
      </c>
      <c r="X232" s="41">
        <v>0.5</v>
      </c>
      <c r="Y232" s="40" t="b">
        <v>0</v>
      </c>
      <c r="Z232" s="40" t="b">
        <v>1</v>
      </c>
      <c r="AA232" s="40" t="b">
        <v>0</v>
      </c>
      <c r="AB232" s="40" t="b">
        <v>0</v>
      </c>
      <c r="AC232" s="41" t="s">
        <v>8101</v>
      </c>
      <c r="AD232" s="41" t="s">
        <v>1031</v>
      </c>
      <c r="AE232" s="41">
        <v>510.5991604</v>
      </c>
      <c r="AF232" s="41">
        <v>-3.113640483</v>
      </c>
      <c r="AG232" s="42">
        <v>6.88E41</v>
      </c>
      <c r="AH232" s="51">
        <v>0.01180033</v>
      </c>
      <c r="AI232" s="40" t="s">
        <v>8102</v>
      </c>
      <c r="AJ232" s="40" t="s">
        <v>7330</v>
      </c>
      <c r="AK232" s="41">
        <v>10000.0</v>
      </c>
      <c r="AL232" s="40" t="s">
        <v>216</v>
      </c>
      <c r="AM232" s="40" t="s">
        <v>7285</v>
      </c>
      <c r="AN232" s="40" t="s">
        <v>224</v>
      </c>
      <c r="AO232" s="42">
        <v>1.11E138</v>
      </c>
    </row>
    <row r="233">
      <c r="A233" s="41">
        <v>92.0</v>
      </c>
      <c r="B233" s="42">
        <v>1.67130956E9</v>
      </c>
      <c r="C233" s="41">
        <v>3356.0</v>
      </c>
      <c r="D233" s="40" t="s">
        <v>1243</v>
      </c>
      <c r="E233" s="41">
        <v>140.0</v>
      </c>
      <c r="F233" s="41">
        <v>35.0</v>
      </c>
      <c r="G233" s="41">
        <v>70.0</v>
      </c>
      <c r="H233" s="41">
        <v>-3.07732701</v>
      </c>
      <c r="I233" s="41">
        <v>10000.0</v>
      </c>
      <c r="J233" s="41">
        <v>5000.0</v>
      </c>
      <c r="K233" s="41">
        <v>1200.0</v>
      </c>
      <c r="L233" s="41">
        <v>600.0</v>
      </c>
      <c r="M233" s="41">
        <v>30.0</v>
      </c>
      <c r="N233" s="40" t="s">
        <v>1370</v>
      </c>
      <c r="O233" s="40" t="s">
        <v>1371</v>
      </c>
      <c r="P233" s="40" t="s">
        <v>7305</v>
      </c>
      <c r="Q233" s="40" t="s">
        <v>1373</v>
      </c>
      <c r="R233" s="40" t="b">
        <v>0</v>
      </c>
      <c r="S233" s="40" t="s">
        <v>1373</v>
      </c>
      <c r="T233" s="40" t="s">
        <v>7305</v>
      </c>
      <c r="U233" s="41">
        <v>0.1</v>
      </c>
      <c r="V233" s="41">
        <v>0.9</v>
      </c>
      <c r="W233" s="41">
        <v>0.1</v>
      </c>
      <c r="X233" s="41">
        <v>0.6</v>
      </c>
      <c r="Y233" s="40" t="b">
        <v>0</v>
      </c>
      <c r="Z233" s="40" t="b">
        <v>1</v>
      </c>
      <c r="AA233" s="40" t="b">
        <v>0</v>
      </c>
      <c r="AB233" s="40" t="b">
        <v>0</v>
      </c>
      <c r="AC233" s="41" t="s">
        <v>8103</v>
      </c>
      <c r="AD233" s="41" t="s">
        <v>8104</v>
      </c>
      <c r="AE233" s="41">
        <v>1155.714343</v>
      </c>
      <c r="AF233" s="41">
        <v>-3.114111598</v>
      </c>
      <c r="AG233" s="42">
        <v>5.02E41</v>
      </c>
      <c r="AH233" s="51">
        <v>0.011953422</v>
      </c>
      <c r="AI233" s="40" t="s">
        <v>8105</v>
      </c>
      <c r="AJ233" s="46">
        <v>5.02359402889344E125</v>
      </c>
      <c r="AK233" s="41">
        <v>10000.0</v>
      </c>
      <c r="AL233" s="40" t="s">
        <v>216</v>
      </c>
      <c r="AM233" s="40" t="s">
        <v>7285</v>
      </c>
      <c r="AN233" s="40" t="s">
        <v>5643</v>
      </c>
      <c r="AO233" s="42">
        <v>1.01E138</v>
      </c>
    </row>
    <row r="234">
      <c r="A234" s="41">
        <v>165.0</v>
      </c>
      <c r="B234" s="42">
        <v>1.67130956E9</v>
      </c>
      <c r="C234" s="41">
        <v>3356.0</v>
      </c>
      <c r="D234" s="40" t="s">
        <v>1243</v>
      </c>
      <c r="E234" s="41">
        <v>140.0</v>
      </c>
      <c r="F234" s="41">
        <v>35.0</v>
      </c>
      <c r="G234" s="41">
        <v>70.0</v>
      </c>
      <c r="H234" s="41">
        <v>-3.07732701</v>
      </c>
      <c r="I234" s="41">
        <v>10000.0</v>
      </c>
      <c r="J234" s="41">
        <v>5000.0</v>
      </c>
      <c r="K234" s="41">
        <v>1200.0</v>
      </c>
      <c r="L234" s="41">
        <v>600.0</v>
      </c>
      <c r="M234" s="41">
        <v>30.0</v>
      </c>
      <c r="N234" s="40" t="s">
        <v>1370</v>
      </c>
      <c r="O234" s="40" t="s">
        <v>1371</v>
      </c>
      <c r="P234" s="40" t="s">
        <v>212</v>
      </c>
      <c r="Q234" s="40" t="s">
        <v>1373</v>
      </c>
      <c r="R234" s="40" t="b">
        <v>0</v>
      </c>
      <c r="S234" s="40" t="s">
        <v>1373</v>
      </c>
      <c r="T234" s="40" t="s">
        <v>7305</v>
      </c>
      <c r="U234" s="41">
        <v>0.1</v>
      </c>
      <c r="V234" s="41">
        <v>0.9</v>
      </c>
      <c r="W234" s="41">
        <v>0.2</v>
      </c>
      <c r="X234" s="41">
        <v>0.4</v>
      </c>
      <c r="Y234" s="40" t="b">
        <v>0</v>
      </c>
      <c r="Z234" s="40" t="b">
        <v>1</v>
      </c>
      <c r="AA234" s="40" t="b">
        <v>0</v>
      </c>
      <c r="AB234" s="40" t="b">
        <v>0</v>
      </c>
      <c r="AC234" s="41" t="s">
        <v>8106</v>
      </c>
      <c r="AD234" s="41" t="s">
        <v>8107</v>
      </c>
      <c r="AE234" s="41">
        <v>808.704546</v>
      </c>
      <c r="AF234" s="41">
        <v>-3.114639503</v>
      </c>
      <c r="AG234" s="42">
        <v>4.59E41</v>
      </c>
      <c r="AH234" s="51">
        <v>0.012124969</v>
      </c>
      <c r="AI234" s="40" t="s">
        <v>8108</v>
      </c>
      <c r="AJ234" s="45">
        <v>4.58801930680435E251</v>
      </c>
      <c r="AK234" s="41">
        <v>10000.0</v>
      </c>
      <c r="AL234" s="40" t="s">
        <v>216</v>
      </c>
      <c r="AM234" s="40" t="s">
        <v>7285</v>
      </c>
      <c r="AN234" s="40" t="s">
        <v>5643</v>
      </c>
      <c r="AO234" s="42">
        <v>1.01E138</v>
      </c>
    </row>
    <row r="235">
      <c r="A235" s="41">
        <v>30.0</v>
      </c>
      <c r="B235" s="42">
        <v>1.671302375E9</v>
      </c>
      <c r="C235" s="41">
        <v>3356.0</v>
      </c>
      <c r="D235" s="40" t="s">
        <v>1243</v>
      </c>
      <c r="E235" s="41">
        <v>140.0</v>
      </c>
      <c r="F235" s="41">
        <v>35.0</v>
      </c>
      <c r="G235" s="41">
        <v>70.0</v>
      </c>
      <c r="H235" s="41">
        <v>-3.07732701</v>
      </c>
      <c r="I235" s="41">
        <v>10000.0</v>
      </c>
      <c r="J235" s="41">
        <v>5000.0</v>
      </c>
      <c r="K235" s="41">
        <v>1200.0</v>
      </c>
      <c r="L235" s="41">
        <v>600.0</v>
      </c>
      <c r="M235" s="41">
        <v>30.0</v>
      </c>
      <c r="N235" s="40" t="s">
        <v>1370</v>
      </c>
      <c r="O235" s="40" t="s">
        <v>1371</v>
      </c>
      <c r="P235" s="40" t="s">
        <v>209</v>
      </c>
      <c r="Q235" s="40" t="s">
        <v>1373</v>
      </c>
      <c r="R235" s="40" t="b">
        <v>0</v>
      </c>
      <c r="S235" s="40" t="s">
        <v>7286</v>
      </c>
      <c r="T235" s="40" t="s">
        <v>212</v>
      </c>
      <c r="U235" s="41">
        <v>0.1</v>
      </c>
      <c r="V235" s="41">
        <v>0.9</v>
      </c>
      <c r="W235" s="41">
        <v>0.2</v>
      </c>
      <c r="X235" s="41">
        <v>0.4</v>
      </c>
      <c r="Y235" s="40" t="b">
        <v>0</v>
      </c>
      <c r="Z235" s="40" t="b">
        <v>1</v>
      </c>
      <c r="AA235" s="40" t="b">
        <v>0</v>
      </c>
      <c r="AB235" s="40" t="b">
        <v>0</v>
      </c>
      <c r="AC235" s="41" t="s">
        <v>8109</v>
      </c>
      <c r="AD235" s="41" t="s">
        <v>8110</v>
      </c>
      <c r="AE235" s="41">
        <v>258.1508787</v>
      </c>
      <c r="AF235" s="41">
        <v>-3.114699076</v>
      </c>
      <c r="AG235" s="42">
        <v>5.11E41</v>
      </c>
      <c r="AH235" s="51">
        <v>0.012144327</v>
      </c>
      <c r="AI235" s="40" t="s">
        <v>8111</v>
      </c>
      <c r="AJ235" s="45">
        <v>5.11149185019956E251</v>
      </c>
      <c r="AK235" s="41">
        <v>10000.0</v>
      </c>
      <c r="AL235" s="40" t="s">
        <v>216</v>
      </c>
      <c r="AM235" s="40" t="s">
        <v>7285</v>
      </c>
      <c r="AN235" s="40" t="s">
        <v>224</v>
      </c>
      <c r="AO235" s="42">
        <v>1.01E138</v>
      </c>
    </row>
    <row r="236">
      <c r="A236" s="41">
        <v>574.0</v>
      </c>
      <c r="B236" s="42">
        <v>1.671302375E9</v>
      </c>
      <c r="C236" s="41">
        <v>3356.0</v>
      </c>
      <c r="D236" s="40" t="s">
        <v>1243</v>
      </c>
      <c r="E236" s="41">
        <v>140.0</v>
      </c>
      <c r="F236" s="41">
        <v>35.0</v>
      </c>
      <c r="G236" s="41">
        <v>70.0</v>
      </c>
      <c r="H236" s="41">
        <v>-3.07732701</v>
      </c>
      <c r="I236" s="41">
        <v>10000.0</v>
      </c>
      <c r="J236" s="41">
        <v>5000.0</v>
      </c>
      <c r="K236" s="41">
        <v>1200.0</v>
      </c>
      <c r="L236" s="41">
        <v>600.0</v>
      </c>
      <c r="M236" s="41">
        <v>50.0</v>
      </c>
      <c r="N236" s="40" t="s">
        <v>1370</v>
      </c>
      <c r="O236" s="40" t="s">
        <v>208</v>
      </c>
      <c r="P236" s="40" t="s">
        <v>209</v>
      </c>
      <c r="Q236" s="40" t="s">
        <v>1373</v>
      </c>
      <c r="R236" s="40" t="b">
        <v>0</v>
      </c>
      <c r="S236" s="40" t="s">
        <v>7286</v>
      </c>
      <c r="T236" s="40" t="s">
        <v>212</v>
      </c>
      <c r="U236" s="41">
        <v>0.1</v>
      </c>
      <c r="V236" s="41">
        <v>0.9</v>
      </c>
      <c r="W236" s="41">
        <v>0.3</v>
      </c>
      <c r="X236" s="41">
        <v>0.5</v>
      </c>
      <c r="Y236" s="40" t="b">
        <v>0</v>
      </c>
      <c r="Z236" s="40" t="b">
        <v>1</v>
      </c>
      <c r="AA236" s="40" t="b">
        <v>0</v>
      </c>
      <c r="AB236" s="40" t="b">
        <v>0</v>
      </c>
      <c r="AC236" s="41" t="s">
        <v>8112</v>
      </c>
      <c r="AD236" s="41" t="s">
        <v>8113</v>
      </c>
      <c r="AE236" s="41">
        <v>558.9458418</v>
      </c>
      <c r="AF236" s="41">
        <v>-3.114849826</v>
      </c>
      <c r="AG236" s="42">
        <v>4.43E41</v>
      </c>
      <c r="AH236" s="51">
        <v>0.012193314</v>
      </c>
      <c r="AI236" s="40" t="s">
        <v>8114</v>
      </c>
      <c r="AJ236" s="40" t="s">
        <v>8115</v>
      </c>
      <c r="AK236" s="41">
        <v>9344.0</v>
      </c>
      <c r="AL236" s="40" t="s">
        <v>1382</v>
      </c>
      <c r="AM236" s="40" t="s">
        <v>7285</v>
      </c>
      <c r="AN236" s="40" t="s">
        <v>224</v>
      </c>
      <c r="AO236" s="42">
        <v>1.01E138</v>
      </c>
    </row>
    <row r="237">
      <c r="A237" s="41">
        <v>169.0</v>
      </c>
      <c r="B237" s="42">
        <v>1.671302375E9</v>
      </c>
      <c r="C237" s="41">
        <v>3356.0</v>
      </c>
      <c r="D237" s="40" t="s">
        <v>1243</v>
      </c>
      <c r="E237" s="41">
        <v>140.0</v>
      </c>
      <c r="F237" s="41">
        <v>35.0</v>
      </c>
      <c r="G237" s="41">
        <v>70.0</v>
      </c>
      <c r="H237" s="41">
        <v>-3.07732701</v>
      </c>
      <c r="I237" s="41">
        <v>10000.0</v>
      </c>
      <c r="J237" s="41">
        <v>5000.0</v>
      </c>
      <c r="K237" s="41">
        <v>1200.0</v>
      </c>
      <c r="L237" s="41">
        <v>600.0</v>
      </c>
      <c r="M237" s="41">
        <v>30.0</v>
      </c>
      <c r="N237" s="40" t="s">
        <v>1370</v>
      </c>
      <c r="O237" s="40" t="s">
        <v>1371</v>
      </c>
      <c r="P237" s="40" t="s">
        <v>212</v>
      </c>
      <c r="Q237" s="40" t="s">
        <v>1373</v>
      </c>
      <c r="R237" s="40" t="b">
        <v>0</v>
      </c>
      <c r="S237" s="40" t="s">
        <v>1373</v>
      </c>
      <c r="T237" s="40" t="s">
        <v>212</v>
      </c>
      <c r="U237" s="41">
        <v>0.1</v>
      </c>
      <c r="V237" s="41">
        <v>0.9</v>
      </c>
      <c r="W237" s="41">
        <v>0.3</v>
      </c>
      <c r="X237" s="41">
        <v>0.5</v>
      </c>
      <c r="Y237" s="40" t="b">
        <v>0</v>
      </c>
      <c r="Z237" s="40" t="b">
        <v>1</v>
      </c>
      <c r="AA237" s="40" t="b">
        <v>0</v>
      </c>
      <c r="AB237" s="40" t="b">
        <v>0</v>
      </c>
      <c r="AC237" s="41" t="s">
        <v>8116</v>
      </c>
      <c r="AD237" s="41" t="s">
        <v>8117</v>
      </c>
      <c r="AE237" s="41">
        <v>349.5181439</v>
      </c>
      <c r="AF237" s="41">
        <v>-3.114966455</v>
      </c>
      <c r="AG237" s="42">
        <v>1.16E41</v>
      </c>
      <c r="AH237" s="51">
        <v>0.012231214</v>
      </c>
      <c r="AI237" s="40" t="s">
        <v>8118</v>
      </c>
      <c r="AJ237" s="40" t="s">
        <v>8119</v>
      </c>
      <c r="AK237" s="41">
        <v>10000.0</v>
      </c>
      <c r="AL237" s="40" t="s">
        <v>216</v>
      </c>
      <c r="AM237" s="40" t="s">
        <v>7285</v>
      </c>
      <c r="AN237" s="40" t="s">
        <v>224</v>
      </c>
      <c r="AO237" s="42">
        <v>1.01E136</v>
      </c>
    </row>
    <row r="238">
      <c r="A238" s="41">
        <v>28.0</v>
      </c>
      <c r="B238" s="42">
        <v>1.671312492E9</v>
      </c>
      <c r="C238" s="41">
        <v>3356.0</v>
      </c>
      <c r="D238" s="40" t="s">
        <v>1243</v>
      </c>
      <c r="E238" s="41">
        <v>140.0</v>
      </c>
      <c r="F238" s="41">
        <v>35.0</v>
      </c>
      <c r="G238" s="41">
        <v>70.0</v>
      </c>
      <c r="H238" s="41">
        <v>-3.07732701</v>
      </c>
      <c r="I238" s="41">
        <v>10000.0</v>
      </c>
      <c r="J238" s="41">
        <v>5000.0</v>
      </c>
      <c r="K238" s="41">
        <v>1200.0</v>
      </c>
      <c r="L238" s="41">
        <v>600.0</v>
      </c>
      <c r="M238" s="41">
        <v>30.0</v>
      </c>
      <c r="N238" s="40" t="s">
        <v>1370</v>
      </c>
      <c r="O238" s="40" t="s">
        <v>1371</v>
      </c>
      <c r="P238" s="40" t="s">
        <v>209</v>
      </c>
      <c r="Q238" s="40" t="s">
        <v>1373</v>
      </c>
      <c r="R238" s="40" t="b">
        <v>0</v>
      </c>
      <c r="S238" s="40" t="s">
        <v>7286</v>
      </c>
      <c r="T238" s="40" t="s">
        <v>7305</v>
      </c>
      <c r="U238" s="41">
        <v>0.1</v>
      </c>
      <c r="V238" s="41">
        <v>0.9</v>
      </c>
      <c r="W238" s="41">
        <v>0.1</v>
      </c>
      <c r="X238" s="41">
        <v>0.5</v>
      </c>
      <c r="Y238" s="40" t="b">
        <v>0</v>
      </c>
      <c r="Z238" s="40" t="b">
        <v>1</v>
      </c>
      <c r="AA238" s="40" t="b">
        <v>0</v>
      </c>
      <c r="AB238" s="40" t="b">
        <v>1</v>
      </c>
      <c r="AC238" s="41" t="s">
        <v>8120</v>
      </c>
      <c r="AD238" s="41" t="s">
        <v>8121</v>
      </c>
      <c r="AE238" s="41">
        <v>1203.23308</v>
      </c>
      <c r="AF238" s="41">
        <v>-3.115238961</v>
      </c>
      <c r="AG238" s="42">
        <v>1.04E42</v>
      </c>
      <c r="AH238" s="51">
        <v>0.012319767</v>
      </c>
      <c r="AI238" s="40" t="s">
        <v>8122</v>
      </c>
      <c r="AJ238" s="46">
        <v>1.04164285351345E85</v>
      </c>
      <c r="AK238" s="41">
        <v>6397.0</v>
      </c>
      <c r="AL238" s="40" t="s">
        <v>2224</v>
      </c>
      <c r="AM238" s="40" t="s">
        <v>7285</v>
      </c>
      <c r="AN238" s="40" t="s">
        <v>5643</v>
      </c>
      <c r="AO238" s="42">
        <v>1.01E139</v>
      </c>
    </row>
    <row r="239">
      <c r="A239" s="41">
        <v>68.0</v>
      </c>
      <c r="B239" s="42">
        <v>1.671302375E9</v>
      </c>
      <c r="C239" s="41">
        <v>3356.0</v>
      </c>
      <c r="D239" s="40" t="s">
        <v>1243</v>
      </c>
      <c r="E239" s="41">
        <v>140.0</v>
      </c>
      <c r="F239" s="41">
        <v>35.0</v>
      </c>
      <c r="G239" s="41">
        <v>70.0</v>
      </c>
      <c r="H239" s="41">
        <v>-3.07732701</v>
      </c>
      <c r="I239" s="41">
        <v>10000.0</v>
      </c>
      <c r="J239" s="41">
        <v>5000.0</v>
      </c>
      <c r="K239" s="41">
        <v>1200.0</v>
      </c>
      <c r="L239" s="41">
        <v>600.0</v>
      </c>
      <c r="M239" s="41">
        <v>30.0</v>
      </c>
      <c r="N239" s="40" t="s">
        <v>1370</v>
      </c>
      <c r="O239" s="40" t="s">
        <v>1371</v>
      </c>
      <c r="P239" s="40" t="s">
        <v>7310</v>
      </c>
      <c r="Q239" s="40" t="s">
        <v>1373</v>
      </c>
      <c r="R239" s="40" t="b">
        <v>0</v>
      </c>
      <c r="S239" s="40" t="s">
        <v>7286</v>
      </c>
      <c r="T239" s="40" t="s">
        <v>212</v>
      </c>
      <c r="U239" s="41">
        <v>0.1</v>
      </c>
      <c r="V239" s="41">
        <v>0.9</v>
      </c>
      <c r="W239" s="41">
        <v>0.2</v>
      </c>
      <c r="X239" s="41">
        <v>0.6</v>
      </c>
      <c r="Y239" s="40" t="b">
        <v>0</v>
      </c>
      <c r="Z239" s="40" t="b">
        <v>1</v>
      </c>
      <c r="AA239" s="40" t="b">
        <v>0</v>
      </c>
      <c r="AB239" s="40" t="b">
        <v>0</v>
      </c>
      <c r="AC239" s="41" t="s">
        <v>8123</v>
      </c>
      <c r="AD239" s="41" t="s">
        <v>8124</v>
      </c>
      <c r="AE239" s="41">
        <v>482.4271319</v>
      </c>
      <c r="AF239" s="41">
        <v>-3.115390698</v>
      </c>
      <c r="AG239" s="42">
        <v>1.6E41</v>
      </c>
      <c r="AH239" s="51">
        <v>0.012369075</v>
      </c>
      <c r="AI239" s="40" t="s">
        <v>8125</v>
      </c>
      <c r="AJ239" s="45">
        <v>1.60030268720686E251</v>
      </c>
      <c r="AK239" s="41">
        <v>10000.0</v>
      </c>
      <c r="AL239" s="40" t="s">
        <v>216</v>
      </c>
      <c r="AM239" s="40" t="s">
        <v>7285</v>
      </c>
      <c r="AN239" s="40" t="s">
        <v>224</v>
      </c>
      <c r="AO239" s="42">
        <v>1.11E136</v>
      </c>
    </row>
    <row r="240">
      <c r="A240" s="41">
        <v>741.0</v>
      </c>
      <c r="B240" s="42">
        <v>1.671302375E9</v>
      </c>
      <c r="C240" s="41">
        <v>3356.0</v>
      </c>
      <c r="D240" s="40" t="s">
        <v>1243</v>
      </c>
      <c r="E240" s="41">
        <v>140.0</v>
      </c>
      <c r="F240" s="41">
        <v>35.0</v>
      </c>
      <c r="G240" s="41">
        <v>70.0</v>
      </c>
      <c r="H240" s="41">
        <v>-3.07732701</v>
      </c>
      <c r="I240" s="41">
        <v>10000.0</v>
      </c>
      <c r="J240" s="41">
        <v>5000.0</v>
      </c>
      <c r="K240" s="41">
        <v>1200.0</v>
      </c>
      <c r="L240" s="41">
        <v>600.0</v>
      </c>
      <c r="M240" s="41">
        <v>100.0</v>
      </c>
      <c r="N240" s="40" t="s">
        <v>1370</v>
      </c>
      <c r="O240" s="40" t="s">
        <v>1371</v>
      </c>
      <c r="P240" s="40" t="s">
        <v>209</v>
      </c>
      <c r="Q240" s="40" t="s">
        <v>1373</v>
      </c>
      <c r="R240" s="40" t="b">
        <v>0</v>
      </c>
      <c r="S240" s="40" t="s">
        <v>1373</v>
      </c>
      <c r="T240" s="40" t="s">
        <v>212</v>
      </c>
      <c r="U240" s="41">
        <v>0.1</v>
      </c>
      <c r="V240" s="41">
        <v>0.9</v>
      </c>
      <c r="W240" s="41">
        <v>0.2</v>
      </c>
      <c r="X240" s="41">
        <v>0.4</v>
      </c>
      <c r="Y240" s="40" t="b">
        <v>0</v>
      </c>
      <c r="Z240" s="40" t="b">
        <v>1</v>
      </c>
      <c r="AA240" s="40" t="b">
        <v>0</v>
      </c>
      <c r="AB240" s="40" t="b">
        <v>0</v>
      </c>
      <c r="AC240" s="41" t="s">
        <v>8126</v>
      </c>
      <c r="AD240" s="41" t="s">
        <v>8127</v>
      </c>
      <c r="AE240" s="41">
        <v>801.2066128</v>
      </c>
      <c r="AF240" s="41">
        <v>-3.115600476</v>
      </c>
      <c r="AG240" s="42">
        <v>1.39E42</v>
      </c>
      <c r="AH240" s="51">
        <v>0.012437244</v>
      </c>
      <c r="AI240" s="40" t="s">
        <v>8128</v>
      </c>
      <c r="AJ240" s="40" t="s">
        <v>8129</v>
      </c>
      <c r="AK240" s="41">
        <v>10000.0</v>
      </c>
      <c r="AL240" s="40" t="s">
        <v>216</v>
      </c>
      <c r="AM240" s="40" t="s">
        <v>7285</v>
      </c>
      <c r="AN240" s="40" t="s">
        <v>224</v>
      </c>
      <c r="AO240" s="42">
        <v>1.11E139</v>
      </c>
    </row>
    <row r="241">
      <c r="A241" s="41">
        <v>32.0</v>
      </c>
      <c r="B241" s="42">
        <v>1.671302375E9</v>
      </c>
      <c r="C241" s="41">
        <v>3356.0</v>
      </c>
      <c r="D241" s="40" t="s">
        <v>1243</v>
      </c>
      <c r="E241" s="41">
        <v>140.0</v>
      </c>
      <c r="F241" s="41">
        <v>35.0</v>
      </c>
      <c r="G241" s="41">
        <v>70.0</v>
      </c>
      <c r="H241" s="41">
        <v>-3.07732701</v>
      </c>
      <c r="I241" s="41">
        <v>10000.0</v>
      </c>
      <c r="J241" s="41">
        <v>5000.0</v>
      </c>
      <c r="K241" s="41">
        <v>1200.0</v>
      </c>
      <c r="L241" s="41">
        <v>600.0</v>
      </c>
      <c r="M241" s="41">
        <v>30.0</v>
      </c>
      <c r="N241" s="40" t="s">
        <v>1370</v>
      </c>
      <c r="O241" s="40" t="s">
        <v>1371</v>
      </c>
      <c r="P241" s="40" t="s">
        <v>209</v>
      </c>
      <c r="Q241" s="40" t="s">
        <v>1373</v>
      </c>
      <c r="R241" s="40" t="b">
        <v>0</v>
      </c>
      <c r="S241" s="40" t="s">
        <v>7286</v>
      </c>
      <c r="T241" s="40" t="s">
        <v>212</v>
      </c>
      <c r="U241" s="41">
        <v>0.1</v>
      </c>
      <c r="V241" s="41">
        <v>0.9</v>
      </c>
      <c r="W241" s="41">
        <v>0.2</v>
      </c>
      <c r="X241" s="41">
        <v>0.6</v>
      </c>
      <c r="Y241" s="40" t="b">
        <v>0</v>
      </c>
      <c r="Z241" s="40" t="b">
        <v>1</v>
      </c>
      <c r="AA241" s="40" t="b">
        <v>0</v>
      </c>
      <c r="AB241" s="40" t="b">
        <v>0</v>
      </c>
      <c r="AC241" s="41" t="s">
        <v>8130</v>
      </c>
      <c r="AD241" s="41" t="s">
        <v>8131</v>
      </c>
      <c r="AE241" s="41">
        <v>409.6426299</v>
      </c>
      <c r="AF241" s="41">
        <v>-3.115787081</v>
      </c>
      <c r="AG241" s="42">
        <v>9.79E41</v>
      </c>
      <c r="AH241" s="51">
        <v>0.012497882</v>
      </c>
      <c r="AI241" s="40" t="s">
        <v>8132</v>
      </c>
      <c r="AJ241" s="45">
        <v>9.78994995889935E251</v>
      </c>
      <c r="AK241" s="41">
        <v>10000.0</v>
      </c>
      <c r="AL241" s="40" t="s">
        <v>216</v>
      </c>
      <c r="AM241" s="40" t="s">
        <v>7285</v>
      </c>
      <c r="AN241" s="40" t="s">
        <v>224</v>
      </c>
      <c r="AO241" s="42">
        <v>1.01E139</v>
      </c>
    </row>
    <row r="242">
      <c r="A242" s="41">
        <v>201.0</v>
      </c>
      <c r="B242" s="42">
        <v>1.671302375E9</v>
      </c>
      <c r="C242" s="41">
        <v>3356.0</v>
      </c>
      <c r="D242" s="40" t="s">
        <v>1243</v>
      </c>
      <c r="E242" s="41">
        <v>140.0</v>
      </c>
      <c r="F242" s="41">
        <v>35.0</v>
      </c>
      <c r="G242" s="41">
        <v>70.0</v>
      </c>
      <c r="H242" s="41">
        <v>-3.07732701</v>
      </c>
      <c r="I242" s="41">
        <v>10000.0</v>
      </c>
      <c r="J242" s="41">
        <v>5000.0</v>
      </c>
      <c r="K242" s="41">
        <v>1200.0</v>
      </c>
      <c r="L242" s="41">
        <v>600.0</v>
      </c>
      <c r="M242" s="41">
        <v>30.0</v>
      </c>
      <c r="N242" s="40" t="s">
        <v>1370</v>
      </c>
      <c r="O242" s="40" t="s">
        <v>208</v>
      </c>
      <c r="P242" s="40" t="s">
        <v>209</v>
      </c>
      <c r="Q242" s="40" t="s">
        <v>1373</v>
      </c>
      <c r="R242" s="40" t="b">
        <v>0</v>
      </c>
      <c r="S242" s="40" t="s">
        <v>1373</v>
      </c>
      <c r="T242" s="40" t="s">
        <v>212</v>
      </c>
      <c r="U242" s="41">
        <v>0.1</v>
      </c>
      <c r="V242" s="41">
        <v>0.9</v>
      </c>
      <c r="W242" s="41">
        <v>0.2</v>
      </c>
      <c r="X242" s="41">
        <v>0.4</v>
      </c>
      <c r="Y242" s="40" t="b">
        <v>0</v>
      </c>
      <c r="Z242" s="40" t="b">
        <v>1</v>
      </c>
      <c r="AA242" s="40" t="b">
        <v>0</v>
      </c>
      <c r="AB242" s="40" t="b">
        <v>0</v>
      </c>
      <c r="AC242" s="41" t="s">
        <v>8133</v>
      </c>
      <c r="AD242" s="41" t="s">
        <v>8134</v>
      </c>
      <c r="AE242" s="41">
        <v>239.123333</v>
      </c>
      <c r="AF242" s="41">
        <v>-3.116557552</v>
      </c>
      <c r="AG242" s="42">
        <v>1.14E41</v>
      </c>
      <c r="AH242" s="51">
        <v>0.012748253</v>
      </c>
      <c r="AI242" s="40" t="s">
        <v>8135</v>
      </c>
      <c r="AJ242" s="45">
        <v>1.13746300119059E251</v>
      </c>
      <c r="AK242" s="41">
        <v>10000.0</v>
      </c>
      <c r="AL242" s="40" t="s">
        <v>216</v>
      </c>
      <c r="AM242" s="40" t="s">
        <v>7285</v>
      </c>
      <c r="AN242" s="40" t="s">
        <v>224</v>
      </c>
      <c r="AO242" s="42">
        <v>1.01E136</v>
      </c>
    </row>
    <row r="243">
      <c r="A243" s="41">
        <v>1062.0</v>
      </c>
      <c r="B243" s="42">
        <v>1.671302375E9</v>
      </c>
      <c r="C243" s="41">
        <v>3356.0</v>
      </c>
      <c r="D243" s="40" t="s">
        <v>1243</v>
      </c>
      <c r="E243" s="41">
        <v>140.0</v>
      </c>
      <c r="F243" s="41">
        <v>35.0</v>
      </c>
      <c r="G243" s="41">
        <v>70.0</v>
      </c>
      <c r="H243" s="41">
        <v>-3.07732701</v>
      </c>
      <c r="I243" s="41">
        <v>10000.0</v>
      </c>
      <c r="J243" s="41">
        <v>5000.0</v>
      </c>
      <c r="K243" s="41">
        <v>1200.0</v>
      </c>
      <c r="L243" s="41">
        <v>600.0</v>
      </c>
      <c r="M243" s="41">
        <v>100.0</v>
      </c>
      <c r="N243" s="40" t="s">
        <v>1370</v>
      </c>
      <c r="O243" s="40" t="s">
        <v>208</v>
      </c>
      <c r="P243" s="40" t="s">
        <v>212</v>
      </c>
      <c r="Q243" s="40" t="s">
        <v>1373</v>
      </c>
      <c r="R243" s="40" t="b">
        <v>0</v>
      </c>
      <c r="S243" s="40" t="s">
        <v>1373</v>
      </c>
      <c r="T243" s="40" t="s">
        <v>212</v>
      </c>
      <c r="U243" s="41">
        <v>0.1</v>
      </c>
      <c r="V243" s="41">
        <v>0.9</v>
      </c>
      <c r="W243" s="41">
        <v>0.1</v>
      </c>
      <c r="X243" s="41">
        <v>0.4</v>
      </c>
      <c r="Y243" s="40" t="b">
        <v>0</v>
      </c>
      <c r="Z243" s="40" t="b">
        <v>1</v>
      </c>
      <c r="AA243" s="40" t="b">
        <v>0</v>
      </c>
      <c r="AB243" s="40" t="b">
        <v>0</v>
      </c>
      <c r="AC243" s="41" t="s">
        <v>8136</v>
      </c>
      <c r="AD243" s="41" t="s">
        <v>8137</v>
      </c>
      <c r="AE243" s="41">
        <v>784.4036589</v>
      </c>
      <c r="AF243" s="41">
        <v>-3.116636396</v>
      </c>
      <c r="AG243" s="42">
        <v>4.67E41</v>
      </c>
      <c r="AH243" s="51">
        <v>0.012773874</v>
      </c>
      <c r="AI243" s="40" t="s">
        <v>8138</v>
      </c>
      <c r="AJ243" s="40" t="s">
        <v>8139</v>
      </c>
      <c r="AK243" s="41">
        <v>10000.0</v>
      </c>
      <c r="AL243" s="40" t="s">
        <v>216</v>
      </c>
      <c r="AM243" s="40" t="s">
        <v>7285</v>
      </c>
      <c r="AN243" s="40" t="s">
        <v>224</v>
      </c>
      <c r="AO243" s="42">
        <v>1.01E138</v>
      </c>
    </row>
    <row r="244">
      <c r="A244" s="41">
        <v>529.0</v>
      </c>
      <c r="B244" s="42">
        <v>1.671302375E9</v>
      </c>
      <c r="C244" s="41">
        <v>3356.0</v>
      </c>
      <c r="D244" s="40" t="s">
        <v>1243</v>
      </c>
      <c r="E244" s="41">
        <v>140.0</v>
      </c>
      <c r="F244" s="41">
        <v>35.0</v>
      </c>
      <c r="G244" s="41">
        <v>70.0</v>
      </c>
      <c r="H244" s="41">
        <v>-3.07732701</v>
      </c>
      <c r="I244" s="41">
        <v>10000.0</v>
      </c>
      <c r="J244" s="41">
        <v>5000.0</v>
      </c>
      <c r="K244" s="41">
        <v>1200.0</v>
      </c>
      <c r="L244" s="41">
        <v>600.0</v>
      </c>
      <c r="M244" s="41">
        <v>50.0</v>
      </c>
      <c r="N244" s="40" t="s">
        <v>1370</v>
      </c>
      <c r="O244" s="40" t="s">
        <v>1371</v>
      </c>
      <c r="P244" s="40" t="s">
        <v>212</v>
      </c>
      <c r="Q244" s="40" t="s">
        <v>1373</v>
      </c>
      <c r="R244" s="40" t="b">
        <v>0</v>
      </c>
      <c r="S244" s="40" t="s">
        <v>1373</v>
      </c>
      <c r="T244" s="40" t="s">
        <v>212</v>
      </c>
      <c r="U244" s="41">
        <v>0.1</v>
      </c>
      <c r="V244" s="41">
        <v>0.9</v>
      </c>
      <c r="W244" s="41">
        <v>0.3</v>
      </c>
      <c r="X244" s="41">
        <v>0.5</v>
      </c>
      <c r="Y244" s="40" t="b">
        <v>0</v>
      </c>
      <c r="Z244" s="40" t="b">
        <v>1</v>
      </c>
      <c r="AA244" s="40" t="b">
        <v>0</v>
      </c>
      <c r="AB244" s="40" t="b">
        <v>0</v>
      </c>
      <c r="AC244" s="41" t="s">
        <v>8140</v>
      </c>
      <c r="AD244" s="41" t="s">
        <v>8141</v>
      </c>
      <c r="AE244" s="41">
        <v>503.5472295</v>
      </c>
      <c r="AF244" s="41">
        <v>-3.116699158</v>
      </c>
      <c r="AG244" s="42">
        <v>6.52E41</v>
      </c>
      <c r="AH244" s="51">
        <v>0.012794268</v>
      </c>
      <c r="AI244" s="40" t="s">
        <v>8142</v>
      </c>
      <c r="AJ244" s="40" t="s">
        <v>8143</v>
      </c>
      <c r="AK244" s="41">
        <v>10000.0</v>
      </c>
      <c r="AL244" s="40" t="s">
        <v>216</v>
      </c>
      <c r="AM244" s="40" t="s">
        <v>7285</v>
      </c>
      <c r="AN244" s="40" t="s">
        <v>224</v>
      </c>
      <c r="AO244" s="42">
        <v>1.11E138</v>
      </c>
    </row>
    <row r="245">
      <c r="A245" s="41">
        <v>55.0</v>
      </c>
      <c r="B245" s="42">
        <v>1.67130956E9</v>
      </c>
      <c r="C245" s="41">
        <v>3356.0</v>
      </c>
      <c r="D245" s="40" t="s">
        <v>1243</v>
      </c>
      <c r="E245" s="41">
        <v>140.0</v>
      </c>
      <c r="F245" s="41">
        <v>35.0</v>
      </c>
      <c r="G245" s="41">
        <v>70.0</v>
      </c>
      <c r="H245" s="41">
        <v>-3.07732701</v>
      </c>
      <c r="I245" s="41">
        <v>10000.0</v>
      </c>
      <c r="J245" s="41">
        <v>5000.0</v>
      </c>
      <c r="K245" s="41">
        <v>1200.0</v>
      </c>
      <c r="L245" s="41">
        <v>600.0</v>
      </c>
      <c r="M245" s="41">
        <v>30.0</v>
      </c>
      <c r="N245" s="40" t="s">
        <v>1370</v>
      </c>
      <c r="O245" s="40" t="s">
        <v>1371</v>
      </c>
      <c r="P245" s="40" t="s">
        <v>7310</v>
      </c>
      <c r="Q245" s="40" t="s">
        <v>1373</v>
      </c>
      <c r="R245" s="40" t="b">
        <v>0</v>
      </c>
      <c r="S245" s="40" t="s">
        <v>1373</v>
      </c>
      <c r="T245" s="40" t="s">
        <v>7305</v>
      </c>
      <c r="U245" s="41">
        <v>0.1</v>
      </c>
      <c r="V245" s="41">
        <v>0.9</v>
      </c>
      <c r="W245" s="41">
        <v>0.1</v>
      </c>
      <c r="X245" s="41">
        <v>0.5</v>
      </c>
      <c r="Y245" s="40" t="b">
        <v>0</v>
      </c>
      <c r="Z245" s="40" t="b">
        <v>1</v>
      </c>
      <c r="AA245" s="40" t="b">
        <v>0</v>
      </c>
      <c r="AB245" s="40" t="b">
        <v>0</v>
      </c>
      <c r="AC245" s="41" t="s">
        <v>8144</v>
      </c>
      <c r="AD245" s="41" t="s">
        <v>8145</v>
      </c>
      <c r="AE245" s="41">
        <v>1203.162124</v>
      </c>
      <c r="AF245" s="41">
        <v>-3.116921827</v>
      </c>
      <c r="AG245" s="42">
        <v>5.08E41</v>
      </c>
      <c r="AH245" s="51">
        <v>0.012866626</v>
      </c>
      <c r="AI245" s="40" t="s">
        <v>8146</v>
      </c>
      <c r="AJ245" s="46">
        <v>5.08480180253466E125</v>
      </c>
      <c r="AK245" s="41">
        <v>6200.0</v>
      </c>
      <c r="AL245" s="40" t="s">
        <v>2224</v>
      </c>
      <c r="AM245" s="40" t="s">
        <v>7285</v>
      </c>
      <c r="AN245" s="40" t="s">
        <v>5643</v>
      </c>
      <c r="AO245" s="42">
        <v>1.01E138</v>
      </c>
    </row>
    <row r="246">
      <c r="A246" s="41">
        <v>421.0</v>
      </c>
      <c r="B246" s="42">
        <v>1.671302375E9</v>
      </c>
      <c r="C246" s="41">
        <v>3356.0</v>
      </c>
      <c r="D246" s="40" t="s">
        <v>1243</v>
      </c>
      <c r="E246" s="41">
        <v>140.0</v>
      </c>
      <c r="F246" s="41">
        <v>35.0</v>
      </c>
      <c r="G246" s="41">
        <v>70.0</v>
      </c>
      <c r="H246" s="41">
        <v>-3.07732701</v>
      </c>
      <c r="I246" s="41">
        <v>10000.0</v>
      </c>
      <c r="J246" s="41">
        <v>5000.0</v>
      </c>
      <c r="K246" s="41">
        <v>1200.0</v>
      </c>
      <c r="L246" s="41">
        <v>600.0</v>
      </c>
      <c r="M246" s="41">
        <v>50.0</v>
      </c>
      <c r="N246" s="40" t="s">
        <v>1370</v>
      </c>
      <c r="O246" s="40" t="s">
        <v>1371</v>
      </c>
      <c r="P246" s="40" t="s">
        <v>7310</v>
      </c>
      <c r="Q246" s="40" t="s">
        <v>1373</v>
      </c>
      <c r="R246" s="40" t="b">
        <v>0</v>
      </c>
      <c r="S246" s="40" t="s">
        <v>1373</v>
      </c>
      <c r="T246" s="40" t="s">
        <v>212</v>
      </c>
      <c r="U246" s="41">
        <v>0.1</v>
      </c>
      <c r="V246" s="41">
        <v>0.9</v>
      </c>
      <c r="W246" s="41">
        <v>0.3</v>
      </c>
      <c r="X246" s="41">
        <v>0.5</v>
      </c>
      <c r="Y246" s="40" t="b">
        <v>0</v>
      </c>
      <c r="Z246" s="40" t="b">
        <v>1</v>
      </c>
      <c r="AA246" s="40" t="b">
        <v>0</v>
      </c>
      <c r="AB246" s="40" t="b">
        <v>0</v>
      </c>
      <c r="AC246" s="41" t="s">
        <v>8147</v>
      </c>
      <c r="AD246" s="41" t="s">
        <v>8148</v>
      </c>
      <c r="AE246" s="41">
        <v>744.7433822</v>
      </c>
      <c r="AF246" s="41">
        <v>-3.117009416</v>
      </c>
      <c r="AG246" s="42">
        <v>3.48E41</v>
      </c>
      <c r="AH246" s="51">
        <v>0.012895089</v>
      </c>
      <c r="AI246" s="40" t="s">
        <v>8149</v>
      </c>
      <c r="AJ246" s="40" t="s">
        <v>8150</v>
      </c>
      <c r="AK246" s="41">
        <v>10000.0</v>
      </c>
      <c r="AL246" s="40" t="s">
        <v>216</v>
      </c>
      <c r="AM246" s="40" t="s">
        <v>7285</v>
      </c>
      <c r="AN246" s="40" t="s">
        <v>224</v>
      </c>
      <c r="AO246" s="42">
        <v>1.11E137</v>
      </c>
    </row>
    <row r="247">
      <c r="A247" s="41">
        <v>750.0</v>
      </c>
      <c r="B247" s="42">
        <v>1.671302375E9</v>
      </c>
      <c r="C247" s="41">
        <v>3356.0</v>
      </c>
      <c r="D247" s="40" t="s">
        <v>1243</v>
      </c>
      <c r="E247" s="41">
        <v>140.0</v>
      </c>
      <c r="F247" s="41">
        <v>35.0</v>
      </c>
      <c r="G247" s="41">
        <v>70.0</v>
      </c>
      <c r="H247" s="41">
        <v>-3.07732701</v>
      </c>
      <c r="I247" s="41">
        <v>10000.0</v>
      </c>
      <c r="J247" s="41">
        <v>5000.0</v>
      </c>
      <c r="K247" s="41">
        <v>1200.0</v>
      </c>
      <c r="L247" s="41">
        <v>600.0</v>
      </c>
      <c r="M247" s="41">
        <v>100.0</v>
      </c>
      <c r="N247" s="40" t="s">
        <v>1370</v>
      </c>
      <c r="O247" s="40" t="s">
        <v>1371</v>
      </c>
      <c r="P247" s="40" t="s">
        <v>209</v>
      </c>
      <c r="Q247" s="40" t="s">
        <v>1373</v>
      </c>
      <c r="R247" s="40" t="b">
        <v>0</v>
      </c>
      <c r="S247" s="40" t="s">
        <v>7286</v>
      </c>
      <c r="T247" s="40" t="s">
        <v>212</v>
      </c>
      <c r="U247" s="41">
        <v>0.1</v>
      </c>
      <c r="V247" s="41">
        <v>0.9</v>
      </c>
      <c r="W247" s="41">
        <v>0.2</v>
      </c>
      <c r="X247" s="41">
        <v>0.4</v>
      </c>
      <c r="Y247" s="40" t="b">
        <v>0</v>
      </c>
      <c r="Z247" s="40" t="b">
        <v>1</v>
      </c>
      <c r="AA247" s="40" t="b">
        <v>0</v>
      </c>
      <c r="AB247" s="40" t="b">
        <v>0</v>
      </c>
      <c r="AC247" s="41" t="s">
        <v>8151</v>
      </c>
      <c r="AD247" s="41" t="s">
        <v>8152</v>
      </c>
      <c r="AE247" s="41">
        <v>847.8458676</v>
      </c>
      <c r="AF247" s="41">
        <v>-3.117140785</v>
      </c>
      <c r="AG247" s="42">
        <v>4.67E41</v>
      </c>
      <c r="AH247" s="51">
        <v>0.012937778</v>
      </c>
      <c r="AI247" s="40" t="s">
        <v>8153</v>
      </c>
      <c r="AJ247" s="40" t="s">
        <v>8154</v>
      </c>
      <c r="AK247" s="41">
        <v>10000.0</v>
      </c>
      <c r="AL247" s="40" t="s">
        <v>216</v>
      </c>
      <c r="AM247" s="40" t="s">
        <v>7285</v>
      </c>
      <c r="AN247" s="40" t="s">
        <v>224</v>
      </c>
      <c r="AO247" s="42">
        <v>1.01E138</v>
      </c>
    </row>
    <row r="248">
      <c r="A248" s="41">
        <v>27.0</v>
      </c>
      <c r="B248" s="42">
        <v>1.671312492E9</v>
      </c>
      <c r="C248" s="41">
        <v>3356.0</v>
      </c>
      <c r="D248" s="40" t="s">
        <v>1243</v>
      </c>
      <c r="E248" s="41">
        <v>140.0</v>
      </c>
      <c r="F248" s="41">
        <v>35.0</v>
      </c>
      <c r="G248" s="41">
        <v>70.0</v>
      </c>
      <c r="H248" s="41">
        <v>-3.07732701</v>
      </c>
      <c r="I248" s="41">
        <v>10000.0</v>
      </c>
      <c r="J248" s="41">
        <v>5000.0</v>
      </c>
      <c r="K248" s="41">
        <v>1200.0</v>
      </c>
      <c r="L248" s="41">
        <v>600.0</v>
      </c>
      <c r="M248" s="41">
        <v>30.0</v>
      </c>
      <c r="N248" s="40" t="s">
        <v>1370</v>
      </c>
      <c r="O248" s="40" t="s">
        <v>1371</v>
      </c>
      <c r="P248" s="40" t="s">
        <v>209</v>
      </c>
      <c r="Q248" s="40" t="s">
        <v>1373</v>
      </c>
      <c r="R248" s="40" t="b">
        <v>0</v>
      </c>
      <c r="S248" s="40" t="s">
        <v>7286</v>
      </c>
      <c r="T248" s="40" t="s">
        <v>7305</v>
      </c>
      <c r="U248" s="41">
        <v>0.1</v>
      </c>
      <c r="V248" s="41">
        <v>0.9</v>
      </c>
      <c r="W248" s="41">
        <v>0.1</v>
      </c>
      <c r="X248" s="41">
        <v>0.4</v>
      </c>
      <c r="Y248" s="40" t="b">
        <v>0</v>
      </c>
      <c r="Z248" s="40" t="b">
        <v>1</v>
      </c>
      <c r="AA248" s="40" t="b">
        <v>0</v>
      </c>
      <c r="AB248" s="40" t="b">
        <v>1</v>
      </c>
      <c r="AC248" s="41" t="s">
        <v>8155</v>
      </c>
      <c r="AD248" s="41" t="s">
        <v>8156</v>
      </c>
      <c r="AE248" s="41">
        <v>1203.17238</v>
      </c>
      <c r="AF248" s="41">
        <v>-3.118226535</v>
      </c>
      <c r="AG248" s="42">
        <v>3.48E41</v>
      </c>
      <c r="AH248" s="51">
        <v>0.013290601</v>
      </c>
      <c r="AI248" s="40" t="s">
        <v>8157</v>
      </c>
      <c r="AJ248" s="46">
        <v>3.48132061948325E83</v>
      </c>
      <c r="AK248" s="41">
        <v>8834.0</v>
      </c>
      <c r="AL248" s="40" t="s">
        <v>2224</v>
      </c>
      <c r="AM248" s="40" t="s">
        <v>7285</v>
      </c>
      <c r="AN248" s="40" t="s">
        <v>5643</v>
      </c>
      <c r="AO248" s="42">
        <v>1.11E137</v>
      </c>
    </row>
    <row r="249">
      <c r="A249" s="41">
        <v>465.0</v>
      </c>
      <c r="B249" s="42">
        <v>1.671302375E9</v>
      </c>
      <c r="C249" s="41">
        <v>3356.0</v>
      </c>
      <c r="D249" s="40" t="s">
        <v>1243</v>
      </c>
      <c r="E249" s="41">
        <v>140.0</v>
      </c>
      <c r="F249" s="41">
        <v>35.0</v>
      </c>
      <c r="G249" s="41">
        <v>70.0</v>
      </c>
      <c r="H249" s="41">
        <v>-3.07732701</v>
      </c>
      <c r="I249" s="41">
        <v>10000.0</v>
      </c>
      <c r="J249" s="41">
        <v>5000.0</v>
      </c>
      <c r="K249" s="41">
        <v>1200.0</v>
      </c>
      <c r="L249" s="41">
        <v>600.0</v>
      </c>
      <c r="M249" s="41">
        <v>50.0</v>
      </c>
      <c r="N249" s="40" t="s">
        <v>1370</v>
      </c>
      <c r="O249" s="40" t="s">
        <v>1371</v>
      </c>
      <c r="P249" s="40" t="s">
        <v>7305</v>
      </c>
      <c r="Q249" s="40" t="s">
        <v>1373</v>
      </c>
      <c r="R249" s="40" t="b">
        <v>0</v>
      </c>
      <c r="S249" s="40" t="s">
        <v>7286</v>
      </c>
      <c r="T249" s="40" t="s">
        <v>212</v>
      </c>
      <c r="U249" s="41">
        <v>0.1</v>
      </c>
      <c r="V249" s="41">
        <v>0.9</v>
      </c>
      <c r="W249" s="41">
        <v>0.3</v>
      </c>
      <c r="X249" s="41">
        <v>0.4</v>
      </c>
      <c r="Y249" s="40" t="b">
        <v>0</v>
      </c>
      <c r="Z249" s="40" t="b">
        <v>1</v>
      </c>
      <c r="AA249" s="40" t="b">
        <v>0</v>
      </c>
      <c r="AB249" s="40" t="b">
        <v>0</v>
      </c>
      <c r="AC249" s="41" t="s">
        <v>8158</v>
      </c>
      <c r="AD249" s="41" t="s">
        <v>8159</v>
      </c>
      <c r="AE249" s="41">
        <v>419.9798281</v>
      </c>
      <c r="AF249" s="41">
        <v>-3.118365931</v>
      </c>
      <c r="AG249" s="42">
        <v>9.95E41</v>
      </c>
      <c r="AH249" s="51">
        <v>0.013335898</v>
      </c>
      <c r="AI249" s="40" t="s">
        <v>8160</v>
      </c>
      <c r="AJ249" s="40" t="s">
        <v>8161</v>
      </c>
      <c r="AK249" s="41">
        <v>10000.0</v>
      </c>
      <c r="AL249" s="40" t="s">
        <v>216</v>
      </c>
      <c r="AM249" s="40" t="s">
        <v>7285</v>
      </c>
      <c r="AN249" s="40" t="s">
        <v>224</v>
      </c>
      <c r="AO249" s="42">
        <v>1.01E139</v>
      </c>
    </row>
    <row r="250">
      <c r="A250" s="41">
        <v>58.0</v>
      </c>
      <c r="B250" s="42">
        <v>1.67130956E9</v>
      </c>
      <c r="C250" s="41">
        <v>3356.0</v>
      </c>
      <c r="D250" s="40" t="s">
        <v>1243</v>
      </c>
      <c r="E250" s="41">
        <v>140.0</v>
      </c>
      <c r="F250" s="41">
        <v>35.0</v>
      </c>
      <c r="G250" s="41">
        <v>70.0</v>
      </c>
      <c r="H250" s="41">
        <v>-3.07732701</v>
      </c>
      <c r="I250" s="41">
        <v>10000.0</v>
      </c>
      <c r="J250" s="41">
        <v>5000.0</v>
      </c>
      <c r="K250" s="41">
        <v>1200.0</v>
      </c>
      <c r="L250" s="41">
        <v>600.0</v>
      </c>
      <c r="M250" s="41">
        <v>30.0</v>
      </c>
      <c r="N250" s="40" t="s">
        <v>1370</v>
      </c>
      <c r="O250" s="40" t="s">
        <v>1371</v>
      </c>
      <c r="P250" s="40" t="s">
        <v>7310</v>
      </c>
      <c r="Q250" s="40" t="s">
        <v>1373</v>
      </c>
      <c r="R250" s="40" t="b">
        <v>0</v>
      </c>
      <c r="S250" s="40" t="s">
        <v>1373</v>
      </c>
      <c r="T250" s="40" t="s">
        <v>7305</v>
      </c>
      <c r="U250" s="41">
        <v>0.1</v>
      </c>
      <c r="V250" s="41">
        <v>0.9</v>
      </c>
      <c r="W250" s="41">
        <v>0.2</v>
      </c>
      <c r="X250" s="41">
        <v>0.5</v>
      </c>
      <c r="Y250" s="40" t="b">
        <v>0</v>
      </c>
      <c r="Z250" s="40" t="b">
        <v>1</v>
      </c>
      <c r="AA250" s="40" t="b">
        <v>0</v>
      </c>
      <c r="AB250" s="40" t="b">
        <v>0</v>
      </c>
      <c r="AC250" s="41" t="s">
        <v>336</v>
      </c>
      <c r="AD250" s="41" t="s">
        <v>8162</v>
      </c>
      <c r="AE250" s="41">
        <v>1203.304657</v>
      </c>
      <c r="AF250" s="41">
        <v>-3.118666608</v>
      </c>
      <c r="AG250" s="42">
        <v>1.39E42</v>
      </c>
      <c r="AH250" s="51">
        <v>0.013433606</v>
      </c>
      <c r="AI250" s="40" t="s">
        <v>8163</v>
      </c>
      <c r="AJ250" s="45">
        <v>1.39041099057939E257</v>
      </c>
      <c r="AK250" s="41">
        <v>6612.0</v>
      </c>
      <c r="AL250" s="40" t="s">
        <v>2224</v>
      </c>
      <c r="AM250" s="40" t="s">
        <v>7285</v>
      </c>
      <c r="AN250" s="40" t="s">
        <v>5643</v>
      </c>
      <c r="AO250" s="42">
        <v>1.11E139</v>
      </c>
    </row>
    <row r="251">
      <c r="A251" s="41">
        <v>883.0</v>
      </c>
      <c r="B251" s="42">
        <v>1.671302375E9</v>
      </c>
      <c r="C251" s="41">
        <v>3356.0</v>
      </c>
      <c r="D251" s="40" t="s">
        <v>1243</v>
      </c>
      <c r="E251" s="41">
        <v>140.0</v>
      </c>
      <c r="F251" s="41">
        <v>35.0</v>
      </c>
      <c r="G251" s="41">
        <v>70.0</v>
      </c>
      <c r="H251" s="41">
        <v>-3.07732701</v>
      </c>
      <c r="I251" s="41">
        <v>10000.0</v>
      </c>
      <c r="J251" s="41">
        <v>5000.0</v>
      </c>
      <c r="K251" s="41">
        <v>1200.0</v>
      </c>
      <c r="L251" s="41">
        <v>600.0</v>
      </c>
      <c r="M251" s="41">
        <v>100.0</v>
      </c>
      <c r="N251" s="40" t="s">
        <v>1370</v>
      </c>
      <c r="O251" s="40" t="s">
        <v>1371</v>
      </c>
      <c r="P251" s="40" t="s">
        <v>212</v>
      </c>
      <c r="Q251" s="40" t="s">
        <v>1373</v>
      </c>
      <c r="R251" s="40" t="b">
        <v>0</v>
      </c>
      <c r="S251" s="40" t="s">
        <v>1373</v>
      </c>
      <c r="T251" s="40" t="s">
        <v>212</v>
      </c>
      <c r="U251" s="41">
        <v>0.1</v>
      </c>
      <c r="V251" s="41">
        <v>0.9</v>
      </c>
      <c r="W251" s="41">
        <v>0.1</v>
      </c>
      <c r="X251" s="41">
        <v>0.5</v>
      </c>
      <c r="Y251" s="40" t="b">
        <v>0</v>
      </c>
      <c r="Z251" s="40" t="b">
        <v>1</v>
      </c>
      <c r="AA251" s="40" t="b">
        <v>0</v>
      </c>
      <c r="AB251" s="40" t="b">
        <v>0</v>
      </c>
      <c r="AC251" s="41" t="s">
        <v>8164</v>
      </c>
      <c r="AD251" s="41" t="s">
        <v>8165</v>
      </c>
      <c r="AE251" s="41">
        <v>989.4075863</v>
      </c>
      <c r="AF251" s="41">
        <v>-3.118752414</v>
      </c>
      <c r="AG251" s="42">
        <v>1.39E42</v>
      </c>
      <c r="AH251" s="51">
        <v>0.013461489</v>
      </c>
      <c r="AI251" s="40" t="s">
        <v>8166</v>
      </c>
      <c r="AJ251" s="40" t="s">
        <v>8167</v>
      </c>
      <c r="AK251" s="41">
        <v>10000.0</v>
      </c>
      <c r="AL251" s="40" t="s">
        <v>216</v>
      </c>
      <c r="AM251" s="40" t="s">
        <v>7285</v>
      </c>
      <c r="AN251" s="40" t="s">
        <v>224</v>
      </c>
      <c r="AO251" s="42">
        <v>1.11E139</v>
      </c>
    </row>
    <row r="252">
      <c r="A252" s="41">
        <v>141.0</v>
      </c>
      <c r="B252" s="42">
        <v>1.671302375E9</v>
      </c>
      <c r="C252" s="41">
        <v>3356.0</v>
      </c>
      <c r="D252" s="40" t="s">
        <v>1243</v>
      </c>
      <c r="E252" s="41">
        <v>140.0</v>
      </c>
      <c r="F252" s="41">
        <v>35.0</v>
      </c>
      <c r="G252" s="41">
        <v>70.0</v>
      </c>
      <c r="H252" s="41">
        <v>-3.07732701</v>
      </c>
      <c r="I252" s="41">
        <v>10000.0</v>
      </c>
      <c r="J252" s="41">
        <v>5000.0</v>
      </c>
      <c r="K252" s="41">
        <v>1200.0</v>
      </c>
      <c r="L252" s="41">
        <v>600.0</v>
      </c>
      <c r="M252" s="41">
        <v>30.0</v>
      </c>
      <c r="N252" s="40" t="s">
        <v>1370</v>
      </c>
      <c r="O252" s="40" t="s">
        <v>1371</v>
      </c>
      <c r="P252" s="40" t="s">
        <v>1372</v>
      </c>
      <c r="Q252" s="40" t="s">
        <v>1373</v>
      </c>
      <c r="R252" s="40" t="b">
        <v>0</v>
      </c>
      <c r="S252" s="40" t="s">
        <v>7286</v>
      </c>
      <c r="T252" s="40" t="s">
        <v>212</v>
      </c>
      <c r="U252" s="41">
        <v>0.1</v>
      </c>
      <c r="V252" s="41">
        <v>0.9</v>
      </c>
      <c r="W252" s="41">
        <v>0.3</v>
      </c>
      <c r="X252" s="41">
        <v>0.4</v>
      </c>
      <c r="Y252" s="40" t="b">
        <v>0</v>
      </c>
      <c r="Z252" s="40" t="b">
        <v>1</v>
      </c>
      <c r="AA252" s="40" t="b">
        <v>0</v>
      </c>
      <c r="AB252" s="40" t="b">
        <v>0</v>
      </c>
      <c r="AC252" s="41" t="s">
        <v>8168</v>
      </c>
      <c r="AD252" s="41" t="s">
        <v>8169</v>
      </c>
      <c r="AE252" s="41">
        <v>251.0571764</v>
      </c>
      <c r="AF252" s="41">
        <v>-3.118795612</v>
      </c>
      <c r="AG252" s="42">
        <v>1.38E42</v>
      </c>
      <c r="AH252" s="51">
        <v>0.013475527</v>
      </c>
      <c r="AI252" s="40" t="s">
        <v>8170</v>
      </c>
      <c r="AJ252" s="40" t="s">
        <v>8171</v>
      </c>
      <c r="AK252" s="41">
        <v>10000.0</v>
      </c>
      <c r="AL252" s="40" t="s">
        <v>216</v>
      </c>
      <c r="AM252" s="40" t="s">
        <v>7285</v>
      </c>
      <c r="AN252" s="40" t="s">
        <v>224</v>
      </c>
      <c r="AO252" s="42">
        <v>1.11E139</v>
      </c>
    </row>
    <row r="253">
      <c r="A253" s="41">
        <v>1037.0</v>
      </c>
      <c r="B253" s="42">
        <v>1.671302375E9</v>
      </c>
      <c r="C253" s="41">
        <v>3356.0</v>
      </c>
      <c r="D253" s="40" t="s">
        <v>1243</v>
      </c>
      <c r="E253" s="41">
        <v>140.0</v>
      </c>
      <c r="F253" s="41">
        <v>35.0</v>
      </c>
      <c r="G253" s="41">
        <v>70.0</v>
      </c>
      <c r="H253" s="41">
        <v>-3.07732701</v>
      </c>
      <c r="I253" s="41">
        <v>10000.0</v>
      </c>
      <c r="J253" s="41">
        <v>5000.0</v>
      </c>
      <c r="K253" s="41">
        <v>1200.0</v>
      </c>
      <c r="L253" s="41">
        <v>600.0</v>
      </c>
      <c r="M253" s="41">
        <v>100.0</v>
      </c>
      <c r="N253" s="40" t="s">
        <v>1370</v>
      </c>
      <c r="O253" s="40" t="s">
        <v>208</v>
      </c>
      <c r="P253" s="40" t="s">
        <v>1372</v>
      </c>
      <c r="Q253" s="40" t="s">
        <v>1373</v>
      </c>
      <c r="R253" s="40" t="b">
        <v>0</v>
      </c>
      <c r="S253" s="40" t="s">
        <v>7286</v>
      </c>
      <c r="T253" s="40" t="s">
        <v>212</v>
      </c>
      <c r="U253" s="41">
        <v>0.1</v>
      </c>
      <c r="V253" s="41">
        <v>0.9</v>
      </c>
      <c r="W253" s="41">
        <v>0.1</v>
      </c>
      <c r="X253" s="41">
        <v>0.6</v>
      </c>
      <c r="Y253" s="40" t="b">
        <v>0</v>
      </c>
      <c r="Z253" s="40" t="b">
        <v>1</v>
      </c>
      <c r="AA253" s="40" t="b">
        <v>0</v>
      </c>
      <c r="AB253" s="40" t="b">
        <v>0</v>
      </c>
      <c r="AC253" s="41" t="s">
        <v>8172</v>
      </c>
      <c r="AD253" s="41" t="s">
        <v>8173</v>
      </c>
      <c r="AE253" s="41">
        <v>1200.629516</v>
      </c>
      <c r="AF253" s="41">
        <v>-3.11888224</v>
      </c>
      <c r="AG253" s="42">
        <v>3.42E41</v>
      </c>
      <c r="AH253" s="51">
        <v>0.013503677</v>
      </c>
      <c r="AI253" s="40" t="s">
        <v>8174</v>
      </c>
      <c r="AJ253" s="40" t="s">
        <v>8175</v>
      </c>
      <c r="AK253" s="41">
        <v>9706.0</v>
      </c>
      <c r="AL253" s="40" t="s">
        <v>2224</v>
      </c>
      <c r="AM253" s="40" t="s">
        <v>7285</v>
      </c>
      <c r="AN253" s="40" t="s">
        <v>224</v>
      </c>
      <c r="AO253" s="42">
        <v>1.11E137</v>
      </c>
    </row>
    <row r="254">
      <c r="A254" s="41">
        <v>856.0</v>
      </c>
      <c r="B254" s="42">
        <v>1.671302375E9</v>
      </c>
      <c r="C254" s="41">
        <v>3356.0</v>
      </c>
      <c r="D254" s="40" t="s">
        <v>1243</v>
      </c>
      <c r="E254" s="41">
        <v>140.0</v>
      </c>
      <c r="F254" s="41">
        <v>35.0</v>
      </c>
      <c r="G254" s="41">
        <v>70.0</v>
      </c>
      <c r="H254" s="41">
        <v>-3.07732701</v>
      </c>
      <c r="I254" s="41">
        <v>10000.0</v>
      </c>
      <c r="J254" s="41">
        <v>5000.0</v>
      </c>
      <c r="K254" s="41">
        <v>1200.0</v>
      </c>
      <c r="L254" s="41">
        <v>600.0</v>
      </c>
      <c r="M254" s="41">
        <v>100.0</v>
      </c>
      <c r="N254" s="40" t="s">
        <v>1370</v>
      </c>
      <c r="O254" s="40" t="s">
        <v>1371</v>
      </c>
      <c r="P254" s="40" t="s">
        <v>1372</v>
      </c>
      <c r="Q254" s="40" t="s">
        <v>1373</v>
      </c>
      <c r="R254" s="40" t="b">
        <v>0</v>
      </c>
      <c r="S254" s="40" t="s">
        <v>7286</v>
      </c>
      <c r="T254" s="40" t="s">
        <v>212</v>
      </c>
      <c r="U254" s="41">
        <v>0.1</v>
      </c>
      <c r="V254" s="41">
        <v>0.9</v>
      </c>
      <c r="W254" s="41">
        <v>0.1</v>
      </c>
      <c r="X254" s="41">
        <v>0.5</v>
      </c>
      <c r="Y254" s="40" t="b">
        <v>0</v>
      </c>
      <c r="Z254" s="40" t="b">
        <v>1</v>
      </c>
      <c r="AA254" s="40" t="b">
        <v>0</v>
      </c>
      <c r="AB254" s="40" t="b">
        <v>0</v>
      </c>
      <c r="AC254" s="41" t="s">
        <v>8176</v>
      </c>
      <c r="AD254" s="41" t="s">
        <v>8177</v>
      </c>
      <c r="AE254" s="41">
        <v>1056.211222</v>
      </c>
      <c r="AF254" s="41">
        <v>-3.118966382</v>
      </c>
      <c r="AG254" s="42">
        <v>6.9E41</v>
      </c>
      <c r="AH254" s="51">
        <v>0.01353102</v>
      </c>
      <c r="AI254" s="40" t="s">
        <v>8178</v>
      </c>
      <c r="AJ254" s="40" t="s">
        <v>8179</v>
      </c>
      <c r="AK254" s="41">
        <v>10000.0</v>
      </c>
      <c r="AL254" s="40" t="s">
        <v>216</v>
      </c>
      <c r="AM254" s="40" t="s">
        <v>7285</v>
      </c>
      <c r="AN254" s="40" t="s">
        <v>224</v>
      </c>
      <c r="AO254" s="42">
        <v>1.11E138</v>
      </c>
    </row>
    <row r="255">
      <c r="A255" s="41">
        <v>681.0</v>
      </c>
      <c r="B255" s="42">
        <v>1.671302375E9</v>
      </c>
      <c r="C255" s="41">
        <v>3356.0</v>
      </c>
      <c r="D255" s="40" t="s">
        <v>1243</v>
      </c>
      <c r="E255" s="41">
        <v>140.0</v>
      </c>
      <c r="F255" s="41">
        <v>35.0</v>
      </c>
      <c r="G255" s="41">
        <v>70.0</v>
      </c>
      <c r="H255" s="41">
        <v>-3.07732701</v>
      </c>
      <c r="I255" s="41">
        <v>10000.0</v>
      </c>
      <c r="J255" s="41">
        <v>5000.0</v>
      </c>
      <c r="K255" s="41">
        <v>1200.0</v>
      </c>
      <c r="L255" s="41">
        <v>600.0</v>
      </c>
      <c r="M255" s="41">
        <v>50.0</v>
      </c>
      <c r="N255" s="40" t="s">
        <v>1370</v>
      </c>
      <c r="O255" s="40" t="s">
        <v>208</v>
      </c>
      <c r="P255" s="40" t="s">
        <v>1372</v>
      </c>
      <c r="Q255" s="40" t="s">
        <v>1373</v>
      </c>
      <c r="R255" s="40" t="b">
        <v>0</v>
      </c>
      <c r="S255" s="40" t="s">
        <v>7286</v>
      </c>
      <c r="T255" s="40" t="s">
        <v>212</v>
      </c>
      <c r="U255" s="41">
        <v>0.1</v>
      </c>
      <c r="V255" s="41">
        <v>0.9</v>
      </c>
      <c r="W255" s="41">
        <v>0.3</v>
      </c>
      <c r="X255" s="41">
        <v>0.4</v>
      </c>
      <c r="Y255" s="40" t="b">
        <v>0</v>
      </c>
      <c r="Z255" s="40" t="b">
        <v>1</v>
      </c>
      <c r="AA255" s="40" t="b">
        <v>0</v>
      </c>
      <c r="AB255" s="40" t="b">
        <v>0</v>
      </c>
      <c r="AC255" s="41" t="s">
        <v>8180</v>
      </c>
      <c r="AD255" s="41" t="s">
        <v>8181</v>
      </c>
      <c r="AE255" s="41">
        <v>432.9479618</v>
      </c>
      <c r="AF255" s="41">
        <v>-3.119151689</v>
      </c>
      <c r="AG255" s="42">
        <v>9.93E41</v>
      </c>
      <c r="AH255" s="51">
        <v>0.013591237</v>
      </c>
      <c r="AI255" s="40" t="s">
        <v>8182</v>
      </c>
      <c r="AJ255" s="40" t="s">
        <v>8183</v>
      </c>
      <c r="AK255" s="41">
        <v>10000.0</v>
      </c>
      <c r="AL255" s="40" t="s">
        <v>216</v>
      </c>
      <c r="AM255" s="40" t="s">
        <v>7285</v>
      </c>
      <c r="AN255" s="40" t="s">
        <v>224</v>
      </c>
      <c r="AO255" s="42">
        <v>1.01E139</v>
      </c>
    </row>
    <row r="256">
      <c r="A256" s="41">
        <v>63.0</v>
      </c>
      <c r="B256" s="42">
        <v>1.671312492E9</v>
      </c>
      <c r="C256" s="41">
        <v>3356.0</v>
      </c>
      <c r="D256" s="40" t="s">
        <v>1243</v>
      </c>
      <c r="E256" s="41">
        <v>140.0</v>
      </c>
      <c r="F256" s="41">
        <v>35.0</v>
      </c>
      <c r="G256" s="41">
        <v>70.0</v>
      </c>
      <c r="H256" s="41">
        <v>-3.07732701</v>
      </c>
      <c r="I256" s="41">
        <v>10000.0</v>
      </c>
      <c r="J256" s="41">
        <v>5000.0</v>
      </c>
      <c r="K256" s="41">
        <v>1200.0</v>
      </c>
      <c r="L256" s="41">
        <v>600.0</v>
      </c>
      <c r="M256" s="41">
        <v>30.0</v>
      </c>
      <c r="N256" s="40" t="s">
        <v>1370</v>
      </c>
      <c r="O256" s="40" t="s">
        <v>1371</v>
      </c>
      <c r="P256" s="40" t="s">
        <v>7310</v>
      </c>
      <c r="Q256" s="40" t="s">
        <v>1373</v>
      </c>
      <c r="R256" s="40" t="b">
        <v>0</v>
      </c>
      <c r="S256" s="40" t="s">
        <v>7286</v>
      </c>
      <c r="T256" s="40" t="s">
        <v>7305</v>
      </c>
      <c r="U256" s="41">
        <v>0.1</v>
      </c>
      <c r="V256" s="41">
        <v>0.9</v>
      </c>
      <c r="W256" s="41">
        <v>0.1</v>
      </c>
      <c r="X256" s="41">
        <v>0.4</v>
      </c>
      <c r="Y256" s="40" t="b">
        <v>0</v>
      </c>
      <c r="Z256" s="40" t="b">
        <v>1</v>
      </c>
      <c r="AA256" s="40" t="b">
        <v>0</v>
      </c>
      <c r="AB256" s="40" t="b">
        <v>1</v>
      </c>
      <c r="AC256" s="41" t="s">
        <v>8184</v>
      </c>
      <c r="AD256" s="41" t="s">
        <v>8185</v>
      </c>
      <c r="AE256" s="41">
        <v>1203.494929</v>
      </c>
      <c r="AF256" s="41">
        <v>-3.119455428</v>
      </c>
      <c r="AG256" s="42">
        <v>4.64E41</v>
      </c>
      <c r="AH256" s="51">
        <v>0.013689939</v>
      </c>
      <c r="AI256" s="40" t="s">
        <v>8186</v>
      </c>
      <c r="AJ256" s="46">
        <v>4.64247447783653E125</v>
      </c>
      <c r="AK256" s="41">
        <v>5708.0</v>
      </c>
      <c r="AL256" s="40" t="s">
        <v>2224</v>
      </c>
      <c r="AM256" s="40" t="s">
        <v>7285</v>
      </c>
      <c r="AN256" s="40" t="s">
        <v>5643</v>
      </c>
      <c r="AO256" s="42">
        <v>1.01E138</v>
      </c>
    </row>
    <row r="257">
      <c r="A257" s="41">
        <v>596.0</v>
      </c>
      <c r="B257" s="42">
        <v>1.671302375E9</v>
      </c>
      <c r="C257" s="41">
        <v>3356.0</v>
      </c>
      <c r="D257" s="40" t="s">
        <v>1243</v>
      </c>
      <c r="E257" s="41">
        <v>140.0</v>
      </c>
      <c r="F257" s="41">
        <v>35.0</v>
      </c>
      <c r="G257" s="41">
        <v>70.0</v>
      </c>
      <c r="H257" s="41">
        <v>-3.07732701</v>
      </c>
      <c r="I257" s="41">
        <v>10000.0</v>
      </c>
      <c r="J257" s="41">
        <v>5000.0</v>
      </c>
      <c r="K257" s="41">
        <v>1200.0</v>
      </c>
      <c r="L257" s="41">
        <v>600.0</v>
      </c>
      <c r="M257" s="41">
        <v>50.0</v>
      </c>
      <c r="N257" s="40" t="s">
        <v>1370</v>
      </c>
      <c r="O257" s="40" t="s">
        <v>208</v>
      </c>
      <c r="P257" s="40" t="s">
        <v>7310</v>
      </c>
      <c r="Q257" s="40" t="s">
        <v>1373</v>
      </c>
      <c r="R257" s="40" t="b">
        <v>0</v>
      </c>
      <c r="S257" s="40" t="s">
        <v>1373</v>
      </c>
      <c r="T257" s="40" t="s">
        <v>212</v>
      </c>
      <c r="U257" s="41">
        <v>0.1</v>
      </c>
      <c r="V257" s="41">
        <v>0.9</v>
      </c>
      <c r="W257" s="41">
        <v>0.1</v>
      </c>
      <c r="X257" s="41">
        <v>0.6</v>
      </c>
      <c r="Y257" s="40" t="b">
        <v>0</v>
      </c>
      <c r="Z257" s="40" t="b">
        <v>1</v>
      </c>
      <c r="AA257" s="40" t="b">
        <v>0</v>
      </c>
      <c r="AB257" s="40" t="b">
        <v>0</v>
      </c>
      <c r="AC257" s="41" t="s">
        <v>8187</v>
      </c>
      <c r="AD257" s="41" t="s">
        <v>8188</v>
      </c>
      <c r="AE257" s="41">
        <v>865.0642087</v>
      </c>
      <c r="AF257" s="41">
        <v>-3.119703715</v>
      </c>
      <c r="AG257" s="42">
        <v>6.72E41</v>
      </c>
      <c r="AH257" s="51">
        <v>0.013770621</v>
      </c>
      <c r="AI257" s="40" t="s">
        <v>8189</v>
      </c>
      <c r="AJ257" s="40" t="s">
        <v>7330</v>
      </c>
      <c r="AK257" s="41">
        <v>10000.0</v>
      </c>
      <c r="AL257" s="40" t="s">
        <v>216</v>
      </c>
      <c r="AM257" s="40" t="s">
        <v>7285</v>
      </c>
      <c r="AN257" s="40" t="s">
        <v>224</v>
      </c>
      <c r="AO257" s="42">
        <v>1.11E138</v>
      </c>
    </row>
    <row r="258">
      <c r="A258" s="41">
        <v>19.0</v>
      </c>
      <c r="B258" s="42">
        <v>1.671312492E9</v>
      </c>
      <c r="C258" s="41">
        <v>3356.0</v>
      </c>
      <c r="D258" s="40" t="s">
        <v>1243</v>
      </c>
      <c r="E258" s="41">
        <v>140.0</v>
      </c>
      <c r="F258" s="41">
        <v>35.0</v>
      </c>
      <c r="G258" s="41">
        <v>70.0</v>
      </c>
      <c r="H258" s="41">
        <v>-3.07732701</v>
      </c>
      <c r="I258" s="41">
        <v>10000.0</v>
      </c>
      <c r="J258" s="41">
        <v>5000.0</v>
      </c>
      <c r="K258" s="41">
        <v>1200.0</v>
      </c>
      <c r="L258" s="41">
        <v>600.0</v>
      </c>
      <c r="M258" s="41">
        <v>30.0</v>
      </c>
      <c r="N258" s="40" t="s">
        <v>1370</v>
      </c>
      <c r="O258" s="40" t="s">
        <v>1371</v>
      </c>
      <c r="P258" s="40" t="s">
        <v>209</v>
      </c>
      <c r="Q258" s="40" t="s">
        <v>1373</v>
      </c>
      <c r="R258" s="40" t="b">
        <v>0</v>
      </c>
      <c r="S258" s="40" t="s">
        <v>1373</v>
      </c>
      <c r="T258" s="40" t="s">
        <v>7305</v>
      </c>
      <c r="U258" s="41">
        <v>0.1</v>
      </c>
      <c r="V258" s="41">
        <v>0.9</v>
      </c>
      <c r="W258" s="41">
        <v>0.1</v>
      </c>
      <c r="X258" s="41">
        <v>0.5</v>
      </c>
      <c r="Y258" s="40" t="b">
        <v>0</v>
      </c>
      <c r="Z258" s="40" t="b">
        <v>1</v>
      </c>
      <c r="AA258" s="40" t="b">
        <v>0</v>
      </c>
      <c r="AB258" s="40" t="b">
        <v>1</v>
      </c>
      <c r="AC258" s="41" t="s">
        <v>8190</v>
      </c>
      <c r="AD258" s="41" t="s">
        <v>8191</v>
      </c>
      <c r="AE258" s="41">
        <v>1203.28873</v>
      </c>
      <c r="AF258" s="41">
        <v>-3.119759657</v>
      </c>
      <c r="AG258" s="42">
        <v>4.62E41</v>
      </c>
      <c r="AH258" s="51">
        <v>0.0137888</v>
      </c>
      <c r="AI258" s="40" t="s">
        <v>8192</v>
      </c>
      <c r="AJ258" s="46">
        <v>4.62189813327168E125</v>
      </c>
      <c r="AK258" s="41">
        <v>8884.0</v>
      </c>
      <c r="AL258" s="40" t="s">
        <v>2224</v>
      </c>
      <c r="AM258" s="40" t="s">
        <v>7285</v>
      </c>
      <c r="AN258" s="40" t="s">
        <v>5643</v>
      </c>
      <c r="AO258" s="42">
        <v>1.01E138</v>
      </c>
    </row>
    <row r="259">
      <c r="A259" s="41">
        <v>64.0</v>
      </c>
      <c r="B259" s="42">
        <v>1.67130956E9</v>
      </c>
      <c r="C259" s="41">
        <v>3356.0</v>
      </c>
      <c r="D259" s="40" t="s">
        <v>1243</v>
      </c>
      <c r="E259" s="41">
        <v>140.0</v>
      </c>
      <c r="F259" s="41">
        <v>35.0</v>
      </c>
      <c r="G259" s="41">
        <v>70.0</v>
      </c>
      <c r="H259" s="41">
        <v>-3.07732701</v>
      </c>
      <c r="I259" s="41">
        <v>10000.0</v>
      </c>
      <c r="J259" s="41">
        <v>5000.0</v>
      </c>
      <c r="K259" s="41">
        <v>1200.0</v>
      </c>
      <c r="L259" s="41">
        <v>600.0</v>
      </c>
      <c r="M259" s="41">
        <v>30.0</v>
      </c>
      <c r="N259" s="40" t="s">
        <v>1370</v>
      </c>
      <c r="O259" s="40" t="s">
        <v>1371</v>
      </c>
      <c r="P259" s="40" t="s">
        <v>7310</v>
      </c>
      <c r="Q259" s="40" t="s">
        <v>1373</v>
      </c>
      <c r="R259" s="40" t="b">
        <v>0</v>
      </c>
      <c r="S259" s="40" t="s">
        <v>7286</v>
      </c>
      <c r="T259" s="40" t="s">
        <v>7305</v>
      </c>
      <c r="U259" s="41">
        <v>0.1</v>
      </c>
      <c r="V259" s="41">
        <v>0.9</v>
      </c>
      <c r="W259" s="41">
        <v>0.1</v>
      </c>
      <c r="X259" s="41">
        <v>0.5</v>
      </c>
      <c r="Y259" s="40" t="b">
        <v>0</v>
      </c>
      <c r="Z259" s="40" t="b">
        <v>1</v>
      </c>
      <c r="AA259" s="40" t="b">
        <v>0</v>
      </c>
      <c r="AB259" s="40" t="b">
        <v>0</v>
      </c>
      <c r="AC259" s="41" t="s">
        <v>8193</v>
      </c>
      <c r="AD259" s="41" t="s">
        <v>8194</v>
      </c>
      <c r="AE259" s="41">
        <v>1203.607297</v>
      </c>
      <c r="AF259" s="41">
        <v>-3.119878971</v>
      </c>
      <c r="AG259" s="42">
        <v>4.65E41</v>
      </c>
      <c r="AH259" s="51">
        <v>0.013827572</v>
      </c>
      <c r="AI259" s="40" t="s">
        <v>8195</v>
      </c>
      <c r="AJ259" s="46">
        <v>4.64908014147869E125</v>
      </c>
      <c r="AK259" s="41">
        <v>5461.0</v>
      </c>
      <c r="AL259" s="40" t="s">
        <v>2224</v>
      </c>
      <c r="AM259" s="40" t="s">
        <v>7285</v>
      </c>
      <c r="AN259" s="40" t="s">
        <v>5643</v>
      </c>
      <c r="AO259" s="42">
        <v>1.01E138</v>
      </c>
    </row>
    <row r="260">
      <c r="A260" s="41">
        <v>645.0</v>
      </c>
      <c r="B260" s="42">
        <v>1.671302375E9</v>
      </c>
      <c r="C260" s="41">
        <v>3356.0</v>
      </c>
      <c r="D260" s="40" t="s">
        <v>1243</v>
      </c>
      <c r="E260" s="41">
        <v>140.0</v>
      </c>
      <c r="F260" s="41">
        <v>35.0</v>
      </c>
      <c r="G260" s="41">
        <v>70.0</v>
      </c>
      <c r="H260" s="41">
        <v>-3.07732701</v>
      </c>
      <c r="I260" s="41">
        <v>10000.0</v>
      </c>
      <c r="J260" s="41">
        <v>5000.0</v>
      </c>
      <c r="K260" s="41">
        <v>1200.0</v>
      </c>
      <c r="L260" s="41">
        <v>600.0</v>
      </c>
      <c r="M260" s="41">
        <v>50.0</v>
      </c>
      <c r="N260" s="40" t="s">
        <v>1370</v>
      </c>
      <c r="O260" s="40" t="s">
        <v>208</v>
      </c>
      <c r="P260" s="40" t="s">
        <v>7305</v>
      </c>
      <c r="Q260" s="40" t="s">
        <v>1373</v>
      </c>
      <c r="R260" s="40" t="b">
        <v>0</v>
      </c>
      <c r="S260" s="40" t="s">
        <v>7286</v>
      </c>
      <c r="T260" s="40" t="s">
        <v>212</v>
      </c>
      <c r="U260" s="41">
        <v>0.1</v>
      </c>
      <c r="V260" s="41">
        <v>0.9</v>
      </c>
      <c r="W260" s="41">
        <v>0.3</v>
      </c>
      <c r="X260" s="41">
        <v>0.4</v>
      </c>
      <c r="Y260" s="40" t="b">
        <v>0</v>
      </c>
      <c r="Z260" s="40" t="b">
        <v>1</v>
      </c>
      <c r="AA260" s="40" t="b">
        <v>0</v>
      </c>
      <c r="AB260" s="40" t="b">
        <v>0</v>
      </c>
      <c r="AC260" s="41" t="s">
        <v>8196</v>
      </c>
      <c r="AD260" s="41" t="s">
        <v>8197</v>
      </c>
      <c r="AE260" s="41">
        <v>451.9590414</v>
      </c>
      <c r="AF260" s="41">
        <v>-3.119894776</v>
      </c>
      <c r="AG260" s="42">
        <v>1.16E42</v>
      </c>
      <c r="AH260" s="51">
        <v>0.013832708</v>
      </c>
      <c r="AI260" s="40" t="s">
        <v>8198</v>
      </c>
      <c r="AJ260" s="40" t="s">
        <v>8199</v>
      </c>
      <c r="AK260" s="41">
        <v>10000.0</v>
      </c>
      <c r="AL260" s="40" t="s">
        <v>216</v>
      </c>
      <c r="AM260" s="40" t="s">
        <v>7285</v>
      </c>
      <c r="AN260" s="40" t="s">
        <v>224</v>
      </c>
      <c r="AO260" s="42">
        <v>1.1E139</v>
      </c>
    </row>
    <row r="261">
      <c r="A261" s="41">
        <v>251.0</v>
      </c>
      <c r="B261" s="42">
        <v>1.671302375E9</v>
      </c>
      <c r="C261" s="41">
        <v>3356.0</v>
      </c>
      <c r="D261" s="40" t="s">
        <v>1243</v>
      </c>
      <c r="E261" s="41">
        <v>140.0</v>
      </c>
      <c r="F261" s="41">
        <v>35.0</v>
      </c>
      <c r="G261" s="41">
        <v>70.0</v>
      </c>
      <c r="H261" s="41">
        <v>-3.07732701</v>
      </c>
      <c r="I261" s="41">
        <v>10000.0</v>
      </c>
      <c r="J261" s="41">
        <v>5000.0</v>
      </c>
      <c r="K261" s="41">
        <v>1200.0</v>
      </c>
      <c r="L261" s="41">
        <v>600.0</v>
      </c>
      <c r="M261" s="41">
        <v>30.0</v>
      </c>
      <c r="N261" s="40" t="s">
        <v>1370</v>
      </c>
      <c r="O261" s="40" t="s">
        <v>208</v>
      </c>
      <c r="P261" s="40" t="s">
        <v>7310</v>
      </c>
      <c r="Q261" s="40" t="s">
        <v>1373</v>
      </c>
      <c r="R261" s="40" t="b">
        <v>0</v>
      </c>
      <c r="S261" s="40" t="s">
        <v>7286</v>
      </c>
      <c r="T261" s="40" t="s">
        <v>212</v>
      </c>
      <c r="U261" s="41">
        <v>0.1</v>
      </c>
      <c r="V261" s="41">
        <v>0.9</v>
      </c>
      <c r="W261" s="41">
        <v>0.3</v>
      </c>
      <c r="X261" s="41">
        <v>0.6</v>
      </c>
      <c r="Y261" s="40" t="b">
        <v>0</v>
      </c>
      <c r="Z261" s="40" t="b">
        <v>1</v>
      </c>
      <c r="AA261" s="40" t="b">
        <v>0</v>
      </c>
      <c r="AB261" s="40" t="b">
        <v>0</v>
      </c>
      <c r="AC261" s="41" t="s">
        <v>8200</v>
      </c>
      <c r="AD261" s="41" t="s">
        <v>8201</v>
      </c>
      <c r="AE261" s="41">
        <v>452.8040297</v>
      </c>
      <c r="AF261" s="41">
        <v>-3.12008083</v>
      </c>
      <c r="AG261" s="42">
        <v>4.87E41</v>
      </c>
      <c r="AH261" s="51">
        <v>0.013893168</v>
      </c>
      <c r="AI261" s="40" t="s">
        <v>8202</v>
      </c>
      <c r="AJ261" s="40" t="s">
        <v>8203</v>
      </c>
      <c r="AK261" s="41">
        <v>10000.0</v>
      </c>
      <c r="AL261" s="40" t="s">
        <v>216</v>
      </c>
      <c r="AM261" s="40" t="s">
        <v>7285</v>
      </c>
      <c r="AN261" s="40" t="s">
        <v>224</v>
      </c>
      <c r="AO261" s="42">
        <v>1.01E138</v>
      </c>
    </row>
    <row r="262">
      <c r="A262" s="41">
        <v>282.0</v>
      </c>
      <c r="B262" s="42">
        <v>1.671302375E9</v>
      </c>
      <c r="C262" s="41">
        <v>3356.0</v>
      </c>
      <c r="D262" s="40" t="s">
        <v>1243</v>
      </c>
      <c r="E262" s="41">
        <v>140.0</v>
      </c>
      <c r="F262" s="41">
        <v>35.0</v>
      </c>
      <c r="G262" s="41">
        <v>70.0</v>
      </c>
      <c r="H262" s="41">
        <v>-3.07732701</v>
      </c>
      <c r="I262" s="41">
        <v>10000.0</v>
      </c>
      <c r="J262" s="41">
        <v>5000.0</v>
      </c>
      <c r="K262" s="41">
        <v>1200.0</v>
      </c>
      <c r="L262" s="41">
        <v>600.0</v>
      </c>
      <c r="M262" s="41">
        <v>30.0</v>
      </c>
      <c r="N262" s="40" t="s">
        <v>1370</v>
      </c>
      <c r="O262" s="40" t="s">
        <v>208</v>
      </c>
      <c r="P262" s="40" t="s">
        <v>7305</v>
      </c>
      <c r="Q262" s="40" t="s">
        <v>1373</v>
      </c>
      <c r="R262" s="40" t="b">
        <v>0</v>
      </c>
      <c r="S262" s="40" t="s">
        <v>7286</v>
      </c>
      <c r="T262" s="40" t="s">
        <v>212</v>
      </c>
      <c r="U262" s="41">
        <v>0.1</v>
      </c>
      <c r="V262" s="41">
        <v>0.9</v>
      </c>
      <c r="W262" s="41">
        <v>0.2</v>
      </c>
      <c r="X262" s="41">
        <v>0.4</v>
      </c>
      <c r="Y262" s="40" t="b">
        <v>0</v>
      </c>
      <c r="Z262" s="40" t="b">
        <v>1</v>
      </c>
      <c r="AA262" s="40" t="b">
        <v>0</v>
      </c>
      <c r="AB262" s="40" t="b">
        <v>0</v>
      </c>
      <c r="AC262" s="41" t="s">
        <v>8204</v>
      </c>
      <c r="AD262" s="41" t="s">
        <v>8205</v>
      </c>
      <c r="AE262" s="41">
        <v>257.4368997</v>
      </c>
      <c r="AF262" s="41">
        <v>-3.120154151</v>
      </c>
      <c r="AG262" s="42">
        <v>4.65E41</v>
      </c>
      <c r="AH262" s="51">
        <v>0.013916994</v>
      </c>
      <c r="AI262" s="40" t="s">
        <v>8206</v>
      </c>
      <c r="AJ262" s="45">
        <v>4.64986480476478E251</v>
      </c>
      <c r="AK262" s="41">
        <v>10000.0</v>
      </c>
      <c r="AL262" s="40" t="s">
        <v>216</v>
      </c>
      <c r="AM262" s="40" t="s">
        <v>7285</v>
      </c>
      <c r="AN262" s="40" t="s">
        <v>224</v>
      </c>
      <c r="AO262" s="42">
        <v>1.01E138</v>
      </c>
    </row>
    <row r="263">
      <c r="A263" s="41">
        <v>20.0</v>
      </c>
      <c r="B263" s="42">
        <v>1.671312492E9</v>
      </c>
      <c r="C263" s="41">
        <v>3356.0</v>
      </c>
      <c r="D263" s="40" t="s">
        <v>1243</v>
      </c>
      <c r="E263" s="41">
        <v>140.0</v>
      </c>
      <c r="F263" s="41">
        <v>35.0</v>
      </c>
      <c r="G263" s="41">
        <v>70.0</v>
      </c>
      <c r="H263" s="41">
        <v>-3.07732701</v>
      </c>
      <c r="I263" s="41">
        <v>10000.0</v>
      </c>
      <c r="J263" s="41">
        <v>5000.0</v>
      </c>
      <c r="K263" s="41">
        <v>1200.0</v>
      </c>
      <c r="L263" s="41">
        <v>600.0</v>
      </c>
      <c r="M263" s="41">
        <v>30.0</v>
      </c>
      <c r="N263" s="40" t="s">
        <v>1370</v>
      </c>
      <c r="O263" s="40" t="s">
        <v>1371</v>
      </c>
      <c r="P263" s="40" t="s">
        <v>209</v>
      </c>
      <c r="Q263" s="40" t="s">
        <v>1373</v>
      </c>
      <c r="R263" s="40" t="b">
        <v>0</v>
      </c>
      <c r="S263" s="40" t="s">
        <v>1373</v>
      </c>
      <c r="T263" s="40" t="s">
        <v>7305</v>
      </c>
      <c r="U263" s="41">
        <v>0.1</v>
      </c>
      <c r="V263" s="41">
        <v>0.9</v>
      </c>
      <c r="W263" s="41">
        <v>0.1</v>
      </c>
      <c r="X263" s="41">
        <v>0.6</v>
      </c>
      <c r="Y263" s="40" t="b">
        <v>0</v>
      </c>
      <c r="Z263" s="40" t="b">
        <v>1</v>
      </c>
      <c r="AA263" s="40" t="b">
        <v>0</v>
      </c>
      <c r="AB263" s="40" t="b">
        <v>1</v>
      </c>
      <c r="AC263" s="41" t="s">
        <v>8207</v>
      </c>
      <c r="AD263" s="41" t="s">
        <v>8208</v>
      </c>
      <c r="AE263" s="41">
        <v>1203.141202</v>
      </c>
      <c r="AF263" s="41">
        <v>-3.120218948</v>
      </c>
      <c r="AG263" s="42">
        <v>5.02E41</v>
      </c>
      <c r="AH263" s="51">
        <v>0.01393805</v>
      </c>
      <c r="AI263" s="40" t="s">
        <v>8209</v>
      </c>
      <c r="AJ263" s="46">
        <v>5.02318178758177E125</v>
      </c>
      <c r="AK263" s="41">
        <v>7997.0</v>
      </c>
      <c r="AL263" s="40" t="s">
        <v>2224</v>
      </c>
      <c r="AM263" s="40" t="s">
        <v>7285</v>
      </c>
      <c r="AN263" s="40" t="s">
        <v>5643</v>
      </c>
      <c r="AO263" s="42">
        <v>1.01E138</v>
      </c>
    </row>
    <row r="264">
      <c r="A264" s="41">
        <v>560.0</v>
      </c>
      <c r="B264" s="42">
        <v>1.671302375E9</v>
      </c>
      <c r="C264" s="41">
        <v>3356.0</v>
      </c>
      <c r="D264" s="40" t="s">
        <v>1243</v>
      </c>
      <c r="E264" s="41">
        <v>140.0</v>
      </c>
      <c r="F264" s="41">
        <v>35.0</v>
      </c>
      <c r="G264" s="41">
        <v>70.0</v>
      </c>
      <c r="H264" s="41">
        <v>-3.07732701</v>
      </c>
      <c r="I264" s="41">
        <v>10000.0</v>
      </c>
      <c r="J264" s="41">
        <v>5000.0</v>
      </c>
      <c r="K264" s="41">
        <v>1200.0</v>
      </c>
      <c r="L264" s="41">
        <v>600.0</v>
      </c>
      <c r="M264" s="41">
        <v>50.0</v>
      </c>
      <c r="N264" s="40" t="s">
        <v>1370</v>
      </c>
      <c r="O264" s="40" t="s">
        <v>208</v>
      </c>
      <c r="P264" s="40" t="s">
        <v>209</v>
      </c>
      <c r="Q264" s="40" t="s">
        <v>1373</v>
      </c>
      <c r="R264" s="40" t="b">
        <v>0</v>
      </c>
      <c r="S264" s="40" t="s">
        <v>1373</v>
      </c>
      <c r="T264" s="40" t="s">
        <v>212</v>
      </c>
      <c r="U264" s="41">
        <v>0.1</v>
      </c>
      <c r="V264" s="41">
        <v>0.9</v>
      </c>
      <c r="W264" s="41">
        <v>0.1</v>
      </c>
      <c r="X264" s="41">
        <v>0.6</v>
      </c>
      <c r="Y264" s="40" t="b">
        <v>0</v>
      </c>
      <c r="Z264" s="40" t="b">
        <v>1</v>
      </c>
      <c r="AA264" s="40" t="b">
        <v>0</v>
      </c>
      <c r="AB264" s="40" t="b">
        <v>0</v>
      </c>
      <c r="AC264" s="41" t="s">
        <v>8210</v>
      </c>
      <c r="AD264" s="41" t="s">
        <v>8211</v>
      </c>
      <c r="AE264" s="41">
        <v>616.514189</v>
      </c>
      <c r="AF264" s="41">
        <v>-3.121208735</v>
      </c>
      <c r="AG264" s="42">
        <v>5.11E41</v>
      </c>
      <c r="AH264" s="51">
        <v>0.014259689</v>
      </c>
      <c r="AI264" s="40" t="s">
        <v>8212</v>
      </c>
      <c r="AJ264" s="40" t="s">
        <v>7330</v>
      </c>
      <c r="AK264" s="41">
        <v>10000.0</v>
      </c>
      <c r="AL264" s="40" t="s">
        <v>216</v>
      </c>
      <c r="AM264" s="40" t="s">
        <v>7285</v>
      </c>
      <c r="AN264" s="40" t="s">
        <v>224</v>
      </c>
      <c r="AO264" s="42">
        <v>1.01E138</v>
      </c>
    </row>
    <row r="265">
      <c r="A265" s="41">
        <v>238.0</v>
      </c>
      <c r="B265" s="42">
        <v>1.671302375E9</v>
      </c>
      <c r="C265" s="41">
        <v>3356.0</v>
      </c>
      <c r="D265" s="40" t="s">
        <v>1243</v>
      </c>
      <c r="E265" s="41">
        <v>140.0</v>
      </c>
      <c r="F265" s="41">
        <v>35.0</v>
      </c>
      <c r="G265" s="41">
        <v>70.0</v>
      </c>
      <c r="H265" s="41">
        <v>-3.07732701</v>
      </c>
      <c r="I265" s="41">
        <v>10000.0</v>
      </c>
      <c r="J265" s="41">
        <v>5000.0</v>
      </c>
      <c r="K265" s="41">
        <v>1200.0</v>
      </c>
      <c r="L265" s="41">
        <v>600.0</v>
      </c>
      <c r="M265" s="41">
        <v>30.0</v>
      </c>
      <c r="N265" s="40" t="s">
        <v>1370</v>
      </c>
      <c r="O265" s="40" t="s">
        <v>208</v>
      </c>
      <c r="P265" s="40" t="s">
        <v>7310</v>
      </c>
      <c r="Q265" s="40" t="s">
        <v>1373</v>
      </c>
      <c r="R265" s="40" t="b">
        <v>0</v>
      </c>
      <c r="S265" s="40" t="s">
        <v>1373</v>
      </c>
      <c r="T265" s="40" t="s">
        <v>212</v>
      </c>
      <c r="U265" s="41">
        <v>0.1</v>
      </c>
      <c r="V265" s="41">
        <v>0.9</v>
      </c>
      <c r="W265" s="41">
        <v>0.2</v>
      </c>
      <c r="X265" s="41">
        <v>0.5</v>
      </c>
      <c r="Y265" s="40" t="b">
        <v>0</v>
      </c>
      <c r="Z265" s="40" t="b">
        <v>1</v>
      </c>
      <c r="AA265" s="40" t="b">
        <v>0</v>
      </c>
      <c r="AB265" s="40" t="b">
        <v>0</v>
      </c>
      <c r="AC265" s="41" t="s">
        <v>8213</v>
      </c>
      <c r="AD265" s="41" t="s">
        <v>8214</v>
      </c>
      <c r="AE265" s="41">
        <v>430.2334025</v>
      </c>
      <c r="AF265" s="41">
        <v>-3.121529202</v>
      </c>
      <c r="AG265" s="42">
        <v>1.2E42</v>
      </c>
      <c r="AH265" s="51">
        <v>0.014363827</v>
      </c>
      <c r="AI265" s="40" t="s">
        <v>8215</v>
      </c>
      <c r="AJ265" s="45">
        <v>1.19932016387012E257</v>
      </c>
      <c r="AK265" s="41">
        <v>10000.0</v>
      </c>
      <c r="AL265" s="40" t="s">
        <v>216</v>
      </c>
      <c r="AM265" s="40" t="s">
        <v>7285</v>
      </c>
      <c r="AN265" s="40" t="s">
        <v>224</v>
      </c>
      <c r="AO265" s="42">
        <v>1.1E139</v>
      </c>
    </row>
    <row r="266">
      <c r="A266" s="41">
        <v>19.0</v>
      </c>
      <c r="B266" s="42">
        <v>1.67130956E9</v>
      </c>
      <c r="C266" s="41">
        <v>3356.0</v>
      </c>
      <c r="D266" s="40" t="s">
        <v>1243</v>
      </c>
      <c r="E266" s="41">
        <v>140.0</v>
      </c>
      <c r="F266" s="41">
        <v>35.0</v>
      </c>
      <c r="G266" s="41">
        <v>70.0</v>
      </c>
      <c r="H266" s="41">
        <v>-3.07732701</v>
      </c>
      <c r="I266" s="41">
        <v>10000.0</v>
      </c>
      <c r="J266" s="41">
        <v>5000.0</v>
      </c>
      <c r="K266" s="41">
        <v>1200.0</v>
      </c>
      <c r="L266" s="41">
        <v>600.0</v>
      </c>
      <c r="M266" s="41">
        <v>30.0</v>
      </c>
      <c r="N266" s="40" t="s">
        <v>1370</v>
      </c>
      <c r="O266" s="40" t="s">
        <v>1371</v>
      </c>
      <c r="P266" s="40" t="s">
        <v>209</v>
      </c>
      <c r="Q266" s="40" t="s">
        <v>1373</v>
      </c>
      <c r="R266" s="40" t="b">
        <v>0</v>
      </c>
      <c r="S266" s="40" t="s">
        <v>1373</v>
      </c>
      <c r="T266" s="40" t="s">
        <v>7305</v>
      </c>
      <c r="U266" s="41">
        <v>0.1</v>
      </c>
      <c r="V266" s="41">
        <v>0.9</v>
      </c>
      <c r="W266" s="41">
        <v>0.1</v>
      </c>
      <c r="X266" s="41">
        <v>0.5</v>
      </c>
      <c r="Y266" s="40" t="b">
        <v>0</v>
      </c>
      <c r="Z266" s="40" t="b">
        <v>1</v>
      </c>
      <c r="AA266" s="40" t="b">
        <v>0</v>
      </c>
      <c r="AB266" s="40" t="b">
        <v>0</v>
      </c>
      <c r="AC266" s="41" t="s">
        <v>8216</v>
      </c>
      <c r="AD266" s="41" t="s">
        <v>8217</v>
      </c>
      <c r="AE266" s="41">
        <v>992.2789931</v>
      </c>
      <c r="AF266" s="41">
        <v>-3.121930126</v>
      </c>
      <c r="AG266" s="42">
        <v>4.68E41</v>
      </c>
      <c r="AH266" s="51">
        <v>0.01449411</v>
      </c>
      <c r="AI266" s="40" t="s">
        <v>8218</v>
      </c>
      <c r="AJ266" s="46">
        <v>4.67634331197903E125</v>
      </c>
      <c r="AK266" s="41">
        <v>10000.0</v>
      </c>
      <c r="AL266" s="40" t="s">
        <v>216</v>
      </c>
      <c r="AM266" s="40" t="s">
        <v>7285</v>
      </c>
      <c r="AN266" s="40" t="s">
        <v>5643</v>
      </c>
      <c r="AO266" s="42">
        <v>1.01E138</v>
      </c>
    </row>
    <row r="267">
      <c r="A267" s="41">
        <v>704.0</v>
      </c>
      <c r="B267" s="42">
        <v>1.671302375E9</v>
      </c>
      <c r="C267" s="41">
        <v>3356.0</v>
      </c>
      <c r="D267" s="40" t="s">
        <v>1243</v>
      </c>
      <c r="E267" s="41">
        <v>140.0</v>
      </c>
      <c r="F267" s="41">
        <v>35.0</v>
      </c>
      <c r="G267" s="41">
        <v>70.0</v>
      </c>
      <c r="H267" s="41">
        <v>-3.07732701</v>
      </c>
      <c r="I267" s="41">
        <v>10000.0</v>
      </c>
      <c r="J267" s="41">
        <v>5000.0</v>
      </c>
      <c r="K267" s="41">
        <v>1200.0</v>
      </c>
      <c r="L267" s="41">
        <v>600.0</v>
      </c>
      <c r="M267" s="41">
        <v>50.0</v>
      </c>
      <c r="N267" s="40" t="s">
        <v>1370</v>
      </c>
      <c r="O267" s="40" t="s">
        <v>208</v>
      </c>
      <c r="P267" s="40" t="s">
        <v>212</v>
      </c>
      <c r="Q267" s="40" t="s">
        <v>1373</v>
      </c>
      <c r="R267" s="40" t="b">
        <v>0</v>
      </c>
      <c r="S267" s="40" t="s">
        <v>1373</v>
      </c>
      <c r="T267" s="40" t="s">
        <v>212</v>
      </c>
      <c r="U267" s="41">
        <v>0.1</v>
      </c>
      <c r="V267" s="41">
        <v>0.9</v>
      </c>
      <c r="W267" s="41">
        <v>0.1</v>
      </c>
      <c r="X267" s="41">
        <v>0.6</v>
      </c>
      <c r="Y267" s="40" t="b">
        <v>0</v>
      </c>
      <c r="Z267" s="40" t="b">
        <v>1</v>
      </c>
      <c r="AA267" s="40" t="b">
        <v>0</v>
      </c>
      <c r="AB267" s="40" t="b">
        <v>0</v>
      </c>
      <c r="AC267" s="41" t="s">
        <v>8219</v>
      </c>
      <c r="AD267" s="41" t="s">
        <v>8220</v>
      </c>
      <c r="AE267" s="41">
        <v>603.9096403</v>
      </c>
      <c r="AF267" s="41">
        <v>-3.12193488</v>
      </c>
      <c r="AG267" s="42">
        <v>5.09E41</v>
      </c>
      <c r="AH267" s="51">
        <v>0.014495655</v>
      </c>
      <c r="AI267" s="40" t="s">
        <v>8221</v>
      </c>
      <c r="AJ267" s="40" t="s">
        <v>7330</v>
      </c>
      <c r="AK267" s="41">
        <v>10000.0</v>
      </c>
      <c r="AL267" s="40" t="s">
        <v>216</v>
      </c>
      <c r="AM267" s="40" t="s">
        <v>7285</v>
      </c>
      <c r="AN267" s="40" t="s">
        <v>224</v>
      </c>
      <c r="AO267" s="42">
        <v>1.01E138</v>
      </c>
    </row>
    <row r="268">
      <c r="A268" s="41">
        <v>812.0</v>
      </c>
      <c r="B268" s="42">
        <v>1.671302375E9</v>
      </c>
      <c r="C268" s="41">
        <v>3356.0</v>
      </c>
      <c r="D268" s="40" t="s">
        <v>1243</v>
      </c>
      <c r="E268" s="41">
        <v>140.0</v>
      </c>
      <c r="F268" s="41">
        <v>35.0</v>
      </c>
      <c r="G268" s="41">
        <v>70.0</v>
      </c>
      <c r="H268" s="41">
        <v>-3.07732701</v>
      </c>
      <c r="I268" s="41">
        <v>10000.0</v>
      </c>
      <c r="J268" s="41">
        <v>5000.0</v>
      </c>
      <c r="K268" s="41">
        <v>1200.0</v>
      </c>
      <c r="L268" s="41">
        <v>600.0</v>
      </c>
      <c r="M268" s="41">
        <v>100.0</v>
      </c>
      <c r="N268" s="40" t="s">
        <v>1370</v>
      </c>
      <c r="O268" s="40" t="s">
        <v>1371</v>
      </c>
      <c r="P268" s="40" t="s">
        <v>7305</v>
      </c>
      <c r="Q268" s="40" t="s">
        <v>1373</v>
      </c>
      <c r="R268" s="40" t="b">
        <v>0</v>
      </c>
      <c r="S268" s="40" t="s">
        <v>1373</v>
      </c>
      <c r="T268" s="40" t="s">
        <v>212</v>
      </c>
      <c r="U268" s="41">
        <v>0.1</v>
      </c>
      <c r="V268" s="41">
        <v>0.9</v>
      </c>
      <c r="W268" s="41">
        <v>0.1</v>
      </c>
      <c r="X268" s="41">
        <v>0.6</v>
      </c>
      <c r="Y268" s="40" t="b">
        <v>0</v>
      </c>
      <c r="Z268" s="40" t="b">
        <v>1</v>
      </c>
      <c r="AA268" s="40" t="b">
        <v>0</v>
      </c>
      <c r="AB268" s="40" t="b">
        <v>0</v>
      </c>
      <c r="AC268" s="41" t="s">
        <v>8222</v>
      </c>
      <c r="AD268" s="41" t="s">
        <v>8223</v>
      </c>
      <c r="AE268" s="41">
        <v>966.1211224</v>
      </c>
      <c r="AF268" s="41">
        <v>-3.122090761</v>
      </c>
      <c r="AG268" s="42">
        <v>8.57E41</v>
      </c>
      <c r="AH268" s="51">
        <v>0.014546309</v>
      </c>
      <c r="AI268" s="40" t="s">
        <v>8224</v>
      </c>
      <c r="AJ268" s="40" t="s">
        <v>8225</v>
      </c>
      <c r="AK268" s="41">
        <v>8052.0</v>
      </c>
      <c r="AL268" s="40" t="s">
        <v>1382</v>
      </c>
      <c r="AM268" s="40" t="s">
        <v>7285</v>
      </c>
      <c r="AN268" s="40" t="s">
        <v>224</v>
      </c>
      <c r="AO268" s="42">
        <v>1.0E139</v>
      </c>
    </row>
    <row r="269">
      <c r="A269" s="41">
        <v>132.0</v>
      </c>
      <c r="B269" s="42">
        <v>1.671312514E9</v>
      </c>
      <c r="C269" s="41">
        <v>3356.0</v>
      </c>
      <c r="D269" s="40" t="s">
        <v>1243</v>
      </c>
      <c r="E269" s="41">
        <v>140.0</v>
      </c>
      <c r="F269" s="41">
        <v>35.0</v>
      </c>
      <c r="G269" s="41">
        <v>70.0</v>
      </c>
      <c r="H269" s="41">
        <v>-3.07732701</v>
      </c>
      <c r="I269" s="41">
        <v>10000.0</v>
      </c>
      <c r="J269" s="41">
        <v>5000.0</v>
      </c>
      <c r="K269" s="41">
        <v>1200.0</v>
      </c>
      <c r="L269" s="41">
        <v>600.0</v>
      </c>
      <c r="M269" s="41">
        <v>30.0</v>
      </c>
      <c r="N269" s="40" t="s">
        <v>1370</v>
      </c>
      <c r="O269" s="40" t="s">
        <v>1371</v>
      </c>
      <c r="P269" s="40" t="s">
        <v>1372</v>
      </c>
      <c r="Q269" s="40" t="s">
        <v>1373</v>
      </c>
      <c r="R269" s="40" t="b">
        <v>0</v>
      </c>
      <c r="S269" s="40" t="s">
        <v>1373</v>
      </c>
      <c r="T269" s="40" t="s">
        <v>7305</v>
      </c>
      <c r="U269" s="41">
        <v>0.1</v>
      </c>
      <c r="V269" s="41">
        <v>0.9</v>
      </c>
      <c r="W269" s="41">
        <v>0.3</v>
      </c>
      <c r="X269" s="41">
        <v>0.4</v>
      </c>
      <c r="Y269" s="40" t="b">
        <v>0</v>
      </c>
      <c r="Z269" s="40" t="b">
        <v>1</v>
      </c>
      <c r="AA269" s="40" t="b">
        <v>0</v>
      </c>
      <c r="AB269" s="40" t="b">
        <v>1</v>
      </c>
      <c r="AC269" s="41" t="s">
        <v>8226</v>
      </c>
      <c r="AD269" s="41" t="s">
        <v>8227</v>
      </c>
      <c r="AE269" s="41">
        <v>1157.951641</v>
      </c>
      <c r="AF269" s="41">
        <v>-3.122225348</v>
      </c>
      <c r="AG269" s="42">
        <v>1.6E41</v>
      </c>
      <c r="AH269" s="51">
        <v>0.014590044</v>
      </c>
      <c r="AI269" s="40" t="s">
        <v>8228</v>
      </c>
      <c r="AJ269" s="40" t="s">
        <v>8229</v>
      </c>
      <c r="AK269" s="41">
        <v>10000.0</v>
      </c>
      <c r="AL269" s="40" t="s">
        <v>216</v>
      </c>
      <c r="AM269" s="40" t="s">
        <v>7285</v>
      </c>
      <c r="AN269" s="40" t="s">
        <v>5643</v>
      </c>
      <c r="AO269" s="42">
        <v>1.11E136</v>
      </c>
    </row>
    <row r="270">
      <c r="A270" s="41">
        <v>745.0</v>
      </c>
      <c r="B270" s="42">
        <v>1.671302375E9</v>
      </c>
      <c r="C270" s="41">
        <v>3356.0</v>
      </c>
      <c r="D270" s="40" t="s">
        <v>1243</v>
      </c>
      <c r="E270" s="41">
        <v>140.0</v>
      </c>
      <c r="F270" s="41">
        <v>35.0</v>
      </c>
      <c r="G270" s="41">
        <v>70.0</v>
      </c>
      <c r="H270" s="41">
        <v>-3.07732701</v>
      </c>
      <c r="I270" s="41">
        <v>10000.0</v>
      </c>
      <c r="J270" s="41">
        <v>5000.0</v>
      </c>
      <c r="K270" s="41">
        <v>1200.0</v>
      </c>
      <c r="L270" s="41">
        <v>600.0</v>
      </c>
      <c r="M270" s="41">
        <v>100.0</v>
      </c>
      <c r="N270" s="40" t="s">
        <v>1370</v>
      </c>
      <c r="O270" s="40" t="s">
        <v>1371</v>
      </c>
      <c r="P270" s="40" t="s">
        <v>209</v>
      </c>
      <c r="Q270" s="40" t="s">
        <v>1373</v>
      </c>
      <c r="R270" s="40" t="b">
        <v>0</v>
      </c>
      <c r="S270" s="40" t="s">
        <v>1373</v>
      </c>
      <c r="T270" s="40" t="s">
        <v>212</v>
      </c>
      <c r="U270" s="41">
        <v>0.1</v>
      </c>
      <c r="V270" s="41">
        <v>0.9</v>
      </c>
      <c r="W270" s="41">
        <v>0.3</v>
      </c>
      <c r="X270" s="41">
        <v>0.5</v>
      </c>
      <c r="Y270" s="40" t="b">
        <v>0</v>
      </c>
      <c r="Z270" s="40" t="b">
        <v>1</v>
      </c>
      <c r="AA270" s="40" t="b">
        <v>0</v>
      </c>
      <c r="AB270" s="40" t="b">
        <v>0</v>
      </c>
      <c r="AC270" s="41" t="s">
        <v>8230</v>
      </c>
      <c r="AD270" s="41" t="s">
        <v>8231</v>
      </c>
      <c r="AE270" s="41">
        <v>1022.856492</v>
      </c>
      <c r="AF270" s="41">
        <v>-3.122321707</v>
      </c>
      <c r="AG270" s="42">
        <v>3.44E41</v>
      </c>
      <c r="AH270" s="51">
        <v>0.014621357</v>
      </c>
      <c r="AI270" s="40" t="s">
        <v>8232</v>
      </c>
      <c r="AJ270" s="40" t="s">
        <v>8233</v>
      </c>
      <c r="AK270" s="41">
        <v>10000.0</v>
      </c>
      <c r="AL270" s="40" t="s">
        <v>216</v>
      </c>
      <c r="AM270" s="40" t="s">
        <v>7285</v>
      </c>
      <c r="AN270" s="40" t="s">
        <v>224</v>
      </c>
      <c r="AO270" s="42">
        <v>1.11E137</v>
      </c>
    </row>
    <row r="271">
      <c r="A271" s="41">
        <v>101.0</v>
      </c>
      <c r="B271" s="42">
        <v>1.67130956E9</v>
      </c>
      <c r="C271" s="41">
        <v>3356.0</v>
      </c>
      <c r="D271" s="40" t="s">
        <v>1243</v>
      </c>
      <c r="E271" s="41">
        <v>140.0</v>
      </c>
      <c r="F271" s="41">
        <v>35.0</v>
      </c>
      <c r="G271" s="41">
        <v>70.0</v>
      </c>
      <c r="H271" s="41">
        <v>-3.07732701</v>
      </c>
      <c r="I271" s="41">
        <v>10000.0</v>
      </c>
      <c r="J271" s="41">
        <v>5000.0</v>
      </c>
      <c r="K271" s="41">
        <v>1200.0</v>
      </c>
      <c r="L271" s="41">
        <v>600.0</v>
      </c>
      <c r="M271" s="41">
        <v>30.0</v>
      </c>
      <c r="N271" s="40" t="s">
        <v>1370</v>
      </c>
      <c r="O271" s="40" t="s">
        <v>1371</v>
      </c>
      <c r="P271" s="40" t="s">
        <v>7305</v>
      </c>
      <c r="Q271" s="40" t="s">
        <v>1373</v>
      </c>
      <c r="R271" s="40" t="b">
        <v>0</v>
      </c>
      <c r="S271" s="40" t="s">
        <v>7286</v>
      </c>
      <c r="T271" s="40" t="s">
        <v>7305</v>
      </c>
      <c r="U271" s="41">
        <v>0.1</v>
      </c>
      <c r="V271" s="41">
        <v>0.9</v>
      </c>
      <c r="W271" s="41">
        <v>0.1</v>
      </c>
      <c r="X271" s="41">
        <v>0.6</v>
      </c>
      <c r="Y271" s="40" t="b">
        <v>0</v>
      </c>
      <c r="Z271" s="40" t="b">
        <v>1</v>
      </c>
      <c r="AA271" s="40" t="b">
        <v>0</v>
      </c>
      <c r="AB271" s="40" t="b">
        <v>0</v>
      </c>
      <c r="AC271" s="41" t="s">
        <v>8234</v>
      </c>
      <c r="AD271" s="41" t="s">
        <v>8235</v>
      </c>
      <c r="AE271" s="41">
        <v>1203.64686</v>
      </c>
      <c r="AF271" s="41">
        <v>-3.122394284</v>
      </c>
      <c r="AG271" s="42">
        <v>1.39E42</v>
      </c>
      <c r="AH271" s="51">
        <v>0.014644941</v>
      </c>
      <c r="AI271" s="40" t="s">
        <v>8236</v>
      </c>
      <c r="AJ271" s="46">
        <v>1.39027917426875E128</v>
      </c>
      <c r="AK271" s="41">
        <v>7881.0</v>
      </c>
      <c r="AL271" s="40" t="s">
        <v>2224</v>
      </c>
      <c r="AM271" s="40" t="s">
        <v>7285</v>
      </c>
      <c r="AN271" s="40" t="s">
        <v>5643</v>
      </c>
      <c r="AO271" s="42">
        <v>1.11E139</v>
      </c>
    </row>
    <row r="272">
      <c r="A272" s="41">
        <v>70.0</v>
      </c>
      <c r="B272" s="42">
        <v>1.671312492E9</v>
      </c>
      <c r="C272" s="41">
        <v>3356.0</v>
      </c>
      <c r="D272" s="40" t="s">
        <v>1243</v>
      </c>
      <c r="E272" s="41">
        <v>140.0</v>
      </c>
      <c r="F272" s="41">
        <v>35.0</v>
      </c>
      <c r="G272" s="41">
        <v>70.0</v>
      </c>
      <c r="H272" s="41">
        <v>-3.07732701</v>
      </c>
      <c r="I272" s="41">
        <v>10000.0</v>
      </c>
      <c r="J272" s="41">
        <v>5000.0</v>
      </c>
      <c r="K272" s="41">
        <v>1200.0</v>
      </c>
      <c r="L272" s="41">
        <v>600.0</v>
      </c>
      <c r="M272" s="41">
        <v>30.0</v>
      </c>
      <c r="N272" s="40" t="s">
        <v>1370</v>
      </c>
      <c r="O272" s="40" t="s">
        <v>1371</v>
      </c>
      <c r="P272" s="40" t="s">
        <v>7310</v>
      </c>
      <c r="Q272" s="40" t="s">
        <v>1373</v>
      </c>
      <c r="R272" s="40" t="b">
        <v>0</v>
      </c>
      <c r="S272" s="40" t="s">
        <v>7286</v>
      </c>
      <c r="T272" s="40" t="s">
        <v>7305</v>
      </c>
      <c r="U272" s="41">
        <v>0.1</v>
      </c>
      <c r="V272" s="41">
        <v>0.9</v>
      </c>
      <c r="W272" s="41">
        <v>0.3</v>
      </c>
      <c r="X272" s="41">
        <v>0.5</v>
      </c>
      <c r="Y272" s="40" t="b">
        <v>0</v>
      </c>
      <c r="Z272" s="40" t="b">
        <v>1</v>
      </c>
      <c r="AA272" s="40" t="b">
        <v>0</v>
      </c>
      <c r="AB272" s="40" t="b">
        <v>1</v>
      </c>
      <c r="AC272" s="41" t="s">
        <v>8237</v>
      </c>
      <c r="AD272" s="41" t="s">
        <v>8238</v>
      </c>
      <c r="AE272" s="41">
        <v>1109.343609</v>
      </c>
      <c r="AF272" s="41">
        <v>-3.123320902</v>
      </c>
      <c r="AG272" s="42">
        <v>4.43E41</v>
      </c>
      <c r="AH272" s="51">
        <v>0.014946053</v>
      </c>
      <c r="AI272" s="40" t="s">
        <v>8239</v>
      </c>
      <c r="AJ272" s="46">
        <v>4.43491565183001E167</v>
      </c>
      <c r="AK272" s="41">
        <v>3944.0</v>
      </c>
      <c r="AL272" s="40" t="s">
        <v>7372</v>
      </c>
      <c r="AM272" s="40" t="s">
        <v>7285</v>
      </c>
      <c r="AN272" s="40" t="s">
        <v>5643</v>
      </c>
      <c r="AO272" s="42">
        <v>1.01E138</v>
      </c>
    </row>
    <row r="273">
      <c r="A273" s="41">
        <v>168.0</v>
      </c>
      <c r="B273" s="42">
        <v>1.67130956E9</v>
      </c>
      <c r="C273" s="41">
        <v>3356.0</v>
      </c>
      <c r="D273" s="40" t="s">
        <v>1243</v>
      </c>
      <c r="E273" s="41">
        <v>140.0</v>
      </c>
      <c r="F273" s="41">
        <v>35.0</v>
      </c>
      <c r="G273" s="41">
        <v>70.0</v>
      </c>
      <c r="H273" s="41">
        <v>-3.07732701</v>
      </c>
      <c r="I273" s="41">
        <v>10000.0</v>
      </c>
      <c r="J273" s="41">
        <v>5000.0</v>
      </c>
      <c r="K273" s="41">
        <v>1200.0</v>
      </c>
      <c r="L273" s="41">
        <v>600.0</v>
      </c>
      <c r="M273" s="41">
        <v>30.0</v>
      </c>
      <c r="N273" s="40" t="s">
        <v>1370</v>
      </c>
      <c r="O273" s="40" t="s">
        <v>1371</v>
      </c>
      <c r="P273" s="40" t="s">
        <v>212</v>
      </c>
      <c r="Q273" s="40" t="s">
        <v>1373</v>
      </c>
      <c r="R273" s="40" t="b">
        <v>0</v>
      </c>
      <c r="S273" s="40" t="s">
        <v>1373</v>
      </c>
      <c r="T273" s="40" t="s">
        <v>7305</v>
      </c>
      <c r="U273" s="41">
        <v>0.1</v>
      </c>
      <c r="V273" s="41">
        <v>0.9</v>
      </c>
      <c r="W273" s="41">
        <v>0.3</v>
      </c>
      <c r="X273" s="41">
        <v>0.4</v>
      </c>
      <c r="Y273" s="40" t="b">
        <v>0</v>
      </c>
      <c r="Z273" s="40" t="b">
        <v>1</v>
      </c>
      <c r="AA273" s="40" t="b">
        <v>0</v>
      </c>
      <c r="AB273" s="40" t="b">
        <v>0</v>
      </c>
      <c r="AC273" s="41" t="s">
        <v>8240</v>
      </c>
      <c r="AD273" s="41" t="s">
        <v>8241</v>
      </c>
      <c r="AE273" s="41">
        <v>842.3227246</v>
      </c>
      <c r="AF273" s="41">
        <v>-3.123358091</v>
      </c>
      <c r="AG273" s="42">
        <v>4.87E41</v>
      </c>
      <c r="AH273" s="51">
        <v>0.014958138</v>
      </c>
      <c r="AI273" s="40" t="s">
        <v>8242</v>
      </c>
      <c r="AJ273" s="40" t="s">
        <v>8243</v>
      </c>
      <c r="AK273" s="41">
        <v>10000.0</v>
      </c>
      <c r="AL273" s="40" t="s">
        <v>216</v>
      </c>
      <c r="AM273" s="40" t="s">
        <v>7285</v>
      </c>
      <c r="AN273" s="40" t="s">
        <v>5643</v>
      </c>
      <c r="AO273" s="42">
        <v>1.01E138</v>
      </c>
    </row>
    <row r="274">
      <c r="A274" s="41">
        <v>213.0</v>
      </c>
      <c r="B274" s="42">
        <v>1.671302375E9</v>
      </c>
      <c r="C274" s="41">
        <v>3356.0</v>
      </c>
      <c r="D274" s="40" t="s">
        <v>1243</v>
      </c>
      <c r="E274" s="41">
        <v>140.0</v>
      </c>
      <c r="F274" s="41">
        <v>35.0</v>
      </c>
      <c r="G274" s="41">
        <v>70.0</v>
      </c>
      <c r="H274" s="41">
        <v>-3.07732701</v>
      </c>
      <c r="I274" s="41">
        <v>10000.0</v>
      </c>
      <c r="J274" s="41">
        <v>5000.0</v>
      </c>
      <c r="K274" s="41">
        <v>1200.0</v>
      </c>
      <c r="L274" s="41">
        <v>600.0</v>
      </c>
      <c r="M274" s="41">
        <v>30.0</v>
      </c>
      <c r="N274" s="40" t="s">
        <v>1370</v>
      </c>
      <c r="O274" s="40" t="s">
        <v>208</v>
      </c>
      <c r="P274" s="40" t="s">
        <v>209</v>
      </c>
      <c r="Q274" s="40" t="s">
        <v>1373</v>
      </c>
      <c r="R274" s="40" t="b">
        <v>0</v>
      </c>
      <c r="S274" s="40" t="s">
        <v>7286</v>
      </c>
      <c r="T274" s="40" t="s">
        <v>212</v>
      </c>
      <c r="U274" s="41">
        <v>0.1</v>
      </c>
      <c r="V274" s="41">
        <v>0.9</v>
      </c>
      <c r="W274" s="41">
        <v>0.3</v>
      </c>
      <c r="X274" s="41">
        <v>0.4</v>
      </c>
      <c r="Y274" s="40" t="b">
        <v>0</v>
      </c>
      <c r="Z274" s="40" t="b">
        <v>1</v>
      </c>
      <c r="AA274" s="40" t="b">
        <v>0</v>
      </c>
      <c r="AB274" s="40" t="b">
        <v>0</v>
      </c>
      <c r="AC274" s="41" t="s">
        <v>8244</v>
      </c>
      <c r="AD274" s="41" t="s">
        <v>8245</v>
      </c>
      <c r="AE274" s="41">
        <v>274.3476033</v>
      </c>
      <c r="AF274" s="41">
        <v>-3.123373424</v>
      </c>
      <c r="AG274" s="42">
        <v>1.63E41</v>
      </c>
      <c r="AH274" s="51">
        <v>0.01496312</v>
      </c>
      <c r="AI274" s="40" t="s">
        <v>8246</v>
      </c>
      <c r="AJ274" s="40" t="s">
        <v>8247</v>
      </c>
      <c r="AK274" s="41">
        <v>10000.0</v>
      </c>
      <c r="AL274" s="40" t="s">
        <v>216</v>
      </c>
      <c r="AM274" s="40" t="s">
        <v>7285</v>
      </c>
      <c r="AN274" s="40" t="s">
        <v>224</v>
      </c>
      <c r="AO274" s="42">
        <v>1.11E136</v>
      </c>
    </row>
    <row r="275">
      <c r="A275" s="41">
        <v>175.0</v>
      </c>
      <c r="B275" s="42">
        <v>1.67130956E9</v>
      </c>
      <c r="C275" s="41">
        <v>3356.0</v>
      </c>
      <c r="D275" s="40" t="s">
        <v>1243</v>
      </c>
      <c r="E275" s="41">
        <v>140.0</v>
      </c>
      <c r="F275" s="41">
        <v>35.0</v>
      </c>
      <c r="G275" s="41">
        <v>70.0</v>
      </c>
      <c r="H275" s="41">
        <v>-3.07732701</v>
      </c>
      <c r="I275" s="41">
        <v>10000.0</v>
      </c>
      <c r="J275" s="41">
        <v>5000.0</v>
      </c>
      <c r="K275" s="41">
        <v>1200.0</v>
      </c>
      <c r="L275" s="41">
        <v>600.0</v>
      </c>
      <c r="M275" s="41">
        <v>30.0</v>
      </c>
      <c r="N275" s="40" t="s">
        <v>1370</v>
      </c>
      <c r="O275" s="40" t="s">
        <v>1371</v>
      </c>
      <c r="P275" s="40" t="s">
        <v>212</v>
      </c>
      <c r="Q275" s="40" t="s">
        <v>1373</v>
      </c>
      <c r="R275" s="40" t="b">
        <v>0</v>
      </c>
      <c r="S275" s="40" t="s">
        <v>7286</v>
      </c>
      <c r="T275" s="40" t="s">
        <v>7305</v>
      </c>
      <c r="U275" s="41">
        <v>0.1</v>
      </c>
      <c r="V275" s="41">
        <v>0.9</v>
      </c>
      <c r="W275" s="41">
        <v>0.2</v>
      </c>
      <c r="X275" s="41">
        <v>0.5</v>
      </c>
      <c r="Y275" s="40" t="b">
        <v>0</v>
      </c>
      <c r="Z275" s="40" t="b">
        <v>1</v>
      </c>
      <c r="AA275" s="40" t="b">
        <v>0</v>
      </c>
      <c r="AB275" s="40" t="b">
        <v>0</v>
      </c>
      <c r="AC275" s="41" t="s">
        <v>8248</v>
      </c>
      <c r="AD275" s="41" t="s">
        <v>8249</v>
      </c>
      <c r="AE275" s="41">
        <v>1203.368799</v>
      </c>
      <c r="AF275" s="41">
        <v>-3.124674447</v>
      </c>
      <c r="AG275" s="42">
        <v>1.63E41</v>
      </c>
      <c r="AH275" s="51">
        <v>0.015385897</v>
      </c>
      <c r="AI275" s="40" t="s">
        <v>8250</v>
      </c>
      <c r="AJ275" s="45">
        <v>1.62767920108454E251</v>
      </c>
      <c r="AK275" s="41">
        <v>9413.0</v>
      </c>
      <c r="AL275" s="40" t="s">
        <v>2224</v>
      </c>
      <c r="AM275" s="40" t="s">
        <v>7285</v>
      </c>
      <c r="AN275" s="40" t="s">
        <v>5643</v>
      </c>
      <c r="AO275" s="42">
        <v>1.11E136</v>
      </c>
    </row>
    <row r="276">
      <c r="A276" s="41">
        <v>135.0</v>
      </c>
      <c r="B276" s="42">
        <v>1.671312492E9</v>
      </c>
      <c r="C276" s="41">
        <v>3356.0</v>
      </c>
      <c r="D276" s="40" t="s">
        <v>1243</v>
      </c>
      <c r="E276" s="41">
        <v>140.0</v>
      </c>
      <c r="F276" s="41">
        <v>35.0</v>
      </c>
      <c r="G276" s="41">
        <v>70.0</v>
      </c>
      <c r="H276" s="41">
        <v>-3.07732701</v>
      </c>
      <c r="I276" s="41">
        <v>10000.0</v>
      </c>
      <c r="J276" s="41">
        <v>5000.0</v>
      </c>
      <c r="K276" s="41">
        <v>1200.0</v>
      </c>
      <c r="L276" s="41">
        <v>600.0</v>
      </c>
      <c r="M276" s="41">
        <v>30.0</v>
      </c>
      <c r="N276" s="40" t="s">
        <v>1370</v>
      </c>
      <c r="O276" s="40" t="s">
        <v>1371</v>
      </c>
      <c r="P276" s="40" t="s">
        <v>1372</v>
      </c>
      <c r="Q276" s="40" t="s">
        <v>1373</v>
      </c>
      <c r="R276" s="40" t="b">
        <v>0</v>
      </c>
      <c r="S276" s="40" t="s">
        <v>7286</v>
      </c>
      <c r="T276" s="40" t="s">
        <v>7305</v>
      </c>
      <c r="U276" s="41">
        <v>0.1</v>
      </c>
      <c r="V276" s="41">
        <v>0.9</v>
      </c>
      <c r="W276" s="41">
        <v>0.1</v>
      </c>
      <c r="X276" s="41">
        <v>0.4</v>
      </c>
      <c r="Y276" s="40" t="b">
        <v>0</v>
      </c>
      <c r="Z276" s="40" t="b">
        <v>1</v>
      </c>
      <c r="AA276" s="40" t="b">
        <v>0</v>
      </c>
      <c r="AB276" s="40" t="b">
        <v>1</v>
      </c>
      <c r="AC276" s="41" t="s">
        <v>8251</v>
      </c>
      <c r="AD276" s="41" t="s">
        <v>8252</v>
      </c>
      <c r="AE276" s="41">
        <v>1203.324715</v>
      </c>
      <c r="AF276" s="41">
        <v>-3.12499466</v>
      </c>
      <c r="AG276" s="42">
        <v>4.4E41</v>
      </c>
      <c r="AH276" s="51">
        <v>0.015489953</v>
      </c>
      <c r="AI276" s="40" t="s">
        <v>8253</v>
      </c>
      <c r="AJ276" s="46">
        <v>4.39735478982858E83</v>
      </c>
      <c r="AK276" s="41">
        <v>8931.0</v>
      </c>
      <c r="AL276" s="40" t="s">
        <v>2224</v>
      </c>
      <c r="AM276" s="40" t="s">
        <v>7285</v>
      </c>
      <c r="AN276" s="40" t="s">
        <v>5643</v>
      </c>
      <c r="AO276" s="42">
        <v>1.01E138</v>
      </c>
    </row>
    <row r="277">
      <c r="A277" s="41">
        <v>635.0</v>
      </c>
      <c r="B277" s="42">
        <v>1.671302375E9</v>
      </c>
      <c r="C277" s="41">
        <v>3356.0</v>
      </c>
      <c r="D277" s="40" t="s">
        <v>1243</v>
      </c>
      <c r="E277" s="41">
        <v>140.0</v>
      </c>
      <c r="F277" s="41">
        <v>35.0</v>
      </c>
      <c r="G277" s="41">
        <v>70.0</v>
      </c>
      <c r="H277" s="41">
        <v>-3.07732701</v>
      </c>
      <c r="I277" s="41">
        <v>10000.0</v>
      </c>
      <c r="J277" s="41">
        <v>5000.0</v>
      </c>
      <c r="K277" s="41">
        <v>1200.0</v>
      </c>
      <c r="L277" s="41">
        <v>600.0</v>
      </c>
      <c r="M277" s="41">
        <v>50.0</v>
      </c>
      <c r="N277" s="40" t="s">
        <v>1370</v>
      </c>
      <c r="O277" s="40" t="s">
        <v>208</v>
      </c>
      <c r="P277" s="40" t="s">
        <v>7305</v>
      </c>
      <c r="Q277" s="40" t="s">
        <v>1373</v>
      </c>
      <c r="R277" s="40" t="b">
        <v>0</v>
      </c>
      <c r="S277" s="40" t="s">
        <v>1373</v>
      </c>
      <c r="T277" s="40" t="s">
        <v>212</v>
      </c>
      <c r="U277" s="41">
        <v>0.1</v>
      </c>
      <c r="V277" s="41">
        <v>0.9</v>
      </c>
      <c r="W277" s="41">
        <v>0.2</v>
      </c>
      <c r="X277" s="41">
        <v>0.6</v>
      </c>
      <c r="Y277" s="40" t="b">
        <v>0</v>
      </c>
      <c r="Z277" s="40" t="b">
        <v>1</v>
      </c>
      <c r="AA277" s="40" t="b">
        <v>0</v>
      </c>
      <c r="AB277" s="40" t="b">
        <v>0</v>
      </c>
      <c r="AC277" s="41" t="s">
        <v>8254</v>
      </c>
      <c r="AD277" s="41" t="s">
        <v>8255</v>
      </c>
      <c r="AE277" s="41">
        <v>644.6021528</v>
      </c>
      <c r="AF277" s="41">
        <v>-3.126040639</v>
      </c>
      <c r="AG277" s="42">
        <v>6.91E41</v>
      </c>
      <c r="AH277" s="51">
        <v>0.015829851</v>
      </c>
      <c r="AI277" s="40" t="s">
        <v>8256</v>
      </c>
      <c r="AJ277" s="40" t="s">
        <v>8257</v>
      </c>
      <c r="AK277" s="41">
        <v>10000.0</v>
      </c>
      <c r="AL277" s="40" t="s">
        <v>216</v>
      </c>
      <c r="AM277" s="40" t="s">
        <v>7285</v>
      </c>
      <c r="AN277" s="40" t="s">
        <v>224</v>
      </c>
      <c r="AO277" s="42">
        <v>1.11E138</v>
      </c>
    </row>
    <row r="278">
      <c r="A278" s="41">
        <v>454.0</v>
      </c>
      <c r="B278" s="42">
        <v>1.671302375E9</v>
      </c>
      <c r="C278" s="41">
        <v>3356.0</v>
      </c>
      <c r="D278" s="40" t="s">
        <v>1243</v>
      </c>
      <c r="E278" s="41">
        <v>140.0</v>
      </c>
      <c r="F278" s="41">
        <v>35.0</v>
      </c>
      <c r="G278" s="41">
        <v>70.0</v>
      </c>
      <c r="H278" s="41">
        <v>-3.07732701</v>
      </c>
      <c r="I278" s="41">
        <v>10000.0</v>
      </c>
      <c r="J278" s="41">
        <v>5000.0</v>
      </c>
      <c r="K278" s="41">
        <v>1200.0</v>
      </c>
      <c r="L278" s="41">
        <v>600.0</v>
      </c>
      <c r="M278" s="41">
        <v>50.0</v>
      </c>
      <c r="N278" s="40" t="s">
        <v>1370</v>
      </c>
      <c r="O278" s="40" t="s">
        <v>1371</v>
      </c>
      <c r="P278" s="40" t="s">
        <v>7305</v>
      </c>
      <c r="Q278" s="40" t="s">
        <v>1373</v>
      </c>
      <c r="R278" s="40" t="b">
        <v>0</v>
      </c>
      <c r="S278" s="40" t="s">
        <v>1373</v>
      </c>
      <c r="T278" s="40" t="s">
        <v>212</v>
      </c>
      <c r="U278" s="41">
        <v>0.1</v>
      </c>
      <c r="V278" s="41">
        <v>0.9</v>
      </c>
      <c r="W278" s="41">
        <v>0.2</v>
      </c>
      <c r="X278" s="41">
        <v>0.5</v>
      </c>
      <c r="Y278" s="40" t="b">
        <v>0</v>
      </c>
      <c r="Z278" s="40" t="b">
        <v>1</v>
      </c>
      <c r="AA278" s="40" t="b">
        <v>0</v>
      </c>
      <c r="AB278" s="40" t="b">
        <v>0</v>
      </c>
      <c r="AC278" s="41" t="s">
        <v>8258</v>
      </c>
      <c r="AD278" s="41" t="s">
        <v>8259</v>
      </c>
      <c r="AE278" s="41">
        <v>502.7807744</v>
      </c>
      <c r="AF278" s="41">
        <v>-3.126066036</v>
      </c>
      <c r="AG278" s="42">
        <v>9.96E41</v>
      </c>
      <c r="AH278" s="51">
        <v>0.015838104</v>
      </c>
      <c r="AI278" s="40" t="s">
        <v>8260</v>
      </c>
      <c r="AJ278" s="40" t="s">
        <v>8261</v>
      </c>
      <c r="AK278" s="41">
        <v>10000.0</v>
      </c>
      <c r="AL278" s="40" t="s">
        <v>216</v>
      </c>
      <c r="AM278" s="40" t="s">
        <v>7285</v>
      </c>
      <c r="AN278" s="40" t="s">
        <v>224</v>
      </c>
      <c r="AO278" s="42">
        <v>1.01E139</v>
      </c>
    </row>
    <row r="279">
      <c r="A279" s="41">
        <v>132.0</v>
      </c>
      <c r="B279" s="42">
        <v>1.67130956E9</v>
      </c>
      <c r="C279" s="41">
        <v>3356.0</v>
      </c>
      <c r="D279" s="40" t="s">
        <v>1243</v>
      </c>
      <c r="E279" s="41">
        <v>140.0</v>
      </c>
      <c r="F279" s="41">
        <v>35.0</v>
      </c>
      <c r="G279" s="41">
        <v>70.0</v>
      </c>
      <c r="H279" s="41">
        <v>-3.07732701</v>
      </c>
      <c r="I279" s="41">
        <v>10000.0</v>
      </c>
      <c r="J279" s="41">
        <v>5000.0</v>
      </c>
      <c r="K279" s="41">
        <v>1200.0</v>
      </c>
      <c r="L279" s="41">
        <v>600.0</v>
      </c>
      <c r="M279" s="41">
        <v>30.0</v>
      </c>
      <c r="N279" s="40" t="s">
        <v>1370</v>
      </c>
      <c r="O279" s="40" t="s">
        <v>1371</v>
      </c>
      <c r="P279" s="40" t="s">
        <v>1372</v>
      </c>
      <c r="Q279" s="40" t="s">
        <v>1373</v>
      </c>
      <c r="R279" s="40" t="b">
        <v>0</v>
      </c>
      <c r="S279" s="40" t="s">
        <v>1373</v>
      </c>
      <c r="T279" s="40" t="s">
        <v>7305</v>
      </c>
      <c r="U279" s="41">
        <v>0.1</v>
      </c>
      <c r="V279" s="41">
        <v>0.9</v>
      </c>
      <c r="W279" s="41">
        <v>0.3</v>
      </c>
      <c r="X279" s="41">
        <v>0.4</v>
      </c>
      <c r="Y279" s="40" t="b">
        <v>0</v>
      </c>
      <c r="Z279" s="40" t="b">
        <v>1</v>
      </c>
      <c r="AA279" s="40" t="b">
        <v>0</v>
      </c>
      <c r="AB279" s="40" t="b">
        <v>0</v>
      </c>
      <c r="AC279" s="41" t="s">
        <v>8262</v>
      </c>
      <c r="AD279" s="41" t="s">
        <v>7292</v>
      </c>
      <c r="AE279" s="41">
        <v>762.8825088</v>
      </c>
      <c r="AF279" s="41">
        <v>-3.126248742</v>
      </c>
      <c r="AG279" s="42">
        <v>1.6E41</v>
      </c>
      <c r="AH279" s="51">
        <v>0.015897476</v>
      </c>
      <c r="AI279" s="40" t="s">
        <v>8263</v>
      </c>
      <c r="AJ279" s="40" t="s">
        <v>8264</v>
      </c>
      <c r="AK279" s="41">
        <v>10000.0</v>
      </c>
      <c r="AL279" s="40" t="s">
        <v>216</v>
      </c>
      <c r="AM279" s="40" t="s">
        <v>7285</v>
      </c>
      <c r="AN279" s="40" t="s">
        <v>5643</v>
      </c>
      <c r="AO279" s="42">
        <v>1.11E136</v>
      </c>
    </row>
    <row r="280">
      <c r="A280" s="41">
        <v>23.0</v>
      </c>
      <c r="B280" s="42">
        <v>1.67130956E9</v>
      </c>
      <c r="C280" s="41">
        <v>3356.0</v>
      </c>
      <c r="D280" s="40" t="s">
        <v>1243</v>
      </c>
      <c r="E280" s="41">
        <v>140.0</v>
      </c>
      <c r="F280" s="41">
        <v>35.0</v>
      </c>
      <c r="G280" s="41">
        <v>70.0</v>
      </c>
      <c r="H280" s="41">
        <v>-3.07732701</v>
      </c>
      <c r="I280" s="41">
        <v>10000.0</v>
      </c>
      <c r="J280" s="41">
        <v>5000.0</v>
      </c>
      <c r="K280" s="41">
        <v>1200.0</v>
      </c>
      <c r="L280" s="41">
        <v>600.0</v>
      </c>
      <c r="M280" s="41">
        <v>30.0</v>
      </c>
      <c r="N280" s="40" t="s">
        <v>1370</v>
      </c>
      <c r="O280" s="40" t="s">
        <v>1371</v>
      </c>
      <c r="P280" s="40" t="s">
        <v>209</v>
      </c>
      <c r="Q280" s="40" t="s">
        <v>1373</v>
      </c>
      <c r="R280" s="40" t="b">
        <v>0</v>
      </c>
      <c r="S280" s="40" t="s">
        <v>1373</v>
      </c>
      <c r="T280" s="40" t="s">
        <v>7305</v>
      </c>
      <c r="U280" s="41">
        <v>0.1</v>
      </c>
      <c r="V280" s="41">
        <v>0.9</v>
      </c>
      <c r="W280" s="41">
        <v>0.2</v>
      </c>
      <c r="X280" s="41">
        <v>0.6</v>
      </c>
      <c r="Y280" s="40" t="b">
        <v>0</v>
      </c>
      <c r="Z280" s="40" t="b">
        <v>1</v>
      </c>
      <c r="AA280" s="40" t="b">
        <v>0</v>
      </c>
      <c r="AB280" s="40" t="b">
        <v>0</v>
      </c>
      <c r="AC280" s="41" t="s">
        <v>8265</v>
      </c>
      <c r="AD280" s="41" t="s">
        <v>8266</v>
      </c>
      <c r="AE280" s="41">
        <v>1161.819911</v>
      </c>
      <c r="AF280" s="41">
        <v>-3.126272518</v>
      </c>
      <c r="AG280" s="42">
        <v>4.43E41</v>
      </c>
      <c r="AH280" s="51">
        <v>0.015905202</v>
      </c>
      <c r="AI280" s="40" t="s">
        <v>8267</v>
      </c>
      <c r="AJ280" s="45">
        <v>4.43318605069678E251</v>
      </c>
      <c r="AK280" s="41">
        <v>10000.0</v>
      </c>
      <c r="AL280" s="40" t="s">
        <v>216</v>
      </c>
      <c r="AM280" s="40" t="s">
        <v>7285</v>
      </c>
      <c r="AN280" s="40" t="s">
        <v>5643</v>
      </c>
      <c r="AO280" s="42">
        <v>1.01E138</v>
      </c>
    </row>
    <row r="281">
      <c r="A281" s="41">
        <v>811.0</v>
      </c>
      <c r="B281" s="42">
        <v>1.671302375E9</v>
      </c>
      <c r="C281" s="41">
        <v>3356.0</v>
      </c>
      <c r="D281" s="40" t="s">
        <v>1243</v>
      </c>
      <c r="E281" s="41">
        <v>140.0</v>
      </c>
      <c r="F281" s="41">
        <v>35.0</v>
      </c>
      <c r="G281" s="41">
        <v>70.0</v>
      </c>
      <c r="H281" s="41">
        <v>-3.07732701</v>
      </c>
      <c r="I281" s="41">
        <v>10000.0</v>
      </c>
      <c r="J281" s="41">
        <v>5000.0</v>
      </c>
      <c r="K281" s="41">
        <v>1200.0</v>
      </c>
      <c r="L281" s="41">
        <v>600.0</v>
      </c>
      <c r="M281" s="41">
        <v>100.0</v>
      </c>
      <c r="N281" s="40" t="s">
        <v>1370</v>
      </c>
      <c r="O281" s="40" t="s">
        <v>1371</v>
      </c>
      <c r="P281" s="40" t="s">
        <v>7305</v>
      </c>
      <c r="Q281" s="40" t="s">
        <v>1373</v>
      </c>
      <c r="R281" s="40" t="b">
        <v>0</v>
      </c>
      <c r="S281" s="40" t="s">
        <v>1373</v>
      </c>
      <c r="T281" s="40" t="s">
        <v>212</v>
      </c>
      <c r="U281" s="41">
        <v>0.1</v>
      </c>
      <c r="V281" s="41">
        <v>0.9</v>
      </c>
      <c r="W281" s="41">
        <v>0.1</v>
      </c>
      <c r="X281" s="41">
        <v>0.5</v>
      </c>
      <c r="Y281" s="40" t="b">
        <v>0</v>
      </c>
      <c r="Z281" s="40" t="b">
        <v>1</v>
      </c>
      <c r="AA281" s="40" t="b">
        <v>0</v>
      </c>
      <c r="AB281" s="40" t="b">
        <v>0</v>
      </c>
      <c r="AC281" s="41" t="s">
        <v>8268</v>
      </c>
      <c r="AD281" s="41" t="s">
        <v>8269</v>
      </c>
      <c r="AE281" s="41">
        <v>994.2079895</v>
      </c>
      <c r="AF281" s="41">
        <v>-3.126279887</v>
      </c>
      <c r="AG281" s="42">
        <v>6.44E41</v>
      </c>
      <c r="AH281" s="51">
        <v>0.015907597</v>
      </c>
      <c r="AI281" s="40" t="s">
        <v>8270</v>
      </c>
      <c r="AJ281" s="40" t="s">
        <v>8271</v>
      </c>
      <c r="AK281" s="41">
        <v>10000.0</v>
      </c>
      <c r="AL281" s="40" t="s">
        <v>216</v>
      </c>
      <c r="AM281" s="40" t="s">
        <v>7285</v>
      </c>
      <c r="AN281" s="40" t="s">
        <v>224</v>
      </c>
      <c r="AO281" s="42">
        <v>1.11E138</v>
      </c>
    </row>
    <row r="282">
      <c r="A282" s="41">
        <v>672.0</v>
      </c>
      <c r="B282" s="42">
        <v>1.671302375E9</v>
      </c>
      <c r="C282" s="41">
        <v>3356.0</v>
      </c>
      <c r="D282" s="40" t="s">
        <v>1243</v>
      </c>
      <c r="E282" s="41">
        <v>140.0</v>
      </c>
      <c r="F282" s="41">
        <v>35.0</v>
      </c>
      <c r="G282" s="41">
        <v>70.0</v>
      </c>
      <c r="H282" s="41">
        <v>-3.07732701</v>
      </c>
      <c r="I282" s="41">
        <v>10000.0</v>
      </c>
      <c r="J282" s="41">
        <v>5000.0</v>
      </c>
      <c r="K282" s="41">
        <v>1200.0</v>
      </c>
      <c r="L282" s="41">
        <v>600.0</v>
      </c>
      <c r="M282" s="41">
        <v>50.0</v>
      </c>
      <c r="N282" s="40" t="s">
        <v>1370</v>
      </c>
      <c r="O282" s="40" t="s">
        <v>208</v>
      </c>
      <c r="P282" s="40" t="s">
        <v>1372</v>
      </c>
      <c r="Q282" s="40" t="s">
        <v>1373</v>
      </c>
      <c r="R282" s="40" t="b">
        <v>0</v>
      </c>
      <c r="S282" s="40" t="s">
        <v>1373</v>
      </c>
      <c r="T282" s="40" t="s">
        <v>212</v>
      </c>
      <c r="U282" s="41">
        <v>0.1</v>
      </c>
      <c r="V282" s="41">
        <v>0.9</v>
      </c>
      <c r="W282" s="41">
        <v>0.3</v>
      </c>
      <c r="X282" s="41">
        <v>0.4</v>
      </c>
      <c r="Y282" s="40" t="b">
        <v>0</v>
      </c>
      <c r="Z282" s="40" t="b">
        <v>1</v>
      </c>
      <c r="AA282" s="40" t="b">
        <v>0</v>
      </c>
      <c r="AB282" s="40" t="b">
        <v>0</v>
      </c>
      <c r="AC282" s="41" t="s">
        <v>8272</v>
      </c>
      <c r="AD282" s="41" t="s">
        <v>8273</v>
      </c>
      <c r="AE282" s="41">
        <v>404.9562182</v>
      </c>
      <c r="AF282" s="41">
        <v>-3.126323478</v>
      </c>
      <c r="AG282" s="42">
        <v>1.14E41</v>
      </c>
      <c r="AH282" s="51">
        <v>0.015921762</v>
      </c>
      <c r="AI282" s="40" t="s">
        <v>8274</v>
      </c>
      <c r="AJ282" s="40" t="s">
        <v>8275</v>
      </c>
      <c r="AK282" s="41">
        <v>10000.0</v>
      </c>
      <c r="AL282" s="40" t="s">
        <v>216</v>
      </c>
      <c r="AM282" s="40" t="s">
        <v>7285</v>
      </c>
      <c r="AN282" s="40" t="s">
        <v>224</v>
      </c>
      <c r="AO282" s="42">
        <v>1.01E136</v>
      </c>
    </row>
    <row r="283">
      <c r="A283" s="41">
        <v>133.0</v>
      </c>
      <c r="B283" s="42">
        <v>1.671302375E9</v>
      </c>
      <c r="C283" s="41">
        <v>3356.0</v>
      </c>
      <c r="D283" s="40" t="s">
        <v>1243</v>
      </c>
      <c r="E283" s="41">
        <v>140.0</v>
      </c>
      <c r="F283" s="41">
        <v>35.0</v>
      </c>
      <c r="G283" s="41">
        <v>70.0</v>
      </c>
      <c r="H283" s="41">
        <v>-3.07732701</v>
      </c>
      <c r="I283" s="41">
        <v>10000.0</v>
      </c>
      <c r="J283" s="41">
        <v>5000.0</v>
      </c>
      <c r="K283" s="41">
        <v>1200.0</v>
      </c>
      <c r="L283" s="41">
        <v>600.0</v>
      </c>
      <c r="M283" s="41">
        <v>30.0</v>
      </c>
      <c r="N283" s="40" t="s">
        <v>1370</v>
      </c>
      <c r="O283" s="40" t="s">
        <v>1371</v>
      </c>
      <c r="P283" s="40" t="s">
        <v>1372</v>
      </c>
      <c r="Q283" s="40" t="s">
        <v>1373</v>
      </c>
      <c r="R283" s="40" t="b">
        <v>0</v>
      </c>
      <c r="S283" s="40" t="s">
        <v>1373</v>
      </c>
      <c r="T283" s="40" t="s">
        <v>212</v>
      </c>
      <c r="U283" s="41">
        <v>0.1</v>
      </c>
      <c r="V283" s="41">
        <v>0.9</v>
      </c>
      <c r="W283" s="41">
        <v>0.3</v>
      </c>
      <c r="X283" s="41">
        <v>0.5</v>
      </c>
      <c r="Y283" s="40" t="b">
        <v>0</v>
      </c>
      <c r="Z283" s="40" t="b">
        <v>1</v>
      </c>
      <c r="AA283" s="40" t="b">
        <v>0</v>
      </c>
      <c r="AB283" s="40" t="b">
        <v>0</v>
      </c>
      <c r="AC283" s="41" t="s">
        <v>8276</v>
      </c>
      <c r="AD283" s="41" t="s">
        <v>8277</v>
      </c>
      <c r="AE283" s="41">
        <v>303.8448997</v>
      </c>
      <c r="AF283" s="41">
        <v>-3.1266421</v>
      </c>
      <c r="AG283" s="42">
        <v>5.08E41</v>
      </c>
      <c r="AH283" s="51">
        <v>0.0160253</v>
      </c>
      <c r="AI283" s="40" t="s">
        <v>8278</v>
      </c>
      <c r="AJ283" s="40" t="s">
        <v>8279</v>
      </c>
      <c r="AK283" s="41">
        <v>10000.0</v>
      </c>
      <c r="AL283" s="40" t="s">
        <v>216</v>
      </c>
      <c r="AM283" s="40" t="s">
        <v>7285</v>
      </c>
      <c r="AN283" s="40" t="s">
        <v>224</v>
      </c>
      <c r="AO283" s="42">
        <v>1.01E138</v>
      </c>
    </row>
    <row r="284">
      <c r="A284" s="41">
        <v>136.0</v>
      </c>
      <c r="B284" s="42">
        <v>1.671312492E9</v>
      </c>
      <c r="C284" s="41">
        <v>3356.0</v>
      </c>
      <c r="D284" s="40" t="s">
        <v>1243</v>
      </c>
      <c r="E284" s="41">
        <v>140.0</v>
      </c>
      <c r="F284" s="41">
        <v>35.0</v>
      </c>
      <c r="G284" s="41">
        <v>70.0</v>
      </c>
      <c r="H284" s="41">
        <v>-3.07732701</v>
      </c>
      <c r="I284" s="41">
        <v>10000.0</v>
      </c>
      <c r="J284" s="41">
        <v>5000.0</v>
      </c>
      <c r="K284" s="41">
        <v>1200.0</v>
      </c>
      <c r="L284" s="41">
        <v>600.0</v>
      </c>
      <c r="M284" s="41">
        <v>30.0</v>
      </c>
      <c r="N284" s="40" t="s">
        <v>1370</v>
      </c>
      <c r="O284" s="40" t="s">
        <v>1371</v>
      </c>
      <c r="P284" s="40" t="s">
        <v>1372</v>
      </c>
      <c r="Q284" s="40" t="s">
        <v>1373</v>
      </c>
      <c r="R284" s="40" t="b">
        <v>0</v>
      </c>
      <c r="S284" s="40" t="s">
        <v>7286</v>
      </c>
      <c r="T284" s="40" t="s">
        <v>7305</v>
      </c>
      <c r="U284" s="41">
        <v>0.1</v>
      </c>
      <c r="V284" s="41">
        <v>0.9</v>
      </c>
      <c r="W284" s="41">
        <v>0.1</v>
      </c>
      <c r="X284" s="41">
        <v>0.5</v>
      </c>
      <c r="Y284" s="40" t="b">
        <v>0</v>
      </c>
      <c r="Z284" s="40" t="b">
        <v>1</v>
      </c>
      <c r="AA284" s="40" t="b">
        <v>0</v>
      </c>
      <c r="AB284" s="40" t="b">
        <v>1</v>
      </c>
      <c r="AC284" s="41" t="s">
        <v>8280</v>
      </c>
      <c r="AD284" s="41" t="s">
        <v>1079</v>
      </c>
      <c r="AE284" s="41">
        <v>1203.135896</v>
      </c>
      <c r="AF284" s="41">
        <v>-3.12711014</v>
      </c>
      <c r="AG284" s="42">
        <v>1.2E42</v>
      </c>
      <c r="AH284" s="51">
        <v>0.016177394</v>
      </c>
      <c r="AI284" s="40" t="s">
        <v>8281</v>
      </c>
      <c r="AJ284" s="46">
        <v>1.20499033508512E85</v>
      </c>
      <c r="AK284" s="41">
        <v>6954.0</v>
      </c>
      <c r="AL284" s="40" t="s">
        <v>2224</v>
      </c>
      <c r="AM284" s="40" t="s">
        <v>7285</v>
      </c>
      <c r="AN284" s="40" t="s">
        <v>5643</v>
      </c>
      <c r="AO284" s="42">
        <v>1.1E139</v>
      </c>
    </row>
    <row r="285">
      <c r="A285" s="41">
        <v>488.0</v>
      </c>
      <c r="B285" s="42">
        <v>1.671302375E9</v>
      </c>
      <c r="C285" s="41">
        <v>3356.0</v>
      </c>
      <c r="D285" s="40" t="s">
        <v>1243</v>
      </c>
      <c r="E285" s="41">
        <v>140.0</v>
      </c>
      <c r="F285" s="41">
        <v>35.0</v>
      </c>
      <c r="G285" s="41">
        <v>70.0</v>
      </c>
      <c r="H285" s="41">
        <v>-3.07732701</v>
      </c>
      <c r="I285" s="41">
        <v>10000.0</v>
      </c>
      <c r="J285" s="41">
        <v>5000.0</v>
      </c>
      <c r="K285" s="41">
        <v>1200.0</v>
      </c>
      <c r="L285" s="41">
        <v>600.0</v>
      </c>
      <c r="M285" s="41">
        <v>50.0</v>
      </c>
      <c r="N285" s="40" t="s">
        <v>1370</v>
      </c>
      <c r="O285" s="40" t="s">
        <v>1371</v>
      </c>
      <c r="P285" s="40" t="s">
        <v>1372</v>
      </c>
      <c r="Q285" s="40" t="s">
        <v>1373</v>
      </c>
      <c r="R285" s="40" t="b">
        <v>0</v>
      </c>
      <c r="S285" s="40" t="s">
        <v>1373</v>
      </c>
      <c r="T285" s="40" t="s">
        <v>212</v>
      </c>
      <c r="U285" s="41">
        <v>0.1</v>
      </c>
      <c r="V285" s="41">
        <v>0.9</v>
      </c>
      <c r="W285" s="41">
        <v>0.1</v>
      </c>
      <c r="X285" s="41">
        <v>0.6</v>
      </c>
      <c r="Y285" s="40" t="b">
        <v>0</v>
      </c>
      <c r="Z285" s="40" t="b">
        <v>1</v>
      </c>
      <c r="AA285" s="40" t="b">
        <v>0</v>
      </c>
      <c r="AB285" s="40" t="b">
        <v>0</v>
      </c>
      <c r="AC285" s="41" t="s">
        <v>8282</v>
      </c>
      <c r="AD285" s="41" t="s">
        <v>8283</v>
      </c>
      <c r="AE285" s="41">
        <v>602.7079108</v>
      </c>
      <c r="AF285" s="41">
        <v>-3.127293428</v>
      </c>
      <c r="AG285" s="42">
        <v>5.02E41</v>
      </c>
      <c r="AH285" s="51">
        <v>0.016236954</v>
      </c>
      <c r="AI285" s="40" t="s">
        <v>8284</v>
      </c>
      <c r="AJ285" s="40" t="s">
        <v>7330</v>
      </c>
      <c r="AK285" s="41">
        <v>10000.0</v>
      </c>
      <c r="AL285" s="40" t="s">
        <v>216</v>
      </c>
      <c r="AM285" s="40" t="s">
        <v>7285</v>
      </c>
      <c r="AN285" s="40" t="s">
        <v>224</v>
      </c>
      <c r="AO285" s="42">
        <v>1.01E138</v>
      </c>
    </row>
    <row r="286">
      <c r="A286" s="41">
        <v>61.0</v>
      </c>
      <c r="B286" s="42">
        <v>1.671302375E9</v>
      </c>
      <c r="C286" s="41">
        <v>3356.0</v>
      </c>
      <c r="D286" s="40" t="s">
        <v>1243</v>
      </c>
      <c r="E286" s="41">
        <v>140.0</v>
      </c>
      <c r="F286" s="41">
        <v>35.0</v>
      </c>
      <c r="G286" s="41">
        <v>70.0</v>
      </c>
      <c r="H286" s="41">
        <v>-3.07732701</v>
      </c>
      <c r="I286" s="41">
        <v>10000.0</v>
      </c>
      <c r="J286" s="41">
        <v>5000.0</v>
      </c>
      <c r="K286" s="41">
        <v>1200.0</v>
      </c>
      <c r="L286" s="41">
        <v>600.0</v>
      </c>
      <c r="M286" s="41">
        <v>30.0</v>
      </c>
      <c r="N286" s="40" t="s">
        <v>1370</v>
      </c>
      <c r="O286" s="40" t="s">
        <v>1371</v>
      </c>
      <c r="P286" s="40" t="s">
        <v>7310</v>
      </c>
      <c r="Q286" s="40" t="s">
        <v>1373</v>
      </c>
      <c r="R286" s="40" t="b">
        <v>0</v>
      </c>
      <c r="S286" s="40" t="s">
        <v>1373</v>
      </c>
      <c r="T286" s="40" t="s">
        <v>212</v>
      </c>
      <c r="U286" s="41">
        <v>0.1</v>
      </c>
      <c r="V286" s="41">
        <v>0.9</v>
      </c>
      <c r="W286" s="41">
        <v>0.3</v>
      </c>
      <c r="X286" s="41">
        <v>0.5</v>
      </c>
      <c r="Y286" s="40" t="b">
        <v>0</v>
      </c>
      <c r="Z286" s="40" t="b">
        <v>1</v>
      </c>
      <c r="AA286" s="40" t="b">
        <v>0</v>
      </c>
      <c r="AB286" s="40" t="b">
        <v>0</v>
      </c>
      <c r="AC286" s="41" t="s">
        <v>8285</v>
      </c>
      <c r="AD286" s="41" t="s">
        <v>8286</v>
      </c>
      <c r="AE286" s="41">
        <v>431.3403847</v>
      </c>
      <c r="AF286" s="41">
        <v>-3.127319709</v>
      </c>
      <c r="AG286" s="42">
        <v>5.05E41</v>
      </c>
      <c r="AH286" s="51">
        <v>0.016245495</v>
      </c>
      <c r="AI286" s="40" t="s">
        <v>8287</v>
      </c>
      <c r="AJ286" s="40" t="s">
        <v>8288</v>
      </c>
      <c r="AK286" s="41">
        <v>10000.0</v>
      </c>
      <c r="AL286" s="40" t="s">
        <v>216</v>
      </c>
      <c r="AM286" s="40" t="s">
        <v>7285</v>
      </c>
      <c r="AN286" s="40" t="s">
        <v>224</v>
      </c>
      <c r="AO286" s="42">
        <v>1.01E138</v>
      </c>
    </row>
    <row r="287">
      <c r="A287" s="41">
        <v>929.0</v>
      </c>
      <c r="B287" s="42">
        <v>1.671302375E9</v>
      </c>
      <c r="C287" s="41">
        <v>3356.0</v>
      </c>
      <c r="D287" s="40" t="s">
        <v>1243</v>
      </c>
      <c r="E287" s="41">
        <v>140.0</v>
      </c>
      <c r="F287" s="41">
        <v>35.0</v>
      </c>
      <c r="G287" s="41">
        <v>70.0</v>
      </c>
      <c r="H287" s="41">
        <v>-3.07732701</v>
      </c>
      <c r="I287" s="41">
        <v>10000.0</v>
      </c>
      <c r="J287" s="41">
        <v>5000.0</v>
      </c>
      <c r="K287" s="41">
        <v>1200.0</v>
      </c>
      <c r="L287" s="41">
        <v>600.0</v>
      </c>
      <c r="M287" s="41">
        <v>100.0</v>
      </c>
      <c r="N287" s="40" t="s">
        <v>1370</v>
      </c>
      <c r="O287" s="40" t="s">
        <v>208</v>
      </c>
      <c r="P287" s="40" t="s">
        <v>209</v>
      </c>
      <c r="Q287" s="40" t="s">
        <v>1373</v>
      </c>
      <c r="R287" s="40" t="b">
        <v>0</v>
      </c>
      <c r="S287" s="40" t="s">
        <v>7286</v>
      </c>
      <c r="T287" s="40" t="s">
        <v>212</v>
      </c>
      <c r="U287" s="41">
        <v>0.1</v>
      </c>
      <c r="V287" s="41">
        <v>0.9</v>
      </c>
      <c r="W287" s="41">
        <v>0.1</v>
      </c>
      <c r="X287" s="41">
        <v>0.6</v>
      </c>
      <c r="Y287" s="40" t="b">
        <v>0</v>
      </c>
      <c r="Z287" s="40" t="b">
        <v>1</v>
      </c>
      <c r="AA287" s="40" t="b">
        <v>0</v>
      </c>
      <c r="AB287" s="40" t="b">
        <v>0</v>
      </c>
      <c r="AC287" s="41" t="s">
        <v>8289</v>
      </c>
      <c r="AD287" s="41" t="s">
        <v>8290</v>
      </c>
      <c r="AE287" s="41">
        <v>1200.761733</v>
      </c>
      <c r="AF287" s="41">
        <v>-3.127521019</v>
      </c>
      <c r="AG287" s="42">
        <v>8.35E41</v>
      </c>
      <c r="AH287" s="51">
        <v>0.016310912</v>
      </c>
      <c r="AI287" s="40" t="s">
        <v>8291</v>
      </c>
      <c r="AJ287" s="40" t="s">
        <v>8292</v>
      </c>
      <c r="AK287" s="41">
        <v>8995.0</v>
      </c>
      <c r="AL287" s="40" t="s">
        <v>2224</v>
      </c>
      <c r="AM287" s="40" t="s">
        <v>7285</v>
      </c>
      <c r="AN287" s="40" t="s">
        <v>224</v>
      </c>
      <c r="AO287" s="42">
        <v>1.0E139</v>
      </c>
    </row>
    <row r="288">
      <c r="A288" s="41">
        <v>1029.0</v>
      </c>
      <c r="B288" s="42">
        <v>1.671302375E9</v>
      </c>
      <c r="C288" s="41">
        <v>3356.0</v>
      </c>
      <c r="D288" s="40" t="s">
        <v>1243</v>
      </c>
      <c r="E288" s="41">
        <v>140.0</v>
      </c>
      <c r="F288" s="41">
        <v>35.0</v>
      </c>
      <c r="G288" s="41">
        <v>70.0</v>
      </c>
      <c r="H288" s="41">
        <v>-3.07732701</v>
      </c>
      <c r="I288" s="41">
        <v>10000.0</v>
      </c>
      <c r="J288" s="41">
        <v>5000.0</v>
      </c>
      <c r="K288" s="41">
        <v>1200.0</v>
      </c>
      <c r="L288" s="41">
        <v>600.0</v>
      </c>
      <c r="M288" s="41">
        <v>100.0</v>
      </c>
      <c r="N288" s="40" t="s">
        <v>1370</v>
      </c>
      <c r="O288" s="40" t="s">
        <v>208</v>
      </c>
      <c r="P288" s="40" t="s">
        <v>1372</v>
      </c>
      <c r="Q288" s="40" t="s">
        <v>1373</v>
      </c>
      <c r="R288" s="40" t="b">
        <v>0</v>
      </c>
      <c r="S288" s="40" t="s">
        <v>1373</v>
      </c>
      <c r="T288" s="40" t="s">
        <v>212</v>
      </c>
      <c r="U288" s="41">
        <v>0.1</v>
      </c>
      <c r="V288" s="41">
        <v>0.9</v>
      </c>
      <c r="W288" s="41">
        <v>0.2</v>
      </c>
      <c r="X288" s="41">
        <v>0.4</v>
      </c>
      <c r="Y288" s="40" t="b">
        <v>0</v>
      </c>
      <c r="Z288" s="40" t="b">
        <v>1</v>
      </c>
      <c r="AA288" s="40" t="b">
        <v>0</v>
      </c>
      <c r="AB288" s="40" t="b">
        <v>0</v>
      </c>
      <c r="AC288" s="41" t="s">
        <v>8293</v>
      </c>
      <c r="AD288" s="41" t="s">
        <v>8294</v>
      </c>
      <c r="AE288" s="41">
        <v>789.2961693</v>
      </c>
      <c r="AF288" s="41">
        <v>-3.127538788</v>
      </c>
      <c r="AG288" s="42">
        <v>3.48E41</v>
      </c>
      <c r="AH288" s="51">
        <v>0.016316686</v>
      </c>
      <c r="AI288" s="40" t="s">
        <v>8295</v>
      </c>
      <c r="AJ288" s="40" t="s">
        <v>8296</v>
      </c>
      <c r="AK288" s="41">
        <v>10000.0</v>
      </c>
      <c r="AL288" s="40" t="s">
        <v>216</v>
      </c>
      <c r="AM288" s="40" t="s">
        <v>7285</v>
      </c>
      <c r="AN288" s="40" t="s">
        <v>224</v>
      </c>
      <c r="AO288" s="42">
        <v>1.11E137</v>
      </c>
    </row>
    <row r="289">
      <c r="A289" s="41">
        <v>569.0</v>
      </c>
      <c r="B289" s="42">
        <v>1.671302375E9</v>
      </c>
      <c r="C289" s="41">
        <v>3356.0</v>
      </c>
      <c r="D289" s="40" t="s">
        <v>1243</v>
      </c>
      <c r="E289" s="41">
        <v>140.0</v>
      </c>
      <c r="F289" s="41">
        <v>35.0</v>
      </c>
      <c r="G289" s="41">
        <v>70.0</v>
      </c>
      <c r="H289" s="41">
        <v>-3.07732701</v>
      </c>
      <c r="I289" s="41">
        <v>10000.0</v>
      </c>
      <c r="J289" s="41">
        <v>5000.0</v>
      </c>
      <c r="K289" s="41">
        <v>1200.0</v>
      </c>
      <c r="L289" s="41">
        <v>600.0</v>
      </c>
      <c r="M289" s="41">
        <v>50.0</v>
      </c>
      <c r="N289" s="40" t="s">
        <v>1370</v>
      </c>
      <c r="O289" s="40" t="s">
        <v>208</v>
      </c>
      <c r="P289" s="40" t="s">
        <v>209</v>
      </c>
      <c r="Q289" s="40" t="s">
        <v>1373</v>
      </c>
      <c r="R289" s="40" t="b">
        <v>0</v>
      </c>
      <c r="S289" s="40" t="s">
        <v>7286</v>
      </c>
      <c r="T289" s="40" t="s">
        <v>212</v>
      </c>
      <c r="U289" s="41">
        <v>0.1</v>
      </c>
      <c r="V289" s="41">
        <v>0.9</v>
      </c>
      <c r="W289" s="41">
        <v>0.1</v>
      </c>
      <c r="X289" s="41">
        <v>0.6</v>
      </c>
      <c r="Y289" s="40" t="b">
        <v>0</v>
      </c>
      <c r="Z289" s="40" t="b">
        <v>1</v>
      </c>
      <c r="AA289" s="40" t="b">
        <v>0</v>
      </c>
      <c r="AB289" s="40" t="b">
        <v>0</v>
      </c>
      <c r="AC289" s="41" t="s">
        <v>8297</v>
      </c>
      <c r="AD289" s="41" t="s">
        <v>8298</v>
      </c>
      <c r="AE289" s="41">
        <v>676.3387024</v>
      </c>
      <c r="AF289" s="41">
        <v>-3.128142806</v>
      </c>
      <c r="AG289" s="42">
        <v>4.67E41</v>
      </c>
      <c r="AH289" s="51">
        <v>0.016512966</v>
      </c>
      <c r="AI289" s="40" t="s">
        <v>8299</v>
      </c>
      <c r="AJ289" s="40" t="s">
        <v>7330</v>
      </c>
      <c r="AK289" s="41">
        <v>10000.0</v>
      </c>
      <c r="AL289" s="40" t="s">
        <v>216</v>
      </c>
      <c r="AM289" s="40" t="s">
        <v>7285</v>
      </c>
      <c r="AN289" s="40" t="s">
        <v>224</v>
      </c>
      <c r="AO289" s="42">
        <v>1.01E138</v>
      </c>
    </row>
    <row r="290">
      <c r="A290" s="41">
        <v>103.0</v>
      </c>
      <c r="B290" s="42">
        <v>1.671302375E9</v>
      </c>
      <c r="C290" s="41">
        <v>3356.0</v>
      </c>
      <c r="D290" s="40" t="s">
        <v>1243</v>
      </c>
      <c r="E290" s="41">
        <v>140.0</v>
      </c>
      <c r="F290" s="41">
        <v>35.0</v>
      </c>
      <c r="G290" s="41">
        <v>70.0</v>
      </c>
      <c r="H290" s="41">
        <v>-3.07732701</v>
      </c>
      <c r="I290" s="41">
        <v>10000.0</v>
      </c>
      <c r="J290" s="41">
        <v>5000.0</v>
      </c>
      <c r="K290" s="41">
        <v>1200.0</v>
      </c>
      <c r="L290" s="41">
        <v>600.0</v>
      </c>
      <c r="M290" s="41">
        <v>30.0</v>
      </c>
      <c r="N290" s="40" t="s">
        <v>1370</v>
      </c>
      <c r="O290" s="40" t="s">
        <v>1371</v>
      </c>
      <c r="P290" s="40" t="s">
        <v>7305</v>
      </c>
      <c r="Q290" s="40" t="s">
        <v>1373</v>
      </c>
      <c r="R290" s="40" t="b">
        <v>0</v>
      </c>
      <c r="S290" s="40" t="s">
        <v>7286</v>
      </c>
      <c r="T290" s="40" t="s">
        <v>212</v>
      </c>
      <c r="U290" s="41">
        <v>0.1</v>
      </c>
      <c r="V290" s="41">
        <v>0.9</v>
      </c>
      <c r="W290" s="41">
        <v>0.2</v>
      </c>
      <c r="X290" s="41">
        <v>0.5</v>
      </c>
      <c r="Y290" s="40" t="b">
        <v>0</v>
      </c>
      <c r="Z290" s="40" t="b">
        <v>1</v>
      </c>
      <c r="AA290" s="40" t="b">
        <v>0</v>
      </c>
      <c r="AB290" s="40" t="b">
        <v>0</v>
      </c>
      <c r="AC290" s="41" t="s">
        <v>8300</v>
      </c>
      <c r="AD290" s="41" t="s">
        <v>8301</v>
      </c>
      <c r="AE290" s="41">
        <v>308.4682393</v>
      </c>
      <c r="AF290" s="41">
        <v>-3.12842535</v>
      </c>
      <c r="AG290" s="42">
        <v>6.72E41</v>
      </c>
      <c r="AH290" s="51">
        <v>0.016604781</v>
      </c>
      <c r="AI290" s="40" t="s">
        <v>8302</v>
      </c>
      <c r="AJ290" s="45">
        <v>6.71882827358398E251</v>
      </c>
      <c r="AK290" s="41">
        <v>10000.0</v>
      </c>
      <c r="AL290" s="40" t="s">
        <v>216</v>
      </c>
      <c r="AM290" s="40" t="s">
        <v>7285</v>
      </c>
      <c r="AN290" s="40" t="s">
        <v>224</v>
      </c>
      <c r="AO290" s="42">
        <v>1.11E138</v>
      </c>
    </row>
    <row r="291">
      <c r="A291" s="41">
        <v>500.0</v>
      </c>
      <c r="B291" s="42">
        <v>1.671302375E9</v>
      </c>
      <c r="C291" s="41">
        <v>3356.0</v>
      </c>
      <c r="D291" s="40" t="s">
        <v>1243</v>
      </c>
      <c r="E291" s="41">
        <v>140.0</v>
      </c>
      <c r="F291" s="41">
        <v>35.0</v>
      </c>
      <c r="G291" s="41">
        <v>70.0</v>
      </c>
      <c r="H291" s="41">
        <v>-3.07732701</v>
      </c>
      <c r="I291" s="41">
        <v>10000.0</v>
      </c>
      <c r="J291" s="41">
        <v>5000.0</v>
      </c>
      <c r="K291" s="41">
        <v>1200.0</v>
      </c>
      <c r="L291" s="41">
        <v>600.0</v>
      </c>
      <c r="M291" s="41">
        <v>50.0</v>
      </c>
      <c r="N291" s="40" t="s">
        <v>1370</v>
      </c>
      <c r="O291" s="40" t="s">
        <v>1371</v>
      </c>
      <c r="P291" s="40" t="s">
        <v>1372</v>
      </c>
      <c r="Q291" s="40" t="s">
        <v>1373</v>
      </c>
      <c r="R291" s="40" t="b">
        <v>0</v>
      </c>
      <c r="S291" s="40" t="s">
        <v>7286</v>
      </c>
      <c r="T291" s="40" t="s">
        <v>212</v>
      </c>
      <c r="U291" s="41">
        <v>0.1</v>
      </c>
      <c r="V291" s="41">
        <v>0.9</v>
      </c>
      <c r="W291" s="41">
        <v>0.2</v>
      </c>
      <c r="X291" s="41">
        <v>0.6</v>
      </c>
      <c r="Y291" s="40" t="b">
        <v>0</v>
      </c>
      <c r="Z291" s="40" t="b">
        <v>1</v>
      </c>
      <c r="AA291" s="40" t="b">
        <v>0</v>
      </c>
      <c r="AB291" s="40" t="b">
        <v>0</v>
      </c>
      <c r="AC291" s="41" t="s">
        <v>8303</v>
      </c>
      <c r="AD291" s="41" t="s">
        <v>8304</v>
      </c>
      <c r="AE291" s="41">
        <v>638.6772401</v>
      </c>
      <c r="AF291" s="41">
        <v>-3.128814527</v>
      </c>
      <c r="AG291" s="42">
        <v>6.91E41</v>
      </c>
      <c r="AH291" s="51">
        <v>0.016731247</v>
      </c>
      <c r="AI291" s="40" t="s">
        <v>8305</v>
      </c>
      <c r="AJ291" s="40" t="s">
        <v>8306</v>
      </c>
      <c r="AK291" s="41">
        <v>10000.0</v>
      </c>
      <c r="AL291" s="40" t="s">
        <v>216</v>
      </c>
      <c r="AM291" s="40" t="s">
        <v>7285</v>
      </c>
      <c r="AN291" s="40" t="s">
        <v>224</v>
      </c>
      <c r="AO291" s="42">
        <v>1.11E138</v>
      </c>
    </row>
    <row r="292">
      <c r="A292" s="41">
        <v>810.0</v>
      </c>
      <c r="B292" s="42">
        <v>1.671302375E9</v>
      </c>
      <c r="C292" s="41">
        <v>3356.0</v>
      </c>
      <c r="D292" s="40" t="s">
        <v>1243</v>
      </c>
      <c r="E292" s="41">
        <v>140.0</v>
      </c>
      <c r="F292" s="41">
        <v>35.0</v>
      </c>
      <c r="G292" s="41">
        <v>70.0</v>
      </c>
      <c r="H292" s="41">
        <v>-3.07732701</v>
      </c>
      <c r="I292" s="41">
        <v>10000.0</v>
      </c>
      <c r="J292" s="41">
        <v>5000.0</v>
      </c>
      <c r="K292" s="41">
        <v>1200.0</v>
      </c>
      <c r="L292" s="41">
        <v>600.0</v>
      </c>
      <c r="M292" s="41">
        <v>100.0</v>
      </c>
      <c r="N292" s="40" t="s">
        <v>1370</v>
      </c>
      <c r="O292" s="40" t="s">
        <v>1371</v>
      </c>
      <c r="P292" s="40" t="s">
        <v>7305</v>
      </c>
      <c r="Q292" s="40" t="s">
        <v>1373</v>
      </c>
      <c r="R292" s="40" t="b">
        <v>0</v>
      </c>
      <c r="S292" s="40" t="s">
        <v>1373</v>
      </c>
      <c r="T292" s="40" t="s">
        <v>212</v>
      </c>
      <c r="U292" s="41">
        <v>0.1</v>
      </c>
      <c r="V292" s="41">
        <v>0.9</v>
      </c>
      <c r="W292" s="41">
        <v>0.1</v>
      </c>
      <c r="X292" s="41">
        <v>0.4</v>
      </c>
      <c r="Y292" s="40" t="b">
        <v>0</v>
      </c>
      <c r="Z292" s="40" t="b">
        <v>1</v>
      </c>
      <c r="AA292" s="40" t="b">
        <v>0</v>
      </c>
      <c r="AB292" s="40" t="b">
        <v>0</v>
      </c>
      <c r="AC292" s="41" t="s">
        <v>8307</v>
      </c>
      <c r="AD292" s="41" t="s">
        <v>8308</v>
      </c>
      <c r="AE292" s="41">
        <v>803.8896933</v>
      </c>
      <c r="AF292" s="41">
        <v>-3.12893863</v>
      </c>
      <c r="AG292" s="42">
        <v>1.16E42</v>
      </c>
      <c r="AH292" s="51">
        <v>0.016771575</v>
      </c>
      <c r="AI292" s="40" t="s">
        <v>8309</v>
      </c>
      <c r="AJ292" s="40" t="s">
        <v>8310</v>
      </c>
      <c r="AK292" s="41">
        <v>10000.0</v>
      </c>
      <c r="AL292" s="40" t="s">
        <v>216</v>
      </c>
      <c r="AM292" s="40" t="s">
        <v>7285</v>
      </c>
      <c r="AN292" s="40" t="s">
        <v>224</v>
      </c>
      <c r="AO292" s="42">
        <v>1.1E139</v>
      </c>
    </row>
    <row r="293">
      <c r="A293" s="41">
        <v>59.0</v>
      </c>
      <c r="B293" s="42">
        <v>1.671312492E9</v>
      </c>
      <c r="C293" s="41">
        <v>3356.0</v>
      </c>
      <c r="D293" s="40" t="s">
        <v>1243</v>
      </c>
      <c r="E293" s="41">
        <v>140.0</v>
      </c>
      <c r="F293" s="41">
        <v>35.0</v>
      </c>
      <c r="G293" s="41">
        <v>70.0</v>
      </c>
      <c r="H293" s="41">
        <v>-3.07732701</v>
      </c>
      <c r="I293" s="41">
        <v>10000.0</v>
      </c>
      <c r="J293" s="41">
        <v>5000.0</v>
      </c>
      <c r="K293" s="41">
        <v>1200.0</v>
      </c>
      <c r="L293" s="41">
        <v>600.0</v>
      </c>
      <c r="M293" s="41">
        <v>30.0</v>
      </c>
      <c r="N293" s="40" t="s">
        <v>1370</v>
      </c>
      <c r="O293" s="40" t="s">
        <v>1371</v>
      </c>
      <c r="P293" s="40" t="s">
        <v>7310</v>
      </c>
      <c r="Q293" s="40" t="s">
        <v>1373</v>
      </c>
      <c r="R293" s="40" t="b">
        <v>0</v>
      </c>
      <c r="S293" s="40" t="s">
        <v>1373</v>
      </c>
      <c r="T293" s="40" t="s">
        <v>7305</v>
      </c>
      <c r="U293" s="41">
        <v>0.1</v>
      </c>
      <c r="V293" s="41">
        <v>0.9</v>
      </c>
      <c r="W293" s="41">
        <v>0.2</v>
      </c>
      <c r="X293" s="41">
        <v>0.6</v>
      </c>
      <c r="Y293" s="40" t="b">
        <v>0</v>
      </c>
      <c r="Z293" s="40" t="b">
        <v>1</v>
      </c>
      <c r="AA293" s="40" t="b">
        <v>0</v>
      </c>
      <c r="AB293" s="40" t="b">
        <v>1</v>
      </c>
      <c r="AC293" s="41" t="s">
        <v>8311</v>
      </c>
      <c r="AD293" s="41" t="s">
        <v>8312</v>
      </c>
      <c r="AE293" s="41">
        <v>1203.0702</v>
      </c>
      <c r="AF293" s="41">
        <v>-3.129563632</v>
      </c>
      <c r="AG293" s="42">
        <v>4.82E41</v>
      </c>
      <c r="AH293" s="51">
        <v>0.016974674</v>
      </c>
      <c r="AI293" s="40" t="s">
        <v>8313</v>
      </c>
      <c r="AJ293" s="45">
        <v>4.81517102006244E251</v>
      </c>
      <c r="AK293" s="41">
        <v>4612.0</v>
      </c>
      <c r="AL293" s="40" t="s">
        <v>2224</v>
      </c>
      <c r="AM293" s="40" t="s">
        <v>7285</v>
      </c>
      <c r="AN293" s="40" t="s">
        <v>5643</v>
      </c>
      <c r="AO293" s="42">
        <v>1.01E138</v>
      </c>
    </row>
    <row r="294">
      <c r="A294" s="41">
        <v>212.0</v>
      </c>
      <c r="B294" s="42">
        <v>1.671302375E9</v>
      </c>
      <c r="C294" s="41">
        <v>3356.0</v>
      </c>
      <c r="D294" s="40" t="s">
        <v>1243</v>
      </c>
      <c r="E294" s="41">
        <v>140.0</v>
      </c>
      <c r="F294" s="41">
        <v>35.0</v>
      </c>
      <c r="G294" s="41">
        <v>70.0</v>
      </c>
      <c r="H294" s="41">
        <v>-3.07732701</v>
      </c>
      <c r="I294" s="41">
        <v>10000.0</v>
      </c>
      <c r="J294" s="41">
        <v>5000.0</v>
      </c>
      <c r="K294" s="41">
        <v>1200.0</v>
      </c>
      <c r="L294" s="41">
        <v>600.0</v>
      </c>
      <c r="M294" s="41">
        <v>30.0</v>
      </c>
      <c r="N294" s="40" t="s">
        <v>1370</v>
      </c>
      <c r="O294" s="40" t="s">
        <v>208</v>
      </c>
      <c r="P294" s="40" t="s">
        <v>209</v>
      </c>
      <c r="Q294" s="40" t="s">
        <v>1373</v>
      </c>
      <c r="R294" s="40" t="b">
        <v>0</v>
      </c>
      <c r="S294" s="40" t="s">
        <v>7286</v>
      </c>
      <c r="T294" s="40" t="s">
        <v>212</v>
      </c>
      <c r="U294" s="41">
        <v>0.1</v>
      </c>
      <c r="V294" s="41">
        <v>0.9</v>
      </c>
      <c r="W294" s="41">
        <v>0.2</v>
      </c>
      <c r="X294" s="41">
        <v>0.6</v>
      </c>
      <c r="Y294" s="40" t="b">
        <v>0</v>
      </c>
      <c r="Z294" s="40" t="b">
        <v>1</v>
      </c>
      <c r="AA294" s="40" t="b">
        <v>0</v>
      </c>
      <c r="AB294" s="40" t="b">
        <v>0</v>
      </c>
      <c r="AC294" s="41" t="s">
        <v>8314</v>
      </c>
      <c r="AD294" s="41" t="s">
        <v>8315</v>
      </c>
      <c r="AE294" s="41">
        <v>414.5030534</v>
      </c>
      <c r="AF294" s="41">
        <v>-3.129606573</v>
      </c>
      <c r="AG294" s="42">
        <v>1.33E41</v>
      </c>
      <c r="AH294" s="51">
        <v>0.016988628</v>
      </c>
      <c r="AI294" s="40" t="s">
        <v>8316</v>
      </c>
      <c r="AJ294" s="45">
        <v>1.33161529142886E251</v>
      </c>
      <c r="AK294" s="41">
        <v>10000.0</v>
      </c>
      <c r="AL294" s="40" t="s">
        <v>216</v>
      </c>
      <c r="AM294" s="40" t="s">
        <v>7285</v>
      </c>
      <c r="AN294" s="40" t="s">
        <v>224</v>
      </c>
      <c r="AO294" s="42">
        <v>1.1E136</v>
      </c>
    </row>
    <row r="295">
      <c r="A295" s="41">
        <v>131.0</v>
      </c>
      <c r="B295" s="42">
        <v>1.671302375E9</v>
      </c>
      <c r="C295" s="41">
        <v>3356.0</v>
      </c>
      <c r="D295" s="40" t="s">
        <v>1243</v>
      </c>
      <c r="E295" s="41">
        <v>140.0</v>
      </c>
      <c r="F295" s="41">
        <v>35.0</v>
      </c>
      <c r="G295" s="41">
        <v>70.0</v>
      </c>
      <c r="H295" s="41">
        <v>-3.07732701</v>
      </c>
      <c r="I295" s="41">
        <v>10000.0</v>
      </c>
      <c r="J295" s="41">
        <v>5000.0</v>
      </c>
      <c r="K295" s="41">
        <v>1200.0</v>
      </c>
      <c r="L295" s="41">
        <v>600.0</v>
      </c>
      <c r="M295" s="41">
        <v>30.0</v>
      </c>
      <c r="N295" s="40" t="s">
        <v>1370</v>
      </c>
      <c r="O295" s="40" t="s">
        <v>1371</v>
      </c>
      <c r="P295" s="40" t="s">
        <v>1372</v>
      </c>
      <c r="Q295" s="40" t="s">
        <v>1373</v>
      </c>
      <c r="R295" s="40" t="b">
        <v>0</v>
      </c>
      <c r="S295" s="40" t="s">
        <v>1373</v>
      </c>
      <c r="T295" s="40" t="s">
        <v>212</v>
      </c>
      <c r="U295" s="41">
        <v>0.1</v>
      </c>
      <c r="V295" s="41">
        <v>0.9</v>
      </c>
      <c r="W295" s="41">
        <v>0.2</v>
      </c>
      <c r="X295" s="41">
        <v>0.6</v>
      </c>
      <c r="Y295" s="40" t="b">
        <v>0</v>
      </c>
      <c r="Z295" s="40" t="b">
        <v>1</v>
      </c>
      <c r="AA295" s="40" t="b">
        <v>0</v>
      </c>
      <c r="AB295" s="40" t="b">
        <v>0</v>
      </c>
      <c r="AC295" s="41" t="s">
        <v>8317</v>
      </c>
      <c r="AD295" s="41" t="s">
        <v>8318</v>
      </c>
      <c r="AE295" s="41">
        <v>356.0010481</v>
      </c>
      <c r="AF295" s="41">
        <v>-3.129711535</v>
      </c>
      <c r="AG295" s="42">
        <v>5.11E41</v>
      </c>
      <c r="AH295" s="51">
        <v>0.017022736</v>
      </c>
      <c r="AI295" s="40" t="s">
        <v>8319</v>
      </c>
      <c r="AJ295" s="45">
        <v>5.11383214520165E251</v>
      </c>
      <c r="AK295" s="41">
        <v>10000.0</v>
      </c>
      <c r="AL295" s="40" t="s">
        <v>216</v>
      </c>
      <c r="AM295" s="40" t="s">
        <v>7285</v>
      </c>
      <c r="AN295" s="40" t="s">
        <v>224</v>
      </c>
      <c r="AO295" s="42">
        <v>1.01E138</v>
      </c>
    </row>
    <row r="296">
      <c r="A296" s="41">
        <v>106.0</v>
      </c>
      <c r="B296" s="42">
        <v>1.671312514E9</v>
      </c>
      <c r="C296" s="41">
        <v>3356.0</v>
      </c>
      <c r="D296" s="40" t="s">
        <v>1243</v>
      </c>
      <c r="E296" s="41">
        <v>140.0</v>
      </c>
      <c r="F296" s="41">
        <v>35.0</v>
      </c>
      <c r="G296" s="41">
        <v>70.0</v>
      </c>
      <c r="H296" s="41">
        <v>-3.07732701</v>
      </c>
      <c r="I296" s="41">
        <v>10000.0</v>
      </c>
      <c r="J296" s="41">
        <v>5000.0</v>
      </c>
      <c r="K296" s="41">
        <v>1200.0</v>
      </c>
      <c r="L296" s="41">
        <v>600.0</v>
      </c>
      <c r="M296" s="41">
        <v>30.0</v>
      </c>
      <c r="N296" s="40" t="s">
        <v>1370</v>
      </c>
      <c r="O296" s="40" t="s">
        <v>1371</v>
      </c>
      <c r="P296" s="40" t="s">
        <v>7305</v>
      </c>
      <c r="Q296" s="40" t="s">
        <v>1373</v>
      </c>
      <c r="R296" s="40" t="b">
        <v>0</v>
      </c>
      <c r="S296" s="40" t="s">
        <v>7286</v>
      </c>
      <c r="T296" s="40" t="s">
        <v>7305</v>
      </c>
      <c r="U296" s="41">
        <v>0.1</v>
      </c>
      <c r="V296" s="41">
        <v>0.9</v>
      </c>
      <c r="W296" s="41">
        <v>0.3</v>
      </c>
      <c r="X296" s="41">
        <v>0.5</v>
      </c>
      <c r="Y296" s="40" t="b">
        <v>0</v>
      </c>
      <c r="Z296" s="40" t="b">
        <v>1</v>
      </c>
      <c r="AA296" s="40" t="b">
        <v>0</v>
      </c>
      <c r="AB296" s="40" t="b">
        <v>1</v>
      </c>
      <c r="AC296" s="41" t="s">
        <v>8320</v>
      </c>
      <c r="AD296" s="41" t="s">
        <v>8321</v>
      </c>
      <c r="AE296" s="41">
        <v>1204.43666</v>
      </c>
      <c r="AF296" s="41">
        <v>-3.129748316</v>
      </c>
      <c r="AG296" s="42">
        <v>1.16E42</v>
      </c>
      <c r="AH296" s="51">
        <v>0.017034688</v>
      </c>
      <c r="AI296" s="40" t="s">
        <v>8322</v>
      </c>
      <c r="AJ296" s="46">
        <v>1.1611404339027E171</v>
      </c>
      <c r="AK296" s="41">
        <v>7560.0</v>
      </c>
      <c r="AL296" s="40" t="s">
        <v>2224</v>
      </c>
      <c r="AM296" s="40" t="s">
        <v>7285</v>
      </c>
      <c r="AN296" s="40" t="s">
        <v>5643</v>
      </c>
      <c r="AO296" s="42">
        <v>1.1E139</v>
      </c>
    </row>
    <row r="297">
      <c r="A297" s="41">
        <v>786.0</v>
      </c>
      <c r="B297" s="42">
        <v>1.671302375E9</v>
      </c>
      <c r="C297" s="41">
        <v>3356.0</v>
      </c>
      <c r="D297" s="40" t="s">
        <v>1243</v>
      </c>
      <c r="E297" s="41">
        <v>140.0</v>
      </c>
      <c r="F297" s="41">
        <v>35.0</v>
      </c>
      <c r="G297" s="41">
        <v>70.0</v>
      </c>
      <c r="H297" s="41">
        <v>-3.07732701</v>
      </c>
      <c r="I297" s="41">
        <v>10000.0</v>
      </c>
      <c r="J297" s="41">
        <v>5000.0</v>
      </c>
      <c r="K297" s="41">
        <v>1200.0</v>
      </c>
      <c r="L297" s="41">
        <v>600.0</v>
      </c>
      <c r="M297" s="41">
        <v>100.0</v>
      </c>
      <c r="N297" s="40" t="s">
        <v>1370</v>
      </c>
      <c r="O297" s="40" t="s">
        <v>1371</v>
      </c>
      <c r="P297" s="40" t="s">
        <v>7310</v>
      </c>
      <c r="Q297" s="40" t="s">
        <v>1373</v>
      </c>
      <c r="R297" s="40" t="b">
        <v>0</v>
      </c>
      <c r="S297" s="40" t="s">
        <v>7286</v>
      </c>
      <c r="T297" s="40" t="s">
        <v>212</v>
      </c>
      <c r="U297" s="41">
        <v>0.1</v>
      </c>
      <c r="V297" s="41">
        <v>0.9</v>
      </c>
      <c r="W297" s="41">
        <v>0.2</v>
      </c>
      <c r="X297" s="41">
        <v>0.4</v>
      </c>
      <c r="Y297" s="40" t="b">
        <v>0</v>
      </c>
      <c r="Z297" s="40" t="b">
        <v>1</v>
      </c>
      <c r="AA297" s="40" t="b">
        <v>0</v>
      </c>
      <c r="AB297" s="40" t="b">
        <v>0</v>
      </c>
      <c r="AC297" s="41" t="s">
        <v>8323</v>
      </c>
      <c r="AD297" s="41" t="s">
        <v>7824</v>
      </c>
      <c r="AE297" s="41">
        <v>1200.563793</v>
      </c>
      <c r="AF297" s="41">
        <v>-3.129756482</v>
      </c>
      <c r="AG297" s="42">
        <v>6.25E41</v>
      </c>
      <c r="AH297" s="51">
        <v>0.017037342</v>
      </c>
      <c r="AI297" s="40" t="s">
        <v>8324</v>
      </c>
      <c r="AJ297" s="40" t="s">
        <v>8325</v>
      </c>
      <c r="AK297" s="41">
        <v>9969.0</v>
      </c>
      <c r="AL297" s="40" t="s">
        <v>2224</v>
      </c>
      <c r="AM297" s="40" t="s">
        <v>7285</v>
      </c>
      <c r="AN297" s="40" t="s">
        <v>224</v>
      </c>
      <c r="AO297" s="42">
        <v>1.11E138</v>
      </c>
    </row>
    <row r="298">
      <c r="A298" s="41">
        <v>104.0</v>
      </c>
      <c r="B298" s="42">
        <v>1.671312492E9</v>
      </c>
      <c r="C298" s="41">
        <v>3356.0</v>
      </c>
      <c r="D298" s="40" t="s">
        <v>1243</v>
      </c>
      <c r="E298" s="41">
        <v>140.0</v>
      </c>
      <c r="F298" s="41">
        <v>35.0</v>
      </c>
      <c r="G298" s="41">
        <v>70.0</v>
      </c>
      <c r="H298" s="41">
        <v>-3.07732701</v>
      </c>
      <c r="I298" s="41">
        <v>10000.0</v>
      </c>
      <c r="J298" s="41">
        <v>5000.0</v>
      </c>
      <c r="K298" s="41">
        <v>1200.0</v>
      </c>
      <c r="L298" s="41">
        <v>600.0</v>
      </c>
      <c r="M298" s="41">
        <v>30.0</v>
      </c>
      <c r="N298" s="40" t="s">
        <v>1370</v>
      </c>
      <c r="O298" s="40" t="s">
        <v>1371</v>
      </c>
      <c r="P298" s="40" t="s">
        <v>7305</v>
      </c>
      <c r="Q298" s="40" t="s">
        <v>1373</v>
      </c>
      <c r="R298" s="40" t="b">
        <v>0</v>
      </c>
      <c r="S298" s="40" t="s">
        <v>7286</v>
      </c>
      <c r="T298" s="40" t="s">
        <v>7305</v>
      </c>
      <c r="U298" s="41">
        <v>0.1</v>
      </c>
      <c r="V298" s="41">
        <v>0.9</v>
      </c>
      <c r="W298" s="41">
        <v>0.2</v>
      </c>
      <c r="X298" s="41">
        <v>0.6</v>
      </c>
      <c r="Y298" s="40" t="b">
        <v>0</v>
      </c>
      <c r="Z298" s="40" t="b">
        <v>1</v>
      </c>
      <c r="AA298" s="40" t="b">
        <v>0</v>
      </c>
      <c r="AB298" s="40" t="b">
        <v>1</v>
      </c>
      <c r="AC298" s="41" t="s">
        <v>8326</v>
      </c>
      <c r="AD298" s="41" t="s">
        <v>8327</v>
      </c>
      <c r="AE298" s="41">
        <v>1204.739058</v>
      </c>
      <c r="AF298" s="41">
        <v>-3.129763932</v>
      </c>
      <c r="AG298" s="42">
        <v>5.08E41</v>
      </c>
      <c r="AH298" s="51">
        <v>0.017039763</v>
      </c>
      <c r="AI298" s="40" t="s">
        <v>8328</v>
      </c>
      <c r="AJ298" s="46">
        <v>5.081863365315E125</v>
      </c>
      <c r="AK298" s="41">
        <v>6612.0</v>
      </c>
      <c r="AL298" s="40" t="s">
        <v>2224</v>
      </c>
      <c r="AM298" s="40" t="s">
        <v>7285</v>
      </c>
      <c r="AN298" s="40" t="s">
        <v>5643</v>
      </c>
      <c r="AO298" s="42">
        <v>1.01E138</v>
      </c>
    </row>
    <row r="299">
      <c r="A299" s="41">
        <v>387.0</v>
      </c>
      <c r="B299" s="42">
        <v>1.671302375E9</v>
      </c>
      <c r="C299" s="41">
        <v>3356.0</v>
      </c>
      <c r="D299" s="40" t="s">
        <v>1243</v>
      </c>
      <c r="E299" s="41">
        <v>140.0</v>
      </c>
      <c r="F299" s="41">
        <v>35.0</v>
      </c>
      <c r="G299" s="41">
        <v>70.0</v>
      </c>
      <c r="H299" s="41">
        <v>-3.07732701</v>
      </c>
      <c r="I299" s="41">
        <v>10000.0</v>
      </c>
      <c r="J299" s="41">
        <v>5000.0</v>
      </c>
      <c r="K299" s="41">
        <v>1200.0</v>
      </c>
      <c r="L299" s="41">
        <v>600.0</v>
      </c>
      <c r="M299" s="41">
        <v>50.0</v>
      </c>
      <c r="N299" s="40" t="s">
        <v>1370</v>
      </c>
      <c r="O299" s="40" t="s">
        <v>1371</v>
      </c>
      <c r="P299" s="40" t="s">
        <v>209</v>
      </c>
      <c r="Q299" s="40" t="s">
        <v>1373</v>
      </c>
      <c r="R299" s="40" t="b">
        <v>0</v>
      </c>
      <c r="S299" s="40" t="s">
        <v>7286</v>
      </c>
      <c r="T299" s="40" t="s">
        <v>212</v>
      </c>
      <c r="U299" s="41">
        <v>0.1</v>
      </c>
      <c r="V299" s="41">
        <v>0.9</v>
      </c>
      <c r="W299" s="41">
        <v>0.1</v>
      </c>
      <c r="X299" s="41">
        <v>0.4</v>
      </c>
      <c r="Y299" s="40" t="b">
        <v>0</v>
      </c>
      <c r="Z299" s="40" t="b">
        <v>1</v>
      </c>
      <c r="AA299" s="40" t="b">
        <v>0</v>
      </c>
      <c r="AB299" s="40" t="b">
        <v>0</v>
      </c>
      <c r="AC299" s="41" t="s">
        <v>8329</v>
      </c>
      <c r="AD299" s="41" t="s">
        <v>8330</v>
      </c>
      <c r="AE299" s="41">
        <v>460.6665876</v>
      </c>
      <c r="AF299" s="41">
        <v>-3.130332887</v>
      </c>
      <c r="AG299" s="42">
        <v>5.09E41</v>
      </c>
      <c r="AH299" s="51">
        <v>0.017224649</v>
      </c>
      <c r="AI299" s="40" t="s">
        <v>8331</v>
      </c>
      <c r="AJ299" s="40" t="s">
        <v>7330</v>
      </c>
      <c r="AK299" s="41">
        <v>10000.0</v>
      </c>
      <c r="AL299" s="40" t="s">
        <v>216</v>
      </c>
      <c r="AM299" s="40" t="s">
        <v>7285</v>
      </c>
      <c r="AN299" s="40" t="s">
        <v>224</v>
      </c>
      <c r="AO299" s="42">
        <v>1.01E138</v>
      </c>
    </row>
    <row r="300">
      <c r="A300" s="41">
        <v>129.0</v>
      </c>
      <c r="B300" s="42">
        <v>1.671312492E9</v>
      </c>
      <c r="C300" s="41">
        <v>3356.0</v>
      </c>
      <c r="D300" s="40" t="s">
        <v>1243</v>
      </c>
      <c r="E300" s="41">
        <v>140.0</v>
      </c>
      <c r="F300" s="41">
        <v>35.0</v>
      </c>
      <c r="G300" s="41">
        <v>70.0</v>
      </c>
      <c r="H300" s="41">
        <v>-3.07732701</v>
      </c>
      <c r="I300" s="41">
        <v>10000.0</v>
      </c>
      <c r="J300" s="41">
        <v>5000.0</v>
      </c>
      <c r="K300" s="41">
        <v>1200.0</v>
      </c>
      <c r="L300" s="41">
        <v>600.0</v>
      </c>
      <c r="M300" s="41">
        <v>30.0</v>
      </c>
      <c r="N300" s="40" t="s">
        <v>1370</v>
      </c>
      <c r="O300" s="40" t="s">
        <v>1371</v>
      </c>
      <c r="P300" s="40" t="s">
        <v>1372</v>
      </c>
      <c r="Q300" s="40" t="s">
        <v>1373</v>
      </c>
      <c r="R300" s="40" t="b">
        <v>0</v>
      </c>
      <c r="S300" s="40" t="s">
        <v>1373</v>
      </c>
      <c r="T300" s="40" t="s">
        <v>7305</v>
      </c>
      <c r="U300" s="41">
        <v>0.1</v>
      </c>
      <c r="V300" s="41">
        <v>0.9</v>
      </c>
      <c r="W300" s="41">
        <v>0.2</v>
      </c>
      <c r="X300" s="41">
        <v>0.4</v>
      </c>
      <c r="Y300" s="40" t="b">
        <v>0</v>
      </c>
      <c r="Z300" s="40" t="b">
        <v>1</v>
      </c>
      <c r="AA300" s="40" t="b">
        <v>0</v>
      </c>
      <c r="AB300" s="40" t="b">
        <v>1</v>
      </c>
      <c r="AC300" s="41" t="s">
        <v>8332</v>
      </c>
      <c r="AD300" s="41" t="s">
        <v>8333</v>
      </c>
      <c r="AE300" s="41">
        <v>1203.867692</v>
      </c>
      <c r="AF300" s="41">
        <v>-3.130888679</v>
      </c>
      <c r="AG300" s="42">
        <v>5.08E41</v>
      </c>
      <c r="AH300" s="51">
        <v>0.017405258</v>
      </c>
      <c r="AI300" s="40" t="s">
        <v>8334</v>
      </c>
      <c r="AJ300" s="46">
        <v>5.08480188488144E125</v>
      </c>
      <c r="AK300" s="41">
        <v>8745.0</v>
      </c>
      <c r="AL300" s="40" t="s">
        <v>2224</v>
      </c>
      <c r="AM300" s="40" t="s">
        <v>7285</v>
      </c>
      <c r="AN300" s="40" t="s">
        <v>5643</v>
      </c>
      <c r="AO300" s="42">
        <v>1.01E138</v>
      </c>
    </row>
    <row r="301">
      <c r="A301" s="41">
        <v>718.0</v>
      </c>
      <c r="B301" s="42">
        <v>1.671302375E9</v>
      </c>
      <c r="C301" s="41">
        <v>3356.0</v>
      </c>
      <c r="D301" s="40" t="s">
        <v>1243</v>
      </c>
      <c r="E301" s="41">
        <v>140.0</v>
      </c>
      <c r="F301" s="41">
        <v>35.0</v>
      </c>
      <c r="G301" s="41">
        <v>70.0</v>
      </c>
      <c r="H301" s="41">
        <v>-3.07732701</v>
      </c>
      <c r="I301" s="41">
        <v>10000.0</v>
      </c>
      <c r="J301" s="41">
        <v>5000.0</v>
      </c>
      <c r="K301" s="41">
        <v>1200.0</v>
      </c>
      <c r="L301" s="41">
        <v>600.0</v>
      </c>
      <c r="M301" s="41">
        <v>50.0</v>
      </c>
      <c r="N301" s="40" t="s">
        <v>1370</v>
      </c>
      <c r="O301" s="40" t="s">
        <v>208</v>
      </c>
      <c r="P301" s="40" t="s">
        <v>212</v>
      </c>
      <c r="Q301" s="40" t="s">
        <v>1373</v>
      </c>
      <c r="R301" s="40" t="b">
        <v>0</v>
      </c>
      <c r="S301" s="40" t="s">
        <v>7286</v>
      </c>
      <c r="T301" s="40" t="s">
        <v>212</v>
      </c>
      <c r="U301" s="41">
        <v>0.1</v>
      </c>
      <c r="V301" s="41">
        <v>0.9</v>
      </c>
      <c r="W301" s="41">
        <v>0.3</v>
      </c>
      <c r="X301" s="41">
        <v>0.5</v>
      </c>
      <c r="Y301" s="40" t="b">
        <v>0</v>
      </c>
      <c r="Z301" s="40" t="b">
        <v>1</v>
      </c>
      <c r="AA301" s="40" t="b">
        <v>0</v>
      </c>
      <c r="AB301" s="40" t="b">
        <v>0</v>
      </c>
      <c r="AC301" s="41" t="s">
        <v>8335</v>
      </c>
      <c r="AD301" s="41" t="s">
        <v>8336</v>
      </c>
      <c r="AE301" s="41">
        <v>532.9043741</v>
      </c>
      <c r="AF301" s="41">
        <v>-3.131499124</v>
      </c>
      <c r="AG301" s="42">
        <v>3.4E41</v>
      </c>
      <c r="AH301" s="51">
        <v>0.017603626</v>
      </c>
      <c r="AI301" s="40" t="s">
        <v>8337</v>
      </c>
      <c r="AJ301" s="40" t="s">
        <v>8338</v>
      </c>
      <c r="AK301" s="41">
        <v>10000.0</v>
      </c>
      <c r="AL301" s="40" t="s">
        <v>216</v>
      </c>
      <c r="AM301" s="40" t="s">
        <v>7285</v>
      </c>
      <c r="AN301" s="40" t="s">
        <v>224</v>
      </c>
      <c r="AO301" s="42">
        <v>1.11E137</v>
      </c>
    </row>
    <row r="302">
      <c r="A302" s="41">
        <v>852.0</v>
      </c>
      <c r="B302" s="42">
        <v>1.671302375E9</v>
      </c>
      <c r="C302" s="41">
        <v>3356.0</v>
      </c>
      <c r="D302" s="40" t="s">
        <v>1243</v>
      </c>
      <c r="E302" s="41">
        <v>140.0</v>
      </c>
      <c r="F302" s="41">
        <v>35.0</v>
      </c>
      <c r="G302" s="41">
        <v>70.0</v>
      </c>
      <c r="H302" s="41">
        <v>-3.07732701</v>
      </c>
      <c r="I302" s="41">
        <v>10000.0</v>
      </c>
      <c r="J302" s="41">
        <v>5000.0</v>
      </c>
      <c r="K302" s="41">
        <v>1200.0</v>
      </c>
      <c r="L302" s="41">
        <v>600.0</v>
      </c>
      <c r="M302" s="41">
        <v>100.0</v>
      </c>
      <c r="N302" s="40" t="s">
        <v>1370</v>
      </c>
      <c r="O302" s="40" t="s">
        <v>1371</v>
      </c>
      <c r="P302" s="40" t="s">
        <v>1372</v>
      </c>
      <c r="Q302" s="40" t="s">
        <v>1373</v>
      </c>
      <c r="R302" s="40" t="b">
        <v>0</v>
      </c>
      <c r="S302" s="40" t="s">
        <v>1373</v>
      </c>
      <c r="T302" s="40" t="s">
        <v>212</v>
      </c>
      <c r="U302" s="41">
        <v>0.1</v>
      </c>
      <c r="V302" s="41">
        <v>0.9</v>
      </c>
      <c r="W302" s="41">
        <v>0.3</v>
      </c>
      <c r="X302" s="41">
        <v>0.4</v>
      </c>
      <c r="Y302" s="40" t="b">
        <v>0</v>
      </c>
      <c r="Z302" s="40" t="b">
        <v>1</v>
      </c>
      <c r="AA302" s="40" t="b">
        <v>0</v>
      </c>
      <c r="AB302" s="40" t="b">
        <v>0</v>
      </c>
      <c r="AC302" s="41" t="s">
        <v>3732</v>
      </c>
      <c r="AD302" s="41" t="s">
        <v>8339</v>
      </c>
      <c r="AE302" s="41">
        <v>807.8086402</v>
      </c>
      <c r="AF302" s="41">
        <v>-3.131570234</v>
      </c>
      <c r="AG302" s="42">
        <v>1.38E42</v>
      </c>
      <c r="AH302" s="51">
        <v>0.017626734</v>
      </c>
      <c r="AI302" s="40" t="s">
        <v>8340</v>
      </c>
      <c r="AJ302" s="40" t="s">
        <v>8341</v>
      </c>
      <c r="AK302" s="41">
        <v>10000.0</v>
      </c>
      <c r="AL302" s="40" t="s">
        <v>216</v>
      </c>
      <c r="AM302" s="40" t="s">
        <v>7285</v>
      </c>
      <c r="AN302" s="40" t="s">
        <v>224</v>
      </c>
      <c r="AO302" s="42">
        <v>1.11E139</v>
      </c>
    </row>
    <row r="303">
      <c r="A303" s="41">
        <v>861.0</v>
      </c>
      <c r="B303" s="42">
        <v>1.671302375E9</v>
      </c>
      <c r="C303" s="41">
        <v>3356.0</v>
      </c>
      <c r="D303" s="40" t="s">
        <v>1243</v>
      </c>
      <c r="E303" s="41">
        <v>140.0</v>
      </c>
      <c r="F303" s="41">
        <v>35.0</v>
      </c>
      <c r="G303" s="41">
        <v>70.0</v>
      </c>
      <c r="H303" s="41">
        <v>-3.07732701</v>
      </c>
      <c r="I303" s="41">
        <v>10000.0</v>
      </c>
      <c r="J303" s="41">
        <v>5000.0</v>
      </c>
      <c r="K303" s="41">
        <v>1200.0</v>
      </c>
      <c r="L303" s="41">
        <v>600.0</v>
      </c>
      <c r="M303" s="41">
        <v>100.0</v>
      </c>
      <c r="N303" s="40" t="s">
        <v>1370</v>
      </c>
      <c r="O303" s="40" t="s">
        <v>1371</v>
      </c>
      <c r="P303" s="40" t="s">
        <v>1372</v>
      </c>
      <c r="Q303" s="40" t="s">
        <v>1373</v>
      </c>
      <c r="R303" s="40" t="b">
        <v>0</v>
      </c>
      <c r="S303" s="40" t="s">
        <v>7286</v>
      </c>
      <c r="T303" s="40" t="s">
        <v>212</v>
      </c>
      <c r="U303" s="41">
        <v>0.1</v>
      </c>
      <c r="V303" s="41">
        <v>0.9</v>
      </c>
      <c r="W303" s="41">
        <v>0.3</v>
      </c>
      <c r="X303" s="41">
        <v>0.4</v>
      </c>
      <c r="Y303" s="40" t="b">
        <v>0</v>
      </c>
      <c r="Z303" s="40" t="b">
        <v>1</v>
      </c>
      <c r="AA303" s="40" t="b">
        <v>0</v>
      </c>
      <c r="AB303" s="40" t="b">
        <v>0</v>
      </c>
      <c r="AC303" s="41" t="s">
        <v>8342</v>
      </c>
      <c r="AD303" s="41" t="s">
        <v>8343</v>
      </c>
      <c r="AE303" s="41">
        <v>849.5609264</v>
      </c>
      <c r="AF303" s="41">
        <v>-3.132292205</v>
      </c>
      <c r="AG303" s="42">
        <v>3.42E41</v>
      </c>
      <c r="AH303" s="51">
        <v>0.017861344</v>
      </c>
      <c r="AI303" s="40" t="s">
        <v>8344</v>
      </c>
      <c r="AJ303" s="40" t="s">
        <v>8345</v>
      </c>
      <c r="AK303" s="41">
        <v>10000.0</v>
      </c>
      <c r="AL303" s="40" t="s">
        <v>216</v>
      </c>
      <c r="AM303" s="40" t="s">
        <v>7285</v>
      </c>
      <c r="AN303" s="40" t="s">
        <v>224</v>
      </c>
      <c r="AO303" s="42">
        <v>1.11E137</v>
      </c>
    </row>
    <row r="304">
      <c r="A304" s="41">
        <v>345.0</v>
      </c>
      <c r="B304" s="42">
        <v>1.671302375E9</v>
      </c>
      <c r="C304" s="41">
        <v>3356.0</v>
      </c>
      <c r="D304" s="40" t="s">
        <v>1243</v>
      </c>
      <c r="E304" s="41">
        <v>140.0</v>
      </c>
      <c r="F304" s="41">
        <v>35.0</v>
      </c>
      <c r="G304" s="41">
        <v>70.0</v>
      </c>
      <c r="H304" s="41">
        <v>-3.07732701</v>
      </c>
      <c r="I304" s="41">
        <v>10000.0</v>
      </c>
      <c r="J304" s="41">
        <v>5000.0</v>
      </c>
      <c r="K304" s="41">
        <v>1200.0</v>
      </c>
      <c r="L304" s="41">
        <v>600.0</v>
      </c>
      <c r="M304" s="41">
        <v>30.0</v>
      </c>
      <c r="N304" s="40" t="s">
        <v>1370</v>
      </c>
      <c r="O304" s="40" t="s">
        <v>208</v>
      </c>
      <c r="P304" s="40" t="s">
        <v>212</v>
      </c>
      <c r="Q304" s="40" t="s">
        <v>1373</v>
      </c>
      <c r="R304" s="40" t="b">
        <v>0</v>
      </c>
      <c r="S304" s="40" t="s">
        <v>1373</v>
      </c>
      <c r="T304" s="40" t="s">
        <v>212</v>
      </c>
      <c r="U304" s="41">
        <v>0.1</v>
      </c>
      <c r="V304" s="41">
        <v>0.9</v>
      </c>
      <c r="W304" s="41">
        <v>0.2</v>
      </c>
      <c r="X304" s="41">
        <v>0.4</v>
      </c>
      <c r="Y304" s="40" t="b">
        <v>0</v>
      </c>
      <c r="Z304" s="40" t="b">
        <v>1</v>
      </c>
      <c r="AA304" s="40" t="b">
        <v>0</v>
      </c>
      <c r="AB304" s="40" t="b">
        <v>0</v>
      </c>
      <c r="AC304" s="41" t="s">
        <v>8346</v>
      </c>
      <c r="AD304" s="41" t="s">
        <v>7787</v>
      </c>
      <c r="AE304" s="41">
        <v>261.2310574</v>
      </c>
      <c r="AF304" s="41">
        <v>-3.132831518</v>
      </c>
      <c r="AG304" s="42">
        <v>1.16E42</v>
      </c>
      <c r="AH304" s="51">
        <v>0.018036597</v>
      </c>
      <c r="AI304" s="40" t="s">
        <v>8347</v>
      </c>
      <c r="AJ304" s="45">
        <v>1.15619999379981E257</v>
      </c>
      <c r="AK304" s="41">
        <v>10000.0</v>
      </c>
      <c r="AL304" s="40" t="s">
        <v>216</v>
      </c>
      <c r="AM304" s="40" t="s">
        <v>7285</v>
      </c>
      <c r="AN304" s="40" t="s">
        <v>224</v>
      </c>
      <c r="AO304" s="42">
        <v>1.1E139</v>
      </c>
    </row>
    <row r="305">
      <c r="A305" s="41">
        <v>29.0</v>
      </c>
      <c r="B305" s="42">
        <v>1.671302375E9</v>
      </c>
      <c r="C305" s="41">
        <v>3356.0</v>
      </c>
      <c r="D305" s="40" t="s">
        <v>1243</v>
      </c>
      <c r="E305" s="41">
        <v>140.0</v>
      </c>
      <c r="F305" s="41">
        <v>35.0</v>
      </c>
      <c r="G305" s="41">
        <v>70.0</v>
      </c>
      <c r="H305" s="41">
        <v>-3.07732701</v>
      </c>
      <c r="I305" s="41">
        <v>10000.0</v>
      </c>
      <c r="J305" s="41">
        <v>5000.0</v>
      </c>
      <c r="K305" s="41">
        <v>1200.0</v>
      </c>
      <c r="L305" s="41">
        <v>600.0</v>
      </c>
      <c r="M305" s="41">
        <v>30.0</v>
      </c>
      <c r="N305" s="40" t="s">
        <v>1370</v>
      </c>
      <c r="O305" s="40" t="s">
        <v>1371</v>
      </c>
      <c r="P305" s="40" t="s">
        <v>209</v>
      </c>
      <c r="Q305" s="40" t="s">
        <v>1373</v>
      </c>
      <c r="R305" s="40" t="b">
        <v>0</v>
      </c>
      <c r="S305" s="40" t="s">
        <v>7286</v>
      </c>
      <c r="T305" s="40" t="s">
        <v>212</v>
      </c>
      <c r="U305" s="41">
        <v>0.1</v>
      </c>
      <c r="V305" s="41">
        <v>0.9</v>
      </c>
      <c r="W305" s="41">
        <v>0.1</v>
      </c>
      <c r="X305" s="41">
        <v>0.6</v>
      </c>
      <c r="Y305" s="40" t="b">
        <v>0</v>
      </c>
      <c r="Z305" s="40" t="b">
        <v>1</v>
      </c>
      <c r="AA305" s="40" t="b">
        <v>0</v>
      </c>
      <c r="AB305" s="40" t="b">
        <v>0</v>
      </c>
      <c r="AC305" s="41" t="s">
        <v>8348</v>
      </c>
      <c r="AD305" s="41" t="s">
        <v>8349</v>
      </c>
      <c r="AE305" s="41">
        <v>404.4467034</v>
      </c>
      <c r="AF305" s="41">
        <v>-3.133015588</v>
      </c>
      <c r="AG305" s="42">
        <v>4.67E41</v>
      </c>
      <c r="AH305" s="51">
        <v>0.018096412</v>
      </c>
      <c r="AI305" s="40" t="s">
        <v>8350</v>
      </c>
      <c r="AJ305" s="46">
        <v>4.67002182482079E125</v>
      </c>
      <c r="AK305" s="41">
        <v>10000.0</v>
      </c>
      <c r="AL305" s="40" t="s">
        <v>216</v>
      </c>
      <c r="AM305" s="40" t="s">
        <v>7285</v>
      </c>
      <c r="AN305" s="40" t="s">
        <v>224</v>
      </c>
      <c r="AO305" s="42">
        <v>1.01E138</v>
      </c>
    </row>
    <row r="306">
      <c r="A306" s="41">
        <v>598.0</v>
      </c>
      <c r="B306" s="42">
        <v>1.671302375E9</v>
      </c>
      <c r="C306" s="41">
        <v>3356.0</v>
      </c>
      <c r="D306" s="40" t="s">
        <v>1243</v>
      </c>
      <c r="E306" s="41">
        <v>140.0</v>
      </c>
      <c r="F306" s="41">
        <v>35.0</v>
      </c>
      <c r="G306" s="41">
        <v>70.0</v>
      </c>
      <c r="H306" s="41">
        <v>-3.07732701</v>
      </c>
      <c r="I306" s="41">
        <v>10000.0</v>
      </c>
      <c r="J306" s="41">
        <v>5000.0</v>
      </c>
      <c r="K306" s="41">
        <v>1200.0</v>
      </c>
      <c r="L306" s="41">
        <v>600.0</v>
      </c>
      <c r="M306" s="41">
        <v>50.0</v>
      </c>
      <c r="N306" s="40" t="s">
        <v>1370</v>
      </c>
      <c r="O306" s="40" t="s">
        <v>208</v>
      </c>
      <c r="P306" s="40" t="s">
        <v>7310</v>
      </c>
      <c r="Q306" s="40" t="s">
        <v>1373</v>
      </c>
      <c r="R306" s="40" t="b">
        <v>0</v>
      </c>
      <c r="S306" s="40" t="s">
        <v>1373</v>
      </c>
      <c r="T306" s="40" t="s">
        <v>212</v>
      </c>
      <c r="U306" s="41">
        <v>0.1</v>
      </c>
      <c r="V306" s="41">
        <v>0.9</v>
      </c>
      <c r="W306" s="41">
        <v>0.2</v>
      </c>
      <c r="X306" s="41">
        <v>0.5</v>
      </c>
      <c r="Y306" s="40" t="b">
        <v>0</v>
      </c>
      <c r="Z306" s="40" t="b">
        <v>1</v>
      </c>
      <c r="AA306" s="40" t="b">
        <v>0</v>
      </c>
      <c r="AB306" s="40" t="b">
        <v>0</v>
      </c>
      <c r="AC306" s="41" t="s">
        <v>8351</v>
      </c>
      <c r="AD306" s="41" t="s">
        <v>8352</v>
      </c>
      <c r="AE306" s="41">
        <v>745.1984591</v>
      </c>
      <c r="AF306" s="41">
        <v>-3.133283785</v>
      </c>
      <c r="AG306" s="42">
        <v>1.13E41</v>
      </c>
      <c r="AH306" s="51">
        <v>0.018183565</v>
      </c>
      <c r="AI306" s="40" t="s">
        <v>8353</v>
      </c>
      <c r="AJ306" s="40" t="s">
        <v>8354</v>
      </c>
      <c r="AK306" s="41">
        <v>10000.0</v>
      </c>
      <c r="AL306" s="40" t="s">
        <v>216</v>
      </c>
      <c r="AM306" s="40" t="s">
        <v>7285</v>
      </c>
      <c r="AN306" s="40" t="s">
        <v>224</v>
      </c>
      <c r="AO306" s="42">
        <v>1.01E136</v>
      </c>
    </row>
    <row r="307">
      <c r="A307" s="41">
        <v>35.0</v>
      </c>
      <c r="B307" s="42">
        <v>1.671312514E9</v>
      </c>
      <c r="C307" s="41">
        <v>3356.0</v>
      </c>
      <c r="D307" s="40" t="s">
        <v>1243</v>
      </c>
      <c r="E307" s="41">
        <v>140.0</v>
      </c>
      <c r="F307" s="41">
        <v>35.0</v>
      </c>
      <c r="G307" s="41">
        <v>70.0</v>
      </c>
      <c r="H307" s="41">
        <v>-3.07732701</v>
      </c>
      <c r="I307" s="41">
        <v>10000.0</v>
      </c>
      <c r="J307" s="41">
        <v>5000.0</v>
      </c>
      <c r="K307" s="41">
        <v>1200.0</v>
      </c>
      <c r="L307" s="41">
        <v>600.0</v>
      </c>
      <c r="M307" s="41">
        <v>30.0</v>
      </c>
      <c r="N307" s="40" t="s">
        <v>1370</v>
      </c>
      <c r="O307" s="40" t="s">
        <v>1371</v>
      </c>
      <c r="P307" s="40" t="s">
        <v>209</v>
      </c>
      <c r="Q307" s="40" t="s">
        <v>1373</v>
      </c>
      <c r="R307" s="40" t="b">
        <v>0</v>
      </c>
      <c r="S307" s="40" t="s">
        <v>7286</v>
      </c>
      <c r="T307" s="40" t="s">
        <v>7305</v>
      </c>
      <c r="U307" s="41">
        <v>0.1</v>
      </c>
      <c r="V307" s="41">
        <v>0.9</v>
      </c>
      <c r="W307" s="41">
        <v>0.3</v>
      </c>
      <c r="X307" s="41">
        <v>0.6</v>
      </c>
      <c r="Y307" s="40" t="b">
        <v>0</v>
      </c>
      <c r="Z307" s="40" t="b">
        <v>1</v>
      </c>
      <c r="AA307" s="40" t="b">
        <v>0</v>
      </c>
      <c r="AB307" s="40" t="b">
        <v>1</v>
      </c>
      <c r="AC307" s="41" t="s">
        <v>3563</v>
      </c>
      <c r="AD307" s="41" t="s">
        <v>8355</v>
      </c>
      <c r="AE307" s="41">
        <v>1202.085172</v>
      </c>
      <c r="AF307" s="41">
        <v>-3.133470761</v>
      </c>
      <c r="AG307" s="42">
        <v>1.57E41</v>
      </c>
      <c r="AH307" s="51">
        <v>0.018244324</v>
      </c>
      <c r="AI307" s="40" t="s">
        <v>8356</v>
      </c>
      <c r="AJ307" s="40" t="s">
        <v>8357</v>
      </c>
      <c r="AK307" s="41">
        <v>6980.0</v>
      </c>
      <c r="AL307" s="40" t="s">
        <v>2224</v>
      </c>
      <c r="AM307" s="40" t="s">
        <v>7285</v>
      </c>
      <c r="AN307" s="40" t="s">
        <v>5643</v>
      </c>
      <c r="AO307" s="42">
        <v>1.11E136</v>
      </c>
    </row>
    <row r="308">
      <c r="A308" s="41">
        <v>388.0</v>
      </c>
      <c r="B308" s="42">
        <v>1.671302375E9</v>
      </c>
      <c r="C308" s="41">
        <v>3356.0</v>
      </c>
      <c r="D308" s="40" t="s">
        <v>1243</v>
      </c>
      <c r="E308" s="41">
        <v>140.0</v>
      </c>
      <c r="F308" s="41">
        <v>35.0</v>
      </c>
      <c r="G308" s="41">
        <v>70.0</v>
      </c>
      <c r="H308" s="41">
        <v>-3.07732701</v>
      </c>
      <c r="I308" s="41">
        <v>10000.0</v>
      </c>
      <c r="J308" s="41">
        <v>5000.0</v>
      </c>
      <c r="K308" s="41">
        <v>1200.0</v>
      </c>
      <c r="L308" s="41">
        <v>600.0</v>
      </c>
      <c r="M308" s="41">
        <v>50.0</v>
      </c>
      <c r="N308" s="40" t="s">
        <v>1370</v>
      </c>
      <c r="O308" s="40" t="s">
        <v>1371</v>
      </c>
      <c r="P308" s="40" t="s">
        <v>209</v>
      </c>
      <c r="Q308" s="40" t="s">
        <v>1373</v>
      </c>
      <c r="R308" s="40" t="b">
        <v>0</v>
      </c>
      <c r="S308" s="40" t="s">
        <v>7286</v>
      </c>
      <c r="T308" s="40" t="s">
        <v>212</v>
      </c>
      <c r="U308" s="41">
        <v>0.1</v>
      </c>
      <c r="V308" s="41">
        <v>0.9</v>
      </c>
      <c r="W308" s="41">
        <v>0.1</v>
      </c>
      <c r="X308" s="41">
        <v>0.5</v>
      </c>
      <c r="Y308" s="40" t="b">
        <v>0</v>
      </c>
      <c r="Z308" s="40" t="b">
        <v>1</v>
      </c>
      <c r="AA308" s="40" t="b">
        <v>0</v>
      </c>
      <c r="AB308" s="40" t="b">
        <v>0</v>
      </c>
      <c r="AC308" s="41" t="s">
        <v>8358</v>
      </c>
      <c r="AD308" s="41" t="s">
        <v>8359</v>
      </c>
      <c r="AE308" s="41">
        <v>587.1265962</v>
      </c>
      <c r="AF308" s="41">
        <v>-3.133906713</v>
      </c>
      <c r="AG308" s="42">
        <v>6.72E41</v>
      </c>
      <c r="AH308" s="51">
        <v>0.01838599</v>
      </c>
      <c r="AI308" s="40" t="s">
        <v>8360</v>
      </c>
      <c r="AJ308" s="40" t="s">
        <v>7330</v>
      </c>
      <c r="AK308" s="41">
        <v>10000.0</v>
      </c>
      <c r="AL308" s="40" t="s">
        <v>216</v>
      </c>
      <c r="AM308" s="40" t="s">
        <v>7285</v>
      </c>
      <c r="AN308" s="40" t="s">
        <v>224</v>
      </c>
      <c r="AO308" s="42">
        <v>1.11E138</v>
      </c>
    </row>
    <row r="309">
      <c r="A309" s="41">
        <v>1026.0</v>
      </c>
      <c r="B309" s="42">
        <v>1.671302375E9</v>
      </c>
      <c r="C309" s="41">
        <v>3356.0</v>
      </c>
      <c r="D309" s="40" t="s">
        <v>1243</v>
      </c>
      <c r="E309" s="41">
        <v>140.0</v>
      </c>
      <c r="F309" s="41">
        <v>35.0</v>
      </c>
      <c r="G309" s="41">
        <v>70.0</v>
      </c>
      <c r="H309" s="41">
        <v>-3.07732701</v>
      </c>
      <c r="I309" s="41">
        <v>10000.0</v>
      </c>
      <c r="J309" s="41">
        <v>5000.0</v>
      </c>
      <c r="K309" s="41">
        <v>1200.0</v>
      </c>
      <c r="L309" s="41">
        <v>600.0</v>
      </c>
      <c r="M309" s="41">
        <v>100.0</v>
      </c>
      <c r="N309" s="40" t="s">
        <v>1370</v>
      </c>
      <c r="O309" s="40" t="s">
        <v>208</v>
      </c>
      <c r="P309" s="40" t="s">
        <v>1372</v>
      </c>
      <c r="Q309" s="40" t="s">
        <v>1373</v>
      </c>
      <c r="R309" s="40" t="b">
        <v>0</v>
      </c>
      <c r="S309" s="40" t="s">
        <v>1373</v>
      </c>
      <c r="T309" s="40" t="s">
        <v>212</v>
      </c>
      <c r="U309" s="41">
        <v>0.1</v>
      </c>
      <c r="V309" s="41">
        <v>0.9</v>
      </c>
      <c r="W309" s="41">
        <v>0.1</v>
      </c>
      <c r="X309" s="41">
        <v>0.4</v>
      </c>
      <c r="Y309" s="40" t="b">
        <v>0</v>
      </c>
      <c r="Z309" s="40" t="b">
        <v>1</v>
      </c>
      <c r="AA309" s="40" t="b">
        <v>0</v>
      </c>
      <c r="AB309" s="40" t="b">
        <v>0</v>
      </c>
      <c r="AC309" s="41" t="s">
        <v>8361</v>
      </c>
      <c r="AD309" s="41" t="s">
        <v>8362</v>
      </c>
      <c r="AE309" s="41">
        <v>781.4786663</v>
      </c>
      <c r="AF309" s="41">
        <v>-3.133984656</v>
      </c>
      <c r="AG309" s="42">
        <v>2.96E41</v>
      </c>
      <c r="AH309" s="51">
        <v>0.018411318</v>
      </c>
      <c r="AI309" s="40" t="s">
        <v>8363</v>
      </c>
      <c r="AJ309" s="40" t="s">
        <v>8364</v>
      </c>
      <c r="AK309" s="41">
        <v>10000.0</v>
      </c>
      <c r="AL309" s="40" t="s">
        <v>216</v>
      </c>
      <c r="AM309" s="40" t="s">
        <v>7285</v>
      </c>
      <c r="AN309" s="40" t="s">
        <v>224</v>
      </c>
      <c r="AO309" s="42">
        <v>1.1E137</v>
      </c>
    </row>
    <row r="310">
      <c r="A310" s="41">
        <v>133.0</v>
      </c>
      <c r="B310" s="42">
        <v>1.67130956E9</v>
      </c>
      <c r="C310" s="41">
        <v>3356.0</v>
      </c>
      <c r="D310" s="40" t="s">
        <v>1243</v>
      </c>
      <c r="E310" s="41">
        <v>140.0</v>
      </c>
      <c r="F310" s="41">
        <v>35.0</v>
      </c>
      <c r="G310" s="41">
        <v>70.0</v>
      </c>
      <c r="H310" s="41">
        <v>-3.07732701</v>
      </c>
      <c r="I310" s="41">
        <v>10000.0</v>
      </c>
      <c r="J310" s="41">
        <v>5000.0</v>
      </c>
      <c r="K310" s="41">
        <v>1200.0</v>
      </c>
      <c r="L310" s="41">
        <v>600.0</v>
      </c>
      <c r="M310" s="41">
        <v>30.0</v>
      </c>
      <c r="N310" s="40" t="s">
        <v>1370</v>
      </c>
      <c r="O310" s="40" t="s">
        <v>1371</v>
      </c>
      <c r="P310" s="40" t="s">
        <v>1372</v>
      </c>
      <c r="Q310" s="40" t="s">
        <v>1373</v>
      </c>
      <c r="R310" s="40" t="b">
        <v>0</v>
      </c>
      <c r="S310" s="40" t="s">
        <v>1373</v>
      </c>
      <c r="T310" s="40" t="s">
        <v>7305</v>
      </c>
      <c r="U310" s="41">
        <v>0.1</v>
      </c>
      <c r="V310" s="41">
        <v>0.9</v>
      </c>
      <c r="W310" s="41">
        <v>0.3</v>
      </c>
      <c r="X310" s="41">
        <v>0.5</v>
      </c>
      <c r="Y310" s="40" t="b">
        <v>0</v>
      </c>
      <c r="Z310" s="40" t="b">
        <v>1</v>
      </c>
      <c r="AA310" s="40" t="b">
        <v>0</v>
      </c>
      <c r="AB310" s="40" t="b">
        <v>0</v>
      </c>
      <c r="AC310" s="41" t="s">
        <v>8365</v>
      </c>
      <c r="AD310" s="41" t="s">
        <v>8366</v>
      </c>
      <c r="AE310" s="41">
        <v>987.0899026</v>
      </c>
      <c r="AF310" s="41">
        <v>-3.134056965</v>
      </c>
      <c r="AG310" s="42">
        <v>4.38E41</v>
      </c>
      <c r="AH310" s="51">
        <v>0.018434815</v>
      </c>
      <c r="AI310" s="40" t="s">
        <v>8367</v>
      </c>
      <c r="AJ310" s="40" t="s">
        <v>8368</v>
      </c>
      <c r="AK310" s="41">
        <v>10000.0</v>
      </c>
      <c r="AL310" s="40" t="s">
        <v>216</v>
      </c>
      <c r="AM310" s="40" t="s">
        <v>7285</v>
      </c>
      <c r="AN310" s="40" t="s">
        <v>5643</v>
      </c>
      <c r="AO310" s="42">
        <v>1.01E138</v>
      </c>
    </row>
    <row r="311">
      <c r="A311" s="41">
        <v>204.0</v>
      </c>
      <c r="B311" s="42">
        <v>1.671302375E9</v>
      </c>
      <c r="C311" s="41">
        <v>3356.0</v>
      </c>
      <c r="D311" s="40" t="s">
        <v>1243</v>
      </c>
      <c r="E311" s="41">
        <v>140.0</v>
      </c>
      <c r="F311" s="41">
        <v>35.0</v>
      </c>
      <c r="G311" s="41">
        <v>70.0</v>
      </c>
      <c r="H311" s="41">
        <v>-3.07732701</v>
      </c>
      <c r="I311" s="41">
        <v>10000.0</v>
      </c>
      <c r="J311" s="41">
        <v>5000.0</v>
      </c>
      <c r="K311" s="41">
        <v>1200.0</v>
      </c>
      <c r="L311" s="41">
        <v>600.0</v>
      </c>
      <c r="M311" s="41">
        <v>30.0</v>
      </c>
      <c r="N311" s="40" t="s">
        <v>1370</v>
      </c>
      <c r="O311" s="40" t="s">
        <v>208</v>
      </c>
      <c r="P311" s="40" t="s">
        <v>209</v>
      </c>
      <c r="Q311" s="40" t="s">
        <v>1373</v>
      </c>
      <c r="R311" s="40" t="b">
        <v>0</v>
      </c>
      <c r="S311" s="40" t="s">
        <v>1373</v>
      </c>
      <c r="T311" s="40" t="s">
        <v>212</v>
      </c>
      <c r="U311" s="41">
        <v>0.1</v>
      </c>
      <c r="V311" s="41">
        <v>0.9</v>
      </c>
      <c r="W311" s="41">
        <v>0.3</v>
      </c>
      <c r="X311" s="41">
        <v>0.4</v>
      </c>
      <c r="Y311" s="40" t="b">
        <v>0</v>
      </c>
      <c r="Z311" s="40" t="b">
        <v>1</v>
      </c>
      <c r="AA311" s="40" t="b">
        <v>0</v>
      </c>
      <c r="AB311" s="40" t="b">
        <v>0</v>
      </c>
      <c r="AC311" s="41" t="s">
        <v>8369</v>
      </c>
      <c r="AD311" s="41" t="s">
        <v>8370</v>
      </c>
      <c r="AE311" s="41">
        <v>241.7452741</v>
      </c>
      <c r="AF311" s="41">
        <v>-3.134060284</v>
      </c>
      <c r="AG311" s="42">
        <v>2.8E41</v>
      </c>
      <c r="AH311" s="51">
        <v>0.018435894</v>
      </c>
      <c r="AI311" s="40" t="s">
        <v>8371</v>
      </c>
      <c r="AJ311" s="40" t="s">
        <v>8372</v>
      </c>
      <c r="AK311" s="41">
        <v>10000.0</v>
      </c>
      <c r="AL311" s="40" t="s">
        <v>216</v>
      </c>
      <c r="AM311" s="40" t="s">
        <v>7285</v>
      </c>
      <c r="AN311" s="40" t="s">
        <v>224</v>
      </c>
      <c r="AO311" s="42">
        <v>1.1E137</v>
      </c>
    </row>
    <row r="312">
      <c r="A312" s="41">
        <v>166.0</v>
      </c>
      <c r="B312" s="42">
        <v>1.67130956E9</v>
      </c>
      <c r="C312" s="41">
        <v>3356.0</v>
      </c>
      <c r="D312" s="40" t="s">
        <v>1243</v>
      </c>
      <c r="E312" s="41">
        <v>140.0</v>
      </c>
      <c r="F312" s="41">
        <v>35.0</v>
      </c>
      <c r="G312" s="41">
        <v>70.0</v>
      </c>
      <c r="H312" s="41">
        <v>-3.07732701</v>
      </c>
      <c r="I312" s="41">
        <v>10000.0</v>
      </c>
      <c r="J312" s="41">
        <v>5000.0</v>
      </c>
      <c r="K312" s="41">
        <v>1200.0</v>
      </c>
      <c r="L312" s="41">
        <v>600.0</v>
      </c>
      <c r="M312" s="41">
        <v>30.0</v>
      </c>
      <c r="N312" s="40" t="s">
        <v>1370</v>
      </c>
      <c r="O312" s="40" t="s">
        <v>1371</v>
      </c>
      <c r="P312" s="40" t="s">
        <v>212</v>
      </c>
      <c r="Q312" s="40" t="s">
        <v>1373</v>
      </c>
      <c r="R312" s="40" t="b">
        <v>0</v>
      </c>
      <c r="S312" s="40" t="s">
        <v>1373</v>
      </c>
      <c r="T312" s="40" t="s">
        <v>7305</v>
      </c>
      <c r="U312" s="41">
        <v>0.1</v>
      </c>
      <c r="V312" s="41">
        <v>0.9</v>
      </c>
      <c r="W312" s="41">
        <v>0.2</v>
      </c>
      <c r="X312" s="41">
        <v>0.5</v>
      </c>
      <c r="Y312" s="40" t="b">
        <v>0</v>
      </c>
      <c r="Z312" s="40" t="b">
        <v>1</v>
      </c>
      <c r="AA312" s="40" t="b">
        <v>0</v>
      </c>
      <c r="AB312" s="40" t="b">
        <v>0</v>
      </c>
      <c r="AC312" s="41" t="s">
        <v>8373</v>
      </c>
      <c r="AD312" s="41" t="s">
        <v>8374</v>
      </c>
      <c r="AE312" s="41">
        <v>1037.620048</v>
      </c>
      <c r="AF312" s="41">
        <v>-3.134155819</v>
      </c>
      <c r="AG312" s="42">
        <v>5.08E41</v>
      </c>
      <c r="AH312" s="51">
        <v>0.018466939</v>
      </c>
      <c r="AI312" s="40" t="s">
        <v>8375</v>
      </c>
      <c r="AJ312" s="45">
        <v>5.08479495497005E251</v>
      </c>
      <c r="AK312" s="41">
        <v>10000.0</v>
      </c>
      <c r="AL312" s="40" t="s">
        <v>216</v>
      </c>
      <c r="AM312" s="40" t="s">
        <v>7285</v>
      </c>
      <c r="AN312" s="40" t="s">
        <v>5643</v>
      </c>
      <c r="AO312" s="42">
        <v>1.01E138</v>
      </c>
    </row>
    <row r="313">
      <c r="A313" s="41">
        <v>669.0</v>
      </c>
      <c r="B313" s="42">
        <v>1.671302375E9</v>
      </c>
      <c r="C313" s="41">
        <v>3356.0</v>
      </c>
      <c r="D313" s="40" t="s">
        <v>1243</v>
      </c>
      <c r="E313" s="41">
        <v>140.0</v>
      </c>
      <c r="F313" s="41">
        <v>35.0</v>
      </c>
      <c r="G313" s="41">
        <v>70.0</v>
      </c>
      <c r="H313" s="41">
        <v>-3.07732701</v>
      </c>
      <c r="I313" s="41">
        <v>10000.0</v>
      </c>
      <c r="J313" s="41">
        <v>5000.0</v>
      </c>
      <c r="K313" s="41">
        <v>1200.0</v>
      </c>
      <c r="L313" s="41">
        <v>600.0</v>
      </c>
      <c r="M313" s="41">
        <v>50.0</v>
      </c>
      <c r="N313" s="40" t="s">
        <v>1370</v>
      </c>
      <c r="O313" s="40" t="s">
        <v>208</v>
      </c>
      <c r="P313" s="40" t="s">
        <v>1372</v>
      </c>
      <c r="Q313" s="40" t="s">
        <v>1373</v>
      </c>
      <c r="R313" s="40" t="b">
        <v>0</v>
      </c>
      <c r="S313" s="40" t="s">
        <v>1373</v>
      </c>
      <c r="T313" s="40" t="s">
        <v>212</v>
      </c>
      <c r="U313" s="41">
        <v>0.1</v>
      </c>
      <c r="V313" s="41">
        <v>0.9</v>
      </c>
      <c r="W313" s="41">
        <v>0.2</v>
      </c>
      <c r="X313" s="41">
        <v>0.4</v>
      </c>
      <c r="Y313" s="40" t="b">
        <v>0</v>
      </c>
      <c r="Z313" s="40" t="b">
        <v>1</v>
      </c>
      <c r="AA313" s="40" t="b">
        <v>0</v>
      </c>
      <c r="AB313" s="40" t="b">
        <v>0</v>
      </c>
      <c r="AC313" s="41" t="s">
        <v>8376</v>
      </c>
      <c r="AD313" s="41" t="s">
        <v>8377</v>
      </c>
      <c r="AE313" s="41">
        <v>408.7231088</v>
      </c>
      <c r="AF313" s="41">
        <v>-3.134367939</v>
      </c>
      <c r="AG313" s="42">
        <v>1.11E41</v>
      </c>
      <c r="AH313" s="51">
        <v>0.018535869</v>
      </c>
      <c r="AI313" s="40" t="s">
        <v>8378</v>
      </c>
      <c r="AJ313" s="40" t="s">
        <v>8379</v>
      </c>
      <c r="AK313" s="41">
        <v>10000.0</v>
      </c>
      <c r="AL313" s="40" t="s">
        <v>216</v>
      </c>
      <c r="AM313" s="40" t="s">
        <v>7285</v>
      </c>
      <c r="AN313" s="40" t="s">
        <v>224</v>
      </c>
      <c r="AO313" s="42">
        <v>1.01E136</v>
      </c>
    </row>
    <row r="314">
      <c r="A314" s="41">
        <v>393.0</v>
      </c>
      <c r="B314" s="42">
        <v>1.671302375E9</v>
      </c>
      <c r="C314" s="41">
        <v>3356.0</v>
      </c>
      <c r="D314" s="40" t="s">
        <v>1243</v>
      </c>
      <c r="E314" s="41">
        <v>140.0</v>
      </c>
      <c r="F314" s="41">
        <v>35.0</v>
      </c>
      <c r="G314" s="41">
        <v>70.0</v>
      </c>
      <c r="H314" s="41">
        <v>-3.07732701</v>
      </c>
      <c r="I314" s="41">
        <v>10000.0</v>
      </c>
      <c r="J314" s="41">
        <v>5000.0</v>
      </c>
      <c r="K314" s="41">
        <v>1200.0</v>
      </c>
      <c r="L314" s="41">
        <v>600.0</v>
      </c>
      <c r="M314" s="41">
        <v>50.0</v>
      </c>
      <c r="N314" s="40" t="s">
        <v>1370</v>
      </c>
      <c r="O314" s="40" t="s">
        <v>1371</v>
      </c>
      <c r="P314" s="40" t="s">
        <v>209</v>
      </c>
      <c r="Q314" s="40" t="s">
        <v>1373</v>
      </c>
      <c r="R314" s="40" t="b">
        <v>0</v>
      </c>
      <c r="S314" s="40" t="s">
        <v>7286</v>
      </c>
      <c r="T314" s="40" t="s">
        <v>212</v>
      </c>
      <c r="U314" s="41">
        <v>0.1</v>
      </c>
      <c r="V314" s="41">
        <v>0.9</v>
      </c>
      <c r="W314" s="41">
        <v>0.3</v>
      </c>
      <c r="X314" s="41">
        <v>0.4</v>
      </c>
      <c r="Y314" s="40" t="b">
        <v>0</v>
      </c>
      <c r="Z314" s="40" t="b">
        <v>1</v>
      </c>
      <c r="AA314" s="40" t="b">
        <v>0</v>
      </c>
      <c r="AB314" s="40" t="b">
        <v>0</v>
      </c>
      <c r="AC314" s="41" t="s">
        <v>8380</v>
      </c>
      <c r="AD314" s="41" t="s">
        <v>8381</v>
      </c>
      <c r="AE314" s="41">
        <v>470.5397015</v>
      </c>
      <c r="AF314" s="41">
        <v>-3.135184965</v>
      </c>
      <c r="AG314" s="42">
        <v>6.96E41</v>
      </c>
      <c r="AH314" s="51">
        <v>0.018801367</v>
      </c>
      <c r="AI314" s="40" t="s">
        <v>8382</v>
      </c>
      <c r="AJ314" s="40" t="s">
        <v>8383</v>
      </c>
      <c r="AK314" s="41">
        <v>10000.0</v>
      </c>
      <c r="AL314" s="40" t="s">
        <v>216</v>
      </c>
      <c r="AM314" s="40" t="s">
        <v>7285</v>
      </c>
      <c r="AN314" s="40" t="s">
        <v>224</v>
      </c>
      <c r="AO314" s="42">
        <v>1.11E138</v>
      </c>
    </row>
    <row r="315">
      <c r="A315" s="41">
        <v>63.0</v>
      </c>
      <c r="B315" s="42">
        <v>1.671302375E9</v>
      </c>
      <c r="C315" s="41">
        <v>3356.0</v>
      </c>
      <c r="D315" s="40" t="s">
        <v>1243</v>
      </c>
      <c r="E315" s="41">
        <v>140.0</v>
      </c>
      <c r="F315" s="41">
        <v>35.0</v>
      </c>
      <c r="G315" s="41">
        <v>70.0</v>
      </c>
      <c r="H315" s="41">
        <v>-3.07732701</v>
      </c>
      <c r="I315" s="41">
        <v>10000.0</v>
      </c>
      <c r="J315" s="41">
        <v>5000.0</v>
      </c>
      <c r="K315" s="41">
        <v>1200.0</v>
      </c>
      <c r="L315" s="41">
        <v>600.0</v>
      </c>
      <c r="M315" s="41">
        <v>30.0</v>
      </c>
      <c r="N315" s="40" t="s">
        <v>1370</v>
      </c>
      <c r="O315" s="40" t="s">
        <v>1371</v>
      </c>
      <c r="P315" s="40" t="s">
        <v>7310</v>
      </c>
      <c r="Q315" s="40" t="s">
        <v>1373</v>
      </c>
      <c r="R315" s="40" t="b">
        <v>0</v>
      </c>
      <c r="S315" s="40" t="s">
        <v>7286</v>
      </c>
      <c r="T315" s="40" t="s">
        <v>212</v>
      </c>
      <c r="U315" s="41">
        <v>0.1</v>
      </c>
      <c r="V315" s="41">
        <v>0.9</v>
      </c>
      <c r="W315" s="41">
        <v>0.1</v>
      </c>
      <c r="X315" s="41">
        <v>0.4</v>
      </c>
      <c r="Y315" s="40" t="b">
        <v>0</v>
      </c>
      <c r="Z315" s="40" t="b">
        <v>1</v>
      </c>
      <c r="AA315" s="40" t="b">
        <v>0</v>
      </c>
      <c r="AB315" s="40" t="b">
        <v>0</v>
      </c>
      <c r="AC315" s="41" t="s">
        <v>8384</v>
      </c>
      <c r="AD315" s="41" t="s">
        <v>3544</v>
      </c>
      <c r="AE315" s="41">
        <v>371.5514486</v>
      </c>
      <c r="AF315" s="41">
        <v>-3.135254281</v>
      </c>
      <c r="AG315" s="42">
        <v>1.21E42</v>
      </c>
      <c r="AH315" s="51">
        <v>0.018823892</v>
      </c>
      <c r="AI315" s="40" t="s">
        <v>8385</v>
      </c>
      <c r="AJ315" s="46">
        <v>1.20538176850739E128</v>
      </c>
      <c r="AK315" s="41">
        <v>10000.0</v>
      </c>
      <c r="AL315" s="40" t="s">
        <v>216</v>
      </c>
      <c r="AM315" s="40" t="s">
        <v>7285</v>
      </c>
      <c r="AN315" s="40" t="s">
        <v>224</v>
      </c>
      <c r="AO315" s="42">
        <v>1.1E139</v>
      </c>
    </row>
    <row r="316">
      <c r="A316" s="41">
        <v>24.0</v>
      </c>
      <c r="B316" s="42">
        <v>1.67130956E9</v>
      </c>
      <c r="C316" s="41">
        <v>3356.0</v>
      </c>
      <c r="D316" s="40" t="s">
        <v>1243</v>
      </c>
      <c r="E316" s="41">
        <v>140.0</v>
      </c>
      <c r="F316" s="41">
        <v>35.0</v>
      </c>
      <c r="G316" s="41">
        <v>70.0</v>
      </c>
      <c r="H316" s="41">
        <v>-3.07732701</v>
      </c>
      <c r="I316" s="41">
        <v>10000.0</v>
      </c>
      <c r="J316" s="41">
        <v>5000.0</v>
      </c>
      <c r="K316" s="41">
        <v>1200.0</v>
      </c>
      <c r="L316" s="41">
        <v>600.0</v>
      </c>
      <c r="M316" s="41">
        <v>30.0</v>
      </c>
      <c r="N316" s="40" t="s">
        <v>1370</v>
      </c>
      <c r="O316" s="40" t="s">
        <v>1371</v>
      </c>
      <c r="P316" s="40" t="s">
        <v>209</v>
      </c>
      <c r="Q316" s="40" t="s">
        <v>1373</v>
      </c>
      <c r="R316" s="40" t="b">
        <v>0</v>
      </c>
      <c r="S316" s="40" t="s">
        <v>1373</v>
      </c>
      <c r="T316" s="40" t="s">
        <v>7305</v>
      </c>
      <c r="U316" s="41">
        <v>0.1</v>
      </c>
      <c r="V316" s="41">
        <v>0.9</v>
      </c>
      <c r="W316" s="41">
        <v>0.3</v>
      </c>
      <c r="X316" s="41">
        <v>0.4</v>
      </c>
      <c r="Y316" s="40" t="b">
        <v>0</v>
      </c>
      <c r="Z316" s="40" t="b">
        <v>1</v>
      </c>
      <c r="AA316" s="40" t="b">
        <v>0</v>
      </c>
      <c r="AB316" s="40" t="b">
        <v>0</v>
      </c>
      <c r="AC316" s="41" t="s">
        <v>8386</v>
      </c>
      <c r="AD316" s="41" t="s">
        <v>8387</v>
      </c>
      <c r="AE316" s="41">
        <v>788.0562694</v>
      </c>
      <c r="AF316" s="41">
        <v>-3.135258514</v>
      </c>
      <c r="AG316" s="42">
        <v>1.41E41</v>
      </c>
      <c r="AH316" s="51">
        <v>0.018825268</v>
      </c>
      <c r="AI316" s="40" t="s">
        <v>8388</v>
      </c>
      <c r="AJ316" s="40" t="s">
        <v>8389</v>
      </c>
      <c r="AK316" s="41">
        <v>10000.0</v>
      </c>
      <c r="AL316" s="40" t="s">
        <v>216</v>
      </c>
      <c r="AM316" s="40" t="s">
        <v>7285</v>
      </c>
      <c r="AN316" s="40" t="s">
        <v>5643</v>
      </c>
      <c r="AO316" s="42">
        <v>1.1E136</v>
      </c>
    </row>
    <row r="317">
      <c r="A317" s="41">
        <v>136.0</v>
      </c>
      <c r="B317" s="42">
        <v>1.67130956E9</v>
      </c>
      <c r="C317" s="41">
        <v>3356.0</v>
      </c>
      <c r="D317" s="40" t="s">
        <v>1243</v>
      </c>
      <c r="E317" s="41">
        <v>140.0</v>
      </c>
      <c r="F317" s="41">
        <v>35.0</v>
      </c>
      <c r="G317" s="41">
        <v>70.0</v>
      </c>
      <c r="H317" s="41">
        <v>-3.07732701</v>
      </c>
      <c r="I317" s="41">
        <v>10000.0</v>
      </c>
      <c r="J317" s="41">
        <v>5000.0</v>
      </c>
      <c r="K317" s="41">
        <v>1200.0</v>
      </c>
      <c r="L317" s="41">
        <v>600.0</v>
      </c>
      <c r="M317" s="41">
        <v>30.0</v>
      </c>
      <c r="N317" s="40" t="s">
        <v>1370</v>
      </c>
      <c r="O317" s="40" t="s">
        <v>1371</v>
      </c>
      <c r="P317" s="40" t="s">
        <v>1372</v>
      </c>
      <c r="Q317" s="40" t="s">
        <v>1373</v>
      </c>
      <c r="R317" s="40" t="b">
        <v>0</v>
      </c>
      <c r="S317" s="40" t="s">
        <v>7286</v>
      </c>
      <c r="T317" s="40" t="s">
        <v>7305</v>
      </c>
      <c r="U317" s="41">
        <v>0.1</v>
      </c>
      <c r="V317" s="41">
        <v>0.9</v>
      </c>
      <c r="W317" s="41">
        <v>0.1</v>
      </c>
      <c r="X317" s="41">
        <v>0.5</v>
      </c>
      <c r="Y317" s="40" t="b">
        <v>0</v>
      </c>
      <c r="Z317" s="40" t="b">
        <v>1</v>
      </c>
      <c r="AA317" s="40" t="b">
        <v>0</v>
      </c>
      <c r="AB317" s="40" t="b">
        <v>0</v>
      </c>
      <c r="AC317" s="41" t="s">
        <v>8390</v>
      </c>
      <c r="AD317" s="41" t="s">
        <v>8391</v>
      </c>
      <c r="AE317" s="41">
        <v>1202.828224</v>
      </c>
      <c r="AF317" s="41">
        <v>-3.135363642</v>
      </c>
      <c r="AG317" s="42">
        <v>1.21E42</v>
      </c>
      <c r="AH317" s="51">
        <v>0.018859429</v>
      </c>
      <c r="AI317" s="40" t="s">
        <v>8392</v>
      </c>
      <c r="AJ317" s="46">
        <v>1.20562171709471E128</v>
      </c>
      <c r="AK317" s="41">
        <v>9437.0</v>
      </c>
      <c r="AL317" s="40" t="s">
        <v>2224</v>
      </c>
      <c r="AM317" s="40" t="s">
        <v>7285</v>
      </c>
      <c r="AN317" s="40" t="s">
        <v>5643</v>
      </c>
      <c r="AO317" s="42">
        <v>1.1E139</v>
      </c>
    </row>
    <row r="318">
      <c r="A318" s="41">
        <v>524.0</v>
      </c>
      <c r="B318" s="42">
        <v>1.671302375E9</v>
      </c>
      <c r="C318" s="41">
        <v>3356.0</v>
      </c>
      <c r="D318" s="40" t="s">
        <v>1243</v>
      </c>
      <c r="E318" s="41">
        <v>140.0</v>
      </c>
      <c r="F318" s="41">
        <v>35.0</v>
      </c>
      <c r="G318" s="41">
        <v>70.0</v>
      </c>
      <c r="H318" s="41">
        <v>-3.07732701</v>
      </c>
      <c r="I318" s="41">
        <v>10000.0</v>
      </c>
      <c r="J318" s="41">
        <v>5000.0</v>
      </c>
      <c r="K318" s="41">
        <v>1200.0</v>
      </c>
      <c r="L318" s="41">
        <v>600.0</v>
      </c>
      <c r="M318" s="41">
        <v>50.0</v>
      </c>
      <c r="N318" s="40" t="s">
        <v>1370</v>
      </c>
      <c r="O318" s="40" t="s">
        <v>1371</v>
      </c>
      <c r="P318" s="40" t="s">
        <v>212</v>
      </c>
      <c r="Q318" s="40" t="s">
        <v>1373</v>
      </c>
      <c r="R318" s="40" t="b">
        <v>0</v>
      </c>
      <c r="S318" s="40" t="s">
        <v>1373</v>
      </c>
      <c r="T318" s="40" t="s">
        <v>212</v>
      </c>
      <c r="U318" s="41">
        <v>0.1</v>
      </c>
      <c r="V318" s="41">
        <v>0.9</v>
      </c>
      <c r="W318" s="41">
        <v>0.1</v>
      </c>
      <c r="X318" s="41">
        <v>0.6</v>
      </c>
      <c r="Y318" s="40" t="b">
        <v>0</v>
      </c>
      <c r="Z318" s="40" t="b">
        <v>1</v>
      </c>
      <c r="AA318" s="40" t="b">
        <v>0</v>
      </c>
      <c r="AB318" s="40" t="b">
        <v>0</v>
      </c>
      <c r="AC318" s="41" t="s">
        <v>8393</v>
      </c>
      <c r="AD318" s="41" t="s">
        <v>8394</v>
      </c>
      <c r="AE318" s="41">
        <v>600.5596404</v>
      </c>
      <c r="AF318" s="41">
        <v>-3.135468624</v>
      </c>
      <c r="AG318" s="42">
        <v>1.54E41</v>
      </c>
      <c r="AH318" s="51">
        <v>0.018893544</v>
      </c>
      <c r="AI318" s="40" t="s">
        <v>8395</v>
      </c>
      <c r="AJ318" s="40" t="s">
        <v>7330</v>
      </c>
      <c r="AK318" s="41">
        <v>10000.0</v>
      </c>
      <c r="AL318" s="40" t="s">
        <v>216</v>
      </c>
      <c r="AM318" s="40" t="s">
        <v>7285</v>
      </c>
      <c r="AN318" s="40" t="s">
        <v>224</v>
      </c>
      <c r="AO318" s="42">
        <v>1.11E136</v>
      </c>
    </row>
    <row r="319">
      <c r="A319" s="41">
        <v>34.0</v>
      </c>
      <c r="B319" s="42">
        <v>1.671312514E9</v>
      </c>
      <c r="C319" s="41">
        <v>3356.0</v>
      </c>
      <c r="D319" s="40" t="s">
        <v>1243</v>
      </c>
      <c r="E319" s="41">
        <v>140.0</v>
      </c>
      <c r="F319" s="41">
        <v>35.0</v>
      </c>
      <c r="G319" s="41">
        <v>70.0</v>
      </c>
      <c r="H319" s="41">
        <v>-3.07732701</v>
      </c>
      <c r="I319" s="41">
        <v>10000.0</v>
      </c>
      <c r="J319" s="41">
        <v>5000.0</v>
      </c>
      <c r="K319" s="41">
        <v>1200.0</v>
      </c>
      <c r="L319" s="41">
        <v>600.0</v>
      </c>
      <c r="M319" s="41">
        <v>30.0</v>
      </c>
      <c r="N319" s="40" t="s">
        <v>1370</v>
      </c>
      <c r="O319" s="40" t="s">
        <v>1371</v>
      </c>
      <c r="P319" s="40" t="s">
        <v>209</v>
      </c>
      <c r="Q319" s="40" t="s">
        <v>1373</v>
      </c>
      <c r="R319" s="40" t="b">
        <v>0</v>
      </c>
      <c r="S319" s="40" t="s">
        <v>7286</v>
      </c>
      <c r="T319" s="40" t="s">
        <v>7305</v>
      </c>
      <c r="U319" s="41">
        <v>0.1</v>
      </c>
      <c r="V319" s="41">
        <v>0.9</v>
      </c>
      <c r="W319" s="41">
        <v>0.3</v>
      </c>
      <c r="X319" s="41">
        <v>0.5</v>
      </c>
      <c r="Y319" s="40" t="b">
        <v>0</v>
      </c>
      <c r="Z319" s="40" t="b">
        <v>1</v>
      </c>
      <c r="AA319" s="40" t="b">
        <v>0</v>
      </c>
      <c r="AB319" s="40" t="b">
        <v>1</v>
      </c>
      <c r="AC319" s="41" t="s">
        <v>8396</v>
      </c>
      <c r="AD319" s="41" t="s">
        <v>8397</v>
      </c>
      <c r="AE319" s="41">
        <v>1202.483406</v>
      </c>
      <c r="AF319" s="41">
        <v>-3.135555397</v>
      </c>
      <c r="AG319" s="42">
        <v>6.88E41</v>
      </c>
      <c r="AH319" s="51">
        <v>0.018921742</v>
      </c>
      <c r="AI319" s="40" t="s">
        <v>8398</v>
      </c>
      <c r="AJ319" s="40" t="s">
        <v>8399</v>
      </c>
      <c r="AK319" s="41">
        <v>8785.0</v>
      </c>
      <c r="AL319" s="40" t="s">
        <v>2224</v>
      </c>
      <c r="AM319" s="40" t="s">
        <v>7285</v>
      </c>
      <c r="AN319" s="40" t="s">
        <v>5643</v>
      </c>
      <c r="AO319" s="42">
        <v>1.11E138</v>
      </c>
    </row>
    <row r="320">
      <c r="A320" s="41">
        <v>493.0</v>
      </c>
      <c r="B320" s="42">
        <v>1.671302375E9</v>
      </c>
      <c r="C320" s="41">
        <v>3356.0</v>
      </c>
      <c r="D320" s="40" t="s">
        <v>1243</v>
      </c>
      <c r="E320" s="41">
        <v>140.0</v>
      </c>
      <c r="F320" s="41">
        <v>35.0</v>
      </c>
      <c r="G320" s="41">
        <v>70.0</v>
      </c>
      <c r="H320" s="41">
        <v>-3.07732701</v>
      </c>
      <c r="I320" s="41">
        <v>10000.0</v>
      </c>
      <c r="J320" s="41">
        <v>5000.0</v>
      </c>
      <c r="K320" s="41">
        <v>1200.0</v>
      </c>
      <c r="L320" s="41">
        <v>600.0</v>
      </c>
      <c r="M320" s="41">
        <v>50.0</v>
      </c>
      <c r="N320" s="40" t="s">
        <v>1370</v>
      </c>
      <c r="O320" s="40" t="s">
        <v>1371</v>
      </c>
      <c r="P320" s="40" t="s">
        <v>1372</v>
      </c>
      <c r="Q320" s="40" t="s">
        <v>1373</v>
      </c>
      <c r="R320" s="40" t="b">
        <v>0</v>
      </c>
      <c r="S320" s="40" t="s">
        <v>1373</v>
      </c>
      <c r="T320" s="40" t="s">
        <v>212</v>
      </c>
      <c r="U320" s="41">
        <v>0.1</v>
      </c>
      <c r="V320" s="41">
        <v>0.9</v>
      </c>
      <c r="W320" s="41">
        <v>0.3</v>
      </c>
      <c r="X320" s="41">
        <v>0.5</v>
      </c>
      <c r="Y320" s="40" t="b">
        <v>0</v>
      </c>
      <c r="Z320" s="40" t="b">
        <v>1</v>
      </c>
      <c r="AA320" s="40" t="b">
        <v>0</v>
      </c>
      <c r="AB320" s="40" t="b">
        <v>0</v>
      </c>
      <c r="AC320" s="41" t="s">
        <v>8400</v>
      </c>
      <c r="AD320" s="41" t="s">
        <v>8401</v>
      </c>
      <c r="AE320" s="41">
        <v>505.4949856</v>
      </c>
      <c r="AF320" s="41">
        <v>-3.136003678</v>
      </c>
      <c r="AG320" s="42">
        <v>5.08E41</v>
      </c>
      <c r="AH320" s="51">
        <v>0.019067414</v>
      </c>
      <c r="AI320" s="40" t="s">
        <v>8402</v>
      </c>
      <c r="AJ320" s="40" t="s">
        <v>8403</v>
      </c>
      <c r="AK320" s="41">
        <v>10000.0</v>
      </c>
      <c r="AL320" s="40" t="s">
        <v>216</v>
      </c>
      <c r="AM320" s="40" t="s">
        <v>7285</v>
      </c>
      <c r="AN320" s="40" t="s">
        <v>224</v>
      </c>
      <c r="AO320" s="42">
        <v>1.01E138</v>
      </c>
    </row>
    <row r="321">
      <c r="A321" s="41">
        <v>487.0</v>
      </c>
      <c r="B321" s="42">
        <v>1.671302375E9</v>
      </c>
      <c r="C321" s="41">
        <v>3356.0</v>
      </c>
      <c r="D321" s="40" t="s">
        <v>1243</v>
      </c>
      <c r="E321" s="41">
        <v>140.0</v>
      </c>
      <c r="F321" s="41">
        <v>35.0</v>
      </c>
      <c r="G321" s="41">
        <v>70.0</v>
      </c>
      <c r="H321" s="41">
        <v>-3.07732701</v>
      </c>
      <c r="I321" s="41">
        <v>10000.0</v>
      </c>
      <c r="J321" s="41">
        <v>5000.0</v>
      </c>
      <c r="K321" s="41">
        <v>1200.0</v>
      </c>
      <c r="L321" s="41">
        <v>600.0</v>
      </c>
      <c r="M321" s="41">
        <v>50.0</v>
      </c>
      <c r="N321" s="40" t="s">
        <v>1370</v>
      </c>
      <c r="O321" s="40" t="s">
        <v>1371</v>
      </c>
      <c r="P321" s="40" t="s">
        <v>1372</v>
      </c>
      <c r="Q321" s="40" t="s">
        <v>1373</v>
      </c>
      <c r="R321" s="40" t="b">
        <v>0</v>
      </c>
      <c r="S321" s="40" t="s">
        <v>1373</v>
      </c>
      <c r="T321" s="40" t="s">
        <v>212</v>
      </c>
      <c r="U321" s="41">
        <v>0.1</v>
      </c>
      <c r="V321" s="41">
        <v>0.9</v>
      </c>
      <c r="W321" s="41">
        <v>0.1</v>
      </c>
      <c r="X321" s="41">
        <v>0.5</v>
      </c>
      <c r="Y321" s="40" t="b">
        <v>0</v>
      </c>
      <c r="Z321" s="40" t="b">
        <v>1</v>
      </c>
      <c r="AA321" s="40" t="b">
        <v>0</v>
      </c>
      <c r="AB321" s="40" t="b">
        <v>0</v>
      </c>
      <c r="AC321" s="41" t="s">
        <v>8404</v>
      </c>
      <c r="AD321" s="41" t="s">
        <v>8405</v>
      </c>
      <c r="AE321" s="41">
        <v>511.7342198</v>
      </c>
      <c r="AF321" s="41">
        <v>-3.136150936</v>
      </c>
      <c r="AG321" s="42">
        <v>1.04E42</v>
      </c>
      <c r="AH321" s="51">
        <v>0.019115266</v>
      </c>
      <c r="AI321" s="40" t="s">
        <v>8406</v>
      </c>
      <c r="AJ321" s="40" t="s">
        <v>7330</v>
      </c>
      <c r="AK321" s="41">
        <v>10000.0</v>
      </c>
      <c r="AL321" s="40" t="s">
        <v>216</v>
      </c>
      <c r="AM321" s="40" t="s">
        <v>7285</v>
      </c>
      <c r="AN321" s="40" t="s">
        <v>224</v>
      </c>
      <c r="AO321" s="42">
        <v>1.01E139</v>
      </c>
    </row>
    <row r="322">
      <c r="A322" s="41">
        <v>611.0</v>
      </c>
      <c r="B322" s="42">
        <v>1.671302375E9</v>
      </c>
      <c r="C322" s="41">
        <v>3356.0</v>
      </c>
      <c r="D322" s="40" t="s">
        <v>1243</v>
      </c>
      <c r="E322" s="41">
        <v>140.0</v>
      </c>
      <c r="F322" s="41">
        <v>35.0</v>
      </c>
      <c r="G322" s="41">
        <v>70.0</v>
      </c>
      <c r="H322" s="41">
        <v>-3.07732701</v>
      </c>
      <c r="I322" s="41">
        <v>10000.0</v>
      </c>
      <c r="J322" s="41">
        <v>5000.0</v>
      </c>
      <c r="K322" s="41">
        <v>1200.0</v>
      </c>
      <c r="L322" s="41">
        <v>600.0</v>
      </c>
      <c r="M322" s="41">
        <v>50.0</v>
      </c>
      <c r="N322" s="40" t="s">
        <v>1370</v>
      </c>
      <c r="O322" s="40" t="s">
        <v>208</v>
      </c>
      <c r="P322" s="40" t="s">
        <v>7310</v>
      </c>
      <c r="Q322" s="40" t="s">
        <v>1373</v>
      </c>
      <c r="R322" s="40" t="b">
        <v>0</v>
      </c>
      <c r="S322" s="40" t="s">
        <v>7286</v>
      </c>
      <c r="T322" s="40" t="s">
        <v>212</v>
      </c>
      <c r="U322" s="41">
        <v>0.1</v>
      </c>
      <c r="V322" s="41">
        <v>0.9</v>
      </c>
      <c r="W322" s="41">
        <v>0.3</v>
      </c>
      <c r="X322" s="41">
        <v>0.6</v>
      </c>
      <c r="Y322" s="40" t="b">
        <v>0</v>
      </c>
      <c r="Z322" s="40" t="b">
        <v>1</v>
      </c>
      <c r="AA322" s="40" t="b">
        <v>0</v>
      </c>
      <c r="AB322" s="40" t="b">
        <v>0</v>
      </c>
      <c r="AC322" s="41" t="s">
        <v>8407</v>
      </c>
      <c r="AD322" s="41" t="s">
        <v>8408</v>
      </c>
      <c r="AE322" s="41">
        <v>768.8288932</v>
      </c>
      <c r="AF322" s="41">
        <v>-3.136261125</v>
      </c>
      <c r="AG322" s="42">
        <v>6.88E41</v>
      </c>
      <c r="AH322" s="51">
        <v>0.019151073</v>
      </c>
      <c r="AI322" s="40" t="s">
        <v>8409</v>
      </c>
      <c r="AJ322" s="40" t="s">
        <v>8410</v>
      </c>
      <c r="AK322" s="41">
        <v>10000.0</v>
      </c>
      <c r="AL322" s="40" t="s">
        <v>216</v>
      </c>
      <c r="AM322" s="40" t="s">
        <v>7285</v>
      </c>
      <c r="AN322" s="40" t="s">
        <v>224</v>
      </c>
      <c r="AO322" s="42">
        <v>1.11E138</v>
      </c>
    </row>
    <row r="323">
      <c r="A323" s="41">
        <v>969.0</v>
      </c>
      <c r="B323" s="42">
        <v>1.671302375E9</v>
      </c>
      <c r="C323" s="41">
        <v>3356.0</v>
      </c>
      <c r="D323" s="40" t="s">
        <v>1243</v>
      </c>
      <c r="E323" s="41">
        <v>140.0</v>
      </c>
      <c r="F323" s="41">
        <v>35.0</v>
      </c>
      <c r="G323" s="41">
        <v>70.0</v>
      </c>
      <c r="H323" s="41">
        <v>-3.07732701</v>
      </c>
      <c r="I323" s="41">
        <v>10000.0</v>
      </c>
      <c r="J323" s="41">
        <v>5000.0</v>
      </c>
      <c r="K323" s="41">
        <v>1200.0</v>
      </c>
      <c r="L323" s="41">
        <v>600.0</v>
      </c>
      <c r="M323" s="41">
        <v>100.0</v>
      </c>
      <c r="N323" s="40" t="s">
        <v>1370</v>
      </c>
      <c r="O323" s="40" t="s">
        <v>208</v>
      </c>
      <c r="P323" s="40" t="s">
        <v>7310</v>
      </c>
      <c r="Q323" s="40" t="s">
        <v>1373</v>
      </c>
      <c r="R323" s="40" t="b">
        <v>0</v>
      </c>
      <c r="S323" s="40" t="s">
        <v>7286</v>
      </c>
      <c r="T323" s="40" t="s">
        <v>212</v>
      </c>
      <c r="U323" s="41">
        <v>0.1</v>
      </c>
      <c r="V323" s="41">
        <v>0.9</v>
      </c>
      <c r="W323" s="41">
        <v>0.3</v>
      </c>
      <c r="X323" s="41">
        <v>0.4</v>
      </c>
      <c r="Y323" s="40" t="b">
        <v>0</v>
      </c>
      <c r="Z323" s="40" t="b">
        <v>1</v>
      </c>
      <c r="AA323" s="40" t="b">
        <v>0</v>
      </c>
      <c r="AB323" s="40" t="b">
        <v>0</v>
      </c>
      <c r="AC323" s="41" t="s">
        <v>8411</v>
      </c>
      <c r="AD323" s="41" t="s">
        <v>8412</v>
      </c>
      <c r="AE323" s="41">
        <v>1162.901985</v>
      </c>
      <c r="AF323" s="41">
        <v>-3.136541694</v>
      </c>
      <c r="AG323" s="42">
        <v>1.2E42</v>
      </c>
      <c r="AH323" s="51">
        <v>0.019242246</v>
      </c>
      <c r="AI323" s="40" t="s">
        <v>8413</v>
      </c>
      <c r="AJ323" s="40" t="s">
        <v>8414</v>
      </c>
      <c r="AK323" s="41">
        <v>10000.0</v>
      </c>
      <c r="AL323" s="40" t="s">
        <v>216</v>
      </c>
      <c r="AM323" s="40" t="s">
        <v>7285</v>
      </c>
      <c r="AN323" s="40" t="s">
        <v>224</v>
      </c>
      <c r="AO323" s="42">
        <v>1.1E139</v>
      </c>
    </row>
    <row r="324">
      <c r="A324" s="41">
        <v>138.0</v>
      </c>
      <c r="B324" s="42">
        <v>1.67130956E9</v>
      </c>
      <c r="C324" s="41">
        <v>3356.0</v>
      </c>
      <c r="D324" s="40" t="s">
        <v>1243</v>
      </c>
      <c r="E324" s="41">
        <v>140.0</v>
      </c>
      <c r="F324" s="41">
        <v>35.0</v>
      </c>
      <c r="G324" s="41">
        <v>70.0</v>
      </c>
      <c r="H324" s="41">
        <v>-3.07732701</v>
      </c>
      <c r="I324" s="41">
        <v>10000.0</v>
      </c>
      <c r="J324" s="41">
        <v>5000.0</v>
      </c>
      <c r="K324" s="41">
        <v>1200.0</v>
      </c>
      <c r="L324" s="41">
        <v>600.0</v>
      </c>
      <c r="M324" s="41">
        <v>30.0</v>
      </c>
      <c r="N324" s="40" t="s">
        <v>1370</v>
      </c>
      <c r="O324" s="40" t="s">
        <v>1371</v>
      </c>
      <c r="P324" s="40" t="s">
        <v>1372</v>
      </c>
      <c r="Q324" s="40" t="s">
        <v>1373</v>
      </c>
      <c r="R324" s="40" t="b">
        <v>0</v>
      </c>
      <c r="S324" s="40" t="s">
        <v>7286</v>
      </c>
      <c r="T324" s="40" t="s">
        <v>7305</v>
      </c>
      <c r="U324" s="41">
        <v>0.1</v>
      </c>
      <c r="V324" s="41">
        <v>0.9</v>
      </c>
      <c r="W324" s="41">
        <v>0.2</v>
      </c>
      <c r="X324" s="41">
        <v>0.4</v>
      </c>
      <c r="Y324" s="40" t="b">
        <v>0</v>
      </c>
      <c r="Z324" s="40" t="b">
        <v>1</v>
      </c>
      <c r="AA324" s="40" t="b">
        <v>0</v>
      </c>
      <c r="AB324" s="40" t="b">
        <v>0</v>
      </c>
      <c r="AC324" s="41" t="s">
        <v>8415</v>
      </c>
      <c r="AD324" s="41" t="s">
        <v>8416</v>
      </c>
      <c r="AE324" s="41">
        <v>1028.275905</v>
      </c>
      <c r="AF324" s="41">
        <v>-3.136585488</v>
      </c>
      <c r="AG324" s="42">
        <v>6.94E41</v>
      </c>
      <c r="AH324" s="51">
        <v>0.019256477</v>
      </c>
      <c r="AI324" s="40" t="s">
        <v>8417</v>
      </c>
      <c r="AJ324" s="45">
        <v>6.93593767661488E251</v>
      </c>
      <c r="AK324" s="41">
        <v>10000.0</v>
      </c>
      <c r="AL324" s="40" t="s">
        <v>216</v>
      </c>
      <c r="AM324" s="40" t="s">
        <v>7285</v>
      </c>
      <c r="AN324" s="40" t="s">
        <v>5643</v>
      </c>
      <c r="AO324" s="42">
        <v>1.11E138</v>
      </c>
    </row>
    <row r="325">
      <c r="A325" s="41">
        <v>960.0</v>
      </c>
      <c r="B325" s="42">
        <v>1.671302375E9</v>
      </c>
      <c r="C325" s="41">
        <v>3356.0</v>
      </c>
      <c r="D325" s="40" t="s">
        <v>1243</v>
      </c>
      <c r="E325" s="41">
        <v>140.0</v>
      </c>
      <c r="F325" s="41">
        <v>35.0</v>
      </c>
      <c r="G325" s="41">
        <v>70.0</v>
      </c>
      <c r="H325" s="41">
        <v>-3.07732701</v>
      </c>
      <c r="I325" s="41">
        <v>10000.0</v>
      </c>
      <c r="J325" s="41">
        <v>5000.0</v>
      </c>
      <c r="K325" s="41">
        <v>1200.0</v>
      </c>
      <c r="L325" s="41">
        <v>600.0</v>
      </c>
      <c r="M325" s="41">
        <v>100.0</v>
      </c>
      <c r="N325" s="40" t="s">
        <v>1370</v>
      </c>
      <c r="O325" s="40" t="s">
        <v>208</v>
      </c>
      <c r="P325" s="40" t="s">
        <v>7310</v>
      </c>
      <c r="Q325" s="40" t="s">
        <v>1373</v>
      </c>
      <c r="R325" s="40" t="b">
        <v>0</v>
      </c>
      <c r="S325" s="40" t="s">
        <v>1373</v>
      </c>
      <c r="T325" s="40" t="s">
        <v>212</v>
      </c>
      <c r="U325" s="41">
        <v>0.1</v>
      </c>
      <c r="V325" s="41">
        <v>0.9</v>
      </c>
      <c r="W325" s="41">
        <v>0.3</v>
      </c>
      <c r="X325" s="41">
        <v>0.4</v>
      </c>
      <c r="Y325" s="40" t="b">
        <v>0</v>
      </c>
      <c r="Z325" s="40" t="b">
        <v>1</v>
      </c>
      <c r="AA325" s="40" t="b">
        <v>0</v>
      </c>
      <c r="AB325" s="40" t="b">
        <v>0</v>
      </c>
      <c r="AC325" s="41" t="s">
        <v>8418</v>
      </c>
      <c r="AD325" s="41" t="s">
        <v>8419</v>
      </c>
      <c r="AE325" s="41">
        <v>1170.371037</v>
      </c>
      <c r="AF325" s="41">
        <v>-3.136636159</v>
      </c>
      <c r="AG325" s="42">
        <v>1.39E42</v>
      </c>
      <c r="AH325" s="51">
        <v>0.019272943</v>
      </c>
      <c r="AI325" s="40" t="s">
        <v>8420</v>
      </c>
      <c r="AJ325" s="40" t="s">
        <v>8421</v>
      </c>
      <c r="AK325" s="41">
        <v>10000.0</v>
      </c>
      <c r="AL325" s="40" t="s">
        <v>216</v>
      </c>
      <c r="AM325" s="40" t="s">
        <v>7285</v>
      </c>
      <c r="AN325" s="40" t="s">
        <v>224</v>
      </c>
      <c r="AO325" s="42">
        <v>1.11E139</v>
      </c>
    </row>
    <row r="326">
      <c r="A326" s="41">
        <v>55.0</v>
      </c>
      <c r="B326" s="42">
        <v>1.671312514E9</v>
      </c>
      <c r="C326" s="41">
        <v>3356.0</v>
      </c>
      <c r="D326" s="40" t="s">
        <v>1243</v>
      </c>
      <c r="E326" s="41">
        <v>140.0</v>
      </c>
      <c r="F326" s="41">
        <v>35.0</v>
      </c>
      <c r="G326" s="41">
        <v>70.0</v>
      </c>
      <c r="H326" s="41">
        <v>-3.07732701</v>
      </c>
      <c r="I326" s="41">
        <v>10000.0</v>
      </c>
      <c r="J326" s="41">
        <v>5000.0</v>
      </c>
      <c r="K326" s="41">
        <v>1200.0</v>
      </c>
      <c r="L326" s="41">
        <v>600.0</v>
      </c>
      <c r="M326" s="41">
        <v>30.0</v>
      </c>
      <c r="N326" s="40" t="s">
        <v>1370</v>
      </c>
      <c r="O326" s="40" t="s">
        <v>1371</v>
      </c>
      <c r="P326" s="40" t="s">
        <v>7310</v>
      </c>
      <c r="Q326" s="40" t="s">
        <v>1373</v>
      </c>
      <c r="R326" s="40" t="b">
        <v>0</v>
      </c>
      <c r="S326" s="40" t="s">
        <v>1373</v>
      </c>
      <c r="T326" s="40" t="s">
        <v>7305</v>
      </c>
      <c r="U326" s="41">
        <v>0.1</v>
      </c>
      <c r="V326" s="41">
        <v>0.9</v>
      </c>
      <c r="W326" s="41">
        <v>0.1</v>
      </c>
      <c r="X326" s="41">
        <v>0.5</v>
      </c>
      <c r="Y326" s="40" t="b">
        <v>0</v>
      </c>
      <c r="Z326" s="40" t="b">
        <v>1</v>
      </c>
      <c r="AA326" s="40" t="b">
        <v>0</v>
      </c>
      <c r="AB326" s="40" t="b">
        <v>1</v>
      </c>
      <c r="AC326" s="41" t="s">
        <v>8422</v>
      </c>
      <c r="AD326" s="41" t="s">
        <v>8423</v>
      </c>
      <c r="AE326" s="41">
        <v>1202.634502</v>
      </c>
      <c r="AF326" s="41">
        <v>-3.137737973</v>
      </c>
      <c r="AG326" s="42">
        <v>1.6E41</v>
      </c>
      <c r="AH326" s="51">
        <v>0.019630986</v>
      </c>
      <c r="AI326" s="40" t="s">
        <v>8424</v>
      </c>
      <c r="AJ326" s="46">
        <v>1.60031037824499E83</v>
      </c>
      <c r="AK326" s="41">
        <v>5455.0</v>
      </c>
      <c r="AL326" s="40" t="s">
        <v>2224</v>
      </c>
      <c r="AM326" s="40" t="s">
        <v>7285</v>
      </c>
      <c r="AN326" s="40" t="s">
        <v>5643</v>
      </c>
      <c r="AO326" s="42">
        <v>1.11E136</v>
      </c>
    </row>
    <row r="327">
      <c r="A327" s="41">
        <v>604.0</v>
      </c>
      <c r="B327" s="42">
        <v>1.671302375E9</v>
      </c>
      <c r="C327" s="41">
        <v>3356.0</v>
      </c>
      <c r="D327" s="40" t="s">
        <v>1243</v>
      </c>
      <c r="E327" s="41">
        <v>140.0</v>
      </c>
      <c r="F327" s="41">
        <v>35.0</v>
      </c>
      <c r="G327" s="41">
        <v>70.0</v>
      </c>
      <c r="H327" s="41">
        <v>-3.07732701</v>
      </c>
      <c r="I327" s="41">
        <v>10000.0</v>
      </c>
      <c r="J327" s="41">
        <v>5000.0</v>
      </c>
      <c r="K327" s="41">
        <v>1200.0</v>
      </c>
      <c r="L327" s="41">
        <v>600.0</v>
      </c>
      <c r="M327" s="41">
        <v>50.0</v>
      </c>
      <c r="N327" s="40" t="s">
        <v>1370</v>
      </c>
      <c r="O327" s="40" t="s">
        <v>208</v>
      </c>
      <c r="P327" s="40" t="s">
        <v>7310</v>
      </c>
      <c r="Q327" s="40" t="s">
        <v>1373</v>
      </c>
      <c r="R327" s="40" t="b">
        <v>0</v>
      </c>
      <c r="S327" s="40" t="s">
        <v>7286</v>
      </c>
      <c r="T327" s="40" t="s">
        <v>212</v>
      </c>
      <c r="U327" s="41">
        <v>0.1</v>
      </c>
      <c r="V327" s="41">
        <v>0.9</v>
      </c>
      <c r="W327" s="41">
        <v>0.1</v>
      </c>
      <c r="X327" s="41">
        <v>0.5</v>
      </c>
      <c r="Y327" s="40" t="b">
        <v>0</v>
      </c>
      <c r="Z327" s="40" t="b">
        <v>1</v>
      </c>
      <c r="AA327" s="40" t="b">
        <v>0</v>
      </c>
      <c r="AB327" s="40" t="b">
        <v>0</v>
      </c>
      <c r="AC327" s="41" t="s">
        <v>8425</v>
      </c>
      <c r="AD327" s="41" t="s">
        <v>8426</v>
      </c>
      <c r="AE327" s="41">
        <v>759.7028275</v>
      </c>
      <c r="AF327" s="41">
        <v>-3.137921516</v>
      </c>
      <c r="AG327" s="42">
        <v>4.68E41</v>
      </c>
      <c r="AH327" s="51">
        <v>0.01969063</v>
      </c>
      <c r="AI327" s="40" t="s">
        <v>8427</v>
      </c>
      <c r="AJ327" s="40" t="s">
        <v>7330</v>
      </c>
      <c r="AK327" s="41">
        <v>10000.0</v>
      </c>
      <c r="AL327" s="40" t="s">
        <v>216</v>
      </c>
      <c r="AM327" s="40" t="s">
        <v>7285</v>
      </c>
      <c r="AN327" s="40" t="s">
        <v>224</v>
      </c>
      <c r="AO327" s="42">
        <v>1.01E138</v>
      </c>
    </row>
    <row r="328">
      <c r="A328" s="41">
        <v>29.0</v>
      </c>
      <c r="B328" s="42">
        <v>1.671312492E9</v>
      </c>
      <c r="C328" s="41">
        <v>3356.0</v>
      </c>
      <c r="D328" s="40" t="s">
        <v>1243</v>
      </c>
      <c r="E328" s="41">
        <v>140.0</v>
      </c>
      <c r="F328" s="41">
        <v>35.0</v>
      </c>
      <c r="G328" s="41">
        <v>70.0</v>
      </c>
      <c r="H328" s="41">
        <v>-3.07732701</v>
      </c>
      <c r="I328" s="41">
        <v>10000.0</v>
      </c>
      <c r="J328" s="41">
        <v>5000.0</v>
      </c>
      <c r="K328" s="41">
        <v>1200.0</v>
      </c>
      <c r="L328" s="41">
        <v>600.0</v>
      </c>
      <c r="M328" s="41">
        <v>30.0</v>
      </c>
      <c r="N328" s="40" t="s">
        <v>1370</v>
      </c>
      <c r="O328" s="40" t="s">
        <v>1371</v>
      </c>
      <c r="P328" s="40" t="s">
        <v>209</v>
      </c>
      <c r="Q328" s="40" t="s">
        <v>1373</v>
      </c>
      <c r="R328" s="40" t="b">
        <v>0</v>
      </c>
      <c r="S328" s="40" t="s">
        <v>7286</v>
      </c>
      <c r="T328" s="40" t="s">
        <v>7305</v>
      </c>
      <c r="U328" s="41">
        <v>0.1</v>
      </c>
      <c r="V328" s="41">
        <v>0.9</v>
      </c>
      <c r="W328" s="41">
        <v>0.1</v>
      </c>
      <c r="X328" s="41">
        <v>0.6</v>
      </c>
      <c r="Y328" s="40" t="b">
        <v>0</v>
      </c>
      <c r="Z328" s="40" t="b">
        <v>1</v>
      </c>
      <c r="AA328" s="40" t="b">
        <v>0</v>
      </c>
      <c r="AB328" s="40" t="b">
        <v>1</v>
      </c>
      <c r="AC328" s="41" t="s">
        <v>8428</v>
      </c>
      <c r="AD328" s="41" t="s">
        <v>8429</v>
      </c>
      <c r="AE328" s="41">
        <v>1204.079668</v>
      </c>
      <c r="AF328" s="41">
        <v>-3.138159699</v>
      </c>
      <c r="AG328" s="42">
        <v>5.19E41</v>
      </c>
      <c r="AH328" s="51">
        <v>0.019768029</v>
      </c>
      <c r="AI328" s="40" t="s">
        <v>8430</v>
      </c>
      <c r="AJ328" s="46">
        <v>5.19155844720589E83</v>
      </c>
      <c r="AK328" s="41">
        <v>6551.0</v>
      </c>
      <c r="AL328" s="40" t="s">
        <v>2224</v>
      </c>
      <c r="AM328" s="40" t="s">
        <v>7285</v>
      </c>
      <c r="AN328" s="40" t="s">
        <v>5643</v>
      </c>
      <c r="AO328" s="42">
        <v>1.01E138</v>
      </c>
    </row>
    <row r="329">
      <c r="A329" s="41">
        <v>394.0</v>
      </c>
      <c r="B329" s="42">
        <v>1.671302375E9</v>
      </c>
      <c r="C329" s="41">
        <v>3356.0</v>
      </c>
      <c r="D329" s="40" t="s">
        <v>1243</v>
      </c>
      <c r="E329" s="41">
        <v>140.0</v>
      </c>
      <c r="F329" s="41">
        <v>35.0</v>
      </c>
      <c r="G329" s="41">
        <v>70.0</v>
      </c>
      <c r="H329" s="41">
        <v>-3.07732701</v>
      </c>
      <c r="I329" s="41">
        <v>10000.0</v>
      </c>
      <c r="J329" s="41">
        <v>5000.0</v>
      </c>
      <c r="K329" s="41">
        <v>1200.0</v>
      </c>
      <c r="L329" s="41">
        <v>600.0</v>
      </c>
      <c r="M329" s="41">
        <v>50.0</v>
      </c>
      <c r="N329" s="40" t="s">
        <v>1370</v>
      </c>
      <c r="O329" s="40" t="s">
        <v>1371</v>
      </c>
      <c r="P329" s="40" t="s">
        <v>209</v>
      </c>
      <c r="Q329" s="40" t="s">
        <v>1373</v>
      </c>
      <c r="R329" s="40" t="b">
        <v>0</v>
      </c>
      <c r="S329" s="40" t="s">
        <v>7286</v>
      </c>
      <c r="T329" s="40" t="s">
        <v>212</v>
      </c>
      <c r="U329" s="41">
        <v>0.1</v>
      </c>
      <c r="V329" s="41">
        <v>0.9</v>
      </c>
      <c r="W329" s="41">
        <v>0.3</v>
      </c>
      <c r="X329" s="41">
        <v>0.5</v>
      </c>
      <c r="Y329" s="40" t="b">
        <v>0</v>
      </c>
      <c r="Z329" s="40" t="b">
        <v>1</v>
      </c>
      <c r="AA329" s="40" t="b">
        <v>0</v>
      </c>
      <c r="AB329" s="40" t="b">
        <v>0</v>
      </c>
      <c r="AC329" s="41" t="s">
        <v>8431</v>
      </c>
      <c r="AD329" s="41" t="s">
        <v>8432</v>
      </c>
      <c r="AE329" s="41">
        <v>538.6747844</v>
      </c>
      <c r="AF329" s="41">
        <v>-3.138261904</v>
      </c>
      <c r="AG329" s="42">
        <v>6.93E41</v>
      </c>
      <c r="AH329" s="51">
        <v>0.019801241</v>
      </c>
      <c r="AI329" s="40" t="s">
        <v>8433</v>
      </c>
      <c r="AJ329" s="40" t="s">
        <v>8434</v>
      </c>
      <c r="AK329" s="41">
        <v>8931.0</v>
      </c>
      <c r="AL329" s="40" t="s">
        <v>1382</v>
      </c>
      <c r="AM329" s="40" t="s">
        <v>7285</v>
      </c>
      <c r="AN329" s="40" t="s">
        <v>224</v>
      </c>
      <c r="AO329" s="42">
        <v>1.11E138</v>
      </c>
    </row>
    <row r="330">
      <c r="A330" s="41">
        <v>99.0</v>
      </c>
      <c r="B330" s="42">
        <v>1.67130956E9</v>
      </c>
      <c r="C330" s="41">
        <v>3356.0</v>
      </c>
      <c r="D330" s="40" t="s">
        <v>1243</v>
      </c>
      <c r="E330" s="41">
        <v>140.0</v>
      </c>
      <c r="F330" s="41">
        <v>35.0</v>
      </c>
      <c r="G330" s="41">
        <v>70.0</v>
      </c>
      <c r="H330" s="41">
        <v>-3.07732701</v>
      </c>
      <c r="I330" s="41">
        <v>10000.0</v>
      </c>
      <c r="J330" s="41">
        <v>5000.0</v>
      </c>
      <c r="K330" s="41">
        <v>1200.0</v>
      </c>
      <c r="L330" s="41">
        <v>600.0</v>
      </c>
      <c r="M330" s="41">
        <v>30.0</v>
      </c>
      <c r="N330" s="40" t="s">
        <v>1370</v>
      </c>
      <c r="O330" s="40" t="s">
        <v>1371</v>
      </c>
      <c r="P330" s="40" t="s">
        <v>7305</v>
      </c>
      <c r="Q330" s="40" t="s">
        <v>1373</v>
      </c>
      <c r="R330" s="40" t="b">
        <v>0</v>
      </c>
      <c r="S330" s="40" t="s">
        <v>7286</v>
      </c>
      <c r="T330" s="40" t="s">
        <v>7305</v>
      </c>
      <c r="U330" s="41">
        <v>0.1</v>
      </c>
      <c r="V330" s="41">
        <v>0.9</v>
      </c>
      <c r="W330" s="41">
        <v>0.1</v>
      </c>
      <c r="X330" s="41">
        <v>0.4</v>
      </c>
      <c r="Y330" s="40" t="b">
        <v>0</v>
      </c>
      <c r="Z330" s="40" t="b">
        <v>1</v>
      </c>
      <c r="AA330" s="40" t="b">
        <v>0</v>
      </c>
      <c r="AB330" s="40" t="b">
        <v>0</v>
      </c>
      <c r="AC330" s="41" t="s">
        <v>8435</v>
      </c>
      <c r="AD330" s="41" t="s">
        <v>8436</v>
      </c>
      <c r="AE330" s="41">
        <v>1035.680481</v>
      </c>
      <c r="AF330" s="41">
        <v>-3.138265994</v>
      </c>
      <c r="AG330" s="42">
        <v>1.18E42</v>
      </c>
      <c r="AH330" s="51">
        <v>0.01980257</v>
      </c>
      <c r="AI330" s="40" t="s">
        <v>8437</v>
      </c>
      <c r="AJ330" s="46">
        <v>1.18384895223891E128</v>
      </c>
      <c r="AK330" s="41">
        <v>10000.0</v>
      </c>
      <c r="AL330" s="40" t="s">
        <v>216</v>
      </c>
      <c r="AM330" s="40" t="s">
        <v>7285</v>
      </c>
      <c r="AN330" s="40" t="s">
        <v>5643</v>
      </c>
      <c r="AO330" s="42">
        <v>1.1E139</v>
      </c>
    </row>
    <row r="331">
      <c r="A331" s="41">
        <v>602.0</v>
      </c>
      <c r="B331" s="42">
        <v>1.671302375E9</v>
      </c>
      <c r="C331" s="41">
        <v>3356.0</v>
      </c>
      <c r="D331" s="40" t="s">
        <v>1243</v>
      </c>
      <c r="E331" s="41">
        <v>140.0</v>
      </c>
      <c r="F331" s="41">
        <v>35.0</v>
      </c>
      <c r="G331" s="41">
        <v>70.0</v>
      </c>
      <c r="H331" s="41">
        <v>-3.07732701</v>
      </c>
      <c r="I331" s="41">
        <v>10000.0</v>
      </c>
      <c r="J331" s="41">
        <v>5000.0</v>
      </c>
      <c r="K331" s="41">
        <v>1200.0</v>
      </c>
      <c r="L331" s="41">
        <v>600.0</v>
      </c>
      <c r="M331" s="41">
        <v>50.0</v>
      </c>
      <c r="N331" s="40" t="s">
        <v>1370</v>
      </c>
      <c r="O331" s="40" t="s">
        <v>208</v>
      </c>
      <c r="P331" s="40" t="s">
        <v>7310</v>
      </c>
      <c r="Q331" s="40" t="s">
        <v>1373</v>
      </c>
      <c r="R331" s="40" t="b">
        <v>0</v>
      </c>
      <c r="S331" s="40" t="s">
        <v>1373</v>
      </c>
      <c r="T331" s="40" t="s">
        <v>212</v>
      </c>
      <c r="U331" s="41">
        <v>0.1</v>
      </c>
      <c r="V331" s="41">
        <v>0.9</v>
      </c>
      <c r="W331" s="41">
        <v>0.3</v>
      </c>
      <c r="X331" s="41">
        <v>0.6</v>
      </c>
      <c r="Y331" s="40" t="b">
        <v>0</v>
      </c>
      <c r="Z331" s="40" t="b">
        <v>1</v>
      </c>
      <c r="AA331" s="40" t="b">
        <v>0</v>
      </c>
      <c r="AB331" s="40" t="b">
        <v>0</v>
      </c>
      <c r="AC331" s="41" t="s">
        <v>8438</v>
      </c>
      <c r="AD331" s="41" t="s">
        <v>8439</v>
      </c>
      <c r="AE331" s="41">
        <v>838.8007174</v>
      </c>
      <c r="AF331" s="41">
        <v>-3.138507202</v>
      </c>
      <c r="AG331" s="42">
        <v>1.6E41</v>
      </c>
      <c r="AH331" s="51">
        <v>0.019880952</v>
      </c>
      <c r="AI331" s="40" t="s">
        <v>8440</v>
      </c>
      <c r="AJ331" s="40" t="s">
        <v>8441</v>
      </c>
      <c r="AK331" s="41">
        <v>10000.0</v>
      </c>
      <c r="AL331" s="40" t="s">
        <v>216</v>
      </c>
      <c r="AM331" s="40" t="s">
        <v>7285</v>
      </c>
      <c r="AN331" s="40" t="s">
        <v>224</v>
      </c>
      <c r="AO331" s="42">
        <v>1.11E136</v>
      </c>
    </row>
    <row r="332">
      <c r="A332" s="41">
        <v>639.0</v>
      </c>
      <c r="B332" s="42">
        <v>1.671302375E9</v>
      </c>
      <c r="C332" s="41">
        <v>3356.0</v>
      </c>
      <c r="D332" s="40" t="s">
        <v>1243</v>
      </c>
      <c r="E332" s="41">
        <v>140.0</v>
      </c>
      <c r="F332" s="41">
        <v>35.0</v>
      </c>
      <c r="G332" s="41">
        <v>70.0</v>
      </c>
      <c r="H332" s="41">
        <v>-3.07732701</v>
      </c>
      <c r="I332" s="41">
        <v>10000.0</v>
      </c>
      <c r="J332" s="41">
        <v>5000.0</v>
      </c>
      <c r="K332" s="41">
        <v>1200.0</v>
      </c>
      <c r="L332" s="41">
        <v>600.0</v>
      </c>
      <c r="M332" s="41">
        <v>50.0</v>
      </c>
      <c r="N332" s="40" t="s">
        <v>1370</v>
      </c>
      <c r="O332" s="40" t="s">
        <v>208</v>
      </c>
      <c r="P332" s="40" t="s">
        <v>7305</v>
      </c>
      <c r="Q332" s="40" t="s">
        <v>1373</v>
      </c>
      <c r="R332" s="40" t="b">
        <v>0</v>
      </c>
      <c r="S332" s="40" t="s">
        <v>7286</v>
      </c>
      <c r="T332" s="40" t="s">
        <v>212</v>
      </c>
      <c r="U332" s="41">
        <v>0.1</v>
      </c>
      <c r="V332" s="41">
        <v>0.9</v>
      </c>
      <c r="W332" s="41">
        <v>0.1</v>
      </c>
      <c r="X332" s="41">
        <v>0.4</v>
      </c>
      <c r="Y332" s="40" t="b">
        <v>0</v>
      </c>
      <c r="Z332" s="40" t="b">
        <v>1</v>
      </c>
      <c r="AA332" s="40" t="b">
        <v>0</v>
      </c>
      <c r="AB332" s="40" t="b">
        <v>0</v>
      </c>
      <c r="AC332" s="41" t="s">
        <v>8442</v>
      </c>
      <c r="AD332" s="41" t="s">
        <v>8443</v>
      </c>
      <c r="AE332" s="41">
        <v>445.1205487</v>
      </c>
      <c r="AF332" s="41">
        <v>-3.139063695</v>
      </c>
      <c r="AG332" s="42">
        <v>5.09E41</v>
      </c>
      <c r="AH332" s="51">
        <v>0.020061789</v>
      </c>
      <c r="AI332" s="40" t="s">
        <v>8444</v>
      </c>
      <c r="AJ332" s="40" t="s">
        <v>7330</v>
      </c>
      <c r="AK332" s="41">
        <v>10000.0</v>
      </c>
      <c r="AL332" s="40" t="s">
        <v>216</v>
      </c>
      <c r="AM332" s="40" t="s">
        <v>7285</v>
      </c>
      <c r="AN332" s="40" t="s">
        <v>224</v>
      </c>
      <c r="AO332" s="42">
        <v>1.01E138</v>
      </c>
    </row>
    <row r="333">
      <c r="A333" s="41">
        <v>55.0</v>
      </c>
      <c r="B333" s="42">
        <v>1.671312492E9</v>
      </c>
      <c r="C333" s="41">
        <v>3356.0</v>
      </c>
      <c r="D333" s="40" t="s">
        <v>1243</v>
      </c>
      <c r="E333" s="41">
        <v>140.0</v>
      </c>
      <c r="F333" s="41">
        <v>35.0</v>
      </c>
      <c r="G333" s="41">
        <v>70.0</v>
      </c>
      <c r="H333" s="41">
        <v>-3.07732701</v>
      </c>
      <c r="I333" s="41">
        <v>10000.0</v>
      </c>
      <c r="J333" s="41">
        <v>5000.0</v>
      </c>
      <c r="K333" s="41">
        <v>1200.0</v>
      </c>
      <c r="L333" s="41">
        <v>600.0</v>
      </c>
      <c r="M333" s="41">
        <v>30.0</v>
      </c>
      <c r="N333" s="40" t="s">
        <v>1370</v>
      </c>
      <c r="O333" s="40" t="s">
        <v>1371</v>
      </c>
      <c r="P333" s="40" t="s">
        <v>7310</v>
      </c>
      <c r="Q333" s="40" t="s">
        <v>1373</v>
      </c>
      <c r="R333" s="40" t="b">
        <v>0</v>
      </c>
      <c r="S333" s="40" t="s">
        <v>1373</v>
      </c>
      <c r="T333" s="40" t="s">
        <v>7305</v>
      </c>
      <c r="U333" s="41">
        <v>0.1</v>
      </c>
      <c r="V333" s="41">
        <v>0.9</v>
      </c>
      <c r="W333" s="41">
        <v>0.1</v>
      </c>
      <c r="X333" s="41">
        <v>0.5</v>
      </c>
      <c r="Y333" s="40" t="b">
        <v>0</v>
      </c>
      <c r="Z333" s="40" t="b">
        <v>1</v>
      </c>
      <c r="AA333" s="40" t="b">
        <v>0</v>
      </c>
      <c r="AB333" s="40" t="b">
        <v>1</v>
      </c>
      <c r="AC333" s="41" t="s">
        <v>8445</v>
      </c>
      <c r="AD333" s="41" t="s">
        <v>8446</v>
      </c>
      <c r="AE333" s="41">
        <v>1203.833427</v>
      </c>
      <c r="AF333" s="41">
        <v>-3.139361589</v>
      </c>
      <c r="AG333" s="42">
        <v>5.08E41</v>
      </c>
      <c r="AH333" s="51">
        <v>0.020158592</v>
      </c>
      <c r="AI333" s="40" t="s">
        <v>8447</v>
      </c>
      <c r="AJ333" s="46">
        <v>5.08482839358356E125</v>
      </c>
      <c r="AK333" s="41">
        <v>4762.0</v>
      </c>
      <c r="AL333" s="40" t="s">
        <v>2224</v>
      </c>
      <c r="AM333" s="40" t="s">
        <v>7285</v>
      </c>
      <c r="AN333" s="40" t="s">
        <v>5643</v>
      </c>
      <c r="AO333" s="42">
        <v>1.01E138</v>
      </c>
    </row>
    <row r="334">
      <c r="A334" s="41">
        <v>424.0</v>
      </c>
      <c r="B334" s="42">
        <v>1.671302375E9</v>
      </c>
      <c r="C334" s="41">
        <v>3356.0</v>
      </c>
      <c r="D334" s="40" t="s">
        <v>1243</v>
      </c>
      <c r="E334" s="41">
        <v>140.0</v>
      </c>
      <c r="F334" s="41">
        <v>35.0</v>
      </c>
      <c r="G334" s="41">
        <v>70.0</v>
      </c>
      <c r="H334" s="41">
        <v>-3.07732701</v>
      </c>
      <c r="I334" s="41">
        <v>10000.0</v>
      </c>
      <c r="J334" s="41">
        <v>5000.0</v>
      </c>
      <c r="K334" s="41">
        <v>1200.0</v>
      </c>
      <c r="L334" s="41">
        <v>600.0</v>
      </c>
      <c r="M334" s="41">
        <v>50.0</v>
      </c>
      <c r="N334" s="40" t="s">
        <v>1370</v>
      </c>
      <c r="O334" s="40" t="s">
        <v>1371</v>
      </c>
      <c r="P334" s="40" t="s">
        <v>7310</v>
      </c>
      <c r="Q334" s="40" t="s">
        <v>1373</v>
      </c>
      <c r="R334" s="40" t="b">
        <v>0</v>
      </c>
      <c r="S334" s="40" t="s">
        <v>7286</v>
      </c>
      <c r="T334" s="40" t="s">
        <v>212</v>
      </c>
      <c r="U334" s="41">
        <v>0.1</v>
      </c>
      <c r="V334" s="41">
        <v>0.9</v>
      </c>
      <c r="W334" s="41">
        <v>0.1</v>
      </c>
      <c r="X334" s="41">
        <v>0.5</v>
      </c>
      <c r="Y334" s="40" t="b">
        <v>0</v>
      </c>
      <c r="Z334" s="40" t="b">
        <v>1</v>
      </c>
      <c r="AA334" s="40" t="b">
        <v>0</v>
      </c>
      <c r="AB334" s="40" t="b">
        <v>0</v>
      </c>
      <c r="AC334" s="41" t="s">
        <v>8448</v>
      </c>
      <c r="AD334" s="41" t="s">
        <v>8449</v>
      </c>
      <c r="AE334" s="41">
        <v>761.0723863</v>
      </c>
      <c r="AF334" s="41">
        <v>-3.139672569</v>
      </c>
      <c r="AG334" s="42">
        <v>4.67E41</v>
      </c>
      <c r="AH334" s="51">
        <v>0.020259647</v>
      </c>
      <c r="AI334" s="40" t="s">
        <v>8450</v>
      </c>
      <c r="AJ334" s="40" t="s">
        <v>7330</v>
      </c>
      <c r="AK334" s="41">
        <v>10000.0</v>
      </c>
      <c r="AL334" s="40" t="s">
        <v>216</v>
      </c>
      <c r="AM334" s="40" t="s">
        <v>7285</v>
      </c>
      <c r="AN334" s="40" t="s">
        <v>224</v>
      </c>
      <c r="AO334" s="42">
        <v>1.01E138</v>
      </c>
    </row>
    <row r="335">
      <c r="A335" s="41">
        <v>378.0</v>
      </c>
      <c r="B335" s="42">
        <v>1.671302375E9</v>
      </c>
      <c r="C335" s="41">
        <v>3356.0</v>
      </c>
      <c r="D335" s="40" t="s">
        <v>1243</v>
      </c>
      <c r="E335" s="41">
        <v>140.0</v>
      </c>
      <c r="F335" s="41">
        <v>35.0</v>
      </c>
      <c r="G335" s="41">
        <v>70.0</v>
      </c>
      <c r="H335" s="41">
        <v>-3.07732701</v>
      </c>
      <c r="I335" s="41">
        <v>10000.0</v>
      </c>
      <c r="J335" s="41">
        <v>5000.0</v>
      </c>
      <c r="K335" s="41">
        <v>1200.0</v>
      </c>
      <c r="L335" s="41">
        <v>600.0</v>
      </c>
      <c r="M335" s="41">
        <v>50.0</v>
      </c>
      <c r="N335" s="40" t="s">
        <v>1370</v>
      </c>
      <c r="O335" s="40" t="s">
        <v>1371</v>
      </c>
      <c r="P335" s="40" t="s">
        <v>209</v>
      </c>
      <c r="Q335" s="40" t="s">
        <v>1373</v>
      </c>
      <c r="R335" s="40" t="b">
        <v>0</v>
      </c>
      <c r="S335" s="40" t="s">
        <v>1373</v>
      </c>
      <c r="T335" s="40" t="s">
        <v>212</v>
      </c>
      <c r="U335" s="41">
        <v>0.1</v>
      </c>
      <c r="V335" s="41">
        <v>0.9</v>
      </c>
      <c r="W335" s="41">
        <v>0.1</v>
      </c>
      <c r="X335" s="41">
        <v>0.4</v>
      </c>
      <c r="Y335" s="40" t="b">
        <v>0</v>
      </c>
      <c r="Z335" s="40" t="b">
        <v>1</v>
      </c>
      <c r="AA335" s="40" t="b">
        <v>0</v>
      </c>
      <c r="AB335" s="40" t="b">
        <v>0</v>
      </c>
      <c r="AC335" s="41" t="s">
        <v>8451</v>
      </c>
      <c r="AD335" s="41" t="s">
        <v>8452</v>
      </c>
      <c r="AE335" s="41">
        <v>429.6124413</v>
      </c>
      <c r="AF335" s="41">
        <v>-3.139899036</v>
      </c>
      <c r="AG335" s="42">
        <v>1.6E41</v>
      </c>
      <c r="AH335" s="51">
        <v>0.020333239</v>
      </c>
      <c r="AI335" s="40" t="s">
        <v>8453</v>
      </c>
      <c r="AJ335" s="40" t="s">
        <v>7330</v>
      </c>
      <c r="AK335" s="41">
        <v>10000.0</v>
      </c>
      <c r="AL335" s="40" t="s">
        <v>216</v>
      </c>
      <c r="AM335" s="40" t="s">
        <v>7285</v>
      </c>
      <c r="AN335" s="40" t="s">
        <v>224</v>
      </c>
      <c r="AO335" s="42">
        <v>1.11E136</v>
      </c>
    </row>
    <row r="336">
      <c r="A336" s="41">
        <v>427.0</v>
      </c>
      <c r="B336" s="42">
        <v>1.671302375E9</v>
      </c>
      <c r="C336" s="41">
        <v>3356.0</v>
      </c>
      <c r="D336" s="40" t="s">
        <v>1243</v>
      </c>
      <c r="E336" s="41">
        <v>140.0</v>
      </c>
      <c r="F336" s="41">
        <v>35.0</v>
      </c>
      <c r="G336" s="41">
        <v>70.0</v>
      </c>
      <c r="H336" s="41">
        <v>-3.07732701</v>
      </c>
      <c r="I336" s="41">
        <v>10000.0</v>
      </c>
      <c r="J336" s="41">
        <v>5000.0</v>
      </c>
      <c r="K336" s="41">
        <v>1200.0</v>
      </c>
      <c r="L336" s="41">
        <v>600.0</v>
      </c>
      <c r="M336" s="41">
        <v>50.0</v>
      </c>
      <c r="N336" s="40" t="s">
        <v>1370</v>
      </c>
      <c r="O336" s="40" t="s">
        <v>1371</v>
      </c>
      <c r="P336" s="40" t="s">
        <v>7310</v>
      </c>
      <c r="Q336" s="40" t="s">
        <v>1373</v>
      </c>
      <c r="R336" s="40" t="b">
        <v>0</v>
      </c>
      <c r="S336" s="40" t="s">
        <v>7286</v>
      </c>
      <c r="T336" s="40" t="s">
        <v>212</v>
      </c>
      <c r="U336" s="41">
        <v>0.1</v>
      </c>
      <c r="V336" s="41">
        <v>0.9</v>
      </c>
      <c r="W336" s="41">
        <v>0.2</v>
      </c>
      <c r="X336" s="41">
        <v>0.5</v>
      </c>
      <c r="Y336" s="40" t="b">
        <v>0</v>
      </c>
      <c r="Z336" s="40" t="b">
        <v>1</v>
      </c>
      <c r="AA336" s="40" t="b">
        <v>0</v>
      </c>
      <c r="AB336" s="40" t="b">
        <v>0</v>
      </c>
      <c r="AC336" s="41" t="s">
        <v>724</v>
      </c>
      <c r="AD336" s="41" t="s">
        <v>8454</v>
      </c>
      <c r="AE336" s="41">
        <v>734.610302</v>
      </c>
      <c r="AF336" s="41">
        <v>-3.140348625</v>
      </c>
      <c r="AG336" s="42">
        <v>9.2E40</v>
      </c>
      <c r="AH336" s="51">
        <v>0.020479336</v>
      </c>
      <c r="AI336" s="40" t="s">
        <v>8455</v>
      </c>
      <c r="AJ336" s="40" t="s">
        <v>8456</v>
      </c>
      <c r="AK336" s="41">
        <v>10000.0</v>
      </c>
      <c r="AL336" s="40" t="s">
        <v>216</v>
      </c>
      <c r="AM336" s="40" t="s">
        <v>7285</v>
      </c>
      <c r="AN336" s="40" t="s">
        <v>224</v>
      </c>
      <c r="AO336" s="42">
        <v>1.0E136</v>
      </c>
    </row>
    <row r="337">
      <c r="A337" s="41">
        <v>958.0</v>
      </c>
      <c r="B337" s="42">
        <v>1.671302375E9</v>
      </c>
      <c r="C337" s="41">
        <v>3356.0</v>
      </c>
      <c r="D337" s="40" t="s">
        <v>1243</v>
      </c>
      <c r="E337" s="41">
        <v>140.0</v>
      </c>
      <c r="F337" s="41">
        <v>35.0</v>
      </c>
      <c r="G337" s="41">
        <v>70.0</v>
      </c>
      <c r="H337" s="41">
        <v>-3.07732701</v>
      </c>
      <c r="I337" s="41">
        <v>10000.0</v>
      </c>
      <c r="J337" s="41">
        <v>5000.0</v>
      </c>
      <c r="K337" s="41">
        <v>1200.0</v>
      </c>
      <c r="L337" s="41">
        <v>600.0</v>
      </c>
      <c r="M337" s="41">
        <v>100.0</v>
      </c>
      <c r="N337" s="40" t="s">
        <v>1370</v>
      </c>
      <c r="O337" s="40" t="s">
        <v>208</v>
      </c>
      <c r="P337" s="40" t="s">
        <v>7310</v>
      </c>
      <c r="Q337" s="40" t="s">
        <v>1373</v>
      </c>
      <c r="R337" s="40" t="b">
        <v>0</v>
      </c>
      <c r="S337" s="40" t="s">
        <v>1373</v>
      </c>
      <c r="T337" s="40" t="s">
        <v>212</v>
      </c>
      <c r="U337" s="41">
        <v>0.1</v>
      </c>
      <c r="V337" s="41">
        <v>0.9</v>
      </c>
      <c r="W337" s="41">
        <v>0.2</v>
      </c>
      <c r="X337" s="41">
        <v>0.5</v>
      </c>
      <c r="Y337" s="40" t="b">
        <v>0</v>
      </c>
      <c r="Z337" s="40" t="b">
        <v>1</v>
      </c>
      <c r="AA337" s="40" t="b">
        <v>0</v>
      </c>
      <c r="AB337" s="40" t="b">
        <v>0</v>
      </c>
      <c r="AC337" s="41" t="s">
        <v>8457</v>
      </c>
      <c r="AD337" s="41" t="s">
        <v>8458</v>
      </c>
      <c r="AE337" s="41">
        <v>1200.565421</v>
      </c>
      <c r="AF337" s="41">
        <v>-3.140424261</v>
      </c>
      <c r="AG337" s="42">
        <v>1.21E42</v>
      </c>
      <c r="AH337" s="51">
        <v>0.020503915</v>
      </c>
      <c r="AI337" s="40" t="s">
        <v>8459</v>
      </c>
      <c r="AJ337" s="40" t="s">
        <v>8460</v>
      </c>
      <c r="AK337" s="41">
        <v>8362.0</v>
      </c>
      <c r="AL337" s="40" t="s">
        <v>2224</v>
      </c>
      <c r="AM337" s="40" t="s">
        <v>7285</v>
      </c>
      <c r="AN337" s="40" t="s">
        <v>224</v>
      </c>
      <c r="AO337" s="42">
        <v>1.1E139</v>
      </c>
    </row>
    <row r="338">
      <c r="A338" s="41">
        <v>60.0</v>
      </c>
      <c r="B338" s="42">
        <v>1.671312514E9</v>
      </c>
      <c r="C338" s="41">
        <v>3356.0</v>
      </c>
      <c r="D338" s="40" t="s">
        <v>1243</v>
      </c>
      <c r="E338" s="41">
        <v>140.0</v>
      </c>
      <c r="F338" s="41">
        <v>35.0</v>
      </c>
      <c r="G338" s="41">
        <v>70.0</v>
      </c>
      <c r="H338" s="41">
        <v>-3.07732701</v>
      </c>
      <c r="I338" s="41">
        <v>10000.0</v>
      </c>
      <c r="J338" s="41">
        <v>5000.0</v>
      </c>
      <c r="K338" s="41">
        <v>1200.0</v>
      </c>
      <c r="L338" s="41">
        <v>600.0</v>
      </c>
      <c r="M338" s="41">
        <v>30.0</v>
      </c>
      <c r="N338" s="40" t="s">
        <v>1370</v>
      </c>
      <c r="O338" s="40" t="s">
        <v>1371</v>
      </c>
      <c r="P338" s="40" t="s">
        <v>7310</v>
      </c>
      <c r="Q338" s="40" t="s">
        <v>1373</v>
      </c>
      <c r="R338" s="40" t="b">
        <v>0</v>
      </c>
      <c r="S338" s="40" t="s">
        <v>1373</v>
      </c>
      <c r="T338" s="40" t="s">
        <v>7305</v>
      </c>
      <c r="U338" s="41">
        <v>0.1</v>
      </c>
      <c r="V338" s="41">
        <v>0.9</v>
      </c>
      <c r="W338" s="41">
        <v>0.3</v>
      </c>
      <c r="X338" s="41">
        <v>0.4</v>
      </c>
      <c r="Y338" s="40" t="b">
        <v>0</v>
      </c>
      <c r="Z338" s="40" t="b">
        <v>1</v>
      </c>
      <c r="AA338" s="40" t="b">
        <v>0</v>
      </c>
      <c r="AB338" s="40" t="b">
        <v>1</v>
      </c>
      <c r="AC338" s="41" t="s">
        <v>8461</v>
      </c>
      <c r="AD338" s="41" t="s">
        <v>8462</v>
      </c>
      <c r="AE338" s="41">
        <v>1203.492962</v>
      </c>
      <c r="AF338" s="41">
        <v>-3.140448609</v>
      </c>
      <c r="AG338" s="42">
        <v>1.2E42</v>
      </c>
      <c r="AH338" s="51">
        <v>0.020511827</v>
      </c>
      <c r="AI338" s="40" t="s">
        <v>8463</v>
      </c>
      <c r="AJ338" s="40" t="s">
        <v>8464</v>
      </c>
      <c r="AK338" s="41">
        <v>7619.0</v>
      </c>
      <c r="AL338" s="40" t="s">
        <v>2224</v>
      </c>
      <c r="AM338" s="40" t="s">
        <v>7285</v>
      </c>
      <c r="AN338" s="40" t="s">
        <v>5643</v>
      </c>
      <c r="AO338" s="42">
        <v>1.1E139</v>
      </c>
    </row>
    <row r="339">
      <c r="A339" s="41">
        <v>963.0</v>
      </c>
      <c r="B339" s="42">
        <v>1.671302375E9</v>
      </c>
      <c r="C339" s="41">
        <v>3356.0</v>
      </c>
      <c r="D339" s="40" t="s">
        <v>1243</v>
      </c>
      <c r="E339" s="41">
        <v>140.0</v>
      </c>
      <c r="F339" s="41">
        <v>35.0</v>
      </c>
      <c r="G339" s="41">
        <v>70.0</v>
      </c>
      <c r="H339" s="41">
        <v>-3.07732701</v>
      </c>
      <c r="I339" s="41">
        <v>10000.0</v>
      </c>
      <c r="J339" s="41">
        <v>5000.0</v>
      </c>
      <c r="K339" s="41">
        <v>1200.0</v>
      </c>
      <c r="L339" s="41">
        <v>600.0</v>
      </c>
      <c r="M339" s="41">
        <v>100.0</v>
      </c>
      <c r="N339" s="40" t="s">
        <v>1370</v>
      </c>
      <c r="O339" s="40" t="s">
        <v>208</v>
      </c>
      <c r="P339" s="40" t="s">
        <v>7310</v>
      </c>
      <c r="Q339" s="40" t="s">
        <v>1373</v>
      </c>
      <c r="R339" s="40" t="b">
        <v>0</v>
      </c>
      <c r="S339" s="40" t="s">
        <v>7286</v>
      </c>
      <c r="T339" s="40" t="s">
        <v>212</v>
      </c>
      <c r="U339" s="41">
        <v>0.1</v>
      </c>
      <c r="V339" s="41">
        <v>0.9</v>
      </c>
      <c r="W339" s="41">
        <v>0.1</v>
      </c>
      <c r="X339" s="41">
        <v>0.4</v>
      </c>
      <c r="Y339" s="40" t="b">
        <v>0</v>
      </c>
      <c r="Z339" s="40" t="b">
        <v>1</v>
      </c>
      <c r="AA339" s="40" t="b">
        <v>0</v>
      </c>
      <c r="AB339" s="40" t="b">
        <v>0</v>
      </c>
      <c r="AC339" s="41" t="s">
        <v>8465</v>
      </c>
      <c r="AD339" s="41" t="s">
        <v>8466</v>
      </c>
      <c r="AE339" s="41">
        <v>1200.592031</v>
      </c>
      <c r="AF339" s="41">
        <v>-3.140876063</v>
      </c>
      <c r="AG339" s="42">
        <v>6.72E41</v>
      </c>
      <c r="AH339" s="51">
        <v>0.020650731</v>
      </c>
      <c r="AI339" s="40" t="s">
        <v>8467</v>
      </c>
      <c r="AJ339" s="40" t="s">
        <v>8468</v>
      </c>
      <c r="AK339" s="41">
        <v>9640.0</v>
      </c>
      <c r="AL339" s="40" t="s">
        <v>2224</v>
      </c>
      <c r="AM339" s="40" t="s">
        <v>7285</v>
      </c>
      <c r="AN339" s="40" t="s">
        <v>224</v>
      </c>
      <c r="AO339" s="42">
        <v>1.11E138</v>
      </c>
    </row>
    <row r="340">
      <c r="A340" s="41">
        <v>99.0</v>
      </c>
      <c r="B340" s="42">
        <v>1.671312514E9</v>
      </c>
      <c r="C340" s="41">
        <v>3356.0</v>
      </c>
      <c r="D340" s="40" t="s">
        <v>1243</v>
      </c>
      <c r="E340" s="41">
        <v>140.0</v>
      </c>
      <c r="F340" s="41">
        <v>35.0</v>
      </c>
      <c r="G340" s="41">
        <v>70.0</v>
      </c>
      <c r="H340" s="41">
        <v>-3.07732701</v>
      </c>
      <c r="I340" s="41">
        <v>10000.0</v>
      </c>
      <c r="J340" s="41">
        <v>5000.0</v>
      </c>
      <c r="K340" s="41">
        <v>1200.0</v>
      </c>
      <c r="L340" s="41">
        <v>600.0</v>
      </c>
      <c r="M340" s="41">
        <v>30.0</v>
      </c>
      <c r="N340" s="40" t="s">
        <v>1370</v>
      </c>
      <c r="O340" s="40" t="s">
        <v>1371</v>
      </c>
      <c r="P340" s="40" t="s">
        <v>7305</v>
      </c>
      <c r="Q340" s="40" t="s">
        <v>1373</v>
      </c>
      <c r="R340" s="40" t="b">
        <v>0</v>
      </c>
      <c r="S340" s="40" t="s">
        <v>7286</v>
      </c>
      <c r="T340" s="40" t="s">
        <v>7305</v>
      </c>
      <c r="U340" s="41">
        <v>0.1</v>
      </c>
      <c r="V340" s="41">
        <v>0.9</v>
      </c>
      <c r="W340" s="41">
        <v>0.1</v>
      </c>
      <c r="X340" s="41">
        <v>0.4</v>
      </c>
      <c r="Y340" s="40" t="b">
        <v>0</v>
      </c>
      <c r="Z340" s="40" t="b">
        <v>1</v>
      </c>
      <c r="AA340" s="40" t="b">
        <v>0</v>
      </c>
      <c r="AB340" s="40" t="b">
        <v>1</v>
      </c>
      <c r="AC340" s="41" t="s">
        <v>8469</v>
      </c>
      <c r="AD340" s="41" t="s">
        <v>8470</v>
      </c>
      <c r="AE340" s="41">
        <v>1150.844692</v>
      </c>
      <c r="AF340" s="41">
        <v>-3.140901917</v>
      </c>
      <c r="AG340" s="42">
        <v>1.14E42</v>
      </c>
      <c r="AH340" s="51">
        <v>0.020659133</v>
      </c>
      <c r="AI340" s="40" t="s">
        <v>8471</v>
      </c>
      <c r="AJ340" s="46">
        <v>1.14029278850384E85</v>
      </c>
      <c r="AK340" s="41">
        <v>10000.0</v>
      </c>
      <c r="AL340" s="40" t="s">
        <v>216</v>
      </c>
      <c r="AM340" s="40" t="s">
        <v>7285</v>
      </c>
      <c r="AN340" s="40" t="s">
        <v>5643</v>
      </c>
      <c r="AO340" s="42">
        <v>1.1E139</v>
      </c>
    </row>
    <row r="341">
      <c r="A341" s="41">
        <v>136.0</v>
      </c>
      <c r="B341" s="42">
        <v>1.671312514E9</v>
      </c>
      <c r="C341" s="41">
        <v>3356.0</v>
      </c>
      <c r="D341" s="40" t="s">
        <v>1243</v>
      </c>
      <c r="E341" s="41">
        <v>140.0</v>
      </c>
      <c r="F341" s="41">
        <v>35.0</v>
      </c>
      <c r="G341" s="41">
        <v>70.0</v>
      </c>
      <c r="H341" s="41">
        <v>-3.07732701</v>
      </c>
      <c r="I341" s="41">
        <v>10000.0</v>
      </c>
      <c r="J341" s="41">
        <v>5000.0</v>
      </c>
      <c r="K341" s="41">
        <v>1200.0</v>
      </c>
      <c r="L341" s="41">
        <v>600.0</v>
      </c>
      <c r="M341" s="41">
        <v>30.0</v>
      </c>
      <c r="N341" s="40" t="s">
        <v>1370</v>
      </c>
      <c r="O341" s="40" t="s">
        <v>1371</v>
      </c>
      <c r="P341" s="40" t="s">
        <v>1372</v>
      </c>
      <c r="Q341" s="40" t="s">
        <v>1373</v>
      </c>
      <c r="R341" s="40" t="b">
        <v>0</v>
      </c>
      <c r="S341" s="40" t="s">
        <v>7286</v>
      </c>
      <c r="T341" s="40" t="s">
        <v>7305</v>
      </c>
      <c r="U341" s="41">
        <v>0.1</v>
      </c>
      <c r="V341" s="41">
        <v>0.9</v>
      </c>
      <c r="W341" s="41">
        <v>0.1</v>
      </c>
      <c r="X341" s="41">
        <v>0.5</v>
      </c>
      <c r="Y341" s="40" t="b">
        <v>0</v>
      </c>
      <c r="Z341" s="40" t="b">
        <v>1</v>
      </c>
      <c r="AA341" s="40" t="b">
        <v>0</v>
      </c>
      <c r="AB341" s="40" t="b">
        <v>1</v>
      </c>
      <c r="AC341" s="41" t="s">
        <v>8472</v>
      </c>
      <c r="AD341" s="41" t="s">
        <v>8473</v>
      </c>
      <c r="AE341" s="41">
        <v>1203.083269</v>
      </c>
      <c r="AF341" s="41">
        <v>-3.141169621</v>
      </c>
      <c r="AG341" s="42">
        <v>1.21E42</v>
      </c>
      <c r="AH341" s="51">
        <v>0.020746125</v>
      </c>
      <c r="AI341" s="40" t="s">
        <v>8474</v>
      </c>
      <c r="AJ341" s="46">
        <v>1.20579185827817E85</v>
      </c>
      <c r="AK341" s="41">
        <v>7429.0</v>
      </c>
      <c r="AL341" s="40" t="s">
        <v>2224</v>
      </c>
      <c r="AM341" s="40" t="s">
        <v>7285</v>
      </c>
      <c r="AN341" s="40" t="s">
        <v>5643</v>
      </c>
      <c r="AO341" s="42">
        <v>1.1E139</v>
      </c>
    </row>
    <row r="342">
      <c r="A342" s="41">
        <v>595.0</v>
      </c>
      <c r="B342" s="42">
        <v>1.671302375E9</v>
      </c>
      <c r="C342" s="41">
        <v>3356.0</v>
      </c>
      <c r="D342" s="40" t="s">
        <v>1243</v>
      </c>
      <c r="E342" s="41">
        <v>140.0</v>
      </c>
      <c r="F342" s="41">
        <v>35.0</v>
      </c>
      <c r="G342" s="41">
        <v>70.0</v>
      </c>
      <c r="H342" s="41">
        <v>-3.07732701</v>
      </c>
      <c r="I342" s="41">
        <v>10000.0</v>
      </c>
      <c r="J342" s="41">
        <v>5000.0</v>
      </c>
      <c r="K342" s="41">
        <v>1200.0</v>
      </c>
      <c r="L342" s="41">
        <v>600.0</v>
      </c>
      <c r="M342" s="41">
        <v>50.0</v>
      </c>
      <c r="N342" s="40" t="s">
        <v>1370</v>
      </c>
      <c r="O342" s="40" t="s">
        <v>208</v>
      </c>
      <c r="P342" s="40" t="s">
        <v>7310</v>
      </c>
      <c r="Q342" s="40" t="s">
        <v>1373</v>
      </c>
      <c r="R342" s="40" t="b">
        <v>0</v>
      </c>
      <c r="S342" s="40" t="s">
        <v>1373</v>
      </c>
      <c r="T342" s="40" t="s">
        <v>212</v>
      </c>
      <c r="U342" s="41">
        <v>0.1</v>
      </c>
      <c r="V342" s="41">
        <v>0.9</v>
      </c>
      <c r="W342" s="41">
        <v>0.1</v>
      </c>
      <c r="X342" s="41">
        <v>0.5</v>
      </c>
      <c r="Y342" s="40" t="b">
        <v>0</v>
      </c>
      <c r="Z342" s="40" t="b">
        <v>1</v>
      </c>
      <c r="AA342" s="40" t="b">
        <v>0</v>
      </c>
      <c r="AB342" s="40" t="b">
        <v>0</v>
      </c>
      <c r="AC342" s="41" t="s">
        <v>8475</v>
      </c>
      <c r="AD342" s="41" t="s">
        <v>8476</v>
      </c>
      <c r="AE342" s="41">
        <v>754.3581188</v>
      </c>
      <c r="AF342" s="41">
        <v>-3.14118676</v>
      </c>
      <c r="AG342" s="42">
        <v>1.39E42</v>
      </c>
      <c r="AH342" s="51">
        <v>0.020751695</v>
      </c>
      <c r="AI342" s="40" t="s">
        <v>8477</v>
      </c>
      <c r="AJ342" s="40" t="s">
        <v>7330</v>
      </c>
      <c r="AK342" s="41">
        <v>10000.0</v>
      </c>
      <c r="AL342" s="40" t="s">
        <v>216</v>
      </c>
      <c r="AM342" s="40" t="s">
        <v>7285</v>
      </c>
      <c r="AN342" s="40" t="s">
        <v>224</v>
      </c>
      <c r="AO342" s="42">
        <v>1.11E139</v>
      </c>
    </row>
    <row r="343">
      <c r="A343" s="41">
        <v>138.0</v>
      </c>
      <c r="B343" s="42">
        <v>1.671312514E9</v>
      </c>
      <c r="C343" s="41">
        <v>3356.0</v>
      </c>
      <c r="D343" s="40" t="s">
        <v>1243</v>
      </c>
      <c r="E343" s="41">
        <v>140.0</v>
      </c>
      <c r="F343" s="41">
        <v>35.0</v>
      </c>
      <c r="G343" s="41">
        <v>70.0</v>
      </c>
      <c r="H343" s="41">
        <v>-3.07732701</v>
      </c>
      <c r="I343" s="41">
        <v>10000.0</v>
      </c>
      <c r="J343" s="41">
        <v>5000.0</v>
      </c>
      <c r="K343" s="41">
        <v>1200.0</v>
      </c>
      <c r="L343" s="41">
        <v>600.0</v>
      </c>
      <c r="M343" s="41">
        <v>30.0</v>
      </c>
      <c r="N343" s="40" t="s">
        <v>1370</v>
      </c>
      <c r="O343" s="40" t="s">
        <v>1371</v>
      </c>
      <c r="P343" s="40" t="s">
        <v>1372</v>
      </c>
      <c r="Q343" s="40" t="s">
        <v>1373</v>
      </c>
      <c r="R343" s="40" t="b">
        <v>0</v>
      </c>
      <c r="S343" s="40" t="s">
        <v>7286</v>
      </c>
      <c r="T343" s="40" t="s">
        <v>7305</v>
      </c>
      <c r="U343" s="41">
        <v>0.1</v>
      </c>
      <c r="V343" s="41">
        <v>0.9</v>
      </c>
      <c r="W343" s="41">
        <v>0.2</v>
      </c>
      <c r="X343" s="41">
        <v>0.4</v>
      </c>
      <c r="Y343" s="40" t="b">
        <v>0</v>
      </c>
      <c r="Z343" s="40" t="b">
        <v>1</v>
      </c>
      <c r="AA343" s="40" t="b">
        <v>0</v>
      </c>
      <c r="AB343" s="40" t="b">
        <v>1</v>
      </c>
      <c r="AC343" s="41" t="s">
        <v>8478</v>
      </c>
      <c r="AD343" s="41" t="s">
        <v>8479</v>
      </c>
      <c r="AE343" s="41">
        <v>1203.193729</v>
      </c>
      <c r="AF343" s="41">
        <v>-3.14131302</v>
      </c>
      <c r="AG343" s="42">
        <v>1.04E42</v>
      </c>
      <c r="AH343" s="51">
        <v>0.020792724</v>
      </c>
      <c r="AI343" s="40" t="s">
        <v>8480</v>
      </c>
      <c r="AJ343" s="46">
        <v>1.04204291138852E128</v>
      </c>
      <c r="AK343" s="41">
        <v>8419.0</v>
      </c>
      <c r="AL343" s="40" t="s">
        <v>2224</v>
      </c>
      <c r="AM343" s="40" t="s">
        <v>7285</v>
      </c>
      <c r="AN343" s="40" t="s">
        <v>5643</v>
      </c>
      <c r="AO343" s="42">
        <v>1.01E139</v>
      </c>
    </row>
    <row r="344">
      <c r="A344" s="41">
        <v>34.0</v>
      </c>
      <c r="B344" s="42">
        <v>1.67130956E9</v>
      </c>
      <c r="C344" s="41">
        <v>3356.0</v>
      </c>
      <c r="D344" s="40" t="s">
        <v>1243</v>
      </c>
      <c r="E344" s="41">
        <v>140.0</v>
      </c>
      <c r="F344" s="41">
        <v>35.0</v>
      </c>
      <c r="G344" s="41">
        <v>70.0</v>
      </c>
      <c r="H344" s="41">
        <v>-3.07732701</v>
      </c>
      <c r="I344" s="41">
        <v>10000.0</v>
      </c>
      <c r="J344" s="41">
        <v>5000.0</v>
      </c>
      <c r="K344" s="41">
        <v>1200.0</v>
      </c>
      <c r="L344" s="41">
        <v>600.0</v>
      </c>
      <c r="M344" s="41">
        <v>30.0</v>
      </c>
      <c r="N344" s="40" t="s">
        <v>1370</v>
      </c>
      <c r="O344" s="40" t="s">
        <v>1371</v>
      </c>
      <c r="P344" s="40" t="s">
        <v>209</v>
      </c>
      <c r="Q344" s="40" t="s">
        <v>1373</v>
      </c>
      <c r="R344" s="40" t="b">
        <v>0</v>
      </c>
      <c r="S344" s="40" t="s">
        <v>7286</v>
      </c>
      <c r="T344" s="40" t="s">
        <v>7305</v>
      </c>
      <c r="U344" s="41">
        <v>0.1</v>
      </c>
      <c r="V344" s="41">
        <v>0.9</v>
      </c>
      <c r="W344" s="41">
        <v>0.3</v>
      </c>
      <c r="X344" s="41">
        <v>0.5</v>
      </c>
      <c r="Y344" s="40" t="b">
        <v>0</v>
      </c>
      <c r="Z344" s="40" t="b">
        <v>1</v>
      </c>
      <c r="AA344" s="40" t="b">
        <v>0</v>
      </c>
      <c r="AB344" s="40" t="b">
        <v>0</v>
      </c>
      <c r="AC344" s="41" t="s">
        <v>8481</v>
      </c>
      <c r="AD344" s="41" t="s">
        <v>8482</v>
      </c>
      <c r="AE344" s="41">
        <v>1203.13914</v>
      </c>
      <c r="AF344" s="41">
        <v>-3.141581125</v>
      </c>
      <c r="AG344" s="42">
        <v>3.21E41</v>
      </c>
      <c r="AH344" s="51">
        <v>0.020879846</v>
      </c>
      <c r="AI344" s="40" t="s">
        <v>8483</v>
      </c>
      <c r="AJ344" s="40" t="s">
        <v>8484</v>
      </c>
      <c r="AK344" s="41">
        <v>9323.0</v>
      </c>
      <c r="AL344" s="40" t="s">
        <v>2224</v>
      </c>
      <c r="AM344" s="40" t="s">
        <v>7285</v>
      </c>
      <c r="AN344" s="40" t="s">
        <v>5643</v>
      </c>
      <c r="AO344" s="42">
        <v>1.11E137</v>
      </c>
    </row>
    <row r="345">
      <c r="A345" s="41">
        <v>824.0</v>
      </c>
      <c r="B345" s="42">
        <v>1.671302375E9</v>
      </c>
      <c r="C345" s="41">
        <v>3356.0</v>
      </c>
      <c r="D345" s="40" t="s">
        <v>1243</v>
      </c>
      <c r="E345" s="41">
        <v>140.0</v>
      </c>
      <c r="F345" s="41">
        <v>35.0</v>
      </c>
      <c r="G345" s="41">
        <v>70.0</v>
      </c>
      <c r="H345" s="41">
        <v>-3.07732701</v>
      </c>
      <c r="I345" s="41">
        <v>10000.0</v>
      </c>
      <c r="J345" s="41">
        <v>5000.0</v>
      </c>
      <c r="K345" s="41">
        <v>1200.0</v>
      </c>
      <c r="L345" s="41">
        <v>600.0</v>
      </c>
      <c r="M345" s="41">
        <v>100.0</v>
      </c>
      <c r="N345" s="40" t="s">
        <v>1370</v>
      </c>
      <c r="O345" s="40" t="s">
        <v>1371</v>
      </c>
      <c r="P345" s="40" t="s">
        <v>7305</v>
      </c>
      <c r="Q345" s="40" t="s">
        <v>1373</v>
      </c>
      <c r="R345" s="40" t="b">
        <v>0</v>
      </c>
      <c r="S345" s="40" t="s">
        <v>7286</v>
      </c>
      <c r="T345" s="40" t="s">
        <v>212</v>
      </c>
      <c r="U345" s="41">
        <v>0.1</v>
      </c>
      <c r="V345" s="41">
        <v>0.9</v>
      </c>
      <c r="W345" s="41">
        <v>0.2</v>
      </c>
      <c r="X345" s="41">
        <v>0.6</v>
      </c>
      <c r="Y345" s="40" t="b">
        <v>0</v>
      </c>
      <c r="Z345" s="40" t="b">
        <v>1</v>
      </c>
      <c r="AA345" s="40" t="b">
        <v>0</v>
      </c>
      <c r="AB345" s="40" t="b">
        <v>0</v>
      </c>
      <c r="AC345" s="41" t="s">
        <v>8485</v>
      </c>
      <c r="AD345" s="41" t="s">
        <v>8486</v>
      </c>
      <c r="AE345" s="41">
        <v>1200.599562</v>
      </c>
      <c r="AF345" s="41">
        <v>-3.141760156</v>
      </c>
      <c r="AG345" s="42">
        <v>6.66E41</v>
      </c>
      <c r="AH345" s="51">
        <v>0.020938024</v>
      </c>
      <c r="AI345" s="40" t="s">
        <v>8487</v>
      </c>
      <c r="AJ345" s="40" t="s">
        <v>8488</v>
      </c>
      <c r="AK345" s="41">
        <v>9624.0</v>
      </c>
      <c r="AL345" s="40" t="s">
        <v>2224</v>
      </c>
      <c r="AM345" s="40" t="s">
        <v>7285</v>
      </c>
      <c r="AN345" s="40" t="s">
        <v>224</v>
      </c>
      <c r="AO345" s="42">
        <v>1.11E138</v>
      </c>
    </row>
    <row r="346">
      <c r="A346" s="41">
        <v>280.0</v>
      </c>
      <c r="B346" s="42">
        <v>1.671302375E9</v>
      </c>
      <c r="C346" s="41">
        <v>3356.0</v>
      </c>
      <c r="D346" s="40" t="s">
        <v>1243</v>
      </c>
      <c r="E346" s="41">
        <v>140.0</v>
      </c>
      <c r="F346" s="41">
        <v>35.0</v>
      </c>
      <c r="G346" s="41">
        <v>70.0</v>
      </c>
      <c r="H346" s="41">
        <v>-3.07732701</v>
      </c>
      <c r="I346" s="41">
        <v>10000.0</v>
      </c>
      <c r="J346" s="41">
        <v>5000.0</v>
      </c>
      <c r="K346" s="41">
        <v>1200.0</v>
      </c>
      <c r="L346" s="41">
        <v>600.0</v>
      </c>
      <c r="M346" s="41">
        <v>30.0</v>
      </c>
      <c r="N346" s="40" t="s">
        <v>1370</v>
      </c>
      <c r="O346" s="40" t="s">
        <v>208</v>
      </c>
      <c r="P346" s="40" t="s">
        <v>7305</v>
      </c>
      <c r="Q346" s="40" t="s">
        <v>1373</v>
      </c>
      <c r="R346" s="40" t="b">
        <v>0</v>
      </c>
      <c r="S346" s="40" t="s">
        <v>7286</v>
      </c>
      <c r="T346" s="40" t="s">
        <v>212</v>
      </c>
      <c r="U346" s="41">
        <v>0.1</v>
      </c>
      <c r="V346" s="41">
        <v>0.9</v>
      </c>
      <c r="W346" s="41">
        <v>0.1</v>
      </c>
      <c r="X346" s="41">
        <v>0.5</v>
      </c>
      <c r="Y346" s="40" t="b">
        <v>0</v>
      </c>
      <c r="Z346" s="40" t="b">
        <v>1</v>
      </c>
      <c r="AA346" s="40" t="b">
        <v>0</v>
      </c>
      <c r="AB346" s="40" t="b">
        <v>0</v>
      </c>
      <c r="AC346" s="41" t="s">
        <v>8489</v>
      </c>
      <c r="AD346" s="41" t="s">
        <v>8490</v>
      </c>
      <c r="AE346" s="41">
        <v>325.4158773</v>
      </c>
      <c r="AF346" s="41">
        <v>-3.141924034</v>
      </c>
      <c r="AG346" s="42">
        <v>9.96E41</v>
      </c>
      <c r="AH346" s="51">
        <v>0.020991277</v>
      </c>
      <c r="AI346" s="40" t="s">
        <v>8491</v>
      </c>
      <c r="AJ346" s="46">
        <v>9.95925517380035E125</v>
      </c>
      <c r="AK346" s="41">
        <v>10000.0</v>
      </c>
      <c r="AL346" s="40" t="s">
        <v>216</v>
      </c>
      <c r="AM346" s="40" t="s">
        <v>7285</v>
      </c>
      <c r="AN346" s="40" t="s">
        <v>224</v>
      </c>
      <c r="AO346" s="42">
        <v>1.01E139</v>
      </c>
    </row>
    <row r="347">
      <c r="A347" s="41">
        <v>58.0</v>
      </c>
      <c r="B347" s="42">
        <v>1.671312492E9</v>
      </c>
      <c r="C347" s="41">
        <v>3356.0</v>
      </c>
      <c r="D347" s="40" t="s">
        <v>1243</v>
      </c>
      <c r="E347" s="41">
        <v>140.0</v>
      </c>
      <c r="F347" s="41">
        <v>35.0</v>
      </c>
      <c r="G347" s="41">
        <v>70.0</v>
      </c>
      <c r="H347" s="41">
        <v>-3.07732701</v>
      </c>
      <c r="I347" s="41">
        <v>10000.0</v>
      </c>
      <c r="J347" s="41">
        <v>5000.0</v>
      </c>
      <c r="K347" s="41">
        <v>1200.0</v>
      </c>
      <c r="L347" s="41">
        <v>600.0</v>
      </c>
      <c r="M347" s="41">
        <v>30.0</v>
      </c>
      <c r="N347" s="40" t="s">
        <v>1370</v>
      </c>
      <c r="O347" s="40" t="s">
        <v>1371</v>
      </c>
      <c r="P347" s="40" t="s">
        <v>7310</v>
      </c>
      <c r="Q347" s="40" t="s">
        <v>1373</v>
      </c>
      <c r="R347" s="40" t="b">
        <v>0</v>
      </c>
      <c r="S347" s="40" t="s">
        <v>1373</v>
      </c>
      <c r="T347" s="40" t="s">
        <v>7305</v>
      </c>
      <c r="U347" s="41">
        <v>0.1</v>
      </c>
      <c r="V347" s="41">
        <v>0.9</v>
      </c>
      <c r="W347" s="41">
        <v>0.2</v>
      </c>
      <c r="X347" s="41">
        <v>0.5</v>
      </c>
      <c r="Y347" s="40" t="b">
        <v>0</v>
      </c>
      <c r="Z347" s="40" t="b">
        <v>1</v>
      </c>
      <c r="AA347" s="40" t="b">
        <v>0</v>
      </c>
      <c r="AB347" s="40" t="b">
        <v>1</v>
      </c>
      <c r="AC347" s="41" t="s">
        <v>8492</v>
      </c>
      <c r="AD347" s="41" t="s">
        <v>8493</v>
      </c>
      <c r="AE347" s="41">
        <v>1203.035409</v>
      </c>
      <c r="AF347" s="41">
        <v>-3.142100976</v>
      </c>
      <c r="AG347" s="42">
        <v>1.38E42</v>
      </c>
      <c r="AH347" s="51">
        <v>0.021048776</v>
      </c>
      <c r="AI347" s="40" t="s">
        <v>8494</v>
      </c>
      <c r="AJ347" s="46">
        <v>1.38496082851964E128</v>
      </c>
      <c r="AK347" s="41">
        <v>5386.0</v>
      </c>
      <c r="AL347" s="40" t="s">
        <v>2224</v>
      </c>
      <c r="AM347" s="40" t="s">
        <v>7285</v>
      </c>
      <c r="AN347" s="40" t="s">
        <v>5643</v>
      </c>
      <c r="AO347" s="42">
        <v>1.11E139</v>
      </c>
    </row>
    <row r="348">
      <c r="A348" s="41">
        <v>313.0</v>
      </c>
      <c r="B348" s="42">
        <v>1.671302375E9</v>
      </c>
      <c r="C348" s="41">
        <v>3356.0</v>
      </c>
      <c r="D348" s="40" t="s">
        <v>1243</v>
      </c>
      <c r="E348" s="41">
        <v>140.0</v>
      </c>
      <c r="F348" s="41">
        <v>35.0</v>
      </c>
      <c r="G348" s="41">
        <v>70.0</v>
      </c>
      <c r="H348" s="41">
        <v>-3.07732701</v>
      </c>
      <c r="I348" s="41">
        <v>10000.0</v>
      </c>
      <c r="J348" s="41">
        <v>5000.0</v>
      </c>
      <c r="K348" s="41">
        <v>1200.0</v>
      </c>
      <c r="L348" s="41">
        <v>600.0</v>
      </c>
      <c r="M348" s="41">
        <v>30.0</v>
      </c>
      <c r="N348" s="40" t="s">
        <v>1370</v>
      </c>
      <c r="O348" s="40" t="s">
        <v>208</v>
      </c>
      <c r="P348" s="40" t="s">
        <v>1372</v>
      </c>
      <c r="Q348" s="40" t="s">
        <v>1373</v>
      </c>
      <c r="R348" s="40" t="b">
        <v>0</v>
      </c>
      <c r="S348" s="40" t="s">
        <v>1373</v>
      </c>
      <c r="T348" s="40" t="s">
        <v>212</v>
      </c>
      <c r="U348" s="41">
        <v>0.1</v>
      </c>
      <c r="V348" s="41">
        <v>0.9</v>
      </c>
      <c r="W348" s="41">
        <v>0.3</v>
      </c>
      <c r="X348" s="41">
        <v>0.5</v>
      </c>
      <c r="Y348" s="40" t="b">
        <v>0</v>
      </c>
      <c r="Z348" s="40" t="b">
        <v>1</v>
      </c>
      <c r="AA348" s="40" t="b">
        <v>0</v>
      </c>
      <c r="AB348" s="40" t="b">
        <v>0</v>
      </c>
      <c r="AC348" s="41" t="s">
        <v>8495</v>
      </c>
      <c r="AD348" s="41" t="s">
        <v>8496</v>
      </c>
      <c r="AE348" s="41">
        <v>341.7083256</v>
      </c>
      <c r="AF348" s="41">
        <v>-3.142851961</v>
      </c>
      <c r="AG348" s="42">
        <v>3.43E41</v>
      </c>
      <c r="AH348" s="51">
        <v>0.021292814</v>
      </c>
      <c r="AI348" s="40" t="s">
        <v>8497</v>
      </c>
      <c r="AJ348" s="40" t="s">
        <v>8498</v>
      </c>
      <c r="AK348" s="41">
        <v>10000.0</v>
      </c>
      <c r="AL348" s="40" t="s">
        <v>216</v>
      </c>
      <c r="AM348" s="40" t="s">
        <v>7285</v>
      </c>
      <c r="AN348" s="40" t="s">
        <v>224</v>
      </c>
      <c r="AO348" s="42">
        <v>1.11E137</v>
      </c>
    </row>
    <row r="349">
      <c r="A349" s="41">
        <v>131.0</v>
      </c>
      <c r="B349" s="42">
        <v>1.671312492E9</v>
      </c>
      <c r="C349" s="41">
        <v>3356.0</v>
      </c>
      <c r="D349" s="40" t="s">
        <v>1243</v>
      </c>
      <c r="E349" s="41">
        <v>140.0</v>
      </c>
      <c r="F349" s="41">
        <v>35.0</v>
      </c>
      <c r="G349" s="41">
        <v>70.0</v>
      </c>
      <c r="H349" s="41">
        <v>-3.07732701</v>
      </c>
      <c r="I349" s="41">
        <v>10000.0</v>
      </c>
      <c r="J349" s="41">
        <v>5000.0</v>
      </c>
      <c r="K349" s="41">
        <v>1200.0</v>
      </c>
      <c r="L349" s="41">
        <v>600.0</v>
      </c>
      <c r="M349" s="41">
        <v>30.0</v>
      </c>
      <c r="N349" s="40" t="s">
        <v>1370</v>
      </c>
      <c r="O349" s="40" t="s">
        <v>1371</v>
      </c>
      <c r="P349" s="40" t="s">
        <v>1372</v>
      </c>
      <c r="Q349" s="40" t="s">
        <v>1373</v>
      </c>
      <c r="R349" s="40" t="b">
        <v>0</v>
      </c>
      <c r="S349" s="40" t="s">
        <v>1373</v>
      </c>
      <c r="T349" s="40" t="s">
        <v>7305</v>
      </c>
      <c r="U349" s="41">
        <v>0.1</v>
      </c>
      <c r="V349" s="41">
        <v>0.9</v>
      </c>
      <c r="W349" s="41">
        <v>0.2</v>
      </c>
      <c r="X349" s="41">
        <v>0.6</v>
      </c>
      <c r="Y349" s="40" t="b">
        <v>0</v>
      </c>
      <c r="Z349" s="40" t="b">
        <v>1</v>
      </c>
      <c r="AA349" s="40" t="b">
        <v>0</v>
      </c>
      <c r="AB349" s="40" t="b">
        <v>1</v>
      </c>
      <c r="AC349" s="41" t="s">
        <v>8499</v>
      </c>
      <c r="AD349" s="41" t="s">
        <v>8500</v>
      </c>
      <c r="AE349" s="41">
        <v>1203.204565</v>
      </c>
      <c r="AF349" s="41">
        <v>-3.143021652</v>
      </c>
      <c r="AG349" s="42">
        <v>1.2E42</v>
      </c>
      <c r="AH349" s="51">
        <v>0.021347956</v>
      </c>
      <c r="AI349" s="40" t="s">
        <v>8501</v>
      </c>
      <c r="AJ349" s="45">
        <v>1.19927230908742E257</v>
      </c>
      <c r="AK349" s="41">
        <v>7257.0</v>
      </c>
      <c r="AL349" s="40" t="s">
        <v>2224</v>
      </c>
      <c r="AM349" s="40" t="s">
        <v>7285</v>
      </c>
      <c r="AN349" s="40" t="s">
        <v>5643</v>
      </c>
      <c r="AO349" s="42">
        <v>1.1E139</v>
      </c>
    </row>
    <row r="350">
      <c r="A350" s="41">
        <v>101.0</v>
      </c>
      <c r="B350" s="42">
        <v>1.671312514E9</v>
      </c>
      <c r="C350" s="41">
        <v>3356.0</v>
      </c>
      <c r="D350" s="40" t="s">
        <v>1243</v>
      </c>
      <c r="E350" s="41">
        <v>140.0</v>
      </c>
      <c r="F350" s="41">
        <v>35.0</v>
      </c>
      <c r="G350" s="41">
        <v>70.0</v>
      </c>
      <c r="H350" s="41">
        <v>-3.07732701</v>
      </c>
      <c r="I350" s="41">
        <v>10000.0</v>
      </c>
      <c r="J350" s="41">
        <v>5000.0</v>
      </c>
      <c r="K350" s="41">
        <v>1200.0</v>
      </c>
      <c r="L350" s="41">
        <v>600.0</v>
      </c>
      <c r="M350" s="41">
        <v>30.0</v>
      </c>
      <c r="N350" s="40" t="s">
        <v>1370</v>
      </c>
      <c r="O350" s="40" t="s">
        <v>1371</v>
      </c>
      <c r="P350" s="40" t="s">
        <v>7305</v>
      </c>
      <c r="Q350" s="40" t="s">
        <v>1373</v>
      </c>
      <c r="R350" s="40" t="b">
        <v>0</v>
      </c>
      <c r="S350" s="40" t="s">
        <v>7286</v>
      </c>
      <c r="T350" s="40" t="s">
        <v>7305</v>
      </c>
      <c r="U350" s="41">
        <v>0.1</v>
      </c>
      <c r="V350" s="41">
        <v>0.9</v>
      </c>
      <c r="W350" s="41">
        <v>0.1</v>
      </c>
      <c r="X350" s="41">
        <v>0.6</v>
      </c>
      <c r="Y350" s="40" t="b">
        <v>0</v>
      </c>
      <c r="Z350" s="40" t="b">
        <v>1</v>
      </c>
      <c r="AA350" s="40" t="b">
        <v>0</v>
      </c>
      <c r="AB350" s="40" t="b">
        <v>1</v>
      </c>
      <c r="AC350" s="41" t="s">
        <v>8346</v>
      </c>
      <c r="AD350" s="41" t="s">
        <v>8502</v>
      </c>
      <c r="AE350" s="41">
        <v>1202.918515</v>
      </c>
      <c r="AF350" s="41">
        <v>-3.143266</v>
      </c>
      <c r="AG350" s="42">
        <v>1.02E42</v>
      </c>
      <c r="AH350" s="51">
        <v>0.021427359</v>
      </c>
      <c r="AI350" s="40" t="s">
        <v>8503</v>
      </c>
      <c r="AJ350" s="46">
        <v>1.02058363205995E85</v>
      </c>
      <c r="AK350" s="41">
        <v>7547.0</v>
      </c>
      <c r="AL350" s="40" t="s">
        <v>2224</v>
      </c>
      <c r="AM350" s="40" t="s">
        <v>7285</v>
      </c>
      <c r="AN350" s="40" t="s">
        <v>5643</v>
      </c>
      <c r="AO350" s="42">
        <v>1.01E139</v>
      </c>
    </row>
    <row r="351">
      <c r="A351" s="41">
        <v>137.0</v>
      </c>
      <c r="B351" s="42">
        <v>1.671302375E9</v>
      </c>
      <c r="C351" s="41">
        <v>3356.0</v>
      </c>
      <c r="D351" s="40" t="s">
        <v>1243</v>
      </c>
      <c r="E351" s="41">
        <v>140.0</v>
      </c>
      <c r="F351" s="41">
        <v>35.0</v>
      </c>
      <c r="G351" s="41">
        <v>70.0</v>
      </c>
      <c r="H351" s="41">
        <v>-3.07732701</v>
      </c>
      <c r="I351" s="41">
        <v>10000.0</v>
      </c>
      <c r="J351" s="41">
        <v>5000.0</v>
      </c>
      <c r="K351" s="41">
        <v>1200.0</v>
      </c>
      <c r="L351" s="41">
        <v>600.0</v>
      </c>
      <c r="M351" s="41">
        <v>30.0</v>
      </c>
      <c r="N351" s="40" t="s">
        <v>1370</v>
      </c>
      <c r="O351" s="40" t="s">
        <v>1371</v>
      </c>
      <c r="P351" s="40" t="s">
        <v>1372</v>
      </c>
      <c r="Q351" s="40" t="s">
        <v>1373</v>
      </c>
      <c r="R351" s="40" t="b">
        <v>0</v>
      </c>
      <c r="S351" s="40" t="s">
        <v>7286</v>
      </c>
      <c r="T351" s="40" t="s">
        <v>212</v>
      </c>
      <c r="U351" s="41">
        <v>0.1</v>
      </c>
      <c r="V351" s="41">
        <v>0.9</v>
      </c>
      <c r="W351" s="41">
        <v>0.1</v>
      </c>
      <c r="X351" s="41">
        <v>0.6</v>
      </c>
      <c r="Y351" s="40" t="b">
        <v>0</v>
      </c>
      <c r="Z351" s="40" t="b">
        <v>1</v>
      </c>
      <c r="AA351" s="40" t="b">
        <v>0</v>
      </c>
      <c r="AB351" s="40" t="b">
        <v>0</v>
      </c>
      <c r="AC351" s="41" t="s">
        <v>8504</v>
      </c>
      <c r="AD351" s="41" t="s">
        <v>8505</v>
      </c>
      <c r="AE351" s="41">
        <v>381.7928755</v>
      </c>
      <c r="AF351" s="41">
        <v>-3.143467401</v>
      </c>
      <c r="AG351" s="42">
        <v>8.13E41</v>
      </c>
      <c r="AH351" s="51">
        <v>0.021492806</v>
      </c>
      <c r="AI351" s="40" t="s">
        <v>8506</v>
      </c>
      <c r="AJ351" s="46">
        <v>8.12606239177466E125</v>
      </c>
      <c r="AK351" s="41">
        <v>10000.0</v>
      </c>
      <c r="AL351" s="40" t="s">
        <v>216</v>
      </c>
      <c r="AM351" s="40" t="s">
        <v>7285</v>
      </c>
      <c r="AN351" s="40" t="s">
        <v>224</v>
      </c>
      <c r="AO351" s="42">
        <v>1.0E139</v>
      </c>
    </row>
    <row r="352">
      <c r="A352" s="41">
        <v>166.0</v>
      </c>
      <c r="B352" s="42">
        <v>1.671302375E9</v>
      </c>
      <c r="C352" s="41">
        <v>3356.0</v>
      </c>
      <c r="D352" s="40" t="s">
        <v>1243</v>
      </c>
      <c r="E352" s="41">
        <v>140.0</v>
      </c>
      <c r="F352" s="41">
        <v>35.0</v>
      </c>
      <c r="G352" s="41">
        <v>70.0</v>
      </c>
      <c r="H352" s="41">
        <v>-3.07732701</v>
      </c>
      <c r="I352" s="41">
        <v>10000.0</v>
      </c>
      <c r="J352" s="41">
        <v>5000.0</v>
      </c>
      <c r="K352" s="41">
        <v>1200.0</v>
      </c>
      <c r="L352" s="41">
        <v>600.0</v>
      </c>
      <c r="M352" s="41">
        <v>30.0</v>
      </c>
      <c r="N352" s="40" t="s">
        <v>1370</v>
      </c>
      <c r="O352" s="40" t="s">
        <v>1371</v>
      </c>
      <c r="P352" s="40" t="s">
        <v>212</v>
      </c>
      <c r="Q352" s="40" t="s">
        <v>1373</v>
      </c>
      <c r="R352" s="40" t="b">
        <v>0</v>
      </c>
      <c r="S352" s="40" t="s">
        <v>1373</v>
      </c>
      <c r="T352" s="40" t="s">
        <v>212</v>
      </c>
      <c r="U352" s="41">
        <v>0.1</v>
      </c>
      <c r="V352" s="41">
        <v>0.9</v>
      </c>
      <c r="W352" s="41">
        <v>0.2</v>
      </c>
      <c r="X352" s="41">
        <v>0.5</v>
      </c>
      <c r="Y352" s="40" t="b">
        <v>0</v>
      </c>
      <c r="Z352" s="40" t="b">
        <v>1</v>
      </c>
      <c r="AA352" s="40" t="b">
        <v>0</v>
      </c>
      <c r="AB352" s="40" t="b">
        <v>0</v>
      </c>
      <c r="AC352" s="41" t="s">
        <v>8507</v>
      </c>
      <c r="AD352" s="41" t="s">
        <v>8508</v>
      </c>
      <c r="AE352" s="41">
        <v>325.9600754</v>
      </c>
      <c r="AF352" s="41">
        <v>-3.143619299</v>
      </c>
      <c r="AG352" s="42">
        <v>4.81E41</v>
      </c>
      <c r="AH352" s="51">
        <v>0.021542166</v>
      </c>
      <c r="AI352" s="40" t="s">
        <v>8509</v>
      </c>
      <c r="AJ352" s="45">
        <v>4.81129574920274E251</v>
      </c>
      <c r="AK352" s="41">
        <v>10000.0</v>
      </c>
      <c r="AL352" s="40" t="s">
        <v>216</v>
      </c>
      <c r="AM352" s="40" t="s">
        <v>7285</v>
      </c>
      <c r="AN352" s="40" t="s">
        <v>224</v>
      </c>
      <c r="AO352" s="42">
        <v>1.01E138</v>
      </c>
    </row>
    <row r="353">
      <c r="A353" s="41">
        <v>66.0</v>
      </c>
      <c r="B353" s="42">
        <v>1.671312514E9</v>
      </c>
      <c r="C353" s="41">
        <v>3356.0</v>
      </c>
      <c r="D353" s="40" t="s">
        <v>1243</v>
      </c>
      <c r="E353" s="41">
        <v>140.0</v>
      </c>
      <c r="F353" s="41">
        <v>35.0</v>
      </c>
      <c r="G353" s="41">
        <v>70.0</v>
      </c>
      <c r="H353" s="41">
        <v>-3.07732701</v>
      </c>
      <c r="I353" s="41">
        <v>10000.0</v>
      </c>
      <c r="J353" s="41">
        <v>5000.0</v>
      </c>
      <c r="K353" s="41">
        <v>1200.0</v>
      </c>
      <c r="L353" s="41">
        <v>600.0</v>
      </c>
      <c r="M353" s="41">
        <v>30.0</v>
      </c>
      <c r="N353" s="40" t="s">
        <v>1370</v>
      </c>
      <c r="O353" s="40" t="s">
        <v>1371</v>
      </c>
      <c r="P353" s="40" t="s">
        <v>7310</v>
      </c>
      <c r="Q353" s="40" t="s">
        <v>1373</v>
      </c>
      <c r="R353" s="40" t="b">
        <v>0</v>
      </c>
      <c r="S353" s="40" t="s">
        <v>7286</v>
      </c>
      <c r="T353" s="40" t="s">
        <v>7305</v>
      </c>
      <c r="U353" s="41">
        <v>0.1</v>
      </c>
      <c r="V353" s="41">
        <v>0.9</v>
      </c>
      <c r="W353" s="41">
        <v>0.2</v>
      </c>
      <c r="X353" s="41">
        <v>0.4</v>
      </c>
      <c r="Y353" s="40" t="b">
        <v>0</v>
      </c>
      <c r="Z353" s="40" t="b">
        <v>1</v>
      </c>
      <c r="AA353" s="40" t="b">
        <v>0</v>
      </c>
      <c r="AB353" s="40" t="b">
        <v>1</v>
      </c>
      <c r="AC353" s="41" t="s">
        <v>8510</v>
      </c>
      <c r="AD353" s="41" t="s">
        <v>8511</v>
      </c>
      <c r="AE353" s="41">
        <v>1201.966795</v>
      </c>
      <c r="AF353" s="41">
        <v>-3.143961507</v>
      </c>
      <c r="AG353" s="42">
        <v>1.39E42</v>
      </c>
      <c r="AH353" s="51">
        <v>0.021653369</v>
      </c>
      <c r="AI353" s="40" t="s">
        <v>8512</v>
      </c>
      <c r="AJ353" s="45">
        <v>1.39361241731923E257</v>
      </c>
      <c r="AK353" s="41">
        <v>6116.0</v>
      </c>
      <c r="AL353" s="40" t="s">
        <v>2224</v>
      </c>
      <c r="AM353" s="40" t="s">
        <v>7285</v>
      </c>
      <c r="AN353" s="40" t="s">
        <v>5643</v>
      </c>
      <c r="AO353" s="42">
        <v>1.11E139</v>
      </c>
    </row>
    <row r="354">
      <c r="A354" s="41">
        <v>21.0</v>
      </c>
      <c r="B354" s="42">
        <v>1.67130956E9</v>
      </c>
      <c r="C354" s="41">
        <v>3356.0</v>
      </c>
      <c r="D354" s="40" t="s">
        <v>1243</v>
      </c>
      <c r="E354" s="41">
        <v>140.0</v>
      </c>
      <c r="F354" s="41">
        <v>35.0</v>
      </c>
      <c r="G354" s="41">
        <v>70.0</v>
      </c>
      <c r="H354" s="41">
        <v>-3.07732701</v>
      </c>
      <c r="I354" s="41">
        <v>10000.0</v>
      </c>
      <c r="J354" s="41">
        <v>5000.0</v>
      </c>
      <c r="K354" s="41">
        <v>1200.0</v>
      </c>
      <c r="L354" s="41">
        <v>600.0</v>
      </c>
      <c r="M354" s="41">
        <v>30.0</v>
      </c>
      <c r="N354" s="40" t="s">
        <v>1370</v>
      </c>
      <c r="O354" s="40" t="s">
        <v>1371</v>
      </c>
      <c r="P354" s="40" t="s">
        <v>209</v>
      </c>
      <c r="Q354" s="40" t="s">
        <v>1373</v>
      </c>
      <c r="R354" s="40" t="b">
        <v>0</v>
      </c>
      <c r="S354" s="40" t="s">
        <v>1373</v>
      </c>
      <c r="T354" s="40" t="s">
        <v>7305</v>
      </c>
      <c r="U354" s="41">
        <v>0.1</v>
      </c>
      <c r="V354" s="41">
        <v>0.9</v>
      </c>
      <c r="W354" s="41">
        <v>0.2</v>
      </c>
      <c r="X354" s="41">
        <v>0.4</v>
      </c>
      <c r="Y354" s="40" t="b">
        <v>0</v>
      </c>
      <c r="Z354" s="40" t="b">
        <v>1</v>
      </c>
      <c r="AA354" s="40" t="b">
        <v>0</v>
      </c>
      <c r="AB354" s="40" t="b">
        <v>0</v>
      </c>
      <c r="AC354" s="41" t="s">
        <v>8513</v>
      </c>
      <c r="AD354" s="41" t="s">
        <v>8514</v>
      </c>
      <c r="AE354" s="41">
        <v>786.6505485</v>
      </c>
      <c r="AF354" s="41">
        <v>-3.144773168</v>
      </c>
      <c r="AG354" s="42">
        <v>1.36E41</v>
      </c>
      <c r="AH354" s="51">
        <v>0.021917124</v>
      </c>
      <c r="AI354" s="40" t="s">
        <v>8515</v>
      </c>
      <c r="AJ354" s="45">
        <v>1.35923712302658E251</v>
      </c>
      <c r="AK354" s="41">
        <v>10000.0</v>
      </c>
      <c r="AL354" s="40" t="s">
        <v>216</v>
      </c>
      <c r="AM354" s="40" t="s">
        <v>7285</v>
      </c>
      <c r="AN354" s="40" t="s">
        <v>5643</v>
      </c>
      <c r="AO354" s="42">
        <v>1.1E136</v>
      </c>
    </row>
    <row r="355">
      <c r="A355" s="41">
        <v>135.0</v>
      </c>
      <c r="B355" s="42">
        <v>1.67130956E9</v>
      </c>
      <c r="C355" s="41">
        <v>3356.0</v>
      </c>
      <c r="D355" s="40" t="s">
        <v>1243</v>
      </c>
      <c r="E355" s="41">
        <v>140.0</v>
      </c>
      <c r="F355" s="41">
        <v>35.0</v>
      </c>
      <c r="G355" s="41">
        <v>70.0</v>
      </c>
      <c r="H355" s="41">
        <v>-3.07732701</v>
      </c>
      <c r="I355" s="41">
        <v>10000.0</v>
      </c>
      <c r="J355" s="41">
        <v>5000.0</v>
      </c>
      <c r="K355" s="41">
        <v>1200.0</v>
      </c>
      <c r="L355" s="41">
        <v>600.0</v>
      </c>
      <c r="M355" s="41">
        <v>30.0</v>
      </c>
      <c r="N355" s="40" t="s">
        <v>1370</v>
      </c>
      <c r="O355" s="40" t="s">
        <v>1371</v>
      </c>
      <c r="P355" s="40" t="s">
        <v>1372</v>
      </c>
      <c r="Q355" s="40" t="s">
        <v>1373</v>
      </c>
      <c r="R355" s="40" t="b">
        <v>0</v>
      </c>
      <c r="S355" s="40" t="s">
        <v>7286</v>
      </c>
      <c r="T355" s="40" t="s">
        <v>7305</v>
      </c>
      <c r="U355" s="41">
        <v>0.1</v>
      </c>
      <c r="V355" s="41">
        <v>0.9</v>
      </c>
      <c r="W355" s="41">
        <v>0.1</v>
      </c>
      <c r="X355" s="41">
        <v>0.4</v>
      </c>
      <c r="Y355" s="40" t="b">
        <v>0</v>
      </c>
      <c r="Z355" s="40" t="b">
        <v>1</v>
      </c>
      <c r="AA355" s="40" t="b">
        <v>0</v>
      </c>
      <c r="AB355" s="40" t="b">
        <v>0</v>
      </c>
      <c r="AC355" s="41" t="s">
        <v>8516</v>
      </c>
      <c r="AD355" s="41" t="s">
        <v>8517</v>
      </c>
      <c r="AE355" s="41">
        <v>1011.770894</v>
      </c>
      <c r="AF355" s="41">
        <v>-3.145211674</v>
      </c>
      <c r="AG355" s="42">
        <v>1.18E42</v>
      </c>
      <c r="AH355" s="51">
        <v>0.02205962</v>
      </c>
      <c r="AI355" s="40" t="s">
        <v>8518</v>
      </c>
      <c r="AJ355" s="46">
        <v>1.17853368109773E128</v>
      </c>
      <c r="AK355" s="41">
        <v>10000.0</v>
      </c>
      <c r="AL355" s="40" t="s">
        <v>216</v>
      </c>
      <c r="AM355" s="40" t="s">
        <v>7285</v>
      </c>
      <c r="AN355" s="40" t="s">
        <v>5643</v>
      </c>
      <c r="AO355" s="42">
        <v>1.1E139</v>
      </c>
    </row>
    <row r="356">
      <c r="A356" s="41">
        <v>816.0</v>
      </c>
      <c r="B356" s="42">
        <v>1.671302375E9</v>
      </c>
      <c r="C356" s="41">
        <v>3356.0</v>
      </c>
      <c r="D356" s="40" t="s">
        <v>1243</v>
      </c>
      <c r="E356" s="41">
        <v>140.0</v>
      </c>
      <c r="F356" s="41">
        <v>35.0</v>
      </c>
      <c r="G356" s="41">
        <v>70.0</v>
      </c>
      <c r="H356" s="41">
        <v>-3.07732701</v>
      </c>
      <c r="I356" s="41">
        <v>10000.0</v>
      </c>
      <c r="J356" s="41">
        <v>5000.0</v>
      </c>
      <c r="K356" s="41">
        <v>1200.0</v>
      </c>
      <c r="L356" s="41">
        <v>600.0</v>
      </c>
      <c r="M356" s="41">
        <v>100.0</v>
      </c>
      <c r="N356" s="40" t="s">
        <v>1370</v>
      </c>
      <c r="O356" s="40" t="s">
        <v>1371</v>
      </c>
      <c r="P356" s="40" t="s">
        <v>7305</v>
      </c>
      <c r="Q356" s="40" t="s">
        <v>1373</v>
      </c>
      <c r="R356" s="40" t="b">
        <v>0</v>
      </c>
      <c r="S356" s="40" t="s">
        <v>1373</v>
      </c>
      <c r="T356" s="40" t="s">
        <v>212</v>
      </c>
      <c r="U356" s="41">
        <v>0.1</v>
      </c>
      <c r="V356" s="41">
        <v>0.9</v>
      </c>
      <c r="W356" s="41">
        <v>0.3</v>
      </c>
      <c r="X356" s="41">
        <v>0.4</v>
      </c>
      <c r="Y356" s="40" t="b">
        <v>0</v>
      </c>
      <c r="Z356" s="40" t="b">
        <v>1</v>
      </c>
      <c r="AA356" s="40" t="b">
        <v>0</v>
      </c>
      <c r="AB356" s="40" t="b">
        <v>0</v>
      </c>
      <c r="AC356" s="41" t="s">
        <v>1360</v>
      </c>
      <c r="AD356" s="41" t="s">
        <v>8519</v>
      </c>
      <c r="AE356" s="41">
        <v>798.059289</v>
      </c>
      <c r="AF356" s="41">
        <v>-3.145408884</v>
      </c>
      <c r="AG356" s="42">
        <v>1.37E42</v>
      </c>
      <c r="AH356" s="51">
        <v>0.022123705</v>
      </c>
      <c r="AI356" s="40" t="s">
        <v>8520</v>
      </c>
      <c r="AJ356" s="40" t="s">
        <v>8521</v>
      </c>
      <c r="AK356" s="41">
        <v>10000.0</v>
      </c>
      <c r="AL356" s="40" t="s">
        <v>216</v>
      </c>
      <c r="AM356" s="40" t="s">
        <v>7285</v>
      </c>
      <c r="AN356" s="40" t="s">
        <v>224</v>
      </c>
      <c r="AO356" s="42">
        <v>1.11E139</v>
      </c>
    </row>
    <row r="357">
      <c r="A357" s="41">
        <v>495.0</v>
      </c>
      <c r="B357" s="42">
        <v>1.671302375E9</v>
      </c>
      <c r="C357" s="41">
        <v>3356.0</v>
      </c>
      <c r="D357" s="40" t="s">
        <v>1243</v>
      </c>
      <c r="E357" s="41">
        <v>140.0</v>
      </c>
      <c r="F357" s="41">
        <v>35.0</v>
      </c>
      <c r="G357" s="41">
        <v>70.0</v>
      </c>
      <c r="H357" s="41">
        <v>-3.07732701</v>
      </c>
      <c r="I357" s="41">
        <v>10000.0</v>
      </c>
      <c r="J357" s="41">
        <v>5000.0</v>
      </c>
      <c r="K357" s="41">
        <v>1200.0</v>
      </c>
      <c r="L357" s="41">
        <v>600.0</v>
      </c>
      <c r="M357" s="41">
        <v>50.0</v>
      </c>
      <c r="N357" s="40" t="s">
        <v>1370</v>
      </c>
      <c r="O357" s="40" t="s">
        <v>1371</v>
      </c>
      <c r="P357" s="40" t="s">
        <v>1372</v>
      </c>
      <c r="Q357" s="40" t="s">
        <v>1373</v>
      </c>
      <c r="R357" s="40" t="b">
        <v>0</v>
      </c>
      <c r="S357" s="40" t="s">
        <v>7286</v>
      </c>
      <c r="T357" s="40" t="s">
        <v>212</v>
      </c>
      <c r="U357" s="41">
        <v>0.1</v>
      </c>
      <c r="V357" s="41">
        <v>0.9</v>
      </c>
      <c r="W357" s="41">
        <v>0.1</v>
      </c>
      <c r="X357" s="41">
        <v>0.4</v>
      </c>
      <c r="Y357" s="40" t="b">
        <v>0</v>
      </c>
      <c r="Z357" s="40" t="b">
        <v>1</v>
      </c>
      <c r="AA357" s="40" t="b">
        <v>0</v>
      </c>
      <c r="AB357" s="40" t="b">
        <v>0</v>
      </c>
      <c r="AC357" s="41" t="s">
        <v>8522</v>
      </c>
      <c r="AD357" s="41" t="s">
        <v>4706</v>
      </c>
      <c r="AE357" s="41">
        <v>421.3066576</v>
      </c>
      <c r="AF357" s="41">
        <v>-3.145648735</v>
      </c>
      <c r="AG357" s="42">
        <v>8.54E41</v>
      </c>
      <c r="AH357" s="51">
        <v>0.022201646</v>
      </c>
      <c r="AI357" s="40" t="s">
        <v>8523</v>
      </c>
      <c r="AJ357" s="40" t="s">
        <v>7330</v>
      </c>
      <c r="AK357" s="41">
        <v>10000.0</v>
      </c>
      <c r="AL357" s="40" t="s">
        <v>216</v>
      </c>
      <c r="AM357" s="40" t="s">
        <v>7285</v>
      </c>
      <c r="AN357" s="40" t="s">
        <v>224</v>
      </c>
      <c r="AO357" s="42">
        <v>1.0E139</v>
      </c>
    </row>
    <row r="358">
      <c r="A358" s="41">
        <v>105.0</v>
      </c>
      <c r="B358" s="42">
        <v>1.671302375E9</v>
      </c>
      <c r="C358" s="41">
        <v>3356.0</v>
      </c>
      <c r="D358" s="40" t="s">
        <v>1243</v>
      </c>
      <c r="E358" s="41">
        <v>140.0</v>
      </c>
      <c r="F358" s="41">
        <v>35.0</v>
      </c>
      <c r="G358" s="41">
        <v>70.0</v>
      </c>
      <c r="H358" s="41">
        <v>-3.07732701</v>
      </c>
      <c r="I358" s="41">
        <v>10000.0</v>
      </c>
      <c r="J358" s="41">
        <v>5000.0</v>
      </c>
      <c r="K358" s="41">
        <v>1200.0</v>
      </c>
      <c r="L358" s="41">
        <v>600.0</v>
      </c>
      <c r="M358" s="41">
        <v>30.0</v>
      </c>
      <c r="N358" s="40" t="s">
        <v>1370</v>
      </c>
      <c r="O358" s="40" t="s">
        <v>1371</v>
      </c>
      <c r="P358" s="40" t="s">
        <v>7305</v>
      </c>
      <c r="Q358" s="40" t="s">
        <v>1373</v>
      </c>
      <c r="R358" s="40" t="b">
        <v>0</v>
      </c>
      <c r="S358" s="40" t="s">
        <v>7286</v>
      </c>
      <c r="T358" s="40" t="s">
        <v>212</v>
      </c>
      <c r="U358" s="41">
        <v>0.1</v>
      </c>
      <c r="V358" s="41">
        <v>0.9</v>
      </c>
      <c r="W358" s="41">
        <v>0.3</v>
      </c>
      <c r="X358" s="41">
        <v>0.4</v>
      </c>
      <c r="Y358" s="40" t="b">
        <v>0</v>
      </c>
      <c r="Z358" s="40" t="b">
        <v>1</v>
      </c>
      <c r="AA358" s="40" t="b">
        <v>0</v>
      </c>
      <c r="AB358" s="40" t="b">
        <v>0</v>
      </c>
      <c r="AC358" s="41" t="s">
        <v>8524</v>
      </c>
      <c r="AD358" s="41" t="s">
        <v>8525</v>
      </c>
      <c r="AE358" s="41">
        <v>251.0303197</v>
      </c>
      <c r="AF358" s="41">
        <v>-3.145732491</v>
      </c>
      <c r="AG358" s="42">
        <v>3.21E41</v>
      </c>
      <c r="AH358" s="51">
        <v>0.022228863</v>
      </c>
      <c r="AI358" s="40" t="s">
        <v>8526</v>
      </c>
      <c r="AJ358" s="40" t="s">
        <v>8527</v>
      </c>
      <c r="AK358" s="41">
        <v>10000.0</v>
      </c>
      <c r="AL358" s="40" t="s">
        <v>216</v>
      </c>
      <c r="AM358" s="40" t="s">
        <v>7285</v>
      </c>
      <c r="AN358" s="40" t="s">
        <v>224</v>
      </c>
      <c r="AO358" s="42">
        <v>1.11E137</v>
      </c>
    </row>
    <row r="359">
      <c r="A359" s="41">
        <v>135.0</v>
      </c>
      <c r="B359" s="42">
        <v>1.671312514E9</v>
      </c>
      <c r="C359" s="41">
        <v>3356.0</v>
      </c>
      <c r="D359" s="40" t="s">
        <v>1243</v>
      </c>
      <c r="E359" s="41">
        <v>140.0</v>
      </c>
      <c r="F359" s="41">
        <v>35.0</v>
      </c>
      <c r="G359" s="41">
        <v>70.0</v>
      </c>
      <c r="H359" s="41">
        <v>-3.07732701</v>
      </c>
      <c r="I359" s="41">
        <v>10000.0</v>
      </c>
      <c r="J359" s="41">
        <v>5000.0</v>
      </c>
      <c r="K359" s="41">
        <v>1200.0</v>
      </c>
      <c r="L359" s="41">
        <v>600.0</v>
      </c>
      <c r="M359" s="41">
        <v>30.0</v>
      </c>
      <c r="N359" s="40" t="s">
        <v>1370</v>
      </c>
      <c r="O359" s="40" t="s">
        <v>1371</v>
      </c>
      <c r="P359" s="40" t="s">
        <v>1372</v>
      </c>
      <c r="Q359" s="40" t="s">
        <v>1373</v>
      </c>
      <c r="R359" s="40" t="b">
        <v>0</v>
      </c>
      <c r="S359" s="40" t="s">
        <v>7286</v>
      </c>
      <c r="T359" s="40" t="s">
        <v>7305</v>
      </c>
      <c r="U359" s="41">
        <v>0.1</v>
      </c>
      <c r="V359" s="41">
        <v>0.9</v>
      </c>
      <c r="W359" s="41">
        <v>0.1</v>
      </c>
      <c r="X359" s="41">
        <v>0.4</v>
      </c>
      <c r="Y359" s="40" t="b">
        <v>0</v>
      </c>
      <c r="Z359" s="40" t="b">
        <v>1</v>
      </c>
      <c r="AA359" s="40" t="b">
        <v>0</v>
      </c>
      <c r="AB359" s="40" t="b">
        <v>1</v>
      </c>
      <c r="AC359" s="41" t="s">
        <v>8528</v>
      </c>
      <c r="AD359" s="41" t="s">
        <v>8529</v>
      </c>
      <c r="AE359" s="41">
        <v>1073.441412</v>
      </c>
      <c r="AF359" s="41">
        <v>-3.145883339</v>
      </c>
      <c r="AG359" s="42">
        <v>1.18E42</v>
      </c>
      <c r="AH359" s="51">
        <v>0.022277882</v>
      </c>
      <c r="AI359" s="40" t="s">
        <v>8530</v>
      </c>
      <c r="AJ359" s="46">
        <v>1.17785311636389E85</v>
      </c>
      <c r="AK359" s="41">
        <v>7240.0</v>
      </c>
      <c r="AL359" s="40" t="s">
        <v>7372</v>
      </c>
      <c r="AM359" s="40" t="s">
        <v>7285</v>
      </c>
      <c r="AN359" s="40" t="s">
        <v>5643</v>
      </c>
      <c r="AO359" s="42">
        <v>1.1E139</v>
      </c>
    </row>
    <row r="360">
      <c r="A360" s="41">
        <v>103.0</v>
      </c>
      <c r="B360" s="42">
        <v>1.67130956E9</v>
      </c>
      <c r="C360" s="41">
        <v>3356.0</v>
      </c>
      <c r="D360" s="40" t="s">
        <v>1243</v>
      </c>
      <c r="E360" s="41">
        <v>140.0</v>
      </c>
      <c r="F360" s="41">
        <v>35.0</v>
      </c>
      <c r="G360" s="41">
        <v>70.0</v>
      </c>
      <c r="H360" s="41">
        <v>-3.07732701</v>
      </c>
      <c r="I360" s="41">
        <v>10000.0</v>
      </c>
      <c r="J360" s="41">
        <v>5000.0</v>
      </c>
      <c r="K360" s="41">
        <v>1200.0</v>
      </c>
      <c r="L360" s="41">
        <v>600.0</v>
      </c>
      <c r="M360" s="41">
        <v>30.0</v>
      </c>
      <c r="N360" s="40" t="s">
        <v>1370</v>
      </c>
      <c r="O360" s="40" t="s">
        <v>1371</v>
      </c>
      <c r="P360" s="40" t="s">
        <v>7305</v>
      </c>
      <c r="Q360" s="40" t="s">
        <v>1373</v>
      </c>
      <c r="R360" s="40" t="b">
        <v>0</v>
      </c>
      <c r="S360" s="40" t="s">
        <v>7286</v>
      </c>
      <c r="T360" s="40" t="s">
        <v>7305</v>
      </c>
      <c r="U360" s="41">
        <v>0.1</v>
      </c>
      <c r="V360" s="41">
        <v>0.9</v>
      </c>
      <c r="W360" s="41">
        <v>0.2</v>
      </c>
      <c r="X360" s="41">
        <v>0.5</v>
      </c>
      <c r="Y360" s="40" t="b">
        <v>0</v>
      </c>
      <c r="Z360" s="40" t="b">
        <v>1</v>
      </c>
      <c r="AA360" s="40" t="b">
        <v>0</v>
      </c>
      <c r="AB360" s="40" t="b">
        <v>0</v>
      </c>
      <c r="AC360" s="41" t="s">
        <v>8531</v>
      </c>
      <c r="AD360" s="41" t="s">
        <v>8532</v>
      </c>
      <c r="AE360" s="41">
        <v>1203.78578</v>
      </c>
      <c r="AF360" s="41">
        <v>-3.146658725</v>
      </c>
      <c r="AG360" s="42">
        <v>6.47E41</v>
      </c>
      <c r="AH360" s="51">
        <v>0.02252985</v>
      </c>
      <c r="AI360" s="40" t="s">
        <v>8533</v>
      </c>
      <c r="AJ360" s="45">
        <v>6.4661356829961E251</v>
      </c>
      <c r="AK360" s="41">
        <v>8887.0</v>
      </c>
      <c r="AL360" s="40" t="s">
        <v>2224</v>
      </c>
      <c r="AM360" s="40" t="s">
        <v>7285</v>
      </c>
      <c r="AN360" s="40" t="s">
        <v>5643</v>
      </c>
      <c r="AO360" s="42">
        <v>1.11E138</v>
      </c>
    </row>
    <row r="361">
      <c r="A361" s="41">
        <v>859.0</v>
      </c>
      <c r="B361" s="42">
        <v>1.671302375E9</v>
      </c>
      <c r="C361" s="41">
        <v>3356.0</v>
      </c>
      <c r="D361" s="40" t="s">
        <v>1243</v>
      </c>
      <c r="E361" s="41">
        <v>140.0</v>
      </c>
      <c r="F361" s="41">
        <v>35.0</v>
      </c>
      <c r="G361" s="41">
        <v>70.0</v>
      </c>
      <c r="H361" s="41">
        <v>-3.07732701</v>
      </c>
      <c r="I361" s="41">
        <v>10000.0</v>
      </c>
      <c r="J361" s="41">
        <v>5000.0</v>
      </c>
      <c r="K361" s="41">
        <v>1200.0</v>
      </c>
      <c r="L361" s="41">
        <v>600.0</v>
      </c>
      <c r="M361" s="41">
        <v>100.0</v>
      </c>
      <c r="N361" s="40" t="s">
        <v>1370</v>
      </c>
      <c r="O361" s="40" t="s">
        <v>1371</v>
      </c>
      <c r="P361" s="40" t="s">
        <v>1372</v>
      </c>
      <c r="Q361" s="40" t="s">
        <v>1373</v>
      </c>
      <c r="R361" s="40" t="b">
        <v>0</v>
      </c>
      <c r="S361" s="40" t="s">
        <v>7286</v>
      </c>
      <c r="T361" s="40" t="s">
        <v>212</v>
      </c>
      <c r="U361" s="41">
        <v>0.1</v>
      </c>
      <c r="V361" s="41">
        <v>0.9</v>
      </c>
      <c r="W361" s="41">
        <v>0.2</v>
      </c>
      <c r="X361" s="41">
        <v>0.5</v>
      </c>
      <c r="Y361" s="40" t="b">
        <v>0</v>
      </c>
      <c r="Z361" s="40" t="b">
        <v>1</v>
      </c>
      <c r="AA361" s="40" t="b">
        <v>0</v>
      </c>
      <c r="AB361" s="40" t="b">
        <v>0</v>
      </c>
      <c r="AC361" s="41" t="s">
        <v>8534</v>
      </c>
      <c r="AD361" s="41" t="s">
        <v>8535</v>
      </c>
      <c r="AE361" s="41">
        <v>1054.093161</v>
      </c>
      <c r="AF361" s="41">
        <v>-3.146681232</v>
      </c>
      <c r="AG361" s="42">
        <v>6.5E41</v>
      </c>
      <c r="AH361" s="51">
        <v>0.022537164</v>
      </c>
      <c r="AI361" s="40" t="s">
        <v>8536</v>
      </c>
      <c r="AJ361" s="40" t="s">
        <v>8537</v>
      </c>
      <c r="AK361" s="41">
        <v>10000.0</v>
      </c>
      <c r="AL361" s="40" t="s">
        <v>216</v>
      </c>
      <c r="AM361" s="40" t="s">
        <v>7285</v>
      </c>
      <c r="AN361" s="40" t="s">
        <v>224</v>
      </c>
      <c r="AO361" s="42">
        <v>1.11E138</v>
      </c>
    </row>
    <row r="362">
      <c r="A362" s="41">
        <v>717.0</v>
      </c>
      <c r="B362" s="42">
        <v>1.671302375E9</v>
      </c>
      <c r="C362" s="41">
        <v>3356.0</v>
      </c>
      <c r="D362" s="40" t="s">
        <v>1243</v>
      </c>
      <c r="E362" s="41">
        <v>140.0</v>
      </c>
      <c r="F362" s="41">
        <v>35.0</v>
      </c>
      <c r="G362" s="41">
        <v>70.0</v>
      </c>
      <c r="H362" s="41">
        <v>-3.07732701</v>
      </c>
      <c r="I362" s="41">
        <v>10000.0</v>
      </c>
      <c r="J362" s="41">
        <v>5000.0</v>
      </c>
      <c r="K362" s="41">
        <v>1200.0</v>
      </c>
      <c r="L362" s="41">
        <v>600.0</v>
      </c>
      <c r="M362" s="41">
        <v>50.0</v>
      </c>
      <c r="N362" s="40" t="s">
        <v>1370</v>
      </c>
      <c r="O362" s="40" t="s">
        <v>208</v>
      </c>
      <c r="P362" s="40" t="s">
        <v>212</v>
      </c>
      <c r="Q362" s="40" t="s">
        <v>1373</v>
      </c>
      <c r="R362" s="40" t="b">
        <v>0</v>
      </c>
      <c r="S362" s="40" t="s">
        <v>7286</v>
      </c>
      <c r="T362" s="40" t="s">
        <v>212</v>
      </c>
      <c r="U362" s="41">
        <v>0.1</v>
      </c>
      <c r="V362" s="41">
        <v>0.9</v>
      </c>
      <c r="W362" s="41">
        <v>0.3</v>
      </c>
      <c r="X362" s="41">
        <v>0.4</v>
      </c>
      <c r="Y362" s="40" t="b">
        <v>0</v>
      </c>
      <c r="Z362" s="40" t="b">
        <v>1</v>
      </c>
      <c r="AA362" s="40" t="b">
        <v>0</v>
      </c>
      <c r="AB362" s="40" t="b">
        <v>0</v>
      </c>
      <c r="AC362" s="41" t="s">
        <v>8538</v>
      </c>
      <c r="AD362" s="41" t="s">
        <v>8539</v>
      </c>
      <c r="AE362" s="41">
        <v>424.8850632</v>
      </c>
      <c r="AF362" s="41">
        <v>-3.146739669</v>
      </c>
      <c r="AG362" s="42">
        <v>4.37E41</v>
      </c>
      <c r="AH362" s="51">
        <v>0.022556153</v>
      </c>
      <c r="AI362" s="40" t="s">
        <v>8540</v>
      </c>
      <c r="AJ362" s="40" t="s">
        <v>8541</v>
      </c>
      <c r="AK362" s="41">
        <v>10000.0</v>
      </c>
      <c r="AL362" s="40" t="s">
        <v>216</v>
      </c>
      <c r="AM362" s="40" t="s">
        <v>7285</v>
      </c>
      <c r="AN362" s="40" t="s">
        <v>224</v>
      </c>
      <c r="AO362" s="42">
        <v>1.01E138</v>
      </c>
    </row>
    <row r="363">
      <c r="A363" s="41">
        <v>28.0</v>
      </c>
      <c r="B363" s="42">
        <v>1.67130956E9</v>
      </c>
      <c r="C363" s="41">
        <v>3356.0</v>
      </c>
      <c r="D363" s="40" t="s">
        <v>1243</v>
      </c>
      <c r="E363" s="41">
        <v>140.0</v>
      </c>
      <c r="F363" s="41">
        <v>35.0</v>
      </c>
      <c r="G363" s="41">
        <v>70.0</v>
      </c>
      <c r="H363" s="41">
        <v>-3.07732701</v>
      </c>
      <c r="I363" s="41">
        <v>10000.0</v>
      </c>
      <c r="J363" s="41">
        <v>5000.0</v>
      </c>
      <c r="K363" s="41">
        <v>1200.0</v>
      </c>
      <c r="L363" s="41">
        <v>600.0</v>
      </c>
      <c r="M363" s="41">
        <v>30.0</v>
      </c>
      <c r="N363" s="40" t="s">
        <v>1370</v>
      </c>
      <c r="O363" s="40" t="s">
        <v>1371</v>
      </c>
      <c r="P363" s="40" t="s">
        <v>209</v>
      </c>
      <c r="Q363" s="40" t="s">
        <v>1373</v>
      </c>
      <c r="R363" s="40" t="b">
        <v>0</v>
      </c>
      <c r="S363" s="40" t="s">
        <v>7286</v>
      </c>
      <c r="T363" s="40" t="s">
        <v>7305</v>
      </c>
      <c r="U363" s="41">
        <v>0.1</v>
      </c>
      <c r="V363" s="41">
        <v>0.9</v>
      </c>
      <c r="W363" s="41">
        <v>0.1</v>
      </c>
      <c r="X363" s="41">
        <v>0.5</v>
      </c>
      <c r="Y363" s="40" t="b">
        <v>0</v>
      </c>
      <c r="Z363" s="40" t="b">
        <v>1</v>
      </c>
      <c r="AA363" s="40" t="b">
        <v>0</v>
      </c>
      <c r="AB363" s="40" t="b">
        <v>0</v>
      </c>
      <c r="AC363" s="41" t="s">
        <v>8542</v>
      </c>
      <c r="AD363" s="41" t="s">
        <v>8543</v>
      </c>
      <c r="AE363" s="41">
        <v>1202.922045</v>
      </c>
      <c r="AF363" s="41">
        <v>-3.146762183</v>
      </c>
      <c r="AG363" s="42">
        <v>1.39E42</v>
      </c>
      <c r="AH363" s="51">
        <v>0.022563469</v>
      </c>
      <c r="AI363" s="40" t="s">
        <v>8544</v>
      </c>
      <c r="AJ363" s="46">
        <v>1.39009197646814E128</v>
      </c>
      <c r="AK363" s="41">
        <v>9523.0</v>
      </c>
      <c r="AL363" s="40" t="s">
        <v>2224</v>
      </c>
      <c r="AM363" s="40" t="s">
        <v>7285</v>
      </c>
      <c r="AN363" s="40" t="s">
        <v>5643</v>
      </c>
      <c r="AO363" s="42">
        <v>1.11E139</v>
      </c>
    </row>
    <row r="364">
      <c r="A364" s="41">
        <v>419.0</v>
      </c>
      <c r="B364" s="42">
        <v>1.671302375E9</v>
      </c>
      <c r="C364" s="41">
        <v>3356.0</v>
      </c>
      <c r="D364" s="40" t="s">
        <v>1243</v>
      </c>
      <c r="E364" s="41">
        <v>140.0</v>
      </c>
      <c r="F364" s="41">
        <v>35.0</v>
      </c>
      <c r="G364" s="41">
        <v>70.0</v>
      </c>
      <c r="H364" s="41">
        <v>-3.07732701</v>
      </c>
      <c r="I364" s="41">
        <v>10000.0</v>
      </c>
      <c r="J364" s="41">
        <v>5000.0</v>
      </c>
      <c r="K364" s="41">
        <v>1200.0</v>
      </c>
      <c r="L364" s="41">
        <v>600.0</v>
      </c>
      <c r="M364" s="41">
        <v>50.0</v>
      </c>
      <c r="N364" s="40" t="s">
        <v>1370</v>
      </c>
      <c r="O364" s="40" t="s">
        <v>1371</v>
      </c>
      <c r="P364" s="40" t="s">
        <v>7310</v>
      </c>
      <c r="Q364" s="40" t="s">
        <v>1373</v>
      </c>
      <c r="R364" s="40" t="b">
        <v>0</v>
      </c>
      <c r="S364" s="40" t="s">
        <v>1373</v>
      </c>
      <c r="T364" s="40" t="s">
        <v>212</v>
      </c>
      <c r="U364" s="41">
        <v>0.1</v>
      </c>
      <c r="V364" s="41">
        <v>0.9</v>
      </c>
      <c r="W364" s="41">
        <v>0.2</v>
      </c>
      <c r="X364" s="41">
        <v>0.6</v>
      </c>
      <c r="Y364" s="40" t="b">
        <v>0</v>
      </c>
      <c r="Z364" s="40" t="b">
        <v>1</v>
      </c>
      <c r="AA364" s="40" t="b">
        <v>0</v>
      </c>
      <c r="AB364" s="40" t="b">
        <v>0</v>
      </c>
      <c r="AC364" s="41" t="s">
        <v>8545</v>
      </c>
      <c r="AD364" s="41" t="s">
        <v>8546</v>
      </c>
      <c r="AE364" s="41">
        <v>859.9724245</v>
      </c>
      <c r="AF364" s="41">
        <v>-3.147184666</v>
      </c>
      <c r="AG364" s="42">
        <v>8.57E41</v>
      </c>
      <c r="AH364" s="51">
        <v>0.022700758</v>
      </c>
      <c r="AI364" s="40" t="s">
        <v>8547</v>
      </c>
      <c r="AJ364" s="40" t="s">
        <v>8548</v>
      </c>
      <c r="AK364" s="41">
        <v>10000.0</v>
      </c>
      <c r="AL364" s="40" t="s">
        <v>216</v>
      </c>
      <c r="AM364" s="40" t="s">
        <v>7285</v>
      </c>
      <c r="AN364" s="40" t="s">
        <v>224</v>
      </c>
      <c r="AO364" s="42">
        <v>1.0E139</v>
      </c>
    </row>
    <row r="365">
      <c r="A365" s="41">
        <v>314.0</v>
      </c>
      <c r="B365" s="42">
        <v>1.671302375E9</v>
      </c>
      <c r="C365" s="41">
        <v>3356.0</v>
      </c>
      <c r="D365" s="40" t="s">
        <v>1243</v>
      </c>
      <c r="E365" s="41">
        <v>140.0</v>
      </c>
      <c r="F365" s="41">
        <v>35.0</v>
      </c>
      <c r="G365" s="41">
        <v>70.0</v>
      </c>
      <c r="H365" s="41">
        <v>-3.07732701</v>
      </c>
      <c r="I365" s="41">
        <v>10000.0</v>
      </c>
      <c r="J365" s="41">
        <v>5000.0</v>
      </c>
      <c r="K365" s="41">
        <v>1200.0</v>
      </c>
      <c r="L365" s="41">
        <v>600.0</v>
      </c>
      <c r="M365" s="41">
        <v>30.0</v>
      </c>
      <c r="N365" s="40" t="s">
        <v>1370</v>
      </c>
      <c r="O365" s="40" t="s">
        <v>208</v>
      </c>
      <c r="P365" s="40" t="s">
        <v>1372</v>
      </c>
      <c r="Q365" s="40" t="s">
        <v>1373</v>
      </c>
      <c r="R365" s="40" t="b">
        <v>0</v>
      </c>
      <c r="S365" s="40" t="s">
        <v>1373</v>
      </c>
      <c r="T365" s="40" t="s">
        <v>212</v>
      </c>
      <c r="U365" s="41">
        <v>0.1</v>
      </c>
      <c r="V365" s="41">
        <v>0.9</v>
      </c>
      <c r="W365" s="41">
        <v>0.3</v>
      </c>
      <c r="X365" s="41">
        <v>0.6</v>
      </c>
      <c r="Y365" s="40" t="b">
        <v>0</v>
      </c>
      <c r="Z365" s="40" t="b">
        <v>1</v>
      </c>
      <c r="AA365" s="40" t="b">
        <v>0</v>
      </c>
      <c r="AB365" s="40" t="b">
        <v>0</v>
      </c>
      <c r="AC365" s="41" t="s">
        <v>8549</v>
      </c>
      <c r="AD365" s="41" t="s">
        <v>8550</v>
      </c>
      <c r="AE365" s="41">
        <v>406.9666479</v>
      </c>
      <c r="AF365" s="41">
        <v>-3.147457785</v>
      </c>
      <c r="AG365" s="42">
        <v>1.39E41</v>
      </c>
      <c r="AH365" s="51">
        <v>0.02278951</v>
      </c>
      <c r="AI365" s="40" t="s">
        <v>8551</v>
      </c>
      <c r="AJ365" s="40" t="s">
        <v>8552</v>
      </c>
      <c r="AK365" s="41">
        <v>10000.0</v>
      </c>
      <c r="AL365" s="40" t="s">
        <v>216</v>
      </c>
      <c r="AM365" s="40" t="s">
        <v>7285</v>
      </c>
      <c r="AN365" s="40" t="s">
        <v>224</v>
      </c>
      <c r="AO365" s="42">
        <v>1.1E136</v>
      </c>
    </row>
    <row r="366">
      <c r="A366" s="41">
        <v>67.0</v>
      </c>
      <c r="B366" s="42">
        <v>1.671312514E9</v>
      </c>
      <c r="C366" s="41">
        <v>3356.0</v>
      </c>
      <c r="D366" s="40" t="s">
        <v>1243</v>
      </c>
      <c r="E366" s="41">
        <v>140.0</v>
      </c>
      <c r="F366" s="41">
        <v>35.0</v>
      </c>
      <c r="G366" s="41">
        <v>70.0</v>
      </c>
      <c r="H366" s="41">
        <v>-3.07732701</v>
      </c>
      <c r="I366" s="41">
        <v>10000.0</v>
      </c>
      <c r="J366" s="41">
        <v>5000.0</v>
      </c>
      <c r="K366" s="41">
        <v>1200.0</v>
      </c>
      <c r="L366" s="41">
        <v>600.0</v>
      </c>
      <c r="M366" s="41">
        <v>30.0</v>
      </c>
      <c r="N366" s="40" t="s">
        <v>1370</v>
      </c>
      <c r="O366" s="40" t="s">
        <v>1371</v>
      </c>
      <c r="P366" s="40" t="s">
        <v>7310</v>
      </c>
      <c r="Q366" s="40" t="s">
        <v>1373</v>
      </c>
      <c r="R366" s="40" t="b">
        <v>0</v>
      </c>
      <c r="S366" s="40" t="s">
        <v>7286</v>
      </c>
      <c r="T366" s="40" t="s">
        <v>7305</v>
      </c>
      <c r="U366" s="41">
        <v>0.1</v>
      </c>
      <c r="V366" s="41">
        <v>0.9</v>
      </c>
      <c r="W366" s="41">
        <v>0.2</v>
      </c>
      <c r="X366" s="41">
        <v>0.5</v>
      </c>
      <c r="Y366" s="40" t="b">
        <v>0</v>
      </c>
      <c r="Z366" s="40" t="b">
        <v>1</v>
      </c>
      <c r="AA366" s="40" t="b">
        <v>0</v>
      </c>
      <c r="AB366" s="40" t="b">
        <v>1</v>
      </c>
      <c r="AC366" s="41" t="s">
        <v>8553</v>
      </c>
      <c r="AD366" s="41" t="s">
        <v>8554</v>
      </c>
      <c r="AE366" s="41">
        <v>1203.295841</v>
      </c>
      <c r="AF366" s="41">
        <v>-3.147528475</v>
      </c>
      <c r="AG366" s="42">
        <v>1.14E42</v>
      </c>
      <c r="AH366" s="51">
        <v>0.022812481</v>
      </c>
      <c r="AI366" s="40" t="s">
        <v>8555</v>
      </c>
      <c r="AJ366" s="46">
        <v>1.13932491828699E128</v>
      </c>
      <c r="AK366" s="41">
        <v>4889.0</v>
      </c>
      <c r="AL366" s="40" t="s">
        <v>2224</v>
      </c>
      <c r="AM366" s="40" t="s">
        <v>7285</v>
      </c>
      <c r="AN366" s="40" t="s">
        <v>5643</v>
      </c>
      <c r="AO366" s="42">
        <v>1.1E139</v>
      </c>
    </row>
    <row r="367">
      <c r="A367" s="41">
        <v>933.0</v>
      </c>
      <c r="B367" s="42">
        <v>1.671302375E9</v>
      </c>
      <c r="C367" s="41">
        <v>3356.0</v>
      </c>
      <c r="D367" s="40" t="s">
        <v>1243</v>
      </c>
      <c r="E367" s="41">
        <v>140.0</v>
      </c>
      <c r="F367" s="41">
        <v>35.0</v>
      </c>
      <c r="G367" s="41">
        <v>70.0</v>
      </c>
      <c r="H367" s="41">
        <v>-3.07732701</v>
      </c>
      <c r="I367" s="41">
        <v>10000.0</v>
      </c>
      <c r="J367" s="41">
        <v>5000.0</v>
      </c>
      <c r="K367" s="41">
        <v>1200.0</v>
      </c>
      <c r="L367" s="41">
        <v>600.0</v>
      </c>
      <c r="M367" s="41">
        <v>100.0</v>
      </c>
      <c r="N367" s="40" t="s">
        <v>1370</v>
      </c>
      <c r="O367" s="40" t="s">
        <v>208</v>
      </c>
      <c r="P367" s="40" t="s">
        <v>209</v>
      </c>
      <c r="Q367" s="40" t="s">
        <v>1373</v>
      </c>
      <c r="R367" s="40" t="b">
        <v>0</v>
      </c>
      <c r="S367" s="40" t="s">
        <v>7286</v>
      </c>
      <c r="T367" s="40" t="s">
        <v>212</v>
      </c>
      <c r="U367" s="41">
        <v>0.1</v>
      </c>
      <c r="V367" s="41">
        <v>0.9</v>
      </c>
      <c r="W367" s="41">
        <v>0.3</v>
      </c>
      <c r="X367" s="41">
        <v>0.4</v>
      </c>
      <c r="Y367" s="40" t="b">
        <v>0</v>
      </c>
      <c r="Z367" s="40" t="b">
        <v>1</v>
      </c>
      <c r="AA367" s="40" t="b">
        <v>0</v>
      </c>
      <c r="AB367" s="40" t="b">
        <v>0</v>
      </c>
      <c r="AC367" s="41" t="s">
        <v>8556</v>
      </c>
      <c r="AD367" s="41" t="s">
        <v>8557</v>
      </c>
      <c r="AE367" s="41">
        <v>896.6171207</v>
      </c>
      <c r="AF367" s="41">
        <v>-3.147976974</v>
      </c>
      <c r="AG367" s="42">
        <v>6.66E41</v>
      </c>
      <c r="AH367" s="51">
        <v>0.022958225</v>
      </c>
      <c r="AI367" s="40" t="s">
        <v>8558</v>
      </c>
      <c r="AJ367" s="40" t="s">
        <v>8559</v>
      </c>
      <c r="AK367" s="41">
        <v>10000.0</v>
      </c>
      <c r="AL367" s="40" t="s">
        <v>216</v>
      </c>
      <c r="AM367" s="40" t="s">
        <v>7285</v>
      </c>
      <c r="AN367" s="40" t="s">
        <v>224</v>
      </c>
      <c r="AO367" s="42">
        <v>1.11E138</v>
      </c>
    </row>
    <row r="368">
      <c r="A368" s="41">
        <v>126.0</v>
      </c>
      <c r="B368" s="42">
        <v>1.671302375E9</v>
      </c>
      <c r="C368" s="41">
        <v>3356.0</v>
      </c>
      <c r="D368" s="40" t="s">
        <v>1243</v>
      </c>
      <c r="E368" s="41">
        <v>140.0</v>
      </c>
      <c r="F368" s="41">
        <v>35.0</v>
      </c>
      <c r="G368" s="41">
        <v>70.0</v>
      </c>
      <c r="H368" s="41">
        <v>-3.07732701</v>
      </c>
      <c r="I368" s="41">
        <v>10000.0</v>
      </c>
      <c r="J368" s="41">
        <v>5000.0</v>
      </c>
      <c r="K368" s="41">
        <v>1200.0</v>
      </c>
      <c r="L368" s="41">
        <v>600.0</v>
      </c>
      <c r="M368" s="41">
        <v>30.0</v>
      </c>
      <c r="N368" s="40" t="s">
        <v>1370</v>
      </c>
      <c r="O368" s="40" t="s">
        <v>1371</v>
      </c>
      <c r="P368" s="40" t="s">
        <v>1372</v>
      </c>
      <c r="Q368" s="40" t="s">
        <v>1373</v>
      </c>
      <c r="R368" s="40" t="b">
        <v>0</v>
      </c>
      <c r="S368" s="40" t="s">
        <v>1373</v>
      </c>
      <c r="T368" s="40" t="s">
        <v>212</v>
      </c>
      <c r="U368" s="41">
        <v>0.1</v>
      </c>
      <c r="V368" s="41">
        <v>0.9</v>
      </c>
      <c r="W368" s="41">
        <v>0.1</v>
      </c>
      <c r="X368" s="41">
        <v>0.4</v>
      </c>
      <c r="Y368" s="40" t="b">
        <v>0</v>
      </c>
      <c r="Z368" s="40" t="b">
        <v>1</v>
      </c>
      <c r="AA368" s="40" t="b">
        <v>0</v>
      </c>
      <c r="AB368" s="40" t="b">
        <v>0</v>
      </c>
      <c r="AC368" s="41" t="s">
        <v>8560</v>
      </c>
      <c r="AD368" s="41" t="s">
        <v>8561</v>
      </c>
      <c r="AE368" s="41">
        <v>238.223237</v>
      </c>
      <c r="AF368" s="41">
        <v>-3.148031644</v>
      </c>
      <c r="AG368" s="42">
        <v>1.04E42</v>
      </c>
      <c r="AH368" s="51">
        <v>0.02297599</v>
      </c>
      <c r="AI368" s="40" t="s">
        <v>8562</v>
      </c>
      <c r="AJ368" s="46">
        <v>1.03911855340754E128</v>
      </c>
      <c r="AK368" s="41">
        <v>10000.0</v>
      </c>
      <c r="AL368" s="40" t="s">
        <v>216</v>
      </c>
      <c r="AM368" s="40" t="s">
        <v>7285</v>
      </c>
      <c r="AN368" s="40" t="s">
        <v>224</v>
      </c>
      <c r="AO368" s="42">
        <v>1.01E139</v>
      </c>
    </row>
    <row r="369">
      <c r="A369" s="41">
        <v>414.0</v>
      </c>
      <c r="B369" s="42">
        <v>1.671302375E9</v>
      </c>
      <c r="C369" s="41">
        <v>3356.0</v>
      </c>
      <c r="D369" s="40" t="s">
        <v>1243</v>
      </c>
      <c r="E369" s="41">
        <v>140.0</v>
      </c>
      <c r="F369" s="41">
        <v>35.0</v>
      </c>
      <c r="G369" s="41">
        <v>70.0</v>
      </c>
      <c r="H369" s="41">
        <v>-3.07732701</v>
      </c>
      <c r="I369" s="41">
        <v>10000.0</v>
      </c>
      <c r="J369" s="41">
        <v>5000.0</v>
      </c>
      <c r="K369" s="41">
        <v>1200.0</v>
      </c>
      <c r="L369" s="41">
        <v>600.0</v>
      </c>
      <c r="M369" s="41">
        <v>50.0</v>
      </c>
      <c r="N369" s="40" t="s">
        <v>1370</v>
      </c>
      <c r="O369" s="40" t="s">
        <v>1371</v>
      </c>
      <c r="P369" s="40" t="s">
        <v>7310</v>
      </c>
      <c r="Q369" s="40" t="s">
        <v>1373</v>
      </c>
      <c r="R369" s="40" t="b">
        <v>0</v>
      </c>
      <c r="S369" s="40" t="s">
        <v>1373</v>
      </c>
      <c r="T369" s="40" t="s">
        <v>212</v>
      </c>
      <c r="U369" s="41">
        <v>0.1</v>
      </c>
      <c r="V369" s="41">
        <v>0.9</v>
      </c>
      <c r="W369" s="41">
        <v>0.1</v>
      </c>
      <c r="X369" s="41">
        <v>0.4</v>
      </c>
      <c r="Y369" s="40" t="b">
        <v>0</v>
      </c>
      <c r="Z369" s="40" t="b">
        <v>1</v>
      </c>
      <c r="AA369" s="40" t="b">
        <v>0</v>
      </c>
      <c r="AB369" s="40" t="b">
        <v>0</v>
      </c>
      <c r="AC369" s="41" t="s">
        <v>8563</v>
      </c>
      <c r="AD369" s="41" t="s">
        <v>8564</v>
      </c>
      <c r="AE369" s="41">
        <v>626.3472586</v>
      </c>
      <c r="AF369" s="41">
        <v>-3.148144942</v>
      </c>
      <c r="AG369" s="42">
        <v>9.16E40</v>
      </c>
      <c r="AH369" s="51">
        <v>0.023012807</v>
      </c>
      <c r="AI369" s="40" t="s">
        <v>8565</v>
      </c>
      <c r="AJ369" s="40" t="s">
        <v>7330</v>
      </c>
      <c r="AK369" s="41">
        <v>10000.0</v>
      </c>
      <c r="AL369" s="40" t="s">
        <v>216</v>
      </c>
      <c r="AM369" s="40" t="s">
        <v>7285</v>
      </c>
      <c r="AN369" s="40" t="s">
        <v>224</v>
      </c>
      <c r="AO369" s="42">
        <v>1.0E136</v>
      </c>
    </row>
    <row r="370">
      <c r="A370" s="41">
        <v>1079.0</v>
      </c>
      <c r="B370" s="42">
        <v>1.671302375E9</v>
      </c>
      <c r="C370" s="41">
        <v>3356.0</v>
      </c>
      <c r="D370" s="40" t="s">
        <v>1243</v>
      </c>
      <c r="E370" s="41">
        <v>140.0</v>
      </c>
      <c r="F370" s="41">
        <v>35.0</v>
      </c>
      <c r="G370" s="41">
        <v>70.0</v>
      </c>
      <c r="H370" s="41">
        <v>-3.07732701</v>
      </c>
      <c r="I370" s="41">
        <v>10000.0</v>
      </c>
      <c r="J370" s="41">
        <v>5000.0</v>
      </c>
      <c r="K370" s="41">
        <v>1200.0</v>
      </c>
      <c r="L370" s="41">
        <v>600.0</v>
      </c>
      <c r="M370" s="41">
        <v>100.0</v>
      </c>
      <c r="N370" s="40" t="s">
        <v>1370</v>
      </c>
      <c r="O370" s="40" t="s">
        <v>208</v>
      </c>
      <c r="P370" s="40" t="s">
        <v>212</v>
      </c>
      <c r="Q370" s="40" t="s">
        <v>1373</v>
      </c>
      <c r="R370" s="40" t="b">
        <v>0</v>
      </c>
      <c r="S370" s="40" t="s">
        <v>7286</v>
      </c>
      <c r="T370" s="40" t="s">
        <v>212</v>
      </c>
      <c r="U370" s="41">
        <v>0.1</v>
      </c>
      <c r="V370" s="41">
        <v>0.9</v>
      </c>
      <c r="W370" s="41">
        <v>0.3</v>
      </c>
      <c r="X370" s="41">
        <v>0.6</v>
      </c>
      <c r="Y370" s="40" t="b">
        <v>0</v>
      </c>
      <c r="Z370" s="40" t="b">
        <v>1</v>
      </c>
      <c r="AA370" s="40" t="b">
        <v>0</v>
      </c>
      <c r="AB370" s="40" t="b">
        <v>0</v>
      </c>
      <c r="AC370" s="41" t="s">
        <v>8566</v>
      </c>
      <c r="AD370" s="41" t="s">
        <v>8567</v>
      </c>
      <c r="AE370" s="41">
        <v>630.8962464</v>
      </c>
      <c r="AF370" s="41">
        <v>-3.148224651</v>
      </c>
      <c r="AG370" s="42">
        <v>1.35E42</v>
      </c>
      <c r="AH370" s="51">
        <v>0.023038709</v>
      </c>
      <c r="AI370" s="40" t="s">
        <v>8568</v>
      </c>
      <c r="AJ370" s="40" t="s">
        <v>8569</v>
      </c>
      <c r="AK370" s="41">
        <v>9776.0</v>
      </c>
      <c r="AL370" s="40" t="s">
        <v>1382</v>
      </c>
      <c r="AM370" s="40" t="s">
        <v>7285</v>
      </c>
      <c r="AN370" s="40" t="s">
        <v>224</v>
      </c>
      <c r="AO370" s="42">
        <v>1.11E139</v>
      </c>
    </row>
    <row r="371">
      <c r="A371" s="41">
        <v>429.0</v>
      </c>
      <c r="B371" s="42">
        <v>1.671302375E9</v>
      </c>
      <c r="C371" s="41">
        <v>3356.0</v>
      </c>
      <c r="D371" s="40" t="s">
        <v>1243</v>
      </c>
      <c r="E371" s="41">
        <v>140.0</v>
      </c>
      <c r="F371" s="41">
        <v>35.0</v>
      </c>
      <c r="G371" s="41">
        <v>70.0</v>
      </c>
      <c r="H371" s="41">
        <v>-3.07732701</v>
      </c>
      <c r="I371" s="41">
        <v>10000.0</v>
      </c>
      <c r="J371" s="41">
        <v>5000.0</v>
      </c>
      <c r="K371" s="41">
        <v>1200.0</v>
      </c>
      <c r="L371" s="41">
        <v>600.0</v>
      </c>
      <c r="M371" s="41">
        <v>50.0</v>
      </c>
      <c r="N371" s="40" t="s">
        <v>1370</v>
      </c>
      <c r="O371" s="40" t="s">
        <v>1371</v>
      </c>
      <c r="P371" s="40" t="s">
        <v>7310</v>
      </c>
      <c r="Q371" s="40" t="s">
        <v>1373</v>
      </c>
      <c r="R371" s="40" t="b">
        <v>0</v>
      </c>
      <c r="S371" s="40" t="s">
        <v>7286</v>
      </c>
      <c r="T371" s="40" t="s">
        <v>212</v>
      </c>
      <c r="U371" s="41">
        <v>0.1</v>
      </c>
      <c r="V371" s="41">
        <v>0.9</v>
      </c>
      <c r="W371" s="41">
        <v>0.3</v>
      </c>
      <c r="X371" s="41">
        <v>0.4</v>
      </c>
      <c r="Y371" s="40" t="b">
        <v>0</v>
      </c>
      <c r="Z371" s="40" t="b">
        <v>1</v>
      </c>
      <c r="AA371" s="40" t="b">
        <v>0</v>
      </c>
      <c r="AB371" s="40" t="b">
        <v>0</v>
      </c>
      <c r="AC371" s="41" t="s">
        <v>8570</v>
      </c>
      <c r="AD371" s="41" t="s">
        <v>8571</v>
      </c>
      <c r="AE371" s="41">
        <v>594.5534101</v>
      </c>
      <c r="AF371" s="41">
        <v>-3.148292405</v>
      </c>
      <c r="AG371" s="42">
        <v>1.35E42</v>
      </c>
      <c r="AH371" s="51">
        <v>0.023060726</v>
      </c>
      <c r="AI371" s="40" t="s">
        <v>8572</v>
      </c>
      <c r="AJ371" s="40" t="s">
        <v>8573</v>
      </c>
      <c r="AK371" s="41">
        <v>10000.0</v>
      </c>
      <c r="AL371" s="40" t="s">
        <v>216</v>
      </c>
      <c r="AM371" s="40" t="s">
        <v>7285</v>
      </c>
      <c r="AN371" s="40" t="s">
        <v>224</v>
      </c>
      <c r="AO371" s="42">
        <v>1.11E139</v>
      </c>
    </row>
    <row r="372">
      <c r="A372" s="41">
        <v>18.0</v>
      </c>
      <c r="B372" s="42">
        <v>1.671302375E9</v>
      </c>
      <c r="C372" s="41">
        <v>3356.0</v>
      </c>
      <c r="D372" s="40" t="s">
        <v>1243</v>
      </c>
      <c r="E372" s="41">
        <v>140.0</v>
      </c>
      <c r="F372" s="41">
        <v>35.0</v>
      </c>
      <c r="G372" s="41">
        <v>70.0</v>
      </c>
      <c r="H372" s="41">
        <v>-3.07732701</v>
      </c>
      <c r="I372" s="41">
        <v>10000.0</v>
      </c>
      <c r="J372" s="41">
        <v>5000.0</v>
      </c>
      <c r="K372" s="41">
        <v>1200.0</v>
      </c>
      <c r="L372" s="41">
        <v>600.0</v>
      </c>
      <c r="M372" s="41">
        <v>30.0</v>
      </c>
      <c r="N372" s="40" t="s">
        <v>1370</v>
      </c>
      <c r="O372" s="40" t="s">
        <v>1371</v>
      </c>
      <c r="P372" s="40" t="s">
        <v>209</v>
      </c>
      <c r="Q372" s="40" t="s">
        <v>1373</v>
      </c>
      <c r="R372" s="40" t="b">
        <v>0</v>
      </c>
      <c r="S372" s="40" t="s">
        <v>1373</v>
      </c>
      <c r="T372" s="40" t="s">
        <v>212</v>
      </c>
      <c r="U372" s="41">
        <v>0.1</v>
      </c>
      <c r="V372" s="41">
        <v>0.9</v>
      </c>
      <c r="W372" s="41">
        <v>0.1</v>
      </c>
      <c r="X372" s="41">
        <v>0.4</v>
      </c>
      <c r="Y372" s="40" t="b">
        <v>0</v>
      </c>
      <c r="Z372" s="40" t="b">
        <v>1</v>
      </c>
      <c r="AA372" s="40" t="b">
        <v>0</v>
      </c>
      <c r="AB372" s="40" t="b">
        <v>0</v>
      </c>
      <c r="AC372" s="41" t="s">
        <v>8574</v>
      </c>
      <c r="AD372" s="41" t="s">
        <v>8575</v>
      </c>
      <c r="AE372" s="41">
        <v>273.3021259</v>
      </c>
      <c r="AF372" s="41">
        <v>-3.14839556</v>
      </c>
      <c r="AG372" s="42">
        <v>6.88E41</v>
      </c>
      <c r="AH372" s="51">
        <v>0.023094247</v>
      </c>
      <c r="AI372" s="40" t="s">
        <v>8576</v>
      </c>
      <c r="AJ372" s="46">
        <v>6.87829166432079E125</v>
      </c>
      <c r="AK372" s="41">
        <v>10000.0</v>
      </c>
      <c r="AL372" s="40" t="s">
        <v>216</v>
      </c>
      <c r="AM372" s="40" t="s">
        <v>7285</v>
      </c>
      <c r="AN372" s="40" t="s">
        <v>224</v>
      </c>
      <c r="AO372" s="42">
        <v>1.11E138</v>
      </c>
    </row>
    <row r="373">
      <c r="A373" s="41">
        <v>677.0</v>
      </c>
      <c r="B373" s="42">
        <v>1.671302375E9</v>
      </c>
      <c r="C373" s="41">
        <v>3356.0</v>
      </c>
      <c r="D373" s="40" t="s">
        <v>1243</v>
      </c>
      <c r="E373" s="41">
        <v>140.0</v>
      </c>
      <c r="F373" s="41">
        <v>35.0</v>
      </c>
      <c r="G373" s="41">
        <v>70.0</v>
      </c>
      <c r="H373" s="41">
        <v>-3.07732701</v>
      </c>
      <c r="I373" s="41">
        <v>10000.0</v>
      </c>
      <c r="J373" s="41">
        <v>5000.0</v>
      </c>
      <c r="K373" s="41">
        <v>1200.0</v>
      </c>
      <c r="L373" s="41">
        <v>600.0</v>
      </c>
      <c r="M373" s="41">
        <v>50.0</v>
      </c>
      <c r="N373" s="40" t="s">
        <v>1370</v>
      </c>
      <c r="O373" s="40" t="s">
        <v>208</v>
      </c>
      <c r="P373" s="40" t="s">
        <v>1372</v>
      </c>
      <c r="Q373" s="40" t="s">
        <v>1373</v>
      </c>
      <c r="R373" s="40" t="b">
        <v>0</v>
      </c>
      <c r="S373" s="40" t="s">
        <v>7286</v>
      </c>
      <c r="T373" s="40" t="s">
        <v>212</v>
      </c>
      <c r="U373" s="41">
        <v>0.1</v>
      </c>
      <c r="V373" s="41">
        <v>0.9</v>
      </c>
      <c r="W373" s="41">
        <v>0.1</v>
      </c>
      <c r="X373" s="41">
        <v>0.6</v>
      </c>
      <c r="Y373" s="40" t="b">
        <v>0</v>
      </c>
      <c r="Z373" s="40" t="b">
        <v>1</v>
      </c>
      <c r="AA373" s="40" t="b">
        <v>0</v>
      </c>
      <c r="AB373" s="40" t="b">
        <v>0</v>
      </c>
      <c r="AC373" s="41" t="s">
        <v>8577</v>
      </c>
      <c r="AD373" s="41" t="s">
        <v>8578</v>
      </c>
      <c r="AE373" s="41">
        <v>632.5413804</v>
      </c>
      <c r="AF373" s="41">
        <v>-3.148666039</v>
      </c>
      <c r="AG373" s="42">
        <v>6.5E41</v>
      </c>
      <c r="AH373" s="51">
        <v>0.023182141</v>
      </c>
      <c r="AI373" s="40" t="s">
        <v>8579</v>
      </c>
      <c r="AJ373" s="40" t="s">
        <v>7330</v>
      </c>
      <c r="AK373" s="41">
        <v>10000.0</v>
      </c>
      <c r="AL373" s="40" t="s">
        <v>216</v>
      </c>
      <c r="AM373" s="40" t="s">
        <v>7285</v>
      </c>
      <c r="AN373" s="40" t="s">
        <v>224</v>
      </c>
      <c r="AO373" s="42">
        <v>1.11E138</v>
      </c>
    </row>
    <row r="374">
      <c r="A374" s="41">
        <v>170.0</v>
      </c>
      <c r="B374" s="42">
        <v>1.67130956E9</v>
      </c>
      <c r="C374" s="41">
        <v>3356.0</v>
      </c>
      <c r="D374" s="40" t="s">
        <v>1243</v>
      </c>
      <c r="E374" s="41">
        <v>140.0</v>
      </c>
      <c r="F374" s="41">
        <v>35.0</v>
      </c>
      <c r="G374" s="41">
        <v>70.0</v>
      </c>
      <c r="H374" s="41">
        <v>-3.07732701</v>
      </c>
      <c r="I374" s="41">
        <v>10000.0</v>
      </c>
      <c r="J374" s="41">
        <v>5000.0</v>
      </c>
      <c r="K374" s="41">
        <v>1200.0</v>
      </c>
      <c r="L374" s="41">
        <v>600.0</v>
      </c>
      <c r="M374" s="41">
        <v>30.0</v>
      </c>
      <c r="N374" s="40" t="s">
        <v>1370</v>
      </c>
      <c r="O374" s="40" t="s">
        <v>1371</v>
      </c>
      <c r="P374" s="40" t="s">
        <v>212</v>
      </c>
      <c r="Q374" s="40" t="s">
        <v>1373</v>
      </c>
      <c r="R374" s="40" t="b">
        <v>0</v>
      </c>
      <c r="S374" s="40" t="s">
        <v>1373</v>
      </c>
      <c r="T374" s="40" t="s">
        <v>7305</v>
      </c>
      <c r="U374" s="41">
        <v>0.1</v>
      </c>
      <c r="V374" s="41">
        <v>0.9</v>
      </c>
      <c r="W374" s="41">
        <v>0.3</v>
      </c>
      <c r="X374" s="41">
        <v>0.6</v>
      </c>
      <c r="Y374" s="40" t="b">
        <v>0</v>
      </c>
      <c r="Z374" s="40" t="b">
        <v>1</v>
      </c>
      <c r="AA374" s="40" t="b">
        <v>0</v>
      </c>
      <c r="AB374" s="40" t="b">
        <v>0</v>
      </c>
      <c r="AC374" s="41" t="s">
        <v>8580</v>
      </c>
      <c r="AD374" s="41" t="s">
        <v>8581</v>
      </c>
      <c r="AE374" s="41">
        <v>1203.409426</v>
      </c>
      <c r="AF374" s="41">
        <v>-3.149006394</v>
      </c>
      <c r="AG374" s="42">
        <v>1.34E42</v>
      </c>
      <c r="AH374" s="51">
        <v>0.023292742</v>
      </c>
      <c r="AI374" s="40" t="s">
        <v>8582</v>
      </c>
      <c r="AJ374" s="40" t="s">
        <v>8583</v>
      </c>
      <c r="AK374" s="41">
        <v>9732.0</v>
      </c>
      <c r="AL374" s="40" t="s">
        <v>2224</v>
      </c>
      <c r="AM374" s="40" t="s">
        <v>7285</v>
      </c>
      <c r="AN374" s="40" t="s">
        <v>5643</v>
      </c>
      <c r="AO374" s="42">
        <v>1.11E139</v>
      </c>
    </row>
    <row r="375">
      <c r="A375" s="41">
        <v>96.0</v>
      </c>
      <c r="B375" s="42">
        <v>1.671302375E9</v>
      </c>
      <c r="C375" s="41">
        <v>3356.0</v>
      </c>
      <c r="D375" s="40" t="s">
        <v>1243</v>
      </c>
      <c r="E375" s="41">
        <v>140.0</v>
      </c>
      <c r="F375" s="41">
        <v>35.0</v>
      </c>
      <c r="G375" s="41">
        <v>70.0</v>
      </c>
      <c r="H375" s="41">
        <v>-3.07732701</v>
      </c>
      <c r="I375" s="41">
        <v>10000.0</v>
      </c>
      <c r="J375" s="41">
        <v>5000.0</v>
      </c>
      <c r="K375" s="41">
        <v>1200.0</v>
      </c>
      <c r="L375" s="41">
        <v>600.0</v>
      </c>
      <c r="M375" s="41">
        <v>30.0</v>
      </c>
      <c r="N375" s="40" t="s">
        <v>1370</v>
      </c>
      <c r="O375" s="40" t="s">
        <v>1371</v>
      </c>
      <c r="P375" s="40" t="s">
        <v>7305</v>
      </c>
      <c r="Q375" s="40" t="s">
        <v>1373</v>
      </c>
      <c r="R375" s="40" t="b">
        <v>0</v>
      </c>
      <c r="S375" s="40" t="s">
        <v>1373</v>
      </c>
      <c r="T375" s="40" t="s">
        <v>212</v>
      </c>
      <c r="U375" s="41">
        <v>0.1</v>
      </c>
      <c r="V375" s="41">
        <v>0.9</v>
      </c>
      <c r="W375" s="41">
        <v>0.3</v>
      </c>
      <c r="X375" s="41">
        <v>0.4</v>
      </c>
      <c r="Y375" s="40" t="b">
        <v>0</v>
      </c>
      <c r="Z375" s="40" t="b">
        <v>1</v>
      </c>
      <c r="AA375" s="40" t="b">
        <v>0</v>
      </c>
      <c r="AB375" s="40" t="b">
        <v>0</v>
      </c>
      <c r="AC375" s="41" t="s">
        <v>4038</v>
      </c>
      <c r="AD375" s="41" t="s">
        <v>8584</v>
      </c>
      <c r="AE375" s="41">
        <v>233.8753355</v>
      </c>
      <c r="AF375" s="41">
        <v>-3.149172711</v>
      </c>
      <c r="AG375" s="42">
        <v>6.88E41</v>
      </c>
      <c r="AH375" s="51">
        <v>0.023346788</v>
      </c>
      <c r="AI375" s="40" t="s">
        <v>8585</v>
      </c>
      <c r="AJ375" s="40" t="s">
        <v>8586</v>
      </c>
      <c r="AK375" s="41">
        <v>10000.0</v>
      </c>
      <c r="AL375" s="40" t="s">
        <v>216</v>
      </c>
      <c r="AM375" s="40" t="s">
        <v>7285</v>
      </c>
      <c r="AN375" s="40" t="s">
        <v>224</v>
      </c>
      <c r="AO375" s="42">
        <v>1.11E138</v>
      </c>
    </row>
    <row r="376">
      <c r="A376" s="41">
        <v>141.0</v>
      </c>
      <c r="B376" s="42">
        <v>1.67130956E9</v>
      </c>
      <c r="C376" s="41">
        <v>3356.0</v>
      </c>
      <c r="D376" s="40" t="s">
        <v>1243</v>
      </c>
      <c r="E376" s="41">
        <v>140.0</v>
      </c>
      <c r="F376" s="41">
        <v>35.0</v>
      </c>
      <c r="G376" s="41">
        <v>70.0</v>
      </c>
      <c r="H376" s="41">
        <v>-3.07732701</v>
      </c>
      <c r="I376" s="41">
        <v>10000.0</v>
      </c>
      <c r="J376" s="41">
        <v>5000.0</v>
      </c>
      <c r="K376" s="41">
        <v>1200.0</v>
      </c>
      <c r="L376" s="41">
        <v>600.0</v>
      </c>
      <c r="M376" s="41">
        <v>30.0</v>
      </c>
      <c r="N376" s="40" t="s">
        <v>1370</v>
      </c>
      <c r="O376" s="40" t="s">
        <v>1371</v>
      </c>
      <c r="P376" s="40" t="s">
        <v>1372</v>
      </c>
      <c r="Q376" s="40" t="s">
        <v>1373</v>
      </c>
      <c r="R376" s="40" t="b">
        <v>0</v>
      </c>
      <c r="S376" s="40" t="s">
        <v>7286</v>
      </c>
      <c r="T376" s="40" t="s">
        <v>7305</v>
      </c>
      <c r="U376" s="41">
        <v>0.1</v>
      </c>
      <c r="V376" s="41">
        <v>0.9</v>
      </c>
      <c r="W376" s="41">
        <v>0.3</v>
      </c>
      <c r="X376" s="41">
        <v>0.4</v>
      </c>
      <c r="Y376" s="40" t="b">
        <v>0</v>
      </c>
      <c r="Z376" s="40" t="b">
        <v>1</v>
      </c>
      <c r="AA376" s="40" t="b">
        <v>0</v>
      </c>
      <c r="AB376" s="40" t="b">
        <v>0</v>
      </c>
      <c r="AC376" s="41" t="s">
        <v>8587</v>
      </c>
      <c r="AD376" s="41" t="s">
        <v>8588</v>
      </c>
      <c r="AE376" s="41">
        <v>1008.11496</v>
      </c>
      <c r="AF376" s="41">
        <v>-3.149387361</v>
      </c>
      <c r="AG376" s="42">
        <v>4.81E41</v>
      </c>
      <c r="AH376" s="51">
        <v>0.02341654</v>
      </c>
      <c r="AI376" s="40" t="s">
        <v>8589</v>
      </c>
      <c r="AJ376" s="40" t="s">
        <v>8590</v>
      </c>
      <c r="AK376" s="41">
        <v>10000.0</v>
      </c>
      <c r="AL376" s="40" t="s">
        <v>216</v>
      </c>
      <c r="AM376" s="40" t="s">
        <v>7285</v>
      </c>
      <c r="AN376" s="40" t="s">
        <v>5643</v>
      </c>
      <c r="AO376" s="42">
        <v>1.01E138</v>
      </c>
    </row>
    <row r="377">
      <c r="A377" s="41">
        <v>389.0</v>
      </c>
      <c r="B377" s="42">
        <v>1.671302375E9</v>
      </c>
      <c r="C377" s="41">
        <v>3356.0</v>
      </c>
      <c r="D377" s="40" t="s">
        <v>1243</v>
      </c>
      <c r="E377" s="41">
        <v>140.0</v>
      </c>
      <c r="F377" s="41">
        <v>35.0</v>
      </c>
      <c r="G377" s="41">
        <v>70.0</v>
      </c>
      <c r="H377" s="41">
        <v>-3.07732701</v>
      </c>
      <c r="I377" s="41">
        <v>10000.0</v>
      </c>
      <c r="J377" s="41">
        <v>5000.0</v>
      </c>
      <c r="K377" s="41">
        <v>1200.0</v>
      </c>
      <c r="L377" s="41">
        <v>600.0</v>
      </c>
      <c r="M377" s="41">
        <v>50.0</v>
      </c>
      <c r="N377" s="40" t="s">
        <v>1370</v>
      </c>
      <c r="O377" s="40" t="s">
        <v>1371</v>
      </c>
      <c r="P377" s="40" t="s">
        <v>209</v>
      </c>
      <c r="Q377" s="40" t="s">
        <v>1373</v>
      </c>
      <c r="R377" s="40" t="b">
        <v>0</v>
      </c>
      <c r="S377" s="40" t="s">
        <v>7286</v>
      </c>
      <c r="T377" s="40" t="s">
        <v>212</v>
      </c>
      <c r="U377" s="41">
        <v>0.1</v>
      </c>
      <c r="V377" s="41">
        <v>0.9</v>
      </c>
      <c r="W377" s="41">
        <v>0.1</v>
      </c>
      <c r="X377" s="41">
        <v>0.6</v>
      </c>
      <c r="Y377" s="40" t="b">
        <v>0</v>
      </c>
      <c r="Z377" s="40" t="b">
        <v>1</v>
      </c>
      <c r="AA377" s="40" t="b">
        <v>0</v>
      </c>
      <c r="AB377" s="40" t="b">
        <v>0</v>
      </c>
      <c r="AC377" s="41" t="s">
        <v>8591</v>
      </c>
      <c r="AD377" s="41" t="s">
        <v>8592</v>
      </c>
      <c r="AE377" s="41">
        <v>714.7885406</v>
      </c>
      <c r="AF377" s="41">
        <v>-3.149434052</v>
      </c>
      <c r="AG377" s="42">
        <v>3.01E41</v>
      </c>
      <c r="AH377" s="51">
        <v>0.023431713</v>
      </c>
      <c r="AI377" s="40" t="s">
        <v>8593</v>
      </c>
      <c r="AJ377" s="40" t="s">
        <v>7330</v>
      </c>
      <c r="AK377" s="41">
        <v>10000.0</v>
      </c>
      <c r="AL377" s="40" t="s">
        <v>216</v>
      </c>
      <c r="AM377" s="40" t="s">
        <v>7285</v>
      </c>
      <c r="AN377" s="40" t="s">
        <v>224</v>
      </c>
      <c r="AO377" s="42">
        <v>1.1E137</v>
      </c>
    </row>
    <row r="378">
      <c r="A378" s="41">
        <v>392.0</v>
      </c>
      <c r="B378" s="42">
        <v>1.671302375E9</v>
      </c>
      <c r="C378" s="41">
        <v>3356.0</v>
      </c>
      <c r="D378" s="40" t="s">
        <v>1243</v>
      </c>
      <c r="E378" s="41">
        <v>140.0</v>
      </c>
      <c r="F378" s="41">
        <v>35.0</v>
      </c>
      <c r="G378" s="41">
        <v>70.0</v>
      </c>
      <c r="H378" s="41">
        <v>-3.07732701</v>
      </c>
      <c r="I378" s="41">
        <v>10000.0</v>
      </c>
      <c r="J378" s="41">
        <v>5000.0</v>
      </c>
      <c r="K378" s="41">
        <v>1200.0</v>
      </c>
      <c r="L378" s="41">
        <v>600.0</v>
      </c>
      <c r="M378" s="41">
        <v>50.0</v>
      </c>
      <c r="N378" s="40" t="s">
        <v>1370</v>
      </c>
      <c r="O378" s="40" t="s">
        <v>1371</v>
      </c>
      <c r="P378" s="40" t="s">
        <v>209</v>
      </c>
      <c r="Q378" s="40" t="s">
        <v>1373</v>
      </c>
      <c r="R378" s="40" t="b">
        <v>0</v>
      </c>
      <c r="S378" s="40" t="s">
        <v>7286</v>
      </c>
      <c r="T378" s="40" t="s">
        <v>212</v>
      </c>
      <c r="U378" s="41">
        <v>0.1</v>
      </c>
      <c r="V378" s="41">
        <v>0.9</v>
      </c>
      <c r="W378" s="41">
        <v>0.2</v>
      </c>
      <c r="X378" s="41">
        <v>0.6</v>
      </c>
      <c r="Y378" s="40" t="b">
        <v>0</v>
      </c>
      <c r="Z378" s="40" t="b">
        <v>1</v>
      </c>
      <c r="AA378" s="40" t="b">
        <v>0</v>
      </c>
      <c r="AB378" s="40" t="b">
        <v>0</v>
      </c>
      <c r="AC378" s="41" t="s">
        <v>8594</v>
      </c>
      <c r="AD378" s="41" t="s">
        <v>8595</v>
      </c>
      <c r="AE378" s="41">
        <v>689.8095357</v>
      </c>
      <c r="AF378" s="41">
        <v>-3.150138547</v>
      </c>
      <c r="AG378" s="42">
        <v>9.95E41</v>
      </c>
      <c r="AH378" s="51">
        <v>0.023660643</v>
      </c>
      <c r="AI378" s="40" t="s">
        <v>8596</v>
      </c>
      <c r="AJ378" s="40" t="s">
        <v>8597</v>
      </c>
      <c r="AK378" s="41">
        <v>9343.0</v>
      </c>
      <c r="AL378" s="40" t="s">
        <v>1382</v>
      </c>
      <c r="AM378" s="40" t="s">
        <v>7285</v>
      </c>
      <c r="AN378" s="40" t="s">
        <v>224</v>
      </c>
      <c r="AO378" s="42">
        <v>1.01E139</v>
      </c>
    </row>
    <row r="379">
      <c r="A379" s="41">
        <v>954.0</v>
      </c>
      <c r="B379" s="42">
        <v>1.671302375E9</v>
      </c>
      <c r="C379" s="41">
        <v>3356.0</v>
      </c>
      <c r="D379" s="40" t="s">
        <v>1243</v>
      </c>
      <c r="E379" s="41">
        <v>140.0</v>
      </c>
      <c r="F379" s="41">
        <v>35.0</v>
      </c>
      <c r="G379" s="41">
        <v>70.0</v>
      </c>
      <c r="H379" s="41">
        <v>-3.07732701</v>
      </c>
      <c r="I379" s="41">
        <v>10000.0</v>
      </c>
      <c r="J379" s="41">
        <v>5000.0</v>
      </c>
      <c r="K379" s="41">
        <v>1200.0</v>
      </c>
      <c r="L379" s="41">
        <v>600.0</v>
      </c>
      <c r="M379" s="41">
        <v>100.0</v>
      </c>
      <c r="N379" s="40" t="s">
        <v>1370</v>
      </c>
      <c r="O379" s="40" t="s">
        <v>208</v>
      </c>
      <c r="P379" s="40" t="s">
        <v>7310</v>
      </c>
      <c r="Q379" s="40" t="s">
        <v>1373</v>
      </c>
      <c r="R379" s="40" t="b">
        <v>0</v>
      </c>
      <c r="S379" s="40" t="s">
        <v>1373</v>
      </c>
      <c r="T379" s="40" t="s">
        <v>212</v>
      </c>
      <c r="U379" s="41">
        <v>0.1</v>
      </c>
      <c r="V379" s="41">
        <v>0.9</v>
      </c>
      <c r="W379" s="41">
        <v>0.1</v>
      </c>
      <c r="X379" s="41">
        <v>0.4</v>
      </c>
      <c r="Y379" s="40" t="b">
        <v>0</v>
      </c>
      <c r="Z379" s="40" t="b">
        <v>1</v>
      </c>
      <c r="AA379" s="40" t="b">
        <v>0</v>
      </c>
      <c r="AB379" s="40" t="b">
        <v>0</v>
      </c>
      <c r="AC379" s="41" t="s">
        <v>8598</v>
      </c>
      <c r="AD379" s="41" t="s">
        <v>8599</v>
      </c>
      <c r="AE379" s="41">
        <v>1195.115439</v>
      </c>
      <c r="AF379" s="41">
        <v>-3.150343167</v>
      </c>
      <c r="AG379" s="42">
        <v>8.51E41</v>
      </c>
      <c r="AH379" s="51">
        <v>0.023727136</v>
      </c>
      <c r="AI379" s="40" t="s">
        <v>8600</v>
      </c>
      <c r="AJ379" s="40" t="s">
        <v>8601</v>
      </c>
      <c r="AK379" s="41">
        <v>10000.0</v>
      </c>
      <c r="AL379" s="40" t="s">
        <v>216</v>
      </c>
      <c r="AM379" s="40" t="s">
        <v>7285</v>
      </c>
      <c r="AN379" s="40" t="s">
        <v>224</v>
      </c>
      <c r="AO379" s="42">
        <v>1.0E139</v>
      </c>
    </row>
    <row r="380">
      <c r="A380" s="41">
        <v>719.0</v>
      </c>
      <c r="B380" s="42">
        <v>1.671302375E9</v>
      </c>
      <c r="C380" s="41">
        <v>3356.0</v>
      </c>
      <c r="D380" s="40" t="s">
        <v>1243</v>
      </c>
      <c r="E380" s="41">
        <v>140.0</v>
      </c>
      <c r="F380" s="41">
        <v>35.0</v>
      </c>
      <c r="G380" s="41">
        <v>70.0</v>
      </c>
      <c r="H380" s="41">
        <v>-3.07732701</v>
      </c>
      <c r="I380" s="41">
        <v>10000.0</v>
      </c>
      <c r="J380" s="41">
        <v>5000.0</v>
      </c>
      <c r="K380" s="41">
        <v>1200.0</v>
      </c>
      <c r="L380" s="41">
        <v>600.0</v>
      </c>
      <c r="M380" s="41">
        <v>50.0</v>
      </c>
      <c r="N380" s="40" t="s">
        <v>1370</v>
      </c>
      <c r="O380" s="40" t="s">
        <v>208</v>
      </c>
      <c r="P380" s="40" t="s">
        <v>212</v>
      </c>
      <c r="Q380" s="40" t="s">
        <v>1373</v>
      </c>
      <c r="R380" s="40" t="b">
        <v>0</v>
      </c>
      <c r="S380" s="40" t="s">
        <v>7286</v>
      </c>
      <c r="T380" s="40" t="s">
        <v>212</v>
      </c>
      <c r="U380" s="41">
        <v>0.1</v>
      </c>
      <c r="V380" s="41">
        <v>0.9</v>
      </c>
      <c r="W380" s="41">
        <v>0.3</v>
      </c>
      <c r="X380" s="41">
        <v>0.6</v>
      </c>
      <c r="Y380" s="40" t="b">
        <v>0</v>
      </c>
      <c r="Z380" s="40" t="b">
        <v>1</v>
      </c>
      <c r="AA380" s="40" t="b">
        <v>0</v>
      </c>
      <c r="AB380" s="40" t="b">
        <v>0</v>
      </c>
      <c r="AC380" s="41" t="s">
        <v>8602</v>
      </c>
      <c r="AD380" s="41" t="s">
        <v>8603</v>
      </c>
      <c r="AE380" s="41">
        <v>638.3423688</v>
      </c>
      <c r="AF380" s="41">
        <v>-3.150343737</v>
      </c>
      <c r="AG380" s="42">
        <v>1.32E41</v>
      </c>
      <c r="AH380" s="51">
        <v>0.023727321</v>
      </c>
      <c r="AI380" s="40" t="s">
        <v>8604</v>
      </c>
      <c r="AJ380" s="40" t="s">
        <v>8605</v>
      </c>
      <c r="AK380" s="41">
        <v>10000.0</v>
      </c>
      <c r="AL380" s="40" t="s">
        <v>216</v>
      </c>
      <c r="AM380" s="40" t="s">
        <v>7285</v>
      </c>
      <c r="AN380" s="40" t="s">
        <v>224</v>
      </c>
      <c r="AO380" s="42">
        <v>1.1E136</v>
      </c>
    </row>
    <row r="381">
      <c r="A381" s="41">
        <v>636.0</v>
      </c>
      <c r="B381" s="42">
        <v>1.671302375E9</v>
      </c>
      <c r="C381" s="41">
        <v>3356.0</v>
      </c>
      <c r="D381" s="40" t="s">
        <v>1243</v>
      </c>
      <c r="E381" s="41">
        <v>140.0</v>
      </c>
      <c r="F381" s="41">
        <v>35.0</v>
      </c>
      <c r="G381" s="41">
        <v>70.0</v>
      </c>
      <c r="H381" s="41">
        <v>-3.07732701</v>
      </c>
      <c r="I381" s="41">
        <v>10000.0</v>
      </c>
      <c r="J381" s="41">
        <v>5000.0</v>
      </c>
      <c r="K381" s="41">
        <v>1200.0</v>
      </c>
      <c r="L381" s="41">
        <v>600.0</v>
      </c>
      <c r="M381" s="41">
        <v>50.0</v>
      </c>
      <c r="N381" s="40" t="s">
        <v>1370</v>
      </c>
      <c r="O381" s="40" t="s">
        <v>208</v>
      </c>
      <c r="P381" s="40" t="s">
        <v>7305</v>
      </c>
      <c r="Q381" s="40" t="s">
        <v>1373</v>
      </c>
      <c r="R381" s="40" t="b">
        <v>0</v>
      </c>
      <c r="S381" s="40" t="s">
        <v>1373</v>
      </c>
      <c r="T381" s="40" t="s">
        <v>212</v>
      </c>
      <c r="U381" s="41">
        <v>0.1</v>
      </c>
      <c r="V381" s="41">
        <v>0.9</v>
      </c>
      <c r="W381" s="41">
        <v>0.3</v>
      </c>
      <c r="X381" s="41">
        <v>0.4</v>
      </c>
      <c r="Y381" s="40" t="b">
        <v>0</v>
      </c>
      <c r="Z381" s="40" t="b">
        <v>1</v>
      </c>
      <c r="AA381" s="40" t="b">
        <v>0</v>
      </c>
      <c r="AB381" s="40" t="b">
        <v>0</v>
      </c>
      <c r="AC381" s="41" t="s">
        <v>8606</v>
      </c>
      <c r="AD381" s="41" t="s">
        <v>8607</v>
      </c>
      <c r="AE381" s="41">
        <v>402.7671595</v>
      </c>
      <c r="AF381" s="41">
        <v>-3.150395451</v>
      </c>
      <c r="AG381" s="42">
        <v>9.79E41</v>
      </c>
      <c r="AH381" s="51">
        <v>0.023744126</v>
      </c>
      <c r="AI381" s="40" t="s">
        <v>8608</v>
      </c>
      <c r="AJ381" s="40" t="s">
        <v>8609</v>
      </c>
      <c r="AK381" s="41">
        <v>9373.0</v>
      </c>
      <c r="AL381" s="40" t="s">
        <v>1382</v>
      </c>
      <c r="AM381" s="40" t="s">
        <v>7285</v>
      </c>
      <c r="AN381" s="40" t="s">
        <v>224</v>
      </c>
      <c r="AO381" s="42">
        <v>1.01E139</v>
      </c>
    </row>
    <row r="382">
      <c r="A382" s="41">
        <v>383.0</v>
      </c>
      <c r="B382" s="42">
        <v>1.671302375E9</v>
      </c>
      <c r="C382" s="41">
        <v>3356.0</v>
      </c>
      <c r="D382" s="40" t="s">
        <v>1243</v>
      </c>
      <c r="E382" s="41">
        <v>140.0</v>
      </c>
      <c r="F382" s="41">
        <v>35.0</v>
      </c>
      <c r="G382" s="41">
        <v>70.0</v>
      </c>
      <c r="H382" s="41">
        <v>-3.07732701</v>
      </c>
      <c r="I382" s="41">
        <v>10000.0</v>
      </c>
      <c r="J382" s="41">
        <v>5000.0</v>
      </c>
      <c r="K382" s="41">
        <v>1200.0</v>
      </c>
      <c r="L382" s="41">
        <v>600.0</v>
      </c>
      <c r="M382" s="41">
        <v>50.0</v>
      </c>
      <c r="N382" s="40" t="s">
        <v>1370</v>
      </c>
      <c r="O382" s="40" t="s">
        <v>1371</v>
      </c>
      <c r="P382" s="40" t="s">
        <v>209</v>
      </c>
      <c r="Q382" s="40" t="s">
        <v>1373</v>
      </c>
      <c r="R382" s="40" t="b">
        <v>0</v>
      </c>
      <c r="S382" s="40" t="s">
        <v>1373</v>
      </c>
      <c r="T382" s="40" t="s">
        <v>212</v>
      </c>
      <c r="U382" s="41">
        <v>0.1</v>
      </c>
      <c r="V382" s="41">
        <v>0.9</v>
      </c>
      <c r="W382" s="41">
        <v>0.2</v>
      </c>
      <c r="X382" s="41">
        <v>0.6</v>
      </c>
      <c r="Y382" s="40" t="b">
        <v>0</v>
      </c>
      <c r="Z382" s="40" t="b">
        <v>1</v>
      </c>
      <c r="AA382" s="40" t="b">
        <v>0</v>
      </c>
      <c r="AB382" s="40" t="b">
        <v>0</v>
      </c>
      <c r="AC382" s="41" t="s">
        <v>8610</v>
      </c>
      <c r="AD382" s="41" t="s">
        <v>8611</v>
      </c>
      <c r="AE382" s="41">
        <v>526.7046318</v>
      </c>
      <c r="AF382" s="41">
        <v>-3.151032575</v>
      </c>
      <c r="AG382" s="42">
        <v>1.39E42</v>
      </c>
      <c r="AH382" s="51">
        <v>0.023951164</v>
      </c>
      <c r="AI382" s="40" t="s">
        <v>8612</v>
      </c>
      <c r="AJ382" s="40" t="s">
        <v>8613</v>
      </c>
      <c r="AK382" s="41">
        <v>8135.0</v>
      </c>
      <c r="AL382" s="40" t="s">
        <v>1382</v>
      </c>
      <c r="AM382" s="40" t="s">
        <v>7285</v>
      </c>
      <c r="AN382" s="40" t="s">
        <v>224</v>
      </c>
      <c r="AO382" s="42">
        <v>1.11E139</v>
      </c>
    </row>
    <row r="383">
      <c r="A383" s="41">
        <v>102.0</v>
      </c>
      <c r="B383" s="42">
        <v>1.67130956E9</v>
      </c>
      <c r="C383" s="41">
        <v>3356.0</v>
      </c>
      <c r="D383" s="40" t="s">
        <v>1243</v>
      </c>
      <c r="E383" s="41">
        <v>140.0</v>
      </c>
      <c r="F383" s="41">
        <v>35.0</v>
      </c>
      <c r="G383" s="41">
        <v>70.0</v>
      </c>
      <c r="H383" s="41">
        <v>-3.07732701</v>
      </c>
      <c r="I383" s="41">
        <v>10000.0</v>
      </c>
      <c r="J383" s="41">
        <v>5000.0</v>
      </c>
      <c r="K383" s="41">
        <v>1200.0</v>
      </c>
      <c r="L383" s="41">
        <v>600.0</v>
      </c>
      <c r="M383" s="41">
        <v>30.0</v>
      </c>
      <c r="N383" s="40" t="s">
        <v>1370</v>
      </c>
      <c r="O383" s="40" t="s">
        <v>1371</v>
      </c>
      <c r="P383" s="40" t="s">
        <v>7305</v>
      </c>
      <c r="Q383" s="40" t="s">
        <v>1373</v>
      </c>
      <c r="R383" s="40" t="b">
        <v>0</v>
      </c>
      <c r="S383" s="40" t="s">
        <v>7286</v>
      </c>
      <c r="T383" s="40" t="s">
        <v>7305</v>
      </c>
      <c r="U383" s="41">
        <v>0.1</v>
      </c>
      <c r="V383" s="41">
        <v>0.9</v>
      </c>
      <c r="W383" s="41">
        <v>0.2</v>
      </c>
      <c r="X383" s="41">
        <v>0.4</v>
      </c>
      <c r="Y383" s="40" t="b">
        <v>0</v>
      </c>
      <c r="Z383" s="40" t="b">
        <v>1</v>
      </c>
      <c r="AA383" s="40" t="b">
        <v>0</v>
      </c>
      <c r="AB383" s="40" t="b">
        <v>0</v>
      </c>
      <c r="AC383" s="41" t="s">
        <v>8614</v>
      </c>
      <c r="AD383" s="41" t="s">
        <v>8615</v>
      </c>
      <c r="AE383" s="41">
        <v>1054.07466</v>
      </c>
      <c r="AF383" s="41">
        <v>-3.151038081</v>
      </c>
      <c r="AG383" s="42">
        <v>1.39E42</v>
      </c>
      <c r="AH383" s="51">
        <v>0.023952954</v>
      </c>
      <c r="AI383" s="40" t="s">
        <v>8616</v>
      </c>
      <c r="AJ383" s="45">
        <v>1.38711482797401E257</v>
      </c>
      <c r="AK383" s="41">
        <v>10000.0</v>
      </c>
      <c r="AL383" s="40" t="s">
        <v>216</v>
      </c>
      <c r="AM383" s="40" t="s">
        <v>7285</v>
      </c>
      <c r="AN383" s="40" t="s">
        <v>5643</v>
      </c>
      <c r="AO383" s="42">
        <v>1.11E139</v>
      </c>
    </row>
    <row r="384">
      <c r="A384" s="41">
        <v>107.0</v>
      </c>
      <c r="B384" s="42">
        <v>1.671309524E9</v>
      </c>
      <c r="C384" s="41">
        <v>3356.0</v>
      </c>
      <c r="D384" s="40" t="s">
        <v>1243</v>
      </c>
      <c r="E384" s="41">
        <v>140.0</v>
      </c>
      <c r="F384" s="41">
        <v>35.0</v>
      </c>
      <c r="G384" s="41">
        <v>70.0</v>
      </c>
      <c r="H384" s="41">
        <v>-3.07732701</v>
      </c>
      <c r="I384" s="41">
        <v>10000.0</v>
      </c>
      <c r="J384" s="41">
        <v>5000.0</v>
      </c>
      <c r="K384" s="41">
        <v>1200.0</v>
      </c>
      <c r="L384" s="41">
        <v>600.0</v>
      </c>
      <c r="M384" s="41">
        <v>30.0</v>
      </c>
      <c r="N384" s="40" t="s">
        <v>1370</v>
      </c>
      <c r="O384" s="40" t="s">
        <v>1371</v>
      </c>
      <c r="P384" s="40" t="s">
        <v>7305</v>
      </c>
      <c r="Q384" s="40" t="s">
        <v>1373</v>
      </c>
      <c r="R384" s="40" t="b">
        <v>0</v>
      </c>
      <c r="S384" s="40" t="s">
        <v>7286</v>
      </c>
      <c r="T384" s="40" t="s">
        <v>212</v>
      </c>
      <c r="U384" s="41">
        <v>0.1</v>
      </c>
      <c r="V384" s="41">
        <v>0.9</v>
      </c>
      <c r="W384" s="41">
        <v>0.3</v>
      </c>
      <c r="X384" s="41">
        <v>0.6</v>
      </c>
      <c r="Y384" s="40" t="b">
        <v>0</v>
      </c>
      <c r="Z384" s="40" t="b">
        <v>1</v>
      </c>
      <c r="AA384" s="40" t="b">
        <v>0</v>
      </c>
      <c r="AB384" s="40" t="b">
        <v>1</v>
      </c>
      <c r="AC384" s="41" t="s">
        <v>8617</v>
      </c>
      <c r="AD384" s="41" t="s">
        <v>8618</v>
      </c>
      <c r="AE384" s="41">
        <v>1203.323629</v>
      </c>
      <c r="AF384" s="41">
        <v>-3.151363625</v>
      </c>
      <c r="AG384" s="42">
        <v>1.18E42</v>
      </c>
      <c r="AH384" s="51">
        <v>0.024058741</v>
      </c>
      <c r="AI384" s="40" t="s">
        <v>8619</v>
      </c>
      <c r="AJ384" s="46">
        <v>1.18069633983915E171</v>
      </c>
      <c r="AK384" s="41">
        <v>4193.0</v>
      </c>
      <c r="AL384" s="40" t="s">
        <v>2224</v>
      </c>
      <c r="AM384" s="40" t="s">
        <v>7285</v>
      </c>
      <c r="AN384" s="40" t="s">
        <v>5643</v>
      </c>
      <c r="AO384" s="42">
        <v>1.1E139</v>
      </c>
    </row>
    <row r="385">
      <c r="A385" s="41">
        <v>572.0</v>
      </c>
      <c r="B385" s="42">
        <v>1.671302375E9</v>
      </c>
      <c r="C385" s="41">
        <v>3356.0</v>
      </c>
      <c r="D385" s="40" t="s">
        <v>1243</v>
      </c>
      <c r="E385" s="41">
        <v>140.0</v>
      </c>
      <c r="F385" s="41">
        <v>35.0</v>
      </c>
      <c r="G385" s="41">
        <v>70.0</v>
      </c>
      <c r="H385" s="41">
        <v>-3.07732701</v>
      </c>
      <c r="I385" s="41">
        <v>10000.0</v>
      </c>
      <c r="J385" s="41">
        <v>5000.0</v>
      </c>
      <c r="K385" s="41">
        <v>1200.0</v>
      </c>
      <c r="L385" s="41">
        <v>600.0</v>
      </c>
      <c r="M385" s="41">
        <v>50.0</v>
      </c>
      <c r="N385" s="40" t="s">
        <v>1370</v>
      </c>
      <c r="O385" s="40" t="s">
        <v>208</v>
      </c>
      <c r="P385" s="40" t="s">
        <v>209</v>
      </c>
      <c r="Q385" s="40" t="s">
        <v>1373</v>
      </c>
      <c r="R385" s="40" t="b">
        <v>0</v>
      </c>
      <c r="S385" s="40" t="s">
        <v>7286</v>
      </c>
      <c r="T385" s="40" t="s">
        <v>212</v>
      </c>
      <c r="U385" s="41">
        <v>0.1</v>
      </c>
      <c r="V385" s="41">
        <v>0.9</v>
      </c>
      <c r="W385" s="41">
        <v>0.2</v>
      </c>
      <c r="X385" s="41">
        <v>0.6</v>
      </c>
      <c r="Y385" s="40" t="b">
        <v>0</v>
      </c>
      <c r="Z385" s="40" t="b">
        <v>1</v>
      </c>
      <c r="AA385" s="40" t="b">
        <v>0</v>
      </c>
      <c r="AB385" s="40" t="b">
        <v>0</v>
      </c>
      <c r="AC385" s="41" t="s">
        <v>8620</v>
      </c>
      <c r="AD385" s="41" t="s">
        <v>8621</v>
      </c>
      <c r="AE385" s="41">
        <v>713.4253032</v>
      </c>
      <c r="AF385" s="41">
        <v>-3.151500703</v>
      </c>
      <c r="AG385" s="42">
        <v>6.22E41</v>
      </c>
      <c r="AH385" s="51">
        <v>0.024103286</v>
      </c>
      <c r="AI385" s="40" t="s">
        <v>8622</v>
      </c>
      <c r="AJ385" s="40" t="s">
        <v>8623</v>
      </c>
      <c r="AK385" s="41">
        <v>10000.0</v>
      </c>
      <c r="AL385" s="40" t="s">
        <v>216</v>
      </c>
      <c r="AM385" s="40" t="s">
        <v>7285</v>
      </c>
      <c r="AN385" s="40" t="s">
        <v>224</v>
      </c>
      <c r="AO385" s="42">
        <v>1.11E138</v>
      </c>
    </row>
    <row r="386">
      <c r="A386" s="41">
        <v>890.0</v>
      </c>
      <c r="B386" s="42">
        <v>1.671302375E9</v>
      </c>
      <c r="C386" s="41">
        <v>3356.0</v>
      </c>
      <c r="D386" s="40" t="s">
        <v>1243</v>
      </c>
      <c r="E386" s="41">
        <v>140.0</v>
      </c>
      <c r="F386" s="41">
        <v>35.0</v>
      </c>
      <c r="G386" s="41">
        <v>70.0</v>
      </c>
      <c r="H386" s="41">
        <v>-3.07732701</v>
      </c>
      <c r="I386" s="41">
        <v>10000.0</v>
      </c>
      <c r="J386" s="41">
        <v>5000.0</v>
      </c>
      <c r="K386" s="41">
        <v>1200.0</v>
      </c>
      <c r="L386" s="41">
        <v>600.0</v>
      </c>
      <c r="M386" s="41">
        <v>100.0</v>
      </c>
      <c r="N386" s="40" t="s">
        <v>1370</v>
      </c>
      <c r="O386" s="40" t="s">
        <v>1371</v>
      </c>
      <c r="P386" s="40" t="s">
        <v>212</v>
      </c>
      <c r="Q386" s="40" t="s">
        <v>1373</v>
      </c>
      <c r="R386" s="40" t="b">
        <v>0</v>
      </c>
      <c r="S386" s="40" t="s">
        <v>1373</v>
      </c>
      <c r="T386" s="40" t="s">
        <v>212</v>
      </c>
      <c r="U386" s="41">
        <v>0.1</v>
      </c>
      <c r="V386" s="41">
        <v>0.9</v>
      </c>
      <c r="W386" s="41">
        <v>0.3</v>
      </c>
      <c r="X386" s="41">
        <v>0.6</v>
      </c>
      <c r="Y386" s="40" t="b">
        <v>0</v>
      </c>
      <c r="Z386" s="40" t="b">
        <v>1</v>
      </c>
      <c r="AA386" s="40" t="b">
        <v>0</v>
      </c>
      <c r="AB386" s="40" t="b">
        <v>0</v>
      </c>
      <c r="AC386" s="41" t="s">
        <v>8624</v>
      </c>
      <c r="AD386" s="41" t="s">
        <v>8625</v>
      </c>
      <c r="AE386" s="41">
        <v>1199.447826</v>
      </c>
      <c r="AF386" s="41">
        <v>-3.151521572</v>
      </c>
      <c r="AG386" s="42">
        <v>1.11E41</v>
      </c>
      <c r="AH386" s="51">
        <v>0.024110068</v>
      </c>
      <c r="AI386" s="40" t="s">
        <v>8626</v>
      </c>
      <c r="AJ386" s="40" t="s">
        <v>8627</v>
      </c>
      <c r="AK386" s="41">
        <v>10000.0</v>
      </c>
      <c r="AL386" s="40" t="s">
        <v>216</v>
      </c>
      <c r="AM386" s="40" t="s">
        <v>7285</v>
      </c>
      <c r="AN386" s="40" t="s">
        <v>224</v>
      </c>
      <c r="AO386" s="42">
        <v>1.01E136</v>
      </c>
    </row>
    <row r="387">
      <c r="A387" s="41">
        <v>19.0</v>
      </c>
      <c r="B387" s="42">
        <v>1.671302375E9</v>
      </c>
      <c r="C387" s="41">
        <v>3356.0</v>
      </c>
      <c r="D387" s="40" t="s">
        <v>1243</v>
      </c>
      <c r="E387" s="41">
        <v>140.0</v>
      </c>
      <c r="F387" s="41">
        <v>35.0</v>
      </c>
      <c r="G387" s="41">
        <v>70.0</v>
      </c>
      <c r="H387" s="41">
        <v>-3.07732701</v>
      </c>
      <c r="I387" s="41">
        <v>10000.0</v>
      </c>
      <c r="J387" s="41">
        <v>5000.0</v>
      </c>
      <c r="K387" s="41">
        <v>1200.0</v>
      </c>
      <c r="L387" s="41">
        <v>600.0</v>
      </c>
      <c r="M387" s="41">
        <v>30.0</v>
      </c>
      <c r="N387" s="40" t="s">
        <v>1370</v>
      </c>
      <c r="O387" s="40" t="s">
        <v>1371</v>
      </c>
      <c r="P387" s="40" t="s">
        <v>209</v>
      </c>
      <c r="Q387" s="40" t="s">
        <v>1373</v>
      </c>
      <c r="R387" s="40" t="b">
        <v>0</v>
      </c>
      <c r="S387" s="40" t="s">
        <v>1373</v>
      </c>
      <c r="T387" s="40" t="s">
        <v>212</v>
      </c>
      <c r="U387" s="41">
        <v>0.1</v>
      </c>
      <c r="V387" s="41">
        <v>0.9</v>
      </c>
      <c r="W387" s="41">
        <v>0.1</v>
      </c>
      <c r="X387" s="41">
        <v>0.5</v>
      </c>
      <c r="Y387" s="40" t="b">
        <v>0</v>
      </c>
      <c r="Z387" s="40" t="b">
        <v>1</v>
      </c>
      <c r="AA387" s="40" t="b">
        <v>0</v>
      </c>
      <c r="AB387" s="40" t="b">
        <v>0</v>
      </c>
      <c r="AC387" s="41" t="s">
        <v>8628</v>
      </c>
      <c r="AD387" s="41" t="s">
        <v>8629</v>
      </c>
      <c r="AE387" s="41">
        <v>325.3771863</v>
      </c>
      <c r="AF387" s="41">
        <v>-3.15189233</v>
      </c>
      <c r="AG387" s="42">
        <v>5.03E41</v>
      </c>
      <c r="AH387" s="51">
        <v>0.024230548</v>
      </c>
      <c r="AI387" s="40" t="s">
        <v>8630</v>
      </c>
      <c r="AJ387" s="46">
        <v>5.0270498929392E125</v>
      </c>
      <c r="AK387" s="41">
        <v>10000.0</v>
      </c>
      <c r="AL387" s="40" t="s">
        <v>216</v>
      </c>
      <c r="AM387" s="40" t="s">
        <v>7285</v>
      </c>
      <c r="AN387" s="40" t="s">
        <v>224</v>
      </c>
      <c r="AO387" s="42">
        <v>1.01E138</v>
      </c>
    </row>
    <row r="388">
      <c r="A388" s="41">
        <v>460.0</v>
      </c>
      <c r="B388" s="42">
        <v>1.671302375E9</v>
      </c>
      <c r="C388" s="41">
        <v>3356.0</v>
      </c>
      <c r="D388" s="40" t="s">
        <v>1243</v>
      </c>
      <c r="E388" s="41">
        <v>140.0</v>
      </c>
      <c r="F388" s="41">
        <v>35.0</v>
      </c>
      <c r="G388" s="41">
        <v>70.0</v>
      </c>
      <c r="H388" s="41">
        <v>-3.07732701</v>
      </c>
      <c r="I388" s="41">
        <v>10000.0</v>
      </c>
      <c r="J388" s="41">
        <v>5000.0</v>
      </c>
      <c r="K388" s="41">
        <v>1200.0</v>
      </c>
      <c r="L388" s="41">
        <v>600.0</v>
      </c>
      <c r="M388" s="41">
        <v>50.0</v>
      </c>
      <c r="N388" s="40" t="s">
        <v>1370</v>
      </c>
      <c r="O388" s="40" t="s">
        <v>1371</v>
      </c>
      <c r="P388" s="40" t="s">
        <v>7305</v>
      </c>
      <c r="Q388" s="40" t="s">
        <v>1373</v>
      </c>
      <c r="R388" s="40" t="b">
        <v>0</v>
      </c>
      <c r="S388" s="40" t="s">
        <v>7286</v>
      </c>
      <c r="T388" s="40" t="s">
        <v>212</v>
      </c>
      <c r="U388" s="41">
        <v>0.1</v>
      </c>
      <c r="V388" s="41">
        <v>0.9</v>
      </c>
      <c r="W388" s="41">
        <v>0.1</v>
      </c>
      <c r="X388" s="41">
        <v>0.5</v>
      </c>
      <c r="Y388" s="40" t="b">
        <v>0</v>
      </c>
      <c r="Z388" s="40" t="b">
        <v>1</v>
      </c>
      <c r="AA388" s="40" t="b">
        <v>0</v>
      </c>
      <c r="AB388" s="40" t="b">
        <v>0</v>
      </c>
      <c r="AC388" s="41" t="s">
        <v>8631</v>
      </c>
      <c r="AD388" s="41" t="s">
        <v>8632</v>
      </c>
      <c r="AE388" s="41">
        <v>525.0149164</v>
      </c>
      <c r="AF388" s="41">
        <v>-3.151904137</v>
      </c>
      <c r="AG388" s="42">
        <v>1.6E41</v>
      </c>
      <c r="AH388" s="51">
        <v>0.024234385</v>
      </c>
      <c r="AI388" s="40" t="s">
        <v>8633</v>
      </c>
      <c r="AJ388" s="40" t="s">
        <v>7330</v>
      </c>
      <c r="AK388" s="41">
        <v>10000.0</v>
      </c>
      <c r="AL388" s="40" t="s">
        <v>216</v>
      </c>
      <c r="AM388" s="40" t="s">
        <v>7285</v>
      </c>
      <c r="AN388" s="40" t="s">
        <v>224</v>
      </c>
      <c r="AO388" s="42">
        <v>1.11E136</v>
      </c>
    </row>
    <row r="389">
      <c r="A389" s="41">
        <v>742.0</v>
      </c>
      <c r="B389" s="42">
        <v>1.671302375E9</v>
      </c>
      <c r="C389" s="41">
        <v>3356.0</v>
      </c>
      <c r="D389" s="40" t="s">
        <v>1243</v>
      </c>
      <c r="E389" s="41">
        <v>140.0</v>
      </c>
      <c r="F389" s="41">
        <v>35.0</v>
      </c>
      <c r="G389" s="41">
        <v>70.0</v>
      </c>
      <c r="H389" s="41">
        <v>-3.07732701</v>
      </c>
      <c r="I389" s="41">
        <v>10000.0</v>
      </c>
      <c r="J389" s="41">
        <v>5000.0</v>
      </c>
      <c r="K389" s="41">
        <v>1200.0</v>
      </c>
      <c r="L389" s="41">
        <v>600.0</v>
      </c>
      <c r="M389" s="41">
        <v>100.0</v>
      </c>
      <c r="N389" s="40" t="s">
        <v>1370</v>
      </c>
      <c r="O389" s="40" t="s">
        <v>1371</v>
      </c>
      <c r="P389" s="40" t="s">
        <v>209</v>
      </c>
      <c r="Q389" s="40" t="s">
        <v>1373</v>
      </c>
      <c r="R389" s="40" t="b">
        <v>0</v>
      </c>
      <c r="S389" s="40" t="s">
        <v>1373</v>
      </c>
      <c r="T389" s="40" t="s">
        <v>212</v>
      </c>
      <c r="U389" s="41">
        <v>0.1</v>
      </c>
      <c r="V389" s="41">
        <v>0.9</v>
      </c>
      <c r="W389" s="41">
        <v>0.2</v>
      </c>
      <c r="X389" s="41">
        <v>0.5</v>
      </c>
      <c r="Y389" s="40" t="b">
        <v>0</v>
      </c>
      <c r="Z389" s="40" t="b">
        <v>1</v>
      </c>
      <c r="AA389" s="40" t="b">
        <v>0</v>
      </c>
      <c r="AB389" s="40" t="b">
        <v>0</v>
      </c>
      <c r="AC389" s="41" t="s">
        <v>8634</v>
      </c>
      <c r="AD389" s="41" t="s">
        <v>8635</v>
      </c>
      <c r="AE389" s="41">
        <v>999.4558587</v>
      </c>
      <c r="AF389" s="41">
        <v>-3.152320719</v>
      </c>
      <c r="AG389" s="42">
        <v>9.77E40</v>
      </c>
      <c r="AH389" s="51">
        <v>0.024369756</v>
      </c>
      <c r="AI389" s="40" t="s">
        <v>8636</v>
      </c>
      <c r="AJ389" s="40" t="s">
        <v>8637</v>
      </c>
      <c r="AK389" s="41">
        <v>10000.0</v>
      </c>
      <c r="AL389" s="40" t="s">
        <v>216</v>
      </c>
      <c r="AM389" s="40" t="s">
        <v>7285</v>
      </c>
      <c r="AN389" s="40" t="s">
        <v>224</v>
      </c>
      <c r="AO389" s="42">
        <v>1.0E136</v>
      </c>
    </row>
    <row r="390">
      <c r="A390" s="41">
        <v>283.0</v>
      </c>
      <c r="B390" s="42">
        <v>1.671302375E9</v>
      </c>
      <c r="C390" s="41">
        <v>3356.0</v>
      </c>
      <c r="D390" s="40" t="s">
        <v>1243</v>
      </c>
      <c r="E390" s="41">
        <v>140.0</v>
      </c>
      <c r="F390" s="41">
        <v>35.0</v>
      </c>
      <c r="G390" s="41">
        <v>70.0</v>
      </c>
      <c r="H390" s="41">
        <v>-3.07732701</v>
      </c>
      <c r="I390" s="41">
        <v>10000.0</v>
      </c>
      <c r="J390" s="41">
        <v>5000.0</v>
      </c>
      <c r="K390" s="41">
        <v>1200.0</v>
      </c>
      <c r="L390" s="41">
        <v>600.0</v>
      </c>
      <c r="M390" s="41">
        <v>30.0</v>
      </c>
      <c r="N390" s="40" t="s">
        <v>1370</v>
      </c>
      <c r="O390" s="40" t="s">
        <v>208</v>
      </c>
      <c r="P390" s="40" t="s">
        <v>7305</v>
      </c>
      <c r="Q390" s="40" t="s">
        <v>1373</v>
      </c>
      <c r="R390" s="40" t="b">
        <v>0</v>
      </c>
      <c r="S390" s="40" t="s">
        <v>7286</v>
      </c>
      <c r="T390" s="40" t="s">
        <v>212</v>
      </c>
      <c r="U390" s="41">
        <v>0.1</v>
      </c>
      <c r="V390" s="41">
        <v>0.9</v>
      </c>
      <c r="W390" s="41">
        <v>0.2</v>
      </c>
      <c r="X390" s="41">
        <v>0.5</v>
      </c>
      <c r="Y390" s="40" t="b">
        <v>0</v>
      </c>
      <c r="Z390" s="40" t="b">
        <v>1</v>
      </c>
      <c r="AA390" s="40" t="b">
        <v>0</v>
      </c>
      <c r="AB390" s="40" t="b">
        <v>0</v>
      </c>
      <c r="AC390" s="41" t="s">
        <v>7088</v>
      </c>
      <c r="AD390" s="41" t="s">
        <v>8638</v>
      </c>
      <c r="AE390" s="41">
        <v>326.7468543</v>
      </c>
      <c r="AF390" s="41">
        <v>-3.152466551</v>
      </c>
      <c r="AG390" s="42">
        <v>1.38E41</v>
      </c>
      <c r="AH390" s="51">
        <v>0.024417145</v>
      </c>
      <c r="AI390" s="40" t="s">
        <v>8639</v>
      </c>
      <c r="AJ390" s="45">
        <v>1.37575383018788E251</v>
      </c>
      <c r="AK390" s="41">
        <v>10000.0</v>
      </c>
      <c r="AL390" s="40" t="s">
        <v>216</v>
      </c>
      <c r="AM390" s="40" t="s">
        <v>7285</v>
      </c>
      <c r="AN390" s="40" t="s">
        <v>224</v>
      </c>
      <c r="AO390" s="42">
        <v>1.1E136</v>
      </c>
    </row>
    <row r="391">
      <c r="A391" s="41">
        <v>536.0</v>
      </c>
      <c r="B391" s="42">
        <v>1.671302375E9</v>
      </c>
      <c r="C391" s="41">
        <v>3356.0</v>
      </c>
      <c r="D391" s="40" t="s">
        <v>1243</v>
      </c>
      <c r="E391" s="41">
        <v>140.0</v>
      </c>
      <c r="F391" s="41">
        <v>35.0</v>
      </c>
      <c r="G391" s="41">
        <v>70.0</v>
      </c>
      <c r="H391" s="41">
        <v>-3.07732701</v>
      </c>
      <c r="I391" s="41">
        <v>10000.0</v>
      </c>
      <c r="J391" s="41">
        <v>5000.0</v>
      </c>
      <c r="K391" s="41">
        <v>1200.0</v>
      </c>
      <c r="L391" s="41">
        <v>600.0</v>
      </c>
      <c r="M391" s="41">
        <v>50.0</v>
      </c>
      <c r="N391" s="40" t="s">
        <v>1370</v>
      </c>
      <c r="O391" s="40" t="s">
        <v>1371</v>
      </c>
      <c r="P391" s="40" t="s">
        <v>212</v>
      </c>
      <c r="Q391" s="40" t="s">
        <v>1373</v>
      </c>
      <c r="R391" s="40" t="b">
        <v>0</v>
      </c>
      <c r="S391" s="40" t="s">
        <v>7286</v>
      </c>
      <c r="T391" s="40" t="s">
        <v>212</v>
      </c>
      <c r="U391" s="41">
        <v>0.1</v>
      </c>
      <c r="V391" s="41">
        <v>0.9</v>
      </c>
      <c r="W391" s="41">
        <v>0.2</v>
      </c>
      <c r="X391" s="41">
        <v>0.6</v>
      </c>
      <c r="Y391" s="40" t="b">
        <v>0</v>
      </c>
      <c r="Z391" s="40" t="b">
        <v>1</v>
      </c>
      <c r="AA391" s="40" t="b">
        <v>0</v>
      </c>
      <c r="AB391" s="40" t="b">
        <v>0</v>
      </c>
      <c r="AC391" s="41" t="s">
        <v>1203</v>
      </c>
      <c r="AD391" s="41" t="s">
        <v>8640</v>
      </c>
      <c r="AE391" s="41">
        <v>634.6454515</v>
      </c>
      <c r="AF391" s="41">
        <v>-3.152472472</v>
      </c>
      <c r="AG391" s="42">
        <v>1.37E42</v>
      </c>
      <c r="AH391" s="51">
        <v>0.02441907</v>
      </c>
      <c r="AI391" s="40" t="s">
        <v>8641</v>
      </c>
      <c r="AJ391" s="40" t="s">
        <v>8642</v>
      </c>
      <c r="AK391" s="41">
        <v>10000.0</v>
      </c>
      <c r="AL391" s="40" t="s">
        <v>216</v>
      </c>
      <c r="AM391" s="40" t="s">
        <v>7285</v>
      </c>
      <c r="AN391" s="40" t="s">
        <v>224</v>
      </c>
      <c r="AO391" s="42">
        <v>1.11E139</v>
      </c>
    </row>
    <row r="392">
      <c r="A392" s="41">
        <v>140.0</v>
      </c>
      <c r="B392" s="42">
        <v>1.671302375E9</v>
      </c>
      <c r="C392" s="41">
        <v>3356.0</v>
      </c>
      <c r="D392" s="40" t="s">
        <v>1243</v>
      </c>
      <c r="E392" s="41">
        <v>140.0</v>
      </c>
      <c r="F392" s="41">
        <v>35.0</v>
      </c>
      <c r="G392" s="41">
        <v>70.0</v>
      </c>
      <c r="H392" s="41">
        <v>-3.07732701</v>
      </c>
      <c r="I392" s="41">
        <v>10000.0</v>
      </c>
      <c r="J392" s="41">
        <v>5000.0</v>
      </c>
      <c r="K392" s="41">
        <v>1200.0</v>
      </c>
      <c r="L392" s="41">
        <v>600.0</v>
      </c>
      <c r="M392" s="41">
        <v>30.0</v>
      </c>
      <c r="N392" s="40" t="s">
        <v>1370</v>
      </c>
      <c r="O392" s="40" t="s">
        <v>1371</v>
      </c>
      <c r="P392" s="40" t="s">
        <v>1372</v>
      </c>
      <c r="Q392" s="40" t="s">
        <v>1373</v>
      </c>
      <c r="R392" s="40" t="b">
        <v>0</v>
      </c>
      <c r="S392" s="40" t="s">
        <v>7286</v>
      </c>
      <c r="T392" s="40" t="s">
        <v>212</v>
      </c>
      <c r="U392" s="41">
        <v>0.1</v>
      </c>
      <c r="V392" s="41">
        <v>0.9</v>
      </c>
      <c r="W392" s="41">
        <v>0.2</v>
      </c>
      <c r="X392" s="41">
        <v>0.6</v>
      </c>
      <c r="Y392" s="40" t="b">
        <v>0</v>
      </c>
      <c r="Z392" s="40" t="b">
        <v>1</v>
      </c>
      <c r="AA392" s="40" t="b">
        <v>0</v>
      </c>
      <c r="AB392" s="40" t="b">
        <v>0</v>
      </c>
      <c r="AC392" s="41" t="s">
        <v>1149</v>
      </c>
      <c r="AD392" s="41" t="s">
        <v>8643</v>
      </c>
      <c r="AE392" s="41">
        <v>376.9239159</v>
      </c>
      <c r="AF392" s="41">
        <v>-3.152515482</v>
      </c>
      <c r="AG392" s="42">
        <v>9.95E41</v>
      </c>
      <c r="AH392" s="51">
        <v>0.024433046</v>
      </c>
      <c r="AI392" s="40" t="s">
        <v>8644</v>
      </c>
      <c r="AJ392" s="45">
        <v>9.95007873796417E251</v>
      </c>
      <c r="AK392" s="41">
        <v>10000.0</v>
      </c>
      <c r="AL392" s="40" t="s">
        <v>216</v>
      </c>
      <c r="AM392" s="40" t="s">
        <v>7285</v>
      </c>
      <c r="AN392" s="40" t="s">
        <v>224</v>
      </c>
      <c r="AO392" s="42">
        <v>1.01E139</v>
      </c>
    </row>
    <row r="393">
      <c r="A393" s="41">
        <v>855.0</v>
      </c>
      <c r="B393" s="42">
        <v>1.671302375E9</v>
      </c>
      <c r="C393" s="41">
        <v>3356.0</v>
      </c>
      <c r="D393" s="40" t="s">
        <v>1243</v>
      </c>
      <c r="E393" s="41">
        <v>140.0</v>
      </c>
      <c r="F393" s="41">
        <v>35.0</v>
      </c>
      <c r="G393" s="41">
        <v>70.0</v>
      </c>
      <c r="H393" s="41">
        <v>-3.07732701</v>
      </c>
      <c r="I393" s="41">
        <v>10000.0</v>
      </c>
      <c r="J393" s="41">
        <v>5000.0</v>
      </c>
      <c r="K393" s="41">
        <v>1200.0</v>
      </c>
      <c r="L393" s="41">
        <v>600.0</v>
      </c>
      <c r="M393" s="41">
        <v>100.0</v>
      </c>
      <c r="N393" s="40" t="s">
        <v>1370</v>
      </c>
      <c r="O393" s="40" t="s">
        <v>1371</v>
      </c>
      <c r="P393" s="40" t="s">
        <v>1372</v>
      </c>
      <c r="Q393" s="40" t="s">
        <v>1373</v>
      </c>
      <c r="R393" s="40" t="b">
        <v>0</v>
      </c>
      <c r="S393" s="40" t="s">
        <v>7286</v>
      </c>
      <c r="T393" s="40" t="s">
        <v>212</v>
      </c>
      <c r="U393" s="41">
        <v>0.1</v>
      </c>
      <c r="V393" s="41">
        <v>0.9</v>
      </c>
      <c r="W393" s="41">
        <v>0.1</v>
      </c>
      <c r="X393" s="41">
        <v>0.4</v>
      </c>
      <c r="Y393" s="40" t="b">
        <v>0</v>
      </c>
      <c r="Z393" s="40" t="b">
        <v>1</v>
      </c>
      <c r="AA393" s="40" t="b">
        <v>0</v>
      </c>
      <c r="AB393" s="40" t="b">
        <v>0</v>
      </c>
      <c r="AC393" s="41" t="s">
        <v>8645</v>
      </c>
      <c r="AD393" s="41" t="s">
        <v>8646</v>
      </c>
      <c r="AE393" s="41">
        <v>827.552151</v>
      </c>
      <c r="AF393" s="41">
        <v>-3.152771806</v>
      </c>
      <c r="AG393" s="42">
        <v>2.96E41</v>
      </c>
      <c r="AH393" s="51">
        <v>0.02451634</v>
      </c>
      <c r="AI393" s="40" t="s">
        <v>8647</v>
      </c>
      <c r="AJ393" s="40" t="s">
        <v>8648</v>
      </c>
      <c r="AK393" s="41">
        <v>10000.0</v>
      </c>
      <c r="AL393" s="40" t="s">
        <v>216</v>
      </c>
      <c r="AM393" s="40" t="s">
        <v>7285</v>
      </c>
      <c r="AN393" s="40" t="s">
        <v>224</v>
      </c>
      <c r="AO393" s="42">
        <v>1.1E137</v>
      </c>
    </row>
    <row r="394">
      <c r="A394" s="41">
        <v>102.0</v>
      </c>
      <c r="B394" s="42">
        <v>1.671312492E9</v>
      </c>
      <c r="C394" s="41">
        <v>3356.0</v>
      </c>
      <c r="D394" s="40" t="s">
        <v>1243</v>
      </c>
      <c r="E394" s="41">
        <v>140.0</v>
      </c>
      <c r="F394" s="41">
        <v>35.0</v>
      </c>
      <c r="G394" s="41">
        <v>70.0</v>
      </c>
      <c r="H394" s="41">
        <v>-3.07732701</v>
      </c>
      <c r="I394" s="41">
        <v>10000.0</v>
      </c>
      <c r="J394" s="41">
        <v>5000.0</v>
      </c>
      <c r="K394" s="41">
        <v>1200.0</v>
      </c>
      <c r="L394" s="41">
        <v>600.0</v>
      </c>
      <c r="M394" s="41">
        <v>30.0</v>
      </c>
      <c r="N394" s="40" t="s">
        <v>1370</v>
      </c>
      <c r="O394" s="40" t="s">
        <v>1371</v>
      </c>
      <c r="P394" s="40" t="s">
        <v>7305</v>
      </c>
      <c r="Q394" s="40" t="s">
        <v>1373</v>
      </c>
      <c r="R394" s="40" t="b">
        <v>0</v>
      </c>
      <c r="S394" s="40" t="s">
        <v>7286</v>
      </c>
      <c r="T394" s="40" t="s">
        <v>7305</v>
      </c>
      <c r="U394" s="41">
        <v>0.1</v>
      </c>
      <c r="V394" s="41">
        <v>0.9</v>
      </c>
      <c r="W394" s="41">
        <v>0.2</v>
      </c>
      <c r="X394" s="41">
        <v>0.4</v>
      </c>
      <c r="Y394" s="40" t="b">
        <v>0</v>
      </c>
      <c r="Z394" s="40" t="b">
        <v>1</v>
      </c>
      <c r="AA394" s="40" t="b">
        <v>0</v>
      </c>
      <c r="AB394" s="40" t="b">
        <v>1</v>
      </c>
      <c r="AC394" s="41" t="s">
        <v>8649</v>
      </c>
      <c r="AD394" s="41" t="s">
        <v>8650</v>
      </c>
      <c r="AE394" s="41">
        <v>1203.25046</v>
      </c>
      <c r="AF394" s="41">
        <v>-3.152813049</v>
      </c>
      <c r="AG394" s="42">
        <v>6.9E41</v>
      </c>
      <c r="AH394" s="51">
        <v>0.024529743</v>
      </c>
      <c r="AI394" s="40" t="s">
        <v>8651</v>
      </c>
      <c r="AJ394" s="46">
        <v>6.90381364629311E125</v>
      </c>
      <c r="AK394" s="41">
        <v>6517.0</v>
      </c>
      <c r="AL394" s="40" t="s">
        <v>2224</v>
      </c>
      <c r="AM394" s="40" t="s">
        <v>7285</v>
      </c>
      <c r="AN394" s="40" t="s">
        <v>5643</v>
      </c>
      <c r="AO394" s="42">
        <v>1.11E138</v>
      </c>
    </row>
    <row r="395">
      <c r="A395" s="41">
        <v>1001.0</v>
      </c>
      <c r="B395" s="42">
        <v>1.671302375E9</v>
      </c>
      <c r="C395" s="41">
        <v>3356.0</v>
      </c>
      <c r="D395" s="40" t="s">
        <v>1243</v>
      </c>
      <c r="E395" s="41">
        <v>140.0</v>
      </c>
      <c r="F395" s="41">
        <v>35.0</v>
      </c>
      <c r="G395" s="41">
        <v>70.0</v>
      </c>
      <c r="H395" s="41">
        <v>-3.07732701</v>
      </c>
      <c r="I395" s="41">
        <v>10000.0</v>
      </c>
      <c r="J395" s="41">
        <v>5000.0</v>
      </c>
      <c r="K395" s="41">
        <v>1200.0</v>
      </c>
      <c r="L395" s="41">
        <v>600.0</v>
      </c>
      <c r="M395" s="41">
        <v>100.0</v>
      </c>
      <c r="N395" s="40" t="s">
        <v>1370</v>
      </c>
      <c r="O395" s="40" t="s">
        <v>208</v>
      </c>
      <c r="P395" s="40" t="s">
        <v>7305</v>
      </c>
      <c r="Q395" s="40" t="s">
        <v>1373</v>
      </c>
      <c r="R395" s="40" t="b">
        <v>0</v>
      </c>
      <c r="S395" s="40" t="s">
        <v>7286</v>
      </c>
      <c r="T395" s="40" t="s">
        <v>212</v>
      </c>
      <c r="U395" s="41">
        <v>0.1</v>
      </c>
      <c r="V395" s="41">
        <v>0.9</v>
      </c>
      <c r="W395" s="41">
        <v>0.1</v>
      </c>
      <c r="X395" s="41">
        <v>0.6</v>
      </c>
      <c r="Y395" s="40" t="b">
        <v>0</v>
      </c>
      <c r="Z395" s="40" t="b">
        <v>1</v>
      </c>
      <c r="AA395" s="40" t="b">
        <v>0</v>
      </c>
      <c r="AB395" s="40" t="b">
        <v>0</v>
      </c>
      <c r="AC395" s="41" t="s">
        <v>8652</v>
      </c>
      <c r="AD395" s="41" t="s">
        <v>8653</v>
      </c>
      <c r="AE395" s="41">
        <v>1200.624393</v>
      </c>
      <c r="AF395" s="41">
        <v>-3.153610058</v>
      </c>
      <c r="AG395" s="42">
        <v>3.25E41</v>
      </c>
      <c r="AH395" s="51">
        <v>0.024788736</v>
      </c>
      <c r="AI395" s="40" t="s">
        <v>8654</v>
      </c>
      <c r="AJ395" s="40" t="s">
        <v>8655</v>
      </c>
      <c r="AK395" s="41">
        <v>9888.0</v>
      </c>
      <c r="AL395" s="40" t="s">
        <v>2224</v>
      </c>
      <c r="AM395" s="40" t="s">
        <v>7285</v>
      </c>
      <c r="AN395" s="40" t="s">
        <v>224</v>
      </c>
      <c r="AO395" s="42">
        <v>1.11E137</v>
      </c>
    </row>
    <row r="396">
      <c r="A396" s="41">
        <v>461.0</v>
      </c>
      <c r="B396" s="42">
        <v>1.671302375E9</v>
      </c>
      <c r="C396" s="41">
        <v>3356.0</v>
      </c>
      <c r="D396" s="40" t="s">
        <v>1243</v>
      </c>
      <c r="E396" s="41">
        <v>140.0</v>
      </c>
      <c r="F396" s="41">
        <v>35.0</v>
      </c>
      <c r="G396" s="41">
        <v>70.0</v>
      </c>
      <c r="H396" s="41">
        <v>-3.07732701</v>
      </c>
      <c r="I396" s="41">
        <v>10000.0</v>
      </c>
      <c r="J396" s="41">
        <v>5000.0</v>
      </c>
      <c r="K396" s="41">
        <v>1200.0</v>
      </c>
      <c r="L396" s="41">
        <v>600.0</v>
      </c>
      <c r="M396" s="41">
        <v>50.0</v>
      </c>
      <c r="N396" s="40" t="s">
        <v>1370</v>
      </c>
      <c r="O396" s="40" t="s">
        <v>1371</v>
      </c>
      <c r="P396" s="40" t="s">
        <v>7305</v>
      </c>
      <c r="Q396" s="40" t="s">
        <v>1373</v>
      </c>
      <c r="R396" s="40" t="b">
        <v>0</v>
      </c>
      <c r="S396" s="40" t="s">
        <v>7286</v>
      </c>
      <c r="T396" s="40" t="s">
        <v>212</v>
      </c>
      <c r="U396" s="41">
        <v>0.1</v>
      </c>
      <c r="V396" s="41">
        <v>0.9</v>
      </c>
      <c r="W396" s="41">
        <v>0.1</v>
      </c>
      <c r="X396" s="41">
        <v>0.6</v>
      </c>
      <c r="Y396" s="40" t="b">
        <v>0</v>
      </c>
      <c r="Z396" s="40" t="b">
        <v>1</v>
      </c>
      <c r="AA396" s="40" t="b">
        <v>0</v>
      </c>
      <c r="AB396" s="40" t="b">
        <v>0</v>
      </c>
      <c r="AC396" s="41" t="s">
        <v>8656</v>
      </c>
      <c r="AD396" s="41" t="s">
        <v>8657</v>
      </c>
      <c r="AE396" s="41">
        <v>626.5634189</v>
      </c>
      <c r="AF396" s="41">
        <v>-3.153663252</v>
      </c>
      <c r="AG396" s="42">
        <v>6.96E41</v>
      </c>
      <c r="AH396" s="51">
        <v>0.024806022</v>
      </c>
      <c r="AI396" s="40" t="s">
        <v>8658</v>
      </c>
      <c r="AJ396" s="40" t="s">
        <v>7330</v>
      </c>
      <c r="AK396" s="41">
        <v>10000.0</v>
      </c>
      <c r="AL396" s="40" t="s">
        <v>216</v>
      </c>
      <c r="AM396" s="40" t="s">
        <v>7285</v>
      </c>
      <c r="AN396" s="40" t="s">
        <v>224</v>
      </c>
      <c r="AO396" s="42">
        <v>1.11E138</v>
      </c>
    </row>
    <row r="397">
      <c r="A397" s="41">
        <v>98.0</v>
      </c>
      <c r="B397" s="42">
        <v>1.671302375E9</v>
      </c>
      <c r="C397" s="41">
        <v>3356.0</v>
      </c>
      <c r="D397" s="40" t="s">
        <v>1243</v>
      </c>
      <c r="E397" s="41">
        <v>140.0</v>
      </c>
      <c r="F397" s="41">
        <v>35.0</v>
      </c>
      <c r="G397" s="41">
        <v>70.0</v>
      </c>
      <c r="H397" s="41">
        <v>-3.07732701</v>
      </c>
      <c r="I397" s="41">
        <v>10000.0</v>
      </c>
      <c r="J397" s="41">
        <v>5000.0</v>
      </c>
      <c r="K397" s="41">
        <v>1200.0</v>
      </c>
      <c r="L397" s="41">
        <v>600.0</v>
      </c>
      <c r="M397" s="41">
        <v>30.0</v>
      </c>
      <c r="N397" s="40" t="s">
        <v>1370</v>
      </c>
      <c r="O397" s="40" t="s">
        <v>1371</v>
      </c>
      <c r="P397" s="40" t="s">
        <v>7305</v>
      </c>
      <c r="Q397" s="40" t="s">
        <v>1373</v>
      </c>
      <c r="R397" s="40" t="b">
        <v>0</v>
      </c>
      <c r="S397" s="40" t="s">
        <v>1373</v>
      </c>
      <c r="T397" s="40" t="s">
        <v>212</v>
      </c>
      <c r="U397" s="41">
        <v>0.1</v>
      </c>
      <c r="V397" s="41">
        <v>0.9</v>
      </c>
      <c r="W397" s="41">
        <v>0.3</v>
      </c>
      <c r="X397" s="41">
        <v>0.6</v>
      </c>
      <c r="Y397" s="40" t="b">
        <v>0</v>
      </c>
      <c r="Z397" s="40" t="b">
        <v>1</v>
      </c>
      <c r="AA397" s="40" t="b">
        <v>0</v>
      </c>
      <c r="AB397" s="40" t="b">
        <v>0</v>
      </c>
      <c r="AC397" s="41" t="s">
        <v>8659</v>
      </c>
      <c r="AD397" s="41" t="s">
        <v>8660</v>
      </c>
      <c r="AE397" s="41">
        <v>354.6230786</v>
      </c>
      <c r="AF397" s="41">
        <v>-3.153789559</v>
      </c>
      <c r="AG397" s="42">
        <v>4.62E41</v>
      </c>
      <c r="AH397" s="51">
        <v>0.024847067</v>
      </c>
      <c r="AI397" s="40" t="s">
        <v>8661</v>
      </c>
      <c r="AJ397" s="40" t="s">
        <v>8662</v>
      </c>
      <c r="AK397" s="41">
        <v>10000.0</v>
      </c>
      <c r="AL397" s="40" t="s">
        <v>216</v>
      </c>
      <c r="AM397" s="40" t="s">
        <v>7285</v>
      </c>
      <c r="AN397" s="40" t="s">
        <v>224</v>
      </c>
      <c r="AO397" s="42">
        <v>1.01E138</v>
      </c>
    </row>
    <row r="398">
      <c r="A398" s="41">
        <v>93.0</v>
      </c>
      <c r="B398" s="42">
        <v>1.671312514E9</v>
      </c>
      <c r="C398" s="41">
        <v>3356.0</v>
      </c>
      <c r="D398" s="40" t="s">
        <v>1243</v>
      </c>
      <c r="E398" s="41">
        <v>140.0</v>
      </c>
      <c r="F398" s="41">
        <v>35.0</v>
      </c>
      <c r="G398" s="41">
        <v>70.0</v>
      </c>
      <c r="H398" s="41">
        <v>-3.07732701</v>
      </c>
      <c r="I398" s="41">
        <v>10000.0</v>
      </c>
      <c r="J398" s="41">
        <v>5000.0</v>
      </c>
      <c r="K398" s="41">
        <v>1200.0</v>
      </c>
      <c r="L398" s="41">
        <v>600.0</v>
      </c>
      <c r="M398" s="41">
        <v>30.0</v>
      </c>
      <c r="N398" s="40" t="s">
        <v>1370</v>
      </c>
      <c r="O398" s="40" t="s">
        <v>1371</v>
      </c>
      <c r="P398" s="40" t="s">
        <v>7305</v>
      </c>
      <c r="Q398" s="40" t="s">
        <v>1373</v>
      </c>
      <c r="R398" s="40" t="b">
        <v>0</v>
      </c>
      <c r="S398" s="40" t="s">
        <v>1373</v>
      </c>
      <c r="T398" s="40" t="s">
        <v>7305</v>
      </c>
      <c r="U398" s="41">
        <v>0.1</v>
      </c>
      <c r="V398" s="41">
        <v>0.9</v>
      </c>
      <c r="W398" s="41">
        <v>0.2</v>
      </c>
      <c r="X398" s="41">
        <v>0.4</v>
      </c>
      <c r="Y398" s="40" t="b">
        <v>0</v>
      </c>
      <c r="Z398" s="40" t="b">
        <v>1</v>
      </c>
      <c r="AA398" s="40" t="b">
        <v>0</v>
      </c>
      <c r="AB398" s="40" t="b">
        <v>1</v>
      </c>
      <c r="AC398" s="41" t="s">
        <v>8663</v>
      </c>
      <c r="AD398" s="41" t="s">
        <v>8664</v>
      </c>
      <c r="AE398" s="41">
        <v>910.1708839</v>
      </c>
      <c r="AF398" s="41">
        <v>-3.153933724</v>
      </c>
      <c r="AG398" s="42">
        <v>4.9E41</v>
      </c>
      <c r="AH398" s="51">
        <v>0.024893914</v>
      </c>
      <c r="AI398" s="40" t="s">
        <v>8665</v>
      </c>
      <c r="AJ398" s="46">
        <v>4.89605153360338E125</v>
      </c>
      <c r="AK398" s="41">
        <v>6133.0</v>
      </c>
      <c r="AL398" s="40" t="s">
        <v>7372</v>
      </c>
      <c r="AM398" s="40" t="s">
        <v>7285</v>
      </c>
      <c r="AN398" s="40" t="s">
        <v>5643</v>
      </c>
      <c r="AO398" s="42">
        <v>1.01E138</v>
      </c>
    </row>
    <row r="399">
      <c r="A399" s="41">
        <v>496.0</v>
      </c>
      <c r="B399" s="42">
        <v>1.671302375E9</v>
      </c>
      <c r="C399" s="41">
        <v>3356.0</v>
      </c>
      <c r="D399" s="40" t="s">
        <v>1243</v>
      </c>
      <c r="E399" s="41">
        <v>140.0</v>
      </c>
      <c r="F399" s="41">
        <v>35.0</v>
      </c>
      <c r="G399" s="41">
        <v>70.0</v>
      </c>
      <c r="H399" s="41">
        <v>-3.07732701</v>
      </c>
      <c r="I399" s="41">
        <v>10000.0</v>
      </c>
      <c r="J399" s="41">
        <v>5000.0</v>
      </c>
      <c r="K399" s="41">
        <v>1200.0</v>
      </c>
      <c r="L399" s="41">
        <v>600.0</v>
      </c>
      <c r="M399" s="41">
        <v>50.0</v>
      </c>
      <c r="N399" s="40" t="s">
        <v>1370</v>
      </c>
      <c r="O399" s="40" t="s">
        <v>1371</v>
      </c>
      <c r="P399" s="40" t="s">
        <v>1372</v>
      </c>
      <c r="Q399" s="40" t="s">
        <v>1373</v>
      </c>
      <c r="R399" s="40" t="b">
        <v>0</v>
      </c>
      <c r="S399" s="40" t="s">
        <v>7286</v>
      </c>
      <c r="T399" s="40" t="s">
        <v>212</v>
      </c>
      <c r="U399" s="41">
        <v>0.1</v>
      </c>
      <c r="V399" s="41">
        <v>0.9</v>
      </c>
      <c r="W399" s="41">
        <v>0.1</v>
      </c>
      <c r="X399" s="41">
        <v>0.5</v>
      </c>
      <c r="Y399" s="40" t="b">
        <v>0</v>
      </c>
      <c r="Z399" s="40" t="b">
        <v>1</v>
      </c>
      <c r="AA399" s="40" t="b">
        <v>0</v>
      </c>
      <c r="AB399" s="40" t="b">
        <v>0</v>
      </c>
      <c r="AC399" s="41" t="s">
        <v>8666</v>
      </c>
      <c r="AD399" s="41" t="s">
        <v>8667</v>
      </c>
      <c r="AE399" s="41">
        <v>525.374373</v>
      </c>
      <c r="AF399" s="41">
        <v>-3.153946653</v>
      </c>
      <c r="AG399" s="42">
        <v>4.74E41</v>
      </c>
      <c r="AH399" s="51">
        <v>0.024898115</v>
      </c>
      <c r="AI399" s="40" t="s">
        <v>8668</v>
      </c>
      <c r="AJ399" s="40" t="s">
        <v>7330</v>
      </c>
      <c r="AK399" s="41">
        <v>10000.0</v>
      </c>
      <c r="AL399" s="40" t="s">
        <v>216</v>
      </c>
      <c r="AM399" s="40" t="s">
        <v>7285</v>
      </c>
      <c r="AN399" s="40" t="s">
        <v>224</v>
      </c>
      <c r="AO399" s="42">
        <v>1.01E138</v>
      </c>
    </row>
    <row r="400">
      <c r="A400" s="41">
        <v>1077.0</v>
      </c>
      <c r="B400" s="42">
        <v>1.671302375E9</v>
      </c>
      <c r="C400" s="41">
        <v>3356.0</v>
      </c>
      <c r="D400" s="40" t="s">
        <v>1243</v>
      </c>
      <c r="E400" s="41">
        <v>140.0</v>
      </c>
      <c r="F400" s="41">
        <v>35.0</v>
      </c>
      <c r="G400" s="41">
        <v>70.0</v>
      </c>
      <c r="H400" s="41">
        <v>-3.07732701</v>
      </c>
      <c r="I400" s="41">
        <v>10000.0</v>
      </c>
      <c r="J400" s="41">
        <v>5000.0</v>
      </c>
      <c r="K400" s="41">
        <v>1200.0</v>
      </c>
      <c r="L400" s="41">
        <v>600.0</v>
      </c>
      <c r="M400" s="41">
        <v>100.0</v>
      </c>
      <c r="N400" s="40" t="s">
        <v>1370</v>
      </c>
      <c r="O400" s="40" t="s">
        <v>208</v>
      </c>
      <c r="P400" s="40" t="s">
        <v>212</v>
      </c>
      <c r="Q400" s="40" t="s">
        <v>1373</v>
      </c>
      <c r="R400" s="40" t="b">
        <v>0</v>
      </c>
      <c r="S400" s="40" t="s">
        <v>7286</v>
      </c>
      <c r="T400" s="40" t="s">
        <v>212</v>
      </c>
      <c r="U400" s="41">
        <v>0.1</v>
      </c>
      <c r="V400" s="41">
        <v>0.9</v>
      </c>
      <c r="W400" s="41">
        <v>0.3</v>
      </c>
      <c r="X400" s="41">
        <v>0.4</v>
      </c>
      <c r="Y400" s="40" t="b">
        <v>0</v>
      </c>
      <c r="Z400" s="40" t="b">
        <v>1</v>
      </c>
      <c r="AA400" s="40" t="b">
        <v>0</v>
      </c>
      <c r="AB400" s="40" t="b">
        <v>0</v>
      </c>
      <c r="AC400" s="41" t="s">
        <v>8669</v>
      </c>
      <c r="AD400" s="41" t="s">
        <v>8670</v>
      </c>
      <c r="AE400" s="41">
        <v>680.5314608</v>
      </c>
      <c r="AF400" s="41">
        <v>-3.154127032</v>
      </c>
      <c r="AG400" s="42">
        <v>1.38E41</v>
      </c>
      <c r="AH400" s="51">
        <v>0.024956731</v>
      </c>
      <c r="AI400" s="40" t="s">
        <v>8671</v>
      </c>
      <c r="AJ400" s="40" t="s">
        <v>8672</v>
      </c>
      <c r="AK400" s="41">
        <v>10000.0</v>
      </c>
      <c r="AL400" s="40" t="s">
        <v>216</v>
      </c>
      <c r="AM400" s="40" t="s">
        <v>7285</v>
      </c>
      <c r="AN400" s="40" t="s">
        <v>224</v>
      </c>
      <c r="AO400" s="42">
        <v>1.1E136</v>
      </c>
    </row>
    <row r="401">
      <c r="A401" s="41">
        <v>33.0</v>
      </c>
      <c r="B401" s="42">
        <v>1.671312514E9</v>
      </c>
      <c r="C401" s="41">
        <v>3356.0</v>
      </c>
      <c r="D401" s="40" t="s">
        <v>1243</v>
      </c>
      <c r="E401" s="41">
        <v>140.0</v>
      </c>
      <c r="F401" s="41">
        <v>35.0</v>
      </c>
      <c r="G401" s="41">
        <v>70.0</v>
      </c>
      <c r="H401" s="41">
        <v>-3.07732701</v>
      </c>
      <c r="I401" s="41">
        <v>10000.0</v>
      </c>
      <c r="J401" s="41">
        <v>5000.0</v>
      </c>
      <c r="K401" s="41">
        <v>1200.0</v>
      </c>
      <c r="L401" s="41">
        <v>600.0</v>
      </c>
      <c r="M401" s="41">
        <v>30.0</v>
      </c>
      <c r="N401" s="40" t="s">
        <v>1370</v>
      </c>
      <c r="O401" s="40" t="s">
        <v>1371</v>
      </c>
      <c r="P401" s="40" t="s">
        <v>209</v>
      </c>
      <c r="Q401" s="40" t="s">
        <v>1373</v>
      </c>
      <c r="R401" s="40" t="b">
        <v>0</v>
      </c>
      <c r="S401" s="40" t="s">
        <v>7286</v>
      </c>
      <c r="T401" s="40" t="s">
        <v>7305</v>
      </c>
      <c r="U401" s="41">
        <v>0.1</v>
      </c>
      <c r="V401" s="41">
        <v>0.9</v>
      </c>
      <c r="W401" s="41">
        <v>0.3</v>
      </c>
      <c r="X401" s="41">
        <v>0.4</v>
      </c>
      <c r="Y401" s="40" t="b">
        <v>0</v>
      </c>
      <c r="Z401" s="40" t="b">
        <v>1</v>
      </c>
      <c r="AA401" s="40" t="b">
        <v>0</v>
      </c>
      <c r="AB401" s="40" t="b">
        <v>1</v>
      </c>
      <c r="AC401" s="41" t="s">
        <v>8673</v>
      </c>
      <c r="AD401" s="41" t="s">
        <v>8674</v>
      </c>
      <c r="AE401" s="41">
        <v>1143.350561</v>
      </c>
      <c r="AF401" s="41">
        <v>-3.154177277</v>
      </c>
      <c r="AG401" s="42">
        <v>9.95E41</v>
      </c>
      <c r="AH401" s="51">
        <v>0.024973058</v>
      </c>
      <c r="AI401" s="40" t="s">
        <v>8675</v>
      </c>
      <c r="AJ401" s="40" t="s">
        <v>8676</v>
      </c>
      <c r="AK401" s="41">
        <v>10000.0</v>
      </c>
      <c r="AL401" s="40" t="s">
        <v>216</v>
      </c>
      <c r="AM401" s="40" t="s">
        <v>7285</v>
      </c>
      <c r="AN401" s="40" t="s">
        <v>5643</v>
      </c>
      <c r="AO401" s="42">
        <v>1.01E139</v>
      </c>
    </row>
    <row r="402">
      <c r="A402" s="41">
        <v>32.0</v>
      </c>
      <c r="B402" s="42">
        <v>1.67130956E9</v>
      </c>
      <c r="C402" s="41">
        <v>3356.0</v>
      </c>
      <c r="D402" s="40" t="s">
        <v>1243</v>
      </c>
      <c r="E402" s="41">
        <v>140.0</v>
      </c>
      <c r="F402" s="41">
        <v>35.0</v>
      </c>
      <c r="G402" s="41">
        <v>70.0</v>
      </c>
      <c r="H402" s="41">
        <v>-3.07732701</v>
      </c>
      <c r="I402" s="41">
        <v>10000.0</v>
      </c>
      <c r="J402" s="41">
        <v>5000.0</v>
      </c>
      <c r="K402" s="41">
        <v>1200.0</v>
      </c>
      <c r="L402" s="41">
        <v>600.0</v>
      </c>
      <c r="M402" s="41">
        <v>30.0</v>
      </c>
      <c r="N402" s="40" t="s">
        <v>1370</v>
      </c>
      <c r="O402" s="40" t="s">
        <v>1371</v>
      </c>
      <c r="P402" s="40" t="s">
        <v>209</v>
      </c>
      <c r="Q402" s="40" t="s">
        <v>1373</v>
      </c>
      <c r="R402" s="40" t="b">
        <v>0</v>
      </c>
      <c r="S402" s="40" t="s">
        <v>7286</v>
      </c>
      <c r="T402" s="40" t="s">
        <v>7305</v>
      </c>
      <c r="U402" s="41">
        <v>0.1</v>
      </c>
      <c r="V402" s="41">
        <v>0.9</v>
      </c>
      <c r="W402" s="41">
        <v>0.2</v>
      </c>
      <c r="X402" s="41">
        <v>0.6</v>
      </c>
      <c r="Y402" s="40" t="b">
        <v>0</v>
      </c>
      <c r="Z402" s="40" t="b">
        <v>1</v>
      </c>
      <c r="AA402" s="40" t="b">
        <v>0</v>
      </c>
      <c r="AB402" s="40" t="b">
        <v>0</v>
      </c>
      <c r="AC402" s="41" t="s">
        <v>8677</v>
      </c>
      <c r="AD402" s="41" t="s">
        <v>7748</v>
      </c>
      <c r="AE402" s="41">
        <v>1203.775078</v>
      </c>
      <c r="AF402" s="41">
        <v>-3.154317731</v>
      </c>
      <c r="AG402" s="42">
        <v>4.82E41</v>
      </c>
      <c r="AH402" s="51">
        <v>0.0250187</v>
      </c>
      <c r="AI402" s="40" t="s">
        <v>8678</v>
      </c>
      <c r="AJ402" s="45">
        <v>4.81596850808834E251</v>
      </c>
      <c r="AK402" s="41">
        <v>8024.0</v>
      </c>
      <c r="AL402" s="40" t="s">
        <v>2224</v>
      </c>
      <c r="AM402" s="40" t="s">
        <v>7285</v>
      </c>
      <c r="AN402" s="40" t="s">
        <v>5643</v>
      </c>
      <c r="AO402" s="42">
        <v>1.01E138</v>
      </c>
    </row>
    <row r="403">
      <c r="A403" s="41">
        <v>348.0</v>
      </c>
      <c r="B403" s="42">
        <v>1.671302375E9</v>
      </c>
      <c r="C403" s="41">
        <v>3356.0</v>
      </c>
      <c r="D403" s="40" t="s">
        <v>1243</v>
      </c>
      <c r="E403" s="41">
        <v>140.0</v>
      </c>
      <c r="F403" s="41">
        <v>35.0</v>
      </c>
      <c r="G403" s="41">
        <v>70.0</v>
      </c>
      <c r="H403" s="41">
        <v>-3.07732701</v>
      </c>
      <c r="I403" s="41">
        <v>10000.0</v>
      </c>
      <c r="J403" s="41">
        <v>5000.0</v>
      </c>
      <c r="K403" s="41">
        <v>1200.0</v>
      </c>
      <c r="L403" s="41">
        <v>600.0</v>
      </c>
      <c r="M403" s="41">
        <v>30.0</v>
      </c>
      <c r="N403" s="40" t="s">
        <v>1370</v>
      </c>
      <c r="O403" s="40" t="s">
        <v>208</v>
      </c>
      <c r="P403" s="40" t="s">
        <v>212</v>
      </c>
      <c r="Q403" s="40" t="s">
        <v>1373</v>
      </c>
      <c r="R403" s="40" t="b">
        <v>0</v>
      </c>
      <c r="S403" s="40" t="s">
        <v>1373</v>
      </c>
      <c r="T403" s="40" t="s">
        <v>212</v>
      </c>
      <c r="U403" s="41">
        <v>0.1</v>
      </c>
      <c r="V403" s="41">
        <v>0.9</v>
      </c>
      <c r="W403" s="41">
        <v>0.3</v>
      </c>
      <c r="X403" s="41">
        <v>0.4</v>
      </c>
      <c r="Y403" s="40" t="b">
        <v>0</v>
      </c>
      <c r="Z403" s="40" t="b">
        <v>1</v>
      </c>
      <c r="AA403" s="40" t="b">
        <v>0</v>
      </c>
      <c r="AB403" s="40" t="b">
        <v>0</v>
      </c>
      <c r="AC403" s="41" t="s">
        <v>8679</v>
      </c>
      <c r="AD403" s="41" t="s">
        <v>8680</v>
      </c>
      <c r="AE403" s="41">
        <v>263.3163314</v>
      </c>
      <c r="AF403" s="41">
        <v>-3.15468236</v>
      </c>
      <c r="AG403" s="42">
        <v>8.6E41</v>
      </c>
      <c r="AH403" s="51">
        <v>0.025137189</v>
      </c>
      <c r="AI403" s="40" t="s">
        <v>8681</v>
      </c>
      <c r="AJ403" s="40" t="s">
        <v>8682</v>
      </c>
      <c r="AK403" s="41">
        <v>10000.0</v>
      </c>
      <c r="AL403" s="40" t="s">
        <v>216</v>
      </c>
      <c r="AM403" s="40" t="s">
        <v>7285</v>
      </c>
      <c r="AN403" s="40" t="s">
        <v>224</v>
      </c>
      <c r="AO403" s="42">
        <v>1.0E139</v>
      </c>
    </row>
    <row r="404">
      <c r="A404" s="41">
        <v>59.0</v>
      </c>
      <c r="B404" s="42">
        <v>1.67130956E9</v>
      </c>
      <c r="C404" s="41">
        <v>3356.0</v>
      </c>
      <c r="D404" s="40" t="s">
        <v>1243</v>
      </c>
      <c r="E404" s="41">
        <v>140.0</v>
      </c>
      <c r="F404" s="41">
        <v>35.0</v>
      </c>
      <c r="G404" s="41">
        <v>70.0</v>
      </c>
      <c r="H404" s="41">
        <v>-3.07732701</v>
      </c>
      <c r="I404" s="41">
        <v>10000.0</v>
      </c>
      <c r="J404" s="41">
        <v>5000.0</v>
      </c>
      <c r="K404" s="41">
        <v>1200.0</v>
      </c>
      <c r="L404" s="41">
        <v>600.0</v>
      </c>
      <c r="M404" s="41">
        <v>30.0</v>
      </c>
      <c r="N404" s="40" t="s">
        <v>1370</v>
      </c>
      <c r="O404" s="40" t="s">
        <v>1371</v>
      </c>
      <c r="P404" s="40" t="s">
        <v>7310</v>
      </c>
      <c r="Q404" s="40" t="s">
        <v>1373</v>
      </c>
      <c r="R404" s="40" t="b">
        <v>0</v>
      </c>
      <c r="S404" s="40" t="s">
        <v>1373</v>
      </c>
      <c r="T404" s="40" t="s">
        <v>7305</v>
      </c>
      <c r="U404" s="41">
        <v>0.1</v>
      </c>
      <c r="V404" s="41">
        <v>0.9</v>
      </c>
      <c r="W404" s="41">
        <v>0.2</v>
      </c>
      <c r="X404" s="41">
        <v>0.6</v>
      </c>
      <c r="Y404" s="40" t="b">
        <v>0</v>
      </c>
      <c r="Z404" s="40" t="b">
        <v>1</v>
      </c>
      <c r="AA404" s="40" t="b">
        <v>0</v>
      </c>
      <c r="AB404" s="40" t="b">
        <v>0</v>
      </c>
      <c r="AC404" s="41" t="s">
        <v>8683</v>
      </c>
      <c r="AD404" s="41" t="s">
        <v>8684</v>
      </c>
      <c r="AE404" s="41">
        <v>1203.205109</v>
      </c>
      <c r="AF404" s="41">
        <v>-3.154949442</v>
      </c>
      <c r="AG404" s="42">
        <v>4.38E41</v>
      </c>
      <c r="AH404" s="51">
        <v>0.025223979</v>
      </c>
      <c r="AI404" s="40" t="s">
        <v>8685</v>
      </c>
      <c r="AJ404" s="45">
        <v>4.37982216303899E251</v>
      </c>
      <c r="AK404" s="41">
        <v>5797.0</v>
      </c>
      <c r="AL404" s="40" t="s">
        <v>2224</v>
      </c>
      <c r="AM404" s="40" t="s">
        <v>7285</v>
      </c>
      <c r="AN404" s="40" t="s">
        <v>5643</v>
      </c>
      <c r="AO404" s="42">
        <v>1.01E138</v>
      </c>
    </row>
    <row r="405">
      <c r="A405" s="41">
        <v>1045.0</v>
      </c>
      <c r="B405" s="42">
        <v>1.671302375E9</v>
      </c>
      <c r="C405" s="41">
        <v>3356.0</v>
      </c>
      <c r="D405" s="40" t="s">
        <v>1243</v>
      </c>
      <c r="E405" s="41">
        <v>140.0</v>
      </c>
      <c r="F405" s="41">
        <v>35.0</v>
      </c>
      <c r="G405" s="41">
        <v>70.0</v>
      </c>
      <c r="H405" s="41">
        <v>-3.07732701</v>
      </c>
      <c r="I405" s="41">
        <v>10000.0</v>
      </c>
      <c r="J405" s="41">
        <v>5000.0</v>
      </c>
      <c r="K405" s="41">
        <v>1200.0</v>
      </c>
      <c r="L405" s="41">
        <v>600.0</v>
      </c>
      <c r="M405" s="41">
        <v>100.0</v>
      </c>
      <c r="N405" s="40" t="s">
        <v>1370</v>
      </c>
      <c r="O405" s="40" t="s">
        <v>208</v>
      </c>
      <c r="P405" s="40" t="s">
        <v>212</v>
      </c>
      <c r="Q405" s="40" t="s">
        <v>8686</v>
      </c>
      <c r="R405" s="40" t="b">
        <v>0</v>
      </c>
      <c r="S405" s="40" t="s">
        <v>1373</v>
      </c>
      <c r="T405" s="40" t="s">
        <v>212</v>
      </c>
      <c r="U405" s="41">
        <v>0.1</v>
      </c>
      <c r="V405" s="41">
        <v>0.9</v>
      </c>
      <c r="W405" s="41">
        <v>0.1</v>
      </c>
      <c r="X405" s="41">
        <v>0.5</v>
      </c>
      <c r="Y405" s="40" t="b">
        <v>0</v>
      </c>
      <c r="Z405" s="40" t="b">
        <v>1</v>
      </c>
      <c r="AA405" s="40" t="b">
        <v>0</v>
      </c>
      <c r="AB405" s="40" t="b">
        <v>0</v>
      </c>
      <c r="AC405" s="41" t="s">
        <v>8687</v>
      </c>
      <c r="AD405" s="41" t="s">
        <v>8688</v>
      </c>
      <c r="AE405" s="41">
        <v>979.3011091</v>
      </c>
      <c r="AF405" s="41">
        <v>-3.155971993</v>
      </c>
      <c r="AG405" s="42">
        <v>6.96E41</v>
      </c>
      <c r="AH405" s="51">
        <v>0.025556265</v>
      </c>
      <c r="AI405" s="40" t="s">
        <v>8689</v>
      </c>
      <c r="AJ405" s="40" t="s">
        <v>8690</v>
      </c>
      <c r="AK405" s="41">
        <v>10000.0</v>
      </c>
      <c r="AL405" s="40" t="s">
        <v>216</v>
      </c>
      <c r="AM405" s="40" t="s">
        <v>7285</v>
      </c>
      <c r="AN405" s="40" t="s">
        <v>224</v>
      </c>
      <c r="AO405" s="42">
        <v>1.11E138</v>
      </c>
    </row>
    <row r="406">
      <c r="A406" s="41">
        <v>935.0</v>
      </c>
      <c r="B406" s="42">
        <v>1.671302375E9</v>
      </c>
      <c r="C406" s="41">
        <v>3356.0</v>
      </c>
      <c r="D406" s="40" t="s">
        <v>1243</v>
      </c>
      <c r="E406" s="41">
        <v>140.0</v>
      </c>
      <c r="F406" s="41">
        <v>35.0</v>
      </c>
      <c r="G406" s="41">
        <v>70.0</v>
      </c>
      <c r="H406" s="41">
        <v>-3.07732701</v>
      </c>
      <c r="I406" s="41">
        <v>10000.0</v>
      </c>
      <c r="J406" s="41">
        <v>5000.0</v>
      </c>
      <c r="K406" s="41">
        <v>1200.0</v>
      </c>
      <c r="L406" s="41">
        <v>600.0</v>
      </c>
      <c r="M406" s="41">
        <v>100.0</v>
      </c>
      <c r="N406" s="40" t="s">
        <v>1370</v>
      </c>
      <c r="O406" s="40" t="s">
        <v>208</v>
      </c>
      <c r="P406" s="40" t="s">
        <v>209</v>
      </c>
      <c r="Q406" s="40" t="s">
        <v>1373</v>
      </c>
      <c r="R406" s="40" t="b">
        <v>0</v>
      </c>
      <c r="S406" s="40" t="s">
        <v>7286</v>
      </c>
      <c r="T406" s="40" t="s">
        <v>212</v>
      </c>
      <c r="U406" s="41">
        <v>0.1</v>
      </c>
      <c r="V406" s="41">
        <v>0.9</v>
      </c>
      <c r="W406" s="41">
        <v>0.3</v>
      </c>
      <c r="X406" s="41">
        <v>0.6</v>
      </c>
      <c r="Y406" s="40" t="b">
        <v>0</v>
      </c>
      <c r="Z406" s="40" t="b">
        <v>1</v>
      </c>
      <c r="AA406" s="40" t="b">
        <v>0</v>
      </c>
      <c r="AB406" s="40" t="b">
        <v>0</v>
      </c>
      <c r="AC406" s="41" t="s">
        <v>8691</v>
      </c>
      <c r="AD406" s="41" t="s">
        <v>8692</v>
      </c>
      <c r="AE406" s="41">
        <v>1006.009</v>
      </c>
      <c r="AF406" s="41">
        <v>-3.156122933</v>
      </c>
      <c r="AG406" s="42">
        <v>1.19E41</v>
      </c>
      <c r="AH406" s="51">
        <v>0.025605314</v>
      </c>
      <c r="AI406" s="40" t="s">
        <v>8693</v>
      </c>
      <c r="AJ406" s="40" t="s">
        <v>8694</v>
      </c>
      <c r="AK406" s="41">
        <v>6979.0</v>
      </c>
      <c r="AL406" s="40" t="s">
        <v>7372</v>
      </c>
      <c r="AM406" s="40" t="s">
        <v>7285</v>
      </c>
      <c r="AN406" s="40" t="s">
        <v>224</v>
      </c>
      <c r="AO406" s="42">
        <v>1.01E136</v>
      </c>
    </row>
    <row r="407">
      <c r="A407" s="41">
        <v>344.0</v>
      </c>
      <c r="B407" s="42">
        <v>1.671302375E9</v>
      </c>
      <c r="C407" s="41">
        <v>3356.0</v>
      </c>
      <c r="D407" s="40" t="s">
        <v>1243</v>
      </c>
      <c r="E407" s="41">
        <v>140.0</v>
      </c>
      <c r="F407" s="41">
        <v>35.0</v>
      </c>
      <c r="G407" s="41">
        <v>70.0</v>
      </c>
      <c r="H407" s="41">
        <v>-3.07732701</v>
      </c>
      <c r="I407" s="41">
        <v>10000.0</v>
      </c>
      <c r="J407" s="41">
        <v>5000.0</v>
      </c>
      <c r="K407" s="41">
        <v>1200.0</v>
      </c>
      <c r="L407" s="41">
        <v>600.0</v>
      </c>
      <c r="M407" s="41">
        <v>30.0</v>
      </c>
      <c r="N407" s="40" t="s">
        <v>1370</v>
      </c>
      <c r="O407" s="40" t="s">
        <v>208</v>
      </c>
      <c r="P407" s="40" t="s">
        <v>212</v>
      </c>
      <c r="Q407" s="40" t="s">
        <v>1373</v>
      </c>
      <c r="R407" s="40" t="b">
        <v>0</v>
      </c>
      <c r="S407" s="40" t="s">
        <v>1373</v>
      </c>
      <c r="T407" s="40" t="s">
        <v>212</v>
      </c>
      <c r="U407" s="41">
        <v>0.1</v>
      </c>
      <c r="V407" s="41">
        <v>0.9</v>
      </c>
      <c r="W407" s="41">
        <v>0.1</v>
      </c>
      <c r="X407" s="41">
        <v>0.6</v>
      </c>
      <c r="Y407" s="40" t="b">
        <v>0</v>
      </c>
      <c r="Z407" s="40" t="b">
        <v>1</v>
      </c>
      <c r="AA407" s="40" t="b">
        <v>0</v>
      </c>
      <c r="AB407" s="40" t="b">
        <v>0</v>
      </c>
      <c r="AC407" s="41" t="s">
        <v>8695</v>
      </c>
      <c r="AD407" s="41" t="s">
        <v>8696</v>
      </c>
      <c r="AE407" s="41">
        <v>381.2142458</v>
      </c>
      <c r="AF407" s="41">
        <v>-3.156594481</v>
      </c>
      <c r="AG407" s="42">
        <v>1.32E42</v>
      </c>
      <c r="AH407" s="51">
        <v>0.025758547</v>
      </c>
      <c r="AI407" s="40" t="s">
        <v>8697</v>
      </c>
      <c r="AJ407" s="46">
        <v>1.32439553375024E128</v>
      </c>
      <c r="AK407" s="41">
        <v>10000.0</v>
      </c>
      <c r="AL407" s="40" t="s">
        <v>216</v>
      </c>
      <c r="AM407" s="40" t="s">
        <v>7285</v>
      </c>
      <c r="AN407" s="40" t="s">
        <v>224</v>
      </c>
      <c r="AO407" s="42">
        <v>1.11E139</v>
      </c>
    </row>
    <row r="408">
      <c r="A408" s="41">
        <v>67.0</v>
      </c>
      <c r="B408" s="42">
        <v>1.67130956E9</v>
      </c>
      <c r="C408" s="41">
        <v>3356.0</v>
      </c>
      <c r="D408" s="40" t="s">
        <v>1243</v>
      </c>
      <c r="E408" s="41">
        <v>140.0</v>
      </c>
      <c r="F408" s="41">
        <v>35.0</v>
      </c>
      <c r="G408" s="41">
        <v>70.0</v>
      </c>
      <c r="H408" s="41">
        <v>-3.07732701</v>
      </c>
      <c r="I408" s="41">
        <v>10000.0</v>
      </c>
      <c r="J408" s="41">
        <v>5000.0</v>
      </c>
      <c r="K408" s="41">
        <v>1200.0</v>
      </c>
      <c r="L408" s="41">
        <v>600.0</v>
      </c>
      <c r="M408" s="41">
        <v>30.0</v>
      </c>
      <c r="N408" s="40" t="s">
        <v>1370</v>
      </c>
      <c r="O408" s="40" t="s">
        <v>1371</v>
      </c>
      <c r="P408" s="40" t="s">
        <v>7310</v>
      </c>
      <c r="Q408" s="40" t="s">
        <v>1373</v>
      </c>
      <c r="R408" s="40" t="b">
        <v>0</v>
      </c>
      <c r="S408" s="40" t="s">
        <v>7286</v>
      </c>
      <c r="T408" s="40" t="s">
        <v>7305</v>
      </c>
      <c r="U408" s="41">
        <v>0.1</v>
      </c>
      <c r="V408" s="41">
        <v>0.9</v>
      </c>
      <c r="W408" s="41">
        <v>0.2</v>
      </c>
      <c r="X408" s="41">
        <v>0.5</v>
      </c>
      <c r="Y408" s="40" t="b">
        <v>0</v>
      </c>
      <c r="Z408" s="40" t="b">
        <v>1</v>
      </c>
      <c r="AA408" s="40" t="b">
        <v>0</v>
      </c>
      <c r="AB408" s="40" t="b">
        <v>0</v>
      </c>
      <c r="AC408" s="41" t="s">
        <v>8698</v>
      </c>
      <c r="AD408" s="41" t="s">
        <v>8699</v>
      </c>
      <c r="AE408" s="41">
        <v>1203.705694</v>
      </c>
      <c r="AF408" s="41">
        <v>-3.156622649</v>
      </c>
      <c r="AG408" s="42">
        <v>1.14E42</v>
      </c>
      <c r="AH408" s="51">
        <v>0.0257677</v>
      </c>
      <c r="AI408" s="40" t="s">
        <v>8700</v>
      </c>
      <c r="AJ408" s="45">
        <v>1.13932475229575E257</v>
      </c>
      <c r="AK408" s="41">
        <v>5253.0</v>
      </c>
      <c r="AL408" s="40" t="s">
        <v>2224</v>
      </c>
      <c r="AM408" s="40" t="s">
        <v>7285</v>
      </c>
      <c r="AN408" s="40" t="s">
        <v>5643</v>
      </c>
      <c r="AO408" s="42">
        <v>1.1E139</v>
      </c>
    </row>
    <row r="409">
      <c r="A409" s="41">
        <v>1069.0</v>
      </c>
      <c r="B409" s="42">
        <v>1.671302375E9</v>
      </c>
      <c r="C409" s="41">
        <v>3356.0</v>
      </c>
      <c r="D409" s="40" t="s">
        <v>1243</v>
      </c>
      <c r="E409" s="41">
        <v>140.0</v>
      </c>
      <c r="F409" s="41">
        <v>35.0</v>
      </c>
      <c r="G409" s="41">
        <v>70.0</v>
      </c>
      <c r="H409" s="41">
        <v>-3.07732701</v>
      </c>
      <c r="I409" s="41">
        <v>10000.0</v>
      </c>
      <c r="J409" s="41">
        <v>5000.0</v>
      </c>
      <c r="K409" s="41">
        <v>1200.0</v>
      </c>
      <c r="L409" s="41">
        <v>600.0</v>
      </c>
      <c r="M409" s="41">
        <v>100.0</v>
      </c>
      <c r="N409" s="40" t="s">
        <v>1370</v>
      </c>
      <c r="O409" s="40" t="s">
        <v>208</v>
      </c>
      <c r="P409" s="40" t="s">
        <v>212</v>
      </c>
      <c r="Q409" s="40" t="s">
        <v>1373</v>
      </c>
      <c r="R409" s="40" t="b">
        <v>0</v>
      </c>
      <c r="S409" s="40" t="s">
        <v>1373</v>
      </c>
      <c r="T409" s="40" t="s">
        <v>212</v>
      </c>
      <c r="U409" s="41">
        <v>0.1</v>
      </c>
      <c r="V409" s="41">
        <v>0.9</v>
      </c>
      <c r="W409" s="41">
        <v>0.3</v>
      </c>
      <c r="X409" s="41">
        <v>0.5</v>
      </c>
      <c r="Y409" s="40" t="b">
        <v>0</v>
      </c>
      <c r="Z409" s="40" t="b">
        <v>1</v>
      </c>
      <c r="AA409" s="40" t="b">
        <v>0</v>
      </c>
      <c r="AB409" s="40" t="b">
        <v>0</v>
      </c>
      <c r="AC409" s="41" t="s">
        <v>8701</v>
      </c>
      <c r="AD409" s="41" t="s">
        <v>8702</v>
      </c>
      <c r="AE409" s="41">
        <v>951.7625682</v>
      </c>
      <c r="AF409" s="41">
        <v>-3.156631689</v>
      </c>
      <c r="AG409" s="42">
        <v>8.96E40</v>
      </c>
      <c r="AH409" s="51">
        <v>0.025770638</v>
      </c>
      <c r="AI409" s="40" t="s">
        <v>8703</v>
      </c>
      <c r="AJ409" s="40" t="s">
        <v>8704</v>
      </c>
      <c r="AK409" s="41">
        <v>10000.0</v>
      </c>
      <c r="AL409" s="40" t="s">
        <v>216</v>
      </c>
      <c r="AM409" s="40" t="s">
        <v>7285</v>
      </c>
      <c r="AN409" s="40" t="s">
        <v>224</v>
      </c>
      <c r="AO409" s="42">
        <v>1.0E136</v>
      </c>
    </row>
    <row r="410">
      <c r="A410" s="41">
        <v>60.0</v>
      </c>
      <c r="B410" s="42">
        <v>1.67130956E9</v>
      </c>
      <c r="C410" s="41">
        <v>3356.0</v>
      </c>
      <c r="D410" s="40" t="s">
        <v>1243</v>
      </c>
      <c r="E410" s="41">
        <v>140.0</v>
      </c>
      <c r="F410" s="41">
        <v>35.0</v>
      </c>
      <c r="G410" s="41">
        <v>70.0</v>
      </c>
      <c r="H410" s="41">
        <v>-3.07732701</v>
      </c>
      <c r="I410" s="41">
        <v>10000.0</v>
      </c>
      <c r="J410" s="41">
        <v>5000.0</v>
      </c>
      <c r="K410" s="41">
        <v>1200.0</v>
      </c>
      <c r="L410" s="41">
        <v>600.0</v>
      </c>
      <c r="M410" s="41">
        <v>30.0</v>
      </c>
      <c r="N410" s="40" t="s">
        <v>1370</v>
      </c>
      <c r="O410" s="40" t="s">
        <v>1371</v>
      </c>
      <c r="P410" s="40" t="s">
        <v>7310</v>
      </c>
      <c r="Q410" s="40" t="s">
        <v>1373</v>
      </c>
      <c r="R410" s="40" t="b">
        <v>0</v>
      </c>
      <c r="S410" s="40" t="s">
        <v>1373</v>
      </c>
      <c r="T410" s="40" t="s">
        <v>7305</v>
      </c>
      <c r="U410" s="41">
        <v>0.1</v>
      </c>
      <c r="V410" s="41">
        <v>0.9</v>
      </c>
      <c r="W410" s="41">
        <v>0.3</v>
      </c>
      <c r="X410" s="41">
        <v>0.4</v>
      </c>
      <c r="Y410" s="40" t="b">
        <v>0</v>
      </c>
      <c r="Z410" s="40" t="b">
        <v>1</v>
      </c>
      <c r="AA410" s="40" t="b">
        <v>0</v>
      </c>
      <c r="AB410" s="40" t="b">
        <v>0</v>
      </c>
      <c r="AC410" s="41" t="s">
        <v>8705</v>
      </c>
      <c r="AD410" s="41" t="s">
        <v>8706</v>
      </c>
      <c r="AE410" s="41">
        <v>1203.141422</v>
      </c>
      <c r="AF410" s="41">
        <v>-3.156762688</v>
      </c>
      <c r="AG410" s="42">
        <v>5.02E41</v>
      </c>
      <c r="AH410" s="51">
        <v>0.025813207</v>
      </c>
      <c r="AI410" s="40" t="s">
        <v>8707</v>
      </c>
      <c r="AJ410" s="40" t="s">
        <v>8708</v>
      </c>
      <c r="AK410" s="41">
        <v>7760.0</v>
      </c>
      <c r="AL410" s="40" t="s">
        <v>2224</v>
      </c>
      <c r="AM410" s="40" t="s">
        <v>7285</v>
      </c>
      <c r="AN410" s="40" t="s">
        <v>5643</v>
      </c>
      <c r="AO410" s="42">
        <v>1.01E138</v>
      </c>
    </row>
    <row r="411">
      <c r="A411" s="41">
        <v>599.0</v>
      </c>
      <c r="B411" s="42">
        <v>1.671302375E9</v>
      </c>
      <c r="C411" s="41">
        <v>3356.0</v>
      </c>
      <c r="D411" s="40" t="s">
        <v>1243</v>
      </c>
      <c r="E411" s="41">
        <v>140.0</v>
      </c>
      <c r="F411" s="41">
        <v>35.0</v>
      </c>
      <c r="G411" s="41">
        <v>70.0</v>
      </c>
      <c r="H411" s="41">
        <v>-3.07732701</v>
      </c>
      <c r="I411" s="41">
        <v>10000.0</v>
      </c>
      <c r="J411" s="41">
        <v>5000.0</v>
      </c>
      <c r="K411" s="41">
        <v>1200.0</v>
      </c>
      <c r="L411" s="41">
        <v>600.0</v>
      </c>
      <c r="M411" s="41">
        <v>50.0</v>
      </c>
      <c r="N411" s="40" t="s">
        <v>1370</v>
      </c>
      <c r="O411" s="40" t="s">
        <v>208</v>
      </c>
      <c r="P411" s="40" t="s">
        <v>7310</v>
      </c>
      <c r="Q411" s="40" t="s">
        <v>1373</v>
      </c>
      <c r="R411" s="40" t="b">
        <v>0</v>
      </c>
      <c r="S411" s="40" t="s">
        <v>1373</v>
      </c>
      <c r="T411" s="40" t="s">
        <v>212</v>
      </c>
      <c r="U411" s="41">
        <v>0.1</v>
      </c>
      <c r="V411" s="41">
        <v>0.9</v>
      </c>
      <c r="W411" s="41">
        <v>0.2</v>
      </c>
      <c r="X411" s="41">
        <v>0.6</v>
      </c>
      <c r="Y411" s="40" t="b">
        <v>0</v>
      </c>
      <c r="Z411" s="40" t="b">
        <v>1</v>
      </c>
      <c r="AA411" s="40" t="b">
        <v>0</v>
      </c>
      <c r="AB411" s="40" t="b">
        <v>0</v>
      </c>
      <c r="AC411" s="41" t="s">
        <v>8709</v>
      </c>
      <c r="AD411" s="41" t="s">
        <v>8710</v>
      </c>
      <c r="AE411" s="41">
        <v>868.2227123</v>
      </c>
      <c r="AF411" s="41">
        <v>-3.158117732</v>
      </c>
      <c r="AG411" s="42">
        <v>1.39E42</v>
      </c>
      <c r="AH411" s="51">
        <v>0.026253538</v>
      </c>
      <c r="AI411" s="40" t="s">
        <v>8711</v>
      </c>
      <c r="AJ411" s="40" t="s">
        <v>8712</v>
      </c>
      <c r="AK411" s="41">
        <v>10000.0</v>
      </c>
      <c r="AL411" s="40" t="s">
        <v>216</v>
      </c>
      <c r="AM411" s="40" t="s">
        <v>7285</v>
      </c>
      <c r="AN411" s="40" t="s">
        <v>224</v>
      </c>
      <c r="AO411" s="42">
        <v>1.11E139</v>
      </c>
    </row>
    <row r="412">
      <c r="A412" s="41">
        <v>66.0</v>
      </c>
      <c r="B412" s="42">
        <v>1.671302375E9</v>
      </c>
      <c r="C412" s="41">
        <v>3356.0</v>
      </c>
      <c r="D412" s="40" t="s">
        <v>1243</v>
      </c>
      <c r="E412" s="41">
        <v>140.0</v>
      </c>
      <c r="F412" s="41">
        <v>35.0</v>
      </c>
      <c r="G412" s="41">
        <v>70.0</v>
      </c>
      <c r="H412" s="41">
        <v>-3.07732701</v>
      </c>
      <c r="I412" s="41">
        <v>10000.0</v>
      </c>
      <c r="J412" s="41">
        <v>5000.0</v>
      </c>
      <c r="K412" s="41">
        <v>1200.0</v>
      </c>
      <c r="L412" s="41">
        <v>600.0</v>
      </c>
      <c r="M412" s="41">
        <v>30.0</v>
      </c>
      <c r="N412" s="40" t="s">
        <v>1370</v>
      </c>
      <c r="O412" s="40" t="s">
        <v>1371</v>
      </c>
      <c r="P412" s="40" t="s">
        <v>7310</v>
      </c>
      <c r="Q412" s="40" t="s">
        <v>1373</v>
      </c>
      <c r="R412" s="40" t="b">
        <v>0</v>
      </c>
      <c r="S412" s="40" t="s">
        <v>7286</v>
      </c>
      <c r="T412" s="40" t="s">
        <v>212</v>
      </c>
      <c r="U412" s="41">
        <v>0.1</v>
      </c>
      <c r="V412" s="41">
        <v>0.9</v>
      </c>
      <c r="W412" s="41">
        <v>0.2</v>
      </c>
      <c r="X412" s="41">
        <v>0.4</v>
      </c>
      <c r="Y412" s="40" t="b">
        <v>0</v>
      </c>
      <c r="Z412" s="40" t="b">
        <v>1</v>
      </c>
      <c r="AA412" s="40" t="b">
        <v>0</v>
      </c>
      <c r="AB412" s="40" t="b">
        <v>0</v>
      </c>
      <c r="AC412" s="41" t="s">
        <v>8713</v>
      </c>
      <c r="AD412" s="41" t="s">
        <v>8714</v>
      </c>
      <c r="AE412" s="41">
        <v>357.6125863</v>
      </c>
      <c r="AF412" s="41">
        <v>-3.159148773</v>
      </c>
      <c r="AG412" s="42">
        <v>6.5E41</v>
      </c>
      <c r="AH412" s="51">
        <v>0.026588583</v>
      </c>
      <c r="AI412" s="40" t="s">
        <v>8715</v>
      </c>
      <c r="AJ412" s="45">
        <v>6.49627559233652E251</v>
      </c>
      <c r="AK412" s="41">
        <v>10000.0</v>
      </c>
      <c r="AL412" s="40" t="s">
        <v>216</v>
      </c>
      <c r="AM412" s="40" t="s">
        <v>7285</v>
      </c>
      <c r="AN412" s="40" t="s">
        <v>224</v>
      </c>
      <c r="AO412" s="42">
        <v>1.11E138</v>
      </c>
    </row>
    <row r="413">
      <c r="A413" s="41">
        <v>22.0</v>
      </c>
      <c r="B413" s="42">
        <v>1.671309524E9</v>
      </c>
      <c r="C413" s="41">
        <v>3356.0</v>
      </c>
      <c r="D413" s="40" t="s">
        <v>1243</v>
      </c>
      <c r="E413" s="41">
        <v>140.0</v>
      </c>
      <c r="F413" s="41">
        <v>35.0</v>
      </c>
      <c r="G413" s="41">
        <v>70.0</v>
      </c>
      <c r="H413" s="41">
        <v>-3.07732701</v>
      </c>
      <c r="I413" s="41">
        <v>10000.0</v>
      </c>
      <c r="J413" s="41">
        <v>5000.0</v>
      </c>
      <c r="K413" s="41">
        <v>1200.0</v>
      </c>
      <c r="L413" s="41">
        <v>600.0</v>
      </c>
      <c r="M413" s="41">
        <v>30.0</v>
      </c>
      <c r="N413" s="40" t="s">
        <v>1370</v>
      </c>
      <c r="O413" s="40" t="s">
        <v>1371</v>
      </c>
      <c r="P413" s="40" t="s">
        <v>209</v>
      </c>
      <c r="Q413" s="40" t="s">
        <v>1373</v>
      </c>
      <c r="R413" s="40" t="b">
        <v>0</v>
      </c>
      <c r="S413" s="40" t="s">
        <v>1373</v>
      </c>
      <c r="T413" s="40" t="s">
        <v>212</v>
      </c>
      <c r="U413" s="41">
        <v>0.1</v>
      </c>
      <c r="V413" s="41">
        <v>0.9</v>
      </c>
      <c r="W413" s="41">
        <v>0.2</v>
      </c>
      <c r="X413" s="41">
        <v>0.5</v>
      </c>
      <c r="Y413" s="40" t="b">
        <v>0</v>
      </c>
      <c r="Z413" s="40" t="b">
        <v>1</v>
      </c>
      <c r="AA413" s="40" t="b">
        <v>0</v>
      </c>
      <c r="AB413" s="40" t="b">
        <v>1</v>
      </c>
      <c r="AC413" s="41" t="s">
        <v>1137</v>
      </c>
      <c r="AD413" s="41" t="s">
        <v>8716</v>
      </c>
      <c r="AE413" s="41">
        <v>1203.506603</v>
      </c>
      <c r="AF413" s="41">
        <v>-3.159514855</v>
      </c>
      <c r="AG413" s="42">
        <v>1.04E42</v>
      </c>
      <c r="AH413" s="51">
        <v>0.026707544</v>
      </c>
      <c r="AI413" s="40" t="s">
        <v>8717</v>
      </c>
      <c r="AJ413" s="45">
        <v>1.04242433832812E257</v>
      </c>
      <c r="AK413" s="41">
        <v>5089.0</v>
      </c>
      <c r="AL413" s="40" t="s">
        <v>2224</v>
      </c>
      <c r="AM413" s="40" t="s">
        <v>7285</v>
      </c>
      <c r="AN413" s="40" t="s">
        <v>5643</v>
      </c>
      <c r="AO413" s="42">
        <v>1.01E139</v>
      </c>
    </row>
    <row r="414">
      <c r="A414" s="41">
        <v>538.0</v>
      </c>
      <c r="B414" s="42">
        <v>1.671302375E9</v>
      </c>
      <c r="C414" s="41">
        <v>3356.0</v>
      </c>
      <c r="D414" s="40" t="s">
        <v>1243</v>
      </c>
      <c r="E414" s="41">
        <v>140.0</v>
      </c>
      <c r="F414" s="41">
        <v>35.0</v>
      </c>
      <c r="G414" s="41">
        <v>70.0</v>
      </c>
      <c r="H414" s="41">
        <v>-3.07732701</v>
      </c>
      <c r="I414" s="41">
        <v>10000.0</v>
      </c>
      <c r="J414" s="41">
        <v>5000.0</v>
      </c>
      <c r="K414" s="41">
        <v>1200.0</v>
      </c>
      <c r="L414" s="41">
        <v>600.0</v>
      </c>
      <c r="M414" s="41">
        <v>50.0</v>
      </c>
      <c r="N414" s="40" t="s">
        <v>1370</v>
      </c>
      <c r="O414" s="40" t="s">
        <v>1371</v>
      </c>
      <c r="P414" s="40" t="s">
        <v>212</v>
      </c>
      <c r="Q414" s="40" t="s">
        <v>1373</v>
      </c>
      <c r="R414" s="40" t="b">
        <v>0</v>
      </c>
      <c r="S414" s="40" t="s">
        <v>7286</v>
      </c>
      <c r="T414" s="40" t="s">
        <v>212</v>
      </c>
      <c r="U414" s="41">
        <v>0.1</v>
      </c>
      <c r="V414" s="41">
        <v>0.9</v>
      </c>
      <c r="W414" s="41">
        <v>0.3</v>
      </c>
      <c r="X414" s="41">
        <v>0.5</v>
      </c>
      <c r="Y414" s="40" t="b">
        <v>0</v>
      </c>
      <c r="Z414" s="40" t="b">
        <v>1</v>
      </c>
      <c r="AA414" s="40" t="b">
        <v>0</v>
      </c>
      <c r="AB414" s="40" t="b">
        <v>0</v>
      </c>
      <c r="AC414" s="41" t="s">
        <v>8718</v>
      </c>
      <c r="AD414" s="41" t="s">
        <v>8719</v>
      </c>
      <c r="AE414" s="41">
        <v>533.537353</v>
      </c>
      <c r="AF414" s="41">
        <v>-3.159645709</v>
      </c>
      <c r="AG414" s="42">
        <v>1.57E41</v>
      </c>
      <c r="AH414" s="51">
        <v>0.026750065</v>
      </c>
      <c r="AI414" s="40" t="s">
        <v>8720</v>
      </c>
      <c r="AJ414" s="40" t="s">
        <v>8721</v>
      </c>
      <c r="AK414" s="41">
        <v>10000.0</v>
      </c>
      <c r="AL414" s="40" t="s">
        <v>216</v>
      </c>
      <c r="AM414" s="40" t="s">
        <v>7285</v>
      </c>
      <c r="AN414" s="40" t="s">
        <v>224</v>
      </c>
      <c r="AO414" s="42">
        <v>1.11E136</v>
      </c>
    </row>
    <row r="415">
      <c r="A415" s="41">
        <v>21.0</v>
      </c>
      <c r="B415" s="42">
        <v>1.671312514E9</v>
      </c>
      <c r="C415" s="41">
        <v>3356.0</v>
      </c>
      <c r="D415" s="40" t="s">
        <v>1243</v>
      </c>
      <c r="E415" s="41">
        <v>140.0</v>
      </c>
      <c r="F415" s="41">
        <v>35.0</v>
      </c>
      <c r="G415" s="41">
        <v>70.0</v>
      </c>
      <c r="H415" s="41">
        <v>-3.07732701</v>
      </c>
      <c r="I415" s="41">
        <v>10000.0</v>
      </c>
      <c r="J415" s="41">
        <v>5000.0</v>
      </c>
      <c r="K415" s="41">
        <v>1200.0</v>
      </c>
      <c r="L415" s="41">
        <v>600.0</v>
      </c>
      <c r="M415" s="41">
        <v>30.0</v>
      </c>
      <c r="N415" s="40" t="s">
        <v>1370</v>
      </c>
      <c r="O415" s="40" t="s">
        <v>1371</v>
      </c>
      <c r="P415" s="40" t="s">
        <v>209</v>
      </c>
      <c r="Q415" s="40" t="s">
        <v>1373</v>
      </c>
      <c r="R415" s="40" t="b">
        <v>0</v>
      </c>
      <c r="S415" s="40" t="s">
        <v>1373</v>
      </c>
      <c r="T415" s="40" t="s">
        <v>7305</v>
      </c>
      <c r="U415" s="41">
        <v>0.1</v>
      </c>
      <c r="V415" s="41">
        <v>0.9</v>
      </c>
      <c r="W415" s="41">
        <v>0.2</v>
      </c>
      <c r="X415" s="41">
        <v>0.4</v>
      </c>
      <c r="Y415" s="40" t="b">
        <v>0</v>
      </c>
      <c r="Z415" s="40" t="b">
        <v>1</v>
      </c>
      <c r="AA415" s="40" t="b">
        <v>0</v>
      </c>
      <c r="AB415" s="40" t="b">
        <v>1</v>
      </c>
      <c r="AC415" s="41" t="s">
        <v>8722</v>
      </c>
      <c r="AD415" s="41" t="s">
        <v>8723</v>
      </c>
      <c r="AE415" s="41">
        <v>934.81532</v>
      </c>
      <c r="AF415" s="41">
        <v>-3.159860757</v>
      </c>
      <c r="AG415" s="42">
        <v>1.57E41</v>
      </c>
      <c r="AH415" s="51">
        <v>0.026819947</v>
      </c>
      <c r="AI415" s="40" t="s">
        <v>8724</v>
      </c>
      <c r="AJ415" s="45">
        <v>1.56978102543795E251</v>
      </c>
      <c r="AK415" s="41">
        <v>10000.0</v>
      </c>
      <c r="AL415" s="40" t="s">
        <v>216</v>
      </c>
      <c r="AM415" s="40" t="s">
        <v>7285</v>
      </c>
      <c r="AN415" s="40" t="s">
        <v>5643</v>
      </c>
      <c r="AO415" s="42">
        <v>1.11E136</v>
      </c>
    </row>
    <row r="416">
      <c r="A416" s="41">
        <v>667.0</v>
      </c>
      <c r="B416" s="42">
        <v>1.671302375E9</v>
      </c>
      <c r="C416" s="41">
        <v>3356.0</v>
      </c>
      <c r="D416" s="40" t="s">
        <v>1243</v>
      </c>
      <c r="E416" s="41">
        <v>140.0</v>
      </c>
      <c r="F416" s="41">
        <v>35.0</v>
      </c>
      <c r="G416" s="41">
        <v>70.0</v>
      </c>
      <c r="H416" s="41">
        <v>-3.07732701</v>
      </c>
      <c r="I416" s="41">
        <v>10000.0</v>
      </c>
      <c r="J416" s="41">
        <v>5000.0</v>
      </c>
      <c r="K416" s="41">
        <v>1200.0</v>
      </c>
      <c r="L416" s="41">
        <v>600.0</v>
      </c>
      <c r="M416" s="41">
        <v>50.0</v>
      </c>
      <c r="N416" s="40" t="s">
        <v>1370</v>
      </c>
      <c r="O416" s="40" t="s">
        <v>208</v>
      </c>
      <c r="P416" s="40" t="s">
        <v>1372</v>
      </c>
      <c r="Q416" s="40" t="s">
        <v>1373</v>
      </c>
      <c r="R416" s="40" t="b">
        <v>0</v>
      </c>
      <c r="S416" s="40" t="s">
        <v>1373</v>
      </c>
      <c r="T416" s="40" t="s">
        <v>212</v>
      </c>
      <c r="U416" s="41">
        <v>0.1</v>
      </c>
      <c r="V416" s="41">
        <v>0.9</v>
      </c>
      <c r="W416" s="41">
        <v>0.1</v>
      </c>
      <c r="X416" s="41">
        <v>0.5</v>
      </c>
      <c r="Y416" s="40" t="b">
        <v>0</v>
      </c>
      <c r="Z416" s="40" t="b">
        <v>1</v>
      </c>
      <c r="AA416" s="40" t="b">
        <v>0</v>
      </c>
      <c r="AB416" s="40" t="b">
        <v>0</v>
      </c>
      <c r="AC416" s="41" t="s">
        <v>8725</v>
      </c>
      <c r="AD416" s="41" t="s">
        <v>8112</v>
      </c>
      <c r="AE416" s="41">
        <v>510.2404482</v>
      </c>
      <c r="AF416" s="41">
        <v>-3.159935496</v>
      </c>
      <c r="AG416" s="42">
        <v>7.89E41</v>
      </c>
      <c r="AH416" s="51">
        <v>0.026844234</v>
      </c>
      <c r="AI416" s="40" t="s">
        <v>8726</v>
      </c>
      <c r="AJ416" s="40" t="s">
        <v>7330</v>
      </c>
      <c r="AK416" s="41">
        <v>10000.0</v>
      </c>
      <c r="AL416" s="40" t="s">
        <v>216</v>
      </c>
      <c r="AM416" s="40" t="s">
        <v>7285</v>
      </c>
      <c r="AN416" s="40" t="s">
        <v>224</v>
      </c>
      <c r="AO416" s="42">
        <v>1.0E139</v>
      </c>
    </row>
    <row r="417">
      <c r="A417" s="41">
        <v>597.0</v>
      </c>
      <c r="B417" s="42">
        <v>1.671302375E9</v>
      </c>
      <c r="C417" s="41">
        <v>3356.0</v>
      </c>
      <c r="D417" s="40" t="s">
        <v>1243</v>
      </c>
      <c r="E417" s="41">
        <v>140.0</v>
      </c>
      <c r="F417" s="41">
        <v>35.0</v>
      </c>
      <c r="G417" s="41">
        <v>70.0</v>
      </c>
      <c r="H417" s="41">
        <v>-3.07732701</v>
      </c>
      <c r="I417" s="41">
        <v>10000.0</v>
      </c>
      <c r="J417" s="41">
        <v>5000.0</v>
      </c>
      <c r="K417" s="41">
        <v>1200.0</v>
      </c>
      <c r="L417" s="41">
        <v>600.0</v>
      </c>
      <c r="M417" s="41">
        <v>50.0</v>
      </c>
      <c r="N417" s="40" t="s">
        <v>1370</v>
      </c>
      <c r="O417" s="40" t="s">
        <v>208</v>
      </c>
      <c r="P417" s="40" t="s">
        <v>7310</v>
      </c>
      <c r="Q417" s="40" t="s">
        <v>1373</v>
      </c>
      <c r="R417" s="40" t="b">
        <v>0</v>
      </c>
      <c r="S417" s="40" t="s">
        <v>1373</v>
      </c>
      <c r="T417" s="40" t="s">
        <v>212</v>
      </c>
      <c r="U417" s="41">
        <v>0.1</v>
      </c>
      <c r="V417" s="41">
        <v>0.9</v>
      </c>
      <c r="W417" s="41">
        <v>0.2</v>
      </c>
      <c r="X417" s="41">
        <v>0.4</v>
      </c>
      <c r="Y417" s="40" t="b">
        <v>0</v>
      </c>
      <c r="Z417" s="40" t="b">
        <v>1</v>
      </c>
      <c r="AA417" s="40" t="b">
        <v>0</v>
      </c>
      <c r="AB417" s="40" t="b">
        <v>0</v>
      </c>
      <c r="AC417" s="41" t="s">
        <v>8727</v>
      </c>
      <c r="AD417" s="41" t="s">
        <v>8728</v>
      </c>
      <c r="AE417" s="41">
        <v>617.6331892</v>
      </c>
      <c r="AF417" s="41">
        <v>-3.160044734</v>
      </c>
      <c r="AG417" s="42">
        <v>6.75E41</v>
      </c>
      <c r="AH417" s="51">
        <v>0.026879732</v>
      </c>
      <c r="AI417" s="40" t="s">
        <v>8729</v>
      </c>
      <c r="AJ417" s="40" t="s">
        <v>8730</v>
      </c>
      <c r="AK417" s="41">
        <v>10000.0</v>
      </c>
      <c r="AL417" s="40" t="s">
        <v>216</v>
      </c>
      <c r="AM417" s="40" t="s">
        <v>7285</v>
      </c>
      <c r="AN417" s="40" t="s">
        <v>224</v>
      </c>
      <c r="AO417" s="42">
        <v>1.11E138</v>
      </c>
    </row>
    <row r="418">
      <c r="A418" s="41">
        <v>603.0</v>
      </c>
      <c r="B418" s="42">
        <v>1.671302375E9</v>
      </c>
      <c r="C418" s="41">
        <v>3356.0</v>
      </c>
      <c r="D418" s="40" t="s">
        <v>1243</v>
      </c>
      <c r="E418" s="41">
        <v>140.0</v>
      </c>
      <c r="F418" s="41">
        <v>35.0</v>
      </c>
      <c r="G418" s="41">
        <v>70.0</v>
      </c>
      <c r="H418" s="41">
        <v>-3.07732701</v>
      </c>
      <c r="I418" s="41">
        <v>10000.0</v>
      </c>
      <c r="J418" s="41">
        <v>5000.0</v>
      </c>
      <c r="K418" s="41">
        <v>1200.0</v>
      </c>
      <c r="L418" s="41">
        <v>600.0</v>
      </c>
      <c r="M418" s="41">
        <v>50.0</v>
      </c>
      <c r="N418" s="40" t="s">
        <v>1370</v>
      </c>
      <c r="O418" s="40" t="s">
        <v>208</v>
      </c>
      <c r="P418" s="40" t="s">
        <v>7310</v>
      </c>
      <c r="Q418" s="40" t="s">
        <v>1373</v>
      </c>
      <c r="R418" s="40" t="b">
        <v>0</v>
      </c>
      <c r="S418" s="40" t="s">
        <v>7286</v>
      </c>
      <c r="T418" s="40" t="s">
        <v>212</v>
      </c>
      <c r="U418" s="41">
        <v>0.1</v>
      </c>
      <c r="V418" s="41">
        <v>0.9</v>
      </c>
      <c r="W418" s="41">
        <v>0.1</v>
      </c>
      <c r="X418" s="41">
        <v>0.4</v>
      </c>
      <c r="Y418" s="40" t="b">
        <v>0</v>
      </c>
      <c r="Z418" s="40" t="b">
        <v>1</v>
      </c>
      <c r="AA418" s="40" t="b">
        <v>0</v>
      </c>
      <c r="AB418" s="40" t="b">
        <v>0</v>
      </c>
      <c r="AC418" s="41" t="s">
        <v>8731</v>
      </c>
      <c r="AD418" s="41" t="s">
        <v>8732</v>
      </c>
      <c r="AE418" s="41">
        <v>628.9521718</v>
      </c>
      <c r="AF418" s="41">
        <v>-3.160112315</v>
      </c>
      <c r="AG418" s="42">
        <v>6.3E41</v>
      </c>
      <c r="AH418" s="51">
        <v>0.026901693</v>
      </c>
      <c r="AI418" s="40" t="s">
        <v>8733</v>
      </c>
      <c r="AJ418" s="40" t="s">
        <v>7330</v>
      </c>
      <c r="AK418" s="41">
        <v>10000.0</v>
      </c>
      <c r="AL418" s="40" t="s">
        <v>216</v>
      </c>
      <c r="AM418" s="40" t="s">
        <v>7285</v>
      </c>
      <c r="AN418" s="40" t="s">
        <v>224</v>
      </c>
      <c r="AO418" s="42">
        <v>1.11E138</v>
      </c>
    </row>
    <row r="419">
      <c r="A419" s="41">
        <v>1027.0</v>
      </c>
      <c r="B419" s="42">
        <v>1.671302375E9</v>
      </c>
      <c r="C419" s="41">
        <v>3356.0</v>
      </c>
      <c r="D419" s="40" t="s">
        <v>1243</v>
      </c>
      <c r="E419" s="41">
        <v>140.0</v>
      </c>
      <c r="F419" s="41">
        <v>35.0</v>
      </c>
      <c r="G419" s="41">
        <v>70.0</v>
      </c>
      <c r="H419" s="41">
        <v>-3.07732701</v>
      </c>
      <c r="I419" s="41">
        <v>10000.0</v>
      </c>
      <c r="J419" s="41">
        <v>5000.0</v>
      </c>
      <c r="K419" s="41">
        <v>1200.0</v>
      </c>
      <c r="L419" s="41">
        <v>600.0</v>
      </c>
      <c r="M419" s="41">
        <v>100.0</v>
      </c>
      <c r="N419" s="40" t="s">
        <v>1370</v>
      </c>
      <c r="O419" s="40" t="s">
        <v>208</v>
      </c>
      <c r="P419" s="40" t="s">
        <v>1372</v>
      </c>
      <c r="Q419" s="40" t="s">
        <v>1373</v>
      </c>
      <c r="R419" s="40" t="b">
        <v>0</v>
      </c>
      <c r="S419" s="40" t="s">
        <v>1373</v>
      </c>
      <c r="T419" s="40" t="s">
        <v>212</v>
      </c>
      <c r="U419" s="41">
        <v>0.1</v>
      </c>
      <c r="V419" s="41">
        <v>0.9</v>
      </c>
      <c r="W419" s="41">
        <v>0.1</v>
      </c>
      <c r="X419" s="41">
        <v>0.5</v>
      </c>
      <c r="Y419" s="40" t="b">
        <v>0</v>
      </c>
      <c r="Z419" s="40" t="b">
        <v>1</v>
      </c>
      <c r="AA419" s="40" t="b">
        <v>0</v>
      </c>
      <c r="AB419" s="40" t="b">
        <v>0</v>
      </c>
      <c r="AC419" s="41" t="s">
        <v>3704</v>
      </c>
      <c r="AD419" s="41" t="s">
        <v>8734</v>
      </c>
      <c r="AE419" s="41">
        <v>978.0979178</v>
      </c>
      <c r="AF419" s="41">
        <v>-3.160455048</v>
      </c>
      <c r="AG419" s="42">
        <v>9.93E41</v>
      </c>
      <c r="AH419" s="51">
        <v>0.027013066</v>
      </c>
      <c r="AI419" s="40" t="s">
        <v>8735</v>
      </c>
      <c r="AJ419" s="40" t="s">
        <v>8736</v>
      </c>
      <c r="AK419" s="41">
        <v>10000.0</v>
      </c>
      <c r="AL419" s="40" t="s">
        <v>216</v>
      </c>
      <c r="AM419" s="40" t="s">
        <v>7285</v>
      </c>
      <c r="AN419" s="40" t="s">
        <v>224</v>
      </c>
      <c r="AO419" s="42">
        <v>1.01E139</v>
      </c>
    </row>
    <row r="420">
      <c r="A420" s="41">
        <v>22.0</v>
      </c>
      <c r="B420" s="42">
        <v>1.67130956E9</v>
      </c>
      <c r="C420" s="41">
        <v>3356.0</v>
      </c>
      <c r="D420" s="40" t="s">
        <v>1243</v>
      </c>
      <c r="E420" s="41">
        <v>140.0</v>
      </c>
      <c r="F420" s="41">
        <v>35.0</v>
      </c>
      <c r="G420" s="41">
        <v>70.0</v>
      </c>
      <c r="H420" s="41">
        <v>-3.07732701</v>
      </c>
      <c r="I420" s="41">
        <v>10000.0</v>
      </c>
      <c r="J420" s="41">
        <v>5000.0</v>
      </c>
      <c r="K420" s="41">
        <v>1200.0</v>
      </c>
      <c r="L420" s="41">
        <v>600.0</v>
      </c>
      <c r="M420" s="41">
        <v>30.0</v>
      </c>
      <c r="N420" s="40" t="s">
        <v>1370</v>
      </c>
      <c r="O420" s="40" t="s">
        <v>1371</v>
      </c>
      <c r="P420" s="40" t="s">
        <v>209</v>
      </c>
      <c r="Q420" s="40" t="s">
        <v>1373</v>
      </c>
      <c r="R420" s="40" t="b">
        <v>0</v>
      </c>
      <c r="S420" s="40" t="s">
        <v>1373</v>
      </c>
      <c r="T420" s="40" t="s">
        <v>7305</v>
      </c>
      <c r="U420" s="41">
        <v>0.1</v>
      </c>
      <c r="V420" s="41">
        <v>0.9</v>
      </c>
      <c r="W420" s="41">
        <v>0.2</v>
      </c>
      <c r="X420" s="41">
        <v>0.5</v>
      </c>
      <c r="Y420" s="40" t="b">
        <v>0</v>
      </c>
      <c r="Z420" s="40" t="b">
        <v>1</v>
      </c>
      <c r="AA420" s="40" t="b">
        <v>0</v>
      </c>
      <c r="AB420" s="40" t="b">
        <v>0</v>
      </c>
      <c r="AC420" s="41" t="s">
        <v>8737</v>
      </c>
      <c r="AD420" s="41" t="s">
        <v>8738</v>
      </c>
      <c r="AE420" s="41">
        <v>1002.365249</v>
      </c>
      <c r="AF420" s="41">
        <v>-3.161239319</v>
      </c>
      <c r="AG420" s="42">
        <v>9.78E40</v>
      </c>
      <c r="AH420" s="51">
        <v>0.027267921</v>
      </c>
      <c r="AI420" s="40" t="s">
        <v>8739</v>
      </c>
      <c r="AJ420" s="40" t="s">
        <v>7330</v>
      </c>
      <c r="AK420" s="41">
        <v>10000.0</v>
      </c>
      <c r="AL420" s="40" t="s">
        <v>216</v>
      </c>
      <c r="AM420" s="40" t="s">
        <v>7285</v>
      </c>
      <c r="AN420" s="40" t="s">
        <v>5643</v>
      </c>
      <c r="AO420" s="42">
        <v>1.0E136</v>
      </c>
    </row>
    <row r="421">
      <c r="A421" s="41">
        <v>386.0</v>
      </c>
      <c r="B421" s="42">
        <v>1.671302375E9</v>
      </c>
      <c r="C421" s="41">
        <v>3356.0</v>
      </c>
      <c r="D421" s="40" t="s">
        <v>1243</v>
      </c>
      <c r="E421" s="41">
        <v>140.0</v>
      </c>
      <c r="F421" s="41">
        <v>35.0</v>
      </c>
      <c r="G421" s="41">
        <v>70.0</v>
      </c>
      <c r="H421" s="41">
        <v>-3.07732701</v>
      </c>
      <c r="I421" s="41">
        <v>10000.0</v>
      </c>
      <c r="J421" s="41">
        <v>5000.0</v>
      </c>
      <c r="K421" s="41">
        <v>1200.0</v>
      </c>
      <c r="L421" s="41">
        <v>600.0</v>
      </c>
      <c r="M421" s="41">
        <v>50.0</v>
      </c>
      <c r="N421" s="40" t="s">
        <v>1370</v>
      </c>
      <c r="O421" s="40" t="s">
        <v>1371</v>
      </c>
      <c r="P421" s="40" t="s">
        <v>209</v>
      </c>
      <c r="Q421" s="40" t="s">
        <v>1373</v>
      </c>
      <c r="R421" s="40" t="b">
        <v>0</v>
      </c>
      <c r="S421" s="40" t="s">
        <v>1373</v>
      </c>
      <c r="T421" s="40" t="s">
        <v>212</v>
      </c>
      <c r="U421" s="41">
        <v>0.1</v>
      </c>
      <c r="V421" s="41">
        <v>0.9</v>
      </c>
      <c r="W421" s="41">
        <v>0.3</v>
      </c>
      <c r="X421" s="41">
        <v>0.6</v>
      </c>
      <c r="Y421" s="40" t="b">
        <v>0</v>
      </c>
      <c r="Z421" s="40" t="b">
        <v>1</v>
      </c>
      <c r="AA421" s="40" t="b">
        <v>0</v>
      </c>
      <c r="AB421" s="40" t="b">
        <v>0</v>
      </c>
      <c r="AC421" s="41" t="s">
        <v>8740</v>
      </c>
      <c r="AD421" s="41" t="s">
        <v>8741</v>
      </c>
      <c r="AE421" s="41">
        <v>672.7379313</v>
      </c>
      <c r="AF421" s="41">
        <v>-3.161365838</v>
      </c>
      <c r="AG421" s="42">
        <v>4.37E41</v>
      </c>
      <c r="AH421" s="51">
        <v>0.027309034</v>
      </c>
      <c r="AI421" s="40" t="s">
        <v>8742</v>
      </c>
      <c r="AJ421" s="40" t="s">
        <v>8743</v>
      </c>
      <c r="AK421" s="41">
        <v>10000.0</v>
      </c>
      <c r="AL421" s="40" t="s">
        <v>216</v>
      </c>
      <c r="AM421" s="40" t="s">
        <v>7285</v>
      </c>
      <c r="AN421" s="40" t="s">
        <v>224</v>
      </c>
      <c r="AO421" s="42">
        <v>1.01E138</v>
      </c>
    </row>
    <row r="422">
      <c r="A422" s="41">
        <v>32.0</v>
      </c>
      <c r="B422" s="42">
        <v>1.671312514E9</v>
      </c>
      <c r="C422" s="41">
        <v>3356.0</v>
      </c>
      <c r="D422" s="40" t="s">
        <v>1243</v>
      </c>
      <c r="E422" s="41">
        <v>140.0</v>
      </c>
      <c r="F422" s="41">
        <v>35.0</v>
      </c>
      <c r="G422" s="41">
        <v>70.0</v>
      </c>
      <c r="H422" s="41">
        <v>-3.07732701</v>
      </c>
      <c r="I422" s="41">
        <v>10000.0</v>
      </c>
      <c r="J422" s="41">
        <v>5000.0</v>
      </c>
      <c r="K422" s="41">
        <v>1200.0</v>
      </c>
      <c r="L422" s="41">
        <v>600.0</v>
      </c>
      <c r="M422" s="41">
        <v>30.0</v>
      </c>
      <c r="N422" s="40" t="s">
        <v>1370</v>
      </c>
      <c r="O422" s="40" t="s">
        <v>1371</v>
      </c>
      <c r="P422" s="40" t="s">
        <v>209</v>
      </c>
      <c r="Q422" s="40" t="s">
        <v>1373</v>
      </c>
      <c r="R422" s="40" t="b">
        <v>0</v>
      </c>
      <c r="S422" s="40" t="s">
        <v>7286</v>
      </c>
      <c r="T422" s="40" t="s">
        <v>7305</v>
      </c>
      <c r="U422" s="41">
        <v>0.1</v>
      </c>
      <c r="V422" s="41">
        <v>0.9</v>
      </c>
      <c r="W422" s="41">
        <v>0.2</v>
      </c>
      <c r="X422" s="41">
        <v>0.6</v>
      </c>
      <c r="Y422" s="40" t="b">
        <v>0</v>
      </c>
      <c r="Z422" s="40" t="b">
        <v>1</v>
      </c>
      <c r="AA422" s="40" t="b">
        <v>0</v>
      </c>
      <c r="AB422" s="40" t="b">
        <v>1</v>
      </c>
      <c r="AC422" s="41" t="s">
        <v>8744</v>
      </c>
      <c r="AD422" s="41" t="s">
        <v>8745</v>
      </c>
      <c r="AE422" s="41">
        <v>1203.646548</v>
      </c>
      <c r="AF422" s="41">
        <v>-3.161389874</v>
      </c>
      <c r="AG422" s="42">
        <v>4.81E41</v>
      </c>
      <c r="AH422" s="51">
        <v>0.027316845</v>
      </c>
      <c r="AI422" s="40" t="s">
        <v>8746</v>
      </c>
      <c r="AJ422" s="46">
        <v>4.80916286074358E125</v>
      </c>
      <c r="AK422" s="41">
        <v>6954.0</v>
      </c>
      <c r="AL422" s="40" t="s">
        <v>2224</v>
      </c>
      <c r="AM422" s="40" t="s">
        <v>7285</v>
      </c>
      <c r="AN422" s="40" t="s">
        <v>5643</v>
      </c>
      <c r="AO422" s="42">
        <v>1.01E138</v>
      </c>
    </row>
    <row r="423">
      <c r="A423" s="41">
        <v>561.0</v>
      </c>
      <c r="B423" s="42">
        <v>1.671302375E9</v>
      </c>
      <c r="C423" s="41">
        <v>3356.0</v>
      </c>
      <c r="D423" s="40" t="s">
        <v>1243</v>
      </c>
      <c r="E423" s="41">
        <v>140.0</v>
      </c>
      <c r="F423" s="41">
        <v>35.0</v>
      </c>
      <c r="G423" s="41">
        <v>70.0</v>
      </c>
      <c r="H423" s="41">
        <v>-3.07732701</v>
      </c>
      <c r="I423" s="41">
        <v>10000.0</v>
      </c>
      <c r="J423" s="41">
        <v>5000.0</v>
      </c>
      <c r="K423" s="41">
        <v>1200.0</v>
      </c>
      <c r="L423" s="41">
        <v>600.0</v>
      </c>
      <c r="M423" s="41">
        <v>50.0</v>
      </c>
      <c r="N423" s="40" t="s">
        <v>1370</v>
      </c>
      <c r="O423" s="40" t="s">
        <v>208</v>
      </c>
      <c r="P423" s="40" t="s">
        <v>209</v>
      </c>
      <c r="Q423" s="40" t="s">
        <v>1373</v>
      </c>
      <c r="R423" s="40" t="b">
        <v>0</v>
      </c>
      <c r="S423" s="40" t="s">
        <v>1373</v>
      </c>
      <c r="T423" s="40" t="s">
        <v>212</v>
      </c>
      <c r="U423" s="41">
        <v>0.1</v>
      </c>
      <c r="V423" s="41">
        <v>0.9</v>
      </c>
      <c r="W423" s="41">
        <v>0.2</v>
      </c>
      <c r="X423" s="41">
        <v>0.4</v>
      </c>
      <c r="Y423" s="40" t="b">
        <v>0</v>
      </c>
      <c r="Z423" s="40" t="b">
        <v>1</v>
      </c>
      <c r="AA423" s="40" t="b">
        <v>0</v>
      </c>
      <c r="AB423" s="40" t="b">
        <v>0</v>
      </c>
      <c r="AC423" s="41" t="s">
        <v>8747</v>
      </c>
      <c r="AD423" s="41" t="s">
        <v>1340</v>
      </c>
      <c r="AE423" s="41">
        <v>410.1223722</v>
      </c>
      <c r="AF423" s="41">
        <v>-3.161684358</v>
      </c>
      <c r="AG423" s="42">
        <v>3.4E41</v>
      </c>
      <c r="AH423" s="51">
        <v>0.027412539</v>
      </c>
      <c r="AI423" s="40" t="s">
        <v>8748</v>
      </c>
      <c r="AJ423" s="40" t="s">
        <v>8749</v>
      </c>
      <c r="AK423" s="41">
        <v>10000.0</v>
      </c>
      <c r="AL423" s="40" t="s">
        <v>216</v>
      </c>
      <c r="AM423" s="40" t="s">
        <v>7285</v>
      </c>
      <c r="AN423" s="40" t="s">
        <v>224</v>
      </c>
      <c r="AO423" s="42">
        <v>1.11E137</v>
      </c>
    </row>
    <row r="424">
      <c r="A424" s="41">
        <v>782.0</v>
      </c>
      <c r="B424" s="42">
        <v>1.671302375E9</v>
      </c>
      <c r="C424" s="41">
        <v>3356.0</v>
      </c>
      <c r="D424" s="40" t="s">
        <v>1243</v>
      </c>
      <c r="E424" s="41">
        <v>140.0</v>
      </c>
      <c r="F424" s="41">
        <v>35.0</v>
      </c>
      <c r="G424" s="41">
        <v>70.0</v>
      </c>
      <c r="H424" s="41">
        <v>-3.07732701</v>
      </c>
      <c r="I424" s="41">
        <v>10000.0</v>
      </c>
      <c r="J424" s="41">
        <v>5000.0</v>
      </c>
      <c r="K424" s="41">
        <v>1200.0</v>
      </c>
      <c r="L424" s="41">
        <v>600.0</v>
      </c>
      <c r="M424" s="41">
        <v>100.0</v>
      </c>
      <c r="N424" s="40" t="s">
        <v>1370</v>
      </c>
      <c r="O424" s="40" t="s">
        <v>1371</v>
      </c>
      <c r="P424" s="40" t="s">
        <v>7310</v>
      </c>
      <c r="Q424" s="40" t="s">
        <v>1373</v>
      </c>
      <c r="R424" s="40" t="b">
        <v>0</v>
      </c>
      <c r="S424" s="40" t="s">
        <v>1373</v>
      </c>
      <c r="T424" s="40" t="s">
        <v>212</v>
      </c>
      <c r="U424" s="41">
        <v>0.1</v>
      </c>
      <c r="V424" s="41">
        <v>0.9</v>
      </c>
      <c r="W424" s="41">
        <v>0.3</v>
      </c>
      <c r="X424" s="41">
        <v>0.6</v>
      </c>
      <c r="Y424" s="40" t="b">
        <v>0</v>
      </c>
      <c r="Z424" s="40" t="b">
        <v>1</v>
      </c>
      <c r="AA424" s="40" t="b">
        <v>0</v>
      </c>
      <c r="AB424" s="40" t="b">
        <v>0</v>
      </c>
      <c r="AC424" s="41" t="s">
        <v>8750</v>
      </c>
      <c r="AD424" s="41" t="s">
        <v>8751</v>
      </c>
      <c r="AE424" s="41">
        <v>1200.671899</v>
      </c>
      <c r="AF424" s="41">
        <v>-3.161692575</v>
      </c>
      <c r="AG424" s="42">
        <v>1.32E42</v>
      </c>
      <c r="AH424" s="51">
        <v>0.027415209</v>
      </c>
      <c r="AI424" s="40" t="s">
        <v>8752</v>
      </c>
      <c r="AJ424" s="40" t="s">
        <v>8753</v>
      </c>
      <c r="AK424" s="41">
        <v>7060.0</v>
      </c>
      <c r="AL424" s="40" t="s">
        <v>2224</v>
      </c>
      <c r="AM424" s="40" t="s">
        <v>7285</v>
      </c>
      <c r="AN424" s="40" t="s">
        <v>224</v>
      </c>
      <c r="AO424" s="42">
        <v>1.11E139</v>
      </c>
    </row>
    <row r="425">
      <c r="A425" s="41">
        <v>312.0</v>
      </c>
      <c r="B425" s="42">
        <v>1.671302375E9</v>
      </c>
      <c r="C425" s="41">
        <v>3356.0</v>
      </c>
      <c r="D425" s="40" t="s">
        <v>1243</v>
      </c>
      <c r="E425" s="41">
        <v>140.0</v>
      </c>
      <c r="F425" s="41">
        <v>35.0</v>
      </c>
      <c r="G425" s="41">
        <v>70.0</v>
      </c>
      <c r="H425" s="41">
        <v>-3.07732701</v>
      </c>
      <c r="I425" s="41">
        <v>10000.0</v>
      </c>
      <c r="J425" s="41">
        <v>5000.0</v>
      </c>
      <c r="K425" s="41">
        <v>1200.0</v>
      </c>
      <c r="L425" s="41">
        <v>600.0</v>
      </c>
      <c r="M425" s="41">
        <v>30.0</v>
      </c>
      <c r="N425" s="40" t="s">
        <v>1370</v>
      </c>
      <c r="O425" s="40" t="s">
        <v>208</v>
      </c>
      <c r="P425" s="40" t="s">
        <v>1372</v>
      </c>
      <c r="Q425" s="40" t="s">
        <v>1373</v>
      </c>
      <c r="R425" s="40" t="b">
        <v>0</v>
      </c>
      <c r="S425" s="40" t="s">
        <v>1373</v>
      </c>
      <c r="T425" s="40" t="s">
        <v>212</v>
      </c>
      <c r="U425" s="41">
        <v>0.1</v>
      </c>
      <c r="V425" s="41">
        <v>0.9</v>
      </c>
      <c r="W425" s="41">
        <v>0.3</v>
      </c>
      <c r="X425" s="41">
        <v>0.4</v>
      </c>
      <c r="Y425" s="40" t="b">
        <v>0</v>
      </c>
      <c r="Z425" s="40" t="b">
        <v>1</v>
      </c>
      <c r="AA425" s="40" t="b">
        <v>0</v>
      </c>
      <c r="AB425" s="40" t="b">
        <v>0</v>
      </c>
      <c r="AC425" s="41" t="s">
        <v>8754</v>
      </c>
      <c r="AD425" s="41" t="s">
        <v>8755</v>
      </c>
      <c r="AE425" s="41">
        <v>264.5729811</v>
      </c>
      <c r="AF425" s="41">
        <v>-3.16170974</v>
      </c>
      <c r="AG425" s="42">
        <v>1.6E41</v>
      </c>
      <c r="AH425" s="51">
        <v>0.027420788</v>
      </c>
      <c r="AI425" s="40" t="s">
        <v>8756</v>
      </c>
      <c r="AJ425" s="40" t="s">
        <v>8757</v>
      </c>
      <c r="AK425" s="41">
        <v>10000.0</v>
      </c>
      <c r="AL425" s="40" t="s">
        <v>216</v>
      </c>
      <c r="AM425" s="40" t="s">
        <v>7285</v>
      </c>
      <c r="AN425" s="40" t="s">
        <v>224</v>
      </c>
      <c r="AO425" s="42">
        <v>1.11E136</v>
      </c>
    </row>
    <row r="426">
      <c r="A426" s="41">
        <v>789.0</v>
      </c>
      <c r="B426" s="42">
        <v>1.671302375E9</v>
      </c>
      <c r="C426" s="41">
        <v>3356.0</v>
      </c>
      <c r="D426" s="40" t="s">
        <v>1243</v>
      </c>
      <c r="E426" s="41">
        <v>140.0</v>
      </c>
      <c r="F426" s="41">
        <v>35.0</v>
      </c>
      <c r="G426" s="41">
        <v>70.0</v>
      </c>
      <c r="H426" s="41">
        <v>-3.07732701</v>
      </c>
      <c r="I426" s="41">
        <v>10000.0</v>
      </c>
      <c r="J426" s="41">
        <v>5000.0</v>
      </c>
      <c r="K426" s="41">
        <v>1200.0</v>
      </c>
      <c r="L426" s="41">
        <v>600.0</v>
      </c>
      <c r="M426" s="41">
        <v>100.0</v>
      </c>
      <c r="N426" s="40" t="s">
        <v>1370</v>
      </c>
      <c r="O426" s="40" t="s">
        <v>1371</v>
      </c>
      <c r="P426" s="40" t="s">
        <v>7310</v>
      </c>
      <c r="Q426" s="40" t="s">
        <v>1373</v>
      </c>
      <c r="R426" s="40" t="b">
        <v>0</v>
      </c>
      <c r="S426" s="40" t="s">
        <v>7286</v>
      </c>
      <c r="T426" s="40" t="s">
        <v>212</v>
      </c>
      <c r="U426" s="41">
        <v>0.1</v>
      </c>
      <c r="V426" s="41">
        <v>0.9</v>
      </c>
      <c r="W426" s="41">
        <v>0.3</v>
      </c>
      <c r="X426" s="41">
        <v>0.4</v>
      </c>
      <c r="Y426" s="40" t="b">
        <v>0</v>
      </c>
      <c r="Z426" s="40" t="b">
        <v>1</v>
      </c>
      <c r="AA426" s="40" t="b">
        <v>0</v>
      </c>
      <c r="AB426" s="40" t="b">
        <v>0</v>
      </c>
      <c r="AC426" s="41" t="s">
        <v>8758</v>
      </c>
      <c r="AD426" s="41" t="s">
        <v>8759</v>
      </c>
      <c r="AE426" s="41">
        <v>1171.838851</v>
      </c>
      <c r="AF426" s="41">
        <v>-3.161760934</v>
      </c>
      <c r="AG426" s="42">
        <v>4.67E41</v>
      </c>
      <c r="AH426" s="51">
        <v>0.027437423</v>
      </c>
      <c r="AI426" s="40" t="s">
        <v>8760</v>
      </c>
      <c r="AJ426" s="40" t="s">
        <v>8761</v>
      </c>
      <c r="AK426" s="41">
        <v>10000.0</v>
      </c>
      <c r="AL426" s="40" t="s">
        <v>216</v>
      </c>
      <c r="AM426" s="40" t="s">
        <v>7285</v>
      </c>
      <c r="AN426" s="40" t="s">
        <v>224</v>
      </c>
      <c r="AO426" s="42">
        <v>1.01E138</v>
      </c>
    </row>
    <row r="427">
      <c r="A427" s="41">
        <v>860.0</v>
      </c>
      <c r="B427" s="42">
        <v>1.671302375E9</v>
      </c>
      <c r="C427" s="41">
        <v>3356.0</v>
      </c>
      <c r="D427" s="40" t="s">
        <v>1243</v>
      </c>
      <c r="E427" s="41">
        <v>140.0</v>
      </c>
      <c r="F427" s="41">
        <v>35.0</v>
      </c>
      <c r="G427" s="41">
        <v>70.0</v>
      </c>
      <c r="H427" s="41">
        <v>-3.07732701</v>
      </c>
      <c r="I427" s="41">
        <v>10000.0</v>
      </c>
      <c r="J427" s="41">
        <v>5000.0</v>
      </c>
      <c r="K427" s="41">
        <v>1200.0</v>
      </c>
      <c r="L427" s="41">
        <v>600.0</v>
      </c>
      <c r="M427" s="41">
        <v>100.0</v>
      </c>
      <c r="N427" s="40" t="s">
        <v>1370</v>
      </c>
      <c r="O427" s="40" t="s">
        <v>1371</v>
      </c>
      <c r="P427" s="40" t="s">
        <v>1372</v>
      </c>
      <c r="Q427" s="40" t="s">
        <v>1373</v>
      </c>
      <c r="R427" s="40" t="b">
        <v>0</v>
      </c>
      <c r="S427" s="40" t="s">
        <v>7286</v>
      </c>
      <c r="T427" s="40" t="s">
        <v>212</v>
      </c>
      <c r="U427" s="41">
        <v>0.1</v>
      </c>
      <c r="V427" s="41">
        <v>0.9</v>
      </c>
      <c r="W427" s="41">
        <v>0.2</v>
      </c>
      <c r="X427" s="41">
        <v>0.6</v>
      </c>
      <c r="Y427" s="40" t="b">
        <v>0</v>
      </c>
      <c r="Z427" s="40" t="b">
        <v>1</v>
      </c>
      <c r="AA427" s="40" t="b">
        <v>0</v>
      </c>
      <c r="AB427" s="40" t="b">
        <v>0</v>
      </c>
      <c r="AC427" s="41" t="s">
        <v>8762</v>
      </c>
      <c r="AD427" s="41" t="s">
        <v>8763</v>
      </c>
      <c r="AE427" s="41">
        <v>1200.784197</v>
      </c>
      <c r="AF427" s="41">
        <v>-3.161814174</v>
      </c>
      <c r="AG427" s="42">
        <v>6.5E41</v>
      </c>
      <c r="AH427" s="51">
        <v>0.027454724</v>
      </c>
      <c r="AI427" s="40" t="s">
        <v>8764</v>
      </c>
      <c r="AJ427" s="40" t="s">
        <v>8765</v>
      </c>
      <c r="AK427" s="41">
        <v>9517.0</v>
      </c>
      <c r="AL427" s="40" t="s">
        <v>2224</v>
      </c>
      <c r="AM427" s="40" t="s">
        <v>7285</v>
      </c>
      <c r="AN427" s="40" t="s">
        <v>224</v>
      </c>
      <c r="AO427" s="42">
        <v>1.11E138</v>
      </c>
    </row>
    <row r="428">
      <c r="A428" s="41">
        <v>26.0</v>
      </c>
      <c r="B428" s="42">
        <v>1.67130956E9</v>
      </c>
      <c r="C428" s="41">
        <v>3356.0</v>
      </c>
      <c r="D428" s="40" t="s">
        <v>1243</v>
      </c>
      <c r="E428" s="41">
        <v>140.0</v>
      </c>
      <c r="F428" s="41">
        <v>35.0</v>
      </c>
      <c r="G428" s="41">
        <v>70.0</v>
      </c>
      <c r="H428" s="41">
        <v>-3.07732701</v>
      </c>
      <c r="I428" s="41">
        <v>10000.0</v>
      </c>
      <c r="J428" s="41">
        <v>5000.0</v>
      </c>
      <c r="K428" s="41">
        <v>1200.0</v>
      </c>
      <c r="L428" s="41">
        <v>600.0</v>
      </c>
      <c r="M428" s="41">
        <v>30.0</v>
      </c>
      <c r="N428" s="40" t="s">
        <v>1370</v>
      </c>
      <c r="O428" s="40" t="s">
        <v>1371</v>
      </c>
      <c r="P428" s="40" t="s">
        <v>209</v>
      </c>
      <c r="Q428" s="40" t="s">
        <v>1373</v>
      </c>
      <c r="R428" s="40" t="b">
        <v>0</v>
      </c>
      <c r="S428" s="40" t="s">
        <v>1373</v>
      </c>
      <c r="T428" s="40" t="s">
        <v>7305</v>
      </c>
      <c r="U428" s="41">
        <v>0.1</v>
      </c>
      <c r="V428" s="41">
        <v>0.9</v>
      </c>
      <c r="W428" s="41">
        <v>0.3</v>
      </c>
      <c r="X428" s="41">
        <v>0.6</v>
      </c>
      <c r="Y428" s="40" t="b">
        <v>0</v>
      </c>
      <c r="Z428" s="40" t="b">
        <v>1</v>
      </c>
      <c r="AA428" s="40" t="b">
        <v>0</v>
      </c>
      <c r="AB428" s="40" t="b">
        <v>0</v>
      </c>
      <c r="AC428" s="41" t="s">
        <v>8766</v>
      </c>
      <c r="AD428" s="41" t="s">
        <v>506</v>
      </c>
      <c r="AE428" s="41">
        <v>1203.530659</v>
      </c>
      <c r="AF428" s="41">
        <v>-3.162257176</v>
      </c>
      <c r="AG428" s="42">
        <v>5.1E41</v>
      </c>
      <c r="AH428" s="51">
        <v>0.027598681</v>
      </c>
      <c r="AI428" s="40" t="s">
        <v>8767</v>
      </c>
      <c r="AJ428" s="40" t="s">
        <v>8768</v>
      </c>
      <c r="AK428" s="41">
        <v>9924.0</v>
      </c>
      <c r="AL428" s="40" t="s">
        <v>2224</v>
      </c>
      <c r="AM428" s="40" t="s">
        <v>7285</v>
      </c>
      <c r="AN428" s="40" t="s">
        <v>5643</v>
      </c>
      <c r="AO428" s="42">
        <v>1.01E138</v>
      </c>
    </row>
    <row r="429">
      <c r="A429" s="41">
        <v>896.0</v>
      </c>
      <c r="B429" s="42">
        <v>1.671302375E9</v>
      </c>
      <c r="C429" s="41">
        <v>3356.0</v>
      </c>
      <c r="D429" s="40" t="s">
        <v>1243</v>
      </c>
      <c r="E429" s="41">
        <v>140.0</v>
      </c>
      <c r="F429" s="41">
        <v>35.0</v>
      </c>
      <c r="G429" s="41">
        <v>70.0</v>
      </c>
      <c r="H429" s="41">
        <v>-3.07732701</v>
      </c>
      <c r="I429" s="41">
        <v>10000.0</v>
      </c>
      <c r="J429" s="41">
        <v>5000.0</v>
      </c>
      <c r="K429" s="41">
        <v>1200.0</v>
      </c>
      <c r="L429" s="41">
        <v>600.0</v>
      </c>
      <c r="M429" s="41">
        <v>100.0</v>
      </c>
      <c r="N429" s="40" t="s">
        <v>1370</v>
      </c>
      <c r="O429" s="40" t="s">
        <v>1371</v>
      </c>
      <c r="P429" s="40" t="s">
        <v>212</v>
      </c>
      <c r="Q429" s="40" t="s">
        <v>1373</v>
      </c>
      <c r="R429" s="40" t="b">
        <v>0</v>
      </c>
      <c r="S429" s="40" t="s">
        <v>7286</v>
      </c>
      <c r="T429" s="40" t="s">
        <v>212</v>
      </c>
      <c r="U429" s="41">
        <v>0.1</v>
      </c>
      <c r="V429" s="41">
        <v>0.9</v>
      </c>
      <c r="W429" s="41">
        <v>0.2</v>
      </c>
      <c r="X429" s="41">
        <v>0.6</v>
      </c>
      <c r="Y429" s="40" t="b">
        <v>0</v>
      </c>
      <c r="Z429" s="40" t="b">
        <v>1</v>
      </c>
      <c r="AA429" s="40" t="b">
        <v>0</v>
      </c>
      <c r="AB429" s="40" t="b">
        <v>0</v>
      </c>
      <c r="AC429" s="41" t="s">
        <v>8769</v>
      </c>
      <c r="AD429" s="41" t="s">
        <v>8770</v>
      </c>
      <c r="AE429" s="41">
        <v>1200.689366</v>
      </c>
      <c r="AF429" s="41">
        <v>-3.162257224</v>
      </c>
      <c r="AG429" s="42">
        <v>6.31E41</v>
      </c>
      <c r="AH429" s="51">
        <v>0.027598697</v>
      </c>
      <c r="AI429" s="40" t="s">
        <v>8771</v>
      </c>
      <c r="AJ429" s="40" t="s">
        <v>8772</v>
      </c>
      <c r="AK429" s="41">
        <v>9589.0</v>
      </c>
      <c r="AL429" s="40" t="s">
        <v>2224</v>
      </c>
      <c r="AM429" s="40" t="s">
        <v>7285</v>
      </c>
      <c r="AN429" s="40" t="s">
        <v>224</v>
      </c>
      <c r="AO429" s="42">
        <v>1.11E138</v>
      </c>
    </row>
    <row r="430">
      <c r="A430" s="41">
        <v>922.0</v>
      </c>
      <c r="B430" s="42">
        <v>1.671302375E9</v>
      </c>
      <c r="C430" s="41">
        <v>3356.0</v>
      </c>
      <c r="D430" s="40" t="s">
        <v>1243</v>
      </c>
      <c r="E430" s="41">
        <v>140.0</v>
      </c>
      <c r="F430" s="41">
        <v>35.0</v>
      </c>
      <c r="G430" s="41">
        <v>70.0</v>
      </c>
      <c r="H430" s="41">
        <v>-3.07732701</v>
      </c>
      <c r="I430" s="41">
        <v>10000.0</v>
      </c>
      <c r="J430" s="41">
        <v>5000.0</v>
      </c>
      <c r="K430" s="41">
        <v>1200.0</v>
      </c>
      <c r="L430" s="41">
        <v>600.0</v>
      </c>
      <c r="M430" s="41">
        <v>100.0</v>
      </c>
      <c r="N430" s="40" t="s">
        <v>1370</v>
      </c>
      <c r="O430" s="40" t="s">
        <v>208</v>
      </c>
      <c r="P430" s="40" t="s">
        <v>209</v>
      </c>
      <c r="Q430" s="40" t="s">
        <v>1373</v>
      </c>
      <c r="R430" s="40" t="b">
        <v>0</v>
      </c>
      <c r="S430" s="40" t="s">
        <v>1373</v>
      </c>
      <c r="T430" s="40" t="s">
        <v>212</v>
      </c>
      <c r="U430" s="41">
        <v>0.1</v>
      </c>
      <c r="V430" s="41">
        <v>0.9</v>
      </c>
      <c r="W430" s="41">
        <v>0.2</v>
      </c>
      <c r="X430" s="41">
        <v>0.5</v>
      </c>
      <c r="Y430" s="40" t="b">
        <v>0</v>
      </c>
      <c r="Z430" s="40" t="b">
        <v>1</v>
      </c>
      <c r="AA430" s="40" t="b">
        <v>0</v>
      </c>
      <c r="AB430" s="40" t="b">
        <v>0</v>
      </c>
      <c r="AC430" s="41" t="s">
        <v>8773</v>
      </c>
      <c r="AD430" s="41" t="s">
        <v>8774</v>
      </c>
      <c r="AE430" s="41">
        <v>995.8249507</v>
      </c>
      <c r="AF430" s="41">
        <v>-3.162270069</v>
      </c>
      <c r="AG430" s="42">
        <v>1.35E42</v>
      </c>
      <c r="AH430" s="51">
        <v>0.027602871</v>
      </c>
      <c r="AI430" s="40" t="s">
        <v>8775</v>
      </c>
      <c r="AJ430" s="40" t="s">
        <v>8776</v>
      </c>
      <c r="AK430" s="41">
        <v>10000.0</v>
      </c>
      <c r="AL430" s="40" t="s">
        <v>216</v>
      </c>
      <c r="AM430" s="40" t="s">
        <v>7285</v>
      </c>
      <c r="AN430" s="40" t="s">
        <v>224</v>
      </c>
      <c r="AO430" s="42">
        <v>1.11E139</v>
      </c>
    </row>
    <row r="431">
      <c r="A431" s="41">
        <v>965.0</v>
      </c>
      <c r="B431" s="42">
        <v>1.671302375E9</v>
      </c>
      <c r="C431" s="41">
        <v>3356.0</v>
      </c>
      <c r="D431" s="40" t="s">
        <v>1243</v>
      </c>
      <c r="E431" s="41">
        <v>140.0</v>
      </c>
      <c r="F431" s="41">
        <v>35.0</v>
      </c>
      <c r="G431" s="41">
        <v>70.0</v>
      </c>
      <c r="H431" s="41">
        <v>-3.07732701</v>
      </c>
      <c r="I431" s="41">
        <v>10000.0</v>
      </c>
      <c r="J431" s="41">
        <v>5000.0</v>
      </c>
      <c r="K431" s="41">
        <v>1200.0</v>
      </c>
      <c r="L431" s="41">
        <v>600.0</v>
      </c>
      <c r="M431" s="41">
        <v>100.0</v>
      </c>
      <c r="N431" s="40" t="s">
        <v>1370</v>
      </c>
      <c r="O431" s="40" t="s">
        <v>208</v>
      </c>
      <c r="P431" s="40" t="s">
        <v>7310</v>
      </c>
      <c r="Q431" s="40" t="s">
        <v>1373</v>
      </c>
      <c r="R431" s="40" t="b">
        <v>0</v>
      </c>
      <c r="S431" s="40" t="s">
        <v>7286</v>
      </c>
      <c r="T431" s="40" t="s">
        <v>212</v>
      </c>
      <c r="U431" s="41">
        <v>0.1</v>
      </c>
      <c r="V431" s="41">
        <v>0.9</v>
      </c>
      <c r="W431" s="41">
        <v>0.1</v>
      </c>
      <c r="X431" s="41">
        <v>0.6</v>
      </c>
      <c r="Y431" s="40" t="b">
        <v>0</v>
      </c>
      <c r="Z431" s="40" t="b">
        <v>1</v>
      </c>
      <c r="AA431" s="40" t="b">
        <v>0</v>
      </c>
      <c r="AB431" s="40" t="b">
        <v>0</v>
      </c>
      <c r="AC431" s="41" t="s">
        <v>8777</v>
      </c>
      <c r="AD431" s="41" t="s">
        <v>8778</v>
      </c>
      <c r="AE431" s="41">
        <v>1200.580387</v>
      </c>
      <c r="AF431" s="41">
        <v>-3.162354671</v>
      </c>
      <c r="AG431" s="42">
        <v>6.22E41</v>
      </c>
      <c r="AH431" s="51">
        <v>0.027630362</v>
      </c>
      <c r="AI431" s="40" t="s">
        <v>8779</v>
      </c>
      <c r="AJ431" s="40" t="s">
        <v>8780</v>
      </c>
      <c r="AK431" s="41">
        <v>6893.0</v>
      </c>
      <c r="AL431" s="40" t="s">
        <v>2224</v>
      </c>
      <c r="AM431" s="40" t="s">
        <v>7285</v>
      </c>
      <c r="AN431" s="40" t="s">
        <v>224</v>
      </c>
      <c r="AO431" s="42">
        <v>1.11E138</v>
      </c>
    </row>
    <row r="432">
      <c r="A432" s="41">
        <v>69.0</v>
      </c>
      <c r="B432" s="42">
        <v>1.67130956E9</v>
      </c>
      <c r="C432" s="41">
        <v>3356.0</v>
      </c>
      <c r="D432" s="40" t="s">
        <v>1243</v>
      </c>
      <c r="E432" s="41">
        <v>140.0</v>
      </c>
      <c r="F432" s="41">
        <v>35.0</v>
      </c>
      <c r="G432" s="41">
        <v>70.0</v>
      </c>
      <c r="H432" s="41">
        <v>-3.07732701</v>
      </c>
      <c r="I432" s="41">
        <v>10000.0</v>
      </c>
      <c r="J432" s="41">
        <v>5000.0</v>
      </c>
      <c r="K432" s="41">
        <v>1200.0</v>
      </c>
      <c r="L432" s="41">
        <v>600.0</v>
      </c>
      <c r="M432" s="41">
        <v>30.0</v>
      </c>
      <c r="N432" s="40" t="s">
        <v>1370</v>
      </c>
      <c r="O432" s="40" t="s">
        <v>1371</v>
      </c>
      <c r="P432" s="40" t="s">
        <v>7310</v>
      </c>
      <c r="Q432" s="40" t="s">
        <v>1373</v>
      </c>
      <c r="R432" s="40" t="b">
        <v>0</v>
      </c>
      <c r="S432" s="40" t="s">
        <v>7286</v>
      </c>
      <c r="T432" s="40" t="s">
        <v>7305</v>
      </c>
      <c r="U432" s="41">
        <v>0.1</v>
      </c>
      <c r="V432" s="41">
        <v>0.9</v>
      </c>
      <c r="W432" s="41">
        <v>0.3</v>
      </c>
      <c r="X432" s="41">
        <v>0.4</v>
      </c>
      <c r="Y432" s="40" t="b">
        <v>0</v>
      </c>
      <c r="Z432" s="40" t="b">
        <v>1</v>
      </c>
      <c r="AA432" s="40" t="b">
        <v>0</v>
      </c>
      <c r="AB432" s="40" t="b">
        <v>0</v>
      </c>
      <c r="AC432" s="41" t="s">
        <v>8781</v>
      </c>
      <c r="AD432" s="41" t="s">
        <v>8782</v>
      </c>
      <c r="AE432" s="41">
        <v>1202.677388</v>
      </c>
      <c r="AF432" s="41">
        <v>-3.162403903</v>
      </c>
      <c r="AG432" s="42">
        <v>1.63E41</v>
      </c>
      <c r="AH432" s="51">
        <v>0.027646361</v>
      </c>
      <c r="AI432" s="40" t="s">
        <v>8783</v>
      </c>
      <c r="AJ432" s="40" t="s">
        <v>8784</v>
      </c>
      <c r="AK432" s="41">
        <v>6294.0</v>
      </c>
      <c r="AL432" s="40" t="s">
        <v>2224</v>
      </c>
      <c r="AM432" s="40" t="s">
        <v>7285</v>
      </c>
      <c r="AN432" s="40" t="s">
        <v>5643</v>
      </c>
      <c r="AO432" s="42">
        <v>1.11E136</v>
      </c>
    </row>
    <row r="433">
      <c r="A433" s="41">
        <v>670.0</v>
      </c>
      <c r="B433" s="42">
        <v>1.671302375E9</v>
      </c>
      <c r="C433" s="41">
        <v>3356.0</v>
      </c>
      <c r="D433" s="40" t="s">
        <v>1243</v>
      </c>
      <c r="E433" s="41">
        <v>140.0</v>
      </c>
      <c r="F433" s="41">
        <v>35.0</v>
      </c>
      <c r="G433" s="41">
        <v>70.0</v>
      </c>
      <c r="H433" s="41">
        <v>-3.07732701</v>
      </c>
      <c r="I433" s="41">
        <v>10000.0</v>
      </c>
      <c r="J433" s="41">
        <v>5000.0</v>
      </c>
      <c r="K433" s="41">
        <v>1200.0</v>
      </c>
      <c r="L433" s="41">
        <v>600.0</v>
      </c>
      <c r="M433" s="41">
        <v>50.0</v>
      </c>
      <c r="N433" s="40" t="s">
        <v>1370</v>
      </c>
      <c r="O433" s="40" t="s">
        <v>208</v>
      </c>
      <c r="P433" s="40" t="s">
        <v>1372</v>
      </c>
      <c r="Q433" s="40" t="s">
        <v>1373</v>
      </c>
      <c r="R433" s="40" t="b">
        <v>0</v>
      </c>
      <c r="S433" s="40" t="s">
        <v>1373</v>
      </c>
      <c r="T433" s="40" t="s">
        <v>212</v>
      </c>
      <c r="U433" s="41">
        <v>0.1</v>
      </c>
      <c r="V433" s="41">
        <v>0.9</v>
      </c>
      <c r="W433" s="41">
        <v>0.2</v>
      </c>
      <c r="X433" s="41">
        <v>0.5</v>
      </c>
      <c r="Y433" s="40" t="b">
        <v>0</v>
      </c>
      <c r="Z433" s="40" t="b">
        <v>1</v>
      </c>
      <c r="AA433" s="40" t="b">
        <v>0</v>
      </c>
      <c r="AB433" s="40" t="b">
        <v>0</v>
      </c>
      <c r="AC433" s="41" t="s">
        <v>8719</v>
      </c>
      <c r="AD433" s="41" t="s">
        <v>8785</v>
      </c>
      <c r="AE433" s="41">
        <v>503.823781</v>
      </c>
      <c r="AF433" s="41">
        <v>-3.16318567</v>
      </c>
      <c r="AG433" s="42">
        <v>9.74E41</v>
      </c>
      <c r="AH433" s="51">
        <v>0.027900402</v>
      </c>
      <c r="AI433" s="40" t="s">
        <v>8786</v>
      </c>
      <c r="AJ433" s="40" t="s">
        <v>8787</v>
      </c>
      <c r="AK433" s="41">
        <v>10000.0</v>
      </c>
      <c r="AL433" s="40" t="s">
        <v>216</v>
      </c>
      <c r="AM433" s="40" t="s">
        <v>7285</v>
      </c>
      <c r="AN433" s="40" t="s">
        <v>224</v>
      </c>
      <c r="AO433" s="42">
        <v>1.01E139</v>
      </c>
    </row>
    <row r="434">
      <c r="A434" s="41">
        <v>308.0</v>
      </c>
      <c r="B434" s="42">
        <v>1.671302375E9</v>
      </c>
      <c r="C434" s="41">
        <v>3356.0</v>
      </c>
      <c r="D434" s="40" t="s">
        <v>1243</v>
      </c>
      <c r="E434" s="41">
        <v>140.0</v>
      </c>
      <c r="F434" s="41">
        <v>35.0</v>
      </c>
      <c r="G434" s="41">
        <v>70.0</v>
      </c>
      <c r="H434" s="41">
        <v>-3.07732701</v>
      </c>
      <c r="I434" s="41">
        <v>10000.0</v>
      </c>
      <c r="J434" s="41">
        <v>5000.0</v>
      </c>
      <c r="K434" s="41">
        <v>1200.0</v>
      </c>
      <c r="L434" s="41">
        <v>600.0</v>
      </c>
      <c r="M434" s="41">
        <v>30.0</v>
      </c>
      <c r="N434" s="40" t="s">
        <v>1370</v>
      </c>
      <c r="O434" s="40" t="s">
        <v>208</v>
      </c>
      <c r="P434" s="40" t="s">
        <v>1372</v>
      </c>
      <c r="Q434" s="40" t="s">
        <v>1373</v>
      </c>
      <c r="R434" s="40" t="b">
        <v>0</v>
      </c>
      <c r="S434" s="40" t="s">
        <v>1373</v>
      </c>
      <c r="T434" s="40" t="s">
        <v>212</v>
      </c>
      <c r="U434" s="41">
        <v>0.1</v>
      </c>
      <c r="V434" s="41">
        <v>0.9</v>
      </c>
      <c r="W434" s="41">
        <v>0.1</v>
      </c>
      <c r="X434" s="41">
        <v>0.6</v>
      </c>
      <c r="Y434" s="40" t="b">
        <v>0</v>
      </c>
      <c r="Z434" s="40" t="b">
        <v>1</v>
      </c>
      <c r="AA434" s="40" t="b">
        <v>0</v>
      </c>
      <c r="AB434" s="40" t="b">
        <v>0</v>
      </c>
      <c r="AC434" s="41" t="s">
        <v>8788</v>
      </c>
      <c r="AD434" s="41" t="s">
        <v>8789</v>
      </c>
      <c r="AE434" s="41">
        <v>400.1460354</v>
      </c>
      <c r="AF434" s="41">
        <v>-3.163342201</v>
      </c>
      <c r="AG434" s="42">
        <v>1.55E41</v>
      </c>
      <c r="AH434" s="51">
        <v>0.027951268</v>
      </c>
      <c r="AI434" s="40" t="s">
        <v>8790</v>
      </c>
      <c r="AJ434" s="46">
        <v>1.54952366243524E125</v>
      </c>
      <c r="AK434" s="41">
        <v>10000.0</v>
      </c>
      <c r="AL434" s="40" t="s">
        <v>216</v>
      </c>
      <c r="AM434" s="40" t="s">
        <v>7285</v>
      </c>
      <c r="AN434" s="40" t="s">
        <v>224</v>
      </c>
      <c r="AO434" s="42">
        <v>1.11E136</v>
      </c>
    </row>
    <row r="435">
      <c r="A435" s="41">
        <v>127.0</v>
      </c>
      <c r="B435" s="42">
        <v>1.671312492E9</v>
      </c>
      <c r="C435" s="41">
        <v>3356.0</v>
      </c>
      <c r="D435" s="40" t="s">
        <v>1243</v>
      </c>
      <c r="E435" s="41">
        <v>140.0</v>
      </c>
      <c r="F435" s="41">
        <v>35.0</v>
      </c>
      <c r="G435" s="41">
        <v>70.0</v>
      </c>
      <c r="H435" s="41">
        <v>-3.07732701</v>
      </c>
      <c r="I435" s="41">
        <v>10000.0</v>
      </c>
      <c r="J435" s="41">
        <v>5000.0</v>
      </c>
      <c r="K435" s="41">
        <v>1200.0</v>
      </c>
      <c r="L435" s="41">
        <v>600.0</v>
      </c>
      <c r="M435" s="41">
        <v>30.0</v>
      </c>
      <c r="N435" s="40" t="s">
        <v>1370</v>
      </c>
      <c r="O435" s="40" t="s">
        <v>1371</v>
      </c>
      <c r="P435" s="40" t="s">
        <v>1372</v>
      </c>
      <c r="Q435" s="40" t="s">
        <v>1373</v>
      </c>
      <c r="R435" s="40" t="b">
        <v>0</v>
      </c>
      <c r="S435" s="40" t="s">
        <v>1373</v>
      </c>
      <c r="T435" s="40" t="s">
        <v>7305</v>
      </c>
      <c r="U435" s="41">
        <v>0.1</v>
      </c>
      <c r="V435" s="41">
        <v>0.9</v>
      </c>
      <c r="W435" s="41">
        <v>0.1</v>
      </c>
      <c r="X435" s="41">
        <v>0.5</v>
      </c>
      <c r="Y435" s="40" t="b">
        <v>0</v>
      </c>
      <c r="Z435" s="40" t="b">
        <v>1</v>
      </c>
      <c r="AA435" s="40" t="b">
        <v>0</v>
      </c>
      <c r="AB435" s="40" t="b">
        <v>1</v>
      </c>
      <c r="AC435" s="41" t="s">
        <v>8791</v>
      </c>
      <c r="AD435" s="41" t="s">
        <v>8792</v>
      </c>
      <c r="AE435" s="41">
        <v>1203.384784</v>
      </c>
      <c r="AF435" s="41">
        <v>-3.163658698</v>
      </c>
      <c r="AG435" s="42">
        <v>1.35E41</v>
      </c>
      <c r="AH435" s="51">
        <v>0.028054116</v>
      </c>
      <c r="AI435" s="40" t="s">
        <v>8793</v>
      </c>
      <c r="AJ435" s="46">
        <v>1.34858420114283E125</v>
      </c>
      <c r="AK435" s="41">
        <v>9143.0</v>
      </c>
      <c r="AL435" s="40" t="s">
        <v>2224</v>
      </c>
      <c r="AM435" s="40" t="s">
        <v>7285</v>
      </c>
      <c r="AN435" s="40" t="s">
        <v>5643</v>
      </c>
      <c r="AO435" s="42">
        <v>1.1E136</v>
      </c>
    </row>
    <row r="436">
      <c r="A436" s="41">
        <v>271.0</v>
      </c>
      <c r="B436" s="42">
        <v>1.671302375E9</v>
      </c>
      <c r="C436" s="41">
        <v>3356.0</v>
      </c>
      <c r="D436" s="40" t="s">
        <v>1243</v>
      </c>
      <c r="E436" s="41">
        <v>140.0</v>
      </c>
      <c r="F436" s="41">
        <v>35.0</v>
      </c>
      <c r="G436" s="41">
        <v>70.0</v>
      </c>
      <c r="H436" s="41">
        <v>-3.07732701</v>
      </c>
      <c r="I436" s="41">
        <v>10000.0</v>
      </c>
      <c r="J436" s="41">
        <v>5000.0</v>
      </c>
      <c r="K436" s="41">
        <v>1200.0</v>
      </c>
      <c r="L436" s="41">
        <v>600.0</v>
      </c>
      <c r="M436" s="41">
        <v>30.0</v>
      </c>
      <c r="N436" s="40" t="s">
        <v>1370</v>
      </c>
      <c r="O436" s="40" t="s">
        <v>208</v>
      </c>
      <c r="P436" s="40" t="s">
        <v>7305</v>
      </c>
      <c r="Q436" s="40" t="s">
        <v>1373</v>
      </c>
      <c r="R436" s="40" t="b">
        <v>0</v>
      </c>
      <c r="S436" s="40" t="s">
        <v>1373</v>
      </c>
      <c r="T436" s="40" t="s">
        <v>212</v>
      </c>
      <c r="U436" s="41">
        <v>0.1</v>
      </c>
      <c r="V436" s="41">
        <v>0.9</v>
      </c>
      <c r="W436" s="41">
        <v>0.1</v>
      </c>
      <c r="X436" s="41">
        <v>0.5</v>
      </c>
      <c r="Y436" s="40" t="b">
        <v>0</v>
      </c>
      <c r="Z436" s="40" t="b">
        <v>1</v>
      </c>
      <c r="AA436" s="40" t="b">
        <v>0</v>
      </c>
      <c r="AB436" s="40" t="b">
        <v>0</v>
      </c>
      <c r="AC436" s="41" t="s">
        <v>8794</v>
      </c>
      <c r="AD436" s="41" t="s">
        <v>8795</v>
      </c>
      <c r="AE436" s="41">
        <v>304.9632134</v>
      </c>
      <c r="AF436" s="41">
        <v>-3.163958388</v>
      </c>
      <c r="AG436" s="42">
        <v>1.0E42</v>
      </c>
      <c r="AH436" s="51">
        <v>0.028151502</v>
      </c>
      <c r="AI436" s="40" t="s">
        <v>8796</v>
      </c>
      <c r="AJ436" s="46">
        <v>1.00081403721984E128</v>
      </c>
      <c r="AK436" s="41">
        <v>10000.0</v>
      </c>
      <c r="AL436" s="40" t="s">
        <v>216</v>
      </c>
      <c r="AM436" s="40" t="s">
        <v>7285</v>
      </c>
      <c r="AN436" s="40" t="s">
        <v>224</v>
      </c>
      <c r="AO436" s="42">
        <v>1.01E139</v>
      </c>
    </row>
    <row r="437">
      <c r="A437" s="41">
        <v>431.0</v>
      </c>
      <c r="B437" s="42">
        <v>1.671302375E9</v>
      </c>
      <c r="C437" s="41">
        <v>3356.0</v>
      </c>
      <c r="D437" s="40" t="s">
        <v>1243</v>
      </c>
      <c r="E437" s="41">
        <v>140.0</v>
      </c>
      <c r="F437" s="41">
        <v>35.0</v>
      </c>
      <c r="G437" s="41">
        <v>70.0</v>
      </c>
      <c r="H437" s="41">
        <v>-3.07732701</v>
      </c>
      <c r="I437" s="41">
        <v>10000.0</v>
      </c>
      <c r="J437" s="41">
        <v>5000.0</v>
      </c>
      <c r="K437" s="41">
        <v>1200.0</v>
      </c>
      <c r="L437" s="41">
        <v>600.0</v>
      </c>
      <c r="M437" s="41">
        <v>50.0</v>
      </c>
      <c r="N437" s="40" t="s">
        <v>1370</v>
      </c>
      <c r="O437" s="40" t="s">
        <v>1371</v>
      </c>
      <c r="P437" s="40" t="s">
        <v>7310</v>
      </c>
      <c r="Q437" s="40" t="s">
        <v>1373</v>
      </c>
      <c r="R437" s="40" t="b">
        <v>0</v>
      </c>
      <c r="S437" s="40" t="s">
        <v>7286</v>
      </c>
      <c r="T437" s="40" t="s">
        <v>212</v>
      </c>
      <c r="U437" s="41">
        <v>0.1</v>
      </c>
      <c r="V437" s="41">
        <v>0.9</v>
      </c>
      <c r="W437" s="41">
        <v>0.3</v>
      </c>
      <c r="X437" s="41">
        <v>0.6</v>
      </c>
      <c r="Y437" s="40" t="b">
        <v>0</v>
      </c>
      <c r="Z437" s="40" t="b">
        <v>1</v>
      </c>
      <c r="AA437" s="40" t="b">
        <v>0</v>
      </c>
      <c r="AB437" s="40" t="b">
        <v>0</v>
      </c>
      <c r="AC437" s="41" t="s">
        <v>8797</v>
      </c>
      <c r="AD437" s="41" t="s">
        <v>8798</v>
      </c>
      <c r="AE437" s="41">
        <v>771.6674023</v>
      </c>
      <c r="AF437" s="41">
        <v>-3.164416659</v>
      </c>
      <c r="AG437" s="42">
        <v>1.21E42</v>
      </c>
      <c r="AH437" s="51">
        <v>0.028300421</v>
      </c>
      <c r="AI437" s="40" t="s">
        <v>8799</v>
      </c>
      <c r="AJ437" s="40" t="s">
        <v>8800</v>
      </c>
      <c r="AK437" s="41">
        <v>10000.0</v>
      </c>
      <c r="AL437" s="40" t="s">
        <v>216</v>
      </c>
      <c r="AM437" s="40" t="s">
        <v>7285</v>
      </c>
      <c r="AN437" s="40" t="s">
        <v>224</v>
      </c>
      <c r="AO437" s="42">
        <v>1.1E139</v>
      </c>
    </row>
    <row r="438">
      <c r="A438" s="41">
        <v>28.0</v>
      </c>
      <c r="B438" s="42">
        <v>1.671312514E9</v>
      </c>
      <c r="C438" s="41">
        <v>3356.0</v>
      </c>
      <c r="D438" s="40" t="s">
        <v>1243</v>
      </c>
      <c r="E438" s="41">
        <v>140.0</v>
      </c>
      <c r="F438" s="41">
        <v>35.0</v>
      </c>
      <c r="G438" s="41">
        <v>70.0</v>
      </c>
      <c r="H438" s="41">
        <v>-3.07732701</v>
      </c>
      <c r="I438" s="41">
        <v>10000.0</v>
      </c>
      <c r="J438" s="41">
        <v>5000.0</v>
      </c>
      <c r="K438" s="41">
        <v>1200.0</v>
      </c>
      <c r="L438" s="41">
        <v>600.0</v>
      </c>
      <c r="M438" s="41">
        <v>30.0</v>
      </c>
      <c r="N438" s="40" t="s">
        <v>1370</v>
      </c>
      <c r="O438" s="40" t="s">
        <v>1371</v>
      </c>
      <c r="P438" s="40" t="s">
        <v>209</v>
      </c>
      <c r="Q438" s="40" t="s">
        <v>1373</v>
      </c>
      <c r="R438" s="40" t="b">
        <v>0</v>
      </c>
      <c r="S438" s="40" t="s">
        <v>7286</v>
      </c>
      <c r="T438" s="40" t="s">
        <v>7305</v>
      </c>
      <c r="U438" s="41">
        <v>0.1</v>
      </c>
      <c r="V438" s="41">
        <v>0.9</v>
      </c>
      <c r="W438" s="41">
        <v>0.1</v>
      </c>
      <c r="X438" s="41">
        <v>0.5</v>
      </c>
      <c r="Y438" s="40" t="b">
        <v>0</v>
      </c>
      <c r="Z438" s="40" t="b">
        <v>1</v>
      </c>
      <c r="AA438" s="40" t="b">
        <v>0</v>
      </c>
      <c r="AB438" s="40" t="b">
        <v>1</v>
      </c>
      <c r="AC438" s="41" t="s">
        <v>8801</v>
      </c>
      <c r="AD438" s="41" t="s">
        <v>8802</v>
      </c>
      <c r="AE438" s="41">
        <v>1029.567752</v>
      </c>
      <c r="AF438" s="41">
        <v>-3.164608094</v>
      </c>
      <c r="AG438" s="42">
        <v>1.04E42</v>
      </c>
      <c r="AH438" s="51">
        <v>0.028362629</v>
      </c>
      <c r="AI438" s="40" t="s">
        <v>8803</v>
      </c>
      <c r="AJ438" s="46">
        <v>1.04164283274427E85</v>
      </c>
      <c r="AK438" s="41">
        <v>5771.0</v>
      </c>
      <c r="AL438" s="40" t="s">
        <v>7372</v>
      </c>
      <c r="AM438" s="40" t="s">
        <v>7285</v>
      </c>
      <c r="AN438" s="40" t="s">
        <v>5643</v>
      </c>
      <c r="AO438" s="42">
        <v>1.01E139</v>
      </c>
    </row>
    <row r="439">
      <c r="A439" s="41">
        <v>99.0</v>
      </c>
      <c r="B439" s="42">
        <v>1.671302375E9</v>
      </c>
      <c r="C439" s="41">
        <v>3356.0</v>
      </c>
      <c r="D439" s="40" t="s">
        <v>1243</v>
      </c>
      <c r="E439" s="41">
        <v>140.0</v>
      </c>
      <c r="F439" s="41">
        <v>35.0</v>
      </c>
      <c r="G439" s="41">
        <v>70.0</v>
      </c>
      <c r="H439" s="41">
        <v>-3.07732701</v>
      </c>
      <c r="I439" s="41">
        <v>10000.0</v>
      </c>
      <c r="J439" s="41">
        <v>5000.0</v>
      </c>
      <c r="K439" s="41">
        <v>1200.0</v>
      </c>
      <c r="L439" s="41">
        <v>600.0</v>
      </c>
      <c r="M439" s="41">
        <v>30.0</v>
      </c>
      <c r="N439" s="40" t="s">
        <v>1370</v>
      </c>
      <c r="O439" s="40" t="s">
        <v>1371</v>
      </c>
      <c r="P439" s="40" t="s">
        <v>7305</v>
      </c>
      <c r="Q439" s="40" t="s">
        <v>1373</v>
      </c>
      <c r="R439" s="40" t="b">
        <v>0</v>
      </c>
      <c r="S439" s="40" t="s">
        <v>7286</v>
      </c>
      <c r="T439" s="40" t="s">
        <v>212</v>
      </c>
      <c r="U439" s="41">
        <v>0.1</v>
      </c>
      <c r="V439" s="41">
        <v>0.9</v>
      </c>
      <c r="W439" s="41">
        <v>0.1</v>
      </c>
      <c r="X439" s="41">
        <v>0.4</v>
      </c>
      <c r="Y439" s="40" t="b">
        <v>0</v>
      </c>
      <c r="Z439" s="40" t="b">
        <v>1</v>
      </c>
      <c r="AA439" s="40" t="b">
        <v>0</v>
      </c>
      <c r="AB439" s="40" t="b">
        <v>0</v>
      </c>
      <c r="AC439" s="41" t="s">
        <v>8804</v>
      </c>
      <c r="AD439" s="41" t="s">
        <v>8805</v>
      </c>
      <c r="AE439" s="41">
        <v>245.7533975</v>
      </c>
      <c r="AF439" s="41">
        <v>-3.164807919</v>
      </c>
      <c r="AG439" s="42">
        <v>1.57E41</v>
      </c>
      <c r="AH439" s="51">
        <v>0.028427563</v>
      </c>
      <c r="AI439" s="40" t="s">
        <v>8806</v>
      </c>
      <c r="AJ439" s="46">
        <v>1.57305673261656E125</v>
      </c>
      <c r="AK439" s="41">
        <v>10000.0</v>
      </c>
      <c r="AL439" s="40" t="s">
        <v>216</v>
      </c>
      <c r="AM439" s="40" t="s">
        <v>7285</v>
      </c>
      <c r="AN439" s="40" t="s">
        <v>224</v>
      </c>
      <c r="AO439" s="42">
        <v>1.11E136</v>
      </c>
    </row>
    <row r="440">
      <c r="A440" s="41">
        <v>27.0</v>
      </c>
      <c r="B440" s="42">
        <v>1.671302375E9</v>
      </c>
      <c r="C440" s="41">
        <v>3356.0</v>
      </c>
      <c r="D440" s="40" t="s">
        <v>1243</v>
      </c>
      <c r="E440" s="41">
        <v>140.0</v>
      </c>
      <c r="F440" s="41">
        <v>35.0</v>
      </c>
      <c r="G440" s="41">
        <v>70.0</v>
      </c>
      <c r="H440" s="41">
        <v>-3.07732701</v>
      </c>
      <c r="I440" s="41">
        <v>10000.0</v>
      </c>
      <c r="J440" s="41">
        <v>5000.0</v>
      </c>
      <c r="K440" s="41">
        <v>1200.0</v>
      </c>
      <c r="L440" s="41">
        <v>600.0</v>
      </c>
      <c r="M440" s="41">
        <v>30.0</v>
      </c>
      <c r="N440" s="40" t="s">
        <v>1370</v>
      </c>
      <c r="O440" s="40" t="s">
        <v>1371</v>
      </c>
      <c r="P440" s="40" t="s">
        <v>209</v>
      </c>
      <c r="Q440" s="40" t="s">
        <v>1373</v>
      </c>
      <c r="R440" s="40" t="b">
        <v>0</v>
      </c>
      <c r="S440" s="40" t="s">
        <v>7286</v>
      </c>
      <c r="T440" s="40" t="s">
        <v>212</v>
      </c>
      <c r="U440" s="41">
        <v>0.1</v>
      </c>
      <c r="V440" s="41">
        <v>0.9</v>
      </c>
      <c r="W440" s="41">
        <v>0.1</v>
      </c>
      <c r="X440" s="41">
        <v>0.4</v>
      </c>
      <c r="Y440" s="40" t="b">
        <v>0</v>
      </c>
      <c r="Z440" s="40" t="b">
        <v>1</v>
      </c>
      <c r="AA440" s="40" t="b">
        <v>0</v>
      </c>
      <c r="AB440" s="40" t="b">
        <v>0</v>
      </c>
      <c r="AC440" s="41" t="s">
        <v>8807</v>
      </c>
      <c r="AD440" s="41" t="s">
        <v>8808</v>
      </c>
      <c r="AE440" s="41">
        <v>261.3916621</v>
      </c>
      <c r="AF440" s="41">
        <v>-3.165090769</v>
      </c>
      <c r="AG440" s="42">
        <v>4.46E41</v>
      </c>
      <c r="AH440" s="51">
        <v>0.028519478</v>
      </c>
      <c r="AI440" s="40" t="s">
        <v>8809</v>
      </c>
      <c r="AJ440" s="46">
        <v>4.45522294551913E125</v>
      </c>
      <c r="AK440" s="41">
        <v>10000.0</v>
      </c>
      <c r="AL440" s="40" t="s">
        <v>216</v>
      </c>
      <c r="AM440" s="40" t="s">
        <v>7285</v>
      </c>
      <c r="AN440" s="40" t="s">
        <v>224</v>
      </c>
      <c r="AO440" s="42">
        <v>1.01E138</v>
      </c>
    </row>
    <row r="441">
      <c r="A441" s="41">
        <v>202.0</v>
      </c>
      <c r="B441" s="42">
        <v>1.671302375E9</v>
      </c>
      <c r="C441" s="41">
        <v>3356.0</v>
      </c>
      <c r="D441" s="40" t="s">
        <v>1243</v>
      </c>
      <c r="E441" s="41">
        <v>140.0</v>
      </c>
      <c r="F441" s="41">
        <v>35.0</v>
      </c>
      <c r="G441" s="41">
        <v>70.0</v>
      </c>
      <c r="H441" s="41">
        <v>-3.07732701</v>
      </c>
      <c r="I441" s="41">
        <v>10000.0</v>
      </c>
      <c r="J441" s="41">
        <v>5000.0</v>
      </c>
      <c r="K441" s="41">
        <v>1200.0</v>
      </c>
      <c r="L441" s="41">
        <v>600.0</v>
      </c>
      <c r="M441" s="41">
        <v>30.0</v>
      </c>
      <c r="N441" s="40" t="s">
        <v>1370</v>
      </c>
      <c r="O441" s="40" t="s">
        <v>208</v>
      </c>
      <c r="P441" s="40" t="s">
        <v>209</v>
      </c>
      <c r="Q441" s="40" t="s">
        <v>1373</v>
      </c>
      <c r="R441" s="40" t="b">
        <v>0</v>
      </c>
      <c r="S441" s="40" t="s">
        <v>1373</v>
      </c>
      <c r="T441" s="40" t="s">
        <v>212</v>
      </c>
      <c r="U441" s="41">
        <v>0.1</v>
      </c>
      <c r="V441" s="41">
        <v>0.9</v>
      </c>
      <c r="W441" s="41">
        <v>0.2</v>
      </c>
      <c r="X441" s="41">
        <v>0.5</v>
      </c>
      <c r="Y441" s="40" t="b">
        <v>0</v>
      </c>
      <c r="Z441" s="40" t="b">
        <v>1</v>
      </c>
      <c r="AA441" s="40" t="b">
        <v>0</v>
      </c>
      <c r="AB441" s="40" t="b">
        <v>0</v>
      </c>
      <c r="AC441" s="41" t="s">
        <v>8810</v>
      </c>
      <c r="AD441" s="41" t="s">
        <v>8811</v>
      </c>
      <c r="AE441" s="41">
        <v>304.6561904</v>
      </c>
      <c r="AF441" s="41">
        <v>-3.165767004</v>
      </c>
      <c r="AG441" s="42">
        <v>1.38E41</v>
      </c>
      <c r="AH441" s="51">
        <v>0.028739225</v>
      </c>
      <c r="AI441" s="40" t="s">
        <v>8812</v>
      </c>
      <c r="AJ441" s="45">
        <v>1.37935291416131E251</v>
      </c>
      <c r="AK441" s="41">
        <v>10000.0</v>
      </c>
      <c r="AL441" s="40" t="s">
        <v>216</v>
      </c>
      <c r="AM441" s="40" t="s">
        <v>7285</v>
      </c>
      <c r="AN441" s="40" t="s">
        <v>224</v>
      </c>
      <c r="AO441" s="42">
        <v>1.1E136</v>
      </c>
    </row>
    <row r="442">
      <c r="A442" s="41">
        <v>1005.0</v>
      </c>
      <c r="B442" s="42">
        <v>1.671302375E9</v>
      </c>
      <c r="C442" s="41">
        <v>3356.0</v>
      </c>
      <c r="D442" s="40" t="s">
        <v>1243</v>
      </c>
      <c r="E442" s="41">
        <v>140.0</v>
      </c>
      <c r="F442" s="41">
        <v>35.0</v>
      </c>
      <c r="G442" s="41">
        <v>70.0</v>
      </c>
      <c r="H442" s="41">
        <v>-3.07732701</v>
      </c>
      <c r="I442" s="41">
        <v>10000.0</v>
      </c>
      <c r="J442" s="41">
        <v>5000.0</v>
      </c>
      <c r="K442" s="41">
        <v>1200.0</v>
      </c>
      <c r="L442" s="41">
        <v>600.0</v>
      </c>
      <c r="M442" s="41">
        <v>100.0</v>
      </c>
      <c r="N442" s="40" t="s">
        <v>1370</v>
      </c>
      <c r="O442" s="40" t="s">
        <v>208</v>
      </c>
      <c r="P442" s="40" t="s">
        <v>7305</v>
      </c>
      <c r="Q442" s="40" t="s">
        <v>1373</v>
      </c>
      <c r="R442" s="40" t="b">
        <v>0</v>
      </c>
      <c r="S442" s="40" t="s">
        <v>7286</v>
      </c>
      <c r="T442" s="40" t="s">
        <v>212</v>
      </c>
      <c r="U442" s="41">
        <v>0.1</v>
      </c>
      <c r="V442" s="41">
        <v>0.9</v>
      </c>
      <c r="W442" s="41">
        <v>0.3</v>
      </c>
      <c r="X442" s="41">
        <v>0.4</v>
      </c>
      <c r="Y442" s="40" t="b">
        <v>0</v>
      </c>
      <c r="Z442" s="40" t="b">
        <v>1</v>
      </c>
      <c r="AA442" s="40" t="b">
        <v>0</v>
      </c>
      <c r="AB442" s="40" t="b">
        <v>0</v>
      </c>
      <c r="AC442" s="41" t="s">
        <v>8813</v>
      </c>
      <c r="AD442" s="41" t="s">
        <v>8814</v>
      </c>
      <c r="AE442" s="41">
        <v>826.7899358</v>
      </c>
      <c r="AF442" s="41">
        <v>-3.165819369</v>
      </c>
      <c r="AG442" s="42">
        <v>1.04E42</v>
      </c>
      <c r="AH442" s="51">
        <v>0.028756242</v>
      </c>
      <c r="AI442" s="40" t="s">
        <v>8815</v>
      </c>
      <c r="AJ442" s="40" t="s">
        <v>8816</v>
      </c>
      <c r="AK442" s="41">
        <v>10000.0</v>
      </c>
      <c r="AL442" s="40" t="s">
        <v>216</v>
      </c>
      <c r="AM442" s="40" t="s">
        <v>7285</v>
      </c>
      <c r="AN442" s="40" t="s">
        <v>224</v>
      </c>
      <c r="AO442" s="42">
        <v>1.01E139</v>
      </c>
    </row>
    <row r="443">
      <c r="A443" s="41">
        <v>137.0</v>
      </c>
      <c r="B443" s="42">
        <v>1.671312492E9</v>
      </c>
      <c r="C443" s="41">
        <v>3356.0</v>
      </c>
      <c r="D443" s="40" t="s">
        <v>1243</v>
      </c>
      <c r="E443" s="41">
        <v>140.0</v>
      </c>
      <c r="F443" s="41">
        <v>35.0</v>
      </c>
      <c r="G443" s="41">
        <v>70.0</v>
      </c>
      <c r="H443" s="41">
        <v>-3.07732701</v>
      </c>
      <c r="I443" s="41">
        <v>10000.0</v>
      </c>
      <c r="J443" s="41">
        <v>5000.0</v>
      </c>
      <c r="K443" s="41">
        <v>1200.0</v>
      </c>
      <c r="L443" s="41">
        <v>600.0</v>
      </c>
      <c r="M443" s="41">
        <v>30.0</v>
      </c>
      <c r="N443" s="40" t="s">
        <v>1370</v>
      </c>
      <c r="O443" s="40" t="s">
        <v>1371</v>
      </c>
      <c r="P443" s="40" t="s">
        <v>1372</v>
      </c>
      <c r="Q443" s="40" t="s">
        <v>1373</v>
      </c>
      <c r="R443" s="40" t="b">
        <v>0</v>
      </c>
      <c r="S443" s="40" t="s">
        <v>7286</v>
      </c>
      <c r="T443" s="40" t="s">
        <v>7305</v>
      </c>
      <c r="U443" s="41">
        <v>0.1</v>
      </c>
      <c r="V443" s="41">
        <v>0.9</v>
      </c>
      <c r="W443" s="41">
        <v>0.1</v>
      </c>
      <c r="X443" s="41">
        <v>0.6</v>
      </c>
      <c r="Y443" s="40" t="b">
        <v>0</v>
      </c>
      <c r="Z443" s="40" t="b">
        <v>1</v>
      </c>
      <c r="AA443" s="40" t="b">
        <v>0</v>
      </c>
      <c r="AB443" s="40" t="b">
        <v>1</v>
      </c>
      <c r="AC443" s="41" t="s">
        <v>8817</v>
      </c>
      <c r="AD443" s="41" t="s">
        <v>8818</v>
      </c>
      <c r="AE443" s="41">
        <v>898.0377457</v>
      </c>
      <c r="AF443" s="41">
        <v>-3.167068693</v>
      </c>
      <c r="AG443" s="42">
        <v>1.04E42</v>
      </c>
      <c r="AH443" s="51">
        <v>0.029162219</v>
      </c>
      <c r="AI443" s="40" t="s">
        <v>8819</v>
      </c>
      <c r="AJ443" s="46">
        <v>1.04416971601133E85</v>
      </c>
      <c r="AK443" s="41">
        <v>3875.0</v>
      </c>
      <c r="AL443" s="40" t="s">
        <v>7372</v>
      </c>
      <c r="AM443" s="40" t="s">
        <v>7285</v>
      </c>
      <c r="AN443" s="40" t="s">
        <v>5643</v>
      </c>
      <c r="AO443" s="42">
        <v>1.01E139</v>
      </c>
    </row>
    <row r="444">
      <c r="A444" s="41">
        <v>239.0</v>
      </c>
      <c r="B444" s="42">
        <v>1.671302375E9</v>
      </c>
      <c r="C444" s="41">
        <v>3356.0</v>
      </c>
      <c r="D444" s="40" t="s">
        <v>1243</v>
      </c>
      <c r="E444" s="41">
        <v>140.0</v>
      </c>
      <c r="F444" s="41">
        <v>35.0</v>
      </c>
      <c r="G444" s="41">
        <v>70.0</v>
      </c>
      <c r="H444" s="41">
        <v>-3.07732701</v>
      </c>
      <c r="I444" s="41">
        <v>10000.0</v>
      </c>
      <c r="J444" s="41">
        <v>5000.0</v>
      </c>
      <c r="K444" s="41">
        <v>1200.0</v>
      </c>
      <c r="L444" s="41">
        <v>600.0</v>
      </c>
      <c r="M444" s="41">
        <v>30.0</v>
      </c>
      <c r="N444" s="40" t="s">
        <v>1370</v>
      </c>
      <c r="O444" s="40" t="s">
        <v>208</v>
      </c>
      <c r="P444" s="40" t="s">
        <v>7310</v>
      </c>
      <c r="Q444" s="40" t="s">
        <v>1373</v>
      </c>
      <c r="R444" s="40" t="b">
        <v>0</v>
      </c>
      <c r="S444" s="40" t="s">
        <v>1373</v>
      </c>
      <c r="T444" s="40" t="s">
        <v>212</v>
      </c>
      <c r="U444" s="41">
        <v>0.1</v>
      </c>
      <c r="V444" s="41">
        <v>0.9</v>
      </c>
      <c r="W444" s="41">
        <v>0.2</v>
      </c>
      <c r="X444" s="41">
        <v>0.6</v>
      </c>
      <c r="Y444" s="40" t="b">
        <v>0</v>
      </c>
      <c r="Z444" s="40" t="b">
        <v>1</v>
      </c>
      <c r="AA444" s="40" t="b">
        <v>0</v>
      </c>
      <c r="AB444" s="40" t="b">
        <v>0</v>
      </c>
      <c r="AC444" s="41" t="s">
        <v>8820</v>
      </c>
      <c r="AD444" s="41" t="s">
        <v>8821</v>
      </c>
      <c r="AE444" s="41">
        <v>499.6367953</v>
      </c>
      <c r="AF444" s="41">
        <v>-3.167318247</v>
      </c>
      <c r="AG444" s="42">
        <v>1.16E42</v>
      </c>
      <c r="AH444" s="51">
        <v>0.029243313</v>
      </c>
      <c r="AI444" s="40" t="s">
        <v>8822</v>
      </c>
      <c r="AJ444" s="45">
        <v>1.15570123056107E257</v>
      </c>
      <c r="AK444" s="41">
        <v>10000.0</v>
      </c>
      <c r="AL444" s="40" t="s">
        <v>216</v>
      </c>
      <c r="AM444" s="40" t="s">
        <v>7285</v>
      </c>
      <c r="AN444" s="40" t="s">
        <v>224</v>
      </c>
      <c r="AO444" s="42">
        <v>1.1E139</v>
      </c>
    </row>
    <row r="445">
      <c r="A445" s="41">
        <v>24.0</v>
      </c>
      <c r="B445" s="42">
        <v>1.671312514E9</v>
      </c>
      <c r="C445" s="41">
        <v>3356.0</v>
      </c>
      <c r="D445" s="40" t="s">
        <v>1243</v>
      </c>
      <c r="E445" s="41">
        <v>140.0</v>
      </c>
      <c r="F445" s="41">
        <v>35.0</v>
      </c>
      <c r="G445" s="41">
        <v>70.0</v>
      </c>
      <c r="H445" s="41">
        <v>-3.07732701</v>
      </c>
      <c r="I445" s="41">
        <v>10000.0</v>
      </c>
      <c r="J445" s="41">
        <v>5000.0</v>
      </c>
      <c r="K445" s="41">
        <v>1200.0</v>
      </c>
      <c r="L445" s="41">
        <v>600.0</v>
      </c>
      <c r="M445" s="41">
        <v>30.0</v>
      </c>
      <c r="N445" s="40" t="s">
        <v>1370</v>
      </c>
      <c r="O445" s="40" t="s">
        <v>1371</v>
      </c>
      <c r="P445" s="40" t="s">
        <v>209</v>
      </c>
      <c r="Q445" s="40" t="s">
        <v>1373</v>
      </c>
      <c r="R445" s="40" t="b">
        <v>0</v>
      </c>
      <c r="S445" s="40" t="s">
        <v>1373</v>
      </c>
      <c r="T445" s="40" t="s">
        <v>7305</v>
      </c>
      <c r="U445" s="41">
        <v>0.1</v>
      </c>
      <c r="V445" s="41">
        <v>0.9</v>
      </c>
      <c r="W445" s="41">
        <v>0.3</v>
      </c>
      <c r="X445" s="41">
        <v>0.4</v>
      </c>
      <c r="Y445" s="40" t="b">
        <v>0</v>
      </c>
      <c r="Z445" s="40" t="b">
        <v>1</v>
      </c>
      <c r="AA445" s="40" t="b">
        <v>0</v>
      </c>
      <c r="AB445" s="40" t="b">
        <v>1</v>
      </c>
      <c r="AC445" s="41" t="s">
        <v>8823</v>
      </c>
      <c r="AD445" s="41" t="s">
        <v>8824</v>
      </c>
      <c r="AE445" s="41">
        <v>1203.043251</v>
      </c>
      <c r="AF445" s="41">
        <v>-3.167611324</v>
      </c>
      <c r="AG445" s="42">
        <v>1.19E42</v>
      </c>
      <c r="AH445" s="51">
        <v>0.029338551</v>
      </c>
      <c r="AI445" s="40" t="s">
        <v>8825</v>
      </c>
      <c r="AJ445" s="46">
        <v>1.18625350429086E171</v>
      </c>
      <c r="AK445" s="41">
        <v>9460.0</v>
      </c>
      <c r="AL445" s="40" t="s">
        <v>2224</v>
      </c>
      <c r="AM445" s="40" t="s">
        <v>7285</v>
      </c>
      <c r="AN445" s="40" t="s">
        <v>5643</v>
      </c>
      <c r="AO445" s="42">
        <v>1.1E139</v>
      </c>
    </row>
    <row r="446">
      <c r="A446" s="41">
        <v>999.0</v>
      </c>
      <c r="B446" s="42">
        <v>1.671302375E9</v>
      </c>
      <c r="C446" s="41">
        <v>3356.0</v>
      </c>
      <c r="D446" s="40" t="s">
        <v>1243</v>
      </c>
      <c r="E446" s="41">
        <v>140.0</v>
      </c>
      <c r="F446" s="41">
        <v>35.0</v>
      </c>
      <c r="G446" s="41">
        <v>70.0</v>
      </c>
      <c r="H446" s="41">
        <v>-3.07732701</v>
      </c>
      <c r="I446" s="41">
        <v>10000.0</v>
      </c>
      <c r="J446" s="41">
        <v>5000.0</v>
      </c>
      <c r="K446" s="41">
        <v>1200.0</v>
      </c>
      <c r="L446" s="41">
        <v>600.0</v>
      </c>
      <c r="M446" s="41">
        <v>100.0</v>
      </c>
      <c r="N446" s="40" t="s">
        <v>1370</v>
      </c>
      <c r="O446" s="40" t="s">
        <v>208</v>
      </c>
      <c r="P446" s="40" t="s">
        <v>7305</v>
      </c>
      <c r="Q446" s="40" t="s">
        <v>1373</v>
      </c>
      <c r="R446" s="40" t="b">
        <v>0</v>
      </c>
      <c r="S446" s="40" t="s">
        <v>7286</v>
      </c>
      <c r="T446" s="40" t="s">
        <v>212</v>
      </c>
      <c r="U446" s="41">
        <v>0.1</v>
      </c>
      <c r="V446" s="41">
        <v>0.9</v>
      </c>
      <c r="W446" s="41">
        <v>0.1</v>
      </c>
      <c r="X446" s="41">
        <v>0.4</v>
      </c>
      <c r="Y446" s="40" t="b">
        <v>0</v>
      </c>
      <c r="Z446" s="40" t="b">
        <v>1</v>
      </c>
      <c r="AA446" s="40" t="b">
        <v>0</v>
      </c>
      <c r="AB446" s="40" t="b">
        <v>0</v>
      </c>
      <c r="AC446" s="41" t="s">
        <v>8826</v>
      </c>
      <c r="AD446" s="41" t="s">
        <v>8827</v>
      </c>
      <c r="AE446" s="41">
        <v>828.7969015</v>
      </c>
      <c r="AF446" s="41">
        <v>-3.167696738</v>
      </c>
      <c r="AG446" s="42">
        <v>4.43E41</v>
      </c>
      <c r="AH446" s="51">
        <v>0.029366306</v>
      </c>
      <c r="AI446" s="40" t="s">
        <v>8828</v>
      </c>
      <c r="AJ446" s="40" t="s">
        <v>8829</v>
      </c>
      <c r="AK446" s="41">
        <v>10000.0</v>
      </c>
      <c r="AL446" s="40" t="s">
        <v>216</v>
      </c>
      <c r="AM446" s="40" t="s">
        <v>7285</v>
      </c>
      <c r="AN446" s="40" t="s">
        <v>224</v>
      </c>
      <c r="AO446" s="42">
        <v>1.01E138</v>
      </c>
    </row>
    <row r="447">
      <c r="A447" s="41">
        <v>58.0</v>
      </c>
      <c r="B447" s="42">
        <v>1.671302375E9</v>
      </c>
      <c r="C447" s="41">
        <v>3356.0</v>
      </c>
      <c r="D447" s="40" t="s">
        <v>1243</v>
      </c>
      <c r="E447" s="41">
        <v>140.0</v>
      </c>
      <c r="F447" s="41">
        <v>35.0</v>
      </c>
      <c r="G447" s="41">
        <v>70.0</v>
      </c>
      <c r="H447" s="41">
        <v>-3.07732701</v>
      </c>
      <c r="I447" s="41">
        <v>10000.0</v>
      </c>
      <c r="J447" s="41">
        <v>5000.0</v>
      </c>
      <c r="K447" s="41">
        <v>1200.0</v>
      </c>
      <c r="L447" s="41">
        <v>600.0</v>
      </c>
      <c r="M447" s="41">
        <v>30.0</v>
      </c>
      <c r="N447" s="40" t="s">
        <v>1370</v>
      </c>
      <c r="O447" s="40" t="s">
        <v>1371</v>
      </c>
      <c r="P447" s="40" t="s">
        <v>7310</v>
      </c>
      <c r="Q447" s="40" t="s">
        <v>1373</v>
      </c>
      <c r="R447" s="40" t="b">
        <v>0</v>
      </c>
      <c r="S447" s="40" t="s">
        <v>1373</v>
      </c>
      <c r="T447" s="40" t="s">
        <v>212</v>
      </c>
      <c r="U447" s="41">
        <v>0.1</v>
      </c>
      <c r="V447" s="41">
        <v>0.9</v>
      </c>
      <c r="W447" s="41">
        <v>0.2</v>
      </c>
      <c r="X447" s="41">
        <v>0.5</v>
      </c>
      <c r="Y447" s="40" t="b">
        <v>0</v>
      </c>
      <c r="Z447" s="40" t="b">
        <v>1</v>
      </c>
      <c r="AA447" s="40" t="b">
        <v>0</v>
      </c>
      <c r="AB447" s="40" t="b">
        <v>0</v>
      </c>
      <c r="AC447" s="41" t="s">
        <v>8830</v>
      </c>
      <c r="AD447" s="41" t="s">
        <v>8831</v>
      </c>
      <c r="AE447" s="41">
        <v>437.4362624</v>
      </c>
      <c r="AF447" s="41">
        <v>-3.167980255</v>
      </c>
      <c r="AG447" s="42">
        <v>1.39E42</v>
      </c>
      <c r="AH447" s="51">
        <v>0.029458437</v>
      </c>
      <c r="AI447" s="40" t="s">
        <v>8832</v>
      </c>
      <c r="AJ447" s="45">
        <v>1.38702832443012E257</v>
      </c>
      <c r="AK447" s="41">
        <v>10000.0</v>
      </c>
      <c r="AL447" s="40" t="s">
        <v>216</v>
      </c>
      <c r="AM447" s="40" t="s">
        <v>7285</v>
      </c>
      <c r="AN447" s="40" t="s">
        <v>224</v>
      </c>
      <c r="AO447" s="42">
        <v>1.11E139</v>
      </c>
    </row>
    <row r="448">
      <c r="A448" s="41">
        <v>1036.0</v>
      </c>
      <c r="B448" s="42">
        <v>1.671302375E9</v>
      </c>
      <c r="C448" s="41">
        <v>3356.0</v>
      </c>
      <c r="D448" s="40" t="s">
        <v>1243</v>
      </c>
      <c r="E448" s="41">
        <v>140.0</v>
      </c>
      <c r="F448" s="41">
        <v>35.0</v>
      </c>
      <c r="G448" s="41">
        <v>70.0</v>
      </c>
      <c r="H448" s="41">
        <v>-3.07732701</v>
      </c>
      <c r="I448" s="41">
        <v>10000.0</v>
      </c>
      <c r="J448" s="41">
        <v>5000.0</v>
      </c>
      <c r="K448" s="41">
        <v>1200.0</v>
      </c>
      <c r="L448" s="41">
        <v>600.0</v>
      </c>
      <c r="M448" s="41">
        <v>100.0</v>
      </c>
      <c r="N448" s="40" t="s">
        <v>1370</v>
      </c>
      <c r="O448" s="40" t="s">
        <v>208</v>
      </c>
      <c r="P448" s="40" t="s">
        <v>1372</v>
      </c>
      <c r="Q448" s="40" t="s">
        <v>1373</v>
      </c>
      <c r="R448" s="40" t="b">
        <v>0</v>
      </c>
      <c r="S448" s="40" t="s">
        <v>7286</v>
      </c>
      <c r="T448" s="40" t="s">
        <v>212</v>
      </c>
      <c r="U448" s="41">
        <v>0.1</v>
      </c>
      <c r="V448" s="41">
        <v>0.9</v>
      </c>
      <c r="W448" s="41">
        <v>0.1</v>
      </c>
      <c r="X448" s="41">
        <v>0.5</v>
      </c>
      <c r="Y448" s="40" t="b">
        <v>0</v>
      </c>
      <c r="Z448" s="40" t="b">
        <v>1</v>
      </c>
      <c r="AA448" s="40" t="b">
        <v>0</v>
      </c>
      <c r="AB448" s="40" t="b">
        <v>0</v>
      </c>
      <c r="AC448" s="41" t="s">
        <v>1175</v>
      </c>
      <c r="AD448" s="41" t="s">
        <v>8833</v>
      </c>
      <c r="AE448" s="41">
        <v>1033.463298</v>
      </c>
      <c r="AF448" s="41">
        <v>-3.168028055</v>
      </c>
      <c r="AG448" s="42">
        <v>1.04E42</v>
      </c>
      <c r="AH448" s="51">
        <v>0.02947397</v>
      </c>
      <c r="AI448" s="40" t="s">
        <v>8834</v>
      </c>
      <c r="AJ448" s="40" t="s">
        <v>8835</v>
      </c>
      <c r="AK448" s="41">
        <v>10000.0</v>
      </c>
      <c r="AL448" s="40" t="s">
        <v>216</v>
      </c>
      <c r="AM448" s="40" t="s">
        <v>7285</v>
      </c>
      <c r="AN448" s="40" t="s">
        <v>224</v>
      </c>
      <c r="AO448" s="42">
        <v>1.01E139</v>
      </c>
    </row>
    <row r="449">
      <c r="A449" s="41">
        <v>130.0</v>
      </c>
      <c r="B449" s="42">
        <v>1.671312514E9</v>
      </c>
      <c r="C449" s="41">
        <v>3356.0</v>
      </c>
      <c r="D449" s="40" t="s">
        <v>1243</v>
      </c>
      <c r="E449" s="41">
        <v>140.0</v>
      </c>
      <c r="F449" s="41">
        <v>35.0</v>
      </c>
      <c r="G449" s="41">
        <v>70.0</v>
      </c>
      <c r="H449" s="41">
        <v>-3.07732701</v>
      </c>
      <c r="I449" s="41">
        <v>10000.0</v>
      </c>
      <c r="J449" s="41">
        <v>5000.0</v>
      </c>
      <c r="K449" s="41">
        <v>1200.0</v>
      </c>
      <c r="L449" s="41">
        <v>600.0</v>
      </c>
      <c r="M449" s="41">
        <v>30.0</v>
      </c>
      <c r="N449" s="40" t="s">
        <v>1370</v>
      </c>
      <c r="O449" s="40" t="s">
        <v>1371</v>
      </c>
      <c r="P449" s="40" t="s">
        <v>1372</v>
      </c>
      <c r="Q449" s="40" t="s">
        <v>1373</v>
      </c>
      <c r="R449" s="40" t="b">
        <v>0</v>
      </c>
      <c r="S449" s="40" t="s">
        <v>1373</v>
      </c>
      <c r="T449" s="40" t="s">
        <v>7305</v>
      </c>
      <c r="U449" s="41">
        <v>0.1</v>
      </c>
      <c r="V449" s="41">
        <v>0.9</v>
      </c>
      <c r="W449" s="41">
        <v>0.2</v>
      </c>
      <c r="X449" s="41">
        <v>0.5</v>
      </c>
      <c r="Y449" s="40" t="b">
        <v>0</v>
      </c>
      <c r="Z449" s="40" t="b">
        <v>1</v>
      </c>
      <c r="AA449" s="40" t="b">
        <v>0</v>
      </c>
      <c r="AB449" s="40" t="b">
        <v>1</v>
      </c>
      <c r="AC449" s="41" t="s">
        <v>8836</v>
      </c>
      <c r="AD449" s="41" t="s">
        <v>8837</v>
      </c>
      <c r="AE449" s="41">
        <v>1121.352442</v>
      </c>
      <c r="AF449" s="41">
        <v>-3.16825918</v>
      </c>
      <c r="AG449" s="42">
        <v>4.64E41</v>
      </c>
      <c r="AH449" s="51">
        <v>0.029549076</v>
      </c>
      <c r="AI449" s="40" t="s">
        <v>8838</v>
      </c>
      <c r="AJ449" s="45">
        <v>4.64242798041306E251</v>
      </c>
      <c r="AK449" s="41">
        <v>10000.0</v>
      </c>
      <c r="AL449" s="40" t="s">
        <v>216</v>
      </c>
      <c r="AM449" s="40" t="s">
        <v>7285</v>
      </c>
      <c r="AN449" s="40" t="s">
        <v>5643</v>
      </c>
      <c r="AO449" s="42">
        <v>1.01E138</v>
      </c>
    </row>
    <row r="450">
      <c r="A450" s="41">
        <v>683.0</v>
      </c>
      <c r="B450" s="42">
        <v>1.671302375E9</v>
      </c>
      <c r="C450" s="41">
        <v>3356.0</v>
      </c>
      <c r="D450" s="40" t="s">
        <v>1243</v>
      </c>
      <c r="E450" s="41">
        <v>140.0</v>
      </c>
      <c r="F450" s="41">
        <v>35.0</v>
      </c>
      <c r="G450" s="41">
        <v>70.0</v>
      </c>
      <c r="H450" s="41">
        <v>-3.07732701</v>
      </c>
      <c r="I450" s="41">
        <v>10000.0</v>
      </c>
      <c r="J450" s="41">
        <v>5000.0</v>
      </c>
      <c r="K450" s="41">
        <v>1200.0</v>
      </c>
      <c r="L450" s="41">
        <v>600.0</v>
      </c>
      <c r="M450" s="41">
        <v>50.0</v>
      </c>
      <c r="N450" s="40" t="s">
        <v>1370</v>
      </c>
      <c r="O450" s="40" t="s">
        <v>208</v>
      </c>
      <c r="P450" s="40" t="s">
        <v>1372</v>
      </c>
      <c r="Q450" s="40" t="s">
        <v>1373</v>
      </c>
      <c r="R450" s="40" t="b">
        <v>0</v>
      </c>
      <c r="S450" s="40" t="s">
        <v>7286</v>
      </c>
      <c r="T450" s="40" t="s">
        <v>212</v>
      </c>
      <c r="U450" s="41">
        <v>0.1</v>
      </c>
      <c r="V450" s="41">
        <v>0.9</v>
      </c>
      <c r="W450" s="41">
        <v>0.3</v>
      </c>
      <c r="X450" s="41">
        <v>0.6</v>
      </c>
      <c r="Y450" s="40" t="b">
        <v>0</v>
      </c>
      <c r="Z450" s="40" t="b">
        <v>1</v>
      </c>
      <c r="AA450" s="40" t="b">
        <v>0</v>
      </c>
      <c r="AB450" s="40" t="b">
        <v>0</v>
      </c>
      <c r="AC450" s="41" t="s">
        <v>8839</v>
      </c>
      <c r="AD450" s="41" t="s">
        <v>8840</v>
      </c>
      <c r="AE450" s="41">
        <v>645.3215928</v>
      </c>
      <c r="AF450" s="41">
        <v>-3.168723114</v>
      </c>
      <c r="AG450" s="42">
        <v>9.74E41</v>
      </c>
      <c r="AH450" s="51">
        <v>0.029699835</v>
      </c>
      <c r="AI450" s="40" t="s">
        <v>8841</v>
      </c>
      <c r="AJ450" s="40" t="s">
        <v>8842</v>
      </c>
      <c r="AK450" s="41">
        <v>10000.0</v>
      </c>
      <c r="AL450" s="40" t="s">
        <v>216</v>
      </c>
      <c r="AM450" s="40" t="s">
        <v>7285</v>
      </c>
      <c r="AN450" s="40" t="s">
        <v>224</v>
      </c>
      <c r="AO450" s="42">
        <v>1.01E139</v>
      </c>
    </row>
    <row r="451">
      <c r="A451" s="41">
        <v>163.0</v>
      </c>
      <c r="B451" s="42">
        <v>1.671302375E9</v>
      </c>
      <c r="C451" s="41">
        <v>3356.0</v>
      </c>
      <c r="D451" s="40" t="s">
        <v>1243</v>
      </c>
      <c r="E451" s="41">
        <v>140.0</v>
      </c>
      <c r="F451" s="41">
        <v>35.0</v>
      </c>
      <c r="G451" s="41">
        <v>70.0</v>
      </c>
      <c r="H451" s="41">
        <v>-3.07732701</v>
      </c>
      <c r="I451" s="41">
        <v>10000.0</v>
      </c>
      <c r="J451" s="41">
        <v>5000.0</v>
      </c>
      <c r="K451" s="41">
        <v>1200.0</v>
      </c>
      <c r="L451" s="41">
        <v>600.0</v>
      </c>
      <c r="M451" s="41">
        <v>30.0</v>
      </c>
      <c r="N451" s="40" t="s">
        <v>1370</v>
      </c>
      <c r="O451" s="40" t="s">
        <v>1371</v>
      </c>
      <c r="P451" s="40" t="s">
        <v>212</v>
      </c>
      <c r="Q451" s="40" t="s">
        <v>1373</v>
      </c>
      <c r="R451" s="40" t="b">
        <v>0</v>
      </c>
      <c r="S451" s="40" t="s">
        <v>1373</v>
      </c>
      <c r="T451" s="40" t="s">
        <v>212</v>
      </c>
      <c r="U451" s="41">
        <v>0.1</v>
      </c>
      <c r="V451" s="41">
        <v>0.9</v>
      </c>
      <c r="W451" s="41">
        <v>0.1</v>
      </c>
      <c r="X451" s="41">
        <v>0.5</v>
      </c>
      <c r="Y451" s="40" t="b">
        <v>0</v>
      </c>
      <c r="Z451" s="40" t="b">
        <v>1</v>
      </c>
      <c r="AA451" s="40" t="b">
        <v>0</v>
      </c>
      <c r="AB451" s="40" t="b">
        <v>0</v>
      </c>
      <c r="AC451" s="41" t="s">
        <v>8843</v>
      </c>
      <c r="AD451" s="41" t="s">
        <v>8844</v>
      </c>
      <c r="AE451" s="41">
        <v>318.6813998</v>
      </c>
      <c r="AF451" s="41">
        <v>-3.168962599</v>
      </c>
      <c r="AG451" s="42">
        <v>4.81E41</v>
      </c>
      <c r="AH451" s="51">
        <v>0.029777657</v>
      </c>
      <c r="AI451" s="40" t="s">
        <v>8845</v>
      </c>
      <c r="AJ451" s="46">
        <v>4.81000693066845E125</v>
      </c>
      <c r="AK451" s="41">
        <v>10000.0</v>
      </c>
      <c r="AL451" s="40" t="s">
        <v>216</v>
      </c>
      <c r="AM451" s="40" t="s">
        <v>7285</v>
      </c>
      <c r="AN451" s="40" t="s">
        <v>224</v>
      </c>
      <c r="AO451" s="42">
        <v>1.01E138</v>
      </c>
    </row>
    <row r="452">
      <c r="A452" s="41">
        <v>1028.0</v>
      </c>
      <c r="B452" s="42">
        <v>1.671302375E9</v>
      </c>
      <c r="C452" s="41">
        <v>3356.0</v>
      </c>
      <c r="D452" s="40" t="s">
        <v>1243</v>
      </c>
      <c r="E452" s="41">
        <v>140.0</v>
      </c>
      <c r="F452" s="41">
        <v>35.0</v>
      </c>
      <c r="G452" s="41">
        <v>70.0</v>
      </c>
      <c r="H452" s="41">
        <v>-3.07732701</v>
      </c>
      <c r="I452" s="41">
        <v>10000.0</v>
      </c>
      <c r="J452" s="41">
        <v>5000.0</v>
      </c>
      <c r="K452" s="41">
        <v>1200.0</v>
      </c>
      <c r="L452" s="41">
        <v>600.0</v>
      </c>
      <c r="M452" s="41">
        <v>100.0</v>
      </c>
      <c r="N452" s="40" t="s">
        <v>1370</v>
      </c>
      <c r="O452" s="40" t="s">
        <v>208</v>
      </c>
      <c r="P452" s="40" t="s">
        <v>1372</v>
      </c>
      <c r="Q452" s="40" t="s">
        <v>1373</v>
      </c>
      <c r="R452" s="40" t="b">
        <v>0</v>
      </c>
      <c r="S452" s="40" t="s">
        <v>1373</v>
      </c>
      <c r="T452" s="40" t="s">
        <v>212</v>
      </c>
      <c r="U452" s="41">
        <v>0.1</v>
      </c>
      <c r="V452" s="41">
        <v>0.9</v>
      </c>
      <c r="W452" s="41">
        <v>0.1</v>
      </c>
      <c r="X452" s="41">
        <v>0.6</v>
      </c>
      <c r="Y452" s="40" t="b">
        <v>0</v>
      </c>
      <c r="Z452" s="40" t="b">
        <v>1</v>
      </c>
      <c r="AA452" s="40" t="b">
        <v>0</v>
      </c>
      <c r="AB452" s="40" t="b">
        <v>0</v>
      </c>
      <c r="AC452" s="41" t="s">
        <v>8846</v>
      </c>
      <c r="AD452" s="41" t="s">
        <v>8847</v>
      </c>
      <c r="AE452" s="41">
        <v>1185.846072</v>
      </c>
      <c r="AF452" s="41">
        <v>-3.169265145</v>
      </c>
      <c r="AG452" s="42">
        <v>6.47E41</v>
      </c>
      <c r="AH452" s="51">
        <v>0.029875972</v>
      </c>
      <c r="AI452" s="40" t="s">
        <v>8848</v>
      </c>
      <c r="AJ452" s="40" t="s">
        <v>8849</v>
      </c>
      <c r="AK452" s="41">
        <v>10000.0</v>
      </c>
      <c r="AL452" s="40" t="s">
        <v>216</v>
      </c>
      <c r="AM452" s="40" t="s">
        <v>7285</v>
      </c>
      <c r="AN452" s="40" t="s">
        <v>224</v>
      </c>
      <c r="AO452" s="42">
        <v>1.11E138</v>
      </c>
    </row>
    <row r="453">
      <c r="A453" s="41">
        <v>63.0</v>
      </c>
      <c r="B453" s="42">
        <v>1.671312514E9</v>
      </c>
      <c r="C453" s="41">
        <v>3356.0</v>
      </c>
      <c r="D453" s="40" t="s">
        <v>1243</v>
      </c>
      <c r="E453" s="41">
        <v>140.0</v>
      </c>
      <c r="F453" s="41">
        <v>35.0</v>
      </c>
      <c r="G453" s="41">
        <v>70.0</v>
      </c>
      <c r="H453" s="41">
        <v>-3.07732701</v>
      </c>
      <c r="I453" s="41">
        <v>10000.0</v>
      </c>
      <c r="J453" s="41">
        <v>5000.0</v>
      </c>
      <c r="K453" s="41">
        <v>1200.0</v>
      </c>
      <c r="L453" s="41">
        <v>600.0</v>
      </c>
      <c r="M453" s="41">
        <v>30.0</v>
      </c>
      <c r="N453" s="40" t="s">
        <v>1370</v>
      </c>
      <c r="O453" s="40" t="s">
        <v>1371</v>
      </c>
      <c r="P453" s="40" t="s">
        <v>7310</v>
      </c>
      <c r="Q453" s="40" t="s">
        <v>1373</v>
      </c>
      <c r="R453" s="40" t="b">
        <v>0</v>
      </c>
      <c r="S453" s="40" t="s">
        <v>7286</v>
      </c>
      <c r="T453" s="40" t="s">
        <v>7305</v>
      </c>
      <c r="U453" s="41">
        <v>0.1</v>
      </c>
      <c r="V453" s="41">
        <v>0.9</v>
      </c>
      <c r="W453" s="41">
        <v>0.1</v>
      </c>
      <c r="X453" s="41">
        <v>0.4</v>
      </c>
      <c r="Y453" s="40" t="b">
        <v>0</v>
      </c>
      <c r="Z453" s="40" t="b">
        <v>1</v>
      </c>
      <c r="AA453" s="40" t="b">
        <v>0</v>
      </c>
      <c r="AB453" s="40" t="b">
        <v>1</v>
      </c>
      <c r="AC453" s="41" t="s">
        <v>8850</v>
      </c>
      <c r="AD453" s="41" t="s">
        <v>8851</v>
      </c>
      <c r="AE453" s="41">
        <v>1202.609517</v>
      </c>
      <c r="AF453" s="41">
        <v>-3.169332035</v>
      </c>
      <c r="AG453" s="42">
        <v>1.16E42</v>
      </c>
      <c r="AH453" s="51">
        <v>0.029897708</v>
      </c>
      <c r="AI453" s="40" t="s">
        <v>8852</v>
      </c>
      <c r="AJ453" s="46">
        <v>1.16114771918251E85</v>
      </c>
      <c r="AK453" s="41">
        <v>6013.0</v>
      </c>
      <c r="AL453" s="40" t="s">
        <v>2224</v>
      </c>
      <c r="AM453" s="40" t="s">
        <v>7285</v>
      </c>
      <c r="AN453" s="40" t="s">
        <v>5643</v>
      </c>
      <c r="AO453" s="42">
        <v>1.1E139</v>
      </c>
    </row>
    <row r="454">
      <c r="A454" s="41">
        <v>162.0</v>
      </c>
      <c r="B454" s="42">
        <v>1.67130956E9</v>
      </c>
      <c r="C454" s="41">
        <v>3356.0</v>
      </c>
      <c r="D454" s="40" t="s">
        <v>1243</v>
      </c>
      <c r="E454" s="41">
        <v>140.0</v>
      </c>
      <c r="F454" s="41">
        <v>35.0</v>
      </c>
      <c r="G454" s="41">
        <v>70.0</v>
      </c>
      <c r="H454" s="41">
        <v>-3.07732701</v>
      </c>
      <c r="I454" s="41">
        <v>10000.0</v>
      </c>
      <c r="J454" s="41">
        <v>5000.0</v>
      </c>
      <c r="K454" s="41">
        <v>1200.0</v>
      </c>
      <c r="L454" s="41">
        <v>600.0</v>
      </c>
      <c r="M454" s="41">
        <v>30.0</v>
      </c>
      <c r="N454" s="40" t="s">
        <v>1370</v>
      </c>
      <c r="O454" s="40" t="s">
        <v>1371</v>
      </c>
      <c r="P454" s="40" t="s">
        <v>212</v>
      </c>
      <c r="Q454" s="40" t="s">
        <v>1373</v>
      </c>
      <c r="R454" s="40" t="b">
        <v>0</v>
      </c>
      <c r="S454" s="40" t="s">
        <v>1373</v>
      </c>
      <c r="T454" s="40" t="s">
        <v>7305</v>
      </c>
      <c r="U454" s="41">
        <v>0.1</v>
      </c>
      <c r="V454" s="41">
        <v>0.9</v>
      </c>
      <c r="W454" s="41">
        <v>0.1</v>
      </c>
      <c r="X454" s="41">
        <v>0.4</v>
      </c>
      <c r="Y454" s="40" t="b">
        <v>0</v>
      </c>
      <c r="Z454" s="40" t="b">
        <v>1</v>
      </c>
      <c r="AA454" s="40" t="b">
        <v>0</v>
      </c>
      <c r="AB454" s="40" t="b">
        <v>0</v>
      </c>
      <c r="AC454" s="41" t="s">
        <v>8853</v>
      </c>
      <c r="AD454" s="41" t="s">
        <v>8854</v>
      </c>
      <c r="AE454" s="41">
        <v>830.2009332</v>
      </c>
      <c r="AF454" s="41">
        <v>-3.16966062</v>
      </c>
      <c r="AG454" s="42">
        <v>4.6E41</v>
      </c>
      <c r="AH454" s="51">
        <v>0.030004484</v>
      </c>
      <c r="AI454" s="40" t="s">
        <v>8855</v>
      </c>
      <c r="AJ454" s="46">
        <v>4.59856937876085E125</v>
      </c>
      <c r="AK454" s="41">
        <v>10000.0</v>
      </c>
      <c r="AL454" s="40" t="s">
        <v>216</v>
      </c>
      <c r="AM454" s="40" t="s">
        <v>7285</v>
      </c>
      <c r="AN454" s="40" t="s">
        <v>5643</v>
      </c>
      <c r="AO454" s="42">
        <v>1.01E138</v>
      </c>
    </row>
    <row r="455">
      <c r="A455" s="41">
        <v>19.0</v>
      </c>
      <c r="B455" s="42">
        <v>1.671312514E9</v>
      </c>
      <c r="C455" s="41">
        <v>3356.0</v>
      </c>
      <c r="D455" s="40" t="s">
        <v>1243</v>
      </c>
      <c r="E455" s="41">
        <v>140.0</v>
      </c>
      <c r="F455" s="41">
        <v>35.0</v>
      </c>
      <c r="G455" s="41">
        <v>70.0</v>
      </c>
      <c r="H455" s="41">
        <v>-3.07732701</v>
      </c>
      <c r="I455" s="41">
        <v>10000.0</v>
      </c>
      <c r="J455" s="41">
        <v>5000.0</v>
      </c>
      <c r="K455" s="41">
        <v>1200.0</v>
      </c>
      <c r="L455" s="41">
        <v>600.0</v>
      </c>
      <c r="M455" s="41">
        <v>30.0</v>
      </c>
      <c r="N455" s="40" t="s">
        <v>1370</v>
      </c>
      <c r="O455" s="40" t="s">
        <v>1371</v>
      </c>
      <c r="P455" s="40" t="s">
        <v>209</v>
      </c>
      <c r="Q455" s="40" t="s">
        <v>1373</v>
      </c>
      <c r="R455" s="40" t="b">
        <v>0</v>
      </c>
      <c r="S455" s="40" t="s">
        <v>1373</v>
      </c>
      <c r="T455" s="40" t="s">
        <v>7305</v>
      </c>
      <c r="U455" s="41">
        <v>0.1</v>
      </c>
      <c r="V455" s="41">
        <v>0.9</v>
      </c>
      <c r="W455" s="41">
        <v>0.1</v>
      </c>
      <c r="X455" s="41">
        <v>0.5</v>
      </c>
      <c r="Y455" s="40" t="b">
        <v>0</v>
      </c>
      <c r="Z455" s="40" t="b">
        <v>1</v>
      </c>
      <c r="AA455" s="40" t="b">
        <v>0</v>
      </c>
      <c r="AB455" s="40" t="b">
        <v>1</v>
      </c>
      <c r="AC455" s="41" t="s">
        <v>8856</v>
      </c>
      <c r="AD455" s="41" t="s">
        <v>8857</v>
      </c>
      <c r="AE455" s="41">
        <v>1202.816061</v>
      </c>
      <c r="AF455" s="41">
        <v>-3.170639054</v>
      </c>
      <c r="AG455" s="42">
        <v>5.11E41</v>
      </c>
      <c r="AH455" s="51">
        <v>0.030322434</v>
      </c>
      <c r="AI455" s="40" t="s">
        <v>8858</v>
      </c>
      <c r="AJ455" s="46">
        <v>5.11190474163784E83</v>
      </c>
      <c r="AK455" s="41">
        <v>9820.0</v>
      </c>
      <c r="AL455" s="40" t="s">
        <v>2224</v>
      </c>
      <c r="AM455" s="40" t="s">
        <v>7285</v>
      </c>
      <c r="AN455" s="40" t="s">
        <v>5643</v>
      </c>
      <c r="AO455" s="42">
        <v>1.01E138</v>
      </c>
    </row>
    <row r="456">
      <c r="A456" s="41">
        <v>35.0</v>
      </c>
      <c r="B456" s="42">
        <v>1.671302375E9</v>
      </c>
      <c r="C456" s="41">
        <v>3356.0</v>
      </c>
      <c r="D456" s="40" t="s">
        <v>1243</v>
      </c>
      <c r="E456" s="41">
        <v>140.0</v>
      </c>
      <c r="F456" s="41">
        <v>35.0</v>
      </c>
      <c r="G456" s="41">
        <v>70.0</v>
      </c>
      <c r="H456" s="41">
        <v>-3.07732701</v>
      </c>
      <c r="I456" s="41">
        <v>10000.0</v>
      </c>
      <c r="J456" s="41">
        <v>5000.0</v>
      </c>
      <c r="K456" s="41">
        <v>1200.0</v>
      </c>
      <c r="L456" s="41">
        <v>600.0</v>
      </c>
      <c r="M456" s="41">
        <v>30.0</v>
      </c>
      <c r="N456" s="40" t="s">
        <v>1370</v>
      </c>
      <c r="O456" s="40" t="s">
        <v>1371</v>
      </c>
      <c r="P456" s="40" t="s">
        <v>209</v>
      </c>
      <c r="Q456" s="40" t="s">
        <v>1373</v>
      </c>
      <c r="R456" s="40" t="b">
        <v>0</v>
      </c>
      <c r="S456" s="40" t="s">
        <v>7286</v>
      </c>
      <c r="T456" s="40" t="s">
        <v>212</v>
      </c>
      <c r="U456" s="41">
        <v>0.1</v>
      </c>
      <c r="V456" s="41">
        <v>0.9</v>
      </c>
      <c r="W456" s="41">
        <v>0.3</v>
      </c>
      <c r="X456" s="41">
        <v>0.6</v>
      </c>
      <c r="Y456" s="40" t="b">
        <v>0</v>
      </c>
      <c r="Z456" s="40" t="b">
        <v>1</v>
      </c>
      <c r="AA456" s="40" t="b">
        <v>0</v>
      </c>
      <c r="AB456" s="40" t="b">
        <v>0</v>
      </c>
      <c r="AC456" s="41" t="s">
        <v>8859</v>
      </c>
      <c r="AD456" s="41" t="s">
        <v>8860</v>
      </c>
      <c r="AE456" s="41">
        <v>429.5385046</v>
      </c>
      <c r="AF456" s="41">
        <v>-3.17074878</v>
      </c>
      <c r="AG456" s="42">
        <v>1.39E42</v>
      </c>
      <c r="AH456" s="51">
        <v>0.03035809</v>
      </c>
      <c r="AI456" s="40" t="s">
        <v>8861</v>
      </c>
      <c r="AJ456" s="40" t="s">
        <v>8862</v>
      </c>
      <c r="AK456" s="41">
        <v>10000.0</v>
      </c>
      <c r="AL456" s="40" t="s">
        <v>216</v>
      </c>
      <c r="AM456" s="40" t="s">
        <v>7285</v>
      </c>
      <c r="AN456" s="40" t="s">
        <v>224</v>
      </c>
      <c r="AO456" s="42">
        <v>1.11E139</v>
      </c>
    </row>
    <row r="457">
      <c r="A457" s="41">
        <v>527.0</v>
      </c>
      <c r="B457" s="42">
        <v>1.671302375E9</v>
      </c>
      <c r="C457" s="41">
        <v>3356.0</v>
      </c>
      <c r="D457" s="40" t="s">
        <v>1243</v>
      </c>
      <c r="E457" s="41">
        <v>140.0</v>
      </c>
      <c r="F457" s="41">
        <v>35.0</v>
      </c>
      <c r="G457" s="41">
        <v>70.0</v>
      </c>
      <c r="H457" s="41">
        <v>-3.07732701</v>
      </c>
      <c r="I457" s="41">
        <v>10000.0</v>
      </c>
      <c r="J457" s="41">
        <v>5000.0</v>
      </c>
      <c r="K457" s="41">
        <v>1200.0</v>
      </c>
      <c r="L457" s="41">
        <v>600.0</v>
      </c>
      <c r="M457" s="41">
        <v>50.0</v>
      </c>
      <c r="N457" s="40" t="s">
        <v>1370</v>
      </c>
      <c r="O457" s="40" t="s">
        <v>1371</v>
      </c>
      <c r="P457" s="40" t="s">
        <v>212</v>
      </c>
      <c r="Q457" s="40" t="s">
        <v>1373</v>
      </c>
      <c r="R457" s="40" t="b">
        <v>0</v>
      </c>
      <c r="S457" s="40" t="s">
        <v>1373</v>
      </c>
      <c r="T457" s="40" t="s">
        <v>212</v>
      </c>
      <c r="U457" s="41">
        <v>0.1</v>
      </c>
      <c r="V457" s="41">
        <v>0.9</v>
      </c>
      <c r="W457" s="41">
        <v>0.2</v>
      </c>
      <c r="X457" s="41">
        <v>0.6</v>
      </c>
      <c r="Y457" s="40" t="b">
        <v>0</v>
      </c>
      <c r="Z457" s="40" t="b">
        <v>1</v>
      </c>
      <c r="AA457" s="40" t="b">
        <v>0</v>
      </c>
      <c r="AB457" s="40" t="b">
        <v>0</v>
      </c>
      <c r="AC457" s="41" t="s">
        <v>8863</v>
      </c>
      <c r="AD457" s="41" t="s">
        <v>8864</v>
      </c>
      <c r="AE457" s="41">
        <v>603.6089523</v>
      </c>
      <c r="AF457" s="41">
        <v>-3.17148853</v>
      </c>
      <c r="AG457" s="42">
        <v>1.38E41</v>
      </c>
      <c r="AH457" s="51">
        <v>0.030598477</v>
      </c>
      <c r="AI457" s="40" t="s">
        <v>8865</v>
      </c>
      <c r="AJ457" s="40" t="s">
        <v>8866</v>
      </c>
      <c r="AK457" s="41">
        <v>10000.0</v>
      </c>
      <c r="AL457" s="40" t="s">
        <v>216</v>
      </c>
      <c r="AM457" s="40" t="s">
        <v>7285</v>
      </c>
      <c r="AN457" s="40" t="s">
        <v>224</v>
      </c>
      <c r="AO457" s="42">
        <v>1.1E136</v>
      </c>
    </row>
    <row r="458">
      <c r="A458" s="41">
        <v>343.0</v>
      </c>
      <c r="B458" s="42">
        <v>1.671302375E9</v>
      </c>
      <c r="C458" s="41">
        <v>3356.0</v>
      </c>
      <c r="D458" s="40" t="s">
        <v>1243</v>
      </c>
      <c r="E458" s="41">
        <v>140.0</v>
      </c>
      <c r="F458" s="41">
        <v>35.0</v>
      </c>
      <c r="G458" s="41">
        <v>70.0</v>
      </c>
      <c r="H458" s="41">
        <v>-3.07732701</v>
      </c>
      <c r="I458" s="41">
        <v>10000.0</v>
      </c>
      <c r="J458" s="41">
        <v>5000.0</v>
      </c>
      <c r="K458" s="41">
        <v>1200.0</v>
      </c>
      <c r="L458" s="41">
        <v>600.0</v>
      </c>
      <c r="M458" s="41">
        <v>30.0</v>
      </c>
      <c r="N458" s="40" t="s">
        <v>1370</v>
      </c>
      <c r="O458" s="40" t="s">
        <v>208</v>
      </c>
      <c r="P458" s="40" t="s">
        <v>212</v>
      </c>
      <c r="Q458" s="40" t="s">
        <v>1373</v>
      </c>
      <c r="R458" s="40" t="b">
        <v>0</v>
      </c>
      <c r="S458" s="40" t="s">
        <v>1373</v>
      </c>
      <c r="T458" s="40" t="s">
        <v>212</v>
      </c>
      <c r="U458" s="41">
        <v>0.1</v>
      </c>
      <c r="V458" s="41">
        <v>0.9</v>
      </c>
      <c r="W458" s="41">
        <v>0.1</v>
      </c>
      <c r="X458" s="41">
        <v>0.5</v>
      </c>
      <c r="Y458" s="40" t="b">
        <v>0</v>
      </c>
      <c r="Z458" s="40" t="b">
        <v>1</v>
      </c>
      <c r="AA458" s="40" t="b">
        <v>0</v>
      </c>
      <c r="AB458" s="40" t="b">
        <v>0</v>
      </c>
      <c r="AC458" s="41" t="s">
        <v>8867</v>
      </c>
      <c r="AD458" s="41" t="s">
        <v>8868</v>
      </c>
      <c r="AE458" s="41">
        <v>320.2715621</v>
      </c>
      <c r="AF458" s="41">
        <v>-3.171683546</v>
      </c>
      <c r="AG458" s="42">
        <v>5.05E41</v>
      </c>
      <c r="AH458" s="51">
        <v>0.030661849</v>
      </c>
      <c r="AI458" s="40" t="s">
        <v>8869</v>
      </c>
      <c r="AJ458" s="46">
        <v>5.05475792599355E125</v>
      </c>
      <c r="AK458" s="41">
        <v>10000.0</v>
      </c>
      <c r="AL458" s="40" t="s">
        <v>216</v>
      </c>
      <c r="AM458" s="40" t="s">
        <v>7285</v>
      </c>
      <c r="AN458" s="40" t="s">
        <v>224</v>
      </c>
      <c r="AO458" s="42">
        <v>1.01E138</v>
      </c>
    </row>
    <row r="459">
      <c r="A459" s="41">
        <v>143.0</v>
      </c>
      <c r="B459" s="42">
        <v>1.671312492E9</v>
      </c>
      <c r="C459" s="41">
        <v>3356.0</v>
      </c>
      <c r="D459" s="40" t="s">
        <v>1243</v>
      </c>
      <c r="E459" s="41">
        <v>140.0</v>
      </c>
      <c r="F459" s="41">
        <v>35.0</v>
      </c>
      <c r="G459" s="41">
        <v>70.0</v>
      </c>
      <c r="H459" s="41">
        <v>-3.07732701</v>
      </c>
      <c r="I459" s="41">
        <v>10000.0</v>
      </c>
      <c r="J459" s="41">
        <v>5000.0</v>
      </c>
      <c r="K459" s="41">
        <v>1200.0</v>
      </c>
      <c r="L459" s="41">
        <v>600.0</v>
      </c>
      <c r="M459" s="41">
        <v>30.0</v>
      </c>
      <c r="N459" s="40" t="s">
        <v>1370</v>
      </c>
      <c r="O459" s="40" t="s">
        <v>1371</v>
      </c>
      <c r="P459" s="40" t="s">
        <v>1372</v>
      </c>
      <c r="Q459" s="40" t="s">
        <v>1373</v>
      </c>
      <c r="R459" s="40" t="b">
        <v>0</v>
      </c>
      <c r="S459" s="40" t="s">
        <v>7286</v>
      </c>
      <c r="T459" s="40" t="s">
        <v>7305</v>
      </c>
      <c r="U459" s="41">
        <v>0.1</v>
      </c>
      <c r="V459" s="41">
        <v>0.9</v>
      </c>
      <c r="W459" s="41">
        <v>0.3</v>
      </c>
      <c r="X459" s="41">
        <v>0.6</v>
      </c>
      <c r="Y459" s="40" t="b">
        <v>0</v>
      </c>
      <c r="Z459" s="40" t="b">
        <v>1</v>
      </c>
      <c r="AA459" s="40" t="b">
        <v>0</v>
      </c>
      <c r="AB459" s="40" t="b">
        <v>1</v>
      </c>
      <c r="AC459" s="41" t="s">
        <v>8870</v>
      </c>
      <c r="AD459" s="41" t="s">
        <v>7611</v>
      </c>
      <c r="AE459" s="41">
        <v>1203.131558</v>
      </c>
      <c r="AF459" s="41">
        <v>-3.172105036</v>
      </c>
      <c r="AG459" s="42">
        <v>1.55E41</v>
      </c>
      <c r="AH459" s="51">
        <v>0.030798815</v>
      </c>
      <c r="AI459" s="40" t="s">
        <v>8871</v>
      </c>
      <c r="AJ459" s="46">
        <v>1.54908497374404E167</v>
      </c>
      <c r="AK459" s="41">
        <v>5555.0</v>
      </c>
      <c r="AL459" s="40" t="s">
        <v>2224</v>
      </c>
      <c r="AM459" s="40" t="s">
        <v>7285</v>
      </c>
      <c r="AN459" s="40" t="s">
        <v>5643</v>
      </c>
      <c r="AO459" s="42">
        <v>1.11E136</v>
      </c>
    </row>
    <row r="460">
      <c r="A460" s="41">
        <v>34.0</v>
      </c>
      <c r="B460" s="42">
        <v>1.671312492E9</v>
      </c>
      <c r="C460" s="41">
        <v>3356.0</v>
      </c>
      <c r="D460" s="40" t="s">
        <v>1243</v>
      </c>
      <c r="E460" s="41">
        <v>140.0</v>
      </c>
      <c r="F460" s="41">
        <v>35.0</v>
      </c>
      <c r="G460" s="41">
        <v>70.0</v>
      </c>
      <c r="H460" s="41">
        <v>-3.07732701</v>
      </c>
      <c r="I460" s="41">
        <v>10000.0</v>
      </c>
      <c r="J460" s="41">
        <v>5000.0</v>
      </c>
      <c r="K460" s="41">
        <v>1200.0</v>
      </c>
      <c r="L460" s="41">
        <v>600.0</v>
      </c>
      <c r="M460" s="41">
        <v>30.0</v>
      </c>
      <c r="N460" s="40" t="s">
        <v>1370</v>
      </c>
      <c r="O460" s="40" t="s">
        <v>1371</v>
      </c>
      <c r="P460" s="40" t="s">
        <v>209</v>
      </c>
      <c r="Q460" s="40" t="s">
        <v>1373</v>
      </c>
      <c r="R460" s="40" t="b">
        <v>0</v>
      </c>
      <c r="S460" s="40" t="s">
        <v>7286</v>
      </c>
      <c r="T460" s="40" t="s">
        <v>7305</v>
      </c>
      <c r="U460" s="41">
        <v>0.1</v>
      </c>
      <c r="V460" s="41">
        <v>0.9</v>
      </c>
      <c r="W460" s="41">
        <v>0.3</v>
      </c>
      <c r="X460" s="41">
        <v>0.5</v>
      </c>
      <c r="Y460" s="40" t="b">
        <v>0</v>
      </c>
      <c r="Z460" s="40" t="b">
        <v>1</v>
      </c>
      <c r="AA460" s="40" t="b">
        <v>0</v>
      </c>
      <c r="AB460" s="40" t="b">
        <v>1</v>
      </c>
      <c r="AC460" s="41" t="s">
        <v>7597</v>
      </c>
      <c r="AD460" s="41" t="s">
        <v>8872</v>
      </c>
      <c r="AE460" s="41">
        <v>1203.306674</v>
      </c>
      <c r="AF460" s="41">
        <v>-3.172394604</v>
      </c>
      <c r="AG460" s="42">
        <v>3.4E41</v>
      </c>
      <c r="AH460" s="51">
        <v>0.030892913</v>
      </c>
      <c r="AI460" s="40" t="s">
        <v>8873</v>
      </c>
      <c r="AJ460" s="46">
        <v>3.40182948157263E167</v>
      </c>
      <c r="AK460" s="41">
        <v>6725.0</v>
      </c>
      <c r="AL460" s="40" t="s">
        <v>2224</v>
      </c>
      <c r="AM460" s="40" t="s">
        <v>7285</v>
      </c>
      <c r="AN460" s="40" t="s">
        <v>5643</v>
      </c>
      <c r="AO460" s="42">
        <v>1.11E137</v>
      </c>
    </row>
    <row r="461">
      <c r="A461" s="41">
        <v>141.0</v>
      </c>
      <c r="B461" s="42">
        <v>1.671312492E9</v>
      </c>
      <c r="C461" s="41">
        <v>3356.0</v>
      </c>
      <c r="D461" s="40" t="s">
        <v>1243</v>
      </c>
      <c r="E461" s="41">
        <v>140.0</v>
      </c>
      <c r="F461" s="41">
        <v>35.0</v>
      </c>
      <c r="G461" s="41">
        <v>70.0</v>
      </c>
      <c r="H461" s="41">
        <v>-3.07732701</v>
      </c>
      <c r="I461" s="41">
        <v>10000.0</v>
      </c>
      <c r="J461" s="41">
        <v>5000.0</v>
      </c>
      <c r="K461" s="41">
        <v>1200.0</v>
      </c>
      <c r="L461" s="41">
        <v>600.0</v>
      </c>
      <c r="M461" s="41">
        <v>30.0</v>
      </c>
      <c r="N461" s="40" t="s">
        <v>1370</v>
      </c>
      <c r="O461" s="40" t="s">
        <v>1371</v>
      </c>
      <c r="P461" s="40" t="s">
        <v>1372</v>
      </c>
      <c r="Q461" s="40" t="s">
        <v>1373</v>
      </c>
      <c r="R461" s="40" t="b">
        <v>0</v>
      </c>
      <c r="S461" s="40" t="s">
        <v>7286</v>
      </c>
      <c r="T461" s="40" t="s">
        <v>7305</v>
      </c>
      <c r="U461" s="41">
        <v>0.1</v>
      </c>
      <c r="V461" s="41">
        <v>0.9</v>
      </c>
      <c r="W461" s="41">
        <v>0.3</v>
      </c>
      <c r="X461" s="41">
        <v>0.4</v>
      </c>
      <c r="Y461" s="40" t="b">
        <v>0</v>
      </c>
      <c r="Z461" s="40" t="b">
        <v>1</v>
      </c>
      <c r="AA461" s="40" t="b">
        <v>0</v>
      </c>
      <c r="AB461" s="40" t="b">
        <v>1</v>
      </c>
      <c r="AC461" s="41" t="s">
        <v>8874</v>
      </c>
      <c r="AD461" s="41" t="s">
        <v>7428</v>
      </c>
      <c r="AE461" s="41">
        <v>1203.275499</v>
      </c>
      <c r="AF461" s="41">
        <v>-3.17330191</v>
      </c>
      <c r="AG461" s="42">
        <v>4.87E41</v>
      </c>
      <c r="AH461" s="51">
        <v>0.031187748</v>
      </c>
      <c r="AI461" s="40" t="s">
        <v>8875</v>
      </c>
      <c r="AJ461" s="46">
        <v>4.87047728837647E167</v>
      </c>
      <c r="AK461" s="41">
        <v>8042.0</v>
      </c>
      <c r="AL461" s="40" t="s">
        <v>2224</v>
      </c>
      <c r="AM461" s="40" t="s">
        <v>7285</v>
      </c>
      <c r="AN461" s="40" t="s">
        <v>5643</v>
      </c>
      <c r="AO461" s="42">
        <v>1.01E138</v>
      </c>
    </row>
    <row r="462">
      <c r="A462" s="41">
        <v>90.0</v>
      </c>
      <c r="B462" s="42">
        <v>1.671302375E9</v>
      </c>
      <c r="C462" s="41">
        <v>3356.0</v>
      </c>
      <c r="D462" s="40" t="s">
        <v>1243</v>
      </c>
      <c r="E462" s="41">
        <v>140.0</v>
      </c>
      <c r="F462" s="41">
        <v>35.0</v>
      </c>
      <c r="G462" s="41">
        <v>70.0</v>
      </c>
      <c r="H462" s="41">
        <v>-3.07732701</v>
      </c>
      <c r="I462" s="41">
        <v>10000.0</v>
      </c>
      <c r="J462" s="41">
        <v>5000.0</v>
      </c>
      <c r="K462" s="41">
        <v>1200.0</v>
      </c>
      <c r="L462" s="41">
        <v>600.0</v>
      </c>
      <c r="M462" s="41">
        <v>30.0</v>
      </c>
      <c r="N462" s="40" t="s">
        <v>1370</v>
      </c>
      <c r="O462" s="40" t="s">
        <v>1371</v>
      </c>
      <c r="P462" s="40" t="s">
        <v>7305</v>
      </c>
      <c r="Q462" s="40" t="s">
        <v>1373</v>
      </c>
      <c r="R462" s="40" t="b">
        <v>0</v>
      </c>
      <c r="S462" s="40" t="s">
        <v>1373</v>
      </c>
      <c r="T462" s="40" t="s">
        <v>212</v>
      </c>
      <c r="U462" s="41">
        <v>0.1</v>
      </c>
      <c r="V462" s="41">
        <v>0.9</v>
      </c>
      <c r="W462" s="41">
        <v>0.1</v>
      </c>
      <c r="X462" s="41">
        <v>0.4</v>
      </c>
      <c r="Y462" s="40" t="b">
        <v>0</v>
      </c>
      <c r="Z462" s="40" t="b">
        <v>1</v>
      </c>
      <c r="AA462" s="40" t="b">
        <v>0</v>
      </c>
      <c r="AB462" s="40" t="b">
        <v>0</v>
      </c>
      <c r="AC462" s="41" t="s">
        <v>8876</v>
      </c>
      <c r="AD462" s="41" t="s">
        <v>8877</v>
      </c>
      <c r="AE462" s="41">
        <v>239.0230918</v>
      </c>
      <c r="AF462" s="41">
        <v>-3.173307553</v>
      </c>
      <c r="AG462" s="42">
        <v>1.39E42</v>
      </c>
      <c r="AH462" s="51">
        <v>0.031189582</v>
      </c>
      <c r="AI462" s="40" t="s">
        <v>8878</v>
      </c>
      <c r="AJ462" s="46">
        <v>1.39246994189458E128</v>
      </c>
      <c r="AK462" s="41">
        <v>10000.0</v>
      </c>
      <c r="AL462" s="40" t="s">
        <v>216</v>
      </c>
      <c r="AM462" s="40" t="s">
        <v>7285</v>
      </c>
      <c r="AN462" s="40" t="s">
        <v>224</v>
      </c>
      <c r="AO462" s="42">
        <v>1.11E139</v>
      </c>
    </row>
    <row r="463">
      <c r="A463" s="41">
        <v>898.0</v>
      </c>
      <c r="B463" s="42">
        <v>1.671302375E9</v>
      </c>
      <c r="C463" s="41">
        <v>3356.0</v>
      </c>
      <c r="D463" s="40" t="s">
        <v>1243</v>
      </c>
      <c r="E463" s="41">
        <v>140.0</v>
      </c>
      <c r="F463" s="41">
        <v>35.0</v>
      </c>
      <c r="G463" s="41">
        <v>70.0</v>
      </c>
      <c r="H463" s="41">
        <v>-3.07732701</v>
      </c>
      <c r="I463" s="41">
        <v>10000.0</v>
      </c>
      <c r="J463" s="41">
        <v>5000.0</v>
      </c>
      <c r="K463" s="41">
        <v>1200.0</v>
      </c>
      <c r="L463" s="41">
        <v>600.0</v>
      </c>
      <c r="M463" s="41">
        <v>100.0</v>
      </c>
      <c r="N463" s="40" t="s">
        <v>1370</v>
      </c>
      <c r="O463" s="40" t="s">
        <v>1371</v>
      </c>
      <c r="P463" s="40" t="s">
        <v>212</v>
      </c>
      <c r="Q463" s="40" t="s">
        <v>1373</v>
      </c>
      <c r="R463" s="40" t="b">
        <v>0</v>
      </c>
      <c r="S463" s="40" t="s">
        <v>7286</v>
      </c>
      <c r="T463" s="40" t="s">
        <v>212</v>
      </c>
      <c r="U463" s="41">
        <v>0.1</v>
      </c>
      <c r="V463" s="41">
        <v>0.9</v>
      </c>
      <c r="W463" s="41">
        <v>0.3</v>
      </c>
      <c r="X463" s="41">
        <v>0.5</v>
      </c>
      <c r="Y463" s="40" t="b">
        <v>0</v>
      </c>
      <c r="Z463" s="40" t="b">
        <v>1</v>
      </c>
      <c r="AA463" s="40" t="b">
        <v>0</v>
      </c>
      <c r="AB463" s="40" t="b">
        <v>0</v>
      </c>
      <c r="AC463" s="41" t="s">
        <v>8879</v>
      </c>
      <c r="AD463" s="41" t="s">
        <v>8880</v>
      </c>
      <c r="AE463" s="41">
        <v>1044.048815</v>
      </c>
      <c r="AF463" s="41">
        <v>-3.173414467</v>
      </c>
      <c r="AG463" s="42">
        <v>1.38E42</v>
      </c>
      <c r="AH463" s="51">
        <v>0.031224324</v>
      </c>
      <c r="AI463" s="40" t="s">
        <v>8881</v>
      </c>
      <c r="AJ463" s="40" t="s">
        <v>8882</v>
      </c>
      <c r="AK463" s="41">
        <v>10000.0</v>
      </c>
      <c r="AL463" s="40" t="s">
        <v>216</v>
      </c>
      <c r="AM463" s="40" t="s">
        <v>7285</v>
      </c>
      <c r="AN463" s="40" t="s">
        <v>224</v>
      </c>
      <c r="AO463" s="42">
        <v>1.11E139</v>
      </c>
    </row>
    <row r="464">
      <c r="A464" s="41">
        <v>740.0</v>
      </c>
      <c r="B464" s="42">
        <v>1.671302375E9</v>
      </c>
      <c r="C464" s="41">
        <v>3356.0</v>
      </c>
      <c r="D464" s="40" t="s">
        <v>1243</v>
      </c>
      <c r="E464" s="41">
        <v>140.0</v>
      </c>
      <c r="F464" s="41">
        <v>35.0</v>
      </c>
      <c r="G464" s="41">
        <v>70.0</v>
      </c>
      <c r="H464" s="41">
        <v>-3.07732701</v>
      </c>
      <c r="I464" s="41">
        <v>10000.0</v>
      </c>
      <c r="J464" s="41">
        <v>5000.0</v>
      </c>
      <c r="K464" s="41">
        <v>1200.0</v>
      </c>
      <c r="L464" s="41">
        <v>600.0</v>
      </c>
      <c r="M464" s="41">
        <v>100.0</v>
      </c>
      <c r="N464" s="40" t="s">
        <v>1370</v>
      </c>
      <c r="O464" s="40" t="s">
        <v>1371</v>
      </c>
      <c r="P464" s="40" t="s">
        <v>209</v>
      </c>
      <c r="Q464" s="40" t="s">
        <v>1373</v>
      </c>
      <c r="R464" s="40" t="b">
        <v>0</v>
      </c>
      <c r="S464" s="40" t="s">
        <v>1373</v>
      </c>
      <c r="T464" s="40" t="s">
        <v>212</v>
      </c>
      <c r="U464" s="41">
        <v>0.1</v>
      </c>
      <c r="V464" s="41">
        <v>0.9</v>
      </c>
      <c r="W464" s="41">
        <v>0.1</v>
      </c>
      <c r="X464" s="41">
        <v>0.6</v>
      </c>
      <c r="Y464" s="40" t="b">
        <v>0</v>
      </c>
      <c r="Z464" s="40" t="b">
        <v>1</v>
      </c>
      <c r="AA464" s="40" t="b">
        <v>0</v>
      </c>
      <c r="AB464" s="40" t="b">
        <v>0</v>
      </c>
      <c r="AC464" s="41" t="s">
        <v>8883</v>
      </c>
      <c r="AD464" s="41" t="s">
        <v>8884</v>
      </c>
      <c r="AE464" s="41">
        <v>1200.598633</v>
      </c>
      <c r="AF464" s="41">
        <v>-3.173518608</v>
      </c>
      <c r="AG464" s="42">
        <v>6.69E41</v>
      </c>
      <c r="AH464" s="51">
        <v>0.031258166</v>
      </c>
      <c r="AI464" s="40" t="s">
        <v>8885</v>
      </c>
      <c r="AJ464" s="40" t="s">
        <v>8886</v>
      </c>
      <c r="AK464" s="41">
        <v>9912.0</v>
      </c>
      <c r="AL464" s="40" t="s">
        <v>2224</v>
      </c>
      <c r="AM464" s="40" t="s">
        <v>7285</v>
      </c>
      <c r="AN464" s="40" t="s">
        <v>224</v>
      </c>
      <c r="AO464" s="42">
        <v>1.11E138</v>
      </c>
    </row>
    <row r="465">
      <c r="A465" s="41">
        <v>273.0</v>
      </c>
      <c r="B465" s="42">
        <v>1.671302375E9</v>
      </c>
      <c r="C465" s="41">
        <v>3356.0</v>
      </c>
      <c r="D465" s="40" t="s">
        <v>1243</v>
      </c>
      <c r="E465" s="41">
        <v>140.0</v>
      </c>
      <c r="F465" s="41">
        <v>35.0</v>
      </c>
      <c r="G465" s="41">
        <v>70.0</v>
      </c>
      <c r="H465" s="41">
        <v>-3.07732701</v>
      </c>
      <c r="I465" s="41">
        <v>10000.0</v>
      </c>
      <c r="J465" s="41">
        <v>5000.0</v>
      </c>
      <c r="K465" s="41">
        <v>1200.0</v>
      </c>
      <c r="L465" s="41">
        <v>600.0</v>
      </c>
      <c r="M465" s="41">
        <v>30.0</v>
      </c>
      <c r="N465" s="40" t="s">
        <v>1370</v>
      </c>
      <c r="O465" s="40" t="s">
        <v>208</v>
      </c>
      <c r="P465" s="40" t="s">
        <v>7305</v>
      </c>
      <c r="Q465" s="40" t="s">
        <v>1373</v>
      </c>
      <c r="R465" s="40" t="b">
        <v>0</v>
      </c>
      <c r="S465" s="40" t="s">
        <v>1373</v>
      </c>
      <c r="T465" s="40" t="s">
        <v>212</v>
      </c>
      <c r="U465" s="41">
        <v>0.1</v>
      </c>
      <c r="V465" s="41">
        <v>0.9</v>
      </c>
      <c r="W465" s="41">
        <v>0.2</v>
      </c>
      <c r="X465" s="41">
        <v>0.4</v>
      </c>
      <c r="Y465" s="40" t="b">
        <v>0</v>
      </c>
      <c r="Z465" s="40" t="b">
        <v>1</v>
      </c>
      <c r="AA465" s="40" t="b">
        <v>0</v>
      </c>
      <c r="AB465" s="40" t="b">
        <v>0</v>
      </c>
      <c r="AC465" s="41" t="s">
        <v>8887</v>
      </c>
      <c r="AD465" s="41" t="s">
        <v>8888</v>
      </c>
      <c r="AE465" s="41">
        <v>246.864192</v>
      </c>
      <c r="AF465" s="41">
        <v>-3.173674822</v>
      </c>
      <c r="AG465" s="42">
        <v>4.59E41</v>
      </c>
      <c r="AH465" s="51">
        <v>0.031308929</v>
      </c>
      <c r="AI465" s="40" t="s">
        <v>8889</v>
      </c>
      <c r="AJ465" s="45">
        <v>4.59120856972554E251</v>
      </c>
      <c r="AK465" s="41">
        <v>10000.0</v>
      </c>
      <c r="AL465" s="40" t="s">
        <v>216</v>
      </c>
      <c r="AM465" s="40" t="s">
        <v>7285</v>
      </c>
      <c r="AN465" s="40" t="s">
        <v>224</v>
      </c>
      <c r="AO465" s="42">
        <v>1.01E138</v>
      </c>
    </row>
    <row r="466">
      <c r="A466" s="41">
        <v>357.0</v>
      </c>
      <c r="B466" s="42">
        <v>1.671302375E9</v>
      </c>
      <c r="C466" s="41">
        <v>3356.0</v>
      </c>
      <c r="D466" s="40" t="s">
        <v>1243</v>
      </c>
      <c r="E466" s="41">
        <v>140.0</v>
      </c>
      <c r="F466" s="41">
        <v>35.0</v>
      </c>
      <c r="G466" s="41">
        <v>70.0</v>
      </c>
      <c r="H466" s="41">
        <v>-3.07732701</v>
      </c>
      <c r="I466" s="41">
        <v>10000.0</v>
      </c>
      <c r="J466" s="41">
        <v>5000.0</v>
      </c>
      <c r="K466" s="41">
        <v>1200.0</v>
      </c>
      <c r="L466" s="41">
        <v>600.0</v>
      </c>
      <c r="M466" s="41">
        <v>30.0</v>
      </c>
      <c r="N466" s="40" t="s">
        <v>1370</v>
      </c>
      <c r="O466" s="40" t="s">
        <v>208</v>
      </c>
      <c r="P466" s="40" t="s">
        <v>212</v>
      </c>
      <c r="Q466" s="40" t="s">
        <v>1373</v>
      </c>
      <c r="R466" s="40" t="b">
        <v>0</v>
      </c>
      <c r="S466" s="40" t="s">
        <v>7286</v>
      </c>
      <c r="T466" s="40" t="s">
        <v>212</v>
      </c>
      <c r="U466" s="41">
        <v>0.1</v>
      </c>
      <c r="V466" s="41">
        <v>0.9</v>
      </c>
      <c r="W466" s="41">
        <v>0.3</v>
      </c>
      <c r="X466" s="41">
        <v>0.4</v>
      </c>
      <c r="Y466" s="40" t="b">
        <v>0</v>
      </c>
      <c r="Z466" s="40" t="b">
        <v>1</v>
      </c>
      <c r="AA466" s="40" t="b">
        <v>0</v>
      </c>
      <c r="AB466" s="40" t="b">
        <v>0</v>
      </c>
      <c r="AC466" s="41" t="s">
        <v>8890</v>
      </c>
      <c r="AD466" s="41" t="s">
        <v>8891</v>
      </c>
      <c r="AE466" s="41">
        <v>284.4773624</v>
      </c>
      <c r="AF466" s="41">
        <v>-3.174456724</v>
      </c>
      <c r="AG466" s="42">
        <v>1.05E42</v>
      </c>
      <c r="AH466" s="51">
        <v>0.031563014</v>
      </c>
      <c r="AI466" s="40" t="s">
        <v>8892</v>
      </c>
      <c r="AJ466" s="40" t="s">
        <v>8893</v>
      </c>
      <c r="AK466" s="41">
        <v>10000.0</v>
      </c>
      <c r="AL466" s="40" t="s">
        <v>216</v>
      </c>
      <c r="AM466" s="40" t="s">
        <v>7285</v>
      </c>
      <c r="AN466" s="40" t="s">
        <v>224</v>
      </c>
      <c r="AO466" s="42">
        <v>1.01E139</v>
      </c>
    </row>
    <row r="467">
      <c r="A467" s="41">
        <v>128.0</v>
      </c>
      <c r="B467" s="42">
        <v>1.67130956E9</v>
      </c>
      <c r="C467" s="41">
        <v>3356.0</v>
      </c>
      <c r="D467" s="40" t="s">
        <v>1243</v>
      </c>
      <c r="E467" s="41">
        <v>140.0</v>
      </c>
      <c r="F467" s="41">
        <v>35.0</v>
      </c>
      <c r="G467" s="41">
        <v>70.0</v>
      </c>
      <c r="H467" s="41">
        <v>-3.07732701</v>
      </c>
      <c r="I467" s="41">
        <v>10000.0</v>
      </c>
      <c r="J467" s="41">
        <v>5000.0</v>
      </c>
      <c r="K467" s="41">
        <v>1200.0</v>
      </c>
      <c r="L467" s="41">
        <v>600.0</v>
      </c>
      <c r="M467" s="41">
        <v>30.0</v>
      </c>
      <c r="N467" s="40" t="s">
        <v>1370</v>
      </c>
      <c r="O467" s="40" t="s">
        <v>1371</v>
      </c>
      <c r="P467" s="40" t="s">
        <v>1372</v>
      </c>
      <c r="Q467" s="40" t="s">
        <v>1373</v>
      </c>
      <c r="R467" s="40" t="b">
        <v>0</v>
      </c>
      <c r="S467" s="40" t="s">
        <v>1373</v>
      </c>
      <c r="T467" s="40" t="s">
        <v>7305</v>
      </c>
      <c r="U467" s="41">
        <v>0.1</v>
      </c>
      <c r="V467" s="41">
        <v>0.9</v>
      </c>
      <c r="W467" s="41">
        <v>0.1</v>
      </c>
      <c r="X467" s="41">
        <v>0.6</v>
      </c>
      <c r="Y467" s="40" t="b">
        <v>0</v>
      </c>
      <c r="Z467" s="40" t="b">
        <v>1</v>
      </c>
      <c r="AA467" s="40" t="b">
        <v>0</v>
      </c>
      <c r="AB467" s="40" t="b">
        <v>0</v>
      </c>
      <c r="AC467" s="41" t="s">
        <v>8894</v>
      </c>
      <c r="AD467" s="41" t="s">
        <v>8895</v>
      </c>
      <c r="AE467" s="41">
        <v>1173.140332</v>
      </c>
      <c r="AF467" s="41">
        <v>-3.174623429</v>
      </c>
      <c r="AG467" s="42">
        <v>4.82E41</v>
      </c>
      <c r="AH467" s="51">
        <v>0.031617186</v>
      </c>
      <c r="AI467" s="40" t="s">
        <v>8896</v>
      </c>
      <c r="AJ467" s="46">
        <v>4.81826090886836E125</v>
      </c>
      <c r="AK467" s="41">
        <v>10000.0</v>
      </c>
      <c r="AL467" s="40" t="s">
        <v>216</v>
      </c>
      <c r="AM467" s="40" t="s">
        <v>7285</v>
      </c>
      <c r="AN467" s="40" t="s">
        <v>5643</v>
      </c>
      <c r="AO467" s="42">
        <v>1.01E138</v>
      </c>
    </row>
    <row r="468">
      <c r="A468" s="41">
        <v>785.0</v>
      </c>
      <c r="B468" s="42">
        <v>1.671302375E9</v>
      </c>
      <c r="C468" s="41">
        <v>3356.0</v>
      </c>
      <c r="D468" s="40" t="s">
        <v>1243</v>
      </c>
      <c r="E468" s="41">
        <v>140.0</v>
      </c>
      <c r="F468" s="41">
        <v>35.0</v>
      </c>
      <c r="G468" s="41">
        <v>70.0</v>
      </c>
      <c r="H468" s="41">
        <v>-3.07732701</v>
      </c>
      <c r="I468" s="41">
        <v>10000.0</v>
      </c>
      <c r="J468" s="41">
        <v>5000.0</v>
      </c>
      <c r="K468" s="41">
        <v>1200.0</v>
      </c>
      <c r="L468" s="41">
        <v>600.0</v>
      </c>
      <c r="M468" s="41">
        <v>100.0</v>
      </c>
      <c r="N468" s="40" t="s">
        <v>1370</v>
      </c>
      <c r="O468" s="40" t="s">
        <v>1371</v>
      </c>
      <c r="P468" s="40" t="s">
        <v>7310</v>
      </c>
      <c r="Q468" s="40" t="s">
        <v>1373</v>
      </c>
      <c r="R468" s="40" t="b">
        <v>0</v>
      </c>
      <c r="S468" s="40" t="s">
        <v>7286</v>
      </c>
      <c r="T468" s="40" t="s">
        <v>212</v>
      </c>
      <c r="U468" s="41">
        <v>0.1</v>
      </c>
      <c r="V468" s="41">
        <v>0.9</v>
      </c>
      <c r="W468" s="41">
        <v>0.1</v>
      </c>
      <c r="X468" s="41">
        <v>0.6</v>
      </c>
      <c r="Y468" s="40" t="b">
        <v>0</v>
      </c>
      <c r="Z468" s="40" t="b">
        <v>1</v>
      </c>
      <c r="AA468" s="40" t="b">
        <v>0</v>
      </c>
      <c r="AB468" s="40" t="b">
        <v>0</v>
      </c>
      <c r="AC468" s="41" t="s">
        <v>8897</v>
      </c>
      <c r="AD468" s="41" t="s">
        <v>8898</v>
      </c>
      <c r="AE468" s="41">
        <v>1200.620235</v>
      </c>
      <c r="AF468" s="41">
        <v>-3.174730222</v>
      </c>
      <c r="AG468" s="42">
        <v>1.32E41</v>
      </c>
      <c r="AH468" s="51">
        <v>0.031651889</v>
      </c>
      <c r="AI468" s="40" t="s">
        <v>8899</v>
      </c>
      <c r="AJ468" s="40" t="s">
        <v>8900</v>
      </c>
      <c r="AK468" s="41">
        <v>6835.0</v>
      </c>
      <c r="AL468" s="40" t="s">
        <v>2224</v>
      </c>
      <c r="AM468" s="40" t="s">
        <v>7285</v>
      </c>
      <c r="AN468" s="40" t="s">
        <v>224</v>
      </c>
      <c r="AO468" s="42">
        <v>1.1E136</v>
      </c>
    </row>
    <row r="469">
      <c r="A469" s="41">
        <v>30.0</v>
      </c>
      <c r="B469" s="42">
        <v>1.67130956E9</v>
      </c>
      <c r="C469" s="41">
        <v>3356.0</v>
      </c>
      <c r="D469" s="40" t="s">
        <v>1243</v>
      </c>
      <c r="E469" s="41">
        <v>140.0</v>
      </c>
      <c r="F469" s="41">
        <v>35.0</v>
      </c>
      <c r="G469" s="41">
        <v>70.0</v>
      </c>
      <c r="H469" s="41">
        <v>-3.07732701</v>
      </c>
      <c r="I469" s="41">
        <v>10000.0</v>
      </c>
      <c r="J469" s="41">
        <v>5000.0</v>
      </c>
      <c r="K469" s="41">
        <v>1200.0</v>
      </c>
      <c r="L469" s="41">
        <v>600.0</v>
      </c>
      <c r="M469" s="41">
        <v>30.0</v>
      </c>
      <c r="N469" s="40" t="s">
        <v>1370</v>
      </c>
      <c r="O469" s="40" t="s">
        <v>1371</v>
      </c>
      <c r="P469" s="40" t="s">
        <v>209</v>
      </c>
      <c r="Q469" s="40" t="s">
        <v>1373</v>
      </c>
      <c r="R469" s="40" t="b">
        <v>0</v>
      </c>
      <c r="S469" s="40" t="s">
        <v>7286</v>
      </c>
      <c r="T469" s="40" t="s">
        <v>7305</v>
      </c>
      <c r="U469" s="41">
        <v>0.1</v>
      </c>
      <c r="V469" s="41">
        <v>0.9</v>
      </c>
      <c r="W469" s="41">
        <v>0.2</v>
      </c>
      <c r="X469" s="41">
        <v>0.4</v>
      </c>
      <c r="Y469" s="40" t="b">
        <v>0</v>
      </c>
      <c r="Z469" s="40" t="b">
        <v>1</v>
      </c>
      <c r="AA469" s="40" t="b">
        <v>0</v>
      </c>
      <c r="AB469" s="40" t="b">
        <v>0</v>
      </c>
      <c r="AC469" s="41" t="s">
        <v>8901</v>
      </c>
      <c r="AD469" s="41" t="s">
        <v>8902</v>
      </c>
      <c r="AE469" s="41">
        <v>992.2330329</v>
      </c>
      <c r="AF469" s="41">
        <v>-3.17488239</v>
      </c>
      <c r="AG469" s="42">
        <v>8.52E41</v>
      </c>
      <c r="AH469" s="51">
        <v>0.031701337</v>
      </c>
      <c r="AI469" s="40" t="s">
        <v>8903</v>
      </c>
      <c r="AJ469" s="45">
        <v>8.52042687425128E251</v>
      </c>
      <c r="AK469" s="41">
        <v>10000.0</v>
      </c>
      <c r="AL469" s="40" t="s">
        <v>216</v>
      </c>
      <c r="AM469" s="40" t="s">
        <v>7285</v>
      </c>
      <c r="AN469" s="40" t="s">
        <v>5643</v>
      </c>
      <c r="AO469" s="42">
        <v>1.0E139</v>
      </c>
    </row>
    <row r="470">
      <c r="A470" s="41">
        <v>1043.0</v>
      </c>
      <c r="B470" s="42">
        <v>1.671302375E9</v>
      </c>
      <c r="C470" s="41">
        <v>3356.0</v>
      </c>
      <c r="D470" s="40" t="s">
        <v>1243</v>
      </c>
      <c r="E470" s="41">
        <v>140.0</v>
      </c>
      <c r="F470" s="41">
        <v>35.0</v>
      </c>
      <c r="G470" s="41">
        <v>70.0</v>
      </c>
      <c r="H470" s="41">
        <v>-3.07732701</v>
      </c>
      <c r="I470" s="41">
        <v>10000.0</v>
      </c>
      <c r="J470" s="41">
        <v>5000.0</v>
      </c>
      <c r="K470" s="41">
        <v>1200.0</v>
      </c>
      <c r="L470" s="41">
        <v>600.0</v>
      </c>
      <c r="M470" s="41">
        <v>100.0</v>
      </c>
      <c r="N470" s="40" t="s">
        <v>1370</v>
      </c>
      <c r="O470" s="40" t="s">
        <v>208</v>
      </c>
      <c r="P470" s="40" t="s">
        <v>1372</v>
      </c>
      <c r="Q470" s="40" t="s">
        <v>1373</v>
      </c>
      <c r="R470" s="40" t="b">
        <v>0</v>
      </c>
      <c r="S470" s="40" t="s">
        <v>7286</v>
      </c>
      <c r="T470" s="40" t="s">
        <v>212</v>
      </c>
      <c r="U470" s="41">
        <v>0.1</v>
      </c>
      <c r="V470" s="41">
        <v>0.9</v>
      </c>
      <c r="W470" s="41">
        <v>0.3</v>
      </c>
      <c r="X470" s="41">
        <v>0.6</v>
      </c>
      <c r="Y470" s="40" t="b">
        <v>0</v>
      </c>
      <c r="Z470" s="40" t="b">
        <v>1</v>
      </c>
      <c r="AA470" s="40" t="b">
        <v>0</v>
      </c>
      <c r="AB470" s="40" t="b">
        <v>0</v>
      </c>
      <c r="AC470" s="41" t="s">
        <v>8904</v>
      </c>
      <c r="AD470" s="41" t="s">
        <v>8905</v>
      </c>
      <c r="AE470" s="41">
        <v>1200.574859</v>
      </c>
      <c r="AF470" s="41">
        <v>-3.17546855</v>
      </c>
      <c r="AG470" s="42">
        <v>1.18E42</v>
      </c>
      <c r="AH470" s="51">
        <v>0.031891814</v>
      </c>
      <c r="AI470" s="40" t="s">
        <v>8906</v>
      </c>
      <c r="AJ470" s="40" t="s">
        <v>8907</v>
      </c>
      <c r="AK470" s="41">
        <v>9850.0</v>
      </c>
      <c r="AL470" s="40" t="s">
        <v>2224</v>
      </c>
      <c r="AM470" s="40" t="s">
        <v>7285</v>
      </c>
      <c r="AN470" s="40" t="s">
        <v>224</v>
      </c>
      <c r="AO470" s="42">
        <v>1.1E139</v>
      </c>
    </row>
    <row r="471">
      <c r="A471" s="41">
        <v>702.0</v>
      </c>
      <c r="B471" s="42">
        <v>1.671302375E9</v>
      </c>
      <c r="C471" s="41">
        <v>3356.0</v>
      </c>
      <c r="D471" s="40" t="s">
        <v>1243</v>
      </c>
      <c r="E471" s="41">
        <v>140.0</v>
      </c>
      <c r="F471" s="41">
        <v>35.0</v>
      </c>
      <c r="G471" s="41">
        <v>70.0</v>
      </c>
      <c r="H471" s="41">
        <v>-3.07732701</v>
      </c>
      <c r="I471" s="41">
        <v>10000.0</v>
      </c>
      <c r="J471" s="41">
        <v>5000.0</v>
      </c>
      <c r="K471" s="41">
        <v>1200.0</v>
      </c>
      <c r="L471" s="41">
        <v>600.0</v>
      </c>
      <c r="M471" s="41">
        <v>50.0</v>
      </c>
      <c r="N471" s="40" t="s">
        <v>1370</v>
      </c>
      <c r="O471" s="40" t="s">
        <v>208</v>
      </c>
      <c r="P471" s="40" t="s">
        <v>212</v>
      </c>
      <c r="Q471" s="40" t="s">
        <v>1373</v>
      </c>
      <c r="R471" s="40" t="b">
        <v>0</v>
      </c>
      <c r="S471" s="40" t="s">
        <v>1373</v>
      </c>
      <c r="T471" s="40" t="s">
        <v>212</v>
      </c>
      <c r="U471" s="41">
        <v>0.1</v>
      </c>
      <c r="V471" s="41">
        <v>0.9</v>
      </c>
      <c r="W471" s="41">
        <v>0.1</v>
      </c>
      <c r="X471" s="41">
        <v>0.4</v>
      </c>
      <c r="Y471" s="40" t="b">
        <v>0</v>
      </c>
      <c r="Z471" s="40" t="b">
        <v>1</v>
      </c>
      <c r="AA471" s="40" t="b">
        <v>0</v>
      </c>
      <c r="AB471" s="40" t="b">
        <v>0</v>
      </c>
      <c r="AC471" s="41" t="s">
        <v>8908</v>
      </c>
      <c r="AD471" s="41" t="s">
        <v>8909</v>
      </c>
      <c r="AE471" s="41">
        <v>409.9265437</v>
      </c>
      <c r="AF471" s="41">
        <v>-3.175800327</v>
      </c>
      <c r="AG471" s="42">
        <v>1.39E41</v>
      </c>
      <c r="AH471" s="51">
        <v>0.031999627</v>
      </c>
      <c r="AI471" s="40" t="s">
        <v>8910</v>
      </c>
      <c r="AJ471" s="40" t="s">
        <v>7330</v>
      </c>
      <c r="AK471" s="41">
        <v>10000.0</v>
      </c>
      <c r="AL471" s="40" t="s">
        <v>216</v>
      </c>
      <c r="AM471" s="40" t="s">
        <v>7285</v>
      </c>
      <c r="AN471" s="40" t="s">
        <v>224</v>
      </c>
      <c r="AO471" s="42">
        <v>1.1E136</v>
      </c>
    </row>
    <row r="472">
      <c r="A472" s="41">
        <v>1038.0</v>
      </c>
      <c r="B472" s="42">
        <v>1.671302375E9</v>
      </c>
      <c r="C472" s="41">
        <v>3356.0</v>
      </c>
      <c r="D472" s="40" t="s">
        <v>1243</v>
      </c>
      <c r="E472" s="41">
        <v>140.0</v>
      </c>
      <c r="F472" s="41">
        <v>35.0</v>
      </c>
      <c r="G472" s="41">
        <v>70.0</v>
      </c>
      <c r="H472" s="41">
        <v>-3.07732701</v>
      </c>
      <c r="I472" s="41">
        <v>10000.0</v>
      </c>
      <c r="J472" s="41">
        <v>5000.0</v>
      </c>
      <c r="K472" s="41">
        <v>1200.0</v>
      </c>
      <c r="L472" s="41">
        <v>600.0</v>
      </c>
      <c r="M472" s="41">
        <v>100.0</v>
      </c>
      <c r="N472" s="40" t="s">
        <v>1370</v>
      </c>
      <c r="O472" s="40" t="s">
        <v>208</v>
      </c>
      <c r="P472" s="40" t="s">
        <v>1372</v>
      </c>
      <c r="Q472" s="40" t="s">
        <v>1373</v>
      </c>
      <c r="R472" s="40" t="b">
        <v>0</v>
      </c>
      <c r="S472" s="40" t="s">
        <v>7286</v>
      </c>
      <c r="T472" s="40" t="s">
        <v>212</v>
      </c>
      <c r="U472" s="41">
        <v>0.1</v>
      </c>
      <c r="V472" s="41">
        <v>0.9</v>
      </c>
      <c r="W472" s="41">
        <v>0.2</v>
      </c>
      <c r="X472" s="41">
        <v>0.4</v>
      </c>
      <c r="Y472" s="40" t="b">
        <v>0</v>
      </c>
      <c r="Z472" s="40" t="b">
        <v>1</v>
      </c>
      <c r="AA472" s="40" t="b">
        <v>0</v>
      </c>
      <c r="AB472" s="40" t="b">
        <v>0</v>
      </c>
      <c r="AC472" s="41" t="s">
        <v>8911</v>
      </c>
      <c r="AD472" s="41" t="s">
        <v>8912</v>
      </c>
      <c r="AE472" s="41">
        <v>818.7857542</v>
      </c>
      <c r="AF472" s="41">
        <v>-3.175806992</v>
      </c>
      <c r="AG472" s="42">
        <v>9.98E41</v>
      </c>
      <c r="AH472" s="51">
        <v>0.032001793</v>
      </c>
      <c r="AI472" s="40" t="s">
        <v>8913</v>
      </c>
      <c r="AJ472" s="40" t="s">
        <v>8914</v>
      </c>
      <c r="AK472" s="41">
        <v>10000.0</v>
      </c>
      <c r="AL472" s="40" t="s">
        <v>216</v>
      </c>
      <c r="AM472" s="40" t="s">
        <v>7285</v>
      </c>
      <c r="AN472" s="40" t="s">
        <v>224</v>
      </c>
      <c r="AO472" s="42">
        <v>1.01E139</v>
      </c>
    </row>
    <row r="473">
      <c r="A473" s="41">
        <v>708.0</v>
      </c>
      <c r="B473" s="42">
        <v>1.671302375E9</v>
      </c>
      <c r="C473" s="41">
        <v>3356.0</v>
      </c>
      <c r="D473" s="40" t="s">
        <v>1243</v>
      </c>
      <c r="E473" s="41">
        <v>140.0</v>
      </c>
      <c r="F473" s="41">
        <v>35.0</v>
      </c>
      <c r="G473" s="41">
        <v>70.0</v>
      </c>
      <c r="H473" s="41">
        <v>-3.07732701</v>
      </c>
      <c r="I473" s="41">
        <v>10000.0</v>
      </c>
      <c r="J473" s="41">
        <v>5000.0</v>
      </c>
      <c r="K473" s="41">
        <v>1200.0</v>
      </c>
      <c r="L473" s="41">
        <v>600.0</v>
      </c>
      <c r="M473" s="41">
        <v>50.0</v>
      </c>
      <c r="N473" s="40" t="s">
        <v>1370</v>
      </c>
      <c r="O473" s="40" t="s">
        <v>208</v>
      </c>
      <c r="P473" s="40" t="s">
        <v>212</v>
      </c>
      <c r="Q473" s="40" t="s">
        <v>1373</v>
      </c>
      <c r="R473" s="40" t="b">
        <v>0</v>
      </c>
      <c r="S473" s="40" t="s">
        <v>1373</v>
      </c>
      <c r="T473" s="40" t="s">
        <v>212</v>
      </c>
      <c r="U473" s="41">
        <v>0.1</v>
      </c>
      <c r="V473" s="41">
        <v>0.9</v>
      </c>
      <c r="W473" s="41">
        <v>0.3</v>
      </c>
      <c r="X473" s="41">
        <v>0.4</v>
      </c>
      <c r="Y473" s="40" t="b">
        <v>0</v>
      </c>
      <c r="Z473" s="40" t="b">
        <v>1</v>
      </c>
      <c r="AA473" s="40" t="b">
        <v>0</v>
      </c>
      <c r="AB473" s="40" t="b">
        <v>0</v>
      </c>
      <c r="AC473" s="41" t="s">
        <v>8915</v>
      </c>
      <c r="AD473" s="41" t="s">
        <v>8916</v>
      </c>
      <c r="AE473" s="41">
        <v>406.7962492</v>
      </c>
      <c r="AF473" s="41">
        <v>-3.176142698</v>
      </c>
      <c r="AG473" s="42">
        <v>4.59E41</v>
      </c>
      <c r="AH473" s="51">
        <v>0.032110883</v>
      </c>
      <c r="AI473" s="40" t="s">
        <v>8917</v>
      </c>
      <c r="AJ473" s="40" t="s">
        <v>8918</v>
      </c>
      <c r="AK473" s="41">
        <v>10000.0</v>
      </c>
      <c r="AL473" s="40" t="s">
        <v>216</v>
      </c>
      <c r="AM473" s="40" t="s">
        <v>7285</v>
      </c>
      <c r="AN473" s="40" t="s">
        <v>224</v>
      </c>
      <c r="AO473" s="42">
        <v>1.01E138</v>
      </c>
    </row>
    <row r="474">
      <c r="A474" s="41">
        <v>55.0</v>
      </c>
      <c r="B474" s="42">
        <v>1.671302375E9</v>
      </c>
      <c r="C474" s="41">
        <v>3356.0</v>
      </c>
      <c r="D474" s="40" t="s">
        <v>1243</v>
      </c>
      <c r="E474" s="41">
        <v>140.0</v>
      </c>
      <c r="F474" s="41">
        <v>35.0</v>
      </c>
      <c r="G474" s="41">
        <v>70.0</v>
      </c>
      <c r="H474" s="41">
        <v>-3.07732701</v>
      </c>
      <c r="I474" s="41">
        <v>10000.0</v>
      </c>
      <c r="J474" s="41">
        <v>5000.0</v>
      </c>
      <c r="K474" s="41">
        <v>1200.0</v>
      </c>
      <c r="L474" s="41">
        <v>600.0</v>
      </c>
      <c r="M474" s="41">
        <v>30.0</v>
      </c>
      <c r="N474" s="40" t="s">
        <v>1370</v>
      </c>
      <c r="O474" s="40" t="s">
        <v>1371</v>
      </c>
      <c r="P474" s="40" t="s">
        <v>7310</v>
      </c>
      <c r="Q474" s="40" t="s">
        <v>1373</v>
      </c>
      <c r="R474" s="40" t="b">
        <v>0</v>
      </c>
      <c r="S474" s="40" t="s">
        <v>1373</v>
      </c>
      <c r="T474" s="40" t="s">
        <v>212</v>
      </c>
      <c r="U474" s="41">
        <v>0.1</v>
      </c>
      <c r="V474" s="41">
        <v>0.9</v>
      </c>
      <c r="W474" s="41">
        <v>0.1</v>
      </c>
      <c r="X474" s="41">
        <v>0.5</v>
      </c>
      <c r="Y474" s="40" t="b">
        <v>0</v>
      </c>
      <c r="Z474" s="40" t="b">
        <v>1</v>
      </c>
      <c r="AA474" s="40" t="b">
        <v>0</v>
      </c>
      <c r="AB474" s="40" t="b">
        <v>0</v>
      </c>
      <c r="AC474" s="41" t="s">
        <v>7594</v>
      </c>
      <c r="AD474" s="41" t="s">
        <v>8919</v>
      </c>
      <c r="AE474" s="41">
        <v>445.5370529</v>
      </c>
      <c r="AF474" s="41">
        <v>-3.17621125</v>
      </c>
      <c r="AG474" s="42">
        <v>9.13E40</v>
      </c>
      <c r="AH474" s="51">
        <v>0.03213316</v>
      </c>
      <c r="AI474" s="40" t="s">
        <v>8920</v>
      </c>
      <c r="AJ474" s="46">
        <v>9.13241623612437E122</v>
      </c>
      <c r="AK474" s="41">
        <v>10000.0</v>
      </c>
      <c r="AL474" s="40" t="s">
        <v>216</v>
      </c>
      <c r="AM474" s="40" t="s">
        <v>7285</v>
      </c>
      <c r="AN474" s="40" t="s">
        <v>224</v>
      </c>
      <c r="AO474" s="42">
        <v>1.0E136</v>
      </c>
    </row>
    <row r="475">
      <c r="A475" s="41">
        <v>1035.0</v>
      </c>
      <c r="B475" s="42">
        <v>1.671302375E9</v>
      </c>
      <c r="C475" s="41">
        <v>3356.0</v>
      </c>
      <c r="D475" s="40" t="s">
        <v>1243</v>
      </c>
      <c r="E475" s="41">
        <v>140.0</v>
      </c>
      <c r="F475" s="41">
        <v>35.0</v>
      </c>
      <c r="G475" s="41">
        <v>70.0</v>
      </c>
      <c r="H475" s="41">
        <v>-3.07732701</v>
      </c>
      <c r="I475" s="41">
        <v>10000.0</v>
      </c>
      <c r="J475" s="41">
        <v>5000.0</v>
      </c>
      <c r="K475" s="41">
        <v>1200.0</v>
      </c>
      <c r="L475" s="41">
        <v>600.0</v>
      </c>
      <c r="M475" s="41">
        <v>100.0</v>
      </c>
      <c r="N475" s="40" t="s">
        <v>1370</v>
      </c>
      <c r="O475" s="40" t="s">
        <v>208</v>
      </c>
      <c r="P475" s="40" t="s">
        <v>1372</v>
      </c>
      <c r="Q475" s="40" t="s">
        <v>1373</v>
      </c>
      <c r="R475" s="40" t="b">
        <v>0</v>
      </c>
      <c r="S475" s="40" t="s">
        <v>7286</v>
      </c>
      <c r="T475" s="40" t="s">
        <v>212</v>
      </c>
      <c r="U475" s="41">
        <v>0.1</v>
      </c>
      <c r="V475" s="41">
        <v>0.9</v>
      </c>
      <c r="W475" s="41">
        <v>0.1</v>
      </c>
      <c r="X475" s="41">
        <v>0.4</v>
      </c>
      <c r="Y475" s="40" t="b">
        <v>0</v>
      </c>
      <c r="Z475" s="40" t="b">
        <v>1</v>
      </c>
      <c r="AA475" s="40" t="b">
        <v>0</v>
      </c>
      <c r="AB475" s="40" t="b">
        <v>0</v>
      </c>
      <c r="AC475" s="41" t="s">
        <v>8921</v>
      </c>
      <c r="AD475" s="41" t="s">
        <v>8922</v>
      </c>
      <c r="AE475" s="41">
        <v>830.1226869</v>
      </c>
      <c r="AF475" s="41">
        <v>-3.176922064</v>
      </c>
      <c r="AG475" s="42">
        <v>1.2E42</v>
      </c>
      <c r="AH475" s="51">
        <v>0.032364144</v>
      </c>
      <c r="AI475" s="40" t="s">
        <v>8923</v>
      </c>
      <c r="AJ475" s="40" t="s">
        <v>8924</v>
      </c>
      <c r="AK475" s="41">
        <v>10000.0</v>
      </c>
      <c r="AL475" s="40" t="s">
        <v>216</v>
      </c>
      <c r="AM475" s="40" t="s">
        <v>7285</v>
      </c>
      <c r="AN475" s="40" t="s">
        <v>224</v>
      </c>
      <c r="AO475" s="42">
        <v>1.1E139</v>
      </c>
    </row>
    <row r="476">
      <c r="A476" s="41">
        <v>107.0</v>
      </c>
      <c r="B476" s="42">
        <v>1.671312514E9</v>
      </c>
      <c r="C476" s="41">
        <v>3356.0</v>
      </c>
      <c r="D476" s="40" t="s">
        <v>1243</v>
      </c>
      <c r="E476" s="41">
        <v>140.0</v>
      </c>
      <c r="F476" s="41">
        <v>35.0</v>
      </c>
      <c r="G476" s="41">
        <v>70.0</v>
      </c>
      <c r="H476" s="41">
        <v>-3.07732701</v>
      </c>
      <c r="I476" s="41">
        <v>10000.0</v>
      </c>
      <c r="J476" s="41">
        <v>5000.0</v>
      </c>
      <c r="K476" s="41">
        <v>1200.0</v>
      </c>
      <c r="L476" s="41">
        <v>600.0</v>
      </c>
      <c r="M476" s="41">
        <v>30.0</v>
      </c>
      <c r="N476" s="40" t="s">
        <v>1370</v>
      </c>
      <c r="O476" s="40" t="s">
        <v>1371</v>
      </c>
      <c r="P476" s="40" t="s">
        <v>7305</v>
      </c>
      <c r="Q476" s="40" t="s">
        <v>1373</v>
      </c>
      <c r="R476" s="40" t="b">
        <v>0</v>
      </c>
      <c r="S476" s="40" t="s">
        <v>7286</v>
      </c>
      <c r="T476" s="40" t="s">
        <v>7305</v>
      </c>
      <c r="U476" s="41">
        <v>0.1</v>
      </c>
      <c r="V476" s="41">
        <v>0.9</v>
      </c>
      <c r="W476" s="41">
        <v>0.3</v>
      </c>
      <c r="X476" s="41">
        <v>0.6</v>
      </c>
      <c r="Y476" s="40" t="b">
        <v>0</v>
      </c>
      <c r="Z476" s="40" t="b">
        <v>1</v>
      </c>
      <c r="AA476" s="40" t="b">
        <v>0</v>
      </c>
      <c r="AB476" s="40" t="b">
        <v>1</v>
      </c>
      <c r="AC476" s="41" t="s">
        <v>7597</v>
      </c>
      <c r="AD476" s="41" t="s">
        <v>8925</v>
      </c>
      <c r="AE476" s="41">
        <v>1128.24091</v>
      </c>
      <c r="AF476" s="41">
        <v>-3.177020728</v>
      </c>
      <c r="AG476" s="42">
        <v>1.17E41</v>
      </c>
      <c r="AH476" s="51">
        <v>0.032396205</v>
      </c>
      <c r="AI476" s="40" t="s">
        <v>8926</v>
      </c>
      <c r="AJ476" s="46">
        <v>1.16984630961925E167</v>
      </c>
      <c r="AK476" s="41">
        <v>5526.0</v>
      </c>
      <c r="AL476" s="40" t="s">
        <v>7372</v>
      </c>
      <c r="AM476" s="40" t="s">
        <v>7285</v>
      </c>
      <c r="AN476" s="40" t="s">
        <v>5643</v>
      </c>
      <c r="AO476" s="42">
        <v>1.01E136</v>
      </c>
    </row>
    <row r="477">
      <c r="A477" s="41">
        <v>130.0</v>
      </c>
      <c r="B477" s="42">
        <v>1.671312492E9</v>
      </c>
      <c r="C477" s="41">
        <v>3356.0</v>
      </c>
      <c r="D477" s="40" t="s">
        <v>1243</v>
      </c>
      <c r="E477" s="41">
        <v>140.0</v>
      </c>
      <c r="F477" s="41">
        <v>35.0</v>
      </c>
      <c r="G477" s="41">
        <v>70.0</v>
      </c>
      <c r="H477" s="41">
        <v>-3.07732701</v>
      </c>
      <c r="I477" s="41">
        <v>10000.0</v>
      </c>
      <c r="J477" s="41">
        <v>5000.0</v>
      </c>
      <c r="K477" s="41">
        <v>1200.0</v>
      </c>
      <c r="L477" s="41">
        <v>600.0</v>
      </c>
      <c r="M477" s="41">
        <v>30.0</v>
      </c>
      <c r="N477" s="40" t="s">
        <v>1370</v>
      </c>
      <c r="O477" s="40" t="s">
        <v>1371</v>
      </c>
      <c r="P477" s="40" t="s">
        <v>1372</v>
      </c>
      <c r="Q477" s="40" t="s">
        <v>1373</v>
      </c>
      <c r="R477" s="40" t="b">
        <v>0</v>
      </c>
      <c r="S477" s="40" t="s">
        <v>1373</v>
      </c>
      <c r="T477" s="40" t="s">
        <v>7305</v>
      </c>
      <c r="U477" s="41">
        <v>0.1</v>
      </c>
      <c r="V477" s="41">
        <v>0.9</v>
      </c>
      <c r="W477" s="41">
        <v>0.2</v>
      </c>
      <c r="X477" s="41">
        <v>0.5</v>
      </c>
      <c r="Y477" s="40" t="b">
        <v>0</v>
      </c>
      <c r="Z477" s="40" t="b">
        <v>1</v>
      </c>
      <c r="AA477" s="40" t="b">
        <v>0</v>
      </c>
      <c r="AB477" s="40" t="b">
        <v>1</v>
      </c>
      <c r="AC477" s="41" t="s">
        <v>8927</v>
      </c>
      <c r="AD477" s="41" t="s">
        <v>8928</v>
      </c>
      <c r="AE477" s="41">
        <v>1203.039095</v>
      </c>
      <c r="AF477" s="41">
        <v>-3.177028809</v>
      </c>
      <c r="AG477" s="42">
        <v>5.08E41</v>
      </c>
      <c r="AH477" s="51">
        <v>0.032398832</v>
      </c>
      <c r="AI477" s="40" t="s">
        <v>8929</v>
      </c>
      <c r="AJ477" s="46">
        <v>5.08478849047945E125</v>
      </c>
      <c r="AK477" s="41">
        <v>6903.0</v>
      </c>
      <c r="AL477" s="40" t="s">
        <v>2224</v>
      </c>
      <c r="AM477" s="40" t="s">
        <v>7285</v>
      </c>
      <c r="AN477" s="40" t="s">
        <v>5643</v>
      </c>
      <c r="AO477" s="42">
        <v>1.01E138</v>
      </c>
    </row>
    <row r="478">
      <c r="A478" s="41">
        <v>22.0</v>
      </c>
      <c r="B478" s="42">
        <v>1.671312492E9</v>
      </c>
      <c r="C478" s="41">
        <v>3356.0</v>
      </c>
      <c r="D478" s="40" t="s">
        <v>1243</v>
      </c>
      <c r="E478" s="41">
        <v>140.0</v>
      </c>
      <c r="F478" s="41">
        <v>35.0</v>
      </c>
      <c r="G478" s="41">
        <v>70.0</v>
      </c>
      <c r="H478" s="41">
        <v>-3.07732701</v>
      </c>
      <c r="I478" s="41">
        <v>10000.0</v>
      </c>
      <c r="J478" s="41">
        <v>5000.0</v>
      </c>
      <c r="K478" s="41">
        <v>1200.0</v>
      </c>
      <c r="L478" s="41">
        <v>600.0</v>
      </c>
      <c r="M478" s="41">
        <v>30.0</v>
      </c>
      <c r="N478" s="40" t="s">
        <v>1370</v>
      </c>
      <c r="O478" s="40" t="s">
        <v>1371</v>
      </c>
      <c r="P478" s="40" t="s">
        <v>209</v>
      </c>
      <c r="Q478" s="40" t="s">
        <v>1373</v>
      </c>
      <c r="R478" s="40" t="b">
        <v>0</v>
      </c>
      <c r="S478" s="40" t="s">
        <v>1373</v>
      </c>
      <c r="T478" s="40" t="s">
        <v>7305</v>
      </c>
      <c r="U478" s="41">
        <v>0.1</v>
      </c>
      <c r="V478" s="41">
        <v>0.9</v>
      </c>
      <c r="W478" s="41">
        <v>0.2</v>
      </c>
      <c r="X478" s="41">
        <v>0.5</v>
      </c>
      <c r="Y478" s="40" t="b">
        <v>0</v>
      </c>
      <c r="Z478" s="40" t="b">
        <v>1</v>
      </c>
      <c r="AA478" s="40" t="b">
        <v>0</v>
      </c>
      <c r="AB478" s="40" t="b">
        <v>1</v>
      </c>
      <c r="AC478" s="41" t="s">
        <v>8930</v>
      </c>
      <c r="AD478" s="41" t="s">
        <v>8931</v>
      </c>
      <c r="AE478" s="41">
        <v>1203.282743</v>
      </c>
      <c r="AF478" s="41">
        <v>-3.177401503</v>
      </c>
      <c r="AG478" s="42">
        <v>9.5E40</v>
      </c>
      <c r="AH478" s="51">
        <v>0.032519941</v>
      </c>
      <c r="AI478" s="40" t="s">
        <v>8932</v>
      </c>
      <c r="AJ478" s="46">
        <v>9.50477433979715E122</v>
      </c>
      <c r="AK478" s="41">
        <v>7542.0</v>
      </c>
      <c r="AL478" s="40" t="s">
        <v>2224</v>
      </c>
      <c r="AM478" s="40" t="s">
        <v>7285</v>
      </c>
      <c r="AN478" s="40" t="s">
        <v>5643</v>
      </c>
      <c r="AO478" s="42">
        <v>1.0E136</v>
      </c>
    </row>
    <row r="479">
      <c r="A479" s="41">
        <v>494.0</v>
      </c>
      <c r="B479" s="42">
        <v>1.671302375E9</v>
      </c>
      <c r="C479" s="41">
        <v>3356.0</v>
      </c>
      <c r="D479" s="40" t="s">
        <v>1243</v>
      </c>
      <c r="E479" s="41">
        <v>140.0</v>
      </c>
      <c r="F479" s="41">
        <v>35.0</v>
      </c>
      <c r="G479" s="41">
        <v>70.0</v>
      </c>
      <c r="H479" s="41">
        <v>-3.07732701</v>
      </c>
      <c r="I479" s="41">
        <v>10000.0</v>
      </c>
      <c r="J479" s="41">
        <v>5000.0</v>
      </c>
      <c r="K479" s="41">
        <v>1200.0</v>
      </c>
      <c r="L479" s="41">
        <v>600.0</v>
      </c>
      <c r="M479" s="41">
        <v>50.0</v>
      </c>
      <c r="N479" s="40" t="s">
        <v>1370</v>
      </c>
      <c r="O479" s="40" t="s">
        <v>1371</v>
      </c>
      <c r="P479" s="40" t="s">
        <v>1372</v>
      </c>
      <c r="Q479" s="40" t="s">
        <v>1373</v>
      </c>
      <c r="R479" s="40" t="b">
        <v>0</v>
      </c>
      <c r="S479" s="40" t="s">
        <v>1373</v>
      </c>
      <c r="T479" s="40" t="s">
        <v>212</v>
      </c>
      <c r="U479" s="41">
        <v>0.1</v>
      </c>
      <c r="V479" s="41">
        <v>0.9</v>
      </c>
      <c r="W479" s="41">
        <v>0.3</v>
      </c>
      <c r="X479" s="41">
        <v>0.6</v>
      </c>
      <c r="Y479" s="40" t="b">
        <v>0</v>
      </c>
      <c r="Z479" s="40" t="b">
        <v>1</v>
      </c>
      <c r="AA479" s="40" t="b">
        <v>0</v>
      </c>
      <c r="AB479" s="40" t="b">
        <v>0</v>
      </c>
      <c r="AC479" s="41" t="s">
        <v>8933</v>
      </c>
      <c r="AD479" s="41" t="s">
        <v>8934</v>
      </c>
      <c r="AE479" s="41">
        <v>607.1741819</v>
      </c>
      <c r="AF479" s="41">
        <v>-3.178069471</v>
      </c>
      <c r="AG479" s="42">
        <v>3.18E41</v>
      </c>
      <c r="AH479" s="51">
        <v>0.032737002</v>
      </c>
      <c r="AI479" s="40" t="s">
        <v>8935</v>
      </c>
      <c r="AJ479" s="40" t="s">
        <v>8936</v>
      </c>
      <c r="AK479" s="41">
        <v>10000.0</v>
      </c>
      <c r="AL479" s="40" t="s">
        <v>216</v>
      </c>
      <c r="AM479" s="40" t="s">
        <v>7285</v>
      </c>
      <c r="AN479" s="40" t="s">
        <v>224</v>
      </c>
      <c r="AO479" s="42">
        <v>1.11E137</v>
      </c>
    </row>
    <row r="480">
      <c r="A480" s="41">
        <v>887.0</v>
      </c>
      <c r="B480" s="42">
        <v>1.671302375E9</v>
      </c>
      <c r="C480" s="41">
        <v>3356.0</v>
      </c>
      <c r="D480" s="40" t="s">
        <v>1243</v>
      </c>
      <c r="E480" s="41">
        <v>140.0</v>
      </c>
      <c r="F480" s="41">
        <v>35.0</v>
      </c>
      <c r="G480" s="41">
        <v>70.0</v>
      </c>
      <c r="H480" s="41">
        <v>-3.07732701</v>
      </c>
      <c r="I480" s="41">
        <v>10000.0</v>
      </c>
      <c r="J480" s="41">
        <v>5000.0</v>
      </c>
      <c r="K480" s="41">
        <v>1200.0</v>
      </c>
      <c r="L480" s="41">
        <v>600.0</v>
      </c>
      <c r="M480" s="41">
        <v>100.0</v>
      </c>
      <c r="N480" s="40" t="s">
        <v>1370</v>
      </c>
      <c r="O480" s="40" t="s">
        <v>1371</v>
      </c>
      <c r="P480" s="40" t="s">
        <v>212</v>
      </c>
      <c r="Q480" s="40" t="s">
        <v>1373</v>
      </c>
      <c r="R480" s="40" t="b">
        <v>0</v>
      </c>
      <c r="S480" s="40" t="s">
        <v>1373</v>
      </c>
      <c r="T480" s="40" t="s">
        <v>212</v>
      </c>
      <c r="U480" s="41">
        <v>0.1</v>
      </c>
      <c r="V480" s="41">
        <v>0.9</v>
      </c>
      <c r="W480" s="41">
        <v>0.2</v>
      </c>
      <c r="X480" s="41">
        <v>0.6</v>
      </c>
      <c r="Y480" s="40" t="b">
        <v>0</v>
      </c>
      <c r="Z480" s="40" t="b">
        <v>1</v>
      </c>
      <c r="AA480" s="40" t="b">
        <v>0</v>
      </c>
      <c r="AB480" s="40" t="b">
        <v>0</v>
      </c>
      <c r="AC480" s="41" t="s">
        <v>8937</v>
      </c>
      <c r="AD480" s="41" t="s">
        <v>8938</v>
      </c>
      <c r="AE480" s="41">
        <v>1187.510421</v>
      </c>
      <c r="AF480" s="41">
        <v>-3.178200093</v>
      </c>
      <c r="AG480" s="42">
        <v>4.4E41</v>
      </c>
      <c r="AH480" s="51">
        <v>0.032779449</v>
      </c>
      <c r="AI480" s="40" t="s">
        <v>8939</v>
      </c>
      <c r="AJ480" s="40" t="s">
        <v>8940</v>
      </c>
      <c r="AK480" s="41">
        <v>10000.0</v>
      </c>
      <c r="AL480" s="40" t="s">
        <v>216</v>
      </c>
      <c r="AM480" s="40" t="s">
        <v>7285</v>
      </c>
      <c r="AN480" s="40" t="s">
        <v>224</v>
      </c>
      <c r="AO480" s="42">
        <v>1.01E138</v>
      </c>
    </row>
    <row r="481">
      <c r="A481" s="41">
        <v>638.0</v>
      </c>
      <c r="B481" s="42">
        <v>1.671302375E9</v>
      </c>
      <c r="C481" s="41">
        <v>3356.0</v>
      </c>
      <c r="D481" s="40" t="s">
        <v>1243</v>
      </c>
      <c r="E481" s="41">
        <v>140.0</v>
      </c>
      <c r="F481" s="41">
        <v>35.0</v>
      </c>
      <c r="G481" s="41">
        <v>70.0</v>
      </c>
      <c r="H481" s="41">
        <v>-3.07732701</v>
      </c>
      <c r="I481" s="41">
        <v>10000.0</v>
      </c>
      <c r="J481" s="41">
        <v>5000.0</v>
      </c>
      <c r="K481" s="41">
        <v>1200.0</v>
      </c>
      <c r="L481" s="41">
        <v>600.0</v>
      </c>
      <c r="M481" s="41">
        <v>50.0</v>
      </c>
      <c r="N481" s="40" t="s">
        <v>1370</v>
      </c>
      <c r="O481" s="40" t="s">
        <v>208</v>
      </c>
      <c r="P481" s="40" t="s">
        <v>7305</v>
      </c>
      <c r="Q481" s="40" t="s">
        <v>1373</v>
      </c>
      <c r="R481" s="40" t="b">
        <v>0</v>
      </c>
      <c r="S481" s="40" t="s">
        <v>1373</v>
      </c>
      <c r="T481" s="40" t="s">
        <v>212</v>
      </c>
      <c r="U481" s="41">
        <v>0.1</v>
      </c>
      <c r="V481" s="41">
        <v>0.9</v>
      </c>
      <c r="W481" s="41">
        <v>0.3</v>
      </c>
      <c r="X481" s="41">
        <v>0.6</v>
      </c>
      <c r="Y481" s="40" t="b">
        <v>0</v>
      </c>
      <c r="Z481" s="40" t="b">
        <v>1</v>
      </c>
      <c r="AA481" s="40" t="b">
        <v>0</v>
      </c>
      <c r="AB481" s="40" t="b">
        <v>0</v>
      </c>
      <c r="AC481" s="41" t="s">
        <v>8941</v>
      </c>
      <c r="AD481" s="41" t="s">
        <v>8942</v>
      </c>
      <c r="AE481" s="41">
        <v>643.4395719</v>
      </c>
      <c r="AF481" s="41">
        <v>-3.17872958</v>
      </c>
      <c r="AG481" s="42">
        <v>1.16E42</v>
      </c>
      <c r="AH481" s="51">
        <v>0.03295151</v>
      </c>
      <c r="AI481" s="40" t="s">
        <v>8943</v>
      </c>
      <c r="AJ481" s="40" t="s">
        <v>8944</v>
      </c>
      <c r="AK481" s="41">
        <v>10000.0</v>
      </c>
      <c r="AL481" s="40" t="s">
        <v>216</v>
      </c>
      <c r="AM481" s="40" t="s">
        <v>7285</v>
      </c>
      <c r="AN481" s="40" t="s">
        <v>224</v>
      </c>
      <c r="AO481" s="42">
        <v>1.1E139</v>
      </c>
    </row>
    <row r="482">
      <c r="A482" s="41">
        <v>138.0</v>
      </c>
      <c r="B482" s="42">
        <v>1.671312492E9</v>
      </c>
      <c r="C482" s="41">
        <v>3356.0</v>
      </c>
      <c r="D482" s="40" t="s">
        <v>1243</v>
      </c>
      <c r="E482" s="41">
        <v>140.0</v>
      </c>
      <c r="F482" s="41">
        <v>35.0</v>
      </c>
      <c r="G482" s="41">
        <v>70.0</v>
      </c>
      <c r="H482" s="41">
        <v>-3.07732701</v>
      </c>
      <c r="I482" s="41">
        <v>10000.0</v>
      </c>
      <c r="J482" s="41">
        <v>5000.0</v>
      </c>
      <c r="K482" s="41">
        <v>1200.0</v>
      </c>
      <c r="L482" s="41">
        <v>600.0</v>
      </c>
      <c r="M482" s="41">
        <v>30.0</v>
      </c>
      <c r="N482" s="40" t="s">
        <v>1370</v>
      </c>
      <c r="O482" s="40" t="s">
        <v>1371</v>
      </c>
      <c r="P482" s="40" t="s">
        <v>1372</v>
      </c>
      <c r="Q482" s="40" t="s">
        <v>1373</v>
      </c>
      <c r="R482" s="40" t="b">
        <v>0</v>
      </c>
      <c r="S482" s="40" t="s">
        <v>7286</v>
      </c>
      <c r="T482" s="40" t="s">
        <v>7305</v>
      </c>
      <c r="U482" s="41">
        <v>0.1</v>
      </c>
      <c r="V482" s="41">
        <v>0.9</v>
      </c>
      <c r="W482" s="41">
        <v>0.2</v>
      </c>
      <c r="X482" s="41">
        <v>0.4</v>
      </c>
      <c r="Y482" s="40" t="b">
        <v>0</v>
      </c>
      <c r="Z482" s="40" t="b">
        <v>1</v>
      </c>
      <c r="AA482" s="40" t="b">
        <v>0</v>
      </c>
      <c r="AB482" s="40" t="b">
        <v>1</v>
      </c>
      <c r="AC482" s="41" t="s">
        <v>8945</v>
      </c>
      <c r="AD482" s="41" t="s">
        <v>8946</v>
      </c>
      <c r="AE482" s="41">
        <v>1177.303083</v>
      </c>
      <c r="AF482" s="41">
        <v>-3.179438993</v>
      </c>
      <c r="AG482" s="42">
        <v>1.2E42</v>
      </c>
      <c r="AH482" s="51">
        <v>0.033182038</v>
      </c>
      <c r="AI482" s="40" t="s">
        <v>8947</v>
      </c>
      <c r="AJ482" s="46">
        <v>1.20469790354593E128</v>
      </c>
      <c r="AK482" s="41">
        <v>6448.0</v>
      </c>
      <c r="AL482" s="40" t="s">
        <v>7372</v>
      </c>
      <c r="AM482" s="40" t="s">
        <v>7285</v>
      </c>
      <c r="AN482" s="40" t="s">
        <v>5643</v>
      </c>
      <c r="AO482" s="42">
        <v>1.1E139</v>
      </c>
    </row>
    <row r="483">
      <c r="A483" s="41">
        <v>246.0</v>
      </c>
      <c r="B483" s="42">
        <v>1.671302375E9</v>
      </c>
      <c r="C483" s="41">
        <v>3356.0</v>
      </c>
      <c r="D483" s="40" t="s">
        <v>1243</v>
      </c>
      <c r="E483" s="41">
        <v>140.0</v>
      </c>
      <c r="F483" s="41">
        <v>35.0</v>
      </c>
      <c r="G483" s="41">
        <v>70.0</v>
      </c>
      <c r="H483" s="41">
        <v>-3.07732701</v>
      </c>
      <c r="I483" s="41">
        <v>10000.0</v>
      </c>
      <c r="J483" s="41">
        <v>5000.0</v>
      </c>
      <c r="K483" s="41">
        <v>1200.0</v>
      </c>
      <c r="L483" s="41">
        <v>600.0</v>
      </c>
      <c r="M483" s="41">
        <v>30.0</v>
      </c>
      <c r="N483" s="40" t="s">
        <v>1370</v>
      </c>
      <c r="O483" s="40" t="s">
        <v>208</v>
      </c>
      <c r="P483" s="40" t="s">
        <v>7310</v>
      </c>
      <c r="Q483" s="40" t="s">
        <v>1373</v>
      </c>
      <c r="R483" s="40" t="b">
        <v>0</v>
      </c>
      <c r="S483" s="40" t="s">
        <v>7286</v>
      </c>
      <c r="T483" s="40" t="s">
        <v>212</v>
      </c>
      <c r="U483" s="41">
        <v>0.1</v>
      </c>
      <c r="V483" s="41">
        <v>0.9</v>
      </c>
      <c r="W483" s="41">
        <v>0.2</v>
      </c>
      <c r="X483" s="41">
        <v>0.4</v>
      </c>
      <c r="Y483" s="40" t="b">
        <v>0</v>
      </c>
      <c r="Z483" s="40" t="b">
        <v>1</v>
      </c>
      <c r="AA483" s="40" t="b">
        <v>0</v>
      </c>
      <c r="AB483" s="40" t="b">
        <v>0</v>
      </c>
      <c r="AC483" s="41" t="s">
        <v>8948</v>
      </c>
      <c r="AD483" s="41" t="s">
        <v>8949</v>
      </c>
      <c r="AE483" s="41">
        <v>360.874131</v>
      </c>
      <c r="AF483" s="41">
        <v>-3.179487527</v>
      </c>
      <c r="AG483" s="42">
        <v>1.39E42</v>
      </c>
      <c r="AH483" s="51">
        <v>0.03319781</v>
      </c>
      <c r="AI483" s="40" t="s">
        <v>8950</v>
      </c>
      <c r="AJ483" s="45">
        <v>1.38699244399316E257</v>
      </c>
      <c r="AK483" s="41">
        <v>10000.0</v>
      </c>
      <c r="AL483" s="40" t="s">
        <v>216</v>
      </c>
      <c r="AM483" s="40" t="s">
        <v>7285</v>
      </c>
      <c r="AN483" s="40" t="s">
        <v>224</v>
      </c>
      <c r="AO483" s="42">
        <v>1.11E139</v>
      </c>
    </row>
    <row r="484">
      <c r="A484" s="41">
        <v>107.0</v>
      </c>
      <c r="B484" s="42">
        <v>1.671302375E9</v>
      </c>
      <c r="C484" s="41">
        <v>3356.0</v>
      </c>
      <c r="D484" s="40" t="s">
        <v>1243</v>
      </c>
      <c r="E484" s="41">
        <v>140.0</v>
      </c>
      <c r="F484" s="41">
        <v>35.0</v>
      </c>
      <c r="G484" s="41">
        <v>70.0</v>
      </c>
      <c r="H484" s="41">
        <v>-3.07732701</v>
      </c>
      <c r="I484" s="41">
        <v>10000.0</v>
      </c>
      <c r="J484" s="41">
        <v>5000.0</v>
      </c>
      <c r="K484" s="41">
        <v>1200.0</v>
      </c>
      <c r="L484" s="41">
        <v>600.0</v>
      </c>
      <c r="M484" s="41">
        <v>30.0</v>
      </c>
      <c r="N484" s="40" t="s">
        <v>1370</v>
      </c>
      <c r="O484" s="40" t="s">
        <v>1371</v>
      </c>
      <c r="P484" s="40" t="s">
        <v>7305</v>
      </c>
      <c r="Q484" s="40" t="s">
        <v>1373</v>
      </c>
      <c r="R484" s="40" t="b">
        <v>0</v>
      </c>
      <c r="S484" s="40" t="s">
        <v>7286</v>
      </c>
      <c r="T484" s="40" t="s">
        <v>212</v>
      </c>
      <c r="U484" s="41">
        <v>0.1</v>
      </c>
      <c r="V484" s="41">
        <v>0.9</v>
      </c>
      <c r="W484" s="41">
        <v>0.3</v>
      </c>
      <c r="X484" s="41">
        <v>0.6</v>
      </c>
      <c r="Y484" s="40" t="b">
        <v>0</v>
      </c>
      <c r="Z484" s="40" t="b">
        <v>1</v>
      </c>
      <c r="AA484" s="40" t="b">
        <v>0</v>
      </c>
      <c r="AB484" s="40" t="b">
        <v>0</v>
      </c>
      <c r="AC484" s="41" t="s">
        <v>8951</v>
      </c>
      <c r="AD484" s="41" t="s">
        <v>8952</v>
      </c>
      <c r="AE484" s="41">
        <v>373.4180498</v>
      </c>
      <c r="AF484" s="41">
        <v>-3.1798106</v>
      </c>
      <c r="AG484" s="42">
        <v>8.13E41</v>
      </c>
      <c r="AH484" s="51">
        <v>0.033302795</v>
      </c>
      <c r="AI484" s="40" t="s">
        <v>8953</v>
      </c>
      <c r="AJ484" s="40" t="s">
        <v>8954</v>
      </c>
      <c r="AK484" s="41">
        <v>10000.0</v>
      </c>
      <c r="AL484" s="40" t="s">
        <v>216</v>
      </c>
      <c r="AM484" s="40" t="s">
        <v>7285</v>
      </c>
      <c r="AN484" s="40" t="s">
        <v>224</v>
      </c>
      <c r="AO484" s="42">
        <v>1.0E139</v>
      </c>
    </row>
    <row r="485">
      <c r="A485" s="41">
        <v>205.0</v>
      </c>
      <c r="B485" s="42">
        <v>1.671302375E9</v>
      </c>
      <c r="C485" s="41">
        <v>3356.0</v>
      </c>
      <c r="D485" s="40" t="s">
        <v>1243</v>
      </c>
      <c r="E485" s="41">
        <v>140.0</v>
      </c>
      <c r="F485" s="41">
        <v>35.0</v>
      </c>
      <c r="G485" s="41">
        <v>70.0</v>
      </c>
      <c r="H485" s="41">
        <v>-3.07732701</v>
      </c>
      <c r="I485" s="41">
        <v>10000.0</v>
      </c>
      <c r="J485" s="41">
        <v>5000.0</v>
      </c>
      <c r="K485" s="41">
        <v>1200.0</v>
      </c>
      <c r="L485" s="41">
        <v>600.0</v>
      </c>
      <c r="M485" s="41">
        <v>30.0</v>
      </c>
      <c r="N485" s="40" t="s">
        <v>1370</v>
      </c>
      <c r="O485" s="40" t="s">
        <v>208</v>
      </c>
      <c r="P485" s="40" t="s">
        <v>209</v>
      </c>
      <c r="Q485" s="40" t="s">
        <v>1373</v>
      </c>
      <c r="R485" s="40" t="b">
        <v>0</v>
      </c>
      <c r="S485" s="40" t="s">
        <v>1373</v>
      </c>
      <c r="T485" s="40" t="s">
        <v>212</v>
      </c>
      <c r="U485" s="41">
        <v>0.1</v>
      </c>
      <c r="V485" s="41">
        <v>0.9</v>
      </c>
      <c r="W485" s="41">
        <v>0.3</v>
      </c>
      <c r="X485" s="41">
        <v>0.5</v>
      </c>
      <c r="Y485" s="40" t="b">
        <v>0</v>
      </c>
      <c r="Z485" s="40" t="b">
        <v>1</v>
      </c>
      <c r="AA485" s="40" t="b">
        <v>0</v>
      </c>
      <c r="AB485" s="40" t="b">
        <v>0</v>
      </c>
      <c r="AC485" s="41" t="s">
        <v>8955</v>
      </c>
      <c r="AD485" s="41" t="s">
        <v>8956</v>
      </c>
      <c r="AE485" s="41">
        <v>305.192687</v>
      </c>
      <c r="AF485" s="41">
        <v>-3.179858652</v>
      </c>
      <c r="AG485" s="42">
        <v>1.04E42</v>
      </c>
      <c r="AH485" s="51">
        <v>0.03331841</v>
      </c>
      <c r="AI485" s="40" t="s">
        <v>8957</v>
      </c>
      <c r="AJ485" s="40" t="s">
        <v>8958</v>
      </c>
      <c r="AK485" s="41">
        <v>10000.0</v>
      </c>
      <c r="AL485" s="40" t="s">
        <v>216</v>
      </c>
      <c r="AM485" s="40" t="s">
        <v>7285</v>
      </c>
      <c r="AN485" s="40" t="s">
        <v>224</v>
      </c>
      <c r="AO485" s="42">
        <v>1.01E139</v>
      </c>
    </row>
    <row r="486">
      <c r="A486" s="41">
        <v>29.0</v>
      </c>
      <c r="B486" s="42">
        <v>1.671309524E9</v>
      </c>
      <c r="C486" s="41">
        <v>3356.0</v>
      </c>
      <c r="D486" s="40" t="s">
        <v>1243</v>
      </c>
      <c r="E486" s="41">
        <v>140.0</v>
      </c>
      <c r="F486" s="41">
        <v>35.0</v>
      </c>
      <c r="G486" s="41">
        <v>70.0</v>
      </c>
      <c r="H486" s="41">
        <v>-3.07732701</v>
      </c>
      <c r="I486" s="41">
        <v>10000.0</v>
      </c>
      <c r="J486" s="41">
        <v>5000.0</v>
      </c>
      <c r="K486" s="41">
        <v>1200.0</v>
      </c>
      <c r="L486" s="41">
        <v>600.0</v>
      </c>
      <c r="M486" s="41">
        <v>30.0</v>
      </c>
      <c r="N486" s="40" t="s">
        <v>1370</v>
      </c>
      <c r="O486" s="40" t="s">
        <v>1371</v>
      </c>
      <c r="P486" s="40" t="s">
        <v>209</v>
      </c>
      <c r="Q486" s="40" t="s">
        <v>1373</v>
      </c>
      <c r="R486" s="40" t="b">
        <v>0</v>
      </c>
      <c r="S486" s="40" t="s">
        <v>7286</v>
      </c>
      <c r="T486" s="40" t="s">
        <v>212</v>
      </c>
      <c r="U486" s="41">
        <v>0.1</v>
      </c>
      <c r="V486" s="41">
        <v>0.9</v>
      </c>
      <c r="W486" s="41">
        <v>0.1</v>
      </c>
      <c r="X486" s="41">
        <v>0.6</v>
      </c>
      <c r="Y486" s="40" t="b">
        <v>0</v>
      </c>
      <c r="Z486" s="40" t="b">
        <v>1</v>
      </c>
      <c r="AA486" s="40" t="b">
        <v>0</v>
      </c>
      <c r="AB486" s="40" t="b">
        <v>1</v>
      </c>
      <c r="AC486" s="41" t="s">
        <v>8959</v>
      </c>
      <c r="AD486" s="41" t="s">
        <v>8960</v>
      </c>
      <c r="AE486" s="41">
        <v>1203.341323</v>
      </c>
      <c r="AF486" s="41">
        <v>-3.180247856</v>
      </c>
      <c r="AG486" s="42">
        <v>1.55E41</v>
      </c>
      <c r="AH486" s="51">
        <v>0.033444884</v>
      </c>
      <c r="AI486" s="40" t="s">
        <v>8961</v>
      </c>
      <c r="AJ486" s="46">
        <v>1.55150113155975E83</v>
      </c>
      <c r="AK486" s="41">
        <v>4136.0</v>
      </c>
      <c r="AL486" s="40" t="s">
        <v>2224</v>
      </c>
      <c r="AM486" s="40" t="s">
        <v>7285</v>
      </c>
      <c r="AN486" s="40" t="s">
        <v>5643</v>
      </c>
      <c r="AO486" s="42">
        <v>1.11E136</v>
      </c>
    </row>
    <row r="487">
      <c r="A487" s="41">
        <v>753.0</v>
      </c>
      <c r="B487" s="42">
        <v>1.671302375E9</v>
      </c>
      <c r="C487" s="41">
        <v>3356.0</v>
      </c>
      <c r="D487" s="40" t="s">
        <v>1243</v>
      </c>
      <c r="E487" s="41">
        <v>140.0</v>
      </c>
      <c r="F487" s="41">
        <v>35.0</v>
      </c>
      <c r="G487" s="41">
        <v>70.0</v>
      </c>
      <c r="H487" s="41">
        <v>-3.07732701</v>
      </c>
      <c r="I487" s="41">
        <v>10000.0</v>
      </c>
      <c r="J487" s="41">
        <v>5000.0</v>
      </c>
      <c r="K487" s="41">
        <v>1200.0</v>
      </c>
      <c r="L487" s="41">
        <v>600.0</v>
      </c>
      <c r="M487" s="41">
        <v>100.0</v>
      </c>
      <c r="N487" s="40" t="s">
        <v>1370</v>
      </c>
      <c r="O487" s="40" t="s">
        <v>1371</v>
      </c>
      <c r="P487" s="40" t="s">
        <v>209</v>
      </c>
      <c r="Q487" s="40" t="s">
        <v>1373</v>
      </c>
      <c r="R487" s="40" t="b">
        <v>0</v>
      </c>
      <c r="S487" s="40" t="s">
        <v>7286</v>
      </c>
      <c r="T487" s="40" t="s">
        <v>212</v>
      </c>
      <c r="U487" s="41">
        <v>0.1</v>
      </c>
      <c r="V487" s="41">
        <v>0.9</v>
      </c>
      <c r="W487" s="41">
        <v>0.3</v>
      </c>
      <c r="X487" s="41">
        <v>0.4</v>
      </c>
      <c r="Y487" s="40" t="b">
        <v>0</v>
      </c>
      <c r="Z487" s="40" t="b">
        <v>1</v>
      </c>
      <c r="AA487" s="40" t="b">
        <v>0</v>
      </c>
      <c r="AB487" s="40" t="b">
        <v>0</v>
      </c>
      <c r="AC487" s="41" t="s">
        <v>8962</v>
      </c>
      <c r="AD487" s="41" t="s">
        <v>8963</v>
      </c>
      <c r="AE487" s="41">
        <v>914.3380928</v>
      </c>
      <c r="AF487" s="41">
        <v>-3.180288969</v>
      </c>
      <c r="AG487" s="42">
        <v>6.72E41</v>
      </c>
      <c r="AH487" s="51">
        <v>0.033458244</v>
      </c>
      <c r="AI487" s="40" t="s">
        <v>8964</v>
      </c>
      <c r="AJ487" s="40" t="s">
        <v>8965</v>
      </c>
      <c r="AK487" s="41">
        <v>10000.0</v>
      </c>
      <c r="AL487" s="40" t="s">
        <v>216</v>
      </c>
      <c r="AM487" s="40" t="s">
        <v>7285</v>
      </c>
      <c r="AN487" s="40" t="s">
        <v>224</v>
      </c>
      <c r="AO487" s="42">
        <v>1.11E138</v>
      </c>
    </row>
    <row r="488">
      <c r="A488" s="41">
        <v>379.0</v>
      </c>
      <c r="B488" s="42">
        <v>1.671302375E9</v>
      </c>
      <c r="C488" s="41">
        <v>3356.0</v>
      </c>
      <c r="D488" s="40" t="s">
        <v>1243</v>
      </c>
      <c r="E488" s="41">
        <v>140.0</v>
      </c>
      <c r="F488" s="41">
        <v>35.0</v>
      </c>
      <c r="G488" s="41">
        <v>70.0</v>
      </c>
      <c r="H488" s="41">
        <v>-3.07732701</v>
      </c>
      <c r="I488" s="41">
        <v>10000.0</v>
      </c>
      <c r="J488" s="41">
        <v>5000.0</v>
      </c>
      <c r="K488" s="41">
        <v>1200.0</v>
      </c>
      <c r="L488" s="41">
        <v>600.0</v>
      </c>
      <c r="M488" s="41">
        <v>50.0</v>
      </c>
      <c r="N488" s="40" t="s">
        <v>1370</v>
      </c>
      <c r="O488" s="40" t="s">
        <v>1371</v>
      </c>
      <c r="P488" s="40" t="s">
        <v>209</v>
      </c>
      <c r="Q488" s="40" t="s">
        <v>1373</v>
      </c>
      <c r="R488" s="40" t="b">
        <v>0</v>
      </c>
      <c r="S488" s="40" t="s">
        <v>1373</v>
      </c>
      <c r="T488" s="40" t="s">
        <v>212</v>
      </c>
      <c r="U488" s="41">
        <v>0.1</v>
      </c>
      <c r="V488" s="41">
        <v>0.9</v>
      </c>
      <c r="W488" s="41">
        <v>0.1</v>
      </c>
      <c r="X488" s="41">
        <v>0.5</v>
      </c>
      <c r="Y488" s="40" t="b">
        <v>0</v>
      </c>
      <c r="Z488" s="40" t="b">
        <v>1</v>
      </c>
      <c r="AA488" s="40" t="b">
        <v>0</v>
      </c>
      <c r="AB488" s="40" t="b">
        <v>0</v>
      </c>
      <c r="AC488" s="41" t="s">
        <v>8966</v>
      </c>
      <c r="AD488" s="41" t="s">
        <v>8967</v>
      </c>
      <c r="AE488" s="41">
        <v>527.060652</v>
      </c>
      <c r="AF488" s="41">
        <v>-3.180857139</v>
      </c>
      <c r="AG488" s="42">
        <v>4.65E41</v>
      </c>
      <c r="AH488" s="51">
        <v>0.033642875</v>
      </c>
      <c r="AI488" s="40" t="s">
        <v>8968</v>
      </c>
      <c r="AJ488" s="40" t="s">
        <v>7330</v>
      </c>
      <c r="AK488" s="41">
        <v>10000.0</v>
      </c>
      <c r="AL488" s="40" t="s">
        <v>216</v>
      </c>
      <c r="AM488" s="40" t="s">
        <v>7285</v>
      </c>
      <c r="AN488" s="40" t="s">
        <v>224</v>
      </c>
      <c r="AO488" s="42">
        <v>1.01E138</v>
      </c>
    </row>
    <row r="489">
      <c r="A489" s="41">
        <v>311.0</v>
      </c>
      <c r="B489" s="42">
        <v>1.671302375E9</v>
      </c>
      <c r="C489" s="41">
        <v>3356.0</v>
      </c>
      <c r="D489" s="40" t="s">
        <v>1243</v>
      </c>
      <c r="E489" s="41">
        <v>140.0</v>
      </c>
      <c r="F489" s="41">
        <v>35.0</v>
      </c>
      <c r="G489" s="41">
        <v>70.0</v>
      </c>
      <c r="H489" s="41">
        <v>-3.07732701</v>
      </c>
      <c r="I489" s="41">
        <v>10000.0</v>
      </c>
      <c r="J489" s="41">
        <v>5000.0</v>
      </c>
      <c r="K489" s="41">
        <v>1200.0</v>
      </c>
      <c r="L489" s="41">
        <v>600.0</v>
      </c>
      <c r="M489" s="41">
        <v>30.0</v>
      </c>
      <c r="N489" s="40" t="s">
        <v>1370</v>
      </c>
      <c r="O489" s="40" t="s">
        <v>208</v>
      </c>
      <c r="P489" s="40" t="s">
        <v>1372</v>
      </c>
      <c r="Q489" s="40" t="s">
        <v>1373</v>
      </c>
      <c r="R489" s="40" t="b">
        <v>0</v>
      </c>
      <c r="S489" s="40" t="s">
        <v>1373</v>
      </c>
      <c r="T489" s="40" t="s">
        <v>212</v>
      </c>
      <c r="U489" s="41">
        <v>0.1</v>
      </c>
      <c r="V489" s="41">
        <v>0.9</v>
      </c>
      <c r="W489" s="41">
        <v>0.2</v>
      </c>
      <c r="X489" s="41">
        <v>0.6</v>
      </c>
      <c r="Y489" s="40" t="b">
        <v>0</v>
      </c>
      <c r="Z489" s="40" t="b">
        <v>1</v>
      </c>
      <c r="AA489" s="40" t="b">
        <v>0</v>
      </c>
      <c r="AB489" s="40" t="b">
        <v>0</v>
      </c>
      <c r="AC489" s="41" t="s">
        <v>8969</v>
      </c>
      <c r="AD489" s="41" t="s">
        <v>8970</v>
      </c>
      <c r="AE489" s="41">
        <v>400.9813013</v>
      </c>
      <c r="AF489" s="41">
        <v>-3.181027813</v>
      </c>
      <c r="AG489" s="42">
        <v>8.08E41</v>
      </c>
      <c r="AH489" s="51">
        <v>0.033698337</v>
      </c>
      <c r="AI489" s="40" t="s">
        <v>8971</v>
      </c>
      <c r="AJ489" s="45">
        <v>8.08396142018122E251</v>
      </c>
      <c r="AK489" s="41">
        <v>10000.0</v>
      </c>
      <c r="AL489" s="40" t="s">
        <v>216</v>
      </c>
      <c r="AM489" s="40" t="s">
        <v>7285</v>
      </c>
      <c r="AN489" s="40" t="s">
        <v>224</v>
      </c>
      <c r="AO489" s="42">
        <v>1.0E139</v>
      </c>
    </row>
    <row r="490">
      <c r="A490" s="41">
        <v>54.0</v>
      </c>
      <c r="B490" s="42">
        <v>1.671302375E9</v>
      </c>
      <c r="C490" s="41">
        <v>3356.0</v>
      </c>
      <c r="D490" s="40" t="s">
        <v>1243</v>
      </c>
      <c r="E490" s="41">
        <v>140.0</v>
      </c>
      <c r="F490" s="41">
        <v>35.0</v>
      </c>
      <c r="G490" s="41">
        <v>70.0</v>
      </c>
      <c r="H490" s="41">
        <v>-3.07732701</v>
      </c>
      <c r="I490" s="41">
        <v>10000.0</v>
      </c>
      <c r="J490" s="41">
        <v>5000.0</v>
      </c>
      <c r="K490" s="41">
        <v>1200.0</v>
      </c>
      <c r="L490" s="41">
        <v>600.0</v>
      </c>
      <c r="M490" s="41">
        <v>30.0</v>
      </c>
      <c r="N490" s="40" t="s">
        <v>1370</v>
      </c>
      <c r="O490" s="40" t="s">
        <v>1371</v>
      </c>
      <c r="P490" s="40" t="s">
        <v>7310</v>
      </c>
      <c r="Q490" s="40" t="s">
        <v>1373</v>
      </c>
      <c r="R490" s="40" t="b">
        <v>0</v>
      </c>
      <c r="S490" s="40" t="s">
        <v>1373</v>
      </c>
      <c r="T490" s="40" t="s">
        <v>212</v>
      </c>
      <c r="U490" s="41">
        <v>0.1</v>
      </c>
      <c r="V490" s="41">
        <v>0.9</v>
      </c>
      <c r="W490" s="41">
        <v>0.1</v>
      </c>
      <c r="X490" s="41">
        <v>0.4</v>
      </c>
      <c r="Y490" s="40" t="b">
        <v>0</v>
      </c>
      <c r="Z490" s="40" t="b">
        <v>1</v>
      </c>
      <c r="AA490" s="40" t="b">
        <v>0</v>
      </c>
      <c r="AB490" s="40" t="b">
        <v>0</v>
      </c>
      <c r="AC490" s="41" t="s">
        <v>8972</v>
      </c>
      <c r="AD490" s="41" t="s">
        <v>8973</v>
      </c>
      <c r="AE490" s="41">
        <v>358.7287612</v>
      </c>
      <c r="AF490" s="41">
        <v>-3.181675435</v>
      </c>
      <c r="AG490" s="42">
        <v>8.95E40</v>
      </c>
      <c r="AH490" s="51">
        <v>0.033908787</v>
      </c>
      <c r="AI490" s="40" t="s">
        <v>8974</v>
      </c>
      <c r="AJ490" s="46">
        <v>8.9495221381819E122</v>
      </c>
      <c r="AK490" s="41">
        <v>10000.0</v>
      </c>
      <c r="AL490" s="40" t="s">
        <v>216</v>
      </c>
      <c r="AM490" s="40" t="s">
        <v>7285</v>
      </c>
      <c r="AN490" s="40" t="s">
        <v>224</v>
      </c>
      <c r="AO490" s="42">
        <v>1.0E136</v>
      </c>
    </row>
    <row r="491">
      <c r="A491" s="41">
        <v>774.0</v>
      </c>
      <c r="B491" s="42">
        <v>1.671302375E9</v>
      </c>
      <c r="C491" s="41">
        <v>3356.0</v>
      </c>
      <c r="D491" s="40" t="s">
        <v>1243</v>
      </c>
      <c r="E491" s="41">
        <v>140.0</v>
      </c>
      <c r="F491" s="41">
        <v>35.0</v>
      </c>
      <c r="G491" s="41">
        <v>70.0</v>
      </c>
      <c r="H491" s="41">
        <v>-3.07732701</v>
      </c>
      <c r="I491" s="41">
        <v>10000.0</v>
      </c>
      <c r="J491" s="41">
        <v>5000.0</v>
      </c>
      <c r="K491" s="41">
        <v>1200.0</v>
      </c>
      <c r="L491" s="41">
        <v>600.0</v>
      </c>
      <c r="M491" s="41">
        <v>100.0</v>
      </c>
      <c r="N491" s="40" t="s">
        <v>1370</v>
      </c>
      <c r="O491" s="40" t="s">
        <v>1371</v>
      </c>
      <c r="P491" s="40" t="s">
        <v>7310</v>
      </c>
      <c r="Q491" s="40" t="s">
        <v>1373</v>
      </c>
      <c r="R491" s="40" t="b">
        <v>0</v>
      </c>
      <c r="S491" s="40" t="s">
        <v>1373</v>
      </c>
      <c r="T491" s="40" t="s">
        <v>212</v>
      </c>
      <c r="U491" s="41">
        <v>0.1</v>
      </c>
      <c r="V491" s="41">
        <v>0.9</v>
      </c>
      <c r="W491" s="41">
        <v>0.1</v>
      </c>
      <c r="X491" s="41">
        <v>0.4</v>
      </c>
      <c r="Y491" s="40" t="b">
        <v>0</v>
      </c>
      <c r="Z491" s="40" t="b">
        <v>1</v>
      </c>
      <c r="AA491" s="40" t="b">
        <v>0</v>
      </c>
      <c r="AB491" s="40" t="b">
        <v>0</v>
      </c>
      <c r="AC491" s="41" t="s">
        <v>8975</v>
      </c>
      <c r="AD491" s="41" t="s">
        <v>8976</v>
      </c>
      <c r="AE491" s="41">
        <v>1200.664111</v>
      </c>
      <c r="AF491" s="41">
        <v>-3.18170068</v>
      </c>
      <c r="AG491" s="42">
        <v>4.81E41</v>
      </c>
      <c r="AH491" s="51">
        <v>0.03391699</v>
      </c>
      <c r="AI491" s="40" t="s">
        <v>8977</v>
      </c>
      <c r="AJ491" s="40" t="s">
        <v>8978</v>
      </c>
      <c r="AK491" s="41">
        <v>9657.0</v>
      </c>
      <c r="AL491" s="40" t="s">
        <v>2224</v>
      </c>
      <c r="AM491" s="40" t="s">
        <v>7285</v>
      </c>
      <c r="AN491" s="40" t="s">
        <v>224</v>
      </c>
      <c r="AO491" s="42">
        <v>1.01E138</v>
      </c>
    </row>
    <row r="492">
      <c r="A492" s="41">
        <v>32.0</v>
      </c>
      <c r="B492" s="42">
        <v>1.671312492E9</v>
      </c>
      <c r="C492" s="41">
        <v>3356.0</v>
      </c>
      <c r="D492" s="40" t="s">
        <v>1243</v>
      </c>
      <c r="E492" s="41">
        <v>140.0</v>
      </c>
      <c r="F492" s="41">
        <v>35.0</v>
      </c>
      <c r="G492" s="41">
        <v>70.0</v>
      </c>
      <c r="H492" s="41">
        <v>-3.07732701</v>
      </c>
      <c r="I492" s="41">
        <v>10000.0</v>
      </c>
      <c r="J492" s="41">
        <v>5000.0</v>
      </c>
      <c r="K492" s="41">
        <v>1200.0</v>
      </c>
      <c r="L492" s="41">
        <v>600.0</v>
      </c>
      <c r="M492" s="41">
        <v>30.0</v>
      </c>
      <c r="N492" s="40" t="s">
        <v>1370</v>
      </c>
      <c r="O492" s="40" t="s">
        <v>1371</v>
      </c>
      <c r="P492" s="40" t="s">
        <v>209</v>
      </c>
      <c r="Q492" s="40" t="s">
        <v>1373</v>
      </c>
      <c r="R492" s="40" t="b">
        <v>0</v>
      </c>
      <c r="S492" s="40" t="s">
        <v>7286</v>
      </c>
      <c r="T492" s="40" t="s">
        <v>7305</v>
      </c>
      <c r="U492" s="41">
        <v>0.1</v>
      </c>
      <c r="V492" s="41">
        <v>0.9</v>
      </c>
      <c r="W492" s="41">
        <v>0.2</v>
      </c>
      <c r="X492" s="41">
        <v>0.6</v>
      </c>
      <c r="Y492" s="40" t="b">
        <v>0</v>
      </c>
      <c r="Z492" s="40" t="b">
        <v>1</v>
      </c>
      <c r="AA492" s="40" t="b">
        <v>0</v>
      </c>
      <c r="AB492" s="40" t="b">
        <v>1</v>
      </c>
      <c r="AC492" s="41" t="s">
        <v>8979</v>
      </c>
      <c r="AD492" s="41" t="s">
        <v>8980</v>
      </c>
      <c r="AE492" s="41">
        <v>1079.228086</v>
      </c>
      <c r="AF492" s="41">
        <v>-3.181712165</v>
      </c>
      <c r="AG492" s="42">
        <v>4.81E41</v>
      </c>
      <c r="AH492" s="51">
        <v>0.033920722</v>
      </c>
      <c r="AI492" s="40" t="s">
        <v>8981</v>
      </c>
      <c r="AJ492" s="46">
        <v>4.80916286074992E125</v>
      </c>
      <c r="AK492" s="41">
        <v>4886.0</v>
      </c>
      <c r="AL492" s="40" t="s">
        <v>7372</v>
      </c>
      <c r="AM492" s="40" t="s">
        <v>7285</v>
      </c>
      <c r="AN492" s="40" t="s">
        <v>5643</v>
      </c>
      <c r="AO492" s="42">
        <v>1.01E138</v>
      </c>
    </row>
    <row r="493">
      <c r="A493" s="41">
        <v>822.0</v>
      </c>
      <c r="B493" s="42">
        <v>1.671302375E9</v>
      </c>
      <c r="C493" s="41">
        <v>3356.0</v>
      </c>
      <c r="D493" s="40" t="s">
        <v>1243</v>
      </c>
      <c r="E493" s="41">
        <v>140.0</v>
      </c>
      <c r="F493" s="41">
        <v>35.0</v>
      </c>
      <c r="G493" s="41">
        <v>70.0</v>
      </c>
      <c r="H493" s="41">
        <v>-3.07732701</v>
      </c>
      <c r="I493" s="41">
        <v>10000.0</v>
      </c>
      <c r="J493" s="41">
        <v>5000.0</v>
      </c>
      <c r="K493" s="41">
        <v>1200.0</v>
      </c>
      <c r="L493" s="41">
        <v>600.0</v>
      </c>
      <c r="M493" s="41">
        <v>100.0</v>
      </c>
      <c r="N493" s="40" t="s">
        <v>1370</v>
      </c>
      <c r="O493" s="40" t="s">
        <v>1371</v>
      </c>
      <c r="P493" s="40" t="s">
        <v>7305</v>
      </c>
      <c r="Q493" s="40" t="s">
        <v>1373</v>
      </c>
      <c r="R493" s="40" t="b">
        <v>0</v>
      </c>
      <c r="S493" s="40" t="s">
        <v>7286</v>
      </c>
      <c r="T493" s="40" t="s">
        <v>212</v>
      </c>
      <c r="U493" s="41">
        <v>0.1</v>
      </c>
      <c r="V493" s="41">
        <v>0.9</v>
      </c>
      <c r="W493" s="41">
        <v>0.2</v>
      </c>
      <c r="X493" s="41">
        <v>0.4</v>
      </c>
      <c r="Y493" s="40" t="b">
        <v>0</v>
      </c>
      <c r="Z493" s="40" t="b">
        <v>1</v>
      </c>
      <c r="AA493" s="40" t="b">
        <v>0</v>
      </c>
      <c r="AB493" s="40" t="b">
        <v>0</v>
      </c>
      <c r="AC493" s="41" t="s">
        <v>8982</v>
      </c>
      <c r="AD493" s="41" t="s">
        <v>8983</v>
      </c>
      <c r="AE493" s="41">
        <v>835.0751131</v>
      </c>
      <c r="AF493" s="41">
        <v>-3.183278459</v>
      </c>
      <c r="AG493" s="42">
        <v>1.63E41</v>
      </c>
      <c r="AH493" s="51">
        <v>0.034429701</v>
      </c>
      <c r="AI493" s="40" t="s">
        <v>8984</v>
      </c>
      <c r="AJ493" s="40" t="s">
        <v>8985</v>
      </c>
      <c r="AK493" s="41">
        <v>10000.0</v>
      </c>
      <c r="AL493" s="40" t="s">
        <v>216</v>
      </c>
      <c r="AM493" s="40" t="s">
        <v>7285</v>
      </c>
      <c r="AN493" s="40" t="s">
        <v>224</v>
      </c>
      <c r="AO493" s="42">
        <v>1.11E136</v>
      </c>
    </row>
    <row r="494">
      <c r="A494" s="41">
        <v>606.0</v>
      </c>
      <c r="B494" s="42">
        <v>1.671302375E9</v>
      </c>
      <c r="C494" s="41">
        <v>3356.0</v>
      </c>
      <c r="D494" s="40" t="s">
        <v>1243</v>
      </c>
      <c r="E494" s="41">
        <v>140.0</v>
      </c>
      <c r="F494" s="41">
        <v>35.0</v>
      </c>
      <c r="G494" s="41">
        <v>70.0</v>
      </c>
      <c r="H494" s="41">
        <v>-3.07732701</v>
      </c>
      <c r="I494" s="41">
        <v>10000.0</v>
      </c>
      <c r="J494" s="41">
        <v>5000.0</v>
      </c>
      <c r="K494" s="41">
        <v>1200.0</v>
      </c>
      <c r="L494" s="41">
        <v>600.0</v>
      </c>
      <c r="M494" s="41">
        <v>50.0</v>
      </c>
      <c r="N494" s="40" t="s">
        <v>1370</v>
      </c>
      <c r="O494" s="40" t="s">
        <v>208</v>
      </c>
      <c r="P494" s="40" t="s">
        <v>7310</v>
      </c>
      <c r="Q494" s="40" t="s">
        <v>1373</v>
      </c>
      <c r="R494" s="40" t="b">
        <v>0</v>
      </c>
      <c r="S494" s="40" t="s">
        <v>7286</v>
      </c>
      <c r="T494" s="40" t="s">
        <v>212</v>
      </c>
      <c r="U494" s="41">
        <v>0.1</v>
      </c>
      <c r="V494" s="41">
        <v>0.9</v>
      </c>
      <c r="W494" s="41">
        <v>0.2</v>
      </c>
      <c r="X494" s="41">
        <v>0.4</v>
      </c>
      <c r="Y494" s="40" t="b">
        <v>0</v>
      </c>
      <c r="Z494" s="40" t="b">
        <v>1</v>
      </c>
      <c r="AA494" s="40" t="b">
        <v>0</v>
      </c>
      <c r="AB494" s="40" t="b">
        <v>0</v>
      </c>
      <c r="AC494" s="41" t="s">
        <v>8986</v>
      </c>
      <c r="AD494" s="41" t="s">
        <v>8987</v>
      </c>
      <c r="AE494" s="41">
        <v>615.8692539</v>
      </c>
      <c r="AF494" s="41">
        <v>-3.183301204</v>
      </c>
      <c r="AG494" s="42">
        <v>1.19E41</v>
      </c>
      <c r="AH494" s="51">
        <v>0.034437092</v>
      </c>
      <c r="AI494" s="40" t="s">
        <v>8988</v>
      </c>
      <c r="AJ494" s="40" t="s">
        <v>8989</v>
      </c>
      <c r="AK494" s="41">
        <v>10000.0</v>
      </c>
      <c r="AL494" s="40" t="s">
        <v>216</v>
      </c>
      <c r="AM494" s="40" t="s">
        <v>7285</v>
      </c>
      <c r="AN494" s="40" t="s">
        <v>224</v>
      </c>
      <c r="AO494" s="42">
        <v>1.01E136</v>
      </c>
    </row>
    <row r="495">
      <c r="A495" s="41">
        <v>503.0</v>
      </c>
      <c r="B495" s="42">
        <v>1.671302375E9</v>
      </c>
      <c r="C495" s="41">
        <v>3356.0</v>
      </c>
      <c r="D495" s="40" t="s">
        <v>1243</v>
      </c>
      <c r="E495" s="41">
        <v>140.0</v>
      </c>
      <c r="F495" s="41">
        <v>35.0</v>
      </c>
      <c r="G495" s="41">
        <v>70.0</v>
      </c>
      <c r="H495" s="41">
        <v>-3.07732701</v>
      </c>
      <c r="I495" s="41">
        <v>10000.0</v>
      </c>
      <c r="J495" s="41">
        <v>5000.0</v>
      </c>
      <c r="K495" s="41">
        <v>1200.0</v>
      </c>
      <c r="L495" s="41">
        <v>600.0</v>
      </c>
      <c r="M495" s="41">
        <v>50.0</v>
      </c>
      <c r="N495" s="40" t="s">
        <v>1370</v>
      </c>
      <c r="O495" s="40" t="s">
        <v>1371</v>
      </c>
      <c r="P495" s="40" t="s">
        <v>1372</v>
      </c>
      <c r="Q495" s="40" t="s">
        <v>1373</v>
      </c>
      <c r="R495" s="40" t="b">
        <v>0</v>
      </c>
      <c r="S495" s="40" t="s">
        <v>7286</v>
      </c>
      <c r="T495" s="40" t="s">
        <v>212</v>
      </c>
      <c r="U495" s="41">
        <v>0.1</v>
      </c>
      <c r="V495" s="41">
        <v>0.9</v>
      </c>
      <c r="W495" s="41">
        <v>0.3</v>
      </c>
      <c r="X495" s="41">
        <v>0.6</v>
      </c>
      <c r="Y495" s="40" t="b">
        <v>0</v>
      </c>
      <c r="Z495" s="40" t="b">
        <v>1</v>
      </c>
      <c r="AA495" s="40" t="b">
        <v>0</v>
      </c>
      <c r="AB495" s="40" t="b">
        <v>0</v>
      </c>
      <c r="AC495" s="41" t="s">
        <v>4658</v>
      </c>
      <c r="AD495" s="41" t="s">
        <v>8990</v>
      </c>
      <c r="AE495" s="41">
        <v>643.9030485</v>
      </c>
      <c r="AF495" s="41">
        <v>-3.183526303</v>
      </c>
      <c r="AG495" s="42">
        <v>2.96E41</v>
      </c>
      <c r="AH495" s="51">
        <v>0.03451024</v>
      </c>
      <c r="AI495" s="40" t="s">
        <v>8991</v>
      </c>
      <c r="AJ495" s="40" t="s">
        <v>8992</v>
      </c>
      <c r="AK495" s="41">
        <v>10000.0</v>
      </c>
      <c r="AL495" s="40" t="s">
        <v>216</v>
      </c>
      <c r="AM495" s="40" t="s">
        <v>7285</v>
      </c>
      <c r="AN495" s="40" t="s">
        <v>224</v>
      </c>
      <c r="AO495" s="42">
        <v>1.1E137</v>
      </c>
    </row>
    <row r="496">
      <c r="A496" s="41">
        <v>248.0</v>
      </c>
      <c r="B496" s="42">
        <v>1.671302375E9</v>
      </c>
      <c r="C496" s="41">
        <v>3356.0</v>
      </c>
      <c r="D496" s="40" t="s">
        <v>1243</v>
      </c>
      <c r="E496" s="41">
        <v>140.0</v>
      </c>
      <c r="F496" s="41">
        <v>35.0</v>
      </c>
      <c r="G496" s="41">
        <v>70.0</v>
      </c>
      <c r="H496" s="41">
        <v>-3.07732701</v>
      </c>
      <c r="I496" s="41">
        <v>10000.0</v>
      </c>
      <c r="J496" s="41">
        <v>5000.0</v>
      </c>
      <c r="K496" s="41">
        <v>1200.0</v>
      </c>
      <c r="L496" s="41">
        <v>600.0</v>
      </c>
      <c r="M496" s="41">
        <v>30.0</v>
      </c>
      <c r="N496" s="40" t="s">
        <v>1370</v>
      </c>
      <c r="O496" s="40" t="s">
        <v>208</v>
      </c>
      <c r="P496" s="40" t="s">
        <v>7310</v>
      </c>
      <c r="Q496" s="40" t="s">
        <v>1373</v>
      </c>
      <c r="R496" s="40" t="b">
        <v>0</v>
      </c>
      <c r="S496" s="40" t="s">
        <v>7286</v>
      </c>
      <c r="T496" s="40" t="s">
        <v>212</v>
      </c>
      <c r="U496" s="41">
        <v>0.1</v>
      </c>
      <c r="V496" s="41">
        <v>0.9</v>
      </c>
      <c r="W496" s="41">
        <v>0.2</v>
      </c>
      <c r="X496" s="41">
        <v>0.6</v>
      </c>
      <c r="Y496" s="40" t="b">
        <v>0</v>
      </c>
      <c r="Z496" s="40" t="b">
        <v>1</v>
      </c>
      <c r="AA496" s="40" t="b">
        <v>0</v>
      </c>
      <c r="AB496" s="40" t="b">
        <v>0</v>
      </c>
      <c r="AC496" s="41" t="s">
        <v>8993</v>
      </c>
      <c r="AD496" s="41" t="s">
        <v>8994</v>
      </c>
      <c r="AE496" s="41">
        <v>489.3523262</v>
      </c>
      <c r="AF496" s="41">
        <v>-3.183619865</v>
      </c>
      <c r="AG496" s="42">
        <v>2.8E41</v>
      </c>
      <c r="AH496" s="51">
        <v>0.034540643</v>
      </c>
      <c r="AI496" s="40" t="s">
        <v>8995</v>
      </c>
      <c r="AJ496" s="45">
        <v>2.80150381099433E251</v>
      </c>
      <c r="AK496" s="41">
        <v>10000.0</v>
      </c>
      <c r="AL496" s="40" t="s">
        <v>216</v>
      </c>
      <c r="AM496" s="40" t="s">
        <v>7285</v>
      </c>
      <c r="AN496" s="40" t="s">
        <v>224</v>
      </c>
      <c r="AO496" s="42">
        <v>1.1E137</v>
      </c>
    </row>
    <row r="497">
      <c r="A497" s="41">
        <v>565.0</v>
      </c>
      <c r="B497" s="42">
        <v>1.671302375E9</v>
      </c>
      <c r="C497" s="41">
        <v>3356.0</v>
      </c>
      <c r="D497" s="40" t="s">
        <v>1243</v>
      </c>
      <c r="E497" s="41">
        <v>140.0</v>
      </c>
      <c r="F497" s="41">
        <v>35.0</v>
      </c>
      <c r="G497" s="41">
        <v>70.0</v>
      </c>
      <c r="H497" s="41">
        <v>-3.07732701</v>
      </c>
      <c r="I497" s="41">
        <v>10000.0</v>
      </c>
      <c r="J497" s="41">
        <v>5000.0</v>
      </c>
      <c r="K497" s="41">
        <v>1200.0</v>
      </c>
      <c r="L497" s="41">
        <v>600.0</v>
      </c>
      <c r="M497" s="41">
        <v>50.0</v>
      </c>
      <c r="N497" s="40" t="s">
        <v>1370</v>
      </c>
      <c r="O497" s="40" t="s">
        <v>208</v>
      </c>
      <c r="P497" s="40" t="s">
        <v>209</v>
      </c>
      <c r="Q497" s="40" t="s">
        <v>1373</v>
      </c>
      <c r="R497" s="40" t="b">
        <v>0</v>
      </c>
      <c r="S497" s="40" t="s">
        <v>1373</v>
      </c>
      <c r="T497" s="40" t="s">
        <v>212</v>
      </c>
      <c r="U497" s="41">
        <v>0.1</v>
      </c>
      <c r="V497" s="41">
        <v>0.9</v>
      </c>
      <c r="W497" s="41">
        <v>0.3</v>
      </c>
      <c r="X497" s="41">
        <v>0.5</v>
      </c>
      <c r="Y497" s="40" t="b">
        <v>0</v>
      </c>
      <c r="Z497" s="40" t="b">
        <v>1</v>
      </c>
      <c r="AA497" s="40" t="b">
        <v>0</v>
      </c>
      <c r="AB497" s="40" t="b">
        <v>0</v>
      </c>
      <c r="AC497" s="41" t="s">
        <v>8996</v>
      </c>
      <c r="AD497" s="41" t="s">
        <v>8997</v>
      </c>
      <c r="AE497" s="41">
        <v>516.6473308</v>
      </c>
      <c r="AF497" s="41">
        <v>-3.185284818</v>
      </c>
      <c r="AG497" s="42">
        <v>1.2E42</v>
      </c>
      <c r="AH497" s="51">
        <v>0.035081682</v>
      </c>
      <c r="AI497" s="40" t="s">
        <v>8998</v>
      </c>
      <c r="AJ497" s="40" t="s">
        <v>8999</v>
      </c>
      <c r="AK497" s="41">
        <v>10000.0</v>
      </c>
      <c r="AL497" s="40" t="s">
        <v>216</v>
      </c>
      <c r="AM497" s="40" t="s">
        <v>7285</v>
      </c>
      <c r="AN497" s="40" t="s">
        <v>224</v>
      </c>
      <c r="AO497" s="42">
        <v>1.1E139</v>
      </c>
    </row>
    <row r="498">
      <c r="A498" s="41">
        <v>682.0</v>
      </c>
      <c r="B498" s="42">
        <v>1.671302375E9</v>
      </c>
      <c r="C498" s="41">
        <v>3356.0</v>
      </c>
      <c r="D498" s="40" t="s">
        <v>1243</v>
      </c>
      <c r="E498" s="41">
        <v>140.0</v>
      </c>
      <c r="F498" s="41">
        <v>35.0</v>
      </c>
      <c r="G498" s="41">
        <v>70.0</v>
      </c>
      <c r="H498" s="41">
        <v>-3.07732701</v>
      </c>
      <c r="I498" s="41">
        <v>10000.0</v>
      </c>
      <c r="J498" s="41">
        <v>5000.0</v>
      </c>
      <c r="K498" s="41">
        <v>1200.0</v>
      </c>
      <c r="L498" s="41">
        <v>600.0</v>
      </c>
      <c r="M498" s="41">
        <v>50.0</v>
      </c>
      <c r="N498" s="40" t="s">
        <v>1370</v>
      </c>
      <c r="O498" s="40" t="s">
        <v>208</v>
      </c>
      <c r="P498" s="40" t="s">
        <v>1372</v>
      </c>
      <c r="Q498" s="40" t="s">
        <v>1373</v>
      </c>
      <c r="R498" s="40" t="b">
        <v>0</v>
      </c>
      <c r="S498" s="40" t="s">
        <v>7286</v>
      </c>
      <c r="T498" s="40" t="s">
        <v>212</v>
      </c>
      <c r="U498" s="41">
        <v>0.1</v>
      </c>
      <c r="V498" s="41">
        <v>0.9</v>
      </c>
      <c r="W498" s="41">
        <v>0.3</v>
      </c>
      <c r="X498" s="41">
        <v>0.5</v>
      </c>
      <c r="Y498" s="40" t="b">
        <v>0</v>
      </c>
      <c r="Z498" s="40" t="b">
        <v>1</v>
      </c>
      <c r="AA498" s="40" t="b">
        <v>0</v>
      </c>
      <c r="AB498" s="40" t="b">
        <v>0</v>
      </c>
      <c r="AC498" s="41" t="s">
        <v>9000</v>
      </c>
      <c r="AD498" s="41" t="s">
        <v>9001</v>
      </c>
      <c r="AE498" s="41">
        <v>536.6033363</v>
      </c>
      <c r="AF498" s="41">
        <v>-3.185437744</v>
      </c>
      <c r="AG498" s="42">
        <v>1.04E42</v>
      </c>
      <c r="AH498" s="51">
        <v>0.035131376</v>
      </c>
      <c r="AI498" s="40" t="s">
        <v>9002</v>
      </c>
      <c r="AJ498" s="40" t="s">
        <v>9003</v>
      </c>
      <c r="AK498" s="41">
        <v>10000.0</v>
      </c>
      <c r="AL498" s="40" t="s">
        <v>216</v>
      </c>
      <c r="AM498" s="40" t="s">
        <v>7285</v>
      </c>
      <c r="AN498" s="40" t="s">
        <v>224</v>
      </c>
      <c r="AO498" s="42">
        <v>1.01E139</v>
      </c>
    </row>
    <row r="499">
      <c r="A499" s="41">
        <v>497.0</v>
      </c>
      <c r="B499" s="42">
        <v>1.671302375E9</v>
      </c>
      <c r="C499" s="41">
        <v>3356.0</v>
      </c>
      <c r="D499" s="40" t="s">
        <v>1243</v>
      </c>
      <c r="E499" s="41">
        <v>140.0</v>
      </c>
      <c r="F499" s="41">
        <v>35.0</v>
      </c>
      <c r="G499" s="41">
        <v>70.0</v>
      </c>
      <c r="H499" s="41">
        <v>-3.07732701</v>
      </c>
      <c r="I499" s="41">
        <v>10000.0</v>
      </c>
      <c r="J499" s="41">
        <v>5000.0</v>
      </c>
      <c r="K499" s="41">
        <v>1200.0</v>
      </c>
      <c r="L499" s="41">
        <v>600.0</v>
      </c>
      <c r="M499" s="41">
        <v>50.0</v>
      </c>
      <c r="N499" s="40" t="s">
        <v>1370</v>
      </c>
      <c r="O499" s="40" t="s">
        <v>1371</v>
      </c>
      <c r="P499" s="40" t="s">
        <v>1372</v>
      </c>
      <c r="Q499" s="40" t="s">
        <v>1373</v>
      </c>
      <c r="R499" s="40" t="b">
        <v>0</v>
      </c>
      <c r="S499" s="40" t="s">
        <v>7286</v>
      </c>
      <c r="T499" s="40" t="s">
        <v>212</v>
      </c>
      <c r="U499" s="41">
        <v>0.1</v>
      </c>
      <c r="V499" s="41">
        <v>0.9</v>
      </c>
      <c r="W499" s="41">
        <v>0.1</v>
      </c>
      <c r="X499" s="41">
        <v>0.6</v>
      </c>
      <c r="Y499" s="40" t="b">
        <v>0</v>
      </c>
      <c r="Z499" s="40" t="b">
        <v>1</v>
      </c>
      <c r="AA499" s="40" t="b">
        <v>0</v>
      </c>
      <c r="AB499" s="40" t="b">
        <v>0</v>
      </c>
      <c r="AC499" s="41" t="s">
        <v>9004</v>
      </c>
      <c r="AD499" s="41" t="s">
        <v>9005</v>
      </c>
      <c r="AE499" s="41">
        <v>625.5847783</v>
      </c>
      <c r="AF499" s="41">
        <v>-3.185513721</v>
      </c>
      <c r="AG499" s="42">
        <v>1.04E42</v>
      </c>
      <c r="AH499" s="51">
        <v>0.035156066</v>
      </c>
      <c r="AI499" s="40" t="s">
        <v>9006</v>
      </c>
      <c r="AJ499" s="40" t="s">
        <v>7330</v>
      </c>
      <c r="AK499" s="41">
        <v>10000.0</v>
      </c>
      <c r="AL499" s="40" t="s">
        <v>216</v>
      </c>
      <c r="AM499" s="40" t="s">
        <v>7285</v>
      </c>
      <c r="AN499" s="40" t="s">
        <v>224</v>
      </c>
      <c r="AO499" s="42">
        <v>1.01E139</v>
      </c>
    </row>
    <row r="500">
      <c r="A500" s="41">
        <v>106.0</v>
      </c>
      <c r="B500" s="42">
        <v>1.671312492E9</v>
      </c>
      <c r="C500" s="41">
        <v>3356.0</v>
      </c>
      <c r="D500" s="40" t="s">
        <v>1243</v>
      </c>
      <c r="E500" s="41">
        <v>140.0</v>
      </c>
      <c r="F500" s="41">
        <v>35.0</v>
      </c>
      <c r="G500" s="41">
        <v>70.0</v>
      </c>
      <c r="H500" s="41">
        <v>-3.07732701</v>
      </c>
      <c r="I500" s="41">
        <v>10000.0</v>
      </c>
      <c r="J500" s="41">
        <v>5000.0</v>
      </c>
      <c r="K500" s="41">
        <v>1200.0</v>
      </c>
      <c r="L500" s="41">
        <v>600.0</v>
      </c>
      <c r="M500" s="41">
        <v>30.0</v>
      </c>
      <c r="N500" s="40" t="s">
        <v>1370</v>
      </c>
      <c r="O500" s="40" t="s">
        <v>1371</v>
      </c>
      <c r="P500" s="40" t="s">
        <v>7305</v>
      </c>
      <c r="Q500" s="40" t="s">
        <v>1373</v>
      </c>
      <c r="R500" s="40" t="b">
        <v>0</v>
      </c>
      <c r="S500" s="40" t="s">
        <v>7286</v>
      </c>
      <c r="T500" s="40" t="s">
        <v>7305</v>
      </c>
      <c r="U500" s="41">
        <v>0.1</v>
      </c>
      <c r="V500" s="41">
        <v>0.9</v>
      </c>
      <c r="W500" s="41">
        <v>0.3</v>
      </c>
      <c r="X500" s="41">
        <v>0.5</v>
      </c>
      <c r="Y500" s="40" t="b">
        <v>0</v>
      </c>
      <c r="Z500" s="40" t="b">
        <v>1</v>
      </c>
      <c r="AA500" s="40" t="b">
        <v>0</v>
      </c>
      <c r="AB500" s="40" t="b">
        <v>1</v>
      </c>
      <c r="AC500" s="41" t="s">
        <v>9007</v>
      </c>
      <c r="AD500" s="41" t="s">
        <v>9008</v>
      </c>
      <c r="AE500" s="41">
        <v>1203.970912</v>
      </c>
      <c r="AF500" s="41">
        <v>-3.185515282</v>
      </c>
      <c r="AG500" s="42">
        <v>1.6E41</v>
      </c>
      <c r="AH500" s="51">
        <v>0.035156573</v>
      </c>
      <c r="AI500" s="40" t="s">
        <v>9009</v>
      </c>
      <c r="AJ500" s="40" t="s">
        <v>9010</v>
      </c>
      <c r="AK500" s="41">
        <v>6103.0</v>
      </c>
      <c r="AL500" s="40" t="s">
        <v>2224</v>
      </c>
      <c r="AM500" s="40" t="s">
        <v>7285</v>
      </c>
      <c r="AN500" s="40" t="s">
        <v>5643</v>
      </c>
      <c r="AO500" s="42">
        <v>1.11E136</v>
      </c>
    </row>
    <row r="501">
      <c r="A501" s="41">
        <v>858.0</v>
      </c>
      <c r="B501" s="42">
        <v>1.671302375E9</v>
      </c>
      <c r="C501" s="41">
        <v>3356.0</v>
      </c>
      <c r="D501" s="40" t="s">
        <v>1243</v>
      </c>
      <c r="E501" s="41">
        <v>140.0</v>
      </c>
      <c r="F501" s="41">
        <v>35.0</v>
      </c>
      <c r="G501" s="41">
        <v>70.0</v>
      </c>
      <c r="H501" s="41">
        <v>-3.07732701</v>
      </c>
      <c r="I501" s="41">
        <v>10000.0</v>
      </c>
      <c r="J501" s="41">
        <v>5000.0</v>
      </c>
      <c r="K501" s="41">
        <v>1200.0</v>
      </c>
      <c r="L501" s="41">
        <v>600.0</v>
      </c>
      <c r="M501" s="41">
        <v>100.0</v>
      </c>
      <c r="N501" s="40" t="s">
        <v>1370</v>
      </c>
      <c r="O501" s="40" t="s">
        <v>1371</v>
      </c>
      <c r="P501" s="40" t="s">
        <v>1372</v>
      </c>
      <c r="Q501" s="40" t="s">
        <v>1373</v>
      </c>
      <c r="R501" s="40" t="b">
        <v>0</v>
      </c>
      <c r="S501" s="40" t="s">
        <v>7286</v>
      </c>
      <c r="T501" s="40" t="s">
        <v>212</v>
      </c>
      <c r="U501" s="41">
        <v>0.1</v>
      </c>
      <c r="V501" s="41">
        <v>0.9</v>
      </c>
      <c r="W501" s="41">
        <v>0.2</v>
      </c>
      <c r="X501" s="41">
        <v>0.4</v>
      </c>
      <c r="Y501" s="40" t="b">
        <v>0</v>
      </c>
      <c r="Z501" s="40" t="b">
        <v>1</v>
      </c>
      <c r="AA501" s="40" t="b">
        <v>0</v>
      </c>
      <c r="AB501" s="40" t="b">
        <v>0</v>
      </c>
      <c r="AC501" s="41" t="s">
        <v>9011</v>
      </c>
      <c r="AD501" s="41" t="s">
        <v>9012</v>
      </c>
      <c r="AE501" s="41">
        <v>848.8590186</v>
      </c>
      <c r="AF501" s="41">
        <v>-3.185746694</v>
      </c>
      <c r="AG501" s="42">
        <v>1.39E41</v>
      </c>
      <c r="AH501" s="51">
        <v>0.035231772</v>
      </c>
      <c r="AI501" s="40" t="s">
        <v>9013</v>
      </c>
      <c r="AJ501" s="40" t="s">
        <v>9014</v>
      </c>
      <c r="AK501" s="41">
        <v>10000.0</v>
      </c>
      <c r="AL501" s="40" t="s">
        <v>216</v>
      </c>
      <c r="AM501" s="40" t="s">
        <v>7285</v>
      </c>
      <c r="AN501" s="40" t="s">
        <v>224</v>
      </c>
      <c r="AO501" s="42">
        <v>1.1E136</v>
      </c>
    </row>
    <row r="502">
      <c r="A502" s="41">
        <v>459.0</v>
      </c>
      <c r="B502" s="42">
        <v>1.671302375E9</v>
      </c>
      <c r="C502" s="41">
        <v>3356.0</v>
      </c>
      <c r="D502" s="40" t="s">
        <v>1243</v>
      </c>
      <c r="E502" s="41">
        <v>140.0</v>
      </c>
      <c r="F502" s="41">
        <v>35.0</v>
      </c>
      <c r="G502" s="41">
        <v>70.0</v>
      </c>
      <c r="H502" s="41">
        <v>-3.07732701</v>
      </c>
      <c r="I502" s="41">
        <v>10000.0</v>
      </c>
      <c r="J502" s="41">
        <v>5000.0</v>
      </c>
      <c r="K502" s="41">
        <v>1200.0</v>
      </c>
      <c r="L502" s="41">
        <v>600.0</v>
      </c>
      <c r="M502" s="41">
        <v>50.0</v>
      </c>
      <c r="N502" s="40" t="s">
        <v>1370</v>
      </c>
      <c r="O502" s="40" t="s">
        <v>1371</v>
      </c>
      <c r="P502" s="40" t="s">
        <v>7305</v>
      </c>
      <c r="Q502" s="40" t="s">
        <v>1373</v>
      </c>
      <c r="R502" s="40" t="b">
        <v>0</v>
      </c>
      <c r="S502" s="40" t="s">
        <v>7286</v>
      </c>
      <c r="T502" s="40" t="s">
        <v>212</v>
      </c>
      <c r="U502" s="41">
        <v>0.1</v>
      </c>
      <c r="V502" s="41">
        <v>0.9</v>
      </c>
      <c r="W502" s="41">
        <v>0.1</v>
      </c>
      <c r="X502" s="41">
        <v>0.4</v>
      </c>
      <c r="Y502" s="40" t="b">
        <v>0</v>
      </c>
      <c r="Z502" s="40" t="b">
        <v>1</v>
      </c>
      <c r="AA502" s="40" t="b">
        <v>0</v>
      </c>
      <c r="AB502" s="40" t="b">
        <v>0</v>
      </c>
      <c r="AC502" s="41" t="s">
        <v>9015</v>
      </c>
      <c r="AD502" s="41" t="s">
        <v>9016</v>
      </c>
      <c r="AE502" s="41">
        <v>426.8600097</v>
      </c>
      <c r="AF502" s="41">
        <v>-3.18646078</v>
      </c>
      <c r="AG502" s="42">
        <v>1.11E41</v>
      </c>
      <c r="AH502" s="51">
        <v>0.03546382</v>
      </c>
      <c r="AI502" s="40" t="s">
        <v>9017</v>
      </c>
      <c r="AJ502" s="40" t="s">
        <v>7330</v>
      </c>
      <c r="AK502" s="41">
        <v>10000.0</v>
      </c>
      <c r="AL502" s="40" t="s">
        <v>216</v>
      </c>
      <c r="AM502" s="40" t="s">
        <v>7285</v>
      </c>
      <c r="AN502" s="40" t="s">
        <v>224</v>
      </c>
      <c r="AO502" s="42">
        <v>1.01E136</v>
      </c>
    </row>
    <row r="503">
      <c r="A503" s="41">
        <v>208.0</v>
      </c>
      <c r="B503" s="42">
        <v>1.671302375E9</v>
      </c>
      <c r="C503" s="41">
        <v>3356.0</v>
      </c>
      <c r="D503" s="40" t="s">
        <v>1243</v>
      </c>
      <c r="E503" s="41">
        <v>140.0</v>
      </c>
      <c r="F503" s="41">
        <v>35.0</v>
      </c>
      <c r="G503" s="41">
        <v>70.0</v>
      </c>
      <c r="H503" s="41">
        <v>-3.07732701</v>
      </c>
      <c r="I503" s="41">
        <v>10000.0</v>
      </c>
      <c r="J503" s="41">
        <v>5000.0</v>
      </c>
      <c r="K503" s="41">
        <v>1200.0</v>
      </c>
      <c r="L503" s="41">
        <v>600.0</v>
      </c>
      <c r="M503" s="41">
        <v>30.0</v>
      </c>
      <c r="N503" s="40" t="s">
        <v>1370</v>
      </c>
      <c r="O503" s="40" t="s">
        <v>208</v>
      </c>
      <c r="P503" s="40" t="s">
        <v>209</v>
      </c>
      <c r="Q503" s="40" t="s">
        <v>1373</v>
      </c>
      <c r="R503" s="40" t="b">
        <v>0</v>
      </c>
      <c r="S503" s="40" t="s">
        <v>7286</v>
      </c>
      <c r="T503" s="40" t="s">
        <v>212</v>
      </c>
      <c r="U503" s="41">
        <v>0.1</v>
      </c>
      <c r="V503" s="41">
        <v>0.9</v>
      </c>
      <c r="W503" s="41">
        <v>0.1</v>
      </c>
      <c r="X503" s="41">
        <v>0.5</v>
      </c>
      <c r="Y503" s="40" t="b">
        <v>0</v>
      </c>
      <c r="Z503" s="40" t="b">
        <v>1</v>
      </c>
      <c r="AA503" s="40" t="b">
        <v>0</v>
      </c>
      <c r="AB503" s="40" t="b">
        <v>0</v>
      </c>
      <c r="AC503" s="41" t="s">
        <v>9018</v>
      </c>
      <c r="AD503" s="41" t="s">
        <v>9019</v>
      </c>
      <c r="AE503" s="41">
        <v>327.2257552</v>
      </c>
      <c r="AF503" s="41">
        <v>-3.18672009</v>
      </c>
      <c r="AG503" s="42">
        <v>1.34E42</v>
      </c>
      <c r="AH503" s="51">
        <v>0.035548084</v>
      </c>
      <c r="AI503" s="40" t="s">
        <v>9020</v>
      </c>
      <c r="AJ503" s="46">
        <v>1.34091794143298E128</v>
      </c>
      <c r="AK503" s="41">
        <v>10000.0</v>
      </c>
      <c r="AL503" s="40" t="s">
        <v>216</v>
      </c>
      <c r="AM503" s="40" t="s">
        <v>7285</v>
      </c>
      <c r="AN503" s="40" t="s">
        <v>224</v>
      </c>
      <c r="AO503" s="42">
        <v>1.11E139</v>
      </c>
    </row>
    <row r="504">
      <c r="A504" s="41">
        <v>250.0</v>
      </c>
      <c r="B504" s="42">
        <v>1.671302375E9</v>
      </c>
      <c r="C504" s="41">
        <v>3356.0</v>
      </c>
      <c r="D504" s="40" t="s">
        <v>1243</v>
      </c>
      <c r="E504" s="41">
        <v>140.0</v>
      </c>
      <c r="F504" s="41">
        <v>35.0</v>
      </c>
      <c r="G504" s="41">
        <v>70.0</v>
      </c>
      <c r="H504" s="41">
        <v>-3.07732701</v>
      </c>
      <c r="I504" s="41">
        <v>10000.0</v>
      </c>
      <c r="J504" s="41">
        <v>5000.0</v>
      </c>
      <c r="K504" s="41">
        <v>1200.0</v>
      </c>
      <c r="L504" s="41">
        <v>600.0</v>
      </c>
      <c r="M504" s="41">
        <v>30.0</v>
      </c>
      <c r="N504" s="40" t="s">
        <v>1370</v>
      </c>
      <c r="O504" s="40" t="s">
        <v>208</v>
      </c>
      <c r="P504" s="40" t="s">
        <v>7310</v>
      </c>
      <c r="Q504" s="40" t="s">
        <v>1373</v>
      </c>
      <c r="R504" s="40" t="b">
        <v>0</v>
      </c>
      <c r="S504" s="40" t="s">
        <v>7286</v>
      </c>
      <c r="T504" s="40" t="s">
        <v>212</v>
      </c>
      <c r="U504" s="41">
        <v>0.1</v>
      </c>
      <c r="V504" s="41">
        <v>0.9</v>
      </c>
      <c r="W504" s="41">
        <v>0.3</v>
      </c>
      <c r="X504" s="41">
        <v>0.5</v>
      </c>
      <c r="Y504" s="40" t="b">
        <v>0</v>
      </c>
      <c r="Z504" s="40" t="b">
        <v>1</v>
      </c>
      <c r="AA504" s="40" t="b">
        <v>0</v>
      </c>
      <c r="AB504" s="40" t="b">
        <v>0</v>
      </c>
      <c r="AC504" s="41" t="s">
        <v>9021</v>
      </c>
      <c r="AD504" s="41" t="s">
        <v>9022</v>
      </c>
      <c r="AE504" s="41">
        <v>405.3784711</v>
      </c>
      <c r="AF504" s="41">
        <v>-3.187193592</v>
      </c>
      <c r="AG504" s="42">
        <v>1.16E42</v>
      </c>
      <c r="AH504" s="51">
        <v>0.035701952</v>
      </c>
      <c r="AI504" s="40" t="s">
        <v>9023</v>
      </c>
      <c r="AJ504" s="40" t="s">
        <v>9024</v>
      </c>
      <c r="AK504" s="41">
        <v>10000.0</v>
      </c>
      <c r="AL504" s="40" t="s">
        <v>216</v>
      </c>
      <c r="AM504" s="40" t="s">
        <v>7285</v>
      </c>
      <c r="AN504" s="40" t="s">
        <v>224</v>
      </c>
      <c r="AO504" s="42">
        <v>1.1E139</v>
      </c>
    </row>
    <row r="505">
      <c r="A505" s="41">
        <v>240.0</v>
      </c>
      <c r="B505" s="42">
        <v>1.671302375E9</v>
      </c>
      <c r="C505" s="41">
        <v>3356.0</v>
      </c>
      <c r="D505" s="40" t="s">
        <v>1243</v>
      </c>
      <c r="E505" s="41">
        <v>140.0</v>
      </c>
      <c r="F505" s="41">
        <v>35.0</v>
      </c>
      <c r="G505" s="41">
        <v>70.0</v>
      </c>
      <c r="H505" s="41">
        <v>-3.07732701</v>
      </c>
      <c r="I505" s="41">
        <v>10000.0</v>
      </c>
      <c r="J505" s="41">
        <v>5000.0</v>
      </c>
      <c r="K505" s="41">
        <v>1200.0</v>
      </c>
      <c r="L505" s="41">
        <v>600.0</v>
      </c>
      <c r="M505" s="41">
        <v>30.0</v>
      </c>
      <c r="N505" s="40" t="s">
        <v>1370</v>
      </c>
      <c r="O505" s="40" t="s">
        <v>208</v>
      </c>
      <c r="P505" s="40" t="s">
        <v>7310</v>
      </c>
      <c r="Q505" s="40" t="s">
        <v>1373</v>
      </c>
      <c r="R505" s="40" t="b">
        <v>0</v>
      </c>
      <c r="S505" s="40" t="s">
        <v>1373</v>
      </c>
      <c r="T505" s="40" t="s">
        <v>212</v>
      </c>
      <c r="U505" s="41">
        <v>0.1</v>
      </c>
      <c r="V505" s="41">
        <v>0.9</v>
      </c>
      <c r="W505" s="41">
        <v>0.3</v>
      </c>
      <c r="X505" s="41">
        <v>0.4</v>
      </c>
      <c r="Y505" s="40" t="b">
        <v>0</v>
      </c>
      <c r="Z505" s="40" t="b">
        <v>1</v>
      </c>
      <c r="AA505" s="40" t="b">
        <v>0</v>
      </c>
      <c r="AB505" s="40" t="b">
        <v>0</v>
      </c>
      <c r="AC505" s="41" t="s">
        <v>9025</v>
      </c>
      <c r="AD505" s="41" t="s">
        <v>9026</v>
      </c>
      <c r="AE505" s="41">
        <v>352.6278751</v>
      </c>
      <c r="AF505" s="41">
        <v>-3.187203942</v>
      </c>
      <c r="AG505" s="42">
        <v>4.59E41</v>
      </c>
      <c r="AH505" s="51">
        <v>0.035705315</v>
      </c>
      <c r="AI505" s="40" t="s">
        <v>9027</v>
      </c>
      <c r="AJ505" s="40" t="s">
        <v>9028</v>
      </c>
      <c r="AK505" s="41">
        <v>10000.0</v>
      </c>
      <c r="AL505" s="40" t="s">
        <v>216</v>
      </c>
      <c r="AM505" s="40" t="s">
        <v>7285</v>
      </c>
      <c r="AN505" s="40" t="s">
        <v>224</v>
      </c>
      <c r="AO505" s="42">
        <v>1.01E138</v>
      </c>
    </row>
    <row r="506">
      <c r="A506" s="41">
        <v>710.0</v>
      </c>
      <c r="B506" s="42">
        <v>1.671302375E9</v>
      </c>
      <c r="C506" s="41">
        <v>3356.0</v>
      </c>
      <c r="D506" s="40" t="s">
        <v>1243</v>
      </c>
      <c r="E506" s="41">
        <v>140.0</v>
      </c>
      <c r="F506" s="41">
        <v>35.0</v>
      </c>
      <c r="G506" s="41">
        <v>70.0</v>
      </c>
      <c r="H506" s="41">
        <v>-3.07732701</v>
      </c>
      <c r="I506" s="41">
        <v>10000.0</v>
      </c>
      <c r="J506" s="41">
        <v>5000.0</v>
      </c>
      <c r="K506" s="41">
        <v>1200.0</v>
      </c>
      <c r="L506" s="41">
        <v>600.0</v>
      </c>
      <c r="M506" s="41">
        <v>50.0</v>
      </c>
      <c r="N506" s="40" t="s">
        <v>1370</v>
      </c>
      <c r="O506" s="40" t="s">
        <v>208</v>
      </c>
      <c r="P506" s="40" t="s">
        <v>212</v>
      </c>
      <c r="Q506" s="40" t="s">
        <v>1373</v>
      </c>
      <c r="R506" s="40" t="b">
        <v>0</v>
      </c>
      <c r="S506" s="40" t="s">
        <v>1373</v>
      </c>
      <c r="T506" s="40" t="s">
        <v>212</v>
      </c>
      <c r="U506" s="41">
        <v>0.1</v>
      </c>
      <c r="V506" s="41">
        <v>0.9</v>
      </c>
      <c r="W506" s="41">
        <v>0.3</v>
      </c>
      <c r="X506" s="41">
        <v>0.6</v>
      </c>
      <c r="Y506" s="40" t="b">
        <v>0</v>
      </c>
      <c r="Z506" s="40" t="b">
        <v>1</v>
      </c>
      <c r="AA506" s="40" t="b">
        <v>0</v>
      </c>
      <c r="AB506" s="40" t="b">
        <v>0</v>
      </c>
      <c r="AC506" s="41" t="s">
        <v>9029</v>
      </c>
      <c r="AD506" s="41" t="s">
        <v>9030</v>
      </c>
      <c r="AE506" s="41">
        <v>607.3482244</v>
      </c>
      <c r="AF506" s="41">
        <v>-3.187699385</v>
      </c>
      <c r="AG506" s="42">
        <v>1.01E42</v>
      </c>
      <c r="AH506" s="51">
        <v>0.035866313</v>
      </c>
      <c r="AI506" s="40" t="s">
        <v>9031</v>
      </c>
      <c r="AJ506" s="40" t="s">
        <v>9032</v>
      </c>
      <c r="AK506" s="41">
        <v>10000.0</v>
      </c>
      <c r="AL506" s="40" t="s">
        <v>216</v>
      </c>
      <c r="AM506" s="40" t="s">
        <v>7285</v>
      </c>
      <c r="AN506" s="40" t="s">
        <v>224</v>
      </c>
      <c r="AO506" s="42">
        <v>1.01E139</v>
      </c>
    </row>
    <row r="507">
      <c r="A507" s="41">
        <v>142.0</v>
      </c>
      <c r="B507" s="42">
        <v>1.67130956E9</v>
      </c>
      <c r="C507" s="41">
        <v>3356.0</v>
      </c>
      <c r="D507" s="40" t="s">
        <v>1243</v>
      </c>
      <c r="E507" s="41">
        <v>140.0</v>
      </c>
      <c r="F507" s="41">
        <v>35.0</v>
      </c>
      <c r="G507" s="41">
        <v>70.0</v>
      </c>
      <c r="H507" s="41">
        <v>-3.07732701</v>
      </c>
      <c r="I507" s="41">
        <v>10000.0</v>
      </c>
      <c r="J507" s="41">
        <v>5000.0</v>
      </c>
      <c r="K507" s="41">
        <v>1200.0</v>
      </c>
      <c r="L507" s="41">
        <v>600.0</v>
      </c>
      <c r="M507" s="41">
        <v>30.0</v>
      </c>
      <c r="N507" s="40" t="s">
        <v>1370</v>
      </c>
      <c r="O507" s="40" t="s">
        <v>1371</v>
      </c>
      <c r="P507" s="40" t="s">
        <v>1372</v>
      </c>
      <c r="Q507" s="40" t="s">
        <v>1373</v>
      </c>
      <c r="R507" s="40" t="b">
        <v>0</v>
      </c>
      <c r="S507" s="40" t="s">
        <v>7286</v>
      </c>
      <c r="T507" s="40" t="s">
        <v>7305</v>
      </c>
      <c r="U507" s="41">
        <v>0.1</v>
      </c>
      <c r="V507" s="41">
        <v>0.9</v>
      </c>
      <c r="W507" s="41">
        <v>0.3</v>
      </c>
      <c r="X507" s="41">
        <v>0.5</v>
      </c>
      <c r="Y507" s="40" t="b">
        <v>0</v>
      </c>
      <c r="Z507" s="40" t="b">
        <v>1</v>
      </c>
      <c r="AA507" s="40" t="b">
        <v>0</v>
      </c>
      <c r="AB507" s="40" t="b">
        <v>0</v>
      </c>
      <c r="AC507" s="41" t="s">
        <v>9033</v>
      </c>
      <c r="AD507" s="41" t="s">
        <v>9034</v>
      </c>
      <c r="AE507" s="41">
        <v>1203.234068</v>
      </c>
      <c r="AF507" s="41">
        <v>-3.187798181</v>
      </c>
      <c r="AG507" s="42">
        <v>4.81E41</v>
      </c>
      <c r="AH507" s="51">
        <v>0.035898418</v>
      </c>
      <c r="AI507" s="40" t="s">
        <v>9035</v>
      </c>
      <c r="AJ507" s="40" t="s">
        <v>9036</v>
      </c>
      <c r="AK507" s="41">
        <v>9466.0</v>
      </c>
      <c r="AL507" s="40" t="s">
        <v>2224</v>
      </c>
      <c r="AM507" s="40" t="s">
        <v>7285</v>
      </c>
      <c r="AN507" s="40" t="s">
        <v>5643</v>
      </c>
      <c r="AO507" s="42">
        <v>1.01E138</v>
      </c>
    </row>
    <row r="508">
      <c r="A508" s="41">
        <v>99.0</v>
      </c>
      <c r="B508" s="42">
        <v>1.671312492E9</v>
      </c>
      <c r="C508" s="41">
        <v>3356.0</v>
      </c>
      <c r="D508" s="40" t="s">
        <v>1243</v>
      </c>
      <c r="E508" s="41">
        <v>140.0</v>
      </c>
      <c r="F508" s="41">
        <v>35.0</v>
      </c>
      <c r="G508" s="41">
        <v>70.0</v>
      </c>
      <c r="H508" s="41">
        <v>-3.07732701</v>
      </c>
      <c r="I508" s="41">
        <v>10000.0</v>
      </c>
      <c r="J508" s="41">
        <v>5000.0</v>
      </c>
      <c r="K508" s="41">
        <v>1200.0</v>
      </c>
      <c r="L508" s="41">
        <v>600.0</v>
      </c>
      <c r="M508" s="41">
        <v>30.0</v>
      </c>
      <c r="N508" s="40" t="s">
        <v>1370</v>
      </c>
      <c r="O508" s="40" t="s">
        <v>1371</v>
      </c>
      <c r="P508" s="40" t="s">
        <v>7305</v>
      </c>
      <c r="Q508" s="40" t="s">
        <v>1373</v>
      </c>
      <c r="R508" s="40" t="b">
        <v>0</v>
      </c>
      <c r="S508" s="40" t="s">
        <v>7286</v>
      </c>
      <c r="T508" s="40" t="s">
        <v>7305</v>
      </c>
      <c r="U508" s="41">
        <v>0.1</v>
      </c>
      <c r="V508" s="41">
        <v>0.9</v>
      </c>
      <c r="W508" s="41">
        <v>0.1</v>
      </c>
      <c r="X508" s="41">
        <v>0.4</v>
      </c>
      <c r="Y508" s="40" t="b">
        <v>0</v>
      </c>
      <c r="Z508" s="40" t="b">
        <v>1</v>
      </c>
      <c r="AA508" s="40" t="b">
        <v>0</v>
      </c>
      <c r="AB508" s="40" t="b">
        <v>1</v>
      </c>
      <c r="AC508" s="41" t="s">
        <v>9037</v>
      </c>
      <c r="AD508" s="41" t="s">
        <v>9038</v>
      </c>
      <c r="AE508" s="41">
        <v>1203.071431</v>
      </c>
      <c r="AF508" s="41">
        <v>-3.188008532</v>
      </c>
      <c r="AG508" s="42">
        <v>1.16E42</v>
      </c>
      <c r="AH508" s="51">
        <v>0.035966773</v>
      </c>
      <c r="AI508" s="40" t="s">
        <v>9039</v>
      </c>
      <c r="AJ508" s="46">
        <v>1.16139032447482E85</v>
      </c>
      <c r="AK508" s="41">
        <v>7700.0</v>
      </c>
      <c r="AL508" s="40" t="s">
        <v>2224</v>
      </c>
      <c r="AM508" s="40" t="s">
        <v>7285</v>
      </c>
      <c r="AN508" s="40" t="s">
        <v>5643</v>
      </c>
      <c r="AO508" s="42">
        <v>1.1E139</v>
      </c>
    </row>
    <row r="509">
      <c r="A509" s="41">
        <v>128.0</v>
      </c>
      <c r="B509" s="42">
        <v>1.671312514E9</v>
      </c>
      <c r="C509" s="41">
        <v>3356.0</v>
      </c>
      <c r="D509" s="40" t="s">
        <v>1243</v>
      </c>
      <c r="E509" s="41">
        <v>140.0</v>
      </c>
      <c r="F509" s="41">
        <v>35.0</v>
      </c>
      <c r="G509" s="41">
        <v>70.0</v>
      </c>
      <c r="H509" s="41">
        <v>-3.07732701</v>
      </c>
      <c r="I509" s="41">
        <v>10000.0</v>
      </c>
      <c r="J509" s="41">
        <v>5000.0</v>
      </c>
      <c r="K509" s="41">
        <v>1200.0</v>
      </c>
      <c r="L509" s="41">
        <v>600.0</v>
      </c>
      <c r="M509" s="41">
        <v>30.0</v>
      </c>
      <c r="N509" s="40" t="s">
        <v>1370</v>
      </c>
      <c r="O509" s="40" t="s">
        <v>1371</v>
      </c>
      <c r="P509" s="40" t="s">
        <v>1372</v>
      </c>
      <c r="Q509" s="40" t="s">
        <v>1373</v>
      </c>
      <c r="R509" s="40" t="b">
        <v>0</v>
      </c>
      <c r="S509" s="40" t="s">
        <v>1373</v>
      </c>
      <c r="T509" s="40" t="s">
        <v>7305</v>
      </c>
      <c r="U509" s="41">
        <v>0.1</v>
      </c>
      <c r="V509" s="41">
        <v>0.9</v>
      </c>
      <c r="W509" s="41">
        <v>0.1</v>
      </c>
      <c r="X509" s="41">
        <v>0.6</v>
      </c>
      <c r="Y509" s="40" t="b">
        <v>0</v>
      </c>
      <c r="Z509" s="40" t="b">
        <v>1</v>
      </c>
      <c r="AA509" s="40" t="b">
        <v>0</v>
      </c>
      <c r="AB509" s="40" t="b">
        <v>1</v>
      </c>
      <c r="AC509" s="41" t="s">
        <v>9040</v>
      </c>
      <c r="AD509" s="41" t="s">
        <v>9041</v>
      </c>
      <c r="AE509" s="41">
        <v>1202.829018</v>
      </c>
      <c r="AF509" s="41">
        <v>-3.188462124</v>
      </c>
      <c r="AG509" s="42">
        <v>4.82E41</v>
      </c>
      <c r="AH509" s="51">
        <v>0.036114171</v>
      </c>
      <c r="AI509" s="40" t="s">
        <v>9042</v>
      </c>
      <c r="AJ509" s="46">
        <v>4.8178363866772E125</v>
      </c>
      <c r="AK509" s="41">
        <v>8410.0</v>
      </c>
      <c r="AL509" s="40" t="s">
        <v>2224</v>
      </c>
      <c r="AM509" s="40" t="s">
        <v>7285</v>
      </c>
      <c r="AN509" s="40" t="s">
        <v>5643</v>
      </c>
      <c r="AO509" s="42">
        <v>1.01E138</v>
      </c>
    </row>
    <row r="510">
      <c r="A510" s="41">
        <v>132.0</v>
      </c>
      <c r="B510" s="42">
        <v>1.671312492E9</v>
      </c>
      <c r="C510" s="41">
        <v>3356.0</v>
      </c>
      <c r="D510" s="40" t="s">
        <v>1243</v>
      </c>
      <c r="E510" s="41">
        <v>140.0</v>
      </c>
      <c r="F510" s="41">
        <v>35.0</v>
      </c>
      <c r="G510" s="41">
        <v>70.0</v>
      </c>
      <c r="H510" s="41">
        <v>-3.07732701</v>
      </c>
      <c r="I510" s="41">
        <v>10000.0</v>
      </c>
      <c r="J510" s="41">
        <v>5000.0</v>
      </c>
      <c r="K510" s="41">
        <v>1200.0</v>
      </c>
      <c r="L510" s="41">
        <v>600.0</v>
      </c>
      <c r="M510" s="41">
        <v>30.0</v>
      </c>
      <c r="N510" s="40" t="s">
        <v>1370</v>
      </c>
      <c r="O510" s="40" t="s">
        <v>1371</v>
      </c>
      <c r="P510" s="40" t="s">
        <v>1372</v>
      </c>
      <c r="Q510" s="40" t="s">
        <v>1373</v>
      </c>
      <c r="R510" s="40" t="b">
        <v>0</v>
      </c>
      <c r="S510" s="40" t="s">
        <v>1373</v>
      </c>
      <c r="T510" s="40" t="s">
        <v>7305</v>
      </c>
      <c r="U510" s="41">
        <v>0.1</v>
      </c>
      <c r="V510" s="41">
        <v>0.9</v>
      </c>
      <c r="W510" s="41">
        <v>0.3</v>
      </c>
      <c r="X510" s="41">
        <v>0.4</v>
      </c>
      <c r="Y510" s="40" t="b">
        <v>0</v>
      </c>
      <c r="Z510" s="40" t="b">
        <v>1</v>
      </c>
      <c r="AA510" s="40" t="b">
        <v>0</v>
      </c>
      <c r="AB510" s="40" t="b">
        <v>1</v>
      </c>
      <c r="AC510" s="41" t="s">
        <v>9043</v>
      </c>
      <c r="AD510" s="41" t="s">
        <v>9044</v>
      </c>
      <c r="AE510" s="41">
        <v>1203.380753</v>
      </c>
      <c r="AF510" s="41">
        <v>-3.188722198</v>
      </c>
      <c r="AG510" s="42">
        <v>1.21E42</v>
      </c>
      <c r="AH510" s="51">
        <v>0.036198684</v>
      </c>
      <c r="AI510" s="40" t="s">
        <v>9045</v>
      </c>
      <c r="AJ510" s="46">
        <v>1.20537705296885E171</v>
      </c>
      <c r="AK510" s="41">
        <v>7493.0</v>
      </c>
      <c r="AL510" s="40" t="s">
        <v>2224</v>
      </c>
      <c r="AM510" s="40" t="s">
        <v>7285</v>
      </c>
      <c r="AN510" s="40" t="s">
        <v>5643</v>
      </c>
      <c r="AO510" s="42">
        <v>1.1E139</v>
      </c>
    </row>
    <row r="511">
      <c r="A511" s="41">
        <v>139.0</v>
      </c>
      <c r="B511" s="42">
        <v>1.671312492E9</v>
      </c>
      <c r="C511" s="41">
        <v>3356.0</v>
      </c>
      <c r="D511" s="40" t="s">
        <v>1243</v>
      </c>
      <c r="E511" s="41">
        <v>140.0</v>
      </c>
      <c r="F511" s="41">
        <v>35.0</v>
      </c>
      <c r="G511" s="41">
        <v>70.0</v>
      </c>
      <c r="H511" s="41">
        <v>-3.07732701</v>
      </c>
      <c r="I511" s="41">
        <v>10000.0</v>
      </c>
      <c r="J511" s="41">
        <v>5000.0</v>
      </c>
      <c r="K511" s="41">
        <v>1200.0</v>
      </c>
      <c r="L511" s="41">
        <v>600.0</v>
      </c>
      <c r="M511" s="41">
        <v>30.0</v>
      </c>
      <c r="N511" s="40" t="s">
        <v>1370</v>
      </c>
      <c r="O511" s="40" t="s">
        <v>1371</v>
      </c>
      <c r="P511" s="40" t="s">
        <v>1372</v>
      </c>
      <c r="Q511" s="40" t="s">
        <v>1373</v>
      </c>
      <c r="R511" s="40" t="b">
        <v>0</v>
      </c>
      <c r="S511" s="40" t="s">
        <v>7286</v>
      </c>
      <c r="T511" s="40" t="s">
        <v>7305</v>
      </c>
      <c r="U511" s="41">
        <v>0.1</v>
      </c>
      <c r="V511" s="41">
        <v>0.9</v>
      </c>
      <c r="W511" s="41">
        <v>0.2</v>
      </c>
      <c r="X511" s="41">
        <v>0.5</v>
      </c>
      <c r="Y511" s="40" t="b">
        <v>0</v>
      </c>
      <c r="Z511" s="40" t="b">
        <v>1</v>
      </c>
      <c r="AA511" s="40" t="b">
        <v>0</v>
      </c>
      <c r="AB511" s="40" t="b">
        <v>1</v>
      </c>
      <c r="AC511" s="41" t="s">
        <v>9046</v>
      </c>
      <c r="AD511" s="41" t="s">
        <v>9047</v>
      </c>
      <c r="AE511" s="41">
        <v>1203.575062</v>
      </c>
      <c r="AF511" s="41">
        <v>-3.188921193</v>
      </c>
      <c r="AG511" s="42">
        <v>1.11E41</v>
      </c>
      <c r="AH511" s="51">
        <v>0.036263349</v>
      </c>
      <c r="AI511" s="40" t="s">
        <v>9048</v>
      </c>
      <c r="AJ511" s="46">
        <v>1.11418070344362E125</v>
      </c>
      <c r="AK511" s="41">
        <v>7001.0</v>
      </c>
      <c r="AL511" s="40" t="s">
        <v>2224</v>
      </c>
      <c r="AM511" s="40" t="s">
        <v>7285</v>
      </c>
      <c r="AN511" s="40" t="s">
        <v>5643</v>
      </c>
      <c r="AO511" s="42">
        <v>1.01E136</v>
      </c>
    </row>
    <row r="512">
      <c r="A512" s="41">
        <v>278.0</v>
      </c>
      <c r="B512" s="42">
        <v>1.671302375E9</v>
      </c>
      <c r="C512" s="41">
        <v>3356.0</v>
      </c>
      <c r="D512" s="40" t="s">
        <v>1243</v>
      </c>
      <c r="E512" s="41">
        <v>140.0</v>
      </c>
      <c r="F512" s="41">
        <v>35.0</v>
      </c>
      <c r="G512" s="41">
        <v>70.0</v>
      </c>
      <c r="H512" s="41">
        <v>-3.07732701</v>
      </c>
      <c r="I512" s="41">
        <v>10000.0</v>
      </c>
      <c r="J512" s="41">
        <v>5000.0</v>
      </c>
      <c r="K512" s="41">
        <v>1200.0</v>
      </c>
      <c r="L512" s="41">
        <v>600.0</v>
      </c>
      <c r="M512" s="41">
        <v>30.0</v>
      </c>
      <c r="N512" s="40" t="s">
        <v>1370</v>
      </c>
      <c r="O512" s="40" t="s">
        <v>208</v>
      </c>
      <c r="P512" s="40" t="s">
        <v>7305</v>
      </c>
      <c r="Q512" s="40" t="s">
        <v>1373</v>
      </c>
      <c r="R512" s="40" t="b">
        <v>0</v>
      </c>
      <c r="S512" s="40" t="s">
        <v>1373</v>
      </c>
      <c r="T512" s="40" t="s">
        <v>212</v>
      </c>
      <c r="U512" s="41">
        <v>0.1</v>
      </c>
      <c r="V512" s="41">
        <v>0.9</v>
      </c>
      <c r="W512" s="41">
        <v>0.3</v>
      </c>
      <c r="X512" s="41">
        <v>0.6</v>
      </c>
      <c r="Y512" s="40" t="b">
        <v>0</v>
      </c>
      <c r="Z512" s="40" t="b">
        <v>1</v>
      </c>
      <c r="AA512" s="40" t="b">
        <v>0</v>
      </c>
      <c r="AB512" s="40" t="b">
        <v>0</v>
      </c>
      <c r="AC512" s="41" t="s">
        <v>9049</v>
      </c>
      <c r="AD512" s="41" t="s">
        <v>9050</v>
      </c>
      <c r="AE512" s="41">
        <v>361.7235856</v>
      </c>
      <c r="AF512" s="41">
        <v>-3.189792023</v>
      </c>
      <c r="AG512" s="42">
        <v>4.37E41</v>
      </c>
      <c r="AH512" s="51">
        <v>0.036546332</v>
      </c>
      <c r="AI512" s="40" t="s">
        <v>9051</v>
      </c>
      <c r="AJ512" s="40" t="s">
        <v>9052</v>
      </c>
      <c r="AK512" s="41">
        <v>10000.0</v>
      </c>
      <c r="AL512" s="40" t="s">
        <v>216</v>
      </c>
      <c r="AM512" s="40" t="s">
        <v>7285</v>
      </c>
      <c r="AN512" s="40" t="s">
        <v>224</v>
      </c>
      <c r="AO512" s="42">
        <v>1.01E138</v>
      </c>
    </row>
    <row r="513">
      <c r="A513" s="41">
        <v>57.0</v>
      </c>
      <c r="B513" s="42">
        <v>1.671302375E9</v>
      </c>
      <c r="C513" s="41">
        <v>3356.0</v>
      </c>
      <c r="D513" s="40" t="s">
        <v>1243</v>
      </c>
      <c r="E513" s="41">
        <v>140.0</v>
      </c>
      <c r="F513" s="41">
        <v>35.0</v>
      </c>
      <c r="G513" s="41">
        <v>70.0</v>
      </c>
      <c r="H513" s="41">
        <v>-3.07732701</v>
      </c>
      <c r="I513" s="41">
        <v>10000.0</v>
      </c>
      <c r="J513" s="41">
        <v>5000.0</v>
      </c>
      <c r="K513" s="41">
        <v>1200.0</v>
      </c>
      <c r="L513" s="41">
        <v>600.0</v>
      </c>
      <c r="M513" s="41">
        <v>30.0</v>
      </c>
      <c r="N513" s="40" t="s">
        <v>1370</v>
      </c>
      <c r="O513" s="40" t="s">
        <v>1371</v>
      </c>
      <c r="P513" s="40" t="s">
        <v>7310</v>
      </c>
      <c r="Q513" s="40" t="s">
        <v>1373</v>
      </c>
      <c r="R513" s="40" t="b">
        <v>0</v>
      </c>
      <c r="S513" s="40" t="s">
        <v>1373</v>
      </c>
      <c r="T513" s="40" t="s">
        <v>212</v>
      </c>
      <c r="U513" s="41">
        <v>0.1</v>
      </c>
      <c r="V513" s="41">
        <v>0.9</v>
      </c>
      <c r="W513" s="41">
        <v>0.2</v>
      </c>
      <c r="X513" s="41">
        <v>0.4</v>
      </c>
      <c r="Y513" s="40" t="b">
        <v>0</v>
      </c>
      <c r="Z513" s="40" t="b">
        <v>1</v>
      </c>
      <c r="AA513" s="40" t="b">
        <v>0</v>
      </c>
      <c r="AB513" s="40" t="b">
        <v>0</v>
      </c>
      <c r="AC513" s="41" t="s">
        <v>9053</v>
      </c>
      <c r="AD513" s="41" t="s">
        <v>9054</v>
      </c>
      <c r="AE513" s="41">
        <v>353.4308395</v>
      </c>
      <c r="AF513" s="41">
        <v>-3.189925941</v>
      </c>
      <c r="AG513" s="42">
        <v>1.39E42</v>
      </c>
      <c r="AH513" s="51">
        <v>0.036589849</v>
      </c>
      <c r="AI513" s="40" t="s">
        <v>9055</v>
      </c>
      <c r="AJ513" s="45">
        <v>1.39060374670533E257</v>
      </c>
      <c r="AK513" s="41">
        <v>10000.0</v>
      </c>
      <c r="AL513" s="40" t="s">
        <v>216</v>
      </c>
      <c r="AM513" s="40" t="s">
        <v>7285</v>
      </c>
      <c r="AN513" s="40" t="s">
        <v>224</v>
      </c>
      <c r="AO513" s="42">
        <v>1.11E139</v>
      </c>
    </row>
    <row r="514">
      <c r="A514" s="41">
        <v>920.0</v>
      </c>
      <c r="B514" s="42">
        <v>1.671302375E9</v>
      </c>
      <c r="C514" s="41">
        <v>3356.0</v>
      </c>
      <c r="D514" s="40" t="s">
        <v>1243</v>
      </c>
      <c r="E514" s="41">
        <v>140.0</v>
      </c>
      <c r="F514" s="41">
        <v>35.0</v>
      </c>
      <c r="G514" s="41">
        <v>70.0</v>
      </c>
      <c r="H514" s="41">
        <v>-3.07732701</v>
      </c>
      <c r="I514" s="41">
        <v>10000.0</v>
      </c>
      <c r="J514" s="41">
        <v>5000.0</v>
      </c>
      <c r="K514" s="41">
        <v>1200.0</v>
      </c>
      <c r="L514" s="41">
        <v>600.0</v>
      </c>
      <c r="M514" s="41">
        <v>100.0</v>
      </c>
      <c r="N514" s="40" t="s">
        <v>1370</v>
      </c>
      <c r="O514" s="40" t="s">
        <v>208</v>
      </c>
      <c r="P514" s="40" t="s">
        <v>209</v>
      </c>
      <c r="Q514" s="40" t="s">
        <v>1373</v>
      </c>
      <c r="R514" s="40" t="b">
        <v>0</v>
      </c>
      <c r="S514" s="40" t="s">
        <v>1373</v>
      </c>
      <c r="T514" s="40" t="s">
        <v>212</v>
      </c>
      <c r="U514" s="41">
        <v>0.1</v>
      </c>
      <c r="V514" s="41">
        <v>0.9</v>
      </c>
      <c r="W514" s="41">
        <v>0.1</v>
      </c>
      <c r="X514" s="41">
        <v>0.6</v>
      </c>
      <c r="Y514" s="40" t="b">
        <v>0</v>
      </c>
      <c r="Z514" s="40" t="b">
        <v>1</v>
      </c>
      <c r="AA514" s="40" t="b">
        <v>0</v>
      </c>
      <c r="AB514" s="40" t="b">
        <v>0</v>
      </c>
      <c r="AC514" s="41" t="s">
        <v>9056</v>
      </c>
      <c r="AD514" s="41" t="s">
        <v>9057</v>
      </c>
      <c r="AE514" s="41">
        <v>1200.612526</v>
      </c>
      <c r="AF514" s="41">
        <v>-3.190712308</v>
      </c>
      <c r="AG514" s="42">
        <v>1.04E42</v>
      </c>
      <c r="AH514" s="51">
        <v>0.036845385</v>
      </c>
      <c r="AI514" s="40" t="s">
        <v>9058</v>
      </c>
      <c r="AJ514" s="40" t="s">
        <v>9059</v>
      </c>
      <c r="AK514" s="41">
        <v>9937.0</v>
      </c>
      <c r="AL514" s="40" t="s">
        <v>2224</v>
      </c>
      <c r="AM514" s="40" t="s">
        <v>7285</v>
      </c>
      <c r="AN514" s="40" t="s">
        <v>224</v>
      </c>
      <c r="AO514" s="42">
        <v>1.01E139</v>
      </c>
    </row>
    <row r="515">
      <c r="A515" s="41">
        <v>169.0</v>
      </c>
      <c r="B515" s="42">
        <v>1.67130956E9</v>
      </c>
      <c r="C515" s="41">
        <v>3356.0</v>
      </c>
      <c r="D515" s="40" t="s">
        <v>1243</v>
      </c>
      <c r="E515" s="41">
        <v>140.0</v>
      </c>
      <c r="F515" s="41">
        <v>35.0</v>
      </c>
      <c r="G515" s="41">
        <v>70.0</v>
      </c>
      <c r="H515" s="41">
        <v>-3.07732701</v>
      </c>
      <c r="I515" s="41">
        <v>10000.0</v>
      </c>
      <c r="J515" s="41">
        <v>5000.0</v>
      </c>
      <c r="K515" s="41">
        <v>1200.0</v>
      </c>
      <c r="L515" s="41">
        <v>600.0</v>
      </c>
      <c r="M515" s="41">
        <v>30.0</v>
      </c>
      <c r="N515" s="40" t="s">
        <v>1370</v>
      </c>
      <c r="O515" s="40" t="s">
        <v>1371</v>
      </c>
      <c r="P515" s="40" t="s">
        <v>212</v>
      </c>
      <c r="Q515" s="40" t="s">
        <v>1373</v>
      </c>
      <c r="R515" s="40" t="b">
        <v>0</v>
      </c>
      <c r="S515" s="40" t="s">
        <v>1373</v>
      </c>
      <c r="T515" s="40" t="s">
        <v>7305</v>
      </c>
      <c r="U515" s="41">
        <v>0.1</v>
      </c>
      <c r="V515" s="41">
        <v>0.9</v>
      </c>
      <c r="W515" s="41">
        <v>0.3</v>
      </c>
      <c r="X515" s="41">
        <v>0.5</v>
      </c>
      <c r="Y515" s="40" t="b">
        <v>0</v>
      </c>
      <c r="Z515" s="40" t="b">
        <v>1</v>
      </c>
      <c r="AA515" s="40" t="b">
        <v>0</v>
      </c>
      <c r="AB515" s="40" t="b">
        <v>0</v>
      </c>
      <c r="AC515" s="41" t="s">
        <v>9060</v>
      </c>
      <c r="AD515" s="41" t="s">
        <v>9061</v>
      </c>
      <c r="AE515" s="41">
        <v>1039.107724</v>
      </c>
      <c r="AF515" s="41">
        <v>-3.190760064</v>
      </c>
      <c r="AG515" s="42">
        <v>1.38E41</v>
      </c>
      <c r="AH515" s="51">
        <v>0.036860903</v>
      </c>
      <c r="AI515" s="40" t="s">
        <v>9062</v>
      </c>
      <c r="AJ515" s="40" t="s">
        <v>9063</v>
      </c>
      <c r="AK515" s="41">
        <v>10000.0</v>
      </c>
      <c r="AL515" s="40" t="s">
        <v>216</v>
      </c>
      <c r="AM515" s="40" t="s">
        <v>7285</v>
      </c>
      <c r="AN515" s="40" t="s">
        <v>5643</v>
      </c>
      <c r="AO515" s="42">
        <v>1.1E136</v>
      </c>
    </row>
    <row r="516">
      <c r="A516" s="41">
        <v>95.0</v>
      </c>
      <c r="B516" s="42">
        <v>1.671302375E9</v>
      </c>
      <c r="C516" s="41">
        <v>3356.0</v>
      </c>
      <c r="D516" s="40" t="s">
        <v>1243</v>
      </c>
      <c r="E516" s="41">
        <v>140.0</v>
      </c>
      <c r="F516" s="41">
        <v>35.0</v>
      </c>
      <c r="G516" s="41">
        <v>70.0</v>
      </c>
      <c r="H516" s="41">
        <v>-3.07732701</v>
      </c>
      <c r="I516" s="41">
        <v>10000.0</v>
      </c>
      <c r="J516" s="41">
        <v>5000.0</v>
      </c>
      <c r="K516" s="41">
        <v>1200.0</v>
      </c>
      <c r="L516" s="41">
        <v>600.0</v>
      </c>
      <c r="M516" s="41">
        <v>30.0</v>
      </c>
      <c r="N516" s="40" t="s">
        <v>1370</v>
      </c>
      <c r="O516" s="40" t="s">
        <v>1371</v>
      </c>
      <c r="P516" s="40" t="s">
        <v>7305</v>
      </c>
      <c r="Q516" s="40" t="s">
        <v>1373</v>
      </c>
      <c r="R516" s="40" t="b">
        <v>0</v>
      </c>
      <c r="S516" s="40" t="s">
        <v>1373</v>
      </c>
      <c r="T516" s="40" t="s">
        <v>212</v>
      </c>
      <c r="U516" s="41">
        <v>0.1</v>
      </c>
      <c r="V516" s="41">
        <v>0.9</v>
      </c>
      <c r="W516" s="41">
        <v>0.2</v>
      </c>
      <c r="X516" s="41">
        <v>0.6</v>
      </c>
      <c r="Y516" s="40" t="b">
        <v>0</v>
      </c>
      <c r="Z516" s="40" t="b">
        <v>1</v>
      </c>
      <c r="AA516" s="40" t="b">
        <v>0</v>
      </c>
      <c r="AB516" s="40" t="b">
        <v>0</v>
      </c>
      <c r="AC516" s="41" t="s">
        <v>9064</v>
      </c>
      <c r="AD516" s="41" t="s">
        <v>9065</v>
      </c>
      <c r="AE516" s="41">
        <v>349.5884442</v>
      </c>
      <c r="AF516" s="41">
        <v>-3.190762754</v>
      </c>
      <c r="AG516" s="42">
        <v>4.81E41</v>
      </c>
      <c r="AH516" s="51">
        <v>0.036861777</v>
      </c>
      <c r="AI516" s="40" t="s">
        <v>9066</v>
      </c>
      <c r="AJ516" s="45">
        <v>4.8095873310189E251</v>
      </c>
      <c r="AK516" s="41">
        <v>10000.0</v>
      </c>
      <c r="AL516" s="40" t="s">
        <v>216</v>
      </c>
      <c r="AM516" s="40" t="s">
        <v>7285</v>
      </c>
      <c r="AN516" s="40" t="s">
        <v>224</v>
      </c>
      <c r="AO516" s="42">
        <v>1.01E138</v>
      </c>
    </row>
    <row r="517">
      <c r="A517" s="41">
        <v>998.0</v>
      </c>
      <c r="B517" s="42">
        <v>1.671302375E9</v>
      </c>
      <c r="C517" s="41">
        <v>3356.0</v>
      </c>
      <c r="D517" s="40" t="s">
        <v>1243</v>
      </c>
      <c r="E517" s="41">
        <v>140.0</v>
      </c>
      <c r="F517" s="41">
        <v>35.0</v>
      </c>
      <c r="G517" s="41">
        <v>70.0</v>
      </c>
      <c r="H517" s="41">
        <v>-3.07732701</v>
      </c>
      <c r="I517" s="41">
        <v>10000.0</v>
      </c>
      <c r="J517" s="41">
        <v>5000.0</v>
      </c>
      <c r="K517" s="41">
        <v>1200.0</v>
      </c>
      <c r="L517" s="41">
        <v>600.0</v>
      </c>
      <c r="M517" s="41">
        <v>100.0</v>
      </c>
      <c r="N517" s="40" t="s">
        <v>1370</v>
      </c>
      <c r="O517" s="40" t="s">
        <v>208</v>
      </c>
      <c r="P517" s="40" t="s">
        <v>7305</v>
      </c>
      <c r="Q517" s="40" t="s">
        <v>1373</v>
      </c>
      <c r="R517" s="40" t="b">
        <v>0</v>
      </c>
      <c r="S517" s="40" t="s">
        <v>1373</v>
      </c>
      <c r="T517" s="40" t="s">
        <v>212</v>
      </c>
      <c r="U517" s="41">
        <v>0.1</v>
      </c>
      <c r="V517" s="41">
        <v>0.9</v>
      </c>
      <c r="W517" s="41">
        <v>0.3</v>
      </c>
      <c r="X517" s="41">
        <v>0.6</v>
      </c>
      <c r="Y517" s="40" t="b">
        <v>0</v>
      </c>
      <c r="Z517" s="40" t="b">
        <v>1</v>
      </c>
      <c r="AA517" s="40" t="b">
        <v>0</v>
      </c>
      <c r="AB517" s="40" t="b">
        <v>0</v>
      </c>
      <c r="AC517" s="41" t="s">
        <v>9067</v>
      </c>
      <c r="AD517" s="41" t="s">
        <v>9068</v>
      </c>
      <c r="AE517" s="41">
        <v>1182.9929</v>
      </c>
      <c r="AF517" s="41">
        <v>-3.190955027</v>
      </c>
      <c r="AG517" s="42">
        <v>6.3E41</v>
      </c>
      <c r="AH517" s="51">
        <v>0.036924258</v>
      </c>
      <c r="AI517" s="40" t="s">
        <v>9069</v>
      </c>
      <c r="AJ517" s="40" t="s">
        <v>9070</v>
      </c>
      <c r="AK517" s="41">
        <v>10000.0</v>
      </c>
      <c r="AL517" s="40" t="s">
        <v>216</v>
      </c>
      <c r="AM517" s="40" t="s">
        <v>7285</v>
      </c>
      <c r="AN517" s="40" t="s">
        <v>224</v>
      </c>
      <c r="AO517" s="42">
        <v>1.11E138</v>
      </c>
    </row>
    <row r="518">
      <c r="A518" s="41">
        <v>1003.0</v>
      </c>
      <c r="B518" s="42">
        <v>1.671302375E9</v>
      </c>
      <c r="C518" s="41">
        <v>3356.0</v>
      </c>
      <c r="D518" s="40" t="s">
        <v>1243</v>
      </c>
      <c r="E518" s="41">
        <v>140.0</v>
      </c>
      <c r="F518" s="41">
        <v>35.0</v>
      </c>
      <c r="G518" s="41">
        <v>70.0</v>
      </c>
      <c r="H518" s="41">
        <v>-3.07732701</v>
      </c>
      <c r="I518" s="41">
        <v>10000.0</v>
      </c>
      <c r="J518" s="41">
        <v>5000.0</v>
      </c>
      <c r="K518" s="41">
        <v>1200.0</v>
      </c>
      <c r="L518" s="41">
        <v>600.0</v>
      </c>
      <c r="M518" s="41">
        <v>100.0</v>
      </c>
      <c r="N518" s="40" t="s">
        <v>1370</v>
      </c>
      <c r="O518" s="40" t="s">
        <v>208</v>
      </c>
      <c r="P518" s="40" t="s">
        <v>7305</v>
      </c>
      <c r="Q518" s="40" t="s">
        <v>1373</v>
      </c>
      <c r="R518" s="40" t="b">
        <v>0</v>
      </c>
      <c r="S518" s="40" t="s">
        <v>7286</v>
      </c>
      <c r="T518" s="40" t="s">
        <v>212</v>
      </c>
      <c r="U518" s="41">
        <v>0.1</v>
      </c>
      <c r="V518" s="41">
        <v>0.9</v>
      </c>
      <c r="W518" s="41">
        <v>0.2</v>
      </c>
      <c r="X518" s="41">
        <v>0.5</v>
      </c>
      <c r="Y518" s="40" t="b">
        <v>0</v>
      </c>
      <c r="Z518" s="40" t="b">
        <v>1</v>
      </c>
      <c r="AA518" s="40" t="b">
        <v>0</v>
      </c>
      <c r="AB518" s="40" t="b">
        <v>0</v>
      </c>
      <c r="AC518" s="41" t="s">
        <v>9071</v>
      </c>
      <c r="AD518" s="41" t="s">
        <v>9072</v>
      </c>
      <c r="AE518" s="41">
        <v>1020.475791</v>
      </c>
      <c r="AF518" s="41">
        <v>-3.191149541</v>
      </c>
      <c r="AG518" s="42">
        <v>5.03E41</v>
      </c>
      <c r="AH518" s="51">
        <v>0.036987467</v>
      </c>
      <c r="AI518" s="40" t="s">
        <v>9073</v>
      </c>
      <c r="AJ518" s="40" t="s">
        <v>9074</v>
      </c>
      <c r="AK518" s="41">
        <v>10000.0</v>
      </c>
      <c r="AL518" s="40" t="s">
        <v>216</v>
      </c>
      <c r="AM518" s="40" t="s">
        <v>7285</v>
      </c>
      <c r="AN518" s="40" t="s">
        <v>224</v>
      </c>
      <c r="AO518" s="42">
        <v>1.01E138</v>
      </c>
    </row>
    <row r="519">
      <c r="A519" s="41">
        <v>214.0</v>
      </c>
      <c r="B519" s="42">
        <v>1.671302375E9</v>
      </c>
      <c r="C519" s="41">
        <v>3356.0</v>
      </c>
      <c r="D519" s="40" t="s">
        <v>1243</v>
      </c>
      <c r="E519" s="41">
        <v>140.0</v>
      </c>
      <c r="F519" s="41">
        <v>35.0</v>
      </c>
      <c r="G519" s="41">
        <v>70.0</v>
      </c>
      <c r="H519" s="41">
        <v>-3.07732701</v>
      </c>
      <c r="I519" s="41">
        <v>10000.0</v>
      </c>
      <c r="J519" s="41">
        <v>5000.0</v>
      </c>
      <c r="K519" s="41">
        <v>1200.0</v>
      </c>
      <c r="L519" s="41">
        <v>600.0</v>
      </c>
      <c r="M519" s="41">
        <v>30.0</v>
      </c>
      <c r="N519" s="40" t="s">
        <v>1370</v>
      </c>
      <c r="O519" s="40" t="s">
        <v>208</v>
      </c>
      <c r="P519" s="40" t="s">
        <v>209</v>
      </c>
      <c r="Q519" s="40" t="s">
        <v>1373</v>
      </c>
      <c r="R519" s="40" t="b">
        <v>0</v>
      </c>
      <c r="S519" s="40" t="s">
        <v>7286</v>
      </c>
      <c r="T519" s="40" t="s">
        <v>212</v>
      </c>
      <c r="U519" s="41">
        <v>0.1</v>
      </c>
      <c r="V519" s="41">
        <v>0.9</v>
      </c>
      <c r="W519" s="41">
        <v>0.3</v>
      </c>
      <c r="X519" s="41">
        <v>0.5</v>
      </c>
      <c r="Y519" s="40" t="b">
        <v>0</v>
      </c>
      <c r="Z519" s="40" t="b">
        <v>1</v>
      </c>
      <c r="AA519" s="40" t="b">
        <v>0</v>
      </c>
      <c r="AB519" s="40" t="b">
        <v>0</v>
      </c>
      <c r="AC519" s="41" t="s">
        <v>9075</v>
      </c>
      <c r="AD519" s="41" t="s">
        <v>9076</v>
      </c>
      <c r="AE519" s="41">
        <v>351.715735</v>
      </c>
      <c r="AF519" s="41">
        <v>-3.19241983</v>
      </c>
      <c r="AG519" s="42">
        <v>3.47E41</v>
      </c>
      <c r="AH519" s="51">
        <v>0.037400257</v>
      </c>
      <c r="AI519" s="40" t="s">
        <v>9077</v>
      </c>
      <c r="AJ519" s="40" t="s">
        <v>9078</v>
      </c>
      <c r="AK519" s="41">
        <v>10000.0</v>
      </c>
      <c r="AL519" s="40" t="s">
        <v>216</v>
      </c>
      <c r="AM519" s="40" t="s">
        <v>7285</v>
      </c>
      <c r="AN519" s="40" t="s">
        <v>224</v>
      </c>
      <c r="AO519" s="42">
        <v>1.11E137</v>
      </c>
    </row>
    <row r="520">
      <c r="A520" s="41">
        <v>164.0</v>
      </c>
      <c r="B520" s="42">
        <v>1.671302375E9</v>
      </c>
      <c r="C520" s="41">
        <v>3356.0</v>
      </c>
      <c r="D520" s="40" t="s">
        <v>1243</v>
      </c>
      <c r="E520" s="41">
        <v>140.0</v>
      </c>
      <c r="F520" s="41">
        <v>35.0</v>
      </c>
      <c r="G520" s="41">
        <v>70.0</v>
      </c>
      <c r="H520" s="41">
        <v>-3.07732701</v>
      </c>
      <c r="I520" s="41">
        <v>10000.0</v>
      </c>
      <c r="J520" s="41">
        <v>5000.0</v>
      </c>
      <c r="K520" s="41">
        <v>1200.0</v>
      </c>
      <c r="L520" s="41">
        <v>600.0</v>
      </c>
      <c r="M520" s="41">
        <v>30.0</v>
      </c>
      <c r="N520" s="40" t="s">
        <v>1370</v>
      </c>
      <c r="O520" s="40" t="s">
        <v>1371</v>
      </c>
      <c r="P520" s="40" t="s">
        <v>212</v>
      </c>
      <c r="Q520" s="40" t="s">
        <v>1373</v>
      </c>
      <c r="R520" s="40" t="b">
        <v>0</v>
      </c>
      <c r="S520" s="40" t="s">
        <v>1373</v>
      </c>
      <c r="T520" s="40" t="s">
        <v>212</v>
      </c>
      <c r="U520" s="41">
        <v>0.1</v>
      </c>
      <c r="V520" s="41">
        <v>0.9</v>
      </c>
      <c r="W520" s="41">
        <v>0.1</v>
      </c>
      <c r="X520" s="41">
        <v>0.6</v>
      </c>
      <c r="Y520" s="40" t="b">
        <v>0</v>
      </c>
      <c r="Z520" s="40" t="b">
        <v>1</v>
      </c>
      <c r="AA520" s="40" t="b">
        <v>0</v>
      </c>
      <c r="AB520" s="40" t="b">
        <v>0</v>
      </c>
      <c r="AC520" s="41" t="s">
        <v>9079</v>
      </c>
      <c r="AD520" s="41" t="s">
        <v>9080</v>
      </c>
      <c r="AE520" s="41">
        <v>381.731436</v>
      </c>
      <c r="AF520" s="41">
        <v>-3.192489357</v>
      </c>
      <c r="AG520" s="42">
        <v>1.18E42</v>
      </c>
      <c r="AH520" s="51">
        <v>0.03742285</v>
      </c>
      <c r="AI520" s="40" t="s">
        <v>9081</v>
      </c>
      <c r="AJ520" s="46">
        <v>1.18359804502555E128</v>
      </c>
      <c r="AK520" s="41">
        <v>10000.0</v>
      </c>
      <c r="AL520" s="40" t="s">
        <v>216</v>
      </c>
      <c r="AM520" s="40" t="s">
        <v>7285</v>
      </c>
      <c r="AN520" s="40" t="s">
        <v>224</v>
      </c>
      <c r="AO520" s="42">
        <v>1.1E139</v>
      </c>
    </row>
    <row r="521">
      <c r="A521" s="41">
        <v>142.0</v>
      </c>
      <c r="B521" s="42">
        <v>1.671312514E9</v>
      </c>
      <c r="C521" s="41">
        <v>3356.0</v>
      </c>
      <c r="D521" s="40" t="s">
        <v>1243</v>
      </c>
      <c r="E521" s="41">
        <v>140.0</v>
      </c>
      <c r="F521" s="41">
        <v>35.0</v>
      </c>
      <c r="G521" s="41">
        <v>70.0</v>
      </c>
      <c r="H521" s="41">
        <v>-3.07732701</v>
      </c>
      <c r="I521" s="41">
        <v>10000.0</v>
      </c>
      <c r="J521" s="41">
        <v>5000.0</v>
      </c>
      <c r="K521" s="41">
        <v>1200.0</v>
      </c>
      <c r="L521" s="41">
        <v>600.0</v>
      </c>
      <c r="M521" s="41">
        <v>30.0</v>
      </c>
      <c r="N521" s="40" t="s">
        <v>1370</v>
      </c>
      <c r="O521" s="40" t="s">
        <v>1371</v>
      </c>
      <c r="P521" s="40" t="s">
        <v>1372</v>
      </c>
      <c r="Q521" s="40" t="s">
        <v>1373</v>
      </c>
      <c r="R521" s="40" t="b">
        <v>0</v>
      </c>
      <c r="S521" s="40" t="s">
        <v>7286</v>
      </c>
      <c r="T521" s="40" t="s">
        <v>7305</v>
      </c>
      <c r="U521" s="41">
        <v>0.1</v>
      </c>
      <c r="V521" s="41">
        <v>0.9</v>
      </c>
      <c r="W521" s="41">
        <v>0.3</v>
      </c>
      <c r="X521" s="41">
        <v>0.5</v>
      </c>
      <c r="Y521" s="40" t="b">
        <v>0</v>
      </c>
      <c r="Z521" s="40" t="b">
        <v>1</v>
      </c>
      <c r="AA521" s="40" t="b">
        <v>0</v>
      </c>
      <c r="AB521" s="40" t="b">
        <v>1</v>
      </c>
      <c r="AC521" s="41" t="s">
        <v>9082</v>
      </c>
      <c r="AD521" s="41" t="s">
        <v>9083</v>
      </c>
      <c r="AE521" s="41">
        <v>1203.046221</v>
      </c>
      <c r="AF521" s="41">
        <v>-3.192635932</v>
      </c>
      <c r="AG521" s="42">
        <v>4.81E41</v>
      </c>
      <c r="AH521" s="51">
        <v>0.037470481</v>
      </c>
      <c r="AI521" s="40" t="s">
        <v>9084</v>
      </c>
      <c r="AJ521" s="40" t="s">
        <v>9085</v>
      </c>
      <c r="AK521" s="41">
        <v>9171.0</v>
      </c>
      <c r="AL521" s="40" t="s">
        <v>2224</v>
      </c>
      <c r="AM521" s="40" t="s">
        <v>7285</v>
      </c>
      <c r="AN521" s="40" t="s">
        <v>5643</v>
      </c>
      <c r="AO521" s="42">
        <v>1.01E138</v>
      </c>
    </row>
    <row r="522">
      <c r="A522" s="41">
        <v>492.0</v>
      </c>
      <c r="B522" s="42">
        <v>1.671302375E9</v>
      </c>
      <c r="C522" s="41">
        <v>3356.0</v>
      </c>
      <c r="D522" s="40" t="s">
        <v>1243</v>
      </c>
      <c r="E522" s="41">
        <v>140.0</v>
      </c>
      <c r="F522" s="41">
        <v>35.0</v>
      </c>
      <c r="G522" s="41">
        <v>70.0</v>
      </c>
      <c r="H522" s="41">
        <v>-3.07732701</v>
      </c>
      <c r="I522" s="41">
        <v>10000.0</v>
      </c>
      <c r="J522" s="41">
        <v>5000.0</v>
      </c>
      <c r="K522" s="41">
        <v>1200.0</v>
      </c>
      <c r="L522" s="41">
        <v>600.0</v>
      </c>
      <c r="M522" s="41">
        <v>50.0</v>
      </c>
      <c r="N522" s="40" t="s">
        <v>1370</v>
      </c>
      <c r="O522" s="40" t="s">
        <v>1371</v>
      </c>
      <c r="P522" s="40" t="s">
        <v>1372</v>
      </c>
      <c r="Q522" s="40" t="s">
        <v>1373</v>
      </c>
      <c r="R522" s="40" t="b">
        <v>0</v>
      </c>
      <c r="S522" s="40" t="s">
        <v>1373</v>
      </c>
      <c r="T522" s="40" t="s">
        <v>212</v>
      </c>
      <c r="U522" s="41">
        <v>0.1</v>
      </c>
      <c r="V522" s="41">
        <v>0.9</v>
      </c>
      <c r="W522" s="41">
        <v>0.3</v>
      </c>
      <c r="X522" s="41">
        <v>0.4</v>
      </c>
      <c r="Y522" s="40" t="b">
        <v>0</v>
      </c>
      <c r="Z522" s="40" t="b">
        <v>1</v>
      </c>
      <c r="AA522" s="40" t="b">
        <v>0</v>
      </c>
      <c r="AB522" s="40" t="b">
        <v>0</v>
      </c>
      <c r="AC522" s="41" t="s">
        <v>9086</v>
      </c>
      <c r="AD522" s="41" t="s">
        <v>9087</v>
      </c>
      <c r="AE522" s="41">
        <v>407.19244</v>
      </c>
      <c r="AF522" s="41">
        <v>-3.193114627</v>
      </c>
      <c r="AG522" s="42">
        <v>1.38E42</v>
      </c>
      <c r="AH522" s="51">
        <v>0.037626036</v>
      </c>
      <c r="AI522" s="40" t="s">
        <v>9088</v>
      </c>
      <c r="AJ522" s="40" t="s">
        <v>9089</v>
      </c>
      <c r="AK522" s="41">
        <v>10000.0</v>
      </c>
      <c r="AL522" s="40" t="s">
        <v>216</v>
      </c>
      <c r="AM522" s="40" t="s">
        <v>7285</v>
      </c>
      <c r="AN522" s="40" t="s">
        <v>224</v>
      </c>
      <c r="AO522" s="42">
        <v>1.11E139</v>
      </c>
    </row>
    <row r="523">
      <c r="A523" s="41">
        <v>777.0</v>
      </c>
      <c r="B523" s="42">
        <v>1.671302375E9</v>
      </c>
      <c r="C523" s="41">
        <v>3356.0</v>
      </c>
      <c r="D523" s="40" t="s">
        <v>1243</v>
      </c>
      <c r="E523" s="41">
        <v>140.0</v>
      </c>
      <c r="F523" s="41">
        <v>35.0</v>
      </c>
      <c r="G523" s="41">
        <v>70.0</v>
      </c>
      <c r="H523" s="41">
        <v>-3.07732701</v>
      </c>
      <c r="I523" s="41">
        <v>10000.0</v>
      </c>
      <c r="J523" s="41">
        <v>5000.0</v>
      </c>
      <c r="K523" s="41">
        <v>1200.0</v>
      </c>
      <c r="L523" s="41">
        <v>600.0</v>
      </c>
      <c r="M523" s="41">
        <v>100.0</v>
      </c>
      <c r="N523" s="40" t="s">
        <v>1370</v>
      </c>
      <c r="O523" s="40" t="s">
        <v>1371</v>
      </c>
      <c r="P523" s="40" t="s">
        <v>7310</v>
      </c>
      <c r="Q523" s="40" t="s">
        <v>1373</v>
      </c>
      <c r="R523" s="40" t="b">
        <v>0</v>
      </c>
      <c r="S523" s="40" t="s">
        <v>1373</v>
      </c>
      <c r="T523" s="40" t="s">
        <v>212</v>
      </c>
      <c r="U523" s="41">
        <v>0.1</v>
      </c>
      <c r="V523" s="41">
        <v>0.9</v>
      </c>
      <c r="W523" s="41">
        <v>0.2</v>
      </c>
      <c r="X523" s="41">
        <v>0.4</v>
      </c>
      <c r="Y523" s="40" t="b">
        <v>0</v>
      </c>
      <c r="Z523" s="40" t="b">
        <v>1</v>
      </c>
      <c r="AA523" s="40" t="b">
        <v>0</v>
      </c>
      <c r="AB523" s="40" t="b">
        <v>0</v>
      </c>
      <c r="AC523" s="41" t="s">
        <v>9090</v>
      </c>
      <c r="AD523" s="41" t="s">
        <v>9091</v>
      </c>
      <c r="AE523" s="41">
        <v>1200.522157</v>
      </c>
      <c r="AF523" s="41">
        <v>-3.193179524</v>
      </c>
      <c r="AG523" s="42">
        <v>4.43E41</v>
      </c>
      <c r="AH523" s="51">
        <v>0.037647125</v>
      </c>
      <c r="AI523" s="40" t="s">
        <v>9092</v>
      </c>
      <c r="AJ523" s="40" t="s">
        <v>9093</v>
      </c>
      <c r="AK523" s="41">
        <v>9876.0</v>
      </c>
      <c r="AL523" s="40" t="s">
        <v>2224</v>
      </c>
      <c r="AM523" s="40" t="s">
        <v>7285</v>
      </c>
      <c r="AN523" s="40" t="s">
        <v>224</v>
      </c>
      <c r="AO523" s="42">
        <v>1.01E138</v>
      </c>
    </row>
    <row r="524">
      <c r="A524" s="41">
        <v>455.0</v>
      </c>
      <c r="B524" s="42">
        <v>1.671302375E9</v>
      </c>
      <c r="C524" s="41">
        <v>3356.0</v>
      </c>
      <c r="D524" s="40" t="s">
        <v>1243</v>
      </c>
      <c r="E524" s="41">
        <v>140.0</v>
      </c>
      <c r="F524" s="41">
        <v>35.0</v>
      </c>
      <c r="G524" s="41">
        <v>70.0</v>
      </c>
      <c r="H524" s="41">
        <v>-3.07732701</v>
      </c>
      <c r="I524" s="41">
        <v>10000.0</v>
      </c>
      <c r="J524" s="41">
        <v>5000.0</v>
      </c>
      <c r="K524" s="41">
        <v>1200.0</v>
      </c>
      <c r="L524" s="41">
        <v>600.0</v>
      </c>
      <c r="M524" s="41">
        <v>50.0</v>
      </c>
      <c r="N524" s="40" t="s">
        <v>1370</v>
      </c>
      <c r="O524" s="40" t="s">
        <v>1371</v>
      </c>
      <c r="P524" s="40" t="s">
        <v>7305</v>
      </c>
      <c r="Q524" s="40" t="s">
        <v>1373</v>
      </c>
      <c r="R524" s="40" t="b">
        <v>0</v>
      </c>
      <c r="S524" s="40" t="s">
        <v>1373</v>
      </c>
      <c r="T524" s="40" t="s">
        <v>212</v>
      </c>
      <c r="U524" s="41">
        <v>0.1</v>
      </c>
      <c r="V524" s="41">
        <v>0.9</v>
      </c>
      <c r="W524" s="41">
        <v>0.2</v>
      </c>
      <c r="X524" s="41">
        <v>0.6</v>
      </c>
      <c r="Y524" s="40" t="b">
        <v>0</v>
      </c>
      <c r="Z524" s="40" t="b">
        <v>1</v>
      </c>
      <c r="AA524" s="40" t="b">
        <v>0</v>
      </c>
      <c r="AB524" s="40" t="b">
        <v>0</v>
      </c>
      <c r="AC524" s="41" t="s">
        <v>9094</v>
      </c>
      <c r="AD524" s="41" t="s">
        <v>9095</v>
      </c>
      <c r="AE524" s="41">
        <v>602.672787</v>
      </c>
      <c r="AF524" s="41">
        <v>-3.193189601</v>
      </c>
      <c r="AG524" s="42">
        <v>1.39E42</v>
      </c>
      <c r="AH524" s="51">
        <v>0.037650399</v>
      </c>
      <c r="AI524" s="40" t="s">
        <v>9096</v>
      </c>
      <c r="AJ524" s="40" t="s">
        <v>9097</v>
      </c>
      <c r="AK524" s="41">
        <v>10000.0</v>
      </c>
      <c r="AL524" s="40" t="s">
        <v>216</v>
      </c>
      <c r="AM524" s="40" t="s">
        <v>7285</v>
      </c>
      <c r="AN524" s="40" t="s">
        <v>224</v>
      </c>
      <c r="AO524" s="42">
        <v>1.11E139</v>
      </c>
    </row>
    <row r="525">
      <c r="A525" s="41">
        <v>18.0</v>
      </c>
      <c r="B525" s="42">
        <v>1.671312492E9</v>
      </c>
      <c r="C525" s="41">
        <v>3356.0</v>
      </c>
      <c r="D525" s="40" t="s">
        <v>1243</v>
      </c>
      <c r="E525" s="41">
        <v>140.0</v>
      </c>
      <c r="F525" s="41">
        <v>35.0</v>
      </c>
      <c r="G525" s="41">
        <v>70.0</v>
      </c>
      <c r="H525" s="41">
        <v>-3.07732701</v>
      </c>
      <c r="I525" s="41">
        <v>10000.0</v>
      </c>
      <c r="J525" s="41">
        <v>5000.0</v>
      </c>
      <c r="K525" s="41">
        <v>1200.0</v>
      </c>
      <c r="L525" s="41">
        <v>600.0</v>
      </c>
      <c r="M525" s="41">
        <v>30.0</v>
      </c>
      <c r="N525" s="40" t="s">
        <v>1370</v>
      </c>
      <c r="O525" s="40" t="s">
        <v>1371</v>
      </c>
      <c r="P525" s="40" t="s">
        <v>209</v>
      </c>
      <c r="Q525" s="40" t="s">
        <v>1373</v>
      </c>
      <c r="R525" s="40" t="b">
        <v>0</v>
      </c>
      <c r="S525" s="40" t="s">
        <v>1373</v>
      </c>
      <c r="T525" s="40" t="s">
        <v>7305</v>
      </c>
      <c r="U525" s="41">
        <v>0.1</v>
      </c>
      <c r="V525" s="41">
        <v>0.9</v>
      </c>
      <c r="W525" s="41">
        <v>0.1</v>
      </c>
      <c r="X525" s="41">
        <v>0.4</v>
      </c>
      <c r="Y525" s="40" t="b">
        <v>0</v>
      </c>
      <c r="Z525" s="40" t="b">
        <v>1</v>
      </c>
      <c r="AA525" s="40" t="b">
        <v>0</v>
      </c>
      <c r="AB525" s="40" t="b">
        <v>1</v>
      </c>
      <c r="AC525" s="41" t="s">
        <v>9098</v>
      </c>
      <c r="AD525" s="41" t="s">
        <v>9099</v>
      </c>
      <c r="AE525" s="41">
        <v>1184.117595</v>
      </c>
      <c r="AF525" s="41">
        <v>-3.193406209</v>
      </c>
      <c r="AG525" s="42">
        <v>4.84E41</v>
      </c>
      <c r="AH525" s="51">
        <v>0.037720788</v>
      </c>
      <c r="AI525" s="40" t="s">
        <v>9100</v>
      </c>
      <c r="AJ525" s="46">
        <v>4.83972197148942E83</v>
      </c>
      <c r="AK525" s="41">
        <v>10000.0</v>
      </c>
      <c r="AL525" s="40" t="s">
        <v>216</v>
      </c>
      <c r="AM525" s="40" t="s">
        <v>7285</v>
      </c>
      <c r="AN525" s="40" t="s">
        <v>5643</v>
      </c>
      <c r="AO525" s="42">
        <v>1.01E138</v>
      </c>
    </row>
    <row r="526">
      <c r="A526" s="41">
        <v>179.0</v>
      </c>
      <c r="B526" s="42">
        <v>1.671302375E9</v>
      </c>
      <c r="C526" s="41">
        <v>3356.0</v>
      </c>
      <c r="D526" s="40" t="s">
        <v>1243</v>
      </c>
      <c r="E526" s="41">
        <v>140.0</v>
      </c>
      <c r="F526" s="41">
        <v>35.0</v>
      </c>
      <c r="G526" s="41">
        <v>70.0</v>
      </c>
      <c r="H526" s="41">
        <v>-3.07732701</v>
      </c>
      <c r="I526" s="41">
        <v>10000.0</v>
      </c>
      <c r="J526" s="41">
        <v>5000.0</v>
      </c>
      <c r="K526" s="41">
        <v>1200.0</v>
      </c>
      <c r="L526" s="41">
        <v>600.0</v>
      </c>
      <c r="M526" s="41">
        <v>30.0</v>
      </c>
      <c r="N526" s="40" t="s">
        <v>1370</v>
      </c>
      <c r="O526" s="40" t="s">
        <v>1371</v>
      </c>
      <c r="P526" s="40" t="s">
        <v>212</v>
      </c>
      <c r="Q526" s="40" t="s">
        <v>1373</v>
      </c>
      <c r="R526" s="40" t="b">
        <v>0</v>
      </c>
      <c r="S526" s="40" t="s">
        <v>7286</v>
      </c>
      <c r="T526" s="40" t="s">
        <v>212</v>
      </c>
      <c r="U526" s="41">
        <v>0.1</v>
      </c>
      <c r="V526" s="41">
        <v>0.9</v>
      </c>
      <c r="W526" s="41">
        <v>0.3</v>
      </c>
      <c r="X526" s="41">
        <v>0.6</v>
      </c>
      <c r="Y526" s="40" t="b">
        <v>0</v>
      </c>
      <c r="Z526" s="40" t="b">
        <v>1</v>
      </c>
      <c r="AA526" s="40" t="b">
        <v>0</v>
      </c>
      <c r="AB526" s="40" t="b">
        <v>0</v>
      </c>
      <c r="AC526" s="41" t="s">
        <v>9101</v>
      </c>
      <c r="AD526" s="41" t="s">
        <v>9102</v>
      </c>
      <c r="AE526" s="41">
        <v>410.0565901</v>
      </c>
      <c r="AF526" s="41">
        <v>-3.194086181</v>
      </c>
      <c r="AG526" s="42">
        <v>4.86E41</v>
      </c>
      <c r="AH526" s="51">
        <v>0.03794175</v>
      </c>
      <c r="AI526" s="40" t="s">
        <v>9103</v>
      </c>
      <c r="AJ526" s="40" t="s">
        <v>9104</v>
      </c>
      <c r="AK526" s="41">
        <v>10000.0</v>
      </c>
      <c r="AL526" s="40" t="s">
        <v>216</v>
      </c>
      <c r="AM526" s="40" t="s">
        <v>7285</v>
      </c>
      <c r="AN526" s="40" t="s">
        <v>224</v>
      </c>
      <c r="AO526" s="42">
        <v>1.01E138</v>
      </c>
    </row>
    <row r="527">
      <c r="A527" s="41">
        <v>32.0</v>
      </c>
      <c r="B527" s="42">
        <v>1.671309524E9</v>
      </c>
      <c r="C527" s="41">
        <v>3356.0</v>
      </c>
      <c r="D527" s="40" t="s">
        <v>1243</v>
      </c>
      <c r="E527" s="41">
        <v>140.0</v>
      </c>
      <c r="F527" s="41">
        <v>35.0</v>
      </c>
      <c r="G527" s="41">
        <v>70.0</v>
      </c>
      <c r="H527" s="41">
        <v>-3.07732701</v>
      </c>
      <c r="I527" s="41">
        <v>10000.0</v>
      </c>
      <c r="J527" s="41">
        <v>5000.0</v>
      </c>
      <c r="K527" s="41">
        <v>1200.0</v>
      </c>
      <c r="L527" s="41">
        <v>600.0</v>
      </c>
      <c r="M527" s="41">
        <v>30.0</v>
      </c>
      <c r="N527" s="40" t="s">
        <v>1370</v>
      </c>
      <c r="O527" s="40" t="s">
        <v>1371</v>
      </c>
      <c r="P527" s="40" t="s">
        <v>209</v>
      </c>
      <c r="Q527" s="40" t="s">
        <v>1373</v>
      </c>
      <c r="R527" s="40" t="b">
        <v>0</v>
      </c>
      <c r="S527" s="40" t="s">
        <v>7286</v>
      </c>
      <c r="T527" s="40" t="s">
        <v>212</v>
      </c>
      <c r="U527" s="41">
        <v>0.1</v>
      </c>
      <c r="V527" s="41">
        <v>0.9</v>
      </c>
      <c r="W527" s="41">
        <v>0.2</v>
      </c>
      <c r="X527" s="41">
        <v>0.6</v>
      </c>
      <c r="Y527" s="40" t="b">
        <v>0</v>
      </c>
      <c r="Z527" s="40" t="b">
        <v>1</v>
      </c>
      <c r="AA527" s="40" t="b">
        <v>0</v>
      </c>
      <c r="AB527" s="40" t="b">
        <v>1</v>
      </c>
      <c r="AC527" s="41" t="s">
        <v>9105</v>
      </c>
      <c r="AD527" s="41" t="s">
        <v>9106</v>
      </c>
      <c r="AE527" s="41">
        <v>1203.414193</v>
      </c>
      <c r="AF527" s="41">
        <v>-3.194569575</v>
      </c>
      <c r="AG527" s="42">
        <v>6.68E41</v>
      </c>
      <c r="AH527" s="51">
        <v>0.038098832</v>
      </c>
      <c r="AI527" s="40" t="s">
        <v>9107</v>
      </c>
      <c r="AJ527" s="46">
        <v>6.68496962957462E125</v>
      </c>
      <c r="AK527" s="41">
        <v>3862.0</v>
      </c>
      <c r="AL527" s="40" t="s">
        <v>2224</v>
      </c>
      <c r="AM527" s="40" t="s">
        <v>7285</v>
      </c>
      <c r="AN527" s="40" t="s">
        <v>5643</v>
      </c>
      <c r="AO527" s="42">
        <v>1.11E138</v>
      </c>
    </row>
    <row r="528">
      <c r="A528" s="41">
        <v>18.0</v>
      </c>
      <c r="B528" s="42">
        <v>1.671312514E9</v>
      </c>
      <c r="C528" s="41">
        <v>3356.0</v>
      </c>
      <c r="D528" s="40" t="s">
        <v>1243</v>
      </c>
      <c r="E528" s="41">
        <v>140.0</v>
      </c>
      <c r="F528" s="41">
        <v>35.0</v>
      </c>
      <c r="G528" s="41">
        <v>70.0</v>
      </c>
      <c r="H528" s="41">
        <v>-3.07732701</v>
      </c>
      <c r="I528" s="41">
        <v>10000.0</v>
      </c>
      <c r="J528" s="41">
        <v>5000.0</v>
      </c>
      <c r="K528" s="41">
        <v>1200.0</v>
      </c>
      <c r="L528" s="41">
        <v>600.0</v>
      </c>
      <c r="M528" s="41">
        <v>30.0</v>
      </c>
      <c r="N528" s="40" t="s">
        <v>1370</v>
      </c>
      <c r="O528" s="40" t="s">
        <v>1371</v>
      </c>
      <c r="P528" s="40" t="s">
        <v>209</v>
      </c>
      <c r="Q528" s="40" t="s">
        <v>1373</v>
      </c>
      <c r="R528" s="40" t="b">
        <v>0</v>
      </c>
      <c r="S528" s="40" t="s">
        <v>1373</v>
      </c>
      <c r="T528" s="40" t="s">
        <v>7305</v>
      </c>
      <c r="U528" s="41">
        <v>0.1</v>
      </c>
      <c r="V528" s="41">
        <v>0.9</v>
      </c>
      <c r="W528" s="41">
        <v>0.1</v>
      </c>
      <c r="X528" s="41">
        <v>0.4</v>
      </c>
      <c r="Y528" s="40" t="b">
        <v>0</v>
      </c>
      <c r="Z528" s="40" t="b">
        <v>1</v>
      </c>
      <c r="AA528" s="40" t="b">
        <v>0</v>
      </c>
      <c r="AB528" s="40" t="b">
        <v>1</v>
      </c>
      <c r="AC528" s="41" t="s">
        <v>9108</v>
      </c>
      <c r="AD528" s="41" t="s">
        <v>9109</v>
      </c>
      <c r="AE528" s="41">
        <v>872.9787292</v>
      </c>
      <c r="AF528" s="41">
        <v>-3.194665103</v>
      </c>
      <c r="AG528" s="42">
        <v>1.13E42</v>
      </c>
      <c r="AH528" s="51">
        <v>0.038129875</v>
      </c>
      <c r="AI528" s="40" t="s">
        <v>9110</v>
      </c>
      <c r="AJ528" s="46">
        <v>1.13392213268514E128</v>
      </c>
      <c r="AK528" s="41">
        <v>10000.0</v>
      </c>
      <c r="AL528" s="40" t="s">
        <v>216</v>
      </c>
      <c r="AM528" s="40" t="s">
        <v>7285</v>
      </c>
      <c r="AN528" s="40" t="s">
        <v>5643</v>
      </c>
      <c r="AO528" s="42">
        <v>1.1E139</v>
      </c>
    </row>
    <row r="529">
      <c r="A529" s="41">
        <v>91.0</v>
      </c>
      <c r="B529" s="42">
        <v>1.671302375E9</v>
      </c>
      <c r="C529" s="41">
        <v>3356.0</v>
      </c>
      <c r="D529" s="40" t="s">
        <v>1243</v>
      </c>
      <c r="E529" s="41">
        <v>140.0</v>
      </c>
      <c r="F529" s="41">
        <v>35.0</v>
      </c>
      <c r="G529" s="41">
        <v>70.0</v>
      </c>
      <c r="H529" s="41">
        <v>-3.07732701</v>
      </c>
      <c r="I529" s="41">
        <v>10000.0</v>
      </c>
      <c r="J529" s="41">
        <v>5000.0</v>
      </c>
      <c r="K529" s="41">
        <v>1200.0</v>
      </c>
      <c r="L529" s="41">
        <v>600.0</v>
      </c>
      <c r="M529" s="41">
        <v>30.0</v>
      </c>
      <c r="N529" s="40" t="s">
        <v>1370</v>
      </c>
      <c r="O529" s="40" t="s">
        <v>1371</v>
      </c>
      <c r="P529" s="40" t="s">
        <v>7305</v>
      </c>
      <c r="Q529" s="40" t="s">
        <v>1373</v>
      </c>
      <c r="R529" s="40" t="b">
        <v>0</v>
      </c>
      <c r="S529" s="40" t="s">
        <v>1373</v>
      </c>
      <c r="T529" s="40" t="s">
        <v>212</v>
      </c>
      <c r="U529" s="41">
        <v>0.1</v>
      </c>
      <c r="V529" s="41">
        <v>0.9</v>
      </c>
      <c r="W529" s="41">
        <v>0.1</v>
      </c>
      <c r="X529" s="41">
        <v>0.5</v>
      </c>
      <c r="Y529" s="40" t="b">
        <v>0</v>
      </c>
      <c r="Z529" s="40" t="b">
        <v>1</v>
      </c>
      <c r="AA529" s="40" t="b">
        <v>0</v>
      </c>
      <c r="AB529" s="40" t="b">
        <v>0</v>
      </c>
      <c r="AC529" s="41" t="s">
        <v>9111</v>
      </c>
      <c r="AD529" s="41" t="s">
        <v>9112</v>
      </c>
      <c r="AE529" s="41">
        <v>302.0710895</v>
      </c>
      <c r="AF529" s="41">
        <v>-3.195080591</v>
      </c>
      <c r="AG529" s="42">
        <v>1.39E42</v>
      </c>
      <c r="AH529" s="51">
        <v>0.03826489</v>
      </c>
      <c r="AI529" s="40" t="s">
        <v>9113</v>
      </c>
      <c r="AJ529" s="46">
        <v>1.39013019186288E128</v>
      </c>
      <c r="AK529" s="41">
        <v>10000.0</v>
      </c>
      <c r="AL529" s="40" t="s">
        <v>216</v>
      </c>
      <c r="AM529" s="40" t="s">
        <v>7285</v>
      </c>
      <c r="AN529" s="40" t="s">
        <v>224</v>
      </c>
      <c r="AO529" s="42">
        <v>1.11E139</v>
      </c>
    </row>
    <row r="530">
      <c r="A530" s="41">
        <v>863.0</v>
      </c>
      <c r="B530" s="42">
        <v>1.671302375E9</v>
      </c>
      <c r="C530" s="41">
        <v>3356.0</v>
      </c>
      <c r="D530" s="40" t="s">
        <v>1243</v>
      </c>
      <c r="E530" s="41">
        <v>140.0</v>
      </c>
      <c r="F530" s="41">
        <v>35.0</v>
      </c>
      <c r="G530" s="41">
        <v>70.0</v>
      </c>
      <c r="H530" s="41">
        <v>-3.07732701</v>
      </c>
      <c r="I530" s="41">
        <v>10000.0</v>
      </c>
      <c r="J530" s="41">
        <v>5000.0</v>
      </c>
      <c r="K530" s="41">
        <v>1200.0</v>
      </c>
      <c r="L530" s="41">
        <v>600.0</v>
      </c>
      <c r="M530" s="41">
        <v>100.0</v>
      </c>
      <c r="N530" s="40" t="s">
        <v>1370</v>
      </c>
      <c r="O530" s="40" t="s">
        <v>1371</v>
      </c>
      <c r="P530" s="40" t="s">
        <v>1372</v>
      </c>
      <c r="Q530" s="40" t="s">
        <v>1373</v>
      </c>
      <c r="R530" s="40" t="b">
        <v>0</v>
      </c>
      <c r="S530" s="40" t="s">
        <v>7286</v>
      </c>
      <c r="T530" s="40" t="s">
        <v>212</v>
      </c>
      <c r="U530" s="41">
        <v>0.1</v>
      </c>
      <c r="V530" s="41">
        <v>0.9</v>
      </c>
      <c r="W530" s="41">
        <v>0.3</v>
      </c>
      <c r="X530" s="41">
        <v>0.6</v>
      </c>
      <c r="Y530" s="40" t="b">
        <v>0</v>
      </c>
      <c r="Z530" s="40" t="b">
        <v>1</v>
      </c>
      <c r="AA530" s="40" t="b">
        <v>0</v>
      </c>
      <c r="AB530" s="40" t="b">
        <v>0</v>
      </c>
      <c r="AC530" s="41" t="s">
        <v>9114</v>
      </c>
      <c r="AD530" s="41" t="s">
        <v>9115</v>
      </c>
      <c r="AE530" s="41">
        <v>1200.536854</v>
      </c>
      <c r="AF530" s="41">
        <v>-3.195319387</v>
      </c>
      <c r="AG530" s="42">
        <v>4.86E41</v>
      </c>
      <c r="AH530" s="51">
        <v>0.038342489</v>
      </c>
      <c r="AI530" s="40" t="s">
        <v>9116</v>
      </c>
      <c r="AJ530" s="40" t="s">
        <v>9117</v>
      </c>
      <c r="AK530" s="41">
        <v>9666.0</v>
      </c>
      <c r="AL530" s="40" t="s">
        <v>2224</v>
      </c>
      <c r="AM530" s="40" t="s">
        <v>7285</v>
      </c>
      <c r="AN530" s="40" t="s">
        <v>224</v>
      </c>
      <c r="AO530" s="42">
        <v>1.01E138</v>
      </c>
    </row>
    <row r="531">
      <c r="A531" s="41">
        <v>94.0</v>
      </c>
      <c r="B531" s="42">
        <v>1.671302375E9</v>
      </c>
      <c r="C531" s="41">
        <v>3356.0</v>
      </c>
      <c r="D531" s="40" t="s">
        <v>1243</v>
      </c>
      <c r="E531" s="41">
        <v>140.0</v>
      </c>
      <c r="F531" s="41">
        <v>35.0</v>
      </c>
      <c r="G531" s="41">
        <v>70.0</v>
      </c>
      <c r="H531" s="41">
        <v>-3.07732701</v>
      </c>
      <c r="I531" s="41">
        <v>10000.0</v>
      </c>
      <c r="J531" s="41">
        <v>5000.0</v>
      </c>
      <c r="K531" s="41">
        <v>1200.0</v>
      </c>
      <c r="L531" s="41">
        <v>600.0</v>
      </c>
      <c r="M531" s="41">
        <v>30.0</v>
      </c>
      <c r="N531" s="40" t="s">
        <v>1370</v>
      </c>
      <c r="O531" s="40" t="s">
        <v>1371</v>
      </c>
      <c r="P531" s="40" t="s">
        <v>7305</v>
      </c>
      <c r="Q531" s="40" t="s">
        <v>1373</v>
      </c>
      <c r="R531" s="40" t="b">
        <v>0</v>
      </c>
      <c r="S531" s="40" t="s">
        <v>1373</v>
      </c>
      <c r="T531" s="40" t="s">
        <v>212</v>
      </c>
      <c r="U531" s="41">
        <v>0.1</v>
      </c>
      <c r="V531" s="41">
        <v>0.9</v>
      </c>
      <c r="W531" s="41">
        <v>0.2</v>
      </c>
      <c r="X531" s="41">
        <v>0.5</v>
      </c>
      <c r="Y531" s="40" t="b">
        <v>0</v>
      </c>
      <c r="Z531" s="40" t="b">
        <v>1</v>
      </c>
      <c r="AA531" s="40" t="b">
        <v>0</v>
      </c>
      <c r="AB531" s="40" t="b">
        <v>0</v>
      </c>
      <c r="AC531" s="41" t="s">
        <v>7655</v>
      </c>
      <c r="AD531" s="41" t="s">
        <v>9118</v>
      </c>
      <c r="AE531" s="41">
        <v>295.6646318</v>
      </c>
      <c r="AF531" s="41">
        <v>-3.195338339</v>
      </c>
      <c r="AG531" s="42">
        <v>3.45E41</v>
      </c>
      <c r="AH531" s="51">
        <v>0.038348648</v>
      </c>
      <c r="AI531" s="40" t="s">
        <v>9119</v>
      </c>
      <c r="AJ531" s="45">
        <v>3.45419110255939E251</v>
      </c>
      <c r="AK531" s="41">
        <v>10000.0</v>
      </c>
      <c r="AL531" s="40" t="s">
        <v>216</v>
      </c>
      <c r="AM531" s="40" t="s">
        <v>7285</v>
      </c>
      <c r="AN531" s="40" t="s">
        <v>224</v>
      </c>
      <c r="AO531" s="42">
        <v>1.11E137</v>
      </c>
    </row>
    <row r="532">
      <c r="A532" s="41">
        <v>175.0</v>
      </c>
      <c r="B532" s="42">
        <v>1.671302375E9</v>
      </c>
      <c r="C532" s="41">
        <v>3356.0</v>
      </c>
      <c r="D532" s="40" t="s">
        <v>1243</v>
      </c>
      <c r="E532" s="41">
        <v>140.0</v>
      </c>
      <c r="F532" s="41">
        <v>35.0</v>
      </c>
      <c r="G532" s="41">
        <v>70.0</v>
      </c>
      <c r="H532" s="41">
        <v>-3.07732701</v>
      </c>
      <c r="I532" s="41">
        <v>10000.0</v>
      </c>
      <c r="J532" s="41">
        <v>5000.0</v>
      </c>
      <c r="K532" s="41">
        <v>1200.0</v>
      </c>
      <c r="L532" s="41">
        <v>600.0</v>
      </c>
      <c r="M532" s="41">
        <v>30.0</v>
      </c>
      <c r="N532" s="40" t="s">
        <v>1370</v>
      </c>
      <c r="O532" s="40" t="s">
        <v>1371</v>
      </c>
      <c r="P532" s="40" t="s">
        <v>212</v>
      </c>
      <c r="Q532" s="40" t="s">
        <v>1373</v>
      </c>
      <c r="R532" s="40" t="b">
        <v>0</v>
      </c>
      <c r="S532" s="40" t="s">
        <v>7286</v>
      </c>
      <c r="T532" s="40" t="s">
        <v>212</v>
      </c>
      <c r="U532" s="41">
        <v>0.1</v>
      </c>
      <c r="V532" s="41">
        <v>0.9</v>
      </c>
      <c r="W532" s="41">
        <v>0.2</v>
      </c>
      <c r="X532" s="41">
        <v>0.5</v>
      </c>
      <c r="Y532" s="40" t="b">
        <v>0</v>
      </c>
      <c r="Z532" s="40" t="b">
        <v>1</v>
      </c>
      <c r="AA532" s="40" t="b">
        <v>0</v>
      </c>
      <c r="AB532" s="40" t="b">
        <v>0</v>
      </c>
      <c r="AC532" s="41" t="s">
        <v>9120</v>
      </c>
      <c r="AD532" s="41" t="s">
        <v>9121</v>
      </c>
      <c r="AE532" s="41">
        <v>352.6880262</v>
      </c>
      <c r="AF532" s="41">
        <v>-3.196248328</v>
      </c>
      <c r="AG532" s="42">
        <v>3.21E41</v>
      </c>
      <c r="AH532" s="51">
        <v>0.038644355</v>
      </c>
      <c r="AI532" s="40" t="s">
        <v>9122</v>
      </c>
      <c r="AJ532" s="45">
        <v>3.2093101817158E254</v>
      </c>
      <c r="AK532" s="41">
        <v>10000.0</v>
      </c>
      <c r="AL532" s="40" t="s">
        <v>216</v>
      </c>
      <c r="AM532" s="40" t="s">
        <v>7285</v>
      </c>
      <c r="AN532" s="40" t="s">
        <v>224</v>
      </c>
      <c r="AO532" s="42">
        <v>1.11E137</v>
      </c>
    </row>
    <row r="533">
      <c r="A533" s="41">
        <v>780.0</v>
      </c>
      <c r="B533" s="42">
        <v>1.671302375E9</v>
      </c>
      <c r="C533" s="41">
        <v>3356.0</v>
      </c>
      <c r="D533" s="40" t="s">
        <v>1243</v>
      </c>
      <c r="E533" s="41">
        <v>140.0</v>
      </c>
      <c r="F533" s="41">
        <v>35.0</v>
      </c>
      <c r="G533" s="41">
        <v>70.0</v>
      </c>
      <c r="H533" s="41">
        <v>-3.07732701</v>
      </c>
      <c r="I533" s="41">
        <v>10000.0</v>
      </c>
      <c r="J533" s="41">
        <v>5000.0</v>
      </c>
      <c r="K533" s="41">
        <v>1200.0</v>
      </c>
      <c r="L533" s="41">
        <v>600.0</v>
      </c>
      <c r="M533" s="41">
        <v>100.0</v>
      </c>
      <c r="N533" s="40" t="s">
        <v>1370</v>
      </c>
      <c r="O533" s="40" t="s">
        <v>1371</v>
      </c>
      <c r="P533" s="40" t="s">
        <v>7310</v>
      </c>
      <c r="Q533" s="40" t="s">
        <v>1373</v>
      </c>
      <c r="R533" s="40" t="b">
        <v>0</v>
      </c>
      <c r="S533" s="40" t="s">
        <v>1373</v>
      </c>
      <c r="T533" s="40" t="s">
        <v>212</v>
      </c>
      <c r="U533" s="41">
        <v>0.1</v>
      </c>
      <c r="V533" s="41">
        <v>0.9</v>
      </c>
      <c r="W533" s="41">
        <v>0.3</v>
      </c>
      <c r="X533" s="41">
        <v>0.4</v>
      </c>
      <c r="Y533" s="40" t="b">
        <v>0</v>
      </c>
      <c r="Z533" s="40" t="b">
        <v>1</v>
      </c>
      <c r="AA533" s="40" t="b">
        <v>0</v>
      </c>
      <c r="AB533" s="40" t="b">
        <v>0</v>
      </c>
      <c r="AC533" s="41" t="s">
        <v>9123</v>
      </c>
      <c r="AD533" s="41" t="s">
        <v>9124</v>
      </c>
      <c r="AE533" s="41">
        <v>1185.581458</v>
      </c>
      <c r="AF533" s="41">
        <v>-3.196344532</v>
      </c>
      <c r="AG533" s="42">
        <v>8.86E40</v>
      </c>
      <c r="AH533" s="51">
        <v>0.038675617</v>
      </c>
      <c r="AI533" s="40" t="s">
        <v>9125</v>
      </c>
      <c r="AJ533" s="40" t="s">
        <v>9126</v>
      </c>
      <c r="AK533" s="41">
        <v>10000.0</v>
      </c>
      <c r="AL533" s="40" t="s">
        <v>216</v>
      </c>
      <c r="AM533" s="40" t="s">
        <v>7285</v>
      </c>
      <c r="AN533" s="40" t="s">
        <v>224</v>
      </c>
      <c r="AO533" s="42">
        <v>1.0E136</v>
      </c>
    </row>
    <row r="534">
      <c r="A534" s="41">
        <v>69.0</v>
      </c>
      <c r="B534" s="42">
        <v>1.671312514E9</v>
      </c>
      <c r="C534" s="41">
        <v>3356.0</v>
      </c>
      <c r="D534" s="40" t="s">
        <v>1243</v>
      </c>
      <c r="E534" s="41">
        <v>140.0</v>
      </c>
      <c r="F534" s="41">
        <v>35.0</v>
      </c>
      <c r="G534" s="41">
        <v>70.0</v>
      </c>
      <c r="H534" s="41">
        <v>-3.07732701</v>
      </c>
      <c r="I534" s="41">
        <v>10000.0</v>
      </c>
      <c r="J534" s="41">
        <v>5000.0</v>
      </c>
      <c r="K534" s="41">
        <v>1200.0</v>
      </c>
      <c r="L534" s="41">
        <v>600.0</v>
      </c>
      <c r="M534" s="41">
        <v>30.0</v>
      </c>
      <c r="N534" s="40" t="s">
        <v>1370</v>
      </c>
      <c r="O534" s="40" t="s">
        <v>1371</v>
      </c>
      <c r="P534" s="40" t="s">
        <v>7310</v>
      </c>
      <c r="Q534" s="40" t="s">
        <v>1373</v>
      </c>
      <c r="R534" s="40" t="b">
        <v>0</v>
      </c>
      <c r="S534" s="40" t="s">
        <v>7286</v>
      </c>
      <c r="T534" s="40" t="s">
        <v>7305</v>
      </c>
      <c r="U534" s="41">
        <v>0.1</v>
      </c>
      <c r="V534" s="41">
        <v>0.9</v>
      </c>
      <c r="W534" s="41">
        <v>0.3</v>
      </c>
      <c r="X534" s="41">
        <v>0.4</v>
      </c>
      <c r="Y534" s="40" t="b">
        <v>0</v>
      </c>
      <c r="Z534" s="40" t="b">
        <v>1</v>
      </c>
      <c r="AA534" s="40" t="b">
        <v>0</v>
      </c>
      <c r="AB534" s="40" t="b">
        <v>1</v>
      </c>
      <c r="AC534" s="41" t="s">
        <v>9127</v>
      </c>
      <c r="AD534" s="41" t="s">
        <v>9128</v>
      </c>
      <c r="AE534" s="41">
        <v>1203.786909</v>
      </c>
      <c r="AF534" s="41">
        <v>-3.1965626</v>
      </c>
      <c r="AG534" s="42">
        <v>1.19E41</v>
      </c>
      <c r="AH534" s="51">
        <v>0.03874648</v>
      </c>
      <c r="AI534" s="40" t="s">
        <v>9129</v>
      </c>
      <c r="AJ534" s="46">
        <v>1.19234286028423E167</v>
      </c>
      <c r="AK534" s="41">
        <v>5787.0</v>
      </c>
      <c r="AL534" s="40" t="s">
        <v>2224</v>
      </c>
      <c r="AM534" s="40" t="s">
        <v>7285</v>
      </c>
      <c r="AN534" s="40" t="s">
        <v>5643</v>
      </c>
      <c r="AO534" s="42">
        <v>1.01E136</v>
      </c>
    </row>
    <row r="535">
      <c r="A535" s="41">
        <v>130.0</v>
      </c>
      <c r="B535" s="42">
        <v>1.67130956E9</v>
      </c>
      <c r="C535" s="41">
        <v>3356.0</v>
      </c>
      <c r="D535" s="40" t="s">
        <v>1243</v>
      </c>
      <c r="E535" s="41">
        <v>140.0</v>
      </c>
      <c r="F535" s="41">
        <v>35.0</v>
      </c>
      <c r="G535" s="41">
        <v>70.0</v>
      </c>
      <c r="H535" s="41">
        <v>-3.07732701</v>
      </c>
      <c r="I535" s="41">
        <v>10000.0</v>
      </c>
      <c r="J535" s="41">
        <v>5000.0</v>
      </c>
      <c r="K535" s="41">
        <v>1200.0</v>
      </c>
      <c r="L535" s="41">
        <v>600.0</v>
      </c>
      <c r="M535" s="41">
        <v>30.0</v>
      </c>
      <c r="N535" s="40" t="s">
        <v>1370</v>
      </c>
      <c r="O535" s="40" t="s">
        <v>1371</v>
      </c>
      <c r="P535" s="40" t="s">
        <v>1372</v>
      </c>
      <c r="Q535" s="40" t="s">
        <v>1373</v>
      </c>
      <c r="R535" s="40" t="b">
        <v>0</v>
      </c>
      <c r="S535" s="40" t="s">
        <v>1373</v>
      </c>
      <c r="T535" s="40" t="s">
        <v>7305</v>
      </c>
      <c r="U535" s="41">
        <v>0.1</v>
      </c>
      <c r="V535" s="41">
        <v>0.9</v>
      </c>
      <c r="W535" s="41">
        <v>0.2</v>
      </c>
      <c r="X535" s="41">
        <v>0.5</v>
      </c>
      <c r="Y535" s="40" t="b">
        <v>0</v>
      </c>
      <c r="Z535" s="40" t="b">
        <v>1</v>
      </c>
      <c r="AA535" s="40" t="b">
        <v>0</v>
      </c>
      <c r="AB535" s="40" t="b">
        <v>0</v>
      </c>
      <c r="AC535" s="41" t="s">
        <v>9130</v>
      </c>
      <c r="AD535" s="41" t="s">
        <v>9131</v>
      </c>
      <c r="AE535" s="41">
        <v>971.1181614</v>
      </c>
      <c r="AF535" s="41">
        <v>-3.196644328</v>
      </c>
      <c r="AG535" s="42">
        <v>5.08E41</v>
      </c>
      <c r="AH535" s="51">
        <v>0.038773038</v>
      </c>
      <c r="AI535" s="40" t="s">
        <v>9132</v>
      </c>
      <c r="AJ535" s="45">
        <v>5.08478156241397E251</v>
      </c>
      <c r="AK535" s="41">
        <v>10000.0</v>
      </c>
      <c r="AL535" s="40" t="s">
        <v>216</v>
      </c>
      <c r="AM535" s="40" t="s">
        <v>7285</v>
      </c>
      <c r="AN535" s="40" t="s">
        <v>5643</v>
      </c>
      <c r="AO535" s="42">
        <v>1.01E138</v>
      </c>
    </row>
    <row r="536">
      <c r="A536" s="41">
        <v>633.0</v>
      </c>
      <c r="B536" s="42">
        <v>1.671302375E9</v>
      </c>
      <c r="C536" s="41">
        <v>3356.0</v>
      </c>
      <c r="D536" s="40" t="s">
        <v>1243</v>
      </c>
      <c r="E536" s="41">
        <v>140.0</v>
      </c>
      <c r="F536" s="41">
        <v>35.0</v>
      </c>
      <c r="G536" s="41">
        <v>70.0</v>
      </c>
      <c r="H536" s="41">
        <v>-3.07732701</v>
      </c>
      <c r="I536" s="41">
        <v>10000.0</v>
      </c>
      <c r="J536" s="41">
        <v>5000.0</v>
      </c>
      <c r="K536" s="41">
        <v>1200.0</v>
      </c>
      <c r="L536" s="41">
        <v>600.0</v>
      </c>
      <c r="M536" s="41">
        <v>50.0</v>
      </c>
      <c r="N536" s="40" t="s">
        <v>1370</v>
      </c>
      <c r="O536" s="40" t="s">
        <v>208</v>
      </c>
      <c r="P536" s="40" t="s">
        <v>7305</v>
      </c>
      <c r="Q536" s="40" t="s">
        <v>1373</v>
      </c>
      <c r="R536" s="40" t="b">
        <v>0</v>
      </c>
      <c r="S536" s="40" t="s">
        <v>1373</v>
      </c>
      <c r="T536" s="40" t="s">
        <v>212</v>
      </c>
      <c r="U536" s="41">
        <v>0.1</v>
      </c>
      <c r="V536" s="41">
        <v>0.9</v>
      </c>
      <c r="W536" s="41">
        <v>0.2</v>
      </c>
      <c r="X536" s="41">
        <v>0.4</v>
      </c>
      <c r="Y536" s="40" t="b">
        <v>0</v>
      </c>
      <c r="Z536" s="40" t="b">
        <v>1</v>
      </c>
      <c r="AA536" s="40" t="b">
        <v>0</v>
      </c>
      <c r="AB536" s="40" t="b">
        <v>0</v>
      </c>
      <c r="AC536" s="41" t="s">
        <v>9133</v>
      </c>
      <c r="AD536" s="41" t="s">
        <v>9134</v>
      </c>
      <c r="AE536" s="41">
        <v>423.3107419</v>
      </c>
      <c r="AF536" s="41">
        <v>-3.196965724</v>
      </c>
      <c r="AG536" s="42">
        <v>9.79E41</v>
      </c>
      <c r="AH536" s="51">
        <v>0.038877478</v>
      </c>
      <c r="AI536" s="40" t="s">
        <v>9135</v>
      </c>
      <c r="AJ536" s="40" t="s">
        <v>9136</v>
      </c>
      <c r="AK536" s="41">
        <v>10000.0</v>
      </c>
      <c r="AL536" s="40" t="s">
        <v>216</v>
      </c>
      <c r="AM536" s="40" t="s">
        <v>7285</v>
      </c>
      <c r="AN536" s="40" t="s">
        <v>224</v>
      </c>
      <c r="AO536" s="42">
        <v>1.01E139</v>
      </c>
    </row>
    <row r="537">
      <c r="A537" s="41">
        <v>20.0</v>
      </c>
      <c r="B537" s="42">
        <v>1.67130956E9</v>
      </c>
      <c r="C537" s="41">
        <v>3356.0</v>
      </c>
      <c r="D537" s="40" t="s">
        <v>1243</v>
      </c>
      <c r="E537" s="41">
        <v>140.0</v>
      </c>
      <c r="F537" s="41">
        <v>35.0</v>
      </c>
      <c r="G537" s="41">
        <v>70.0</v>
      </c>
      <c r="H537" s="41">
        <v>-3.07732701</v>
      </c>
      <c r="I537" s="41">
        <v>10000.0</v>
      </c>
      <c r="J537" s="41">
        <v>5000.0</v>
      </c>
      <c r="K537" s="41">
        <v>1200.0</v>
      </c>
      <c r="L537" s="41">
        <v>600.0</v>
      </c>
      <c r="M537" s="41">
        <v>30.0</v>
      </c>
      <c r="N537" s="40" t="s">
        <v>1370</v>
      </c>
      <c r="O537" s="40" t="s">
        <v>1371</v>
      </c>
      <c r="P537" s="40" t="s">
        <v>209</v>
      </c>
      <c r="Q537" s="40" t="s">
        <v>1373</v>
      </c>
      <c r="R537" s="40" t="b">
        <v>0</v>
      </c>
      <c r="S537" s="40" t="s">
        <v>1373</v>
      </c>
      <c r="T537" s="40" t="s">
        <v>7305</v>
      </c>
      <c r="U537" s="41">
        <v>0.1</v>
      </c>
      <c r="V537" s="41">
        <v>0.9</v>
      </c>
      <c r="W537" s="41">
        <v>0.1</v>
      </c>
      <c r="X537" s="41">
        <v>0.6</v>
      </c>
      <c r="Y537" s="40" t="b">
        <v>0</v>
      </c>
      <c r="Z537" s="40" t="b">
        <v>1</v>
      </c>
      <c r="AA537" s="40" t="b">
        <v>0</v>
      </c>
      <c r="AB537" s="40" t="b">
        <v>0</v>
      </c>
      <c r="AC537" s="41" t="s">
        <v>9137</v>
      </c>
      <c r="AD537" s="41" t="s">
        <v>9138</v>
      </c>
      <c r="AE537" s="41">
        <v>1168.920347</v>
      </c>
      <c r="AF537" s="41">
        <v>-3.197240261</v>
      </c>
      <c r="AG537" s="42">
        <v>6.72E41</v>
      </c>
      <c r="AH537" s="51">
        <v>0.038966691</v>
      </c>
      <c r="AI537" s="40" t="s">
        <v>9139</v>
      </c>
      <c r="AJ537" s="46">
        <v>6.71728621739324E125</v>
      </c>
      <c r="AK537" s="41">
        <v>10000.0</v>
      </c>
      <c r="AL537" s="40" t="s">
        <v>216</v>
      </c>
      <c r="AM537" s="40" t="s">
        <v>7285</v>
      </c>
      <c r="AN537" s="40" t="s">
        <v>5643</v>
      </c>
      <c r="AO537" s="42">
        <v>1.11E138</v>
      </c>
    </row>
    <row r="538">
      <c r="A538" s="41">
        <v>884.0</v>
      </c>
      <c r="B538" s="42">
        <v>1.671302375E9</v>
      </c>
      <c r="C538" s="41">
        <v>3356.0</v>
      </c>
      <c r="D538" s="40" t="s">
        <v>1243</v>
      </c>
      <c r="E538" s="41">
        <v>140.0</v>
      </c>
      <c r="F538" s="41">
        <v>35.0</v>
      </c>
      <c r="G538" s="41">
        <v>70.0</v>
      </c>
      <c r="H538" s="41">
        <v>-3.07732701</v>
      </c>
      <c r="I538" s="41">
        <v>10000.0</v>
      </c>
      <c r="J538" s="41">
        <v>5000.0</v>
      </c>
      <c r="K538" s="41">
        <v>1200.0</v>
      </c>
      <c r="L538" s="41">
        <v>600.0</v>
      </c>
      <c r="M538" s="41">
        <v>100.0</v>
      </c>
      <c r="N538" s="40" t="s">
        <v>1370</v>
      </c>
      <c r="O538" s="40" t="s">
        <v>1371</v>
      </c>
      <c r="P538" s="40" t="s">
        <v>212</v>
      </c>
      <c r="Q538" s="40" t="s">
        <v>1373</v>
      </c>
      <c r="R538" s="40" t="b">
        <v>0</v>
      </c>
      <c r="S538" s="40" t="s">
        <v>1373</v>
      </c>
      <c r="T538" s="40" t="s">
        <v>212</v>
      </c>
      <c r="U538" s="41">
        <v>0.1</v>
      </c>
      <c r="V538" s="41">
        <v>0.9</v>
      </c>
      <c r="W538" s="41">
        <v>0.1</v>
      </c>
      <c r="X538" s="41">
        <v>0.6</v>
      </c>
      <c r="Y538" s="40" t="b">
        <v>0</v>
      </c>
      <c r="Z538" s="40" t="b">
        <v>1</v>
      </c>
      <c r="AA538" s="40" t="b">
        <v>0</v>
      </c>
      <c r="AB538" s="40" t="b">
        <v>0</v>
      </c>
      <c r="AC538" s="41" t="s">
        <v>9140</v>
      </c>
      <c r="AD538" s="41" t="s">
        <v>9141</v>
      </c>
      <c r="AE538" s="41">
        <v>1184.161601</v>
      </c>
      <c r="AF538" s="41">
        <v>-3.197240261</v>
      </c>
      <c r="AG538" s="42">
        <v>6.72E41</v>
      </c>
      <c r="AH538" s="51">
        <v>0.038966691</v>
      </c>
      <c r="AI538" s="40" t="s">
        <v>9142</v>
      </c>
      <c r="AJ538" s="40" t="s">
        <v>9143</v>
      </c>
      <c r="AK538" s="41">
        <v>10000.0</v>
      </c>
      <c r="AL538" s="40" t="s">
        <v>216</v>
      </c>
      <c r="AM538" s="40" t="s">
        <v>7285</v>
      </c>
      <c r="AN538" s="40" t="s">
        <v>224</v>
      </c>
      <c r="AO538" s="42">
        <v>1.11E138</v>
      </c>
    </row>
    <row r="539">
      <c r="A539" s="41">
        <v>133.0</v>
      </c>
      <c r="B539" s="42">
        <v>1.671312492E9</v>
      </c>
      <c r="C539" s="41">
        <v>3356.0</v>
      </c>
      <c r="D539" s="40" t="s">
        <v>1243</v>
      </c>
      <c r="E539" s="41">
        <v>140.0</v>
      </c>
      <c r="F539" s="41">
        <v>35.0</v>
      </c>
      <c r="G539" s="41">
        <v>70.0</v>
      </c>
      <c r="H539" s="41">
        <v>-3.07732701</v>
      </c>
      <c r="I539" s="41">
        <v>10000.0</v>
      </c>
      <c r="J539" s="41">
        <v>5000.0</v>
      </c>
      <c r="K539" s="41">
        <v>1200.0</v>
      </c>
      <c r="L539" s="41">
        <v>600.0</v>
      </c>
      <c r="M539" s="41">
        <v>30.0</v>
      </c>
      <c r="N539" s="40" t="s">
        <v>1370</v>
      </c>
      <c r="O539" s="40" t="s">
        <v>1371</v>
      </c>
      <c r="P539" s="40" t="s">
        <v>1372</v>
      </c>
      <c r="Q539" s="40" t="s">
        <v>1373</v>
      </c>
      <c r="R539" s="40" t="b">
        <v>0</v>
      </c>
      <c r="S539" s="40" t="s">
        <v>1373</v>
      </c>
      <c r="T539" s="40" t="s">
        <v>7305</v>
      </c>
      <c r="U539" s="41">
        <v>0.1</v>
      </c>
      <c r="V539" s="41">
        <v>0.9</v>
      </c>
      <c r="W539" s="41">
        <v>0.3</v>
      </c>
      <c r="X539" s="41">
        <v>0.5</v>
      </c>
      <c r="Y539" s="40" t="b">
        <v>0</v>
      </c>
      <c r="Z539" s="40" t="b">
        <v>1</v>
      </c>
      <c r="AA539" s="40" t="b">
        <v>0</v>
      </c>
      <c r="AB539" s="40" t="b">
        <v>1</v>
      </c>
      <c r="AC539" s="41" t="s">
        <v>9144</v>
      </c>
      <c r="AD539" s="41" t="s">
        <v>9145</v>
      </c>
      <c r="AE539" s="41">
        <v>1203.294068</v>
      </c>
      <c r="AF539" s="41">
        <v>-3.197281218</v>
      </c>
      <c r="AG539" s="42">
        <v>4.41E41</v>
      </c>
      <c r="AH539" s="51">
        <v>0.03898</v>
      </c>
      <c r="AI539" s="40" t="s">
        <v>9146</v>
      </c>
      <c r="AJ539" s="46">
        <v>4.40757645170892E167</v>
      </c>
      <c r="AK539" s="41">
        <v>7623.0</v>
      </c>
      <c r="AL539" s="40" t="s">
        <v>2224</v>
      </c>
      <c r="AM539" s="40" t="s">
        <v>7285</v>
      </c>
      <c r="AN539" s="40" t="s">
        <v>5643</v>
      </c>
      <c r="AO539" s="42">
        <v>1.01E138</v>
      </c>
    </row>
    <row r="540">
      <c r="A540" s="41">
        <v>970.0</v>
      </c>
      <c r="B540" s="42">
        <v>1.671302375E9</v>
      </c>
      <c r="C540" s="41">
        <v>3356.0</v>
      </c>
      <c r="D540" s="40" t="s">
        <v>1243</v>
      </c>
      <c r="E540" s="41">
        <v>140.0</v>
      </c>
      <c r="F540" s="41">
        <v>35.0</v>
      </c>
      <c r="G540" s="41">
        <v>70.0</v>
      </c>
      <c r="H540" s="41">
        <v>-3.07732701</v>
      </c>
      <c r="I540" s="41">
        <v>10000.0</v>
      </c>
      <c r="J540" s="41">
        <v>5000.0</v>
      </c>
      <c r="K540" s="41">
        <v>1200.0</v>
      </c>
      <c r="L540" s="41">
        <v>600.0</v>
      </c>
      <c r="M540" s="41">
        <v>100.0</v>
      </c>
      <c r="N540" s="40" t="s">
        <v>1370</v>
      </c>
      <c r="O540" s="40" t="s">
        <v>208</v>
      </c>
      <c r="P540" s="40" t="s">
        <v>7310</v>
      </c>
      <c r="Q540" s="40" t="s">
        <v>1373</v>
      </c>
      <c r="R540" s="40" t="b">
        <v>0</v>
      </c>
      <c r="S540" s="40" t="s">
        <v>7286</v>
      </c>
      <c r="T540" s="40" t="s">
        <v>212</v>
      </c>
      <c r="U540" s="41">
        <v>0.1</v>
      </c>
      <c r="V540" s="41">
        <v>0.9</v>
      </c>
      <c r="W540" s="41">
        <v>0.3</v>
      </c>
      <c r="X540" s="41">
        <v>0.5</v>
      </c>
      <c r="Y540" s="40" t="b">
        <v>0</v>
      </c>
      <c r="Z540" s="40" t="b">
        <v>1</v>
      </c>
      <c r="AA540" s="40" t="b">
        <v>0</v>
      </c>
      <c r="AB540" s="40" t="b">
        <v>0</v>
      </c>
      <c r="AC540" s="41" t="s">
        <v>9147</v>
      </c>
      <c r="AD540" s="41" t="s">
        <v>9148</v>
      </c>
      <c r="AE540" s="41">
        <v>1200.584677</v>
      </c>
      <c r="AF540" s="41">
        <v>-3.197314717</v>
      </c>
      <c r="AG540" s="42">
        <v>1.18E42</v>
      </c>
      <c r="AH540" s="51">
        <v>0.038990886</v>
      </c>
      <c r="AI540" s="40" t="s">
        <v>9149</v>
      </c>
      <c r="AJ540" s="40" t="s">
        <v>9150</v>
      </c>
      <c r="AK540" s="41">
        <v>9855.0</v>
      </c>
      <c r="AL540" s="40" t="s">
        <v>2224</v>
      </c>
      <c r="AM540" s="40" t="s">
        <v>7285</v>
      </c>
      <c r="AN540" s="40" t="s">
        <v>224</v>
      </c>
      <c r="AO540" s="42">
        <v>1.1E139</v>
      </c>
    </row>
    <row r="541">
      <c r="A541" s="41">
        <v>791.0</v>
      </c>
      <c r="B541" s="42">
        <v>1.671302375E9</v>
      </c>
      <c r="C541" s="41">
        <v>3356.0</v>
      </c>
      <c r="D541" s="40" t="s">
        <v>1243</v>
      </c>
      <c r="E541" s="41">
        <v>140.0</v>
      </c>
      <c r="F541" s="41">
        <v>35.0</v>
      </c>
      <c r="G541" s="41">
        <v>70.0</v>
      </c>
      <c r="H541" s="41">
        <v>-3.07732701</v>
      </c>
      <c r="I541" s="41">
        <v>10000.0</v>
      </c>
      <c r="J541" s="41">
        <v>5000.0</v>
      </c>
      <c r="K541" s="41">
        <v>1200.0</v>
      </c>
      <c r="L541" s="41">
        <v>600.0</v>
      </c>
      <c r="M541" s="41">
        <v>100.0</v>
      </c>
      <c r="N541" s="40" t="s">
        <v>1370</v>
      </c>
      <c r="O541" s="40" t="s">
        <v>1371</v>
      </c>
      <c r="P541" s="40" t="s">
        <v>7310</v>
      </c>
      <c r="Q541" s="40" t="s">
        <v>1373</v>
      </c>
      <c r="R541" s="40" t="b">
        <v>0</v>
      </c>
      <c r="S541" s="40" t="s">
        <v>7286</v>
      </c>
      <c r="T541" s="40" t="s">
        <v>212</v>
      </c>
      <c r="U541" s="41">
        <v>0.1</v>
      </c>
      <c r="V541" s="41">
        <v>0.9</v>
      </c>
      <c r="W541" s="41">
        <v>0.3</v>
      </c>
      <c r="X541" s="41">
        <v>0.6</v>
      </c>
      <c r="Y541" s="40" t="b">
        <v>0</v>
      </c>
      <c r="Z541" s="40" t="b">
        <v>1</v>
      </c>
      <c r="AA541" s="40" t="b">
        <v>0</v>
      </c>
      <c r="AB541" s="40" t="b">
        <v>0</v>
      </c>
      <c r="AC541" s="41" t="s">
        <v>9151</v>
      </c>
      <c r="AD541" s="41" t="s">
        <v>9152</v>
      </c>
      <c r="AE541" s="41">
        <v>1200.653253</v>
      </c>
      <c r="AF541" s="41">
        <v>-3.197443202</v>
      </c>
      <c r="AG541" s="42">
        <v>1.33E42</v>
      </c>
      <c r="AH541" s="51">
        <v>0.039032638</v>
      </c>
      <c r="AI541" s="40" t="s">
        <v>9153</v>
      </c>
      <c r="AJ541" s="40" t="s">
        <v>9154</v>
      </c>
      <c r="AK541" s="41">
        <v>8040.0</v>
      </c>
      <c r="AL541" s="40" t="s">
        <v>2224</v>
      </c>
      <c r="AM541" s="40" t="s">
        <v>7285</v>
      </c>
      <c r="AN541" s="40" t="s">
        <v>224</v>
      </c>
      <c r="AO541" s="42">
        <v>1.11E139</v>
      </c>
    </row>
    <row r="542">
      <c r="A542" s="41">
        <v>705.0</v>
      </c>
      <c r="B542" s="42">
        <v>1.671302375E9</v>
      </c>
      <c r="C542" s="41">
        <v>3356.0</v>
      </c>
      <c r="D542" s="40" t="s">
        <v>1243</v>
      </c>
      <c r="E542" s="41">
        <v>140.0</v>
      </c>
      <c r="F542" s="41">
        <v>35.0</v>
      </c>
      <c r="G542" s="41">
        <v>70.0</v>
      </c>
      <c r="H542" s="41">
        <v>-3.07732701</v>
      </c>
      <c r="I542" s="41">
        <v>10000.0</v>
      </c>
      <c r="J542" s="41">
        <v>5000.0</v>
      </c>
      <c r="K542" s="41">
        <v>1200.0</v>
      </c>
      <c r="L542" s="41">
        <v>600.0</v>
      </c>
      <c r="M542" s="41">
        <v>50.0</v>
      </c>
      <c r="N542" s="40" t="s">
        <v>1370</v>
      </c>
      <c r="O542" s="40" t="s">
        <v>208</v>
      </c>
      <c r="P542" s="40" t="s">
        <v>212</v>
      </c>
      <c r="Q542" s="40" t="s">
        <v>1373</v>
      </c>
      <c r="R542" s="40" t="b">
        <v>0</v>
      </c>
      <c r="S542" s="40" t="s">
        <v>1373</v>
      </c>
      <c r="T542" s="40" t="s">
        <v>212</v>
      </c>
      <c r="U542" s="41">
        <v>0.1</v>
      </c>
      <c r="V542" s="41">
        <v>0.9</v>
      </c>
      <c r="W542" s="41">
        <v>0.2</v>
      </c>
      <c r="X542" s="41">
        <v>0.4</v>
      </c>
      <c r="Y542" s="40" t="b">
        <v>0</v>
      </c>
      <c r="Z542" s="40" t="b">
        <v>1</v>
      </c>
      <c r="AA542" s="40" t="b">
        <v>0</v>
      </c>
      <c r="AB542" s="40" t="b">
        <v>0</v>
      </c>
      <c r="AC542" s="41" t="s">
        <v>9155</v>
      </c>
      <c r="AD542" s="41" t="s">
        <v>8120</v>
      </c>
      <c r="AE542" s="41">
        <v>414.0141559</v>
      </c>
      <c r="AF542" s="41">
        <v>-3.197643257</v>
      </c>
      <c r="AG542" s="42">
        <v>4.89E41</v>
      </c>
      <c r="AH542" s="51">
        <v>0.039097648</v>
      </c>
      <c r="AI542" s="40" t="s">
        <v>9156</v>
      </c>
      <c r="AJ542" s="40" t="s">
        <v>9157</v>
      </c>
      <c r="AK542" s="41">
        <v>10000.0</v>
      </c>
      <c r="AL542" s="40" t="s">
        <v>216</v>
      </c>
      <c r="AM542" s="40" t="s">
        <v>7285</v>
      </c>
      <c r="AN542" s="40" t="s">
        <v>224</v>
      </c>
      <c r="AO542" s="42">
        <v>1.01E138</v>
      </c>
    </row>
    <row r="543">
      <c r="A543" s="41">
        <v>91.0</v>
      </c>
      <c r="B543" s="42">
        <v>1.67130956E9</v>
      </c>
      <c r="C543" s="41">
        <v>3356.0</v>
      </c>
      <c r="D543" s="40" t="s">
        <v>1243</v>
      </c>
      <c r="E543" s="41">
        <v>140.0</v>
      </c>
      <c r="F543" s="41">
        <v>35.0</v>
      </c>
      <c r="G543" s="41">
        <v>70.0</v>
      </c>
      <c r="H543" s="41">
        <v>-3.07732701</v>
      </c>
      <c r="I543" s="41">
        <v>10000.0</v>
      </c>
      <c r="J543" s="41">
        <v>5000.0</v>
      </c>
      <c r="K543" s="41">
        <v>1200.0</v>
      </c>
      <c r="L543" s="41">
        <v>600.0</v>
      </c>
      <c r="M543" s="41">
        <v>30.0</v>
      </c>
      <c r="N543" s="40" t="s">
        <v>1370</v>
      </c>
      <c r="O543" s="40" t="s">
        <v>1371</v>
      </c>
      <c r="P543" s="40" t="s">
        <v>7305</v>
      </c>
      <c r="Q543" s="40" t="s">
        <v>1373</v>
      </c>
      <c r="R543" s="40" t="b">
        <v>0</v>
      </c>
      <c r="S543" s="40" t="s">
        <v>1373</v>
      </c>
      <c r="T543" s="40" t="s">
        <v>7305</v>
      </c>
      <c r="U543" s="41">
        <v>0.1</v>
      </c>
      <c r="V543" s="41">
        <v>0.9</v>
      </c>
      <c r="W543" s="41">
        <v>0.1</v>
      </c>
      <c r="X543" s="41">
        <v>0.5</v>
      </c>
      <c r="Y543" s="40" t="b">
        <v>0</v>
      </c>
      <c r="Z543" s="40" t="b">
        <v>1</v>
      </c>
      <c r="AA543" s="40" t="b">
        <v>0</v>
      </c>
      <c r="AB543" s="40" t="b">
        <v>0</v>
      </c>
      <c r="AC543" s="41" t="s">
        <v>9158</v>
      </c>
      <c r="AD543" s="41" t="s">
        <v>4254</v>
      </c>
      <c r="AE543" s="41">
        <v>955.3596313</v>
      </c>
      <c r="AF543" s="41">
        <v>-3.197757197</v>
      </c>
      <c r="AG543" s="42">
        <v>1.39E42</v>
      </c>
      <c r="AH543" s="51">
        <v>0.039134673</v>
      </c>
      <c r="AI543" s="40" t="s">
        <v>9159</v>
      </c>
      <c r="AJ543" s="46">
        <v>1.38756770938519E128</v>
      </c>
      <c r="AK543" s="41">
        <v>10000.0</v>
      </c>
      <c r="AL543" s="40" t="s">
        <v>216</v>
      </c>
      <c r="AM543" s="40" t="s">
        <v>7285</v>
      </c>
      <c r="AN543" s="40" t="s">
        <v>5643</v>
      </c>
      <c r="AO543" s="42">
        <v>1.11E139</v>
      </c>
    </row>
    <row r="544">
      <c r="A544" s="41">
        <v>747.0</v>
      </c>
      <c r="B544" s="42">
        <v>1.671302375E9</v>
      </c>
      <c r="C544" s="41">
        <v>3356.0</v>
      </c>
      <c r="D544" s="40" t="s">
        <v>1243</v>
      </c>
      <c r="E544" s="41">
        <v>140.0</v>
      </c>
      <c r="F544" s="41">
        <v>35.0</v>
      </c>
      <c r="G544" s="41">
        <v>70.0</v>
      </c>
      <c r="H544" s="41">
        <v>-3.07732701</v>
      </c>
      <c r="I544" s="41">
        <v>10000.0</v>
      </c>
      <c r="J544" s="41">
        <v>5000.0</v>
      </c>
      <c r="K544" s="41">
        <v>1200.0</v>
      </c>
      <c r="L544" s="41">
        <v>600.0</v>
      </c>
      <c r="M544" s="41">
        <v>100.0</v>
      </c>
      <c r="N544" s="40" t="s">
        <v>1370</v>
      </c>
      <c r="O544" s="40" t="s">
        <v>1371</v>
      </c>
      <c r="P544" s="40" t="s">
        <v>209</v>
      </c>
      <c r="Q544" s="40" t="s">
        <v>1373</v>
      </c>
      <c r="R544" s="40" t="b">
        <v>0</v>
      </c>
      <c r="S544" s="40" t="s">
        <v>7286</v>
      </c>
      <c r="T544" s="40" t="s">
        <v>212</v>
      </c>
      <c r="U544" s="41">
        <v>0.1</v>
      </c>
      <c r="V544" s="41">
        <v>0.9</v>
      </c>
      <c r="W544" s="41">
        <v>0.1</v>
      </c>
      <c r="X544" s="41">
        <v>0.4</v>
      </c>
      <c r="Y544" s="40" t="b">
        <v>0</v>
      </c>
      <c r="Z544" s="40" t="b">
        <v>1</v>
      </c>
      <c r="AA544" s="40" t="b">
        <v>0</v>
      </c>
      <c r="AB544" s="40" t="b">
        <v>0</v>
      </c>
      <c r="AC544" s="41" t="s">
        <v>9160</v>
      </c>
      <c r="AD544" s="41" t="s">
        <v>9161</v>
      </c>
      <c r="AE544" s="41">
        <v>850.2759917</v>
      </c>
      <c r="AF544" s="41">
        <v>-3.197801594</v>
      </c>
      <c r="AG544" s="42">
        <v>6.31E41</v>
      </c>
      <c r="AH544" s="51">
        <v>0.0391491</v>
      </c>
      <c r="AI544" s="40" t="s">
        <v>9162</v>
      </c>
      <c r="AJ544" s="40" t="s">
        <v>9163</v>
      </c>
      <c r="AK544" s="41">
        <v>10000.0</v>
      </c>
      <c r="AL544" s="40" t="s">
        <v>216</v>
      </c>
      <c r="AM544" s="40" t="s">
        <v>7285</v>
      </c>
      <c r="AN544" s="40" t="s">
        <v>224</v>
      </c>
      <c r="AO544" s="42">
        <v>1.11E138</v>
      </c>
    </row>
    <row r="545">
      <c r="A545" s="41">
        <v>1041.0</v>
      </c>
      <c r="B545" s="42">
        <v>1.671302375E9</v>
      </c>
      <c r="C545" s="41">
        <v>3356.0</v>
      </c>
      <c r="D545" s="40" t="s">
        <v>1243</v>
      </c>
      <c r="E545" s="41">
        <v>140.0</v>
      </c>
      <c r="F545" s="41">
        <v>35.0</v>
      </c>
      <c r="G545" s="41">
        <v>70.0</v>
      </c>
      <c r="H545" s="41">
        <v>-3.07732701</v>
      </c>
      <c r="I545" s="41">
        <v>10000.0</v>
      </c>
      <c r="J545" s="41">
        <v>5000.0</v>
      </c>
      <c r="K545" s="41">
        <v>1200.0</v>
      </c>
      <c r="L545" s="41">
        <v>600.0</v>
      </c>
      <c r="M545" s="41">
        <v>100.0</v>
      </c>
      <c r="N545" s="40" t="s">
        <v>1370</v>
      </c>
      <c r="O545" s="40" t="s">
        <v>208</v>
      </c>
      <c r="P545" s="40" t="s">
        <v>1372</v>
      </c>
      <c r="Q545" s="40" t="s">
        <v>1373</v>
      </c>
      <c r="R545" s="40" t="b">
        <v>0</v>
      </c>
      <c r="S545" s="40" t="s">
        <v>7286</v>
      </c>
      <c r="T545" s="40" t="s">
        <v>212</v>
      </c>
      <c r="U545" s="41">
        <v>0.1</v>
      </c>
      <c r="V545" s="41">
        <v>0.9</v>
      </c>
      <c r="W545" s="41">
        <v>0.3</v>
      </c>
      <c r="X545" s="41">
        <v>0.4</v>
      </c>
      <c r="Y545" s="40" t="b">
        <v>0</v>
      </c>
      <c r="Z545" s="40" t="b">
        <v>1</v>
      </c>
      <c r="AA545" s="40" t="b">
        <v>0</v>
      </c>
      <c r="AB545" s="40" t="b">
        <v>0</v>
      </c>
      <c r="AC545" s="41" t="s">
        <v>9164</v>
      </c>
      <c r="AD545" s="41" t="s">
        <v>9165</v>
      </c>
      <c r="AE545" s="41">
        <v>817.6277847</v>
      </c>
      <c r="AF545" s="41">
        <v>-3.197820799</v>
      </c>
      <c r="AG545" s="42">
        <v>4.83E41</v>
      </c>
      <c r="AH545" s="51">
        <v>0.039155341</v>
      </c>
      <c r="AI545" s="40" t="s">
        <v>9166</v>
      </c>
      <c r="AJ545" s="40" t="s">
        <v>9167</v>
      </c>
      <c r="AK545" s="41">
        <v>10000.0</v>
      </c>
      <c r="AL545" s="40" t="s">
        <v>216</v>
      </c>
      <c r="AM545" s="40" t="s">
        <v>7285</v>
      </c>
      <c r="AN545" s="40" t="s">
        <v>224</v>
      </c>
      <c r="AO545" s="42">
        <v>1.01E138</v>
      </c>
    </row>
    <row r="546">
      <c r="A546" s="41">
        <v>20.0</v>
      </c>
      <c r="B546" s="42">
        <v>1.671312514E9</v>
      </c>
      <c r="C546" s="41">
        <v>3356.0</v>
      </c>
      <c r="D546" s="40" t="s">
        <v>1243</v>
      </c>
      <c r="E546" s="41">
        <v>140.0</v>
      </c>
      <c r="F546" s="41">
        <v>35.0</v>
      </c>
      <c r="G546" s="41">
        <v>70.0</v>
      </c>
      <c r="H546" s="41">
        <v>-3.07732701</v>
      </c>
      <c r="I546" s="41">
        <v>10000.0</v>
      </c>
      <c r="J546" s="41">
        <v>5000.0</v>
      </c>
      <c r="K546" s="41">
        <v>1200.0</v>
      </c>
      <c r="L546" s="41">
        <v>600.0</v>
      </c>
      <c r="M546" s="41">
        <v>30.0</v>
      </c>
      <c r="N546" s="40" t="s">
        <v>1370</v>
      </c>
      <c r="O546" s="40" t="s">
        <v>1371</v>
      </c>
      <c r="P546" s="40" t="s">
        <v>209</v>
      </c>
      <c r="Q546" s="40" t="s">
        <v>1373</v>
      </c>
      <c r="R546" s="40" t="b">
        <v>0</v>
      </c>
      <c r="S546" s="40" t="s">
        <v>1373</v>
      </c>
      <c r="T546" s="40" t="s">
        <v>7305</v>
      </c>
      <c r="U546" s="41">
        <v>0.1</v>
      </c>
      <c r="V546" s="41">
        <v>0.9</v>
      </c>
      <c r="W546" s="41">
        <v>0.1</v>
      </c>
      <c r="X546" s="41">
        <v>0.6</v>
      </c>
      <c r="Y546" s="40" t="b">
        <v>0</v>
      </c>
      <c r="Z546" s="40" t="b">
        <v>1</v>
      </c>
      <c r="AA546" s="40" t="b">
        <v>0</v>
      </c>
      <c r="AB546" s="40" t="b">
        <v>1</v>
      </c>
      <c r="AC546" s="41" t="s">
        <v>9168</v>
      </c>
      <c r="AD546" s="41" t="s">
        <v>9169</v>
      </c>
      <c r="AE546" s="41">
        <v>1203.144191</v>
      </c>
      <c r="AF546" s="41">
        <v>-3.19799926</v>
      </c>
      <c r="AG546" s="42">
        <v>6.72E41</v>
      </c>
      <c r="AH546" s="51">
        <v>0.039213333</v>
      </c>
      <c r="AI546" s="40" t="s">
        <v>9170</v>
      </c>
      <c r="AJ546" s="46">
        <v>6.71898762922785E83</v>
      </c>
      <c r="AK546" s="41">
        <v>7735.0</v>
      </c>
      <c r="AL546" s="40" t="s">
        <v>2224</v>
      </c>
      <c r="AM546" s="40" t="s">
        <v>7285</v>
      </c>
      <c r="AN546" s="40" t="s">
        <v>5643</v>
      </c>
      <c r="AO546" s="42">
        <v>1.11E138</v>
      </c>
    </row>
    <row r="547">
      <c r="A547" s="41">
        <v>71.0</v>
      </c>
      <c r="B547" s="42">
        <v>1.67130956E9</v>
      </c>
      <c r="C547" s="41">
        <v>3356.0</v>
      </c>
      <c r="D547" s="40" t="s">
        <v>1243</v>
      </c>
      <c r="E547" s="41">
        <v>140.0</v>
      </c>
      <c r="F547" s="41">
        <v>35.0</v>
      </c>
      <c r="G547" s="41">
        <v>70.0</v>
      </c>
      <c r="H547" s="41">
        <v>-3.07732701</v>
      </c>
      <c r="I547" s="41">
        <v>10000.0</v>
      </c>
      <c r="J547" s="41">
        <v>5000.0</v>
      </c>
      <c r="K547" s="41">
        <v>1200.0</v>
      </c>
      <c r="L547" s="41">
        <v>600.0</v>
      </c>
      <c r="M547" s="41">
        <v>30.0</v>
      </c>
      <c r="N547" s="40" t="s">
        <v>1370</v>
      </c>
      <c r="O547" s="40" t="s">
        <v>1371</v>
      </c>
      <c r="P547" s="40" t="s">
        <v>7310</v>
      </c>
      <c r="Q547" s="40" t="s">
        <v>1373</v>
      </c>
      <c r="R547" s="40" t="b">
        <v>0</v>
      </c>
      <c r="S547" s="40" t="s">
        <v>7286</v>
      </c>
      <c r="T547" s="40" t="s">
        <v>7305</v>
      </c>
      <c r="U547" s="41">
        <v>0.1</v>
      </c>
      <c r="V547" s="41">
        <v>0.9</v>
      </c>
      <c r="W547" s="41">
        <v>0.3</v>
      </c>
      <c r="X547" s="41">
        <v>0.6</v>
      </c>
      <c r="Y547" s="40" t="b">
        <v>0</v>
      </c>
      <c r="Z547" s="40" t="b">
        <v>1</v>
      </c>
      <c r="AA547" s="40" t="b">
        <v>0</v>
      </c>
      <c r="AB547" s="40" t="b">
        <v>0</v>
      </c>
      <c r="AC547" s="41" t="s">
        <v>9171</v>
      </c>
      <c r="AD547" s="41" t="s">
        <v>9172</v>
      </c>
      <c r="AE547" s="41">
        <v>1203.092389</v>
      </c>
      <c r="AF547" s="41">
        <v>-3.198119048</v>
      </c>
      <c r="AG547" s="42">
        <v>8.29E41</v>
      </c>
      <c r="AH547" s="51">
        <v>0.039252259</v>
      </c>
      <c r="AI547" s="40" t="s">
        <v>9173</v>
      </c>
      <c r="AJ547" s="40" t="s">
        <v>9174</v>
      </c>
      <c r="AK547" s="41">
        <v>5308.0</v>
      </c>
      <c r="AL547" s="40" t="s">
        <v>2224</v>
      </c>
      <c r="AM547" s="40" t="s">
        <v>7285</v>
      </c>
      <c r="AN547" s="40" t="s">
        <v>5643</v>
      </c>
      <c r="AO547" s="42">
        <v>1.0E139</v>
      </c>
    </row>
    <row r="548">
      <c r="A548" s="41">
        <v>526.0</v>
      </c>
      <c r="B548" s="42">
        <v>1.671302375E9</v>
      </c>
      <c r="C548" s="41">
        <v>3356.0</v>
      </c>
      <c r="D548" s="40" t="s">
        <v>1243</v>
      </c>
      <c r="E548" s="41">
        <v>140.0</v>
      </c>
      <c r="F548" s="41">
        <v>35.0</v>
      </c>
      <c r="G548" s="41">
        <v>70.0</v>
      </c>
      <c r="H548" s="41">
        <v>-3.07732701</v>
      </c>
      <c r="I548" s="41">
        <v>10000.0</v>
      </c>
      <c r="J548" s="41">
        <v>5000.0</v>
      </c>
      <c r="K548" s="41">
        <v>1200.0</v>
      </c>
      <c r="L548" s="41">
        <v>600.0</v>
      </c>
      <c r="M548" s="41">
        <v>50.0</v>
      </c>
      <c r="N548" s="40" t="s">
        <v>1370</v>
      </c>
      <c r="O548" s="40" t="s">
        <v>1371</v>
      </c>
      <c r="P548" s="40" t="s">
        <v>212</v>
      </c>
      <c r="Q548" s="40" t="s">
        <v>1373</v>
      </c>
      <c r="R548" s="40" t="b">
        <v>0</v>
      </c>
      <c r="S548" s="40" t="s">
        <v>1373</v>
      </c>
      <c r="T548" s="40" t="s">
        <v>212</v>
      </c>
      <c r="U548" s="41">
        <v>0.1</v>
      </c>
      <c r="V548" s="41">
        <v>0.9</v>
      </c>
      <c r="W548" s="41">
        <v>0.2</v>
      </c>
      <c r="X548" s="41">
        <v>0.5</v>
      </c>
      <c r="Y548" s="40" t="b">
        <v>0</v>
      </c>
      <c r="Z548" s="40" t="b">
        <v>1</v>
      </c>
      <c r="AA548" s="40" t="b">
        <v>0</v>
      </c>
      <c r="AB548" s="40" t="b">
        <v>0</v>
      </c>
      <c r="AC548" s="41" t="s">
        <v>9175</v>
      </c>
      <c r="AD548" s="41" t="s">
        <v>9176</v>
      </c>
      <c r="AE548" s="41">
        <v>510.6754115</v>
      </c>
      <c r="AF548" s="41">
        <v>-3.198440618</v>
      </c>
      <c r="AG548" s="42">
        <v>4.46E41</v>
      </c>
      <c r="AH548" s="51">
        <v>0.039356756</v>
      </c>
      <c r="AI548" s="40" t="s">
        <v>9177</v>
      </c>
      <c r="AJ548" s="40" t="s">
        <v>9178</v>
      </c>
      <c r="AK548" s="41">
        <v>10000.0</v>
      </c>
      <c r="AL548" s="40" t="s">
        <v>216</v>
      </c>
      <c r="AM548" s="40" t="s">
        <v>7285</v>
      </c>
      <c r="AN548" s="40" t="s">
        <v>224</v>
      </c>
      <c r="AO548" s="42">
        <v>1.01E138</v>
      </c>
    </row>
    <row r="549">
      <c r="A549" s="41">
        <v>319.0</v>
      </c>
      <c r="B549" s="42">
        <v>1.671302375E9</v>
      </c>
      <c r="C549" s="41">
        <v>3356.0</v>
      </c>
      <c r="D549" s="40" t="s">
        <v>1243</v>
      </c>
      <c r="E549" s="41">
        <v>140.0</v>
      </c>
      <c r="F549" s="41">
        <v>35.0</v>
      </c>
      <c r="G549" s="41">
        <v>70.0</v>
      </c>
      <c r="H549" s="41">
        <v>-3.07732701</v>
      </c>
      <c r="I549" s="41">
        <v>10000.0</v>
      </c>
      <c r="J549" s="41">
        <v>5000.0</v>
      </c>
      <c r="K549" s="41">
        <v>1200.0</v>
      </c>
      <c r="L549" s="41">
        <v>600.0</v>
      </c>
      <c r="M549" s="41">
        <v>30.0</v>
      </c>
      <c r="N549" s="40" t="s">
        <v>1370</v>
      </c>
      <c r="O549" s="40" t="s">
        <v>208</v>
      </c>
      <c r="P549" s="40" t="s">
        <v>1372</v>
      </c>
      <c r="Q549" s="40" t="s">
        <v>1373</v>
      </c>
      <c r="R549" s="40" t="b">
        <v>0</v>
      </c>
      <c r="S549" s="40" t="s">
        <v>7286</v>
      </c>
      <c r="T549" s="40" t="s">
        <v>212</v>
      </c>
      <c r="U549" s="41">
        <v>0.1</v>
      </c>
      <c r="V549" s="41">
        <v>0.9</v>
      </c>
      <c r="W549" s="41">
        <v>0.2</v>
      </c>
      <c r="X549" s="41">
        <v>0.5</v>
      </c>
      <c r="Y549" s="40" t="b">
        <v>0</v>
      </c>
      <c r="Z549" s="40" t="b">
        <v>1</v>
      </c>
      <c r="AA549" s="40" t="b">
        <v>0</v>
      </c>
      <c r="AB549" s="40" t="b">
        <v>0</v>
      </c>
      <c r="AC549" s="41" t="s">
        <v>9179</v>
      </c>
      <c r="AD549" s="41" t="s">
        <v>9180</v>
      </c>
      <c r="AE549" s="41">
        <v>348.4018731</v>
      </c>
      <c r="AF549" s="41">
        <v>-3.198885743</v>
      </c>
      <c r="AG549" s="42">
        <v>1.19E41</v>
      </c>
      <c r="AH549" s="51">
        <v>0.039501402</v>
      </c>
      <c r="AI549" s="40" t="s">
        <v>9181</v>
      </c>
      <c r="AJ549" s="45">
        <v>1.18514491417913E251</v>
      </c>
      <c r="AK549" s="41">
        <v>10000.0</v>
      </c>
      <c r="AL549" s="40" t="s">
        <v>216</v>
      </c>
      <c r="AM549" s="40" t="s">
        <v>7285</v>
      </c>
      <c r="AN549" s="40" t="s">
        <v>224</v>
      </c>
      <c r="AO549" s="42">
        <v>1.01E136</v>
      </c>
    </row>
    <row r="550">
      <c r="A550" s="41">
        <v>24.0</v>
      </c>
      <c r="B550" s="42">
        <v>1.671312492E9</v>
      </c>
      <c r="C550" s="41">
        <v>3356.0</v>
      </c>
      <c r="D550" s="40" t="s">
        <v>1243</v>
      </c>
      <c r="E550" s="41">
        <v>140.0</v>
      </c>
      <c r="F550" s="41">
        <v>35.0</v>
      </c>
      <c r="G550" s="41">
        <v>70.0</v>
      </c>
      <c r="H550" s="41">
        <v>-3.07732701</v>
      </c>
      <c r="I550" s="41">
        <v>10000.0</v>
      </c>
      <c r="J550" s="41">
        <v>5000.0</v>
      </c>
      <c r="K550" s="41">
        <v>1200.0</v>
      </c>
      <c r="L550" s="41">
        <v>600.0</v>
      </c>
      <c r="M550" s="41">
        <v>30.0</v>
      </c>
      <c r="N550" s="40" t="s">
        <v>1370</v>
      </c>
      <c r="O550" s="40" t="s">
        <v>1371</v>
      </c>
      <c r="P550" s="40" t="s">
        <v>209</v>
      </c>
      <c r="Q550" s="40" t="s">
        <v>1373</v>
      </c>
      <c r="R550" s="40" t="b">
        <v>0</v>
      </c>
      <c r="S550" s="40" t="s">
        <v>1373</v>
      </c>
      <c r="T550" s="40" t="s">
        <v>7305</v>
      </c>
      <c r="U550" s="41">
        <v>0.1</v>
      </c>
      <c r="V550" s="41">
        <v>0.9</v>
      </c>
      <c r="W550" s="41">
        <v>0.3</v>
      </c>
      <c r="X550" s="41">
        <v>0.4</v>
      </c>
      <c r="Y550" s="40" t="b">
        <v>0</v>
      </c>
      <c r="Z550" s="40" t="b">
        <v>1</v>
      </c>
      <c r="AA550" s="40" t="b">
        <v>0</v>
      </c>
      <c r="AB550" s="40" t="b">
        <v>1</v>
      </c>
      <c r="AC550" s="41" t="s">
        <v>9182</v>
      </c>
      <c r="AD550" s="41" t="s">
        <v>9183</v>
      </c>
      <c r="AE550" s="41">
        <v>1202.502164</v>
      </c>
      <c r="AF550" s="41">
        <v>-3.200178885</v>
      </c>
      <c r="AG550" s="42">
        <v>5.11E41</v>
      </c>
      <c r="AH550" s="51">
        <v>0.039921618</v>
      </c>
      <c r="AI550" s="40" t="s">
        <v>9184</v>
      </c>
      <c r="AJ550" s="46">
        <v>5.11229041921531E167</v>
      </c>
      <c r="AK550" s="41">
        <v>8506.0</v>
      </c>
      <c r="AL550" s="40" t="s">
        <v>2224</v>
      </c>
      <c r="AM550" s="40" t="s">
        <v>7285</v>
      </c>
      <c r="AN550" s="40" t="s">
        <v>5643</v>
      </c>
      <c r="AO550" s="42">
        <v>1.01E138</v>
      </c>
    </row>
    <row r="551">
      <c r="A551" s="41">
        <v>95.0</v>
      </c>
      <c r="B551" s="42">
        <v>1.671309524E9</v>
      </c>
      <c r="C551" s="41">
        <v>3356.0</v>
      </c>
      <c r="D551" s="40" t="s">
        <v>1243</v>
      </c>
      <c r="E551" s="41">
        <v>140.0</v>
      </c>
      <c r="F551" s="41">
        <v>35.0</v>
      </c>
      <c r="G551" s="41">
        <v>70.0</v>
      </c>
      <c r="H551" s="41">
        <v>-3.07732701</v>
      </c>
      <c r="I551" s="41">
        <v>10000.0</v>
      </c>
      <c r="J551" s="41">
        <v>5000.0</v>
      </c>
      <c r="K551" s="41">
        <v>1200.0</v>
      </c>
      <c r="L551" s="41">
        <v>600.0</v>
      </c>
      <c r="M551" s="41">
        <v>30.0</v>
      </c>
      <c r="N551" s="40" t="s">
        <v>1370</v>
      </c>
      <c r="O551" s="40" t="s">
        <v>1371</v>
      </c>
      <c r="P551" s="40" t="s">
        <v>7305</v>
      </c>
      <c r="Q551" s="40" t="s">
        <v>1373</v>
      </c>
      <c r="R551" s="40" t="b">
        <v>0</v>
      </c>
      <c r="S551" s="40" t="s">
        <v>1373</v>
      </c>
      <c r="T551" s="40" t="s">
        <v>212</v>
      </c>
      <c r="U551" s="41">
        <v>0.1</v>
      </c>
      <c r="V551" s="41">
        <v>0.9</v>
      </c>
      <c r="W551" s="41">
        <v>0.2</v>
      </c>
      <c r="X551" s="41">
        <v>0.6</v>
      </c>
      <c r="Y551" s="40" t="b">
        <v>0</v>
      </c>
      <c r="Z551" s="40" t="b">
        <v>1</v>
      </c>
      <c r="AA551" s="40" t="b">
        <v>0</v>
      </c>
      <c r="AB551" s="40" t="b">
        <v>1</v>
      </c>
      <c r="AC551" s="41" t="s">
        <v>9185</v>
      </c>
      <c r="AD551" s="41" t="s">
        <v>9186</v>
      </c>
      <c r="AE551" s="41">
        <v>1203.24108</v>
      </c>
      <c r="AF551" s="41">
        <v>-3.200527097</v>
      </c>
      <c r="AG551" s="42">
        <v>8.35E41</v>
      </c>
      <c r="AH551" s="51">
        <v>0.040034773</v>
      </c>
      <c r="AI551" s="40" t="s">
        <v>9187</v>
      </c>
      <c r="AJ551" s="46">
        <v>8.35474494008551E125</v>
      </c>
      <c r="AK551" s="41">
        <v>4295.0</v>
      </c>
      <c r="AL551" s="40" t="s">
        <v>2224</v>
      </c>
      <c r="AM551" s="40" t="s">
        <v>7285</v>
      </c>
      <c r="AN551" s="40" t="s">
        <v>5643</v>
      </c>
      <c r="AO551" s="42">
        <v>1.0E139</v>
      </c>
    </row>
    <row r="552">
      <c r="A552" s="41">
        <v>168.0</v>
      </c>
      <c r="B552" s="42">
        <v>1.671302375E9</v>
      </c>
      <c r="C552" s="41">
        <v>3356.0</v>
      </c>
      <c r="D552" s="40" t="s">
        <v>1243</v>
      </c>
      <c r="E552" s="41">
        <v>140.0</v>
      </c>
      <c r="F552" s="41">
        <v>35.0</v>
      </c>
      <c r="G552" s="41">
        <v>70.0</v>
      </c>
      <c r="H552" s="41">
        <v>-3.07732701</v>
      </c>
      <c r="I552" s="41">
        <v>10000.0</v>
      </c>
      <c r="J552" s="41">
        <v>5000.0</v>
      </c>
      <c r="K552" s="41">
        <v>1200.0</v>
      </c>
      <c r="L552" s="41">
        <v>600.0</v>
      </c>
      <c r="M552" s="41">
        <v>30.0</v>
      </c>
      <c r="N552" s="40" t="s">
        <v>1370</v>
      </c>
      <c r="O552" s="40" t="s">
        <v>1371</v>
      </c>
      <c r="P552" s="40" t="s">
        <v>212</v>
      </c>
      <c r="Q552" s="40" t="s">
        <v>1373</v>
      </c>
      <c r="R552" s="40" t="b">
        <v>0</v>
      </c>
      <c r="S552" s="40" t="s">
        <v>1373</v>
      </c>
      <c r="T552" s="40" t="s">
        <v>212</v>
      </c>
      <c r="U552" s="41">
        <v>0.1</v>
      </c>
      <c r="V552" s="41">
        <v>0.9</v>
      </c>
      <c r="W552" s="41">
        <v>0.3</v>
      </c>
      <c r="X552" s="41">
        <v>0.4</v>
      </c>
      <c r="Y552" s="40" t="b">
        <v>0</v>
      </c>
      <c r="Z552" s="40" t="b">
        <v>1</v>
      </c>
      <c r="AA552" s="40" t="b">
        <v>0</v>
      </c>
      <c r="AB552" s="40" t="b">
        <v>0</v>
      </c>
      <c r="AC552" s="41" t="s">
        <v>9188</v>
      </c>
      <c r="AD552" s="41" t="s">
        <v>9189</v>
      </c>
      <c r="AE552" s="41">
        <v>263.6228623</v>
      </c>
      <c r="AF552" s="41">
        <v>-3.200616465</v>
      </c>
      <c r="AG552" s="42">
        <v>4.81E41</v>
      </c>
      <c r="AH552" s="51">
        <v>0.040063813</v>
      </c>
      <c r="AI552" s="40" t="s">
        <v>9190</v>
      </c>
      <c r="AJ552" s="40" t="s">
        <v>9191</v>
      </c>
      <c r="AK552" s="41">
        <v>10000.0</v>
      </c>
      <c r="AL552" s="40" t="s">
        <v>216</v>
      </c>
      <c r="AM552" s="40" t="s">
        <v>7285</v>
      </c>
      <c r="AN552" s="40" t="s">
        <v>224</v>
      </c>
      <c r="AO552" s="42">
        <v>1.01E138</v>
      </c>
    </row>
    <row r="553">
      <c r="A553" s="41">
        <v>90.0</v>
      </c>
      <c r="B553" s="42">
        <v>1.671312492E9</v>
      </c>
      <c r="C553" s="41">
        <v>3356.0</v>
      </c>
      <c r="D553" s="40" t="s">
        <v>1243</v>
      </c>
      <c r="E553" s="41">
        <v>140.0</v>
      </c>
      <c r="F553" s="41">
        <v>35.0</v>
      </c>
      <c r="G553" s="41">
        <v>70.0</v>
      </c>
      <c r="H553" s="41">
        <v>-3.07732701</v>
      </c>
      <c r="I553" s="41">
        <v>10000.0</v>
      </c>
      <c r="J553" s="41">
        <v>5000.0</v>
      </c>
      <c r="K553" s="41">
        <v>1200.0</v>
      </c>
      <c r="L553" s="41">
        <v>600.0</v>
      </c>
      <c r="M553" s="41">
        <v>30.0</v>
      </c>
      <c r="N553" s="40" t="s">
        <v>1370</v>
      </c>
      <c r="O553" s="40" t="s">
        <v>1371</v>
      </c>
      <c r="P553" s="40" t="s">
        <v>7305</v>
      </c>
      <c r="Q553" s="40" t="s">
        <v>1373</v>
      </c>
      <c r="R553" s="40" t="b">
        <v>0</v>
      </c>
      <c r="S553" s="40" t="s">
        <v>1373</v>
      </c>
      <c r="T553" s="40" t="s">
        <v>7305</v>
      </c>
      <c r="U553" s="41">
        <v>0.1</v>
      </c>
      <c r="V553" s="41">
        <v>0.9</v>
      </c>
      <c r="W553" s="41">
        <v>0.1</v>
      </c>
      <c r="X553" s="41">
        <v>0.4</v>
      </c>
      <c r="Y553" s="40" t="b">
        <v>0</v>
      </c>
      <c r="Z553" s="40" t="b">
        <v>1</v>
      </c>
      <c r="AA553" s="40" t="b">
        <v>0</v>
      </c>
      <c r="AB553" s="40" t="b">
        <v>1</v>
      </c>
      <c r="AC553" s="41" t="s">
        <v>9192</v>
      </c>
      <c r="AD553" s="41" t="s">
        <v>9193</v>
      </c>
      <c r="AE553" s="41">
        <v>1203.244279</v>
      </c>
      <c r="AF553" s="41">
        <v>-3.201069717</v>
      </c>
      <c r="AG553" s="42">
        <v>9.21E40</v>
      </c>
      <c r="AH553" s="51">
        <v>0.040211101</v>
      </c>
      <c r="AI553" s="40" t="s">
        <v>9194</v>
      </c>
      <c r="AJ553" s="46">
        <v>9.21317293728433E81</v>
      </c>
      <c r="AK553" s="41">
        <v>9883.0</v>
      </c>
      <c r="AL553" s="40" t="s">
        <v>2224</v>
      </c>
      <c r="AM553" s="40" t="s">
        <v>7285</v>
      </c>
      <c r="AN553" s="40" t="s">
        <v>5643</v>
      </c>
      <c r="AO553" s="42">
        <v>1.0E136</v>
      </c>
    </row>
    <row r="554">
      <c r="A554" s="41">
        <v>676.0</v>
      </c>
      <c r="B554" s="42">
        <v>1.671302375E9</v>
      </c>
      <c r="C554" s="41">
        <v>3356.0</v>
      </c>
      <c r="D554" s="40" t="s">
        <v>1243</v>
      </c>
      <c r="E554" s="41">
        <v>140.0</v>
      </c>
      <c r="F554" s="41">
        <v>35.0</v>
      </c>
      <c r="G554" s="41">
        <v>70.0</v>
      </c>
      <c r="H554" s="41">
        <v>-3.07732701</v>
      </c>
      <c r="I554" s="41">
        <v>10000.0</v>
      </c>
      <c r="J554" s="41">
        <v>5000.0</v>
      </c>
      <c r="K554" s="41">
        <v>1200.0</v>
      </c>
      <c r="L554" s="41">
        <v>600.0</v>
      </c>
      <c r="M554" s="41">
        <v>50.0</v>
      </c>
      <c r="N554" s="40" t="s">
        <v>1370</v>
      </c>
      <c r="O554" s="40" t="s">
        <v>208</v>
      </c>
      <c r="P554" s="40" t="s">
        <v>1372</v>
      </c>
      <c r="Q554" s="40" t="s">
        <v>1373</v>
      </c>
      <c r="R554" s="40" t="b">
        <v>0</v>
      </c>
      <c r="S554" s="40" t="s">
        <v>7286</v>
      </c>
      <c r="T554" s="40" t="s">
        <v>212</v>
      </c>
      <c r="U554" s="41">
        <v>0.1</v>
      </c>
      <c r="V554" s="41">
        <v>0.9</v>
      </c>
      <c r="W554" s="41">
        <v>0.1</v>
      </c>
      <c r="X554" s="41">
        <v>0.5</v>
      </c>
      <c r="Y554" s="40" t="b">
        <v>0</v>
      </c>
      <c r="Z554" s="40" t="b">
        <v>1</v>
      </c>
      <c r="AA554" s="40" t="b">
        <v>0</v>
      </c>
      <c r="AB554" s="40" t="b">
        <v>0</v>
      </c>
      <c r="AC554" s="41" t="s">
        <v>9195</v>
      </c>
      <c r="AD554" s="41" t="s">
        <v>9196</v>
      </c>
      <c r="AE554" s="41">
        <v>529.1052356</v>
      </c>
      <c r="AF554" s="41">
        <v>-3.201162188</v>
      </c>
      <c r="AG554" s="42">
        <v>6.87E41</v>
      </c>
      <c r="AH554" s="51">
        <v>0.04024115</v>
      </c>
      <c r="AI554" s="40" t="s">
        <v>9197</v>
      </c>
      <c r="AJ554" s="40" t="s">
        <v>7330</v>
      </c>
      <c r="AK554" s="41">
        <v>10000.0</v>
      </c>
      <c r="AL554" s="40" t="s">
        <v>216</v>
      </c>
      <c r="AM554" s="40" t="s">
        <v>7285</v>
      </c>
      <c r="AN554" s="40" t="s">
        <v>224</v>
      </c>
      <c r="AO554" s="42">
        <v>1.11E138</v>
      </c>
    </row>
    <row r="555">
      <c r="A555" s="41">
        <v>738.0</v>
      </c>
      <c r="B555" s="42">
        <v>1.671302375E9</v>
      </c>
      <c r="C555" s="41">
        <v>3356.0</v>
      </c>
      <c r="D555" s="40" t="s">
        <v>1243</v>
      </c>
      <c r="E555" s="41">
        <v>140.0</v>
      </c>
      <c r="F555" s="41">
        <v>35.0</v>
      </c>
      <c r="G555" s="41">
        <v>70.0</v>
      </c>
      <c r="H555" s="41">
        <v>-3.07732701</v>
      </c>
      <c r="I555" s="41">
        <v>10000.0</v>
      </c>
      <c r="J555" s="41">
        <v>5000.0</v>
      </c>
      <c r="K555" s="41">
        <v>1200.0</v>
      </c>
      <c r="L555" s="41">
        <v>600.0</v>
      </c>
      <c r="M555" s="41">
        <v>100.0</v>
      </c>
      <c r="N555" s="40" t="s">
        <v>1370</v>
      </c>
      <c r="O555" s="40" t="s">
        <v>1371</v>
      </c>
      <c r="P555" s="40" t="s">
        <v>209</v>
      </c>
      <c r="Q555" s="40" t="s">
        <v>1373</v>
      </c>
      <c r="R555" s="40" t="b">
        <v>0</v>
      </c>
      <c r="S555" s="40" t="s">
        <v>1373</v>
      </c>
      <c r="T555" s="40" t="s">
        <v>212</v>
      </c>
      <c r="U555" s="41">
        <v>0.1</v>
      </c>
      <c r="V555" s="41">
        <v>0.9</v>
      </c>
      <c r="W555" s="41">
        <v>0.1</v>
      </c>
      <c r="X555" s="41">
        <v>0.4</v>
      </c>
      <c r="Y555" s="40" t="b">
        <v>0</v>
      </c>
      <c r="Z555" s="40" t="b">
        <v>1</v>
      </c>
      <c r="AA555" s="40" t="b">
        <v>0</v>
      </c>
      <c r="AB555" s="40" t="b">
        <v>0</v>
      </c>
      <c r="AC555" s="41" t="s">
        <v>9198</v>
      </c>
      <c r="AD555" s="41" t="s">
        <v>9199</v>
      </c>
      <c r="AE555" s="41">
        <v>796.1114244</v>
      </c>
      <c r="AF555" s="41">
        <v>-3.201226744</v>
      </c>
      <c r="AG555" s="42">
        <v>1.39E42</v>
      </c>
      <c r="AH555" s="51">
        <v>0.040262128</v>
      </c>
      <c r="AI555" s="40" t="s">
        <v>9200</v>
      </c>
      <c r="AJ555" s="40" t="s">
        <v>9201</v>
      </c>
      <c r="AK555" s="41">
        <v>10000.0</v>
      </c>
      <c r="AL555" s="40" t="s">
        <v>216</v>
      </c>
      <c r="AM555" s="40" t="s">
        <v>7285</v>
      </c>
      <c r="AN555" s="40" t="s">
        <v>224</v>
      </c>
      <c r="AO555" s="42">
        <v>1.11E139</v>
      </c>
    </row>
    <row r="556">
      <c r="A556" s="41">
        <v>927.0</v>
      </c>
      <c r="B556" s="42">
        <v>1.671302375E9</v>
      </c>
      <c r="C556" s="41">
        <v>3356.0</v>
      </c>
      <c r="D556" s="40" t="s">
        <v>1243</v>
      </c>
      <c r="E556" s="41">
        <v>140.0</v>
      </c>
      <c r="F556" s="41">
        <v>35.0</v>
      </c>
      <c r="G556" s="41">
        <v>70.0</v>
      </c>
      <c r="H556" s="41">
        <v>-3.07732701</v>
      </c>
      <c r="I556" s="41">
        <v>10000.0</v>
      </c>
      <c r="J556" s="41">
        <v>5000.0</v>
      </c>
      <c r="K556" s="41">
        <v>1200.0</v>
      </c>
      <c r="L556" s="41">
        <v>600.0</v>
      </c>
      <c r="M556" s="41">
        <v>100.0</v>
      </c>
      <c r="N556" s="40" t="s">
        <v>1370</v>
      </c>
      <c r="O556" s="40" t="s">
        <v>208</v>
      </c>
      <c r="P556" s="40" t="s">
        <v>209</v>
      </c>
      <c r="Q556" s="40" t="s">
        <v>1373</v>
      </c>
      <c r="R556" s="40" t="b">
        <v>0</v>
      </c>
      <c r="S556" s="40" t="s">
        <v>7286</v>
      </c>
      <c r="T556" s="40" t="s">
        <v>212</v>
      </c>
      <c r="U556" s="41">
        <v>0.1</v>
      </c>
      <c r="V556" s="41">
        <v>0.9</v>
      </c>
      <c r="W556" s="41">
        <v>0.1</v>
      </c>
      <c r="X556" s="41">
        <v>0.4</v>
      </c>
      <c r="Y556" s="40" t="b">
        <v>0</v>
      </c>
      <c r="Z556" s="40" t="b">
        <v>1</v>
      </c>
      <c r="AA556" s="40" t="b">
        <v>0</v>
      </c>
      <c r="AB556" s="40" t="b">
        <v>0</v>
      </c>
      <c r="AC556" s="41" t="s">
        <v>9202</v>
      </c>
      <c r="AD556" s="41" t="s">
        <v>8333</v>
      </c>
      <c r="AE556" s="41">
        <v>848.4074194</v>
      </c>
      <c r="AF556" s="41">
        <v>-3.201264087</v>
      </c>
      <c r="AG556" s="42">
        <v>1.36E42</v>
      </c>
      <c r="AH556" s="51">
        <v>0.040274263</v>
      </c>
      <c r="AI556" s="40" t="s">
        <v>9203</v>
      </c>
      <c r="AJ556" s="40" t="s">
        <v>9204</v>
      </c>
      <c r="AK556" s="41">
        <v>10000.0</v>
      </c>
      <c r="AL556" s="40" t="s">
        <v>216</v>
      </c>
      <c r="AM556" s="40" t="s">
        <v>7285</v>
      </c>
      <c r="AN556" s="40" t="s">
        <v>224</v>
      </c>
      <c r="AO556" s="42">
        <v>1.11E139</v>
      </c>
    </row>
    <row r="557">
      <c r="A557" s="41">
        <v>525.0</v>
      </c>
      <c r="B557" s="42">
        <v>1.671302375E9</v>
      </c>
      <c r="C557" s="41">
        <v>3356.0</v>
      </c>
      <c r="D557" s="40" t="s">
        <v>1243</v>
      </c>
      <c r="E557" s="41">
        <v>140.0</v>
      </c>
      <c r="F557" s="41">
        <v>35.0</v>
      </c>
      <c r="G557" s="41">
        <v>70.0</v>
      </c>
      <c r="H557" s="41">
        <v>-3.07732701</v>
      </c>
      <c r="I557" s="41">
        <v>10000.0</v>
      </c>
      <c r="J557" s="41">
        <v>5000.0</v>
      </c>
      <c r="K557" s="41">
        <v>1200.0</v>
      </c>
      <c r="L557" s="41">
        <v>600.0</v>
      </c>
      <c r="M557" s="41">
        <v>50.0</v>
      </c>
      <c r="N557" s="40" t="s">
        <v>1370</v>
      </c>
      <c r="O557" s="40" t="s">
        <v>1371</v>
      </c>
      <c r="P557" s="40" t="s">
        <v>212</v>
      </c>
      <c r="Q557" s="40" t="s">
        <v>1373</v>
      </c>
      <c r="R557" s="40" t="b">
        <v>0</v>
      </c>
      <c r="S557" s="40" t="s">
        <v>1373</v>
      </c>
      <c r="T557" s="40" t="s">
        <v>212</v>
      </c>
      <c r="U557" s="41">
        <v>0.1</v>
      </c>
      <c r="V557" s="41">
        <v>0.9</v>
      </c>
      <c r="W557" s="41">
        <v>0.2</v>
      </c>
      <c r="X557" s="41">
        <v>0.4</v>
      </c>
      <c r="Y557" s="40" t="b">
        <v>0</v>
      </c>
      <c r="Z557" s="40" t="b">
        <v>1</v>
      </c>
      <c r="AA557" s="40" t="b">
        <v>0</v>
      </c>
      <c r="AB557" s="40" t="b">
        <v>0</v>
      </c>
      <c r="AC557" s="41" t="s">
        <v>9205</v>
      </c>
      <c r="AD557" s="41" t="s">
        <v>9206</v>
      </c>
      <c r="AE557" s="41">
        <v>407.5147829</v>
      </c>
      <c r="AF557" s="41">
        <v>-3.201341827</v>
      </c>
      <c r="AG557" s="42">
        <v>4.87E41</v>
      </c>
      <c r="AH557" s="51">
        <v>0.040299525</v>
      </c>
      <c r="AI557" s="40" t="s">
        <v>9207</v>
      </c>
      <c r="AJ557" s="40" t="s">
        <v>9208</v>
      </c>
      <c r="AK557" s="41">
        <v>10000.0</v>
      </c>
      <c r="AL557" s="40" t="s">
        <v>216</v>
      </c>
      <c r="AM557" s="40" t="s">
        <v>7285</v>
      </c>
      <c r="AN557" s="40" t="s">
        <v>224</v>
      </c>
      <c r="AO557" s="42">
        <v>1.01E138</v>
      </c>
    </row>
    <row r="558">
      <c r="A558" s="41">
        <v>346.0</v>
      </c>
      <c r="B558" s="42">
        <v>1.671302375E9</v>
      </c>
      <c r="C558" s="41">
        <v>3356.0</v>
      </c>
      <c r="D558" s="40" t="s">
        <v>1243</v>
      </c>
      <c r="E558" s="41">
        <v>140.0</v>
      </c>
      <c r="F558" s="41">
        <v>35.0</v>
      </c>
      <c r="G558" s="41">
        <v>70.0</v>
      </c>
      <c r="H558" s="41">
        <v>-3.07732701</v>
      </c>
      <c r="I558" s="41">
        <v>10000.0</v>
      </c>
      <c r="J558" s="41">
        <v>5000.0</v>
      </c>
      <c r="K558" s="41">
        <v>1200.0</v>
      </c>
      <c r="L558" s="41">
        <v>600.0</v>
      </c>
      <c r="M558" s="41">
        <v>30.0</v>
      </c>
      <c r="N558" s="40" t="s">
        <v>1370</v>
      </c>
      <c r="O558" s="40" t="s">
        <v>208</v>
      </c>
      <c r="P558" s="40" t="s">
        <v>212</v>
      </c>
      <c r="Q558" s="40" t="s">
        <v>1373</v>
      </c>
      <c r="R558" s="40" t="b">
        <v>0</v>
      </c>
      <c r="S558" s="40" t="s">
        <v>1373</v>
      </c>
      <c r="T558" s="40" t="s">
        <v>212</v>
      </c>
      <c r="U558" s="41">
        <v>0.1</v>
      </c>
      <c r="V558" s="41">
        <v>0.9</v>
      </c>
      <c r="W558" s="41">
        <v>0.2</v>
      </c>
      <c r="X558" s="41">
        <v>0.5</v>
      </c>
      <c r="Y558" s="40" t="b">
        <v>0</v>
      </c>
      <c r="Z558" s="40" t="b">
        <v>1</v>
      </c>
      <c r="AA558" s="40" t="b">
        <v>0</v>
      </c>
      <c r="AB558" s="40" t="b">
        <v>0</v>
      </c>
      <c r="AC558" s="41" t="s">
        <v>9209</v>
      </c>
      <c r="AD558" s="41" t="s">
        <v>9210</v>
      </c>
      <c r="AE558" s="41">
        <v>324.3009987</v>
      </c>
      <c r="AF558" s="41">
        <v>-3.201482993</v>
      </c>
      <c r="AG558" s="42">
        <v>1.61E41</v>
      </c>
      <c r="AH558" s="51">
        <v>0.040345398</v>
      </c>
      <c r="AI558" s="40" t="s">
        <v>9211</v>
      </c>
      <c r="AJ558" s="45">
        <v>1.60535119678173E251</v>
      </c>
      <c r="AK558" s="41">
        <v>10000.0</v>
      </c>
      <c r="AL558" s="40" t="s">
        <v>216</v>
      </c>
      <c r="AM558" s="40" t="s">
        <v>7285</v>
      </c>
      <c r="AN558" s="40" t="s">
        <v>224</v>
      </c>
      <c r="AO558" s="42">
        <v>1.11E136</v>
      </c>
    </row>
    <row r="559">
      <c r="A559" s="41">
        <v>714.0</v>
      </c>
      <c r="B559" s="42">
        <v>1.671302375E9</v>
      </c>
      <c r="C559" s="41">
        <v>3356.0</v>
      </c>
      <c r="D559" s="40" t="s">
        <v>1243</v>
      </c>
      <c r="E559" s="41">
        <v>140.0</v>
      </c>
      <c r="F559" s="41">
        <v>35.0</v>
      </c>
      <c r="G559" s="41">
        <v>70.0</v>
      </c>
      <c r="H559" s="41">
        <v>-3.07732701</v>
      </c>
      <c r="I559" s="41">
        <v>10000.0</v>
      </c>
      <c r="J559" s="41">
        <v>5000.0</v>
      </c>
      <c r="K559" s="41">
        <v>1200.0</v>
      </c>
      <c r="L559" s="41">
        <v>600.0</v>
      </c>
      <c r="M559" s="41">
        <v>50.0</v>
      </c>
      <c r="N559" s="40" t="s">
        <v>1370</v>
      </c>
      <c r="O559" s="40" t="s">
        <v>208</v>
      </c>
      <c r="P559" s="40" t="s">
        <v>212</v>
      </c>
      <c r="Q559" s="40" t="s">
        <v>1373</v>
      </c>
      <c r="R559" s="40" t="b">
        <v>0</v>
      </c>
      <c r="S559" s="40" t="s">
        <v>7286</v>
      </c>
      <c r="T559" s="40" t="s">
        <v>212</v>
      </c>
      <c r="U559" s="41">
        <v>0.1</v>
      </c>
      <c r="V559" s="41">
        <v>0.9</v>
      </c>
      <c r="W559" s="41">
        <v>0.2</v>
      </c>
      <c r="X559" s="41">
        <v>0.4</v>
      </c>
      <c r="Y559" s="40" t="b">
        <v>0</v>
      </c>
      <c r="Z559" s="40" t="b">
        <v>1</v>
      </c>
      <c r="AA559" s="40" t="b">
        <v>0</v>
      </c>
      <c r="AB559" s="40" t="b">
        <v>0</v>
      </c>
      <c r="AC559" s="41" t="s">
        <v>9212</v>
      </c>
      <c r="AD559" s="41" t="s">
        <v>9213</v>
      </c>
      <c r="AE559" s="41">
        <v>431.2195368</v>
      </c>
      <c r="AF559" s="41">
        <v>-3.201724813</v>
      </c>
      <c r="AG559" s="42">
        <v>4.59E41</v>
      </c>
      <c r="AH559" s="51">
        <v>0.040423979</v>
      </c>
      <c r="AI559" s="40" t="s">
        <v>9214</v>
      </c>
      <c r="AJ559" s="40" t="s">
        <v>9215</v>
      </c>
      <c r="AK559" s="41">
        <v>10000.0</v>
      </c>
      <c r="AL559" s="40" t="s">
        <v>216</v>
      </c>
      <c r="AM559" s="40" t="s">
        <v>7285</v>
      </c>
      <c r="AN559" s="40" t="s">
        <v>224</v>
      </c>
      <c r="AO559" s="42">
        <v>1.01E138</v>
      </c>
    </row>
    <row r="560">
      <c r="A560" s="41">
        <v>134.0</v>
      </c>
      <c r="B560" s="42">
        <v>1.671312492E9</v>
      </c>
      <c r="C560" s="41">
        <v>3356.0</v>
      </c>
      <c r="D560" s="40" t="s">
        <v>1243</v>
      </c>
      <c r="E560" s="41">
        <v>140.0</v>
      </c>
      <c r="F560" s="41">
        <v>35.0</v>
      </c>
      <c r="G560" s="41">
        <v>70.0</v>
      </c>
      <c r="H560" s="41">
        <v>-3.07732701</v>
      </c>
      <c r="I560" s="41">
        <v>10000.0</v>
      </c>
      <c r="J560" s="41">
        <v>5000.0</v>
      </c>
      <c r="K560" s="41">
        <v>1200.0</v>
      </c>
      <c r="L560" s="41">
        <v>600.0</v>
      </c>
      <c r="M560" s="41">
        <v>30.0</v>
      </c>
      <c r="N560" s="40" t="s">
        <v>1370</v>
      </c>
      <c r="O560" s="40" t="s">
        <v>1371</v>
      </c>
      <c r="P560" s="40" t="s">
        <v>1372</v>
      </c>
      <c r="Q560" s="40" t="s">
        <v>1373</v>
      </c>
      <c r="R560" s="40" t="b">
        <v>0</v>
      </c>
      <c r="S560" s="40" t="s">
        <v>1373</v>
      </c>
      <c r="T560" s="40" t="s">
        <v>7305</v>
      </c>
      <c r="U560" s="41">
        <v>0.1</v>
      </c>
      <c r="V560" s="41">
        <v>0.9</v>
      </c>
      <c r="W560" s="41">
        <v>0.3</v>
      </c>
      <c r="X560" s="41">
        <v>0.6</v>
      </c>
      <c r="Y560" s="40" t="b">
        <v>0</v>
      </c>
      <c r="Z560" s="40" t="b">
        <v>1</v>
      </c>
      <c r="AA560" s="40" t="b">
        <v>0</v>
      </c>
      <c r="AB560" s="40" t="b">
        <v>1</v>
      </c>
      <c r="AC560" s="41" t="s">
        <v>9216</v>
      </c>
      <c r="AD560" s="41" t="s">
        <v>9217</v>
      </c>
      <c r="AE560" s="41">
        <v>1203.25458</v>
      </c>
      <c r="AF560" s="41">
        <v>-3.201831151</v>
      </c>
      <c r="AG560" s="42">
        <v>1.39E42</v>
      </c>
      <c r="AH560" s="51">
        <v>0.040458535</v>
      </c>
      <c r="AI560" s="40" t="s">
        <v>9218</v>
      </c>
      <c r="AJ560" s="46">
        <v>1.38735407172324E171</v>
      </c>
      <c r="AK560" s="41">
        <v>6696.0</v>
      </c>
      <c r="AL560" s="40" t="s">
        <v>2224</v>
      </c>
      <c r="AM560" s="40" t="s">
        <v>7285</v>
      </c>
      <c r="AN560" s="40" t="s">
        <v>5643</v>
      </c>
      <c r="AO560" s="42">
        <v>1.11E139</v>
      </c>
    </row>
    <row r="561">
      <c r="A561" s="41">
        <v>104.0</v>
      </c>
      <c r="B561" s="42">
        <v>1.67130956E9</v>
      </c>
      <c r="C561" s="41">
        <v>3356.0</v>
      </c>
      <c r="D561" s="40" t="s">
        <v>1243</v>
      </c>
      <c r="E561" s="41">
        <v>140.0</v>
      </c>
      <c r="F561" s="41">
        <v>35.0</v>
      </c>
      <c r="G561" s="41">
        <v>70.0</v>
      </c>
      <c r="H561" s="41">
        <v>-3.07732701</v>
      </c>
      <c r="I561" s="41">
        <v>10000.0</v>
      </c>
      <c r="J561" s="41">
        <v>5000.0</v>
      </c>
      <c r="K561" s="41">
        <v>1200.0</v>
      </c>
      <c r="L561" s="41">
        <v>600.0</v>
      </c>
      <c r="M561" s="41">
        <v>30.0</v>
      </c>
      <c r="N561" s="40" t="s">
        <v>1370</v>
      </c>
      <c r="O561" s="40" t="s">
        <v>1371</v>
      </c>
      <c r="P561" s="40" t="s">
        <v>7305</v>
      </c>
      <c r="Q561" s="40" t="s">
        <v>1373</v>
      </c>
      <c r="R561" s="40" t="b">
        <v>0</v>
      </c>
      <c r="S561" s="40" t="s">
        <v>7286</v>
      </c>
      <c r="T561" s="40" t="s">
        <v>7305</v>
      </c>
      <c r="U561" s="41">
        <v>0.1</v>
      </c>
      <c r="V561" s="41">
        <v>0.9</v>
      </c>
      <c r="W561" s="41">
        <v>0.2</v>
      </c>
      <c r="X561" s="41">
        <v>0.6</v>
      </c>
      <c r="Y561" s="40" t="b">
        <v>0</v>
      </c>
      <c r="Z561" s="40" t="b">
        <v>1</v>
      </c>
      <c r="AA561" s="40" t="b">
        <v>0</v>
      </c>
      <c r="AB561" s="40" t="b">
        <v>0</v>
      </c>
      <c r="AC561" s="41" t="s">
        <v>8137</v>
      </c>
      <c r="AD561" s="41" t="s">
        <v>9219</v>
      </c>
      <c r="AE561" s="41">
        <v>1203.63447</v>
      </c>
      <c r="AF561" s="41">
        <v>-3.202834409</v>
      </c>
      <c r="AG561" s="42">
        <v>5.11E41</v>
      </c>
      <c r="AH561" s="51">
        <v>0.040784551</v>
      </c>
      <c r="AI561" s="40" t="s">
        <v>9220</v>
      </c>
      <c r="AJ561" s="45">
        <v>5.10727841228628E251</v>
      </c>
      <c r="AK561" s="41">
        <v>7627.0</v>
      </c>
      <c r="AL561" s="40" t="s">
        <v>2224</v>
      </c>
      <c r="AM561" s="40" t="s">
        <v>7285</v>
      </c>
      <c r="AN561" s="40" t="s">
        <v>5643</v>
      </c>
      <c r="AO561" s="42">
        <v>1.01E138</v>
      </c>
    </row>
    <row r="562">
      <c r="A562" s="41">
        <v>744.0</v>
      </c>
      <c r="B562" s="42">
        <v>1.671302375E9</v>
      </c>
      <c r="C562" s="41">
        <v>3356.0</v>
      </c>
      <c r="D562" s="40" t="s">
        <v>1243</v>
      </c>
      <c r="E562" s="41">
        <v>140.0</v>
      </c>
      <c r="F562" s="41">
        <v>35.0</v>
      </c>
      <c r="G562" s="41">
        <v>70.0</v>
      </c>
      <c r="H562" s="41">
        <v>-3.07732701</v>
      </c>
      <c r="I562" s="41">
        <v>10000.0</v>
      </c>
      <c r="J562" s="41">
        <v>5000.0</v>
      </c>
      <c r="K562" s="41">
        <v>1200.0</v>
      </c>
      <c r="L562" s="41">
        <v>600.0</v>
      </c>
      <c r="M562" s="41">
        <v>100.0</v>
      </c>
      <c r="N562" s="40" t="s">
        <v>1370</v>
      </c>
      <c r="O562" s="40" t="s">
        <v>1371</v>
      </c>
      <c r="P562" s="40" t="s">
        <v>209</v>
      </c>
      <c r="Q562" s="40" t="s">
        <v>1373</v>
      </c>
      <c r="R562" s="40" t="b">
        <v>0</v>
      </c>
      <c r="S562" s="40" t="s">
        <v>1373</v>
      </c>
      <c r="T562" s="40" t="s">
        <v>212</v>
      </c>
      <c r="U562" s="41">
        <v>0.1</v>
      </c>
      <c r="V562" s="41">
        <v>0.9</v>
      </c>
      <c r="W562" s="41">
        <v>0.3</v>
      </c>
      <c r="X562" s="41">
        <v>0.4</v>
      </c>
      <c r="Y562" s="40" t="b">
        <v>0</v>
      </c>
      <c r="Z562" s="40" t="b">
        <v>1</v>
      </c>
      <c r="AA562" s="40" t="b">
        <v>0</v>
      </c>
      <c r="AB562" s="40" t="b">
        <v>0</v>
      </c>
      <c r="AC562" s="41" t="s">
        <v>9221</v>
      </c>
      <c r="AD562" s="41" t="s">
        <v>9222</v>
      </c>
      <c r="AE562" s="41">
        <v>797.6341317</v>
      </c>
      <c r="AF562" s="41">
        <v>-3.204040077</v>
      </c>
      <c r="AG562" s="42">
        <v>4.65E41</v>
      </c>
      <c r="AH562" s="51">
        <v>0.041176341</v>
      </c>
      <c r="AI562" s="40" t="s">
        <v>9223</v>
      </c>
      <c r="AJ562" s="40" t="s">
        <v>9224</v>
      </c>
      <c r="AK562" s="41">
        <v>10000.0</v>
      </c>
      <c r="AL562" s="40" t="s">
        <v>216</v>
      </c>
      <c r="AM562" s="40" t="s">
        <v>7285</v>
      </c>
      <c r="AN562" s="40" t="s">
        <v>224</v>
      </c>
      <c r="AO562" s="42">
        <v>1.01E138</v>
      </c>
    </row>
    <row r="563">
      <c r="A563" s="41">
        <v>133.0</v>
      </c>
      <c r="B563" s="42">
        <v>1.671312514E9</v>
      </c>
      <c r="C563" s="41">
        <v>3356.0</v>
      </c>
      <c r="D563" s="40" t="s">
        <v>1243</v>
      </c>
      <c r="E563" s="41">
        <v>140.0</v>
      </c>
      <c r="F563" s="41">
        <v>35.0</v>
      </c>
      <c r="G563" s="41">
        <v>70.0</v>
      </c>
      <c r="H563" s="41">
        <v>-3.07732701</v>
      </c>
      <c r="I563" s="41">
        <v>10000.0</v>
      </c>
      <c r="J563" s="41">
        <v>5000.0</v>
      </c>
      <c r="K563" s="41">
        <v>1200.0</v>
      </c>
      <c r="L563" s="41">
        <v>600.0</v>
      </c>
      <c r="M563" s="41">
        <v>30.0</v>
      </c>
      <c r="N563" s="40" t="s">
        <v>1370</v>
      </c>
      <c r="O563" s="40" t="s">
        <v>1371</v>
      </c>
      <c r="P563" s="40" t="s">
        <v>1372</v>
      </c>
      <c r="Q563" s="40" t="s">
        <v>1373</v>
      </c>
      <c r="R563" s="40" t="b">
        <v>0</v>
      </c>
      <c r="S563" s="40" t="s">
        <v>1373</v>
      </c>
      <c r="T563" s="40" t="s">
        <v>7305</v>
      </c>
      <c r="U563" s="41">
        <v>0.1</v>
      </c>
      <c r="V563" s="41">
        <v>0.9</v>
      </c>
      <c r="W563" s="41">
        <v>0.3</v>
      </c>
      <c r="X563" s="41">
        <v>0.5</v>
      </c>
      <c r="Y563" s="40" t="b">
        <v>0</v>
      </c>
      <c r="Z563" s="40" t="b">
        <v>1</v>
      </c>
      <c r="AA563" s="40" t="b">
        <v>0</v>
      </c>
      <c r="AB563" s="40" t="b">
        <v>1</v>
      </c>
      <c r="AC563" s="41" t="s">
        <v>9225</v>
      </c>
      <c r="AD563" s="41" t="s">
        <v>4213</v>
      </c>
      <c r="AE563" s="41">
        <v>1143.196706</v>
      </c>
      <c r="AF563" s="41">
        <v>-3.204174589</v>
      </c>
      <c r="AG563" s="42">
        <v>4.82E41</v>
      </c>
      <c r="AH563" s="51">
        <v>0.041220052</v>
      </c>
      <c r="AI563" s="40" t="s">
        <v>9226</v>
      </c>
      <c r="AJ563" s="46">
        <v>4.81591528394703E167</v>
      </c>
      <c r="AK563" s="41">
        <v>10000.0</v>
      </c>
      <c r="AL563" s="40" t="s">
        <v>216</v>
      </c>
      <c r="AM563" s="40" t="s">
        <v>7285</v>
      </c>
      <c r="AN563" s="40" t="s">
        <v>5643</v>
      </c>
      <c r="AO563" s="42">
        <v>1.01E138</v>
      </c>
    </row>
    <row r="564">
      <c r="A564" s="41">
        <v>502.0</v>
      </c>
      <c r="B564" s="42">
        <v>1.671302375E9</v>
      </c>
      <c r="C564" s="41">
        <v>3356.0</v>
      </c>
      <c r="D564" s="40" t="s">
        <v>1243</v>
      </c>
      <c r="E564" s="41">
        <v>140.0</v>
      </c>
      <c r="F564" s="41">
        <v>35.0</v>
      </c>
      <c r="G564" s="41">
        <v>70.0</v>
      </c>
      <c r="H564" s="41">
        <v>-3.07732701</v>
      </c>
      <c r="I564" s="41">
        <v>10000.0</v>
      </c>
      <c r="J564" s="41">
        <v>5000.0</v>
      </c>
      <c r="K564" s="41">
        <v>1200.0</v>
      </c>
      <c r="L564" s="41">
        <v>600.0</v>
      </c>
      <c r="M564" s="41">
        <v>50.0</v>
      </c>
      <c r="N564" s="40" t="s">
        <v>1370</v>
      </c>
      <c r="O564" s="40" t="s">
        <v>1371</v>
      </c>
      <c r="P564" s="40" t="s">
        <v>1372</v>
      </c>
      <c r="Q564" s="40" t="s">
        <v>1373</v>
      </c>
      <c r="R564" s="40" t="b">
        <v>0</v>
      </c>
      <c r="S564" s="40" t="s">
        <v>7286</v>
      </c>
      <c r="T564" s="40" t="s">
        <v>212</v>
      </c>
      <c r="U564" s="41">
        <v>0.1</v>
      </c>
      <c r="V564" s="41">
        <v>0.9</v>
      </c>
      <c r="W564" s="41">
        <v>0.3</v>
      </c>
      <c r="X564" s="41">
        <v>0.5</v>
      </c>
      <c r="Y564" s="40" t="b">
        <v>0</v>
      </c>
      <c r="Z564" s="40" t="b">
        <v>1</v>
      </c>
      <c r="AA564" s="40" t="b">
        <v>0</v>
      </c>
      <c r="AB564" s="40" t="b">
        <v>0</v>
      </c>
      <c r="AC564" s="41" t="s">
        <v>9227</v>
      </c>
      <c r="AD564" s="41" t="s">
        <v>9228</v>
      </c>
      <c r="AE564" s="41">
        <v>525.1738811</v>
      </c>
      <c r="AF564" s="41">
        <v>-3.204747475</v>
      </c>
      <c r="AG564" s="42">
        <v>4.87E41</v>
      </c>
      <c r="AH564" s="51">
        <v>0.041406215</v>
      </c>
      <c r="AI564" s="40" t="s">
        <v>9229</v>
      </c>
      <c r="AJ564" s="40" t="s">
        <v>9230</v>
      </c>
      <c r="AK564" s="41">
        <v>10000.0</v>
      </c>
      <c r="AL564" s="40" t="s">
        <v>216</v>
      </c>
      <c r="AM564" s="40" t="s">
        <v>7285</v>
      </c>
      <c r="AN564" s="40" t="s">
        <v>224</v>
      </c>
      <c r="AO564" s="42">
        <v>1.01E138</v>
      </c>
    </row>
    <row r="565">
      <c r="A565" s="41">
        <v>96.0</v>
      </c>
      <c r="B565" s="42">
        <v>1.671312492E9</v>
      </c>
      <c r="C565" s="41">
        <v>3356.0</v>
      </c>
      <c r="D565" s="40" t="s">
        <v>1243</v>
      </c>
      <c r="E565" s="41">
        <v>140.0</v>
      </c>
      <c r="F565" s="41">
        <v>35.0</v>
      </c>
      <c r="G565" s="41">
        <v>70.0</v>
      </c>
      <c r="H565" s="41">
        <v>-3.07732701</v>
      </c>
      <c r="I565" s="41">
        <v>10000.0</v>
      </c>
      <c r="J565" s="41">
        <v>5000.0</v>
      </c>
      <c r="K565" s="41">
        <v>1200.0</v>
      </c>
      <c r="L565" s="41">
        <v>600.0</v>
      </c>
      <c r="M565" s="41">
        <v>30.0</v>
      </c>
      <c r="N565" s="40" t="s">
        <v>1370</v>
      </c>
      <c r="O565" s="40" t="s">
        <v>1371</v>
      </c>
      <c r="P565" s="40" t="s">
        <v>7305</v>
      </c>
      <c r="Q565" s="40" t="s">
        <v>1373</v>
      </c>
      <c r="R565" s="40" t="b">
        <v>0</v>
      </c>
      <c r="S565" s="40" t="s">
        <v>1373</v>
      </c>
      <c r="T565" s="40" t="s">
        <v>7305</v>
      </c>
      <c r="U565" s="41">
        <v>0.1</v>
      </c>
      <c r="V565" s="41">
        <v>0.9</v>
      </c>
      <c r="W565" s="41">
        <v>0.3</v>
      </c>
      <c r="X565" s="41">
        <v>0.4</v>
      </c>
      <c r="Y565" s="40" t="b">
        <v>0</v>
      </c>
      <c r="Z565" s="40" t="b">
        <v>1</v>
      </c>
      <c r="AA565" s="40" t="b">
        <v>0</v>
      </c>
      <c r="AB565" s="40" t="b">
        <v>1</v>
      </c>
      <c r="AC565" s="41" t="s">
        <v>9231</v>
      </c>
      <c r="AD565" s="41" t="s">
        <v>9232</v>
      </c>
      <c r="AE565" s="41">
        <v>1202.271147</v>
      </c>
      <c r="AF565" s="41">
        <v>-3.204830539</v>
      </c>
      <c r="AG565" s="42">
        <v>1.14E42</v>
      </c>
      <c r="AH565" s="51">
        <v>0.041433208</v>
      </c>
      <c r="AI565" s="40" t="s">
        <v>9233</v>
      </c>
      <c r="AJ565" s="46">
        <v>1.1404269677023E171</v>
      </c>
      <c r="AK565" s="41">
        <v>9021.0</v>
      </c>
      <c r="AL565" s="40" t="s">
        <v>2224</v>
      </c>
      <c r="AM565" s="40" t="s">
        <v>7285</v>
      </c>
      <c r="AN565" s="40" t="s">
        <v>5643</v>
      </c>
      <c r="AO565" s="42">
        <v>1.1E139</v>
      </c>
    </row>
    <row r="566">
      <c r="A566" s="41">
        <v>1031.0</v>
      </c>
      <c r="B566" s="42">
        <v>1.671302375E9</v>
      </c>
      <c r="C566" s="41">
        <v>3356.0</v>
      </c>
      <c r="D566" s="40" t="s">
        <v>1243</v>
      </c>
      <c r="E566" s="41">
        <v>140.0</v>
      </c>
      <c r="F566" s="41">
        <v>35.0</v>
      </c>
      <c r="G566" s="41">
        <v>70.0</v>
      </c>
      <c r="H566" s="41">
        <v>-3.07732701</v>
      </c>
      <c r="I566" s="41">
        <v>10000.0</v>
      </c>
      <c r="J566" s="41">
        <v>5000.0</v>
      </c>
      <c r="K566" s="41">
        <v>1200.0</v>
      </c>
      <c r="L566" s="41">
        <v>600.0</v>
      </c>
      <c r="M566" s="41">
        <v>100.0</v>
      </c>
      <c r="N566" s="40" t="s">
        <v>1370</v>
      </c>
      <c r="O566" s="40" t="s">
        <v>208</v>
      </c>
      <c r="P566" s="40" t="s">
        <v>1372</v>
      </c>
      <c r="Q566" s="40" t="s">
        <v>1373</v>
      </c>
      <c r="R566" s="40" t="b">
        <v>0</v>
      </c>
      <c r="S566" s="40" t="s">
        <v>1373</v>
      </c>
      <c r="T566" s="40" t="s">
        <v>212</v>
      </c>
      <c r="U566" s="41">
        <v>0.1</v>
      </c>
      <c r="V566" s="41">
        <v>0.9</v>
      </c>
      <c r="W566" s="41">
        <v>0.2</v>
      </c>
      <c r="X566" s="41">
        <v>0.6</v>
      </c>
      <c r="Y566" s="40" t="b">
        <v>0</v>
      </c>
      <c r="Z566" s="40" t="b">
        <v>1</v>
      </c>
      <c r="AA566" s="40" t="b">
        <v>0</v>
      </c>
      <c r="AB566" s="40" t="b">
        <v>0</v>
      </c>
      <c r="AC566" s="41" t="s">
        <v>9234</v>
      </c>
      <c r="AD566" s="41" t="s">
        <v>9235</v>
      </c>
      <c r="AE566" s="41">
        <v>1169.629821</v>
      </c>
      <c r="AF566" s="41">
        <v>-3.205013207</v>
      </c>
      <c r="AG566" s="42">
        <v>7.89E41</v>
      </c>
      <c r="AH566" s="51">
        <v>0.041492567</v>
      </c>
      <c r="AI566" s="40" t="s">
        <v>9236</v>
      </c>
      <c r="AJ566" s="40" t="s">
        <v>9237</v>
      </c>
      <c r="AK566" s="41">
        <v>10000.0</v>
      </c>
      <c r="AL566" s="40" t="s">
        <v>216</v>
      </c>
      <c r="AM566" s="40" t="s">
        <v>7285</v>
      </c>
      <c r="AN566" s="40" t="s">
        <v>224</v>
      </c>
      <c r="AO566" s="42">
        <v>1.0E139</v>
      </c>
    </row>
    <row r="567">
      <c r="A567" s="41">
        <v>848.0</v>
      </c>
      <c r="B567" s="42">
        <v>1.671302375E9</v>
      </c>
      <c r="C567" s="41">
        <v>3356.0</v>
      </c>
      <c r="D567" s="40" t="s">
        <v>1243</v>
      </c>
      <c r="E567" s="41">
        <v>140.0</v>
      </c>
      <c r="F567" s="41">
        <v>35.0</v>
      </c>
      <c r="G567" s="41">
        <v>70.0</v>
      </c>
      <c r="H567" s="41">
        <v>-3.07732701</v>
      </c>
      <c r="I567" s="41">
        <v>10000.0</v>
      </c>
      <c r="J567" s="41">
        <v>5000.0</v>
      </c>
      <c r="K567" s="41">
        <v>1200.0</v>
      </c>
      <c r="L567" s="41">
        <v>600.0</v>
      </c>
      <c r="M567" s="41">
        <v>100.0</v>
      </c>
      <c r="N567" s="40" t="s">
        <v>1370</v>
      </c>
      <c r="O567" s="40" t="s">
        <v>1371</v>
      </c>
      <c r="P567" s="40" t="s">
        <v>1372</v>
      </c>
      <c r="Q567" s="40" t="s">
        <v>1373</v>
      </c>
      <c r="R567" s="40" t="b">
        <v>0</v>
      </c>
      <c r="S567" s="40" t="s">
        <v>1373</v>
      </c>
      <c r="T567" s="40" t="s">
        <v>212</v>
      </c>
      <c r="U567" s="41">
        <v>0.1</v>
      </c>
      <c r="V567" s="41">
        <v>0.9</v>
      </c>
      <c r="W567" s="41">
        <v>0.1</v>
      </c>
      <c r="X567" s="41">
        <v>0.6</v>
      </c>
      <c r="Y567" s="40" t="b">
        <v>0</v>
      </c>
      <c r="Z567" s="40" t="b">
        <v>1</v>
      </c>
      <c r="AA567" s="40" t="b">
        <v>0</v>
      </c>
      <c r="AB567" s="40" t="b">
        <v>0</v>
      </c>
      <c r="AC567" s="41" t="s">
        <v>4679</v>
      </c>
      <c r="AD567" s="41" t="s">
        <v>9238</v>
      </c>
      <c r="AE567" s="41">
        <v>1188.150825</v>
      </c>
      <c r="AF567" s="41">
        <v>-3.205910836</v>
      </c>
      <c r="AG567" s="42">
        <v>1.49E41</v>
      </c>
      <c r="AH567" s="51">
        <v>0.041784258</v>
      </c>
      <c r="AI567" s="40" t="s">
        <v>9239</v>
      </c>
      <c r="AJ567" s="40" t="s">
        <v>9240</v>
      </c>
      <c r="AK567" s="41">
        <v>9826.0</v>
      </c>
      <c r="AL567" s="40" t="s">
        <v>7372</v>
      </c>
      <c r="AM567" s="40" t="s">
        <v>7285</v>
      </c>
      <c r="AN567" s="40" t="s">
        <v>224</v>
      </c>
      <c r="AO567" s="42">
        <v>1.1E136</v>
      </c>
    </row>
    <row r="568">
      <c r="A568" s="41">
        <v>1066.0</v>
      </c>
      <c r="B568" s="42">
        <v>1.671302375E9</v>
      </c>
      <c r="C568" s="41">
        <v>3356.0</v>
      </c>
      <c r="D568" s="40" t="s">
        <v>1243</v>
      </c>
      <c r="E568" s="41">
        <v>140.0</v>
      </c>
      <c r="F568" s="41">
        <v>35.0</v>
      </c>
      <c r="G568" s="41">
        <v>70.0</v>
      </c>
      <c r="H568" s="41">
        <v>-3.07732701</v>
      </c>
      <c r="I568" s="41">
        <v>10000.0</v>
      </c>
      <c r="J568" s="41">
        <v>5000.0</v>
      </c>
      <c r="K568" s="41">
        <v>1200.0</v>
      </c>
      <c r="L568" s="41">
        <v>600.0</v>
      </c>
      <c r="M568" s="41">
        <v>100.0</v>
      </c>
      <c r="N568" s="40" t="s">
        <v>1370</v>
      </c>
      <c r="O568" s="40" t="s">
        <v>208</v>
      </c>
      <c r="P568" s="40" t="s">
        <v>212</v>
      </c>
      <c r="Q568" s="40" t="s">
        <v>1373</v>
      </c>
      <c r="R568" s="40" t="b">
        <v>0</v>
      </c>
      <c r="S568" s="40" t="s">
        <v>1373</v>
      </c>
      <c r="T568" s="40" t="s">
        <v>212</v>
      </c>
      <c r="U568" s="41">
        <v>0.1</v>
      </c>
      <c r="V568" s="41">
        <v>0.9</v>
      </c>
      <c r="W568" s="41">
        <v>0.2</v>
      </c>
      <c r="X568" s="41">
        <v>0.5</v>
      </c>
      <c r="Y568" s="40" t="b">
        <v>0</v>
      </c>
      <c r="Z568" s="40" t="b">
        <v>1</v>
      </c>
      <c r="AA568" s="40" t="b">
        <v>0</v>
      </c>
      <c r="AB568" s="40" t="b">
        <v>0</v>
      </c>
      <c r="AC568" s="41" t="s">
        <v>7934</v>
      </c>
      <c r="AD568" s="41" t="s">
        <v>9241</v>
      </c>
      <c r="AE568" s="41">
        <v>959.1200862</v>
      </c>
      <c r="AF568" s="41">
        <v>-3.206435839</v>
      </c>
      <c r="AG568" s="42">
        <v>1.57E41</v>
      </c>
      <c r="AH568" s="51">
        <v>0.041954862</v>
      </c>
      <c r="AI568" s="40" t="s">
        <v>9242</v>
      </c>
      <c r="AJ568" s="40" t="s">
        <v>9243</v>
      </c>
      <c r="AK568" s="41">
        <v>10000.0</v>
      </c>
      <c r="AL568" s="40" t="s">
        <v>216</v>
      </c>
      <c r="AM568" s="40" t="s">
        <v>7285</v>
      </c>
      <c r="AN568" s="40" t="s">
        <v>224</v>
      </c>
      <c r="AO568" s="42">
        <v>1.11E136</v>
      </c>
    </row>
    <row r="569">
      <c r="A569" s="41">
        <v>426.0</v>
      </c>
      <c r="B569" s="42">
        <v>1.671302375E9</v>
      </c>
      <c r="C569" s="41">
        <v>3356.0</v>
      </c>
      <c r="D569" s="40" t="s">
        <v>1243</v>
      </c>
      <c r="E569" s="41">
        <v>140.0</v>
      </c>
      <c r="F569" s="41">
        <v>35.0</v>
      </c>
      <c r="G569" s="41">
        <v>70.0</v>
      </c>
      <c r="H569" s="41">
        <v>-3.07732701</v>
      </c>
      <c r="I569" s="41">
        <v>10000.0</v>
      </c>
      <c r="J569" s="41">
        <v>5000.0</v>
      </c>
      <c r="K569" s="41">
        <v>1200.0</v>
      </c>
      <c r="L569" s="41">
        <v>600.0</v>
      </c>
      <c r="M569" s="41">
        <v>50.0</v>
      </c>
      <c r="N569" s="40" t="s">
        <v>1370</v>
      </c>
      <c r="O569" s="40" t="s">
        <v>1371</v>
      </c>
      <c r="P569" s="40" t="s">
        <v>7310</v>
      </c>
      <c r="Q569" s="40" t="s">
        <v>1373</v>
      </c>
      <c r="R569" s="40" t="b">
        <v>0</v>
      </c>
      <c r="S569" s="40" t="s">
        <v>7286</v>
      </c>
      <c r="T569" s="40" t="s">
        <v>212</v>
      </c>
      <c r="U569" s="41">
        <v>0.1</v>
      </c>
      <c r="V569" s="41">
        <v>0.9</v>
      </c>
      <c r="W569" s="41">
        <v>0.2</v>
      </c>
      <c r="X569" s="41">
        <v>0.4</v>
      </c>
      <c r="Y569" s="40" t="b">
        <v>0</v>
      </c>
      <c r="Z569" s="40" t="b">
        <v>1</v>
      </c>
      <c r="AA569" s="40" t="b">
        <v>0</v>
      </c>
      <c r="AB569" s="40" t="b">
        <v>0</v>
      </c>
      <c r="AC569" s="41" t="s">
        <v>9244</v>
      </c>
      <c r="AD569" s="41" t="s">
        <v>9245</v>
      </c>
      <c r="AE569" s="41">
        <v>622.3098674</v>
      </c>
      <c r="AF569" s="41">
        <v>-3.206543087</v>
      </c>
      <c r="AG569" s="42">
        <v>1.37E42</v>
      </c>
      <c r="AH569" s="51">
        <v>0.041989713</v>
      </c>
      <c r="AI569" s="40" t="s">
        <v>9246</v>
      </c>
      <c r="AJ569" s="40" t="s">
        <v>9247</v>
      </c>
      <c r="AK569" s="41">
        <v>10000.0</v>
      </c>
      <c r="AL569" s="40" t="s">
        <v>216</v>
      </c>
      <c r="AM569" s="40" t="s">
        <v>7285</v>
      </c>
      <c r="AN569" s="40" t="s">
        <v>224</v>
      </c>
      <c r="AO569" s="42">
        <v>1.11E139</v>
      </c>
    </row>
    <row r="570">
      <c r="A570" s="41">
        <v>306.0</v>
      </c>
      <c r="B570" s="42">
        <v>1.671302375E9</v>
      </c>
      <c r="C570" s="41">
        <v>3356.0</v>
      </c>
      <c r="D570" s="40" t="s">
        <v>1243</v>
      </c>
      <c r="E570" s="41">
        <v>140.0</v>
      </c>
      <c r="F570" s="41">
        <v>35.0</v>
      </c>
      <c r="G570" s="41">
        <v>70.0</v>
      </c>
      <c r="H570" s="41">
        <v>-3.07732701</v>
      </c>
      <c r="I570" s="41">
        <v>10000.0</v>
      </c>
      <c r="J570" s="41">
        <v>5000.0</v>
      </c>
      <c r="K570" s="41">
        <v>1200.0</v>
      </c>
      <c r="L570" s="41">
        <v>600.0</v>
      </c>
      <c r="M570" s="41">
        <v>30.0</v>
      </c>
      <c r="N570" s="40" t="s">
        <v>1370</v>
      </c>
      <c r="O570" s="40" t="s">
        <v>208</v>
      </c>
      <c r="P570" s="40" t="s">
        <v>1372</v>
      </c>
      <c r="Q570" s="40" t="s">
        <v>1373</v>
      </c>
      <c r="R570" s="40" t="b">
        <v>0</v>
      </c>
      <c r="S570" s="40" t="s">
        <v>1373</v>
      </c>
      <c r="T570" s="40" t="s">
        <v>212</v>
      </c>
      <c r="U570" s="41">
        <v>0.1</v>
      </c>
      <c r="V570" s="41">
        <v>0.9</v>
      </c>
      <c r="W570" s="41">
        <v>0.1</v>
      </c>
      <c r="X570" s="41">
        <v>0.4</v>
      </c>
      <c r="Y570" s="40" t="b">
        <v>0</v>
      </c>
      <c r="Z570" s="40" t="b">
        <v>1</v>
      </c>
      <c r="AA570" s="40" t="b">
        <v>0</v>
      </c>
      <c r="AB570" s="40" t="b">
        <v>0</v>
      </c>
      <c r="AC570" s="41" t="s">
        <v>9248</v>
      </c>
      <c r="AD570" s="41" t="s">
        <v>7832</v>
      </c>
      <c r="AE570" s="41">
        <v>266.1367202</v>
      </c>
      <c r="AF570" s="41">
        <v>-3.206700451</v>
      </c>
      <c r="AG570" s="42">
        <v>1.21E42</v>
      </c>
      <c r="AH570" s="51">
        <v>0.042040849</v>
      </c>
      <c r="AI570" s="40" t="s">
        <v>9249</v>
      </c>
      <c r="AJ570" s="46">
        <v>1.20747828585879E128</v>
      </c>
      <c r="AK570" s="41">
        <v>10000.0</v>
      </c>
      <c r="AL570" s="40" t="s">
        <v>216</v>
      </c>
      <c r="AM570" s="40" t="s">
        <v>7285</v>
      </c>
      <c r="AN570" s="40" t="s">
        <v>224</v>
      </c>
      <c r="AO570" s="42">
        <v>1.1E139</v>
      </c>
    </row>
    <row r="571">
      <c r="A571" s="41">
        <v>423.0</v>
      </c>
      <c r="B571" s="42">
        <v>1.671302375E9</v>
      </c>
      <c r="C571" s="41">
        <v>3356.0</v>
      </c>
      <c r="D571" s="40" t="s">
        <v>1243</v>
      </c>
      <c r="E571" s="41">
        <v>140.0</v>
      </c>
      <c r="F571" s="41">
        <v>35.0</v>
      </c>
      <c r="G571" s="41">
        <v>70.0</v>
      </c>
      <c r="H571" s="41">
        <v>-3.07732701</v>
      </c>
      <c r="I571" s="41">
        <v>10000.0</v>
      </c>
      <c r="J571" s="41">
        <v>5000.0</v>
      </c>
      <c r="K571" s="41">
        <v>1200.0</v>
      </c>
      <c r="L571" s="41">
        <v>600.0</v>
      </c>
      <c r="M571" s="41">
        <v>50.0</v>
      </c>
      <c r="N571" s="40" t="s">
        <v>1370</v>
      </c>
      <c r="O571" s="40" t="s">
        <v>1371</v>
      </c>
      <c r="P571" s="40" t="s">
        <v>7310</v>
      </c>
      <c r="Q571" s="40" t="s">
        <v>1373</v>
      </c>
      <c r="R571" s="40" t="b">
        <v>0</v>
      </c>
      <c r="S571" s="40" t="s">
        <v>7286</v>
      </c>
      <c r="T571" s="40" t="s">
        <v>212</v>
      </c>
      <c r="U571" s="41">
        <v>0.1</v>
      </c>
      <c r="V571" s="41">
        <v>0.9</v>
      </c>
      <c r="W571" s="41">
        <v>0.1</v>
      </c>
      <c r="X571" s="41">
        <v>0.4</v>
      </c>
      <c r="Y571" s="40" t="b">
        <v>0</v>
      </c>
      <c r="Z571" s="40" t="b">
        <v>1</v>
      </c>
      <c r="AA571" s="40" t="b">
        <v>0</v>
      </c>
      <c r="AB571" s="40" t="b">
        <v>0</v>
      </c>
      <c r="AC571" s="41" t="s">
        <v>4345</v>
      </c>
      <c r="AD571" s="41" t="s">
        <v>9250</v>
      </c>
      <c r="AE571" s="41">
        <v>642.9299662</v>
      </c>
      <c r="AF571" s="41">
        <v>-3.206765392</v>
      </c>
      <c r="AG571" s="42">
        <v>1.41E41</v>
      </c>
      <c r="AH571" s="51">
        <v>0.042061952</v>
      </c>
      <c r="AI571" s="40" t="s">
        <v>9251</v>
      </c>
      <c r="AJ571" s="40" t="s">
        <v>7330</v>
      </c>
      <c r="AK571" s="41">
        <v>10000.0</v>
      </c>
      <c r="AL571" s="40" t="s">
        <v>216</v>
      </c>
      <c r="AM571" s="40" t="s">
        <v>7285</v>
      </c>
      <c r="AN571" s="40" t="s">
        <v>224</v>
      </c>
      <c r="AO571" s="42">
        <v>1.1E136</v>
      </c>
    </row>
    <row r="572">
      <c r="A572" s="41">
        <v>67.0</v>
      </c>
      <c r="B572" s="42">
        <v>1.671312492E9</v>
      </c>
      <c r="C572" s="41">
        <v>3356.0</v>
      </c>
      <c r="D572" s="40" t="s">
        <v>1243</v>
      </c>
      <c r="E572" s="41">
        <v>140.0</v>
      </c>
      <c r="F572" s="41">
        <v>35.0</v>
      </c>
      <c r="G572" s="41">
        <v>70.0</v>
      </c>
      <c r="H572" s="41">
        <v>-3.07732701</v>
      </c>
      <c r="I572" s="41">
        <v>10000.0</v>
      </c>
      <c r="J572" s="41">
        <v>5000.0</v>
      </c>
      <c r="K572" s="41">
        <v>1200.0</v>
      </c>
      <c r="L572" s="41">
        <v>600.0</v>
      </c>
      <c r="M572" s="41">
        <v>30.0</v>
      </c>
      <c r="N572" s="40" t="s">
        <v>1370</v>
      </c>
      <c r="O572" s="40" t="s">
        <v>1371</v>
      </c>
      <c r="P572" s="40" t="s">
        <v>7310</v>
      </c>
      <c r="Q572" s="40" t="s">
        <v>1373</v>
      </c>
      <c r="R572" s="40" t="b">
        <v>0</v>
      </c>
      <c r="S572" s="40" t="s">
        <v>7286</v>
      </c>
      <c r="T572" s="40" t="s">
        <v>7305</v>
      </c>
      <c r="U572" s="41">
        <v>0.1</v>
      </c>
      <c r="V572" s="41">
        <v>0.9</v>
      </c>
      <c r="W572" s="41">
        <v>0.2</v>
      </c>
      <c r="X572" s="41">
        <v>0.5</v>
      </c>
      <c r="Y572" s="40" t="b">
        <v>0</v>
      </c>
      <c r="Z572" s="40" t="b">
        <v>1</v>
      </c>
      <c r="AA572" s="40" t="b">
        <v>0</v>
      </c>
      <c r="AB572" s="40" t="b">
        <v>1</v>
      </c>
      <c r="AC572" s="41" t="s">
        <v>9252</v>
      </c>
      <c r="AD572" s="41" t="s">
        <v>4713</v>
      </c>
      <c r="AE572" s="41">
        <v>1202.823883</v>
      </c>
      <c r="AF572" s="41">
        <v>-3.206957745</v>
      </c>
      <c r="AG572" s="42">
        <v>1.14E42</v>
      </c>
      <c r="AH572" s="51">
        <v>0.042124459</v>
      </c>
      <c r="AI572" s="40" t="s">
        <v>9253</v>
      </c>
      <c r="AJ572" s="46">
        <v>1.13932474174319E128</v>
      </c>
      <c r="AK572" s="41">
        <v>4619.0</v>
      </c>
      <c r="AL572" s="40" t="s">
        <v>2224</v>
      </c>
      <c r="AM572" s="40" t="s">
        <v>7285</v>
      </c>
      <c r="AN572" s="40" t="s">
        <v>5643</v>
      </c>
      <c r="AO572" s="42">
        <v>1.1E139</v>
      </c>
    </row>
    <row r="573">
      <c r="A573" s="41">
        <v>62.0</v>
      </c>
      <c r="B573" s="42">
        <v>1.671309524E9</v>
      </c>
      <c r="C573" s="41">
        <v>3356.0</v>
      </c>
      <c r="D573" s="40" t="s">
        <v>1243</v>
      </c>
      <c r="E573" s="41">
        <v>140.0</v>
      </c>
      <c r="F573" s="41">
        <v>35.0</v>
      </c>
      <c r="G573" s="41">
        <v>70.0</v>
      </c>
      <c r="H573" s="41">
        <v>-3.07732701</v>
      </c>
      <c r="I573" s="41">
        <v>10000.0</v>
      </c>
      <c r="J573" s="41">
        <v>5000.0</v>
      </c>
      <c r="K573" s="41">
        <v>1200.0</v>
      </c>
      <c r="L573" s="41">
        <v>600.0</v>
      </c>
      <c r="M573" s="41">
        <v>30.0</v>
      </c>
      <c r="N573" s="40" t="s">
        <v>1370</v>
      </c>
      <c r="O573" s="40" t="s">
        <v>1371</v>
      </c>
      <c r="P573" s="40" t="s">
        <v>7310</v>
      </c>
      <c r="Q573" s="40" t="s">
        <v>1373</v>
      </c>
      <c r="R573" s="40" t="b">
        <v>0</v>
      </c>
      <c r="S573" s="40" t="s">
        <v>1373</v>
      </c>
      <c r="T573" s="40" t="s">
        <v>212</v>
      </c>
      <c r="U573" s="41">
        <v>0.1</v>
      </c>
      <c r="V573" s="41">
        <v>0.9</v>
      </c>
      <c r="W573" s="41">
        <v>0.3</v>
      </c>
      <c r="X573" s="41">
        <v>0.6</v>
      </c>
      <c r="Y573" s="40" t="b">
        <v>0</v>
      </c>
      <c r="Z573" s="40" t="b">
        <v>1</v>
      </c>
      <c r="AA573" s="40" t="b">
        <v>0</v>
      </c>
      <c r="AB573" s="40" t="b">
        <v>1</v>
      </c>
      <c r="AC573" s="41" t="s">
        <v>9254</v>
      </c>
      <c r="AD573" s="41" t="s">
        <v>9255</v>
      </c>
      <c r="AE573" s="41">
        <v>1203.791</v>
      </c>
      <c r="AF573" s="41">
        <v>-3.207232336</v>
      </c>
      <c r="AG573" s="42">
        <v>9.99E41</v>
      </c>
      <c r="AH573" s="51">
        <v>0.042213689</v>
      </c>
      <c r="AI573" s="40" t="s">
        <v>9256</v>
      </c>
      <c r="AJ573" s="46">
        <v>9.98916763132601E167</v>
      </c>
      <c r="AK573" s="41">
        <v>3758.0</v>
      </c>
      <c r="AL573" s="40" t="s">
        <v>2224</v>
      </c>
      <c r="AM573" s="40" t="s">
        <v>7285</v>
      </c>
      <c r="AN573" s="40" t="s">
        <v>5643</v>
      </c>
      <c r="AO573" s="42">
        <v>1.01E139</v>
      </c>
    </row>
    <row r="574">
      <c r="A574" s="41">
        <v>132.0</v>
      </c>
      <c r="B574" s="42">
        <v>1.671302375E9</v>
      </c>
      <c r="C574" s="41">
        <v>3356.0</v>
      </c>
      <c r="D574" s="40" t="s">
        <v>1243</v>
      </c>
      <c r="E574" s="41">
        <v>140.0</v>
      </c>
      <c r="F574" s="41">
        <v>35.0</v>
      </c>
      <c r="G574" s="41">
        <v>70.0</v>
      </c>
      <c r="H574" s="41">
        <v>-3.07732701</v>
      </c>
      <c r="I574" s="41">
        <v>10000.0</v>
      </c>
      <c r="J574" s="41">
        <v>5000.0</v>
      </c>
      <c r="K574" s="41">
        <v>1200.0</v>
      </c>
      <c r="L574" s="41">
        <v>600.0</v>
      </c>
      <c r="M574" s="41">
        <v>30.0</v>
      </c>
      <c r="N574" s="40" t="s">
        <v>1370</v>
      </c>
      <c r="O574" s="40" t="s">
        <v>1371</v>
      </c>
      <c r="P574" s="40" t="s">
        <v>1372</v>
      </c>
      <c r="Q574" s="40" t="s">
        <v>1373</v>
      </c>
      <c r="R574" s="40" t="b">
        <v>0</v>
      </c>
      <c r="S574" s="40" t="s">
        <v>1373</v>
      </c>
      <c r="T574" s="40" t="s">
        <v>212</v>
      </c>
      <c r="U574" s="41">
        <v>0.1</v>
      </c>
      <c r="V574" s="41">
        <v>0.9</v>
      </c>
      <c r="W574" s="41">
        <v>0.3</v>
      </c>
      <c r="X574" s="41">
        <v>0.4</v>
      </c>
      <c r="Y574" s="40" t="b">
        <v>0</v>
      </c>
      <c r="Z574" s="40" t="b">
        <v>1</v>
      </c>
      <c r="AA574" s="40" t="b">
        <v>0</v>
      </c>
      <c r="AB574" s="40" t="b">
        <v>0</v>
      </c>
      <c r="AC574" s="41" t="s">
        <v>9257</v>
      </c>
      <c r="AD574" s="41" t="s">
        <v>9258</v>
      </c>
      <c r="AE574" s="41">
        <v>238.3371227</v>
      </c>
      <c r="AF574" s="41">
        <v>-3.208375069</v>
      </c>
      <c r="AG574" s="42">
        <v>4.82E41</v>
      </c>
      <c r="AH574" s="51">
        <v>0.042585029</v>
      </c>
      <c r="AI574" s="40" t="s">
        <v>9259</v>
      </c>
      <c r="AJ574" s="40" t="s">
        <v>9260</v>
      </c>
      <c r="AK574" s="41">
        <v>10000.0</v>
      </c>
      <c r="AL574" s="40" t="s">
        <v>216</v>
      </c>
      <c r="AM574" s="40" t="s">
        <v>7285</v>
      </c>
      <c r="AN574" s="40" t="s">
        <v>224</v>
      </c>
      <c r="AO574" s="42">
        <v>1.01E138</v>
      </c>
    </row>
    <row r="575">
      <c r="A575" s="41">
        <v>61.0</v>
      </c>
      <c r="B575" s="42">
        <v>1.67130956E9</v>
      </c>
      <c r="C575" s="41">
        <v>3356.0</v>
      </c>
      <c r="D575" s="40" t="s">
        <v>1243</v>
      </c>
      <c r="E575" s="41">
        <v>140.0</v>
      </c>
      <c r="F575" s="41">
        <v>35.0</v>
      </c>
      <c r="G575" s="41">
        <v>70.0</v>
      </c>
      <c r="H575" s="41">
        <v>-3.07732701</v>
      </c>
      <c r="I575" s="41">
        <v>10000.0</v>
      </c>
      <c r="J575" s="41">
        <v>5000.0</v>
      </c>
      <c r="K575" s="41">
        <v>1200.0</v>
      </c>
      <c r="L575" s="41">
        <v>600.0</v>
      </c>
      <c r="M575" s="41">
        <v>30.0</v>
      </c>
      <c r="N575" s="40" t="s">
        <v>1370</v>
      </c>
      <c r="O575" s="40" t="s">
        <v>1371</v>
      </c>
      <c r="P575" s="40" t="s">
        <v>7310</v>
      </c>
      <c r="Q575" s="40" t="s">
        <v>1373</v>
      </c>
      <c r="R575" s="40" t="b">
        <v>0</v>
      </c>
      <c r="S575" s="40" t="s">
        <v>1373</v>
      </c>
      <c r="T575" s="40" t="s">
        <v>7305</v>
      </c>
      <c r="U575" s="41">
        <v>0.1</v>
      </c>
      <c r="V575" s="41">
        <v>0.9</v>
      </c>
      <c r="W575" s="41">
        <v>0.3</v>
      </c>
      <c r="X575" s="41">
        <v>0.5</v>
      </c>
      <c r="Y575" s="40" t="b">
        <v>0</v>
      </c>
      <c r="Z575" s="40" t="b">
        <v>1</v>
      </c>
      <c r="AA575" s="40" t="b">
        <v>0</v>
      </c>
      <c r="AB575" s="40" t="b">
        <v>0</v>
      </c>
      <c r="AC575" s="41" t="s">
        <v>9261</v>
      </c>
      <c r="AD575" s="41" t="s">
        <v>9262</v>
      </c>
      <c r="AE575" s="41">
        <v>1203.378415</v>
      </c>
      <c r="AF575" s="41">
        <v>-3.208989788</v>
      </c>
      <c r="AG575" s="42">
        <v>4.46E41</v>
      </c>
      <c r="AH575" s="51">
        <v>0.042784786</v>
      </c>
      <c r="AI575" s="40" t="s">
        <v>9263</v>
      </c>
      <c r="AJ575" s="40" t="s">
        <v>9264</v>
      </c>
      <c r="AK575" s="41">
        <v>6555.0</v>
      </c>
      <c r="AL575" s="40" t="s">
        <v>2224</v>
      </c>
      <c r="AM575" s="40" t="s">
        <v>7285</v>
      </c>
      <c r="AN575" s="40" t="s">
        <v>5643</v>
      </c>
      <c r="AO575" s="42">
        <v>1.01E138</v>
      </c>
    </row>
    <row r="576">
      <c r="A576" s="41">
        <v>93.0</v>
      </c>
      <c r="B576" s="42">
        <v>1.671312492E9</v>
      </c>
      <c r="C576" s="41">
        <v>3356.0</v>
      </c>
      <c r="D576" s="40" t="s">
        <v>1243</v>
      </c>
      <c r="E576" s="41">
        <v>140.0</v>
      </c>
      <c r="F576" s="41">
        <v>35.0</v>
      </c>
      <c r="G576" s="41">
        <v>70.0</v>
      </c>
      <c r="H576" s="41">
        <v>-3.07732701</v>
      </c>
      <c r="I576" s="41">
        <v>10000.0</v>
      </c>
      <c r="J576" s="41">
        <v>5000.0</v>
      </c>
      <c r="K576" s="41">
        <v>1200.0</v>
      </c>
      <c r="L576" s="41">
        <v>600.0</v>
      </c>
      <c r="M576" s="41">
        <v>30.0</v>
      </c>
      <c r="N576" s="40" t="s">
        <v>1370</v>
      </c>
      <c r="O576" s="40" t="s">
        <v>1371</v>
      </c>
      <c r="P576" s="40" t="s">
        <v>7305</v>
      </c>
      <c r="Q576" s="40" t="s">
        <v>1373</v>
      </c>
      <c r="R576" s="40" t="b">
        <v>0</v>
      </c>
      <c r="S576" s="40" t="s">
        <v>1373</v>
      </c>
      <c r="T576" s="40" t="s">
        <v>7305</v>
      </c>
      <c r="U576" s="41">
        <v>0.1</v>
      </c>
      <c r="V576" s="41">
        <v>0.9</v>
      </c>
      <c r="W576" s="41">
        <v>0.2</v>
      </c>
      <c r="X576" s="41">
        <v>0.4</v>
      </c>
      <c r="Y576" s="40" t="b">
        <v>0</v>
      </c>
      <c r="Z576" s="40" t="b">
        <v>1</v>
      </c>
      <c r="AA576" s="40" t="b">
        <v>0</v>
      </c>
      <c r="AB576" s="40" t="b">
        <v>1</v>
      </c>
      <c r="AC576" s="41" t="s">
        <v>9265</v>
      </c>
      <c r="AD576" s="41" t="s">
        <v>9266</v>
      </c>
      <c r="AE576" s="41">
        <v>870.4273479</v>
      </c>
      <c r="AF576" s="41">
        <v>-3.209541559</v>
      </c>
      <c r="AG576" s="42">
        <v>4.9E41</v>
      </c>
      <c r="AH576" s="51">
        <v>0.042964088</v>
      </c>
      <c r="AI576" s="40" t="s">
        <v>9267</v>
      </c>
      <c r="AJ576" s="46">
        <v>4.89647594870341E125</v>
      </c>
      <c r="AK576" s="41">
        <v>5139.0</v>
      </c>
      <c r="AL576" s="40" t="s">
        <v>7372</v>
      </c>
      <c r="AM576" s="40" t="s">
        <v>7285</v>
      </c>
      <c r="AN576" s="40" t="s">
        <v>5643</v>
      </c>
      <c r="AO576" s="42">
        <v>1.01E138</v>
      </c>
    </row>
    <row r="577">
      <c r="A577" s="41">
        <v>63.0</v>
      </c>
      <c r="B577" s="42">
        <v>1.67130956E9</v>
      </c>
      <c r="C577" s="41">
        <v>3356.0</v>
      </c>
      <c r="D577" s="40" t="s">
        <v>1243</v>
      </c>
      <c r="E577" s="41">
        <v>140.0</v>
      </c>
      <c r="F577" s="41">
        <v>35.0</v>
      </c>
      <c r="G577" s="41">
        <v>70.0</v>
      </c>
      <c r="H577" s="41">
        <v>-3.07732701</v>
      </c>
      <c r="I577" s="41">
        <v>10000.0</v>
      </c>
      <c r="J577" s="41">
        <v>5000.0</v>
      </c>
      <c r="K577" s="41">
        <v>1200.0</v>
      </c>
      <c r="L577" s="41">
        <v>600.0</v>
      </c>
      <c r="M577" s="41">
        <v>30.0</v>
      </c>
      <c r="N577" s="40" t="s">
        <v>1370</v>
      </c>
      <c r="O577" s="40" t="s">
        <v>1371</v>
      </c>
      <c r="P577" s="40" t="s">
        <v>7310</v>
      </c>
      <c r="Q577" s="40" t="s">
        <v>1373</v>
      </c>
      <c r="R577" s="40" t="b">
        <v>0</v>
      </c>
      <c r="S577" s="40" t="s">
        <v>7286</v>
      </c>
      <c r="T577" s="40" t="s">
        <v>7305</v>
      </c>
      <c r="U577" s="41">
        <v>0.1</v>
      </c>
      <c r="V577" s="41">
        <v>0.9</v>
      </c>
      <c r="W577" s="41">
        <v>0.1</v>
      </c>
      <c r="X577" s="41">
        <v>0.4</v>
      </c>
      <c r="Y577" s="40" t="b">
        <v>0</v>
      </c>
      <c r="Z577" s="40" t="b">
        <v>1</v>
      </c>
      <c r="AA577" s="40" t="b">
        <v>0</v>
      </c>
      <c r="AB577" s="40" t="b">
        <v>0</v>
      </c>
      <c r="AC577" s="41" t="s">
        <v>9268</v>
      </c>
      <c r="AD577" s="41" t="s">
        <v>9269</v>
      </c>
      <c r="AE577" s="41">
        <v>1201.96619</v>
      </c>
      <c r="AF577" s="41">
        <v>-3.209830324</v>
      </c>
      <c r="AG577" s="42">
        <v>1.2E42</v>
      </c>
      <c r="AH577" s="51">
        <v>0.043057924</v>
      </c>
      <c r="AI577" s="40" t="s">
        <v>9270</v>
      </c>
      <c r="AJ577" s="46">
        <v>1.20470120369177E128</v>
      </c>
      <c r="AK577" s="41">
        <v>6216.0</v>
      </c>
      <c r="AL577" s="40" t="s">
        <v>2224</v>
      </c>
      <c r="AM577" s="40" t="s">
        <v>7285</v>
      </c>
      <c r="AN577" s="40" t="s">
        <v>5643</v>
      </c>
      <c r="AO577" s="42">
        <v>1.1E139</v>
      </c>
    </row>
    <row r="578">
      <c r="A578" s="41">
        <v>126.0</v>
      </c>
      <c r="B578" s="42">
        <v>1.671312492E9</v>
      </c>
      <c r="C578" s="41">
        <v>3356.0</v>
      </c>
      <c r="D578" s="40" t="s">
        <v>1243</v>
      </c>
      <c r="E578" s="41">
        <v>140.0</v>
      </c>
      <c r="F578" s="41">
        <v>35.0</v>
      </c>
      <c r="G578" s="41">
        <v>70.0</v>
      </c>
      <c r="H578" s="41">
        <v>-3.07732701</v>
      </c>
      <c r="I578" s="41">
        <v>10000.0</v>
      </c>
      <c r="J578" s="41">
        <v>5000.0</v>
      </c>
      <c r="K578" s="41">
        <v>1200.0</v>
      </c>
      <c r="L578" s="41">
        <v>600.0</v>
      </c>
      <c r="M578" s="41">
        <v>30.0</v>
      </c>
      <c r="N578" s="40" t="s">
        <v>1370</v>
      </c>
      <c r="O578" s="40" t="s">
        <v>1371</v>
      </c>
      <c r="P578" s="40" t="s">
        <v>1372</v>
      </c>
      <c r="Q578" s="40" t="s">
        <v>1373</v>
      </c>
      <c r="R578" s="40" t="b">
        <v>0</v>
      </c>
      <c r="S578" s="40" t="s">
        <v>1373</v>
      </c>
      <c r="T578" s="40" t="s">
        <v>7305</v>
      </c>
      <c r="U578" s="41">
        <v>0.1</v>
      </c>
      <c r="V578" s="41">
        <v>0.9</v>
      </c>
      <c r="W578" s="41">
        <v>0.1</v>
      </c>
      <c r="X578" s="41">
        <v>0.4</v>
      </c>
      <c r="Y578" s="40" t="b">
        <v>0</v>
      </c>
      <c r="Z578" s="40" t="b">
        <v>1</v>
      </c>
      <c r="AA578" s="40" t="b">
        <v>0</v>
      </c>
      <c r="AB578" s="40" t="b">
        <v>1</v>
      </c>
      <c r="AC578" s="41" t="s">
        <v>9271</v>
      </c>
      <c r="AD578" s="41" t="s">
        <v>9272</v>
      </c>
      <c r="AE578" s="41">
        <v>1203.748498</v>
      </c>
      <c r="AF578" s="41">
        <v>-3.210149049</v>
      </c>
      <c r="AG578" s="42">
        <v>4.81E41</v>
      </c>
      <c r="AH578" s="51">
        <v>0.043161496</v>
      </c>
      <c r="AI578" s="40" t="s">
        <v>9273</v>
      </c>
      <c r="AJ578" s="46">
        <v>4.81128889537099E83</v>
      </c>
      <c r="AK578" s="41">
        <v>8355.0</v>
      </c>
      <c r="AL578" s="40" t="s">
        <v>2224</v>
      </c>
      <c r="AM578" s="40" t="s">
        <v>7285</v>
      </c>
      <c r="AN578" s="40" t="s">
        <v>5643</v>
      </c>
      <c r="AO578" s="42">
        <v>1.01E138</v>
      </c>
    </row>
    <row r="579">
      <c r="A579" s="41">
        <v>101.0</v>
      </c>
      <c r="B579" s="42">
        <v>1.671309524E9</v>
      </c>
      <c r="C579" s="41">
        <v>3356.0</v>
      </c>
      <c r="D579" s="40" t="s">
        <v>1243</v>
      </c>
      <c r="E579" s="41">
        <v>140.0</v>
      </c>
      <c r="F579" s="41">
        <v>35.0</v>
      </c>
      <c r="G579" s="41">
        <v>70.0</v>
      </c>
      <c r="H579" s="41">
        <v>-3.07732701</v>
      </c>
      <c r="I579" s="41">
        <v>10000.0</v>
      </c>
      <c r="J579" s="41">
        <v>5000.0</v>
      </c>
      <c r="K579" s="41">
        <v>1200.0</v>
      </c>
      <c r="L579" s="41">
        <v>600.0</v>
      </c>
      <c r="M579" s="41">
        <v>30.0</v>
      </c>
      <c r="N579" s="40" t="s">
        <v>1370</v>
      </c>
      <c r="O579" s="40" t="s">
        <v>1371</v>
      </c>
      <c r="P579" s="40" t="s">
        <v>7305</v>
      </c>
      <c r="Q579" s="40" t="s">
        <v>1373</v>
      </c>
      <c r="R579" s="40" t="b">
        <v>0</v>
      </c>
      <c r="S579" s="40" t="s">
        <v>7286</v>
      </c>
      <c r="T579" s="40" t="s">
        <v>212</v>
      </c>
      <c r="U579" s="41">
        <v>0.1</v>
      </c>
      <c r="V579" s="41">
        <v>0.9</v>
      </c>
      <c r="W579" s="41">
        <v>0.1</v>
      </c>
      <c r="X579" s="41">
        <v>0.6</v>
      </c>
      <c r="Y579" s="40" t="b">
        <v>0</v>
      </c>
      <c r="Z579" s="40" t="b">
        <v>1</v>
      </c>
      <c r="AA579" s="40" t="b">
        <v>0</v>
      </c>
      <c r="AB579" s="40" t="b">
        <v>1</v>
      </c>
      <c r="AC579" s="41" t="s">
        <v>9274</v>
      </c>
      <c r="AD579" s="41" t="s">
        <v>9275</v>
      </c>
      <c r="AE579" s="41">
        <v>1202.958258</v>
      </c>
      <c r="AF579" s="41">
        <v>-3.210943178</v>
      </c>
      <c r="AG579" s="42">
        <v>4.65E41</v>
      </c>
      <c r="AH579" s="51">
        <v>0.043419555</v>
      </c>
      <c r="AI579" s="40" t="s">
        <v>9276</v>
      </c>
      <c r="AJ579" s="46">
        <v>4.65204525330609E83</v>
      </c>
      <c r="AK579" s="41">
        <v>3885.0</v>
      </c>
      <c r="AL579" s="40" t="s">
        <v>2224</v>
      </c>
      <c r="AM579" s="40" t="s">
        <v>7285</v>
      </c>
      <c r="AN579" s="40" t="s">
        <v>5643</v>
      </c>
      <c r="AO579" s="42">
        <v>1.01E138</v>
      </c>
    </row>
    <row r="580">
      <c r="A580" s="41">
        <v>249.0</v>
      </c>
      <c r="B580" s="42">
        <v>1.671302375E9</v>
      </c>
      <c r="C580" s="41">
        <v>3356.0</v>
      </c>
      <c r="D580" s="40" t="s">
        <v>1243</v>
      </c>
      <c r="E580" s="41">
        <v>140.0</v>
      </c>
      <c r="F580" s="41">
        <v>35.0</v>
      </c>
      <c r="G580" s="41">
        <v>70.0</v>
      </c>
      <c r="H580" s="41">
        <v>-3.07732701</v>
      </c>
      <c r="I580" s="41">
        <v>10000.0</v>
      </c>
      <c r="J580" s="41">
        <v>5000.0</v>
      </c>
      <c r="K580" s="41">
        <v>1200.0</v>
      </c>
      <c r="L580" s="41">
        <v>600.0</v>
      </c>
      <c r="M580" s="41">
        <v>30.0</v>
      </c>
      <c r="N580" s="40" t="s">
        <v>1370</v>
      </c>
      <c r="O580" s="40" t="s">
        <v>208</v>
      </c>
      <c r="P580" s="40" t="s">
        <v>7310</v>
      </c>
      <c r="Q580" s="40" t="s">
        <v>1373</v>
      </c>
      <c r="R580" s="40" t="b">
        <v>0</v>
      </c>
      <c r="S580" s="40" t="s">
        <v>7286</v>
      </c>
      <c r="T580" s="40" t="s">
        <v>212</v>
      </c>
      <c r="U580" s="41">
        <v>0.1</v>
      </c>
      <c r="V580" s="41">
        <v>0.9</v>
      </c>
      <c r="W580" s="41">
        <v>0.3</v>
      </c>
      <c r="X580" s="41">
        <v>0.4</v>
      </c>
      <c r="Y580" s="40" t="b">
        <v>0</v>
      </c>
      <c r="Z580" s="40" t="b">
        <v>1</v>
      </c>
      <c r="AA580" s="40" t="b">
        <v>0</v>
      </c>
      <c r="AB580" s="40" t="b">
        <v>0</v>
      </c>
      <c r="AC580" s="41" t="s">
        <v>9277</v>
      </c>
      <c r="AD580" s="41" t="s">
        <v>9278</v>
      </c>
      <c r="AE580" s="41">
        <v>339.0963757</v>
      </c>
      <c r="AF580" s="41">
        <v>-3.211183317</v>
      </c>
      <c r="AG580" s="42">
        <v>6.47E41</v>
      </c>
      <c r="AH580" s="51">
        <v>0.043497589</v>
      </c>
      <c r="AI580" s="40" t="s">
        <v>9279</v>
      </c>
      <c r="AJ580" s="40" t="s">
        <v>9280</v>
      </c>
      <c r="AK580" s="41">
        <v>10000.0</v>
      </c>
      <c r="AL580" s="40" t="s">
        <v>216</v>
      </c>
      <c r="AM580" s="40" t="s">
        <v>7285</v>
      </c>
      <c r="AN580" s="40" t="s">
        <v>224</v>
      </c>
      <c r="AO580" s="42">
        <v>1.11E138</v>
      </c>
    </row>
    <row r="581">
      <c r="A581" s="41">
        <v>1075.0</v>
      </c>
      <c r="B581" s="42">
        <v>1.671302375E9</v>
      </c>
      <c r="C581" s="41">
        <v>3356.0</v>
      </c>
      <c r="D581" s="40" t="s">
        <v>1243</v>
      </c>
      <c r="E581" s="41">
        <v>140.0</v>
      </c>
      <c r="F581" s="41">
        <v>35.0</v>
      </c>
      <c r="G581" s="41">
        <v>70.0</v>
      </c>
      <c r="H581" s="41">
        <v>-3.07732701</v>
      </c>
      <c r="I581" s="41">
        <v>10000.0</v>
      </c>
      <c r="J581" s="41">
        <v>5000.0</v>
      </c>
      <c r="K581" s="41">
        <v>1200.0</v>
      </c>
      <c r="L581" s="41">
        <v>600.0</v>
      </c>
      <c r="M581" s="41">
        <v>100.0</v>
      </c>
      <c r="N581" s="40" t="s">
        <v>1370</v>
      </c>
      <c r="O581" s="40" t="s">
        <v>208</v>
      </c>
      <c r="P581" s="40" t="s">
        <v>212</v>
      </c>
      <c r="Q581" s="40" t="s">
        <v>1373</v>
      </c>
      <c r="R581" s="40" t="b">
        <v>0</v>
      </c>
      <c r="S581" s="40" t="s">
        <v>7286</v>
      </c>
      <c r="T581" s="40" t="s">
        <v>212</v>
      </c>
      <c r="U581" s="41">
        <v>0.1</v>
      </c>
      <c r="V581" s="41">
        <v>0.9</v>
      </c>
      <c r="W581" s="41">
        <v>0.2</v>
      </c>
      <c r="X581" s="41">
        <v>0.5</v>
      </c>
      <c r="Y581" s="40" t="b">
        <v>0</v>
      </c>
      <c r="Z581" s="40" t="b">
        <v>1</v>
      </c>
      <c r="AA581" s="40" t="b">
        <v>0</v>
      </c>
      <c r="AB581" s="40" t="b">
        <v>0</v>
      </c>
      <c r="AC581" s="41" t="s">
        <v>9281</v>
      </c>
      <c r="AD581" s="41" t="s">
        <v>9282</v>
      </c>
      <c r="AE581" s="41">
        <v>768.1858795</v>
      </c>
      <c r="AF581" s="41">
        <v>-3.211457847</v>
      </c>
      <c r="AG581" s="42">
        <v>6.94E41</v>
      </c>
      <c r="AH581" s="51">
        <v>0.0435868</v>
      </c>
      <c r="AI581" s="40" t="s">
        <v>9283</v>
      </c>
      <c r="AJ581" s="40" t="s">
        <v>9284</v>
      </c>
      <c r="AK581" s="41">
        <v>10000.0</v>
      </c>
      <c r="AL581" s="40" t="s">
        <v>216</v>
      </c>
      <c r="AM581" s="40" t="s">
        <v>7285</v>
      </c>
      <c r="AN581" s="40" t="s">
        <v>224</v>
      </c>
      <c r="AO581" s="42">
        <v>1.11E138</v>
      </c>
    </row>
    <row r="582">
      <c r="A582" s="41">
        <v>287.0</v>
      </c>
      <c r="B582" s="42">
        <v>1.671302375E9</v>
      </c>
      <c r="C582" s="41">
        <v>3356.0</v>
      </c>
      <c r="D582" s="40" t="s">
        <v>1243</v>
      </c>
      <c r="E582" s="41">
        <v>140.0</v>
      </c>
      <c r="F582" s="41">
        <v>35.0</v>
      </c>
      <c r="G582" s="41">
        <v>70.0</v>
      </c>
      <c r="H582" s="41">
        <v>-3.07732701</v>
      </c>
      <c r="I582" s="41">
        <v>10000.0</v>
      </c>
      <c r="J582" s="41">
        <v>5000.0</v>
      </c>
      <c r="K582" s="41">
        <v>1200.0</v>
      </c>
      <c r="L582" s="41">
        <v>600.0</v>
      </c>
      <c r="M582" s="41">
        <v>30.0</v>
      </c>
      <c r="N582" s="40" t="s">
        <v>1370</v>
      </c>
      <c r="O582" s="40" t="s">
        <v>208</v>
      </c>
      <c r="P582" s="40" t="s">
        <v>7305</v>
      </c>
      <c r="Q582" s="40" t="s">
        <v>1373</v>
      </c>
      <c r="R582" s="40" t="b">
        <v>0</v>
      </c>
      <c r="S582" s="40" t="s">
        <v>7286</v>
      </c>
      <c r="T582" s="40" t="s">
        <v>212</v>
      </c>
      <c r="U582" s="41">
        <v>0.1</v>
      </c>
      <c r="V582" s="41">
        <v>0.9</v>
      </c>
      <c r="W582" s="41">
        <v>0.3</v>
      </c>
      <c r="X582" s="41">
        <v>0.6</v>
      </c>
      <c r="Y582" s="40" t="b">
        <v>0</v>
      </c>
      <c r="Z582" s="40" t="b">
        <v>1</v>
      </c>
      <c r="AA582" s="40" t="b">
        <v>0</v>
      </c>
      <c r="AB582" s="40" t="b">
        <v>0</v>
      </c>
      <c r="AC582" s="41" t="s">
        <v>9285</v>
      </c>
      <c r="AD582" s="41" t="s">
        <v>9286</v>
      </c>
      <c r="AE582" s="41">
        <v>400.6107645</v>
      </c>
      <c r="AF582" s="41">
        <v>-3.211467162</v>
      </c>
      <c r="AG582" s="42">
        <v>5.05E41</v>
      </c>
      <c r="AH582" s="51">
        <v>0.043589827</v>
      </c>
      <c r="AI582" s="40" t="s">
        <v>9287</v>
      </c>
      <c r="AJ582" s="40" t="s">
        <v>9288</v>
      </c>
      <c r="AK582" s="41">
        <v>10000.0</v>
      </c>
      <c r="AL582" s="40" t="s">
        <v>216</v>
      </c>
      <c r="AM582" s="40" t="s">
        <v>7285</v>
      </c>
      <c r="AN582" s="40" t="s">
        <v>224</v>
      </c>
      <c r="AO582" s="42">
        <v>1.01E138</v>
      </c>
    </row>
    <row r="583">
      <c r="A583" s="41">
        <v>739.0</v>
      </c>
      <c r="B583" s="42">
        <v>1.671302375E9</v>
      </c>
      <c r="C583" s="41">
        <v>3356.0</v>
      </c>
      <c r="D583" s="40" t="s">
        <v>1243</v>
      </c>
      <c r="E583" s="41">
        <v>140.0</v>
      </c>
      <c r="F583" s="41">
        <v>35.0</v>
      </c>
      <c r="G583" s="41">
        <v>70.0</v>
      </c>
      <c r="H583" s="41">
        <v>-3.07732701</v>
      </c>
      <c r="I583" s="41">
        <v>10000.0</v>
      </c>
      <c r="J583" s="41">
        <v>5000.0</v>
      </c>
      <c r="K583" s="41">
        <v>1200.0</v>
      </c>
      <c r="L583" s="41">
        <v>600.0</v>
      </c>
      <c r="M583" s="41">
        <v>100.0</v>
      </c>
      <c r="N583" s="40" t="s">
        <v>1370</v>
      </c>
      <c r="O583" s="40" t="s">
        <v>1371</v>
      </c>
      <c r="P583" s="40" t="s">
        <v>209</v>
      </c>
      <c r="Q583" s="40" t="s">
        <v>1373</v>
      </c>
      <c r="R583" s="40" t="b">
        <v>0</v>
      </c>
      <c r="S583" s="40" t="s">
        <v>1373</v>
      </c>
      <c r="T583" s="40" t="s">
        <v>212</v>
      </c>
      <c r="U583" s="41">
        <v>0.1</v>
      </c>
      <c r="V583" s="41">
        <v>0.9</v>
      </c>
      <c r="W583" s="41">
        <v>0.1</v>
      </c>
      <c r="X583" s="41">
        <v>0.5</v>
      </c>
      <c r="Y583" s="40" t="b">
        <v>0</v>
      </c>
      <c r="Z583" s="40" t="b">
        <v>1</v>
      </c>
      <c r="AA583" s="40" t="b">
        <v>0</v>
      </c>
      <c r="AB583" s="40" t="b">
        <v>0</v>
      </c>
      <c r="AC583" s="41" t="s">
        <v>9289</v>
      </c>
      <c r="AD583" s="41" t="s">
        <v>9290</v>
      </c>
      <c r="AE583" s="41">
        <v>1003.089796</v>
      </c>
      <c r="AF583" s="41">
        <v>-3.211504414</v>
      </c>
      <c r="AG583" s="42">
        <v>2.96E41</v>
      </c>
      <c r="AH583" s="51">
        <v>0.043601932</v>
      </c>
      <c r="AI583" s="40" t="s">
        <v>9291</v>
      </c>
      <c r="AJ583" s="40" t="s">
        <v>9292</v>
      </c>
      <c r="AK583" s="41">
        <v>10000.0</v>
      </c>
      <c r="AL583" s="40" t="s">
        <v>216</v>
      </c>
      <c r="AM583" s="40" t="s">
        <v>7285</v>
      </c>
      <c r="AN583" s="40" t="s">
        <v>224</v>
      </c>
      <c r="AO583" s="42">
        <v>1.1E137</v>
      </c>
    </row>
    <row r="584">
      <c r="A584" s="41">
        <v>127.0</v>
      </c>
      <c r="B584" s="42">
        <v>1.67130956E9</v>
      </c>
      <c r="C584" s="41">
        <v>3356.0</v>
      </c>
      <c r="D584" s="40" t="s">
        <v>1243</v>
      </c>
      <c r="E584" s="41">
        <v>140.0</v>
      </c>
      <c r="F584" s="41">
        <v>35.0</v>
      </c>
      <c r="G584" s="41">
        <v>70.0</v>
      </c>
      <c r="H584" s="41">
        <v>-3.07732701</v>
      </c>
      <c r="I584" s="41">
        <v>10000.0</v>
      </c>
      <c r="J584" s="41">
        <v>5000.0</v>
      </c>
      <c r="K584" s="41">
        <v>1200.0</v>
      </c>
      <c r="L584" s="41">
        <v>600.0</v>
      </c>
      <c r="M584" s="41">
        <v>30.0</v>
      </c>
      <c r="N584" s="40" t="s">
        <v>1370</v>
      </c>
      <c r="O584" s="40" t="s">
        <v>1371</v>
      </c>
      <c r="P584" s="40" t="s">
        <v>1372</v>
      </c>
      <c r="Q584" s="40" t="s">
        <v>1373</v>
      </c>
      <c r="R584" s="40" t="b">
        <v>0</v>
      </c>
      <c r="S584" s="40" t="s">
        <v>1373</v>
      </c>
      <c r="T584" s="40" t="s">
        <v>7305</v>
      </c>
      <c r="U584" s="41">
        <v>0.1</v>
      </c>
      <c r="V584" s="41">
        <v>0.9</v>
      </c>
      <c r="W584" s="41">
        <v>0.1</v>
      </c>
      <c r="X584" s="41">
        <v>0.5</v>
      </c>
      <c r="Y584" s="40" t="b">
        <v>0</v>
      </c>
      <c r="Z584" s="40" t="b">
        <v>1</v>
      </c>
      <c r="AA584" s="40" t="b">
        <v>0</v>
      </c>
      <c r="AB584" s="40" t="b">
        <v>0</v>
      </c>
      <c r="AC584" s="41" t="s">
        <v>9293</v>
      </c>
      <c r="AD584" s="41" t="s">
        <v>9294</v>
      </c>
      <c r="AE584" s="41">
        <v>992.2530344</v>
      </c>
      <c r="AF584" s="41">
        <v>-3.211600536</v>
      </c>
      <c r="AG584" s="42">
        <v>4.81E41</v>
      </c>
      <c r="AH584" s="51">
        <v>0.043633168</v>
      </c>
      <c r="AI584" s="40" t="s">
        <v>9295</v>
      </c>
      <c r="AJ584" s="46">
        <v>4.81098303836372E125</v>
      </c>
      <c r="AK584" s="41">
        <v>10000.0</v>
      </c>
      <c r="AL584" s="40" t="s">
        <v>216</v>
      </c>
      <c r="AM584" s="40" t="s">
        <v>7285</v>
      </c>
      <c r="AN584" s="40" t="s">
        <v>5643</v>
      </c>
      <c r="AO584" s="42">
        <v>1.01E138</v>
      </c>
    </row>
    <row r="585">
      <c r="A585" s="41">
        <v>54.0</v>
      </c>
      <c r="B585" s="42">
        <v>1.67130956E9</v>
      </c>
      <c r="C585" s="41">
        <v>3356.0</v>
      </c>
      <c r="D585" s="40" t="s">
        <v>1243</v>
      </c>
      <c r="E585" s="41">
        <v>140.0</v>
      </c>
      <c r="F585" s="41">
        <v>35.0</v>
      </c>
      <c r="G585" s="41">
        <v>70.0</v>
      </c>
      <c r="H585" s="41">
        <v>-3.07732701</v>
      </c>
      <c r="I585" s="41">
        <v>10000.0</v>
      </c>
      <c r="J585" s="41">
        <v>5000.0</v>
      </c>
      <c r="K585" s="41">
        <v>1200.0</v>
      </c>
      <c r="L585" s="41">
        <v>600.0</v>
      </c>
      <c r="M585" s="41">
        <v>30.0</v>
      </c>
      <c r="N585" s="40" t="s">
        <v>1370</v>
      </c>
      <c r="O585" s="40" t="s">
        <v>1371</v>
      </c>
      <c r="P585" s="40" t="s">
        <v>7310</v>
      </c>
      <c r="Q585" s="40" t="s">
        <v>1373</v>
      </c>
      <c r="R585" s="40" t="b">
        <v>0</v>
      </c>
      <c r="S585" s="40" t="s">
        <v>1373</v>
      </c>
      <c r="T585" s="40" t="s">
        <v>7305</v>
      </c>
      <c r="U585" s="41">
        <v>0.1</v>
      </c>
      <c r="V585" s="41">
        <v>0.9</v>
      </c>
      <c r="W585" s="41">
        <v>0.1</v>
      </c>
      <c r="X585" s="41">
        <v>0.4</v>
      </c>
      <c r="Y585" s="40" t="b">
        <v>0</v>
      </c>
      <c r="Z585" s="40" t="b">
        <v>1</v>
      </c>
      <c r="AA585" s="40" t="b">
        <v>0</v>
      </c>
      <c r="AB585" s="40" t="b">
        <v>0</v>
      </c>
      <c r="AC585" s="41" t="s">
        <v>9296</v>
      </c>
      <c r="AD585" s="41" t="s">
        <v>9297</v>
      </c>
      <c r="AE585" s="41">
        <v>1203.019009</v>
      </c>
      <c r="AF585" s="41">
        <v>-3.212483088</v>
      </c>
      <c r="AG585" s="42">
        <v>5.11E41</v>
      </c>
      <c r="AH585" s="51">
        <v>0.04391996</v>
      </c>
      <c r="AI585" s="40" t="s">
        <v>9298</v>
      </c>
      <c r="AJ585" s="46">
        <v>5.11213072955142E125</v>
      </c>
      <c r="AK585" s="41">
        <v>6903.0</v>
      </c>
      <c r="AL585" s="40" t="s">
        <v>2224</v>
      </c>
      <c r="AM585" s="40" t="s">
        <v>7285</v>
      </c>
      <c r="AN585" s="40" t="s">
        <v>5643</v>
      </c>
      <c r="AO585" s="42">
        <v>1.01E138</v>
      </c>
    </row>
    <row r="586">
      <c r="A586" s="41">
        <v>680.0</v>
      </c>
      <c r="B586" s="42">
        <v>1.671302375E9</v>
      </c>
      <c r="C586" s="41">
        <v>3356.0</v>
      </c>
      <c r="D586" s="40" t="s">
        <v>1243</v>
      </c>
      <c r="E586" s="41">
        <v>140.0</v>
      </c>
      <c r="F586" s="41">
        <v>35.0</v>
      </c>
      <c r="G586" s="41">
        <v>70.0</v>
      </c>
      <c r="H586" s="41">
        <v>-3.07732701</v>
      </c>
      <c r="I586" s="41">
        <v>10000.0</v>
      </c>
      <c r="J586" s="41">
        <v>5000.0</v>
      </c>
      <c r="K586" s="41">
        <v>1200.0</v>
      </c>
      <c r="L586" s="41">
        <v>600.0</v>
      </c>
      <c r="M586" s="41">
        <v>50.0</v>
      </c>
      <c r="N586" s="40" t="s">
        <v>1370</v>
      </c>
      <c r="O586" s="40" t="s">
        <v>208</v>
      </c>
      <c r="P586" s="40" t="s">
        <v>1372</v>
      </c>
      <c r="Q586" s="40" t="s">
        <v>1373</v>
      </c>
      <c r="R586" s="40" t="b">
        <v>0</v>
      </c>
      <c r="S586" s="40" t="s">
        <v>7286</v>
      </c>
      <c r="T586" s="40" t="s">
        <v>212</v>
      </c>
      <c r="U586" s="41">
        <v>0.1</v>
      </c>
      <c r="V586" s="41">
        <v>0.9</v>
      </c>
      <c r="W586" s="41">
        <v>0.2</v>
      </c>
      <c r="X586" s="41">
        <v>0.6</v>
      </c>
      <c r="Y586" s="40" t="b">
        <v>0</v>
      </c>
      <c r="Z586" s="40" t="b">
        <v>1</v>
      </c>
      <c r="AA586" s="40" t="b">
        <v>0</v>
      </c>
      <c r="AB586" s="40" t="b">
        <v>0</v>
      </c>
      <c r="AC586" s="41" t="s">
        <v>9299</v>
      </c>
      <c r="AD586" s="41" t="s">
        <v>9300</v>
      </c>
      <c r="AE586" s="41">
        <v>639.7765408</v>
      </c>
      <c r="AF586" s="41">
        <v>-3.212874312</v>
      </c>
      <c r="AG586" s="42">
        <v>8.08E41</v>
      </c>
      <c r="AH586" s="51">
        <v>0.044047091</v>
      </c>
      <c r="AI586" s="40" t="s">
        <v>9301</v>
      </c>
      <c r="AJ586" s="40" t="s">
        <v>9302</v>
      </c>
      <c r="AK586" s="41">
        <v>10000.0</v>
      </c>
      <c r="AL586" s="40" t="s">
        <v>216</v>
      </c>
      <c r="AM586" s="40" t="s">
        <v>7285</v>
      </c>
      <c r="AN586" s="40" t="s">
        <v>224</v>
      </c>
      <c r="AO586" s="42">
        <v>1.0E139</v>
      </c>
    </row>
    <row r="587">
      <c r="A587" s="41">
        <v>24.0</v>
      </c>
      <c r="B587" s="42">
        <v>1.671302375E9</v>
      </c>
      <c r="C587" s="41">
        <v>3356.0</v>
      </c>
      <c r="D587" s="40" t="s">
        <v>1243</v>
      </c>
      <c r="E587" s="41">
        <v>140.0</v>
      </c>
      <c r="F587" s="41">
        <v>35.0</v>
      </c>
      <c r="G587" s="41">
        <v>70.0</v>
      </c>
      <c r="H587" s="41">
        <v>-3.07732701</v>
      </c>
      <c r="I587" s="41">
        <v>10000.0</v>
      </c>
      <c r="J587" s="41">
        <v>5000.0</v>
      </c>
      <c r="K587" s="41">
        <v>1200.0</v>
      </c>
      <c r="L587" s="41">
        <v>600.0</v>
      </c>
      <c r="M587" s="41">
        <v>30.0</v>
      </c>
      <c r="N587" s="40" t="s">
        <v>1370</v>
      </c>
      <c r="O587" s="40" t="s">
        <v>1371</v>
      </c>
      <c r="P587" s="40" t="s">
        <v>209</v>
      </c>
      <c r="Q587" s="40" t="s">
        <v>1373</v>
      </c>
      <c r="R587" s="40" t="b">
        <v>0</v>
      </c>
      <c r="S587" s="40" t="s">
        <v>1373</v>
      </c>
      <c r="T587" s="40" t="s">
        <v>212</v>
      </c>
      <c r="U587" s="41">
        <v>0.1</v>
      </c>
      <c r="V587" s="41">
        <v>0.9</v>
      </c>
      <c r="W587" s="41">
        <v>0.3</v>
      </c>
      <c r="X587" s="41">
        <v>0.4</v>
      </c>
      <c r="Y587" s="40" t="b">
        <v>0</v>
      </c>
      <c r="Z587" s="40" t="b">
        <v>1</v>
      </c>
      <c r="AA587" s="40" t="b">
        <v>0</v>
      </c>
      <c r="AB587" s="40" t="b">
        <v>0</v>
      </c>
      <c r="AC587" s="41" t="s">
        <v>9303</v>
      </c>
      <c r="AD587" s="41" t="s">
        <v>9304</v>
      </c>
      <c r="AE587" s="41">
        <v>250.509196</v>
      </c>
      <c r="AF587" s="41">
        <v>-3.213017824</v>
      </c>
      <c r="AG587" s="42">
        <v>1.37E42</v>
      </c>
      <c r="AH587" s="51">
        <v>0.044093726</v>
      </c>
      <c r="AI587" s="40" t="s">
        <v>9305</v>
      </c>
      <c r="AJ587" s="40" t="s">
        <v>9306</v>
      </c>
      <c r="AK587" s="41">
        <v>10000.0</v>
      </c>
      <c r="AL587" s="40" t="s">
        <v>216</v>
      </c>
      <c r="AM587" s="40" t="s">
        <v>7285</v>
      </c>
      <c r="AN587" s="40" t="s">
        <v>224</v>
      </c>
      <c r="AO587" s="42">
        <v>1.11E139</v>
      </c>
    </row>
    <row r="588">
      <c r="A588" s="41">
        <v>176.0</v>
      </c>
      <c r="B588" s="42">
        <v>1.671302375E9</v>
      </c>
      <c r="C588" s="41">
        <v>3356.0</v>
      </c>
      <c r="D588" s="40" t="s">
        <v>1243</v>
      </c>
      <c r="E588" s="41">
        <v>140.0</v>
      </c>
      <c r="F588" s="41">
        <v>35.0</v>
      </c>
      <c r="G588" s="41">
        <v>70.0</v>
      </c>
      <c r="H588" s="41">
        <v>-3.07732701</v>
      </c>
      <c r="I588" s="41">
        <v>10000.0</v>
      </c>
      <c r="J588" s="41">
        <v>5000.0</v>
      </c>
      <c r="K588" s="41">
        <v>1200.0</v>
      </c>
      <c r="L588" s="41">
        <v>600.0</v>
      </c>
      <c r="M588" s="41">
        <v>30.0</v>
      </c>
      <c r="N588" s="40" t="s">
        <v>1370</v>
      </c>
      <c r="O588" s="40" t="s">
        <v>1371</v>
      </c>
      <c r="P588" s="40" t="s">
        <v>212</v>
      </c>
      <c r="Q588" s="40" t="s">
        <v>1373</v>
      </c>
      <c r="R588" s="40" t="b">
        <v>0</v>
      </c>
      <c r="S588" s="40" t="s">
        <v>7286</v>
      </c>
      <c r="T588" s="40" t="s">
        <v>212</v>
      </c>
      <c r="U588" s="41">
        <v>0.1</v>
      </c>
      <c r="V588" s="41">
        <v>0.9</v>
      </c>
      <c r="W588" s="41">
        <v>0.2</v>
      </c>
      <c r="X588" s="41">
        <v>0.6</v>
      </c>
      <c r="Y588" s="40" t="b">
        <v>0</v>
      </c>
      <c r="Z588" s="40" t="b">
        <v>1</v>
      </c>
      <c r="AA588" s="40" t="b">
        <v>0</v>
      </c>
      <c r="AB588" s="40" t="b">
        <v>0</v>
      </c>
      <c r="AC588" s="41" t="s">
        <v>9307</v>
      </c>
      <c r="AD588" s="41" t="s">
        <v>9308</v>
      </c>
      <c r="AE588" s="41">
        <v>415.9356768</v>
      </c>
      <c r="AF588" s="41">
        <v>-3.213360229</v>
      </c>
      <c r="AG588" s="42">
        <v>1.2E42</v>
      </c>
      <c r="AH588" s="51">
        <v>0.044204993</v>
      </c>
      <c r="AI588" s="40" t="s">
        <v>9309</v>
      </c>
      <c r="AJ588" s="45">
        <v>1.19968903889835E257</v>
      </c>
      <c r="AK588" s="41">
        <v>10000.0</v>
      </c>
      <c r="AL588" s="40" t="s">
        <v>216</v>
      </c>
      <c r="AM588" s="40" t="s">
        <v>7285</v>
      </c>
      <c r="AN588" s="40" t="s">
        <v>224</v>
      </c>
      <c r="AO588" s="42">
        <v>1.1E139</v>
      </c>
    </row>
    <row r="589">
      <c r="A589" s="41">
        <v>285.0</v>
      </c>
      <c r="B589" s="42">
        <v>1.671302375E9</v>
      </c>
      <c r="C589" s="41">
        <v>3356.0</v>
      </c>
      <c r="D589" s="40" t="s">
        <v>1243</v>
      </c>
      <c r="E589" s="41">
        <v>140.0</v>
      </c>
      <c r="F589" s="41">
        <v>35.0</v>
      </c>
      <c r="G589" s="41">
        <v>70.0</v>
      </c>
      <c r="H589" s="41">
        <v>-3.07732701</v>
      </c>
      <c r="I589" s="41">
        <v>10000.0</v>
      </c>
      <c r="J589" s="41">
        <v>5000.0</v>
      </c>
      <c r="K589" s="41">
        <v>1200.0</v>
      </c>
      <c r="L589" s="41">
        <v>600.0</v>
      </c>
      <c r="M589" s="41">
        <v>30.0</v>
      </c>
      <c r="N589" s="40" t="s">
        <v>1370</v>
      </c>
      <c r="O589" s="40" t="s">
        <v>208</v>
      </c>
      <c r="P589" s="40" t="s">
        <v>7305</v>
      </c>
      <c r="Q589" s="40" t="s">
        <v>1373</v>
      </c>
      <c r="R589" s="40" t="b">
        <v>0</v>
      </c>
      <c r="S589" s="40" t="s">
        <v>7286</v>
      </c>
      <c r="T589" s="40" t="s">
        <v>212</v>
      </c>
      <c r="U589" s="41">
        <v>0.1</v>
      </c>
      <c r="V589" s="41">
        <v>0.9</v>
      </c>
      <c r="W589" s="41">
        <v>0.3</v>
      </c>
      <c r="X589" s="41">
        <v>0.4</v>
      </c>
      <c r="Y589" s="40" t="b">
        <v>0</v>
      </c>
      <c r="Z589" s="40" t="b">
        <v>1</v>
      </c>
      <c r="AA589" s="40" t="b">
        <v>0</v>
      </c>
      <c r="AB589" s="40" t="b">
        <v>0</v>
      </c>
      <c r="AC589" s="41" t="s">
        <v>9310</v>
      </c>
      <c r="AD589" s="41" t="s">
        <v>9311</v>
      </c>
      <c r="AE589" s="41">
        <v>250.1569765</v>
      </c>
      <c r="AF589" s="41">
        <v>-3.213931089</v>
      </c>
      <c r="AG589" s="42">
        <v>5.06E41</v>
      </c>
      <c r="AH589" s="51">
        <v>0.044390498</v>
      </c>
      <c r="AI589" s="40" t="s">
        <v>9312</v>
      </c>
      <c r="AJ589" s="40" t="s">
        <v>9313</v>
      </c>
      <c r="AK589" s="41">
        <v>10000.0</v>
      </c>
      <c r="AL589" s="40" t="s">
        <v>216</v>
      </c>
      <c r="AM589" s="40" t="s">
        <v>7285</v>
      </c>
      <c r="AN589" s="40" t="s">
        <v>224</v>
      </c>
      <c r="AO589" s="42">
        <v>1.01E138</v>
      </c>
    </row>
    <row r="590">
      <c r="A590" s="41">
        <v>139.0</v>
      </c>
      <c r="B590" s="42">
        <v>1.671302375E9</v>
      </c>
      <c r="C590" s="41">
        <v>3356.0</v>
      </c>
      <c r="D590" s="40" t="s">
        <v>1243</v>
      </c>
      <c r="E590" s="41">
        <v>140.0</v>
      </c>
      <c r="F590" s="41">
        <v>35.0</v>
      </c>
      <c r="G590" s="41">
        <v>70.0</v>
      </c>
      <c r="H590" s="41">
        <v>-3.07732701</v>
      </c>
      <c r="I590" s="41">
        <v>10000.0</v>
      </c>
      <c r="J590" s="41">
        <v>5000.0</v>
      </c>
      <c r="K590" s="41">
        <v>1200.0</v>
      </c>
      <c r="L590" s="41">
        <v>600.0</v>
      </c>
      <c r="M590" s="41">
        <v>30.0</v>
      </c>
      <c r="N590" s="40" t="s">
        <v>1370</v>
      </c>
      <c r="O590" s="40" t="s">
        <v>1371</v>
      </c>
      <c r="P590" s="40" t="s">
        <v>1372</v>
      </c>
      <c r="Q590" s="40" t="s">
        <v>1373</v>
      </c>
      <c r="R590" s="40" t="b">
        <v>0</v>
      </c>
      <c r="S590" s="40" t="s">
        <v>7286</v>
      </c>
      <c r="T590" s="40" t="s">
        <v>212</v>
      </c>
      <c r="U590" s="41">
        <v>0.1</v>
      </c>
      <c r="V590" s="41">
        <v>0.9</v>
      </c>
      <c r="W590" s="41">
        <v>0.2</v>
      </c>
      <c r="X590" s="41">
        <v>0.5</v>
      </c>
      <c r="Y590" s="40" t="b">
        <v>0</v>
      </c>
      <c r="Z590" s="40" t="b">
        <v>1</v>
      </c>
      <c r="AA590" s="40" t="b">
        <v>0</v>
      </c>
      <c r="AB590" s="40" t="b">
        <v>0</v>
      </c>
      <c r="AC590" s="41" t="s">
        <v>9314</v>
      </c>
      <c r="AD590" s="41" t="s">
        <v>372</v>
      </c>
      <c r="AE590" s="41">
        <v>313.5784924</v>
      </c>
      <c r="AF590" s="41">
        <v>-3.214140336</v>
      </c>
      <c r="AG590" s="42">
        <v>6.69E41</v>
      </c>
      <c r="AH590" s="51">
        <v>0.044458495</v>
      </c>
      <c r="AI590" s="40" t="s">
        <v>9315</v>
      </c>
      <c r="AJ590" s="45">
        <v>6.68720013326464E251</v>
      </c>
      <c r="AK590" s="41">
        <v>10000.0</v>
      </c>
      <c r="AL590" s="40" t="s">
        <v>216</v>
      </c>
      <c r="AM590" s="40" t="s">
        <v>7285</v>
      </c>
      <c r="AN590" s="40" t="s">
        <v>224</v>
      </c>
      <c r="AO590" s="42">
        <v>1.11E138</v>
      </c>
    </row>
    <row r="591">
      <c r="A591" s="41">
        <v>961.0</v>
      </c>
      <c r="B591" s="42">
        <v>1.671302375E9</v>
      </c>
      <c r="C591" s="41">
        <v>3356.0</v>
      </c>
      <c r="D591" s="40" t="s">
        <v>1243</v>
      </c>
      <c r="E591" s="41">
        <v>140.0</v>
      </c>
      <c r="F591" s="41">
        <v>35.0</v>
      </c>
      <c r="G591" s="41">
        <v>70.0</v>
      </c>
      <c r="H591" s="41">
        <v>-3.07732701</v>
      </c>
      <c r="I591" s="41">
        <v>10000.0</v>
      </c>
      <c r="J591" s="41">
        <v>5000.0</v>
      </c>
      <c r="K591" s="41">
        <v>1200.0</v>
      </c>
      <c r="L591" s="41">
        <v>600.0</v>
      </c>
      <c r="M591" s="41">
        <v>100.0</v>
      </c>
      <c r="N591" s="40" t="s">
        <v>1370</v>
      </c>
      <c r="O591" s="40" t="s">
        <v>208</v>
      </c>
      <c r="P591" s="40" t="s">
        <v>7310</v>
      </c>
      <c r="Q591" s="40" t="s">
        <v>1373</v>
      </c>
      <c r="R591" s="40" t="b">
        <v>0</v>
      </c>
      <c r="S591" s="40" t="s">
        <v>1373</v>
      </c>
      <c r="T591" s="40" t="s">
        <v>212</v>
      </c>
      <c r="U591" s="41">
        <v>0.1</v>
      </c>
      <c r="V591" s="41">
        <v>0.9</v>
      </c>
      <c r="W591" s="41">
        <v>0.3</v>
      </c>
      <c r="X591" s="41">
        <v>0.5</v>
      </c>
      <c r="Y591" s="40" t="b">
        <v>0</v>
      </c>
      <c r="Z591" s="40" t="b">
        <v>1</v>
      </c>
      <c r="AA591" s="40" t="b">
        <v>0</v>
      </c>
      <c r="AB591" s="40" t="b">
        <v>0</v>
      </c>
      <c r="AC591" s="41" t="s">
        <v>9316</v>
      </c>
      <c r="AD591" s="41" t="s">
        <v>9317</v>
      </c>
      <c r="AE591" s="41">
        <v>1200.628246</v>
      </c>
      <c r="AF591" s="41">
        <v>-3.214154663</v>
      </c>
      <c r="AG591" s="42">
        <v>2.98E41</v>
      </c>
      <c r="AH591" s="51">
        <v>0.04446315</v>
      </c>
      <c r="AI591" s="40" t="s">
        <v>9318</v>
      </c>
      <c r="AJ591" s="40" t="s">
        <v>9319</v>
      </c>
      <c r="AK591" s="41">
        <v>8444.0</v>
      </c>
      <c r="AL591" s="40" t="s">
        <v>2224</v>
      </c>
      <c r="AM591" s="40" t="s">
        <v>7285</v>
      </c>
      <c r="AN591" s="40" t="s">
        <v>224</v>
      </c>
      <c r="AO591" s="42">
        <v>1.1E137</v>
      </c>
    </row>
    <row r="592">
      <c r="A592" s="41">
        <v>163.0</v>
      </c>
      <c r="B592" s="42">
        <v>1.67130956E9</v>
      </c>
      <c r="C592" s="41">
        <v>3356.0</v>
      </c>
      <c r="D592" s="40" t="s">
        <v>1243</v>
      </c>
      <c r="E592" s="41">
        <v>140.0</v>
      </c>
      <c r="F592" s="41">
        <v>35.0</v>
      </c>
      <c r="G592" s="41">
        <v>70.0</v>
      </c>
      <c r="H592" s="41">
        <v>-3.07732701</v>
      </c>
      <c r="I592" s="41">
        <v>10000.0</v>
      </c>
      <c r="J592" s="41">
        <v>5000.0</v>
      </c>
      <c r="K592" s="41">
        <v>1200.0</v>
      </c>
      <c r="L592" s="41">
        <v>600.0</v>
      </c>
      <c r="M592" s="41">
        <v>30.0</v>
      </c>
      <c r="N592" s="40" t="s">
        <v>1370</v>
      </c>
      <c r="O592" s="40" t="s">
        <v>1371</v>
      </c>
      <c r="P592" s="40" t="s">
        <v>212</v>
      </c>
      <c r="Q592" s="40" t="s">
        <v>1373</v>
      </c>
      <c r="R592" s="40" t="b">
        <v>0</v>
      </c>
      <c r="S592" s="40" t="s">
        <v>1373</v>
      </c>
      <c r="T592" s="40" t="s">
        <v>7305</v>
      </c>
      <c r="U592" s="41">
        <v>0.1</v>
      </c>
      <c r="V592" s="41">
        <v>0.9</v>
      </c>
      <c r="W592" s="41">
        <v>0.1</v>
      </c>
      <c r="X592" s="41">
        <v>0.5</v>
      </c>
      <c r="Y592" s="40" t="b">
        <v>0</v>
      </c>
      <c r="Z592" s="40" t="b">
        <v>1</v>
      </c>
      <c r="AA592" s="40" t="b">
        <v>0</v>
      </c>
      <c r="AB592" s="40" t="b">
        <v>0</v>
      </c>
      <c r="AC592" s="41" t="s">
        <v>9320</v>
      </c>
      <c r="AD592" s="41" t="s">
        <v>9321</v>
      </c>
      <c r="AE592" s="41">
        <v>1020.376508</v>
      </c>
      <c r="AF592" s="41">
        <v>-3.214292772</v>
      </c>
      <c r="AG592" s="42">
        <v>1.58E41</v>
      </c>
      <c r="AH592" s="51">
        <v>0.04450803</v>
      </c>
      <c r="AI592" s="40" t="s">
        <v>9322</v>
      </c>
      <c r="AJ592" s="46">
        <v>1.57553034084491E125</v>
      </c>
      <c r="AK592" s="41">
        <v>10000.0</v>
      </c>
      <c r="AL592" s="40" t="s">
        <v>216</v>
      </c>
      <c r="AM592" s="40" t="s">
        <v>7285</v>
      </c>
      <c r="AN592" s="40" t="s">
        <v>5643</v>
      </c>
      <c r="AO592" s="42">
        <v>1.11E136</v>
      </c>
    </row>
    <row r="593">
      <c r="A593" s="41">
        <v>242.0</v>
      </c>
      <c r="B593" s="42">
        <v>1.671302375E9</v>
      </c>
      <c r="C593" s="41">
        <v>3356.0</v>
      </c>
      <c r="D593" s="40" t="s">
        <v>1243</v>
      </c>
      <c r="E593" s="41">
        <v>140.0</v>
      </c>
      <c r="F593" s="41">
        <v>35.0</v>
      </c>
      <c r="G593" s="41">
        <v>70.0</v>
      </c>
      <c r="H593" s="41">
        <v>-3.07732701</v>
      </c>
      <c r="I593" s="41">
        <v>10000.0</v>
      </c>
      <c r="J593" s="41">
        <v>5000.0</v>
      </c>
      <c r="K593" s="41">
        <v>1200.0</v>
      </c>
      <c r="L593" s="41">
        <v>600.0</v>
      </c>
      <c r="M593" s="41">
        <v>30.0</v>
      </c>
      <c r="N593" s="40" t="s">
        <v>1370</v>
      </c>
      <c r="O593" s="40" t="s">
        <v>208</v>
      </c>
      <c r="P593" s="40" t="s">
        <v>7310</v>
      </c>
      <c r="Q593" s="40" t="s">
        <v>1373</v>
      </c>
      <c r="R593" s="40" t="b">
        <v>0</v>
      </c>
      <c r="S593" s="40" t="s">
        <v>1373</v>
      </c>
      <c r="T593" s="40" t="s">
        <v>212</v>
      </c>
      <c r="U593" s="41">
        <v>0.1</v>
      </c>
      <c r="V593" s="41">
        <v>0.9</v>
      </c>
      <c r="W593" s="41">
        <v>0.3</v>
      </c>
      <c r="X593" s="41">
        <v>0.6</v>
      </c>
      <c r="Y593" s="40" t="b">
        <v>0</v>
      </c>
      <c r="Z593" s="40" t="b">
        <v>1</v>
      </c>
      <c r="AA593" s="40" t="b">
        <v>0</v>
      </c>
      <c r="AB593" s="40" t="b">
        <v>0</v>
      </c>
      <c r="AC593" s="41" t="s">
        <v>9323</v>
      </c>
      <c r="AD593" s="41" t="s">
        <v>9324</v>
      </c>
      <c r="AE593" s="41">
        <v>483.4574816</v>
      </c>
      <c r="AF593" s="41">
        <v>-3.215712937</v>
      </c>
      <c r="AG593" s="42">
        <v>4.4E41</v>
      </c>
      <c r="AH593" s="51">
        <v>0.044969523</v>
      </c>
      <c r="AI593" s="40" t="s">
        <v>9325</v>
      </c>
      <c r="AJ593" s="40" t="s">
        <v>9326</v>
      </c>
      <c r="AK593" s="41">
        <v>10000.0</v>
      </c>
      <c r="AL593" s="40" t="s">
        <v>216</v>
      </c>
      <c r="AM593" s="40" t="s">
        <v>7285</v>
      </c>
      <c r="AN593" s="40" t="s">
        <v>224</v>
      </c>
      <c r="AO593" s="42">
        <v>1.01E138</v>
      </c>
    </row>
    <row r="594">
      <c r="A594" s="41">
        <v>98.0</v>
      </c>
      <c r="B594" s="42">
        <v>1.671309524E9</v>
      </c>
      <c r="C594" s="41">
        <v>3356.0</v>
      </c>
      <c r="D594" s="40" t="s">
        <v>1243</v>
      </c>
      <c r="E594" s="41">
        <v>140.0</v>
      </c>
      <c r="F594" s="41">
        <v>35.0</v>
      </c>
      <c r="G594" s="41">
        <v>70.0</v>
      </c>
      <c r="H594" s="41">
        <v>-3.07732701</v>
      </c>
      <c r="I594" s="41">
        <v>10000.0</v>
      </c>
      <c r="J594" s="41">
        <v>5000.0</v>
      </c>
      <c r="K594" s="41">
        <v>1200.0</v>
      </c>
      <c r="L594" s="41">
        <v>600.0</v>
      </c>
      <c r="M594" s="41">
        <v>30.0</v>
      </c>
      <c r="N594" s="40" t="s">
        <v>1370</v>
      </c>
      <c r="O594" s="40" t="s">
        <v>1371</v>
      </c>
      <c r="P594" s="40" t="s">
        <v>7305</v>
      </c>
      <c r="Q594" s="40" t="s">
        <v>1373</v>
      </c>
      <c r="R594" s="40" t="b">
        <v>0</v>
      </c>
      <c r="S594" s="40" t="s">
        <v>1373</v>
      </c>
      <c r="T594" s="40" t="s">
        <v>212</v>
      </c>
      <c r="U594" s="41">
        <v>0.1</v>
      </c>
      <c r="V594" s="41">
        <v>0.9</v>
      </c>
      <c r="W594" s="41">
        <v>0.3</v>
      </c>
      <c r="X594" s="41">
        <v>0.6</v>
      </c>
      <c r="Y594" s="40" t="b">
        <v>0</v>
      </c>
      <c r="Z594" s="40" t="b">
        <v>1</v>
      </c>
      <c r="AA594" s="40" t="b">
        <v>0</v>
      </c>
      <c r="AB594" s="40" t="b">
        <v>1</v>
      </c>
      <c r="AC594" s="41" t="s">
        <v>3885</v>
      </c>
      <c r="AD594" s="41" t="s">
        <v>9327</v>
      </c>
      <c r="AE594" s="41">
        <v>1202.952939</v>
      </c>
      <c r="AF594" s="41">
        <v>-3.215867552</v>
      </c>
      <c r="AG594" s="42">
        <v>4.4E41</v>
      </c>
      <c r="AH594" s="51">
        <v>0.045019766</v>
      </c>
      <c r="AI594" s="40" t="s">
        <v>9328</v>
      </c>
      <c r="AJ594" s="46">
        <v>4.39735475332405E167</v>
      </c>
      <c r="AK594" s="41">
        <v>4336.0</v>
      </c>
      <c r="AL594" s="40" t="s">
        <v>2224</v>
      </c>
      <c r="AM594" s="40" t="s">
        <v>7285</v>
      </c>
      <c r="AN594" s="40" t="s">
        <v>5643</v>
      </c>
      <c r="AO594" s="42">
        <v>1.01E138</v>
      </c>
    </row>
    <row r="595">
      <c r="A595" s="41">
        <v>103.0</v>
      </c>
      <c r="B595" s="42">
        <v>1.671312492E9</v>
      </c>
      <c r="C595" s="41">
        <v>3356.0</v>
      </c>
      <c r="D595" s="40" t="s">
        <v>1243</v>
      </c>
      <c r="E595" s="41">
        <v>140.0</v>
      </c>
      <c r="F595" s="41">
        <v>35.0</v>
      </c>
      <c r="G595" s="41">
        <v>70.0</v>
      </c>
      <c r="H595" s="41">
        <v>-3.07732701</v>
      </c>
      <c r="I595" s="41">
        <v>10000.0</v>
      </c>
      <c r="J595" s="41">
        <v>5000.0</v>
      </c>
      <c r="K595" s="41">
        <v>1200.0</v>
      </c>
      <c r="L595" s="41">
        <v>600.0</v>
      </c>
      <c r="M595" s="41">
        <v>30.0</v>
      </c>
      <c r="N595" s="40" t="s">
        <v>1370</v>
      </c>
      <c r="O595" s="40" t="s">
        <v>1371</v>
      </c>
      <c r="P595" s="40" t="s">
        <v>7305</v>
      </c>
      <c r="Q595" s="40" t="s">
        <v>1373</v>
      </c>
      <c r="R595" s="40" t="b">
        <v>0</v>
      </c>
      <c r="S595" s="40" t="s">
        <v>7286</v>
      </c>
      <c r="T595" s="40" t="s">
        <v>7305</v>
      </c>
      <c r="U595" s="41">
        <v>0.1</v>
      </c>
      <c r="V595" s="41">
        <v>0.9</v>
      </c>
      <c r="W595" s="41">
        <v>0.2</v>
      </c>
      <c r="X595" s="41">
        <v>0.5</v>
      </c>
      <c r="Y595" s="40" t="b">
        <v>0</v>
      </c>
      <c r="Z595" s="40" t="b">
        <v>1</v>
      </c>
      <c r="AA595" s="40" t="b">
        <v>0</v>
      </c>
      <c r="AB595" s="40" t="b">
        <v>1</v>
      </c>
      <c r="AC595" s="41" t="s">
        <v>9329</v>
      </c>
      <c r="AD595" s="41" t="s">
        <v>9330</v>
      </c>
      <c r="AE595" s="41">
        <v>1168.552642</v>
      </c>
      <c r="AF595" s="41">
        <v>-3.216247295</v>
      </c>
      <c r="AG595" s="42">
        <v>8.51E41</v>
      </c>
      <c r="AH595" s="51">
        <v>0.045143166</v>
      </c>
      <c r="AI595" s="40" t="s">
        <v>9331</v>
      </c>
      <c r="AJ595" s="46">
        <v>8.5110192528671E125</v>
      </c>
      <c r="AK595" s="41">
        <v>6202.0</v>
      </c>
      <c r="AL595" s="40" t="s">
        <v>7372</v>
      </c>
      <c r="AM595" s="40" t="s">
        <v>7285</v>
      </c>
      <c r="AN595" s="40" t="s">
        <v>5643</v>
      </c>
      <c r="AO595" s="42">
        <v>1.0E139</v>
      </c>
    </row>
    <row r="596">
      <c r="A596" s="41">
        <v>1048.0</v>
      </c>
      <c r="B596" s="42">
        <v>1.671302375E9</v>
      </c>
      <c r="C596" s="41">
        <v>3356.0</v>
      </c>
      <c r="D596" s="40" t="s">
        <v>1243</v>
      </c>
      <c r="E596" s="41">
        <v>140.0</v>
      </c>
      <c r="F596" s="41">
        <v>35.0</v>
      </c>
      <c r="G596" s="41">
        <v>70.0</v>
      </c>
      <c r="H596" s="41">
        <v>-3.07732701</v>
      </c>
      <c r="I596" s="41">
        <v>10000.0</v>
      </c>
      <c r="J596" s="41">
        <v>5000.0</v>
      </c>
      <c r="K596" s="41">
        <v>1200.0</v>
      </c>
      <c r="L596" s="41">
        <v>600.0</v>
      </c>
      <c r="M596" s="41">
        <v>100.0</v>
      </c>
      <c r="N596" s="40" t="s">
        <v>1370</v>
      </c>
      <c r="O596" s="40" t="s">
        <v>208</v>
      </c>
      <c r="P596" s="40" t="s">
        <v>212</v>
      </c>
      <c r="Q596" s="40" t="s">
        <v>8686</v>
      </c>
      <c r="R596" s="40" t="b">
        <v>0</v>
      </c>
      <c r="S596" s="40" t="s">
        <v>1373</v>
      </c>
      <c r="T596" s="40" t="s">
        <v>212</v>
      </c>
      <c r="U596" s="41">
        <v>0.1</v>
      </c>
      <c r="V596" s="41">
        <v>0.9</v>
      </c>
      <c r="W596" s="41">
        <v>0.2</v>
      </c>
      <c r="X596" s="41">
        <v>0.5</v>
      </c>
      <c r="Y596" s="40" t="b">
        <v>0</v>
      </c>
      <c r="Z596" s="40" t="b">
        <v>1</v>
      </c>
      <c r="AA596" s="40" t="b">
        <v>0</v>
      </c>
      <c r="AB596" s="40" t="b">
        <v>0</v>
      </c>
      <c r="AC596" s="41" t="s">
        <v>9332</v>
      </c>
      <c r="AD596" s="41" t="s">
        <v>9333</v>
      </c>
      <c r="AE596" s="41">
        <v>993.0891397</v>
      </c>
      <c r="AF596" s="41">
        <v>-3.21677411</v>
      </c>
      <c r="AG596" s="42">
        <v>3.23E41</v>
      </c>
      <c r="AH596" s="51">
        <v>0.045314359</v>
      </c>
      <c r="AI596" s="40" t="s">
        <v>9334</v>
      </c>
      <c r="AJ596" s="40" t="s">
        <v>9335</v>
      </c>
      <c r="AK596" s="41">
        <v>10000.0</v>
      </c>
      <c r="AL596" s="40" t="s">
        <v>216</v>
      </c>
      <c r="AM596" s="40" t="s">
        <v>7285</v>
      </c>
      <c r="AN596" s="40" t="s">
        <v>224</v>
      </c>
      <c r="AO596" s="42">
        <v>1.11E137</v>
      </c>
    </row>
    <row r="597">
      <c r="A597" s="41">
        <v>95.0</v>
      </c>
      <c r="B597" s="42">
        <v>1.671312492E9</v>
      </c>
      <c r="C597" s="41">
        <v>3356.0</v>
      </c>
      <c r="D597" s="40" t="s">
        <v>1243</v>
      </c>
      <c r="E597" s="41">
        <v>140.0</v>
      </c>
      <c r="F597" s="41">
        <v>35.0</v>
      </c>
      <c r="G597" s="41">
        <v>70.0</v>
      </c>
      <c r="H597" s="41">
        <v>-3.07732701</v>
      </c>
      <c r="I597" s="41">
        <v>10000.0</v>
      </c>
      <c r="J597" s="41">
        <v>5000.0</v>
      </c>
      <c r="K597" s="41">
        <v>1200.0</v>
      </c>
      <c r="L597" s="41">
        <v>600.0</v>
      </c>
      <c r="M597" s="41">
        <v>30.0</v>
      </c>
      <c r="N597" s="40" t="s">
        <v>1370</v>
      </c>
      <c r="O597" s="40" t="s">
        <v>1371</v>
      </c>
      <c r="P597" s="40" t="s">
        <v>7305</v>
      </c>
      <c r="Q597" s="40" t="s">
        <v>1373</v>
      </c>
      <c r="R597" s="40" t="b">
        <v>0</v>
      </c>
      <c r="S597" s="40" t="s">
        <v>1373</v>
      </c>
      <c r="T597" s="40" t="s">
        <v>7305</v>
      </c>
      <c r="U597" s="41">
        <v>0.1</v>
      </c>
      <c r="V597" s="41">
        <v>0.9</v>
      </c>
      <c r="W597" s="41">
        <v>0.2</v>
      </c>
      <c r="X597" s="41">
        <v>0.6</v>
      </c>
      <c r="Y597" s="40" t="b">
        <v>0</v>
      </c>
      <c r="Z597" s="40" t="b">
        <v>1</v>
      </c>
      <c r="AA597" s="40" t="b">
        <v>0</v>
      </c>
      <c r="AB597" s="40" t="b">
        <v>1</v>
      </c>
      <c r="AC597" s="41" t="s">
        <v>9336</v>
      </c>
      <c r="AD597" s="41" t="s">
        <v>9337</v>
      </c>
      <c r="AE597" s="41">
        <v>1202.959611</v>
      </c>
      <c r="AF597" s="41">
        <v>-3.216808268</v>
      </c>
      <c r="AG597" s="42">
        <v>1.32E42</v>
      </c>
      <c r="AH597" s="51">
        <v>0.045325459</v>
      </c>
      <c r="AI597" s="40" t="s">
        <v>9338</v>
      </c>
      <c r="AJ597" s="46">
        <v>1.3220404124299E128</v>
      </c>
      <c r="AK597" s="41">
        <v>7761.0</v>
      </c>
      <c r="AL597" s="40" t="s">
        <v>2224</v>
      </c>
      <c r="AM597" s="40" t="s">
        <v>7285</v>
      </c>
      <c r="AN597" s="40" t="s">
        <v>5643</v>
      </c>
      <c r="AO597" s="42">
        <v>1.11E139</v>
      </c>
    </row>
    <row r="598">
      <c r="A598" s="41">
        <v>54.0</v>
      </c>
      <c r="B598" s="42">
        <v>1.671312514E9</v>
      </c>
      <c r="C598" s="41">
        <v>3356.0</v>
      </c>
      <c r="D598" s="40" t="s">
        <v>1243</v>
      </c>
      <c r="E598" s="41">
        <v>140.0</v>
      </c>
      <c r="F598" s="41">
        <v>35.0</v>
      </c>
      <c r="G598" s="41">
        <v>70.0</v>
      </c>
      <c r="H598" s="41">
        <v>-3.07732701</v>
      </c>
      <c r="I598" s="41">
        <v>10000.0</v>
      </c>
      <c r="J598" s="41">
        <v>5000.0</v>
      </c>
      <c r="K598" s="41">
        <v>1200.0</v>
      </c>
      <c r="L598" s="41">
        <v>600.0</v>
      </c>
      <c r="M598" s="41">
        <v>30.0</v>
      </c>
      <c r="N598" s="40" t="s">
        <v>1370</v>
      </c>
      <c r="O598" s="40" t="s">
        <v>1371</v>
      </c>
      <c r="P598" s="40" t="s">
        <v>7310</v>
      </c>
      <c r="Q598" s="40" t="s">
        <v>1373</v>
      </c>
      <c r="R598" s="40" t="b">
        <v>0</v>
      </c>
      <c r="S598" s="40" t="s">
        <v>1373</v>
      </c>
      <c r="T598" s="40" t="s">
        <v>7305</v>
      </c>
      <c r="U598" s="41">
        <v>0.1</v>
      </c>
      <c r="V598" s="41">
        <v>0.9</v>
      </c>
      <c r="W598" s="41">
        <v>0.1</v>
      </c>
      <c r="X598" s="41">
        <v>0.4</v>
      </c>
      <c r="Y598" s="40" t="b">
        <v>0</v>
      </c>
      <c r="Z598" s="40" t="b">
        <v>1</v>
      </c>
      <c r="AA598" s="40" t="b">
        <v>0</v>
      </c>
      <c r="AB598" s="40" t="b">
        <v>1</v>
      </c>
      <c r="AC598" s="41" t="s">
        <v>8915</v>
      </c>
      <c r="AD598" s="41" t="s">
        <v>9339</v>
      </c>
      <c r="AE598" s="41">
        <v>1202.997572</v>
      </c>
      <c r="AF598" s="41">
        <v>-3.217239337</v>
      </c>
      <c r="AG598" s="42">
        <v>5.11E41</v>
      </c>
      <c r="AH598" s="51">
        <v>0.045465538</v>
      </c>
      <c r="AI598" s="40" t="s">
        <v>9340</v>
      </c>
      <c r="AJ598" s="46">
        <v>5.11213072955142E125</v>
      </c>
      <c r="AK598" s="41">
        <v>6206.0</v>
      </c>
      <c r="AL598" s="40" t="s">
        <v>2224</v>
      </c>
      <c r="AM598" s="40" t="s">
        <v>7285</v>
      </c>
      <c r="AN598" s="40" t="s">
        <v>5643</v>
      </c>
      <c r="AO598" s="42">
        <v>1.01E138</v>
      </c>
    </row>
    <row r="599">
      <c r="A599" s="41">
        <v>381.0</v>
      </c>
      <c r="B599" s="42">
        <v>1.671302375E9</v>
      </c>
      <c r="C599" s="41">
        <v>3356.0</v>
      </c>
      <c r="D599" s="40" t="s">
        <v>1243</v>
      </c>
      <c r="E599" s="41">
        <v>140.0</v>
      </c>
      <c r="F599" s="41">
        <v>35.0</v>
      </c>
      <c r="G599" s="41">
        <v>70.0</v>
      </c>
      <c r="H599" s="41">
        <v>-3.07732701</v>
      </c>
      <c r="I599" s="41">
        <v>10000.0</v>
      </c>
      <c r="J599" s="41">
        <v>5000.0</v>
      </c>
      <c r="K599" s="41">
        <v>1200.0</v>
      </c>
      <c r="L599" s="41">
        <v>600.0</v>
      </c>
      <c r="M599" s="41">
        <v>50.0</v>
      </c>
      <c r="N599" s="40" t="s">
        <v>1370</v>
      </c>
      <c r="O599" s="40" t="s">
        <v>1371</v>
      </c>
      <c r="P599" s="40" t="s">
        <v>209</v>
      </c>
      <c r="Q599" s="40" t="s">
        <v>1373</v>
      </c>
      <c r="R599" s="40" t="b">
        <v>0</v>
      </c>
      <c r="S599" s="40" t="s">
        <v>1373</v>
      </c>
      <c r="T599" s="40" t="s">
        <v>212</v>
      </c>
      <c r="U599" s="41">
        <v>0.1</v>
      </c>
      <c r="V599" s="41">
        <v>0.9</v>
      </c>
      <c r="W599" s="41">
        <v>0.2</v>
      </c>
      <c r="X599" s="41">
        <v>0.4</v>
      </c>
      <c r="Y599" s="40" t="b">
        <v>0</v>
      </c>
      <c r="Z599" s="40" t="b">
        <v>1</v>
      </c>
      <c r="AA599" s="40" t="b">
        <v>0</v>
      </c>
      <c r="AB599" s="40" t="b">
        <v>0</v>
      </c>
      <c r="AC599" s="41" t="s">
        <v>9341</v>
      </c>
      <c r="AD599" s="41" t="s">
        <v>4735</v>
      </c>
      <c r="AE599" s="41">
        <v>426.0083899</v>
      </c>
      <c r="AF599" s="41">
        <v>-3.217379708</v>
      </c>
      <c r="AG599" s="42">
        <v>4.81E41</v>
      </c>
      <c r="AH599" s="51">
        <v>0.045511152</v>
      </c>
      <c r="AI599" s="40" t="s">
        <v>9342</v>
      </c>
      <c r="AJ599" s="40" t="s">
        <v>9343</v>
      </c>
      <c r="AK599" s="41">
        <v>10000.0</v>
      </c>
      <c r="AL599" s="40" t="s">
        <v>216</v>
      </c>
      <c r="AM599" s="40" t="s">
        <v>7285</v>
      </c>
      <c r="AN599" s="40" t="s">
        <v>224</v>
      </c>
      <c r="AO599" s="42">
        <v>1.01E138</v>
      </c>
    </row>
    <row r="600">
      <c r="A600" s="41">
        <v>127.0</v>
      </c>
      <c r="B600" s="42">
        <v>1.671312514E9</v>
      </c>
      <c r="C600" s="41">
        <v>3356.0</v>
      </c>
      <c r="D600" s="40" t="s">
        <v>1243</v>
      </c>
      <c r="E600" s="41">
        <v>140.0</v>
      </c>
      <c r="F600" s="41">
        <v>35.0</v>
      </c>
      <c r="G600" s="41">
        <v>70.0</v>
      </c>
      <c r="H600" s="41">
        <v>-3.07732701</v>
      </c>
      <c r="I600" s="41">
        <v>10000.0</v>
      </c>
      <c r="J600" s="41">
        <v>5000.0</v>
      </c>
      <c r="K600" s="41">
        <v>1200.0</v>
      </c>
      <c r="L600" s="41">
        <v>600.0</v>
      </c>
      <c r="M600" s="41">
        <v>30.0</v>
      </c>
      <c r="N600" s="40" t="s">
        <v>1370</v>
      </c>
      <c r="O600" s="40" t="s">
        <v>1371</v>
      </c>
      <c r="P600" s="40" t="s">
        <v>1372</v>
      </c>
      <c r="Q600" s="40" t="s">
        <v>1373</v>
      </c>
      <c r="R600" s="40" t="b">
        <v>0</v>
      </c>
      <c r="S600" s="40" t="s">
        <v>1373</v>
      </c>
      <c r="T600" s="40" t="s">
        <v>7305</v>
      </c>
      <c r="U600" s="41">
        <v>0.1</v>
      </c>
      <c r="V600" s="41">
        <v>0.9</v>
      </c>
      <c r="W600" s="41">
        <v>0.1</v>
      </c>
      <c r="X600" s="41">
        <v>0.5</v>
      </c>
      <c r="Y600" s="40" t="b">
        <v>0</v>
      </c>
      <c r="Z600" s="40" t="b">
        <v>1</v>
      </c>
      <c r="AA600" s="40" t="b">
        <v>0</v>
      </c>
      <c r="AB600" s="40" t="b">
        <v>1</v>
      </c>
      <c r="AC600" s="41" t="s">
        <v>9344</v>
      </c>
      <c r="AD600" s="41" t="s">
        <v>9345</v>
      </c>
      <c r="AE600" s="41">
        <v>1186.672194</v>
      </c>
      <c r="AF600" s="41">
        <v>-3.217465817</v>
      </c>
      <c r="AG600" s="42">
        <v>8.98E40</v>
      </c>
      <c r="AH600" s="51">
        <v>0.045539134</v>
      </c>
      <c r="AI600" s="40" t="s">
        <v>9346</v>
      </c>
      <c r="AJ600" s="46">
        <v>8.9816117172366E81</v>
      </c>
      <c r="AK600" s="41">
        <v>10000.0</v>
      </c>
      <c r="AL600" s="40" t="s">
        <v>216</v>
      </c>
      <c r="AM600" s="40" t="s">
        <v>7285</v>
      </c>
      <c r="AN600" s="40" t="s">
        <v>5643</v>
      </c>
      <c r="AO600" s="42">
        <v>1.0E136</v>
      </c>
    </row>
    <row r="601">
      <c r="A601" s="41">
        <v>69.0</v>
      </c>
      <c r="B601" s="42">
        <v>1.671302375E9</v>
      </c>
      <c r="C601" s="41">
        <v>3356.0</v>
      </c>
      <c r="D601" s="40" t="s">
        <v>1243</v>
      </c>
      <c r="E601" s="41">
        <v>140.0</v>
      </c>
      <c r="F601" s="41">
        <v>35.0</v>
      </c>
      <c r="G601" s="41">
        <v>70.0</v>
      </c>
      <c r="H601" s="41">
        <v>-3.07732701</v>
      </c>
      <c r="I601" s="41">
        <v>10000.0</v>
      </c>
      <c r="J601" s="41">
        <v>5000.0</v>
      </c>
      <c r="K601" s="41">
        <v>1200.0</v>
      </c>
      <c r="L601" s="41">
        <v>600.0</v>
      </c>
      <c r="M601" s="41">
        <v>30.0</v>
      </c>
      <c r="N601" s="40" t="s">
        <v>1370</v>
      </c>
      <c r="O601" s="40" t="s">
        <v>1371</v>
      </c>
      <c r="P601" s="40" t="s">
        <v>7310</v>
      </c>
      <c r="Q601" s="40" t="s">
        <v>1373</v>
      </c>
      <c r="R601" s="40" t="b">
        <v>0</v>
      </c>
      <c r="S601" s="40" t="s">
        <v>7286</v>
      </c>
      <c r="T601" s="40" t="s">
        <v>212</v>
      </c>
      <c r="U601" s="41">
        <v>0.1</v>
      </c>
      <c r="V601" s="41">
        <v>0.9</v>
      </c>
      <c r="W601" s="41">
        <v>0.3</v>
      </c>
      <c r="X601" s="41">
        <v>0.4</v>
      </c>
      <c r="Y601" s="40" t="b">
        <v>0</v>
      </c>
      <c r="Z601" s="40" t="b">
        <v>1</v>
      </c>
      <c r="AA601" s="40" t="b">
        <v>0</v>
      </c>
      <c r="AB601" s="40" t="b">
        <v>0</v>
      </c>
      <c r="AC601" s="41" t="s">
        <v>9347</v>
      </c>
      <c r="AD601" s="41" t="s">
        <v>9348</v>
      </c>
      <c r="AE601" s="41">
        <v>335.0262146</v>
      </c>
      <c r="AF601" s="41">
        <v>-3.217550231</v>
      </c>
      <c r="AG601" s="42">
        <v>1.39E42</v>
      </c>
      <c r="AH601" s="51">
        <v>0.045566565</v>
      </c>
      <c r="AI601" s="40" t="s">
        <v>9349</v>
      </c>
      <c r="AJ601" s="40" t="s">
        <v>9350</v>
      </c>
      <c r="AK601" s="41">
        <v>10000.0</v>
      </c>
      <c r="AL601" s="40" t="s">
        <v>216</v>
      </c>
      <c r="AM601" s="40" t="s">
        <v>7285</v>
      </c>
      <c r="AN601" s="40" t="s">
        <v>224</v>
      </c>
      <c r="AO601" s="42">
        <v>1.11E139</v>
      </c>
    </row>
    <row r="602">
      <c r="A602" s="41">
        <v>637.0</v>
      </c>
      <c r="B602" s="42">
        <v>1.671302375E9</v>
      </c>
      <c r="C602" s="41">
        <v>3356.0</v>
      </c>
      <c r="D602" s="40" t="s">
        <v>1243</v>
      </c>
      <c r="E602" s="41">
        <v>140.0</v>
      </c>
      <c r="F602" s="41">
        <v>35.0</v>
      </c>
      <c r="G602" s="41">
        <v>70.0</v>
      </c>
      <c r="H602" s="41">
        <v>-3.07732701</v>
      </c>
      <c r="I602" s="41">
        <v>10000.0</v>
      </c>
      <c r="J602" s="41">
        <v>5000.0</v>
      </c>
      <c r="K602" s="41">
        <v>1200.0</v>
      </c>
      <c r="L602" s="41">
        <v>600.0</v>
      </c>
      <c r="M602" s="41">
        <v>50.0</v>
      </c>
      <c r="N602" s="40" t="s">
        <v>1370</v>
      </c>
      <c r="O602" s="40" t="s">
        <v>208</v>
      </c>
      <c r="P602" s="40" t="s">
        <v>7305</v>
      </c>
      <c r="Q602" s="40" t="s">
        <v>1373</v>
      </c>
      <c r="R602" s="40" t="b">
        <v>0</v>
      </c>
      <c r="S602" s="40" t="s">
        <v>1373</v>
      </c>
      <c r="T602" s="40" t="s">
        <v>212</v>
      </c>
      <c r="U602" s="41">
        <v>0.1</v>
      </c>
      <c r="V602" s="41">
        <v>0.9</v>
      </c>
      <c r="W602" s="41">
        <v>0.3</v>
      </c>
      <c r="X602" s="41">
        <v>0.5</v>
      </c>
      <c r="Y602" s="40" t="b">
        <v>0</v>
      </c>
      <c r="Z602" s="40" t="b">
        <v>1</v>
      </c>
      <c r="AA602" s="40" t="b">
        <v>0</v>
      </c>
      <c r="AB602" s="40" t="b">
        <v>0</v>
      </c>
      <c r="AC602" s="41" t="s">
        <v>9351</v>
      </c>
      <c r="AD602" s="41" t="s">
        <v>9352</v>
      </c>
      <c r="AE602" s="41">
        <v>539.1318047</v>
      </c>
      <c r="AF602" s="41">
        <v>-3.218138712</v>
      </c>
      <c r="AG602" s="42">
        <v>1.34E42</v>
      </c>
      <c r="AH602" s="51">
        <v>0.045757796</v>
      </c>
      <c r="AI602" s="40" t="s">
        <v>9353</v>
      </c>
      <c r="AJ602" s="40" t="s">
        <v>9354</v>
      </c>
      <c r="AK602" s="41">
        <v>10000.0</v>
      </c>
      <c r="AL602" s="40" t="s">
        <v>216</v>
      </c>
      <c r="AM602" s="40" t="s">
        <v>7285</v>
      </c>
      <c r="AN602" s="40" t="s">
        <v>224</v>
      </c>
      <c r="AO602" s="42">
        <v>1.11E139</v>
      </c>
    </row>
    <row r="603">
      <c r="A603" s="41">
        <v>486.0</v>
      </c>
      <c r="B603" s="42">
        <v>1.671302375E9</v>
      </c>
      <c r="C603" s="41">
        <v>3356.0</v>
      </c>
      <c r="D603" s="40" t="s">
        <v>1243</v>
      </c>
      <c r="E603" s="41">
        <v>140.0</v>
      </c>
      <c r="F603" s="41">
        <v>35.0</v>
      </c>
      <c r="G603" s="41">
        <v>70.0</v>
      </c>
      <c r="H603" s="41">
        <v>-3.07732701</v>
      </c>
      <c r="I603" s="41">
        <v>10000.0</v>
      </c>
      <c r="J603" s="41">
        <v>5000.0</v>
      </c>
      <c r="K603" s="41">
        <v>1200.0</v>
      </c>
      <c r="L603" s="41">
        <v>600.0</v>
      </c>
      <c r="M603" s="41">
        <v>50.0</v>
      </c>
      <c r="N603" s="40" t="s">
        <v>1370</v>
      </c>
      <c r="O603" s="40" t="s">
        <v>1371</v>
      </c>
      <c r="P603" s="40" t="s">
        <v>1372</v>
      </c>
      <c r="Q603" s="40" t="s">
        <v>1373</v>
      </c>
      <c r="R603" s="40" t="b">
        <v>0</v>
      </c>
      <c r="S603" s="40" t="s">
        <v>1373</v>
      </c>
      <c r="T603" s="40" t="s">
        <v>212</v>
      </c>
      <c r="U603" s="41">
        <v>0.1</v>
      </c>
      <c r="V603" s="41">
        <v>0.9</v>
      </c>
      <c r="W603" s="41">
        <v>0.1</v>
      </c>
      <c r="X603" s="41">
        <v>0.4</v>
      </c>
      <c r="Y603" s="40" t="b">
        <v>0</v>
      </c>
      <c r="Z603" s="40" t="b">
        <v>1</v>
      </c>
      <c r="AA603" s="40" t="b">
        <v>0</v>
      </c>
      <c r="AB603" s="40" t="b">
        <v>0</v>
      </c>
      <c r="AC603" s="41" t="s">
        <v>9355</v>
      </c>
      <c r="AD603" s="41" t="s">
        <v>9356</v>
      </c>
      <c r="AE603" s="41">
        <v>407.772064</v>
      </c>
      <c r="AF603" s="41">
        <v>-3.218356025</v>
      </c>
      <c r="AG603" s="42">
        <v>4.81E41</v>
      </c>
      <c r="AH603" s="51">
        <v>0.045828414</v>
      </c>
      <c r="AI603" s="40" t="s">
        <v>9357</v>
      </c>
      <c r="AJ603" s="40" t="s">
        <v>7330</v>
      </c>
      <c r="AK603" s="41">
        <v>10000.0</v>
      </c>
      <c r="AL603" s="40" t="s">
        <v>216</v>
      </c>
      <c r="AM603" s="40" t="s">
        <v>7285</v>
      </c>
      <c r="AN603" s="40" t="s">
        <v>224</v>
      </c>
      <c r="AO603" s="42">
        <v>1.01E138</v>
      </c>
    </row>
    <row r="604">
      <c r="A604" s="41">
        <v>847.0</v>
      </c>
      <c r="B604" s="42">
        <v>1.671302375E9</v>
      </c>
      <c r="C604" s="41">
        <v>3356.0</v>
      </c>
      <c r="D604" s="40" t="s">
        <v>1243</v>
      </c>
      <c r="E604" s="41">
        <v>140.0</v>
      </c>
      <c r="F604" s="41">
        <v>35.0</v>
      </c>
      <c r="G604" s="41">
        <v>70.0</v>
      </c>
      <c r="H604" s="41">
        <v>-3.07732701</v>
      </c>
      <c r="I604" s="41">
        <v>10000.0</v>
      </c>
      <c r="J604" s="41">
        <v>5000.0</v>
      </c>
      <c r="K604" s="41">
        <v>1200.0</v>
      </c>
      <c r="L604" s="41">
        <v>600.0</v>
      </c>
      <c r="M604" s="41">
        <v>100.0</v>
      </c>
      <c r="N604" s="40" t="s">
        <v>1370</v>
      </c>
      <c r="O604" s="40" t="s">
        <v>1371</v>
      </c>
      <c r="P604" s="40" t="s">
        <v>1372</v>
      </c>
      <c r="Q604" s="40" t="s">
        <v>1373</v>
      </c>
      <c r="R604" s="40" t="b">
        <v>0</v>
      </c>
      <c r="S604" s="40" t="s">
        <v>1373</v>
      </c>
      <c r="T604" s="40" t="s">
        <v>212</v>
      </c>
      <c r="U604" s="41">
        <v>0.1</v>
      </c>
      <c r="V604" s="41">
        <v>0.9</v>
      </c>
      <c r="W604" s="41">
        <v>0.1</v>
      </c>
      <c r="X604" s="41">
        <v>0.5</v>
      </c>
      <c r="Y604" s="40" t="b">
        <v>0</v>
      </c>
      <c r="Z604" s="40" t="b">
        <v>1</v>
      </c>
      <c r="AA604" s="40" t="b">
        <v>0</v>
      </c>
      <c r="AB604" s="40" t="b">
        <v>0</v>
      </c>
      <c r="AC604" s="41" t="s">
        <v>9358</v>
      </c>
      <c r="AD604" s="41" t="s">
        <v>9359</v>
      </c>
      <c r="AE604" s="41">
        <v>990.4097245</v>
      </c>
      <c r="AF604" s="41">
        <v>-3.218445214</v>
      </c>
      <c r="AG604" s="42">
        <v>9.4E40</v>
      </c>
      <c r="AH604" s="51">
        <v>0.045857396</v>
      </c>
      <c r="AI604" s="40" t="s">
        <v>9360</v>
      </c>
      <c r="AJ604" s="40" t="s">
        <v>9361</v>
      </c>
      <c r="AK604" s="41">
        <v>10000.0</v>
      </c>
      <c r="AL604" s="40" t="s">
        <v>216</v>
      </c>
      <c r="AM604" s="40" t="s">
        <v>7285</v>
      </c>
      <c r="AN604" s="40" t="s">
        <v>224</v>
      </c>
      <c r="AO604" s="42">
        <v>1.0E136</v>
      </c>
    </row>
    <row r="605">
      <c r="A605" s="41">
        <v>679.0</v>
      </c>
      <c r="B605" s="42">
        <v>1.671302375E9</v>
      </c>
      <c r="C605" s="41">
        <v>3356.0</v>
      </c>
      <c r="D605" s="40" t="s">
        <v>1243</v>
      </c>
      <c r="E605" s="41">
        <v>140.0</v>
      </c>
      <c r="F605" s="41">
        <v>35.0</v>
      </c>
      <c r="G605" s="41">
        <v>70.0</v>
      </c>
      <c r="H605" s="41">
        <v>-3.07732701</v>
      </c>
      <c r="I605" s="41">
        <v>10000.0</v>
      </c>
      <c r="J605" s="41">
        <v>5000.0</v>
      </c>
      <c r="K605" s="41">
        <v>1200.0</v>
      </c>
      <c r="L605" s="41">
        <v>600.0</v>
      </c>
      <c r="M605" s="41">
        <v>50.0</v>
      </c>
      <c r="N605" s="40" t="s">
        <v>1370</v>
      </c>
      <c r="O605" s="40" t="s">
        <v>208</v>
      </c>
      <c r="P605" s="40" t="s">
        <v>1372</v>
      </c>
      <c r="Q605" s="40" t="s">
        <v>1373</v>
      </c>
      <c r="R605" s="40" t="b">
        <v>0</v>
      </c>
      <c r="S605" s="40" t="s">
        <v>7286</v>
      </c>
      <c r="T605" s="40" t="s">
        <v>212</v>
      </c>
      <c r="U605" s="41">
        <v>0.1</v>
      </c>
      <c r="V605" s="41">
        <v>0.9</v>
      </c>
      <c r="W605" s="41">
        <v>0.2</v>
      </c>
      <c r="X605" s="41">
        <v>0.5</v>
      </c>
      <c r="Y605" s="40" t="b">
        <v>0</v>
      </c>
      <c r="Z605" s="40" t="b">
        <v>1</v>
      </c>
      <c r="AA605" s="40" t="b">
        <v>0</v>
      </c>
      <c r="AB605" s="40" t="b">
        <v>0</v>
      </c>
      <c r="AC605" s="41" t="s">
        <v>9362</v>
      </c>
      <c r="AD605" s="41" t="s">
        <v>9363</v>
      </c>
      <c r="AE605" s="41">
        <v>539.7012739</v>
      </c>
      <c r="AF605" s="41">
        <v>-3.219280285</v>
      </c>
      <c r="AG605" s="42">
        <v>1.16E42</v>
      </c>
      <c r="AH605" s="51">
        <v>0.046128759</v>
      </c>
      <c r="AI605" s="40" t="s">
        <v>9364</v>
      </c>
      <c r="AJ605" s="40" t="s">
        <v>9365</v>
      </c>
      <c r="AK605" s="41">
        <v>10000.0</v>
      </c>
      <c r="AL605" s="40" t="s">
        <v>216</v>
      </c>
      <c r="AM605" s="40" t="s">
        <v>7285</v>
      </c>
      <c r="AN605" s="40" t="s">
        <v>224</v>
      </c>
      <c r="AO605" s="42">
        <v>1.1E139</v>
      </c>
    </row>
    <row r="606">
      <c r="A606" s="41">
        <v>462.0</v>
      </c>
      <c r="B606" s="42">
        <v>1.671302375E9</v>
      </c>
      <c r="C606" s="41">
        <v>3356.0</v>
      </c>
      <c r="D606" s="40" t="s">
        <v>1243</v>
      </c>
      <c r="E606" s="41">
        <v>140.0</v>
      </c>
      <c r="F606" s="41">
        <v>35.0</v>
      </c>
      <c r="G606" s="41">
        <v>70.0</v>
      </c>
      <c r="H606" s="41">
        <v>-3.07732701</v>
      </c>
      <c r="I606" s="41">
        <v>10000.0</v>
      </c>
      <c r="J606" s="41">
        <v>5000.0</v>
      </c>
      <c r="K606" s="41">
        <v>1200.0</v>
      </c>
      <c r="L606" s="41">
        <v>600.0</v>
      </c>
      <c r="M606" s="41">
        <v>50.0</v>
      </c>
      <c r="N606" s="40" t="s">
        <v>1370</v>
      </c>
      <c r="O606" s="40" t="s">
        <v>1371</v>
      </c>
      <c r="P606" s="40" t="s">
        <v>7305</v>
      </c>
      <c r="Q606" s="40" t="s">
        <v>1373</v>
      </c>
      <c r="R606" s="40" t="b">
        <v>0</v>
      </c>
      <c r="S606" s="40" t="s">
        <v>7286</v>
      </c>
      <c r="T606" s="40" t="s">
        <v>212</v>
      </c>
      <c r="U606" s="41">
        <v>0.1</v>
      </c>
      <c r="V606" s="41">
        <v>0.9</v>
      </c>
      <c r="W606" s="41">
        <v>0.2</v>
      </c>
      <c r="X606" s="41">
        <v>0.4</v>
      </c>
      <c r="Y606" s="40" t="b">
        <v>0</v>
      </c>
      <c r="Z606" s="40" t="b">
        <v>1</v>
      </c>
      <c r="AA606" s="40" t="b">
        <v>0</v>
      </c>
      <c r="AB606" s="40" t="b">
        <v>0</v>
      </c>
      <c r="AC606" s="41" t="s">
        <v>9366</v>
      </c>
      <c r="AD606" s="41" t="s">
        <v>9367</v>
      </c>
      <c r="AE606" s="41">
        <v>419.3906665</v>
      </c>
      <c r="AF606" s="41">
        <v>-3.219776912</v>
      </c>
      <c r="AG606" s="42">
        <v>1.33E41</v>
      </c>
      <c r="AH606" s="51">
        <v>0.046290141</v>
      </c>
      <c r="AI606" s="40" t="s">
        <v>9368</v>
      </c>
      <c r="AJ606" s="40" t="s">
        <v>9369</v>
      </c>
      <c r="AK606" s="41">
        <v>10000.0</v>
      </c>
      <c r="AL606" s="40" t="s">
        <v>216</v>
      </c>
      <c r="AM606" s="40" t="s">
        <v>7285</v>
      </c>
      <c r="AN606" s="40" t="s">
        <v>224</v>
      </c>
      <c r="AO606" s="42">
        <v>1.1E136</v>
      </c>
    </row>
    <row r="607">
      <c r="A607" s="41">
        <v>391.0</v>
      </c>
      <c r="B607" s="42">
        <v>1.671302375E9</v>
      </c>
      <c r="C607" s="41">
        <v>3356.0</v>
      </c>
      <c r="D607" s="40" t="s">
        <v>1243</v>
      </c>
      <c r="E607" s="41">
        <v>140.0</v>
      </c>
      <c r="F607" s="41">
        <v>35.0</v>
      </c>
      <c r="G607" s="41">
        <v>70.0</v>
      </c>
      <c r="H607" s="41">
        <v>-3.07732701</v>
      </c>
      <c r="I607" s="41">
        <v>10000.0</v>
      </c>
      <c r="J607" s="41">
        <v>5000.0</v>
      </c>
      <c r="K607" s="41">
        <v>1200.0</v>
      </c>
      <c r="L607" s="41">
        <v>600.0</v>
      </c>
      <c r="M607" s="41">
        <v>50.0</v>
      </c>
      <c r="N607" s="40" t="s">
        <v>1370</v>
      </c>
      <c r="O607" s="40" t="s">
        <v>1371</v>
      </c>
      <c r="P607" s="40" t="s">
        <v>209</v>
      </c>
      <c r="Q607" s="40" t="s">
        <v>1373</v>
      </c>
      <c r="R607" s="40" t="b">
        <v>0</v>
      </c>
      <c r="S607" s="40" t="s">
        <v>7286</v>
      </c>
      <c r="T607" s="40" t="s">
        <v>212</v>
      </c>
      <c r="U607" s="41">
        <v>0.1</v>
      </c>
      <c r="V607" s="41">
        <v>0.9</v>
      </c>
      <c r="W607" s="41">
        <v>0.2</v>
      </c>
      <c r="X607" s="41">
        <v>0.5</v>
      </c>
      <c r="Y607" s="40" t="b">
        <v>0</v>
      </c>
      <c r="Z607" s="40" t="b">
        <v>1</v>
      </c>
      <c r="AA607" s="40" t="b">
        <v>0</v>
      </c>
      <c r="AB607" s="40" t="b">
        <v>0</v>
      </c>
      <c r="AC607" s="41" t="s">
        <v>9370</v>
      </c>
      <c r="AD607" s="41" t="s">
        <v>9371</v>
      </c>
      <c r="AE607" s="41">
        <v>605.8031628</v>
      </c>
      <c r="AF607" s="41">
        <v>-3.219843533</v>
      </c>
      <c r="AG607" s="42">
        <v>1.04E42</v>
      </c>
      <c r="AH607" s="51">
        <v>0.04631179</v>
      </c>
      <c r="AI607" s="40" t="s">
        <v>9372</v>
      </c>
      <c r="AJ607" s="40" t="s">
        <v>9373</v>
      </c>
      <c r="AK607" s="41">
        <v>10000.0</v>
      </c>
      <c r="AL607" s="40" t="s">
        <v>216</v>
      </c>
      <c r="AM607" s="40" t="s">
        <v>7285</v>
      </c>
      <c r="AN607" s="40" t="s">
        <v>224</v>
      </c>
      <c r="AO607" s="42">
        <v>1.01E139</v>
      </c>
    </row>
    <row r="608">
      <c r="A608" s="41">
        <v>96.0</v>
      </c>
      <c r="B608" s="42">
        <v>1.67130956E9</v>
      </c>
      <c r="C608" s="41">
        <v>3356.0</v>
      </c>
      <c r="D608" s="40" t="s">
        <v>1243</v>
      </c>
      <c r="E608" s="41">
        <v>140.0</v>
      </c>
      <c r="F608" s="41">
        <v>35.0</v>
      </c>
      <c r="G608" s="41">
        <v>70.0</v>
      </c>
      <c r="H608" s="41">
        <v>-3.07732701</v>
      </c>
      <c r="I608" s="41">
        <v>10000.0</v>
      </c>
      <c r="J608" s="41">
        <v>5000.0</v>
      </c>
      <c r="K608" s="41">
        <v>1200.0</v>
      </c>
      <c r="L608" s="41">
        <v>600.0</v>
      </c>
      <c r="M608" s="41">
        <v>30.0</v>
      </c>
      <c r="N608" s="40" t="s">
        <v>1370</v>
      </c>
      <c r="O608" s="40" t="s">
        <v>1371</v>
      </c>
      <c r="P608" s="40" t="s">
        <v>7305</v>
      </c>
      <c r="Q608" s="40" t="s">
        <v>1373</v>
      </c>
      <c r="R608" s="40" t="b">
        <v>0</v>
      </c>
      <c r="S608" s="40" t="s">
        <v>1373</v>
      </c>
      <c r="T608" s="40" t="s">
        <v>7305</v>
      </c>
      <c r="U608" s="41">
        <v>0.1</v>
      </c>
      <c r="V608" s="41">
        <v>0.9</v>
      </c>
      <c r="W608" s="41">
        <v>0.3</v>
      </c>
      <c r="X608" s="41">
        <v>0.4</v>
      </c>
      <c r="Y608" s="40" t="b">
        <v>0</v>
      </c>
      <c r="Z608" s="40" t="b">
        <v>1</v>
      </c>
      <c r="AA608" s="40" t="b">
        <v>0</v>
      </c>
      <c r="AB608" s="40" t="b">
        <v>0</v>
      </c>
      <c r="AC608" s="41" t="s">
        <v>9374</v>
      </c>
      <c r="AD608" s="41" t="s">
        <v>9375</v>
      </c>
      <c r="AE608" s="41">
        <v>785.7098231</v>
      </c>
      <c r="AF608" s="41">
        <v>-3.220432159</v>
      </c>
      <c r="AG608" s="42">
        <v>6.66E41</v>
      </c>
      <c r="AH608" s="51">
        <v>0.046503068</v>
      </c>
      <c r="AI608" s="40" t="s">
        <v>9376</v>
      </c>
      <c r="AJ608" s="40" t="s">
        <v>9377</v>
      </c>
      <c r="AK608" s="41">
        <v>10000.0</v>
      </c>
      <c r="AL608" s="40" t="s">
        <v>216</v>
      </c>
      <c r="AM608" s="40" t="s">
        <v>7285</v>
      </c>
      <c r="AN608" s="40" t="s">
        <v>5643</v>
      </c>
      <c r="AO608" s="42">
        <v>1.11E138</v>
      </c>
    </row>
    <row r="609">
      <c r="A609" s="41">
        <v>27.0</v>
      </c>
      <c r="B609" s="42">
        <v>1.671312514E9</v>
      </c>
      <c r="C609" s="41">
        <v>3356.0</v>
      </c>
      <c r="D609" s="40" t="s">
        <v>1243</v>
      </c>
      <c r="E609" s="41">
        <v>140.0</v>
      </c>
      <c r="F609" s="41">
        <v>35.0</v>
      </c>
      <c r="G609" s="41">
        <v>70.0</v>
      </c>
      <c r="H609" s="41">
        <v>-3.07732701</v>
      </c>
      <c r="I609" s="41">
        <v>10000.0</v>
      </c>
      <c r="J609" s="41">
        <v>5000.0</v>
      </c>
      <c r="K609" s="41">
        <v>1200.0</v>
      </c>
      <c r="L609" s="41">
        <v>600.0</v>
      </c>
      <c r="M609" s="41">
        <v>30.0</v>
      </c>
      <c r="N609" s="40" t="s">
        <v>1370</v>
      </c>
      <c r="O609" s="40" t="s">
        <v>1371</v>
      </c>
      <c r="P609" s="40" t="s">
        <v>209</v>
      </c>
      <c r="Q609" s="40" t="s">
        <v>1373</v>
      </c>
      <c r="R609" s="40" t="b">
        <v>0</v>
      </c>
      <c r="S609" s="40" t="s">
        <v>7286</v>
      </c>
      <c r="T609" s="40" t="s">
        <v>7305</v>
      </c>
      <c r="U609" s="41">
        <v>0.1</v>
      </c>
      <c r="V609" s="41">
        <v>0.9</v>
      </c>
      <c r="W609" s="41">
        <v>0.1</v>
      </c>
      <c r="X609" s="41">
        <v>0.4</v>
      </c>
      <c r="Y609" s="40" t="b">
        <v>0</v>
      </c>
      <c r="Z609" s="40" t="b">
        <v>1</v>
      </c>
      <c r="AA609" s="40" t="b">
        <v>0</v>
      </c>
      <c r="AB609" s="40" t="b">
        <v>1</v>
      </c>
      <c r="AC609" s="41" t="s">
        <v>9378</v>
      </c>
      <c r="AD609" s="41" t="s">
        <v>9379</v>
      </c>
      <c r="AE609" s="41">
        <v>1053.327597</v>
      </c>
      <c r="AF609" s="41">
        <v>-3.220758199</v>
      </c>
      <c r="AG609" s="42">
        <v>1.04E42</v>
      </c>
      <c r="AH609" s="51">
        <v>0.046609018</v>
      </c>
      <c r="AI609" s="40" t="s">
        <v>9380</v>
      </c>
      <c r="AJ609" s="46">
        <v>1.0443497742789E85</v>
      </c>
      <c r="AK609" s="41">
        <v>6631.0</v>
      </c>
      <c r="AL609" s="40" t="s">
        <v>7372</v>
      </c>
      <c r="AM609" s="40" t="s">
        <v>7285</v>
      </c>
      <c r="AN609" s="40" t="s">
        <v>5643</v>
      </c>
      <c r="AO609" s="42">
        <v>1.01E139</v>
      </c>
    </row>
    <row r="610">
      <c r="A610" s="41">
        <v>143.0</v>
      </c>
      <c r="B610" s="42">
        <v>1.671309524E9</v>
      </c>
      <c r="C610" s="41">
        <v>3356.0</v>
      </c>
      <c r="D610" s="40" t="s">
        <v>1243</v>
      </c>
      <c r="E610" s="41">
        <v>140.0</v>
      </c>
      <c r="F610" s="41">
        <v>35.0</v>
      </c>
      <c r="G610" s="41">
        <v>70.0</v>
      </c>
      <c r="H610" s="41">
        <v>-3.07732701</v>
      </c>
      <c r="I610" s="41">
        <v>10000.0</v>
      </c>
      <c r="J610" s="41">
        <v>5000.0</v>
      </c>
      <c r="K610" s="41">
        <v>1200.0</v>
      </c>
      <c r="L610" s="41">
        <v>600.0</v>
      </c>
      <c r="M610" s="41">
        <v>30.0</v>
      </c>
      <c r="N610" s="40" t="s">
        <v>1370</v>
      </c>
      <c r="O610" s="40" t="s">
        <v>1371</v>
      </c>
      <c r="P610" s="40" t="s">
        <v>1372</v>
      </c>
      <c r="Q610" s="40" t="s">
        <v>1373</v>
      </c>
      <c r="R610" s="40" t="b">
        <v>0</v>
      </c>
      <c r="S610" s="40" t="s">
        <v>7286</v>
      </c>
      <c r="T610" s="40" t="s">
        <v>212</v>
      </c>
      <c r="U610" s="41">
        <v>0.1</v>
      </c>
      <c r="V610" s="41">
        <v>0.9</v>
      </c>
      <c r="W610" s="41">
        <v>0.3</v>
      </c>
      <c r="X610" s="41">
        <v>0.6</v>
      </c>
      <c r="Y610" s="40" t="b">
        <v>0</v>
      </c>
      <c r="Z610" s="40" t="b">
        <v>1</v>
      </c>
      <c r="AA610" s="40" t="b">
        <v>0</v>
      </c>
      <c r="AB610" s="40" t="b">
        <v>1</v>
      </c>
      <c r="AC610" s="41" t="s">
        <v>9381</v>
      </c>
      <c r="AD610" s="41" t="s">
        <v>9382</v>
      </c>
      <c r="AE610" s="41">
        <v>1204.381119</v>
      </c>
      <c r="AF610" s="41">
        <v>-3.221182985</v>
      </c>
      <c r="AG610" s="42">
        <v>4.89E41</v>
      </c>
      <c r="AH610" s="51">
        <v>0.046747055</v>
      </c>
      <c r="AI610" s="40" t="s">
        <v>9383</v>
      </c>
      <c r="AJ610" s="46">
        <v>4.8943901581804E167</v>
      </c>
      <c r="AK610" s="41">
        <v>3940.0</v>
      </c>
      <c r="AL610" s="40" t="s">
        <v>2224</v>
      </c>
      <c r="AM610" s="40" t="s">
        <v>7285</v>
      </c>
      <c r="AN610" s="40" t="s">
        <v>5643</v>
      </c>
      <c r="AO610" s="42">
        <v>1.01E138</v>
      </c>
    </row>
    <row r="611">
      <c r="A611" s="41">
        <v>34.0</v>
      </c>
      <c r="B611" s="42">
        <v>1.671309524E9</v>
      </c>
      <c r="C611" s="41">
        <v>3356.0</v>
      </c>
      <c r="D611" s="40" t="s">
        <v>1243</v>
      </c>
      <c r="E611" s="41">
        <v>140.0</v>
      </c>
      <c r="F611" s="41">
        <v>35.0</v>
      </c>
      <c r="G611" s="41">
        <v>70.0</v>
      </c>
      <c r="H611" s="41">
        <v>-3.07732701</v>
      </c>
      <c r="I611" s="41">
        <v>10000.0</v>
      </c>
      <c r="J611" s="41">
        <v>5000.0</v>
      </c>
      <c r="K611" s="41">
        <v>1200.0</v>
      </c>
      <c r="L611" s="41">
        <v>600.0</v>
      </c>
      <c r="M611" s="41">
        <v>30.0</v>
      </c>
      <c r="N611" s="40" t="s">
        <v>1370</v>
      </c>
      <c r="O611" s="40" t="s">
        <v>1371</v>
      </c>
      <c r="P611" s="40" t="s">
        <v>209</v>
      </c>
      <c r="Q611" s="40" t="s">
        <v>1373</v>
      </c>
      <c r="R611" s="40" t="b">
        <v>0</v>
      </c>
      <c r="S611" s="40" t="s">
        <v>7286</v>
      </c>
      <c r="T611" s="40" t="s">
        <v>212</v>
      </c>
      <c r="U611" s="41">
        <v>0.1</v>
      </c>
      <c r="V611" s="41">
        <v>0.9</v>
      </c>
      <c r="W611" s="41">
        <v>0.3</v>
      </c>
      <c r="X611" s="41">
        <v>0.5</v>
      </c>
      <c r="Y611" s="40" t="b">
        <v>0</v>
      </c>
      <c r="Z611" s="40" t="b">
        <v>1</v>
      </c>
      <c r="AA611" s="40" t="b">
        <v>0</v>
      </c>
      <c r="AB611" s="40" t="b">
        <v>1</v>
      </c>
      <c r="AC611" s="41" t="s">
        <v>9384</v>
      </c>
      <c r="AD611" s="41" t="s">
        <v>9385</v>
      </c>
      <c r="AE611" s="41">
        <v>1203.302707</v>
      </c>
      <c r="AF611" s="41">
        <v>-3.222165034</v>
      </c>
      <c r="AG611" s="42">
        <v>1.16E42</v>
      </c>
      <c r="AH611" s="51">
        <v>0.047066179</v>
      </c>
      <c r="AI611" s="40" t="s">
        <v>9386</v>
      </c>
      <c r="AJ611" s="46">
        <v>1.15590748267319E171</v>
      </c>
      <c r="AK611" s="41">
        <v>4012.0</v>
      </c>
      <c r="AL611" s="40" t="s">
        <v>2224</v>
      </c>
      <c r="AM611" s="40" t="s">
        <v>7285</v>
      </c>
      <c r="AN611" s="40" t="s">
        <v>5643</v>
      </c>
      <c r="AO611" s="42">
        <v>1.1E139</v>
      </c>
    </row>
    <row r="612">
      <c r="A612" s="41">
        <v>25.0</v>
      </c>
      <c r="B612" s="42">
        <v>1.671302375E9</v>
      </c>
      <c r="C612" s="41">
        <v>3356.0</v>
      </c>
      <c r="D612" s="40" t="s">
        <v>1243</v>
      </c>
      <c r="E612" s="41">
        <v>140.0</v>
      </c>
      <c r="F612" s="41">
        <v>35.0</v>
      </c>
      <c r="G612" s="41">
        <v>70.0</v>
      </c>
      <c r="H612" s="41">
        <v>-3.07732701</v>
      </c>
      <c r="I612" s="41">
        <v>10000.0</v>
      </c>
      <c r="J612" s="41">
        <v>5000.0</v>
      </c>
      <c r="K612" s="41">
        <v>1200.0</v>
      </c>
      <c r="L612" s="41">
        <v>600.0</v>
      </c>
      <c r="M612" s="41">
        <v>30.0</v>
      </c>
      <c r="N612" s="40" t="s">
        <v>1370</v>
      </c>
      <c r="O612" s="40" t="s">
        <v>1371</v>
      </c>
      <c r="P612" s="40" t="s">
        <v>209</v>
      </c>
      <c r="Q612" s="40" t="s">
        <v>1373</v>
      </c>
      <c r="R612" s="40" t="b">
        <v>0</v>
      </c>
      <c r="S612" s="40" t="s">
        <v>1373</v>
      </c>
      <c r="T612" s="40" t="s">
        <v>212</v>
      </c>
      <c r="U612" s="41">
        <v>0.1</v>
      </c>
      <c r="V612" s="41">
        <v>0.9</v>
      </c>
      <c r="W612" s="41">
        <v>0.3</v>
      </c>
      <c r="X612" s="41">
        <v>0.5</v>
      </c>
      <c r="Y612" s="40" t="b">
        <v>0</v>
      </c>
      <c r="Z612" s="40" t="b">
        <v>1</v>
      </c>
      <c r="AA612" s="40" t="b">
        <v>0</v>
      </c>
      <c r="AB612" s="40" t="b">
        <v>0</v>
      </c>
      <c r="AC612" s="41" t="s">
        <v>7362</v>
      </c>
      <c r="AD612" s="41" t="s">
        <v>9387</v>
      </c>
      <c r="AE612" s="41">
        <v>317.6927001</v>
      </c>
      <c r="AF612" s="41">
        <v>-3.223102553</v>
      </c>
      <c r="AG612" s="42">
        <v>3.42E41</v>
      </c>
      <c r="AH612" s="51">
        <v>0.047370833</v>
      </c>
      <c r="AI612" s="40" t="s">
        <v>9388</v>
      </c>
      <c r="AJ612" s="40" t="s">
        <v>9389</v>
      </c>
      <c r="AK612" s="41">
        <v>10000.0</v>
      </c>
      <c r="AL612" s="40" t="s">
        <v>216</v>
      </c>
      <c r="AM612" s="40" t="s">
        <v>7285</v>
      </c>
      <c r="AN612" s="40" t="s">
        <v>224</v>
      </c>
      <c r="AO612" s="42">
        <v>1.11E137</v>
      </c>
    </row>
    <row r="613">
      <c r="A613" s="41">
        <v>26.0</v>
      </c>
      <c r="B613" s="42">
        <v>1.671312514E9</v>
      </c>
      <c r="C613" s="41">
        <v>3356.0</v>
      </c>
      <c r="D613" s="40" t="s">
        <v>1243</v>
      </c>
      <c r="E613" s="41">
        <v>140.0</v>
      </c>
      <c r="F613" s="41">
        <v>35.0</v>
      </c>
      <c r="G613" s="41">
        <v>70.0</v>
      </c>
      <c r="H613" s="41">
        <v>-3.07732701</v>
      </c>
      <c r="I613" s="41">
        <v>10000.0</v>
      </c>
      <c r="J613" s="41">
        <v>5000.0</v>
      </c>
      <c r="K613" s="41">
        <v>1200.0</v>
      </c>
      <c r="L613" s="41">
        <v>600.0</v>
      </c>
      <c r="M613" s="41">
        <v>30.0</v>
      </c>
      <c r="N613" s="40" t="s">
        <v>1370</v>
      </c>
      <c r="O613" s="40" t="s">
        <v>1371</v>
      </c>
      <c r="P613" s="40" t="s">
        <v>209</v>
      </c>
      <c r="Q613" s="40" t="s">
        <v>1373</v>
      </c>
      <c r="R613" s="40" t="b">
        <v>0</v>
      </c>
      <c r="S613" s="40" t="s">
        <v>1373</v>
      </c>
      <c r="T613" s="40" t="s">
        <v>7305</v>
      </c>
      <c r="U613" s="41">
        <v>0.1</v>
      </c>
      <c r="V613" s="41">
        <v>0.9</v>
      </c>
      <c r="W613" s="41">
        <v>0.3</v>
      </c>
      <c r="X613" s="41">
        <v>0.6</v>
      </c>
      <c r="Y613" s="40" t="b">
        <v>0</v>
      </c>
      <c r="Z613" s="40" t="b">
        <v>1</v>
      </c>
      <c r="AA613" s="40" t="b">
        <v>0</v>
      </c>
      <c r="AB613" s="40" t="b">
        <v>1</v>
      </c>
      <c r="AC613" s="41" t="s">
        <v>9390</v>
      </c>
      <c r="AD613" s="41" t="s">
        <v>9391</v>
      </c>
      <c r="AE613" s="41">
        <v>1203.430733</v>
      </c>
      <c r="AF613" s="41">
        <v>-3.223480715</v>
      </c>
      <c r="AG613" s="42">
        <v>1.6E41</v>
      </c>
      <c r="AH613" s="51">
        <v>0.047493719</v>
      </c>
      <c r="AI613" s="40" t="s">
        <v>9392</v>
      </c>
      <c r="AJ613" s="46">
        <v>1.59605007705684E167</v>
      </c>
      <c r="AK613" s="41">
        <v>7425.0</v>
      </c>
      <c r="AL613" s="40" t="s">
        <v>2224</v>
      </c>
      <c r="AM613" s="40" t="s">
        <v>7285</v>
      </c>
      <c r="AN613" s="40" t="s">
        <v>5643</v>
      </c>
      <c r="AO613" s="42">
        <v>1.11E136</v>
      </c>
    </row>
    <row r="614">
      <c r="A614" s="41">
        <v>1032.0</v>
      </c>
      <c r="B614" s="42">
        <v>1.671302375E9</v>
      </c>
      <c r="C614" s="41">
        <v>3356.0</v>
      </c>
      <c r="D614" s="40" t="s">
        <v>1243</v>
      </c>
      <c r="E614" s="41">
        <v>140.0</v>
      </c>
      <c r="F614" s="41">
        <v>35.0</v>
      </c>
      <c r="G614" s="41">
        <v>70.0</v>
      </c>
      <c r="H614" s="41">
        <v>-3.07732701</v>
      </c>
      <c r="I614" s="41">
        <v>10000.0</v>
      </c>
      <c r="J614" s="41">
        <v>5000.0</v>
      </c>
      <c r="K614" s="41">
        <v>1200.0</v>
      </c>
      <c r="L614" s="41">
        <v>600.0</v>
      </c>
      <c r="M614" s="41">
        <v>100.0</v>
      </c>
      <c r="N614" s="40" t="s">
        <v>1370</v>
      </c>
      <c r="O614" s="40" t="s">
        <v>208</v>
      </c>
      <c r="P614" s="40" t="s">
        <v>1372</v>
      </c>
      <c r="Q614" s="40" t="s">
        <v>1373</v>
      </c>
      <c r="R614" s="40" t="b">
        <v>0</v>
      </c>
      <c r="S614" s="40" t="s">
        <v>1373</v>
      </c>
      <c r="T614" s="40" t="s">
        <v>212</v>
      </c>
      <c r="U614" s="41">
        <v>0.1</v>
      </c>
      <c r="V614" s="41">
        <v>0.9</v>
      </c>
      <c r="W614" s="41">
        <v>0.3</v>
      </c>
      <c r="X614" s="41">
        <v>0.4</v>
      </c>
      <c r="Y614" s="40" t="b">
        <v>0</v>
      </c>
      <c r="Z614" s="40" t="b">
        <v>1</v>
      </c>
      <c r="AA614" s="40" t="b">
        <v>0</v>
      </c>
      <c r="AB614" s="40" t="b">
        <v>0</v>
      </c>
      <c r="AC614" s="41" t="s">
        <v>9393</v>
      </c>
      <c r="AD614" s="41" t="s">
        <v>9394</v>
      </c>
      <c r="AE614" s="41">
        <v>782.1836944</v>
      </c>
      <c r="AF614" s="41">
        <v>-3.223718669</v>
      </c>
      <c r="AG614" s="42">
        <v>1.04E42</v>
      </c>
      <c r="AH614" s="51">
        <v>0.047571044</v>
      </c>
      <c r="AI614" s="40" t="s">
        <v>9395</v>
      </c>
      <c r="AJ614" s="40" t="s">
        <v>9396</v>
      </c>
      <c r="AK614" s="41">
        <v>10000.0</v>
      </c>
      <c r="AL614" s="40" t="s">
        <v>216</v>
      </c>
      <c r="AM614" s="40" t="s">
        <v>7285</v>
      </c>
      <c r="AN614" s="40" t="s">
        <v>224</v>
      </c>
      <c r="AO614" s="42">
        <v>1.01E139</v>
      </c>
    </row>
    <row r="615">
      <c r="A615" s="41">
        <v>1006.0</v>
      </c>
      <c r="B615" s="42">
        <v>1.671302375E9</v>
      </c>
      <c r="C615" s="41">
        <v>3356.0</v>
      </c>
      <c r="D615" s="40" t="s">
        <v>1243</v>
      </c>
      <c r="E615" s="41">
        <v>140.0</v>
      </c>
      <c r="F615" s="41">
        <v>35.0</v>
      </c>
      <c r="G615" s="41">
        <v>70.0</v>
      </c>
      <c r="H615" s="41">
        <v>-3.07732701</v>
      </c>
      <c r="I615" s="41">
        <v>10000.0</v>
      </c>
      <c r="J615" s="41">
        <v>5000.0</v>
      </c>
      <c r="K615" s="41">
        <v>1200.0</v>
      </c>
      <c r="L615" s="41">
        <v>600.0</v>
      </c>
      <c r="M615" s="41">
        <v>100.0</v>
      </c>
      <c r="N615" s="40" t="s">
        <v>1370</v>
      </c>
      <c r="O615" s="40" t="s">
        <v>208</v>
      </c>
      <c r="P615" s="40" t="s">
        <v>7305</v>
      </c>
      <c r="Q615" s="40" t="s">
        <v>1373</v>
      </c>
      <c r="R615" s="40" t="b">
        <v>0</v>
      </c>
      <c r="S615" s="40" t="s">
        <v>7286</v>
      </c>
      <c r="T615" s="40" t="s">
        <v>212</v>
      </c>
      <c r="U615" s="41">
        <v>0.1</v>
      </c>
      <c r="V615" s="41">
        <v>0.9</v>
      </c>
      <c r="W615" s="41">
        <v>0.3</v>
      </c>
      <c r="X615" s="41">
        <v>0.5</v>
      </c>
      <c r="Y615" s="40" t="b">
        <v>0</v>
      </c>
      <c r="Z615" s="40" t="b">
        <v>1</v>
      </c>
      <c r="AA615" s="40" t="b">
        <v>0</v>
      </c>
      <c r="AB615" s="40" t="b">
        <v>0</v>
      </c>
      <c r="AC615" s="41" t="s">
        <v>9397</v>
      </c>
      <c r="AD615" s="41" t="s">
        <v>9398</v>
      </c>
      <c r="AE615" s="41">
        <v>1021.618536</v>
      </c>
      <c r="AF615" s="41">
        <v>-3.223745682</v>
      </c>
      <c r="AG615" s="42">
        <v>1.36E42</v>
      </c>
      <c r="AH615" s="51">
        <v>0.047579822</v>
      </c>
      <c r="AI615" s="40" t="s">
        <v>9399</v>
      </c>
      <c r="AJ615" s="40" t="s">
        <v>9400</v>
      </c>
      <c r="AK615" s="41">
        <v>10000.0</v>
      </c>
      <c r="AL615" s="40" t="s">
        <v>216</v>
      </c>
      <c r="AM615" s="40" t="s">
        <v>7285</v>
      </c>
      <c r="AN615" s="40" t="s">
        <v>224</v>
      </c>
      <c r="AO615" s="42">
        <v>1.11E139</v>
      </c>
    </row>
    <row r="616">
      <c r="A616" s="41">
        <v>97.0</v>
      </c>
      <c r="B616" s="42">
        <v>1.671309524E9</v>
      </c>
      <c r="C616" s="41">
        <v>3356.0</v>
      </c>
      <c r="D616" s="40" t="s">
        <v>1243</v>
      </c>
      <c r="E616" s="41">
        <v>140.0</v>
      </c>
      <c r="F616" s="41">
        <v>35.0</v>
      </c>
      <c r="G616" s="41">
        <v>70.0</v>
      </c>
      <c r="H616" s="41">
        <v>-3.07732701</v>
      </c>
      <c r="I616" s="41">
        <v>10000.0</v>
      </c>
      <c r="J616" s="41">
        <v>5000.0</v>
      </c>
      <c r="K616" s="41">
        <v>1200.0</v>
      </c>
      <c r="L616" s="41">
        <v>600.0</v>
      </c>
      <c r="M616" s="41">
        <v>30.0</v>
      </c>
      <c r="N616" s="40" t="s">
        <v>1370</v>
      </c>
      <c r="O616" s="40" t="s">
        <v>1371</v>
      </c>
      <c r="P616" s="40" t="s">
        <v>7305</v>
      </c>
      <c r="Q616" s="40" t="s">
        <v>1373</v>
      </c>
      <c r="R616" s="40" t="b">
        <v>0</v>
      </c>
      <c r="S616" s="40" t="s">
        <v>1373</v>
      </c>
      <c r="T616" s="40" t="s">
        <v>212</v>
      </c>
      <c r="U616" s="41">
        <v>0.1</v>
      </c>
      <c r="V616" s="41">
        <v>0.9</v>
      </c>
      <c r="W616" s="41">
        <v>0.3</v>
      </c>
      <c r="X616" s="41">
        <v>0.5</v>
      </c>
      <c r="Y616" s="40" t="b">
        <v>0</v>
      </c>
      <c r="Z616" s="40" t="b">
        <v>1</v>
      </c>
      <c r="AA616" s="40" t="b">
        <v>0</v>
      </c>
      <c r="AB616" s="40" t="b">
        <v>1</v>
      </c>
      <c r="AC616" s="41" t="s">
        <v>9401</v>
      </c>
      <c r="AD616" s="41" t="s">
        <v>9402</v>
      </c>
      <c r="AE616" s="41">
        <v>1202.820002</v>
      </c>
      <c r="AF616" s="41">
        <v>-3.224515115</v>
      </c>
      <c r="AG616" s="42">
        <v>6.69E41</v>
      </c>
      <c r="AH616" s="51">
        <v>0.047829855</v>
      </c>
      <c r="AI616" s="40" t="s">
        <v>9403</v>
      </c>
      <c r="AJ616" s="46">
        <v>6.68678402218816E167</v>
      </c>
      <c r="AK616" s="41">
        <v>4855.0</v>
      </c>
      <c r="AL616" s="40" t="s">
        <v>2224</v>
      </c>
      <c r="AM616" s="40" t="s">
        <v>7285</v>
      </c>
      <c r="AN616" s="40" t="s">
        <v>5643</v>
      </c>
      <c r="AO616" s="42">
        <v>1.11E138</v>
      </c>
    </row>
    <row r="617">
      <c r="A617" s="41">
        <v>866.0</v>
      </c>
      <c r="B617" s="42">
        <v>1.671302375E9</v>
      </c>
      <c r="C617" s="41">
        <v>3356.0</v>
      </c>
      <c r="D617" s="40" t="s">
        <v>1243</v>
      </c>
      <c r="E617" s="41">
        <v>140.0</v>
      </c>
      <c r="F617" s="41">
        <v>35.0</v>
      </c>
      <c r="G617" s="41">
        <v>70.0</v>
      </c>
      <c r="H617" s="41">
        <v>-3.07732701</v>
      </c>
      <c r="I617" s="41">
        <v>10000.0</v>
      </c>
      <c r="J617" s="41">
        <v>5000.0</v>
      </c>
      <c r="K617" s="41">
        <v>1200.0</v>
      </c>
      <c r="L617" s="41">
        <v>600.0</v>
      </c>
      <c r="M617" s="41">
        <v>100.0</v>
      </c>
      <c r="N617" s="40" t="s">
        <v>1370</v>
      </c>
      <c r="O617" s="40" t="s">
        <v>1371</v>
      </c>
      <c r="P617" s="40" t="s">
        <v>212</v>
      </c>
      <c r="Q617" s="40" t="s">
        <v>8686</v>
      </c>
      <c r="R617" s="40" t="b">
        <v>0</v>
      </c>
      <c r="S617" s="40" t="s">
        <v>1373</v>
      </c>
      <c r="T617" s="40" t="s">
        <v>212</v>
      </c>
      <c r="U617" s="41">
        <v>0.1</v>
      </c>
      <c r="V617" s="41">
        <v>0.9</v>
      </c>
      <c r="W617" s="41">
        <v>0.1</v>
      </c>
      <c r="X617" s="41">
        <v>0.6</v>
      </c>
      <c r="Y617" s="40" t="b">
        <v>0</v>
      </c>
      <c r="Z617" s="40" t="b">
        <v>1</v>
      </c>
      <c r="AA617" s="40" t="b">
        <v>0</v>
      </c>
      <c r="AB617" s="40" t="b">
        <v>0</v>
      </c>
      <c r="AC617" s="41" t="s">
        <v>9404</v>
      </c>
      <c r="AD617" s="41" t="s">
        <v>9405</v>
      </c>
      <c r="AE617" s="41">
        <v>1194.616027</v>
      </c>
      <c r="AF617" s="41">
        <v>-3.225032926</v>
      </c>
      <c r="AG617" s="42">
        <v>4.83E41</v>
      </c>
      <c r="AH617" s="51">
        <v>0.047998122</v>
      </c>
      <c r="AI617" s="40" t="s">
        <v>9406</v>
      </c>
      <c r="AJ617" s="40" t="s">
        <v>9407</v>
      </c>
      <c r="AK617" s="41">
        <v>10000.0</v>
      </c>
      <c r="AL617" s="40" t="s">
        <v>216</v>
      </c>
      <c r="AM617" s="40" t="s">
        <v>7285</v>
      </c>
      <c r="AN617" s="40" t="s">
        <v>224</v>
      </c>
      <c r="AO617" s="42">
        <v>1.01E138</v>
      </c>
    </row>
    <row r="618">
      <c r="A618" s="41">
        <v>91.0</v>
      </c>
      <c r="B618" s="42">
        <v>1.671312514E9</v>
      </c>
      <c r="C618" s="41">
        <v>3356.0</v>
      </c>
      <c r="D618" s="40" t="s">
        <v>1243</v>
      </c>
      <c r="E618" s="41">
        <v>140.0</v>
      </c>
      <c r="F618" s="41">
        <v>35.0</v>
      </c>
      <c r="G618" s="41">
        <v>70.0</v>
      </c>
      <c r="H618" s="41">
        <v>-3.07732701</v>
      </c>
      <c r="I618" s="41">
        <v>10000.0</v>
      </c>
      <c r="J618" s="41">
        <v>5000.0</v>
      </c>
      <c r="K618" s="41">
        <v>1200.0</v>
      </c>
      <c r="L618" s="41">
        <v>600.0</v>
      </c>
      <c r="M618" s="41">
        <v>30.0</v>
      </c>
      <c r="N618" s="40" t="s">
        <v>1370</v>
      </c>
      <c r="O618" s="40" t="s">
        <v>1371</v>
      </c>
      <c r="P618" s="40" t="s">
        <v>7305</v>
      </c>
      <c r="Q618" s="40" t="s">
        <v>1373</v>
      </c>
      <c r="R618" s="40" t="b">
        <v>0</v>
      </c>
      <c r="S618" s="40" t="s">
        <v>1373</v>
      </c>
      <c r="T618" s="40" t="s">
        <v>7305</v>
      </c>
      <c r="U618" s="41">
        <v>0.1</v>
      </c>
      <c r="V618" s="41">
        <v>0.9</v>
      </c>
      <c r="W618" s="41">
        <v>0.1</v>
      </c>
      <c r="X618" s="41">
        <v>0.5</v>
      </c>
      <c r="Y618" s="40" t="b">
        <v>0</v>
      </c>
      <c r="Z618" s="40" t="b">
        <v>1</v>
      </c>
      <c r="AA618" s="40" t="b">
        <v>0</v>
      </c>
      <c r="AB618" s="40" t="b">
        <v>1</v>
      </c>
      <c r="AC618" s="41" t="s">
        <v>4616</v>
      </c>
      <c r="AD618" s="41" t="s">
        <v>9408</v>
      </c>
      <c r="AE618" s="41">
        <v>1203.692549</v>
      </c>
      <c r="AF618" s="41">
        <v>-3.225502208</v>
      </c>
      <c r="AG618" s="42">
        <v>1.39E42</v>
      </c>
      <c r="AH618" s="51">
        <v>0.048150618</v>
      </c>
      <c r="AI618" s="40" t="s">
        <v>9409</v>
      </c>
      <c r="AJ618" s="46">
        <v>1.38756771068326E128</v>
      </c>
      <c r="AK618" s="41">
        <v>9288.0</v>
      </c>
      <c r="AL618" s="40" t="s">
        <v>2224</v>
      </c>
      <c r="AM618" s="40" t="s">
        <v>7285</v>
      </c>
      <c r="AN618" s="40" t="s">
        <v>5643</v>
      </c>
      <c r="AO618" s="42">
        <v>1.11E139</v>
      </c>
    </row>
    <row r="619">
      <c r="A619" s="41">
        <v>1034.0</v>
      </c>
      <c r="B619" s="42">
        <v>1.671302375E9</v>
      </c>
      <c r="C619" s="41">
        <v>3356.0</v>
      </c>
      <c r="D619" s="40" t="s">
        <v>1243</v>
      </c>
      <c r="E619" s="41">
        <v>140.0</v>
      </c>
      <c r="F619" s="41">
        <v>35.0</v>
      </c>
      <c r="G619" s="41">
        <v>70.0</v>
      </c>
      <c r="H619" s="41">
        <v>-3.07732701</v>
      </c>
      <c r="I619" s="41">
        <v>10000.0</v>
      </c>
      <c r="J619" s="41">
        <v>5000.0</v>
      </c>
      <c r="K619" s="41">
        <v>1200.0</v>
      </c>
      <c r="L619" s="41">
        <v>600.0</v>
      </c>
      <c r="M619" s="41">
        <v>100.0</v>
      </c>
      <c r="N619" s="40" t="s">
        <v>1370</v>
      </c>
      <c r="O619" s="40" t="s">
        <v>208</v>
      </c>
      <c r="P619" s="40" t="s">
        <v>1372</v>
      </c>
      <c r="Q619" s="40" t="s">
        <v>1373</v>
      </c>
      <c r="R619" s="40" t="b">
        <v>0</v>
      </c>
      <c r="S619" s="40" t="s">
        <v>1373</v>
      </c>
      <c r="T619" s="40" t="s">
        <v>212</v>
      </c>
      <c r="U619" s="41">
        <v>0.1</v>
      </c>
      <c r="V619" s="41">
        <v>0.9</v>
      </c>
      <c r="W619" s="41">
        <v>0.3</v>
      </c>
      <c r="X619" s="41">
        <v>0.6</v>
      </c>
      <c r="Y619" s="40" t="b">
        <v>0</v>
      </c>
      <c r="Z619" s="40" t="b">
        <v>1</v>
      </c>
      <c r="AA619" s="40" t="b">
        <v>0</v>
      </c>
      <c r="AB619" s="40" t="b">
        <v>0</v>
      </c>
      <c r="AC619" s="41" t="s">
        <v>9410</v>
      </c>
      <c r="AD619" s="41" t="s">
        <v>9411</v>
      </c>
      <c r="AE619" s="41">
        <v>1179.207655</v>
      </c>
      <c r="AF619" s="41">
        <v>-3.225884124</v>
      </c>
      <c r="AG619" s="42">
        <v>1.16E42</v>
      </c>
      <c r="AH619" s="51">
        <v>0.048274725</v>
      </c>
      <c r="AI619" s="40" t="s">
        <v>9412</v>
      </c>
      <c r="AJ619" s="40" t="s">
        <v>9413</v>
      </c>
      <c r="AK619" s="41">
        <v>10000.0</v>
      </c>
      <c r="AL619" s="40" t="s">
        <v>216</v>
      </c>
      <c r="AM619" s="40" t="s">
        <v>7285</v>
      </c>
      <c r="AN619" s="40" t="s">
        <v>224</v>
      </c>
      <c r="AO619" s="42">
        <v>1.1E139</v>
      </c>
    </row>
    <row r="620">
      <c r="A620" s="41">
        <v>646.0</v>
      </c>
      <c r="B620" s="42">
        <v>1.671302375E9</v>
      </c>
      <c r="C620" s="41">
        <v>3356.0</v>
      </c>
      <c r="D620" s="40" t="s">
        <v>1243</v>
      </c>
      <c r="E620" s="41">
        <v>140.0</v>
      </c>
      <c r="F620" s="41">
        <v>35.0</v>
      </c>
      <c r="G620" s="41">
        <v>70.0</v>
      </c>
      <c r="H620" s="41">
        <v>-3.07732701</v>
      </c>
      <c r="I620" s="41">
        <v>10000.0</v>
      </c>
      <c r="J620" s="41">
        <v>5000.0</v>
      </c>
      <c r="K620" s="41">
        <v>1200.0</v>
      </c>
      <c r="L620" s="41">
        <v>600.0</v>
      </c>
      <c r="M620" s="41">
        <v>50.0</v>
      </c>
      <c r="N620" s="40" t="s">
        <v>1370</v>
      </c>
      <c r="O620" s="40" t="s">
        <v>208</v>
      </c>
      <c r="P620" s="40" t="s">
        <v>7305</v>
      </c>
      <c r="Q620" s="40" t="s">
        <v>1373</v>
      </c>
      <c r="R620" s="40" t="b">
        <v>0</v>
      </c>
      <c r="S620" s="40" t="s">
        <v>7286</v>
      </c>
      <c r="T620" s="40" t="s">
        <v>212</v>
      </c>
      <c r="U620" s="41">
        <v>0.1</v>
      </c>
      <c r="V620" s="41">
        <v>0.9</v>
      </c>
      <c r="W620" s="41">
        <v>0.3</v>
      </c>
      <c r="X620" s="41">
        <v>0.5</v>
      </c>
      <c r="Y620" s="40" t="b">
        <v>0</v>
      </c>
      <c r="Z620" s="40" t="b">
        <v>1</v>
      </c>
      <c r="AA620" s="40" t="b">
        <v>0</v>
      </c>
      <c r="AB620" s="40" t="b">
        <v>0</v>
      </c>
      <c r="AC620" s="41" t="s">
        <v>9414</v>
      </c>
      <c r="AD620" s="41" t="s">
        <v>9415</v>
      </c>
      <c r="AE620" s="41">
        <v>553.2262836</v>
      </c>
      <c r="AF620" s="41">
        <v>-3.225992655</v>
      </c>
      <c r="AG620" s="42">
        <v>1.39E42</v>
      </c>
      <c r="AH620" s="51">
        <v>0.048309993</v>
      </c>
      <c r="AI620" s="40" t="s">
        <v>9416</v>
      </c>
      <c r="AJ620" s="40" t="s">
        <v>9417</v>
      </c>
      <c r="AK620" s="41">
        <v>10000.0</v>
      </c>
      <c r="AL620" s="40" t="s">
        <v>216</v>
      </c>
      <c r="AM620" s="40" t="s">
        <v>7285</v>
      </c>
      <c r="AN620" s="40" t="s">
        <v>224</v>
      </c>
      <c r="AO620" s="42">
        <v>1.11E139</v>
      </c>
    </row>
    <row r="621">
      <c r="A621" s="41">
        <v>126.0</v>
      </c>
      <c r="B621" s="42">
        <v>1.67130956E9</v>
      </c>
      <c r="C621" s="41">
        <v>3356.0</v>
      </c>
      <c r="D621" s="40" t="s">
        <v>1243</v>
      </c>
      <c r="E621" s="41">
        <v>140.0</v>
      </c>
      <c r="F621" s="41">
        <v>35.0</v>
      </c>
      <c r="G621" s="41">
        <v>70.0</v>
      </c>
      <c r="H621" s="41">
        <v>-3.07732701</v>
      </c>
      <c r="I621" s="41">
        <v>10000.0</v>
      </c>
      <c r="J621" s="41">
        <v>5000.0</v>
      </c>
      <c r="K621" s="41">
        <v>1200.0</v>
      </c>
      <c r="L621" s="41">
        <v>600.0</v>
      </c>
      <c r="M621" s="41">
        <v>30.0</v>
      </c>
      <c r="N621" s="40" t="s">
        <v>1370</v>
      </c>
      <c r="O621" s="40" t="s">
        <v>1371</v>
      </c>
      <c r="P621" s="40" t="s">
        <v>1372</v>
      </c>
      <c r="Q621" s="40" t="s">
        <v>1373</v>
      </c>
      <c r="R621" s="40" t="b">
        <v>0</v>
      </c>
      <c r="S621" s="40" t="s">
        <v>1373</v>
      </c>
      <c r="T621" s="40" t="s">
        <v>7305</v>
      </c>
      <c r="U621" s="41">
        <v>0.1</v>
      </c>
      <c r="V621" s="41">
        <v>0.9</v>
      </c>
      <c r="W621" s="41">
        <v>0.1</v>
      </c>
      <c r="X621" s="41">
        <v>0.4</v>
      </c>
      <c r="Y621" s="40" t="b">
        <v>0</v>
      </c>
      <c r="Z621" s="40" t="b">
        <v>1</v>
      </c>
      <c r="AA621" s="40" t="b">
        <v>0</v>
      </c>
      <c r="AB621" s="40" t="b">
        <v>0</v>
      </c>
      <c r="AC621" s="41" t="s">
        <v>9418</v>
      </c>
      <c r="AD621" s="41" t="s">
        <v>9419</v>
      </c>
      <c r="AE621" s="41">
        <v>797.5011268</v>
      </c>
      <c r="AF621" s="41">
        <v>-3.226022675</v>
      </c>
      <c r="AG621" s="42">
        <v>4.81E41</v>
      </c>
      <c r="AH621" s="51">
        <v>0.048319748</v>
      </c>
      <c r="AI621" s="40" t="s">
        <v>9420</v>
      </c>
      <c r="AJ621" s="46">
        <v>4.81469171944574E125</v>
      </c>
      <c r="AK621" s="41">
        <v>10000.0</v>
      </c>
      <c r="AL621" s="40" t="s">
        <v>216</v>
      </c>
      <c r="AM621" s="40" t="s">
        <v>7285</v>
      </c>
      <c r="AN621" s="40" t="s">
        <v>5643</v>
      </c>
      <c r="AO621" s="42">
        <v>1.01E138</v>
      </c>
    </row>
    <row r="622">
      <c r="A622" s="41">
        <v>644.0</v>
      </c>
      <c r="B622" s="42">
        <v>1.671302375E9</v>
      </c>
      <c r="C622" s="41">
        <v>3356.0</v>
      </c>
      <c r="D622" s="40" t="s">
        <v>1243</v>
      </c>
      <c r="E622" s="41">
        <v>140.0</v>
      </c>
      <c r="F622" s="41">
        <v>35.0</v>
      </c>
      <c r="G622" s="41">
        <v>70.0</v>
      </c>
      <c r="H622" s="41">
        <v>-3.07732701</v>
      </c>
      <c r="I622" s="41">
        <v>10000.0</v>
      </c>
      <c r="J622" s="41">
        <v>5000.0</v>
      </c>
      <c r="K622" s="41">
        <v>1200.0</v>
      </c>
      <c r="L622" s="41">
        <v>600.0</v>
      </c>
      <c r="M622" s="41">
        <v>50.0</v>
      </c>
      <c r="N622" s="40" t="s">
        <v>1370</v>
      </c>
      <c r="O622" s="40" t="s">
        <v>208</v>
      </c>
      <c r="P622" s="40" t="s">
        <v>7305</v>
      </c>
      <c r="Q622" s="40" t="s">
        <v>1373</v>
      </c>
      <c r="R622" s="40" t="b">
        <v>0</v>
      </c>
      <c r="S622" s="40" t="s">
        <v>7286</v>
      </c>
      <c r="T622" s="40" t="s">
        <v>212</v>
      </c>
      <c r="U622" s="41">
        <v>0.1</v>
      </c>
      <c r="V622" s="41">
        <v>0.9</v>
      </c>
      <c r="W622" s="41">
        <v>0.2</v>
      </c>
      <c r="X622" s="41">
        <v>0.6</v>
      </c>
      <c r="Y622" s="40" t="b">
        <v>0</v>
      </c>
      <c r="Z622" s="40" t="b">
        <v>1</v>
      </c>
      <c r="AA622" s="40" t="b">
        <v>0</v>
      </c>
      <c r="AB622" s="40" t="b">
        <v>0</v>
      </c>
      <c r="AC622" s="41" t="s">
        <v>9421</v>
      </c>
      <c r="AD622" s="41" t="s">
        <v>9422</v>
      </c>
      <c r="AE622" s="41">
        <v>595.8611462</v>
      </c>
      <c r="AF622" s="41">
        <v>-3.226290833</v>
      </c>
      <c r="AG622" s="42">
        <v>6.22E41</v>
      </c>
      <c r="AH622" s="51">
        <v>0.048406888</v>
      </c>
      <c r="AI622" s="40" t="s">
        <v>9423</v>
      </c>
      <c r="AJ622" s="40" t="s">
        <v>9424</v>
      </c>
      <c r="AK622" s="41">
        <v>8919.0</v>
      </c>
      <c r="AL622" s="40" t="s">
        <v>1382</v>
      </c>
      <c r="AM622" s="40" t="s">
        <v>7285</v>
      </c>
      <c r="AN622" s="40" t="s">
        <v>224</v>
      </c>
      <c r="AO622" s="42">
        <v>1.11E138</v>
      </c>
    </row>
    <row r="623">
      <c r="A623" s="41">
        <v>33.0</v>
      </c>
      <c r="B623" s="42">
        <v>1.67130956E9</v>
      </c>
      <c r="C623" s="41">
        <v>3356.0</v>
      </c>
      <c r="D623" s="40" t="s">
        <v>1243</v>
      </c>
      <c r="E623" s="41">
        <v>140.0</v>
      </c>
      <c r="F623" s="41">
        <v>35.0</v>
      </c>
      <c r="G623" s="41">
        <v>70.0</v>
      </c>
      <c r="H623" s="41">
        <v>-3.07732701</v>
      </c>
      <c r="I623" s="41">
        <v>10000.0</v>
      </c>
      <c r="J623" s="41">
        <v>5000.0</v>
      </c>
      <c r="K623" s="41">
        <v>1200.0</v>
      </c>
      <c r="L623" s="41">
        <v>600.0</v>
      </c>
      <c r="M623" s="41">
        <v>30.0</v>
      </c>
      <c r="N623" s="40" t="s">
        <v>1370</v>
      </c>
      <c r="O623" s="40" t="s">
        <v>1371</v>
      </c>
      <c r="P623" s="40" t="s">
        <v>209</v>
      </c>
      <c r="Q623" s="40" t="s">
        <v>1373</v>
      </c>
      <c r="R623" s="40" t="b">
        <v>0</v>
      </c>
      <c r="S623" s="40" t="s">
        <v>7286</v>
      </c>
      <c r="T623" s="40" t="s">
        <v>7305</v>
      </c>
      <c r="U623" s="41">
        <v>0.1</v>
      </c>
      <c r="V623" s="41">
        <v>0.9</v>
      </c>
      <c r="W623" s="41">
        <v>0.3</v>
      </c>
      <c r="X623" s="41">
        <v>0.4</v>
      </c>
      <c r="Y623" s="40" t="b">
        <v>0</v>
      </c>
      <c r="Z623" s="40" t="b">
        <v>1</v>
      </c>
      <c r="AA623" s="40" t="b">
        <v>0</v>
      </c>
      <c r="AB623" s="40" t="b">
        <v>0</v>
      </c>
      <c r="AC623" s="41" t="s">
        <v>9425</v>
      </c>
      <c r="AD623" s="41" t="s">
        <v>9426</v>
      </c>
      <c r="AE623" s="41">
        <v>1032.645822</v>
      </c>
      <c r="AF623" s="41">
        <v>-3.227172466</v>
      </c>
      <c r="AG623" s="42">
        <v>1.04E42</v>
      </c>
      <c r="AH623" s="51">
        <v>0.048693381</v>
      </c>
      <c r="AI623" s="40" t="s">
        <v>9427</v>
      </c>
      <c r="AJ623" s="40" t="s">
        <v>9428</v>
      </c>
      <c r="AK623" s="41">
        <v>10000.0</v>
      </c>
      <c r="AL623" s="40" t="s">
        <v>216</v>
      </c>
      <c r="AM623" s="40" t="s">
        <v>7285</v>
      </c>
      <c r="AN623" s="40" t="s">
        <v>5643</v>
      </c>
      <c r="AO623" s="42">
        <v>1.01E139</v>
      </c>
    </row>
    <row r="624">
      <c r="A624" s="41">
        <v>102.0</v>
      </c>
      <c r="B624" s="42">
        <v>1.671312514E9</v>
      </c>
      <c r="C624" s="41">
        <v>3356.0</v>
      </c>
      <c r="D624" s="40" t="s">
        <v>1243</v>
      </c>
      <c r="E624" s="41">
        <v>140.0</v>
      </c>
      <c r="F624" s="41">
        <v>35.0</v>
      </c>
      <c r="G624" s="41">
        <v>70.0</v>
      </c>
      <c r="H624" s="41">
        <v>-3.07732701</v>
      </c>
      <c r="I624" s="41">
        <v>10000.0</v>
      </c>
      <c r="J624" s="41">
        <v>5000.0</v>
      </c>
      <c r="K624" s="41">
        <v>1200.0</v>
      </c>
      <c r="L624" s="41">
        <v>600.0</v>
      </c>
      <c r="M624" s="41">
        <v>30.0</v>
      </c>
      <c r="N624" s="40" t="s">
        <v>1370</v>
      </c>
      <c r="O624" s="40" t="s">
        <v>1371</v>
      </c>
      <c r="P624" s="40" t="s">
        <v>7305</v>
      </c>
      <c r="Q624" s="40" t="s">
        <v>1373</v>
      </c>
      <c r="R624" s="40" t="b">
        <v>0</v>
      </c>
      <c r="S624" s="40" t="s">
        <v>7286</v>
      </c>
      <c r="T624" s="40" t="s">
        <v>7305</v>
      </c>
      <c r="U624" s="41">
        <v>0.1</v>
      </c>
      <c r="V624" s="41">
        <v>0.9</v>
      </c>
      <c r="W624" s="41">
        <v>0.2</v>
      </c>
      <c r="X624" s="41">
        <v>0.4</v>
      </c>
      <c r="Y624" s="40" t="b">
        <v>0</v>
      </c>
      <c r="Z624" s="40" t="b">
        <v>1</v>
      </c>
      <c r="AA624" s="40" t="b">
        <v>0</v>
      </c>
      <c r="AB624" s="40" t="b">
        <v>1</v>
      </c>
      <c r="AC624" s="41" t="s">
        <v>9429</v>
      </c>
      <c r="AD624" s="41" t="s">
        <v>9430</v>
      </c>
      <c r="AE624" s="41">
        <v>1203.596157</v>
      </c>
      <c r="AF624" s="41">
        <v>-3.227279476</v>
      </c>
      <c r="AG624" s="42">
        <v>6.9E41</v>
      </c>
      <c r="AH624" s="51">
        <v>0.048728155</v>
      </c>
      <c r="AI624" s="40" t="s">
        <v>9431</v>
      </c>
      <c r="AJ624" s="46">
        <v>6.90216540518666E125</v>
      </c>
      <c r="AK624" s="41">
        <v>7323.0</v>
      </c>
      <c r="AL624" s="40" t="s">
        <v>2224</v>
      </c>
      <c r="AM624" s="40" t="s">
        <v>7285</v>
      </c>
      <c r="AN624" s="40" t="s">
        <v>5643</v>
      </c>
      <c r="AO624" s="42">
        <v>1.11E138</v>
      </c>
    </row>
    <row r="625">
      <c r="A625" s="41">
        <v>141.0</v>
      </c>
      <c r="B625" s="42">
        <v>1.671309524E9</v>
      </c>
      <c r="C625" s="41">
        <v>3356.0</v>
      </c>
      <c r="D625" s="40" t="s">
        <v>1243</v>
      </c>
      <c r="E625" s="41">
        <v>140.0</v>
      </c>
      <c r="F625" s="41">
        <v>35.0</v>
      </c>
      <c r="G625" s="41">
        <v>70.0</v>
      </c>
      <c r="H625" s="41">
        <v>-3.07732701</v>
      </c>
      <c r="I625" s="41">
        <v>10000.0</v>
      </c>
      <c r="J625" s="41">
        <v>5000.0</v>
      </c>
      <c r="K625" s="41">
        <v>1200.0</v>
      </c>
      <c r="L625" s="41">
        <v>600.0</v>
      </c>
      <c r="M625" s="41">
        <v>30.0</v>
      </c>
      <c r="N625" s="40" t="s">
        <v>1370</v>
      </c>
      <c r="O625" s="40" t="s">
        <v>1371</v>
      </c>
      <c r="P625" s="40" t="s">
        <v>1372</v>
      </c>
      <c r="Q625" s="40" t="s">
        <v>1373</v>
      </c>
      <c r="R625" s="40" t="b">
        <v>0</v>
      </c>
      <c r="S625" s="40" t="s">
        <v>7286</v>
      </c>
      <c r="T625" s="40" t="s">
        <v>212</v>
      </c>
      <c r="U625" s="41">
        <v>0.1</v>
      </c>
      <c r="V625" s="41">
        <v>0.9</v>
      </c>
      <c r="W625" s="41">
        <v>0.3</v>
      </c>
      <c r="X625" s="41">
        <v>0.4</v>
      </c>
      <c r="Y625" s="40" t="b">
        <v>0</v>
      </c>
      <c r="Z625" s="40" t="b">
        <v>1</v>
      </c>
      <c r="AA625" s="40" t="b">
        <v>0</v>
      </c>
      <c r="AB625" s="40" t="b">
        <v>1</v>
      </c>
      <c r="AC625" s="41" t="s">
        <v>9432</v>
      </c>
      <c r="AD625" s="41" t="s">
        <v>9433</v>
      </c>
      <c r="AE625" s="41">
        <v>1203.210038</v>
      </c>
      <c r="AF625" s="41">
        <v>-3.227558581</v>
      </c>
      <c r="AG625" s="42">
        <v>8.11E41</v>
      </c>
      <c r="AH625" s="51">
        <v>0.048818852</v>
      </c>
      <c r="AI625" s="40" t="s">
        <v>9434</v>
      </c>
      <c r="AJ625" s="46">
        <v>8.10702368020079E167</v>
      </c>
      <c r="AK625" s="41">
        <v>4777.0</v>
      </c>
      <c r="AL625" s="40" t="s">
        <v>2224</v>
      </c>
      <c r="AM625" s="40" t="s">
        <v>7285</v>
      </c>
      <c r="AN625" s="40" t="s">
        <v>5643</v>
      </c>
      <c r="AO625" s="42">
        <v>1.0E139</v>
      </c>
    </row>
    <row r="626">
      <c r="A626" s="41">
        <v>706.0</v>
      </c>
      <c r="B626" s="42">
        <v>1.671302375E9</v>
      </c>
      <c r="C626" s="41">
        <v>3356.0</v>
      </c>
      <c r="D626" s="40" t="s">
        <v>1243</v>
      </c>
      <c r="E626" s="41">
        <v>140.0</v>
      </c>
      <c r="F626" s="41">
        <v>35.0</v>
      </c>
      <c r="G626" s="41">
        <v>70.0</v>
      </c>
      <c r="H626" s="41">
        <v>-3.07732701</v>
      </c>
      <c r="I626" s="41">
        <v>10000.0</v>
      </c>
      <c r="J626" s="41">
        <v>5000.0</v>
      </c>
      <c r="K626" s="41">
        <v>1200.0</v>
      </c>
      <c r="L626" s="41">
        <v>600.0</v>
      </c>
      <c r="M626" s="41">
        <v>50.0</v>
      </c>
      <c r="N626" s="40" t="s">
        <v>1370</v>
      </c>
      <c r="O626" s="40" t="s">
        <v>208</v>
      </c>
      <c r="P626" s="40" t="s">
        <v>212</v>
      </c>
      <c r="Q626" s="40" t="s">
        <v>1373</v>
      </c>
      <c r="R626" s="40" t="b">
        <v>0</v>
      </c>
      <c r="S626" s="40" t="s">
        <v>1373</v>
      </c>
      <c r="T626" s="40" t="s">
        <v>212</v>
      </c>
      <c r="U626" s="41">
        <v>0.1</v>
      </c>
      <c r="V626" s="41">
        <v>0.9</v>
      </c>
      <c r="W626" s="41">
        <v>0.2</v>
      </c>
      <c r="X626" s="41">
        <v>0.5</v>
      </c>
      <c r="Y626" s="40" t="b">
        <v>0</v>
      </c>
      <c r="Z626" s="40" t="b">
        <v>1</v>
      </c>
      <c r="AA626" s="40" t="b">
        <v>0</v>
      </c>
      <c r="AB626" s="40" t="b">
        <v>0</v>
      </c>
      <c r="AC626" s="41" t="s">
        <v>9435</v>
      </c>
      <c r="AD626" s="41" t="s">
        <v>9436</v>
      </c>
      <c r="AE626" s="41">
        <v>504.6494203</v>
      </c>
      <c r="AF626" s="41">
        <v>-3.227991444</v>
      </c>
      <c r="AG626" s="42">
        <v>8.3E41</v>
      </c>
      <c r="AH626" s="51">
        <v>0.048959514</v>
      </c>
      <c r="AI626" s="40" t="s">
        <v>9437</v>
      </c>
      <c r="AJ626" s="40" t="s">
        <v>9438</v>
      </c>
      <c r="AK626" s="41">
        <v>10000.0</v>
      </c>
      <c r="AL626" s="40" t="s">
        <v>216</v>
      </c>
      <c r="AM626" s="40" t="s">
        <v>7285</v>
      </c>
      <c r="AN626" s="40" t="s">
        <v>224</v>
      </c>
      <c r="AO626" s="42">
        <v>1.0E139</v>
      </c>
    </row>
    <row r="627">
      <c r="A627" s="41">
        <v>535.0</v>
      </c>
      <c r="B627" s="42">
        <v>1.671302375E9</v>
      </c>
      <c r="C627" s="41">
        <v>3356.0</v>
      </c>
      <c r="D627" s="40" t="s">
        <v>1243</v>
      </c>
      <c r="E627" s="41">
        <v>140.0</v>
      </c>
      <c r="F627" s="41">
        <v>35.0</v>
      </c>
      <c r="G627" s="41">
        <v>70.0</v>
      </c>
      <c r="H627" s="41">
        <v>-3.07732701</v>
      </c>
      <c r="I627" s="41">
        <v>10000.0</v>
      </c>
      <c r="J627" s="41">
        <v>5000.0</v>
      </c>
      <c r="K627" s="41">
        <v>1200.0</v>
      </c>
      <c r="L627" s="41">
        <v>600.0</v>
      </c>
      <c r="M627" s="41">
        <v>50.0</v>
      </c>
      <c r="N627" s="40" t="s">
        <v>1370</v>
      </c>
      <c r="O627" s="40" t="s">
        <v>1371</v>
      </c>
      <c r="P627" s="40" t="s">
        <v>212</v>
      </c>
      <c r="Q627" s="40" t="s">
        <v>1373</v>
      </c>
      <c r="R627" s="40" t="b">
        <v>0</v>
      </c>
      <c r="S627" s="40" t="s">
        <v>7286</v>
      </c>
      <c r="T627" s="40" t="s">
        <v>212</v>
      </c>
      <c r="U627" s="41">
        <v>0.1</v>
      </c>
      <c r="V627" s="41">
        <v>0.9</v>
      </c>
      <c r="W627" s="41">
        <v>0.2</v>
      </c>
      <c r="X627" s="41">
        <v>0.5</v>
      </c>
      <c r="Y627" s="40" t="b">
        <v>0</v>
      </c>
      <c r="Z627" s="40" t="b">
        <v>1</v>
      </c>
      <c r="AA627" s="40" t="b">
        <v>0</v>
      </c>
      <c r="AB627" s="40" t="b">
        <v>0</v>
      </c>
      <c r="AC627" s="41" t="s">
        <v>9439</v>
      </c>
      <c r="AD627" s="41" t="s">
        <v>9440</v>
      </c>
      <c r="AE627" s="41">
        <v>521.992542</v>
      </c>
      <c r="AF627" s="41">
        <v>-3.228272448</v>
      </c>
      <c r="AG627" s="42">
        <v>9.77E41</v>
      </c>
      <c r="AH627" s="51">
        <v>0.049050828</v>
      </c>
      <c r="AI627" s="40" t="s">
        <v>9441</v>
      </c>
      <c r="AJ627" s="40" t="s">
        <v>9442</v>
      </c>
      <c r="AK627" s="41">
        <v>10000.0</v>
      </c>
      <c r="AL627" s="40" t="s">
        <v>216</v>
      </c>
      <c r="AM627" s="40" t="s">
        <v>7285</v>
      </c>
      <c r="AN627" s="40" t="s">
        <v>224</v>
      </c>
      <c r="AO627" s="42">
        <v>1.01E139</v>
      </c>
    </row>
    <row r="628">
      <c r="A628" s="41">
        <v>489.0</v>
      </c>
      <c r="B628" s="42">
        <v>1.671302375E9</v>
      </c>
      <c r="C628" s="41">
        <v>3356.0</v>
      </c>
      <c r="D628" s="40" t="s">
        <v>1243</v>
      </c>
      <c r="E628" s="41">
        <v>140.0</v>
      </c>
      <c r="F628" s="41">
        <v>35.0</v>
      </c>
      <c r="G628" s="41">
        <v>70.0</v>
      </c>
      <c r="H628" s="41">
        <v>-3.07732701</v>
      </c>
      <c r="I628" s="41">
        <v>10000.0</v>
      </c>
      <c r="J628" s="41">
        <v>5000.0</v>
      </c>
      <c r="K628" s="41">
        <v>1200.0</v>
      </c>
      <c r="L628" s="41">
        <v>600.0</v>
      </c>
      <c r="M628" s="41">
        <v>50.0</v>
      </c>
      <c r="N628" s="40" t="s">
        <v>1370</v>
      </c>
      <c r="O628" s="40" t="s">
        <v>1371</v>
      </c>
      <c r="P628" s="40" t="s">
        <v>1372</v>
      </c>
      <c r="Q628" s="40" t="s">
        <v>1373</v>
      </c>
      <c r="R628" s="40" t="b">
        <v>0</v>
      </c>
      <c r="S628" s="40" t="s">
        <v>1373</v>
      </c>
      <c r="T628" s="40" t="s">
        <v>212</v>
      </c>
      <c r="U628" s="41">
        <v>0.1</v>
      </c>
      <c r="V628" s="41">
        <v>0.9</v>
      </c>
      <c r="W628" s="41">
        <v>0.2</v>
      </c>
      <c r="X628" s="41">
        <v>0.4</v>
      </c>
      <c r="Y628" s="40" t="b">
        <v>0</v>
      </c>
      <c r="Z628" s="40" t="b">
        <v>1</v>
      </c>
      <c r="AA628" s="40" t="b">
        <v>0</v>
      </c>
      <c r="AB628" s="40" t="b">
        <v>0</v>
      </c>
      <c r="AC628" s="41" t="s">
        <v>9443</v>
      </c>
      <c r="AD628" s="41" t="s">
        <v>9444</v>
      </c>
      <c r="AE628" s="41">
        <v>404.3102825</v>
      </c>
      <c r="AF628" s="41">
        <v>-3.228525774</v>
      </c>
      <c r="AG628" s="42">
        <v>4.84E41</v>
      </c>
      <c r="AH628" s="51">
        <v>0.049133148</v>
      </c>
      <c r="AI628" s="40" t="s">
        <v>9445</v>
      </c>
      <c r="AJ628" s="40" t="s">
        <v>9446</v>
      </c>
      <c r="AK628" s="41">
        <v>10000.0</v>
      </c>
      <c r="AL628" s="40" t="s">
        <v>216</v>
      </c>
      <c r="AM628" s="40" t="s">
        <v>7285</v>
      </c>
      <c r="AN628" s="40" t="s">
        <v>224</v>
      </c>
      <c r="AO628" s="42">
        <v>1.01E138</v>
      </c>
    </row>
    <row r="629">
      <c r="A629" s="41">
        <v>65.0</v>
      </c>
      <c r="B629" s="42">
        <v>1.67130956E9</v>
      </c>
      <c r="C629" s="41">
        <v>3356.0</v>
      </c>
      <c r="D629" s="40" t="s">
        <v>1243</v>
      </c>
      <c r="E629" s="41">
        <v>140.0</v>
      </c>
      <c r="F629" s="41">
        <v>35.0</v>
      </c>
      <c r="G629" s="41">
        <v>70.0</v>
      </c>
      <c r="H629" s="41">
        <v>-3.07732701</v>
      </c>
      <c r="I629" s="41">
        <v>10000.0</v>
      </c>
      <c r="J629" s="41">
        <v>5000.0</v>
      </c>
      <c r="K629" s="41">
        <v>1200.0</v>
      </c>
      <c r="L629" s="41">
        <v>600.0</v>
      </c>
      <c r="M629" s="41">
        <v>30.0</v>
      </c>
      <c r="N629" s="40" t="s">
        <v>1370</v>
      </c>
      <c r="O629" s="40" t="s">
        <v>1371</v>
      </c>
      <c r="P629" s="40" t="s">
        <v>7310</v>
      </c>
      <c r="Q629" s="40" t="s">
        <v>1373</v>
      </c>
      <c r="R629" s="40" t="b">
        <v>0</v>
      </c>
      <c r="S629" s="40" t="s">
        <v>7286</v>
      </c>
      <c r="T629" s="40" t="s">
        <v>7305</v>
      </c>
      <c r="U629" s="41">
        <v>0.1</v>
      </c>
      <c r="V629" s="41">
        <v>0.9</v>
      </c>
      <c r="W629" s="41">
        <v>0.1</v>
      </c>
      <c r="X629" s="41">
        <v>0.6</v>
      </c>
      <c r="Y629" s="40" t="b">
        <v>0</v>
      </c>
      <c r="Z629" s="40" t="b">
        <v>1</v>
      </c>
      <c r="AA629" s="40" t="b">
        <v>0</v>
      </c>
      <c r="AB629" s="40" t="b">
        <v>0</v>
      </c>
      <c r="AC629" s="41" t="s">
        <v>9447</v>
      </c>
      <c r="AD629" s="41" t="s">
        <v>9448</v>
      </c>
      <c r="AE629" s="41">
        <v>1203.239633</v>
      </c>
      <c r="AF629" s="41">
        <v>-3.228596826</v>
      </c>
      <c r="AG629" s="42">
        <v>3.24E41</v>
      </c>
      <c r="AH629" s="51">
        <v>0.049156237</v>
      </c>
      <c r="AI629" s="40" t="s">
        <v>9449</v>
      </c>
      <c r="AJ629" s="46">
        <v>3.23704831752505E125</v>
      </c>
      <c r="AK629" s="41">
        <v>4931.0</v>
      </c>
      <c r="AL629" s="40" t="s">
        <v>2224</v>
      </c>
      <c r="AM629" s="40" t="s">
        <v>7285</v>
      </c>
      <c r="AN629" s="40" t="s">
        <v>5643</v>
      </c>
      <c r="AO629" s="42">
        <v>1.11E137</v>
      </c>
    </row>
    <row r="630">
      <c r="A630" s="41">
        <v>610.0</v>
      </c>
      <c r="B630" s="42">
        <v>1.671302375E9</v>
      </c>
      <c r="C630" s="41">
        <v>3356.0</v>
      </c>
      <c r="D630" s="40" t="s">
        <v>1243</v>
      </c>
      <c r="E630" s="41">
        <v>140.0</v>
      </c>
      <c r="F630" s="41">
        <v>35.0</v>
      </c>
      <c r="G630" s="41">
        <v>70.0</v>
      </c>
      <c r="H630" s="41">
        <v>-3.07732701</v>
      </c>
      <c r="I630" s="41">
        <v>10000.0</v>
      </c>
      <c r="J630" s="41">
        <v>5000.0</v>
      </c>
      <c r="K630" s="41">
        <v>1200.0</v>
      </c>
      <c r="L630" s="41">
        <v>600.0</v>
      </c>
      <c r="M630" s="41">
        <v>50.0</v>
      </c>
      <c r="N630" s="40" t="s">
        <v>1370</v>
      </c>
      <c r="O630" s="40" t="s">
        <v>208</v>
      </c>
      <c r="P630" s="40" t="s">
        <v>7310</v>
      </c>
      <c r="Q630" s="40" t="s">
        <v>1373</v>
      </c>
      <c r="R630" s="40" t="b">
        <v>0</v>
      </c>
      <c r="S630" s="40" t="s">
        <v>7286</v>
      </c>
      <c r="T630" s="40" t="s">
        <v>212</v>
      </c>
      <c r="U630" s="41">
        <v>0.1</v>
      </c>
      <c r="V630" s="41">
        <v>0.9</v>
      </c>
      <c r="W630" s="41">
        <v>0.3</v>
      </c>
      <c r="X630" s="41">
        <v>0.5</v>
      </c>
      <c r="Y630" s="40" t="b">
        <v>0</v>
      </c>
      <c r="Z630" s="40" t="b">
        <v>1</v>
      </c>
      <c r="AA630" s="40" t="b">
        <v>0</v>
      </c>
      <c r="AB630" s="40" t="b">
        <v>0</v>
      </c>
      <c r="AC630" s="41" t="s">
        <v>9450</v>
      </c>
      <c r="AD630" s="41" t="s">
        <v>9451</v>
      </c>
      <c r="AE630" s="41">
        <v>676.7805731</v>
      </c>
      <c r="AF630" s="41">
        <v>-3.228927009</v>
      </c>
      <c r="AG630" s="42">
        <v>1.18E42</v>
      </c>
      <c r="AH630" s="51">
        <v>0.049263532</v>
      </c>
      <c r="AI630" s="40" t="s">
        <v>9452</v>
      </c>
      <c r="AJ630" s="40" t="s">
        <v>9453</v>
      </c>
      <c r="AK630" s="41">
        <v>10000.0</v>
      </c>
      <c r="AL630" s="40" t="s">
        <v>216</v>
      </c>
      <c r="AM630" s="40" t="s">
        <v>7285</v>
      </c>
      <c r="AN630" s="40" t="s">
        <v>224</v>
      </c>
      <c r="AO630" s="42">
        <v>1.1E139</v>
      </c>
    </row>
    <row r="631">
      <c r="A631" s="41">
        <v>71.0</v>
      </c>
      <c r="B631" s="42">
        <v>1.671312514E9</v>
      </c>
      <c r="C631" s="41">
        <v>3356.0</v>
      </c>
      <c r="D631" s="40" t="s">
        <v>1243</v>
      </c>
      <c r="E631" s="41">
        <v>140.0</v>
      </c>
      <c r="F631" s="41">
        <v>35.0</v>
      </c>
      <c r="G631" s="41">
        <v>70.0</v>
      </c>
      <c r="H631" s="41">
        <v>-3.07732701</v>
      </c>
      <c r="I631" s="41">
        <v>10000.0</v>
      </c>
      <c r="J631" s="41">
        <v>5000.0</v>
      </c>
      <c r="K631" s="41">
        <v>1200.0</v>
      </c>
      <c r="L631" s="41">
        <v>600.0</v>
      </c>
      <c r="M631" s="41">
        <v>30.0</v>
      </c>
      <c r="N631" s="40" t="s">
        <v>1370</v>
      </c>
      <c r="O631" s="40" t="s">
        <v>1371</v>
      </c>
      <c r="P631" s="40" t="s">
        <v>7310</v>
      </c>
      <c r="Q631" s="40" t="s">
        <v>1373</v>
      </c>
      <c r="R631" s="40" t="b">
        <v>0</v>
      </c>
      <c r="S631" s="40" t="s">
        <v>7286</v>
      </c>
      <c r="T631" s="40" t="s">
        <v>7305</v>
      </c>
      <c r="U631" s="41">
        <v>0.1</v>
      </c>
      <c r="V631" s="41">
        <v>0.9</v>
      </c>
      <c r="W631" s="41">
        <v>0.3</v>
      </c>
      <c r="X631" s="41">
        <v>0.6</v>
      </c>
      <c r="Y631" s="40" t="b">
        <v>0</v>
      </c>
      <c r="Z631" s="40" t="b">
        <v>1</v>
      </c>
      <c r="AA631" s="40" t="b">
        <v>0</v>
      </c>
      <c r="AB631" s="40" t="b">
        <v>1</v>
      </c>
      <c r="AC631" s="41" t="s">
        <v>9454</v>
      </c>
      <c r="AD631" s="41" t="s">
        <v>9455</v>
      </c>
      <c r="AE631" s="41">
        <v>1203.613978</v>
      </c>
      <c r="AF631" s="41">
        <v>-3.230592626</v>
      </c>
      <c r="AG631" s="42">
        <v>1.2E42</v>
      </c>
      <c r="AH631" s="51">
        <v>0.049804787</v>
      </c>
      <c r="AI631" s="40" t="s">
        <v>9456</v>
      </c>
      <c r="AJ631" s="46">
        <v>1.1995547098171E171</v>
      </c>
      <c r="AK631" s="41">
        <v>5052.0</v>
      </c>
      <c r="AL631" s="40" t="s">
        <v>2224</v>
      </c>
      <c r="AM631" s="40" t="s">
        <v>7285</v>
      </c>
      <c r="AN631" s="40" t="s">
        <v>5643</v>
      </c>
      <c r="AO631" s="42">
        <v>1.1E139</v>
      </c>
    </row>
    <row r="632">
      <c r="A632" s="41">
        <v>203.0</v>
      </c>
      <c r="B632" s="42">
        <v>1.671302375E9</v>
      </c>
      <c r="C632" s="41">
        <v>3356.0</v>
      </c>
      <c r="D632" s="40" t="s">
        <v>1243</v>
      </c>
      <c r="E632" s="41">
        <v>140.0</v>
      </c>
      <c r="F632" s="41">
        <v>35.0</v>
      </c>
      <c r="G632" s="41">
        <v>70.0</v>
      </c>
      <c r="H632" s="41">
        <v>-3.07732701</v>
      </c>
      <c r="I632" s="41">
        <v>10000.0</v>
      </c>
      <c r="J632" s="41">
        <v>5000.0</v>
      </c>
      <c r="K632" s="41">
        <v>1200.0</v>
      </c>
      <c r="L632" s="41">
        <v>600.0</v>
      </c>
      <c r="M632" s="41">
        <v>30.0</v>
      </c>
      <c r="N632" s="40" t="s">
        <v>1370</v>
      </c>
      <c r="O632" s="40" t="s">
        <v>208</v>
      </c>
      <c r="P632" s="40" t="s">
        <v>209</v>
      </c>
      <c r="Q632" s="40" t="s">
        <v>1373</v>
      </c>
      <c r="R632" s="40" t="b">
        <v>0</v>
      </c>
      <c r="S632" s="40" t="s">
        <v>1373</v>
      </c>
      <c r="T632" s="40" t="s">
        <v>212</v>
      </c>
      <c r="U632" s="41">
        <v>0.1</v>
      </c>
      <c r="V632" s="41">
        <v>0.9</v>
      </c>
      <c r="W632" s="41">
        <v>0.2</v>
      </c>
      <c r="X632" s="41">
        <v>0.6</v>
      </c>
      <c r="Y632" s="40" t="b">
        <v>0</v>
      </c>
      <c r="Z632" s="40" t="b">
        <v>1</v>
      </c>
      <c r="AA632" s="40" t="b">
        <v>0</v>
      </c>
      <c r="AB632" s="40" t="b">
        <v>0</v>
      </c>
      <c r="AC632" s="41" t="s">
        <v>9457</v>
      </c>
      <c r="AD632" s="41" t="s">
        <v>9038</v>
      </c>
      <c r="AE632" s="41">
        <v>366.5905941</v>
      </c>
      <c r="AF632" s="41">
        <v>-3.23086686</v>
      </c>
      <c r="AG632" s="42">
        <v>8.91E40</v>
      </c>
      <c r="AH632" s="51">
        <v>0.049893901</v>
      </c>
      <c r="AI632" s="40" t="s">
        <v>9458</v>
      </c>
      <c r="AJ632" s="40" t="s">
        <v>7330</v>
      </c>
      <c r="AK632" s="41">
        <v>10000.0</v>
      </c>
      <c r="AL632" s="40" t="s">
        <v>216</v>
      </c>
      <c r="AM632" s="40" t="s">
        <v>7285</v>
      </c>
      <c r="AN632" s="40" t="s">
        <v>224</v>
      </c>
      <c r="AO632" s="42">
        <v>1.0E136</v>
      </c>
    </row>
    <row r="633">
      <c r="A633" s="41">
        <v>895.0</v>
      </c>
      <c r="B633" s="42">
        <v>1.671302375E9</v>
      </c>
      <c r="C633" s="41">
        <v>3356.0</v>
      </c>
      <c r="D633" s="40" t="s">
        <v>1243</v>
      </c>
      <c r="E633" s="41">
        <v>140.0</v>
      </c>
      <c r="F633" s="41">
        <v>35.0</v>
      </c>
      <c r="G633" s="41">
        <v>70.0</v>
      </c>
      <c r="H633" s="41">
        <v>-3.07732701</v>
      </c>
      <c r="I633" s="41">
        <v>10000.0</v>
      </c>
      <c r="J633" s="41">
        <v>5000.0</v>
      </c>
      <c r="K633" s="41">
        <v>1200.0</v>
      </c>
      <c r="L633" s="41">
        <v>600.0</v>
      </c>
      <c r="M633" s="41">
        <v>100.0</v>
      </c>
      <c r="N633" s="40" t="s">
        <v>1370</v>
      </c>
      <c r="O633" s="40" t="s">
        <v>1371</v>
      </c>
      <c r="P633" s="40" t="s">
        <v>212</v>
      </c>
      <c r="Q633" s="40" t="s">
        <v>1373</v>
      </c>
      <c r="R633" s="40" t="b">
        <v>0</v>
      </c>
      <c r="S633" s="40" t="s">
        <v>7286</v>
      </c>
      <c r="T633" s="40" t="s">
        <v>212</v>
      </c>
      <c r="U633" s="41">
        <v>0.1</v>
      </c>
      <c r="V633" s="41">
        <v>0.9</v>
      </c>
      <c r="W633" s="41">
        <v>0.2</v>
      </c>
      <c r="X633" s="41">
        <v>0.5</v>
      </c>
      <c r="Y633" s="40" t="b">
        <v>0</v>
      </c>
      <c r="Z633" s="40" t="b">
        <v>1</v>
      </c>
      <c r="AA633" s="40" t="b">
        <v>0</v>
      </c>
      <c r="AB633" s="40" t="b">
        <v>0</v>
      </c>
      <c r="AC633" s="41" t="s">
        <v>9459</v>
      </c>
      <c r="AD633" s="41" t="s">
        <v>9460</v>
      </c>
      <c r="AE633" s="41">
        <v>1030.511346</v>
      </c>
      <c r="AF633" s="41">
        <v>-3.230976549</v>
      </c>
      <c r="AG633" s="42">
        <v>2.8E41</v>
      </c>
      <c r="AH633" s="51">
        <v>0.049929545</v>
      </c>
      <c r="AI633" s="40" t="s">
        <v>9461</v>
      </c>
      <c r="AJ633" s="40" t="s">
        <v>9462</v>
      </c>
      <c r="AK633" s="41">
        <v>10000.0</v>
      </c>
      <c r="AL633" s="40" t="s">
        <v>216</v>
      </c>
      <c r="AM633" s="40" t="s">
        <v>7285</v>
      </c>
      <c r="AN633" s="40" t="s">
        <v>224</v>
      </c>
      <c r="AO633" s="42">
        <v>1.1E137</v>
      </c>
    </row>
    <row r="634">
      <c r="A634" s="41">
        <v>97.0</v>
      </c>
      <c r="B634" s="42">
        <v>1.671312492E9</v>
      </c>
      <c r="C634" s="41">
        <v>3356.0</v>
      </c>
      <c r="D634" s="40" t="s">
        <v>1243</v>
      </c>
      <c r="E634" s="41">
        <v>140.0</v>
      </c>
      <c r="F634" s="41">
        <v>35.0</v>
      </c>
      <c r="G634" s="41">
        <v>70.0</v>
      </c>
      <c r="H634" s="41">
        <v>-3.07732701</v>
      </c>
      <c r="I634" s="41">
        <v>10000.0</v>
      </c>
      <c r="J634" s="41">
        <v>5000.0</v>
      </c>
      <c r="K634" s="41">
        <v>1200.0</v>
      </c>
      <c r="L634" s="41">
        <v>600.0</v>
      </c>
      <c r="M634" s="41">
        <v>30.0</v>
      </c>
      <c r="N634" s="40" t="s">
        <v>1370</v>
      </c>
      <c r="O634" s="40" t="s">
        <v>1371</v>
      </c>
      <c r="P634" s="40" t="s">
        <v>7305</v>
      </c>
      <c r="Q634" s="40" t="s">
        <v>1373</v>
      </c>
      <c r="R634" s="40" t="b">
        <v>0</v>
      </c>
      <c r="S634" s="40" t="s">
        <v>1373</v>
      </c>
      <c r="T634" s="40" t="s">
        <v>7305</v>
      </c>
      <c r="U634" s="41">
        <v>0.1</v>
      </c>
      <c r="V634" s="41">
        <v>0.9</v>
      </c>
      <c r="W634" s="41">
        <v>0.3</v>
      </c>
      <c r="X634" s="41">
        <v>0.5</v>
      </c>
      <c r="Y634" s="40" t="b">
        <v>0</v>
      </c>
      <c r="Z634" s="40" t="b">
        <v>1</v>
      </c>
      <c r="AA634" s="40" t="b">
        <v>0</v>
      </c>
      <c r="AB634" s="40" t="b">
        <v>1</v>
      </c>
      <c r="AC634" s="41" t="s">
        <v>9463</v>
      </c>
      <c r="AD634" s="41" t="s">
        <v>9464</v>
      </c>
      <c r="AE634" s="41">
        <v>1203.261129</v>
      </c>
      <c r="AF634" s="41">
        <v>-3.231410792</v>
      </c>
      <c r="AG634" s="42">
        <v>4.86E41</v>
      </c>
      <c r="AH634" s="51">
        <v>0.050070656</v>
      </c>
      <c r="AI634" s="40" t="s">
        <v>9465</v>
      </c>
      <c r="AJ634" s="46">
        <v>4.86349875950605E167</v>
      </c>
      <c r="AK634" s="41">
        <v>8132.0</v>
      </c>
      <c r="AL634" s="40" t="s">
        <v>2224</v>
      </c>
      <c r="AM634" s="40" t="s">
        <v>7285</v>
      </c>
      <c r="AN634" s="40" t="s">
        <v>5643</v>
      </c>
      <c r="AO634" s="42">
        <v>1.01E138</v>
      </c>
    </row>
    <row r="635">
      <c r="A635" s="41">
        <v>97.0</v>
      </c>
      <c r="B635" s="42">
        <v>1.671312514E9</v>
      </c>
      <c r="C635" s="41">
        <v>3356.0</v>
      </c>
      <c r="D635" s="40" t="s">
        <v>1243</v>
      </c>
      <c r="E635" s="41">
        <v>140.0</v>
      </c>
      <c r="F635" s="41">
        <v>35.0</v>
      </c>
      <c r="G635" s="41">
        <v>70.0</v>
      </c>
      <c r="H635" s="41">
        <v>-3.07732701</v>
      </c>
      <c r="I635" s="41">
        <v>10000.0</v>
      </c>
      <c r="J635" s="41">
        <v>5000.0</v>
      </c>
      <c r="K635" s="41">
        <v>1200.0</v>
      </c>
      <c r="L635" s="41">
        <v>600.0</v>
      </c>
      <c r="M635" s="41">
        <v>30.0</v>
      </c>
      <c r="N635" s="40" t="s">
        <v>1370</v>
      </c>
      <c r="O635" s="40" t="s">
        <v>1371</v>
      </c>
      <c r="P635" s="40" t="s">
        <v>7305</v>
      </c>
      <c r="Q635" s="40" t="s">
        <v>1373</v>
      </c>
      <c r="R635" s="40" t="b">
        <v>0</v>
      </c>
      <c r="S635" s="40" t="s">
        <v>1373</v>
      </c>
      <c r="T635" s="40" t="s">
        <v>7305</v>
      </c>
      <c r="U635" s="41">
        <v>0.1</v>
      </c>
      <c r="V635" s="41">
        <v>0.9</v>
      </c>
      <c r="W635" s="41">
        <v>0.3</v>
      </c>
      <c r="X635" s="41">
        <v>0.5</v>
      </c>
      <c r="Y635" s="40" t="b">
        <v>0</v>
      </c>
      <c r="Z635" s="40" t="b">
        <v>1</v>
      </c>
      <c r="AA635" s="40" t="b">
        <v>0</v>
      </c>
      <c r="AB635" s="40" t="b">
        <v>1</v>
      </c>
      <c r="AC635" s="41" t="s">
        <v>9466</v>
      </c>
      <c r="AD635" s="41" t="s">
        <v>9467</v>
      </c>
      <c r="AE635" s="41">
        <v>1203.400919</v>
      </c>
      <c r="AF635" s="41">
        <v>-3.231669218</v>
      </c>
      <c r="AG635" s="42">
        <v>9.5E40</v>
      </c>
      <c r="AH635" s="51">
        <v>0.050154633</v>
      </c>
      <c r="AI635" s="40" t="s">
        <v>9468</v>
      </c>
      <c r="AJ635" s="46">
        <v>9.502515269361E163</v>
      </c>
      <c r="AK635" s="41">
        <v>7437.0</v>
      </c>
      <c r="AL635" s="40" t="s">
        <v>2224</v>
      </c>
      <c r="AM635" s="40" t="s">
        <v>7285</v>
      </c>
      <c r="AN635" s="40" t="s">
        <v>5643</v>
      </c>
      <c r="AO635" s="42">
        <v>1.0E136</v>
      </c>
    </row>
    <row r="636">
      <c r="A636" s="41">
        <v>94.0</v>
      </c>
      <c r="B636" s="42">
        <v>1.67130956E9</v>
      </c>
      <c r="C636" s="41">
        <v>3356.0</v>
      </c>
      <c r="D636" s="40" t="s">
        <v>1243</v>
      </c>
      <c r="E636" s="41">
        <v>140.0</v>
      </c>
      <c r="F636" s="41">
        <v>35.0</v>
      </c>
      <c r="G636" s="41">
        <v>70.0</v>
      </c>
      <c r="H636" s="41">
        <v>-3.07732701</v>
      </c>
      <c r="I636" s="41">
        <v>10000.0</v>
      </c>
      <c r="J636" s="41">
        <v>5000.0</v>
      </c>
      <c r="K636" s="41">
        <v>1200.0</v>
      </c>
      <c r="L636" s="41">
        <v>600.0</v>
      </c>
      <c r="M636" s="41">
        <v>30.0</v>
      </c>
      <c r="N636" s="40" t="s">
        <v>1370</v>
      </c>
      <c r="O636" s="40" t="s">
        <v>1371</v>
      </c>
      <c r="P636" s="40" t="s">
        <v>7305</v>
      </c>
      <c r="Q636" s="40" t="s">
        <v>1373</v>
      </c>
      <c r="R636" s="40" t="b">
        <v>0</v>
      </c>
      <c r="S636" s="40" t="s">
        <v>1373</v>
      </c>
      <c r="T636" s="40" t="s">
        <v>7305</v>
      </c>
      <c r="U636" s="41">
        <v>0.1</v>
      </c>
      <c r="V636" s="41">
        <v>0.9</v>
      </c>
      <c r="W636" s="41">
        <v>0.2</v>
      </c>
      <c r="X636" s="41">
        <v>0.5</v>
      </c>
      <c r="Y636" s="40" t="b">
        <v>0</v>
      </c>
      <c r="Z636" s="40" t="b">
        <v>1</v>
      </c>
      <c r="AA636" s="40" t="b">
        <v>0</v>
      </c>
      <c r="AB636" s="40" t="b">
        <v>0</v>
      </c>
      <c r="AC636" s="41" t="s">
        <v>9469</v>
      </c>
      <c r="AD636" s="41" t="s">
        <v>9470</v>
      </c>
      <c r="AE636" s="41">
        <v>956.4379869</v>
      </c>
      <c r="AF636" s="41">
        <v>-3.231670548</v>
      </c>
      <c r="AG636" s="42">
        <v>3.25E41</v>
      </c>
      <c r="AH636" s="51">
        <v>0.050155066</v>
      </c>
      <c r="AI636" s="40" t="s">
        <v>9471</v>
      </c>
      <c r="AJ636" s="45">
        <v>3.25342440521225E251</v>
      </c>
      <c r="AK636" s="41">
        <v>10000.0</v>
      </c>
      <c r="AL636" s="40" t="s">
        <v>216</v>
      </c>
      <c r="AM636" s="40" t="s">
        <v>7285</v>
      </c>
      <c r="AN636" s="40" t="s">
        <v>5643</v>
      </c>
      <c r="AO636" s="42">
        <v>1.11E137</v>
      </c>
    </row>
    <row r="637">
      <c r="A637" s="41">
        <v>95.0</v>
      </c>
      <c r="B637" s="42">
        <v>1.67130956E9</v>
      </c>
      <c r="C637" s="41">
        <v>3356.0</v>
      </c>
      <c r="D637" s="40" t="s">
        <v>1243</v>
      </c>
      <c r="E637" s="41">
        <v>140.0</v>
      </c>
      <c r="F637" s="41">
        <v>35.0</v>
      </c>
      <c r="G637" s="41">
        <v>70.0</v>
      </c>
      <c r="H637" s="41">
        <v>-3.07732701</v>
      </c>
      <c r="I637" s="41">
        <v>10000.0</v>
      </c>
      <c r="J637" s="41">
        <v>5000.0</v>
      </c>
      <c r="K637" s="41">
        <v>1200.0</v>
      </c>
      <c r="L637" s="41">
        <v>600.0</v>
      </c>
      <c r="M637" s="41">
        <v>30.0</v>
      </c>
      <c r="N637" s="40" t="s">
        <v>1370</v>
      </c>
      <c r="O637" s="40" t="s">
        <v>1371</v>
      </c>
      <c r="P637" s="40" t="s">
        <v>7305</v>
      </c>
      <c r="Q637" s="40" t="s">
        <v>1373</v>
      </c>
      <c r="R637" s="40" t="b">
        <v>0</v>
      </c>
      <c r="S637" s="40" t="s">
        <v>1373</v>
      </c>
      <c r="T637" s="40" t="s">
        <v>7305</v>
      </c>
      <c r="U637" s="41">
        <v>0.1</v>
      </c>
      <c r="V637" s="41">
        <v>0.9</v>
      </c>
      <c r="W637" s="41">
        <v>0.2</v>
      </c>
      <c r="X637" s="41">
        <v>0.6</v>
      </c>
      <c r="Y637" s="40" t="b">
        <v>0</v>
      </c>
      <c r="Z637" s="40" t="b">
        <v>1</v>
      </c>
      <c r="AA637" s="40" t="b">
        <v>0</v>
      </c>
      <c r="AB637" s="40" t="b">
        <v>0</v>
      </c>
      <c r="AC637" s="41" t="s">
        <v>9472</v>
      </c>
      <c r="AD637" s="41" t="s">
        <v>9473</v>
      </c>
      <c r="AE637" s="41">
        <v>1170.032431</v>
      </c>
      <c r="AF637" s="41">
        <v>-3.231828551</v>
      </c>
      <c r="AG637" s="42">
        <v>9.74E41</v>
      </c>
      <c r="AH637" s="51">
        <v>0.05020641</v>
      </c>
      <c r="AI637" s="40" t="s">
        <v>9474</v>
      </c>
      <c r="AJ637" s="45">
        <v>9.73570078777107E251</v>
      </c>
      <c r="AK637" s="41">
        <v>10000.0</v>
      </c>
      <c r="AL637" s="40" t="s">
        <v>216</v>
      </c>
      <c r="AM637" s="40" t="s">
        <v>7285</v>
      </c>
      <c r="AN637" s="40" t="s">
        <v>5643</v>
      </c>
      <c r="AO637" s="42">
        <v>1.01E139</v>
      </c>
    </row>
    <row r="638">
      <c r="A638" s="41">
        <v>56.0</v>
      </c>
      <c r="B638" s="42">
        <v>1.671312514E9</v>
      </c>
      <c r="C638" s="41">
        <v>3356.0</v>
      </c>
      <c r="D638" s="40" t="s">
        <v>1243</v>
      </c>
      <c r="E638" s="41">
        <v>140.0</v>
      </c>
      <c r="F638" s="41">
        <v>35.0</v>
      </c>
      <c r="G638" s="41">
        <v>70.0</v>
      </c>
      <c r="H638" s="41">
        <v>-3.07732701</v>
      </c>
      <c r="I638" s="41">
        <v>10000.0</v>
      </c>
      <c r="J638" s="41">
        <v>5000.0</v>
      </c>
      <c r="K638" s="41">
        <v>1200.0</v>
      </c>
      <c r="L638" s="41">
        <v>600.0</v>
      </c>
      <c r="M638" s="41">
        <v>30.0</v>
      </c>
      <c r="N638" s="40" t="s">
        <v>1370</v>
      </c>
      <c r="O638" s="40" t="s">
        <v>1371</v>
      </c>
      <c r="P638" s="40" t="s">
        <v>7310</v>
      </c>
      <c r="Q638" s="40" t="s">
        <v>1373</v>
      </c>
      <c r="R638" s="40" t="b">
        <v>0</v>
      </c>
      <c r="S638" s="40" t="s">
        <v>1373</v>
      </c>
      <c r="T638" s="40" t="s">
        <v>7305</v>
      </c>
      <c r="U638" s="41">
        <v>0.1</v>
      </c>
      <c r="V638" s="41">
        <v>0.9</v>
      </c>
      <c r="W638" s="41">
        <v>0.1</v>
      </c>
      <c r="X638" s="41">
        <v>0.6</v>
      </c>
      <c r="Y638" s="40" t="b">
        <v>0</v>
      </c>
      <c r="Z638" s="40" t="b">
        <v>1</v>
      </c>
      <c r="AA638" s="40" t="b">
        <v>0</v>
      </c>
      <c r="AB638" s="40" t="b">
        <v>1</v>
      </c>
      <c r="AC638" s="41" t="s">
        <v>9475</v>
      </c>
      <c r="AD638" s="41" t="s">
        <v>9476</v>
      </c>
      <c r="AE638" s="41">
        <v>1201.856396</v>
      </c>
      <c r="AF638" s="41">
        <v>-3.232355622</v>
      </c>
      <c r="AG638" s="42">
        <v>1.41E41</v>
      </c>
      <c r="AH638" s="51">
        <v>0.050377685</v>
      </c>
      <c r="AI638" s="40" t="s">
        <v>9477</v>
      </c>
      <c r="AJ638" s="46">
        <v>1.40643234956125E125</v>
      </c>
      <c r="AK638" s="41">
        <v>5126.0</v>
      </c>
      <c r="AL638" s="40" t="s">
        <v>2224</v>
      </c>
      <c r="AM638" s="40" t="s">
        <v>7285</v>
      </c>
      <c r="AN638" s="40" t="s">
        <v>5643</v>
      </c>
      <c r="AO638" s="42">
        <v>1.1E136</v>
      </c>
    </row>
    <row r="639">
      <c r="A639" s="41">
        <v>131.0</v>
      </c>
      <c r="B639" s="42">
        <v>1.67130956E9</v>
      </c>
      <c r="C639" s="41">
        <v>3356.0</v>
      </c>
      <c r="D639" s="40" t="s">
        <v>1243</v>
      </c>
      <c r="E639" s="41">
        <v>140.0</v>
      </c>
      <c r="F639" s="41">
        <v>35.0</v>
      </c>
      <c r="G639" s="41">
        <v>70.0</v>
      </c>
      <c r="H639" s="41">
        <v>-3.07732701</v>
      </c>
      <c r="I639" s="41">
        <v>10000.0</v>
      </c>
      <c r="J639" s="41">
        <v>5000.0</v>
      </c>
      <c r="K639" s="41">
        <v>1200.0</v>
      </c>
      <c r="L639" s="41">
        <v>600.0</v>
      </c>
      <c r="M639" s="41">
        <v>30.0</v>
      </c>
      <c r="N639" s="40" t="s">
        <v>1370</v>
      </c>
      <c r="O639" s="40" t="s">
        <v>1371</v>
      </c>
      <c r="P639" s="40" t="s">
        <v>1372</v>
      </c>
      <c r="Q639" s="40" t="s">
        <v>1373</v>
      </c>
      <c r="R639" s="40" t="b">
        <v>0</v>
      </c>
      <c r="S639" s="40" t="s">
        <v>1373</v>
      </c>
      <c r="T639" s="40" t="s">
        <v>7305</v>
      </c>
      <c r="U639" s="41">
        <v>0.1</v>
      </c>
      <c r="V639" s="41">
        <v>0.9</v>
      </c>
      <c r="W639" s="41">
        <v>0.2</v>
      </c>
      <c r="X639" s="41">
        <v>0.6</v>
      </c>
      <c r="Y639" s="40" t="b">
        <v>0</v>
      </c>
      <c r="Z639" s="40" t="b">
        <v>1</v>
      </c>
      <c r="AA639" s="40" t="b">
        <v>0</v>
      </c>
      <c r="AB639" s="40" t="b">
        <v>0</v>
      </c>
      <c r="AC639" s="41" t="s">
        <v>9478</v>
      </c>
      <c r="AD639" s="41" t="s">
        <v>9479</v>
      </c>
      <c r="AE639" s="41">
        <v>1169.943816</v>
      </c>
      <c r="AF639" s="41">
        <v>-3.232760737</v>
      </c>
      <c r="AG639" s="42">
        <v>5.08E41</v>
      </c>
      <c r="AH639" s="51">
        <v>0.050509331</v>
      </c>
      <c r="AI639" s="40" t="s">
        <v>9480</v>
      </c>
      <c r="AJ639" s="45">
        <v>5.07819863528229E251</v>
      </c>
      <c r="AK639" s="41">
        <v>10000.0</v>
      </c>
      <c r="AL639" s="40" t="s">
        <v>216</v>
      </c>
      <c r="AM639" s="40" t="s">
        <v>7285</v>
      </c>
      <c r="AN639" s="40" t="s">
        <v>5643</v>
      </c>
      <c r="AO639" s="42">
        <v>1.01E138</v>
      </c>
    </row>
    <row r="640">
      <c r="A640" s="41">
        <v>131.0</v>
      </c>
      <c r="B640" s="42">
        <v>1.671312514E9</v>
      </c>
      <c r="C640" s="41">
        <v>3356.0</v>
      </c>
      <c r="D640" s="40" t="s">
        <v>1243</v>
      </c>
      <c r="E640" s="41">
        <v>140.0</v>
      </c>
      <c r="F640" s="41">
        <v>35.0</v>
      </c>
      <c r="G640" s="41">
        <v>70.0</v>
      </c>
      <c r="H640" s="41">
        <v>-3.07732701</v>
      </c>
      <c r="I640" s="41">
        <v>10000.0</v>
      </c>
      <c r="J640" s="41">
        <v>5000.0</v>
      </c>
      <c r="K640" s="41">
        <v>1200.0</v>
      </c>
      <c r="L640" s="41">
        <v>600.0</v>
      </c>
      <c r="M640" s="41">
        <v>30.0</v>
      </c>
      <c r="N640" s="40" t="s">
        <v>1370</v>
      </c>
      <c r="O640" s="40" t="s">
        <v>1371</v>
      </c>
      <c r="P640" s="40" t="s">
        <v>1372</v>
      </c>
      <c r="Q640" s="40" t="s">
        <v>1373</v>
      </c>
      <c r="R640" s="40" t="b">
        <v>0</v>
      </c>
      <c r="S640" s="40" t="s">
        <v>1373</v>
      </c>
      <c r="T640" s="40" t="s">
        <v>7305</v>
      </c>
      <c r="U640" s="41">
        <v>0.1</v>
      </c>
      <c r="V640" s="41">
        <v>0.9</v>
      </c>
      <c r="W640" s="41">
        <v>0.2</v>
      </c>
      <c r="X640" s="41">
        <v>0.6</v>
      </c>
      <c r="Y640" s="40" t="b">
        <v>0</v>
      </c>
      <c r="Z640" s="40" t="b">
        <v>1</v>
      </c>
      <c r="AA640" s="40" t="b">
        <v>0</v>
      </c>
      <c r="AB640" s="40" t="b">
        <v>1</v>
      </c>
      <c r="AC640" s="41" t="s">
        <v>9481</v>
      </c>
      <c r="AD640" s="41" t="s">
        <v>9482</v>
      </c>
      <c r="AE640" s="41">
        <v>1203.233746</v>
      </c>
      <c r="AF640" s="41">
        <v>-3.232760737</v>
      </c>
      <c r="AG640" s="42">
        <v>5.08E41</v>
      </c>
      <c r="AH640" s="51">
        <v>0.050509331</v>
      </c>
      <c r="AI640" s="40" t="s">
        <v>9483</v>
      </c>
      <c r="AJ640" s="46">
        <v>5.07819863528229E125</v>
      </c>
      <c r="AK640" s="41">
        <v>9240.0</v>
      </c>
      <c r="AL640" s="40" t="s">
        <v>2224</v>
      </c>
      <c r="AM640" s="40" t="s">
        <v>7285</v>
      </c>
      <c r="AN640" s="40" t="s">
        <v>5643</v>
      </c>
      <c r="AO640" s="42">
        <v>1.01E138</v>
      </c>
    </row>
    <row r="641">
      <c r="A641" s="41">
        <v>71.0</v>
      </c>
      <c r="B641" s="42">
        <v>1.671302375E9</v>
      </c>
      <c r="C641" s="41">
        <v>3356.0</v>
      </c>
      <c r="D641" s="40" t="s">
        <v>1243</v>
      </c>
      <c r="E641" s="41">
        <v>140.0</v>
      </c>
      <c r="F641" s="41">
        <v>35.0</v>
      </c>
      <c r="G641" s="41">
        <v>70.0</v>
      </c>
      <c r="H641" s="41">
        <v>-3.07732701</v>
      </c>
      <c r="I641" s="41">
        <v>10000.0</v>
      </c>
      <c r="J641" s="41">
        <v>5000.0</v>
      </c>
      <c r="K641" s="41">
        <v>1200.0</v>
      </c>
      <c r="L641" s="41">
        <v>600.0</v>
      </c>
      <c r="M641" s="41">
        <v>30.0</v>
      </c>
      <c r="N641" s="40" t="s">
        <v>1370</v>
      </c>
      <c r="O641" s="40" t="s">
        <v>1371</v>
      </c>
      <c r="P641" s="40" t="s">
        <v>7310</v>
      </c>
      <c r="Q641" s="40" t="s">
        <v>1373</v>
      </c>
      <c r="R641" s="40" t="b">
        <v>0</v>
      </c>
      <c r="S641" s="40" t="s">
        <v>7286</v>
      </c>
      <c r="T641" s="40" t="s">
        <v>212</v>
      </c>
      <c r="U641" s="41">
        <v>0.1</v>
      </c>
      <c r="V641" s="41">
        <v>0.9</v>
      </c>
      <c r="W641" s="41">
        <v>0.3</v>
      </c>
      <c r="X641" s="41">
        <v>0.6</v>
      </c>
      <c r="Y641" s="40" t="b">
        <v>0</v>
      </c>
      <c r="Z641" s="40" t="b">
        <v>1</v>
      </c>
      <c r="AA641" s="40" t="b">
        <v>0</v>
      </c>
      <c r="AB641" s="40" t="b">
        <v>0</v>
      </c>
      <c r="AC641" s="41" t="s">
        <v>9484</v>
      </c>
      <c r="AD641" s="41" t="s">
        <v>9485</v>
      </c>
      <c r="AE641" s="41">
        <v>447.0844731</v>
      </c>
      <c r="AF641" s="41">
        <v>-3.233237584</v>
      </c>
      <c r="AG641" s="42">
        <v>6.96E41</v>
      </c>
      <c r="AH641" s="51">
        <v>0.050664285</v>
      </c>
      <c r="AI641" s="40" t="s">
        <v>9486</v>
      </c>
      <c r="AJ641" s="40" t="s">
        <v>9487</v>
      </c>
      <c r="AK641" s="41">
        <v>10000.0</v>
      </c>
      <c r="AL641" s="40" t="s">
        <v>216</v>
      </c>
      <c r="AM641" s="40" t="s">
        <v>7285</v>
      </c>
      <c r="AN641" s="40" t="s">
        <v>224</v>
      </c>
      <c r="AO641" s="42">
        <v>1.11E138</v>
      </c>
    </row>
    <row r="642">
      <c r="A642" s="41">
        <v>310.0</v>
      </c>
      <c r="B642" s="42">
        <v>1.671302375E9</v>
      </c>
      <c r="C642" s="41">
        <v>3356.0</v>
      </c>
      <c r="D642" s="40" t="s">
        <v>1243</v>
      </c>
      <c r="E642" s="41">
        <v>140.0</v>
      </c>
      <c r="F642" s="41">
        <v>35.0</v>
      </c>
      <c r="G642" s="41">
        <v>70.0</v>
      </c>
      <c r="H642" s="41">
        <v>-3.07732701</v>
      </c>
      <c r="I642" s="41">
        <v>10000.0</v>
      </c>
      <c r="J642" s="41">
        <v>5000.0</v>
      </c>
      <c r="K642" s="41">
        <v>1200.0</v>
      </c>
      <c r="L642" s="41">
        <v>600.0</v>
      </c>
      <c r="M642" s="41">
        <v>30.0</v>
      </c>
      <c r="N642" s="40" t="s">
        <v>1370</v>
      </c>
      <c r="O642" s="40" t="s">
        <v>208</v>
      </c>
      <c r="P642" s="40" t="s">
        <v>1372</v>
      </c>
      <c r="Q642" s="40" t="s">
        <v>1373</v>
      </c>
      <c r="R642" s="40" t="b">
        <v>0</v>
      </c>
      <c r="S642" s="40" t="s">
        <v>1373</v>
      </c>
      <c r="T642" s="40" t="s">
        <v>212</v>
      </c>
      <c r="U642" s="41">
        <v>0.1</v>
      </c>
      <c r="V642" s="41">
        <v>0.9</v>
      </c>
      <c r="W642" s="41">
        <v>0.2</v>
      </c>
      <c r="X642" s="41">
        <v>0.5</v>
      </c>
      <c r="Y642" s="40" t="b">
        <v>0</v>
      </c>
      <c r="Z642" s="40" t="b">
        <v>1</v>
      </c>
      <c r="AA642" s="40" t="b">
        <v>0</v>
      </c>
      <c r="AB642" s="40" t="b">
        <v>0</v>
      </c>
      <c r="AC642" s="41" t="s">
        <v>9488</v>
      </c>
      <c r="AD642" s="41" t="s">
        <v>9489</v>
      </c>
      <c r="AE642" s="41">
        <v>334.5086389</v>
      </c>
      <c r="AF642" s="41">
        <v>-3.233257153</v>
      </c>
      <c r="AG642" s="42">
        <v>5.08E41</v>
      </c>
      <c r="AH642" s="51">
        <v>0.050670645</v>
      </c>
      <c r="AI642" s="40" t="s">
        <v>9490</v>
      </c>
      <c r="AJ642" s="45">
        <v>5.07840126271236E251</v>
      </c>
      <c r="AK642" s="41">
        <v>10000.0</v>
      </c>
      <c r="AL642" s="40" t="s">
        <v>216</v>
      </c>
      <c r="AM642" s="40" t="s">
        <v>7285</v>
      </c>
      <c r="AN642" s="40" t="s">
        <v>224</v>
      </c>
      <c r="AO642" s="42">
        <v>1.01E138</v>
      </c>
    </row>
    <row r="643">
      <c r="A643" s="41">
        <v>25.0</v>
      </c>
      <c r="B643" s="42">
        <v>1.67130956E9</v>
      </c>
      <c r="C643" s="41">
        <v>3356.0</v>
      </c>
      <c r="D643" s="40" t="s">
        <v>1243</v>
      </c>
      <c r="E643" s="41">
        <v>140.0</v>
      </c>
      <c r="F643" s="41">
        <v>35.0</v>
      </c>
      <c r="G643" s="41">
        <v>70.0</v>
      </c>
      <c r="H643" s="41">
        <v>-3.07732701</v>
      </c>
      <c r="I643" s="41">
        <v>10000.0</v>
      </c>
      <c r="J643" s="41">
        <v>5000.0</v>
      </c>
      <c r="K643" s="41">
        <v>1200.0</v>
      </c>
      <c r="L643" s="41">
        <v>600.0</v>
      </c>
      <c r="M643" s="41">
        <v>30.0</v>
      </c>
      <c r="N643" s="40" t="s">
        <v>1370</v>
      </c>
      <c r="O643" s="40" t="s">
        <v>1371</v>
      </c>
      <c r="P643" s="40" t="s">
        <v>209</v>
      </c>
      <c r="Q643" s="40" t="s">
        <v>1373</v>
      </c>
      <c r="R643" s="40" t="b">
        <v>0</v>
      </c>
      <c r="S643" s="40" t="s">
        <v>1373</v>
      </c>
      <c r="T643" s="40" t="s">
        <v>7305</v>
      </c>
      <c r="U643" s="41">
        <v>0.1</v>
      </c>
      <c r="V643" s="41">
        <v>0.9</v>
      </c>
      <c r="W643" s="41">
        <v>0.3</v>
      </c>
      <c r="X643" s="41">
        <v>0.5</v>
      </c>
      <c r="Y643" s="40" t="b">
        <v>0</v>
      </c>
      <c r="Z643" s="40" t="b">
        <v>1</v>
      </c>
      <c r="AA643" s="40" t="b">
        <v>0</v>
      </c>
      <c r="AB643" s="40" t="b">
        <v>0</v>
      </c>
      <c r="AC643" s="41" t="s">
        <v>9491</v>
      </c>
      <c r="AD643" s="41" t="s">
        <v>9492</v>
      </c>
      <c r="AE643" s="41">
        <v>1025.987407</v>
      </c>
      <c r="AF643" s="41">
        <v>-3.233405059</v>
      </c>
      <c r="AG643" s="42">
        <v>4.81E41</v>
      </c>
      <c r="AH643" s="51">
        <v>0.050718708</v>
      </c>
      <c r="AI643" s="40" t="s">
        <v>9493</v>
      </c>
      <c r="AJ643" s="40" t="s">
        <v>9494</v>
      </c>
      <c r="AK643" s="41">
        <v>10000.0</v>
      </c>
      <c r="AL643" s="40" t="s">
        <v>216</v>
      </c>
      <c r="AM643" s="40" t="s">
        <v>7285</v>
      </c>
      <c r="AN643" s="40" t="s">
        <v>5643</v>
      </c>
      <c r="AO643" s="42">
        <v>1.01E138</v>
      </c>
    </row>
    <row r="644">
      <c r="A644" s="41">
        <v>430.0</v>
      </c>
      <c r="B644" s="42">
        <v>1.671302375E9</v>
      </c>
      <c r="C644" s="41">
        <v>3356.0</v>
      </c>
      <c r="D644" s="40" t="s">
        <v>1243</v>
      </c>
      <c r="E644" s="41">
        <v>140.0</v>
      </c>
      <c r="F644" s="41">
        <v>35.0</v>
      </c>
      <c r="G644" s="41">
        <v>70.0</v>
      </c>
      <c r="H644" s="41">
        <v>-3.07732701</v>
      </c>
      <c r="I644" s="41">
        <v>10000.0</v>
      </c>
      <c r="J644" s="41">
        <v>5000.0</v>
      </c>
      <c r="K644" s="41">
        <v>1200.0</v>
      </c>
      <c r="L644" s="41">
        <v>600.0</v>
      </c>
      <c r="M644" s="41">
        <v>50.0</v>
      </c>
      <c r="N644" s="40" t="s">
        <v>1370</v>
      </c>
      <c r="O644" s="40" t="s">
        <v>1371</v>
      </c>
      <c r="P644" s="40" t="s">
        <v>7310</v>
      </c>
      <c r="Q644" s="40" t="s">
        <v>1373</v>
      </c>
      <c r="R644" s="40" t="b">
        <v>0</v>
      </c>
      <c r="S644" s="40" t="s">
        <v>7286</v>
      </c>
      <c r="T644" s="40" t="s">
        <v>212</v>
      </c>
      <c r="U644" s="41">
        <v>0.1</v>
      </c>
      <c r="V644" s="41">
        <v>0.9</v>
      </c>
      <c r="W644" s="41">
        <v>0.3</v>
      </c>
      <c r="X644" s="41">
        <v>0.5</v>
      </c>
      <c r="Y644" s="40" t="b">
        <v>0</v>
      </c>
      <c r="Z644" s="40" t="b">
        <v>1</v>
      </c>
      <c r="AA644" s="40" t="b">
        <v>0</v>
      </c>
      <c r="AB644" s="40" t="b">
        <v>0</v>
      </c>
      <c r="AC644" s="41" t="s">
        <v>9495</v>
      </c>
      <c r="AD644" s="41" t="s">
        <v>9496</v>
      </c>
      <c r="AE644" s="41">
        <v>677.1012974</v>
      </c>
      <c r="AF644" s="41">
        <v>-3.235043334</v>
      </c>
      <c r="AG644" s="42">
        <v>9.4E40</v>
      </c>
      <c r="AH644" s="51">
        <v>0.051251077</v>
      </c>
      <c r="AI644" s="40" t="s">
        <v>9497</v>
      </c>
      <c r="AJ644" s="40" t="s">
        <v>9498</v>
      </c>
      <c r="AK644" s="41">
        <v>10000.0</v>
      </c>
      <c r="AL644" s="40" t="s">
        <v>216</v>
      </c>
      <c r="AM644" s="40" t="s">
        <v>7285</v>
      </c>
      <c r="AN644" s="40" t="s">
        <v>224</v>
      </c>
      <c r="AO644" s="42">
        <v>1.0E136</v>
      </c>
    </row>
    <row r="645">
      <c r="A645" s="41">
        <v>170.0</v>
      </c>
      <c r="B645" s="42">
        <v>1.671302375E9</v>
      </c>
      <c r="C645" s="41">
        <v>3356.0</v>
      </c>
      <c r="D645" s="40" t="s">
        <v>1243</v>
      </c>
      <c r="E645" s="41">
        <v>140.0</v>
      </c>
      <c r="F645" s="41">
        <v>35.0</v>
      </c>
      <c r="G645" s="41">
        <v>70.0</v>
      </c>
      <c r="H645" s="41">
        <v>-3.07732701</v>
      </c>
      <c r="I645" s="41">
        <v>10000.0</v>
      </c>
      <c r="J645" s="41">
        <v>5000.0</v>
      </c>
      <c r="K645" s="41">
        <v>1200.0</v>
      </c>
      <c r="L645" s="41">
        <v>600.0</v>
      </c>
      <c r="M645" s="41">
        <v>30.0</v>
      </c>
      <c r="N645" s="40" t="s">
        <v>1370</v>
      </c>
      <c r="O645" s="40" t="s">
        <v>1371</v>
      </c>
      <c r="P645" s="40" t="s">
        <v>212</v>
      </c>
      <c r="Q645" s="40" t="s">
        <v>1373</v>
      </c>
      <c r="R645" s="40" t="b">
        <v>0</v>
      </c>
      <c r="S645" s="40" t="s">
        <v>1373</v>
      </c>
      <c r="T645" s="40" t="s">
        <v>212</v>
      </c>
      <c r="U645" s="41">
        <v>0.1</v>
      </c>
      <c r="V645" s="41">
        <v>0.9</v>
      </c>
      <c r="W645" s="41">
        <v>0.3</v>
      </c>
      <c r="X645" s="41">
        <v>0.6</v>
      </c>
      <c r="Y645" s="40" t="b">
        <v>0</v>
      </c>
      <c r="Z645" s="40" t="b">
        <v>1</v>
      </c>
      <c r="AA645" s="40" t="b">
        <v>0</v>
      </c>
      <c r="AB645" s="40" t="b">
        <v>0</v>
      </c>
      <c r="AC645" s="41" t="s">
        <v>9499</v>
      </c>
      <c r="AD645" s="41" t="s">
        <v>9500</v>
      </c>
      <c r="AE645" s="41">
        <v>403.5153143</v>
      </c>
      <c r="AF645" s="41">
        <v>-3.235082532</v>
      </c>
      <c r="AG645" s="42">
        <v>3.78E41</v>
      </c>
      <c r="AH645" s="51">
        <v>0.051263815</v>
      </c>
      <c r="AI645" s="40" t="s">
        <v>9501</v>
      </c>
      <c r="AJ645" s="40" t="s">
        <v>9502</v>
      </c>
      <c r="AK645" s="41">
        <v>10000.0</v>
      </c>
      <c r="AL645" s="40" t="s">
        <v>216</v>
      </c>
      <c r="AM645" s="40" t="s">
        <v>7285</v>
      </c>
      <c r="AN645" s="40" t="s">
        <v>224</v>
      </c>
      <c r="AO645" s="42">
        <v>1.0E138</v>
      </c>
    </row>
    <row r="646">
      <c r="A646" s="41">
        <v>20.0</v>
      </c>
      <c r="B646" s="42">
        <v>1.671309524E9</v>
      </c>
      <c r="C646" s="41">
        <v>3356.0</v>
      </c>
      <c r="D646" s="40" t="s">
        <v>1243</v>
      </c>
      <c r="E646" s="41">
        <v>140.0</v>
      </c>
      <c r="F646" s="41">
        <v>35.0</v>
      </c>
      <c r="G646" s="41">
        <v>70.0</v>
      </c>
      <c r="H646" s="41">
        <v>-3.07732701</v>
      </c>
      <c r="I646" s="41">
        <v>10000.0</v>
      </c>
      <c r="J646" s="41">
        <v>5000.0</v>
      </c>
      <c r="K646" s="41">
        <v>1200.0</v>
      </c>
      <c r="L646" s="41">
        <v>600.0</v>
      </c>
      <c r="M646" s="41">
        <v>30.0</v>
      </c>
      <c r="N646" s="40" t="s">
        <v>1370</v>
      </c>
      <c r="O646" s="40" t="s">
        <v>1371</v>
      </c>
      <c r="P646" s="40" t="s">
        <v>209</v>
      </c>
      <c r="Q646" s="40" t="s">
        <v>1373</v>
      </c>
      <c r="R646" s="40" t="b">
        <v>0</v>
      </c>
      <c r="S646" s="40" t="s">
        <v>1373</v>
      </c>
      <c r="T646" s="40" t="s">
        <v>212</v>
      </c>
      <c r="U646" s="41">
        <v>0.1</v>
      </c>
      <c r="V646" s="41">
        <v>0.9</v>
      </c>
      <c r="W646" s="41">
        <v>0.1</v>
      </c>
      <c r="X646" s="41">
        <v>0.6</v>
      </c>
      <c r="Y646" s="40" t="b">
        <v>0</v>
      </c>
      <c r="Z646" s="40" t="b">
        <v>1</v>
      </c>
      <c r="AA646" s="40" t="b">
        <v>0</v>
      </c>
      <c r="AB646" s="40" t="b">
        <v>1</v>
      </c>
      <c r="AC646" s="41" t="s">
        <v>9225</v>
      </c>
      <c r="AD646" s="41" t="s">
        <v>9503</v>
      </c>
      <c r="AE646" s="41">
        <v>1203.453747</v>
      </c>
      <c r="AF646" s="41">
        <v>-3.235332642</v>
      </c>
      <c r="AG646" s="42">
        <v>4.85E41</v>
      </c>
      <c r="AH646" s="51">
        <v>0.05134509</v>
      </c>
      <c r="AI646" s="40" t="s">
        <v>9504</v>
      </c>
      <c r="AJ646" s="46">
        <v>4.8449988492388E83</v>
      </c>
      <c r="AK646" s="41">
        <v>4589.0</v>
      </c>
      <c r="AL646" s="40" t="s">
        <v>2224</v>
      </c>
      <c r="AM646" s="40" t="s">
        <v>7285</v>
      </c>
      <c r="AN646" s="40" t="s">
        <v>5643</v>
      </c>
      <c r="AO646" s="42">
        <v>1.01E138</v>
      </c>
    </row>
    <row r="647">
      <c r="A647" s="41">
        <v>463.0</v>
      </c>
      <c r="B647" s="42">
        <v>1.671302375E9</v>
      </c>
      <c r="C647" s="41">
        <v>3356.0</v>
      </c>
      <c r="D647" s="40" t="s">
        <v>1243</v>
      </c>
      <c r="E647" s="41">
        <v>140.0</v>
      </c>
      <c r="F647" s="41">
        <v>35.0</v>
      </c>
      <c r="G647" s="41">
        <v>70.0</v>
      </c>
      <c r="H647" s="41">
        <v>-3.07732701</v>
      </c>
      <c r="I647" s="41">
        <v>10000.0</v>
      </c>
      <c r="J647" s="41">
        <v>5000.0</v>
      </c>
      <c r="K647" s="41">
        <v>1200.0</v>
      </c>
      <c r="L647" s="41">
        <v>600.0</v>
      </c>
      <c r="M647" s="41">
        <v>50.0</v>
      </c>
      <c r="N647" s="40" t="s">
        <v>1370</v>
      </c>
      <c r="O647" s="40" t="s">
        <v>1371</v>
      </c>
      <c r="P647" s="40" t="s">
        <v>7305</v>
      </c>
      <c r="Q647" s="40" t="s">
        <v>1373</v>
      </c>
      <c r="R647" s="40" t="b">
        <v>0</v>
      </c>
      <c r="S647" s="40" t="s">
        <v>7286</v>
      </c>
      <c r="T647" s="40" t="s">
        <v>212</v>
      </c>
      <c r="U647" s="41">
        <v>0.1</v>
      </c>
      <c r="V647" s="41">
        <v>0.9</v>
      </c>
      <c r="W647" s="41">
        <v>0.2</v>
      </c>
      <c r="X647" s="41">
        <v>0.5</v>
      </c>
      <c r="Y647" s="40" t="b">
        <v>0</v>
      </c>
      <c r="Z647" s="40" t="b">
        <v>1</v>
      </c>
      <c r="AA647" s="40" t="b">
        <v>0</v>
      </c>
      <c r="AB647" s="40" t="b">
        <v>0</v>
      </c>
      <c r="AC647" s="41" t="s">
        <v>9505</v>
      </c>
      <c r="AD647" s="41" t="s">
        <v>9506</v>
      </c>
      <c r="AE647" s="41">
        <v>532.2587445</v>
      </c>
      <c r="AF647" s="41">
        <v>-3.23560163</v>
      </c>
      <c r="AG647" s="42">
        <v>1.16E42</v>
      </c>
      <c r="AH647" s="51">
        <v>0.0514325</v>
      </c>
      <c r="AI647" s="40" t="s">
        <v>9507</v>
      </c>
      <c r="AJ647" s="40" t="s">
        <v>9508</v>
      </c>
      <c r="AK647" s="41">
        <v>10000.0</v>
      </c>
      <c r="AL647" s="40" t="s">
        <v>216</v>
      </c>
      <c r="AM647" s="40" t="s">
        <v>7285</v>
      </c>
      <c r="AN647" s="40" t="s">
        <v>224</v>
      </c>
      <c r="AO647" s="42">
        <v>1.1E139</v>
      </c>
    </row>
    <row r="648">
      <c r="A648" s="41">
        <v>456.0</v>
      </c>
      <c r="B648" s="42">
        <v>1.671302375E9</v>
      </c>
      <c r="C648" s="41">
        <v>3356.0</v>
      </c>
      <c r="D648" s="40" t="s">
        <v>1243</v>
      </c>
      <c r="E648" s="41">
        <v>140.0</v>
      </c>
      <c r="F648" s="41">
        <v>35.0</v>
      </c>
      <c r="G648" s="41">
        <v>70.0</v>
      </c>
      <c r="H648" s="41">
        <v>-3.07732701</v>
      </c>
      <c r="I648" s="41">
        <v>10000.0</v>
      </c>
      <c r="J648" s="41">
        <v>5000.0</v>
      </c>
      <c r="K648" s="41">
        <v>1200.0</v>
      </c>
      <c r="L648" s="41">
        <v>600.0</v>
      </c>
      <c r="M648" s="41">
        <v>50.0</v>
      </c>
      <c r="N648" s="40" t="s">
        <v>1370</v>
      </c>
      <c r="O648" s="40" t="s">
        <v>1371</v>
      </c>
      <c r="P648" s="40" t="s">
        <v>7305</v>
      </c>
      <c r="Q648" s="40" t="s">
        <v>1373</v>
      </c>
      <c r="R648" s="40" t="b">
        <v>0</v>
      </c>
      <c r="S648" s="40" t="s">
        <v>1373</v>
      </c>
      <c r="T648" s="40" t="s">
        <v>212</v>
      </c>
      <c r="U648" s="41">
        <v>0.1</v>
      </c>
      <c r="V648" s="41">
        <v>0.9</v>
      </c>
      <c r="W648" s="41">
        <v>0.3</v>
      </c>
      <c r="X648" s="41">
        <v>0.4</v>
      </c>
      <c r="Y648" s="40" t="b">
        <v>0</v>
      </c>
      <c r="Z648" s="40" t="b">
        <v>1</v>
      </c>
      <c r="AA648" s="40" t="b">
        <v>0</v>
      </c>
      <c r="AB648" s="40" t="b">
        <v>0</v>
      </c>
      <c r="AC648" s="41" t="s">
        <v>9509</v>
      </c>
      <c r="AD648" s="41" t="s">
        <v>9510</v>
      </c>
      <c r="AE648" s="41">
        <v>406.3671048</v>
      </c>
      <c r="AF648" s="41">
        <v>-3.23585194</v>
      </c>
      <c r="AG648" s="42">
        <v>1.38E42</v>
      </c>
      <c r="AH648" s="51">
        <v>0.05151384</v>
      </c>
      <c r="AI648" s="40" t="s">
        <v>9511</v>
      </c>
      <c r="AJ648" s="40" t="s">
        <v>9512</v>
      </c>
      <c r="AK648" s="41">
        <v>10000.0</v>
      </c>
      <c r="AL648" s="40" t="s">
        <v>216</v>
      </c>
      <c r="AM648" s="40" t="s">
        <v>7285</v>
      </c>
      <c r="AN648" s="40" t="s">
        <v>224</v>
      </c>
      <c r="AO648" s="42">
        <v>1.11E139</v>
      </c>
    </row>
    <row r="649">
      <c r="A649" s="41">
        <v>276.0</v>
      </c>
      <c r="B649" s="42">
        <v>1.671302375E9</v>
      </c>
      <c r="C649" s="41">
        <v>3356.0</v>
      </c>
      <c r="D649" s="40" t="s">
        <v>1243</v>
      </c>
      <c r="E649" s="41">
        <v>140.0</v>
      </c>
      <c r="F649" s="41">
        <v>35.0</v>
      </c>
      <c r="G649" s="41">
        <v>70.0</v>
      </c>
      <c r="H649" s="41">
        <v>-3.07732701</v>
      </c>
      <c r="I649" s="41">
        <v>10000.0</v>
      </c>
      <c r="J649" s="41">
        <v>5000.0</v>
      </c>
      <c r="K649" s="41">
        <v>1200.0</v>
      </c>
      <c r="L649" s="41">
        <v>600.0</v>
      </c>
      <c r="M649" s="41">
        <v>30.0</v>
      </c>
      <c r="N649" s="40" t="s">
        <v>1370</v>
      </c>
      <c r="O649" s="40" t="s">
        <v>208</v>
      </c>
      <c r="P649" s="40" t="s">
        <v>7305</v>
      </c>
      <c r="Q649" s="40" t="s">
        <v>1373</v>
      </c>
      <c r="R649" s="40" t="b">
        <v>0</v>
      </c>
      <c r="S649" s="40" t="s">
        <v>1373</v>
      </c>
      <c r="T649" s="40" t="s">
        <v>212</v>
      </c>
      <c r="U649" s="41">
        <v>0.1</v>
      </c>
      <c r="V649" s="41">
        <v>0.9</v>
      </c>
      <c r="W649" s="41">
        <v>0.3</v>
      </c>
      <c r="X649" s="41">
        <v>0.4</v>
      </c>
      <c r="Y649" s="40" t="b">
        <v>0</v>
      </c>
      <c r="Z649" s="40" t="b">
        <v>1</v>
      </c>
      <c r="AA649" s="40" t="b">
        <v>0</v>
      </c>
      <c r="AB649" s="40" t="b">
        <v>0</v>
      </c>
      <c r="AC649" s="41" t="s">
        <v>9513</v>
      </c>
      <c r="AD649" s="41" t="s">
        <v>9514</v>
      </c>
      <c r="AE649" s="41">
        <v>242.4688766</v>
      </c>
      <c r="AF649" s="41">
        <v>-3.236003682</v>
      </c>
      <c r="AG649" s="42">
        <v>8.08E41</v>
      </c>
      <c r="AH649" s="51">
        <v>0.051563149</v>
      </c>
      <c r="AI649" s="40" t="s">
        <v>9515</v>
      </c>
      <c r="AJ649" s="40" t="s">
        <v>9516</v>
      </c>
      <c r="AK649" s="41">
        <v>10000.0</v>
      </c>
      <c r="AL649" s="40" t="s">
        <v>216</v>
      </c>
      <c r="AM649" s="40" t="s">
        <v>7285</v>
      </c>
      <c r="AN649" s="40" t="s">
        <v>224</v>
      </c>
      <c r="AO649" s="42">
        <v>1.0E139</v>
      </c>
    </row>
    <row r="650">
      <c r="A650" s="41">
        <v>61.0</v>
      </c>
      <c r="B650" s="42">
        <v>1.671312514E9</v>
      </c>
      <c r="C650" s="41">
        <v>3356.0</v>
      </c>
      <c r="D650" s="40" t="s">
        <v>1243</v>
      </c>
      <c r="E650" s="41">
        <v>140.0</v>
      </c>
      <c r="F650" s="41">
        <v>35.0</v>
      </c>
      <c r="G650" s="41">
        <v>70.0</v>
      </c>
      <c r="H650" s="41">
        <v>-3.07732701</v>
      </c>
      <c r="I650" s="41">
        <v>10000.0</v>
      </c>
      <c r="J650" s="41">
        <v>5000.0</v>
      </c>
      <c r="K650" s="41">
        <v>1200.0</v>
      </c>
      <c r="L650" s="41">
        <v>600.0</v>
      </c>
      <c r="M650" s="41">
        <v>30.0</v>
      </c>
      <c r="N650" s="40" t="s">
        <v>1370</v>
      </c>
      <c r="O650" s="40" t="s">
        <v>1371</v>
      </c>
      <c r="P650" s="40" t="s">
        <v>7310</v>
      </c>
      <c r="Q650" s="40" t="s">
        <v>1373</v>
      </c>
      <c r="R650" s="40" t="b">
        <v>0</v>
      </c>
      <c r="S650" s="40" t="s">
        <v>1373</v>
      </c>
      <c r="T650" s="40" t="s">
        <v>7305</v>
      </c>
      <c r="U650" s="41">
        <v>0.1</v>
      </c>
      <c r="V650" s="41">
        <v>0.9</v>
      </c>
      <c r="W650" s="41">
        <v>0.3</v>
      </c>
      <c r="X650" s="41">
        <v>0.5</v>
      </c>
      <c r="Y650" s="40" t="b">
        <v>0</v>
      </c>
      <c r="Z650" s="40" t="b">
        <v>1</v>
      </c>
      <c r="AA650" s="40" t="b">
        <v>0</v>
      </c>
      <c r="AB650" s="40" t="b">
        <v>1</v>
      </c>
      <c r="AC650" s="41" t="s">
        <v>9517</v>
      </c>
      <c r="AD650" s="41" t="s">
        <v>9518</v>
      </c>
      <c r="AE650" s="41">
        <v>1204.247233</v>
      </c>
      <c r="AF650" s="41">
        <v>-3.236046405</v>
      </c>
      <c r="AG650" s="42">
        <v>4.46E41</v>
      </c>
      <c r="AH650" s="51">
        <v>0.051577032</v>
      </c>
      <c r="AI650" s="40" t="s">
        <v>9519</v>
      </c>
      <c r="AJ650" s="46">
        <v>4.46069509592506E167</v>
      </c>
      <c r="AK650" s="41">
        <v>3916.0</v>
      </c>
      <c r="AL650" s="40" t="s">
        <v>2224</v>
      </c>
      <c r="AM650" s="40" t="s">
        <v>7285</v>
      </c>
      <c r="AN650" s="40" t="s">
        <v>5643</v>
      </c>
      <c r="AO650" s="42">
        <v>1.01E138</v>
      </c>
    </row>
    <row r="651">
      <c r="A651" s="41">
        <v>70.0</v>
      </c>
      <c r="B651" s="42">
        <v>1.671302375E9</v>
      </c>
      <c r="C651" s="41">
        <v>3356.0</v>
      </c>
      <c r="D651" s="40" t="s">
        <v>1243</v>
      </c>
      <c r="E651" s="41">
        <v>140.0</v>
      </c>
      <c r="F651" s="41">
        <v>35.0</v>
      </c>
      <c r="G651" s="41">
        <v>70.0</v>
      </c>
      <c r="H651" s="41">
        <v>-3.07732701</v>
      </c>
      <c r="I651" s="41">
        <v>10000.0</v>
      </c>
      <c r="J651" s="41">
        <v>5000.0</v>
      </c>
      <c r="K651" s="41">
        <v>1200.0</v>
      </c>
      <c r="L651" s="41">
        <v>600.0</v>
      </c>
      <c r="M651" s="41">
        <v>30.0</v>
      </c>
      <c r="N651" s="40" t="s">
        <v>1370</v>
      </c>
      <c r="O651" s="40" t="s">
        <v>1371</v>
      </c>
      <c r="P651" s="40" t="s">
        <v>7310</v>
      </c>
      <c r="Q651" s="40" t="s">
        <v>1373</v>
      </c>
      <c r="R651" s="40" t="b">
        <v>0</v>
      </c>
      <c r="S651" s="40" t="s">
        <v>7286</v>
      </c>
      <c r="T651" s="40" t="s">
        <v>212</v>
      </c>
      <c r="U651" s="41">
        <v>0.1</v>
      </c>
      <c r="V651" s="41">
        <v>0.9</v>
      </c>
      <c r="W651" s="41">
        <v>0.3</v>
      </c>
      <c r="X651" s="41">
        <v>0.5</v>
      </c>
      <c r="Y651" s="40" t="b">
        <v>0</v>
      </c>
      <c r="Z651" s="40" t="b">
        <v>1</v>
      </c>
      <c r="AA651" s="40" t="b">
        <v>0</v>
      </c>
      <c r="AB651" s="40" t="b">
        <v>0</v>
      </c>
      <c r="AC651" s="41" t="s">
        <v>9520</v>
      </c>
      <c r="AD651" s="41" t="s">
        <v>9521</v>
      </c>
      <c r="AE651" s="41">
        <v>397.6541162</v>
      </c>
      <c r="AF651" s="41">
        <v>-3.237130049</v>
      </c>
      <c r="AG651" s="42">
        <v>1.36E42</v>
      </c>
      <c r="AH651" s="51">
        <v>0.05192917</v>
      </c>
      <c r="AI651" s="40" t="s">
        <v>9522</v>
      </c>
      <c r="AJ651" s="40" t="s">
        <v>9523</v>
      </c>
      <c r="AK651" s="41">
        <v>10000.0</v>
      </c>
      <c r="AL651" s="40" t="s">
        <v>216</v>
      </c>
      <c r="AM651" s="40" t="s">
        <v>7285</v>
      </c>
      <c r="AN651" s="40" t="s">
        <v>224</v>
      </c>
      <c r="AO651" s="42">
        <v>1.11E139</v>
      </c>
    </row>
    <row r="652">
      <c r="A652" s="41">
        <v>140.0</v>
      </c>
      <c r="B652" s="42">
        <v>1.671312492E9</v>
      </c>
      <c r="C652" s="41">
        <v>3356.0</v>
      </c>
      <c r="D652" s="40" t="s">
        <v>1243</v>
      </c>
      <c r="E652" s="41">
        <v>140.0</v>
      </c>
      <c r="F652" s="41">
        <v>35.0</v>
      </c>
      <c r="G652" s="41">
        <v>70.0</v>
      </c>
      <c r="H652" s="41">
        <v>-3.07732701</v>
      </c>
      <c r="I652" s="41">
        <v>10000.0</v>
      </c>
      <c r="J652" s="41">
        <v>5000.0</v>
      </c>
      <c r="K652" s="41">
        <v>1200.0</v>
      </c>
      <c r="L652" s="41">
        <v>600.0</v>
      </c>
      <c r="M652" s="41">
        <v>30.0</v>
      </c>
      <c r="N652" s="40" t="s">
        <v>1370</v>
      </c>
      <c r="O652" s="40" t="s">
        <v>1371</v>
      </c>
      <c r="P652" s="40" t="s">
        <v>1372</v>
      </c>
      <c r="Q652" s="40" t="s">
        <v>1373</v>
      </c>
      <c r="R652" s="40" t="b">
        <v>0</v>
      </c>
      <c r="S652" s="40" t="s">
        <v>7286</v>
      </c>
      <c r="T652" s="40" t="s">
        <v>7305</v>
      </c>
      <c r="U652" s="41">
        <v>0.1</v>
      </c>
      <c r="V652" s="41">
        <v>0.9</v>
      </c>
      <c r="W652" s="41">
        <v>0.2</v>
      </c>
      <c r="X652" s="41">
        <v>0.6</v>
      </c>
      <c r="Y652" s="40" t="b">
        <v>0</v>
      </c>
      <c r="Z652" s="40" t="b">
        <v>1</v>
      </c>
      <c r="AA652" s="40" t="b">
        <v>0</v>
      </c>
      <c r="AB652" s="40" t="b">
        <v>1</v>
      </c>
      <c r="AC652" s="41" t="s">
        <v>1080</v>
      </c>
      <c r="AD652" s="41" t="s">
        <v>9524</v>
      </c>
      <c r="AE652" s="41">
        <v>1202.71654</v>
      </c>
      <c r="AF652" s="41">
        <v>-3.237582905</v>
      </c>
      <c r="AG652" s="42">
        <v>8.6E41</v>
      </c>
      <c r="AH652" s="51">
        <v>0.05207633</v>
      </c>
      <c r="AI652" s="40" t="s">
        <v>9525</v>
      </c>
      <c r="AJ652" s="46">
        <v>8.59958493108033E125</v>
      </c>
      <c r="AK652" s="41">
        <v>6167.0</v>
      </c>
      <c r="AL652" s="40" t="s">
        <v>2224</v>
      </c>
      <c r="AM652" s="40" t="s">
        <v>7285</v>
      </c>
      <c r="AN652" s="40" t="s">
        <v>5643</v>
      </c>
      <c r="AO652" s="42">
        <v>1.0E139</v>
      </c>
    </row>
    <row r="653">
      <c r="A653" s="41">
        <v>31.0</v>
      </c>
      <c r="B653" s="42">
        <v>1.671302375E9</v>
      </c>
      <c r="C653" s="41">
        <v>3356.0</v>
      </c>
      <c r="D653" s="40" t="s">
        <v>1243</v>
      </c>
      <c r="E653" s="41">
        <v>140.0</v>
      </c>
      <c r="F653" s="41">
        <v>35.0</v>
      </c>
      <c r="G653" s="41">
        <v>70.0</v>
      </c>
      <c r="H653" s="41">
        <v>-3.07732701</v>
      </c>
      <c r="I653" s="41">
        <v>10000.0</v>
      </c>
      <c r="J653" s="41">
        <v>5000.0</v>
      </c>
      <c r="K653" s="41">
        <v>1200.0</v>
      </c>
      <c r="L653" s="41">
        <v>600.0</v>
      </c>
      <c r="M653" s="41">
        <v>30.0</v>
      </c>
      <c r="N653" s="40" t="s">
        <v>1370</v>
      </c>
      <c r="O653" s="40" t="s">
        <v>1371</v>
      </c>
      <c r="P653" s="40" t="s">
        <v>209</v>
      </c>
      <c r="Q653" s="40" t="s">
        <v>1373</v>
      </c>
      <c r="R653" s="40" t="b">
        <v>0</v>
      </c>
      <c r="S653" s="40" t="s">
        <v>7286</v>
      </c>
      <c r="T653" s="40" t="s">
        <v>212</v>
      </c>
      <c r="U653" s="41">
        <v>0.1</v>
      </c>
      <c r="V653" s="41">
        <v>0.9</v>
      </c>
      <c r="W653" s="41">
        <v>0.2</v>
      </c>
      <c r="X653" s="41">
        <v>0.5</v>
      </c>
      <c r="Y653" s="40" t="b">
        <v>0</v>
      </c>
      <c r="Z653" s="40" t="b">
        <v>1</v>
      </c>
      <c r="AA653" s="40" t="b">
        <v>0</v>
      </c>
      <c r="AB653" s="40" t="b">
        <v>0</v>
      </c>
      <c r="AC653" s="41" t="s">
        <v>9526</v>
      </c>
      <c r="AD653" s="41" t="s">
        <v>9527</v>
      </c>
      <c r="AE653" s="41">
        <v>335.1328681</v>
      </c>
      <c r="AF653" s="41">
        <v>-3.238628977</v>
      </c>
      <c r="AG653" s="42">
        <v>1.16E41</v>
      </c>
      <c r="AH653" s="51">
        <v>0.052416258</v>
      </c>
      <c r="AI653" s="40" t="s">
        <v>9528</v>
      </c>
      <c r="AJ653" s="45">
        <v>1.15750401361304E251</v>
      </c>
      <c r="AK653" s="41">
        <v>10000.0</v>
      </c>
      <c r="AL653" s="40" t="s">
        <v>216</v>
      </c>
      <c r="AM653" s="40" t="s">
        <v>7285</v>
      </c>
      <c r="AN653" s="40" t="s">
        <v>224</v>
      </c>
      <c r="AO653" s="42">
        <v>1.01E136</v>
      </c>
    </row>
    <row r="654">
      <c r="A654" s="41">
        <v>601.0</v>
      </c>
      <c r="B654" s="42">
        <v>1.671302375E9</v>
      </c>
      <c r="C654" s="41">
        <v>3356.0</v>
      </c>
      <c r="D654" s="40" t="s">
        <v>1243</v>
      </c>
      <c r="E654" s="41">
        <v>140.0</v>
      </c>
      <c r="F654" s="41">
        <v>35.0</v>
      </c>
      <c r="G654" s="41">
        <v>70.0</v>
      </c>
      <c r="H654" s="41">
        <v>-3.07732701</v>
      </c>
      <c r="I654" s="41">
        <v>10000.0</v>
      </c>
      <c r="J654" s="41">
        <v>5000.0</v>
      </c>
      <c r="K654" s="41">
        <v>1200.0</v>
      </c>
      <c r="L654" s="41">
        <v>600.0</v>
      </c>
      <c r="M654" s="41">
        <v>50.0</v>
      </c>
      <c r="N654" s="40" t="s">
        <v>1370</v>
      </c>
      <c r="O654" s="40" t="s">
        <v>208</v>
      </c>
      <c r="P654" s="40" t="s">
        <v>7310</v>
      </c>
      <c r="Q654" s="40" t="s">
        <v>1373</v>
      </c>
      <c r="R654" s="40" t="b">
        <v>0</v>
      </c>
      <c r="S654" s="40" t="s">
        <v>1373</v>
      </c>
      <c r="T654" s="40" t="s">
        <v>212</v>
      </c>
      <c r="U654" s="41">
        <v>0.1</v>
      </c>
      <c r="V654" s="41">
        <v>0.9</v>
      </c>
      <c r="W654" s="41">
        <v>0.3</v>
      </c>
      <c r="X654" s="41">
        <v>0.5</v>
      </c>
      <c r="Y654" s="40" t="b">
        <v>0</v>
      </c>
      <c r="Z654" s="40" t="b">
        <v>1</v>
      </c>
      <c r="AA654" s="40" t="b">
        <v>0</v>
      </c>
      <c r="AB654" s="40" t="b">
        <v>0</v>
      </c>
      <c r="AC654" s="41" t="s">
        <v>9529</v>
      </c>
      <c r="AD654" s="41" t="s">
        <v>9530</v>
      </c>
      <c r="AE654" s="41">
        <v>727.9399202</v>
      </c>
      <c r="AF654" s="41">
        <v>-3.238824282</v>
      </c>
      <c r="AG654" s="42">
        <v>6.69E41</v>
      </c>
      <c r="AH654" s="51">
        <v>0.052479724</v>
      </c>
      <c r="AI654" s="40" t="s">
        <v>9531</v>
      </c>
      <c r="AJ654" s="40" t="s">
        <v>9532</v>
      </c>
      <c r="AK654" s="41">
        <v>10000.0</v>
      </c>
      <c r="AL654" s="40" t="s">
        <v>216</v>
      </c>
      <c r="AM654" s="40" t="s">
        <v>7285</v>
      </c>
      <c r="AN654" s="40" t="s">
        <v>224</v>
      </c>
      <c r="AO654" s="42">
        <v>1.11E138</v>
      </c>
    </row>
    <row r="655">
      <c r="A655" s="41">
        <v>96.0</v>
      </c>
      <c r="B655" s="42">
        <v>1.671312514E9</v>
      </c>
      <c r="C655" s="41">
        <v>3356.0</v>
      </c>
      <c r="D655" s="40" t="s">
        <v>1243</v>
      </c>
      <c r="E655" s="41">
        <v>140.0</v>
      </c>
      <c r="F655" s="41">
        <v>35.0</v>
      </c>
      <c r="G655" s="41">
        <v>70.0</v>
      </c>
      <c r="H655" s="41">
        <v>-3.07732701</v>
      </c>
      <c r="I655" s="41">
        <v>10000.0</v>
      </c>
      <c r="J655" s="41">
        <v>5000.0</v>
      </c>
      <c r="K655" s="41">
        <v>1200.0</v>
      </c>
      <c r="L655" s="41">
        <v>600.0</v>
      </c>
      <c r="M655" s="41">
        <v>30.0</v>
      </c>
      <c r="N655" s="40" t="s">
        <v>1370</v>
      </c>
      <c r="O655" s="40" t="s">
        <v>1371</v>
      </c>
      <c r="P655" s="40" t="s">
        <v>7305</v>
      </c>
      <c r="Q655" s="40" t="s">
        <v>1373</v>
      </c>
      <c r="R655" s="40" t="b">
        <v>0</v>
      </c>
      <c r="S655" s="40" t="s">
        <v>1373</v>
      </c>
      <c r="T655" s="40" t="s">
        <v>7305</v>
      </c>
      <c r="U655" s="41">
        <v>0.1</v>
      </c>
      <c r="V655" s="41">
        <v>0.9</v>
      </c>
      <c r="W655" s="41">
        <v>0.3</v>
      </c>
      <c r="X655" s="41">
        <v>0.4</v>
      </c>
      <c r="Y655" s="40" t="b">
        <v>0</v>
      </c>
      <c r="Z655" s="40" t="b">
        <v>1</v>
      </c>
      <c r="AA655" s="40" t="b">
        <v>0</v>
      </c>
      <c r="AB655" s="40" t="b">
        <v>1</v>
      </c>
      <c r="AC655" s="41" t="s">
        <v>9022</v>
      </c>
      <c r="AD655" s="41" t="s">
        <v>9533</v>
      </c>
      <c r="AE655" s="41">
        <v>1202.709446</v>
      </c>
      <c r="AF655" s="41">
        <v>-3.23947602</v>
      </c>
      <c r="AG655" s="42">
        <v>1.36E42</v>
      </c>
      <c r="AH655" s="51">
        <v>0.052691511</v>
      </c>
      <c r="AI655" s="40" t="s">
        <v>9534</v>
      </c>
      <c r="AJ655" s="46">
        <v>1.36343860001869E171</v>
      </c>
      <c r="AK655" s="41">
        <v>9088.0</v>
      </c>
      <c r="AL655" s="40" t="s">
        <v>2224</v>
      </c>
      <c r="AM655" s="40" t="s">
        <v>7285</v>
      </c>
      <c r="AN655" s="40" t="s">
        <v>5643</v>
      </c>
      <c r="AO655" s="42">
        <v>1.11E139</v>
      </c>
    </row>
    <row r="656">
      <c r="A656" s="41">
        <v>244.0</v>
      </c>
      <c r="B656" s="42">
        <v>1.671302375E9</v>
      </c>
      <c r="C656" s="41">
        <v>3356.0</v>
      </c>
      <c r="D656" s="40" t="s">
        <v>1243</v>
      </c>
      <c r="E656" s="41">
        <v>140.0</v>
      </c>
      <c r="F656" s="41">
        <v>35.0</v>
      </c>
      <c r="G656" s="41">
        <v>70.0</v>
      </c>
      <c r="H656" s="41">
        <v>-3.07732701</v>
      </c>
      <c r="I656" s="41">
        <v>10000.0</v>
      </c>
      <c r="J656" s="41">
        <v>5000.0</v>
      </c>
      <c r="K656" s="41">
        <v>1200.0</v>
      </c>
      <c r="L656" s="41">
        <v>600.0</v>
      </c>
      <c r="M656" s="41">
        <v>30.0</v>
      </c>
      <c r="N656" s="40" t="s">
        <v>1370</v>
      </c>
      <c r="O656" s="40" t="s">
        <v>208</v>
      </c>
      <c r="P656" s="40" t="s">
        <v>7310</v>
      </c>
      <c r="Q656" s="40" t="s">
        <v>1373</v>
      </c>
      <c r="R656" s="40" t="b">
        <v>0</v>
      </c>
      <c r="S656" s="40" t="s">
        <v>7286</v>
      </c>
      <c r="T656" s="40" t="s">
        <v>212</v>
      </c>
      <c r="U656" s="41">
        <v>0.1</v>
      </c>
      <c r="V656" s="41">
        <v>0.9</v>
      </c>
      <c r="W656" s="41">
        <v>0.1</v>
      </c>
      <c r="X656" s="41">
        <v>0.5</v>
      </c>
      <c r="Y656" s="40" t="b">
        <v>0</v>
      </c>
      <c r="Z656" s="40" t="b">
        <v>1</v>
      </c>
      <c r="AA656" s="40" t="b">
        <v>0</v>
      </c>
      <c r="AB656" s="40" t="b">
        <v>0</v>
      </c>
      <c r="AC656" s="41" t="s">
        <v>9535</v>
      </c>
      <c r="AD656" s="41" t="s">
        <v>9536</v>
      </c>
      <c r="AE656" s="41">
        <v>443.6737571</v>
      </c>
      <c r="AF656" s="41">
        <v>-3.239602125</v>
      </c>
      <c r="AG656" s="42">
        <v>9.72E41</v>
      </c>
      <c r="AH656" s="51">
        <v>0.05273249</v>
      </c>
      <c r="AI656" s="40" t="s">
        <v>9537</v>
      </c>
      <c r="AJ656" s="46">
        <v>9.71523712928636E125</v>
      </c>
      <c r="AK656" s="41">
        <v>10000.0</v>
      </c>
      <c r="AL656" s="40" t="s">
        <v>216</v>
      </c>
      <c r="AM656" s="40" t="s">
        <v>7285</v>
      </c>
      <c r="AN656" s="40" t="s">
        <v>224</v>
      </c>
      <c r="AO656" s="42">
        <v>1.01E139</v>
      </c>
    </row>
    <row r="657">
      <c r="A657" s="41">
        <v>128.0</v>
      </c>
      <c r="B657" s="42">
        <v>1.671312492E9</v>
      </c>
      <c r="C657" s="41">
        <v>3356.0</v>
      </c>
      <c r="D657" s="40" t="s">
        <v>1243</v>
      </c>
      <c r="E657" s="41">
        <v>140.0</v>
      </c>
      <c r="F657" s="41">
        <v>35.0</v>
      </c>
      <c r="G657" s="41">
        <v>70.0</v>
      </c>
      <c r="H657" s="41">
        <v>-3.07732701</v>
      </c>
      <c r="I657" s="41">
        <v>10000.0</v>
      </c>
      <c r="J657" s="41">
        <v>5000.0</v>
      </c>
      <c r="K657" s="41">
        <v>1200.0</v>
      </c>
      <c r="L657" s="41">
        <v>600.0</v>
      </c>
      <c r="M657" s="41">
        <v>30.0</v>
      </c>
      <c r="N657" s="40" t="s">
        <v>1370</v>
      </c>
      <c r="O657" s="40" t="s">
        <v>1371</v>
      </c>
      <c r="P657" s="40" t="s">
        <v>1372</v>
      </c>
      <c r="Q657" s="40" t="s">
        <v>1373</v>
      </c>
      <c r="R657" s="40" t="b">
        <v>0</v>
      </c>
      <c r="S657" s="40" t="s">
        <v>1373</v>
      </c>
      <c r="T657" s="40" t="s">
        <v>7305</v>
      </c>
      <c r="U657" s="41">
        <v>0.1</v>
      </c>
      <c r="V657" s="41">
        <v>0.9</v>
      </c>
      <c r="W657" s="41">
        <v>0.1</v>
      </c>
      <c r="X657" s="41">
        <v>0.6</v>
      </c>
      <c r="Y657" s="40" t="b">
        <v>0</v>
      </c>
      <c r="Z657" s="40" t="b">
        <v>1</v>
      </c>
      <c r="AA657" s="40" t="b">
        <v>0</v>
      </c>
      <c r="AB657" s="40" t="b">
        <v>1</v>
      </c>
      <c r="AC657" s="41" t="s">
        <v>9538</v>
      </c>
      <c r="AD657" s="41" t="s">
        <v>9539</v>
      </c>
      <c r="AE657" s="41">
        <v>1203.751028</v>
      </c>
      <c r="AF657" s="41">
        <v>-3.240845423</v>
      </c>
      <c r="AG657" s="42">
        <v>4.84E41</v>
      </c>
      <c r="AH657" s="51">
        <v>0.053136509</v>
      </c>
      <c r="AI657" s="40" t="s">
        <v>9540</v>
      </c>
      <c r="AJ657" s="46">
        <v>4.84037926271822E83</v>
      </c>
      <c r="AK657" s="41">
        <v>6911.0</v>
      </c>
      <c r="AL657" s="40" t="s">
        <v>2224</v>
      </c>
      <c r="AM657" s="40" t="s">
        <v>7285</v>
      </c>
      <c r="AN657" s="40" t="s">
        <v>5643</v>
      </c>
      <c r="AO657" s="42">
        <v>1.01E138</v>
      </c>
    </row>
    <row r="658">
      <c r="A658" s="41">
        <v>349.0</v>
      </c>
      <c r="B658" s="42">
        <v>1.671302375E9</v>
      </c>
      <c r="C658" s="41">
        <v>3356.0</v>
      </c>
      <c r="D658" s="40" t="s">
        <v>1243</v>
      </c>
      <c r="E658" s="41">
        <v>140.0</v>
      </c>
      <c r="F658" s="41">
        <v>35.0</v>
      </c>
      <c r="G658" s="41">
        <v>70.0</v>
      </c>
      <c r="H658" s="41">
        <v>-3.07732701</v>
      </c>
      <c r="I658" s="41">
        <v>10000.0</v>
      </c>
      <c r="J658" s="41">
        <v>5000.0</v>
      </c>
      <c r="K658" s="41">
        <v>1200.0</v>
      </c>
      <c r="L658" s="41">
        <v>600.0</v>
      </c>
      <c r="M658" s="41">
        <v>30.0</v>
      </c>
      <c r="N658" s="40" t="s">
        <v>1370</v>
      </c>
      <c r="O658" s="40" t="s">
        <v>208</v>
      </c>
      <c r="P658" s="40" t="s">
        <v>212</v>
      </c>
      <c r="Q658" s="40" t="s">
        <v>1373</v>
      </c>
      <c r="R658" s="40" t="b">
        <v>0</v>
      </c>
      <c r="S658" s="40" t="s">
        <v>1373</v>
      </c>
      <c r="T658" s="40" t="s">
        <v>212</v>
      </c>
      <c r="U658" s="41">
        <v>0.1</v>
      </c>
      <c r="V658" s="41">
        <v>0.9</v>
      </c>
      <c r="W658" s="41">
        <v>0.3</v>
      </c>
      <c r="X658" s="41">
        <v>0.5</v>
      </c>
      <c r="Y658" s="40" t="b">
        <v>0</v>
      </c>
      <c r="Z658" s="40" t="b">
        <v>1</v>
      </c>
      <c r="AA658" s="40" t="b">
        <v>0</v>
      </c>
      <c r="AB658" s="40" t="b">
        <v>0</v>
      </c>
      <c r="AC658" s="41" t="s">
        <v>9541</v>
      </c>
      <c r="AD658" s="41" t="s">
        <v>9542</v>
      </c>
      <c r="AE658" s="41">
        <v>333.1795769</v>
      </c>
      <c r="AF658" s="41">
        <v>-3.241698328</v>
      </c>
      <c r="AG658" s="42">
        <v>1.37E42</v>
      </c>
      <c r="AH658" s="51">
        <v>0.053413666</v>
      </c>
      <c r="AI658" s="40" t="s">
        <v>9543</v>
      </c>
      <c r="AJ658" s="40" t="s">
        <v>9544</v>
      </c>
      <c r="AK658" s="41">
        <v>10000.0</v>
      </c>
      <c r="AL658" s="40" t="s">
        <v>216</v>
      </c>
      <c r="AM658" s="40" t="s">
        <v>7285</v>
      </c>
      <c r="AN658" s="40" t="s">
        <v>224</v>
      </c>
      <c r="AO658" s="42">
        <v>1.11E139</v>
      </c>
    </row>
    <row r="659">
      <c r="A659" s="41">
        <v>198.0</v>
      </c>
      <c r="B659" s="42">
        <v>1.671302375E9</v>
      </c>
      <c r="C659" s="41">
        <v>3356.0</v>
      </c>
      <c r="D659" s="40" t="s">
        <v>1243</v>
      </c>
      <c r="E659" s="41">
        <v>140.0</v>
      </c>
      <c r="F659" s="41">
        <v>35.0</v>
      </c>
      <c r="G659" s="41">
        <v>70.0</v>
      </c>
      <c r="H659" s="41">
        <v>-3.07732701</v>
      </c>
      <c r="I659" s="41">
        <v>10000.0</v>
      </c>
      <c r="J659" s="41">
        <v>5000.0</v>
      </c>
      <c r="K659" s="41">
        <v>1200.0</v>
      </c>
      <c r="L659" s="41">
        <v>600.0</v>
      </c>
      <c r="M659" s="41">
        <v>30.0</v>
      </c>
      <c r="N659" s="40" t="s">
        <v>1370</v>
      </c>
      <c r="O659" s="40" t="s">
        <v>208</v>
      </c>
      <c r="P659" s="40" t="s">
        <v>209</v>
      </c>
      <c r="Q659" s="40" t="s">
        <v>1373</v>
      </c>
      <c r="R659" s="40" t="b">
        <v>0</v>
      </c>
      <c r="S659" s="40" t="s">
        <v>1373</v>
      </c>
      <c r="T659" s="40" t="s">
        <v>212</v>
      </c>
      <c r="U659" s="41">
        <v>0.1</v>
      </c>
      <c r="V659" s="41">
        <v>0.9</v>
      </c>
      <c r="W659" s="41">
        <v>0.1</v>
      </c>
      <c r="X659" s="41">
        <v>0.4</v>
      </c>
      <c r="Y659" s="40" t="b">
        <v>0</v>
      </c>
      <c r="Z659" s="40" t="b">
        <v>1</v>
      </c>
      <c r="AA659" s="40" t="b">
        <v>0</v>
      </c>
      <c r="AB659" s="40" t="b">
        <v>0</v>
      </c>
      <c r="AC659" s="41" t="s">
        <v>9545</v>
      </c>
      <c r="AD659" s="41" t="s">
        <v>9546</v>
      </c>
      <c r="AE659" s="41">
        <v>239.1259897</v>
      </c>
      <c r="AF659" s="41">
        <v>-3.242056732</v>
      </c>
      <c r="AG659" s="42">
        <v>4.37E41</v>
      </c>
      <c r="AH659" s="51">
        <v>0.053530132</v>
      </c>
      <c r="AI659" s="40" t="s">
        <v>9547</v>
      </c>
      <c r="AJ659" s="46">
        <v>4.37402013968538E125</v>
      </c>
      <c r="AK659" s="41">
        <v>10000.0</v>
      </c>
      <c r="AL659" s="40" t="s">
        <v>216</v>
      </c>
      <c r="AM659" s="40" t="s">
        <v>7285</v>
      </c>
      <c r="AN659" s="40" t="s">
        <v>224</v>
      </c>
      <c r="AO659" s="42">
        <v>1.01E138</v>
      </c>
    </row>
    <row r="660">
      <c r="A660" s="41">
        <v>359.0</v>
      </c>
      <c r="B660" s="42">
        <v>1.671302375E9</v>
      </c>
      <c r="C660" s="41">
        <v>3356.0</v>
      </c>
      <c r="D660" s="40" t="s">
        <v>1243</v>
      </c>
      <c r="E660" s="41">
        <v>140.0</v>
      </c>
      <c r="F660" s="41">
        <v>35.0</v>
      </c>
      <c r="G660" s="41">
        <v>70.0</v>
      </c>
      <c r="H660" s="41">
        <v>-3.07732701</v>
      </c>
      <c r="I660" s="41">
        <v>10000.0</v>
      </c>
      <c r="J660" s="41">
        <v>5000.0</v>
      </c>
      <c r="K660" s="41">
        <v>1200.0</v>
      </c>
      <c r="L660" s="41">
        <v>600.0</v>
      </c>
      <c r="M660" s="41">
        <v>30.0</v>
      </c>
      <c r="N660" s="40" t="s">
        <v>1370</v>
      </c>
      <c r="O660" s="40" t="s">
        <v>208</v>
      </c>
      <c r="P660" s="40" t="s">
        <v>212</v>
      </c>
      <c r="Q660" s="40" t="s">
        <v>1373</v>
      </c>
      <c r="R660" s="40" t="b">
        <v>0</v>
      </c>
      <c r="S660" s="40" t="s">
        <v>7286</v>
      </c>
      <c r="T660" s="40" t="s">
        <v>212</v>
      </c>
      <c r="U660" s="41">
        <v>0.1</v>
      </c>
      <c r="V660" s="41">
        <v>0.9</v>
      </c>
      <c r="W660" s="41">
        <v>0.3</v>
      </c>
      <c r="X660" s="41">
        <v>0.6</v>
      </c>
      <c r="Y660" s="40" t="b">
        <v>0</v>
      </c>
      <c r="Z660" s="40" t="b">
        <v>1</v>
      </c>
      <c r="AA660" s="40" t="b">
        <v>0</v>
      </c>
      <c r="AB660" s="40" t="b">
        <v>0</v>
      </c>
      <c r="AC660" s="41" t="s">
        <v>9548</v>
      </c>
      <c r="AD660" s="41" t="s">
        <v>9549</v>
      </c>
      <c r="AE660" s="41">
        <v>407.4131827</v>
      </c>
      <c r="AF660" s="41">
        <v>-3.242744156</v>
      </c>
      <c r="AG660" s="42">
        <v>1.35E42</v>
      </c>
      <c r="AH660" s="51">
        <v>0.053753516</v>
      </c>
      <c r="AI660" s="40" t="s">
        <v>9550</v>
      </c>
      <c r="AJ660" s="40" t="s">
        <v>9551</v>
      </c>
      <c r="AK660" s="41">
        <v>10000.0</v>
      </c>
      <c r="AL660" s="40" t="s">
        <v>216</v>
      </c>
      <c r="AM660" s="40" t="s">
        <v>7285</v>
      </c>
      <c r="AN660" s="40" t="s">
        <v>224</v>
      </c>
      <c r="AO660" s="42">
        <v>1.11E139</v>
      </c>
    </row>
    <row r="661">
      <c r="A661" s="41">
        <v>141.0</v>
      </c>
      <c r="B661" s="42">
        <v>1.671312514E9</v>
      </c>
      <c r="C661" s="41">
        <v>3356.0</v>
      </c>
      <c r="D661" s="40" t="s">
        <v>1243</v>
      </c>
      <c r="E661" s="41">
        <v>140.0</v>
      </c>
      <c r="F661" s="41">
        <v>35.0</v>
      </c>
      <c r="G661" s="41">
        <v>70.0</v>
      </c>
      <c r="H661" s="41">
        <v>-3.07732701</v>
      </c>
      <c r="I661" s="41">
        <v>10000.0</v>
      </c>
      <c r="J661" s="41">
        <v>5000.0</v>
      </c>
      <c r="K661" s="41">
        <v>1200.0</v>
      </c>
      <c r="L661" s="41">
        <v>600.0</v>
      </c>
      <c r="M661" s="41">
        <v>30.0</v>
      </c>
      <c r="N661" s="40" t="s">
        <v>1370</v>
      </c>
      <c r="O661" s="40" t="s">
        <v>1371</v>
      </c>
      <c r="P661" s="40" t="s">
        <v>1372</v>
      </c>
      <c r="Q661" s="40" t="s">
        <v>1373</v>
      </c>
      <c r="R661" s="40" t="b">
        <v>0</v>
      </c>
      <c r="S661" s="40" t="s">
        <v>7286</v>
      </c>
      <c r="T661" s="40" t="s">
        <v>7305</v>
      </c>
      <c r="U661" s="41">
        <v>0.1</v>
      </c>
      <c r="V661" s="41">
        <v>0.9</v>
      </c>
      <c r="W661" s="41">
        <v>0.3</v>
      </c>
      <c r="X661" s="41">
        <v>0.4</v>
      </c>
      <c r="Y661" s="40" t="b">
        <v>0</v>
      </c>
      <c r="Z661" s="40" t="b">
        <v>1</v>
      </c>
      <c r="AA661" s="40" t="b">
        <v>0</v>
      </c>
      <c r="AB661" s="40" t="b">
        <v>1</v>
      </c>
      <c r="AC661" s="41" t="s">
        <v>9552</v>
      </c>
      <c r="AD661" s="41" t="s">
        <v>9553</v>
      </c>
      <c r="AE661" s="41">
        <v>1163.145894</v>
      </c>
      <c r="AF661" s="41">
        <v>-3.242829806</v>
      </c>
      <c r="AG661" s="42">
        <v>1.18E42</v>
      </c>
      <c r="AH661" s="51">
        <v>0.053781348</v>
      </c>
      <c r="AI661" s="40" t="s">
        <v>9554</v>
      </c>
      <c r="AJ661" s="46">
        <v>1.18328636613913E171</v>
      </c>
      <c r="AK661" s="41">
        <v>10000.0</v>
      </c>
      <c r="AL661" s="40" t="s">
        <v>216</v>
      </c>
      <c r="AM661" s="40" t="s">
        <v>7285</v>
      </c>
      <c r="AN661" s="40" t="s">
        <v>5643</v>
      </c>
      <c r="AO661" s="42">
        <v>1.1E139</v>
      </c>
    </row>
    <row r="662">
      <c r="A662" s="41">
        <v>65.0</v>
      </c>
      <c r="B662" s="42">
        <v>1.671312492E9</v>
      </c>
      <c r="C662" s="41">
        <v>3356.0</v>
      </c>
      <c r="D662" s="40" t="s">
        <v>1243</v>
      </c>
      <c r="E662" s="41">
        <v>140.0</v>
      </c>
      <c r="F662" s="41">
        <v>35.0</v>
      </c>
      <c r="G662" s="41">
        <v>70.0</v>
      </c>
      <c r="H662" s="41">
        <v>-3.07732701</v>
      </c>
      <c r="I662" s="41">
        <v>10000.0</v>
      </c>
      <c r="J662" s="41">
        <v>5000.0</v>
      </c>
      <c r="K662" s="41">
        <v>1200.0</v>
      </c>
      <c r="L662" s="41">
        <v>600.0</v>
      </c>
      <c r="M662" s="41">
        <v>30.0</v>
      </c>
      <c r="N662" s="40" t="s">
        <v>1370</v>
      </c>
      <c r="O662" s="40" t="s">
        <v>1371</v>
      </c>
      <c r="P662" s="40" t="s">
        <v>7310</v>
      </c>
      <c r="Q662" s="40" t="s">
        <v>1373</v>
      </c>
      <c r="R662" s="40" t="b">
        <v>0</v>
      </c>
      <c r="S662" s="40" t="s">
        <v>7286</v>
      </c>
      <c r="T662" s="40" t="s">
        <v>7305</v>
      </c>
      <c r="U662" s="41">
        <v>0.1</v>
      </c>
      <c r="V662" s="41">
        <v>0.9</v>
      </c>
      <c r="W662" s="41">
        <v>0.1</v>
      </c>
      <c r="X662" s="41">
        <v>0.6</v>
      </c>
      <c r="Y662" s="40" t="b">
        <v>0</v>
      </c>
      <c r="Z662" s="40" t="b">
        <v>1</v>
      </c>
      <c r="AA662" s="40" t="b">
        <v>0</v>
      </c>
      <c r="AB662" s="40" t="b">
        <v>1</v>
      </c>
      <c r="AC662" s="41" t="s">
        <v>9555</v>
      </c>
      <c r="AD662" s="41" t="s">
        <v>9556</v>
      </c>
      <c r="AE662" s="41">
        <v>1203.709973</v>
      </c>
      <c r="AF662" s="41">
        <v>-3.242901793</v>
      </c>
      <c r="AG662" s="42">
        <v>3.23E41</v>
      </c>
      <c r="AH662" s="51">
        <v>0.053804741</v>
      </c>
      <c r="AI662" s="40" t="s">
        <v>9557</v>
      </c>
      <c r="AJ662" s="46">
        <v>3.23066719237778E125</v>
      </c>
      <c r="AK662" s="41">
        <v>4040.0</v>
      </c>
      <c r="AL662" s="40" t="s">
        <v>2224</v>
      </c>
      <c r="AM662" s="40" t="s">
        <v>7285</v>
      </c>
      <c r="AN662" s="40" t="s">
        <v>5643</v>
      </c>
      <c r="AO662" s="42">
        <v>1.11E137</v>
      </c>
    </row>
    <row r="663">
      <c r="A663" s="41">
        <v>33.0</v>
      </c>
      <c r="B663" s="42">
        <v>1.671309524E9</v>
      </c>
      <c r="C663" s="41">
        <v>3356.0</v>
      </c>
      <c r="D663" s="40" t="s">
        <v>1243</v>
      </c>
      <c r="E663" s="41">
        <v>140.0</v>
      </c>
      <c r="F663" s="41">
        <v>35.0</v>
      </c>
      <c r="G663" s="41">
        <v>70.0</v>
      </c>
      <c r="H663" s="41">
        <v>-3.07732701</v>
      </c>
      <c r="I663" s="41">
        <v>10000.0</v>
      </c>
      <c r="J663" s="41">
        <v>5000.0</v>
      </c>
      <c r="K663" s="41">
        <v>1200.0</v>
      </c>
      <c r="L663" s="41">
        <v>600.0</v>
      </c>
      <c r="M663" s="41">
        <v>30.0</v>
      </c>
      <c r="N663" s="40" t="s">
        <v>1370</v>
      </c>
      <c r="O663" s="40" t="s">
        <v>1371</v>
      </c>
      <c r="P663" s="40" t="s">
        <v>209</v>
      </c>
      <c r="Q663" s="40" t="s">
        <v>1373</v>
      </c>
      <c r="R663" s="40" t="b">
        <v>0</v>
      </c>
      <c r="S663" s="40" t="s">
        <v>7286</v>
      </c>
      <c r="T663" s="40" t="s">
        <v>212</v>
      </c>
      <c r="U663" s="41">
        <v>0.1</v>
      </c>
      <c r="V663" s="41">
        <v>0.9</v>
      </c>
      <c r="W663" s="41">
        <v>0.3</v>
      </c>
      <c r="X663" s="41">
        <v>0.4</v>
      </c>
      <c r="Y663" s="40" t="b">
        <v>0</v>
      </c>
      <c r="Z663" s="40" t="b">
        <v>1</v>
      </c>
      <c r="AA663" s="40" t="b">
        <v>0</v>
      </c>
      <c r="AB663" s="40" t="b">
        <v>1</v>
      </c>
      <c r="AC663" s="41" t="s">
        <v>9558</v>
      </c>
      <c r="AD663" s="41" t="s">
        <v>9559</v>
      </c>
      <c r="AE663" s="41">
        <v>1203.088065</v>
      </c>
      <c r="AF663" s="41">
        <v>-3.24306692</v>
      </c>
      <c r="AG663" s="42">
        <v>3.48E41</v>
      </c>
      <c r="AH663" s="51">
        <v>0.0538584</v>
      </c>
      <c r="AI663" s="40" t="s">
        <v>9560</v>
      </c>
      <c r="AJ663" s="46">
        <v>3.47795770562074E167</v>
      </c>
      <c r="AK663" s="41">
        <v>4685.0</v>
      </c>
      <c r="AL663" s="40" t="s">
        <v>2224</v>
      </c>
      <c r="AM663" s="40" t="s">
        <v>7285</v>
      </c>
      <c r="AN663" s="40" t="s">
        <v>5643</v>
      </c>
      <c r="AO663" s="42">
        <v>1.11E137</v>
      </c>
    </row>
    <row r="664">
      <c r="A664" s="41">
        <v>57.0</v>
      </c>
      <c r="B664" s="42">
        <v>1.67130956E9</v>
      </c>
      <c r="C664" s="41">
        <v>3356.0</v>
      </c>
      <c r="D664" s="40" t="s">
        <v>1243</v>
      </c>
      <c r="E664" s="41">
        <v>140.0</v>
      </c>
      <c r="F664" s="41">
        <v>35.0</v>
      </c>
      <c r="G664" s="41">
        <v>70.0</v>
      </c>
      <c r="H664" s="41">
        <v>-3.07732701</v>
      </c>
      <c r="I664" s="41">
        <v>10000.0</v>
      </c>
      <c r="J664" s="41">
        <v>5000.0</v>
      </c>
      <c r="K664" s="41">
        <v>1200.0</v>
      </c>
      <c r="L664" s="41">
        <v>600.0</v>
      </c>
      <c r="M664" s="41">
        <v>30.0</v>
      </c>
      <c r="N664" s="40" t="s">
        <v>1370</v>
      </c>
      <c r="O664" s="40" t="s">
        <v>1371</v>
      </c>
      <c r="P664" s="40" t="s">
        <v>7310</v>
      </c>
      <c r="Q664" s="40" t="s">
        <v>1373</v>
      </c>
      <c r="R664" s="40" t="b">
        <v>0</v>
      </c>
      <c r="S664" s="40" t="s">
        <v>1373</v>
      </c>
      <c r="T664" s="40" t="s">
        <v>7305</v>
      </c>
      <c r="U664" s="41">
        <v>0.1</v>
      </c>
      <c r="V664" s="41">
        <v>0.9</v>
      </c>
      <c r="W664" s="41">
        <v>0.2</v>
      </c>
      <c r="X664" s="41">
        <v>0.4</v>
      </c>
      <c r="Y664" s="40" t="b">
        <v>0</v>
      </c>
      <c r="Z664" s="40" t="b">
        <v>1</v>
      </c>
      <c r="AA664" s="40" t="b">
        <v>0</v>
      </c>
      <c r="AB664" s="40" t="b">
        <v>0</v>
      </c>
      <c r="AC664" s="41" t="s">
        <v>4408</v>
      </c>
      <c r="AD664" s="41" t="s">
        <v>9561</v>
      </c>
      <c r="AE664" s="41">
        <v>1202.937996</v>
      </c>
      <c r="AF664" s="41">
        <v>-3.243216413</v>
      </c>
      <c r="AG664" s="42">
        <v>4.62E41</v>
      </c>
      <c r="AH664" s="51">
        <v>0.053906979</v>
      </c>
      <c r="AI664" s="40" t="s">
        <v>9562</v>
      </c>
      <c r="AJ664" s="45">
        <v>4.62195431225613E251</v>
      </c>
      <c r="AK664" s="41">
        <v>7079.0</v>
      </c>
      <c r="AL664" s="40" t="s">
        <v>2224</v>
      </c>
      <c r="AM664" s="40" t="s">
        <v>7285</v>
      </c>
      <c r="AN664" s="40" t="s">
        <v>5643</v>
      </c>
      <c r="AO664" s="42">
        <v>1.01E138</v>
      </c>
    </row>
    <row r="665">
      <c r="A665" s="41">
        <v>139.0</v>
      </c>
      <c r="B665" s="42">
        <v>1.671309524E9</v>
      </c>
      <c r="C665" s="41">
        <v>3356.0</v>
      </c>
      <c r="D665" s="40" t="s">
        <v>1243</v>
      </c>
      <c r="E665" s="41">
        <v>140.0</v>
      </c>
      <c r="F665" s="41">
        <v>35.0</v>
      </c>
      <c r="G665" s="41">
        <v>70.0</v>
      </c>
      <c r="H665" s="41">
        <v>-3.07732701</v>
      </c>
      <c r="I665" s="41">
        <v>10000.0</v>
      </c>
      <c r="J665" s="41">
        <v>5000.0</v>
      </c>
      <c r="K665" s="41">
        <v>1200.0</v>
      </c>
      <c r="L665" s="41">
        <v>600.0</v>
      </c>
      <c r="M665" s="41">
        <v>30.0</v>
      </c>
      <c r="N665" s="40" t="s">
        <v>1370</v>
      </c>
      <c r="O665" s="40" t="s">
        <v>1371</v>
      </c>
      <c r="P665" s="40" t="s">
        <v>1372</v>
      </c>
      <c r="Q665" s="40" t="s">
        <v>1373</v>
      </c>
      <c r="R665" s="40" t="b">
        <v>0</v>
      </c>
      <c r="S665" s="40" t="s">
        <v>7286</v>
      </c>
      <c r="T665" s="40" t="s">
        <v>212</v>
      </c>
      <c r="U665" s="41">
        <v>0.1</v>
      </c>
      <c r="V665" s="41">
        <v>0.9</v>
      </c>
      <c r="W665" s="41">
        <v>0.2</v>
      </c>
      <c r="X665" s="41">
        <v>0.5</v>
      </c>
      <c r="Y665" s="40" t="b">
        <v>0</v>
      </c>
      <c r="Z665" s="40" t="b">
        <v>1</v>
      </c>
      <c r="AA665" s="40" t="b">
        <v>0</v>
      </c>
      <c r="AB665" s="40" t="b">
        <v>1</v>
      </c>
      <c r="AC665" s="41" t="s">
        <v>9563</v>
      </c>
      <c r="AD665" s="41" t="s">
        <v>9564</v>
      </c>
      <c r="AE665" s="41">
        <v>1203.241814</v>
      </c>
      <c r="AF665" s="41">
        <v>-3.243694491</v>
      </c>
      <c r="AG665" s="42">
        <v>4.87E41</v>
      </c>
      <c r="AH665" s="51">
        <v>0.054062334</v>
      </c>
      <c r="AI665" s="40" t="s">
        <v>9565</v>
      </c>
      <c r="AJ665" s="46">
        <v>4.86748861001414E125</v>
      </c>
      <c r="AK665" s="41">
        <v>3878.0</v>
      </c>
      <c r="AL665" s="40" t="s">
        <v>2224</v>
      </c>
      <c r="AM665" s="40" t="s">
        <v>7285</v>
      </c>
      <c r="AN665" s="40" t="s">
        <v>5643</v>
      </c>
      <c r="AO665" s="42">
        <v>1.01E138</v>
      </c>
    </row>
    <row r="666">
      <c r="A666" s="41">
        <v>20.0</v>
      </c>
      <c r="B666" s="42">
        <v>1.671302375E9</v>
      </c>
      <c r="C666" s="41">
        <v>3356.0</v>
      </c>
      <c r="D666" s="40" t="s">
        <v>1243</v>
      </c>
      <c r="E666" s="41">
        <v>140.0</v>
      </c>
      <c r="F666" s="41">
        <v>35.0</v>
      </c>
      <c r="G666" s="41">
        <v>70.0</v>
      </c>
      <c r="H666" s="41">
        <v>-3.07732701</v>
      </c>
      <c r="I666" s="41">
        <v>10000.0</v>
      </c>
      <c r="J666" s="41">
        <v>5000.0</v>
      </c>
      <c r="K666" s="41">
        <v>1200.0</v>
      </c>
      <c r="L666" s="41">
        <v>600.0</v>
      </c>
      <c r="M666" s="41">
        <v>30.0</v>
      </c>
      <c r="N666" s="40" t="s">
        <v>1370</v>
      </c>
      <c r="O666" s="40" t="s">
        <v>1371</v>
      </c>
      <c r="P666" s="40" t="s">
        <v>209</v>
      </c>
      <c r="Q666" s="40" t="s">
        <v>1373</v>
      </c>
      <c r="R666" s="40" t="b">
        <v>0</v>
      </c>
      <c r="S666" s="40" t="s">
        <v>1373</v>
      </c>
      <c r="T666" s="40" t="s">
        <v>212</v>
      </c>
      <c r="U666" s="41">
        <v>0.1</v>
      </c>
      <c r="V666" s="41">
        <v>0.9</v>
      </c>
      <c r="W666" s="41">
        <v>0.1</v>
      </c>
      <c r="X666" s="41">
        <v>0.6</v>
      </c>
      <c r="Y666" s="40" t="b">
        <v>0</v>
      </c>
      <c r="Z666" s="40" t="b">
        <v>1</v>
      </c>
      <c r="AA666" s="40" t="b">
        <v>0</v>
      </c>
      <c r="AB666" s="40" t="b">
        <v>0</v>
      </c>
      <c r="AC666" s="41" t="s">
        <v>9566</v>
      </c>
      <c r="AD666" s="41" t="s">
        <v>9567</v>
      </c>
      <c r="AE666" s="41">
        <v>390.2360713</v>
      </c>
      <c r="AF666" s="41">
        <v>-3.243910527</v>
      </c>
      <c r="AG666" s="42">
        <v>4.37E41</v>
      </c>
      <c r="AH666" s="51">
        <v>0.054132537</v>
      </c>
      <c r="AI666" s="40" t="s">
        <v>9568</v>
      </c>
      <c r="AJ666" s="46">
        <v>4.37359505926984E125</v>
      </c>
      <c r="AK666" s="41">
        <v>10000.0</v>
      </c>
      <c r="AL666" s="40" t="s">
        <v>216</v>
      </c>
      <c r="AM666" s="40" t="s">
        <v>7285</v>
      </c>
      <c r="AN666" s="40" t="s">
        <v>224</v>
      </c>
      <c r="AO666" s="42">
        <v>1.01E138</v>
      </c>
    </row>
    <row r="667">
      <c r="A667" s="41">
        <v>130.0</v>
      </c>
      <c r="B667" s="42">
        <v>1.671302375E9</v>
      </c>
      <c r="C667" s="41">
        <v>3356.0</v>
      </c>
      <c r="D667" s="40" t="s">
        <v>1243</v>
      </c>
      <c r="E667" s="41">
        <v>140.0</v>
      </c>
      <c r="F667" s="41">
        <v>35.0</v>
      </c>
      <c r="G667" s="41">
        <v>70.0</v>
      </c>
      <c r="H667" s="41">
        <v>-3.07732701</v>
      </c>
      <c r="I667" s="41">
        <v>10000.0</v>
      </c>
      <c r="J667" s="41">
        <v>5000.0</v>
      </c>
      <c r="K667" s="41">
        <v>1200.0</v>
      </c>
      <c r="L667" s="41">
        <v>600.0</v>
      </c>
      <c r="M667" s="41">
        <v>30.0</v>
      </c>
      <c r="N667" s="40" t="s">
        <v>1370</v>
      </c>
      <c r="O667" s="40" t="s">
        <v>1371</v>
      </c>
      <c r="P667" s="40" t="s">
        <v>1372</v>
      </c>
      <c r="Q667" s="40" t="s">
        <v>1373</v>
      </c>
      <c r="R667" s="40" t="b">
        <v>0</v>
      </c>
      <c r="S667" s="40" t="s">
        <v>1373</v>
      </c>
      <c r="T667" s="40" t="s">
        <v>212</v>
      </c>
      <c r="U667" s="41">
        <v>0.1</v>
      </c>
      <c r="V667" s="41">
        <v>0.9</v>
      </c>
      <c r="W667" s="41">
        <v>0.2</v>
      </c>
      <c r="X667" s="41">
        <v>0.5</v>
      </c>
      <c r="Y667" s="40" t="b">
        <v>0</v>
      </c>
      <c r="Z667" s="40" t="b">
        <v>1</v>
      </c>
      <c r="AA667" s="40" t="b">
        <v>0</v>
      </c>
      <c r="AB667" s="40" t="b">
        <v>0</v>
      </c>
      <c r="AC667" s="41" t="s">
        <v>9569</v>
      </c>
      <c r="AD667" s="41" t="s">
        <v>8469</v>
      </c>
      <c r="AE667" s="41">
        <v>297.893734</v>
      </c>
      <c r="AF667" s="41">
        <v>-3.243925229</v>
      </c>
      <c r="AG667" s="42">
        <v>3.39E41</v>
      </c>
      <c r="AH667" s="51">
        <v>0.054137314</v>
      </c>
      <c r="AI667" s="40" t="s">
        <v>9570</v>
      </c>
      <c r="AJ667" s="45">
        <v>3.39038405685353E251</v>
      </c>
      <c r="AK667" s="41">
        <v>10000.0</v>
      </c>
      <c r="AL667" s="40" t="s">
        <v>216</v>
      </c>
      <c r="AM667" s="40" t="s">
        <v>7285</v>
      </c>
      <c r="AN667" s="40" t="s">
        <v>224</v>
      </c>
      <c r="AO667" s="42">
        <v>1.11E137</v>
      </c>
    </row>
    <row r="668">
      <c r="A668" s="41">
        <v>177.0</v>
      </c>
      <c r="B668" s="42">
        <v>1.671302375E9</v>
      </c>
      <c r="C668" s="41">
        <v>3356.0</v>
      </c>
      <c r="D668" s="40" t="s">
        <v>1243</v>
      </c>
      <c r="E668" s="41">
        <v>140.0</v>
      </c>
      <c r="F668" s="41">
        <v>35.0</v>
      </c>
      <c r="G668" s="41">
        <v>70.0</v>
      </c>
      <c r="H668" s="41">
        <v>-3.07732701</v>
      </c>
      <c r="I668" s="41">
        <v>10000.0</v>
      </c>
      <c r="J668" s="41">
        <v>5000.0</v>
      </c>
      <c r="K668" s="41">
        <v>1200.0</v>
      </c>
      <c r="L668" s="41">
        <v>600.0</v>
      </c>
      <c r="M668" s="41">
        <v>30.0</v>
      </c>
      <c r="N668" s="40" t="s">
        <v>1370</v>
      </c>
      <c r="O668" s="40" t="s">
        <v>1371</v>
      </c>
      <c r="P668" s="40" t="s">
        <v>212</v>
      </c>
      <c r="Q668" s="40" t="s">
        <v>1373</v>
      </c>
      <c r="R668" s="40" t="b">
        <v>0</v>
      </c>
      <c r="S668" s="40" t="s">
        <v>7286</v>
      </c>
      <c r="T668" s="40" t="s">
        <v>212</v>
      </c>
      <c r="U668" s="41">
        <v>0.1</v>
      </c>
      <c r="V668" s="41">
        <v>0.9</v>
      </c>
      <c r="W668" s="41">
        <v>0.3</v>
      </c>
      <c r="X668" s="41">
        <v>0.4</v>
      </c>
      <c r="Y668" s="40" t="b">
        <v>0</v>
      </c>
      <c r="Z668" s="40" t="b">
        <v>1</v>
      </c>
      <c r="AA668" s="40" t="b">
        <v>0</v>
      </c>
      <c r="AB668" s="40" t="b">
        <v>0</v>
      </c>
      <c r="AC668" s="41" t="s">
        <v>9571</v>
      </c>
      <c r="AD668" s="41" t="s">
        <v>9572</v>
      </c>
      <c r="AE668" s="41">
        <v>290.2567439</v>
      </c>
      <c r="AF668" s="41">
        <v>-3.243993239</v>
      </c>
      <c r="AG668" s="42">
        <v>4.97E41</v>
      </c>
      <c r="AH668" s="51">
        <v>0.054159414</v>
      </c>
      <c r="AI668" s="40" t="s">
        <v>9573</v>
      </c>
      <c r="AJ668" s="40" t="s">
        <v>9574</v>
      </c>
      <c r="AK668" s="41">
        <v>10000.0</v>
      </c>
      <c r="AL668" s="40" t="s">
        <v>216</v>
      </c>
      <c r="AM668" s="40" t="s">
        <v>7285</v>
      </c>
      <c r="AN668" s="40" t="s">
        <v>224</v>
      </c>
      <c r="AO668" s="42">
        <v>1.01E138</v>
      </c>
    </row>
    <row r="669">
      <c r="A669" s="41">
        <v>418.0</v>
      </c>
      <c r="B669" s="42">
        <v>1.671302375E9</v>
      </c>
      <c r="C669" s="41">
        <v>3356.0</v>
      </c>
      <c r="D669" s="40" t="s">
        <v>1243</v>
      </c>
      <c r="E669" s="41">
        <v>140.0</v>
      </c>
      <c r="F669" s="41">
        <v>35.0</v>
      </c>
      <c r="G669" s="41">
        <v>70.0</v>
      </c>
      <c r="H669" s="41">
        <v>-3.07732701</v>
      </c>
      <c r="I669" s="41">
        <v>10000.0</v>
      </c>
      <c r="J669" s="41">
        <v>5000.0</v>
      </c>
      <c r="K669" s="41">
        <v>1200.0</v>
      </c>
      <c r="L669" s="41">
        <v>600.0</v>
      </c>
      <c r="M669" s="41">
        <v>50.0</v>
      </c>
      <c r="N669" s="40" t="s">
        <v>1370</v>
      </c>
      <c r="O669" s="40" t="s">
        <v>1371</v>
      </c>
      <c r="P669" s="40" t="s">
        <v>7310</v>
      </c>
      <c r="Q669" s="40" t="s">
        <v>1373</v>
      </c>
      <c r="R669" s="40" t="b">
        <v>0</v>
      </c>
      <c r="S669" s="40" t="s">
        <v>1373</v>
      </c>
      <c r="T669" s="40" t="s">
        <v>212</v>
      </c>
      <c r="U669" s="41">
        <v>0.1</v>
      </c>
      <c r="V669" s="41">
        <v>0.9</v>
      </c>
      <c r="W669" s="41">
        <v>0.2</v>
      </c>
      <c r="X669" s="41">
        <v>0.5</v>
      </c>
      <c r="Y669" s="40" t="b">
        <v>0</v>
      </c>
      <c r="Z669" s="40" t="b">
        <v>1</v>
      </c>
      <c r="AA669" s="40" t="b">
        <v>0</v>
      </c>
      <c r="AB669" s="40" t="b">
        <v>0</v>
      </c>
      <c r="AC669" s="41" t="s">
        <v>9575</v>
      </c>
      <c r="AD669" s="41" t="s">
        <v>9576</v>
      </c>
      <c r="AE669" s="41">
        <v>754.2249515</v>
      </c>
      <c r="AF669" s="41">
        <v>-3.244477088</v>
      </c>
      <c r="AG669" s="42">
        <v>4.0E41</v>
      </c>
      <c r="AH669" s="51">
        <v>0.054316645</v>
      </c>
      <c r="AI669" s="40" t="s">
        <v>9577</v>
      </c>
      <c r="AJ669" s="40" t="s">
        <v>9578</v>
      </c>
      <c r="AK669" s="41">
        <v>10000.0</v>
      </c>
      <c r="AL669" s="40" t="s">
        <v>216</v>
      </c>
      <c r="AM669" s="40" t="s">
        <v>7285</v>
      </c>
      <c r="AN669" s="40" t="s">
        <v>224</v>
      </c>
      <c r="AO669" s="42">
        <v>1.0E138</v>
      </c>
    </row>
    <row r="670">
      <c r="A670" s="41">
        <v>31.0</v>
      </c>
      <c r="B670" s="42">
        <v>1.671309524E9</v>
      </c>
      <c r="C670" s="41">
        <v>3356.0</v>
      </c>
      <c r="D670" s="40" t="s">
        <v>1243</v>
      </c>
      <c r="E670" s="41">
        <v>140.0</v>
      </c>
      <c r="F670" s="41">
        <v>35.0</v>
      </c>
      <c r="G670" s="41">
        <v>70.0</v>
      </c>
      <c r="H670" s="41">
        <v>-3.07732701</v>
      </c>
      <c r="I670" s="41">
        <v>10000.0</v>
      </c>
      <c r="J670" s="41">
        <v>5000.0</v>
      </c>
      <c r="K670" s="41">
        <v>1200.0</v>
      </c>
      <c r="L670" s="41">
        <v>600.0</v>
      </c>
      <c r="M670" s="41">
        <v>30.0</v>
      </c>
      <c r="N670" s="40" t="s">
        <v>1370</v>
      </c>
      <c r="O670" s="40" t="s">
        <v>1371</v>
      </c>
      <c r="P670" s="40" t="s">
        <v>209</v>
      </c>
      <c r="Q670" s="40" t="s">
        <v>1373</v>
      </c>
      <c r="R670" s="40" t="b">
        <v>0</v>
      </c>
      <c r="S670" s="40" t="s">
        <v>7286</v>
      </c>
      <c r="T670" s="40" t="s">
        <v>212</v>
      </c>
      <c r="U670" s="41">
        <v>0.1</v>
      </c>
      <c r="V670" s="41">
        <v>0.9</v>
      </c>
      <c r="W670" s="41">
        <v>0.2</v>
      </c>
      <c r="X670" s="41">
        <v>0.5</v>
      </c>
      <c r="Y670" s="40" t="b">
        <v>0</v>
      </c>
      <c r="Z670" s="40" t="b">
        <v>1</v>
      </c>
      <c r="AA670" s="40" t="b">
        <v>0</v>
      </c>
      <c r="AB670" s="40" t="b">
        <v>1</v>
      </c>
      <c r="AC670" s="41" t="s">
        <v>9579</v>
      </c>
      <c r="AD670" s="41" t="s">
        <v>9580</v>
      </c>
      <c r="AE670" s="41">
        <v>1203.012377</v>
      </c>
      <c r="AF670" s="41">
        <v>-3.245100125</v>
      </c>
      <c r="AG670" s="42">
        <v>5.11E41</v>
      </c>
      <c r="AH670" s="51">
        <v>0.054519105</v>
      </c>
      <c r="AI670" s="40" t="s">
        <v>9581</v>
      </c>
      <c r="AJ670" s="46">
        <v>5.10686717066056E125</v>
      </c>
      <c r="AK670" s="41">
        <v>4045.0</v>
      </c>
      <c r="AL670" s="40" t="s">
        <v>2224</v>
      </c>
      <c r="AM670" s="40" t="s">
        <v>7285</v>
      </c>
      <c r="AN670" s="40" t="s">
        <v>5643</v>
      </c>
      <c r="AO670" s="42">
        <v>1.01E138</v>
      </c>
    </row>
    <row r="671">
      <c r="A671" s="41">
        <v>93.0</v>
      </c>
      <c r="B671" s="42">
        <v>1.671302375E9</v>
      </c>
      <c r="C671" s="41">
        <v>3356.0</v>
      </c>
      <c r="D671" s="40" t="s">
        <v>1243</v>
      </c>
      <c r="E671" s="41">
        <v>140.0</v>
      </c>
      <c r="F671" s="41">
        <v>35.0</v>
      </c>
      <c r="G671" s="41">
        <v>70.0</v>
      </c>
      <c r="H671" s="41">
        <v>-3.07732701</v>
      </c>
      <c r="I671" s="41">
        <v>10000.0</v>
      </c>
      <c r="J671" s="41">
        <v>5000.0</v>
      </c>
      <c r="K671" s="41">
        <v>1200.0</v>
      </c>
      <c r="L671" s="41">
        <v>600.0</v>
      </c>
      <c r="M671" s="41">
        <v>30.0</v>
      </c>
      <c r="N671" s="40" t="s">
        <v>1370</v>
      </c>
      <c r="O671" s="40" t="s">
        <v>1371</v>
      </c>
      <c r="P671" s="40" t="s">
        <v>7305</v>
      </c>
      <c r="Q671" s="40" t="s">
        <v>1373</v>
      </c>
      <c r="R671" s="40" t="b">
        <v>0</v>
      </c>
      <c r="S671" s="40" t="s">
        <v>1373</v>
      </c>
      <c r="T671" s="40" t="s">
        <v>212</v>
      </c>
      <c r="U671" s="41">
        <v>0.1</v>
      </c>
      <c r="V671" s="41">
        <v>0.9</v>
      </c>
      <c r="W671" s="41">
        <v>0.2</v>
      </c>
      <c r="X671" s="41">
        <v>0.4</v>
      </c>
      <c r="Y671" s="40" t="b">
        <v>0</v>
      </c>
      <c r="Z671" s="40" t="b">
        <v>1</v>
      </c>
      <c r="AA671" s="40" t="b">
        <v>0</v>
      </c>
      <c r="AB671" s="40" t="b">
        <v>0</v>
      </c>
      <c r="AC671" s="41" t="s">
        <v>9582</v>
      </c>
      <c r="AD671" s="41" t="s">
        <v>9583</v>
      </c>
      <c r="AE671" s="41">
        <v>239.3942032</v>
      </c>
      <c r="AF671" s="41">
        <v>-3.245150194</v>
      </c>
      <c r="AG671" s="42">
        <v>5.22E41</v>
      </c>
      <c r="AH671" s="51">
        <v>0.054535376</v>
      </c>
      <c r="AI671" s="40" t="s">
        <v>9584</v>
      </c>
      <c r="AJ671" s="45">
        <v>5.22281555187728E251</v>
      </c>
      <c r="AK671" s="41">
        <v>10000.0</v>
      </c>
      <c r="AL671" s="40" t="s">
        <v>216</v>
      </c>
      <c r="AM671" s="40" t="s">
        <v>7285</v>
      </c>
      <c r="AN671" s="40" t="s">
        <v>224</v>
      </c>
      <c r="AO671" s="42">
        <v>1.01E138</v>
      </c>
    </row>
    <row r="672">
      <c r="A672" s="41">
        <v>23.0</v>
      </c>
      <c r="B672" s="42">
        <v>1.671302375E9</v>
      </c>
      <c r="C672" s="41">
        <v>3356.0</v>
      </c>
      <c r="D672" s="40" t="s">
        <v>1243</v>
      </c>
      <c r="E672" s="41">
        <v>140.0</v>
      </c>
      <c r="F672" s="41">
        <v>35.0</v>
      </c>
      <c r="G672" s="41">
        <v>70.0</v>
      </c>
      <c r="H672" s="41">
        <v>-3.07732701</v>
      </c>
      <c r="I672" s="41">
        <v>10000.0</v>
      </c>
      <c r="J672" s="41">
        <v>5000.0</v>
      </c>
      <c r="K672" s="41">
        <v>1200.0</v>
      </c>
      <c r="L672" s="41">
        <v>600.0</v>
      </c>
      <c r="M672" s="41">
        <v>30.0</v>
      </c>
      <c r="N672" s="40" t="s">
        <v>1370</v>
      </c>
      <c r="O672" s="40" t="s">
        <v>1371</v>
      </c>
      <c r="P672" s="40" t="s">
        <v>209</v>
      </c>
      <c r="Q672" s="40" t="s">
        <v>1373</v>
      </c>
      <c r="R672" s="40" t="b">
        <v>0</v>
      </c>
      <c r="S672" s="40" t="s">
        <v>1373</v>
      </c>
      <c r="T672" s="40" t="s">
        <v>212</v>
      </c>
      <c r="U672" s="41">
        <v>0.1</v>
      </c>
      <c r="V672" s="41">
        <v>0.9</v>
      </c>
      <c r="W672" s="41">
        <v>0.2</v>
      </c>
      <c r="X672" s="41">
        <v>0.6</v>
      </c>
      <c r="Y672" s="40" t="b">
        <v>0</v>
      </c>
      <c r="Z672" s="40" t="b">
        <v>1</v>
      </c>
      <c r="AA672" s="40" t="b">
        <v>0</v>
      </c>
      <c r="AB672" s="40" t="b">
        <v>0</v>
      </c>
      <c r="AC672" s="41" t="s">
        <v>9585</v>
      </c>
      <c r="AD672" s="41" t="s">
        <v>9586</v>
      </c>
      <c r="AE672" s="41">
        <v>382.6334674</v>
      </c>
      <c r="AF672" s="41">
        <v>-3.24531609</v>
      </c>
      <c r="AG672" s="42">
        <v>4.83E41</v>
      </c>
      <c r="AH672" s="51">
        <v>0.054589285</v>
      </c>
      <c r="AI672" s="40" t="s">
        <v>9587</v>
      </c>
      <c r="AJ672" s="45">
        <v>4.83308226822814E251</v>
      </c>
      <c r="AK672" s="41">
        <v>10000.0</v>
      </c>
      <c r="AL672" s="40" t="s">
        <v>216</v>
      </c>
      <c r="AM672" s="40" t="s">
        <v>7285</v>
      </c>
      <c r="AN672" s="40" t="s">
        <v>224</v>
      </c>
      <c r="AO672" s="42">
        <v>1.01E138</v>
      </c>
    </row>
    <row r="673">
      <c r="A673" s="41">
        <v>104.0</v>
      </c>
      <c r="B673" s="42">
        <v>1.671309524E9</v>
      </c>
      <c r="C673" s="41">
        <v>3356.0</v>
      </c>
      <c r="D673" s="40" t="s">
        <v>1243</v>
      </c>
      <c r="E673" s="41">
        <v>140.0</v>
      </c>
      <c r="F673" s="41">
        <v>35.0</v>
      </c>
      <c r="G673" s="41">
        <v>70.0</v>
      </c>
      <c r="H673" s="41">
        <v>-3.07732701</v>
      </c>
      <c r="I673" s="41">
        <v>10000.0</v>
      </c>
      <c r="J673" s="41">
        <v>5000.0</v>
      </c>
      <c r="K673" s="41">
        <v>1200.0</v>
      </c>
      <c r="L673" s="41">
        <v>600.0</v>
      </c>
      <c r="M673" s="41">
        <v>30.0</v>
      </c>
      <c r="N673" s="40" t="s">
        <v>1370</v>
      </c>
      <c r="O673" s="40" t="s">
        <v>1371</v>
      </c>
      <c r="P673" s="40" t="s">
        <v>7305</v>
      </c>
      <c r="Q673" s="40" t="s">
        <v>1373</v>
      </c>
      <c r="R673" s="40" t="b">
        <v>0</v>
      </c>
      <c r="S673" s="40" t="s">
        <v>7286</v>
      </c>
      <c r="T673" s="40" t="s">
        <v>212</v>
      </c>
      <c r="U673" s="41">
        <v>0.1</v>
      </c>
      <c r="V673" s="41">
        <v>0.9</v>
      </c>
      <c r="W673" s="41">
        <v>0.2</v>
      </c>
      <c r="X673" s="41">
        <v>0.6</v>
      </c>
      <c r="Y673" s="40" t="b">
        <v>0</v>
      </c>
      <c r="Z673" s="40" t="b">
        <v>1</v>
      </c>
      <c r="AA673" s="40" t="b">
        <v>0</v>
      </c>
      <c r="AB673" s="40" t="b">
        <v>1</v>
      </c>
      <c r="AC673" s="41" t="s">
        <v>9588</v>
      </c>
      <c r="AD673" s="41" t="s">
        <v>9589</v>
      </c>
      <c r="AE673" s="41">
        <v>1203.605901</v>
      </c>
      <c r="AF673" s="41">
        <v>-3.246543863</v>
      </c>
      <c r="AG673" s="42">
        <v>9.77E41</v>
      </c>
      <c r="AH673" s="51">
        <v>0.054988258</v>
      </c>
      <c r="AI673" s="40" t="s">
        <v>9590</v>
      </c>
      <c r="AJ673" s="46">
        <v>9.77154009143088E125</v>
      </c>
      <c r="AK673" s="41">
        <v>3803.0</v>
      </c>
      <c r="AL673" s="40" t="s">
        <v>2224</v>
      </c>
      <c r="AM673" s="40" t="s">
        <v>7285</v>
      </c>
      <c r="AN673" s="40" t="s">
        <v>5643</v>
      </c>
      <c r="AO673" s="42">
        <v>1.01E139</v>
      </c>
    </row>
    <row r="674">
      <c r="A674" s="41">
        <v>499.0</v>
      </c>
      <c r="B674" s="42">
        <v>1.671302375E9</v>
      </c>
      <c r="C674" s="41">
        <v>3356.0</v>
      </c>
      <c r="D674" s="40" t="s">
        <v>1243</v>
      </c>
      <c r="E674" s="41">
        <v>140.0</v>
      </c>
      <c r="F674" s="41">
        <v>35.0</v>
      </c>
      <c r="G674" s="41">
        <v>70.0</v>
      </c>
      <c r="H674" s="41">
        <v>-3.07732701</v>
      </c>
      <c r="I674" s="41">
        <v>10000.0</v>
      </c>
      <c r="J674" s="41">
        <v>5000.0</v>
      </c>
      <c r="K674" s="41">
        <v>1200.0</v>
      </c>
      <c r="L674" s="41">
        <v>600.0</v>
      </c>
      <c r="M674" s="41">
        <v>50.0</v>
      </c>
      <c r="N674" s="40" t="s">
        <v>1370</v>
      </c>
      <c r="O674" s="40" t="s">
        <v>1371</v>
      </c>
      <c r="P674" s="40" t="s">
        <v>1372</v>
      </c>
      <c r="Q674" s="40" t="s">
        <v>1373</v>
      </c>
      <c r="R674" s="40" t="b">
        <v>0</v>
      </c>
      <c r="S674" s="40" t="s">
        <v>7286</v>
      </c>
      <c r="T674" s="40" t="s">
        <v>212</v>
      </c>
      <c r="U674" s="41">
        <v>0.1</v>
      </c>
      <c r="V674" s="41">
        <v>0.9</v>
      </c>
      <c r="W674" s="41">
        <v>0.2</v>
      </c>
      <c r="X674" s="41">
        <v>0.5</v>
      </c>
      <c r="Y674" s="40" t="b">
        <v>0</v>
      </c>
      <c r="Z674" s="40" t="b">
        <v>1</v>
      </c>
      <c r="AA674" s="40" t="b">
        <v>0</v>
      </c>
      <c r="AB674" s="40" t="b">
        <v>0</v>
      </c>
      <c r="AC674" s="41" t="s">
        <v>9591</v>
      </c>
      <c r="AD674" s="41" t="s">
        <v>9592</v>
      </c>
      <c r="AE674" s="41">
        <v>534.5222409</v>
      </c>
      <c r="AF674" s="41">
        <v>-3.246877482</v>
      </c>
      <c r="AG674" s="42">
        <v>3.18E41</v>
      </c>
      <c r="AH674" s="51">
        <v>0.05509667</v>
      </c>
      <c r="AI674" s="40" t="s">
        <v>9593</v>
      </c>
      <c r="AJ674" s="40" t="s">
        <v>9594</v>
      </c>
      <c r="AK674" s="41">
        <v>10000.0</v>
      </c>
      <c r="AL674" s="40" t="s">
        <v>216</v>
      </c>
      <c r="AM674" s="40" t="s">
        <v>7285</v>
      </c>
      <c r="AN674" s="40" t="s">
        <v>224</v>
      </c>
      <c r="AO674" s="42">
        <v>1.11E137</v>
      </c>
    </row>
    <row r="675">
      <c r="A675" s="41">
        <v>279.0</v>
      </c>
      <c r="B675" s="42">
        <v>1.671302375E9</v>
      </c>
      <c r="C675" s="41">
        <v>3356.0</v>
      </c>
      <c r="D675" s="40" t="s">
        <v>1243</v>
      </c>
      <c r="E675" s="41">
        <v>140.0</v>
      </c>
      <c r="F675" s="41">
        <v>35.0</v>
      </c>
      <c r="G675" s="41">
        <v>70.0</v>
      </c>
      <c r="H675" s="41">
        <v>-3.07732701</v>
      </c>
      <c r="I675" s="41">
        <v>10000.0</v>
      </c>
      <c r="J675" s="41">
        <v>5000.0</v>
      </c>
      <c r="K675" s="41">
        <v>1200.0</v>
      </c>
      <c r="L675" s="41">
        <v>600.0</v>
      </c>
      <c r="M675" s="41">
        <v>30.0</v>
      </c>
      <c r="N675" s="40" t="s">
        <v>1370</v>
      </c>
      <c r="O675" s="40" t="s">
        <v>208</v>
      </c>
      <c r="P675" s="40" t="s">
        <v>7305</v>
      </c>
      <c r="Q675" s="40" t="s">
        <v>1373</v>
      </c>
      <c r="R675" s="40" t="b">
        <v>0</v>
      </c>
      <c r="S675" s="40" t="s">
        <v>7286</v>
      </c>
      <c r="T675" s="40" t="s">
        <v>212</v>
      </c>
      <c r="U675" s="41">
        <v>0.1</v>
      </c>
      <c r="V675" s="41">
        <v>0.9</v>
      </c>
      <c r="W675" s="41">
        <v>0.1</v>
      </c>
      <c r="X675" s="41">
        <v>0.4</v>
      </c>
      <c r="Y675" s="40" t="b">
        <v>0</v>
      </c>
      <c r="Z675" s="40" t="b">
        <v>1</v>
      </c>
      <c r="AA675" s="40" t="b">
        <v>0</v>
      </c>
      <c r="AB675" s="40" t="b">
        <v>0</v>
      </c>
      <c r="AC675" s="41" t="s">
        <v>9595</v>
      </c>
      <c r="AD675" s="41" t="s">
        <v>9596</v>
      </c>
      <c r="AE675" s="41">
        <v>255.5370786</v>
      </c>
      <c r="AF675" s="41">
        <v>-3.247220524</v>
      </c>
      <c r="AG675" s="42">
        <v>1.0E42</v>
      </c>
      <c r="AH675" s="51">
        <v>0.055208144</v>
      </c>
      <c r="AI675" s="40" t="s">
        <v>9597</v>
      </c>
      <c r="AJ675" s="46">
        <v>1.00128331610469E128</v>
      </c>
      <c r="AK675" s="41">
        <v>10000.0</v>
      </c>
      <c r="AL675" s="40" t="s">
        <v>216</v>
      </c>
      <c r="AM675" s="40" t="s">
        <v>7285</v>
      </c>
      <c r="AN675" s="40" t="s">
        <v>224</v>
      </c>
      <c r="AO675" s="42">
        <v>1.01E139</v>
      </c>
    </row>
    <row r="676">
      <c r="A676" s="41">
        <v>64.0</v>
      </c>
      <c r="B676" s="42">
        <v>1.671302375E9</v>
      </c>
      <c r="C676" s="41">
        <v>3356.0</v>
      </c>
      <c r="D676" s="40" t="s">
        <v>1243</v>
      </c>
      <c r="E676" s="41">
        <v>140.0</v>
      </c>
      <c r="F676" s="41">
        <v>35.0</v>
      </c>
      <c r="G676" s="41">
        <v>70.0</v>
      </c>
      <c r="H676" s="41">
        <v>-3.07732701</v>
      </c>
      <c r="I676" s="41">
        <v>10000.0</v>
      </c>
      <c r="J676" s="41">
        <v>5000.0</v>
      </c>
      <c r="K676" s="41">
        <v>1200.0</v>
      </c>
      <c r="L676" s="41">
        <v>600.0</v>
      </c>
      <c r="M676" s="41">
        <v>30.0</v>
      </c>
      <c r="N676" s="40" t="s">
        <v>1370</v>
      </c>
      <c r="O676" s="40" t="s">
        <v>1371</v>
      </c>
      <c r="P676" s="40" t="s">
        <v>7310</v>
      </c>
      <c r="Q676" s="40" t="s">
        <v>1373</v>
      </c>
      <c r="R676" s="40" t="b">
        <v>0</v>
      </c>
      <c r="S676" s="40" t="s">
        <v>7286</v>
      </c>
      <c r="T676" s="40" t="s">
        <v>212</v>
      </c>
      <c r="U676" s="41">
        <v>0.1</v>
      </c>
      <c r="V676" s="41">
        <v>0.9</v>
      </c>
      <c r="W676" s="41">
        <v>0.1</v>
      </c>
      <c r="X676" s="41">
        <v>0.5</v>
      </c>
      <c r="Y676" s="40" t="b">
        <v>0</v>
      </c>
      <c r="Z676" s="40" t="b">
        <v>1</v>
      </c>
      <c r="AA676" s="40" t="b">
        <v>0</v>
      </c>
      <c r="AB676" s="40" t="b">
        <v>0</v>
      </c>
      <c r="AC676" s="41" t="s">
        <v>9598</v>
      </c>
      <c r="AD676" s="41" t="s">
        <v>9599</v>
      </c>
      <c r="AE676" s="41">
        <v>445.4211571</v>
      </c>
      <c r="AF676" s="41">
        <v>-3.2473714</v>
      </c>
      <c r="AG676" s="42">
        <v>1.02E42</v>
      </c>
      <c r="AH676" s="51">
        <v>0.055257173</v>
      </c>
      <c r="AI676" s="40" t="s">
        <v>9600</v>
      </c>
      <c r="AJ676" s="46">
        <v>1.01729559450804E128</v>
      </c>
      <c r="AK676" s="41">
        <v>10000.0</v>
      </c>
      <c r="AL676" s="40" t="s">
        <v>216</v>
      </c>
      <c r="AM676" s="40" t="s">
        <v>7285</v>
      </c>
      <c r="AN676" s="40" t="s">
        <v>224</v>
      </c>
      <c r="AO676" s="42">
        <v>1.01E139</v>
      </c>
    </row>
    <row r="677">
      <c r="A677" s="41">
        <v>428.0</v>
      </c>
      <c r="B677" s="42">
        <v>1.671302375E9</v>
      </c>
      <c r="C677" s="41">
        <v>3356.0</v>
      </c>
      <c r="D677" s="40" t="s">
        <v>1243</v>
      </c>
      <c r="E677" s="41">
        <v>140.0</v>
      </c>
      <c r="F677" s="41">
        <v>35.0</v>
      </c>
      <c r="G677" s="41">
        <v>70.0</v>
      </c>
      <c r="H677" s="41">
        <v>-3.07732701</v>
      </c>
      <c r="I677" s="41">
        <v>10000.0</v>
      </c>
      <c r="J677" s="41">
        <v>5000.0</v>
      </c>
      <c r="K677" s="41">
        <v>1200.0</v>
      </c>
      <c r="L677" s="41">
        <v>600.0</v>
      </c>
      <c r="M677" s="41">
        <v>50.0</v>
      </c>
      <c r="N677" s="40" t="s">
        <v>1370</v>
      </c>
      <c r="O677" s="40" t="s">
        <v>1371</v>
      </c>
      <c r="P677" s="40" t="s">
        <v>7310</v>
      </c>
      <c r="Q677" s="40" t="s">
        <v>1373</v>
      </c>
      <c r="R677" s="40" t="b">
        <v>0</v>
      </c>
      <c r="S677" s="40" t="s">
        <v>7286</v>
      </c>
      <c r="T677" s="40" t="s">
        <v>212</v>
      </c>
      <c r="U677" s="41">
        <v>0.1</v>
      </c>
      <c r="V677" s="41">
        <v>0.9</v>
      </c>
      <c r="W677" s="41">
        <v>0.2</v>
      </c>
      <c r="X677" s="41">
        <v>0.6</v>
      </c>
      <c r="Y677" s="40" t="b">
        <v>0</v>
      </c>
      <c r="Z677" s="40" t="b">
        <v>1</v>
      </c>
      <c r="AA677" s="40" t="b">
        <v>0</v>
      </c>
      <c r="AB677" s="40" t="b">
        <v>0</v>
      </c>
      <c r="AC677" s="41" t="s">
        <v>9601</v>
      </c>
      <c r="AD677" s="41" t="s">
        <v>9602</v>
      </c>
      <c r="AE677" s="41">
        <v>836.5866168</v>
      </c>
      <c r="AF677" s="41">
        <v>-3.248054201</v>
      </c>
      <c r="AG677" s="42">
        <v>9.44E40</v>
      </c>
      <c r="AH677" s="51">
        <v>0.055479054</v>
      </c>
      <c r="AI677" s="40" t="s">
        <v>9603</v>
      </c>
      <c r="AJ677" s="40" t="s">
        <v>9604</v>
      </c>
      <c r="AK677" s="41">
        <v>10000.0</v>
      </c>
      <c r="AL677" s="40" t="s">
        <v>216</v>
      </c>
      <c r="AM677" s="40" t="s">
        <v>7285</v>
      </c>
      <c r="AN677" s="40" t="s">
        <v>224</v>
      </c>
      <c r="AO677" s="42">
        <v>1.0E136</v>
      </c>
    </row>
    <row r="678">
      <c r="A678" s="41">
        <v>678.0</v>
      </c>
      <c r="B678" s="42">
        <v>1.671302375E9</v>
      </c>
      <c r="C678" s="41">
        <v>3356.0</v>
      </c>
      <c r="D678" s="40" t="s">
        <v>1243</v>
      </c>
      <c r="E678" s="41">
        <v>140.0</v>
      </c>
      <c r="F678" s="41">
        <v>35.0</v>
      </c>
      <c r="G678" s="41">
        <v>70.0</v>
      </c>
      <c r="H678" s="41">
        <v>-3.07732701</v>
      </c>
      <c r="I678" s="41">
        <v>10000.0</v>
      </c>
      <c r="J678" s="41">
        <v>5000.0</v>
      </c>
      <c r="K678" s="41">
        <v>1200.0</v>
      </c>
      <c r="L678" s="41">
        <v>600.0</v>
      </c>
      <c r="M678" s="41">
        <v>50.0</v>
      </c>
      <c r="N678" s="40" t="s">
        <v>1370</v>
      </c>
      <c r="O678" s="40" t="s">
        <v>208</v>
      </c>
      <c r="P678" s="40" t="s">
        <v>1372</v>
      </c>
      <c r="Q678" s="40" t="s">
        <v>1373</v>
      </c>
      <c r="R678" s="40" t="b">
        <v>0</v>
      </c>
      <c r="S678" s="40" t="s">
        <v>7286</v>
      </c>
      <c r="T678" s="40" t="s">
        <v>212</v>
      </c>
      <c r="U678" s="41">
        <v>0.1</v>
      </c>
      <c r="V678" s="41">
        <v>0.9</v>
      </c>
      <c r="W678" s="41">
        <v>0.2</v>
      </c>
      <c r="X678" s="41">
        <v>0.4</v>
      </c>
      <c r="Y678" s="40" t="b">
        <v>0</v>
      </c>
      <c r="Z678" s="40" t="b">
        <v>1</v>
      </c>
      <c r="AA678" s="40" t="b">
        <v>0</v>
      </c>
      <c r="AB678" s="40" t="b">
        <v>0</v>
      </c>
      <c r="AC678" s="41" t="s">
        <v>9605</v>
      </c>
      <c r="AD678" s="41" t="s">
        <v>9606</v>
      </c>
      <c r="AE678" s="41">
        <v>425.0270112</v>
      </c>
      <c r="AF678" s="41">
        <v>-3.248278795</v>
      </c>
      <c r="AG678" s="42">
        <v>1.18E42</v>
      </c>
      <c r="AH678" s="51">
        <v>0.055552037</v>
      </c>
      <c r="AI678" s="40" t="s">
        <v>9607</v>
      </c>
      <c r="AJ678" s="40" t="s">
        <v>9608</v>
      </c>
      <c r="AK678" s="41">
        <v>10000.0</v>
      </c>
      <c r="AL678" s="40" t="s">
        <v>216</v>
      </c>
      <c r="AM678" s="40" t="s">
        <v>7285</v>
      </c>
      <c r="AN678" s="40" t="s">
        <v>224</v>
      </c>
      <c r="AO678" s="42">
        <v>1.1E139</v>
      </c>
    </row>
    <row r="679">
      <c r="A679" s="41">
        <v>67.0</v>
      </c>
      <c r="B679" s="42">
        <v>1.671302375E9</v>
      </c>
      <c r="C679" s="41">
        <v>3356.0</v>
      </c>
      <c r="D679" s="40" t="s">
        <v>1243</v>
      </c>
      <c r="E679" s="41">
        <v>140.0</v>
      </c>
      <c r="F679" s="41">
        <v>35.0</v>
      </c>
      <c r="G679" s="41">
        <v>70.0</v>
      </c>
      <c r="H679" s="41">
        <v>-3.07732701</v>
      </c>
      <c r="I679" s="41">
        <v>10000.0</v>
      </c>
      <c r="J679" s="41">
        <v>5000.0</v>
      </c>
      <c r="K679" s="41">
        <v>1200.0</v>
      </c>
      <c r="L679" s="41">
        <v>600.0</v>
      </c>
      <c r="M679" s="41">
        <v>30.0</v>
      </c>
      <c r="N679" s="40" t="s">
        <v>1370</v>
      </c>
      <c r="O679" s="40" t="s">
        <v>1371</v>
      </c>
      <c r="P679" s="40" t="s">
        <v>7310</v>
      </c>
      <c r="Q679" s="40" t="s">
        <v>1373</v>
      </c>
      <c r="R679" s="40" t="b">
        <v>0</v>
      </c>
      <c r="S679" s="40" t="s">
        <v>7286</v>
      </c>
      <c r="T679" s="40" t="s">
        <v>212</v>
      </c>
      <c r="U679" s="41">
        <v>0.1</v>
      </c>
      <c r="V679" s="41">
        <v>0.9</v>
      </c>
      <c r="W679" s="41">
        <v>0.2</v>
      </c>
      <c r="X679" s="41">
        <v>0.5</v>
      </c>
      <c r="Y679" s="40" t="b">
        <v>0</v>
      </c>
      <c r="Z679" s="40" t="b">
        <v>1</v>
      </c>
      <c r="AA679" s="40" t="b">
        <v>0</v>
      </c>
      <c r="AB679" s="40" t="b">
        <v>0</v>
      </c>
      <c r="AC679" s="41" t="s">
        <v>9609</v>
      </c>
      <c r="AD679" s="41" t="s">
        <v>9610</v>
      </c>
      <c r="AE679" s="41">
        <v>422.1156142</v>
      </c>
      <c r="AF679" s="41">
        <v>-3.24868957</v>
      </c>
      <c r="AG679" s="42">
        <v>1.21E42</v>
      </c>
      <c r="AH679" s="51">
        <v>0.055685522</v>
      </c>
      <c r="AI679" s="40" t="s">
        <v>9611</v>
      </c>
      <c r="AJ679" s="45">
        <v>1.20510059538456E257</v>
      </c>
      <c r="AK679" s="41">
        <v>10000.0</v>
      </c>
      <c r="AL679" s="40" t="s">
        <v>216</v>
      </c>
      <c r="AM679" s="40" t="s">
        <v>7285</v>
      </c>
      <c r="AN679" s="40" t="s">
        <v>224</v>
      </c>
      <c r="AO679" s="42">
        <v>1.1E139</v>
      </c>
    </row>
    <row r="680">
      <c r="A680" s="41">
        <v>1076.0</v>
      </c>
      <c r="B680" s="42">
        <v>1.671302375E9</v>
      </c>
      <c r="C680" s="41">
        <v>3356.0</v>
      </c>
      <c r="D680" s="40" t="s">
        <v>1243</v>
      </c>
      <c r="E680" s="41">
        <v>140.0</v>
      </c>
      <c r="F680" s="41">
        <v>35.0</v>
      </c>
      <c r="G680" s="41">
        <v>70.0</v>
      </c>
      <c r="H680" s="41">
        <v>-3.07732701</v>
      </c>
      <c r="I680" s="41">
        <v>10000.0</v>
      </c>
      <c r="J680" s="41">
        <v>5000.0</v>
      </c>
      <c r="K680" s="41">
        <v>1200.0</v>
      </c>
      <c r="L680" s="41">
        <v>600.0</v>
      </c>
      <c r="M680" s="41">
        <v>100.0</v>
      </c>
      <c r="N680" s="40" t="s">
        <v>1370</v>
      </c>
      <c r="O680" s="40" t="s">
        <v>208</v>
      </c>
      <c r="P680" s="40" t="s">
        <v>212</v>
      </c>
      <c r="Q680" s="40" t="s">
        <v>1373</v>
      </c>
      <c r="R680" s="40" t="b">
        <v>0</v>
      </c>
      <c r="S680" s="40" t="s">
        <v>7286</v>
      </c>
      <c r="T680" s="40" t="s">
        <v>212</v>
      </c>
      <c r="U680" s="41">
        <v>0.1</v>
      </c>
      <c r="V680" s="41">
        <v>0.9</v>
      </c>
      <c r="W680" s="41">
        <v>0.2</v>
      </c>
      <c r="X680" s="41">
        <v>0.6</v>
      </c>
      <c r="Y680" s="40" t="b">
        <v>0</v>
      </c>
      <c r="Z680" s="40" t="b">
        <v>1</v>
      </c>
      <c r="AA680" s="40" t="b">
        <v>0</v>
      </c>
      <c r="AB680" s="40" t="b">
        <v>0</v>
      </c>
      <c r="AC680" s="41" t="s">
        <v>9612</v>
      </c>
      <c r="AD680" s="41" t="s">
        <v>9613</v>
      </c>
      <c r="AE680" s="41">
        <v>818.4854069</v>
      </c>
      <c r="AF680" s="41">
        <v>-3.248836857</v>
      </c>
      <c r="AG680" s="42">
        <v>1.32E42</v>
      </c>
      <c r="AH680" s="51">
        <v>0.055733384</v>
      </c>
      <c r="AI680" s="40" t="s">
        <v>9614</v>
      </c>
      <c r="AJ680" s="40" t="s">
        <v>9615</v>
      </c>
      <c r="AK680" s="41">
        <v>10000.0</v>
      </c>
      <c r="AL680" s="40" t="s">
        <v>216</v>
      </c>
      <c r="AM680" s="40" t="s">
        <v>7285</v>
      </c>
      <c r="AN680" s="40" t="s">
        <v>224</v>
      </c>
      <c r="AO680" s="42">
        <v>1.11E139</v>
      </c>
    </row>
    <row r="681">
      <c r="A681" s="41">
        <v>234.0</v>
      </c>
      <c r="B681" s="42">
        <v>1.671302375E9</v>
      </c>
      <c r="C681" s="41">
        <v>3356.0</v>
      </c>
      <c r="D681" s="40" t="s">
        <v>1243</v>
      </c>
      <c r="E681" s="41">
        <v>140.0</v>
      </c>
      <c r="F681" s="41">
        <v>35.0</v>
      </c>
      <c r="G681" s="41">
        <v>70.0</v>
      </c>
      <c r="H681" s="41">
        <v>-3.07732701</v>
      </c>
      <c r="I681" s="41">
        <v>10000.0</v>
      </c>
      <c r="J681" s="41">
        <v>5000.0</v>
      </c>
      <c r="K681" s="41">
        <v>1200.0</v>
      </c>
      <c r="L681" s="41">
        <v>600.0</v>
      </c>
      <c r="M681" s="41">
        <v>30.0</v>
      </c>
      <c r="N681" s="40" t="s">
        <v>1370</v>
      </c>
      <c r="O681" s="40" t="s">
        <v>208</v>
      </c>
      <c r="P681" s="40" t="s">
        <v>7310</v>
      </c>
      <c r="Q681" s="40" t="s">
        <v>1373</v>
      </c>
      <c r="R681" s="40" t="b">
        <v>0</v>
      </c>
      <c r="S681" s="40" t="s">
        <v>1373</v>
      </c>
      <c r="T681" s="40" t="s">
        <v>212</v>
      </c>
      <c r="U681" s="41">
        <v>0.1</v>
      </c>
      <c r="V681" s="41">
        <v>0.9</v>
      </c>
      <c r="W681" s="41">
        <v>0.1</v>
      </c>
      <c r="X681" s="41">
        <v>0.4</v>
      </c>
      <c r="Y681" s="40" t="b">
        <v>0</v>
      </c>
      <c r="Z681" s="40" t="b">
        <v>1</v>
      </c>
      <c r="AA681" s="40" t="b">
        <v>0</v>
      </c>
      <c r="AB681" s="40" t="b">
        <v>0</v>
      </c>
      <c r="AC681" s="41" t="s">
        <v>9616</v>
      </c>
      <c r="AD681" s="41" t="s">
        <v>9617</v>
      </c>
      <c r="AE681" s="41">
        <v>358.960618</v>
      </c>
      <c r="AF681" s="41">
        <v>-3.248998914</v>
      </c>
      <c r="AG681" s="42">
        <v>6.9E41</v>
      </c>
      <c r="AH681" s="51">
        <v>0.055786045</v>
      </c>
      <c r="AI681" s="40" t="s">
        <v>9618</v>
      </c>
      <c r="AJ681" s="46">
        <v>6.90338745039746E125</v>
      </c>
      <c r="AK681" s="41">
        <v>10000.0</v>
      </c>
      <c r="AL681" s="40" t="s">
        <v>216</v>
      </c>
      <c r="AM681" s="40" t="s">
        <v>7285</v>
      </c>
      <c r="AN681" s="40" t="s">
        <v>224</v>
      </c>
      <c r="AO681" s="42">
        <v>1.11E138</v>
      </c>
    </row>
    <row r="682">
      <c r="A682" s="41">
        <v>100.0</v>
      </c>
      <c r="B682" s="42">
        <v>1.671312492E9</v>
      </c>
      <c r="C682" s="41">
        <v>3356.0</v>
      </c>
      <c r="D682" s="40" t="s">
        <v>1243</v>
      </c>
      <c r="E682" s="41">
        <v>140.0</v>
      </c>
      <c r="F682" s="41">
        <v>35.0</v>
      </c>
      <c r="G682" s="41">
        <v>70.0</v>
      </c>
      <c r="H682" s="41">
        <v>-3.07732701</v>
      </c>
      <c r="I682" s="41">
        <v>10000.0</v>
      </c>
      <c r="J682" s="41">
        <v>5000.0</v>
      </c>
      <c r="K682" s="41">
        <v>1200.0</v>
      </c>
      <c r="L682" s="41">
        <v>600.0</v>
      </c>
      <c r="M682" s="41">
        <v>30.0</v>
      </c>
      <c r="N682" s="40" t="s">
        <v>1370</v>
      </c>
      <c r="O682" s="40" t="s">
        <v>1371</v>
      </c>
      <c r="P682" s="40" t="s">
        <v>7305</v>
      </c>
      <c r="Q682" s="40" t="s">
        <v>1373</v>
      </c>
      <c r="R682" s="40" t="b">
        <v>0</v>
      </c>
      <c r="S682" s="40" t="s">
        <v>7286</v>
      </c>
      <c r="T682" s="40" t="s">
        <v>7305</v>
      </c>
      <c r="U682" s="41">
        <v>0.1</v>
      </c>
      <c r="V682" s="41">
        <v>0.9</v>
      </c>
      <c r="W682" s="41">
        <v>0.1</v>
      </c>
      <c r="X682" s="41">
        <v>0.5</v>
      </c>
      <c r="Y682" s="40" t="b">
        <v>0</v>
      </c>
      <c r="Z682" s="40" t="b">
        <v>1</v>
      </c>
      <c r="AA682" s="40" t="b">
        <v>0</v>
      </c>
      <c r="AB682" s="40" t="b">
        <v>1</v>
      </c>
      <c r="AC682" s="41" t="s">
        <v>9619</v>
      </c>
      <c r="AD682" s="41" t="s">
        <v>9019</v>
      </c>
      <c r="AE682" s="41">
        <v>1202.531826</v>
      </c>
      <c r="AF682" s="41">
        <v>-3.249305962</v>
      </c>
      <c r="AG682" s="42">
        <v>9.47E40</v>
      </c>
      <c r="AH682" s="51">
        <v>0.055885823</v>
      </c>
      <c r="AI682" s="40" t="s">
        <v>9620</v>
      </c>
      <c r="AJ682" s="46">
        <v>9.47373446159952E81</v>
      </c>
      <c r="AK682" s="41">
        <v>7351.0</v>
      </c>
      <c r="AL682" s="40" t="s">
        <v>2224</v>
      </c>
      <c r="AM682" s="40" t="s">
        <v>7285</v>
      </c>
      <c r="AN682" s="40" t="s">
        <v>5643</v>
      </c>
      <c r="AO682" s="42">
        <v>1.0E136</v>
      </c>
    </row>
    <row r="683">
      <c r="A683" s="41">
        <v>137.0</v>
      </c>
      <c r="B683" s="42">
        <v>1.671309524E9</v>
      </c>
      <c r="C683" s="41">
        <v>3356.0</v>
      </c>
      <c r="D683" s="40" t="s">
        <v>1243</v>
      </c>
      <c r="E683" s="41">
        <v>140.0</v>
      </c>
      <c r="F683" s="41">
        <v>35.0</v>
      </c>
      <c r="G683" s="41">
        <v>70.0</v>
      </c>
      <c r="H683" s="41">
        <v>-3.07732701</v>
      </c>
      <c r="I683" s="41">
        <v>10000.0</v>
      </c>
      <c r="J683" s="41">
        <v>5000.0</v>
      </c>
      <c r="K683" s="41">
        <v>1200.0</v>
      </c>
      <c r="L683" s="41">
        <v>600.0</v>
      </c>
      <c r="M683" s="41">
        <v>30.0</v>
      </c>
      <c r="N683" s="40" t="s">
        <v>1370</v>
      </c>
      <c r="O683" s="40" t="s">
        <v>1371</v>
      </c>
      <c r="P683" s="40" t="s">
        <v>1372</v>
      </c>
      <c r="Q683" s="40" t="s">
        <v>1373</v>
      </c>
      <c r="R683" s="40" t="b">
        <v>0</v>
      </c>
      <c r="S683" s="40" t="s">
        <v>7286</v>
      </c>
      <c r="T683" s="40" t="s">
        <v>212</v>
      </c>
      <c r="U683" s="41">
        <v>0.1</v>
      </c>
      <c r="V683" s="41">
        <v>0.9</v>
      </c>
      <c r="W683" s="41">
        <v>0.1</v>
      </c>
      <c r="X683" s="41">
        <v>0.6</v>
      </c>
      <c r="Y683" s="40" t="b">
        <v>0</v>
      </c>
      <c r="Z683" s="40" t="b">
        <v>1</v>
      </c>
      <c r="AA683" s="40" t="b">
        <v>0</v>
      </c>
      <c r="AB683" s="40" t="b">
        <v>1</v>
      </c>
      <c r="AC683" s="41" t="s">
        <v>9621</v>
      </c>
      <c r="AD683" s="41" t="s">
        <v>9622</v>
      </c>
      <c r="AE683" s="41">
        <v>1203.207309</v>
      </c>
      <c r="AF683" s="41">
        <v>-3.2501414</v>
      </c>
      <c r="AG683" s="42">
        <v>1.34E42</v>
      </c>
      <c r="AH683" s="51">
        <v>0.056157305</v>
      </c>
      <c r="AI683" s="40" t="s">
        <v>9623</v>
      </c>
      <c r="AJ683" s="46">
        <v>1.34076800692362E85</v>
      </c>
      <c r="AK683" s="41">
        <v>4053.0</v>
      </c>
      <c r="AL683" s="40" t="s">
        <v>2224</v>
      </c>
      <c r="AM683" s="40" t="s">
        <v>7285</v>
      </c>
      <c r="AN683" s="40" t="s">
        <v>5643</v>
      </c>
      <c r="AO683" s="42">
        <v>1.11E139</v>
      </c>
    </row>
    <row r="684">
      <c r="A684" s="41">
        <v>307.0</v>
      </c>
      <c r="B684" s="42">
        <v>1.671302375E9</v>
      </c>
      <c r="C684" s="41">
        <v>3356.0</v>
      </c>
      <c r="D684" s="40" t="s">
        <v>1243</v>
      </c>
      <c r="E684" s="41">
        <v>140.0</v>
      </c>
      <c r="F684" s="41">
        <v>35.0</v>
      </c>
      <c r="G684" s="41">
        <v>70.0</v>
      </c>
      <c r="H684" s="41">
        <v>-3.07732701</v>
      </c>
      <c r="I684" s="41">
        <v>10000.0</v>
      </c>
      <c r="J684" s="41">
        <v>5000.0</v>
      </c>
      <c r="K684" s="41">
        <v>1200.0</v>
      </c>
      <c r="L684" s="41">
        <v>600.0</v>
      </c>
      <c r="M684" s="41">
        <v>30.0</v>
      </c>
      <c r="N684" s="40" t="s">
        <v>1370</v>
      </c>
      <c r="O684" s="40" t="s">
        <v>208</v>
      </c>
      <c r="P684" s="40" t="s">
        <v>1372</v>
      </c>
      <c r="Q684" s="40" t="s">
        <v>1373</v>
      </c>
      <c r="R684" s="40" t="b">
        <v>0</v>
      </c>
      <c r="S684" s="40" t="s">
        <v>1373</v>
      </c>
      <c r="T684" s="40" t="s">
        <v>212</v>
      </c>
      <c r="U684" s="41">
        <v>0.1</v>
      </c>
      <c r="V684" s="41">
        <v>0.9</v>
      </c>
      <c r="W684" s="41">
        <v>0.1</v>
      </c>
      <c r="X684" s="41">
        <v>0.5</v>
      </c>
      <c r="Y684" s="40" t="b">
        <v>0</v>
      </c>
      <c r="Z684" s="40" t="b">
        <v>1</v>
      </c>
      <c r="AA684" s="40" t="b">
        <v>0</v>
      </c>
      <c r="AB684" s="40" t="b">
        <v>0</v>
      </c>
      <c r="AC684" s="41" t="s">
        <v>9624</v>
      </c>
      <c r="AD684" s="41" t="s">
        <v>9625</v>
      </c>
      <c r="AE684" s="41">
        <v>336.6439946</v>
      </c>
      <c r="AF684" s="41">
        <v>-3.250654523</v>
      </c>
      <c r="AG684" s="42">
        <v>1.37E42</v>
      </c>
      <c r="AH684" s="51">
        <v>0.056324048</v>
      </c>
      <c r="AI684" s="40" t="s">
        <v>9626</v>
      </c>
      <c r="AJ684" s="46">
        <v>1.36828849426863E128</v>
      </c>
      <c r="AK684" s="41">
        <v>10000.0</v>
      </c>
      <c r="AL684" s="40" t="s">
        <v>216</v>
      </c>
      <c r="AM684" s="40" t="s">
        <v>7285</v>
      </c>
      <c r="AN684" s="40" t="s">
        <v>224</v>
      </c>
      <c r="AO684" s="42">
        <v>1.11E139</v>
      </c>
    </row>
    <row r="685">
      <c r="A685" s="41">
        <v>126.0</v>
      </c>
      <c r="B685" s="42">
        <v>1.671312514E9</v>
      </c>
      <c r="C685" s="41">
        <v>3356.0</v>
      </c>
      <c r="D685" s="40" t="s">
        <v>1243</v>
      </c>
      <c r="E685" s="41">
        <v>140.0</v>
      </c>
      <c r="F685" s="41">
        <v>35.0</v>
      </c>
      <c r="G685" s="41">
        <v>70.0</v>
      </c>
      <c r="H685" s="41">
        <v>-3.07732701</v>
      </c>
      <c r="I685" s="41">
        <v>10000.0</v>
      </c>
      <c r="J685" s="41">
        <v>5000.0</v>
      </c>
      <c r="K685" s="41">
        <v>1200.0</v>
      </c>
      <c r="L685" s="41">
        <v>600.0</v>
      </c>
      <c r="M685" s="41">
        <v>30.0</v>
      </c>
      <c r="N685" s="40" t="s">
        <v>1370</v>
      </c>
      <c r="O685" s="40" t="s">
        <v>1371</v>
      </c>
      <c r="P685" s="40" t="s">
        <v>1372</v>
      </c>
      <c r="Q685" s="40" t="s">
        <v>1373</v>
      </c>
      <c r="R685" s="40" t="b">
        <v>0</v>
      </c>
      <c r="S685" s="40" t="s">
        <v>1373</v>
      </c>
      <c r="T685" s="40" t="s">
        <v>7305</v>
      </c>
      <c r="U685" s="41">
        <v>0.1</v>
      </c>
      <c r="V685" s="41">
        <v>0.9</v>
      </c>
      <c r="W685" s="41">
        <v>0.1</v>
      </c>
      <c r="X685" s="41">
        <v>0.4</v>
      </c>
      <c r="Y685" s="40" t="b">
        <v>0</v>
      </c>
      <c r="Z685" s="40" t="b">
        <v>1</v>
      </c>
      <c r="AA685" s="40" t="b">
        <v>0</v>
      </c>
      <c r="AB685" s="40" t="b">
        <v>1</v>
      </c>
      <c r="AC685" s="41" t="s">
        <v>9627</v>
      </c>
      <c r="AD685" s="41" t="s">
        <v>9628</v>
      </c>
      <c r="AE685" s="41">
        <v>1061.325332</v>
      </c>
      <c r="AF685" s="41">
        <v>-3.251044088</v>
      </c>
      <c r="AG685" s="42">
        <v>4.81E41</v>
      </c>
      <c r="AH685" s="51">
        <v>0.05645064</v>
      </c>
      <c r="AI685" s="40" t="s">
        <v>9629</v>
      </c>
      <c r="AJ685" s="46">
        <v>4.81469171944574E83</v>
      </c>
      <c r="AK685" s="41">
        <v>8296.0</v>
      </c>
      <c r="AL685" s="40" t="s">
        <v>7372</v>
      </c>
      <c r="AM685" s="40" t="s">
        <v>7285</v>
      </c>
      <c r="AN685" s="40" t="s">
        <v>5643</v>
      </c>
      <c r="AO685" s="42">
        <v>1.01E138</v>
      </c>
    </row>
    <row r="686">
      <c r="A686" s="41">
        <v>134.0</v>
      </c>
      <c r="B686" s="42">
        <v>1.671302375E9</v>
      </c>
      <c r="C686" s="41">
        <v>3356.0</v>
      </c>
      <c r="D686" s="40" t="s">
        <v>1243</v>
      </c>
      <c r="E686" s="41">
        <v>140.0</v>
      </c>
      <c r="F686" s="41">
        <v>35.0</v>
      </c>
      <c r="G686" s="41">
        <v>70.0</v>
      </c>
      <c r="H686" s="41">
        <v>-3.07732701</v>
      </c>
      <c r="I686" s="41">
        <v>10000.0</v>
      </c>
      <c r="J686" s="41">
        <v>5000.0</v>
      </c>
      <c r="K686" s="41">
        <v>1200.0</v>
      </c>
      <c r="L686" s="41">
        <v>600.0</v>
      </c>
      <c r="M686" s="41">
        <v>30.0</v>
      </c>
      <c r="N686" s="40" t="s">
        <v>1370</v>
      </c>
      <c r="O686" s="40" t="s">
        <v>1371</v>
      </c>
      <c r="P686" s="40" t="s">
        <v>1372</v>
      </c>
      <c r="Q686" s="40" t="s">
        <v>1373</v>
      </c>
      <c r="R686" s="40" t="b">
        <v>0</v>
      </c>
      <c r="S686" s="40" t="s">
        <v>1373</v>
      </c>
      <c r="T686" s="40" t="s">
        <v>212</v>
      </c>
      <c r="U686" s="41">
        <v>0.1</v>
      </c>
      <c r="V686" s="41">
        <v>0.9</v>
      </c>
      <c r="W686" s="41">
        <v>0.3</v>
      </c>
      <c r="X686" s="41">
        <v>0.6</v>
      </c>
      <c r="Y686" s="40" t="b">
        <v>0</v>
      </c>
      <c r="Z686" s="40" t="b">
        <v>1</v>
      </c>
      <c r="AA686" s="40" t="b">
        <v>0</v>
      </c>
      <c r="AB686" s="40" t="b">
        <v>0</v>
      </c>
      <c r="AC686" s="41" t="s">
        <v>9630</v>
      </c>
      <c r="AD686" s="41" t="s">
        <v>9631</v>
      </c>
      <c r="AE686" s="41">
        <v>355.4238367</v>
      </c>
      <c r="AF686" s="41">
        <v>-3.251425147</v>
      </c>
      <c r="AG686" s="42">
        <v>4.89E41</v>
      </c>
      <c r="AH686" s="51">
        <v>0.056574468</v>
      </c>
      <c r="AI686" s="40" t="s">
        <v>9632</v>
      </c>
      <c r="AJ686" s="40" t="s">
        <v>9633</v>
      </c>
      <c r="AK686" s="41">
        <v>10000.0</v>
      </c>
      <c r="AL686" s="40" t="s">
        <v>216</v>
      </c>
      <c r="AM686" s="40" t="s">
        <v>7285</v>
      </c>
      <c r="AN686" s="40" t="s">
        <v>224</v>
      </c>
      <c r="AO686" s="42">
        <v>1.01E138</v>
      </c>
    </row>
    <row r="687">
      <c r="A687" s="41">
        <v>1007.0</v>
      </c>
      <c r="B687" s="42">
        <v>1.671302375E9</v>
      </c>
      <c r="C687" s="41">
        <v>3356.0</v>
      </c>
      <c r="D687" s="40" t="s">
        <v>1243</v>
      </c>
      <c r="E687" s="41">
        <v>140.0</v>
      </c>
      <c r="F687" s="41">
        <v>35.0</v>
      </c>
      <c r="G687" s="41">
        <v>70.0</v>
      </c>
      <c r="H687" s="41">
        <v>-3.07732701</v>
      </c>
      <c r="I687" s="41">
        <v>10000.0</v>
      </c>
      <c r="J687" s="41">
        <v>5000.0</v>
      </c>
      <c r="K687" s="41">
        <v>1200.0</v>
      </c>
      <c r="L687" s="41">
        <v>600.0</v>
      </c>
      <c r="M687" s="41">
        <v>100.0</v>
      </c>
      <c r="N687" s="40" t="s">
        <v>1370</v>
      </c>
      <c r="O687" s="40" t="s">
        <v>208</v>
      </c>
      <c r="P687" s="40" t="s">
        <v>7305</v>
      </c>
      <c r="Q687" s="40" t="s">
        <v>1373</v>
      </c>
      <c r="R687" s="40" t="b">
        <v>0</v>
      </c>
      <c r="S687" s="40" t="s">
        <v>7286</v>
      </c>
      <c r="T687" s="40" t="s">
        <v>212</v>
      </c>
      <c r="U687" s="41">
        <v>0.1</v>
      </c>
      <c r="V687" s="41">
        <v>0.9</v>
      </c>
      <c r="W687" s="41">
        <v>0.3</v>
      </c>
      <c r="X687" s="41">
        <v>0.6</v>
      </c>
      <c r="Y687" s="40" t="b">
        <v>0</v>
      </c>
      <c r="Z687" s="40" t="b">
        <v>1</v>
      </c>
      <c r="AA687" s="40" t="b">
        <v>0</v>
      </c>
      <c r="AB687" s="40" t="b">
        <v>0</v>
      </c>
      <c r="AC687" s="41" t="s">
        <v>9634</v>
      </c>
      <c r="AD687" s="41" t="s">
        <v>5037</v>
      </c>
      <c r="AE687" s="41">
        <v>1200.609681</v>
      </c>
      <c r="AF687" s="41">
        <v>-3.251761362</v>
      </c>
      <c r="AG687" s="42">
        <v>1.02E42</v>
      </c>
      <c r="AH687" s="51">
        <v>0.056683723</v>
      </c>
      <c r="AI687" s="40" t="s">
        <v>9635</v>
      </c>
      <c r="AJ687" s="40" t="s">
        <v>9636</v>
      </c>
      <c r="AK687" s="41">
        <v>9698.0</v>
      </c>
      <c r="AL687" s="40" t="s">
        <v>2224</v>
      </c>
      <c r="AM687" s="40" t="s">
        <v>7285</v>
      </c>
      <c r="AN687" s="40" t="s">
        <v>224</v>
      </c>
      <c r="AO687" s="42">
        <v>1.01E139</v>
      </c>
    </row>
    <row r="688">
      <c r="A688" s="41">
        <v>237.0</v>
      </c>
      <c r="B688" s="42">
        <v>1.671302375E9</v>
      </c>
      <c r="C688" s="41">
        <v>3356.0</v>
      </c>
      <c r="D688" s="40" t="s">
        <v>1243</v>
      </c>
      <c r="E688" s="41">
        <v>140.0</v>
      </c>
      <c r="F688" s="41">
        <v>35.0</v>
      </c>
      <c r="G688" s="41">
        <v>70.0</v>
      </c>
      <c r="H688" s="41">
        <v>-3.07732701</v>
      </c>
      <c r="I688" s="41">
        <v>10000.0</v>
      </c>
      <c r="J688" s="41">
        <v>5000.0</v>
      </c>
      <c r="K688" s="41">
        <v>1200.0</v>
      </c>
      <c r="L688" s="41">
        <v>600.0</v>
      </c>
      <c r="M688" s="41">
        <v>30.0</v>
      </c>
      <c r="N688" s="40" t="s">
        <v>1370</v>
      </c>
      <c r="O688" s="40" t="s">
        <v>208</v>
      </c>
      <c r="P688" s="40" t="s">
        <v>7310</v>
      </c>
      <c r="Q688" s="40" t="s">
        <v>1373</v>
      </c>
      <c r="R688" s="40" t="b">
        <v>0</v>
      </c>
      <c r="S688" s="40" t="s">
        <v>1373</v>
      </c>
      <c r="T688" s="40" t="s">
        <v>212</v>
      </c>
      <c r="U688" s="41">
        <v>0.1</v>
      </c>
      <c r="V688" s="41">
        <v>0.9</v>
      </c>
      <c r="W688" s="41">
        <v>0.2</v>
      </c>
      <c r="X688" s="41">
        <v>0.4</v>
      </c>
      <c r="Y688" s="40" t="b">
        <v>0</v>
      </c>
      <c r="Z688" s="40" t="b">
        <v>1</v>
      </c>
      <c r="AA688" s="40" t="b">
        <v>0</v>
      </c>
      <c r="AB688" s="40" t="b">
        <v>0</v>
      </c>
      <c r="AC688" s="41" t="s">
        <v>9637</v>
      </c>
      <c r="AD688" s="41" t="s">
        <v>9638</v>
      </c>
      <c r="AE688" s="41">
        <v>352.3047168</v>
      </c>
      <c r="AF688" s="41">
        <v>-3.251780249</v>
      </c>
      <c r="AG688" s="42">
        <v>6.47E41</v>
      </c>
      <c r="AH688" s="51">
        <v>0.056689861</v>
      </c>
      <c r="AI688" s="40" t="s">
        <v>9639</v>
      </c>
      <c r="AJ688" s="45">
        <v>6.47074823122268E251</v>
      </c>
      <c r="AK688" s="41">
        <v>10000.0</v>
      </c>
      <c r="AL688" s="40" t="s">
        <v>216</v>
      </c>
      <c r="AM688" s="40" t="s">
        <v>7285</v>
      </c>
      <c r="AN688" s="40" t="s">
        <v>224</v>
      </c>
      <c r="AO688" s="42">
        <v>1.11E138</v>
      </c>
    </row>
    <row r="689">
      <c r="A689" s="41">
        <v>100.0</v>
      </c>
      <c r="B689" s="42">
        <v>1.67130956E9</v>
      </c>
      <c r="C689" s="41">
        <v>3356.0</v>
      </c>
      <c r="D689" s="40" t="s">
        <v>1243</v>
      </c>
      <c r="E689" s="41">
        <v>140.0</v>
      </c>
      <c r="F689" s="41">
        <v>35.0</v>
      </c>
      <c r="G689" s="41">
        <v>70.0</v>
      </c>
      <c r="H689" s="41">
        <v>-3.07732701</v>
      </c>
      <c r="I689" s="41">
        <v>10000.0</v>
      </c>
      <c r="J689" s="41">
        <v>5000.0</v>
      </c>
      <c r="K689" s="41">
        <v>1200.0</v>
      </c>
      <c r="L689" s="41">
        <v>600.0</v>
      </c>
      <c r="M689" s="41">
        <v>30.0</v>
      </c>
      <c r="N689" s="40" t="s">
        <v>1370</v>
      </c>
      <c r="O689" s="40" t="s">
        <v>1371</v>
      </c>
      <c r="P689" s="40" t="s">
        <v>7305</v>
      </c>
      <c r="Q689" s="40" t="s">
        <v>1373</v>
      </c>
      <c r="R689" s="40" t="b">
        <v>0</v>
      </c>
      <c r="S689" s="40" t="s">
        <v>7286</v>
      </c>
      <c r="T689" s="40" t="s">
        <v>7305</v>
      </c>
      <c r="U689" s="41">
        <v>0.1</v>
      </c>
      <c r="V689" s="41">
        <v>0.9</v>
      </c>
      <c r="W689" s="41">
        <v>0.1</v>
      </c>
      <c r="X689" s="41">
        <v>0.5</v>
      </c>
      <c r="Y689" s="40" t="b">
        <v>0</v>
      </c>
      <c r="Z689" s="40" t="b">
        <v>1</v>
      </c>
      <c r="AA689" s="40" t="b">
        <v>0</v>
      </c>
      <c r="AB689" s="40" t="b">
        <v>0</v>
      </c>
      <c r="AC689" s="41" t="s">
        <v>9640</v>
      </c>
      <c r="AD689" s="41" t="s">
        <v>9641</v>
      </c>
      <c r="AE689" s="41">
        <v>1202.269501</v>
      </c>
      <c r="AF689" s="41">
        <v>-3.252129425</v>
      </c>
      <c r="AG689" s="42">
        <v>4.86E41</v>
      </c>
      <c r="AH689" s="51">
        <v>0.056803328</v>
      </c>
      <c r="AI689" s="40" t="s">
        <v>9642</v>
      </c>
      <c r="AJ689" s="46">
        <v>4.86062066575064E125</v>
      </c>
      <c r="AK689" s="41">
        <v>9278.0</v>
      </c>
      <c r="AL689" s="40" t="s">
        <v>2224</v>
      </c>
      <c r="AM689" s="40" t="s">
        <v>7285</v>
      </c>
      <c r="AN689" s="40" t="s">
        <v>5643</v>
      </c>
      <c r="AO689" s="42">
        <v>1.01E138</v>
      </c>
    </row>
    <row r="690">
      <c r="A690" s="41">
        <v>25.0</v>
      </c>
      <c r="B690" s="42">
        <v>1.671312514E9</v>
      </c>
      <c r="C690" s="41">
        <v>3356.0</v>
      </c>
      <c r="D690" s="40" t="s">
        <v>1243</v>
      </c>
      <c r="E690" s="41">
        <v>140.0</v>
      </c>
      <c r="F690" s="41">
        <v>35.0</v>
      </c>
      <c r="G690" s="41">
        <v>70.0</v>
      </c>
      <c r="H690" s="41">
        <v>-3.07732701</v>
      </c>
      <c r="I690" s="41">
        <v>10000.0</v>
      </c>
      <c r="J690" s="41">
        <v>5000.0</v>
      </c>
      <c r="K690" s="41">
        <v>1200.0</v>
      </c>
      <c r="L690" s="41">
        <v>600.0</v>
      </c>
      <c r="M690" s="41">
        <v>30.0</v>
      </c>
      <c r="N690" s="40" t="s">
        <v>1370</v>
      </c>
      <c r="O690" s="40" t="s">
        <v>1371</v>
      </c>
      <c r="P690" s="40" t="s">
        <v>209</v>
      </c>
      <c r="Q690" s="40" t="s">
        <v>1373</v>
      </c>
      <c r="R690" s="40" t="b">
        <v>0</v>
      </c>
      <c r="S690" s="40" t="s">
        <v>1373</v>
      </c>
      <c r="T690" s="40" t="s">
        <v>7305</v>
      </c>
      <c r="U690" s="41">
        <v>0.1</v>
      </c>
      <c r="V690" s="41">
        <v>0.9</v>
      </c>
      <c r="W690" s="41">
        <v>0.3</v>
      </c>
      <c r="X690" s="41">
        <v>0.5</v>
      </c>
      <c r="Y690" s="40" t="b">
        <v>0</v>
      </c>
      <c r="Z690" s="40" t="b">
        <v>1</v>
      </c>
      <c r="AA690" s="40" t="b">
        <v>0</v>
      </c>
      <c r="AB690" s="40" t="b">
        <v>1</v>
      </c>
      <c r="AC690" s="41" t="s">
        <v>9643</v>
      </c>
      <c r="AD690" s="41" t="s">
        <v>9644</v>
      </c>
      <c r="AE690" s="41">
        <v>1203.204885</v>
      </c>
      <c r="AF690" s="41">
        <v>-3.252481446</v>
      </c>
      <c r="AG690" s="42">
        <v>5.03E41</v>
      </c>
      <c r="AH690" s="51">
        <v>0.05691772</v>
      </c>
      <c r="AI690" s="40" t="s">
        <v>9645</v>
      </c>
      <c r="AJ690" s="40" t="s">
        <v>9646</v>
      </c>
      <c r="AK690" s="41">
        <v>9885.0</v>
      </c>
      <c r="AL690" s="40" t="s">
        <v>2224</v>
      </c>
      <c r="AM690" s="40" t="s">
        <v>7285</v>
      </c>
      <c r="AN690" s="40" t="s">
        <v>5643</v>
      </c>
      <c r="AO690" s="42">
        <v>1.01E138</v>
      </c>
    </row>
    <row r="691">
      <c r="A691" s="41">
        <v>126.0</v>
      </c>
      <c r="B691" s="42">
        <v>1.671309524E9</v>
      </c>
      <c r="C691" s="41">
        <v>3356.0</v>
      </c>
      <c r="D691" s="40" t="s">
        <v>1243</v>
      </c>
      <c r="E691" s="41">
        <v>140.0</v>
      </c>
      <c r="F691" s="41">
        <v>35.0</v>
      </c>
      <c r="G691" s="41">
        <v>70.0</v>
      </c>
      <c r="H691" s="41">
        <v>-3.07732701</v>
      </c>
      <c r="I691" s="41">
        <v>10000.0</v>
      </c>
      <c r="J691" s="41">
        <v>5000.0</v>
      </c>
      <c r="K691" s="41">
        <v>1200.0</v>
      </c>
      <c r="L691" s="41">
        <v>600.0</v>
      </c>
      <c r="M691" s="41">
        <v>30.0</v>
      </c>
      <c r="N691" s="40" t="s">
        <v>1370</v>
      </c>
      <c r="O691" s="40" t="s">
        <v>1371</v>
      </c>
      <c r="P691" s="40" t="s">
        <v>1372</v>
      </c>
      <c r="Q691" s="40" t="s">
        <v>1373</v>
      </c>
      <c r="R691" s="40" t="b">
        <v>0</v>
      </c>
      <c r="S691" s="40" t="s">
        <v>1373</v>
      </c>
      <c r="T691" s="40" t="s">
        <v>212</v>
      </c>
      <c r="U691" s="41">
        <v>0.1</v>
      </c>
      <c r="V691" s="41">
        <v>0.9</v>
      </c>
      <c r="W691" s="41">
        <v>0.1</v>
      </c>
      <c r="X691" s="41">
        <v>0.4</v>
      </c>
      <c r="Y691" s="40" t="b">
        <v>0</v>
      </c>
      <c r="Z691" s="40" t="b">
        <v>1</v>
      </c>
      <c r="AA691" s="40" t="b">
        <v>0</v>
      </c>
      <c r="AB691" s="40" t="b">
        <v>1</v>
      </c>
      <c r="AC691" s="41" t="s">
        <v>9647</v>
      </c>
      <c r="AD691" s="41" t="s">
        <v>9648</v>
      </c>
      <c r="AE691" s="41">
        <v>1203.115558</v>
      </c>
      <c r="AF691" s="41">
        <v>-3.252515183</v>
      </c>
      <c r="AG691" s="42">
        <v>5.06E41</v>
      </c>
      <c r="AH691" s="51">
        <v>0.056928683</v>
      </c>
      <c r="AI691" s="40" t="s">
        <v>9649</v>
      </c>
      <c r="AJ691" s="46">
        <v>5.05751587505074E83</v>
      </c>
      <c r="AK691" s="41">
        <v>5252.0</v>
      </c>
      <c r="AL691" s="40" t="s">
        <v>2224</v>
      </c>
      <c r="AM691" s="40" t="s">
        <v>7285</v>
      </c>
      <c r="AN691" s="40" t="s">
        <v>5643</v>
      </c>
      <c r="AO691" s="42">
        <v>1.01E138</v>
      </c>
    </row>
    <row r="692">
      <c r="A692" s="41">
        <v>964.0</v>
      </c>
      <c r="B692" s="42">
        <v>1.671302375E9</v>
      </c>
      <c r="C692" s="41">
        <v>3356.0</v>
      </c>
      <c r="D692" s="40" t="s">
        <v>1243</v>
      </c>
      <c r="E692" s="41">
        <v>140.0</v>
      </c>
      <c r="F692" s="41">
        <v>35.0</v>
      </c>
      <c r="G692" s="41">
        <v>70.0</v>
      </c>
      <c r="H692" s="41">
        <v>-3.07732701</v>
      </c>
      <c r="I692" s="41">
        <v>10000.0</v>
      </c>
      <c r="J692" s="41">
        <v>5000.0</v>
      </c>
      <c r="K692" s="41">
        <v>1200.0</v>
      </c>
      <c r="L692" s="41">
        <v>600.0</v>
      </c>
      <c r="M692" s="41">
        <v>100.0</v>
      </c>
      <c r="N692" s="40" t="s">
        <v>1370</v>
      </c>
      <c r="O692" s="40" t="s">
        <v>208</v>
      </c>
      <c r="P692" s="40" t="s">
        <v>7310</v>
      </c>
      <c r="Q692" s="40" t="s">
        <v>1373</v>
      </c>
      <c r="R692" s="40" t="b">
        <v>0</v>
      </c>
      <c r="S692" s="40" t="s">
        <v>7286</v>
      </c>
      <c r="T692" s="40" t="s">
        <v>212</v>
      </c>
      <c r="U692" s="41">
        <v>0.1</v>
      </c>
      <c r="V692" s="41">
        <v>0.9</v>
      </c>
      <c r="W692" s="41">
        <v>0.1</v>
      </c>
      <c r="X692" s="41">
        <v>0.5</v>
      </c>
      <c r="Y692" s="40" t="b">
        <v>0</v>
      </c>
      <c r="Z692" s="40" t="b">
        <v>1</v>
      </c>
      <c r="AA692" s="40" t="b">
        <v>0</v>
      </c>
      <c r="AB692" s="40" t="b">
        <v>0</v>
      </c>
      <c r="AC692" s="41" t="s">
        <v>9650</v>
      </c>
      <c r="AD692" s="41" t="s">
        <v>9651</v>
      </c>
      <c r="AE692" s="41">
        <v>1200.553526</v>
      </c>
      <c r="AF692" s="41">
        <v>-3.252738602</v>
      </c>
      <c r="AG692" s="42">
        <v>1.16E42</v>
      </c>
      <c r="AH692" s="51">
        <v>0.057001285</v>
      </c>
      <c r="AI692" s="40" t="s">
        <v>9652</v>
      </c>
      <c r="AJ692" s="40" t="s">
        <v>9653</v>
      </c>
      <c r="AK692" s="41">
        <v>8120.0</v>
      </c>
      <c r="AL692" s="40" t="s">
        <v>2224</v>
      </c>
      <c r="AM692" s="40" t="s">
        <v>7285</v>
      </c>
      <c r="AN692" s="40" t="s">
        <v>224</v>
      </c>
      <c r="AO692" s="42">
        <v>1.1E139</v>
      </c>
    </row>
    <row r="693">
      <c r="A693" s="41">
        <v>512.0</v>
      </c>
      <c r="B693" s="42">
        <v>1.671302375E9</v>
      </c>
      <c r="C693" s="41">
        <v>3356.0</v>
      </c>
      <c r="D693" s="40" t="s">
        <v>1243</v>
      </c>
      <c r="E693" s="41">
        <v>140.0</v>
      </c>
      <c r="F693" s="41">
        <v>35.0</v>
      </c>
      <c r="G693" s="41">
        <v>70.0</v>
      </c>
      <c r="H693" s="41">
        <v>-3.07732701</v>
      </c>
      <c r="I693" s="41">
        <v>10000.0</v>
      </c>
      <c r="J693" s="41">
        <v>5000.0</v>
      </c>
      <c r="K693" s="41">
        <v>1200.0</v>
      </c>
      <c r="L693" s="41">
        <v>600.0</v>
      </c>
      <c r="M693" s="41">
        <v>50.0</v>
      </c>
      <c r="N693" s="40" t="s">
        <v>1370</v>
      </c>
      <c r="O693" s="40" t="s">
        <v>1371</v>
      </c>
      <c r="P693" s="40" t="s">
        <v>212</v>
      </c>
      <c r="Q693" s="40" t="s">
        <v>8686</v>
      </c>
      <c r="R693" s="40" t="b">
        <v>0</v>
      </c>
      <c r="S693" s="40" t="s">
        <v>1373</v>
      </c>
      <c r="T693" s="40" t="s">
        <v>212</v>
      </c>
      <c r="U693" s="41">
        <v>0.1</v>
      </c>
      <c r="V693" s="41">
        <v>0.9</v>
      </c>
      <c r="W693" s="41">
        <v>0.3</v>
      </c>
      <c r="X693" s="41">
        <v>0.6</v>
      </c>
      <c r="Y693" s="40" t="b">
        <v>0</v>
      </c>
      <c r="Z693" s="40" t="b">
        <v>1</v>
      </c>
      <c r="AA693" s="40" t="b">
        <v>0</v>
      </c>
      <c r="AB693" s="40" t="b">
        <v>0</v>
      </c>
      <c r="AC693" s="41" t="s">
        <v>9654</v>
      </c>
      <c r="AD693" s="41" t="s">
        <v>9655</v>
      </c>
      <c r="AE693" s="41">
        <v>612.4494996</v>
      </c>
      <c r="AF693" s="41">
        <v>-3.253008194</v>
      </c>
      <c r="AG693" s="42">
        <v>5.03E41</v>
      </c>
      <c r="AH693" s="51">
        <v>0.05708889</v>
      </c>
      <c r="AI693" s="40" t="s">
        <v>9656</v>
      </c>
      <c r="AJ693" s="40" t="s">
        <v>9657</v>
      </c>
      <c r="AK693" s="41">
        <v>10000.0</v>
      </c>
      <c r="AL693" s="40" t="s">
        <v>216</v>
      </c>
      <c r="AM693" s="40" t="s">
        <v>7285</v>
      </c>
      <c r="AN693" s="40" t="s">
        <v>224</v>
      </c>
      <c r="AO693" s="42">
        <v>1.01E138</v>
      </c>
    </row>
    <row r="694">
      <c r="A694" s="41">
        <v>18.0</v>
      </c>
      <c r="B694" s="42">
        <v>1.67130956E9</v>
      </c>
      <c r="C694" s="41">
        <v>3356.0</v>
      </c>
      <c r="D694" s="40" t="s">
        <v>1243</v>
      </c>
      <c r="E694" s="41">
        <v>140.0</v>
      </c>
      <c r="F694" s="41">
        <v>35.0</v>
      </c>
      <c r="G694" s="41">
        <v>70.0</v>
      </c>
      <c r="H694" s="41">
        <v>-3.07732701</v>
      </c>
      <c r="I694" s="41">
        <v>10000.0</v>
      </c>
      <c r="J694" s="41">
        <v>5000.0</v>
      </c>
      <c r="K694" s="41">
        <v>1200.0</v>
      </c>
      <c r="L694" s="41">
        <v>600.0</v>
      </c>
      <c r="M694" s="41">
        <v>30.0</v>
      </c>
      <c r="N694" s="40" t="s">
        <v>1370</v>
      </c>
      <c r="O694" s="40" t="s">
        <v>1371</v>
      </c>
      <c r="P694" s="40" t="s">
        <v>209</v>
      </c>
      <c r="Q694" s="40" t="s">
        <v>1373</v>
      </c>
      <c r="R694" s="40" t="b">
        <v>0</v>
      </c>
      <c r="S694" s="40" t="s">
        <v>1373</v>
      </c>
      <c r="T694" s="40" t="s">
        <v>7305</v>
      </c>
      <c r="U694" s="41">
        <v>0.1</v>
      </c>
      <c r="V694" s="41">
        <v>0.9</v>
      </c>
      <c r="W694" s="41">
        <v>0.1</v>
      </c>
      <c r="X694" s="41">
        <v>0.4</v>
      </c>
      <c r="Y694" s="40" t="b">
        <v>0</v>
      </c>
      <c r="Z694" s="40" t="b">
        <v>1</v>
      </c>
      <c r="AA694" s="40" t="b">
        <v>0</v>
      </c>
      <c r="AB694" s="40" t="b">
        <v>0</v>
      </c>
      <c r="AC694" s="41" t="s">
        <v>9658</v>
      </c>
      <c r="AD694" s="41" t="s">
        <v>9659</v>
      </c>
      <c r="AE694" s="41">
        <v>799.2543333</v>
      </c>
      <c r="AF694" s="41">
        <v>-3.25381723</v>
      </c>
      <c r="AG694" s="42">
        <v>4.37E41</v>
      </c>
      <c r="AH694" s="51">
        <v>0.057351792</v>
      </c>
      <c r="AI694" s="40" t="s">
        <v>9660</v>
      </c>
      <c r="AJ694" s="46">
        <v>4.37023844906547E125</v>
      </c>
      <c r="AK694" s="41">
        <v>10000.0</v>
      </c>
      <c r="AL694" s="40" t="s">
        <v>216</v>
      </c>
      <c r="AM694" s="40" t="s">
        <v>7285</v>
      </c>
      <c r="AN694" s="40" t="s">
        <v>5643</v>
      </c>
      <c r="AO694" s="42">
        <v>1.01E138</v>
      </c>
    </row>
    <row r="695">
      <c r="A695" s="41">
        <v>531.0</v>
      </c>
      <c r="B695" s="42">
        <v>1.671302375E9</v>
      </c>
      <c r="C695" s="41">
        <v>3356.0</v>
      </c>
      <c r="D695" s="40" t="s">
        <v>1243</v>
      </c>
      <c r="E695" s="41">
        <v>140.0</v>
      </c>
      <c r="F695" s="41">
        <v>35.0</v>
      </c>
      <c r="G695" s="41">
        <v>70.0</v>
      </c>
      <c r="H695" s="41">
        <v>-3.07732701</v>
      </c>
      <c r="I695" s="41">
        <v>10000.0</v>
      </c>
      <c r="J695" s="41">
        <v>5000.0</v>
      </c>
      <c r="K695" s="41">
        <v>1200.0</v>
      </c>
      <c r="L695" s="41">
        <v>600.0</v>
      </c>
      <c r="M695" s="41">
        <v>50.0</v>
      </c>
      <c r="N695" s="40" t="s">
        <v>1370</v>
      </c>
      <c r="O695" s="40" t="s">
        <v>1371</v>
      </c>
      <c r="P695" s="40" t="s">
        <v>212</v>
      </c>
      <c r="Q695" s="40" t="s">
        <v>1373</v>
      </c>
      <c r="R695" s="40" t="b">
        <v>0</v>
      </c>
      <c r="S695" s="40" t="s">
        <v>7286</v>
      </c>
      <c r="T695" s="40" t="s">
        <v>212</v>
      </c>
      <c r="U695" s="41">
        <v>0.1</v>
      </c>
      <c r="V695" s="41">
        <v>0.9</v>
      </c>
      <c r="W695" s="41">
        <v>0.1</v>
      </c>
      <c r="X695" s="41">
        <v>0.4</v>
      </c>
      <c r="Y695" s="40" t="b">
        <v>0</v>
      </c>
      <c r="Z695" s="40" t="b">
        <v>1</v>
      </c>
      <c r="AA695" s="40" t="b">
        <v>0</v>
      </c>
      <c r="AB695" s="40" t="b">
        <v>0</v>
      </c>
      <c r="AC695" s="41" t="s">
        <v>9661</v>
      </c>
      <c r="AD695" s="41" t="s">
        <v>9662</v>
      </c>
      <c r="AE695" s="41">
        <v>421.6676323</v>
      </c>
      <c r="AF695" s="41">
        <v>-3.2542081</v>
      </c>
      <c r="AG695" s="42">
        <v>4.67E41</v>
      </c>
      <c r="AH695" s="51">
        <v>0.057478808</v>
      </c>
      <c r="AI695" s="40" t="s">
        <v>9663</v>
      </c>
      <c r="AJ695" s="40" t="s">
        <v>7330</v>
      </c>
      <c r="AK695" s="41">
        <v>10000.0</v>
      </c>
      <c r="AL695" s="40" t="s">
        <v>216</v>
      </c>
      <c r="AM695" s="40" t="s">
        <v>7285</v>
      </c>
      <c r="AN695" s="40" t="s">
        <v>224</v>
      </c>
      <c r="AO695" s="42">
        <v>1.01E138</v>
      </c>
    </row>
    <row r="696">
      <c r="A696" s="41">
        <v>28.0</v>
      </c>
      <c r="B696" s="42">
        <v>1.671309524E9</v>
      </c>
      <c r="C696" s="41">
        <v>3356.0</v>
      </c>
      <c r="D696" s="40" t="s">
        <v>1243</v>
      </c>
      <c r="E696" s="41">
        <v>140.0</v>
      </c>
      <c r="F696" s="41">
        <v>35.0</v>
      </c>
      <c r="G696" s="41">
        <v>70.0</v>
      </c>
      <c r="H696" s="41">
        <v>-3.07732701</v>
      </c>
      <c r="I696" s="41">
        <v>10000.0</v>
      </c>
      <c r="J696" s="41">
        <v>5000.0</v>
      </c>
      <c r="K696" s="41">
        <v>1200.0</v>
      </c>
      <c r="L696" s="41">
        <v>600.0</v>
      </c>
      <c r="M696" s="41">
        <v>30.0</v>
      </c>
      <c r="N696" s="40" t="s">
        <v>1370</v>
      </c>
      <c r="O696" s="40" t="s">
        <v>1371</v>
      </c>
      <c r="P696" s="40" t="s">
        <v>209</v>
      </c>
      <c r="Q696" s="40" t="s">
        <v>1373</v>
      </c>
      <c r="R696" s="40" t="b">
        <v>0</v>
      </c>
      <c r="S696" s="40" t="s">
        <v>7286</v>
      </c>
      <c r="T696" s="40" t="s">
        <v>212</v>
      </c>
      <c r="U696" s="41">
        <v>0.1</v>
      </c>
      <c r="V696" s="41">
        <v>0.9</v>
      </c>
      <c r="W696" s="41">
        <v>0.1</v>
      </c>
      <c r="X696" s="41">
        <v>0.5</v>
      </c>
      <c r="Y696" s="40" t="b">
        <v>0</v>
      </c>
      <c r="Z696" s="40" t="b">
        <v>1</v>
      </c>
      <c r="AA696" s="40" t="b">
        <v>0</v>
      </c>
      <c r="AB696" s="40" t="b">
        <v>1</v>
      </c>
      <c r="AC696" s="41" t="s">
        <v>9664</v>
      </c>
      <c r="AD696" s="41" t="s">
        <v>9665</v>
      </c>
      <c r="AE696" s="41">
        <v>1202.757991</v>
      </c>
      <c r="AF696" s="41">
        <v>-3.25489583</v>
      </c>
      <c r="AG696" s="42">
        <v>4.89E41</v>
      </c>
      <c r="AH696" s="51">
        <v>0.057702291</v>
      </c>
      <c r="AI696" s="40" t="s">
        <v>9666</v>
      </c>
      <c r="AJ696" s="46">
        <v>4.8941905138109E83</v>
      </c>
      <c r="AK696" s="41">
        <v>4499.0</v>
      </c>
      <c r="AL696" s="40" t="s">
        <v>2224</v>
      </c>
      <c r="AM696" s="40" t="s">
        <v>7285</v>
      </c>
      <c r="AN696" s="40" t="s">
        <v>5643</v>
      </c>
      <c r="AO696" s="42">
        <v>1.01E138</v>
      </c>
    </row>
    <row r="697">
      <c r="A697" s="41">
        <v>98.0</v>
      </c>
      <c r="B697" s="42">
        <v>1.671312492E9</v>
      </c>
      <c r="C697" s="41">
        <v>3356.0</v>
      </c>
      <c r="D697" s="40" t="s">
        <v>1243</v>
      </c>
      <c r="E697" s="41">
        <v>140.0</v>
      </c>
      <c r="F697" s="41">
        <v>35.0</v>
      </c>
      <c r="G697" s="41">
        <v>70.0</v>
      </c>
      <c r="H697" s="41">
        <v>-3.07732701</v>
      </c>
      <c r="I697" s="41">
        <v>10000.0</v>
      </c>
      <c r="J697" s="41">
        <v>5000.0</v>
      </c>
      <c r="K697" s="41">
        <v>1200.0</v>
      </c>
      <c r="L697" s="41">
        <v>600.0</v>
      </c>
      <c r="M697" s="41">
        <v>30.0</v>
      </c>
      <c r="N697" s="40" t="s">
        <v>1370</v>
      </c>
      <c r="O697" s="40" t="s">
        <v>1371</v>
      </c>
      <c r="P697" s="40" t="s">
        <v>7305</v>
      </c>
      <c r="Q697" s="40" t="s">
        <v>1373</v>
      </c>
      <c r="R697" s="40" t="b">
        <v>0</v>
      </c>
      <c r="S697" s="40" t="s">
        <v>1373</v>
      </c>
      <c r="T697" s="40" t="s">
        <v>7305</v>
      </c>
      <c r="U697" s="41">
        <v>0.1</v>
      </c>
      <c r="V697" s="41">
        <v>0.9</v>
      </c>
      <c r="W697" s="41">
        <v>0.3</v>
      </c>
      <c r="X697" s="41">
        <v>0.6</v>
      </c>
      <c r="Y697" s="40" t="b">
        <v>0</v>
      </c>
      <c r="Z697" s="40" t="b">
        <v>1</v>
      </c>
      <c r="AA697" s="40" t="b">
        <v>0</v>
      </c>
      <c r="AB697" s="40" t="b">
        <v>1</v>
      </c>
      <c r="AC697" s="41" t="s">
        <v>9667</v>
      </c>
      <c r="AD697" s="41" t="s">
        <v>9668</v>
      </c>
      <c r="AE697" s="41">
        <v>1203.130648</v>
      </c>
      <c r="AF697" s="41">
        <v>-3.255067992</v>
      </c>
      <c r="AG697" s="42">
        <v>4.44E41</v>
      </c>
      <c r="AH697" s="51">
        <v>0.057758237</v>
      </c>
      <c r="AI697" s="40" t="s">
        <v>9669</v>
      </c>
      <c r="AJ697" s="40" t="s">
        <v>9670</v>
      </c>
      <c r="AK697" s="41">
        <v>6323.0</v>
      </c>
      <c r="AL697" s="40" t="s">
        <v>2224</v>
      </c>
      <c r="AM697" s="40" t="s">
        <v>7285</v>
      </c>
      <c r="AN697" s="40" t="s">
        <v>5643</v>
      </c>
      <c r="AO697" s="42">
        <v>1.01E138</v>
      </c>
    </row>
    <row r="698">
      <c r="A698" s="41">
        <v>140.0</v>
      </c>
      <c r="B698" s="42">
        <v>1.67130956E9</v>
      </c>
      <c r="C698" s="41">
        <v>3356.0</v>
      </c>
      <c r="D698" s="40" t="s">
        <v>1243</v>
      </c>
      <c r="E698" s="41">
        <v>140.0</v>
      </c>
      <c r="F698" s="41">
        <v>35.0</v>
      </c>
      <c r="G698" s="41">
        <v>70.0</v>
      </c>
      <c r="H698" s="41">
        <v>-3.07732701</v>
      </c>
      <c r="I698" s="41">
        <v>10000.0</v>
      </c>
      <c r="J698" s="41">
        <v>5000.0</v>
      </c>
      <c r="K698" s="41">
        <v>1200.0</v>
      </c>
      <c r="L698" s="41">
        <v>600.0</v>
      </c>
      <c r="M698" s="41">
        <v>30.0</v>
      </c>
      <c r="N698" s="40" t="s">
        <v>1370</v>
      </c>
      <c r="O698" s="40" t="s">
        <v>1371</v>
      </c>
      <c r="P698" s="40" t="s">
        <v>1372</v>
      </c>
      <c r="Q698" s="40" t="s">
        <v>1373</v>
      </c>
      <c r="R698" s="40" t="b">
        <v>0</v>
      </c>
      <c r="S698" s="40" t="s">
        <v>7286</v>
      </c>
      <c r="T698" s="40" t="s">
        <v>7305</v>
      </c>
      <c r="U698" s="41">
        <v>0.1</v>
      </c>
      <c r="V698" s="41">
        <v>0.9</v>
      </c>
      <c r="W698" s="41">
        <v>0.2</v>
      </c>
      <c r="X698" s="41">
        <v>0.6</v>
      </c>
      <c r="Y698" s="40" t="b">
        <v>0</v>
      </c>
      <c r="Z698" s="40" t="b">
        <v>1</v>
      </c>
      <c r="AA698" s="40" t="b">
        <v>0</v>
      </c>
      <c r="AB698" s="40" t="b">
        <v>0</v>
      </c>
      <c r="AC698" s="41" t="s">
        <v>9654</v>
      </c>
      <c r="AD698" s="41" t="s">
        <v>9671</v>
      </c>
      <c r="AE698" s="41">
        <v>1202.910265</v>
      </c>
      <c r="AF698" s="41">
        <v>-3.255131698</v>
      </c>
      <c r="AG698" s="42">
        <v>1.62E41</v>
      </c>
      <c r="AH698" s="51">
        <v>0.057778938</v>
      </c>
      <c r="AI698" s="40" t="s">
        <v>9672</v>
      </c>
      <c r="AJ698" s="45">
        <v>1.62380887050914E251</v>
      </c>
      <c r="AK698" s="41">
        <v>7900.0</v>
      </c>
      <c r="AL698" s="40" t="s">
        <v>2224</v>
      </c>
      <c r="AM698" s="40" t="s">
        <v>7285</v>
      </c>
      <c r="AN698" s="40" t="s">
        <v>5643</v>
      </c>
      <c r="AO698" s="42">
        <v>1.11E136</v>
      </c>
    </row>
    <row r="699">
      <c r="A699" s="41">
        <v>71.0</v>
      </c>
      <c r="B699" s="42">
        <v>1.671312492E9</v>
      </c>
      <c r="C699" s="41">
        <v>3356.0</v>
      </c>
      <c r="D699" s="40" t="s">
        <v>1243</v>
      </c>
      <c r="E699" s="41">
        <v>140.0</v>
      </c>
      <c r="F699" s="41">
        <v>35.0</v>
      </c>
      <c r="G699" s="41">
        <v>70.0</v>
      </c>
      <c r="H699" s="41">
        <v>-3.07732701</v>
      </c>
      <c r="I699" s="41">
        <v>10000.0</v>
      </c>
      <c r="J699" s="41">
        <v>5000.0</v>
      </c>
      <c r="K699" s="41">
        <v>1200.0</v>
      </c>
      <c r="L699" s="41">
        <v>600.0</v>
      </c>
      <c r="M699" s="41">
        <v>30.0</v>
      </c>
      <c r="N699" s="40" t="s">
        <v>1370</v>
      </c>
      <c r="O699" s="40" t="s">
        <v>1371</v>
      </c>
      <c r="P699" s="40" t="s">
        <v>7310</v>
      </c>
      <c r="Q699" s="40" t="s">
        <v>1373</v>
      </c>
      <c r="R699" s="40" t="b">
        <v>0</v>
      </c>
      <c r="S699" s="40" t="s">
        <v>7286</v>
      </c>
      <c r="T699" s="40" t="s">
        <v>7305</v>
      </c>
      <c r="U699" s="41">
        <v>0.1</v>
      </c>
      <c r="V699" s="41">
        <v>0.9</v>
      </c>
      <c r="W699" s="41">
        <v>0.3</v>
      </c>
      <c r="X699" s="41">
        <v>0.6</v>
      </c>
      <c r="Y699" s="40" t="b">
        <v>0</v>
      </c>
      <c r="Z699" s="40" t="b">
        <v>1</v>
      </c>
      <c r="AA699" s="40" t="b">
        <v>0</v>
      </c>
      <c r="AB699" s="40" t="b">
        <v>1</v>
      </c>
      <c r="AC699" s="41" t="s">
        <v>9673</v>
      </c>
      <c r="AD699" s="41" t="s">
        <v>9674</v>
      </c>
      <c r="AE699" s="41">
        <v>1202.735941</v>
      </c>
      <c r="AF699" s="41">
        <v>-3.255354178</v>
      </c>
      <c r="AG699" s="42">
        <v>1.18E42</v>
      </c>
      <c r="AH699" s="51">
        <v>0.057851235</v>
      </c>
      <c r="AI699" s="40" t="s">
        <v>9675</v>
      </c>
      <c r="AJ699" s="46">
        <v>1.17777666023916E171</v>
      </c>
      <c r="AK699" s="41">
        <v>4471.0</v>
      </c>
      <c r="AL699" s="40" t="s">
        <v>2224</v>
      </c>
      <c r="AM699" s="40" t="s">
        <v>7285</v>
      </c>
      <c r="AN699" s="40" t="s">
        <v>5643</v>
      </c>
      <c r="AO699" s="42">
        <v>1.1E139</v>
      </c>
    </row>
    <row r="700">
      <c r="A700" s="41">
        <v>71.0</v>
      </c>
      <c r="B700" s="42">
        <v>1.671309524E9</v>
      </c>
      <c r="C700" s="41">
        <v>3356.0</v>
      </c>
      <c r="D700" s="40" t="s">
        <v>1243</v>
      </c>
      <c r="E700" s="41">
        <v>140.0</v>
      </c>
      <c r="F700" s="41">
        <v>35.0</v>
      </c>
      <c r="G700" s="41">
        <v>70.0</v>
      </c>
      <c r="H700" s="41">
        <v>-3.07732701</v>
      </c>
      <c r="I700" s="41">
        <v>10000.0</v>
      </c>
      <c r="J700" s="41">
        <v>5000.0</v>
      </c>
      <c r="K700" s="41">
        <v>1200.0</v>
      </c>
      <c r="L700" s="41">
        <v>600.0</v>
      </c>
      <c r="M700" s="41">
        <v>30.0</v>
      </c>
      <c r="N700" s="40" t="s">
        <v>1370</v>
      </c>
      <c r="O700" s="40" t="s">
        <v>1371</v>
      </c>
      <c r="P700" s="40" t="s">
        <v>7310</v>
      </c>
      <c r="Q700" s="40" t="s">
        <v>1373</v>
      </c>
      <c r="R700" s="40" t="b">
        <v>0</v>
      </c>
      <c r="S700" s="40" t="s">
        <v>7286</v>
      </c>
      <c r="T700" s="40" t="s">
        <v>212</v>
      </c>
      <c r="U700" s="41">
        <v>0.1</v>
      </c>
      <c r="V700" s="41">
        <v>0.9</v>
      </c>
      <c r="W700" s="41">
        <v>0.3</v>
      </c>
      <c r="X700" s="41">
        <v>0.6</v>
      </c>
      <c r="Y700" s="40" t="b">
        <v>0</v>
      </c>
      <c r="Z700" s="40" t="b">
        <v>1</v>
      </c>
      <c r="AA700" s="40" t="b">
        <v>0</v>
      </c>
      <c r="AB700" s="40" t="b">
        <v>1</v>
      </c>
      <c r="AC700" s="41" t="s">
        <v>9676</v>
      </c>
      <c r="AD700" s="41" t="s">
        <v>9677</v>
      </c>
      <c r="AE700" s="41">
        <v>1203.448638</v>
      </c>
      <c r="AF700" s="41">
        <v>-3.255550197</v>
      </c>
      <c r="AG700" s="42">
        <v>1.34E42</v>
      </c>
      <c r="AH700" s="51">
        <v>0.057914933</v>
      </c>
      <c r="AI700" s="40" t="s">
        <v>9678</v>
      </c>
      <c r="AJ700" s="46">
        <v>1.34414455933077E171</v>
      </c>
      <c r="AK700" s="41">
        <v>3616.0</v>
      </c>
      <c r="AL700" s="40" t="s">
        <v>2224</v>
      </c>
      <c r="AM700" s="40" t="s">
        <v>7285</v>
      </c>
      <c r="AN700" s="40" t="s">
        <v>5643</v>
      </c>
      <c r="AO700" s="42">
        <v>1.11E139</v>
      </c>
    </row>
    <row r="701">
      <c r="A701" s="41">
        <v>57.0</v>
      </c>
      <c r="B701" s="42">
        <v>1.671312514E9</v>
      </c>
      <c r="C701" s="41">
        <v>3356.0</v>
      </c>
      <c r="D701" s="40" t="s">
        <v>1243</v>
      </c>
      <c r="E701" s="41">
        <v>140.0</v>
      </c>
      <c r="F701" s="41">
        <v>35.0</v>
      </c>
      <c r="G701" s="41">
        <v>70.0</v>
      </c>
      <c r="H701" s="41">
        <v>-3.07732701</v>
      </c>
      <c r="I701" s="41">
        <v>10000.0</v>
      </c>
      <c r="J701" s="41">
        <v>5000.0</v>
      </c>
      <c r="K701" s="41">
        <v>1200.0</v>
      </c>
      <c r="L701" s="41">
        <v>600.0</v>
      </c>
      <c r="M701" s="41">
        <v>30.0</v>
      </c>
      <c r="N701" s="40" t="s">
        <v>1370</v>
      </c>
      <c r="O701" s="40" t="s">
        <v>1371</v>
      </c>
      <c r="P701" s="40" t="s">
        <v>7310</v>
      </c>
      <c r="Q701" s="40" t="s">
        <v>1373</v>
      </c>
      <c r="R701" s="40" t="b">
        <v>0</v>
      </c>
      <c r="S701" s="40" t="s">
        <v>1373</v>
      </c>
      <c r="T701" s="40" t="s">
        <v>7305</v>
      </c>
      <c r="U701" s="41">
        <v>0.1</v>
      </c>
      <c r="V701" s="41">
        <v>0.9</v>
      </c>
      <c r="W701" s="41">
        <v>0.2</v>
      </c>
      <c r="X701" s="41">
        <v>0.4</v>
      </c>
      <c r="Y701" s="40" t="b">
        <v>0</v>
      </c>
      <c r="Z701" s="40" t="b">
        <v>1</v>
      </c>
      <c r="AA701" s="40" t="b">
        <v>0</v>
      </c>
      <c r="AB701" s="40" t="b">
        <v>1</v>
      </c>
      <c r="AC701" s="41" t="s">
        <v>9679</v>
      </c>
      <c r="AD701" s="41" t="s">
        <v>9680</v>
      </c>
      <c r="AE701" s="41">
        <v>1202.883013</v>
      </c>
      <c r="AF701" s="41">
        <v>-3.255558116</v>
      </c>
      <c r="AG701" s="42">
        <v>5.06E41</v>
      </c>
      <c r="AH701" s="51">
        <v>0.057917506</v>
      </c>
      <c r="AI701" s="40" t="s">
        <v>9681</v>
      </c>
      <c r="AJ701" s="45">
        <v>5.05751597560632E251</v>
      </c>
      <c r="AK701" s="41">
        <v>6040.0</v>
      </c>
      <c r="AL701" s="40" t="s">
        <v>2224</v>
      </c>
      <c r="AM701" s="40" t="s">
        <v>7285</v>
      </c>
      <c r="AN701" s="40" t="s">
        <v>5643</v>
      </c>
      <c r="AO701" s="42">
        <v>1.01E138</v>
      </c>
    </row>
    <row r="702">
      <c r="A702" s="41">
        <v>65.0</v>
      </c>
      <c r="B702" s="42">
        <v>1.671312514E9</v>
      </c>
      <c r="C702" s="41">
        <v>3356.0</v>
      </c>
      <c r="D702" s="40" t="s">
        <v>1243</v>
      </c>
      <c r="E702" s="41">
        <v>140.0</v>
      </c>
      <c r="F702" s="41">
        <v>35.0</v>
      </c>
      <c r="G702" s="41">
        <v>70.0</v>
      </c>
      <c r="H702" s="41">
        <v>-3.07732701</v>
      </c>
      <c r="I702" s="41">
        <v>10000.0</v>
      </c>
      <c r="J702" s="41">
        <v>5000.0</v>
      </c>
      <c r="K702" s="41">
        <v>1200.0</v>
      </c>
      <c r="L702" s="41">
        <v>600.0</v>
      </c>
      <c r="M702" s="41">
        <v>30.0</v>
      </c>
      <c r="N702" s="40" t="s">
        <v>1370</v>
      </c>
      <c r="O702" s="40" t="s">
        <v>1371</v>
      </c>
      <c r="P702" s="40" t="s">
        <v>7310</v>
      </c>
      <c r="Q702" s="40" t="s">
        <v>1373</v>
      </c>
      <c r="R702" s="40" t="b">
        <v>0</v>
      </c>
      <c r="S702" s="40" t="s">
        <v>7286</v>
      </c>
      <c r="T702" s="40" t="s">
        <v>7305</v>
      </c>
      <c r="U702" s="41">
        <v>0.1</v>
      </c>
      <c r="V702" s="41">
        <v>0.9</v>
      </c>
      <c r="W702" s="41">
        <v>0.1</v>
      </c>
      <c r="X702" s="41">
        <v>0.6</v>
      </c>
      <c r="Y702" s="40" t="b">
        <v>0</v>
      </c>
      <c r="Z702" s="40" t="b">
        <v>1</v>
      </c>
      <c r="AA702" s="40" t="b">
        <v>0</v>
      </c>
      <c r="AB702" s="40" t="b">
        <v>1</v>
      </c>
      <c r="AC702" s="41" t="s">
        <v>9682</v>
      </c>
      <c r="AD702" s="41" t="s">
        <v>9683</v>
      </c>
      <c r="AE702" s="41">
        <v>1203.392317</v>
      </c>
      <c r="AF702" s="41">
        <v>-3.256546324</v>
      </c>
      <c r="AG702" s="42">
        <v>1.39E41</v>
      </c>
      <c r="AH702" s="51">
        <v>0.058238632</v>
      </c>
      <c r="AI702" s="40" t="s">
        <v>9684</v>
      </c>
      <c r="AJ702" s="46">
        <v>1.38591139813255E83</v>
      </c>
      <c r="AK702" s="41">
        <v>3919.0</v>
      </c>
      <c r="AL702" s="40" t="s">
        <v>2224</v>
      </c>
      <c r="AM702" s="40" t="s">
        <v>7285</v>
      </c>
      <c r="AN702" s="40" t="s">
        <v>5643</v>
      </c>
      <c r="AO702" s="42">
        <v>1.1E136</v>
      </c>
    </row>
    <row r="703">
      <c r="A703" s="41">
        <v>101.0</v>
      </c>
      <c r="B703" s="42">
        <v>1.671302375E9</v>
      </c>
      <c r="C703" s="41">
        <v>3356.0</v>
      </c>
      <c r="D703" s="40" t="s">
        <v>1243</v>
      </c>
      <c r="E703" s="41">
        <v>140.0</v>
      </c>
      <c r="F703" s="41">
        <v>35.0</v>
      </c>
      <c r="G703" s="41">
        <v>70.0</v>
      </c>
      <c r="H703" s="41">
        <v>-3.07732701</v>
      </c>
      <c r="I703" s="41">
        <v>10000.0</v>
      </c>
      <c r="J703" s="41">
        <v>5000.0</v>
      </c>
      <c r="K703" s="41">
        <v>1200.0</v>
      </c>
      <c r="L703" s="41">
        <v>600.0</v>
      </c>
      <c r="M703" s="41">
        <v>30.0</v>
      </c>
      <c r="N703" s="40" t="s">
        <v>1370</v>
      </c>
      <c r="O703" s="40" t="s">
        <v>1371</v>
      </c>
      <c r="P703" s="40" t="s">
        <v>7305</v>
      </c>
      <c r="Q703" s="40" t="s">
        <v>1373</v>
      </c>
      <c r="R703" s="40" t="b">
        <v>0</v>
      </c>
      <c r="S703" s="40" t="s">
        <v>7286</v>
      </c>
      <c r="T703" s="40" t="s">
        <v>212</v>
      </c>
      <c r="U703" s="41">
        <v>0.1</v>
      </c>
      <c r="V703" s="41">
        <v>0.9</v>
      </c>
      <c r="W703" s="41">
        <v>0.1</v>
      </c>
      <c r="X703" s="41">
        <v>0.6</v>
      </c>
      <c r="Y703" s="40" t="b">
        <v>0</v>
      </c>
      <c r="Z703" s="40" t="b">
        <v>1</v>
      </c>
      <c r="AA703" s="40" t="b">
        <v>0</v>
      </c>
      <c r="AB703" s="40" t="b">
        <v>0</v>
      </c>
      <c r="AC703" s="41" t="s">
        <v>9685</v>
      </c>
      <c r="AD703" s="41" t="s">
        <v>9686</v>
      </c>
      <c r="AE703" s="41">
        <v>364.7831545</v>
      </c>
      <c r="AF703" s="41">
        <v>-3.25666214</v>
      </c>
      <c r="AG703" s="42">
        <v>6.72E41</v>
      </c>
      <c r="AH703" s="51">
        <v>0.058276267</v>
      </c>
      <c r="AI703" s="40" t="s">
        <v>9687</v>
      </c>
      <c r="AJ703" s="46">
        <v>6.72325455094312E125</v>
      </c>
      <c r="AK703" s="41">
        <v>10000.0</v>
      </c>
      <c r="AL703" s="40" t="s">
        <v>216</v>
      </c>
      <c r="AM703" s="40" t="s">
        <v>7285</v>
      </c>
      <c r="AN703" s="40" t="s">
        <v>224</v>
      </c>
      <c r="AO703" s="42">
        <v>1.11E138</v>
      </c>
    </row>
    <row r="704">
      <c r="A704" s="41">
        <v>566.0</v>
      </c>
      <c r="B704" s="42">
        <v>1.671302375E9</v>
      </c>
      <c r="C704" s="41">
        <v>3356.0</v>
      </c>
      <c r="D704" s="40" t="s">
        <v>1243</v>
      </c>
      <c r="E704" s="41">
        <v>140.0</v>
      </c>
      <c r="F704" s="41">
        <v>35.0</v>
      </c>
      <c r="G704" s="41">
        <v>70.0</v>
      </c>
      <c r="H704" s="41">
        <v>-3.07732701</v>
      </c>
      <c r="I704" s="41">
        <v>10000.0</v>
      </c>
      <c r="J704" s="41">
        <v>5000.0</v>
      </c>
      <c r="K704" s="41">
        <v>1200.0</v>
      </c>
      <c r="L704" s="41">
        <v>600.0</v>
      </c>
      <c r="M704" s="41">
        <v>50.0</v>
      </c>
      <c r="N704" s="40" t="s">
        <v>1370</v>
      </c>
      <c r="O704" s="40" t="s">
        <v>208</v>
      </c>
      <c r="P704" s="40" t="s">
        <v>209</v>
      </c>
      <c r="Q704" s="40" t="s">
        <v>1373</v>
      </c>
      <c r="R704" s="40" t="b">
        <v>0</v>
      </c>
      <c r="S704" s="40" t="s">
        <v>1373</v>
      </c>
      <c r="T704" s="40" t="s">
        <v>212</v>
      </c>
      <c r="U704" s="41">
        <v>0.1</v>
      </c>
      <c r="V704" s="41">
        <v>0.9</v>
      </c>
      <c r="W704" s="41">
        <v>0.3</v>
      </c>
      <c r="X704" s="41">
        <v>0.6</v>
      </c>
      <c r="Y704" s="40" t="b">
        <v>0</v>
      </c>
      <c r="Z704" s="40" t="b">
        <v>1</v>
      </c>
      <c r="AA704" s="40" t="b">
        <v>0</v>
      </c>
      <c r="AB704" s="40" t="b">
        <v>0</v>
      </c>
      <c r="AC704" s="41" t="s">
        <v>9688</v>
      </c>
      <c r="AD704" s="41" t="s">
        <v>9689</v>
      </c>
      <c r="AE704" s="41">
        <v>629.2165833</v>
      </c>
      <c r="AF704" s="41">
        <v>-3.256689184</v>
      </c>
      <c r="AG704" s="42">
        <v>3.45E41</v>
      </c>
      <c r="AH704" s="51">
        <v>0.058285055</v>
      </c>
      <c r="AI704" s="40" t="s">
        <v>9690</v>
      </c>
      <c r="AJ704" s="40" t="s">
        <v>9691</v>
      </c>
      <c r="AK704" s="41">
        <v>10000.0</v>
      </c>
      <c r="AL704" s="40" t="s">
        <v>216</v>
      </c>
      <c r="AM704" s="40" t="s">
        <v>7285</v>
      </c>
      <c r="AN704" s="40" t="s">
        <v>224</v>
      </c>
      <c r="AO704" s="42">
        <v>1.11E137</v>
      </c>
    </row>
    <row r="705">
      <c r="A705" s="41">
        <v>62.0</v>
      </c>
      <c r="B705" s="42">
        <v>1.671312492E9</v>
      </c>
      <c r="C705" s="41">
        <v>3356.0</v>
      </c>
      <c r="D705" s="40" t="s">
        <v>1243</v>
      </c>
      <c r="E705" s="41">
        <v>140.0</v>
      </c>
      <c r="F705" s="41">
        <v>35.0</v>
      </c>
      <c r="G705" s="41">
        <v>70.0</v>
      </c>
      <c r="H705" s="41">
        <v>-3.07732701</v>
      </c>
      <c r="I705" s="41">
        <v>10000.0</v>
      </c>
      <c r="J705" s="41">
        <v>5000.0</v>
      </c>
      <c r="K705" s="41">
        <v>1200.0</v>
      </c>
      <c r="L705" s="41">
        <v>600.0</v>
      </c>
      <c r="M705" s="41">
        <v>30.0</v>
      </c>
      <c r="N705" s="40" t="s">
        <v>1370</v>
      </c>
      <c r="O705" s="40" t="s">
        <v>1371</v>
      </c>
      <c r="P705" s="40" t="s">
        <v>7310</v>
      </c>
      <c r="Q705" s="40" t="s">
        <v>1373</v>
      </c>
      <c r="R705" s="40" t="b">
        <v>0</v>
      </c>
      <c r="S705" s="40" t="s">
        <v>1373</v>
      </c>
      <c r="T705" s="40" t="s">
        <v>7305</v>
      </c>
      <c r="U705" s="41">
        <v>0.1</v>
      </c>
      <c r="V705" s="41">
        <v>0.9</v>
      </c>
      <c r="W705" s="41">
        <v>0.3</v>
      </c>
      <c r="X705" s="41">
        <v>0.6</v>
      </c>
      <c r="Y705" s="40" t="b">
        <v>0</v>
      </c>
      <c r="Z705" s="40" t="b">
        <v>1</v>
      </c>
      <c r="AA705" s="40" t="b">
        <v>0</v>
      </c>
      <c r="AB705" s="40" t="b">
        <v>1</v>
      </c>
      <c r="AC705" s="41" t="s">
        <v>9692</v>
      </c>
      <c r="AD705" s="41" t="s">
        <v>9693</v>
      </c>
      <c r="AE705" s="41">
        <v>1203.579624</v>
      </c>
      <c r="AF705" s="41">
        <v>-3.256800657</v>
      </c>
      <c r="AG705" s="42">
        <v>9.2E40</v>
      </c>
      <c r="AH705" s="51">
        <v>0.058321279</v>
      </c>
      <c r="AI705" s="40" t="s">
        <v>9694</v>
      </c>
      <c r="AJ705" s="46">
        <v>9.20466595925082E163</v>
      </c>
      <c r="AK705" s="41">
        <v>5008.0</v>
      </c>
      <c r="AL705" s="40" t="s">
        <v>2224</v>
      </c>
      <c r="AM705" s="40" t="s">
        <v>7285</v>
      </c>
      <c r="AN705" s="40" t="s">
        <v>5643</v>
      </c>
      <c r="AO705" s="42">
        <v>1.0E136</v>
      </c>
    </row>
    <row r="706">
      <c r="A706" s="41">
        <v>57.0</v>
      </c>
      <c r="B706" s="42">
        <v>1.671312492E9</v>
      </c>
      <c r="C706" s="41">
        <v>3356.0</v>
      </c>
      <c r="D706" s="40" t="s">
        <v>1243</v>
      </c>
      <c r="E706" s="41">
        <v>140.0</v>
      </c>
      <c r="F706" s="41">
        <v>35.0</v>
      </c>
      <c r="G706" s="41">
        <v>70.0</v>
      </c>
      <c r="H706" s="41">
        <v>-3.07732701</v>
      </c>
      <c r="I706" s="41">
        <v>10000.0</v>
      </c>
      <c r="J706" s="41">
        <v>5000.0</v>
      </c>
      <c r="K706" s="41">
        <v>1200.0</v>
      </c>
      <c r="L706" s="41">
        <v>600.0</v>
      </c>
      <c r="M706" s="41">
        <v>30.0</v>
      </c>
      <c r="N706" s="40" t="s">
        <v>1370</v>
      </c>
      <c r="O706" s="40" t="s">
        <v>1371</v>
      </c>
      <c r="P706" s="40" t="s">
        <v>7310</v>
      </c>
      <c r="Q706" s="40" t="s">
        <v>1373</v>
      </c>
      <c r="R706" s="40" t="b">
        <v>0</v>
      </c>
      <c r="S706" s="40" t="s">
        <v>1373</v>
      </c>
      <c r="T706" s="40" t="s">
        <v>7305</v>
      </c>
      <c r="U706" s="41">
        <v>0.1</v>
      </c>
      <c r="V706" s="41">
        <v>0.9</v>
      </c>
      <c r="W706" s="41">
        <v>0.2</v>
      </c>
      <c r="X706" s="41">
        <v>0.4</v>
      </c>
      <c r="Y706" s="40" t="b">
        <v>0</v>
      </c>
      <c r="Z706" s="40" t="b">
        <v>1</v>
      </c>
      <c r="AA706" s="40" t="b">
        <v>0</v>
      </c>
      <c r="AB706" s="40" t="b">
        <v>1</v>
      </c>
      <c r="AC706" s="41" t="s">
        <v>9695</v>
      </c>
      <c r="AD706" s="41" t="s">
        <v>9696</v>
      </c>
      <c r="AE706" s="41">
        <v>1204.047489</v>
      </c>
      <c r="AF706" s="41">
        <v>-3.256949962</v>
      </c>
      <c r="AG706" s="42">
        <v>5.06E41</v>
      </c>
      <c r="AH706" s="51">
        <v>0.058369797</v>
      </c>
      <c r="AI706" s="40" t="s">
        <v>9697</v>
      </c>
      <c r="AJ706" s="45">
        <v>5.05754256538737E251</v>
      </c>
      <c r="AK706" s="41">
        <v>5927.0</v>
      </c>
      <c r="AL706" s="40" t="s">
        <v>2224</v>
      </c>
      <c r="AM706" s="40" t="s">
        <v>7285</v>
      </c>
      <c r="AN706" s="40" t="s">
        <v>5643</v>
      </c>
      <c r="AO706" s="42">
        <v>1.01E138</v>
      </c>
    </row>
    <row r="707">
      <c r="A707" s="41">
        <v>127.0</v>
      </c>
      <c r="B707" s="42">
        <v>1.671302375E9</v>
      </c>
      <c r="C707" s="41">
        <v>3356.0</v>
      </c>
      <c r="D707" s="40" t="s">
        <v>1243</v>
      </c>
      <c r="E707" s="41">
        <v>140.0</v>
      </c>
      <c r="F707" s="41">
        <v>35.0</v>
      </c>
      <c r="G707" s="41">
        <v>70.0</v>
      </c>
      <c r="H707" s="41">
        <v>-3.07732701</v>
      </c>
      <c r="I707" s="41">
        <v>10000.0</v>
      </c>
      <c r="J707" s="41">
        <v>5000.0</v>
      </c>
      <c r="K707" s="41">
        <v>1200.0</v>
      </c>
      <c r="L707" s="41">
        <v>600.0</v>
      </c>
      <c r="M707" s="41">
        <v>30.0</v>
      </c>
      <c r="N707" s="40" t="s">
        <v>1370</v>
      </c>
      <c r="O707" s="40" t="s">
        <v>1371</v>
      </c>
      <c r="P707" s="40" t="s">
        <v>1372</v>
      </c>
      <c r="Q707" s="40" t="s">
        <v>1373</v>
      </c>
      <c r="R707" s="40" t="b">
        <v>0</v>
      </c>
      <c r="S707" s="40" t="s">
        <v>1373</v>
      </c>
      <c r="T707" s="40" t="s">
        <v>212</v>
      </c>
      <c r="U707" s="41">
        <v>0.1</v>
      </c>
      <c r="V707" s="41">
        <v>0.9</v>
      </c>
      <c r="W707" s="41">
        <v>0.1</v>
      </c>
      <c r="X707" s="41">
        <v>0.5</v>
      </c>
      <c r="Y707" s="40" t="b">
        <v>0</v>
      </c>
      <c r="Z707" s="40" t="b">
        <v>1</v>
      </c>
      <c r="AA707" s="40" t="b">
        <v>0</v>
      </c>
      <c r="AB707" s="40" t="b">
        <v>0</v>
      </c>
      <c r="AC707" s="41" t="s">
        <v>9698</v>
      </c>
      <c r="AD707" s="41" t="s">
        <v>9699</v>
      </c>
      <c r="AE707" s="41">
        <v>303.8111024</v>
      </c>
      <c r="AF707" s="41">
        <v>-3.256967637</v>
      </c>
      <c r="AG707" s="42">
        <v>6.88E41</v>
      </c>
      <c r="AH707" s="51">
        <v>0.05837554</v>
      </c>
      <c r="AI707" s="40" t="s">
        <v>9700</v>
      </c>
      <c r="AJ707" s="46">
        <v>6.8774317169291E125</v>
      </c>
      <c r="AK707" s="41">
        <v>10000.0</v>
      </c>
      <c r="AL707" s="40" t="s">
        <v>216</v>
      </c>
      <c r="AM707" s="40" t="s">
        <v>7285</v>
      </c>
      <c r="AN707" s="40" t="s">
        <v>224</v>
      </c>
      <c r="AO707" s="42">
        <v>1.11E138</v>
      </c>
    </row>
    <row r="708">
      <c r="A708" s="41">
        <v>105.0</v>
      </c>
      <c r="B708" s="42">
        <v>1.67130956E9</v>
      </c>
      <c r="C708" s="41">
        <v>3356.0</v>
      </c>
      <c r="D708" s="40" t="s">
        <v>1243</v>
      </c>
      <c r="E708" s="41">
        <v>140.0</v>
      </c>
      <c r="F708" s="41">
        <v>35.0</v>
      </c>
      <c r="G708" s="41">
        <v>70.0</v>
      </c>
      <c r="H708" s="41">
        <v>-3.07732701</v>
      </c>
      <c r="I708" s="41">
        <v>10000.0</v>
      </c>
      <c r="J708" s="41">
        <v>5000.0</v>
      </c>
      <c r="K708" s="41">
        <v>1200.0</v>
      </c>
      <c r="L708" s="41">
        <v>600.0</v>
      </c>
      <c r="M708" s="41">
        <v>30.0</v>
      </c>
      <c r="N708" s="40" t="s">
        <v>1370</v>
      </c>
      <c r="O708" s="40" t="s">
        <v>1371</v>
      </c>
      <c r="P708" s="40" t="s">
        <v>7305</v>
      </c>
      <c r="Q708" s="40" t="s">
        <v>1373</v>
      </c>
      <c r="R708" s="40" t="b">
        <v>0</v>
      </c>
      <c r="S708" s="40" t="s">
        <v>7286</v>
      </c>
      <c r="T708" s="40" t="s">
        <v>7305</v>
      </c>
      <c r="U708" s="41">
        <v>0.1</v>
      </c>
      <c r="V708" s="41">
        <v>0.9</v>
      </c>
      <c r="W708" s="41">
        <v>0.3</v>
      </c>
      <c r="X708" s="41">
        <v>0.4</v>
      </c>
      <c r="Y708" s="40" t="b">
        <v>0</v>
      </c>
      <c r="Z708" s="40" t="b">
        <v>1</v>
      </c>
      <c r="AA708" s="40" t="b">
        <v>0</v>
      </c>
      <c r="AB708" s="40" t="b">
        <v>0</v>
      </c>
      <c r="AC708" s="41" t="s">
        <v>9701</v>
      </c>
      <c r="AD708" s="41" t="s">
        <v>9702</v>
      </c>
      <c r="AE708" s="41">
        <v>1045.998871</v>
      </c>
      <c r="AF708" s="41">
        <v>-3.257322281</v>
      </c>
      <c r="AG708" s="42">
        <v>4.37E41</v>
      </c>
      <c r="AH708" s="51">
        <v>0.058490785</v>
      </c>
      <c r="AI708" s="40" t="s">
        <v>9703</v>
      </c>
      <c r="AJ708" s="40" t="s">
        <v>9704</v>
      </c>
      <c r="AK708" s="41">
        <v>10000.0</v>
      </c>
      <c r="AL708" s="40" t="s">
        <v>216</v>
      </c>
      <c r="AM708" s="40" t="s">
        <v>7285</v>
      </c>
      <c r="AN708" s="40" t="s">
        <v>5643</v>
      </c>
      <c r="AO708" s="42">
        <v>1.01E138</v>
      </c>
    </row>
    <row r="709">
      <c r="A709" s="41">
        <v>417.0</v>
      </c>
      <c r="B709" s="42">
        <v>1.671302375E9</v>
      </c>
      <c r="C709" s="41">
        <v>3356.0</v>
      </c>
      <c r="D709" s="40" t="s">
        <v>1243</v>
      </c>
      <c r="E709" s="41">
        <v>140.0</v>
      </c>
      <c r="F709" s="41">
        <v>35.0</v>
      </c>
      <c r="G709" s="41">
        <v>70.0</v>
      </c>
      <c r="H709" s="41">
        <v>-3.07732701</v>
      </c>
      <c r="I709" s="41">
        <v>10000.0</v>
      </c>
      <c r="J709" s="41">
        <v>5000.0</v>
      </c>
      <c r="K709" s="41">
        <v>1200.0</v>
      </c>
      <c r="L709" s="41">
        <v>600.0</v>
      </c>
      <c r="M709" s="41">
        <v>50.0</v>
      </c>
      <c r="N709" s="40" t="s">
        <v>1370</v>
      </c>
      <c r="O709" s="40" t="s">
        <v>1371</v>
      </c>
      <c r="P709" s="40" t="s">
        <v>7310</v>
      </c>
      <c r="Q709" s="40" t="s">
        <v>1373</v>
      </c>
      <c r="R709" s="40" t="b">
        <v>0</v>
      </c>
      <c r="S709" s="40" t="s">
        <v>1373</v>
      </c>
      <c r="T709" s="40" t="s">
        <v>212</v>
      </c>
      <c r="U709" s="41">
        <v>0.1</v>
      </c>
      <c r="V709" s="41">
        <v>0.9</v>
      </c>
      <c r="W709" s="41">
        <v>0.2</v>
      </c>
      <c r="X709" s="41">
        <v>0.4</v>
      </c>
      <c r="Y709" s="40" t="b">
        <v>0</v>
      </c>
      <c r="Z709" s="40" t="b">
        <v>1</v>
      </c>
      <c r="AA709" s="40" t="b">
        <v>0</v>
      </c>
      <c r="AB709" s="40" t="b">
        <v>0</v>
      </c>
      <c r="AC709" s="41" t="s">
        <v>9705</v>
      </c>
      <c r="AD709" s="41" t="s">
        <v>9706</v>
      </c>
      <c r="AE709" s="41">
        <v>617.5550153</v>
      </c>
      <c r="AF709" s="41">
        <v>-3.25760439</v>
      </c>
      <c r="AG709" s="42">
        <v>3.42E41</v>
      </c>
      <c r="AH709" s="51">
        <v>0.058582458</v>
      </c>
      <c r="AI709" s="40" t="s">
        <v>9707</v>
      </c>
      <c r="AJ709" s="40" t="s">
        <v>9708</v>
      </c>
      <c r="AK709" s="41">
        <v>10000.0</v>
      </c>
      <c r="AL709" s="40" t="s">
        <v>216</v>
      </c>
      <c r="AM709" s="40" t="s">
        <v>7285</v>
      </c>
      <c r="AN709" s="40" t="s">
        <v>224</v>
      </c>
      <c r="AO709" s="42">
        <v>1.11E137</v>
      </c>
    </row>
    <row r="710">
      <c r="A710" s="41">
        <v>140.0</v>
      </c>
      <c r="B710" s="42">
        <v>1.671312514E9</v>
      </c>
      <c r="C710" s="41">
        <v>3356.0</v>
      </c>
      <c r="D710" s="40" t="s">
        <v>1243</v>
      </c>
      <c r="E710" s="41">
        <v>140.0</v>
      </c>
      <c r="F710" s="41">
        <v>35.0</v>
      </c>
      <c r="G710" s="41">
        <v>70.0</v>
      </c>
      <c r="H710" s="41">
        <v>-3.07732701</v>
      </c>
      <c r="I710" s="41">
        <v>10000.0</v>
      </c>
      <c r="J710" s="41">
        <v>5000.0</v>
      </c>
      <c r="K710" s="41">
        <v>1200.0</v>
      </c>
      <c r="L710" s="41">
        <v>600.0</v>
      </c>
      <c r="M710" s="41">
        <v>30.0</v>
      </c>
      <c r="N710" s="40" t="s">
        <v>1370</v>
      </c>
      <c r="O710" s="40" t="s">
        <v>1371</v>
      </c>
      <c r="P710" s="40" t="s">
        <v>1372</v>
      </c>
      <c r="Q710" s="40" t="s">
        <v>1373</v>
      </c>
      <c r="R710" s="40" t="b">
        <v>0</v>
      </c>
      <c r="S710" s="40" t="s">
        <v>7286</v>
      </c>
      <c r="T710" s="40" t="s">
        <v>7305</v>
      </c>
      <c r="U710" s="41">
        <v>0.1</v>
      </c>
      <c r="V710" s="41">
        <v>0.9</v>
      </c>
      <c r="W710" s="41">
        <v>0.2</v>
      </c>
      <c r="X710" s="41">
        <v>0.6</v>
      </c>
      <c r="Y710" s="40" t="b">
        <v>0</v>
      </c>
      <c r="Z710" s="40" t="b">
        <v>1</v>
      </c>
      <c r="AA710" s="40" t="b">
        <v>0</v>
      </c>
      <c r="AB710" s="40" t="b">
        <v>1</v>
      </c>
      <c r="AC710" s="41" t="s">
        <v>9709</v>
      </c>
      <c r="AD710" s="41" t="s">
        <v>9710</v>
      </c>
      <c r="AE710" s="41">
        <v>1203.104667</v>
      </c>
      <c r="AF710" s="41">
        <v>-3.257972307</v>
      </c>
      <c r="AG710" s="42">
        <v>5.11E41</v>
      </c>
      <c r="AH710" s="51">
        <v>0.058702015</v>
      </c>
      <c r="AI710" s="40" t="s">
        <v>9711</v>
      </c>
      <c r="AJ710" s="46">
        <v>5.10830030777955E125</v>
      </c>
      <c r="AK710" s="41">
        <v>6694.0</v>
      </c>
      <c r="AL710" s="40" t="s">
        <v>2224</v>
      </c>
      <c r="AM710" s="40" t="s">
        <v>7285</v>
      </c>
      <c r="AN710" s="40" t="s">
        <v>5643</v>
      </c>
      <c r="AO710" s="42">
        <v>1.01E138</v>
      </c>
    </row>
    <row r="711">
      <c r="A711" s="41">
        <v>129.0</v>
      </c>
      <c r="B711" s="42">
        <v>1.671302375E9</v>
      </c>
      <c r="C711" s="41">
        <v>3356.0</v>
      </c>
      <c r="D711" s="40" t="s">
        <v>1243</v>
      </c>
      <c r="E711" s="41">
        <v>140.0</v>
      </c>
      <c r="F711" s="41">
        <v>35.0</v>
      </c>
      <c r="G711" s="41">
        <v>70.0</v>
      </c>
      <c r="H711" s="41">
        <v>-3.07732701</v>
      </c>
      <c r="I711" s="41">
        <v>10000.0</v>
      </c>
      <c r="J711" s="41">
        <v>5000.0</v>
      </c>
      <c r="K711" s="41">
        <v>1200.0</v>
      </c>
      <c r="L711" s="41">
        <v>600.0</v>
      </c>
      <c r="M711" s="41">
        <v>30.0</v>
      </c>
      <c r="N711" s="40" t="s">
        <v>1370</v>
      </c>
      <c r="O711" s="40" t="s">
        <v>1371</v>
      </c>
      <c r="P711" s="40" t="s">
        <v>1372</v>
      </c>
      <c r="Q711" s="40" t="s">
        <v>1373</v>
      </c>
      <c r="R711" s="40" t="b">
        <v>0</v>
      </c>
      <c r="S711" s="40" t="s">
        <v>1373</v>
      </c>
      <c r="T711" s="40" t="s">
        <v>212</v>
      </c>
      <c r="U711" s="41">
        <v>0.1</v>
      </c>
      <c r="V711" s="41">
        <v>0.9</v>
      </c>
      <c r="W711" s="41">
        <v>0.2</v>
      </c>
      <c r="X711" s="41">
        <v>0.4</v>
      </c>
      <c r="Y711" s="40" t="b">
        <v>0</v>
      </c>
      <c r="Z711" s="40" t="b">
        <v>1</v>
      </c>
      <c r="AA711" s="40" t="b">
        <v>0</v>
      </c>
      <c r="AB711" s="40" t="b">
        <v>0</v>
      </c>
      <c r="AC711" s="41" t="s">
        <v>9712</v>
      </c>
      <c r="AD711" s="41" t="s">
        <v>9713</v>
      </c>
      <c r="AE711" s="41">
        <v>241.2789724</v>
      </c>
      <c r="AF711" s="41">
        <v>-3.258020375</v>
      </c>
      <c r="AG711" s="42">
        <v>1.36E41</v>
      </c>
      <c r="AH711" s="51">
        <v>0.058717635</v>
      </c>
      <c r="AI711" s="40" t="s">
        <v>9714</v>
      </c>
      <c r="AJ711" s="45">
        <v>1.35880599694089E251</v>
      </c>
      <c r="AK711" s="41">
        <v>10000.0</v>
      </c>
      <c r="AL711" s="40" t="s">
        <v>216</v>
      </c>
      <c r="AM711" s="40" t="s">
        <v>7285</v>
      </c>
      <c r="AN711" s="40" t="s">
        <v>224</v>
      </c>
      <c r="AO711" s="42">
        <v>1.1E136</v>
      </c>
    </row>
    <row r="712">
      <c r="A712" s="41">
        <v>94.0</v>
      </c>
      <c r="B712" s="42">
        <v>1.671312514E9</v>
      </c>
      <c r="C712" s="41">
        <v>3356.0</v>
      </c>
      <c r="D712" s="40" t="s">
        <v>1243</v>
      </c>
      <c r="E712" s="41">
        <v>140.0</v>
      </c>
      <c r="F712" s="41">
        <v>35.0</v>
      </c>
      <c r="G712" s="41">
        <v>70.0</v>
      </c>
      <c r="H712" s="41">
        <v>-3.07732701</v>
      </c>
      <c r="I712" s="41">
        <v>10000.0</v>
      </c>
      <c r="J712" s="41">
        <v>5000.0</v>
      </c>
      <c r="K712" s="41">
        <v>1200.0</v>
      </c>
      <c r="L712" s="41">
        <v>600.0</v>
      </c>
      <c r="M712" s="41">
        <v>30.0</v>
      </c>
      <c r="N712" s="40" t="s">
        <v>1370</v>
      </c>
      <c r="O712" s="40" t="s">
        <v>1371</v>
      </c>
      <c r="P712" s="40" t="s">
        <v>7305</v>
      </c>
      <c r="Q712" s="40" t="s">
        <v>1373</v>
      </c>
      <c r="R712" s="40" t="b">
        <v>0</v>
      </c>
      <c r="S712" s="40" t="s">
        <v>1373</v>
      </c>
      <c r="T712" s="40" t="s">
        <v>7305</v>
      </c>
      <c r="U712" s="41">
        <v>0.1</v>
      </c>
      <c r="V712" s="41">
        <v>0.9</v>
      </c>
      <c r="W712" s="41">
        <v>0.2</v>
      </c>
      <c r="X712" s="41">
        <v>0.5</v>
      </c>
      <c r="Y712" s="40" t="b">
        <v>0</v>
      </c>
      <c r="Z712" s="40" t="b">
        <v>1</v>
      </c>
      <c r="AA712" s="40" t="b">
        <v>0</v>
      </c>
      <c r="AB712" s="40" t="b">
        <v>1</v>
      </c>
      <c r="AC712" s="41" t="s">
        <v>8673</v>
      </c>
      <c r="AD712" s="41" t="s">
        <v>9715</v>
      </c>
      <c r="AE712" s="41">
        <v>1203.883564</v>
      </c>
      <c r="AF712" s="41">
        <v>-3.259036718</v>
      </c>
      <c r="AG712" s="42">
        <v>3.26E41</v>
      </c>
      <c r="AH712" s="51">
        <v>0.059047904</v>
      </c>
      <c r="AI712" s="40" t="s">
        <v>9716</v>
      </c>
      <c r="AJ712" s="46">
        <v>3.26235598657643E125</v>
      </c>
      <c r="AK712" s="41">
        <v>8611.0</v>
      </c>
      <c r="AL712" s="40" t="s">
        <v>2224</v>
      </c>
      <c r="AM712" s="40" t="s">
        <v>7285</v>
      </c>
      <c r="AN712" s="40" t="s">
        <v>5643</v>
      </c>
      <c r="AO712" s="42">
        <v>1.11E137</v>
      </c>
    </row>
    <row r="713">
      <c r="A713" s="41">
        <v>54.0</v>
      </c>
      <c r="B713" s="42">
        <v>1.671312492E9</v>
      </c>
      <c r="C713" s="41">
        <v>3356.0</v>
      </c>
      <c r="D713" s="40" t="s">
        <v>1243</v>
      </c>
      <c r="E713" s="41">
        <v>140.0</v>
      </c>
      <c r="F713" s="41">
        <v>35.0</v>
      </c>
      <c r="G713" s="41">
        <v>70.0</v>
      </c>
      <c r="H713" s="41">
        <v>-3.07732701</v>
      </c>
      <c r="I713" s="41">
        <v>10000.0</v>
      </c>
      <c r="J713" s="41">
        <v>5000.0</v>
      </c>
      <c r="K713" s="41">
        <v>1200.0</v>
      </c>
      <c r="L713" s="41">
        <v>600.0</v>
      </c>
      <c r="M713" s="41">
        <v>30.0</v>
      </c>
      <c r="N713" s="40" t="s">
        <v>1370</v>
      </c>
      <c r="O713" s="40" t="s">
        <v>1371</v>
      </c>
      <c r="P713" s="40" t="s">
        <v>7310</v>
      </c>
      <c r="Q713" s="40" t="s">
        <v>1373</v>
      </c>
      <c r="R713" s="40" t="b">
        <v>0</v>
      </c>
      <c r="S713" s="40" t="s">
        <v>1373</v>
      </c>
      <c r="T713" s="40" t="s">
        <v>7305</v>
      </c>
      <c r="U713" s="41">
        <v>0.1</v>
      </c>
      <c r="V713" s="41">
        <v>0.9</v>
      </c>
      <c r="W713" s="41">
        <v>0.1</v>
      </c>
      <c r="X713" s="41">
        <v>0.4</v>
      </c>
      <c r="Y713" s="40" t="b">
        <v>0</v>
      </c>
      <c r="Z713" s="40" t="b">
        <v>1</v>
      </c>
      <c r="AA713" s="40" t="b">
        <v>0</v>
      </c>
      <c r="AB713" s="40" t="b">
        <v>1</v>
      </c>
      <c r="AC713" s="41" t="s">
        <v>9717</v>
      </c>
      <c r="AD713" s="41" t="s">
        <v>9718</v>
      </c>
      <c r="AE713" s="41">
        <v>1202.521336</v>
      </c>
      <c r="AF713" s="41">
        <v>-3.259527745</v>
      </c>
      <c r="AG713" s="42">
        <v>5.11E41</v>
      </c>
      <c r="AH713" s="51">
        <v>0.059207466</v>
      </c>
      <c r="AI713" s="40" t="s">
        <v>9719</v>
      </c>
      <c r="AJ713" s="46">
        <v>5.11211412079316E125</v>
      </c>
      <c r="AK713" s="41">
        <v>5919.0</v>
      </c>
      <c r="AL713" s="40" t="s">
        <v>2224</v>
      </c>
      <c r="AM713" s="40" t="s">
        <v>7285</v>
      </c>
      <c r="AN713" s="40" t="s">
        <v>5643</v>
      </c>
      <c r="AO713" s="42">
        <v>1.01E138</v>
      </c>
    </row>
    <row r="714">
      <c r="A714" s="41">
        <v>60.0</v>
      </c>
      <c r="B714" s="42">
        <v>1.671312492E9</v>
      </c>
      <c r="C714" s="41">
        <v>3356.0</v>
      </c>
      <c r="D714" s="40" t="s">
        <v>1243</v>
      </c>
      <c r="E714" s="41">
        <v>140.0</v>
      </c>
      <c r="F714" s="41">
        <v>35.0</v>
      </c>
      <c r="G714" s="41">
        <v>70.0</v>
      </c>
      <c r="H714" s="41">
        <v>-3.07732701</v>
      </c>
      <c r="I714" s="41">
        <v>10000.0</v>
      </c>
      <c r="J714" s="41">
        <v>5000.0</v>
      </c>
      <c r="K714" s="41">
        <v>1200.0</v>
      </c>
      <c r="L714" s="41">
        <v>600.0</v>
      </c>
      <c r="M714" s="41">
        <v>30.0</v>
      </c>
      <c r="N714" s="40" t="s">
        <v>1370</v>
      </c>
      <c r="O714" s="40" t="s">
        <v>1371</v>
      </c>
      <c r="P714" s="40" t="s">
        <v>7310</v>
      </c>
      <c r="Q714" s="40" t="s">
        <v>1373</v>
      </c>
      <c r="R714" s="40" t="b">
        <v>0</v>
      </c>
      <c r="S714" s="40" t="s">
        <v>1373</v>
      </c>
      <c r="T714" s="40" t="s">
        <v>7305</v>
      </c>
      <c r="U714" s="41">
        <v>0.1</v>
      </c>
      <c r="V714" s="41">
        <v>0.9</v>
      </c>
      <c r="W714" s="41">
        <v>0.3</v>
      </c>
      <c r="X714" s="41">
        <v>0.4</v>
      </c>
      <c r="Y714" s="40" t="b">
        <v>0</v>
      </c>
      <c r="Z714" s="40" t="b">
        <v>1</v>
      </c>
      <c r="AA714" s="40" t="b">
        <v>0</v>
      </c>
      <c r="AB714" s="40" t="b">
        <v>1</v>
      </c>
      <c r="AC714" s="41" t="s">
        <v>9720</v>
      </c>
      <c r="AD714" s="41" t="s">
        <v>9721</v>
      </c>
      <c r="AE714" s="41">
        <v>1203.581819</v>
      </c>
      <c r="AF714" s="41">
        <v>-3.259637367</v>
      </c>
      <c r="AG714" s="42">
        <v>1.55E41</v>
      </c>
      <c r="AH714" s="51">
        <v>0.059243089</v>
      </c>
      <c r="AI714" s="40" t="s">
        <v>9722</v>
      </c>
      <c r="AJ714" s="46">
        <v>1.54962010612967E167</v>
      </c>
      <c r="AK714" s="41">
        <v>5462.0</v>
      </c>
      <c r="AL714" s="40" t="s">
        <v>2224</v>
      </c>
      <c r="AM714" s="40" t="s">
        <v>7285</v>
      </c>
      <c r="AN714" s="40" t="s">
        <v>5643</v>
      </c>
      <c r="AO714" s="42">
        <v>1.11E136</v>
      </c>
    </row>
    <row r="715">
      <c r="A715" s="41">
        <v>994.0</v>
      </c>
      <c r="B715" s="42">
        <v>1.671302375E9</v>
      </c>
      <c r="C715" s="41">
        <v>3356.0</v>
      </c>
      <c r="D715" s="40" t="s">
        <v>1243</v>
      </c>
      <c r="E715" s="41">
        <v>140.0</v>
      </c>
      <c r="F715" s="41">
        <v>35.0</v>
      </c>
      <c r="G715" s="41">
        <v>70.0</v>
      </c>
      <c r="H715" s="41">
        <v>-3.07732701</v>
      </c>
      <c r="I715" s="41">
        <v>10000.0</v>
      </c>
      <c r="J715" s="41">
        <v>5000.0</v>
      </c>
      <c r="K715" s="41">
        <v>1200.0</v>
      </c>
      <c r="L715" s="41">
        <v>600.0</v>
      </c>
      <c r="M715" s="41">
        <v>100.0</v>
      </c>
      <c r="N715" s="40" t="s">
        <v>1370</v>
      </c>
      <c r="O715" s="40" t="s">
        <v>208</v>
      </c>
      <c r="P715" s="40" t="s">
        <v>7305</v>
      </c>
      <c r="Q715" s="40" t="s">
        <v>1373</v>
      </c>
      <c r="R715" s="40" t="b">
        <v>0</v>
      </c>
      <c r="S715" s="40" t="s">
        <v>1373</v>
      </c>
      <c r="T715" s="40" t="s">
        <v>212</v>
      </c>
      <c r="U715" s="41">
        <v>0.1</v>
      </c>
      <c r="V715" s="41">
        <v>0.9</v>
      </c>
      <c r="W715" s="41">
        <v>0.2</v>
      </c>
      <c r="X715" s="41">
        <v>0.5</v>
      </c>
      <c r="Y715" s="40" t="b">
        <v>0</v>
      </c>
      <c r="Z715" s="40" t="b">
        <v>1</v>
      </c>
      <c r="AA715" s="40" t="b">
        <v>0</v>
      </c>
      <c r="AB715" s="40" t="b">
        <v>0</v>
      </c>
      <c r="AC715" s="41" t="s">
        <v>9723</v>
      </c>
      <c r="AD715" s="41" t="s">
        <v>9724</v>
      </c>
      <c r="AE715" s="41">
        <v>981.2728434</v>
      </c>
      <c r="AF715" s="41">
        <v>-3.259660547</v>
      </c>
      <c r="AG715" s="42">
        <v>4.43E41</v>
      </c>
      <c r="AH715" s="51">
        <v>0.059250621</v>
      </c>
      <c r="AI715" s="40" t="s">
        <v>9725</v>
      </c>
      <c r="AJ715" s="40" t="s">
        <v>9726</v>
      </c>
      <c r="AK715" s="41">
        <v>10000.0</v>
      </c>
      <c r="AL715" s="40" t="s">
        <v>216</v>
      </c>
      <c r="AM715" s="40" t="s">
        <v>7285</v>
      </c>
      <c r="AN715" s="40" t="s">
        <v>224</v>
      </c>
      <c r="AO715" s="42">
        <v>1.01E138</v>
      </c>
    </row>
    <row r="716">
      <c r="A716" s="41">
        <v>318.0</v>
      </c>
      <c r="B716" s="42">
        <v>1.671302375E9</v>
      </c>
      <c r="C716" s="41">
        <v>3356.0</v>
      </c>
      <c r="D716" s="40" t="s">
        <v>1243</v>
      </c>
      <c r="E716" s="41">
        <v>140.0</v>
      </c>
      <c r="F716" s="41">
        <v>35.0</v>
      </c>
      <c r="G716" s="41">
        <v>70.0</v>
      </c>
      <c r="H716" s="41">
        <v>-3.07732701</v>
      </c>
      <c r="I716" s="41">
        <v>10000.0</v>
      </c>
      <c r="J716" s="41">
        <v>5000.0</v>
      </c>
      <c r="K716" s="41">
        <v>1200.0</v>
      </c>
      <c r="L716" s="41">
        <v>600.0</v>
      </c>
      <c r="M716" s="41">
        <v>30.0</v>
      </c>
      <c r="N716" s="40" t="s">
        <v>1370</v>
      </c>
      <c r="O716" s="40" t="s">
        <v>208</v>
      </c>
      <c r="P716" s="40" t="s">
        <v>1372</v>
      </c>
      <c r="Q716" s="40" t="s">
        <v>1373</v>
      </c>
      <c r="R716" s="40" t="b">
        <v>0</v>
      </c>
      <c r="S716" s="40" t="s">
        <v>7286</v>
      </c>
      <c r="T716" s="40" t="s">
        <v>212</v>
      </c>
      <c r="U716" s="41">
        <v>0.1</v>
      </c>
      <c r="V716" s="41">
        <v>0.9</v>
      </c>
      <c r="W716" s="41">
        <v>0.2</v>
      </c>
      <c r="X716" s="41">
        <v>0.4</v>
      </c>
      <c r="Y716" s="40" t="b">
        <v>0</v>
      </c>
      <c r="Z716" s="40" t="b">
        <v>1</v>
      </c>
      <c r="AA716" s="40" t="b">
        <v>0</v>
      </c>
      <c r="AB716" s="40" t="b">
        <v>0</v>
      </c>
      <c r="AC716" s="41" t="s">
        <v>9727</v>
      </c>
      <c r="AD716" s="41" t="s">
        <v>9728</v>
      </c>
      <c r="AE716" s="41">
        <v>278.7131379</v>
      </c>
      <c r="AF716" s="41">
        <v>-3.260111488</v>
      </c>
      <c r="AG716" s="42">
        <v>1.38E42</v>
      </c>
      <c r="AH716" s="51">
        <v>0.059397158</v>
      </c>
      <c r="AI716" s="40" t="s">
        <v>9729</v>
      </c>
      <c r="AJ716" s="45">
        <v>1.38453705138215E257</v>
      </c>
      <c r="AK716" s="41">
        <v>10000.0</v>
      </c>
      <c r="AL716" s="40" t="s">
        <v>216</v>
      </c>
      <c r="AM716" s="40" t="s">
        <v>7285</v>
      </c>
      <c r="AN716" s="40" t="s">
        <v>224</v>
      </c>
      <c r="AO716" s="42">
        <v>1.11E139</v>
      </c>
    </row>
    <row r="717">
      <c r="A717" s="41">
        <v>56.0</v>
      </c>
      <c r="B717" s="42">
        <v>1.67130956E9</v>
      </c>
      <c r="C717" s="41">
        <v>3356.0</v>
      </c>
      <c r="D717" s="40" t="s">
        <v>1243</v>
      </c>
      <c r="E717" s="41">
        <v>140.0</v>
      </c>
      <c r="F717" s="41">
        <v>35.0</v>
      </c>
      <c r="G717" s="41">
        <v>70.0</v>
      </c>
      <c r="H717" s="41">
        <v>-3.07732701</v>
      </c>
      <c r="I717" s="41">
        <v>10000.0</v>
      </c>
      <c r="J717" s="41">
        <v>5000.0</v>
      </c>
      <c r="K717" s="41">
        <v>1200.0</v>
      </c>
      <c r="L717" s="41">
        <v>600.0</v>
      </c>
      <c r="M717" s="41">
        <v>30.0</v>
      </c>
      <c r="N717" s="40" t="s">
        <v>1370</v>
      </c>
      <c r="O717" s="40" t="s">
        <v>1371</v>
      </c>
      <c r="P717" s="40" t="s">
        <v>7310</v>
      </c>
      <c r="Q717" s="40" t="s">
        <v>1373</v>
      </c>
      <c r="R717" s="40" t="b">
        <v>0</v>
      </c>
      <c r="S717" s="40" t="s">
        <v>1373</v>
      </c>
      <c r="T717" s="40" t="s">
        <v>7305</v>
      </c>
      <c r="U717" s="41">
        <v>0.1</v>
      </c>
      <c r="V717" s="41">
        <v>0.9</v>
      </c>
      <c r="W717" s="41">
        <v>0.1</v>
      </c>
      <c r="X717" s="41">
        <v>0.6</v>
      </c>
      <c r="Y717" s="40" t="b">
        <v>0</v>
      </c>
      <c r="Z717" s="40" t="b">
        <v>1</v>
      </c>
      <c r="AA717" s="40" t="b">
        <v>0</v>
      </c>
      <c r="AB717" s="40" t="b">
        <v>0</v>
      </c>
      <c r="AC717" s="41" t="s">
        <v>9730</v>
      </c>
      <c r="AD717" s="41" t="s">
        <v>9731</v>
      </c>
      <c r="AE717" s="41">
        <v>1202.403543</v>
      </c>
      <c r="AF717" s="41">
        <v>-3.260226249</v>
      </c>
      <c r="AG717" s="42">
        <v>4.89E41</v>
      </c>
      <c r="AH717" s="51">
        <v>0.05943445</v>
      </c>
      <c r="AI717" s="40" t="s">
        <v>9732</v>
      </c>
      <c r="AJ717" s="46">
        <v>4.89304970787668E125</v>
      </c>
      <c r="AK717" s="41">
        <v>5657.0</v>
      </c>
      <c r="AL717" s="40" t="s">
        <v>2224</v>
      </c>
      <c r="AM717" s="40" t="s">
        <v>7285</v>
      </c>
      <c r="AN717" s="40" t="s">
        <v>5643</v>
      </c>
      <c r="AO717" s="42">
        <v>1.01E138</v>
      </c>
    </row>
    <row r="718">
      <c r="A718" s="41">
        <v>92.0</v>
      </c>
      <c r="B718" s="42">
        <v>1.671312514E9</v>
      </c>
      <c r="C718" s="41">
        <v>3356.0</v>
      </c>
      <c r="D718" s="40" t="s">
        <v>1243</v>
      </c>
      <c r="E718" s="41">
        <v>140.0</v>
      </c>
      <c r="F718" s="41">
        <v>35.0</v>
      </c>
      <c r="G718" s="41">
        <v>70.0</v>
      </c>
      <c r="H718" s="41">
        <v>-3.07732701</v>
      </c>
      <c r="I718" s="41">
        <v>10000.0</v>
      </c>
      <c r="J718" s="41">
        <v>5000.0</v>
      </c>
      <c r="K718" s="41">
        <v>1200.0</v>
      </c>
      <c r="L718" s="41">
        <v>600.0</v>
      </c>
      <c r="M718" s="41">
        <v>30.0</v>
      </c>
      <c r="N718" s="40" t="s">
        <v>1370</v>
      </c>
      <c r="O718" s="40" t="s">
        <v>1371</v>
      </c>
      <c r="P718" s="40" t="s">
        <v>7305</v>
      </c>
      <c r="Q718" s="40" t="s">
        <v>1373</v>
      </c>
      <c r="R718" s="40" t="b">
        <v>0</v>
      </c>
      <c r="S718" s="40" t="s">
        <v>1373</v>
      </c>
      <c r="T718" s="40" t="s">
        <v>7305</v>
      </c>
      <c r="U718" s="41">
        <v>0.1</v>
      </c>
      <c r="V718" s="41">
        <v>0.9</v>
      </c>
      <c r="W718" s="41">
        <v>0.1</v>
      </c>
      <c r="X718" s="41">
        <v>0.6</v>
      </c>
      <c r="Y718" s="40" t="b">
        <v>0</v>
      </c>
      <c r="Z718" s="40" t="b">
        <v>1</v>
      </c>
      <c r="AA718" s="40" t="b">
        <v>0</v>
      </c>
      <c r="AB718" s="40" t="b">
        <v>1</v>
      </c>
      <c r="AC718" s="41" t="s">
        <v>9733</v>
      </c>
      <c r="AD718" s="41" t="s">
        <v>5056</v>
      </c>
      <c r="AE718" s="41">
        <v>959.3949041</v>
      </c>
      <c r="AF718" s="41">
        <v>-3.262316915</v>
      </c>
      <c r="AG718" s="42">
        <v>6.88E41</v>
      </c>
      <c r="AH718" s="51">
        <v>0.060113828</v>
      </c>
      <c r="AI718" s="40" t="s">
        <v>9734</v>
      </c>
      <c r="AJ718" s="46">
        <v>6.8751554562794E83</v>
      </c>
      <c r="AK718" s="41">
        <v>5188.0</v>
      </c>
      <c r="AL718" s="40" t="s">
        <v>7372</v>
      </c>
      <c r="AM718" s="40" t="s">
        <v>7285</v>
      </c>
      <c r="AN718" s="40" t="s">
        <v>5643</v>
      </c>
      <c r="AO718" s="42">
        <v>1.11E138</v>
      </c>
    </row>
    <row r="719">
      <c r="A719" s="41">
        <v>609.0</v>
      </c>
      <c r="B719" s="42">
        <v>1.671302375E9</v>
      </c>
      <c r="C719" s="41">
        <v>3356.0</v>
      </c>
      <c r="D719" s="40" t="s">
        <v>1243</v>
      </c>
      <c r="E719" s="41">
        <v>140.0</v>
      </c>
      <c r="F719" s="41">
        <v>35.0</v>
      </c>
      <c r="G719" s="41">
        <v>70.0</v>
      </c>
      <c r="H719" s="41">
        <v>-3.07732701</v>
      </c>
      <c r="I719" s="41">
        <v>10000.0</v>
      </c>
      <c r="J719" s="41">
        <v>5000.0</v>
      </c>
      <c r="K719" s="41">
        <v>1200.0</v>
      </c>
      <c r="L719" s="41">
        <v>600.0</v>
      </c>
      <c r="M719" s="41">
        <v>50.0</v>
      </c>
      <c r="N719" s="40" t="s">
        <v>1370</v>
      </c>
      <c r="O719" s="40" t="s">
        <v>208</v>
      </c>
      <c r="P719" s="40" t="s">
        <v>7310</v>
      </c>
      <c r="Q719" s="40" t="s">
        <v>1373</v>
      </c>
      <c r="R719" s="40" t="b">
        <v>0</v>
      </c>
      <c r="S719" s="40" t="s">
        <v>7286</v>
      </c>
      <c r="T719" s="40" t="s">
        <v>212</v>
      </c>
      <c r="U719" s="41">
        <v>0.1</v>
      </c>
      <c r="V719" s="41">
        <v>0.9</v>
      </c>
      <c r="W719" s="41">
        <v>0.3</v>
      </c>
      <c r="X719" s="41">
        <v>0.4</v>
      </c>
      <c r="Y719" s="40" t="b">
        <v>0</v>
      </c>
      <c r="Z719" s="40" t="b">
        <v>1</v>
      </c>
      <c r="AA719" s="40" t="b">
        <v>0</v>
      </c>
      <c r="AB719" s="40" t="b">
        <v>0</v>
      </c>
      <c r="AC719" s="41" t="s">
        <v>9735</v>
      </c>
      <c r="AD719" s="41" t="s">
        <v>9736</v>
      </c>
      <c r="AE719" s="41">
        <v>592.5565591</v>
      </c>
      <c r="AF719" s="41">
        <v>-3.262601915</v>
      </c>
      <c r="AG719" s="42">
        <v>1.36E42</v>
      </c>
      <c r="AH719" s="51">
        <v>0.06020644</v>
      </c>
      <c r="AI719" s="40" t="s">
        <v>9737</v>
      </c>
      <c r="AJ719" s="40" t="s">
        <v>9738</v>
      </c>
      <c r="AK719" s="41">
        <v>10000.0</v>
      </c>
      <c r="AL719" s="40" t="s">
        <v>216</v>
      </c>
      <c r="AM719" s="40" t="s">
        <v>7285</v>
      </c>
      <c r="AN719" s="40" t="s">
        <v>224</v>
      </c>
      <c r="AO719" s="42">
        <v>1.11E139</v>
      </c>
    </row>
    <row r="720">
      <c r="A720" s="41">
        <v>68.0</v>
      </c>
      <c r="B720" s="42">
        <v>1.671309524E9</v>
      </c>
      <c r="C720" s="41">
        <v>3356.0</v>
      </c>
      <c r="D720" s="40" t="s">
        <v>1243</v>
      </c>
      <c r="E720" s="41">
        <v>140.0</v>
      </c>
      <c r="F720" s="41">
        <v>35.0</v>
      </c>
      <c r="G720" s="41">
        <v>70.0</v>
      </c>
      <c r="H720" s="41">
        <v>-3.07732701</v>
      </c>
      <c r="I720" s="41">
        <v>10000.0</v>
      </c>
      <c r="J720" s="41">
        <v>5000.0</v>
      </c>
      <c r="K720" s="41">
        <v>1200.0</v>
      </c>
      <c r="L720" s="41">
        <v>600.0</v>
      </c>
      <c r="M720" s="41">
        <v>30.0</v>
      </c>
      <c r="N720" s="40" t="s">
        <v>1370</v>
      </c>
      <c r="O720" s="40" t="s">
        <v>1371</v>
      </c>
      <c r="P720" s="40" t="s">
        <v>7310</v>
      </c>
      <c r="Q720" s="40" t="s">
        <v>1373</v>
      </c>
      <c r="R720" s="40" t="b">
        <v>0</v>
      </c>
      <c r="S720" s="40" t="s">
        <v>7286</v>
      </c>
      <c r="T720" s="40" t="s">
        <v>212</v>
      </c>
      <c r="U720" s="41">
        <v>0.1</v>
      </c>
      <c r="V720" s="41">
        <v>0.9</v>
      </c>
      <c r="W720" s="41">
        <v>0.2</v>
      </c>
      <c r="X720" s="41">
        <v>0.6</v>
      </c>
      <c r="Y720" s="40" t="b">
        <v>0</v>
      </c>
      <c r="Z720" s="40" t="b">
        <v>1</v>
      </c>
      <c r="AA720" s="40" t="b">
        <v>0</v>
      </c>
      <c r="AB720" s="40" t="b">
        <v>1</v>
      </c>
      <c r="AC720" s="41" t="s">
        <v>9739</v>
      </c>
      <c r="AD720" s="41" t="s">
        <v>9740</v>
      </c>
      <c r="AE720" s="41">
        <v>1203.388842</v>
      </c>
      <c r="AF720" s="41">
        <v>-3.263956932</v>
      </c>
      <c r="AG720" s="42">
        <v>1.14E42</v>
      </c>
      <c r="AH720" s="51">
        <v>0.060646763</v>
      </c>
      <c r="AI720" s="40" t="s">
        <v>9741</v>
      </c>
      <c r="AJ720" s="46">
        <v>1.13987270120936E128</v>
      </c>
      <c r="AK720" s="41">
        <v>3480.0</v>
      </c>
      <c r="AL720" s="40" t="s">
        <v>2224</v>
      </c>
      <c r="AM720" s="40" t="s">
        <v>7285</v>
      </c>
      <c r="AN720" s="40" t="s">
        <v>5643</v>
      </c>
      <c r="AO720" s="42">
        <v>1.1E139</v>
      </c>
    </row>
    <row r="721">
      <c r="A721" s="41">
        <v>356.0</v>
      </c>
      <c r="B721" s="42">
        <v>1.671302375E9</v>
      </c>
      <c r="C721" s="41">
        <v>3356.0</v>
      </c>
      <c r="D721" s="40" t="s">
        <v>1243</v>
      </c>
      <c r="E721" s="41">
        <v>140.0</v>
      </c>
      <c r="F721" s="41">
        <v>35.0</v>
      </c>
      <c r="G721" s="41">
        <v>70.0</v>
      </c>
      <c r="H721" s="41">
        <v>-3.07732701</v>
      </c>
      <c r="I721" s="41">
        <v>10000.0</v>
      </c>
      <c r="J721" s="41">
        <v>5000.0</v>
      </c>
      <c r="K721" s="41">
        <v>1200.0</v>
      </c>
      <c r="L721" s="41">
        <v>600.0</v>
      </c>
      <c r="M721" s="41">
        <v>30.0</v>
      </c>
      <c r="N721" s="40" t="s">
        <v>1370</v>
      </c>
      <c r="O721" s="40" t="s">
        <v>208</v>
      </c>
      <c r="P721" s="40" t="s">
        <v>212</v>
      </c>
      <c r="Q721" s="40" t="s">
        <v>1373</v>
      </c>
      <c r="R721" s="40" t="b">
        <v>0</v>
      </c>
      <c r="S721" s="40" t="s">
        <v>7286</v>
      </c>
      <c r="T721" s="40" t="s">
        <v>212</v>
      </c>
      <c r="U721" s="41">
        <v>0.1</v>
      </c>
      <c r="V721" s="41">
        <v>0.9</v>
      </c>
      <c r="W721" s="41">
        <v>0.2</v>
      </c>
      <c r="X721" s="41">
        <v>0.6</v>
      </c>
      <c r="Y721" s="40" t="b">
        <v>0</v>
      </c>
      <c r="Z721" s="40" t="b">
        <v>1</v>
      </c>
      <c r="AA721" s="40" t="b">
        <v>0</v>
      </c>
      <c r="AB721" s="40" t="b">
        <v>0</v>
      </c>
      <c r="AC721" s="41" t="s">
        <v>9742</v>
      </c>
      <c r="AD721" s="41" t="s">
        <v>9743</v>
      </c>
      <c r="AE721" s="41">
        <v>408.6715055</v>
      </c>
      <c r="AF721" s="41">
        <v>-3.264659314</v>
      </c>
      <c r="AG721" s="42">
        <v>4.6E41</v>
      </c>
      <c r="AH721" s="51">
        <v>0.060875007</v>
      </c>
      <c r="AI721" s="40" t="s">
        <v>9744</v>
      </c>
      <c r="AJ721" s="45">
        <v>4.60030794021232E251</v>
      </c>
      <c r="AK721" s="41">
        <v>10000.0</v>
      </c>
      <c r="AL721" s="40" t="s">
        <v>216</v>
      </c>
      <c r="AM721" s="40" t="s">
        <v>7285</v>
      </c>
      <c r="AN721" s="40" t="s">
        <v>224</v>
      </c>
      <c r="AO721" s="42">
        <v>1.01E138</v>
      </c>
    </row>
    <row r="722">
      <c r="A722" s="41">
        <v>59.0</v>
      </c>
      <c r="B722" s="42">
        <v>1.671312514E9</v>
      </c>
      <c r="C722" s="41">
        <v>3356.0</v>
      </c>
      <c r="D722" s="40" t="s">
        <v>1243</v>
      </c>
      <c r="E722" s="41">
        <v>140.0</v>
      </c>
      <c r="F722" s="41">
        <v>35.0</v>
      </c>
      <c r="G722" s="41">
        <v>70.0</v>
      </c>
      <c r="H722" s="41">
        <v>-3.07732701</v>
      </c>
      <c r="I722" s="41">
        <v>10000.0</v>
      </c>
      <c r="J722" s="41">
        <v>5000.0</v>
      </c>
      <c r="K722" s="41">
        <v>1200.0</v>
      </c>
      <c r="L722" s="41">
        <v>600.0</v>
      </c>
      <c r="M722" s="41">
        <v>30.0</v>
      </c>
      <c r="N722" s="40" t="s">
        <v>1370</v>
      </c>
      <c r="O722" s="40" t="s">
        <v>1371</v>
      </c>
      <c r="P722" s="40" t="s">
        <v>7310</v>
      </c>
      <c r="Q722" s="40" t="s">
        <v>1373</v>
      </c>
      <c r="R722" s="40" t="b">
        <v>0</v>
      </c>
      <c r="S722" s="40" t="s">
        <v>1373</v>
      </c>
      <c r="T722" s="40" t="s">
        <v>7305</v>
      </c>
      <c r="U722" s="41">
        <v>0.1</v>
      </c>
      <c r="V722" s="41">
        <v>0.9</v>
      </c>
      <c r="W722" s="41">
        <v>0.2</v>
      </c>
      <c r="X722" s="41">
        <v>0.6</v>
      </c>
      <c r="Y722" s="40" t="b">
        <v>0</v>
      </c>
      <c r="Z722" s="40" t="b">
        <v>1</v>
      </c>
      <c r="AA722" s="40" t="b">
        <v>0</v>
      </c>
      <c r="AB722" s="40" t="b">
        <v>1</v>
      </c>
      <c r="AC722" s="41" t="s">
        <v>9745</v>
      </c>
      <c r="AD722" s="41" t="s">
        <v>9746</v>
      </c>
      <c r="AE722" s="41">
        <v>1202.902283</v>
      </c>
      <c r="AF722" s="41">
        <v>-3.26554737</v>
      </c>
      <c r="AG722" s="42">
        <v>4.81E41</v>
      </c>
      <c r="AH722" s="51">
        <v>0.061163588</v>
      </c>
      <c r="AI722" s="40" t="s">
        <v>9747</v>
      </c>
      <c r="AJ722" s="46">
        <v>4.80858458987716E125</v>
      </c>
      <c r="AK722" s="41">
        <v>4749.0</v>
      </c>
      <c r="AL722" s="40" t="s">
        <v>2224</v>
      </c>
      <c r="AM722" s="40" t="s">
        <v>7285</v>
      </c>
      <c r="AN722" s="40" t="s">
        <v>5643</v>
      </c>
      <c r="AO722" s="42">
        <v>1.01E138</v>
      </c>
    </row>
    <row r="723">
      <c r="A723" s="41">
        <v>534.0</v>
      </c>
      <c r="B723" s="42">
        <v>1.671302375E9</v>
      </c>
      <c r="C723" s="41">
        <v>3356.0</v>
      </c>
      <c r="D723" s="40" t="s">
        <v>1243</v>
      </c>
      <c r="E723" s="41">
        <v>140.0</v>
      </c>
      <c r="F723" s="41">
        <v>35.0</v>
      </c>
      <c r="G723" s="41">
        <v>70.0</v>
      </c>
      <c r="H723" s="41">
        <v>-3.07732701</v>
      </c>
      <c r="I723" s="41">
        <v>10000.0</v>
      </c>
      <c r="J723" s="41">
        <v>5000.0</v>
      </c>
      <c r="K723" s="41">
        <v>1200.0</v>
      </c>
      <c r="L723" s="41">
        <v>600.0</v>
      </c>
      <c r="M723" s="41">
        <v>50.0</v>
      </c>
      <c r="N723" s="40" t="s">
        <v>1370</v>
      </c>
      <c r="O723" s="40" t="s">
        <v>1371</v>
      </c>
      <c r="P723" s="40" t="s">
        <v>212</v>
      </c>
      <c r="Q723" s="40" t="s">
        <v>1373</v>
      </c>
      <c r="R723" s="40" t="b">
        <v>0</v>
      </c>
      <c r="S723" s="40" t="s">
        <v>7286</v>
      </c>
      <c r="T723" s="40" t="s">
        <v>212</v>
      </c>
      <c r="U723" s="41">
        <v>0.1</v>
      </c>
      <c r="V723" s="41">
        <v>0.9</v>
      </c>
      <c r="W723" s="41">
        <v>0.2</v>
      </c>
      <c r="X723" s="41">
        <v>0.4</v>
      </c>
      <c r="Y723" s="40" t="b">
        <v>0</v>
      </c>
      <c r="Z723" s="40" t="b">
        <v>1</v>
      </c>
      <c r="AA723" s="40" t="b">
        <v>0</v>
      </c>
      <c r="AB723" s="40" t="b">
        <v>0</v>
      </c>
      <c r="AC723" s="41" t="s">
        <v>9748</v>
      </c>
      <c r="AD723" s="41" t="s">
        <v>9749</v>
      </c>
      <c r="AE723" s="41">
        <v>425.0649157</v>
      </c>
      <c r="AF723" s="41">
        <v>-3.26566623</v>
      </c>
      <c r="AG723" s="42">
        <v>5.09E41</v>
      </c>
      <c r="AH723" s="51">
        <v>0.061202212</v>
      </c>
      <c r="AI723" s="40" t="s">
        <v>9750</v>
      </c>
      <c r="AJ723" s="40" t="s">
        <v>9751</v>
      </c>
      <c r="AK723" s="41">
        <v>10000.0</v>
      </c>
      <c r="AL723" s="40" t="s">
        <v>216</v>
      </c>
      <c r="AM723" s="40" t="s">
        <v>7285</v>
      </c>
      <c r="AN723" s="40" t="s">
        <v>224</v>
      </c>
      <c r="AO723" s="42">
        <v>1.01E138</v>
      </c>
    </row>
    <row r="724">
      <c r="A724" s="41">
        <v>143.0</v>
      </c>
      <c r="B724" s="42">
        <v>1.671302375E9</v>
      </c>
      <c r="C724" s="41">
        <v>3356.0</v>
      </c>
      <c r="D724" s="40" t="s">
        <v>1243</v>
      </c>
      <c r="E724" s="41">
        <v>140.0</v>
      </c>
      <c r="F724" s="41">
        <v>35.0</v>
      </c>
      <c r="G724" s="41">
        <v>70.0</v>
      </c>
      <c r="H724" s="41">
        <v>-3.07732701</v>
      </c>
      <c r="I724" s="41">
        <v>10000.0</v>
      </c>
      <c r="J724" s="41">
        <v>5000.0</v>
      </c>
      <c r="K724" s="41">
        <v>1200.0</v>
      </c>
      <c r="L724" s="41">
        <v>600.0</v>
      </c>
      <c r="M724" s="41">
        <v>30.0</v>
      </c>
      <c r="N724" s="40" t="s">
        <v>1370</v>
      </c>
      <c r="O724" s="40" t="s">
        <v>1371</v>
      </c>
      <c r="P724" s="40" t="s">
        <v>1372</v>
      </c>
      <c r="Q724" s="40" t="s">
        <v>1373</v>
      </c>
      <c r="R724" s="40" t="b">
        <v>0</v>
      </c>
      <c r="S724" s="40" t="s">
        <v>7286</v>
      </c>
      <c r="T724" s="40" t="s">
        <v>212</v>
      </c>
      <c r="U724" s="41">
        <v>0.1</v>
      </c>
      <c r="V724" s="41">
        <v>0.9</v>
      </c>
      <c r="W724" s="41">
        <v>0.3</v>
      </c>
      <c r="X724" s="41">
        <v>0.6</v>
      </c>
      <c r="Y724" s="40" t="b">
        <v>0</v>
      </c>
      <c r="Z724" s="40" t="b">
        <v>1</v>
      </c>
      <c r="AA724" s="40" t="b">
        <v>0</v>
      </c>
      <c r="AB724" s="40" t="b">
        <v>0</v>
      </c>
      <c r="AC724" s="41" t="s">
        <v>3961</v>
      </c>
      <c r="AD724" s="41" t="s">
        <v>9752</v>
      </c>
      <c r="AE724" s="41">
        <v>384.9315608</v>
      </c>
      <c r="AF724" s="41">
        <v>-3.266532041</v>
      </c>
      <c r="AG724" s="42">
        <v>9.93E41</v>
      </c>
      <c r="AH724" s="51">
        <v>0.061483564</v>
      </c>
      <c r="AI724" s="40" t="s">
        <v>9753</v>
      </c>
      <c r="AJ724" s="40" t="s">
        <v>9754</v>
      </c>
      <c r="AK724" s="41">
        <v>10000.0</v>
      </c>
      <c r="AL724" s="40" t="s">
        <v>216</v>
      </c>
      <c r="AM724" s="40" t="s">
        <v>7285</v>
      </c>
      <c r="AN724" s="40" t="s">
        <v>224</v>
      </c>
      <c r="AO724" s="42">
        <v>1.01E139</v>
      </c>
    </row>
    <row r="725">
      <c r="A725" s="41">
        <v>568.0</v>
      </c>
      <c r="B725" s="42">
        <v>1.671302375E9</v>
      </c>
      <c r="C725" s="41">
        <v>3356.0</v>
      </c>
      <c r="D725" s="40" t="s">
        <v>1243</v>
      </c>
      <c r="E725" s="41">
        <v>140.0</v>
      </c>
      <c r="F725" s="41">
        <v>35.0</v>
      </c>
      <c r="G725" s="41">
        <v>70.0</v>
      </c>
      <c r="H725" s="41">
        <v>-3.07732701</v>
      </c>
      <c r="I725" s="41">
        <v>10000.0</v>
      </c>
      <c r="J725" s="41">
        <v>5000.0</v>
      </c>
      <c r="K725" s="41">
        <v>1200.0</v>
      </c>
      <c r="L725" s="41">
        <v>600.0</v>
      </c>
      <c r="M725" s="41">
        <v>50.0</v>
      </c>
      <c r="N725" s="40" t="s">
        <v>1370</v>
      </c>
      <c r="O725" s="40" t="s">
        <v>208</v>
      </c>
      <c r="P725" s="40" t="s">
        <v>209</v>
      </c>
      <c r="Q725" s="40" t="s">
        <v>1373</v>
      </c>
      <c r="R725" s="40" t="b">
        <v>0</v>
      </c>
      <c r="S725" s="40" t="s">
        <v>7286</v>
      </c>
      <c r="T725" s="40" t="s">
        <v>212</v>
      </c>
      <c r="U725" s="41">
        <v>0.1</v>
      </c>
      <c r="V725" s="41">
        <v>0.9</v>
      </c>
      <c r="W725" s="41">
        <v>0.1</v>
      </c>
      <c r="X725" s="41">
        <v>0.5</v>
      </c>
      <c r="Y725" s="40" t="b">
        <v>0</v>
      </c>
      <c r="Z725" s="40" t="b">
        <v>1</v>
      </c>
      <c r="AA725" s="40" t="b">
        <v>0</v>
      </c>
      <c r="AB725" s="40" t="b">
        <v>0</v>
      </c>
      <c r="AC725" s="41" t="s">
        <v>9755</v>
      </c>
      <c r="AD725" s="41" t="s">
        <v>9756</v>
      </c>
      <c r="AE725" s="41">
        <v>550.699569</v>
      </c>
      <c r="AF725" s="41">
        <v>-3.26655978</v>
      </c>
      <c r="AG725" s="42">
        <v>9.79E41</v>
      </c>
      <c r="AH725" s="51">
        <v>0.061492578</v>
      </c>
      <c r="AI725" s="40" t="s">
        <v>9757</v>
      </c>
      <c r="AJ725" s="40" t="s">
        <v>7330</v>
      </c>
      <c r="AK725" s="41">
        <v>10000.0</v>
      </c>
      <c r="AL725" s="40" t="s">
        <v>216</v>
      </c>
      <c r="AM725" s="40" t="s">
        <v>7285</v>
      </c>
      <c r="AN725" s="40" t="s">
        <v>224</v>
      </c>
      <c r="AO725" s="42">
        <v>1.01E139</v>
      </c>
    </row>
    <row r="726">
      <c r="A726" s="41">
        <v>67.0</v>
      </c>
      <c r="B726" s="42">
        <v>1.671309524E9</v>
      </c>
      <c r="C726" s="41">
        <v>3356.0</v>
      </c>
      <c r="D726" s="40" t="s">
        <v>1243</v>
      </c>
      <c r="E726" s="41">
        <v>140.0</v>
      </c>
      <c r="F726" s="41">
        <v>35.0</v>
      </c>
      <c r="G726" s="41">
        <v>70.0</v>
      </c>
      <c r="H726" s="41">
        <v>-3.07732701</v>
      </c>
      <c r="I726" s="41">
        <v>10000.0</v>
      </c>
      <c r="J726" s="41">
        <v>5000.0</v>
      </c>
      <c r="K726" s="41">
        <v>1200.0</v>
      </c>
      <c r="L726" s="41">
        <v>600.0</v>
      </c>
      <c r="M726" s="41">
        <v>30.0</v>
      </c>
      <c r="N726" s="40" t="s">
        <v>1370</v>
      </c>
      <c r="O726" s="40" t="s">
        <v>1371</v>
      </c>
      <c r="P726" s="40" t="s">
        <v>7310</v>
      </c>
      <c r="Q726" s="40" t="s">
        <v>1373</v>
      </c>
      <c r="R726" s="40" t="b">
        <v>0</v>
      </c>
      <c r="S726" s="40" t="s">
        <v>7286</v>
      </c>
      <c r="T726" s="40" t="s">
        <v>212</v>
      </c>
      <c r="U726" s="41">
        <v>0.1</v>
      </c>
      <c r="V726" s="41">
        <v>0.9</v>
      </c>
      <c r="W726" s="41">
        <v>0.2</v>
      </c>
      <c r="X726" s="41">
        <v>0.5</v>
      </c>
      <c r="Y726" s="40" t="b">
        <v>0</v>
      </c>
      <c r="Z726" s="40" t="b">
        <v>1</v>
      </c>
      <c r="AA726" s="40" t="b">
        <v>0</v>
      </c>
      <c r="AB726" s="40" t="b">
        <v>1</v>
      </c>
      <c r="AC726" s="41" t="s">
        <v>9758</v>
      </c>
      <c r="AD726" s="41" t="s">
        <v>9759</v>
      </c>
      <c r="AE726" s="41">
        <v>1202.94855</v>
      </c>
      <c r="AF726" s="41">
        <v>-3.267761936</v>
      </c>
      <c r="AG726" s="42">
        <v>6.93E41</v>
      </c>
      <c r="AH726" s="51">
        <v>0.061883227</v>
      </c>
      <c r="AI726" s="40" t="s">
        <v>9760</v>
      </c>
      <c r="AJ726" s="46">
        <v>6.93444268287611E125</v>
      </c>
      <c r="AK726" s="41">
        <v>3717.0</v>
      </c>
      <c r="AL726" s="40" t="s">
        <v>2224</v>
      </c>
      <c r="AM726" s="40" t="s">
        <v>7285</v>
      </c>
      <c r="AN726" s="40" t="s">
        <v>5643</v>
      </c>
      <c r="AO726" s="42">
        <v>1.11E138</v>
      </c>
    </row>
    <row r="727">
      <c r="A727" s="41">
        <v>703.0</v>
      </c>
      <c r="B727" s="42">
        <v>1.671302375E9</v>
      </c>
      <c r="C727" s="41">
        <v>3356.0</v>
      </c>
      <c r="D727" s="40" t="s">
        <v>1243</v>
      </c>
      <c r="E727" s="41">
        <v>140.0</v>
      </c>
      <c r="F727" s="41">
        <v>35.0</v>
      </c>
      <c r="G727" s="41">
        <v>70.0</v>
      </c>
      <c r="H727" s="41">
        <v>-3.07732701</v>
      </c>
      <c r="I727" s="41">
        <v>10000.0</v>
      </c>
      <c r="J727" s="41">
        <v>5000.0</v>
      </c>
      <c r="K727" s="41">
        <v>1200.0</v>
      </c>
      <c r="L727" s="41">
        <v>600.0</v>
      </c>
      <c r="M727" s="41">
        <v>50.0</v>
      </c>
      <c r="N727" s="40" t="s">
        <v>1370</v>
      </c>
      <c r="O727" s="40" t="s">
        <v>208</v>
      </c>
      <c r="P727" s="40" t="s">
        <v>212</v>
      </c>
      <c r="Q727" s="40" t="s">
        <v>1373</v>
      </c>
      <c r="R727" s="40" t="b">
        <v>0</v>
      </c>
      <c r="S727" s="40" t="s">
        <v>1373</v>
      </c>
      <c r="T727" s="40" t="s">
        <v>212</v>
      </c>
      <c r="U727" s="41">
        <v>0.1</v>
      </c>
      <c r="V727" s="41">
        <v>0.9</v>
      </c>
      <c r="W727" s="41">
        <v>0.1</v>
      </c>
      <c r="X727" s="41">
        <v>0.5</v>
      </c>
      <c r="Y727" s="40" t="b">
        <v>0</v>
      </c>
      <c r="Z727" s="40" t="b">
        <v>1</v>
      </c>
      <c r="AA727" s="40" t="b">
        <v>0</v>
      </c>
      <c r="AB727" s="40" t="b">
        <v>0</v>
      </c>
      <c r="AC727" s="41" t="s">
        <v>9761</v>
      </c>
      <c r="AD727" s="41" t="s">
        <v>1178</v>
      </c>
      <c r="AE727" s="41">
        <v>514.3116281</v>
      </c>
      <c r="AF727" s="41">
        <v>-3.267993171</v>
      </c>
      <c r="AG727" s="42">
        <v>6.3E41</v>
      </c>
      <c r="AH727" s="51">
        <v>0.061958368</v>
      </c>
      <c r="AI727" s="40" t="s">
        <v>9762</v>
      </c>
      <c r="AJ727" s="40" t="s">
        <v>7330</v>
      </c>
      <c r="AK727" s="41">
        <v>10000.0</v>
      </c>
      <c r="AL727" s="40" t="s">
        <v>216</v>
      </c>
      <c r="AM727" s="40" t="s">
        <v>7285</v>
      </c>
      <c r="AN727" s="40" t="s">
        <v>224</v>
      </c>
      <c r="AO727" s="42">
        <v>1.11E138</v>
      </c>
    </row>
    <row r="728">
      <c r="A728" s="41">
        <v>65.0</v>
      </c>
      <c r="B728" s="42">
        <v>1.671309524E9</v>
      </c>
      <c r="C728" s="41">
        <v>3356.0</v>
      </c>
      <c r="D728" s="40" t="s">
        <v>1243</v>
      </c>
      <c r="E728" s="41">
        <v>140.0</v>
      </c>
      <c r="F728" s="41">
        <v>35.0</v>
      </c>
      <c r="G728" s="41">
        <v>70.0</v>
      </c>
      <c r="H728" s="41">
        <v>-3.07732701</v>
      </c>
      <c r="I728" s="41">
        <v>10000.0</v>
      </c>
      <c r="J728" s="41">
        <v>5000.0</v>
      </c>
      <c r="K728" s="41">
        <v>1200.0</v>
      </c>
      <c r="L728" s="41">
        <v>600.0</v>
      </c>
      <c r="M728" s="41">
        <v>30.0</v>
      </c>
      <c r="N728" s="40" t="s">
        <v>1370</v>
      </c>
      <c r="O728" s="40" t="s">
        <v>1371</v>
      </c>
      <c r="P728" s="40" t="s">
        <v>7310</v>
      </c>
      <c r="Q728" s="40" t="s">
        <v>1373</v>
      </c>
      <c r="R728" s="40" t="b">
        <v>0</v>
      </c>
      <c r="S728" s="40" t="s">
        <v>7286</v>
      </c>
      <c r="T728" s="40" t="s">
        <v>212</v>
      </c>
      <c r="U728" s="41">
        <v>0.1</v>
      </c>
      <c r="V728" s="41">
        <v>0.9</v>
      </c>
      <c r="W728" s="41">
        <v>0.1</v>
      </c>
      <c r="X728" s="41">
        <v>0.6</v>
      </c>
      <c r="Y728" s="40" t="b">
        <v>0</v>
      </c>
      <c r="Z728" s="40" t="b">
        <v>1</v>
      </c>
      <c r="AA728" s="40" t="b">
        <v>0</v>
      </c>
      <c r="AB728" s="40" t="b">
        <v>1</v>
      </c>
      <c r="AC728" s="41" t="s">
        <v>9763</v>
      </c>
      <c r="AD728" s="41" t="s">
        <v>7653</v>
      </c>
      <c r="AE728" s="41">
        <v>1203.564165</v>
      </c>
      <c r="AF728" s="41">
        <v>-3.268159519</v>
      </c>
      <c r="AG728" s="42">
        <v>4.59E41</v>
      </c>
      <c r="AH728" s="51">
        <v>0.062012424</v>
      </c>
      <c r="AI728" s="40" t="s">
        <v>9764</v>
      </c>
      <c r="AJ728" s="46">
        <v>4.58840078282551E83</v>
      </c>
      <c r="AK728" s="41">
        <v>3460.0</v>
      </c>
      <c r="AL728" s="40" t="s">
        <v>2224</v>
      </c>
      <c r="AM728" s="40" t="s">
        <v>7285</v>
      </c>
      <c r="AN728" s="40" t="s">
        <v>5643</v>
      </c>
      <c r="AO728" s="42">
        <v>1.01E138</v>
      </c>
    </row>
    <row r="729">
      <c r="A729" s="41">
        <v>128.0</v>
      </c>
      <c r="B729" s="42">
        <v>1.671302375E9</v>
      </c>
      <c r="C729" s="41">
        <v>3356.0</v>
      </c>
      <c r="D729" s="40" t="s">
        <v>1243</v>
      </c>
      <c r="E729" s="41">
        <v>140.0</v>
      </c>
      <c r="F729" s="41">
        <v>35.0</v>
      </c>
      <c r="G729" s="41">
        <v>70.0</v>
      </c>
      <c r="H729" s="41">
        <v>-3.07732701</v>
      </c>
      <c r="I729" s="41">
        <v>10000.0</v>
      </c>
      <c r="J729" s="41">
        <v>5000.0</v>
      </c>
      <c r="K729" s="41">
        <v>1200.0</v>
      </c>
      <c r="L729" s="41">
        <v>600.0</v>
      </c>
      <c r="M729" s="41">
        <v>30.0</v>
      </c>
      <c r="N729" s="40" t="s">
        <v>1370</v>
      </c>
      <c r="O729" s="40" t="s">
        <v>1371</v>
      </c>
      <c r="P729" s="40" t="s">
        <v>1372</v>
      </c>
      <c r="Q729" s="40" t="s">
        <v>1373</v>
      </c>
      <c r="R729" s="40" t="b">
        <v>0</v>
      </c>
      <c r="S729" s="40" t="s">
        <v>1373</v>
      </c>
      <c r="T729" s="40" t="s">
        <v>212</v>
      </c>
      <c r="U729" s="41">
        <v>0.1</v>
      </c>
      <c r="V729" s="41">
        <v>0.9</v>
      </c>
      <c r="W729" s="41">
        <v>0.1</v>
      </c>
      <c r="X729" s="41">
        <v>0.6</v>
      </c>
      <c r="Y729" s="40" t="b">
        <v>0</v>
      </c>
      <c r="Z729" s="40" t="b">
        <v>1</v>
      </c>
      <c r="AA729" s="40" t="b">
        <v>0</v>
      </c>
      <c r="AB729" s="40" t="b">
        <v>0</v>
      </c>
      <c r="AC729" s="41" t="s">
        <v>9765</v>
      </c>
      <c r="AD729" s="41" t="s">
        <v>9766</v>
      </c>
      <c r="AE729" s="41">
        <v>354.5283947</v>
      </c>
      <c r="AF729" s="41">
        <v>-3.268694392</v>
      </c>
      <c r="AG729" s="42">
        <v>1.33E41</v>
      </c>
      <c r="AH729" s="51">
        <v>0.062186236</v>
      </c>
      <c r="AI729" s="40" t="s">
        <v>9767</v>
      </c>
      <c r="AJ729" s="46">
        <v>1.33323829466003E125</v>
      </c>
      <c r="AK729" s="41">
        <v>10000.0</v>
      </c>
      <c r="AL729" s="40" t="s">
        <v>216</v>
      </c>
      <c r="AM729" s="40" t="s">
        <v>7285</v>
      </c>
      <c r="AN729" s="40" t="s">
        <v>224</v>
      </c>
      <c r="AO729" s="42">
        <v>1.1E136</v>
      </c>
    </row>
    <row r="730">
      <c r="A730" s="41">
        <v>65.0</v>
      </c>
      <c r="B730" s="42">
        <v>1.671302375E9</v>
      </c>
      <c r="C730" s="41">
        <v>3356.0</v>
      </c>
      <c r="D730" s="40" t="s">
        <v>1243</v>
      </c>
      <c r="E730" s="41">
        <v>140.0</v>
      </c>
      <c r="F730" s="41">
        <v>35.0</v>
      </c>
      <c r="G730" s="41">
        <v>70.0</v>
      </c>
      <c r="H730" s="41">
        <v>-3.07732701</v>
      </c>
      <c r="I730" s="41">
        <v>10000.0</v>
      </c>
      <c r="J730" s="41">
        <v>5000.0</v>
      </c>
      <c r="K730" s="41">
        <v>1200.0</v>
      </c>
      <c r="L730" s="41">
        <v>600.0</v>
      </c>
      <c r="M730" s="41">
        <v>30.0</v>
      </c>
      <c r="N730" s="40" t="s">
        <v>1370</v>
      </c>
      <c r="O730" s="40" t="s">
        <v>1371</v>
      </c>
      <c r="P730" s="40" t="s">
        <v>7310</v>
      </c>
      <c r="Q730" s="40" t="s">
        <v>1373</v>
      </c>
      <c r="R730" s="40" t="b">
        <v>0</v>
      </c>
      <c r="S730" s="40" t="s">
        <v>7286</v>
      </c>
      <c r="T730" s="40" t="s">
        <v>212</v>
      </c>
      <c r="U730" s="41">
        <v>0.1</v>
      </c>
      <c r="V730" s="41">
        <v>0.9</v>
      </c>
      <c r="W730" s="41">
        <v>0.1</v>
      </c>
      <c r="X730" s="41">
        <v>0.6</v>
      </c>
      <c r="Y730" s="40" t="b">
        <v>0</v>
      </c>
      <c r="Z730" s="40" t="b">
        <v>1</v>
      </c>
      <c r="AA730" s="40" t="b">
        <v>0</v>
      </c>
      <c r="AB730" s="40" t="b">
        <v>0</v>
      </c>
      <c r="AC730" s="41" t="s">
        <v>9768</v>
      </c>
      <c r="AD730" s="41" t="s">
        <v>9769</v>
      </c>
      <c r="AE730" s="41">
        <v>500.8492706</v>
      </c>
      <c r="AF730" s="41">
        <v>-3.270095876</v>
      </c>
      <c r="AG730" s="42">
        <v>9.99E41</v>
      </c>
      <c r="AH730" s="51">
        <v>0.062641658</v>
      </c>
      <c r="AI730" s="40" t="s">
        <v>9770</v>
      </c>
      <c r="AJ730" s="46">
        <v>9.98836690299433E125</v>
      </c>
      <c r="AK730" s="41">
        <v>10000.0</v>
      </c>
      <c r="AL730" s="40" t="s">
        <v>216</v>
      </c>
      <c r="AM730" s="40" t="s">
        <v>7285</v>
      </c>
      <c r="AN730" s="40" t="s">
        <v>224</v>
      </c>
      <c r="AO730" s="42">
        <v>1.01E139</v>
      </c>
    </row>
    <row r="731">
      <c r="A731" s="41">
        <v>63.0</v>
      </c>
      <c r="B731" s="42">
        <v>1.671309524E9</v>
      </c>
      <c r="C731" s="41">
        <v>3356.0</v>
      </c>
      <c r="D731" s="40" t="s">
        <v>1243</v>
      </c>
      <c r="E731" s="41">
        <v>140.0</v>
      </c>
      <c r="F731" s="41">
        <v>35.0</v>
      </c>
      <c r="G731" s="41">
        <v>70.0</v>
      </c>
      <c r="H731" s="41">
        <v>-3.07732701</v>
      </c>
      <c r="I731" s="41">
        <v>10000.0</v>
      </c>
      <c r="J731" s="41">
        <v>5000.0</v>
      </c>
      <c r="K731" s="41">
        <v>1200.0</v>
      </c>
      <c r="L731" s="41">
        <v>600.0</v>
      </c>
      <c r="M731" s="41">
        <v>30.0</v>
      </c>
      <c r="N731" s="40" t="s">
        <v>1370</v>
      </c>
      <c r="O731" s="40" t="s">
        <v>1371</v>
      </c>
      <c r="P731" s="40" t="s">
        <v>7310</v>
      </c>
      <c r="Q731" s="40" t="s">
        <v>1373</v>
      </c>
      <c r="R731" s="40" t="b">
        <v>0</v>
      </c>
      <c r="S731" s="40" t="s">
        <v>7286</v>
      </c>
      <c r="T731" s="40" t="s">
        <v>212</v>
      </c>
      <c r="U731" s="41">
        <v>0.1</v>
      </c>
      <c r="V731" s="41">
        <v>0.9</v>
      </c>
      <c r="W731" s="41">
        <v>0.1</v>
      </c>
      <c r="X731" s="41">
        <v>0.4</v>
      </c>
      <c r="Y731" s="40" t="b">
        <v>0</v>
      </c>
      <c r="Z731" s="40" t="b">
        <v>1</v>
      </c>
      <c r="AA731" s="40" t="b">
        <v>0</v>
      </c>
      <c r="AB731" s="40" t="b">
        <v>1</v>
      </c>
      <c r="AC731" s="41" t="s">
        <v>9771</v>
      </c>
      <c r="AD731" s="41" t="s">
        <v>617</v>
      </c>
      <c r="AE731" s="41">
        <v>1203.663019</v>
      </c>
      <c r="AF731" s="41">
        <v>-3.270359327</v>
      </c>
      <c r="AG731" s="42">
        <v>1.18E42</v>
      </c>
      <c r="AH731" s="51">
        <v>0.062727268</v>
      </c>
      <c r="AI731" s="40" t="s">
        <v>9772</v>
      </c>
      <c r="AJ731" s="46">
        <v>1.1836037093346E85</v>
      </c>
      <c r="AK731" s="41">
        <v>4060.0</v>
      </c>
      <c r="AL731" s="40" t="s">
        <v>2224</v>
      </c>
      <c r="AM731" s="40" t="s">
        <v>7285</v>
      </c>
      <c r="AN731" s="40" t="s">
        <v>5643</v>
      </c>
      <c r="AO731" s="42">
        <v>1.1E139</v>
      </c>
    </row>
    <row r="732">
      <c r="A732" s="41">
        <v>94.0</v>
      </c>
      <c r="B732" s="42">
        <v>1.671309524E9</v>
      </c>
      <c r="C732" s="41">
        <v>3356.0</v>
      </c>
      <c r="D732" s="40" t="s">
        <v>1243</v>
      </c>
      <c r="E732" s="41">
        <v>140.0</v>
      </c>
      <c r="F732" s="41">
        <v>35.0</v>
      </c>
      <c r="G732" s="41">
        <v>70.0</v>
      </c>
      <c r="H732" s="41">
        <v>-3.07732701</v>
      </c>
      <c r="I732" s="41">
        <v>10000.0</v>
      </c>
      <c r="J732" s="41">
        <v>5000.0</v>
      </c>
      <c r="K732" s="41">
        <v>1200.0</v>
      </c>
      <c r="L732" s="41">
        <v>600.0</v>
      </c>
      <c r="M732" s="41">
        <v>30.0</v>
      </c>
      <c r="N732" s="40" t="s">
        <v>1370</v>
      </c>
      <c r="O732" s="40" t="s">
        <v>1371</v>
      </c>
      <c r="P732" s="40" t="s">
        <v>7305</v>
      </c>
      <c r="Q732" s="40" t="s">
        <v>1373</v>
      </c>
      <c r="R732" s="40" t="b">
        <v>0</v>
      </c>
      <c r="S732" s="40" t="s">
        <v>1373</v>
      </c>
      <c r="T732" s="40" t="s">
        <v>212</v>
      </c>
      <c r="U732" s="41">
        <v>0.1</v>
      </c>
      <c r="V732" s="41">
        <v>0.9</v>
      </c>
      <c r="W732" s="41">
        <v>0.2</v>
      </c>
      <c r="X732" s="41">
        <v>0.5</v>
      </c>
      <c r="Y732" s="40" t="b">
        <v>0</v>
      </c>
      <c r="Z732" s="40" t="b">
        <v>1</v>
      </c>
      <c r="AA732" s="40" t="b">
        <v>0</v>
      </c>
      <c r="AB732" s="40" t="b">
        <v>1</v>
      </c>
      <c r="AC732" s="41" t="s">
        <v>4753</v>
      </c>
      <c r="AD732" s="41" t="s">
        <v>9773</v>
      </c>
      <c r="AE732" s="41">
        <v>1105.378027</v>
      </c>
      <c r="AF732" s="41">
        <v>-3.273519066</v>
      </c>
      <c r="AG732" s="42">
        <v>1.04E42</v>
      </c>
      <c r="AH732" s="51">
        <v>0.063754049</v>
      </c>
      <c r="AI732" s="40" t="s">
        <v>9774</v>
      </c>
      <c r="AJ732" s="46">
        <v>1.04470002867083E128</v>
      </c>
      <c r="AK732" s="41">
        <v>4235.0</v>
      </c>
      <c r="AL732" s="40" t="s">
        <v>7372</v>
      </c>
      <c r="AM732" s="40" t="s">
        <v>7285</v>
      </c>
      <c r="AN732" s="40" t="s">
        <v>5643</v>
      </c>
      <c r="AO732" s="42">
        <v>1.01E139</v>
      </c>
    </row>
    <row r="733">
      <c r="A733" s="41">
        <v>33.0</v>
      </c>
      <c r="B733" s="42">
        <v>1.671312492E9</v>
      </c>
      <c r="C733" s="41">
        <v>3356.0</v>
      </c>
      <c r="D733" s="40" t="s">
        <v>1243</v>
      </c>
      <c r="E733" s="41">
        <v>140.0</v>
      </c>
      <c r="F733" s="41">
        <v>35.0</v>
      </c>
      <c r="G733" s="41">
        <v>70.0</v>
      </c>
      <c r="H733" s="41">
        <v>-3.07732701</v>
      </c>
      <c r="I733" s="41">
        <v>10000.0</v>
      </c>
      <c r="J733" s="41">
        <v>5000.0</v>
      </c>
      <c r="K733" s="41">
        <v>1200.0</v>
      </c>
      <c r="L733" s="41">
        <v>600.0</v>
      </c>
      <c r="M733" s="41">
        <v>30.0</v>
      </c>
      <c r="N733" s="40" t="s">
        <v>1370</v>
      </c>
      <c r="O733" s="40" t="s">
        <v>1371</v>
      </c>
      <c r="P733" s="40" t="s">
        <v>209</v>
      </c>
      <c r="Q733" s="40" t="s">
        <v>1373</v>
      </c>
      <c r="R733" s="40" t="b">
        <v>0</v>
      </c>
      <c r="S733" s="40" t="s">
        <v>7286</v>
      </c>
      <c r="T733" s="40" t="s">
        <v>7305</v>
      </c>
      <c r="U733" s="41">
        <v>0.1</v>
      </c>
      <c r="V733" s="41">
        <v>0.9</v>
      </c>
      <c r="W733" s="41">
        <v>0.3</v>
      </c>
      <c r="X733" s="41">
        <v>0.4</v>
      </c>
      <c r="Y733" s="40" t="b">
        <v>0</v>
      </c>
      <c r="Z733" s="40" t="b">
        <v>1</v>
      </c>
      <c r="AA733" s="40" t="b">
        <v>0</v>
      </c>
      <c r="AB733" s="40" t="b">
        <v>1</v>
      </c>
      <c r="AC733" s="41" t="s">
        <v>9775</v>
      </c>
      <c r="AD733" s="41" t="s">
        <v>9776</v>
      </c>
      <c r="AE733" s="41">
        <v>1202.821469</v>
      </c>
      <c r="AF733" s="41">
        <v>-3.274246675</v>
      </c>
      <c r="AG733" s="42">
        <v>1.34E42</v>
      </c>
      <c r="AH733" s="51">
        <v>0.063990491</v>
      </c>
      <c r="AI733" s="40" t="s">
        <v>9777</v>
      </c>
      <c r="AJ733" s="46">
        <v>1.34124520291335E171</v>
      </c>
      <c r="AK733" s="41">
        <v>7326.0</v>
      </c>
      <c r="AL733" s="40" t="s">
        <v>2224</v>
      </c>
      <c r="AM733" s="40" t="s">
        <v>7285</v>
      </c>
      <c r="AN733" s="40" t="s">
        <v>5643</v>
      </c>
      <c r="AO733" s="42">
        <v>1.11E139</v>
      </c>
    </row>
    <row r="734">
      <c r="A734" s="41">
        <v>316.0</v>
      </c>
      <c r="B734" s="42">
        <v>1.671302375E9</v>
      </c>
      <c r="C734" s="41">
        <v>3356.0</v>
      </c>
      <c r="D734" s="40" t="s">
        <v>1243</v>
      </c>
      <c r="E734" s="41">
        <v>140.0</v>
      </c>
      <c r="F734" s="41">
        <v>35.0</v>
      </c>
      <c r="G734" s="41">
        <v>70.0</v>
      </c>
      <c r="H734" s="41">
        <v>-3.07732701</v>
      </c>
      <c r="I734" s="41">
        <v>10000.0</v>
      </c>
      <c r="J734" s="41">
        <v>5000.0</v>
      </c>
      <c r="K734" s="41">
        <v>1200.0</v>
      </c>
      <c r="L734" s="41">
        <v>600.0</v>
      </c>
      <c r="M734" s="41">
        <v>30.0</v>
      </c>
      <c r="N734" s="40" t="s">
        <v>1370</v>
      </c>
      <c r="O734" s="40" t="s">
        <v>208</v>
      </c>
      <c r="P734" s="40" t="s">
        <v>1372</v>
      </c>
      <c r="Q734" s="40" t="s">
        <v>1373</v>
      </c>
      <c r="R734" s="40" t="b">
        <v>0</v>
      </c>
      <c r="S734" s="40" t="s">
        <v>7286</v>
      </c>
      <c r="T734" s="40" t="s">
        <v>212</v>
      </c>
      <c r="U734" s="41">
        <v>0.1</v>
      </c>
      <c r="V734" s="41">
        <v>0.9</v>
      </c>
      <c r="W734" s="41">
        <v>0.1</v>
      </c>
      <c r="X734" s="41">
        <v>0.5</v>
      </c>
      <c r="Y734" s="40" t="b">
        <v>0</v>
      </c>
      <c r="Z734" s="40" t="b">
        <v>1</v>
      </c>
      <c r="AA734" s="40" t="b">
        <v>0</v>
      </c>
      <c r="AB734" s="40" t="b">
        <v>0</v>
      </c>
      <c r="AC734" s="41" t="s">
        <v>7479</v>
      </c>
      <c r="AD734" s="41" t="s">
        <v>9778</v>
      </c>
      <c r="AE734" s="41">
        <v>358.1608248</v>
      </c>
      <c r="AF734" s="41">
        <v>-3.274516321</v>
      </c>
      <c r="AG734" s="42">
        <v>1.39E42</v>
      </c>
      <c r="AH734" s="51">
        <v>0.064078114</v>
      </c>
      <c r="AI734" s="40" t="s">
        <v>9779</v>
      </c>
      <c r="AJ734" s="46">
        <v>1.3901569490662E128</v>
      </c>
      <c r="AK734" s="41">
        <v>10000.0</v>
      </c>
      <c r="AL734" s="40" t="s">
        <v>216</v>
      </c>
      <c r="AM734" s="40" t="s">
        <v>7285</v>
      </c>
      <c r="AN734" s="40" t="s">
        <v>224</v>
      </c>
      <c r="AO734" s="42">
        <v>1.11E139</v>
      </c>
    </row>
    <row r="735">
      <c r="A735" s="41">
        <v>90.0</v>
      </c>
      <c r="B735" s="42">
        <v>1.671309524E9</v>
      </c>
      <c r="C735" s="41">
        <v>3356.0</v>
      </c>
      <c r="D735" s="40" t="s">
        <v>1243</v>
      </c>
      <c r="E735" s="41">
        <v>140.0</v>
      </c>
      <c r="F735" s="41">
        <v>35.0</v>
      </c>
      <c r="G735" s="41">
        <v>70.0</v>
      </c>
      <c r="H735" s="41">
        <v>-3.07732701</v>
      </c>
      <c r="I735" s="41">
        <v>10000.0</v>
      </c>
      <c r="J735" s="41">
        <v>5000.0</v>
      </c>
      <c r="K735" s="41">
        <v>1200.0</v>
      </c>
      <c r="L735" s="41">
        <v>600.0</v>
      </c>
      <c r="M735" s="41">
        <v>30.0</v>
      </c>
      <c r="N735" s="40" t="s">
        <v>1370</v>
      </c>
      <c r="O735" s="40" t="s">
        <v>1371</v>
      </c>
      <c r="P735" s="40" t="s">
        <v>7305</v>
      </c>
      <c r="Q735" s="40" t="s">
        <v>1373</v>
      </c>
      <c r="R735" s="40" t="b">
        <v>0</v>
      </c>
      <c r="S735" s="40" t="s">
        <v>1373</v>
      </c>
      <c r="T735" s="40" t="s">
        <v>212</v>
      </c>
      <c r="U735" s="41">
        <v>0.1</v>
      </c>
      <c r="V735" s="41">
        <v>0.9</v>
      </c>
      <c r="W735" s="41">
        <v>0.1</v>
      </c>
      <c r="X735" s="41">
        <v>0.4</v>
      </c>
      <c r="Y735" s="40" t="b">
        <v>0</v>
      </c>
      <c r="Z735" s="40" t="b">
        <v>1</v>
      </c>
      <c r="AA735" s="40" t="b">
        <v>0</v>
      </c>
      <c r="AB735" s="40" t="b">
        <v>1</v>
      </c>
      <c r="AC735" s="41" t="s">
        <v>9780</v>
      </c>
      <c r="AD735" s="41" t="s">
        <v>9781</v>
      </c>
      <c r="AE735" s="41">
        <v>1202.88042</v>
      </c>
      <c r="AF735" s="41">
        <v>-3.275548506</v>
      </c>
      <c r="AG735" s="42">
        <v>3.48E41</v>
      </c>
      <c r="AH735" s="51">
        <v>0.06441353</v>
      </c>
      <c r="AI735" s="40" t="s">
        <v>9782</v>
      </c>
      <c r="AJ735" s="46">
        <v>3.47801683877122E83</v>
      </c>
      <c r="AK735" s="41">
        <v>5223.0</v>
      </c>
      <c r="AL735" s="40" t="s">
        <v>2224</v>
      </c>
      <c r="AM735" s="40" t="s">
        <v>7285</v>
      </c>
      <c r="AN735" s="40" t="s">
        <v>5643</v>
      </c>
      <c r="AO735" s="42">
        <v>1.11E137</v>
      </c>
    </row>
    <row r="736">
      <c r="A736" s="41">
        <v>21.0</v>
      </c>
      <c r="B736" s="42">
        <v>1.671309524E9</v>
      </c>
      <c r="C736" s="41">
        <v>3356.0</v>
      </c>
      <c r="D736" s="40" t="s">
        <v>1243</v>
      </c>
      <c r="E736" s="41">
        <v>140.0</v>
      </c>
      <c r="F736" s="41">
        <v>35.0</v>
      </c>
      <c r="G736" s="41">
        <v>70.0</v>
      </c>
      <c r="H736" s="41">
        <v>-3.07732701</v>
      </c>
      <c r="I736" s="41">
        <v>10000.0</v>
      </c>
      <c r="J736" s="41">
        <v>5000.0</v>
      </c>
      <c r="K736" s="41">
        <v>1200.0</v>
      </c>
      <c r="L736" s="41">
        <v>600.0</v>
      </c>
      <c r="M736" s="41">
        <v>30.0</v>
      </c>
      <c r="N736" s="40" t="s">
        <v>1370</v>
      </c>
      <c r="O736" s="40" t="s">
        <v>1371</v>
      </c>
      <c r="P736" s="40" t="s">
        <v>209</v>
      </c>
      <c r="Q736" s="40" t="s">
        <v>1373</v>
      </c>
      <c r="R736" s="40" t="b">
        <v>0</v>
      </c>
      <c r="S736" s="40" t="s">
        <v>1373</v>
      </c>
      <c r="T736" s="40" t="s">
        <v>212</v>
      </c>
      <c r="U736" s="41">
        <v>0.1</v>
      </c>
      <c r="V736" s="41">
        <v>0.9</v>
      </c>
      <c r="W736" s="41">
        <v>0.2</v>
      </c>
      <c r="X736" s="41">
        <v>0.4</v>
      </c>
      <c r="Y736" s="40" t="b">
        <v>0</v>
      </c>
      <c r="Z736" s="40" t="b">
        <v>1</v>
      </c>
      <c r="AA736" s="40" t="b">
        <v>0</v>
      </c>
      <c r="AB736" s="40" t="b">
        <v>1</v>
      </c>
      <c r="AC736" s="41" t="s">
        <v>9783</v>
      </c>
      <c r="AD736" s="41" t="s">
        <v>9784</v>
      </c>
      <c r="AE736" s="41">
        <v>1204.317842</v>
      </c>
      <c r="AF736" s="41">
        <v>-3.276101791</v>
      </c>
      <c r="AG736" s="42">
        <v>3.26E41</v>
      </c>
      <c r="AH736" s="51">
        <v>0.064593324</v>
      </c>
      <c r="AI736" s="40" t="s">
        <v>9785</v>
      </c>
      <c r="AJ736" s="46">
        <v>3.26001768923492E125</v>
      </c>
      <c r="AK736" s="41">
        <v>5375.0</v>
      </c>
      <c r="AL736" s="40" t="s">
        <v>2224</v>
      </c>
      <c r="AM736" s="40" t="s">
        <v>7285</v>
      </c>
      <c r="AN736" s="40" t="s">
        <v>5643</v>
      </c>
      <c r="AO736" s="42">
        <v>1.11E137</v>
      </c>
    </row>
    <row r="737">
      <c r="A737" s="41">
        <v>26.0</v>
      </c>
      <c r="B737" s="42">
        <v>1.671312492E9</v>
      </c>
      <c r="C737" s="41">
        <v>3356.0</v>
      </c>
      <c r="D737" s="40" t="s">
        <v>1243</v>
      </c>
      <c r="E737" s="41">
        <v>140.0</v>
      </c>
      <c r="F737" s="41">
        <v>35.0</v>
      </c>
      <c r="G737" s="41">
        <v>70.0</v>
      </c>
      <c r="H737" s="41">
        <v>-3.07732701</v>
      </c>
      <c r="I737" s="41">
        <v>10000.0</v>
      </c>
      <c r="J737" s="41">
        <v>5000.0</v>
      </c>
      <c r="K737" s="41">
        <v>1200.0</v>
      </c>
      <c r="L737" s="41">
        <v>600.0</v>
      </c>
      <c r="M737" s="41">
        <v>30.0</v>
      </c>
      <c r="N737" s="40" t="s">
        <v>1370</v>
      </c>
      <c r="O737" s="40" t="s">
        <v>1371</v>
      </c>
      <c r="P737" s="40" t="s">
        <v>209</v>
      </c>
      <c r="Q737" s="40" t="s">
        <v>1373</v>
      </c>
      <c r="R737" s="40" t="b">
        <v>0</v>
      </c>
      <c r="S737" s="40" t="s">
        <v>1373</v>
      </c>
      <c r="T737" s="40" t="s">
        <v>7305</v>
      </c>
      <c r="U737" s="41">
        <v>0.1</v>
      </c>
      <c r="V737" s="41">
        <v>0.9</v>
      </c>
      <c r="W737" s="41">
        <v>0.3</v>
      </c>
      <c r="X737" s="41">
        <v>0.6</v>
      </c>
      <c r="Y737" s="40" t="b">
        <v>0</v>
      </c>
      <c r="Z737" s="40" t="b">
        <v>1</v>
      </c>
      <c r="AA737" s="40" t="b">
        <v>0</v>
      </c>
      <c r="AB737" s="40" t="b">
        <v>1</v>
      </c>
      <c r="AC737" s="41" t="s">
        <v>9786</v>
      </c>
      <c r="AD737" s="41" t="s">
        <v>9787</v>
      </c>
      <c r="AE737" s="41">
        <v>1202.659321</v>
      </c>
      <c r="AF737" s="41">
        <v>-3.276492983</v>
      </c>
      <c r="AG737" s="42">
        <v>4.89E41</v>
      </c>
      <c r="AH737" s="51">
        <v>0.064720445</v>
      </c>
      <c r="AI737" s="40" t="s">
        <v>9788</v>
      </c>
      <c r="AJ737" s="46">
        <v>4.88656709117434E167</v>
      </c>
      <c r="AK737" s="41">
        <v>6736.0</v>
      </c>
      <c r="AL737" s="40" t="s">
        <v>2224</v>
      </c>
      <c r="AM737" s="40" t="s">
        <v>7285</v>
      </c>
      <c r="AN737" s="40" t="s">
        <v>5643</v>
      </c>
      <c r="AO737" s="42">
        <v>1.01E138</v>
      </c>
    </row>
    <row r="738">
      <c r="A738" s="41">
        <v>347.0</v>
      </c>
      <c r="B738" s="42">
        <v>1.671302375E9</v>
      </c>
      <c r="C738" s="41">
        <v>3356.0</v>
      </c>
      <c r="D738" s="40" t="s">
        <v>1243</v>
      </c>
      <c r="E738" s="41">
        <v>140.0</v>
      </c>
      <c r="F738" s="41">
        <v>35.0</v>
      </c>
      <c r="G738" s="41">
        <v>70.0</v>
      </c>
      <c r="H738" s="41">
        <v>-3.07732701</v>
      </c>
      <c r="I738" s="41">
        <v>10000.0</v>
      </c>
      <c r="J738" s="41">
        <v>5000.0</v>
      </c>
      <c r="K738" s="41">
        <v>1200.0</v>
      </c>
      <c r="L738" s="41">
        <v>600.0</v>
      </c>
      <c r="M738" s="41">
        <v>30.0</v>
      </c>
      <c r="N738" s="40" t="s">
        <v>1370</v>
      </c>
      <c r="O738" s="40" t="s">
        <v>208</v>
      </c>
      <c r="P738" s="40" t="s">
        <v>212</v>
      </c>
      <c r="Q738" s="40" t="s">
        <v>1373</v>
      </c>
      <c r="R738" s="40" t="b">
        <v>0</v>
      </c>
      <c r="S738" s="40" t="s">
        <v>1373</v>
      </c>
      <c r="T738" s="40" t="s">
        <v>212</v>
      </c>
      <c r="U738" s="41">
        <v>0.1</v>
      </c>
      <c r="V738" s="41">
        <v>0.9</v>
      </c>
      <c r="W738" s="41">
        <v>0.2</v>
      </c>
      <c r="X738" s="41">
        <v>0.6</v>
      </c>
      <c r="Y738" s="40" t="b">
        <v>0</v>
      </c>
      <c r="Z738" s="40" t="b">
        <v>1</v>
      </c>
      <c r="AA738" s="40" t="b">
        <v>0</v>
      </c>
      <c r="AB738" s="40" t="b">
        <v>0</v>
      </c>
      <c r="AC738" s="41" t="s">
        <v>9789</v>
      </c>
      <c r="AD738" s="41" t="s">
        <v>9790</v>
      </c>
      <c r="AE738" s="41">
        <v>390.3407063</v>
      </c>
      <c r="AF738" s="41">
        <v>-3.279088887</v>
      </c>
      <c r="AG738" s="42">
        <v>3.26E41</v>
      </c>
      <c r="AH738" s="51">
        <v>0.065564003</v>
      </c>
      <c r="AI738" s="40" t="s">
        <v>9791</v>
      </c>
      <c r="AJ738" s="45">
        <v>3.26445072988379E251</v>
      </c>
      <c r="AK738" s="41">
        <v>10000.0</v>
      </c>
      <c r="AL738" s="40" t="s">
        <v>216</v>
      </c>
      <c r="AM738" s="40" t="s">
        <v>7285</v>
      </c>
      <c r="AN738" s="40" t="s">
        <v>224</v>
      </c>
      <c r="AO738" s="42">
        <v>1.11E137</v>
      </c>
    </row>
    <row r="739">
      <c r="A739" s="41">
        <v>59.0</v>
      </c>
      <c r="B739" s="42">
        <v>1.671302375E9</v>
      </c>
      <c r="C739" s="41">
        <v>3356.0</v>
      </c>
      <c r="D739" s="40" t="s">
        <v>1243</v>
      </c>
      <c r="E739" s="41">
        <v>140.0</v>
      </c>
      <c r="F739" s="41">
        <v>35.0</v>
      </c>
      <c r="G739" s="41">
        <v>70.0</v>
      </c>
      <c r="H739" s="41">
        <v>-3.07732701</v>
      </c>
      <c r="I739" s="41">
        <v>10000.0</v>
      </c>
      <c r="J739" s="41">
        <v>5000.0</v>
      </c>
      <c r="K739" s="41">
        <v>1200.0</v>
      </c>
      <c r="L739" s="41">
        <v>600.0</v>
      </c>
      <c r="M739" s="41">
        <v>30.0</v>
      </c>
      <c r="N739" s="40" t="s">
        <v>1370</v>
      </c>
      <c r="O739" s="40" t="s">
        <v>1371</v>
      </c>
      <c r="P739" s="40" t="s">
        <v>7310</v>
      </c>
      <c r="Q739" s="40" t="s">
        <v>1373</v>
      </c>
      <c r="R739" s="40" t="b">
        <v>0</v>
      </c>
      <c r="S739" s="40" t="s">
        <v>1373</v>
      </c>
      <c r="T739" s="40" t="s">
        <v>212</v>
      </c>
      <c r="U739" s="41">
        <v>0.1</v>
      </c>
      <c r="V739" s="41">
        <v>0.9</v>
      </c>
      <c r="W739" s="41">
        <v>0.2</v>
      </c>
      <c r="X739" s="41">
        <v>0.6</v>
      </c>
      <c r="Y739" s="40" t="b">
        <v>0</v>
      </c>
      <c r="Z739" s="40" t="b">
        <v>1</v>
      </c>
      <c r="AA739" s="40" t="b">
        <v>0</v>
      </c>
      <c r="AB739" s="40" t="b">
        <v>0</v>
      </c>
      <c r="AC739" s="41" t="s">
        <v>9792</v>
      </c>
      <c r="AD739" s="41" t="s">
        <v>9793</v>
      </c>
      <c r="AE739" s="41">
        <v>499.4605401</v>
      </c>
      <c r="AF739" s="41">
        <v>-3.279283494</v>
      </c>
      <c r="AG739" s="42">
        <v>4.82E41</v>
      </c>
      <c r="AH739" s="51">
        <v>0.065627242</v>
      </c>
      <c r="AI739" s="40" t="s">
        <v>9794</v>
      </c>
      <c r="AJ739" s="45">
        <v>4.81661266007667E251</v>
      </c>
      <c r="AK739" s="41">
        <v>10000.0</v>
      </c>
      <c r="AL739" s="40" t="s">
        <v>216</v>
      </c>
      <c r="AM739" s="40" t="s">
        <v>7285</v>
      </c>
      <c r="AN739" s="40" t="s">
        <v>224</v>
      </c>
      <c r="AO739" s="42">
        <v>1.01E138</v>
      </c>
    </row>
    <row r="740">
      <c r="A740" s="41">
        <v>30.0</v>
      </c>
      <c r="B740" s="42">
        <v>1.671312514E9</v>
      </c>
      <c r="C740" s="41">
        <v>3356.0</v>
      </c>
      <c r="D740" s="40" t="s">
        <v>1243</v>
      </c>
      <c r="E740" s="41">
        <v>140.0</v>
      </c>
      <c r="F740" s="41">
        <v>35.0</v>
      </c>
      <c r="G740" s="41">
        <v>70.0</v>
      </c>
      <c r="H740" s="41">
        <v>-3.07732701</v>
      </c>
      <c r="I740" s="41">
        <v>10000.0</v>
      </c>
      <c r="J740" s="41">
        <v>5000.0</v>
      </c>
      <c r="K740" s="41">
        <v>1200.0</v>
      </c>
      <c r="L740" s="41">
        <v>600.0</v>
      </c>
      <c r="M740" s="41">
        <v>30.0</v>
      </c>
      <c r="N740" s="40" t="s">
        <v>1370</v>
      </c>
      <c r="O740" s="40" t="s">
        <v>1371</v>
      </c>
      <c r="P740" s="40" t="s">
        <v>209</v>
      </c>
      <c r="Q740" s="40" t="s">
        <v>1373</v>
      </c>
      <c r="R740" s="40" t="b">
        <v>0</v>
      </c>
      <c r="S740" s="40" t="s">
        <v>7286</v>
      </c>
      <c r="T740" s="40" t="s">
        <v>7305</v>
      </c>
      <c r="U740" s="41">
        <v>0.1</v>
      </c>
      <c r="V740" s="41">
        <v>0.9</v>
      </c>
      <c r="W740" s="41">
        <v>0.2</v>
      </c>
      <c r="X740" s="41">
        <v>0.4</v>
      </c>
      <c r="Y740" s="40" t="b">
        <v>0</v>
      </c>
      <c r="Z740" s="40" t="b">
        <v>1</v>
      </c>
      <c r="AA740" s="40" t="b">
        <v>0</v>
      </c>
      <c r="AB740" s="40" t="b">
        <v>1</v>
      </c>
      <c r="AC740" s="41" t="s">
        <v>9566</v>
      </c>
      <c r="AD740" s="41" t="s">
        <v>9795</v>
      </c>
      <c r="AE740" s="41">
        <v>1120.37352</v>
      </c>
      <c r="AF740" s="41">
        <v>-3.279380094</v>
      </c>
      <c r="AG740" s="42">
        <v>1.12E42</v>
      </c>
      <c r="AH740" s="51">
        <v>0.065658633</v>
      </c>
      <c r="AI740" s="40" t="s">
        <v>9796</v>
      </c>
      <c r="AJ740" s="46">
        <v>1.11810067228272E128</v>
      </c>
      <c r="AK740" s="41">
        <v>10000.0</v>
      </c>
      <c r="AL740" s="40" t="s">
        <v>216</v>
      </c>
      <c r="AM740" s="40" t="s">
        <v>7285</v>
      </c>
      <c r="AN740" s="40" t="s">
        <v>5643</v>
      </c>
      <c r="AO740" s="42">
        <v>1.1E139</v>
      </c>
    </row>
    <row r="741">
      <c r="A741" s="41">
        <v>928.0</v>
      </c>
      <c r="B741" s="42">
        <v>1.671302375E9</v>
      </c>
      <c r="C741" s="41">
        <v>3356.0</v>
      </c>
      <c r="D741" s="40" t="s">
        <v>1243</v>
      </c>
      <c r="E741" s="41">
        <v>140.0</v>
      </c>
      <c r="F741" s="41">
        <v>35.0</v>
      </c>
      <c r="G741" s="41">
        <v>70.0</v>
      </c>
      <c r="H741" s="41">
        <v>-3.07732701</v>
      </c>
      <c r="I741" s="41">
        <v>10000.0</v>
      </c>
      <c r="J741" s="41">
        <v>5000.0</v>
      </c>
      <c r="K741" s="41">
        <v>1200.0</v>
      </c>
      <c r="L741" s="41">
        <v>600.0</v>
      </c>
      <c r="M741" s="41">
        <v>100.0</v>
      </c>
      <c r="N741" s="40" t="s">
        <v>1370</v>
      </c>
      <c r="O741" s="40" t="s">
        <v>208</v>
      </c>
      <c r="P741" s="40" t="s">
        <v>209</v>
      </c>
      <c r="Q741" s="40" t="s">
        <v>1373</v>
      </c>
      <c r="R741" s="40" t="b">
        <v>0</v>
      </c>
      <c r="S741" s="40" t="s">
        <v>7286</v>
      </c>
      <c r="T741" s="40" t="s">
        <v>212</v>
      </c>
      <c r="U741" s="41">
        <v>0.1</v>
      </c>
      <c r="V741" s="41">
        <v>0.9</v>
      </c>
      <c r="W741" s="41">
        <v>0.1</v>
      </c>
      <c r="X741" s="41">
        <v>0.5</v>
      </c>
      <c r="Y741" s="40" t="b">
        <v>0</v>
      </c>
      <c r="Z741" s="40" t="b">
        <v>1</v>
      </c>
      <c r="AA741" s="40" t="b">
        <v>0</v>
      </c>
      <c r="AB741" s="40" t="b">
        <v>0</v>
      </c>
      <c r="AC741" s="41" t="s">
        <v>4877</v>
      </c>
      <c r="AD741" s="41" t="s">
        <v>9797</v>
      </c>
      <c r="AE741" s="41">
        <v>1096.112853</v>
      </c>
      <c r="AF741" s="41">
        <v>-3.280117767</v>
      </c>
      <c r="AG741" s="42">
        <v>9.74E41</v>
      </c>
      <c r="AH741" s="51">
        <v>0.065898345</v>
      </c>
      <c r="AI741" s="40" t="s">
        <v>9798</v>
      </c>
      <c r="AJ741" s="40" t="s">
        <v>9799</v>
      </c>
      <c r="AK741" s="41">
        <v>10000.0</v>
      </c>
      <c r="AL741" s="40" t="s">
        <v>216</v>
      </c>
      <c r="AM741" s="40" t="s">
        <v>7285</v>
      </c>
      <c r="AN741" s="40" t="s">
        <v>224</v>
      </c>
      <c r="AO741" s="42">
        <v>1.01E139</v>
      </c>
    </row>
    <row r="742">
      <c r="A742" s="41">
        <v>564.0</v>
      </c>
      <c r="B742" s="42">
        <v>1.671302375E9</v>
      </c>
      <c r="C742" s="41">
        <v>3356.0</v>
      </c>
      <c r="D742" s="40" t="s">
        <v>1243</v>
      </c>
      <c r="E742" s="41">
        <v>140.0</v>
      </c>
      <c r="F742" s="41">
        <v>35.0</v>
      </c>
      <c r="G742" s="41">
        <v>70.0</v>
      </c>
      <c r="H742" s="41">
        <v>-3.07732701</v>
      </c>
      <c r="I742" s="41">
        <v>10000.0</v>
      </c>
      <c r="J742" s="41">
        <v>5000.0</v>
      </c>
      <c r="K742" s="41">
        <v>1200.0</v>
      </c>
      <c r="L742" s="41">
        <v>600.0</v>
      </c>
      <c r="M742" s="41">
        <v>50.0</v>
      </c>
      <c r="N742" s="40" t="s">
        <v>1370</v>
      </c>
      <c r="O742" s="40" t="s">
        <v>208</v>
      </c>
      <c r="P742" s="40" t="s">
        <v>209</v>
      </c>
      <c r="Q742" s="40" t="s">
        <v>1373</v>
      </c>
      <c r="R742" s="40" t="b">
        <v>0</v>
      </c>
      <c r="S742" s="40" t="s">
        <v>1373</v>
      </c>
      <c r="T742" s="40" t="s">
        <v>212</v>
      </c>
      <c r="U742" s="41">
        <v>0.1</v>
      </c>
      <c r="V742" s="41">
        <v>0.9</v>
      </c>
      <c r="W742" s="41">
        <v>0.3</v>
      </c>
      <c r="X742" s="41">
        <v>0.4</v>
      </c>
      <c r="Y742" s="40" t="b">
        <v>0</v>
      </c>
      <c r="Z742" s="40" t="b">
        <v>1</v>
      </c>
      <c r="AA742" s="40" t="b">
        <v>0</v>
      </c>
      <c r="AB742" s="40" t="b">
        <v>0</v>
      </c>
      <c r="AC742" s="41" t="s">
        <v>9800</v>
      </c>
      <c r="AD742" s="41" t="s">
        <v>9801</v>
      </c>
      <c r="AE742" s="41">
        <v>402.2679968</v>
      </c>
      <c r="AF742" s="41">
        <v>-3.281226824</v>
      </c>
      <c r="AG742" s="42">
        <v>1.39E42</v>
      </c>
      <c r="AH742" s="51">
        <v>0.066258741</v>
      </c>
      <c r="AI742" s="40" t="s">
        <v>9802</v>
      </c>
      <c r="AJ742" s="40" t="s">
        <v>9803</v>
      </c>
      <c r="AK742" s="41">
        <v>10000.0</v>
      </c>
      <c r="AL742" s="40" t="s">
        <v>216</v>
      </c>
      <c r="AM742" s="40" t="s">
        <v>7285</v>
      </c>
      <c r="AN742" s="40" t="s">
        <v>224</v>
      </c>
      <c r="AO742" s="42">
        <v>1.11E139</v>
      </c>
    </row>
    <row r="743">
      <c r="A743" s="41">
        <v>892.0</v>
      </c>
      <c r="B743" s="42">
        <v>1.671302375E9</v>
      </c>
      <c r="C743" s="41">
        <v>3356.0</v>
      </c>
      <c r="D743" s="40" t="s">
        <v>1243</v>
      </c>
      <c r="E743" s="41">
        <v>140.0</v>
      </c>
      <c r="F743" s="41">
        <v>35.0</v>
      </c>
      <c r="G743" s="41">
        <v>70.0</v>
      </c>
      <c r="H743" s="41">
        <v>-3.07732701</v>
      </c>
      <c r="I743" s="41">
        <v>10000.0</v>
      </c>
      <c r="J743" s="41">
        <v>5000.0</v>
      </c>
      <c r="K743" s="41">
        <v>1200.0</v>
      </c>
      <c r="L743" s="41">
        <v>600.0</v>
      </c>
      <c r="M743" s="41">
        <v>100.0</v>
      </c>
      <c r="N743" s="40" t="s">
        <v>1370</v>
      </c>
      <c r="O743" s="40" t="s">
        <v>1371</v>
      </c>
      <c r="P743" s="40" t="s">
        <v>212</v>
      </c>
      <c r="Q743" s="40" t="s">
        <v>1373</v>
      </c>
      <c r="R743" s="40" t="b">
        <v>0</v>
      </c>
      <c r="S743" s="40" t="s">
        <v>7286</v>
      </c>
      <c r="T743" s="40" t="s">
        <v>212</v>
      </c>
      <c r="U743" s="41">
        <v>0.1</v>
      </c>
      <c r="V743" s="41">
        <v>0.9</v>
      </c>
      <c r="W743" s="41">
        <v>0.1</v>
      </c>
      <c r="X743" s="41">
        <v>0.5</v>
      </c>
      <c r="Y743" s="40" t="b">
        <v>0</v>
      </c>
      <c r="Z743" s="40" t="b">
        <v>1</v>
      </c>
      <c r="AA743" s="40" t="b">
        <v>0</v>
      </c>
      <c r="AB743" s="40" t="b">
        <v>0</v>
      </c>
      <c r="AC743" s="41" t="s">
        <v>9804</v>
      </c>
      <c r="AD743" s="41" t="s">
        <v>9805</v>
      </c>
      <c r="AE743" s="41">
        <v>1046.452412</v>
      </c>
      <c r="AF743" s="41">
        <v>-3.281291508</v>
      </c>
      <c r="AG743" s="42">
        <v>3.46E41</v>
      </c>
      <c r="AH743" s="51">
        <v>0.066279761</v>
      </c>
      <c r="AI743" s="40" t="s">
        <v>9806</v>
      </c>
      <c r="AJ743" s="40" t="s">
        <v>9807</v>
      </c>
      <c r="AK743" s="41">
        <v>10000.0</v>
      </c>
      <c r="AL743" s="40" t="s">
        <v>216</v>
      </c>
      <c r="AM743" s="40" t="s">
        <v>7285</v>
      </c>
      <c r="AN743" s="40" t="s">
        <v>224</v>
      </c>
      <c r="AO743" s="42">
        <v>1.11E137</v>
      </c>
    </row>
    <row r="744">
      <c r="A744" s="41">
        <v>94.0</v>
      </c>
      <c r="B744" s="42">
        <v>1.671312492E9</v>
      </c>
      <c r="C744" s="41">
        <v>3356.0</v>
      </c>
      <c r="D744" s="40" t="s">
        <v>1243</v>
      </c>
      <c r="E744" s="41">
        <v>140.0</v>
      </c>
      <c r="F744" s="41">
        <v>35.0</v>
      </c>
      <c r="G744" s="41">
        <v>70.0</v>
      </c>
      <c r="H744" s="41">
        <v>-3.07732701</v>
      </c>
      <c r="I744" s="41">
        <v>10000.0</v>
      </c>
      <c r="J744" s="41">
        <v>5000.0</v>
      </c>
      <c r="K744" s="41">
        <v>1200.0</v>
      </c>
      <c r="L744" s="41">
        <v>600.0</v>
      </c>
      <c r="M744" s="41">
        <v>30.0</v>
      </c>
      <c r="N744" s="40" t="s">
        <v>1370</v>
      </c>
      <c r="O744" s="40" t="s">
        <v>1371</v>
      </c>
      <c r="P744" s="40" t="s">
        <v>7305</v>
      </c>
      <c r="Q744" s="40" t="s">
        <v>1373</v>
      </c>
      <c r="R744" s="40" t="b">
        <v>0</v>
      </c>
      <c r="S744" s="40" t="s">
        <v>1373</v>
      </c>
      <c r="T744" s="40" t="s">
        <v>7305</v>
      </c>
      <c r="U744" s="41">
        <v>0.1</v>
      </c>
      <c r="V744" s="41">
        <v>0.9</v>
      </c>
      <c r="W744" s="41">
        <v>0.2</v>
      </c>
      <c r="X744" s="41">
        <v>0.5</v>
      </c>
      <c r="Y744" s="40" t="b">
        <v>0</v>
      </c>
      <c r="Z744" s="40" t="b">
        <v>1</v>
      </c>
      <c r="AA744" s="40" t="b">
        <v>0</v>
      </c>
      <c r="AB744" s="40" t="b">
        <v>1</v>
      </c>
      <c r="AC744" s="41" t="s">
        <v>9808</v>
      </c>
      <c r="AD744" s="41" t="s">
        <v>9809</v>
      </c>
      <c r="AE744" s="41">
        <v>1203.0655</v>
      </c>
      <c r="AF744" s="41">
        <v>-3.28133811</v>
      </c>
      <c r="AG744" s="42">
        <v>2.82E41</v>
      </c>
      <c r="AH744" s="51">
        <v>0.066294904</v>
      </c>
      <c r="AI744" s="40" t="s">
        <v>9810</v>
      </c>
      <c r="AJ744" s="46">
        <v>2.81998890957921E125</v>
      </c>
      <c r="AK744" s="41">
        <v>8121.0</v>
      </c>
      <c r="AL744" s="40" t="s">
        <v>2224</v>
      </c>
      <c r="AM744" s="40" t="s">
        <v>7285</v>
      </c>
      <c r="AN744" s="40" t="s">
        <v>5643</v>
      </c>
      <c r="AO744" s="42">
        <v>1.1E137</v>
      </c>
    </row>
    <row r="745">
      <c r="A745" s="41">
        <v>642.0</v>
      </c>
      <c r="B745" s="42">
        <v>1.671302375E9</v>
      </c>
      <c r="C745" s="41">
        <v>3356.0</v>
      </c>
      <c r="D745" s="40" t="s">
        <v>1243</v>
      </c>
      <c r="E745" s="41">
        <v>140.0</v>
      </c>
      <c r="F745" s="41">
        <v>35.0</v>
      </c>
      <c r="G745" s="41">
        <v>70.0</v>
      </c>
      <c r="H745" s="41">
        <v>-3.07732701</v>
      </c>
      <c r="I745" s="41">
        <v>10000.0</v>
      </c>
      <c r="J745" s="41">
        <v>5000.0</v>
      </c>
      <c r="K745" s="41">
        <v>1200.0</v>
      </c>
      <c r="L745" s="41">
        <v>600.0</v>
      </c>
      <c r="M745" s="41">
        <v>50.0</v>
      </c>
      <c r="N745" s="40" t="s">
        <v>1370</v>
      </c>
      <c r="O745" s="40" t="s">
        <v>208</v>
      </c>
      <c r="P745" s="40" t="s">
        <v>7305</v>
      </c>
      <c r="Q745" s="40" t="s">
        <v>1373</v>
      </c>
      <c r="R745" s="40" t="b">
        <v>0</v>
      </c>
      <c r="S745" s="40" t="s">
        <v>7286</v>
      </c>
      <c r="T745" s="40" t="s">
        <v>212</v>
      </c>
      <c r="U745" s="41">
        <v>0.1</v>
      </c>
      <c r="V745" s="41">
        <v>0.9</v>
      </c>
      <c r="W745" s="41">
        <v>0.2</v>
      </c>
      <c r="X745" s="41">
        <v>0.4</v>
      </c>
      <c r="Y745" s="40" t="b">
        <v>0</v>
      </c>
      <c r="Z745" s="40" t="b">
        <v>1</v>
      </c>
      <c r="AA745" s="40" t="b">
        <v>0</v>
      </c>
      <c r="AB745" s="40" t="b">
        <v>0</v>
      </c>
      <c r="AC745" s="41" t="s">
        <v>9811</v>
      </c>
      <c r="AD745" s="41" t="s">
        <v>9812</v>
      </c>
      <c r="AE745" s="41">
        <v>458.9041979</v>
      </c>
      <c r="AF745" s="41">
        <v>-3.284615272</v>
      </c>
      <c r="AG745" s="42">
        <v>4.42E41</v>
      </c>
      <c r="AH745" s="51">
        <v>0.067359842</v>
      </c>
      <c r="AI745" s="40" t="s">
        <v>9813</v>
      </c>
      <c r="AJ745" s="40" t="s">
        <v>9814</v>
      </c>
      <c r="AK745" s="41">
        <v>10000.0</v>
      </c>
      <c r="AL745" s="40" t="s">
        <v>216</v>
      </c>
      <c r="AM745" s="40" t="s">
        <v>7285</v>
      </c>
      <c r="AN745" s="40" t="s">
        <v>224</v>
      </c>
      <c r="AO745" s="42">
        <v>1.01E138</v>
      </c>
    </row>
    <row r="746">
      <c r="A746" s="41">
        <v>66.0</v>
      </c>
      <c r="B746" s="42">
        <v>1.671312492E9</v>
      </c>
      <c r="C746" s="41">
        <v>3356.0</v>
      </c>
      <c r="D746" s="40" t="s">
        <v>1243</v>
      </c>
      <c r="E746" s="41">
        <v>140.0</v>
      </c>
      <c r="F746" s="41">
        <v>35.0</v>
      </c>
      <c r="G746" s="41">
        <v>70.0</v>
      </c>
      <c r="H746" s="41">
        <v>-3.07732701</v>
      </c>
      <c r="I746" s="41">
        <v>10000.0</v>
      </c>
      <c r="J746" s="41">
        <v>5000.0</v>
      </c>
      <c r="K746" s="41">
        <v>1200.0</v>
      </c>
      <c r="L746" s="41">
        <v>600.0</v>
      </c>
      <c r="M746" s="41">
        <v>30.0</v>
      </c>
      <c r="N746" s="40" t="s">
        <v>1370</v>
      </c>
      <c r="O746" s="40" t="s">
        <v>1371</v>
      </c>
      <c r="P746" s="40" t="s">
        <v>7310</v>
      </c>
      <c r="Q746" s="40" t="s">
        <v>1373</v>
      </c>
      <c r="R746" s="40" t="b">
        <v>0</v>
      </c>
      <c r="S746" s="40" t="s">
        <v>7286</v>
      </c>
      <c r="T746" s="40" t="s">
        <v>7305</v>
      </c>
      <c r="U746" s="41">
        <v>0.1</v>
      </c>
      <c r="V746" s="41">
        <v>0.9</v>
      </c>
      <c r="W746" s="41">
        <v>0.2</v>
      </c>
      <c r="X746" s="41">
        <v>0.4</v>
      </c>
      <c r="Y746" s="40" t="b">
        <v>0</v>
      </c>
      <c r="Z746" s="40" t="b">
        <v>1</v>
      </c>
      <c r="AA746" s="40" t="b">
        <v>0</v>
      </c>
      <c r="AB746" s="40" t="b">
        <v>1</v>
      </c>
      <c r="AC746" s="41" t="s">
        <v>9815</v>
      </c>
      <c r="AD746" s="41" t="s">
        <v>9816</v>
      </c>
      <c r="AE746" s="41">
        <v>1203.352463</v>
      </c>
      <c r="AF746" s="41">
        <v>-3.284745281</v>
      </c>
      <c r="AG746" s="42">
        <v>6.52E41</v>
      </c>
      <c r="AH746" s="51">
        <v>0.06740209</v>
      </c>
      <c r="AI746" s="40" t="s">
        <v>9817</v>
      </c>
      <c r="AJ746" s="46">
        <v>6.52477419567937E125</v>
      </c>
      <c r="AK746" s="41">
        <v>4998.0</v>
      </c>
      <c r="AL746" s="40" t="s">
        <v>2224</v>
      </c>
      <c r="AM746" s="40" t="s">
        <v>7285</v>
      </c>
      <c r="AN746" s="40" t="s">
        <v>5643</v>
      </c>
      <c r="AO746" s="42">
        <v>1.11E138</v>
      </c>
    </row>
    <row r="747">
      <c r="A747" s="41">
        <v>62.0</v>
      </c>
      <c r="B747" s="42">
        <v>1.67130956E9</v>
      </c>
      <c r="C747" s="41">
        <v>3356.0</v>
      </c>
      <c r="D747" s="40" t="s">
        <v>1243</v>
      </c>
      <c r="E747" s="41">
        <v>140.0</v>
      </c>
      <c r="F747" s="41">
        <v>35.0</v>
      </c>
      <c r="G747" s="41">
        <v>70.0</v>
      </c>
      <c r="H747" s="41">
        <v>-3.07732701</v>
      </c>
      <c r="I747" s="41">
        <v>10000.0</v>
      </c>
      <c r="J747" s="41">
        <v>5000.0</v>
      </c>
      <c r="K747" s="41">
        <v>1200.0</v>
      </c>
      <c r="L747" s="41">
        <v>600.0</v>
      </c>
      <c r="M747" s="41">
        <v>30.0</v>
      </c>
      <c r="N747" s="40" t="s">
        <v>1370</v>
      </c>
      <c r="O747" s="40" t="s">
        <v>1371</v>
      </c>
      <c r="P747" s="40" t="s">
        <v>7310</v>
      </c>
      <c r="Q747" s="40" t="s">
        <v>1373</v>
      </c>
      <c r="R747" s="40" t="b">
        <v>0</v>
      </c>
      <c r="S747" s="40" t="s">
        <v>1373</v>
      </c>
      <c r="T747" s="40" t="s">
        <v>7305</v>
      </c>
      <c r="U747" s="41">
        <v>0.1</v>
      </c>
      <c r="V747" s="41">
        <v>0.9</v>
      </c>
      <c r="W747" s="41">
        <v>0.3</v>
      </c>
      <c r="X747" s="41">
        <v>0.6</v>
      </c>
      <c r="Y747" s="40" t="b">
        <v>0</v>
      </c>
      <c r="Z747" s="40" t="b">
        <v>1</v>
      </c>
      <c r="AA747" s="40" t="b">
        <v>0</v>
      </c>
      <c r="AB747" s="40" t="b">
        <v>0</v>
      </c>
      <c r="AC747" s="41" t="s">
        <v>9818</v>
      </c>
      <c r="AD747" s="41" t="s">
        <v>4331</v>
      </c>
      <c r="AE747" s="41">
        <v>1204.022391</v>
      </c>
      <c r="AF747" s="41">
        <v>-3.286215425</v>
      </c>
      <c r="AG747" s="42">
        <v>1.32E41</v>
      </c>
      <c r="AH747" s="51">
        <v>0.067879824</v>
      </c>
      <c r="AI747" s="40" t="s">
        <v>9819</v>
      </c>
      <c r="AJ747" s="40" t="s">
        <v>9820</v>
      </c>
      <c r="AK747" s="41">
        <v>6041.0</v>
      </c>
      <c r="AL747" s="40" t="s">
        <v>2224</v>
      </c>
      <c r="AM747" s="40" t="s">
        <v>7285</v>
      </c>
      <c r="AN747" s="40" t="s">
        <v>5643</v>
      </c>
      <c r="AO747" s="42">
        <v>1.1E136</v>
      </c>
    </row>
    <row r="748">
      <c r="A748" s="41">
        <v>865.0</v>
      </c>
      <c r="B748" s="42">
        <v>1.671302375E9</v>
      </c>
      <c r="C748" s="41">
        <v>3356.0</v>
      </c>
      <c r="D748" s="40" t="s">
        <v>1243</v>
      </c>
      <c r="E748" s="41">
        <v>140.0</v>
      </c>
      <c r="F748" s="41">
        <v>35.0</v>
      </c>
      <c r="G748" s="41">
        <v>70.0</v>
      </c>
      <c r="H748" s="41">
        <v>-3.07732701</v>
      </c>
      <c r="I748" s="41">
        <v>10000.0</v>
      </c>
      <c r="J748" s="41">
        <v>5000.0</v>
      </c>
      <c r="K748" s="41">
        <v>1200.0</v>
      </c>
      <c r="L748" s="41">
        <v>600.0</v>
      </c>
      <c r="M748" s="41">
        <v>100.0</v>
      </c>
      <c r="N748" s="40" t="s">
        <v>1370</v>
      </c>
      <c r="O748" s="40" t="s">
        <v>1371</v>
      </c>
      <c r="P748" s="40" t="s">
        <v>212</v>
      </c>
      <c r="Q748" s="40" t="s">
        <v>8686</v>
      </c>
      <c r="R748" s="40" t="b">
        <v>0</v>
      </c>
      <c r="S748" s="40" t="s">
        <v>1373</v>
      </c>
      <c r="T748" s="40" t="s">
        <v>212</v>
      </c>
      <c r="U748" s="41">
        <v>0.1</v>
      </c>
      <c r="V748" s="41">
        <v>0.9</v>
      </c>
      <c r="W748" s="41">
        <v>0.1</v>
      </c>
      <c r="X748" s="41">
        <v>0.5</v>
      </c>
      <c r="Y748" s="40" t="b">
        <v>0</v>
      </c>
      <c r="Z748" s="40" t="b">
        <v>1</v>
      </c>
      <c r="AA748" s="40" t="b">
        <v>0</v>
      </c>
      <c r="AB748" s="40" t="b">
        <v>0</v>
      </c>
      <c r="AC748" s="41" t="s">
        <v>4387</v>
      </c>
      <c r="AD748" s="41" t="s">
        <v>9821</v>
      </c>
      <c r="AE748" s="41">
        <v>1010.492575</v>
      </c>
      <c r="AF748" s="41">
        <v>-3.287720875</v>
      </c>
      <c r="AG748" s="42">
        <v>9.75E40</v>
      </c>
      <c r="AH748" s="51">
        <v>0.068369031</v>
      </c>
      <c r="AI748" s="40" t="s">
        <v>9822</v>
      </c>
      <c r="AJ748" s="40" t="s">
        <v>9823</v>
      </c>
      <c r="AK748" s="41">
        <v>10000.0</v>
      </c>
      <c r="AL748" s="40" t="s">
        <v>216</v>
      </c>
      <c r="AM748" s="40" t="s">
        <v>7285</v>
      </c>
      <c r="AN748" s="40" t="s">
        <v>224</v>
      </c>
      <c r="AO748" s="42">
        <v>1.0E136</v>
      </c>
    </row>
    <row r="749">
      <c r="A749" s="41">
        <v>25.0</v>
      </c>
      <c r="B749" s="42">
        <v>1.671309524E9</v>
      </c>
      <c r="C749" s="41">
        <v>3356.0</v>
      </c>
      <c r="D749" s="40" t="s">
        <v>1243</v>
      </c>
      <c r="E749" s="41">
        <v>140.0</v>
      </c>
      <c r="F749" s="41">
        <v>35.0</v>
      </c>
      <c r="G749" s="41">
        <v>70.0</v>
      </c>
      <c r="H749" s="41">
        <v>-3.07732701</v>
      </c>
      <c r="I749" s="41">
        <v>10000.0</v>
      </c>
      <c r="J749" s="41">
        <v>5000.0</v>
      </c>
      <c r="K749" s="41">
        <v>1200.0</v>
      </c>
      <c r="L749" s="41">
        <v>600.0</v>
      </c>
      <c r="M749" s="41">
        <v>30.0</v>
      </c>
      <c r="N749" s="40" t="s">
        <v>1370</v>
      </c>
      <c r="O749" s="40" t="s">
        <v>1371</v>
      </c>
      <c r="P749" s="40" t="s">
        <v>209</v>
      </c>
      <c r="Q749" s="40" t="s">
        <v>1373</v>
      </c>
      <c r="R749" s="40" t="b">
        <v>0</v>
      </c>
      <c r="S749" s="40" t="s">
        <v>1373</v>
      </c>
      <c r="T749" s="40" t="s">
        <v>212</v>
      </c>
      <c r="U749" s="41">
        <v>0.1</v>
      </c>
      <c r="V749" s="41">
        <v>0.9</v>
      </c>
      <c r="W749" s="41">
        <v>0.3</v>
      </c>
      <c r="X749" s="41">
        <v>0.5</v>
      </c>
      <c r="Y749" s="40" t="b">
        <v>0</v>
      </c>
      <c r="Z749" s="40" t="b">
        <v>1</v>
      </c>
      <c r="AA749" s="40" t="b">
        <v>0</v>
      </c>
      <c r="AB749" s="40" t="b">
        <v>1</v>
      </c>
      <c r="AC749" s="41" t="s">
        <v>9824</v>
      </c>
      <c r="AD749" s="41" t="s">
        <v>9825</v>
      </c>
      <c r="AE749" s="41">
        <v>1203.37409</v>
      </c>
      <c r="AF749" s="41">
        <v>-3.290214899</v>
      </c>
      <c r="AG749" s="42">
        <v>3.45E41</v>
      </c>
      <c r="AH749" s="51">
        <v>0.069179482</v>
      </c>
      <c r="AI749" s="40" t="s">
        <v>9826</v>
      </c>
      <c r="AJ749" s="46">
        <v>3.45468311467687E167</v>
      </c>
      <c r="AK749" s="41">
        <v>4578.0</v>
      </c>
      <c r="AL749" s="40" t="s">
        <v>2224</v>
      </c>
      <c r="AM749" s="40" t="s">
        <v>7285</v>
      </c>
      <c r="AN749" s="40" t="s">
        <v>5643</v>
      </c>
      <c r="AO749" s="42">
        <v>1.11E137</v>
      </c>
    </row>
    <row r="750">
      <c r="A750" s="41">
        <v>1074.0</v>
      </c>
      <c r="B750" s="42">
        <v>1.671302375E9</v>
      </c>
      <c r="C750" s="41">
        <v>3356.0</v>
      </c>
      <c r="D750" s="40" t="s">
        <v>1243</v>
      </c>
      <c r="E750" s="41">
        <v>140.0</v>
      </c>
      <c r="F750" s="41">
        <v>35.0</v>
      </c>
      <c r="G750" s="41">
        <v>70.0</v>
      </c>
      <c r="H750" s="41">
        <v>-3.07732701</v>
      </c>
      <c r="I750" s="41">
        <v>10000.0</v>
      </c>
      <c r="J750" s="41">
        <v>5000.0</v>
      </c>
      <c r="K750" s="41">
        <v>1200.0</v>
      </c>
      <c r="L750" s="41">
        <v>600.0</v>
      </c>
      <c r="M750" s="41">
        <v>100.0</v>
      </c>
      <c r="N750" s="40" t="s">
        <v>1370</v>
      </c>
      <c r="O750" s="40" t="s">
        <v>208</v>
      </c>
      <c r="P750" s="40" t="s">
        <v>212</v>
      </c>
      <c r="Q750" s="40" t="s">
        <v>1373</v>
      </c>
      <c r="R750" s="40" t="b">
        <v>0</v>
      </c>
      <c r="S750" s="40" t="s">
        <v>7286</v>
      </c>
      <c r="T750" s="40" t="s">
        <v>212</v>
      </c>
      <c r="U750" s="41">
        <v>0.1</v>
      </c>
      <c r="V750" s="41">
        <v>0.9</v>
      </c>
      <c r="W750" s="41">
        <v>0.2</v>
      </c>
      <c r="X750" s="41">
        <v>0.4</v>
      </c>
      <c r="Y750" s="40" t="b">
        <v>0</v>
      </c>
      <c r="Z750" s="40" t="b">
        <v>1</v>
      </c>
      <c r="AA750" s="40" t="b">
        <v>0</v>
      </c>
      <c r="AB750" s="40" t="b">
        <v>0</v>
      </c>
      <c r="AC750" s="41" t="s">
        <v>9281</v>
      </c>
      <c r="AD750" s="41" t="s">
        <v>9827</v>
      </c>
      <c r="AE750" s="41">
        <v>678.8354187</v>
      </c>
      <c r="AF750" s="41">
        <v>-3.291815563</v>
      </c>
      <c r="AG750" s="42">
        <v>1.13E41</v>
      </c>
      <c r="AH750" s="51">
        <v>0.06969963</v>
      </c>
      <c r="AI750" s="40" t="s">
        <v>9828</v>
      </c>
      <c r="AJ750" s="40" t="s">
        <v>9829</v>
      </c>
      <c r="AK750" s="41">
        <v>10000.0</v>
      </c>
      <c r="AL750" s="40" t="s">
        <v>216</v>
      </c>
      <c r="AM750" s="40" t="s">
        <v>7285</v>
      </c>
      <c r="AN750" s="40" t="s">
        <v>224</v>
      </c>
      <c r="AO750" s="42">
        <v>1.01E136</v>
      </c>
    </row>
    <row r="751">
      <c r="A751" s="41">
        <v>270.0</v>
      </c>
      <c r="B751" s="42">
        <v>1.671302375E9</v>
      </c>
      <c r="C751" s="41">
        <v>3356.0</v>
      </c>
      <c r="D751" s="40" t="s">
        <v>1243</v>
      </c>
      <c r="E751" s="41">
        <v>140.0</v>
      </c>
      <c r="F751" s="41">
        <v>35.0</v>
      </c>
      <c r="G751" s="41">
        <v>70.0</v>
      </c>
      <c r="H751" s="41">
        <v>-3.07732701</v>
      </c>
      <c r="I751" s="41">
        <v>10000.0</v>
      </c>
      <c r="J751" s="41">
        <v>5000.0</v>
      </c>
      <c r="K751" s="41">
        <v>1200.0</v>
      </c>
      <c r="L751" s="41">
        <v>600.0</v>
      </c>
      <c r="M751" s="41">
        <v>30.0</v>
      </c>
      <c r="N751" s="40" t="s">
        <v>1370</v>
      </c>
      <c r="O751" s="40" t="s">
        <v>208</v>
      </c>
      <c r="P751" s="40" t="s">
        <v>7305</v>
      </c>
      <c r="Q751" s="40" t="s">
        <v>1373</v>
      </c>
      <c r="R751" s="40" t="b">
        <v>0</v>
      </c>
      <c r="S751" s="40" t="s">
        <v>1373</v>
      </c>
      <c r="T751" s="40" t="s">
        <v>212</v>
      </c>
      <c r="U751" s="41">
        <v>0.1</v>
      </c>
      <c r="V751" s="41">
        <v>0.9</v>
      </c>
      <c r="W751" s="41">
        <v>0.1</v>
      </c>
      <c r="X751" s="41">
        <v>0.4</v>
      </c>
      <c r="Y751" s="40" t="b">
        <v>0</v>
      </c>
      <c r="Z751" s="40" t="b">
        <v>1</v>
      </c>
      <c r="AA751" s="40" t="b">
        <v>0</v>
      </c>
      <c r="AB751" s="40" t="b">
        <v>0</v>
      </c>
      <c r="AC751" s="41" t="s">
        <v>9830</v>
      </c>
      <c r="AD751" s="41" t="s">
        <v>9831</v>
      </c>
      <c r="AE751" s="41">
        <v>242.6881831</v>
      </c>
      <c r="AF751" s="41">
        <v>-3.292592092</v>
      </c>
      <c r="AG751" s="42">
        <v>1.55E41</v>
      </c>
      <c r="AH751" s="51">
        <v>0.069951969</v>
      </c>
      <c r="AI751" s="40" t="s">
        <v>9832</v>
      </c>
      <c r="AJ751" s="46">
        <v>1.54974261381852E125</v>
      </c>
      <c r="AK751" s="41">
        <v>10000.0</v>
      </c>
      <c r="AL751" s="40" t="s">
        <v>216</v>
      </c>
      <c r="AM751" s="40" t="s">
        <v>7285</v>
      </c>
      <c r="AN751" s="40" t="s">
        <v>224</v>
      </c>
      <c r="AO751" s="42">
        <v>1.11E136</v>
      </c>
    </row>
    <row r="752">
      <c r="A752" s="41">
        <v>56.0</v>
      </c>
      <c r="B752" s="42">
        <v>1.671312492E9</v>
      </c>
      <c r="C752" s="41">
        <v>3356.0</v>
      </c>
      <c r="D752" s="40" t="s">
        <v>1243</v>
      </c>
      <c r="E752" s="41">
        <v>140.0</v>
      </c>
      <c r="F752" s="41">
        <v>35.0</v>
      </c>
      <c r="G752" s="41">
        <v>70.0</v>
      </c>
      <c r="H752" s="41">
        <v>-3.07732701</v>
      </c>
      <c r="I752" s="41">
        <v>10000.0</v>
      </c>
      <c r="J752" s="41">
        <v>5000.0</v>
      </c>
      <c r="K752" s="41">
        <v>1200.0</v>
      </c>
      <c r="L752" s="41">
        <v>600.0</v>
      </c>
      <c r="M752" s="41">
        <v>30.0</v>
      </c>
      <c r="N752" s="40" t="s">
        <v>1370</v>
      </c>
      <c r="O752" s="40" t="s">
        <v>1371</v>
      </c>
      <c r="P752" s="40" t="s">
        <v>7310</v>
      </c>
      <c r="Q752" s="40" t="s">
        <v>1373</v>
      </c>
      <c r="R752" s="40" t="b">
        <v>0</v>
      </c>
      <c r="S752" s="40" t="s">
        <v>1373</v>
      </c>
      <c r="T752" s="40" t="s">
        <v>7305</v>
      </c>
      <c r="U752" s="41">
        <v>0.1</v>
      </c>
      <c r="V752" s="41">
        <v>0.9</v>
      </c>
      <c r="W752" s="41">
        <v>0.1</v>
      </c>
      <c r="X752" s="41">
        <v>0.6</v>
      </c>
      <c r="Y752" s="40" t="b">
        <v>0</v>
      </c>
      <c r="Z752" s="40" t="b">
        <v>1</v>
      </c>
      <c r="AA752" s="40" t="b">
        <v>0</v>
      </c>
      <c r="AB752" s="40" t="b">
        <v>1</v>
      </c>
      <c r="AC752" s="41" t="s">
        <v>625</v>
      </c>
      <c r="AD752" s="41" t="s">
        <v>9833</v>
      </c>
      <c r="AE752" s="41">
        <v>1203.36853</v>
      </c>
      <c r="AF752" s="41">
        <v>-3.29454162</v>
      </c>
      <c r="AG752" s="42">
        <v>1.14E42</v>
      </c>
      <c r="AH752" s="51">
        <v>0.070585482</v>
      </c>
      <c r="AI752" s="40" t="s">
        <v>9834</v>
      </c>
      <c r="AJ752" s="46">
        <v>1.14277513654721E128</v>
      </c>
      <c r="AK752" s="41">
        <v>3682.0</v>
      </c>
      <c r="AL752" s="40" t="s">
        <v>2224</v>
      </c>
      <c r="AM752" s="40" t="s">
        <v>7285</v>
      </c>
      <c r="AN752" s="40" t="s">
        <v>5643</v>
      </c>
      <c r="AO752" s="42">
        <v>1.1E139</v>
      </c>
    </row>
    <row r="753">
      <c r="A753" s="41">
        <v>97.0</v>
      </c>
      <c r="B753" s="42">
        <v>1.67130956E9</v>
      </c>
      <c r="C753" s="41">
        <v>3356.0</v>
      </c>
      <c r="D753" s="40" t="s">
        <v>1243</v>
      </c>
      <c r="E753" s="41">
        <v>140.0</v>
      </c>
      <c r="F753" s="41">
        <v>35.0</v>
      </c>
      <c r="G753" s="41">
        <v>70.0</v>
      </c>
      <c r="H753" s="41">
        <v>-3.07732701</v>
      </c>
      <c r="I753" s="41">
        <v>10000.0</v>
      </c>
      <c r="J753" s="41">
        <v>5000.0</v>
      </c>
      <c r="K753" s="41">
        <v>1200.0</v>
      </c>
      <c r="L753" s="41">
        <v>600.0</v>
      </c>
      <c r="M753" s="41">
        <v>30.0</v>
      </c>
      <c r="N753" s="40" t="s">
        <v>1370</v>
      </c>
      <c r="O753" s="40" t="s">
        <v>1371</v>
      </c>
      <c r="P753" s="40" t="s">
        <v>7305</v>
      </c>
      <c r="Q753" s="40" t="s">
        <v>1373</v>
      </c>
      <c r="R753" s="40" t="b">
        <v>0</v>
      </c>
      <c r="S753" s="40" t="s">
        <v>1373</v>
      </c>
      <c r="T753" s="40" t="s">
        <v>7305</v>
      </c>
      <c r="U753" s="41">
        <v>0.1</v>
      </c>
      <c r="V753" s="41">
        <v>0.9</v>
      </c>
      <c r="W753" s="41">
        <v>0.3</v>
      </c>
      <c r="X753" s="41">
        <v>0.5</v>
      </c>
      <c r="Y753" s="40" t="b">
        <v>0</v>
      </c>
      <c r="Z753" s="40" t="b">
        <v>1</v>
      </c>
      <c r="AA753" s="40" t="b">
        <v>0</v>
      </c>
      <c r="AB753" s="40" t="b">
        <v>0</v>
      </c>
      <c r="AC753" s="41" t="s">
        <v>9835</v>
      </c>
      <c r="AD753" s="41" t="s">
        <v>9836</v>
      </c>
      <c r="AE753" s="41">
        <v>1018.978431</v>
      </c>
      <c r="AF753" s="41">
        <v>-3.294744543</v>
      </c>
      <c r="AG753" s="42">
        <v>9.5E40</v>
      </c>
      <c r="AH753" s="51">
        <v>0.070651423</v>
      </c>
      <c r="AI753" s="40" t="s">
        <v>9837</v>
      </c>
      <c r="AJ753" s="40" t="s">
        <v>9838</v>
      </c>
      <c r="AK753" s="41">
        <v>10000.0</v>
      </c>
      <c r="AL753" s="40" t="s">
        <v>216</v>
      </c>
      <c r="AM753" s="40" t="s">
        <v>7285</v>
      </c>
      <c r="AN753" s="40" t="s">
        <v>5643</v>
      </c>
      <c r="AO753" s="42">
        <v>1.0E136</v>
      </c>
    </row>
    <row r="754">
      <c r="A754" s="41">
        <v>68.0</v>
      </c>
      <c r="B754" s="42">
        <v>1.671312492E9</v>
      </c>
      <c r="C754" s="41">
        <v>3356.0</v>
      </c>
      <c r="D754" s="40" t="s">
        <v>1243</v>
      </c>
      <c r="E754" s="41">
        <v>140.0</v>
      </c>
      <c r="F754" s="41">
        <v>35.0</v>
      </c>
      <c r="G754" s="41">
        <v>70.0</v>
      </c>
      <c r="H754" s="41">
        <v>-3.07732701</v>
      </c>
      <c r="I754" s="41">
        <v>10000.0</v>
      </c>
      <c r="J754" s="41">
        <v>5000.0</v>
      </c>
      <c r="K754" s="41">
        <v>1200.0</v>
      </c>
      <c r="L754" s="41">
        <v>600.0</v>
      </c>
      <c r="M754" s="41">
        <v>30.0</v>
      </c>
      <c r="N754" s="40" t="s">
        <v>1370</v>
      </c>
      <c r="O754" s="40" t="s">
        <v>1371</v>
      </c>
      <c r="P754" s="40" t="s">
        <v>7310</v>
      </c>
      <c r="Q754" s="40" t="s">
        <v>1373</v>
      </c>
      <c r="R754" s="40" t="b">
        <v>0</v>
      </c>
      <c r="S754" s="40" t="s">
        <v>7286</v>
      </c>
      <c r="T754" s="40" t="s">
        <v>7305</v>
      </c>
      <c r="U754" s="41">
        <v>0.1</v>
      </c>
      <c r="V754" s="41">
        <v>0.9</v>
      </c>
      <c r="W754" s="41">
        <v>0.2</v>
      </c>
      <c r="X754" s="41">
        <v>0.6</v>
      </c>
      <c r="Y754" s="40" t="b">
        <v>0</v>
      </c>
      <c r="Z754" s="40" t="b">
        <v>1</v>
      </c>
      <c r="AA754" s="40" t="b">
        <v>0</v>
      </c>
      <c r="AB754" s="40" t="b">
        <v>1</v>
      </c>
      <c r="AC754" s="41" t="s">
        <v>9839</v>
      </c>
      <c r="AD754" s="41" t="s">
        <v>9840</v>
      </c>
      <c r="AE754" s="41">
        <v>1203.60391</v>
      </c>
      <c r="AF754" s="41">
        <v>-3.294903909</v>
      </c>
      <c r="AG754" s="42">
        <v>4.86E41</v>
      </c>
      <c r="AH754" s="51">
        <v>0.070703211</v>
      </c>
      <c r="AI754" s="40" t="s">
        <v>9841</v>
      </c>
      <c r="AJ754" s="46">
        <v>4.86019891211632E125</v>
      </c>
      <c r="AK754" s="41">
        <v>4831.0</v>
      </c>
      <c r="AL754" s="40" t="s">
        <v>2224</v>
      </c>
      <c r="AM754" s="40" t="s">
        <v>7285</v>
      </c>
      <c r="AN754" s="40" t="s">
        <v>5643</v>
      </c>
      <c r="AO754" s="42">
        <v>1.01E138</v>
      </c>
    </row>
    <row r="755">
      <c r="A755" s="41">
        <v>136.0</v>
      </c>
      <c r="B755" s="42">
        <v>1.671302375E9</v>
      </c>
      <c r="C755" s="41">
        <v>3356.0</v>
      </c>
      <c r="D755" s="40" t="s">
        <v>1243</v>
      </c>
      <c r="E755" s="41">
        <v>140.0</v>
      </c>
      <c r="F755" s="41">
        <v>35.0</v>
      </c>
      <c r="G755" s="41">
        <v>70.0</v>
      </c>
      <c r="H755" s="41">
        <v>-3.07732701</v>
      </c>
      <c r="I755" s="41">
        <v>10000.0</v>
      </c>
      <c r="J755" s="41">
        <v>5000.0</v>
      </c>
      <c r="K755" s="41">
        <v>1200.0</v>
      </c>
      <c r="L755" s="41">
        <v>600.0</v>
      </c>
      <c r="M755" s="41">
        <v>30.0</v>
      </c>
      <c r="N755" s="40" t="s">
        <v>1370</v>
      </c>
      <c r="O755" s="40" t="s">
        <v>1371</v>
      </c>
      <c r="P755" s="40" t="s">
        <v>1372</v>
      </c>
      <c r="Q755" s="40" t="s">
        <v>1373</v>
      </c>
      <c r="R755" s="40" t="b">
        <v>0</v>
      </c>
      <c r="S755" s="40" t="s">
        <v>7286</v>
      </c>
      <c r="T755" s="40" t="s">
        <v>212</v>
      </c>
      <c r="U755" s="41">
        <v>0.1</v>
      </c>
      <c r="V755" s="41">
        <v>0.9</v>
      </c>
      <c r="W755" s="41">
        <v>0.1</v>
      </c>
      <c r="X755" s="41">
        <v>0.5</v>
      </c>
      <c r="Y755" s="40" t="b">
        <v>0</v>
      </c>
      <c r="Z755" s="40" t="b">
        <v>1</v>
      </c>
      <c r="AA755" s="40" t="b">
        <v>0</v>
      </c>
      <c r="AB755" s="40" t="b">
        <v>0</v>
      </c>
      <c r="AC755" s="41" t="s">
        <v>9842</v>
      </c>
      <c r="AD755" s="41" t="s">
        <v>9843</v>
      </c>
      <c r="AE755" s="41">
        <v>319.5715537</v>
      </c>
      <c r="AF755" s="41">
        <v>-3.296373415</v>
      </c>
      <c r="AG755" s="42">
        <v>1.6E41</v>
      </c>
      <c r="AH755" s="51">
        <v>0.071180737</v>
      </c>
      <c r="AI755" s="40" t="s">
        <v>9844</v>
      </c>
      <c r="AJ755" s="46">
        <v>1.60071132409598E125</v>
      </c>
      <c r="AK755" s="41">
        <v>10000.0</v>
      </c>
      <c r="AL755" s="40" t="s">
        <v>216</v>
      </c>
      <c r="AM755" s="40" t="s">
        <v>7285</v>
      </c>
      <c r="AN755" s="40" t="s">
        <v>224</v>
      </c>
      <c r="AO755" s="42">
        <v>1.11E136</v>
      </c>
    </row>
    <row r="756">
      <c r="A756" s="41">
        <v>666.0</v>
      </c>
      <c r="B756" s="42">
        <v>1.671302375E9</v>
      </c>
      <c r="C756" s="41">
        <v>3356.0</v>
      </c>
      <c r="D756" s="40" t="s">
        <v>1243</v>
      </c>
      <c r="E756" s="41">
        <v>140.0</v>
      </c>
      <c r="F756" s="41">
        <v>35.0</v>
      </c>
      <c r="G756" s="41">
        <v>70.0</v>
      </c>
      <c r="H756" s="41">
        <v>-3.07732701</v>
      </c>
      <c r="I756" s="41">
        <v>10000.0</v>
      </c>
      <c r="J756" s="41">
        <v>5000.0</v>
      </c>
      <c r="K756" s="41">
        <v>1200.0</v>
      </c>
      <c r="L756" s="41">
        <v>600.0</v>
      </c>
      <c r="M756" s="41">
        <v>50.0</v>
      </c>
      <c r="N756" s="40" t="s">
        <v>1370</v>
      </c>
      <c r="O756" s="40" t="s">
        <v>208</v>
      </c>
      <c r="P756" s="40" t="s">
        <v>1372</v>
      </c>
      <c r="Q756" s="40" t="s">
        <v>1373</v>
      </c>
      <c r="R756" s="40" t="b">
        <v>0</v>
      </c>
      <c r="S756" s="40" t="s">
        <v>1373</v>
      </c>
      <c r="T756" s="40" t="s">
        <v>212</v>
      </c>
      <c r="U756" s="41">
        <v>0.1</v>
      </c>
      <c r="V756" s="41">
        <v>0.9</v>
      </c>
      <c r="W756" s="41">
        <v>0.1</v>
      </c>
      <c r="X756" s="41">
        <v>0.4</v>
      </c>
      <c r="Y756" s="40" t="b">
        <v>0</v>
      </c>
      <c r="Z756" s="40" t="b">
        <v>1</v>
      </c>
      <c r="AA756" s="40" t="b">
        <v>0</v>
      </c>
      <c r="AB756" s="40" t="b">
        <v>0</v>
      </c>
      <c r="AC756" s="41" t="s">
        <v>9845</v>
      </c>
      <c r="AD756" s="41" t="s">
        <v>9846</v>
      </c>
      <c r="AE756" s="41">
        <v>409.4581475</v>
      </c>
      <c r="AF756" s="41">
        <v>-3.297209736</v>
      </c>
      <c r="AG756" s="42">
        <v>1.38E41</v>
      </c>
      <c r="AH756" s="51">
        <v>0.071452506</v>
      </c>
      <c r="AI756" s="40" t="s">
        <v>9847</v>
      </c>
      <c r="AJ756" s="40" t="s">
        <v>7330</v>
      </c>
      <c r="AK756" s="41">
        <v>10000.0</v>
      </c>
      <c r="AL756" s="40" t="s">
        <v>216</v>
      </c>
      <c r="AM756" s="40" t="s">
        <v>7285</v>
      </c>
      <c r="AN756" s="40" t="s">
        <v>224</v>
      </c>
      <c r="AO756" s="42">
        <v>1.1E136</v>
      </c>
    </row>
    <row r="757">
      <c r="A757" s="41">
        <v>178.0</v>
      </c>
      <c r="B757" s="42">
        <v>1.671302375E9</v>
      </c>
      <c r="C757" s="41">
        <v>3356.0</v>
      </c>
      <c r="D757" s="40" t="s">
        <v>1243</v>
      </c>
      <c r="E757" s="41">
        <v>140.0</v>
      </c>
      <c r="F757" s="41">
        <v>35.0</v>
      </c>
      <c r="G757" s="41">
        <v>70.0</v>
      </c>
      <c r="H757" s="41">
        <v>-3.07732701</v>
      </c>
      <c r="I757" s="41">
        <v>10000.0</v>
      </c>
      <c r="J757" s="41">
        <v>5000.0</v>
      </c>
      <c r="K757" s="41">
        <v>1200.0</v>
      </c>
      <c r="L757" s="41">
        <v>600.0</v>
      </c>
      <c r="M757" s="41">
        <v>30.0</v>
      </c>
      <c r="N757" s="40" t="s">
        <v>1370</v>
      </c>
      <c r="O757" s="40" t="s">
        <v>1371</v>
      </c>
      <c r="P757" s="40" t="s">
        <v>212</v>
      </c>
      <c r="Q757" s="40" t="s">
        <v>1373</v>
      </c>
      <c r="R757" s="40" t="b">
        <v>0</v>
      </c>
      <c r="S757" s="40" t="s">
        <v>7286</v>
      </c>
      <c r="T757" s="40" t="s">
        <v>212</v>
      </c>
      <c r="U757" s="41">
        <v>0.1</v>
      </c>
      <c r="V757" s="41">
        <v>0.9</v>
      </c>
      <c r="W757" s="41">
        <v>0.3</v>
      </c>
      <c r="X757" s="41">
        <v>0.5</v>
      </c>
      <c r="Y757" s="40" t="b">
        <v>0</v>
      </c>
      <c r="Z757" s="40" t="b">
        <v>1</v>
      </c>
      <c r="AA757" s="40" t="b">
        <v>0</v>
      </c>
      <c r="AB757" s="40" t="b">
        <v>0</v>
      </c>
      <c r="AC757" s="41" t="s">
        <v>9848</v>
      </c>
      <c r="AD757" s="41" t="s">
        <v>9849</v>
      </c>
      <c r="AE757" s="41">
        <v>348.2620215</v>
      </c>
      <c r="AF757" s="41">
        <v>-3.297728082</v>
      </c>
      <c r="AG757" s="42">
        <v>6.74E41</v>
      </c>
      <c r="AH757" s="51">
        <v>0.071620946</v>
      </c>
      <c r="AI757" s="40" t="s">
        <v>9850</v>
      </c>
      <c r="AJ757" s="40" t="s">
        <v>9851</v>
      </c>
      <c r="AK757" s="41">
        <v>10000.0</v>
      </c>
      <c r="AL757" s="40" t="s">
        <v>216</v>
      </c>
      <c r="AM757" s="40" t="s">
        <v>7285</v>
      </c>
      <c r="AN757" s="40" t="s">
        <v>224</v>
      </c>
      <c r="AO757" s="42">
        <v>1.11E138</v>
      </c>
    </row>
    <row r="758">
      <c r="A758" s="41">
        <v>275.0</v>
      </c>
      <c r="B758" s="42">
        <v>1.671302375E9</v>
      </c>
      <c r="C758" s="41">
        <v>3356.0</v>
      </c>
      <c r="D758" s="40" t="s">
        <v>1243</v>
      </c>
      <c r="E758" s="41">
        <v>140.0</v>
      </c>
      <c r="F758" s="41">
        <v>35.0</v>
      </c>
      <c r="G758" s="41">
        <v>70.0</v>
      </c>
      <c r="H758" s="41">
        <v>-3.07732701</v>
      </c>
      <c r="I758" s="41">
        <v>10000.0</v>
      </c>
      <c r="J758" s="41">
        <v>5000.0</v>
      </c>
      <c r="K758" s="41">
        <v>1200.0</v>
      </c>
      <c r="L758" s="41">
        <v>600.0</v>
      </c>
      <c r="M758" s="41">
        <v>30.0</v>
      </c>
      <c r="N758" s="40" t="s">
        <v>1370</v>
      </c>
      <c r="O758" s="40" t="s">
        <v>208</v>
      </c>
      <c r="P758" s="40" t="s">
        <v>7305</v>
      </c>
      <c r="Q758" s="40" t="s">
        <v>1373</v>
      </c>
      <c r="R758" s="40" t="b">
        <v>0</v>
      </c>
      <c r="S758" s="40" t="s">
        <v>1373</v>
      </c>
      <c r="T758" s="40" t="s">
        <v>212</v>
      </c>
      <c r="U758" s="41">
        <v>0.1</v>
      </c>
      <c r="V758" s="41">
        <v>0.9</v>
      </c>
      <c r="W758" s="41">
        <v>0.2</v>
      </c>
      <c r="X758" s="41">
        <v>0.6</v>
      </c>
      <c r="Y758" s="40" t="b">
        <v>0</v>
      </c>
      <c r="Z758" s="40" t="b">
        <v>1</v>
      </c>
      <c r="AA758" s="40" t="b">
        <v>0</v>
      </c>
      <c r="AB758" s="40" t="b">
        <v>0</v>
      </c>
      <c r="AC758" s="41" t="s">
        <v>9852</v>
      </c>
      <c r="AD758" s="41" t="s">
        <v>9853</v>
      </c>
      <c r="AE758" s="41">
        <v>358.9711993</v>
      </c>
      <c r="AF758" s="41">
        <v>-3.298305013</v>
      </c>
      <c r="AG758" s="42">
        <v>9.25E40</v>
      </c>
      <c r="AH758" s="51">
        <v>0.071808424</v>
      </c>
      <c r="AI758" s="40" t="s">
        <v>9854</v>
      </c>
      <c r="AJ758" s="40" t="s">
        <v>7330</v>
      </c>
      <c r="AK758" s="41">
        <v>10000.0</v>
      </c>
      <c r="AL758" s="40" t="s">
        <v>216</v>
      </c>
      <c r="AM758" s="40" t="s">
        <v>7285</v>
      </c>
      <c r="AN758" s="40" t="s">
        <v>224</v>
      </c>
      <c r="AO758" s="42">
        <v>1.0E136</v>
      </c>
    </row>
    <row r="759">
      <c r="A759" s="41">
        <v>164.0</v>
      </c>
      <c r="B759" s="42">
        <v>1.67130956E9</v>
      </c>
      <c r="C759" s="41">
        <v>3356.0</v>
      </c>
      <c r="D759" s="40" t="s">
        <v>1243</v>
      </c>
      <c r="E759" s="41">
        <v>140.0</v>
      </c>
      <c r="F759" s="41">
        <v>35.0</v>
      </c>
      <c r="G759" s="41">
        <v>70.0</v>
      </c>
      <c r="H759" s="41">
        <v>-3.07732701</v>
      </c>
      <c r="I759" s="41">
        <v>10000.0</v>
      </c>
      <c r="J759" s="41">
        <v>5000.0</v>
      </c>
      <c r="K759" s="41">
        <v>1200.0</v>
      </c>
      <c r="L759" s="41">
        <v>600.0</v>
      </c>
      <c r="M759" s="41">
        <v>30.0</v>
      </c>
      <c r="N759" s="40" t="s">
        <v>1370</v>
      </c>
      <c r="O759" s="40" t="s">
        <v>1371</v>
      </c>
      <c r="P759" s="40" t="s">
        <v>212</v>
      </c>
      <c r="Q759" s="40" t="s">
        <v>1373</v>
      </c>
      <c r="R759" s="40" t="b">
        <v>0</v>
      </c>
      <c r="S759" s="40" t="s">
        <v>1373</v>
      </c>
      <c r="T759" s="40" t="s">
        <v>7305</v>
      </c>
      <c r="U759" s="41">
        <v>0.1</v>
      </c>
      <c r="V759" s="41">
        <v>0.9</v>
      </c>
      <c r="W759" s="41">
        <v>0.1</v>
      </c>
      <c r="X759" s="41">
        <v>0.6</v>
      </c>
      <c r="Y759" s="40" t="b">
        <v>0</v>
      </c>
      <c r="Z759" s="40" t="b">
        <v>1</v>
      </c>
      <c r="AA759" s="40" t="b">
        <v>0</v>
      </c>
      <c r="AB759" s="40" t="b">
        <v>0</v>
      </c>
      <c r="AC759" s="41" t="s">
        <v>9855</v>
      </c>
      <c r="AD759" s="41" t="s">
        <v>9856</v>
      </c>
      <c r="AE759" s="41">
        <v>1202.737053</v>
      </c>
      <c r="AF759" s="41">
        <v>-3.298333406</v>
      </c>
      <c r="AG759" s="42">
        <v>6.68E41</v>
      </c>
      <c r="AH759" s="51">
        <v>0.071817651</v>
      </c>
      <c r="AI759" s="40" t="s">
        <v>9857</v>
      </c>
      <c r="AJ759" s="46">
        <v>6.6841123776114E125</v>
      </c>
      <c r="AK759" s="41">
        <v>9830.0</v>
      </c>
      <c r="AL759" s="40" t="s">
        <v>2224</v>
      </c>
      <c r="AM759" s="40" t="s">
        <v>7285</v>
      </c>
      <c r="AN759" s="40" t="s">
        <v>5643</v>
      </c>
      <c r="AO759" s="42">
        <v>1.11E138</v>
      </c>
    </row>
    <row r="760">
      <c r="A760" s="41">
        <v>134.0</v>
      </c>
      <c r="B760" s="42">
        <v>1.671312514E9</v>
      </c>
      <c r="C760" s="41">
        <v>3356.0</v>
      </c>
      <c r="D760" s="40" t="s">
        <v>1243</v>
      </c>
      <c r="E760" s="41">
        <v>140.0</v>
      </c>
      <c r="F760" s="41">
        <v>35.0</v>
      </c>
      <c r="G760" s="41">
        <v>70.0</v>
      </c>
      <c r="H760" s="41">
        <v>-3.07732701</v>
      </c>
      <c r="I760" s="41">
        <v>10000.0</v>
      </c>
      <c r="J760" s="41">
        <v>5000.0</v>
      </c>
      <c r="K760" s="41">
        <v>1200.0</v>
      </c>
      <c r="L760" s="41">
        <v>600.0</v>
      </c>
      <c r="M760" s="41">
        <v>30.0</v>
      </c>
      <c r="N760" s="40" t="s">
        <v>1370</v>
      </c>
      <c r="O760" s="40" t="s">
        <v>1371</v>
      </c>
      <c r="P760" s="40" t="s">
        <v>1372</v>
      </c>
      <c r="Q760" s="40" t="s">
        <v>1373</v>
      </c>
      <c r="R760" s="40" t="b">
        <v>0</v>
      </c>
      <c r="S760" s="40" t="s">
        <v>1373</v>
      </c>
      <c r="T760" s="40" t="s">
        <v>7305</v>
      </c>
      <c r="U760" s="41">
        <v>0.1</v>
      </c>
      <c r="V760" s="41">
        <v>0.9</v>
      </c>
      <c r="W760" s="41">
        <v>0.3</v>
      </c>
      <c r="X760" s="41">
        <v>0.6</v>
      </c>
      <c r="Y760" s="40" t="b">
        <v>0</v>
      </c>
      <c r="Z760" s="40" t="b">
        <v>1</v>
      </c>
      <c r="AA760" s="40" t="b">
        <v>0</v>
      </c>
      <c r="AB760" s="40" t="b">
        <v>1</v>
      </c>
      <c r="AC760" s="41" t="s">
        <v>9858</v>
      </c>
      <c r="AD760" s="41" t="s">
        <v>9859</v>
      </c>
      <c r="AE760" s="41">
        <v>1203.380095</v>
      </c>
      <c r="AF760" s="41">
        <v>-3.299424096</v>
      </c>
      <c r="AG760" s="42">
        <v>1.32E42</v>
      </c>
      <c r="AH760" s="51">
        <v>0.072172078</v>
      </c>
      <c r="AI760" s="40" t="s">
        <v>9860</v>
      </c>
      <c r="AJ760" s="40" t="s">
        <v>9861</v>
      </c>
      <c r="AK760" s="41">
        <v>8442.0</v>
      </c>
      <c r="AL760" s="40" t="s">
        <v>2224</v>
      </c>
      <c r="AM760" s="40" t="s">
        <v>7285</v>
      </c>
      <c r="AN760" s="40" t="s">
        <v>5643</v>
      </c>
      <c r="AO760" s="42">
        <v>1.11E139</v>
      </c>
    </row>
    <row r="761">
      <c r="A761" s="41">
        <v>532.0</v>
      </c>
      <c r="B761" s="42">
        <v>1.671302375E9</v>
      </c>
      <c r="C761" s="41">
        <v>3356.0</v>
      </c>
      <c r="D761" s="40" t="s">
        <v>1243</v>
      </c>
      <c r="E761" s="41">
        <v>140.0</v>
      </c>
      <c r="F761" s="41">
        <v>35.0</v>
      </c>
      <c r="G761" s="41">
        <v>70.0</v>
      </c>
      <c r="H761" s="41">
        <v>-3.07732701</v>
      </c>
      <c r="I761" s="41">
        <v>10000.0</v>
      </c>
      <c r="J761" s="41">
        <v>5000.0</v>
      </c>
      <c r="K761" s="41">
        <v>1200.0</v>
      </c>
      <c r="L761" s="41">
        <v>600.0</v>
      </c>
      <c r="M761" s="41">
        <v>50.0</v>
      </c>
      <c r="N761" s="40" t="s">
        <v>1370</v>
      </c>
      <c r="O761" s="40" t="s">
        <v>1371</v>
      </c>
      <c r="P761" s="40" t="s">
        <v>212</v>
      </c>
      <c r="Q761" s="40" t="s">
        <v>1373</v>
      </c>
      <c r="R761" s="40" t="b">
        <v>0</v>
      </c>
      <c r="S761" s="40" t="s">
        <v>7286</v>
      </c>
      <c r="T761" s="40" t="s">
        <v>212</v>
      </c>
      <c r="U761" s="41">
        <v>0.1</v>
      </c>
      <c r="V761" s="41">
        <v>0.9</v>
      </c>
      <c r="W761" s="41">
        <v>0.1</v>
      </c>
      <c r="X761" s="41">
        <v>0.5</v>
      </c>
      <c r="Y761" s="40" t="b">
        <v>0</v>
      </c>
      <c r="Z761" s="40" t="b">
        <v>1</v>
      </c>
      <c r="AA761" s="40" t="b">
        <v>0</v>
      </c>
      <c r="AB761" s="40" t="b">
        <v>0</v>
      </c>
      <c r="AC761" s="41" t="s">
        <v>9862</v>
      </c>
      <c r="AD761" s="41" t="s">
        <v>9863</v>
      </c>
      <c r="AE761" s="41">
        <v>533.5547404</v>
      </c>
      <c r="AF761" s="41">
        <v>-3.299708188</v>
      </c>
      <c r="AG761" s="42">
        <v>4.4E41</v>
      </c>
      <c r="AH761" s="51">
        <v>0.072264396</v>
      </c>
      <c r="AI761" s="40" t="s">
        <v>9864</v>
      </c>
      <c r="AJ761" s="40" t="s">
        <v>7330</v>
      </c>
      <c r="AK761" s="41">
        <v>10000.0</v>
      </c>
      <c r="AL761" s="40" t="s">
        <v>216</v>
      </c>
      <c r="AM761" s="40" t="s">
        <v>7285</v>
      </c>
      <c r="AN761" s="40" t="s">
        <v>224</v>
      </c>
      <c r="AO761" s="42">
        <v>1.01E138</v>
      </c>
    </row>
    <row r="762">
      <c r="A762" s="41">
        <v>200.0</v>
      </c>
      <c r="B762" s="42">
        <v>1.671302375E9</v>
      </c>
      <c r="C762" s="41">
        <v>3356.0</v>
      </c>
      <c r="D762" s="40" t="s">
        <v>1243</v>
      </c>
      <c r="E762" s="41">
        <v>140.0</v>
      </c>
      <c r="F762" s="41">
        <v>35.0</v>
      </c>
      <c r="G762" s="41">
        <v>70.0</v>
      </c>
      <c r="H762" s="41">
        <v>-3.07732701</v>
      </c>
      <c r="I762" s="41">
        <v>10000.0</v>
      </c>
      <c r="J762" s="41">
        <v>5000.0</v>
      </c>
      <c r="K762" s="41">
        <v>1200.0</v>
      </c>
      <c r="L762" s="41">
        <v>600.0</v>
      </c>
      <c r="M762" s="41">
        <v>30.0</v>
      </c>
      <c r="N762" s="40" t="s">
        <v>1370</v>
      </c>
      <c r="O762" s="40" t="s">
        <v>208</v>
      </c>
      <c r="P762" s="40" t="s">
        <v>209</v>
      </c>
      <c r="Q762" s="40" t="s">
        <v>1373</v>
      </c>
      <c r="R762" s="40" t="b">
        <v>0</v>
      </c>
      <c r="S762" s="40" t="s">
        <v>1373</v>
      </c>
      <c r="T762" s="40" t="s">
        <v>212</v>
      </c>
      <c r="U762" s="41">
        <v>0.1</v>
      </c>
      <c r="V762" s="41">
        <v>0.9</v>
      </c>
      <c r="W762" s="41">
        <v>0.1</v>
      </c>
      <c r="X762" s="41">
        <v>0.6</v>
      </c>
      <c r="Y762" s="40" t="b">
        <v>0</v>
      </c>
      <c r="Z762" s="40" t="b">
        <v>1</v>
      </c>
      <c r="AA762" s="40" t="b">
        <v>0</v>
      </c>
      <c r="AB762" s="40" t="b">
        <v>0</v>
      </c>
      <c r="AC762" s="41" t="s">
        <v>9865</v>
      </c>
      <c r="AD762" s="41" t="s">
        <v>9866</v>
      </c>
      <c r="AE762" s="41">
        <v>362.3653245</v>
      </c>
      <c r="AF762" s="41">
        <v>-3.300325771</v>
      </c>
      <c r="AG762" s="42">
        <v>3.05E41</v>
      </c>
      <c r="AH762" s="51">
        <v>0.072465084</v>
      </c>
      <c r="AI762" s="40" t="s">
        <v>9867</v>
      </c>
      <c r="AJ762" s="46">
        <v>3.0466699194191E125</v>
      </c>
      <c r="AK762" s="41">
        <v>10000.0</v>
      </c>
      <c r="AL762" s="40" t="s">
        <v>216</v>
      </c>
      <c r="AM762" s="40" t="s">
        <v>7285</v>
      </c>
      <c r="AN762" s="40" t="s">
        <v>224</v>
      </c>
      <c r="AO762" s="42">
        <v>1.1E137</v>
      </c>
    </row>
    <row r="763">
      <c r="A763" s="41">
        <v>105.0</v>
      </c>
      <c r="B763" s="42">
        <v>1.671312492E9</v>
      </c>
      <c r="C763" s="41">
        <v>3356.0</v>
      </c>
      <c r="D763" s="40" t="s">
        <v>1243</v>
      </c>
      <c r="E763" s="41">
        <v>140.0</v>
      </c>
      <c r="F763" s="41">
        <v>35.0</v>
      </c>
      <c r="G763" s="41">
        <v>70.0</v>
      </c>
      <c r="H763" s="41">
        <v>-3.07732701</v>
      </c>
      <c r="I763" s="41">
        <v>10000.0</v>
      </c>
      <c r="J763" s="41">
        <v>5000.0</v>
      </c>
      <c r="K763" s="41">
        <v>1200.0</v>
      </c>
      <c r="L763" s="41">
        <v>600.0</v>
      </c>
      <c r="M763" s="41">
        <v>30.0</v>
      </c>
      <c r="N763" s="40" t="s">
        <v>1370</v>
      </c>
      <c r="O763" s="40" t="s">
        <v>1371</v>
      </c>
      <c r="P763" s="40" t="s">
        <v>7305</v>
      </c>
      <c r="Q763" s="40" t="s">
        <v>1373</v>
      </c>
      <c r="R763" s="40" t="b">
        <v>0</v>
      </c>
      <c r="S763" s="40" t="s">
        <v>7286</v>
      </c>
      <c r="T763" s="40" t="s">
        <v>7305</v>
      </c>
      <c r="U763" s="41">
        <v>0.1</v>
      </c>
      <c r="V763" s="41">
        <v>0.9</v>
      </c>
      <c r="W763" s="41">
        <v>0.3</v>
      </c>
      <c r="X763" s="41">
        <v>0.4</v>
      </c>
      <c r="Y763" s="40" t="b">
        <v>0</v>
      </c>
      <c r="Z763" s="40" t="b">
        <v>1</v>
      </c>
      <c r="AA763" s="40" t="b">
        <v>0</v>
      </c>
      <c r="AB763" s="40" t="b">
        <v>1</v>
      </c>
      <c r="AC763" s="41" t="s">
        <v>9151</v>
      </c>
      <c r="AD763" s="41" t="s">
        <v>4589</v>
      </c>
      <c r="AE763" s="41">
        <v>1202.877512</v>
      </c>
      <c r="AF763" s="41">
        <v>-3.301889871</v>
      </c>
      <c r="AG763" s="42">
        <v>4.81E41</v>
      </c>
      <c r="AH763" s="51">
        <v>0.07297335</v>
      </c>
      <c r="AI763" s="40" t="s">
        <v>9868</v>
      </c>
      <c r="AJ763" s="46">
        <v>4.80579995326292E167</v>
      </c>
      <c r="AK763" s="41">
        <v>8885.0</v>
      </c>
      <c r="AL763" s="40" t="s">
        <v>2224</v>
      </c>
      <c r="AM763" s="40" t="s">
        <v>7285</v>
      </c>
      <c r="AN763" s="40" t="s">
        <v>5643</v>
      </c>
      <c r="AO763" s="42">
        <v>1.01E138</v>
      </c>
    </row>
    <row r="764">
      <c r="A764" s="41">
        <v>62.0</v>
      </c>
      <c r="B764" s="42">
        <v>1.671312514E9</v>
      </c>
      <c r="C764" s="41">
        <v>3356.0</v>
      </c>
      <c r="D764" s="40" t="s">
        <v>1243</v>
      </c>
      <c r="E764" s="41">
        <v>140.0</v>
      </c>
      <c r="F764" s="41">
        <v>35.0</v>
      </c>
      <c r="G764" s="41">
        <v>70.0</v>
      </c>
      <c r="H764" s="41">
        <v>-3.07732701</v>
      </c>
      <c r="I764" s="41">
        <v>10000.0</v>
      </c>
      <c r="J764" s="41">
        <v>5000.0</v>
      </c>
      <c r="K764" s="41">
        <v>1200.0</v>
      </c>
      <c r="L764" s="41">
        <v>600.0</v>
      </c>
      <c r="M764" s="41">
        <v>30.0</v>
      </c>
      <c r="N764" s="40" t="s">
        <v>1370</v>
      </c>
      <c r="O764" s="40" t="s">
        <v>1371</v>
      </c>
      <c r="P764" s="40" t="s">
        <v>7310</v>
      </c>
      <c r="Q764" s="40" t="s">
        <v>1373</v>
      </c>
      <c r="R764" s="40" t="b">
        <v>0</v>
      </c>
      <c r="S764" s="40" t="s">
        <v>1373</v>
      </c>
      <c r="T764" s="40" t="s">
        <v>7305</v>
      </c>
      <c r="U764" s="41">
        <v>0.1</v>
      </c>
      <c r="V764" s="41">
        <v>0.9</v>
      </c>
      <c r="W764" s="41">
        <v>0.3</v>
      </c>
      <c r="X764" s="41">
        <v>0.6</v>
      </c>
      <c r="Y764" s="40" t="b">
        <v>0</v>
      </c>
      <c r="Z764" s="40" t="b">
        <v>1</v>
      </c>
      <c r="AA764" s="40" t="b">
        <v>0</v>
      </c>
      <c r="AB764" s="40" t="b">
        <v>1</v>
      </c>
      <c r="AC764" s="41" t="s">
        <v>9869</v>
      </c>
      <c r="AD764" s="41" t="s">
        <v>9870</v>
      </c>
      <c r="AE764" s="41">
        <v>1203.69431</v>
      </c>
      <c r="AF764" s="41">
        <v>-3.301964791</v>
      </c>
      <c r="AG764" s="42">
        <v>1.57E41</v>
      </c>
      <c r="AH764" s="51">
        <v>0.072997696</v>
      </c>
      <c r="AI764" s="40" t="s">
        <v>9871</v>
      </c>
      <c r="AJ764" s="40" t="s">
        <v>9872</v>
      </c>
      <c r="AK764" s="41">
        <v>5485.0</v>
      </c>
      <c r="AL764" s="40" t="s">
        <v>2224</v>
      </c>
      <c r="AM764" s="40" t="s">
        <v>7285</v>
      </c>
      <c r="AN764" s="40" t="s">
        <v>5643</v>
      </c>
      <c r="AO764" s="42">
        <v>1.11E136</v>
      </c>
    </row>
    <row r="765">
      <c r="A765" s="41">
        <v>61.0</v>
      </c>
      <c r="B765" s="42">
        <v>1.671309524E9</v>
      </c>
      <c r="C765" s="41">
        <v>3356.0</v>
      </c>
      <c r="D765" s="40" t="s">
        <v>1243</v>
      </c>
      <c r="E765" s="41">
        <v>140.0</v>
      </c>
      <c r="F765" s="41">
        <v>35.0</v>
      </c>
      <c r="G765" s="41">
        <v>70.0</v>
      </c>
      <c r="H765" s="41">
        <v>-3.07732701</v>
      </c>
      <c r="I765" s="41">
        <v>10000.0</v>
      </c>
      <c r="J765" s="41">
        <v>5000.0</v>
      </c>
      <c r="K765" s="41">
        <v>1200.0</v>
      </c>
      <c r="L765" s="41">
        <v>600.0</v>
      </c>
      <c r="M765" s="41">
        <v>30.0</v>
      </c>
      <c r="N765" s="40" t="s">
        <v>1370</v>
      </c>
      <c r="O765" s="40" t="s">
        <v>1371</v>
      </c>
      <c r="P765" s="40" t="s">
        <v>7310</v>
      </c>
      <c r="Q765" s="40" t="s">
        <v>1373</v>
      </c>
      <c r="R765" s="40" t="b">
        <v>0</v>
      </c>
      <c r="S765" s="40" t="s">
        <v>1373</v>
      </c>
      <c r="T765" s="40" t="s">
        <v>212</v>
      </c>
      <c r="U765" s="41">
        <v>0.1</v>
      </c>
      <c r="V765" s="41">
        <v>0.9</v>
      </c>
      <c r="W765" s="41">
        <v>0.3</v>
      </c>
      <c r="X765" s="41">
        <v>0.5</v>
      </c>
      <c r="Y765" s="40" t="b">
        <v>0</v>
      </c>
      <c r="Z765" s="40" t="b">
        <v>1</v>
      </c>
      <c r="AA765" s="40" t="b">
        <v>0</v>
      </c>
      <c r="AB765" s="40" t="b">
        <v>1</v>
      </c>
      <c r="AC765" s="41" t="s">
        <v>9873</v>
      </c>
      <c r="AD765" s="41" t="s">
        <v>9874</v>
      </c>
      <c r="AE765" s="41">
        <v>1203.379732</v>
      </c>
      <c r="AF765" s="41">
        <v>-3.302216091</v>
      </c>
      <c r="AG765" s="42">
        <v>1.62E41</v>
      </c>
      <c r="AH765" s="51">
        <v>0.073079358</v>
      </c>
      <c r="AI765" s="40" t="s">
        <v>9875</v>
      </c>
      <c r="AJ765" s="46">
        <v>1.62098548789391E125</v>
      </c>
      <c r="AK765" s="41">
        <v>3908.0</v>
      </c>
      <c r="AL765" s="40" t="s">
        <v>2224</v>
      </c>
      <c r="AM765" s="40" t="s">
        <v>7285</v>
      </c>
      <c r="AN765" s="40" t="s">
        <v>5643</v>
      </c>
      <c r="AO765" s="42">
        <v>1.11E136</v>
      </c>
    </row>
    <row r="766">
      <c r="A766" s="41">
        <v>26.0</v>
      </c>
      <c r="B766" s="42">
        <v>1.671302375E9</v>
      </c>
      <c r="C766" s="41">
        <v>3356.0</v>
      </c>
      <c r="D766" s="40" t="s">
        <v>1243</v>
      </c>
      <c r="E766" s="41">
        <v>140.0</v>
      </c>
      <c r="F766" s="41">
        <v>35.0</v>
      </c>
      <c r="G766" s="41">
        <v>70.0</v>
      </c>
      <c r="H766" s="41">
        <v>-3.07732701</v>
      </c>
      <c r="I766" s="41">
        <v>10000.0</v>
      </c>
      <c r="J766" s="41">
        <v>5000.0</v>
      </c>
      <c r="K766" s="41">
        <v>1200.0</v>
      </c>
      <c r="L766" s="41">
        <v>600.0</v>
      </c>
      <c r="M766" s="41">
        <v>30.0</v>
      </c>
      <c r="N766" s="40" t="s">
        <v>1370</v>
      </c>
      <c r="O766" s="40" t="s">
        <v>1371</v>
      </c>
      <c r="P766" s="40" t="s">
        <v>209</v>
      </c>
      <c r="Q766" s="40" t="s">
        <v>1373</v>
      </c>
      <c r="R766" s="40" t="b">
        <v>0</v>
      </c>
      <c r="S766" s="40" t="s">
        <v>1373</v>
      </c>
      <c r="T766" s="40" t="s">
        <v>212</v>
      </c>
      <c r="U766" s="41">
        <v>0.1</v>
      </c>
      <c r="V766" s="41">
        <v>0.9</v>
      </c>
      <c r="W766" s="41">
        <v>0.3</v>
      </c>
      <c r="X766" s="41">
        <v>0.6</v>
      </c>
      <c r="Y766" s="40" t="b">
        <v>0</v>
      </c>
      <c r="Z766" s="40" t="b">
        <v>1</v>
      </c>
      <c r="AA766" s="40" t="b">
        <v>0</v>
      </c>
      <c r="AB766" s="40" t="b">
        <v>0</v>
      </c>
      <c r="AC766" s="41" t="s">
        <v>9876</v>
      </c>
      <c r="AD766" s="41" t="s">
        <v>9877</v>
      </c>
      <c r="AE766" s="41">
        <v>372.2158489</v>
      </c>
      <c r="AF766" s="41">
        <v>-3.30267292</v>
      </c>
      <c r="AG766" s="42">
        <v>1.04E42</v>
      </c>
      <c r="AH766" s="51">
        <v>0.073227807</v>
      </c>
      <c r="AI766" s="40" t="s">
        <v>9878</v>
      </c>
      <c r="AJ766" s="40" t="s">
        <v>9879</v>
      </c>
      <c r="AK766" s="41">
        <v>10000.0</v>
      </c>
      <c r="AL766" s="40" t="s">
        <v>216</v>
      </c>
      <c r="AM766" s="40" t="s">
        <v>7285</v>
      </c>
      <c r="AN766" s="40" t="s">
        <v>224</v>
      </c>
      <c r="AO766" s="42">
        <v>1.01E139</v>
      </c>
    </row>
    <row r="767">
      <c r="A767" s="41">
        <v>174.0</v>
      </c>
      <c r="B767" s="42">
        <v>1.671302375E9</v>
      </c>
      <c r="C767" s="41">
        <v>3356.0</v>
      </c>
      <c r="D767" s="40" t="s">
        <v>1243</v>
      </c>
      <c r="E767" s="41">
        <v>140.0</v>
      </c>
      <c r="F767" s="41">
        <v>35.0</v>
      </c>
      <c r="G767" s="41">
        <v>70.0</v>
      </c>
      <c r="H767" s="41">
        <v>-3.07732701</v>
      </c>
      <c r="I767" s="41">
        <v>10000.0</v>
      </c>
      <c r="J767" s="41">
        <v>5000.0</v>
      </c>
      <c r="K767" s="41">
        <v>1200.0</v>
      </c>
      <c r="L767" s="41">
        <v>600.0</v>
      </c>
      <c r="M767" s="41">
        <v>30.0</v>
      </c>
      <c r="N767" s="40" t="s">
        <v>1370</v>
      </c>
      <c r="O767" s="40" t="s">
        <v>1371</v>
      </c>
      <c r="P767" s="40" t="s">
        <v>212</v>
      </c>
      <c r="Q767" s="40" t="s">
        <v>1373</v>
      </c>
      <c r="R767" s="40" t="b">
        <v>0</v>
      </c>
      <c r="S767" s="40" t="s">
        <v>7286</v>
      </c>
      <c r="T767" s="40" t="s">
        <v>212</v>
      </c>
      <c r="U767" s="41">
        <v>0.1</v>
      </c>
      <c r="V767" s="41">
        <v>0.9</v>
      </c>
      <c r="W767" s="41">
        <v>0.2</v>
      </c>
      <c r="X767" s="41">
        <v>0.4</v>
      </c>
      <c r="Y767" s="40" t="b">
        <v>0</v>
      </c>
      <c r="Z767" s="40" t="b">
        <v>1</v>
      </c>
      <c r="AA767" s="40" t="b">
        <v>0</v>
      </c>
      <c r="AB767" s="40" t="b">
        <v>0</v>
      </c>
      <c r="AC767" s="41" t="s">
        <v>9880</v>
      </c>
      <c r="AD767" s="41" t="s">
        <v>9881</v>
      </c>
      <c r="AE767" s="41">
        <v>294.5722365</v>
      </c>
      <c r="AF767" s="41">
        <v>-3.30454214</v>
      </c>
      <c r="AG767" s="42">
        <v>3.26E41</v>
      </c>
      <c r="AH767" s="51">
        <v>0.073835224</v>
      </c>
      <c r="AI767" s="40" t="s">
        <v>9882</v>
      </c>
      <c r="AJ767" s="45">
        <v>3.26459615240104E251</v>
      </c>
      <c r="AK767" s="41">
        <v>10000.0</v>
      </c>
      <c r="AL767" s="40" t="s">
        <v>216</v>
      </c>
      <c r="AM767" s="40" t="s">
        <v>7285</v>
      </c>
      <c r="AN767" s="40" t="s">
        <v>224</v>
      </c>
      <c r="AO767" s="42">
        <v>1.11E137</v>
      </c>
    </row>
    <row r="768">
      <c r="A768" s="41">
        <v>712.0</v>
      </c>
      <c r="B768" s="42">
        <v>1.671302375E9</v>
      </c>
      <c r="C768" s="41">
        <v>3356.0</v>
      </c>
      <c r="D768" s="40" t="s">
        <v>1243</v>
      </c>
      <c r="E768" s="41">
        <v>140.0</v>
      </c>
      <c r="F768" s="41">
        <v>35.0</v>
      </c>
      <c r="G768" s="41">
        <v>70.0</v>
      </c>
      <c r="H768" s="41">
        <v>-3.07732701</v>
      </c>
      <c r="I768" s="41">
        <v>10000.0</v>
      </c>
      <c r="J768" s="41">
        <v>5000.0</v>
      </c>
      <c r="K768" s="41">
        <v>1200.0</v>
      </c>
      <c r="L768" s="41">
        <v>600.0</v>
      </c>
      <c r="M768" s="41">
        <v>50.0</v>
      </c>
      <c r="N768" s="40" t="s">
        <v>1370</v>
      </c>
      <c r="O768" s="40" t="s">
        <v>208</v>
      </c>
      <c r="P768" s="40" t="s">
        <v>212</v>
      </c>
      <c r="Q768" s="40" t="s">
        <v>1373</v>
      </c>
      <c r="R768" s="40" t="b">
        <v>0</v>
      </c>
      <c r="S768" s="40" t="s">
        <v>7286</v>
      </c>
      <c r="T768" s="40" t="s">
        <v>212</v>
      </c>
      <c r="U768" s="41">
        <v>0.1</v>
      </c>
      <c r="V768" s="41">
        <v>0.9</v>
      </c>
      <c r="W768" s="41">
        <v>0.1</v>
      </c>
      <c r="X768" s="41">
        <v>0.5</v>
      </c>
      <c r="Y768" s="40" t="b">
        <v>0</v>
      </c>
      <c r="Z768" s="40" t="b">
        <v>1</v>
      </c>
      <c r="AA768" s="40" t="b">
        <v>0</v>
      </c>
      <c r="AB768" s="40" t="b">
        <v>0</v>
      </c>
      <c r="AC768" s="41" t="s">
        <v>9883</v>
      </c>
      <c r="AD768" s="41" t="s">
        <v>9884</v>
      </c>
      <c r="AE768" s="41">
        <v>537.2621076</v>
      </c>
      <c r="AF768" s="41">
        <v>-3.304555311</v>
      </c>
      <c r="AG768" s="42">
        <v>8.35E41</v>
      </c>
      <c r="AH768" s="51">
        <v>0.073839504</v>
      </c>
      <c r="AI768" s="40" t="s">
        <v>9885</v>
      </c>
      <c r="AJ768" s="40" t="s">
        <v>7330</v>
      </c>
      <c r="AK768" s="41">
        <v>10000.0</v>
      </c>
      <c r="AL768" s="40" t="s">
        <v>216</v>
      </c>
      <c r="AM768" s="40" t="s">
        <v>7285</v>
      </c>
      <c r="AN768" s="40" t="s">
        <v>224</v>
      </c>
      <c r="AO768" s="42">
        <v>1.0E139</v>
      </c>
    </row>
    <row r="769">
      <c r="A769" s="41">
        <v>30.0</v>
      </c>
      <c r="B769" s="42">
        <v>1.671309524E9</v>
      </c>
      <c r="C769" s="41">
        <v>3356.0</v>
      </c>
      <c r="D769" s="40" t="s">
        <v>1243</v>
      </c>
      <c r="E769" s="41">
        <v>140.0</v>
      </c>
      <c r="F769" s="41">
        <v>35.0</v>
      </c>
      <c r="G769" s="41">
        <v>70.0</v>
      </c>
      <c r="H769" s="41">
        <v>-3.07732701</v>
      </c>
      <c r="I769" s="41">
        <v>10000.0</v>
      </c>
      <c r="J769" s="41">
        <v>5000.0</v>
      </c>
      <c r="K769" s="41">
        <v>1200.0</v>
      </c>
      <c r="L769" s="41">
        <v>600.0</v>
      </c>
      <c r="M769" s="41">
        <v>30.0</v>
      </c>
      <c r="N769" s="40" t="s">
        <v>1370</v>
      </c>
      <c r="O769" s="40" t="s">
        <v>1371</v>
      </c>
      <c r="P769" s="40" t="s">
        <v>209</v>
      </c>
      <c r="Q769" s="40" t="s">
        <v>1373</v>
      </c>
      <c r="R769" s="40" t="b">
        <v>0</v>
      </c>
      <c r="S769" s="40" t="s">
        <v>7286</v>
      </c>
      <c r="T769" s="40" t="s">
        <v>212</v>
      </c>
      <c r="U769" s="41">
        <v>0.1</v>
      </c>
      <c r="V769" s="41">
        <v>0.9</v>
      </c>
      <c r="W769" s="41">
        <v>0.2</v>
      </c>
      <c r="X769" s="41">
        <v>0.4</v>
      </c>
      <c r="Y769" s="40" t="b">
        <v>0</v>
      </c>
      <c r="Z769" s="40" t="b">
        <v>1</v>
      </c>
      <c r="AA769" s="40" t="b">
        <v>0</v>
      </c>
      <c r="AB769" s="40" t="b">
        <v>1</v>
      </c>
      <c r="AC769" s="41" t="s">
        <v>9886</v>
      </c>
      <c r="AD769" s="41" t="s">
        <v>9887</v>
      </c>
      <c r="AE769" s="41">
        <v>1203.169391</v>
      </c>
      <c r="AF769" s="41">
        <v>-3.30496744</v>
      </c>
      <c r="AG769" s="42">
        <v>1.21E42</v>
      </c>
      <c r="AH769" s="51">
        <v>0.073973429</v>
      </c>
      <c r="AI769" s="40" t="s">
        <v>9888</v>
      </c>
      <c r="AJ769" s="46">
        <v>1.20546879046888E128</v>
      </c>
      <c r="AK769" s="41">
        <v>4613.0</v>
      </c>
      <c r="AL769" s="40" t="s">
        <v>2224</v>
      </c>
      <c r="AM769" s="40" t="s">
        <v>7285</v>
      </c>
      <c r="AN769" s="40" t="s">
        <v>5643</v>
      </c>
      <c r="AO769" s="42">
        <v>1.1E139</v>
      </c>
    </row>
    <row r="770">
      <c r="A770" s="41">
        <v>509.0</v>
      </c>
      <c r="B770" s="42">
        <v>1.671302375E9</v>
      </c>
      <c r="C770" s="41">
        <v>3356.0</v>
      </c>
      <c r="D770" s="40" t="s">
        <v>1243</v>
      </c>
      <c r="E770" s="41">
        <v>140.0</v>
      </c>
      <c r="F770" s="41">
        <v>35.0</v>
      </c>
      <c r="G770" s="41">
        <v>70.0</v>
      </c>
      <c r="H770" s="41">
        <v>-3.07732701</v>
      </c>
      <c r="I770" s="41">
        <v>10000.0</v>
      </c>
      <c r="J770" s="41">
        <v>5000.0</v>
      </c>
      <c r="K770" s="41">
        <v>1200.0</v>
      </c>
      <c r="L770" s="41">
        <v>600.0</v>
      </c>
      <c r="M770" s="41">
        <v>50.0</v>
      </c>
      <c r="N770" s="40" t="s">
        <v>1370</v>
      </c>
      <c r="O770" s="40" t="s">
        <v>1371</v>
      </c>
      <c r="P770" s="40" t="s">
        <v>212</v>
      </c>
      <c r="Q770" s="40" t="s">
        <v>8686</v>
      </c>
      <c r="R770" s="40" t="b">
        <v>0</v>
      </c>
      <c r="S770" s="40" t="s">
        <v>1373</v>
      </c>
      <c r="T770" s="40" t="s">
        <v>212</v>
      </c>
      <c r="U770" s="41">
        <v>0.1</v>
      </c>
      <c r="V770" s="41">
        <v>0.9</v>
      </c>
      <c r="W770" s="41">
        <v>0.2</v>
      </c>
      <c r="X770" s="41">
        <v>0.6</v>
      </c>
      <c r="Y770" s="40" t="b">
        <v>0</v>
      </c>
      <c r="Z770" s="40" t="b">
        <v>1</v>
      </c>
      <c r="AA770" s="40" t="b">
        <v>0</v>
      </c>
      <c r="AB770" s="40" t="b">
        <v>0</v>
      </c>
      <c r="AC770" s="41" t="s">
        <v>9889</v>
      </c>
      <c r="AD770" s="41" t="s">
        <v>9890</v>
      </c>
      <c r="AE770" s="41">
        <v>603.048173</v>
      </c>
      <c r="AF770" s="41">
        <v>-3.304970767</v>
      </c>
      <c r="AG770" s="42">
        <v>1.39E42</v>
      </c>
      <c r="AH770" s="51">
        <v>0.07397451</v>
      </c>
      <c r="AI770" s="40" t="s">
        <v>9891</v>
      </c>
      <c r="AJ770" s="40" t="s">
        <v>9892</v>
      </c>
      <c r="AK770" s="41">
        <v>10000.0</v>
      </c>
      <c r="AL770" s="40" t="s">
        <v>216</v>
      </c>
      <c r="AM770" s="40" t="s">
        <v>7285</v>
      </c>
      <c r="AN770" s="40" t="s">
        <v>224</v>
      </c>
      <c r="AO770" s="42">
        <v>1.11E139</v>
      </c>
    </row>
    <row r="771">
      <c r="A771" s="41">
        <v>25.0</v>
      </c>
      <c r="B771" s="42">
        <v>1.671312492E9</v>
      </c>
      <c r="C771" s="41">
        <v>3356.0</v>
      </c>
      <c r="D771" s="40" t="s">
        <v>1243</v>
      </c>
      <c r="E771" s="41">
        <v>140.0</v>
      </c>
      <c r="F771" s="41">
        <v>35.0</v>
      </c>
      <c r="G771" s="41">
        <v>70.0</v>
      </c>
      <c r="H771" s="41">
        <v>-3.07732701</v>
      </c>
      <c r="I771" s="41">
        <v>10000.0</v>
      </c>
      <c r="J771" s="41">
        <v>5000.0</v>
      </c>
      <c r="K771" s="41">
        <v>1200.0</v>
      </c>
      <c r="L771" s="41">
        <v>600.0</v>
      </c>
      <c r="M771" s="41">
        <v>30.0</v>
      </c>
      <c r="N771" s="40" t="s">
        <v>1370</v>
      </c>
      <c r="O771" s="40" t="s">
        <v>1371</v>
      </c>
      <c r="P771" s="40" t="s">
        <v>209</v>
      </c>
      <c r="Q771" s="40" t="s">
        <v>1373</v>
      </c>
      <c r="R771" s="40" t="b">
        <v>0</v>
      </c>
      <c r="S771" s="40" t="s">
        <v>1373</v>
      </c>
      <c r="T771" s="40" t="s">
        <v>7305</v>
      </c>
      <c r="U771" s="41">
        <v>0.1</v>
      </c>
      <c r="V771" s="41">
        <v>0.9</v>
      </c>
      <c r="W771" s="41">
        <v>0.3</v>
      </c>
      <c r="X771" s="41">
        <v>0.5</v>
      </c>
      <c r="Y771" s="40" t="b">
        <v>0</v>
      </c>
      <c r="Z771" s="40" t="b">
        <v>1</v>
      </c>
      <c r="AA771" s="40" t="b">
        <v>0</v>
      </c>
      <c r="AB771" s="40" t="b">
        <v>1</v>
      </c>
      <c r="AC771" s="41" t="s">
        <v>9893</v>
      </c>
      <c r="AD771" s="41" t="s">
        <v>9894</v>
      </c>
      <c r="AE771" s="41">
        <v>1194.162291</v>
      </c>
      <c r="AF771" s="41">
        <v>-3.307898155</v>
      </c>
      <c r="AG771" s="42">
        <v>4.82E41</v>
      </c>
      <c r="AH771" s="51">
        <v>0.074925786</v>
      </c>
      <c r="AI771" s="40" t="s">
        <v>9895</v>
      </c>
      <c r="AJ771" s="46">
        <v>4.81766379636004E167</v>
      </c>
      <c r="AK771" s="41">
        <v>6676.0</v>
      </c>
      <c r="AL771" s="40" t="s">
        <v>7372</v>
      </c>
      <c r="AM771" s="40" t="s">
        <v>7285</v>
      </c>
      <c r="AN771" s="40" t="s">
        <v>5643</v>
      </c>
      <c r="AO771" s="42">
        <v>1.01E138</v>
      </c>
    </row>
    <row r="772">
      <c r="A772" s="41">
        <v>26.0</v>
      </c>
      <c r="B772" s="42">
        <v>1.671309524E9</v>
      </c>
      <c r="C772" s="41">
        <v>3356.0</v>
      </c>
      <c r="D772" s="40" t="s">
        <v>1243</v>
      </c>
      <c r="E772" s="41">
        <v>140.0</v>
      </c>
      <c r="F772" s="41">
        <v>35.0</v>
      </c>
      <c r="G772" s="41">
        <v>70.0</v>
      </c>
      <c r="H772" s="41">
        <v>-3.07732701</v>
      </c>
      <c r="I772" s="41">
        <v>10000.0</v>
      </c>
      <c r="J772" s="41">
        <v>5000.0</v>
      </c>
      <c r="K772" s="41">
        <v>1200.0</v>
      </c>
      <c r="L772" s="41">
        <v>600.0</v>
      </c>
      <c r="M772" s="41">
        <v>30.0</v>
      </c>
      <c r="N772" s="40" t="s">
        <v>1370</v>
      </c>
      <c r="O772" s="40" t="s">
        <v>1371</v>
      </c>
      <c r="P772" s="40" t="s">
        <v>209</v>
      </c>
      <c r="Q772" s="40" t="s">
        <v>1373</v>
      </c>
      <c r="R772" s="40" t="b">
        <v>0</v>
      </c>
      <c r="S772" s="40" t="s">
        <v>1373</v>
      </c>
      <c r="T772" s="40" t="s">
        <v>212</v>
      </c>
      <c r="U772" s="41">
        <v>0.1</v>
      </c>
      <c r="V772" s="41">
        <v>0.9</v>
      </c>
      <c r="W772" s="41">
        <v>0.3</v>
      </c>
      <c r="X772" s="41">
        <v>0.6</v>
      </c>
      <c r="Y772" s="40" t="b">
        <v>0</v>
      </c>
      <c r="Z772" s="40" t="b">
        <v>1</v>
      </c>
      <c r="AA772" s="40" t="b">
        <v>0</v>
      </c>
      <c r="AB772" s="40" t="b">
        <v>1</v>
      </c>
      <c r="AC772" s="41" t="s">
        <v>9896</v>
      </c>
      <c r="AD772" s="41" t="s">
        <v>9323</v>
      </c>
      <c r="AE772" s="41">
        <v>1203.440677</v>
      </c>
      <c r="AF772" s="41">
        <v>-3.308294044</v>
      </c>
      <c r="AG772" s="42">
        <v>1.05E42</v>
      </c>
      <c r="AH772" s="51">
        <v>0.075054433</v>
      </c>
      <c r="AI772" s="40" t="s">
        <v>9897</v>
      </c>
      <c r="AJ772" s="46">
        <v>1.04503566644946E171</v>
      </c>
      <c r="AK772" s="41">
        <v>4230.0</v>
      </c>
      <c r="AL772" s="40" t="s">
        <v>2224</v>
      </c>
      <c r="AM772" s="40" t="s">
        <v>7285</v>
      </c>
      <c r="AN772" s="40" t="s">
        <v>5643</v>
      </c>
      <c r="AO772" s="42">
        <v>1.01E139</v>
      </c>
    </row>
    <row r="773">
      <c r="A773" s="41">
        <v>103.0</v>
      </c>
      <c r="B773" s="42">
        <v>1.671309524E9</v>
      </c>
      <c r="C773" s="41">
        <v>3356.0</v>
      </c>
      <c r="D773" s="40" t="s">
        <v>1243</v>
      </c>
      <c r="E773" s="41">
        <v>140.0</v>
      </c>
      <c r="F773" s="41">
        <v>35.0</v>
      </c>
      <c r="G773" s="41">
        <v>70.0</v>
      </c>
      <c r="H773" s="41">
        <v>-3.07732701</v>
      </c>
      <c r="I773" s="41">
        <v>10000.0</v>
      </c>
      <c r="J773" s="41">
        <v>5000.0</v>
      </c>
      <c r="K773" s="41">
        <v>1200.0</v>
      </c>
      <c r="L773" s="41">
        <v>600.0</v>
      </c>
      <c r="M773" s="41">
        <v>30.0</v>
      </c>
      <c r="N773" s="40" t="s">
        <v>1370</v>
      </c>
      <c r="O773" s="40" t="s">
        <v>1371</v>
      </c>
      <c r="P773" s="40" t="s">
        <v>7305</v>
      </c>
      <c r="Q773" s="40" t="s">
        <v>1373</v>
      </c>
      <c r="R773" s="40" t="b">
        <v>0</v>
      </c>
      <c r="S773" s="40" t="s">
        <v>7286</v>
      </c>
      <c r="T773" s="40" t="s">
        <v>212</v>
      </c>
      <c r="U773" s="41">
        <v>0.1</v>
      </c>
      <c r="V773" s="41">
        <v>0.9</v>
      </c>
      <c r="W773" s="41">
        <v>0.2</v>
      </c>
      <c r="X773" s="41">
        <v>0.5</v>
      </c>
      <c r="Y773" s="40" t="b">
        <v>0</v>
      </c>
      <c r="Z773" s="40" t="b">
        <v>1</v>
      </c>
      <c r="AA773" s="40" t="b">
        <v>0</v>
      </c>
      <c r="AB773" s="40" t="b">
        <v>1</v>
      </c>
      <c r="AC773" s="41" t="s">
        <v>9898</v>
      </c>
      <c r="AD773" s="41" t="s">
        <v>9899</v>
      </c>
      <c r="AE773" s="41">
        <v>1203.451341</v>
      </c>
      <c r="AF773" s="41">
        <v>-3.309794259</v>
      </c>
      <c r="AG773" s="42">
        <v>1.18E42</v>
      </c>
      <c r="AH773" s="51">
        <v>0.075541939</v>
      </c>
      <c r="AI773" s="40" t="s">
        <v>9900</v>
      </c>
      <c r="AJ773" s="45">
        <v>1.1839391007301E257</v>
      </c>
      <c r="AK773" s="41">
        <v>4229.0</v>
      </c>
      <c r="AL773" s="40" t="s">
        <v>2224</v>
      </c>
      <c r="AM773" s="40" t="s">
        <v>7285</v>
      </c>
      <c r="AN773" s="40" t="s">
        <v>5643</v>
      </c>
      <c r="AO773" s="42">
        <v>1.1E139</v>
      </c>
    </row>
    <row r="774">
      <c r="A774" s="41">
        <v>1047.0</v>
      </c>
      <c r="B774" s="42">
        <v>1.671302375E9</v>
      </c>
      <c r="C774" s="41">
        <v>3356.0</v>
      </c>
      <c r="D774" s="40" t="s">
        <v>1243</v>
      </c>
      <c r="E774" s="41">
        <v>140.0</v>
      </c>
      <c r="F774" s="41">
        <v>35.0</v>
      </c>
      <c r="G774" s="41">
        <v>70.0</v>
      </c>
      <c r="H774" s="41">
        <v>-3.07732701</v>
      </c>
      <c r="I774" s="41">
        <v>10000.0</v>
      </c>
      <c r="J774" s="41">
        <v>5000.0</v>
      </c>
      <c r="K774" s="41">
        <v>1200.0</v>
      </c>
      <c r="L774" s="41">
        <v>600.0</v>
      </c>
      <c r="M774" s="41">
        <v>100.0</v>
      </c>
      <c r="N774" s="40" t="s">
        <v>1370</v>
      </c>
      <c r="O774" s="40" t="s">
        <v>208</v>
      </c>
      <c r="P774" s="40" t="s">
        <v>212</v>
      </c>
      <c r="Q774" s="40" t="s">
        <v>8686</v>
      </c>
      <c r="R774" s="40" t="b">
        <v>0</v>
      </c>
      <c r="S774" s="40" t="s">
        <v>1373</v>
      </c>
      <c r="T774" s="40" t="s">
        <v>212</v>
      </c>
      <c r="U774" s="41">
        <v>0.1</v>
      </c>
      <c r="V774" s="41">
        <v>0.9</v>
      </c>
      <c r="W774" s="41">
        <v>0.2</v>
      </c>
      <c r="X774" s="41">
        <v>0.4</v>
      </c>
      <c r="Y774" s="40" t="b">
        <v>0</v>
      </c>
      <c r="Z774" s="40" t="b">
        <v>1</v>
      </c>
      <c r="AA774" s="40" t="b">
        <v>0</v>
      </c>
      <c r="AB774" s="40" t="b">
        <v>0</v>
      </c>
      <c r="AC774" s="41" t="s">
        <v>9901</v>
      </c>
      <c r="AD774" s="41" t="s">
        <v>9902</v>
      </c>
      <c r="AE774" s="41">
        <v>784.6820614</v>
      </c>
      <c r="AF774" s="41">
        <v>-3.310070902</v>
      </c>
      <c r="AG774" s="42">
        <v>1.2E42</v>
      </c>
      <c r="AH774" s="51">
        <v>0.075631836</v>
      </c>
      <c r="AI774" s="40" t="s">
        <v>9903</v>
      </c>
      <c r="AJ774" s="40" t="s">
        <v>9904</v>
      </c>
      <c r="AK774" s="41">
        <v>10000.0</v>
      </c>
      <c r="AL774" s="40" t="s">
        <v>216</v>
      </c>
      <c r="AM774" s="40" t="s">
        <v>7285</v>
      </c>
      <c r="AN774" s="40" t="s">
        <v>224</v>
      </c>
      <c r="AO774" s="42">
        <v>1.1E139</v>
      </c>
    </row>
    <row r="775">
      <c r="A775" s="41">
        <v>127.0</v>
      </c>
      <c r="B775" s="42">
        <v>1.671309524E9</v>
      </c>
      <c r="C775" s="41">
        <v>3356.0</v>
      </c>
      <c r="D775" s="40" t="s">
        <v>1243</v>
      </c>
      <c r="E775" s="41">
        <v>140.0</v>
      </c>
      <c r="F775" s="41">
        <v>35.0</v>
      </c>
      <c r="G775" s="41">
        <v>70.0</v>
      </c>
      <c r="H775" s="41">
        <v>-3.07732701</v>
      </c>
      <c r="I775" s="41">
        <v>10000.0</v>
      </c>
      <c r="J775" s="41">
        <v>5000.0</v>
      </c>
      <c r="K775" s="41">
        <v>1200.0</v>
      </c>
      <c r="L775" s="41">
        <v>600.0</v>
      </c>
      <c r="M775" s="41">
        <v>30.0</v>
      </c>
      <c r="N775" s="40" t="s">
        <v>1370</v>
      </c>
      <c r="O775" s="40" t="s">
        <v>1371</v>
      </c>
      <c r="P775" s="40" t="s">
        <v>1372</v>
      </c>
      <c r="Q775" s="40" t="s">
        <v>1373</v>
      </c>
      <c r="R775" s="40" t="b">
        <v>0</v>
      </c>
      <c r="S775" s="40" t="s">
        <v>1373</v>
      </c>
      <c r="T775" s="40" t="s">
        <v>212</v>
      </c>
      <c r="U775" s="41">
        <v>0.1</v>
      </c>
      <c r="V775" s="41">
        <v>0.9</v>
      </c>
      <c r="W775" s="41">
        <v>0.1</v>
      </c>
      <c r="X775" s="41">
        <v>0.5</v>
      </c>
      <c r="Y775" s="40" t="b">
        <v>0</v>
      </c>
      <c r="Z775" s="40" t="b">
        <v>1</v>
      </c>
      <c r="AA775" s="40" t="b">
        <v>0</v>
      </c>
      <c r="AB775" s="40" t="b">
        <v>1</v>
      </c>
      <c r="AC775" s="41" t="s">
        <v>9905</v>
      </c>
      <c r="AD775" s="41" t="s">
        <v>9906</v>
      </c>
      <c r="AE775" s="41">
        <v>1203.88699</v>
      </c>
      <c r="AF775" s="41">
        <v>-3.310631678</v>
      </c>
      <c r="AG775" s="42">
        <v>8.57E41</v>
      </c>
      <c r="AH775" s="51">
        <v>0.075814064</v>
      </c>
      <c r="AI775" s="40" t="s">
        <v>9907</v>
      </c>
      <c r="AJ775" s="46">
        <v>8.57209699587892E84</v>
      </c>
      <c r="AK775" s="41">
        <v>4900.0</v>
      </c>
      <c r="AL775" s="40" t="s">
        <v>2224</v>
      </c>
      <c r="AM775" s="40" t="s">
        <v>7285</v>
      </c>
      <c r="AN775" s="40" t="s">
        <v>5643</v>
      </c>
      <c r="AO775" s="42">
        <v>1.0E139</v>
      </c>
    </row>
    <row r="776">
      <c r="A776" s="41">
        <v>102.0</v>
      </c>
      <c r="B776" s="42">
        <v>1.671309524E9</v>
      </c>
      <c r="C776" s="41">
        <v>3356.0</v>
      </c>
      <c r="D776" s="40" t="s">
        <v>1243</v>
      </c>
      <c r="E776" s="41">
        <v>140.0</v>
      </c>
      <c r="F776" s="41">
        <v>35.0</v>
      </c>
      <c r="G776" s="41">
        <v>70.0</v>
      </c>
      <c r="H776" s="41">
        <v>-3.07732701</v>
      </c>
      <c r="I776" s="41">
        <v>10000.0</v>
      </c>
      <c r="J776" s="41">
        <v>5000.0</v>
      </c>
      <c r="K776" s="41">
        <v>1200.0</v>
      </c>
      <c r="L776" s="41">
        <v>600.0</v>
      </c>
      <c r="M776" s="41">
        <v>30.0</v>
      </c>
      <c r="N776" s="40" t="s">
        <v>1370</v>
      </c>
      <c r="O776" s="40" t="s">
        <v>1371</v>
      </c>
      <c r="P776" s="40" t="s">
        <v>7305</v>
      </c>
      <c r="Q776" s="40" t="s">
        <v>1373</v>
      </c>
      <c r="R776" s="40" t="b">
        <v>0</v>
      </c>
      <c r="S776" s="40" t="s">
        <v>7286</v>
      </c>
      <c r="T776" s="40" t="s">
        <v>212</v>
      </c>
      <c r="U776" s="41">
        <v>0.1</v>
      </c>
      <c r="V776" s="41">
        <v>0.9</v>
      </c>
      <c r="W776" s="41">
        <v>0.2</v>
      </c>
      <c r="X776" s="41">
        <v>0.4</v>
      </c>
      <c r="Y776" s="40" t="b">
        <v>0</v>
      </c>
      <c r="Z776" s="40" t="b">
        <v>1</v>
      </c>
      <c r="AA776" s="40" t="b">
        <v>0</v>
      </c>
      <c r="AB776" s="40" t="b">
        <v>1</v>
      </c>
      <c r="AC776" s="41" t="s">
        <v>9908</v>
      </c>
      <c r="AD776" s="41" t="s">
        <v>9909</v>
      </c>
      <c r="AE776" s="41">
        <v>1203.029599</v>
      </c>
      <c r="AF776" s="41">
        <v>-3.311457727</v>
      </c>
      <c r="AG776" s="42">
        <v>2.58E41</v>
      </c>
      <c r="AH776" s="51">
        <v>0.076082495</v>
      </c>
      <c r="AI776" s="40" t="s">
        <v>9910</v>
      </c>
      <c r="AJ776" s="46">
        <v>2.58441758394307E125</v>
      </c>
      <c r="AK776" s="41">
        <v>4431.0</v>
      </c>
      <c r="AL776" s="40" t="s">
        <v>2224</v>
      </c>
      <c r="AM776" s="40" t="s">
        <v>7285</v>
      </c>
      <c r="AN776" s="40" t="s">
        <v>5643</v>
      </c>
      <c r="AO776" s="42">
        <v>1.01E137</v>
      </c>
    </row>
    <row r="777">
      <c r="A777" s="41">
        <v>105.0</v>
      </c>
      <c r="B777" s="42">
        <v>1.671312514E9</v>
      </c>
      <c r="C777" s="41">
        <v>3356.0</v>
      </c>
      <c r="D777" s="40" t="s">
        <v>1243</v>
      </c>
      <c r="E777" s="41">
        <v>140.0</v>
      </c>
      <c r="F777" s="41">
        <v>35.0</v>
      </c>
      <c r="G777" s="41">
        <v>70.0</v>
      </c>
      <c r="H777" s="41">
        <v>-3.07732701</v>
      </c>
      <c r="I777" s="41">
        <v>10000.0</v>
      </c>
      <c r="J777" s="41">
        <v>5000.0</v>
      </c>
      <c r="K777" s="41">
        <v>1200.0</v>
      </c>
      <c r="L777" s="41">
        <v>600.0</v>
      </c>
      <c r="M777" s="41">
        <v>30.0</v>
      </c>
      <c r="N777" s="40" t="s">
        <v>1370</v>
      </c>
      <c r="O777" s="40" t="s">
        <v>1371</v>
      </c>
      <c r="P777" s="40" t="s">
        <v>7305</v>
      </c>
      <c r="Q777" s="40" t="s">
        <v>1373</v>
      </c>
      <c r="R777" s="40" t="b">
        <v>0</v>
      </c>
      <c r="S777" s="40" t="s">
        <v>7286</v>
      </c>
      <c r="T777" s="40" t="s">
        <v>7305</v>
      </c>
      <c r="U777" s="41">
        <v>0.1</v>
      </c>
      <c r="V777" s="41">
        <v>0.9</v>
      </c>
      <c r="W777" s="41">
        <v>0.3</v>
      </c>
      <c r="X777" s="41">
        <v>0.4</v>
      </c>
      <c r="Y777" s="40" t="b">
        <v>0</v>
      </c>
      <c r="Z777" s="40" t="b">
        <v>1</v>
      </c>
      <c r="AA777" s="40" t="b">
        <v>0</v>
      </c>
      <c r="AB777" s="40" t="b">
        <v>1</v>
      </c>
      <c r="AC777" s="41" t="s">
        <v>9911</v>
      </c>
      <c r="AD777" s="41" t="s">
        <v>9912</v>
      </c>
      <c r="AE777" s="41">
        <v>1041.803777</v>
      </c>
      <c r="AF777" s="41">
        <v>-3.313235291</v>
      </c>
      <c r="AG777" s="42">
        <v>4.86E41</v>
      </c>
      <c r="AH777" s="51">
        <v>0.076660128</v>
      </c>
      <c r="AI777" s="40" t="s">
        <v>9913</v>
      </c>
      <c r="AJ777" s="46">
        <v>4.86024521309813E167</v>
      </c>
      <c r="AK777" s="41">
        <v>10000.0</v>
      </c>
      <c r="AL777" s="40" t="s">
        <v>216</v>
      </c>
      <c r="AM777" s="40" t="s">
        <v>7285</v>
      </c>
      <c r="AN777" s="40" t="s">
        <v>5643</v>
      </c>
      <c r="AO777" s="42">
        <v>1.01E138</v>
      </c>
    </row>
    <row r="778">
      <c r="A778" s="41">
        <v>134.0</v>
      </c>
      <c r="B778" s="42">
        <v>1.67130956E9</v>
      </c>
      <c r="C778" s="41">
        <v>3356.0</v>
      </c>
      <c r="D778" s="40" t="s">
        <v>1243</v>
      </c>
      <c r="E778" s="41">
        <v>140.0</v>
      </c>
      <c r="F778" s="41">
        <v>35.0</v>
      </c>
      <c r="G778" s="41">
        <v>70.0</v>
      </c>
      <c r="H778" s="41">
        <v>-3.07732701</v>
      </c>
      <c r="I778" s="41">
        <v>10000.0</v>
      </c>
      <c r="J778" s="41">
        <v>5000.0</v>
      </c>
      <c r="K778" s="41">
        <v>1200.0</v>
      </c>
      <c r="L778" s="41">
        <v>600.0</v>
      </c>
      <c r="M778" s="41">
        <v>30.0</v>
      </c>
      <c r="N778" s="40" t="s">
        <v>1370</v>
      </c>
      <c r="O778" s="40" t="s">
        <v>1371</v>
      </c>
      <c r="P778" s="40" t="s">
        <v>1372</v>
      </c>
      <c r="Q778" s="40" t="s">
        <v>1373</v>
      </c>
      <c r="R778" s="40" t="b">
        <v>0</v>
      </c>
      <c r="S778" s="40" t="s">
        <v>1373</v>
      </c>
      <c r="T778" s="40" t="s">
        <v>7305</v>
      </c>
      <c r="U778" s="41">
        <v>0.1</v>
      </c>
      <c r="V778" s="41">
        <v>0.9</v>
      </c>
      <c r="W778" s="41">
        <v>0.3</v>
      </c>
      <c r="X778" s="41">
        <v>0.6</v>
      </c>
      <c r="Y778" s="40" t="b">
        <v>0</v>
      </c>
      <c r="Z778" s="40" t="b">
        <v>1</v>
      </c>
      <c r="AA778" s="40" t="b">
        <v>0</v>
      </c>
      <c r="AB778" s="40" t="b">
        <v>0</v>
      </c>
      <c r="AC778" s="41" t="s">
        <v>9914</v>
      </c>
      <c r="AD778" s="41" t="s">
        <v>9915</v>
      </c>
      <c r="AE778" s="41">
        <v>1179.2466</v>
      </c>
      <c r="AF778" s="41">
        <v>-3.314035295</v>
      </c>
      <c r="AG778" s="42">
        <v>1.32E42</v>
      </c>
      <c r="AH778" s="51">
        <v>0.076920095</v>
      </c>
      <c r="AI778" s="40" t="s">
        <v>9916</v>
      </c>
      <c r="AJ778" s="40" t="s">
        <v>9917</v>
      </c>
      <c r="AK778" s="41">
        <v>10000.0</v>
      </c>
      <c r="AL778" s="40" t="s">
        <v>216</v>
      </c>
      <c r="AM778" s="40" t="s">
        <v>7285</v>
      </c>
      <c r="AN778" s="40" t="s">
        <v>5643</v>
      </c>
      <c r="AO778" s="42">
        <v>1.11E139</v>
      </c>
    </row>
    <row r="779">
      <c r="A779" s="41">
        <v>506.0</v>
      </c>
      <c r="B779" s="42">
        <v>1.671302375E9</v>
      </c>
      <c r="C779" s="41">
        <v>3356.0</v>
      </c>
      <c r="D779" s="40" t="s">
        <v>1243</v>
      </c>
      <c r="E779" s="41">
        <v>140.0</v>
      </c>
      <c r="F779" s="41">
        <v>35.0</v>
      </c>
      <c r="G779" s="41">
        <v>70.0</v>
      </c>
      <c r="H779" s="41">
        <v>-3.07732701</v>
      </c>
      <c r="I779" s="41">
        <v>10000.0</v>
      </c>
      <c r="J779" s="41">
        <v>5000.0</v>
      </c>
      <c r="K779" s="41">
        <v>1200.0</v>
      </c>
      <c r="L779" s="41">
        <v>600.0</v>
      </c>
      <c r="M779" s="41">
        <v>50.0</v>
      </c>
      <c r="N779" s="40" t="s">
        <v>1370</v>
      </c>
      <c r="O779" s="40" t="s">
        <v>1371</v>
      </c>
      <c r="P779" s="40" t="s">
        <v>212</v>
      </c>
      <c r="Q779" s="40" t="s">
        <v>8686</v>
      </c>
      <c r="R779" s="40" t="b">
        <v>0</v>
      </c>
      <c r="S779" s="40" t="s">
        <v>1373</v>
      </c>
      <c r="T779" s="40" t="s">
        <v>212</v>
      </c>
      <c r="U779" s="41">
        <v>0.1</v>
      </c>
      <c r="V779" s="41">
        <v>0.9</v>
      </c>
      <c r="W779" s="41">
        <v>0.1</v>
      </c>
      <c r="X779" s="41">
        <v>0.6</v>
      </c>
      <c r="Y779" s="40" t="b">
        <v>0</v>
      </c>
      <c r="Z779" s="40" t="b">
        <v>1</v>
      </c>
      <c r="AA779" s="40" t="b">
        <v>0</v>
      </c>
      <c r="AB779" s="40" t="b">
        <v>0</v>
      </c>
      <c r="AC779" s="41" t="s">
        <v>9918</v>
      </c>
      <c r="AD779" s="41" t="s">
        <v>9919</v>
      </c>
      <c r="AE779" s="41">
        <v>605.4296632</v>
      </c>
      <c r="AF779" s="41">
        <v>-3.315437228</v>
      </c>
      <c r="AG779" s="42">
        <v>5.04E41</v>
      </c>
      <c r="AH779" s="51">
        <v>0.077375663</v>
      </c>
      <c r="AI779" s="40" t="s">
        <v>9920</v>
      </c>
      <c r="AJ779" s="40" t="s">
        <v>7330</v>
      </c>
      <c r="AK779" s="41">
        <v>10000.0</v>
      </c>
      <c r="AL779" s="40" t="s">
        <v>216</v>
      </c>
      <c r="AM779" s="40" t="s">
        <v>7285</v>
      </c>
      <c r="AN779" s="40" t="s">
        <v>224</v>
      </c>
      <c r="AO779" s="42">
        <v>1.01E138</v>
      </c>
    </row>
    <row r="780">
      <c r="A780" s="41">
        <v>355.0</v>
      </c>
      <c r="B780" s="42">
        <v>1.671302375E9</v>
      </c>
      <c r="C780" s="41">
        <v>3356.0</v>
      </c>
      <c r="D780" s="40" t="s">
        <v>1243</v>
      </c>
      <c r="E780" s="41">
        <v>140.0</v>
      </c>
      <c r="F780" s="41">
        <v>35.0</v>
      </c>
      <c r="G780" s="41">
        <v>70.0</v>
      </c>
      <c r="H780" s="41">
        <v>-3.07732701</v>
      </c>
      <c r="I780" s="41">
        <v>10000.0</v>
      </c>
      <c r="J780" s="41">
        <v>5000.0</v>
      </c>
      <c r="K780" s="41">
        <v>1200.0</v>
      </c>
      <c r="L780" s="41">
        <v>600.0</v>
      </c>
      <c r="M780" s="41">
        <v>30.0</v>
      </c>
      <c r="N780" s="40" t="s">
        <v>1370</v>
      </c>
      <c r="O780" s="40" t="s">
        <v>208</v>
      </c>
      <c r="P780" s="40" t="s">
        <v>212</v>
      </c>
      <c r="Q780" s="40" t="s">
        <v>1373</v>
      </c>
      <c r="R780" s="40" t="b">
        <v>0</v>
      </c>
      <c r="S780" s="40" t="s">
        <v>7286</v>
      </c>
      <c r="T780" s="40" t="s">
        <v>212</v>
      </c>
      <c r="U780" s="41">
        <v>0.1</v>
      </c>
      <c r="V780" s="41">
        <v>0.9</v>
      </c>
      <c r="W780" s="41">
        <v>0.2</v>
      </c>
      <c r="X780" s="41">
        <v>0.5</v>
      </c>
      <c r="Y780" s="40" t="b">
        <v>0</v>
      </c>
      <c r="Z780" s="40" t="b">
        <v>1</v>
      </c>
      <c r="AA780" s="40" t="b">
        <v>0</v>
      </c>
      <c r="AB780" s="40" t="b">
        <v>0</v>
      </c>
      <c r="AC780" s="41" t="s">
        <v>9921</v>
      </c>
      <c r="AD780" s="41" t="s">
        <v>9922</v>
      </c>
      <c r="AE780" s="41">
        <v>351.4827771</v>
      </c>
      <c r="AF780" s="41">
        <v>-3.316731311</v>
      </c>
      <c r="AG780" s="42">
        <v>6.69E41</v>
      </c>
      <c r="AH780" s="51">
        <v>0.077796185</v>
      </c>
      <c r="AI780" s="40" t="s">
        <v>9923</v>
      </c>
      <c r="AJ780" s="45">
        <v>6.68683465928143E251</v>
      </c>
      <c r="AK780" s="41">
        <v>10000.0</v>
      </c>
      <c r="AL780" s="40" t="s">
        <v>216</v>
      </c>
      <c r="AM780" s="40" t="s">
        <v>7285</v>
      </c>
      <c r="AN780" s="40" t="s">
        <v>224</v>
      </c>
      <c r="AO780" s="42">
        <v>1.11E138</v>
      </c>
    </row>
    <row r="781">
      <c r="A781" s="41">
        <v>129.0</v>
      </c>
      <c r="B781" s="42">
        <v>1.671309524E9</v>
      </c>
      <c r="C781" s="41">
        <v>3356.0</v>
      </c>
      <c r="D781" s="40" t="s">
        <v>1243</v>
      </c>
      <c r="E781" s="41">
        <v>140.0</v>
      </c>
      <c r="F781" s="41">
        <v>35.0</v>
      </c>
      <c r="G781" s="41">
        <v>70.0</v>
      </c>
      <c r="H781" s="41">
        <v>-3.07732701</v>
      </c>
      <c r="I781" s="41">
        <v>10000.0</v>
      </c>
      <c r="J781" s="41">
        <v>5000.0</v>
      </c>
      <c r="K781" s="41">
        <v>1200.0</v>
      </c>
      <c r="L781" s="41">
        <v>600.0</v>
      </c>
      <c r="M781" s="41">
        <v>30.0</v>
      </c>
      <c r="N781" s="40" t="s">
        <v>1370</v>
      </c>
      <c r="O781" s="40" t="s">
        <v>1371</v>
      </c>
      <c r="P781" s="40" t="s">
        <v>1372</v>
      </c>
      <c r="Q781" s="40" t="s">
        <v>1373</v>
      </c>
      <c r="R781" s="40" t="b">
        <v>0</v>
      </c>
      <c r="S781" s="40" t="s">
        <v>1373</v>
      </c>
      <c r="T781" s="40" t="s">
        <v>212</v>
      </c>
      <c r="U781" s="41">
        <v>0.1</v>
      </c>
      <c r="V781" s="41">
        <v>0.9</v>
      </c>
      <c r="W781" s="41">
        <v>0.2</v>
      </c>
      <c r="X781" s="41">
        <v>0.4</v>
      </c>
      <c r="Y781" s="40" t="b">
        <v>0</v>
      </c>
      <c r="Z781" s="40" t="b">
        <v>1</v>
      </c>
      <c r="AA781" s="40" t="b">
        <v>0</v>
      </c>
      <c r="AB781" s="40" t="b">
        <v>1</v>
      </c>
      <c r="AC781" s="41" t="s">
        <v>9924</v>
      </c>
      <c r="AD781" s="41" t="s">
        <v>9925</v>
      </c>
      <c r="AE781" s="41">
        <v>1202.446161</v>
      </c>
      <c r="AF781" s="41">
        <v>-3.319600365</v>
      </c>
      <c r="AG781" s="42">
        <v>5.02E41</v>
      </c>
      <c r="AH781" s="51">
        <v>0.078728505</v>
      </c>
      <c r="AI781" s="40" t="s">
        <v>9926</v>
      </c>
      <c r="AJ781" s="46">
        <v>5.02374642741275E125</v>
      </c>
      <c r="AK781" s="41">
        <v>5094.0</v>
      </c>
      <c r="AL781" s="40" t="s">
        <v>2224</v>
      </c>
      <c r="AM781" s="40" t="s">
        <v>7285</v>
      </c>
      <c r="AN781" s="40" t="s">
        <v>5643</v>
      </c>
      <c r="AO781" s="42">
        <v>1.01E138</v>
      </c>
    </row>
    <row r="782">
      <c r="A782" s="41">
        <v>23.0</v>
      </c>
      <c r="B782" s="42">
        <v>1.671309524E9</v>
      </c>
      <c r="C782" s="41">
        <v>3356.0</v>
      </c>
      <c r="D782" s="40" t="s">
        <v>1243</v>
      </c>
      <c r="E782" s="41">
        <v>140.0</v>
      </c>
      <c r="F782" s="41">
        <v>35.0</v>
      </c>
      <c r="G782" s="41">
        <v>70.0</v>
      </c>
      <c r="H782" s="41">
        <v>-3.07732701</v>
      </c>
      <c r="I782" s="41">
        <v>10000.0</v>
      </c>
      <c r="J782" s="41">
        <v>5000.0</v>
      </c>
      <c r="K782" s="41">
        <v>1200.0</v>
      </c>
      <c r="L782" s="41">
        <v>600.0</v>
      </c>
      <c r="M782" s="41">
        <v>30.0</v>
      </c>
      <c r="N782" s="40" t="s">
        <v>1370</v>
      </c>
      <c r="O782" s="40" t="s">
        <v>1371</v>
      </c>
      <c r="P782" s="40" t="s">
        <v>209</v>
      </c>
      <c r="Q782" s="40" t="s">
        <v>1373</v>
      </c>
      <c r="R782" s="40" t="b">
        <v>0</v>
      </c>
      <c r="S782" s="40" t="s">
        <v>1373</v>
      </c>
      <c r="T782" s="40" t="s">
        <v>212</v>
      </c>
      <c r="U782" s="41">
        <v>0.1</v>
      </c>
      <c r="V782" s="41">
        <v>0.9</v>
      </c>
      <c r="W782" s="41">
        <v>0.2</v>
      </c>
      <c r="X782" s="41">
        <v>0.6</v>
      </c>
      <c r="Y782" s="40" t="b">
        <v>0</v>
      </c>
      <c r="Z782" s="40" t="b">
        <v>1</v>
      </c>
      <c r="AA782" s="40" t="b">
        <v>0</v>
      </c>
      <c r="AB782" s="40" t="b">
        <v>1</v>
      </c>
      <c r="AC782" s="41" t="s">
        <v>9740</v>
      </c>
      <c r="AD782" s="41" t="s">
        <v>9927</v>
      </c>
      <c r="AE782" s="41">
        <v>1203.009824</v>
      </c>
      <c r="AF782" s="41">
        <v>-3.321089127</v>
      </c>
      <c r="AG782" s="42">
        <v>4.81E41</v>
      </c>
      <c r="AH782" s="51">
        <v>0.079212289</v>
      </c>
      <c r="AI782" s="40" t="s">
        <v>9928</v>
      </c>
      <c r="AJ782" s="46">
        <v>4.81468497392197E125</v>
      </c>
      <c r="AK782" s="41">
        <v>4383.0</v>
      </c>
      <c r="AL782" s="40" t="s">
        <v>2224</v>
      </c>
      <c r="AM782" s="40" t="s">
        <v>7285</v>
      </c>
      <c r="AN782" s="40" t="s">
        <v>5643</v>
      </c>
      <c r="AO782" s="42">
        <v>1.01E138</v>
      </c>
    </row>
    <row r="783">
      <c r="A783" s="41">
        <v>95.0</v>
      </c>
      <c r="B783" s="42">
        <v>1.671312514E9</v>
      </c>
      <c r="C783" s="41">
        <v>3356.0</v>
      </c>
      <c r="D783" s="40" t="s">
        <v>1243</v>
      </c>
      <c r="E783" s="41">
        <v>140.0</v>
      </c>
      <c r="F783" s="41">
        <v>35.0</v>
      </c>
      <c r="G783" s="41">
        <v>70.0</v>
      </c>
      <c r="H783" s="41">
        <v>-3.07732701</v>
      </c>
      <c r="I783" s="41">
        <v>10000.0</v>
      </c>
      <c r="J783" s="41">
        <v>5000.0</v>
      </c>
      <c r="K783" s="41">
        <v>1200.0</v>
      </c>
      <c r="L783" s="41">
        <v>600.0</v>
      </c>
      <c r="M783" s="41">
        <v>30.0</v>
      </c>
      <c r="N783" s="40" t="s">
        <v>1370</v>
      </c>
      <c r="O783" s="40" t="s">
        <v>1371</v>
      </c>
      <c r="P783" s="40" t="s">
        <v>7305</v>
      </c>
      <c r="Q783" s="40" t="s">
        <v>1373</v>
      </c>
      <c r="R783" s="40" t="b">
        <v>0</v>
      </c>
      <c r="S783" s="40" t="s">
        <v>1373</v>
      </c>
      <c r="T783" s="40" t="s">
        <v>7305</v>
      </c>
      <c r="U783" s="41">
        <v>0.1</v>
      </c>
      <c r="V783" s="41">
        <v>0.9</v>
      </c>
      <c r="W783" s="41">
        <v>0.2</v>
      </c>
      <c r="X783" s="41">
        <v>0.6</v>
      </c>
      <c r="Y783" s="40" t="b">
        <v>0</v>
      </c>
      <c r="Z783" s="40" t="b">
        <v>1</v>
      </c>
      <c r="AA783" s="40" t="b">
        <v>0</v>
      </c>
      <c r="AB783" s="40" t="b">
        <v>1</v>
      </c>
      <c r="AC783" s="41" t="s">
        <v>9929</v>
      </c>
      <c r="AD783" s="41" t="s">
        <v>9930</v>
      </c>
      <c r="AE783" s="41">
        <v>1203.093774</v>
      </c>
      <c r="AF783" s="41">
        <v>-3.32115831</v>
      </c>
      <c r="AG783" s="42">
        <v>9.73E41</v>
      </c>
      <c r="AH783" s="51">
        <v>0.079234771</v>
      </c>
      <c r="AI783" s="40" t="s">
        <v>9931</v>
      </c>
      <c r="AJ783" s="46">
        <v>9.7320836796333E125</v>
      </c>
      <c r="AK783" s="41">
        <v>7651.0</v>
      </c>
      <c r="AL783" s="40" t="s">
        <v>2224</v>
      </c>
      <c r="AM783" s="40" t="s">
        <v>7285</v>
      </c>
      <c r="AN783" s="40" t="s">
        <v>5643</v>
      </c>
      <c r="AO783" s="42">
        <v>1.01E139</v>
      </c>
    </row>
    <row r="784">
      <c r="A784" s="41">
        <v>869.0</v>
      </c>
      <c r="B784" s="42">
        <v>1.671302375E9</v>
      </c>
      <c r="C784" s="41">
        <v>3356.0</v>
      </c>
      <c r="D784" s="40" t="s">
        <v>1243</v>
      </c>
      <c r="E784" s="41">
        <v>140.0</v>
      </c>
      <c r="F784" s="41">
        <v>35.0</v>
      </c>
      <c r="G784" s="41">
        <v>70.0</v>
      </c>
      <c r="H784" s="41">
        <v>-3.07732701</v>
      </c>
      <c r="I784" s="41">
        <v>10000.0</v>
      </c>
      <c r="J784" s="41">
        <v>5000.0</v>
      </c>
      <c r="K784" s="41">
        <v>1200.0</v>
      </c>
      <c r="L784" s="41">
        <v>600.0</v>
      </c>
      <c r="M784" s="41">
        <v>100.0</v>
      </c>
      <c r="N784" s="40" t="s">
        <v>1370</v>
      </c>
      <c r="O784" s="40" t="s">
        <v>1371</v>
      </c>
      <c r="P784" s="40" t="s">
        <v>212</v>
      </c>
      <c r="Q784" s="40" t="s">
        <v>8686</v>
      </c>
      <c r="R784" s="40" t="b">
        <v>0</v>
      </c>
      <c r="S784" s="40" t="s">
        <v>1373</v>
      </c>
      <c r="T784" s="40" t="s">
        <v>212</v>
      </c>
      <c r="U784" s="41">
        <v>0.1</v>
      </c>
      <c r="V784" s="41">
        <v>0.9</v>
      </c>
      <c r="W784" s="41">
        <v>0.2</v>
      </c>
      <c r="X784" s="41">
        <v>0.6</v>
      </c>
      <c r="Y784" s="40" t="b">
        <v>0</v>
      </c>
      <c r="Z784" s="40" t="b">
        <v>1</v>
      </c>
      <c r="AA784" s="40" t="b">
        <v>0</v>
      </c>
      <c r="AB784" s="40" t="b">
        <v>0</v>
      </c>
      <c r="AC784" s="41" t="s">
        <v>9932</v>
      </c>
      <c r="AD784" s="41" t="s">
        <v>9933</v>
      </c>
      <c r="AE784" s="41">
        <v>1200.621938</v>
      </c>
      <c r="AF784" s="41">
        <v>-3.3213643</v>
      </c>
      <c r="AG784" s="42">
        <v>1.39E42</v>
      </c>
      <c r="AH784" s="51">
        <v>0.079301709</v>
      </c>
      <c r="AI784" s="40" t="s">
        <v>9934</v>
      </c>
      <c r="AJ784" s="40" t="s">
        <v>9935</v>
      </c>
      <c r="AK784" s="41">
        <v>9927.0</v>
      </c>
      <c r="AL784" s="40" t="s">
        <v>2224</v>
      </c>
      <c r="AM784" s="40" t="s">
        <v>7285</v>
      </c>
      <c r="AN784" s="40" t="s">
        <v>224</v>
      </c>
      <c r="AO784" s="42">
        <v>1.11E139</v>
      </c>
    </row>
    <row r="785">
      <c r="A785" s="41">
        <v>100.0</v>
      </c>
      <c r="B785" s="42">
        <v>1.671309524E9</v>
      </c>
      <c r="C785" s="41">
        <v>3356.0</v>
      </c>
      <c r="D785" s="40" t="s">
        <v>1243</v>
      </c>
      <c r="E785" s="41">
        <v>140.0</v>
      </c>
      <c r="F785" s="41">
        <v>35.0</v>
      </c>
      <c r="G785" s="41">
        <v>70.0</v>
      </c>
      <c r="H785" s="41">
        <v>-3.07732701</v>
      </c>
      <c r="I785" s="41">
        <v>10000.0</v>
      </c>
      <c r="J785" s="41">
        <v>5000.0</v>
      </c>
      <c r="K785" s="41">
        <v>1200.0</v>
      </c>
      <c r="L785" s="41">
        <v>600.0</v>
      </c>
      <c r="M785" s="41">
        <v>30.0</v>
      </c>
      <c r="N785" s="40" t="s">
        <v>1370</v>
      </c>
      <c r="O785" s="40" t="s">
        <v>1371</v>
      </c>
      <c r="P785" s="40" t="s">
        <v>7305</v>
      </c>
      <c r="Q785" s="40" t="s">
        <v>1373</v>
      </c>
      <c r="R785" s="40" t="b">
        <v>0</v>
      </c>
      <c r="S785" s="40" t="s">
        <v>7286</v>
      </c>
      <c r="T785" s="40" t="s">
        <v>212</v>
      </c>
      <c r="U785" s="41">
        <v>0.1</v>
      </c>
      <c r="V785" s="41">
        <v>0.9</v>
      </c>
      <c r="W785" s="41">
        <v>0.1</v>
      </c>
      <c r="X785" s="41">
        <v>0.5</v>
      </c>
      <c r="Y785" s="40" t="b">
        <v>0</v>
      </c>
      <c r="Z785" s="40" t="b">
        <v>1</v>
      </c>
      <c r="AA785" s="40" t="b">
        <v>0</v>
      </c>
      <c r="AB785" s="40" t="b">
        <v>1</v>
      </c>
      <c r="AC785" s="41" t="s">
        <v>9936</v>
      </c>
      <c r="AD785" s="41" t="s">
        <v>9937</v>
      </c>
      <c r="AE785" s="41">
        <v>1203.227933</v>
      </c>
      <c r="AF785" s="41">
        <v>-3.321893403</v>
      </c>
      <c r="AG785" s="42">
        <v>1.13E42</v>
      </c>
      <c r="AH785" s="51">
        <v>0.079473645</v>
      </c>
      <c r="AI785" s="40" t="s">
        <v>9938</v>
      </c>
      <c r="AJ785" s="46">
        <v>1.13497158426149E85</v>
      </c>
      <c r="AK785" s="41">
        <v>4351.0</v>
      </c>
      <c r="AL785" s="40" t="s">
        <v>2224</v>
      </c>
      <c r="AM785" s="40" t="s">
        <v>7285</v>
      </c>
      <c r="AN785" s="40" t="s">
        <v>5643</v>
      </c>
      <c r="AO785" s="42">
        <v>1.1E139</v>
      </c>
    </row>
    <row r="786">
      <c r="A786" s="41">
        <v>136.0</v>
      </c>
      <c r="B786" s="42">
        <v>1.671309524E9</v>
      </c>
      <c r="C786" s="41">
        <v>3356.0</v>
      </c>
      <c r="D786" s="40" t="s">
        <v>1243</v>
      </c>
      <c r="E786" s="41">
        <v>140.0</v>
      </c>
      <c r="F786" s="41">
        <v>35.0</v>
      </c>
      <c r="G786" s="41">
        <v>70.0</v>
      </c>
      <c r="H786" s="41">
        <v>-3.07732701</v>
      </c>
      <c r="I786" s="41">
        <v>10000.0</v>
      </c>
      <c r="J786" s="41">
        <v>5000.0</v>
      </c>
      <c r="K786" s="41">
        <v>1200.0</v>
      </c>
      <c r="L786" s="41">
        <v>600.0</v>
      </c>
      <c r="M786" s="41">
        <v>30.0</v>
      </c>
      <c r="N786" s="40" t="s">
        <v>1370</v>
      </c>
      <c r="O786" s="40" t="s">
        <v>1371</v>
      </c>
      <c r="P786" s="40" t="s">
        <v>1372</v>
      </c>
      <c r="Q786" s="40" t="s">
        <v>1373</v>
      </c>
      <c r="R786" s="40" t="b">
        <v>0</v>
      </c>
      <c r="S786" s="40" t="s">
        <v>7286</v>
      </c>
      <c r="T786" s="40" t="s">
        <v>212</v>
      </c>
      <c r="U786" s="41">
        <v>0.1</v>
      </c>
      <c r="V786" s="41">
        <v>0.9</v>
      </c>
      <c r="W786" s="41">
        <v>0.1</v>
      </c>
      <c r="X786" s="41">
        <v>0.5</v>
      </c>
      <c r="Y786" s="40" t="b">
        <v>0</v>
      </c>
      <c r="Z786" s="40" t="b">
        <v>1</v>
      </c>
      <c r="AA786" s="40" t="b">
        <v>0</v>
      </c>
      <c r="AB786" s="40" t="b">
        <v>1</v>
      </c>
      <c r="AC786" s="41" t="s">
        <v>9939</v>
      </c>
      <c r="AD786" s="41" t="s">
        <v>9940</v>
      </c>
      <c r="AE786" s="41">
        <v>1203.143352</v>
      </c>
      <c r="AF786" s="41">
        <v>-3.327121479</v>
      </c>
      <c r="AG786" s="42">
        <v>4.59E41</v>
      </c>
      <c r="AH786" s="51">
        <v>0.081172546</v>
      </c>
      <c r="AI786" s="40" t="s">
        <v>9941</v>
      </c>
      <c r="AJ786" s="46">
        <v>4.59303727112121E83</v>
      </c>
      <c r="AK786" s="41">
        <v>4443.0</v>
      </c>
      <c r="AL786" s="40" t="s">
        <v>2224</v>
      </c>
      <c r="AM786" s="40" t="s">
        <v>7285</v>
      </c>
      <c r="AN786" s="40" t="s">
        <v>5643</v>
      </c>
      <c r="AO786" s="42">
        <v>1.01E138</v>
      </c>
    </row>
    <row r="787">
      <c r="A787" s="41">
        <v>35.0</v>
      </c>
      <c r="B787" s="42">
        <v>1.671309524E9</v>
      </c>
      <c r="C787" s="41">
        <v>3356.0</v>
      </c>
      <c r="D787" s="40" t="s">
        <v>1243</v>
      </c>
      <c r="E787" s="41">
        <v>140.0</v>
      </c>
      <c r="F787" s="41">
        <v>35.0</v>
      </c>
      <c r="G787" s="41">
        <v>70.0</v>
      </c>
      <c r="H787" s="41">
        <v>-3.07732701</v>
      </c>
      <c r="I787" s="41">
        <v>10000.0</v>
      </c>
      <c r="J787" s="41">
        <v>5000.0</v>
      </c>
      <c r="K787" s="41">
        <v>1200.0</v>
      </c>
      <c r="L787" s="41">
        <v>600.0</v>
      </c>
      <c r="M787" s="41">
        <v>30.0</v>
      </c>
      <c r="N787" s="40" t="s">
        <v>1370</v>
      </c>
      <c r="O787" s="40" t="s">
        <v>1371</v>
      </c>
      <c r="P787" s="40" t="s">
        <v>209</v>
      </c>
      <c r="Q787" s="40" t="s">
        <v>1373</v>
      </c>
      <c r="R787" s="40" t="b">
        <v>0</v>
      </c>
      <c r="S787" s="40" t="s">
        <v>7286</v>
      </c>
      <c r="T787" s="40" t="s">
        <v>212</v>
      </c>
      <c r="U787" s="41">
        <v>0.1</v>
      </c>
      <c r="V787" s="41">
        <v>0.9</v>
      </c>
      <c r="W787" s="41">
        <v>0.3</v>
      </c>
      <c r="X787" s="41">
        <v>0.6</v>
      </c>
      <c r="Y787" s="40" t="b">
        <v>0</v>
      </c>
      <c r="Z787" s="40" t="b">
        <v>1</v>
      </c>
      <c r="AA787" s="40" t="b">
        <v>0</v>
      </c>
      <c r="AB787" s="40" t="b">
        <v>1</v>
      </c>
      <c r="AC787" s="41" t="s">
        <v>9942</v>
      </c>
      <c r="AD787" s="41" t="s">
        <v>8902</v>
      </c>
      <c r="AE787" s="41">
        <v>1203.550821</v>
      </c>
      <c r="AF787" s="41">
        <v>-3.327918482</v>
      </c>
      <c r="AG787" s="42">
        <v>3.21E41</v>
      </c>
      <c r="AH787" s="51">
        <v>0.081431538</v>
      </c>
      <c r="AI787" s="40" t="s">
        <v>9943</v>
      </c>
      <c r="AJ787" s="46">
        <v>3.21164936268817E167</v>
      </c>
      <c r="AK787" s="41">
        <v>3558.0</v>
      </c>
      <c r="AL787" s="40" t="s">
        <v>2224</v>
      </c>
      <c r="AM787" s="40" t="s">
        <v>7285</v>
      </c>
      <c r="AN787" s="40" t="s">
        <v>5643</v>
      </c>
      <c r="AO787" s="42">
        <v>1.11E137</v>
      </c>
    </row>
    <row r="788">
      <c r="A788" s="41">
        <v>893.0</v>
      </c>
      <c r="B788" s="42">
        <v>1.671302375E9</v>
      </c>
      <c r="C788" s="41">
        <v>3356.0</v>
      </c>
      <c r="D788" s="40" t="s">
        <v>1243</v>
      </c>
      <c r="E788" s="41">
        <v>140.0</v>
      </c>
      <c r="F788" s="41">
        <v>35.0</v>
      </c>
      <c r="G788" s="41">
        <v>70.0</v>
      </c>
      <c r="H788" s="41">
        <v>-3.07732701</v>
      </c>
      <c r="I788" s="41">
        <v>10000.0</v>
      </c>
      <c r="J788" s="41">
        <v>5000.0</v>
      </c>
      <c r="K788" s="41">
        <v>1200.0</v>
      </c>
      <c r="L788" s="41">
        <v>600.0</v>
      </c>
      <c r="M788" s="41">
        <v>100.0</v>
      </c>
      <c r="N788" s="40" t="s">
        <v>1370</v>
      </c>
      <c r="O788" s="40" t="s">
        <v>1371</v>
      </c>
      <c r="P788" s="40" t="s">
        <v>212</v>
      </c>
      <c r="Q788" s="40" t="s">
        <v>1373</v>
      </c>
      <c r="R788" s="40" t="b">
        <v>0</v>
      </c>
      <c r="S788" s="40" t="s">
        <v>7286</v>
      </c>
      <c r="T788" s="40" t="s">
        <v>212</v>
      </c>
      <c r="U788" s="41">
        <v>0.1</v>
      </c>
      <c r="V788" s="41">
        <v>0.9</v>
      </c>
      <c r="W788" s="41">
        <v>0.1</v>
      </c>
      <c r="X788" s="41">
        <v>0.6</v>
      </c>
      <c r="Y788" s="40" t="b">
        <v>0</v>
      </c>
      <c r="Z788" s="40" t="b">
        <v>1</v>
      </c>
      <c r="AA788" s="40" t="b">
        <v>0</v>
      </c>
      <c r="AB788" s="40" t="b">
        <v>0</v>
      </c>
      <c r="AC788" s="41" t="s">
        <v>8469</v>
      </c>
      <c r="AD788" s="41" t="s">
        <v>9944</v>
      </c>
      <c r="AE788" s="41">
        <v>1200.598952</v>
      </c>
      <c r="AF788" s="41">
        <v>-3.328189617</v>
      </c>
      <c r="AG788" s="42">
        <v>6.22E41</v>
      </c>
      <c r="AH788" s="51">
        <v>0.081519646</v>
      </c>
      <c r="AI788" s="40" t="s">
        <v>9945</v>
      </c>
      <c r="AJ788" s="40" t="s">
        <v>9946</v>
      </c>
      <c r="AK788" s="41">
        <v>9614.0</v>
      </c>
      <c r="AL788" s="40" t="s">
        <v>2224</v>
      </c>
      <c r="AM788" s="40" t="s">
        <v>7285</v>
      </c>
      <c r="AN788" s="40" t="s">
        <v>224</v>
      </c>
      <c r="AO788" s="42">
        <v>1.11E138</v>
      </c>
    </row>
    <row r="789">
      <c r="A789" s="41">
        <v>510.0</v>
      </c>
      <c r="B789" s="42">
        <v>1.671302375E9</v>
      </c>
      <c r="C789" s="41">
        <v>3356.0</v>
      </c>
      <c r="D789" s="40" t="s">
        <v>1243</v>
      </c>
      <c r="E789" s="41">
        <v>140.0</v>
      </c>
      <c r="F789" s="41">
        <v>35.0</v>
      </c>
      <c r="G789" s="41">
        <v>70.0</v>
      </c>
      <c r="H789" s="41">
        <v>-3.07732701</v>
      </c>
      <c r="I789" s="41">
        <v>10000.0</v>
      </c>
      <c r="J789" s="41">
        <v>5000.0</v>
      </c>
      <c r="K789" s="41">
        <v>1200.0</v>
      </c>
      <c r="L789" s="41">
        <v>600.0</v>
      </c>
      <c r="M789" s="41">
        <v>50.0</v>
      </c>
      <c r="N789" s="40" t="s">
        <v>1370</v>
      </c>
      <c r="O789" s="40" t="s">
        <v>1371</v>
      </c>
      <c r="P789" s="40" t="s">
        <v>212</v>
      </c>
      <c r="Q789" s="40" t="s">
        <v>8686</v>
      </c>
      <c r="R789" s="40" t="b">
        <v>0</v>
      </c>
      <c r="S789" s="40" t="s">
        <v>1373</v>
      </c>
      <c r="T789" s="40" t="s">
        <v>212</v>
      </c>
      <c r="U789" s="41">
        <v>0.1</v>
      </c>
      <c r="V789" s="41">
        <v>0.9</v>
      </c>
      <c r="W789" s="41">
        <v>0.3</v>
      </c>
      <c r="X789" s="41">
        <v>0.4</v>
      </c>
      <c r="Y789" s="40" t="b">
        <v>0</v>
      </c>
      <c r="Z789" s="40" t="b">
        <v>1</v>
      </c>
      <c r="AA789" s="40" t="b">
        <v>0</v>
      </c>
      <c r="AB789" s="40" t="b">
        <v>0</v>
      </c>
      <c r="AC789" s="41" t="s">
        <v>9947</v>
      </c>
      <c r="AD789" s="41" t="s">
        <v>9948</v>
      </c>
      <c r="AE789" s="41">
        <v>406.8513675</v>
      </c>
      <c r="AF789" s="41">
        <v>-3.328969418</v>
      </c>
      <c r="AG789" s="42">
        <v>1.19E41</v>
      </c>
      <c r="AH789" s="51">
        <v>0.081773048</v>
      </c>
      <c r="AI789" s="40" t="s">
        <v>9949</v>
      </c>
      <c r="AJ789" s="40" t="s">
        <v>9950</v>
      </c>
      <c r="AK789" s="41">
        <v>10000.0</v>
      </c>
      <c r="AL789" s="40" t="s">
        <v>216</v>
      </c>
      <c r="AM789" s="40" t="s">
        <v>7285</v>
      </c>
      <c r="AN789" s="40" t="s">
        <v>224</v>
      </c>
      <c r="AO789" s="42">
        <v>1.01E136</v>
      </c>
    </row>
    <row r="790">
      <c r="A790" s="41">
        <v>342.0</v>
      </c>
      <c r="B790" s="42">
        <v>1.671302375E9</v>
      </c>
      <c r="C790" s="41">
        <v>3356.0</v>
      </c>
      <c r="D790" s="40" t="s">
        <v>1243</v>
      </c>
      <c r="E790" s="41">
        <v>140.0</v>
      </c>
      <c r="F790" s="41">
        <v>35.0</v>
      </c>
      <c r="G790" s="41">
        <v>70.0</v>
      </c>
      <c r="H790" s="41">
        <v>-3.07732701</v>
      </c>
      <c r="I790" s="41">
        <v>10000.0</v>
      </c>
      <c r="J790" s="41">
        <v>5000.0</v>
      </c>
      <c r="K790" s="41">
        <v>1200.0</v>
      </c>
      <c r="L790" s="41">
        <v>600.0</v>
      </c>
      <c r="M790" s="41">
        <v>30.0</v>
      </c>
      <c r="N790" s="40" t="s">
        <v>1370</v>
      </c>
      <c r="O790" s="40" t="s">
        <v>208</v>
      </c>
      <c r="P790" s="40" t="s">
        <v>212</v>
      </c>
      <c r="Q790" s="40" t="s">
        <v>1373</v>
      </c>
      <c r="R790" s="40" t="b">
        <v>0</v>
      </c>
      <c r="S790" s="40" t="s">
        <v>1373</v>
      </c>
      <c r="T790" s="40" t="s">
        <v>212</v>
      </c>
      <c r="U790" s="41">
        <v>0.1</v>
      </c>
      <c r="V790" s="41">
        <v>0.9</v>
      </c>
      <c r="W790" s="41">
        <v>0.1</v>
      </c>
      <c r="X790" s="41">
        <v>0.4</v>
      </c>
      <c r="Y790" s="40" t="b">
        <v>0</v>
      </c>
      <c r="Z790" s="40" t="b">
        <v>1</v>
      </c>
      <c r="AA790" s="40" t="b">
        <v>0</v>
      </c>
      <c r="AB790" s="40" t="b">
        <v>0</v>
      </c>
      <c r="AC790" s="41" t="s">
        <v>9951</v>
      </c>
      <c r="AD790" s="41" t="s">
        <v>9627</v>
      </c>
      <c r="AE790" s="41">
        <v>248.9151146</v>
      </c>
      <c r="AF790" s="41">
        <v>-3.330126547</v>
      </c>
      <c r="AG790" s="42">
        <v>5.08E41</v>
      </c>
      <c r="AH790" s="51">
        <v>0.082149065</v>
      </c>
      <c r="AI790" s="40" t="s">
        <v>9952</v>
      </c>
      <c r="AJ790" s="46">
        <v>5.07882670956035E125</v>
      </c>
      <c r="AK790" s="41">
        <v>10000.0</v>
      </c>
      <c r="AL790" s="40" t="s">
        <v>216</v>
      </c>
      <c r="AM790" s="40" t="s">
        <v>7285</v>
      </c>
      <c r="AN790" s="40" t="s">
        <v>224</v>
      </c>
      <c r="AO790" s="42">
        <v>1.01E138</v>
      </c>
    </row>
    <row r="791">
      <c r="A791" s="41">
        <v>142.0</v>
      </c>
      <c r="B791" s="42">
        <v>1.671309524E9</v>
      </c>
      <c r="C791" s="41">
        <v>3356.0</v>
      </c>
      <c r="D791" s="40" t="s">
        <v>1243</v>
      </c>
      <c r="E791" s="41">
        <v>140.0</v>
      </c>
      <c r="F791" s="41">
        <v>35.0</v>
      </c>
      <c r="G791" s="41">
        <v>70.0</v>
      </c>
      <c r="H791" s="41">
        <v>-3.07732701</v>
      </c>
      <c r="I791" s="41">
        <v>10000.0</v>
      </c>
      <c r="J791" s="41">
        <v>5000.0</v>
      </c>
      <c r="K791" s="41">
        <v>1200.0</v>
      </c>
      <c r="L791" s="41">
        <v>600.0</v>
      </c>
      <c r="M791" s="41">
        <v>30.0</v>
      </c>
      <c r="N791" s="40" t="s">
        <v>1370</v>
      </c>
      <c r="O791" s="40" t="s">
        <v>1371</v>
      </c>
      <c r="P791" s="40" t="s">
        <v>1372</v>
      </c>
      <c r="Q791" s="40" t="s">
        <v>1373</v>
      </c>
      <c r="R791" s="40" t="b">
        <v>0</v>
      </c>
      <c r="S791" s="40" t="s">
        <v>7286</v>
      </c>
      <c r="T791" s="40" t="s">
        <v>212</v>
      </c>
      <c r="U791" s="41">
        <v>0.1</v>
      </c>
      <c r="V791" s="41">
        <v>0.9</v>
      </c>
      <c r="W791" s="41">
        <v>0.3</v>
      </c>
      <c r="X791" s="41">
        <v>0.5</v>
      </c>
      <c r="Y791" s="40" t="b">
        <v>0</v>
      </c>
      <c r="Z791" s="40" t="b">
        <v>1</v>
      </c>
      <c r="AA791" s="40" t="b">
        <v>0</v>
      </c>
      <c r="AB791" s="40" t="b">
        <v>1</v>
      </c>
      <c r="AC791" s="41" t="s">
        <v>9953</v>
      </c>
      <c r="AD791" s="41" t="s">
        <v>9954</v>
      </c>
      <c r="AE791" s="41">
        <v>1203.59257</v>
      </c>
      <c r="AF791" s="41">
        <v>-3.330812611</v>
      </c>
      <c r="AG791" s="42">
        <v>1.71E41</v>
      </c>
      <c r="AH791" s="51">
        <v>0.082372007</v>
      </c>
      <c r="AI791" s="40" t="s">
        <v>9955</v>
      </c>
      <c r="AJ791" s="46">
        <v>1.71279525202651E167</v>
      </c>
      <c r="AK791" s="41">
        <v>4216.0</v>
      </c>
      <c r="AL791" s="40" t="s">
        <v>2224</v>
      </c>
      <c r="AM791" s="40" t="s">
        <v>7285</v>
      </c>
      <c r="AN791" s="40" t="s">
        <v>5643</v>
      </c>
      <c r="AO791" s="42">
        <v>1.11E136</v>
      </c>
    </row>
    <row r="792">
      <c r="A792" s="41">
        <v>130.0</v>
      </c>
      <c r="B792" s="42">
        <v>1.671309524E9</v>
      </c>
      <c r="C792" s="41">
        <v>3356.0</v>
      </c>
      <c r="D792" s="40" t="s">
        <v>1243</v>
      </c>
      <c r="E792" s="41">
        <v>140.0</v>
      </c>
      <c r="F792" s="41">
        <v>35.0</v>
      </c>
      <c r="G792" s="41">
        <v>70.0</v>
      </c>
      <c r="H792" s="41">
        <v>-3.07732701</v>
      </c>
      <c r="I792" s="41">
        <v>10000.0</v>
      </c>
      <c r="J792" s="41">
        <v>5000.0</v>
      </c>
      <c r="K792" s="41">
        <v>1200.0</v>
      </c>
      <c r="L792" s="41">
        <v>600.0</v>
      </c>
      <c r="M792" s="41">
        <v>30.0</v>
      </c>
      <c r="N792" s="40" t="s">
        <v>1370</v>
      </c>
      <c r="O792" s="40" t="s">
        <v>1371</v>
      </c>
      <c r="P792" s="40" t="s">
        <v>1372</v>
      </c>
      <c r="Q792" s="40" t="s">
        <v>1373</v>
      </c>
      <c r="R792" s="40" t="b">
        <v>0</v>
      </c>
      <c r="S792" s="40" t="s">
        <v>1373</v>
      </c>
      <c r="T792" s="40" t="s">
        <v>212</v>
      </c>
      <c r="U792" s="41">
        <v>0.1</v>
      </c>
      <c r="V792" s="41">
        <v>0.9</v>
      </c>
      <c r="W792" s="41">
        <v>0.2</v>
      </c>
      <c r="X792" s="41">
        <v>0.5</v>
      </c>
      <c r="Y792" s="40" t="b">
        <v>0</v>
      </c>
      <c r="Z792" s="40" t="b">
        <v>1</v>
      </c>
      <c r="AA792" s="40" t="b">
        <v>0</v>
      </c>
      <c r="AB792" s="40" t="b">
        <v>1</v>
      </c>
      <c r="AC792" s="41" t="s">
        <v>9956</v>
      </c>
      <c r="AD792" s="41" t="s">
        <v>9957</v>
      </c>
      <c r="AE792" s="41">
        <v>1203.030622</v>
      </c>
      <c r="AF792" s="41">
        <v>-3.332650344</v>
      </c>
      <c r="AG792" s="42">
        <v>4.84E41</v>
      </c>
      <c r="AH792" s="51">
        <v>0.082969191</v>
      </c>
      <c r="AI792" s="40" t="s">
        <v>9958</v>
      </c>
      <c r="AJ792" s="46">
        <v>4.84204759638378E125</v>
      </c>
      <c r="AK792" s="41">
        <v>4440.0</v>
      </c>
      <c r="AL792" s="40" t="s">
        <v>2224</v>
      </c>
      <c r="AM792" s="40" t="s">
        <v>7285</v>
      </c>
      <c r="AN792" s="40" t="s">
        <v>5643</v>
      </c>
      <c r="AO792" s="42">
        <v>1.01E138</v>
      </c>
    </row>
    <row r="793">
      <c r="A793" s="41">
        <v>872.0</v>
      </c>
      <c r="B793" s="42">
        <v>1.671302375E9</v>
      </c>
      <c r="C793" s="41">
        <v>3356.0</v>
      </c>
      <c r="D793" s="40" t="s">
        <v>1243</v>
      </c>
      <c r="E793" s="41">
        <v>140.0</v>
      </c>
      <c r="F793" s="41">
        <v>35.0</v>
      </c>
      <c r="G793" s="41">
        <v>70.0</v>
      </c>
      <c r="H793" s="41">
        <v>-3.07732701</v>
      </c>
      <c r="I793" s="41">
        <v>10000.0</v>
      </c>
      <c r="J793" s="41">
        <v>5000.0</v>
      </c>
      <c r="K793" s="41">
        <v>1200.0</v>
      </c>
      <c r="L793" s="41">
        <v>600.0</v>
      </c>
      <c r="M793" s="41">
        <v>100.0</v>
      </c>
      <c r="N793" s="40" t="s">
        <v>1370</v>
      </c>
      <c r="O793" s="40" t="s">
        <v>1371</v>
      </c>
      <c r="P793" s="40" t="s">
        <v>212</v>
      </c>
      <c r="Q793" s="40" t="s">
        <v>8686</v>
      </c>
      <c r="R793" s="40" t="b">
        <v>0</v>
      </c>
      <c r="S793" s="40" t="s">
        <v>1373</v>
      </c>
      <c r="T793" s="40" t="s">
        <v>212</v>
      </c>
      <c r="U793" s="41">
        <v>0.1</v>
      </c>
      <c r="V793" s="41">
        <v>0.9</v>
      </c>
      <c r="W793" s="41">
        <v>0.3</v>
      </c>
      <c r="X793" s="41">
        <v>0.6</v>
      </c>
      <c r="Y793" s="40" t="b">
        <v>0</v>
      </c>
      <c r="Z793" s="40" t="b">
        <v>1</v>
      </c>
      <c r="AA793" s="40" t="b">
        <v>0</v>
      </c>
      <c r="AB793" s="40" t="b">
        <v>0</v>
      </c>
      <c r="AC793" s="41" t="s">
        <v>4945</v>
      </c>
      <c r="AD793" s="41" t="s">
        <v>9959</v>
      </c>
      <c r="AE793" s="41">
        <v>1200.705141</v>
      </c>
      <c r="AF793" s="41">
        <v>-3.333898656</v>
      </c>
      <c r="AG793" s="42">
        <v>1.18E42</v>
      </c>
      <c r="AH793" s="51">
        <v>0.08337484</v>
      </c>
      <c r="AI793" s="40" t="s">
        <v>9960</v>
      </c>
      <c r="AJ793" s="40" t="s">
        <v>9961</v>
      </c>
      <c r="AK793" s="41">
        <v>9953.0</v>
      </c>
      <c r="AL793" s="40" t="s">
        <v>2224</v>
      </c>
      <c r="AM793" s="40" t="s">
        <v>7285</v>
      </c>
      <c r="AN793" s="40" t="s">
        <v>224</v>
      </c>
      <c r="AO793" s="42">
        <v>1.1E139</v>
      </c>
    </row>
    <row r="794">
      <c r="A794" s="41">
        <v>99.0</v>
      </c>
      <c r="B794" s="42">
        <v>1.671309524E9</v>
      </c>
      <c r="C794" s="41">
        <v>3356.0</v>
      </c>
      <c r="D794" s="40" t="s">
        <v>1243</v>
      </c>
      <c r="E794" s="41">
        <v>140.0</v>
      </c>
      <c r="F794" s="41">
        <v>35.0</v>
      </c>
      <c r="G794" s="41">
        <v>70.0</v>
      </c>
      <c r="H794" s="41">
        <v>-3.07732701</v>
      </c>
      <c r="I794" s="41">
        <v>10000.0</v>
      </c>
      <c r="J794" s="41">
        <v>5000.0</v>
      </c>
      <c r="K794" s="41">
        <v>1200.0</v>
      </c>
      <c r="L794" s="41">
        <v>600.0</v>
      </c>
      <c r="M794" s="41">
        <v>30.0</v>
      </c>
      <c r="N794" s="40" t="s">
        <v>1370</v>
      </c>
      <c r="O794" s="40" t="s">
        <v>1371</v>
      </c>
      <c r="P794" s="40" t="s">
        <v>7305</v>
      </c>
      <c r="Q794" s="40" t="s">
        <v>1373</v>
      </c>
      <c r="R794" s="40" t="b">
        <v>0</v>
      </c>
      <c r="S794" s="40" t="s">
        <v>7286</v>
      </c>
      <c r="T794" s="40" t="s">
        <v>212</v>
      </c>
      <c r="U794" s="41">
        <v>0.1</v>
      </c>
      <c r="V794" s="41">
        <v>0.9</v>
      </c>
      <c r="W794" s="41">
        <v>0.1</v>
      </c>
      <c r="X794" s="41">
        <v>0.4</v>
      </c>
      <c r="Y794" s="40" t="b">
        <v>0</v>
      </c>
      <c r="Z794" s="40" t="b">
        <v>1</v>
      </c>
      <c r="AA794" s="40" t="b">
        <v>0</v>
      </c>
      <c r="AB794" s="40" t="b">
        <v>1</v>
      </c>
      <c r="AC794" s="41" t="s">
        <v>9962</v>
      </c>
      <c r="AD794" s="41" t="s">
        <v>9963</v>
      </c>
      <c r="AE794" s="41">
        <v>1203.411062</v>
      </c>
      <c r="AF794" s="41">
        <v>-3.337667779</v>
      </c>
      <c r="AG794" s="42">
        <v>1.63E41</v>
      </c>
      <c r="AH794" s="51">
        <v>0.084599644</v>
      </c>
      <c r="AI794" s="40" t="s">
        <v>9964</v>
      </c>
      <c r="AJ794" s="46">
        <v>1.63087814910208E83</v>
      </c>
      <c r="AK794" s="41">
        <v>4591.0</v>
      </c>
      <c r="AL794" s="40" t="s">
        <v>2224</v>
      </c>
      <c r="AM794" s="40" t="s">
        <v>7285</v>
      </c>
      <c r="AN794" s="40" t="s">
        <v>5643</v>
      </c>
      <c r="AO794" s="42">
        <v>1.11E136</v>
      </c>
    </row>
    <row r="795">
      <c r="A795" s="41">
        <v>56.0</v>
      </c>
      <c r="B795" s="42">
        <v>1.671309524E9</v>
      </c>
      <c r="C795" s="41">
        <v>3356.0</v>
      </c>
      <c r="D795" s="40" t="s">
        <v>1243</v>
      </c>
      <c r="E795" s="41">
        <v>140.0</v>
      </c>
      <c r="F795" s="41">
        <v>35.0</v>
      </c>
      <c r="G795" s="41">
        <v>70.0</v>
      </c>
      <c r="H795" s="41">
        <v>-3.07732701</v>
      </c>
      <c r="I795" s="41">
        <v>10000.0</v>
      </c>
      <c r="J795" s="41">
        <v>5000.0</v>
      </c>
      <c r="K795" s="41">
        <v>1200.0</v>
      </c>
      <c r="L795" s="41">
        <v>600.0</v>
      </c>
      <c r="M795" s="41">
        <v>30.0</v>
      </c>
      <c r="N795" s="40" t="s">
        <v>1370</v>
      </c>
      <c r="O795" s="40" t="s">
        <v>1371</v>
      </c>
      <c r="P795" s="40" t="s">
        <v>7310</v>
      </c>
      <c r="Q795" s="40" t="s">
        <v>1373</v>
      </c>
      <c r="R795" s="40" t="b">
        <v>0</v>
      </c>
      <c r="S795" s="40" t="s">
        <v>1373</v>
      </c>
      <c r="T795" s="40" t="s">
        <v>212</v>
      </c>
      <c r="U795" s="41">
        <v>0.1</v>
      </c>
      <c r="V795" s="41">
        <v>0.9</v>
      </c>
      <c r="W795" s="41">
        <v>0.1</v>
      </c>
      <c r="X795" s="41">
        <v>0.6</v>
      </c>
      <c r="Y795" s="40" t="b">
        <v>0</v>
      </c>
      <c r="Z795" s="40" t="b">
        <v>1</v>
      </c>
      <c r="AA795" s="40" t="b">
        <v>0</v>
      </c>
      <c r="AB795" s="40" t="b">
        <v>1</v>
      </c>
      <c r="AC795" s="41" t="s">
        <v>9965</v>
      </c>
      <c r="AD795" s="41" t="s">
        <v>9966</v>
      </c>
      <c r="AE795" s="41">
        <v>1203.315907</v>
      </c>
      <c r="AF795" s="41">
        <v>-3.338443954</v>
      </c>
      <c r="AG795" s="42">
        <v>3.94E41</v>
      </c>
      <c r="AH795" s="51">
        <v>0.084851868</v>
      </c>
      <c r="AI795" s="40" t="s">
        <v>9967</v>
      </c>
      <c r="AJ795" s="46">
        <v>3.93798688601141E83</v>
      </c>
      <c r="AK795" s="41">
        <v>3638.0</v>
      </c>
      <c r="AL795" s="40" t="s">
        <v>2224</v>
      </c>
      <c r="AM795" s="40" t="s">
        <v>7285</v>
      </c>
      <c r="AN795" s="40" t="s">
        <v>5643</v>
      </c>
      <c r="AO795" s="42">
        <v>1.0E138</v>
      </c>
    </row>
    <row r="796">
      <c r="A796" s="41">
        <v>100.0</v>
      </c>
      <c r="B796" s="42">
        <v>1.671312514E9</v>
      </c>
      <c r="C796" s="41">
        <v>3356.0</v>
      </c>
      <c r="D796" s="40" t="s">
        <v>1243</v>
      </c>
      <c r="E796" s="41">
        <v>140.0</v>
      </c>
      <c r="F796" s="41">
        <v>35.0</v>
      </c>
      <c r="G796" s="41">
        <v>70.0</v>
      </c>
      <c r="H796" s="41">
        <v>-3.07732701</v>
      </c>
      <c r="I796" s="41">
        <v>10000.0</v>
      </c>
      <c r="J796" s="41">
        <v>5000.0</v>
      </c>
      <c r="K796" s="41">
        <v>1200.0</v>
      </c>
      <c r="L796" s="41">
        <v>600.0</v>
      </c>
      <c r="M796" s="41">
        <v>30.0</v>
      </c>
      <c r="N796" s="40" t="s">
        <v>1370</v>
      </c>
      <c r="O796" s="40" t="s">
        <v>1371</v>
      </c>
      <c r="P796" s="40" t="s">
        <v>7305</v>
      </c>
      <c r="Q796" s="40" t="s">
        <v>1373</v>
      </c>
      <c r="R796" s="40" t="b">
        <v>0</v>
      </c>
      <c r="S796" s="40" t="s">
        <v>7286</v>
      </c>
      <c r="T796" s="40" t="s">
        <v>7305</v>
      </c>
      <c r="U796" s="41">
        <v>0.1</v>
      </c>
      <c r="V796" s="41">
        <v>0.9</v>
      </c>
      <c r="W796" s="41">
        <v>0.1</v>
      </c>
      <c r="X796" s="41">
        <v>0.5</v>
      </c>
      <c r="Y796" s="40" t="b">
        <v>0</v>
      </c>
      <c r="Z796" s="40" t="b">
        <v>1</v>
      </c>
      <c r="AA796" s="40" t="b">
        <v>0</v>
      </c>
      <c r="AB796" s="40" t="b">
        <v>1</v>
      </c>
      <c r="AC796" s="41" t="s">
        <v>9968</v>
      </c>
      <c r="AD796" s="41" t="s">
        <v>9969</v>
      </c>
      <c r="AE796" s="41">
        <v>1203.165534</v>
      </c>
      <c r="AF796" s="41">
        <v>-3.338457011</v>
      </c>
      <c r="AG796" s="42">
        <v>2.79E41</v>
      </c>
      <c r="AH796" s="51">
        <v>0.084856111</v>
      </c>
      <c r="AI796" s="40" t="s">
        <v>9970</v>
      </c>
      <c r="AJ796" s="46">
        <v>2.79468838073859E125</v>
      </c>
      <c r="AK796" s="41">
        <v>7457.0</v>
      </c>
      <c r="AL796" s="40" t="s">
        <v>2224</v>
      </c>
      <c r="AM796" s="40" t="s">
        <v>7285</v>
      </c>
      <c r="AN796" s="40" t="s">
        <v>5643</v>
      </c>
      <c r="AO796" s="42">
        <v>1.1E137</v>
      </c>
    </row>
    <row r="797">
      <c r="A797" s="41">
        <v>133.0</v>
      </c>
      <c r="B797" s="42">
        <v>1.671309524E9</v>
      </c>
      <c r="C797" s="41">
        <v>3356.0</v>
      </c>
      <c r="D797" s="40" t="s">
        <v>1243</v>
      </c>
      <c r="E797" s="41">
        <v>140.0</v>
      </c>
      <c r="F797" s="41">
        <v>35.0</v>
      </c>
      <c r="G797" s="41">
        <v>70.0</v>
      </c>
      <c r="H797" s="41">
        <v>-3.07732701</v>
      </c>
      <c r="I797" s="41">
        <v>10000.0</v>
      </c>
      <c r="J797" s="41">
        <v>5000.0</v>
      </c>
      <c r="K797" s="41">
        <v>1200.0</v>
      </c>
      <c r="L797" s="41">
        <v>600.0</v>
      </c>
      <c r="M797" s="41">
        <v>30.0</v>
      </c>
      <c r="N797" s="40" t="s">
        <v>1370</v>
      </c>
      <c r="O797" s="40" t="s">
        <v>1371</v>
      </c>
      <c r="P797" s="40" t="s">
        <v>1372</v>
      </c>
      <c r="Q797" s="40" t="s">
        <v>1373</v>
      </c>
      <c r="R797" s="40" t="b">
        <v>0</v>
      </c>
      <c r="S797" s="40" t="s">
        <v>1373</v>
      </c>
      <c r="T797" s="40" t="s">
        <v>212</v>
      </c>
      <c r="U797" s="41">
        <v>0.1</v>
      </c>
      <c r="V797" s="41">
        <v>0.9</v>
      </c>
      <c r="W797" s="41">
        <v>0.3</v>
      </c>
      <c r="X797" s="41">
        <v>0.5</v>
      </c>
      <c r="Y797" s="40" t="b">
        <v>0</v>
      </c>
      <c r="Z797" s="40" t="b">
        <v>1</v>
      </c>
      <c r="AA797" s="40" t="b">
        <v>0</v>
      </c>
      <c r="AB797" s="40" t="b">
        <v>1</v>
      </c>
      <c r="AC797" s="41" t="s">
        <v>9971</v>
      </c>
      <c r="AD797" s="41" t="s">
        <v>9972</v>
      </c>
      <c r="AE797" s="41">
        <v>1203.206594</v>
      </c>
      <c r="AF797" s="41">
        <v>-3.341564577</v>
      </c>
      <c r="AG797" s="42">
        <v>1.04E42</v>
      </c>
      <c r="AH797" s="51">
        <v>0.085865937</v>
      </c>
      <c r="AI797" s="40" t="s">
        <v>9973</v>
      </c>
      <c r="AJ797" s="46">
        <v>1.03929895974553E171</v>
      </c>
      <c r="AK797" s="41">
        <v>4746.0</v>
      </c>
      <c r="AL797" s="40" t="s">
        <v>2224</v>
      </c>
      <c r="AM797" s="40" t="s">
        <v>7285</v>
      </c>
      <c r="AN797" s="40" t="s">
        <v>5643</v>
      </c>
      <c r="AO797" s="42">
        <v>1.01E139</v>
      </c>
    </row>
    <row r="798">
      <c r="A798" s="41">
        <v>1072.0</v>
      </c>
      <c r="B798" s="42">
        <v>1.671302375E9</v>
      </c>
      <c r="C798" s="41">
        <v>3356.0</v>
      </c>
      <c r="D798" s="40" t="s">
        <v>1243</v>
      </c>
      <c r="E798" s="41">
        <v>140.0</v>
      </c>
      <c r="F798" s="41">
        <v>35.0</v>
      </c>
      <c r="G798" s="41">
        <v>70.0</v>
      </c>
      <c r="H798" s="41">
        <v>-3.07732701</v>
      </c>
      <c r="I798" s="41">
        <v>10000.0</v>
      </c>
      <c r="J798" s="41">
        <v>5000.0</v>
      </c>
      <c r="K798" s="41">
        <v>1200.0</v>
      </c>
      <c r="L798" s="41">
        <v>600.0</v>
      </c>
      <c r="M798" s="41">
        <v>100.0</v>
      </c>
      <c r="N798" s="40" t="s">
        <v>1370</v>
      </c>
      <c r="O798" s="40" t="s">
        <v>208</v>
      </c>
      <c r="P798" s="40" t="s">
        <v>212</v>
      </c>
      <c r="Q798" s="40" t="s">
        <v>1373</v>
      </c>
      <c r="R798" s="40" t="b">
        <v>0</v>
      </c>
      <c r="S798" s="40" t="s">
        <v>7286</v>
      </c>
      <c r="T798" s="40" t="s">
        <v>212</v>
      </c>
      <c r="U798" s="41">
        <v>0.1</v>
      </c>
      <c r="V798" s="41">
        <v>0.9</v>
      </c>
      <c r="W798" s="41">
        <v>0.1</v>
      </c>
      <c r="X798" s="41">
        <v>0.5</v>
      </c>
      <c r="Y798" s="40" t="b">
        <v>0</v>
      </c>
      <c r="Z798" s="40" t="b">
        <v>1</v>
      </c>
      <c r="AA798" s="40" t="b">
        <v>0</v>
      </c>
      <c r="AB798" s="40" t="b">
        <v>0</v>
      </c>
      <c r="AC798" s="41" t="s">
        <v>9974</v>
      </c>
      <c r="AD798" s="41" t="s">
        <v>9975</v>
      </c>
      <c r="AE798" s="41">
        <v>864.6884878</v>
      </c>
      <c r="AF798" s="41">
        <v>-3.343036401</v>
      </c>
      <c r="AG798" s="42">
        <v>2.83E41</v>
      </c>
      <c r="AH798" s="51">
        <v>0.086344217</v>
      </c>
      <c r="AI798" s="40" t="s">
        <v>9976</v>
      </c>
      <c r="AJ798" s="40" t="s">
        <v>9977</v>
      </c>
      <c r="AK798" s="41">
        <v>10000.0</v>
      </c>
      <c r="AL798" s="40" t="s">
        <v>216</v>
      </c>
      <c r="AM798" s="40" t="s">
        <v>7285</v>
      </c>
      <c r="AN798" s="40" t="s">
        <v>224</v>
      </c>
      <c r="AO798" s="42">
        <v>1.1E137</v>
      </c>
    </row>
    <row r="799">
      <c r="A799" s="41">
        <v>490.0</v>
      </c>
      <c r="B799" s="42">
        <v>1.671302375E9</v>
      </c>
      <c r="C799" s="41">
        <v>3356.0</v>
      </c>
      <c r="D799" s="40" t="s">
        <v>1243</v>
      </c>
      <c r="E799" s="41">
        <v>140.0</v>
      </c>
      <c r="F799" s="41">
        <v>35.0</v>
      </c>
      <c r="G799" s="41">
        <v>70.0</v>
      </c>
      <c r="H799" s="41">
        <v>-3.07732701</v>
      </c>
      <c r="I799" s="41">
        <v>10000.0</v>
      </c>
      <c r="J799" s="41">
        <v>5000.0</v>
      </c>
      <c r="K799" s="41">
        <v>1200.0</v>
      </c>
      <c r="L799" s="41">
        <v>600.0</v>
      </c>
      <c r="M799" s="41">
        <v>50.0</v>
      </c>
      <c r="N799" s="40" t="s">
        <v>1370</v>
      </c>
      <c r="O799" s="40" t="s">
        <v>1371</v>
      </c>
      <c r="P799" s="40" t="s">
        <v>1372</v>
      </c>
      <c r="Q799" s="40" t="s">
        <v>1373</v>
      </c>
      <c r="R799" s="40" t="b">
        <v>0</v>
      </c>
      <c r="S799" s="40" t="s">
        <v>1373</v>
      </c>
      <c r="T799" s="40" t="s">
        <v>212</v>
      </c>
      <c r="U799" s="41">
        <v>0.1</v>
      </c>
      <c r="V799" s="41">
        <v>0.9</v>
      </c>
      <c r="W799" s="41">
        <v>0.2</v>
      </c>
      <c r="X799" s="41">
        <v>0.5</v>
      </c>
      <c r="Y799" s="40" t="b">
        <v>0</v>
      </c>
      <c r="Z799" s="40" t="b">
        <v>1</v>
      </c>
      <c r="AA799" s="40" t="b">
        <v>0</v>
      </c>
      <c r="AB799" s="40" t="b">
        <v>0</v>
      </c>
      <c r="AC799" s="41" t="s">
        <v>1271</v>
      </c>
      <c r="AD799" s="41" t="s">
        <v>9978</v>
      </c>
      <c r="AE799" s="41">
        <v>502.5255361</v>
      </c>
      <c r="AF799" s="41">
        <v>-3.343692573</v>
      </c>
      <c r="AG799" s="42">
        <v>3.45E41</v>
      </c>
      <c r="AH799" s="51">
        <v>0.086557445</v>
      </c>
      <c r="AI799" s="40" t="s">
        <v>9979</v>
      </c>
      <c r="AJ799" s="40" t="s">
        <v>9980</v>
      </c>
      <c r="AK799" s="41">
        <v>10000.0</v>
      </c>
      <c r="AL799" s="40" t="s">
        <v>216</v>
      </c>
      <c r="AM799" s="40" t="s">
        <v>7285</v>
      </c>
      <c r="AN799" s="40" t="s">
        <v>224</v>
      </c>
      <c r="AO799" s="42">
        <v>1.11E137</v>
      </c>
    </row>
    <row r="800">
      <c r="A800" s="41">
        <v>309.0</v>
      </c>
      <c r="B800" s="42">
        <v>1.671302375E9</v>
      </c>
      <c r="C800" s="41">
        <v>3356.0</v>
      </c>
      <c r="D800" s="40" t="s">
        <v>1243</v>
      </c>
      <c r="E800" s="41">
        <v>140.0</v>
      </c>
      <c r="F800" s="41">
        <v>35.0</v>
      </c>
      <c r="G800" s="41">
        <v>70.0</v>
      </c>
      <c r="H800" s="41">
        <v>-3.07732701</v>
      </c>
      <c r="I800" s="41">
        <v>10000.0</v>
      </c>
      <c r="J800" s="41">
        <v>5000.0</v>
      </c>
      <c r="K800" s="41">
        <v>1200.0</v>
      </c>
      <c r="L800" s="41">
        <v>600.0</v>
      </c>
      <c r="M800" s="41">
        <v>30.0</v>
      </c>
      <c r="N800" s="40" t="s">
        <v>1370</v>
      </c>
      <c r="O800" s="40" t="s">
        <v>208</v>
      </c>
      <c r="P800" s="40" t="s">
        <v>1372</v>
      </c>
      <c r="Q800" s="40" t="s">
        <v>1373</v>
      </c>
      <c r="R800" s="40" t="b">
        <v>0</v>
      </c>
      <c r="S800" s="40" t="s">
        <v>1373</v>
      </c>
      <c r="T800" s="40" t="s">
        <v>212</v>
      </c>
      <c r="U800" s="41">
        <v>0.1</v>
      </c>
      <c r="V800" s="41">
        <v>0.9</v>
      </c>
      <c r="W800" s="41">
        <v>0.2</v>
      </c>
      <c r="X800" s="41">
        <v>0.4</v>
      </c>
      <c r="Y800" s="40" t="b">
        <v>0</v>
      </c>
      <c r="Z800" s="40" t="b">
        <v>1</v>
      </c>
      <c r="AA800" s="40" t="b">
        <v>0</v>
      </c>
      <c r="AB800" s="40" t="b">
        <v>0</v>
      </c>
      <c r="AC800" s="41" t="s">
        <v>9981</v>
      </c>
      <c r="AD800" s="41" t="s">
        <v>9982</v>
      </c>
      <c r="AE800" s="41">
        <v>266.5167804</v>
      </c>
      <c r="AF800" s="41">
        <v>-3.343696881</v>
      </c>
      <c r="AG800" s="42">
        <v>1.14E42</v>
      </c>
      <c r="AH800" s="51">
        <v>0.086558845</v>
      </c>
      <c r="AI800" s="40" t="s">
        <v>9983</v>
      </c>
      <c r="AJ800" s="45">
        <v>1.14207375906442E257</v>
      </c>
      <c r="AK800" s="41">
        <v>10000.0</v>
      </c>
      <c r="AL800" s="40" t="s">
        <v>216</v>
      </c>
      <c r="AM800" s="40" t="s">
        <v>7285</v>
      </c>
      <c r="AN800" s="40" t="s">
        <v>224</v>
      </c>
      <c r="AO800" s="42">
        <v>1.1E139</v>
      </c>
    </row>
    <row r="801">
      <c r="A801" s="41">
        <v>1049.0</v>
      </c>
      <c r="B801" s="42">
        <v>1.671302375E9</v>
      </c>
      <c r="C801" s="41">
        <v>3356.0</v>
      </c>
      <c r="D801" s="40" t="s">
        <v>1243</v>
      </c>
      <c r="E801" s="41">
        <v>140.0</v>
      </c>
      <c r="F801" s="41">
        <v>35.0</v>
      </c>
      <c r="G801" s="41">
        <v>70.0</v>
      </c>
      <c r="H801" s="41">
        <v>-3.07732701</v>
      </c>
      <c r="I801" s="41">
        <v>10000.0</v>
      </c>
      <c r="J801" s="41">
        <v>5000.0</v>
      </c>
      <c r="K801" s="41">
        <v>1200.0</v>
      </c>
      <c r="L801" s="41">
        <v>600.0</v>
      </c>
      <c r="M801" s="41">
        <v>100.0</v>
      </c>
      <c r="N801" s="40" t="s">
        <v>1370</v>
      </c>
      <c r="O801" s="40" t="s">
        <v>208</v>
      </c>
      <c r="P801" s="40" t="s">
        <v>212</v>
      </c>
      <c r="Q801" s="40" t="s">
        <v>8686</v>
      </c>
      <c r="R801" s="40" t="b">
        <v>0</v>
      </c>
      <c r="S801" s="40" t="s">
        <v>1373</v>
      </c>
      <c r="T801" s="40" t="s">
        <v>212</v>
      </c>
      <c r="U801" s="41">
        <v>0.1</v>
      </c>
      <c r="V801" s="41">
        <v>0.9</v>
      </c>
      <c r="W801" s="41">
        <v>0.2</v>
      </c>
      <c r="X801" s="41">
        <v>0.6</v>
      </c>
      <c r="Y801" s="40" t="b">
        <v>0</v>
      </c>
      <c r="Z801" s="40" t="b">
        <v>1</v>
      </c>
      <c r="AA801" s="40" t="b">
        <v>0</v>
      </c>
      <c r="AB801" s="40" t="b">
        <v>0</v>
      </c>
      <c r="AC801" s="41" t="s">
        <v>9984</v>
      </c>
      <c r="AD801" s="41" t="s">
        <v>9985</v>
      </c>
      <c r="AE801" s="41">
        <v>1190.308115</v>
      </c>
      <c r="AF801" s="41">
        <v>-3.345099164</v>
      </c>
      <c r="AG801" s="42">
        <v>1.16E42</v>
      </c>
      <c r="AH801" s="51">
        <v>0.087014527</v>
      </c>
      <c r="AI801" s="40" t="s">
        <v>9986</v>
      </c>
      <c r="AJ801" s="40" t="s">
        <v>9987</v>
      </c>
      <c r="AK801" s="41">
        <v>10000.0</v>
      </c>
      <c r="AL801" s="40" t="s">
        <v>216</v>
      </c>
      <c r="AM801" s="40" t="s">
        <v>7285</v>
      </c>
      <c r="AN801" s="40" t="s">
        <v>224</v>
      </c>
      <c r="AO801" s="42">
        <v>1.1E139</v>
      </c>
    </row>
    <row r="802">
      <c r="A802" s="41">
        <v>135.0</v>
      </c>
      <c r="B802" s="42">
        <v>1.671302375E9</v>
      </c>
      <c r="C802" s="41">
        <v>3356.0</v>
      </c>
      <c r="D802" s="40" t="s">
        <v>1243</v>
      </c>
      <c r="E802" s="41">
        <v>140.0</v>
      </c>
      <c r="F802" s="41">
        <v>35.0</v>
      </c>
      <c r="G802" s="41">
        <v>70.0</v>
      </c>
      <c r="H802" s="41">
        <v>-3.07732701</v>
      </c>
      <c r="I802" s="41">
        <v>10000.0</v>
      </c>
      <c r="J802" s="41">
        <v>5000.0</v>
      </c>
      <c r="K802" s="41">
        <v>1200.0</v>
      </c>
      <c r="L802" s="41">
        <v>600.0</v>
      </c>
      <c r="M802" s="41">
        <v>30.0</v>
      </c>
      <c r="N802" s="40" t="s">
        <v>1370</v>
      </c>
      <c r="O802" s="40" t="s">
        <v>1371</v>
      </c>
      <c r="P802" s="40" t="s">
        <v>1372</v>
      </c>
      <c r="Q802" s="40" t="s">
        <v>1373</v>
      </c>
      <c r="R802" s="40" t="b">
        <v>0</v>
      </c>
      <c r="S802" s="40" t="s">
        <v>7286</v>
      </c>
      <c r="T802" s="40" t="s">
        <v>212</v>
      </c>
      <c r="U802" s="41">
        <v>0.1</v>
      </c>
      <c r="V802" s="41">
        <v>0.9</v>
      </c>
      <c r="W802" s="41">
        <v>0.1</v>
      </c>
      <c r="X802" s="41">
        <v>0.4</v>
      </c>
      <c r="Y802" s="40" t="b">
        <v>0</v>
      </c>
      <c r="Z802" s="40" t="b">
        <v>1</v>
      </c>
      <c r="AA802" s="40" t="b">
        <v>0</v>
      </c>
      <c r="AB802" s="40" t="b">
        <v>0</v>
      </c>
      <c r="AC802" s="41" t="s">
        <v>9988</v>
      </c>
      <c r="AD802" s="41" t="s">
        <v>9989</v>
      </c>
      <c r="AE802" s="41">
        <v>253.0277636</v>
      </c>
      <c r="AF802" s="41">
        <v>-3.345207499</v>
      </c>
      <c r="AG802" s="42">
        <v>1.18E42</v>
      </c>
      <c r="AH802" s="51">
        <v>0.087049731</v>
      </c>
      <c r="AI802" s="40" t="s">
        <v>9990</v>
      </c>
      <c r="AJ802" s="46">
        <v>1.1839990243029E128</v>
      </c>
      <c r="AK802" s="41">
        <v>10000.0</v>
      </c>
      <c r="AL802" s="40" t="s">
        <v>216</v>
      </c>
      <c r="AM802" s="40" t="s">
        <v>7285</v>
      </c>
      <c r="AN802" s="40" t="s">
        <v>224</v>
      </c>
      <c r="AO802" s="42">
        <v>1.1E139</v>
      </c>
    </row>
    <row r="803">
      <c r="A803" s="41">
        <v>715.0</v>
      </c>
      <c r="B803" s="42">
        <v>1.671302375E9</v>
      </c>
      <c r="C803" s="41">
        <v>3356.0</v>
      </c>
      <c r="D803" s="40" t="s">
        <v>1243</v>
      </c>
      <c r="E803" s="41">
        <v>140.0</v>
      </c>
      <c r="F803" s="41">
        <v>35.0</v>
      </c>
      <c r="G803" s="41">
        <v>70.0</v>
      </c>
      <c r="H803" s="41">
        <v>-3.07732701</v>
      </c>
      <c r="I803" s="41">
        <v>10000.0</v>
      </c>
      <c r="J803" s="41">
        <v>5000.0</v>
      </c>
      <c r="K803" s="41">
        <v>1200.0</v>
      </c>
      <c r="L803" s="41">
        <v>600.0</v>
      </c>
      <c r="M803" s="41">
        <v>50.0</v>
      </c>
      <c r="N803" s="40" t="s">
        <v>1370</v>
      </c>
      <c r="O803" s="40" t="s">
        <v>208</v>
      </c>
      <c r="P803" s="40" t="s">
        <v>212</v>
      </c>
      <c r="Q803" s="40" t="s">
        <v>1373</v>
      </c>
      <c r="R803" s="40" t="b">
        <v>0</v>
      </c>
      <c r="S803" s="40" t="s">
        <v>7286</v>
      </c>
      <c r="T803" s="40" t="s">
        <v>212</v>
      </c>
      <c r="U803" s="41">
        <v>0.1</v>
      </c>
      <c r="V803" s="41">
        <v>0.9</v>
      </c>
      <c r="W803" s="41">
        <v>0.2</v>
      </c>
      <c r="X803" s="41">
        <v>0.5</v>
      </c>
      <c r="Y803" s="40" t="b">
        <v>0</v>
      </c>
      <c r="Z803" s="40" t="b">
        <v>1</v>
      </c>
      <c r="AA803" s="40" t="b">
        <v>0</v>
      </c>
      <c r="AB803" s="40" t="b">
        <v>0</v>
      </c>
      <c r="AC803" s="41" t="s">
        <v>9991</v>
      </c>
      <c r="AD803" s="41" t="s">
        <v>9992</v>
      </c>
      <c r="AE803" s="41">
        <v>535.0985374</v>
      </c>
      <c r="AF803" s="41">
        <v>-3.345279572</v>
      </c>
      <c r="AG803" s="42">
        <v>6.91E41</v>
      </c>
      <c r="AH803" s="51">
        <v>0.087073152</v>
      </c>
      <c r="AI803" s="40" t="s">
        <v>9993</v>
      </c>
      <c r="AJ803" s="40" t="s">
        <v>9994</v>
      </c>
      <c r="AK803" s="41">
        <v>10000.0</v>
      </c>
      <c r="AL803" s="40" t="s">
        <v>216</v>
      </c>
      <c r="AM803" s="40" t="s">
        <v>7285</v>
      </c>
      <c r="AN803" s="40" t="s">
        <v>224</v>
      </c>
      <c r="AO803" s="42">
        <v>1.11E138</v>
      </c>
    </row>
    <row r="804">
      <c r="A804" s="41">
        <v>106.0</v>
      </c>
      <c r="B804" s="42">
        <v>1.671302375E9</v>
      </c>
      <c r="C804" s="41">
        <v>3356.0</v>
      </c>
      <c r="D804" s="40" t="s">
        <v>1243</v>
      </c>
      <c r="E804" s="41">
        <v>140.0</v>
      </c>
      <c r="F804" s="41">
        <v>35.0</v>
      </c>
      <c r="G804" s="41">
        <v>70.0</v>
      </c>
      <c r="H804" s="41">
        <v>-3.07732701</v>
      </c>
      <c r="I804" s="41">
        <v>10000.0</v>
      </c>
      <c r="J804" s="41">
        <v>5000.0</v>
      </c>
      <c r="K804" s="41">
        <v>1200.0</v>
      </c>
      <c r="L804" s="41">
        <v>600.0</v>
      </c>
      <c r="M804" s="41">
        <v>30.0</v>
      </c>
      <c r="N804" s="40" t="s">
        <v>1370</v>
      </c>
      <c r="O804" s="40" t="s">
        <v>1371</v>
      </c>
      <c r="P804" s="40" t="s">
        <v>7305</v>
      </c>
      <c r="Q804" s="40" t="s">
        <v>1373</v>
      </c>
      <c r="R804" s="40" t="b">
        <v>0</v>
      </c>
      <c r="S804" s="40" t="s">
        <v>7286</v>
      </c>
      <c r="T804" s="40" t="s">
        <v>212</v>
      </c>
      <c r="U804" s="41">
        <v>0.1</v>
      </c>
      <c r="V804" s="41">
        <v>0.9</v>
      </c>
      <c r="W804" s="41">
        <v>0.3</v>
      </c>
      <c r="X804" s="41">
        <v>0.5</v>
      </c>
      <c r="Y804" s="40" t="b">
        <v>0</v>
      </c>
      <c r="Z804" s="40" t="b">
        <v>1</v>
      </c>
      <c r="AA804" s="40" t="b">
        <v>0</v>
      </c>
      <c r="AB804" s="40" t="b">
        <v>0</v>
      </c>
      <c r="AC804" s="41" t="s">
        <v>9995</v>
      </c>
      <c r="AD804" s="41" t="s">
        <v>9996</v>
      </c>
      <c r="AE804" s="41">
        <v>309.1595724</v>
      </c>
      <c r="AF804" s="41">
        <v>-3.345817207</v>
      </c>
      <c r="AG804" s="42">
        <v>9.8E41</v>
      </c>
      <c r="AH804" s="51">
        <v>0.08724786</v>
      </c>
      <c r="AI804" s="40" t="s">
        <v>9997</v>
      </c>
      <c r="AJ804" s="40" t="s">
        <v>9998</v>
      </c>
      <c r="AK804" s="41">
        <v>10000.0</v>
      </c>
      <c r="AL804" s="40" t="s">
        <v>216</v>
      </c>
      <c r="AM804" s="40" t="s">
        <v>7285</v>
      </c>
      <c r="AN804" s="40" t="s">
        <v>224</v>
      </c>
      <c r="AO804" s="42">
        <v>1.01E139</v>
      </c>
    </row>
    <row r="805">
      <c r="A805" s="41">
        <v>64.0</v>
      </c>
      <c r="B805" s="42">
        <v>1.671309524E9</v>
      </c>
      <c r="C805" s="41">
        <v>3356.0</v>
      </c>
      <c r="D805" s="40" t="s">
        <v>1243</v>
      </c>
      <c r="E805" s="41">
        <v>140.0</v>
      </c>
      <c r="F805" s="41">
        <v>35.0</v>
      </c>
      <c r="G805" s="41">
        <v>70.0</v>
      </c>
      <c r="H805" s="41">
        <v>-3.07732701</v>
      </c>
      <c r="I805" s="41">
        <v>10000.0</v>
      </c>
      <c r="J805" s="41">
        <v>5000.0</v>
      </c>
      <c r="K805" s="41">
        <v>1200.0</v>
      </c>
      <c r="L805" s="41">
        <v>600.0</v>
      </c>
      <c r="M805" s="41">
        <v>30.0</v>
      </c>
      <c r="N805" s="40" t="s">
        <v>1370</v>
      </c>
      <c r="O805" s="40" t="s">
        <v>1371</v>
      </c>
      <c r="P805" s="40" t="s">
        <v>7310</v>
      </c>
      <c r="Q805" s="40" t="s">
        <v>1373</v>
      </c>
      <c r="R805" s="40" t="b">
        <v>0</v>
      </c>
      <c r="S805" s="40" t="s">
        <v>7286</v>
      </c>
      <c r="T805" s="40" t="s">
        <v>212</v>
      </c>
      <c r="U805" s="41">
        <v>0.1</v>
      </c>
      <c r="V805" s="41">
        <v>0.9</v>
      </c>
      <c r="W805" s="41">
        <v>0.1</v>
      </c>
      <c r="X805" s="41">
        <v>0.5</v>
      </c>
      <c r="Y805" s="40" t="b">
        <v>0</v>
      </c>
      <c r="Z805" s="40" t="b">
        <v>1</v>
      </c>
      <c r="AA805" s="40" t="b">
        <v>0</v>
      </c>
      <c r="AB805" s="40" t="b">
        <v>1</v>
      </c>
      <c r="AC805" s="41" t="s">
        <v>9999</v>
      </c>
      <c r="AD805" s="41" t="s">
        <v>10000</v>
      </c>
      <c r="AE805" s="41">
        <v>1202.925466</v>
      </c>
      <c r="AF805" s="41">
        <v>-3.346998379</v>
      </c>
      <c r="AG805" s="42">
        <v>5.03E41</v>
      </c>
      <c r="AH805" s="51">
        <v>0.087631691</v>
      </c>
      <c r="AI805" s="40" t="s">
        <v>10001</v>
      </c>
      <c r="AJ805" s="46">
        <v>5.0286318380783E83</v>
      </c>
      <c r="AK805" s="41">
        <v>3724.0</v>
      </c>
      <c r="AL805" s="40" t="s">
        <v>2224</v>
      </c>
      <c r="AM805" s="40" t="s">
        <v>7285</v>
      </c>
      <c r="AN805" s="40" t="s">
        <v>5643</v>
      </c>
      <c r="AO805" s="42">
        <v>1.01E138</v>
      </c>
    </row>
    <row r="806">
      <c r="A806" s="41">
        <v>60.0</v>
      </c>
      <c r="B806" s="42">
        <v>1.671309524E9</v>
      </c>
      <c r="C806" s="41">
        <v>3356.0</v>
      </c>
      <c r="D806" s="40" t="s">
        <v>1243</v>
      </c>
      <c r="E806" s="41">
        <v>140.0</v>
      </c>
      <c r="F806" s="41">
        <v>35.0</v>
      </c>
      <c r="G806" s="41">
        <v>70.0</v>
      </c>
      <c r="H806" s="41">
        <v>-3.07732701</v>
      </c>
      <c r="I806" s="41">
        <v>10000.0</v>
      </c>
      <c r="J806" s="41">
        <v>5000.0</v>
      </c>
      <c r="K806" s="41">
        <v>1200.0</v>
      </c>
      <c r="L806" s="41">
        <v>600.0</v>
      </c>
      <c r="M806" s="41">
        <v>30.0</v>
      </c>
      <c r="N806" s="40" t="s">
        <v>1370</v>
      </c>
      <c r="O806" s="40" t="s">
        <v>1371</v>
      </c>
      <c r="P806" s="40" t="s">
        <v>7310</v>
      </c>
      <c r="Q806" s="40" t="s">
        <v>1373</v>
      </c>
      <c r="R806" s="40" t="b">
        <v>0</v>
      </c>
      <c r="S806" s="40" t="s">
        <v>1373</v>
      </c>
      <c r="T806" s="40" t="s">
        <v>212</v>
      </c>
      <c r="U806" s="41">
        <v>0.1</v>
      </c>
      <c r="V806" s="41">
        <v>0.9</v>
      </c>
      <c r="W806" s="41">
        <v>0.3</v>
      </c>
      <c r="X806" s="41">
        <v>0.4</v>
      </c>
      <c r="Y806" s="40" t="b">
        <v>0</v>
      </c>
      <c r="Z806" s="40" t="b">
        <v>1</v>
      </c>
      <c r="AA806" s="40" t="b">
        <v>0</v>
      </c>
      <c r="AB806" s="40" t="b">
        <v>1</v>
      </c>
      <c r="AC806" s="41" t="s">
        <v>10002</v>
      </c>
      <c r="AD806" s="41" t="s">
        <v>10003</v>
      </c>
      <c r="AE806" s="41">
        <v>1203.285086</v>
      </c>
      <c r="AF806" s="41">
        <v>-3.347404264</v>
      </c>
      <c r="AG806" s="42">
        <v>6.96E41</v>
      </c>
      <c r="AH806" s="51">
        <v>0.087763586</v>
      </c>
      <c r="AI806" s="40" t="s">
        <v>10004</v>
      </c>
      <c r="AJ806" s="46">
        <v>6.95902679439907E167</v>
      </c>
      <c r="AK806" s="41">
        <v>4074.0</v>
      </c>
      <c r="AL806" s="40" t="s">
        <v>2224</v>
      </c>
      <c r="AM806" s="40" t="s">
        <v>7285</v>
      </c>
      <c r="AN806" s="40" t="s">
        <v>5643</v>
      </c>
      <c r="AO806" s="42">
        <v>1.11E138</v>
      </c>
    </row>
    <row r="807">
      <c r="A807" s="41">
        <v>54.0</v>
      </c>
      <c r="B807" s="42">
        <v>1.671309524E9</v>
      </c>
      <c r="C807" s="41">
        <v>3356.0</v>
      </c>
      <c r="D807" s="40" t="s">
        <v>1243</v>
      </c>
      <c r="E807" s="41">
        <v>140.0</v>
      </c>
      <c r="F807" s="41">
        <v>35.0</v>
      </c>
      <c r="G807" s="41">
        <v>70.0</v>
      </c>
      <c r="H807" s="41">
        <v>-3.07732701</v>
      </c>
      <c r="I807" s="41">
        <v>10000.0</v>
      </c>
      <c r="J807" s="41">
        <v>5000.0</v>
      </c>
      <c r="K807" s="41">
        <v>1200.0</v>
      </c>
      <c r="L807" s="41">
        <v>600.0</v>
      </c>
      <c r="M807" s="41">
        <v>30.0</v>
      </c>
      <c r="N807" s="40" t="s">
        <v>1370</v>
      </c>
      <c r="O807" s="40" t="s">
        <v>1371</v>
      </c>
      <c r="P807" s="40" t="s">
        <v>7310</v>
      </c>
      <c r="Q807" s="40" t="s">
        <v>1373</v>
      </c>
      <c r="R807" s="40" t="b">
        <v>0</v>
      </c>
      <c r="S807" s="40" t="s">
        <v>1373</v>
      </c>
      <c r="T807" s="40" t="s">
        <v>212</v>
      </c>
      <c r="U807" s="41">
        <v>0.1</v>
      </c>
      <c r="V807" s="41">
        <v>0.9</v>
      </c>
      <c r="W807" s="41">
        <v>0.1</v>
      </c>
      <c r="X807" s="41">
        <v>0.4</v>
      </c>
      <c r="Y807" s="40" t="b">
        <v>0</v>
      </c>
      <c r="Z807" s="40" t="b">
        <v>1</v>
      </c>
      <c r="AA807" s="40" t="b">
        <v>0</v>
      </c>
      <c r="AB807" s="40" t="b">
        <v>1</v>
      </c>
      <c r="AC807" s="41" t="s">
        <v>10005</v>
      </c>
      <c r="AD807" s="41" t="s">
        <v>10006</v>
      </c>
      <c r="AE807" s="41">
        <v>1203.300045</v>
      </c>
      <c r="AF807" s="41">
        <v>-3.347700325</v>
      </c>
      <c r="AG807" s="42">
        <v>4.46E41</v>
      </c>
      <c r="AH807" s="51">
        <v>0.087859793</v>
      </c>
      <c r="AI807" s="40" t="s">
        <v>10007</v>
      </c>
      <c r="AJ807" s="46">
        <v>4.46218476578663E83</v>
      </c>
      <c r="AK807" s="41">
        <v>4451.0</v>
      </c>
      <c r="AL807" s="40" t="s">
        <v>2224</v>
      </c>
      <c r="AM807" s="40" t="s">
        <v>7285</v>
      </c>
      <c r="AN807" s="40" t="s">
        <v>5643</v>
      </c>
      <c r="AO807" s="42">
        <v>1.01E138</v>
      </c>
    </row>
    <row r="808">
      <c r="A808" s="41">
        <v>1010.0</v>
      </c>
      <c r="B808" s="42">
        <v>1.671302375E9</v>
      </c>
      <c r="C808" s="41">
        <v>3356.0</v>
      </c>
      <c r="D808" s="40" t="s">
        <v>1243</v>
      </c>
      <c r="E808" s="41">
        <v>140.0</v>
      </c>
      <c r="F808" s="41">
        <v>35.0</v>
      </c>
      <c r="G808" s="41">
        <v>70.0</v>
      </c>
      <c r="H808" s="41">
        <v>-3.07732701</v>
      </c>
      <c r="I808" s="41">
        <v>10000.0</v>
      </c>
      <c r="J808" s="41">
        <v>5000.0</v>
      </c>
      <c r="K808" s="41">
        <v>1200.0</v>
      </c>
      <c r="L808" s="41">
        <v>600.0</v>
      </c>
      <c r="M808" s="41">
        <v>100.0</v>
      </c>
      <c r="N808" s="40" t="s">
        <v>1370</v>
      </c>
      <c r="O808" s="40" t="s">
        <v>208</v>
      </c>
      <c r="P808" s="40" t="s">
        <v>1372</v>
      </c>
      <c r="Q808" s="40" t="s">
        <v>8686</v>
      </c>
      <c r="R808" s="40" t="b">
        <v>0</v>
      </c>
      <c r="S808" s="40" t="s">
        <v>1373</v>
      </c>
      <c r="T808" s="40" t="s">
        <v>212</v>
      </c>
      <c r="U808" s="41">
        <v>0.1</v>
      </c>
      <c r="V808" s="41">
        <v>0.9</v>
      </c>
      <c r="W808" s="41">
        <v>0.1</v>
      </c>
      <c r="X808" s="41">
        <v>0.6</v>
      </c>
      <c r="Y808" s="40" t="b">
        <v>0</v>
      </c>
      <c r="Z808" s="40" t="b">
        <v>1</v>
      </c>
      <c r="AA808" s="40" t="b">
        <v>0</v>
      </c>
      <c r="AB808" s="40" t="b">
        <v>0</v>
      </c>
      <c r="AC808" s="41" t="s">
        <v>10008</v>
      </c>
      <c r="AD808" s="41" t="s">
        <v>10009</v>
      </c>
      <c r="AE808" s="41">
        <v>1188.65328</v>
      </c>
      <c r="AF808" s="41">
        <v>-3.349399381</v>
      </c>
      <c r="AG808" s="42">
        <v>8.51E41</v>
      </c>
      <c r="AH808" s="51">
        <v>0.088411914</v>
      </c>
      <c r="AI808" s="40" t="s">
        <v>10010</v>
      </c>
      <c r="AJ808" s="40" t="s">
        <v>10011</v>
      </c>
      <c r="AK808" s="41">
        <v>10000.0</v>
      </c>
      <c r="AL808" s="40" t="s">
        <v>216</v>
      </c>
      <c r="AM808" s="40" t="s">
        <v>7285</v>
      </c>
      <c r="AN808" s="40" t="s">
        <v>224</v>
      </c>
      <c r="AO808" s="42">
        <v>1.0E139</v>
      </c>
    </row>
    <row r="809">
      <c r="A809" s="41">
        <v>18.0</v>
      </c>
      <c r="B809" s="42">
        <v>1.671309524E9</v>
      </c>
      <c r="C809" s="41">
        <v>3356.0</v>
      </c>
      <c r="D809" s="40" t="s">
        <v>1243</v>
      </c>
      <c r="E809" s="41">
        <v>140.0</v>
      </c>
      <c r="F809" s="41">
        <v>35.0</v>
      </c>
      <c r="G809" s="41">
        <v>70.0</v>
      </c>
      <c r="H809" s="41">
        <v>-3.07732701</v>
      </c>
      <c r="I809" s="41">
        <v>10000.0</v>
      </c>
      <c r="J809" s="41">
        <v>5000.0</v>
      </c>
      <c r="K809" s="41">
        <v>1200.0</v>
      </c>
      <c r="L809" s="41">
        <v>600.0</v>
      </c>
      <c r="M809" s="41">
        <v>30.0</v>
      </c>
      <c r="N809" s="40" t="s">
        <v>1370</v>
      </c>
      <c r="O809" s="40" t="s">
        <v>1371</v>
      </c>
      <c r="P809" s="40" t="s">
        <v>209</v>
      </c>
      <c r="Q809" s="40" t="s">
        <v>1373</v>
      </c>
      <c r="R809" s="40" t="b">
        <v>0</v>
      </c>
      <c r="S809" s="40" t="s">
        <v>1373</v>
      </c>
      <c r="T809" s="40" t="s">
        <v>212</v>
      </c>
      <c r="U809" s="41">
        <v>0.1</v>
      </c>
      <c r="V809" s="41">
        <v>0.9</v>
      </c>
      <c r="W809" s="41">
        <v>0.1</v>
      </c>
      <c r="X809" s="41">
        <v>0.4</v>
      </c>
      <c r="Y809" s="40" t="b">
        <v>0</v>
      </c>
      <c r="Z809" s="40" t="b">
        <v>1</v>
      </c>
      <c r="AA809" s="40" t="b">
        <v>0</v>
      </c>
      <c r="AB809" s="40" t="b">
        <v>1</v>
      </c>
      <c r="AC809" s="41" t="s">
        <v>10012</v>
      </c>
      <c r="AD809" s="41" t="s">
        <v>10013</v>
      </c>
      <c r="AE809" s="41">
        <v>1203.470106</v>
      </c>
      <c r="AF809" s="41">
        <v>-3.349413485</v>
      </c>
      <c r="AG809" s="42">
        <v>3.48E41</v>
      </c>
      <c r="AH809" s="51">
        <v>0.088416497</v>
      </c>
      <c r="AI809" s="40" t="s">
        <v>10014</v>
      </c>
      <c r="AJ809" s="46">
        <v>3.4788940770211E83</v>
      </c>
      <c r="AK809" s="41">
        <v>5177.0</v>
      </c>
      <c r="AL809" s="40" t="s">
        <v>2224</v>
      </c>
      <c r="AM809" s="40" t="s">
        <v>7285</v>
      </c>
      <c r="AN809" s="40" t="s">
        <v>5643</v>
      </c>
      <c r="AO809" s="42">
        <v>1.11E137</v>
      </c>
    </row>
    <row r="810">
      <c r="A810" s="41">
        <v>868.0</v>
      </c>
      <c r="B810" s="42">
        <v>1.671302375E9</v>
      </c>
      <c r="C810" s="41">
        <v>3356.0</v>
      </c>
      <c r="D810" s="40" t="s">
        <v>1243</v>
      </c>
      <c r="E810" s="41">
        <v>140.0</v>
      </c>
      <c r="F810" s="41">
        <v>35.0</v>
      </c>
      <c r="G810" s="41">
        <v>70.0</v>
      </c>
      <c r="H810" s="41">
        <v>-3.07732701</v>
      </c>
      <c r="I810" s="41">
        <v>10000.0</v>
      </c>
      <c r="J810" s="41">
        <v>5000.0</v>
      </c>
      <c r="K810" s="41">
        <v>1200.0</v>
      </c>
      <c r="L810" s="41">
        <v>600.0</v>
      </c>
      <c r="M810" s="41">
        <v>100.0</v>
      </c>
      <c r="N810" s="40" t="s">
        <v>1370</v>
      </c>
      <c r="O810" s="40" t="s">
        <v>1371</v>
      </c>
      <c r="P810" s="40" t="s">
        <v>212</v>
      </c>
      <c r="Q810" s="40" t="s">
        <v>8686</v>
      </c>
      <c r="R810" s="40" t="b">
        <v>0</v>
      </c>
      <c r="S810" s="40" t="s">
        <v>1373</v>
      </c>
      <c r="T810" s="40" t="s">
        <v>212</v>
      </c>
      <c r="U810" s="41">
        <v>0.1</v>
      </c>
      <c r="V810" s="41">
        <v>0.9</v>
      </c>
      <c r="W810" s="41">
        <v>0.2</v>
      </c>
      <c r="X810" s="41">
        <v>0.5</v>
      </c>
      <c r="Y810" s="40" t="b">
        <v>0</v>
      </c>
      <c r="Z810" s="40" t="b">
        <v>1</v>
      </c>
      <c r="AA810" s="40" t="b">
        <v>0</v>
      </c>
      <c r="AB810" s="40" t="b">
        <v>0</v>
      </c>
      <c r="AC810" s="41" t="s">
        <v>10015</v>
      </c>
      <c r="AD810" s="41" t="s">
        <v>10016</v>
      </c>
      <c r="AE810" s="41">
        <v>992.400907</v>
      </c>
      <c r="AF810" s="41">
        <v>-3.349608311</v>
      </c>
      <c r="AG810" s="42">
        <v>8.13E41</v>
      </c>
      <c r="AH810" s="51">
        <v>0.088479807</v>
      </c>
      <c r="AI810" s="40" t="s">
        <v>10017</v>
      </c>
      <c r="AJ810" s="40" t="s">
        <v>10018</v>
      </c>
      <c r="AK810" s="41">
        <v>10000.0</v>
      </c>
      <c r="AL810" s="40" t="s">
        <v>216</v>
      </c>
      <c r="AM810" s="40" t="s">
        <v>7285</v>
      </c>
      <c r="AN810" s="40" t="s">
        <v>224</v>
      </c>
      <c r="AO810" s="42">
        <v>1.0E139</v>
      </c>
    </row>
    <row r="811">
      <c r="A811" s="41">
        <v>93.0</v>
      </c>
      <c r="B811" s="42">
        <v>1.671309524E9</v>
      </c>
      <c r="C811" s="41">
        <v>3356.0</v>
      </c>
      <c r="D811" s="40" t="s">
        <v>1243</v>
      </c>
      <c r="E811" s="41">
        <v>140.0</v>
      </c>
      <c r="F811" s="41">
        <v>35.0</v>
      </c>
      <c r="G811" s="41">
        <v>70.0</v>
      </c>
      <c r="H811" s="41">
        <v>-3.07732701</v>
      </c>
      <c r="I811" s="41">
        <v>10000.0</v>
      </c>
      <c r="J811" s="41">
        <v>5000.0</v>
      </c>
      <c r="K811" s="41">
        <v>1200.0</v>
      </c>
      <c r="L811" s="41">
        <v>600.0</v>
      </c>
      <c r="M811" s="41">
        <v>30.0</v>
      </c>
      <c r="N811" s="40" t="s">
        <v>1370</v>
      </c>
      <c r="O811" s="40" t="s">
        <v>1371</v>
      </c>
      <c r="P811" s="40" t="s">
        <v>7305</v>
      </c>
      <c r="Q811" s="40" t="s">
        <v>1373</v>
      </c>
      <c r="R811" s="40" t="b">
        <v>0</v>
      </c>
      <c r="S811" s="40" t="s">
        <v>1373</v>
      </c>
      <c r="T811" s="40" t="s">
        <v>212</v>
      </c>
      <c r="U811" s="41">
        <v>0.1</v>
      </c>
      <c r="V811" s="41">
        <v>0.9</v>
      </c>
      <c r="W811" s="41">
        <v>0.2</v>
      </c>
      <c r="X811" s="41">
        <v>0.4</v>
      </c>
      <c r="Y811" s="40" t="b">
        <v>0</v>
      </c>
      <c r="Z811" s="40" t="b">
        <v>1</v>
      </c>
      <c r="AA811" s="40" t="b">
        <v>0</v>
      </c>
      <c r="AB811" s="40" t="b">
        <v>1</v>
      </c>
      <c r="AC811" s="41" t="s">
        <v>10019</v>
      </c>
      <c r="AD811" s="41" t="s">
        <v>10020</v>
      </c>
      <c r="AE811" s="41">
        <v>1203.632598</v>
      </c>
      <c r="AF811" s="41">
        <v>-3.351490251</v>
      </c>
      <c r="AG811" s="42">
        <v>1.19E41</v>
      </c>
      <c r="AH811" s="51">
        <v>0.089091358</v>
      </c>
      <c r="AI811" s="40" t="s">
        <v>10021</v>
      </c>
      <c r="AJ811" s="46">
        <v>1.19429411068582E125</v>
      </c>
      <c r="AK811" s="41">
        <v>4775.0</v>
      </c>
      <c r="AL811" s="40" t="s">
        <v>2224</v>
      </c>
      <c r="AM811" s="40" t="s">
        <v>7285</v>
      </c>
      <c r="AN811" s="40" t="s">
        <v>5643</v>
      </c>
      <c r="AO811" s="42">
        <v>1.01E136</v>
      </c>
    </row>
    <row r="812">
      <c r="A812" s="41">
        <v>498.0</v>
      </c>
      <c r="B812" s="42">
        <v>1.671302375E9</v>
      </c>
      <c r="C812" s="41">
        <v>3356.0</v>
      </c>
      <c r="D812" s="40" t="s">
        <v>1243</v>
      </c>
      <c r="E812" s="41">
        <v>140.0</v>
      </c>
      <c r="F812" s="41">
        <v>35.0</v>
      </c>
      <c r="G812" s="41">
        <v>70.0</v>
      </c>
      <c r="H812" s="41">
        <v>-3.07732701</v>
      </c>
      <c r="I812" s="41">
        <v>10000.0</v>
      </c>
      <c r="J812" s="41">
        <v>5000.0</v>
      </c>
      <c r="K812" s="41">
        <v>1200.0</v>
      </c>
      <c r="L812" s="41">
        <v>600.0</v>
      </c>
      <c r="M812" s="41">
        <v>50.0</v>
      </c>
      <c r="N812" s="40" t="s">
        <v>1370</v>
      </c>
      <c r="O812" s="40" t="s">
        <v>1371</v>
      </c>
      <c r="P812" s="40" t="s">
        <v>1372</v>
      </c>
      <c r="Q812" s="40" t="s">
        <v>1373</v>
      </c>
      <c r="R812" s="40" t="b">
        <v>0</v>
      </c>
      <c r="S812" s="40" t="s">
        <v>7286</v>
      </c>
      <c r="T812" s="40" t="s">
        <v>212</v>
      </c>
      <c r="U812" s="41">
        <v>0.1</v>
      </c>
      <c r="V812" s="41">
        <v>0.9</v>
      </c>
      <c r="W812" s="41">
        <v>0.2</v>
      </c>
      <c r="X812" s="41">
        <v>0.4</v>
      </c>
      <c r="Y812" s="40" t="b">
        <v>0</v>
      </c>
      <c r="Z812" s="40" t="b">
        <v>1</v>
      </c>
      <c r="AA812" s="40" t="b">
        <v>0</v>
      </c>
      <c r="AB812" s="40" t="b">
        <v>0</v>
      </c>
      <c r="AC812" s="41" t="s">
        <v>10022</v>
      </c>
      <c r="AD812" s="41" t="s">
        <v>10023</v>
      </c>
      <c r="AE812" s="41">
        <v>423.175602</v>
      </c>
      <c r="AF812" s="41">
        <v>-3.352946274</v>
      </c>
      <c r="AG812" s="42">
        <v>1.02E42</v>
      </c>
      <c r="AH812" s="51">
        <v>0.089564503</v>
      </c>
      <c r="AI812" s="40" t="s">
        <v>10024</v>
      </c>
      <c r="AJ812" s="40" t="s">
        <v>10025</v>
      </c>
      <c r="AK812" s="41">
        <v>10000.0</v>
      </c>
      <c r="AL812" s="40" t="s">
        <v>216</v>
      </c>
      <c r="AM812" s="40" t="s">
        <v>7285</v>
      </c>
      <c r="AN812" s="40" t="s">
        <v>224</v>
      </c>
      <c r="AO812" s="42">
        <v>1.01E139</v>
      </c>
    </row>
    <row r="813">
      <c r="A813" s="41">
        <v>713.0</v>
      </c>
      <c r="B813" s="42">
        <v>1.671302375E9</v>
      </c>
      <c r="C813" s="41">
        <v>3356.0</v>
      </c>
      <c r="D813" s="40" t="s">
        <v>1243</v>
      </c>
      <c r="E813" s="41">
        <v>140.0</v>
      </c>
      <c r="F813" s="41">
        <v>35.0</v>
      </c>
      <c r="G813" s="41">
        <v>70.0</v>
      </c>
      <c r="H813" s="41">
        <v>-3.07732701</v>
      </c>
      <c r="I813" s="41">
        <v>10000.0</v>
      </c>
      <c r="J813" s="41">
        <v>5000.0</v>
      </c>
      <c r="K813" s="41">
        <v>1200.0</v>
      </c>
      <c r="L813" s="41">
        <v>600.0</v>
      </c>
      <c r="M813" s="41">
        <v>50.0</v>
      </c>
      <c r="N813" s="40" t="s">
        <v>1370</v>
      </c>
      <c r="O813" s="40" t="s">
        <v>208</v>
      </c>
      <c r="P813" s="40" t="s">
        <v>212</v>
      </c>
      <c r="Q813" s="40" t="s">
        <v>1373</v>
      </c>
      <c r="R813" s="40" t="b">
        <v>0</v>
      </c>
      <c r="S813" s="40" t="s">
        <v>7286</v>
      </c>
      <c r="T813" s="40" t="s">
        <v>212</v>
      </c>
      <c r="U813" s="41">
        <v>0.1</v>
      </c>
      <c r="V813" s="41">
        <v>0.9</v>
      </c>
      <c r="W813" s="41">
        <v>0.1</v>
      </c>
      <c r="X813" s="41">
        <v>0.6</v>
      </c>
      <c r="Y813" s="40" t="b">
        <v>0</v>
      </c>
      <c r="Z813" s="40" t="b">
        <v>1</v>
      </c>
      <c r="AA813" s="40" t="b">
        <v>0</v>
      </c>
      <c r="AB813" s="40" t="b">
        <v>0</v>
      </c>
      <c r="AC813" s="41" t="s">
        <v>10026</v>
      </c>
      <c r="AD813" s="41" t="s">
        <v>10027</v>
      </c>
      <c r="AE813" s="41">
        <v>628.7859807</v>
      </c>
      <c r="AF813" s="41">
        <v>-3.353991412</v>
      </c>
      <c r="AG813" s="42">
        <v>8.11E41</v>
      </c>
      <c r="AH813" s="51">
        <v>0.089904128</v>
      </c>
      <c r="AI813" s="40" t="s">
        <v>10028</v>
      </c>
      <c r="AJ813" s="40" t="s">
        <v>7330</v>
      </c>
      <c r="AK813" s="41">
        <v>10000.0</v>
      </c>
      <c r="AL813" s="40" t="s">
        <v>216</v>
      </c>
      <c r="AM813" s="40" t="s">
        <v>7285</v>
      </c>
      <c r="AN813" s="40" t="s">
        <v>224</v>
      </c>
      <c r="AO813" s="42">
        <v>1.0E139</v>
      </c>
    </row>
    <row r="814">
      <c r="A814" s="41">
        <v>68.0</v>
      </c>
      <c r="B814" s="42">
        <v>1.671312514E9</v>
      </c>
      <c r="C814" s="41">
        <v>3356.0</v>
      </c>
      <c r="D814" s="40" t="s">
        <v>1243</v>
      </c>
      <c r="E814" s="41">
        <v>140.0</v>
      </c>
      <c r="F814" s="41">
        <v>35.0</v>
      </c>
      <c r="G814" s="41">
        <v>70.0</v>
      </c>
      <c r="H814" s="41">
        <v>-3.07732701</v>
      </c>
      <c r="I814" s="41">
        <v>10000.0</v>
      </c>
      <c r="J814" s="41">
        <v>5000.0</v>
      </c>
      <c r="K814" s="41">
        <v>1200.0</v>
      </c>
      <c r="L814" s="41">
        <v>600.0</v>
      </c>
      <c r="M814" s="41">
        <v>30.0</v>
      </c>
      <c r="N814" s="40" t="s">
        <v>1370</v>
      </c>
      <c r="O814" s="40" t="s">
        <v>1371</v>
      </c>
      <c r="P814" s="40" t="s">
        <v>7310</v>
      </c>
      <c r="Q814" s="40" t="s">
        <v>1373</v>
      </c>
      <c r="R814" s="40" t="b">
        <v>0</v>
      </c>
      <c r="S814" s="40" t="s">
        <v>7286</v>
      </c>
      <c r="T814" s="40" t="s">
        <v>7305</v>
      </c>
      <c r="U814" s="41">
        <v>0.1</v>
      </c>
      <c r="V814" s="41">
        <v>0.9</v>
      </c>
      <c r="W814" s="41">
        <v>0.2</v>
      </c>
      <c r="X814" s="41">
        <v>0.6</v>
      </c>
      <c r="Y814" s="40" t="b">
        <v>0</v>
      </c>
      <c r="Z814" s="40" t="b">
        <v>1</v>
      </c>
      <c r="AA814" s="40" t="b">
        <v>0</v>
      </c>
      <c r="AB814" s="40" t="b">
        <v>1</v>
      </c>
      <c r="AC814" s="41" t="s">
        <v>10029</v>
      </c>
      <c r="AD814" s="41" t="s">
        <v>10030</v>
      </c>
      <c r="AE814" s="41">
        <v>1202.676185</v>
      </c>
      <c r="AF814" s="41">
        <v>-3.354116356</v>
      </c>
      <c r="AG814" s="42">
        <v>1.28E42</v>
      </c>
      <c r="AH814" s="51">
        <v>0.08994473</v>
      </c>
      <c r="AI814" s="40" t="s">
        <v>10031</v>
      </c>
      <c r="AJ814" s="45">
        <v>1.28151517069722E257</v>
      </c>
      <c r="AK814" s="41">
        <v>4791.0</v>
      </c>
      <c r="AL814" s="40" t="s">
        <v>2224</v>
      </c>
      <c r="AM814" s="40" t="s">
        <v>7285</v>
      </c>
      <c r="AN814" s="40" t="s">
        <v>5643</v>
      </c>
      <c r="AO814" s="42">
        <v>1.11E139</v>
      </c>
    </row>
    <row r="815">
      <c r="A815" s="41">
        <v>106.0</v>
      </c>
      <c r="B815" s="42">
        <v>1.671309524E9</v>
      </c>
      <c r="C815" s="41">
        <v>3356.0</v>
      </c>
      <c r="D815" s="40" t="s">
        <v>1243</v>
      </c>
      <c r="E815" s="41">
        <v>140.0</v>
      </c>
      <c r="F815" s="41">
        <v>35.0</v>
      </c>
      <c r="G815" s="41">
        <v>70.0</v>
      </c>
      <c r="H815" s="41">
        <v>-3.07732701</v>
      </c>
      <c r="I815" s="41">
        <v>10000.0</v>
      </c>
      <c r="J815" s="41">
        <v>5000.0</v>
      </c>
      <c r="K815" s="41">
        <v>1200.0</v>
      </c>
      <c r="L815" s="41">
        <v>600.0</v>
      </c>
      <c r="M815" s="41">
        <v>30.0</v>
      </c>
      <c r="N815" s="40" t="s">
        <v>1370</v>
      </c>
      <c r="O815" s="40" t="s">
        <v>1371</v>
      </c>
      <c r="P815" s="40" t="s">
        <v>7305</v>
      </c>
      <c r="Q815" s="40" t="s">
        <v>1373</v>
      </c>
      <c r="R815" s="40" t="b">
        <v>0</v>
      </c>
      <c r="S815" s="40" t="s">
        <v>7286</v>
      </c>
      <c r="T815" s="40" t="s">
        <v>212</v>
      </c>
      <c r="U815" s="41">
        <v>0.1</v>
      </c>
      <c r="V815" s="41">
        <v>0.9</v>
      </c>
      <c r="W815" s="41">
        <v>0.3</v>
      </c>
      <c r="X815" s="41">
        <v>0.5</v>
      </c>
      <c r="Y815" s="40" t="b">
        <v>0</v>
      </c>
      <c r="Z815" s="40" t="b">
        <v>1</v>
      </c>
      <c r="AA815" s="40" t="b">
        <v>0</v>
      </c>
      <c r="AB815" s="40" t="b">
        <v>1</v>
      </c>
      <c r="AC815" s="41" t="s">
        <v>10032</v>
      </c>
      <c r="AD815" s="41" t="s">
        <v>10033</v>
      </c>
      <c r="AE815" s="41">
        <v>1203.905882</v>
      </c>
      <c r="AF815" s="41">
        <v>-3.354927382</v>
      </c>
      <c r="AG815" s="42">
        <v>5.03E41</v>
      </c>
      <c r="AH815" s="51">
        <v>0.090208278</v>
      </c>
      <c r="AI815" s="40" t="s">
        <v>10034</v>
      </c>
      <c r="AJ815" s="46">
        <v>5.02762725965876E167</v>
      </c>
      <c r="AK815" s="41">
        <v>4262.0</v>
      </c>
      <c r="AL815" s="40" t="s">
        <v>2224</v>
      </c>
      <c r="AM815" s="40" t="s">
        <v>7285</v>
      </c>
      <c r="AN815" s="40" t="s">
        <v>5643</v>
      </c>
      <c r="AO815" s="42">
        <v>1.01E138</v>
      </c>
    </row>
    <row r="816">
      <c r="A816" s="41">
        <v>68.0</v>
      </c>
      <c r="B816" s="42">
        <v>1.67130956E9</v>
      </c>
      <c r="C816" s="41">
        <v>3356.0</v>
      </c>
      <c r="D816" s="40" t="s">
        <v>1243</v>
      </c>
      <c r="E816" s="41">
        <v>140.0</v>
      </c>
      <c r="F816" s="41">
        <v>35.0</v>
      </c>
      <c r="G816" s="41">
        <v>70.0</v>
      </c>
      <c r="H816" s="41">
        <v>-3.07732701</v>
      </c>
      <c r="I816" s="41">
        <v>10000.0</v>
      </c>
      <c r="J816" s="41">
        <v>5000.0</v>
      </c>
      <c r="K816" s="41">
        <v>1200.0</v>
      </c>
      <c r="L816" s="41">
        <v>600.0</v>
      </c>
      <c r="M816" s="41">
        <v>30.0</v>
      </c>
      <c r="N816" s="40" t="s">
        <v>1370</v>
      </c>
      <c r="O816" s="40" t="s">
        <v>1371</v>
      </c>
      <c r="P816" s="40" t="s">
        <v>7310</v>
      </c>
      <c r="Q816" s="40" t="s">
        <v>1373</v>
      </c>
      <c r="R816" s="40" t="b">
        <v>0</v>
      </c>
      <c r="S816" s="40" t="s">
        <v>7286</v>
      </c>
      <c r="T816" s="40" t="s">
        <v>7305</v>
      </c>
      <c r="U816" s="41">
        <v>0.1</v>
      </c>
      <c r="V816" s="41">
        <v>0.9</v>
      </c>
      <c r="W816" s="41">
        <v>0.2</v>
      </c>
      <c r="X816" s="41">
        <v>0.6</v>
      </c>
      <c r="Y816" s="40" t="b">
        <v>0</v>
      </c>
      <c r="Z816" s="40" t="b">
        <v>1</v>
      </c>
      <c r="AA816" s="40" t="b">
        <v>0</v>
      </c>
      <c r="AB816" s="40" t="b">
        <v>0</v>
      </c>
      <c r="AC816" s="41" t="s">
        <v>10035</v>
      </c>
      <c r="AD816" s="41" t="s">
        <v>281</v>
      </c>
      <c r="AE816" s="41">
        <v>1203.411239</v>
      </c>
      <c r="AF816" s="41">
        <v>-3.355751552</v>
      </c>
      <c r="AG816" s="42">
        <v>1.02E42</v>
      </c>
      <c r="AH816" s="51">
        <v>0.090476099</v>
      </c>
      <c r="AI816" s="40" t="s">
        <v>10036</v>
      </c>
      <c r="AJ816" s="45">
        <v>1.0176155613311E257</v>
      </c>
      <c r="AK816" s="41">
        <v>4931.0</v>
      </c>
      <c r="AL816" s="40" t="s">
        <v>2224</v>
      </c>
      <c r="AM816" s="40" t="s">
        <v>7285</v>
      </c>
      <c r="AN816" s="40" t="s">
        <v>5643</v>
      </c>
      <c r="AO816" s="42">
        <v>1.01E139</v>
      </c>
    </row>
    <row r="817">
      <c r="A817" s="41">
        <v>90.0</v>
      </c>
      <c r="B817" s="42">
        <v>1.671312514E9</v>
      </c>
      <c r="C817" s="41">
        <v>3356.0</v>
      </c>
      <c r="D817" s="40" t="s">
        <v>1243</v>
      </c>
      <c r="E817" s="41">
        <v>140.0</v>
      </c>
      <c r="F817" s="41">
        <v>35.0</v>
      </c>
      <c r="G817" s="41">
        <v>70.0</v>
      </c>
      <c r="H817" s="41">
        <v>-3.07732701</v>
      </c>
      <c r="I817" s="41">
        <v>10000.0</v>
      </c>
      <c r="J817" s="41">
        <v>5000.0</v>
      </c>
      <c r="K817" s="41">
        <v>1200.0</v>
      </c>
      <c r="L817" s="41">
        <v>600.0</v>
      </c>
      <c r="M817" s="41">
        <v>30.0</v>
      </c>
      <c r="N817" s="40" t="s">
        <v>1370</v>
      </c>
      <c r="O817" s="40" t="s">
        <v>1371</v>
      </c>
      <c r="P817" s="40" t="s">
        <v>7305</v>
      </c>
      <c r="Q817" s="40" t="s">
        <v>1373</v>
      </c>
      <c r="R817" s="40" t="b">
        <v>0</v>
      </c>
      <c r="S817" s="40" t="s">
        <v>1373</v>
      </c>
      <c r="T817" s="40" t="s">
        <v>7305</v>
      </c>
      <c r="U817" s="41">
        <v>0.1</v>
      </c>
      <c r="V817" s="41">
        <v>0.9</v>
      </c>
      <c r="W817" s="41">
        <v>0.1</v>
      </c>
      <c r="X817" s="41">
        <v>0.4</v>
      </c>
      <c r="Y817" s="40" t="b">
        <v>0</v>
      </c>
      <c r="Z817" s="40" t="b">
        <v>1</v>
      </c>
      <c r="AA817" s="40" t="b">
        <v>0</v>
      </c>
      <c r="AB817" s="40" t="b">
        <v>1</v>
      </c>
      <c r="AC817" s="41" t="s">
        <v>10037</v>
      </c>
      <c r="AD817" s="41" t="s">
        <v>10038</v>
      </c>
      <c r="AE817" s="41">
        <v>1203.83861</v>
      </c>
      <c r="AF817" s="41">
        <v>-3.356767116</v>
      </c>
      <c r="AG817" s="42">
        <v>3.53E41</v>
      </c>
      <c r="AH817" s="51">
        <v>0.090806114</v>
      </c>
      <c r="AI817" s="40" t="s">
        <v>10039</v>
      </c>
      <c r="AJ817" s="46">
        <v>3.53468587167549E83</v>
      </c>
      <c r="AK817" s="41">
        <v>8715.0</v>
      </c>
      <c r="AL817" s="40" t="s">
        <v>2224</v>
      </c>
      <c r="AM817" s="40" t="s">
        <v>7285</v>
      </c>
      <c r="AN817" s="40" t="s">
        <v>5643</v>
      </c>
      <c r="AO817" s="42">
        <v>1.0E138</v>
      </c>
    </row>
    <row r="818">
      <c r="A818" s="41">
        <v>92.0</v>
      </c>
      <c r="B818" s="42">
        <v>1.671309524E9</v>
      </c>
      <c r="C818" s="41">
        <v>3356.0</v>
      </c>
      <c r="D818" s="40" t="s">
        <v>1243</v>
      </c>
      <c r="E818" s="41">
        <v>140.0</v>
      </c>
      <c r="F818" s="41">
        <v>35.0</v>
      </c>
      <c r="G818" s="41">
        <v>70.0</v>
      </c>
      <c r="H818" s="41">
        <v>-3.07732701</v>
      </c>
      <c r="I818" s="41">
        <v>10000.0</v>
      </c>
      <c r="J818" s="41">
        <v>5000.0</v>
      </c>
      <c r="K818" s="41">
        <v>1200.0</v>
      </c>
      <c r="L818" s="41">
        <v>600.0</v>
      </c>
      <c r="M818" s="41">
        <v>30.0</v>
      </c>
      <c r="N818" s="40" t="s">
        <v>1370</v>
      </c>
      <c r="O818" s="40" t="s">
        <v>1371</v>
      </c>
      <c r="P818" s="40" t="s">
        <v>7305</v>
      </c>
      <c r="Q818" s="40" t="s">
        <v>1373</v>
      </c>
      <c r="R818" s="40" t="b">
        <v>0</v>
      </c>
      <c r="S818" s="40" t="s">
        <v>1373</v>
      </c>
      <c r="T818" s="40" t="s">
        <v>212</v>
      </c>
      <c r="U818" s="41">
        <v>0.1</v>
      </c>
      <c r="V818" s="41">
        <v>0.9</v>
      </c>
      <c r="W818" s="41">
        <v>0.1</v>
      </c>
      <c r="X818" s="41">
        <v>0.6</v>
      </c>
      <c r="Y818" s="40" t="b">
        <v>0</v>
      </c>
      <c r="Z818" s="40" t="b">
        <v>1</v>
      </c>
      <c r="AA818" s="40" t="b">
        <v>0</v>
      </c>
      <c r="AB818" s="40" t="b">
        <v>1</v>
      </c>
      <c r="AC818" s="41" t="s">
        <v>10040</v>
      </c>
      <c r="AD818" s="41" t="s">
        <v>10041</v>
      </c>
      <c r="AE818" s="41">
        <v>1203.181825</v>
      </c>
      <c r="AF818" s="41">
        <v>-3.357389717</v>
      </c>
      <c r="AG818" s="42">
        <v>2.99E41</v>
      </c>
      <c r="AH818" s="51">
        <v>0.091008432</v>
      </c>
      <c r="AI818" s="40" t="s">
        <v>10042</v>
      </c>
      <c r="AJ818" s="46">
        <v>2.98807328807278E83</v>
      </c>
      <c r="AK818" s="41">
        <v>4531.0</v>
      </c>
      <c r="AL818" s="40" t="s">
        <v>2224</v>
      </c>
      <c r="AM818" s="40" t="s">
        <v>7285</v>
      </c>
      <c r="AN818" s="40" t="s">
        <v>5643</v>
      </c>
      <c r="AO818" s="42">
        <v>1.1E137</v>
      </c>
    </row>
    <row r="819">
      <c r="A819" s="41">
        <v>90.0</v>
      </c>
      <c r="B819" s="42">
        <v>1.67130956E9</v>
      </c>
      <c r="C819" s="41">
        <v>3356.0</v>
      </c>
      <c r="D819" s="40" t="s">
        <v>1243</v>
      </c>
      <c r="E819" s="41">
        <v>140.0</v>
      </c>
      <c r="F819" s="41">
        <v>35.0</v>
      </c>
      <c r="G819" s="41">
        <v>70.0</v>
      </c>
      <c r="H819" s="41">
        <v>-3.07732701</v>
      </c>
      <c r="I819" s="41">
        <v>10000.0</v>
      </c>
      <c r="J819" s="41">
        <v>5000.0</v>
      </c>
      <c r="K819" s="41">
        <v>1200.0</v>
      </c>
      <c r="L819" s="41">
        <v>600.0</v>
      </c>
      <c r="M819" s="41">
        <v>30.0</v>
      </c>
      <c r="N819" s="40" t="s">
        <v>1370</v>
      </c>
      <c r="O819" s="40" t="s">
        <v>1371</v>
      </c>
      <c r="P819" s="40" t="s">
        <v>7305</v>
      </c>
      <c r="Q819" s="40" t="s">
        <v>1373</v>
      </c>
      <c r="R819" s="40" t="b">
        <v>0</v>
      </c>
      <c r="S819" s="40" t="s">
        <v>1373</v>
      </c>
      <c r="T819" s="40" t="s">
        <v>7305</v>
      </c>
      <c r="U819" s="41">
        <v>0.1</v>
      </c>
      <c r="V819" s="41">
        <v>0.9</v>
      </c>
      <c r="W819" s="41">
        <v>0.1</v>
      </c>
      <c r="X819" s="41">
        <v>0.4</v>
      </c>
      <c r="Y819" s="40" t="b">
        <v>0</v>
      </c>
      <c r="Z819" s="40" t="b">
        <v>1</v>
      </c>
      <c r="AA819" s="40" t="b">
        <v>0</v>
      </c>
      <c r="AB819" s="40" t="b">
        <v>0</v>
      </c>
      <c r="AC819" s="41" t="s">
        <v>10043</v>
      </c>
      <c r="AD819" s="41" t="s">
        <v>10044</v>
      </c>
      <c r="AE819" s="41">
        <v>809.103159</v>
      </c>
      <c r="AF819" s="41">
        <v>-3.361125926</v>
      </c>
      <c r="AG819" s="42">
        <v>4.85E39</v>
      </c>
      <c r="AH819" s="51">
        <v>0.092222541</v>
      </c>
      <c r="AI819" s="40" t="s">
        <v>10045</v>
      </c>
      <c r="AJ819" s="46">
        <v>4.84930225766226E119</v>
      </c>
      <c r="AK819" s="41">
        <v>10000.0</v>
      </c>
      <c r="AL819" s="40" t="s">
        <v>216</v>
      </c>
      <c r="AM819" s="40" t="s">
        <v>7285</v>
      </c>
      <c r="AN819" s="40" t="s">
        <v>5643</v>
      </c>
      <c r="AO819" s="42">
        <v>1.11E131</v>
      </c>
    </row>
    <row r="820">
      <c r="A820" s="41">
        <v>91.0</v>
      </c>
      <c r="B820" s="42">
        <v>1.671309524E9</v>
      </c>
      <c r="C820" s="41">
        <v>3356.0</v>
      </c>
      <c r="D820" s="40" t="s">
        <v>1243</v>
      </c>
      <c r="E820" s="41">
        <v>140.0</v>
      </c>
      <c r="F820" s="41">
        <v>35.0</v>
      </c>
      <c r="G820" s="41">
        <v>70.0</v>
      </c>
      <c r="H820" s="41">
        <v>-3.07732701</v>
      </c>
      <c r="I820" s="41">
        <v>10000.0</v>
      </c>
      <c r="J820" s="41">
        <v>5000.0</v>
      </c>
      <c r="K820" s="41">
        <v>1200.0</v>
      </c>
      <c r="L820" s="41">
        <v>600.0</v>
      </c>
      <c r="M820" s="41">
        <v>30.0</v>
      </c>
      <c r="N820" s="40" t="s">
        <v>1370</v>
      </c>
      <c r="O820" s="40" t="s">
        <v>1371</v>
      </c>
      <c r="P820" s="40" t="s">
        <v>7305</v>
      </c>
      <c r="Q820" s="40" t="s">
        <v>1373</v>
      </c>
      <c r="R820" s="40" t="b">
        <v>0</v>
      </c>
      <c r="S820" s="40" t="s">
        <v>1373</v>
      </c>
      <c r="T820" s="40" t="s">
        <v>212</v>
      </c>
      <c r="U820" s="41">
        <v>0.1</v>
      </c>
      <c r="V820" s="41">
        <v>0.9</v>
      </c>
      <c r="W820" s="41">
        <v>0.1</v>
      </c>
      <c r="X820" s="41">
        <v>0.5</v>
      </c>
      <c r="Y820" s="40" t="b">
        <v>0</v>
      </c>
      <c r="Z820" s="40" t="b">
        <v>1</v>
      </c>
      <c r="AA820" s="40" t="b">
        <v>0</v>
      </c>
      <c r="AB820" s="40" t="b">
        <v>1</v>
      </c>
      <c r="AC820" s="41" t="s">
        <v>10046</v>
      </c>
      <c r="AD820" s="41" t="s">
        <v>10047</v>
      </c>
      <c r="AE820" s="41">
        <v>1202.750446</v>
      </c>
      <c r="AF820" s="41">
        <v>-3.362917147</v>
      </c>
      <c r="AG820" s="42">
        <v>1.37E42</v>
      </c>
      <c r="AH820" s="51">
        <v>0.092804611</v>
      </c>
      <c r="AI820" s="40" t="s">
        <v>10048</v>
      </c>
      <c r="AJ820" s="46">
        <v>1.36835109488166E85</v>
      </c>
      <c r="AK820" s="41">
        <v>4708.0</v>
      </c>
      <c r="AL820" s="40" t="s">
        <v>2224</v>
      </c>
      <c r="AM820" s="40" t="s">
        <v>7285</v>
      </c>
      <c r="AN820" s="40" t="s">
        <v>5643</v>
      </c>
      <c r="AO820" s="42">
        <v>1.11E139</v>
      </c>
    </row>
    <row r="821">
      <c r="A821" s="41">
        <v>864.0</v>
      </c>
      <c r="B821" s="42">
        <v>1.671302375E9</v>
      </c>
      <c r="C821" s="41">
        <v>3356.0</v>
      </c>
      <c r="D821" s="40" t="s">
        <v>1243</v>
      </c>
      <c r="E821" s="41">
        <v>140.0</v>
      </c>
      <c r="F821" s="41">
        <v>35.0</v>
      </c>
      <c r="G821" s="41">
        <v>70.0</v>
      </c>
      <c r="H821" s="41">
        <v>-3.07732701</v>
      </c>
      <c r="I821" s="41">
        <v>10000.0</v>
      </c>
      <c r="J821" s="41">
        <v>5000.0</v>
      </c>
      <c r="K821" s="41">
        <v>1200.0</v>
      </c>
      <c r="L821" s="41">
        <v>600.0</v>
      </c>
      <c r="M821" s="41">
        <v>100.0</v>
      </c>
      <c r="N821" s="40" t="s">
        <v>1370</v>
      </c>
      <c r="O821" s="40" t="s">
        <v>1371</v>
      </c>
      <c r="P821" s="40" t="s">
        <v>212</v>
      </c>
      <c r="Q821" s="40" t="s">
        <v>8686</v>
      </c>
      <c r="R821" s="40" t="b">
        <v>0</v>
      </c>
      <c r="S821" s="40" t="s">
        <v>1373</v>
      </c>
      <c r="T821" s="40" t="s">
        <v>212</v>
      </c>
      <c r="U821" s="41">
        <v>0.1</v>
      </c>
      <c r="V821" s="41">
        <v>0.9</v>
      </c>
      <c r="W821" s="41">
        <v>0.1</v>
      </c>
      <c r="X821" s="41">
        <v>0.4</v>
      </c>
      <c r="Y821" s="40" t="b">
        <v>0</v>
      </c>
      <c r="Z821" s="40" t="b">
        <v>1</v>
      </c>
      <c r="AA821" s="40" t="b">
        <v>0</v>
      </c>
      <c r="AB821" s="40" t="b">
        <v>0</v>
      </c>
      <c r="AC821" s="41" t="s">
        <v>10049</v>
      </c>
      <c r="AD821" s="41" t="s">
        <v>10050</v>
      </c>
      <c r="AE821" s="41">
        <v>801.1686068</v>
      </c>
      <c r="AF821" s="41">
        <v>-3.365784903</v>
      </c>
      <c r="AG821" s="42">
        <v>1.38E41</v>
      </c>
      <c r="AH821" s="51">
        <v>0.09373651</v>
      </c>
      <c r="AI821" s="40" t="s">
        <v>10051</v>
      </c>
      <c r="AJ821" s="40" t="s">
        <v>10052</v>
      </c>
      <c r="AK821" s="41">
        <v>10000.0</v>
      </c>
      <c r="AL821" s="40" t="s">
        <v>216</v>
      </c>
      <c r="AM821" s="40" t="s">
        <v>7285</v>
      </c>
      <c r="AN821" s="40" t="s">
        <v>224</v>
      </c>
      <c r="AO821" s="42">
        <v>1.1E136</v>
      </c>
    </row>
    <row r="822">
      <c r="A822" s="41">
        <v>96.0</v>
      </c>
      <c r="B822" s="42">
        <v>1.671309524E9</v>
      </c>
      <c r="C822" s="41">
        <v>3356.0</v>
      </c>
      <c r="D822" s="40" t="s">
        <v>1243</v>
      </c>
      <c r="E822" s="41">
        <v>140.0</v>
      </c>
      <c r="F822" s="41">
        <v>35.0</v>
      </c>
      <c r="G822" s="41">
        <v>70.0</v>
      </c>
      <c r="H822" s="41">
        <v>-3.07732701</v>
      </c>
      <c r="I822" s="41">
        <v>10000.0</v>
      </c>
      <c r="J822" s="41">
        <v>5000.0</v>
      </c>
      <c r="K822" s="41">
        <v>1200.0</v>
      </c>
      <c r="L822" s="41">
        <v>600.0</v>
      </c>
      <c r="M822" s="41">
        <v>30.0</v>
      </c>
      <c r="N822" s="40" t="s">
        <v>1370</v>
      </c>
      <c r="O822" s="40" t="s">
        <v>1371</v>
      </c>
      <c r="P822" s="40" t="s">
        <v>7305</v>
      </c>
      <c r="Q822" s="40" t="s">
        <v>1373</v>
      </c>
      <c r="R822" s="40" t="b">
        <v>0</v>
      </c>
      <c r="S822" s="40" t="s">
        <v>1373</v>
      </c>
      <c r="T822" s="40" t="s">
        <v>212</v>
      </c>
      <c r="U822" s="41">
        <v>0.1</v>
      </c>
      <c r="V822" s="41">
        <v>0.9</v>
      </c>
      <c r="W822" s="41">
        <v>0.3</v>
      </c>
      <c r="X822" s="41">
        <v>0.4</v>
      </c>
      <c r="Y822" s="40" t="b">
        <v>0</v>
      </c>
      <c r="Z822" s="40" t="b">
        <v>1</v>
      </c>
      <c r="AA822" s="40" t="b">
        <v>0</v>
      </c>
      <c r="AB822" s="40" t="b">
        <v>1</v>
      </c>
      <c r="AC822" s="41" t="s">
        <v>10053</v>
      </c>
      <c r="AD822" s="41" t="s">
        <v>10054</v>
      </c>
      <c r="AE822" s="41">
        <v>1202.567766</v>
      </c>
      <c r="AF822" s="41">
        <v>-3.3667464</v>
      </c>
      <c r="AG822" s="42">
        <v>5.09E41</v>
      </c>
      <c r="AH822" s="51">
        <v>0.094048955</v>
      </c>
      <c r="AI822" s="40" t="s">
        <v>10055</v>
      </c>
      <c r="AJ822" s="46">
        <v>5.08985305367892E167</v>
      </c>
      <c r="AK822" s="41">
        <v>5085.0</v>
      </c>
      <c r="AL822" s="40" t="s">
        <v>2224</v>
      </c>
      <c r="AM822" s="40" t="s">
        <v>7285</v>
      </c>
      <c r="AN822" s="40" t="s">
        <v>5643</v>
      </c>
      <c r="AO822" s="42">
        <v>1.01E138</v>
      </c>
    </row>
    <row r="823">
      <c r="A823" s="41">
        <v>47.0</v>
      </c>
      <c r="B823" s="42">
        <v>1.671309524E9</v>
      </c>
      <c r="C823" s="41">
        <v>3356.0</v>
      </c>
      <c r="D823" s="40" t="s">
        <v>1243</v>
      </c>
      <c r="E823" s="41">
        <v>140.0</v>
      </c>
      <c r="F823" s="41">
        <v>35.0</v>
      </c>
      <c r="G823" s="41">
        <v>70.0</v>
      </c>
      <c r="H823" s="41">
        <v>-3.07732701</v>
      </c>
      <c r="I823" s="41">
        <v>10000.0</v>
      </c>
      <c r="J823" s="41">
        <v>5000.0</v>
      </c>
      <c r="K823" s="41">
        <v>1200.0</v>
      </c>
      <c r="L823" s="41">
        <v>600.0</v>
      </c>
      <c r="M823" s="41">
        <v>30.0</v>
      </c>
      <c r="N823" s="40" t="s">
        <v>1370</v>
      </c>
      <c r="O823" s="40" t="s">
        <v>1371</v>
      </c>
      <c r="P823" s="40" t="s">
        <v>7310</v>
      </c>
      <c r="Q823" s="40" t="s">
        <v>8686</v>
      </c>
      <c r="R823" s="40" t="b">
        <v>0</v>
      </c>
      <c r="S823" s="40" t="s">
        <v>7286</v>
      </c>
      <c r="T823" s="40" t="s">
        <v>212</v>
      </c>
      <c r="U823" s="41">
        <v>0.1</v>
      </c>
      <c r="V823" s="41">
        <v>0.9</v>
      </c>
      <c r="W823" s="41">
        <v>0.1</v>
      </c>
      <c r="X823" s="41">
        <v>0.6</v>
      </c>
      <c r="Y823" s="40" t="b">
        <v>0</v>
      </c>
      <c r="Z823" s="40" t="b">
        <v>1</v>
      </c>
      <c r="AA823" s="40" t="b">
        <v>0</v>
      </c>
      <c r="AB823" s="40" t="b">
        <v>1</v>
      </c>
      <c r="AC823" s="41" t="s">
        <v>10056</v>
      </c>
      <c r="AD823" s="41" t="s">
        <v>10057</v>
      </c>
      <c r="AE823" s="41">
        <v>1203.284251</v>
      </c>
      <c r="AF823" s="41">
        <v>-3.369843923</v>
      </c>
      <c r="AG823" s="42">
        <v>5.03E41</v>
      </c>
      <c r="AH823" s="51">
        <v>0.095055518</v>
      </c>
      <c r="AI823" s="40" t="s">
        <v>10058</v>
      </c>
      <c r="AJ823" s="46">
        <v>5.02724938923859E83</v>
      </c>
      <c r="AK823" s="41">
        <v>3385.0</v>
      </c>
      <c r="AL823" s="40" t="s">
        <v>2224</v>
      </c>
      <c r="AM823" s="40" t="s">
        <v>7285</v>
      </c>
      <c r="AN823" s="40" t="s">
        <v>5643</v>
      </c>
      <c r="AO823" s="42">
        <v>1.01E138</v>
      </c>
    </row>
    <row r="824">
      <c r="A824" s="41">
        <v>684.0</v>
      </c>
      <c r="B824" s="42">
        <v>1.671302375E9</v>
      </c>
      <c r="C824" s="41">
        <v>3356.0</v>
      </c>
      <c r="D824" s="40" t="s">
        <v>1243</v>
      </c>
      <c r="E824" s="41">
        <v>140.0</v>
      </c>
      <c r="F824" s="41">
        <v>35.0</v>
      </c>
      <c r="G824" s="41">
        <v>70.0</v>
      </c>
      <c r="H824" s="41">
        <v>-3.07732701</v>
      </c>
      <c r="I824" s="41">
        <v>10000.0</v>
      </c>
      <c r="J824" s="41">
        <v>5000.0</v>
      </c>
      <c r="K824" s="41">
        <v>1200.0</v>
      </c>
      <c r="L824" s="41">
        <v>600.0</v>
      </c>
      <c r="M824" s="41">
        <v>50.0</v>
      </c>
      <c r="N824" s="40" t="s">
        <v>1370</v>
      </c>
      <c r="O824" s="40" t="s">
        <v>208</v>
      </c>
      <c r="P824" s="40" t="s">
        <v>212</v>
      </c>
      <c r="Q824" s="40" t="s">
        <v>8686</v>
      </c>
      <c r="R824" s="40" t="b">
        <v>0</v>
      </c>
      <c r="S824" s="40" t="s">
        <v>1373</v>
      </c>
      <c r="T824" s="40" t="s">
        <v>212</v>
      </c>
      <c r="U824" s="41">
        <v>0.1</v>
      </c>
      <c r="V824" s="41">
        <v>0.9</v>
      </c>
      <c r="W824" s="41">
        <v>0.1</v>
      </c>
      <c r="X824" s="41">
        <v>0.4</v>
      </c>
      <c r="Y824" s="40" t="b">
        <v>0</v>
      </c>
      <c r="Z824" s="40" t="b">
        <v>1</v>
      </c>
      <c r="AA824" s="40" t="b">
        <v>0</v>
      </c>
      <c r="AB824" s="40" t="b">
        <v>0</v>
      </c>
      <c r="AC824" s="41" t="s">
        <v>10059</v>
      </c>
      <c r="AD824" s="41" t="s">
        <v>10060</v>
      </c>
      <c r="AE824" s="41">
        <v>417.2255795</v>
      </c>
      <c r="AF824" s="41">
        <v>-3.370772201</v>
      </c>
      <c r="AG824" s="42">
        <v>1.38E42</v>
      </c>
      <c r="AH824" s="51">
        <v>0.095357169</v>
      </c>
      <c r="AI824" s="40" t="s">
        <v>10061</v>
      </c>
      <c r="AJ824" s="40" t="s">
        <v>7330</v>
      </c>
      <c r="AK824" s="41">
        <v>10000.0</v>
      </c>
      <c r="AL824" s="40" t="s">
        <v>216</v>
      </c>
      <c r="AM824" s="40" t="s">
        <v>7285</v>
      </c>
      <c r="AN824" s="40" t="s">
        <v>224</v>
      </c>
      <c r="AO824" s="42">
        <v>1.11E139</v>
      </c>
    </row>
    <row r="825">
      <c r="A825" s="41">
        <v>58.0</v>
      </c>
      <c r="B825" s="42">
        <v>1.671309524E9</v>
      </c>
      <c r="C825" s="41">
        <v>3356.0</v>
      </c>
      <c r="D825" s="40" t="s">
        <v>1243</v>
      </c>
      <c r="E825" s="41">
        <v>140.0</v>
      </c>
      <c r="F825" s="41">
        <v>35.0</v>
      </c>
      <c r="G825" s="41">
        <v>70.0</v>
      </c>
      <c r="H825" s="41">
        <v>-3.07732701</v>
      </c>
      <c r="I825" s="41">
        <v>10000.0</v>
      </c>
      <c r="J825" s="41">
        <v>5000.0</v>
      </c>
      <c r="K825" s="41">
        <v>1200.0</v>
      </c>
      <c r="L825" s="41">
        <v>600.0</v>
      </c>
      <c r="M825" s="41">
        <v>30.0</v>
      </c>
      <c r="N825" s="40" t="s">
        <v>1370</v>
      </c>
      <c r="O825" s="40" t="s">
        <v>1371</v>
      </c>
      <c r="P825" s="40" t="s">
        <v>7310</v>
      </c>
      <c r="Q825" s="40" t="s">
        <v>1373</v>
      </c>
      <c r="R825" s="40" t="b">
        <v>0</v>
      </c>
      <c r="S825" s="40" t="s">
        <v>1373</v>
      </c>
      <c r="T825" s="40" t="s">
        <v>212</v>
      </c>
      <c r="U825" s="41">
        <v>0.1</v>
      </c>
      <c r="V825" s="41">
        <v>0.9</v>
      </c>
      <c r="W825" s="41">
        <v>0.2</v>
      </c>
      <c r="X825" s="41">
        <v>0.5</v>
      </c>
      <c r="Y825" s="40" t="b">
        <v>0</v>
      </c>
      <c r="Z825" s="40" t="b">
        <v>1</v>
      </c>
      <c r="AA825" s="40" t="b">
        <v>0</v>
      </c>
      <c r="AB825" s="40" t="b">
        <v>1</v>
      </c>
      <c r="AC825" s="41" t="s">
        <v>10062</v>
      </c>
      <c r="AD825" s="41" t="s">
        <v>10063</v>
      </c>
      <c r="AE825" s="41">
        <v>1202.179123</v>
      </c>
      <c r="AF825" s="41">
        <v>-3.374831759</v>
      </c>
      <c r="AG825" s="42">
        <v>1.39E42</v>
      </c>
      <c r="AH825" s="51">
        <v>0.096676352</v>
      </c>
      <c r="AI825" s="40" t="s">
        <v>10064</v>
      </c>
      <c r="AJ825" s="45">
        <v>1.3900933133152E257</v>
      </c>
      <c r="AK825" s="41">
        <v>4117.0</v>
      </c>
      <c r="AL825" s="40" t="s">
        <v>2224</v>
      </c>
      <c r="AM825" s="40" t="s">
        <v>7285</v>
      </c>
      <c r="AN825" s="40" t="s">
        <v>5643</v>
      </c>
      <c r="AO825" s="42">
        <v>1.11E139</v>
      </c>
    </row>
    <row r="826">
      <c r="A826" s="41">
        <v>59.0</v>
      </c>
      <c r="B826" s="42">
        <v>1.671309524E9</v>
      </c>
      <c r="C826" s="41">
        <v>3356.0</v>
      </c>
      <c r="D826" s="40" t="s">
        <v>1243</v>
      </c>
      <c r="E826" s="41">
        <v>140.0</v>
      </c>
      <c r="F826" s="41">
        <v>35.0</v>
      </c>
      <c r="G826" s="41">
        <v>70.0</v>
      </c>
      <c r="H826" s="41">
        <v>-3.07732701</v>
      </c>
      <c r="I826" s="41">
        <v>10000.0</v>
      </c>
      <c r="J826" s="41">
        <v>5000.0</v>
      </c>
      <c r="K826" s="41">
        <v>1200.0</v>
      </c>
      <c r="L826" s="41">
        <v>600.0</v>
      </c>
      <c r="M826" s="41">
        <v>30.0</v>
      </c>
      <c r="N826" s="40" t="s">
        <v>1370</v>
      </c>
      <c r="O826" s="40" t="s">
        <v>1371</v>
      </c>
      <c r="P826" s="40" t="s">
        <v>7310</v>
      </c>
      <c r="Q826" s="40" t="s">
        <v>1373</v>
      </c>
      <c r="R826" s="40" t="b">
        <v>0</v>
      </c>
      <c r="S826" s="40" t="s">
        <v>1373</v>
      </c>
      <c r="T826" s="40" t="s">
        <v>212</v>
      </c>
      <c r="U826" s="41">
        <v>0.1</v>
      </c>
      <c r="V826" s="41">
        <v>0.9</v>
      </c>
      <c r="W826" s="41">
        <v>0.2</v>
      </c>
      <c r="X826" s="41">
        <v>0.6</v>
      </c>
      <c r="Y826" s="40" t="b">
        <v>0</v>
      </c>
      <c r="Z826" s="40" t="b">
        <v>1</v>
      </c>
      <c r="AA826" s="40" t="b">
        <v>0</v>
      </c>
      <c r="AB826" s="40" t="b">
        <v>1</v>
      </c>
      <c r="AC826" s="41" t="s">
        <v>10065</v>
      </c>
      <c r="AD826" s="41" t="s">
        <v>10066</v>
      </c>
      <c r="AE826" s="41">
        <v>1204.449706</v>
      </c>
      <c r="AF826" s="41">
        <v>-3.375769103</v>
      </c>
      <c r="AG826" s="42">
        <v>4.81E41</v>
      </c>
      <c r="AH826" s="51">
        <v>0.096980949</v>
      </c>
      <c r="AI826" s="40" t="s">
        <v>10067</v>
      </c>
      <c r="AJ826" s="45">
        <v>4.81128252680044E251</v>
      </c>
      <c r="AK826" s="41">
        <v>3601.0</v>
      </c>
      <c r="AL826" s="40" t="s">
        <v>2224</v>
      </c>
      <c r="AM826" s="40" t="s">
        <v>7285</v>
      </c>
      <c r="AN826" s="40" t="s">
        <v>5643</v>
      </c>
      <c r="AO826" s="42">
        <v>1.01E138</v>
      </c>
    </row>
    <row r="827">
      <c r="A827" s="41">
        <v>686.0</v>
      </c>
      <c r="B827" s="42">
        <v>1.671302375E9</v>
      </c>
      <c r="C827" s="41">
        <v>3356.0</v>
      </c>
      <c r="D827" s="40" t="s">
        <v>1243</v>
      </c>
      <c r="E827" s="41">
        <v>140.0</v>
      </c>
      <c r="F827" s="41">
        <v>35.0</v>
      </c>
      <c r="G827" s="41">
        <v>70.0</v>
      </c>
      <c r="H827" s="41">
        <v>-3.07732701</v>
      </c>
      <c r="I827" s="41">
        <v>10000.0</v>
      </c>
      <c r="J827" s="41">
        <v>5000.0</v>
      </c>
      <c r="K827" s="41">
        <v>1200.0</v>
      </c>
      <c r="L827" s="41">
        <v>600.0</v>
      </c>
      <c r="M827" s="41">
        <v>50.0</v>
      </c>
      <c r="N827" s="40" t="s">
        <v>1370</v>
      </c>
      <c r="O827" s="40" t="s">
        <v>208</v>
      </c>
      <c r="P827" s="40" t="s">
        <v>212</v>
      </c>
      <c r="Q827" s="40" t="s">
        <v>8686</v>
      </c>
      <c r="R827" s="40" t="b">
        <v>0</v>
      </c>
      <c r="S827" s="40" t="s">
        <v>1373</v>
      </c>
      <c r="T827" s="40" t="s">
        <v>212</v>
      </c>
      <c r="U827" s="41">
        <v>0.1</v>
      </c>
      <c r="V827" s="41">
        <v>0.9</v>
      </c>
      <c r="W827" s="41">
        <v>0.1</v>
      </c>
      <c r="X827" s="41">
        <v>0.6</v>
      </c>
      <c r="Y827" s="40" t="b">
        <v>0</v>
      </c>
      <c r="Z827" s="40" t="b">
        <v>1</v>
      </c>
      <c r="AA827" s="40" t="b">
        <v>0</v>
      </c>
      <c r="AB827" s="40" t="b">
        <v>0</v>
      </c>
      <c r="AC827" s="41" t="s">
        <v>10068</v>
      </c>
      <c r="AD827" s="41" t="s">
        <v>10069</v>
      </c>
      <c r="AE827" s="41">
        <v>608.2392237</v>
      </c>
      <c r="AF827" s="41">
        <v>-3.3795013</v>
      </c>
      <c r="AG827" s="42">
        <v>1.04E42</v>
      </c>
      <c r="AH827" s="51">
        <v>0.098193753</v>
      </c>
      <c r="AI827" s="40" t="s">
        <v>10070</v>
      </c>
      <c r="AJ827" s="40" t="s">
        <v>7330</v>
      </c>
      <c r="AK827" s="41">
        <v>10000.0</v>
      </c>
      <c r="AL827" s="40" t="s">
        <v>216</v>
      </c>
      <c r="AM827" s="40" t="s">
        <v>7285</v>
      </c>
      <c r="AN827" s="40" t="s">
        <v>224</v>
      </c>
      <c r="AO827" s="42">
        <v>1.01E139</v>
      </c>
    </row>
    <row r="828">
      <c r="A828" s="41">
        <v>173.0</v>
      </c>
      <c r="B828" s="42">
        <v>1.671302375E9</v>
      </c>
      <c r="C828" s="41">
        <v>3356.0</v>
      </c>
      <c r="D828" s="40" t="s">
        <v>1243</v>
      </c>
      <c r="E828" s="41">
        <v>140.0</v>
      </c>
      <c r="F828" s="41">
        <v>35.0</v>
      </c>
      <c r="G828" s="41">
        <v>70.0</v>
      </c>
      <c r="H828" s="41">
        <v>-3.07732701</v>
      </c>
      <c r="I828" s="41">
        <v>10000.0</v>
      </c>
      <c r="J828" s="41">
        <v>5000.0</v>
      </c>
      <c r="K828" s="41">
        <v>1200.0</v>
      </c>
      <c r="L828" s="41">
        <v>600.0</v>
      </c>
      <c r="M828" s="41">
        <v>30.0</v>
      </c>
      <c r="N828" s="40" t="s">
        <v>1370</v>
      </c>
      <c r="O828" s="40" t="s">
        <v>1371</v>
      </c>
      <c r="P828" s="40" t="s">
        <v>212</v>
      </c>
      <c r="Q828" s="40" t="s">
        <v>1373</v>
      </c>
      <c r="R828" s="40" t="b">
        <v>0</v>
      </c>
      <c r="S828" s="40" t="s">
        <v>7286</v>
      </c>
      <c r="T828" s="40" t="s">
        <v>212</v>
      </c>
      <c r="U828" s="41">
        <v>0.1</v>
      </c>
      <c r="V828" s="41">
        <v>0.9</v>
      </c>
      <c r="W828" s="41">
        <v>0.1</v>
      </c>
      <c r="X828" s="41">
        <v>0.6</v>
      </c>
      <c r="Y828" s="40" t="b">
        <v>0</v>
      </c>
      <c r="Z828" s="40" t="b">
        <v>1</v>
      </c>
      <c r="AA828" s="40" t="b">
        <v>0</v>
      </c>
      <c r="AB828" s="40" t="b">
        <v>0</v>
      </c>
      <c r="AC828" s="41" t="s">
        <v>10071</v>
      </c>
      <c r="AD828" s="41" t="s">
        <v>8909</v>
      </c>
      <c r="AE828" s="41">
        <v>410.8187633</v>
      </c>
      <c r="AF828" s="41">
        <v>-3.379727479</v>
      </c>
      <c r="AG828" s="42">
        <v>6.47E41</v>
      </c>
      <c r="AH828" s="51">
        <v>0.098267252</v>
      </c>
      <c r="AI828" s="40" t="s">
        <v>10072</v>
      </c>
      <c r="AJ828" s="46">
        <v>6.46728800634773E125</v>
      </c>
      <c r="AK828" s="41">
        <v>10000.0</v>
      </c>
      <c r="AL828" s="40" t="s">
        <v>216</v>
      </c>
      <c r="AM828" s="40" t="s">
        <v>7285</v>
      </c>
      <c r="AN828" s="40" t="s">
        <v>224</v>
      </c>
      <c r="AO828" s="42">
        <v>1.11E138</v>
      </c>
    </row>
    <row r="829">
      <c r="A829" s="41">
        <v>533.0</v>
      </c>
      <c r="B829" s="42">
        <v>1.671302375E9</v>
      </c>
      <c r="C829" s="41">
        <v>3356.0</v>
      </c>
      <c r="D829" s="40" t="s">
        <v>1243</v>
      </c>
      <c r="E829" s="41">
        <v>140.0</v>
      </c>
      <c r="F829" s="41">
        <v>35.0</v>
      </c>
      <c r="G829" s="41">
        <v>70.0</v>
      </c>
      <c r="H829" s="41">
        <v>-3.07732701</v>
      </c>
      <c r="I829" s="41">
        <v>10000.0</v>
      </c>
      <c r="J829" s="41">
        <v>5000.0</v>
      </c>
      <c r="K829" s="41">
        <v>1200.0</v>
      </c>
      <c r="L829" s="41">
        <v>600.0</v>
      </c>
      <c r="M829" s="41">
        <v>50.0</v>
      </c>
      <c r="N829" s="40" t="s">
        <v>1370</v>
      </c>
      <c r="O829" s="40" t="s">
        <v>1371</v>
      </c>
      <c r="P829" s="40" t="s">
        <v>212</v>
      </c>
      <c r="Q829" s="40" t="s">
        <v>1373</v>
      </c>
      <c r="R829" s="40" t="b">
        <v>0</v>
      </c>
      <c r="S829" s="40" t="s">
        <v>7286</v>
      </c>
      <c r="T829" s="40" t="s">
        <v>212</v>
      </c>
      <c r="U829" s="41">
        <v>0.1</v>
      </c>
      <c r="V829" s="41">
        <v>0.9</v>
      </c>
      <c r="W829" s="41">
        <v>0.1</v>
      </c>
      <c r="X829" s="41">
        <v>0.6</v>
      </c>
      <c r="Y829" s="40" t="b">
        <v>0</v>
      </c>
      <c r="Z829" s="40" t="b">
        <v>1</v>
      </c>
      <c r="AA829" s="40" t="b">
        <v>0</v>
      </c>
      <c r="AB829" s="40" t="b">
        <v>0</v>
      </c>
      <c r="AC829" s="41" t="s">
        <v>10073</v>
      </c>
      <c r="AD829" s="41" t="s">
        <v>10074</v>
      </c>
      <c r="AE829" s="41">
        <v>624.393321</v>
      </c>
      <c r="AF829" s="41">
        <v>-3.385180577</v>
      </c>
      <c r="AG829" s="42">
        <v>8.52E41</v>
      </c>
      <c r="AH829" s="51">
        <v>0.100039276</v>
      </c>
      <c r="AI829" s="40" t="s">
        <v>10075</v>
      </c>
      <c r="AJ829" s="40" t="s">
        <v>7330</v>
      </c>
      <c r="AK829" s="41">
        <v>10000.0</v>
      </c>
      <c r="AL829" s="40" t="s">
        <v>216</v>
      </c>
      <c r="AM829" s="40" t="s">
        <v>7285</v>
      </c>
      <c r="AN829" s="40" t="s">
        <v>224</v>
      </c>
      <c r="AO829" s="42">
        <v>1.0E139</v>
      </c>
    </row>
    <row r="830">
      <c r="A830" s="41">
        <v>689.0</v>
      </c>
      <c r="B830" s="42">
        <v>1.671302375E9</v>
      </c>
      <c r="C830" s="41">
        <v>3356.0</v>
      </c>
      <c r="D830" s="40" t="s">
        <v>1243</v>
      </c>
      <c r="E830" s="41">
        <v>140.0</v>
      </c>
      <c r="F830" s="41">
        <v>35.0</v>
      </c>
      <c r="G830" s="41">
        <v>70.0</v>
      </c>
      <c r="H830" s="41">
        <v>-3.07732701</v>
      </c>
      <c r="I830" s="41">
        <v>10000.0</v>
      </c>
      <c r="J830" s="41">
        <v>5000.0</v>
      </c>
      <c r="K830" s="41">
        <v>1200.0</v>
      </c>
      <c r="L830" s="41">
        <v>600.0</v>
      </c>
      <c r="M830" s="41">
        <v>50.0</v>
      </c>
      <c r="N830" s="40" t="s">
        <v>1370</v>
      </c>
      <c r="O830" s="40" t="s">
        <v>208</v>
      </c>
      <c r="P830" s="40" t="s">
        <v>212</v>
      </c>
      <c r="Q830" s="40" t="s">
        <v>8686</v>
      </c>
      <c r="R830" s="40" t="b">
        <v>0</v>
      </c>
      <c r="S830" s="40" t="s">
        <v>1373</v>
      </c>
      <c r="T830" s="40" t="s">
        <v>212</v>
      </c>
      <c r="U830" s="41">
        <v>0.1</v>
      </c>
      <c r="V830" s="41">
        <v>0.9</v>
      </c>
      <c r="W830" s="41">
        <v>0.2</v>
      </c>
      <c r="X830" s="41">
        <v>0.6</v>
      </c>
      <c r="Y830" s="40" t="b">
        <v>0</v>
      </c>
      <c r="Z830" s="40" t="b">
        <v>1</v>
      </c>
      <c r="AA830" s="40" t="b">
        <v>0</v>
      </c>
      <c r="AB830" s="40" t="b">
        <v>0</v>
      </c>
      <c r="AC830" s="41" t="s">
        <v>933</v>
      </c>
      <c r="AD830" s="41" t="s">
        <v>4848</v>
      </c>
      <c r="AE830" s="41">
        <v>612.3615294</v>
      </c>
      <c r="AF830" s="41">
        <v>-3.38656685</v>
      </c>
      <c r="AG830" s="42">
        <v>5.05E41</v>
      </c>
      <c r="AH830" s="51">
        <v>0.100489756</v>
      </c>
      <c r="AI830" s="40" t="s">
        <v>10076</v>
      </c>
      <c r="AJ830" s="40" t="s">
        <v>10077</v>
      </c>
      <c r="AK830" s="41">
        <v>10000.0</v>
      </c>
      <c r="AL830" s="40" t="s">
        <v>216</v>
      </c>
      <c r="AM830" s="40" t="s">
        <v>7285</v>
      </c>
      <c r="AN830" s="40" t="s">
        <v>224</v>
      </c>
      <c r="AO830" s="42">
        <v>1.01E138</v>
      </c>
    </row>
    <row r="831">
      <c r="A831" s="41">
        <v>81.0</v>
      </c>
      <c r="B831" s="42">
        <v>1.671312492E9</v>
      </c>
      <c r="C831" s="41">
        <v>3356.0</v>
      </c>
      <c r="D831" s="40" t="s">
        <v>1243</v>
      </c>
      <c r="E831" s="41">
        <v>140.0</v>
      </c>
      <c r="F831" s="41">
        <v>35.0</v>
      </c>
      <c r="G831" s="41">
        <v>70.0</v>
      </c>
      <c r="H831" s="41">
        <v>-3.07732701</v>
      </c>
      <c r="I831" s="41">
        <v>10000.0</v>
      </c>
      <c r="J831" s="41">
        <v>5000.0</v>
      </c>
      <c r="K831" s="41">
        <v>1200.0</v>
      </c>
      <c r="L831" s="41">
        <v>600.0</v>
      </c>
      <c r="M831" s="41">
        <v>30.0</v>
      </c>
      <c r="N831" s="40" t="s">
        <v>1370</v>
      </c>
      <c r="O831" s="40" t="s">
        <v>1371</v>
      </c>
      <c r="P831" s="40" t="s">
        <v>7305</v>
      </c>
      <c r="Q831" s="40" t="s">
        <v>8686</v>
      </c>
      <c r="R831" s="40" t="b">
        <v>0</v>
      </c>
      <c r="S831" s="40" t="s">
        <v>7286</v>
      </c>
      <c r="T831" s="40" t="s">
        <v>7305</v>
      </c>
      <c r="U831" s="41">
        <v>0.1</v>
      </c>
      <c r="V831" s="41">
        <v>0.9</v>
      </c>
      <c r="W831" s="41">
        <v>0.1</v>
      </c>
      <c r="X831" s="41">
        <v>0.4</v>
      </c>
      <c r="Y831" s="40" t="b">
        <v>0</v>
      </c>
      <c r="Z831" s="40" t="b">
        <v>1</v>
      </c>
      <c r="AA831" s="40" t="b">
        <v>0</v>
      </c>
      <c r="AB831" s="40" t="b">
        <v>1</v>
      </c>
      <c r="AC831" s="41" t="s">
        <v>10078</v>
      </c>
      <c r="AD831" s="41" t="s">
        <v>10079</v>
      </c>
      <c r="AE831" s="41">
        <v>1203.485277</v>
      </c>
      <c r="AF831" s="41">
        <v>-3.386960181</v>
      </c>
      <c r="AG831" s="42">
        <v>1.6E41</v>
      </c>
      <c r="AH831" s="51">
        <v>0.100617572</v>
      </c>
      <c r="AI831" s="40" t="s">
        <v>10080</v>
      </c>
      <c r="AJ831" s="46">
        <v>1.60439669127864E83</v>
      </c>
      <c r="AK831" s="41">
        <v>8422.0</v>
      </c>
      <c r="AL831" s="40" t="s">
        <v>2224</v>
      </c>
      <c r="AM831" s="40" t="s">
        <v>7285</v>
      </c>
      <c r="AN831" s="40" t="s">
        <v>5643</v>
      </c>
      <c r="AO831" s="42">
        <v>1.11E136</v>
      </c>
    </row>
    <row r="832">
      <c r="A832" s="41">
        <v>131.0</v>
      </c>
      <c r="B832" s="42">
        <v>1.671309524E9</v>
      </c>
      <c r="C832" s="41">
        <v>3356.0</v>
      </c>
      <c r="D832" s="40" t="s">
        <v>1243</v>
      </c>
      <c r="E832" s="41">
        <v>140.0</v>
      </c>
      <c r="F832" s="41">
        <v>35.0</v>
      </c>
      <c r="G832" s="41">
        <v>70.0</v>
      </c>
      <c r="H832" s="41">
        <v>-3.07732701</v>
      </c>
      <c r="I832" s="41">
        <v>10000.0</v>
      </c>
      <c r="J832" s="41">
        <v>5000.0</v>
      </c>
      <c r="K832" s="41">
        <v>1200.0</v>
      </c>
      <c r="L832" s="41">
        <v>600.0</v>
      </c>
      <c r="M832" s="41">
        <v>30.0</v>
      </c>
      <c r="N832" s="40" t="s">
        <v>1370</v>
      </c>
      <c r="O832" s="40" t="s">
        <v>1371</v>
      </c>
      <c r="P832" s="40" t="s">
        <v>1372</v>
      </c>
      <c r="Q832" s="40" t="s">
        <v>1373</v>
      </c>
      <c r="R832" s="40" t="b">
        <v>0</v>
      </c>
      <c r="S832" s="40" t="s">
        <v>1373</v>
      </c>
      <c r="T832" s="40" t="s">
        <v>212</v>
      </c>
      <c r="U832" s="41">
        <v>0.1</v>
      </c>
      <c r="V832" s="41">
        <v>0.9</v>
      </c>
      <c r="W832" s="41">
        <v>0.2</v>
      </c>
      <c r="X832" s="41">
        <v>0.6</v>
      </c>
      <c r="Y832" s="40" t="b">
        <v>0</v>
      </c>
      <c r="Z832" s="40" t="b">
        <v>1</v>
      </c>
      <c r="AA832" s="40" t="b">
        <v>0</v>
      </c>
      <c r="AB832" s="40" t="b">
        <v>1</v>
      </c>
      <c r="AC832" s="41" t="s">
        <v>10081</v>
      </c>
      <c r="AD832" s="41" t="s">
        <v>10082</v>
      </c>
      <c r="AE832" s="41">
        <v>1202.93856</v>
      </c>
      <c r="AF832" s="41">
        <v>-3.388697046</v>
      </c>
      <c r="AG832" s="42">
        <v>1.57E41</v>
      </c>
      <c r="AH832" s="51">
        <v>0.101181979</v>
      </c>
      <c r="AI832" s="40" t="s">
        <v>10083</v>
      </c>
      <c r="AJ832" s="46">
        <v>1.57488449893481E125</v>
      </c>
      <c r="AK832" s="41">
        <v>4547.0</v>
      </c>
      <c r="AL832" s="40" t="s">
        <v>2224</v>
      </c>
      <c r="AM832" s="40" t="s">
        <v>7285</v>
      </c>
      <c r="AN832" s="40" t="s">
        <v>5643</v>
      </c>
      <c r="AO832" s="42">
        <v>1.11E136</v>
      </c>
    </row>
    <row r="833">
      <c r="A833" s="41">
        <v>894.0</v>
      </c>
      <c r="B833" s="42">
        <v>1.671302375E9</v>
      </c>
      <c r="C833" s="41">
        <v>3356.0</v>
      </c>
      <c r="D833" s="40" t="s">
        <v>1243</v>
      </c>
      <c r="E833" s="41">
        <v>140.0</v>
      </c>
      <c r="F833" s="41">
        <v>35.0</v>
      </c>
      <c r="G833" s="41">
        <v>70.0</v>
      </c>
      <c r="H833" s="41">
        <v>-3.07732701</v>
      </c>
      <c r="I833" s="41">
        <v>10000.0</v>
      </c>
      <c r="J833" s="41">
        <v>5000.0</v>
      </c>
      <c r="K833" s="41">
        <v>1200.0</v>
      </c>
      <c r="L833" s="41">
        <v>600.0</v>
      </c>
      <c r="M833" s="41">
        <v>100.0</v>
      </c>
      <c r="N833" s="40" t="s">
        <v>1370</v>
      </c>
      <c r="O833" s="40" t="s">
        <v>1371</v>
      </c>
      <c r="P833" s="40" t="s">
        <v>212</v>
      </c>
      <c r="Q833" s="40" t="s">
        <v>1373</v>
      </c>
      <c r="R833" s="40" t="b">
        <v>0</v>
      </c>
      <c r="S833" s="40" t="s">
        <v>7286</v>
      </c>
      <c r="T833" s="40" t="s">
        <v>212</v>
      </c>
      <c r="U833" s="41">
        <v>0.1</v>
      </c>
      <c r="V833" s="41">
        <v>0.9</v>
      </c>
      <c r="W833" s="41">
        <v>0.2</v>
      </c>
      <c r="X833" s="41">
        <v>0.4</v>
      </c>
      <c r="Y833" s="40" t="b">
        <v>0</v>
      </c>
      <c r="Z833" s="40" t="b">
        <v>1</v>
      </c>
      <c r="AA833" s="40" t="b">
        <v>0</v>
      </c>
      <c r="AB833" s="40" t="b">
        <v>0</v>
      </c>
      <c r="AC833" s="41" t="s">
        <v>10084</v>
      </c>
      <c r="AD833" s="41" t="s">
        <v>10085</v>
      </c>
      <c r="AE833" s="41">
        <v>832.1619122</v>
      </c>
      <c r="AF833" s="41">
        <v>-3.389899107</v>
      </c>
      <c r="AG833" s="42">
        <v>9.92E41</v>
      </c>
      <c r="AH833" s="51">
        <v>0.101572597</v>
      </c>
      <c r="AI833" s="40" t="s">
        <v>10086</v>
      </c>
      <c r="AJ833" s="40" t="s">
        <v>10087</v>
      </c>
      <c r="AK833" s="41">
        <v>10000.0</v>
      </c>
      <c r="AL833" s="40" t="s">
        <v>216</v>
      </c>
      <c r="AM833" s="40" t="s">
        <v>7285</v>
      </c>
      <c r="AN833" s="40" t="s">
        <v>224</v>
      </c>
      <c r="AO833" s="42">
        <v>1.01E139</v>
      </c>
    </row>
    <row r="834">
      <c r="A834" s="41">
        <v>1071.0</v>
      </c>
      <c r="B834" s="42">
        <v>1.671302375E9</v>
      </c>
      <c r="C834" s="41">
        <v>3356.0</v>
      </c>
      <c r="D834" s="40" t="s">
        <v>1243</v>
      </c>
      <c r="E834" s="41">
        <v>140.0</v>
      </c>
      <c r="F834" s="41">
        <v>35.0</v>
      </c>
      <c r="G834" s="41">
        <v>70.0</v>
      </c>
      <c r="H834" s="41">
        <v>-3.07732701</v>
      </c>
      <c r="I834" s="41">
        <v>10000.0</v>
      </c>
      <c r="J834" s="41">
        <v>5000.0</v>
      </c>
      <c r="K834" s="41">
        <v>1200.0</v>
      </c>
      <c r="L834" s="41">
        <v>600.0</v>
      </c>
      <c r="M834" s="41">
        <v>100.0</v>
      </c>
      <c r="N834" s="40" t="s">
        <v>1370</v>
      </c>
      <c r="O834" s="40" t="s">
        <v>208</v>
      </c>
      <c r="P834" s="40" t="s">
        <v>212</v>
      </c>
      <c r="Q834" s="40" t="s">
        <v>1373</v>
      </c>
      <c r="R834" s="40" t="b">
        <v>0</v>
      </c>
      <c r="S834" s="40" t="s">
        <v>7286</v>
      </c>
      <c r="T834" s="40" t="s">
        <v>212</v>
      </c>
      <c r="U834" s="41">
        <v>0.1</v>
      </c>
      <c r="V834" s="41">
        <v>0.9</v>
      </c>
      <c r="W834" s="41">
        <v>0.1</v>
      </c>
      <c r="X834" s="41">
        <v>0.4</v>
      </c>
      <c r="Y834" s="40" t="b">
        <v>0</v>
      </c>
      <c r="Z834" s="40" t="b">
        <v>1</v>
      </c>
      <c r="AA834" s="40" t="b">
        <v>0</v>
      </c>
      <c r="AB834" s="40" t="b">
        <v>0</v>
      </c>
      <c r="AC834" s="41" t="s">
        <v>10088</v>
      </c>
      <c r="AD834" s="41" t="s">
        <v>10089</v>
      </c>
      <c r="AE834" s="41">
        <v>776.4579251</v>
      </c>
      <c r="AF834" s="41">
        <v>-3.390577798</v>
      </c>
      <c r="AG834" s="42">
        <v>8.59E41</v>
      </c>
      <c r="AH834" s="51">
        <v>0.101793143</v>
      </c>
      <c r="AI834" s="40" t="s">
        <v>10090</v>
      </c>
      <c r="AJ834" s="40" t="s">
        <v>10091</v>
      </c>
      <c r="AK834" s="41">
        <v>10000.0</v>
      </c>
      <c r="AL834" s="40" t="s">
        <v>216</v>
      </c>
      <c r="AM834" s="40" t="s">
        <v>7285</v>
      </c>
      <c r="AN834" s="40" t="s">
        <v>224</v>
      </c>
      <c r="AO834" s="42">
        <v>1.0E139</v>
      </c>
    </row>
    <row r="835">
      <c r="A835" s="41">
        <v>69.0</v>
      </c>
      <c r="B835" s="42">
        <v>1.671309524E9</v>
      </c>
      <c r="C835" s="41">
        <v>3356.0</v>
      </c>
      <c r="D835" s="40" t="s">
        <v>1243</v>
      </c>
      <c r="E835" s="41">
        <v>140.0</v>
      </c>
      <c r="F835" s="41">
        <v>35.0</v>
      </c>
      <c r="G835" s="41">
        <v>70.0</v>
      </c>
      <c r="H835" s="41">
        <v>-3.07732701</v>
      </c>
      <c r="I835" s="41">
        <v>10000.0</v>
      </c>
      <c r="J835" s="41">
        <v>5000.0</v>
      </c>
      <c r="K835" s="41">
        <v>1200.0</v>
      </c>
      <c r="L835" s="41">
        <v>600.0</v>
      </c>
      <c r="M835" s="41">
        <v>30.0</v>
      </c>
      <c r="N835" s="40" t="s">
        <v>1370</v>
      </c>
      <c r="O835" s="40" t="s">
        <v>1371</v>
      </c>
      <c r="P835" s="40" t="s">
        <v>7310</v>
      </c>
      <c r="Q835" s="40" t="s">
        <v>1373</v>
      </c>
      <c r="R835" s="40" t="b">
        <v>0</v>
      </c>
      <c r="S835" s="40" t="s">
        <v>7286</v>
      </c>
      <c r="T835" s="40" t="s">
        <v>212</v>
      </c>
      <c r="U835" s="41">
        <v>0.1</v>
      </c>
      <c r="V835" s="41">
        <v>0.9</v>
      </c>
      <c r="W835" s="41">
        <v>0.3</v>
      </c>
      <c r="X835" s="41">
        <v>0.4</v>
      </c>
      <c r="Y835" s="40" t="b">
        <v>0</v>
      </c>
      <c r="Z835" s="40" t="b">
        <v>1</v>
      </c>
      <c r="AA835" s="40" t="b">
        <v>0</v>
      </c>
      <c r="AB835" s="40" t="b">
        <v>1</v>
      </c>
      <c r="AC835" s="41" t="s">
        <v>10092</v>
      </c>
      <c r="AD835" s="41" t="s">
        <v>10093</v>
      </c>
      <c r="AE835" s="41">
        <v>1202.886005</v>
      </c>
      <c r="AF835" s="41">
        <v>-3.392566967</v>
      </c>
      <c r="AG835" s="42">
        <v>6.88E41</v>
      </c>
      <c r="AH835" s="51">
        <v>0.102439538</v>
      </c>
      <c r="AI835" s="40" t="s">
        <v>10094</v>
      </c>
      <c r="AJ835" s="46">
        <v>6.88218413133159E167</v>
      </c>
      <c r="AK835" s="41">
        <v>3956.0</v>
      </c>
      <c r="AL835" s="40" t="s">
        <v>2224</v>
      </c>
      <c r="AM835" s="40" t="s">
        <v>7285</v>
      </c>
      <c r="AN835" s="40" t="s">
        <v>5643</v>
      </c>
      <c r="AO835" s="42">
        <v>1.11E138</v>
      </c>
    </row>
    <row r="836">
      <c r="A836" s="41">
        <v>122.0</v>
      </c>
      <c r="B836" s="42">
        <v>1.671312492E9</v>
      </c>
      <c r="C836" s="41">
        <v>3356.0</v>
      </c>
      <c r="D836" s="40" t="s">
        <v>1243</v>
      </c>
      <c r="E836" s="41">
        <v>140.0</v>
      </c>
      <c r="F836" s="41">
        <v>35.0</v>
      </c>
      <c r="G836" s="41">
        <v>70.0</v>
      </c>
      <c r="H836" s="41">
        <v>-3.07732701</v>
      </c>
      <c r="I836" s="41">
        <v>10000.0</v>
      </c>
      <c r="J836" s="41">
        <v>5000.0</v>
      </c>
      <c r="K836" s="41">
        <v>1200.0</v>
      </c>
      <c r="L836" s="41">
        <v>600.0</v>
      </c>
      <c r="M836" s="41">
        <v>30.0</v>
      </c>
      <c r="N836" s="40" t="s">
        <v>1370</v>
      </c>
      <c r="O836" s="40" t="s">
        <v>1371</v>
      </c>
      <c r="P836" s="40" t="s">
        <v>1372</v>
      </c>
      <c r="Q836" s="40" t="s">
        <v>8686</v>
      </c>
      <c r="R836" s="40" t="b">
        <v>0</v>
      </c>
      <c r="S836" s="40" t="s">
        <v>7286</v>
      </c>
      <c r="T836" s="40" t="s">
        <v>7305</v>
      </c>
      <c r="U836" s="41">
        <v>0.1</v>
      </c>
      <c r="V836" s="41">
        <v>0.9</v>
      </c>
      <c r="W836" s="41">
        <v>0.2</v>
      </c>
      <c r="X836" s="41">
        <v>0.6</v>
      </c>
      <c r="Y836" s="40" t="b">
        <v>0</v>
      </c>
      <c r="Z836" s="40" t="b">
        <v>1</v>
      </c>
      <c r="AA836" s="40" t="b">
        <v>0</v>
      </c>
      <c r="AB836" s="40" t="b">
        <v>1</v>
      </c>
      <c r="AC836" s="41" t="s">
        <v>10095</v>
      </c>
      <c r="AD836" s="41" t="s">
        <v>10096</v>
      </c>
      <c r="AE836" s="41">
        <v>1203.099309</v>
      </c>
      <c r="AF836" s="41">
        <v>-3.397011867</v>
      </c>
      <c r="AG836" s="42">
        <v>1.2E42</v>
      </c>
      <c r="AH836" s="51">
        <v>0.103883941</v>
      </c>
      <c r="AI836" s="40" t="s">
        <v>10097</v>
      </c>
      <c r="AJ836" s="46">
        <v>1.20015030052497E128</v>
      </c>
      <c r="AK836" s="41">
        <v>6173.0</v>
      </c>
      <c r="AL836" s="40" t="s">
        <v>2224</v>
      </c>
      <c r="AM836" s="40" t="s">
        <v>7285</v>
      </c>
      <c r="AN836" s="40" t="s">
        <v>5643</v>
      </c>
      <c r="AO836" s="42">
        <v>1.1E139</v>
      </c>
    </row>
    <row r="837">
      <c r="A837" s="41">
        <v>55.0</v>
      </c>
      <c r="B837" s="42">
        <v>1.671309524E9</v>
      </c>
      <c r="C837" s="41">
        <v>3356.0</v>
      </c>
      <c r="D837" s="40" t="s">
        <v>1243</v>
      </c>
      <c r="E837" s="41">
        <v>140.0</v>
      </c>
      <c r="F837" s="41">
        <v>35.0</v>
      </c>
      <c r="G837" s="41">
        <v>70.0</v>
      </c>
      <c r="H837" s="41">
        <v>-3.07732701</v>
      </c>
      <c r="I837" s="41">
        <v>10000.0</v>
      </c>
      <c r="J837" s="41">
        <v>5000.0</v>
      </c>
      <c r="K837" s="41">
        <v>1200.0</v>
      </c>
      <c r="L837" s="41">
        <v>600.0</v>
      </c>
      <c r="M837" s="41">
        <v>30.0</v>
      </c>
      <c r="N837" s="40" t="s">
        <v>1370</v>
      </c>
      <c r="O837" s="40" t="s">
        <v>1371</v>
      </c>
      <c r="P837" s="40" t="s">
        <v>7310</v>
      </c>
      <c r="Q837" s="40" t="s">
        <v>1373</v>
      </c>
      <c r="R837" s="40" t="b">
        <v>0</v>
      </c>
      <c r="S837" s="40" t="s">
        <v>1373</v>
      </c>
      <c r="T837" s="40" t="s">
        <v>212</v>
      </c>
      <c r="U837" s="41">
        <v>0.1</v>
      </c>
      <c r="V837" s="41">
        <v>0.9</v>
      </c>
      <c r="W837" s="41">
        <v>0.1</v>
      </c>
      <c r="X837" s="41">
        <v>0.5</v>
      </c>
      <c r="Y837" s="40" t="b">
        <v>0</v>
      </c>
      <c r="Z837" s="40" t="b">
        <v>1</v>
      </c>
      <c r="AA837" s="40" t="b">
        <v>0</v>
      </c>
      <c r="AB837" s="40" t="b">
        <v>1</v>
      </c>
      <c r="AC837" s="41" t="s">
        <v>10098</v>
      </c>
      <c r="AD837" s="41" t="s">
        <v>10099</v>
      </c>
      <c r="AE837" s="41">
        <v>1203.46737</v>
      </c>
      <c r="AF837" s="41">
        <v>-3.397215337</v>
      </c>
      <c r="AG837" s="42">
        <v>4.81E41</v>
      </c>
      <c r="AH837" s="51">
        <v>0.10395006</v>
      </c>
      <c r="AI837" s="40" t="s">
        <v>10100</v>
      </c>
      <c r="AJ837" s="46">
        <v>4.81106365566924E83</v>
      </c>
      <c r="AK837" s="41">
        <v>4101.0</v>
      </c>
      <c r="AL837" s="40" t="s">
        <v>2224</v>
      </c>
      <c r="AM837" s="40" t="s">
        <v>7285</v>
      </c>
      <c r="AN837" s="40" t="s">
        <v>5643</v>
      </c>
      <c r="AO837" s="42">
        <v>1.01E138</v>
      </c>
    </row>
    <row r="838">
      <c r="A838" s="41">
        <v>14.0</v>
      </c>
      <c r="B838" s="42">
        <v>1.671312492E9</v>
      </c>
      <c r="C838" s="41">
        <v>3356.0</v>
      </c>
      <c r="D838" s="40" t="s">
        <v>1243</v>
      </c>
      <c r="E838" s="41">
        <v>140.0</v>
      </c>
      <c r="F838" s="41">
        <v>35.0</v>
      </c>
      <c r="G838" s="41">
        <v>70.0</v>
      </c>
      <c r="H838" s="41">
        <v>-3.07732701</v>
      </c>
      <c r="I838" s="41">
        <v>10000.0</v>
      </c>
      <c r="J838" s="41">
        <v>5000.0</v>
      </c>
      <c r="K838" s="41">
        <v>1200.0</v>
      </c>
      <c r="L838" s="41">
        <v>600.0</v>
      </c>
      <c r="M838" s="41">
        <v>30.0</v>
      </c>
      <c r="N838" s="40" t="s">
        <v>1370</v>
      </c>
      <c r="O838" s="40" t="s">
        <v>1371</v>
      </c>
      <c r="P838" s="40" t="s">
        <v>209</v>
      </c>
      <c r="Q838" s="40" t="s">
        <v>8686</v>
      </c>
      <c r="R838" s="40" t="b">
        <v>0</v>
      </c>
      <c r="S838" s="40" t="s">
        <v>7286</v>
      </c>
      <c r="T838" s="40" t="s">
        <v>7305</v>
      </c>
      <c r="U838" s="41">
        <v>0.1</v>
      </c>
      <c r="V838" s="41">
        <v>0.9</v>
      </c>
      <c r="W838" s="41">
        <v>0.2</v>
      </c>
      <c r="X838" s="41">
        <v>0.6</v>
      </c>
      <c r="Y838" s="40" t="b">
        <v>0</v>
      </c>
      <c r="Z838" s="40" t="b">
        <v>1</v>
      </c>
      <c r="AA838" s="40" t="b">
        <v>0</v>
      </c>
      <c r="AB838" s="40" t="b">
        <v>1</v>
      </c>
      <c r="AC838" s="41" t="s">
        <v>10101</v>
      </c>
      <c r="AD838" s="41" t="s">
        <v>10102</v>
      </c>
      <c r="AE838" s="41">
        <v>1203.505016</v>
      </c>
      <c r="AF838" s="41">
        <v>-3.399060969</v>
      </c>
      <c r="AG838" s="42">
        <v>9.45E40</v>
      </c>
      <c r="AH838" s="51">
        <v>0.104549812</v>
      </c>
      <c r="AI838" s="40" t="s">
        <v>10103</v>
      </c>
      <c r="AJ838" s="46">
        <v>9.454759676743E122</v>
      </c>
      <c r="AK838" s="41">
        <v>5263.0</v>
      </c>
      <c r="AL838" s="40" t="s">
        <v>2224</v>
      </c>
      <c r="AM838" s="40" t="s">
        <v>7285</v>
      </c>
      <c r="AN838" s="40" t="s">
        <v>5643</v>
      </c>
      <c r="AO838" s="42">
        <v>1.0E136</v>
      </c>
    </row>
    <row r="839">
      <c r="A839" s="41">
        <v>138.0</v>
      </c>
      <c r="B839" s="42">
        <v>1.671309524E9</v>
      </c>
      <c r="C839" s="41">
        <v>3356.0</v>
      </c>
      <c r="D839" s="40" t="s">
        <v>1243</v>
      </c>
      <c r="E839" s="41">
        <v>140.0</v>
      </c>
      <c r="F839" s="41">
        <v>35.0</v>
      </c>
      <c r="G839" s="41">
        <v>70.0</v>
      </c>
      <c r="H839" s="41">
        <v>-3.07732701</v>
      </c>
      <c r="I839" s="41">
        <v>10000.0</v>
      </c>
      <c r="J839" s="41">
        <v>5000.0</v>
      </c>
      <c r="K839" s="41">
        <v>1200.0</v>
      </c>
      <c r="L839" s="41">
        <v>600.0</v>
      </c>
      <c r="M839" s="41">
        <v>30.0</v>
      </c>
      <c r="N839" s="40" t="s">
        <v>1370</v>
      </c>
      <c r="O839" s="40" t="s">
        <v>1371</v>
      </c>
      <c r="P839" s="40" t="s">
        <v>1372</v>
      </c>
      <c r="Q839" s="40" t="s">
        <v>1373</v>
      </c>
      <c r="R839" s="40" t="b">
        <v>0</v>
      </c>
      <c r="S839" s="40" t="s">
        <v>7286</v>
      </c>
      <c r="T839" s="40" t="s">
        <v>212</v>
      </c>
      <c r="U839" s="41">
        <v>0.1</v>
      </c>
      <c r="V839" s="41">
        <v>0.9</v>
      </c>
      <c r="W839" s="41">
        <v>0.2</v>
      </c>
      <c r="X839" s="41">
        <v>0.4</v>
      </c>
      <c r="Y839" s="40" t="b">
        <v>0</v>
      </c>
      <c r="Z839" s="40" t="b">
        <v>1</v>
      </c>
      <c r="AA839" s="40" t="b">
        <v>0</v>
      </c>
      <c r="AB839" s="40" t="b">
        <v>1</v>
      </c>
      <c r="AC839" s="41" t="s">
        <v>10104</v>
      </c>
      <c r="AD839" s="41" t="s">
        <v>10105</v>
      </c>
      <c r="AE839" s="41">
        <v>1154.870109</v>
      </c>
      <c r="AF839" s="41">
        <v>-3.400662871</v>
      </c>
      <c r="AG839" s="42">
        <v>1.63E41</v>
      </c>
      <c r="AH839" s="51">
        <v>0.105070361</v>
      </c>
      <c r="AI839" s="40" t="s">
        <v>10106</v>
      </c>
      <c r="AJ839" s="46">
        <v>1.62769262995587E125</v>
      </c>
      <c r="AK839" s="41">
        <v>4144.0</v>
      </c>
      <c r="AL839" s="40" t="s">
        <v>7372</v>
      </c>
      <c r="AM839" s="40" t="s">
        <v>7285</v>
      </c>
      <c r="AN839" s="40" t="s">
        <v>5643</v>
      </c>
      <c r="AO839" s="42">
        <v>1.11E136</v>
      </c>
    </row>
    <row r="840">
      <c r="A840" s="41">
        <v>1044.0</v>
      </c>
      <c r="B840" s="42">
        <v>1.671302375E9</v>
      </c>
      <c r="C840" s="41">
        <v>3356.0</v>
      </c>
      <c r="D840" s="40" t="s">
        <v>1243</v>
      </c>
      <c r="E840" s="41">
        <v>140.0</v>
      </c>
      <c r="F840" s="41">
        <v>35.0</v>
      </c>
      <c r="G840" s="41">
        <v>70.0</v>
      </c>
      <c r="H840" s="41">
        <v>-3.07732701</v>
      </c>
      <c r="I840" s="41">
        <v>10000.0</v>
      </c>
      <c r="J840" s="41">
        <v>5000.0</v>
      </c>
      <c r="K840" s="41">
        <v>1200.0</v>
      </c>
      <c r="L840" s="41">
        <v>600.0</v>
      </c>
      <c r="M840" s="41">
        <v>100.0</v>
      </c>
      <c r="N840" s="40" t="s">
        <v>1370</v>
      </c>
      <c r="O840" s="40" t="s">
        <v>208</v>
      </c>
      <c r="P840" s="40" t="s">
        <v>212</v>
      </c>
      <c r="Q840" s="40" t="s">
        <v>8686</v>
      </c>
      <c r="R840" s="40" t="b">
        <v>0</v>
      </c>
      <c r="S840" s="40" t="s">
        <v>1373</v>
      </c>
      <c r="T840" s="40" t="s">
        <v>212</v>
      </c>
      <c r="U840" s="41">
        <v>0.1</v>
      </c>
      <c r="V840" s="41">
        <v>0.9</v>
      </c>
      <c r="W840" s="41">
        <v>0.1</v>
      </c>
      <c r="X840" s="41">
        <v>0.4</v>
      </c>
      <c r="Y840" s="40" t="b">
        <v>0</v>
      </c>
      <c r="Z840" s="40" t="b">
        <v>1</v>
      </c>
      <c r="AA840" s="40" t="b">
        <v>0</v>
      </c>
      <c r="AB840" s="40" t="b">
        <v>0</v>
      </c>
      <c r="AC840" s="41" t="s">
        <v>10107</v>
      </c>
      <c r="AD840" s="41" t="s">
        <v>10108</v>
      </c>
      <c r="AE840" s="41">
        <v>787.659245</v>
      </c>
      <c r="AF840" s="41">
        <v>-3.401972958</v>
      </c>
      <c r="AG840" s="42">
        <v>1.3E42</v>
      </c>
      <c r="AH840" s="51">
        <v>0.105496084</v>
      </c>
      <c r="AI840" s="40" t="s">
        <v>10109</v>
      </c>
      <c r="AJ840" s="40" t="s">
        <v>10110</v>
      </c>
      <c r="AK840" s="41">
        <v>10000.0</v>
      </c>
      <c r="AL840" s="40" t="s">
        <v>216</v>
      </c>
      <c r="AM840" s="40" t="s">
        <v>7285</v>
      </c>
      <c r="AN840" s="40" t="s">
        <v>224</v>
      </c>
      <c r="AO840" s="42">
        <v>1.11E139</v>
      </c>
    </row>
    <row r="841">
      <c r="A841" s="41">
        <v>508.0</v>
      </c>
      <c r="B841" s="42">
        <v>1.671302375E9</v>
      </c>
      <c r="C841" s="41">
        <v>3356.0</v>
      </c>
      <c r="D841" s="40" t="s">
        <v>1243</v>
      </c>
      <c r="E841" s="41">
        <v>140.0</v>
      </c>
      <c r="F841" s="41">
        <v>35.0</v>
      </c>
      <c r="G841" s="41">
        <v>70.0</v>
      </c>
      <c r="H841" s="41">
        <v>-3.07732701</v>
      </c>
      <c r="I841" s="41">
        <v>10000.0</v>
      </c>
      <c r="J841" s="41">
        <v>5000.0</v>
      </c>
      <c r="K841" s="41">
        <v>1200.0</v>
      </c>
      <c r="L841" s="41">
        <v>600.0</v>
      </c>
      <c r="M841" s="41">
        <v>50.0</v>
      </c>
      <c r="N841" s="40" t="s">
        <v>1370</v>
      </c>
      <c r="O841" s="40" t="s">
        <v>1371</v>
      </c>
      <c r="P841" s="40" t="s">
        <v>212</v>
      </c>
      <c r="Q841" s="40" t="s">
        <v>8686</v>
      </c>
      <c r="R841" s="40" t="b">
        <v>0</v>
      </c>
      <c r="S841" s="40" t="s">
        <v>1373</v>
      </c>
      <c r="T841" s="40" t="s">
        <v>212</v>
      </c>
      <c r="U841" s="41">
        <v>0.1</v>
      </c>
      <c r="V841" s="41">
        <v>0.9</v>
      </c>
      <c r="W841" s="41">
        <v>0.2</v>
      </c>
      <c r="X841" s="41">
        <v>0.5</v>
      </c>
      <c r="Y841" s="40" t="b">
        <v>0</v>
      </c>
      <c r="Z841" s="40" t="b">
        <v>1</v>
      </c>
      <c r="AA841" s="40" t="b">
        <v>0</v>
      </c>
      <c r="AB841" s="40" t="b">
        <v>0</v>
      </c>
      <c r="AC841" s="41" t="s">
        <v>10111</v>
      </c>
      <c r="AD841" s="41" t="s">
        <v>10112</v>
      </c>
      <c r="AE841" s="41">
        <v>507.0851526</v>
      </c>
      <c r="AF841" s="41">
        <v>-3.409720235</v>
      </c>
      <c r="AG841" s="42">
        <v>1.18E42</v>
      </c>
      <c r="AH841" s="51">
        <v>0.108013618</v>
      </c>
      <c r="AI841" s="40" t="s">
        <v>10113</v>
      </c>
      <c r="AJ841" s="40" t="s">
        <v>10114</v>
      </c>
      <c r="AK841" s="41">
        <v>10000.0</v>
      </c>
      <c r="AL841" s="40" t="s">
        <v>216</v>
      </c>
      <c r="AM841" s="40" t="s">
        <v>7285</v>
      </c>
      <c r="AN841" s="40" t="s">
        <v>224</v>
      </c>
      <c r="AO841" s="42">
        <v>1.1E139</v>
      </c>
    </row>
    <row r="842">
      <c r="A842" s="41">
        <v>140.0</v>
      </c>
      <c r="B842" s="42">
        <v>1.671309524E9</v>
      </c>
      <c r="C842" s="41">
        <v>3356.0</v>
      </c>
      <c r="D842" s="40" t="s">
        <v>1243</v>
      </c>
      <c r="E842" s="41">
        <v>140.0</v>
      </c>
      <c r="F842" s="41">
        <v>35.0</v>
      </c>
      <c r="G842" s="41">
        <v>70.0</v>
      </c>
      <c r="H842" s="41">
        <v>-3.07732701</v>
      </c>
      <c r="I842" s="41">
        <v>10000.0</v>
      </c>
      <c r="J842" s="41">
        <v>5000.0</v>
      </c>
      <c r="K842" s="41">
        <v>1200.0</v>
      </c>
      <c r="L842" s="41">
        <v>600.0</v>
      </c>
      <c r="M842" s="41">
        <v>30.0</v>
      </c>
      <c r="N842" s="40" t="s">
        <v>1370</v>
      </c>
      <c r="O842" s="40" t="s">
        <v>1371</v>
      </c>
      <c r="P842" s="40" t="s">
        <v>1372</v>
      </c>
      <c r="Q842" s="40" t="s">
        <v>1373</v>
      </c>
      <c r="R842" s="40" t="b">
        <v>0</v>
      </c>
      <c r="S842" s="40" t="s">
        <v>7286</v>
      </c>
      <c r="T842" s="40" t="s">
        <v>212</v>
      </c>
      <c r="U842" s="41">
        <v>0.1</v>
      </c>
      <c r="V842" s="41">
        <v>0.9</v>
      </c>
      <c r="W842" s="41">
        <v>0.2</v>
      </c>
      <c r="X842" s="41">
        <v>0.6</v>
      </c>
      <c r="Y842" s="40" t="b">
        <v>0</v>
      </c>
      <c r="Z842" s="40" t="b">
        <v>1</v>
      </c>
      <c r="AA842" s="40" t="b">
        <v>0</v>
      </c>
      <c r="AB842" s="40" t="b">
        <v>1</v>
      </c>
      <c r="AC842" s="41" t="s">
        <v>10023</v>
      </c>
      <c r="AD842" s="41" t="s">
        <v>10115</v>
      </c>
      <c r="AE842" s="41">
        <v>1202.949605</v>
      </c>
      <c r="AF842" s="41">
        <v>-3.410331253</v>
      </c>
      <c r="AG842" s="42">
        <v>4.84E41</v>
      </c>
      <c r="AH842" s="51">
        <v>0.108212173</v>
      </c>
      <c r="AI842" s="40" t="s">
        <v>10116</v>
      </c>
      <c r="AJ842" s="46">
        <v>4.83734966004301E127</v>
      </c>
      <c r="AK842" s="41">
        <v>3642.0</v>
      </c>
      <c r="AL842" s="40" t="s">
        <v>2224</v>
      </c>
      <c r="AM842" s="40" t="s">
        <v>7285</v>
      </c>
      <c r="AN842" s="40" t="s">
        <v>5643</v>
      </c>
      <c r="AO842" s="42">
        <v>1.01E138</v>
      </c>
    </row>
    <row r="843">
      <c r="A843" s="41">
        <v>128.0</v>
      </c>
      <c r="B843" s="42">
        <v>1.671309524E9</v>
      </c>
      <c r="C843" s="41">
        <v>3356.0</v>
      </c>
      <c r="D843" s="40" t="s">
        <v>1243</v>
      </c>
      <c r="E843" s="41">
        <v>140.0</v>
      </c>
      <c r="F843" s="41">
        <v>35.0</v>
      </c>
      <c r="G843" s="41">
        <v>70.0</v>
      </c>
      <c r="H843" s="41">
        <v>-3.07732701</v>
      </c>
      <c r="I843" s="41">
        <v>10000.0</v>
      </c>
      <c r="J843" s="41">
        <v>5000.0</v>
      </c>
      <c r="K843" s="41">
        <v>1200.0</v>
      </c>
      <c r="L843" s="41">
        <v>600.0</v>
      </c>
      <c r="M843" s="41">
        <v>30.0</v>
      </c>
      <c r="N843" s="40" t="s">
        <v>1370</v>
      </c>
      <c r="O843" s="40" t="s">
        <v>1371</v>
      </c>
      <c r="P843" s="40" t="s">
        <v>1372</v>
      </c>
      <c r="Q843" s="40" t="s">
        <v>1373</v>
      </c>
      <c r="R843" s="40" t="b">
        <v>0</v>
      </c>
      <c r="S843" s="40" t="s">
        <v>1373</v>
      </c>
      <c r="T843" s="40" t="s">
        <v>212</v>
      </c>
      <c r="U843" s="41">
        <v>0.1</v>
      </c>
      <c r="V843" s="41">
        <v>0.9</v>
      </c>
      <c r="W843" s="41">
        <v>0.1</v>
      </c>
      <c r="X843" s="41">
        <v>0.6</v>
      </c>
      <c r="Y843" s="40" t="b">
        <v>0</v>
      </c>
      <c r="Z843" s="40" t="b">
        <v>1</v>
      </c>
      <c r="AA843" s="40" t="b">
        <v>0</v>
      </c>
      <c r="AB843" s="40" t="b">
        <v>1</v>
      </c>
      <c r="AC843" s="41" t="s">
        <v>10117</v>
      </c>
      <c r="AD843" s="41" t="s">
        <v>10118</v>
      </c>
      <c r="AE843" s="41">
        <v>1203.204394</v>
      </c>
      <c r="AF843" s="41">
        <v>-3.41168481</v>
      </c>
      <c r="AG843" s="42">
        <v>1.04E42</v>
      </c>
      <c r="AH843" s="51">
        <v>0.108652021</v>
      </c>
      <c r="AI843" s="40" t="s">
        <v>10119</v>
      </c>
      <c r="AJ843" s="46">
        <v>1.03708637929322E85</v>
      </c>
      <c r="AK843" s="41">
        <v>4578.0</v>
      </c>
      <c r="AL843" s="40" t="s">
        <v>2224</v>
      </c>
      <c r="AM843" s="40" t="s">
        <v>7285</v>
      </c>
      <c r="AN843" s="40" t="s">
        <v>5643</v>
      </c>
      <c r="AO843" s="42">
        <v>1.01E139</v>
      </c>
    </row>
    <row r="844">
      <c r="A844" s="41">
        <v>326.0</v>
      </c>
      <c r="B844" s="42">
        <v>1.671302375E9</v>
      </c>
      <c r="C844" s="41">
        <v>3356.0</v>
      </c>
      <c r="D844" s="40" t="s">
        <v>1243</v>
      </c>
      <c r="E844" s="41">
        <v>140.0</v>
      </c>
      <c r="F844" s="41">
        <v>35.0</v>
      </c>
      <c r="G844" s="41">
        <v>70.0</v>
      </c>
      <c r="H844" s="41">
        <v>-3.07732701</v>
      </c>
      <c r="I844" s="41">
        <v>10000.0</v>
      </c>
      <c r="J844" s="41">
        <v>5000.0</v>
      </c>
      <c r="K844" s="41">
        <v>1200.0</v>
      </c>
      <c r="L844" s="41">
        <v>600.0</v>
      </c>
      <c r="M844" s="41">
        <v>30.0</v>
      </c>
      <c r="N844" s="40" t="s">
        <v>1370</v>
      </c>
      <c r="O844" s="40" t="s">
        <v>208</v>
      </c>
      <c r="P844" s="40" t="s">
        <v>212</v>
      </c>
      <c r="Q844" s="40" t="s">
        <v>8686</v>
      </c>
      <c r="R844" s="40" t="b">
        <v>0</v>
      </c>
      <c r="S844" s="40" t="s">
        <v>1373</v>
      </c>
      <c r="T844" s="40" t="s">
        <v>212</v>
      </c>
      <c r="U844" s="41">
        <v>0.1</v>
      </c>
      <c r="V844" s="41">
        <v>0.9</v>
      </c>
      <c r="W844" s="41">
        <v>0.1</v>
      </c>
      <c r="X844" s="41">
        <v>0.6</v>
      </c>
      <c r="Y844" s="40" t="b">
        <v>0</v>
      </c>
      <c r="Z844" s="40" t="b">
        <v>1</v>
      </c>
      <c r="AA844" s="40" t="b">
        <v>0</v>
      </c>
      <c r="AB844" s="40" t="b">
        <v>0</v>
      </c>
      <c r="AC844" s="41" t="s">
        <v>10120</v>
      </c>
      <c r="AD844" s="41" t="s">
        <v>10121</v>
      </c>
      <c r="AE844" s="41">
        <v>380.1033175</v>
      </c>
      <c r="AF844" s="41">
        <v>-3.412987204</v>
      </c>
      <c r="AG844" s="42">
        <v>5.03E41</v>
      </c>
      <c r="AH844" s="51">
        <v>0.109075244</v>
      </c>
      <c r="AI844" s="40" t="s">
        <v>10122</v>
      </c>
      <c r="AJ844" s="46">
        <v>5.02906304895174E125</v>
      </c>
      <c r="AK844" s="41">
        <v>10000.0</v>
      </c>
      <c r="AL844" s="40" t="s">
        <v>216</v>
      </c>
      <c r="AM844" s="40" t="s">
        <v>7285</v>
      </c>
      <c r="AN844" s="40" t="s">
        <v>224</v>
      </c>
      <c r="AO844" s="42">
        <v>1.01E138</v>
      </c>
    </row>
    <row r="845">
      <c r="A845" s="41">
        <v>354.0</v>
      </c>
      <c r="B845" s="42">
        <v>1.671302375E9</v>
      </c>
      <c r="C845" s="41">
        <v>3356.0</v>
      </c>
      <c r="D845" s="40" t="s">
        <v>1243</v>
      </c>
      <c r="E845" s="41">
        <v>140.0</v>
      </c>
      <c r="F845" s="41">
        <v>35.0</v>
      </c>
      <c r="G845" s="41">
        <v>70.0</v>
      </c>
      <c r="H845" s="41">
        <v>-3.07732701</v>
      </c>
      <c r="I845" s="41">
        <v>10000.0</v>
      </c>
      <c r="J845" s="41">
        <v>5000.0</v>
      </c>
      <c r="K845" s="41">
        <v>1200.0</v>
      </c>
      <c r="L845" s="41">
        <v>600.0</v>
      </c>
      <c r="M845" s="41">
        <v>30.0</v>
      </c>
      <c r="N845" s="40" t="s">
        <v>1370</v>
      </c>
      <c r="O845" s="40" t="s">
        <v>208</v>
      </c>
      <c r="P845" s="40" t="s">
        <v>212</v>
      </c>
      <c r="Q845" s="40" t="s">
        <v>1373</v>
      </c>
      <c r="R845" s="40" t="b">
        <v>0</v>
      </c>
      <c r="S845" s="40" t="s">
        <v>7286</v>
      </c>
      <c r="T845" s="40" t="s">
        <v>212</v>
      </c>
      <c r="U845" s="41">
        <v>0.1</v>
      </c>
      <c r="V845" s="41">
        <v>0.9</v>
      </c>
      <c r="W845" s="41">
        <v>0.2</v>
      </c>
      <c r="X845" s="41">
        <v>0.4</v>
      </c>
      <c r="Y845" s="40" t="b">
        <v>0</v>
      </c>
      <c r="Z845" s="40" t="b">
        <v>1</v>
      </c>
      <c r="AA845" s="40" t="b">
        <v>0</v>
      </c>
      <c r="AB845" s="40" t="b">
        <v>0</v>
      </c>
      <c r="AC845" s="41" t="s">
        <v>10123</v>
      </c>
      <c r="AD845" s="41" t="s">
        <v>10124</v>
      </c>
      <c r="AE845" s="41">
        <v>277.4128468</v>
      </c>
      <c r="AF845" s="41">
        <v>-3.416974078</v>
      </c>
      <c r="AG845" s="42">
        <v>9.93E41</v>
      </c>
      <c r="AH845" s="51">
        <v>0.110370808</v>
      </c>
      <c r="AI845" s="40" t="s">
        <v>10125</v>
      </c>
      <c r="AJ845" s="45">
        <v>9.93295124913675E251</v>
      </c>
      <c r="AK845" s="41">
        <v>10000.0</v>
      </c>
      <c r="AL845" s="40" t="s">
        <v>216</v>
      </c>
      <c r="AM845" s="40" t="s">
        <v>7285</v>
      </c>
      <c r="AN845" s="40" t="s">
        <v>224</v>
      </c>
      <c r="AO845" s="42">
        <v>1.01E139</v>
      </c>
    </row>
    <row r="846">
      <c r="A846" s="41">
        <v>867.0</v>
      </c>
      <c r="B846" s="42">
        <v>1.671302375E9</v>
      </c>
      <c r="C846" s="41">
        <v>3356.0</v>
      </c>
      <c r="D846" s="40" t="s">
        <v>1243</v>
      </c>
      <c r="E846" s="41">
        <v>140.0</v>
      </c>
      <c r="F846" s="41">
        <v>35.0</v>
      </c>
      <c r="G846" s="41">
        <v>70.0</v>
      </c>
      <c r="H846" s="41">
        <v>-3.07732701</v>
      </c>
      <c r="I846" s="41">
        <v>10000.0</v>
      </c>
      <c r="J846" s="41">
        <v>5000.0</v>
      </c>
      <c r="K846" s="41">
        <v>1200.0</v>
      </c>
      <c r="L846" s="41">
        <v>600.0</v>
      </c>
      <c r="M846" s="41">
        <v>100.0</v>
      </c>
      <c r="N846" s="40" t="s">
        <v>1370</v>
      </c>
      <c r="O846" s="40" t="s">
        <v>1371</v>
      </c>
      <c r="P846" s="40" t="s">
        <v>212</v>
      </c>
      <c r="Q846" s="40" t="s">
        <v>8686</v>
      </c>
      <c r="R846" s="40" t="b">
        <v>0</v>
      </c>
      <c r="S846" s="40" t="s">
        <v>1373</v>
      </c>
      <c r="T846" s="40" t="s">
        <v>212</v>
      </c>
      <c r="U846" s="41">
        <v>0.1</v>
      </c>
      <c r="V846" s="41">
        <v>0.9</v>
      </c>
      <c r="W846" s="41">
        <v>0.2</v>
      </c>
      <c r="X846" s="41">
        <v>0.4</v>
      </c>
      <c r="Y846" s="40" t="b">
        <v>0</v>
      </c>
      <c r="Z846" s="40" t="b">
        <v>1</v>
      </c>
      <c r="AA846" s="40" t="b">
        <v>0</v>
      </c>
      <c r="AB846" s="40" t="b">
        <v>0</v>
      </c>
      <c r="AC846" s="41" t="s">
        <v>10126</v>
      </c>
      <c r="AD846" s="41" t="s">
        <v>10127</v>
      </c>
      <c r="AE846" s="41">
        <v>797.1069326</v>
      </c>
      <c r="AF846" s="41">
        <v>-3.422966694</v>
      </c>
      <c r="AG846" s="42">
        <v>4.81E41</v>
      </c>
      <c r="AH846" s="51">
        <v>0.112318152</v>
      </c>
      <c r="AI846" s="40" t="s">
        <v>10128</v>
      </c>
      <c r="AJ846" s="40" t="s">
        <v>10129</v>
      </c>
      <c r="AK846" s="41">
        <v>10000.0</v>
      </c>
      <c r="AL846" s="40" t="s">
        <v>216</v>
      </c>
      <c r="AM846" s="40" t="s">
        <v>7285</v>
      </c>
      <c r="AN846" s="40" t="s">
        <v>224</v>
      </c>
      <c r="AO846" s="42">
        <v>1.01E138</v>
      </c>
    </row>
    <row r="847">
      <c r="A847" s="41">
        <v>45.0</v>
      </c>
      <c r="B847" s="42">
        <v>1.671312492E9</v>
      </c>
      <c r="C847" s="41">
        <v>3356.0</v>
      </c>
      <c r="D847" s="40" t="s">
        <v>1243</v>
      </c>
      <c r="E847" s="41">
        <v>140.0</v>
      </c>
      <c r="F847" s="41">
        <v>35.0</v>
      </c>
      <c r="G847" s="41">
        <v>70.0</v>
      </c>
      <c r="H847" s="41">
        <v>-3.07732701</v>
      </c>
      <c r="I847" s="41">
        <v>10000.0</v>
      </c>
      <c r="J847" s="41">
        <v>5000.0</v>
      </c>
      <c r="K847" s="41">
        <v>1200.0</v>
      </c>
      <c r="L847" s="41">
        <v>600.0</v>
      </c>
      <c r="M847" s="41">
        <v>30.0</v>
      </c>
      <c r="N847" s="40" t="s">
        <v>1370</v>
      </c>
      <c r="O847" s="40" t="s">
        <v>1371</v>
      </c>
      <c r="P847" s="40" t="s">
        <v>7310</v>
      </c>
      <c r="Q847" s="40" t="s">
        <v>8686</v>
      </c>
      <c r="R847" s="40" t="b">
        <v>0</v>
      </c>
      <c r="S847" s="40" t="s">
        <v>7286</v>
      </c>
      <c r="T847" s="40" t="s">
        <v>7305</v>
      </c>
      <c r="U847" s="41">
        <v>0.1</v>
      </c>
      <c r="V847" s="41">
        <v>0.9</v>
      </c>
      <c r="W847" s="41">
        <v>0.1</v>
      </c>
      <c r="X847" s="41">
        <v>0.4</v>
      </c>
      <c r="Y847" s="40" t="b">
        <v>0</v>
      </c>
      <c r="Z847" s="40" t="b">
        <v>1</v>
      </c>
      <c r="AA847" s="40" t="b">
        <v>0</v>
      </c>
      <c r="AB847" s="40" t="b">
        <v>1</v>
      </c>
      <c r="AC847" s="41" t="s">
        <v>10130</v>
      </c>
      <c r="AD847" s="41" t="s">
        <v>10131</v>
      </c>
      <c r="AE847" s="41">
        <v>1202.707173</v>
      </c>
      <c r="AF847" s="41">
        <v>-3.425005859</v>
      </c>
      <c r="AG847" s="42">
        <v>1.2E41</v>
      </c>
      <c r="AH847" s="51">
        <v>0.112980794</v>
      </c>
      <c r="AI847" s="40" t="s">
        <v>10132</v>
      </c>
      <c r="AJ847" s="46">
        <v>1.19765375381487E83</v>
      </c>
      <c r="AK847" s="41">
        <v>5582.0</v>
      </c>
      <c r="AL847" s="40" t="s">
        <v>2224</v>
      </c>
      <c r="AM847" s="40" t="s">
        <v>7285</v>
      </c>
      <c r="AN847" s="40" t="s">
        <v>5643</v>
      </c>
      <c r="AO847" s="42">
        <v>1.01E136</v>
      </c>
    </row>
    <row r="848">
      <c r="A848" s="41">
        <v>353.0</v>
      </c>
      <c r="B848" s="42">
        <v>1.671302375E9</v>
      </c>
      <c r="C848" s="41">
        <v>3356.0</v>
      </c>
      <c r="D848" s="40" t="s">
        <v>1243</v>
      </c>
      <c r="E848" s="41">
        <v>140.0</v>
      </c>
      <c r="F848" s="41">
        <v>35.0</v>
      </c>
      <c r="G848" s="41">
        <v>70.0</v>
      </c>
      <c r="H848" s="41">
        <v>-3.07732701</v>
      </c>
      <c r="I848" s="41">
        <v>10000.0</v>
      </c>
      <c r="J848" s="41">
        <v>5000.0</v>
      </c>
      <c r="K848" s="41">
        <v>1200.0</v>
      </c>
      <c r="L848" s="41">
        <v>600.0</v>
      </c>
      <c r="M848" s="41">
        <v>30.0</v>
      </c>
      <c r="N848" s="40" t="s">
        <v>1370</v>
      </c>
      <c r="O848" s="40" t="s">
        <v>208</v>
      </c>
      <c r="P848" s="40" t="s">
        <v>212</v>
      </c>
      <c r="Q848" s="40" t="s">
        <v>1373</v>
      </c>
      <c r="R848" s="40" t="b">
        <v>0</v>
      </c>
      <c r="S848" s="40" t="s">
        <v>7286</v>
      </c>
      <c r="T848" s="40" t="s">
        <v>212</v>
      </c>
      <c r="U848" s="41">
        <v>0.1</v>
      </c>
      <c r="V848" s="41">
        <v>0.9</v>
      </c>
      <c r="W848" s="41">
        <v>0.1</v>
      </c>
      <c r="X848" s="41">
        <v>0.6</v>
      </c>
      <c r="Y848" s="40" t="b">
        <v>0</v>
      </c>
      <c r="Z848" s="40" t="b">
        <v>1</v>
      </c>
      <c r="AA848" s="40" t="b">
        <v>0</v>
      </c>
      <c r="AB848" s="40" t="b">
        <v>0</v>
      </c>
      <c r="AC848" s="41" t="s">
        <v>10133</v>
      </c>
      <c r="AD848" s="41" t="s">
        <v>10134</v>
      </c>
      <c r="AE848" s="41">
        <v>412.8268702</v>
      </c>
      <c r="AF848" s="41">
        <v>-3.425763112</v>
      </c>
      <c r="AG848" s="42">
        <v>6.45E41</v>
      </c>
      <c r="AH848" s="51">
        <v>0.113226869</v>
      </c>
      <c r="AI848" s="40" t="s">
        <v>10135</v>
      </c>
      <c r="AJ848" s="46">
        <v>6.45123717376557E125</v>
      </c>
      <c r="AK848" s="41">
        <v>10000.0</v>
      </c>
      <c r="AL848" s="40" t="s">
        <v>216</v>
      </c>
      <c r="AM848" s="40" t="s">
        <v>7285</v>
      </c>
      <c r="AN848" s="40" t="s">
        <v>224</v>
      </c>
      <c r="AO848" s="42">
        <v>1.11E138</v>
      </c>
    </row>
    <row r="849">
      <c r="A849" s="41">
        <v>1073.0</v>
      </c>
      <c r="B849" s="42">
        <v>1.671302375E9</v>
      </c>
      <c r="C849" s="41">
        <v>3356.0</v>
      </c>
      <c r="D849" s="40" t="s">
        <v>1243</v>
      </c>
      <c r="E849" s="41">
        <v>140.0</v>
      </c>
      <c r="F849" s="41">
        <v>35.0</v>
      </c>
      <c r="G849" s="41">
        <v>70.0</v>
      </c>
      <c r="H849" s="41">
        <v>-3.07732701</v>
      </c>
      <c r="I849" s="41">
        <v>10000.0</v>
      </c>
      <c r="J849" s="41">
        <v>5000.0</v>
      </c>
      <c r="K849" s="41">
        <v>1200.0</v>
      </c>
      <c r="L849" s="41">
        <v>600.0</v>
      </c>
      <c r="M849" s="41">
        <v>100.0</v>
      </c>
      <c r="N849" s="40" t="s">
        <v>1370</v>
      </c>
      <c r="O849" s="40" t="s">
        <v>208</v>
      </c>
      <c r="P849" s="40" t="s">
        <v>212</v>
      </c>
      <c r="Q849" s="40" t="s">
        <v>1373</v>
      </c>
      <c r="R849" s="40" t="b">
        <v>0</v>
      </c>
      <c r="S849" s="40" t="s">
        <v>7286</v>
      </c>
      <c r="T849" s="40" t="s">
        <v>212</v>
      </c>
      <c r="U849" s="41">
        <v>0.1</v>
      </c>
      <c r="V849" s="41">
        <v>0.9</v>
      </c>
      <c r="W849" s="41">
        <v>0.1</v>
      </c>
      <c r="X849" s="41">
        <v>0.6</v>
      </c>
      <c r="Y849" s="40" t="b">
        <v>0</v>
      </c>
      <c r="Z849" s="40" t="b">
        <v>1</v>
      </c>
      <c r="AA849" s="40" t="b">
        <v>0</v>
      </c>
      <c r="AB849" s="40" t="b">
        <v>0</v>
      </c>
      <c r="AC849" s="41" t="s">
        <v>10136</v>
      </c>
      <c r="AD849" s="41" t="s">
        <v>10137</v>
      </c>
      <c r="AE849" s="41">
        <v>925.6900125</v>
      </c>
      <c r="AF849" s="41">
        <v>-3.426340843</v>
      </c>
      <c r="AG849" s="42">
        <v>3.4E41</v>
      </c>
      <c r="AH849" s="51">
        <v>0.113414607</v>
      </c>
      <c r="AI849" s="40" t="s">
        <v>10138</v>
      </c>
      <c r="AJ849" s="40" t="s">
        <v>10139</v>
      </c>
      <c r="AK849" s="41">
        <v>10000.0</v>
      </c>
      <c r="AL849" s="40" t="s">
        <v>216</v>
      </c>
      <c r="AM849" s="40" t="s">
        <v>7285</v>
      </c>
      <c r="AN849" s="40" t="s">
        <v>224</v>
      </c>
      <c r="AO849" s="42">
        <v>1.11E137</v>
      </c>
    </row>
    <row r="850">
      <c r="A850" s="41">
        <v>317.0</v>
      </c>
      <c r="B850" s="42">
        <v>1.671302375E9</v>
      </c>
      <c r="C850" s="41">
        <v>3356.0</v>
      </c>
      <c r="D850" s="40" t="s">
        <v>1243</v>
      </c>
      <c r="E850" s="41">
        <v>140.0</v>
      </c>
      <c r="F850" s="41">
        <v>35.0</v>
      </c>
      <c r="G850" s="41">
        <v>70.0</v>
      </c>
      <c r="H850" s="41">
        <v>-3.07732701</v>
      </c>
      <c r="I850" s="41">
        <v>10000.0</v>
      </c>
      <c r="J850" s="41">
        <v>5000.0</v>
      </c>
      <c r="K850" s="41">
        <v>1200.0</v>
      </c>
      <c r="L850" s="41">
        <v>600.0</v>
      </c>
      <c r="M850" s="41">
        <v>30.0</v>
      </c>
      <c r="N850" s="40" t="s">
        <v>1370</v>
      </c>
      <c r="O850" s="40" t="s">
        <v>208</v>
      </c>
      <c r="P850" s="40" t="s">
        <v>1372</v>
      </c>
      <c r="Q850" s="40" t="s">
        <v>1373</v>
      </c>
      <c r="R850" s="40" t="b">
        <v>0</v>
      </c>
      <c r="S850" s="40" t="s">
        <v>7286</v>
      </c>
      <c r="T850" s="40" t="s">
        <v>212</v>
      </c>
      <c r="U850" s="41">
        <v>0.1</v>
      </c>
      <c r="V850" s="41">
        <v>0.9</v>
      </c>
      <c r="W850" s="41">
        <v>0.1</v>
      </c>
      <c r="X850" s="41">
        <v>0.6</v>
      </c>
      <c r="Y850" s="40" t="b">
        <v>0</v>
      </c>
      <c r="Z850" s="40" t="b">
        <v>1</v>
      </c>
      <c r="AA850" s="40" t="b">
        <v>0</v>
      </c>
      <c r="AB850" s="40" t="b">
        <v>0</v>
      </c>
      <c r="AC850" s="41" t="s">
        <v>10140</v>
      </c>
      <c r="AD850" s="41" t="s">
        <v>10141</v>
      </c>
      <c r="AE850" s="41">
        <v>418.4171166</v>
      </c>
      <c r="AF850" s="41">
        <v>-3.426806574</v>
      </c>
      <c r="AG850" s="42">
        <v>1.33E42</v>
      </c>
      <c r="AH850" s="51">
        <v>0.113565949</v>
      </c>
      <c r="AI850" s="40" t="s">
        <v>10142</v>
      </c>
      <c r="AJ850" s="46">
        <v>1.32732701558686E128</v>
      </c>
      <c r="AK850" s="41">
        <v>10000.0</v>
      </c>
      <c r="AL850" s="40" t="s">
        <v>216</v>
      </c>
      <c r="AM850" s="40" t="s">
        <v>7285</v>
      </c>
      <c r="AN850" s="40" t="s">
        <v>224</v>
      </c>
      <c r="AO850" s="42">
        <v>1.11E139</v>
      </c>
    </row>
    <row r="851">
      <c r="A851" s="41">
        <v>105.0</v>
      </c>
      <c r="B851" s="42">
        <v>1.671309524E9</v>
      </c>
      <c r="C851" s="41">
        <v>3356.0</v>
      </c>
      <c r="D851" s="40" t="s">
        <v>1243</v>
      </c>
      <c r="E851" s="41">
        <v>140.0</v>
      </c>
      <c r="F851" s="41">
        <v>35.0</v>
      </c>
      <c r="G851" s="41">
        <v>70.0</v>
      </c>
      <c r="H851" s="41">
        <v>-3.07732701</v>
      </c>
      <c r="I851" s="41">
        <v>10000.0</v>
      </c>
      <c r="J851" s="41">
        <v>5000.0</v>
      </c>
      <c r="K851" s="41">
        <v>1200.0</v>
      </c>
      <c r="L851" s="41">
        <v>600.0</v>
      </c>
      <c r="M851" s="41">
        <v>30.0</v>
      </c>
      <c r="N851" s="40" t="s">
        <v>1370</v>
      </c>
      <c r="O851" s="40" t="s">
        <v>1371</v>
      </c>
      <c r="P851" s="40" t="s">
        <v>7305</v>
      </c>
      <c r="Q851" s="40" t="s">
        <v>1373</v>
      </c>
      <c r="R851" s="40" t="b">
        <v>0</v>
      </c>
      <c r="S851" s="40" t="s">
        <v>7286</v>
      </c>
      <c r="T851" s="40" t="s">
        <v>212</v>
      </c>
      <c r="U851" s="41">
        <v>0.1</v>
      </c>
      <c r="V851" s="41">
        <v>0.9</v>
      </c>
      <c r="W851" s="41">
        <v>0.3</v>
      </c>
      <c r="X851" s="41">
        <v>0.4</v>
      </c>
      <c r="Y851" s="40" t="b">
        <v>0</v>
      </c>
      <c r="Z851" s="40" t="b">
        <v>1</v>
      </c>
      <c r="AA851" s="40" t="b">
        <v>0</v>
      </c>
      <c r="AB851" s="40" t="b">
        <v>1</v>
      </c>
      <c r="AC851" s="41" t="s">
        <v>10143</v>
      </c>
      <c r="AD851" s="41" t="s">
        <v>10144</v>
      </c>
      <c r="AE851" s="41">
        <v>1203.527779</v>
      </c>
      <c r="AF851" s="41">
        <v>-3.430611863</v>
      </c>
      <c r="AG851" s="42">
        <v>6.91E41</v>
      </c>
      <c r="AH851" s="51">
        <v>0.114802506</v>
      </c>
      <c r="AI851" s="40" t="s">
        <v>10145</v>
      </c>
      <c r="AJ851" s="46">
        <v>6.91370981235919E167</v>
      </c>
      <c r="AK851" s="41">
        <v>4399.0</v>
      </c>
      <c r="AL851" s="40" t="s">
        <v>2224</v>
      </c>
      <c r="AM851" s="40" t="s">
        <v>7285</v>
      </c>
      <c r="AN851" s="40" t="s">
        <v>5643</v>
      </c>
      <c r="AO851" s="42">
        <v>1.11E138</v>
      </c>
    </row>
    <row r="852">
      <c r="A852" s="41">
        <v>52.0</v>
      </c>
      <c r="B852" s="42">
        <v>1.671312492E9</v>
      </c>
      <c r="C852" s="41">
        <v>3356.0</v>
      </c>
      <c r="D852" s="40" t="s">
        <v>1243</v>
      </c>
      <c r="E852" s="41">
        <v>140.0</v>
      </c>
      <c r="F852" s="41">
        <v>35.0</v>
      </c>
      <c r="G852" s="41">
        <v>70.0</v>
      </c>
      <c r="H852" s="41">
        <v>-3.07732701</v>
      </c>
      <c r="I852" s="41">
        <v>10000.0</v>
      </c>
      <c r="J852" s="41">
        <v>5000.0</v>
      </c>
      <c r="K852" s="41">
        <v>1200.0</v>
      </c>
      <c r="L852" s="41">
        <v>600.0</v>
      </c>
      <c r="M852" s="41">
        <v>30.0</v>
      </c>
      <c r="N852" s="40" t="s">
        <v>1370</v>
      </c>
      <c r="O852" s="40" t="s">
        <v>1371</v>
      </c>
      <c r="P852" s="40" t="s">
        <v>7310</v>
      </c>
      <c r="Q852" s="40" t="s">
        <v>8686</v>
      </c>
      <c r="R852" s="40" t="b">
        <v>0</v>
      </c>
      <c r="S852" s="40" t="s">
        <v>7286</v>
      </c>
      <c r="T852" s="40" t="s">
        <v>7305</v>
      </c>
      <c r="U852" s="41">
        <v>0.1</v>
      </c>
      <c r="V852" s="41">
        <v>0.9</v>
      </c>
      <c r="W852" s="41">
        <v>0.3</v>
      </c>
      <c r="X852" s="41">
        <v>0.5</v>
      </c>
      <c r="Y852" s="40" t="b">
        <v>0</v>
      </c>
      <c r="Z852" s="40" t="b">
        <v>1</v>
      </c>
      <c r="AA852" s="40" t="b">
        <v>0</v>
      </c>
      <c r="AB852" s="40" t="b">
        <v>1</v>
      </c>
      <c r="AC852" s="41" t="s">
        <v>10037</v>
      </c>
      <c r="AD852" s="41" t="s">
        <v>10146</v>
      </c>
      <c r="AE852" s="41">
        <v>1203.185493</v>
      </c>
      <c r="AF852" s="41">
        <v>-3.432567749</v>
      </c>
      <c r="AG852" s="42">
        <v>9.96E41</v>
      </c>
      <c r="AH852" s="51">
        <v>0.115438086</v>
      </c>
      <c r="AI852" s="40" t="s">
        <v>10147</v>
      </c>
      <c r="AJ852" s="40" t="s">
        <v>10148</v>
      </c>
      <c r="AK852" s="41">
        <v>3896.0</v>
      </c>
      <c r="AL852" s="40" t="s">
        <v>2224</v>
      </c>
      <c r="AM852" s="40" t="s">
        <v>7285</v>
      </c>
      <c r="AN852" s="40" t="s">
        <v>5643</v>
      </c>
      <c r="AO852" s="42">
        <v>1.01E139</v>
      </c>
    </row>
    <row r="853">
      <c r="A853" s="41">
        <v>21.0</v>
      </c>
      <c r="B853" s="42">
        <v>1.671302375E9</v>
      </c>
      <c r="C853" s="41">
        <v>3356.0</v>
      </c>
      <c r="D853" s="40" t="s">
        <v>1243</v>
      </c>
      <c r="E853" s="41">
        <v>140.0</v>
      </c>
      <c r="F853" s="41">
        <v>35.0</v>
      </c>
      <c r="G853" s="41">
        <v>70.0</v>
      </c>
      <c r="H853" s="41">
        <v>-3.07732701</v>
      </c>
      <c r="I853" s="41">
        <v>10000.0</v>
      </c>
      <c r="J853" s="41">
        <v>5000.0</v>
      </c>
      <c r="K853" s="41">
        <v>1200.0</v>
      </c>
      <c r="L853" s="41">
        <v>600.0</v>
      </c>
      <c r="M853" s="41">
        <v>30.0</v>
      </c>
      <c r="N853" s="40" t="s">
        <v>1370</v>
      </c>
      <c r="O853" s="40" t="s">
        <v>1371</v>
      </c>
      <c r="P853" s="40" t="s">
        <v>209</v>
      </c>
      <c r="Q853" s="40" t="s">
        <v>1373</v>
      </c>
      <c r="R853" s="40" t="b">
        <v>0</v>
      </c>
      <c r="S853" s="40" t="s">
        <v>1373</v>
      </c>
      <c r="T853" s="40" t="s">
        <v>212</v>
      </c>
      <c r="U853" s="41">
        <v>0.1</v>
      </c>
      <c r="V853" s="41">
        <v>0.9</v>
      </c>
      <c r="W853" s="41">
        <v>0.2</v>
      </c>
      <c r="X853" s="41">
        <v>0.4</v>
      </c>
      <c r="Y853" s="40" t="b">
        <v>0</v>
      </c>
      <c r="Z853" s="40" t="b">
        <v>1</v>
      </c>
      <c r="AA853" s="40" t="b">
        <v>0</v>
      </c>
      <c r="AB853" s="40" t="b">
        <v>0</v>
      </c>
      <c r="AC853" s="41" t="s">
        <v>10149</v>
      </c>
      <c r="AD853" s="41" t="s">
        <v>10150</v>
      </c>
      <c r="AE853" s="41">
        <v>259.1423779</v>
      </c>
      <c r="AF853" s="41">
        <v>-3.436323583</v>
      </c>
      <c r="AG853" s="42">
        <v>4.0E41</v>
      </c>
      <c r="AH853" s="51">
        <v>0.116658571</v>
      </c>
      <c r="AI853" s="40" t="s">
        <v>10151</v>
      </c>
      <c r="AJ853" s="45">
        <v>3.99950360668246E251</v>
      </c>
      <c r="AK853" s="41">
        <v>10000.0</v>
      </c>
      <c r="AL853" s="40" t="s">
        <v>216</v>
      </c>
      <c r="AM853" s="40" t="s">
        <v>7285</v>
      </c>
      <c r="AN853" s="40" t="s">
        <v>224</v>
      </c>
      <c r="AO853" s="42">
        <v>1.0E138</v>
      </c>
    </row>
    <row r="854">
      <c r="A854" s="41">
        <v>711.0</v>
      </c>
      <c r="B854" s="42">
        <v>1.671302375E9</v>
      </c>
      <c r="C854" s="41">
        <v>3356.0</v>
      </c>
      <c r="D854" s="40" t="s">
        <v>1243</v>
      </c>
      <c r="E854" s="41">
        <v>140.0</v>
      </c>
      <c r="F854" s="41">
        <v>35.0</v>
      </c>
      <c r="G854" s="41">
        <v>70.0</v>
      </c>
      <c r="H854" s="41">
        <v>-3.07732701</v>
      </c>
      <c r="I854" s="41">
        <v>10000.0</v>
      </c>
      <c r="J854" s="41">
        <v>5000.0</v>
      </c>
      <c r="K854" s="41">
        <v>1200.0</v>
      </c>
      <c r="L854" s="41">
        <v>600.0</v>
      </c>
      <c r="M854" s="41">
        <v>50.0</v>
      </c>
      <c r="N854" s="40" t="s">
        <v>1370</v>
      </c>
      <c r="O854" s="40" t="s">
        <v>208</v>
      </c>
      <c r="P854" s="40" t="s">
        <v>212</v>
      </c>
      <c r="Q854" s="40" t="s">
        <v>1373</v>
      </c>
      <c r="R854" s="40" t="b">
        <v>0</v>
      </c>
      <c r="S854" s="40" t="s">
        <v>7286</v>
      </c>
      <c r="T854" s="40" t="s">
        <v>212</v>
      </c>
      <c r="U854" s="41">
        <v>0.1</v>
      </c>
      <c r="V854" s="41">
        <v>0.9</v>
      </c>
      <c r="W854" s="41">
        <v>0.1</v>
      </c>
      <c r="X854" s="41">
        <v>0.4</v>
      </c>
      <c r="Y854" s="40" t="b">
        <v>0</v>
      </c>
      <c r="Z854" s="40" t="b">
        <v>1</v>
      </c>
      <c r="AA854" s="40" t="b">
        <v>0</v>
      </c>
      <c r="AB854" s="40" t="b">
        <v>0</v>
      </c>
      <c r="AC854" s="41" t="s">
        <v>10124</v>
      </c>
      <c r="AD854" s="41" t="s">
        <v>10152</v>
      </c>
      <c r="AE854" s="41">
        <v>429.9960501</v>
      </c>
      <c r="AF854" s="41">
        <v>-3.445864489</v>
      </c>
      <c r="AG854" s="42">
        <v>1.16E42</v>
      </c>
      <c r="AH854" s="51">
        <v>0.119758959</v>
      </c>
      <c r="AI854" s="40" t="s">
        <v>10153</v>
      </c>
      <c r="AJ854" s="40" t="s">
        <v>7330</v>
      </c>
      <c r="AK854" s="41">
        <v>10000.0</v>
      </c>
      <c r="AL854" s="40" t="s">
        <v>216</v>
      </c>
      <c r="AM854" s="40" t="s">
        <v>7285</v>
      </c>
      <c r="AN854" s="40" t="s">
        <v>224</v>
      </c>
      <c r="AO854" s="42">
        <v>1.1E139</v>
      </c>
    </row>
    <row r="855">
      <c r="A855" s="41">
        <v>146.0</v>
      </c>
      <c r="B855" s="42">
        <v>1.671302375E9</v>
      </c>
      <c r="C855" s="41">
        <v>3356.0</v>
      </c>
      <c r="D855" s="40" t="s">
        <v>1243</v>
      </c>
      <c r="E855" s="41">
        <v>140.0</v>
      </c>
      <c r="F855" s="41">
        <v>35.0</v>
      </c>
      <c r="G855" s="41">
        <v>70.0</v>
      </c>
      <c r="H855" s="41">
        <v>-3.07732701</v>
      </c>
      <c r="I855" s="41">
        <v>10000.0</v>
      </c>
      <c r="J855" s="41">
        <v>5000.0</v>
      </c>
      <c r="K855" s="41">
        <v>1200.0</v>
      </c>
      <c r="L855" s="41">
        <v>600.0</v>
      </c>
      <c r="M855" s="41">
        <v>30.0</v>
      </c>
      <c r="N855" s="40" t="s">
        <v>1370</v>
      </c>
      <c r="O855" s="40" t="s">
        <v>1371</v>
      </c>
      <c r="P855" s="40" t="s">
        <v>212</v>
      </c>
      <c r="Q855" s="40" t="s">
        <v>8686</v>
      </c>
      <c r="R855" s="40" t="b">
        <v>0</v>
      </c>
      <c r="S855" s="40" t="s">
        <v>1373</v>
      </c>
      <c r="T855" s="40" t="s">
        <v>212</v>
      </c>
      <c r="U855" s="41">
        <v>0.1</v>
      </c>
      <c r="V855" s="41">
        <v>0.9</v>
      </c>
      <c r="W855" s="41">
        <v>0.1</v>
      </c>
      <c r="X855" s="41">
        <v>0.6</v>
      </c>
      <c r="Y855" s="40" t="b">
        <v>0</v>
      </c>
      <c r="Z855" s="40" t="b">
        <v>1</v>
      </c>
      <c r="AA855" s="40" t="b">
        <v>0</v>
      </c>
      <c r="AB855" s="40" t="b">
        <v>0</v>
      </c>
      <c r="AC855" s="41" t="s">
        <v>10154</v>
      </c>
      <c r="AD855" s="41" t="s">
        <v>10155</v>
      </c>
      <c r="AE855" s="41">
        <v>362.0715547</v>
      </c>
      <c r="AF855" s="41">
        <v>-3.448369485</v>
      </c>
      <c r="AG855" s="42">
        <v>4.83E41</v>
      </c>
      <c r="AH855" s="51">
        <v>0.120572976</v>
      </c>
      <c r="AI855" s="40" t="s">
        <v>10156</v>
      </c>
      <c r="AJ855" s="46">
        <v>4.83352062155692E125</v>
      </c>
      <c r="AK855" s="41">
        <v>10000.0</v>
      </c>
      <c r="AL855" s="40" t="s">
        <v>216</v>
      </c>
      <c r="AM855" s="40" t="s">
        <v>7285</v>
      </c>
      <c r="AN855" s="40" t="s">
        <v>224</v>
      </c>
      <c r="AO855" s="42">
        <v>1.01E138</v>
      </c>
    </row>
    <row r="856">
      <c r="A856" s="41">
        <v>24.0</v>
      </c>
      <c r="B856" s="42">
        <v>1.671309524E9</v>
      </c>
      <c r="C856" s="41">
        <v>3356.0</v>
      </c>
      <c r="D856" s="40" t="s">
        <v>1243</v>
      </c>
      <c r="E856" s="41">
        <v>140.0</v>
      </c>
      <c r="F856" s="41">
        <v>35.0</v>
      </c>
      <c r="G856" s="41">
        <v>70.0</v>
      </c>
      <c r="H856" s="41">
        <v>-3.07732701</v>
      </c>
      <c r="I856" s="41">
        <v>10000.0</v>
      </c>
      <c r="J856" s="41">
        <v>5000.0</v>
      </c>
      <c r="K856" s="41">
        <v>1200.0</v>
      </c>
      <c r="L856" s="41">
        <v>600.0</v>
      </c>
      <c r="M856" s="41">
        <v>30.0</v>
      </c>
      <c r="N856" s="40" t="s">
        <v>1370</v>
      </c>
      <c r="O856" s="40" t="s">
        <v>1371</v>
      </c>
      <c r="P856" s="40" t="s">
        <v>209</v>
      </c>
      <c r="Q856" s="40" t="s">
        <v>1373</v>
      </c>
      <c r="R856" s="40" t="b">
        <v>0</v>
      </c>
      <c r="S856" s="40" t="s">
        <v>1373</v>
      </c>
      <c r="T856" s="40" t="s">
        <v>212</v>
      </c>
      <c r="U856" s="41">
        <v>0.1</v>
      </c>
      <c r="V856" s="41">
        <v>0.9</v>
      </c>
      <c r="W856" s="41">
        <v>0.3</v>
      </c>
      <c r="X856" s="41">
        <v>0.4</v>
      </c>
      <c r="Y856" s="40" t="b">
        <v>0</v>
      </c>
      <c r="Z856" s="40" t="b">
        <v>1</v>
      </c>
      <c r="AA856" s="40" t="b">
        <v>0</v>
      </c>
      <c r="AB856" s="40" t="b">
        <v>1</v>
      </c>
      <c r="AC856" s="41" t="s">
        <v>7324</v>
      </c>
      <c r="AD856" s="41" t="s">
        <v>10157</v>
      </c>
      <c r="AE856" s="41">
        <v>1203.385419</v>
      </c>
      <c r="AF856" s="41">
        <v>-3.456565894</v>
      </c>
      <c r="AG856" s="42">
        <v>1.18E42</v>
      </c>
      <c r="AH856" s="51">
        <v>0.123236459</v>
      </c>
      <c r="AI856" s="40" t="s">
        <v>10158</v>
      </c>
      <c r="AJ856" s="46">
        <v>1.18368646908041E171</v>
      </c>
      <c r="AK856" s="41">
        <v>4555.0</v>
      </c>
      <c r="AL856" s="40" t="s">
        <v>2224</v>
      </c>
      <c r="AM856" s="40" t="s">
        <v>7285</v>
      </c>
      <c r="AN856" s="40" t="s">
        <v>5643</v>
      </c>
      <c r="AO856" s="42">
        <v>1.1E139</v>
      </c>
    </row>
    <row r="857">
      <c r="A857" s="41">
        <v>165.0</v>
      </c>
      <c r="B857" s="42">
        <v>1.671302375E9</v>
      </c>
      <c r="C857" s="41">
        <v>3356.0</v>
      </c>
      <c r="D857" s="40" t="s">
        <v>1243</v>
      </c>
      <c r="E857" s="41">
        <v>140.0</v>
      </c>
      <c r="F857" s="41">
        <v>35.0</v>
      </c>
      <c r="G857" s="41">
        <v>70.0</v>
      </c>
      <c r="H857" s="41">
        <v>-3.07732701</v>
      </c>
      <c r="I857" s="41">
        <v>10000.0</v>
      </c>
      <c r="J857" s="41">
        <v>5000.0</v>
      </c>
      <c r="K857" s="41">
        <v>1200.0</v>
      </c>
      <c r="L857" s="41">
        <v>600.0</v>
      </c>
      <c r="M857" s="41">
        <v>30.0</v>
      </c>
      <c r="N857" s="40" t="s">
        <v>1370</v>
      </c>
      <c r="O857" s="40" t="s">
        <v>1371</v>
      </c>
      <c r="P857" s="40" t="s">
        <v>212</v>
      </c>
      <c r="Q857" s="40" t="s">
        <v>1373</v>
      </c>
      <c r="R857" s="40" t="b">
        <v>0</v>
      </c>
      <c r="S857" s="40" t="s">
        <v>1373</v>
      </c>
      <c r="T857" s="40" t="s">
        <v>212</v>
      </c>
      <c r="U857" s="41">
        <v>0.1</v>
      </c>
      <c r="V857" s="41">
        <v>0.9</v>
      </c>
      <c r="W857" s="41">
        <v>0.2</v>
      </c>
      <c r="X857" s="41">
        <v>0.4</v>
      </c>
      <c r="Y857" s="40" t="b">
        <v>0</v>
      </c>
      <c r="Z857" s="40" t="b">
        <v>1</v>
      </c>
      <c r="AA857" s="40" t="b">
        <v>0</v>
      </c>
      <c r="AB857" s="40" t="b">
        <v>0</v>
      </c>
      <c r="AC857" s="41" t="s">
        <v>10159</v>
      </c>
      <c r="AD857" s="41" t="s">
        <v>10160</v>
      </c>
      <c r="AE857" s="41">
        <v>254.5480311</v>
      </c>
      <c r="AF857" s="41">
        <v>-3.459220741</v>
      </c>
      <c r="AG857" s="42">
        <v>1.32E42</v>
      </c>
      <c r="AH857" s="51">
        <v>0.124099171</v>
      </c>
      <c r="AI857" s="40" t="s">
        <v>10161</v>
      </c>
      <c r="AJ857" s="45">
        <v>1.31966971797061E257</v>
      </c>
      <c r="AK857" s="41">
        <v>10000.0</v>
      </c>
      <c r="AL857" s="40" t="s">
        <v>216</v>
      </c>
      <c r="AM857" s="40" t="s">
        <v>7285</v>
      </c>
      <c r="AN857" s="40" t="s">
        <v>224</v>
      </c>
      <c r="AO857" s="42">
        <v>1.11E139</v>
      </c>
    </row>
    <row r="858">
      <c r="A858" s="41">
        <v>19.0</v>
      </c>
      <c r="B858" s="42">
        <v>1.671309524E9</v>
      </c>
      <c r="C858" s="41">
        <v>3356.0</v>
      </c>
      <c r="D858" s="40" t="s">
        <v>1243</v>
      </c>
      <c r="E858" s="41">
        <v>140.0</v>
      </c>
      <c r="F858" s="41">
        <v>35.0</v>
      </c>
      <c r="G858" s="41">
        <v>70.0</v>
      </c>
      <c r="H858" s="41">
        <v>-3.07732701</v>
      </c>
      <c r="I858" s="41">
        <v>10000.0</v>
      </c>
      <c r="J858" s="41">
        <v>5000.0</v>
      </c>
      <c r="K858" s="41">
        <v>1200.0</v>
      </c>
      <c r="L858" s="41">
        <v>600.0</v>
      </c>
      <c r="M858" s="41">
        <v>30.0</v>
      </c>
      <c r="N858" s="40" t="s">
        <v>1370</v>
      </c>
      <c r="O858" s="40" t="s">
        <v>1371</v>
      </c>
      <c r="P858" s="40" t="s">
        <v>209</v>
      </c>
      <c r="Q858" s="40" t="s">
        <v>1373</v>
      </c>
      <c r="R858" s="40" t="b">
        <v>0</v>
      </c>
      <c r="S858" s="40" t="s">
        <v>1373</v>
      </c>
      <c r="T858" s="40" t="s">
        <v>212</v>
      </c>
      <c r="U858" s="41">
        <v>0.1</v>
      </c>
      <c r="V858" s="41">
        <v>0.9</v>
      </c>
      <c r="W858" s="41">
        <v>0.1</v>
      </c>
      <c r="X858" s="41">
        <v>0.5</v>
      </c>
      <c r="Y858" s="40" t="b">
        <v>0</v>
      </c>
      <c r="Z858" s="40" t="b">
        <v>1</v>
      </c>
      <c r="AA858" s="40" t="b">
        <v>0</v>
      </c>
      <c r="AB858" s="40" t="b">
        <v>1</v>
      </c>
      <c r="AC858" s="41" t="s">
        <v>10162</v>
      </c>
      <c r="AD858" s="41" t="s">
        <v>10163</v>
      </c>
      <c r="AE858" s="41">
        <v>1204.170907</v>
      </c>
      <c r="AF858" s="41">
        <v>-3.461464721</v>
      </c>
      <c r="AG858" s="42">
        <v>1.19E42</v>
      </c>
      <c r="AH858" s="51">
        <v>0.124828369</v>
      </c>
      <c r="AI858" s="40" t="s">
        <v>10164</v>
      </c>
      <c r="AJ858" s="46">
        <v>1.18654514015674E85</v>
      </c>
      <c r="AK858" s="41">
        <v>4967.0</v>
      </c>
      <c r="AL858" s="40" t="s">
        <v>2224</v>
      </c>
      <c r="AM858" s="40" t="s">
        <v>7285</v>
      </c>
      <c r="AN858" s="40" t="s">
        <v>5643</v>
      </c>
      <c r="AO858" s="42">
        <v>1.1E139</v>
      </c>
    </row>
    <row r="859">
      <c r="A859" s="41">
        <v>891.0</v>
      </c>
      <c r="B859" s="42">
        <v>1.671302375E9</v>
      </c>
      <c r="C859" s="41">
        <v>3356.0</v>
      </c>
      <c r="D859" s="40" t="s">
        <v>1243</v>
      </c>
      <c r="E859" s="41">
        <v>140.0</v>
      </c>
      <c r="F859" s="41">
        <v>35.0</v>
      </c>
      <c r="G859" s="41">
        <v>70.0</v>
      </c>
      <c r="H859" s="41">
        <v>-3.07732701</v>
      </c>
      <c r="I859" s="41">
        <v>10000.0</v>
      </c>
      <c r="J859" s="41">
        <v>5000.0</v>
      </c>
      <c r="K859" s="41">
        <v>1200.0</v>
      </c>
      <c r="L859" s="41">
        <v>600.0</v>
      </c>
      <c r="M859" s="41">
        <v>100.0</v>
      </c>
      <c r="N859" s="40" t="s">
        <v>1370</v>
      </c>
      <c r="O859" s="40" t="s">
        <v>1371</v>
      </c>
      <c r="P859" s="40" t="s">
        <v>212</v>
      </c>
      <c r="Q859" s="40" t="s">
        <v>1373</v>
      </c>
      <c r="R859" s="40" t="b">
        <v>0</v>
      </c>
      <c r="S859" s="40" t="s">
        <v>7286</v>
      </c>
      <c r="T859" s="40" t="s">
        <v>212</v>
      </c>
      <c r="U859" s="41">
        <v>0.1</v>
      </c>
      <c r="V859" s="41">
        <v>0.9</v>
      </c>
      <c r="W859" s="41">
        <v>0.1</v>
      </c>
      <c r="X859" s="41">
        <v>0.4</v>
      </c>
      <c r="Y859" s="40" t="b">
        <v>0</v>
      </c>
      <c r="Z859" s="40" t="b">
        <v>1</v>
      </c>
      <c r="AA859" s="40" t="b">
        <v>0</v>
      </c>
      <c r="AB859" s="40" t="b">
        <v>0</v>
      </c>
      <c r="AC859" s="41" t="s">
        <v>10165</v>
      </c>
      <c r="AD859" s="41" t="s">
        <v>10166</v>
      </c>
      <c r="AE859" s="41">
        <v>831.3427887</v>
      </c>
      <c r="AF859" s="41">
        <v>-3.461527493</v>
      </c>
      <c r="AG859" s="42">
        <v>1.32E42</v>
      </c>
      <c r="AH859" s="51">
        <v>0.124848767</v>
      </c>
      <c r="AI859" s="40" t="s">
        <v>10167</v>
      </c>
      <c r="AJ859" s="40" t="s">
        <v>10168</v>
      </c>
      <c r="AK859" s="41">
        <v>10000.0</v>
      </c>
      <c r="AL859" s="40" t="s">
        <v>216</v>
      </c>
      <c r="AM859" s="40" t="s">
        <v>7285</v>
      </c>
      <c r="AN859" s="40" t="s">
        <v>224</v>
      </c>
      <c r="AO859" s="42">
        <v>1.11E139</v>
      </c>
    </row>
    <row r="860">
      <c r="A860" s="41">
        <v>315.0</v>
      </c>
      <c r="B860" s="42">
        <v>1.671302375E9</v>
      </c>
      <c r="C860" s="41">
        <v>3356.0</v>
      </c>
      <c r="D860" s="40" t="s">
        <v>1243</v>
      </c>
      <c r="E860" s="41">
        <v>140.0</v>
      </c>
      <c r="F860" s="41">
        <v>35.0</v>
      </c>
      <c r="G860" s="41">
        <v>70.0</v>
      </c>
      <c r="H860" s="41">
        <v>-3.07732701</v>
      </c>
      <c r="I860" s="41">
        <v>10000.0</v>
      </c>
      <c r="J860" s="41">
        <v>5000.0</v>
      </c>
      <c r="K860" s="41">
        <v>1200.0</v>
      </c>
      <c r="L860" s="41">
        <v>600.0</v>
      </c>
      <c r="M860" s="41">
        <v>30.0</v>
      </c>
      <c r="N860" s="40" t="s">
        <v>1370</v>
      </c>
      <c r="O860" s="40" t="s">
        <v>208</v>
      </c>
      <c r="P860" s="40" t="s">
        <v>1372</v>
      </c>
      <c r="Q860" s="40" t="s">
        <v>1373</v>
      </c>
      <c r="R860" s="40" t="b">
        <v>0</v>
      </c>
      <c r="S860" s="40" t="s">
        <v>7286</v>
      </c>
      <c r="T860" s="40" t="s">
        <v>212</v>
      </c>
      <c r="U860" s="41">
        <v>0.1</v>
      </c>
      <c r="V860" s="41">
        <v>0.9</v>
      </c>
      <c r="W860" s="41">
        <v>0.1</v>
      </c>
      <c r="X860" s="41">
        <v>0.4</v>
      </c>
      <c r="Y860" s="40" t="b">
        <v>0</v>
      </c>
      <c r="Z860" s="40" t="b">
        <v>1</v>
      </c>
      <c r="AA860" s="40" t="b">
        <v>0</v>
      </c>
      <c r="AB860" s="40" t="b">
        <v>0</v>
      </c>
      <c r="AC860" s="41" t="s">
        <v>10169</v>
      </c>
      <c r="AD860" s="41" t="s">
        <v>10170</v>
      </c>
      <c r="AE860" s="41">
        <v>279.885766</v>
      </c>
      <c r="AF860" s="41">
        <v>-3.464649127</v>
      </c>
      <c r="AG860" s="42">
        <v>6.47E41</v>
      </c>
      <c r="AH860" s="51">
        <v>0.125863165</v>
      </c>
      <c r="AI860" s="40" t="s">
        <v>10171</v>
      </c>
      <c r="AJ860" s="46">
        <v>6.47398118382044E125</v>
      </c>
      <c r="AK860" s="41">
        <v>10000.0</v>
      </c>
      <c r="AL860" s="40" t="s">
        <v>216</v>
      </c>
      <c r="AM860" s="40" t="s">
        <v>7285</v>
      </c>
      <c r="AN860" s="40" t="s">
        <v>224</v>
      </c>
      <c r="AO860" s="42">
        <v>1.11E138</v>
      </c>
    </row>
    <row r="861">
      <c r="A861" s="41">
        <v>57.0</v>
      </c>
      <c r="B861" s="42">
        <v>1.671309524E9</v>
      </c>
      <c r="C861" s="41">
        <v>3356.0</v>
      </c>
      <c r="D861" s="40" t="s">
        <v>1243</v>
      </c>
      <c r="E861" s="41">
        <v>140.0</v>
      </c>
      <c r="F861" s="41">
        <v>35.0</v>
      </c>
      <c r="G861" s="41">
        <v>70.0</v>
      </c>
      <c r="H861" s="41">
        <v>-3.07732701</v>
      </c>
      <c r="I861" s="41">
        <v>10000.0</v>
      </c>
      <c r="J861" s="41">
        <v>5000.0</v>
      </c>
      <c r="K861" s="41">
        <v>1200.0</v>
      </c>
      <c r="L861" s="41">
        <v>600.0</v>
      </c>
      <c r="M861" s="41">
        <v>30.0</v>
      </c>
      <c r="N861" s="40" t="s">
        <v>1370</v>
      </c>
      <c r="O861" s="40" t="s">
        <v>1371</v>
      </c>
      <c r="P861" s="40" t="s">
        <v>7310</v>
      </c>
      <c r="Q861" s="40" t="s">
        <v>1373</v>
      </c>
      <c r="R861" s="40" t="b">
        <v>0</v>
      </c>
      <c r="S861" s="40" t="s">
        <v>1373</v>
      </c>
      <c r="T861" s="40" t="s">
        <v>212</v>
      </c>
      <c r="U861" s="41">
        <v>0.1</v>
      </c>
      <c r="V861" s="41">
        <v>0.9</v>
      </c>
      <c r="W861" s="41">
        <v>0.2</v>
      </c>
      <c r="X861" s="41">
        <v>0.4</v>
      </c>
      <c r="Y861" s="40" t="b">
        <v>0</v>
      </c>
      <c r="Z861" s="40" t="b">
        <v>1</v>
      </c>
      <c r="AA861" s="40" t="b">
        <v>0</v>
      </c>
      <c r="AB861" s="40" t="b">
        <v>1</v>
      </c>
      <c r="AC861" s="41" t="s">
        <v>10172</v>
      </c>
      <c r="AD861" s="41" t="s">
        <v>10173</v>
      </c>
      <c r="AE861" s="41">
        <v>1202.086398</v>
      </c>
      <c r="AF861" s="41">
        <v>-3.465686794</v>
      </c>
      <c r="AG861" s="42">
        <v>6.67E41</v>
      </c>
      <c r="AH861" s="51">
        <v>0.126200362</v>
      </c>
      <c r="AI861" s="40" t="s">
        <v>10174</v>
      </c>
      <c r="AJ861" s="46">
        <v>6.66694974707501E125</v>
      </c>
      <c r="AK861" s="41">
        <v>4261.0</v>
      </c>
      <c r="AL861" s="40" t="s">
        <v>2224</v>
      </c>
      <c r="AM861" s="40" t="s">
        <v>7285</v>
      </c>
      <c r="AN861" s="40" t="s">
        <v>5643</v>
      </c>
      <c r="AO861" s="42">
        <v>1.11E138</v>
      </c>
    </row>
    <row r="862">
      <c r="A862" s="41">
        <v>30.0</v>
      </c>
      <c r="B862" s="42">
        <v>1.671312492E9</v>
      </c>
      <c r="C862" s="41">
        <v>3356.0</v>
      </c>
      <c r="D862" s="40" t="s">
        <v>1243</v>
      </c>
      <c r="E862" s="41">
        <v>140.0</v>
      </c>
      <c r="F862" s="41">
        <v>35.0</v>
      </c>
      <c r="G862" s="41">
        <v>70.0</v>
      </c>
      <c r="H862" s="41">
        <v>-3.07732701</v>
      </c>
      <c r="I862" s="41">
        <v>10000.0</v>
      </c>
      <c r="J862" s="41">
        <v>5000.0</v>
      </c>
      <c r="K862" s="41">
        <v>1200.0</v>
      </c>
      <c r="L862" s="41">
        <v>600.0</v>
      </c>
      <c r="M862" s="41">
        <v>30.0</v>
      </c>
      <c r="N862" s="40" t="s">
        <v>1370</v>
      </c>
      <c r="O862" s="40" t="s">
        <v>1371</v>
      </c>
      <c r="P862" s="40" t="s">
        <v>209</v>
      </c>
      <c r="Q862" s="40" t="s">
        <v>1373</v>
      </c>
      <c r="R862" s="40" t="b">
        <v>0</v>
      </c>
      <c r="S862" s="40" t="s">
        <v>7286</v>
      </c>
      <c r="T862" s="40" t="s">
        <v>7305</v>
      </c>
      <c r="U862" s="41">
        <v>0.1</v>
      </c>
      <c r="V862" s="41">
        <v>0.9</v>
      </c>
      <c r="W862" s="41">
        <v>0.2</v>
      </c>
      <c r="X862" s="41">
        <v>0.4</v>
      </c>
      <c r="Y862" s="40" t="b">
        <v>0</v>
      </c>
      <c r="Z862" s="40" t="b">
        <v>1</v>
      </c>
      <c r="AA862" s="40" t="b">
        <v>0</v>
      </c>
      <c r="AB862" s="40" t="b">
        <v>1</v>
      </c>
      <c r="AC862" s="41" t="s">
        <v>10175</v>
      </c>
      <c r="AD862" s="41" t="s">
        <v>10176</v>
      </c>
      <c r="AE862" s="41">
        <v>849.1793056</v>
      </c>
      <c r="AF862" s="41">
        <v>-3.466144247</v>
      </c>
      <c r="AG862" s="42">
        <v>4.16E41</v>
      </c>
      <c r="AH862" s="51">
        <v>0.126349015</v>
      </c>
      <c r="AI862" s="40" t="s">
        <v>10177</v>
      </c>
      <c r="AJ862" s="46">
        <v>4.16438782140092E125</v>
      </c>
      <c r="AK862" s="41">
        <v>4594.0</v>
      </c>
      <c r="AL862" s="40" t="s">
        <v>7372</v>
      </c>
      <c r="AM862" s="40" t="s">
        <v>7285</v>
      </c>
      <c r="AN862" s="40" t="s">
        <v>5643</v>
      </c>
      <c r="AO862" s="42">
        <v>1.0E138</v>
      </c>
    </row>
    <row r="863">
      <c r="A863" s="41">
        <v>66.0</v>
      </c>
      <c r="B863" s="42">
        <v>1.671309524E9</v>
      </c>
      <c r="C863" s="41">
        <v>3356.0</v>
      </c>
      <c r="D863" s="40" t="s">
        <v>1243</v>
      </c>
      <c r="E863" s="41">
        <v>140.0</v>
      </c>
      <c r="F863" s="41">
        <v>35.0</v>
      </c>
      <c r="G863" s="41">
        <v>70.0</v>
      </c>
      <c r="H863" s="41">
        <v>-3.07732701</v>
      </c>
      <c r="I863" s="41">
        <v>10000.0</v>
      </c>
      <c r="J863" s="41">
        <v>5000.0</v>
      </c>
      <c r="K863" s="41">
        <v>1200.0</v>
      </c>
      <c r="L863" s="41">
        <v>600.0</v>
      </c>
      <c r="M863" s="41">
        <v>30.0</v>
      </c>
      <c r="N863" s="40" t="s">
        <v>1370</v>
      </c>
      <c r="O863" s="40" t="s">
        <v>1371</v>
      </c>
      <c r="P863" s="40" t="s">
        <v>7310</v>
      </c>
      <c r="Q863" s="40" t="s">
        <v>1373</v>
      </c>
      <c r="R863" s="40" t="b">
        <v>0</v>
      </c>
      <c r="S863" s="40" t="s">
        <v>7286</v>
      </c>
      <c r="T863" s="40" t="s">
        <v>212</v>
      </c>
      <c r="U863" s="41">
        <v>0.1</v>
      </c>
      <c r="V863" s="41">
        <v>0.9</v>
      </c>
      <c r="W863" s="41">
        <v>0.2</v>
      </c>
      <c r="X863" s="41">
        <v>0.4</v>
      </c>
      <c r="Y863" s="40" t="b">
        <v>0</v>
      </c>
      <c r="Z863" s="40" t="b">
        <v>1</v>
      </c>
      <c r="AA863" s="40" t="b">
        <v>0</v>
      </c>
      <c r="AB863" s="40" t="b">
        <v>1</v>
      </c>
      <c r="AC863" s="41" t="s">
        <v>10178</v>
      </c>
      <c r="AD863" s="41" t="s">
        <v>10179</v>
      </c>
      <c r="AE863" s="41">
        <v>1203.970723</v>
      </c>
      <c r="AF863" s="41">
        <v>-3.469704603</v>
      </c>
      <c r="AG863" s="42">
        <v>1.38E42</v>
      </c>
      <c r="AH863" s="51">
        <v>0.127505979</v>
      </c>
      <c r="AI863" s="40" t="s">
        <v>10180</v>
      </c>
      <c r="AJ863" s="46">
        <v>1.38493416345067E128</v>
      </c>
      <c r="AK863" s="41">
        <v>4041.0</v>
      </c>
      <c r="AL863" s="40" t="s">
        <v>2224</v>
      </c>
      <c r="AM863" s="40" t="s">
        <v>7285</v>
      </c>
      <c r="AN863" s="40" t="s">
        <v>5643</v>
      </c>
      <c r="AO863" s="42">
        <v>1.11E139</v>
      </c>
    </row>
    <row r="864">
      <c r="A864" s="41">
        <v>15.0</v>
      </c>
      <c r="B864" s="42">
        <v>1.671309524E9</v>
      </c>
      <c r="C864" s="41">
        <v>3356.0</v>
      </c>
      <c r="D864" s="40" t="s">
        <v>1243</v>
      </c>
      <c r="E864" s="41">
        <v>140.0</v>
      </c>
      <c r="F864" s="41">
        <v>35.0</v>
      </c>
      <c r="G864" s="41">
        <v>70.0</v>
      </c>
      <c r="H864" s="41">
        <v>-3.07732701</v>
      </c>
      <c r="I864" s="41">
        <v>10000.0</v>
      </c>
      <c r="J864" s="41">
        <v>5000.0</v>
      </c>
      <c r="K864" s="41">
        <v>1200.0</v>
      </c>
      <c r="L864" s="41">
        <v>600.0</v>
      </c>
      <c r="M864" s="41">
        <v>30.0</v>
      </c>
      <c r="N864" s="40" t="s">
        <v>1370</v>
      </c>
      <c r="O864" s="40" t="s">
        <v>1371</v>
      </c>
      <c r="P864" s="40" t="s">
        <v>209</v>
      </c>
      <c r="Q864" s="40" t="s">
        <v>8686</v>
      </c>
      <c r="R864" s="40" t="b">
        <v>0</v>
      </c>
      <c r="S864" s="40" t="s">
        <v>7286</v>
      </c>
      <c r="T864" s="40" t="s">
        <v>212</v>
      </c>
      <c r="U864" s="41">
        <v>0.1</v>
      </c>
      <c r="V864" s="41">
        <v>0.9</v>
      </c>
      <c r="W864" s="41">
        <v>0.3</v>
      </c>
      <c r="X864" s="41">
        <v>0.4</v>
      </c>
      <c r="Y864" s="40" t="b">
        <v>0</v>
      </c>
      <c r="Z864" s="40" t="b">
        <v>1</v>
      </c>
      <c r="AA864" s="40" t="b">
        <v>0</v>
      </c>
      <c r="AB864" s="40" t="b">
        <v>1</v>
      </c>
      <c r="AC864" s="41" t="s">
        <v>10181</v>
      </c>
      <c r="AD864" s="41" t="s">
        <v>10182</v>
      </c>
      <c r="AE864" s="41">
        <v>1203.168252</v>
      </c>
      <c r="AF864" s="41">
        <v>-3.477525625</v>
      </c>
      <c r="AG864" s="42">
        <v>8.6E41</v>
      </c>
      <c r="AH864" s="51">
        <v>0.130047477</v>
      </c>
      <c r="AI864" s="40" t="s">
        <v>10183</v>
      </c>
      <c r="AJ864" s="46">
        <v>8.5957116202607E167</v>
      </c>
      <c r="AK864" s="41">
        <v>3869.0</v>
      </c>
      <c r="AL864" s="40" t="s">
        <v>2224</v>
      </c>
      <c r="AM864" s="40" t="s">
        <v>7285</v>
      </c>
      <c r="AN864" s="40" t="s">
        <v>5643</v>
      </c>
      <c r="AO864" s="42">
        <v>1.0E139</v>
      </c>
    </row>
    <row r="865">
      <c r="A865" s="41">
        <v>70.0</v>
      </c>
      <c r="B865" s="42">
        <v>1.671309524E9</v>
      </c>
      <c r="C865" s="41">
        <v>3356.0</v>
      </c>
      <c r="D865" s="40" t="s">
        <v>1243</v>
      </c>
      <c r="E865" s="41">
        <v>140.0</v>
      </c>
      <c r="F865" s="41">
        <v>35.0</v>
      </c>
      <c r="G865" s="41">
        <v>70.0</v>
      </c>
      <c r="H865" s="41">
        <v>-3.07732701</v>
      </c>
      <c r="I865" s="41">
        <v>10000.0</v>
      </c>
      <c r="J865" s="41">
        <v>5000.0</v>
      </c>
      <c r="K865" s="41">
        <v>1200.0</v>
      </c>
      <c r="L865" s="41">
        <v>600.0</v>
      </c>
      <c r="M865" s="41">
        <v>30.0</v>
      </c>
      <c r="N865" s="40" t="s">
        <v>1370</v>
      </c>
      <c r="O865" s="40" t="s">
        <v>1371</v>
      </c>
      <c r="P865" s="40" t="s">
        <v>7310</v>
      </c>
      <c r="Q865" s="40" t="s">
        <v>1373</v>
      </c>
      <c r="R865" s="40" t="b">
        <v>0</v>
      </c>
      <c r="S865" s="40" t="s">
        <v>7286</v>
      </c>
      <c r="T865" s="40" t="s">
        <v>212</v>
      </c>
      <c r="U865" s="41">
        <v>0.1</v>
      </c>
      <c r="V865" s="41">
        <v>0.9</v>
      </c>
      <c r="W865" s="41">
        <v>0.3</v>
      </c>
      <c r="X865" s="41">
        <v>0.5</v>
      </c>
      <c r="Y865" s="40" t="b">
        <v>0</v>
      </c>
      <c r="Z865" s="40" t="b">
        <v>1</v>
      </c>
      <c r="AA865" s="40" t="b">
        <v>0</v>
      </c>
      <c r="AB865" s="40" t="b">
        <v>1</v>
      </c>
      <c r="AC865" s="41" t="s">
        <v>7844</v>
      </c>
      <c r="AD865" s="41" t="s">
        <v>10184</v>
      </c>
      <c r="AE865" s="41">
        <v>842.6493709</v>
      </c>
      <c r="AF865" s="41">
        <v>-3.478784674</v>
      </c>
      <c r="AG865" s="42">
        <v>1.32E42</v>
      </c>
      <c r="AH865" s="51">
        <v>0.130456614</v>
      </c>
      <c r="AI865" s="40" t="s">
        <v>10185</v>
      </c>
      <c r="AJ865" s="46">
        <v>1.32225449984031E171</v>
      </c>
      <c r="AK865" s="41">
        <v>2600.0</v>
      </c>
      <c r="AL865" s="40" t="s">
        <v>7372</v>
      </c>
      <c r="AM865" s="40" t="s">
        <v>7285</v>
      </c>
      <c r="AN865" s="40" t="s">
        <v>5643</v>
      </c>
      <c r="AO865" s="42">
        <v>1.11E139</v>
      </c>
    </row>
    <row r="866">
      <c r="A866" s="41">
        <v>50.0</v>
      </c>
      <c r="B866" s="42">
        <v>1.671312514E9</v>
      </c>
      <c r="C866" s="41">
        <v>3356.0</v>
      </c>
      <c r="D866" s="40" t="s">
        <v>1243</v>
      </c>
      <c r="E866" s="41">
        <v>140.0</v>
      </c>
      <c r="F866" s="41">
        <v>35.0</v>
      </c>
      <c r="G866" s="41">
        <v>70.0</v>
      </c>
      <c r="H866" s="41">
        <v>-3.07732701</v>
      </c>
      <c r="I866" s="41">
        <v>10000.0</v>
      </c>
      <c r="J866" s="41">
        <v>5000.0</v>
      </c>
      <c r="K866" s="41">
        <v>1200.0</v>
      </c>
      <c r="L866" s="41">
        <v>600.0</v>
      </c>
      <c r="M866" s="41">
        <v>30.0</v>
      </c>
      <c r="N866" s="40" t="s">
        <v>1370</v>
      </c>
      <c r="O866" s="40" t="s">
        <v>1371</v>
      </c>
      <c r="P866" s="40" t="s">
        <v>7310</v>
      </c>
      <c r="Q866" s="40" t="s">
        <v>8686</v>
      </c>
      <c r="R866" s="40" t="b">
        <v>0</v>
      </c>
      <c r="S866" s="40" t="s">
        <v>7286</v>
      </c>
      <c r="T866" s="40" t="s">
        <v>7305</v>
      </c>
      <c r="U866" s="41">
        <v>0.1</v>
      </c>
      <c r="V866" s="41">
        <v>0.9</v>
      </c>
      <c r="W866" s="41">
        <v>0.2</v>
      </c>
      <c r="X866" s="41">
        <v>0.6</v>
      </c>
      <c r="Y866" s="40" t="b">
        <v>0</v>
      </c>
      <c r="Z866" s="40" t="b">
        <v>1</v>
      </c>
      <c r="AA866" s="40" t="b">
        <v>0</v>
      </c>
      <c r="AB866" s="40" t="b">
        <v>1</v>
      </c>
      <c r="AC866" s="41" t="s">
        <v>10186</v>
      </c>
      <c r="AD866" s="41" t="s">
        <v>10187</v>
      </c>
      <c r="AE866" s="41">
        <v>1203.25435</v>
      </c>
      <c r="AF866" s="41">
        <v>-3.489846371</v>
      </c>
      <c r="AG866" s="42">
        <v>8.48E41</v>
      </c>
      <c r="AH866" s="51">
        <v>0.134051194</v>
      </c>
      <c r="AI866" s="40" t="s">
        <v>10188</v>
      </c>
      <c r="AJ866" s="45">
        <v>8.48124457481043E251</v>
      </c>
      <c r="AK866" s="41">
        <v>4505.0</v>
      </c>
      <c r="AL866" s="40" t="s">
        <v>2224</v>
      </c>
      <c r="AM866" s="40" t="s">
        <v>7285</v>
      </c>
      <c r="AN866" s="40" t="s">
        <v>5643</v>
      </c>
      <c r="AO866" s="42">
        <v>1.0E139</v>
      </c>
    </row>
    <row r="867">
      <c r="A867" s="41">
        <v>685.0</v>
      </c>
      <c r="B867" s="42">
        <v>1.671302375E9</v>
      </c>
      <c r="C867" s="41">
        <v>3356.0</v>
      </c>
      <c r="D867" s="40" t="s">
        <v>1243</v>
      </c>
      <c r="E867" s="41">
        <v>140.0</v>
      </c>
      <c r="F867" s="41">
        <v>35.0</v>
      </c>
      <c r="G867" s="41">
        <v>70.0</v>
      </c>
      <c r="H867" s="41">
        <v>-3.07732701</v>
      </c>
      <c r="I867" s="41">
        <v>10000.0</v>
      </c>
      <c r="J867" s="41">
        <v>5000.0</v>
      </c>
      <c r="K867" s="41">
        <v>1200.0</v>
      </c>
      <c r="L867" s="41">
        <v>600.0</v>
      </c>
      <c r="M867" s="41">
        <v>50.0</v>
      </c>
      <c r="N867" s="40" t="s">
        <v>1370</v>
      </c>
      <c r="O867" s="40" t="s">
        <v>208</v>
      </c>
      <c r="P867" s="40" t="s">
        <v>212</v>
      </c>
      <c r="Q867" s="40" t="s">
        <v>8686</v>
      </c>
      <c r="R867" s="40" t="b">
        <v>0</v>
      </c>
      <c r="S867" s="40" t="s">
        <v>1373</v>
      </c>
      <c r="T867" s="40" t="s">
        <v>212</v>
      </c>
      <c r="U867" s="41">
        <v>0.1</v>
      </c>
      <c r="V867" s="41">
        <v>0.9</v>
      </c>
      <c r="W867" s="41">
        <v>0.1</v>
      </c>
      <c r="X867" s="41">
        <v>0.5</v>
      </c>
      <c r="Y867" s="40" t="b">
        <v>0</v>
      </c>
      <c r="Z867" s="40" t="b">
        <v>1</v>
      </c>
      <c r="AA867" s="40" t="b">
        <v>0</v>
      </c>
      <c r="AB867" s="40" t="b">
        <v>0</v>
      </c>
      <c r="AC867" s="41" t="s">
        <v>10189</v>
      </c>
      <c r="AD867" s="41" t="s">
        <v>10190</v>
      </c>
      <c r="AE867" s="41">
        <v>510.2125967</v>
      </c>
      <c r="AF867" s="41">
        <v>-3.494087518</v>
      </c>
      <c r="AG867" s="42">
        <v>1.04E42</v>
      </c>
      <c r="AH867" s="51">
        <v>0.135429386</v>
      </c>
      <c r="AI867" s="40" t="s">
        <v>10191</v>
      </c>
      <c r="AJ867" s="40" t="s">
        <v>7330</v>
      </c>
      <c r="AK867" s="41">
        <v>10000.0</v>
      </c>
      <c r="AL867" s="40" t="s">
        <v>216</v>
      </c>
      <c r="AM867" s="40" t="s">
        <v>7285</v>
      </c>
      <c r="AN867" s="40" t="s">
        <v>224</v>
      </c>
      <c r="AO867" s="42">
        <v>1.01E139</v>
      </c>
    </row>
    <row r="868">
      <c r="A868" s="41">
        <v>13.0</v>
      </c>
      <c r="B868" s="42">
        <v>1.671312492E9</v>
      </c>
      <c r="C868" s="41">
        <v>3356.0</v>
      </c>
      <c r="D868" s="40" t="s">
        <v>1243</v>
      </c>
      <c r="E868" s="41">
        <v>140.0</v>
      </c>
      <c r="F868" s="41">
        <v>35.0</v>
      </c>
      <c r="G868" s="41">
        <v>70.0</v>
      </c>
      <c r="H868" s="41">
        <v>-3.07732701</v>
      </c>
      <c r="I868" s="41">
        <v>10000.0</v>
      </c>
      <c r="J868" s="41">
        <v>5000.0</v>
      </c>
      <c r="K868" s="41">
        <v>1200.0</v>
      </c>
      <c r="L868" s="41">
        <v>600.0</v>
      </c>
      <c r="M868" s="41">
        <v>30.0</v>
      </c>
      <c r="N868" s="40" t="s">
        <v>1370</v>
      </c>
      <c r="O868" s="40" t="s">
        <v>1371</v>
      </c>
      <c r="P868" s="40" t="s">
        <v>209</v>
      </c>
      <c r="Q868" s="40" t="s">
        <v>8686</v>
      </c>
      <c r="R868" s="40" t="b">
        <v>0</v>
      </c>
      <c r="S868" s="40" t="s">
        <v>7286</v>
      </c>
      <c r="T868" s="40" t="s">
        <v>7305</v>
      </c>
      <c r="U868" s="41">
        <v>0.1</v>
      </c>
      <c r="V868" s="41">
        <v>0.9</v>
      </c>
      <c r="W868" s="41">
        <v>0.2</v>
      </c>
      <c r="X868" s="41">
        <v>0.5</v>
      </c>
      <c r="Y868" s="40" t="b">
        <v>0</v>
      </c>
      <c r="Z868" s="40" t="b">
        <v>1</v>
      </c>
      <c r="AA868" s="40" t="b">
        <v>0</v>
      </c>
      <c r="AB868" s="40" t="b">
        <v>1</v>
      </c>
      <c r="AC868" s="41" t="s">
        <v>10192</v>
      </c>
      <c r="AD868" s="41" t="s">
        <v>10193</v>
      </c>
      <c r="AE868" s="41">
        <v>1183.52697</v>
      </c>
      <c r="AF868" s="41">
        <v>-3.495728617</v>
      </c>
      <c r="AG868" s="42">
        <v>4.9E41</v>
      </c>
      <c r="AH868" s="51">
        <v>0.135962673</v>
      </c>
      <c r="AI868" s="40" t="s">
        <v>10194</v>
      </c>
      <c r="AJ868" s="46">
        <v>4.89815711409075E125</v>
      </c>
      <c r="AK868" s="41">
        <v>5474.0</v>
      </c>
      <c r="AL868" s="40" t="s">
        <v>7372</v>
      </c>
      <c r="AM868" s="40" t="s">
        <v>7285</v>
      </c>
      <c r="AN868" s="40" t="s">
        <v>5643</v>
      </c>
      <c r="AO868" s="42">
        <v>1.01E138</v>
      </c>
    </row>
    <row r="869">
      <c r="A869" s="41">
        <v>351.0</v>
      </c>
      <c r="B869" s="42">
        <v>1.671302375E9</v>
      </c>
      <c r="C869" s="41">
        <v>3356.0</v>
      </c>
      <c r="D869" s="40" t="s">
        <v>1243</v>
      </c>
      <c r="E869" s="41">
        <v>140.0</v>
      </c>
      <c r="F869" s="41">
        <v>35.0</v>
      </c>
      <c r="G869" s="41">
        <v>70.0</v>
      </c>
      <c r="H869" s="41">
        <v>-3.07732701</v>
      </c>
      <c r="I869" s="41">
        <v>10000.0</v>
      </c>
      <c r="J869" s="41">
        <v>5000.0</v>
      </c>
      <c r="K869" s="41">
        <v>1200.0</v>
      </c>
      <c r="L869" s="41">
        <v>600.0</v>
      </c>
      <c r="M869" s="41">
        <v>30.0</v>
      </c>
      <c r="N869" s="40" t="s">
        <v>1370</v>
      </c>
      <c r="O869" s="40" t="s">
        <v>208</v>
      </c>
      <c r="P869" s="40" t="s">
        <v>212</v>
      </c>
      <c r="Q869" s="40" t="s">
        <v>1373</v>
      </c>
      <c r="R869" s="40" t="b">
        <v>0</v>
      </c>
      <c r="S869" s="40" t="s">
        <v>7286</v>
      </c>
      <c r="T869" s="40" t="s">
        <v>212</v>
      </c>
      <c r="U869" s="41">
        <v>0.1</v>
      </c>
      <c r="V869" s="41">
        <v>0.9</v>
      </c>
      <c r="W869" s="41">
        <v>0.1</v>
      </c>
      <c r="X869" s="41">
        <v>0.4</v>
      </c>
      <c r="Y869" s="40" t="b">
        <v>0</v>
      </c>
      <c r="Z869" s="40" t="b">
        <v>1</v>
      </c>
      <c r="AA869" s="40" t="b">
        <v>0</v>
      </c>
      <c r="AB869" s="40" t="b">
        <v>0</v>
      </c>
      <c r="AC869" s="41" t="s">
        <v>10195</v>
      </c>
      <c r="AD869" s="41" t="s">
        <v>10196</v>
      </c>
      <c r="AE869" s="41">
        <v>284.030437</v>
      </c>
      <c r="AF869" s="41">
        <v>-3.497829038</v>
      </c>
      <c r="AG869" s="42">
        <v>8.54E41</v>
      </c>
      <c r="AH869" s="51">
        <v>0.136645221</v>
      </c>
      <c r="AI869" s="40" t="s">
        <v>10197</v>
      </c>
      <c r="AJ869" s="46">
        <v>8.53524069180301E125</v>
      </c>
      <c r="AK869" s="41">
        <v>10000.0</v>
      </c>
      <c r="AL869" s="40" t="s">
        <v>216</v>
      </c>
      <c r="AM869" s="40" t="s">
        <v>7285</v>
      </c>
      <c r="AN869" s="40" t="s">
        <v>224</v>
      </c>
      <c r="AO869" s="42">
        <v>1.0E139</v>
      </c>
    </row>
    <row r="870">
      <c r="A870" s="41">
        <v>1046.0</v>
      </c>
      <c r="B870" s="42">
        <v>1.671302375E9</v>
      </c>
      <c r="C870" s="41">
        <v>3356.0</v>
      </c>
      <c r="D870" s="40" t="s">
        <v>1243</v>
      </c>
      <c r="E870" s="41">
        <v>140.0</v>
      </c>
      <c r="F870" s="41">
        <v>35.0</v>
      </c>
      <c r="G870" s="41">
        <v>70.0</v>
      </c>
      <c r="H870" s="41">
        <v>-3.07732701</v>
      </c>
      <c r="I870" s="41">
        <v>10000.0</v>
      </c>
      <c r="J870" s="41">
        <v>5000.0</v>
      </c>
      <c r="K870" s="41">
        <v>1200.0</v>
      </c>
      <c r="L870" s="41">
        <v>600.0</v>
      </c>
      <c r="M870" s="41">
        <v>100.0</v>
      </c>
      <c r="N870" s="40" t="s">
        <v>1370</v>
      </c>
      <c r="O870" s="40" t="s">
        <v>208</v>
      </c>
      <c r="P870" s="40" t="s">
        <v>212</v>
      </c>
      <c r="Q870" s="40" t="s">
        <v>8686</v>
      </c>
      <c r="R870" s="40" t="b">
        <v>0</v>
      </c>
      <c r="S870" s="40" t="s">
        <v>1373</v>
      </c>
      <c r="T870" s="40" t="s">
        <v>212</v>
      </c>
      <c r="U870" s="41">
        <v>0.1</v>
      </c>
      <c r="V870" s="41">
        <v>0.9</v>
      </c>
      <c r="W870" s="41">
        <v>0.1</v>
      </c>
      <c r="X870" s="41">
        <v>0.6</v>
      </c>
      <c r="Y870" s="40" t="b">
        <v>0</v>
      </c>
      <c r="Z870" s="40" t="b">
        <v>1</v>
      </c>
      <c r="AA870" s="40" t="b">
        <v>0</v>
      </c>
      <c r="AB870" s="40" t="b">
        <v>0</v>
      </c>
      <c r="AC870" s="41" t="s">
        <v>10198</v>
      </c>
      <c r="AD870" s="41" t="s">
        <v>10199</v>
      </c>
      <c r="AE870" s="41">
        <v>1190.63965</v>
      </c>
      <c r="AF870" s="41">
        <v>-3.502751802</v>
      </c>
      <c r="AG870" s="42">
        <v>1.34E42</v>
      </c>
      <c r="AH870" s="51">
        <v>0.138244909</v>
      </c>
      <c r="AI870" s="40" t="s">
        <v>10200</v>
      </c>
      <c r="AJ870" s="40" t="s">
        <v>10201</v>
      </c>
      <c r="AK870" s="41">
        <v>10000.0</v>
      </c>
      <c r="AL870" s="40" t="s">
        <v>216</v>
      </c>
      <c r="AM870" s="40" t="s">
        <v>7285</v>
      </c>
      <c r="AN870" s="40" t="s">
        <v>224</v>
      </c>
      <c r="AO870" s="42">
        <v>1.11E139</v>
      </c>
    </row>
    <row r="871">
      <c r="A871" s="41">
        <v>691.0</v>
      </c>
      <c r="B871" s="42">
        <v>1.671302375E9</v>
      </c>
      <c r="C871" s="41">
        <v>3356.0</v>
      </c>
      <c r="D871" s="40" t="s">
        <v>1243</v>
      </c>
      <c r="E871" s="41">
        <v>140.0</v>
      </c>
      <c r="F871" s="41">
        <v>35.0</v>
      </c>
      <c r="G871" s="41">
        <v>70.0</v>
      </c>
      <c r="H871" s="41">
        <v>-3.07732701</v>
      </c>
      <c r="I871" s="41">
        <v>10000.0</v>
      </c>
      <c r="J871" s="41">
        <v>5000.0</v>
      </c>
      <c r="K871" s="41">
        <v>1200.0</v>
      </c>
      <c r="L871" s="41">
        <v>600.0</v>
      </c>
      <c r="M871" s="41">
        <v>50.0</v>
      </c>
      <c r="N871" s="40" t="s">
        <v>1370</v>
      </c>
      <c r="O871" s="40" t="s">
        <v>208</v>
      </c>
      <c r="P871" s="40" t="s">
        <v>212</v>
      </c>
      <c r="Q871" s="40" t="s">
        <v>8686</v>
      </c>
      <c r="R871" s="40" t="b">
        <v>0</v>
      </c>
      <c r="S871" s="40" t="s">
        <v>1373</v>
      </c>
      <c r="T871" s="40" t="s">
        <v>212</v>
      </c>
      <c r="U871" s="41">
        <v>0.1</v>
      </c>
      <c r="V871" s="41">
        <v>0.9</v>
      </c>
      <c r="W871" s="41">
        <v>0.3</v>
      </c>
      <c r="X871" s="41">
        <v>0.5</v>
      </c>
      <c r="Y871" s="40" t="b">
        <v>0</v>
      </c>
      <c r="Z871" s="40" t="b">
        <v>1</v>
      </c>
      <c r="AA871" s="40" t="b">
        <v>0</v>
      </c>
      <c r="AB871" s="40" t="b">
        <v>0</v>
      </c>
      <c r="AC871" s="41" t="s">
        <v>10202</v>
      </c>
      <c r="AD871" s="41" t="s">
        <v>10203</v>
      </c>
      <c r="AE871" s="41">
        <v>507.1783154</v>
      </c>
      <c r="AF871" s="41">
        <v>-3.503705613</v>
      </c>
      <c r="AG871" s="42">
        <v>1.13E41</v>
      </c>
      <c r="AH871" s="51">
        <v>0.138554857</v>
      </c>
      <c r="AI871" s="40" t="s">
        <v>10204</v>
      </c>
      <c r="AJ871" s="40" t="s">
        <v>10205</v>
      </c>
      <c r="AK871" s="41">
        <v>9902.0</v>
      </c>
      <c r="AL871" s="40" t="s">
        <v>1382</v>
      </c>
      <c r="AM871" s="40" t="s">
        <v>7285</v>
      </c>
      <c r="AN871" s="40" t="s">
        <v>224</v>
      </c>
      <c r="AO871" s="42">
        <v>1.01E136</v>
      </c>
    </row>
    <row r="872">
      <c r="A872" s="41">
        <v>123.0</v>
      </c>
      <c r="B872" s="42">
        <v>1.671312514E9</v>
      </c>
      <c r="C872" s="41">
        <v>3356.0</v>
      </c>
      <c r="D872" s="40" t="s">
        <v>1243</v>
      </c>
      <c r="E872" s="41">
        <v>140.0</v>
      </c>
      <c r="F872" s="41">
        <v>35.0</v>
      </c>
      <c r="G872" s="41">
        <v>70.0</v>
      </c>
      <c r="H872" s="41">
        <v>-3.07732701</v>
      </c>
      <c r="I872" s="41">
        <v>10000.0</v>
      </c>
      <c r="J872" s="41">
        <v>5000.0</v>
      </c>
      <c r="K872" s="41">
        <v>1200.0</v>
      </c>
      <c r="L872" s="41">
        <v>600.0</v>
      </c>
      <c r="M872" s="41">
        <v>30.0</v>
      </c>
      <c r="N872" s="40" t="s">
        <v>1370</v>
      </c>
      <c r="O872" s="40" t="s">
        <v>1371</v>
      </c>
      <c r="P872" s="40" t="s">
        <v>1372</v>
      </c>
      <c r="Q872" s="40" t="s">
        <v>8686</v>
      </c>
      <c r="R872" s="40" t="b">
        <v>0</v>
      </c>
      <c r="S872" s="40" t="s">
        <v>7286</v>
      </c>
      <c r="T872" s="40" t="s">
        <v>7305</v>
      </c>
      <c r="U872" s="41">
        <v>0.1</v>
      </c>
      <c r="V872" s="41">
        <v>0.9</v>
      </c>
      <c r="W872" s="41">
        <v>0.3</v>
      </c>
      <c r="X872" s="41">
        <v>0.4</v>
      </c>
      <c r="Y872" s="40" t="b">
        <v>0</v>
      </c>
      <c r="Z872" s="40" t="b">
        <v>1</v>
      </c>
      <c r="AA872" s="40" t="b">
        <v>0</v>
      </c>
      <c r="AB872" s="40" t="b">
        <v>1</v>
      </c>
      <c r="AC872" s="41" t="s">
        <v>10206</v>
      </c>
      <c r="AD872" s="41" t="s">
        <v>10207</v>
      </c>
      <c r="AE872" s="41">
        <v>1202.799087</v>
      </c>
      <c r="AF872" s="41">
        <v>-3.504769744</v>
      </c>
      <c r="AG872" s="42">
        <v>5.09E41</v>
      </c>
      <c r="AH872" s="51">
        <v>0.138900654</v>
      </c>
      <c r="AI872" s="40" t="s">
        <v>10208</v>
      </c>
      <c r="AJ872" s="46">
        <v>5.08862884332688E167</v>
      </c>
      <c r="AK872" s="41">
        <v>9429.0</v>
      </c>
      <c r="AL872" s="40" t="s">
        <v>2224</v>
      </c>
      <c r="AM872" s="40" t="s">
        <v>7285</v>
      </c>
      <c r="AN872" s="40" t="s">
        <v>5643</v>
      </c>
      <c r="AO872" s="42">
        <v>1.01E138</v>
      </c>
    </row>
    <row r="873">
      <c r="A873" s="41">
        <v>27.0</v>
      </c>
      <c r="B873" s="42">
        <v>1.671309524E9</v>
      </c>
      <c r="C873" s="41">
        <v>3356.0</v>
      </c>
      <c r="D873" s="40" t="s">
        <v>1243</v>
      </c>
      <c r="E873" s="41">
        <v>140.0</v>
      </c>
      <c r="F873" s="41">
        <v>35.0</v>
      </c>
      <c r="G873" s="41">
        <v>70.0</v>
      </c>
      <c r="H873" s="41">
        <v>-3.07732701</v>
      </c>
      <c r="I873" s="41">
        <v>10000.0</v>
      </c>
      <c r="J873" s="41">
        <v>5000.0</v>
      </c>
      <c r="K873" s="41">
        <v>1200.0</v>
      </c>
      <c r="L873" s="41">
        <v>600.0</v>
      </c>
      <c r="M873" s="41">
        <v>30.0</v>
      </c>
      <c r="N873" s="40" t="s">
        <v>1370</v>
      </c>
      <c r="O873" s="40" t="s">
        <v>1371</v>
      </c>
      <c r="P873" s="40" t="s">
        <v>209</v>
      </c>
      <c r="Q873" s="40" t="s">
        <v>1373</v>
      </c>
      <c r="R873" s="40" t="b">
        <v>0</v>
      </c>
      <c r="S873" s="40" t="s">
        <v>7286</v>
      </c>
      <c r="T873" s="40" t="s">
        <v>212</v>
      </c>
      <c r="U873" s="41">
        <v>0.1</v>
      </c>
      <c r="V873" s="41">
        <v>0.9</v>
      </c>
      <c r="W873" s="41">
        <v>0.1</v>
      </c>
      <c r="X873" s="41">
        <v>0.4</v>
      </c>
      <c r="Y873" s="40" t="b">
        <v>0</v>
      </c>
      <c r="Z873" s="40" t="b">
        <v>1</v>
      </c>
      <c r="AA873" s="40" t="b">
        <v>0</v>
      </c>
      <c r="AB873" s="40" t="b">
        <v>1</v>
      </c>
      <c r="AC873" s="41" t="s">
        <v>10209</v>
      </c>
      <c r="AD873" s="41" t="s">
        <v>10210</v>
      </c>
      <c r="AE873" s="41">
        <v>1203.449312</v>
      </c>
      <c r="AF873" s="41">
        <v>-3.504873593</v>
      </c>
      <c r="AG873" s="42">
        <v>4.87E41</v>
      </c>
      <c r="AH873" s="51">
        <v>0.1389344</v>
      </c>
      <c r="AI873" s="40" t="s">
        <v>10211</v>
      </c>
      <c r="AJ873" s="46">
        <v>4.87047032988277E83</v>
      </c>
      <c r="AK873" s="41">
        <v>4603.0</v>
      </c>
      <c r="AL873" s="40" t="s">
        <v>2224</v>
      </c>
      <c r="AM873" s="40" t="s">
        <v>7285</v>
      </c>
      <c r="AN873" s="40" t="s">
        <v>5643</v>
      </c>
      <c r="AO873" s="42">
        <v>1.01E138</v>
      </c>
    </row>
    <row r="874">
      <c r="A874" s="41">
        <v>690.0</v>
      </c>
      <c r="B874" s="42">
        <v>1.671302375E9</v>
      </c>
      <c r="C874" s="41">
        <v>3356.0</v>
      </c>
      <c r="D874" s="40" t="s">
        <v>1243</v>
      </c>
      <c r="E874" s="41">
        <v>140.0</v>
      </c>
      <c r="F874" s="41">
        <v>35.0</v>
      </c>
      <c r="G874" s="41">
        <v>70.0</v>
      </c>
      <c r="H874" s="41">
        <v>-3.07732701</v>
      </c>
      <c r="I874" s="41">
        <v>10000.0</v>
      </c>
      <c r="J874" s="41">
        <v>5000.0</v>
      </c>
      <c r="K874" s="41">
        <v>1200.0</v>
      </c>
      <c r="L874" s="41">
        <v>600.0</v>
      </c>
      <c r="M874" s="41">
        <v>50.0</v>
      </c>
      <c r="N874" s="40" t="s">
        <v>1370</v>
      </c>
      <c r="O874" s="40" t="s">
        <v>208</v>
      </c>
      <c r="P874" s="40" t="s">
        <v>212</v>
      </c>
      <c r="Q874" s="40" t="s">
        <v>8686</v>
      </c>
      <c r="R874" s="40" t="b">
        <v>0</v>
      </c>
      <c r="S874" s="40" t="s">
        <v>1373</v>
      </c>
      <c r="T874" s="40" t="s">
        <v>212</v>
      </c>
      <c r="U874" s="41">
        <v>0.1</v>
      </c>
      <c r="V874" s="41">
        <v>0.9</v>
      </c>
      <c r="W874" s="41">
        <v>0.3</v>
      </c>
      <c r="X874" s="41">
        <v>0.4</v>
      </c>
      <c r="Y874" s="40" t="b">
        <v>0</v>
      </c>
      <c r="Z874" s="40" t="b">
        <v>1</v>
      </c>
      <c r="AA874" s="40" t="b">
        <v>0</v>
      </c>
      <c r="AB874" s="40" t="b">
        <v>0</v>
      </c>
      <c r="AC874" s="41" t="s">
        <v>10212</v>
      </c>
      <c r="AD874" s="41" t="s">
        <v>10213</v>
      </c>
      <c r="AE874" s="41">
        <v>411.8147559</v>
      </c>
      <c r="AF874" s="41">
        <v>-3.507799268</v>
      </c>
      <c r="AG874" s="42">
        <v>9.93E41</v>
      </c>
      <c r="AH874" s="51">
        <v>0.13988512</v>
      </c>
      <c r="AI874" s="40" t="s">
        <v>10214</v>
      </c>
      <c r="AJ874" s="40" t="s">
        <v>10215</v>
      </c>
      <c r="AK874" s="41">
        <v>10000.0</v>
      </c>
      <c r="AL874" s="40" t="s">
        <v>216</v>
      </c>
      <c r="AM874" s="40" t="s">
        <v>7285</v>
      </c>
      <c r="AN874" s="40" t="s">
        <v>224</v>
      </c>
      <c r="AO874" s="42">
        <v>1.01E139</v>
      </c>
    </row>
    <row r="875">
      <c r="A875" s="41">
        <v>833.0</v>
      </c>
      <c r="B875" s="42">
        <v>1.671302375E9</v>
      </c>
      <c r="C875" s="41">
        <v>3356.0</v>
      </c>
      <c r="D875" s="40" t="s">
        <v>1243</v>
      </c>
      <c r="E875" s="41">
        <v>140.0</v>
      </c>
      <c r="F875" s="41">
        <v>35.0</v>
      </c>
      <c r="G875" s="41">
        <v>70.0</v>
      </c>
      <c r="H875" s="41">
        <v>-3.07732701</v>
      </c>
      <c r="I875" s="41">
        <v>10000.0</v>
      </c>
      <c r="J875" s="41">
        <v>5000.0</v>
      </c>
      <c r="K875" s="41">
        <v>1200.0</v>
      </c>
      <c r="L875" s="41">
        <v>600.0</v>
      </c>
      <c r="M875" s="41">
        <v>100.0</v>
      </c>
      <c r="N875" s="40" t="s">
        <v>1370</v>
      </c>
      <c r="O875" s="40" t="s">
        <v>1371</v>
      </c>
      <c r="P875" s="40" t="s">
        <v>1372</v>
      </c>
      <c r="Q875" s="40" t="s">
        <v>8686</v>
      </c>
      <c r="R875" s="40" t="b">
        <v>0</v>
      </c>
      <c r="S875" s="40" t="s">
        <v>1373</v>
      </c>
      <c r="T875" s="40" t="s">
        <v>212</v>
      </c>
      <c r="U875" s="41">
        <v>0.1</v>
      </c>
      <c r="V875" s="41">
        <v>0.9</v>
      </c>
      <c r="W875" s="41">
        <v>0.2</v>
      </c>
      <c r="X875" s="41">
        <v>0.6</v>
      </c>
      <c r="Y875" s="40" t="b">
        <v>0</v>
      </c>
      <c r="Z875" s="40" t="b">
        <v>1</v>
      </c>
      <c r="AA875" s="40" t="b">
        <v>0</v>
      </c>
      <c r="AB875" s="40" t="b">
        <v>0</v>
      </c>
      <c r="AC875" s="41" t="s">
        <v>10216</v>
      </c>
      <c r="AD875" s="41" t="s">
        <v>10217</v>
      </c>
      <c r="AE875" s="41">
        <v>1187.225084</v>
      </c>
      <c r="AF875" s="41">
        <v>-3.508783852</v>
      </c>
      <c r="AG875" s="42">
        <v>1.02E42</v>
      </c>
      <c r="AH875" s="51">
        <v>0.140205068</v>
      </c>
      <c r="AI875" s="40" t="s">
        <v>10218</v>
      </c>
      <c r="AJ875" s="40" t="s">
        <v>10219</v>
      </c>
      <c r="AK875" s="41">
        <v>10000.0</v>
      </c>
      <c r="AL875" s="40" t="s">
        <v>216</v>
      </c>
      <c r="AM875" s="40" t="s">
        <v>7285</v>
      </c>
      <c r="AN875" s="40" t="s">
        <v>224</v>
      </c>
      <c r="AO875" s="42">
        <v>1.01E139</v>
      </c>
    </row>
    <row r="876">
      <c r="A876" s="41">
        <v>329.0</v>
      </c>
      <c r="B876" s="42">
        <v>1.671302375E9</v>
      </c>
      <c r="C876" s="41">
        <v>3356.0</v>
      </c>
      <c r="D876" s="40" t="s">
        <v>1243</v>
      </c>
      <c r="E876" s="41">
        <v>140.0</v>
      </c>
      <c r="F876" s="41">
        <v>35.0</v>
      </c>
      <c r="G876" s="41">
        <v>70.0</v>
      </c>
      <c r="H876" s="41">
        <v>-3.07732701</v>
      </c>
      <c r="I876" s="41">
        <v>10000.0</v>
      </c>
      <c r="J876" s="41">
        <v>5000.0</v>
      </c>
      <c r="K876" s="41">
        <v>1200.0</v>
      </c>
      <c r="L876" s="41">
        <v>600.0</v>
      </c>
      <c r="M876" s="41">
        <v>30.0</v>
      </c>
      <c r="N876" s="40" t="s">
        <v>1370</v>
      </c>
      <c r="O876" s="40" t="s">
        <v>208</v>
      </c>
      <c r="P876" s="40" t="s">
        <v>212</v>
      </c>
      <c r="Q876" s="40" t="s">
        <v>8686</v>
      </c>
      <c r="R876" s="40" t="b">
        <v>0</v>
      </c>
      <c r="S876" s="40" t="s">
        <v>1373</v>
      </c>
      <c r="T876" s="40" t="s">
        <v>212</v>
      </c>
      <c r="U876" s="41">
        <v>0.1</v>
      </c>
      <c r="V876" s="41">
        <v>0.9</v>
      </c>
      <c r="W876" s="41">
        <v>0.2</v>
      </c>
      <c r="X876" s="41">
        <v>0.6</v>
      </c>
      <c r="Y876" s="40" t="b">
        <v>0</v>
      </c>
      <c r="Z876" s="40" t="b">
        <v>1</v>
      </c>
      <c r="AA876" s="40" t="b">
        <v>0</v>
      </c>
      <c r="AB876" s="40" t="b">
        <v>0</v>
      </c>
      <c r="AC876" s="41" t="s">
        <v>10220</v>
      </c>
      <c r="AD876" s="41" t="s">
        <v>10221</v>
      </c>
      <c r="AE876" s="41">
        <v>377.1083255</v>
      </c>
      <c r="AF876" s="41">
        <v>-3.509096385</v>
      </c>
      <c r="AG876" s="42">
        <v>1.19E41</v>
      </c>
      <c r="AH876" s="51">
        <v>0.140306628</v>
      </c>
      <c r="AI876" s="40" t="s">
        <v>10222</v>
      </c>
      <c r="AJ876" s="45">
        <v>1.18569672643835E251</v>
      </c>
      <c r="AK876" s="41">
        <v>10000.0</v>
      </c>
      <c r="AL876" s="40" t="s">
        <v>216</v>
      </c>
      <c r="AM876" s="40" t="s">
        <v>7285</v>
      </c>
      <c r="AN876" s="40" t="s">
        <v>224</v>
      </c>
      <c r="AO876" s="42">
        <v>1.01E136</v>
      </c>
    </row>
    <row r="877">
      <c r="A877" s="41">
        <v>135.0</v>
      </c>
      <c r="B877" s="42">
        <v>1.671309524E9</v>
      </c>
      <c r="C877" s="41">
        <v>3356.0</v>
      </c>
      <c r="D877" s="40" t="s">
        <v>1243</v>
      </c>
      <c r="E877" s="41">
        <v>140.0</v>
      </c>
      <c r="F877" s="41">
        <v>35.0</v>
      </c>
      <c r="G877" s="41">
        <v>70.0</v>
      </c>
      <c r="H877" s="41">
        <v>-3.07732701</v>
      </c>
      <c r="I877" s="41">
        <v>10000.0</v>
      </c>
      <c r="J877" s="41">
        <v>5000.0</v>
      </c>
      <c r="K877" s="41">
        <v>1200.0</v>
      </c>
      <c r="L877" s="41">
        <v>600.0</v>
      </c>
      <c r="M877" s="41">
        <v>30.0</v>
      </c>
      <c r="N877" s="40" t="s">
        <v>1370</v>
      </c>
      <c r="O877" s="40" t="s">
        <v>1371</v>
      </c>
      <c r="P877" s="40" t="s">
        <v>1372</v>
      </c>
      <c r="Q877" s="40" t="s">
        <v>1373</v>
      </c>
      <c r="R877" s="40" t="b">
        <v>0</v>
      </c>
      <c r="S877" s="40" t="s">
        <v>7286</v>
      </c>
      <c r="T877" s="40" t="s">
        <v>212</v>
      </c>
      <c r="U877" s="41">
        <v>0.1</v>
      </c>
      <c r="V877" s="41">
        <v>0.9</v>
      </c>
      <c r="W877" s="41">
        <v>0.1</v>
      </c>
      <c r="X877" s="41">
        <v>0.4</v>
      </c>
      <c r="Y877" s="40" t="b">
        <v>0</v>
      </c>
      <c r="Z877" s="40" t="b">
        <v>1</v>
      </c>
      <c r="AA877" s="40" t="b">
        <v>0</v>
      </c>
      <c r="AB877" s="40" t="b">
        <v>1</v>
      </c>
      <c r="AC877" s="41" t="s">
        <v>10223</v>
      </c>
      <c r="AD877" s="41" t="s">
        <v>10224</v>
      </c>
      <c r="AE877" s="41">
        <v>1202.860916</v>
      </c>
      <c r="AF877" s="41">
        <v>-3.510341321</v>
      </c>
      <c r="AG877" s="42">
        <v>8.93E40</v>
      </c>
      <c r="AH877" s="51">
        <v>0.140711179</v>
      </c>
      <c r="AI877" s="40" t="s">
        <v>10225</v>
      </c>
      <c r="AJ877" s="46">
        <v>8.93197716074703E81</v>
      </c>
      <c r="AK877" s="41">
        <v>4629.0</v>
      </c>
      <c r="AL877" s="40" t="s">
        <v>2224</v>
      </c>
      <c r="AM877" s="40" t="s">
        <v>7285</v>
      </c>
      <c r="AN877" s="40" t="s">
        <v>5643</v>
      </c>
      <c r="AO877" s="42">
        <v>1.0E136</v>
      </c>
    </row>
    <row r="878">
      <c r="A878" s="41">
        <v>352.0</v>
      </c>
      <c r="B878" s="42">
        <v>1.671302375E9</v>
      </c>
      <c r="C878" s="41">
        <v>3356.0</v>
      </c>
      <c r="D878" s="40" t="s">
        <v>1243</v>
      </c>
      <c r="E878" s="41">
        <v>140.0</v>
      </c>
      <c r="F878" s="41">
        <v>35.0</v>
      </c>
      <c r="G878" s="41">
        <v>70.0</v>
      </c>
      <c r="H878" s="41">
        <v>-3.07732701</v>
      </c>
      <c r="I878" s="41">
        <v>10000.0</v>
      </c>
      <c r="J878" s="41">
        <v>5000.0</v>
      </c>
      <c r="K878" s="41">
        <v>1200.0</v>
      </c>
      <c r="L878" s="41">
        <v>600.0</v>
      </c>
      <c r="M878" s="41">
        <v>30.0</v>
      </c>
      <c r="N878" s="40" t="s">
        <v>1370</v>
      </c>
      <c r="O878" s="40" t="s">
        <v>208</v>
      </c>
      <c r="P878" s="40" t="s">
        <v>212</v>
      </c>
      <c r="Q878" s="40" t="s">
        <v>1373</v>
      </c>
      <c r="R878" s="40" t="b">
        <v>0</v>
      </c>
      <c r="S878" s="40" t="s">
        <v>7286</v>
      </c>
      <c r="T878" s="40" t="s">
        <v>212</v>
      </c>
      <c r="U878" s="41">
        <v>0.1</v>
      </c>
      <c r="V878" s="41">
        <v>0.9</v>
      </c>
      <c r="W878" s="41">
        <v>0.1</v>
      </c>
      <c r="X878" s="41">
        <v>0.5</v>
      </c>
      <c r="Y878" s="40" t="b">
        <v>0</v>
      </c>
      <c r="Z878" s="40" t="b">
        <v>1</v>
      </c>
      <c r="AA878" s="40" t="b">
        <v>0</v>
      </c>
      <c r="AB878" s="40" t="b">
        <v>0</v>
      </c>
      <c r="AC878" s="41" t="s">
        <v>10226</v>
      </c>
      <c r="AD878" s="41" t="s">
        <v>10227</v>
      </c>
      <c r="AE878" s="41">
        <v>354.3909137</v>
      </c>
      <c r="AF878" s="41">
        <v>-3.511641882</v>
      </c>
      <c r="AG878" s="42">
        <v>3.4E41</v>
      </c>
      <c r="AH878" s="51">
        <v>0.141133806</v>
      </c>
      <c r="AI878" s="40" t="s">
        <v>10228</v>
      </c>
      <c r="AJ878" s="46">
        <v>3.39661158628701E125</v>
      </c>
      <c r="AK878" s="41">
        <v>10000.0</v>
      </c>
      <c r="AL878" s="40" t="s">
        <v>216</v>
      </c>
      <c r="AM878" s="40" t="s">
        <v>7285</v>
      </c>
      <c r="AN878" s="40" t="s">
        <v>224</v>
      </c>
      <c r="AO878" s="42">
        <v>1.11E137</v>
      </c>
    </row>
    <row r="879">
      <c r="A879" s="41">
        <v>121.0</v>
      </c>
      <c r="B879" s="42">
        <v>1.671312492E9</v>
      </c>
      <c r="C879" s="41">
        <v>3356.0</v>
      </c>
      <c r="D879" s="40" t="s">
        <v>1243</v>
      </c>
      <c r="E879" s="41">
        <v>140.0</v>
      </c>
      <c r="F879" s="41">
        <v>35.0</v>
      </c>
      <c r="G879" s="41">
        <v>70.0</v>
      </c>
      <c r="H879" s="41">
        <v>-3.07732701</v>
      </c>
      <c r="I879" s="41">
        <v>10000.0</v>
      </c>
      <c r="J879" s="41">
        <v>5000.0</v>
      </c>
      <c r="K879" s="41">
        <v>1200.0</v>
      </c>
      <c r="L879" s="41">
        <v>600.0</v>
      </c>
      <c r="M879" s="41">
        <v>30.0</v>
      </c>
      <c r="N879" s="40" t="s">
        <v>1370</v>
      </c>
      <c r="O879" s="40" t="s">
        <v>1371</v>
      </c>
      <c r="P879" s="40" t="s">
        <v>1372</v>
      </c>
      <c r="Q879" s="40" t="s">
        <v>8686</v>
      </c>
      <c r="R879" s="40" t="b">
        <v>0</v>
      </c>
      <c r="S879" s="40" t="s">
        <v>7286</v>
      </c>
      <c r="T879" s="40" t="s">
        <v>7305</v>
      </c>
      <c r="U879" s="41">
        <v>0.1</v>
      </c>
      <c r="V879" s="41">
        <v>0.9</v>
      </c>
      <c r="W879" s="41">
        <v>0.2</v>
      </c>
      <c r="X879" s="41">
        <v>0.5</v>
      </c>
      <c r="Y879" s="40" t="b">
        <v>0</v>
      </c>
      <c r="Z879" s="40" t="b">
        <v>1</v>
      </c>
      <c r="AA879" s="40" t="b">
        <v>0</v>
      </c>
      <c r="AB879" s="40" t="b">
        <v>1</v>
      </c>
      <c r="AC879" s="41" t="s">
        <v>10229</v>
      </c>
      <c r="AD879" s="41" t="s">
        <v>10230</v>
      </c>
      <c r="AE879" s="41">
        <v>1202.528295</v>
      </c>
      <c r="AF879" s="41">
        <v>-3.513495515</v>
      </c>
      <c r="AG879" s="42">
        <v>3.48E41</v>
      </c>
      <c r="AH879" s="51">
        <v>0.141736157</v>
      </c>
      <c r="AI879" s="40" t="s">
        <v>10231</v>
      </c>
      <c r="AJ879" s="45">
        <v>3.47769543115496E251</v>
      </c>
      <c r="AK879" s="41">
        <v>7263.0</v>
      </c>
      <c r="AL879" s="40" t="s">
        <v>2224</v>
      </c>
      <c r="AM879" s="40" t="s">
        <v>7285</v>
      </c>
      <c r="AN879" s="40" t="s">
        <v>5643</v>
      </c>
      <c r="AO879" s="42">
        <v>1.11E137</v>
      </c>
    </row>
    <row r="880">
      <c r="A880" s="41">
        <v>121.0</v>
      </c>
      <c r="B880" s="42">
        <v>1.671312514E9</v>
      </c>
      <c r="C880" s="41">
        <v>3356.0</v>
      </c>
      <c r="D880" s="40" t="s">
        <v>1243</v>
      </c>
      <c r="E880" s="41">
        <v>140.0</v>
      </c>
      <c r="F880" s="41">
        <v>35.0</v>
      </c>
      <c r="G880" s="41">
        <v>70.0</v>
      </c>
      <c r="H880" s="41">
        <v>-3.07732701</v>
      </c>
      <c r="I880" s="41">
        <v>10000.0</v>
      </c>
      <c r="J880" s="41">
        <v>5000.0</v>
      </c>
      <c r="K880" s="41">
        <v>1200.0</v>
      </c>
      <c r="L880" s="41">
        <v>600.0</v>
      </c>
      <c r="M880" s="41">
        <v>30.0</v>
      </c>
      <c r="N880" s="40" t="s">
        <v>1370</v>
      </c>
      <c r="O880" s="40" t="s">
        <v>1371</v>
      </c>
      <c r="P880" s="40" t="s">
        <v>1372</v>
      </c>
      <c r="Q880" s="40" t="s">
        <v>8686</v>
      </c>
      <c r="R880" s="40" t="b">
        <v>0</v>
      </c>
      <c r="S880" s="40" t="s">
        <v>7286</v>
      </c>
      <c r="T880" s="40" t="s">
        <v>7305</v>
      </c>
      <c r="U880" s="41">
        <v>0.1</v>
      </c>
      <c r="V880" s="41">
        <v>0.9</v>
      </c>
      <c r="W880" s="41">
        <v>0.2</v>
      </c>
      <c r="X880" s="41">
        <v>0.5</v>
      </c>
      <c r="Y880" s="40" t="b">
        <v>0</v>
      </c>
      <c r="Z880" s="40" t="b">
        <v>1</v>
      </c>
      <c r="AA880" s="40" t="b">
        <v>0</v>
      </c>
      <c r="AB880" s="40" t="b">
        <v>1</v>
      </c>
      <c r="AC880" s="41" t="s">
        <v>10232</v>
      </c>
      <c r="AD880" s="41" t="s">
        <v>10233</v>
      </c>
      <c r="AE880" s="41">
        <v>1203.469674</v>
      </c>
      <c r="AF880" s="41">
        <v>-3.515086347</v>
      </c>
      <c r="AG880" s="42">
        <v>3.39E41</v>
      </c>
      <c r="AH880" s="51">
        <v>0.14225311</v>
      </c>
      <c r="AI880" s="40" t="s">
        <v>10234</v>
      </c>
      <c r="AJ880" s="46">
        <v>3.39262479416643E125</v>
      </c>
      <c r="AK880" s="41">
        <v>7908.0</v>
      </c>
      <c r="AL880" s="40" t="s">
        <v>2224</v>
      </c>
      <c r="AM880" s="40" t="s">
        <v>7285</v>
      </c>
      <c r="AN880" s="40" t="s">
        <v>5643</v>
      </c>
      <c r="AO880" s="42">
        <v>1.11E137</v>
      </c>
    </row>
    <row r="881">
      <c r="A881" s="41">
        <v>505.0</v>
      </c>
      <c r="B881" s="42">
        <v>1.671302375E9</v>
      </c>
      <c r="C881" s="41">
        <v>3356.0</v>
      </c>
      <c r="D881" s="40" t="s">
        <v>1243</v>
      </c>
      <c r="E881" s="41">
        <v>140.0</v>
      </c>
      <c r="F881" s="41">
        <v>35.0</v>
      </c>
      <c r="G881" s="41">
        <v>70.0</v>
      </c>
      <c r="H881" s="41">
        <v>-3.07732701</v>
      </c>
      <c r="I881" s="41">
        <v>10000.0</v>
      </c>
      <c r="J881" s="41">
        <v>5000.0</v>
      </c>
      <c r="K881" s="41">
        <v>1200.0</v>
      </c>
      <c r="L881" s="41">
        <v>600.0</v>
      </c>
      <c r="M881" s="41">
        <v>50.0</v>
      </c>
      <c r="N881" s="40" t="s">
        <v>1370</v>
      </c>
      <c r="O881" s="40" t="s">
        <v>1371</v>
      </c>
      <c r="P881" s="40" t="s">
        <v>212</v>
      </c>
      <c r="Q881" s="40" t="s">
        <v>8686</v>
      </c>
      <c r="R881" s="40" t="b">
        <v>0</v>
      </c>
      <c r="S881" s="40" t="s">
        <v>1373</v>
      </c>
      <c r="T881" s="40" t="s">
        <v>212</v>
      </c>
      <c r="U881" s="41">
        <v>0.1</v>
      </c>
      <c r="V881" s="41">
        <v>0.9</v>
      </c>
      <c r="W881" s="41">
        <v>0.1</v>
      </c>
      <c r="X881" s="41">
        <v>0.5</v>
      </c>
      <c r="Y881" s="40" t="b">
        <v>0</v>
      </c>
      <c r="Z881" s="40" t="b">
        <v>1</v>
      </c>
      <c r="AA881" s="40" t="b">
        <v>0</v>
      </c>
      <c r="AB881" s="40" t="b">
        <v>0</v>
      </c>
      <c r="AC881" s="41" t="s">
        <v>10235</v>
      </c>
      <c r="AD881" s="41" t="s">
        <v>10236</v>
      </c>
      <c r="AE881" s="41">
        <v>513.2802973</v>
      </c>
      <c r="AF881" s="41">
        <v>-3.515874962</v>
      </c>
      <c r="AG881" s="42">
        <v>4.84E41</v>
      </c>
      <c r="AH881" s="51">
        <v>0.142509376</v>
      </c>
      <c r="AI881" s="40" t="s">
        <v>10237</v>
      </c>
      <c r="AJ881" s="40" t="s">
        <v>7330</v>
      </c>
      <c r="AK881" s="41">
        <v>10000.0</v>
      </c>
      <c r="AL881" s="40" t="s">
        <v>216</v>
      </c>
      <c r="AM881" s="40" t="s">
        <v>7285</v>
      </c>
      <c r="AN881" s="40" t="s">
        <v>224</v>
      </c>
      <c r="AO881" s="42">
        <v>1.01E138</v>
      </c>
    </row>
    <row r="882">
      <c r="A882" s="41">
        <v>172.0</v>
      </c>
      <c r="B882" s="42">
        <v>1.671302375E9</v>
      </c>
      <c r="C882" s="41">
        <v>3356.0</v>
      </c>
      <c r="D882" s="40" t="s">
        <v>1243</v>
      </c>
      <c r="E882" s="41">
        <v>140.0</v>
      </c>
      <c r="F882" s="41">
        <v>35.0</v>
      </c>
      <c r="G882" s="41">
        <v>70.0</v>
      </c>
      <c r="H882" s="41">
        <v>-3.07732701</v>
      </c>
      <c r="I882" s="41">
        <v>10000.0</v>
      </c>
      <c r="J882" s="41">
        <v>5000.0</v>
      </c>
      <c r="K882" s="41">
        <v>1200.0</v>
      </c>
      <c r="L882" s="41">
        <v>600.0</v>
      </c>
      <c r="M882" s="41">
        <v>30.0</v>
      </c>
      <c r="N882" s="40" t="s">
        <v>1370</v>
      </c>
      <c r="O882" s="40" t="s">
        <v>1371</v>
      </c>
      <c r="P882" s="40" t="s">
        <v>212</v>
      </c>
      <c r="Q882" s="40" t="s">
        <v>1373</v>
      </c>
      <c r="R882" s="40" t="b">
        <v>0</v>
      </c>
      <c r="S882" s="40" t="s">
        <v>7286</v>
      </c>
      <c r="T882" s="40" t="s">
        <v>212</v>
      </c>
      <c r="U882" s="41">
        <v>0.1</v>
      </c>
      <c r="V882" s="41">
        <v>0.9</v>
      </c>
      <c r="W882" s="41">
        <v>0.1</v>
      </c>
      <c r="X882" s="41">
        <v>0.5</v>
      </c>
      <c r="Y882" s="40" t="b">
        <v>0</v>
      </c>
      <c r="Z882" s="40" t="b">
        <v>1</v>
      </c>
      <c r="AA882" s="40" t="b">
        <v>0</v>
      </c>
      <c r="AB882" s="40" t="b">
        <v>0</v>
      </c>
      <c r="AC882" s="41" t="s">
        <v>10238</v>
      </c>
      <c r="AD882" s="41" t="s">
        <v>10239</v>
      </c>
      <c r="AE882" s="41">
        <v>354.5138159</v>
      </c>
      <c r="AF882" s="41">
        <v>-3.51616452</v>
      </c>
      <c r="AG882" s="42">
        <v>5.03E41</v>
      </c>
      <c r="AH882" s="51">
        <v>0.14260347</v>
      </c>
      <c r="AI882" s="40" t="s">
        <v>10240</v>
      </c>
      <c r="AJ882" s="46">
        <v>5.02870478691565E125</v>
      </c>
      <c r="AK882" s="41">
        <v>10000.0</v>
      </c>
      <c r="AL882" s="40" t="s">
        <v>216</v>
      </c>
      <c r="AM882" s="40" t="s">
        <v>7285</v>
      </c>
      <c r="AN882" s="40" t="s">
        <v>224</v>
      </c>
      <c r="AO882" s="42">
        <v>1.01E138</v>
      </c>
    </row>
    <row r="883">
      <c r="A883" s="41">
        <v>171.0</v>
      </c>
      <c r="B883" s="42">
        <v>1.671302375E9</v>
      </c>
      <c r="C883" s="41">
        <v>3356.0</v>
      </c>
      <c r="D883" s="40" t="s">
        <v>1243</v>
      </c>
      <c r="E883" s="41">
        <v>140.0</v>
      </c>
      <c r="F883" s="41">
        <v>35.0</v>
      </c>
      <c r="G883" s="41">
        <v>70.0</v>
      </c>
      <c r="H883" s="41">
        <v>-3.07732701</v>
      </c>
      <c r="I883" s="41">
        <v>10000.0</v>
      </c>
      <c r="J883" s="41">
        <v>5000.0</v>
      </c>
      <c r="K883" s="41">
        <v>1200.0</v>
      </c>
      <c r="L883" s="41">
        <v>600.0</v>
      </c>
      <c r="M883" s="41">
        <v>30.0</v>
      </c>
      <c r="N883" s="40" t="s">
        <v>1370</v>
      </c>
      <c r="O883" s="40" t="s">
        <v>1371</v>
      </c>
      <c r="P883" s="40" t="s">
        <v>212</v>
      </c>
      <c r="Q883" s="40" t="s">
        <v>1373</v>
      </c>
      <c r="R883" s="40" t="b">
        <v>0</v>
      </c>
      <c r="S883" s="40" t="s">
        <v>7286</v>
      </c>
      <c r="T883" s="40" t="s">
        <v>212</v>
      </c>
      <c r="U883" s="41">
        <v>0.1</v>
      </c>
      <c r="V883" s="41">
        <v>0.9</v>
      </c>
      <c r="W883" s="41">
        <v>0.1</v>
      </c>
      <c r="X883" s="41">
        <v>0.4</v>
      </c>
      <c r="Y883" s="40" t="b">
        <v>0</v>
      </c>
      <c r="Z883" s="40" t="b">
        <v>1</v>
      </c>
      <c r="AA883" s="40" t="b">
        <v>0</v>
      </c>
      <c r="AB883" s="40" t="b">
        <v>0</v>
      </c>
      <c r="AC883" s="41" t="s">
        <v>10241</v>
      </c>
      <c r="AD883" s="41" t="s">
        <v>10242</v>
      </c>
      <c r="AE883" s="41">
        <v>280.4787846</v>
      </c>
      <c r="AF883" s="41">
        <v>-3.524614671</v>
      </c>
      <c r="AG883" s="42">
        <v>6.96E41</v>
      </c>
      <c r="AH883" s="51">
        <v>0.145349409</v>
      </c>
      <c r="AI883" s="40" t="s">
        <v>10243</v>
      </c>
      <c r="AJ883" s="46">
        <v>6.95635408399276E125</v>
      </c>
      <c r="AK883" s="41">
        <v>10000.0</v>
      </c>
      <c r="AL883" s="40" t="s">
        <v>216</v>
      </c>
      <c r="AM883" s="40" t="s">
        <v>7285</v>
      </c>
      <c r="AN883" s="40" t="s">
        <v>224</v>
      </c>
      <c r="AO883" s="42">
        <v>1.11E138</v>
      </c>
    </row>
    <row r="884">
      <c r="A884" s="41">
        <v>17.0</v>
      </c>
      <c r="B884" s="42">
        <v>1.671312492E9</v>
      </c>
      <c r="C884" s="41">
        <v>3356.0</v>
      </c>
      <c r="D884" s="40" t="s">
        <v>1243</v>
      </c>
      <c r="E884" s="41">
        <v>140.0</v>
      </c>
      <c r="F884" s="41">
        <v>35.0</v>
      </c>
      <c r="G884" s="41">
        <v>70.0</v>
      </c>
      <c r="H884" s="41">
        <v>-3.07732701</v>
      </c>
      <c r="I884" s="41">
        <v>10000.0</v>
      </c>
      <c r="J884" s="41">
        <v>5000.0</v>
      </c>
      <c r="K884" s="41">
        <v>1200.0</v>
      </c>
      <c r="L884" s="41">
        <v>600.0</v>
      </c>
      <c r="M884" s="41">
        <v>30.0</v>
      </c>
      <c r="N884" s="40" t="s">
        <v>1370</v>
      </c>
      <c r="O884" s="40" t="s">
        <v>1371</v>
      </c>
      <c r="P884" s="40" t="s">
        <v>209</v>
      </c>
      <c r="Q884" s="40" t="s">
        <v>8686</v>
      </c>
      <c r="R884" s="40" t="b">
        <v>0</v>
      </c>
      <c r="S884" s="40" t="s">
        <v>7286</v>
      </c>
      <c r="T884" s="40" t="s">
        <v>7305</v>
      </c>
      <c r="U884" s="41">
        <v>0.1</v>
      </c>
      <c r="V884" s="41">
        <v>0.9</v>
      </c>
      <c r="W884" s="41">
        <v>0.3</v>
      </c>
      <c r="X884" s="41">
        <v>0.6</v>
      </c>
      <c r="Y884" s="40" t="b">
        <v>0</v>
      </c>
      <c r="Z884" s="40" t="b">
        <v>1</v>
      </c>
      <c r="AA884" s="40" t="b">
        <v>0</v>
      </c>
      <c r="AB884" s="40" t="b">
        <v>1</v>
      </c>
      <c r="AC884" s="41" t="s">
        <v>10244</v>
      </c>
      <c r="AD884" s="41" t="s">
        <v>10245</v>
      </c>
      <c r="AE884" s="41">
        <v>1202.50301</v>
      </c>
      <c r="AF884" s="41">
        <v>-3.526007798</v>
      </c>
      <c r="AG884" s="42">
        <v>5.05E41</v>
      </c>
      <c r="AH884" s="51">
        <v>0.145802116</v>
      </c>
      <c r="AI884" s="40" t="s">
        <v>10246</v>
      </c>
      <c r="AJ884" s="46">
        <v>5.05454302406333E167</v>
      </c>
      <c r="AK884" s="41">
        <v>5254.0</v>
      </c>
      <c r="AL884" s="40" t="s">
        <v>2224</v>
      </c>
      <c r="AM884" s="40" t="s">
        <v>7285</v>
      </c>
      <c r="AN884" s="40" t="s">
        <v>5643</v>
      </c>
      <c r="AO884" s="42">
        <v>1.01E138</v>
      </c>
    </row>
    <row r="885">
      <c r="A885" s="41">
        <v>49.0</v>
      </c>
      <c r="B885" s="42">
        <v>1.671309524E9</v>
      </c>
      <c r="C885" s="41">
        <v>3356.0</v>
      </c>
      <c r="D885" s="40" t="s">
        <v>1243</v>
      </c>
      <c r="E885" s="41">
        <v>140.0</v>
      </c>
      <c r="F885" s="41">
        <v>35.0</v>
      </c>
      <c r="G885" s="41">
        <v>70.0</v>
      </c>
      <c r="H885" s="41">
        <v>-3.07732701</v>
      </c>
      <c r="I885" s="41">
        <v>10000.0</v>
      </c>
      <c r="J885" s="41">
        <v>5000.0</v>
      </c>
      <c r="K885" s="41">
        <v>1200.0</v>
      </c>
      <c r="L885" s="41">
        <v>600.0</v>
      </c>
      <c r="M885" s="41">
        <v>30.0</v>
      </c>
      <c r="N885" s="40" t="s">
        <v>1370</v>
      </c>
      <c r="O885" s="40" t="s">
        <v>1371</v>
      </c>
      <c r="P885" s="40" t="s">
        <v>7310</v>
      </c>
      <c r="Q885" s="40" t="s">
        <v>8686</v>
      </c>
      <c r="R885" s="40" t="b">
        <v>0</v>
      </c>
      <c r="S885" s="40" t="s">
        <v>7286</v>
      </c>
      <c r="T885" s="40" t="s">
        <v>212</v>
      </c>
      <c r="U885" s="41">
        <v>0.1</v>
      </c>
      <c r="V885" s="41">
        <v>0.9</v>
      </c>
      <c r="W885" s="41">
        <v>0.2</v>
      </c>
      <c r="X885" s="41">
        <v>0.5</v>
      </c>
      <c r="Y885" s="40" t="b">
        <v>0</v>
      </c>
      <c r="Z885" s="40" t="b">
        <v>1</v>
      </c>
      <c r="AA885" s="40" t="b">
        <v>0</v>
      </c>
      <c r="AB885" s="40" t="b">
        <v>1</v>
      </c>
      <c r="AC885" s="41" t="s">
        <v>10247</v>
      </c>
      <c r="AD885" s="41" t="s">
        <v>5410</v>
      </c>
      <c r="AE885" s="41">
        <v>1203.468681</v>
      </c>
      <c r="AF885" s="41">
        <v>-3.532830378</v>
      </c>
      <c r="AG885" s="42">
        <v>1.6E41</v>
      </c>
      <c r="AH885" s="51">
        <v>0.148019163</v>
      </c>
      <c r="AI885" s="40" t="s">
        <v>10248</v>
      </c>
      <c r="AJ885" s="46">
        <v>1.60396574690274E125</v>
      </c>
      <c r="AK885" s="41">
        <v>3435.0</v>
      </c>
      <c r="AL885" s="40" t="s">
        <v>2224</v>
      </c>
      <c r="AM885" s="40" t="s">
        <v>7285</v>
      </c>
      <c r="AN885" s="40" t="s">
        <v>5643</v>
      </c>
      <c r="AO885" s="42">
        <v>1.11E136</v>
      </c>
    </row>
    <row r="886">
      <c r="A886" s="41">
        <v>692.0</v>
      </c>
      <c r="B886" s="42">
        <v>1.671302375E9</v>
      </c>
      <c r="C886" s="41">
        <v>3356.0</v>
      </c>
      <c r="D886" s="40" t="s">
        <v>1243</v>
      </c>
      <c r="E886" s="41">
        <v>140.0</v>
      </c>
      <c r="F886" s="41">
        <v>35.0</v>
      </c>
      <c r="G886" s="41">
        <v>70.0</v>
      </c>
      <c r="H886" s="41">
        <v>-3.07732701</v>
      </c>
      <c r="I886" s="41">
        <v>10000.0</v>
      </c>
      <c r="J886" s="41">
        <v>5000.0</v>
      </c>
      <c r="K886" s="41">
        <v>1200.0</v>
      </c>
      <c r="L886" s="41">
        <v>600.0</v>
      </c>
      <c r="M886" s="41">
        <v>50.0</v>
      </c>
      <c r="N886" s="40" t="s">
        <v>1370</v>
      </c>
      <c r="O886" s="40" t="s">
        <v>208</v>
      </c>
      <c r="P886" s="40" t="s">
        <v>212</v>
      </c>
      <c r="Q886" s="40" t="s">
        <v>8686</v>
      </c>
      <c r="R886" s="40" t="b">
        <v>0</v>
      </c>
      <c r="S886" s="40" t="s">
        <v>1373</v>
      </c>
      <c r="T886" s="40" t="s">
        <v>212</v>
      </c>
      <c r="U886" s="41">
        <v>0.1</v>
      </c>
      <c r="V886" s="41">
        <v>0.9</v>
      </c>
      <c r="W886" s="41">
        <v>0.3</v>
      </c>
      <c r="X886" s="41">
        <v>0.6</v>
      </c>
      <c r="Y886" s="40" t="b">
        <v>0</v>
      </c>
      <c r="Z886" s="40" t="b">
        <v>1</v>
      </c>
      <c r="AA886" s="40" t="b">
        <v>0</v>
      </c>
      <c r="AB886" s="40" t="b">
        <v>0</v>
      </c>
      <c r="AC886" s="41" t="s">
        <v>5378</v>
      </c>
      <c r="AD886" s="41" t="s">
        <v>10249</v>
      </c>
      <c r="AE886" s="41">
        <v>608.3213322</v>
      </c>
      <c r="AF886" s="41">
        <v>-3.534247628</v>
      </c>
      <c r="AG886" s="42">
        <v>4.67E41</v>
      </c>
      <c r="AH886" s="51">
        <v>0.148479709</v>
      </c>
      <c r="AI886" s="40" t="s">
        <v>10250</v>
      </c>
      <c r="AJ886" s="40" t="s">
        <v>10251</v>
      </c>
      <c r="AK886" s="41">
        <v>10000.0</v>
      </c>
      <c r="AL886" s="40" t="s">
        <v>216</v>
      </c>
      <c r="AM886" s="40" t="s">
        <v>7285</v>
      </c>
      <c r="AN886" s="40" t="s">
        <v>224</v>
      </c>
      <c r="AO886" s="42">
        <v>1.01E138</v>
      </c>
    </row>
    <row r="887">
      <c r="A887" s="41">
        <v>83.0</v>
      </c>
      <c r="B887" s="42">
        <v>1.671312514E9</v>
      </c>
      <c r="C887" s="41">
        <v>3356.0</v>
      </c>
      <c r="D887" s="40" t="s">
        <v>1243</v>
      </c>
      <c r="E887" s="41">
        <v>140.0</v>
      </c>
      <c r="F887" s="41">
        <v>35.0</v>
      </c>
      <c r="G887" s="41">
        <v>70.0</v>
      </c>
      <c r="H887" s="41">
        <v>-3.07732701</v>
      </c>
      <c r="I887" s="41">
        <v>10000.0</v>
      </c>
      <c r="J887" s="41">
        <v>5000.0</v>
      </c>
      <c r="K887" s="41">
        <v>1200.0</v>
      </c>
      <c r="L887" s="41">
        <v>600.0</v>
      </c>
      <c r="M887" s="41">
        <v>30.0</v>
      </c>
      <c r="N887" s="40" t="s">
        <v>1370</v>
      </c>
      <c r="O887" s="40" t="s">
        <v>1371</v>
      </c>
      <c r="P887" s="40" t="s">
        <v>7305</v>
      </c>
      <c r="Q887" s="40" t="s">
        <v>8686</v>
      </c>
      <c r="R887" s="40" t="b">
        <v>0</v>
      </c>
      <c r="S887" s="40" t="s">
        <v>7286</v>
      </c>
      <c r="T887" s="40" t="s">
        <v>7305</v>
      </c>
      <c r="U887" s="41">
        <v>0.1</v>
      </c>
      <c r="V887" s="41">
        <v>0.9</v>
      </c>
      <c r="W887" s="41">
        <v>0.1</v>
      </c>
      <c r="X887" s="41">
        <v>0.6</v>
      </c>
      <c r="Y887" s="40" t="b">
        <v>0</v>
      </c>
      <c r="Z887" s="40" t="b">
        <v>1</v>
      </c>
      <c r="AA887" s="40" t="b">
        <v>0</v>
      </c>
      <c r="AB887" s="40" t="b">
        <v>1</v>
      </c>
      <c r="AC887" s="41" t="s">
        <v>10252</v>
      </c>
      <c r="AD887" s="41" t="s">
        <v>10253</v>
      </c>
      <c r="AE887" s="41">
        <v>1204.093946</v>
      </c>
      <c r="AF887" s="41">
        <v>-3.536253779</v>
      </c>
      <c r="AG887" s="42">
        <v>1.15E42</v>
      </c>
      <c r="AH887" s="51">
        <v>0.149131622</v>
      </c>
      <c r="AI887" s="40" t="s">
        <v>10254</v>
      </c>
      <c r="AJ887" s="46">
        <v>1.15063546024983E128</v>
      </c>
      <c r="AK887" s="41">
        <v>6611.0</v>
      </c>
      <c r="AL887" s="40" t="s">
        <v>2224</v>
      </c>
      <c r="AM887" s="40" t="s">
        <v>7285</v>
      </c>
      <c r="AN887" s="40" t="s">
        <v>5643</v>
      </c>
      <c r="AO887" s="42">
        <v>1.1E139</v>
      </c>
    </row>
    <row r="888">
      <c r="A888" s="41">
        <v>134.0</v>
      </c>
      <c r="B888" s="42">
        <v>1.671309524E9</v>
      </c>
      <c r="C888" s="41">
        <v>3356.0</v>
      </c>
      <c r="D888" s="40" t="s">
        <v>1243</v>
      </c>
      <c r="E888" s="41">
        <v>140.0</v>
      </c>
      <c r="F888" s="41">
        <v>35.0</v>
      </c>
      <c r="G888" s="41">
        <v>70.0</v>
      </c>
      <c r="H888" s="41">
        <v>-3.07732701</v>
      </c>
      <c r="I888" s="41">
        <v>10000.0</v>
      </c>
      <c r="J888" s="41">
        <v>5000.0</v>
      </c>
      <c r="K888" s="41">
        <v>1200.0</v>
      </c>
      <c r="L888" s="41">
        <v>600.0</v>
      </c>
      <c r="M888" s="41">
        <v>30.0</v>
      </c>
      <c r="N888" s="40" t="s">
        <v>1370</v>
      </c>
      <c r="O888" s="40" t="s">
        <v>1371</v>
      </c>
      <c r="P888" s="40" t="s">
        <v>1372</v>
      </c>
      <c r="Q888" s="40" t="s">
        <v>1373</v>
      </c>
      <c r="R888" s="40" t="b">
        <v>0</v>
      </c>
      <c r="S888" s="40" t="s">
        <v>1373</v>
      </c>
      <c r="T888" s="40" t="s">
        <v>212</v>
      </c>
      <c r="U888" s="41">
        <v>0.1</v>
      </c>
      <c r="V888" s="41">
        <v>0.9</v>
      </c>
      <c r="W888" s="41">
        <v>0.3</v>
      </c>
      <c r="X888" s="41">
        <v>0.6</v>
      </c>
      <c r="Y888" s="40" t="b">
        <v>0</v>
      </c>
      <c r="Z888" s="40" t="b">
        <v>1</v>
      </c>
      <c r="AA888" s="40" t="b">
        <v>0</v>
      </c>
      <c r="AB888" s="40" t="b">
        <v>1</v>
      </c>
      <c r="AC888" s="41" t="s">
        <v>10255</v>
      </c>
      <c r="AD888" s="41" t="s">
        <v>10256</v>
      </c>
      <c r="AE888" s="41">
        <v>1202.796733</v>
      </c>
      <c r="AF888" s="41">
        <v>-3.54075438</v>
      </c>
      <c r="AG888" s="42">
        <v>5.16E40</v>
      </c>
      <c r="AH888" s="51">
        <v>0.150594126</v>
      </c>
      <c r="AI888" s="40" t="s">
        <v>10257</v>
      </c>
      <c r="AJ888" s="46">
        <v>5.16490896215045E163</v>
      </c>
      <c r="AK888" s="41">
        <v>4097.0</v>
      </c>
      <c r="AL888" s="40" t="s">
        <v>2224</v>
      </c>
      <c r="AM888" s="40" t="s">
        <v>7285</v>
      </c>
      <c r="AN888" s="40" t="s">
        <v>5643</v>
      </c>
      <c r="AO888" s="42">
        <v>1.0E135</v>
      </c>
    </row>
    <row r="889">
      <c r="A889" s="41">
        <v>48.0</v>
      </c>
      <c r="B889" s="42">
        <v>1.671312492E9</v>
      </c>
      <c r="C889" s="41">
        <v>3356.0</v>
      </c>
      <c r="D889" s="40" t="s">
        <v>1243</v>
      </c>
      <c r="E889" s="41">
        <v>140.0</v>
      </c>
      <c r="F889" s="41">
        <v>35.0</v>
      </c>
      <c r="G889" s="41">
        <v>70.0</v>
      </c>
      <c r="H889" s="41">
        <v>-3.07732701</v>
      </c>
      <c r="I889" s="41">
        <v>10000.0</v>
      </c>
      <c r="J889" s="41">
        <v>5000.0</v>
      </c>
      <c r="K889" s="41">
        <v>1200.0</v>
      </c>
      <c r="L889" s="41">
        <v>600.0</v>
      </c>
      <c r="M889" s="41">
        <v>30.0</v>
      </c>
      <c r="N889" s="40" t="s">
        <v>1370</v>
      </c>
      <c r="O889" s="40" t="s">
        <v>1371</v>
      </c>
      <c r="P889" s="40" t="s">
        <v>7310</v>
      </c>
      <c r="Q889" s="40" t="s">
        <v>8686</v>
      </c>
      <c r="R889" s="40" t="b">
        <v>0</v>
      </c>
      <c r="S889" s="40" t="s">
        <v>7286</v>
      </c>
      <c r="T889" s="40" t="s">
        <v>7305</v>
      </c>
      <c r="U889" s="41">
        <v>0.1</v>
      </c>
      <c r="V889" s="41">
        <v>0.9</v>
      </c>
      <c r="W889" s="41">
        <v>0.2</v>
      </c>
      <c r="X889" s="41">
        <v>0.4</v>
      </c>
      <c r="Y889" s="40" t="b">
        <v>0</v>
      </c>
      <c r="Z889" s="40" t="b">
        <v>1</v>
      </c>
      <c r="AA889" s="40" t="b">
        <v>0</v>
      </c>
      <c r="AB889" s="40" t="b">
        <v>1</v>
      </c>
      <c r="AC889" s="41" t="s">
        <v>10258</v>
      </c>
      <c r="AD889" s="41" t="s">
        <v>10259</v>
      </c>
      <c r="AE889" s="41">
        <v>1202.729961</v>
      </c>
      <c r="AF889" s="41">
        <v>-3.548054217</v>
      </c>
      <c r="AG889" s="42">
        <v>1.13E42</v>
      </c>
      <c r="AH889" s="51">
        <v>0.152966261</v>
      </c>
      <c r="AI889" s="40" t="s">
        <v>10260</v>
      </c>
      <c r="AJ889" s="46">
        <v>1.13425264262355E128</v>
      </c>
      <c r="AK889" s="41">
        <v>5276.0</v>
      </c>
      <c r="AL889" s="40" t="s">
        <v>2224</v>
      </c>
      <c r="AM889" s="40" t="s">
        <v>7285</v>
      </c>
      <c r="AN889" s="40" t="s">
        <v>5643</v>
      </c>
      <c r="AO889" s="42">
        <v>1.1E139</v>
      </c>
    </row>
    <row r="890">
      <c r="A890" s="41">
        <v>117.0</v>
      </c>
      <c r="B890" s="42">
        <v>1.671312492E9</v>
      </c>
      <c r="C890" s="41">
        <v>3356.0</v>
      </c>
      <c r="D890" s="40" t="s">
        <v>1243</v>
      </c>
      <c r="E890" s="41">
        <v>140.0</v>
      </c>
      <c r="F890" s="41">
        <v>35.0</v>
      </c>
      <c r="G890" s="41">
        <v>70.0</v>
      </c>
      <c r="H890" s="41">
        <v>-3.07732701</v>
      </c>
      <c r="I890" s="41">
        <v>10000.0</v>
      </c>
      <c r="J890" s="41">
        <v>5000.0</v>
      </c>
      <c r="K890" s="41">
        <v>1200.0</v>
      </c>
      <c r="L890" s="41">
        <v>600.0</v>
      </c>
      <c r="M890" s="41">
        <v>30.0</v>
      </c>
      <c r="N890" s="40" t="s">
        <v>1370</v>
      </c>
      <c r="O890" s="40" t="s">
        <v>1371</v>
      </c>
      <c r="P890" s="40" t="s">
        <v>1372</v>
      </c>
      <c r="Q890" s="40" t="s">
        <v>8686</v>
      </c>
      <c r="R890" s="40" t="b">
        <v>0</v>
      </c>
      <c r="S890" s="40" t="s">
        <v>7286</v>
      </c>
      <c r="T890" s="40" t="s">
        <v>7305</v>
      </c>
      <c r="U890" s="41">
        <v>0.1</v>
      </c>
      <c r="V890" s="41">
        <v>0.9</v>
      </c>
      <c r="W890" s="41">
        <v>0.1</v>
      </c>
      <c r="X890" s="41">
        <v>0.4</v>
      </c>
      <c r="Y890" s="40" t="b">
        <v>0</v>
      </c>
      <c r="Z890" s="40" t="b">
        <v>1</v>
      </c>
      <c r="AA890" s="40" t="b">
        <v>0</v>
      </c>
      <c r="AB890" s="40" t="b">
        <v>1</v>
      </c>
      <c r="AC890" s="41" t="s">
        <v>10261</v>
      </c>
      <c r="AD890" s="41" t="s">
        <v>10262</v>
      </c>
      <c r="AE890" s="41">
        <v>1202.849592</v>
      </c>
      <c r="AF890" s="41">
        <v>-3.551146284</v>
      </c>
      <c r="AG890" s="42">
        <v>8.57E41</v>
      </c>
      <c r="AH890" s="51">
        <v>0.153971051</v>
      </c>
      <c r="AI890" s="40" t="s">
        <v>10263</v>
      </c>
      <c r="AJ890" s="46">
        <v>8.56927961047513E83</v>
      </c>
      <c r="AK890" s="41">
        <v>7926.0</v>
      </c>
      <c r="AL890" s="40" t="s">
        <v>2224</v>
      </c>
      <c r="AM890" s="40" t="s">
        <v>7285</v>
      </c>
      <c r="AN890" s="40" t="s">
        <v>5643</v>
      </c>
      <c r="AO890" s="42">
        <v>1.0E139</v>
      </c>
    </row>
    <row r="891">
      <c r="A891" s="41">
        <v>828.0</v>
      </c>
      <c r="B891" s="42">
        <v>1.671302375E9</v>
      </c>
      <c r="C891" s="41">
        <v>3356.0</v>
      </c>
      <c r="D891" s="40" t="s">
        <v>1243</v>
      </c>
      <c r="E891" s="41">
        <v>140.0</v>
      </c>
      <c r="F891" s="41">
        <v>35.0</v>
      </c>
      <c r="G891" s="41">
        <v>70.0</v>
      </c>
      <c r="H891" s="41">
        <v>-3.07732701</v>
      </c>
      <c r="I891" s="41">
        <v>10000.0</v>
      </c>
      <c r="J891" s="41">
        <v>5000.0</v>
      </c>
      <c r="K891" s="41">
        <v>1200.0</v>
      </c>
      <c r="L891" s="41">
        <v>600.0</v>
      </c>
      <c r="M891" s="41">
        <v>100.0</v>
      </c>
      <c r="N891" s="40" t="s">
        <v>1370</v>
      </c>
      <c r="O891" s="40" t="s">
        <v>1371</v>
      </c>
      <c r="P891" s="40" t="s">
        <v>1372</v>
      </c>
      <c r="Q891" s="40" t="s">
        <v>8686</v>
      </c>
      <c r="R891" s="40" t="b">
        <v>0</v>
      </c>
      <c r="S891" s="40" t="s">
        <v>1373</v>
      </c>
      <c r="T891" s="40" t="s">
        <v>212</v>
      </c>
      <c r="U891" s="41">
        <v>0.1</v>
      </c>
      <c r="V891" s="41">
        <v>0.9</v>
      </c>
      <c r="W891" s="41">
        <v>0.1</v>
      </c>
      <c r="X891" s="41">
        <v>0.4</v>
      </c>
      <c r="Y891" s="40" t="b">
        <v>0</v>
      </c>
      <c r="Z891" s="40" t="b">
        <v>1</v>
      </c>
      <c r="AA891" s="40" t="b">
        <v>0</v>
      </c>
      <c r="AB891" s="40" t="b">
        <v>0</v>
      </c>
      <c r="AC891" s="41" t="s">
        <v>10264</v>
      </c>
      <c r="AD891" s="41" t="s">
        <v>10265</v>
      </c>
      <c r="AE891" s="41">
        <v>804.2341723</v>
      </c>
      <c r="AF891" s="41">
        <v>-3.551745524</v>
      </c>
      <c r="AG891" s="42">
        <v>1.35E42</v>
      </c>
      <c r="AH891" s="51">
        <v>0.154165778</v>
      </c>
      <c r="AI891" s="40" t="s">
        <v>10266</v>
      </c>
      <c r="AJ891" s="40" t="s">
        <v>10267</v>
      </c>
      <c r="AK891" s="41">
        <v>10000.0</v>
      </c>
      <c r="AL891" s="40" t="s">
        <v>216</v>
      </c>
      <c r="AM891" s="40" t="s">
        <v>7285</v>
      </c>
      <c r="AN891" s="40" t="s">
        <v>224</v>
      </c>
      <c r="AO891" s="42">
        <v>1.11E139</v>
      </c>
    </row>
    <row r="892">
      <c r="A892" s="41">
        <v>10.0</v>
      </c>
      <c r="B892" s="42">
        <v>1.671312492E9</v>
      </c>
      <c r="C892" s="41">
        <v>3356.0</v>
      </c>
      <c r="D892" s="40" t="s">
        <v>1243</v>
      </c>
      <c r="E892" s="41">
        <v>140.0</v>
      </c>
      <c r="F892" s="41">
        <v>35.0</v>
      </c>
      <c r="G892" s="41">
        <v>70.0</v>
      </c>
      <c r="H892" s="41">
        <v>-3.07732701</v>
      </c>
      <c r="I892" s="41">
        <v>10000.0</v>
      </c>
      <c r="J892" s="41">
        <v>5000.0</v>
      </c>
      <c r="K892" s="41">
        <v>1200.0</v>
      </c>
      <c r="L892" s="41">
        <v>600.0</v>
      </c>
      <c r="M892" s="41">
        <v>30.0</v>
      </c>
      <c r="N892" s="40" t="s">
        <v>1370</v>
      </c>
      <c r="O892" s="40" t="s">
        <v>1371</v>
      </c>
      <c r="P892" s="40" t="s">
        <v>209</v>
      </c>
      <c r="Q892" s="40" t="s">
        <v>8686</v>
      </c>
      <c r="R892" s="40" t="b">
        <v>0</v>
      </c>
      <c r="S892" s="40" t="s">
        <v>7286</v>
      </c>
      <c r="T892" s="40" t="s">
        <v>7305</v>
      </c>
      <c r="U892" s="41">
        <v>0.1</v>
      </c>
      <c r="V892" s="41">
        <v>0.9</v>
      </c>
      <c r="W892" s="41">
        <v>0.1</v>
      </c>
      <c r="X892" s="41">
        <v>0.5</v>
      </c>
      <c r="Y892" s="40" t="b">
        <v>0</v>
      </c>
      <c r="Z892" s="40" t="b">
        <v>1</v>
      </c>
      <c r="AA892" s="40" t="b">
        <v>0</v>
      </c>
      <c r="AB892" s="40" t="b">
        <v>1</v>
      </c>
      <c r="AC892" s="41" t="s">
        <v>10268</v>
      </c>
      <c r="AD892" s="41" t="s">
        <v>10269</v>
      </c>
      <c r="AE892" s="41">
        <v>1203.488775</v>
      </c>
      <c r="AF892" s="41">
        <v>-3.552585662</v>
      </c>
      <c r="AG892" s="42">
        <v>1.24E42</v>
      </c>
      <c r="AH892" s="51">
        <v>0.154438787</v>
      </c>
      <c r="AI892" s="40" t="s">
        <v>10270</v>
      </c>
      <c r="AJ892" s="46">
        <v>1.237731730522E85</v>
      </c>
      <c r="AK892" s="41">
        <v>7471.0</v>
      </c>
      <c r="AL892" s="40" t="s">
        <v>2224</v>
      </c>
      <c r="AM892" s="40" t="s">
        <v>7285</v>
      </c>
      <c r="AN892" s="40" t="s">
        <v>5643</v>
      </c>
      <c r="AO892" s="42">
        <v>1.11E139</v>
      </c>
    </row>
    <row r="893">
      <c r="A893" s="41">
        <v>14.0</v>
      </c>
      <c r="B893" s="42">
        <v>1.671312514E9</v>
      </c>
      <c r="C893" s="41">
        <v>3356.0</v>
      </c>
      <c r="D893" s="40" t="s">
        <v>1243</v>
      </c>
      <c r="E893" s="41">
        <v>140.0</v>
      </c>
      <c r="F893" s="41">
        <v>35.0</v>
      </c>
      <c r="G893" s="41">
        <v>70.0</v>
      </c>
      <c r="H893" s="41">
        <v>-3.07732701</v>
      </c>
      <c r="I893" s="41">
        <v>10000.0</v>
      </c>
      <c r="J893" s="41">
        <v>5000.0</v>
      </c>
      <c r="K893" s="41">
        <v>1200.0</v>
      </c>
      <c r="L893" s="41">
        <v>600.0</v>
      </c>
      <c r="M893" s="41">
        <v>30.0</v>
      </c>
      <c r="N893" s="40" t="s">
        <v>1370</v>
      </c>
      <c r="O893" s="40" t="s">
        <v>1371</v>
      </c>
      <c r="P893" s="40" t="s">
        <v>209</v>
      </c>
      <c r="Q893" s="40" t="s">
        <v>8686</v>
      </c>
      <c r="R893" s="40" t="b">
        <v>0</v>
      </c>
      <c r="S893" s="40" t="s">
        <v>7286</v>
      </c>
      <c r="T893" s="40" t="s">
        <v>7305</v>
      </c>
      <c r="U893" s="41">
        <v>0.1</v>
      </c>
      <c r="V893" s="41">
        <v>0.9</v>
      </c>
      <c r="W893" s="41">
        <v>0.2</v>
      </c>
      <c r="X893" s="41">
        <v>0.6</v>
      </c>
      <c r="Y893" s="40" t="b">
        <v>0</v>
      </c>
      <c r="Z893" s="40" t="b">
        <v>1</v>
      </c>
      <c r="AA893" s="40" t="b">
        <v>0</v>
      </c>
      <c r="AB893" s="40" t="b">
        <v>1</v>
      </c>
      <c r="AC893" s="41" t="s">
        <v>10271</v>
      </c>
      <c r="AD893" s="41" t="s">
        <v>10272</v>
      </c>
      <c r="AE893" s="41">
        <v>1203.257861</v>
      </c>
      <c r="AF893" s="41">
        <v>-3.55464361</v>
      </c>
      <c r="AG893" s="42">
        <v>1.27E41</v>
      </c>
      <c r="AH893" s="51">
        <v>0.155107533</v>
      </c>
      <c r="AI893" s="40" t="s">
        <v>10273</v>
      </c>
      <c r="AJ893" s="45">
        <v>1.26708930149465E251</v>
      </c>
      <c r="AK893" s="41">
        <v>6889.0</v>
      </c>
      <c r="AL893" s="40" t="s">
        <v>2224</v>
      </c>
      <c r="AM893" s="40" t="s">
        <v>7285</v>
      </c>
      <c r="AN893" s="40" t="s">
        <v>5643</v>
      </c>
      <c r="AO893" s="42">
        <v>1.01E136</v>
      </c>
    </row>
    <row r="894">
      <c r="A894" s="41">
        <v>89.0</v>
      </c>
      <c r="B894" s="42">
        <v>1.671309524E9</v>
      </c>
      <c r="C894" s="41">
        <v>3356.0</v>
      </c>
      <c r="D894" s="40" t="s">
        <v>1243</v>
      </c>
      <c r="E894" s="41">
        <v>140.0</v>
      </c>
      <c r="F894" s="41">
        <v>35.0</v>
      </c>
      <c r="G894" s="41">
        <v>70.0</v>
      </c>
      <c r="H894" s="41">
        <v>-3.07732701</v>
      </c>
      <c r="I894" s="41">
        <v>10000.0</v>
      </c>
      <c r="J894" s="41">
        <v>5000.0</v>
      </c>
      <c r="K894" s="41">
        <v>1200.0</v>
      </c>
      <c r="L894" s="41">
        <v>600.0</v>
      </c>
      <c r="M894" s="41">
        <v>30.0</v>
      </c>
      <c r="N894" s="40" t="s">
        <v>1370</v>
      </c>
      <c r="O894" s="40" t="s">
        <v>1371</v>
      </c>
      <c r="P894" s="40" t="s">
        <v>7305</v>
      </c>
      <c r="Q894" s="40" t="s">
        <v>8686</v>
      </c>
      <c r="R894" s="40" t="b">
        <v>0</v>
      </c>
      <c r="S894" s="40" t="s">
        <v>7286</v>
      </c>
      <c r="T894" s="40" t="s">
        <v>212</v>
      </c>
      <c r="U894" s="41">
        <v>0.1</v>
      </c>
      <c r="V894" s="41">
        <v>0.9</v>
      </c>
      <c r="W894" s="41">
        <v>0.3</v>
      </c>
      <c r="X894" s="41">
        <v>0.6</v>
      </c>
      <c r="Y894" s="40" t="b">
        <v>0</v>
      </c>
      <c r="Z894" s="40" t="b">
        <v>1</v>
      </c>
      <c r="AA894" s="40" t="b">
        <v>0</v>
      </c>
      <c r="AB894" s="40" t="b">
        <v>1</v>
      </c>
      <c r="AC894" s="41" t="s">
        <v>7559</v>
      </c>
      <c r="AD894" s="41" t="s">
        <v>10274</v>
      </c>
      <c r="AE894" s="41">
        <v>1203.01082</v>
      </c>
      <c r="AF894" s="41">
        <v>-3.559409335</v>
      </c>
      <c r="AG894" s="42">
        <v>2.75E41</v>
      </c>
      <c r="AH894" s="51">
        <v>0.15665619</v>
      </c>
      <c r="AI894" s="40" t="s">
        <v>10275</v>
      </c>
      <c r="AJ894" s="46">
        <v>2.74783591963867E167</v>
      </c>
      <c r="AK894" s="41">
        <v>3648.0</v>
      </c>
      <c r="AL894" s="40" t="s">
        <v>2224</v>
      </c>
      <c r="AM894" s="40" t="s">
        <v>7285</v>
      </c>
      <c r="AN894" s="40" t="s">
        <v>5643</v>
      </c>
      <c r="AO894" s="42">
        <v>1.1E137</v>
      </c>
    </row>
    <row r="895">
      <c r="A895" s="41">
        <v>914.0</v>
      </c>
      <c r="B895" s="42">
        <v>1.671302375E9</v>
      </c>
      <c r="C895" s="41">
        <v>3356.0</v>
      </c>
      <c r="D895" s="40" t="s">
        <v>1243</v>
      </c>
      <c r="E895" s="41">
        <v>140.0</v>
      </c>
      <c r="F895" s="41">
        <v>35.0</v>
      </c>
      <c r="G895" s="41">
        <v>70.0</v>
      </c>
      <c r="H895" s="41">
        <v>-3.07732701</v>
      </c>
      <c r="I895" s="41">
        <v>10000.0</v>
      </c>
      <c r="J895" s="41">
        <v>5000.0</v>
      </c>
      <c r="K895" s="41">
        <v>1200.0</v>
      </c>
      <c r="L895" s="41">
        <v>600.0</v>
      </c>
      <c r="M895" s="41">
        <v>100.0</v>
      </c>
      <c r="N895" s="40" t="s">
        <v>1370</v>
      </c>
      <c r="O895" s="40" t="s">
        <v>208</v>
      </c>
      <c r="P895" s="40" t="s">
        <v>209</v>
      </c>
      <c r="Q895" s="40" t="s">
        <v>8686</v>
      </c>
      <c r="R895" s="40" t="b">
        <v>0</v>
      </c>
      <c r="S895" s="40" t="s">
        <v>7286</v>
      </c>
      <c r="T895" s="40" t="s">
        <v>212</v>
      </c>
      <c r="U895" s="41">
        <v>0.1</v>
      </c>
      <c r="V895" s="41">
        <v>0.9</v>
      </c>
      <c r="W895" s="41">
        <v>0.2</v>
      </c>
      <c r="X895" s="41">
        <v>0.6</v>
      </c>
      <c r="Y895" s="40" t="b">
        <v>0</v>
      </c>
      <c r="Z895" s="40" t="b">
        <v>1</v>
      </c>
      <c r="AA895" s="40" t="b">
        <v>0</v>
      </c>
      <c r="AB895" s="40" t="b">
        <v>0</v>
      </c>
      <c r="AC895" s="41" t="s">
        <v>10276</v>
      </c>
      <c r="AD895" s="41" t="s">
        <v>10277</v>
      </c>
      <c r="AE895" s="41">
        <v>681.4182804</v>
      </c>
      <c r="AF895" s="41">
        <v>-3.560785843</v>
      </c>
      <c r="AG895" s="42">
        <v>9.93E41</v>
      </c>
      <c r="AH895" s="51">
        <v>0.157103496</v>
      </c>
      <c r="AI895" s="40" t="s">
        <v>10278</v>
      </c>
      <c r="AJ895" s="40" t="s">
        <v>10279</v>
      </c>
      <c r="AK895" s="41">
        <v>5409.0</v>
      </c>
      <c r="AL895" s="40" t="s">
        <v>7372</v>
      </c>
      <c r="AM895" s="40" t="s">
        <v>7285</v>
      </c>
      <c r="AN895" s="40" t="s">
        <v>224</v>
      </c>
      <c r="AO895" s="42">
        <v>1.01E139</v>
      </c>
    </row>
    <row r="896">
      <c r="A896" s="41">
        <v>125.0</v>
      </c>
      <c r="B896" s="42">
        <v>1.671309524E9</v>
      </c>
      <c r="C896" s="41">
        <v>3356.0</v>
      </c>
      <c r="D896" s="40" t="s">
        <v>1243</v>
      </c>
      <c r="E896" s="41">
        <v>140.0</v>
      </c>
      <c r="F896" s="41">
        <v>35.0</v>
      </c>
      <c r="G896" s="41">
        <v>70.0</v>
      </c>
      <c r="H896" s="41">
        <v>-3.07732701</v>
      </c>
      <c r="I896" s="41">
        <v>10000.0</v>
      </c>
      <c r="J896" s="41">
        <v>5000.0</v>
      </c>
      <c r="K896" s="41">
        <v>1200.0</v>
      </c>
      <c r="L896" s="41">
        <v>600.0</v>
      </c>
      <c r="M896" s="41">
        <v>30.0</v>
      </c>
      <c r="N896" s="40" t="s">
        <v>1370</v>
      </c>
      <c r="O896" s="40" t="s">
        <v>1371</v>
      </c>
      <c r="P896" s="40" t="s">
        <v>1372</v>
      </c>
      <c r="Q896" s="40" t="s">
        <v>8686</v>
      </c>
      <c r="R896" s="40" t="b">
        <v>0</v>
      </c>
      <c r="S896" s="40" t="s">
        <v>7286</v>
      </c>
      <c r="T896" s="40" t="s">
        <v>212</v>
      </c>
      <c r="U896" s="41">
        <v>0.1</v>
      </c>
      <c r="V896" s="41">
        <v>0.9</v>
      </c>
      <c r="W896" s="41">
        <v>0.3</v>
      </c>
      <c r="X896" s="41">
        <v>0.6</v>
      </c>
      <c r="Y896" s="40" t="b">
        <v>0</v>
      </c>
      <c r="Z896" s="40" t="b">
        <v>1</v>
      </c>
      <c r="AA896" s="40" t="b">
        <v>0</v>
      </c>
      <c r="AB896" s="40" t="b">
        <v>1</v>
      </c>
      <c r="AC896" s="41" t="s">
        <v>10280</v>
      </c>
      <c r="AD896" s="41" t="s">
        <v>10281</v>
      </c>
      <c r="AE896" s="41">
        <v>1203.344992</v>
      </c>
      <c r="AF896" s="41">
        <v>-3.560929437</v>
      </c>
      <c r="AG896" s="42">
        <v>1.04E42</v>
      </c>
      <c r="AH896" s="51">
        <v>0.157150158</v>
      </c>
      <c r="AI896" s="40" t="s">
        <v>10282</v>
      </c>
      <c r="AJ896" s="46">
        <v>1.04221273406253E171</v>
      </c>
      <c r="AK896" s="41">
        <v>3740.0</v>
      </c>
      <c r="AL896" s="40" t="s">
        <v>2224</v>
      </c>
      <c r="AM896" s="40" t="s">
        <v>7285</v>
      </c>
      <c r="AN896" s="40" t="s">
        <v>5643</v>
      </c>
      <c r="AO896" s="42">
        <v>1.01E139</v>
      </c>
    </row>
    <row r="897">
      <c r="A897" s="41">
        <v>11.0</v>
      </c>
      <c r="B897" s="42">
        <v>1.671312492E9</v>
      </c>
      <c r="C897" s="41">
        <v>3356.0</v>
      </c>
      <c r="D897" s="40" t="s">
        <v>1243</v>
      </c>
      <c r="E897" s="41">
        <v>140.0</v>
      </c>
      <c r="F897" s="41">
        <v>35.0</v>
      </c>
      <c r="G897" s="41">
        <v>70.0</v>
      </c>
      <c r="H897" s="41">
        <v>-3.07732701</v>
      </c>
      <c r="I897" s="41">
        <v>10000.0</v>
      </c>
      <c r="J897" s="41">
        <v>5000.0</v>
      </c>
      <c r="K897" s="41">
        <v>1200.0</v>
      </c>
      <c r="L897" s="41">
        <v>600.0</v>
      </c>
      <c r="M897" s="41">
        <v>30.0</v>
      </c>
      <c r="N897" s="40" t="s">
        <v>1370</v>
      </c>
      <c r="O897" s="40" t="s">
        <v>1371</v>
      </c>
      <c r="P897" s="40" t="s">
        <v>209</v>
      </c>
      <c r="Q897" s="40" t="s">
        <v>8686</v>
      </c>
      <c r="R897" s="40" t="b">
        <v>0</v>
      </c>
      <c r="S897" s="40" t="s">
        <v>7286</v>
      </c>
      <c r="T897" s="40" t="s">
        <v>7305</v>
      </c>
      <c r="U897" s="41">
        <v>0.1</v>
      </c>
      <c r="V897" s="41">
        <v>0.9</v>
      </c>
      <c r="W897" s="41">
        <v>0.1</v>
      </c>
      <c r="X897" s="41">
        <v>0.6</v>
      </c>
      <c r="Y897" s="40" t="b">
        <v>0</v>
      </c>
      <c r="Z897" s="40" t="b">
        <v>1</v>
      </c>
      <c r="AA897" s="40" t="b">
        <v>0</v>
      </c>
      <c r="AB897" s="40" t="b">
        <v>1</v>
      </c>
      <c r="AC897" s="41" t="s">
        <v>10283</v>
      </c>
      <c r="AD897" s="41" t="s">
        <v>10284</v>
      </c>
      <c r="AE897" s="41">
        <v>1203.169088</v>
      </c>
      <c r="AF897" s="41">
        <v>-3.561094471</v>
      </c>
      <c r="AG897" s="42">
        <v>1.6E41</v>
      </c>
      <c r="AH897" s="51">
        <v>0.157203788</v>
      </c>
      <c r="AI897" s="40" t="s">
        <v>10285</v>
      </c>
      <c r="AJ897" s="46">
        <v>1.60387208629918E83</v>
      </c>
      <c r="AK897" s="41">
        <v>6396.0</v>
      </c>
      <c r="AL897" s="40" t="s">
        <v>2224</v>
      </c>
      <c r="AM897" s="40" t="s">
        <v>7285</v>
      </c>
      <c r="AN897" s="40" t="s">
        <v>5643</v>
      </c>
      <c r="AO897" s="42">
        <v>1.11E136</v>
      </c>
    </row>
    <row r="898">
      <c r="A898" s="41">
        <v>629.0</v>
      </c>
      <c r="B898" s="42">
        <v>1.671302375E9</v>
      </c>
      <c r="C898" s="41">
        <v>3356.0</v>
      </c>
      <c r="D898" s="40" t="s">
        <v>1243</v>
      </c>
      <c r="E898" s="41">
        <v>140.0</v>
      </c>
      <c r="F898" s="41">
        <v>35.0</v>
      </c>
      <c r="G898" s="41">
        <v>70.0</v>
      </c>
      <c r="H898" s="41">
        <v>-3.07732701</v>
      </c>
      <c r="I898" s="41">
        <v>10000.0</v>
      </c>
      <c r="J898" s="41">
        <v>5000.0</v>
      </c>
      <c r="K898" s="41">
        <v>1200.0</v>
      </c>
      <c r="L898" s="41">
        <v>600.0</v>
      </c>
      <c r="M898" s="41">
        <v>50.0</v>
      </c>
      <c r="N898" s="40" t="s">
        <v>1370</v>
      </c>
      <c r="O898" s="40" t="s">
        <v>208</v>
      </c>
      <c r="P898" s="40" t="s">
        <v>7305</v>
      </c>
      <c r="Q898" s="40" t="s">
        <v>8686</v>
      </c>
      <c r="R898" s="40" t="b">
        <v>0</v>
      </c>
      <c r="S898" s="40" t="s">
        <v>7286</v>
      </c>
      <c r="T898" s="40" t="s">
        <v>212</v>
      </c>
      <c r="U898" s="41">
        <v>0.1</v>
      </c>
      <c r="V898" s="41">
        <v>0.9</v>
      </c>
      <c r="W898" s="41">
        <v>0.3</v>
      </c>
      <c r="X898" s="41">
        <v>0.6</v>
      </c>
      <c r="Y898" s="40" t="b">
        <v>0</v>
      </c>
      <c r="Z898" s="40" t="b">
        <v>1</v>
      </c>
      <c r="AA898" s="40" t="b">
        <v>0</v>
      </c>
      <c r="AB898" s="40" t="b">
        <v>0</v>
      </c>
      <c r="AC898" s="41" t="s">
        <v>10286</v>
      </c>
      <c r="AD898" s="41" t="s">
        <v>10287</v>
      </c>
      <c r="AE898" s="41">
        <v>360.0710895</v>
      </c>
      <c r="AF898" s="41">
        <v>-3.561312933</v>
      </c>
      <c r="AG898" s="42">
        <v>3.43E41</v>
      </c>
      <c r="AH898" s="51">
        <v>0.157274778</v>
      </c>
      <c r="AI898" s="40" t="s">
        <v>10288</v>
      </c>
      <c r="AJ898" s="40" t="s">
        <v>10289</v>
      </c>
      <c r="AK898" s="41">
        <v>5544.0</v>
      </c>
      <c r="AL898" s="40" t="s">
        <v>1382</v>
      </c>
      <c r="AM898" s="40" t="s">
        <v>7285</v>
      </c>
      <c r="AN898" s="40" t="s">
        <v>224</v>
      </c>
      <c r="AO898" s="42">
        <v>1.11E137</v>
      </c>
    </row>
    <row r="899">
      <c r="A899" s="41">
        <v>325.0</v>
      </c>
      <c r="B899" s="42">
        <v>1.671302375E9</v>
      </c>
      <c r="C899" s="41">
        <v>3356.0</v>
      </c>
      <c r="D899" s="40" t="s">
        <v>1243</v>
      </c>
      <c r="E899" s="41">
        <v>140.0</v>
      </c>
      <c r="F899" s="41">
        <v>35.0</v>
      </c>
      <c r="G899" s="41">
        <v>70.0</v>
      </c>
      <c r="H899" s="41">
        <v>-3.07732701</v>
      </c>
      <c r="I899" s="41">
        <v>10000.0</v>
      </c>
      <c r="J899" s="41">
        <v>5000.0</v>
      </c>
      <c r="K899" s="41">
        <v>1200.0</v>
      </c>
      <c r="L899" s="41">
        <v>600.0</v>
      </c>
      <c r="M899" s="41">
        <v>30.0</v>
      </c>
      <c r="N899" s="40" t="s">
        <v>1370</v>
      </c>
      <c r="O899" s="40" t="s">
        <v>208</v>
      </c>
      <c r="P899" s="40" t="s">
        <v>212</v>
      </c>
      <c r="Q899" s="40" t="s">
        <v>8686</v>
      </c>
      <c r="R899" s="40" t="b">
        <v>0</v>
      </c>
      <c r="S899" s="40" t="s">
        <v>1373</v>
      </c>
      <c r="T899" s="40" t="s">
        <v>212</v>
      </c>
      <c r="U899" s="41">
        <v>0.1</v>
      </c>
      <c r="V899" s="41">
        <v>0.9</v>
      </c>
      <c r="W899" s="41">
        <v>0.1</v>
      </c>
      <c r="X899" s="41">
        <v>0.5</v>
      </c>
      <c r="Y899" s="40" t="b">
        <v>0</v>
      </c>
      <c r="Z899" s="40" t="b">
        <v>1</v>
      </c>
      <c r="AA899" s="40" t="b">
        <v>0</v>
      </c>
      <c r="AB899" s="40" t="b">
        <v>0</v>
      </c>
      <c r="AC899" s="41" t="s">
        <v>10290</v>
      </c>
      <c r="AD899" s="41" t="s">
        <v>10291</v>
      </c>
      <c r="AE899" s="41">
        <v>322.324064</v>
      </c>
      <c r="AF899" s="41">
        <v>-3.561625913</v>
      </c>
      <c r="AG899" s="42">
        <v>1.33E42</v>
      </c>
      <c r="AH899" s="51">
        <v>0.157376483</v>
      </c>
      <c r="AI899" s="40" t="s">
        <v>10292</v>
      </c>
      <c r="AJ899" s="46">
        <v>1.32562863667482E128</v>
      </c>
      <c r="AK899" s="41">
        <v>10000.0</v>
      </c>
      <c r="AL899" s="40" t="s">
        <v>216</v>
      </c>
      <c r="AM899" s="40" t="s">
        <v>7285</v>
      </c>
      <c r="AN899" s="40" t="s">
        <v>224</v>
      </c>
      <c r="AO899" s="42">
        <v>1.11E139</v>
      </c>
    </row>
    <row r="900">
      <c r="A900" s="41">
        <v>328.0</v>
      </c>
      <c r="B900" s="42">
        <v>1.671302375E9</v>
      </c>
      <c r="C900" s="41">
        <v>3356.0</v>
      </c>
      <c r="D900" s="40" t="s">
        <v>1243</v>
      </c>
      <c r="E900" s="41">
        <v>140.0</v>
      </c>
      <c r="F900" s="41">
        <v>35.0</v>
      </c>
      <c r="G900" s="41">
        <v>70.0</v>
      </c>
      <c r="H900" s="41">
        <v>-3.07732701</v>
      </c>
      <c r="I900" s="41">
        <v>10000.0</v>
      </c>
      <c r="J900" s="41">
        <v>5000.0</v>
      </c>
      <c r="K900" s="41">
        <v>1200.0</v>
      </c>
      <c r="L900" s="41">
        <v>600.0</v>
      </c>
      <c r="M900" s="41">
        <v>30.0</v>
      </c>
      <c r="N900" s="40" t="s">
        <v>1370</v>
      </c>
      <c r="O900" s="40" t="s">
        <v>208</v>
      </c>
      <c r="P900" s="40" t="s">
        <v>212</v>
      </c>
      <c r="Q900" s="40" t="s">
        <v>8686</v>
      </c>
      <c r="R900" s="40" t="b">
        <v>0</v>
      </c>
      <c r="S900" s="40" t="s">
        <v>1373</v>
      </c>
      <c r="T900" s="40" t="s">
        <v>212</v>
      </c>
      <c r="U900" s="41">
        <v>0.1</v>
      </c>
      <c r="V900" s="41">
        <v>0.9</v>
      </c>
      <c r="W900" s="41">
        <v>0.2</v>
      </c>
      <c r="X900" s="41">
        <v>0.5</v>
      </c>
      <c r="Y900" s="40" t="b">
        <v>0</v>
      </c>
      <c r="Z900" s="40" t="b">
        <v>1</v>
      </c>
      <c r="AA900" s="40" t="b">
        <v>0</v>
      </c>
      <c r="AB900" s="40" t="b">
        <v>0</v>
      </c>
      <c r="AC900" s="41" t="s">
        <v>10293</v>
      </c>
      <c r="AD900" s="41" t="s">
        <v>10294</v>
      </c>
      <c r="AE900" s="41">
        <v>314.6880655</v>
      </c>
      <c r="AF900" s="41">
        <v>-3.566061259</v>
      </c>
      <c r="AG900" s="42">
        <v>1.2E42</v>
      </c>
      <c r="AH900" s="51">
        <v>0.158817782</v>
      </c>
      <c r="AI900" s="40" t="s">
        <v>10295</v>
      </c>
      <c r="AJ900" s="45">
        <v>1.20211311915321E257</v>
      </c>
      <c r="AK900" s="41">
        <v>10000.0</v>
      </c>
      <c r="AL900" s="40" t="s">
        <v>216</v>
      </c>
      <c r="AM900" s="40" t="s">
        <v>7285</v>
      </c>
      <c r="AN900" s="40" t="s">
        <v>224</v>
      </c>
      <c r="AO900" s="42">
        <v>1.1E139</v>
      </c>
    </row>
    <row r="901">
      <c r="A901" s="41">
        <v>148.0</v>
      </c>
      <c r="B901" s="42">
        <v>1.671302375E9</v>
      </c>
      <c r="C901" s="41">
        <v>3356.0</v>
      </c>
      <c r="D901" s="40" t="s">
        <v>1243</v>
      </c>
      <c r="E901" s="41">
        <v>140.0</v>
      </c>
      <c r="F901" s="41">
        <v>35.0</v>
      </c>
      <c r="G901" s="41">
        <v>70.0</v>
      </c>
      <c r="H901" s="41">
        <v>-3.07732701</v>
      </c>
      <c r="I901" s="41">
        <v>10000.0</v>
      </c>
      <c r="J901" s="41">
        <v>5000.0</v>
      </c>
      <c r="K901" s="41">
        <v>1200.0</v>
      </c>
      <c r="L901" s="41">
        <v>600.0</v>
      </c>
      <c r="M901" s="41">
        <v>30.0</v>
      </c>
      <c r="N901" s="40" t="s">
        <v>1370</v>
      </c>
      <c r="O901" s="40" t="s">
        <v>1371</v>
      </c>
      <c r="P901" s="40" t="s">
        <v>212</v>
      </c>
      <c r="Q901" s="40" t="s">
        <v>8686</v>
      </c>
      <c r="R901" s="40" t="b">
        <v>0</v>
      </c>
      <c r="S901" s="40" t="s">
        <v>1373</v>
      </c>
      <c r="T901" s="40" t="s">
        <v>212</v>
      </c>
      <c r="U901" s="41">
        <v>0.1</v>
      </c>
      <c r="V901" s="41">
        <v>0.9</v>
      </c>
      <c r="W901" s="41">
        <v>0.2</v>
      </c>
      <c r="X901" s="41">
        <v>0.5</v>
      </c>
      <c r="Y901" s="40" t="b">
        <v>0</v>
      </c>
      <c r="Z901" s="40" t="b">
        <v>1</v>
      </c>
      <c r="AA901" s="40" t="b">
        <v>0</v>
      </c>
      <c r="AB901" s="40" t="b">
        <v>0</v>
      </c>
      <c r="AC901" s="41" t="s">
        <v>10296</v>
      </c>
      <c r="AD901" s="41" t="s">
        <v>10297</v>
      </c>
      <c r="AE901" s="41">
        <v>314.2576511</v>
      </c>
      <c r="AF901" s="41">
        <v>-3.570550435</v>
      </c>
      <c r="AG901" s="42">
        <v>4.0E41</v>
      </c>
      <c r="AH901" s="51">
        <v>0.160276572</v>
      </c>
      <c r="AI901" s="40" t="s">
        <v>10298</v>
      </c>
      <c r="AJ901" s="45">
        <v>3.99934092877919E251</v>
      </c>
      <c r="AK901" s="41">
        <v>10000.0</v>
      </c>
      <c r="AL901" s="40" t="s">
        <v>216</v>
      </c>
      <c r="AM901" s="40" t="s">
        <v>7285</v>
      </c>
      <c r="AN901" s="40" t="s">
        <v>224</v>
      </c>
      <c r="AO901" s="42">
        <v>1.0E138</v>
      </c>
    </row>
    <row r="902">
      <c r="A902" s="41">
        <v>16.0</v>
      </c>
      <c r="B902" s="42">
        <v>1.671312492E9</v>
      </c>
      <c r="C902" s="41">
        <v>3356.0</v>
      </c>
      <c r="D902" s="40" t="s">
        <v>1243</v>
      </c>
      <c r="E902" s="41">
        <v>140.0</v>
      </c>
      <c r="F902" s="41">
        <v>35.0</v>
      </c>
      <c r="G902" s="41">
        <v>70.0</v>
      </c>
      <c r="H902" s="41">
        <v>-3.07732701</v>
      </c>
      <c r="I902" s="41">
        <v>10000.0</v>
      </c>
      <c r="J902" s="41">
        <v>5000.0</v>
      </c>
      <c r="K902" s="41">
        <v>1200.0</v>
      </c>
      <c r="L902" s="41">
        <v>600.0</v>
      </c>
      <c r="M902" s="41">
        <v>30.0</v>
      </c>
      <c r="N902" s="40" t="s">
        <v>1370</v>
      </c>
      <c r="O902" s="40" t="s">
        <v>1371</v>
      </c>
      <c r="P902" s="40" t="s">
        <v>209</v>
      </c>
      <c r="Q902" s="40" t="s">
        <v>8686</v>
      </c>
      <c r="R902" s="40" t="b">
        <v>0</v>
      </c>
      <c r="S902" s="40" t="s">
        <v>7286</v>
      </c>
      <c r="T902" s="40" t="s">
        <v>7305</v>
      </c>
      <c r="U902" s="41">
        <v>0.1</v>
      </c>
      <c r="V902" s="41">
        <v>0.9</v>
      </c>
      <c r="W902" s="41">
        <v>0.3</v>
      </c>
      <c r="X902" s="41">
        <v>0.5</v>
      </c>
      <c r="Y902" s="40" t="b">
        <v>0</v>
      </c>
      <c r="Z902" s="40" t="b">
        <v>1</v>
      </c>
      <c r="AA902" s="40" t="b">
        <v>0</v>
      </c>
      <c r="AB902" s="40" t="b">
        <v>1</v>
      </c>
      <c r="AC902" s="41" t="s">
        <v>10299</v>
      </c>
      <c r="AD902" s="41" t="s">
        <v>10300</v>
      </c>
      <c r="AE902" s="41">
        <v>1204.058423</v>
      </c>
      <c r="AF902" s="41">
        <v>-3.573410478</v>
      </c>
      <c r="AG902" s="42">
        <v>1.39E42</v>
      </c>
      <c r="AH902" s="51">
        <v>0.161205964</v>
      </c>
      <c r="AI902" s="40" t="s">
        <v>10301</v>
      </c>
      <c r="AJ902" s="46">
        <v>1.38725830925848E171</v>
      </c>
      <c r="AK902" s="41">
        <v>6497.0</v>
      </c>
      <c r="AL902" s="40" t="s">
        <v>2224</v>
      </c>
      <c r="AM902" s="40" t="s">
        <v>7285</v>
      </c>
      <c r="AN902" s="40" t="s">
        <v>5643</v>
      </c>
      <c r="AO902" s="42">
        <v>1.11E139</v>
      </c>
    </row>
    <row r="903">
      <c r="A903" s="41">
        <v>687.0</v>
      </c>
      <c r="B903" s="42">
        <v>1.671302375E9</v>
      </c>
      <c r="C903" s="41">
        <v>3356.0</v>
      </c>
      <c r="D903" s="40" t="s">
        <v>1243</v>
      </c>
      <c r="E903" s="41">
        <v>140.0</v>
      </c>
      <c r="F903" s="41">
        <v>35.0</v>
      </c>
      <c r="G903" s="41">
        <v>70.0</v>
      </c>
      <c r="H903" s="41">
        <v>-3.07732701</v>
      </c>
      <c r="I903" s="41">
        <v>10000.0</v>
      </c>
      <c r="J903" s="41">
        <v>5000.0</v>
      </c>
      <c r="K903" s="41">
        <v>1200.0</v>
      </c>
      <c r="L903" s="41">
        <v>600.0</v>
      </c>
      <c r="M903" s="41">
        <v>50.0</v>
      </c>
      <c r="N903" s="40" t="s">
        <v>1370</v>
      </c>
      <c r="O903" s="40" t="s">
        <v>208</v>
      </c>
      <c r="P903" s="40" t="s">
        <v>212</v>
      </c>
      <c r="Q903" s="40" t="s">
        <v>8686</v>
      </c>
      <c r="R903" s="40" t="b">
        <v>0</v>
      </c>
      <c r="S903" s="40" t="s">
        <v>1373</v>
      </c>
      <c r="T903" s="40" t="s">
        <v>212</v>
      </c>
      <c r="U903" s="41">
        <v>0.1</v>
      </c>
      <c r="V903" s="41">
        <v>0.9</v>
      </c>
      <c r="W903" s="41">
        <v>0.2</v>
      </c>
      <c r="X903" s="41">
        <v>0.4</v>
      </c>
      <c r="Y903" s="40" t="b">
        <v>0</v>
      </c>
      <c r="Z903" s="40" t="b">
        <v>1</v>
      </c>
      <c r="AA903" s="40" t="b">
        <v>0</v>
      </c>
      <c r="AB903" s="40" t="b">
        <v>0</v>
      </c>
      <c r="AC903" s="41" t="s">
        <v>10302</v>
      </c>
      <c r="AD903" s="41" t="s">
        <v>10303</v>
      </c>
      <c r="AE903" s="41">
        <v>415.3872869</v>
      </c>
      <c r="AF903" s="41">
        <v>-3.574655757</v>
      </c>
      <c r="AG903" s="42">
        <v>6.75E41</v>
      </c>
      <c r="AH903" s="51">
        <v>0.161610627</v>
      </c>
      <c r="AI903" s="40" t="s">
        <v>10304</v>
      </c>
      <c r="AJ903" s="40" t="s">
        <v>10305</v>
      </c>
      <c r="AK903" s="41">
        <v>10000.0</v>
      </c>
      <c r="AL903" s="40" t="s">
        <v>216</v>
      </c>
      <c r="AM903" s="40" t="s">
        <v>7285</v>
      </c>
      <c r="AN903" s="40" t="s">
        <v>224</v>
      </c>
      <c r="AO903" s="42">
        <v>1.11E138</v>
      </c>
    </row>
    <row r="904">
      <c r="A904" s="41">
        <v>1009.0</v>
      </c>
      <c r="B904" s="42">
        <v>1.671302375E9</v>
      </c>
      <c r="C904" s="41">
        <v>3356.0</v>
      </c>
      <c r="D904" s="40" t="s">
        <v>1243</v>
      </c>
      <c r="E904" s="41">
        <v>140.0</v>
      </c>
      <c r="F904" s="41">
        <v>35.0</v>
      </c>
      <c r="G904" s="41">
        <v>70.0</v>
      </c>
      <c r="H904" s="41">
        <v>-3.07732701</v>
      </c>
      <c r="I904" s="41">
        <v>10000.0</v>
      </c>
      <c r="J904" s="41">
        <v>5000.0</v>
      </c>
      <c r="K904" s="41">
        <v>1200.0</v>
      </c>
      <c r="L904" s="41">
        <v>600.0</v>
      </c>
      <c r="M904" s="41">
        <v>100.0</v>
      </c>
      <c r="N904" s="40" t="s">
        <v>1370</v>
      </c>
      <c r="O904" s="40" t="s">
        <v>208</v>
      </c>
      <c r="P904" s="40" t="s">
        <v>1372</v>
      </c>
      <c r="Q904" s="40" t="s">
        <v>8686</v>
      </c>
      <c r="R904" s="40" t="b">
        <v>0</v>
      </c>
      <c r="S904" s="40" t="s">
        <v>1373</v>
      </c>
      <c r="T904" s="40" t="s">
        <v>212</v>
      </c>
      <c r="U904" s="41">
        <v>0.1</v>
      </c>
      <c r="V904" s="41">
        <v>0.9</v>
      </c>
      <c r="W904" s="41">
        <v>0.1</v>
      </c>
      <c r="X904" s="41">
        <v>0.5</v>
      </c>
      <c r="Y904" s="40" t="b">
        <v>0</v>
      </c>
      <c r="Z904" s="40" t="b">
        <v>1</v>
      </c>
      <c r="AA904" s="40" t="b">
        <v>0</v>
      </c>
      <c r="AB904" s="40" t="b">
        <v>0</v>
      </c>
      <c r="AC904" s="41" t="s">
        <v>10306</v>
      </c>
      <c r="AD904" s="41" t="s">
        <v>10307</v>
      </c>
      <c r="AE904" s="41">
        <v>987.110523</v>
      </c>
      <c r="AF904" s="41">
        <v>-3.574893817</v>
      </c>
      <c r="AG904" s="42">
        <v>1.2E42</v>
      </c>
      <c r="AH904" s="51">
        <v>0.161687986</v>
      </c>
      <c r="AI904" s="40" t="s">
        <v>10308</v>
      </c>
      <c r="AJ904" s="40" t="s">
        <v>10309</v>
      </c>
      <c r="AK904" s="41">
        <v>10000.0</v>
      </c>
      <c r="AL904" s="40" t="s">
        <v>216</v>
      </c>
      <c r="AM904" s="40" t="s">
        <v>7285</v>
      </c>
      <c r="AN904" s="40" t="s">
        <v>224</v>
      </c>
      <c r="AO904" s="42">
        <v>1.1E139</v>
      </c>
    </row>
    <row r="905">
      <c r="A905" s="41">
        <v>85.0</v>
      </c>
      <c r="B905" s="42">
        <v>1.671312514E9</v>
      </c>
      <c r="C905" s="41">
        <v>3356.0</v>
      </c>
      <c r="D905" s="40" t="s">
        <v>1243</v>
      </c>
      <c r="E905" s="41">
        <v>140.0</v>
      </c>
      <c r="F905" s="41">
        <v>35.0</v>
      </c>
      <c r="G905" s="41">
        <v>70.0</v>
      </c>
      <c r="H905" s="41">
        <v>-3.07732701</v>
      </c>
      <c r="I905" s="41">
        <v>10000.0</v>
      </c>
      <c r="J905" s="41">
        <v>5000.0</v>
      </c>
      <c r="K905" s="41">
        <v>1200.0</v>
      </c>
      <c r="L905" s="41">
        <v>600.0</v>
      </c>
      <c r="M905" s="41">
        <v>30.0</v>
      </c>
      <c r="N905" s="40" t="s">
        <v>1370</v>
      </c>
      <c r="O905" s="40" t="s">
        <v>1371</v>
      </c>
      <c r="P905" s="40" t="s">
        <v>7305</v>
      </c>
      <c r="Q905" s="40" t="s">
        <v>8686</v>
      </c>
      <c r="R905" s="40" t="b">
        <v>0</v>
      </c>
      <c r="S905" s="40" t="s">
        <v>7286</v>
      </c>
      <c r="T905" s="40" t="s">
        <v>7305</v>
      </c>
      <c r="U905" s="41">
        <v>0.1</v>
      </c>
      <c r="V905" s="41">
        <v>0.9</v>
      </c>
      <c r="W905" s="41">
        <v>0.2</v>
      </c>
      <c r="X905" s="41">
        <v>0.5</v>
      </c>
      <c r="Y905" s="40" t="b">
        <v>0</v>
      </c>
      <c r="Z905" s="40" t="b">
        <v>1</v>
      </c>
      <c r="AA905" s="40" t="b">
        <v>0</v>
      </c>
      <c r="AB905" s="40" t="b">
        <v>1</v>
      </c>
      <c r="AC905" s="41" t="s">
        <v>10310</v>
      </c>
      <c r="AD905" s="41" t="s">
        <v>10311</v>
      </c>
      <c r="AE905" s="41">
        <v>1203.557825</v>
      </c>
      <c r="AF905" s="41">
        <v>-3.576440636</v>
      </c>
      <c r="AG905" s="42">
        <v>8.35E41</v>
      </c>
      <c r="AH905" s="51">
        <v>0.162190636</v>
      </c>
      <c r="AI905" s="40" t="s">
        <v>10312</v>
      </c>
      <c r="AJ905" s="45">
        <v>8.35431617045057E251</v>
      </c>
      <c r="AK905" s="41">
        <v>7988.0</v>
      </c>
      <c r="AL905" s="40" t="s">
        <v>2224</v>
      </c>
      <c r="AM905" s="40" t="s">
        <v>7285</v>
      </c>
      <c r="AN905" s="40" t="s">
        <v>5643</v>
      </c>
      <c r="AO905" s="42">
        <v>1.0E139</v>
      </c>
    </row>
    <row r="906">
      <c r="A906" s="41">
        <v>12.0</v>
      </c>
      <c r="B906" s="42">
        <v>1.671312514E9</v>
      </c>
      <c r="C906" s="41">
        <v>3356.0</v>
      </c>
      <c r="D906" s="40" t="s">
        <v>1243</v>
      </c>
      <c r="E906" s="41">
        <v>140.0</v>
      </c>
      <c r="F906" s="41">
        <v>35.0</v>
      </c>
      <c r="G906" s="41">
        <v>70.0</v>
      </c>
      <c r="H906" s="41">
        <v>-3.07732701</v>
      </c>
      <c r="I906" s="41">
        <v>10000.0</v>
      </c>
      <c r="J906" s="41">
        <v>5000.0</v>
      </c>
      <c r="K906" s="41">
        <v>1200.0</v>
      </c>
      <c r="L906" s="41">
        <v>600.0</v>
      </c>
      <c r="M906" s="41">
        <v>30.0</v>
      </c>
      <c r="N906" s="40" t="s">
        <v>1370</v>
      </c>
      <c r="O906" s="40" t="s">
        <v>1371</v>
      </c>
      <c r="P906" s="40" t="s">
        <v>209</v>
      </c>
      <c r="Q906" s="40" t="s">
        <v>8686</v>
      </c>
      <c r="R906" s="40" t="b">
        <v>0</v>
      </c>
      <c r="S906" s="40" t="s">
        <v>7286</v>
      </c>
      <c r="T906" s="40" t="s">
        <v>7305</v>
      </c>
      <c r="U906" s="41">
        <v>0.1</v>
      </c>
      <c r="V906" s="41">
        <v>0.9</v>
      </c>
      <c r="W906" s="41">
        <v>0.2</v>
      </c>
      <c r="X906" s="41">
        <v>0.4</v>
      </c>
      <c r="Y906" s="40" t="b">
        <v>0</v>
      </c>
      <c r="Z906" s="40" t="b">
        <v>1</v>
      </c>
      <c r="AA906" s="40" t="b">
        <v>0</v>
      </c>
      <c r="AB906" s="40" t="b">
        <v>1</v>
      </c>
      <c r="AC906" s="41" t="s">
        <v>10313</v>
      </c>
      <c r="AD906" s="41" t="s">
        <v>10314</v>
      </c>
      <c r="AE906" s="41">
        <v>1203.477997</v>
      </c>
      <c r="AF906" s="41">
        <v>-3.577272499</v>
      </c>
      <c r="AG906" s="42">
        <v>1.33E41</v>
      </c>
      <c r="AH906" s="51">
        <v>0.162460956</v>
      </c>
      <c r="AI906" s="40" t="s">
        <v>10315</v>
      </c>
      <c r="AJ906" s="46">
        <v>1.33151699267887E125</v>
      </c>
      <c r="AK906" s="41">
        <v>9458.0</v>
      </c>
      <c r="AL906" s="40" t="s">
        <v>2224</v>
      </c>
      <c r="AM906" s="40" t="s">
        <v>7285</v>
      </c>
      <c r="AN906" s="40" t="s">
        <v>5643</v>
      </c>
      <c r="AO906" s="42">
        <v>1.1E136</v>
      </c>
    </row>
    <row r="907">
      <c r="A907" s="41">
        <v>871.0</v>
      </c>
      <c r="B907" s="42">
        <v>1.671302375E9</v>
      </c>
      <c r="C907" s="41">
        <v>3356.0</v>
      </c>
      <c r="D907" s="40" t="s">
        <v>1243</v>
      </c>
      <c r="E907" s="41">
        <v>140.0</v>
      </c>
      <c r="F907" s="41">
        <v>35.0</v>
      </c>
      <c r="G907" s="41">
        <v>70.0</v>
      </c>
      <c r="H907" s="41">
        <v>-3.07732701</v>
      </c>
      <c r="I907" s="41">
        <v>10000.0</v>
      </c>
      <c r="J907" s="41">
        <v>5000.0</v>
      </c>
      <c r="K907" s="41">
        <v>1200.0</v>
      </c>
      <c r="L907" s="41">
        <v>600.0</v>
      </c>
      <c r="M907" s="41">
        <v>100.0</v>
      </c>
      <c r="N907" s="40" t="s">
        <v>1370</v>
      </c>
      <c r="O907" s="40" t="s">
        <v>1371</v>
      </c>
      <c r="P907" s="40" t="s">
        <v>212</v>
      </c>
      <c r="Q907" s="40" t="s">
        <v>8686</v>
      </c>
      <c r="R907" s="40" t="b">
        <v>0</v>
      </c>
      <c r="S907" s="40" t="s">
        <v>1373</v>
      </c>
      <c r="T907" s="40" t="s">
        <v>212</v>
      </c>
      <c r="U907" s="41">
        <v>0.1</v>
      </c>
      <c r="V907" s="41">
        <v>0.9</v>
      </c>
      <c r="W907" s="41">
        <v>0.3</v>
      </c>
      <c r="X907" s="41">
        <v>0.5</v>
      </c>
      <c r="Y907" s="40" t="b">
        <v>0</v>
      </c>
      <c r="Z907" s="40" t="b">
        <v>1</v>
      </c>
      <c r="AA907" s="40" t="b">
        <v>0</v>
      </c>
      <c r="AB907" s="40" t="b">
        <v>0</v>
      </c>
      <c r="AC907" s="41" t="s">
        <v>10316</v>
      </c>
      <c r="AD907" s="41" t="s">
        <v>10317</v>
      </c>
      <c r="AE907" s="41">
        <v>1011.256876</v>
      </c>
      <c r="AF907" s="41">
        <v>-3.578347404</v>
      </c>
      <c r="AG907" s="42">
        <v>5.0E41</v>
      </c>
      <c r="AH907" s="51">
        <v>0.162810255</v>
      </c>
      <c r="AI907" s="40" t="s">
        <v>10318</v>
      </c>
      <c r="AJ907" s="40" t="s">
        <v>10319</v>
      </c>
      <c r="AK907" s="41">
        <v>10000.0</v>
      </c>
      <c r="AL907" s="40" t="s">
        <v>216</v>
      </c>
      <c r="AM907" s="40" t="s">
        <v>7285</v>
      </c>
      <c r="AN907" s="40" t="s">
        <v>224</v>
      </c>
      <c r="AO907" s="42">
        <v>1.01E138</v>
      </c>
    </row>
    <row r="908">
      <c r="A908" s="41">
        <v>652.0</v>
      </c>
      <c r="B908" s="42">
        <v>1.671302375E9</v>
      </c>
      <c r="C908" s="41">
        <v>3356.0</v>
      </c>
      <c r="D908" s="40" t="s">
        <v>1243</v>
      </c>
      <c r="E908" s="41">
        <v>140.0</v>
      </c>
      <c r="F908" s="41">
        <v>35.0</v>
      </c>
      <c r="G908" s="41">
        <v>70.0</v>
      </c>
      <c r="H908" s="41">
        <v>-3.07732701</v>
      </c>
      <c r="I908" s="41">
        <v>10000.0</v>
      </c>
      <c r="J908" s="41">
        <v>5000.0</v>
      </c>
      <c r="K908" s="41">
        <v>1200.0</v>
      </c>
      <c r="L908" s="41">
        <v>600.0</v>
      </c>
      <c r="M908" s="41">
        <v>50.0</v>
      </c>
      <c r="N908" s="40" t="s">
        <v>1370</v>
      </c>
      <c r="O908" s="40" t="s">
        <v>208</v>
      </c>
      <c r="P908" s="40" t="s">
        <v>1372</v>
      </c>
      <c r="Q908" s="40" t="s">
        <v>8686</v>
      </c>
      <c r="R908" s="40" t="b">
        <v>0</v>
      </c>
      <c r="S908" s="40" t="s">
        <v>1373</v>
      </c>
      <c r="T908" s="40" t="s">
        <v>212</v>
      </c>
      <c r="U908" s="41">
        <v>0.1</v>
      </c>
      <c r="V908" s="41">
        <v>0.9</v>
      </c>
      <c r="W908" s="41">
        <v>0.2</v>
      </c>
      <c r="X908" s="41">
        <v>0.5</v>
      </c>
      <c r="Y908" s="40" t="b">
        <v>0</v>
      </c>
      <c r="Z908" s="40" t="b">
        <v>1</v>
      </c>
      <c r="AA908" s="40" t="b">
        <v>0</v>
      </c>
      <c r="AB908" s="40" t="b">
        <v>0</v>
      </c>
      <c r="AC908" s="41" t="s">
        <v>10320</v>
      </c>
      <c r="AD908" s="41" t="s">
        <v>10186</v>
      </c>
      <c r="AE908" s="41">
        <v>513.3215365</v>
      </c>
      <c r="AF908" s="41">
        <v>-3.579062252</v>
      </c>
      <c r="AG908" s="42">
        <v>3.12E41</v>
      </c>
      <c r="AH908" s="51">
        <v>0.16304255</v>
      </c>
      <c r="AI908" s="40" t="s">
        <v>10321</v>
      </c>
      <c r="AJ908" s="40" t="s">
        <v>10322</v>
      </c>
      <c r="AK908" s="41">
        <v>10000.0</v>
      </c>
      <c r="AL908" s="40" t="s">
        <v>216</v>
      </c>
      <c r="AM908" s="40" t="s">
        <v>7285</v>
      </c>
      <c r="AN908" s="40" t="s">
        <v>224</v>
      </c>
      <c r="AO908" s="42">
        <v>1.11E137</v>
      </c>
    </row>
    <row r="909">
      <c r="A909" s="41">
        <v>151.0</v>
      </c>
      <c r="B909" s="42">
        <v>1.671302375E9</v>
      </c>
      <c r="C909" s="41">
        <v>3356.0</v>
      </c>
      <c r="D909" s="40" t="s">
        <v>1243</v>
      </c>
      <c r="E909" s="41">
        <v>140.0</v>
      </c>
      <c r="F909" s="41">
        <v>35.0</v>
      </c>
      <c r="G909" s="41">
        <v>70.0</v>
      </c>
      <c r="H909" s="41">
        <v>-3.07732701</v>
      </c>
      <c r="I909" s="41">
        <v>10000.0</v>
      </c>
      <c r="J909" s="41">
        <v>5000.0</v>
      </c>
      <c r="K909" s="41">
        <v>1200.0</v>
      </c>
      <c r="L909" s="41">
        <v>600.0</v>
      </c>
      <c r="M909" s="41">
        <v>30.0</v>
      </c>
      <c r="N909" s="40" t="s">
        <v>1370</v>
      </c>
      <c r="O909" s="40" t="s">
        <v>1371</v>
      </c>
      <c r="P909" s="40" t="s">
        <v>212</v>
      </c>
      <c r="Q909" s="40" t="s">
        <v>8686</v>
      </c>
      <c r="R909" s="40" t="b">
        <v>0</v>
      </c>
      <c r="S909" s="40" t="s">
        <v>1373</v>
      </c>
      <c r="T909" s="40" t="s">
        <v>212</v>
      </c>
      <c r="U909" s="41">
        <v>0.1</v>
      </c>
      <c r="V909" s="41">
        <v>0.9</v>
      </c>
      <c r="W909" s="41">
        <v>0.3</v>
      </c>
      <c r="X909" s="41">
        <v>0.5</v>
      </c>
      <c r="Y909" s="40" t="b">
        <v>0</v>
      </c>
      <c r="Z909" s="40" t="b">
        <v>1</v>
      </c>
      <c r="AA909" s="40" t="b">
        <v>0</v>
      </c>
      <c r="AB909" s="40" t="b">
        <v>0</v>
      </c>
      <c r="AC909" s="41" t="s">
        <v>10323</v>
      </c>
      <c r="AD909" s="41" t="s">
        <v>9001</v>
      </c>
      <c r="AE909" s="41">
        <v>315.3212669</v>
      </c>
      <c r="AF909" s="41">
        <v>-3.580258503</v>
      </c>
      <c r="AG909" s="42">
        <v>4.86E41</v>
      </c>
      <c r="AH909" s="51">
        <v>0.16343128</v>
      </c>
      <c r="AI909" s="40" t="s">
        <v>10324</v>
      </c>
      <c r="AJ909" s="40" t="s">
        <v>10325</v>
      </c>
      <c r="AK909" s="41">
        <v>10000.0</v>
      </c>
      <c r="AL909" s="40" t="s">
        <v>216</v>
      </c>
      <c r="AM909" s="40" t="s">
        <v>7285</v>
      </c>
      <c r="AN909" s="40" t="s">
        <v>224</v>
      </c>
      <c r="AO909" s="42">
        <v>1.01E138</v>
      </c>
    </row>
    <row r="910">
      <c r="A910" s="41">
        <v>443.0</v>
      </c>
      <c r="B910" s="42">
        <v>1.671302375E9</v>
      </c>
      <c r="C910" s="41">
        <v>3356.0</v>
      </c>
      <c r="D910" s="40" t="s">
        <v>1243</v>
      </c>
      <c r="E910" s="41">
        <v>140.0</v>
      </c>
      <c r="F910" s="41">
        <v>35.0</v>
      </c>
      <c r="G910" s="41">
        <v>70.0</v>
      </c>
      <c r="H910" s="41">
        <v>-3.07732701</v>
      </c>
      <c r="I910" s="41">
        <v>10000.0</v>
      </c>
      <c r="J910" s="41">
        <v>5000.0</v>
      </c>
      <c r="K910" s="41">
        <v>1200.0</v>
      </c>
      <c r="L910" s="41">
        <v>600.0</v>
      </c>
      <c r="M910" s="41">
        <v>50.0</v>
      </c>
      <c r="N910" s="40" t="s">
        <v>1370</v>
      </c>
      <c r="O910" s="40" t="s">
        <v>1371</v>
      </c>
      <c r="P910" s="40" t="s">
        <v>7305</v>
      </c>
      <c r="Q910" s="40" t="s">
        <v>8686</v>
      </c>
      <c r="R910" s="40" t="b">
        <v>0</v>
      </c>
      <c r="S910" s="40" t="s">
        <v>7286</v>
      </c>
      <c r="T910" s="40" t="s">
        <v>212</v>
      </c>
      <c r="U910" s="41">
        <v>0.1</v>
      </c>
      <c r="V910" s="41">
        <v>0.9</v>
      </c>
      <c r="W910" s="41">
        <v>0.1</v>
      </c>
      <c r="X910" s="41">
        <v>0.6</v>
      </c>
      <c r="Y910" s="40" t="b">
        <v>0</v>
      </c>
      <c r="Z910" s="40" t="b">
        <v>1</v>
      </c>
      <c r="AA910" s="40" t="b">
        <v>0</v>
      </c>
      <c r="AB910" s="40" t="b">
        <v>0</v>
      </c>
      <c r="AC910" s="41" t="s">
        <v>10326</v>
      </c>
      <c r="AD910" s="41" t="s">
        <v>10327</v>
      </c>
      <c r="AE910" s="41">
        <v>347.8126225</v>
      </c>
      <c r="AF910" s="41">
        <v>-3.584891186</v>
      </c>
      <c r="AG910" s="42">
        <v>6.52E41</v>
      </c>
      <c r="AH910" s="51">
        <v>0.164936704</v>
      </c>
      <c r="AI910" s="40" t="s">
        <v>10328</v>
      </c>
      <c r="AJ910" s="40" t="s">
        <v>7330</v>
      </c>
      <c r="AK910" s="41">
        <v>5269.0</v>
      </c>
      <c r="AL910" s="40" t="s">
        <v>1382</v>
      </c>
      <c r="AM910" s="40" t="s">
        <v>7285</v>
      </c>
      <c r="AN910" s="40" t="s">
        <v>224</v>
      </c>
      <c r="AO910" s="42">
        <v>1.11E138</v>
      </c>
    </row>
    <row r="911">
      <c r="A911" s="41">
        <v>154.0</v>
      </c>
      <c r="B911" s="42">
        <v>1.67130956E9</v>
      </c>
      <c r="C911" s="41">
        <v>3356.0</v>
      </c>
      <c r="D911" s="40" t="s">
        <v>1243</v>
      </c>
      <c r="E911" s="41">
        <v>140.0</v>
      </c>
      <c r="F911" s="41">
        <v>35.0</v>
      </c>
      <c r="G911" s="41">
        <v>70.0</v>
      </c>
      <c r="H911" s="41">
        <v>-3.07732701</v>
      </c>
      <c r="I911" s="41">
        <v>10000.0</v>
      </c>
      <c r="J911" s="41">
        <v>5000.0</v>
      </c>
      <c r="K911" s="41">
        <v>1200.0</v>
      </c>
      <c r="L911" s="41">
        <v>600.0</v>
      </c>
      <c r="M911" s="41">
        <v>30.0</v>
      </c>
      <c r="N911" s="40" t="s">
        <v>1370</v>
      </c>
      <c r="O911" s="40" t="s">
        <v>1371</v>
      </c>
      <c r="P911" s="40" t="s">
        <v>212</v>
      </c>
      <c r="Q911" s="40" t="s">
        <v>8686</v>
      </c>
      <c r="R911" s="40" t="b">
        <v>0</v>
      </c>
      <c r="S911" s="40" t="s">
        <v>7286</v>
      </c>
      <c r="T911" s="40" t="s">
        <v>7305</v>
      </c>
      <c r="U911" s="41">
        <v>0.1</v>
      </c>
      <c r="V911" s="41">
        <v>0.9</v>
      </c>
      <c r="W911" s="41">
        <v>0.1</v>
      </c>
      <c r="X911" s="41">
        <v>0.5</v>
      </c>
      <c r="Y911" s="40" t="b">
        <v>0</v>
      </c>
      <c r="Z911" s="40" t="b">
        <v>1</v>
      </c>
      <c r="AA911" s="40" t="b">
        <v>0</v>
      </c>
      <c r="AB911" s="40" t="b">
        <v>0</v>
      </c>
      <c r="AC911" s="41" t="s">
        <v>10329</v>
      </c>
      <c r="AD911" s="41" t="s">
        <v>969</v>
      </c>
      <c r="AE911" s="41">
        <v>1203.676328</v>
      </c>
      <c r="AF911" s="41">
        <v>-3.585592604</v>
      </c>
      <c r="AG911" s="42">
        <v>6.47E41</v>
      </c>
      <c r="AH911" s="51">
        <v>0.165164636</v>
      </c>
      <c r="AI911" s="40" t="s">
        <v>10330</v>
      </c>
      <c r="AJ911" s="46">
        <v>6.46719218269738E125</v>
      </c>
      <c r="AK911" s="41">
        <v>9541.0</v>
      </c>
      <c r="AL911" s="40" t="s">
        <v>2224</v>
      </c>
      <c r="AM911" s="40" t="s">
        <v>7285</v>
      </c>
      <c r="AN911" s="40" t="s">
        <v>5643</v>
      </c>
      <c r="AO911" s="42">
        <v>1.11E138</v>
      </c>
    </row>
    <row r="912">
      <c r="A912" s="41">
        <v>50.0</v>
      </c>
      <c r="B912" s="42">
        <v>1.671312492E9</v>
      </c>
      <c r="C912" s="41">
        <v>3356.0</v>
      </c>
      <c r="D912" s="40" t="s">
        <v>1243</v>
      </c>
      <c r="E912" s="41">
        <v>140.0</v>
      </c>
      <c r="F912" s="41">
        <v>35.0</v>
      </c>
      <c r="G912" s="41">
        <v>70.0</v>
      </c>
      <c r="H912" s="41">
        <v>-3.07732701</v>
      </c>
      <c r="I912" s="41">
        <v>10000.0</v>
      </c>
      <c r="J912" s="41">
        <v>5000.0</v>
      </c>
      <c r="K912" s="41">
        <v>1200.0</v>
      </c>
      <c r="L912" s="41">
        <v>600.0</v>
      </c>
      <c r="M912" s="41">
        <v>30.0</v>
      </c>
      <c r="N912" s="40" t="s">
        <v>1370</v>
      </c>
      <c r="O912" s="40" t="s">
        <v>1371</v>
      </c>
      <c r="P912" s="40" t="s">
        <v>7310</v>
      </c>
      <c r="Q912" s="40" t="s">
        <v>8686</v>
      </c>
      <c r="R912" s="40" t="b">
        <v>0</v>
      </c>
      <c r="S912" s="40" t="s">
        <v>7286</v>
      </c>
      <c r="T912" s="40" t="s">
        <v>7305</v>
      </c>
      <c r="U912" s="41">
        <v>0.1</v>
      </c>
      <c r="V912" s="41">
        <v>0.9</v>
      </c>
      <c r="W912" s="41">
        <v>0.2</v>
      </c>
      <c r="X912" s="41">
        <v>0.6</v>
      </c>
      <c r="Y912" s="40" t="b">
        <v>0</v>
      </c>
      <c r="Z912" s="40" t="b">
        <v>1</v>
      </c>
      <c r="AA912" s="40" t="b">
        <v>0</v>
      </c>
      <c r="AB912" s="40" t="b">
        <v>1</v>
      </c>
      <c r="AC912" s="41" t="s">
        <v>10331</v>
      </c>
      <c r="AD912" s="41" t="s">
        <v>10332</v>
      </c>
      <c r="AE912" s="41">
        <v>1203.162706</v>
      </c>
      <c r="AF912" s="41">
        <v>-3.595667779</v>
      </c>
      <c r="AG912" s="42">
        <v>1.41E41</v>
      </c>
      <c r="AH912" s="51">
        <v>0.168438638</v>
      </c>
      <c r="AI912" s="40" t="s">
        <v>10333</v>
      </c>
      <c r="AJ912" s="46">
        <v>1.40996512989085E125</v>
      </c>
      <c r="AK912" s="41">
        <v>4397.0</v>
      </c>
      <c r="AL912" s="40" t="s">
        <v>2224</v>
      </c>
      <c r="AM912" s="40" t="s">
        <v>7285</v>
      </c>
      <c r="AN912" s="40" t="s">
        <v>5643</v>
      </c>
      <c r="AO912" s="42">
        <v>1.1E136</v>
      </c>
    </row>
    <row r="913">
      <c r="A913" s="41">
        <v>132.0</v>
      </c>
      <c r="B913" s="42">
        <v>1.671309524E9</v>
      </c>
      <c r="C913" s="41">
        <v>3356.0</v>
      </c>
      <c r="D913" s="40" t="s">
        <v>1243</v>
      </c>
      <c r="E913" s="41">
        <v>140.0</v>
      </c>
      <c r="F913" s="41">
        <v>35.0</v>
      </c>
      <c r="G913" s="41">
        <v>70.0</v>
      </c>
      <c r="H913" s="41">
        <v>-3.07732701</v>
      </c>
      <c r="I913" s="41">
        <v>10000.0</v>
      </c>
      <c r="J913" s="41">
        <v>5000.0</v>
      </c>
      <c r="K913" s="41">
        <v>1200.0</v>
      </c>
      <c r="L913" s="41">
        <v>600.0</v>
      </c>
      <c r="M913" s="41">
        <v>30.0</v>
      </c>
      <c r="N913" s="40" t="s">
        <v>1370</v>
      </c>
      <c r="O913" s="40" t="s">
        <v>1371</v>
      </c>
      <c r="P913" s="40" t="s">
        <v>1372</v>
      </c>
      <c r="Q913" s="40" t="s">
        <v>1373</v>
      </c>
      <c r="R913" s="40" t="b">
        <v>0</v>
      </c>
      <c r="S913" s="40" t="s">
        <v>1373</v>
      </c>
      <c r="T913" s="40" t="s">
        <v>212</v>
      </c>
      <c r="U913" s="41">
        <v>0.1</v>
      </c>
      <c r="V913" s="41">
        <v>0.9</v>
      </c>
      <c r="W913" s="41">
        <v>0.3</v>
      </c>
      <c r="X913" s="41">
        <v>0.4</v>
      </c>
      <c r="Y913" s="40" t="b">
        <v>0</v>
      </c>
      <c r="Z913" s="40" t="b">
        <v>1</v>
      </c>
      <c r="AA913" s="40" t="b">
        <v>0</v>
      </c>
      <c r="AB913" s="40" t="b">
        <v>1</v>
      </c>
      <c r="AC913" s="41" t="s">
        <v>10334</v>
      </c>
      <c r="AD913" s="41" t="s">
        <v>1165</v>
      </c>
      <c r="AE913" s="41">
        <v>1203.001841</v>
      </c>
      <c r="AF913" s="41">
        <v>-3.596520672</v>
      </c>
      <c r="AG913" s="42">
        <v>6.88E41</v>
      </c>
      <c r="AH913" s="51">
        <v>0.168715792</v>
      </c>
      <c r="AI913" s="40" t="s">
        <v>10335</v>
      </c>
      <c r="AJ913" s="46">
        <v>6.8787568192073E167</v>
      </c>
      <c r="AK913" s="41">
        <v>4917.0</v>
      </c>
      <c r="AL913" s="40" t="s">
        <v>2224</v>
      </c>
      <c r="AM913" s="40" t="s">
        <v>7285</v>
      </c>
      <c r="AN913" s="40" t="s">
        <v>5643</v>
      </c>
      <c r="AO913" s="42">
        <v>1.11E138</v>
      </c>
    </row>
    <row r="914">
      <c r="A914" s="41">
        <v>108.0</v>
      </c>
      <c r="B914" s="42">
        <v>1.671302375E9</v>
      </c>
      <c r="C914" s="41">
        <v>3356.0</v>
      </c>
      <c r="D914" s="40" t="s">
        <v>1243</v>
      </c>
      <c r="E914" s="41">
        <v>140.0</v>
      </c>
      <c r="F914" s="41">
        <v>35.0</v>
      </c>
      <c r="G914" s="41">
        <v>70.0</v>
      </c>
      <c r="H914" s="41">
        <v>-3.07732701</v>
      </c>
      <c r="I914" s="41">
        <v>10000.0</v>
      </c>
      <c r="J914" s="41">
        <v>5000.0</v>
      </c>
      <c r="K914" s="41">
        <v>1200.0</v>
      </c>
      <c r="L914" s="41">
        <v>600.0</v>
      </c>
      <c r="M914" s="41">
        <v>30.0</v>
      </c>
      <c r="N914" s="40" t="s">
        <v>1370</v>
      </c>
      <c r="O914" s="40" t="s">
        <v>1371</v>
      </c>
      <c r="P914" s="40" t="s">
        <v>1372</v>
      </c>
      <c r="Q914" s="40" t="s">
        <v>8686</v>
      </c>
      <c r="R914" s="40" t="b">
        <v>0</v>
      </c>
      <c r="S914" s="40" t="s">
        <v>1373</v>
      </c>
      <c r="T914" s="40" t="s">
        <v>212</v>
      </c>
      <c r="U914" s="41">
        <v>0.1</v>
      </c>
      <c r="V914" s="41">
        <v>0.9</v>
      </c>
      <c r="W914" s="41">
        <v>0.1</v>
      </c>
      <c r="X914" s="41">
        <v>0.4</v>
      </c>
      <c r="Y914" s="40" t="b">
        <v>0</v>
      </c>
      <c r="Z914" s="40" t="b">
        <v>1</v>
      </c>
      <c r="AA914" s="40" t="b">
        <v>0</v>
      </c>
      <c r="AB914" s="40" t="b">
        <v>0</v>
      </c>
      <c r="AC914" s="41" t="s">
        <v>10336</v>
      </c>
      <c r="AD914" s="41" t="s">
        <v>791</v>
      </c>
      <c r="AE914" s="41">
        <v>237.5075383</v>
      </c>
      <c r="AF914" s="41">
        <v>-3.597073054</v>
      </c>
      <c r="AG914" s="42">
        <v>6.45E41</v>
      </c>
      <c r="AH914" s="51">
        <v>0.168895292</v>
      </c>
      <c r="AI914" s="40" t="s">
        <v>10337</v>
      </c>
      <c r="AJ914" s="46">
        <v>6.45090580169059E125</v>
      </c>
      <c r="AK914" s="41">
        <v>10000.0</v>
      </c>
      <c r="AL914" s="40" t="s">
        <v>216</v>
      </c>
      <c r="AM914" s="40" t="s">
        <v>7285</v>
      </c>
      <c r="AN914" s="40" t="s">
        <v>224</v>
      </c>
      <c r="AO914" s="42">
        <v>1.11E138</v>
      </c>
    </row>
    <row r="915">
      <c r="A915" s="41">
        <v>473.0</v>
      </c>
      <c r="B915" s="42">
        <v>1.671302375E9</v>
      </c>
      <c r="C915" s="41">
        <v>3356.0</v>
      </c>
      <c r="D915" s="40" t="s">
        <v>1243</v>
      </c>
      <c r="E915" s="41">
        <v>140.0</v>
      </c>
      <c r="F915" s="41">
        <v>35.0</v>
      </c>
      <c r="G915" s="41">
        <v>70.0</v>
      </c>
      <c r="H915" s="41">
        <v>-3.07732701</v>
      </c>
      <c r="I915" s="41">
        <v>10000.0</v>
      </c>
      <c r="J915" s="41">
        <v>5000.0</v>
      </c>
      <c r="K915" s="41">
        <v>1200.0</v>
      </c>
      <c r="L915" s="41">
        <v>600.0</v>
      </c>
      <c r="M915" s="41">
        <v>50.0</v>
      </c>
      <c r="N915" s="40" t="s">
        <v>1370</v>
      </c>
      <c r="O915" s="40" t="s">
        <v>1371</v>
      </c>
      <c r="P915" s="40" t="s">
        <v>1372</v>
      </c>
      <c r="Q915" s="40" t="s">
        <v>8686</v>
      </c>
      <c r="R915" s="40" t="b">
        <v>0</v>
      </c>
      <c r="S915" s="40" t="s">
        <v>1373</v>
      </c>
      <c r="T915" s="40" t="s">
        <v>212</v>
      </c>
      <c r="U915" s="41">
        <v>0.1</v>
      </c>
      <c r="V915" s="41">
        <v>0.9</v>
      </c>
      <c r="W915" s="41">
        <v>0.2</v>
      </c>
      <c r="X915" s="41">
        <v>0.6</v>
      </c>
      <c r="Y915" s="40" t="b">
        <v>0</v>
      </c>
      <c r="Z915" s="40" t="b">
        <v>1</v>
      </c>
      <c r="AA915" s="40" t="b">
        <v>0</v>
      </c>
      <c r="AB915" s="40" t="b">
        <v>0</v>
      </c>
      <c r="AC915" s="41" t="s">
        <v>10338</v>
      </c>
      <c r="AD915" s="41" t="s">
        <v>10339</v>
      </c>
      <c r="AE915" s="41">
        <v>606.7763171</v>
      </c>
      <c r="AF915" s="41">
        <v>-3.598096315</v>
      </c>
      <c r="AG915" s="42">
        <v>1.16E42</v>
      </c>
      <c r="AH915" s="51">
        <v>0.169227808</v>
      </c>
      <c r="AI915" s="40" t="s">
        <v>10340</v>
      </c>
      <c r="AJ915" s="40" t="s">
        <v>10341</v>
      </c>
      <c r="AK915" s="41">
        <v>10000.0</v>
      </c>
      <c r="AL915" s="40" t="s">
        <v>216</v>
      </c>
      <c r="AM915" s="40" t="s">
        <v>7285</v>
      </c>
      <c r="AN915" s="40" t="s">
        <v>224</v>
      </c>
      <c r="AO915" s="42">
        <v>1.1E139</v>
      </c>
    </row>
    <row r="916">
      <c r="A916" s="41">
        <v>507.0</v>
      </c>
      <c r="B916" s="42">
        <v>1.671302375E9</v>
      </c>
      <c r="C916" s="41">
        <v>3356.0</v>
      </c>
      <c r="D916" s="40" t="s">
        <v>1243</v>
      </c>
      <c r="E916" s="41">
        <v>140.0</v>
      </c>
      <c r="F916" s="41">
        <v>35.0</v>
      </c>
      <c r="G916" s="41">
        <v>70.0</v>
      </c>
      <c r="H916" s="41">
        <v>-3.07732701</v>
      </c>
      <c r="I916" s="41">
        <v>10000.0</v>
      </c>
      <c r="J916" s="41">
        <v>5000.0</v>
      </c>
      <c r="K916" s="41">
        <v>1200.0</v>
      </c>
      <c r="L916" s="41">
        <v>600.0</v>
      </c>
      <c r="M916" s="41">
        <v>50.0</v>
      </c>
      <c r="N916" s="40" t="s">
        <v>1370</v>
      </c>
      <c r="O916" s="40" t="s">
        <v>1371</v>
      </c>
      <c r="P916" s="40" t="s">
        <v>212</v>
      </c>
      <c r="Q916" s="40" t="s">
        <v>8686</v>
      </c>
      <c r="R916" s="40" t="b">
        <v>0</v>
      </c>
      <c r="S916" s="40" t="s">
        <v>1373</v>
      </c>
      <c r="T916" s="40" t="s">
        <v>212</v>
      </c>
      <c r="U916" s="41">
        <v>0.1</v>
      </c>
      <c r="V916" s="41">
        <v>0.9</v>
      </c>
      <c r="W916" s="41">
        <v>0.2</v>
      </c>
      <c r="X916" s="41">
        <v>0.4</v>
      </c>
      <c r="Y916" s="40" t="b">
        <v>0</v>
      </c>
      <c r="Z916" s="40" t="b">
        <v>1</v>
      </c>
      <c r="AA916" s="40" t="b">
        <v>0</v>
      </c>
      <c r="AB916" s="40" t="b">
        <v>0</v>
      </c>
      <c r="AC916" s="41" t="s">
        <v>10342</v>
      </c>
      <c r="AD916" s="41" t="s">
        <v>10343</v>
      </c>
      <c r="AE916" s="41">
        <v>403.3165832</v>
      </c>
      <c r="AF916" s="41">
        <v>-3.60095446</v>
      </c>
      <c r="AG916" s="42">
        <v>1.28E42</v>
      </c>
      <c r="AH916" s="51">
        <v>0.170156583</v>
      </c>
      <c r="AI916" s="40" t="s">
        <v>10344</v>
      </c>
      <c r="AJ916" s="40" t="s">
        <v>10345</v>
      </c>
      <c r="AK916" s="41">
        <v>10000.0</v>
      </c>
      <c r="AL916" s="40" t="s">
        <v>216</v>
      </c>
      <c r="AM916" s="40" t="s">
        <v>7285</v>
      </c>
      <c r="AN916" s="40" t="s">
        <v>224</v>
      </c>
      <c r="AO916" s="42">
        <v>1.11E139</v>
      </c>
    </row>
    <row r="917">
      <c r="A917" s="41">
        <v>830.0</v>
      </c>
      <c r="B917" s="42">
        <v>1.671302375E9</v>
      </c>
      <c r="C917" s="41">
        <v>3356.0</v>
      </c>
      <c r="D917" s="40" t="s">
        <v>1243</v>
      </c>
      <c r="E917" s="41">
        <v>140.0</v>
      </c>
      <c r="F917" s="41">
        <v>35.0</v>
      </c>
      <c r="G917" s="41">
        <v>70.0</v>
      </c>
      <c r="H917" s="41">
        <v>-3.07732701</v>
      </c>
      <c r="I917" s="41">
        <v>10000.0</v>
      </c>
      <c r="J917" s="41">
        <v>5000.0</v>
      </c>
      <c r="K917" s="41">
        <v>1200.0</v>
      </c>
      <c r="L917" s="41">
        <v>600.0</v>
      </c>
      <c r="M917" s="41">
        <v>100.0</v>
      </c>
      <c r="N917" s="40" t="s">
        <v>1370</v>
      </c>
      <c r="O917" s="40" t="s">
        <v>1371</v>
      </c>
      <c r="P917" s="40" t="s">
        <v>1372</v>
      </c>
      <c r="Q917" s="40" t="s">
        <v>8686</v>
      </c>
      <c r="R917" s="40" t="b">
        <v>0</v>
      </c>
      <c r="S917" s="40" t="s">
        <v>1373</v>
      </c>
      <c r="T917" s="40" t="s">
        <v>212</v>
      </c>
      <c r="U917" s="41">
        <v>0.1</v>
      </c>
      <c r="V917" s="41">
        <v>0.9</v>
      </c>
      <c r="W917" s="41">
        <v>0.1</v>
      </c>
      <c r="X917" s="41">
        <v>0.6</v>
      </c>
      <c r="Y917" s="40" t="b">
        <v>0</v>
      </c>
      <c r="Z917" s="40" t="b">
        <v>1</v>
      </c>
      <c r="AA917" s="40" t="b">
        <v>0</v>
      </c>
      <c r="AB917" s="40" t="b">
        <v>0</v>
      </c>
      <c r="AC917" s="41" t="s">
        <v>10346</v>
      </c>
      <c r="AD917" s="41" t="s">
        <v>10347</v>
      </c>
      <c r="AE917" s="41">
        <v>1200.746677</v>
      </c>
      <c r="AF917" s="41">
        <v>-3.600984355</v>
      </c>
      <c r="AG917" s="42">
        <v>6.47E41</v>
      </c>
      <c r="AH917" s="51">
        <v>0.170166298</v>
      </c>
      <c r="AI917" s="40" t="s">
        <v>10348</v>
      </c>
      <c r="AJ917" s="40" t="s">
        <v>10349</v>
      </c>
      <c r="AK917" s="41">
        <v>9963.0</v>
      </c>
      <c r="AL917" s="40" t="s">
        <v>2224</v>
      </c>
      <c r="AM917" s="40" t="s">
        <v>7285</v>
      </c>
      <c r="AN917" s="40" t="s">
        <v>224</v>
      </c>
      <c r="AO917" s="42">
        <v>1.11E138</v>
      </c>
    </row>
    <row r="918">
      <c r="A918" s="41">
        <v>1008.0</v>
      </c>
      <c r="B918" s="42">
        <v>1.671302375E9</v>
      </c>
      <c r="C918" s="41">
        <v>3356.0</v>
      </c>
      <c r="D918" s="40" t="s">
        <v>1243</v>
      </c>
      <c r="E918" s="41">
        <v>140.0</v>
      </c>
      <c r="F918" s="41">
        <v>35.0</v>
      </c>
      <c r="G918" s="41">
        <v>70.0</v>
      </c>
      <c r="H918" s="41">
        <v>-3.07732701</v>
      </c>
      <c r="I918" s="41">
        <v>10000.0</v>
      </c>
      <c r="J918" s="41">
        <v>5000.0</v>
      </c>
      <c r="K918" s="41">
        <v>1200.0</v>
      </c>
      <c r="L918" s="41">
        <v>600.0</v>
      </c>
      <c r="M918" s="41">
        <v>100.0</v>
      </c>
      <c r="N918" s="40" t="s">
        <v>1370</v>
      </c>
      <c r="O918" s="40" t="s">
        <v>208</v>
      </c>
      <c r="P918" s="40" t="s">
        <v>1372</v>
      </c>
      <c r="Q918" s="40" t="s">
        <v>8686</v>
      </c>
      <c r="R918" s="40" t="b">
        <v>0</v>
      </c>
      <c r="S918" s="40" t="s">
        <v>1373</v>
      </c>
      <c r="T918" s="40" t="s">
        <v>212</v>
      </c>
      <c r="U918" s="41">
        <v>0.1</v>
      </c>
      <c r="V918" s="41">
        <v>0.9</v>
      </c>
      <c r="W918" s="41">
        <v>0.1</v>
      </c>
      <c r="X918" s="41">
        <v>0.4</v>
      </c>
      <c r="Y918" s="40" t="b">
        <v>0</v>
      </c>
      <c r="Z918" s="40" t="b">
        <v>1</v>
      </c>
      <c r="AA918" s="40" t="b">
        <v>0</v>
      </c>
      <c r="AB918" s="40" t="b">
        <v>0</v>
      </c>
      <c r="AC918" s="41" t="s">
        <v>5570</v>
      </c>
      <c r="AD918" s="41" t="s">
        <v>1049</v>
      </c>
      <c r="AE918" s="41">
        <v>792.0701003</v>
      </c>
      <c r="AF918" s="41">
        <v>-3.602722417</v>
      </c>
      <c r="AG918" s="42">
        <v>5.11E41</v>
      </c>
      <c r="AH918" s="51">
        <v>0.170731094</v>
      </c>
      <c r="AI918" s="40" t="s">
        <v>10350</v>
      </c>
      <c r="AJ918" s="40" t="s">
        <v>10351</v>
      </c>
      <c r="AK918" s="41">
        <v>10000.0</v>
      </c>
      <c r="AL918" s="40" t="s">
        <v>216</v>
      </c>
      <c r="AM918" s="40" t="s">
        <v>7285</v>
      </c>
      <c r="AN918" s="40" t="s">
        <v>224</v>
      </c>
      <c r="AO918" s="42">
        <v>1.01E138</v>
      </c>
    </row>
    <row r="919">
      <c r="A919" s="41">
        <v>118.0</v>
      </c>
      <c r="B919" s="42">
        <v>1.671312514E9</v>
      </c>
      <c r="C919" s="41">
        <v>3356.0</v>
      </c>
      <c r="D919" s="40" t="s">
        <v>1243</v>
      </c>
      <c r="E919" s="41">
        <v>140.0</v>
      </c>
      <c r="F919" s="41">
        <v>35.0</v>
      </c>
      <c r="G919" s="41">
        <v>70.0</v>
      </c>
      <c r="H919" s="41">
        <v>-3.07732701</v>
      </c>
      <c r="I919" s="41">
        <v>10000.0</v>
      </c>
      <c r="J919" s="41">
        <v>5000.0</v>
      </c>
      <c r="K919" s="41">
        <v>1200.0</v>
      </c>
      <c r="L919" s="41">
        <v>600.0</v>
      </c>
      <c r="M919" s="41">
        <v>30.0</v>
      </c>
      <c r="N919" s="40" t="s">
        <v>1370</v>
      </c>
      <c r="O919" s="40" t="s">
        <v>1371</v>
      </c>
      <c r="P919" s="40" t="s">
        <v>1372</v>
      </c>
      <c r="Q919" s="40" t="s">
        <v>8686</v>
      </c>
      <c r="R919" s="40" t="b">
        <v>0</v>
      </c>
      <c r="S919" s="40" t="s">
        <v>7286</v>
      </c>
      <c r="T919" s="40" t="s">
        <v>7305</v>
      </c>
      <c r="U919" s="41">
        <v>0.1</v>
      </c>
      <c r="V919" s="41">
        <v>0.9</v>
      </c>
      <c r="W919" s="41">
        <v>0.1</v>
      </c>
      <c r="X919" s="41">
        <v>0.5</v>
      </c>
      <c r="Y919" s="40" t="b">
        <v>0</v>
      </c>
      <c r="Z919" s="40" t="b">
        <v>1</v>
      </c>
      <c r="AA919" s="40" t="b">
        <v>0</v>
      </c>
      <c r="AB919" s="40" t="b">
        <v>1</v>
      </c>
      <c r="AC919" s="41" t="s">
        <v>10352</v>
      </c>
      <c r="AD919" s="41" t="s">
        <v>10353</v>
      </c>
      <c r="AE919" s="41">
        <v>1178.662624</v>
      </c>
      <c r="AF919" s="41">
        <v>-3.605562276</v>
      </c>
      <c r="AG919" s="42">
        <v>8.52E41</v>
      </c>
      <c r="AH919" s="51">
        <v>0.171653927</v>
      </c>
      <c r="AI919" s="40" t="s">
        <v>10354</v>
      </c>
      <c r="AJ919" s="46">
        <v>8.52006218794569E83</v>
      </c>
      <c r="AK919" s="41">
        <v>6028.0</v>
      </c>
      <c r="AL919" s="40" t="s">
        <v>7372</v>
      </c>
      <c r="AM919" s="40" t="s">
        <v>7285</v>
      </c>
      <c r="AN919" s="40" t="s">
        <v>5643</v>
      </c>
      <c r="AO919" s="42">
        <v>1.0E139</v>
      </c>
    </row>
    <row r="920">
      <c r="A920" s="41">
        <v>829.0</v>
      </c>
      <c r="B920" s="42">
        <v>1.671302375E9</v>
      </c>
      <c r="C920" s="41">
        <v>3356.0</v>
      </c>
      <c r="D920" s="40" t="s">
        <v>1243</v>
      </c>
      <c r="E920" s="41">
        <v>140.0</v>
      </c>
      <c r="F920" s="41">
        <v>35.0</v>
      </c>
      <c r="G920" s="41">
        <v>70.0</v>
      </c>
      <c r="H920" s="41">
        <v>-3.07732701</v>
      </c>
      <c r="I920" s="41">
        <v>10000.0</v>
      </c>
      <c r="J920" s="41">
        <v>5000.0</v>
      </c>
      <c r="K920" s="41">
        <v>1200.0</v>
      </c>
      <c r="L920" s="41">
        <v>600.0</v>
      </c>
      <c r="M920" s="41">
        <v>100.0</v>
      </c>
      <c r="N920" s="40" t="s">
        <v>1370</v>
      </c>
      <c r="O920" s="40" t="s">
        <v>1371</v>
      </c>
      <c r="P920" s="40" t="s">
        <v>1372</v>
      </c>
      <c r="Q920" s="40" t="s">
        <v>8686</v>
      </c>
      <c r="R920" s="40" t="b">
        <v>0</v>
      </c>
      <c r="S920" s="40" t="s">
        <v>1373</v>
      </c>
      <c r="T920" s="40" t="s">
        <v>212</v>
      </c>
      <c r="U920" s="41">
        <v>0.1</v>
      </c>
      <c r="V920" s="41">
        <v>0.9</v>
      </c>
      <c r="W920" s="41">
        <v>0.1</v>
      </c>
      <c r="X920" s="41">
        <v>0.5</v>
      </c>
      <c r="Y920" s="40" t="b">
        <v>0</v>
      </c>
      <c r="Z920" s="40" t="b">
        <v>1</v>
      </c>
      <c r="AA920" s="40" t="b">
        <v>0</v>
      </c>
      <c r="AB920" s="40" t="b">
        <v>0</v>
      </c>
      <c r="AC920" s="41" t="s">
        <v>10355</v>
      </c>
      <c r="AD920" s="41" t="s">
        <v>10356</v>
      </c>
      <c r="AE920" s="41">
        <v>993.1833713</v>
      </c>
      <c r="AF920" s="41">
        <v>-3.607807856</v>
      </c>
      <c r="AG920" s="42">
        <v>1.39E42</v>
      </c>
      <c r="AH920" s="51">
        <v>0.172383645</v>
      </c>
      <c r="AI920" s="40" t="s">
        <v>10357</v>
      </c>
      <c r="AJ920" s="40" t="s">
        <v>10358</v>
      </c>
      <c r="AK920" s="41">
        <v>10000.0</v>
      </c>
      <c r="AL920" s="40" t="s">
        <v>216</v>
      </c>
      <c r="AM920" s="40" t="s">
        <v>7285</v>
      </c>
      <c r="AN920" s="40" t="s">
        <v>224</v>
      </c>
      <c r="AO920" s="42">
        <v>1.11E139</v>
      </c>
    </row>
    <row r="921">
      <c r="A921" s="41">
        <v>87.0</v>
      </c>
      <c r="B921" s="42">
        <v>1.671312492E9</v>
      </c>
      <c r="C921" s="41">
        <v>3356.0</v>
      </c>
      <c r="D921" s="40" t="s">
        <v>1243</v>
      </c>
      <c r="E921" s="41">
        <v>140.0</v>
      </c>
      <c r="F921" s="41">
        <v>35.0</v>
      </c>
      <c r="G921" s="41">
        <v>70.0</v>
      </c>
      <c r="H921" s="41">
        <v>-3.07732701</v>
      </c>
      <c r="I921" s="41">
        <v>10000.0</v>
      </c>
      <c r="J921" s="41">
        <v>5000.0</v>
      </c>
      <c r="K921" s="41">
        <v>1200.0</v>
      </c>
      <c r="L921" s="41">
        <v>600.0</v>
      </c>
      <c r="M921" s="41">
        <v>30.0</v>
      </c>
      <c r="N921" s="40" t="s">
        <v>1370</v>
      </c>
      <c r="O921" s="40" t="s">
        <v>1371</v>
      </c>
      <c r="P921" s="40" t="s">
        <v>7305</v>
      </c>
      <c r="Q921" s="40" t="s">
        <v>8686</v>
      </c>
      <c r="R921" s="40" t="b">
        <v>0</v>
      </c>
      <c r="S921" s="40" t="s">
        <v>7286</v>
      </c>
      <c r="T921" s="40" t="s">
        <v>7305</v>
      </c>
      <c r="U921" s="41">
        <v>0.1</v>
      </c>
      <c r="V921" s="41">
        <v>0.9</v>
      </c>
      <c r="W921" s="41">
        <v>0.3</v>
      </c>
      <c r="X921" s="41">
        <v>0.4</v>
      </c>
      <c r="Y921" s="40" t="b">
        <v>0</v>
      </c>
      <c r="Z921" s="40" t="b">
        <v>1</v>
      </c>
      <c r="AA921" s="40" t="b">
        <v>0</v>
      </c>
      <c r="AB921" s="40" t="b">
        <v>1</v>
      </c>
      <c r="AC921" s="41" t="s">
        <v>10359</v>
      </c>
      <c r="AD921" s="41" t="s">
        <v>10360</v>
      </c>
      <c r="AE921" s="41">
        <v>1203.00236</v>
      </c>
      <c r="AF921" s="41">
        <v>-3.609262261</v>
      </c>
      <c r="AG921" s="42">
        <v>1.04E42</v>
      </c>
      <c r="AH921" s="51">
        <v>0.172856264</v>
      </c>
      <c r="AI921" s="40" t="s">
        <v>10361</v>
      </c>
      <c r="AJ921" s="40" t="s">
        <v>10362</v>
      </c>
      <c r="AK921" s="41">
        <v>8342.0</v>
      </c>
      <c r="AL921" s="40" t="s">
        <v>2224</v>
      </c>
      <c r="AM921" s="40" t="s">
        <v>7285</v>
      </c>
      <c r="AN921" s="40" t="s">
        <v>5643</v>
      </c>
      <c r="AO921" s="42">
        <v>1.01E139</v>
      </c>
    </row>
    <row r="922">
      <c r="A922" s="41">
        <v>835.0</v>
      </c>
      <c r="B922" s="42">
        <v>1.671302375E9</v>
      </c>
      <c r="C922" s="41">
        <v>3356.0</v>
      </c>
      <c r="D922" s="40" t="s">
        <v>1243</v>
      </c>
      <c r="E922" s="41">
        <v>140.0</v>
      </c>
      <c r="F922" s="41">
        <v>35.0</v>
      </c>
      <c r="G922" s="41">
        <v>70.0</v>
      </c>
      <c r="H922" s="41">
        <v>-3.07732701</v>
      </c>
      <c r="I922" s="41">
        <v>10000.0</v>
      </c>
      <c r="J922" s="41">
        <v>5000.0</v>
      </c>
      <c r="K922" s="41">
        <v>1200.0</v>
      </c>
      <c r="L922" s="41">
        <v>600.0</v>
      </c>
      <c r="M922" s="41">
        <v>100.0</v>
      </c>
      <c r="N922" s="40" t="s">
        <v>1370</v>
      </c>
      <c r="O922" s="40" t="s">
        <v>1371</v>
      </c>
      <c r="P922" s="40" t="s">
        <v>1372</v>
      </c>
      <c r="Q922" s="40" t="s">
        <v>8686</v>
      </c>
      <c r="R922" s="40" t="b">
        <v>0</v>
      </c>
      <c r="S922" s="40" t="s">
        <v>1373</v>
      </c>
      <c r="T922" s="40" t="s">
        <v>212</v>
      </c>
      <c r="U922" s="41">
        <v>0.1</v>
      </c>
      <c r="V922" s="41">
        <v>0.9</v>
      </c>
      <c r="W922" s="41">
        <v>0.3</v>
      </c>
      <c r="X922" s="41">
        <v>0.5</v>
      </c>
      <c r="Y922" s="40" t="b">
        <v>0</v>
      </c>
      <c r="Z922" s="40" t="b">
        <v>1</v>
      </c>
      <c r="AA922" s="40" t="b">
        <v>0</v>
      </c>
      <c r="AB922" s="40" t="b">
        <v>0</v>
      </c>
      <c r="AC922" s="41" t="s">
        <v>10363</v>
      </c>
      <c r="AD922" s="41" t="s">
        <v>10364</v>
      </c>
      <c r="AE922" s="41">
        <v>992.0661068</v>
      </c>
      <c r="AF922" s="41">
        <v>-3.611076532</v>
      </c>
      <c r="AG922" s="42">
        <v>2.31E41</v>
      </c>
      <c r="AH922" s="51">
        <v>0.173445825</v>
      </c>
      <c r="AI922" s="40" t="s">
        <v>10365</v>
      </c>
      <c r="AJ922" s="40" t="s">
        <v>10366</v>
      </c>
      <c r="AK922" s="41">
        <v>10000.0</v>
      </c>
      <c r="AL922" s="40" t="s">
        <v>216</v>
      </c>
      <c r="AM922" s="40" t="s">
        <v>7285</v>
      </c>
      <c r="AN922" s="40" t="s">
        <v>224</v>
      </c>
      <c r="AO922" s="42">
        <v>1.01E137</v>
      </c>
    </row>
    <row r="923">
      <c r="A923" s="41">
        <v>124.0</v>
      </c>
      <c r="B923" s="42">
        <v>1.671309524E9</v>
      </c>
      <c r="C923" s="41">
        <v>3356.0</v>
      </c>
      <c r="D923" s="40" t="s">
        <v>1243</v>
      </c>
      <c r="E923" s="41">
        <v>140.0</v>
      </c>
      <c r="F923" s="41">
        <v>35.0</v>
      </c>
      <c r="G923" s="41">
        <v>70.0</v>
      </c>
      <c r="H923" s="41">
        <v>-3.07732701</v>
      </c>
      <c r="I923" s="41">
        <v>10000.0</v>
      </c>
      <c r="J923" s="41">
        <v>5000.0</v>
      </c>
      <c r="K923" s="41">
        <v>1200.0</v>
      </c>
      <c r="L923" s="41">
        <v>600.0</v>
      </c>
      <c r="M923" s="41">
        <v>30.0</v>
      </c>
      <c r="N923" s="40" t="s">
        <v>1370</v>
      </c>
      <c r="O923" s="40" t="s">
        <v>1371</v>
      </c>
      <c r="P923" s="40" t="s">
        <v>1372</v>
      </c>
      <c r="Q923" s="40" t="s">
        <v>8686</v>
      </c>
      <c r="R923" s="40" t="b">
        <v>0</v>
      </c>
      <c r="S923" s="40" t="s">
        <v>7286</v>
      </c>
      <c r="T923" s="40" t="s">
        <v>212</v>
      </c>
      <c r="U923" s="41">
        <v>0.1</v>
      </c>
      <c r="V923" s="41">
        <v>0.9</v>
      </c>
      <c r="W923" s="41">
        <v>0.3</v>
      </c>
      <c r="X923" s="41">
        <v>0.5</v>
      </c>
      <c r="Y923" s="40" t="b">
        <v>0</v>
      </c>
      <c r="Z923" s="40" t="b">
        <v>1</v>
      </c>
      <c r="AA923" s="40" t="b">
        <v>0</v>
      </c>
      <c r="AB923" s="40" t="b">
        <v>1</v>
      </c>
      <c r="AC923" s="41" t="s">
        <v>10367</v>
      </c>
      <c r="AD923" s="41" t="s">
        <v>10368</v>
      </c>
      <c r="AE923" s="41">
        <v>1039.976787</v>
      </c>
      <c r="AF923" s="41">
        <v>-3.611511512</v>
      </c>
      <c r="AG923" s="42">
        <v>1.17E42</v>
      </c>
      <c r="AH923" s="51">
        <v>0.173587175</v>
      </c>
      <c r="AI923" s="40" t="s">
        <v>10369</v>
      </c>
      <c r="AJ923" s="46">
        <v>1.17313595340333E171</v>
      </c>
      <c r="AK923" s="41">
        <v>3303.0</v>
      </c>
      <c r="AL923" s="40" t="s">
        <v>7372</v>
      </c>
      <c r="AM923" s="40" t="s">
        <v>7285</v>
      </c>
      <c r="AN923" s="40" t="s">
        <v>5643</v>
      </c>
      <c r="AO923" s="42">
        <v>1.1E139</v>
      </c>
    </row>
    <row r="924">
      <c r="A924" s="41">
        <v>82.0</v>
      </c>
      <c r="B924" s="42">
        <v>1.671312492E9</v>
      </c>
      <c r="C924" s="41">
        <v>3356.0</v>
      </c>
      <c r="D924" s="40" t="s">
        <v>1243</v>
      </c>
      <c r="E924" s="41">
        <v>140.0</v>
      </c>
      <c r="F924" s="41">
        <v>35.0</v>
      </c>
      <c r="G924" s="41">
        <v>70.0</v>
      </c>
      <c r="H924" s="41">
        <v>-3.07732701</v>
      </c>
      <c r="I924" s="41">
        <v>10000.0</v>
      </c>
      <c r="J924" s="41">
        <v>5000.0</v>
      </c>
      <c r="K924" s="41">
        <v>1200.0</v>
      </c>
      <c r="L924" s="41">
        <v>600.0</v>
      </c>
      <c r="M924" s="41">
        <v>30.0</v>
      </c>
      <c r="N924" s="40" t="s">
        <v>1370</v>
      </c>
      <c r="O924" s="40" t="s">
        <v>1371</v>
      </c>
      <c r="P924" s="40" t="s">
        <v>7305</v>
      </c>
      <c r="Q924" s="40" t="s">
        <v>8686</v>
      </c>
      <c r="R924" s="40" t="b">
        <v>0</v>
      </c>
      <c r="S924" s="40" t="s">
        <v>7286</v>
      </c>
      <c r="T924" s="40" t="s">
        <v>7305</v>
      </c>
      <c r="U924" s="41">
        <v>0.1</v>
      </c>
      <c r="V924" s="41">
        <v>0.9</v>
      </c>
      <c r="W924" s="41">
        <v>0.1</v>
      </c>
      <c r="X924" s="41">
        <v>0.5</v>
      </c>
      <c r="Y924" s="40" t="b">
        <v>0</v>
      </c>
      <c r="Z924" s="40" t="b">
        <v>1</v>
      </c>
      <c r="AA924" s="40" t="b">
        <v>0</v>
      </c>
      <c r="AB924" s="40" t="b">
        <v>1</v>
      </c>
      <c r="AC924" s="41" t="s">
        <v>10370</v>
      </c>
      <c r="AD924" s="41" t="s">
        <v>10371</v>
      </c>
      <c r="AE924" s="41">
        <v>1203.312316</v>
      </c>
      <c r="AF924" s="41">
        <v>-3.612296385</v>
      </c>
      <c r="AG924" s="42">
        <v>2.91E41</v>
      </c>
      <c r="AH924" s="51">
        <v>0.173842225</v>
      </c>
      <c r="AI924" s="40" t="s">
        <v>10372</v>
      </c>
      <c r="AJ924" s="46">
        <v>2.91225075585994E83</v>
      </c>
      <c r="AK924" s="41">
        <v>6108.0</v>
      </c>
      <c r="AL924" s="40" t="s">
        <v>2224</v>
      </c>
      <c r="AM924" s="40" t="s">
        <v>7285</v>
      </c>
      <c r="AN924" s="40" t="s">
        <v>5643</v>
      </c>
      <c r="AO924" s="42">
        <v>1.1E137</v>
      </c>
    </row>
    <row r="925">
      <c r="A925" s="41">
        <v>15.0</v>
      </c>
      <c r="B925" s="42">
        <v>1.671312492E9</v>
      </c>
      <c r="C925" s="41">
        <v>3356.0</v>
      </c>
      <c r="D925" s="40" t="s">
        <v>1243</v>
      </c>
      <c r="E925" s="41">
        <v>140.0</v>
      </c>
      <c r="F925" s="41">
        <v>35.0</v>
      </c>
      <c r="G925" s="41">
        <v>70.0</v>
      </c>
      <c r="H925" s="41">
        <v>-3.07732701</v>
      </c>
      <c r="I925" s="41">
        <v>10000.0</v>
      </c>
      <c r="J925" s="41">
        <v>5000.0</v>
      </c>
      <c r="K925" s="41">
        <v>1200.0</v>
      </c>
      <c r="L925" s="41">
        <v>600.0</v>
      </c>
      <c r="M925" s="41">
        <v>30.0</v>
      </c>
      <c r="N925" s="40" t="s">
        <v>1370</v>
      </c>
      <c r="O925" s="40" t="s">
        <v>1371</v>
      </c>
      <c r="P925" s="40" t="s">
        <v>209</v>
      </c>
      <c r="Q925" s="40" t="s">
        <v>8686</v>
      </c>
      <c r="R925" s="40" t="b">
        <v>0</v>
      </c>
      <c r="S925" s="40" t="s">
        <v>7286</v>
      </c>
      <c r="T925" s="40" t="s">
        <v>7305</v>
      </c>
      <c r="U925" s="41">
        <v>0.1</v>
      </c>
      <c r="V925" s="41">
        <v>0.9</v>
      </c>
      <c r="W925" s="41">
        <v>0.3</v>
      </c>
      <c r="X925" s="41">
        <v>0.4</v>
      </c>
      <c r="Y925" s="40" t="b">
        <v>0</v>
      </c>
      <c r="Z925" s="40" t="b">
        <v>1</v>
      </c>
      <c r="AA925" s="40" t="b">
        <v>0</v>
      </c>
      <c r="AB925" s="40" t="b">
        <v>1</v>
      </c>
      <c r="AC925" s="41" t="s">
        <v>10373</v>
      </c>
      <c r="AD925" s="41" t="s">
        <v>10374</v>
      </c>
      <c r="AE925" s="41">
        <v>1026.441746</v>
      </c>
      <c r="AF925" s="41">
        <v>-3.613852246</v>
      </c>
      <c r="AG925" s="42">
        <v>1.38E41</v>
      </c>
      <c r="AH925" s="51">
        <v>0.174347814</v>
      </c>
      <c r="AI925" s="40" t="s">
        <v>10375</v>
      </c>
      <c r="AJ925" s="46">
        <v>1.38256952883086E167</v>
      </c>
      <c r="AK925" s="41">
        <v>5494.0</v>
      </c>
      <c r="AL925" s="40" t="s">
        <v>7372</v>
      </c>
      <c r="AM925" s="40" t="s">
        <v>7285</v>
      </c>
      <c r="AN925" s="40" t="s">
        <v>5643</v>
      </c>
      <c r="AO925" s="42">
        <v>1.1E136</v>
      </c>
    </row>
    <row r="926">
      <c r="A926" s="41">
        <v>470.0</v>
      </c>
      <c r="B926" s="42">
        <v>1.671302375E9</v>
      </c>
      <c r="C926" s="41">
        <v>3356.0</v>
      </c>
      <c r="D926" s="40" t="s">
        <v>1243</v>
      </c>
      <c r="E926" s="41">
        <v>140.0</v>
      </c>
      <c r="F926" s="41">
        <v>35.0</v>
      </c>
      <c r="G926" s="41">
        <v>70.0</v>
      </c>
      <c r="H926" s="41">
        <v>-3.07732701</v>
      </c>
      <c r="I926" s="41">
        <v>10000.0</v>
      </c>
      <c r="J926" s="41">
        <v>5000.0</v>
      </c>
      <c r="K926" s="41">
        <v>1200.0</v>
      </c>
      <c r="L926" s="41">
        <v>600.0</v>
      </c>
      <c r="M926" s="41">
        <v>50.0</v>
      </c>
      <c r="N926" s="40" t="s">
        <v>1370</v>
      </c>
      <c r="O926" s="40" t="s">
        <v>1371</v>
      </c>
      <c r="P926" s="40" t="s">
        <v>1372</v>
      </c>
      <c r="Q926" s="40" t="s">
        <v>8686</v>
      </c>
      <c r="R926" s="40" t="b">
        <v>0</v>
      </c>
      <c r="S926" s="40" t="s">
        <v>1373</v>
      </c>
      <c r="T926" s="40" t="s">
        <v>212</v>
      </c>
      <c r="U926" s="41">
        <v>0.1</v>
      </c>
      <c r="V926" s="41">
        <v>0.9</v>
      </c>
      <c r="W926" s="41">
        <v>0.1</v>
      </c>
      <c r="X926" s="41">
        <v>0.6</v>
      </c>
      <c r="Y926" s="40" t="b">
        <v>0</v>
      </c>
      <c r="Z926" s="40" t="b">
        <v>1</v>
      </c>
      <c r="AA926" s="40" t="b">
        <v>0</v>
      </c>
      <c r="AB926" s="40" t="b">
        <v>0</v>
      </c>
      <c r="AC926" s="41" t="s">
        <v>10376</v>
      </c>
      <c r="AD926" s="41" t="s">
        <v>10377</v>
      </c>
      <c r="AE926" s="41">
        <v>602.9880204</v>
      </c>
      <c r="AF926" s="41">
        <v>-3.614188883</v>
      </c>
      <c r="AG926" s="42">
        <v>9.79E41</v>
      </c>
      <c r="AH926" s="51">
        <v>0.174457206</v>
      </c>
      <c r="AI926" s="40" t="s">
        <v>10378</v>
      </c>
      <c r="AJ926" s="40" t="s">
        <v>7330</v>
      </c>
      <c r="AK926" s="41">
        <v>10000.0</v>
      </c>
      <c r="AL926" s="40" t="s">
        <v>216</v>
      </c>
      <c r="AM926" s="40" t="s">
        <v>7285</v>
      </c>
      <c r="AN926" s="40" t="s">
        <v>224</v>
      </c>
      <c r="AO926" s="42">
        <v>1.01E139</v>
      </c>
    </row>
    <row r="927">
      <c r="A927" s="41">
        <v>648.0</v>
      </c>
      <c r="B927" s="42">
        <v>1.671302375E9</v>
      </c>
      <c r="C927" s="41">
        <v>3356.0</v>
      </c>
      <c r="D927" s="40" t="s">
        <v>1243</v>
      </c>
      <c r="E927" s="41">
        <v>140.0</v>
      </c>
      <c r="F927" s="41">
        <v>35.0</v>
      </c>
      <c r="G927" s="41">
        <v>70.0</v>
      </c>
      <c r="H927" s="41">
        <v>-3.07732701</v>
      </c>
      <c r="I927" s="41">
        <v>10000.0</v>
      </c>
      <c r="J927" s="41">
        <v>5000.0</v>
      </c>
      <c r="K927" s="41">
        <v>1200.0</v>
      </c>
      <c r="L927" s="41">
        <v>600.0</v>
      </c>
      <c r="M927" s="41">
        <v>50.0</v>
      </c>
      <c r="N927" s="40" t="s">
        <v>1370</v>
      </c>
      <c r="O927" s="40" t="s">
        <v>208</v>
      </c>
      <c r="P927" s="40" t="s">
        <v>1372</v>
      </c>
      <c r="Q927" s="40" t="s">
        <v>8686</v>
      </c>
      <c r="R927" s="40" t="b">
        <v>0</v>
      </c>
      <c r="S927" s="40" t="s">
        <v>1373</v>
      </c>
      <c r="T927" s="40" t="s">
        <v>212</v>
      </c>
      <c r="U927" s="41">
        <v>0.1</v>
      </c>
      <c r="V927" s="41">
        <v>0.9</v>
      </c>
      <c r="W927" s="41">
        <v>0.1</v>
      </c>
      <c r="X927" s="41">
        <v>0.4</v>
      </c>
      <c r="Y927" s="40" t="b">
        <v>0</v>
      </c>
      <c r="Z927" s="40" t="b">
        <v>1</v>
      </c>
      <c r="AA927" s="40" t="b">
        <v>0</v>
      </c>
      <c r="AB927" s="40" t="b">
        <v>0</v>
      </c>
      <c r="AC927" s="41" t="s">
        <v>10379</v>
      </c>
      <c r="AD927" s="41" t="s">
        <v>10380</v>
      </c>
      <c r="AE927" s="41">
        <v>427.2429986</v>
      </c>
      <c r="AF927" s="41">
        <v>-3.615173983</v>
      </c>
      <c r="AG927" s="42">
        <v>4.59E41</v>
      </c>
      <c r="AH927" s="51">
        <v>0.174777322</v>
      </c>
      <c r="AI927" s="40" t="s">
        <v>10381</v>
      </c>
      <c r="AJ927" s="40" t="s">
        <v>7330</v>
      </c>
      <c r="AK927" s="41">
        <v>10000.0</v>
      </c>
      <c r="AL927" s="40" t="s">
        <v>216</v>
      </c>
      <c r="AM927" s="40" t="s">
        <v>7285</v>
      </c>
      <c r="AN927" s="40" t="s">
        <v>224</v>
      </c>
      <c r="AO927" s="42">
        <v>1.01E138</v>
      </c>
    </row>
    <row r="928">
      <c r="A928" s="41">
        <v>10.0</v>
      </c>
      <c r="B928" s="42">
        <v>1.671312514E9</v>
      </c>
      <c r="C928" s="41">
        <v>3356.0</v>
      </c>
      <c r="D928" s="40" t="s">
        <v>1243</v>
      </c>
      <c r="E928" s="41">
        <v>140.0</v>
      </c>
      <c r="F928" s="41">
        <v>35.0</v>
      </c>
      <c r="G928" s="41">
        <v>70.0</v>
      </c>
      <c r="H928" s="41">
        <v>-3.07732701</v>
      </c>
      <c r="I928" s="41">
        <v>10000.0</v>
      </c>
      <c r="J928" s="41">
        <v>5000.0</v>
      </c>
      <c r="K928" s="41">
        <v>1200.0</v>
      </c>
      <c r="L928" s="41">
        <v>600.0</v>
      </c>
      <c r="M928" s="41">
        <v>30.0</v>
      </c>
      <c r="N928" s="40" t="s">
        <v>1370</v>
      </c>
      <c r="O928" s="40" t="s">
        <v>1371</v>
      </c>
      <c r="P928" s="40" t="s">
        <v>209</v>
      </c>
      <c r="Q928" s="40" t="s">
        <v>8686</v>
      </c>
      <c r="R928" s="40" t="b">
        <v>0</v>
      </c>
      <c r="S928" s="40" t="s">
        <v>7286</v>
      </c>
      <c r="T928" s="40" t="s">
        <v>7305</v>
      </c>
      <c r="U928" s="41">
        <v>0.1</v>
      </c>
      <c r="V928" s="41">
        <v>0.9</v>
      </c>
      <c r="W928" s="41">
        <v>0.1</v>
      </c>
      <c r="X928" s="41">
        <v>0.5</v>
      </c>
      <c r="Y928" s="40" t="b">
        <v>0</v>
      </c>
      <c r="Z928" s="40" t="b">
        <v>1</v>
      </c>
      <c r="AA928" s="40" t="b">
        <v>0</v>
      </c>
      <c r="AB928" s="40" t="b">
        <v>1</v>
      </c>
      <c r="AC928" s="41" t="s">
        <v>10382</v>
      </c>
      <c r="AD928" s="41" t="s">
        <v>10383</v>
      </c>
      <c r="AE928" s="41">
        <v>1202.886694</v>
      </c>
      <c r="AF928" s="41">
        <v>-3.617400352</v>
      </c>
      <c r="AG928" s="42">
        <v>1.33E42</v>
      </c>
      <c r="AH928" s="51">
        <v>0.175500797</v>
      </c>
      <c r="AI928" s="40" t="s">
        <v>10384</v>
      </c>
      <c r="AJ928" s="46">
        <v>1.32739628993397E85</v>
      </c>
      <c r="AK928" s="41">
        <v>7565.0</v>
      </c>
      <c r="AL928" s="40" t="s">
        <v>2224</v>
      </c>
      <c r="AM928" s="40" t="s">
        <v>7285</v>
      </c>
      <c r="AN928" s="40" t="s">
        <v>5643</v>
      </c>
      <c r="AO928" s="42">
        <v>1.11E139</v>
      </c>
    </row>
    <row r="929">
      <c r="A929" s="41">
        <v>650.0</v>
      </c>
      <c r="B929" s="42">
        <v>1.671302375E9</v>
      </c>
      <c r="C929" s="41">
        <v>3356.0</v>
      </c>
      <c r="D929" s="40" t="s">
        <v>1243</v>
      </c>
      <c r="E929" s="41">
        <v>140.0</v>
      </c>
      <c r="F929" s="41">
        <v>35.0</v>
      </c>
      <c r="G929" s="41">
        <v>70.0</v>
      </c>
      <c r="H929" s="41">
        <v>-3.07732701</v>
      </c>
      <c r="I929" s="41">
        <v>10000.0</v>
      </c>
      <c r="J929" s="41">
        <v>5000.0</v>
      </c>
      <c r="K929" s="41">
        <v>1200.0</v>
      </c>
      <c r="L929" s="41">
        <v>600.0</v>
      </c>
      <c r="M929" s="41">
        <v>50.0</v>
      </c>
      <c r="N929" s="40" t="s">
        <v>1370</v>
      </c>
      <c r="O929" s="40" t="s">
        <v>208</v>
      </c>
      <c r="P929" s="40" t="s">
        <v>1372</v>
      </c>
      <c r="Q929" s="40" t="s">
        <v>8686</v>
      </c>
      <c r="R929" s="40" t="b">
        <v>0</v>
      </c>
      <c r="S929" s="40" t="s">
        <v>1373</v>
      </c>
      <c r="T929" s="40" t="s">
        <v>212</v>
      </c>
      <c r="U929" s="41">
        <v>0.1</v>
      </c>
      <c r="V929" s="41">
        <v>0.9</v>
      </c>
      <c r="W929" s="41">
        <v>0.1</v>
      </c>
      <c r="X929" s="41">
        <v>0.6</v>
      </c>
      <c r="Y929" s="40" t="b">
        <v>0</v>
      </c>
      <c r="Z929" s="40" t="b">
        <v>1</v>
      </c>
      <c r="AA929" s="40" t="b">
        <v>0</v>
      </c>
      <c r="AB929" s="40" t="b">
        <v>0</v>
      </c>
      <c r="AC929" s="41" t="s">
        <v>10385</v>
      </c>
      <c r="AD929" s="41" t="s">
        <v>10386</v>
      </c>
      <c r="AE929" s="41">
        <v>618.9249365</v>
      </c>
      <c r="AF929" s="41">
        <v>-3.618643093</v>
      </c>
      <c r="AG929" s="42">
        <v>8.16E41</v>
      </c>
      <c r="AH929" s="51">
        <v>0.175904635</v>
      </c>
      <c r="AI929" s="40" t="s">
        <v>10387</v>
      </c>
      <c r="AJ929" s="40" t="s">
        <v>7330</v>
      </c>
      <c r="AK929" s="41">
        <v>10000.0</v>
      </c>
      <c r="AL929" s="40" t="s">
        <v>216</v>
      </c>
      <c r="AM929" s="40" t="s">
        <v>7285</v>
      </c>
      <c r="AN929" s="40" t="s">
        <v>224</v>
      </c>
      <c r="AO929" s="42">
        <v>1.0E139</v>
      </c>
    </row>
    <row r="930">
      <c r="A930" s="41">
        <v>122.0</v>
      </c>
      <c r="B930" s="42">
        <v>1.671309524E9</v>
      </c>
      <c r="C930" s="41">
        <v>3356.0</v>
      </c>
      <c r="D930" s="40" t="s">
        <v>1243</v>
      </c>
      <c r="E930" s="41">
        <v>140.0</v>
      </c>
      <c r="F930" s="41">
        <v>35.0</v>
      </c>
      <c r="G930" s="41">
        <v>70.0</v>
      </c>
      <c r="H930" s="41">
        <v>-3.07732701</v>
      </c>
      <c r="I930" s="41">
        <v>10000.0</v>
      </c>
      <c r="J930" s="41">
        <v>5000.0</v>
      </c>
      <c r="K930" s="41">
        <v>1200.0</v>
      </c>
      <c r="L930" s="41">
        <v>600.0</v>
      </c>
      <c r="M930" s="41">
        <v>30.0</v>
      </c>
      <c r="N930" s="40" t="s">
        <v>1370</v>
      </c>
      <c r="O930" s="40" t="s">
        <v>1371</v>
      </c>
      <c r="P930" s="40" t="s">
        <v>1372</v>
      </c>
      <c r="Q930" s="40" t="s">
        <v>8686</v>
      </c>
      <c r="R930" s="40" t="b">
        <v>0</v>
      </c>
      <c r="S930" s="40" t="s">
        <v>7286</v>
      </c>
      <c r="T930" s="40" t="s">
        <v>212</v>
      </c>
      <c r="U930" s="41">
        <v>0.1</v>
      </c>
      <c r="V930" s="41">
        <v>0.9</v>
      </c>
      <c r="W930" s="41">
        <v>0.2</v>
      </c>
      <c r="X930" s="41">
        <v>0.6</v>
      </c>
      <c r="Y930" s="40" t="b">
        <v>0</v>
      </c>
      <c r="Z930" s="40" t="b">
        <v>1</v>
      </c>
      <c r="AA930" s="40" t="b">
        <v>0</v>
      </c>
      <c r="AB930" s="40" t="b">
        <v>1</v>
      </c>
      <c r="AC930" s="41" t="s">
        <v>10388</v>
      </c>
      <c r="AD930" s="41" t="s">
        <v>10389</v>
      </c>
      <c r="AE930" s="41">
        <v>1203.183357</v>
      </c>
      <c r="AF930" s="41">
        <v>-3.620762127</v>
      </c>
      <c r="AG930" s="42">
        <v>1.2E42</v>
      </c>
      <c r="AH930" s="51">
        <v>0.17659323</v>
      </c>
      <c r="AI930" s="40" t="s">
        <v>10390</v>
      </c>
      <c r="AJ930" s="46">
        <v>1.19981558030518E128</v>
      </c>
      <c r="AK930" s="41">
        <v>3661.0</v>
      </c>
      <c r="AL930" s="40" t="s">
        <v>2224</v>
      </c>
      <c r="AM930" s="40" t="s">
        <v>7285</v>
      </c>
      <c r="AN930" s="40" t="s">
        <v>5643</v>
      </c>
      <c r="AO930" s="42">
        <v>1.1E139</v>
      </c>
    </row>
    <row r="931">
      <c r="A931" s="41">
        <v>688.0</v>
      </c>
      <c r="B931" s="42">
        <v>1.671302375E9</v>
      </c>
      <c r="C931" s="41">
        <v>3356.0</v>
      </c>
      <c r="D931" s="40" t="s">
        <v>1243</v>
      </c>
      <c r="E931" s="41">
        <v>140.0</v>
      </c>
      <c r="F931" s="41">
        <v>35.0</v>
      </c>
      <c r="G931" s="41">
        <v>70.0</v>
      </c>
      <c r="H931" s="41">
        <v>-3.07732701</v>
      </c>
      <c r="I931" s="41">
        <v>10000.0</v>
      </c>
      <c r="J931" s="41">
        <v>5000.0</v>
      </c>
      <c r="K931" s="41">
        <v>1200.0</v>
      </c>
      <c r="L931" s="41">
        <v>600.0</v>
      </c>
      <c r="M931" s="41">
        <v>50.0</v>
      </c>
      <c r="N931" s="40" t="s">
        <v>1370</v>
      </c>
      <c r="O931" s="40" t="s">
        <v>208</v>
      </c>
      <c r="P931" s="40" t="s">
        <v>212</v>
      </c>
      <c r="Q931" s="40" t="s">
        <v>8686</v>
      </c>
      <c r="R931" s="40" t="b">
        <v>0</v>
      </c>
      <c r="S931" s="40" t="s">
        <v>1373</v>
      </c>
      <c r="T931" s="40" t="s">
        <v>212</v>
      </c>
      <c r="U931" s="41">
        <v>0.1</v>
      </c>
      <c r="V931" s="41">
        <v>0.9</v>
      </c>
      <c r="W931" s="41">
        <v>0.2</v>
      </c>
      <c r="X931" s="41">
        <v>0.5</v>
      </c>
      <c r="Y931" s="40" t="b">
        <v>0</v>
      </c>
      <c r="Z931" s="40" t="b">
        <v>1</v>
      </c>
      <c r="AA931" s="40" t="b">
        <v>0</v>
      </c>
      <c r="AB931" s="40" t="b">
        <v>0</v>
      </c>
      <c r="AC931" s="41" t="s">
        <v>10391</v>
      </c>
      <c r="AD931" s="41" t="s">
        <v>10392</v>
      </c>
      <c r="AE931" s="41">
        <v>520.7360861</v>
      </c>
      <c r="AF931" s="41">
        <v>-3.625430812</v>
      </c>
      <c r="AG931" s="42">
        <v>1.26E42</v>
      </c>
      <c r="AH931" s="51">
        <v>0.178110354</v>
      </c>
      <c r="AI931" s="40" t="s">
        <v>10393</v>
      </c>
      <c r="AJ931" s="40" t="s">
        <v>10394</v>
      </c>
      <c r="AK931" s="41">
        <v>10000.0</v>
      </c>
      <c r="AL931" s="40" t="s">
        <v>216</v>
      </c>
      <c r="AM931" s="40" t="s">
        <v>7285</v>
      </c>
      <c r="AN931" s="40" t="s">
        <v>224</v>
      </c>
      <c r="AO931" s="42">
        <v>1.11E139</v>
      </c>
    </row>
    <row r="932">
      <c r="A932" s="41">
        <v>1013.0</v>
      </c>
      <c r="B932" s="42">
        <v>1.671302375E9</v>
      </c>
      <c r="C932" s="41">
        <v>3356.0</v>
      </c>
      <c r="D932" s="40" t="s">
        <v>1243</v>
      </c>
      <c r="E932" s="41">
        <v>140.0</v>
      </c>
      <c r="F932" s="41">
        <v>35.0</v>
      </c>
      <c r="G932" s="41">
        <v>70.0</v>
      </c>
      <c r="H932" s="41">
        <v>-3.07732701</v>
      </c>
      <c r="I932" s="41">
        <v>10000.0</v>
      </c>
      <c r="J932" s="41">
        <v>5000.0</v>
      </c>
      <c r="K932" s="41">
        <v>1200.0</v>
      </c>
      <c r="L932" s="41">
        <v>600.0</v>
      </c>
      <c r="M932" s="41">
        <v>100.0</v>
      </c>
      <c r="N932" s="40" t="s">
        <v>1370</v>
      </c>
      <c r="O932" s="40" t="s">
        <v>208</v>
      </c>
      <c r="P932" s="40" t="s">
        <v>1372</v>
      </c>
      <c r="Q932" s="40" t="s">
        <v>8686</v>
      </c>
      <c r="R932" s="40" t="b">
        <v>0</v>
      </c>
      <c r="S932" s="40" t="s">
        <v>1373</v>
      </c>
      <c r="T932" s="40" t="s">
        <v>212</v>
      </c>
      <c r="U932" s="41">
        <v>0.1</v>
      </c>
      <c r="V932" s="41">
        <v>0.9</v>
      </c>
      <c r="W932" s="41">
        <v>0.2</v>
      </c>
      <c r="X932" s="41">
        <v>0.6</v>
      </c>
      <c r="Y932" s="40" t="b">
        <v>0</v>
      </c>
      <c r="Z932" s="40" t="b">
        <v>1</v>
      </c>
      <c r="AA932" s="40" t="b">
        <v>0</v>
      </c>
      <c r="AB932" s="40" t="b">
        <v>0</v>
      </c>
      <c r="AC932" s="41" t="s">
        <v>10395</v>
      </c>
      <c r="AD932" s="41" t="s">
        <v>10396</v>
      </c>
      <c r="AE932" s="41">
        <v>1184.95474</v>
      </c>
      <c r="AF932" s="41">
        <v>-3.628204985</v>
      </c>
      <c r="AG932" s="42">
        <v>1.18E42</v>
      </c>
      <c r="AH932" s="51">
        <v>0.179011842</v>
      </c>
      <c r="AI932" s="40" t="s">
        <v>10397</v>
      </c>
      <c r="AJ932" s="40" t="s">
        <v>10398</v>
      </c>
      <c r="AK932" s="41">
        <v>10000.0</v>
      </c>
      <c r="AL932" s="40" t="s">
        <v>216</v>
      </c>
      <c r="AM932" s="40" t="s">
        <v>7285</v>
      </c>
      <c r="AN932" s="40" t="s">
        <v>224</v>
      </c>
      <c r="AO932" s="42">
        <v>1.1E139</v>
      </c>
    </row>
    <row r="933">
      <c r="A933" s="41">
        <v>125.0</v>
      </c>
      <c r="B933" s="42">
        <v>1.671312492E9</v>
      </c>
      <c r="C933" s="41">
        <v>3356.0</v>
      </c>
      <c r="D933" s="40" t="s">
        <v>1243</v>
      </c>
      <c r="E933" s="41">
        <v>140.0</v>
      </c>
      <c r="F933" s="41">
        <v>35.0</v>
      </c>
      <c r="G933" s="41">
        <v>70.0</v>
      </c>
      <c r="H933" s="41">
        <v>-3.07732701</v>
      </c>
      <c r="I933" s="41">
        <v>10000.0</v>
      </c>
      <c r="J933" s="41">
        <v>5000.0</v>
      </c>
      <c r="K933" s="41">
        <v>1200.0</v>
      </c>
      <c r="L933" s="41">
        <v>600.0</v>
      </c>
      <c r="M933" s="41">
        <v>30.0</v>
      </c>
      <c r="N933" s="40" t="s">
        <v>1370</v>
      </c>
      <c r="O933" s="40" t="s">
        <v>1371</v>
      </c>
      <c r="P933" s="40" t="s">
        <v>1372</v>
      </c>
      <c r="Q933" s="40" t="s">
        <v>8686</v>
      </c>
      <c r="R933" s="40" t="b">
        <v>0</v>
      </c>
      <c r="S933" s="40" t="s">
        <v>7286</v>
      </c>
      <c r="T933" s="40" t="s">
        <v>7305</v>
      </c>
      <c r="U933" s="41">
        <v>0.1</v>
      </c>
      <c r="V933" s="41">
        <v>0.9</v>
      </c>
      <c r="W933" s="41">
        <v>0.3</v>
      </c>
      <c r="X933" s="41">
        <v>0.6</v>
      </c>
      <c r="Y933" s="40" t="b">
        <v>0</v>
      </c>
      <c r="Z933" s="40" t="b">
        <v>1</v>
      </c>
      <c r="AA933" s="40" t="b">
        <v>0</v>
      </c>
      <c r="AB933" s="40" t="b">
        <v>1</v>
      </c>
      <c r="AC933" s="41" t="s">
        <v>10399</v>
      </c>
      <c r="AD933" s="41" t="s">
        <v>10400</v>
      </c>
      <c r="AE933" s="41">
        <v>1203.285115</v>
      </c>
      <c r="AF933" s="41">
        <v>-3.62911422</v>
      </c>
      <c r="AG933" s="42">
        <v>3.48E41</v>
      </c>
      <c r="AH933" s="51">
        <v>0.179307304</v>
      </c>
      <c r="AI933" s="40" t="s">
        <v>10401</v>
      </c>
      <c r="AJ933" s="46">
        <v>3.48154569136364E167</v>
      </c>
      <c r="AK933" s="41">
        <v>6889.0</v>
      </c>
      <c r="AL933" s="40" t="s">
        <v>2224</v>
      </c>
      <c r="AM933" s="40" t="s">
        <v>7285</v>
      </c>
      <c r="AN933" s="40" t="s">
        <v>5643</v>
      </c>
      <c r="AO933" s="42">
        <v>1.11E137</v>
      </c>
    </row>
    <row r="934">
      <c r="A934" s="41">
        <v>340.0</v>
      </c>
      <c r="B934" s="42">
        <v>1.671302375E9</v>
      </c>
      <c r="C934" s="41">
        <v>3356.0</v>
      </c>
      <c r="D934" s="40" t="s">
        <v>1243</v>
      </c>
      <c r="E934" s="41">
        <v>140.0</v>
      </c>
      <c r="F934" s="41">
        <v>35.0</v>
      </c>
      <c r="G934" s="41">
        <v>70.0</v>
      </c>
      <c r="H934" s="41">
        <v>-3.07732701</v>
      </c>
      <c r="I934" s="41">
        <v>10000.0</v>
      </c>
      <c r="J934" s="41">
        <v>5000.0</v>
      </c>
      <c r="K934" s="41">
        <v>1200.0</v>
      </c>
      <c r="L934" s="41">
        <v>600.0</v>
      </c>
      <c r="M934" s="41">
        <v>30.0</v>
      </c>
      <c r="N934" s="40" t="s">
        <v>1370</v>
      </c>
      <c r="O934" s="40" t="s">
        <v>208</v>
      </c>
      <c r="P934" s="40" t="s">
        <v>212</v>
      </c>
      <c r="Q934" s="40" t="s">
        <v>8686</v>
      </c>
      <c r="R934" s="40" t="b">
        <v>0</v>
      </c>
      <c r="S934" s="40" t="s">
        <v>7286</v>
      </c>
      <c r="T934" s="40" t="s">
        <v>212</v>
      </c>
      <c r="U934" s="41">
        <v>0.1</v>
      </c>
      <c r="V934" s="41">
        <v>0.9</v>
      </c>
      <c r="W934" s="41">
        <v>0.3</v>
      </c>
      <c r="X934" s="41">
        <v>0.5</v>
      </c>
      <c r="Y934" s="40" t="b">
        <v>0</v>
      </c>
      <c r="Z934" s="40" t="b">
        <v>1</v>
      </c>
      <c r="AA934" s="40" t="b">
        <v>0</v>
      </c>
      <c r="AB934" s="40" t="b">
        <v>0</v>
      </c>
      <c r="AC934" s="41" t="s">
        <v>10402</v>
      </c>
      <c r="AD934" s="41" t="s">
        <v>10403</v>
      </c>
      <c r="AE934" s="41">
        <v>299.6768317</v>
      </c>
      <c r="AF934" s="41">
        <v>-3.633156458</v>
      </c>
      <c r="AG934" s="42">
        <v>8.52E41</v>
      </c>
      <c r="AH934" s="51">
        <v>0.180620859</v>
      </c>
      <c r="AI934" s="40" t="s">
        <v>10404</v>
      </c>
      <c r="AJ934" s="40" t="s">
        <v>10405</v>
      </c>
      <c r="AK934" s="41">
        <v>9217.0</v>
      </c>
      <c r="AL934" s="40" t="s">
        <v>1382</v>
      </c>
      <c r="AM934" s="40" t="s">
        <v>7285</v>
      </c>
      <c r="AN934" s="40" t="s">
        <v>224</v>
      </c>
      <c r="AO934" s="42">
        <v>1.0E139</v>
      </c>
    </row>
    <row r="935">
      <c r="A935" s="41">
        <v>1015.0</v>
      </c>
      <c r="B935" s="42">
        <v>1.671302375E9</v>
      </c>
      <c r="C935" s="41">
        <v>3356.0</v>
      </c>
      <c r="D935" s="40" t="s">
        <v>1243</v>
      </c>
      <c r="E935" s="41">
        <v>140.0</v>
      </c>
      <c r="F935" s="41">
        <v>35.0</v>
      </c>
      <c r="G935" s="41">
        <v>70.0</v>
      </c>
      <c r="H935" s="41">
        <v>-3.07732701</v>
      </c>
      <c r="I935" s="41">
        <v>10000.0</v>
      </c>
      <c r="J935" s="41">
        <v>5000.0</v>
      </c>
      <c r="K935" s="41">
        <v>1200.0</v>
      </c>
      <c r="L935" s="41">
        <v>600.0</v>
      </c>
      <c r="M935" s="41">
        <v>100.0</v>
      </c>
      <c r="N935" s="40" t="s">
        <v>1370</v>
      </c>
      <c r="O935" s="40" t="s">
        <v>208</v>
      </c>
      <c r="P935" s="40" t="s">
        <v>1372</v>
      </c>
      <c r="Q935" s="40" t="s">
        <v>8686</v>
      </c>
      <c r="R935" s="40" t="b">
        <v>0</v>
      </c>
      <c r="S935" s="40" t="s">
        <v>1373</v>
      </c>
      <c r="T935" s="40" t="s">
        <v>212</v>
      </c>
      <c r="U935" s="41">
        <v>0.1</v>
      </c>
      <c r="V935" s="41">
        <v>0.9</v>
      </c>
      <c r="W935" s="41">
        <v>0.3</v>
      </c>
      <c r="X935" s="41">
        <v>0.5</v>
      </c>
      <c r="Y935" s="40" t="b">
        <v>0</v>
      </c>
      <c r="Z935" s="40" t="b">
        <v>1</v>
      </c>
      <c r="AA935" s="40" t="b">
        <v>0</v>
      </c>
      <c r="AB935" s="40" t="b">
        <v>0</v>
      </c>
      <c r="AC935" s="41" t="s">
        <v>10406</v>
      </c>
      <c r="AD935" s="41" t="s">
        <v>7559</v>
      </c>
      <c r="AE935" s="41">
        <v>991.143744</v>
      </c>
      <c r="AF935" s="41">
        <v>-3.635265174</v>
      </c>
      <c r="AG935" s="42">
        <v>8.66E41</v>
      </c>
      <c r="AH935" s="51">
        <v>0.181306102</v>
      </c>
      <c r="AI935" s="40" t="s">
        <v>10407</v>
      </c>
      <c r="AJ935" s="40" t="s">
        <v>10408</v>
      </c>
      <c r="AK935" s="41">
        <v>10000.0</v>
      </c>
      <c r="AL935" s="40" t="s">
        <v>216</v>
      </c>
      <c r="AM935" s="40" t="s">
        <v>7285</v>
      </c>
      <c r="AN935" s="40" t="s">
        <v>224</v>
      </c>
      <c r="AO935" s="42">
        <v>1.0E139</v>
      </c>
    </row>
    <row r="936">
      <c r="A936" s="41">
        <v>86.0</v>
      </c>
      <c r="B936" s="42">
        <v>1.671312514E9</v>
      </c>
      <c r="C936" s="41">
        <v>3356.0</v>
      </c>
      <c r="D936" s="40" t="s">
        <v>1243</v>
      </c>
      <c r="E936" s="41">
        <v>140.0</v>
      </c>
      <c r="F936" s="41">
        <v>35.0</v>
      </c>
      <c r="G936" s="41">
        <v>70.0</v>
      </c>
      <c r="H936" s="41">
        <v>-3.07732701</v>
      </c>
      <c r="I936" s="41">
        <v>10000.0</v>
      </c>
      <c r="J936" s="41">
        <v>5000.0</v>
      </c>
      <c r="K936" s="41">
        <v>1200.0</v>
      </c>
      <c r="L936" s="41">
        <v>600.0</v>
      </c>
      <c r="M936" s="41">
        <v>30.0</v>
      </c>
      <c r="N936" s="40" t="s">
        <v>1370</v>
      </c>
      <c r="O936" s="40" t="s">
        <v>1371</v>
      </c>
      <c r="P936" s="40" t="s">
        <v>7305</v>
      </c>
      <c r="Q936" s="40" t="s">
        <v>8686</v>
      </c>
      <c r="R936" s="40" t="b">
        <v>0</v>
      </c>
      <c r="S936" s="40" t="s">
        <v>7286</v>
      </c>
      <c r="T936" s="40" t="s">
        <v>7305</v>
      </c>
      <c r="U936" s="41">
        <v>0.1</v>
      </c>
      <c r="V936" s="41">
        <v>0.9</v>
      </c>
      <c r="W936" s="41">
        <v>0.2</v>
      </c>
      <c r="X936" s="41">
        <v>0.6</v>
      </c>
      <c r="Y936" s="40" t="b">
        <v>0</v>
      </c>
      <c r="Z936" s="40" t="b">
        <v>1</v>
      </c>
      <c r="AA936" s="40" t="b">
        <v>0</v>
      </c>
      <c r="AB936" s="40" t="b">
        <v>1</v>
      </c>
      <c r="AC936" s="41" t="s">
        <v>10409</v>
      </c>
      <c r="AD936" s="41" t="s">
        <v>10410</v>
      </c>
      <c r="AE936" s="41">
        <v>1202.984473</v>
      </c>
      <c r="AF936" s="41">
        <v>-3.638818241</v>
      </c>
      <c r="AG936" s="42">
        <v>2.77E41</v>
      </c>
      <c r="AH936" s="51">
        <v>0.182460697</v>
      </c>
      <c r="AI936" s="40" t="s">
        <v>10411</v>
      </c>
      <c r="AJ936" s="45">
        <v>2.77358239111769E251</v>
      </c>
      <c r="AK936" s="41">
        <v>6692.0</v>
      </c>
      <c r="AL936" s="40" t="s">
        <v>2224</v>
      </c>
      <c r="AM936" s="40" t="s">
        <v>7285</v>
      </c>
      <c r="AN936" s="40" t="s">
        <v>5643</v>
      </c>
      <c r="AO936" s="42">
        <v>1.1E137</v>
      </c>
    </row>
    <row r="937">
      <c r="A937" s="41">
        <v>1051.0</v>
      </c>
      <c r="B937" s="42">
        <v>1.671302375E9</v>
      </c>
      <c r="C937" s="41">
        <v>3356.0</v>
      </c>
      <c r="D937" s="40" t="s">
        <v>1243</v>
      </c>
      <c r="E937" s="41">
        <v>140.0</v>
      </c>
      <c r="F937" s="41">
        <v>35.0</v>
      </c>
      <c r="G937" s="41">
        <v>70.0</v>
      </c>
      <c r="H937" s="41">
        <v>-3.07732701</v>
      </c>
      <c r="I937" s="41">
        <v>10000.0</v>
      </c>
      <c r="J937" s="41">
        <v>5000.0</v>
      </c>
      <c r="K937" s="41">
        <v>1200.0</v>
      </c>
      <c r="L937" s="41">
        <v>600.0</v>
      </c>
      <c r="M937" s="41">
        <v>100.0</v>
      </c>
      <c r="N937" s="40" t="s">
        <v>1370</v>
      </c>
      <c r="O937" s="40" t="s">
        <v>208</v>
      </c>
      <c r="P937" s="40" t="s">
        <v>212</v>
      </c>
      <c r="Q937" s="40" t="s">
        <v>8686</v>
      </c>
      <c r="R937" s="40" t="b">
        <v>0</v>
      </c>
      <c r="S937" s="40" t="s">
        <v>1373</v>
      </c>
      <c r="T937" s="40" t="s">
        <v>212</v>
      </c>
      <c r="U937" s="41">
        <v>0.1</v>
      </c>
      <c r="V937" s="41">
        <v>0.9</v>
      </c>
      <c r="W937" s="41">
        <v>0.3</v>
      </c>
      <c r="X937" s="41">
        <v>0.5</v>
      </c>
      <c r="Y937" s="40" t="b">
        <v>0</v>
      </c>
      <c r="Z937" s="40" t="b">
        <v>1</v>
      </c>
      <c r="AA937" s="40" t="b">
        <v>0</v>
      </c>
      <c r="AB937" s="40" t="b">
        <v>0</v>
      </c>
      <c r="AC937" s="41" t="s">
        <v>10412</v>
      </c>
      <c r="AD937" s="41" t="s">
        <v>10413</v>
      </c>
      <c r="AE937" s="41">
        <v>989.9217875</v>
      </c>
      <c r="AF937" s="41">
        <v>-3.63932556</v>
      </c>
      <c r="AG937" s="42">
        <v>3.02E41</v>
      </c>
      <c r="AH937" s="51">
        <v>0.182625554</v>
      </c>
      <c r="AI937" s="40" t="s">
        <v>10414</v>
      </c>
      <c r="AJ937" s="40" t="s">
        <v>10415</v>
      </c>
      <c r="AK937" s="41">
        <v>10000.0</v>
      </c>
      <c r="AL937" s="40" t="s">
        <v>216</v>
      </c>
      <c r="AM937" s="40" t="s">
        <v>7285</v>
      </c>
      <c r="AN937" s="40" t="s">
        <v>224</v>
      </c>
      <c r="AO937" s="42">
        <v>1.1E137</v>
      </c>
    </row>
    <row r="938">
      <c r="A938" s="41">
        <v>83.0</v>
      </c>
      <c r="B938" s="42">
        <v>1.671312492E9</v>
      </c>
      <c r="C938" s="41">
        <v>3356.0</v>
      </c>
      <c r="D938" s="40" t="s">
        <v>1243</v>
      </c>
      <c r="E938" s="41">
        <v>140.0</v>
      </c>
      <c r="F938" s="41">
        <v>35.0</v>
      </c>
      <c r="G938" s="41">
        <v>70.0</v>
      </c>
      <c r="H938" s="41">
        <v>-3.07732701</v>
      </c>
      <c r="I938" s="41">
        <v>10000.0</v>
      </c>
      <c r="J938" s="41">
        <v>5000.0</v>
      </c>
      <c r="K938" s="41">
        <v>1200.0</v>
      </c>
      <c r="L938" s="41">
        <v>600.0</v>
      </c>
      <c r="M938" s="41">
        <v>30.0</v>
      </c>
      <c r="N938" s="40" t="s">
        <v>1370</v>
      </c>
      <c r="O938" s="40" t="s">
        <v>1371</v>
      </c>
      <c r="P938" s="40" t="s">
        <v>7305</v>
      </c>
      <c r="Q938" s="40" t="s">
        <v>8686</v>
      </c>
      <c r="R938" s="40" t="b">
        <v>0</v>
      </c>
      <c r="S938" s="40" t="s">
        <v>7286</v>
      </c>
      <c r="T938" s="40" t="s">
        <v>7305</v>
      </c>
      <c r="U938" s="41">
        <v>0.1</v>
      </c>
      <c r="V938" s="41">
        <v>0.9</v>
      </c>
      <c r="W938" s="41">
        <v>0.1</v>
      </c>
      <c r="X938" s="41">
        <v>0.6</v>
      </c>
      <c r="Y938" s="40" t="b">
        <v>0</v>
      </c>
      <c r="Z938" s="40" t="b">
        <v>1</v>
      </c>
      <c r="AA938" s="40" t="b">
        <v>0</v>
      </c>
      <c r="AB938" s="40" t="b">
        <v>1</v>
      </c>
      <c r="AC938" s="41" t="s">
        <v>10416</v>
      </c>
      <c r="AD938" s="41" t="s">
        <v>10417</v>
      </c>
      <c r="AE938" s="41">
        <v>1204.30303</v>
      </c>
      <c r="AF938" s="41">
        <v>-3.64071413</v>
      </c>
      <c r="AG938" s="42">
        <v>1.38E42</v>
      </c>
      <c r="AH938" s="51">
        <v>0.18307678</v>
      </c>
      <c r="AI938" s="40" t="s">
        <v>10418</v>
      </c>
      <c r="AJ938" s="46">
        <v>1.38462588036416E85</v>
      </c>
      <c r="AK938" s="41">
        <v>6736.0</v>
      </c>
      <c r="AL938" s="40" t="s">
        <v>2224</v>
      </c>
      <c r="AM938" s="40" t="s">
        <v>7285</v>
      </c>
      <c r="AN938" s="40" t="s">
        <v>5643</v>
      </c>
      <c r="AO938" s="42">
        <v>1.11E139</v>
      </c>
    </row>
    <row r="939">
      <c r="A939" s="41">
        <v>85.0</v>
      </c>
      <c r="B939" s="42">
        <v>1.671312492E9</v>
      </c>
      <c r="C939" s="41">
        <v>3356.0</v>
      </c>
      <c r="D939" s="40" t="s">
        <v>1243</v>
      </c>
      <c r="E939" s="41">
        <v>140.0</v>
      </c>
      <c r="F939" s="41">
        <v>35.0</v>
      </c>
      <c r="G939" s="41">
        <v>70.0</v>
      </c>
      <c r="H939" s="41">
        <v>-3.07732701</v>
      </c>
      <c r="I939" s="41">
        <v>10000.0</v>
      </c>
      <c r="J939" s="41">
        <v>5000.0</v>
      </c>
      <c r="K939" s="41">
        <v>1200.0</v>
      </c>
      <c r="L939" s="41">
        <v>600.0</v>
      </c>
      <c r="M939" s="41">
        <v>30.0</v>
      </c>
      <c r="N939" s="40" t="s">
        <v>1370</v>
      </c>
      <c r="O939" s="40" t="s">
        <v>1371</v>
      </c>
      <c r="P939" s="40" t="s">
        <v>7305</v>
      </c>
      <c r="Q939" s="40" t="s">
        <v>8686</v>
      </c>
      <c r="R939" s="40" t="b">
        <v>0</v>
      </c>
      <c r="S939" s="40" t="s">
        <v>7286</v>
      </c>
      <c r="T939" s="40" t="s">
        <v>7305</v>
      </c>
      <c r="U939" s="41">
        <v>0.1</v>
      </c>
      <c r="V939" s="41">
        <v>0.9</v>
      </c>
      <c r="W939" s="41">
        <v>0.2</v>
      </c>
      <c r="X939" s="41">
        <v>0.5</v>
      </c>
      <c r="Y939" s="40" t="b">
        <v>0</v>
      </c>
      <c r="Z939" s="40" t="b">
        <v>1</v>
      </c>
      <c r="AA939" s="40" t="b">
        <v>0</v>
      </c>
      <c r="AB939" s="40" t="b">
        <v>1</v>
      </c>
      <c r="AC939" s="41" t="s">
        <v>10419</v>
      </c>
      <c r="AD939" s="41" t="s">
        <v>3732</v>
      </c>
      <c r="AE939" s="41">
        <v>1203.133936</v>
      </c>
      <c r="AF939" s="41">
        <v>-3.642566781</v>
      </c>
      <c r="AG939" s="42">
        <v>4.67E41</v>
      </c>
      <c r="AH939" s="51">
        <v>0.183678812</v>
      </c>
      <c r="AI939" s="40" t="s">
        <v>10420</v>
      </c>
      <c r="AJ939" s="46">
        <v>4.67086467480492E125</v>
      </c>
      <c r="AK939" s="41">
        <v>7371.0</v>
      </c>
      <c r="AL939" s="40" t="s">
        <v>2224</v>
      </c>
      <c r="AM939" s="40" t="s">
        <v>7285</v>
      </c>
      <c r="AN939" s="40" t="s">
        <v>5643</v>
      </c>
      <c r="AO939" s="42">
        <v>1.01E138</v>
      </c>
    </row>
    <row r="940">
      <c r="A940" s="41">
        <v>504.0</v>
      </c>
      <c r="B940" s="42">
        <v>1.671302375E9</v>
      </c>
      <c r="C940" s="41">
        <v>3356.0</v>
      </c>
      <c r="D940" s="40" t="s">
        <v>1243</v>
      </c>
      <c r="E940" s="41">
        <v>140.0</v>
      </c>
      <c r="F940" s="41">
        <v>35.0</v>
      </c>
      <c r="G940" s="41">
        <v>70.0</v>
      </c>
      <c r="H940" s="41">
        <v>-3.07732701</v>
      </c>
      <c r="I940" s="41">
        <v>10000.0</v>
      </c>
      <c r="J940" s="41">
        <v>5000.0</v>
      </c>
      <c r="K940" s="41">
        <v>1200.0</v>
      </c>
      <c r="L940" s="41">
        <v>600.0</v>
      </c>
      <c r="M940" s="41">
        <v>50.0</v>
      </c>
      <c r="N940" s="40" t="s">
        <v>1370</v>
      </c>
      <c r="O940" s="40" t="s">
        <v>1371</v>
      </c>
      <c r="P940" s="40" t="s">
        <v>212</v>
      </c>
      <c r="Q940" s="40" t="s">
        <v>8686</v>
      </c>
      <c r="R940" s="40" t="b">
        <v>0</v>
      </c>
      <c r="S940" s="40" t="s">
        <v>1373</v>
      </c>
      <c r="T940" s="40" t="s">
        <v>212</v>
      </c>
      <c r="U940" s="41">
        <v>0.1</v>
      </c>
      <c r="V940" s="41">
        <v>0.9</v>
      </c>
      <c r="W940" s="41">
        <v>0.1</v>
      </c>
      <c r="X940" s="41">
        <v>0.4</v>
      </c>
      <c r="Y940" s="40" t="b">
        <v>0</v>
      </c>
      <c r="Z940" s="40" t="b">
        <v>1</v>
      </c>
      <c r="AA940" s="40" t="b">
        <v>0</v>
      </c>
      <c r="AB940" s="40" t="b">
        <v>0</v>
      </c>
      <c r="AC940" s="41" t="s">
        <v>10421</v>
      </c>
      <c r="AD940" s="41" t="s">
        <v>10422</v>
      </c>
      <c r="AE940" s="41">
        <v>369.7904556</v>
      </c>
      <c r="AF940" s="41">
        <v>-3.643975074</v>
      </c>
      <c r="AG940" s="42">
        <v>6.47E41</v>
      </c>
      <c r="AH940" s="51">
        <v>0.184136448</v>
      </c>
      <c r="AI940" s="40" t="s">
        <v>10423</v>
      </c>
      <c r="AJ940" s="40" t="s">
        <v>7330</v>
      </c>
      <c r="AK940" s="41">
        <v>9002.0</v>
      </c>
      <c r="AL940" s="40" t="s">
        <v>1382</v>
      </c>
      <c r="AM940" s="40" t="s">
        <v>7285</v>
      </c>
      <c r="AN940" s="40" t="s">
        <v>224</v>
      </c>
      <c r="AO940" s="42">
        <v>1.11E138</v>
      </c>
    </row>
    <row r="941">
      <c r="A941" s="41">
        <v>53.0</v>
      </c>
      <c r="B941" s="42">
        <v>1.671312492E9</v>
      </c>
      <c r="C941" s="41">
        <v>3356.0</v>
      </c>
      <c r="D941" s="40" t="s">
        <v>1243</v>
      </c>
      <c r="E941" s="41">
        <v>140.0</v>
      </c>
      <c r="F941" s="41">
        <v>35.0</v>
      </c>
      <c r="G941" s="41">
        <v>70.0</v>
      </c>
      <c r="H941" s="41">
        <v>-3.07732701</v>
      </c>
      <c r="I941" s="41">
        <v>10000.0</v>
      </c>
      <c r="J941" s="41">
        <v>5000.0</v>
      </c>
      <c r="K941" s="41">
        <v>1200.0</v>
      </c>
      <c r="L941" s="41">
        <v>600.0</v>
      </c>
      <c r="M941" s="41">
        <v>30.0</v>
      </c>
      <c r="N941" s="40" t="s">
        <v>1370</v>
      </c>
      <c r="O941" s="40" t="s">
        <v>1371</v>
      </c>
      <c r="P941" s="40" t="s">
        <v>7310</v>
      </c>
      <c r="Q941" s="40" t="s">
        <v>8686</v>
      </c>
      <c r="R941" s="40" t="b">
        <v>0</v>
      </c>
      <c r="S941" s="40" t="s">
        <v>7286</v>
      </c>
      <c r="T941" s="40" t="s">
        <v>7305</v>
      </c>
      <c r="U941" s="41">
        <v>0.1</v>
      </c>
      <c r="V941" s="41">
        <v>0.9</v>
      </c>
      <c r="W941" s="41">
        <v>0.3</v>
      </c>
      <c r="X941" s="41">
        <v>0.6</v>
      </c>
      <c r="Y941" s="40" t="b">
        <v>0</v>
      </c>
      <c r="Z941" s="40" t="b">
        <v>1</v>
      </c>
      <c r="AA941" s="40" t="b">
        <v>0</v>
      </c>
      <c r="AB941" s="40" t="b">
        <v>1</v>
      </c>
      <c r="AC941" s="41" t="s">
        <v>10424</v>
      </c>
      <c r="AD941" s="41" t="s">
        <v>10425</v>
      </c>
      <c r="AE941" s="41">
        <v>1202.173144</v>
      </c>
      <c r="AF941" s="41">
        <v>-3.64876805</v>
      </c>
      <c r="AG941" s="42">
        <v>7.94E41</v>
      </c>
      <c r="AH941" s="51">
        <v>0.18569396</v>
      </c>
      <c r="AI941" s="40" t="s">
        <v>10426</v>
      </c>
      <c r="AJ941" s="40" t="s">
        <v>10427</v>
      </c>
      <c r="AK941" s="41">
        <v>3767.0</v>
      </c>
      <c r="AL941" s="40" t="s">
        <v>2224</v>
      </c>
      <c r="AM941" s="40" t="s">
        <v>7285</v>
      </c>
      <c r="AN941" s="40" t="s">
        <v>5643</v>
      </c>
      <c r="AO941" s="42">
        <v>1.0E139</v>
      </c>
    </row>
    <row r="942">
      <c r="A942" s="41">
        <v>9.0</v>
      </c>
      <c r="B942" s="42">
        <v>1.671312492E9</v>
      </c>
      <c r="C942" s="41">
        <v>3356.0</v>
      </c>
      <c r="D942" s="40" t="s">
        <v>1243</v>
      </c>
      <c r="E942" s="41">
        <v>140.0</v>
      </c>
      <c r="F942" s="41">
        <v>35.0</v>
      </c>
      <c r="G942" s="41">
        <v>70.0</v>
      </c>
      <c r="H942" s="41">
        <v>-3.07732701</v>
      </c>
      <c r="I942" s="41">
        <v>10000.0</v>
      </c>
      <c r="J942" s="41">
        <v>5000.0</v>
      </c>
      <c r="K942" s="41">
        <v>1200.0</v>
      </c>
      <c r="L942" s="41">
        <v>600.0</v>
      </c>
      <c r="M942" s="41">
        <v>30.0</v>
      </c>
      <c r="N942" s="40" t="s">
        <v>1370</v>
      </c>
      <c r="O942" s="40" t="s">
        <v>1371</v>
      </c>
      <c r="P942" s="40" t="s">
        <v>209</v>
      </c>
      <c r="Q942" s="40" t="s">
        <v>8686</v>
      </c>
      <c r="R942" s="40" t="b">
        <v>0</v>
      </c>
      <c r="S942" s="40" t="s">
        <v>7286</v>
      </c>
      <c r="T942" s="40" t="s">
        <v>7305</v>
      </c>
      <c r="U942" s="41">
        <v>0.1</v>
      </c>
      <c r="V942" s="41">
        <v>0.9</v>
      </c>
      <c r="W942" s="41">
        <v>0.1</v>
      </c>
      <c r="X942" s="41">
        <v>0.4</v>
      </c>
      <c r="Y942" s="40" t="b">
        <v>0</v>
      </c>
      <c r="Z942" s="40" t="b">
        <v>1</v>
      </c>
      <c r="AA942" s="40" t="b">
        <v>0</v>
      </c>
      <c r="AB942" s="40" t="b">
        <v>1</v>
      </c>
      <c r="AC942" s="41" t="s">
        <v>10428</v>
      </c>
      <c r="AD942" s="41" t="s">
        <v>928</v>
      </c>
      <c r="AE942" s="41">
        <v>886.3100095</v>
      </c>
      <c r="AF942" s="41">
        <v>-3.652760928</v>
      </c>
      <c r="AG942" s="42">
        <v>1.18E42</v>
      </c>
      <c r="AH942" s="51">
        <v>0.186991475</v>
      </c>
      <c r="AI942" s="40" t="s">
        <v>10429</v>
      </c>
      <c r="AJ942" s="46">
        <v>1.1751674350211E85</v>
      </c>
      <c r="AK942" s="41">
        <v>4457.0</v>
      </c>
      <c r="AL942" s="40" t="s">
        <v>7372</v>
      </c>
      <c r="AM942" s="40" t="s">
        <v>7285</v>
      </c>
      <c r="AN942" s="40" t="s">
        <v>5643</v>
      </c>
      <c r="AO942" s="42">
        <v>1.1E139</v>
      </c>
    </row>
    <row r="943">
      <c r="A943" s="41">
        <v>119.0</v>
      </c>
      <c r="B943" s="42">
        <v>1.671312492E9</v>
      </c>
      <c r="C943" s="41">
        <v>3356.0</v>
      </c>
      <c r="D943" s="40" t="s">
        <v>1243</v>
      </c>
      <c r="E943" s="41">
        <v>140.0</v>
      </c>
      <c r="F943" s="41">
        <v>35.0</v>
      </c>
      <c r="G943" s="41">
        <v>70.0</v>
      </c>
      <c r="H943" s="41">
        <v>-3.07732701</v>
      </c>
      <c r="I943" s="41">
        <v>10000.0</v>
      </c>
      <c r="J943" s="41">
        <v>5000.0</v>
      </c>
      <c r="K943" s="41">
        <v>1200.0</v>
      </c>
      <c r="L943" s="41">
        <v>600.0</v>
      </c>
      <c r="M943" s="41">
        <v>30.0</v>
      </c>
      <c r="N943" s="40" t="s">
        <v>1370</v>
      </c>
      <c r="O943" s="40" t="s">
        <v>1371</v>
      </c>
      <c r="P943" s="40" t="s">
        <v>1372</v>
      </c>
      <c r="Q943" s="40" t="s">
        <v>8686</v>
      </c>
      <c r="R943" s="40" t="b">
        <v>0</v>
      </c>
      <c r="S943" s="40" t="s">
        <v>7286</v>
      </c>
      <c r="T943" s="40" t="s">
        <v>7305</v>
      </c>
      <c r="U943" s="41">
        <v>0.1</v>
      </c>
      <c r="V943" s="41">
        <v>0.9</v>
      </c>
      <c r="W943" s="41">
        <v>0.1</v>
      </c>
      <c r="X943" s="41">
        <v>0.6</v>
      </c>
      <c r="Y943" s="40" t="b">
        <v>0</v>
      </c>
      <c r="Z943" s="40" t="b">
        <v>1</v>
      </c>
      <c r="AA943" s="40" t="b">
        <v>0</v>
      </c>
      <c r="AB943" s="40" t="b">
        <v>1</v>
      </c>
      <c r="AC943" s="41" t="s">
        <v>10430</v>
      </c>
      <c r="AD943" s="41" t="s">
        <v>10431</v>
      </c>
      <c r="AE943" s="41">
        <v>1204.107956</v>
      </c>
      <c r="AF943" s="41">
        <v>-3.655927123</v>
      </c>
      <c r="AG943" s="42">
        <v>6.72E41</v>
      </c>
      <c r="AH943" s="51">
        <v>0.188020354</v>
      </c>
      <c r="AI943" s="40" t="s">
        <v>10432</v>
      </c>
      <c r="AJ943" s="46">
        <v>6.72347049162443E83</v>
      </c>
      <c r="AK943" s="41">
        <v>5630.0</v>
      </c>
      <c r="AL943" s="40" t="s">
        <v>2224</v>
      </c>
      <c r="AM943" s="40" t="s">
        <v>7285</v>
      </c>
      <c r="AN943" s="40" t="s">
        <v>5643</v>
      </c>
      <c r="AO943" s="42">
        <v>1.11E138</v>
      </c>
    </row>
    <row r="944">
      <c r="A944" s="41">
        <v>119.0</v>
      </c>
      <c r="B944" s="42">
        <v>1.671312514E9</v>
      </c>
      <c r="C944" s="41">
        <v>3356.0</v>
      </c>
      <c r="D944" s="40" t="s">
        <v>1243</v>
      </c>
      <c r="E944" s="41">
        <v>140.0</v>
      </c>
      <c r="F944" s="41">
        <v>35.0</v>
      </c>
      <c r="G944" s="41">
        <v>70.0</v>
      </c>
      <c r="H944" s="41">
        <v>-3.07732701</v>
      </c>
      <c r="I944" s="41">
        <v>10000.0</v>
      </c>
      <c r="J944" s="41">
        <v>5000.0</v>
      </c>
      <c r="K944" s="41">
        <v>1200.0</v>
      </c>
      <c r="L944" s="41">
        <v>600.0</v>
      </c>
      <c r="M944" s="41">
        <v>30.0</v>
      </c>
      <c r="N944" s="40" t="s">
        <v>1370</v>
      </c>
      <c r="O944" s="40" t="s">
        <v>1371</v>
      </c>
      <c r="P944" s="40" t="s">
        <v>1372</v>
      </c>
      <c r="Q944" s="40" t="s">
        <v>8686</v>
      </c>
      <c r="R944" s="40" t="b">
        <v>0</v>
      </c>
      <c r="S944" s="40" t="s">
        <v>7286</v>
      </c>
      <c r="T944" s="40" t="s">
        <v>7305</v>
      </c>
      <c r="U944" s="41">
        <v>0.1</v>
      </c>
      <c r="V944" s="41">
        <v>0.9</v>
      </c>
      <c r="W944" s="41">
        <v>0.1</v>
      </c>
      <c r="X944" s="41">
        <v>0.6</v>
      </c>
      <c r="Y944" s="40" t="b">
        <v>0</v>
      </c>
      <c r="Z944" s="40" t="b">
        <v>1</v>
      </c>
      <c r="AA944" s="40" t="b">
        <v>0</v>
      </c>
      <c r="AB944" s="40" t="b">
        <v>1</v>
      </c>
      <c r="AC944" s="41" t="s">
        <v>10433</v>
      </c>
      <c r="AD944" s="41" t="s">
        <v>10434</v>
      </c>
      <c r="AE944" s="41">
        <v>1203.515002</v>
      </c>
      <c r="AF944" s="41">
        <v>-3.656242615</v>
      </c>
      <c r="AG944" s="42">
        <v>5.19E41</v>
      </c>
      <c r="AH944" s="51">
        <v>0.188122875</v>
      </c>
      <c r="AI944" s="40" t="s">
        <v>10435</v>
      </c>
      <c r="AJ944" s="46">
        <v>5.18899228085436E125</v>
      </c>
      <c r="AK944" s="41">
        <v>7039.0</v>
      </c>
      <c r="AL944" s="40" t="s">
        <v>2224</v>
      </c>
      <c r="AM944" s="40" t="s">
        <v>7285</v>
      </c>
      <c r="AN944" s="40" t="s">
        <v>5643</v>
      </c>
      <c r="AO944" s="42">
        <v>1.01E138</v>
      </c>
    </row>
    <row r="945">
      <c r="A945" s="41">
        <v>11.0</v>
      </c>
      <c r="B945" s="42">
        <v>1.671312514E9</v>
      </c>
      <c r="C945" s="41">
        <v>3356.0</v>
      </c>
      <c r="D945" s="40" t="s">
        <v>1243</v>
      </c>
      <c r="E945" s="41">
        <v>140.0</v>
      </c>
      <c r="F945" s="41">
        <v>35.0</v>
      </c>
      <c r="G945" s="41">
        <v>70.0</v>
      </c>
      <c r="H945" s="41">
        <v>-3.07732701</v>
      </c>
      <c r="I945" s="41">
        <v>10000.0</v>
      </c>
      <c r="J945" s="41">
        <v>5000.0</v>
      </c>
      <c r="K945" s="41">
        <v>1200.0</v>
      </c>
      <c r="L945" s="41">
        <v>600.0</v>
      </c>
      <c r="M945" s="41">
        <v>30.0</v>
      </c>
      <c r="N945" s="40" t="s">
        <v>1370</v>
      </c>
      <c r="O945" s="40" t="s">
        <v>1371</v>
      </c>
      <c r="P945" s="40" t="s">
        <v>209</v>
      </c>
      <c r="Q945" s="40" t="s">
        <v>8686</v>
      </c>
      <c r="R945" s="40" t="b">
        <v>0</v>
      </c>
      <c r="S945" s="40" t="s">
        <v>7286</v>
      </c>
      <c r="T945" s="40" t="s">
        <v>7305</v>
      </c>
      <c r="U945" s="41">
        <v>0.1</v>
      </c>
      <c r="V945" s="41">
        <v>0.9</v>
      </c>
      <c r="W945" s="41">
        <v>0.1</v>
      </c>
      <c r="X945" s="41">
        <v>0.6</v>
      </c>
      <c r="Y945" s="40" t="b">
        <v>0</v>
      </c>
      <c r="Z945" s="40" t="b">
        <v>1</v>
      </c>
      <c r="AA945" s="40" t="b">
        <v>0</v>
      </c>
      <c r="AB945" s="40" t="b">
        <v>1</v>
      </c>
      <c r="AC945" s="41" t="s">
        <v>10436</v>
      </c>
      <c r="AD945" s="41" t="s">
        <v>10437</v>
      </c>
      <c r="AE945" s="41">
        <v>1202.467348</v>
      </c>
      <c r="AF945" s="41">
        <v>-3.66018954</v>
      </c>
      <c r="AG945" s="42">
        <v>1.14E42</v>
      </c>
      <c r="AH945" s="51">
        <v>0.189405457</v>
      </c>
      <c r="AI945" s="40" t="s">
        <v>10438</v>
      </c>
      <c r="AJ945" s="46">
        <v>1.14476395239367E85</v>
      </c>
      <c r="AK945" s="41">
        <v>7044.0</v>
      </c>
      <c r="AL945" s="40" t="s">
        <v>2224</v>
      </c>
      <c r="AM945" s="40" t="s">
        <v>7285</v>
      </c>
      <c r="AN945" s="40" t="s">
        <v>5643</v>
      </c>
      <c r="AO945" s="42">
        <v>1.1E139</v>
      </c>
    </row>
    <row r="946">
      <c r="A946" s="41">
        <v>84.0</v>
      </c>
      <c r="B946" s="42">
        <v>1.671312492E9</v>
      </c>
      <c r="C946" s="41">
        <v>3356.0</v>
      </c>
      <c r="D946" s="40" t="s">
        <v>1243</v>
      </c>
      <c r="E946" s="41">
        <v>140.0</v>
      </c>
      <c r="F946" s="41">
        <v>35.0</v>
      </c>
      <c r="G946" s="41">
        <v>70.0</v>
      </c>
      <c r="H946" s="41">
        <v>-3.07732701</v>
      </c>
      <c r="I946" s="41">
        <v>10000.0</v>
      </c>
      <c r="J946" s="41">
        <v>5000.0</v>
      </c>
      <c r="K946" s="41">
        <v>1200.0</v>
      </c>
      <c r="L946" s="41">
        <v>600.0</v>
      </c>
      <c r="M946" s="41">
        <v>30.0</v>
      </c>
      <c r="N946" s="40" t="s">
        <v>1370</v>
      </c>
      <c r="O946" s="40" t="s">
        <v>1371</v>
      </c>
      <c r="P946" s="40" t="s">
        <v>7305</v>
      </c>
      <c r="Q946" s="40" t="s">
        <v>8686</v>
      </c>
      <c r="R946" s="40" t="b">
        <v>0</v>
      </c>
      <c r="S946" s="40" t="s">
        <v>7286</v>
      </c>
      <c r="T946" s="40" t="s">
        <v>7305</v>
      </c>
      <c r="U946" s="41">
        <v>0.1</v>
      </c>
      <c r="V946" s="41">
        <v>0.9</v>
      </c>
      <c r="W946" s="41">
        <v>0.2</v>
      </c>
      <c r="X946" s="41">
        <v>0.4</v>
      </c>
      <c r="Y946" s="40" t="b">
        <v>0</v>
      </c>
      <c r="Z946" s="40" t="b">
        <v>1</v>
      </c>
      <c r="AA946" s="40" t="b">
        <v>0</v>
      </c>
      <c r="AB946" s="40" t="b">
        <v>1</v>
      </c>
      <c r="AC946" s="41" t="s">
        <v>10439</v>
      </c>
      <c r="AD946" s="41" t="s">
        <v>10440</v>
      </c>
      <c r="AE946" s="41">
        <v>1203.658203</v>
      </c>
      <c r="AF946" s="41">
        <v>-3.661121723</v>
      </c>
      <c r="AG946" s="42">
        <v>4.59E41</v>
      </c>
      <c r="AH946" s="51">
        <v>0.189708377</v>
      </c>
      <c r="AI946" s="40" t="s">
        <v>10441</v>
      </c>
      <c r="AJ946" s="46">
        <v>4.58845710550351E125</v>
      </c>
      <c r="AK946" s="41">
        <v>7185.0</v>
      </c>
      <c r="AL946" s="40" t="s">
        <v>2224</v>
      </c>
      <c r="AM946" s="40" t="s">
        <v>7285</v>
      </c>
      <c r="AN946" s="40" t="s">
        <v>5643</v>
      </c>
      <c r="AO946" s="42">
        <v>1.01E138</v>
      </c>
    </row>
    <row r="947">
      <c r="A947" s="41">
        <v>47.0</v>
      </c>
      <c r="B947" s="42">
        <v>1.671312492E9</v>
      </c>
      <c r="C947" s="41">
        <v>3356.0</v>
      </c>
      <c r="D947" s="40" t="s">
        <v>1243</v>
      </c>
      <c r="E947" s="41">
        <v>140.0</v>
      </c>
      <c r="F947" s="41">
        <v>35.0</v>
      </c>
      <c r="G947" s="41">
        <v>70.0</v>
      </c>
      <c r="H947" s="41">
        <v>-3.07732701</v>
      </c>
      <c r="I947" s="41">
        <v>10000.0</v>
      </c>
      <c r="J947" s="41">
        <v>5000.0</v>
      </c>
      <c r="K947" s="41">
        <v>1200.0</v>
      </c>
      <c r="L947" s="41">
        <v>600.0</v>
      </c>
      <c r="M947" s="41">
        <v>30.0</v>
      </c>
      <c r="N947" s="40" t="s">
        <v>1370</v>
      </c>
      <c r="O947" s="40" t="s">
        <v>1371</v>
      </c>
      <c r="P947" s="40" t="s">
        <v>7310</v>
      </c>
      <c r="Q947" s="40" t="s">
        <v>8686</v>
      </c>
      <c r="R947" s="40" t="b">
        <v>0</v>
      </c>
      <c r="S947" s="40" t="s">
        <v>7286</v>
      </c>
      <c r="T947" s="40" t="s">
        <v>7305</v>
      </c>
      <c r="U947" s="41">
        <v>0.1</v>
      </c>
      <c r="V947" s="41">
        <v>0.9</v>
      </c>
      <c r="W947" s="41">
        <v>0.1</v>
      </c>
      <c r="X947" s="41">
        <v>0.6</v>
      </c>
      <c r="Y947" s="40" t="b">
        <v>0</v>
      </c>
      <c r="Z947" s="40" t="b">
        <v>1</v>
      </c>
      <c r="AA947" s="40" t="b">
        <v>0</v>
      </c>
      <c r="AB947" s="40" t="b">
        <v>1</v>
      </c>
      <c r="AC947" s="41" t="s">
        <v>10442</v>
      </c>
      <c r="AD947" s="41" t="s">
        <v>10443</v>
      </c>
      <c r="AE947" s="41">
        <v>1203.264665</v>
      </c>
      <c r="AF947" s="41">
        <v>-3.662210575</v>
      </c>
      <c r="AG947" s="42">
        <v>1.39E42</v>
      </c>
      <c r="AH947" s="51">
        <v>0.190062207</v>
      </c>
      <c r="AI947" s="40" t="s">
        <v>10444</v>
      </c>
      <c r="AJ947" s="46">
        <v>1.39266129057916E85</v>
      </c>
      <c r="AK947" s="41">
        <v>4261.0</v>
      </c>
      <c r="AL947" s="40" t="s">
        <v>2224</v>
      </c>
      <c r="AM947" s="40" t="s">
        <v>7285</v>
      </c>
      <c r="AN947" s="40" t="s">
        <v>5643</v>
      </c>
      <c r="AO947" s="42">
        <v>1.11E139</v>
      </c>
    </row>
    <row r="948">
      <c r="A948" s="41">
        <v>985.0</v>
      </c>
      <c r="B948" s="42">
        <v>1.671302375E9</v>
      </c>
      <c r="C948" s="41">
        <v>3356.0</v>
      </c>
      <c r="D948" s="40" t="s">
        <v>1243</v>
      </c>
      <c r="E948" s="41">
        <v>140.0</v>
      </c>
      <c r="F948" s="41">
        <v>35.0</v>
      </c>
      <c r="G948" s="41">
        <v>70.0</v>
      </c>
      <c r="H948" s="41">
        <v>-3.07732701</v>
      </c>
      <c r="I948" s="41">
        <v>10000.0</v>
      </c>
      <c r="J948" s="41">
        <v>5000.0</v>
      </c>
      <c r="K948" s="41">
        <v>1200.0</v>
      </c>
      <c r="L948" s="41">
        <v>600.0</v>
      </c>
      <c r="M948" s="41">
        <v>100.0</v>
      </c>
      <c r="N948" s="40" t="s">
        <v>1370</v>
      </c>
      <c r="O948" s="40" t="s">
        <v>208</v>
      </c>
      <c r="P948" s="40" t="s">
        <v>7305</v>
      </c>
      <c r="Q948" s="40" t="s">
        <v>8686</v>
      </c>
      <c r="R948" s="40" t="b">
        <v>0</v>
      </c>
      <c r="S948" s="40" t="s">
        <v>7286</v>
      </c>
      <c r="T948" s="40" t="s">
        <v>212</v>
      </c>
      <c r="U948" s="41">
        <v>0.1</v>
      </c>
      <c r="V948" s="41">
        <v>0.9</v>
      </c>
      <c r="W948" s="41">
        <v>0.2</v>
      </c>
      <c r="X948" s="41">
        <v>0.5</v>
      </c>
      <c r="Y948" s="40" t="b">
        <v>0</v>
      </c>
      <c r="Z948" s="40" t="b">
        <v>1</v>
      </c>
      <c r="AA948" s="40" t="b">
        <v>0</v>
      </c>
      <c r="AB948" s="40" t="b">
        <v>0</v>
      </c>
      <c r="AC948" s="41" t="s">
        <v>10445</v>
      </c>
      <c r="AD948" s="41" t="s">
        <v>10446</v>
      </c>
      <c r="AE948" s="41">
        <v>765.9568279</v>
      </c>
      <c r="AF948" s="41">
        <v>-3.665845193</v>
      </c>
      <c r="AG948" s="42">
        <v>1.11E41</v>
      </c>
      <c r="AH948" s="51">
        <v>0.191243303</v>
      </c>
      <c r="AI948" s="40" t="s">
        <v>10447</v>
      </c>
      <c r="AJ948" s="40" t="s">
        <v>10448</v>
      </c>
      <c r="AK948" s="41">
        <v>7191.0</v>
      </c>
      <c r="AL948" s="40" t="s">
        <v>1382</v>
      </c>
      <c r="AM948" s="40" t="s">
        <v>7285</v>
      </c>
      <c r="AN948" s="40" t="s">
        <v>224</v>
      </c>
      <c r="AO948" s="42">
        <v>1.01E136</v>
      </c>
    </row>
    <row r="949">
      <c r="A949" s="41">
        <v>51.0</v>
      </c>
      <c r="B949" s="42">
        <v>1.671312514E9</v>
      </c>
      <c r="C949" s="41">
        <v>3356.0</v>
      </c>
      <c r="D949" s="40" t="s">
        <v>1243</v>
      </c>
      <c r="E949" s="41">
        <v>140.0</v>
      </c>
      <c r="F949" s="41">
        <v>35.0</v>
      </c>
      <c r="G949" s="41">
        <v>70.0</v>
      </c>
      <c r="H949" s="41">
        <v>-3.07732701</v>
      </c>
      <c r="I949" s="41">
        <v>10000.0</v>
      </c>
      <c r="J949" s="41">
        <v>5000.0</v>
      </c>
      <c r="K949" s="41">
        <v>1200.0</v>
      </c>
      <c r="L949" s="41">
        <v>600.0</v>
      </c>
      <c r="M949" s="41">
        <v>30.0</v>
      </c>
      <c r="N949" s="40" t="s">
        <v>1370</v>
      </c>
      <c r="O949" s="40" t="s">
        <v>1371</v>
      </c>
      <c r="P949" s="40" t="s">
        <v>7310</v>
      </c>
      <c r="Q949" s="40" t="s">
        <v>8686</v>
      </c>
      <c r="R949" s="40" t="b">
        <v>0</v>
      </c>
      <c r="S949" s="40" t="s">
        <v>7286</v>
      </c>
      <c r="T949" s="40" t="s">
        <v>7305</v>
      </c>
      <c r="U949" s="41">
        <v>0.1</v>
      </c>
      <c r="V949" s="41">
        <v>0.9</v>
      </c>
      <c r="W949" s="41">
        <v>0.3</v>
      </c>
      <c r="X949" s="41">
        <v>0.4</v>
      </c>
      <c r="Y949" s="40" t="b">
        <v>0</v>
      </c>
      <c r="Z949" s="40" t="b">
        <v>1</v>
      </c>
      <c r="AA949" s="40" t="b">
        <v>0</v>
      </c>
      <c r="AB949" s="40" t="b">
        <v>1</v>
      </c>
      <c r="AC949" s="41" t="s">
        <v>3602</v>
      </c>
      <c r="AD949" s="41" t="s">
        <v>10449</v>
      </c>
      <c r="AE949" s="41">
        <v>1202.68523</v>
      </c>
      <c r="AF949" s="41">
        <v>-3.668794111</v>
      </c>
      <c r="AG949" s="42">
        <v>5.14E41</v>
      </c>
      <c r="AH949" s="51">
        <v>0.192201576</v>
      </c>
      <c r="AI949" s="40" t="s">
        <v>10450</v>
      </c>
      <c r="AJ949" s="46">
        <v>5.13822242956159E167</v>
      </c>
      <c r="AK949" s="41">
        <v>5205.0</v>
      </c>
      <c r="AL949" s="40" t="s">
        <v>2224</v>
      </c>
      <c r="AM949" s="40" t="s">
        <v>7285</v>
      </c>
      <c r="AN949" s="40" t="s">
        <v>5643</v>
      </c>
      <c r="AO949" s="42">
        <v>1.01E138</v>
      </c>
    </row>
    <row r="950">
      <c r="A950" s="41">
        <v>155.0</v>
      </c>
      <c r="B950" s="42">
        <v>1.67130956E9</v>
      </c>
      <c r="C950" s="41">
        <v>3356.0</v>
      </c>
      <c r="D950" s="40" t="s">
        <v>1243</v>
      </c>
      <c r="E950" s="41">
        <v>140.0</v>
      </c>
      <c r="F950" s="41">
        <v>35.0</v>
      </c>
      <c r="G950" s="41">
        <v>70.0</v>
      </c>
      <c r="H950" s="41">
        <v>-3.07732701</v>
      </c>
      <c r="I950" s="41">
        <v>10000.0</v>
      </c>
      <c r="J950" s="41">
        <v>5000.0</v>
      </c>
      <c r="K950" s="41">
        <v>1200.0</v>
      </c>
      <c r="L950" s="41">
        <v>600.0</v>
      </c>
      <c r="M950" s="41">
        <v>30.0</v>
      </c>
      <c r="N950" s="40" t="s">
        <v>1370</v>
      </c>
      <c r="O950" s="40" t="s">
        <v>1371</v>
      </c>
      <c r="P950" s="40" t="s">
        <v>212</v>
      </c>
      <c r="Q950" s="40" t="s">
        <v>8686</v>
      </c>
      <c r="R950" s="40" t="b">
        <v>0</v>
      </c>
      <c r="S950" s="40" t="s">
        <v>7286</v>
      </c>
      <c r="T950" s="40" t="s">
        <v>7305</v>
      </c>
      <c r="U950" s="41">
        <v>0.1</v>
      </c>
      <c r="V950" s="41">
        <v>0.9</v>
      </c>
      <c r="W950" s="41">
        <v>0.1</v>
      </c>
      <c r="X950" s="41">
        <v>0.6</v>
      </c>
      <c r="Y950" s="40" t="b">
        <v>0</v>
      </c>
      <c r="Z950" s="40" t="b">
        <v>1</v>
      </c>
      <c r="AA950" s="40" t="b">
        <v>0</v>
      </c>
      <c r="AB950" s="40" t="b">
        <v>0</v>
      </c>
      <c r="AC950" s="41" t="s">
        <v>10451</v>
      </c>
      <c r="AD950" s="41" t="s">
        <v>10452</v>
      </c>
      <c r="AE950" s="41">
        <v>845.8773415</v>
      </c>
      <c r="AF950" s="41">
        <v>-3.669171727</v>
      </c>
      <c r="AG950" s="42">
        <v>4.46E41</v>
      </c>
      <c r="AH950" s="51">
        <v>0.192324285</v>
      </c>
      <c r="AI950" s="40" t="s">
        <v>10453</v>
      </c>
      <c r="AJ950" s="46">
        <v>4.45937339530186E125</v>
      </c>
      <c r="AK950" s="41">
        <v>5633.0</v>
      </c>
      <c r="AL950" s="40" t="s">
        <v>7372</v>
      </c>
      <c r="AM950" s="40" t="s">
        <v>7285</v>
      </c>
      <c r="AN950" s="40" t="s">
        <v>5643</v>
      </c>
      <c r="AO950" s="42">
        <v>1.01E138</v>
      </c>
    </row>
    <row r="951">
      <c r="A951" s="41">
        <v>832.0</v>
      </c>
      <c r="B951" s="42">
        <v>1.671302375E9</v>
      </c>
      <c r="C951" s="41">
        <v>3356.0</v>
      </c>
      <c r="D951" s="40" t="s">
        <v>1243</v>
      </c>
      <c r="E951" s="41">
        <v>140.0</v>
      </c>
      <c r="F951" s="41">
        <v>35.0</v>
      </c>
      <c r="G951" s="41">
        <v>70.0</v>
      </c>
      <c r="H951" s="41">
        <v>-3.07732701</v>
      </c>
      <c r="I951" s="41">
        <v>10000.0</v>
      </c>
      <c r="J951" s="41">
        <v>5000.0</v>
      </c>
      <c r="K951" s="41">
        <v>1200.0</v>
      </c>
      <c r="L951" s="41">
        <v>600.0</v>
      </c>
      <c r="M951" s="41">
        <v>100.0</v>
      </c>
      <c r="N951" s="40" t="s">
        <v>1370</v>
      </c>
      <c r="O951" s="40" t="s">
        <v>1371</v>
      </c>
      <c r="P951" s="40" t="s">
        <v>1372</v>
      </c>
      <c r="Q951" s="40" t="s">
        <v>8686</v>
      </c>
      <c r="R951" s="40" t="b">
        <v>0</v>
      </c>
      <c r="S951" s="40" t="s">
        <v>1373</v>
      </c>
      <c r="T951" s="40" t="s">
        <v>212</v>
      </c>
      <c r="U951" s="41">
        <v>0.1</v>
      </c>
      <c r="V951" s="41">
        <v>0.9</v>
      </c>
      <c r="W951" s="41">
        <v>0.2</v>
      </c>
      <c r="X951" s="41">
        <v>0.5</v>
      </c>
      <c r="Y951" s="40" t="b">
        <v>0</v>
      </c>
      <c r="Z951" s="40" t="b">
        <v>1</v>
      </c>
      <c r="AA951" s="40" t="b">
        <v>0</v>
      </c>
      <c r="AB951" s="40" t="b">
        <v>0</v>
      </c>
      <c r="AC951" s="41" t="s">
        <v>10454</v>
      </c>
      <c r="AD951" s="41" t="s">
        <v>10455</v>
      </c>
      <c r="AE951" s="41">
        <v>995.9011204</v>
      </c>
      <c r="AF951" s="41">
        <v>-3.671380506</v>
      </c>
      <c r="AG951" s="42">
        <v>6.58E41</v>
      </c>
      <c r="AH951" s="51">
        <v>0.193042044</v>
      </c>
      <c r="AI951" s="40" t="s">
        <v>10456</v>
      </c>
      <c r="AJ951" s="40" t="s">
        <v>10457</v>
      </c>
      <c r="AK951" s="41">
        <v>10000.0</v>
      </c>
      <c r="AL951" s="40" t="s">
        <v>216</v>
      </c>
      <c r="AM951" s="40" t="s">
        <v>7285</v>
      </c>
      <c r="AN951" s="40" t="s">
        <v>224</v>
      </c>
      <c r="AO951" s="42">
        <v>1.11E138</v>
      </c>
    </row>
    <row r="952">
      <c r="A952" s="41">
        <v>1014.0</v>
      </c>
      <c r="B952" s="42">
        <v>1.671302375E9</v>
      </c>
      <c r="C952" s="41">
        <v>3356.0</v>
      </c>
      <c r="D952" s="40" t="s">
        <v>1243</v>
      </c>
      <c r="E952" s="41">
        <v>140.0</v>
      </c>
      <c r="F952" s="41">
        <v>35.0</v>
      </c>
      <c r="G952" s="41">
        <v>70.0</v>
      </c>
      <c r="H952" s="41">
        <v>-3.07732701</v>
      </c>
      <c r="I952" s="41">
        <v>10000.0</v>
      </c>
      <c r="J952" s="41">
        <v>5000.0</v>
      </c>
      <c r="K952" s="41">
        <v>1200.0</v>
      </c>
      <c r="L952" s="41">
        <v>600.0</v>
      </c>
      <c r="M952" s="41">
        <v>100.0</v>
      </c>
      <c r="N952" s="40" t="s">
        <v>1370</v>
      </c>
      <c r="O952" s="40" t="s">
        <v>208</v>
      </c>
      <c r="P952" s="40" t="s">
        <v>1372</v>
      </c>
      <c r="Q952" s="40" t="s">
        <v>8686</v>
      </c>
      <c r="R952" s="40" t="b">
        <v>0</v>
      </c>
      <c r="S952" s="40" t="s">
        <v>1373</v>
      </c>
      <c r="T952" s="40" t="s">
        <v>212</v>
      </c>
      <c r="U952" s="41">
        <v>0.1</v>
      </c>
      <c r="V952" s="41">
        <v>0.9</v>
      </c>
      <c r="W952" s="41">
        <v>0.3</v>
      </c>
      <c r="X952" s="41">
        <v>0.4</v>
      </c>
      <c r="Y952" s="40" t="b">
        <v>0</v>
      </c>
      <c r="Z952" s="40" t="b">
        <v>1</v>
      </c>
      <c r="AA952" s="40" t="b">
        <v>0</v>
      </c>
      <c r="AB952" s="40" t="b">
        <v>0</v>
      </c>
      <c r="AC952" s="41" t="s">
        <v>10458</v>
      </c>
      <c r="AD952" s="41" t="s">
        <v>10459</v>
      </c>
      <c r="AE952" s="41">
        <v>796.15293</v>
      </c>
      <c r="AF952" s="41">
        <v>-3.671569399</v>
      </c>
      <c r="AG952" s="42">
        <v>1.39E42</v>
      </c>
      <c r="AH952" s="51">
        <v>0.193103426</v>
      </c>
      <c r="AI952" s="40" t="s">
        <v>10460</v>
      </c>
      <c r="AJ952" s="40" t="s">
        <v>10461</v>
      </c>
      <c r="AK952" s="41">
        <v>10000.0</v>
      </c>
      <c r="AL952" s="40" t="s">
        <v>216</v>
      </c>
      <c r="AM952" s="40" t="s">
        <v>7285</v>
      </c>
      <c r="AN952" s="40" t="s">
        <v>224</v>
      </c>
      <c r="AO952" s="42">
        <v>1.11E139</v>
      </c>
    </row>
    <row r="953">
      <c r="A953" s="41">
        <v>118.0</v>
      </c>
      <c r="B953" s="42">
        <v>1.671312492E9</v>
      </c>
      <c r="C953" s="41">
        <v>3356.0</v>
      </c>
      <c r="D953" s="40" t="s">
        <v>1243</v>
      </c>
      <c r="E953" s="41">
        <v>140.0</v>
      </c>
      <c r="F953" s="41">
        <v>35.0</v>
      </c>
      <c r="G953" s="41">
        <v>70.0</v>
      </c>
      <c r="H953" s="41">
        <v>-3.07732701</v>
      </c>
      <c r="I953" s="41">
        <v>10000.0</v>
      </c>
      <c r="J953" s="41">
        <v>5000.0</v>
      </c>
      <c r="K953" s="41">
        <v>1200.0</v>
      </c>
      <c r="L953" s="41">
        <v>600.0</v>
      </c>
      <c r="M953" s="41">
        <v>30.0</v>
      </c>
      <c r="N953" s="40" t="s">
        <v>1370</v>
      </c>
      <c r="O953" s="40" t="s">
        <v>1371</v>
      </c>
      <c r="P953" s="40" t="s">
        <v>1372</v>
      </c>
      <c r="Q953" s="40" t="s">
        <v>8686</v>
      </c>
      <c r="R953" s="40" t="b">
        <v>0</v>
      </c>
      <c r="S953" s="40" t="s">
        <v>7286</v>
      </c>
      <c r="T953" s="40" t="s">
        <v>7305</v>
      </c>
      <c r="U953" s="41">
        <v>0.1</v>
      </c>
      <c r="V953" s="41">
        <v>0.9</v>
      </c>
      <c r="W953" s="41">
        <v>0.1</v>
      </c>
      <c r="X953" s="41">
        <v>0.5</v>
      </c>
      <c r="Y953" s="40" t="b">
        <v>0</v>
      </c>
      <c r="Z953" s="40" t="b">
        <v>1</v>
      </c>
      <c r="AA953" s="40" t="b">
        <v>0</v>
      </c>
      <c r="AB953" s="40" t="b">
        <v>1</v>
      </c>
      <c r="AC953" s="41" t="s">
        <v>10462</v>
      </c>
      <c r="AD953" s="41" t="s">
        <v>10463</v>
      </c>
      <c r="AE953" s="41">
        <v>1169.44008</v>
      </c>
      <c r="AF953" s="41">
        <v>-3.676395534</v>
      </c>
      <c r="AG953" s="42">
        <v>1.36E41</v>
      </c>
      <c r="AH953" s="51">
        <v>0.194671714</v>
      </c>
      <c r="AI953" s="40" t="s">
        <v>10464</v>
      </c>
      <c r="AJ953" s="46">
        <v>1.36050120225753E83</v>
      </c>
      <c r="AK953" s="41">
        <v>5719.0</v>
      </c>
      <c r="AL953" s="40" t="s">
        <v>7372</v>
      </c>
      <c r="AM953" s="40" t="s">
        <v>7285</v>
      </c>
      <c r="AN953" s="40" t="s">
        <v>5643</v>
      </c>
      <c r="AO953" s="42">
        <v>1.1E136</v>
      </c>
    </row>
    <row r="954">
      <c r="A954" s="41">
        <v>159.0</v>
      </c>
      <c r="B954" s="42">
        <v>1.671302375E9</v>
      </c>
      <c r="C954" s="41">
        <v>3356.0</v>
      </c>
      <c r="D954" s="40" t="s">
        <v>1243</v>
      </c>
      <c r="E954" s="41">
        <v>140.0</v>
      </c>
      <c r="F954" s="41">
        <v>35.0</v>
      </c>
      <c r="G954" s="41">
        <v>70.0</v>
      </c>
      <c r="H954" s="41">
        <v>-3.07732701</v>
      </c>
      <c r="I954" s="41">
        <v>10000.0</v>
      </c>
      <c r="J954" s="41">
        <v>5000.0</v>
      </c>
      <c r="K954" s="41">
        <v>1200.0</v>
      </c>
      <c r="L954" s="41">
        <v>600.0</v>
      </c>
      <c r="M954" s="41">
        <v>30.0</v>
      </c>
      <c r="N954" s="40" t="s">
        <v>1370</v>
      </c>
      <c r="O954" s="40" t="s">
        <v>1371</v>
      </c>
      <c r="P954" s="40" t="s">
        <v>212</v>
      </c>
      <c r="Q954" s="40" t="s">
        <v>8686</v>
      </c>
      <c r="R954" s="40" t="b">
        <v>0</v>
      </c>
      <c r="S954" s="40" t="s">
        <v>7286</v>
      </c>
      <c r="T954" s="40" t="s">
        <v>212</v>
      </c>
      <c r="U954" s="41">
        <v>0.1</v>
      </c>
      <c r="V954" s="41">
        <v>0.9</v>
      </c>
      <c r="W954" s="41">
        <v>0.3</v>
      </c>
      <c r="X954" s="41">
        <v>0.4</v>
      </c>
      <c r="Y954" s="40" t="b">
        <v>0</v>
      </c>
      <c r="Z954" s="40" t="b">
        <v>1</v>
      </c>
      <c r="AA954" s="40" t="b">
        <v>0</v>
      </c>
      <c r="AB954" s="40" t="b">
        <v>0</v>
      </c>
      <c r="AC954" s="41" t="s">
        <v>10465</v>
      </c>
      <c r="AD954" s="41" t="s">
        <v>10466</v>
      </c>
      <c r="AE954" s="41">
        <v>256.8297155</v>
      </c>
      <c r="AF954" s="41">
        <v>-3.677016857</v>
      </c>
      <c r="AG954" s="42">
        <v>1.17E41</v>
      </c>
      <c r="AH954" s="51">
        <v>0.194873618</v>
      </c>
      <c r="AI954" s="40" t="s">
        <v>10467</v>
      </c>
      <c r="AJ954" s="40" t="s">
        <v>10468</v>
      </c>
      <c r="AK954" s="41">
        <v>10000.0</v>
      </c>
      <c r="AL954" s="40" t="s">
        <v>216</v>
      </c>
      <c r="AM954" s="40" t="s">
        <v>7285</v>
      </c>
      <c r="AN954" s="40" t="s">
        <v>224</v>
      </c>
      <c r="AO954" s="42">
        <v>1.01E136</v>
      </c>
    </row>
    <row r="955">
      <c r="A955" s="41">
        <v>12.0</v>
      </c>
      <c r="B955" s="42">
        <v>1.671312492E9</v>
      </c>
      <c r="C955" s="41">
        <v>3356.0</v>
      </c>
      <c r="D955" s="40" t="s">
        <v>1243</v>
      </c>
      <c r="E955" s="41">
        <v>140.0</v>
      </c>
      <c r="F955" s="41">
        <v>35.0</v>
      </c>
      <c r="G955" s="41">
        <v>70.0</v>
      </c>
      <c r="H955" s="41">
        <v>-3.07732701</v>
      </c>
      <c r="I955" s="41">
        <v>10000.0</v>
      </c>
      <c r="J955" s="41">
        <v>5000.0</v>
      </c>
      <c r="K955" s="41">
        <v>1200.0</v>
      </c>
      <c r="L955" s="41">
        <v>600.0</v>
      </c>
      <c r="M955" s="41">
        <v>30.0</v>
      </c>
      <c r="N955" s="40" t="s">
        <v>1370</v>
      </c>
      <c r="O955" s="40" t="s">
        <v>1371</v>
      </c>
      <c r="P955" s="40" t="s">
        <v>209</v>
      </c>
      <c r="Q955" s="40" t="s">
        <v>8686</v>
      </c>
      <c r="R955" s="40" t="b">
        <v>0</v>
      </c>
      <c r="S955" s="40" t="s">
        <v>7286</v>
      </c>
      <c r="T955" s="40" t="s">
        <v>7305</v>
      </c>
      <c r="U955" s="41">
        <v>0.1</v>
      </c>
      <c r="V955" s="41">
        <v>0.9</v>
      </c>
      <c r="W955" s="41">
        <v>0.2</v>
      </c>
      <c r="X955" s="41">
        <v>0.4</v>
      </c>
      <c r="Y955" s="40" t="b">
        <v>0</v>
      </c>
      <c r="Z955" s="40" t="b">
        <v>1</v>
      </c>
      <c r="AA955" s="40" t="b">
        <v>0</v>
      </c>
      <c r="AB955" s="40" t="b">
        <v>1</v>
      </c>
      <c r="AC955" s="41" t="s">
        <v>10469</v>
      </c>
      <c r="AD955" s="41" t="s">
        <v>10470</v>
      </c>
      <c r="AE955" s="41">
        <v>1203.433663</v>
      </c>
      <c r="AF955" s="41">
        <v>-3.683866981</v>
      </c>
      <c r="AG955" s="42">
        <v>1.55E41</v>
      </c>
      <c r="AH955" s="51">
        <v>0.197099616</v>
      </c>
      <c r="AI955" s="40" t="s">
        <v>10471</v>
      </c>
      <c r="AJ955" s="46">
        <v>1.54589479171008E125</v>
      </c>
      <c r="AK955" s="41">
        <v>6453.0</v>
      </c>
      <c r="AL955" s="40" t="s">
        <v>2224</v>
      </c>
      <c r="AM955" s="40" t="s">
        <v>7285</v>
      </c>
      <c r="AN955" s="40" t="s">
        <v>5643</v>
      </c>
      <c r="AO955" s="42">
        <v>1.11E136</v>
      </c>
    </row>
    <row r="956">
      <c r="A956" s="41">
        <v>85.0</v>
      </c>
      <c r="B956" s="42">
        <v>1.671309524E9</v>
      </c>
      <c r="C956" s="41">
        <v>3356.0</v>
      </c>
      <c r="D956" s="40" t="s">
        <v>1243</v>
      </c>
      <c r="E956" s="41">
        <v>140.0</v>
      </c>
      <c r="F956" s="41">
        <v>35.0</v>
      </c>
      <c r="G956" s="41">
        <v>70.0</v>
      </c>
      <c r="H956" s="41">
        <v>-3.07732701</v>
      </c>
      <c r="I956" s="41">
        <v>10000.0</v>
      </c>
      <c r="J956" s="41">
        <v>5000.0</v>
      </c>
      <c r="K956" s="41">
        <v>1200.0</v>
      </c>
      <c r="L956" s="41">
        <v>600.0</v>
      </c>
      <c r="M956" s="41">
        <v>30.0</v>
      </c>
      <c r="N956" s="40" t="s">
        <v>1370</v>
      </c>
      <c r="O956" s="40" t="s">
        <v>1371</v>
      </c>
      <c r="P956" s="40" t="s">
        <v>7305</v>
      </c>
      <c r="Q956" s="40" t="s">
        <v>8686</v>
      </c>
      <c r="R956" s="40" t="b">
        <v>0</v>
      </c>
      <c r="S956" s="40" t="s">
        <v>7286</v>
      </c>
      <c r="T956" s="40" t="s">
        <v>212</v>
      </c>
      <c r="U956" s="41">
        <v>0.1</v>
      </c>
      <c r="V956" s="41">
        <v>0.9</v>
      </c>
      <c r="W956" s="41">
        <v>0.2</v>
      </c>
      <c r="X956" s="41">
        <v>0.5</v>
      </c>
      <c r="Y956" s="40" t="b">
        <v>0</v>
      </c>
      <c r="Z956" s="40" t="b">
        <v>1</v>
      </c>
      <c r="AA956" s="40" t="b">
        <v>0</v>
      </c>
      <c r="AB956" s="40" t="b">
        <v>1</v>
      </c>
      <c r="AC956" s="41" t="s">
        <v>10472</v>
      </c>
      <c r="AD956" s="41" t="s">
        <v>10473</v>
      </c>
      <c r="AE956" s="41">
        <v>1203.4346</v>
      </c>
      <c r="AF956" s="41">
        <v>-3.688287693</v>
      </c>
      <c r="AG956" s="42">
        <v>1.01E42</v>
      </c>
      <c r="AH956" s="51">
        <v>0.198536158</v>
      </c>
      <c r="AI956" s="40" t="s">
        <v>10474</v>
      </c>
      <c r="AJ956" s="46">
        <v>1.01490369534316E128</v>
      </c>
      <c r="AK956" s="41">
        <v>4052.0</v>
      </c>
      <c r="AL956" s="40" t="s">
        <v>2224</v>
      </c>
      <c r="AM956" s="40" t="s">
        <v>7285</v>
      </c>
      <c r="AN956" s="40" t="s">
        <v>5643</v>
      </c>
      <c r="AO956" s="42">
        <v>1.01E139</v>
      </c>
    </row>
    <row r="957">
      <c r="A957" s="41">
        <v>476.0</v>
      </c>
      <c r="B957" s="42">
        <v>1.671302375E9</v>
      </c>
      <c r="C957" s="41">
        <v>3356.0</v>
      </c>
      <c r="D957" s="40" t="s">
        <v>1243</v>
      </c>
      <c r="E957" s="41">
        <v>140.0</v>
      </c>
      <c r="F957" s="41">
        <v>35.0</v>
      </c>
      <c r="G957" s="41">
        <v>70.0</v>
      </c>
      <c r="H957" s="41">
        <v>-3.07732701</v>
      </c>
      <c r="I957" s="41">
        <v>10000.0</v>
      </c>
      <c r="J957" s="41">
        <v>5000.0</v>
      </c>
      <c r="K957" s="41">
        <v>1200.0</v>
      </c>
      <c r="L957" s="41">
        <v>600.0</v>
      </c>
      <c r="M957" s="41">
        <v>50.0</v>
      </c>
      <c r="N957" s="40" t="s">
        <v>1370</v>
      </c>
      <c r="O957" s="40" t="s">
        <v>1371</v>
      </c>
      <c r="P957" s="40" t="s">
        <v>1372</v>
      </c>
      <c r="Q957" s="40" t="s">
        <v>8686</v>
      </c>
      <c r="R957" s="40" t="b">
        <v>0</v>
      </c>
      <c r="S957" s="40" t="s">
        <v>1373</v>
      </c>
      <c r="T957" s="40" t="s">
        <v>212</v>
      </c>
      <c r="U957" s="41">
        <v>0.1</v>
      </c>
      <c r="V957" s="41">
        <v>0.9</v>
      </c>
      <c r="W957" s="41">
        <v>0.3</v>
      </c>
      <c r="X957" s="41">
        <v>0.6</v>
      </c>
      <c r="Y957" s="40" t="b">
        <v>0</v>
      </c>
      <c r="Z957" s="40" t="b">
        <v>1</v>
      </c>
      <c r="AA957" s="40" t="b">
        <v>0</v>
      </c>
      <c r="AB957" s="40" t="b">
        <v>0</v>
      </c>
      <c r="AC957" s="41" t="s">
        <v>10475</v>
      </c>
      <c r="AD957" s="41" t="s">
        <v>10476</v>
      </c>
      <c r="AE957" s="41">
        <v>606.0673618</v>
      </c>
      <c r="AF957" s="41">
        <v>-3.688526105</v>
      </c>
      <c r="AG957" s="42">
        <v>1.18E42</v>
      </c>
      <c r="AH957" s="51">
        <v>0.198613632</v>
      </c>
      <c r="AI957" s="40" t="s">
        <v>10477</v>
      </c>
      <c r="AJ957" s="40" t="s">
        <v>10478</v>
      </c>
      <c r="AK957" s="41">
        <v>10000.0</v>
      </c>
      <c r="AL957" s="40" t="s">
        <v>216</v>
      </c>
      <c r="AM957" s="40" t="s">
        <v>7285</v>
      </c>
      <c r="AN957" s="40" t="s">
        <v>224</v>
      </c>
      <c r="AO957" s="42">
        <v>1.1E139</v>
      </c>
    </row>
    <row r="958">
      <c r="A958" s="41">
        <v>145.0</v>
      </c>
      <c r="B958" s="42">
        <v>1.671302375E9</v>
      </c>
      <c r="C958" s="41">
        <v>3356.0</v>
      </c>
      <c r="D958" s="40" t="s">
        <v>1243</v>
      </c>
      <c r="E958" s="41">
        <v>140.0</v>
      </c>
      <c r="F958" s="41">
        <v>35.0</v>
      </c>
      <c r="G958" s="41">
        <v>70.0</v>
      </c>
      <c r="H958" s="41">
        <v>-3.07732701</v>
      </c>
      <c r="I958" s="41">
        <v>10000.0</v>
      </c>
      <c r="J958" s="41">
        <v>5000.0</v>
      </c>
      <c r="K958" s="41">
        <v>1200.0</v>
      </c>
      <c r="L958" s="41">
        <v>600.0</v>
      </c>
      <c r="M958" s="41">
        <v>30.0</v>
      </c>
      <c r="N958" s="40" t="s">
        <v>1370</v>
      </c>
      <c r="O958" s="40" t="s">
        <v>1371</v>
      </c>
      <c r="P958" s="40" t="s">
        <v>212</v>
      </c>
      <c r="Q958" s="40" t="s">
        <v>8686</v>
      </c>
      <c r="R958" s="40" t="b">
        <v>0</v>
      </c>
      <c r="S958" s="40" t="s">
        <v>1373</v>
      </c>
      <c r="T958" s="40" t="s">
        <v>212</v>
      </c>
      <c r="U958" s="41">
        <v>0.1</v>
      </c>
      <c r="V958" s="41">
        <v>0.9</v>
      </c>
      <c r="W958" s="41">
        <v>0.1</v>
      </c>
      <c r="X958" s="41">
        <v>0.5</v>
      </c>
      <c r="Y958" s="40" t="b">
        <v>0</v>
      </c>
      <c r="Z958" s="40" t="b">
        <v>1</v>
      </c>
      <c r="AA958" s="40" t="b">
        <v>0</v>
      </c>
      <c r="AB958" s="40" t="b">
        <v>0</v>
      </c>
      <c r="AC958" s="41" t="s">
        <v>7582</v>
      </c>
      <c r="AD958" s="41" t="s">
        <v>10479</v>
      </c>
      <c r="AE958" s="41">
        <v>308.0057392</v>
      </c>
      <c r="AF958" s="41">
        <v>-3.689436769</v>
      </c>
      <c r="AG958" s="42">
        <v>1.16E42</v>
      </c>
      <c r="AH958" s="51">
        <v>0.198909559</v>
      </c>
      <c r="AI958" s="40" t="s">
        <v>10480</v>
      </c>
      <c r="AJ958" s="46">
        <v>1.16475116484981E128</v>
      </c>
      <c r="AK958" s="41">
        <v>10000.0</v>
      </c>
      <c r="AL958" s="40" t="s">
        <v>216</v>
      </c>
      <c r="AM958" s="40" t="s">
        <v>7285</v>
      </c>
      <c r="AN958" s="40" t="s">
        <v>224</v>
      </c>
      <c r="AO958" s="42">
        <v>1.1E139</v>
      </c>
    </row>
    <row r="959">
      <c r="A959" s="41">
        <v>469.0</v>
      </c>
      <c r="B959" s="42">
        <v>1.671302375E9</v>
      </c>
      <c r="C959" s="41">
        <v>3356.0</v>
      </c>
      <c r="D959" s="40" t="s">
        <v>1243</v>
      </c>
      <c r="E959" s="41">
        <v>140.0</v>
      </c>
      <c r="F959" s="41">
        <v>35.0</v>
      </c>
      <c r="G959" s="41">
        <v>70.0</v>
      </c>
      <c r="H959" s="41">
        <v>-3.07732701</v>
      </c>
      <c r="I959" s="41">
        <v>10000.0</v>
      </c>
      <c r="J959" s="41">
        <v>5000.0</v>
      </c>
      <c r="K959" s="41">
        <v>1200.0</v>
      </c>
      <c r="L959" s="41">
        <v>600.0</v>
      </c>
      <c r="M959" s="41">
        <v>50.0</v>
      </c>
      <c r="N959" s="40" t="s">
        <v>1370</v>
      </c>
      <c r="O959" s="40" t="s">
        <v>1371</v>
      </c>
      <c r="P959" s="40" t="s">
        <v>1372</v>
      </c>
      <c r="Q959" s="40" t="s">
        <v>8686</v>
      </c>
      <c r="R959" s="40" t="b">
        <v>0</v>
      </c>
      <c r="S959" s="40" t="s">
        <v>1373</v>
      </c>
      <c r="T959" s="40" t="s">
        <v>212</v>
      </c>
      <c r="U959" s="41">
        <v>0.1</v>
      </c>
      <c r="V959" s="41">
        <v>0.9</v>
      </c>
      <c r="W959" s="41">
        <v>0.1</v>
      </c>
      <c r="X959" s="41">
        <v>0.5</v>
      </c>
      <c r="Y959" s="40" t="b">
        <v>0</v>
      </c>
      <c r="Z959" s="40" t="b">
        <v>1</v>
      </c>
      <c r="AA959" s="40" t="b">
        <v>0</v>
      </c>
      <c r="AB959" s="40" t="b">
        <v>0</v>
      </c>
      <c r="AC959" s="41" t="s">
        <v>10481</v>
      </c>
      <c r="AD959" s="41" t="s">
        <v>10482</v>
      </c>
      <c r="AE959" s="41">
        <v>512.0540316</v>
      </c>
      <c r="AF959" s="41">
        <v>-3.689533444</v>
      </c>
      <c r="AG959" s="42">
        <v>1.12E42</v>
      </c>
      <c r="AH959" s="51">
        <v>0.198940974</v>
      </c>
      <c r="AI959" s="40" t="s">
        <v>10483</v>
      </c>
      <c r="AJ959" s="40" t="s">
        <v>7330</v>
      </c>
      <c r="AK959" s="41">
        <v>10000.0</v>
      </c>
      <c r="AL959" s="40" t="s">
        <v>216</v>
      </c>
      <c r="AM959" s="40" t="s">
        <v>7285</v>
      </c>
      <c r="AN959" s="40" t="s">
        <v>224</v>
      </c>
      <c r="AO959" s="42">
        <v>1.1E139</v>
      </c>
    </row>
    <row r="960">
      <c r="A960" s="41">
        <v>89.0</v>
      </c>
      <c r="B960" s="42">
        <v>1.671312514E9</v>
      </c>
      <c r="C960" s="41">
        <v>3356.0</v>
      </c>
      <c r="D960" s="40" t="s">
        <v>1243</v>
      </c>
      <c r="E960" s="41">
        <v>140.0</v>
      </c>
      <c r="F960" s="41">
        <v>35.0</v>
      </c>
      <c r="G960" s="41">
        <v>70.0</v>
      </c>
      <c r="H960" s="41">
        <v>-3.07732701</v>
      </c>
      <c r="I960" s="41">
        <v>10000.0</v>
      </c>
      <c r="J960" s="41">
        <v>5000.0</v>
      </c>
      <c r="K960" s="41">
        <v>1200.0</v>
      </c>
      <c r="L960" s="41">
        <v>600.0</v>
      </c>
      <c r="M960" s="41">
        <v>30.0</v>
      </c>
      <c r="N960" s="40" t="s">
        <v>1370</v>
      </c>
      <c r="O960" s="40" t="s">
        <v>1371</v>
      </c>
      <c r="P960" s="40" t="s">
        <v>7305</v>
      </c>
      <c r="Q960" s="40" t="s">
        <v>8686</v>
      </c>
      <c r="R960" s="40" t="b">
        <v>0</v>
      </c>
      <c r="S960" s="40" t="s">
        <v>7286</v>
      </c>
      <c r="T960" s="40" t="s">
        <v>7305</v>
      </c>
      <c r="U960" s="41">
        <v>0.1</v>
      </c>
      <c r="V960" s="41">
        <v>0.9</v>
      </c>
      <c r="W960" s="41">
        <v>0.3</v>
      </c>
      <c r="X960" s="41">
        <v>0.6</v>
      </c>
      <c r="Y960" s="40" t="b">
        <v>0</v>
      </c>
      <c r="Z960" s="40" t="b">
        <v>1</v>
      </c>
      <c r="AA960" s="40" t="b">
        <v>0</v>
      </c>
      <c r="AB960" s="40" t="b">
        <v>1</v>
      </c>
      <c r="AC960" s="41" t="s">
        <v>10484</v>
      </c>
      <c r="AD960" s="41" t="s">
        <v>10485</v>
      </c>
      <c r="AE960" s="41">
        <v>1203.456353</v>
      </c>
      <c r="AF960" s="41">
        <v>-3.695870069</v>
      </c>
      <c r="AG960" s="42">
        <v>8.41E41</v>
      </c>
      <c r="AH960" s="51">
        <v>0.201000107</v>
      </c>
      <c r="AI960" s="40" t="s">
        <v>10486</v>
      </c>
      <c r="AJ960" s="46">
        <v>8.41153619199966E167</v>
      </c>
      <c r="AK960" s="41">
        <v>6405.0</v>
      </c>
      <c r="AL960" s="40" t="s">
        <v>2224</v>
      </c>
      <c r="AM960" s="40" t="s">
        <v>7285</v>
      </c>
      <c r="AN960" s="40" t="s">
        <v>5643</v>
      </c>
      <c r="AO960" s="42">
        <v>1.0E139</v>
      </c>
    </row>
    <row r="961">
      <c r="A961" s="41">
        <v>150.0</v>
      </c>
      <c r="B961" s="42">
        <v>1.671302375E9</v>
      </c>
      <c r="C961" s="41">
        <v>3356.0</v>
      </c>
      <c r="D961" s="40" t="s">
        <v>1243</v>
      </c>
      <c r="E961" s="41">
        <v>140.0</v>
      </c>
      <c r="F961" s="41">
        <v>35.0</v>
      </c>
      <c r="G961" s="41">
        <v>70.0</v>
      </c>
      <c r="H961" s="41">
        <v>-3.07732701</v>
      </c>
      <c r="I961" s="41">
        <v>10000.0</v>
      </c>
      <c r="J961" s="41">
        <v>5000.0</v>
      </c>
      <c r="K961" s="41">
        <v>1200.0</v>
      </c>
      <c r="L961" s="41">
        <v>600.0</v>
      </c>
      <c r="M961" s="41">
        <v>30.0</v>
      </c>
      <c r="N961" s="40" t="s">
        <v>1370</v>
      </c>
      <c r="O961" s="40" t="s">
        <v>1371</v>
      </c>
      <c r="P961" s="40" t="s">
        <v>212</v>
      </c>
      <c r="Q961" s="40" t="s">
        <v>8686</v>
      </c>
      <c r="R961" s="40" t="b">
        <v>0</v>
      </c>
      <c r="S961" s="40" t="s">
        <v>1373</v>
      </c>
      <c r="T961" s="40" t="s">
        <v>212</v>
      </c>
      <c r="U961" s="41">
        <v>0.1</v>
      </c>
      <c r="V961" s="41">
        <v>0.9</v>
      </c>
      <c r="W961" s="41">
        <v>0.3</v>
      </c>
      <c r="X961" s="41">
        <v>0.4</v>
      </c>
      <c r="Y961" s="40" t="b">
        <v>0</v>
      </c>
      <c r="Z961" s="40" t="b">
        <v>1</v>
      </c>
      <c r="AA961" s="40" t="b">
        <v>0</v>
      </c>
      <c r="AB961" s="40" t="b">
        <v>0</v>
      </c>
      <c r="AC961" s="41" t="s">
        <v>10487</v>
      </c>
      <c r="AD961" s="41" t="s">
        <v>10488</v>
      </c>
      <c r="AE961" s="41">
        <v>249.6896505</v>
      </c>
      <c r="AF961" s="41">
        <v>-3.696449933</v>
      </c>
      <c r="AG961" s="42">
        <v>4.81E41</v>
      </c>
      <c r="AH961" s="51">
        <v>0.201188538</v>
      </c>
      <c r="AI961" s="40" t="s">
        <v>10489</v>
      </c>
      <c r="AJ961" s="40" t="s">
        <v>10490</v>
      </c>
      <c r="AK961" s="41">
        <v>10000.0</v>
      </c>
      <c r="AL961" s="40" t="s">
        <v>216</v>
      </c>
      <c r="AM961" s="40" t="s">
        <v>7285</v>
      </c>
      <c r="AN961" s="40" t="s">
        <v>224</v>
      </c>
      <c r="AO961" s="42">
        <v>1.01E138</v>
      </c>
    </row>
    <row r="962">
      <c r="A962" s="41">
        <v>120.0</v>
      </c>
      <c r="B962" s="42">
        <v>1.671309524E9</v>
      </c>
      <c r="C962" s="41">
        <v>3356.0</v>
      </c>
      <c r="D962" s="40" t="s">
        <v>1243</v>
      </c>
      <c r="E962" s="41">
        <v>140.0</v>
      </c>
      <c r="F962" s="41">
        <v>35.0</v>
      </c>
      <c r="G962" s="41">
        <v>70.0</v>
      </c>
      <c r="H962" s="41">
        <v>-3.07732701</v>
      </c>
      <c r="I962" s="41">
        <v>10000.0</v>
      </c>
      <c r="J962" s="41">
        <v>5000.0</v>
      </c>
      <c r="K962" s="41">
        <v>1200.0</v>
      </c>
      <c r="L962" s="41">
        <v>600.0</v>
      </c>
      <c r="M962" s="41">
        <v>30.0</v>
      </c>
      <c r="N962" s="40" t="s">
        <v>1370</v>
      </c>
      <c r="O962" s="40" t="s">
        <v>1371</v>
      </c>
      <c r="P962" s="40" t="s">
        <v>1372</v>
      </c>
      <c r="Q962" s="40" t="s">
        <v>8686</v>
      </c>
      <c r="R962" s="40" t="b">
        <v>0</v>
      </c>
      <c r="S962" s="40" t="s">
        <v>7286</v>
      </c>
      <c r="T962" s="40" t="s">
        <v>212</v>
      </c>
      <c r="U962" s="41">
        <v>0.1</v>
      </c>
      <c r="V962" s="41">
        <v>0.9</v>
      </c>
      <c r="W962" s="41">
        <v>0.2</v>
      </c>
      <c r="X962" s="41">
        <v>0.4</v>
      </c>
      <c r="Y962" s="40" t="b">
        <v>0</v>
      </c>
      <c r="Z962" s="40" t="b">
        <v>1</v>
      </c>
      <c r="AA962" s="40" t="b">
        <v>0</v>
      </c>
      <c r="AB962" s="40" t="b">
        <v>1</v>
      </c>
      <c r="AC962" s="41" t="s">
        <v>10491</v>
      </c>
      <c r="AD962" s="41" t="s">
        <v>10492</v>
      </c>
      <c r="AE962" s="41">
        <v>1203.463828</v>
      </c>
      <c r="AF962" s="41">
        <v>-3.696605654</v>
      </c>
      <c r="AG962" s="42">
        <v>4.67E41</v>
      </c>
      <c r="AH962" s="51">
        <v>0.201239141</v>
      </c>
      <c r="AI962" s="40" t="s">
        <v>10493</v>
      </c>
      <c r="AJ962" s="46">
        <v>4.6748531568538E125</v>
      </c>
      <c r="AK962" s="41">
        <v>4149.0</v>
      </c>
      <c r="AL962" s="40" t="s">
        <v>2224</v>
      </c>
      <c r="AM962" s="40" t="s">
        <v>7285</v>
      </c>
      <c r="AN962" s="40" t="s">
        <v>5643</v>
      </c>
      <c r="AO962" s="42">
        <v>1.01E138</v>
      </c>
    </row>
    <row r="963">
      <c r="A963" s="41">
        <v>626.0</v>
      </c>
      <c r="B963" s="42">
        <v>1.671302375E9</v>
      </c>
      <c r="C963" s="41">
        <v>3356.0</v>
      </c>
      <c r="D963" s="40" t="s">
        <v>1243</v>
      </c>
      <c r="E963" s="41">
        <v>140.0</v>
      </c>
      <c r="F963" s="41">
        <v>35.0</v>
      </c>
      <c r="G963" s="41">
        <v>70.0</v>
      </c>
      <c r="H963" s="41">
        <v>-3.07732701</v>
      </c>
      <c r="I963" s="41">
        <v>10000.0</v>
      </c>
      <c r="J963" s="41">
        <v>5000.0</v>
      </c>
      <c r="K963" s="41">
        <v>1200.0</v>
      </c>
      <c r="L963" s="41">
        <v>600.0</v>
      </c>
      <c r="M963" s="41">
        <v>50.0</v>
      </c>
      <c r="N963" s="40" t="s">
        <v>1370</v>
      </c>
      <c r="O963" s="40" t="s">
        <v>208</v>
      </c>
      <c r="P963" s="40" t="s">
        <v>7305</v>
      </c>
      <c r="Q963" s="40" t="s">
        <v>8686</v>
      </c>
      <c r="R963" s="40" t="b">
        <v>0</v>
      </c>
      <c r="S963" s="40" t="s">
        <v>7286</v>
      </c>
      <c r="T963" s="40" t="s">
        <v>212</v>
      </c>
      <c r="U963" s="41">
        <v>0.1</v>
      </c>
      <c r="V963" s="41">
        <v>0.9</v>
      </c>
      <c r="W963" s="41">
        <v>0.2</v>
      </c>
      <c r="X963" s="41">
        <v>0.6</v>
      </c>
      <c r="Y963" s="40" t="b">
        <v>0</v>
      </c>
      <c r="Z963" s="40" t="b">
        <v>1</v>
      </c>
      <c r="AA963" s="40" t="b">
        <v>0</v>
      </c>
      <c r="AB963" s="40" t="b">
        <v>0</v>
      </c>
      <c r="AC963" s="41" t="s">
        <v>10494</v>
      </c>
      <c r="AD963" s="41" t="s">
        <v>10495</v>
      </c>
      <c r="AE963" s="41">
        <v>349.6117187</v>
      </c>
      <c r="AF963" s="41">
        <v>-3.700892598</v>
      </c>
      <c r="AG963" s="42">
        <v>1.32E42</v>
      </c>
      <c r="AH963" s="51">
        <v>0.202632215</v>
      </c>
      <c r="AI963" s="40" t="s">
        <v>10496</v>
      </c>
      <c r="AJ963" s="40" t="s">
        <v>10497</v>
      </c>
      <c r="AK963" s="41">
        <v>5299.0</v>
      </c>
      <c r="AL963" s="40" t="s">
        <v>1382</v>
      </c>
      <c r="AM963" s="40" t="s">
        <v>7285</v>
      </c>
      <c r="AN963" s="40" t="s">
        <v>224</v>
      </c>
      <c r="AO963" s="42">
        <v>1.11E139</v>
      </c>
    </row>
    <row r="964">
      <c r="A964" s="41">
        <v>123.0</v>
      </c>
      <c r="B964" s="42">
        <v>1.671312492E9</v>
      </c>
      <c r="C964" s="41">
        <v>3356.0</v>
      </c>
      <c r="D964" s="40" t="s">
        <v>1243</v>
      </c>
      <c r="E964" s="41">
        <v>140.0</v>
      </c>
      <c r="F964" s="41">
        <v>35.0</v>
      </c>
      <c r="G964" s="41">
        <v>70.0</v>
      </c>
      <c r="H964" s="41">
        <v>-3.07732701</v>
      </c>
      <c r="I964" s="41">
        <v>10000.0</v>
      </c>
      <c r="J964" s="41">
        <v>5000.0</v>
      </c>
      <c r="K964" s="41">
        <v>1200.0</v>
      </c>
      <c r="L964" s="41">
        <v>600.0</v>
      </c>
      <c r="M964" s="41">
        <v>30.0</v>
      </c>
      <c r="N964" s="40" t="s">
        <v>1370</v>
      </c>
      <c r="O964" s="40" t="s">
        <v>1371</v>
      </c>
      <c r="P964" s="40" t="s">
        <v>1372</v>
      </c>
      <c r="Q964" s="40" t="s">
        <v>8686</v>
      </c>
      <c r="R964" s="40" t="b">
        <v>0</v>
      </c>
      <c r="S964" s="40" t="s">
        <v>7286</v>
      </c>
      <c r="T964" s="40" t="s">
        <v>7305</v>
      </c>
      <c r="U964" s="41">
        <v>0.1</v>
      </c>
      <c r="V964" s="41">
        <v>0.9</v>
      </c>
      <c r="W964" s="41">
        <v>0.3</v>
      </c>
      <c r="X964" s="41">
        <v>0.4</v>
      </c>
      <c r="Y964" s="40" t="b">
        <v>0</v>
      </c>
      <c r="Z964" s="40" t="b">
        <v>1</v>
      </c>
      <c r="AA964" s="40" t="b">
        <v>0</v>
      </c>
      <c r="AB964" s="40" t="b">
        <v>1</v>
      </c>
      <c r="AC964" s="41" t="s">
        <v>10498</v>
      </c>
      <c r="AD964" s="41" t="s">
        <v>10499</v>
      </c>
      <c r="AE964" s="41">
        <v>1034.076281</v>
      </c>
      <c r="AF964" s="41">
        <v>-3.700907944</v>
      </c>
      <c r="AG964" s="42">
        <v>6.94E41</v>
      </c>
      <c r="AH964" s="51">
        <v>0.202637202</v>
      </c>
      <c r="AI964" s="40" t="s">
        <v>10500</v>
      </c>
      <c r="AJ964" s="46">
        <v>6.93975827323676E167</v>
      </c>
      <c r="AK964" s="41">
        <v>5257.0</v>
      </c>
      <c r="AL964" s="40" t="s">
        <v>7372</v>
      </c>
      <c r="AM964" s="40" t="s">
        <v>7285</v>
      </c>
      <c r="AN964" s="40" t="s">
        <v>5643</v>
      </c>
      <c r="AO964" s="42">
        <v>1.11E138</v>
      </c>
    </row>
    <row r="965">
      <c r="A965" s="41">
        <v>1050.0</v>
      </c>
      <c r="B965" s="42">
        <v>1.671302375E9</v>
      </c>
      <c r="C965" s="41">
        <v>3356.0</v>
      </c>
      <c r="D965" s="40" t="s">
        <v>1243</v>
      </c>
      <c r="E965" s="41">
        <v>140.0</v>
      </c>
      <c r="F965" s="41">
        <v>35.0</v>
      </c>
      <c r="G965" s="41">
        <v>70.0</v>
      </c>
      <c r="H965" s="41">
        <v>-3.07732701</v>
      </c>
      <c r="I965" s="41">
        <v>10000.0</v>
      </c>
      <c r="J965" s="41">
        <v>5000.0</v>
      </c>
      <c r="K965" s="41">
        <v>1200.0</v>
      </c>
      <c r="L965" s="41">
        <v>600.0</v>
      </c>
      <c r="M965" s="41">
        <v>100.0</v>
      </c>
      <c r="N965" s="40" t="s">
        <v>1370</v>
      </c>
      <c r="O965" s="40" t="s">
        <v>208</v>
      </c>
      <c r="P965" s="40" t="s">
        <v>212</v>
      </c>
      <c r="Q965" s="40" t="s">
        <v>8686</v>
      </c>
      <c r="R965" s="40" t="b">
        <v>0</v>
      </c>
      <c r="S965" s="40" t="s">
        <v>1373</v>
      </c>
      <c r="T965" s="40" t="s">
        <v>212</v>
      </c>
      <c r="U965" s="41">
        <v>0.1</v>
      </c>
      <c r="V965" s="41">
        <v>0.9</v>
      </c>
      <c r="W965" s="41">
        <v>0.3</v>
      </c>
      <c r="X965" s="41">
        <v>0.4</v>
      </c>
      <c r="Y965" s="40" t="b">
        <v>0</v>
      </c>
      <c r="Z965" s="40" t="b">
        <v>1</v>
      </c>
      <c r="AA965" s="40" t="b">
        <v>0</v>
      </c>
      <c r="AB965" s="40" t="b">
        <v>0</v>
      </c>
      <c r="AC965" s="41" t="s">
        <v>10501</v>
      </c>
      <c r="AD965" s="41" t="s">
        <v>10502</v>
      </c>
      <c r="AE965" s="41">
        <v>789.7014844</v>
      </c>
      <c r="AF965" s="41">
        <v>-3.701562561</v>
      </c>
      <c r="AG965" s="42">
        <v>1.37E42</v>
      </c>
      <c r="AH965" s="51">
        <v>0.202849924</v>
      </c>
      <c r="AI965" s="40" t="s">
        <v>10503</v>
      </c>
      <c r="AJ965" s="40" t="s">
        <v>10504</v>
      </c>
      <c r="AK965" s="41">
        <v>10000.0</v>
      </c>
      <c r="AL965" s="40" t="s">
        <v>216</v>
      </c>
      <c r="AM965" s="40" t="s">
        <v>7285</v>
      </c>
      <c r="AN965" s="40" t="s">
        <v>224</v>
      </c>
      <c r="AO965" s="42">
        <v>1.11E139</v>
      </c>
    </row>
    <row r="966">
      <c r="A966" s="41">
        <v>1012.0</v>
      </c>
      <c r="B966" s="42">
        <v>1.671302375E9</v>
      </c>
      <c r="C966" s="41">
        <v>3356.0</v>
      </c>
      <c r="D966" s="40" t="s">
        <v>1243</v>
      </c>
      <c r="E966" s="41">
        <v>140.0</v>
      </c>
      <c r="F966" s="41">
        <v>35.0</v>
      </c>
      <c r="G966" s="41">
        <v>70.0</v>
      </c>
      <c r="H966" s="41">
        <v>-3.07732701</v>
      </c>
      <c r="I966" s="41">
        <v>10000.0</v>
      </c>
      <c r="J966" s="41">
        <v>5000.0</v>
      </c>
      <c r="K966" s="41">
        <v>1200.0</v>
      </c>
      <c r="L966" s="41">
        <v>600.0</v>
      </c>
      <c r="M966" s="41">
        <v>100.0</v>
      </c>
      <c r="N966" s="40" t="s">
        <v>1370</v>
      </c>
      <c r="O966" s="40" t="s">
        <v>208</v>
      </c>
      <c r="P966" s="40" t="s">
        <v>1372</v>
      </c>
      <c r="Q966" s="40" t="s">
        <v>8686</v>
      </c>
      <c r="R966" s="40" t="b">
        <v>0</v>
      </c>
      <c r="S966" s="40" t="s">
        <v>1373</v>
      </c>
      <c r="T966" s="40" t="s">
        <v>212</v>
      </c>
      <c r="U966" s="41">
        <v>0.1</v>
      </c>
      <c r="V966" s="41">
        <v>0.9</v>
      </c>
      <c r="W966" s="41">
        <v>0.2</v>
      </c>
      <c r="X966" s="41">
        <v>0.5</v>
      </c>
      <c r="Y966" s="40" t="b">
        <v>0</v>
      </c>
      <c r="Z966" s="40" t="b">
        <v>1</v>
      </c>
      <c r="AA966" s="40" t="b">
        <v>0</v>
      </c>
      <c r="AB966" s="40" t="b">
        <v>0</v>
      </c>
      <c r="AC966" s="41" t="s">
        <v>10505</v>
      </c>
      <c r="AD966" s="41" t="s">
        <v>10506</v>
      </c>
      <c r="AE966" s="41">
        <v>979.0981636</v>
      </c>
      <c r="AF966" s="41">
        <v>-3.703056331</v>
      </c>
      <c r="AG966" s="42">
        <v>9.72E41</v>
      </c>
      <c r="AH966" s="51">
        <v>0.203335336</v>
      </c>
      <c r="AI966" s="40" t="s">
        <v>10507</v>
      </c>
      <c r="AJ966" s="40" t="s">
        <v>10508</v>
      </c>
      <c r="AK966" s="41">
        <v>10000.0</v>
      </c>
      <c r="AL966" s="40" t="s">
        <v>216</v>
      </c>
      <c r="AM966" s="40" t="s">
        <v>7285</v>
      </c>
      <c r="AN966" s="40" t="s">
        <v>224</v>
      </c>
      <c r="AO966" s="42">
        <v>1.01E139</v>
      </c>
    </row>
    <row r="967">
      <c r="A967" s="41">
        <v>330.0</v>
      </c>
      <c r="B967" s="42">
        <v>1.671302375E9</v>
      </c>
      <c r="C967" s="41">
        <v>3356.0</v>
      </c>
      <c r="D967" s="40" t="s">
        <v>1243</v>
      </c>
      <c r="E967" s="41">
        <v>140.0</v>
      </c>
      <c r="F967" s="41">
        <v>35.0</v>
      </c>
      <c r="G967" s="41">
        <v>70.0</v>
      </c>
      <c r="H967" s="41">
        <v>-3.07732701</v>
      </c>
      <c r="I967" s="41">
        <v>10000.0</v>
      </c>
      <c r="J967" s="41">
        <v>5000.0</v>
      </c>
      <c r="K967" s="41">
        <v>1200.0</v>
      </c>
      <c r="L967" s="41">
        <v>600.0</v>
      </c>
      <c r="M967" s="41">
        <v>30.0</v>
      </c>
      <c r="N967" s="40" t="s">
        <v>1370</v>
      </c>
      <c r="O967" s="40" t="s">
        <v>208</v>
      </c>
      <c r="P967" s="40" t="s">
        <v>212</v>
      </c>
      <c r="Q967" s="40" t="s">
        <v>8686</v>
      </c>
      <c r="R967" s="40" t="b">
        <v>0</v>
      </c>
      <c r="S967" s="40" t="s">
        <v>1373</v>
      </c>
      <c r="T967" s="40" t="s">
        <v>212</v>
      </c>
      <c r="U967" s="41">
        <v>0.1</v>
      </c>
      <c r="V967" s="41">
        <v>0.9</v>
      </c>
      <c r="W967" s="41">
        <v>0.3</v>
      </c>
      <c r="X967" s="41">
        <v>0.4</v>
      </c>
      <c r="Y967" s="40" t="b">
        <v>0</v>
      </c>
      <c r="Z967" s="40" t="b">
        <v>1</v>
      </c>
      <c r="AA967" s="40" t="b">
        <v>0</v>
      </c>
      <c r="AB967" s="40" t="b">
        <v>0</v>
      </c>
      <c r="AC967" s="41" t="s">
        <v>4234</v>
      </c>
      <c r="AD967" s="41" t="s">
        <v>10509</v>
      </c>
      <c r="AE967" s="41">
        <v>249.7331192</v>
      </c>
      <c r="AF967" s="41">
        <v>-3.704728975</v>
      </c>
      <c r="AG967" s="42">
        <v>3.48E41</v>
      </c>
      <c r="AH967" s="51">
        <v>0.203878874</v>
      </c>
      <c r="AI967" s="40" t="s">
        <v>10510</v>
      </c>
      <c r="AJ967" s="40" t="s">
        <v>10511</v>
      </c>
      <c r="AK967" s="41">
        <v>10000.0</v>
      </c>
      <c r="AL967" s="40" t="s">
        <v>216</v>
      </c>
      <c r="AM967" s="40" t="s">
        <v>7285</v>
      </c>
      <c r="AN967" s="40" t="s">
        <v>224</v>
      </c>
      <c r="AO967" s="42">
        <v>1.11E137</v>
      </c>
    </row>
    <row r="968">
      <c r="A968" s="41">
        <v>49.0</v>
      </c>
      <c r="B968" s="42">
        <v>1.671312514E9</v>
      </c>
      <c r="C968" s="41">
        <v>3356.0</v>
      </c>
      <c r="D968" s="40" t="s">
        <v>1243</v>
      </c>
      <c r="E968" s="41">
        <v>140.0</v>
      </c>
      <c r="F968" s="41">
        <v>35.0</v>
      </c>
      <c r="G968" s="41">
        <v>70.0</v>
      </c>
      <c r="H968" s="41">
        <v>-3.07732701</v>
      </c>
      <c r="I968" s="41">
        <v>10000.0</v>
      </c>
      <c r="J968" s="41">
        <v>5000.0</v>
      </c>
      <c r="K968" s="41">
        <v>1200.0</v>
      </c>
      <c r="L968" s="41">
        <v>600.0</v>
      </c>
      <c r="M968" s="41">
        <v>30.0</v>
      </c>
      <c r="N968" s="40" t="s">
        <v>1370</v>
      </c>
      <c r="O968" s="40" t="s">
        <v>1371</v>
      </c>
      <c r="P968" s="40" t="s">
        <v>7310</v>
      </c>
      <c r="Q968" s="40" t="s">
        <v>8686</v>
      </c>
      <c r="R968" s="40" t="b">
        <v>0</v>
      </c>
      <c r="S968" s="40" t="s">
        <v>7286</v>
      </c>
      <c r="T968" s="40" t="s">
        <v>7305</v>
      </c>
      <c r="U968" s="41">
        <v>0.1</v>
      </c>
      <c r="V968" s="41">
        <v>0.9</v>
      </c>
      <c r="W968" s="41">
        <v>0.2</v>
      </c>
      <c r="X968" s="41">
        <v>0.5</v>
      </c>
      <c r="Y968" s="40" t="b">
        <v>0</v>
      </c>
      <c r="Z968" s="40" t="b">
        <v>1</v>
      </c>
      <c r="AA968" s="40" t="b">
        <v>0</v>
      </c>
      <c r="AB968" s="40" t="b">
        <v>1</v>
      </c>
      <c r="AC968" s="41" t="s">
        <v>10512</v>
      </c>
      <c r="AD968" s="41" t="s">
        <v>10513</v>
      </c>
      <c r="AE968" s="41">
        <v>1203.003339</v>
      </c>
      <c r="AF968" s="41">
        <v>-3.706994327</v>
      </c>
      <c r="AG968" s="42">
        <v>9.77E41</v>
      </c>
      <c r="AH968" s="51">
        <v>0.204615017</v>
      </c>
      <c r="AI968" s="40" t="s">
        <v>10514</v>
      </c>
      <c r="AJ968" s="45">
        <v>9.76623633674817E251</v>
      </c>
      <c r="AK968" s="41">
        <v>5057.0</v>
      </c>
      <c r="AL968" s="40" t="s">
        <v>2224</v>
      </c>
      <c r="AM968" s="40" t="s">
        <v>7285</v>
      </c>
      <c r="AN968" s="40" t="s">
        <v>5643</v>
      </c>
      <c r="AO968" s="42">
        <v>1.01E139</v>
      </c>
    </row>
    <row r="969">
      <c r="A969" s="41">
        <v>475.0</v>
      </c>
      <c r="B969" s="42">
        <v>1.671302375E9</v>
      </c>
      <c r="C969" s="41">
        <v>3356.0</v>
      </c>
      <c r="D969" s="40" t="s">
        <v>1243</v>
      </c>
      <c r="E969" s="41">
        <v>140.0</v>
      </c>
      <c r="F969" s="41">
        <v>35.0</v>
      </c>
      <c r="G969" s="41">
        <v>70.0</v>
      </c>
      <c r="H969" s="41">
        <v>-3.07732701</v>
      </c>
      <c r="I969" s="41">
        <v>10000.0</v>
      </c>
      <c r="J969" s="41">
        <v>5000.0</v>
      </c>
      <c r="K969" s="41">
        <v>1200.0</v>
      </c>
      <c r="L969" s="41">
        <v>600.0</v>
      </c>
      <c r="M969" s="41">
        <v>50.0</v>
      </c>
      <c r="N969" s="40" t="s">
        <v>1370</v>
      </c>
      <c r="O969" s="40" t="s">
        <v>1371</v>
      </c>
      <c r="P969" s="40" t="s">
        <v>1372</v>
      </c>
      <c r="Q969" s="40" t="s">
        <v>8686</v>
      </c>
      <c r="R969" s="40" t="b">
        <v>0</v>
      </c>
      <c r="S969" s="40" t="s">
        <v>1373</v>
      </c>
      <c r="T969" s="40" t="s">
        <v>212</v>
      </c>
      <c r="U969" s="41">
        <v>0.1</v>
      </c>
      <c r="V969" s="41">
        <v>0.9</v>
      </c>
      <c r="W969" s="41">
        <v>0.3</v>
      </c>
      <c r="X969" s="41">
        <v>0.5</v>
      </c>
      <c r="Y969" s="40" t="b">
        <v>0</v>
      </c>
      <c r="Z969" s="40" t="b">
        <v>1</v>
      </c>
      <c r="AA969" s="40" t="b">
        <v>0</v>
      </c>
      <c r="AB969" s="40" t="b">
        <v>0</v>
      </c>
      <c r="AC969" s="41" t="s">
        <v>10515</v>
      </c>
      <c r="AD969" s="41" t="s">
        <v>3974</v>
      </c>
      <c r="AE969" s="41">
        <v>506.9324667</v>
      </c>
      <c r="AF969" s="41">
        <v>-3.710614999</v>
      </c>
      <c r="AG969" s="42">
        <v>1.04E42</v>
      </c>
      <c r="AH969" s="51">
        <v>0.205791581</v>
      </c>
      <c r="AI969" s="40" t="s">
        <v>10516</v>
      </c>
      <c r="AJ969" s="40" t="s">
        <v>10517</v>
      </c>
      <c r="AK969" s="41">
        <v>10000.0</v>
      </c>
      <c r="AL969" s="40" t="s">
        <v>216</v>
      </c>
      <c r="AM969" s="40" t="s">
        <v>7285</v>
      </c>
      <c r="AN969" s="40" t="s">
        <v>224</v>
      </c>
      <c r="AO969" s="42">
        <v>1.01E139</v>
      </c>
    </row>
    <row r="970">
      <c r="A970" s="41">
        <v>87.0</v>
      </c>
      <c r="B970" s="42">
        <v>1.671312514E9</v>
      </c>
      <c r="C970" s="41">
        <v>3356.0</v>
      </c>
      <c r="D970" s="40" t="s">
        <v>1243</v>
      </c>
      <c r="E970" s="41">
        <v>140.0</v>
      </c>
      <c r="F970" s="41">
        <v>35.0</v>
      </c>
      <c r="G970" s="41">
        <v>70.0</v>
      </c>
      <c r="H970" s="41">
        <v>-3.07732701</v>
      </c>
      <c r="I970" s="41">
        <v>10000.0</v>
      </c>
      <c r="J970" s="41">
        <v>5000.0</v>
      </c>
      <c r="K970" s="41">
        <v>1200.0</v>
      </c>
      <c r="L970" s="41">
        <v>600.0</v>
      </c>
      <c r="M970" s="41">
        <v>30.0</v>
      </c>
      <c r="N970" s="40" t="s">
        <v>1370</v>
      </c>
      <c r="O970" s="40" t="s">
        <v>1371</v>
      </c>
      <c r="P970" s="40" t="s">
        <v>7305</v>
      </c>
      <c r="Q970" s="40" t="s">
        <v>8686</v>
      </c>
      <c r="R970" s="40" t="b">
        <v>0</v>
      </c>
      <c r="S970" s="40" t="s">
        <v>7286</v>
      </c>
      <c r="T970" s="40" t="s">
        <v>7305</v>
      </c>
      <c r="U970" s="41">
        <v>0.1</v>
      </c>
      <c r="V970" s="41">
        <v>0.9</v>
      </c>
      <c r="W970" s="41">
        <v>0.3</v>
      </c>
      <c r="X970" s="41">
        <v>0.4</v>
      </c>
      <c r="Y970" s="40" t="b">
        <v>0</v>
      </c>
      <c r="Z970" s="40" t="b">
        <v>1</v>
      </c>
      <c r="AA970" s="40" t="b">
        <v>0</v>
      </c>
      <c r="AB970" s="40" t="b">
        <v>1</v>
      </c>
      <c r="AC970" s="41" t="s">
        <v>10518</v>
      </c>
      <c r="AD970" s="41" t="s">
        <v>10519</v>
      </c>
      <c r="AE970" s="41">
        <v>1203.142869</v>
      </c>
      <c r="AF970" s="41">
        <v>-3.711495644</v>
      </c>
      <c r="AG970" s="42">
        <v>9.96E41</v>
      </c>
      <c r="AH970" s="51">
        <v>0.206077753</v>
      </c>
      <c r="AI970" s="40" t="s">
        <v>10520</v>
      </c>
      <c r="AJ970" s="46">
        <v>9.95912293624181E167</v>
      </c>
      <c r="AK970" s="41">
        <v>8558.0</v>
      </c>
      <c r="AL970" s="40" t="s">
        <v>2224</v>
      </c>
      <c r="AM970" s="40" t="s">
        <v>7285</v>
      </c>
      <c r="AN970" s="40" t="s">
        <v>5643</v>
      </c>
      <c r="AO970" s="42">
        <v>1.01E139</v>
      </c>
    </row>
    <row r="971">
      <c r="A971" s="41">
        <v>1052.0</v>
      </c>
      <c r="B971" s="42">
        <v>1.671302375E9</v>
      </c>
      <c r="C971" s="41">
        <v>3356.0</v>
      </c>
      <c r="D971" s="40" t="s">
        <v>1243</v>
      </c>
      <c r="E971" s="41">
        <v>140.0</v>
      </c>
      <c r="F971" s="41">
        <v>35.0</v>
      </c>
      <c r="G971" s="41">
        <v>70.0</v>
      </c>
      <c r="H971" s="41">
        <v>-3.07732701</v>
      </c>
      <c r="I971" s="41">
        <v>10000.0</v>
      </c>
      <c r="J971" s="41">
        <v>5000.0</v>
      </c>
      <c r="K971" s="41">
        <v>1200.0</v>
      </c>
      <c r="L971" s="41">
        <v>600.0</v>
      </c>
      <c r="M971" s="41">
        <v>100.0</v>
      </c>
      <c r="N971" s="40" t="s">
        <v>1370</v>
      </c>
      <c r="O971" s="40" t="s">
        <v>208</v>
      </c>
      <c r="P971" s="40" t="s">
        <v>212</v>
      </c>
      <c r="Q971" s="40" t="s">
        <v>8686</v>
      </c>
      <c r="R971" s="40" t="b">
        <v>0</v>
      </c>
      <c r="S971" s="40" t="s">
        <v>1373</v>
      </c>
      <c r="T971" s="40" t="s">
        <v>212</v>
      </c>
      <c r="U971" s="41">
        <v>0.1</v>
      </c>
      <c r="V971" s="41">
        <v>0.9</v>
      </c>
      <c r="W971" s="41">
        <v>0.3</v>
      </c>
      <c r="X971" s="41">
        <v>0.6</v>
      </c>
      <c r="Y971" s="40" t="b">
        <v>0</v>
      </c>
      <c r="Z971" s="40" t="b">
        <v>1</v>
      </c>
      <c r="AA971" s="40" t="b">
        <v>0</v>
      </c>
      <c r="AB971" s="40" t="b">
        <v>0</v>
      </c>
      <c r="AC971" s="41" t="s">
        <v>10521</v>
      </c>
      <c r="AD971" s="41" t="s">
        <v>7993</v>
      </c>
      <c r="AE971" s="41">
        <v>1172.873643</v>
      </c>
      <c r="AF971" s="41">
        <v>-3.712544274</v>
      </c>
      <c r="AG971" s="42">
        <v>6.25E41</v>
      </c>
      <c r="AH971" s="51">
        <v>0.206418513</v>
      </c>
      <c r="AI971" s="40" t="s">
        <v>10522</v>
      </c>
      <c r="AJ971" s="40" t="s">
        <v>10523</v>
      </c>
      <c r="AK971" s="41">
        <v>10000.0</v>
      </c>
      <c r="AL971" s="40" t="s">
        <v>216</v>
      </c>
      <c r="AM971" s="40" t="s">
        <v>7285</v>
      </c>
      <c r="AN971" s="40" t="s">
        <v>224</v>
      </c>
      <c r="AO971" s="42">
        <v>1.11E138</v>
      </c>
    </row>
    <row r="972">
      <c r="A972" s="41">
        <v>113.0</v>
      </c>
      <c r="B972" s="42">
        <v>1.671302375E9</v>
      </c>
      <c r="C972" s="41">
        <v>3356.0</v>
      </c>
      <c r="D972" s="40" t="s">
        <v>1243</v>
      </c>
      <c r="E972" s="41">
        <v>140.0</v>
      </c>
      <c r="F972" s="41">
        <v>35.0</v>
      </c>
      <c r="G972" s="41">
        <v>70.0</v>
      </c>
      <c r="H972" s="41">
        <v>-3.07732701</v>
      </c>
      <c r="I972" s="41">
        <v>10000.0</v>
      </c>
      <c r="J972" s="41">
        <v>5000.0</v>
      </c>
      <c r="K972" s="41">
        <v>1200.0</v>
      </c>
      <c r="L972" s="41">
        <v>600.0</v>
      </c>
      <c r="M972" s="41">
        <v>30.0</v>
      </c>
      <c r="N972" s="40" t="s">
        <v>1370</v>
      </c>
      <c r="O972" s="40" t="s">
        <v>1371</v>
      </c>
      <c r="P972" s="40" t="s">
        <v>1372</v>
      </c>
      <c r="Q972" s="40" t="s">
        <v>8686</v>
      </c>
      <c r="R972" s="40" t="b">
        <v>0</v>
      </c>
      <c r="S972" s="40" t="s">
        <v>1373</v>
      </c>
      <c r="T972" s="40" t="s">
        <v>212</v>
      </c>
      <c r="U972" s="41">
        <v>0.1</v>
      </c>
      <c r="V972" s="41">
        <v>0.9</v>
      </c>
      <c r="W972" s="41">
        <v>0.2</v>
      </c>
      <c r="X972" s="41">
        <v>0.6</v>
      </c>
      <c r="Y972" s="40" t="b">
        <v>0</v>
      </c>
      <c r="Z972" s="40" t="b">
        <v>1</v>
      </c>
      <c r="AA972" s="40" t="b">
        <v>0</v>
      </c>
      <c r="AB972" s="40" t="b">
        <v>0</v>
      </c>
      <c r="AC972" s="41" t="s">
        <v>10524</v>
      </c>
      <c r="AD972" s="41" t="s">
        <v>10525</v>
      </c>
      <c r="AE972" s="41">
        <v>357.9050663</v>
      </c>
      <c r="AF972" s="41">
        <v>-3.713188382</v>
      </c>
      <c r="AG972" s="42">
        <v>1.04E42</v>
      </c>
      <c r="AH972" s="51">
        <v>0.20662782</v>
      </c>
      <c r="AI972" s="40" t="s">
        <v>10526</v>
      </c>
      <c r="AJ972" s="45">
        <v>1.04473259496842E257</v>
      </c>
      <c r="AK972" s="41">
        <v>10000.0</v>
      </c>
      <c r="AL972" s="40" t="s">
        <v>216</v>
      </c>
      <c r="AM972" s="40" t="s">
        <v>7285</v>
      </c>
      <c r="AN972" s="40" t="s">
        <v>224</v>
      </c>
      <c r="AO972" s="42">
        <v>1.01E139</v>
      </c>
    </row>
    <row r="973">
      <c r="A973" s="41">
        <v>110.0</v>
      </c>
      <c r="B973" s="42">
        <v>1.671302375E9</v>
      </c>
      <c r="C973" s="41">
        <v>3356.0</v>
      </c>
      <c r="D973" s="40" t="s">
        <v>1243</v>
      </c>
      <c r="E973" s="41">
        <v>140.0</v>
      </c>
      <c r="F973" s="41">
        <v>35.0</v>
      </c>
      <c r="G973" s="41">
        <v>70.0</v>
      </c>
      <c r="H973" s="41">
        <v>-3.07732701</v>
      </c>
      <c r="I973" s="41">
        <v>10000.0</v>
      </c>
      <c r="J973" s="41">
        <v>5000.0</v>
      </c>
      <c r="K973" s="41">
        <v>1200.0</v>
      </c>
      <c r="L973" s="41">
        <v>600.0</v>
      </c>
      <c r="M973" s="41">
        <v>30.0</v>
      </c>
      <c r="N973" s="40" t="s">
        <v>1370</v>
      </c>
      <c r="O973" s="40" t="s">
        <v>1371</v>
      </c>
      <c r="P973" s="40" t="s">
        <v>1372</v>
      </c>
      <c r="Q973" s="40" t="s">
        <v>8686</v>
      </c>
      <c r="R973" s="40" t="b">
        <v>0</v>
      </c>
      <c r="S973" s="40" t="s">
        <v>1373</v>
      </c>
      <c r="T973" s="40" t="s">
        <v>212</v>
      </c>
      <c r="U973" s="41">
        <v>0.1</v>
      </c>
      <c r="V973" s="41">
        <v>0.9</v>
      </c>
      <c r="W973" s="41">
        <v>0.1</v>
      </c>
      <c r="X973" s="41">
        <v>0.6</v>
      </c>
      <c r="Y973" s="40" t="b">
        <v>0</v>
      </c>
      <c r="Z973" s="40" t="b">
        <v>1</v>
      </c>
      <c r="AA973" s="40" t="b">
        <v>0</v>
      </c>
      <c r="AB973" s="40" t="b">
        <v>0</v>
      </c>
      <c r="AC973" s="41" t="s">
        <v>10527</v>
      </c>
      <c r="AD973" s="41" t="s">
        <v>10528</v>
      </c>
      <c r="AE973" s="41">
        <v>351.5896878</v>
      </c>
      <c r="AF973" s="41">
        <v>-3.717266607</v>
      </c>
      <c r="AG973" s="42">
        <v>1.21E42</v>
      </c>
      <c r="AH973" s="51">
        <v>0.207953069</v>
      </c>
      <c r="AI973" s="40" t="s">
        <v>10529</v>
      </c>
      <c r="AJ973" s="46">
        <v>1.20783420502574E128</v>
      </c>
      <c r="AK973" s="41">
        <v>10000.0</v>
      </c>
      <c r="AL973" s="40" t="s">
        <v>216</v>
      </c>
      <c r="AM973" s="40" t="s">
        <v>7285</v>
      </c>
      <c r="AN973" s="40" t="s">
        <v>224</v>
      </c>
      <c r="AO973" s="42">
        <v>1.1E139</v>
      </c>
    </row>
    <row r="974">
      <c r="A974" s="41">
        <v>732.0</v>
      </c>
      <c r="B974" s="42">
        <v>1.671302375E9</v>
      </c>
      <c r="C974" s="41">
        <v>3356.0</v>
      </c>
      <c r="D974" s="40" t="s">
        <v>1243</v>
      </c>
      <c r="E974" s="41">
        <v>140.0</v>
      </c>
      <c r="F974" s="41">
        <v>35.0</v>
      </c>
      <c r="G974" s="41">
        <v>70.0</v>
      </c>
      <c r="H974" s="41">
        <v>-3.07732701</v>
      </c>
      <c r="I974" s="41">
        <v>10000.0</v>
      </c>
      <c r="J974" s="41">
        <v>5000.0</v>
      </c>
      <c r="K974" s="41">
        <v>1200.0</v>
      </c>
      <c r="L974" s="41">
        <v>600.0</v>
      </c>
      <c r="M974" s="41">
        <v>100.0</v>
      </c>
      <c r="N974" s="40" t="s">
        <v>1370</v>
      </c>
      <c r="O974" s="40" t="s">
        <v>1371</v>
      </c>
      <c r="P974" s="40" t="s">
        <v>209</v>
      </c>
      <c r="Q974" s="40" t="s">
        <v>8686</v>
      </c>
      <c r="R974" s="40" t="b">
        <v>0</v>
      </c>
      <c r="S974" s="40" t="s">
        <v>7286</v>
      </c>
      <c r="T974" s="40" t="s">
        <v>212</v>
      </c>
      <c r="U974" s="41">
        <v>0.1</v>
      </c>
      <c r="V974" s="41">
        <v>0.9</v>
      </c>
      <c r="W974" s="41">
        <v>0.2</v>
      </c>
      <c r="X974" s="41">
        <v>0.4</v>
      </c>
      <c r="Y974" s="40" t="b">
        <v>0</v>
      </c>
      <c r="Z974" s="40" t="b">
        <v>1</v>
      </c>
      <c r="AA974" s="40" t="b">
        <v>0</v>
      </c>
      <c r="AB974" s="40" t="b">
        <v>0</v>
      </c>
      <c r="AC974" s="41" t="s">
        <v>10530</v>
      </c>
      <c r="AD974" s="41" t="s">
        <v>10531</v>
      </c>
      <c r="AE974" s="41">
        <v>461.7228014</v>
      </c>
      <c r="AF974" s="41">
        <v>-3.718820195</v>
      </c>
      <c r="AG974" s="42">
        <v>1.16E42</v>
      </c>
      <c r="AH974" s="51">
        <v>0.208457919</v>
      </c>
      <c r="AI974" s="40" t="s">
        <v>10532</v>
      </c>
      <c r="AJ974" s="40" t="s">
        <v>10533</v>
      </c>
      <c r="AK974" s="41">
        <v>5507.0</v>
      </c>
      <c r="AL974" s="40" t="s">
        <v>1382</v>
      </c>
      <c r="AM974" s="40" t="s">
        <v>7285</v>
      </c>
      <c r="AN974" s="40" t="s">
        <v>224</v>
      </c>
      <c r="AO974" s="42">
        <v>1.1E139</v>
      </c>
    </row>
    <row r="975">
      <c r="A975" s="41">
        <v>377.0</v>
      </c>
      <c r="B975" s="42">
        <v>1.671302375E9</v>
      </c>
      <c r="C975" s="41">
        <v>3356.0</v>
      </c>
      <c r="D975" s="40" t="s">
        <v>1243</v>
      </c>
      <c r="E975" s="41">
        <v>140.0</v>
      </c>
      <c r="F975" s="41">
        <v>35.0</v>
      </c>
      <c r="G975" s="41">
        <v>70.0</v>
      </c>
      <c r="H975" s="41">
        <v>-3.07732701</v>
      </c>
      <c r="I975" s="41">
        <v>10000.0</v>
      </c>
      <c r="J975" s="41">
        <v>5000.0</v>
      </c>
      <c r="K975" s="41">
        <v>1200.0</v>
      </c>
      <c r="L975" s="41">
        <v>600.0</v>
      </c>
      <c r="M975" s="41">
        <v>50.0</v>
      </c>
      <c r="N975" s="40" t="s">
        <v>1370</v>
      </c>
      <c r="O975" s="40" t="s">
        <v>1371</v>
      </c>
      <c r="P975" s="40" t="s">
        <v>209</v>
      </c>
      <c r="Q975" s="40" t="s">
        <v>8686</v>
      </c>
      <c r="R975" s="40" t="b">
        <v>0</v>
      </c>
      <c r="S975" s="40" t="s">
        <v>7286</v>
      </c>
      <c r="T975" s="40" t="s">
        <v>212</v>
      </c>
      <c r="U975" s="41">
        <v>0.1</v>
      </c>
      <c r="V975" s="41">
        <v>0.9</v>
      </c>
      <c r="W975" s="41">
        <v>0.3</v>
      </c>
      <c r="X975" s="41">
        <v>0.6</v>
      </c>
      <c r="Y975" s="40" t="b">
        <v>0</v>
      </c>
      <c r="Z975" s="40" t="b">
        <v>1</v>
      </c>
      <c r="AA975" s="40" t="b">
        <v>0</v>
      </c>
      <c r="AB975" s="40" t="b">
        <v>0</v>
      </c>
      <c r="AC975" s="41" t="s">
        <v>10534</v>
      </c>
      <c r="AD975" s="41" t="s">
        <v>10535</v>
      </c>
      <c r="AE975" s="41">
        <v>357.5383325</v>
      </c>
      <c r="AF975" s="41">
        <v>-3.728642945</v>
      </c>
      <c r="AG975" s="42">
        <v>2.99E41</v>
      </c>
      <c r="AH975" s="51">
        <v>0.211649894</v>
      </c>
      <c r="AI975" s="40" t="s">
        <v>10536</v>
      </c>
      <c r="AJ975" s="40" t="s">
        <v>10537</v>
      </c>
      <c r="AK975" s="41">
        <v>5411.0</v>
      </c>
      <c r="AL975" s="40" t="s">
        <v>1382</v>
      </c>
      <c r="AM975" s="40" t="s">
        <v>7285</v>
      </c>
      <c r="AN975" s="40" t="s">
        <v>224</v>
      </c>
      <c r="AO975" s="42">
        <v>1.1E137</v>
      </c>
    </row>
    <row r="976">
      <c r="A976" s="41">
        <v>45.0</v>
      </c>
      <c r="B976" s="42">
        <v>1.671309524E9</v>
      </c>
      <c r="C976" s="41">
        <v>3356.0</v>
      </c>
      <c r="D976" s="40" t="s">
        <v>1243</v>
      </c>
      <c r="E976" s="41">
        <v>140.0</v>
      </c>
      <c r="F976" s="41">
        <v>35.0</v>
      </c>
      <c r="G976" s="41">
        <v>70.0</v>
      </c>
      <c r="H976" s="41">
        <v>-3.07732701</v>
      </c>
      <c r="I976" s="41">
        <v>10000.0</v>
      </c>
      <c r="J976" s="41">
        <v>5000.0</v>
      </c>
      <c r="K976" s="41">
        <v>1200.0</v>
      </c>
      <c r="L976" s="41">
        <v>600.0</v>
      </c>
      <c r="M976" s="41">
        <v>30.0</v>
      </c>
      <c r="N976" s="40" t="s">
        <v>1370</v>
      </c>
      <c r="O976" s="40" t="s">
        <v>1371</v>
      </c>
      <c r="P976" s="40" t="s">
        <v>7310</v>
      </c>
      <c r="Q976" s="40" t="s">
        <v>8686</v>
      </c>
      <c r="R976" s="40" t="b">
        <v>0</v>
      </c>
      <c r="S976" s="40" t="s">
        <v>7286</v>
      </c>
      <c r="T976" s="40" t="s">
        <v>212</v>
      </c>
      <c r="U976" s="41">
        <v>0.1</v>
      </c>
      <c r="V976" s="41">
        <v>0.9</v>
      </c>
      <c r="W976" s="41">
        <v>0.1</v>
      </c>
      <c r="X976" s="41">
        <v>0.4</v>
      </c>
      <c r="Y976" s="40" t="b">
        <v>0</v>
      </c>
      <c r="Z976" s="40" t="b">
        <v>1</v>
      </c>
      <c r="AA976" s="40" t="b">
        <v>0</v>
      </c>
      <c r="AB976" s="40" t="b">
        <v>1</v>
      </c>
      <c r="AC976" s="41" t="s">
        <v>10538</v>
      </c>
      <c r="AD976" s="41" t="s">
        <v>10539</v>
      </c>
      <c r="AE976" s="41">
        <v>1203.728278</v>
      </c>
      <c r="AF976" s="41">
        <v>-3.729246133</v>
      </c>
      <c r="AG976" s="42">
        <v>3.29E41</v>
      </c>
      <c r="AH976" s="51">
        <v>0.211845904</v>
      </c>
      <c r="AI976" s="40" t="s">
        <v>10540</v>
      </c>
      <c r="AJ976" s="46">
        <v>3.292307709407E83</v>
      </c>
      <c r="AK976" s="41">
        <v>3854.0</v>
      </c>
      <c r="AL976" s="40" t="s">
        <v>2224</v>
      </c>
      <c r="AM976" s="40" t="s">
        <v>7285</v>
      </c>
      <c r="AN976" s="40" t="s">
        <v>5643</v>
      </c>
      <c r="AO976" s="42">
        <v>1.11E137</v>
      </c>
    </row>
    <row r="977">
      <c r="A977" s="41">
        <v>13.0</v>
      </c>
      <c r="B977" s="42">
        <v>1.671312514E9</v>
      </c>
      <c r="C977" s="41">
        <v>3356.0</v>
      </c>
      <c r="D977" s="40" t="s">
        <v>1243</v>
      </c>
      <c r="E977" s="41">
        <v>140.0</v>
      </c>
      <c r="F977" s="41">
        <v>35.0</v>
      </c>
      <c r="G977" s="41">
        <v>70.0</v>
      </c>
      <c r="H977" s="41">
        <v>-3.07732701</v>
      </c>
      <c r="I977" s="41">
        <v>10000.0</v>
      </c>
      <c r="J977" s="41">
        <v>5000.0</v>
      </c>
      <c r="K977" s="41">
        <v>1200.0</v>
      </c>
      <c r="L977" s="41">
        <v>600.0</v>
      </c>
      <c r="M977" s="41">
        <v>30.0</v>
      </c>
      <c r="N977" s="40" t="s">
        <v>1370</v>
      </c>
      <c r="O977" s="40" t="s">
        <v>1371</v>
      </c>
      <c r="P977" s="40" t="s">
        <v>209</v>
      </c>
      <c r="Q977" s="40" t="s">
        <v>8686</v>
      </c>
      <c r="R977" s="40" t="b">
        <v>0</v>
      </c>
      <c r="S977" s="40" t="s">
        <v>7286</v>
      </c>
      <c r="T977" s="40" t="s">
        <v>7305</v>
      </c>
      <c r="U977" s="41">
        <v>0.1</v>
      </c>
      <c r="V977" s="41">
        <v>0.9</v>
      </c>
      <c r="W977" s="41">
        <v>0.2</v>
      </c>
      <c r="X977" s="41">
        <v>0.5</v>
      </c>
      <c r="Y977" s="40" t="b">
        <v>0</v>
      </c>
      <c r="Z977" s="40" t="b">
        <v>1</v>
      </c>
      <c r="AA977" s="40" t="b">
        <v>0</v>
      </c>
      <c r="AB977" s="40" t="b">
        <v>1</v>
      </c>
      <c r="AC977" s="41" t="s">
        <v>10541</v>
      </c>
      <c r="AD977" s="41" t="s">
        <v>10542</v>
      </c>
      <c r="AE977" s="41">
        <v>1202.912806</v>
      </c>
      <c r="AF977" s="41">
        <v>-3.729674782</v>
      </c>
      <c r="AG977" s="42">
        <v>1.2E42</v>
      </c>
      <c r="AH977" s="51">
        <v>0.211985197</v>
      </c>
      <c r="AI977" s="40" t="s">
        <v>10543</v>
      </c>
      <c r="AJ977" s="46">
        <v>1.19758442540761E128</v>
      </c>
      <c r="AK977" s="41">
        <v>7677.0</v>
      </c>
      <c r="AL977" s="40" t="s">
        <v>2224</v>
      </c>
      <c r="AM977" s="40" t="s">
        <v>7285</v>
      </c>
      <c r="AN977" s="40" t="s">
        <v>5643</v>
      </c>
      <c r="AO977" s="42">
        <v>1.1E139</v>
      </c>
    </row>
    <row r="978">
      <c r="A978" s="41">
        <v>88.0</v>
      </c>
      <c r="B978" s="42">
        <v>1.671309524E9</v>
      </c>
      <c r="C978" s="41">
        <v>3356.0</v>
      </c>
      <c r="D978" s="40" t="s">
        <v>1243</v>
      </c>
      <c r="E978" s="41">
        <v>140.0</v>
      </c>
      <c r="F978" s="41">
        <v>35.0</v>
      </c>
      <c r="G978" s="41">
        <v>70.0</v>
      </c>
      <c r="H978" s="41">
        <v>-3.07732701</v>
      </c>
      <c r="I978" s="41">
        <v>10000.0</v>
      </c>
      <c r="J978" s="41">
        <v>5000.0</v>
      </c>
      <c r="K978" s="41">
        <v>1200.0</v>
      </c>
      <c r="L978" s="41">
        <v>600.0</v>
      </c>
      <c r="M978" s="41">
        <v>30.0</v>
      </c>
      <c r="N978" s="40" t="s">
        <v>1370</v>
      </c>
      <c r="O978" s="40" t="s">
        <v>1371</v>
      </c>
      <c r="P978" s="40" t="s">
        <v>7305</v>
      </c>
      <c r="Q978" s="40" t="s">
        <v>8686</v>
      </c>
      <c r="R978" s="40" t="b">
        <v>0</v>
      </c>
      <c r="S978" s="40" t="s">
        <v>7286</v>
      </c>
      <c r="T978" s="40" t="s">
        <v>212</v>
      </c>
      <c r="U978" s="41">
        <v>0.1</v>
      </c>
      <c r="V978" s="41">
        <v>0.9</v>
      </c>
      <c r="W978" s="41">
        <v>0.3</v>
      </c>
      <c r="X978" s="41">
        <v>0.5</v>
      </c>
      <c r="Y978" s="40" t="b">
        <v>0</v>
      </c>
      <c r="Z978" s="40" t="b">
        <v>1</v>
      </c>
      <c r="AA978" s="40" t="b">
        <v>0</v>
      </c>
      <c r="AB978" s="40" t="b">
        <v>1</v>
      </c>
      <c r="AC978" s="41" t="s">
        <v>10544</v>
      </c>
      <c r="AD978" s="41" t="s">
        <v>10545</v>
      </c>
      <c r="AE978" s="41">
        <v>1203.467902</v>
      </c>
      <c r="AF978" s="41">
        <v>-3.729924485</v>
      </c>
      <c r="AG978" s="42">
        <v>1.2E42</v>
      </c>
      <c r="AH978" s="51">
        <v>0.21206634</v>
      </c>
      <c r="AI978" s="40" t="s">
        <v>10546</v>
      </c>
      <c r="AJ978" s="46">
        <v>1.19972069454834E171</v>
      </c>
      <c r="AK978" s="41">
        <v>3922.0</v>
      </c>
      <c r="AL978" s="40" t="s">
        <v>2224</v>
      </c>
      <c r="AM978" s="40" t="s">
        <v>7285</v>
      </c>
      <c r="AN978" s="40" t="s">
        <v>5643</v>
      </c>
      <c r="AO978" s="42">
        <v>1.1E139</v>
      </c>
    </row>
    <row r="979">
      <c r="A979" s="41">
        <v>881.0</v>
      </c>
      <c r="B979" s="42">
        <v>1.671302375E9</v>
      </c>
      <c r="C979" s="41">
        <v>3356.0</v>
      </c>
      <c r="D979" s="40" t="s">
        <v>1243</v>
      </c>
      <c r="E979" s="41">
        <v>140.0</v>
      </c>
      <c r="F979" s="41">
        <v>35.0</v>
      </c>
      <c r="G979" s="41">
        <v>70.0</v>
      </c>
      <c r="H979" s="41">
        <v>-3.07732701</v>
      </c>
      <c r="I979" s="41">
        <v>10000.0</v>
      </c>
      <c r="J979" s="41">
        <v>5000.0</v>
      </c>
      <c r="K979" s="41">
        <v>1200.0</v>
      </c>
      <c r="L979" s="41">
        <v>600.0</v>
      </c>
      <c r="M979" s="41">
        <v>100.0</v>
      </c>
      <c r="N979" s="40" t="s">
        <v>1370</v>
      </c>
      <c r="O979" s="40" t="s">
        <v>1371</v>
      </c>
      <c r="P979" s="40" t="s">
        <v>212</v>
      </c>
      <c r="Q979" s="40" t="s">
        <v>8686</v>
      </c>
      <c r="R979" s="40" t="b">
        <v>0</v>
      </c>
      <c r="S979" s="40" t="s">
        <v>7286</v>
      </c>
      <c r="T979" s="40" t="s">
        <v>212</v>
      </c>
      <c r="U979" s="41">
        <v>0.1</v>
      </c>
      <c r="V979" s="41">
        <v>0.9</v>
      </c>
      <c r="W979" s="41">
        <v>0.3</v>
      </c>
      <c r="X979" s="41">
        <v>0.6</v>
      </c>
      <c r="Y979" s="40" t="b">
        <v>0</v>
      </c>
      <c r="Z979" s="40" t="b">
        <v>1</v>
      </c>
      <c r="AA979" s="40" t="b">
        <v>0</v>
      </c>
      <c r="AB979" s="40" t="b">
        <v>0</v>
      </c>
      <c r="AC979" s="41" t="s">
        <v>10547</v>
      </c>
      <c r="AD979" s="41" t="s">
        <v>10548</v>
      </c>
      <c r="AE979" s="41">
        <v>1161.198041</v>
      </c>
      <c r="AF979" s="41">
        <v>-3.731009668</v>
      </c>
      <c r="AG979" s="42">
        <v>1.05E42</v>
      </c>
      <c r="AH979" s="51">
        <v>0.212418978</v>
      </c>
      <c r="AI979" s="40" t="s">
        <v>10549</v>
      </c>
      <c r="AJ979" s="40" t="s">
        <v>10550</v>
      </c>
      <c r="AK979" s="41">
        <v>9214.0</v>
      </c>
      <c r="AL979" s="40" t="s">
        <v>7372</v>
      </c>
      <c r="AM979" s="40" t="s">
        <v>7285</v>
      </c>
      <c r="AN979" s="40" t="s">
        <v>224</v>
      </c>
      <c r="AO979" s="42">
        <v>1.01E139</v>
      </c>
    </row>
    <row r="980">
      <c r="A980" s="41">
        <v>83.0</v>
      </c>
      <c r="B980" s="42">
        <v>1.671309524E9</v>
      </c>
      <c r="C980" s="41">
        <v>3356.0</v>
      </c>
      <c r="D980" s="40" t="s">
        <v>1243</v>
      </c>
      <c r="E980" s="41">
        <v>140.0</v>
      </c>
      <c r="F980" s="41">
        <v>35.0</v>
      </c>
      <c r="G980" s="41">
        <v>70.0</v>
      </c>
      <c r="H980" s="41">
        <v>-3.07732701</v>
      </c>
      <c r="I980" s="41">
        <v>10000.0</v>
      </c>
      <c r="J980" s="41">
        <v>5000.0</v>
      </c>
      <c r="K980" s="41">
        <v>1200.0</v>
      </c>
      <c r="L980" s="41">
        <v>600.0</v>
      </c>
      <c r="M980" s="41">
        <v>30.0</v>
      </c>
      <c r="N980" s="40" t="s">
        <v>1370</v>
      </c>
      <c r="O980" s="40" t="s">
        <v>1371</v>
      </c>
      <c r="P980" s="40" t="s">
        <v>7305</v>
      </c>
      <c r="Q980" s="40" t="s">
        <v>8686</v>
      </c>
      <c r="R980" s="40" t="b">
        <v>0</v>
      </c>
      <c r="S980" s="40" t="s">
        <v>7286</v>
      </c>
      <c r="T980" s="40" t="s">
        <v>212</v>
      </c>
      <c r="U980" s="41">
        <v>0.1</v>
      </c>
      <c r="V980" s="41">
        <v>0.9</v>
      </c>
      <c r="W980" s="41">
        <v>0.1</v>
      </c>
      <c r="X980" s="41">
        <v>0.6</v>
      </c>
      <c r="Y980" s="40" t="b">
        <v>0</v>
      </c>
      <c r="Z980" s="40" t="b">
        <v>1</v>
      </c>
      <c r="AA980" s="40" t="b">
        <v>0</v>
      </c>
      <c r="AB980" s="40" t="b">
        <v>1</v>
      </c>
      <c r="AC980" s="41" t="s">
        <v>10551</v>
      </c>
      <c r="AD980" s="41" t="s">
        <v>10552</v>
      </c>
      <c r="AE980" s="41">
        <v>1203.591039</v>
      </c>
      <c r="AF980" s="41">
        <v>-3.736507033</v>
      </c>
      <c r="AG980" s="42">
        <v>5.87E41</v>
      </c>
      <c r="AH980" s="51">
        <v>0.214205387</v>
      </c>
      <c r="AI980" s="40" t="s">
        <v>10553</v>
      </c>
      <c r="AJ980" s="46">
        <v>5.87367109803691E83</v>
      </c>
      <c r="AK980" s="41">
        <v>3692.0</v>
      </c>
      <c r="AL980" s="40" t="s">
        <v>2224</v>
      </c>
      <c r="AM980" s="40" t="s">
        <v>7285</v>
      </c>
      <c r="AN980" s="40" t="s">
        <v>5643</v>
      </c>
      <c r="AO980" s="42">
        <v>1.1E138</v>
      </c>
    </row>
    <row r="981">
      <c r="A981" s="41">
        <v>53.0</v>
      </c>
      <c r="B981" s="42">
        <v>1.671312514E9</v>
      </c>
      <c r="C981" s="41">
        <v>3356.0</v>
      </c>
      <c r="D981" s="40" t="s">
        <v>1243</v>
      </c>
      <c r="E981" s="41">
        <v>140.0</v>
      </c>
      <c r="F981" s="41">
        <v>35.0</v>
      </c>
      <c r="G981" s="41">
        <v>70.0</v>
      </c>
      <c r="H981" s="41">
        <v>-3.07732701</v>
      </c>
      <c r="I981" s="41">
        <v>10000.0</v>
      </c>
      <c r="J981" s="41">
        <v>5000.0</v>
      </c>
      <c r="K981" s="41">
        <v>1200.0</v>
      </c>
      <c r="L981" s="41">
        <v>600.0</v>
      </c>
      <c r="M981" s="41">
        <v>30.0</v>
      </c>
      <c r="N981" s="40" t="s">
        <v>1370</v>
      </c>
      <c r="O981" s="40" t="s">
        <v>1371</v>
      </c>
      <c r="P981" s="40" t="s">
        <v>7310</v>
      </c>
      <c r="Q981" s="40" t="s">
        <v>8686</v>
      </c>
      <c r="R981" s="40" t="b">
        <v>0</v>
      </c>
      <c r="S981" s="40" t="s">
        <v>7286</v>
      </c>
      <c r="T981" s="40" t="s">
        <v>7305</v>
      </c>
      <c r="U981" s="41">
        <v>0.1</v>
      </c>
      <c r="V981" s="41">
        <v>0.9</v>
      </c>
      <c r="W981" s="41">
        <v>0.3</v>
      </c>
      <c r="X981" s="41">
        <v>0.6</v>
      </c>
      <c r="Y981" s="40" t="b">
        <v>0</v>
      </c>
      <c r="Z981" s="40" t="b">
        <v>1</v>
      </c>
      <c r="AA981" s="40" t="b">
        <v>0</v>
      </c>
      <c r="AB981" s="40" t="b">
        <v>1</v>
      </c>
      <c r="AC981" s="41" t="s">
        <v>10554</v>
      </c>
      <c r="AD981" s="41" t="s">
        <v>10555</v>
      </c>
      <c r="AE981" s="41">
        <v>1203.224385</v>
      </c>
      <c r="AF981" s="41">
        <v>-3.736853878</v>
      </c>
      <c r="AG981" s="42">
        <v>1.02E42</v>
      </c>
      <c r="AH981" s="51">
        <v>0.214318097</v>
      </c>
      <c r="AI981" s="40" t="s">
        <v>10556</v>
      </c>
      <c r="AJ981" s="40" t="s">
        <v>10557</v>
      </c>
      <c r="AK981" s="41">
        <v>4647.0</v>
      </c>
      <c r="AL981" s="40" t="s">
        <v>2224</v>
      </c>
      <c r="AM981" s="40" t="s">
        <v>7285</v>
      </c>
      <c r="AN981" s="40" t="s">
        <v>5643</v>
      </c>
      <c r="AO981" s="42">
        <v>1.01E139</v>
      </c>
    </row>
    <row r="982">
      <c r="A982" s="41">
        <v>1016.0</v>
      </c>
      <c r="B982" s="42">
        <v>1.671302375E9</v>
      </c>
      <c r="C982" s="41">
        <v>3356.0</v>
      </c>
      <c r="D982" s="40" t="s">
        <v>1243</v>
      </c>
      <c r="E982" s="41">
        <v>140.0</v>
      </c>
      <c r="F982" s="41">
        <v>35.0</v>
      </c>
      <c r="G982" s="41">
        <v>70.0</v>
      </c>
      <c r="H982" s="41">
        <v>-3.07732701</v>
      </c>
      <c r="I982" s="41">
        <v>10000.0</v>
      </c>
      <c r="J982" s="41">
        <v>5000.0</v>
      </c>
      <c r="K982" s="41">
        <v>1200.0</v>
      </c>
      <c r="L982" s="41">
        <v>600.0</v>
      </c>
      <c r="M982" s="41">
        <v>100.0</v>
      </c>
      <c r="N982" s="40" t="s">
        <v>1370</v>
      </c>
      <c r="O982" s="40" t="s">
        <v>208</v>
      </c>
      <c r="P982" s="40" t="s">
        <v>1372</v>
      </c>
      <c r="Q982" s="40" t="s">
        <v>8686</v>
      </c>
      <c r="R982" s="40" t="b">
        <v>0</v>
      </c>
      <c r="S982" s="40" t="s">
        <v>1373</v>
      </c>
      <c r="T982" s="40" t="s">
        <v>212</v>
      </c>
      <c r="U982" s="41">
        <v>0.1</v>
      </c>
      <c r="V982" s="41">
        <v>0.9</v>
      </c>
      <c r="W982" s="41">
        <v>0.3</v>
      </c>
      <c r="X982" s="41">
        <v>0.6</v>
      </c>
      <c r="Y982" s="40" t="b">
        <v>0</v>
      </c>
      <c r="Z982" s="40" t="b">
        <v>1</v>
      </c>
      <c r="AA982" s="40" t="b">
        <v>0</v>
      </c>
      <c r="AB982" s="40" t="b">
        <v>0</v>
      </c>
      <c r="AC982" s="41" t="s">
        <v>10558</v>
      </c>
      <c r="AD982" s="41" t="s">
        <v>10449</v>
      </c>
      <c r="AE982" s="41">
        <v>1183.371624</v>
      </c>
      <c r="AF982" s="41">
        <v>-3.740971088</v>
      </c>
      <c r="AG982" s="42">
        <v>6.44E41</v>
      </c>
      <c r="AH982" s="51">
        <v>0.215656014</v>
      </c>
      <c r="AI982" s="40" t="s">
        <v>10559</v>
      </c>
      <c r="AJ982" s="40" t="s">
        <v>10560</v>
      </c>
      <c r="AK982" s="41">
        <v>10000.0</v>
      </c>
      <c r="AL982" s="40" t="s">
        <v>216</v>
      </c>
      <c r="AM982" s="40" t="s">
        <v>7285</v>
      </c>
      <c r="AN982" s="40" t="s">
        <v>224</v>
      </c>
      <c r="AO982" s="42">
        <v>1.11E138</v>
      </c>
    </row>
    <row r="983">
      <c r="A983" s="41">
        <v>649.0</v>
      </c>
      <c r="B983" s="42">
        <v>1.671302375E9</v>
      </c>
      <c r="C983" s="41">
        <v>3356.0</v>
      </c>
      <c r="D983" s="40" t="s">
        <v>1243</v>
      </c>
      <c r="E983" s="41">
        <v>140.0</v>
      </c>
      <c r="F983" s="41">
        <v>35.0</v>
      </c>
      <c r="G983" s="41">
        <v>70.0</v>
      </c>
      <c r="H983" s="41">
        <v>-3.07732701</v>
      </c>
      <c r="I983" s="41">
        <v>10000.0</v>
      </c>
      <c r="J983" s="41">
        <v>5000.0</v>
      </c>
      <c r="K983" s="41">
        <v>1200.0</v>
      </c>
      <c r="L983" s="41">
        <v>600.0</v>
      </c>
      <c r="M983" s="41">
        <v>50.0</v>
      </c>
      <c r="N983" s="40" t="s">
        <v>1370</v>
      </c>
      <c r="O983" s="40" t="s">
        <v>208</v>
      </c>
      <c r="P983" s="40" t="s">
        <v>1372</v>
      </c>
      <c r="Q983" s="40" t="s">
        <v>8686</v>
      </c>
      <c r="R983" s="40" t="b">
        <v>0</v>
      </c>
      <c r="S983" s="40" t="s">
        <v>1373</v>
      </c>
      <c r="T983" s="40" t="s">
        <v>212</v>
      </c>
      <c r="U983" s="41">
        <v>0.1</v>
      </c>
      <c r="V983" s="41">
        <v>0.9</v>
      </c>
      <c r="W983" s="41">
        <v>0.1</v>
      </c>
      <c r="X983" s="41">
        <v>0.5</v>
      </c>
      <c r="Y983" s="40" t="b">
        <v>0</v>
      </c>
      <c r="Z983" s="40" t="b">
        <v>1</v>
      </c>
      <c r="AA983" s="40" t="b">
        <v>0</v>
      </c>
      <c r="AB983" s="40" t="b">
        <v>0</v>
      </c>
      <c r="AC983" s="41" t="s">
        <v>10561</v>
      </c>
      <c r="AD983" s="41" t="s">
        <v>10562</v>
      </c>
      <c r="AE983" s="41">
        <v>522.062638</v>
      </c>
      <c r="AF983" s="41">
        <v>-3.743042755</v>
      </c>
      <c r="AG983" s="42">
        <v>9.9E41</v>
      </c>
      <c r="AH983" s="51">
        <v>0.216329218</v>
      </c>
      <c r="AI983" s="40" t="s">
        <v>10563</v>
      </c>
      <c r="AJ983" s="40" t="s">
        <v>7330</v>
      </c>
      <c r="AK983" s="41">
        <v>10000.0</v>
      </c>
      <c r="AL983" s="40" t="s">
        <v>216</v>
      </c>
      <c r="AM983" s="40" t="s">
        <v>7285</v>
      </c>
      <c r="AN983" s="40" t="s">
        <v>224</v>
      </c>
      <c r="AO983" s="42">
        <v>1.01E139</v>
      </c>
    </row>
    <row r="984">
      <c r="A984" s="41">
        <v>840.0</v>
      </c>
      <c r="B984" s="42">
        <v>1.671302375E9</v>
      </c>
      <c r="C984" s="41">
        <v>3356.0</v>
      </c>
      <c r="D984" s="40" t="s">
        <v>1243</v>
      </c>
      <c r="E984" s="41">
        <v>140.0</v>
      </c>
      <c r="F984" s="41">
        <v>35.0</v>
      </c>
      <c r="G984" s="41">
        <v>70.0</v>
      </c>
      <c r="H984" s="41">
        <v>-3.07732701</v>
      </c>
      <c r="I984" s="41">
        <v>10000.0</v>
      </c>
      <c r="J984" s="41">
        <v>5000.0</v>
      </c>
      <c r="K984" s="41">
        <v>1200.0</v>
      </c>
      <c r="L984" s="41">
        <v>600.0</v>
      </c>
      <c r="M984" s="41">
        <v>100.0</v>
      </c>
      <c r="N984" s="40" t="s">
        <v>1370</v>
      </c>
      <c r="O984" s="40" t="s">
        <v>1371</v>
      </c>
      <c r="P984" s="40" t="s">
        <v>1372</v>
      </c>
      <c r="Q984" s="40" t="s">
        <v>8686</v>
      </c>
      <c r="R984" s="40" t="b">
        <v>0</v>
      </c>
      <c r="S984" s="40" t="s">
        <v>7286</v>
      </c>
      <c r="T984" s="40" t="s">
        <v>212</v>
      </c>
      <c r="U984" s="41">
        <v>0.1</v>
      </c>
      <c r="V984" s="41">
        <v>0.9</v>
      </c>
      <c r="W984" s="41">
        <v>0.2</v>
      </c>
      <c r="X984" s="41">
        <v>0.4</v>
      </c>
      <c r="Y984" s="40" t="b">
        <v>0</v>
      </c>
      <c r="Z984" s="40" t="b">
        <v>1</v>
      </c>
      <c r="AA984" s="40" t="b">
        <v>0</v>
      </c>
      <c r="AB984" s="40" t="b">
        <v>0</v>
      </c>
      <c r="AC984" s="41" t="s">
        <v>10564</v>
      </c>
      <c r="AD984" s="41" t="s">
        <v>10565</v>
      </c>
      <c r="AE984" s="41">
        <v>502.003063</v>
      </c>
      <c r="AF984" s="41">
        <v>-3.743622788</v>
      </c>
      <c r="AG984" s="42">
        <v>8.51E41</v>
      </c>
      <c r="AH984" s="51">
        <v>0.216517704</v>
      </c>
      <c r="AI984" s="40" t="s">
        <v>10566</v>
      </c>
      <c r="AJ984" s="40" t="s">
        <v>10567</v>
      </c>
      <c r="AK984" s="41">
        <v>6014.0</v>
      </c>
      <c r="AL984" s="40" t="s">
        <v>1382</v>
      </c>
      <c r="AM984" s="40" t="s">
        <v>7285</v>
      </c>
      <c r="AN984" s="40" t="s">
        <v>224</v>
      </c>
      <c r="AO984" s="42">
        <v>1.0E139</v>
      </c>
    </row>
    <row r="985">
      <c r="A985" s="41">
        <v>768.0</v>
      </c>
      <c r="B985" s="42">
        <v>1.671302375E9</v>
      </c>
      <c r="C985" s="41">
        <v>3356.0</v>
      </c>
      <c r="D985" s="40" t="s">
        <v>1243</v>
      </c>
      <c r="E985" s="41">
        <v>140.0</v>
      </c>
      <c r="F985" s="41">
        <v>35.0</v>
      </c>
      <c r="G985" s="41">
        <v>70.0</v>
      </c>
      <c r="H985" s="41">
        <v>-3.07732701</v>
      </c>
      <c r="I985" s="41">
        <v>10000.0</v>
      </c>
      <c r="J985" s="41">
        <v>5000.0</v>
      </c>
      <c r="K985" s="41">
        <v>1200.0</v>
      </c>
      <c r="L985" s="41">
        <v>600.0</v>
      </c>
      <c r="M985" s="41">
        <v>100.0</v>
      </c>
      <c r="N985" s="40" t="s">
        <v>1370</v>
      </c>
      <c r="O985" s="40" t="s">
        <v>1371</v>
      </c>
      <c r="P985" s="40" t="s">
        <v>7310</v>
      </c>
      <c r="Q985" s="40" t="s">
        <v>8686</v>
      </c>
      <c r="R985" s="40" t="b">
        <v>0</v>
      </c>
      <c r="S985" s="40" t="s">
        <v>7286</v>
      </c>
      <c r="T985" s="40" t="s">
        <v>212</v>
      </c>
      <c r="U985" s="41">
        <v>0.1</v>
      </c>
      <c r="V985" s="41">
        <v>0.9</v>
      </c>
      <c r="W985" s="41">
        <v>0.2</v>
      </c>
      <c r="X985" s="41">
        <v>0.4</v>
      </c>
      <c r="Y985" s="40" t="b">
        <v>0</v>
      </c>
      <c r="Z985" s="40" t="b">
        <v>1</v>
      </c>
      <c r="AA985" s="40" t="b">
        <v>0</v>
      </c>
      <c r="AB985" s="40" t="b">
        <v>0</v>
      </c>
      <c r="AC985" s="41" t="s">
        <v>10568</v>
      </c>
      <c r="AD985" s="41" t="s">
        <v>10569</v>
      </c>
      <c r="AE985" s="41">
        <v>690.898237</v>
      </c>
      <c r="AF985" s="41">
        <v>-3.746376116</v>
      </c>
      <c r="AG985" s="42">
        <v>8.19E41</v>
      </c>
      <c r="AH985" s="51">
        <v>0.217412418</v>
      </c>
      <c r="AI985" s="40" t="s">
        <v>10570</v>
      </c>
      <c r="AJ985" s="40" t="s">
        <v>10571</v>
      </c>
      <c r="AK985" s="41">
        <v>5545.0</v>
      </c>
      <c r="AL985" s="40" t="s">
        <v>7372</v>
      </c>
      <c r="AM985" s="40" t="s">
        <v>7285</v>
      </c>
      <c r="AN985" s="40" t="s">
        <v>224</v>
      </c>
      <c r="AO985" s="42">
        <v>1.0E139</v>
      </c>
    </row>
    <row r="986">
      <c r="A986" s="41">
        <v>332.0</v>
      </c>
      <c r="B986" s="42">
        <v>1.671302375E9</v>
      </c>
      <c r="C986" s="41">
        <v>3356.0</v>
      </c>
      <c r="D986" s="40" t="s">
        <v>1243</v>
      </c>
      <c r="E986" s="41">
        <v>140.0</v>
      </c>
      <c r="F986" s="41">
        <v>35.0</v>
      </c>
      <c r="G986" s="41">
        <v>70.0</v>
      </c>
      <c r="H986" s="41">
        <v>-3.07732701</v>
      </c>
      <c r="I986" s="41">
        <v>10000.0</v>
      </c>
      <c r="J986" s="41">
        <v>5000.0</v>
      </c>
      <c r="K986" s="41">
        <v>1200.0</v>
      </c>
      <c r="L986" s="41">
        <v>600.0</v>
      </c>
      <c r="M986" s="41">
        <v>30.0</v>
      </c>
      <c r="N986" s="40" t="s">
        <v>1370</v>
      </c>
      <c r="O986" s="40" t="s">
        <v>208</v>
      </c>
      <c r="P986" s="40" t="s">
        <v>212</v>
      </c>
      <c r="Q986" s="40" t="s">
        <v>8686</v>
      </c>
      <c r="R986" s="40" t="b">
        <v>0</v>
      </c>
      <c r="S986" s="40" t="s">
        <v>1373</v>
      </c>
      <c r="T986" s="40" t="s">
        <v>212</v>
      </c>
      <c r="U986" s="41">
        <v>0.1</v>
      </c>
      <c r="V986" s="41">
        <v>0.9</v>
      </c>
      <c r="W986" s="41">
        <v>0.3</v>
      </c>
      <c r="X986" s="41">
        <v>0.6</v>
      </c>
      <c r="Y986" s="40" t="b">
        <v>0</v>
      </c>
      <c r="Z986" s="40" t="b">
        <v>1</v>
      </c>
      <c r="AA986" s="40" t="b">
        <v>0</v>
      </c>
      <c r="AB986" s="40" t="b">
        <v>0</v>
      </c>
      <c r="AC986" s="41" t="s">
        <v>10572</v>
      </c>
      <c r="AD986" s="41" t="s">
        <v>10573</v>
      </c>
      <c r="AE986" s="41">
        <v>368.1464386</v>
      </c>
      <c r="AF986" s="41">
        <v>-3.750588797</v>
      </c>
      <c r="AG986" s="42">
        <v>4.86E41</v>
      </c>
      <c r="AH986" s="51">
        <v>0.218781359</v>
      </c>
      <c r="AI986" s="40" t="s">
        <v>10574</v>
      </c>
      <c r="AJ986" s="40" t="s">
        <v>10575</v>
      </c>
      <c r="AK986" s="41">
        <v>10000.0</v>
      </c>
      <c r="AL986" s="40" t="s">
        <v>216</v>
      </c>
      <c r="AM986" s="40" t="s">
        <v>7285</v>
      </c>
      <c r="AN986" s="40" t="s">
        <v>224</v>
      </c>
      <c r="AO986" s="42">
        <v>1.01E138</v>
      </c>
    </row>
    <row r="987">
      <c r="A987" s="41">
        <v>300.0</v>
      </c>
      <c r="B987" s="42">
        <v>1.671302375E9</v>
      </c>
      <c r="C987" s="41">
        <v>3356.0</v>
      </c>
      <c r="D987" s="40" t="s">
        <v>1243</v>
      </c>
      <c r="E987" s="41">
        <v>140.0</v>
      </c>
      <c r="F987" s="41">
        <v>35.0</v>
      </c>
      <c r="G987" s="41">
        <v>70.0</v>
      </c>
      <c r="H987" s="41">
        <v>-3.07732701</v>
      </c>
      <c r="I987" s="41">
        <v>10000.0</v>
      </c>
      <c r="J987" s="41">
        <v>5000.0</v>
      </c>
      <c r="K987" s="41">
        <v>1200.0</v>
      </c>
      <c r="L987" s="41">
        <v>600.0</v>
      </c>
      <c r="M987" s="41">
        <v>30.0</v>
      </c>
      <c r="N987" s="40" t="s">
        <v>1370</v>
      </c>
      <c r="O987" s="40" t="s">
        <v>208</v>
      </c>
      <c r="P987" s="40" t="s">
        <v>1372</v>
      </c>
      <c r="Q987" s="40" t="s">
        <v>8686</v>
      </c>
      <c r="R987" s="40" t="b">
        <v>0</v>
      </c>
      <c r="S987" s="40" t="s">
        <v>7286</v>
      </c>
      <c r="T987" s="40" t="s">
        <v>212</v>
      </c>
      <c r="U987" s="41">
        <v>0.1</v>
      </c>
      <c r="V987" s="41">
        <v>0.9</v>
      </c>
      <c r="W987" s="41">
        <v>0.2</v>
      </c>
      <c r="X987" s="41">
        <v>0.4</v>
      </c>
      <c r="Y987" s="40" t="b">
        <v>0</v>
      </c>
      <c r="Z987" s="40" t="b">
        <v>1</v>
      </c>
      <c r="AA987" s="40" t="b">
        <v>0</v>
      </c>
      <c r="AB987" s="40" t="b">
        <v>0</v>
      </c>
      <c r="AC987" s="41" t="s">
        <v>10576</v>
      </c>
      <c r="AD987" s="41" t="s">
        <v>10577</v>
      </c>
      <c r="AE987" s="41">
        <v>279.3436148</v>
      </c>
      <c r="AF987" s="41">
        <v>-3.753875286</v>
      </c>
      <c r="AG987" s="42">
        <v>1.2E42</v>
      </c>
      <c r="AH987" s="51">
        <v>0.219849328</v>
      </c>
      <c r="AI987" s="40" t="s">
        <v>10578</v>
      </c>
      <c r="AJ987" s="45">
        <v>1.1996032880949E257</v>
      </c>
      <c r="AK987" s="41">
        <v>10000.0</v>
      </c>
      <c r="AL987" s="40" t="s">
        <v>216</v>
      </c>
      <c r="AM987" s="40" t="s">
        <v>7285</v>
      </c>
      <c r="AN987" s="40" t="s">
        <v>224</v>
      </c>
      <c r="AO987" s="42">
        <v>1.1E139</v>
      </c>
    </row>
    <row r="988">
      <c r="A988" s="41">
        <v>81.0</v>
      </c>
      <c r="B988" s="42">
        <v>1.671312514E9</v>
      </c>
      <c r="C988" s="41">
        <v>3356.0</v>
      </c>
      <c r="D988" s="40" t="s">
        <v>1243</v>
      </c>
      <c r="E988" s="41">
        <v>140.0</v>
      </c>
      <c r="F988" s="41">
        <v>35.0</v>
      </c>
      <c r="G988" s="41">
        <v>70.0</v>
      </c>
      <c r="H988" s="41">
        <v>-3.07732701</v>
      </c>
      <c r="I988" s="41">
        <v>10000.0</v>
      </c>
      <c r="J988" s="41">
        <v>5000.0</v>
      </c>
      <c r="K988" s="41">
        <v>1200.0</v>
      </c>
      <c r="L988" s="41">
        <v>600.0</v>
      </c>
      <c r="M988" s="41">
        <v>30.0</v>
      </c>
      <c r="N988" s="40" t="s">
        <v>1370</v>
      </c>
      <c r="O988" s="40" t="s">
        <v>1371</v>
      </c>
      <c r="P988" s="40" t="s">
        <v>7305</v>
      </c>
      <c r="Q988" s="40" t="s">
        <v>8686</v>
      </c>
      <c r="R988" s="40" t="b">
        <v>0</v>
      </c>
      <c r="S988" s="40" t="s">
        <v>7286</v>
      </c>
      <c r="T988" s="40" t="s">
        <v>7305</v>
      </c>
      <c r="U988" s="41">
        <v>0.1</v>
      </c>
      <c r="V988" s="41">
        <v>0.9</v>
      </c>
      <c r="W988" s="41">
        <v>0.1</v>
      </c>
      <c r="X988" s="41">
        <v>0.4</v>
      </c>
      <c r="Y988" s="40" t="b">
        <v>0</v>
      </c>
      <c r="Z988" s="40" t="b">
        <v>1</v>
      </c>
      <c r="AA988" s="40" t="b">
        <v>0</v>
      </c>
      <c r="AB988" s="40" t="b">
        <v>1</v>
      </c>
      <c r="AC988" s="41" t="s">
        <v>10579</v>
      </c>
      <c r="AD988" s="41" t="s">
        <v>10580</v>
      </c>
      <c r="AE988" s="41">
        <v>1204.187386</v>
      </c>
      <c r="AF988" s="41">
        <v>-3.754073636</v>
      </c>
      <c r="AG988" s="42">
        <v>8.54E41</v>
      </c>
      <c r="AH988" s="51">
        <v>0.219913784</v>
      </c>
      <c r="AI988" s="40" t="s">
        <v>10581</v>
      </c>
      <c r="AJ988" s="46">
        <v>8.53525086745803E125</v>
      </c>
      <c r="AK988" s="41">
        <v>9143.0</v>
      </c>
      <c r="AL988" s="40" t="s">
        <v>2224</v>
      </c>
      <c r="AM988" s="40" t="s">
        <v>7285</v>
      </c>
      <c r="AN988" s="40" t="s">
        <v>5643</v>
      </c>
      <c r="AO988" s="42">
        <v>1.0E139</v>
      </c>
    </row>
    <row r="989">
      <c r="A989" s="41">
        <v>84.0</v>
      </c>
      <c r="B989" s="42">
        <v>1.671312514E9</v>
      </c>
      <c r="C989" s="41">
        <v>3356.0</v>
      </c>
      <c r="D989" s="40" t="s">
        <v>1243</v>
      </c>
      <c r="E989" s="41">
        <v>140.0</v>
      </c>
      <c r="F989" s="41">
        <v>35.0</v>
      </c>
      <c r="G989" s="41">
        <v>70.0</v>
      </c>
      <c r="H989" s="41">
        <v>-3.07732701</v>
      </c>
      <c r="I989" s="41">
        <v>10000.0</v>
      </c>
      <c r="J989" s="41">
        <v>5000.0</v>
      </c>
      <c r="K989" s="41">
        <v>1200.0</v>
      </c>
      <c r="L989" s="41">
        <v>600.0</v>
      </c>
      <c r="M989" s="41">
        <v>30.0</v>
      </c>
      <c r="N989" s="40" t="s">
        <v>1370</v>
      </c>
      <c r="O989" s="40" t="s">
        <v>1371</v>
      </c>
      <c r="P989" s="40" t="s">
        <v>7305</v>
      </c>
      <c r="Q989" s="40" t="s">
        <v>8686</v>
      </c>
      <c r="R989" s="40" t="b">
        <v>0</v>
      </c>
      <c r="S989" s="40" t="s">
        <v>7286</v>
      </c>
      <c r="T989" s="40" t="s">
        <v>7305</v>
      </c>
      <c r="U989" s="41">
        <v>0.1</v>
      </c>
      <c r="V989" s="41">
        <v>0.9</v>
      </c>
      <c r="W989" s="41">
        <v>0.2</v>
      </c>
      <c r="X989" s="41">
        <v>0.4</v>
      </c>
      <c r="Y989" s="40" t="b">
        <v>0</v>
      </c>
      <c r="Z989" s="40" t="b">
        <v>1</v>
      </c>
      <c r="AA989" s="40" t="b">
        <v>0</v>
      </c>
      <c r="AB989" s="40" t="b">
        <v>1</v>
      </c>
      <c r="AC989" s="41" t="s">
        <v>10582</v>
      </c>
      <c r="AD989" s="41" t="s">
        <v>10583</v>
      </c>
      <c r="AE989" s="41">
        <v>1203.169366</v>
      </c>
      <c r="AF989" s="41">
        <v>-3.754122066</v>
      </c>
      <c r="AG989" s="42">
        <v>4.4E41</v>
      </c>
      <c r="AH989" s="51">
        <v>0.219929521</v>
      </c>
      <c r="AI989" s="40" t="s">
        <v>10584</v>
      </c>
      <c r="AJ989" s="45">
        <v>4.39742044039947E251</v>
      </c>
      <c r="AK989" s="41">
        <v>8203.0</v>
      </c>
      <c r="AL989" s="40" t="s">
        <v>2224</v>
      </c>
      <c r="AM989" s="40" t="s">
        <v>7285</v>
      </c>
      <c r="AN989" s="40" t="s">
        <v>5643</v>
      </c>
      <c r="AO989" s="42">
        <v>1.01E138</v>
      </c>
    </row>
    <row r="990">
      <c r="A990" s="41">
        <v>880.0</v>
      </c>
      <c r="B990" s="42">
        <v>1.671302375E9</v>
      </c>
      <c r="C990" s="41">
        <v>3356.0</v>
      </c>
      <c r="D990" s="40" t="s">
        <v>1243</v>
      </c>
      <c r="E990" s="41">
        <v>140.0</v>
      </c>
      <c r="F990" s="41">
        <v>35.0</v>
      </c>
      <c r="G990" s="41">
        <v>70.0</v>
      </c>
      <c r="H990" s="41">
        <v>-3.07732701</v>
      </c>
      <c r="I990" s="41">
        <v>10000.0</v>
      </c>
      <c r="J990" s="41">
        <v>5000.0</v>
      </c>
      <c r="K990" s="41">
        <v>1200.0</v>
      </c>
      <c r="L990" s="41">
        <v>600.0</v>
      </c>
      <c r="M990" s="41">
        <v>100.0</v>
      </c>
      <c r="N990" s="40" t="s">
        <v>1370</v>
      </c>
      <c r="O990" s="40" t="s">
        <v>1371</v>
      </c>
      <c r="P990" s="40" t="s">
        <v>212</v>
      </c>
      <c r="Q990" s="40" t="s">
        <v>8686</v>
      </c>
      <c r="R990" s="40" t="b">
        <v>0</v>
      </c>
      <c r="S990" s="40" t="s">
        <v>7286</v>
      </c>
      <c r="T990" s="40" t="s">
        <v>212</v>
      </c>
      <c r="U990" s="41">
        <v>0.1</v>
      </c>
      <c r="V990" s="41">
        <v>0.9</v>
      </c>
      <c r="W990" s="41">
        <v>0.3</v>
      </c>
      <c r="X990" s="41">
        <v>0.5</v>
      </c>
      <c r="Y990" s="40" t="b">
        <v>0</v>
      </c>
      <c r="Z990" s="40" t="b">
        <v>1</v>
      </c>
      <c r="AA990" s="40" t="b">
        <v>0</v>
      </c>
      <c r="AB990" s="40" t="b">
        <v>0</v>
      </c>
      <c r="AC990" s="41" t="s">
        <v>10585</v>
      </c>
      <c r="AD990" s="41" t="s">
        <v>10586</v>
      </c>
      <c r="AE990" s="41">
        <v>833.5944235</v>
      </c>
      <c r="AF990" s="41">
        <v>-3.754594609</v>
      </c>
      <c r="AG990" s="42">
        <v>6.94E41</v>
      </c>
      <c r="AH990" s="51">
        <v>0.220083078</v>
      </c>
      <c r="AI990" s="40" t="s">
        <v>10587</v>
      </c>
      <c r="AJ990" s="40" t="s">
        <v>10588</v>
      </c>
      <c r="AK990" s="41">
        <v>8056.0</v>
      </c>
      <c r="AL990" s="40" t="s">
        <v>1382</v>
      </c>
      <c r="AM990" s="40" t="s">
        <v>7285</v>
      </c>
      <c r="AN990" s="40" t="s">
        <v>224</v>
      </c>
      <c r="AO990" s="42">
        <v>1.11E138</v>
      </c>
    </row>
    <row r="991">
      <c r="A991" s="41">
        <v>123.0</v>
      </c>
      <c r="B991" s="42">
        <v>1.671309524E9</v>
      </c>
      <c r="C991" s="41">
        <v>3356.0</v>
      </c>
      <c r="D991" s="40" t="s">
        <v>1243</v>
      </c>
      <c r="E991" s="41">
        <v>140.0</v>
      </c>
      <c r="F991" s="41">
        <v>35.0</v>
      </c>
      <c r="G991" s="41">
        <v>70.0</v>
      </c>
      <c r="H991" s="41">
        <v>-3.07732701</v>
      </c>
      <c r="I991" s="41">
        <v>10000.0</v>
      </c>
      <c r="J991" s="41">
        <v>5000.0</v>
      </c>
      <c r="K991" s="41">
        <v>1200.0</v>
      </c>
      <c r="L991" s="41">
        <v>600.0</v>
      </c>
      <c r="M991" s="41">
        <v>30.0</v>
      </c>
      <c r="N991" s="40" t="s">
        <v>1370</v>
      </c>
      <c r="O991" s="40" t="s">
        <v>1371</v>
      </c>
      <c r="P991" s="40" t="s">
        <v>1372</v>
      </c>
      <c r="Q991" s="40" t="s">
        <v>8686</v>
      </c>
      <c r="R991" s="40" t="b">
        <v>0</v>
      </c>
      <c r="S991" s="40" t="s">
        <v>7286</v>
      </c>
      <c r="T991" s="40" t="s">
        <v>212</v>
      </c>
      <c r="U991" s="41">
        <v>0.1</v>
      </c>
      <c r="V991" s="41">
        <v>0.9</v>
      </c>
      <c r="W991" s="41">
        <v>0.3</v>
      </c>
      <c r="X991" s="41">
        <v>0.4</v>
      </c>
      <c r="Y991" s="40" t="b">
        <v>0</v>
      </c>
      <c r="Z991" s="40" t="b">
        <v>1</v>
      </c>
      <c r="AA991" s="40" t="b">
        <v>0</v>
      </c>
      <c r="AB991" s="40" t="b">
        <v>1</v>
      </c>
      <c r="AC991" s="41" t="s">
        <v>10589</v>
      </c>
      <c r="AD991" s="41" t="s">
        <v>10590</v>
      </c>
      <c r="AE991" s="41">
        <v>1203.183227</v>
      </c>
      <c r="AF991" s="41">
        <v>-3.755070028</v>
      </c>
      <c r="AG991" s="42">
        <v>5.11E41</v>
      </c>
      <c r="AH991" s="51">
        <v>0.220237568</v>
      </c>
      <c r="AI991" s="40" t="s">
        <v>10591</v>
      </c>
      <c r="AJ991" s="46">
        <v>5.10700233720881E167</v>
      </c>
      <c r="AK991" s="41">
        <v>4007.0</v>
      </c>
      <c r="AL991" s="40" t="s">
        <v>2224</v>
      </c>
      <c r="AM991" s="40" t="s">
        <v>7285</v>
      </c>
      <c r="AN991" s="40" t="s">
        <v>5643</v>
      </c>
      <c r="AO991" s="42">
        <v>1.01E138</v>
      </c>
    </row>
    <row r="992">
      <c r="A992" s="41">
        <v>327.0</v>
      </c>
      <c r="B992" s="42">
        <v>1.671302375E9</v>
      </c>
      <c r="C992" s="41">
        <v>3356.0</v>
      </c>
      <c r="D992" s="40" t="s">
        <v>1243</v>
      </c>
      <c r="E992" s="41">
        <v>140.0</v>
      </c>
      <c r="F992" s="41">
        <v>35.0</v>
      </c>
      <c r="G992" s="41">
        <v>70.0</v>
      </c>
      <c r="H992" s="41">
        <v>-3.07732701</v>
      </c>
      <c r="I992" s="41">
        <v>10000.0</v>
      </c>
      <c r="J992" s="41">
        <v>5000.0</v>
      </c>
      <c r="K992" s="41">
        <v>1200.0</v>
      </c>
      <c r="L992" s="41">
        <v>600.0</v>
      </c>
      <c r="M992" s="41">
        <v>30.0</v>
      </c>
      <c r="N992" s="40" t="s">
        <v>1370</v>
      </c>
      <c r="O992" s="40" t="s">
        <v>208</v>
      </c>
      <c r="P992" s="40" t="s">
        <v>212</v>
      </c>
      <c r="Q992" s="40" t="s">
        <v>8686</v>
      </c>
      <c r="R992" s="40" t="b">
        <v>0</v>
      </c>
      <c r="S992" s="40" t="s">
        <v>1373</v>
      </c>
      <c r="T992" s="40" t="s">
        <v>212</v>
      </c>
      <c r="U992" s="41">
        <v>0.1</v>
      </c>
      <c r="V992" s="41">
        <v>0.9</v>
      </c>
      <c r="W992" s="41">
        <v>0.2</v>
      </c>
      <c r="X992" s="41">
        <v>0.4</v>
      </c>
      <c r="Y992" s="40" t="b">
        <v>0</v>
      </c>
      <c r="Z992" s="40" t="b">
        <v>1</v>
      </c>
      <c r="AA992" s="40" t="b">
        <v>0</v>
      </c>
      <c r="AB992" s="40" t="b">
        <v>0</v>
      </c>
      <c r="AC992" s="41" t="s">
        <v>10592</v>
      </c>
      <c r="AD992" s="41" t="s">
        <v>8184</v>
      </c>
      <c r="AE992" s="41">
        <v>254.6536503</v>
      </c>
      <c r="AF992" s="41">
        <v>-3.758724093</v>
      </c>
      <c r="AG992" s="42">
        <v>1.34E42</v>
      </c>
      <c r="AH992" s="51">
        <v>0.221424984</v>
      </c>
      <c r="AI992" s="40" t="s">
        <v>10593</v>
      </c>
      <c r="AJ992" s="45">
        <v>1.34093668574349E257</v>
      </c>
      <c r="AK992" s="41">
        <v>10000.0</v>
      </c>
      <c r="AL992" s="40" t="s">
        <v>216</v>
      </c>
      <c r="AM992" s="40" t="s">
        <v>7285</v>
      </c>
      <c r="AN992" s="40" t="s">
        <v>224</v>
      </c>
      <c r="AO992" s="42">
        <v>1.11E139</v>
      </c>
    </row>
    <row r="993">
      <c r="A993" s="41">
        <v>511.0</v>
      </c>
      <c r="B993" s="42">
        <v>1.671302375E9</v>
      </c>
      <c r="C993" s="41">
        <v>3356.0</v>
      </c>
      <c r="D993" s="40" t="s">
        <v>1243</v>
      </c>
      <c r="E993" s="41">
        <v>140.0</v>
      </c>
      <c r="F993" s="41">
        <v>35.0</v>
      </c>
      <c r="G993" s="41">
        <v>70.0</v>
      </c>
      <c r="H993" s="41">
        <v>-3.07732701</v>
      </c>
      <c r="I993" s="41">
        <v>10000.0</v>
      </c>
      <c r="J993" s="41">
        <v>5000.0</v>
      </c>
      <c r="K993" s="41">
        <v>1200.0</v>
      </c>
      <c r="L993" s="41">
        <v>600.0</v>
      </c>
      <c r="M993" s="41">
        <v>50.0</v>
      </c>
      <c r="N993" s="40" t="s">
        <v>1370</v>
      </c>
      <c r="O993" s="40" t="s">
        <v>1371</v>
      </c>
      <c r="P993" s="40" t="s">
        <v>212</v>
      </c>
      <c r="Q993" s="40" t="s">
        <v>8686</v>
      </c>
      <c r="R993" s="40" t="b">
        <v>0</v>
      </c>
      <c r="S993" s="40" t="s">
        <v>1373</v>
      </c>
      <c r="T993" s="40" t="s">
        <v>212</v>
      </c>
      <c r="U993" s="41">
        <v>0.1</v>
      </c>
      <c r="V993" s="41">
        <v>0.9</v>
      </c>
      <c r="W993" s="41">
        <v>0.3</v>
      </c>
      <c r="X993" s="41">
        <v>0.5</v>
      </c>
      <c r="Y993" s="40" t="b">
        <v>0</v>
      </c>
      <c r="Z993" s="40" t="b">
        <v>1</v>
      </c>
      <c r="AA993" s="40" t="b">
        <v>0</v>
      </c>
      <c r="AB993" s="40" t="b">
        <v>0</v>
      </c>
      <c r="AC993" s="41" t="s">
        <v>10594</v>
      </c>
      <c r="AD993" s="41" t="s">
        <v>10595</v>
      </c>
      <c r="AE993" s="41">
        <v>506.7723114</v>
      </c>
      <c r="AF993" s="41">
        <v>-3.759392712</v>
      </c>
      <c r="AG993" s="42">
        <v>1.1E42</v>
      </c>
      <c r="AH993" s="51">
        <v>0.221642256</v>
      </c>
      <c r="AI993" s="40" t="s">
        <v>10596</v>
      </c>
      <c r="AJ993" s="40" t="s">
        <v>10597</v>
      </c>
      <c r="AK993" s="41">
        <v>10000.0</v>
      </c>
      <c r="AL993" s="40" t="s">
        <v>216</v>
      </c>
      <c r="AM993" s="40" t="s">
        <v>7285</v>
      </c>
      <c r="AN993" s="40" t="s">
        <v>224</v>
      </c>
      <c r="AO993" s="42">
        <v>1.1E139</v>
      </c>
    </row>
    <row r="994">
      <c r="A994" s="41">
        <v>45.0</v>
      </c>
      <c r="B994" s="42">
        <v>1.671312514E9</v>
      </c>
      <c r="C994" s="41">
        <v>3356.0</v>
      </c>
      <c r="D994" s="40" t="s">
        <v>1243</v>
      </c>
      <c r="E994" s="41">
        <v>140.0</v>
      </c>
      <c r="F994" s="41">
        <v>35.0</v>
      </c>
      <c r="G994" s="41">
        <v>70.0</v>
      </c>
      <c r="H994" s="41">
        <v>-3.07732701</v>
      </c>
      <c r="I994" s="41">
        <v>10000.0</v>
      </c>
      <c r="J994" s="41">
        <v>5000.0</v>
      </c>
      <c r="K994" s="41">
        <v>1200.0</v>
      </c>
      <c r="L994" s="41">
        <v>600.0</v>
      </c>
      <c r="M994" s="41">
        <v>30.0</v>
      </c>
      <c r="N994" s="40" t="s">
        <v>1370</v>
      </c>
      <c r="O994" s="40" t="s">
        <v>1371</v>
      </c>
      <c r="P994" s="40" t="s">
        <v>7310</v>
      </c>
      <c r="Q994" s="40" t="s">
        <v>8686</v>
      </c>
      <c r="R994" s="40" t="b">
        <v>0</v>
      </c>
      <c r="S994" s="40" t="s">
        <v>7286</v>
      </c>
      <c r="T994" s="40" t="s">
        <v>7305</v>
      </c>
      <c r="U994" s="41">
        <v>0.1</v>
      </c>
      <c r="V994" s="41">
        <v>0.9</v>
      </c>
      <c r="W994" s="41">
        <v>0.1</v>
      </c>
      <c r="X994" s="41">
        <v>0.4</v>
      </c>
      <c r="Y994" s="40" t="b">
        <v>0</v>
      </c>
      <c r="Z994" s="40" t="b">
        <v>1</v>
      </c>
      <c r="AA994" s="40" t="b">
        <v>0</v>
      </c>
      <c r="AB994" s="40" t="b">
        <v>1</v>
      </c>
      <c r="AC994" s="41" t="s">
        <v>10598</v>
      </c>
      <c r="AD994" s="41" t="s">
        <v>1211</v>
      </c>
      <c r="AE994" s="41">
        <v>1203.698457</v>
      </c>
      <c r="AF994" s="41">
        <v>-3.761728043</v>
      </c>
      <c r="AG994" s="42">
        <v>5.11E41</v>
      </c>
      <c r="AH994" s="51">
        <v>0.222401139</v>
      </c>
      <c r="AI994" s="40" t="s">
        <v>10599</v>
      </c>
      <c r="AJ994" s="46">
        <v>5.11212380012865E83</v>
      </c>
      <c r="AK994" s="41">
        <v>5822.0</v>
      </c>
      <c r="AL994" s="40" t="s">
        <v>2224</v>
      </c>
      <c r="AM994" s="40" t="s">
        <v>7285</v>
      </c>
      <c r="AN994" s="40" t="s">
        <v>5643</v>
      </c>
      <c r="AO994" s="42">
        <v>1.01E138</v>
      </c>
    </row>
    <row r="995">
      <c r="A995" s="41">
        <v>46.0</v>
      </c>
      <c r="B995" s="42">
        <v>1.671312514E9</v>
      </c>
      <c r="C995" s="41">
        <v>3356.0</v>
      </c>
      <c r="D995" s="40" t="s">
        <v>1243</v>
      </c>
      <c r="E995" s="41">
        <v>140.0</v>
      </c>
      <c r="F995" s="41">
        <v>35.0</v>
      </c>
      <c r="G995" s="41">
        <v>70.0</v>
      </c>
      <c r="H995" s="41">
        <v>-3.07732701</v>
      </c>
      <c r="I995" s="41">
        <v>10000.0</v>
      </c>
      <c r="J995" s="41">
        <v>5000.0</v>
      </c>
      <c r="K995" s="41">
        <v>1200.0</v>
      </c>
      <c r="L995" s="41">
        <v>600.0</v>
      </c>
      <c r="M995" s="41">
        <v>30.0</v>
      </c>
      <c r="N995" s="40" t="s">
        <v>1370</v>
      </c>
      <c r="O995" s="40" t="s">
        <v>1371</v>
      </c>
      <c r="P995" s="40" t="s">
        <v>7310</v>
      </c>
      <c r="Q995" s="40" t="s">
        <v>8686</v>
      </c>
      <c r="R995" s="40" t="b">
        <v>0</v>
      </c>
      <c r="S995" s="40" t="s">
        <v>7286</v>
      </c>
      <c r="T995" s="40" t="s">
        <v>7305</v>
      </c>
      <c r="U995" s="41">
        <v>0.1</v>
      </c>
      <c r="V995" s="41">
        <v>0.9</v>
      </c>
      <c r="W995" s="41">
        <v>0.1</v>
      </c>
      <c r="X995" s="41">
        <v>0.5</v>
      </c>
      <c r="Y995" s="40" t="b">
        <v>0</v>
      </c>
      <c r="Z995" s="40" t="b">
        <v>1</v>
      </c>
      <c r="AA995" s="40" t="b">
        <v>0</v>
      </c>
      <c r="AB995" s="40" t="b">
        <v>1</v>
      </c>
      <c r="AC995" s="41" t="s">
        <v>3988</v>
      </c>
      <c r="AD995" s="41" t="s">
        <v>9985</v>
      </c>
      <c r="AE995" s="41">
        <v>1202.980254</v>
      </c>
      <c r="AF995" s="41">
        <v>-3.764264667</v>
      </c>
      <c r="AG995" s="42">
        <v>5.05E41</v>
      </c>
      <c r="AH995" s="51">
        <v>0.223225434</v>
      </c>
      <c r="AI995" s="40" t="s">
        <v>10600</v>
      </c>
      <c r="AJ995" s="46">
        <v>5.05404586535933E83</v>
      </c>
      <c r="AK995" s="41">
        <v>4839.0</v>
      </c>
      <c r="AL995" s="40" t="s">
        <v>2224</v>
      </c>
      <c r="AM995" s="40" t="s">
        <v>7285</v>
      </c>
      <c r="AN995" s="40" t="s">
        <v>5643</v>
      </c>
      <c r="AO995" s="42">
        <v>1.01E138</v>
      </c>
    </row>
    <row r="996">
      <c r="A996" s="41">
        <v>114.0</v>
      </c>
      <c r="B996" s="42">
        <v>1.671312492E9</v>
      </c>
      <c r="C996" s="41">
        <v>3356.0</v>
      </c>
      <c r="D996" s="40" t="s">
        <v>1243</v>
      </c>
      <c r="E996" s="41">
        <v>140.0</v>
      </c>
      <c r="F996" s="41">
        <v>35.0</v>
      </c>
      <c r="G996" s="41">
        <v>70.0</v>
      </c>
      <c r="H996" s="41">
        <v>-3.07732701</v>
      </c>
      <c r="I996" s="41">
        <v>10000.0</v>
      </c>
      <c r="J996" s="41">
        <v>5000.0</v>
      </c>
      <c r="K996" s="41">
        <v>1200.0</v>
      </c>
      <c r="L996" s="41">
        <v>600.0</v>
      </c>
      <c r="M996" s="41">
        <v>30.0</v>
      </c>
      <c r="N996" s="40" t="s">
        <v>1370</v>
      </c>
      <c r="O996" s="40" t="s">
        <v>1371</v>
      </c>
      <c r="P996" s="40" t="s">
        <v>1372</v>
      </c>
      <c r="Q996" s="40" t="s">
        <v>8686</v>
      </c>
      <c r="R996" s="40" t="b">
        <v>0</v>
      </c>
      <c r="S996" s="40" t="s">
        <v>1373</v>
      </c>
      <c r="T996" s="40" t="s">
        <v>7305</v>
      </c>
      <c r="U996" s="41">
        <v>0.1</v>
      </c>
      <c r="V996" s="41">
        <v>0.9</v>
      </c>
      <c r="W996" s="41">
        <v>0.3</v>
      </c>
      <c r="X996" s="41">
        <v>0.4</v>
      </c>
      <c r="Y996" s="40" t="b">
        <v>0</v>
      </c>
      <c r="Z996" s="40" t="b">
        <v>1</v>
      </c>
      <c r="AA996" s="40" t="b">
        <v>0</v>
      </c>
      <c r="AB996" s="40" t="b">
        <v>1</v>
      </c>
      <c r="AC996" s="41" t="s">
        <v>10601</v>
      </c>
      <c r="AD996" s="41" t="s">
        <v>10602</v>
      </c>
      <c r="AE996" s="41">
        <v>1203.12343</v>
      </c>
      <c r="AF996" s="41">
        <v>-3.767835806</v>
      </c>
      <c r="AG996" s="42">
        <v>4.89E41</v>
      </c>
      <c r="AH996" s="51">
        <v>0.224385902</v>
      </c>
      <c r="AI996" s="40" t="s">
        <v>10603</v>
      </c>
      <c r="AJ996" s="46">
        <v>4.88945686657574E167</v>
      </c>
      <c r="AK996" s="41">
        <v>9349.0</v>
      </c>
      <c r="AL996" s="40" t="s">
        <v>2224</v>
      </c>
      <c r="AM996" s="40" t="s">
        <v>7285</v>
      </c>
      <c r="AN996" s="40" t="s">
        <v>5643</v>
      </c>
      <c r="AO996" s="42">
        <v>1.01E138</v>
      </c>
    </row>
    <row r="997">
      <c r="A997" s="41">
        <v>1059.0</v>
      </c>
      <c r="B997" s="42">
        <v>1.671302375E9</v>
      </c>
      <c r="C997" s="41">
        <v>3356.0</v>
      </c>
      <c r="D997" s="40" t="s">
        <v>1243</v>
      </c>
      <c r="E997" s="41">
        <v>140.0</v>
      </c>
      <c r="F997" s="41">
        <v>35.0</v>
      </c>
      <c r="G997" s="41">
        <v>70.0</v>
      </c>
      <c r="H997" s="41">
        <v>-3.07732701</v>
      </c>
      <c r="I997" s="41">
        <v>10000.0</v>
      </c>
      <c r="J997" s="41">
        <v>5000.0</v>
      </c>
      <c r="K997" s="41">
        <v>1200.0</v>
      </c>
      <c r="L997" s="41">
        <v>600.0</v>
      </c>
      <c r="M997" s="41">
        <v>100.0</v>
      </c>
      <c r="N997" s="40" t="s">
        <v>1370</v>
      </c>
      <c r="O997" s="40" t="s">
        <v>208</v>
      </c>
      <c r="P997" s="40" t="s">
        <v>212</v>
      </c>
      <c r="Q997" s="40" t="s">
        <v>8686</v>
      </c>
      <c r="R997" s="40" t="b">
        <v>0</v>
      </c>
      <c r="S997" s="40" t="s">
        <v>7286</v>
      </c>
      <c r="T997" s="40" t="s">
        <v>212</v>
      </c>
      <c r="U997" s="41">
        <v>0.1</v>
      </c>
      <c r="V997" s="41">
        <v>0.9</v>
      </c>
      <c r="W997" s="41">
        <v>0.3</v>
      </c>
      <c r="X997" s="41">
        <v>0.4</v>
      </c>
      <c r="Y997" s="40" t="b">
        <v>0</v>
      </c>
      <c r="Z997" s="40" t="b">
        <v>1</v>
      </c>
      <c r="AA997" s="40" t="b">
        <v>0</v>
      </c>
      <c r="AB997" s="40" t="b">
        <v>0</v>
      </c>
      <c r="AC997" s="41" t="s">
        <v>10604</v>
      </c>
      <c r="AD997" s="41" t="s">
        <v>10605</v>
      </c>
      <c r="AE997" s="41">
        <v>829.7012846</v>
      </c>
      <c r="AF997" s="41">
        <v>-3.76803703</v>
      </c>
      <c r="AG997" s="42">
        <v>1.01E42</v>
      </c>
      <c r="AH997" s="51">
        <v>0.224451291</v>
      </c>
      <c r="AI997" s="40" t="s">
        <v>10606</v>
      </c>
      <c r="AJ997" s="40" t="s">
        <v>10607</v>
      </c>
      <c r="AK997" s="41">
        <v>10000.0</v>
      </c>
      <c r="AL997" s="40" t="s">
        <v>216</v>
      </c>
      <c r="AM997" s="40" t="s">
        <v>7285</v>
      </c>
      <c r="AN997" s="40" t="s">
        <v>224</v>
      </c>
      <c r="AO997" s="42">
        <v>1.01E139</v>
      </c>
    </row>
    <row r="998">
      <c r="A998" s="41">
        <v>324.0</v>
      </c>
      <c r="B998" s="42">
        <v>1.671302375E9</v>
      </c>
      <c r="C998" s="41">
        <v>3356.0</v>
      </c>
      <c r="D998" s="40" t="s">
        <v>1243</v>
      </c>
      <c r="E998" s="41">
        <v>140.0</v>
      </c>
      <c r="F998" s="41">
        <v>35.0</v>
      </c>
      <c r="G998" s="41">
        <v>70.0</v>
      </c>
      <c r="H998" s="41">
        <v>-3.07732701</v>
      </c>
      <c r="I998" s="41">
        <v>10000.0</v>
      </c>
      <c r="J998" s="41">
        <v>5000.0</v>
      </c>
      <c r="K998" s="41">
        <v>1200.0</v>
      </c>
      <c r="L998" s="41">
        <v>600.0</v>
      </c>
      <c r="M998" s="41">
        <v>30.0</v>
      </c>
      <c r="N998" s="40" t="s">
        <v>1370</v>
      </c>
      <c r="O998" s="40" t="s">
        <v>208</v>
      </c>
      <c r="P998" s="40" t="s">
        <v>212</v>
      </c>
      <c r="Q998" s="40" t="s">
        <v>8686</v>
      </c>
      <c r="R998" s="40" t="b">
        <v>0</v>
      </c>
      <c r="S998" s="40" t="s">
        <v>1373</v>
      </c>
      <c r="T998" s="40" t="s">
        <v>212</v>
      </c>
      <c r="U998" s="41">
        <v>0.1</v>
      </c>
      <c r="V998" s="41">
        <v>0.9</v>
      </c>
      <c r="W998" s="41">
        <v>0.1</v>
      </c>
      <c r="X998" s="41">
        <v>0.4</v>
      </c>
      <c r="Y998" s="40" t="b">
        <v>0</v>
      </c>
      <c r="Z998" s="40" t="b">
        <v>1</v>
      </c>
      <c r="AA998" s="40" t="b">
        <v>0</v>
      </c>
      <c r="AB998" s="40" t="b">
        <v>0</v>
      </c>
      <c r="AC998" s="41" t="s">
        <v>10608</v>
      </c>
      <c r="AD998" s="41" t="s">
        <v>10609</v>
      </c>
      <c r="AE998" s="41">
        <v>267.9100819</v>
      </c>
      <c r="AF998" s="41">
        <v>-3.770076054</v>
      </c>
      <c r="AG998" s="42">
        <v>6.88E41</v>
      </c>
      <c r="AH998" s="51">
        <v>0.225113887</v>
      </c>
      <c r="AI998" s="40" t="s">
        <v>10610</v>
      </c>
      <c r="AJ998" s="46">
        <v>6.87553785255954E125</v>
      </c>
      <c r="AK998" s="41">
        <v>10000.0</v>
      </c>
      <c r="AL998" s="40" t="s">
        <v>216</v>
      </c>
      <c r="AM998" s="40" t="s">
        <v>7285</v>
      </c>
      <c r="AN998" s="40" t="s">
        <v>224</v>
      </c>
      <c r="AO998" s="42">
        <v>1.11E138</v>
      </c>
    </row>
    <row r="999">
      <c r="A999" s="41">
        <v>656.0</v>
      </c>
      <c r="B999" s="42">
        <v>1.671302375E9</v>
      </c>
      <c r="C999" s="41">
        <v>3356.0</v>
      </c>
      <c r="D999" s="40" t="s">
        <v>1243</v>
      </c>
      <c r="E999" s="41">
        <v>140.0</v>
      </c>
      <c r="F999" s="41">
        <v>35.0</v>
      </c>
      <c r="G999" s="41">
        <v>70.0</v>
      </c>
      <c r="H999" s="41">
        <v>-3.07732701</v>
      </c>
      <c r="I999" s="41">
        <v>10000.0</v>
      </c>
      <c r="J999" s="41">
        <v>5000.0</v>
      </c>
      <c r="K999" s="41">
        <v>1200.0</v>
      </c>
      <c r="L999" s="41">
        <v>600.0</v>
      </c>
      <c r="M999" s="41">
        <v>50.0</v>
      </c>
      <c r="N999" s="40" t="s">
        <v>1370</v>
      </c>
      <c r="O999" s="40" t="s">
        <v>208</v>
      </c>
      <c r="P999" s="40" t="s">
        <v>1372</v>
      </c>
      <c r="Q999" s="40" t="s">
        <v>8686</v>
      </c>
      <c r="R999" s="40" t="b">
        <v>0</v>
      </c>
      <c r="S999" s="40" t="s">
        <v>1373</v>
      </c>
      <c r="T999" s="40" t="s">
        <v>212</v>
      </c>
      <c r="U999" s="41">
        <v>0.1</v>
      </c>
      <c r="V999" s="41">
        <v>0.9</v>
      </c>
      <c r="W999" s="41">
        <v>0.3</v>
      </c>
      <c r="X999" s="41">
        <v>0.6</v>
      </c>
      <c r="Y999" s="40" t="b">
        <v>0</v>
      </c>
      <c r="Z999" s="40" t="b">
        <v>1</v>
      </c>
      <c r="AA999" s="40" t="b">
        <v>0</v>
      </c>
      <c r="AB999" s="40" t="b">
        <v>0</v>
      </c>
      <c r="AC999" s="41" t="s">
        <v>10611</v>
      </c>
      <c r="AD999" s="41" t="s">
        <v>10612</v>
      </c>
      <c r="AE999" s="41">
        <v>612.9530528</v>
      </c>
      <c r="AF999" s="41">
        <v>-3.770666019</v>
      </c>
      <c r="AG999" s="42">
        <v>1.17E42</v>
      </c>
      <c r="AH999" s="51">
        <v>0.2253056</v>
      </c>
      <c r="AI999" s="40" t="s">
        <v>10613</v>
      </c>
      <c r="AJ999" s="40" t="s">
        <v>10614</v>
      </c>
      <c r="AK999" s="41">
        <v>10000.0</v>
      </c>
      <c r="AL999" s="40" t="s">
        <v>216</v>
      </c>
      <c r="AM999" s="40" t="s">
        <v>7285</v>
      </c>
      <c r="AN999" s="40" t="s">
        <v>224</v>
      </c>
      <c r="AO999" s="42">
        <v>1.1E139</v>
      </c>
    </row>
    <row r="1000">
      <c r="A1000" s="41">
        <v>16.0</v>
      </c>
      <c r="B1000" s="42">
        <v>1.671309524E9</v>
      </c>
      <c r="C1000" s="41">
        <v>3356.0</v>
      </c>
      <c r="D1000" s="40" t="s">
        <v>1243</v>
      </c>
      <c r="E1000" s="41">
        <v>140.0</v>
      </c>
      <c r="F1000" s="41">
        <v>35.0</v>
      </c>
      <c r="G1000" s="41">
        <v>70.0</v>
      </c>
      <c r="H1000" s="41">
        <v>-3.07732701</v>
      </c>
      <c r="I1000" s="41">
        <v>10000.0</v>
      </c>
      <c r="J1000" s="41">
        <v>5000.0</v>
      </c>
      <c r="K1000" s="41">
        <v>1200.0</v>
      </c>
      <c r="L1000" s="41">
        <v>600.0</v>
      </c>
      <c r="M1000" s="41">
        <v>30.0</v>
      </c>
      <c r="N1000" s="40" t="s">
        <v>1370</v>
      </c>
      <c r="O1000" s="40" t="s">
        <v>1371</v>
      </c>
      <c r="P1000" s="40" t="s">
        <v>209</v>
      </c>
      <c r="Q1000" s="40" t="s">
        <v>8686</v>
      </c>
      <c r="R1000" s="40" t="b">
        <v>0</v>
      </c>
      <c r="S1000" s="40" t="s">
        <v>7286</v>
      </c>
      <c r="T1000" s="40" t="s">
        <v>212</v>
      </c>
      <c r="U1000" s="41">
        <v>0.1</v>
      </c>
      <c r="V1000" s="41">
        <v>0.9</v>
      </c>
      <c r="W1000" s="41">
        <v>0.3</v>
      </c>
      <c r="X1000" s="41">
        <v>0.5</v>
      </c>
      <c r="Y1000" s="40" t="b">
        <v>0</v>
      </c>
      <c r="Z1000" s="40" t="b">
        <v>1</v>
      </c>
      <c r="AA1000" s="40" t="b">
        <v>0</v>
      </c>
      <c r="AB1000" s="40" t="b">
        <v>1</v>
      </c>
      <c r="AC1000" s="41" t="s">
        <v>10615</v>
      </c>
      <c r="AD1000" s="41" t="s">
        <v>10616</v>
      </c>
      <c r="AE1000" s="41">
        <v>1092.090341</v>
      </c>
      <c r="AF1000" s="41">
        <v>-3.773872462</v>
      </c>
      <c r="AG1000" s="42">
        <v>4.82E41</v>
      </c>
      <c r="AH1000" s="51">
        <v>0.226347557</v>
      </c>
      <c r="AI1000" s="40" t="s">
        <v>10617</v>
      </c>
      <c r="AJ1000" s="46">
        <v>4.81826158303927E167</v>
      </c>
      <c r="AK1000" s="41">
        <v>3319.0</v>
      </c>
      <c r="AL1000" s="40" t="s">
        <v>7372</v>
      </c>
      <c r="AM1000" s="40" t="s">
        <v>7285</v>
      </c>
      <c r="AN1000" s="40" t="s">
        <v>5643</v>
      </c>
      <c r="AO1000" s="42">
        <v>1.01E138</v>
      </c>
    </row>
    <row r="1001">
      <c r="A1001" s="41">
        <v>627.0</v>
      </c>
      <c r="B1001" s="42">
        <v>1.671302375E9</v>
      </c>
      <c r="C1001" s="41">
        <v>3356.0</v>
      </c>
      <c r="D1001" s="40" t="s">
        <v>1243</v>
      </c>
      <c r="E1001" s="41">
        <v>140.0</v>
      </c>
      <c r="F1001" s="41">
        <v>35.0</v>
      </c>
      <c r="G1001" s="41">
        <v>70.0</v>
      </c>
      <c r="H1001" s="41">
        <v>-3.07732701</v>
      </c>
      <c r="I1001" s="41">
        <v>10000.0</v>
      </c>
      <c r="J1001" s="41">
        <v>5000.0</v>
      </c>
      <c r="K1001" s="41">
        <v>1200.0</v>
      </c>
      <c r="L1001" s="41">
        <v>600.0</v>
      </c>
      <c r="M1001" s="41">
        <v>50.0</v>
      </c>
      <c r="N1001" s="40" t="s">
        <v>1370</v>
      </c>
      <c r="O1001" s="40" t="s">
        <v>208</v>
      </c>
      <c r="P1001" s="40" t="s">
        <v>7305</v>
      </c>
      <c r="Q1001" s="40" t="s">
        <v>8686</v>
      </c>
      <c r="R1001" s="40" t="b">
        <v>0</v>
      </c>
      <c r="S1001" s="40" t="s">
        <v>7286</v>
      </c>
      <c r="T1001" s="40" t="s">
        <v>212</v>
      </c>
      <c r="U1001" s="41">
        <v>0.1</v>
      </c>
      <c r="V1001" s="41">
        <v>0.9</v>
      </c>
      <c r="W1001" s="41">
        <v>0.3</v>
      </c>
      <c r="X1001" s="41">
        <v>0.4</v>
      </c>
      <c r="Y1001" s="40" t="b">
        <v>0</v>
      </c>
      <c r="Z1001" s="40" t="b">
        <v>1</v>
      </c>
      <c r="AA1001" s="40" t="b">
        <v>0</v>
      </c>
      <c r="AB1001" s="40" t="b">
        <v>0</v>
      </c>
      <c r="AC1001" s="41" t="s">
        <v>10618</v>
      </c>
      <c r="AD1001" s="41" t="s">
        <v>10619</v>
      </c>
      <c r="AE1001" s="41">
        <v>239.3967097</v>
      </c>
      <c r="AF1001" s="41">
        <v>-3.774783015</v>
      </c>
      <c r="AG1001" s="42">
        <v>8.53E41</v>
      </c>
      <c r="AH1001" s="51">
        <v>0.226643448</v>
      </c>
      <c r="AI1001" s="40" t="s">
        <v>10620</v>
      </c>
      <c r="AJ1001" s="40" t="s">
        <v>10621</v>
      </c>
      <c r="AK1001" s="41">
        <v>5500.0</v>
      </c>
      <c r="AL1001" s="40" t="s">
        <v>1382</v>
      </c>
      <c r="AM1001" s="40" t="s">
        <v>7285</v>
      </c>
      <c r="AN1001" s="40" t="s">
        <v>224</v>
      </c>
      <c r="AO1001" s="42">
        <v>1.0E139</v>
      </c>
    </row>
    <row r="1002">
      <c r="A1002" s="41">
        <v>11.0</v>
      </c>
      <c r="B1002" s="42">
        <v>1.671309524E9</v>
      </c>
      <c r="C1002" s="41">
        <v>3356.0</v>
      </c>
      <c r="D1002" s="40" t="s">
        <v>1243</v>
      </c>
      <c r="E1002" s="41">
        <v>140.0</v>
      </c>
      <c r="F1002" s="41">
        <v>35.0</v>
      </c>
      <c r="G1002" s="41">
        <v>70.0</v>
      </c>
      <c r="H1002" s="41">
        <v>-3.07732701</v>
      </c>
      <c r="I1002" s="41">
        <v>10000.0</v>
      </c>
      <c r="J1002" s="41">
        <v>5000.0</v>
      </c>
      <c r="K1002" s="41">
        <v>1200.0</v>
      </c>
      <c r="L1002" s="41">
        <v>600.0</v>
      </c>
      <c r="M1002" s="41">
        <v>30.0</v>
      </c>
      <c r="N1002" s="40" t="s">
        <v>1370</v>
      </c>
      <c r="O1002" s="40" t="s">
        <v>1371</v>
      </c>
      <c r="P1002" s="40" t="s">
        <v>209</v>
      </c>
      <c r="Q1002" s="40" t="s">
        <v>8686</v>
      </c>
      <c r="R1002" s="40" t="b">
        <v>0</v>
      </c>
      <c r="S1002" s="40" t="s">
        <v>7286</v>
      </c>
      <c r="T1002" s="40" t="s">
        <v>212</v>
      </c>
      <c r="U1002" s="41">
        <v>0.1</v>
      </c>
      <c r="V1002" s="41">
        <v>0.9</v>
      </c>
      <c r="W1002" s="41">
        <v>0.1</v>
      </c>
      <c r="X1002" s="41">
        <v>0.6</v>
      </c>
      <c r="Y1002" s="40" t="b">
        <v>0</v>
      </c>
      <c r="Z1002" s="40" t="b">
        <v>1</v>
      </c>
      <c r="AA1002" s="40" t="b">
        <v>0</v>
      </c>
      <c r="AB1002" s="40" t="b">
        <v>1</v>
      </c>
      <c r="AC1002" s="41" t="s">
        <v>10622</v>
      </c>
      <c r="AD1002" s="41" t="s">
        <v>10623</v>
      </c>
      <c r="AE1002" s="41">
        <v>932.4392297</v>
      </c>
      <c r="AF1002" s="41">
        <v>-3.778035564</v>
      </c>
      <c r="AG1002" s="42">
        <v>1.21E42</v>
      </c>
      <c r="AH1002" s="51">
        <v>0.227700388</v>
      </c>
      <c r="AI1002" s="40" t="s">
        <v>10624</v>
      </c>
      <c r="AJ1002" s="46">
        <v>1.21119419357842E85</v>
      </c>
      <c r="AK1002" s="41">
        <v>2796.0</v>
      </c>
      <c r="AL1002" s="40" t="s">
        <v>7372</v>
      </c>
      <c r="AM1002" s="40" t="s">
        <v>7285</v>
      </c>
      <c r="AN1002" s="40" t="s">
        <v>5643</v>
      </c>
      <c r="AO1002" s="42">
        <v>1.1E139</v>
      </c>
    </row>
    <row r="1003">
      <c r="A1003" s="41">
        <v>115.0</v>
      </c>
      <c r="B1003" s="42">
        <v>1.671302375E9</v>
      </c>
      <c r="C1003" s="41">
        <v>3356.0</v>
      </c>
      <c r="D1003" s="40" t="s">
        <v>1243</v>
      </c>
      <c r="E1003" s="41">
        <v>140.0</v>
      </c>
      <c r="F1003" s="41">
        <v>35.0</v>
      </c>
      <c r="G1003" s="41">
        <v>70.0</v>
      </c>
      <c r="H1003" s="41">
        <v>-3.07732701</v>
      </c>
      <c r="I1003" s="41">
        <v>10000.0</v>
      </c>
      <c r="J1003" s="41">
        <v>5000.0</v>
      </c>
      <c r="K1003" s="41">
        <v>1200.0</v>
      </c>
      <c r="L1003" s="41">
        <v>600.0</v>
      </c>
      <c r="M1003" s="41">
        <v>30.0</v>
      </c>
      <c r="N1003" s="40" t="s">
        <v>1370</v>
      </c>
      <c r="O1003" s="40" t="s">
        <v>1371</v>
      </c>
      <c r="P1003" s="40" t="s">
        <v>1372</v>
      </c>
      <c r="Q1003" s="40" t="s">
        <v>8686</v>
      </c>
      <c r="R1003" s="40" t="b">
        <v>0</v>
      </c>
      <c r="S1003" s="40" t="s">
        <v>1373</v>
      </c>
      <c r="T1003" s="40" t="s">
        <v>212</v>
      </c>
      <c r="U1003" s="41">
        <v>0.1</v>
      </c>
      <c r="V1003" s="41">
        <v>0.9</v>
      </c>
      <c r="W1003" s="41">
        <v>0.3</v>
      </c>
      <c r="X1003" s="41">
        <v>0.5</v>
      </c>
      <c r="Y1003" s="40" t="b">
        <v>0</v>
      </c>
      <c r="Z1003" s="40" t="b">
        <v>1</v>
      </c>
      <c r="AA1003" s="40" t="b">
        <v>0</v>
      </c>
      <c r="AB1003" s="40" t="b">
        <v>0</v>
      </c>
      <c r="AC1003" s="41" t="s">
        <v>10625</v>
      </c>
      <c r="AD1003" s="41" t="s">
        <v>10626</v>
      </c>
      <c r="AE1003" s="41">
        <v>281.6120262</v>
      </c>
      <c r="AF1003" s="41">
        <v>-3.778219358</v>
      </c>
      <c r="AG1003" s="42">
        <v>6.52E41</v>
      </c>
      <c r="AH1003" s="51">
        <v>0.227760113</v>
      </c>
      <c r="AI1003" s="40" t="s">
        <v>10627</v>
      </c>
      <c r="AJ1003" s="40" t="s">
        <v>10628</v>
      </c>
      <c r="AK1003" s="41">
        <v>9463.0</v>
      </c>
      <c r="AL1003" s="40" t="s">
        <v>1382</v>
      </c>
      <c r="AM1003" s="40" t="s">
        <v>7285</v>
      </c>
      <c r="AN1003" s="40" t="s">
        <v>224</v>
      </c>
      <c r="AO1003" s="42">
        <v>1.11E138</v>
      </c>
    </row>
    <row r="1004">
      <c r="A1004" s="41">
        <v>5.0</v>
      </c>
      <c r="B1004" s="42">
        <v>1.671309524E9</v>
      </c>
      <c r="C1004" s="41">
        <v>3356.0</v>
      </c>
      <c r="D1004" s="40" t="s">
        <v>1243</v>
      </c>
      <c r="E1004" s="41">
        <v>140.0</v>
      </c>
      <c r="F1004" s="41">
        <v>35.0</v>
      </c>
      <c r="G1004" s="41">
        <v>70.0</v>
      </c>
      <c r="H1004" s="41">
        <v>-3.07732701</v>
      </c>
      <c r="I1004" s="41">
        <v>10000.0</v>
      </c>
      <c r="J1004" s="41">
        <v>5000.0</v>
      </c>
      <c r="K1004" s="41">
        <v>1200.0</v>
      </c>
      <c r="L1004" s="41">
        <v>600.0</v>
      </c>
      <c r="M1004" s="41">
        <v>30.0</v>
      </c>
      <c r="N1004" s="40" t="s">
        <v>1370</v>
      </c>
      <c r="O1004" s="40" t="s">
        <v>1371</v>
      </c>
      <c r="P1004" s="40" t="s">
        <v>209</v>
      </c>
      <c r="Q1004" s="40" t="s">
        <v>8686</v>
      </c>
      <c r="R1004" s="40" t="b">
        <v>0</v>
      </c>
      <c r="S1004" s="40" t="s">
        <v>1373</v>
      </c>
      <c r="T1004" s="40" t="s">
        <v>212</v>
      </c>
      <c r="U1004" s="41">
        <v>0.1</v>
      </c>
      <c r="V1004" s="41">
        <v>0.9</v>
      </c>
      <c r="W1004" s="41">
        <v>0.2</v>
      </c>
      <c r="X1004" s="41">
        <v>0.6</v>
      </c>
      <c r="Y1004" s="40" t="b">
        <v>0</v>
      </c>
      <c r="Z1004" s="40" t="b">
        <v>1</v>
      </c>
      <c r="AA1004" s="40" t="b">
        <v>0</v>
      </c>
      <c r="AB1004" s="40" t="b">
        <v>1</v>
      </c>
      <c r="AC1004" s="41" t="s">
        <v>10629</v>
      </c>
      <c r="AD1004" s="41" t="s">
        <v>10630</v>
      </c>
      <c r="AE1004" s="41">
        <v>1203.871698</v>
      </c>
      <c r="AF1004" s="41">
        <v>-3.782380217</v>
      </c>
      <c r="AG1004" s="42">
        <v>2.8E41</v>
      </c>
      <c r="AH1004" s="51">
        <v>0.229112215</v>
      </c>
      <c r="AI1004" s="40" t="s">
        <v>10631</v>
      </c>
      <c r="AJ1004" s="46">
        <v>2.79792476581474E125</v>
      </c>
      <c r="AK1004" s="41">
        <v>4149.0</v>
      </c>
      <c r="AL1004" s="40" t="s">
        <v>2224</v>
      </c>
      <c r="AM1004" s="40" t="s">
        <v>7285</v>
      </c>
      <c r="AN1004" s="40" t="s">
        <v>5643</v>
      </c>
      <c r="AO1004" s="42">
        <v>1.1E137</v>
      </c>
    </row>
    <row r="1005">
      <c r="A1005" s="41">
        <v>147.0</v>
      </c>
      <c r="B1005" s="42">
        <v>1.671302375E9</v>
      </c>
      <c r="C1005" s="41">
        <v>3356.0</v>
      </c>
      <c r="D1005" s="40" t="s">
        <v>1243</v>
      </c>
      <c r="E1005" s="41">
        <v>140.0</v>
      </c>
      <c r="F1005" s="41">
        <v>35.0</v>
      </c>
      <c r="G1005" s="41">
        <v>70.0</v>
      </c>
      <c r="H1005" s="41">
        <v>-3.07732701</v>
      </c>
      <c r="I1005" s="41">
        <v>10000.0</v>
      </c>
      <c r="J1005" s="41">
        <v>5000.0</v>
      </c>
      <c r="K1005" s="41">
        <v>1200.0</v>
      </c>
      <c r="L1005" s="41">
        <v>600.0</v>
      </c>
      <c r="M1005" s="41">
        <v>30.0</v>
      </c>
      <c r="N1005" s="40" t="s">
        <v>1370</v>
      </c>
      <c r="O1005" s="40" t="s">
        <v>1371</v>
      </c>
      <c r="P1005" s="40" t="s">
        <v>212</v>
      </c>
      <c r="Q1005" s="40" t="s">
        <v>8686</v>
      </c>
      <c r="R1005" s="40" t="b">
        <v>0</v>
      </c>
      <c r="S1005" s="40" t="s">
        <v>1373</v>
      </c>
      <c r="T1005" s="40" t="s">
        <v>212</v>
      </c>
      <c r="U1005" s="41">
        <v>0.1</v>
      </c>
      <c r="V1005" s="41">
        <v>0.9</v>
      </c>
      <c r="W1005" s="41">
        <v>0.2</v>
      </c>
      <c r="X1005" s="41">
        <v>0.4</v>
      </c>
      <c r="Y1005" s="40" t="b">
        <v>0</v>
      </c>
      <c r="Z1005" s="40" t="b">
        <v>1</v>
      </c>
      <c r="AA1005" s="40" t="b">
        <v>0</v>
      </c>
      <c r="AB1005" s="40" t="b">
        <v>0</v>
      </c>
      <c r="AC1005" s="41" t="s">
        <v>10632</v>
      </c>
      <c r="AD1005" s="41" t="s">
        <v>4582</v>
      </c>
      <c r="AE1005" s="41">
        <v>246.6704259</v>
      </c>
      <c r="AF1005" s="41">
        <v>-3.783773389</v>
      </c>
      <c r="AG1005" s="42">
        <v>6.74E41</v>
      </c>
      <c r="AH1005" s="51">
        <v>0.229564936</v>
      </c>
      <c r="AI1005" s="40" t="s">
        <v>10633</v>
      </c>
      <c r="AJ1005" s="45">
        <v>6.73867267167594E251</v>
      </c>
      <c r="AK1005" s="41">
        <v>10000.0</v>
      </c>
      <c r="AL1005" s="40" t="s">
        <v>216</v>
      </c>
      <c r="AM1005" s="40" t="s">
        <v>7285</v>
      </c>
      <c r="AN1005" s="40" t="s">
        <v>224</v>
      </c>
      <c r="AO1005" s="42">
        <v>1.11E138</v>
      </c>
    </row>
    <row r="1006">
      <c r="A1006" s="41">
        <v>16.0</v>
      </c>
      <c r="B1006" s="42">
        <v>1.671312514E9</v>
      </c>
      <c r="C1006" s="41">
        <v>3356.0</v>
      </c>
      <c r="D1006" s="40" t="s">
        <v>1243</v>
      </c>
      <c r="E1006" s="41">
        <v>140.0</v>
      </c>
      <c r="F1006" s="41">
        <v>35.0</v>
      </c>
      <c r="G1006" s="41">
        <v>70.0</v>
      </c>
      <c r="H1006" s="41">
        <v>-3.07732701</v>
      </c>
      <c r="I1006" s="41">
        <v>10000.0</v>
      </c>
      <c r="J1006" s="41">
        <v>5000.0</v>
      </c>
      <c r="K1006" s="41">
        <v>1200.0</v>
      </c>
      <c r="L1006" s="41">
        <v>600.0</v>
      </c>
      <c r="M1006" s="41">
        <v>30.0</v>
      </c>
      <c r="N1006" s="40" t="s">
        <v>1370</v>
      </c>
      <c r="O1006" s="40" t="s">
        <v>1371</v>
      </c>
      <c r="P1006" s="40" t="s">
        <v>209</v>
      </c>
      <c r="Q1006" s="40" t="s">
        <v>8686</v>
      </c>
      <c r="R1006" s="40" t="b">
        <v>0</v>
      </c>
      <c r="S1006" s="40" t="s">
        <v>7286</v>
      </c>
      <c r="T1006" s="40" t="s">
        <v>7305</v>
      </c>
      <c r="U1006" s="41">
        <v>0.1</v>
      </c>
      <c r="V1006" s="41">
        <v>0.9</v>
      </c>
      <c r="W1006" s="41">
        <v>0.3</v>
      </c>
      <c r="X1006" s="41">
        <v>0.5</v>
      </c>
      <c r="Y1006" s="40" t="b">
        <v>0</v>
      </c>
      <c r="Z1006" s="40" t="b">
        <v>1</v>
      </c>
      <c r="AA1006" s="40" t="b">
        <v>0</v>
      </c>
      <c r="AB1006" s="40" t="b">
        <v>1</v>
      </c>
      <c r="AC1006" s="41" t="s">
        <v>10634</v>
      </c>
      <c r="AD1006" s="41" t="s">
        <v>10635</v>
      </c>
      <c r="AE1006" s="41">
        <v>1203.444076</v>
      </c>
      <c r="AF1006" s="41">
        <v>-3.786911907</v>
      </c>
      <c r="AG1006" s="42">
        <v>1.37E42</v>
      </c>
      <c r="AH1006" s="51">
        <v>0.230584821</v>
      </c>
      <c r="AI1006" s="40" t="s">
        <v>10636</v>
      </c>
      <c r="AJ1006" s="46">
        <v>1.36548038302117E171</v>
      </c>
      <c r="AK1006" s="41">
        <v>6425.0</v>
      </c>
      <c r="AL1006" s="40" t="s">
        <v>2224</v>
      </c>
      <c r="AM1006" s="40" t="s">
        <v>7285</v>
      </c>
      <c r="AN1006" s="40" t="s">
        <v>5643</v>
      </c>
      <c r="AO1006" s="42">
        <v>1.11E139</v>
      </c>
    </row>
    <row r="1007">
      <c r="A1007" s="41">
        <v>372.0</v>
      </c>
      <c r="B1007" s="42">
        <v>1.671302375E9</v>
      </c>
      <c r="C1007" s="41">
        <v>3356.0</v>
      </c>
      <c r="D1007" s="40" t="s">
        <v>1243</v>
      </c>
      <c r="E1007" s="41">
        <v>140.0</v>
      </c>
      <c r="F1007" s="41">
        <v>35.0</v>
      </c>
      <c r="G1007" s="41">
        <v>70.0</v>
      </c>
      <c r="H1007" s="41">
        <v>-3.07732701</v>
      </c>
      <c r="I1007" s="41">
        <v>10000.0</v>
      </c>
      <c r="J1007" s="41">
        <v>5000.0</v>
      </c>
      <c r="K1007" s="41">
        <v>1200.0</v>
      </c>
      <c r="L1007" s="41">
        <v>600.0</v>
      </c>
      <c r="M1007" s="41">
        <v>50.0</v>
      </c>
      <c r="N1007" s="40" t="s">
        <v>1370</v>
      </c>
      <c r="O1007" s="40" t="s">
        <v>1371</v>
      </c>
      <c r="P1007" s="40" t="s">
        <v>209</v>
      </c>
      <c r="Q1007" s="40" t="s">
        <v>8686</v>
      </c>
      <c r="R1007" s="40" t="b">
        <v>0</v>
      </c>
      <c r="S1007" s="40" t="s">
        <v>7286</v>
      </c>
      <c r="T1007" s="40" t="s">
        <v>212</v>
      </c>
      <c r="U1007" s="41">
        <v>0.1</v>
      </c>
      <c r="V1007" s="41">
        <v>0.9</v>
      </c>
      <c r="W1007" s="41">
        <v>0.2</v>
      </c>
      <c r="X1007" s="41">
        <v>0.4</v>
      </c>
      <c r="Y1007" s="40" t="b">
        <v>0</v>
      </c>
      <c r="Z1007" s="40" t="b">
        <v>1</v>
      </c>
      <c r="AA1007" s="40" t="b">
        <v>0</v>
      </c>
      <c r="AB1007" s="40" t="b">
        <v>0</v>
      </c>
      <c r="AC1007" s="41" t="s">
        <v>10637</v>
      </c>
      <c r="AD1007" s="41" t="s">
        <v>10638</v>
      </c>
      <c r="AE1007" s="41">
        <v>256.7291553</v>
      </c>
      <c r="AF1007" s="41">
        <v>-3.788818603</v>
      </c>
      <c r="AG1007" s="42">
        <v>1.02E42</v>
      </c>
      <c r="AH1007" s="51">
        <v>0.231204416</v>
      </c>
      <c r="AI1007" s="40" t="s">
        <v>10639</v>
      </c>
      <c r="AJ1007" s="40" t="s">
        <v>10640</v>
      </c>
      <c r="AK1007" s="41">
        <v>5526.0</v>
      </c>
      <c r="AL1007" s="40" t="s">
        <v>1382</v>
      </c>
      <c r="AM1007" s="40" t="s">
        <v>7285</v>
      </c>
      <c r="AN1007" s="40" t="s">
        <v>224</v>
      </c>
      <c r="AO1007" s="42">
        <v>1.01E139</v>
      </c>
    </row>
    <row r="1008">
      <c r="A1008" s="41">
        <v>81.0</v>
      </c>
      <c r="B1008" s="42">
        <v>1.671309524E9</v>
      </c>
      <c r="C1008" s="41">
        <v>3356.0</v>
      </c>
      <c r="D1008" s="40" t="s">
        <v>1243</v>
      </c>
      <c r="E1008" s="41">
        <v>140.0</v>
      </c>
      <c r="F1008" s="41">
        <v>35.0</v>
      </c>
      <c r="G1008" s="41">
        <v>70.0</v>
      </c>
      <c r="H1008" s="41">
        <v>-3.07732701</v>
      </c>
      <c r="I1008" s="41">
        <v>10000.0</v>
      </c>
      <c r="J1008" s="41">
        <v>5000.0</v>
      </c>
      <c r="K1008" s="41">
        <v>1200.0</v>
      </c>
      <c r="L1008" s="41">
        <v>600.0</v>
      </c>
      <c r="M1008" s="41">
        <v>30.0</v>
      </c>
      <c r="N1008" s="40" t="s">
        <v>1370</v>
      </c>
      <c r="O1008" s="40" t="s">
        <v>1371</v>
      </c>
      <c r="P1008" s="40" t="s">
        <v>7305</v>
      </c>
      <c r="Q1008" s="40" t="s">
        <v>8686</v>
      </c>
      <c r="R1008" s="40" t="b">
        <v>0</v>
      </c>
      <c r="S1008" s="40" t="s">
        <v>7286</v>
      </c>
      <c r="T1008" s="40" t="s">
        <v>212</v>
      </c>
      <c r="U1008" s="41">
        <v>0.1</v>
      </c>
      <c r="V1008" s="41">
        <v>0.9</v>
      </c>
      <c r="W1008" s="41">
        <v>0.1</v>
      </c>
      <c r="X1008" s="41">
        <v>0.4</v>
      </c>
      <c r="Y1008" s="40" t="b">
        <v>0</v>
      </c>
      <c r="Z1008" s="40" t="b">
        <v>1</v>
      </c>
      <c r="AA1008" s="40" t="b">
        <v>0</v>
      </c>
      <c r="AB1008" s="40" t="b">
        <v>1</v>
      </c>
      <c r="AC1008" s="41" t="s">
        <v>10641</v>
      </c>
      <c r="AD1008" s="41" t="s">
        <v>10642</v>
      </c>
      <c r="AE1008" s="41">
        <v>1203.514841</v>
      </c>
      <c r="AF1008" s="41">
        <v>-3.7895604</v>
      </c>
      <c r="AG1008" s="42">
        <v>1.33E42</v>
      </c>
      <c r="AH1008" s="51">
        <v>0.231445468</v>
      </c>
      <c r="AI1008" s="40" t="s">
        <v>10643</v>
      </c>
      <c r="AJ1008" s="46">
        <v>1.32814991998437E85</v>
      </c>
      <c r="AK1008" s="41">
        <v>4423.0</v>
      </c>
      <c r="AL1008" s="40" t="s">
        <v>2224</v>
      </c>
      <c r="AM1008" s="40" t="s">
        <v>7285</v>
      </c>
      <c r="AN1008" s="40" t="s">
        <v>5643</v>
      </c>
      <c r="AO1008" s="42">
        <v>1.11E139</v>
      </c>
    </row>
    <row r="1009">
      <c r="A1009" s="41">
        <v>51.0</v>
      </c>
      <c r="B1009" s="42">
        <v>1.671312492E9</v>
      </c>
      <c r="C1009" s="41">
        <v>3356.0</v>
      </c>
      <c r="D1009" s="40" t="s">
        <v>1243</v>
      </c>
      <c r="E1009" s="41">
        <v>140.0</v>
      </c>
      <c r="F1009" s="41">
        <v>35.0</v>
      </c>
      <c r="G1009" s="41">
        <v>70.0</v>
      </c>
      <c r="H1009" s="41">
        <v>-3.07732701</v>
      </c>
      <c r="I1009" s="41">
        <v>10000.0</v>
      </c>
      <c r="J1009" s="41">
        <v>5000.0</v>
      </c>
      <c r="K1009" s="41">
        <v>1200.0</v>
      </c>
      <c r="L1009" s="41">
        <v>600.0</v>
      </c>
      <c r="M1009" s="41">
        <v>30.0</v>
      </c>
      <c r="N1009" s="40" t="s">
        <v>1370</v>
      </c>
      <c r="O1009" s="40" t="s">
        <v>1371</v>
      </c>
      <c r="P1009" s="40" t="s">
        <v>7310</v>
      </c>
      <c r="Q1009" s="40" t="s">
        <v>8686</v>
      </c>
      <c r="R1009" s="40" t="b">
        <v>0</v>
      </c>
      <c r="S1009" s="40" t="s">
        <v>7286</v>
      </c>
      <c r="T1009" s="40" t="s">
        <v>7305</v>
      </c>
      <c r="U1009" s="41">
        <v>0.1</v>
      </c>
      <c r="V1009" s="41">
        <v>0.9</v>
      </c>
      <c r="W1009" s="41">
        <v>0.3</v>
      </c>
      <c r="X1009" s="41">
        <v>0.4</v>
      </c>
      <c r="Y1009" s="40" t="b">
        <v>0</v>
      </c>
      <c r="Z1009" s="40" t="b">
        <v>1</v>
      </c>
      <c r="AA1009" s="40" t="b">
        <v>0</v>
      </c>
      <c r="AB1009" s="40" t="b">
        <v>1</v>
      </c>
      <c r="AC1009" s="41" t="s">
        <v>10644</v>
      </c>
      <c r="AD1009" s="41" t="s">
        <v>10645</v>
      </c>
      <c r="AE1009" s="41">
        <v>1190.289991</v>
      </c>
      <c r="AF1009" s="41">
        <v>-3.790132397</v>
      </c>
      <c r="AG1009" s="42">
        <v>5.03E41</v>
      </c>
      <c r="AH1009" s="51">
        <v>0.231631343</v>
      </c>
      <c r="AI1009" s="40" t="s">
        <v>10646</v>
      </c>
      <c r="AJ1009" s="46">
        <v>5.02912027998063E167</v>
      </c>
      <c r="AK1009" s="41">
        <v>4508.0</v>
      </c>
      <c r="AL1009" s="40" t="s">
        <v>7372</v>
      </c>
      <c r="AM1009" s="40" t="s">
        <v>7285</v>
      </c>
      <c r="AN1009" s="40" t="s">
        <v>5643</v>
      </c>
      <c r="AO1009" s="42">
        <v>1.01E138</v>
      </c>
    </row>
    <row r="1010">
      <c r="A1010" s="41">
        <v>653.0</v>
      </c>
      <c r="B1010" s="42">
        <v>1.671302375E9</v>
      </c>
      <c r="C1010" s="41">
        <v>3356.0</v>
      </c>
      <c r="D1010" s="40" t="s">
        <v>1243</v>
      </c>
      <c r="E1010" s="41">
        <v>140.0</v>
      </c>
      <c r="F1010" s="41">
        <v>35.0</v>
      </c>
      <c r="G1010" s="41">
        <v>70.0</v>
      </c>
      <c r="H1010" s="41">
        <v>-3.07732701</v>
      </c>
      <c r="I1010" s="41">
        <v>10000.0</v>
      </c>
      <c r="J1010" s="41">
        <v>5000.0</v>
      </c>
      <c r="K1010" s="41">
        <v>1200.0</v>
      </c>
      <c r="L1010" s="41">
        <v>600.0</v>
      </c>
      <c r="M1010" s="41">
        <v>50.0</v>
      </c>
      <c r="N1010" s="40" t="s">
        <v>1370</v>
      </c>
      <c r="O1010" s="40" t="s">
        <v>208</v>
      </c>
      <c r="P1010" s="40" t="s">
        <v>1372</v>
      </c>
      <c r="Q1010" s="40" t="s">
        <v>8686</v>
      </c>
      <c r="R1010" s="40" t="b">
        <v>0</v>
      </c>
      <c r="S1010" s="40" t="s">
        <v>1373</v>
      </c>
      <c r="T1010" s="40" t="s">
        <v>212</v>
      </c>
      <c r="U1010" s="41">
        <v>0.1</v>
      </c>
      <c r="V1010" s="41">
        <v>0.9</v>
      </c>
      <c r="W1010" s="41">
        <v>0.2</v>
      </c>
      <c r="X1010" s="41">
        <v>0.6</v>
      </c>
      <c r="Y1010" s="40" t="b">
        <v>0</v>
      </c>
      <c r="Z1010" s="40" t="b">
        <v>1</v>
      </c>
      <c r="AA1010" s="40" t="b">
        <v>0</v>
      </c>
      <c r="AB1010" s="40" t="b">
        <v>0</v>
      </c>
      <c r="AC1010" s="41" t="s">
        <v>10647</v>
      </c>
      <c r="AD1010" s="41" t="s">
        <v>10648</v>
      </c>
      <c r="AE1010" s="41">
        <v>608.1561606</v>
      </c>
      <c r="AF1010" s="41">
        <v>-3.79336985</v>
      </c>
      <c r="AG1010" s="42">
        <v>9.95E41</v>
      </c>
      <c r="AH1010" s="51">
        <v>0.232683377</v>
      </c>
      <c r="AI1010" s="40" t="s">
        <v>10649</v>
      </c>
      <c r="AJ1010" s="40" t="s">
        <v>10650</v>
      </c>
      <c r="AK1010" s="41">
        <v>10000.0</v>
      </c>
      <c r="AL1010" s="40" t="s">
        <v>216</v>
      </c>
      <c r="AM1010" s="40" t="s">
        <v>7285</v>
      </c>
      <c r="AN1010" s="40" t="s">
        <v>224</v>
      </c>
      <c r="AO1010" s="42">
        <v>1.01E139</v>
      </c>
    </row>
    <row r="1011">
      <c r="A1011" s="41">
        <v>160.0</v>
      </c>
      <c r="B1011" s="42">
        <v>1.671302375E9</v>
      </c>
      <c r="C1011" s="41">
        <v>3356.0</v>
      </c>
      <c r="D1011" s="40" t="s">
        <v>1243</v>
      </c>
      <c r="E1011" s="41">
        <v>140.0</v>
      </c>
      <c r="F1011" s="41">
        <v>35.0</v>
      </c>
      <c r="G1011" s="41">
        <v>70.0</v>
      </c>
      <c r="H1011" s="41">
        <v>-3.07732701</v>
      </c>
      <c r="I1011" s="41">
        <v>10000.0</v>
      </c>
      <c r="J1011" s="41">
        <v>5000.0</v>
      </c>
      <c r="K1011" s="41">
        <v>1200.0</v>
      </c>
      <c r="L1011" s="41">
        <v>600.0</v>
      </c>
      <c r="M1011" s="41">
        <v>30.0</v>
      </c>
      <c r="N1011" s="40" t="s">
        <v>1370</v>
      </c>
      <c r="O1011" s="40" t="s">
        <v>1371</v>
      </c>
      <c r="P1011" s="40" t="s">
        <v>212</v>
      </c>
      <c r="Q1011" s="40" t="s">
        <v>8686</v>
      </c>
      <c r="R1011" s="40" t="b">
        <v>0</v>
      </c>
      <c r="S1011" s="40" t="s">
        <v>7286</v>
      </c>
      <c r="T1011" s="40" t="s">
        <v>212</v>
      </c>
      <c r="U1011" s="41">
        <v>0.1</v>
      </c>
      <c r="V1011" s="41">
        <v>0.9</v>
      </c>
      <c r="W1011" s="41">
        <v>0.3</v>
      </c>
      <c r="X1011" s="41">
        <v>0.5</v>
      </c>
      <c r="Y1011" s="40" t="b">
        <v>0</v>
      </c>
      <c r="Z1011" s="40" t="b">
        <v>1</v>
      </c>
      <c r="AA1011" s="40" t="b">
        <v>0</v>
      </c>
      <c r="AB1011" s="40" t="b">
        <v>0</v>
      </c>
      <c r="AC1011" s="41" t="s">
        <v>10651</v>
      </c>
      <c r="AD1011" s="41" t="s">
        <v>10652</v>
      </c>
      <c r="AE1011" s="41">
        <v>329.2745824</v>
      </c>
      <c r="AF1011" s="41">
        <v>-3.795306893</v>
      </c>
      <c r="AG1011" s="42">
        <v>1.16E42</v>
      </c>
      <c r="AH1011" s="51">
        <v>0.233312833</v>
      </c>
      <c r="AI1011" s="40" t="s">
        <v>10653</v>
      </c>
      <c r="AJ1011" s="40" t="s">
        <v>10654</v>
      </c>
      <c r="AK1011" s="41">
        <v>10000.0</v>
      </c>
      <c r="AL1011" s="40" t="s">
        <v>216</v>
      </c>
      <c r="AM1011" s="40" t="s">
        <v>7285</v>
      </c>
      <c r="AN1011" s="40" t="s">
        <v>224</v>
      </c>
      <c r="AO1011" s="42">
        <v>1.1E139</v>
      </c>
    </row>
    <row r="1012">
      <c r="A1012" s="41">
        <v>15.0</v>
      </c>
      <c r="B1012" s="42">
        <v>1.671312514E9</v>
      </c>
      <c r="C1012" s="41">
        <v>3356.0</v>
      </c>
      <c r="D1012" s="40" t="s">
        <v>1243</v>
      </c>
      <c r="E1012" s="41">
        <v>140.0</v>
      </c>
      <c r="F1012" s="41">
        <v>35.0</v>
      </c>
      <c r="G1012" s="41">
        <v>70.0</v>
      </c>
      <c r="H1012" s="41">
        <v>-3.07732701</v>
      </c>
      <c r="I1012" s="41">
        <v>10000.0</v>
      </c>
      <c r="J1012" s="41">
        <v>5000.0</v>
      </c>
      <c r="K1012" s="41">
        <v>1200.0</v>
      </c>
      <c r="L1012" s="41">
        <v>600.0</v>
      </c>
      <c r="M1012" s="41">
        <v>30.0</v>
      </c>
      <c r="N1012" s="40" t="s">
        <v>1370</v>
      </c>
      <c r="O1012" s="40" t="s">
        <v>1371</v>
      </c>
      <c r="P1012" s="40" t="s">
        <v>209</v>
      </c>
      <c r="Q1012" s="40" t="s">
        <v>8686</v>
      </c>
      <c r="R1012" s="40" t="b">
        <v>0</v>
      </c>
      <c r="S1012" s="40" t="s">
        <v>7286</v>
      </c>
      <c r="T1012" s="40" t="s">
        <v>7305</v>
      </c>
      <c r="U1012" s="41">
        <v>0.1</v>
      </c>
      <c r="V1012" s="41">
        <v>0.9</v>
      </c>
      <c r="W1012" s="41">
        <v>0.3</v>
      </c>
      <c r="X1012" s="41">
        <v>0.4</v>
      </c>
      <c r="Y1012" s="40" t="b">
        <v>0</v>
      </c>
      <c r="Z1012" s="40" t="b">
        <v>1</v>
      </c>
      <c r="AA1012" s="40" t="b">
        <v>0</v>
      </c>
      <c r="AB1012" s="40" t="b">
        <v>1</v>
      </c>
      <c r="AC1012" s="41" t="s">
        <v>10655</v>
      </c>
      <c r="AD1012" s="41" t="s">
        <v>10656</v>
      </c>
      <c r="AE1012" s="41">
        <v>1203.660796</v>
      </c>
      <c r="AF1012" s="41">
        <v>-3.799141787</v>
      </c>
      <c r="AG1012" s="42">
        <v>8.35E41</v>
      </c>
      <c r="AH1012" s="51">
        <v>0.23455901</v>
      </c>
      <c r="AI1012" s="40" t="s">
        <v>10657</v>
      </c>
      <c r="AJ1012" s="46">
        <v>8.35154545385409E167</v>
      </c>
      <c r="AK1012" s="41">
        <v>8994.0</v>
      </c>
      <c r="AL1012" s="40" t="s">
        <v>2224</v>
      </c>
      <c r="AM1012" s="40" t="s">
        <v>7285</v>
      </c>
      <c r="AN1012" s="40" t="s">
        <v>5643</v>
      </c>
      <c r="AO1012" s="42">
        <v>1.0E139</v>
      </c>
    </row>
    <row r="1013">
      <c r="A1013" s="41">
        <v>116.0</v>
      </c>
      <c r="B1013" s="42">
        <v>1.671312492E9</v>
      </c>
      <c r="C1013" s="41">
        <v>3356.0</v>
      </c>
      <c r="D1013" s="40" t="s">
        <v>1243</v>
      </c>
      <c r="E1013" s="41">
        <v>140.0</v>
      </c>
      <c r="F1013" s="41">
        <v>35.0</v>
      </c>
      <c r="G1013" s="41">
        <v>70.0</v>
      </c>
      <c r="H1013" s="41">
        <v>-3.07732701</v>
      </c>
      <c r="I1013" s="41">
        <v>10000.0</v>
      </c>
      <c r="J1013" s="41">
        <v>5000.0</v>
      </c>
      <c r="K1013" s="41">
        <v>1200.0</v>
      </c>
      <c r="L1013" s="41">
        <v>600.0</v>
      </c>
      <c r="M1013" s="41">
        <v>30.0</v>
      </c>
      <c r="N1013" s="40" t="s">
        <v>1370</v>
      </c>
      <c r="O1013" s="40" t="s">
        <v>1371</v>
      </c>
      <c r="P1013" s="40" t="s">
        <v>1372</v>
      </c>
      <c r="Q1013" s="40" t="s">
        <v>8686</v>
      </c>
      <c r="R1013" s="40" t="b">
        <v>0</v>
      </c>
      <c r="S1013" s="40" t="s">
        <v>1373</v>
      </c>
      <c r="T1013" s="40" t="s">
        <v>7305</v>
      </c>
      <c r="U1013" s="41">
        <v>0.1</v>
      </c>
      <c r="V1013" s="41">
        <v>0.9</v>
      </c>
      <c r="W1013" s="41">
        <v>0.3</v>
      </c>
      <c r="X1013" s="41">
        <v>0.6</v>
      </c>
      <c r="Y1013" s="40" t="b">
        <v>0</v>
      </c>
      <c r="Z1013" s="40" t="b">
        <v>1</v>
      </c>
      <c r="AA1013" s="40" t="b">
        <v>0</v>
      </c>
      <c r="AB1013" s="40" t="b">
        <v>1</v>
      </c>
      <c r="AC1013" s="41" t="s">
        <v>10658</v>
      </c>
      <c r="AD1013" s="41" t="s">
        <v>10659</v>
      </c>
      <c r="AE1013" s="41">
        <v>1202.57468</v>
      </c>
      <c r="AF1013" s="41">
        <v>-3.802607107</v>
      </c>
      <c r="AG1013" s="42">
        <v>1.14E42</v>
      </c>
      <c r="AH1013" s="51">
        <v>0.235685091</v>
      </c>
      <c r="AI1013" s="40" t="s">
        <v>10660</v>
      </c>
      <c r="AJ1013" s="46">
        <v>1.13718868342024E171</v>
      </c>
      <c r="AK1013" s="41">
        <v>6431.0</v>
      </c>
      <c r="AL1013" s="40" t="s">
        <v>7372</v>
      </c>
      <c r="AM1013" s="40" t="s">
        <v>7285</v>
      </c>
      <c r="AN1013" s="40" t="s">
        <v>5643</v>
      </c>
      <c r="AO1013" s="42">
        <v>1.1E139</v>
      </c>
    </row>
    <row r="1014">
      <c r="A1014" s="41">
        <v>339.0</v>
      </c>
      <c r="B1014" s="42">
        <v>1.671302375E9</v>
      </c>
      <c r="C1014" s="41">
        <v>3356.0</v>
      </c>
      <c r="D1014" s="40" t="s">
        <v>1243</v>
      </c>
      <c r="E1014" s="41">
        <v>140.0</v>
      </c>
      <c r="F1014" s="41">
        <v>35.0</v>
      </c>
      <c r="G1014" s="41">
        <v>70.0</v>
      </c>
      <c r="H1014" s="41">
        <v>-3.07732701</v>
      </c>
      <c r="I1014" s="41">
        <v>10000.0</v>
      </c>
      <c r="J1014" s="41">
        <v>5000.0</v>
      </c>
      <c r="K1014" s="41">
        <v>1200.0</v>
      </c>
      <c r="L1014" s="41">
        <v>600.0</v>
      </c>
      <c r="M1014" s="41">
        <v>30.0</v>
      </c>
      <c r="N1014" s="40" t="s">
        <v>1370</v>
      </c>
      <c r="O1014" s="40" t="s">
        <v>208</v>
      </c>
      <c r="P1014" s="40" t="s">
        <v>212</v>
      </c>
      <c r="Q1014" s="40" t="s">
        <v>8686</v>
      </c>
      <c r="R1014" s="40" t="b">
        <v>0</v>
      </c>
      <c r="S1014" s="40" t="s">
        <v>7286</v>
      </c>
      <c r="T1014" s="40" t="s">
        <v>212</v>
      </c>
      <c r="U1014" s="41">
        <v>0.1</v>
      </c>
      <c r="V1014" s="41">
        <v>0.9</v>
      </c>
      <c r="W1014" s="41">
        <v>0.3</v>
      </c>
      <c r="X1014" s="41">
        <v>0.4</v>
      </c>
      <c r="Y1014" s="40" t="b">
        <v>0</v>
      </c>
      <c r="Z1014" s="40" t="b">
        <v>1</v>
      </c>
      <c r="AA1014" s="40" t="b">
        <v>0</v>
      </c>
      <c r="AB1014" s="40" t="b">
        <v>0</v>
      </c>
      <c r="AC1014" s="41" t="s">
        <v>10661</v>
      </c>
      <c r="AD1014" s="41" t="s">
        <v>10662</v>
      </c>
      <c r="AE1014" s="41">
        <v>254.611366</v>
      </c>
      <c r="AF1014" s="41">
        <v>-3.803620302</v>
      </c>
      <c r="AG1014" s="42">
        <v>3.42E41</v>
      </c>
      <c r="AH1014" s="51">
        <v>0.236014336</v>
      </c>
      <c r="AI1014" s="40" t="s">
        <v>10663</v>
      </c>
      <c r="AJ1014" s="40" t="s">
        <v>10664</v>
      </c>
      <c r="AK1014" s="41">
        <v>10000.0</v>
      </c>
      <c r="AL1014" s="40" t="s">
        <v>216</v>
      </c>
      <c r="AM1014" s="40" t="s">
        <v>7285</v>
      </c>
      <c r="AN1014" s="40" t="s">
        <v>224</v>
      </c>
      <c r="AO1014" s="42">
        <v>1.11E137</v>
      </c>
    </row>
    <row r="1015">
      <c r="A1015" s="41">
        <v>46.0</v>
      </c>
      <c r="B1015" s="42">
        <v>1.671312492E9</v>
      </c>
      <c r="C1015" s="41">
        <v>3356.0</v>
      </c>
      <c r="D1015" s="40" t="s">
        <v>1243</v>
      </c>
      <c r="E1015" s="41">
        <v>140.0</v>
      </c>
      <c r="F1015" s="41">
        <v>35.0</v>
      </c>
      <c r="G1015" s="41">
        <v>70.0</v>
      </c>
      <c r="H1015" s="41">
        <v>-3.07732701</v>
      </c>
      <c r="I1015" s="41">
        <v>10000.0</v>
      </c>
      <c r="J1015" s="41">
        <v>5000.0</v>
      </c>
      <c r="K1015" s="41">
        <v>1200.0</v>
      </c>
      <c r="L1015" s="41">
        <v>600.0</v>
      </c>
      <c r="M1015" s="41">
        <v>30.0</v>
      </c>
      <c r="N1015" s="40" t="s">
        <v>1370</v>
      </c>
      <c r="O1015" s="40" t="s">
        <v>1371</v>
      </c>
      <c r="P1015" s="40" t="s">
        <v>7310</v>
      </c>
      <c r="Q1015" s="40" t="s">
        <v>8686</v>
      </c>
      <c r="R1015" s="40" t="b">
        <v>0</v>
      </c>
      <c r="S1015" s="40" t="s">
        <v>7286</v>
      </c>
      <c r="T1015" s="40" t="s">
        <v>7305</v>
      </c>
      <c r="U1015" s="41">
        <v>0.1</v>
      </c>
      <c r="V1015" s="41">
        <v>0.9</v>
      </c>
      <c r="W1015" s="41">
        <v>0.1</v>
      </c>
      <c r="X1015" s="41">
        <v>0.5</v>
      </c>
      <c r="Y1015" s="40" t="b">
        <v>0</v>
      </c>
      <c r="Z1015" s="40" t="b">
        <v>1</v>
      </c>
      <c r="AA1015" s="40" t="b">
        <v>0</v>
      </c>
      <c r="AB1015" s="40" t="b">
        <v>1</v>
      </c>
      <c r="AC1015" s="41" t="s">
        <v>10665</v>
      </c>
      <c r="AD1015" s="41" t="s">
        <v>10666</v>
      </c>
      <c r="AE1015" s="41">
        <v>1203.018852</v>
      </c>
      <c r="AF1015" s="41">
        <v>-3.804928914</v>
      </c>
      <c r="AG1015" s="42">
        <v>1.21E42</v>
      </c>
      <c r="AH1015" s="51">
        <v>0.23643958</v>
      </c>
      <c r="AI1015" s="40" t="s">
        <v>10667</v>
      </c>
      <c r="AJ1015" s="46">
        <v>1.21310883792994E85</v>
      </c>
      <c r="AK1015" s="41">
        <v>5019.0</v>
      </c>
      <c r="AL1015" s="40" t="s">
        <v>2224</v>
      </c>
      <c r="AM1015" s="40" t="s">
        <v>7285</v>
      </c>
      <c r="AN1015" s="40" t="s">
        <v>5643</v>
      </c>
      <c r="AO1015" s="42">
        <v>1.1E139</v>
      </c>
    </row>
    <row r="1016">
      <c r="A1016" s="41">
        <v>554.0</v>
      </c>
      <c r="B1016" s="42">
        <v>1.671302375E9</v>
      </c>
      <c r="C1016" s="41">
        <v>3356.0</v>
      </c>
      <c r="D1016" s="40" t="s">
        <v>1243</v>
      </c>
      <c r="E1016" s="41">
        <v>140.0</v>
      </c>
      <c r="F1016" s="41">
        <v>35.0</v>
      </c>
      <c r="G1016" s="41">
        <v>70.0</v>
      </c>
      <c r="H1016" s="41">
        <v>-3.07732701</v>
      </c>
      <c r="I1016" s="41">
        <v>10000.0</v>
      </c>
      <c r="J1016" s="41">
        <v>5000.0</v>
      </c>
      <c r="K1016" s="41">
        <v>1200.0</v>
      </c>
      <c r="L1016" s="41">
        <v>600.0</v>
      </c>
      <c r="M1016" s="41">
        <v>50.0</v>
      </c>
      <c r="N1016" s="40" t="s">
        <v>1370</v>
      </c>
      <c r="O1016" s="40" t="s">
        <v>208</v>
      </c>
      <c r="P1016" s="40" t="s">
        <v>209</v>
      </c>
      <c r="Q1016" s="40" t="s">
        <v>8686</v>
      </c>
      <c r="R1016" s="40" t="b">
        <v>0</v>
      </c>
      <c r="S1016" s="40" t="s">
        <v>7286</v>
      </c>
      <c r="T1016" s="40" t="s">
        <v>212</v>
      </c>
      <c r="U1016" s="41">
        <v>0.1</v>
      </c>
      <c r="V1016" s="41">
        <v>0.9</v>
      </c>
      <c r="W1016" s="41">
        <v>0.2</v>
      </c>
      <c r="X1016" s="41">
        <v>0.6</v>
      </c>
      <c r="Y1016" s="40" t="b">
        <v>0</v>
      </c>
      <c r="Z1016" s="40" t="b">
        <v>1</v>
      </c>
      <c r="AA1016" s="40" t="b">
        <v>0</v>
      </c>
      <c r="AB1016" s="40" t="b">
        <v>0</v>
      </c>
      <c r="AC1016" s="41" t="s">
        <v>10668</v>
      </c>
      <c r="AD1016" s="41" t="s">
        <v>10669</v>
      </c>
      <c r="AE1016" s="41">
        <v>351.5852919</v>
      </c>
      <c r="AF1016" s="41">
        <v>-3.805015877</v>
      </c>
      <c r="AG1016" s="42">
        <v>1.0E42</v>
      </c>
      <c r="AH1016" s="51">
        <v>0.236467839</v>
      </c>
      <c r="AI1016" s="40" t="s">
        <v>10670</v>
      </c>
      <c r="AJ1016" s="40" t="s">
        <v>10671</v>
      </c>
      <c r="AK1016" s="41">
        <v>5559.0</v>
      </c>
      <c r="AL1016" s="40" t="s">
        <v>1382</v>
      </c>
      <c r="AM1016" s="40" t="s">
        <v>7285</v>
      </c>
      <c r="AN1016" s="40" t="s">
        <v>224</v>
      </c>
      <c r="AO1016" s="42">
        <v>1.01E139</v>
      </c>
    </row>
    <row r="1017">
      <c r="A1017" s="41">
        <v>119.0</v>
      </c>
      <c r="B1017" s="42">
        <v>1.671309524E9</v>
      </c>
      <c r="C1017" s="41">
        <v>3356.0</v>
      </c>
      <c r="D1017" s="40" t="s">
        <v>1243</v>
      </c>
      <c r="E1017" s="41">
        <v>140.0</v>
      </c>
      <c r="F1017" s="41">
        <v>35.0</v>
      </c>
      <c r="G1017" s="41">
        <v>70.0</v>
      </c>
      <c r="H1017" s="41">
        <v>-3.07732701</v>
      </c>
      <c r="I1017" s="41">
        <v>10000.0</v>
      </c>
      <c r="J1017" s="41">
        <v>5000.0</v>
      </c>
      <c r="K1017" s="41">
        <v>1200.0</v>
      </c>
      <c r="L1017" s="41">
        <v>600.0</v>
      </c>
      <c r="M1017" s="41">
        <v>30.0</v>
      </c>
      <c r="N1017" s="40" t="s">
        <v>1370</v>
      </c>
      <c r="O1017" s="40" t="s">
        <v>1371</v>
      </c>
      <c r="P1017" s="40" t="s">
        <v>1372</v>
      </c>
      <c r="Q1017" s="40" t="s">
        <v>8686</v>
      </c>
      <c r="R1017" s="40" t="b">
        <v>0</v>
      </c>
      <c r="S1017" s="40" t="s">
        <v>7286</v>
      </c>
      <c r="T1017" s="40" t="s">
        <v>212</v>
      </c>
      <c r="U1017" s="41">
        <v>0.1</v>
      </c>
      <c r="V1017" s="41">
        <v>0.9</v>
      </c>
      <c r="W1017" s="41">
        <v>0.1</v>
      </c>
      <c r="X1017" s="41">
        <v>0.6</v>
      </c>
      <c r="Y1017" s="40" t="b">
        <v>0</v>
      </c>
      <c r="Z1017" s="40" t="b">
        <v>1</v>
      </c>
      <c r="AA1017" s="40" t="b">
        <v>0</v>
      </c>
      <c r="AB1017" s="40" t="b">
        <v>1</v>
      </c>
      <c r="AC1017" s="41" t="s">
        <v>10672</v>
      </c>
      <c r="AD1017" s="41" t="s">
        <v>10673</v>
      </c>
      <c r="AE1017" s="41">
        <v>1202.692426</v>
      </c>
      <c r="AF1017" s="41">
        <v>-3.80552636</v>
      </c>
      <c r="AG1017" s="42">
        <v>1.18E42</v>
      </c>
      <c r="AH1017" s="51">
        <v>0.236633724</v>
      </c>
      <c r="AI1017" s="40" t="s">
        <v>10674</v>
      </c>
      <c r="AJ1017" s="46">
        <v>1.17770684382463E85</v>
      </c>
      <c r="AK1017" s="41">
        <v>3504.0</v>
      </c>
      <c r="AL1017" s="40" t="s">
        <v>7372</v>
      </c>
      <c r="AM1017" s="40" t="s">
        <v>7285</v>
      </c>
      <c r="AN1017" s="40" t="s">
        <v>5643</v>
      </c>
      <c r="AO1017" s="42">
        <v>1.1E139</v>
      </c>
    </row>
    <row r="1018">
      <c r="A1018" s="41">
        <v>831.0</v>
      </c>
      <c r="B1018" s="42">
        <v>1.671302375E9</v>
      </c>
      <c r="C1018" s="41">
        <v>3356.0</v>
      </c>
      <c r="D1018" s="40" t="s">
        <v>1243</v>
      </c>
      <c r="E1018" s="41">
        <v>140.0</v>
      </c>
      <c r="F1018" s="41">
        <v>35.0</v>
      </c>
      <c r="G1018" s="41">
        <v>70.0</v>
      </c>
      <c r="H1018" s="41">
        <v>-3.07732701</v>
      </c>
      <c r="I1018" s="41">
        <v>10000.0</v>
      </c>
      <c r="J1018" s="41">
        <v>5000.0</v>
      </c>
      <c r="K1018" s="41">
        <v>1200.0</v>
      </c>
      <c r="L1018" s="41">
        <v>600.0</v>
      </c>
      <c r="M1018" s="41">
        <v>100.0</v>
      </c>
      <c r="N1018" s="40" t="s">
        <v>1370</v>
      </c>
      <c r="O1018" s="40" t="s">
        <v>1371</v>
      </c>
      <c r="P1018" s="40" t="s">
        <v>1372</v>
      </c>
      <c r="Q1018" s="40" t="s">
        <v>8686</v>
      </c>
      <c r="R1018" s="40" t="b">
        <v>0</v>
      </c>
      <c r="S1018" s="40" t="s">
        <v>1373</v>
      </c>
      <c r="T1018" s="40" t="s">
        <v>212</v>
      </c>
      <c r="U1018" s="41">
        <v>0.1</v>
      </c>
      <c r="V1018" s="41">
        <v>0.9</v>
      </c>
      <c r="W1018" s="41">
        <v>0.2</v>
      </c>
      <c r="X1018" s="41">
        <v>0.4</v>
      </c>
      <c r="Y1018" s="40" t="b">
        <v>0</v>
      </c>
      <c r="Z1018" s="40" t="b">
        <v>1</v>
      </c>
      <c r="AA1018" s="40" t="b">
        <v>0</v>
      </c>
      <c r="AB1018" s="40" t="b">
        <v>0</v>
      </c>
      <c r="AC1018" s="41" t="s">
        <v>10675</v>
      </c>
      <c r="AD1018" s="41" t="s">
        <v>10676</v>
      </c>
      <c r="AE1018" s="41">
        <v>804.8193126</v>
      </c>
      <c r="AF1018" s="41">
        <v>-3.807384995</v>
      </c>
      <c r="AG1018" s="42">
        <v>8.54E41</v>
      </c>
      <c r="AH1018" s="51">
        <v>0.237237701</v>
      </c>
      <c r="AI1018" s="40" t="s">
        <v>10677</v>
      </c>
      <c r="AJ1018" s="40" t="s">
        <v>10678</v>
      </c>
      <c r="AK1018" s="41">
        <v>10000.0</v>
      </c>
      <c r="AL1018" s="40" t="s">
        <v>216</v>
      </c>
      <c r="AM1018" s="40" t="s">
        <v>7285</v>
      </c>
      <c r="AN1018" s="40" t="s">
        <v>224</v>
      </c>
      <c r="AO1018" s="42">
        <v>1.0E139</v>
      </c>
    </row>
    <row r="1019">
      <c r="A1019" s="41">
        <v>485.0</v>
      </c>
      <c r="B1019" s="42">
        <v>1.671302375E9</v>
      </c>
      <c r="C1019" s="41">
        <v>3356.0</v>
      </c>
      <c r="D1019" s="40" t="s">
        <v>1243</v>
      </c>
      <c r="E1019" s="41">
        <v>140.0</v>
      </c>
      <c r="F1019" s="41">
        <v>35.0</v>
      </c>
      <c r="G1019" s="41">
        <v>70.0</v>
      </c>
      <c r="H1019" s="41">
        <v>-3.07732701</v>
      </c>
      <c r="I1019" s="41">
        <v>10000.0</v>
      </c>
      <c r="J1019" s="41">
        <v>5000.0</v>
      </c>
      <c r="K1019" s="41">
        <v>1200.0</v>
      </c>
      <c r="L1019" s="41">
        <v>600.0</v>
      </c>
      <c r="M1019" s="41">
        <v>50.0</v>
      </c>
      <c r="N1019" s="40" t="s">
        <v>1370</v>
      </c>
      <c r="O1019" s="40" t="s">
        <v>1371</v>
      </c>
      <c r="P1019" s="40" t="s">
        <v>1372</v>
      </c>
      <c r="Q1019" s="40" t="s">
        <v>8686</v>
      </c>
      <c r="R1019" s="40" t="b">
        <v>0</v>
      </c>
      <c r="S1019" s="40" t="s">
        <v>7286</v>
      </c>
      <c r="T1019" s="40" t="s">
        <v>212</v>
      </c>
      <c r="U1019" s="41">
        <v>0.1</v>
      </c>
      <c r="V1019" s="41">
        <v>0.9</v>
      </c>
      <c r="W1019" s="41">
        <v>0.3</v>
      </c>
      <c r="X1019" s="41">
        <v>0.6</v>
      </c>
      <c r="Y1019" s="40" t="b">
        <v>0</v>
      </c>
      <c r="Z1019" s="40" t="b">
        <v>1</v>
      </c>
      <c r="AA1019" s="40" t="b">
        <v>0</v>
      </c>
      <c r="AB1019" s="40" t="b">
        <v>0</v>
      </c>
      <c r="AC1019" s="41" t="s">
        <v>10679</v>
      </c>
      <c r="AD1019" s="41" t="s">
        <v>10680</v>
      </c>
      <c r="AE1019" s="41">
        <v>554.0267422</v>
      </c>
      <c r="AF1019" s="41">
        <v>-3.807557992</v>
      </c>
      <c r="AG1019" s="42">
        <v>1.17E42</v>
      </c>
      <c r="AH1019" s="51">
        <v>0.237293918</v>
      </c>
      <c r="AI1019" s="40" t="s">
        <v>10681</v>
      </c>
      <c r="AJ1019" s="40" t="s">
        <v>10682</v>
      </c>
      <c r="AK1019" s="41">
        <v>8667.0</v>
      </c>
      <c r="AL1019" s="40" t="s">
        <v>1382</v>
      </c>
      <c r="AM1019" s="40" t="s">
        <v>7285</v>
      </c>
      <c r="AN1019" s="40" t="s">
        <v>224</v>
      </c>
      <c r="AO1019" s="42">
        <v>1.1E139</v>
      </c>
    </row>
    <row r="1020">
      <c r="A1020" s="41">
        <v>836.0</v>
      </c>
      <c r="B1020" s="42">
        <v>1.671302375E9</v>
      </c>
      <c r="C1020" s="41">
        <v>3356.0</v>
      </c>
      <c r="D1020" s="40" t="s">
        <v>1243</v>
      </c>
      <c r="E1020" s="41">
        <v>140.0</v>
      </c>
      <c r="F1020" s="41">
        <v>35.0</v>
      </c>
      <c r="G1020" s="41">
        <v>70.0</v>
      </c>
      <c r="H1020" s="41">
        <v>-3.07732701</v>
      </c>
      <c r="I1020" s="41">
        <v>10000.0</v>
      </c>
      <c r="J1020" s="41">
        <v>5000.0</v>
      </c>
      <c r="K1020" s="41">
        <v>1200.0</v>
      </c>
      <c r="L1020" s="41">
        <v>600.0</v>
      </c>
      <c r="M1020" s="41">
        <v>100.0</v>
      </c>
      <c r="N1020" s="40" t="s">
        <v>1370</v>
      </c>
      <c r="O1020" s="40" t="s">
        <v>1371</v>
      </c>
      <c r="P1020" s="40" t="s">
        <v>1372</v>
      </c>
      <c r="Q1020" s="40" t="s">
        <v>8686</v>
      </c>
      <c r="R1020" s="40" t="b">
        <v>0</v>
      </c>
      <c r="S1020" s="40" t="s">
        <v>1373</v>
      </c>
      <c r="T1020" s="40" t="s">
        <v>212</v>
      </c>
      <c r="U1020" s="41">
        <v>0.1</v>
      </c>
      <c r="V1020" s="41">
        <v>0.9</v>
      </c>
      <c r="W1020" s="41">
        <v>0.3</v>
      </c>
      <c r="X1020" s="41">
        <v>0.6</v>
      </c>
      <c r="Y1020" s="40" t="b">
        <v>0</v>
      </c>
      <c r="Z1020" s="40" t="b">
        <v>1</v>
      </c>
      <c r="AA1020" s="40" t="b">
        <v>0</v>
      </c>
      <c r="AB1020" s="40" t="b">
        <v>0</v>
      </c>
      <c r="AC1020" s="41" t="s">
        <v>10683</v>
      </c>
      <c r="AD1020" s="41" t="s">
        <v>10684</v>
      </c>
      <c r="AE1020" s="41">
        <v>1200.751861</v>
      </c>
      <c r="AF1020" s="41">
        <v>-3.809162365</v>
      </c>
      <c r="AG1020" s="42">
        <v>9.79E41</v>
      </c>
      <c r="AH1020" s="51">
        <v>0.23781527</v>
      </c>
      <c r="AI1020" s="40" t="s">
        <v>10685</v>
      </c>
      <c r="AJ1020" s="40" t="s">
        <v>10686</v>
      </c>
      <c r="AK1020" s="41">
        <v>9963.0</v>
      </c>
      <c r="AL1020" s="40" t="s">
        <v>2224</v>
      </c>
      <c r="AM1020" s="40" t="s">
        <v>7285</v>
      </c>
      <c r="AN1020" s="40" t="s">
        <v>224</v>
      </c>
      <c r="AO1020" s="42">
        <v>1.01E139</v>
      </c>
    </row>
    <row r="1021">
      <c r="A1021" s="41">
        <v>192.0</v>
      </c>
      <c r="B1021" s="42">
        <v>1.671302375E9</v>
      </c>
      <c r="C1021" s="41">
        <v>3356.0</v>
      </c>
      <c r="D1021" s="40" t="s">
        <v>1243</v>
      </c>
      <c r="E1021" s="41">
        <v>140.0</v>
      </c>
      <c r="F1021" s="41">
        <v>35.0</v>
      </c>
      <c r="G1021" s="41">
        <v>70.0</v>
      </c>
      <c r="H1021" s="41">
        <v>-3.07732701</v>
      </c>
      <c r="I1021" s="41">
        <v>10000.0</v>
      </c>
      <c r="J1021" s="41">
        <v>5000.0</v>
      </c>
      <c r="K1021" s="41">
        <v>1200.0</v>
      </c>
      <c r="L1021" s="41">
        <v>600.0</v>
      </c>
      <c r="M1021" s="41">
        <v>30.0</v>
      </c>
      <c r="N1021" s="40" t="s">
        <v>1370</v>
      </c>
      <c r="O1021" s="40" t="s">
        <v>208</v>
      </c>
      <c r="P1021" s="40" t="s">
        <v>209</v>
      </c>
      <c r="Q1021" s="40" t="s">
        <v>8686</v>
      </c>
      <c r="R1021" s="40" t="b">
        <v>0</v>
      </c>
      <c r="S1021" s="40" t="s">
        <v>7286</v>
      </c>
      <c r="T1021" s="40" t="s">
        <v>212</v>
      </c>
      <c r="U1021" s="41">
        <v>0.1</v>
      </c>
      <c r="V1021" s="41">
        <v>0.9</v>
      </c>
      <c r="W1021" s="41">
        <v>0.2</v>
      </c>
      <c r="X1021" s="41">
        <v>0.4</v>
      </c>
      <c r="Y1021" s="40" t="b">
        <v>0</v>
      </c>
      <c r="Z1021" s="40" t="b">
        <v>1</v>
      </c>
      <c r="AA1021" s="40" t="b">
        <v>0</v>
      </c>
      <c r="AB1021" s="40" t="b">
        <v>0</v>
      </c>
      <c r="AC1021" s="41" t="s">
        <v>10687</v>
      </c>
      <c r="AD1021" s="41" t="s">
        <v>10688</v>
      </c>
      <c r="AE1021" s="41">
        <v>137.7548604</v>
      </c>
      <c r="AF1021" s="41">
        <v>-3.818841832</v>
      </c>
      <c r="AG1021" s="42">
        <v>3.27E41</v>
      </c>
      <c r="AH1021" s="51">
        <v>0.240960684</v>
      </c>
      <c r="AI1021" s="40" t="s">
        <v>10689</v>
      </c>
      <c r="AJ1021" s="45">
        <v>3.26588607137964E251</v>
      </c>
      <c r="AK1021" s="41">
        <v>5466.0</v>
      </c>
      <c r="AL1021" s="40" t="s">
        <v>1382</v>
      </c>
      <c r="AM1021" s="40" t="s">
        <v>7285</v>
      </c>
      <c r="AN1021" s="40" t="s">
        <v>224</v>
      </c>
      <c r="AO1021" s="42">
        <v>1.11E137</v>
      </c>
    </row>
    <row r="1022">
      <c r="A1022" s="41">
        <v>521.0</v>
      </c>
      <c r="B1022" s="42">
        <v>1.671302375E9</v>
      </c>
      <c r="C1022" s="41">
        <v>3356.0</v>
      </c>
      <c r="D1022" s="40" t="s">
        <v>1243</v>
      </c>
      <c r="E1022" s="41">
        <v>140.0</v>
      </c>
      <c r="F1022" s="41">
        <v>35.0</v>
      </c>
      <c r="G1022" s="41">
        <v>70.0</v>
      </c>
      <c r="H1022" s="41">
        <v>-3.07732701</v>
      </c>
      <c r="I1022" s="41">
        <v>10000.0</v>
      </c>
      <c r="J1022" s="41">
        <v>5000.0</v>
      </c>
      <c r="K1022" s="41">
        <v>1200.0</v>
      </c>
      <c r="L1022" s="41">
        <v>600.0</v>
      </c>
      <c r="M1022" s="41">
        <v>50.0</v>
      </c>
      <c r="N1022" s="40" t="s">
        <v>1370</v>
      </c>
      <c r="O1022" s="40" t="s">
        <v>1371</v>
      </c>
      <c r="P1022" s="40" t="s">
        <v>212</v>
      </c>
      <c r="Q1022" s="40" t="s">
        <v>8686</v>
      </c>
      <c r="R1022" s="40" t="b">
        <v>0</v>
      </c>
      <c r="S1022" s="40" t="s">
        <v>7286</v>
      </c>
      <c r="T1022" s="40" t="s">
        <v>212</v>
      </c>
      <c r="U1022" s="41">
        <v>0.1</v>
      </c>
      <c r="V1022" s="41">
        <v>0.9</v>
      </c>
      <c r="W1022" s="41">
        <v>0.3</v>
      </c>
      <c r="X1022" s="41">
        <v>0.6</v>
      </c>
      <c r="Y1022" s="40" t="b">
        <v>0</v>
      </c>
      <c r="Z1022" s="40" t="b">
        <v>1</v>
      </c>
      <c r="AA1022" s="40" t="b">
        <v>0</v>
      </c>
      <c r="AB1022" s="40" t="b">
        <v>0</v>
      </c>
      <c r="AC1022" s="41" t="s">
        <v>10690</v>
      </c>
      <c r="AD1022" s="41" t="s">
        <v>8268</v>
      </c>
      <c r="AE1022" s="41">
        <v>416.1439495</v>
      </c>
      <c r="AF1022" s="41">
        <v>-3.81968547</v>
      </c>
      <c r="AG1022" s="42">
        <v>5.11E41</v>
      </c>
      <c r="AH1022" s="51">
        <v>0.241234831</v>
      </c>
      <c r="AI1022" s="40" t="s">
        <v>10691</v>
      </c>
      <c r="AJ1022" s="40" t="s">
        <v>10692</v>
      </c>
      <c r="AK1022" s="41">
        <v>6509.0</v>
      </c>
      <c r="AL1022" s="40" t="s">
        <v>1382</v>
      </c>
      <c r="AM1022" s="40" t="s">
        <v>7285</v>
      </c>
      <c r="AN1022" s="40" t="s">
        <v>224</v>
      </c>
      <c r="AO1022" s="42">
        <v>1.01E138</v>
      </c>
    </row>
    <row r="1023">
      <c r="A1023" s="41">
        <v>484.0</v>
      </c>
      <c r="B1023" s="42">
        <v>1.671302375E9</v>
      </c>
      <c r="C1023" s="41">
        <v>3356.0</v>
      </c>
      <c r="D1023" s="40" t="s">
        <v>1243</v>
      </c>
      <c r="E1023" s="41">
        <v>140.0</v>
      </c>
      <c r="F1023" s="41">
        <v>35.0</v>
      </c>
      <c r="G1023" s="41">
        <v>70.0</v>
      </c>
      <c r="H1023" s="41">
        <v>-3.07732701</v>
      </c>
      <c r="I1023" s="41">
        <v>10000.0</v>
      </c>
      <c r="J1023" s="41">
        <v>5000.0</v>
      </c>
      <c r="K1023" s="41">
        <v>1200.0</v>
      </c>
      <c r="L1023" s="41">
        <v>600.0</v>
      </c>
      <c r="M1023" s="41">
        <v>50.0</v>
      </c>
      <c r="N1023" s="40" t="s">
        <v>1370</v>
      </c>
      <c r="O1023" s="40" t="s">
        <v>1371</v>
      </c>
      <c r="P1023" s="40" t="s">
        <v>1372</v>
      </c>
      <c r="Q1023" s="40" t="s">
        <v>8686</v>
      </c>
      <c r="R1023" s="40" t="b">
        <v>0</v>
      </c>
      <c r="S1023" s="40" t="s">
        <v>7286</v>
      </c>
      <c r="T1023" s="40" t="s">
        <v>212</v>
      </c>
      <c r="U1023" s="41">
        <v>0.1</v>
      </c>
      <c r="V1023" s="41">
        <v>0.9</v>
      </c>
      <c r="W1023" s="41">
        <v>0.3</v>
      </c>
      <c r="X1023" s="41">
        <v>0.5</v>
      </c>
      <c r="Y1023" s="40" t="b">
        <v>0</v>
      </c>
      <c r="Z1023" s="40" t="b">
        <v>1</v>
      </c>
      <c r="AA1023" s="40" t="b">
        <v>0</v>
      </c>
      <c r="AB1023" s="40" t="b">
        <v>0</v>
      </c>
      <c r="AC1023" s="41" t="s">
        <v>10693</v>
      </c>
      <c r="AD1023" s="41" t="s">
        <v>9856</v>
      </c>
      <c r="AE1023" s="41">
        <v>365.0023534</v>
      </c>
      <c r="AF1023" s="41">
        <v>-3.820261183</v>
      </c>
      <c r="AG1023" s="42">
        <v>6.39E41</v>
      </c>
      <c r="AH1023" s="51">
        <v>0.241421913</v>
      </c>
      <c r="AI1023" s="40" t="s">
        <v>10694</v>
      </c>
      <c r="AJ1023" s="40" t="s">
        <v>10695</v>
      </c>
      <c r="AK1023" s="41">
        <v>6784.0</v>
      </c>
      <c r="AL1023" s="40" t="s">
        <v>1382</v>
      </c>
      <c r="AM1023" s="40" t="s">
        <v>7285</v>
      </c>
      <c r="AN1023" s="40" t="s">
        <v>224</v>
      </c>
      <c r="AO1023" s="42">
        <v>1.11E138</v>
      </c>
    </row>
    <row r="1024">
      <c r="A1024" s="41">
        <v>1061.0</v>
      </c>
      <c r="B1024" s="42">
        <v>1.671302375E9</v>
      </c>
      <c r="C1024" s="41">
        <v>3356.0</v>
      </c>
      <c r="D1024" s="40" t="s">
        <v>1243</v>
      </c>
      <c r="E1024" s="41">
        <v>140.0</v>
      </c>
      <c r="F1024" s="41">
        <v>35.0</v>
      </c>
      <c r="G1024" s="41">
        <v>70.0</v>
      </c>
      <c r="H1024" s="41">
        <v>-3.07732701</v>
      </c>
      <c r="I1024" s="41">
        <v>10000.0</v>
      </c>
      <c r="J1024" s="41">
        <v>5000.0</v>
      </c>
      <c r="K1024" s="41">
        <v>1200.0</v>
      </c>
      <c r="L1024" s="41">
        <v>600.0</v>
      </c>
      <c r="M1024" s="41">
        <v>100.0</v>
      </c>
      <c r="N1024" s="40" t="s">
        <v>1370</v>
      </c>
      <c r="O1024" s="40" t="s">
        <v>208</v>
      </c>
      <c r="P1024" s="40" t="s">
        <v>212</v>
      </c>
      <c r="Q1024" s="40" t="s">
        <v>8686</v>
      </c>
      <c r="R1024" s="40" t="b">
        <v>0</v>
      </c>
      <c r="S1024" s="40" t="s">
        <v>7286</v>
      </c>
      <c r="T1024" s="40" t="s">
        <v>212</v>
      </c>
      <c r="U1024" s="41">
        <v>0.1</v>
      </c>
      <c r="V1024" s="41">
        <v>0.9</v>
      </c>
      <c r="W1024" s="41">
        <v>0.3</v>
      </c>
      <c r="X1024" s="41">
        <v>0.6</v>
      </c>
      <c r="Y1024" s="40" t="b">
        <v>0</v>
      </c>
      <c r="Z1024" s="40" t="b">
        <v>1</v>
      </c>
      <c r="AA1024" s="40" t="b">
        <v>0</v>
      </c>
      <c r="AB1024" s="40" t="b">
        <v>0</v>
      </c>
      <c r="AC1024" s="41" t="s">
        <v>10696</v>
      </c>
      <c r="AD1024" s="41" t="s">
        <v>10697</v>
      </c>
      <c r="AE1024" s="41">
        <v>934.2296779</v>
      </c>
      <c r="AF1024" s="41">
        <v>-3.820473442</v>
      </c>
      <c r="AG1024" s="42">
        <v>1.39E42</v>
      </c>
      <c r="AH1024" s="51">
        <v>0.241490888</v>
      </c>
      <c r="AI1024" s="40" t="s">
        <v>10698</v>
      </c>
      <c r="AJ1024" s="40" t="s">
        <v>10699</v>
      </c>
      <c r="AK1024" s="41">
        <v>7620.0</v>
      </c>
      <c r="AL1024" s="40" t="s">
        <v>7372</v>
      </c>
      <c r="AM1024" s="40" t="s">
        <v>7285</v>
      </c>
      <c r="AN1024" s="40" t="s">
        <v>224</v>
      </c>
      <c r="AO1024" s="42">
        <v>1.11E139</v>
      </c>
    </row>
    <row r="1025">
      <c r="A1025" s="41">
        <v>472.0</v>
      </c>
      <c r="B1025" s="42">
        <v>1.671302375E9</v>
      </c>
      <c r="C1025" s="41">
        <v>3356.0</v>
      </c>
      <c r="D1025" s="40" t="s">
        <v>1243</v>
      </c>
      <c r="E1025" s="41">
        <v>140.0</v>
      </c>
      <c r="F1025" s="41">
        <v>35.0</v>
      </c>
      <c r="G1025" s="41">
        <v>70.0</v>
      </c>
      <c r="H1025" s="41">
        <v>-3.07732701</v>
      </c>
      <c r="I1025" s="41">
        <v>10000.0</v>
      </c>
      <c r="J1025" s="41">
        <v>5000.0</v>
      </c>
      <c r="K1025" s="41">
        <v>1200.0</v>
      </c>
      <c r="L1025" s="41">
        <v>600.0</v>
      </c>
      <c r="M1025" s="41">
        <v>50.0</v>
      </c>
      <c r="N1025" s="40" t="s">
        <v>1370</v>
      </c>
      <c r="O1025" s="40" t="s">
        <v>1371</v>
      </c>
      <c r="P1025" s="40" t="s">
        <v>1372</v>
      </c>
      <c r="Q1025" s="40" t="s">
        <v>8686</v>
      </c>
      <c r="R1025" s="40" t="b">
        <v>0</v>
      </c>
      <c r="S1025" s="40" t="s">
        <v>1373</v>
      </c>
      <c r="T1025" s="40" t="s">
        <v>212</v>
      </c>
      <c r="U1025" s="41">
        <v>0.1</v>
      </c>
      <c r="V1025" s="41">
        <v>0.9</v>
      </c>
      <c r="W1025" s="41">
        <v>0.2</v>
      </c>
      <c r="X1025" s="41">
        <v>0.5</v>
      </c>
      <c r="Y1025" s="40" t="b">
        <v>0</v>
      </c>
      <c r="Z1025" s="40" t="b">
        <v>1</v>
      </c>
      <c r="AA1025" s="40" t="b">
        <v>0</v>
      </c>
      <c r="AB1025" s="40" t="b">
        <v>0</v>
      </c>
      <c r="AC1025" s="41" t="s">
        <v>10700</v>
      </c>
      <c r="AD1025" s="41" t="s">
        <v>10701</v>
      </c>
      <c r="AE1025" s="41">
        <v>453.1828084</v>
      </c>
      <c r="AF1025" s="41">
        <v>-3.821691429</v>
      </c>
      <c r="AG1025" s="42">
        <v>1.41E41</v>
      </c>
      <c r="AH1025" s="51">
        <v>0.241886682</v>
      </c>
      <c r="AI1025" s="40" t="s">
        <v>10702</v>
      </c>
      <c r="AJ1025" s="40" t="s">
        <v>10703</v>
      </c>
      <c r="AK1025" s="41">
        <v>8961.0</v>
      </c>
      <c r="AL1025" s="40" t="s">
        <v>1382</v>
      </c>
      <c r="AM1025" s="40" t="s">
        <v>7285</v>
      </c>
      <c r="AN1025" s="40" t="s">
        <v>224</v>
      </c>
      <c r="AO1025" s="42">
        <v>1.1E136</v>
      </c>
    </row>
    <row r="1026">
      <c r="A1026" s="41">
        <v>161.0</v>
      </c>
      <c r="B1026" s="42">
        <v>1.671302375E9</v>
      </c>
      <c r="C1026" s="41">
        <v>3356.0</v>
      </c>
      <c r="D1026" s="40" t="s">
        <v>1243</v>
      </c>
      <c r="E1026" s="41">
        <v>140.0</v>
      </c>
      <c r="F1026" s="41">
        <v>35.0</v>
      </c>
      <c r="G1026" s="41">
        <v>70.0</v>
      </c>
      <c r="H1026" s="41">
        <v>-3.07732701</v>
      </c>
      <c r="I1026" s="41">
        <v>10000.0</v>
      </c>
      <c r="J1026" s="41">
        <v>5000.0</v>
      </c>
      <c r="K1026" s="41">
        <v>1200.0</v>
      </c>
      <c r="L1026" s="41">
        <v>600.0</v>
      </c>
      <c r="M1026" s="41">
        <v>30.0</v>
      </c>
      <c r="N1026" s="40" t="s">
        <v>1370</v>
      </c>
      <c r="O1026" s="40" t="s">
        <v>1371</v>
      </c>
      <c r="P1026" s="40" t="s">
        <v>212</v>
      </c>
      <c r="Q1026" s="40" t="s">
        <v>8686</v>
      </c>
      <c r="R1026" s="40" t="b">
        <v>0</v>
      </c>
      <c r="S1026" s="40" t="s">
        <v>7286</v>
      </c>
      <c r="T1026" s="40" t="s">
        <v>212</v>
      </c>
      <c r="U1026" s="41">
        <v>0.1</v>
      </c>
      <c r="V1026" s="41">
        <v>0.9</v>
      </c>
      <c r="W1026" s="41">
        <v>0.3</v>
      </c>
      <c r="X1026" s="41">
        <v>0.6</v>
      </c>
      <c r="Y1026" s="40" t="b">
        <v>0</v>
      </c>
      <c r="Z1026" s="40" t="b">
        <v>1</v>
      </c>
      <c r="AA1026" s="40" t="b">
        <v>0</v>
      </c>
      <c r="AB1026" s="40" t="b">
        <v>0</v>
      </c>
      <c r="AC1026" s="41" t="s">
        <v>10651</v>
      </c>
      <c r="AD1026" s="41" t="s">
        <v>10704</v>
      </c>
      <c r="AE1026" s="41">
        <v>354.3147733</v>
      </c>
      <c r="AF1026" s="41">
        <v>-3.823280177</v>
      </c>
      <c r="AG1026" s="42">
        <v>4.4E41</v>
      </c>
      <c r="AH1026" s="51">
        <v>0.242402957</v>
      </c>
      <c r="AI1026" s="40" t="s">
        <v>10705</v>
      </c>
      <c r="AJ1026" s="40" t="s">
        <v>10706</v>
      </c>
      <c r="AK1026" s="41">
        <v>9082.0</v>
      </c>
      <c r="AL1026" s="40" t="s">
        <v>1382</v>
      </c>
      <c r="AM1026" s="40" t="s">
        <v>7285</v>
      </c>
      <c r="AN1026" s="40" t="s">
        <v>224</v>
      </c>
      <c r="AO1026" s="42">
        <v>1.01E138</v>
      </c>
    </row>
    <row r="1027">
      <c r="A1027" s="41">
        <v>807.0</v>
      </c>
      <c r="B1027" s="42">
        <v>1.671302375E9</v>
      </c>
      <c r="C1027" s="41">
        <v>3356.0</v>
      </c>
      <c r="D1027" s="40" t="s">
        <v>1243</v>
      </c>
      <c r="E1027" s="41">
        <v>140.0</v>
      </c>
      <c r="F1027" s="41">
        <v>35.0</v>
      </c>
      <c r="G1027" s="41">
        <v>70.0</v>
      </c>
      <c r="H1027" s="41">
        <v>-3.07732701</v>
      </c>
      <c r="I1027" s="41">
        <v>10000.0</v>
      </c>
      <c r="J1027" s="41">
        <v>5000.0</v>
      </c>
      <c r="K1027" s="41">
        <v>1200.0</v>
      </c>
      <c r="L1027" s="41">
        <v>600.0</v>
      </c>
      <c r="M1027" s="41">
        <v>100.0</v>
      </c>
      <c r="N1027" s="40" t="s">
        <v>1370</v>
      </c>
      <c r="O1027" s="40" t="s">
        <v>1371</v>
      </c>
      <c r="P1027" s="40" t="s">
        <v>7305</v>
      </c>
      <c r="Q1027" s="40" t="s">
        <v>8686</v>
      </c>
      <c r="R1027" s="40" t="b">
        <v>0</v>
      </c>
      <c r="S1027" s="40" t="s">
        <v>7286</v>
      </c>
      <c r="T1027" s="40" t="s">
        <v>212</v>
      </c>
      <c r="U1027" s="41">
        <v>0.1</v>
      </c>
      <c r="V1027" s="41">
        <v>0.9</v>
      </c>
      <c r="W1027" s="41">
        <v>0.3</v>
      </c>
      <c r="X1027" s="41">
        <v>0.4</v>
      </c>
      <c r="Y1027" s="40" t="b">
        <v>0</v>
      </c>
      <c r="Z1027" s="40" t="b">
        <v>1</v>
      </c>
      <c r="AA1027" s="40" t="b">
        <v>0</v>
      </c>
      <c r="AB1027" s="40" t="b">
        <v>0</v>
      </c>
      <c r="AC1027" s="41" t="s">
        <v>10707</v>
      </c>
      <c r="AD1027" s="41" t="s">
        <v>10708</v>
      </c>
      <c r="AE1027" s="41">
        <v>496.2536094</v>
      </c>
      <c r="AF1027" s="41">
        <v>-3.827102347</v>
      </c>
      <c r="AG1027" s="42">
        <v>3.37E41</v>
      </c>
      <c r="AH1027" s="51">
        <v>0.243644999</v>
      </c>
      <c r="AI1027" s="40" t="s">
        <v>10709</v>
      </c>
      <c r="AJ1027" s="40" t="s">
        <v>10710</v>
      </c>
      <c r="AK1027" s="41">
        <v>5748.0</v>
      </c>
      <c r="AL1027" s="40" t="s">
        <v>1382</v>
      </c>
      <c r="AM1027" s="40" t="s">
        <v>7285</v>
      </c>
      <c r="AN1027" s="40" t="s">
        <v>224</v>
      </c>
      <c r="AO1027" s="42">
        <v>1.11E137</v>
      </c>
    </row>
    <row r="1028">
      <c r="A1028" s="41">
        <v>292.0</v>
      </c>
      <c r="B1028" s="42">
        <v>1.671302375E9</v>
      </c>
      <c r="C1028" s="41">
        <v>3356.0</v>
      </c>
      <c r="D1028" s="40" t="s">
        <v>1243</v>
      </c>
      <c r="E1028" s="41">
        <v>140.0</v>
      </c>
      <c r="F1028" s="41">
        <v>35.0</v>
      </c>
      <c r="G1028" s="41">
        <v>70.0</v>
      </c>
      <c r="H1028" s="41">
        <v>-3.07732701</v>
      </c>
      <c r="I1028" s="41">
        <v>10000.0</v>
      </c>
      <c r="J1028" s="41">
        <v>5000.0</v>
      </c>
      <c r="K1028" s="41">
        <v>1200.0</v>
      </c>
      <c r="L1028" s="41">
        <v>600.0</v>
      </c>
      <c r="M1028" s="41">
        <v>30.0</v>
      </c>
      <c r="N1028" s="40" t="s">
        <v>1370</v>
      </c>
      <c r="O1028" s="40" t="s">
        <v>208</v>
      </c>
      <c r="P1028" s="40" t="s">
        <v>1372</v>
      </c>
      <c r="Q1028" s="40" t="s">
        <v>8686</v>
      </c>
      <c r="R1028" s="40" t="b">
        <v>0</v>
      </c>
      <c r="S1028" s="40" t="s">
        <v>1373</v>
      </c>
      <c r="T1028" s="40" t="s">
        <v>212</v>
      </c>
      <c r="U1028" s="41">
        <v>0.1</v>
      </c>
      <c r="V1028" s="41">
        <v>0.9</v>
      </c>
      <c r="W1028" s="41">
        <v>0.2</v>
      </c>
      <c r="X1028" s="41">
        <v>0.5</v>
      </c>
      <c r="Y1028" s="40" t="b">
        <v>0</v>
      </c>
      <c r="Z1028" s="40" t="b">
        <v>1</v>
      </c>
      <c r="AA1028" s="40" t="b">
        <v>0</v>
      </c>
      <c r="AB1028" s="40" t="b">
        <v>0</v>
      </c>
      <c r="AC1028" s="41" t="s">
        <v>10711</v>
      </c>
      <c r="AD1028" s="41" t="s">
        <v>10712</v>
      </c>
      <c r="AE1028" s="41">
        <v>331.0859115</v>
      </c>
      <c r="AF1028" s="41">
        <v>-3.82808723</v>
      </c>
      <c r="AG1028" s="42">
        <v>3.36E41</v>
      </c>
      <c r="AH1028" s="51">
        <v>0.243965044</v>
      </c>
      <c r="AI1028" s="40" t="s">
        <v>10713</v>
      </c>
      <c r="AJ1028" s="45">
        <v>3.36401593978858E251</v>
      </c>
      <c r="AK1028" s="41">
        <v>10000.0</v>
      </c>
      <c r="AL1028" s="40" t="s">
        <v>216</v>
      </c>
      <c r="AM1028" s="40" t="s">
        <v>7285</v>
      </c>
      <c r="AN1028" s="40" t="s">
        <v>224</v>
      </c>
      <c r="AO1028" s="42">
        <v>1.11E137</v>
      </c>
    </row>
    <row r="1029">
      <c r="A1029" s="41">
        <v>870.0</v>
      </c>
      <c r="B1029" s="42">
        <v>1.671302375E9</v>
      </c>
      <c r="C1029" s="41">
        <v>3356.0</v>
      </c>
      <c r="D1029" s="40" t="s">
        <v>1243</v>
      </c>
      <c r="E1029" s="41">
        <v>140.0</v>
      </c>
      <c r="F1029" s="41">
        <v>35.0</v>
      </c>
      <c r="G1029" s="41">
        <v>70.0</v>
      </c>
      <c r="H1029" s="41">
        <v>-3.07732701</v>
      </c>
      <c r="I1029" s="41">
        <v>10000.0</v>
      </c>
      <c r="J1029" s="41">
        <v>5000.0</v>
      </c>
      <c r="K1029" s="41">
        <v>1200.0</v>
      </c>
      <c r="L1029" s="41">
        <v>600.0</v>
      </c>
      <c r="M1029" s="41">
        <v>100.0</v>
      </c>
      <c r="N1029" s="40" t="s">
        <v>1370</v>
      </c>
      <c r="O1029" s="40" t="s">
        <v>1371</v>
      </c>
      <c r="P1029" s="40" t="s">
        <v>212</v>
      </c>
      <c r="Q1029" s="40" t="s">
        <v>8686</v>
      </c>
      <c r="R1029" s="40" t="b">
        <v>0</v>
      </c>
      <c r="S1029" s="40" t="s">
        <v>1373</v>
      </c>
      <c r="T1029" s="40" t="s">
        <v>212</v>
      </c>
      <c r="U1029" s="41">
        <v>0.1</v>
      </c>
      <c r="V1029" s="41">
        <v>0.9</v>
      </c>
      <c r="W1029" s="41">
        <v>0.3</v>
      </c>
      <c r="X1029" s="41">
        <v>0.4</v>
      </c>
      <c r="Y1029" s="40" t="b">
        <v>0</v>
      </c>
      <c r="Z1029" s="40" t="b">
        <v>1</v>
      </c>
      <c r="AA1029" s="40" t="b">
        <v>0</v>
      </c>
      <c r="AB1029" s="40" t="b">
        <v>0</v>
      </c>
      <c r="AC1029" s="41" t="s">
        <v>8023</v>
      </c>
      <c r="AD1029" s="41" t="s">
        <v>10714</v>
      </c>
      <c r="AE1029" s="41">
        <v>798.3567271</v>
      </c>
      <c r="AF1029" s="41">
        <v>-3.82908023</v>
      </c>
      <c r="AG1029" s="42">
        <v>4.82E41</v>
      </c>
      <c r="AH1029" s="51">
        <v>0.244287727</v>
      </c>
      <c r="AI1029" s="40" t="s">
        <v>10715</v>
      </c>
      <c r="AJ1029" s="40" t="s">
        <v>10716</v>
      </c>
      <c r="AK1029" s="41">
        <v>10000.0</v>
      </c>
      <c r="AL1029" s="40" t="s">
        <v>216</v>
      </c>
      <c r="AM1029" s="40" t="s">
        <v>7285</v>
      </c>
      <c r="AN1029" s="40" t="s">
        <v>224</v>
      </c>
      <c r="AO1029" s="42">
        <v>1.01E138</v>
      </c>
    </row>
    <row r="1030">
      <c r="A1030" s="41">
        <v>144.0</v>
      </c>
      <c r="B1030" s="42">
        <v>1.671302375E9</v>
      </c>
      <c r="C1030" s="41">
        <v>3356.0</v>
      </c>
      <c r="D1030" s="40" t="s">
        <v>1243</v>
      </c>
      <c r="E1030" s="41">
        <v>140.0</v>
      </c>
      <c r="F1030" s="41">
        <v>35.0</v>
      </c>
      <c r="G1030" s="41">
        <v>70.0</v>
      </c>
      <c r="H1030" s="41">
        <v>-3.07732701</v>
      </c>
      <c r="I1030" s="41">
        <v>10000.0</v>
      </c>
      <c r="J1030" s="41">
        <v>5000.0</v>
      </c>
      <c r="K1030" s="41">
        <v>1200.0</v>
      </c>
      <c r="L1030" s="41">
        <v>600.0</v>
      </c>
      <c r="M1030" s="41">
        <v>30.0</v>
      </c>
      <c r="N1030" s="40" t="s">
        <v>1370</v>
      </c>
      <c r="O1030" s="40" t="s">
        <v>1371</v>
      </c>
      <c r="P1030" s="40" t="s">
        <v>212</v>
      </c>
      <c r="Q1030" s="40" t="s">
        <v>8686</v>
      </c>
      <c r="R1030" s="40" t="b">
        <v>0</v>
      </c>
      <c r="S1030" s="40" t="s">
        <v>1373</v>
      </c>
      <c r="T1030" s="40" t="s">
        <v>212</v>
      </c>
      <c r="U1030" s="41">
        <v>0.1</v>
      </c>
      <c r="V1030" s="41">
        <v>0.9</v>
      </c>
      <c r="W1030" s="41">
        <v>0.1</v>
      </c>
      <c r="X1030" s="41">
        <v>0.4</v>
      </c>
      <c r="Y1030" s="40" t="b">
        <v>0</v>
      </c>
      <c r="Z1030" s="40" t="b">
        <v>1</v>
      </c>
      <c r="AA1030" s="40" t="b">
        <v>0</v>
      </c>
      <c r="AB1030" s="40" t="b">
        <v>0</v>
      </c>
      <c r="AC1030" s="41" t="s">
        <v>10717</v>
      </c>
      <c r="AD1030" s="41" t="s">
        <v>10718</v>
      </c>
      <c r="AE1030" s="41">
        <v>248.4203811</v>
      </c>
      <c r="AF1030" s="41">
        <v>-3.830805389</v>
      </c>
      <c r="AG1030" s="42">
        <v>1.37E42</v>
      </c>
      <c r="AH1030" s="51">
        <v>0.24484833</v>
      </c>
      <c r="AI1030" s="40" t="s">
        <v>10719</v>
      </c>
      <c r="AJ1030" s="46">
        <v>1.3715218194599E128</v>
      </c>
      <c r="AK1030" s="41">
        <v>10000.0</v>
      </c>
      <c r="AL1030" s="40" t="s">
        <v>216</v>
      </c>
      <c r="AM1030" s="40" t="s">
        <v>7285</v>
      </c>
      <c r="AN1030" s="40" t="s">
        <v>224</v>
      </c>
      <c r="AO1030" s="42">
        <v>1.11E139</v>
      </c>
    </row>
    <row r="1031">
      <c r="A1031" s="41">
        <v>149.0</v>
      </c>
      <c r="B1031" s="42">
        <v>1.671302375E9</v>
      </c>
      <c r="C1031" s="41">
        <v>3356.0</v>
      </c>
      <c r="D1031" s="40" t="s">
        <v>1243</v>
      </c>
      <c r="E1031" s="41">
        <v>140.0</v>
      </c>
      <c r="F1031" s="41">
        <v>35.0</v>
      </c>
      <c r="G1031" s="41">
        <v>70.0</v>
      </c>
      <c r="H1031" s="41">
        <v>-3.07732701</v>
      </c>
      <c r="I1031" s="41">
        <v>10000.0</v>
      </c>
      <c r="J1031" s="41">
        <v>5000.0</v>
      </c>
      <c r="K1031" s="41">
        <v>1200.0</v>
      </c>
      <c r="L1031" s="41">
        <v>600.0</v>
      </c>
      <c r="M1031" s="41">
        <v>30.0</v>
      </c>
      <c r="N1031" s="40" t="s">
        <v>1370</v>
      </c>
      <c r="O1031" s="40" t="s">
        <v>1371</v>
      </c>
      <c r="P1031" s="40" t="s">
        <v>212</v>
      </c>
      <c r="Q1031" s="40" t="s">
        <v>8686</v>
      </c>
      <c r="R1031" s="40" t="b">
        <v>0</v>
      </c>
      <c r="S1031" s="40" t="s">
        <v>1373</v>
      </c>
      <c r="T1031" s="40" t="s">
        <v>212</v>
      </c>
      <c r="U1031" s="41">
        <v>0.1</v>
      </c>
      <c r="V1031" s="41">
        <v>0.9</v>
      </c>
      <c r="W1031" s="41">
        <v>0.2</v>
      </c>
      <c r="X1031" s="41">
        <v>0.6</v>
      </c>
      <c r="Y1031" s="40" t="b">
        <v>0</v>
      </c>
      <c r="Z1031" s="40" t="b">
        <v>1</v>
      </c>
      <c r="AA1031" s="40" t="b">
        <v>0</v>
      </c>
      <c r="AB1031" s="40" t="b">
        <v>0</v>
      </c>
      <c r="AC1031" s="41" t="s">
        <v>10720</v>
      </c>
      <c r="AD1031" s="41" t="s">
        <v>10721</v>
      </c>
      <c r="AE1031" s="41">
        <v>370.3583798</v>
      </c>
      <c r="AF1031" s="41">
        <v>-3.833639019</v>
      </c>
      <c r="AG1031" s="42">
        <v>1.07E42</v>
      </c>
      <c r="AH1031" s="51">
        <v>0.245769139</v>
      </c>
      <c r="AI1031" s="40" t="s">
        <v>10722</v>
      </c>
      <c r="AJ1031" s="45">
        <v>1.06612779127003E257</v>
      </c>
      <c r="AK1031" s="41">
        <v>10000.0</v>
      </c>
      <c r="AL1031" s="40" t="s">
        <v>216</v>
      </c>
      <c r="AM1031" s="40" t="s">
        <v>7285</v>
      </c>
      <c r="AN1031" s="40" t="s">
        <v>224</v>
      </c>
      <c r="AO1031" s="42">
        <v>1.1E139</v>
      </c>
    </row>
    <row r="1032">
      <c r="A1032" s="41">
        <v>834.0</v>
      </c>
      <c r="B1032" s="42">
        <v>1.671302375E9</v>
      </c>
      <c r="C1032" s="41">
        <v>3356.0</v>
      </c>
      <c r="D1032" s="40" t="s">
        <v>1243</v>
      </c>
      <c r="E1032" s="41">
        <v>140.0</v>
      </c>
      <c r="F1032" s="41">
        <v>35.0</v>
      </c>
      <c r="G1032" s="41">
        <v>70.0</v>
      </c>
      <c r="H1032" s="41">
        <v>-3.07732701</v>
      </c>
      <c r="I1032" s="41">
        <v>10000.0</v>
      </c>
      <c r="J1032" s="41">
        <v>5000.0</v>
      </c>
      <c r="K1032" s="41">
        <v>1200.0</v>
      </c>
      <c r="L1032" s="41">
        <v>600.0</v>
      </c>
      <c r="M1032" s="41">
        <v>100.0</v>
      </c>
      <c r="N1032" s="40" t="s">
        <v>1370</v>
      </c>
      <c r="O1032" s="40" t="s">
        <v>1371</v>
      </c>
      <c r="P1032" s="40" t="s">
        <v>1372</v>
      </c>
      <c r="Q1032" s="40" t="s">
        <v>8686</v>
      </c>
      <c r="R1032" s="40" t="b">
        <v>0</v>
      </c>
      <c r="S1032" s="40" t="s">
        <v>1373</v>
      </c>
      <c r="T1032" s="40" t="s">
        <v>212</v>
      </c>
      <c r="U1032" s="41">
        <v>0.1</v>
      </c>
      <c r="V1032" s="41">
        <v>0.9</v>
      </c>
      <c r="W1032" s="41">
        <v>0.3</v>
      </c>
      <c r="X1032" s="41">
        <v>0.4</v>
      </c>
      <c r="Y1032" s="40" t="b">
        <v>0</v>
      </c>
      <c r="Z1032" s="40" t="b">
        <v>1</v>
      </c>
      <c r="AA1032" s="40" t="b">
        <v>0</v>
      </c>
      <c r="AB1032" s="40" t="b">
        <v>0</v>
      </c>
      <c r="AC1032" s="41" t="s">
        <v>1341</v>
      </c>
      <c r="AD1032" s="41" t="s">
        <v>10723</v>
      </c>
      <c r="AE1032" s="41">
        <v>802.3636124</v>
      </c>
      <c r="AF1032" s="41">
        <v>-3.835339031</v>
      </c>
      <c r="AG1032" s="42">
        <v>1.36E42</v>
      </c>
      <c r="AH1032" s="51">
        <v>0.24632157</v>
      </c>
      <c r="AI1032" s="40" t="s">
        <v>10724</v>
      </c>
      <c r="AJ1032" s="40" t="s">
        <v>10725</v>
      </c>
      <c r="AK1032" s="41">
        <v>10000.0</v>
      </c>
      <c r="AL1032" s="40" t="s">
        <v>216</v>
      </c>
      <c r="AM1032" s="40" t="s">
        <v>7285</v>
      </c>
      <c r="AN1032" s="40" t="s">
        <v>224</v>
      </c>
      <c r="AO1032" s="42">
        <v>1.11E139</v>
      </c>
    </row>
    <row r="1033">
      <c r="A1033" s="41">
        <v>47.0</v>
      </c>
      <c r="B1033" s="42">
        <v>1.671312514E9</v>
      </c>
      <c r="C1033" s="41">
        <v>3356.0</v>
      </c>
      <c r="D1033" s="40" t="s">
        <v>1243</v>
      </c>
      <c r="E1033" s="41">
        <v>140.0</v>
      </c>
      <c r="F1033" s="41">
        <v>35.0</v>
      </c>
      <c r="G1033" s="41">
        <v>70.0</v>
      </c>
      <c r="H1033" s="41">
        <v>-3.07732701</v>
      </c>
      <c r="I1033" s="41">
        <v>10000.0</v>
      </c>
      <c r="J1033" s="41">
        <v>5000.0</v>
      </c>
      <c r="K1033" s="41">
        <v>1200.0</v>
      </c>
      <c r="L1033" s="41">
        <v>600.0</v>
      </c>
      <c r="M1033" s="41">
        <v>30.0</v>
      </c>
      <c r="N1033" s="40" t="s">
        <v>1370</v>
      </c>
      <c r="O1033" s="40" t="s">
        <v>1371</v>
      </c>
      <c r="P1033" s="40" t="s">
        <v>7310</v>
      </c>
      <c r="Q1033" s="40" t="s">
        <v>8686</v>
      </c>
      <c r="R1033" s="40" t="b">
        <v>0</v>
      </c>
      <c r="S1033" s="40" t="s">
        <v>7286</v>
      </c>
      <c r="T1033" s="40" t="s">
        <v>7305</v>
      </c>
      <c r="U1033" s="41">
        <v>0.1</v>
      </c>
      <c r="V1033" s="41">
        <v>0.9</v>
      </c>
      <c r="W1033" s="41">
        <v>0.1</v>
      </c>
      <c r="X1033" s="41">
        <v>0.6</v>
      </c>
      <c r="Y1033" s="40" t="b">
        <v>0</v>
      </c>
      <c r="Z1033" s="40" t="b">
        <v>1</v>
      </c>
      <c r="AA1033" s="40" t="b">
        <v>0</v>
      </c>
      <c r="AB1033" s="40" t="b">
        <v>1</v>
      </c>
      <c r="AC1033" s="41" t="s">
        <v>10726</v>
      </c>
      <c r="AD1033" s="41" t="s">
        <v>10727</v>
      </c>
      <c r="AE1033" s="41">
        <v>1202.844303</v>
      </c>
      <c r="AF1033" s="41">
        <v>-3.838715374</v>
      </c>
      <c r="AG1033" s="42">
        <v>1.2E42</v>
      </c>
      <c r="AH1033" s="51">
        <v>0.247418738</v>
      </c>
      <c r="AI1033" s="40" t="s">
        <v>10728</v>
      </c>
      <c r="AJ1033" s="46">
        <v>1.19716907068671E128</v>
      </c>
      <c r="AK1033" s="41">
        <v>4364.0</v>
      </c>
      <c r="AL1033" s="40" t="s">
        <v>2224</v>
      </c>
      <c r="AM1033" s="40" t="s">
        <v>7285</v>
      </c>
      <c r="AN1033" s="40" t="s">
        <v>5643</v>
      </c>
      <c r="AO1033" s="42">
        <v>1.1E139</v>
      </c>
    </row>
    <row r="1034">
      <c r="A1034" s="41">
        <v>588.0</v>
      </c>
      <c r="B1034" s="42">
        <v>1.671302375E9</v>
      </c>
      <c r="C1034" s="41">
        <v>3356.0</v>
      </c>
      <c r="D1034" s="40" t="s">
        <v>1243</v>
      </c>
      <c r="E1034" s="41">
        <v>140.0</v>
      </c>
      <c r="F1034" s="41">
        <v>35.0</v>
      </c>
      <c r="G1034" s="41">
        <v>70.0</v>
      </c>
      <c r="H1034" s="41">
        <v>-3.07732701</v>
      </c>
      <c r="I1034" s="41">
        <v>10000.0</v>
      </c>
      <c r="J1034" s="41">
        <v>5000.0</v>
      </c>
      <c r="K1034" s="41">
        <v>1200.0</v>
      </c>
      <c r="L1034" s="41">
        <v>600.0</v>
      </c>
      <c r="M1034" s="41">
        <v>50.0</v>
      </c>
      <c r="N1034" s="40" t="s">
        <v>1370</v>
      </c>
      <c r="O1034" s="40" t="s">
        <v>208</v>
      </c>
      <c r="P1034" s="40" t="s">
        <v>7310</v>
      </c>
      <c r="Q1034" s="40" t="s">
        <v>8686</v>
      </c>
      <c r="R1034" s="40" t="b">
        <v>0</v>
      </c>
      <c r="S1034" s="40" t="s">
        <v>7286</v>
      </c>
      <c r="T1034" s="40" t="s">
        <v>212</v>
      </c>
      <c r="U1034" s="41">
        <v>0.1</v>
      </c>
      <c r="V1034" s="41">
        <v>0.9</v>
      </c>
      <c r="W1034" s="41">
        <v>0.2</v>
      </c>
      <c r="X1034" s="41">
        <v>0.4</v>
      </c>
      <c r="Y1034" s="40" t="b">
        <v>0</v>
      </c>
      <c r="Z1034" s="40" t="b">
        <v>1</v>
      </c>
      <c r="AA1034" s="40" t="b">
        <v>0</v>
      </c>
      <c r="AB1034" s="40" t="b">
        <v>0</v>
      </c>
      <c r="AC1034" s="41" t="s">
        <v>10729</v>
      </c>
      <c r="AD1034" s="41" t="s">
        <v>10730</v>
      </c>
      <c r="AE1034" s="41">
        <v>339.0898993</v>
      </c>
      <c r="AF1034" s="41">
        <v>-3.844320277</v>
      </c>
      <c r="AG1034" s="42">
        <v>1.04E42</v>
      </c>
      <c r="AH1034" s="51">
        <v>0.249240092</v>
      </c>
      <c r="AI1034" s="40" t="s">
        <v>10731</v>
      </c>
      <c r="AJ1034" s="40" t="s">
        <v>10732</v>
      </c>
      <c r="AK1034" s="41">
        <v>5420.0</v>
      </c>
      <c r="AL1034" s="40" t="s">
        <v>1382</v>
      </c>
      <c r="AM1034" s="40" t="s">
        <v>7285</v>
      </c>
      <c r="AN1034" s="40" t="s">
        <v>224</v>
      </c>
      <c r="AO1034" s="42">
        <v>1.01E139</v>
      </c>
    </row>
    <row r="1035">
      <c r="A1035" s="41">
        <v>661.0</v>
      </c>
      <c r="B1035" s="42">
        <v>1.671302375E9</v>
      </c>
      <c r="C1035" s="41">
        <v>3356.0</v>
      </c>
      <c r="D1035" s="40" t="s">
        <v>1243</v>
      </c>
      <c r="E1035" s="41">
        <v>140.0</v>
      </c>
      <c r="F1035" s="41">
        <v>35.0</v>
      </c>
      <c r="G1035" s="41">
        <v>70.0</v>
      </c>
      <c r="H1035" s="41">
        <v>-3.07732701</v>
      </c>
      <c r="I1035" s="41">
        <v>10000.0</v>
      </c>
      <c r="J1035" s="41">
        <v>5000.0</v>
      </c>
      <c r="K1035" s="41">
        <v>1200.0</v>
      </c>
      <c r="L1035" s="41">
        <v>600.0</v>
      </c>
      <c r="M1035" s="41">
        <v>50.0</v>
      </c>
      <c r="N1035" s="40" t="s">
        <v>1370</v>
      </c>
      <c r="O1035" s="40" t="s">
        <v>208</v>
      </c>
      <c r="P1035" s="40" t="s">
        <v>1372</v>
      </c>
      <c r="Q1035" s="40" t="s">
        <v>8686</v>
      </c>
      <c r="R1035" s="40" t="b">
        <v>0</v>
      </c>
      <c r="S1035" s="40" t="s">
        <v>7286</v>
      </c>
      <c r="T1035" s="40" t="s">
        <v>212</v>
      </c>
      <c r="U1035" s="41">
        <v>0.1</v>
      </c>
      <c r="V1035" s="41">
        <v>0.9</v>
      </c>
      <c r="W1035" s="41">
        <v>0.2</v>
      </c>
      <c r="X1035" s="41">
        <v>0.5</v>
      </c>
      <c r="Y1035" s="40" t="b">
        <v>0</v>
      </c>
      <c r="Z1035" s="40" t="b">
        <v>1</v>
      </c>
      <c r="AA1035" s="40" t="b">
        <v>0</v>
      </c>
      <c r="AB1035" s="40" t="b">
        <v>0</v>
      </c>
      <c r="AC1035" s="41" t="s">
        <v>10733</v>
      </c>
      <c r="AD1035" s="41" t="s">
        <v>10734</v>
      </c>
      <c r="AE1035" s="41">
        <v>496.3891761</v>
      </c>
      <c r="AF1035" s="41">
        <v>-3.846605074</v>
      </c>
      <c r="AG1035" s="42">
        <v>1.2E42</v>
      </c>
      <c r="AH1035" s="51">
        <v>0.249982553</v>
      </c>
      <c r="AI1035" s="40" t="s">
        <v>10735</v>
      </c>
      <c r="AJ1035" s="40" t="s">
        <v>10736</v>
      </c>
      <c r="AK1035" s="41">
        <v>9333.0</v>
      </c>
      <c r="AL1035" s="40" t="s">
        <v>1382</v>
      </c>
      <c r="AM1035" s="40" t="s">
        <v>7285</v>
      </c>
      <c r="AN1035" s="40" t="s">
        <v>224</v>
      </c>
      <c r="AO1035" s="42">
        <v>1.1E139</v>
      </c>
    </row>
    <row r="1036">
      <c r="A1036" s="41">
        <v>445.0</v>
      </c>
      <c r="B1036" s="42">
        <v>1.671302375E9</v>
      </c>
      <c r="C1036" s="41">
        <v>3356.0</v>
      </c>
      <c r="D1036" s="40" t="s">
        <v>1243</v>
      </c>
      <c r="E1036" s="41">
        <v>140.0</v>
      </c>
      <c r="F1036" s="41">
        <v>35.0</v>
      </c>
      <c r="G1036" s="41">
        <v>70.0</v>
      </c>
      <c r="H1036" s="41">
        <v>-3.07732701</v>
      </c>
      <c r="I1036" s="41">
        <v>10000.0</v>
      </c>
      <c r="J1036" s="41">
        <v>5000.0</v>
      </c>
      <c r="K1036" s="41">
        <v>1200.0</v>
      </c>
      <c r="L1036" s="41">
        <v>600.0</v>
      </c>
      <c r="M1036" s="41">
        <v>50.0</v>
      </c>
      <c r="N1036" s="40" t="s">
        <v>1370</v>
      </c>
      <c r="O1036" s="40" t="s">
        <v>1371</v>
      </c>
      <c r="P1036" s="40" t="s">
        <v>7305</v>
      </c>
      <c r="Q1036" s="40" t="s">
        <v>8686</v>
      </c>
      <c r="R1036" s="40" t="b">
        <v>0</v>
      </c>
      <c r="S1036" s="40" t="s">
        <v>7286</v>
      </c>
      <c r="T1036" s="40" t="s">
        <v>212</v>
      </c>
      <c r="U1036" s="41">
        <v>0.1</v>
      </c>
      <c r="V1036" s="41">
        <v>0.9</v>
      </c>
      <c r="W1036" s="41">
        <v>0.2</v>
      </c>
      <c r="X1036" s="41">
        <v>0.5</v>
      </c>
      <c r="Y1036" s="40" t="b">
        <v>0</v>
      </c>
      <c r="Z1036" s="40" t="b">
        <v>1</v>
      </c>
      <c r="AA1036" s="40" t="b">
        <v>0</v>
      </c>
      <c r="AB1036" s="40" t="b">
        <v>0</v>
      </c>
      <c r="AC1036" s="41" t="s">
        <v>10737</v>
      </c>
      <c r="AD1036" s="41" t="s">
        <v>10738</v>
      </c>
      <c r="AE1036" s="41">
        <v>313.7401805</v>
      </c>
      <c r="AF1036" s="41">
        <v>-3.847544889</v>
      </c>
      <c r="AG1036" s="42">
        <v>1.33E42</v>
      </c>
      <c r="AH1036" s="51">
        <v>0.250287953</v>
      </c>
      <c r="AI1036" s="40" t="s">
        <v>10739</v>
      </c>
      <c r="AJ1036" s="40" t="s">
        <v>10740</v>
      </c>
      <c r="AK1036" s="41">
        <v>5766.0</v>
      </c>
      <c r="AL1036" s="40" t="s">
        <v>1382</v>
      </c>
      <c r="AM1036" s="40" t="s">
        <v>7285</v>
      </c>
      <c r="AN1036" s="40" t="s">
        <v>224</v>
      </c>
      <c r="AO1036" s="42">
        <v>1.11E139</v>
      </c>
    </row>
    <row r="1037">
      <c r="A1037" s="41">
        <v>1056.0</v>
      </c>
      <c r="B1037" s="42">
        <v>1.671302375E9</v>
      </c>
      <c r="C1037" s="41">
        <v>3356.0</v>
      </c>
      <c r="D1037" s="40" t="s">
        <v>1243</v>
      </c>
      <c r="E1037" s="41">
        <v>140.0</v>
      </c>
      <c r="F1037" s="41">
        <v>35.0</v>
      </c>
      <c r="G1037" s="41">
        <v>70.0</v>
      </c>
      <c r="H1037" s="41">
        <v>-3.07732701</v>
      </c>
      <c r="I1037" s="41">
        <v>10000.0</v>
      </c>
      <c r="J1037" s="41">
        <v>5000.0</v>
      </c>
      <c r="K1037" s="41">
        <v>1200.0</v>
      </c>
      <c r="L1037" s="41">
        <v>600.0</v>
      </c>
      <c r="M1037" s="41">
        <v>100.0</v>
      </c>
      <c r="N1037" s="40" t="s">
        <v>1370</v>
      </c>
      <c r="O1037" s="40" t="s">
        <v>208</v>
      </c>
      <c r="P1037" s="40" t="s">
        <v>212</v>
      </c>
      <c r="Q1037" s="40" t="s">
        <v>8686</v>
      </c>
      <c r="R1037" s="40" t="b">
        <v>0</v>
      </c>
      <c r="S1037" s="40" t="s">
        <v>7286</v>
      </c>
      <c r="T1037" s="40" t="s">
        <v>212</v>
      </c>
      <c r="U1037" s="41">
        <v>0.1</v>
      </c>
      <c r="V1037" s="41">
        <v>0.9</v>
      </c>
      <c r="W1037" s="41">
        <v>0.2</v>
      </c>
      <c r="X1037" s="41">
        <v>0.4</v>
      </c>
      <c r="Y1037" s="40" t="b">
        <v>0</v>
      </c>
      <c r="Z1037" s="40" t="b">
        <v>1</v>
      </c>
      <c r="AA1037" s="40" t="b">
        <v>0</v>
      </c>
      <c r="AB1037" s="40" t="b">
        <v>0</v>
      </c>
      <c r="AC1037" s="41" t="s">
        <v>10741</v>
      </c>
      <c r="AD1037" s="41" t="s">
        <v>10742</v>
      </c>
      <c r="AE1037" s="41">
        <v>650.582078</v>
      </c>
      <c r="AF1037" s="41">
        <v>-3.849962491</v>
      </c>
      <c r="AG1037" s="42">
        <v>1.16E41</v>
      </c>
      <c r="AH1037" s="51">
        <v>0.251073571</v>
      </c>
      <c r="AI1037" s="40" t="s">
        <v>10743</v>
      </c>
      <c r="AJ1037" s="40" t="s">
        <v>10744</v>
      </c>
      <c r="AK1037" s="41">
        <v>7926.0</v>
      </c>
      <c r="AL1037" s="40" t="s">
        <v>1382</v>
      </c>
      <c r="AM1037" s="40" t="s">
        <v>7285</v>
      </c>
      <c r="AN1037" s="40" t="s">
        <v>224</v>
      </c>
      <c r="AO1037" s="42">
        <v>1.01E136</v>
      </c>
    </row>
    <row r="1038">
      <c r="A1038" s="41">
        <v>10.0</v>
      </c>
      <c r="B1038" s="42">
        <v>1.671309524E9</v>
      </c>
      <c r="C1038" s="41">
        <v>3356.0</v>
      </c>
      <c r="D1038" s="40" t="s">
        <v>1243</v>
      </c>
      <c r="E1038" s="41">
        <v>140.0</v>
      </c>
      <c r="F1038" s="41">
        <v>35.0</v>
      </c>
      <c r="G1038" s="41">
        <v>70.0</v>
      </c>
      <c r="H1038" s="41">
        <v>-3.07732701</v>
      </c>
      <c r="I1038" s="41">
        <v>10000.0</v>
      </c>
      <c r="J1038" s="41">
        <v>5000.0</v>
      </c>
      <c r="K1038" s="41">
        <v>1200.0</v>
      </c>
      <c r="L1038" s="41">
        <v>600.0</v>
      </c>
      <c r="M1038" s="41">
        <v>30.0</v>
      </c>
      <c r="N1038" s="40" t="s">
        <v>1370</v>
      </c>
      <c r="O1038" s="40" t="s">
        <v>1371</v>
      </c>
      <c r="P1038" s="40" t="s">
        <v>209</v>
      </c>
      <c r="Q1038" s="40" t="s">
        <v>8686</v>
      </c>
      <c r="R1038" s="40" t="b">
        <v>0</v>
      </c>
      <c r="S1038" s="40" t="s">
        <v>7286</v>
      </c>
      <c r="T1038" s="40" t="s">
        <v>212</v>
      </c>
      <c r="U1038" s="41">
        <v>0.1</v>
      </c>
      <c r="V1038" s="41">
        <v>0.9</v>
      </c>
      <c r="W1038" s="41">
        <v>0.1</v>
      </c>
      <c r="X1038" s="41">
        <v>0.5</v>
      </c>
      <c r="Y1038" s="40" t="b">
        <v>0</v>
      </c>
      <c r="Z1038" s="40" t="b">
        <v>1</v>
      </c>
      <c r="AA1038" s="40" t="b">
        <v>0</v>
      </c>
      <c r="AB1038" s="40" t="b">
        <v>1</v>
      </c>
      <c r="AC1038" s="41" t="s">
        <v>10745</v>
      </c>
      <c r="AD1038" s="41" t="s">
        <v>10746</v>
      </c>
      <c r="AE1038" s="41">
        <v>1203.368959</v>
      </c>
      <c r="AF1038" s="41">
        <v>-3.850420815</v>
      </c>
      <c r="AG1038" s="42">
        <v>1.01E42</v>
      </c>
      <c r="AH1038" s="51">
        <v>0.251222507</v>
      </c>
      <c r="AI1038" s="40" t="s">
        <v>10747</v>
      </c>
      <c r="AJ1038" s="46">
        <v>1.01460712981495E85</v>
      </c>
      <c r="AK1038" s="41">
        <v>3836.0</v>
      </c>
      <c r="AL1038" s="40" t="s">
        <v>2224</v>
      </c>
      <c r="AM1038" s="40" t="s">
        <v>7285</v>
      </c>
      <c r="AN1038" s="40" t="s">
        <v>5643</v>
      </c>
      <c r="AO1038" s="42">
        <v>1.01E139</v>
      </c>
    </row>
    <row r="1039">
      <c r="A1039" s="41">
        <v>119.0</v>
      </c>
      <c r="B1039" s="42">
        <v>1.67130956E9</v>
      </c>
      <c r="C1039" s="41">
        <v>3356.0</v>
      </c>
      <c r="D1039" s="40" t="s">
        <v>1243</v>
      </c>
      <c r="E1039" s="41">
        <v>140.0</v>
      </c>
      <c r="F1039" s="41">
        <v>35.0</v>
      </c>
      <c r="G1039" s="41">
        <v>70.0</v>
      </c>
      <c r="H1039" s="41">
        <v>-3.07732701</v>
      </c>
      <c r="I1039" s="41">
        <v>10000.0</v>
      </c>
      <c r="J1039" s="41">
        <v>5000.0</v>
      </c>
      <c r="K1039" s="41">
        <v>1200.0</v>
      </c>
      <c r="L1039" s="41">
        <v>600.0</v>
      </c>
      <c r="M1039" s="41">
        <v>30.0</v>
      </c>
      <c r="N1039" s="40" t="s">
        <v>1370</v>
      </c>
      <c r="O1039" s="40" t="s">
        <v>1371</v>
      </c>
      <c r="P1039" s="40" t="s">
        <v>1372</v>
      </c>
      <c r="Q1039" s="40" t="s">
        <v>8686</v>
      </c>
      <c r="R1039" s="40" t="b">
        <v>0</v>
      </c>
      <c r="S1039" s="40" t="s">
        <v>7286</v>
      </c>
      <c r="T1039" s="40" t="s">
        <v>7305</v>
      </c>
      <c r="U1039" s="41">
        <v>0.1</v>
      </c>
      <c r="V1039" s="41">
        <v>0.9</v>
      </c>
      <c r="W1039" s="41">
        <v>0.1</v>
      </c>
      <c r="X1039" s="41">
        <v>0.6</v>
      </c>
      <c r="Y1039" s="40" t="b">
        <v>0</v>
      </c>
      <c r="Z1039" s="40" t="b">
        <v>1</v>
      </c>
      <c r="AA1039" s="40" t="b">
        <v>0</v>
      </c>
      <c r="AB1039" s="40" t="b">
        <v>0</v>
      </c>
      <c r="AC1039" s="41" t="s">
        <v>10748</v>
      </c>
      <c r="AD1039" s="41" t="s">
        <v>7665</v>
      </c>
      <c r="AE1039" s="41">
        <v>1203.508798</v>
      </c>
      <c r="AF1039" s="41">
        <v>-3.850822235</v>
      </c>
      <c r="AG1039" s="42">
        <v>4.86E41</v>
      </c>
      <c r="AH1039" s="51">
        <v>0.251352951</v>
      </c>
      <c r="AI1039" s="40" t="s">
        <v>10749</v>
      </c>
      <c r="AJ1039" s="46">
        <v>4.86196920297938E125</v>
      </c>
      <c r="AK1039" s="41">
        <v>8185.0</v>
      </c>
      <c r="AL1039" s="40" t="s">
        <v>2224</v>
      </c>
      <c r="AM1039" s="40" t="s">
        <v>7285</v>
      </c>
      <c r="AN1039" s="40" t="s">
        <v>5643</v>
      </c>
      <c r="AO1039" s="42">
        <v>1.01E138</v>
      </c>
    </row>
    <row r="1040">
      <c r="A1040" s="41">
        <v>124.0</v>
      </c>
      <c r="B1040" s="42">
        <v>1.671312492E9</v>
      </c>
      <c r="C1040" s="41">
        <v>3356.0</v>
      </c>
      <c r="D1040" s="40" t="s">
        <v>1243</v>
      </c>
      <c r="E1040" s="41">
        <v>140.0</v>
      </c>
      <c r="F1040" s="41">
        <v>35.0</v>
      </c>
      <c r="G1040" s="41">
        <v>70.0</v>
      </c>
      <c r="H1040" s="41">
        <v>-3.07732701</v>
      </c>
      <c r="I1040" s="41">
        <v>10000.0</v>
      </c>
      <c r="J1040" s="41">
        <v>5000.0</v>
      </c>
      <c r="K1040" s="41">
        <v>1200.0</v>
      </c>
      <c r="L1040" s="41">
        <v>600.0</v>
      </c>
      <c r="M1040" s="41">
        <v>30.0</v>
      </c>
      <c r="N1040" s="40" t="s">
        <v>1370</v>
      </c>
      <c r="O1040" s="40" t="s">
        <v>1371</v>
      </c>
      <c r="P1040" s="40" t="s">
        <v>1372</v>
      </c>
      <c r="Q1040" s="40" t="s">
        <v>8686</v>
      </c>
      <c r="R1040" s="40" t="b">
        <v>0</v>
      </c>
      <c r="S1040" s="40" t="s">
        <v>7286</v>
      </c>
      <c r="T1040" s="40" t="s">
        <v>7305</v>
      </c>
      <c r="U1040" s="41">
        <v>0.1</v>
      </c>
      <c r="V1040" s="41">
        <v>0.9</v>
      </c>
      <c r="W1040" s="41">
        <v>0.3</v>
      </c>
      <c r="X1040" s="41">
        <v>0.5</v>
      </c>
      <c r="Y1040" s="40" t="b">
        <v>0</v>
      </c>
      <c r="Z1040" s="40" t="b">
        <v>1</v>
      </c>
      <c r="AA1040" s="40" t="b">
        <v>0</v>
      </c>
      <c r="AB1040" s="40" t="b">
        <v>1</v>
      </c>
      <c r="AC1040" s="41" t="s">
        <v>10750</v>
      </c>
      <c r="AD1040" s="41" t="s">
        <v>10751</v>
      </c>
      <c r="AE1040" s="41">
        <v>1203.176528</v>
      </c>
      <c r="AF1040" s="41">
        <v>-3.852162817</v>
      </c>
      <c r="AG1040" s="42">
        <v>5.11E41</v>
      </c>
      <c r="AH1040" s="51">
        <v>0.251788583</v>
      </c>
      <c r="AI1040" s="40" t="s">
        <v>10752</v>
      </c>
      <c r="AJ1040" s="46">
        <v>5.11195728852617E167</v>
      </c>
      <c r="AK1040" s="41">
        <v>6176.0</v>
      </c>
      <c r="AL1040" s="40" t="s">
        <v>2224</v>
      </c>
      <c r="AM1040" s="40" t="s">
        <v>7285</v>
      </c>
      <c r="AN1040" s="40" t="s">
        <v>5643</v>
      </c>
      <c r="AO1040" s="42">
        <v>1.01E138</v>
      </c>
    </row>
    <row r="1041">
      <c r="A1041" s="41">
        <v>49.0</v>
      </c>
      <c r="B1041" s="42">
        <v>1.671312492E9</v>
      </c>
      <c r="C1041" s="41">
        <v>3356.0</v>
      </c>
      <c r="D1041" s="40" t="s">
        <v>1243</v>
      </c>
      <c r="E1041" s="41">
        <v>140.0</v>
      </c>
      <c r="F1041" s="41">
        <v>35.0</v>
      </c>
      <c r="G1041" s="41">
        <v>70.0</v>
      </c>
      <c r="H1041" s="41">
        <v>-3.07732701</v>
      </c>
      <c r="I1041" s="41">
        <v>10000.0</v>
      </c>
      <c r="J1041" s="41">
        <v>5000.0</v>
      </c>
      <c r="K1041" s="41">
        <v>1200.0</v>
      </c>
      <c r="L1041" s="41">
        <v>600.0</v>
      </c>
      <c r="M1041" s="41">
        <v>30.0</v>
      </c>
      <c r="N1041" s="40" t="s">
        <v>1370</v>
      </c>
      <c r="O1041" s="40" t="s">
        <v>1371</v>
      </c>
      <c r="P1041" s="40" t="s">
        <v>7310</v>
      </c>
      <c r="Q1041" s="40" t="s">
        <v>8686</v>
      </c>
      <c r="R1041" s="40" t="b">
        <v>0</v>
      </c>
      <c r="S1041" s="40" t="s">
        <v>7286</v>
      </c>
      <c r="T1041" s="40" t="s">
        <v>7305</v>
      </c>
      <c r="U1041" s="41">
        <v>0.1</v>
      </c>
      <c r="V1041" s="41">
        <v>0.9</v>
      </c>
      <c r="W1041" s="41">
        <v>0.2</v>
      </c>
      <c r="X1041" s="41">
        <v>0.5</v>
      </c>
      <c r="Y1041" s="40" t="b">
        <v>0</v>
      </c>
      <c r="Z1041" s="40" t="b">
        <v>1</v>
      </c>
      <c r="AA1041" s="40" t="b">
        <v>0</v>
      </c>
      <c r="AB1041" s="40" t="b">
        <v>1</v>
      </c>
      <c r="AC1041" s="41" t="s">
        <v>10753</v>
      </c>
      <c r="AD1041" s="41" t="s">
        <v>472</v>
      </c>
      <c r="AE1041" s="41">
        <v>1202.942335</v>
      </c>
      <c r="AF1041" s="41">
        <v>-3.853511589</v>
      </c>
      <c r="AG1041" s="42">
        <v>1.04E42</v>
      </c>
      <c r="AH1041" s="51">
        <v>0.252226876</v>
      </c>
      <c r="AI1041" s="40" t="s">
        <v>10754</v>
      </c>
      <c r="AJ1041" s="46">
        <v>1.03929906103616E128</v>
      </c>
      <c r="AK1041" s="41">
        <v>4733.0</v>
      </c>
      <c r="AL1041" s="40" t="s">
        <v>2224</v>
      </c>
      <c r="AM1041" s="40" t="s">
        <v>7285</v>
      </c>
      <c r="AN1041" s="40" t="s">
        <v>5643</v>
      </c>
      <c r="AO1041" s="42">
        <v>1.01E139</v>
      </c>
    </row>
    <row r="1042">
      <c r="A1042" s="41">
        <v>116.0</v>
      </c>
      <c r="B1042" s="42">
        <v>1.671302375E9</v>
      </c>
      <c r="C1042" s="41">
        <v>3356.0</v>
      </c>
      <c r="D1042" s="40" t="s">
        <v>1243</v>
      </c>
      <c r="E1042" s="41">
        <v>140.0</v>
      </c>
      <c r="F1042" s="41">
        <v>35.0</v>
      </c>
      <c r="G1042" s="41">
        <v>70.0</v>
      </c>
      <c r="H1042" s="41">
        <v>-3.07732701</v>
      </c>
      <c r="I1042" s="41">
        <v>10000.0</v>
      </c>
      <c r="J1042" s="41">
        <v>5000.0</v>
      </c>
      <c r="K1042" s="41">
        <v>1200.0</v>
      </c>
      <c r="L1042" s="41">
        <v>600.0</v>
      </c>
      <c r="M1042" s="41">
        <v>30.0</v>
      </c>
      <c r="N1042" s="40" t="s">
        <v>1370</v>
      </c>
      <c r="O1042" s="40" t="s">
        <v>1371</v>
      </c>
      <c r="P1042" s="40" t="s">
        <v>1372</v>
      </c>
      <c r="Q1042" s="40" t="s">
        <v>8686</v>
      </c>
      <c r="R1042" s="40" t="b">
        <v>0</v>
      </c>
      <c r="S1042" s="40" t="s">
        <v>1373</v>
      </c>
      <c r="T1042" s="40" t="s">
        <v>212</v>
      </c>
      <c r="U1042" s="41">
        <v>0.1</v>
      </c>
      <c r="V1042" s="41">
        <v>0.9</v>
      </c>
      <c r="W1042" s="41">
        <v>0.3</v>
      </c>
      <c r="X1042" s="41">
        <v>0.6</v>
      </c>
      <c r="Y1042" s="40" t="b">
        <v>0</v>
      </c>
      <c r="Z1042" s="40" t="b">
        <v>1</v>
      </c>
      <c r="AA1042" s="40" t="b">
        <v>0</v>
      </c>
      <c r="AB1042" s="40" t="b">
        <v>0</v>
      </c>
      <c r="AC1042" s="41" t="s">
        <v>10755</v>
      </c>
      <c r="AD1042" s="41" t="s">
        <v>10756</v>
      </c>
      <c r="AE1042" s="41">
        <v>358.7140088</v>
      </c>
      <c r="AF1042" s="41">
        <v>-3.855173946</v>
      </c>
      <c r="AG1042" s="42">
        <v>4.06E41</v>
      </c>
      <c r="AH1042" s="51">
        <v>0.252767071</v>
      </c>
      <c r="AI1042" s="40" t="s">
        <v>10757</v>
      </c>
      <c r="AJ1042" s="40" t="s">
        <v>10758</v>
      </c>
      <c r="AK1042" s="41">
        <v>10000.0</v>
      </c>
      <c r="AL1042" s="40" t="s">
        <v>216</v>
      </c>
      <c r="AM1042" s="40" t="s">
        <v>7285</v>
      </c>
      <c r="AN1042" s="40" t="s">
        <v>224</v>
      </c>
      <c r="AO1042" s="42">
        <v>1.0E138</v>
      </c>
    </row>
    <row r="1043">
      <c r="A1043" s="41">
        <v>50.0</v>
      </c>
      <c r="B1043" s="42">
        <v>1.671302375E9</v>
      </c>
      <c r="C1043" s="41">
        <v>3356.0</v>
      </c>
      <c r="D1043" s="40" t="s">
        <v>1243</v>
      </c>
      <c r="E1043" s="41">
        <v>140.0</v>
      </c>
      <c r="F1043" s="41">
        <v>35.0</v>
      </c>
      <c r="G1043" s="41">
        <v>70.0</v>
      </c>
      <c r="H1043" s="41">
        <v>-3.07732701</v>
      </c>
      <c r="I1043" s="41">
        <v>10000.0</v>
      </c>
      <c r="J1043" s="41">
        <v>5000.0</v>
      </c>
      <c r="K1043" s="41">
        <v>1200.0</v>
      </c>
      <c r="L1043" s="41">
        <v>600.0</v>
      </c>
      <c r="M1043" s="41">
        <v>30.0</v>
      </c>
      <c r="N1043" s="40" t="s">
        <v>1370</v>
      </c>
      <c r="O1043" s="40" t="s">
        <v>1371</v>
      </c>
      <c r="P1043" s="40" t="s">
        <v>7310</v>
      </c>
      <c r="Q1043" s="40" t="s">
        <v>8686</v>
      </c>
      <c r="R1043" s="40" t="b">
        <v>0</v>
      </c>
      <c r="S1043" s="40" t="s">
        <v>7286</v>
      </c>
      <c r="T1043" s="40" t="s">
        <v>212</v>
      </c>
      <c r="U1043" s="41">
        <v>0.1</v>
      </c>
      <c r="V1043" s="41">
        <v>0.9</v>
      </c>
      <c r="W1043" s="41">
        <v>0.2</v>
      </c>
      <c r="X1043" s="41">
        <v>0.6</v>
      </c>
      <c r="Y1043" s="40" t="b">
        <v>0</v>
      </c>
      <c r="Z1043" s="40" t="b">
        <v>1</v>
      </c>
      <c r="AA1043" s="40" t="b">
        <v>0</v>
      </c>
      <c r="AB1043" s="40" t="b">
        <v>0</v>
      </c>
      <c r="AC1043" s="41" t="s">
        <v>10759</v>
      </c>
      <c r="AD1043" s="41" t="s">
        <v>10760</v>
      </c>
      <c r="AE1043" s="41">
        <v>435.9037447</v>
      </c>
      <c r="AF1043" s="41">
        <v>-3.856837186</v>
      </c>
      <c r="AG1043" s="42">
        <v>6.74E41</v>
      </c>
      <c r="AH1043" s="51">
        <v>0.253307553</v>
      </c>
      <c r="AI1043" s="40" t="s">
        <v>10761</v>
      </c>
      <c r="AJ1043" s="45">
        <v>6.73771656699316E251</v>
      </c>
      <c r="AK1043" s="41">
        <v>8443.0</v>
      </c>
      <c r="AL1043" s="40" t="s">
        <v>1382</v>
      </c>
      <c r="AM1043" s="40" t="s">
        <v>7285</v>
      </c>
      <c r="AN1043" s="40" t="s">
        <v>224</v>
      </c>
      <c r="AO1043" s="42">
        <v>1.11E138</v>
      </c>
    </row>
    <row r="1044">
      <c r="A1044" s="41">
        <v>468.0</v>
      </c>
      <c r="B1044" s="42">
        <v>1.671302375E9</v>
      </c>
      <c r="C1044" s="41">
        <v>3356.0</v>
      </c>
      <c r="D1044" s="40" t="s">
        <v>1243</v>
      </c>
      <c r="E1044" s="41">
        <v>140.0</v>
      </c>
      <c r="F1044" s="41">
        <v>35.0</v>
      </c>
      <c r="G1044" s="41">
        <v>70.0</v>
      </c>
      <c r="H1044" s="41">
        <v>-3.07732701</v>
      </c>
      <c r="I1044" s="41">
        <v>10000.0</v>
      </c>
      <c r="J1044" s="41">
        <v>5000.0</v>
      </c>
      <c r="K1044" s="41">
        <v>1200.0</v>
      </c>
      <c r="L1044" s="41">
        <v>600.0</v>
      </c>
      <c r="M1044" s="41">
        <v>50.0</v>
      </c>
      <c r="N1044" s="40" t="s">
        <v>1370</v>
      </c>
      <c r="O1044" s="40" t="s">
        <v>1371</v>
      </c>
      <c r="P1044" s="40" t="s">
        <v>1372</v>
      </c>
      <c r="Q1044" s="40" t="s">
        <v>8686</v>
      </c>
      <c r="R1044" s="40" t="b">
        <v>0</v>
      </c>
      <c r="S1044" s="40" t="s">
        <v>1373</v>
      </c>
      <c r="T1044" s="40" t="s">
        <v>212</v>
      </c>
      <c r="U1044" s="41">
        <v>0.1</v>
      </c>
      <c r="V1044" s="41">
        <v>0.9</v>
      </c>
      <c r="W1044" s="41">
        <v>0.1</v>
      </c>
      <c r="X1044" s="41">
        <v>0.4</v>
      </c>
      <c r="Y1044" s="40" t="b">
        <v>0</v>
      </c>
      <c r="Z1044" s="40" t="b">
        <v>1</v>
      </c>
      <c r="AA1044" s="40" t="b">
        <v>0</v>
      </c>
      <c r="AB1044" s="40" t="b">
        <v>0</v>
      </c>
      <c r="AC1044" s="41" t="s">
        <v>10762</v>
      </c>
      <c r="AD1044" s="41" t="s">
        <v>10763</v>
      </c>
      <c r="AE1044" s="41">
        <v>409.3734868</v>
      </c>
      <c r="AF1044" s="41">
        <v>-3.860687948</v>
      </c>
      <c r="AG1044" s="42">
        <v>1.02E42</v>
      </c>
      <c r="AH1044" s="51">
        <v>0.254558887</v>
      </c>
      <c r="AI1044" s="40" t="s">
        <v>10764</v>
      </c>
      <c r="AJ1044" s="40" t="s">
        <v>7330</v>
      </c>
      <c r="AK1044" s="41">
        <v>10000.0</v>
      </c>
      <c r="AL1044" s="40" t="s">
        <v>216</v>
      </c>
      <c r="AM1044" s="40" t="s">
        <v>7285</v>
      </c>
      <c r="AN1044" s="40" t="s">
        <v>224</v>
      </c>
      <c r="AO1044" s="42">
        <v>1.01E139</v>
      </c>
    </row>
    <row r="1045">
      <c r="A1045" s="41">
        <v>731.0</v>
      </c>
      <c r="B1045" s="42">
        <v>1.671302375E9</v>
      </c>
      <c r="C1045" s="41">
        <v>3356.0</v>
      </c>
      <c r="D1045" s="40" t="s">
        <v>1243</v>
      </c>
      <c r="E1045" s="41">
        <v>140.0</v>
      </c>
      <c r="F1045" s="41">
        <v>35.0</v>
      </c>
      <c r="G1045" s="41">
        <v>70.0</v>
      </c>
      <c r="H1045" s="41">
        <v>-3.07732701</v>
      </c>
      <c r="I1045" s="41">
        <v>10000.0</v>
      </c>
      <c r="J1045" s="41">
        <v>5000.0</v>
      </c>
      <c r="K1045" s="41">
        <v>1200.0</v>
      </c>
      <c r="L1045" s="41">
        <v>600.0</v>
      </c>
      <c r="M1045" s="41">
        <v>100.0</v>
      </c>
      <c r="N1045" s="40" t="s">
        <v>1370</v>
      </c>
      <c r="O1045" s="40" t="s">
        <v>1371</v>
      </c>
      <c r="P1045" s="40" t="s">
        <v>209</v>
      </c>
      <c r="Q1045" s="40" t="s">
        <v>8686</v>
      </c>
      <c r="R1045" s="40" t="b">
        <v>0</v>
      </c>
      <c r="S1045" s="40" t="s">
        <v>7286</v>
      </c>
      <c r="T1045" s="40" t="s">
        <v>212</v>
      </c>
      <c r="U1045" s="41">
        <v>0.1</v>
      </c>
      <c r="V1045" s="41">
        <v>0.9</v>
      </c>
      <c r="W1045" s="41">
        <v>0.1</v>
      </c>
      <c r="X1045" s="41">
        <v>0.6</v>
      </c>
      <c r="Y1045" s="40" t="b">
        <v>0</v>
      </c>
      <c r="Z1045" s="40" t="b">
        <v>1</v>
      </c>
      <c r="AA1045" s="40" t="b">
        <v>0</v>
      </c>
      <c r="AB1045" s="40" t="b">
        <v>0</v>
      </c>
      <c r="AC1045" s="41" t="s">
        <v>10765</v>
      </c>
      <c r="AD1045" s="41" t="s">
        <v>10766</v>
      </c>
      <c r="AE1045" s="41">
        <v>1200.658574</v>
      </c>
      <c r="AF1045" s="41">
        <v>-3.861157558</v>
      </c>
      <c r="AG1045" s="42">
        <v>1.04E42</v>
      </c>
      <c r="AH1045" s="51">
        <v>0.25471149</v>
      </c>
      <c r="AI1045" s="40" t="s">
        <v>10767</v>
      </c>
      <c r="AJ1045" s="40" t="s">
        <v>10768</v>
      </c>
      <c r="AK1045" s="41">
        <v>9560.0</v>
      </c>
      <c r="AL1045" s="40" t="s">
        <v>2224</v>
      </c>
      <c r="AM1045" s="40" t="s">
        <v>7285</v>
      </c>
      <c r="AN1045" s="40" t="s">
        <v>224</v>
      </c>
      <c r="AO1045" s="42">
        <v>1.01E139</v>
      </c>
    </row>
    <row r="1046">
      <c r="A1046" s="41">
        <v>6.0</v>
      </c>
      <c r="B1046" s="42">
        <v>1.671312492E9</v>
      </c>
      <c r="C1046" s="41">
        <v>3356.0</v>
      </c>
      <c r="D1046" s="40" t="s">
        <v>1243</v>
      </c>
      <c r="E1046" s="41">
        <v>140.0</v>
      </c>
      <c r="F1046" s="41">
        <v>35.0</v>
      </c>
      <c r="G1046" s="41">
        <v>70.0</v>
      </c>
      <c r="H1046" s="41">
        <v>-3.07732701</v>
      </c>
      <c r="I1046" s="41">
        <v>10000.0</v>
      </c>
      <c r="J1046" s="41">
        <v>5000.0</v>
      </c>
      <c r="K1046" s="41">
        <v>1200.0</v>
      </c>
      <c r="L1046" s="41">
        <v>600.0</v>
      </c>
      <c r="M1046" s="41">
        <v>30.0</v>
      </c>
      <c r="N1046" s="40" t="s">
        <v>1370</v>
      </c>
      <c r="O1046" s="40" t="s">
        <v>1371</v>
      </c>
      <c r="P1046" s="40" t="s">
        <v>209</v>
      </c>
      <c r="Q1046" s="40" t="s">
        <v>8686</v>
      </c>
      <c r="R1046" s="40" t="b">
        <v>0</v>
      </c>
      <c r="S1046" s="40" t="s">
        <v>1373</v>
      </c>
      <c r="T1046" s="40" t="s">
        <v>7305</v>
      </c>
      <c r="U1046" s="41">
        <v>0.1</v>
      </c>
      <c r="V1046" s="41">
        <v>0.9</v>
      </c>
      <c r="W1046" s="41">
        <v>0.3</v>
      </c>
      <c r="X1046" s="41">
        <v>0.4</v>
      </c>
      <c r="Y1046" s="40" t="b">
        <v>0</v>
      </c>
      <c r="Z1046" s="40" t="b">
        <v>1</v>
      </c>
      <c r="AA1046" s="40" t="b">
        <v>0</v>
      </c>
      <c r="AB1046" s="40" t="b">
        <v>1</v>
      </c>
      <c r="AC1046" s="41" t="s">
        <v>10769</v>
      </c>
      <c r="AD1046" s="41" t="s">
        <v>10770</v>
      </c>
      <c r="AE1046" s="41">
        <v>1202.771412</v>
      </c>
      <c r="AF1046" s="41">
        <v>-3.86577605</v>
      </c>
      <c r="AG1046" s="42">
        <v>6.67E41</v>
      </c>
      <c r="AH1046" s="51">
        <v>0.256212303</v>
      </c>
      <c r="AI1046" s="40" t="s">
        <v>10771</v>
      </c>
      <c r="AJ1046" s="46">
        <v>6.66934379138937E167</v>
      </c>
      <c r="AK1046" s="41">
        <v>9170.0</v>
      </c>
      <c r="AL1046" s="40" t="s">
        <v>2224</v>
      </c>
      <c r="AM1046" s="40" t="s">
        <v>7285</v>
      </c>
      <c r="AN1046" s="40" t="s">
        <v>5643</v>
      </c>
      <c r="AO1046" s="42">
        <v>1.11E138</v>
      </c>
    </row>
    <row r="1047">
      <c r="A1047" s="41">
        <v>122.0</v>
      </c>
      <c r="B1047" s="42">
        <v>1.671302375E9</v>
      </c>
      <c r="C1047" s="41">
        <v>3356.0</v>
      </c>
      <c r="D1047" s="40" t="s">
        <v>1243</v>
      </c>
      <c r="E1047" s="41">
        <v>140.0</v>
      </c>
      <c r="F1047" s="41">
        <v>35.0</v>
      </c>
      <c r="G1047" s="41">
        <v>70.0</v>
      </c>
      <c r="H1047" s="41">
        <v>-3.07732701</v>
      </c>
      <c r="I1047" s="41">
        <v>10000.0</v>
      </c>
      <c r="J1047" s="41">
        <v>5000.0</v>
      </c>
      <c r="K1047" s="41">
        <v>1200.0</v>
      </c>
      <c r="L1047" s="41">
        <v>600.0</v>
      </c>
      <c r="M1047" s="41">
        <v>30.0</v>
      </c>
      <c r="N1047" s="40" t="s">
        <v>1370</v>
      </c>
      <c r="O1047" s="40" t="s">
        <v>1371</v>
      </c>
      <c r="P1047" s="40" t="s">
        <v>1372</v>
      </c>
      <c r="Q1047" s="40" t="s">
        <v>8686</v>
      </c>
      <c r="R1047" s="40" t="b">
        <v>0</v>
      </c>
      <c r="S1047" s="40" t="s">
        <v>7286</v>
      </c>
      <c r="T1047" s="40" t="s">
        <v>212</v>
      </c>
      <c r="U1047" s="41">
        <v>0.1</v>
      </c>
      <c r="V1047" s="41">
        <v>0.9</v>
      </c>
      <c r="W1047" s="41">
        <v>0.2</v>
      </c>
      <c r="X1047" s="41">
        <v>0.6</v>
      </c>
      <c r="Y1047" s="40" t="b">
        <v>0</v>
      </c>
      <c r="Z1047" s="40" t="b">
        <v>1</v>
      </c>
      <c r="AA1047" s="40" t="b">
        <v>0</v>
      </c>
      <c r="AB1047" s="40" t="b">
        <v>0</v>
      </c>
      <c r="AC1047" s="41" t="s">
        <v>10772</v>
      </c>
      <c r="AD1047" s="41" t="s">
        <v>10773</v>
      </c>
      <c r="AE1047" s="41">
        <v>353.93608</v>
      </c>
      <c r="AF1047" s="41">
        <v>-3.869526268</v>
      </c>
      <c r="AG1047" s="42">
        <v>1.16E42</v>
      </c>
      <c r="AH1047" s="51">
        <v>0.257430964</v>
      </c>
      <c r="AI1047" s="40" t="s">
        <v>10774</v>
      </c>
      <c r="AJ1047" s="45">
        <v>1.15964637658093E257</v>
      </c>
      <c r="AK1047" s="41">
        <v>9585.0</v>
      </c>
      <c r="AL1047" s="40" t="s">
        <v>1382</v>
      </c>
      <c r="AM1047" s="40" t="s">
        <v>7285</v>
      </c>
      <c r="AN1047" s="40" t="s">
        <v>224</v>
      </c>
      <c r="AO1047" s="42">
        <v>1.1E139</v>
      </c>
    </row>
    <row r="1048">
      <c r="A1048" s="41">
        <v>517.0</v>
      </c>
      <c r="B1048" s="42">
        <v>1.671302375E9</v>
      </c>
      <c r="C1048" s="41">
        <v>3356.0</v>
      </c>
      <c r="D1048" s="40" t="s">
        <v>1243</v>
      </c>
      <c r="E1048" s="41">
        <v>140.0</v>
      </c>
      <c r="F1048" s="41">
        <v>35.0</v>
      </c>
      <c r="G1048" s="41">
        <v>70.0</v>
      </c>
      <c r="H1048" s="41">
        <v>-3.07732701</v>
      </c>
      <c r="I1048" s="41">
        <v>10000.0</v>
      </c>
      <c r="J1048" s="41">
        <v>5000.0</v>
      </c>
      <c r="K1048" s="41">
        <v>1200.0</v>
      </c>
      <c r="L1048" s="41">
        <v>600.0</v>
      </c>
      <c r="M1048" s="41">
        <v>50.0</v>
      </c>
      <c r="N1048" s="40" t="s">
        <v>1370</v>
      </c>
      <c r="O1048" s="40" t="s">
        <v>1371</v>
      </c>
      <c r="P1048" s="40" t="s">
        <v>212</v>
      </c>
      <c r="Q1048" s="40" t="s">
        <v>8686</v>
      </c>
      <c r="R1048" s="40" t="b">
        <v>0</v>
      </c>
      <c r="S1048" s="40" t="s">
        <v>7286</v>
      </c>
      <c r="T1048" s="40" t="s">
        <v>212</v>
      </c>
      <c r="U1048" s="41">
        <v>0.1</v>
      </c>
      <c r="V1048" s="41">
        <v>0.9</v>
      </c>
      <c r="W1048" s="41">
        <v>0.2</v>
      </c>
      <c r="X1048" s="41">
        <v>0.5</v>
      </c>
      <c r="Y1048" s="40" t="b">
        <v>0</v>
      </c>
      <c r="Z1048" s="40" t="b">
        <v>1</v>
      </c>
      <c r="AA1048" s="40" t="b">
        <v>0</v>
      </c>
      <c r="AB1048" s="40" t="b">
        <v>0</v>
      </c>
      <c r="AC1048" s="41" t="s">
        <v>10775</v>
      </c>
      <c r="AD1048" s="41" t="s">
        <v>10776</v>
      </c>
      <c r="AE1048" s="41">
        <v>532.3360937</v>
      </c>
      <c r="AF1048" s="41">
        <v>-3.869614348</v>
      </c>
      <c r="AG1048" s="42">
        <v>9.52E40</v>
      </c>
      <c r="AH1048" s="51">
        <v>0.257459586</v>
      </c>
      <c r="AI1048" s="40" t="s">
        <v>10777</v>
      </c>
      <c r="AJ1048" s="40" t="s">
        <v>10778</v>
      </c>
      <c r="AK1048" s="41">
        <v>9914.0</v>
      </c>
      <c r="AL1048" s="40" t="s">
        <v>1382</v>
      </c>
      <c r="AM1048" s="40" t="s">
        <v>7285</v>
      </c>
      <c r="AN1048" s="40" t="s">
        <v>224</v>
      </c>
      <c r="AO1048" s="42">
        <v>1.0E136</v>
      </c>
    </row>
    <row r="1049">
      <c r="A1049" s="41">
        <v>913.0</v>
      </c>
      <c r="B1049" s="42">
        <v>1.671302375E9</v>
      </c>
      <c r="C1049" s="41">
        <v>3356.0</v>
      </c>
      <c r="D1049" s="40" t="s">
        <v>1243</v>
      </c>
      <c r="E1049" s="41">
        <v>140.0</v>
      </c>
      <c r="F1049" s="41">
        <v>35.0</v>
      </c>
      <c r="G1049" s="41">
        <v>70.0</v>
      </c>
      <c r="H1049" s="41">
        <v>-3.07732701</v>
      </c>
      <c r="I1049" s="41">
        <v>10000.0</v>
      </c>
      <c r="J1049" s="41">
        <v>5000.0</v>
      </c>
      <c r="K1049" s="41">
        <v>1200.0</v>
      </c>
      <c r="L1049" s="41">
        <v>600.0</v>
      </c>
      <c r="M1049" s="41">
        <v>100.0</v>
      </c>
      <c r="N1049" s="40" t="s">
        <v>1370</v>
      </c>
      <c r="O1049" s="40" t="s">
        <v>208</v>
      </c>
      <c r="P1049" s="40" t="s">
        <v>209</v>
      </c>
      <c r="Q1049" s="40" t="s">
        <v>8686</v>
      </c>
      <c r="R1049" s="40" t="b">
        <v>0</v>
      </c>
      <c r="S1049" s="40" t="s">
        <v>7286</v>
      </c>
      <c r="T1049" s="40" t="s">
        <v>212</v>
      </c>
      <c r="U1049" s="41">
        <v>0.1</v>
      </c>
      <c r="V1049" s="41">
        <v>0.9</v>
      </c>
      <c r="W1049" s="41">
        <v>0.2</v>
      </c>
      <c r="X1049" s="41">
        <v>0.5</v>
      </c>
      <c r="Y1049" s="40" t="b">
        <v>0</v>
      </c>
      <c r="Z1049" s="40" t="b">
        <v>1</v>
      </c>
      <c r="AA1049" s="40" t="b">
        <v>0</v>
      </c>
      <c r="AB1049" s="40" t="b">
        <v>0</v>
      </c>
      <c r="AC1049" s="41" t="s">
        <v>10779</v>
      </c>
      <c r="AD1049" s="41" t="s">
        <v>10780</v>
      </c>
      <c r="AE1049" s="41">
        <v>682.6359055</v>
      </c>
      <c r="AF1049" s="41">
        <v>-3.870253639</v>
      </c>
      <c r="AG1049" s="42">
        <v>1.33E41</v>
      </c>
      <c r="AH1049" s="51">
        <v>0.257667328</v>
      </c>
      <c r="AI1049" s="40" t="s">
        <v>10781</v>
      </c>
      <c r="AJ1049" s="40" t="s">
        <v>10782</v>
      </c>
      <c r="AK1049" s="41">
        <v>6464.0</v>
      </c>
      <c r="AL1049" s="40" t="s">
        <v>1382</v>
      </c>
      <c r="AM1049" s="40" t="s">
        <v>7285</v>
      </c>
      <c r="AN1049" s="40" t="s">
        <v>224</v>
      </c>
      <c r="AO1049" s="42">
        <v>1.1E136</v>
      </c>
    </row>
    <row r="1050">
      <c r="A1050" s="41">
        <v>375.0</v>
      </c>
      <c r="B1050" s="42">
        <v>1.671302375E9</v>
      </c>
      <c r="C1050" s="41">
        <v>3356.0</v>
      </c>
      <c r="D1050" s="40" t="s">
        <v>1243</v>
      </c>
      <c r="E1050" s="41">
        <v>140.0</v>
      </c>
      <c r="F1050" s="41">
        <v>35.0</v>
      </c>
      <c r="G1050" s="41">
        <v>70.0</v>
      </c>
      <c r="H1050" s="41">
        <v>-3.07732701</v>
      </c>
      <c r="I1050" s="41">
        <v>10000.0</v>
      </c>
      <c r="J1050" s="41">
        <v>5000.0</v>
      </c>
      <c r="K1050" s="41">
        <v>1200.0</v>
      </c>
      <c r="L1050" s="41">
        <v>600.0</v>
      </c>
      <c r="M1050" s="41">
        <v>50.0</v>
      </c>
      <c r="N1050" s="40" t="s">
        <v>1370</v>
      </c>
      <c r="O1050" s="40" t="s">
        <v>1371</v>
      </c>
      <c r="P1050" s="40" t="s">
        <v>209</v>
      </c>
      <c r="Q1050" s="40" t="s">
        <v>8686</v>
      </c>
      <c r="R1050" s="40" t="b">
        <v>0</v>
      </c>
      <c r="S1050" s="40" t="s">
        <v>7286</v>
      </c>
      <c r="T1050" s="40" t="s">
        <v>212</v>
      </c>
      <c r="U1050" s="41">
        <v>0.1</v>
      </c>
      <c r="V1050" s="41">
        <v>0.9</v>
      </c>
      <c r="W1050" s="41">
        <v>0.3</v>
      </c>
      <c r="X1050" s="41">
        <v>0.4</v>
      </c>
      <c r="Y1050" s="40" t="b">
        <v>0</v>
      </c>
      <c r="Z1050" s="40" t="b">
        <v>1</v>
      </c>
      <c r="AA1050" s="40" t="b">
        <v>0</v>
      </c>
      <c r="AB1050" s="40" t="b">
        <v>0</v>
      </c>
      <c r="AC1050" s="41" t="s">
        <v>10783</v>
      </c>
      <c r="AD1050" s="41" t="s">
        <v>10784</v>
      </c>
      <c r="AE1050" s="41">
        <v>418.7792954</v>
      </c>
      <c r="AF1050" s="41">
        <v>-3.870649151</v>
      </c>
      <c r="AG1050" s="42">
        <v>6.93E41</v>
      </c>
      <c r="AH1050" s="51">
        <v>0.257795853</v>
      </c>
      <c r="AI1050" s="40" t="s">
        <v>10785</v>
      </c>
      <c r="AJ1050" s="40" t="s">
        <v>10786</v>
      </c>
      <c r="AK1050" s="41">
        <v>9478.0</v>
      </c>
      <c r="AL1050" s="40" t="s">
        <v>1382</v>
      </c>
      <c r="AM1050" s="40" t="s">
        <v>7285</v>
      </c>
      <c r="AN1050" s="40" t="s">
        <v>224</v>
      </c>
      <c r="AO1050" s="42">
        <v>1.11E138</v>
      </c>
    </row>
    <row r="1051">
      <c r="A1051" s="41">
        <v>123.0</v>
      </c>
      <c r="B1051" s="42">
        <v>1.671302375E9</v>
      </c>
      <c r="C1051" s="41">
        <v>3356.0</v>
      </c>
      <c r="D1051" s="40" t="s">
        <v>1243</v>
      </c>
      <c r="E1051" s="41">
        <v>140.0</v>
      </c>
      <c r="F1051" s="41">
        <v>35.0</v>
      </c>
      <c r="G1051" s="41">
        <v>70.0</v>
      </c>
      <c r="H1051" s="41">
        <v>-3.07732701</v>
      </c>
      <c r="I1051" s="41">
        <v>10000.0</v>
      </c>
      <c r="J1051" s="41">
        <v>5000.0</v>
      </c>
      <c r="K1051" s="41">
        <v>1200.0</v>
      </c>
      <c r="L1051" s="41">
        <v>600.0</v>
      </c>
      <c r="M1051" s="41">
        <v>30.0</v>
      </c>
      <c r="N1051" s="40" t="s">
        <v>1370</v>
      </c>
      <c r="O1051" s="40" t="s">
        <v>1371</v>
      </c>
      <c r="P1051" s="40" t="s">
        <v>1372</v>
      </c>
      <c r="Q1051" s="40" t="s">
        <v>8686</v>
      </c>
      <c r="R1051" s="40" t="b">
        <v>0</v>
      </c>
      <c r="S1051" s="40" t="s">
        <v>7286</v>
      </c>
      <c r="T1051" s="40" t="s">
        <v>212</v>
      </c>
      <c r="U1051" s="41">
        <v>0.1</v>
      </c>
      <c r="V1051" s="41">
        <v>0.9</v>
      </c>
      <c r="W1051" s="41">
        <v>0.3</v>
      </c>
      <c r="X1051" s="41">
        <v>0.4</v>
      </c>
      <c r="Y1051" s="40" t="b">
        <v>0</v>
      </c>
      <c r="Z1051" s="40" t="b">
        <v>1</v>
      </c>
      <c r="AA1051" s="40" t="b">
        <v>0</v>
      </c>
      <c r="AB1051" s="40" t="b">
        <v>0</v>
      </c>
      <c r="AC1051" s="41" t="s">
        <v>10787</v>
      </c>
      <c r="AD1051" s="41" t="s">
        <v>10788</v>
      </c>
      <c r="AE1051" s="41">
        <v>252.0235138</v>
      </c>
      <c r="AF1051" s="41">
        <v>-3.873194915</v>
      </c>
      <c r="AG1051" s="42">
        <v>9.95E41</v>
      </c>
      <c r="AH1051" s="51">
        <v>0.258623118</v>
      </c>
      <c r="AI1051" s="40" t="s">
        <v>10789</v>
      </c>
      <c r="AJ1051" s="40" t="s">
        <v>10790</v>
      </c>
      <c r="AK1051" s="41">
        <v>10000.0</v>
      </c>
      <c r="AL1051" s="40" t="s">
        <v>216</v>
      </c>
      <c r="AM1051" s="40" t="s">
        <v>7285</v>
      </c>
      <c r="AN1051" s="40" t="s">
        <v>224</v>
      </c>
      <c r="AO1051" s="42">
        <v>1.01E139</v>
      </c>
    </row>
    <row r="1052">
      <c r="A1052" s="41">
        <v>765.0</v>
      </c>
      <c r="B1052" s="42">
        <v>1.671302375E9</v>
      </c>
      <c r="C1052" s="41">
        <v>3356.0</v>
      </c>
      <c r="D1052" s="40" t="s">
        <v>1243</v>
      </c>
      <c r="E1052" s="41">
        <v>140.0</v>
      </c>
      <c r="F1052" s="41">
        <v>35.0</v>
      </c>
      <c r="G1052" s="41">
        <v>70.0</v>
      </c>
      <c r="H1052" s="41">
        <v>-3.07732701</v>
      </c>
      <c r="I1052" s="41">
        <v>10000.0</v>
      </c>
      <c r="J1052" s="41">
        <v>5000.0</v>
      </c>
      <c r="K1052" s="41">
        <v>1200.0</v>
      </c>
      <c r="L1052" s="41">
        <v>600.0</v>
      </c>
      <c r="M1052" s="41">
        <v>100.0</v>
      </c>
      <c r="N1052" s="40" t="s">
        <v>1370</v>
      </c>
      <c r="O1052" s="40" t="s">
        <v>1371</v>
      </c>
      <c r="P1052" s="40" t="s">
        <v>7310</v>
      </c>
      <c r="Q1052" s="40" t="s">
        <v>8686</v>
      </c>
      <c r="R1052" s="40" t="b">
        <v>0</v>
      </c>
      <c r="S1052" s="40" t="s">
        <v>7286</v>
      </c>
      <c r="T1052" s="40" t="s">
        <v>212</v>
      </c>
      <c r="U1052" s="41">
        <v>0.1</v>
      </c>
      <c r="V1052" s="41">
        <v>0.9</v>
      </c>
      <c r="W1052" s="41">
        <v>0.1</v>
      </c>
      <c r="X1052" s="41">
        <v>0.4</v>
      </c>
      <c r="Y1052" s="40" t="b">
        <v>0</v>
      </c>
      <c r="Z1052" s="40" t="b">
        <v>1</v>
      </c>
      <c r="AA1052" s="40" t="b">
        <v>0</v>
      </c>
      <c r="AB1052" s="40" t="b">
        <v>0</v>
      </c>
      <c r="AC1052" s="41" t="s">
        <v>10791</v>
      </c>
      <c r="AD1052" s="41" t="s">
        <v>10792</v>
      </c>
      <c r="AE1052" s="41">
        <v>823.9040136</v>
      </c>
      <c r="AF1052" s="41">
        <v>-3.873217372</v>
      </c>
      <c r="AG1052" s="42">
        <v>1.34E42</v>
      </c>
      <c r="AH1052" s="51">
        <v>0.258630415</v>
      </c>
      <c r="AI1052" s="40" t="s">
        <v>10793</v>
      </c>
      <c r="AJ1052" s="40" t="s">
        <v>10794</v>
      </c>
      <c r="AK1052" s="41">
        <v>6659.0</v>
      </c>
      <c r="AL1052" s="40" t="s">
        <v>7372</v>
      </c>
      <c r="AM1052" s="40" t="s">
        <v>7285</v>
      </c>
      <c r="AN1052" s="40" t="s">
        <v>224</v>
      </c>
      <c r="AO1052" s="42">
        <v>1.11E139</v>
      </c>
    </row>
    <row r="1053">
      <c r="A1053" s="41">
        <v>1011.0</v>
      </c>
      <c r="B1053" s="42">
        <v>1.671302375E9</v>
      </c>
      <c r="C1053" s="41">
        <v>3356.0</v>
      </c>
      <c r="D1053" s="40" t="s">
        <v>1243</v>
      </c>
      <c r="E1053" s="41">
        <v>140.0</v>
      </c>
      <c r="F1053" s="41">
        <v>35.0</v>
      </c>
      <c r="G1053" s="41">
        <v>70.0</v>
      </c>
      <c r="H1053" s="41">
        <v>-3.07732701</v>
      </c>
      <c r="I1053" s="41">
        <v>10000.0</v>
      </c>
      <c r="J1053" s="41">
        <v>5000.0</v>
      </c>
      <c r="K1053" s="41">
        <v>1200.0</v>
      </c>
      <c r="L1053" s="41">
        <v>600.0</v>
      </c>
      <c r="M1053" s="41">
        <v>100.0</v>
      </c>
      <c r="N1053" s="40" t="s">
        <v>1370</v>
      </c>
      <c r="O1053" s="40" t="s">
        <v>208</v>
      </c>
      <c r="P1053" s="40" t="s">
        <v>1372</v>
      </c>
      <c r="Q1053" s="40" t="s">
        <v>8686</v>
      </c>
      <c r="R1053" s="40" t="b">
        <v>0</v>
      </c>
      <c r="S1053" s="40" t="s">
        <v>1373</v>
      </c>
      <c r="T1053" s="40" t="s">
        <v>212</v>
      </c>
      <c r="U1053" s="41">
        <v>0.1</v>
      </c>
      <c r="V1053" s="41">
        <v>0.9</v>
      </c>
      <c r="W1053" s="41">
        <v>0.2</v>
      </c>
      <c r="X1053" s="41">
        <v>0.4</v>
      </c>
      <c r="Y1053" s="40" t="b">
        <v>0</v>
      </c>
      <c r="Z1053" s="40" t="b">
        <v>1</v>
      </c>
      <c r="AA1053" s="40" t="b">
        <v>0</v>
      </c>
      <c r="AB1053" s="40" t="b">
        <v>0</v>
      </c>
      <c r="AC1053" s="41" t="s">
        <v>10795</v>
      </c>
      <c r="AD1053" s="41" t="s">
        <v>10796</v>
      </c>
      <c r="AE1053" s="41">
        <v>789.9647853</v>
      </c>
      <c r="AF1053" s="41">
        <v>-3.875192205</v>
      </c>
      <c r="AG1053" s="42">
        <v>8.97E41</v>
      </c>
      <c r="AH1053" s="51">
        <v>0.259272151</v>
      </c>
      <c r="AI1053" s="40" t="s">
        <v>10797</v>
      </c>
      <c r="AJ1053" s="40" t="s">
        <v>10798</v>
      </c>
      <c r="AK1053" s="41">
        <v>10000.0</v>
      </c>
      <c r="AL1053" s="40" t="s">
        <v>216</v>
      </c>
      <c r="AM1053" s="40" t="s">
        <v>7285</v>
      </c>
      <c r="AN1053" s="40" t="s">
        <v>224</v>
      </c>
      <c r="AO1053" s="42">
        <v>1.01E139</v>
      </c>
    </row>
    <row r="1054">
      <c r="A1054" s="41">
        <v>772.0</v>
      </c>
      <c r="B1054" s="42">
        <v>1.671302375E9</v>
      </c>
      <c r="C1054" s="41">
        <v>3356.0</v>
      </c>
      <c r="D1054" s="40" t="s">
        <v>1243</v>
      </c>
      <c r="E1054" s="41">
        <v>140.0</v>
      </c>
      <c r="F1054" s="41">
        <v>35.0</v>
      </c>
      <c r="G1054" s="41">
        <v>70.0</v>
      </c>
      <c r="H1054" s="41">
        <v>-3.07732701</v>
      </c>
      <c r="I1054" s="41">
        <v>10000.0</v>
      </c>
      <c r="J1054" s="41">
        <v>5000.0</v>
      </c>
      <c r="K1054" s="41">
        <v>1200.0</v>
      </c>
      <c r="L1054" s="41">
        <v>600.0</v>
      </c>
      <c r="M1054" s="41">
        <v>100.0</v>
      </c>
      <c r="N1054" s="40" t="s">
        <v>1370</v>
      </c>
      <c r="O1054" s="40" t="s">
        <v>1371</v>
      </c>
      <c r="P1054" s="40" t="s">
        <v>7310</v>
      </c>
      <c r="Q1054" s="40" t="s">
        <v>8686</v>
      </c>
      <c r="R1054" s="40" t="b">
        <v>0</v>
      </c>
      <c r="S1054" s="40" t="s">
        <v>7286</v>
      </c>
      <c r="T1054" s="40" t="s">
        <v>212</v>
      </c>
      <c r="U1054" s="41">
        <v>0.1</v>
      </c>
      <c r="V1054" s="41">
        <v>0.9</v>
      </c>
      <c r="W1054" s="41">
        <v>0.3</v>
      </c>
      <c r="X1054" s="41">
        <v>0.5</v>
      </c>
      <c r="Y1054" s="40" t="b">
        <v>0</v>
      </c>
      <c r="Z1054" s="40" t="b">
        <v>1</v>
      </c>
      <c r="AA1054" s="40" t="b">
        <v>0</v>
      </c>
      <c r="AB1054" s="40" t="b">
        <v>0</v>
      </c>
      <c r="AC1054" s="41" t="s">
        <v>10799</v>
      </c>
      <c r="AD1054" s="41" t="s">
        <v>10026</v>
      </c>
      <c r="AE1054" s="41">
        <v>659.629915</v>
      </c>
      <c r="AF1054" s="41">
        <v>-3.875747818</v>
      </c>
      <c r="AG1054" s="42">
        <v>1.33E42</v>
      </c>
      <c r="AH1054" s="51">
        <v>0.259452702</v>
      </c>
      <c r="AI1054" s="40" t="s">
        <v>10800</v>
      </c>
      <c r="AJ1054" s="40" t="s">
        <v>10801</v>
      </c>
      <c r="AK1054" s="41">
        <v>4351.0</v>
      </c>
      <c r="AL1054" s="40" t="s">
        <v>7372</v>
      </c>
      <c r="AM1054" s="40" t="s">
        <v>7285</v>
      </c>
      <c r="AN1054" s="40" t="s">
        <v>224</v>
      </c>
      <c r="AO1054" s="42">
        <v>1.11E139</v>
      </c>
    </row>
    <row r="1055">
      <c r="A1055" s="41">
        <v>659.0</v>
      </c>
      <c r="B1055" s="42">
        <v>1.671302375E9</v>
      </c>
      <c r="C1055" s="41">
        <v>3356.0</v>
      </c>
      <c r="D1055" s="40" t="s">
        <v>1243</v>
      </c>
      <c r="E1055" s="41">
        <v>140.0</v>
      </c>
      <c r="F1055" s="41">
        <v>35.0</v>
      </c>
      <c r="G1055" s="41">
        <v>70.0</v>
      </c>
      <c r="H1055" s="41">
        <v>-3.07732701</v>
      </c>
      <c r="I1055" s="41">
        <v>10000.0</v>
      </c>
      <c r="J1055" s="41">
        <v>5000.0</v>
      </c>
      <c r="K1055" s="41">
        <v>1200.0</v>
      </c>
      <c r="L1055" s="41">
        <v>600.0</v>
      </c>
      <c r="M1055" s="41">
        <v>50.0</v>
      </c>
      <c r="N1055" s="40" t="s">
        <v>1370</v>
      </c>
      <c r="O1055" s="40" t="s">
        <v>208</v>
      </c>
      <c r="P1055" s="40" t="s">
        <v>1372</v>
      </c>
      <c r="Q1055" s="40" t="s">
        <v>8686</v>
      </c>
      <c r="R1055" s="40" t="b">
        <v>0</v>
      </c>
      <c r="S1055" s="40" t="s">
        <v>7286</v>
      </c>
      <c r="T1055" s="40" t="s">
        <v>212</v>
      </c>
      <c r="U1055" s="41">
        <v>0.1</v>
      </c>
      <c r="V1055" s="41">
        <v>0.9</v>
      </c>
      <c r="W1055" s="41">
        <v>0.1</v>
      </c>
      <c r="X1055" s="41">
        <v>0.6</v>
      </c>
      <c r="Y1055" s="40" t="b">
        <v>0</v>
      </c>
      <c r="Z1055" s="40" t="b">
        <v>1</v>
      </c>
      <c r="AA1055" s="40" t="b">
        <v>0</v>
      </c>
      <c r="AB1055" s="40" t="b">
        <v>0</v>
      </c>
      <c r="AC1055" s="41" t="s">
        <v>10802</v>
      </c>
      <c r="AD1055" s="41" t="s">
        <v>10803</v>
      </c>
      <c r="AE1055" s="41">
        <v>377.8904409</v>
      </c>
      <c r="AF1055" s="41">
        <v>-3.876626206</v>
      </c>
      <c r="AG1055" s="42">
        <v>8.57E41</v>
      </c>
      <c r="AH1055" s="51">
        <v>0.259738141</v>
      </c>
      <c r="AI1055" s="40" t="s">
        <v>10804</v>
      </c>
      <c r="AJ1055" s="40" t="s">
        <v>7330</v>
      </c>
      <c r="AK1055" s="41">
        <v>5894.0</v>
      </c>
      <c r="AL1055" s="40" t="s">
        <v>1382</v>
      </c>
      <c r="AM1055" s="40" t="s">
        <v>7285</v>
      </c>
      <c r="AN1055" s="40" t="s">
        <v>224</v>
      </c>
      <c r="AO1055" s="42">
        <v>1.0E139</v>
      </c>
    </row>
    <row r="1056">
      <c r="A1056" s="41">
        <v>986.0</v>
      </c>
      <c r="B1056" s="42">
        <v>1.671302375E9</v>
      </c>
      <c r="C1056" s="41">
        <v>3356.0</v>
      </c>
      <c r="D1056" s="40" t="s">
        <v>1243</v>
      </c>
      <c r="E1056" s="41">
        <v>140.0</v>
      </c>
      <c r="F1056" s="41">
        <v>35.0</v>
      </c>
      <c r="G1056" s="41">
        <v>70.0</v>
      </c>
      <c r="H1056" s="41">
        <v>-3.07732701</v>
      </c>
      <c r="I1056" s="41">
        <v>10000.0</v>
      </c>
      <c r="J1056" s="41">
        <v>5000.0</v>
      </c>
      <c r="K1056" s="41">
        <v>1200.0</v>
      </c>
      <c r="L1056" s="41">
        <v>600.0</v>
      </c>
      <c r="M1056" s="41">
        <v>100.0</v>
      </c>
      <c r="N1056" s="40" t="s">
        <v>1370</v>
      </c>
      <c r="O1056" s="40" t="s">
        <v>208</v>
      </c>
      <c r="P1056" s="40" t="s">
        <v>7305</v>
      </c>
      <c r="Q1056" s="40" t="s">
        <v>8686</v>
      </c>
      <c r="R1056" s="40" t="b">
        <v>0</v>
      </c>
      <c r="S1056" s="40" t="s">
        <v>7286</v>
      </c>
      <c r="T1056" s="40" t="s">
        <v>212</v>
      </c>
      <c r="U1056" s="41">
        <v>0.1</v>
      </c>
      <c r="V1056" s="41">
        <v>0.9</v>
      </c>
      <c r="W1056" s="41">
        <v>0.2</v>
      </c>
      <c r="X1056" s="41">
        <v>0.6</v>
      </c>
      <c r="Y1056" s="40" t="b">
        <v>0</v>
      </c>
      <c r="Z1056" s="40" t="b">
        <v>1</v>
      </c>
      <c r="AA1056" s="40" t="b">
        <v>0</v>
      </c>
      <c r="AB1056" s="40" t="b">
        <v>0</v>
      </c>
      <c r="AC1056" s="41" t="s">
        <v>10805</v>
      </c>
      <c r="AD1056" s="41" t="s">
        <v>9673</v>
      </c>
      <c r="AE1056" s="41">
        <v>656.6330824</v>
      </c>
      <c r="AF1056" s="41">
        <v>-3.878449964</v>
      </c>
      <c r="AG1056" s="42">
        <v>8.38E41</v>
      </c>
      <c r="AH1056" s="51">
        <v>0.260330784</v>
      </c>
      <c r="AI1056" s="40" t="s">
        <v>10806</v>
      </c>
      <c r="AJ1056" s="40" t="s">
        <v>10807</v>
      </c>
      <c r="AK1056" s="41">
        <v>5235.0</v>
      </c>
      <c r="AL1056" s="40" t="s">
        <v>7372</v>
      </c>
      <c r="AM1056" s="40" t="s">
        <v>7285</v>
      </c>
      <c r="AN1056" s="40" t="s">
        <v>224</v>
      </c>
      <c r="AO1056" s="42">
        <v>1.0E139</v>
      </c>
    </row>
    <row r="1057">
      <c r="A1057" s="41">
        <v>118.0</v>
      </c>
      <c r="B1057" s="42">
        <v>1.67130956E9</v>
      </c>
      <c r="C1057" s="41">
        <v>3356.0</v>
      </c>
      <c r="D1057" s="40" t="s">
        <v>1243</v>
      </c>
      <c r="E1057" s="41">
        <v>140.0</v>
      </c>
      <c r="F1057" s="41">
        <v>35.0</v>
      </c>
      <c r="G1057" s="41">
        <v>70.0</v>
      </c>
      <c r="H1057" s="41">
        <v>-3.07732701</v>
      </c>
      <c r="I1057" s="41">
        <v>10000.0</v>
      </c>
      <c r="J1057" s="41">
        <v>5000.0</v>
      </c>
      <c r="K1057" s="41">
        <v>1200.0</v>
      </c>
      <c r="L1057" s="41">
        <v>600.0</v>
      </c>
      <c r="M1057" s="41">
        <v>30.0</v>
      </c>
      <c r="N1057" s="40" t="s">
        <v>1370</v>
      </c>
      <c r="O1057" s="40" t="s">
        <v>1371</v>
      </c>
      <c r="P1057" s="40" t="s">
        <v>1372</v>
      </c>
      <c r="Q1057" s="40" t="s">
        <v>8686</v>
      </c>
      <c r="R1057" s="40" t="b">
        <v>0</v>
      </c>
      <c r="S1057" s="40" t="s">
        <v>7286</v>
      </c>
      <c r="T1057" s="40" t="s">
        <v>7305</v>
      </c>
      <c r="U1057" s="41">
        <v>0.1</v>
      </c>
      <c r="V1057" s="41">
        <v>0.9</v>
      </c>
      <c r="W1057" s="41">
        <v>0.1</v>
      </c>
      <c r="X1057" s="41">
        <v>0.5</v>
      </c>
      <c r="Y1057" s="40" t="b">
        <v>0</v>
      </c>
      <c r="Z1057" s="40" t="b">
        <v>1</v>
      </c>
      <c r="AA1057" s="40" t="b">
        <v>0</v>
      </c>
      <c r="AB1057" s="40" t="b">
        <v>0</v>
      </c>
      <c r="AC1057" s="41" t="s">
        <v>10808</v>
      </c>
      <c r="AD1057" s="41" t="s">
        <v>10809</v>
      </c>
      <c r="AE1057" s="41">
        <v>1203.25106</v>
      </c>
      <c r="AF1057" s="41">
        <v>-3.882290729</v>
      </c>
      <c r="AG1057" s="42">
        <v>8.3E41</v>
      </c>
      <c r="AH1057" s="51">
        <v>0.261578869</v>
      </c>
      <c r="AI1057" s="40" t="s">
        <v>10810</v>
      </c>
      <c r="AJ1057" s="46">
        <v>8.30204219909631E125</v>
      </c>
      <c r="AK1057" s="41">
        <v>9378.0</v>
      </c>
      <c r="AL1057" s="40" t="s">
        <v>2224</v>
      </c>
      <c r="AM1057" s="40" t="s">
        <v>7285</v>
      </c>
      <c r="AN1057" s="40" t="s">
        <v>5643</v>
      </c>
      <c r="AO1057" s="42">
        <v>1.0E139</v>
      </c>
    </row>
    <row r="1058">
      <c r="A1058" s="41">
        <v>82.0</v>
      </c>
      <c r="B1058" s="42">
        <v>1.671309524E9</v>
      </c>
      <c r="C1058" s="41">
        <v>3356.0</v>
      </c>
      <c r="D1058" s="40" t="s">
        <v>1243</v>
      </c>
      <c r="E1058" s="41">
        <v>140.0</v>
      </c>
      <c r="F1058" s="41">
        <v>35.0</v>
      </c>
      <c r="G1058" s="41">
        <v>70.0</v>
      </c>
      <c r="H1058" s="41">
        <v>-3.07732701</v>
      </c>
      <c r="I1058" s="41">
        <v>10000.0</v>
      </c>
      <c r="J1058" s="41">
        <v>5000.0</v>
      </c>
      <c r="K1058" s="41">
        <v>1200.0</v>
      </c>
      <c r="L1058" s="41">
        <v>600.0</v>
      </c>
      <c r="M1058" s="41">
        <v>30.0</v>
      </c>
      <c r="N1058" s="40" t="s">
        <v>1370</v>
      </c>
      <c r="O1058" s="40" t="s">
        <v>1371</v>
      </c>
      <c r="P1058" s="40" t="s">
        <v>7305</v>
      </c>
      <c r="Q1058" s="40" t="s">
        <v>8686</v>
      </c>
      <c r="R1058" s="40" t="b">
        <v>0</v>
      </c>
      <c r="S1058" s="40" t="s">
        <v>7286</v>
      </c>
      <c r="T1058" s="40" t="s">
        <v>212</v>
      </c>
      <c r="U1058" s="41">
        <v>0.1</v>
      </c>
      <c r="V1058" s="41">
        <v>0.9</v>
      </c>
      <c r="W1058" s="41">
        <v>0.1</v>
      </c>
      <c r="X1058" s="41">
        <v>0.5</v>
      </c>
      <c r="Y1058" s="40" t="b">
        <v>0</v>
      </c>
      <c r="Z1058" s="40" t="b">
        <v>1</v>
      </c>
      <c r="AA1058" s="40" t="b">
        <v>0</v>
      </c>
      <c r="AB1058" s="40" t="b">
        <v>1</v>
      </c>
      <c r="AC1058" s="41" t="s">
        <v>10811</v>
      </c>
      <c r="AD1058" s="41" t="s">
        <v>10812</v>
      </c>
      <c r="AE1058" s="41">
        <v>1203.668831</v>
      </c>
      <c r="AF1058" s="41">
        <v>-3.883258041</v>
      </c>
      <c r="AG1058" s="42">
        <v>1.39E42</v>
      </c>
      <c r="AH1058" s="51">
        <v>0.261893204</v>
      </c>
      <c r="AI1058" s="40" t="s">
        <v>10813</v>
      </c>
      <c r="AJ1058" s="46">
        <v>1.39314983294384E85</v>
      </c>
      <c r="AK1058" s="41">
        <v>4000.0</v>
      </c>
      <c r="AL1058" s="40" t="s">
        <v>2224</v>
      </c>
      <c r="AM1058" s="40" t="s">
        <v>7285</v>
      </c>
      <c r="AN1058" s="40" t="s">
        <v>5643</v>
      </c>
      <c r="AO1058" s="42">
        <v>1.11E139</v>
      </c>
    </row>
    <row r="1059">
      <c r="A1059" s="41">
        <v>519.0</v>
      </c>
      <c r="B1059" s="42">
        <v>1.671302375E9</v>
      </c>
      <c r="C1059" s="41">
        <v>3356.0</v>
      </c>
      <c r="D1059" s="40" t="s">
        <v>1243</v>
      </c>
      <c r="E1059" s="41">
        <v>140.0</v>
      </c>
      <c r="F1059" s="41">
        <v>35.0</v>
      </c>
      <c r="G1059" s="41">
        <v>70.0</v>
      </c>
      <c r="H1059" s="41">
        <v>-3.07732701</v>
      </c>
      <c r="I1059" s="41">
        <v>10000.0</v>
      </c>
      <c r="J1059" s="41">
        <v>5000.0</v>
      </c>
      <c r="K1059" s="41">
        <v>1200.0</v>
      </c>
      <c r="L1059" s="41">
        <v>600.0</v>
      </c>
      <c r="M1059" s="41">
        <v>50.0</v>
      </c>
      <c r="N1059" s="40" t="s">
        <v>1370</v>
      </c>
      <c r="O1059" s="40" t="s">
        <v>1371</v>
      </c>
      <c r="P1059" s="40" t="s">
        <v>212</v>
      </c>
      <c r="Q1059" s="40" t="s">
        <v>8686</v>
      </c>
      <c r="R1059" s="40" t="b">
        <v>0</v>
      </c>
      <c r="S1059" s="40" t="s">
        <v>7286</v>
      </c>
      <c r="T1059" s="40" t="s">
        <v>212</v>
      </c>
      <c r="U1059" s="41">
        <v>0.1</v>
      </c>
      <c r="V1059" s="41">
        <v>0.9</v>
      </c>
      <c r="W1059" s="41">
        <v>0.3</v>
      </c>
      <c r="X1059" s="41">
        <v>0.4</v>
      </c>
      <c r="Y1059" s="40" t="b">
        <v>0</v>
      </c>
      <c r="Z1059" s="40" t="b">
        <v>1</v>
      </c>
      <c r="AA1059" s="40" t="b">
        <v>0</v>
      </c>
      <c r="AB1059" s="40" t="b">
        <v>0</v>
      </c>
      <c r="AC1059" s="41" t="s">
        <v>10814</v>
      </c>
      <c r="AD1059" s="41" t="s">
        <v>10815</v>
      </c>
      <c r="AE1059" s="41">
        <v>422.4533482</v>
      </c>
      <c r="AF1059" s="41">
        <v>-3.884128572</v>
      </c>
      <c r="AG1059" s="42">
        <v>1.2E42</v>
      </c>
      <c r="AH1059" s="51">
        <v>0.26217609</v>
      </c>
      <c r="AI1059" s="40" t="s">
        <v>10816</v>
      </c>
      <c r="AJ1059" s="40" t="s">
        <v>10817</v>
      </c>
      <c r="AK1059" s="41">
        <v>10000.0</v>
      </c>
      <c r="AL1059" s="40" t="s">
        <v>216</v>
      </c>
      <c r="AM1059" s="40" t="s">
        <v>7285</v>
      </c>
      <c r="AN1059" s="40" t="s">
        <v>224</v>
      </c>
      <c r="AO1059" s="42">
        <v>1.1E139</v>
      </c>
    </row>
    <row r="1060">
      <c r="A1060" s="41">
        <v>655.0</v>
      </c>
      <c r="B1060" s="42">
        <v>1.671302375E9</v>
      </c>
      <c r="C1060" s="41">
        <v>3356.0</v>
      </c>
      <c r="D1060" s="40" t="s">
        <v>1243</v>
      </c>
      <c r="E1060" s="41">
        <v>140.0</v>
      </c>
      <c r="F1060" s="41">
        <v>35.0</v>
      </c>
      <c r="G1060" s="41">
        <v>70.0</v>
      </c>
      <c r="H1060" s="41">
        <v>-3.07732701</v>
      </c>
      <c r="I1060" s="41">
        <v>10000.0</v>
      </c>
      <c r="J1060" s="41">
        <v>5000.0</v>
      </c>
      <c r="K1060" s="41">
        <v>1200.0</v>
      </c>
      <c r="L1060" s="41">
        <v>600.0</v>
      </c>
      <c r="M1060" s="41">
        <v>50.0</v>
      </c>
      <c r="N1060" s="40" t="s">
        <v>1370</v>
      </c>
      <c r="O1060" s="40" t="s">
        <v>208</v>
      </c>
      <c r="P1060" s="40" t="s">
        <v>1372</v>
      </c>
      <c r="Q1060" s="40" t="s">
        <v>8686</v>
      </c>
      <c r="R1060" s="40" t="b">
        <v>0</v>
      </c>
      <c r="S1060" s="40" t="s">
        <v>1373</v>
      </c>
      <c r="T1060" s="40" t="s">
        <v>212</v>
      </c>
      <c r="U1060" s="41">
        <v>0.1</v>
      </c>
      <c r="V1060" s="41">
        <v>0.9</v>
      </c>
      <c r="W1060" s="41">
        <v>0.3</v>
      </c>
      <c r="X1060" s="41">
        <v>0.5</v>
      </c>
      <c r="Y1060" s="40" t="b">
        <v>0</v>
      </c>
      <c r="Z1060" s="40" t="b">
        <v>1</v>
      </c>
      <c r="AA1060" s="40" t="b">
        <v>0</v>
      </c>
      <c r="AB1060" s="40" t="b">
        <v>0</v>
      </c>
      <c r="AC1060" s="41" t="s">
        <v>10818</v>
      </c>
      <c r="AD1060" s="41" t="s">
        <v>10819</v>
      </c>
      <c r="AE1060" s="41">
        <v>514.8777974</v>
      </c>
      <c r="AF1060" s="41">
        <v>-3.886464354</v>
      </c>
      <c r="AG1060" s="42">
        <v>1.01E41</v>
      </c>
      <c r="AH1060" s="51">
        <v>0.262935119</v>
      </c>
      <c r="AI1060" s="40" t="s">
        <v>10820</v>
      </c>
      <c r="AJ1060" s="40" t="s">
        <v>10821</v>
      </c>
      <c r="AK1060" s="41">
        <v>10000.0</v>
      </c>
      <c r="AL1060" s="40" t="s">
        <v>216</v>
      </c>
      <c r="AM1060" s="40" t="s">
        <v>7285</v>
      </c>
      <c r="AN1060" s="40" t="s">
        <v>224</v>
      </c>
      <c r="AO1060" s="42">
        <v>1.0E136</v>
      </c>
    </row>
    <row r="1061">
      <c r="A1061" s="41">
        <v>341.0</v>
      </c>
      <c r="B1061" s="42">
        <v>1.671302375E9</v>
      </c>
      <c r="C1061" s="41">
        <v>3356.0</v>
      </c>
      <c r="D1061" s="40" t="s">
        <v>1243</v>
      </c>
      <c r="E1061" s="41">
        <v>140.0</v>
      </c>
      <c r="F1061" s="41">
        <v>35.0</v>
      </c>
      <c r="G1061" s="41">
        <v>70.0</v>
      </c>
      <c r="H1061" s="41">
        <v>-3.07732701</v>
      </c>
      <c r="I1061" s="41">
        <v>10000.0</v>
      </c>
      <c r="J1061" s="41">
        <v>5000.0</v>
      </c>
      <c r="K1061" s="41">
        <v>1200.0</v>
      </c>
      <c r="L1061" s="41">
        <v>600.0</v>
      </c>
      <c r="M1061" s="41">
        <v>30.0</v>
      </c>
      <c r="N1061" s="40" t="s">
        <v>1370</v>
      </c>
      <c r="O1061" s="40" t="s">
        <v>208</v>
      </c>
      <c r="P1061" s="40" t="s">
        <v>212</v>
      </c>
      <c r="Q1061" s="40" t="s">
        <v>8686</v>
      </c>
      <c r="R1061" s="40" t="b">
        <v>0</v>
      </c>
      <c r="S1061" s="40" t="s">
        <v>7286</v>
      </c>
      <c r="T1061" s="40" t="s">
        <v>212</v>
      </c>
      <c r="U1061" s="41">
        <v>0.1</v>
      </c>
      <c r="V1061" s="41">
        <v>0.9</v>
      </c>
      <c r="W1061" s="41">
        <v>0.3</v>
      </c>
      <c r="X1061" s="41">
        <v>0.6</v>
      </c>
      <c r="Y1061" s="40" t="b">
        <v>0</v>
      </c>
      <c r="Z1061" s="40" t="b">
        <v>1</v>
      </c>
      <c r="AA1061" s="40" t="b">
        <v>0</v>
      </c>
      <c r="AB1061" s="40" t="b">
        <v>0</v>
      </c>
      <c r="AC1061" s="41" t="s">
        <v>10822</v>
      </c>
      <c r="AD1061" s="41" t="s">
        <v>10823</v>
      </c>
      <c r="AE1061" s="41">
        <v>392.4475498</v>
      </c>
      <c r="AF1061" s="41">
        <v>-3.886552461</v>
      </c>
      <c r="AG1061" s="42">
        <v>4.4E41</v>
      </c>
      <c r="AH1061" s="51">
        <v>0.26296375</v>
      </c>
      <c r="AI1061" s="40" t="s">
        <v>10824</v>
      </c>
      <c r="AJ1061" s="40" t="s">
        <v>10825</v>
      </c>
      <c r="AK1061" s="41">
        <v>10000.0</v>
      </c>
      <c r="AL1061" s="40" t="s">
        <v>216</v>
      </c>
      <c r="AM1061" s="40" t="s">
        <v>7285</v>
      </c>
      <c r="AN1061" s="40" t="s">
        <v>224</v>
      </c>
      <c r="AO1061" s="42">
        <v>1.01E138</v>
      </c>
    </row>
    <row r="1062">
      <c r="A1062" s="41">
        <v>109.0</v>
      </c>
      <c r="B1062" s="42">
        <v>1.671312492E9</v>
      </c>
      <c r="C1062" s="41">
        <v>3356.0</v>
      </c>
      <c r="D1062" s="40" t="s">
        <v>1243</v>
      </c>
      <c r="E1062" s="41">
        <v>140.0</v>
      </c>
      <c r="F1062" s="41">
        <v>35.0</v>
      </c>
      <c r="G1062" s="41">
        <v>70.0</v>
      </c>
      <c r="H1062" s="41">
        <v>-3.07732701</v>
      </c>
      <c r="I1062" s="41">
        <v>10000.0</v>
      </c>
      <c r="J1062" s="41">
        <v>5000.0</v>
      </c>
      <c r="K1062" s="41">
        <v>1200.0</v>
      </c>
      <c r="L1062" s="41">
        <v>600.0</v>
      </c>
      <c r="M1062" s="41">
        <v>30.0</v>
      </c>
      <c r="N1062" s="40" t="s">
        <v>1370</v>
      </c>
      <c r="O1062" s="40" t="s">
        <v>1371</v>
      </c>
      <c r="P1062" s="40" t="s">
        <v>1372</v>
      </c>
      <c r="Q1062" s="40" t="s">
        <v>8686</v>
      </c>
      <c r="R1062" s="40" t="b">
        <v>0</v>
      </c>
      <c r="S1062" s="40" t="s">
        <v>1373</v>
      </c>
      <c r="T1062" s="40" t="s">
        <v>7305</v>
      </c>
      <c r="U1062" s="41">
        <v>0.1</v>
      </c>
      <c r="V1062" s="41">
        <v>0.9</v>
      </c>
      <c r="W1062" s="41">
        <v>0.1</v>
      </c>
      <c r="X1062" s="41">
        <v>0.5</v>
      </c>
      <c r="Y1062" s="40" t="b">
        <v>0</v>
      </c>
      <c r="Z1062" s="40" t="b">
        <v>1</v>
      </c>
      <c r="AA1062" s="40" t="b">
        <v>0</v>
      </c>
      <c r="AB1062" s="40" t="b">
        <v>1</v>
      </c>
      <c r="AC1062" s="41" t="s">
        <v>10050</v>
      </c>
      <c r="AD1062" s="41" t="s">
        <v>10826</v>
      </c>
      <c r="AE1062" s="41">
        <v>1203.735237</v>
      </c>
      <c r="AF1062" s="41">
        <v>-3.886913793</v>
      </c>
      <c r="AG1062" s="42">
        <v>1.05E42</v>
      </c>
      <c r="AH1062" s="51">
        <v>0.263081168</v>
      </c>
      <c r="AI1062" s="40" t="s">
        <v>10827</v>
      </c>
      <c r="AJ1062" s="46">
        <v>1.05305948835149E85</v>
      </c>
      <c r="AK1062" s="41">
        <v>7962.0</v>
      </c>
      <c r="AL1062" s="40" t="s">
        <v>2224</v>
      </c>
      <c r="AM1062" s="40" t="s">
        <v>7285</v>
      </c>
      <c r="AN1062" s="40" t="s">
        <v>5643</v>
      </c>
      <c r="AO1062" s="42">
        <v>1.1E139</v>
      </c>
    </row>
    <row r="1063">
      <c r="A1063" s="41">
        <v>700.0</v>
      </c>
      <c r="B1063" s="42">
        <v>1.671302375E9</v>
      </c>
      <c r="C1063" s="41">
        <v>3356.0</v>
      </c>
      <c r="D1063" s="40" t="s">
        <v>1243</v>
      </c>
      <c r="E1063" s="41">
        <v>140.0</v>
      </c>
      <c r="F1063" s="41">
        <v>35.0</v>
      </c>
      <c r="G1063" s="41">
        <v>70.0</v>
      </c>
      <c r="H1063" s="41">
        <v>-3.07732701</v>
      </c>
      <c r="I1063" s="41">
        <v>10000.0</v>
      </c>
      <c r="J1063" s="41">
        <v>5000.0</v>
      </c>
      <c r="K1063" s="41">
        <v>1200.0</v>
      </c>
      <c r="L1063" s="41">
        <v>600.0</v>
      </c>
      <c r="M1063" s="41">
        <v>50.0</v>
      </c>
      <c r="N1063" s="40" t="s">
        <v>1370</v>
      </c>
      <c r="O1063" s="40" t="s">
        <v>208</v>
      </c>
      <c r="P1063" s="40" t="s">
        <v>212</v>
      </c>
      <c r="Q1063" s="40" t="s">
        <v>8686</v>
      </c>
      <c r="R1063" s="40" t="b">
        <v>0</v>
      </c>
      <c r="S1063" s="40" t="s">
        <v>7286</v>
      </c>
      <c r="T1063" s="40" t="s">
        <v>212</v>
      </c>
      <c r="U1063" s="41">
        <v>0.1</v>
      </c>
      <c r="V1063" s="41">
        <v>0.9</v>
      </c>
      <c r="W1063" s="41">
        <v>0.3</v>
      </c>
      <c r="X1063" s="41">
        <v>0.5</v>
      </c>
      <c r="Y1063" s="40" t="b">
        <v>0</v>
      </c>
      <c r="Z1063" s="40" t="b">
        <v>1</v>
      </c>
      <c r="AA1063" s="40" t="b">
        <v>0</v>
      </c>
      <c r="AB1063" s="40" t="b">
        <v>0</v>
      </c>
      <c r="AC1063" s="41" t="s">
        <v>10828</v>
      </c>
      <c r="AD1063" s="41" t="s">
        <v>10829</v>
      </c>
      <c r="AE1063" s="41">
        <v>541.4494302</v>
      </c>
      <c r="AF1063" s="41">
        <v>-3.887043864</v>
      </c>
      <c r="AG1063" s="42">
        <v>6.58E41</v>
      </c>
      <c r="AH1063" s="51">
        <v>0.263123435</v>
      </c>
      <c r="AI1063" s="40" t="s">
        <v>10830</v>
      </c>
      <c r="AJ1063" s="40" t="s">
        <v>10831</v>
      </c>
      <c r="AK1063" s="41">
        <v>10000.0</v>
      </c>
      <c r="AL1063" s="40" t="s">
        <v>216</v>
      </c>
      <c r="AM1063" s="40" t="s">
        <v>7285</v>
      </c>
      <c r="AN1063" s="40" t="s">
        <v>224</v>
      </c>
      <c r="AO1063" s="42">
        <v>1.11E138</v>
      </c>
    </row>
    <row r="1064">
      <c r="A1064" s="41">
        <v>152.0</v>
      </c>
      <c r="B1064" s="42">
        <v>1.671302375E9</v>
      </c>
      <c r="C1064" s="41">
        <v>3356.0</v>
      </c>
      <c r="D1064" s="40" t="s">
        <v>1243</v>
      </c>
      <c r="E1064" s="41">
        <v>140.0</v>
      </c>
      <c r="F1064" s="41">
        <v>35.0</v>
      </c>
      <c r="G1064" s="41">
        <v>70.0</v>
      </c>
      <c r="H1064" s="41">
        <v>-3.07732701</v>
      </c>
      <c r="I1064" s="41">
        <v>10000.0</v>
      </c>
      <c r="J1064" s="41">
        <v>5000.0</v>
      </c>
      <c r="K1064" s="41">
        <v>1200.0</v>
      </c>
      <c r="L1064" s="41">
        <v>600.0</v>
      </c>
      <c r="M1064" s="41">
        <v>30.0</v>
      </c>
      <c r="N1064" s="40" t="s">
        <v>1370</v>
      </c>
      <c r="O1064" s="40" t="s">
        <v>1371</v>
      </c>
      <c r="P1064" s="40" t="s">
        <v>212</v>
      </c>
      <c r="Q1064" s="40" t="s">
        <v>8686</v>
      </c>
      <c r="R1064" s="40" t="b">
        <v>0</v>
      </c>
      <c r="S1064" s="40" t="s">
        <v>1373</v>
      </c>
      <c r="T1064" s="40" t="s">
        <v>212</v>
      </c>
      <c r="U1064" s="41">
        <v>0.1</v>
      </c>
      <c r="V1064" s="41">
        <v>0.9</v>
      </c>
      <c r="W1064" s="41">
        <v>0.3</v>
      </c>
      <c r="X1064" s="41">
        <v>0.6</v>
      </c>
      <c r="Y1064" s="40" t="b">
        <v>0</v>
      </c>
      <c r="Z1064" s="40" t="b">
        <v>1</v>
      </c>
      <c r="AA1064" s="40" t="b">
        <v>0</v>
      </c>
      <c r="AB1064" s="40" t="b">
        <v>0</v>
      </c>
      <c r="AC1064" s="41" t="s">
        <v>10832</v>
      </c>
      <c r="AD1064" s="41" t="s">
        <v>10833</v>
      </c>
      <c r="AE1064" s="41">
        <v>372.1921735</v>
      </c>
      <c r="AF1064" s="41">
        <v>-3.888405294</v>
      </c>
      <c r="AG1064" s="42">
        <v>1.06E42</v>
      </c>
      <c r="AH1064" s="51">
        <v>0.263565842</v>
      </c>
      <c r="AI1064" s="40" t="s">
        <v>10834</v>
      </c>
      <c r="AJ1064" s="40" t="s">
        <v>10835</v>
      </c>
      <c r="AK1064" s="41">
        <v>10000.0</v>
      </c>
      <c r="AL1064" s="40" t="s">
        <v>216</v>
      </c>
      <c r="AM1064" s="40" t="s">
        <v>7285</v>
      </c>
      <c r="AN1064" s="40" t="s">
        <v>224</v>
      </c>
      <c r="AO1064" s="42">
        <v>1.1E139</v>
      </c>
    </row>
    <row r="1065">
      <c r="A1065" s="41">
        <v>1025.0</v>
      </c>
      <c r="B1065" s="42">
        <v>1.671302375E9</v>
      </c>
      <c r="C1065" s="41">
        <v>3356.0</v>
      </c>
      <c r="D1065" s="40" t="s">
        <v>1243</v>
      </c>
      <c r="E1065" s="41">
        <v>140.0</v>
      </c>
      <c r="F1065" s="41">
        <v>35.0</v>
      </c>
      <c r="G1065" s="41">
        <v>70.0</v>
      </c>
      <c r="H1065" s="41">
        <v>-3.07732701</v>
      </c>
      <c r="I1065" s="41">
        <v>10000.0</v>
      </c>
      <c r="J1065" s="41">
        <v>5000.0</v>
      </c>
      <c r="K1065" s="41">
        <v>1200.0</v>
      </c>
      <c r="L1065" s="41">
        <v>600.0</v>
      </c>
      <c r="M1065" s="41">
        <v>100.0</v>
      </c>
      <c r="N1065" s="40" t="s">
        <v>1370</v>
      </c>
      <c r="O1065" s="40" t="s">
        <v>208</v>
      </c>
      <c r="P1065" s="40" t="s">
        <v>1372</v>
      </c>
      <c r="Q1065" s="40" t="s">
        <v>8686</v>
      </c>
      <c r="R1065" s="40" t="b">
        <v>0</v>
      </c>
      <c r="S1065" s="40" t="s">
        <v>7286</v>
      </c>
      <c r="T1065" s="40" t="s">
        <v>212</v>
      </c>
      <c r="U1065" s="41">
        <v>0.1</v>
      </c>
      <c r="V1065" s="41">
        <v>0.9</v>
      </c>
      <c r="W1065" s="41">
        <v>0.3</v>
      </c>
      <c r="X1065" s="41">
        <v>0.6</v>
      </c>
      <c r="Y1065" s="40" t="b">
        <v>0</v>
      </c>
      <c r="Z1065" s="40" t="b">
        <v>1</v>
      </c>
      <c r="AA1065" s="40" t="b">
        <v>0</v>
      </c>
      <c r="AB1065" s="40" t="b">
        <v>0</v>
      </c>
      <c r="AC1065" s="41" t="s">
        <v>10836</v>
      </c>
      <c r="AD1065" s="41" t="s">
        <v>10837</v>
      </c>
      <c r="AE1065" s="41">
        <v>711.3032954</v>
      </c>
      <c r="AF1065" s="41">
        <v>-3.892659221</v>
      </c>
      <c r="AG1065" s="42">
        <v>1.55E41</v>
      </c>
      <c r="AH1065" s="51">
        <v>0.264948187</v>
      </c>
      <c r="AI1065" s="40" t="s">
        <v>10838</v>
      </c>
      <c r="AJ1065" s="40" t="s">
        <v>10839</v>
      </c>
      <c r="AK1065" s="41">
        <v>5842.0</v>
      </c>
      <c r="AL1065" s="40" t="s">
        <v>7372</v>
      </c>
      <c r="AM1065" s="40" t="s">
        <v>7285</v>
      </c>
      <c r="AN1065" s="40" t="s">
        <v>224</v>
      </c>
      <c r="AO1065" s="42">
        <v>1.11E136</v>
      </c>
    </row>
    <row r="1066">
      <c r="A1066" s="41">
        <v>879.0</v>
      </c>
      <c r="B1066" s="42">
        <v>1.671302375E9</v>
      </c>
      <c r="C1066" s="41">
        <v>3356.0</v>
      </c>
      <c r="D1066" s="40" t="s">
        <v>1243</v>
      </c>
      <c r="E1066" s="41">
        <v>140.0</v>
      </c>
      <c r="F1066" s="41">
        <v>35.0</v>
      </c>
      <c r="G1066" s="41">
        <v>70.0</v>
      </c>
      <c r="H1066" s="41">
        <v>-3.07732701</v>
      </c>
      <c r="I1066" s="41">
        <v>10000.0</v>
      </c>
      <c r="J1066" s="41">
        <v>5000.0</v>
      </c>
      <c r="K1066" s="41">
        <v>1200.0</v>
      </c>
      <c r="L1066" s="41">
        <v>600.0</v>
      </c>
      <c r="M1066" s="41">
        <v>100.0</v>
      </c>
      <c r="N1066" s="40" t="s">
        <v>1370</v>
      </c>
      <c r="O1066" s="40" t="s">
        <v>1371</v>
      </c>
      <c r="P1066" s="40" t="s">
        <v>212</v>
      </c>
      <c r="Q1066" s="40" t="s">
        <v>8686</v>
      </c>
      <c r="R1066" s="40" t="b">
        <v>0</v>
      </c>
      <c r="S1066" s="40" t="s">
        <v>7286</v>
      </c>
      <c r="T1066" s="40" t="s">
        <v>212</v>
      </c>
      <c r="U1066" s="41">
        <v>0.1</v>
      </c>
      <c r="V1066" s="41">
        <v>0.9</v>
      </c>
      <c r="W1066" s="41">
        <v>0.3</v>
      </c>
      <c r="X1066" s="41">
        <v>0.4</v>
      </c>
      <c r="Y1066" s="40" t="b">
        <v>0</v>
      </c>
      <c r="Z1066" s="40" t="b">
        <v>1</v>
      </c>
      <c r="AA1066" s="40" t="b">
        <v>0</v>
      </c>
      <c r="AB1066" s="40" t="b">
        <v>0</v>
      </c>
      <c r="AC1066" s="41" t="s">
        <v>10840</v>
      </c>
      <c r="AD1066" s="41" t="s">
        <v>10841</v>
      </c>
      <c r="AE1066" s="41">
        <v>736.4002502</v>
      </c>
      <c r="AF1066" s="41">
        <v>-3.895053819</v>
      </c>
      <c r="AG1066" s="42">
        <v>3.34E41</v>
      </c>
      <c r="AH1066" s="51">
        <v>0.265726329</v>
      </c>
      <c r="AI1066" s="40" t="s">
        <v>10842</v>
      </c>
      <c r="AJ1066" s="40" t="s">
        <v>10843</v>
      </c>
      <c r="AK1066" s="41">
        <v>8850.0</v>
      </c>
      <c r="AL1066" s="40" t="s">
        <v>1382</v>
      </c>
      <c r="AM1066" s="40" t="s">
        <v>7285</v>
      </c>
      <c r="AN1066" s="40" t="s">
        <v>224</v>
      </c>
      <c r="AO1066" s="42">
        <v>1.11E137</v>
      </c>
    </row>
    <row r="1067">
      <c r="A1067" s="41">
        <v>231.0</v>
      </c>
      <c r="B1067" s="42">
        <v>1.671302375E9</v>
      </c>
      <c r="C1067" s="41">
        <v>3356.0</v>
      </c>
      <c r="D1067" s="40" t="s">
        <v>1243</v>
      </c>
      <c r="E1067" s="41">
        <v>140.0</v>
      </c>
      <c r="F1067" s="41">
        <v>35.0</v>
      </c>
      <c r="G1067" s="41">
        <v>70.0</v>
      </c>
      <c r="H1067" s="41">
        <v>-3.07732701</v>
      </c>
      <c r="I1067" s="41">
        <v>10000.0</v>
      </c>
      <c r="J1067" s="41">
        <v>5000.0</v>
      </c>
      <c r="K1067" s="41">
        <v>1200.0</v>
      </c>
      <c r="L1067" s="41">
        <v>600.0</v>
      </c>
      <c r="M1067" s="41">
        <v>30.0</v>
      </c>
      <c r="N1067" s="40" t="s">
        <v>1370</v>
      </c>
      <c r="O1067" s="40" t="s">
        <v>208</v>
      </c>
      <c r="P1067" s="40" t="s">
        <v>7310</v>
      </c>
      <c r="Q1067" s="40" t="s">
        <v>8686</v>
      </c>
      <c r="R1067" s="40" t="b">
        <v>0</v>
      </c>
      <c r="S1067" s="40" t="s">
        <v>7286</v>
      </c>
      <c r="T1067" s="40" t="s">
        <v>212</v>
      </c>
      <c r="U1067" s="41">
        <v>0.1</v>
      </c>
      <c r="V1067" s="41">
        <v>0.9</v>
      </c>
      <c r="W1067" s="41">
        <v>0.3</v>
      </c>
      <c r="X1067" s="41">
        <v>0.4</v>
      </c>
      <c r="Y1067" s="40" t="b">
        <v>0</v>
      </c>
      <c r="Z1067" s="40" t="b">
        <v>1</v>
      </c>
      <c r="AA1067" s="40" t="b">
        <v>0</v>
      </c>
      <c r="AB1067" s="40" t="b">
        <v>0</v>
      </c>
      <c r="AC1067" s="41" t="s">
        <v>10844</v>
      </c>
      <c r="AD1067" s="41" t="s">
        <v>10845</v>
      </c>
      <c r="AE1067" s="41">
        <v>188.9848213</v>
      </c>
      <c r="AF1067" s="41">
        <v>-3.899339103</v>
      </c>
      <c r="AG1067" s="42">
        <v>2.99E41</v>
      </c>
      <c r="AH1067" s="51">
        <v>0.267118863</v>
      </c>
      <c r="AI1067" s="40" t="s">
        <v>10846</v>
      </c>
      <c r="AJ1067" s="40" t="s">
        <v>10847</v>
      </c>
      <c r="AK1067" s="41">
        <v>5225.0</v>
      </c>
      <c r="AL1067" s="40" t="s">
        <v>1382</v>
      </c>
      <c r="AM1067" s="40" t="s">
        <v>7285</v>
      </c>
      <c r="AN1067" s="40" t="s">
        <v>224</v>
      </c>
      <c r="AO1067" s="42">
        <v>1.1E137</v>
      </c>
    </row>
    <row r="1068">
      <c r="A1068" s="41">
        <v>654.0</v>
      </c>
      <c r="B1068" s="42">
        <v>1.671302375E9</v>
      </c>
      <c r="C1068" s="41">
        <v>3356.0</v>
      </c>
      <c r="D1068" s="40" t="s">
        <v>1243</v>
      </c>
      <c r="E1068" s="41">
        <v>140.0</v>
      </c>
      <c r="F1068" s="41">
        <v>35.0</v>
      </c>
      <c r="G1068" s="41">
        <v>70.0</v>
      </c>
      <c r="H1068" s="41">
        <v>-3.07732701</v>
      </c>
      <c r="I1068" s="41">
        <v>10000.0</v>
      </c>
      <c r="J1068" s="41">
        <v>5000.0</v>
      </c>
      <c r="K1068" s="41">
        <v>1200.0</v>
      </c>
      <c r="L1068" s="41">
        <v>600.0</v>
      </c>
      <c r="M1068" s="41">
        <v>50.0</v>
      </c>
      <c r="N1068" s="40" t="s">
        <v>1370</v>
      </c>
      <c r="O1068" s="40" t="s">
        <v>208</v>
      </c>
      <c r="P1068" s="40" t="s">
        <v>1372</v>
      </c>
      <c r="Q1068" s="40" t="s">
        <v>8686</v>
      </c>
      <c r="R1068" s="40" t="b">
        <v>0</v>
      </c>
      <c r="S1068" s="40" t="s">
        <v>1373</v>
      </c>
      <c r="T1068" s="40" t="s">
        <v>212</v>
      </c>
      <c r="U1068" s="41">
        <v>0.1</v>
      </c>
      <c r="V1068" s="41">
        <v>0.9</v>
      </c>
      <c r="W1068" s="41">
        <v>0.3</v>
      </c>
      <c r="X1068" s="41">
        <v>0.4</v>
      </c>
      <c r="Y1068" s="40" t="b">
        <v>0</v>
      </c>
      <c r="Z1068" s="40" t="b">
        <v>1</v>
      </c>
      <c r="AA1068" s="40" t="b">
        <v>0</v>
      </c>
      <c r="AB1068" s="40" t="b">
        <v>0</v>
      </c>
      <c r="AC1068" s="41" t="s">
        <v>10848</v>
      </c>
      <c r="AD1068" s="41" t="s">
        <v>10849</v>
      </c>
      <c r="AE1068" s="41">
        <v>413.7670314</v>
      </c>
      <c r="AF1068" s="41">
        <v>-3.904372791</v>
      </c>
      <c r="AG1068" s="42">
        <v>8.54E41</v>
      </c>
      <c r="AH1068" s="51">
        <v>0.268754597</v>
      </c>
      <c r="AI1068" s="40" t="s">
        <v>10850</v>
      </c>
      <c r="AJ1068" s="40" t="s">
        <v>10851</v>
      </c>
      <c r="AK1068" s="41">
        <v>10000.0</v>
      </c>
      <c r="AL1068" s="40" t="s">
        <v>216</v>
      </c>
      <c r="AM1068" s="40" t="s">
        <v>7285</v>
      </c>
      <c r="AN1068" s="40" t="s">
        <v>224</v>
      </c>
      <c r="AO1068" s="42">
        <v>1.0E139</v>
      </c>
    </row>
    <row r="1069">
      <c r="A1069" s="41">
        <v>77.0</v>
      </c>
      <c r="B1069" s="42">
        <v>1.671312514E9</v>
      </c>
      <c r="C1069" s="41">
        <v>3356.0</v>
      </c>
      <c r="D1069" s="40" t="s">
        <v>1243</v>
      </c>
      <c r="E1069" s="41">
        <v>140.0</v>
      </c>
      <c r="F1069" s="41">
        <v>35.0</v>
      </c>
      <c r="G1069" s="41">
        <v>70.0</v>
      </c>
      <c r="H1069" s="41">
        <v>-3.07732701</v>
      </c>
      <c r="I1069" s="41">
        <v>10000.0</v>
      </c>
      <c r="J1069" s="41">
        <v>5000.0</v>
      </c>
      <c r="K1069" s="41">
        <v>1200.0</v>
      </c>
      <c r="L1069" s="41">
        <v>600.0</v>
      </c>
      <c r="M1069" s="41">
        <v>30.0</v>
      </c>
      <c r="N1069" s="40" t="s">
        <v>1370</v>
      </c>
      <c r="O1069" s="40" t="s">
        <v>1371</v>
      </c>
      <c r="P1069" s="40" t="s">
        <v>7305</v>
      </c>
      <c r="Q1069" s="40" t="s">
        <v>8686</v>
      </c>
      <c r="R1069" s="40" t="b">
        <v>0</v>
      </c>
      <c r="S1069" s="40" t="s">
        <v>1373</v>
      </c>
      <c r="T1069" s="40" t="s">
        <v>7305</v>
      </c>
      <c r="U1069" s="41">
        <v>0.1</v>
      </c>
      <c r="V1069" s="41">
        <v>0.9</v>
      </c>
      <c r="W1069" s="41">
        <v>0.2</v>
      </c>
      <c r="X1069" s="41">
        <v>0.6</v>
      </c>
      <c r="Y1069" s="40" t="b">
        <v>0</v>
      </c>
      <c r="Z1069" s="40" t="b">
        <v>1</v>
      </c>
      <c r="AA1069" s="40" t="b">
        <v>0</v>
      </c>
      <c r="AB1069" s="40" t="b">
        <v>1</v>
      </c>
      <c r="AC1069" s="41" t="s">
        <v>10852</v>
      </c>
      <c r="AD1069" s="41" t="s">
        <v>10853</v>
      </c>
      <c r="AE1069" s="41">
        <v>1203.626499</v>
      </c>
      <c r="AF1069" s="41">
        <v>-3.904803771</v>
      </c>
      <c r="AG1069" s="42">
        <v>1.21E42</v>
      </c>
      <c r="AH1069" s="51">
        <v>0.268894647</v>
      </c>
      <c r="AI1069" s="40" t="s">
        <v>10854</v>
      </c>
      <c r="AJ1069" s="45">
        <v>1.20861436954824E257</v>
      </c>
      <c r="AK1069" s="41">
        <v>9125.0</v>
      </c>
      <c r="AL1069" s="40" t="s">
        <v>2224</v>
      </c>
      <c r="AM1069" s="40" t="s">
        <v>7285</v>
      </c>
      <c r="AN1069" s="40" t="s">
        <v>5643</v>
      </c>
      <c r="AO1069" s="42">
        <v>1.1E139</v>
      </c>
    </row>
    <row r="1070">
      <c r="A1070" s="41">
        <v>796.0</v>
      </c>
      <c r="B1070" s="42">
        <v>1.671302375E9</v>
      </c>
      <c r="C1070" s="41">
        <v>3356.0</v>
      </c>
      <c r="D1070" s="40" t="s">
        <v>1243</v>
      </c>
      <c r="E1070" s="41">
        <v>140.0</v>
      </c>
      <c r="F1070" s="41">
        <v>35.0</v>
      </c>
      <c r="G1070" s="41">
        <v>70.0</v>
      </c>
      <c r="H1070" s="41">
        <v>-3.07732701</v>
      </c>
      <c r="I1070" s="41">
        <v>10000.0</v>
      </c>
      <c r="J1070" s="41">
        <v>5000.0</v>
      </c>
      <c r="K1070" s="41">
        <v>1200.0</v>
      </c>
      <c r="L1070" s="41">
        <v>600.0</v>
      </c>
      <c r="M1070" s="41">
        <v>100.0</v>
      </c>
      <c r="N1070" s="40" t="s">
        <v>1370</v>
      </c>
      <c r="O1070" s="40" t="s">
        <v>1371</v>
      </c>
      <c r="P1070" s="40" t="s">
        <v>7305</v>
      </c>
      <c r="Q1070" s="40" t="s">
        <v>8686</v>
      </c>
      <c r="R1070" s="40" t="b">
        <v>0</v>
      </c>
      <c r="S1070" s="40" t="s">
        <v>1373</v>
      </c>
      <c r="T1070" s="40" t="s">
        <v>212</v>
      </c>
      <c r="U1070" s="41">
        <v>0.1</v>
      </c>
      <c r="V1070" s="41">
        <v>0.9</v>
      </c>
      <c r="W1070" s="41">
        <v>0.2</v>
      </c>
      <c r="X1070" s="41">
        <v>0.5</v>
      </c>
      <c r="Y1070" s="40" t="b">
        <v>0</v>
      </c>
      <c r="Z1070" s="40" t="b">
        <v>1</v>
      </c>
      <c r="AA1070" s="40" t="b">
        <v>0</v>
      </c>
      <c r="AB1070" s="40" t="b">
        <v>0</v>
      </c>
      <c r="AC1070" s="41" t="s">
        <v>10855</v>
      </c>
      <c r="AD1070" s="41" t="s">
        <v>10856</v>
      </c>
      <c r="AE1070" s="41">
        <v>1044.321421</v>
      </c>
      <c r="AF1070" s="41">
        <v>-3.90712687</v>
      </c>
      <c r="AG1070" s="42">
        <v>8.25E41</v>
      </c>
      <c r="AH1070" s="51">
        <v>0.269649555</v>
      </c>
      <c r="AI1070" s="40" t="s">
        <v>10857</v>
      </c>
      <c r="AJ1070" s="40" t="s">
        <v>10858</v>
      </c>
      <c r="AK1070" s="41">
        <v>10000.0</v>
      </c>
      <c r="AL1070" s="40" t="s">
        <v>216</v>
      </c>
      <c r="AM1070" s="40" t="s">
        <v>7285</v>
      </c>
      <c r="AN1070" s="40" t="s">
        <v>224</v>
      </c>
      <c r="AO1070" s="42">
        <v>1.0E139</v>
      </c>
    </row>
    <row r="1071">
      <c r="A1071" s="41">
        <v>233.0</v>
      </c>
      <c r="B1071" s="42">
        <v>1.671302375E9</v>
      </c>
      <c r="C1071" s="41">
        <v>3356.0</v>
      </c>
      <c r="D1071" s="40" t="s">
        <v>1243</v>
      </c>
      <c r="E1071" s="41">
        <v>140.0</v>
      </c>
      <c r="F1071" s="41">
        <v>35.0</v>
      </c>
      <c r="G1071" s="41">
        <v>70.0</v>
      </c>
      <c r="H1071" s="41">
        <v>-3.07732701</v>
      </c>
      <c r="I1071" s="41">
        <v>10000.0</v>
      </c>
      <c r="J1071" s="41">
        <v>5000.0</v>
      </c>
      <c r="K1071" s="41">
        <v>1200.0</v>
      </c>
      <c r="L1071" s="41">
        <v>600.0</v>
      </c>
      <c r="M1071" s="41">
        <v>30.0</v>
      </c>
      <c r="N1071" s="40" t="s">
        <v>1370</v>
      </c>
      <c r="O1071" s="40" t="s">
        <v>208</v>
      </c>
      <c r="P1071" s="40" t="s">
        <v>7310</v>
      </c>
      <c r="Q1071" s="40" t="s">
        <v>8686</v>
      </c>
      <c r="R1071" s="40" t="b">
        <v>0</v>
      </c>
      <c r="S1071" s="40" t="s">
        <v>7286</v>
      </c>
      <c r="T1071" s="40" t="s">
        <v>212</v>
      </c>
      <c r="U1071" s="41">
        <v>0.1</v>
      </c>
      <c r="V1071" s="41">
        <v>0.9</v>
      </c>
      <c r="W1071" s="41">
        <v>0.3</v>
      </c>
      <c r="X1071" s="41">
        <v>0.6</v>
      </c>
      <c r="Y1071" s="40" t="b">
        <v>0</v>
      </c>
      <c r="Z1071" s="40" t="b">
        <v>1</v>
      </c>
      <c r="AA1071" s="40" t="b">
        <v>0</v>
      </c>
      <c r="AB1071" s="40" t="b">
        <v>0</v>
      </c>
      <c r="AC1071" s="41" t="s">
        <v>10859</v>
      </c>
      <c r="AD1071" s="41" t="s">
        <v>10860</v>
      </c>
      <c r="AE1071" s="41">
        <v>290.3284605</v>
      </c>
      <c r="AF1071" s="41">
        <v>-3.910565241</v>
      </c>
      <c r="AG1071" s="42">
        <v>5.11E41</v>
      </c>
      <c r="AH1071" s="51">
        <v>0.270766879</v>
      </c>
      <c r="AI1071" s="40" t="s">
        <v>10861</v>
      </c>
      <c r="AJ1071" s="40" t="s">
        <v>10862</v>
      </c>
      <c r="AK1071" s="41">
        <v>5586.0</v>
      </c>
      <c r="AL1071" s="40" t="s">
        <v>1382</v>
      </c>
      <c r="AM1071" s="40" t="s">
        <v>7285</v>
      </c>
      <c r="AN1071" s="40" t="s">
        <v>224</v>
      </c>
      <c r="AO1071" s="42">
        <v>1.01E138</v>
      </c>
    </row>
    <row r="1072">
      <c r="A1072" s="41">
        <v>876.0</v>
      </c>
      <c r="B1072" s="42">
        <v>1.671302375E9</v>
      </c>
      <c r="C1072" s="41">
        <v>3356.0</v>
      </c>
      <c r="D1072" s="40" t="s">
        <v>1243</v>
      </c>
      <c r="E1072" s="41">
        <v>140.0</v>
      </c>
      <c r="F1072" s="41">
        <v>35.0</v>
      </c>
      <c r="G1072" s="41">
        <v>70.0</v>
      </c>
      <c r="H1072" s="41">
        <v>-3.07732701</v>
      </c>
      <c r="I1072" s="41">
        <v>10000.0</v>
      </c>
      <c r="J1072" s="41">
        <v>5000.0</v>
      </c>
      <c r="K1072" s="41">
        <v>1200.0</v>
      </c>
      <c r="L1072" s="41">
        <v>600.0</v>
      </c>
      <c r="M1072" s="41">
        <v>100.0</v>
      </c>
      <c r="N1072" s="40" t="s">
        <v>1370</v>
      </c>
      <c r="O1072" s="40" t="s">
        <v>1371</v>
      </c>
      <c r="P1072" s="40" t="s">
        <v>212</v>
      </c>
      <c r="Q1072" s="40" t="s">
        <v>8686</v>
      </c>
      <c r="R1072" s="40" t="b">
        <v>0</v>
      </c>
      <c r="S1072" s="40" t="s">
        <v>7286</v>
      </c>
      <c r="T1072" s="40" t="s">
        <v>212</v>
      </c>
      <c r="U1072" s="41">
        <v>0.1</v>
      </c>
      <c r="V1072" s="41">
        <v>0.9</v>
      </c>
      <c r="W1072" s="41">
        <v>0.2</v>
      </c>
      <c r="X1072" s="41">
        <v>0.4</v>
      </c>
      <c r="Y1072" s="40" t="b">
        <v>0</v>
      </c>
      <c r="Z1072" s="40" t="b">
        <v>1</v>
      </c>
      <c r="AA1072" s="40" t="b">
        <v>0</v>
      </c>
      <c r="AB1072" s="40" t="b">
        <v>0</v>
      </c>
      <c r="AC1072" s="41" t="s">
        <v>10863</v>
      </c>
      <c r="AD1072" s="41" t="s">
        <v>1280</v>
      </c>
      <c r="AE1072" s="41">
        <v>613.5503635</v>
      </c>
      <c r="AF1072" s="41">
        <v>-3.9110555</v>
      </c>
      <c r="AG1072" s="42">
        <v>5.11E41</v>
      </c>
      <c r="AH1072" s="51">
        <v>0.270926192</v>
      </c>
      <c r="AI1072" s="40" t="s">
        <v>10864</v>
      </c>
      <c r="AJ1072" s="40" t="s">
        <v>10865</v>
      </c>
      <c r="AK1072" s="41">
        <v>7304.0</v>
      </c>
      <c r="AL1072" s="40" t="s">
        <v>1382</v>
      </c>
      <c r="AM1072" s="40" t="s">
        <v>7285</v>
      </c>
      <c r="AN1072" s="40" t="s">
        <v>224</v>
      </c>
      <c r="AO1072" s="42">
        <v>1.01E138</v>
      </c>
    </row>
    <row r="1073">
      <c r="A1073" s="41">
        <v>841.0</v>
      </c>
      <c r="B1073" s="42">
        <v>1.671302375E9</v>
      </c>
      <c r="C1073" s="41">
        <v>3356.0</v>
      </c>
      <c r="D1073" s="40" t="s">
        <v>1243</v>
      </c>
      <c r="E1073" s="41">
        <v>140.0</v>
      </c>
      <c r="F1073" s="41">
        <v>35.0</v>
      </c>
      <c r="G1073" s="41">
        <v>70.0</v>
      </c>
      <c r="H1073" s="41">
        <v>-3.07732701</v>
      </c>
      <c r="I1073" s="41">
        <v>10000.0</v>
      </c>
      <c r="J1073" s="41">
        <v>5000.0</v>
      </c>
      <c r="K1073" s="41">
        <v>1200.0</v>
      </c>
      <c r="L1073" s="41">
        <v>600.0</v>
      </c>
      <c r="M1073" s="41">
        <v>100.0</v>
      </c>
      <c r="N1073" s="40" t="s">
        <v>1370</v>
      </c>
      <c r="O1073" s="40" t="s">
        <v>1371</v>
      </c>
      <c r="P1073" s="40" t="s">
        <v>1372</v>
      </c>
      <c r="Q1073" s="40" t="s">
        <v>8686</v>
      </c>
      <c r="R1073" s="40" t="b">
        <v>0</v>
      </c>
      <c r="S1073" s="40" t="s">
        <v>7286</v>
      </c>
      <c r="T1073" s="40" t="s">
        <v>212</v>
      </c>
      <c r="U1073" s="41">
        <v>0.1</v>
      </c>
      <c r="V1073" s="41">
        <v>0.9</v>
      </c>
      <c r="W1073" s="41">
        <v>0.2</v>
      </c>
      <c r="X1073" s="41">
        <v>0.5</v>
      </c>
      <c r="Y1073" s="40" t="b">
        <v>0</v>
      </c>
      <c r="Z1073" s="40" t="b">
        <v>1</v>
      </c>
      <c r="AA1073" s="40" t="b">
        <v>0</v>
      </c>
      <c r="AB1073" s="40" t="b">
        <v>0</v>
      </c>
      <c r="AC1073" s="41" t="s">
        <v>10866</v>
      </c>
      <c r="AD1073" s="41" t="s">
        <v>10867</v>
      </c>
      <c r="AE1073" s="41">
        <v>639.5000446</v>
      </c>
      <c r="AF1073" s="41">
        <v>-3.919291122</v>
      </c>
      <c r="AG1073" s="42">
        <v>4.86E41</v>
      </c>
      <c r="AH1073" s="51">
        <v>0.273602418</v>
      </c>
      <c r="AI1073" s="40" t="s">
        <v>10868</v>
      </c>
      <c r="AJ1073" s="40" t="s">
        <v>10869</v>
      </c>
      <c r="AK1073" s="41">
        <v>6079.0</v>
      </c>
      <c r="AL1073" s="40" t="s">
        <v>1382</v>
      </c>
      <c r="AM1073" s="40" t="s">
        <v>7285</v>
      </c>
      <c r="AN1073" s="40" t="s">
        <v>224</v>
      </c>
      <c r="AO1073" s="42">
        <v>1.01E138</v>
      </c>
    </row>
    <row r="1074">
      <c r="A1074" s="41">
        <v>52.0</v>
      </c>
      <c r="B1074" s="42">
        <v>1.671312514E9</v>
      </c>
      <c r="C1074" s="41">
        <v>3356.0</v>
      </c>
      <c r="D1074" s="40" t="s">
        <v>1243</v>
      </c>
      <c r="E1074" s="41">
        <v>140.0</v>
      </c>
      <c r="F1074" s="41">
        <v>35.0</v>
      </c>
      <c r="G1074" s="41">
        <v>70.0</v>
      </c>
      <c r="H1074" s="41">
        <v>-3.07732701</v>
      </c>
      <c r="I1074" s="41">
        <v>10000.0</v>
      </c>
      <c r="J1074" s="41">
        <v>5000.0</v>
      </c>
      <c r="K1074" s="41">
        <v>1200.0</v>
      </c>
      <c r="L1074" s="41">
        <v>600.0</v>
      </c>
      <c r="M1074" s="41">
        <v>30.0</v>
      </c>
      <c r="N1074" s="40" t="s">
        <v>1370</v>
      </c>
      <c r="O1074" s="40" t="s">
        <v>1371</v>
      </c>
      <c r="P1074" s="40" t="s">
        <v>7310</v>
      </c>
      <c r="Q1074" s="40" t="s">
        <v>8686</v>
      </c>
      <c r="R1074" s="40" t="b">
        <v>0</v>
      </c>
      <c r="S1074" s="40" t="s">
        <v>7286</v>
      </c>
      <c r="T1074" s="40" t="s">
        <v>7305</v>
      </c>
      <c r="U1074" s="41">
        <v>0.1</v>
      </c>
      <c r="V1074" s="41">
        <v>0.9</v>
      </c>
      <c r="W1074" s="41">
        <v>0.3</v>
      </c>
      <c r="X1074" s="41">
        <v>0.5</v>
      </c>
      <c r="Y1074" s="40" t="b">
        <v>0</v>
      </c>
      <c r="Z1074" s="40" t="b">
        <v>1</v>
      </c>
      <c r="AA1074" s="40" t="b">
        <v>0</v>
      </c>
      <c r="AB1074" s="40" t="b">
        <v>1</v>
      </c>
      <c r="AC1074" s="41" t="s">
        <v>10870</v>
      </c>
      <c r="AD1074" s="41" t="s">
        <v>10871</v>
      </c>
      <c r="AE1074" s="41">
        <v>1203.268543</v>
      </c>
      <c r="AF1074" s="41">
        <v>-3.923314879</v>
      </c>
      <c r="AG1074" s="42">
        <v>5.03E41</v>
      </c>
      <c r="AH1074" s="51">
        <v>0.274909968</v>
      </c>
      <c r="AI1074" s="40" t="s">
        <v>10872</v>
      </c>
      <c r="AJ1074" s="40" t="s">
        <v>10873</v>
      </c>
      <c r="AK1074" s="41">
        <v>5438.0</v>
      </c>
      <c r="AL1074" s="40" t="s">
        <v>2224</v>
      </c>
      <c r="AM1074" s="40" t="s">
        <v>7285</v>
      </c>
      <c r="AN1074" s="40" t="s">
        <v>5643</v>
      </c>
      <c r="AO1074" s="42">
        <v>1.01E138</v>
      </c>
    </row>
    <row r="1075">
      <c r="A1075" s="41">
        <v>949.0</v>
      </c>
      <c r="B1075" s="42">
        <v>1.671302375E9</v>
      </c>
      <c r="C1075" s="41">
        <v>3356.0</v>
      </c>
      <c r="D1075" s="40" t="s">
        <v>1243</v>
      </c>
      <c r="E1075" s="41">
        <v>140.0</v>
      </c>
      <c r="F1075" s="41">
        <v>35.0</v>
      </c>
      <c r="G1075" s="41">
        <v>70.0</v>
      </c>
      <c r="H1075" s="41">
        <v>-3.07732701</v>
      </c>
      <c r="I1075" s="41">
        <v>10000.0</v>
      </c>
      <c r="J1075" s="41">
        <v>5000.0</v>
      </c>
      <c r="K1075" s="41">
        <v>1200.0</v>
      </c>
      <c r="L1075" s="41">
        <v>600.0</v>
      </c>
      <c r="M1075" s="41">
        <v>100.0</v>
      </c>
      <c r="N1075" s="40" t="s">
        <v>1370</v>
      </c>
      <c r="O1075" s="40" t="s">
        <v>208</v>
      </c>
      <c r="P1075" s="40" t="s">
        <v>7310</v>
      </c>
      <c r="Q1075" s="40" t="s">
        <v>8686</v>
      </c>
      <c r="R1075" s="40" t="b">
        <v>0</v>
      </c>
      <c r="S1075" s="40" t="s">
        <v>7286</v>
      </c>
      <c r="T1075" s="40" t="s">
        <v>212</v>
      </c>
      <c r="U1075" s="41">
        <v>0.1</v>
      </c>
      <c r="V1075" s="41">
        <v>0.9</v>
      </c>
      <c r="W1075" s="41">
        <v>0.2</v>
      </c>
      <c r="X1075" s="41">
        <v>0.5</v>
      </c>
      <c r="Y1075" s="40" t="b">
        <v>0</v>
      </c>
      <c r="Z1075" s="40" t="b">
        <v>1</v>
      </c>
      <c r="AA1075" s="40" t="b">
        <v>0</v>
      </c>
      <c r="AB1075" s="40" t="b">
        <v>0</v>
      </c>
      <c r="AC1075" s="41" t="s">
        <v>10874</v>
      </c>
      <c r="AD1075" s="41" t="s">
        <v>10875</v>
      </c>
      <c r="AE1075" s="41">
        <v>670.962075</v>
      </c>
      <c r="AF1075" s="41">
        <v>-3.92582292</v>
      </c>
      <c r="AG1075" s="42">
        <v>4.65E41</v>
      </c>
      <c r="AH1075" s="51">
        <v>0.275724974</v>
      </c>
      <c r="AI1075" s="40" t="s">
        <v>10876</v>
      </c>
      <c r="AJ1075" s="40" t="s">
        <v>10877</v>
      </c>
      <c r="AK1075" s="41">
        <v>4544.0</v>
      </c>
      <c r="AL1075" s="40" t="s">
        <v>7372</v>
      </c>
      <c r="AM1075" s="40" t="s">
        <v>7285</v>
      </c>
      <c r="AN1075" s="40" t="s">
        <v>224</v>
      </c>
      <c r="AO1075" s="42">
        <v>1.01E138</v>
      </c>
    </row>
    <row r="1076">
      <c r="A1076" s="41">
        <v>1019.0</v>
      </c>
      <c r="B1076" s="42">
        <v>1.671302375E9</v>
      </c>
      <c r="C1076" s="41">
        <v>3356.0</v>
      </c>
      <c r="D1076" s="40" t="s">
        <v>1243</v>
      </c>
      <c r="E1076" s="41">
        <v>140.0</v>
      </c>
      <c r="F1076" s="41">
        <v>35.0</v>
      </c>
      <c r="G1076" s="41">
        <v>70.0</v>
      </c>
      <c r="H1076" s="41">
        <v>-3.07732701</v>
      </c>
      <c r="I1076" s="41">
        <v>10000.0</v>
      </c>
      <c r="J1076" s="41">
        <v>5000.0</v>
      </c>
      <c r="K1076" s="41">
        <v>1200.0</v>
      </c>
      <c r="L1076" s="41">
        <v>600.0</v>
      </c>
      <c r="M1076" s="41">
        <v>100.0</v>
      </c>
      <c r="N1076" s="40" t="s">
        <v>1370</v>
      </c>
      <c r="O1076" s="40" t="s">
        <v>208</v>
      </c>
      <c r="P1076" s="40" t="s">
        <v>1372</v>
      </c>
      <c r="Q1076" s="40" t="s">
        <v>8686</v>
      </c>
      <c r="R1076" s="40" t="b">
        <v>0</v>
      </c>
      <c r="S1076" s="40" t="s">
        <v>7286</v>
      </c>
      <c r="T1076" s="40" t="s">
        <v>212</v>
      </c>
      <c r="U1076" s="41">
        <v>0.1</v>
      </c>
      <c r="V1076" s="41">
        <v>0.9</v>
      </c>
      <c r="W1076" s="41">
        <v>0.1</v>
      </c>
      <c r="X1076" s="41">
        <v>0.6</v>
      </c>
      <c r="Y1076" s="40" t="b">
        <v>0</v>
      </c>
      <c r="Z1076" s="40" t="b">
        <v>1</v>
      </c>
      <c r="AA1076" s="40" t="b">
        <v>0</v>
      </c>
      <c r="AB1076" s="40" t="b">
        <v>0</v>
      </c>
      <c r="AC1076" s="41" t="s">
        <v>10878</v>
      </c>
      <c r="AD1076" s="41" t="s">
        <v>10879</v>
      </c>
      <c r="AE1076" s="41">
        <v>894.9298229</v>
      </c>
      <c r="AF1076" s="41">
        <v>-3.925975128</v>
      </c>
      <c r="AG1076" s="42">
        <v>6.69E41</v>
      </c>
      <c r="AH1076" s="51">
        <v>0.275774435</v>
      </c>
      <c r="AI1076" s="40" t="s">
        <v>10880</v>
      </c>
      <c r="AJ1076" s="40" t="s">
        <v>10881</v>
      </c>
      <c r="AK1076" s="41">
        <v>7231.0</v>
      </c>
      <c r="AL1076" s="40" t="s">
        <v>7372</v>
      </c>
      <c r="AM1076" s="40" t="s">
        <v>7285</v>
      </c>
      <c r="AN1076" s="40" t="s">
        <v>224</v>
      </c>
      <c r="AO1076" s="42">
        <v>1.11E138</v>
      </c>
    </row>
    <row r="1077">
      <c r="A1077" s="41">
        <v>113.0</v>
      </c>
      <c r="B1077" s="42">
        <v>1.671312492E9</v>
      </c>
      <c r="C1077" s="41">
        <v>3356.0</v>
      </c>
      <c r="D1077" s="40" t="s">
        <v>1243</v>
      </c>
      <c r="E1077" s="41">
        <v>140.0</v>
      </c>
      <c r="F1077" s="41">
        <v>35.0</v>
      </c>
      <c r="G1077" s="41">
        <v>70.0</v>
      </c>
      <c r="H1077" s="41">
        <v>-3.07732701</v>
      </c>
      <c r="I1077" s="41">
        <v>10000.0</v>
      </c>
      <c r="J1077" s="41">
        <v>5000.0</v>
      </c>
      <c r="K1077" s="41">
        <v>1200.0</v>
      </c>
      <c r="L1077" s="41">
        <v>600.0</v>
      </c>
      <c r="M1077" s="41">
        <v>30.0</v>
      </c>
      <c r="N1077" s="40" t="s">
        <v>1370</v>
      </c>
      <c r="O1077" s="40" t="s">
        <v>1371</v>
      </c>
      <c r="P1077" s="40" t="s">
        <v>1372</v>
      </c>
      <c r="Q1077" s="40" t="s">
        <v>8686</v>
      </c>
      <c r="R1077" s="40" t="b">
        <v>0</v>
      </c>
      <c r="S1077" s="40" t="s">
        <v>1373</v>
      </c>
      <c r="T1077" s="40" t="s">
        <v>7305</v>
      </c>
      <c r="U1077" s="41">
        <v>0.1</v>
      </c>
      <c r="V1077" s="41">
        <v>0.9</v>
      </c>
      <c r="W1077" s="41">
        <v>0.2</v>
      </c>
      <c r="X1077" s="41">
        <v>0.6</v>
      </c>
      <c r="Y1077" s="40" t="b">
        <v>0</v>
      </c>
      <c r="Z1077" s="40" t="b">
        <v>1</v>
      </c>
      <c r="AA1077" s="40" t="b">
        <v>0</v>
      </c>
      <c r="AB1077" s="40" t="b">
        <v>1</v>
      </c>
      <c r="AC1077" s="41" t="s">
        <v>10882</v>
      </c>
      <c r="AD1077" s="41" t="s">
        <v>10883</v>
      </c>
      <c r="AE1077" s="41">
        <v>1203.973663</v>
      </c>
      <c r="AF1077" s="41">
        <v>-3.926281073</v>
      </c>
      <c r="AG1077" s="42">
        <v>1.38E41</v>
      </c>
      <c r="AH1077" s="51">
        <v>0.275873854</v>
      </c>
      <c r="AI1077" s="40" t="s">
        <v>10884</v>
      </c>
      <c r="AJ1077" s="46">
        <v>1.38321337510871E125</v>
      </c>
      <c r="AK1077" s="41">
        <v>6858.0</v>
      </c>
      <c r="AL1077" s="40" t="s">
        <v>2224</v>
      </c>
      <c r="AM1077" s="40" t="s">
        <v>7285</v>
      </c>
      <c r="AN1077" s="40" t="s">
        <v>5643</v>
      </c>
      <c r="AO1077" s="42">
        <v>1.1E136</v>
      </c>
    </row>
    <row r="1078">
      <c r="A1078" s="41">
        <v>664.0</v>
      </c>
      <c r="B1078" s="42">
        <v>1.671302375E9</v>
      </c>
      <c r="C1078" s="41">
        <v>3356.0</v>
      </c>
      <c r="D1078" s="40" t="s">
        <v>1243</v>
      </c>
      <c r="E1078" s="41">
        <v>140.0</v>
      </c>
      <c r="F1078" s="41">
        <v>35.0</v>
      </c>
      <c r="G1078" s="41">
        <v>70.0</v>
      </c>
      <c r="H1078" s="41">
        <v>-3.07732701</v>
      </c>
      <c r="I1078" s="41">
        <v>10000.0</v>
      </c>
      <c r="J1078" s="41">
        <v>5000.0</v>
      </c>
      <c r="K1078" s="41">
        <v>1200.0</v>
      </c>
      <c r="L1078" s="41">
        <v>600.0</v>
      </c>
      <c r="M1078" s="41">
        <v>50.0</v>
      </c>
      <c r="N1078" s="40" t="s">
        <v>1370</v>
      </c>
      <c r="O1078" s="40" t="s">
        <v>208</v>
      </c>
      <c r="P1078" s="40" t="s">
        <v>1372</v>
      </c>
      <c r="Q1078" s="40" t="s">
        <v>8686</v>
      </c>
      <c r="R1078" s="40" t="b">
        <v>0</v>
      </c>
      <c r="S1078" s="40" t="s">
        <v>7286</v>
      </c>
      <c r="T1078" s="40" t="s">
        <v>212</v>
      </c>
      <c r="U1078" s="41">
        <v>0.1</v>
      </c>
      <c r="V1078" s="41">
        <v>0.9</v>
      </c>
      <c r="W1078" s="41">
        <v>0.3</v>
      </c>
      <c r="X1078" s="41">
        <v>0.5</v>
      </c>
      <c r="Y1078" s="40" t="b">
        <v>0</v>
      </c>
      <c r="Z1078" s="40" t="b">
        <v>1</v>
      </c>
      <c r="AA1078" s="40" t="b">
        <v>0</v>
      </c>
      <c r="AB1078" s="40" t="b">
        <v>0</v>
      </c>
      <c r="AC1078" s="41" t="s">
        <v>10885</v>
      </c>
      <c r="AD1078" s="41" t="s">
        <v>10886</v>
      </c>
      <c r="AE1078" s="41">
        <v>324.8956375</v>
      </c>
      <c r="AF1078" s="41">
        <v>-3.930405905</v>
      </c>
      <c r="AG1078" s="42">
        <v>6.47E41</v>
      </c>
      <c r="AH1078" s="51">
        <v>0.277214249</v>
      </c>
      <c r="AI1078" s="40" t="s">
        <v>10887</v>
      </c>
      <c r="AJ1078" s="40" t="s">
        <v>10888</v>
      </c>
      <c r="AK1078" s="41">
        <v>6127.0</v>
      </c>
      <c r="AL1078" s="40" t="s">
        <v>1382</v>
      </c>
      <c r="AM1078" s="40" t="s">
        <v>7285</v>
      </c>
      <c r="AN1078" s="40" t="s">
        <v>224</v>
      </c>
      <c r="AO1078" s="42">
        <v>1.11E138</v>
      </c>
    </row>
    <row r="1079">
      <c r="A1079" s="41">
        <v>838.0</v>
      </c>
      <c r="B1079" s="42">
        <v>1.671302375E9</v>
      </c>
      <c r="C1079" s="41">
        <v>3356.0</v>
      </c>
      <c r="D1079" s="40" t="s">
        <v>1243</v>
      </c>
      <c r="E1079" s="41">
        <v>140.0</v>
      </c>
      <c r="F1079" s="41">
        <v>35.0</v>
      </c>
      <c r="G1079" s="41">
        <v>70.0</v>
      </c>
      <c r="H1079" s="41">
        <v>-3.07732701</v>
      </c>
      <c r="I1079" s="41">
        <v>10000.0</v>
      </c>
      <c r="J1079" s="41">
        <v>5000.0</v>
      </c>
      <c r="K1079" s="41">
        <v>1200.0</v>
      </c>
      <c r="L1079" s="41">
        <v>600.0</v>
      </c>
      <c r="M1079" s="41">
        <v>100.0</v>
      </c>
      <c r="N1079" s="40" t="s">
        <v>1370</v>
      </c>
      <c r="O1079" s="40" t="s">
        <v>1371</v>
      </c>
      <c r="P1079" s="40" t="s">
        <v>1372</v>
      </c>
      <c r="Q1079" s="40" t="s">
        <v>8686</v>
      </c>
      <c r="R1079" s="40" t="b">
        <v>0</v>
      </c>
      <c r="S1079" s="40" t="s">
        <v>7286</v>
      </c>
      <c r="T1079" s="40" t="s">
        <v>212</v>
      </c>
      <c r="U1079" s="41">
        <v>0.1</v>
      </c>
      <c r="V1079" s="41">
        <v>0.9</v>
      </c>
      <c r="W1079" s="41">
        <v>0.1</v>
      </c>
      <c r="X1079" s="41">
        <v>0.5</v>
      </c>
      <c r="Y1079" s="40" t="b">
        <v>0</v>
      </c>
      <c r="Z1079" s="40" t="b">
        <v>1</v>
      </c>
      <c r="AA1079" s="40" t="b">
        <v>0</v>
      </c>
      <c r="AB1079" s="40" t="b">
        <v>0</v>
      </c>
      <c r="AC1079" s="41" t="s">
        <v>10889</v>
      </c>
      <c r="AD1079" s="41" t="s">
        <v>5194</v>
      </c>
      <c r="AE1079" s="41">
        <v>677.2685878</v>
      </c>
      <c r="AF1079" s="41">
        <v>-3.931184028</v>
      </c>
      <c r="AG1079" s="42">
        <v>1.66E41</v>
      </c>
      <c r="AH1079" s="51">
        <v>0.277467105</v>
      </c>
      <c r="AI1079" s="40" t="s">
        <v>10890</v>
      </c>
      <c r="AJ1079" s="40" t="s">
        <v>10891</v>
      </c>
      <c r="AK1079" s="41">
        <v>6467.0</v>
      </c>
      <c r="AL1079" s="40" t="s">
        <v>1382</v>
      </c>
      <c r="AM1079" s="40" t="s">
        <v>7285</v>
      </c>
      <c r="AN1079" s="40" t="s">
        <v>224</v>
      </c>
      <c r="AO1079" s="42">
        <v>1.11E136</v>
      </c>
    </row>
    <row r="1080">
      <c r="A1080" s="41">
        <v>3.0</v>
      </c>
      <c r="B1080" s="42">
        <v>1.671309524E9</v>
      </c>
      <c r="C1080" s="41">
        <v>3356.0</v>
      </c>
      <c r="D1080" s="40" t="s">
        <v>1243</v>
      </c>
      <c r="E1080" s="41">
        <v>140.0</v>
      </c>
      <c r="F1080" s="41">
        <v>35.0</v>
      </c>
      <c r="G1080" s="41">
        <v>70.0</v>
      </c>
      <c r="H1080" s="41">
        <v>-3.07732701</v>
      </c>
      <c r="I1080" s="41">
        <v>10000.0</v>
      </c>
      <c r="J1080" s="41">
        <v>5000.0</v>
      </c>
      <c r="K1080" s="41">
        <v>1200.0</v>
      </c>
      <c r="L1080" s="41">
        <v>600.0</v>
      </c>
      <c r="M1080" s="41">
        <v>30.0</v>
      </c>
      <c r="N1080" s="40" t="s">
        <v>1370</v>
      </c>
      <c r="O1080" s="40" t="s">
        <v>1371</v>
      </c>
      <c r="P1080" s="40" t="s">
        <v>209</v>
      </c>
      <c r="Q1080" s="40" t="s">
        <v>8686</v>
      </c>
      <c r="R1080" s="40" t="b">
        <v>0</v>
      </c>
      <c r="S1080" s="40" t="s">
        <v>1373</v>
      </c>
      <c r="T1080" s="40" t="s">
        <v>212</v>
      </c>
      <c r="U1080" s="41">
        <v>0.1</v>
      </c>
      <c r="V1080" s="41">
        <v>0.9</v>
      </c>
      <c r="W1080" s="41">
        <v>0.2</v>
      </c>
      <c r="X1080" s="41">
        <v>0.4</v>
      </c>
      <c r="Y1080" s="40" t="b">
        <v>0</v>
      </c>
      <c r="Z1080" s="40" t="b">
        <v>1</v>
      </c>
      <c r="AA1080" s="40" t="b">
        <v>0</v>
      </c>
      <c r="AB1080" s="40" t="b">
        <v>1</v>
      </c>
      <c r="AC1080" s="41" t="s">
        <v>10892</v>
      </c>
      <c r="AD1080" s="41" t="s">
        <v>10893</v>
      </c>
      <c r="AE1080" s="41">
        <v>1202.158721</v>
      </c>
      <c r="AF1080" s="41">
        <v>-3.935852169</v>
      </c>
      <c r="AG1080" s="42">
        <v>8.51E41</v>
      </c>
      <c r="AH1080" s="51">
        <v>0.278984052</v>
      </c>
      <c r="AI1080" s="40" t="s">
        <v>10894</v>
      </c>
      <c r="AJ1080" s="46">
        <v>8.50909895543704E125</v>
      </c>
      <c r="AK1080" s="41">
        <v>4918.0</v>
      </c>
      <c r="AL1080" s="40" t="s">
        <v>2224</v>
      </c>
      <c r="AM1080" s="40" t="s">
        <v>7285</v>
      </c>
      <c r="AN1080" s="40" t="s">
        <v>5643</v>
      </c>
      <c r="AO1080" s="42">
        <v>1.0E139</v>
      </c>
    </row>
    <row r="1081">
      <c r="A1081" s="41">
        <v>699.0</v>
      </c>
      <c r="B1081" s="42">
        <v>1.671302375E9</v>
      </c>
      <c r="C1081" s="41">
        <v>3356.0</v>
      </c>
      <c r="D1081" s="40" t="s">
        <v>1243</v>
      </c>
      <c r="E1081" s="41">
        <v>140.0</v>
      </c>
      <c r="F1081" s="41">
        <v>35.0</v>
      </c>
      <c r="G1081" s="41">
        <v>70.0</v>
      </c>
      <c r="H1081" s="41">
        <v>-3.07732701</v>
      </c>
      <c r="I1081" s="41">
        <v>10000.0</v>
      </c>
      <c r="J1081" s="41">
        <v>5000.0</v>
      </c>
      <c r="K1081" s="41">
        <v>1200.0</v>
      </c>
      <c r="L1081" s="41">
        <v>600.0</v>
      </c>
      <c r="M1081" s="41">
        <v>50.0</v>
      </c>
      <c r="N1081" s="40" t="s">
        <v>1370</v>
      </c>
      <c r="O1081" s="40" t="s">
        <v>208</v>
      </c>
      <c r="P1081" s="40" t="s">
        <v>212</v>
      </c>
      <c r="Q1081" s="40" t="s">
        <v>8686</v>
      </c>
      <c r="R1081" s="40" t="b">
        <v>0</v>
      </c>
      <c r="S1081" s="40" t="s">
        <v>7286</v>
      </c>
      <c r="T1081" s="40" t="s">
        <v>212</v>
      </c>
      <c r="U1081" s="41">
        <v>0.1</v>
      </c>
      <c r="V1081" s="41">
        <v>0.9</v>
      </c>
      <c r="W1081" s="41">
        <v>0.3</v>
      </c>
      <c r="X1081" s="41">
        <v>0.4</v>
      </c>
      <c r="Y1081" s="40" t="b">
        <v>0</v>
      </c>
      <c r="Z1081" s="40" t="b">
        <v>1</v>
      </c>
      <c r="AA1081" s="40" t="b">
        <v>0</v>
      </c>
      <c r="AB1081" s="40" t="b">
        <v>0</v>
      </c>
      <c r="AC1081" s="41" t="s">
        <v>10895</v>
      </c>
      <c r="AD1081" s="41" t="s">
        <v>10896</v>
      </c>
      <c r="AE1081" s="41">
        <v>351.0168312</v>
      </c>
      <c r="AF1081" s="41">
        <v>-3.941252481</v>
      </c>
      <c r="AG1081" s="42">
        <v>1.14E41</v>
      </c>
      <c r="AH1081" s="51">
        <v>0.280738923</v>
      </c>
      <c r="AI1081" s="40" t="s">
        <v>10897</v>
      </c>
      <c r="AJ1081" s="40" t="s">
        <v>10898</v>
      </c>
      <c r="AK1081" s="41">
        <v>8069.0</v>
      </c>
      <c r="AL1081" s="40" t="s">
        <v>1382</v>
      </c>
      <c r="AM1081" s="40" t="s">
        <v>7285</v>
      </c>
      <c r="AN1081" s="40" t="s">
        <v>224</v>
      </c>
      <c r="AO1081" s="42">
        <v>1.01E136</v>
      </c>
    </row>
    <row r="1082">
      <c r="A1082" s="41">
        <v>766.0</v>
      </c>
      <c r="B1082" s="42">
        <v>1.671302375E9</v>
      </c>
      <c r="C1082" s="42">
        <v>3356.0</v>
      </c>
      <c r="D1082" s="40" t="s">
        <v>1243</v>
      </c>
      <c r="E1082" s="41">
        <v>140.0</v>
      </c>
      <c r="F1082" s="41">
        <v>35.0</v>
      </c>
      <c r="G1082" s="41">
        <v>70.0</v>
      </c>
      <c r="H1082" s="41">
        <v>-3.07732701</v>
      </c>
      <c r="I1082" s="41">
        <v>10000.0</v>
      </c>
      <c r="J1082" s="41">
        <v>5000.0</v>
      </c>
      <c r="K1082" s="41">
        <v>1200.0</v>
      </c>
      <c r="L1082" s="41">
        <v>600.0</v>
      </c>
      <c r="M1082" s="41">
        <v>100.0</v>
      </c>
      <c r="N1082" s="40" t="s">
        <v>1370</v>
      </c>
      <c r="O1082" s="40" t="s">
        <v>1371</v>
      </c>
      <c r="P1082" s="40" t="s">
        <v>7310</v>
      </c>
      <c r="Q1082" s="40" t="s">
        <v>8686</v>
      </c>
      <c r="R1082" s="40" t="b">
        <v>0</v>
      </c>
      <c r="S1082" s="40" t="s">
        <v>7286</v>
      </c>
      <c r="T1082" s="40" t="s">
        <v>212</v>
      </c>
      <c r="U1082" s="41">
        <v>0.1</v>
      </c>
      <c r="V1082" s="41">
        <v>0.9</v>
      </c>
      <c r="W1082" s="41">
        <v>0.1</v>
      </c>
      <c r="X1082" s="41">
        <v>0.5</v>
      </c>
      <c r="Y1082" s="40" t="b">
        <v>0</v>
      </c>
      <c r="Z1082" s="40" t="b">
        <v>1</v>
      </c>
      <c r="AA1082" s="40" t="b">
        <v>0</v>
      </c>
      <c r="AB1082" s="40" t="b">
        <v>0</v>
      </c>
      <c r="AC1082" s="41" t="s">
        <v>10899</v>
      </c>
      <c r="AD1082" s="41" t="s">
        <v>10900</v>
      </c>
      <c r="AE1082" s="41">
        <v>669.6756027</v>
      </c>
      <c r="AF1082" s="41">
        <v>-3.944253639</v>
      </c>
      <c r="AG1082" s="42">
        <v>8.52E41</v>
      </c>
      <c r="AH1082" s="51">
        <v>0.281714171</v>
      </c>
      <c r="AI1082" s="45" t="s">
        <v>10901</v>
      </c>
      <c r="AJ1082" s="40" t="s">
        <v>10902</v>
      </c>
      <c r="AK1082" s="41">
        <v>4376.0</v>
      </c>
      <c r="AL1082" s="40" t="s">
        <v>7372</v>
      </c>
      <c r="AM1082" s="40" t="s">
        <v>7285</v>
      </c>
      <c r="AN1082" s="40" t="s">
        <v>224</v>
      </c>
      <c r="AO1082" s="42">
        <v>1.0E139</v>
      </c>
    </row>
    <row r="1083">
      <c r="A1083" s="41">
        <v>844.0</v>
      </c>
      <c r="B1083" s="42">
        <v>1.671302375E9</v>
      </c>
      <c r="C1083" s="42">
        <v>3356.0</v>
      </c>
      <c r="D1083" s="40" t="s">
        <v>1243</v>
      </c>
      <c r="E1083" s="41">
        <v>140.0</v>
      </c>
      <c r="F1083" s="41">
        <v>35.0</v>
      </c>
      <c r="G1083" s="41">
        <v>70.0</v>
      </c>
      <c r="H1083" s="41">
        <v>-3.07732701</v>
      </c>
      <c r="I1083" s="41">
        <v>10000.0</v>
      </c>
      <c r="J1083" s="41">
        <v>5000.0</v>
      </c>
      <c r="K1083" s="41">
        <v>1200.0</v>
      </c>
      <c r="L1083" s="41">
        <v>600.0</v>
      </c>
      <c r="M1083" s="41">
        <v>100.0</v>
      </c>
      <c r="N1083" s="40" t="s">
        <v>1370</v>
      </c>
      <c r="O1083" s="40" t="s">
        <v>1371</v>
      </c>
      <c r="P1083" s="40" t="s">
        <v>1372</v>
      </c>
      <c r="Q1083" s="40" t="s">
        <v>8686</v>
      </c>
      <c r="R1083" s="40" t="b">
        <v>0</v>
      </c>
      <c r="S1083" s="40" t="s">
        <v>7286</v>
      </c>
      <c r="T1083" s="40" t="s">
        <v>212</v>
      </c>
      <c r="U1083" s="41">
        <v>0.1</v>
      </c>
      <c r="V1083" s="41">
        <v>0.9</v>
      </c>
      <c r="W1083" s="41">
        <v>0.3</v>
      </c>
      <c r="X1083" s="41">
        <v>0.5</v>
      </c>
      <c r="Y1083" s="40" t="b">
        <v>0</v>
      </c>
      <c r="Z1083" s="40" t="b">
        <v>1</v>
      </c>
      <c r="AA1083" s="40" t="b">
        <v>0</v>
      </c>
      <c r="AB1083" s="40" t="b">
        <v>0</v>
      </c>
      <c r="AC1083" s="41" t="s">
        <v>4262</v>
      </c>
      <c r="AD1083" s="41" t="s">
        <v>9889</v>
      </c>
      <c r="AE1083" s="41">
        <v>938.8612075</v>
      </c>
      <c r="AF1083" s="41">
        <v>-3.945651411</v>
      </c>
      <c r="AG1083" s="42">
        <v>1.37E42</v>
      </c>
      <c r="AH1083" s="51">
        <v>0.282168388</v>
      </c>
      <c r="AI1083" s="45" t="s">
        <v>10903</v>
      </c>
      <c r="AJ1083" s="40" t="s">
        <v>10904</v>
      </c>
      <c r="AK1083" s="41">
        <v>9098.0</v>
      </c>
      <c r="AL1083" s="40" t="s">
        <v>1382</v>
      </c>
      <c r="AM1083" s="40" t="s">
        <v>7285</v>
      </c>
      <c r="AN1083" s="40" t="s">
        <v>224</v>
      </c>
      <c r="AO1083" s="42">
        <v>1.11E139</v>
      </c>
    </row>
    <row r="1084">
      <c r="A1084" s="41">
        <v>370.0</v>
      </c>
      <c r="B1084" s="42">
        <v>1.671302375E9</v>
      </c>
      <c r="C1084" s="42">
        <v>3356.0</v>
      </c>
      <c r="D1084" s="40" t="s">
        <v>1243</v>
      </c>
      <c r="E1084" s="41">
        <v>140.0</v>
      </c>
      <c r="F1084" s="41">
        <v>35.0</v>
      </c>
      <c r="G1084" s="41">
        <v>70.0</v>
      </c>
      <c r="H1084" s="41">
        <v>-3.07732701</v>
      </c>
      <c r="I1084" s="41">
        <v>10000.0</v>
      </c>
      <c r="J1084" s="41">
        <v>5000.0</v>
      </c>
      <c r="K1084" s="41">
        <v>1200.0</v>
      </c>
      <c r="L1084" s="41">
        <v>600.0</v>
      </c>
      <c r="M1084" s="41">
        <v>50.0</v>
      </c>
      <c r="N1084" s="40" t="s">
        <v>1370</v>
      </c>
      <c r="O1084" s="40" t="s">
        <v>1371</v>
      </c>
      <c r="P1084" s="40" t="s">
        <v>209</v>
      </c>
      <c r="Q1084" s="40" t="s">
        <v>8686</v>
      </c>
      <c r="R1084" s="40" t="b">
        <v>0</v>
      </c>
      <c r="S1084" s="40" t="s">
        <v>7286</v>
      </c>
      <c r="T1084" s="40" t="s">
        <v>212</v>
      </c>
      <c r="U1084" s="41">
        <v>0.1</v>
      </c>
      <c r="V1084" s="41">
        <v>0.9</v>
      </c>
      <c r="W1084" s="41">
        <v>0.1</v>
      </c>
      <c r="X1084" s="41">
        <v>0.5</v>
      </c>
      <c r="Y1084" s="40" t="b">
        <v>0</v>
      </c>
      <c r="Z1084" s="40" t="b">
        <v>1</v>
      </c>
      <c r="AA1084" s="40" t="b">
        <v>0</v>
      </c>
      <c r="AB1084" s="40" t="b">
        <v>0</v>
      </c>
      <c r="AC1084" s="41" t="s">
        <v>10905</v>
      </c>
      <c r="AD1084" s="41" t="s">
        <v>10906</v>
      </c>
      <c r="AE1084" s="41">
        <v>311.0199559</v>
      </c>
      <c r="AF1084" s="41">
        <v>-3.957308613</v>
      </c>
      <c r="AG1084" s="42">
        <v>1.24E42</v>
      </c>
      <c r="AH1084" s="51">
        <v>0.285956481</v>
      </c>
      <c r="AI1084" s="45" t="s">
        <v>10907</v>
      </c>
      <c r="AJ1084" s="40" t="s">
        <v>7330</v>
      </c>
      <c r="AK1084" s="41">
        <v>5465.0</v>
      </c>
      <c r="AL1084" s="40" t="s">
        <v>1382</v>
      </c>
      <c r="AM1084" s="40" t="s">
        <v>7285</v>
      </c>
      <c r="AN1084" s="40" t="s">
        <v>224</v>
      </c>
      <c r="AO1084" s="42">
        <v>1.11E139</v>
      </c>
    </row>
    <row r="1085">
      <c r="A1085" s="41">
        <v>13.0</v>
      </c>
      <c r="B1085" s="42">
        <v>1.671309524E9</v>
      </c>
      <c r="C1085" s="42">
        <v>3356.0</v>
      </c>
      <c r="D1085" s="40" t="s">
        <v>1243</v>
      </c>
      <c r="E1085" s="41">
        <v>140.0</v>
      </c>
      <c r="F1085" s="41">
        <v>35.0</v>
      </c>
      <c r="G1085" s="41">
        <v>70.0</v>
      </c>
      <c r="H1085" s="41">
        <v>-3.07732701</v>
      </c>
      <c r="I1085" s="41">
        <v>10000.0</v>
      </c>
      <c r="J1085" s="41">
        <v>5000.0</v>
      </c>
      <c r="K1085" s="41">
        <v>1200.0</v>
      </c>
      <c r="L1085" s="41">
        <v>600.0</v>
      </c>
      <c r="M1085" s="41">
        <v>30.0</v>
      </c>
      <c r="N1085" s="40" t="s">
        <v>1370</v>
      </c>
      <c r="O1085" s="40" t="s">
        <v>1371</v>
      </c>
      <c r="P1085" s="40" t="s">
        <v>209</v>
      </c>
      <c r="Q1085" s="40" t="s">
        <v>8686</v>
      </c>
      <c r="R1085" s="40" t="b">
        <v>0</v>
      </c>
      <c r="S1085" s="40" t="s">
        <v>7286</v>
      </c>
      <c r="T1085" s="40" t="s">
        <v>212</v>
      </c>
      <c r="U1085" s="41">
        <v>0.1</v>
      </c>
      <c r="V1085" s="41">
        <v>0.9</v>
      </c>
      <c r="W1085" s="41">
        <v>0.2</v>
      </c>
      <c r="X1085" s="41">
        <v>0.5</v>
      </c>
      <c r="Y1085" s="40" t="b">
        <v>0</v>
      </c>
      <c r="Z1085" s="40" t="b">
        <v>1</v>
      </c>
      <c r="AA1085" s="40" t="b">
        <v>0</v>
      </c>
      <c r="AB1085" s="40" t="b">
        <v>1</v>
      </c>
      <c r="AC1085" s="41" t="s">
        <v>4835</v>
      </c>
      <c r="AD1085" s="41" t="s">
        <v>10445</v>
      </c>
      <c r="AE1085" s="41">
        <v>1203.981951</v>
      </c>
      <c r="AF1085" s="41">
        <v>-3.958416006</v>
      </c>
      <c r="AG1085" s="42">
        <v>1.16E42</v>
      </c>
      <c r="AH1085" s="51">
        <v>0.286316336</v>
      </c>
      <c r="AI1085" s="45" t="s">
        <v>10908</v>
      </c>
      <c r="AJ1085" s="46">
        <v>1.15905745864399E128</v>
      </c>
      <c r="AK1085" s="41">
        <v>3948.0</v>
      </c>
      <c r="AL1085" s="40" t="s">
        <v>2224</v>
      </c>
      <c r="AM1085" s="40" t="s">
        <v>7285</v>
      </c>
      <c r="AN1085" s="40" t="s">
        <v>5643</v>
      </c>
      <c r="AO1085" s="42">
        <v>1.1E139</v>
      </c>
    </row>
    <row r="1086">
      <c r="A1086" s="41">
        <v>843.0</v>
      </c>
      <c r="B1086" s="42">
        <v>1.671302375E9</v>
      </c>
      <c r="C1086" s="42">
        <v>3356.0</v>
      </c>
      <c r="D1086" s="40" t="s">
        <v>1243</v>
      </c>
      <c r="E1086" s="41">
        <v>140.0</v>
      </c>
      <c r="F1086" s="41">
        <v>35.0</v>
      </c>
      <c r="G1086" s="41">
        <v>70.0</v>
      </c>
      <c r="H1086" s="41">
        <v>-3.07732701</v>
      </c>
      <c r="I1086" s="41">
        <v>10000.0</v>
      </c>
      <c r="J1086" s="41">
        <v>5000.0</v>
      </c>
      <c r="K1086" s="41">
        <v>1200.0</v>
      </c>
      <c r="L1086" s="41">
        <v>600.0</v>
      </c>
      <c r="M1086" s="41">
        <v>100.0</v>
      </c>
      <c r="N1086" s="40" t="s">
        <v>1370</v>
      </c>
      <c r="O1086" s="40" t="s">
        <v>1371</v>
      </c>
      <c r="P1086" s="40" t="s">
        <v>1372</v>
      </c>
      <c r="Q1086" s="40" t="s">
        <v>8686</v>
      </c>
      <c r="R1086" s="40" t="b">
        <v>0</v>
      </c>
      <c r="S1086" s="40" t="s">
        <v>7286</v>
      </c>
      <c r="T1086" s="40" t="s">
        <v>212</v>
      </c>
      <c r="U1086" s="41">
        <v>0.1</v>
      </c>
      <c r="V1086" s="41">
        <v>0.9</v>
      </c>
      <c r="W1086" s="41">
        <v>0.3</v>
      </c>
      <c r="X1086" s="41">
        <v>0.4</v>
      </c>
      <c r="Y1086" s="40" t="b">
        <v>0</v>
      </c>
      <c r="Z1086" s="40" t="b">
        <v>1</v>
      </c>
      <c r="AA1086" s="40" t="b">
        <v>0</v>
      </c>
      <c r="AB1086" s="40" t="b">
        <v>0</v>
      </c>
      <c r="AC1086" s="41" t="s">
        <v>8159</v>
      </c>
      <c r="AD1086" s="41" t="s">
        <v>10909</v>
      </c>
      <c r="AE1086" s="41">
        <v>597.7368453</v>
      </c>
      <c r="AF1086" s="41">
        <v>-3.960159642</v>
      </c>
      <c r="AG1086" s="42">
        <v>1.35E42</v>
      </c>
      <c r="AH1086" s="51">
        <v>0.286882944</v>
      </c>
      <c r="AI1086" s="45" t="s">
        <v>10910</v>
      </c>
      <c r="AJ1086" s="40" t="s">
        <v>10911</v>
      </c>
      <c r="AK1086" s="41">
        <v>7120.0</v>
      </c>
      <c r="AL1086" s="40" t="s">
        <v>1382</v>
      </c>
      <c r="AM1086" s="40" t="s">
        <v>7285</v>
      </c>
      <c r="AN1086" s="40" t="s">
        <v>224</v>
      </c>
      <c r="AO1086" s="42">
        <v>1.11E139</v>
      </c>
    </row>
    <row r="1087">
      <c r="A1087" s="41">
        <v>118.0</v>
      </c>
      <c r="B1087" s="42">
        <v>1.671309524E9</v>
      </c>
      <c r="C1087" s="42">
        <v>3356.0</v>
      </c>
      <c r="D1087" s="40" t="s">
        <v>1243</v>
      </c>
      <c r="E1087" s="41">
        <v>140.0</v>
      </c>
      <c r="F1087" s="41">
        <v>35.0</v>
      </c>
      <c r="G1087" s="41">
        <v>70.0</v>
      </c>
      <c r="H1087" s="41">
        <v>-3.07732701</v>
      </c>
      <c r="I1087" s="41">
        <v>10000.0</v>
      </c>
      <c r="J1087" s="41">
        <v>5000.0</v>
      </c>
      <c r="K1087" s="41">
        <v>1200.0</v>
      </c>
      <c r="L1087" s="41">
        <v>600.0</v>
      </c>
      <c r="M1087" s="41">
        <v>30.0</v>
      </c>
      <c r="N1087" s="40" t="s">
        <v>1370</v>
      </c>
      <c r="O1087" s="40" t="s">
        <v>1371</v>
      </c>
      <c r="P1087" s="40" t="s">
        <v>1372</v>
      </c>
      <c r="Q1087" s="40" t="s">
        <v>8686</v>
      </c>
      <c r="R1087" s="40" t="b">
        <v>0</v>
      </c>
      <c r="S1087" s="40" t="s">
        <v>7286</v>
      </c>
      <c r="T1087" s="40" t="s">
        <v>212</v>
      </c>
      <c r="U1087" s="41">
        <v>0.1</v>
      </c>
      <c r="V1087" s="41">
        <v>0.9</v>
      </c>
      <c r="W1087" s="41">
        <v>0.1</v>
      </c>
      <c r="X1087" s="41">
        <v>0.5</v>
      </c>
      <c r="Y1087" s="40" t="b">
        <v>0</v>
      </c>
      <c r="Z1087" s="40" t="b">
        <v>1</v>
      </c>
      <c r="AA1087" s="40" t="b">
        <v>0</v>
      </c>
      <c r="AB1087" s="40" t="b">
        <v>1</v>
      </c>
      <c r="AC1087" s="41" t="s">
        <v>10912</v>
      </c>
      <c r="AD1087" s="41" t="s">
        <v>10913</v>
      </c>
      <c r="AE1087" s="41">
        <v>1202.829153</v>
      </c>
      <c r="AF1087" s="41">
        <v>-3.96036915</v>
      </c>
      <c r="AG1087" s="42">
        <v>4.65E41</v>
      </c>
      <c r="AH1087" s="51">
        <v>0.286951025</v>
      </c>
      <c r="AI1087" s="45" t="s">
        <v>10914</v>
      </c>
      <c r="AJ1087" s="46">
        <v>4.64636166045585E83</v>
      </c>
      <c r="AK1087" s="41">
        <v>3893.0</v>
      </c>
      <c r="AL1087" s="40" t="s">
        <v>2224</v>
      </c>
      <c r="AM1087" s="40" t="s">
        <v>7285</v>
      </c>
      <c r="AN1087" s="40" t="s">
        <v>5643</v>
      </c>
      <c r="AO1087" s="42">
        <v>1.01E138</v>
      </c>
    </row>
    <row r="1088">
      <c r="A1088" s="41">
        <v>122.0</v>
      </c>
      <c r="B1088" s="42">
        <v>1.671312514E9</v>
      </c>
      <c r="C1088" s="42">
        <v>3356.0</v>
      </c>
      <c r="D1088" s="40" t="s">
        <v>1243</v>
      </c>
      <c r="E1088" s="41">
        <v>140.0</v>
      </c>
      <c r="F1088" s="41">
        <v>35.0</v>
      </c>
      <c r="G1088" s="41">
        <v>70.0</v>
      </c>
      <c r="H1088" s="41">
        <v>-3.07732701</v>
      </c>
      <c r="I1088" s="41">
        <v>10000.0</v>
      </c>
      <c r="J1088" s="41">
        <v>5000.0</v>
      </c>
      <c r="K1088" s="41">
        <v>1200.0</v>
      </c>
      <c r="L1088" s="41">
        <v>600.0</v>
      </c>
      <c r="M1088" s="41">
        <v>30.0</v>
      </c>
      <c r="N1088" s="40" t="s">
        <v>1370</v>
      </c>
      <c r="O1088" s="40" t="s">
        <v>1371</v>
      </c>
      <c r="P1088" s="40" t="s">
        <v>1372</v>
      </c>
      <c r="Q1088" s="40" t="s">
        <v>8686</v>
      </c>
      <c r="R1088" s="40" t="b">
        <v>0</v>
      </c>
      <c r="S1088" s="40" t="s">
        <v>7286</v>
      </c>
      <c r="T1088" s="40" t="s">
        <v>7305</v>
      </c>
      <c r="U1088" s="41">
        <v>0.1</v>
      </c>
      <c r="V1088" s="41">
        <v>0.9</v>
      </c>
      <c r="W1088" s="41">
        <v>0.2</v>
      </c>
      <c r="X1088" s="41">
        <v>0.6</v>
      </c>
      <c r="Y1088" s="40" t="b">
        <v>0</v>
      </c>
      <c r="Z1088" s="40" t="b">
        <v>1</v>
      </c>
      <c r="AA1088" s="40" t="b">
        <v>0</v>
      </c>
      <c r="AB1088" s="40" t="b">
        <v>1</v>
      </c>
      <c r="AC1088" s="41" t="s">
        <v>10915</v>
      </c>
      <c r="AD1088" s="41" t="s">
        <v>10916</v>
      </c>
      <c r="AE1088" s="41">
        <v>1203.261349</v>
      </c>
      <c r="AF1088" s="41">
        <v>-3.961075448</v>
      </c>
      <c r="AG1088" s="42">
        <v>6.72E41</v>
      </c>
      <c r="AH1088" s="51">
        <v>0.287180542</v>
      </c>
      <c r="AI1088" s="45" t="s">
        <v>10917</v>
      </c>
      <c r="AJ1088" s="46">
        <v>6.72090846387852E125</v>
      </c>
      <c r="AK1088" s="41">
        <v>5519.0</v>
      </c>
      <c r="AL1088" s="40" t="s">
        <v>2224</v>
      </c>
      <c r="AM1088" s="40" t="s">
        <v>7285</v>
      </c>
      <c r="AN1088" s="40" t="s">
        <v>5643</v>
      </c>
      <c r="AO1088" s="42">
        <v>1.11E138</v>
      </c>
    </row>
    <row r="1089">
      <c r="A1089" s="41">
        <v>112.0</v>
      </c>
      <c r="B1089" s="42">
        <v>1.671302375E9</v>
      </c>
      <c r="C1089" s="42">
        <v>3356.0</v>
      </c>
      <c r="D1089" s="40" t="s">
        <v>1243</v>
      </c>
      <c r="E1089" s="41">
        <v>140.0</v>
      </c>
      <c r="F1089" s="41">
        <v>35.0</v>
      </c>
      <c r="G1089" s="41">
        <v>70.0</v>
      </c>
      <c r="H1089" s="41">
        <v>-3.07732701</v>
      </c>
      <c r="I1089" s="41">
        <v>10000.0</v>
      </c>
      <c r="J1089" s="41">
        <v>5000.0</v>
      </c>
      <c r="K1089" s="41">
        <v>1200.0</v>
      </c>
      <c r="L1089" s="41">
        <v>600.0</v>
      </c>
      <c r="M1089" s="41">
        <v>30.0</v>
      </c>
      <c r="N1089" s="40" t="s">
        <v>1370</v>
      </c>
      <c r="O1089" s="40" t="s">
        <v>1371</v>
      </c>
      <c r="P1089" s="40" t="s">
        <v>1372</v>
      </c>
      <c r="Q1089" s="40" t="s">
        <v>8686</v>
      </c>
      <c r="R1089" s="40" t="b">
        <v>0</v>
      </c>
      <c r="S1089" s="40" t="s">
        <v>1373</v>
      </c>
      <c r="T1089" s="40" t="s">
        <v>212</v>
      </c>
      <c r="U1089" s="41">
        <v>0.1</v>
      </c>
      <c r="V1089" s="41">
        <v>0.9</v>
      </c>
      <c r="W1089" s="41">
        <v>0.2</v>
      </c>
      <c r="X1089" s="41">
        <v>0.5</v>
      </c>
      <c r="Y1089" s="40" t="b">
        <v>0</v>
      </c>
      <c r="Z1089" s="40" t="b">
        <v>1</v>
      </c>
      <c r="AA1089" s="40" t="b">
        <v>0</v>
      </c>
      <c r="AB1089" s="40" t="b">
        <v>0</v>
      </c>
      <c r="AC1089" s="41" t="s">
        <v>10918</v>
      </c>
      <c r="AD1089" s="41" t="s">
        <v>9195</v>
      </c>
      <c r="AE1089" s="41">
        <v>302.5987062</v>
      </c>
      <c r="AF1089" s="41">
        <v>-3.972272712</v>
      </c>
      <c r="AG1089" s="42">
        <v>3.99E41</v>
      </c>
      <c r="AH1089" s="51">
        <v>0.290819175</v>
      </c>
      <c r="AI1089" s="45" t="s">
        <v>10919</v>
      </c>
      <c r="AJ1089" s="45">
        <v>3.99481482333461E251</v>
      </c>
      <c r="AK1089" s="41">
        <v>10000.0</v>
      </c>
      <c r="AL1089" s="40" t="s">
        <v>216</v>
      </c>
      <c r="AM1089" s="40" t="s">
        <v>7285</v>
      </c>
      <c r="AN1089" s="40" t="s">
        <v>224</v>
      </c>
      <c r="AO1089" s="42">
        <v>1.0E138</v>
      </c>
    </row>
    <row r="1090">
      <c r="A1090" s="41">
        <v>5.0</v>
      </c>
      <c r="B1090" s="42">
        <v>1.671312492E9</v>
      </c>
      <c r="C1090" s="42">
        <v>3356.0</v>
      </c>
      <c r="D1090" s="40" t="s">
        <v>1243</v>
      </c>
      <c r="E1090" s="41">
        <v>140.0</v>
      </c>
      <c r="F1090" s="41">
        <v>35.0</v>
      </c>
      <c r="G1090" s="41">
        <v>70.0</v>
      </c>
      <c r="H1090" s="41">
        <v>-3.07732701</v>
      </c>
      <c r="I1090" s="41">
        <v>10000.0</v>
      </c>
      <c r="J1090" s="41">
        <v>5000.0</v>
      </c>
      <c r="K1090" s="41">
        <v>1200.0</v>
      </c>
      <c r="L1090" s="41">
        <v>600.0</v>
      </c>
      <c r="M1090" s="41">
        <v>30.0</v>
      </c>
      <c r="N1090" s="40" t="s">
        <v>1370</v>
      </c>
      <c r="O1090" s="40" t="s">
        <v>1371</v>
      </c>
      <c r="P1090" s="40" t="s">
        <v>209</v>
      </c>
      <c r="Q1090" s="40" t="s">
        <v>8686</v>
      </c>
      <c r="R1090" s="40" t="b">
        <v>0</v>
      </c>
      <c r="S1090" s="40" t="s">
        <v>1373</v>
      </c>
      <c r="T1090" s="40" t="s">
        <v>7305</v>
      </c>
      <c r="U1090" s="41">
        <v>0.1</v>
      </c>
      <c r="V1090" s="41">
        <v>0.9</v>
      </c>
      <c r="W1090" s="41">
        <v>0.2</v>
      </c>
      <c r="X1090" s="41">
        <v>0.6</v>
      </c>
      <c r="Y1090" s="40" t="b">
        <v>0</v>
      </c>
      <c r="Z1090" s="40" t="b">
        <v>1</v>
      </c>
      <c r="AA1090" s="40" t="b">
        <v>0</v>
      </c>
      <c r="AB1090" s="40" t="b">
        <v>1</v>
      </c>
      <c r="AC1090" s="41" t="s">
        <v>10920</v>
      </c>
      <c r="AD1090" s="41" t="s">
        <v>10921</v>
      </c>
      <c r="AE1090" s="41">
        <v>1203.208039</v>
      </c>
      <c r="AF1090" s="41">
        <v>-3.973211679</v>
      </c>
      <c r="AG1090" s="42">
        <v>8.07E41</v>
      </c>
      <c r="AH1090" s="51">
        <v>0.291124299</v>
      </c>
      <c r="AI1090" s="45" t="s">
        <v>10922</v>
      </c>
      <c r="AJ1090" s="46">
        <v>8.07316913229808E125</v>
      </c>
      <c r="AK1090" s="41">
        <v>8337.0</v>
      </c>
      <c r="AL1090" s="40" t="s">
        <v>2224</v>
      </c>
      <c r="AM1090" s="40" t="s">
        <v>7285</v>
      </c>
      <c r="AN1090" s="40" t="s">
        <v>5643</v>
      </c>
      <c r="AO1090" s="42">
        <v>1.0E139</v>
      </c>
    </row>
    <row r="1091">
      <c r="A1091" s="41">
        <v>124.0</v>
      </c>
      <c r="B1091" s="42">
        <v>1.671312514E9</v>
      </c>
      <c r="C1091" s="42">
        <v>3356.0</v>
      </c>
      <c r="D1091" s="40" t="s">
        <v>1243</v>
      </c>
      <c r="E1091" s="41">
        <v>140.0</v>
      </c>
      <c r="F1091" s="41">
        <v>35.0</v>
      </c>
      <c r="G1091" s="41">
        <v>70.0</v>
      </c>
      <c r="H1091" s="41">
        <v>-3.07732701</v>
      </c>
      <c r="I1091" s="41">
        <v>10000.0</v>
      </c>
      <c r="J1091" s="41">
        <v>5000.0</v>
      </c>
      <c r="K1091" s="41">
        <v>1200.0</v>
      </c>
      <c r="L1091" s="41">
        <v>600.0</v>
      </c>
      <c r="M1091" s="41">
        <v>30.0</v>
      </c>
      <c r="N1091" s="40" t="s">
        <v>1370</v>
      </c>
      <c r="O1091" s="40" t="s">
        <v>1371</v>
      </c>
      <c r="P1091" s="40" t="s">
        <v>1372</v>
      </c>
      <c r="Q1091" s="40" t="s">
        <v>8686</v>
      </c>
      <c r="R1091" s="40" t="b">
        <v>0</v>
      </c>
      <c r="S1091" s="40" t="s">
        <v>7286</v>
      </c>
      <c r="T1091" s="40" t="s">
        <v>7305</v>
      </c>
      <c r="U1091" s="41">
        <v>0.1</v>
      </c>
      <c r="V1091" s="41">
        <v>0.9</v>
      </c>
      <c r="W1091" s="41">
        <v>0.3</v>
      </c>
      <c r="X1091" s="41">
        <v>0.5</v>
      </c>
      <c r="Y1091" s="40" t="b">
        <v>0</v>
      </c>
      <c r="Z1091" s="40" t="b">
        <v>1</v>
      </c>
      <c r="AA1091" s="40" t="b">
        <v>0</v>
      </c>
      <c r="AB1091" s="40" t="b">
        <v>1</v>
      </c>
      <c r="AC1091" s="41" t="s">
        <v>10923</v>
      </c>
      <c r="AD1091" s="41" t="s">
        <v>10924</v>
      </c>
      <c r="AE1091" s="41">
        <v>1203.652481</v>
      </c>
      <c r="AF1091" s="41">
        <v>-3.975151795</v>
      </c>
      <c r="AG1091" s="42">
        <v>1.18E42</v>
      </c>
      <c r="AH1091" s="51">
        <v>0.291754754</v>
      </c>
      <c r="AI1091" s="45" t="s">
        <v>10925</v>
      </c>
      <c r="AJ1091" s="40" t="s">
        <v>10926</v>
      </c>
      <c r="AK1091" s="41">
        <v>8091.0</v>
      </c>
      <c r="AL1091" s="40" t="s">
        <v>2224</v>
      </c>
      <c r="AM1091" s="40" t="s">
        <v>7285</v>
      </c>
      <c r="AN1091" s="40" t="s">
        <v>5643</v>
      </c>
      <c r="AO1091" s="42">
        <v>1.1E139</v>
      </c>
    </row>
    <row r="1092">
      <c r="A1092" s="41">
        <v>802.0</v>
      </c>
      <c r="B1092" s="42">
        <v>1.671302375E9</v>
      </c>
      <c r="C1092" s="42">
        <v>3356.0</v>
      </c>
      <c r="D1092" s="40" t="s">
        <v>1243</v>
      </c>
      <c r="E1092" s="41">
        <v>140.0</v>
      </c>
      <c r="F1092" s="41">
        <v>35.0</v>
      </c>
      <c r="G1092" s="41">
        <v>70.0</v>
      </c>
      <c r="H1092" s="41">
        <v>-3.07732701</v>
      </c>
      <c r="I1092" s="41">
        <v>10000.0</v>
      </c>
      <c r="J1092" s="41">
        <v>5000.0</v>
      </c>
      <c r="K1092" s="41">
        <v>1200.0</v>
      </c>
      <c r="L1092" s="41">
        <v>600.0</v>
      </c>
      <c r="M1092" s="41">
        <v>100.0</v>
      </c>
      <c r="N1092" s="40" t="s">
        <v>1370</v>
      </c>
      <c r="O1092" s="40" t="s">
        <v>1371</v>
      </c>
      <c r="P1092" s="40" t="s">
        <v>7305</v>
      </c>
      <c r="Q1092" s="40" t="s">
        <v>8686</v>
      </c>
      <c r="R1092" s="40" t="b">
        <v>0</v>
      </c>
      <c r="S1092" s="40" t="s">
        <v>7286</v>
      </c>
      <c r="T1092" s="40" t="s">
        <v>212</v>
      </c>
      <c r="U1092" s="41">
        <v>0.1</v>
      </c>
      <c r="V1092" s="41">
        <v>0.9</v>
      </c>
      <c r="W1092" s="41">
        <v>0.1</v>
      </c>
      <c r="X1092" s="41">
        <v>0.5</v>
      </c>
      <c r="Y1092" s="40" t="b">
        <v>0</v>
      </c>
      <c r="Z1092" s="40" t="b">
        <v>1</v>
      </c>
      <c r="AA1092" s="40" t="b">
        <v>0</v>
      </c>
      <c r="AB1092" s="40" t="b">
        <v>0</v>
      </c>
      <c r="AC1092" s="41" t="s">
        <v>10927</v>
      </c>
      <c r="AD1092" s="41" t="s">
        <v>10928</v>
      </c>
      <c r="AE1092" s="41">
        <v>579.0356309</v>
      </c>
      <c r="AF1092" s="41">
        <v>-3.97552315</v>
      </c>
      <c r="AG1092" s="42">
        <v>6.89E41</v>
      </c>
      <c r="AH1092" s="51">
        <v>0.291875429</v>
      </c>
      <c r="AI1092" s="45" t="s">
        <v>10929</v>
      </c>
      <c r="AJ1092" s="40" t="s">
        <v>10930</v>
      </c>
      <c r="AK1092" s="41">
        <v>5440.0</v>
      </c>
      <c r="AL1092" s="40" t="s">
        <v>1382</v>
      </c>
      <c r="AM1092" s="40" t="s">
        <v>7285</v>
      </c>
      <c r="AN1092" s="40" t="s">
        <v>224</v>
      </c>
      <c r="AO1092" s="42">
        <v>1.11E138</v>
      </c>
    </row>
    <row r="1093">
      <c r="A1093" s="41">
        <v>193.0</v>
      </c>
      <c r="B1093" s="42">
        <v>1.671302375E9</v>
      </c>
      <c r="C1093" s="42">
        <v>3356.0</v>
      </c>
      <c r="D1093" s="40" t="s">
        <v>1243</v>
      </c>
      <c r="E1093" s="41">
        <v>140.0</v>
      </c>
      <c r="F1093" s="41">
        <v>35.0</v>
      </c>
      <c r="G1093" s="41">
        <v>70.0</v>
      </c>
      <c r="H1093" s="41">
        <v>-3.07732701</v>
      </c>
      <c r="I1093" s="41">
        <v>10000.0</v>
      </c>
      <c r="J1093" s="41">
        <v>5000.0</v>
      </c>
      <c r="K1093" s="41">
        <v>1200.0</v>
      </c>
      <c r="L1093" s="41">
        <v>600.0</v>
      </c>
      <c r="M1093" s="41">
        <v>30.0</v>
      </c>
      <c r="N1093" s="40" t="s">
        <v>1370</v>
      </c>
      <c r="O1093" s="40" t="s">
        <v>208</v>
      </c>
      <c r="P1093" s="40" t="s">
        <v>209</v>
      </c>
      <c r="Q1093" s="40" t="s">
        <v>8686</v>
      </c>
      <c r="R1093" s="40" t="b">
        <v>0</v>
      </c>
      <c r="S1093" s="40" t="s">
        <v>7286</v>
      </c>
      <c r="T1093" s="40" t="s">
        <v>212</v>
      </c>
      <c r="U1093" s="41">
        <v>0.1</v>
      </c>
      <c r="V1093" s="41">
        <v>0.9</v>
      </c>
      <c r="W1093" s="41">
        <v>0.2</v>
      </c>
      <c r="X1093" s="41">
        <v>0.5</v>
      </c>
      <c r="Y1093" s="40" t="b">
        <v>0</v>
      </c>
      <c r="Z1093" s="40" t="b">
        <v>1</v>
      </c>
      <c r="AA1093" s="40" t="b">
        <v>0</v>
      </c>
      <c r="AB1093" s="40" t="b">
        <v>0</v>
      </c>
      <c r="AC1093" s="41" t="s">
        <v>10931</v>
      </c>
      <c r="AD1093" s="41" t="s">
        <v>10932</v>
      </c>
      <c r="AE1093" s="41">
        <v>175.6052976</v>
      </c>
      <c r="AF1093" s="41">
        <v>-3.975872161</v>
      </c>
      <c r="AG1093" s="42">
        <v>1.16E41</v>
      </c>
      <c r="AH1093" s="51">
        <v>0.291988842</v>
      </c>
      <c r="AI1093" s="45" t="s">
        <v>10933</v>
      </c>
      <c r="AJ1093" s="45">
        <v>1.16150539977515E251</v>
      </c>
      <c r="AK1093" s="41">
        <v>5512.0</v>
      </c>
      <c r="AL1093" s="40" t="s">
        <v>1382</v>
      </c>
      <c r="AM1093" s="40" t="s">
        <v>7285</v>
      </c>
      <c r="AN1093" s="40" t="s">
        <v>224</v>
      </c>
      <c r="AO1093" s="42">
        <v>1.01E136</v>
      </c>
    </row>
    <row r="1094">
      <c r="A1094" s="41">
        <v>803.0</v>
      </c>
      <c r="B1094" s="42">
        <v>1.671302375E9</v>
      </c>
      <c r="C1094" s="42">
        <v>3356.0</v>
      </c>
      <c r="D1094" s="40" t="s">
        <v>1243</v>
      </c>
      <c r="E1094" s="41">
        <v>140.0</v>
      </c>
      <c r="F1094" s="41">
        <v>35.0</v>
      </c>
      <c r="G1094" s="41">
        <v>70.0</v>
      </c>
      <c r="H1094" s="41">
        <v>-3.07732701</v>
      </c>
      <c r="I1094" s="41">
        <v>10000.0</v>
      </c>
      <c r="J1094" s="41">
        <v>5000.0</v>
      </c>
      <c r="K1094" s="41">
        <v>1200.0</v>
      </c>
      <c r="L1094" s="41">
        <v>600.0</v>
      </c>
      <c r="M1094" s="41">
        <v>100.0</v>
      </c>
      <c r="N1094" s="40" t="s">
        <v>1370</v>
      </c>
      <c r="O1094" s="40" t="s">
        <v>1371</v>
      </c>
      <c r="P1094" s="40" t="s">
        <v>7305</v>
      </c>
      <c r="Q1094" s="40" t="s">
        <v>8686</v>
      </c>
      <c r="R1094" s="40" t="b">
        <v>0</v>
      </c>
      <c r="S1094" s="40" t="s">
        <v>7286</v>
      </c>
      <c r="T1094" s="40" t="s">
        <v>212</v>
      </c>
      <c r="U1094" s="41">
        <v>0.1</v>
      </c>
      <c r="V1094" s="41">
        <v>0.9</v>
      </c>
      <c r="W1094" s="41">
        <v>0.1</v>
      </c>
      <c r="X1094" s="41">
        <v>0.6</v>
      </c>
      <c r="Y1094" s="40" t="b">
        <v>0</v>
      </c>
      <c r="Z1094" s="40" t="b">
        <v>1</v>
      </c>
      <c r="AA1094" s="40" t="b">
        <v>0</v>
      </c>
      <c r="AB1094" s="40" t="b">
        <v>0</v>
      </c>
      <c r="AC1094" s="41" t="s">
        <v>8384</v>
      </c>
      <c r="AD1094" s="41" t="s">
        <v>10934</v>
      </c>
      <c r="AE1094" s="41">
        <v>660.6220546</v>
      </c>
      <c r="AF1094" s="41">
        <v>-3.97633128</v>
      </c>
      <c r="AG1094" s="42">
        <v>1.11E41</v>
      </c>
      <c r="AH1094" s="51">
        <v>0.292138036</v>
      </c>
      <c r="AI1094" s="45" t="s">
        <v>10935</v>
      </c>
      <c r="AJ1094" s="40" t="s">
        <v>10936</v>
      </c>
      <c r="AK1094" s="41">
        <v>5087.0</v>
      </c>
      <c r="AL1094" s="40" t="s">
        <v>7372</v>
      </c>
      <c r="AM1094" s="40" t="s">
        <v>7285</v>
      </c>
      <c r="AN1094" s="40" t="s">
        <v>224</v>
      </c>
      <c r="AO1094" s="42">
        <v>1.01E136</v>
      </c>
    </row>
    <row r="1095">
      <c r="A1095" s="41">
        <v>290.0</v>
      </c>
      <c r="B1095" s="42">
        <v>1.671302375E9</v>
      </c>
      <c r="C1095" s="42">
        <v>3356.0</v>
      </c>
      <c r="D1095" s="40" t="s">
        <v>1243</v>
      </c>
      <c r="E1095" s="41">
        <v>140.0</v>
      </c>
      <c r="F1095" s="41">
        <v>35.0</v>
      </c>
      <c r="G1095" s="41">
        <v>70.0</v>
      </c>
      <c r="H1095" s="41">
        <v>-3.07732701</v>
      </c>
      <c r="I1095" s="41">
        <v>10000.0</v>
      </c>
      <c r="J1095" s="41">
        <v>5000.0</v>
      </c>
      <c r="K1095" s="41">
        <v>1200.0</v>
      </c>
      <c r="L1095" s="41">
        <v>600.0</v>
      </c>
      <c r="M1095" s="41">
        <v>30.0</v>
      </c>
      <c r="N1095" s="40" t="s">
        <v>1370</v>
      </c>
      <c r="O1095" s="40" t="s">
        <v>208</v>
      </c>
      <c r="P1095" s="40" t="s">
        <v>1372</v>
      </c>
      <c r="Q1095" s="40" t="s">
        <v>8686</v>
      </c>
      <c r="R1095" s="40" t="b">
        <v>0</v>
      </c>
      <c r="S1095" s="40" t="s">
        <v>1373</v>
      </c>
      <c r="T1095" s="40" t="s">
        <v>212</v>
      </c>
      <c r="U1095" s="41">
        <v>0.1</v>
      </c>
      <c r="V1095" s="41">
        <v>0.9</v>
      </c>
      <c r="W1095" s="41">
        <v>0.1</v>
      </c>
      <c r="X1095" s="41">
        <v>0.6</v>
      </c>
      <c r="Y1095" s="40" t="b">
        <v>0</v>
      </c>
      <c r="Z1095" s="40" t="b">
        <v>1</v>
      </c>
      <c r="AA1095" s="40" t="b">
        <v>0</v>
      </c>
      <c r="AB1095" s="40" t="b">
        <v>0</v>
      </c>
      <c r="AC1095" s="41" t="s">
        <v>10937</v>
      </c>
      <c r="AD1095" s="41" t="s">
        <v>10938</v>
      </c>
      <c r="AE1095" s="41">
        <v>390.3055835</v>
      </c>
      <c r="AF1095" s="41">
        <v>-3.980459811</v>
      </c>
      <c r="AG1095" s="42">
        <v>9.66E41</v>
      </c>
      <c r="AH1095" s="51">
        <v>0.293479633</v>
      </c>
      <c r="AI1095" s="45" t="s">
        <v>10939</v>
      </c>
      <c r="AJ1095" s="46">
        <v>9.66372477361043E125</v>
      </c>
      <c r="AK1095" s="41">
        <v>10000.0</v>
      </c>
      <c r="AL1095" s="40" t="s">
        <v>216</v>
      </c>
      <c r="AM1095" s="40" t="s">
        <v>7285</v>
      </c>
      <c r="AN1095" s="40" t="s">
        <v>224</v>
      </c>
      <c r="AO1095" s="42">
        <v>1.01E139</v>
      </c>
    </row>
    <row r="1096">
      <c r="A1096" s="41">
        <v>662.0</v>
      </c>
      <c r="B1096" s="42">
        <v>1.671302375E9</v>
      </c>
      <c r="C1096" s="42">
        <v>3356.0</v>
      </c>
      <c r="D1096" s="40" t="s">
        <v>1243</v>
      </c>
      <c r="E1096" s="41">
        <v>140.0</v>
      </c>
      <c r="F1096" s="41">
        <v>35.0</v>
      </c>
      <c r="G1096" s="41">
        <v>70.0</v>
      </c>
      <c r="H1096" s="41">
        <v>-3.07732701</v>
      </c>
      <c r="I1096" s="41">
        <v>10000.0</v>
      </c>
      <c r="J1096" s="41">
        <v>5000.0</v>
      </c>
      <c r="K1096" s="41">
        <v>1200.0</v>
      </c>
      <c r="L1096" s="41">
        <v>600.0</v>
      </c>
      <c r="M1096" s="41">
        <v>50.0</v>
      </c>
      <c r="N1096" s="40" t="s">
        <v>1370</v>
      </c>
      <c r="O1096" s="40" t="s">
        <v>208</v>
      </c>
      <c r="P1096" s="40" t="s">
        <v>1372</v>
      </c>
      <c r="Q1096" s="40" t="s">
        <v>8686</v>
      </c>
      <c r="R1096" s="40" t="b">
        <v>0</v>
      </c>
      <c r="S1096" s="40" t="s">
        <v>7286</v>
      </c>
      <c r="T1096" s="40" t="s">
        <v>212</v>
      </c>
      <c r="U1096" s="41">
        <v>0.1</v>
      </c>
      <c r="V1096" s="41">
        <v>0.9</v>
      </c>
      <c r="W1096" s="41">
        <v>0.2</v>
      </c>
      <c r="X1096" s="41">
        <v>0.6</v>
      </c>
      <c r="Y1096" s="40" t="b">
        <v>0</v>
      </c>
      <c r="Z1096" s="40" t="b">
        <v>1</v>
      </c>
      <c r="AA1096" s="40" t="b">
        <v>0</v>
      </c>
      <c r="AB1096" s="40" t="b">
        <v>0</v>
      </c>
      <c r="AC1096" s="41" t="s">
        <v>10940</v>
      </c>
      <c r="AD1096" s="41" t="s">
        <v>7967</v>
      </c>
      <c r="AE1096" s="41">
        <v>507.9811261</v>
      </c>
      <c r="AF1096" s="41">
        <v>-3.981033159</v>
      </c>
      <c r="AG1096" s="42">
        <v>1.71E41</v>
      </c>
      <c r="AH1096" s="51">
        <v>0.293665946</v>
      </c>
      <c r="AI1096" s="45" t="s">
        <v>10941</v>
      </c>
      <c r="AJ1096" s="40" t="s">
        <v>10942</v>
      </c>
      <c r="AK1096" s="41">
        <v>7961.0</v>
      </c>
      <c r="AL1096" s="40" t="s">
        <v>1382</v>
      </c>
      <c r="AM1096" s="40" t="s">
        <v>7285</v>
      </c>
      <c r="AN1096" s="40" t="s">
        <v>224</v>
      </c>
      <c r="AO1096" s="42">
        <v>1.11E136</v>
      </c>
    </row>
    <row r="1097">
      <c r="A1097" s="41">
        <v>108.0</v>
      </c>
      <c r="B1097" s="42">
        <v>1.671312492E9</v>
      </c>
      <c r="C1097" s="42">
        <v>3356.0</v>
      </c>
      <c r="D1097" s="40" t="s">
        <v>1243</v>
      </c>
      <c r="E1097" s="41">
        <v>140.0</v>
      </c>
      <c r="F1097" s="41">
        <v>35.0</v>
      </c>
      <c r="G1097" s="41">
        <v>70.0</v>
      </c>
      <c r="H1097" s="41">
        <v>-3.07732701</v>
      </c>
      <c r="I1097" s="41">
        <v>10000.0</v>
      </c>
      <c r="J1097" s="41">
        <v>5000.0</v>
      </c>
      <c r="K1097" s="41">
        <v>1200.0</v>
      </c>
      <c r="L1097" s="41">
        <v>600.0</v>
      </c>
      <c r="M1097" s="41">
        <v>30.0</v>
      </c>
      <c r="N1097" s="40" t="s">
        <v>1370</v>
      </c>
      <c r="O1097" s="40" t="s">
        <v>1371</v>
      </c>
      <c r="P1097" s="40" t="s">
        <v>1372</v>
      </c>
      <c r="Q1097" s="40" t="s">
        <v>8686</v>
      </c>
      <c r="R1097" s="40" t="b">
        <v>0</v>
      </c>
      <c r="S1097" s="40" t="s">
        <v>1373</v>
      </c>
      <c r="T1097" s="40" t="s">
        <v>7305</v>
      </c>
      <c r="U1097" s="41">
        <v>0.1</v>
      </c>
      <c r="V1097" s="41">
        <v>0.9</v>
      </c>
      <c r="W1097" s="41">
        <v>0.1</v>
      </c>
      <c r="X1097" s="41">
        <v>0.4</v>
      </c>
      <c r="Y1097" s="40" t="b">
        <v>0</v>
      </c>
      <c r="Z1097" s="40" t="b">
        <v>1</v>
      </c>
      <c r="AA1097" s="40" t="b">
        <v>0</v>
      </c>
      <c r="AB1097" s="40" t="b">
        <v>1</v>
      </c>
      <c r="AC1097" s="41" t="s">
        <v>10006</v>
      </c>
      <c r="AD1097" s="41" t="s">
        <v>7903</v>
      </c>
      <c r="AE1097" s="41">
        <v>1203.34998</v>
      </c>
      <c r="AF1097" s="41">
        <v>-3.983954357</v>
      </c>
      <c r="AG1097" s="42">
        <v>1.21E42</v>
      </c>
      <c r="AH1097" s="51">
        <v>0.294615211</v>
      </c>
      <c r="AI1097" s="45" t="s">
        <v>10943</v>
      </c>
      <c r="AJ1097" s="46">
        <v>1.20546752934952E85</v>
      </c>
      <c r="AK1097" s="41">
        <v>7981.0</v>
      </c>
      <c r="AL1097" s="40" t="s">
        <v>2224</v>
      </c>
      <c r="AM1097" s="40" t="s">
        <v>7285</v>
      </c>
      <c r="AN1097" s="40" t="s">
        <v>5643</v>
      </c>
      <c r="AO1097" s="42">
        <v>1.1E139</v>
      </c>
    </row>
    <row r="1098">
      <c r="A1098" s="41">
        <v>86.0</v>
      </c>
      <c r="B1098" s="42">
        <v>1.671312492E9</v>
      </c>
      <c r="C1098" s="42">
        <v>3356.0</v>
      </c>
      <c r="D1098" s="40" t="s">
        <v>1243</v>
      </c>
      <c r="E1098" s="41">
        <v>140.0</v>
      </c>
      <c r="F1098" s="41">
        <v>35.0</v>
      </c>
      <c r="G1098" s="41">
        <v>70.0</v>
      </c>
      <c r="H1098" s="41">
        <v>-3.07732701</v>
      </c>
      <c r="I1098" s="41">
        <v>10000.0</v>
      </c>
      <c r="J1098" s="41">
        <v>5000.0</v>
      </c>
      <c r="K1098" s="41">
        <v>1200.0</v>
      </c>
      <c r="L1098" s="41">
        <v>600.0</v>
      </c>
      <c r="M1098" s="41">
        <v>30.0</v>
      </c>
      <c r="N1098" s="40" t="s">
        <v>1370</v>
      </c>
      <c r="O1098" s="40" t="s">
        <v>1371</v>
      </c>
      <c r="P1098" s="40" t="s">
        <v>7305</v>
      </c>
      <c r="Q1098" s="40" t="s">
        <v>8686</v>
      </c>
      <c r="R1098" s="40" t="b">
        <v>0</v>
      </c>
      <c r="S1098" s="40" t="s">
        <v>7286</v>
      </c>
      <c r="T1098" s="40" t="s">
        <v>7305</v>
      </c>
      <c r="U1098" s="41">
        <v>0.1</v>
      </c>
      <c r="V1098" s="41">
        <v>0.9</v>
      </c>
      <c r="W1098" s="41">
        <v>0.2</v>
      </c>
      <c r="X1098" s="41">
        <v>0.6</v>
      </c>
      <c r="Y1098" s="40" t="b">
        <v>0</v>
      </c>
      <c r="Z1098" s="40" t="b">
        <v>1</v>
      </c>
      <c r="AA1098" s="40" t="b">
        <v>0</v>
      </c>
      <c r="AB1098" s="40" t="b">
        <v>1</v>
      </c>
      <c r="AC1098" s="41" t="s">
        <v>10944</v>
      </c>
      <c r="AD1098" s="41" t="s">
        <v>9402</v>
      </c>
      <c r="AE1098" s="41">
        <v>1009.894862</v>
      </c>
      <c r="AF1098" s="41">
        <v>-3.984129989</v>
      </c>
      <c r="AG1098" s="42">
        <v>2.77E41</v>
      </c>
      <c r="AH1098" s="51">
        <v>0.294672284</v>
      </c>
      <c r="AI1098" s="45" t="s">
        <v>10945</v>
      </c>
      <c r="AJ1098" s="46">
        <v>2.76539434708198E125</v>
      </c>
      <c r="AK1098" s="41">
        <v>4240.0</v>
      </c>
      <c r="AL1098" s="40" t="s">
        <v>7372</v>
      </c>
      <c r="AM1098" s="40" t="s">
        <v>7285</v>
      </c>
      <c r="AN1098" s="40" t="s">
        <v>5643</v>
      </c>
      <c r="AO1098" s="42">
        <v>1.1E137</v>
      </c>
    </row>
    <row r="1099">
      <c r="A1099" s="41">
        <v>189.0</v>
      </c>
      <c r="B1099" s="42">
        <v>1.671302375E9</v>
      </c>
      <c r="C1099" s="42">
        <v>3356.0</v>
      </c>
      <c r="D1099" s="40" t="s">
        <v>1243</v>
      </c>
      <c r="E1099" s="41">
        <v>140.0</v>
      </c>
      <c r="F1099" s="41">
        <v>35.0</v>
      </c>
      <c r="G1099" s="41">
        <v>70.0</v>
      </c>
      <c r="H1099" s="41">
        <v>-3.07732701</v>
      </c>
      <c r="I1099" s="41">
        <v>10000.0</v>
      </c>
      <c r="J1099" s="41">
        <v>5000.0</v>
      </c>
      <c r="K1099" s="41">
        <v>1200.0</v>
      </c>
      <c r="L1099" s="41">
        <v>600.0</v>
      </c>
      <c r="M1099" s="41">
        <v>30.0</v>
      </c>
      <c r="N1099" s="40" t="s">
        <v>1370</v>
      </c>
      <c r="O1099" s="40" t="s">
        <v>208</v>
      </c>
      <c r="P1099" s="40" t="s">
        <v>209</v>
      </c>
      <c r="Q1099" s="40" t="s">
        <v>8686</v>
      </c>
      <c r="R1099" s="40" t="b">
        <v>0</v>
      </c>
      <c r="S1099" s="40" t="s">
        <v>7286</v>
      </c>
      <c r="T1099" s="40" t="s">
        <v>212</v>
      </c>
      <c r="U1099" s="41">
        <v>0.1</v>
      </c>
      <c r="V1099" s="41">
        <v>0.9</v>
      </c>
      <c r="W1099" s="41">
        <v>0.1</v>
      </c>
      <c r="X1099" s="41">
        <v>0.4</v>
      </c>
      <c r="Y1099" s="40" t="b">
        <v>0</v>
      </c>
      <c r="Z1099" s="40" t="b">
        <v>1</v>
      </c>
      <c r="AA1099" s="40" t="b">
        <v>0</v>
      </c>
      <c r="AB1099" s="40" t="b">
        <v>0</v>
      </c>
      <c r="AC1099" s="41" t="s">
        <v>10946</v>
      </c>
      <c r="AD1099" s="41" t="s">
        <v>8625</v>
      </c>
      <c r="AE1099" s="41">
        <v>153.51546</v>
      </c>
      <c r="AF1099" s="41">
        <v>-3.985858807</v>
      </c>
      <c r="AG1099" s="42">
        <v>1.25E42</v>
      </c>
      <c r="AH1099" s="51">
        <v>0.295234076</v>
      </c>
      <c r="AI1099" s="45" t="s">
        <v>10947</v>
      </c>
      <c r="AJ1099" s="46">
        <v>1.25412288643273E128</v>
      </c>
      <c r="AK1099" s="41">
        <v>6085.0</v>
      </c>
      <c r="AL1099" s="40" t="s">
        <v>1382</v>
      </c>
      <c r="AM1099" s="40" t="s">
        <v>7285</v>
      </c>
      <c r="AN1099" s="40" t="s">
        <v>224</v>
      </c>
      <c r="AO1099" s="42">
        <v>1.11E139</v>
      </c>
    </row>
    <row r="1100">
      <c r="A1100" s="41">
        <v>108.0</v>
      </c>
      <c r="B1100" s="42">
        <v>1.671312514E9</v>
      </c>
      <c r="C1100" s="42">
        <v>3356.0</v>
      </c>
      <c r="D1100" s="40" t="s">
        <v>1243</v>
      </c>
      <c r="E1100" s="41">
        <v>140.0</v>
      </c>
      <c r="F1100" s="41">
        <v>35.0</v>
      </c>
      <c r="G1100" s="41">
        <v>70.0</v>
      </c>
      <c r="H1100" s="41">
        <v>-3.07732701</v>
      </c>
      <c r="I1100" s="41">
        <v>10000.0</v>
      </c>
      <c r="J1100" s="41">
        <v>5000.0</v>
      </c>
      <c r="K1100" s="41">
        <v>1200.0</v>
      </c>
      <c r="L1100" s="41">
        <v>600.0</v>
      </c>
      <c r="M1100" s="41">
        <v>30.0</v>
      </c>
      <c r="N1100" s="40" t="s">
        <v>1370</v>
      </c>
      <c r="O1100" s="40" t="s">
        <v>1371</v>
      </c>
      <c r="P1100" s="40" t="s">
        <v>1372</v>
      </c>
      <c r="Q1100" s="40" t="s">
        <v>8686</v>
      </c>
      <c r="R1100" s="40" t="b">
        <v>0</v>
      </c>
      <c r="S1100" s="40" t="s">
        <v>1373</v>
      </c>
      <c r="T1100" s="40" t="s">
        <v>7305</v>
      </c>
      <c r="U1100" s="41">
        <v>0.1</v>
      </c>
      <c r="V1100" s="41">
        <v>0.9</v>
      </c>
      <c r="W1100" s="41">
        <v>0.1</v>
      </c>
      <c r="X1100" s="41">
        <v>0.4</v>
      </c>
      <c r="Y1100" s="40" t="b">
        <v>0</v>
      </c>
      <c r="Z1100" s="40" t="b">
        <v>1</v>
      </c>
      <c r="AA1100" s="40" t="b">
        <v>0</v>
      </c>
      <c r="AB1100" s="40" t="b">
        <v>1</v>
      </c>
      <c r="AC1100" s="41" t="s">
        <v>9134</v>
      </c>
      <c r="AD1100" s="41" t="s">
        <v>10948</v>
      </c>
      <c r="AE1100" s="41">
        <v>1013.88644</v>
      </c>
      <c r="AF1100" s="41">
        <v>-3.988650813</v>
      </c>
      <c r="AG1100" s="42">
        <v>1.21E42</v>
      </c>
      <c r="AH1100" s="51">
        <v>0.296141359</v>
      </c>
      <c r="AI1100" s="45" t="s">
        <v>10949</v>
      </c>
      <c r="AJ1100" s="46">
        <v>1.20554819947346E128</v>
      </c>
      <c r="AK1100" s="41">
        <v>10000.0</v>
      </c>
      <c r="AL1100" s="40" t="s">
        <v>216</v>
      </c>
      <c r="AM1100" s="40" t="s">
        <v>7285</v>
      </c>
      <c r="AN1100" s="40" t="s">
        <v>5643</v>
      </c>
      <c r="AO1100" s="42">
        <v>1.1E139</v>
      </c>
    </row>
    <row r="1101">
      <c r="A1101" s="41">
        <v>84.0</v>
      </c>
      <c r="B1101" s="42">
        <v>1.671309524E9</v>
      </c>
      <c r="C1101" s="42">
        <v>3356.0</v>
      </c>
      <c r="D1101" s="40" t="s">
        <v>1243</v>
      </c>
      <c r="E1101" s="41">
        <v>140.0</v>
      </c>
      <c r="F1101" s="41">
        <v>35.0</v>
      </c>
      <c r="G1101" s="41">
        <v>70.0</v>
      </c>
      <c r="H1101" s="41">
        <v>-3.07732701</v>
      </c>
      <c r="I1101" s="41">
        <v>10000.0</v>
      </c>
      <c r="J1101" s="41">
        <v>5000.0</v>
      </c>
      <c r="K1101" s="41">
        <v>1200.0</v>
      </c>
      <c r="L1101" s="41">
        <v>600.0</v>
      </c>
      <c r="M1101" s="41">
        <v>30.0</v>
      </c>
      <c r="N1101" s="40" t="s">
        <v>1370</v>
      </c>
      <c r="O1101" s="40" t="s">
        <v>1371</v>
      </c>
      <c r="P1101" s="40" t="s">
        <v>7305</v>
      </c>
      <c r="Q1101" s="40" t="s">
        <v>8686</v>
      </c>
      <c r="R1101" s="40" t="b">
        <v>0</v>
      </c>
      <c r="S1101" s="40" t="s">
        <v>7286</v>
      </c>
      <c r="T1101" s="40" t="s">
        <v>212</v>
      </c>
      <c r="U1101" s="41">
        <v>0.1</v>
      </c>
      <c r="V1101" s="41">
        <v>0.9</v>
      </c>
      <c r="W1101" s="41">
        <v>0.2</v>
      </c>
      <c r="X1101" s="41">
        <v>0.4</v>
      </c>
      <c r="Y1101" s="40" t="b">
        <v>0</v>
      </c>
      <c r="Z1101" s="40" t="b">
        <v>1</v>
      </c>
      <c r="AA1101" s="40" t="b">
        <v>0</v>
      </c>
      <c r="AB1101" s="40" t="b">
        <v>1</v>
      </c>
      <c r="AC1101" s="41" t="s">
        <v>10950</v>
      </c>
      <c r="AD1101" s="41" t="s">
        <v>10951</v>
      </c>
      <c r="AE1101" s="41">
        <v>1203.327324</v>
      </c>
      <c r="AF1101" s="41">
        <v>-3.990363633</v>
      </c>
      <c r="AG1101" s="42">
        <v>1.39E42</v>
      </c>
      <c r="AH1101" s="51">
        <v>0.296697952</v>
      </c>
      <c r="AI1101" s="45" t="s">
        <v>10952</v>
      </c>
      <c r="AJ1101" s="46">
        <v>1.38517446759567E128</v>
      </c>
      <c r="AK1101" s="41">
        <v>4317.0</v>
      </c>
      <c r="AL1101" s="40" t="s">
        <v>2224</v>
      </c>
      <c r="AM1101" s="40" t="s">
        <v>7285</v>
      </c>
      <c r="AN1101" s="40" t="s">
        <v>5643</v>
      </c>
      <c r="AO1101" s="42">
        <v>1.11E139</v>
      </c>
    </row>
    <row r="1102">
      <c r="A1102" s="41">
        <v>806.0</v>
      </c>
      <c r="B1102" s="42">
        <v>1.671302375E9</v>
      </c>
      <c r="C1102" s="42">
        <v>3356.0</v>
      </c>
      <c r="D1102" s="40" t="s">
        <v>1243</v>
      </c>
      <c r="E1102" s="41">
        <v>140.0</v>
      </c>
      <c r="F1102" s="41">
        <v>35.0</v>
      </c>
      <c r="G1102" s="41">
        <v>70.0</v>
      </c>
      <c r="H1102" s="41">
        <v>-3.07732701</v>
      </c>
      <c r="I1102" s="41">
        <v>10000.0</v>
      </c>
      <c r="J1102" s="41">
        <v>5000.0</v>
      </c>
      <c r="K1102" s="41">
        <v>1200.0</v>
      </c>
      <c r="L1102" s="41">
        <v>600.0</v>
      </c>
      <c r="M1102" s="41">
        <v>100.0</v>
      </c>
      <c r="N1102" s="40" t="s">
        <v>1370</v>
      </c>
      <c r="O1102" s="40" t="s">
        <v>1371</v>
      </c>
      <c r="P1102" s="40" t="s">
        <v>7305</v>
      </c>
      <c r="Q1102" s="40" t="s">
        <v>8686</v>
      </c>
      <c r="R1102" s="40" t="b">
        <v>0</v>
      </c>
      <c r="S1102" s="40" t="s">
        <v>7286</v>
      </c>
      <c r="T1102" s="40" t="s">
        <v>212</v>
      </c>
      <c r="U1102" s="41">
        <v>0.1</v>
      </c>
      <c r="V1102" s="41">
        <v>0.9</v>
      </c>
      <c r="W1102" s="41">
        <v>0.2</v>
      </c>
      <c r="X1102" s="41">
        <v>0.6</v>
      </c>
      <c r="Y1102" s="40" t="b">
        <v>0</v>
      </c>
      <c r="Z1102" s="40" t="b">
        <v>1</v>
      </c>
      <c r="AA1102" s="40" t="b">
        <v>0</v>
      </c>
      <c r="AB1102" s="40" t="b">
        <v>0</v>
      </c>
      <c r="AC1102" s="41" t="s">
        <v>10953</v>
      </c>
      <c r="AD1102" s="41" t="s">
        <v>10954</v>
      </c>
      <c r="AE1102" s="41">
        <v>658.0150068</v>
      </c>
      <c r="AF1102" s="41">
        <v>-3.994561405</v>
      </c>
      <c r="AG1102" s="42">
        <v>1.5E41</v>
      </c>
      <c r="AH1102" s="51">
        <v>0.298062049</v>
      </c>
      <c r="AI1102" s="45" t="s">
        <v>10955</v>
      </c>
      <c r="AJ1102" s="40" t="s">
        <v>10956</v>
      </c>
      <c r="AK1102" s="41">
        <v>5226.0</v>
      </c>
      <c r="AL1102" s="40" t="s">
        <v>7372</v>
      </c>
      <c r="AM1102" s="40" t="s">
        <v>7285</v>
      </c>
      <c r="AN1102" s="40" t="s">
        <v>224</v>
      </c>
      <c r="AO1102" s="42">
        <v>1.1E136</v>
      </c>
    </row>
    <row r="1103">
      <c r="A1103" s="41">
        <v>1020.0</v>
      </c>
      <c r="B1103" s="42">
        <v>1.671302375E9</v>
      </c>
      <c r="C1103" s="42">
        <v>3356.0</v>
      </c>
      <c r="D1103" s="40" t="s">
        <v>1243</v>
      </c>
      <c r="E1103" s="41">
        <v>140.0</v>
      </c>
      <c r="F1103" s="41">
        <v>35.0</v>
      </c>
      <c r="G1103" s="41">
        <v>70.0</v>
      </c>
      <c r="H1103" s="41">
        <v>-3.07732701</v>
      </c>
      <c r="I1103" s="41">
        <v>10000.0</v>
      </c>
      <c r="J1103" s="41">
        <v>5000.0</v>
      </c>
      <c r="K1103" s="41">
        <v>1200.0</v>
      </c>
      <c r="L1103" s="41">
        <v>600.0</v>
      </c>
      <c r="M1103" s="41">
        <v>100.0</v>
      </c>
      <c r="N1103" s="40" t="s">
        <v>1370</v>
      </c>
      <c r="O1103" s="40" t="s">
        <v>208</v>
      </c>
      <c r="P1103" s="40" t="s">
        <v>1372</v>
      </c>
      <c r="Q1103" s="40" t="s">
        <v>8686</v>
      </c>
      <c r="R1103" s="40" t="b">
        <v>0</v>
      </c>
      <c r="S1103" s="40" t="s">
        <v>7286</v>
      </c>
      <c r="T1103" s="40" t="s">
        <v>212</v>
      </c>
      <c r="U1103" s="41">
        <v>0.1</v>
      </c>
      <c r="V1103" s="41">
        <v>0.9</v>
      </c>
      <c r="W1103" s="41">
        <v>0.2</v>
      </c>
      <c r="X1103" s="41">
        <v>0.4</v>
      </c>
      <c r="Y1103" s="40" t="b">
        <v>0</v>
      </c>
      <c r="Z1103" s="40" t="b">
        <v>1</v>
      </c>
      <c r="AA1103" s="40" t="b">
        <v>0</v>
      </c>
      <c r="AB1103" s="40" t="b">
        <v>0</v>
      </c>
      <c r="AC1103" s="41" t="s">
        <v>10957</v>
      </c>
      <c r="AD1103" s="41" t="s">
        <v>10958</v>
      </c>
      <c r="AE1103" s="41">
        <v>479.5787804</v>
      </c>
      <c r="AF1103" s="41">
        <v>-4.001678425</v>
      </c>
      <c r="AG1103" s="42">
        <v>1.57E41</v>
      </c>
      <c r="AH1103" s="51">
        <v>0.300374777</v>
      </c>
      <c r="AI1103" s="45" t="s">
        <v>10959</v>
      </c>
      <c r="AJ1103" s="40" t="s">
        <v>10960</v>
      </c>
      <c r="AK1103" s="41">
        <v>5828.0</v>
      </c>
      <c r="AL1103" s="40" t="s">
        <v>1382</v>
      </c>
      <c r="AM1103" s="40" t="s">
        <v>7285</v>
      </c>
      <c r="AN1103" s="40" t="s">
        <v>224</v>
      </c>
      <c r="AO1103" s="42">
        <v>1.11E136</v>
      </c>
    </row>
    <row r="1104">
      <c r="A1104" s="41">
        <v>80.0</v>
      </c>
      <c r="B1104" s="42">
        <v>1.671312492E9</v>
      </c>
      <c r="C1104" s="42">
        <v>3356.0</v>
      </c>
      <c r="D1104" s="40" t="s">
        <v>1243</v>
      </c>
      <c r="E1104" s="41">
        <v>140.0</v>
      </c>
      <c r="F1104" s="41">
        <v>35.0</v>
      </c>
      <c r="G1104" s="41">
        <v>70.0</v>
      </c>
      <c r="H1104" s="41">
        <v>-3.07732701</v>
      </c>
      <c r="I1104" s="41">
        <v>10000.0</v>
      </c>
      <c r="J1104" s="41">
        <v>5000.0</v>
      </c>
      <c r="K1104" s="41">
        <v>1200.0</v>
      </c>
      <c r="L1104" s="41">
        <v>600.0</v>
      </c>
      <c r="M1104" s="41">
        <v>30.0</v>
      </c>
      <c r="N1104" s="40" t="s">
        <v>1370</v>
      </c>
      <c r="O1104" s="40" t="s">
        <v>1371</v>
      </c>
      <c r="P1104" s="40" t="s">
        <v>7305</v>
      </c>
      <c r="Q1104" s="40" t="s">
        <v>8686</v>
      </c>
      <c r="R1104" s="40" t="b">
        <v>0</v>
      </c>
      <c r="S1104" s="40" t="s">
        <v>1373</v>
      </c>
      <c r="T1104" s="40" t="s">
        <v>7305</v>
      </c>
      <c r="U1104" s="41">
        <v>0.1</v>
      </c>
      <c r="V1104" s="41">
        <v>0.9</v>
      </c>
      <c r="W1104" s="41">
        <v>0.3</v>
      </c>
      <c r="X1104" s="41">
        <v>0.6</v>
      </c>
      <c r="Y1104" s="40" t="b">
        <v>0</v>
      </c>
      <c r="Z1104" s="40" t="b">
        <v>1</v>
      </c>
      <c r="AA1104" s="40" t="b">
        <v>0</v>
      </c>
      <c r="AB1104" s="40" t="b">
        <v>1</v>
      </c>
      <c r="AC1104" s="41" t="s">
        <v>10961</v>
      </c>
      <c r="AD1104" s="41" t="s">
        <v>10962</v>
      </c>
      <c r="AE1104" s="41">
        <v>1203.610415</v>
      </c>
      <c r="AF1104" s="41">
        <v>-4.002408891</v>
      </c>
      <c r="AG1104" s="42">
        <v>1.55E41</v>
      </c>
      <c r="AH1104" s="51">
        <v>0.300612147</v>
      </c>
      <c r="AI1104" s="45" t="s">
        <v>10963</v>
      </c>
      <c r="AJ1104" s="40" t="s">
        <v>10964</v>
      </c>
      <c r="AK1104" s="41">
        <v>8603.0</v>
      </c>
      <c r="AL1104" s="40" t="s">
        <v>2224</v>
      </c>
      <c r="AM1104" s="40" t="s">
        <v>7285</v>
      </c>
      <c r="AN1104" s="40" t="s">
        <v>5643</v>
      </c>
      <c r="AO1104" s="42">
        <v>1.11E136</v>
      </c>
    </row>
    <row r="1105">
      <c r="A1105" s="41">
        <v>665.0</v>
      </c>
      <c r="B1105" s="42">
        <v>1.671302375E9</v>
      </c>
      <c r="C1105" s="42">
        <v>3356.0</v>
      </c>
      <c r="D1105" s="40" t="s">
        <v>1243</v>
      </c>
      <c r="E1105" s="41">
        <v>140.0</v>
      </c>
      <c r="F1105" s="41">
        <v>35.0</v>
      </c>
      <c r="G1105" s="41">
        <v>70.0</v>
      </c>
      <c r="H1105" s="41">
        <v>-3.07732701</v>
      </c>
      <c r="I1105" s="41">
        <v>10000.0</v>
      </c>
      <c r="J1105" s="41">
        <v>5000.0</v>
      </c>
      <c r="K1105" s="41">
        <v>1200.0</v>
      </c>
      <c r="L1105" s="41">
        <v>600.0</v>
      </c>
      <c r="M1105" s="41">
        <v>50.0</v>
      </c>
      <c r="N1105" s="40" t="s">
        <v>1370</v>
      </c>
      <c r="O1105" s="40" t="s">
        <v>208</v>
      </c>
      <c r="P1105" s="40" t="s">
        <v>1372</v>
      </c>
      <c r="Q1105" s="40" t="s">
        <v>8686</v>
      </c>
      <c r="R1105" s="40" t="b">
        <v>0</v>
      </c>
      <c r="S1105" s="40" t="s">
        <v>7286</v>
      </c>
      <c r="T1105" s="40" t="s">
        <v>212</v>
      </c>
      <c r="U1105" s="41">
        <v>0.1</v>
      </c>
      <c r="V1105" s="41">
        <v>0.9</v>
      </c>
      <c r="W1105" s="41">
        <v>0.3</v>
      </c>
      <c r="X1105" s="41">
        <v>0.6</v>
      </c>
      <c r="Y1105" s="40" t="b">
        <v>0</v>
      </c>
      <c r="Z1105" s="40" t="b">
        <v>1</v>
      </c>
      <c r="AA1105" s="40" t="b">
        <v>0</v>
      </c>
      <c r="AB1105" s="40" t="b">
        <v>0</v>
      </c>
      <c r="AC1105" s="41" t="s">
        <v>10965</v>
      </c>
      <c r="AD1105" s="41" t="s">
        <v>10966</v>
      </c>
      <c r="AE1105" s="41">
        <v>333.2190795</v>
      </c>
      <c r="AF1105" s="41">
        <v>-4.004318045</v>
      </c>
      <c r="AG1105" s="42">
        <v>4.46E41</v>
      </c>
      <c r="AH1105" s="51">
        <v>0.301232541</v>
      </c>
      <c r="AI1105" s="45" t="s">
        <v>10967</v>
      </c>
      <c r="AJ1105" s="40" t="s">
        <v>10968</v>
      </c>
      <c r="AK1105" s="41">
        <v>5278.0</v>
      </c>
      <c r="AL1105" s="40" t="s">
        <v>1382</v>
      </c>
      <c r="AM1105" s="40" t="s">
        <v>7285</v>
      </c>
      <c r="AN1105" s="40" t="s">
        <v>224</v>
      </c>
      <c r="AO1105" s="42">
        <v>1.01E138</v>
      </c>
    </row>
    <row r="1106">
      <c r="A1106" s="41">
        <v>474.0</v>
      </c>
      <c r="B1106" s="42">
        <v>1.671302375E9</v>
      </c>
      <c r="C1106" s="42">
        <v>3356.0</v>
      </c>
      <c r="D1106" s="40" t="s">
        <v>1243</v>
      </c>
      <c r="E1106" s="41">
        <v>140.0</v>
      </c>
      <c r="F1106" s="41">
        <v>35.0</v>
      </c>
      <c r="G1106" s="41">
        <v>70.0</v>
      </c>
      <c r="H1106" s="41">
        <v>-3.07732701</v>
      </c>
      <c r="I1106" s="41">
        <v>10000.0</v>
      </c>
      <c r="J1106" s="41">
        <v>5000.0</v>
      </c>
      <c r="K1106" s="41">
        <v>1200.0</v>
      </c>
      <c r="L1106" s="41">
        <v>600.0</v>
      </c>
      <c r="M1106" s="41">
        <v>50.0</v>
      </c>
      <c r="N1106" s="40" t="s">
        <v>1370</v>
      </c>
      <c r="O1106" s="40" t="s">
        <v>1371</v>
      </c>
      <c r="P1106" s="40" t="s">
        <v>1372</v>
      </c>
      <c r="Q1106" s="40" t="s">
        <v>8686</v>
      </c>
      <c r="R1106" s="40" t="b">
        <v>0</v>
      </c>
      <c r="S1106" s="40" t="s">
        <v>1373</v>
      </c>
      <c r="T1106" s="40" t="s">
        <v>212</v>
      </c>
      <c r="U1106" s="41">
        <v>0.1</v>
      </c>
      <c r="V1106" s="41">
        <v>0.9</v>
      </c>
      <c r="W1106" s="41">
        <v>0.3</v>
      </c>
      <c r="X1106" s="41">
        <v>0.4</v>
      </c>
      <c r="Y1106" s="40" t="b">
        <v>0</v>
      </c>
      <c r="Z1106" s="40" t="b">
        <v>1</v>
      </c>
      <c r="AA1106" s="40" t="b">
        <v>0</v>
      </c>
      <c r="AB1106" s="40" t="b">
        <v>0</v>
      </c>
      <c r="AC1106" s="41" t="s">
        <v>10969</v>
      </c>
      <c r="AD1106" s="41" t="s">
        <v>10970</v>
      </c>
      <c r="AE1106" s="41">
        <v>409.103116</v>
      </c>
      <c r="AF1106" s="41">
        <v>-4.006028489</v>
      </c>
      <c r="AG1106" s="42">
        <v>5.44E41</v>
      </c>
      <c r="AH1106" s="51">
        <v>0.301788362</v>
      </c>
      <c r="AI1106" s="45" t="s">
        <v>10971</v>
      </c>
      <c r="AJ1106" s="40" t="s">
        <v>10972</v>
      </c>
      <c r="AK1106" s="41">
        <v>10000.0</v>
      </c>
      <c r="AL1106" s="40" t="s">
        <v>216</v>
      </c>
      <c r="AM1106" s="40" t="s">
        <v>7285</v>
      </c>
      <c r="AN1106" s="40" t="s">
        <v>224</v>
      </c>
      <c r="AO1106" s="42">
        <v>1.1E138</v>
      </c>
    </row>
    <row r="1107">
      <c r="A1107" s="41">
        <v>295.0</v>
      </c>
      <c r="B1107" s="42">
        <v>1.671302375E9</v>
      </c>
      <c r="C1107" s="42">
        <v>3356.0</v>
      </c>
      <c r="D1107" s="40" t="s">
        <v>1243</v>
      </c>
      <c r="E1107" s="41">
        <v>140.0</v>
      </c>
      <c r="F1107" s="41">
        <v>35.0</v>
      </c>
      <c r="G1107" s="41">
        <v>70.0</v>
      </c>
      <c r="H1107" s="41">
        <v>-3.07732701</v>
      </c>
      <c r="I1107" s="41">
        <v>10000.0</v>
      </c>
      <c r="J1107" s="41">
        <v>5000.0</v>
      </c>
      <c r="K1107" s="41">
        <v>1200.0</v>
      </c>
      <c r="L1107" s="41">
        <v>600.0</v>
      </c>
      <c r="M1107" s="41">
        <v>30.0</v>
      </c>
      <c r="N1107" s="40" t="s">
        <v>1370</v>
      </c>
      <c r="O1107" s="40" t="s">
        <v>208</v>
      </c>
      <c r="P1107" s="40" t="s">
        <v>1372</v>
      </c>
      <c r="Q1107" s="40" t="s">
        <v>8686</v>
      </c>
      <c r="R1107" s="40" t="b">
        <v>0</v>
      </c>
      <c r="S1107" s="40" t="s">
        <v>1373</v>
      </c>
      <c r="T1107" s="40" t="s">
        <v>212</v>
      </c>
      <c r="U1107" s="41">
        <v>0.1</v>
      </c>
      <c r="V1107" s="41">
        <v>0.9</v>
      </c>
      <c r="W1107" s="41">
        <v>0.3</v>
      </c>
      <c r="X1107" s="41">
        <v>0.5</v>
      </c>
      <c r="Y1107" s="40" t="b">
        <v>0</v>
      </c>
      <c r="Z1107" s="40" t="b">
        <v>1</v>
      </c>
      <c r="AA1107" s="40" t="b">
        <v>0</v>
      </c>
      <c r="AB1107" s="40" t="b">
        <v>0</v>
      </c>
      <c r="AC1107" s="41" t="s">
        <v>10973</v>
      </c>
      <c r="AD1107" s="41" t="s">
        <v>10974</v>
      </c>
      <c r="AE1107" s="41">
        <v>332.1622159</v>
      </c>
      <c r="AF1107" s="41">
        <v>-4.006084068</v>
      </c>
      <c r="AG1107" s="42">
        <v>7.92E41</v>
      </c>
      <c r="AH1107" s="51">
        <v>0.301806423</v>
      </c>
      <c r="AI1107" s="45" t="s">
        <v>10975</v>
      </c>
      <c r="AJ1107" s="40" t="s">
        <v>10976</v>
      </c>
      <c r="AK1107" s="41">
        <v>10000.0</v>
      </c>
      <c r="AL1107" s="40" t="s">
        <v>216</v>
      </c>
      <c r="AM1107" s="40" t="s">
        <v>7285</v>
      </c>
      <c r="AN1107" s="40" t="s">
        <v>224</v>
      </c>
      <c r="AO1107" s="42">
        <v>1.0E139</v>
      </c>
    </row>
    <row r="1108">
      <c r="A1108" s="41">
        <v>730.0</v>
      </c>
      <c r="B1108" s="42">
        <v>1.671302375E9</v>
      </c>
      <c r="C1108" s="42">
        <v>3356.0</v>
      </c>
      <c r="D1108" s="40" t="s">
        <v>1243</v>
      </c>
      <c r="E1108" s="41">
        <v>140.0</v>
      </c>
      <c r="F1108" s="41">
        <v>35.0</v>
      </c>
      <c r="G1108" s="41">
        <v>70.0</v>
      </c>
      <c r="H1108" s="41">
        <v>-3.07732701</v>
      </c>
      <c r="I1108" s="41">
        <v>10000.0</v>
      </c>
      <c r="J1108" s="41">
        <v>5000.0</v>
      </c>
      <c r="K1108" s="41">
        <v>1200.0</v>
      </c>
      <c r="L1108" s="41">
        <v>600.0</v>
      </c>
      <c r="M1108" s="41">
        <v>100.0</v>
      </c>
      <c r="N1108" s="40" t="s">
        <v>1370</v>
      </c>
      <c r="O1108" s="40" t="s">
        <v>1371</v>
      </c>
      <c r="P1108" s="40" t="s">
        <v>209</v>
      </c>
      <c r="Q1108" s="40" t="s">
        <v>8686</v>
      </c>
      <c r="R1108" s="40" t="b">
        <v>0</v>
      </c>
      <c r="S1108" s="40" t="s">
        <v>7286</v>
      </c>
      <c r="T1108" s="40" t="s">
        <v>212</v>
      </c>
      <c r="U1108" s="41">
        <v>0.1</v>
      </c>
      <c r="V1108" s="41">
        <v>0.9</v>
      </c>
      <c r="W1108" s="41">
        <v>0.1</v>
      </c>
      <c r="X1108" s="41">
        <v>0.5</v>
      </c>
      <c r="Y1108" s="40" t="b">
        <v>0</v>
      </c>
      <c r="Z1108" s="40" t="b">
        <v>1</v>
      </c>
      <c r="AA1108" s="40" t="b">
        <v>0</v>
      </c>
      <c r="AB1108" s="40" t="b">
        <v>0</v>
      </c>
      <c r="AC1108" s="41" t="s">
        <v>10977</v>
      </c>
      <c r="AD1108" s="41" t="s">
        <v>10978</v>
      </c>
      <c r="AE1108" s="41">
        <v>594.9464827</v>
      </c>
      <c r="AF1108" s="41">
        <v>-4.012846709</v>
      </c>
      <c r="AG1108" s="42">
        <v>2.31E41</v>
      </c>
      <c r="AH1108" s="51">
        <v>0.304003993</v>
      </c>
      <c r="AI1108" s="45" t="s">
        <v>10979</v>
      </c>
      <c r="AJ1108" s="40" t="s">
        <v>10980</v>
      </c>
      <c r="AK1108" s="41">
        <v>5652.0</v>
      </c>
      <c r="AL1108" s="40" t="s">
        <v>1382</v>
      </c>
      <c r="AM1108" s="40" t="s">
        <v>7285</v>
      </c>
      <c r="AN1108" s="40" t="s">
        <v>224</v>
      </c>
      <c r="AO1108" s="42">
        <v>1.01E137</v>
      </c>
    </row>
    <row r="1109">
      <c r="A1109" s="41">
        <v>269.0</v>
      </c>
      <c r="B1109" s="42">
        <v>1.671302375E9</v>
      </c>
      <c r="C1109" s="42">
        <v>3356.0</v>
      </c>
      <c r="D1109" s="40" t="s">
        <v>1243</v>
      </c>
      <c r="E1109" s="41">
        <v>140.0</v>
      </c>
      <c r="F1109" s="41">
        <v>35.0</v>
      </c>
      <c r="G1109" s="41">
        <v>70.0</v>
      </c>
      <c r="H1109" s="41">
        <v>-3.07732701</v>
      </c>
      <c r="I1109" s="41">
        <v>10000.0</v>
      </c>
      <c r="J1109" s="41">
        <v>5000.0</v>
      </c>
      <c r="K1109" s="41">
        <v>1200.0</v>
      </c>
      <c r="L1109" s="41">
        <v>600.0</v>
      </c>
      <c r="M1109" s="41">
        <v>30.0</v>
      </c>
      <c r="N1109" s="40" t="s">
        <v>1370</v>
      </c>
      <c r="O1109" s="40" t="s">
        <v>208</v>
      </c>
      <c r="P1109" s="40" t="s">
        <v>7305</v>
      </c>
      <c r="Q1109" s="40" t="s">
        <v>8686</v>
      </c>
      <c r="R1109" s="40" t="b">
        <v>0</v>
      </c>
      <c r="S1109" s="40" t="s">
        <v>7286</v>
      </c>
      <c r="T1109" s="40" t="s">
        <v>212</v>
      </c>
      <c r="U1109" s="41">
        <v>0.1</v>
      </c>
      <c r="V1109" s="41">
        <v>0.9</v>
      </c>
      <c r="W1109" s="41">
        <v>0.3</v>
      </c>
      <c r="X1109" s="41">
        <v>0.6</v>
      </c>
      <c r="Y1109" s="40" t="b">
        <v>0</v>
      </c>
      <c r="Z1109" s="40" t="b">
        <v>1</v>
      </c>
      <c r="AA1109" s="40" t="b">
        <v>0</v>
      </c>
      <c r="AB1109" s="40" t="b">
        <v>0</v>
      </c>
      <c r="AC1109" s="41" t="s">
        <v>10981</v>
      </c>
      <c r="AD1109" s="41" t="s">
        <v>10982</v>
      </c>
      <c r="AE1109" s="41">
        <v>200.2610331</v>
      </c>
      <c r="AF1109" s="41">
        <v>-4.014075544</v>
      </c>
      <c r="AG1109" s="42">
        <v>6.85E41</v>
      </c>
      <c r="AH1109" s="51">
        <v>0.304403312</v>
      </c>
      <c r="AI1109" s="45" t="s">
        <v>10983</v>
      </c>
      <c r="AJ1109" s="40" t="s">
        <v>10984</v>
      </c>
      <c r="AK1109" s="41">
        <v>5301.0</v>
      </c>
      <c r="AL1109" s="40" t="s">
        <v>1382</v>
      </c>
      <c r="AM1109" s="40" t="s">
        <v>7285</v>
      </c>
      <c r="AN1109" s="40" t="s">
        <v>224</v>
      </c>
      <c r="AO1109" s="42">
        <v>1.11E138</v>
      </c>
    </row>
    <row r="1110">
      <c r="A1110" s="41">
        <v>293.0</v>
      </c>
      <c r="B1110" s="42">
        <v>1.671302375E9</v>
      </c>
      <c r="C1110" s="42">
        <v>3356.0</v>
      </c>
      <c r="D1110" s="40" t="s">
        <v>1243</v>
      </c>
      <c r="E1110" s="41">
        <v>140.0</v>
      </c>
      <c r="F1110" s="41">
        <v>35.0</v>
      </c>
      <c r="G1110" s="41">
        <v>70.0</v>
      </c>
      <c r="H1110" s="41">
        <v>-3.07732701</v>
      </c>
      <c r="I1110" s="41">
        <v>10000.0</v>
      </c>
      <c r="J1110" s="41">
        <v>5000.0</v>
      </c>
      <c r="K1110" s="41">
        <v>1200.0</v>
      </c>
      <c r="L1110" s="41">
        <v>600.0</v>
      </c>
      <c r="M1110" s="41">
        <v>30.0</v>
      </c>
      <c r="N1110" s="40" t="s">
        <v>1370</v>
      </c>
      <c r="O1110" s="40" t="s">
        <v>208</v>
      </c>
      <c r="P1110" s="40" t="s">
        <v>1372</v>
      </c>
      <c r="Q1110" s="40" t="s">
        <v>8686</v>
      </c>
      <c r="R1110" s="40" t="b">
        <v>0</v>
      </c>
      <c r="S1110" s="40" t="s">
        <v>1373</v>
      </c>
      <c r="T1110" s="40" t="s">
        <v>212</v>
      </c>
      <c r="U1110" s="41">
        <v>0.1</v>
      </c>
      <c r="V1110" s="41">
        <v>0.9</v>
      </c>
      <c r="W1110" s="41">
        <v>0.2</v>
      </c>
      <c r="X1110" s="41">
        <v>0.6</v>
      </c>
      <c r="Y1110" s="40" t="b">
        <v>0</v>
      </c>
      <c r="Z1110" s="40" t="b">
        <v>1</v>
      </c>
      <c r="AA1110" s="40" t="b">
        <v>0</v>
      </c>
      <c r="AB1110" s="40" t="b">
        <v>0</v>
      </c>
      <c r="AC1110" s="41" t="s">
        <v>10985</v>
      </c>
      <c r="AD1110" s="41" t="s">
        <v>10986</v>
      </c>
      <c r="AE1110" s="41">
        <v>395.4378138</v>
      </c>
      <c r="AF1110" s="41">
        <v>-4.018481657</v>
      </c>
      <c r="AG1110" s="42">
        <v>4.6E41</v>
      </c>
      <c r="AH1110" s="51">
        <v>0.305835111</v>
      </c>
      <c r="AI1110" s="45" t="s">
        <v>10987</v>
      </c>
      <c r="AJ1110" s="45">
        <v>4.59648982964079E251</v>
      </c>
      <c r="AK1110" s="41">
        <v>10000.0</v>
      </c>
      <c r="AL1110" s="40" t="s">
        <v>216</v>
      </c>
      <c r="AM1110" s="40" t="s">
        <v>7285</v>
      </c>
      <c r="AN1110" s="40" t="s">
        <v>224</v>
      </c>
      <c r="AO1110" s="42">
        <v>1.01E138</v>
      </c>
    </row>
    <row r="1111">
      <c r="A1111" s="41">
        <v>591.0</v>
      </c>
      <c r="B1111" s="42">
        <v>1.671302375E9</v>
      </c>
      <c r="C1111" s="42">
        <v>3356.0</v>
      </c>
      <c r="D1111" s="40" t="s">
        <v>1243</v>
      </c>
      <c r="E1111" s="41">
        <v>140.0</v>
      </c>
      <c r="F1111" s="41">
        <v>35.0</v>
      </c>
      <c r="G1111" s="41">
        <v>70.0</v>
      </c>
      <c r="H1111" s="41">
        <v>-3.07732701</v>
      </c>
      <c r="I1111" s="41">
        <v>10000.0</v>
      </c>
      <c r="J1111" s="41">
        <v>5000.0</v>
      </c>
      <c r="K1111" s="41">
        <v>1200.0</v>
      </c>
      <c r="L1111" s="41">
        <v>600.0</v>
      </c>
      <c r="M1111" s="41">
        <v>50.0</v>
      </c>
      <c r="N1111" s="40" t="s">
        <v>1370</v>
      </c>
      <c r="O1111" s="40" t="s">
        <v>208</v>
      </c>
      <c r="P1111" s="40" t="s">
        <v>7310</v>
      </c>
      <c r="Q1111" s="40" t="s">
        <v>8686</v>
      </c>
      <c r="R1111" s="40" t="b">
        <v>0</v>
      </c>
      <c r="S1111" s="40" t="s">
        <v>7286</v>
      </c>
      <c r="T1111" s="40" t="s">
        <v>212</v>
      </c>
      <c r="U1111" s="41">
        <v>0.1</v>
      </c>
      <c r="V1111" s="41">
        <v>0.9</v>
      </c>
      <c r="W1111" s="41">
        <v>0.3</v>
      </c>
      <c r="X1111" s="41">
        <v>0.4</v>
      </c>
      <c r="Y1111" s="40" t="b">
        <v>0</v>
      </c>
      <c r="Z1111" s="40" t="b">
        <v>1</v>
      </c>
      <c r="AA1111" s="40" t="b">
        <v>0</v>
      </c>
      <c r="AB1111" s="40" t="b">
        <v>0</v>
      </c>
      <c r="AC1111" s="41" t="s">
        <v>10988</v>
      </c>
      <c r="AD1111" s="41" t="s">
        <v>10989</v>
      </c>
      <c r="AE1111" s="41">
        <v>408.6184368</v>
      </c>
      <c r="AF1111" s="41">
        <v>-4.020973586</v>
      </c>
      <c r="AG1111" s="42">
        <v>3.39E41</v>
      </c>
      <c r="AH1111" s="51">
        <v>0.306644882</v>
      </c>
      <c r="AI1111" s="45" t="s">
        <v>10990</v>
      </c>
      <c r="AJ1111" s="40" t="s">
        <v>10991</v>
      </c>
      <c r="AK1111" s="41">
        <v>6364.0</v>
      </c>
      <c r="AL1111" s="40" t="s">
        <v>1382</v>
      </c>
      <c r="AM1111" s="40" t="s">
        <v>7285</v>
      </c>
      <c r="AN1111" s="40" t="s">
        <v>224</v>
      </c>
      <c r="AO1111" s="42">
        <v>1.11E137</v>
      </c>
    </row>
    <row r="1112">
      <c r="A1112" s="41">
        <v>82.0</v>
      </c>
      <c r="B1112" s="42">
        <v>1.671312514E9</v>
      </c>
      <c r="C1112" s="42">
        <v>3356.0</v>
      </c>
      <c r="D1112" s="40" t="s">
        <v>1243</v>
      </c>
      <c r="E1112" s="41">
        <v>140.0</v>
      </c>
      <c r="F1112" s="41">
        <v>35.0</v>
      </c>
      <c r="G1112" s="41">
        <v>70.0</v>
      </c>
      <c r="H1112" s="41">
        <v>-3.07732701</v>
      </c>
      <c r="I1112" s="41">
        <v>10000.0</v>
      </c>
      <c r="J1112" s="41">
        <v>5000.0</v>
      </c>
      <c r="K1112" s="41">
        <v>1200.0</v>
      </c>
      <c r="L1112" s="41">
        <v>600.0</v>
      </c>
      <c r="M1112" s="41">
        <v>30.0</v>
      </c>
      <c r="N1112" s="40" t="s">
        <v>1370</v>
      </c>
      <c r="O1112" s="40" t="s">
        <v>1371</v>
      </c>
      <c r="P1112" s="40" t="s">
        <v>7305</v>
      </c>
      <c r="Q1112" s="40" t="s">
        <v>8686</v>
      </c>
      <c r="R1112" s="40" t="b">
        <v>0</v>
      </c>
      <c r="S1112" s="40" t="s">
        <v>7286</v>
      </c>
      <c r="T1112" s="40" t="s">
        <v>7305</v>
      </c>
      <c r="U1112" s="41">
        <v>0.1</v>
      </c>
      <c r="V1112" s="41">
        <v>0.9</v>
      </c>
      <c r="W1112" s="41">
        <v>0.1</v>
      </c>
      <c r="X1112" s="41">
        <v>0.5</v>
      </c>
      <c r="Y1112" s="40" t="b">
        <v>0</v>
      </c>
      <c r="Z1112" s="40" t="b">
        <v>1</v>
      </c>
      <c r="AA1112" s="40" t="b">
        <v>0</v>
      </c>
      <c r="AB1112" s="40" t="b">
        <v>1</v>
      </c>
      <c r="AC1112" s="41" t="s">
        <v>10992</v>
      </c>
      <c r="AD1112" s="41" t="s">
        <v>10993</v>
      </c>
      <c r="AE1112" s="41">
        <v>1203.44753</v>
      </c>
      <c r="AF1112" s="41">
        <v>-4.021685164</v>
      </c>
      <c r="AG1112" s="42">
        <v>1.0E41</v>
      </c>
      <c r="AH1112" s="51">
        <v>0.306876114</v>
      </c>
      <c r="AI1112" s="45" t="s">
        <v>10994</v>
      </c>
      <c r="AJ1112" s="46">
        <v>1.00311124047041E125</v>
      </c>
      <c r="AK1112" s="41">
        <v>7356.0</v>
      </c>
      <c r="AL1112" s="40" t="s">
        <v>2224</v>
      </c>
      <c r="AM1112" s="40" t="s">
        <v>7285</v>
      </c>
      <c r="AN1112" s="40" t="s">
        <v>5643</v>
      </c>
      <c r="AO1112" s="42">
        <v>1.0E136</v>
      </c>
    </row>
    <row r="1113">
      <c r="A1113" s="41">
        <v>117.0</v>
      </c>
      <c r="B1113" s="42">
        <v>1.671312514E9</v>
      </c>
      <c r="C1113" s="42">
        <v>3356.0</v>
      </c>
      <c r="D1113" s="40" t="s">
        <v>1243</v>
      </c>
      <c r="E1113" s="41">
        <v>140.0</v>
      </c>
      <c r="F1113" s="41">
        <v>35.0</v>
      </c>
      <c r="G1113" s="41">
        <v>70.0</v>
      </c>
      <c r="H1113" s="41">
        <v>-3.07732701</v>
      </c>
      <c r="I1113" s="41">
        <v>10000.0</v>
      </c>
      <c r="J1113" s="41">
        <v>5000.0</v>
      </c>
      <c r="K1113" s="41">
        <v>1200.0</v>
      </c>
      <c r="L1113" s="41">
        <v>600.0</v>
      </c>
      <c r="M1113" s="41">
        <v>30.0</v>
      </c>
      <c r="N1113" s="40" t="s">
        <v>1370</v>
      </c>
      <c r="O1113" s="40" t="s">
        <v>1371</v>
      </c>
      <c r="P1113" s="40" t="s">
        <v>1372</v>
      </c>
      <c r="Q1113" s="40" t="s">
        <v>8686</v>
      </c>
      <c r="R1113" s="40" t="b">
        <v>0</v>
      </c>
      <c r="S1113" s="40" t="s">
        <v>7286</v>
      </c>
      <c r="T1113" s="40" t="s">
        <v>7305</v>
      </c>
      <c r="U1113" s="41">
        <v>0.1</v>
      </c>
      <c r="V1113" s="41">
        <v>0.9</v>
      </c>
      <c r="W1113" s="41">
        <v>0.1</v>
      </c>
      <c r="X1113" s="41">
        <v>0.4</v>
      </c>
      <c r="Y1113" s="40" t="b">
        <v>0</v>
      </c>
      <c r="Z1113" s="40" t="b">
        <v>1</v>
      </c>
      <c r="AA1113" s="40" t="b">
        <v>0</v>
      </c>
      <c r="AB1113" s="40" t="b">
        <v>1</v>
      </c>
      <c r="AC1113" s="41" t="s">
        <v>10995</v>
      </c>
      <c r="AD1113" s="41" t="s">
        <v>10996</v>
      </c>
      <c r="AE1113" s="41">
        <v>1203.445465</v>
      </c>
      <c r="AF1113" s="41">
        <v>-4.024908639</v>
      </c>
      <c r="AG1113" s="42">
        <v>1.32E42</v>
      </c>
      <c r="AH1113" s="51">
        <v>0.307923606</v>
      </c>
      <c r="AI1113" s="45" t="s">
        <v>10997</v>
      </c>
      <c r="AJ1113" s="46">
        <v>1.3189469418492E85</v>
      </c>
      <c r="AK1113" s="41">
        <v>8830.0</v>
      </c>
      <c r="AL1113" s="40" t="s">
        <v>2224</v>
      </c>
      <c r="AM1113" s="40" t="s">
        <v>7285</v>
      </c>
      <c r="AN1113" s="40" t="s">
        <v>5643</v>
      </c>
      <c r="AO1113" s="42">
        <v>1.11E139</v>
      </c>
    </row>
    <row r="1114">
      <c r="A1114" s="41">
        <v>1023.0</v>
      </c>
      <c r="B1114" s="42">
        <v>1.671302375E9</v>
      </c>
      <c r="C1114" s="42">
        <v>3356.0</v>
      </c>
      <c r="D1114" s="40" t="s">
        <v>1243</v>
      </c>
      <c r="E1114" s="41">
        <v>140.0</v>
      </c>
      <c r="F1114" s="41">
        <v>35.0</v>
      </c>
      <c r="G1114" s="41">
        <v>70.0</v>
      </c>
      <c r="H1114" s="41">
        <v>-3.07732701</v>
      </c>
      <c r="I1114" s="41">
        <v>10000.0</v>
      </c>
      <c r="J1114" s="41">
        <v>5000.0</v>
      </c>
      <c r="K1114" s="41">
        <v>1200.0</v>
      </c>
      <c r="L1114" s="41">
        <v>600.0</v>
      </c>
      <c r="M1114" s="41">
        <v>100.0</v>
      </c>
      <c r="N1114" s="40" t="s">
        <v>1370</v>
      </c>
      <c r="O1114" s="40" t="s">
        <v>208</v>
      </c>
      <c r="P1114" s="40" t="s">
        <v>1372</v>
      </c>
      <c r="Q1114" s="40" t="s">
        <v>8686</v>
      </c>
      <c r="R1114" s="40" t="b">
        <v>0</v>
      </c>
      <c r="S1114" s="40" t="s">
        <v>7286</v>
      </c>
      <c r="T1114" s="40" t="s">
        <v>212</v>
      </c>
      <c r="U1114" s="41">
        <v>0.1</v>
      </c>
      <c r="V1114" s="41">
        <v>0.9</v>
      </c>
      <c r="W1114" s="41">
        <v>0.3</v>
      </c>
      <c r="X1114" s="41">
        <v>0.4</v>
      </c>
      <c r="Y1114" s="40" t="b">
        <v>0</v>
      </c>
      <c r="Z1114" s="40" t="b">
        <v>1</v>
      </c>
      <c r="AA1114" s="40" t="b">
        <v>0</v>
      </c>
      <c r="AB1114" s="40" t="b">
        <v>0</v>
      </c>
      <c r="AC1114" s="41" t="s">
        <v>10998</v>
      </c>
      <c r="AD1114" s="41" t="s">
        <v>10999</v>
      </c>
      <c r="AE1114" s="41">
        <v>527.5512357</v>
      </c>
      <c r="AF1114" s="41">
        <v>-4.025732222</v>
      </c>
      <c r="AG1114" s="42">
        <v>6.42E41</v>
      </c>
      <c r="AH1114" s="51">
        <v>0.308191235</v>
      </c>
      <c r="AI1114" s="45" t="s">
        <v>11000</v>
      </c>
      <c r="AJ1114" s="40" t="s">
        <v>11001</v>
      </c>
      <c r="AK1114" s="41">
        <v>6380.0</v>
      </c>
      <c r="AL1114" s="40" t="s">
        <v>1382</v>
      </c>
      <c r="AM1114" s="40" t="s">
        <v>7285</v>
      </c>
      <c r="AN1114" s="40" t="s">
        <v>224</v>
      </c>
      <c r="AO1114" s="42">
        <v>1.11E138</v>
      </c>
    </row>
    <row r="1115">
      <c r="A1115" s="41">
        <v>331.0</v>
      </c>
      <c r="B1115" s="42">
        <v>1.671302375E9</v>
      </c>
      <c r="C1115" s="42">
        <v>3356.0</v>
      </c>
      <c r="D1115" s="40" t="s">
        <v>1243</v>
      </c>
      <c r="E1115" s="41">
        <v>140.0</v>
      </c>
      <c r="F1115" s="41">
        <v>35.0</v>
      </c>
      <c r="G1115" s="41">
        <v>70.0</v>
      </c>
      <c r="H1115" s="41">
        <v>-3.07732701</v>
      </c>
      <c r="I1115" s="41">
        <v>10000.0</v>
      </c>
      <c r="J1115" s="41">
        <v>5000.0</v>
      </c>
      <c r="K1115" s="41">
        <v>1200.0</v>
      </c>
      <c r="L1115" s="41">
        <v>600.0</v>
      </c>
      <c r="M1115" s="41">
        <v>30.0</v>
      </c>
      <c r="N1115" s="40" t="s">
        <v>1370</v>
      </c>
      <c r="O1115" s="40" t="s">
        <v>208</v>
      </c>
      <c r="P1115" s="40" t="s">
        <v>212</v>
      </c>
      <c r="Q1115" s="40" t="s">
        <v>8686</v>
      </c>
      <c r="R1115" s="40" t="b">
        <v>0</v>
      </c>
      <c r="S1115" s="40" t="s">
        <v>1373</v>
      </c>
      <c r="T1115" s="40" t="s">
        <v>212</v>
      </c>
      <c r="U1115" s="41">
        <v>0.1</v>
      </c>
      <c r="V1115" s="41">
        <v>0.9</v>
      </c>
      <c r="W1115" s="41">
        <v>0.3</v>
      </c>
      <c r="X1115" s="41">
        <v>0.5</v>
      </c>
      <c r="Y1115" s="40" t="b">
        <v>0</v>
      </c>
      <c r="Z1115" s="40" t="b">
        <v>1</v>
      </c>
      <c r="AA1115" s="40" t="b">
        <v>0</v>
      </c>
      <c r="AB1115" s="40" t="b">
        <v>0</v>
      </c>
      <c r="AC1115" s="41" t="s">
        <v>11002</v>
      </c>
      <c r="AD1115" s="41" t="s">
        <v>11003</v>
      </c>
      <c r="AE1115" s="41">
        <v>309.156857</v>
      </c>
      <c r="AF1115" s="41">
        <v>-4.029310332</v>
      </c>
      <c r="AG1115" s="42">
        <v>4.98E41</v>
      </c>
      <c r="AH1115" s="51">
        <v>0.309353968</v>
      </c>
      <c r="AI1115" s="45" t="s">
        <v>11004</v>
      </c>
      <c r="AJ1115" s="40" t="s">
        <v>11005</v>
      </c>
      <c r="AK1115" s="41">
        <v>10000.0</v>
      </c>
      <c r="AL1115" s="40" t="s">
        <v>216</v>
      </c>
      <c r="AM1115" s="40" t="s">
        <v>7285</v>
      </c>
      <c r="AN1115" s="40" t="s">
        <v>224</v>
      </c>
      <c r="AO1115" s="42">
        <v>1.01E138</v>
      </c>
    </row>
    <row r="1116">
      <c r="A1116" s="41">
        <v>294.0</v>
      </c>
      <c r="B1116" s="42">
        <v>1.671302375E9</v>
      </c>
      <c r="C1116" s="42">
        <v>3356.0</v>
      </c>
      <c r="D1116" s="40" t="s">
        <v>1243</v>
      </c>
      <c r="E1116" s="41">
        <v>140.0</v>
      </c>
      <c r="F1116" s="41">
        <v>35.0</v>
      </c>
      <c r="G1116" s="41">
        <v>70.0</v>
      </c>
      <c r="H1116" s="41">
        <v>-3.07732701</v>
      </c>
      <c r="I1116" s="41">
        <v>10000.0</v>
      </c>
      <c r="J1116" s="41">
        <v>5000.0</v>
      </c>
      <c r="K1116" s="41">
        <v>1200.0</v>
      </c>
      <c r="L1116" s="41">
        <v>600.0</v>
      </c>
      <c r="M1116" s="41">
        <v>30.0</v>
      </c>
      <c r="N1116" s="40" t="s">
        <v>1370</v>
      </c>
      <c r="O1116" s="40" t="s">
        <v>208</v>
      </c>
      <c r="P1116" s="40" t="s">
        <v>1372</v>
      </c>
      <c r="Q1116" s="40" t="s">
        <v>8686</v>
      </c>
      <c r="R1116" s="40" t="b">
        <v>0</v>
      </c>
      <c r="S1116" s="40" t="s">
        <v>1373</v>
      </c>
      <c r="T1116" s="40" t="s">
        <v>212</v>
      </c>
      <c r="U1116" s="41">
        <v>0.1</v>
      </c>
      <c r="V1116" s="41">
        <v>0.9</v>
      </c>
      <c r="W1116" s="41">
        <v>0.3</v>
      </c>
      <c r="X1116" s="41">
        <v>0.4</v>
      </c>
      <c r="Y1116" s="40" t="b">
        <v>0</v>
      </c>
      <c r="Z1116" s="40" t="b">
        <v>1</v>
      </c>
      <c r="AA1116" s="40" t="b">
        <v>0</v>
      </c>
      <c r="AB1116" s="40" t="b">
        <v>0</v>
      </c>
      <c r="AC1116" s="41" t="s">
        <v>11006</v>
      </c>
      <c r="AD1116" s="41" t="s">
        <v>11007</v>
      </c>
      <c r="AE1116" s="41">
        <v>261.1190794</v>
      </c>
      <c r="AF1116" s="41">
        <v>-4.032995851</v>
      </c>
      <c r="AG1116" s="42">
        <v>1.11E41</v>
      </c>
      <c r="AH1116" s="51">
        <v>0.310551605</v>
      </c>
      <c r="AI1116" s="45" t="s">
        <v>11008</v>
      </c>
      <c r="AJ1116" s="40" t="s">
        <v>11009</v>
      </c>
      <c r="AK1116" s="41">
        <v>10000.0</v>
      </c>
      <c r="AL1116" s="40" t="s">
        <v>216</v>
      </c>
      <c r="AM1116" s="40" t="s">
        <v>7285</v>
      </c>
      <c r="AN1116" s="40" t="s">
        <v>224</v>
      </c>
      <c r="AO1116" s="42">
        <v>1.01E136</v>
      </c>
    </row>
    <row r="1117">
      <c r="A1117" s="41">
        <v>109.0</v>
      </c>
      <c r="B1117" s="42">
        <v>1.67130956E9</v>
      </c>
      <c r="C1117" s="42">
        <v>3356.0</v>
      </c>
      <c r="D1117" s="40" t="s">
        <v>1243</v>
      </c>
      <c r="E1117" s="41">
        <v>140.0</v>
      </c>
      <c r="F1117" s="41">
        <v>35.0</v>
      </c>
      <c r="G1117" s="41">
        <v>70.0</v>
      </c>
      <c r="H1117" s="41">
        <v>-3.07732701</v>
      </c>
      <c r="I1117" s="41">
        <v>10000.0</v>
      </c>
      <c r="J1117" s="41">
        <v>5000.0</v>
      </c>
      <c r="K1117" s="41">
        <v>1200.0</v>
      </c>
      <c r="L1117" s="41">
        <v>600.0</v>
      </c>
      <c r="M1117" s="41">
        <v>30.0</v>
      </c>
      <c r="N1117" s="40" t="s">
        <v>1370</v>
      </c>
      <c r="O1117" s="40" t="s">
        <v>1371</v>
      </c>
      <c r="P1117" s="40" t="s">
        <v>1372</v>
      </c>
      <c r="Q1117" s="40" t="s">
        <v>8686</v>
      </c>
      <c r="R1117" s="40" t="b">
        <v>0</v>
      </c>
      <c r="S1117" s="40" t="s">
        <v>1373</v>
      </c>
      <c r="T1117" s="40" t="s">
        <v>7305</v>
      </c>
      <c r="U1117" s="41">
        <v>0.1</v>
      </c>
      <c r="V1117" s="41">
        <v>0.9</v>
      </c>
      <c r="W1117" s="41">
        <v>0.1</v>
      </c>
      <c r="X1117" s="41">
        <v>0.5</v>
      </c>
      <c r="Y1117" s="40" t="b">
        <v>0</v>
      </c>
      <c r="Z1117" s="40" t="b">
        <v>1</v>
      </c>
      <c r="AA1117" s="40" t="b">
        <v>0</v>
      </c>
      <c r="AB1117" s="40" t="b">
        <v>0</v>
      </c>
      <c r="AC1117" s="41" t="s">
        <v>11010</v>
      </c>
      <c r="AD1117" s="41" t="s">
        <v>11011</v>
      </c>
      <c r="AE1117" s="41">
        <v>1019.603142</v>
      </c>
      <c r="AF1117" s="41">
        <v>-4.033651749</v>
      </c>
      <c r="AG1117" s="42">
        <v>5.74E41</v>
      </c>
      <c r="AH1117" s="51">
        <v>0.310764743</v>
      </c>
      <c r="AI1117" s="45" t="s">
        <v>11012</v>
      </c>
      <c r="AJ1117" s="46">
        <v>5.73946240889814E125</v>
      </c>
      <c r="AK1117" s="41">
        <v>10000.0</v>
      </c>
      <c r="AL1117" s="40" t="s">
        <v>216</v>
      </c>
      <c r="AM1117" s="40" t="s">
        <v>7285</v>
      </c>
      <c r="AN1117" s="40" t="s">
        <v>5643</v>
      </c>
      <c r="AO1117" s="42">
        <v>1.1E138</v>
      </c>
    </row>
    <row r="1118">
      <c r="A1118" s="41">
        <v>111.0</v>
      </c>
      <c r="B1118" s="42">
        <v>1.671302375E9</v>
      </c>
      <c r="C1118" s="42">
        <v>3356.0</v>
      </c>
      <c r="D1118" s="40" t="s">
        <v>1243</v>
      </c>
      <c r="E1118" s="41">
        <v>140.0</v>
      </c>
      <c r="F1118" s="41">
        <v>35.0</v>
      </c>
      <c r="G1118" s="41">
        <v>70.0</v>
      </c>
      <c r="H1118" s="41">
        <v>-3.07732701</v>
      </c>
      <c r="I1118" s="41">
        <v>10000.0</v>
      </c>
      <c r="J1118" s="41">
        <v>5000.0</v>
      </c>
      <c r="K1118" s="41">
        <v>1200.0</v>
      </c>
      <c r="L1118" s="41">
        <v>600.0</v>
      </c>
      <c r="M1118" s="41">
        <v>30.0</v>
      </c>
      <c r="N1118" s="40" t="s">
        <v>1370</v>
      </c>
      <c r="O1118" s="40" t="s">
        <v>1371</v>
      </c>
      <c r="P1118" s="40" t="s">
        <v>1372</v>
      </c>
      <c r="Q1118" s="40" t="s">
        <v>8686</v>
      </c>
      <c r="R1118" s="40" t="b">
        <v>0</v>
      </c>
      <c r="S1118" s="40" t="s">
        <v>1373</v>
      </c>
      <c r="T1118" s="40" t="s">
        <v>212</v>
      </c>
      <c r="U1118" s="41">
        <v>0.1</v>
      </c>
      <c r="V1118" s="41">
        <v>0.9</v>
      </c>
      <c r="W1118" s="41">
        <v>0.2</v>
      </c>
      <c r="X1118" s="41">
        <v>0.4</v>
      </c>
      <c r="Y1118" s="40" t="b">
        <v>0</v>
      </c>
      <c r="Z1118" s="40" t="b">
        <v>1</v>
      </c>
      <c r="AA1118" s="40" t="b">
        <v>0</v>
      </c>
      <c r="AB1118" s="40" t="b">
        <v>0</v>
      </c>
      <c r="AC1118" s="41" t="s">
        <v>11013</v>
      </c>
      <c r="AD1118" s="41" t="s">
        <v>11014</v>
      </c>
      <c r="AE1118" s="41">
        <v>237.0510793</v>
      </c>
      <c r="AF1118" s="41">
        <v>-4.034864478</v>
      </c>
      <c r="AG1118" s="42">
        <v>4.0E41</v>
      </c>
      <c r="AH1118" s="51">
        <v>0.311158829</v>
      </c>
      <c r="AI1118" s="45" t="s">
        <v>11015</v>
      </c>
      <c r="AJ1118" s="45">
        <v>3.99779664236711E251</v>
      </c>
      <c r="AK1118" s="41">
        <v>10000.0</v>
      </c>
      <c r="AL1118" s="40" t="s">
        <v>216</v>
      </c>
      <c r="AM1118" s="40" t="s">
        <v>7285</v>
      </c>
      <c r="AN1118" s="40" t="s">
        <v>224</v>
      </c>
      <c r="AO1118" s="42">
        <v>1.0E138</v>
      </c>
    </row>
    <row r="1119">
      <c r="A1119" s="41">
        <v>338.0</v>
      </c>
      <c r="B1119" s="42">
        <v>1.671302375E9</v>
      </c>
      <c r="C1119" s="42">
        <v>3356.0</v>
      </c>
      <c r="D1119" s="40" t="s">
        <v>1243</v>
      </c>
      <c r="E1119" s="41">
        <v>140.0</v>
      </c>
      <c r="F1119" s="41">
        <v>35.0</v>
      </c>
      <c r="G1119" s="41">
        <v>70.0</v>
      </c>
      <c r="H1119" s="41">
        <v>-3.07732701</v>
      </c>
      <c r="I1119" s="41">
        <v>10000.0</v>
      </c>
      <c r="J1119" s="41">
        <v>5000.0</v>
      </c>
      <c r="K1119" s="41">
        <v>1200.0</v>
      </c>
      <c r="L1119" s="41">
        <v>600.0</v>
      </c>
      <c r="M1119" s="41">
        <v>30.0</v>
      </c>
      <c r="N1119" s="40" t="s">
        <v>1370</v>
      </c>
      <c r="O1119" s="40" t="s">
        <v>208</v>
      </c>
      <c r="P1119" s="40" t="s">
        <v>212</v>
      </c>
      <c r="Q1119" s="40" t="s">
        <v>8686</v>
      </c>
      <c r="R1119" s="40" t="b">
        <v>0</v>
      </c>
      <c r="S1119" s="40" t="s">
        <v>7286</v>
      </c>
      <c r="T1119" s="40" t="s">
        <v>212</v>
      </c>
      <c r="U1119" s="41">
        <v>0.1</v>
      </c>
      <c r="V1119" s="41">
        <v>0.9</v>
      </c>
      <c r="W1119" s="41">
        <v>0.2</v>
      </c>
      <c r="X1119" s="41">
        <v>0.6</v>
      </c>
      <c r="Y1119" s="40" t="b">
        <v>0</v>
      </c>
      <c r="Z1119" s="40" t="b">
        <v>1</v>
      </c>
      <c r="AA1119" s="40" t="b">
        <v>0</v>
      </c>
      <c r="AB1119" s="40" t="b">
        <v>0</v>
      </c>
      <c r="AC1119" s="41" t="s">
        <v>11016</v>
      </c>
      <c r="AD1119" s="41" t="s">
        <v>11017</v>
      </c>
      <c r="AE1119" s="41">
        <v>398.959878</v>
      </c>
      <c r="AF1119" s="41">
        <v>-4.036477694</v>
      </c>
      <c r="AG1119" s="42">
        <v>1.15E42</v>
      </c>
      <c r="AH1119" s="51">
        <v>0.311683055</v>
      </c>
      <c r="AI1119" s="45" t="s">
        <v>11018</v>
      </c>
      <c r="AJ1119" s="45">
        <v>1.14758254981799E257</v>
      </c>
      <c r="AK1119" s="41">
        <v>10000.0</v>
      </c>
      <c r="AL1119" s="40" t="s">
        <v>216</v>
      </c>
      <c r="AM1119" s="40" t="s">
        <v>7285</v>
      </c>
      <c r="AN1119" s="40" t="s">
        <v>224</v>
      </c>
      <c r="AO1119" s="42">
        <v>1.1E139</v>
      </c>
    </row>
    <row r="1120">
      <c r="A1120" s="41">
        <v>948.0</v>
      </c>
      <c r="B1120" s="42">
        <v>1.671302375E9</v>
      </c>
      <c r="C1120" s="42">
        <v>3356.0</v>
      </c>
      <c r="D1120" s="40" t="s">
        <v>1243</v>
      </c>
      <c r="E1120" s="41">
        <v>140.0</v>
      </c>
      <c r="F1120" s="41">
        <v>35.0</v>
      </c>
      <c r="G1120" s="41">
        <v>70.0</v>
      </c>
      <c r="H1120" s="41">
        <v>-3.07732701</v>
      </c>
      <c r="I1120" s="41">
        <v>10000.0</v>
      </c>
      <c r="J1120" s="41">
        <v>5000.0</v>
      </c>
      <c r="K1120" s="41">
        <v>1200.0</v>
      </c>
      <c r="L1120" s="41">
        <v>600.0</v>
      </c>
      <c r="M1120" s="41">
        <v>100.0</v>
      </c>
      <c r="N1120" s="40" t="s">
        <v>1370</v>
      </c>
      <c r="O1120" s="40" t="s">
        <v>208</v>
      </c>
      <c r="P1120" s="40" t="s">
        <v>7310</v>
      </c>
      <c r="Q1120" s="40" t="s">
        <v>8686</v>
      </c>
      <c r="R1120" s="40" t="b">
        <v>0</v>
      </c>
      <c r="S1120" s="40" t="s">
        <v>7286</v>
      </c>
      <c r="T1120" s="40" t="s">
        <v>212</v>
      </c>
      <c r="U1120" s="41">
        <v>0.1</v>
      </c>
      <c r="V1120" s="41">
        <v>0.9</v>
      </c>
      <c r="W1120" s="41">
        <v>0.2</v>
      </c>
      <c r="X1120" s="41">
        <v>0.4</v>
      </c>
      <c r="Y1120" s="40" t="b">
        <v>0</v>
      </c>
      <c r="Z1120" s="40" t="b">
        <v>1</v>
      </c>
      <c r="AA1120" s="40" t="b">
        <v>0</v>
      </c>
      <c r="AB1120" s="40" t="b">
        <v>0</v>
      </c>
      <c r="AC1120" s="41" t="s">
        <v>11019</v>
      </c>
      <c r="AD1120" s="41" t="s">
        <v>11020</v>
      </c>
      <c r="AE1120" s="41">
        <v>709.3384852</v>
      </c>
      <c r="AF1120" s="41">
        <v>-4.03772671</v>
      </c>
      <c r="AG1120" s="42">
        <v>1.68E41</v>
      </c>
      <c r="AH1120" s="51">
        <v>0.312088932</v>
      </c>
      <c r="AI1120" s="45" t="s">
        <v>11021</v>
      </c>
      <c r="AJ1120" s="40" t="s">
        <v>11022</v>
      </c>
      <c r="AK1120" s="41">
        <v>5808.0</v>
      </c>
      <c r="AL1120" s="40" t="s">
        <v>7372</v>
      </c>
      <c r="AM1120" s="40" t="s">
        <v>7285</v>
      </c>
      <c r="AN1120" s="40" t="s">
        <v>224</v>
      </c>
      <c r="AO1120" s="42">
        <v>1.11E136</v>
      </c>
    </row>
    <row r="1121">
      <c r="A1121" s="41">
        <v>9.0</v>
      </c>
      <c r="B1121" s="42">
        <v>1.671312514E9</v>
      </c>
      <c r="C1121" s="42">
        <v>3356.0</v>
      </c>
      <c r="D1121" s="40" t="s">
        <v>1243</v>
      </c>
      <c r="E1121" s="41">
        <v>140.0</v>
      </c>
      <c r="F1121" s="41">
        <v>35.0</v>
      </c>
      <c r="G1121" s="41">
        <v>70.0</v>
      </c>
      <c r="H1121" s="41">
        <v>-3.07732701</v>
      </c>
      <c r="I1121" s="41">
        <v>10000.0</v>
      </c>
      <c r="J1121" s="41">
        <v>5000.0</v>
      </c>
      <c r="K1121" s="41">
        <v>1200.0</v>
      </c>
      <c r="L1121" s="41">
        <v>600.0</v>
      </c>
      <c r="M1121" s="41">
        <v>30.0</v>
      </c>
      <c r="N1121" s="40" t="s">
        <v>1370</v>
      </c>
      <c r="O1121" s="40" t="s">
        <v>1371</v>
      </c>
      <c r="P1121" s="40" t="s">
        <v>209</v>
      </c>
      <c r="Q1121" s="40" t="s">
        <v>8686</v>
      </c>
      <c r="R1121" s="40" t="b">
        <v>0</v>
      </c>
      <c r="S1121" s="40" t="s">
        <v>7286</v>
      </c>
      <c r="T1121" s="40" t="s">
        <v>7305</v>
      </c>
      <c r="U1121" s="41">
        <v>0.1</v>
      </c>
      <c r="V1121" s="41">
        <v>0.9</v>
      </c>
      <c r="W1121" s="41">
        <v>0.1</v>
      </c>
      <c r="X1121" s="41">
        <v>0.4</v>
      </c>
      <c r="Y1121" s="40" t="b">
        <v>0</v>
      </c>
      <c r="Z1121" s="40" t="b">
        <v>1</v>
      </c>
      <c r="AA1121" s="40" t="b">
        <v>0</v>
      </c>
      <c r="AB1121" s="40" t="b">
        <v>1</v>
      </c>
      <c r="AC1121" s="41" t="s">
        <v>11023</v>
      </c>
      <c r="AD1121" s="41" t="s">
        <v>11024</v>
      </c>
      <c r="AE1121" s="41">
        <v>1203.327936</v>
      </c>
      <c r="AF1121" s="41">
        <v>-4.041037195</v>
      </c>
      <c r="AG1121" s="42">
        <v>1.39E42</v>
      </c>
      <c r="AH1121" s="51">
        <v>0.313164698</v>
      </c>
      <c r="AI1121" s="45" t="s">
        <v>11025</v>
      </c>
      <c r="AJ1121" s="46">
        <v>1.39158968143495E85</v>
      </c>
      <c r="AK1121" s="41">
        <v>7394.0</v>
      </c>
      <c r="AL1121" s="40" t="s">
        <v>2224</v>
      </c>
      <c r="AM1121" s="40" t="s">
        <v>7285</v>
      </c>
      <c r="AN1121" s="40" t="s">
        <v>5643</v>
      </c>
      <c r="AO1121" s="42">
        <v>1.11E139</v>
      </c>
    </row>
    <row r="1122">
      <c r="A1122" s="41">
        <v>117.0</v>
      </c>
      <c r="B1122" s="42">
        <v>1.671309524E9</v>
      </c>
      <c r="C1122" s="42">
        <v>3356.0</v>
      </c>
      <c r="D1122" s="40" t="s">
        <v>1243</v>
      </c>
      <c r="E1122" s="41">
        <v>140.0</v>
      </c>
      <c r="F1122" s="41">
        <v>35.0</v>
      </c>
      <c r="G1122" s="41">
        <v>70.0</v>
      </c>
      <c r="H1122" s="41">
        <v>-3.07732701</v>
      </c>
      <c r="I1122" s="41">
        <v>10000.0</v>
      </c>
      <c r="J1122" s="41">
        <v>5000.0</v>
      </c>
      <c r="K1122" s="41">
        <v>1200.0</v>
      </c>
      <c r="L1122" s="41">
        <v>600.0</v>
      </c>
      <c r="M1122" s="41">
        <v>30.0</v>
      </c>
      <c r="N1122" s="40" t="s">
        <v>1370</v>
      </c>
      <c r="O1122" s="40" t="s">
        <v>1371</v>
      </c>
      <c r="P1122" s="40" t="s">
        <v>1372</v>
      </c>
      <c r="Q1122" s="40" t="s">
        <v>8686</v>
      </c>
      <c r="R1122" s="40" t="b">
        <v>0</v>
      </c>
      <c r="S1122" s="40" t="s">
        <v>7286</v>
      </c>
      <c r="T1122" s="40" t="s">
        <v>212</v>
      </c>
      <c r="U1122" s="41">
        <v>0.1</v>
      </c>
      <c r="V1122" s="41">
        <v>0.9</v>
      </c>
      <c r="W1122" s="41">
        <v>0.1</v>
      </c>
      <c r="X1122" s="41">
        <v>0.4</v>
      </c>
      <c r="Y1122" s="40" t="b">
        <v>0</v>
      </c>
      <c r="Z1122" s="40" t="b">
        <v>1</v>
      </c>
      <c r="AA1122" s="40" t="b">
        <v>0</v>
      </c>
      <c r="AB1122" s="40" t="b">
        <v>1</v>
      </c>
      <c r="AC1122" s="41" t="s">
        <v>11026</v>
      </c>
      <c r="AD1122" s="41" t="s">
        <v>11027</v>
      </c>
      <c r="AE1122" s="41">
        <v>1202.884252</v>
      </c>
      <c r="AF1122" s="41">
        <v>-4.041370548</v>
      </c>
      <c r="AG1122" s="42">
        <v>1.21E42</v>
      </c>
      <c r="AH1122" s="51">
        <v>0.313273024</v>
      </c>
      <c r="AI1122" s="45" t="s">
        <v>11028</v>
      </c>
      <c r="AJ1122" s="46">
        <v>1.21097249842535E85</v>
      </c>
      <c r="AK1122" s="41">
        <v>4243.0</v>
      </c>
      <c r="AL1122" s="40" t="s">
        <v>2224</v>
      </c>
      <c r="AM1122" s="40" t="s">
        <v>7285</v>
      </c>
      <c r="AN1122" s="40" t="s">
        <v>5643</v>
      </c>
      <c r="AO1122" s="42">
        <v>1.1E139</v>
      </c>
    </row>
    <row r="1123">
      <c r="A1123" s="41">
        <v>945.0</v>
      </c>
      <c r="B1123" s="42">
        <v>1.671302375E9</v>
      </c>
      <c r="C1123" s="42">
        <v>3356.0</v>
      </c>
      <c r="D1123" s="40" t="s">
        <v>1243</v>
      </c>
      <c r="E1123" s="41">
        <v>140.0</v>
      </c>
      <c r="F1123" s="41">
        <v>35.0</v>
      </c>
      <c r="G1123" s="41">
        <v>70.0</v>
      </c>
      <c r="H1123" s="41">
        <v>-3.07732701</v>
      </c>
      <c r="I1123" s="41">
        <v>10000.0</v>
      </c>
      <c r="J1123" s="41">
        <v>5000.0</v>
      </c>
      <c r="K1123" s="41">
        <v>1200.0</v>
      </c>
      <c r="L1123" s="41">
        <v>600.0</v>
      </c>
      <c r="M1123" s="41">
        <v>100.0</v>
      </c>
      <c r="N1123" s="40" t="s">
        <v>1370</v>
      </c>
      <c r="O1123" s="40" t="s">
        <v>208</v>
      </c>
      <c r="P1123" s="40" t="s">
        <v>7310</v>
      </c>
      <c r="Q1123" s="40" t="s">
        <v>8686</v>
      </c>
      <c r="R1123" s="40" t="b">
        <v>0</v>
      </c>
      <c r="S1123" s="40" t="s">
        <v>7286</v>
      </c>
      <c r="T1123" s="40" t="s">
        <v>212</v>
      </c>
      <c r="U1123" s="41">
        <v>0.1</v>
      </c>
      <c r="V1123" s="41">
        <v>0.9</v>
      </c>
      <c r="W1123" s="41">
        <v>0.1</v>
      </c>
      <c r="X1123" s="41">
        <v>0.4</v>
      </c>
      <c r="Y1123" s="40" t="b">
        <v>0</v>
      </c>
      <c r="Z1123" s="40" t="b">
        <v>1</v>
      </c>
      <c r="AA1123" s="40" t="b">
        <v>0</v>
      </c>
      <c r="AB1123" s="40" t="b">
        <v>0</v>
      </c>
      <c r="AC1123" s="41" t="s">
        <v>11029</v>
      </c>
      <c r="AD1123" s="41" t="s">
        <v>11030</v>
      </c>
      <c r="AE1123" s="41">
        <v>724.6005476</v>
      </c>
      <c r="AF1123" s="41">
        <v>-4.044822453</v>
      </c>
      <c r="AG1123" s="42">
        <v>4.65E41</v>
      </c>
      <c r="AH1123" s="51">
        <v>0.314394746</v>
      </c>
      <c r="AI1123" s="45" t="s">
        <v>11031</v>
      </c>
      <c r="AJ1123" s="40" t="s">
        <v>11032</v>
      </c>
      <c r="AK1123" s="41">
        <v>5976.0</v>
      </c>
      <c r="AL1123" s="40" t="s">
        <v>7372</v>
      </c>
      <c r="AM1123" s="40" t="s">
        <v>7285</v>
      </c>
      <c r="AN1123" s="40" t="s">
        <v>224</v>
      </c>
      <c r="AO1123" s="42">
        <v>1.01E138</v>
      </c>
    </row>
    <row r="1124">
      <c r="A1124" s="41">
        <v>88.0</v>
      </c>
      <c r="B1124" s="42">
        <v>1.671312514E9</v>
      </c>
      <c r="C1124" s="42">
        <v>3356.0</v>
      </c>
      <c r="D1124" s="40" t="s">
        <v>1243</v>
      </c>
      <c r="E1124" s="41">
        <v>140.0</v>
      </c>
      <c r="F1124" s="41">
        <v>35.0</v>
      </c>
      <c r="G1124" s="41">
        <v>70.0</v>
      </c>
      <c r="H1124" s="41">
        <v>-3.07732701</v>
      </c>
      <c r="I1124" s="41">
        <v>10000.0</v>
      </c>
      <c r="J1124" s="41">
        <v>5000.0</v>
      </c>
      <c r="K1124" s="41">
        <v>1200.0</v>
      </c>
      <c r="L1124" s="41">
        <v>600.0</v>
      </c>
      <c r="M1124" s="41">
        <v>30.0</v>
      </c>
      <c r="N1124" s="40" t="s">
        <v>1370</v>
      </c>
      <c r="O1124" s="40" t="s">
        <v>1371</v>
      </c>
      <c r="P1124" s="40" t="s">
        <v>7305</v>
      </c>
      <c r="Q1124" s="40" t="s">
        <v>8686</v>
      </c>
      <c r="R1124" s="40" t="b">
        <v>0</v>
      </c>
      <c r="S1124" s="40" t="s">
        <v>7286</v>
      </c>
      <c r="T1124" s="40" t="s">
        <v>7305</v>
      </c>
      <c r="U1124" s="41">
        <v>0.1</v>
      </c>
      <c r="V1124" s="41">
        <v>0.9</v>
      </c>
      <c r="W1124" s="41">
        <v>0.3</v>
      </c>
      <c r="X1124" s="41">
        <v>0.5</v>
      </c>
      <c r="Y1124" s="40" t="b">
        <v>0</v>
      </c>
      <c r="Z1124" s="40" t="b">
        <v>1</v>
      </c>
      <c r="AA1124" s="40" t="b">
        <v>0</v>
      </c>
      <c r="AB1124" s="40" t="b">
        <v>1</v>
      </c>
      <c r="AC1124" s="41" t="s">
        <v>11033</v>
      </c>
      <c r="AD1124" s="41" t="s">
        <v>11034</v>
      </c>
      <c r="AE1124" s="41">
        <v>1204.155608</v>
      </c>
      <c r="AF1124" s="41">
        <v>-4.047727488</v>
      </c>
      <c r="AG1124" s="42">
        <v>4.05E41</v>
      </c>
      <c r="AH1124" s="51">
        <v>0.315338758</v>
      </c>
      <c r="AI1124" s="45" t="s">
        <v>11035</v>
      </c>
      <c r="AJ1124" s="40" t="s">
        <v>11036</v>
      </c>
      <c r="AK1124" s="41">
        <v>6898.0</v>
      </c>
      <c r="AL1124" s="40" t="s">
        <v>2224</v>
      </c>
      <c r="AM1124" s="40" t="s">
        <v>7285</v>
      </c>
      <c r="AN1124" s="40" t="s">
        <v>5643</v>
      </c>
      <c r="AO1124" s="42">
        <v>1.0E138</v>
      </c>
    </row>
    <row r="1125">
      <c r="A1125" s="41">
        <v>109.0</v>
      </c>
      <c r="B1125" s="42">
        <v>1.671302375E9</v>
      </c>
      <c r="C1125" s="42">
        <v>3356.0</v>
      </c>
      <c r="D1125" s="40" t="s">
        <v>1243</v>
      </c>
      <c r="E1125" s="41">
        <v>140.0</v>
      </c>
      <c r="F1125" s="41">
        <v>35.0</v>
      </c>
      <c r="G1125" s="41">
        <v>70.0</v>
      </c>
      <c r="H1125" s="41">
        <v>-3.07732701</v>
      </c>
      <c r="I1125" s="41">
        <v>10000.0</v>
      </c>
      <c r="J1125" s="41">
        <v>5000.0</v>
      </c>
      <c r="K1125" s="41">
        <v>1200.0</v>
      </c>
      <c r="L1125" s="41">
        <v>600.0</v>
      </c>
      <c r="M1125" s="41">
        <v>30.0</v>
      </c>
      <c r="N1125" s="40" t="s">
        <v>1370</v>
      </c>
      <c r="O1125" s="40" t="s">
        <v>1371</v>
      </c>
      <c r="P1125" s="40" t="s">
        <v>1372</v>
      </c>
      <c r="Q1125" s="40" t="s">
        <v>8686</v>
      </c>
      <c r="R1125" s="40" t="b">
        <v>0</v>
      </c>
      <c r="S1125" s="40" t="s">
        <v>1373</v>
      </c>
      <c r="T1125" s="40" t="s">
        <v>212</v>
      </c>
      <c r="U1125" s="41">
        <v>0.1</v>
      </c>
      <c r="V1125" s="41">
        <v>0.9</v>
      </c>
      <c r="W1125" s="41">
        <v>0.1</v>
      </c>
      <c r="X1125" s="41">
        <v>0.5</v>
      </c>
      <c r="Y1125" s="40" t="b">
        <v>0</v>
      </c>
      <c r="Z1125" s="40" t="b">
        <v>1</v>
      </c>
      <c r="AA1125" s="40" t="b">
        <v>0</v>
      </c>
      <c r="AB1125" s="40" t="b">
        <v>0</v>
      </c>
      <c r="AC1125" s="41" t="s">
        <v>5482</v>
      </c>
      <c r="AD1125" s="41" t="s">
        <v>11037</v>
      </c>
      <c r="AE1125" s="41">
        <v>301.4163389</v>
      </c>
      <c r="AF1125" s="41">
        <v>-4.047877431</v>
      </c>
      <c r="AG1125" s="42">
        <v>1.18E42</v>
      </c>
      <c r="AH1125" s="51">
        <v>0.315387483</v>
      </c>
      <c r="AI1125" s="45" t="s">
        <v>11038</v>
      </c>
      <c r="AJ1125" s="46">
        <v>1.17866022722147E128</v>
      </c>
      <c r="AK1125" s="41">
        <v>10000.0</v>
      </c>
      <c r="AL1125" s="40" t="s">
        <v>216</v>
      </c>
      <c r="AM1125" s="40" t="s">
        <v>7285</v>
      </c>
      <c r="AN1125" s="40" t="s">
        <v>224</v>
      </c>
      <c r="AO1125" s="42">
        <v>1.1E139</v>
      </c>
    </row>
    <row r="1126">
      <c r="A1126" s="41">
        <v>74.0</v>
      </c>
      <c r="B1126" s="42">
        <v>1.671312492E9</v>
      </c>
      <c r="C1126" s="42">
        <v>3356.0</v>
      </c>
      <c r="D1126" s="40" t="s">
        <v>1243</v>
      </c>
      <c r="E1126" s="41">
        <v>140.0</v>
      </c>
      <c r="F1126" s="41">
        <v>35.0</v>
      </c>
      <c r="G1126" s="41">
        <v>70.0</v>
      </c>
      <c r="H1126" s="41">
        <v>-3.07732701</v>
      </c>
      <c r="I1126" s="41">
        <v>10000.0</v>
      </c>
      <c r="J1126" s="41">
        <v>5000.0</v>
      </c>
      <c r="K1126" s="41">
        <v>1200.0</v>
      </c>
      <c r="L1126" s="41">
        <v>600.0</v>
      </c>
      <c r="M1126" s="41">
        <v>30.0</v>
      </c>
      <c r="N1126" s="40" t="s">
        <v>1370</v>
      </c>
      <c r="O1126" s="40" t="s">
        <v>1371</v>
      </c>
      <c r="P1126" s="40" t="s">
        <v>7305</v>
      </c>
      <c r="Q1126" s="40" t="s">
        <v>8686</v>
      </c>
      <c r="R1126" s="40" t="b">
        <v>0</v>
      </c>
      <c r="S1126" s="40" t="s">
        <v>1373</v>
      </c>
      <c r="T1126" s="40" t="s">
        <v>7305</v>
      </c>
      <c r="U1126" s="41">
        <v>0.1</v>
      </c>
      <c r="V1126" s="41">
        <v>0.9</v>
      </c>
      <c r="W1126" s="41">
        <v>0.1</v>
      </c>
      <c r="X1126" s="41">
        <v>0.6</v>
      </c>
      <c r="Y1126" s="40" t="b">
        <v>0</v>
      </c>
      <c r="Z1126" s="40" t="b">
        <v>1</v>
      </c>
      <c r="AA1126" s="40" t="b">
        <v>0</v>
      </c>
      <c r="AB1126" s="40" t="b">
        <v>1</v>
      </c>
      <c r="AC1126" s="41" t="s">
        <v>11039</v>
      </c>
      <c r="AD1126" s="41" t="s">
        <v>11040</v>
      </c>
      <c r="AE1126" s="41">
        <v>1202.388201</v>
      </c>
      <c r="AF1126" s="41">
        <v>-4.049411276</v>
      </c>
      <c r="AG1126" s="42">
        <v>6.14E41</v>
      </c>
      <c r="AH1126" s="51">
        <v>0.315885918</v>
      </c>
      <c r="AI1126" s="45" t="s">
        <v>11041</v>
      </c>
      <c r="AJ1126" s="46">
        <v>6.140556761689E83</v>
      </c>
      <c r="AK1126" s="41">
        <v>7981.0</v>
      </c>
      <c r="AL1126" s="40" t="s">
        <v>2224</v>
      </c>
      <c r="AM1126" s="40" t="s">
        <v>7285</v>
      </c>
      <c r="AN1126" s="40" t="s">
        <v>5643</v>
      </c>
      <c r="AO1126" s="42">
        <v>1.11E138</v>
      </c>
    </row>
    <row r="1127">
      <c r="A1127" s="41">
        <v>657.0</v>
      </c>
      <c r="B1127" s="42">
        <v>1.671302375E9</v>
      </c>
      <c r="C1127" s="42">
        <v>3356.0</v>
      </c>
      <c r="D1127" s="40" t="s">
        <v>1243</v>
      </c>
      <c r="E1127" s="41">
        <v>140.0</v>
      </c>
      <c r="F1127" s="41">
        <v>35.0</v>
      </c>
      <c r="G1127" s="41">
        <v>70.0</v>
      </c>
      <c r="H1127" s="41">
        <v>-3.07732701</v>
      </c>
      <c r="I1127" s="41">
        <v>10000.0</v>
      </c>
      <c r="J1127" s="41">
        <v>5000.0</v>
      </c>
      <c r="K1127" s="41">
        <v>1200.0</v>
      </c>
      <c r="L1127" s="41">
        <v>600.0</v>
      </c>
      <c r="M1127" s="41">
        <v>50.0</v>
      </c>
      <c r="N1127" s="40" t="s">
        <v>1370</v>
      </c>
      <c r="O1127" s="40" t="s">
        <v>208</v>
      </c>
      <c r="P1127" s="40" t="s">
        <v>1372</v>
      </c>
      <c r="Q1127" s="40" t="s">
        <v>8686</v>
      </c>
      <c r="R1127" s="40" t="b">
        <v>0</v>
      </c>
      <c r="S1127" s="40" t="s">
        <v>7286</v>
      </c>
      <c r="T1127" s="40" t="s">
        <v>212</v>
      </c>
      <c r="U1127" s="41">
        <v>0.1</v>
      </c>
      <c r="V1127" s="41">
        <v>0.9</v>
      </c>
      <c r="W1127" s="41">
        <v>0.1</v>
      </c>
      <c r="X1127" s="41">
        <v>0.4</v>
      </c>
      <c r="Y1127" s="40" t="b">
        <v>0</v>
      </c>
      <c r="Z1127" s="40" t="b">
        <v>1</v>
      </c>
      <c r="AA1127" s="40" t="b">
        <v>0</v>
      </c>
      <c r="AB1127" s="40" t="b">
        <v>0</v>
      </c>
      <c r="AC1127" s="41" t="s">
        <v>4073</v>
      </c>
      <c r="AD1127" s="41" t="s">
        <v>11042</v>
      </c>
      <c r="AE1127" s="41">
        <v>265.1006305</v>
      </c>
      <c r="AF1127" s="41">
        <v>-4.050655981</v>
      </c>
      <c r="AG1127" s="42">
        <v>6.93E41</v>
      </c>
      <c r="AH1127" s="51">
        <v>0.316290393</v>
      </c>
      <c r="AI1127" s="45" t="s">
        <v>11043</v>
      </c>
      <c r="AJ1127" s="40" t="s">
        <v>7330</v>
      </c>
      <c r="AK1127" s="41">
        <v>6128.0</v>
      </c>
      <c r="AL1127" s="40" t="s">
        <v>1382</v>
      </c>
      <c r="AM1127" s="40" t="s">
        <v>7285</v>
      </c>
      <c r="AN1127" s="40" t="s">
        <v>224</v>
      </c>
      <c r="AO1127" s="42">
        <v>1.11E138</v>
      </c>
    </row>
    <row r="1128">
      <c r="A1128" s="41">
        <v>769.0</v>
      </c>
      <c r="B1128" s="42">
        <v>1.671302375E9</v>
      </c>
      <c r="C1128" s="42">
        <v>3356.0</v>
      </c>
      <c r="D1128" s="40" t="s">
        <v>1243</v>
      </c>
      <c r="E1128" s="41">
        <v>140.0</v>
      </c>
      <c r="F1128" s="41">
        <v>35.0</v>
      </c>
      <c r="G1128" s="41">
        <v>70.0</v>
      </c>
      <c r="H1128" s="41">
        <v>-3.07732701</v>
      </c>
      <c r="I1128" s="41">
        <v>10000.0</v>
      </c>
      <c r="J1128" s="41">
        <v>5000.0</v>
      </c>
      <c r="K1128" s="41">
        <v>1200.0</v>
      </c>
      <c r="L1128" s="41">
        <v>600.0</v>
      </c>
      <c r="M1128" s="41">
        <v>100.0</v>
      </c>
      <c r="N1128" s="40" t="s">
        <v>1370</v>
      </c>
      <c r="O1128" s="40" t="s">
        <v>1371</v>
      </c>
      <c r="P1128" s="40" t="s">
        <v>7310</v>
      </c>
      <c r="Q1128" s="40" t="s">
        <v>8686</v>
      </c>
      <c r="R1128" s="40" t="b">
        <v>0</v>
      </c>
      <c r="S1128" s="40" t="s">
        <v>7286</v>
      </c>
      <c r="T1128" s="40" t="s">
        <v>212</v>
      </c>
      <c r="U1128" s="41">
        <v>0.1</v>
      </c>
      <c r="V1128" s="41">
        <v>0.9</v>
      </c>
      <c r="W1128" s="41">
        <v>0.2</v>
      </c>
      <c r="X1128" s="41">
        <v>0.5</v>
      </c>
      <c r="Y1128" s="40" t="b">
        <v>0</v>
      </c>
      <c r="Z1128" s="40" t="b">
        <v>1</v>
      </c>
      <c r="AA1128" s="40" t="b">
        <v>0</v>
      </c>
      <c r="AB1128" s="40" t="b">
        <v>0</v>
      </c>
      <c r="AC1128" s="41" t="s">
        <v>11044</v>
      </c>
      <c r="AD1128" s="41" t="s">
        <v>11045</v>
      </c>
      <c r="AE1128" s="41">
        <v>675.2863226</v>
      </c>
      <c r="AF1128" s="41">
        <v>-4.05157831</v>
      </c>
      <c r="AG1128" s="42">
        <v>8.3E41</v>
      </c>
      <c r="AH1128" s="51">
        <v>0.316590111</v>
      </c>
      <c r="AI1128" s="45" t="s">
        <v>11046</v>
      </c>
      <c r="AJ1128" s="40" t="s">
        <v>11047</v>
      </c>
      <c r="AK1128" s="41">
        <v>4482.0</v>
      </c>
      <c r="AL1128" s="40" t="s">
        <v>7372</v>
      </c>
      <c r="AM1128" s="40" t="s">
        <v>7285</v>
      </c>
      <c r="AN1128" s="40" t="s">
        <v>224</v>
      </c>
      <c r="AO1128" s="42">
        <v>1.0E139</v>
      </c>
    </row>
    <row r="1129">
      <c r="A1129" s="41">
        <v>112.0</v>
      </c>
      <c r="B1129" s="42">
        <v>1.671312514E9</v>
      </c>
      <c r="C1129" s="42">
        <v>3356.0</v>
      </c>
      <c r="D1129" s="40" t="s">
        <v>1243</v>
      </c>
      <c r="E1129" s="41">
        <v>140.0</v>
      </c>
      <c r="F1129" s="41">
        <v>35.0</v>
      </c>
      <c r="G1129" s="41">
        <v>70.0</v>
      </c>
      <c r="H1129" s="41">
        <v>-3.07732701</v>
      </c>
      <c r="I1129" s="41">
        <v>10000.0</v>
      </c>
      <c r="J1129" s="41">
        <v>5000.0</v>
      </c>
      <c r="K1129" s="41">
        <v>1200.0</v>
      </c>
      <c r="L1129" s="41">
        <v>600.0</v>
      </c>
      <c r="M1129" s="41">
        <v>30.0</v>
      </c>
      <c r="N1129" s="40" t="s">
        <v>1370</v>
      </c>
      <c r="O1129" s="40" t="s">
        <v>1371</v>
      </c>
      <c r="P1129" s="40" t="s">
        <v>1372</v>
      </c>
      <c r="Q1129" s="40" t="s">
        <v>8686</v>
      </c>
      <c r="R1129" s="40" t="b">
        <v>0</v>
      </c>
      <c r="S1129" s="40" t="s">
        <v>1373</v>
      </c>
      <c r="T1129" s="40" t="s">
        <v>7305</v>
      </c>
      <c r="U1129" s="41">
        <v>0.1</v>
      </c>
      <c r="V1129" s="41">
        <v>0.9</v>
      </c>
      <c r="W1129" s="41">
        <v>0.2</v>
      </c>
      <c r="X1129" s="41">
        <v>0.5</v>
      </c>
      <c r="Y1129" s="40" t="b">
        <v>0</v>
      </c>
      <c r="Z1129" s="40" t="b">
        <v>1</v>
      </c>
      <c r="AA1129" s="40" t="b">
        <v>0</v>
      </c>
      <c r="AB1129" s="40" t="b">
        <v>1</v>
      </c>
      <c r="AC1129" s="41" t="s">
        <v>11048</v>
      </c>
      <c r="AD1129" s="41" t="s">
        <v>11049</v>
      </c>
      <c r="AE1129" s="41">
        <v>1202.598659</v>
      </c>
      <c r="AF1129" s="41">
        <v>-4.053414153</v>
      </c>
      <c r="AG1129" s="42">
        <v>1.1E42</v>
      </c>
      <c r="AH1129" s="51">
        <v>0.317186682</v>
      </c>
      <c r="AI1129" s="45" t="s">
        <v>11050</v>
      </c>
      <c r="AJ1129" s="46">
        <v>1.09699188827493E128</v>
      </c>
      <c r="AK1129" s="41">
        <v>9605.0</v>
      </c>
      <c r="AL1129" s="40" t="s">
        <v>2224</v>
      </c>
      <c r="AM1129" s="40" t="s">
        <v>7285</v>
      </c>
      <c r="AN1129" s="40" t="s">
        <v>5643</v>
      </c>
      <c r="AO1129" s="42">
        <v>1.1E139</v>
      </c>
    </row>
    <row r="1130">
      <c r="A1130" s="41">
        <v>482.0</v>
      </c>
      <c r="B1130" s="42">
        <v>1.671302375E9</v>
      </c>
      <c r="C1130" s="42">
        <v>3356.0</v>
      </c>
      <c r="D1130" s="40" t="s">
        <v>1243</v>
      </c>
      <c r="E1130" s="41">
        <v>140.0</v>
      </c>
      <c r="F1130" s="41">
        <v>35.0</v>
      </c>
      <c r="G1130" s="41">
        <v>70.0</v>
      </c>
      <c r="H1130" s="41">
        <v>-3.07732701</v>
      </c>
      <c r="I1130" s="41">
        <v>10000.0</v>
      </c>
      <c r="J1130" s="41">
        <v>5000.0</v>
      </c>
      <c r="K1130" s="41">
        <v>1200.0</v>
      </c>
      <c r="L1130" s="41">
        <v>600.0</v>
      </c>
      <c r="M1130" s="41">
        <v>50.0</v>
      </c>
      <c r="N1130" s="40" t="s">
        <v>1370</v>
      </c>
      <c r="O1130" s="40" t="s">
        <v>1371</v>
      </c>
      <c r="P1130" s="40" t="s">
        <v>1372</v>
      </c>
      <c r="Q1130" s="40" t="s">
        <v>8686</v>
      </c>
      <c r="R1130" s="40" t="b">
        <v>0</v>
      </c>
      <c r="S1130" s="40" t="s">
        <v>7286</v>
      </c>
      <c r="T1130" s="40" t="s">
        <v>212</v>
      </c>
      <c r="U1130" s="41">
        <v>0.1</v>
      </c>
      <c r="V1130" s="41">
        <v>0.9</v>
      </c>
      <c r="W1130" s="41">
        <v>0.2</v>
      </c>
      <c r="X1130" s="41">
        <v>0.6</v>
      </c>
      <c r="Y1130" s="40" t="b">
        <v>0</v>
      </c>
      <c r="Z1130" s="40" t="b">
        <v>1</v>
      </c>
      <c r="AA1130" s="40" t="b">
        <v>0</v>
      </c>
      <c r="AB1130" s="40" t="b">
        <v>0</v>
      </c>
      <c r="AC1130" s="41" t="s">
        <v>4630</v>
      </c>
      <c r="AD1130" s="41" t="s">
        <v>11051</v>
      </c>
      <c r="AE1130" s="41">
        <v>347.6558373</v>
      </c>
      <c r="AF1130" s="41">
        <v>-4.054547209</v>
      </c>
      <c r="AG1130" s="42">
        <v>8.7E41</v>
      </c>
      <c r="AH1130" s="51">
        <v>0.317554876</v>
      </c>
      <c r="AI1130" s="45" t="s">
        <v>11052</v>
      </c>
      <c r="AJ1130" s="40" t="s">
        <v>11053</v>
      </c>
      <c r="AK1130" s="41">
        <v>5477.0</v>
      </c>
      <c r="AL1130" s="40" t="s">
        <v>1382</v>
      </c>
      <c r="AM1130" s="40" t="s">
        <v>7285</v>
      </c>
      <c r="AN1130" s="40" t="s">
        <v>224</v>
      </c>
      <c r="AO1130" s="42">
        <v>1.0E139</v>
      </c>
    </row>
    <row r="1131">
      <c r="A1131" s="41">
        <v>845.0</v>
      </c>
      <c r="B1131" s="42">
        <v>1.671302375E9</v>
      </c>
      <c r="C1131" s="42">
        <v>3356.0</v>
      </c>
      <c r="D1131" s="40" t="s">
        <v>1243</v>
      </c>
      <c r="E1131" s="41">
        <v>140.0</v>
      </c>
      <c r="F1131" s="41">
        <v>35.0</v>
      </c>
      <c r="G1131" s="41">
        <v>70.0</v>
      </c>
      <c r="H1131" s="41">
        <v>-3.07732701</v>
      </c>
      <c r="I1131" s="41">
        <v>10000.0</v>
      </c>
      <c r="J1131" s="41">
        <v>5000.0</v>
      </c>
      <c r="K1131" s="41">
        <v>1200.0</v>
      </c>
      <c r="L1131" s="41">
        <v>600.0</v>
      </c>
      <c r="M1131" s="41">
        <v>100.0</v>
      </c>
      <c r="N1131" s="40" t="s">
        <v>1370</v>
      </c>
      <c r="O1131" s="40" t="s">
        <v>1371</v>
      </c>
      <c r="P1131" s="40" t="s">
        <v>1372</v>
      </c>
      <c r="Q1131" s="40" t="s">
        <v>8686</v>
      </c>
      <c r="R1131" s="40" t="b">
        <v>0</v>
      </c>
      <c r="S1131" s="40" t="s">
        <v>7286</v>
      </c>
      <c r="T1131" s="40" t="s">
        <v>212</v>
      </c>
      <c r="U1131" s="41">
        <v>0.1</v>
      </c>
      <c r="V1131" s="41">
        <v>0.9</v>
      </c>
      <c r="W1131" s="41">
        <v>0.3</v>
      </c>
      <c r="X1131" s="41">
        <v>0.6</v>
      </c>
      <c r="Y1131" s="40" t="b">
        <v>0</v>
      </c>
      <c r="Z1131" s="40" t="b">
        <v>1</v>
      </c>
      <c r="AA1131" s="40" t="b">
        <v>0</v>
      </c>
      <c r="AB1131" s="40" t="b">
        <v>0</v>
      </c>
      <c r="AC1131" s="41" t="s">
        <v>11054</v>
      </c>
      <c r="AD1131" s="41" t="s">
        <v>11055</v>
      </c>
      <c r="AE1131" s="41">
        <v>708.4908407</v>
      </c>
      <c r="AF1131" s="41">
        <v>-4.057076413</v>
      </c>
      <c r="AG1131" s="42">
        <v>4.37E41</v>
      </c>
      <c r="AH1131" s="51">
        <v>0.31837676</v>
      </c>
      <c r="AI1131" s="45" t="s">
        <v>11056</v>
      </c>
      <c r="AJ1131" s="40" t="s">
        <v>11057</v>
      </c>
      <c r="AK1131" s="41">
        <v>5619.0</v>
      </c>
      <c r="AL1131" s="40" t="s">
        <v>7372</v>
      </c>
      <c r="AM1131" s="40" t="s">
        <v>7285</v>
      </c>
      <c r="AN1131" s="40" t="s">
        <v>224</v>
      </c>
      <c r="AO1131" s="42">
        <v>1.01E138</v>
      </c>
    </row>
    <row r="1132">
      <c r="A1132" s="41">
        <v>17.0</v>
      </c>
      <c r="B1132" s="42">
        <v>1.671302375E9</v>
      </c>
      <c r="C1132" s="42">
        <v>3356.0</v>
      </c>
      <c r="D1132" s="40" t="s">
        <v>1243</v>
      </c>
      <c r="E1132" s="41">
        <v>140.0</v>
      </c>
      <c r="F1132" s="41">
        <v>35.0</v>
      </c>
      <c r="G1132" s="41">
        <v>70.0</v>
      </c>
      <c r="H1132" s="41">
        <v>-3.07732701</v>
      </c>
      <c r="I1132" s="41">
        <v>10000.0</v>
      </c>
      <c r="J1132" s="41">
        <v>5000.0</v>
      </c>
      <c r="K1132" s="41">
        <v>1200.0</v>
      </c>
      <c r="L1132" s="41">
        <v>600.0</v>
      </c>
      <c r="M1132" s="41">
        <v>30.0</v>
      </c>
      <c r="N1132" s="40" t="s">
        <v>1370</v>
      </c>
      <c r="O1132" s="40" t="s">
        <v>1371</v>
      </c>
      <c r="P1132" s="40" t="s">
        <v>209</v>
      </c>
      <c r="Q1132" s="40" t="s">
        <v>8686</v>
      </c>
      <c r="R1132" s="40" t="b">
        <v>0</v>
      </c>
      <c r="S1132" s="40" t="s">
        <v>7286</v>
      </c>
      <c r="T1132" s="40" t="s">
        <v>212</v>
      </c>
      <c r="U1132" s="41">
        <v>0.1</v>
      </c>
      <c r="V1132" s="41">
        <v>0.9</v>
      </c>
      <c r="W1132" s="41">
        <v>0.3</v>
      </c>
      <c r="X1132" s="41">
        <v>0.6</v>
      </c>
      <c r="Y1132" s="40" t="b">
        <v>0</v>
      </c>
      <c r="Z1132" s="40" t="b">
        <v>1</v>
      </c>
      <c r="AA1132" s="40" t="b">
        <v>0</v>
      </c>
      <c r="AB1132" s="40" t="b">
        <v>0</v>
      </c>
      <c r="AC1132" s="41" t="s">
        <v>11058</v>
      </c>
      <c r="AD1132" s="41" t="s">
        <v>11059</v>
      </c>
      <c r="AE1132" s="41">
        <v>240.9306686</v>
      </c>
      <c r="AF1132" s="41">
        <v>-4.057341271</v>
      </c>
      <c r="AG1132" s="42">
        <v>6.96E41</v>
      </c>
      <c r="AH1132" s="51">
        <v>0.318462828</v>
      </c>
      <c r="AI1132" s="45" t="s">
        <v>11060</v>
      </c>
      <c r="AJ1132" s="40" t="s">
        <v>11061</v>
      </c>
      <c r="AK1132" s="41">
        <v>5382.0</v>
      </c>
      <c r="AL1132" s="40" t="s">
        <v>1382</v>
      </c>
      <c r="AM1132" s="40" t="s">
        <v>7285</v>
      </c>
      <c r="AN1132" s="40" t="s">
        <v>224</v>
      </c>
      <c r="AO1132" s="42">
        <v>1.11E138</v>
      </c>
    </row>
    <row r="1133">
      <c r="A1133" s="41">
        <v>624.0</v>
      </c>
      <c r="B1133" s="42">
        <v>1.671302375E9</v>
      </c>
      <c r="C1133" s="42">
        <v>3356.0</v>
      </c>
      <c r="D1133" s="40" t="s">
        <v>1243</v>
      </c>
      <c r="E1133" s="41">
        <v>140.0</v>
      </c>
      <c r="F1133" s="41">
        <v>35.0</v>
      </c>
      <c r="G1133" s="41">
        <v>70.0</v>
      </c>
      <c r="H1133" s="41">
        <v>-3.07732701</v>
      </c>
      <c r="I1133" s="41">
        <v>10000.0</v>
      </c>
      <c r="J1133" s="41">
        <v>5000.0</v>
      </c>
      <c r="K1133" s="41">
        <v>1200.0</v>
      </c>
      <c r="L1133" s="41">
        <v>600.0</v>
      </c>
      <c r="M1133" s="41">
        <v>50.0</v>
      </c>
      <c r="N1133" s="40" t="s">
        <v>1370</v>
      </c>
      <c r="O1133" s="40" t="s">
        <v>208</v>
      </c>
      <c r="P1133" s="40" t="s">
        <v>7305</v>
      </c>
      <c r="Q1133" s="40" t="s">
        <v>8686</v>
      </c>
      <c r="R1133" s="40" t="b">
        <v>0</v>
      </c>
      <c r="S1133" s="40" t="s">
        <v>7286</v>
      </c>
      <c r="T1133" s="40" t="s">
        <v>212</v>
      </c>
      <c r="U1133" s="41">
        <v>0.1</v>
      </c>
      <c r="V1133" s="41">
        <v>0.9</v>
      </c>
      <c r="W1133" s="41">
        <v>0.2</v>
      </c>
      <c r="X1133" s="41">
        <v>0.4</v>
      </c>
      <c r="Y1133" s="40" t="b">
        <v>0</v>
      </c>
      <c r="Z1133" s="40" t="b">
        <v>1</v>
      </c>
      <c r="AA1133" s="40" t="b">
        <v>0</v>
      </c>
      <c r="AB1133" s="40" t="b">
        <v>0</v>
      </c>
      <c r="AC1133" s="41" t="s">
        <v>11062</v>
      </c>
      <c r="AD1133" s="41" t="s">
        <v>11063</v>
      </c>
      <c r="AE1133" s="41">
        <v>243.9368079</v>
      </c>
      <c r="AF1133" s="41">
        <v>-4.059997785</v>
      </c>
      <c r="AG1133" s="42">
        <v>1.63E41</v>
      </c>
      <c r="AH1133" s="51">
        <v>0.319326081</v>
      </c>
      <c r="AI1133" s="45" t="s">
        <v>11064</v>
      </c>
      <c r="AJ1133" s="40" t="s">
        <v>11065</v>
      </c>
      <c r="AK1133" s="41">
        <v>5517.0</v>
      </c>
      <c r="AL1133" s="40" t="s">
        <v>1382</v>
      </c>
      <c r="AM1133" s="40" t="s">
        <v>7285</v>
      </c>
      <c r="AN1133" s="40" t="s">
        <v>224</v>
      </c>
      <c r="AO1133" s="42">
        <v>1.11E136</v>
      </c>
    </row>
    <row r="1134">
      <c r="A1134" s="41">
        <v>1017.0</v>
      </c>
      <c r="B1134" s="42">
        <v>1.671302375E9</v>
      </c>
      <c r="C1134" s="42">
        <v>3356.0</v>
      </c>
      <c r="D1134" s="40" t="s">
        <v>1243</v>
      </c>
      <c r="E1134" s="41">
        <v>140.0</v>
      </c>
      <c r="F1134" s="41">
        <v>35.0</v>
      </c>
      <c r="G1134" s="41">
        <v>70.0</v>
      </c>
      <c r="H1134" s="41">
        <v>-3.07732701</v>
      </c>
      <c r="I1134" s="41">
        <v>10000.0</v>
      </c>
      <c r="J1134" s="41">
        <v>5000.0</v>
      </c>
      <c r="K1134" s="41">
        <v>1200.0</v>
      </c>
      <c r="L1134" s="41">
        <v>600.0</v>
      </c>
      <c r="M1134" s="41">
        <v>100.0</v>
      </c>
      <c r="N1134" s="40" t="s">
        <v>1370</v>
      </c>
      <c r="O1134" s="40" t="s">
        <v>208</v>
      </c>
      <c r="P1134" s="40" t="s">
        <v>1372</v>
      </c>
      <c r="Q1134" s="40" t="s">
        <v>8686</v>
      </c>
      <c r="R1134" s="40" t="b">
        <v>0</v>
      </c>
      <c r="S1134" s="40" t="s">
        <v>7286</v>
      </c>
      <c r="T1134" s="40" t="s">
        <v>212</v>
      </c>
      <c r="U1134" s="41">
        <v>0.1</v>
      </c>
      <c r="V1134" s="41">
        <v>0.9</v>
      </c>
      <c r="W1134" s="41">
        <v>0.1</v>
      </c>
      <c r="X1134" s="41">
        <v>0.4</v>
      </c>
      <c r="Y1134" s="40" t="b">
        <v>0</v>
      </c>
      <c r="Z1134" s="40" t="b">
        <v>1</v>
      </c>
      <c r="AA1134" s="40" t="b">
        <v>0</v>
      </c>
      <c r="AB1134" s="40" t="b">
        <v>0</v>
      </c>
      <c r="AC1134" s="41" t="s">
        <v>11066</v>
      </c>
      <c r="AD1134" s="41" t="s">
        <v>11067</v>
      </c>
      <c r="AE1134" s="41">
        <v>823.6768563</v>
      </c>
      <c r="AF1134" s="41">
        <v>-4.060682534</v>
      </c>
      <c r="AG1134" s="42">
        <v>4.55E41</v>
      </c>
      <c r="AH1134" s="51">
        <v>0.319548596</v>
      </c>
      <c r="AI1134" s="45" t="s">
        <v>11068</v>
      </c>
      <c r="AJ1134" s="40" t="s">
        <v>11069</v>
      </c>
      <c r="AK1134" s="41">
        <v>10000.0</v>
      </c>
      <c r="AL1134" s="40" t="s">
        <v>216</v>
      </c>
      <c r="AM1134" s="40" t="s">
        <v>7285</v>
      </c>
      <c r="AN1134" s="40" t="s">
        <v>224</v>
      </c>
      <c r="AO1134" s="42">
        <v>1.01E138</v>
      </c>
    </row>
    <row r="1135">
      <c r="A1135" s="41">
        <v>298.0</v>
      </c>
      <c r="B1135" s="42">
        <v>1.671302375E9</v>
      </c>
      <c r="C1135" s="42">
        <v>3356.0</v>
      </c>
      <c r="D1135" s="40" t="s">
        <v>1243</v>
      </c>
      <c r="E1135" s="41">
        <v>140.0</v>
      </c>
      <c r="F1135" s="41">
        <v>35.0</v>
      </c>
      <c r="G1135" s="41">
        <v>70.0</v>
      </c>
      <c r="H1135" s="41">
        <v>-3.07732701</v>
      </c>
      <c r="I1135" s="41">
        <v>10000.0</v>
      </c>
      <c r="J1135" s="41">
        <v>5000.0</v>
      </c>
      <c r="K1135" s="41">
        <v>1200.0</v>
      </c>
      <c r="L1135" s="41">
        <v>600.0</v>
      </c>
      <c r="M1135" s="41">
        <v>30.0</v>
      </c>
      <c r="N1135" s="40" t="s">
        <v>1370</v>
      </c>
      <c r="O1135" s="40" t="s">
        <v>208</v>
      </c>
      <c r="P1135" s="40" t="s">
        <v>1372</v>
      </c>
      <c r="Q1135" s="40" t="s">
        <v>8686</v>
      </c>
      <c r="R1135" s="40" t="b">
        <v>0</v>
      </c>
      <c r="S1135" s="40" t="s">
        <v>7286</v>
      </c>
      <c r="T1135" s="40" t="s">
        <v>212</v>
      </c>
      <c r="U1135" s="41">
        <v>0.1</v>
      </c>
      <c r="V1135" s="41">
        <v>0.9</v>
      </c>
      <c r="W1135" s="41">
        <v>0.1</v>
      </c>
      <c r="X1135" s="41">
        <v>0.5</v>
      </c>
      <c r="Y1135" s="40" t="b">
        <v>0</v>
      </c>
      <c r="Z1135" s="40" t="b">
        <v>1</v>
      </c>
      <c r="AA1135" s="40" t="b">
        <v>0</v>
      </c>
      <c r="AB1135" s="40" t="b">
        <v>0</v>
      </c>
      <c r="AC1135" s="41" t="s">
        <v>11070</v>
      </c>
      <c r="AD1135" s="41" t="s">
        <v>947</v>
      </c>
      <c r="AE1135" s="41">
        <v>305.6485238</v>
      </c>
      <c r="AF1135" s="41">
        <v>-4.061193589</v>
      </c>
      <c r="AG1135" s="42">
        <v>1.17E42</v>
      </c>
      <c r="AH1135" s="51">
        <v>0.319714667</v>
      </c>
      <c r="AI1135" s="45" t="s">
        <v>11071</v>
      </c>
      <c r="AJ1135" s="46">
        <v>1.16939881920772E128</v>
      </c>
      <c r="AK1135" s="41">
        <v>8842.0</v>
      </c>
      <c r="AL1135" s="40" t="s">
        <v>1382</v>
      </c>
      <c r="AM1135" s="40" t="s">
        <v>7285</v>
      </c>
      <c r="AN1135" s="40" t="s">
        <v>224</v>
      </c>
      <c r="AO1135" s="42">
        <v>1.1E139</v>
      </c>
    </row>
    <row r="1136">
      <c r="A1136" s="41">
        <v>479.0</v>
      </c>
      <c r="B1136" s="42">
        <v>1.671302375E9</v>
      </c>
      <c r="C1136" s="42">
        <v>3356.0</v>
      </c>
      <c r="D1136" s="40" t="s">
        <v>1243</v>
      </c>
      <c r="E1136" s="41">
        <v>140.0</v>
      </c>
      <c r="F1136" s="41">
        <v>35.0</v>
      </c>
      <c r="G1136" s="41">
        <v>70.0</v>
      </c>
      <c r="H1136" s="41">
        <v>-3.07732701</v>
      </c>
      <c r="I1136" s="41">
        <v>10000.0</v>
      </c>
      <c r="J1136" s="41">
        <v>5000.0</v>
      </c>
      <c r="K1136" s="41">
        <v>1200.0</v>
      </c>
      <c r="L1136" s="41">
        <v>600.0</v>
      </c>
      <c r="M1136" s="41">
        <v>50.0</v>
      </c>
      <c r="N1136" s="40" t="s">
        <v>1370</v>
      </c>
      <c r="O1136" s="40" t="s">
        <v>1371</v>
      </c>
      <c r="P1136" s="40" t="s">
        <v>1372</v>
      </c>
      <c r="Q1136" s="40" t="s">
        <v>8686</v>
      </c>
      <c r="R1136" s="40" t="b">
        <v>0</v>
      </c>
      <c r="S1136" s="40" t="s">
        <v>7286</v>
      </c>
      <c r="T1136" s="40" t="s">
        <v>212</v>
      </c>
      <c r="U1136" s="41">
        <v>0.1</v>
      </c>
      <c r="V1136" s="41">
        <v>0.9</v>
      </c>
      <c r="W1136" s="41">
        <v>0.1</v>
      </c>
      <c r="X1136" s="41">
        <v>0.6</v>
      </c>
      <c r="Y1136" s="40" t="b">
        <v>0</v>
      </c>
      <c r="Z1136" s="40" t="b">
        <v>1</v>
      </c>
      <c r="AA1136" s="40" t="b">
        <v>0</v>
      </c>
      <c r="AB1136" s="40" t="b">
        <v>0</v>
      </c>
      <c r="AC1136" s="41" t="s">
        <v>11072</v>
      </c>
      <c r="AD1136" s="41" t="s">
        <v>11073</v>
      </c>
      <c r="AE1136" s="41">
        <v>637.656184</v>
      </c>
      <c r="AF1136" s="41">
        <v>-4.062032673</v>
      </c>
      <c r="AG1136" s="42">
        <v>1.13E42</v>
      </c>
      <c r="AH1136" s="51">
        <v>0.319987333</v>
      </c>
      <c r="AI1136" s="45" t="s">
        <v>11074</v>
      </c>
      <c r="AJ1136" s="40" t="s">
        <v>7330</v>
      </c>
      <c r="AK1136" s="41">
        <v>9989.0</v>
      </c>
      <c r="AL1136" s="40" t="s">
        <v>1382</v>
      </c>
      <c r="AM1136" s="40" t="s">
        <v>7285</v>
      </c>
      <c r="AN1136" s="40" t="s">
        <v>224</v>
      </c>
      <c r="AO1136" s="42">
        <v>1.1E139</v>
      </c>
    </row>
    <row r="1137">
      <c r="A1137" s="41">
        <v>288.0</v>
      </c>
      <c r="B1137" s="42">
        <v>1.671302375E9</v>
      </c>
      <c r="C1137" s="42">
        <v>3356.0</v>
      </c>
      <c r="D1137" s="40" t="s">
        <v>1243</v>
      </c>
      <c r="E1137" s="41">
        <v>140.0</v>
      </c>
      <c r="F1137" s="41">
        <v>35.0</v>
      </c>
      <c r="G1137" s="41">
        <v>70.0</v>
      </c>
      <c r="H1137" s="41">
        <v>-3.07732701</v>
      </c>
      <c r="I1137" s="41">
        <v>10000.0</v>
      </c>
      <c r="J1137" s="41">
        <v>5000.0</v>
      </c>
      <c r="K1137" s="41">
        <v>1200.0</v>
      </c>
      <c r="L1137" s="41">
        <v>600.0</v>
      </c>
      <c r="M1137" s="41">
        <v>30.0</v>
      </c>
      <c r="N1137" s="40" t="s">
        <v>1370</v>
      </c>
      <c r="O1137" s="40" t="s">
        <v>208</v>
      </c>
      <c r="P1137" s="40" t="s">
        <v>1372</v>
      </c>
      <c r="Q1137" s="40" t="s">
        <v>8686</v>
      </c>
      <c r="R1137" s="40" t="b">
        <v>0</v>
      </c>
      <c r="S1137" s="40" t="s">
        <v>1373</v>
      </c>
      <c r="T1137" s="40" t="s">
        <v>212</v>
      </c>
      <c r="U1137" s="41">
        <v>0.1</v>
      </c>
      <c r="V1137" s="41">
        <v>0.9</v>
      </c>
      <c r="W1137" s="41">
        <v>0.1</v>
      </c>
      <c r="X1137" s="41">
        <v>0.4</v>
      </c>
      <c r="Y1137" s="40" t="b">
        <v>0</v>
      </c>
      <c r="Z1137" s="40" t="b">
        <v>1</v>
      </c>
      <c r="AA1137" s="40" t="b">
        <v>0</v>
      </c>
      <c r="AB1137" s="40" t="b">
        <v>0</v>
      </c>
      <c r="AC1137" s="41" t="s">
        <v>11075</v>
      </c>
      <c r="AD1137" s="41" t="s">
        <v>11076</v>
      </c>
      <c r="AE1137" s="41">
        <v>253.0788643</v>
      </c>
      <c r="AF1137" s="41">
        <v>-4.064386157</v>
      </c>
      <c r="AG1137" s="42">
        <v>1.47E41</v>
      </c>
      <c r="AH1137" s="51">
        <v>0.320752115</v>
      </c>
      <c r="AI1137" s="45" t="s">
        <v>11077</v>
      </c>
      <c r="AJ1137" s="46">
        <v>1.46986299771858E125</v>
      </c>
      <c r="AK1137" s="41">
        <v>10000.0</v>
      </c>
      <c r="AL1137" s="40" t="s">
        <v>216</v>
      </c>
      <c r="AM1137" s="40" t="s">
        <v>7285</v>
      </c>
      <c r="AN1137" s="40" t="s">
        <v>224</v>
      </c>
      <c r="AO1137" s="42">
        <v>1.1E136</v>
      </c>
    </row>
    <row r="1138">
      <c r="A1138" s="41">
        <v>908.0</v>
      </c>
      <c r="B1138" s="42">
        <v>1.671302375E9</v>
      </c>
      <c r="C1138" s="42">
        <v>3356.0</v>
      </c>
      <c r="D1138" s="40" t="s">
        <v>1243</v>
      </c>
      <c r="E1138" s="41">
        <v>140.0</v>
      </c>
      <c r="F1138" s="41">
        <v>35.0</v>
      </c>
      <c r="G1138" s="41">
        <v>70.0</v>
      </c>
      <c r="H1138" s="41">
        <v>-3.07732701</v>
      </c>
      <c r="I1138" s="41">
        <v>10000.0</v>
      </c>
      <c r="J1138" s="41">
        <v>5000.0</v>
      </c>
      <c r="K1138" s="41">
        <v>1200.0</v>
      </c>
      <c r="L1138" s="41">
        <v>600.0</v>
      </c>
      <c r="M1138" s="41">
        <v>100.0</v>
      </c>
      <c r="N1138" s="40" t="s">
        <v>1370</v>
      </c>
      <c r="O1138" s="40" t="s">
        <v>208</v>
      </c>
      <c r="P1138" s="40" t="s">
        <v>209</v>
      </c>
      <c r="Q1138" s="40" t="s">
        <v>8686</v>
      </c>
      <c r="R1138" s="40" t="b">
        <v>0</v>
      </c>
      <c r="S1138" s="40" t="s">
        <v>1373</v>
      </c>
      <c r="T1138" s="40" t="s">
        <v>212</v>
      </c>
      <c r="U1138" s="41">
        <v>0.1</v>
      </c>
      <c r="V1138" s="41">
        <v>0.9</v>
      </c>
      <c r="W1138" s="41">
        <v>0.3</v>
      </c>
      <c r="X1138" s="41">
        <v>0.6</v>
      </c>
      <c r="Y1138" s="40" t="b">
        <v>0</v>
      </c>
      <c r="Z1138" s="40" t="b">
        <v>1</v>
      </c>
      <c r="AA1138" s="40" t="b">
        <v>0</v>
      </c>
      <c r="AB1138" s="40" t="b">
        <v>0</v>
      </c>
      <c r="AC1138" s="41" t="s">
        <v>11078</v>
      </c>
      <c r="AD1138" s="41" t="s">
        <v>11079</v>
      </c>
      <c r="AE1138" s="41">
        <v>1200.669737</v>
      </c>
      <c r="AF1138" s="41">
        <v>-4.065378535</v>
      </c>
      <c r="AG1138" s="42">
        <v>8.19E41</v>
      </c>
      <c r="AH1138" s="51">
        <v>0.321074596</v>
      </c>
      <c r="AI1138" s="45" t="s">
        <v>11080</v>
      </c>
      <c r="AJ1138" s="40" t="s">
        <v>11081</v>
      </c>
      <c r="AK1138" s="41">
        <v>9946.0</v>
      </c>
      <c r="AL1138" s="40" t="s">
        <v>2224</v>
      </c>
      <c r="AM1138" s="40" t="s">
        <v>7285</v>
      </c>
      <c r="AN1138" s="40" t="s">
        <v>224</v>
      </c>
      <c r="AO1138" s="42">
        <v>1.0E139</v>
      </c>
    </row>
    <row r="1139">
      <c r="A1139" s="41">
        <v>520.0</v>
      </c>
      <c r="B1139" s="42">
        <v>1.671302375E9</v>
      </c>
      <c r="C1139" s="42">
        <v>3356.0</v>
      </c>
      <c r="D1139" s="40" t="s">
        <v>1243</v>
      </c>
      <c r="E1139" s="41">
        <v>140.0</v>
      </c>
      <c r="F1139" s="41">
        <v>35.0</v>
      </c>
      <c r="G1139" s="41">
        <v>70.0</v>
      </c>
      <c r="H1139" s="41">
        <v>-3.07732701</v>
      </c>
      <c r="I1139" s="41">
        <v>10000.0</v>
      </c>
      <c r="J1139" s="41">
        <v>5000.0</v>
      </c>
      <c r="K1139" s="41">
        <v>1200.0</v>
      </c>
      <c r="L1139" s="41">
        <v>600.0</v>
      </c>
      <c r="M1139" s="41">
        <v>50.0</v>
      </c>
      <c r="N1139" s="40" t="s">
        <v>1370</v>
      </c>
      <c r="O1139" s="40" t="s">
        <v>1371</v>
      </c>
      <c r="P1139" s="40" t="s">
        <v>212</v>
      </c>
      <c r="Q1139" s="40" t="s">
        <v>8686</v>
      </c>
      <c r="R1139" s="40" t="b">
        <v>0</v>
      </c>
      <c r="S1139" s="40" t="s">
        <v>7286</v>
      </c>
      <c r="T1139" s="40" t="s">
        <v>212</v>
      </c>
      <c r="U1139" s="41">
        <v>0.1</v>
      </c>
      <c r="V1139" s="41">
        <v>0.9</v>
      </c>
      <c r="W1139" s="41">
        <v>0.3</v>
      </c>
      <c r="X1139" s="41">
        <v>0.5</v>
      </c>
      <c r="Y1139" s="40" t="b">
        <v>0</v>
      </c>
      <c r="Z1139" s="40" t="b">
        <v>1</v>
      </c>
      <c r="AA1139" s="40" t="b">
        <v>0</v>
      </c>
      <c r="AB1139" s="40" t="b">
        <v>0</v>
      </c>
      <c r="AC1139" s="41" t="s">
        <v>11082</v>
      </c>
      <c r="AD1139" s="41" t="s">
        <v>11083</v>
      </c>
      <c r="AE1139" s="41">
        <v>537.7339058</v>
      </c>
      <c r="AF1139" s="41">
        <v>-4.069900012</v>
      </c>
      <c r="AG1139" s="42">
        <v>1.19E41</v>
      </c>
      <c r="AH1139" s="51">
        <v>0.322543883</v>
      </c>
      <c r="AI1139" s="45" t="s">
        <v>11084</v>
      </c>
      <c r="AJ1139" s="40" t="s">
        <v>11085</v>
      </c>
      <c r="AK1139" s="41">
        <v>10000.0</v>
      </c>
      <c r="AL1139" s="40" t="s">
        <v>216</v>
      </c>
      <c r="AM1139" s="40" t="s">
        <v>7285</v>
      </c>
      <c r="AN1139" s="40" t="s">
        <v>224</v>
      </c>
      <c r="AO1139" s="42">
        <v>1.01E136</v>
      </c>
    </row>
    <row r="1140">
      <c r="A1140" s="41">
        <v>483.0</v>
      </c>
      <c r="B1140" s="42">
        <v>1.671302375E9</v>
      </c>
      <c r="C1140" s="42">
        <v>3356.0</v>
      </c>
      <c r="D1140" s="40" t="s">
        <v>1243</v>
      </c>
      <c r="E1140" s="41">
        <v>140.0</v>
      </c>
      <c r="F1140" s="41">
        <v>35.0</v>
      </c>
      <c r="G1140" s="41">
        <v>70.0</v>
      </c>
      <c r="H1140" s="41">
        <v>-3.07732701</v>
      </c>
      <c r="I1140" s="41">
        <v>10000.0</v>
      </c>
      <c r="J1140" s="41">
        <v>5000.0</v>
      </c>
      <c r="K1140" s="41">
        <v>1200.0</v>
      </c>
      <c r="L1140" s="41">
        <v>600.0</v>
      </c>
      <c r="M1140" s="41">
        <v>50.0</v>
      </c>
      <c r="N1140" s="40" t="s">
        <v>1370</v>
      </c>
      <c r="O1140" s="40" t="s">
        <v>1371</v>
      </c>
      <c r="P1140" s="40" t="s">
        <v>1372</v>
      </c>
      <c r="Q1140" s="40" t="s">
        <v>8686</v>
      </c>
      <c r="R1140" s="40" t="b">
        <v>0</v>
      </c>
      <c r="S1140" s="40" t="s">
        <v>7286</v>
      </c>
      <c r="T1140" s="40" t="s">
        <v>212</v>
      </c>
      <c r="U1140" s="41">
        <v>0.1</v>
      </c>
      <c r="V1140" s="41">
        <v>0.9</v>
      </c>
      <c r="W1140" s="41">
        <v>0.3</v>
      </c>
      <c r="X1140" s="41">
        <v>0.4</v>
      </c>
      <c r="Y1140" s="40" t="b">
        <v>0</v>
      </c>
      <c r="Z1140" s="40" t="b">
        <v>1</v>
      </c>
      <c r="AA1140" s="40" t="b">
        <v>0</v>
      </c>
      <c r="AB1140" s="40" t="b">
        <v>0</v>
      </c>
      <c r="AC1140" s="41" t="s">
        <v>11086</v>
      </c>
      <c r="AD1140" s="41" t="s">
        <v>11087</v>
      </c>
      <c r="AE1140" s="41">
        <v>241.5724087</v>
      </c>
      <c r="AF1140" s="41">
        <v>-4.071579066</v>
      </c>
      <c r="AG1140" s="42">
        <v>4.93E41</v>
      </c>
      <c r="AH1140" s="51">
        <v>0.323089504</v>
      </c>
      <c r="AI1140" s="45" t="s">
        <v>11088</v>
      </c>
      <c r="AJ1140" s="40" t="s">
        <v>11089</v>
      </c>
      <c r="AK1140" s="41">
        <v>5568.0</v>
      </c>
      <c r="AL1140" s="40" t="s">
        <v>1382</v>
      </c>
      <c r="AM1140" s="40" t="s">
        <v>7285</v>
      </c>
      <c r="AN1140" s="40" t="s">
        <v>224</v>
      </c>
      <c r="AO1140" s="42">
        <v>1.01E138</v>
      </c>
    </row>
    <row r="1141">
      <c r="A1141" s="41">
        <v>125.0</v>
      </c>
      <c r="B1141" s="42">
        <v>1.671302375E9</v>
      </c>
      <c r="C1141" s="42">
        <v>3356.0</v>
      </c>
      <c r="D1141" s="40" t="s">
        <v>1243</v>
      </c>
      <c r="E1141" s="41">
        <v>140.0</v>
      </c>
      <c r="F1141" s="41">
        <v>35.0</v>
      </c>
      <c r="G1141" s="41">
        <v>70.0</v>
      </c>
      <c r="H1141" s="41">
        <v>-3.07732701</v>
      </c>
      <c r="I1141" s="41">
        <v>10000.0</v>
      </c>
      <c r="J1141" s="41">
        <v>5000.0</v>
      </c>
      <c r="K1141" s="41">
        <v>1200.0</v>
      </c>
      <c r="L1141" s="41">
        <v>600.0</v>
      </c>
      <c r="M1141" s="41">
        <v>30.0</v>
      </c>
      <c r="N1141" s="40" t="s">
        <v>1370</v>
      </c>
      <c r="O1141" s="40" t="s">
        <v>1371</v>
      </c>
      <c r="P1141" s="40" t="s">
        <v>1372</v>
      </c>
      <c r="Q1141" s="40" t="s">
        <v>8686</v>
      </c>
      <c r="R1141" s="40" t="b">
        <v>0</v>
      </c>
      <c r="S1141" s="40" t="s">
        <v>7286</v>
      </c>
      <c r="T1141" s="40" t="s">
        <v>212</v>
      </c>
      <c r="U1141" s="41">
        <v>0.1</v>
      </c>
      <c r="V1141" s="41">
        <v>0.9</v>
      </c>
      <c r="W1141" s="41">
        <v>0.3</v>
      </c>
      <c r="X1141" s="41">
        <v>0.6</v>
      </c>
      <c r="Y1141" s="40" t="b">
        <v>0</v>
      </c>
      <c r="Z1141" s="40" t="b">
        <v>1</v>
      </c>
      <c r="AA1141" s="40" t="b">
        <v>0</v>
      </c>
      <c r="AB1141" s="40" t="b">
        <v>0</v>
      </c>
      <c r="AC1141" s="41" t="s">
        <v>11090</v>
      </c>
      <c r="AD1141" s="41" t="s">
        <v>11091</v>
      </c>
      <c r="AE1141" s="41">
        <v>213.7262547</v>
      </c>
      <c r="AF1141" s="41">
        <v>-4.072248085</v>
      </c>
      <c r="AG1141" s="42">
        <v>9.74E41</v>
      </c>
      <c r="AH1141" s="51">
        <v>0.323306906</v>
      </c>
      <c r="AI1141" s="45" t="s">
        <v>11092</v>
      </c>
      <c r="AJ1141" s="40" t="s">
        <v>11093</v>
      </c>
      <c r="AK1141" s="41">
        <v>5700.0</v>
      </c>
      <c r="AL1141" s="40" t="s">
        <v>1382</v>
      </c>
      <c r="AM1141" s="40" t="s">
        <v>7285</v>
      </c>
      <c r="AN1141" s="40" t="s">
        <v>224</v>
      </c>
      <c r="AO1141" s="42">
        <v>1.01E139</v>
      </c>
    </row>
    <row r="1142">
      <c r="A1142" s="41">
        <v>114.0</v>
      </c>
      <c r="B1142" s="42">
        <v>1.671312514E9</v>
      </c>
      <c r="C1142" s="42">
        <v>3356.0</v>
      </c>
      <c r="D1142" s="40" t="s">
        <v>1243</v>
      </c>
      <c r="E1142" s="41">
        <v>140.0</v>
      </c>
      <c r="F1142" s="41">
        <v>35.0</v>
      </c>
      <c r="G1142" s="41">
        <v>70.0</v>
      </c>
      <c r="H1142" s="41">
        <v>-3.07732701</v>
      </c>
      <c r="I1142" s="41">
        <v>10000.0</v>
      </c>
      <c r="J1142" s="41">
        <v>5000.0</v>
      </c>
      <c r="K1142" s="41">
        <v>1200.0</v>
      </c>
      <c r="L1142" s="41">
        <v>600.0</v>
      </c>
      <c r="M1142" s="41">
        <v>30.0</v>
      </c>
      <c r="N1142" s="40" t="s">
        <v>1370</v>
      </c>
      <c r="O1142" s="40" t="s">
        <v>1371</v>
      </c>
      <c r="P1142" s="40" t="s">
        <v>1372</v>
      </c>
      <c r="Q1142" s="40" t="s">
        <v>8686</v>
      </c>
      <c r="R1142" s="40" t="b">
        <v>0</v>
      </c>
      <c r="S1142" s="40" t="s">
        <v>1373</v>
      </c>
      <c r="T1142" s="40" t="s">
        <v>7305</v>
      </c>
      <c r="U1142" s="41">
        <v>0.1</v>
      </c>
      <c r="V1142" s="41">
        <v>0.9</v>
      </c>
      <c r="W1142" s="41">
        <v>0.3</v>
      </c>
      <c r="X1142" s="41">
        <v>0.4</v>
      </c>
      <c r="Y1142" s="40" t="b">
        <v>0</v>
      </c>
      <c r="Z1142" s="40" t="b">
        <v>1</v>
      </c>
      <c r="AA1142" s="40" t="b">
        <v>0</v>
      </c>
      <c r="AB1142" s="40" t="b">
        <v>1</v>
      </c>
      <c r="AC1142" s="41" t="s">
        <v>11094</v>
      </c>
      <c r="AD1142" s="41" t="s">
        <v>11095</v>
      </c>
      <c r="AE1142" s="41">
        <v>1096.980297</v>
      </c>
      <c r="AF1142" s="41">
        <v>-4.072536265</v>
      </c>
      <c r="AG1142" s="42">
        <v>2.39E41</v>
      </c>
      <c r="AH1142" s="51">
        <v>0.323400552</v>
      </c>
      <c r="AI1142" s="45" t="s">
        <v>11096</v>
      </c>
      <c r="AJ1142" s="40" t="s">
        <v>11097</v>
      </c>
      <c r="AK1142" s="41">
        <v>10000.0</v>
      </c>
      <c r="AL1142" s="40" t="s">
        <v>216</v>
      </c>
      <c r="AM1142" s="40" t="s">
        <v>7285</v>
      </c>
      <c r="AN1142" s="40" t="s">
        <v>5643</v>
      </c>
      <c r="AO1142" s="42">
        <v>1.01E137</v>
      </c>
    </row>
    <row r="1143">
      <c r="A1143" s="41">
        <v>89.0</v>
      </c>
      <c r="B1143" s="42">
        <v>1.671312492E9</v>
      </c>
      <c r="C1143" s="42">
        <v>3356.0</v>
      </c>
      <c r="D1143" s="40" t="s">
        <v>1243</v>
      </c>
      <c r="E1143" s="41">
        <v>140.0</v>
      </c>
      <c r="F1143" s="41">
        <v>35.0</v>
      </c>
      <c r="G1143" s="41">
        <v>70.0</v>
      </c>
      <c r="H1143" s="41">
        <v>-3.07732701</v>
      </c>
      <c r="I1143" s="41">
        <v>10000.0</v>
      </c>
      <c r="J1143" s="41">
        <v>5000.0</v>
      </c>
      <c r="K1143" s="41">
        <v>1200.0</v>
      </c>
      <c r="L1143" s="41">
        <v>600.0</v>
      </c>
      <c r="M1143" s="41">
        <v>30.0</v>
      </c>
      <c r="N1143" s="40" t="s">
        <v>1370</v>
      </c>
      <c r="O1143" s="40" t="s">
        <v>1371</v>
      </c>
      <c r="P1143" s="40" t="s">
        <v>7305</v>
      </c>
      <c r="Q1143" s="40" t="s">
        <v>8686</v>
      </c>
      <c r="R1143" s="40" t="b">
        <v>0</v>
      </c>
      <c r="S1143" s="40" t="s">
        <v>7286</v>
      </c>
      <c r="T1143" s="40" t="s">
        <v>7305</v>
      </c>
      <c r="U1143" s="41">
        <v>0.1</v>
      </c>
      <c r="V1143" s="41">
        <v>0.9</v>
      </c>
      <c r="W1143" s="41">
        <v>0.3</v>
      </c>
      <c r="X1143" s="41">
        <v>0.6</v>
      </c>
      <c r="Y1143" s="40" t="b">
        <v>0</v>
      </c>
      <c r="Z1143" s="40" t="b">
        <v>1</v>
      </c>
      <c r="AA1143" s="40" t="b">
        <v>0</v>
      </c>
      <c r="AB1143" s="40" t="b">
        <v>1</v>
      </c>
      <c r="AC1143" s="41" t="s">
        <v>11098</v>
      </c>
      <c r="AD1143" s="41" t="s">
        <v>11099</v>
      </c>
      <c r="AE1143" s="41">
        <v>809.3040452</v>
      </c>
      <c r="AF1143" s="41">
        <v>-4.07416953</v>
      </c>
      <c r="AG1143" s="42">
        <v>1.02E42</v>
      </c>
      <c r="AH1143" s="51">
        <v>0.323931294</v>
      </c>
      <c r="AI1143" s="45" t="s">
        <v>11100</v>
      </c>
      <c r="AJ1143" s="46">
        <v>1.01520838528042E171</v>
      </c>
      <c r="AK1143" s="41">
        <v>2932.0</v>
      </c>
      <c r="AL1143" s="40" t="s">
        <v>7372</v>
      </c>
      <c r="AM1143" s="40" t="s">
        <v>7285</v>
      </c>
      <c r="AN1143" s="40" t="s">
        <v>5643</v>
      </c>
      <c r="AO1143" s="42">
        <v>1.01E139</v>
      </c>
    </row>
    <row r="1144">
      <c r="A1144" s="41">
        <v>291.0</v>
      </c>
      <c r="B1144" s="42">
        <v>1.671302375E9</v>
      </c>
      <c r="C1144" s="42">
        <v>3356.0</v>
      </c>
      <c r="D1144" s="40" t="s">
        <v>1243</v>
      </c>
      <c r="E1144" s="41">
        <v>140.0</v>
      </c>
      <c r="F1144" s="41">
        <v>35.0</v>
      </c>
      <c r="G1144" s="41">
        <v>70.0</v>
      </c>
      <c r="H1144" s="41">
        <v>-3.07732701</v>
      </c>
      <c r="I1144" s="41">
        <v>10000.0</v>
      </c>
      <c r="J1144" s="41">
        <v>5000.0</v>
      </c>
      <c r="K1144" s="41">
        <v>1200.0</v>
      </c>
      <c r="L1144" s="41">
        <v>600.0</v>
      </c>
      <c r="M1144" s="41">
        <v>30.0</v>
      </c>
      <c r="N1144" s="40" t="s">
        <v>1370</v>
      </c>
      <c r="O1144" s="40" t="s">
        <v>208</v>
      </c>
      <c r="P1144" s="40" t="s">
        <v>1372</v>
      </c>
      <c r="Q1144" s="40" t="s">
        <v>8686</v>
      </c>
      <c r="R1144" s="40" t="b">
        <v>0</v>
      </c>
      <c r="S1144" s="40" t="s">
        <v>1373</v>
      </c>
      <c r="T1144" s="40" t="s">
        <v>212</v>
      </c>
      <c r="U1144" s="41">
        <v>0.1</v>
      </c>
      <c r="V1144" s="41">
        <v>0.9</v>
      </c>
      <c r="W1144" s="41">
        <v>0.2</v>
      </c>
      <c r="X1144" s="41">
        <v>0.4</v>
      </c>
      <c r="Y1144" s="40" t="b">
        <v>0</v>
      </c>
      <c r="Z1144" s="40" t="b">
        <v>1</v>
      </c>
      <c r="AA1144" s="40" t="b">
        <v>0</v>
      </c>
      <c r="AB1144" s="40" t="b">
        <v>0</v>
      </c>
      <c r="AC1144" s="41" t="s">
        <v>11101</v>
      </c>
      <c r="AD1144" s="41" t="s">
        <v>11102</v>
      </c>
      <c r="AE1144" s="41">
        <v>256.2115686</v>
      </c>
      <c r="AF1144" s="41">
        <v>-4.075509878</v>
      </c>
      <c r="AG1144" s="42">
        <v>4.45E41</v>
      </c>
      <c r="AH1144" s="51">
        <v>0.32436685</v>
      </c>
      <c r="AI1144" s="45" t="s">
        <v>11103</v>
      </c>
      <c r="AJ1144" s="45">
        <v>4.45224761787133E251</v>
      </c>
      <c r="AK1144" s="41">
        <v>10000.0</v>
      </c>
      <c r="AL1144" s="40" t="s">
        <v>216</v>
      </c>
      <c r="AM1144" s="40" t="s">
        <v>7285</v>
      </c>
      <c r="AN1144" s="40" t="s">
        <v>224</v>
      </c>
      <c r="AO1144" s="42">
        <v>1.01E138</v>
      </c>
    </row>
    <row r="1145">
      <c r="A1145" s="41">
        <v>444.0</v>
      </c>
      <c r="B1145" s="42">
        <v>1.671302375E9</v>
      </c>
      <c r="C1145" s="42">
        <v>3356.0</v>
      </c>
      <c r="D1145" s="40" t="s">
        <v>1243</v>
      </c>
      <c r="E1145" s="41">
        <v>140.0</v>
      </c>
      <c r="F1145" s="41">
        <v>35.0</v>
      </c>
      <c r="G1145" s="41">
        <v>70.0</v>
      </c>
      <c r="H1145" s="41">
        <v>-3.07732701</v>
      </c>
      <c r="I1145" s="41">
        <v>10000.0</v>
      </c>
      <c r="J1145" s="41">
        <v>5000.0</v>
      </c>
      <c r="K1145" s="41">
        <v>1200.0</v>
      </c>
      <c r="L1145" s="41">
        <v>600.0</v>
      </c>
      <c r="M1145" s="41">
        <v>50.0</v>
      </c>
      <c r="N1145" s="40" t="s">
        <v>1370</v>
      </c>
      <c r="O1145" s="40" t="s">
        <v>1371</v>
      </c>
      <c r="P1145" s="40" t="s">
        <v>7305</v>
      </c>
      <c r="Q1145" s="40" t="s">
        <v>8686</v>
      </c>
      <c r="R1145" s="40" t="b">
        <v>0</v>
      </c>
      <c r="S1145" s="40" t="s">
        <v>7286</v>
      </c>
      <c r="T1145" s="40" t="s">
        <v>212</v>
      </c>
      <c r="U1145" s="41">
        <v>0.1</v>
      </c>
      <c r="V1145" s="41">
        <v>0.9</v>
      </c>
      <c r="W1145" s="41">
        <v>0.2</v>
      </c>
      <c r="X1145" s="41">
        <v>0.4</v>
      </c>
      <c r="Y1145" s="40" t="b">
        <v>0</v>
      </c>
      <c r="Z1145" s="40" t="b">
        <v>1</v>
      </c>
      <c r="AA1145" s="40" t="b">
        <v>0</v>
      </c>
      <c r="AB1145" s="40" t="b">
        <v>0</v>
      </c>
      <c r="AC1145" s="41" t="s">
        <v>9724</v>
      </c>
      <c r="AD1145" s="41" t="s">
        <v>895</v>
      </c>
      <c r="AE1145" s="41">
        <v>241.1305523</v>
      </c>
      <c r="AF1145" s="41">
        <v>-4.082108305</v>
      </c>
      <c r="AG1145" s="42">
        <v>1.42E41</v>
      </c>
      <c r="AH1145" s="51">
        <v>0.326511057</v>
      </c>
      <c r="AI1145" s="45" t="s">
        <v>11104</v>
      </c>
      <c r="AJ1145" s="40" t="s">
        <v>11105</v>
      </c>
      <c r="AK1145" s="41">
        <v>5486.0</v>
      </c>
      <c r="AL1145" s="40" t="s">
        <v>1382</v>
      </c>
      <c r="AM1145" s="40" t="s">
        <v>7285</v>
      </c>
      <c r="AN1145" s="40" t="s">
        <v>224</v>
      </c>
      <c r="AO1145" s="42">
        <v>1.1E136</v>
      </c>
    </row>
    <row r="1146">
      <c r="A1146" s="41">
        <v>6.0</v>
      </c>
      <c r="B1146" s="42">
        <v>1.671309524E9</v>
      </c>
      <c r="C1146" s="42">
        <v>3356.0</v>
      </c>
      <c r="D1146" s="40" t="s">
        <v>1243</v>
      </c>
      <c r="E1146" s="41">
        <v>140.0</v>
      </c>
      <c r="F1146" s="41">
        <v>35.0</v>
      </c>
      <c r="G1146" s="41">
        <v>70.0</v>
      </c>
      <c r="H1146" s="41">
        <v>-3.07732701</v>
      </c>
      <c r="I1146" s="41">
        <v>10000.0</v>
      </c>
      <c r="J1146" s="41">
        <v>5000.0</v>
      </c>
      <c r="K1146" s="41">
        <v>1200.0</v>
      </c>
      <c r="L1146" s="41">
        <v>600.0</v>
      </c>
      <c r="M1146" s="41">
        <v>30.0</v>
      </c>
      <c r="N1146" s="40" t="s">
        <v>1370</v>
      </c>
      <c r="O1146" s="40" t="s">
        <v>1371</v>
      </c>
      <c r="P1146" s="40" t="s">
        <v>209</v>
      </c>
      <c r="Q1146" s="40" t="s">
        <v>8686</v>
      </c>
      <c r="R1146" s="40" t="b">
        <v>0</v>
      </c>
      <c r="S1146" s="40" t="s">
        <v>1373</v>
      </c>
      <c r="T1146" s="40" t="s">
        <v>212</v>
      </c>
      <c r="U1146" s="41">
        <v>0.1</v>
      </c>
      <c r="V1146" s="41">
        <v>0.9</v>
      </c>
      <c r="W1146" s="41">
        <v>0.3</v>
      </c>
      <c r="X1146" s="41">
        <v>0.4</v>
      </c>
      <c r="Y1146" s="40" t="b">
        <v>0</v>
      </c>
      <c r="Z1146" s="40" t="b">
        <v>1</v>
      </c>
      <c r="AA1146" s="40" t="b">
        <v>0</v>
      </c>
      <c r="AB1146" s="40" t="b">
        <v>1</v>
      </c>
      <c r="AC1146" s="41" t="s">
        <v>10277</v>
      </c>
      <c r="AD1146" s="41" t="s">
        <v>11106</v>
      </c>
      <c r="AE1146" s="41">
        <v>1203.701424</v>
      </c>
      <c r="AF1146" s="41">
        <v>-4.084319855</v>
      </c>
      <c r="AG1146" s="42">
        <v>4.64E41</v>
      </c>
      <c r="AH1146" s="51">
        <v>0.327229717</v>
      </c>
      <c r="AI1146" s="45" t="s">
        <v>11107</v>
      </c>
      <c r="AJ1146" s="46">
        <v>4.64459798435185E167</v>
      </c>
      <c r="AK1146" s="41">
        <v>4377.0</v>
      </c>
      <c r="AL1146" s="40" t="s">
        <v>2224</v>
      </c>
      <c r="AM1146" s="40" t="s">
        <v>7285</v>
      </c>
      <c r="AN1146" s="40" t="s">
        <v>5643</v>
      </c>
      <c r="AO1146" s="42">
        <v>1.01E138</v>
      </c>
    </row>
    <row r="1147">
      <c r="A1147" s="41">
        <v>809.0</v>
      </c>
      <c r="B1147" s="42">
        <v>1.671302375E9</v>
      </c>
      <c r="C1147" s="42">
        <v>3356.0</v>
      </c>
      <c r="D1147" s="40" t="s">
        <v>1243</v>
      </c>
      <c r="E1147" s="41">
        <v>140.0</v>
      </c>
      <c r="F1147" s="41">
        <v>35.0</v>
      </c>
      <c r="G1147" s="41">
        <v>70.0</v>
      </c>
      <c r="H1147" s="41">
        <v>-3.07732701</v>
      </c>
      <c r="I1147" s="41">
        <v>10000.0</v>
      </c>
      <c r="J1147" s="41">
        <v>5000.0</v>
      </c>
      <c r="K1147" s="41">
        <v>1200.0</v>
      </c>
      <c r="L1147" s="41">
        <v>600.0</v>
      </c>
      <c r="M1147" s="41">
        <v>100.0</v>
      </c>
      <c r="N1147" s="40" t="s">
        <v>1370</v>
      </c>
      <c r="O1147" s="40" t="s">
        <v>1371</v>
      </c>
      <c r="P1147" s="40" t="s">
        <v>7305</v>
      </c>
      <c r="Q1147" s="40" t="s">
        <v>8686</v>
      </c>
      <c r="R1147" s="40" t="b">
        <v>0</v>
      </c>
      <c r="S1147" s="40" t="s">
        <v>7286</v>
      </c>
      <c r="T1147" s="40" t="s">
        <v>212</v>
      </c>
      <c r="U1147" s="41">
        <v>0.1</v>
      </c>
      <c r="V1147" s="41">
        <v>0.9</v>
      </c>
      <c r="W1147" s="41">
        <v>0.3</v>
      </c>
      <c r="X1147" s="41">
        <v>0.6</v>
      </c>
      <c r="Y1147" s="40" t="b">
        <v>0</v>
      </c>
      <c r="Z1147" s="40" t="b">
        <v>1</v>
      </c>
      <c r="AA1147" s="40" t="b">
        <v>0</v>
      </c>
      <c r="AB1147" s="40" t="b">
        <v>0</v>
      </c>
      <c r="AC1147" s="41" t="s">
        <v>11108</v>
      </c>
      <c r="AD1147" s="41" t="s">
        <v>11109</v>
      </c>
      <c r="AE1147" s="41">
        <v>928.9639349</v>
      </c>
      <c r="AF1147" s="41">
        <v>-4.084890904</v>
      </c>
      <c r="AG1147" s="42">
        <v>4.81E41</v>
      </c>
      <c r="AH1147" s="51">
        <v>0.327415283</v>
      </c>
      <c r="AI1147" s="45" t="s">
        <v>11110</v>
      </c>
      <c r="AJ1147" s="40" t="s">
        <v>11111</v>
      </c>
      <c r="AK1147" s="41">
        <v>7496.0</v>
      </c>
      <c r="AL1147" s="40" t="s">
        <v>7372</v>
      </c>
      <c r="AM1147" s="40" t="s">
        <v>7285</v>
      </c>
      <c r="AN1147" s="40" t="s">
        <v>224</v>
      </c>
      <c r="AO1147" s="42">
        <v>1.01E138</v>
      </c>
    </row>
    <row r="1148">
      <c r="A1148" s="41">
        <v>13.0</v>
      </c>
      <c r="B1148" s="42">
        <v>1.671302375E9</v>
      </c>
      <c r="C1148" s="42">
        <v>3356.0</v>
      </c>
      <c r="D1148" s="40" t="s">
        <v>1243</v>
      </c>
      <c r="E1148" s="41">
        <v>140.0</v>
      </c>
      <c r="F1148" s="41">
        <v>35.0</v>
      </c>
      <c r="G1148" s="41">
        <v>70.0</v>
      </c>
      <c r="H1148" s="41">
        <v>-3.07732701</v>
      </c>
      <c r="I1148" s="41">
        <v>10000.0</v>
      </c>
      <c r="J1148" s="41">
        <v>5000.0</v>
      </c>
      <c r="K1148" s="41">
        <v>1200.0</v>
      </c>
      <c r="L1148" s="41">
        <v>600.0</v>
      </c>
      <c r="M1148" s="41">
        <v>30.0</v>
      </c>
      <c r="N1148" s="40" t="s">
        <v>1370</v>
      </c>
      <c r="O1148" s="40" t="s">
        <v>1371</v>
      </c>
      <c r="P1148" s="40" t="s">
        <v>209</v>
      </c>
      <c r="Q1148" s="40" t="s">
        <v>8686</v>
      </c>
      <c r="R1148" s="40" t="b">
        <v>0</v>
      </c>
      <c r="S1148" s="40" t="s">
        <v>7286</v>
      </c>
      <c r="T1148" s="40" t="s">
        <v>212</v>
      </c>
      <c r="U1148" s="41">
        <v>0.1</v>
      </c>
      <c r="V1148" s="41">
        <v>0.9</v>
      </c>
      <c r="W1148" s="41">
        <v>0.2</v>
      </c>
      <c r="X1148" s="41">
        <v>0.5</v>
      </c>
      <c r="Y1148" s="40" t="b">
        <v>0</v>
      </c>
      <c r="Z1148" s="40" t="b">
        <v>1</v>
      </c>
      <c r="AA1148" s="40" t="b">
        <v>0</v>
      </c>
      <c r="AB1148" s="40" t="b">
        <v>0</v>
      </c>
      <c r="AC1148" s="41" t="s">
        <v>11112</v>
      </c>
      <c r="AD1148" s="41" t="s">
        <v>11113</v>
      </c>
      <c r="AE1148" s="41">
        <v>234.256417</v>
      </c>
      <c r="AF1148" s="41">
        <v>-4.086504087</v>
      </c>
      <c r="AG1148" s="42">
        <v>1.19E42</v>
      </c>
      <c r="AH1148" s="51">
        <v>0.327939499</v>
      </c>
      <c r="AI1148" s="45" t="s">
        <v>11114</v>
      </c>
      <c r="AJ1148" s="45">
        <v>1.18882118594742E257</v>
      </c>
      <c r="AK1148" s="41">
        <v>5385.0</v>
      </c>
      <c r="AL1148" s="40" t="s">
        <v>1382</v>
      </c>
      <c r="AM1148" s="40" t="s">
        <v>7285</v>
      </c>
      <c r="AN1148" s="40" t="s">
        <v>224</v>
      </c>
      <c r="AO1148" s="42">
        <v>1.1E139</v>
      </c>
    </row>
    <row r="1149">
      <c r="A1149" s="41">
        <v>87.0</v>
      </c>
      <c r="B1149" s="42">
        <v>1.671309524E9</v>
      </c>
      <c r="C1149" s="42">
        <v>3356.0</v>
      </c>
      <c r="D1149" s="40" t="s">
        <v>1243</v>
      </c>
      <c r="E1149" s="41">
        <v>140.0</v>
      </c>
      <c r="F1149" s="41">
        <v>35.0</v>
      </c>
      <c r="G1149" s="41">
        <v>70.0</v>
      </c>
      <c r="H1149" s="41">
        <v>-3.07732701</v>
      </c>
      <c r="I1149" s="41">
        <v>10000.0</v>
      </c>
      <c r="J1149" s="41">
        <v>5000.0</v>
      </c>
      <c r="K1149" s="41">
        <v>1200.0</v>
      </c>
      <c r="L1149" s="41">
        <v>600.0</v>
      </c>
      <c r="M1149" s="41">
        <v>30.0</v>
      </c>
      <c r="N1149" s="40" t="s">
        <v>1370</v>
      </c>
      <c r="O1149" s="40" t="s">
        <v>1371</v>
      </c>
      <c r="P1149" s="40" t="s">
        <v>7305</v>
      </c>
      <c r="Q1149" s="40" t="s">
        <v>8686</v>
      </c>
      <c r="R1149" s="40" t="b">
        <v>0</v>
      </c>
      <c r="S1149" s="40" t="s">
        <v>7286</v>
      </c>
      <c r="T1149" s="40" t="s">
        <v>212</v>
      </c>
      <c r="U1149" s="41">
        <v>0.1</v>
      </c>
      <c r="V1149" s="41">
        <v>0.9</v>
      </c>
      <c r="W1149" s="41">
        <v>0.3</v>
      </c>
      <c r="X1149" s="41">
        <v>0.4</v>
      </c>
      <c r="Y1149" s="40" t="b">
        <v>0</v>
      </c>
      <c r="Z1149" s="40" t="b">
        <v>1</v>
      </c>
      <c r="AA1149" s="40" t="b">
        <v>0</v>
      </c>
      <c r="AB1149" s="40" t="b">
        <v>1</v>
      </c>
      <c r="AC1149" s="41" t="s">
        <v>11115</v>
      </c>
      <c r="AD1149" s="41" t="s">
        <v>11116</v>
      </c>
      <c r="AE1149" s="41">
        <v>639.007596</v>
      </c>
      <c r="AF1149" s="41">
        <v>-4.088629373</v>
      </c>
      <c r="AG1149" s="42">
        <v>1.37E42</v>
      </c>
      <c r="AH1149" s="51">
        <v>0.328630126</v>
      </c>
      <c r="AI1149" s="45" t="s">
        <v>11117</v>
      </c>
      <c r="AJ1149" s="46">
        <v>1.36884130336978E171</v>
      </c>
      <c r="AK1149" s="41">
        <v>2306.0</v>
      </c>
      <c r="AL1149" s="40" t="s">
        <v>7372</v>
      </c>
      <c r="AM1149" s="40" t="s">
        <v>7285</v>
      </c>
      <c r="AN1149" s="40" t="s">
        <v>5643</v>
      </c>
      <c r="AO1149" s="42">
        <v>1.11E139</v>
      </c>
    </row>
    <row r="1150">
      <c r="A1150" s="41">
        <v>1060.0</v>
      </c>
      <c r="B1150" s="42">
        <v>1.671302375E9</v>
      </c>
      <c r="C1150" s="42">
        <v>3356.0</v>
      </c>
      <c r="D1150" s="40" t="s">
        <v>1243</v>
      </c>
      <c r="E1150" s="41">
        <v>140.0</v>
      </c>
      <c r="F1150" s="41">
        <v>35.0</v>
      </c>
      <c r="G1150" s="41">
        <v>70.0</v>
      </c>
      <c r="H1150" s="41">
        <v>-3.07732701</v>
      </c>
      <c r="I1150" s="41">
        <v>10000.0</v>
      </c>
      <c r="J1150" s="41">
        <v>5000.0</v>
      </c>
      <c r="K1150" s="41">
        <v>1200.0</v>
      </c>
      <c r="L1150" s="41">
        <v>600.0</v>
      </c>
      <c r="M1150" s="41">
        <v>100.0</v>
      </c>
      <c r="N1150" s="40" t="s">
        <v>1370</v>
      </c>
      <c r="O1150" s="40" t="s">
        <v>208</v>
      </c>
      <c r="P1150" s="40" t="s">
        <v>212</v>
      </c>
      <c r="Q1150" s="40" t="s">
        <v>8686</v>
      </c>
      <c r="R1150" s="40" t="b">
        <v>0</v>
      </c>
      <c r="S1150" s="40" t="s">
        <v>7286</v>
      </c>
      <c r="T1150" s="40" t="s">
        <v>212</v>
      </c>
      <c r="U1150" s="41">
        <v>0.1</v>
      </c>
      <c r="V1150" s="41">
        <v>0.9</v>
      </c>
      <c r="W1150" s="41">
        <v>0.3</v>
      </c>
      <c r="X1150" s="41">
        <v>0.5</v>
      </c>
      <c r="Y1150" s="40" t="b">
        <v>0</v>
      </c>
      <c r="Z1150" s="40" t="b">
        <v>1</v>
      </c>
      <c r="AA1150" s="40" t="b">
        <v>0</v>
      </c>
      <c r="AB1150" s="40" t="b">
        <v>0</v>
      </c>
      <c r="AC1150" s="41" t="s">
        <v>11118</v>
      </c>
      <c r="AD1150" s="41" t="s">
        <v>11119</v>
      </c>
      <c r="AE1150" s="41">
        <v>650.7817228</v>
      </c>
      <c r="AF1150" s="41">
        <v>-4.088688269</v>
      </c>
      <c r="AG1150" s="42">
        <v>1.17E41</v>
      </c>
      <c r="AH1150" s="51">
        <v>0.328649265</v>
      </c>
      <c r="AI1150" s="45" t="s">
        <v>11120</v>
      </c>
      <c r="AJ1150" s="40" t="s">
        <v>11121</v>
      </c>
      <c r="AK1150" s="41">
        <v>6396.0</v>
      </c>
      <c r="AL1150" s="40" t="s">
        <v>1382</v>
      </c>
      <c r="AM1150" s="40" t="s">
        <v>7285</v>
      </c>
      <c r="AN1150" s="40" t="s">
        <v>224</v>
      </c>
      <c r="AO1150" s="42">
        <v>1.01E136</v>
      </c>
    </row>
    <row r="1151">
      <c r="A1151" s="41">
        <v>121.0</v>
      </c>
      <c r="B1151" s="42">
        <v>1.671302375E9</v>
      </c>
      <c r="C1151" s="42">
        <v>3356.0</v>
      </c>
      <c r="D1151" s="40" t="s">
        <v>1243</v>
      </c>
      <c r="E1151" s="41">
        <v>140.0</v>
      </c>
      <c r="F1151" s="41">
        <v>35.0</v>
      </c>
      <c r="G1151" s="41">
        <v>70.0</v>
      </c>
      <c r="H1151" s="41">
        <v>-3.07732701</v>
      </c>
      <c r="I1151" s="41">
        <v>10000.0</v>
      </c>
      <c r="J1151" s="41">
        <v>5000.0</v>
      </c>
      <c r="K1151" s="41">
        <v>1200.0</v>
      </c>
      <c r="L1151" s="41">
        <v>600.0</v>
      </c>
      <c r="M1151" s="41">
        <v>30.0</v>
      </c>
      <c r="N1151" s="40" t="s">
        <v>1370</v>
      </c>
      <c r="O1151" s="40" t="s">
        <v>1371</v>
      </c>
      <c r="P1151" s="40" t="s">
        <v>1372</v>
      </c>
      <c r="Q1151" s="40" t="s">
        <v>8686</v>
      </c>
      <c r="R1151" s="40" t="b">
        <v>0</v>
      </c>
      <c r="S1151" s="40" t="s">
        <v>7286</v>
      </c>
      <c r="T1151" s="40" t="s">
        <v>212</v>
      </c>
      <c r="U1151" s="41">
        <v>0.1</v>
      </c>
      <c r="V1151" s="41">
        <v>0.9</v>
      </c>
      <c r="W1151" s="41">
        <v>0.2</v>
      </c>
      <c r="X1151" s="41">
        <v>0.5</v>
      </c>
      <c r="Y1151" s="40" t="b">
        <v>0</v>
      </c>
      <c r="Z1151" s="40" t="b">
        <v>1</v>
      </c>
      <c r="AA1151" s="40" t="b">
        <v>0</v>
      </c>
      <c r="AB1151" s="40" t="b">
        <v>0</v>
      </c>
      <c r="AC1151" s="41" t="s">
        <v>11122</v>
      </c>
      <c r="AD1151" s="41" t="s">
        <v>11123</v>
      </c>
      <c r="AE1151" s="41">
        <v>312.1664832</v>
      </c>
      <c r="AF1151" s="41">
        <v>-4.090210078</v>
      </c>
      <c r="AG1151" s="42">
        <v>1.02E42</v>
      </c>
      <c r="AH1151" s="51">
        <v>0.329143788</v>
      </c>
      <c r="AI1151" s="45" t="s">
        <v>11124</v>
      </c>
      <c r="AJ1151" s="45">
        <v>1.01524397186404E257</v>
      </c>
      <c r="AK1151" s="41">
        <v>10000.0</v>
      </c>
      <c r="AL1151" s="40" t="s">
        <v>216</v>
      </c>
      <c r="AM1151" s="40" t="s">
        <v>7285</v>
      </c>
      <c r="AN1151" s="40" t="s">
        <v>224</v>
      </c>
      <c r="AO1151" s="42">
        <v>1.01E139</v>
      </c>
    </row>
    <row r="1152">
      <c r="A1152" s="41">
        <v>86.0</v>
      </c>
      <c r="B1152" s="42">
        <v>1.671309524E9</v>
      </c>
      <c r="C1152" s="42">
        <v>3356.0</v>
      </c>
      <c r="D1152" s="40" t="s">
        <v>1243</v>
      </c>
      <c r="E1152" s="41">
        <v>140.0</v>
      </c>
      <c r="F1152" s="41">
        <v>35.0</v>
      </c>
      <c r="G1152" s="41">
        <v>70.0</v>
      </c>
      <c r="H1152" s="41">
        <v>-3.07732701</v>
      </c>
      <c r="I1152" s="41">
        <v>10000.0</v>
      </c>
      <c r="J1152" s="41">
        <v>5000.0</v>
      </c>
      <c r="K1152" s="41">
        <v>1200.0</v>
      </c>
      <c r="L1152" s="41">
        <v>600.0</v>
      </c>
      <c r="M1152" s="41">
        <v>30.0</v>
      </c>
      <c r="N1152" s="40" t="s">
        <v>1370</v>
      </c>
      <c r="O1152" s="40" t="s">
        <v>1371</v>
      </c>
      <c r="P1152" s="40" t="s">
        <v>7305</v>
      </c>
      <c r="Q1152" s="40" t="s">
        <v>8686</v>
      </c>
      <c r="R1152" s="40" t="b">
        <v>0</v>
      </c>
      <c r="S1152" s="40" t="s">
        <v>7286</v>
      </c>
      <c r="T1152" s="40" t="s">
        <v>212</v>
      </c>
      <c r="U1152" s="41">
        <v>0.1</v>
      </c>
      <c r="V1152" s="41">
        <v>0.9</v>
      </c>
      <c r="W1152" s="41">
        <v>0.2</v>
      </c>
      <c r="X1152" s="41">
        <v>0.6</v>
      </c>
      <c r="Y1152" s="40" t="b">
        <v>0</v>
      </c>
      <c r="Z1152" s="40" t="b">
        <v>1</v>
      </c>
      <c r="AA1152" s="40" t="b">
        <v>0</v>
      </c>
      <c r="AB1152" s="40" t="b">
        <v>1</v>
      </c>
      <c r="AC1152" s="41" t="s">
        <v>11125</v>
      </c>
      <c r="AD1152" s="41" t="s">
        <v>11126</v>
      </c>
      <c r="AE1152" s="41">
        <v>1052.049615</v>
      </c>
      <c r="AF1152" s="41">
        <v>-4.095663535</v>
      </c>
      <c r="AG1152" s="42">
        <v>1.14E42</v>
      </c>
      <c r="AH1152" s="51">
        <v>0.330915928</v>
      </c>
      <c r="AI1152" s="45" t="s">
        <v>11127</v>
      </c>
      <c r="AJ1152" s="46">
        <v>1.13682081889274E128</v>
      </c>
      <c r="AK1152" s="41">
        <v>3350.0</v>
      </c>
      <c r="AL1152" s="40" t="s">
        <v>7372</v>
      </c>
      <c r="AM1152" s="40" t="s">
        <v>7285</v>
      </c>
      <c r="AN1152" s="40" t="s">
        <v>5643</v>
      </c>
      <c r="AO1152" s="42">
        <v>1.1E139</v>
      </c>
    </row>
    <row r="1153">
      <c r="A1153" s="41">
        <v>550.0</v>
      </c>
      <c r="B1153" s="42">
        <v>1.671302375E9</v>
      </c>
      <c r="C1153" s="42">
        <v>3356.0</v>
      </c>
      <c r="D1153" s="40" t="s">
        <v>1243</v>
      </c>
      <c r="E1153" s="41">
        <v>140.0</v>
      </c>
      <c r="F1153" s="41">
        <v>35.0</v>
      </c>
      <c r="G1153" s="41">
        <v>70.0</v>
      </c>
      <c r="H1153" s="41">
        <v>-3.07732701</v>
      </c>
      <c r="I1153" s="41">
        <v>10000.0</v>
      </c>
      <c r="J1153" s="41">
        <v>5000.0</v>
      </c>
      <c r="K1153" s="41">
        <v>1200.0</v>
      </c>
      <c r="L1153" s="41">
        <v>600.0</v>
      </c>
      <c r="M1153" s="41">
        <v>50.0</v>
      </c>
      <c r="N1153" s="40" t="s">
        <v>1370</v>
      </c>
      <c r="O1153" s="40" t="s">
        <v>208</v>
      </c>
      <c r="P1153" s="40" t="s">
        <v>209</v>
      </c>
      <c r="Q1153" s="40" t="s">
        <v>8686</v>
      </c>
      <c r="R1153" s="40" t="b">
        <v>0</v>
      </c>
      <c r="S1153" s="40" t="s">
        <v>7286</v>
      </c>
      <c r="T1153" s="40" t="s">
        <v>212</v>
      </c>
      <c r="U1153" s="41">
        <v>0.1</v>
      </c>
      <c r="V1153" s="41">
        <v>0.9</v>
      </c>
      <c r="W1153" s="41">
        <v>0.1</v>
      </c>
      <c r="X1153" s="41">
        <v>0.5</v>
      </c>
      <c r="Y1153" s="40" t="b">
        <v>0</v>
      </c>
      <c r="Z1153" s="40" t="b">
        <v>1</v>
      </c>
      <c r="AA1153" s="40" t="b">
        <v>0</v>
      </c>
      <c r="AB1153" s="40" t="b">
        <v>0</v>
      </c>
      <c r="AC1153" s="41" t="s">
        <v>11128</v>
      </c>
      <c r="AD1153" s="41" t="s">
        <v>11129</v>
      </c>
      <c r="AE1153" s="41">
        <v>286.065237</v>
      </c>
      <c r="AF1153" s="41">
        <v>-4.097261765</v>
      </c>
      <c r="AG1153" s="42">
        <v>1.14E41</v>
      </c>
      <c r="AH1153" s="51">
        <v>0.331435285</v>
      </c>
      <c r="AI1153" s="45" t="s">
        <v>11130</v>
      </c>
      <c r="AJ1153" s="40" t="s">
        <v>7330</v>
      </c>
      <c r="AK1153" s="41">
        <v>5389.0</v>
      </c>
      <c r="AL1153" s="40" t="s">
        <v>1382</v>
      </c>
      <c r="AM1153" s="40" t="s">
        <v>7285</v>
      </c>
      <c r="AN1153" s="40" t="s">
        <v>224</v>
      </c>
      <c r="AO1153" s="42">
        <v>1.01E136</v>
      </c>
    </row>
    <row r="1154">
      <c r="A1154" s="41">
        <v>770.0</v>
      </c>
      <c r="B1154" s="42">
        <v>1.671302375E9</v>
      </c>
      <c r="C1154" s="42">
        <v>3356.0</v>
      </c>
      <c r="D1154" s="40" t="s">
        <v>1243</v>
      </c>
      <c r="E1154" s="41">
        <v>140.0</v>
      </c>
      <c r="F1154" s="41">
        <v>35.0</v>
      </c>
      <c r="G1154" s="41">
        <v>70.0</v>
      </c>
      <c r="H1154" s="41">
        <v>-3.07732701</v>
      </c>
      <c r="I1154" s="41">
        <v>10000.0</v>
      </c>
      <c r="J1154" s="41">
        <v>5000.0</v>
      </c>
      <c r="K1154" s="41">
        <v>1200.0</v>
      </c>
      <c r="L1154" s="41">
        <v>600.0</v>
      </c>
      <c r="M1154" s="41">
        <v>100.0</v>
      </c>
      <c r="N1154" s="40" t="s">
        <v>1370</v>
      </c>
      <c r="O1154" s="40" t="s">
        <v>1371</v>
      </c>
      <c r="P1154" s="40" t="s">
        <v>7310</v>
      </c>
      <c r="Q1154" s="40" t="s">
        <v>8686</v>
      </c>
      <c r="R1154" s="40" t="b">
        <v>0</v>
      </c>
      <c r="S1154" s="40" t="s">
        <v>7286</v>
      </c>
      <c r="T1154" s="40" t="s">
        <v>212</v>
      </c>
      <c r="U1154" s="41">
        <v>0.1</v>
      </c>
      <c r="V1154" s="41">
        <v>0.9</v>
      </c>
      <c r="W1154" s="41">
        <v>0.2</v>
      </c>
      <c r="X1154" s="41">
        <v>0.6</v>
      </c>
      <c r="Y1154" s="40" t="b">
        <v>0</v>
      </c>
      <c r="Z1154" s="40" t="b">
        <v>1</v>
      </c>
      <c r="AA1154" s="40" t="b">
        <v>0</v>
      </c>
      <c r="AB1154" s="40" t="b">
        <v>0</v>
      </c>
      <c r="AC1154" s="41" t="s">
        <v>11131</v>
      </c>
      <c r="AD1154" s="41" t="s">
        <v>11132</v>
      </c>
      <c r="AE1154" s="41">
        <v>704.4432664</v>
      </c>
      <c r="AF1154" s="41">
        <v>-4.099922088</v>
      </c>
      <c r="AG1154" s="42">
        <v>7.29E41</v>
      </c>
      <c r="AH1154" s="51">
        <v>0.332299777</v>
      </c>
      <c r="AI1154" s="45" t="s">
        <v>11133</v>
      </c>
      <c r="AJ1154" s="40" t="s">
        <v>11134</v>
      </c>
      <c r="AK1154" s="41">
        <v>3922.0</v>
      </c>
      <c r="AL1154" s="40" t="s">
        <v>7372</v>
      </c>
      <c r="AM1154" s="40" t="s">
        <v>7285</v>
      </c>
      <c r="AN1154" s="40" t="s">
        <v>224</v>
      </c>
      <c r="AO1154" s="42">
        <v>1.0E139</v>
      </c>
    </row>
    <row r="1155">
      <c r="A1155" s="41">
        <v>113.0</v>
      </c>
      <c r="B1155" s="42">
        <v>1.671309524E9</v>
      </c>
      <c r="C1155" s="42">
        <v>3356.0</v>
      </c>
      <c r="D1155" s="40" t="s">
        <v>1243</v>
      </c>
      <c r="E1155" s="41">
        <v>140.0</v>
      </c>
      <c r="F1155" s="41">
        <v>35.0</v>
      </c>
      <c r="G1155" s="41">
        <v>70.0</v>
      </c>
      <c r="H1155" s="41">
        <v>-3.07732701</v>
      </c>
      <c r="I1155" s="41">
        <v>10000.0</v>
      </c>
      <c r="J1155" s="41">
        <v>5000.0</v>
      </c>
      <c r="K1155" s="41">
        <v>1200.0</v>
      </c>
      <c r="L1155" s="41">
        <v>600.0</v>
      </c>
      <c r="M1155" s="41">
        <v>30.0</v>
      </c>
      <c r="N1155" s="40" t="s">
        <v>1370</v>
      </c>
      <c r="O1155" s="40" t="s">
        <v>1371</v>
      </c>
      <c r="P1155" s="40" t="s">
        <v>1372</v>
      </c>
      <c r="Q1155" s="40" t="s">
        <v>8686</v>
      </c>
      <c r="R1155" s="40" t="b">
        <v>0</v>
      </c>
      <c r="S1155" s="40" t="s">
        <v>1373</v>
      </c>
      <c r="T1155" s="40" t="s">
        <v>212</v>
      </c>
      <c r="U1155" s="41">
        <v>0.1</v>
      </c>
      <c r="V1155" s="41">
        <v>0.9</v>
      </c>
      <c r="W1155" s="41">
        <v>0.2</v>
      </c>
      <c r="X1155" s="41">
        <v>0.6</v>
      </c>
      <c r="Y1155" s="40" t="b">
        <v>0</v>
      </c>
      <c r="Z1155" s="40" t="b">
        <v>1</v>
      </c>
      <c r="AA1155" s="40" t="b">
        <v>0</v>
      </c>
      <c r="AB1155" s="40" t="b">
        <v>1</v>
      </c>
      <c r="AC1155" s="41" t="s">
        <v>11135</v>
      </c>
      <c r="AD1155" s="41" t="s">
        <v>11136</v>
      </c>
      <c r="AE1155" s="41">
        <v>1031.319066</v>
      </c>
      <c r="AF1155" s="41">
        <v>-4.104192372</v>
      </c>
      <c r="AG1155" s="42">
        <v>8.3E41</v>
      </c>
      <c r="AH1155" s="51">
        <v>0.333687437</v>
      </c>
      <c r="AI1155" s="45" t="s">
        <v>11137</v>
      </c>
      <c r="AJ1155" s="46">
        <v>8.30209496030119E125</v>
      </c>
      <c r="AK1155" s="41">
        <v>3658.0</v>
      </c>
      <c r="AL1155" s="40" t="s">
        <v>7372</v>
      </c>
      <c r="AM1155" s="40" t="s">
        <v>7285</v>
      </c>
      <c r="AN1155" s="40" t="s">
        <v>5643</v>
      </c>
      <c r="AO1155" s="42">
        <v>1.0E139</v>
      </c>
    </row>
    <row r="1156">
      <c r="A1156" s="41">
        <v>122.0</v>
      </c>
      <c r="B1156" s="42">
        <v>1.67130956E9</v>
      </c>
      <c r="C1156" s="42">
        <v>3356.0</v>
      </c>
      <c r="D1156" s="40" t="s">
        <v>1243</v>
      </c>
      <c r="E1156" s="41">
        <v>140.0</v>
      </c>
      <c r="F1156" s="41">
        <v>35.0</v>
      </c>
      <c r="G1156" s="41">
        <v>70.0</v>
      </c>
      <c r="H1156" s="41">
        <v>-3.07732701</v>
      </c>
      <c r="I1156" s="41">
        <v>10000.0</v>
      </c>
      <c r="J1156" s="41">
        <v>5000.0</v>
      </c>
      <c r="K1156" s="41">
        <v>1200.0</v>
      </c>
      <c r="L1156" s="41">
        <v>600.0</v>
      </c>
      <c r="M1156" s="41">
        <v>30.0</v>
      </c>
      <c r="N1156" s="40" t="s">
        <v>1370</v>
      </c>
      <c r="O1156" s="40" t="s">
        <v>1371</v>
      </c>
      <c r="P1156" s="40" t="s">
        <v>1372</v>
      </c>
      <c r="Q1156" s="40" t="s">
        <v>8686</v>
      </c>
      <c r="R1156" s="40" t="b">
        <v>0</v>
      </c>
      <c r="S1156" s="40" t="s">
        <v>7286</v>
      </c>
      <c r="T1156" s="40" t="s">
        <v>7305</v>
      </c>
      <c r="U1156" s="41">
        <v>0.1</v>
      </c>
      <c r="V1156" s="41">
        <v>0.9</v>
      </c>
      <c r="W1156" s="41">
        <v>0.2</v>
      </c>
      <c r="X1156" s="41">
        <v>0.6</v>
      </c>
      <c r="Y1156" s="40" t="b">
        <v>0</v>
      </c>
      <c r="Z1156" s="40" t="b">
        <v>1</v>
      </c>
      <c r="AA1156" s="40" t="b">
        <v>0</v>
      </c>
      <c r="AB1156" s="40" t="b">
        <v>0</v>
      </c>
      <c r="AC1156" s="41" t="s">
        <v>11138</v>
      </c>
      <c r="AD1156" s="41" t="s">
        <v>11139</v>
      </c>
      <c r="AE1156" s="41">
        <v>1039.1297</v>
      </c>
      <c r="AF1156" s="41">
        <v>-4.107454728</v>
      </c>
      <c r="AG1156" s="42">
        <v>4.98E41</v>
      </c>
      <c r="AH1156" s="51">
        <v>0.334747563</v>
      </c>
      <c r="AI1156" s="45" t="s">
        <v>11140</v>
      </c>
      <c r="AJ1156" s="45">
        <v>4.97931074390552E251</v>
      </c>
      <c r="AK1156" s="41">
        <v>6993.0</v>
      </c>
      <c r="AL1156" s="40" t="s">
        <v>7372</v>
      </c>
      <c r="AM1156" s="40" t="s">
        <v>7285</v>
      </c>
      <c r="AN1156" s="40" t="s">
        <v>5643</v>
      </c>
      <c r="AO1156" s="42">
        <v>1.01E138</v>
      </c>
    </row>
    <row r="1157">
      <c r="A1157" s="41">
        <v>622.0</v>
      </c>
      <c r="B1157" s="42">
        <v>1.671302375E9</v>
      </c>
      <c r="C1157" s="42">
        <v>3356.0</v>
      </c>
      <c r="D1157" s="40" t="s">
        <v>1243</v>
      </c>
      <c r="E1157" s="41">
        <v>140.0</v>
      </c>
      <c r="F1157" s="41">
        <v>35.0</v>
      </c>
      <c r="G1157" s="41">
        <v>70.0</v>
      </c>
      <c r="H1157" s="41">
        <v>-3.07732701</v>
      </c>
      <c r="I1157" s="41">
        <v>10000.0</v>
      </c>
      <c r="J1157" s="41">
        <v>5000.0</v>
      </c>
      <c r="K1157" s="41">
        <v>1200.0</v>
      </c>
      <c r="L1157" s="41">
        <v>600.0</v>
      </c>
      <c r="M1157" s="41">
        <v>50.0</v>
      </c>
      <c r="N1157" s="40" t="s">
        <v>1370</v>
      </c>
      <c r="O1157" s="40" t="s">
        <v>208</v>
      </c>
      <c r="P1157" s="40" t="s">
        <v>7305</v>
      </c>
      <c r="Q1157" s="40" t="s">
        <v>8686</v>
      </c>
      <c r="R1157" s="40" t="b">
        <v>0</v>
      </c>
      <c r="S1157" s="40" t="s">
        <v>7286</v>
      </c>
      <c r="T1157" s="40" t="s">
        <v>212</v>
      </c>
      <c r="U1157" s="41">
        <v>0.1</v>
      </c>
      <c r="V1157" s="41">
        <v>0.9</v>
      </c>
      <c r="W1157" s="41">
        <v>0.1</v>
      </c>
      <c r="X1157" s="41">
        <v>0.5</v>
      </c>
      <c r="Y1157" s="40" t="b">
        <v>0</v>
      </c>
      <c r="Z1157" s="40" t="b">
        <v>1</v>
      </c>
      <c r="AA1157" s="40" t="b">
        <v>0</v>
      </c>
      <c r="AB1157" s="40" t="b">
        <v>0</v>
      </c>
      <c r="AC1157" s="41" t="s">
        <v>11141</v>
      </c>
      <c r="AD1157" s="41" t="s">
        <v>11142</v>
      </c>
      <c r="AE1157" s="41">
        <v>306.5055127</v>
      </c>
      <c r="AF1157" s="41">
        <v>-4.109766432</v>
      </c>
      <c r="AG1157" s="42">
        <v>4.76E41</v>
      </c>
      <c r="AH1157" s="51">
        <v>0.335498768</v>
      </c>
      <c r="AI1157" s="45" t="s">
        <v>11143</v>
      </c>
      <c r="AJ1157" s="40" t="s">
        <v>7330</v>
      </c>
      <c r="AK1157" s="41">
        <v>5467.0</v>
      </c>
      <c r="AL1157" s="40" t="s">
        <v>1382</v>
      </c>
      <c r="AM1157" s="40" t="s">
        <v>7285</v>
      </c>
      <c r="AN1157" s="40" t="s">
        <v>224</v>
      </c>
      <c r="AO1157" s="42">
        <v>1.01E138</v>
      </c>
    </row>
    <row r="1158">
      <c r="A1158" s="41">
        <v>120.0</v>
      </c>
      <c r="B1158" s="42">
        <v>1.671302375E9</v>
      </c>
      <c r="C1158" s="42">
        <v>3356.0</v>
      </c>
      <c r="D1158" s="40" t="s">
        <v>1243</v>
      </c>
      <c r="E1158" s="41">
        <v>140.0</v>
      </c>
      <c r="F1158" s="41">
        <v>35.0</v>
      </c>
      <c r="G1158" s="41">
        <v>70.0</v>
      </c>
      <c r="H1158" s="41">
        <v>-3.07732701</v>
      </c>
      <c r="I1158" s="41">
        <v>10000.0</v>
      </c>
      <c r="J1158" s="41">
        <v>5000.0</v>
      </c>
      <c r="K1158" s="41">
        <v>1200.0</v>
      </c>
      <c r="L1158" s="41">
        <v>600.0</v>
      </c>
      <c r="M1158" s="41">
        <v>30.0</v>
      </c>
      <c r="N1158" s="40" t="s">
        <v>1370</v>
      </c>
      <c r="O1158" s="40" t="s">
        <v>1371</v>
      </c>
      <c r="P1158" s="40" t="s">
        <v>1372</v>
      </c>
      <c r="Q1158" s="40" t="s">
        <v>8686</v>
      </c>
      <c r="R1158" s="40" t="b">
        <v>0</v>
      </c>
      <c r="S1158" s="40" t="s">
        <v>7286</v>
      </c>
      <c r="T1158" s="40" t="s">
        <v>212</v>
      </c>
      <c r="U1158" s="41">
        <v>0.1</v>
      </c>
      <c r="V1158" s="41">
        <v>0.9</v>
      </c>
      <c r="W1158" s="41">
        <v>0.2</v>
      </c>
      <c r="X1158" s="41">
        <v>0.4</v>
      </c>
      <c r="Y1158" s="40" t="b">
        <v>0</v>
      </c>
      <c r="Z1158" s="40" t="b">
        <v>1</v>
      </c>
      <c r="AA1158" s="40" t="b">
        <v>0</v>
      </c>
      <c r="AB1158" s="40" t="b">
        <v>0</v>
      </c>
      <c r="AC1158" s="41" t="s">
        <v>11144</v>
      </c>
      <c r="AD1158" s="41" t="s">
        <v>11145</v>
      </c>
      <c r="AE1158" s="41">
        <v>248.6357942</v>
      </c>
      <c r="AF1158" s="41">
        <v>-4.1098398</v>
      </c>
      <c r="AG1158" s="42">
        <v>2.97E41</v>
      </c>
      <c r="AH1158" s="51">
        <v>0.33552261</v>
      </c>
      <c r="AI1158" s="45" t="s">
        <v>11146</v>
      </c>
      <c r="AJ1158" s="45">
        <v>2.96700683996217E251</v>
      </c>
      <c r="AK1158" s="41">
        <v>10000.0</v>
      </c>
      <c r="AL1158" s="40" t="s">
        <v>216</v>
      </c>
      <c r="AM1158" s="40" t="s">
        <v>7285</v>
      </c>
      <c r="AN1158" s="40" t="s">
        <v>224</v>
      </c>
      <c r="AO1158" s="42">
        <v>1.1E137</v>
      </c>
    </row>
    <row r="1159">
      <c r="A1159" s="41">
        <v>407.0</v>
      </c>
      <c r="B1159" s="42">
        <v>1.671302375E9</v>
      </c>
      <c r="C1159" s="42">
        <v>3356.0</v>
      </c>
      <c r="D1159" s="40" t="s">
        <v>1243</v>
      </c>
      <c r="E1159" s="41">
        <v>140.0</v>
      </c>
      <c r="F1159" s="41">
        <v>35.0</v>
      </c>
      <c r="G1159" s="41">
        <v>70.0</v>
      </c>
      <c r="H1159" s="41">
        <v>-3.07732701</v>
      </c>
      <c r="I1159" s="41">
        <v>10000.0</v>
      </c>
      <c r="J1159" s="41">
        <v>5000.0</v>
      </c>
      <c r="K1159" s="41">
        <v>1200.0</v>
      </c>
      <c r="L1159" s="41">
        <v>600.0</v>
      </c>
      <c r="M1159" s="41">
        <v>50.0</v>
      </c>
      <c r="N1159" s="40" t="s">
        <v>1370</v>
      </c>
      <c r="O1159" s="40" t="s">
        <v>1371</v>
      </c>
      <c r="P1159" s="40" t="s">
        <v>7310</v>
      </c>
      <c r="Q1159" s="40" t="s">
        <v>8686</v>
      </c>
      <c r="R1159" s="40" t="b">
        <v>0</v>
      </c>
      <c r="S1159" s="40" t="s">
        <v>7286</v>
      </c>
      <c r="T1159" s="40" t="s">
        <v>212</v>
      </c>
      <c r="U1159" s="41">
        <v>0.1</v>
      </c>
      <c r="V1159" s="41">
        <v>0.9</v>
      </c>
      <c r="W1159" s="41">
        <v>0.1</v>
      </c>
      <c r="X1159" s="41">
        <v>0.6</v>
      </c>
      <c r="Y1159" s="40" t="b">
        <v>0</v>
      </c>
      <c r="Z1159" s="40" t="b">
        <v>1</v>
      </c>
      <c r="AA1159" s="40" t="b">
        <v>0</v>
      </c>
      <c r="AB1159" s="40" t="b">
        <v>0</v>
      </c>
      <c r="AC1159" s="41" t="s">
        <v>11147</v>
      </c>
      <c r="AD1159" s="41" t="s">
        <v>11148</v>
      </c>
      <c r="AE1159" s="41">
        <v>734.0564225</v>
      </c>
      <c r="AF1159" s="41">
        <v>-4.110527767</v>
      </c>
      <c r="AG1159" s="42">
        <v>1.27E41</v>
      </c>
      <c r="AH1159" s="51">
        <v>0.33574617</v>
      </c>
      <c r="AI1159" s="45" t="s">
        <v>11149</v>
      </c>
      <c r="AJ1159" s="40" t="s">
        <v>7330</v>
      </c>
      <c r="AK1159" s="41">
        <v>8028.0</v>
      </c>
      <c r="AL1159" s="40" t="s">
        <v>1382</v>
      </c>
      <c r="AM1159" s="40" t="s">
        <v>7285</v>
      </c>
      <c r="AN1159" s="40" t="s">
        <v>224</v>
      </c>
      <c r="AO1159" s="42">
        <v>1.01E136</v>
      </c>
    </row>
    <row r="1160">
      <c r="A1160" s="41">
        <v>52.0</v>
      </c>
      <c r="B1160" s="42">
        <v>1.671309524E9</v>
      </c>
      <c r="C1160" s="42">
        <v>3356.0</v>
      </c>
      <c r="D1160" s="40" t="s">
        <v>1243</v>
      </c>
      <c r="E1160" s="41">
        <v>140.0</v>
      </c>
      <c r="F1160" s="41">
        <v>35.0</v>
      </c>
      <c r="G1160" s="41">
        <v>70.0</v>
      </c>
      <c r="H1160" s="41">
        <v>-3.07732701</v>
      </c>
      <c r="I1160" s="41">
        <v>10000.0</v>
      </c>
      <c r="J1160" s="41">
        <v>5000.0</v>
      </c>
      <c r="K1160" s="41">
        <v>1200.0</v>
      </c>
      <c r="L1160" s="41">
        <v>600.0</v>
      </c>
      <c r="M1160" s="41">
        <v>30.0</v>
      </c>
      <c r="N1160" s="40" t="s">
        <v>1370</v>
      </c>
      <c r="O1160" s="40" t="s">
        <v>1371</v>
      </c>
      <c r="P1160" s="40" t="s">
        <v>7310</v>
      </c>
      <c r="Q1160" s="40" t="s">
        <v>8686</v>
      </c>
      <c r="R1160" s="40" t="b">
        <v>0</v>
      </c>
      <c r="S1160" s="40" t="s">
        <v>7286</v>
      </c>
      <c r="T1160" s="40" t="s">
        <v>212</v>
      </c>
      <c r="U1160" s="41">
        <v>0.1</v>
      </c>
      <c r="V1160" s="41">
        <v>0.9</v>
      </c>
      <c r="W1160" s="41">
        <v>0.3</v>
      </c>
      <c r="X1160" s="41">
        <v>0.5</v>
      </c>
      <c r="Y1160" s="40" t="b">
        <v>0</v>
      </c>
      <c r="Z1160" s="40" t="b">
        <v>1</v>
      </c>
      <c r="AA1160" s="40" t="b">
        <v>0</v>
      </c>
      <c r="AB1160" s="40" t="b">
        <v>1</v>
      </c>
      <c r="AC1160" s="41" t="s">
        <v>11150</v>
      </c>
      <c r="AD1160" s="41" t="s">
        <v>11151</v>
      </c>
      <c r="AE1160" s="41">
        <v>1144.533606</v>
      </c>
      <c r="AF1160" s="41">
        <v>-4.111899288</v>
      </c>
      <c r="AG1160" s="42">
        <v>4.7E41</v>
      </c>
      <c r="AH1160" s="51">
        <v>0.336191856</v>
      </c>
      <c r="AI1160" s="45" t="s">
        <v>11152</v>
      </c>
      <c r="AJ1160" s="46">
        <v>4.70238852800986E167</v>
      </c>
      <c r="AK1160" s="41">
        <v>3188.0</v>
      </c>
      <c r="AL1160" s="40" t="s">
        <v>7372</v>
      </c>
      <c r="AM1160" s="40" t="s">
        <v>7285</v>
      </c>
      <c r="AN1160" s="40" t="s">
        <v>5643</v>
      </c>
      <c r="AO1160" s="42">
        <v>1.01E138</v>
      </c>
    </row>
    <row r="1161">
      <c r="A1161" s="41">
        <v>84.0</v>
      </c>
      <c r="B1161" s="42">
        <v>1.671302375E9</v>
      </c>
      <c r="C1161" s="42">
        <v>3356.0</v>
      </c>
      <c r="D1161" s="40" t="s">
        <v>1243</v>
      </c>
      <c r="E1161" s="41">
        <v>140.0</v>
      </c>
      <c r="F1161" s="41">
        <v>35.0</v>
      </c>
      <c r="G1161" s="41">
        <v>70.0</v>
      </c>
      <c r="H1161" s="41">
        <v>-3.07732701</v>
      </c>
      <c r="I1161" s="41">
        <v>10000.0</v>
      </c>
      <c r="J1161" s="41">
        <v>5000.0</v>
      </c>
      <c r="K1161" s="41">
        <v>1200.0</v>
      </c>
      <c r="L1161" s="41">
        <v>600.0</v>
      </c>
      <c r="M1161" s="41">
        <v>30.0</v>
      </c>
      <c r="N1161" s="40" t="s">
        <v>1370</v>
      </c>
      <c r="O1161" s="40" t="s">
        <v>1371</v>
      </c>
      <c r="P1161" s="40" t="s">
        <v>7305</v>
      </c>
      <c r="Q1161" s="40" t="s">
        <v>8686</v>
      </c>
      <c r="R1161" s="40" t="b">
        <v>0</v>
      </c>
      <c r="S1161" s="40" t="s">
        <v>7286</v>
      </c>
      <c r="T1161" s="40" t="s">
        <v>212</v>
      </c>
      <c r="U1161" s="41">
        <v>0.1</v>
      </c>
      <c r="V1161" s="41">
        <v>0.9</v>
      </c>
      <c r="W1161" s="41">
        <v>0.2</v>
      </c>
      <c r="X1161" s="41">
        <v>0.4</v>
      </c>
      <c r="Y1161" s="40" t="b">
        <v>0</v>
      </c>
      <c r="Z1161" s="40" t="b">
        <v>1</v>
      </c>
      <c r="AA1161" s="40" t="b">
        <v>0</v>
      </c>
      <c r="AB1161" s="40" t="b">
        <v>0</v>
      </c>
      <c r="AC1161" s="41" t="s">
        <v>11153</v>
      </c>
      <c r="AD1161" s="41" t="s">
        <v>11154</v>
      </c>
      <c r="AE1161" s="41">
        <v>256.5861554</v>
      </c>
      <c r="AF1161" s="41">
        <v>-4.113998291</v>
      </c>
      <c r="AG1161" s="42">
        <v>1.36E42</v>
      </c>
      <c r="AH1161" s="51">
        <v>0.336873942</v>
      </c>
      <c r="AI1161" s="45" t="s">
        <v>11155</v>
      </c>
      <c r="AJ1161" s="45">
        <v>1.36361999807663E257</v>
      </c>
      <c r="AK1161" s="41">
        <v>10000.0</v>
      </c>
      <c r="AL1161" s="40" t="s">
        <v>216</v>
      </c>
      <c r="AM1161" s="40" t="s">
        <v>7285</v>
      </c>
      <c r="AN1161" s="40" t="s">
        <v>224</v>
      </c>
      <c r="AO1161" s="42">
        <v>1.11E139</v>
      </c>
    </row>
    <row r="1162">
      <c r="A1162" s="41">
        <v>144.0</v>
      </c>
      <c r="B1162" s="42">
        <v>1.671312514E9</v>
      </c>
      <c r="C1162" s="42">
        <v>3356.0</v>
      </c>
      <c r="D1162" s="40" t="s">
        <v>1243</v>
      </c>
      <c r="E1162" s="41">
        <v>140.0</v>
      </c>
      <c r="F1162" s="41">
        <v>35.0</v>
      </c>
      <c r="G1162" s="41">
        <v>70.0</v>
      </c>
      <c r="H1162" s="41">
        <v>-3.07732701</v>
      </c>
      <c r="I1162" s="41">
        <v>10000.0</v>
      </c>
      <c r="J1162" s="41">
        <v>5000.0</v>
      </c>
      <c r="K1162" s="41">
        <v>1200.0</v>
      </c>
      <c r="L1162" s="41">
        <v>600.0</v>
      </c>
      <c r="M1162" s="41">
        <v>30.0</v>
      </c>
      <c r="N1162" s="40" t="s">
        <v>1370</v>
      </c>
      <c r="O1162" s="40" t="s">
        <v>1371</v>
      </c>
      <c r="P1162" s="40" t="s">
        <v>212</v>
      </c>
      <c r="Q1162" s="40" t="s">
        <v>8686</v>
      </c>
      <c r="R1162" s="40" t="b">
        <v>0</v>
      </c>
      <c r="S1162" s="40" t="s">
        <v>1373</v>
      </c>
      <c r="T1162" s="40" t="s">
        <v>7305</v>
      </c>
      <c r="U1162" s="41">
        <v>0.1</v>
      </c>
      <c r="V1162" s="41">
        <v>0.9</v>
      </c>
      <c r="W1162" s="41">
        <v>0.1</v>
      </c>
      <c r="X1162" s="41">
        <v>0.4</v>
      </c>
      <c r="Y1162" s="40" t="b">
        <v>0</v>
      </c>
      <c r="Z1162" s="40" t="b">
        <v>1</v>
      </c>
      <c r="AA1162" s="40" t="b">
        <v>0</v>
      </c>
      <c r="AB1162" s="40" t="b">
        <v>1</v>
      </c>
      <c r="AC1162" s="41" t="s">
        <v>11156</v>
      </c>
      <c r="AD1162" s="41" t="s">
        <v>11157</v>
      </c>
      <c r="AE1162" s="41">
        <v>967.4770267</v>
      </c>
      <c r="AF1162" s="41">
        <v>-4.115564988</v>
      </c>
      <c r="AG1162" s="42">
        <v>2.69E41</v>
      </c>
      <c r="AH1162" s="51">
        <v>0.337383052</v>
      </c>
      <c r="AI1162" s="45" t="s">
        <v>11158</v>
      </c>
      <c r="AJ1162" s="46">
        <v>2.68751169175636E125</v>
      </c>
      <c r="AK1162" s="41">
        <v>10000.0</v>
      </c>
      <c r="AL1162" s="40" t="s">
        <v>216</v>
      </c>
      <c r="AM1162" s="40" t="s">
        <v>7285</v>
      </c>
      <c r="AN1162" s="40" t="s">
        <v>5643</v>
      </c>
      <c r="AO1162" s="42">
        <v>1.1E137</v>
      </c>
    </row>
    <row r="1163">
      <c r="A1163" s="41">
        <v>1022.0</v>
      </c>
      <c r="B1163" s="42">
        <v>1.671302375E9</v>
      </c>
      <c r="C1163" s="42">
        <v>3356.0</v>
      </c>
      <c r="D1163" s="40" t="s">
        <v>1243</v>
      </c>
      <c r="E1163" s="41">
        <v>140.0</v>
      </c>
      <c r="F1163" s="41">
        <v>35.0</v>
      </c>
      <c r="G1163" s="41">
        <v>70.0</v>
      </c>
      <c r="H1163" s="41">
        <v>-3.07732701</v>
      </c>
      <c r="I1163" s="41">
        <v>10000.0</v>
      </c>
      <c r="J1163" s="41">
        <v>5000.0</v>
      </c>
      <c r="K1163" s="41">
        <v>1200.0</v>
      </c>
      <c r="L1163" s="41">
        <v>600.0</v>
      </c>
      <c r="M1163" s="41">
        <v>100.0</v>
      </c>
      <c r="N1163" s="40" t="s">
        <v>1370</v>
      </c>
      <c r="O1163" s="40" t="s">
        <v>208</v>
      </c>
      <c r="P1163" s="40" t="s">
        <v>1372</v>
      </c>
      <c r="Q1163" s="40" t="s">
        <v>8686</v>
      </c>
      <c r="R1163" s="40" t="b">
        <v>0</v>
      </c>
      <c r="S1163" s="40" t="s">
        <v>7286</v>
      </c>
      <c r="T1163" s="40" t="s">
        <v>212</v>
      </c>
      <c r="U1163" s="41">
        <v>0.1</v>
      </c>
      <c r="V1163" s="41">
        <v>0.9</v>
      </c>
      <c r="W1163" s="41">
        <v>0.2</v>
      </c>
      <c r="X1163" s="41">
        <v>0.6</v>
      </c>
      <c r="Y1163" s="40" t="b">
        <v>0</v>
      </c>
      <c r="Z1163" s="40" t="b">
        <v>1</v>
      </c>
      <c r="AA1163" s="40" t="b">
        <v>0</v>
      </c>
      <c r="AB1163" s="40" t="b">
        <v>0</v>
      </c>
      <c r="AC1163" s="41" t="s">
        <v>11159</v>
      </c>
      <c r="AD1163" s="41" t="s">
        <v>11160</v>
      </c>
      <c r="AE1163" s="41">
        <v>1200.736171</v>
      </c>
      <c r="AF1163" s="41">
        <v>-4.117073474</v>
      </c>
      <c r="AG1163" s="42">
        <v>2.91E41</v>
      </c>
      <c r="AH1163" s="51">
        <v>0.337873245</v>
      </c>
      <c r="AI1163" s="45" t="s">
        <v>11161</v>
      </c>
      <c r="AJ1163" s="40" t="s">
        <v>11162</v>
      </c>
      <c r="AK1163" s="41">
        <v>9825.0</v>
      </c>
      <c r="AL1163" s="40" t="s">
        <v>2224</v>
      </c>
      <c r="AM1163" s="40" t="s">
        <v>7285</v>
      </c>
      <c r="AN1163" s="40" t="s">
        <v>224</v>
      </c>
      <c r="AO1163" s="42">
        <v>1.1E137</v>
      </c>
    </row>
    <row r="1164">
      <c r="A1164" s="41">
        <v>112.0</v>
      </c>
      <c r="B1164" s="42">
        <v>1.671312492E9</v>
      </c>
      <c r="C1164" s="42">
        <v>3356.0</v>
      </c>
      <c r="D1164" s="40" t="s">
        <v>1243</v>
      </c>
      <c r="E1164" s="41">
        <v>140.0</v>
      </c>
      <c r="F1164" s="41">
        <v>35.0</v>
      </c>
      <c r="G1164" s="41">
        <v>70.0</v>
      </c>
      <c r="H1164" s="41">
        <v>-3.07732701</v>
      </c>
      <c r="I1164" s="41">
        <v>10000.0</v>
      </c>
      <c r="J1164" s="41">
        <v>5000.0</v>
      </c>
      <c r="K1164" s="41">
        <v>1200.0</v>
      </c>
      <c r="L1164" s="41">
        <v>600.0</v>
      </c>
      <c r="M1164" s="41">
        <v>30.0</v>
      </c>
      <c r="N1164" s="40" t="s">
        <v>1370</v>
      </c>
      <c r="O1164" s="40" t="s">
        <v>1371</v>
      </c>
      <c r="P1164" s="40" t="s">
        <v>1372</v>
      </c>
      <c r="Q1164" s="40" t="s">
        <v>8686</v>
      </c>
      <c r="R1164" s="40" t="b">
        <v>0</v>
      </c>
      <c r="S1164" s="40" t="s">
        <v>1373</v>
      </c>
      <c r="T1164" s="40" t="s">
        <v>7305</v>
      </c>
      <c r="U1164" s="41">
        <v>0.1</v>
      </c>
      <c r="V1164" s="41">
        <v>0.9</v>
      </c>
      <c r="W1164" s="41">
        <v>0.2</v>
      </c>
      <c r="X1164" s="41">
        <v>0.5</v>
      </c>
      <c r="Y1164" s="40" t="b">
        <v>0</v>
      </c>
      <c r="Z1164" s="40" t="b">
        <v>1</v>
      </c>
      <c r="AA1164" s="40" t="b">
        <v>0</v>
      </c>
      <c r="AB1164" s="40" t="b">
        <v>1</v>
      </c>
      <c r="AC1164" s="41" t="s">
        <v>8027</v>
      </c>
      <c r="AD1164" s="41" t="s">
        <v>11163</v>
      </c>
      <c r="AE1164" s="41">
        <v>942.1751144</v>
      </c>
      <c r="AF1164" s="41">
        <v>-4.117631208</v>
      </c>
      <c r="AG1164" s="42">
        <v>1.1E42</v>
      </c>
      <c r="AH1164" s="51">
        <v>0.338054485</v>
      </c>
      <c r="AI1164" s="45" t="s">
        <v>11164</v>
      </c>
      <c r="AJ1164" s="46">
        <v>1.09699185714151E128</v>
      </c>
      <c r="AK1164" s="41">
        <v>5737.0</v>
      </c>
      <c r="AL1164" s="40" t="s">
        <v>7372</v>
      </c>
      <c r="AM1164" s="40" t="s">
        <v>7285</v>
      </c>
      <c r="AN1164" s="40" t="s">
        <v>5643</v>
      </c>
      <c r="AO1164" s="42">
        <v>1.1E139</v>
      </c>
    </row>
    <row r="1165">
      <c r="A1165" s="41">
        <v>518.0</v>
      </c>
      <c r="B1165" s="42">
        <v>1.671302375E9</v>
      </c>
      <c r="C1165" s="42">
        <v>3356.0</v>
      </c>
      <c r="D1165" s="40" t="s">
        <v>1243</v>
      </c>
      <c r="E1165" s="41">
        <v>140.0</v>
      </c>
      <c r="F1165" s="41">
        <v>35.0</v>
      </c>
      <c r="G1165" s="41">
        <v>70.0</v>
      </c>
      <c r="H1165" s="41">
        <v>-3.07732701</v>
      </c>
      <c r="I1165" s="41">
        <v>10000.0</v>
      </c>
      <c r="J1165" s="41">
        <v>5000.0</v>
      </c>
      <c r="K1165" s="41">
        <v>1200.0</v>
      </c>
      <c r="L1165" s="41">
        <v>600.0</v>
      </c>
      <c r="M1165" s="41">
        <v>50.0</v>
      </c>
      <c r="N1165" s="40" t="s">
        <v>1370</v>
      </c>
      <c r="O1165" s="40" t="s">
        <v>1371</v>
      </c>
      <c r="P1165" s="40" t="s">
        <v>212</v>
      </c>
      <c r="Q1165" s="40" t="s">
        <v>8686</v>
      </c>
      <c r="R1165" s="40" t="b">
        <v>0</v>
      </c>
      <c r="S1165" s="40" t="s">
        <v>7286</v>
      </c>
      <c r="T1165" s="40" t="s">
        <v>212</v>
      </c>
      <c r="U1165" s="41">
        <v>0.1</v>
      </c>
      <c r="V1165" s="41">
        <v>0.9</v>
      </c>
      <c r="W1165" s="41">
        <v>0.2</v>
      </c>
      <c r="X1165" s="41">
        <v>0.6</v>
      </c>
      <c r="Y1165" s="40" t="b">
        <v>0</v>
      </c>
      <c r="Z1165" s="40" t="b">
        <v>1</v>
      </c>
      <c r="AA1165" s="40" t="b">
        <v>0</v>
      </c>
      <c r="AB1165" s="40" t="b">
        <v>0</v>
      </c>
      <c r="AC1165" s="41" t="s">
        <v>11165</v>
      </c>
      <c r="AD1165" s="41" t="s">
        <v>11166</v>
      </c>
      <c r="AE1165" s="41">
        <v>417.0000255</v>
      </c>
      <c r="AF1165" s="41">
        <v>-4.120389993</v>
      </c>
      <c r="AG1165" s="42">
        <v>6.51E41</v>
      </c>
      <c r="AH1165" s="51">
        <v>0.338950973</v>
      </c>
      <c r="AI1165" s="45" t="s">
        <v>11167</v>
      </c>
      <c r="AJ1165" s="40" t="s">
        <v>11168</v>
      </c>
      <c r="AK1165" s="41">
        <v>6627.0</v>
      </c>
      <c r="AL1165" s="40" t="s">
        <v>1382</v>
      </c>
      <c r="AM1165" s="40" t="s">
        <v>7285</v>
      </c>
      <c r="AN1165" s="40" t="s">
        <v>224</v>
      </c>
      <c r="AO1165" s="42">
        <v>1.11E138</v>
      </c>
    </row>
    <row r="1166">
      <c r="A1166" s="41">
        <v>17.0</v>
      </c>
      <c r="B1166" s="42">
        <v>1.671312514E9</v>
      </c>
      <c r="C1166" s="42">
        <v>3356.0</v>
      </c>
      <c r="D1166" s="40" t="s">
        <v>1243</v>
      </c>
      <c r="E1166" s="41">
        <v>140.0</v>
      </c>
      <c r="F1166" s="41">
        <v>35.0</v>
      </c>
      <c r="G1166" s="41">
        <v>70.0</v>
      </c>
      <c r="H1166" s="41">
        <v>-3.07732701</v>
      </c>
      <c r="I1166" s="41">
        <v>10000.0</v>
      </c>
      <c r="J1166" s="41">
        <v>5000.0</v>
      </c>
      <c r="K1166" s="41">
        <v>1200.0</v>
      </c>
      <c r="L1166" s="41">
        <v>600.0</v>
      </c>
      <c r="M1166" s="41">
        <v>30.0</v>
      </c>
      <c r="N1166" s="40" t="s">
        <v>1370</v>
      </c>
      <c r="O1166" s="40" t="s">
        <v>1371</v>
      </c>
      <c r="P1166" s="40" t="s">
        <v>209</v>
      </c>
      <c r="Q1166" s="40" t="s">
        <v>8686</v>
      </c>
      <c r="R1166" s="40" t="b">
        <v>0</v>
      </c>
      <c r="S1166" s="40" t="s">
        <v>7286</v>
      </c>
      <c r="T1166" s="40" t="s">
        <v>7305</v>
      </c>
      <c r="U1166" s="41">
        <v>0.1</v>
      </c>
      <c r="V1166" s="41">
        <v>0.9</v>
      </c>
      <c r="W1166" s="41">
        <v>0.3</v>
      </c>
      <c r="X1166" s="41">
        <v>0.6</v>
      </c>
      <c r="Y1166" s="40" t="b">
        <v>0</v>
      </c>
      <c r="Z1166" s="40" t="b">
        <v>1</v>
      </c>
      <c r="AA1166" s="40" t="b">
        <v>0</v>
      </c>
      <c r="AB1166" s="40" t="b">
        <v>1</v>
      </c>
      <c r="AC1166" s="41" t="s">
        <v>11169</v>
      </c>
      <c r="AD1166" s="41" t="s">
        <v>11170</v>
      </c>
      <c r="AE1166" s="41">
        <v>946.3890254</v>
      </c>
      <c r="AF1166" s="41">
        <v>-4.121133345</v>
      </c>
      <c r="AG1166" s="42">
        <v>5.05E41</v>
      </c>
      <c r="AH1166" s="51">
        <v>0.33919253</v>
      </c>
      <c r="AI1166" s="45" t="s">
        <v>11171</v>
      </c>
      <c r="AJ1166" s="46">
        <v>5.05449982741291E167</v>
      </c>
      <c r="AK1166" s="41">
        <v>3999.0</v>
      </c>
      <c r="AL1166" s="40" t="s">
        <v>7372</v>
      </c>
      <c r="AM1166" s="40" t="s">
        <v>7285</v>
      </c>
      <c r="AN1166" s="40" t="s">
        <v>5643</v>
      </c>
      <c r="AO1166" s="42">
        <v>1.01E138</v>
      </c>
    </row>
    <row r="1167">
      <c r="A1167" s="41">
        <v>878.0</v>
      </c>
      <c r="B1167" s="42">
        <v>1.671302375E9</v>
      </c>
      <c r="C1167" s="42">
        <v>3356.0</v>
      </c>
      <c r="D1167" s="40" t="s">
        <v>1243</v>
      </c>
      <c r="E1167" s="41">
        <v>140.0</v>
      </c>
      <c r="F1167" s="41">
        <v>35.0</v>
      </c>
      <c r="G1167" s="41">
        <v>70.0</v>
      </c>
      <c r="H1167" s="41">
        <v>-3.07732701</v>
      </c>
      <c r="I1167" s="41">
        <v>10000.0</v>
      </c>
      <c r="J1167" s="41">
        <v>5000.0</v>
      </c>
      <c r="K1167" s="41">
        <v>1200.0</v>
      </c>
      <c r="L1167" s="41">
        <v>600.0</v>
      </c>
      <c r="M1167" s="41">
        <v>100.0</v>
      </c>
      <c r="N1167" s="40" t="s">
        <v>1370</v>
      </c>
      <c r="O1167" s="40" t="s">
        <v>1371</v>
      </c>
      <c r="P1167" s="40" t="s">
        <v>212</v>
      </c>
      <c r="Q1167" s="40" t="s">
        <v>8686</v>
      </c>
      <c r="R1167" s="40" t="b">
        <v>0</v>
      </c>
      <c r="S1167" s="40" t="s">
        <v>7286</v>
      </c>
      <c r="T1167" s="40" t="s">
        <v>212</v>
      </c>
      <c r="U1167" s="41">
        <v>0.1</v>
      </c>
      <c r="V1167" s="41">
        <v>0.9</v>
      </c>
      <c r="W1167" s="41">
        <v>0.2</v>
      </c>
      <c r="X1167" s="41">
        <v>0.6</v>
      </c>
      <c r="Y1167" s="40" t="b">
        <v>0</v>
      </c>
      <c r="Z1167" s="40" t="b">
        <v>1</v>
      </c>
      <c r="AA1167" s="40" t="b">
        <v>0</v>
      </c>
      <c r="AB1167" s="40" t="b">
        <v>0</v>
      </c>
      <c r="AC1167" s="41" t="s">
        <v>11172</v>
      </c>
      <c r="AD1167" s="41" t="s">
        <v>11173</v>
      </c>
      <c r="AE1167" s="41">
        <v>917.8959012</v>
      </c>
      <c r="AF1167" s="41">
        <v>-4.125430937</v>
      </c>
      <c r="AG1167" s="42">
        <v>1.28E41</v>
      </c>
      <c r="AH1167" s="51">
        <v>0.340589064</v>
      </c>
      <c r="AI1167" s="45" t="s">
        <v>11174</v>
      </c>
      <c r="AJ1167" s="40" t="s">
        <v>11175</v>
      </c>
      <c r="AK1167" s="41">
        <v>7386.0</v>
      </c>
      <c r="AL1167" s="40" t="s">
        <v>7372</v>
      </c>
      <c r="AM1167" s="40" t="s">
        <v>7285</v>
      </c>
      <c r="AN1167" s="40" t="s">
        <v>224</v>
      </c>
      <c r="AO1167" s="42">
        <v>1.01E136</v>
      </c>
    </row>
    <row r="1168">
      <c r="A1168" s="41">
        <v>156.0</v>
      </c>
      <c r="B1168" s="42">
        <v>1.671302375E9</v>
      </c>
      <c r="C1168" s="42">
        <v>3356.0</v>
      </c>
      <c r="D1168" s="40" t="s">
        <v>1243</v>
      </c>
      <c r="E1168" s="41">
        <v>140.0</v>
      </c>
      <c r="F1168" s="41">
        <v>35.0</v>
      </c>
      <c r="G1168" s="41">
        <v>70.0</v>
      </c>
      <c r="H1168" s="41">
        <v>-3.07732701</v>
      </c>
      <c r="I1168" s="41">
        <v>10000.0</v>
      </c>
      <c r="J1168" s="41">
        <v>5000.0</v>
      </c>
      <c r="K1168" s="41">
        <v>1200.0</v>
      </c>
      <c r="L1168" s="41">
        <v>600.0</v>
      </c>
      <c r="M1168" s="41">
        <v>30.0</v>
      </c>
      <c r="N1168" s="40" t="s">
        <v>1370</v>
      </c>
      <c r="O1168" s="40" t="s">
        <v>1371</v>
      </c>
      <c r="P1168" s="40" t="s">
        <v>212</v>
      </c>
      <c r="Q1168" s="40" t="s">
        <v>8686</v>
      </c>
      <c r="R1168" s="40" t="b">
        <v>0</v>
      </c>
      <c r="S1168" s="40" t="s">
        <v>7286</v>
      </c>
      <c r="T1168" s="40" t="s">
        <v>212</v>
      </c>
      <c r="U1168" s="41">
        <v>0.1</v>
      </c>
      <c r="V1168" s="41">
        <v>0.9</v>
      </c>
      <c r="W1168" s="41">
        <v>0.2</v>
      </c>
      <c r="X1168" s="41">
        <v>0.4</v>
      </c>
      <c r="Y1168" s="40" t="b">
        <v>0</v>
      </c>
      <c r="Z1168" s="40" t="b">
        <v>1</v>
      </c>
      <c r="AA1168" s="40" t="b">
        <v>0</v>
      </c>
      <c r="AB1168" s="40" t="b">
        <v>0</v>
      </c>
      <c r="AC1168" s="41" t="s">
        <v>11176</v>
      </c>
      <c r="AD1168" s="41" t="s">
        <v>11177</v>
      </c>
      <c r="AE1168" s="41">
        <v>239.2291136</v>
      </c>
      <c r="AF1168" s="41">
        <v>-4.125716569</v>
      </c>
      <c r="AG1168" s="42">
        <v>1.01E42</v>
      </c>
      <c r="AH1168" s="51">
        <v>0.340681883</v>
      </c>
      <c r="AI1168" s="45" t="s">
        <v>11178</v>
      </c>
      <c r="AJ1168" s="45">
        <v>1.00935479157736E257</v>
      </c>
      <c r="AK1168" s="41">
        <v>9310.0</v>
      </c>
      <c r="AL1168" s="40" t="s">
        <v>1382</v>
      </c>
      <c r="AM1168" s="40" t="s">
        <v>7285</v>
      </c>
      <c r="AN1168" s="40" t="s">
        <v>224</v>
      </c>
      <c r="AO1168" s="42">
        <v>1.01E139</v>
      </c>
    </row>
    <row r="1169">
      <c r="A1169" s="41">
        <v>651.0</v>
      </c>
      <c r="B1169" s="42">
        <v>1.671302375E9</v>
      </c>
      <c r="C1169" s="42">
        <v>3356.0</v>
      </c>
      <c r="D1169" s="40" t="s">
        <v>1243</v>
      </c>
      <c r="E1169" s="41">
        <v>140.0</v>
      </c>
      <c r="F1169" s="41">
        <v>35.0</v>
      </c>
      <c r="G1169" s="41">
        <v>70.0</v>
      </c>
      <c r="H1169" s="41">
        <v>-3.07732701</v>
      </c>
      <c r="I1169" s="41">
        <v>10000.0</v>
      </c>
      <c r="J1169" s="41">
        <v>5000.0</v>
      </c>
      <c r="K1169" s="41">
        <v>1200.0</v>
      </c>
      <c r="L1169" s="41">
        <v>600.0</v>
      </c>
      <c r="M1169" s="41">
        <v>50.0</v>
      </c>
      <c r="N1169" s="40" t="s">
        <v>1370</v>
      </c>
      <c r="O1169" s="40" t="s">
        <v>208</v>
      </c>
      <c r="P1169" s="40" t="s">
        <v>1372</v>
      </c>
      <c r="Q1169" s="40" t="s">
        <v>8686</v>
      </c>
      <c r="R1169" s="40" t="b">
        <v>0</v>
      </c>
      <c r="S1169" s="40" t="s">
        <v>1373</v>
      </c>
      <c r="T1169" s="40" t="s">
        <v>212</v>
      </c>
      <c r="U1169" s="41">
        <v>0.1</v>
      </c>
      <c r="V1169" s="41">
        <v>0.9</v>
      </c>
      <c r="W1169" s="41">
        <v>0.2</v>
      </c>
      <c r="X1169" s="41">
        <v>0.4</v>
      </c>
      <c r="Y1169" s="40" t="b">
        <v>0</v>
      </c>
      <c r="Z1169" s="40" t="b">
        <v>1</v>
      </c>
      <c r="AA1169" s="40" t="b">
        <v>0</v>
      </c>
      <c r="AB1169" s="40" t="b">
        <v>0</v>
      </c>
      <c r="AC1169" s="41" t="s">
        <v>11179</v>
      </c>
      <c r="AD1169" s="41" t="s">
        <v>11180</v>
      </c>
      <c r="AE1169" s="41">
        <v>415.6344771</v>
      </c>
      <c r="AF1169" s="41">
        <v>-4.126705321</v>
      </c>
      <c r="AG1169" s="42">
        <v>1.28E42</v>
      </c>
      <c r="AH1169" s="51">
        <v>0.341003185</v>
      </c>
      <c r="AI1169" s="45" t="s">
        <v>11181</v>
      </c>
      <c r="AJ1169" s="40" t="s">
        <v>11182</v>
      </c>
      <c r="AK1169" s="41">
        <v>10000.0</v>
      </c>
      <c r="AL1169" s="40" t="s">
        <v>216</v>
      </c>
      <c r="AM1169" s="40" t="s">
        <v>7285</v>
      </c>
      <c r="AN1169" s="40" t="s">
        <v>224</v>
      </c>
      <c r="AO1169" s="42">
        <v>1.11E139</v>
      </c>
    </row>
    <row r="1170">
      <c r="A1170" s="41">
        <v>946.0</v>
      </c>
      <c r="B1170" s="42">
        <v>1.671302375E9</v>
      </c>
      <c r="C1170" s="42">
        <v>3356.0</v>
      </c>
      <c r="D1170" s="40" t="s">
        <v>1243</v>
      </c>
      <c r="E1170" s="41">
        <v>140.0</v>
      </c>
      <c r="F1170" s="41">
        <v>35.0</v>
      </c>
      <c r="G1170" s="41">
        <v>70.0</v>
      </c>
      <c r="H1170" s="41">
        <v>-3.07732701</v>
      </c>
      <c r="I1170" s="41">
        <v>10000.0</v>
      </c>
      <c r="J1170" s="41">
        <v>5000.0</v>
      </c>
      <c r="K1170" s="41">
        <v>1200.0</v>
      </c>
      <c r="L1170" s="41">
        <v>600.0</v>
      </c>
      <c r="M1170" s="41">
        <v>100.0</v>
      </c>
      <c r="N1170" s="40" t="s">
        <v>1370</v>
      </c>
      <c r="O1170" s="40" t="s">
        <v>208</v>
      </c>
      <c r="P1170" s="40" t="s">
        <v>7310</v>
      </c>
      <c r="Q1170" s="40" t="s">
        <v>8686</v>
      </c>
      <c r="R1170" s="40" t="b">
        <v>0</v>
      </c>
      <c r="S1170" s="40" t="s">
        <v>7286</v>
      </c>
      <c r="T1170" s="40" t="s">
        <v>212</v>
      </c>
      <c r="U1170" s="41">
        <v>0.1</v>
      </c>
      <c r="V1170" s="41">
        <v>0.9</v>
      </c>
      <c r="W1170" s="41">
        <v>0.1</v>
      </c>
      <c r="X1170" s="41">
        <v>0.5</v>
      </c>
      <c r="Y1170" s="40" t="b">
        <v>0</v>
      </c>
      <c r="Z1170" s="40" t="b">
        <v>1</v>
      </c>
      <c r="AA1170" s="40" t="b">
        <v>0</v>
      </c>
      <c r="AB1170" s="40" t="b">
        <v>0</v>
      </c>
      <c r="AC1170" s="41" t="s">
        <v>11183</v>
      </c>
      <c r="AD1170" s="41" t="s">
        <v>11184</v>
      </c>
      <c r="AE1170" s="41">
        <v>638.4714396</v>
      </c>
      <c r="AF1170" s="41">
        <v>-4.12707966</v>
      </c>
      <c r="AG1170" s="42">
        <v>8.57E41</v>
      </c>
      <c r="AH1170" s="51">
        <v>0.341124829</v>
      </c>
      <c r="AI1170" s="45" t="s">
        <v>11185</v>
      </c>
      <c r="AJ1170" s="40" t="s">
        <v>11186</v>
      </c>
      <c r="AK1170" s="41">
        <v>4331.0</v>
      </c>
      <c r="AL1170" s="40" t="s">
        <v>7372</v>
      </c>
      <c r="AM1170" s="40" t="s">
        <v>7285</v>
      </c>
      <c r="AN1170" s="40" t="s">
        <v>224</v>
      </c>
      <c r="AO1170" s="42">
        <v>1.0E139</v>
      </c>
    </row>
    <row r="1171">
      <c r="A1171" s="41">
        <v>989.0</v>
      </c>
      <c r="B1171" s="42">
        <v>1.671302375E9</v>
      </c>
      <c r="C1171" s="42">
        <v>3356.0</v>
      </c>
      <c r="D1171" s="40" t="s">
        <v>1243</v>
      </c>
      <c r="E1171" s="41">
        <v>140.0</v>
      </c>
      <c r="F1171" s="41">
        <v>35.0</v>
      </c>
      <c r="G1171" s="41">
        <v>70.0</v>
      </c>
      <c r="H1171" s="41">
        <v>-3.07732701</v>
      </c>
      <c r="I1171" s="41">
        <v>10000.0</v>
      </c>
      <c r="J1171" s="41">
        <v>5000.0</v>
      </c>
      <c r="K1171" s="41">
        <v>1200.0</v>
      </c>
      <c r="L1171" s="41">
        <v>600.0</v>
      </c>
      <c r="M1171" s="41">
        <v>100.0</v>
      </c>
      <c r="N1171" s="40" t="s">
        <v>1370</v>
      </c>
      <c r="O1171" s="40" t="s">
        <v>208</v>
      </c>
      <c r="P1171" s="40" t="s">
        <v>7305</v>
      </c>
      <c r="Q1171" s="40" t="s">
        <v>8686</v>
      </c>
      <c r="R1171" s="40" t="b">
        <v>0</v>
      </c>
      <c r="S1171" s="40" t="s">
        <v>7286</v>
      </c>
      <c r="T1171" s="40" t="s">
        <v>212</v>
      </c>
      <c r="U1171" s="41">
        <v>0.1</v>
      </c>
      <c r="V1171" s="41">
        <v>0.9</v>
      </c>
      <c r="W1171" s="41">
        <v>0.3</v>
      </c>
      <c r="X1171" s="41">
        <v>0.6</v>
      </c>
      <c r="Y1171" s="40" t="b">
        <v>0</v>
      </c>
      <c r="Z1171" s="40" t="b">
        <v>1</v>
      </c>
      <c r="AA1171" s="40" t="b">
        <v>0</v>
      </c>
      <c r="AB1171" s="40" t="b">
        <v>0</v>
      </c>
      <c r="AC1171" s="41" t="s">
        <v>11187</v>
      </c>
      <c r="AD1171" s="41" t="s">
        <v>11188</v>
      </c>
      <c r="AE1171" s="41">
        <v>658.1525345</v>
      </c>
      <c r="AF1171" s="41">
        <v>-4.127550882</v>
      </c>
      <c r="AG1171" s="42">
        <v>5.05E41</v>
      </c>
      <c r="AH1171" s="51">
        <v>0.341277956</v>
      </c>
      <c r="AI1171" s="45" t="s">
        <v>11189</v>
      </c>
      <c r="AJ1171" s="40" t="s">
        <v>11190</v>
      </c>
      <c r="AK1171" s="41">
        <v>5207.0</v>
      </c>
      <c r="AL1171" s="40" t="s">
        <v>7372</v>
      </c>
      <c r="AM1171" s="40" t="s">
        <v>7285</v>
      </c>
      <c r="AN1171" s="40" t="s">
        <v>224</v>
      </c>
      <c r="AO1171" s="42">
        <v>1.01E138</v>
      </c>
    </row>
    <row r="1172">
      <c r="A1172" s="41">
        <v>77.0</v>
      </c>
      <c r="B1172" s="42">
        <v>1.671312492E9</v>
      </c>
      <c r="C1172" s="42">
        <v>3356.0</v>
      </c>
      <c r="D1172" s="40" t="s">
        <v>1243</v>
      </c>
      <c r="E1172" s="41">
        <v>140.0</v>
      </c>
      <c r="F1172" s="41">
        <v>35.0</v>
      </c>
      <c r="G1172" s="41">
        <v>70.0</v>
      </c>
      <c r="H1172" s="41">
        <v>-3.07732701</v>
      </c>
      <c r="I1172" s="41">
        <v>10000.0</v>
      </c>
      <c r="J1172" s="41">
        <v>5000.0</v>
      </c>
      <c r="K1172" s="41">
        <v>1200.0</v>
      </c>
      <c r="L1172" s="41">
        <v>600.0</v>
      </c>
      <c r="M1172" s="41">
        <v>30.0</v>
      </c>
      <c r="N1172" s="40" t="s">
        <v>1370</v>
      </c>
      <c r="O1172" s="40" t="s">
        <v>1371</v>
      </c>
      <c r="P1172" s="40" t="s">
        <v>7305</v>
      </c>
      <c r="Q1172" s="40" t="s">
        <v>8686</v>
      </c>
      <c r="R1172" s="40" t="b">
        <v>0</v>
      </c>
      <c r="S1172" s="40" t="s">
        <v>1373</v>
      </c>
      <c r="T1172" s="40" t="s">
        <v>7305</v>
      </c>
      <c r="U1172" s="41">
        <v>0.1</v>
      </c>
      <c r="V1172" s="41">
        <v>0.9</v>
      </c>
      <c r="W1172" s="41">
        <v>0.2</v>
      </c>
      <c r="X1172" s="41">
        <v>0.6</v>
      </c>
      <c r="Y1172" s="40" t="b">
        <v>0</v>
      </c>
      <c r="Z1172" s="40" t="b">
        <v>1</v>
      </c>
      <c r="AA1172" s="40" t="b">
        <v>0</v>
      </c>
      <c r="AB1172" s="40" t="b">
        <v>1</v>
      </c>
      <c r="AC1172" s="41" t="s">
        <v>11191</v>
      </c>
      <c r="AD1172" s="41" t="s">
        <v>11192</v>
      </c>
      <c r="AE1172" s="41">
        <v>1203.368357</v>
      </c>
      <c r="AF1172" s="41">
        <v>-4.127673118</v>
      </c>
      <c r="AG1172" s="42">
        <v>3.35E41</v>
      </c>
      <c r="AH1172" s="51">
        <v>0.341317678</v>
      </c>
      <c r="AI1172" s="45" t="s">
        <v>11193</v>
      </c>
      <c r="AJ1172" s="45">
        <v>3.34605055774385E251</v>
      </c>
      <c r="AK1172" s="41">
        <v>8506.0</v>
      </c>
      <c r="AL1172" s="40" t="s">
        <v>2224</v>
      </c>
      <c r="AM1172" s="40" t="s">
        <v>7285</v>
      </c>
      <c r="AN1172" s="40" t="s">
        <v>5643</v>
      </c>
      <c r="AO1172" s="42">
        <v>1.11E137</v>
      </c>
    </row>
    <row r="1173">
      <c r="A1173" s="41">
        <v>737.0</v>
      </c>
      <c r="B1173" s="42">
        <v>1.671302375E9</v>
      </c>
      <c r="C1173" s="42">
        <v>3356.0</v>
      </c>
      <c r="D1173" s="40" t="s">
        <v>1243</v>
      </c>
      <c r="E1173" s="41">
        <v>140.0</v>
      </c>
      <c r="F1173" s="41">
        <v>35.0</v>
      </c>
      <c r="G1173" s="41">
        <v>70.0</v>
      </c>
      <c r="H1173" s="41">
        <v>-3.07732701</v>
      </c>
      <c r="I1173" s="41">
        <v>10000.0</v>
      </c>
      <c r="J1173" s="41">
        <v>5000.0</v>
      </c>
      <c r="K1173" s="41">
        <v>1200.0</v>
      </c>
      <c r="L1173" s="41">
        <v>600.0</v>
      </c>
      <c r="M1173" s="41">
        <v>100.0</v>
      </c>
      <c r="N1173" s="40" t="s">
        <v>1370</v>
      </c>
      <c r="O1173" s="40" t="s">
        <v>1371</v>
      </c>
      <c r="P1173" s="40" t="s">
        <v>209</v>
      </c>
      <c r="Q1173" s="40" t="s">
        <v>8686</v>
      </c>
      <c r="R1173" s="40" t="b">
        <v>0</v>
      </c>
      <c r="S1173" s="40" t="s">
        <v>7286</v>
      </c>
      <c r="T1173" s="40" t="s">
        <v>212</v>
      </c>
      <c r="U1173" s="41">
        <v>0.1</v>
      </c>
      <c r="V1173" s="41">
        <v>0.9</v>
      </c>
      <c r="W1173" s="41">
        <v>0.3</v>
      </c>
      <c r="X1173" s="41">
        <v>0.6</v>
      </c>
      <c r="Y1173" s="40" t="b">
        <v>0</v>
      </c>
      <c r="Z1173" s="40" t="b">
        <v>1</v>
      </c>
      <c r="AA1173" s="40" t="b">
        <v>0</v>
      </c>
      <c r="AB1173" s="40" t="b">
        <v>0</v>
      </c>
      <c r="AC1173" s="41" t="s">
        <v>11194</v>
      </c>
      <c r="AD1173" s="41" t="s">
        <v>11195</v>
      </c>
      <c r="AE1173" s="41">
        <v>649.4347377</v>
      </c>
      <c r="AF1173" s="41">
        <v>-4.129292362</v>
      </c>
      <c r="AG1173" s="42">
        <v>1.22E42</v>
      </c>
      <c r="AH1173" s="51">
        <v>0.341843863</v>
      </c>
      <c r="AI1173" s="45" t="s">
        <v>11196</v>
      </c>
      <c r="AJ1173" s="40" t="s">
        <v>11197</v>
      </c>
      <c r="AK1173" s="41">
        <v>5213.0</v>
      </c>
      <c r="AL1173" s="40" t="s">
        <v>7372</v>
      </c>
      <c r="AM1173" s="40" t="s">
        <v>7285</v>
      </c>
      <c r="AN1173" s="40" t="s">
        <v>224</v>
      </c>
      <c r="AO1173" s="42">
        <v>1.1E139</v>
      </c>
    </row>
    <row r="1174">
      <c r="A1174" s="41">
        <v>701.0</v>
      </c>
      <c r="B1174" s="42">
        <v>1.671302375E9</v>
      </c>
      <c r="C1174" s="42">
        <v>3356.0</v>
      </c>
      <c r="D1174" s="40" t="s">
        <v>1243</v>
      </c>
      <c r="E1174" s="41">
        <v>140.0</v>
      </c>
      <c r="F1174" s="41">
        <v>35.0</v>
      </c>
      <c r="G1174" s="41">
        <v>70.0</v>
      </c>
      <c r="H1174" s="41">
        <v>-3.07732701</v>
      </c>
      <c r="I1174" s="41">
        <v>10000.0</v>
      </c>
      <c r="J1174" s="41">
        <v>5000.0</v>
      </c>
      <c r="K1174" s="41">
        <v>1200.0</v>
      </c>
      <c r="L1174" s="41">
        <v>600.0</v>
      </c>
      <c r="M1174" s="41">
        <v>50.0</v>
      </c>
      <c r="N1174" s="40" t="s">
        <v>1370</v>
      </c>
      <c r="O1174" s="40" t="s">
        <v>208</v>
      </c>
      <c r="P1174" s="40" t="s">
        <v>212</v>
      </c>
      <c r="Q1174" s="40" t="s">
        <v>8686</v>
      </c>
      <c r="R1174" s="40" t="b">
        <v>0</v>
      </c>
      <c r="S1174" s="40" t="s">
        <v>7286</v>
      </c>
      <c r="T1174" s="40" t="s">
        <v>212</v>
      </c>
      <c r="U1174" s="41">
        <v>0.1</v>
      </c>
      <c r="V1174" s="41">
        <v>0.9</v>
      </c>
      <c r="W1174" s="41">
        <v>0.3</v>
      </c>
      <c r="X1174" s="41">
        <v>0.6</v>
      </c>
      <c r="Y1174" s="40" t="b">
        <v>0</v>
      </c>
      <c r="Z1174" s="40" t="b">
        <v>1</v>
      </c>
      <c r="AA1174" s="40" t="b">
        <v>0</v>
      </c>
      <c r="AB1174" s="40" t="b">
        <v>0</v>
      </c>
      <c r="AC1174" s="41" t="s">
        <v>9827</v>
      </c>
      <c r="AD1174" s="41" t="s">
        <v>11198</v>
      </c>
      <c r="AE1174" s="41">
        <v>394.4310763</v>
      </c>
      <c r="AF1174" s="41">
        <v>-4.131624804</v>
      </c>
      <c r="AG1174" s="42">
        <v>5.1E41</v>
      </c>
      <c r="AH1174" s="51">
        <v>0.342601807</v>
      </c>
      <c r="AI1174" s="45" t="s">
        <v>11199</v>
      </c>
      <c r="AJ1174" s="40" t="s">
        <v>11200</v>
      </c>
      <c r="AK1174" s="41">
        <v>6200.0</v>
      </c>
      <c r="AL1174" s="40" t="s">
        <v>1382</v>
      </c>
      <c r="AM1174" s="40" t="s">
        <v>7285</v>
      </c>
      <c r="AN1174" s="40" t="s">
        <v>224</v>
      </c>
      <c r="AO1174" s="42">
        <v>1.01E138</v>
      </c>
    </row>
    <row r="1175">
      <c r="A1175" s="41">
        <v>723.0</v>
      </c>
      <c r="B1175" s="42">
        <v>1.671302375E9</v>
      </c>
      <c r="C1175" s="42">
        <v>3356.0</v>
      </c>
      <c r="D1175" s="40" t="s">
        <v>1243</v>
      </c>
      <c r="E1175" s="41">
        <v>140.0</v>
      </c>
      <c r="F1175" s="41">
        <v>35.0</v>
      </c>
      <c r="G1175" s="41">
        <v>70.0</v>
      </c>
      <c r="H1175" s="41">
        <v>-3.07732701</v>
      </c>
      <c r="I1175" s="41">
        <v>10000.0</v>
      </c>
      <c r="J1175" s="41">
        <v>5000.0</v>
      </c>
      <c r="K1175" s="41">
        <v>1200.0</v>
      </c>
      <c r="L1175" s="41">
        <v>600.0</v>
      </c>
      <c r="M1175" s="41">
        <v>100.0</v>
      </c>
      <c r="N1175" s="40" t="s">
        <v>1370</v>
      </c>
      <c r="O1175" s="40" t="s">
        <v>1371</v>
      </c>
      <c r="P1175" s="40" t="s">
        <v>209</v>
      </c>
      <c r="Q1175" s="40" t="s">
        <v>8686</v>
      </c>
      <c r="R1175" s="40" t="b">
        <v>0</v>
      </c>
      <c r="S1175" s="40" t="s">
        <v>1373</v>
      </c>
      <c r="T1175" s="40" t="s">
        <v>212</v>
      </c>
      <c r="U1175" s="41">
        <v>0.1</v>
      </c>
      <c r="V1175" s="41">
        <v>0.9</v>
      </c>
      <c r="W1175" s="41">
        <v>0.2</v>
      </c>
      <c r="X1175" s="41">
        <v>0.4</v>
      </c>
      <c r="Y1175" s="40" t="b">
        <v>0</v>
      </c>
      <c r="Z1175" s="40" t="b">
        <v>1</v>
      </c>
      <c r="AA1175" s="40" t="b">
        <v>0</v>
      </c>
      <c r="AB1175" s="40" t="b">
        <v>0</v>
      </c>
      <c r="AC1175" s="41" t="s">
        <v>11201</v>
      </c>
      <c r="AD1175" s="41" t="s">
        <v>11202</v>
      </c>
      <c r="AE1175" s="41">
        <v>805.2217155</v>
      </c>
      <c r="AF1175" s="41">
        <v>-4.132663458</v>
      </c>
      <c r="AG1175" s="42">
        <v>1.35E41</v>
      </c>
      <c r="AH1175" s="51">
        <v>0.342939325</v>
      </c>
      <c r="AI1175" s="45" t="s">
        <v>11203</v>
      </c>
      <c r="AJ1175" s="40" t="s">
        <v>11204</v>
      </c>
      <c r="AK1175" s="41">
        <v>10000.0</v>
      </c>
      <c r="AL1175" s="40" t="s">
        <v>216</v>
      </c>
      <c r="AM1175" s="40" t="s">
        <v>7285</v>
      </c>
      <c r="AN1175" s="40" t="s">
        <v>224</v>
      </c>
      <c r="AO1175" s="42">
        <v>1.1E136</v>
      </c>
    </row>
    <row r="1176">
      <c r="A1176" s="41">
        <v>801.0</v>
      </c>
      <c r="B1176" s="42">
        <v>1.671302375E9</v>
      </c>
      <c r="C1176" s="42">
        <v>3356.0</v>
      </c>
      <c r="D1176" s="40" t="s">
        <v>1243</v>
      </c>
      <c r="E1176" s="41">
        <v>140.0</v>
      </c>
      <c r="F1176" s="41">
        <v>35.0</v>
      </c>
      <c r="G1176" s="41">
        <v>70.0</v>
      </c>
      <c r="H1176" s="41">
        <v>-3.07732701</v>
      </c>
      <c r="I1176" s="41">
        <v>10000.0</v>
      </c>
      <c r="J1176" s="41">
        <v>5000.0</v>
      </c>
      <c r="K1176" s="41">
        <v>1200.0</v>
      </c>
      <c r="L1176" s="41">
        <v>600.0</v>
      </c>
      <c r="M1176" s="41">
        <v>100.0</v>
      </c>
      <c r="N1176" s="40" t="s">
        <v>1370</v>
      </c>
      <c r="O1176" s="40" t="s">
        <v>1371</v>
      </c>
      <c r="P1176" s="40" t="s">
        <v>7305</v>
      </c>
      <c r="Q1176" s="40" t="s">
        <v>8686</v>
      </c>
      <c r="R1176" s="40" t="b">
        <v>0</v>
      </c>
      <c r="S1176" s="40" t="s">
        <v>7286</v>
      </c>
      <c r="T1176" s="40" t="s">
        <v>212</v>
      </c>
      <c r="U1176" s="41">
        <v>0.1</v>
      </c>
      <c r="V1176" s="41">
        <v>0.9</v>
      </c>
      <c r="W1176" s="41">
        <v>0.1</v>
      </c>
      <c r="X1176" s="41">
        <v>0.4</v>
      </c>
      <c r="Y1176" s="40" t="b">
        <v>0</v>
      </c>
      <c r="Z1176" s="40" t="b">
        <v>1</v>
      </c>
      <c r="AA1176" s="40" t="b">
        <v>0</v>
      </c>
      <c r="AB1176" s="40" t="b">
        <v>0</v>
      </c>
      <c r="AC1176" s="41" t="s">
        <v>11205</v>
      </c>
      <c r="AD1176" s="41" t="s">
        <v>11206</v>
      </c>
      <c r="AE1176" s="41">
        <v>453.9643748</v>
      </c>
      <c r="AF1176" s="41">
        <v>-4.138409371</v>
      </c>
      <c r="AG1176" s="42">
        <v>1.22E42</v>
      </c>
      <c r="AH1176" s="51">
        <v>0.344806502</v>
      </c>
      <c r="AI1176" s="45" t="s">
        <v>11207</v>
      </c>
      <c r="AJ1176" s="40" t="s">
        <v>11208</v>
      </c>
      <c r="AK1176" s="41">
        <v>5286.0</v>
      </c>
      <c r="AL1176" s="40" t="s">
        <v>1382</v>
      </c>
      <c r="AM1176" s="40" t="s">
        <v>7285</v>
      </c>
      <c r="AN1176" s="40" t="s">
        <v>224</v>
      </c>
      <c r="AO1176" s="42">
        <v>1.1E139</v>
      </c>
    </row>
    <row r="1177">
      <c r="A1177" s="41">
        <v>74.0</v>
      </c>
      <c r="B1177" s="42">
        <v>1.671309524E9</v>
      </c>
      <c r="C1177" s="42">
        <v>3356.0</v>
      </c>
      <c r="D1177" s="40" t="s">
        <v>1243</v>
      </c>
      <c r="E1177" s="41">
        <v>140.0</v>
      </c>
      <c r="F1177" s="41">
        <v>35.0</v>
      </c>
      <c r="G1177" s="41">
        <v>70.0</v>
      </c>
      <c r="H1177" s="41">
        <v>-3.07732701</v>
      </c>
      <c r="I1177" s="41">
        <v>10000.0</v>
      </c>
      <c r="J1177" s="41">
        <v>5000.0</v>
      </c>
      <c r="K1177" s="41">
        <v>1200.0</v>
      </c>
      <c r="L1177" s="41">
        <v>600.0</v>
      </c>
      <c r="M1177" s="41">
        <v>30.0</v>
      </c>
      <c r="N1177" s="40" t="s">
        <v>1370</v>
      </c>
      <c r="O1177" s="40" t="s">
        <v>1371</v>
      </c>
      <c r="P1177" s="40" t="s">
        <v>7305</v>
      </c>
      <c r="Q1177" s="40" t="s">
        <v>8686</v>
      </c>
      <c r="R1177" s="40" t="b">
        <v>0</v>
      </c>
      <c r="S1177" s="40" t="s">
        <v>1373</v>
      </c>
      <c r="T1177" s="40" t="s">
        <v>212</v>
      </c>
      <c r="U1177" s="41">
        <v>0.1</v>
      </c>
      <c r="V1177" s="41">
        <v>0.9</v>
      </c>
      <c r="W1177" s="41">
        <v>0.1</v>
      </c>
      <c r="X1177" s="41">
        <v>0.6</v>
      </c>
      <c r="Y1177" s="40" t="b">
        <v>0</v>
      </c>
      <c r="Z1177" s="40" t="b">
        <v>1</v>
      </c>
      <c r="AA1177" s="40" t="b">
        <v>0</v>
      </c>
      <c r="AB1177" s="40" t="b">
        <v>1</v>
      </c>
      <c r="AC1177" s="41" t="s">
        <v>11209</v>
      </c>
      <c r="AD1177" s="41" t="s">
        <v>11210</v>
      </c>
      <c r="AE1177" s="41">
        <v>1203.28266</v>
      </c>
      <c r="AF1177" s="41">
        <v>-4.1387663</v>
      </c>
      <c r="AG1177" s="42">
        <v>2.78E41</v>
      </c>
      <c r="AH1177" s="51">
        <v>0.344922488</v>
      </c>
      <c r="AI1177" s="45" t="s">
        <v>11211</v>
      </c>
      <c r="AJ1177" s="46">
        <v>2.77623462223858E83</v>
      </c>
      <c r="AK1177" s="41">
        <v>4522.0</v>
      </c>
      <c r="AL1177" s="40" t="s">
        <v>2224</v>
      </c>
      <c r="AM1177" s="40" t="s">
        <v>7285</v>
      </c>
      <c r="AN1177" s="40" t="s">
        <v>5643</v>
      </c>
      <c r="AO1177" s="42">
        <v>1.1E137</v>
      </c>
    </row>
    <row r="1178">
      <c r="A1178" s="41">
        <v>808.0</v>
      </c>
      <c r="B1178" s="42">
        <v>1.671302375E9</v>
      </c>
      <c r="C1178" s="42">
        <v>3356.0</v>
      </c>
      <c r="D1178" s="40" t="s">
        <v>1243</v>
      </c>
      <c r="E1178" s="41">
        <v>140.0</v>
      </c>
      <c r="F1178" s="41">
        <v>35.0</v>
      </c>
      <c r="G1178" s="41">
        <v>70.0</v>
      </c>
      <c r="H1178" s="41">
        <v>-3.07732701</v>
      </c>
      <c r="I1178" s="41">
        <v>10000.0</v>
      </c>
      <c r="J1178" s="41">
        <v>5000.0</v>
      </c>
      <c r="K1178" s="41">
        <v>1200.0</v>
      </c>
      <c r="L1178" s="41">
        <v>600.0</v>
      </c>
      <c r="M1178" s="41">
        <v>100.0</v>
      </c>
      <c r="N1178" s="40" t="s">
        <v>1370</v>
      </c>
      <c r="O1178" s="40" t="s">
        <v>1371</v>
      </c>
      <c r="P1178" s="40" t="s">
        <v>7305</v>
      </c>
      <c r="Q1178" s="40" t="s">
        <v>8686</v>
      </c>
      <c r="R1178" s="40" t="b">
        <v>0</v>
      </c>
      <c r="S1178" s="40" t="s">
        <v>7286</v>
      </c>
      <c r="T1178" s="40" t="s">
        <v>212</v>
      </c>
      <c r="U1178" s="41">
        <v>0.1</v>
      </c>
      <c r="V1178" s="41">
        <v>0.9</v>
      </c>
      <c r="W1178" s="41">
        <v>0.3</v>
      </c>
      <c r="X1178" s="41">
        <v>0.5</v>
      </c>
      <c r="Y1178" s="40" t="b">
        <v>0</v>
      </c>
      <c r="Z1178" s="40" t="b">
        <v>1</v>
      </c>
      <c r="AA1178" s="40" t="b">
        <v>0</v>
      </c>
      <c r="AB1178" s="40" t="b">
        <v>0</v>
      </c>
      <c r="AC1178" s="41" t="s">
        <v>11212</v>
      </c>
      <c r="AD1178" s="41" t="s">
        <v>11213</v>
      </c>
      <c r="AE1178" s="41">
        <v>657.5598814</v>
      </c>
      <c r="AF1178" s="41">
        <v>-4.139645594</v>
      </c>
      <c r="AG1178" s="42">
        <v>1.52E41</v>
      </c>
      <c r="AH1178" s="51">
        <v>0.345208221</v>
      </c>
      <c r="AI1178" s="45" t="s">
        <v>11214</v>
      </c>
      <c r="AJ1178" s="40" t="s">
        <v>11215</v>
      </c>
      <c r="AK1178" s="41">
        <v>6227.0</v>
      </c>
      <c r="AL1178" s="40" t="s">
        <v>1382</v>
      </c>
      <c r="AM1178" s="40" t="s">
        <v>7285</v>
      </c>
      <c r="AN1178" s="40" t="s">
        <v>224</v>
      </c>
      <c r="AO1178" s="42">
        <v>1.1E136</v>
      </c>
    </row>
    <row r="1179">
      <c r="A1179" s="41">
        <v>616.0</v>
      </c>
      <c r="B1179" s="42">
        <v>1.671302375E9</v>
      </c>
      <c r="C1179" s="42">
        <v>3356.0</v>
      </c>
      <c r="D1179" s="40" t="s">
        <v>1243</v>
      </c>
      <c r="E1179" s="41">
        <v>140.0</v>
      </c>
      <c r="F1179" s="41">
        <v>35.0</v>
      </c>
      <c r="G1179" s="41">
        <v>70.0</v>
      </c>
      <c r="H1179" s="41">
        <v>-3.07732701</v>
      </c>
      <c r="I1179" s="41">
        <v>10000.0</v>
      </c>
      <c r="J1179" s="41">
        <v>5000.0</v>
      </c>
      <c r="K1179" s="41">
        <v>1200.0</v>
      </c>
      <c r="L1179" s="41">
        <v>600.0</v>
      </c>
      <c r="M1179" s="41">
        <v>50.0</v>
      </c>
      <c r="N1179" s="40" t="s">
        <v>1370</v>
      </c>
      <c r="O1179" s="40" t="s">
        <v>208</v>
      </c>
      <c r="P1179" s="40" t="s">
        <v>7305</v>
      </c>
      <c r="Q1179" s="40" t="s">
        <v>8686</v>
      </c>
      <c r="R1179" s="40" t="b">
        <v>0</v>
      </c>
      <c r="S1179" s="40" t="s">
        <v>1373</v>
      </c>
      <c r="T1179" s="40" t="s">
        <v>212</v>
      </c>
      <c r="U1179" s="41">
        <v>0.1</v>
      </c>
      <c r="V1179" s="41">
        <v>0.9</v>
      </c>
      <c r="W1179" s="41">
        <v>0.2</v>
      </c>
      <c r="X1179" s="41">
        <v>0.5</v>
      </c>
      <c r="Y1179" s="40" t="b">
        <v>0</v>
      </c>
      <c r="Z1179" s="40" t="b">
        <v>1</v>
      </c>
      <c r="AA1179" s="40" t="b">
        <v>0</v>
      </c>
      <c r="AB1179" s="40" t="b">
        <v>0</v>
      </c>
      <c r="AC1179" s="41" t="s">
        <v>11216</v>
      </c>
      <c r="AD1179" s="41" t="s">
        <v>8912</v>
      </c>
      <c r="AE1179" s="41">
        <v>333.7699828</v>
      </c>
      <c r="AF1179" s="41">
        <v>-4.140101678</v>
      </c>
      <c r="AG1179" s="42">
        <v>3.23E41</v>
      </c>
      <c r="AH1179" s="51">
        <v>0.345356429</v>
      </c>
      <c r="AI1179" s="45" t="s">
        <v>11217</v>
      </c>
      <c r="AJ1179" s="40" t="s">
        <v>11218</v>
      </c>
      <c r="AK1179" s="41">
        <v>5990.0</v>
      </c>
      <c r="AL1179" s="40" t="s">
        <v>1382</v>
      </c>
      <c r="AM1179" s="40" t="s">
        <v>7285</v>
      </c>
      <c r="AN1179" s="40" t="s">
        <v>224</v>
      </c>
      <c r="AO1179" s="42">
        <v>1.11E137</v>
      </c>
    </row>
    <row r="1180">
      <c r="A1180" s="41">
        <v>191.0</v>
      </c>
      <c r="B1180" s="42">
        <v>1.671302375E9</v>
      </c>
      <c r="C1180" s="42">
        <v>3356.0</v>
      </c>
      <c r="D1180" s="40" t="s">
        <v>1243</v>
      </c>
      <c r="E1180" s="41">
        <v>140.0</v>
      </c>
      <c r="F1180" s="41">
        <v>35.0</v>
      </c>
      <c r="G1180" s="41">
        <v>70.0</v>
      </c>
      <c r="H1180" s="41">
        <v>-3.07732701</v>
      </c>
      <c r="I1180" s="41">
        <v>10000.0</v>
      </c>
      <c r="J1180" s="41">
        <v>5000.0</v>
      </c>
      <c r="K1180" s="41">
        <v>1200.0</v>
      </c>
      <c r="L1180" s="41">
        <v>600.0</v>
      </c>
      <c r="M1180" s="41">
        <v>30.0</v>
      </c>
      <c r="N1180" s="40" t="s">
        <v>1370</v>
      </c>
      <c r="O1180" s="40" t="s">
        <v>208</v>
      </c>
      <c r="P1180" s="40" t="s">
        <v>209</v>
      </c>
      <c r="Q1180" s="40" t="s">
        <v>8686</v>
      </c>
      <c r="R1180" s="40" t="b">
        <v>0</v>
      </c>
      <c r="S1180" s="40" t="s">
        <v>7286</v>
      </c>
      <c r="T1180" s="40" t="s">
        <v>212</v>
      </c>
      <c r="U1180" s="41">
        <v>0.1</v>
      </c>
      <c r="V1180" s="41">
        <v>0.9</v>
      </c>
      <c r="W1180" s="41">
        <v>0.1</v>
      </c>
      <c r="X1180" s="41">
        <v>0.6</v>
      </c>
      <c r="Y1180" s="40" t="b">
        <v>0</v>
      </c>
      <c r="Z1180" s="40" t="b">
        <v>1</v>
      </c>
      <c r="AA1180" s="40" t="b">
        <v>0</v>
      </c>
      <c r="AB1180" s="40" t="b">
        <v>0</v>
      </c>
      <c r="AC1180" s="41" t="s">
        <v>11219</v>
      </c>
      <c r="AD1180" s="41" t="s">
        <v>11220</v>
      </c>
      <c r="AE1180" s="41">
        <v>245.7037237</v>
      </c>
      <c r="AF1180" s="41">
        <v>-4.14427761</v>
      </c>
      <c r="AG1180" s="42">
        <v>8.36E41</v>
      </c>
      <c r="AH1180" s="51">
        <v>0.346713429</v>
      </c>
      <c r="AI1180" s="45" t="s">
        <v>11221</v>
      </c>
      <c r="AJ1180" s="46">
        <v>8.35659452607979E125</v>
      </c>
      <c r="AK1180" s="41">
        <v>6523.0</v>
      </c>
      <c r="AL1180" s="40" t="s">
        <v>1382</v>
      </c>
      <c r="AM1180" s="40" t="s">
        <v>7285</v>
      </c>
      <c r="AN1180" s="40" t="s">
        <v>224</v>
      </c>
      <c r="AO1180" s="42">
        <v>1.0E139</v>
      </c>
    </row>
    <row r="1181">
      <c r="A1181" s="41">
        <v>41.0</v>
      </c>
      <c r="B1181" s="42">
        <v>1.671312514E9</v>
      </c>
      <c r="C1181" s="42">
        <v>3356.0</v>
      </c>
      <c r="D1181" s="40" t="s">
        <v>1243</v>
      </c>
      <c r="E1181" s="41">
        <v>140.0</v>
      </c>
      <c r="F1181" s="41">
        <v>35.0</v>
      </c>
      <c r="G1181" s="41">
        <v>70.0</v>
      </c>
      <c r="H1181" s="41">
        <v>-3.07732701</v>
      </c>
      <c r="I1181" s="41">
        <v>10000.0</v>
      </c>
      <c r="J1181" s="41">
        <v>5000.0</v>
      </c>
      <c r="K1181" s="41">
        <v>1200.0</v>
      </c>
      <c r="L1181" s="41">
        <v>600.0</v>
      </c>
      <c r="M1181" s="41">
        <v>30.0</v>
      </c>
      <c r="N1181" s="40" t="s">
        <v>1370</v>
      </c>
      <c r="O1181" s="40" t="s">
        <v>1371</v>
      </c>
      <c r="P1181" s="40" t="s">
        <v>7310</v>
      </c>
      <c r="Q1181" s="40" t="s">
        <v>8686</v>
      </c>
      <c r="R1181" s="40" t="b">
        <v>0</v>
      </c>
      <c r="S1181" s="40" t="s">
        <v>1373</v>
      </c>
      <c r="T1181" s="40" t="s">
        <v>7305</v>
      </c>
      <c r="U1181" s="41">
        <v>0.1</v>
      </c>
      <c r="V1181" s="41">
        <v>0.9</v>
      </c>
      <c r="W1181" s="41">
        <v>0.2</v>
      </c>
      <c r="X1181" s="41">
        <v>0.6</v>
      </c>
      <c r="Y1181" s="40" t="b">
        <v>0</v>
      </c>
      <c r="Z1181" s="40" t="b">
        <v>1</v>
      </c>
      <c r="AA1181" s="40" t="b">
        <v>0</v>
      </c>
      <c r="AB1181" s="40" t="b">
        <v>1</v>
      </c>
      <c r="AC1181" s="41" t="s">
        <v>11222</v>
      </c>
      <c r="AD1181" s="41" t="s">
        <v>11223</v>
      </c>
      <c r="AE1181" s="41">
        <v>1203.467371</v>
      </c>
      <c r="AF1181" s="41">
        <v>-4.144335817</v>
      </c>
      <c r="AG1181" s="42">
        <v>9.94E41</v>
      </c>
      <c r="AH1181" s="51">
        <v>0.346732344</v>
      </c>
      <c r="AI1181" s="45" t="s">
        <v>11224</v>
      </c>
      <c r="AJ1181" s="46">
        <v>9.93520714887074E125</v>
      </c>
      <c r="AK1181" s="41">
        <v>3855.0</v>
      </c>
      <c r="AL1181" s="40" t="s">
        <v>2224</v>
      </c>
      <c r="AM1181" s="40" t="s">
        <v>7285</v>
      </c>
      <c r="AN1181" s="40" t="s">
        <v>5643</v>
      </c>
      <c r="AO1181" s="42">
        <v>1.01E139</v>
      </c>
    </row>
    <row r="1182">
      <c r="A1182" s="41">
        <v>556.0</v>
      </c>
      <c r="B1182" s="42">
        <v>1.671302375E9</v>
      </c>
      <c r="C1182" s="42">
        <v>3356.0</v>
      </c>
      <c r="D1182" s="40" t="s">
        <v>1243</v>
      </c>
      <c r="E1182" s="41">
        <v>140.0</v>
      </c>
      <c r="F1182" s="41">
        <v>35.0</v>
      </c>
      <c r="G1182" s="41">
        <v>70.0</v>
      </c>
      <c r="H1182" s="41">
        <v>-3.07732701</v>
      </c>
      <c r="I1182" s="41">
        <v>10000.0</v>
      </c>
      <c r="J1182" s="41">
        <v>5000.0</v>
      </c>
      <c r="K1182" s="41">
        <v>1200.0</v>
      </c>
      <c r="L1182" s="41">
        <v>600.0</v>
      </c>
      <c r="M1182" s="41">
        <v>50.0</v>
      </c>
      <c r="N1182" s="40" t="s">
        <v>1370</v>
      </c>
      <c r="O1182" s="40" t="s">
        <v>208</v>
      </c>
      <c r="P1182" s="40" t="s">
        <v>209</v>
      </c>
      <c r="Q1182" s="40" t="s">
        <v>8686</v>
      </c>
      <c r="R1182" s="40" t="b">
        <v>0</v>
      </c>
      <c r="S1182" s="40" t="s">
        <v>7286</v>
      </c>
      <c r="T1182" s="40" t="s">
        <v>212</v>
      </c>
      <c r="U1182" s="41">
        <v>0.1</v>
      </c>
      <c r="V1182" s="41">
        <v>0.9</v>
      </c>
      <c r="W1182" s="41">
        <v>0.3</v>
      </c>
      <c r="X1182" s="41">
        <v>0.5</v>
      </c>
      <c r="Y1182" s="40" t="b">
        <v>0</v>
      </c>
      <c r="Z1182" s="40" t="b">
        <v>1</v>
      </c>
      <c r="AA1182" s="40" t="b">
        <v>0</v>
      </c>
      <c r="AB1182" s="40" t="b">
        <v>0</v>
      </c>
      <c r="AC1182" s="41" t="s">
        <v>11225</v>
      </c>
      <c r="AD1182" s="41" t="s">
        <v>11226</v>
      </c>
      <c r="AE1182" s="41">
        <v>283.8295608</v>
      </c>
      <c r="AF1182" s="41">
        <v>-4.144632089</v>
      </c>
      <c r="AG1182" s="42">
        <v>1.36E42</v>
      </c>
      <c r="AH1182" s="51">
        <v>0.34682862</v>
      </c>
      <c r="AI1182" s="45" t="s">
        <v>11227</v>
      </c>
      <c r="AJ1182" s="40" t="s">
        <v>11228</v>
      </c>
      <c r="AK1182" s="41">
        <v>5305.0</v>
      </c>
      <c r="AL1182" s="40" t="s">
        <v>1382</v>
      </c>
      <c r="AM1182" s="40" t="s">
        <v>7285</v>
      </c>
      <c r="AN1182" s="40" t="s">
        <v>224</v>
      </c>
      <c r="AO1182" s="42">
        <v>1.11E139</v>
      </c>
    </row>
    <row r="1183">
      <c r="A1183" s="41">
        <v>73.0</v>
      </c>
      <c r="B1183" s="42">
        <v>1.671312492E9</v>
      </c>
      <c r="C1183" s="42">
        <v>3356.0</v>
      </c>
      <c r="D1183" s="40" t="s">
        <v>1243</v>
      </c>
      <c r="E1183" s="41">
        <v>140.0</v>
      </c>
      <c r="F1183" s="41">
        <v>35.0</v>
      </c>
      <c r="G1183" s="41">
        <v>70.0</v>
      </c>
      <c r="H1183" s="41">
        <v>-3.07732701</v>
      </c>
      <c r="I1183" s="41">
        <v>10000.0</v>
      </c>
      <c r="J1183" s="41">
        <v>5000.0</v>
      </c>
      <c r="K1183" s="41">
        <v>1200.0</v>
      </c>
      <c r="L1183" s="41">
        <v>600.0</v>
      </c>
      <c r="M1183" s="41">
        <v>30.0</v>
      </c>
      <c r="N1183" s="40" t="s">
        <v>1370</v>
      </c>
      <c r="O1183" s="40" t="s">
        <v>1371</v>
      </c>
      <c r="P1183" s="40" t="s">
        <v>7305</v>
      </c>
      <c r="Q1183" s="40" t="s">
        <v>8686</v>
      </c>
      <c r="R1183" s="40" t="b">
        <v>0</v>
      </c>
      <c r="S1183" s="40" t="s">
        <v>1373</v>
      </c>
      <c r="T1183" s="40" t="s">
        <v>7305</v>
      </c>
      <c r="U1183" s="41">
        <v>0.1</v>
      </c>
      <c r="V1183" s="41">
        <v>0.9</v>
      </c>
      <c r="W1183" s="41">
        <v>0.1</v>
      </c>
      <c r="X1183" s="41">
        <v>0.5</v>
      </c>
      <c r="Y1183" s="40" t="b">
        <v>0</v>
      </c>
      <c r="Z1183" s="40" t="b">
        <v>1</v>
      </c>
      <c r="AA1183" s="40" t="b">
        <v>0</v>
      </c>
      <c r="AB1183" s="40" t="b">
        <v>1</v>
      </c>
      <c r="AC1183" s="41" t="s">
        <v>11229</v>
      </c>
      <c r="AD1183" s="41" t="s">
        <v>11230</v>
      </c>
      <c r="AE1183" s="41">
        <v>1203.392203</v>
      </c>
      <c r="AF1183" s="41">
        <v>-4.147848985</v>
      </c>
      <c r="AG1183" s="42">
        <v>1.33E42</v>
      </c>
      <c r="AH1183" s="51">
        <v>0.347873973</v>
      </c>
      <c r="AI1183" s="45" t="s">
        <v>11231</v>
      </c>
      <c r="AJ1183" s="46">
        <v>1.32740067019412E128</v>
      </c>
      <c r="AK1183" s="41">
        <v>8282.0</v>
      </c>
      <c r="AL1183" s="40" t="s">
        <v>2224</v>
      </c>
      <c r="AM1183" s="40" t="s">
        <v>7285</v>
      </c>
      <c r="AN1183" s="40" t="s">
        <v>5643</v>
      </c>
      <c r="AO1183" s="42">
        <v>1.11E139</v>
      </c>
    </row>
    <row r="1184">
      <c r="A1184" s="41">
        <v>159.0</v>
      </c>
      <c r="B1184" s="42">
        <v>1.67130956E9</v>
      </c>
      <c r="C1184" s="42">
        <v>3356.0</v>
      </c>
      <c r="D1184" s="40" t="s">
        <v>1243</v>
      </c>
      <c r="E1184" s="41">
        <v>140.0</v>
      </c>
      <c r="F1184" s="41">
        <v>35.0</v>
      </c>
      <c r="G1184" s="41">
        <v>70.0</v>
      </c>
      <c r="H1184" s="41">
        <v>-3.07732701</v>
      </c>
      <c r="I1184" s="41">
        <v>10000.0</v>
      </c>
      <c r="J1184" s="41">
        <v>5000.0</v>
      </c>
      <c r="K1184" s="41">
        <v>1200.0</v>
      </c>
      <c r="L1184" s="41">
        <v>600.0</v>
      </c>
      <c r="M1184" s="41">
        <v>30.0</v>
      </c>
      <c r="N1184" s="40" t="s">
        <v>1370</v>
      </c>
      <c r="O1184" s="40" t="s">
        <v>1371</v>
      </c>
      <c r="P1184" s="40" t="s">
        <v>212</v>
      </c>
      <c r="Q1184" s="40" t="s">
        <v>8686</v>
      </c>
      <c r="R1184" s="40" t="b">
        <v>0</v>
      </c>
      <c r="S1184" s="40" t="s">
        <v>7286</v>
      </c>
      <c r="T1184" s="40" t="s">
        <v>7305</v>
      </c>
      <c r="U1184" s="41">
        <v>0.1</v>
      </c>
      <c r="V1184" s="41">
        <v>0.9</v>
      </c>
      <c r="W1184" s="41">
        <v>0.3</v>
      </c>
      <c r="X1184" s="41">
        <v>0.4</v>
      </c>
      <c r="Y1184" s="40" t="b">
        <v>0</v>
      </c>
      <c r="Z1184" s="40" t="b">
        <v>1</v>
      </c>
      <c r="AA1184" s="40" t="b">
        <v>0</v>
      </c>
      <c r="AB1184" s="40" t="b">
        <v>0</v>
      </c>
      <c r="AC1184" s="41" t="s">
        <v>11232</v>
      </c>
      <c r="AD1184" s="41" t="s">
        <v>11233</v>
      </c>
      <c r="AE1184" s="41">
        <v>857.9819169</v>
      </c>
      <c r="AF1184" s="41">
        <v>-4.149881921</v>
      </c>
      <c r="AG1184" s="42">
        <v>4.16E41</v>
      </c>
      <c r="AH1184" s="51">
        <v>0.348534591</v>
      </c>
      <c r="AI1184" s="45" t="s">
        <v>11234</v>
      </c>
      <c r="AJ1184" s="40" t="s">
        <v>11235</v>
      </c>
      <c r="AK1184" s="41">
        <v>8596.0</v>
      </c>
      <c r="AL1184" s="40" t="s">
        <v>1382</v>
      </c>
      <c r="AM1184" s="40" t="s">
        <v>7285</v>
      </c>
      <c r="AN1184" s="40" t="s">
        <v>5643</v>
      </c>
      <c r="AO1184" s="42">
        <v>1.0E138</v>
      </c>
    </row>
    <row r="1185">
      <c r="A1185" s="41">
        <v>146.0</v>
      </c>
      <c r="B1185" s="42">
        <v>1.67130956E9</v>
      </c>
      <c r="C1185" s="42">
        <v>3356.0</v>
      </c>
      <c r="D1185" s="40" t="s">
        <v>1243</v>
      </c>
      <c r="E1185" s="41">
        <v>140.0</v>
      </c>
      <c r="F1185" s="41">
        <v>35.0</v>
      </c>
      <c r="G1185" s="41">
        <v>70.0</v>
      </c>
      <c r="H1185" s="41">
        <v>-3.07732701</v>
      </c>
      <c r="I1185" s="41">
        <v>10000.0</v>
      </c>
      <c r="J1185" s="41">
        <v>5000.0</v>
      </c>
      <c r="K1185" s="41">
        <v>1200.0</v>
      </c>
      <c r="L1185" s="41">
        <v>600.0</v>
      </c>
      <c r="M1185" s="41">
        <v>30.0</v>
      </c>
      <c r="N1185" s="40" t="s">
        <v>1370</v>
      </c>
      <c r="O1185" s="40" t="s">
        <v>1371</v>
      </c>
      <c r="P1185" s="40" t="s">
        <v>212</v>
      </c>
      <c r="Q1185" s="40" t="s">
        <v>8686</v>
      </c>
      <c r="R1185" s="40" t="b">
        <v>0</v>
      </c>
      <c r="S1185" s="40" t="s">
        <v>1373</v>
      </c>
      <c r="T1185" s="40" t="s">
        <v>7305</v>
      </c>
      <c r="U1185" s="41">
        <v>0.1</v>
      </c>
      <c r="V1185" s="41">
        <v>0.9</v>
      </c>
      <c r="W1185" s="41">
        <v>0.1</v>
      </c>
      <c r="X1185" s="41">
        <v>0.6</v>
      </c>
      <c r="Y1185" s="40" t="b">
        <v>0</v>
      </c>
      <c r="Z1185" s="40" t="b">
        <v>1</v>
      </c>
      <c r="AA1185" s="40" t="b">
        <v>0</v>
      </c>
      <c r="AB1185" s="40" t="b">
        <v>0</v>
      </c>
      <c r="AC1185" s="41" t="s">
        <v>11236</v>
      </c>
      <c r="AD1185" s="41" t="s">
        <v>11237</v>
      </c>
      <c r="AE1185" s="41">
        <v>961.8778849</v>
      </c>
      <c r="AF1185" s="41">
        <v>-4.154330264</v>
      </c>
      <c r="AG1185" s="42">
        <v>8.22E41</v>
      </c>
      <c r="AH1185" s="51">
        <v>0.349980113</v>
      </c>
      <c r="AI1185" s="45" t="s">
        <v>11238</v>
      </c>
      <c r="AJ1185" s="46">
        <v>8.21661816472944E125</v>
      </c>
      <c r="AK1185" s="41">
        <v>7989.0</v>
      </c>
      <c r="AL1185" s="40" t="s">
        <v>1382</v>
      </c>
      <c r="AM1185" s="40" t="s">
        <v>7285</v>
      </c>
      <c r="AN1185" s="40" t="s">
        <v>5643</v>
      </c>
      <c r="AO1185" s="42">
        <v>1.0E139</v>
      </c>
    </row>
    <row r="1186">
      <c r="A1186" s="41">
        <v>582.0</v>
      </c>
      <c r="B1186" s="42">
        <v>1.671302375E9</v>
      </c>
      <c r="C1186" s="42">
        <v>3356.0</v>
      </c>
      <c r="D1186" s="40" t="s">
        <v>1243</v>
      </c>
      <c r="E1186" s="41">
        <v>140.0</v>
      </c>
      <c r="F1186" s="41">
        <v>35.0</v>
      </c>
      <c r="G1186" s="41">
        <v>70.0</v>
      </c>
      <c r="H1186" s="41">
        <v>-3.07732701</v>
      </c>
      <c r="I1186" s="41">
        <v>10000.0</v>
      </c>
      <c r="J1186" s="41">
        <v>5000.0</v>
      </c>
      <c r="K1186" s="41">
        <v>1200.0</v>
      </c>
      <c r="L1186" s="41">
        <v>600.0</v>
      </c>
      <c r="M1186" s="41">
        <v>50.0</v>
      </c>
      <c r="N1186" s="40" t="s">
        <v>1370</v>
      </c>
      <c r="O1186" s="40" t="s">
        <v>208</v>
      </c>
      <c r="P1186" s="40" t="s">
        <v>7310</v>
      </c>
      <c r="Q1186" s="40" t="s">
        <v>8686</v>
      </c>
      <c r="R1186" s="40" t="b">
        <v>0</v>
      </c>
      <c r="S1186" s="40" t="s">
        <v>1373</v>
      </c>
      <c r="T1186" s="40" t="s">
        <v>212</v>
      </c>
      <c r="U1186" s="41">
        <v>0.1</v>
      </c>
      <c r="V1186" s="41">
        <v>0.9</v>
      </c>
      <c r="W1186" s="41">
        <v>0.3</v>
      </c>
      <c r="X1186" s="41">
        <v>0.4</v>
      </c>
      <c r="Y1186" s="40" t="b">
        <v>0</v>
      </c>
      <c r="Z1186" s="40" t="b">
        <v>1</v>
      </c>
      <c r="AA1186" s="40" t="b">
        <v>0</v>
      </c>
      <c r="AB1186" s="40" t="b">
        <v>0</v>
      </c>
      <c r="AC1186" s="41" t="s">
        <v>11239</v>
      </c>
      <c r="AD1186" s="41" t="s">
        <v>11240</v>
      </c>
      <c r="AE1186" s="41">
        <v>556.5591664</v>
      </c>
      <c r="AF1186" s="41">
        <v>-4.155337895</v>
      </c>
      <c r="AG1186" s="42">
        <v>8.6E41</v>
      </c>
      <c r="AH1186" s="51">
        <v>0.35030755</v>
      </c>
      <c r="AI1186" s="45" t="s">
        <v>11241</v>
      </c>
      <c r="AJ1186" s="40" t="s">
        <v>11242</v>
      </c>
      <c r="AK1186" s="41">
        <v>9381.0</v>
      </c>
      <c r="AL1186" s="40" t="s">
        <v>1382</v>
      </c>
      <c r="AM1186" s="40" t="s">
        <v>7285</v>
      </c>
      <c r="AN1186" s="40" t="s">
        <v>224</v>
      </c>
      <c r="AO1186" s="42">
        <v>1.0E139</v>
      </c>
    </row>
    <row r="1187">
      <c r="A1187" s="41">
        <v>120.0</v>
      </c>
      <c r="B1187" s="42">
        <v>1.67130956E9</v>
      </c>
      <c r="C1187" s="42">
        <v>3356.0</v>
      </c>
      <c r="D1187" s="40" t="s">
        <v>1243</v>
      </c>
      <c r="E1187" s="41">
        <v>140.0</v>
      </c>
      <c r="F1187" s="41">
        <v>35.0</v>
      </c>
      <c r="G1187" s="41">
        <v>70.0</v>
      </c>
      <c r="H1187" s="41">
        <v>-3.07732701</v>
      </c>
      <c r="I1187" s="41">
        <v>10000.0</v>
      </c>
      <c r="J1187" s="41">
        <v>5000.0</v>
      </c>
      <c r="K1187" s="41">
        <v>1200.0</v>
      </c>
      <c r="L1187" s="41">
        <v>600.0</v>
      </c>
      <c r="M1187" s="41">
        <v>30.0</v>
      </c>
      <c r="N1187" s="40" t="s">
        <v>1370</v>
      </c>
      <c r="O1187" s="40" t="s">
        <v>1371</v>
      </c>
      <c r="P1187" s="40" t="s">
        <v>1372</v>
      </c>
      <c r="Q1187" s="40" t="s">
        <v>8686</v>
      </c>
      <c r="R1187" s="40" t="b">
        <v>0</v>
      </c>
      <c r="S1187" s="40" t="s">
        <v>7286</v>
      </c>
      <c r="T1187" s="40" t="s">
        <v>7305</v>
      </c>
      <c r="U1187" s="41">
        <v>0.1</v>
      </c>
      <c r="V1187" s="41">
        <v>0.9</v>
      </c>
      <c r="W1187" s="41">
        <v>0.2</v>
      </c>
      <c r="X1187" s="41">
        <v>0.4</v>
      </c>
      <c r="Y1187" s="40" t="b">
        <v>0</v>
      </c>
      <c r="Z1187" s="40" t="b">
        <v>1</v>
      </c>
      <c r="AA1187" s="40" t="b">
        <v>0</v>
      </c>
      <c r="AB1187" s="40" t="b">
        <v>0</v>
      </c>
      <c r="AC1187" s="41" t="s">
        <v>11243</v>
      </c>
      <c r="AD1187" s="41" t="s">
        <v>11244</v>
      </c>
      <c r="AE1187" s="41">
        <v>820.7437546</v>
      </c>
      <c r="AF1187" s="41">
        <v>-4.155495897</v>
      </c>
      <c r="AG1187" s="42">
        <v>9.58E41</v>
      </c>
      <c r="AH1187" s="51">
        <v>0.350358894</v>
      </c>
      <c r="AI1187" s="45" t="s">
        <v>11245</v>
      </c>
      <c r="AJ1187" s="45">
        <v>9.57757219773805E251</v>
      </c>
      <c r="AK1187" s="41">
        <v>8231.0</v>
      </c>
      <c r="AL1187" s="40" t="s">
        <v>1382</v>
      </c>
      <c r="AM1187" s="40" t="s">
        <v>7285</v>
      </c>
      <c r="AN1187" s="40" t="s">
        <v>5643</v>
      </c>
      <c r="AO1187" s="42">
        <v>1.01E139</v>
      </c>
    </row>
    <row r="1188">
      <c r="A1188" s="41">
        <v>2.0</v>
      </c>
      <c r="B1188" s="42">
        <v>1.671312492E9</v>
      </c>
      <c r="C1188" s="42">
        <v>3356.0</v>
      </c>
      <c r="D1188" s="40" t="s">
        <v>1243</v>
      </c>
      <c r="E1188" s="41">
        <v>140.0</v>
      </c>
      <c r="F1188" s="41">
        <v>35.0</v>
      </c>
      <c r="G1188" s="41">
        <v>70.0</v>
      </c>
      <c r="H1188" s="41">
        <v>-3.07732701</v>
      </c>
      <c r="I1188" s="41">
        <v>10000.0</v>
      </c>
      <c r="J1188" s="41">
        <v>5000.0</v>
      </c>
      <c r="K1188" s="41">
        <v>1200.0</v>
      </c>
      <c r="L1188" s="41">
        <v>600.0</v>
      </c>
      <c r="M1188" s="41">
        <v>30.0</v>
      </c>
      <c r="N1188" s="40" t="s">
        <v>1370</v>
      </c>
      <c r="O1188" s="40" t="s">
        <v>1371</v>
      </c>
      <c r="P1188" s="40" t="s">
        <v>209</v>
      </c>
      <c r="Q1188" s="40" t="s">
        <v>8686</v>
      </c>
      <c r="R1188" s="40" t="b">
        <v>0</v>
      </c>
      <c r="S1188" s="40" t="s">
        <v>1373</v>
      </c>
      <c r="T1188" s="40" t="s">
        <v>7305</v>
      </c>
      <c r="U1188" s="41">
        <v>0.1</v>
      </c>
      <c r="V1188" s="41">
        <v>0.9</v>
      </c>
      <c r="W1188" s="41">
        <v>0.1</v>
      </c>
      <c r="X1188" s="41">
        <v>0.6</v>
      </c>
      <c r="Y1188" s="40" t="b">
        <v>0</v>
      </c>
      <c r="Z1188" s="40" t="b">
        <v>1</v>
      </c>
      <c r="AA1188" s="40" t="b">
        <v>0</v>
      </c>
      <c r="AB1188" s="40" t="b">
        <v>1</v>
      </c>
      <c r="AC1188" s="41" t="s">
        <v>11246</v>
      </c>
      <c r="AD1188" s="41" t="s">
        <v>9098</v>
      </c>
      <c r="AE1188" s="41">
        <v>1065.484583</v>
      </c>
      <c r="AF1188" s="41">
        <v>-4.155874992</v>
      </c>
      <c r="AG1188" s="42">
        <v>8.3E41</v>
      </c>
      <c r="AH1188" s="51">
        <v>0.350482084</v>
      </c>
      <c r="AI1188" s="45" t="s">
        <v>11247</v>
      </c>
      <c r="AJ1188" s="46">
        <v>8.29662180164428E83</v>
      </c>
      <c r="AK1188" s="41">
        <v>5783.0</v>
      </c>
      <c r="AL1188" s="40" t="s">
        <v>7372</v>
      </c>
      <c r="AM1188" s="40" t="s">
        <v>7285</v>
      </c>
      <c r="AN1188" s="40" t="s">
        <v>5643</v>
      </c>
      <c r="AO1188" s="42">
        <v>1.0E139</v>
      </c>
    </row>
    <row r="1189">
      <c r="A1189" s="41">
        <v>84.0</v>
      </c>
      <c r="B1189" s="42">
        <v>1.67130956E9</v>
      </c>
      <c r="C1189" s="42">
        <v>3356.0</v>
      </c>
      <c r="D1189" s="40" t="s">
        <v>1243</v>
      </c>
      <c r="E1189" s="41">
        <v>140.0</v>
      </c>
      <c r="F1189" s="41">
        <v>35.0</v>
      </c>
      <c r="G1189" s="41">
        <v>70.0</v>
      </c>
      <c r="H1189" s="41">
        <v>-3.07732701</v>
      </c>
      <c r="I1189" s="41">
        <v>10000.0</v>
      </c>
      <c r="J1189" s="41">
        <v>5000.0</v>
      </c>
      <c r="K1189" s="41">
        <v>1200.0</v>
      </c>
      <c r="L1189" s="41">
        <v>600.0</v>
      </c>
      <c r="M1189" s="41">
        <v>30.0</v>
      </c>
      <c r="N1189" s="40" t="s">
        <v>1370</v>
      </c>
      <c r="O1189" s="40" t="s">
        <v>1371</v>
      </c>
      <c r="P1189" s="40" t="s">
        <v>7305</v>
      </c>
      <c r="Q1189" s="40" t="s">
        <v>8686</v>
      </c>
      <c r="R1189" s="40" t="b">
        <v>0</v>
      </c>
      <c r="S1189" s="40" t="s">
        <v>7286</v>
      </c>
      <c r="T1189" s="40" t="s">
        <v>7305</v>
      </c>
      <c r="U1189" s="41">
        <v>0.1</v>
      </c>
      <c r="V1189" s="41">
        <v>0.9</v>
      </c>
      <c r="W1189" s="41">
        <v>0.2</v>
      </c>
      <c r="X1189" s="41">
        <v>0.4</v>
      </c>
      <c r="Y1189" s="40" t="b">
        <v>0</v>
      </c>
      <c r="Z1189" s="40" t="b">
        <v>1</v>
      </c>
      <c r="AA1189" s="40" t="b">
        <v>0</v>
      </c>
      <c r="AB1189" s="40" t="b">
        <v>0</v>
      </c>
      <c r="AC1189" s="41" t="s">
        <v>11248</v>
      </c>
      <c r="AD1189" s="41" t="s">
        <v>11249</v>
      </c>
      <c r="AE1189" s="41">
        <v>1040.420528</v>
      </c>
      <c r="AF1189" s="41">
        <v>-4.156703148</v>
      </c>
      <c r="AG1189" s="42">
        <v>1.2E42</v>
      </c>
      <c r="AH1189" s="51">
        <v>0.350751199</v>
      </c>
      <c r="AI1189" s="45" t="s">
        <v>11250</v>
      </c>
      <c r="AJ1189" s="45">
        <v>1.20286774574882E257</v>
      </c>
      <c r="AK1189" s="41">
        <v>10000.0</v>
      </c>
      <c r="AL1189" s="40" t="s">
        <v>216</v>
      </c>
      <c r="AM1189" s="40" t="s">
        <v>7285</v>
      </c>
      <c r="AN1189" s="40" t="s">
        <v>5643</v>
      </c>
      <c r="AO1189" s="42">
        <v>1.1E139</v>
      </c>
    </row>
    <row r="1190">
      <c r="A1190" s="41">
        <v>915.0</v>
      </c>
      <c r="B1190" s="42">
        <v>1.671302375E9</v>
      </c>
      <c r="C1190" s="42">
        <v>3356.0</v>
      </c>
      <c r="D1190" s="40" t="s">
        <v>1243</v>
      </c>
      <c r="E1190" s="41">
        <v>140.0</v>
      </c>
      <c r="F1190" s="41">
        <v>35.0</v>
      </c>
      <c r="G1190" s="41">
        <v>70.0</v>
      </c>
      <c r="H1190" s="41">
        <v>-3.07732701</v>
      </c>
      <c r="I1190" s="41">
        <v>10000.0</v>
      </c>
      <c r="J1190" s="41">
        <v>5000.0</v>
      </c>
      <c r="K1190" s="41">
        <v>1200.0</v>
      </c>
      <c r="L1190" s="41">
        <v>600.0</v>
      </c>
      <c r="M1190" s="41">
        <v>100.0</v>
      </c>
      <c r="N1190" s="40" t="s">
        <v>1370</v>
      </c>
      <c r="O1190" s="40" t="s">
        <v>208</v>
      </c>
      <c r="P1190" s="40" t="s">
        <v>209</v>
      </c>
      <c r="Q1190" s="40" t="s">
        <v>8686</v>
      </c>
      <c r="R1190" s="40" t="b">
        <v>0</v>
      </c>
      <c r="S1190" s="40" t="s">
        <v>7286</v>
      </c>
      <c r="T1190" s="40" t="s">
        <v>212</v>
      </c>
      <c r="U1190" s="41">
        <v>0.1</v>
      </c>
      <c r="V1190" s="41">
        <v>0.9</v>
      </c>
      <c r="W1190" s="41">
        <v>0.3</v>
      </c>
      <c r="X1190" s="41">
        <v>0.4</v>
      </c>
      <c r="Y1190" s="40" t="b">
        <v>0</v>
      </c>
      <c r="Z1190" s="40" t="b">
        <v>1</v>
      </c>
      <c r="AA1190" s="40" t="b">
        <v>0</v>
      </c>
      <c r="AB1190" s="40" t="b">
        <v>0</v>
      </c>
      <c r="AC1190" s="41" t="s">
        <v>11251</v>
      </c>
      <c r="AD1190" s="41" t="s">
        <v>11252</v>
      </c>
      <c r="AE1190" s="41">
        <v>471.326705</v>
      </c>
      <c r="AF1190" s="41">
        <v>-4.158515196</v>
      </c>
      <c r="AG1190" s="42">
        <v>3.97E41</v>
      </c>
      <c r="AH1190" s="51">
        <v>0.351340037</v>
      </c>
      <c r="AI1190" s="45" t="s">
        <v>11253</v>
      </c>
      <c r="AJ1190" s="40" t="s">
        <v>11254</v>
      </c>
      <c r="AK1190" s="41">
        <v>5606.0</v>
      </c>
      <c r="AL1190" s="40" t="s">
        <v>1382</v>
      </c>
      <c r="AM1190" s="40" t="s">
        <v>7285</v>
      </c>
      <c r="AN1190" s="40" t="s">
        <v>224</v>
      </c>
      <c r="AO1190" s="42">
        <v>1.0E138</v>
      </c>
    </row>
    <row r="1191">
      <c r="A1191" s="41">
        <v>907.0</v>
      </c>
      <c r="B1191" s="42">
        <v>1.671302375E9</v>
      </c>
      <c r="C1191" s="42">
        <v>3356.0</v>
      </c>
      <c r="D1191" s="40" t="s">
        <v>1243</v>
      </c>
      <c r="E1191" s="41">
        <v>140.0</v>
      </c>
      <c r="F1191" s="41">
        <v>35.0</v>
      </c>
      <c r="G1191" s="41">
        <v>70.0</v>
      </c>
      <c r="H1191" s="41">
        <v>-3.07732701</v>
      </c>
      <c r="I1191" s="41">
        <v>10000.0</v>
      </c>
      <c r="J1191" s="41">
        <v>5000.0</v>
      </c>
      <c r="K1191" s="41">
        <v>1200.0</v>
      </c>
      <c r="L1191" s="41">
        <v>600.0</v>
      </c>
      <c r="M1191" s="41">
        <v>100.0</v>
      </c>
      <c r="N1191" s="40" t="s">
        <v>1370</v>
      </c>
      <c r="O1191" s="40" t="s">
        <v>208</v>
      </c>
      <c r="P1191" s="40" t="s">
        <v>209</v>
      </c>
      <c r="Q1191" s="40" t="s">
        <v>8686</v>
      </c>
      <c r="R1191" s="40" t="b">
        <v>0</v>
      </c>
      <c r="S1191" s="40" t="s">
        <v>1373</v>
      </c>
      <c r="T1191" s="40" t="s">
        <v>212</v>
      </c>
      <c r="U1191" s="41">
        <v>0.1</v>
      </c>
      <c r="V1191" s="41">
        <v>0.9</v>
      </c>
      <c r="W1191" s="41">
        <v>0.3</v>
      </c>
      <c r="X1191" s="41">
        <v>0.5</v>
      </c>
      <c r="Y1191" s="40" t="b">
        <v>0</v>
      </c>
      <c r="Z1191" s="40" t="b">
        <v>1</v>
      </c>
      <c r="AA1191" s="40" t="b">
        <v>0</v>
      </c>
      <c r="AB1191" s="40" t="b">
        <v>0</v>
      </c>
      <c r="AC1191" s="41" t="s">
        <v>11255</v>
      </c>
      <c r="AD1191" s="41" t="s">
        <v>11256</v>
      </c>
      <c r="AE1191" s="41">
        <v>996.4459524</v>
      </c>
      <c r="AF1191" s="41">
        <v>-4.158642939</v>
      </c>
      <c r="AG1191" s="42">
        <v>1.34E42</v>
      </c>
      <c r="AH1191" s="51">
        <v>0.351381548</v>
      </c>
      <c r="AI1191" s="45" t="s">
        <v>11257</v>
      </c>
      <c r="AJ1191" s="40" t="s">
        <v>11258</v>
      </c>
      <c r="AK1191" s="41">
        <v>10000.0</v>
      </c>
      <c r="AL1191" s="40" t="s">
        <v>216</v>
      </c>
      <c r="AM1191" s="40" t="s">
        <v>7285</v>
      </c>
      <c r="AN1191" s="40" t="s">
        <v>224</v>
      </c>
      <c r="AO1191" s="42">
        <v>1.11E139</v>
      </c>
    </row>
    <row r="1192">
      <c r="A1192" s="41">
        <v>2.0</v>
      </c>
      <c r="B1192" s="42">
        <v>1.671309524E9</v>
      </c>
      <c r="C1192" s="42">
        <v>3356.0</v>
      </c>
      <c r="D1192" s="40" t="s">
        <v>1243</v>
      </c>
      <c r="E1192" s="41">
        <v>140.0</v>
      </c>
      <c r="F1192" s="41">
        <v>35.0</v>
      </c>
      <c r="G1192" s="41">
        <v>70.0</v>
      </c>
      <c r="H1192" s="41">
        <v>-3.07732701</v>
      </c>
      <c r="I1192" s="41">
        <v>10000.0</v>
      </c>
      <c r="J1192" s="41">
        <v>5000.0</v>
      </c>
      <c r="K1192" s="41">
        <v>1200.0</v>
      </c>
      <c r="L1192" s="41">
        <v>600.0</v>
      </c>
      <c r="M1192" s="41">
        <v>30.0</v>
      </c>
      <c r="N1192" s="40" t="s">
        <v>1370</v>
      </c>
      <c r="O1192" s="40" t="s">
        <v>1371</v>
      </c>
      <c r="P1192" s="40" t="s">
        <v>209</v>
      </c>
      <c r="Q1192" s="40" t="s">
        <v>8686</v>
      </c>
      <c r="R1192" s="40" t="b">
        <v>0</v>
      </c>
      <c r="S1192" s="40" t="s">
        <v>1373</v>
      </c>
      <c r="T1192" s="40" t="s">
        <v>212</v>
      </c>
      <c r="U1192" s="41">
        <v>0.1</v>
      </c>
      <c r="V1192" s="41">
        <v>0.9</v>
      </c>
      <c r="W1192" s="41">
        <v>0.1</v>
      </c>
      <c r="X1192" s="41">
        <v>0.6</v>
      </c>
      <c r="Y1192" s="40" t="b">
        <v>0</v>
      </c>
      <c r="Z1192" s="40" t="b">
        <v>1</v>
      </c>
      <c r="AA1192" s="40" t="b">
        <v>0</v>
      </c>
      <c r="AB1192" s="40" t="b">
        <v>1</v>
      </c>
      <c r="AC1192" s="41" t="s">
        <v>10892</v>
      </c>
      <c r="AD1192" s="41" t="s">
        <v>11259</v>
      </c>
      <c r="AE1192" s="41">
        <v>1164.674788</v>
      </c>
      <c r="AF1192" s="41">
        <v>-4.161865591</v>
      </c>
      <c r="AG1192" s="42">
        <v>1.09E42</v>
      </c>
      <c r="AH1192" s="51">
        <v>0.352428772</v>
      </c>
      <c r="AI1192" s="45" t="s">
        <v>11260</v>
      </c>
      <c r="AJ1192" s="46">
        <v>1.09325374951223E85</v>
      </c>
      <c r="AK1192" s="41">
        <v>3945.0</v>
      </c>
      <c r="AL1192" s="40" t="s">
        <v>7372</v>
      </c>
      <c r="AM1192" s="40" t="s">
        <v>7285</v>
      </c>
      <c r="AN1192" s="40" t="s">
        <v>5643</v>
      </c>
      <c r="AO1192" s="42">
        <v>1.1E139</v>
      </c>
    </row>
    <row r="1193">
      <c r="A1193" s="41">
        <v>365.0</v>
      </c>
      <c r="B1193" s="42">
        <v>1.671302375E9</v>
      </c>
      <c r="C1193" s="42">
        <v>3356.0</v>
      </c>
      <c r="D1193" s="40" t="s">
        <v>1243</v>
      </c>
      <c r="E1193" s="41">
        <v>140.0</v>
      </c>
      <c r="F1193" s="41">
        <v>35.0</v>
      </c>
      <c r="G1193" s="41">
        <v>70.0</v>
      </c>
      <c r="H1193" s="41">
        <v>-3.07732701</v>
      </c>
      <c r="I1193" s="41">
        <v>10000.0</v>
      </c>
      <c r="J1193" s="41">
        <v>5000.0</v>
      </c>
      <c r="K1193" s="41">
        <v>1200.0</v>
      </c>
      <c r="L1193" s="41">
        <v>600.0</v>
      </c>
      <c r="M1193" s="41">
        <v>50.0</v>
      </c>
      <c r="N1193" s="40" t="s">
        <v>1370</v>
      </c>
      <c r="O1193" s="40" t="s">
        <v>1371</v>
      </c>
      <c r="P1193" s="40" t="s">
        <v>209</v>
      </c>
      <c r="Q1193" s="40" t="s">
        <v>8686</v>
      </c>
      <c r="R1193" s="40" t="b">
        <v>0</v>
      </c>
      <c r="S1193" s="40" t="s">
        <v>1373</v>
      </c>
      <c r="T1193" s="40" t="s">
        <v>212</v>
      </c>
      <c r="U1193" s="41">
        <v>0.1</v>
      </c>
      <c r="V1193" s="41">
        <v>0.9</v>
      </c>
      <c r="W1193" s="41">
        <v>0.2</v>
      </c>
      <c r="X1193" s="41">
        <v>0.6</v>
      </c>
      <c r="Y1193" s="40" t="b">
        <v>0</v>
      </c>
      <c r="Z1193" s="40" t="b">
        <v>1</v>
      </c>
      <c r="AA1193" s="40" t="b">
        <v>0</v>
      </c>
      <c r="AB1193" s="40" t="b">
        <v>0</v>
      </c>
      <c r="AC1193" s="41" t="s">
        <v>11261</v>
      </c>
      <c r="AD1193" s="41" t="s">
        <v>10102</v>
      </c>
      <c r="AE1193" s="41">
        <v>653.1998022</v>
      </c>
      <c r="AF1193" s="41">
        <v>-4.162560831</v>
      </c>
      <c r="AG1193" s="42">
        <v>1.39E42</v>
      </c>
      <c r="AH1193" s="51">
        <v>0.352654696</v>
      </c>
      <c r="AI1193" s="45" t="s">
        <v>11262</v>
      </c>
      <c r="AJ1193" s="40" t="s">
        <v>11263</v>
      </c>
      <c r="AK1193" s="41">
        <v>10000.0</v>
      </c>
      <c r="AL1193" s="40" t="s">
        <v>216</v>
      </c>
      <c r="AM1193" s="40" t="s">
        <v>7285</v>
      </c>
      <c r="AN1193" s="40" t="s">
        <v>224</v>
      </c>
      <c r="AO1193" s="42">
        <v>1.11E139</v>
      </c>
    </row>
    <row r="1194">
      <c r="A1194" s="41">
        <v>725.0</v>
      </c>
      <c r="B1194" s="42">
        <v>1.671302375E9</v>
      </c>
      <c r="C1194" s="42">
        <v>3356.0</v>
      </c>
      <c r="D1194" s="40" t="s">
        <v>1243</v>
      </c>
      <c r="E1194" s="41">
        <v>140.0</v>
      </c>
      <c r="F1194" s="41">
        <v>35.0</v>
      </c>
      <c r="G1194" s="41">
        <v>70.0</v>
      </c>
      <c r="H1194" s="41">
        <v>-3.07732701</v>
      </c>
      <c r="I1194" s="41">
        <v>10000.0</v>
      </c>
      <c r="J1194" s="41">
        <v>5000.0</v>
      </c>
      <c r="K1194" s="41">
        <v>1200.0</v>
      </c>
      <c r="L1194" s="41">
        <v>600.0</v>
      </c>
      <c r="M1194" s="41">
        <v>100.0</v>
      </c>
      <c r="N1194" s="40" t="s">
        <v>1370</v>
      </c>
      <c r="O1194" s="40" t="s">
        <v>1371</v>
      </c>
      <c r="P1194" s="40" t="s">
        <v>209</v>
      </c>
      <c r="Q1194" s="40" t="s">
        <v>8686</v>
      </c>
      <c r="R1194" s="40" t="b">
        <v>0</v>
      </c>
      <c r="S1194" s="40" t="s">
        <v>1373</v>
      </c>
      <c r="T1194" s="40" t="s">
        <v>212</v>
      </c>
      <c r="U1194" s="41">
        <v>0.1</v>
      </c>
      <c r="V1194" s="41">
        <v>0.9</v>
      </c>
      <c r="W1194" s="41">
        <v>0.2</v>
      </c>
      <c r="X1194" s="41">
        <v>0.6</v>
      </c>
      <c r="Y1194" s="40" t="b">
        <v>0</v>
      </c>
      <c r="Z1194" s="40" t="b">
        <v>1</v>
      </c>
      <c r="AA1194" s="40" t="b">
        <v>0</v>
      </c>
      <c r="AB1194" s="40" t="b">
        <v>0</v>
      </c>
      <c r="AC1194" s="41" t="s">
        <v>11264</v>
      </c>
      <c r="AD1194" s="41" t="s">
        <v>11265</v>
      </c>
      <c r="AE1194" s="41">
        <v>1020.996016</v>
      </c>
      <c r="AF1194" s="41">
        <v>-4.163303111</v>
      </c>
      <c r="AG1194" s="42">
        <v>6.27E41</v>
      </c>
      <c r="AH1194" s="51">
        <v>0.352895905</v>
      </c>
      <c r="AI1194" s="45" t="s">
        <v>11266</v>
      </c>
      <c r="AJ1194" s="40" t="s">
        <v>11267</v>
      </c>
      <c r="AK1194" s="41">
        <v>8530.0</v>
      </c>
      <c r="AL1194" s="40" t="s">
        <v>1382</v>
      </c>
      <c r="AM1194" s="40" t="s">
        <v>7285</v>
      </c>
      <c r="AN1194" s="40" t="s">
        <v>224</v>
      </c>
      <c r="AO1194" s="42">
        <v>1.11E138</v>
      </c>
    </row>
    <row r="1195">
      <c r="A1195" s="41">
        <v>905.0</v>
      </c>
      <c r="B1195" s="42">
        <v>1.671302375E9</v>
      </c>
      <c r="C1195" s="42">
        <v>3356.0</v>
      </c>
      <c r="D1195" s="40" t="s">
        <v>1243</v>
      </c>
      <c r="E1195" s="41">
        <v>140.0</v>
      </c>
      <c r="F1195" s="41">
        <v>35.0</v>
      </c>
      <c r="G1195" s="41">
        <v>70.0</v>
      </c>
      <c r="H1195" s="41">
        <v>-3.07732701</v>
      </c>
      <c r="I1195" s="41">
        <v>10000.0</v>
      </c>
      <c r="J1195" s="41">
        <v>5000.0</v>
      </c>
      <c r="K1195" s="41">
        <v>1200.0</v>
      </c>
      <c r="L1195" s="41">
        <v>600.0</v>
      </c>
      <c r="M1195" s="41">
        <v>100.0</v>
      </c>
      <c r="N1195" s="40" t="s">
        <v>1370</v>
      </c>
      <c r="O1195" s="40" t="s">
        <v>208</v>
      </c>
      <c r="P1195" s="40" t="s">
        <v>209</v>
      </c>
      <c r="Q1195" s="40" t="s">
        <v>8686</v>
      </c>
      <c r="R1195" s="40" t="b">
        <v>0</v>
      </c>
      <c r="S1195" s="40" t="s">
        <v>1373</v>
      </c>
      <c r="T1195" s="40" t="s">
        <v>212</v>
      </c>
      <c r="U1195" s="41">
        <v>0.1</v>
      </c>
      <c r="V1195" s="41">
        <v>0.9</v>
      </c>
      <c r="W1195" s="41">
        <v>0.2</v>
      </c>
      <c r="X1195" s="41">
        <v>0.6</v>
      </c>
      <c r="Y1195" s="40" t="b">
        <v>0</v>
      </c>
      <c r="Z1195" s="40" t="b">
        <v>1</v>
      </c>
      <c r="AA1195" s="40" t="b">
        <v>0</v>
      </c>
      <c r="AB1195" s="40" t="b">
        <v>0</v>
      </c>
      <c r="AC1195" s="41" t="s">
        <v>11268</v>
      </c>
      <c r="AD1195" s="41" t="s">
        <v>8741</v>
      </c>
      <c r="AE1195" s="41">
        <v>1200.727479</v>
      </c>
      <c r="AF1195" s="41">
        <v>-4.165071447</v>
      </c>
      <c r="AG1195" s="42">
        <v>1.04E42</v>
      </c>
      <c r="AH1195" s="51">
        <v>0.353470539</v>
      </c>
      <c r="AI1195" s="45" t="s">
        <v>11269</v>
      </c>
      <c r="AJ1195" s="40" t="s">
        <v>11270</v>
      </c>
      <c r="AK1195" s="41">
        <v>9937.0</v>
      </c>
      <c r="AL1195" s="40" t="s">
        <v>2224</v>
      </c>
      <c r="AM1195" s="40" t="s">
        <v>7285</v>
      </c>
      <c r="AN1195" s="40" t="s">
        <v>224</v>
      </c>
      <c r="AO1195" s="42">
        <v>1.01E139</v>
      </c>
    </row>
    <row r="1196">
      <c r="A1196" s="41">
        <v>13.0</v>
      </c>
      <c r="B1196" s="42">
        <v>1.67130956E9</v>
      </c>
      <c r="C1196" s="42">
        <v>3356.0</v>
      </c>
      <c r="D1196" s="40" t="s">
        <v>1243</v>
      </c>
      <c r="E1196" s="41">
        <v>140.0</v>
      </c>
      <c r="F1196" s="41">
        <v>35.0</v>
      </c>
      <c r="G1196" s="41">
        <v>70.0</v>
      </c>
      <c r="H1196" s="41">
        <v>-3.07732701</v>
      </c>
      <c r="I1196" s="41">
        <v>10000.0</v>
      </c>
      <c r="J1196" s="41">
        <v>5000.0</v>
      </c>
      <c r="K1196" s="41">
        <v>1200.0</v>
      </c>
      <c r="L1196" s="41">
        <v>600.0</v>
      </c>
      <c r="M1196" s="41">
        <v>30.0</v>
      </c>
      <c r="N1196" s="40" t="s">
        <v>1370</v>
      </c>
      <c r="O1196" s="40" t="s">
        <v>1371</v>
      </c>
      <c r="P1196" s="40" t="s">
        <v>209</v>
      </c>
      <c r="Q1196" s="40" t="s">
        <v>8686</v>
      </c>
      <c r="R1196" s="40" t="b">
        <v>0</v>
      </c>
      <c r="S1196" s="40" t="s">
        <v>7286</v>
      </c>
      <c r="T1196" s="40" t="s">
        <v>7305</v>
      </c>
      <c r="U1196" s="41">
        <v>0.1</v>
      </c>
      <c r="V1196" s="41">
        <v>0.9</v>
      </c>
      <c r="W1196" s="41">
        <v>0.2</v>
      </c>
      <c r="X1196" s="41">
        <v>0.5</v>
      </c>
      <c r="Y1196" s="40" t="b">
        <v>0</v>
      </c>
      <c r="Z1196" s="40" t="b">
        <v>1</v>
      </c>
      <c r="AA1196" s="40" t="b">
        <v>0</v>
      </c>
      <c r="AB1196" s="40" t="b">
        <v>0</v>
      </c>
      <c r="AC1196" s="41" t="s">
        <v>11271</v>
      </c>
      <c r="AD1196" s="41" t="s">
        <v>11272</v>
      </c>
      <c r="AE1196" s="41">
        <v>620.0373797</v>
      </c>
      <c r="AF1196" s="41">
        <v>-4.16693267</v>
      </c>
      <c r="AG1196" s="42">
        <v>4.54E41</v>
      </c>
      <c r="AH1196" s="51">
        <v>0.354075357</v>
      </c>
      <c r="AI1196" s="45" t="s">
        <v>11273</v>
      </c>
      <c r="AJ1196" s="45">
        <v>4.54405078250423E251</v>
      </c>
      <c r="AK1196" s="41">
        <v>4838.0</v>
      </c>
      <c r="AL1196" s="40" t="s">
        <v>7372</v>
      </c>
      <c r="AM1196" s="40" t="s">
        <v>7285</v>
      </c>
      <c r="AN1196" s="40" t="s">
        <v>5643</v>
      </c>
      <c r="AO1196" s="42">
        <v>1.01E138</v>
      </c>
    </row>
    <row r="1197">
      <c r="A1197" s="41">
        <v>73.0</v>
      </c>
      <c r="B1197" s="42">
        <v>1.671312514E9</v>
      </c>
      <c r="C1197" s="42">
        <v>3356.0</v>
      </c>
      <c r="D1197" s="40" t="s">
        <v>1243</v>
      </c>
      <c r="E1197" s="41">
        <v>140.0</v>
      </c>
      <c r="F1197" s="41">
        <v>35.0</v>
      </c>
      <c r="G1197" s="41">
        <v>70.0</v>
      </c>
      <c r="H1197" s="41">
        <v>-3.07732701</v>
      </c>
      <c r="I1197" s="41">
        <v>10000.0</v>
      </c>
      <c r="J1197" s="41">
        <v>5000.0</v>
      </c>
      <c r="K1197" s="41">
        <v>1200.0</v>
      </c>
      <c r="L1197" s="41">
        <v>600.0</v>
      </c>
      <c r="M1197" s="41">
        <v>30.0</v>
      </c>
      <c r="N1197" s="40" t="s">
        <v>1370</v>
      </c>
      <c r="O1197" s="40" t="s">
        <v>1371</v>
      </c>
      <c r="P1197" s="40" t="s">
        <v>7305</v>
      </c>
      <c r="Q1197" s="40" t="s">
        <v>8686</v>
      </c>
      <c r="R1197" s="40" t="b">
        <v>0</v>
      </c>
      <c r="S1197" s="40" t="s">
        <v>1373</v>
      </c>
      <c r="T1197" s="40" t="s">
        <v>7305</v>
      </c>
      <c r="U1197" s="41">
        <v>0.1</v>
      </c>
      <c r="V1197" s="41">
        <v>0.9</v>
      </c>
      <c r="W1197" s="41">
        <v>0.1</v>
      </c>
      <c r="X1197" s="41">
        <v>0.5</v>
      </c>
      <c r="Y1197" s="40" t="b">
        <v>0</v>
      </c>
      <c r="Z1197" s="40" t="b">
        <v>1</v>
      </c>
      <c r="AA1197" s="40" t="b">
        <v>0</v>
      </c>
      <c r="AB1197" s="40" t="b">
        <v>1</v>
      </c>
      <c r="AC1197" s="41" t="s">
        <v>11274</v>
      </c>
      <c r="AD1197" s="41" t="s">
        <v>11275</v>
      </c>
      <c r="AE1197" s="41">
        <v>1126.618314</v>
      </c>
      <c r="AF1197" s="41">
        <v>-4.16868614</v>
      </c>
      <c r="AG1197" s="42">
        <v>6.52E41</v>
      </c>
      <c r="AH1197" s="51">
        <v>0.35464516</v>
      </c>
      <c r="AI1197" s="45" t="s">
        <v>11276</v>
      </c>
      <c r="AJ1197" s="46">
        <v>6.52025406169949E83</v>
      </c>
      <c r="AK1197" s="41">
        <v>6818.0</v>
      </c>
      <c r="AL1197" s="40" t="s">
        <v>7372</v>
      </c>
      <c r="AM1197" s="40" t="s">
        <v>7285</v>
      </c>
      <c r="AN1197" s="40" t="s">
        <v>5643</v>
      </c>
      <c r="AO1197" s="42">
        <v>1.11E138</v>
      </c>
    </row>
    <row r="1198">
      <c r="A1198" s="41">
        <v>125.0</v>
      </c>
      <c r="B1198" s="42">
        <v>1.671312514E9</v>
      </c>
      <c r="C1198" s="42">
        <v>3356.0</v>
      </c>
      <c r="D1198" s="40" t="s">
        <v>1243</v>
      </c>
      <c r="E1198" s="41">
        <v>140.0</v>
      </c>
      <c r="F1198" s="41">
        <v>35.0</v>
      </c>
      <c r="G1198" s="41">
        <v>70.0</v>
      </c>
      <c r="H1198" s="41">
        <v>-3.07732701</v>
      </c>
      <c r="I1198" s="41">
        <v>10000.0</v>
      </c>
      <c r="J1198" s="41">
        <v>5000.0</v>
      </c>
      <c r="K1198" s="41">
        <v>1200.0</v>
      </c>
      <c r="L1198" s="41">
        <v>600.0</v>
      </c>
      <c r="M1198" s="41">
        <v>30.0</v>
      </c>
      <c r="N1198" s="40" t="s">
        <v>1370</v>
      </c>
      <c r="O1198" s="40" t="s">
        <v>1371</v>
      </c>
      <c r="P1198" s="40" t="s">
        <v>1372</v>
      </c>
      <c r="Q1198" s="40" t="s">
        <v>8686</v>
      </c>
      <c r="R1198" s="40" t="b">
        <v>0</v>
      </c>
      <c r="S1198" s="40" t="s">
        <v>7286</v>
      </c>
      <c r="T1198" s="40" t="s">
        <v>7305</v>
      </c>
      <c r="U1198" s="41">
        <v>0.1</v>
      </c>
      <c r="V1198" s="41">
        <v>0.9</v>
      </c>
      <c r="W1198" s="41">
        <v>0.3</v>
      </c>
      <c r="X1198" s="41">
        <v>0.6</v>
      </c>
      <c r="Y1198" s="40" t="b">
        <v>0</v>
      </c>
      <c r="Z1198" s="40" t="b">
        <v>1</v>
      </c>
      <c r="AA1198" s="40" t="b">
        <v>0</v>
      </c>
      <c r="AB1198" s="40" t="b">
        <v>1</v>
      </c>
      <c r="AC1198" s="41" t="s">
        <v>11277</v>
      </c>
      <c r="AD1198" s="41" t="s">
        <v>11278</v>
      </c>
      <c r="AE1198" s="41">
        <v>1204.303107</v>
      </c>
      <c r="AF1198" s="41">
        <v>-4.171565655</v>
      </c>
      <c r="AG1198" s="42">
        <v>1.37E42</v>
      </c>
      <c r="AH1198" s="51">
        <v>0.35558088</v>
      </c>
      <c r="AI1198" s="45" t="s">
        <v>11279</v>
      </c>
      <c r="AJ1198" s="40" t="s">
        <v>11280</v>
      </c>
      <c r="AK1198" s="41">
        <v>6954.0</v>
      </c>
      <c r="AL1198" s="40" t="s">
        <v>2224</v>
      </c>
      <c r="AM1198" s="40" t="s">
        <v>7285</v>
      </c>
      <c r="AN1198" s="40" t="s">
        <v>5643</v>
      </c>
      <c r="AO1198" s="42">
        <v>1.11E139</v>
      </c>
    </row>
    <row r="1199">
      <c r="A1199" s="41">
        <v>480.0</v>
      </c>
      <c r="B1199" s="42">
        <v>1.671302375E9</v>
      </c>
      <c r="C1199" s="42">
        <v>3356.0</v>
      </c>
      <c r="D1199" s="40" t="s">
        <v>1243</v>
      </c>
      <c r="E1199" s="41">
        <v>140.0</v>
      </c>
      <c r="F1199" s="41">
        <v>35.0</v>
      </c>
      <c r="G1199" s="41">
        <v>70.0</v>
      </c>
      <c r="H1199" s="41">
        <v>-3.07732701</v>
      </c>
      <c r="I1199" s="41">
        <v>10000.0</v>
      </c>
      <c r="J1199" s="41">
        <v>5000.0</v>
      </c>
      <c r="K1199" s="41">
        <v>1200.0</v>
      </c>
      <c r="L1199" s="41">
        <v>600.0</v>
      </c>
      <c r="M1199" s="41">
        <v>50.0</v>
      </c>
      <c r="N1199" s="40" t="s">
        <v>1370</v>
      </c>
      <c r="O1199" s="40" t="s">
        <v>1371</v>
      </c>
      <c r="P1199" s="40" t="s">
        <v>1372</v>
      </c>
      <c r="Q1199" s="40" t="s">
        <v>8686</v>
      </c>
      <c r="R1199" s="40" t="b">
        <v>0</v>
      </c>
      <c r="S1199" s="40" t="s">
        <v>7286</v>
      </c>
      <c r="T1199" s="40" t="s">
        <v>212</v>
      </c>
      <c r="U1199" s="41">
        <v>0.1</v>
      </c>
      <c r="V1199" s="41">
        <v>0.9</v>
      </c>
      <c r="W1199" s="41">
        <v>0.2</v>
      </c>
      <c r="X1199" s="41">
        <v>0.4</v>
      </c>
      <c r="Y1199" s="40" t="b">
        <v>0</v>
      </c>
      <c r="Z1199" s="40" t="b">
        <v>1</v>
      </c>
      <c r="AA1199" s="40" t="b">
        <v>0</v>
      </c>
      <c r="AB1199" s="40" t="b">
        <v>0</v>
      </c>
      <c r="AC1199" s="41" t="s">
        <v>11281</v>
      </c>
      <c r="AD1199" s="41" t="s">
        <v>11282</v>
      </c>
      <c r="AE1199" s="41">
        <v>399.4824314</v>
      </c>
      <c r="AF1199" s="41">
        <v>-4.171689119</v>
      </c>
      <c r="AG1199" s="42">
        <v>5.11E41</v>
      </c>
      <c r="AH1199" s="51">
        <v>0.355621</v>
      </c>
      <c r="AI1199" s="45" t="s">
        <v>11283</v>
      </c>
      <c r="AJ1199" s="40" t="s">
        <v>11284</v>
      </c>
      <c r="AK1199" s="41">
        <v>9381.0</v>
      </c>
      <c r="AL1199" s="40" t="s">
        <v>1382</v>
      </c>
      <c r="AM1199" s="40" t="s">
        <v>7285</v>
      </c>
      <c r="AN1199" s="40" t="s">
        <v>224</v>
      </c>
      <c r="AO1199" s="42">
        <v>1.01E138</v>
      </c>
    </row>
    <row r="1200">
      <c r="A1200" s="41">
        <v>557.0</v>
      </c>
      <c r="B1200" s="42">
        <v>1.671302375E9</v>
      </c>
      <c r="C1200" s="42">
        <v>3356.0</v>
      </c>
      <c r="D1200" s="40" t="s">
        <v>1243</v>
      </c>
      <c r="E1200" s="41">
        <v>140.0</v>
      </c>
      <c r="F1200" s="41">
        <v>35.0</v>
      </c>
      <c r="G1200" s="41">
        <v>70.0</v>
      </c>
      <c r="H1200" s="41">
        <v>-3.07732701</v>
      </c>
      <c r="I1200" s="41">
        <v>10000.0</v>
      </c>
      <c r="J1200" s="41">
        <v>5000.0</v>
      </c>
      <c r="K1200" s="41">
        <v>1200.0</v>
      </c>
      <c r="L1200" s="41">
        <v>600.0</v>
      </c>
      <c r="M1200" s="41">
        <v>50.0</v>
      </c>
      <c r="N1200" s="40" t="s">
        <v>1370</v>
      </c>
      <c r="O1200" s="40" t="s">
        <v>208</v>
      </c>
      <c r="P1200" s="40" t="s">
        <v>209</v>
      </c>
      <c r="Q1200" s="40" t="s">
        <v>8686</v>
      </c>
      <c r="R1200" s="40" t="b">
        <v>0</v>
      </c>
      <c r="S1200" s="40" t="s">
        <v>7286</v>
      </c>
      <c r="T1200" s="40" t="s">
        <v>212</v>
      </c>
      <c r="U1200" s="41">
        <v>0.1</v>
      </c>
      <c r="V1200" s="41">
        <v>0.9</v>
      </c>
      <c r="W1200" s="41">
        <v>0.3</v>
      </c>
      <c r="X1200" s="41">
        <v>0.6</v>
      </c>
      <c r="Y1200" s="40" t="b">
        <v>0</v>
      </c>
      <c r="Z1200" s="40" t="b">
        <v>1</v>
      </c>
      <c r="AA1200" s="40" t="b">
        <v>0</v>
      </c>
      <c r="AB1200" s="40" t="b">
        <v>0</v>
      </c>
      <c r="AC1200" s="41" t="s">
        <v>11285</v>
      </c>
      <c r="AD1200" s="41" t="s">
        <v>11286</v>
      </c>
      <c r="AE1200" s="41">
        <v>371.460175</v>
      </c>
      <c r="AF1200" s="41">
        <v>-4.171706038</v>
      </c>
      <c r="AG1200" s="42">
        <v>1.17E42</v>
      </c>
      <c r="AH1200" s="51">
        <v>0.355626498</v>
      </c>
      <c r="AI1200" s="45" t="s">
        <v>11287</v>
      </c>
      <c r="AJ1200" s="40" t="s">
        <v>11288</v>
      </c>
      <c r="AK1200" s="41">
        <v>5830.0</v>
      </c>
      <c r="AL1200" s="40" t="s">
        <v>1382</v>
      </c>
      <c r="AM1200" s="40" t="s">
        <v>7285</v>
      </c>
      <c r="AN1200" s="40" t="s">
        <v>224</v>
      </c>
      <c r="AO1200" s="42">
        <v>1.1E139</v>
      </c>
    </row>
    <row r="1201">
      <c r="A1201" s="41">
        <v>39.0</v>
      </c>
      <c r="B1201" s="42">
        <v>1.671312492E9</v>
      </c>
      <c r="C1201" s="42">
        <v>3356.0</v>
      </c>
      <c r="D1201" s="40" t="s">
        <v>1243</v>
      </c>
      <c r="E1201" s="41">
        <v>140.0</v>
      </c>
      <c r="F1201" s="41">
        <v>35.0</v>
      </c>
      <c r="G1201" s="41">
        <v>70.0</v>
      </c>
      <c r="H1201" s="41">
        <v>-3.07732701</v>
      </c>
      <c r="I1201" s="41">
        <v>10000.0</v>
      </c>
      <c r="J1201" s="41">
        <v>5000.0</v>
      </c>
      <c r="K1201" s="41">
        <v>1200.0</v>
      </c>
      <c r="L1201" s="41">
        <v>600.0</v>
      </c>
      <c r="M1201" s="41">
        <v>30.0</v>
      </c>
      <c r="N1201" s="40" t="s">
        <v>1370</v>
      </c>
      <c r="O1201" s="40" t="s">
        <v>1371</v>
      </c>
      <c r="P1201" s="40" t="s">
        <v>7310</v>
      </c>
      <c r="Q1201" s="40" t="s">
        <v>8686</v>
      </c>
      <c r="R1201" s="40" t="b">
        <v>0</v>
      </c>
      <c r="S1201" s="40" t="s">
        <v>1373</v>
      </c>
      <c r="T1201" s="40" t="s">
        <v>7305</v>
      </c>
      <c r="U1201" s="41">
        <v>0.1</v>
      </c>
      <c r="V1201" s="41">
        <v>0.9</v>
      </c>
      <c r="W1201" s="41">
        <v>0.2</v>
      </c>
      <c r="X1201" s="41">
        <v>0.4</v>
      </c>
      <c r="Y1201" s="40" t="b">
        <v>0</v>
      </c>
      <c r="Z1201" s="40" t="b">
        <v>1</v>
      </c>
      <c r="AA1201" s="40" t="b">
        <v>0</v>
      </c>
      <c r="AB1201" s="40" t="b">
        <v>1</v>
      </c>
      <c r="AC1201" s="41" t="s">
        <v>11289</v>
      </c>
      <c r="AD1201" s="41" t="s">
        <v>11290</v>
      </c>
      <c r="AE1201" s="41">
        <v>1203.239497</v>
      </c>
      <c r="AF1201" s="41">
        <v>-4.173101949</v>
      </c>
      <c r="AG1201" s="42">
        <v>6.66E41</v>
      </c>
      <c r="AH1201" s="51">
        <v>0.35608011</v>
      </c>
      <c r="AI1201" s="45" t="s">
        <v>11291</v>
      </c>
      <c r="AJ1201" s="46">
        <v>6.6649847809706E125</v>
      </c>
      <c r="AK1201" s="41">
        <v>4681.0</v>
      </c>
      <c r="AL1201" s="40" t="s">
        <v>2224</v>
      </c>
      <c r="AM1201" s="40" t="s">
        <v>7285</v>
      </c>
      <c r="AN1201" s="40" t="s">
        <v>5643</v>
      </c>
      <c r="AO1201" s="42">
        <v>1.11E138</v>
      </c>
    </row>
    <row r="1202">
      <c r="A1202" s="41">
        <v>734.0</v>
      </c>
      <c r="B1202" s="42">
        <v>1.671302375E9</v>
      </c>
      <c r="C1202" s="42">
        <v>3356.0</v>
      </c>
      <c r="D1202" s="40" t="s">
        <v>1243</v>
      </c>
      <c r="E1202" s="41">
        <v>140.0</v>
      </c>
      <c r="F1202" s="41">
        <v>35.0</v>
      </c>
      <c r="G1202" s="41">
        <v>70.0</v>
      </c>
      <c r="H1202" s="41">
        <v>-3.07732701</v>
      </c>
      <c r="I1202" s="41">
        <v>10000.0</v>
      </c>
      <c r="J1202" s="41">
        <v>5000.0</v>
      </c>
      <c r="K1202" s="41">
        <v>1200.0</v>
      </c>
      <c r="L1202" s="41">
        <v>600.0</v>
      </c>
      <c r="M1202" s="41">
        <v>100.0</v>
      </c>
      <c r="N1202" s="40" t="s">
        <v>1370</v>
      </c>
      <c r="O1202" s="40" t="s">
        <v>1371</v>
      </c>
      <c r="P1202" s="40" t="s">
        <v>209</v>
      </c>
      <c r="Q1202" s="40" t="s">
        <v>8686</v>
      </c>
      <c r="R1202" s="40" t="b">
        <v>0</v>
      </c>
      <c r="S1202" s="40" t="s">
        <v>7286</v>
      </c>
      <c r="T1202" s="40" t="s">
        <v>212</v>
      </c>
      <c r="U1202" s="41">
        <v>0.1</v>
      </c>
      <c r="V1202" s="41">
        <v>0.9</v>
      </c>
      <c r="W1202" s="41">
        <v>0.2</v>
      </c>
      <c r="X1202" s="41">
        <v>0.6</v>
      </c>
      <c r="Y1202" s="40" t="b">
        <v>0</v>
      </c>
      <c r="Z1202" s="40" t="b">
        <v>1</v>
      </c>
      <c r="AA1202" s="40" t="b">
        <v>0</v>
      </c>
      <c r="AB1202" s="40" t="b">
        <v>0</v>
      </c>
      <c r="AC1202" s="41" t="s">
        <v>11292</v>
      </c>
      <c r="AD1202" s="41" t="s">
        <v>11293</v>
      </c>
      <c r="AE1202" s="41">
        <v>670.7700381</v>
      </c>
      <c r="AF1202" s="41">
        <v>-4.173967358</v>
      </c>
      <c r="AG1202" s="42">
        <v>6.94E41</v>
      </c>
      <c r="AH1202" s="51">
        <v>0.356361331</v>
      </c>
      <c r="AI1202" s="45" t="s">
        <v>11294</v>
      </c>
      <c r="AJ1202" s="40" t="s">
        <v>11295</v>
      </c>
      <c r="AK1202" s="41">
        <v>5304.0</v>
      </c>
      <c r="AL1202" s="40" t="s">
        <v>7372</v>
      </c>
      <c r="AM1202" s="40" t="s">
        <v>7285</v>
      </c>
      <c r="AN1202" s="40" t="s">
        <v>224</v>
      </c>
      <c r="AO1202" s="42">
        <v>1.11E138</v>
      </c>
    </row>
    <row r="1203">
      <c r="A1203" s="41">
        <v>144.0</v>
      </c>
      <c r="B1203" s="42">
        <v>1.671309524E9</v>
      </c>
      <c r="C1203" s="42">
        <v>3356.0</v>
      </c>
      <c r="D1203" s="40" t="s">
        <v>1243</v>
      </c>
      <c r="E1203" s="41">
        <v>140.0</v>
      </c>
      <c r="F1203" s="41">
        <v>35.0</v>
      </c>
      <c r="G1203" s="41">
        <v>70.0</v>
      </c>
      <c r="H1203" s="41">
        <v>-3.07732701</v>
      </c>
      <c r="I1203" s="41">
        <v>10000.0</v>
      </c>
      <c r="J1203" s="41">
        <v>5000.0</v>
      </c>
      <c r="K1203" s="41">
        <v>1200.0</v>
      </c>
      <c r="L1203" s="41">
        <v>600.0</v>
      </c>
      <c r="M1203" s="41">
        <v>30.0</v>
      </c>
      <c r="N1203" s="40" t="s">
        <v>1370</v>
      </c>
      <c r="O1203" s="40" t="s">
        <v>1371</v>
      </c>
      <c r="P1203" s="40" t="s">
        <v>212</v>
      </c>
      <c r="Q1203" s="40" t="s">
        <v>8686</v>
      </c>
      <c r="R1203" s="40" t="b">
        <v>0</v>
      </c>
      <c r="S1203" s="40" t="s">
        <v>1373</v>
      </c>
      <c r="T1203" s="40" t="s">
        <v>212</v>
      </c>
      <c r="U1203" s="41">
        <v>0.1</v>
      </c>
      <c r="V1203" s="41">
        <v>0.9</v>
      </c>
      <c r="W1203" s="41">
        <v>0.1</v>
      </c>
      <c r="X1203" s="41">
        <v>0.4</v>
      </c>
      <c r="Y1203" s="40" t="b">
        <v>0</v>
      </c>
      <c r="Z1203" s="40" t="b">
        <v>1</v>
      </c>
      <c r="AA1203" s="40" t="b">
        <v>0</v>
      </c>
      <c r="AB1203" s="40" t="b">
        <v>1</v>
      </c>
      <c r="AC1203" s="41" t="s">
        <v>11296</v>
      </c>
      <c r="AD1203" s="41" t="s">
        <v>11297</v>
      </c>
      <c r="AE1203" s="41">
        <v>1096.479634</v>
      </c>
      <c r="AF1203" s="41">
        <v>-4.177324995</v>
      </c>
      <c r="AG1203" s="42">
        <v>4.46E41</v>
      </c>
      <c r="AH1203" s="51">
        <v>0.357452419</v>
      </c>
      <c r="AI1203" s="45" t="s">
        <v>11298</v>
      </c>
      <c r="AJ1203" s="46">
        <v>4.45925791836725E83</v>
      </c>
      <c r="AK1203" s="41">
        <v>4184.0</v>
      </c>
      <c r="AL1203" s="40" t="s">
        <v>7372</v>
      </c>
      <c r="AM1203" s="40" t="s">
        <v>7285</v>
      </c>
      <c r="AN1203" s="40" t="s">
        <v>5643</v>
      </c>
      <c r="AO1203" s="42">
        <v>1.01E138</v>
      </c>
    </row>
    <row r="1204">
      <c r="A1204" s="41">
        <v>305.0</v>
      </c>
      <c r="B1204" s="42">
        <v>1.671302375E9</v>
      </c>
      <c r="C1204" s="42">
        <v>3356.0</v>
      </c>
      <c r="D1204" s="40" t="s">
        <v>1243</v>
      </c>
      <c r="E1204" s="41">
        <v>140.0</v>
      </c>
      <c r="F1204" s="41">
        <v>35.0</v>
      </c>
      <c r="G1204" s="41">
        <v>70.0</v>
      </c>
      <c r="H1204" s="41">
        <v>-3.07732701</v>
      </c>
      <c r="I1204" s="41">
        <v>10000.0</v>
      </c>
      <c r="J1204" s="41">
        <v>5000.0</v>
      </c>
      <c r="K1204" s="41">
        <v>1200.0</v>
      </c>
      <c r="L1204" s="41">
        <v>600.0</v>
      </c>
      <c r="M1204" s="41">
        <v>30.0</v>
      </c>
      <c r="N1204" s="40" t="s">
        <v>1370</v>
      </c>
      <c r="O1204" s="40" t="s">
        <v>208</v>
      </c>
      <c r="P1204" s="40" t="s">
        <v>1372</v>
      </c>
      <c r="Q1204" s="40" t="s">
        <v>8686</v>
      </c>
      <c r="R1204" s="40" t="b">
        <v>0</v>
      </c>
      <c r="S1204" s="40" t="s">
        <v>7286</v>
      </c>
      <c r="T1204" s="40" t="s">
        <v>212</v>
      </c>
      <c r="U1204" s="41">
        <v>0.1</v>
      </c>
      <c r="V1204" s="41">
        <v>0.9</v>
      </c>
      <c r="W1204" s="41">
        <v>0.3</v>
      </c>
      <c r="X1204" s="41">
        <v>0.6</v>
      </c>
      <c r="Y1204" s="40" t="b">
        <v>0</v>
      </c>
      <c r="Z1204" s="40" t="b">
        <v>1</v>
      </c>
      <c r="AA1204" s="40" t="b">
        <v>0</v>
      </c>
      <c r="AB1204" s="40" t="b">
        <v>0</v>
      </c>
      <c r="AC1204" s="41" t="s">
        <v>11299</v>
      </c>
      <c r="AD1204" s="41" t="s">
        <v>11300</v>
      </c>
      <c r="AE1204" s="41">
        <v>411.5346515</v>
      </c>
      <c r="AF1204" s="41">
        <v>-4.177958588</v>
      </c>
      <c r="AG1204" s="42">
        <v>4.62E41</v>
      </c>
      <c r="AH1204" s="51">
        <v>0.35765831</v>
      </c>
      <c r="AI1204" s="45" t="s">
        <v>11301</v>
      </c>
      <c r="AJ1204" s="40" t="s">
        <v>11302</v>
      </c>
      <c r="AK1204" s="41">
        <v>9963.0</v>
      </c>
      <c r="AL1204" s="40" t="s">
        <v>1382</v>
      </c>
      <c r="AM1204" s="40" t="s">
        <v>7285</v>
      </c>
      <c r="AN1204" s="40" t="s">
        <v>224</v>
      </c>
      <c r="AO1204" s="42">
        <v>1.01E138</v>
      </c>
    </row>
    <row r="1205">
      <c r="A1205" s="41">
        <v>301.0</v>
      </c>
      <c r="B1205" s="42">
        <v>1.671302375E9</v>
      </c>
      <c r="C1205" s="42">
        <v>3356.0</v>
      </c>
      <c r="D1205" s="40" t="s">
        <v>1243</v>
      </c>
      <c r="E1205" s="41">
        <v>140.0</v>
      </c>
      <c r="F1205" s="41">
        <v>35.0</v>
      </c>
      <c r="G1205" s="41">
        <v>70.0</v>
      </c>
      <c r="H1205" s="41">
        <v>-3.07732701</v>
      </c>
      <c r="I1205" s="41">
        <v>10000.0</v>
      </c>
      <c r="J1205" s="41">
        <v>5000.0</v>
      </c>
      <c r="K1205" s="41">
        <v>1200.0</v>
      </c>
      <c r="L1205" s="41">
        <v>600.0</v>
      </c>
      <c r="M1205" s="41">
        <v>30.0</v>
      </c>
      <c r="N1205" s="40" t="s">
        <v>1370</v>
      </c>
      <c r="O1205" s="40" t="s">
        <v>208</v>
      </c>
      <c r="P1205" s="40" t="s">
        <v>1372</v>
      </c>
      <c r="Q1205" s="40" t="s">
        <v>8686</v>
      </c>
      <c r="R1205" s="40" t="b">
        <v>0</v>
      </c>
      <c r="S1205" s="40" t="s">
        <v>7286</v>
      </c>
      <c r="T1205" s="40" t="s">
        <v>212</v>
      </c>
      <c r="U1205" s="41">
        <v>0.1</v>
      </c>
      <c r="V1205" s="41">
        <v>0.9</v>
      </c>
      <c r="W1205" s="41">
        <v>0.2</v>
      </c>
      <c r="X1205" s="41">
        <v>0.5</v>
      </c>
      <c r="Y1205" s="40" t="b">
        <v>0</v>
      </c>
      <c r="Z1205" s="40" t="b">
        <v>1</v>
      </c>
      <c r="AA1205" s="40" t="b">
        <v>0</v>
      </c>
      <c r="AB1205" s="40" t="b">
        <v>0</v>
      </c>
      <c r="AC1205" s="41" t="s">
        <v>11303</v>
      </c>
      <c r="AD1205" s="41" t="s">
        <v>11304</v>
      </c>
      <c r="AE1205" s="41">
        <v>347.3569458</v>
      </c>
      <c r="AF1205" s="41">
        <v>-4.178905687</v>
      </c>
      <c r="AG1205" s="42">
        <v>4.59E41</v>
      </c>
      <c r="AH1205" s="51">
        <v>0.357966077</v>
      </c>
      <c r="AI1205" s="45" t="s">
        <v>11305</v>
      </c>
      <c r="AJ1205" s="45">
        <v>4.59174383061998E251</v>
      </c>
      <c r="AK1205" s="41">
        <v>9985.0</v>
      </c>
      <c r="AL1205" s="40" t="s">
        <v>1382</v>
      </c>
      <c r="AM1205" s="40" t="s">
        <v>7285</v>
      </c>
      <c r="AN1205" s="40" t="s">
        <v>224</v>
      </c>
      <c r="AO1205" s="42">
        <v>1.01E138</v>
      </c>
    </row>
    <row r="1206">
      <c r="A1206" s="41">
        <v>14.0</v>
      </c>
      <c r="B1206" s="42">
        <v>1.671302375E9</v>
      </c>
      <c r="C1206" s="42">
        <v>3356.0</v>
      </c>
      <c r="D1206" s="40" t="s">
        <v>1243</v>
      </c>
      <c r="E1206" s="41">
        <v>140.0</v>
      </c>
      <c r="F1206" s="41">
        <v>35.0</v>
      </c>
      <c r="G1206" s="41">
        <v>70.0</v>
      </c>
      <c r="H1206" s="41">
        <v>-3.07732701</v>
      </c>
      <c r="I1206" s="41">
        <v>10000.0</v>
      </c>
      <c r="J1206" s="41">
        <v>5000.0</v>
      </c>
      <c r="K1206" s="41">
        <v>1200.0</v>
      </c>
      <c r="L1206" s="41">
        <v>600.0</v>
      </c>
      <c r="M1206" s="41">
        <v>30.0</v>
      </c>
      <c r="N1206" s="40" t="s">
        <v>1370</v>
      </c>
      <c r="O1206" s="40" t="s">
        <v>1371</v>
      </c>
      <c r="P1206" s="40" t="s">
        <v>209</v>
      </c>
      <c r="Q1206" s="40" t="s">
        <v>8686</v>
      </c>
      <c r="R1206" s="40" t="b">
        <v>0</v>
      </c>
      <c r="S1206" s="40" t="s">
        <v>7286</v>
      </c>
      <c r="T1206" s="40" t="s">
        <v>212</v>
      </c>
      <c r="U1206" s="41">
        <v>0.1</v>
      </c>
      <c r="V1206" s="41">
        <v>0.9</v>
      </c>
      <c r="W1206" s="41">
        <v>0.2</v>
      </c>
      <c r="X1206" s="41">
        <v>0.6</v>
      </c>
      <c r="Y1206" s="40" t="b">
        <v>0</v>
      </c>
      <c r="Z1206" s="40" t="b">
        <v>1</v>
      </c>
      <c r="AA1206" s="40" t="b">
        <v>0</v>
      </c>
      <c r="AB1206" s="40" t="b">
        <v>0</v>
      </c>
      <c r="AC1206" s="41" t="s">
        <v>11306</v>
      </c>
      <c r="AD1206" s="41" t="s">
        <v>11307</v>
      </c>
      <c r="AE1206" s="41">
        <v>296.4986446</v>
      </c>
      <c r="AF1206" s="41">
        <v>-4.181346079</v>
      </c>
      <c r="AG1206" s="42">
        <v>1.33E41</v>
      </c>
      <c r="AH1206" s="51">
        <v>0.3587591</v>
      </c>
      <c r="AI1206" s="45" t="s">
        <v>11308</v>
      </c>
      <c r="AJ1206" s="45">
        <v>1.32529835656197E251</v>
      </c>
      <c r="AK1206" s="41">
        <v>5868.0</v>
      </c>
      <c r="AL1206" s="40" t="s">
        <v>1382</v>
      </c>
      <c r="AM1206" s="40" t="s">
        <v>7285</v>
      </c>
      <c r="AN1206" s="40" t="s">
        <v>224</v>
      </c>
      <c r="AO1206" s="42">
        <v>1.1E136</v>
      </c>
    </row>
    <row r="1207">
      <c r="A1207" s="41">
        <v>984.0</v>
      </c>
      <c r="B1207" s="42">
        <v>1.671302375E9</v>
      </c>
      <c r="C1207" s="42">
        <v>3356.0</v>
      </c>
      <c r="D1207" s="40" t="s">
        <v>1243</v>
      </c>
      <c r="E1207" s="41">
        <v>140.0</v>
      </c>
      <c r="F1207" s="41">
        <v>35.0</v>
      </c>
      <c r="G1207" s="41">
        <v>70.0</v>
      </c>
      <c r="H1207" s="41">
        <v>-3.07732701</v>
      </c>
      <c r="I1207" s="41">
        <v>10000.0</v>
      </c>
      <c r="J1207" s="41">
        <v>5000.0</v>
      </c>
      <c r="K1207" s="41">
        <v>1200.0</v>
      </c>
      <c r="L1207" s="41">
        <v>600.0</v>
      </c>
      <c r="M1207" s="41">
        <v>100.0</v>
      </c>
      <c r="N1207" s="40" t="s">
        <v>1370</v>
      </c>
      <c r="O1207" s="40" t="s">
        <v>208</v>
      </c>
      <c r="P1207" s="40" t="s">
        <v>7305</v>
      </c>
      <c r="Q1207" s="40" t="s">
        <v>8686</v>
      </c>
      <c r="R1207" s="40" t="b">
        <v>0</v>
      </c>
      <c r="S1207" s="40" t="s">
        <v>7286</v>
      </c>
      <c r="T1207" s="40" t="s">
        <v>212</v>
      </c>
      <c r="U1207" s="41">
        <v>0.1</v>
      </c>
      <c r="V1207" s="41">
        <v>0.9</v>
      </c>
      <c r="W1207" s="41">
        <v>0.2</v>
      </c>
      <c r="X1207" s="41">
        <v>0.4</v>
      </c>
      <c r="Y1207" s="40" t="b">
        <v>0</v>
      </c>
      <c r="Z1207" s="40" t="b">
        <v>1</v>
      </c>
      <c r="AA1207" s="40" t="b">
        <v>0</v>
      </c>
      <c r="AB1207" s="40" t="b">
        <v>0</v>
      </c>
      <c r="AC1207" s="41" t="s">
        <v>11309</v>
      </c>
      <c r="AD1207" s="41" t="s">
        <v>11310</v>
      </c>
      <c r="AE1207" s="41">
        <v>602.1143014</v>
      </c>
      <c r="AF1207" s="41">
        <v>-4.184668788</v>
      </c>
      <c r="AG1207" s="42">
        <v>3.16E41</v>
      </c>
      <c r="AH1207" s="51">
        <v>0.359838839</v>
      </c>
      <c r="AI1207" s="45" t="s">
        <v>11311</v>
      </c>
      <c r="AJ1207" s="40" t="s">
        <v>11312</v>
      </c>
      <c r="AK1207" s="41">
        <v>7043.0</v>
      </c>
      <c r="AL1207" s="40" t="s">
        <v>1382</v>
      </c>
      <c r="AM1207" s="40" t="s">
        <v>7285</v>
      </c>
      <c r="AN1207" s="40" t="s">
        <v>224</v>
      </c>
      <c r="AO1207" s="42">
        <v>1.11E137</v>
      </c>
    </row>
    <row r="1208">
      <c r="A1208" s="41">
        <v>289.0</v>
      </c>
      <c r="B1208" s="42">
        <v>1.671302375E9</v>
      </c>
      <c r="C1208" s="42">
        <v>3356.0</v>
      </c>
      <c r="D1208" s="40" t="s">
        <v>1243</v>
      </c>
      <c r="E1208" s="41">
        <v>140.0</v>
      </c>
      <c r="F1208" s="41">
        <v>35.0</v>
      </c>
      <c r="G1208" s="41">
        <v>70.0</v>
      </c>
      <c r="H1208" s="41">
        <v>-3.07732701</v>
      </c>
      <c r="I1208" s="41">
        <v>10000.0</v>
      </c>
      <c r="J1208" s="41">
        <v>5000.0</v>
      </c>
      <c r="K1208" s="41">
        <v>1200.0</v>
      </c>
      <c r="L1208" s="41">
        <v>600.0</v>
      </c>
      <c r="M1208" s="41">
        <v>30.0</v>
      </c>
      <c r="N1208" s="40" t="s">
        <v>1370</v>
      </c>
      <c r="O1208" s="40" t="s">
        <v>208</v>
      </c>
      <c r="P1208" s="40" t="s">
        <v>1372</v>
      </c>
      <c r="Q1208" s="40" t="s">
        <v>8686</v>
      </c>
      <c r="R1208" s="40" t="b">
        <v>0</v>
      </c>
      <c r="S1208" s="40" t="s">
        <v>1373</v>
      </c>
      <c r="T1208" s="40" t="s">
        <v>212</v>
      </c>
      <c r="U1208" s="41">
        <v>0.1</v>
      </c>
      <c r="V1208" s="41">
        <v>0.9</v>
      </c>
      <c r="W1208" s="41">
        <v>0.1</v>
      </c>
      <c r="X1208" s="41">
        <v>0.5</v>
      </c>
      <c r="Y1208" s="40" t="b">
        <v>0</v>
      </c>
      <c r="Z1208" s="40" t="b">
        <v>1</v>
      </c>
      <c r="AA1208" s="40" t="b">
        <v>0</v>
      </c>
      <c r="AB1208" s="40" t="b">
        <v>0</v>
      </c>
      <c r="AC1208" s="41" t="s">
        <v>11313</v>
      </c>
      <c r="AD1208" s="41" t="s">
        <v>11314</v>
      </c>
      <c r="AE1208" s="41">
        <v>322.0887434</v>
      </c>
      <c r="AF1208" s="41">
        <v>-4.185169283</v>
      </c>
      <c r="AG1208" s="42">
        <v>9.74E41</v>
      </c>
      <c r="AH1208" s="51">
        <v>0.360001478</v>
      </c>
      <c r="AI1208" s="45" t="s">
        <v>11315</v>
      </c>
      <c r="AJ1208" s="46">
        <v>9.73575172424137E125</v>
      </c>
      <c r="AK1208" s="41">
        <v>10000.0</v>
      </c>
      <c r="AL1208" s="40" t="s">
        <v>216</v>
      </c>
      <c r="AM1208" s="40" t="s">
        <v>7285</v>
      </c>
      <c r="AN1208" s="40" t="s">
        <v>224</v>
      </c>
      <c r="AO1208" s="42">
        <v>1.01E139</v>
      </c>
    </row>
    <row r="1209">
      <c r="A1209" s="41">
        <v>410.0</v>
      </c>
      <c r="B1209" s="42">
        <v>1.671302375E9</v>
      </c>
      <c r="C1209" s="42">
        <v>3356.0</v>
      </c>
      <c r="D1209" s="40" t="s">
        <v>1243</v>
      </c>
      <c r="E1209" s="41">
        <v>140.0</v>
      </c>
      <c r="F1209" s="41">
        <v>35.0</v>
      </c>
      <c r="G1209" s="41">
        <v>70.0</v>
      </c>
      <c r="H1209" s="41">
        <v>-3.07732701</v>
      </c>
      <c r="I1209" s="41">
        <v>10000.0</v>
      </c>
      <c r="J1209" s="41">
        <v>5000.0</v>
      </c>
      <c r="K1209" s="41">
        <v>1200.0</v>
      </c>
      <c r="L1209" s="41">
        <v>600.0</v>
      </c>
      <c r="M1209" s="41">
        <v>50.0</v>
      </c>
      <c r="N1209" s="40" t="s">
        <v>1370</v>
      </c>
      <c r="O1209" s="40" t="s">
        <v>1371</v>
      </c>
      <c r="P1209" s="40" t="s">
        <v>7310</v>
      </c>
      <c r="Q1209" s="40" t="s">
        <v>8686</v>
      </c>
      <c r="R1209" s="40" t="b">
        <v>0</v>
      </c>
      <c r="S1209" s="40" t="s">
        <v>7286</v>
      </c>
      <c r="T1209" s="40" t="s">
        <v>212</v>
      </c>
      <c r="U1209" s="41">
        <v>0.1</v>
      </c>
      <c r="V1209" s="41">
        <v>0.9</v>
      </c>
      <c r="W1209" s="41">
        <v>0.2</v>
      </c>
      <c r="X1209" s="41">
        <v>0.6</v>
      </c>
      <c r="Y1209" s="40" t="b">
        <v>0</v>
      </c>
      <c r="Z1209" s="40" t="b">
        <v>1</v>
      </c>
      <c r="AA1209" s="40" t="b">
        <v>0</v>
      </c>
      <c r="AB1209" s="40" t="b">
        <v>0</v>
      </c>
      <c r="AC1209" s="41" t="s">
        <v>11316</v>
      </c>
      <c r="AD1209" s="41" t="s">
        <v>11317</v>
      </c>
      <c r="AE1209" s="41">
        <v>589.3252048</v>
      </c>
      <c r="AF1209" s="41">
        <v>-4.187741051</v>
      </c>
      <c r="AG1209" s="42">
        <v>4.46E41</v>
      </c>
      <c r="AH1209" s="51">
        <v>0.360837193</v>
      </c>
      <c r="AI1209" s="45" t="s">
        <v>11318</v>
      </c>
      <c r="AJ1209" s="40" t="s">
        <v>11319</v>
      </c>
      <c r="AK1209" s="41">
        <v>6491.0</v>
      </c>
      <c r="AL1209" s="40" t="s">
        <v>1382</v>
      </c>
      <c r="AM1209" s="40" t="s">
        <v>7285</v>
      </c>
      <c r="AN1209" s="40" t="s">
        <v>224</v>
      </c>
      <c r="AO1209" s="42">
        <v>1.01E138</v>
      </c>
    </row>
    <row r="1210">
      <c r="A1210" s="41">
        <v>48.0</v>
      </c>
      <c r="B1210" s="42">
        <v>1.671309524E9</v>
      </c>
      <c r="C1210" s="42">
        <v>3356.0</v>
      </c>
      <c r="D1210" s="40" t="s">
        <v>1243</v>
      </c>
      <c r="E1210" s="41">
        <v>140.0</v>
      </c>
      <c r="F1210" s="41">
        <v>35.0</v>
      </c>
      <c r="G1210" s="41">
        <v>70.0</v>
      </c>
      <c r="H1210" s="41">
        <v>-3.07732701</v>
      </c>
      <c r="I1210" s="41">
        <v>10000.0</v>
      </c>
      <c r="J1210" s="41">
        <v>5000.0</v>
      </c>
      <c r="K1210" s="41">
        <v>1200.0</v>
      </c>
      <c r="L1210" s="41">
        <v>600.0</v>
      </c>
      <c r="M1210" s="41">
        <v>30.0</v>
      </c>
      <c r="N1210" s="40" t="s">
        <v>1370</v>
      </c>
      <c r="O1210" s="40" t="s">
        <v>1371</v>
      </c>
      <c r="P1210" s="40" t="s">
        <v>7310</v>
      </c>
      <c r="Q1210" s="40" t="s">
        <v>8686</v>
      </c>
      <c r="R1210" s="40" t="b">
        <v>0</v>
      </c>
      <c r="S1210" s="40" t="s">
        <v>7286</v>
      </c>
      <c r="T1210" s="40" t="s">
        <v>212</v>
      </c>
      <c r="U1210" s="41">
        <v>0.1</v>
      </c>
      <c r="V1210" s="41">
        <v>0.9</v>
      </c>
      <c r="W1210" s="41">
        <v>0.2</v>
      </c>
      <c r="X1210" s="41">
        <v>0.4</v>
      </c>
      <c r="Y1210" s="40" t="b">
        <v>0</v>
      </c>
      <c r="Z1210" s="40" t="b">
        <v>1</v>
      </c>
      <c r="AA1210" s="40" t="b">
        <v>0</v>
      </c>
      <c r="AB1210" s="40" t="b">
        <v>1</v>
      </c>
      <c r="AC1210" s="41" t="s">
        <v>9390</v>
      </c>
      <c r="AD1210" s="41" t="s">
        <v>11320</v>
      </c>
      <c r="AE1210" s="41">
        <v>1171.461874</v>
      </c>
      <c r="AF1210" s="41">
        <v>-4.188188794</v>
      </c>
      <c r="AG1210" s="42">
        <v>1.39E42</v>
      </c>
      <c r="AH1210" s="51">
        <v>0.360982691</v>
      </c>
      <c r="AI1210" s="45" t="s">
        <v>11321</v>
      </c>
      <c r="AJ1210" s="46">
        <v>1.38730178927323E128</v>
      </c>
      <c r="AK1210" s="41">
        <v>3502.0</v>
      </c>
      <c r="AL1210" s="40" t="s">
        <v>7372</v>
      </c>
      <c r="AM1210" s="40" t="s">
        <v>7285</v>
      </c>
      <c r="AN1210" s="40" t="s">
        <v>5643</v>
      </c>
      <c r="AO1210" s="42">
        <v>1.11E139</v>
      </c>
    </row>
    <row r="1211">
      <c r="A1211" s="41">
        <v>979.0</v>
      </c>
      <c r="B1211" s="42">
        <v>1.671302375E9</v>
      </c>
      <c r="C1211" s="42">
        <v>3356.0</v>
      </c>
      <c r="D1211" s="40" t="s">
        <v>1243</v>
      </c>
      <c r="E1211" s="41">
        <v>140.0</v>
      </c>
      <c r="F1211" s="41">
        <v>35.0</v>
      </c>
      <c r="G1211" s="41">
        <v>70.0</v>
      </c>
      <c r="H1211" s="41">
        <v>-3.07732701</v>
      </c>
      <c r="I1211" s="41">
        <v>10000.0</v>
      </c>
      <c r="J1211" s="41">
        <v>5000.0</v>
      </c>
      <c r="K1211" s="41">
        <v>1200.0</v>
      </c>
      <c r="L1211" s="41">
        <v>600.0</v>
      </c>
      <c r="M1211" s="41">
        <v>100.0</v>
      </c>
      <c r="N1211" s="40" t="s">
        <v>1370</v>
      </c>
      <c r="O1211" s="40" t="s">
        <v>208</v>
      </c>
      <c r="P1211" s="40" t="s">
        <v>7305</v>
      </c>
      <c r="Q1211" s="40" t="s">
        <v>8686</v>
      </c>
      <c r="R1211" s="40" t="b">
        <v>0</v>
      </c>
      <c r="S1211" s="40" t="s">
        <v>1373</v>
      </c>
      <c r="T1211" s="40" t="s">
        <v>212</v>
      </c>
      <c r="U1211" s="41">
        <v>0.1</v>
      </c>
      <c r="V1211" s="41">
        <v>0.9</v>
      </c>
      <c r="W1211" s="41">
        <v>0.3</v>
      </c>
      <c r="X1211" s="41">
        <v>0.5</v>
      </c>
      <c r="Y1211" s="40" t="b">
        <v>0</v>
      </c>
      <c r="Z1211" s="40" t="b">
        <v>1</v>
      </c>
      <c r="AA1211" s="40" t="b">
        <v>0</v>
      </c>
      <c r="AB1211" s="40" t="b">
        <v>0</v>
      </c>
      <c r="AC1211" s="41" t="s">
        <v>11322</v>
      </c>
      <c r="AD1211" s="41" t="s">
        <v>11323</v>
      </c>
      <c r="AE1211" s="41">
        <v>1036.524915</v>
      </c>
      <c r="AF1211" s="41">
        <v>-4.191749786</v>
      </c>
      <c r="AG1211" s="42">
        <v>8.13E41</v>
      </c>
      <c r="AH1211" s="51">
        <v>0.362139861</v>
      </c>
      <c r="AI1211" s="45" t="s">
        <v>11324</v>
      </c>
      <c r="AJ1211" s="40" t="s">
        <v>11325</v>
      </c>
      <c r="AK1211" s="41">
        <v>10000.0</v>
      </c>
      <c r="AL1211" s="40" t="s">
        <v>216</v>
      </c>
      <c r="AM1211" s="40" t="s">
        <v>7285</v>
      </c>
      <c r="AN1211" s="40" t="s">
        <v>224</v>
      </c>
      <c r="AO1211" s="42">
        <v>1.0E139</v>
      </c>
    </row>
    <row r="1212">
      <c r="A1212" s="41">
        <v>41.0</v>
      </c>
      <c r="B1212" s="42">
        <v>1.671309524E9</v>
      </c>
      <c r="C1212" s="42">
        <v>3356.0</v>
      </c>
      <c r="D1212" s="40" t="s">
        <v>1243</v>
      </c>
      <c r="E1212" s="41">
        <v>140.0</v>
      </c>
      <c r="F1212" s="41">
        <v>35.0</v>
      </c>
      <c r="G1212" s="41">
        <v>70.0</v>
      </c>
      <c r="H1212" s="41">
        <v>-3.07732701</v>
      </c>
      <c r="I1212" s="41">
        <v>10000.0</v>
      </c>
      <c r="J1212" s="41">
        <v>5000.0</v>
      </c>
      <c r="K1212" s="41">
        <v>1200.0</v>
      </c>
      <c r="L1212" s="41">
        <v>600.0</v>
      </c>
      <c r="M1212" s="41">
        <v>30.0</v>
      </c>
      <c r="N1212" s="40" t="s">
        <v>1370</v>
      </c>
      <c r="O1212" s="40" t="s">
        <v>1371</v>
      </c>
      <c r="P1212" s="40" t="s">
        <v>7310</v>
      </c>
      <c r="Q1212" s="40" t="s">
        <v>8686</v>
      </c>
      <c r="R1212" s="40" t="b">
        <v>0</v>
      </c>
      <c r="S1212" s="40" t="s">
        <v>1373</v>
      </c>
      <c r="T1212" s="40" t="s">
        <v>212</v>
      </c>
      <c r="U1212" s="41">
        <v>0.1</v>
      </c>
      <c r="V1212" s="41">
        <v>0.9</v>
      </c>
      <c r="W1212" s="41">
        <v>0.2</v>
      </c>
      <c r="X1212" s="41">
        <v>0.6</v>
      </c>
      <c r="Y1212" s="40" t="b">
        <v>0</v>
      </c>
      <c r="Z1212" s="40" t="b">
        <v>1</v>
      </c>
      <c r="AA1212" s="40" t="b">
        <v>0</v>
      </c>
      <c r="AB1212" s="40" t="b">
        <v>1</v>
      </c>
      <c r="AC1212" s="41" t="s">
        <v>11326</v>
      </c>
      <c r="AD1212" s="41" t="s">
        <v>11327</v>
      </c>
      <c r="AE1212" s="41">
        <v>1203.246563</v>
      </c>
      <c r="AF1212" s="41">
        <v>-4.191931406</v>
      </c>
      <c r="AG1212" s="42">
        <v>7.92E41</v>
      </c>
      <c r="AH1212" s="51">
        <v>0.36219888</v>
      </c>
      <c r="AI1212" s="45" t="s">
        <v>11328</v>
      </c>
      <c r="AJ1212" s="46">
        <v>7.91568440725266E125</v>
      </c>
      <c r="AK1212" s="41">
        <v>3401.0</v>
      </c>
      <c r="AL1212" s="40" t="s">
        <v>2224</v>
      </c>
      <c r="AM1212" s="40" t="s">
        <v>7285</v>
      </c>
      <c r="AN1212" s="40" t="s">
        <v>5643</v>
      </c>
      <c r="AO1212" s="42">
        <v>1.0E139</v>
      </c>
    </row>
    <row r="1213">
      <c r="A1213" s="41">
        <v>516.0</v>
      </c>
      <c r="B1213" s="42">
        <v>1.671302375E9</v>
      </c>
      <c r="C1213" s="42">
        <v>3356.0</v>
      </c>
      <c r="D1213" s="40" t="s">
        <v>1243</v>
      </c>
      <c r="E1213" s="41">
        <v>140.0</v>
      </c>
      <c r="F1213" s="41">
        <v>35.0</v>
      </c>
      <c r="G1213" s="41">
        <v>70.0</v>
      </c>
      <c r="H1213" s="41">
        <v>-3.07732701</v>
      </c>
      <c r="I1213" s="41">
        <v>10000.0</v>
      </c>
      <c r="J1213" s="41">
        <v>5000.0</v>
      </c>
      <c r="K1213" s="41">
        <v>1200.0</v>
      </c>
      <c r="L1213" s="41">
        <v>600.0</v>
      </c>
      <c r="M1213" s="41">
        <v>50.0</v>
      </c>
      <c r="N1213" s="40" t="s">
        <v>1370</v>
      </c>
      <c r="O1213" s="40" t="s">
        <v>1371</v>
      </c>
      <c r="P1213" s="40" t="s">
        <v>212</v>
      </c>
      <c r="Q1213" s="40" t="s">
        <v>8686</v>
      </c>
      <c r="R1213" s="40" t="b">
        <v>0</v>
      </c>
      <c r="S1213" s="40" t="s">
        <v>7286</v>
      </c>
      <c r="T1213" s="40" t="s">
        <v>212</v>
      </c>
      <c r="U1213" s="41">
        <v>0.1</v>
      </c>
      <c r="V1213" s="41">
        <v>0.9</v>
      </c>
      <c r="W1213" s="41">
        <v>0.2</v>
      </c>
      <c r="X1213" s="41">
        <v>0.4</v>
      </c>
      <c r="Y1213" s="40" t="b">
        <v>0</v>
      </c>
      <c r="Z1213" s="40" t="b">
        <v>1</v>
      </c>
      <c r="AA1213" s="40" t="b">
        <v>0</v>
      </c>
      <c r="AB1213" s="40" t="b">
        <v>0</v>
      </c>
      <c r="AC1213" s="41" t="s">
        <v>11329</v>
      </c>
      <c r="AD1213" s="41" t="s">
        <v>11330</v>
      </c>
      <c r="AE1213" s="41">
        <v>263.493304</v>
      </c>
      <c r="AF1213" s="41">
        <v>-4.19456402</v>
      </c>
      <c r="AG1213" s="42">
        <v>7.7E41</v>
      </c>
      <c r="AH1213" s="51">
        <v>0.363054367</v>
      </c>
      <c r="AI1213" s="45" t="s">
        <v>11331</v>
      </c>
      <c r="AJ1213" s="40" t="s">
        <v>11332</v>
      </c>
      <c r="AK1213" s="41">
        <v>6061.0</v>
      </c>
      <c r="AL1213" s="40" t="s">
        <v>1382</v>
      </c>
      <c r="AM1213" s="40" t="s">
        <v>7285</v>
      </c>
      <c r="AN1213" s="40" t="s">
        <v>224</v>
      </c>
      <c r="AO1213" s="42">
        <v>1.0E139</v>
      </c>
    </row>
    <row r="1214">
      <c r="A1214" s="41">
        <v>722.0</v>
      </c>
      <c r="B1214" s="42">
        <v>1.671302375E9</v>
      </c>
      <c r="C1214" s="42">
        <v>3356.0</v>
      </c>
      <c r="D1214" s="40" t="s">
        <v>1243</v>
      </c>
      <c r="E1214" s="41">
        <v>140.0</v>
      </c>
      <c r="F1214" s="41">
        <v>35.0</v>
      </c>
      <c r="G1214" s="41">
        <v>70.0</v>
      </c>
      <c r="H1214" s="41">
        <v>-3.07732701</v>
      </c>
      <c r="I1214" s="41">
        <v>10000.0</v>
      </c>
      <c r="J1214" s="41">
        <v>5000.0</v>
      </c>
      <c r="K1214" s="41">
        <v>1200.0</v>
      </c>
      <c r="L1214" s="41">
        <v>600.0</v>
      </c>
      <c r="M1214" s="41">
        <v>100.0</v>
      </c>
      <c r="N1214" s="40" t="s">
        <v>1370</v>
      </c>
      <c r="O1214" s="40" t="s">
        <v>1371</v>
      </c>
      <c r="P1214" s="40" t="s">
        <v>209</v>
      </c>
      <c r="Q1214" s="40" t="s">
        <v>8686</v>
      </c>
      <c r="R1214" s="40" t="b">
        <v>0</v>
      </c>
      <c r="S1214" s="40" t="s">
        <v>1373</v>
      </c>
      <c r="T1214" s="40" t="s">
        <v>212</v>
      </c>
      <c r="U1214" s="41">
        <v>0.1</v>
      </c>
      <c r="V1214" s="41">
        <v>0.9</v>
      </c>
      <c r="W1214" s="41">
        <v>0.1</v>
      </c>
      <c r="X1214" s="41">
        <v>0.6</v>
      </c>
      <c r="Y1214" s="40" t="b">
        <v>0</v>
      </c>
      <c r="Z1214" s="40" t="b">
        <v>1</v>
      </c>
      <c r="AA1214" s="40" t="b">
        <v>0</v>
      </c>
      <c r="AB1214" s="40" t="b">
        <v>0</v>
      </c>
      <c r="AC1214" s="41" t="s">
        <v>11333</v>
      </c>
      <c r="AD1214" s="41" t="s">
        <v>11334</v>
      </c>
      <c r="AE1214" s="41">
        <v>1193.236701</v>
      </c>
      <c r="AF1214" s="41">
        <v>-4.198249419</v>
      </c>
      <c r="AG1214" s="42">
        <v>6.39E41</v>
      </c>
      <c r="AH1214" s="51">
        <v>0.364251964</v>
      </c>
      <c r="AI1214" s="45" t="s">
        <v>11335</v>
      </c>
      <c r="AJ1214" s="40" t="s">
        <v>11336</v>
      </c>
      <c r="AK1214" s="41">
        <v>10000.0</v>
      </c>
      <c r="AL1214" s="40" t="s">
        <v>216</v>
      </c>
      <c r="AM1214" s="40" t="s">
        <v>7285</v>
      </c>
      <c r="AN1214" s="40" t="s">
        <v>224</v>
      </c>
      <c r="AO1214" s="42">
        <v>1.11E138</v>
      </c>
    </row>
    <row r="1215">
      <c r="A1215" s="41">
        <v>76.0</v>
      </c>
      <c r="B1215" s="42">
        <v>1.671312514E9</v>
      </c>
      <c r="C1215" s="42">
        <v>3356.0</v>
      </c>
      <c r="D1215" s="40" t="s">
        <v>1243</v>
      </c>
      <c r="E1215" s="41">
        <v>140.0</v>
      </c>
      <c r="F1215" s="41">
        <v>35.0</v>
      </c>
      <c r="G1215" s="41">
        <v>70.0</v>
      </c>
      <c r="H1215" s="41">
        <v>-3.07732701</v>
      </c>
      <c r="I1215" s="41">
        <v>10000.0</v>
      </c>
      <c r="J1215" s="41">
        <v>5000.0</v>
      </c>
      <c r="K1215" s="41">
        <v>1200.0</v>
      </c>
      <c r="L1215" s="41">
        <v>600.0</v>
      </c>
      <c r="M1215" s="41">
        <v>30.0</v>
      </c>
      <c r="N1215" s="40" t="s">
        <v>1370</v>
      </c>
      <c r="O1215" s="40" t="s">
        <v>1371</v>
      </c>
      <c r="P1215" s="40" t="s">
        <v>7305</v>
      </c>
      <c r="Q1215" s="40" t="s">
        <v>8686</v>
      </c>
      <c r="R1215" s="40" t="b">
        <v>0</v>
      </c>
      <c r="S1215" s="40" t="s">
        <v>1373</v>
      </c>
      <c r="T1215" s="40" t="s">
        <v>7305</v>
      </c>
      <c r="U1215" s="41">
        <v>0.1</v>
      </c>
      <c r="V1215" s="41">
        <v>0.9</v>
      </c>
      <c r="W1215" s="41">
        <v>0.2</v>
      </c>
      <c r="X1215" s="41">
        <v>0.5</v>
      </c>
      <c r="Y1215" s="40" t="b">
        <v>0</v>
      </c>
      <c r="Z1215" s="40" t="b">
        <v>1</v>
      </c>
      <c r="AA1215" s="40" t="b">
        <v>0</v>
      </c>
      <c r="AB1215" s="40" t="b">
        <v>1</v>
      </c>
      <c r="AC1215" s="41" t="s">
        <v>11115</v>
      </c>
      <c r="AD1215" s="41" t="s">
        <v>11337</v>
      </c>
      <c r="AE1215" s="41">
        <v>1204.316165</v>
      </c>
      <c r="AF1215" s="41">
        <v>-4.202244491</v>
      </c>
      <c r="AG1215" s="42">
        <v>5.19E41</v>
      </c>
      <c r="AH1215" s="51">
        <v>0.365550192</v>
      </c>
      <c r="AI1215" s="45" t="s">
        <v>11338</v>
      </c>
      <c r="AJ1215" s="46">
        <v>5.18969117197162E125</v>
      </c>
      <c r="AK1215" s="41">
        <v>8263.0</v>
      </c>
      <c r="AL1215" s="40" t="s">
        <v>2224</v>
      </c>
      <c r="AM1215" s="40" t="s">
        <v>7285</v>
      </c>
      <c r="AN1215" s="40" t="s">
        <v>5643</v>
      </c>
      <c r="AO1215" s="42">
        <v>1.01E138</v>
      </c>
    </row>
    <row r="1216">
      <c r="A1216" s="41">
        <v>877.0</v>
      </c>
      <c r="B1216" s="42">
        <v>1.671302375E9</v>
      </c>
      <c r="C1216" s="42">
        <v>3356.0</v>
      </c>
      <c r="D1216" s="40" t="s">
        <v>1243</v>
      </c>
      <c r="E1216" s="41">
        <v>140.0</v>
      </c>
      <c r="F1216" s="41">
        <v>35.0</v>
      </c>
      <c r="G1216" s="41">
        <v>70.0</v>
      </c>
      <c r="H1216" s="41">
        <v>-3.07732701</v>
      </c>
      <c r="I1216" s="41">
        <v>10000.0</v>
      </c>
      <c r="J1216" s="41">
        <v>5000.0</v>
      </c>
      <c r="K1216" s="41">
        <v>1200.0</v>
      </c>
      <c r="L1216" s="41">
        <v>600.0</v>
      </c>
      <c r="M1216" s="41">
        <v>100.0</v>
      </c>
      <c r="N1216" s="40" t="s">
        <v>1370</v>
      </c>
      <c r="O1216" s="40" t="s">
        <v>1371</v>
      </c>
      <c r="P1216" s="40" t="s">
        <v>212</v>
      </c>
      <c r="Q1216" s="40" t="s">
        <v>8686</v>
      </c>
      <c r="R1216" s="40" t="b">
        <v>0</v>
      </c>
      <c r="S1216" s="40" t="s">
        <v>7286</v>
      </c>
      <c r="T1216" s="40" t="s">
        <v>212</v>
      </c>
      <c r="U1216" s="41">
        <v>0.1</v>
      </c>
      <c r="V1216" s="41">
        <v>0.9</v>
      </c>
      <c r="W1216" s="41">
        <v>0.2</v>
      </c>
      <c r="X1216" s="41">
        <v>0.5</v>
      </c>
      <c r="Y1216" s="40" t="b">
        <v>0</v>
      </c>
      <c r="Z1216" s="40" t="b">
        <v>1</v>
      </c>
      <c r="AA1216" s="40" t="b">
        <v>0</v>
      </c>
      <c r="AB1216" s="40" t="b">
        <v>0</v>
      </c>
      <c r="AC1216" s="41" t="s">
        <v>11339</v>
      </c>
      <c r="AD1216" s="41" t="s">
        <v>11340</v>
      </c>
      <c r="AE1216" s="41">
        <v>748.4201419</v>
      </c>
      <c r="AF1216" s="41">
        <v>-4.20283799</v>
      </c>
      <c r="AG1216" s="42">
        <v>6.2E41</v>
      </c>
      <c r="AH1216" s="51">
        <v>0.365743054</v>
      </c>
      <c r="AI1216" s="45" t="s">
        <v>11341</v>
      </c>
      <c r="AJ1216" s="40" t="s">
        <v>11342</v>
      </c>
      <c r="AK1216" s="41">
        <v>7125.0</v>
      </c>
      <c r="AL1216" s="40" t="s">
        <v>1382</v>
      </c>
      <c r="AM1216" s="40" t="s">
        <v>7285</v>
      </c>
      <c r="AN1216" s="40" t="s">
        <v>224</v>
      </c>
      <c r="AO1216" s="42">
        <v>1.11E138</v>
      </c>
    </row>
    <row r="1217">
      <c r="A1217" s="41">
        <v>360.0</v>
      </c>
      <c r="B1217" s="42">
        <v>1.671302375E9</v>
      </c>
      <c r="C1217" s="42">
        <v>3356.0</v>
      </c>
      <c r="D1217" s="40" t="s">
        <v>1243</v>
      </c>
      <c r="E1217" s="41">
        <v>140.0</v>
      </c>
      <c r="F1217" s="41">
        <v>35.0</v>
      </c>
      <c r="G1217" s="41">
        <v>70.0</v>
      </c>
      <c r="H1217" s="41">
        <v>-3.07732701</v>
      </c>
      <c r="I1217" s="41">
        <v>10000.0</v>
      </c>
      <c r="J1217" s="41">
        <v>5000.0</v>
      </c>
      <c r="K1217" s="41">
        <v>1200.0</v>
      </c>
      <c r="L1217" s="41">
        <v>600.0</v>
      </c>
      <c r="M1217" s="41">
        <v>50.0</v>
      </c>
      <c r="N1217" s="40" t="s">
        <v>1370</v>
      </c>
      <c r="O1217" s="40" t="s">
        <v>1371</v>
      </c>
      <c r="P1217" s="40" t="s">
        <v>209</v>
      </c>
      <c r="Q1217" s="40" t="s">
        <v>8686</v>
      </c>
      <c r="R1217" s="40" t="b">
        <v>0</v>
      </c>
      <c r="S1217" s="40" t="s">
        <v>1373</v>
      </c>
      <c r="T1217" s="40" t="s">
        <v>212</v>
      </c>
      <c r="U1217" s="41">
        <v>0.1</v>
      </c>
      <c r="V1217" s="41">
        <v>0.9</v>
      </c>
      <c r="W1217" s="41">
        <v>0.1</v>
      </c>
      <c r="X1217" s="41">
        <v>0.4</v>
      </c>
      <c r="Y1217" s="40" t="b">
        <v>0</v>
      </c>
      <c r="Z1217" s="40" t="b">
        <v>1</v>
      </c>
      <c r="AA1217" s="40" t="b">
        <v>0</v>
      </c>
      <c r="AB1217" s="40" t="b">
        <v>0</v>
      </c>
      <c r="AC1217" s="41" t="s">
        <v>11343</v>
      </c>
      <c r="AD1217" s="41" t="s">
        <v>11344</v>
      </c>
      <c r="AE1217" s="41">
        <v>448.3402588</v>
      </c>
      <c r="AF1217" s="41">
        <v>-4.204066043</v>
      </c>
      <c r="AG1217" s="42">
        <v>5.71E40</v>
      </c>
      <c r="AH1217" s="51">
        <v>0.366142119</v>
      </c>
      <c r="AI1217" s="45" t="s">
        <v>11345</v>
      </c>
      <c r="AJ1217" s="40" t="s">
        <v>7330</v>
      </c>
      <c r="AK1217" s="41">
        <v>10000.0</v>
      </c>
      <c r="AL1217" s="40" t="s">
        <v>216</v>
      </c>
      <c r="AM1217" s="40" t="s">
        <v>7285</v>
      </c>
      <c r="AN1217" s="40" t="s">
        <v>224</v>
      </c>
      <c r="AO1217" s="42">
        <v>1.01E135</v>
      </c>
    </row>
    <row r="1218">
      <c r="A1218" s="41">
        <v>658.0</v>
      </c>
      <c r="B1218" s="42">
        <v>1.671302375E9</v>
      </c>
      <c r="C1218" s="42">
        <v>3356.0</v>
      </c>
      <c r="D1218" s="40" t="s">
        <v>1243</v>
      </c>
      <c r="E1218" s="41">
        <v>140.0</v>
      </c>
      <c r="F1218" s="41">
        <v>35.0</v>
      </c>
      <c r="G1218" s="41">
        <v>70.0</v>
      </c>
      <c r="H1218" s="41">
        <v>-3.07732701</v>
      </c>
      <c r="I1218" s="41">
        <v>10000.0</v>
      </c>
      <c r="J1218" s="41">
        <v>5000.0</v>
      </c>
      <c r="K1218" s="41">
        <v>1200.0</v>
      </c>
      <c r="L1218" s="41">
        <v>600.0</v>
      </c>
      <c r="M1218" s="41">
        <v>50.0</v>
      </c>
      <c r="N1218" s="40" t="s">
        <v>1370</v>
      </c>
      <c r="O1218" s="40" t="s">
        <v>208</v>
      </c>
      <c r="P1218" s="40" t="s">
        <v>1372</v>
      </c>
      <c r="Q1218" s="40" t="s">
        <v>8686</v>
      </c>
      <c r="R1218" s="40" t="b">
        <v>0</v>
      </c>
      <c r="S1218" s="40" t="s">
        <v>7286</v>
      </c>
      <c r="T1218" s="40" t="s">
        <v>212</v>
      </c>
      <c r="U1218" s="41">
        <v>0.1</v>
      </c>
      <c r="V1218" s="41">
        <v>0.9</v>
      </c>
      <c r="W1218" s="41">
        <v>0.1</v>
      </c>
      <c r="X1218" s="41">
        <v>0.5</v>
      </c>
      <c r="Y1218" s="40" t="b">
        <v>0</v>
      </c>
      <c r="Z1218" s="40" t="b">
        <v>1</v>
      </c>
      <c r="AA1218" s="40" t="b">
        <v>0</v>
      </c>
      <c r="AB1218" s="40" t="b">
        <v>0</v>
      </c>
      <c r="AC1218" s="41" t="s">
        <v>11346</v>
      </c>
      <c r="AD1218" s="41" t="s">
        <v>11347</v>
      </c>
      <c r="AE1218" s="41">
        <v>341.8525307</v>
      </c>
      <c r="AF1218" s="41">
        <v>-4.206230602</v>
      </c>
      <c r="AG1218" s="42">
        <v>9.99E41</v>
      </c>
      <c r="AH1218" s="51">
        <v>0.366845509</v>
      </c>
      <c r="AI1218" s="45" t="s">
        <v>11348</v>
      </c>
      <c r="AJ1218" s="40" t="s">
        <v>7330</v>
      </c>
      <c r="AK1218" s="41">
        <v>6359.0</v>
      </c>
      <c r="AL1218" s="40" t="s">
        <v>1382</v>
      </c>
      <c r="AM1218" s="40" t="s">
        <v>7285</v>
      </c>
      <c r="AN1218" s="40" t="s">
        <v>224</v>
      </c>
      <c r="AO1218" s="42">
        <v>1.01E139</v>
      </c>
    </row>
    <row r="1219">
      <c r="A1219" s="41">
        <v>839.0</v>
      </c>
      <c r="B1219" s="42">
        <v>1.671302375E9</v>
      </c>
      <c r="C1219" s="42">
        <v>3356.0</v>
      </c>
      <c r="D1219" s="40" t="s">
        <v>1243</v>
      </c>
      <c r="E1219" s="41">
        <v>140.0</v>
      </c>
      <c r="F1219" s="41">
        <v>35.0</v>
      </c>
      <c r="G1219" s="41">
        <v>70.0</v>
      </c>
      <c r="H1219" s="41">
        <v>-3.07732701</v>
      </c>
      <c r="I1219" s="41">
        <v>10000.0</v>
      </c>
      <c r="J1219" s="41">
        <v>5000.0</v>
      </c>
      <c r="K1219" s="41">
        <v>1200.0</v>
      </c>
      <c r="L1219" s="41">
        <v>600.0</v>
      </c>
      <c r="M1219" s="41">
        <v>100.0</v>
      </c>
      <c r="N1219" s="40" t="s">
        <v>1370</v>
      </c>
      <c r="O1219" s="40" t="s">
        <v>1371</v>
      </c>
      <c r="P1219" s="40" t="s">
        <v>1372</v>
      </c>
      <c r="Q1219" s="40" t="s">
        <v>8686</v>
      </c>
      <c r="R1219" s="40" t="b">
        <v>0</v>
      </c>
      <c r="S1219" s="40" t="s">
        <v>7286</v>
      </c>
      <c r="T1219" s="40" t="s">
        <v>212</v>
      </c>
      <c r="U1219" s="41">
        <v>0.1</v>
      </c>
      <c r="V1219" s="41">
        <v>0.9</v>
      </c>
      <c r="W1219" s="41">
        <v>0.1</v>
      </c>
      <c r="X1219" s="41">
        <v>0.6</v>
      </c>
      <c r="Y1219" s="40" t="b">
        <v>0</v>
      </c>
      <c r="Z1219" s="40" t="b">
        <v>1</v>
      </c>
      <c r="AA1219" s="40" t="b">
        <v>0</v>
      </c>
      <c r="AB1219" s="40" t="b">
        <v>0</v>
      </c>
      <c r="AC1219" s="41" t="s">
        <v>11349</v>
      </c>
      <c r="AD1219" s="41" t="s">
        <v>11350</v>
      </c>
      <c r="AE1219" s="41">
        <v>741.5750899</v>
      </c>
      <c r="AF1219" s="41">
        <v>-4.207600096</v>
      </c>
      <c r="AG1219" s="42">
        <v>6.53E41</v>
      </c>
      <c r="AH1219" s="51">
        <v>0.367290536</v>
      </c>
      <c r="AI1219" s="45" t="s">
        <v>11351</v>
      </c>
      <c r="AJ1219" s="40" t="s">
        <v>11352</v>
      </c>
      <c r="AK1219" s="41">
        <v>6008.0</v>
      </c>
      <c r="AL1219" s="40" t="s">
        <v>7372</v>
      </c>
      <c r="AM1219" s="40" t="s">
        <v>7285</v>
      </c>
      <c r="AN1219" s="40" t="s">
        <v>224</v>
      </c>
      <c r="AO1219" s="42">
        <v>1.11E138</v>
      </c>
    </row>
    <row r="1220">
      <c r="A1220" s="41">
        <v>663.0</v>
      </c>
      <c r="B1220" s="42">
        <v>1.671302375E9</v>
      </c>
      <c r="C1220" s="42">
        <v>3356.0</v>
      </c>
      <c r="D1220" s="40" t="s">
        <v>1243</v>
      </c>
      <c r="E1220" s="41">
        <v>140.0</v>
      </c>
      <c r="F1220" s="41">
        <v>35.0</v>
      </c>
      <c r="G1220" s="41">
        <v>70.0</v>
      </c>
      <c r="H1220" s="41">
        <v>-3.07732701</v>
      </c>
      <c r="I1220" s="41">
        <v>10000.0</v>
      </c>
      <c r="J1220" s="41">
        <v>5000.0</v>
      </c>
      <c r="K1220" s="41">
        <v>1200.0</v>
      </c>
      <c r="L1220" s="41">
        <v>600.0</v>
      </c>
      <c r="M1220" s="41">
        <v>50.0</v>
      </c>
      <c r="N1220" s="40" t="s">
        <v>1370</v>
      </c>
      <c r="O1220" s="40" t="s">
        <v>208</v>
      </c>
      <c r="P1220" s="40" t="s">
        <v>1372</v>
      </c>
      <c r="Q1220" s="40" t="s">
        <v>8686</v>
      </c>
      <c r="R1220" s="40" t="b">
        <v>0</v>
      </c>
      <c r="S1220" s="40" t="s">
        <v>7286</v>
      </c>
      <c r="T1220" s="40" t="s">
        <v>212</v>
      </c>
      <c r="U1220" s="41">
        <v>0.1</v>
      </c>
      <c r="V1220" s="41">
        <v>0.9</v>
      </c>
      <c r="W1220" s="41">
        <v>0.3</v>
      </c>
      <c r="X1220" s="41">
        <v>0.4</v>
      </c>
      <c r="Y1220" s="40" t="b">
        <v>0</v>
      </c>
      <c r="Z1220" s="40" t="b">
        <v>1</v>
      </c>
      <c r="AA1220" s="40" t="b">
        <v>0</v>
      </c>
      <c r="AB1220" s="40" t="b">
        <v>0</v>
      </c>
      <c r="AC1220" s="41" t="s">
        <v>4754</v>
      </c>
      <c r="AD1220" s="41" t="s">
        <v>3591</v>
      </c>
      <c r="AE1220" s="41">
        <v>266.7847548</v>
      </c>
      <c r="AF1220" s="41">
        <v>-4.207934778</v>
      </c>
      <c r="AG1220" s="42">
        <v>8.08E41</v>
      </c>
      <c r="AH1220" s="51">
        <v>0.367399293</v>
      </c>
      <c r="AI1220" s="45" t="s">
        <v>11353</v>
      </c>
      <c r="AJ1220" s="40" t="s">
        <v>11354</v>
      </c>
      <c r="AK1220" s="41">
        <v>6225.0</v>
      </c>
      <c r="AL1220" s="40" t="s">
        <v>1382</v>
      </c>
      <c r="AM1220" s="40" t="s">
        <v>7285</v>
      </c>
      <c r="AN1220" s="40" t="s">
        <v>224</v>
      </c>
      <c r="AO1220" s="42">
        <v>1.0E139</v>
      </c>
    </row>
    <row r="1221">
      <c r="A1221" s="41">
        <v>43.0</v>
      </c>
      <c r="B1221" s="42">
        <v>1.671302375E9</v>
      </c>
      <c r="C1221" s="42">
        <v>3356.0</v>
      </c>
      <c r="D1221" s="40" t="s">
        <v>1243</v>
      </c>
      <c r="E1221" s="41">
        <v>140.0</v>
      </c>
      <c r="F1221" s="41">
        <v>35.0</v>
      </c>
      <c r="G1221" s="41">
        <v>70.0</v>
      </c>
      <c r="H1221" s="41">
        <v>-3.07732701</v>
      </c>
      <c r="I1221" s="41">
        <v>10000.0</v>
      </c>
      <c r="J1221" s="41">
        <v>5000.0</v>
      </c>
      <c r="K1221" s="41">
        <v>1200.0</v>
      </c>
      <c r="L1221" s="41">
        <v>600.0</v>
      </c>
      <c r="M1221" s="41">
        <v>30.0</v>
      </c>
      <c r="N1221" s="40" t="s">
        <v>1370</v>
      </c>
      <c r="O1221" s="40" t="s">
        <v>1371</v>
      </c>
      <c r="P1221" s="40" t="s">
        <v>7310</v>
      </c>
      <c r="Q1221" s="40" t="s">
        <v>8686</v>
      </c>
      <c r="R1221" s="40" t="b">
        <v>0</v>
      </c>
      <c r="S1221" s="40" t="s">
        <v>1373</v>
      </c>
      <c r="T1221" s="40" t="s">
        <v>212</v>
      </c>
      <c r="U1221" s="41">
        <v>0.1</v>
      </c>
      <c r="V1221" s="41">
        <v>0.9</v>
      </c>
      <c r="W1221" s="41">
        <v>0.3</v>
      </c>
      <c r="X1221" s="41">
        <v>0.5</v>
      </c>
      <c r="Y1221" s="40" t="b">
        <v>0</v>
      </c>
      <c r="Z1221" s="40" t="b">
        <v>1</v>
      </c>
      <c r="AA1221" s="40" t="b">
        <v>0</v>
      </c>
      <c r="AB1221" s="40" t="b">
        <v>0</v>
      </c>
      <c r="AC1221" s="41" t="s">
        <v>11355</v>
      </c>
      <c r="AD1221" s="41" t="s">
        <v>11356</v>
      </c>
      <c r="AE1221" s="41">
        <v>238.2708774</v>
      </c>
      <c r="AF1221" s="41">
        <v>-4.209401773</v>
      </c>
      <c r="AG1221" s="42">
        <v>1.38E42</v>
      </c>
      <c r="AH1221" s="51">
        <v>0.367876004</v>
      </c>
      <c r="AI1221" s="45" t="s">
        <v>11357</v>
      </c>
      <c r="AJ1221" s="40" t="s">
        <v>11358</v>
      </c>
      <c r="AK1221" s="41">
        <v>5799.0</v>
      </c>
      <c r="AL1221" s="40" t="s">
        <v>1382</v>
      </c>
      <c r="AM1221" s="40" t="s">
        <v>7285</v>
      </c>
      <c r="AN1221" s="40" t="s">
        <v>224</v>
      </c>
      <c r="AO1221" s="42">
        <v>1.11E139</v>
      </c>
    </row>
    <row r="1222">
      <c r="A1222" s="41">
        <v>12.0</v>
      </c>
      <c r="B1222" s="42">
        <v>1.671309524E9</v>
      </c>
      <c r="C1222" s="42">
        <v>3356.0</v>
      </c>
      <c r="D1222" s="40" t="s">
        <v>1243</v>
      </c>
      <c r="E1222" s="41">
        <v>140.0</v>
      </c>
      <c r="F1222" s="41">
        <v>35.0</v>
      </c>
      <c r="G1222" s="41">
        <v>70.0</v>
      </c>
      <c r="H1222" s="41">
        <v>-3.07732701</v>
      </c>
      <c r="I1222" s="41">
        <v>10000.0</v>
      </c>
      <c r="J1222" s="41">
        <v>5000.0</v>
      </c>
      <c r="K1222" s="41">
        <v>1200.0</v>
      </c>
      <c r="L1222" s="41">
        <v>600.0</v>
      </c>
      <c r="M1222" s="41">
        <v>30.0</v>
      </c>
      <c r="N1222" s="40" t="s">
        <v>1370</v>
      </c>
      <c r="O1222" s="40" t="s">
        <v>1371</v>
      </c>
      <c r="P1222" s="40" t="s">
        <v>209</v>
      </c>
      <c r="Q1222" s="40" t="s">
        <v>8686</v>
      </c>
      <c r="R1222" s="40" t="b">
        <v>0</v>
      </c>
      <c r="S1222" s="40" t="s">
        <v>7286</v>
      </c>
      <c r="T1222" s="40" t="s">
        <v>212</v>
      </c>
      <c r="U1222" s="41">
        <v>0.1</v>
      </c>
      <c r="V1222" s="41">
        <v>0.9</v>
      </c>
      <c r="W1222" s="41">
        <v>0.2</v>
      </c>
      <c r="X1222" s="41">
        <v>0.4</v>
      </c>
      <c r="Y1222" s="40" t="b">
        <v>0</v>
      </c>
      <c r="Z1222" s="40" t="b">
        <v>1</v>
      </c>
      <c r="AA1222" s="40" t="b">
        <v>0</v>
      </c>
      <c r="AB1222" s="40" t="b">
        <v>1</v>
      </c>
      <c r="AC1222" s="41" t="s">
        <v>11359</v>
      </c>
      <c r="AD1222" s="41" t="s">
        <v>8649</v>
      </c>
      <c r="AE1222" s="41">
        <v>1038.614345</v>
      </c>
      <c r="AF1222" s="41">
        <v>-4.210185988</v>
      </c>
      <c r="AG1222" s="42">
        <v>6.45E41</v>
      </c>
      <c r="AH1222" s="51">
        <v>0.36813084</v>
      </c>
      <c r="AI1222" s="45" t="s">
        <v>11360</v>
      </c>
      <c r="AJ1222" s="46">
        <v>6.44890565735694E125</v>
      </c>
      <c r="AK1222" s="41">
        <v>3505.0</v>
      </c>
      <c r="AL1222" s="40" t="s">
        <v>7372</v>
      </c>
      <c r="AM1222" s="40" t="s">
        <v>7285</v>
      </c>
      <c r="AN1222" s="40" t="s">
        <v>5643</v>
      </c>
      <c r="AO1222" s="42">
        <v>1.11E138</v>
      </c>
    </row>
    <row r="1223">
      <c r="A1223" s="41">
        <v>987.0</v>
      </c>
      <c r="B1223" s="42">
        <v>1.671302375E9</v>
      </c>
      <c r="C1223" s="42">
        <v>3356.0</v>
      </c>
      <c r="D1223" s="40" t="s">
        <v>1243</v>
      </c>
      <c r="E1223" s="41">
        <v>140.0</v>
      </c>
      <c r="F1223" s="41">
        <v>35.0</v>
      </c>
      <c r="G1223" s="41">
        <v>70.0</v>
      </c>
      <c r="H1223" s="41">
        <v>-3.07732701</v>
      </c>
      <c r="I1223" s="41">
        <v>10000.0</v>
      </c>
      <c r="J1223" s="41">
        <v>5000.0</v>
      </c>
      <c r="K1223" s="41">
        <v>1200.0</v>
      </c>
      <c r="L1223" s="41">
        <v>600.0</v>
      </c>
      <c r="M1223" s="41">
        <v>100.0</v>
      </c>
      <c r="N1223" s="40" t="s">
        <v>1370</v>
      </c>
      <c r="O1223" s="40" t="s">
        <v>208</v>
      </c>
      <c r="P1223" s="40" t="s">
        <v>7305</v>
      </c>
      <c r="Q1223" s="40" t="s">
        <v>8686</v>
      </c>
      <c r="R1223" s="40" t="b">
        <v>0</v>
      </c>
      <c r="S1223" s="40" t="s">
        <v>7286</v>
      </c>
      <c r="T1223" s="40" t="s">
        <v>212</v>
      </c>
      <c r="U1223" s="41">
        <v>0.1</v>
      </c>
      <c r="V1223" s="41">
        <v>0.9</v>
      </c>
      <c r="W1223" s="41">
        <v>0.3</v>
      </c>
      <c r="X1223" s="41">
        <v>0.4</v>
      </c>
      <c r="Y1223" s="40" t="b">
        <v>0</v>
      </c>
      <c r="Z1223" s="40" t="b">
        <v>1</v>
      </c>
      <c r="AA1223" s="40" t="b">
        <v>0</v>
      </c>
      <c r="AB1223" s="40" t="b">
        <v>0</v>
      </c>
      <c r="AC1223" s="41" t="s">
        <v>11361</v>
      </c>
      <c r="AD1223" s="41" t="s">
        <v>11362</v>
      </c>
      <c r="AE1223" s="41">
        <v>585.696522</v>
      </c>
      <c r="AF1223" s="41">
        <v>-4.212233441</v>
      </c>
      <c r="AG1223" s="42">
        <v>8.54E41</v>
      </c>
      <c r="AH1223" s="51">
        <v>0.368796175</v>
      </c>
      <c r="AI1223" s="45" t="s">
        <v>11363</v>
      </c>
      <c r="AJ1223" s="40" t="s">
        <v>11364</v>
      </c>
      <c r="AK1223" s="41">
        <v>6953.0</v>
      </c>
      <c r="AL1223" s="40" t="s">
        <v>1382</v>
      </c>
      <c r="AM1223" s="40" t="s">
        <v>7285</v>
      </c>
      <c r="AN1223" s="40" t="s">
        <v>224</v>
      </c>
      <c r="AO1223" s="42">
        <v>1.0E139</v>
      </c>
    </row>
    <row r="1224">
      <c r="A1224" s="41">
        <v>87.0</v>
      </c>
      <c r="B1224" s="42">
        <v>1.671302375E9</v>
      </c>
      <c r="C1224" s="42">
        <v>3356.0</v>
      </c>
      <c r="D1224" s="40" t="s">
        <v>1243</v>
      </c>
      <c r="E1224" s="41">
        <v>140.0</v>
      </c>
      <c r="F1224" s="41">
        <v>35.0</v>
      </c>
      <c r="G1224" s="41">
        <v>70.0</v>
      </c>
      <c r="H1224" s="41">
        <v>-3.07732701</v>
      </c>
      <c r="I1224" s="41">
        <v>10000.0</v>
      </c>
      <c r="J1224" s="41">
        <v>5000.0</v>
      </c>
      <c r="K1224" s="41">
        <v>1200.0</v>
      </c>
      <c r="L1224" s="41">
        <v>600.0</v>
      </c>
      <c r="M1224" s="41">
        <v>30.0</v>
      </c>
      <c r="N1224" s="40" t="s">
        <v>1370</v>
      </c>
      <c r="O1224" s="40" t="s">
        <v>1371</v>
      </c>
      <c r="P1224" s="40" t="s">
        <v>7305</v>
      </c>
      <c r="Q1224" s="40" t="s">
        <v>8686</v>
      </c>
      <c r="R1224" s="40" t="b">
        <v>0</v>
      </c>
      <c r="S1224" s="40" t="s">
        <v>7286</v>
      </c>
      <c r="T1224" s="40" t="s">
        <v>212</v>
      </c>
      <c r="U1224" s="41">
        <v>0.1</v>
      </c>
      <c r="V1224" s="41">
        <v>0.9</v>
      </c>
      <c r="W1224" s="41">
        <v>0.3</v>
      </c>
      <c r="X1224" s="41">
        <v>0.4</v>
      </c>
      <c r="Y1224" s="40" t="b">
        <v>0</v>
      </c>
      <c r="Z1224" s="40" t="b">
        <v>1</v>
      </c>
      <c r="AA1224" s="40" t="b">
        <v>0</v>
      </c>
      <c r="AB1224" s="40" t="b">
        <v>0</v>
      </c>
      <c r="AC1224" s="41" t="s">
        <v>11365</v>
      </c>
      <c r="AD1224" s="41" t="s">
        <v>11366</v>
      </c>
      <c r="AE1224" s="41">
        <v>211.2631452</v>
      </c>
      <c r="AF1224" s="41">
        <v>-4.212793572</v>
      </c>
      <c r="AG1224" s="42">
        <v>1.36E42</v>
      </c>
      <c r="AH1224" s="51">
        <v>0.368978194</v>
      </c>
      <c r="AI1224" s="45" t="s">
        <v>11367</v>
      </c>
      <c r="AJ1224" s="40" t="s">
        <v>11368</v>
      </c>
      <c r="AK1224" s="41">
        <v>8400.0</v>
      </c>
      <c r="AL1224" s="40" t="s">
        <v>1382</v>
      </c>
      <c r="AM1224" s="40" t="s">
        <v>7285</v>
      </c>
      <c r="AN1224" s="40" t="s">
        <v>224</v>
      </c>
      <c r="AO1224" s="42">
        <v>1.11E139</v>
      </c>
    </row>
    <row r="1225">
      <c r="A1225" s="41">
        <v>481.0</v>
      </c>
      <c r="B1225" s="42">
        <v>1.671302375E9</v>
      </c>
      <c r="C1225" s="42">
        <v>3356.0</v>
      </c>
      <c r="D1225" s="40" t="s">
        <v>1243</v>
      </c>
      <c r="E1225" s="41">
        <v>140.0</v>
      </c>
      <c r="F1225" s="41">
        <v>35.0</v>
      </c>
      <c r="G1225" s="41">
        <v>70.0</v>
      </c>
      <c r="H1225" s="41">
        <v>-3.07732701</v>
      </c>
      <c r="I1225" s="41">
        <v>10000.0</v>
      </c>
      <c r="J1225" s="41">
        <v>5000.0</v>
      </c>
      <c r="K1225" s="41">
        <v>1200.0</v>
      </c>
      <c r="L1225" s="41">
        <v>600.0</v>
      </c>
      <c r="M1225" s="41">
        <v>50.0</v>
      </c>
      <c r="N1225" s="40" t="s">
        <v>1370</v>
      </c>
      <c r="O1225" s="40" t="s">
        <v>1371</v>
      </c>
      <c r="P1225" s="40" t="s">
        <v>1372</v>
      </c>
      <c r="Q1225" s="40" t="s">
        <v>8686</v>
      </c>
      <c r="R1225" s="40" t="b">
        <v>0</v>
      </c>
      <c r="S1225" s="40" t="s">
        <v>7286</v>
      </c>
      <c r="T1225" s="40" t="s">
        <v>212</v>
      </c>
      <c r="U1225" s="41">
        <v>0.1</v>
      </c>
      <c r="V1225" s="41">
        <v>0.9</v>
      </c>
      <c r="W1225" s="41">
        <v>0.2</v>
      </c>
      <c r="X1225" s="41">
        <v>0.5</v>
      </c>
      <c r="Y1225" s="40" t="b">
        <v>0</v>
      </c>
      <c r="Z1225" s="40" t="b">
        <v>1</v>
      </c>
      <c r="AA1225" s="40" t="b">
        <v>0</v>
      </c>
      <c r="AB1225" s="40" t="b">
        <v>0</v>
      </c>
      <c r="AC1225" s="41" t="s">
        <v>11369</v>
      </c>
      <c r="AD1225" s="41" t="s">
        <v>11370</v>
      </c>
      <c r="AE1225" s="41">
        <v>302.741966</v>
      </c>
      <c r="AF1225" s="41">
        <v>-4.213329802</v>
      </c>
      <c r="AG1225" s="42">
        <v>1.37E42</v>
      </c>
      <c r="AH1225" s="51">
        <v>0.369152446</v>
      </c>
      <c r="AI1225" s="45" t="s">
        <v>11371</v>
      </c>
      <c r="AJ1225" s="40" t="s">
        <v>11372</v>
      </c>
      <c r="AK1225" s="41">
        <v>5576.0</v>
      </c>
      <c r="AL1225" s="40" t="s">
        <v>1382</v>
      </c>
      <c r="AM1225" s="40" t="s">
        <v>7285</v>
      </c>
      <c r="AN1225" s="40" t="s">
        <v>224</v>
      </c>
      <c r="AO1225" s="42">
        <v>1.11E139</v>
      </c>
    </row>
    <row r="1226">
      <c r="A1226" s="41">
        <v>304.0</v>
      </c>
      <c r="B1226" s="42">
        <v>1.671302375E9</v>
      </c>
      <c r="C1226" s="42">
        <v>3356.0</v>
      </c>
      <c r="D1226" s="40" t="s">
        <v>1243</v>
      </c>
      <c r="E1226" s="41">
        <v>140.0</v>
      </c>
      <c r="F1226" s="41">
        <v>35.0</v>
      </c>
      <c r="G1226" s="41">
        <v>70.0</v>
      </c>
      <c r="H1226" s="41">
        <v>-3.07732701</v>
      </c>
      <c r="I1226" s="41">
        <v>10000.0</v>
      </c>
      <c r="J1226" s="41">
        <v>5000.0</v>
      </c>
      <c r="K1226" s="41">
        <v>1200.0</v>
      </c>
      <c r="L1226" s="41">
        <v>600.0</v>
      </c>
      <c r="M1226" s="41">
        <v>30.0</v>
      </c>
      <c r="N1226" s="40" t="s">
        <v>1370</v>
      </c>
      <c r="O1226" s="40" t="s">
        <v>208</v>
      </c>
      <c r="P1226" s="40" t="s">
        <v>1372</v>
      </c>
      <c r="Q1226" s="40" t="s">
        <v>8686</v>
      </c>
      <c r="R1226" s="40" t="b">
        <v>0</v>
      </c>
      <c r="S1226" s="40" t="s">
        <v>7286</v>
      </c>
      <c r="T1226" s="40" t="s">
        <v>212</v>
      </c>
      <c r="U1226" s="41">
        <v>0.1</v>
      </c>
      <c r="V1226" s="41">
        <v>0.9</v>
      </c>
      <c r="W1226" s="41">
        <v>0.3</v>
      </c>
      <c r="X1226" s="41">
        <v>0.5</v>
      </c>
      <c r="Y1226" s="40" t="b">
        <v>0</v>
      </c>
      <c r="Z1226" s="40" t="b">
        <v>1</v>
      </c>
      <c r="AA1226" s="40" t="b">
        <v>0</v>
      </c>
      <c r="AB1226" s="40" t="b">
        <v>0</v>
      </c>
      <c r="AC1226" s="41" t="s">
        <v>11373</v>
      </c>
      <c r="AD1226" s="41" t="s">
        <v>11374</v>
      </c>
      <c r="AE1226" s="41">
        <v>353.3138869</v>
      </c>
      <c r="AF1226" s="41">
        <v>-4.21480174</v>
      </c>
      <c r="AG1226" s="42">
        <v>6.71E41</v>
      </c>
      <c r="AH1226" s="51">
        <v>0.369630763</v>
      </c>
      <c r="AI1226" s="45" t="s">
        <v>11375</v>
      </c>
      <c r="AJ1226" s="40" t="s">
        <v>11376</v>
      </c>
      <c r="AK1226" s="41">
        <v>10000.0</v>
      </c>
      <c r="AL1226" s="40" t="s">
        <v>216</v>
      </c>
      <c r="AM1226" s="40" t="s">
        <v>7285</v>
      </c>
      <c r="AN1226" s="40" t="s">
        <v>224</v>
      </c>
      <c r="AO1226" s="42">
        <v>1.11E138</v>
      </c>
    </row>
    <row r="1227">
      <c r="A1227" s="41">
        <v>44.0</v>
      </c>
      <c r="B1227" s="42">
        <v>1.671312492E9</v>
      </c>
      <c r="C1227" s="42">
        <v>3356.0</v>
      </c>
      <c r="D1227" s="40" t="s">
        <v>1243</v>
      </c>
      <c r="E1227" s="41">
        <v>140.0</v>
      </c>
      <c r="F1227" s="41">
        <v>35.0</v>
      </c>
      <c r="G1227" s="41">
        <v>70.0</v>
      </c>
      <c r="H1227" s="41">
        <v>-3.07732701</v>
      </c>
      <c r="I1227" s="41">
        <v>10000.0</v>
      </c>
      <c r="J1227" s="41">
        <v>5000.0</v>
      </c>
      <c r="K1227" s="41">
        <v>1200.0</v>
      </c>
      <c r="L1227" s="41">
        <v>600.0</v>
      </c>
      <c r="M1227" s="41">
        <v>30.0</v>
      </c>
      <c r="N1227" s="40" t="s">
        <v>1370</v>
      </c>
      <c r="O1227" s="40" t="s">
        <v>1371</v>
      </c>
      <c r="P1227" s="40" t="s">
        <v>7310</v>
      </c>
      <c r="Q1227" s="40" t="s">
        <v>8686</v>
      </c>
      <c r="R1227" s="40" t="b">
        <v>0</v>
      </c>
      <c r="S1227" s="40" t="s">
        <v>1373</v>
      </c>
      <c r="T1227" s="40" t="s">
        <v>7305</v>
      </c>
      <c r="U1227" s="41">
        <v>0.1</v>
      </c>
      <c r="V1227" s="41">
        <v>0.9</v>
      </c>
      <c r="W1227" s="41">
        <v>0.3</v>
      </c>
      <c r="X1227" s="41">
        <v>0.6</v>
      </c>
      <c r="Y1227" s="40" t="b">
        <v>0</v>
      </c>
      <c r="Z1227" s="40" t="b">
        <v>1</v>
      </c>
      <c r="AA1227" s="40" t="b">
        <v>0</v>
      </c>
      <c r="AB1227" s="40" t="b">
        <v>1</v>
      </c>
      <c r="AC1227" s="41" t="s">
        <v>11377</v>
      </c>
      <c r="AD1227" s="41" t="s">
        <v>11378</v>
      </c>
      <c r="AE1227" s="41">
        <v>1202.84182</v>
      </c>
      <c r="AF1227" s="41">
        <v>-4.2151147</v>
      </c>
      <c r="AG1227" s="42">
        <v>1.19E41</v>
      </c>
      <c r="AH1227" s="51">
        <v>0.369732461</v>
      </c>
      <c r="AI1227" s="45" t="s">
        <v>11379</v>
      </c>
      <c r="AJ1227" s="40" t="s">
        <v>11380</v>
      </c>
      <c r="AK1227" s="41">
        <v>3807.0</v>
      </c>
      <c r="AL1227" s="40" t="s">
        <v>2224</v>
      </c>
      <c r="AM1227" s="40" t="s">
        <v>7285</v>
      </c>
      <c r="AN1227" s="40" t="s">
        <v>5643</v>
      </c>
      <c r="AO1227" s="42">
        <v>1.01E136</v>
      </c>
    </row>
    <row r="1228">
      <c r="A1228" s="41">
        <v>903.0</v>
      </c>
      <c r="B1228" s="42">
        <v>1.671302375E9</v>
      </c>
      <c r="C1228" s="42">
        <v>3356.0</v>
      </c>
      <c r="D1228" s="40" t="s">
        <v>1243</v>
      </c>
      <c r="E1228" s="41">
        <v>140.0</v>
      </c>
      <c r="F1228" s="41">
        <v>35.0</v>
      </c>
      <c r="G1228" s="41">
        <v>70.0</v>
      </c>
      <c r="H1228" s="41">
        <v>-3.07732701</v>
      </c>
      <c r="I1228" s="41">
        <v>10000.0</v>
      </c>
      <c r="J1228" s="41">
        <v>5000.0</v>
      </c>
      <c r="K1228" s="41">
        <v>1200.0</v>
      </c>
      <c r="L1228" s="41">
        <v>600.0</v>
      </c>
      <c r="M1228" s="41">
        <v>100.0</v>
      </c>
      <c r="N1228" s="40" t="s">
        <v>1370</v>
      </c>
      <c r="O1228" s="40" t="s">
        <v>208</v>
      </c>
      <c r="P1228" s="40" t="s">
        <v>209</v>
      </c>
      <c r="Q1228" s="40" t="s">
        <v>8686</v>
      </c>
      <c r="R1228" s="40" t="b">
        <v>0</v>
      </c>
      <c r="S1228" s="40" t="s">
        <v>1373</v>
      </c>
      <c r="T1228" s="40" t="s">
        <v>212</v>
      </c>
      <c r="U1228" s="41">
        <v>0.1</v>
      </c>
      <c r="V1228" s="41">
        <v>0.9</v>
      </c>
      <c r="W1228" s="41">
        <v>0.2</v>
      </c>
      <c r="X1228" s="41">
        <v>0.4</v>
      </c>
      <c r="Y1228" s="40" t="b">
        <v>0</v>
      </c>
      <c r="Z1228" s="40" t="b">
        <v>1</v>
      </c>
      <c r="AA1228" s="40" t="b">
        <v>0</v>
      </c>
      <c r="AB1228" s="40" t="b">
        <v>0</v>
      </c>
      <c r="AC1228" s="41" t="s">
        <v>11381</v>
      </c>
      <c r="AD1228" s="41" t="s">
        <v>11382</v>
      </c>
      <c r="AE1228" s="41">
        <v>794.877485</v>
      </c>
      <c r="AF1228" s="41">
        <v>-4.215442865</v>
      </c>
      <c r="AG1228" s="42">
        <v>6.45E41</v>
      </c>
      <c r="AH1228" s="51">
        <v>0.369839101</v>
      </c>
      <c r="AI1228" s="45" t="s">
        <v>11383</v>
      </c>
      <c r="AJ1228" s="40" t="s">
        <v>11384</v>
      </c>
      <c r="AK1228" s="41">
        <v>10000.0</v>
      </c>
      <c r="AL1228" s="40" t="s">
        <v>216</v>
      </c>
      <c r="AM1228" s="40" t="s">
        <v>7285</v>
      </c>
      <c r="AN1228" s="40" t="s">
        <v>224</v>
      </c>
      <c r="AO1228" s="42">
        <v>1.11E138</v>
      </c>
    </row>
    <row r="1229">
      <c r="A1229" s="41">
        <v>124.0</v>
      </c>
      <c r="B1229" s="42">
        <v>1.671302375E9</v>
      </c>
      <c r="C1229" s="42">
        <v>3356.0</v>
      </c>
      <c r="D1229" s="40" t="s">
        <v>1243</v>
      </c>
      <c r="E1229" s="41">
        <v>140.0</v>
      </c>
      <c r="F1229" s="41">
        <v>35.0</v>
      </c>
      <c r="G1229" s="41">
        <v>70.0</v>
      </c>
      <c r="H1229" s="41">
        <v>-3.07732701</v>
      </c>
      <c r="I1229" s="41">
        <v>10000.0</v>
      </c>
      <c r="J1229" s="41">
        <v>5000.0</v>
      </c>
      <c r="K1229" s="41">
        <v>1200.0</v>
      </c>
      <c r="L1229" s="41">
        <v>600.0</v>
      </c>
      <c r="M1229" s="41">
        <v>30.0</v>
      </c>
      <c r="N1229" s="40" t="s">
        <v>1370</v>
      </c>
      <c r="O1229" s="40" t="s">
        <v>1371</v>
      </c>
      <c r="P1229" s="40" t="s">
        <v>1372</v>
      </c>
      <c r="Q1229" s="40" t="s">
        <v>8686</v>
      </c>
      <c r="R1229" s="40" t="b">
        <v>0</v>
      </c>
      <c r="S1229" s="40" t="s">
        <v>7286</v>
      </c>
      <c r="T1229" s="40" t="s">
        <v>212</v>
      </c>
      <c r="U1229" s="41">
        <v>0.1</v>
      </c>
      <c r="V1229" s="41">
        <v>0.9</v>
      </c>
      <c r="W1229" s="41">
        <v>0.3</v>
      </c>
      <c r="X1229" s="41">
        <v>0.5</v>
      </c>
      <c r="Y1229" s="40" t="b">
        <v>0</v>
      </c>
      <c r="Z1229" s="40" t="b">
        <v>1</v>
      </c>
      <c r="AA1229" s="40" t="b">
        <v>0</v>
      </c>
      <c r="AB1229" s="40" t="b">
        <v>0</v>
      </c>
      <c r="AC1229" s="41" t="s">
        <v>11385</v>
      </c>
      <c r="AD1229" s="41" t="s">
        <v>11386</v>
      </c>
      <c r="AE1229" s="41">
        <v>312.9974611</v>
      </c>
      <c r="AF1229" s="41">
        <v>-4.216143836</v>
      </c>
      <c r="AG1229" s="42">
        <v>6.36E41</v>
      </c>
      <c r="AH1229" s="51">
        <v>0.370066887</v>
      </c>
      <c r="AI1229" s="45" t="s">
        <v>11387</v>
      </c>
      <c r="AJ1229" s="40" t="s">
        <v>11388</v>
      </c>
      <c r="AK1229" s="41">
        <v>10000.0</v>
      </c>
      <c r="AL1229" s="40" t="s">
        <v>216</v>
      </c>
      <c r="AM1229" s="40" t="s">
        <v>7285</v>
      </c>
      <c r="AN1229" s="40" t="s">
        <v>224</v>
      </c>
      <c r="AO1229" s="42">
        <v>1.11E138</v>
      </c>
    </row>
    <row r="1230">
      <c r="A1230" s="41">
        <v>121.0</v>
      </c>
      <c r="B1230" s="42">
        <v>1.67130956E9</v>
      </c>
      <c r="C1230" s="42">
        <v>3356.0</v>
      </c>
      <c r="D1230" s="40" t="s">
        <v>1243</v>
      </c>
      <c r="E1230" s="41">
        <v>140.0</v>
      </c>
      <c r="F1230" s="41">
        <v>35.0</v>
      </c>
      <c r="G1230" s="41">
        <v>70.0</v>
      </c>
      <c r="H1230" s="41">
        <v>-3.07732701</v>
      </c>
      <c r="I1230" s="41">
        <v>10000.0</v>
      </c>
      <c r="J1230" s="41">
        <v>5000.0</v>
      </c>
      <c r="K1230" s="41">
        <v>1200.0</v>
      </c>
      <c r="L1230" s="41">
        <v>600.0</v>
      </c>
      <c r="M1230" s="41">
        <v>30.0</v>
      </c>
      <c r="N1230" s="40" t="s">
        <v>1370</v>
      </c>
      <c r="O1230" s="40" t="s">
        <v>1371</v>
      </c>
      <c r="P1230" s="40" t="s">
        <v>1372</v>
      </c>
      <c r="Q1230" s="40" t="s">
        <v>8686</v>
      </c>
      <c r="R1230" s="40" t="b">
        <v>0</v>
      </c>
      <c r="S1230" s="40" t="s">
        <v>7286</v>
      </c>
      <c r="T1230" s="40" t="s">
        <v>7305</v>
      </c>
      <c r="U1230" s="41">
        <v>0.1</v>
      </c>
      <c r="V1230" s="41">
        <v>0.9</v>
      </c>
      <c r="W1230" s="41">
        <v>0.2</v>
      </c>
      <c r="X1230" s="41">
        <v>0.5</v>
      </c>
      <c r="Y1230" s="40" t="b">
        <v>0</v>
      </c>
      <c r="Z1230" s="40" t="b">
        <v>1</v>
      </c>
      <c r="AA1230" s="40" t="b">
        <v>0</v>
      </c>
      <c r="AB1230" s="40" t="b">
        <v>0</v>
      </c>
      <c r="AC1230" s="41" t="s">
        <v>11389</v>
      </c>
      <c r="AD1230" s="41" t="s">
        <v>11390</v>
      </c>
      <c r="AE1230" s="41">
        <v>987.1008599</v>
      </c>
      <c r="AF1230" s="41">
        <v>-4.2163651</v>
      </c>
      <c r="AG1230" s="42">
        <v>3.4E41</v>
      </c>
      <c r="AH1230" s="51">
        <v>0.370138788</v>
      </c>
      <c r="AI1230" s="45" t="s">
        <v>11391</v>
      </c>
      <c r="AJ1230" s="45">
        <v>3.39693149837748E251</v>
      </c>
      <c r="AK1230" s="41">
        <v>7883.0</v>
      </c>
      <c r="AL1230" s="40" t="s">
        <v>7372</v>
      </c>
      <c r="AM1230" s="40" t="s">
        <v>7285</v>
      </c>
      <c r="AN1230" s="40" t="s">
        <v>5643</v>
      </c>
      <c r="AO1230" s="42">
        <v>1.11E137</v>
      </c>
    </row>
    <row r="1231">
      <c r="A1231" s="41">
        <v>38.0</v>
      </c>
      <c r="B1231" s="42">
        <v>1.671309524E9</v>
      </c>
      <c r="C1231" s="42">
        <v>3356.0</v>
      </c>
      <c r="D1231" s="40" t="s">
        <v>1243</v>
      </c>
      <c r="E1231" s="41">
        <v>140.0</v>
      </c>
      <c r="F1231" s="41">
        <v>35.0</v>
      </c>
      <c r="G1231" s="41">
        <v>70.0</v>
      </c>
      <c r="H1231" s="41">
        <v>-3.07732701</v>
      </c>
      <c r="I1231" s="41">
        <v>10000.0</v>
      </c>
      <c r="J1231" s="41">
        <v>5000.0</v>
      </c>
      <c r="K1231" s="41">
        <v>1200.0</v>
      </c>
      <c r="L1231" s="41">
        <v>600.0</v>
      </c>
      <c r="M1231" s="41">
        <v>30.0</v>
      </c>
      <c r="N1231" s="40" t="s">
        <v>1370</v>
      </c>
      <c r="O1231" s="40" t="s">
        <v>1371</v>
      </c>
      <c r="P1231" s="40" t="s">
        <v>7310</v>
      </c>
      <c r="Q1231" s="40" t="s">
        <v>8686</v>
      </c>
      <c r="R1231" s="40" t="b">
        <v>0</v>
      </c>
      <c r="S1231" s="40" t="s">
        <v>1373</v>
      </c>
      <c r="T1231" s="40" t="s">
        <v>212</v>
      </c>
      <c r="U1231" s="41">
        <v>0.1</v>
      </c>
      <c r="V1231" s="41">
        <v>0.9</v>
      </c>
      <c r="W1231" s="41">
        <v>0.1</v>
      </c>
      <c r="X1231" s="41">
        <v>0.6</v>
      </c>
      <c r="Y1231" s="40" t="b">
        <v>0</v>
      </c>
      <c r="Z1231" s="40" t="b">
        <v>1</v>
      </c>
      <c r="AA1231" s="40" t="b">
        <v>0</v>
      </c>
      <c r="AB1231" s="40" t="b">
        <v>1</v>
      </c>
      <c r="AC1231" s="41" t="s">
        <v>11392</v>
      </c>
      <c r="AD1231" s="41" t="s">
        <v>11393</v>
      </c>
      <c r="AE1231" s="41">
        <v>1204.005596</v>
      </c>
      <c r="AF1231" s="41">
        <v>-4.217533166</v>
      </c>
      <c r="AG1231" s="42">
        <v>1.57E41</v>
      </c>
      <c r="AH1231" s="51">
        <v>0.37051836</v>
      </c>
      <c r="AI1231" s="45" t="s">
        <v>11394</v>
      </c>
      <c r="AJ1231" s="46">
        <v>1.56655622270715E83</v>
      </c>
      <c r="AK1231" s="41">
        <v>3596.0</v>
      </c>
      <c r="AL1231" s="40" t="s">
        <v>2224</v>
      </c>
      <c r="AM1231" s="40" t="s">
        <v>7285</v>
      </c>
      <c r="AN1231" s="40" t="s">
        <v>5643</v>
      </c>
      <c r="AO1231" s="42">
        <v>1.11E136</v>
      </c>
    </row>
    <row r="1232">
      <c r="A1232" s="41">
        <v>374.0</v>
      </c>
      <c r="B1232" s="42">
        <v>1.671302375E9</v>
      </c>
      <c r="C1232" s="42">
        <v>3356.0</v>
      </c>
      <c r="D1232" s="40" t="s">
        <v>1243</v>
      </c>
      <c r="E1232" s="41">
        <v>140.0</v>
      </c>
      <c r="F1232" s="41">
        <v>35.0</v>
      </c>
      <c r="G1232" s="41">
        <v>70.0</v>
      </c>
      <c r="H1232" s="41">
        <v>-3.07732701</v>
      </c>
      <c r="I1232" s="41">
        <v>10000.0</v>
      </c>
      <c r="J1232" s="41">
        <v>5000.0</v>
      </c>
      <c r="K1232" s="41">
        <v>1200.0</v>
      </c>
      <c r="L1232" s="41">
        <v>600.0</v>
      </c>
      <c r="M1232" s="41">
        <v>50.0</v>
      </c>
      <c r="N1232" s="40" t="s">
        <v>1370</v>
      </c>
      <c r="O1232" s="40" t="s">
        <v>1371</v>
      </c>
      <c r="P1232" s="40" t="s">
        <v>209</v>
      </c>
      <c r="Q1232" s="40" t="s">
        <v>8686</v>
      </c>
      <c r="R1232" s="40" t="b">
        <v>0</v>
      </c>
      <c r="S1232" s="40" t="s">
        <v>7286</v>
      </c>
      <c r="T1232" s="40" t="s">
        <v>212</v>
      </c>
      <c r="U1232" s="41">
        <v>0.1</v>
      </c>
      <c r="V1232" s="41">
        <v>0.9</v>
      </c>
      <c r="W1232" s="41">
        <v>0.2</v>
      </c>
      <c r="X1232" s="41">
        <v>0.6</v>
      </c>
      <c r="Y1232" s="40" t="b">
        <v>0</v>
      </c>
      <c r="Z1232" s="40" t="b">
        <v>1</v>
      </c>
      <c r="AA1232" s="40" t="b">
        <v>0</v>
      </c>
      <c r="AB1232" s="40" t="b">
        <v>0</v>
      </c>
      <c r="AC1232" s="41" t="s">
        <v>11395</v>
      </c>
      <c r="AD1232" s="41" t="s">
        <v>11396</v>
      </c>
      <c r="AE1232" s="41">
        <v>365.5584853</v>
      </c>
      <c r="AF1232" s="41">
        <v>-4.218378651</v>
      </c>
      <c r="AG1232" s="42">
        <v>1.04E42</v>
      </c>
      <c r="AH1232" s="51">
        <v>0.370793106</v>
      </c>
      <c r="AI1232" s="45" t="s">
        <v>11397</v>
      </c>
      <c r="AJ1232" s="40" t="s">
        <v>11398</v>
      </c>
      <c r="AK1232" s="41">
        <v>5380.0</v>
      </c>
      <c r="AL1232" s="40" t="s">
        <v>1382</v>
      </c>
      <c r="AM1232" s="40" t="s">
        <v>7285</v>
      </c>
      <c r="AN1232" s="40" t="s">
        <v>224</v>
      </c>
      <c r="AO1232" s="42">
        <v>1.01E139</v>
      </c>
    </row>
    <row r="1233">
      <c r="A1233" s="41">
        <v>187.0</v>
      </c>
      <c r="B1233" s="42">
        <v>1.671302375E9</v>
      </c>
      <c r="C1233" s="42">
        <v>3356.0</v>
      </c>
      <c r="D1233" s="40" t="s">
        <v>1243</v>
      </c>
      <c r="E1233" s="41">
        <v>140.0</v>
      </c>
      <c r="F1233" s="41">
        <v>35.0</v>
      </c>
      <c r="G1233" s="41">
        <v>70.0</v>
      </c>
      <c r="H1233" s="41">
        <v>-3.07732701</v>
      </c>
      <c r="I1233" s="41">
        <v>10000.0</v>
      </c>
      <c r="J1233" s="41">
        <v>5000.0</v>
      </c>
      <c r="K1233" s="41">
        <v>1200.0</v>
      </c>
      <c r="L1233" s="41">
        <v>600.0</v>
      </c>
      <c r="M1233" s="41">
        <v>30.0</v>
      </c>
      <c r="N1233" s="40" t="s">
        <v>1370</v>
      </c>
      <c r="O1233" s="40" t="s">
        <v>208</v>
      </c>
      <c r="P1233" s="40" t="s">
        <v>209</v>
      </c>
      <c r="Q1233" s="40" t="s">
        <v>8686</v>
      </c>
      <c r="R1233" s="40" t="b">
        <v>0</v>
      </c>
      <c r="S1233" s="40" t="s">
        <v>1373</v>
      </c>
      <c r="T1233" s="40" t="s">
        <v>212</v>
      </c>
      <c r="U1233" s="41">
        <v>0.1</v>
      </c>
      <c r="V1233" s="41">
        <v>0.9</v>
      </c>
      <c r="W1233" s="41">
        <v>0.3</v>
      </c>
      <c r="X1233" s="41">
        <v>0.5</v>
      </c>
      <c r="Y1233" s="40" t="b">
        <v>0</v>
      </c>
      <c r="Z1233" s="40" t="b">
        <v>1</v>
      </c>
      <c r="AA1233" s="40" t="b">
        <v>0</v>
      </c>
      <c r="AB1233" s="40" t="b">
        <v>0</v>
      </c>
      <c r="AC1233" s="41" t="s">
        <v>11399</v>
      </c>
      <c r="AD1233" s="41" t="s">
        <v>7270</v>
      </c>
      <c r="AE1233" s="41">
        <v>309.4749563</v>
      </c>
      <c r="AF1233" s="41">
        <v>-4.219328944</v>
      </c>
      <c r="AG1233" s="42">
        <v>2.71E41</v>
      </c>
      <c r="AH1233" s="51">
        <v>0.371101911</v>
      </c>
      <c r="AI1233" s="45" t="s">
        <v>11400</v>
      </c>
      <c r="AJ1233" s="40" t="s">
        <v>11401</v>
      </c>
      <c r="AK1233" s="41">
        <v>10000.0</v>
      </c>
      <c r="AL1233" s="40" t="s">
        <v>216</v>
      </c>
      <c r="AM1233" s="40" t="s">
        <v>7285</v>
      </c>
      <c r="AN1233" s="40" t="s">
        <v>224</v>
      </c>
      <c r="AO1233" s="42">
        <v>1.1E137</v>
      </c>
    </row>
    <row r="1234">
      <c r="A1234" s="41">
        <v>1057.0</v>
      </c>
      <c r="B1234" s="42">
        <v>1.671302375E9</v>
      </c>
      <c r="C1234" s="42">
        <v>3356.0</v>
      </c>
      <c r="D1234" s="40" t="s">
        <v>1243</v>
      </c>
      <c r="E1234" s="41">
        <v>140.0</v>
      </c>
      <c r="F1234" s="41">
        <v>35.0</v>
      </c>
      <c r="G1234" s="41">
        <v>70.0</v>
      </c>
      <c r="H1234" s="41">
        <v>-3.07732701</v>
      </c>
      <c r="I1234" s="41">
        <v>10000.0</v>
      </c>
      <c r="J1234" s="41">
        <v>5000.0</v>
      </c>
      <c r="K1234" s="41">
        <v>1200.0</v>
      </c>
      <c r="L1234" s="41">
        <v>600.0</v>
      </c>
      <c r="M1234" s="41">
        <v>100.0</v>
      </c>
      <c r="N1234" s="40" t="s">
        <v>1370</v>
      </c>
      <c r="O1234" s="40" t="s">
        <v>208</v>
      </c>
      <c r="P1234" s="40" t="s">
        <v>212</v>
      </c>
      <c r="Q1234" s="40" t="s">
        <v>8686</v>
      </c>
      <c r="R1234" s="40" t="b">
        <v>0</v>
      </c>
      <c r="S1234" s="40" t="s">
        <v>7286</v>
      </c>
      <c r="T1234" s="40" t="s">
        <v>212</v>
      </c>
      <c r="U1234" s="41">
        <v>0.1</v>
      </c>
      <c r="V1234" s="41">
        <v>0.9</v>
      </c>
      <c r="W1234" s="41">
        <v>0.2</v>
      </c>
      <c r="X1234" s="41">
        <v>0.5</v>
      </c>
      <c r="Y1234" s="40" t="b">
        <v>0</v>
      </c>
      <c r="Z1234" s="40" t="b">
        <v>1</v>
      </c>
      <c r="AA1234" s="40" t="b">
        <v>0</v>
      </c>
      <c r="AB1234" s="40" t="b">
        <v>0</v>
      </c>
      <c r="AC1234" s="41" t="s">
        <v>11402</v>
      </c>
      <c r="AD1234" s="41" t="s">
        <v>10605</v>
      </c>
      <c r="AE1234" s="41">
        <v>971.8358946</v>
      </c>
      <c r="AF1234" s="41">
        <v>-4.221118679</v>
      </c>
      <c r="AG1234" s="42">
        <v>6.86E41</v>
      </c>
      <c r="AH1234" s="51">
        <v>0.371683498</v>
      </c>
      <c r="AI1234" s="45" t="s">
        <v>11403</v>
      </c>
      <c r="AJ1234" s="40" t="s">
        <v>11404</v>
      </c>
      <c r="AK1234" s="41">
        <v>9497.0</v>
      </c>
      <c r="AL1234" s="40" t="s">
        <v>1382</v>
      </c>
      <c r="AM1234" s="40" t="s">
        <v>7285</v>
      </c>
      <c r="AN1234" s="40" t="s">
        <v>224</v>
      </c>
      <c r="AO1234" s="42">
        <v>1.11E138</v>
      </c>
    </row>
    <row r="1235">
      <c r="A1235" s="41">
        <v>411.0</v>
      </c>
      <c r="B1235" s="42">
        <v>1.671302375E9</v>
      </c>
      <c r="C1235" s="42">
        <v>3356.0</v>
      </c>
      <c r="D1235" s="40" t="s">
        <v>1243</v>
      </c>
      <c r="E1235" s="41">
        <v>140.0</v>
      </c>
      <c r="F1235" s="41">
        <v>35.0</v>
      </c>
      <c r="G1235" s="41">
        <v>70.0</v>
      </c>
      <c r="H1235" s="41">
        <v>-3.07732701</v>
      </c>
      <c r="I1235" s="41">
        <v>10000.0</v>
      </c>
      <c r="J1235" s="41">
        <v>5000.0</v>
      </c>
      <c r="K1235" s="41">
        <v>1200.0</v>
      </c>
      <c r="L1235" s="41">
        <v>600.0</v>
      </c>
      <c r="M1235" s="41">
        <v>50.0</v>
      </c>
      <c r="N1235" s="40" t="s">
        <v>1370</v>
      </c>
      <c r="O1235" s="40" t="s">
        <v>1371</v>
      </c>
      <c r="P1235" s="40" t="s">
        <v>7310</v>
      </c>
      <c r="Q1235" s="40" t="s">
        <v>8686</v>
      </c>
      <c r="R1235" s="40" t="b">
        <v>0</v>
      </c>
      <c r="S1235" s="40" t="s">
        <v>7286</v>
      </c>
      <c r="T1235" s="40" t="s">
        <v>212</v>
      </c>
      <c r="U1235" s="41">
        <v>0.1</v>
      </c>
      <c r="V1235" s="41">
        <v>0.9</v>
      </c>
      <c r="W1235" s="41">
        <v>0.3</v>
      </c>
      <c r="X1235" s="41">
        <v>0.4</v>
      </c>
      <c r="Y1235" s="40" t="b">
        <v>0</v>
      </c>
      <c r="Z1235" s="40" t="b">
        <v>1</v>
      </c>
      <c r="AA1235" s="40" t="b">
        <v>0</v>
      </c>
      <c r="AB1235" s="40" t="b">
        <v>0</v>
      </c>
      <c r="AC1235" s="41" t="s">
        <v>11405</v>
      </c>
      <c r="AD1235" s="41" t="s">
        <v>11406</v>
      </c>
      <c r="AE1235" s="41">
        <v>339.9268305</v>
      </c>
      <c r="AF1235" s="41">
        <v>-4.22210239</v>
      </c>
      <c r="AG1235" s="42">
        <v>2.58E41</v>
      </c>
      <c r="AH1235" s="51">
        <v>0.372003162</v>
      </c>
      <c r="AI1235" s="45" t="s">
        <v>11407</v>
      </c>
      <c r="AJ1235" s="40" t="s">
        <v>11408</v>
      </c>
      <c r="AK1235" s="41">
        <v>5445.0</v>
      </c>
      <c r="AL1235" s="40" t="s">
        <v>1382</v>
      </c>
      <c r="AM1235" s="40" t="s">
        <v>7285</v>
      </c>
      <c r="AN1235" s="40" t="s">
        <v>224</v>
      </c>
      <c r="AO1235" s="42">
        <v>1.01E137</v>
      </c>
    </row>
    <row r="1236">
      <c r="A1236" s="41">
        <v>438.0</v>
      </c>
      <c r="B1236" s="42">
        <v>1.671302375E9</v>
      </c>
      <c r="C1236" s="42">
        <v>3356.0</v>
      </c>
      <c r="D1236" s="40" t="s">
        <v>1243</v>
      </c>
      <c r="E1236" s="41">
        <v>140.0</v>
      </c>
      <c r="F1236" s="41">
        <v>35.0</v>
      </c>
      <c r="G1236" s="41">
        <v>70.0</v>
      </c>
      <c r="H1236" s="41">
        <v>-3.07732701</v>
      </c>
      <c r="I1236" s="41">
        <v>10000.0</v>
      </c>
      <c r="J1236" s="41">
        <v>5000.0</v>
      </c>
      <c r="K1236" s="41">
        <v>1200.0</v>
      </c>
      <c r="L1236" s="41">
        <v>600.0</v>
      </c>
      <c r="M1236" s="41">
        <v>50.0</v>
      </c>
      <c r="N1236" s="40" t="s">
        <v>1370</v>
      </c>
      <c r="O1236" s="40" t="s">
        <v>1371</v>
      </c>
      <c r="P1236" s="40" t="s">
        <v>7305</v>
      </c>
      <c r="Q1236" s="40" t="s">
        <v>8686</v>
      </c>
      <c r="R1236" s="40" t="b">
        <v>0</v>
      </c>
      <c r="S1236" s="40" t="s">
        <v>1373</v>
      </c>
      <c r="T1236" s="40" t="s">
        <v>212</v>
      </c>
      <c r="U1236" s="41">
        <v>0.1</v>
      </c>
      <c r="V1236" s="41">
        <v>0.9</v>
      </c>
      <c r="W1236" s="41">
        <v>0.3</v>
      </c>
      <c r="X1236" s="41">
        <v>0.4</v>
      </c>
      <c r="Y1236" s="40" t="b">
        <v>0</v>
      </c>
      <c r="Z1236" s="40" t="b">
        <v>1</v>
      </c>
      <c r="AA1236" s="40" t="b">
        <v>0</v>
      </c>
      <c r="AB1236" s="40" t="b">
        <v>0</v>
      </c>
      <c r="AC1236" s="41" t="s">
        <v>11409</v>
      </c>
      <c r="AD1236" s="41" t="s">
        <v>11410</v>
      </c>
      <c r="AE1236" s="41">
        <v>314.1897998</v>
      </c>
      <c r="AF1236" s="41">
        <v>-4.222348506</v>
      </c>
      <c r="AG1236" s="42">
        <v>1.19E41</v>
      </c>
      <c r="AH1236" s="51">
        <v>0.37208314</v>
      </c>
      <c r="AI1236" s="45" t="s">
        <v>11411</v>
      </c>
      <c r="AJ1236" s="40" t="s">
        <v>11412</v>
      </c>
      <c r="AK1236" s="41">
        <v>7024.0</v>
      </c>
      <c r="AL1236" s="40" t="s">
        <v>1382</v>
      </c>
      <c r="AM1236" s="40" t="s">
        <v>7285</v>
      </c>
      <c r="AN1236" s="40" t="s">
        <v>224</v>
      </c>
      <c r="AO1236" s="42">
        <v>1.01E136</v>
      </c>
    </row>
    <row r="1237">
      <c r="A1237" s="41">
        <v>14.0</v>
      </c>
      <c r="B1237" s="42">
        <v>1.67130956E9</v>
      </c>
      <c r="C1237" s="42">
        <v>3356.0</v>
      </c>
      <c r="D1237" s="40" t="s">
        <v>1243</v>
      </c>
      <c r="E1237" s="41">
        <v>140.0</v>
      </c>
      <c r="F1237" s="41">
        <v>35.0</v>
      </c>
      <c r="G1237" s="41">
        <v>70.0</v>
      </c>
      <c r="H1237" s="41">
        <v>-3.07732701</v>
      </c>
      <c r="I1237" s="41">
        <v>10000.0</v>
      </c>
      <c r="J1237" s="41">
        <v>5000.0</v>
      </c>
      <c r="K1237" s="41">
        <v>1200.0</v>
      </c>
      <c r="L1237" s="41">
        <v>600.0</v>
      </c>
      <c r="M1237" s="41">
        <v>30.0</v>
      </c>
      <c r="N1237" s="40" t="s">
        <v>1370</v>
      </c>
      <c r="O1237" s="40" t="s">
        <v>1371</v>
      </c>
      <c r="P1237" s="40" t="s">
        <v>209</v>
      </c>
      <c r="Q1237" s="40" t="s">
        <v>8686</v>
      </c>
      <c r="R1237" s="40" t="b">
        <v>0</v>
      </c>
      <c r="S1237" s="40" t="s">
        <v>7286</v>
      </c>
      <c r="T1237" s="40" t="s">
        <v>7305</v>
      </c>
      <c r="U1237" s="41">
        <v>0.1</v>
      </c>
      <c r="V1237" s="41">
        <v>0.9</v>
      </c>
      <c r="W1237" s="41">
        <v>0.2</v>
      </c>
      <c r="X1237" s="41">
        <v>0.6</v>
      </c>
      <c r="Y1237" s="40" t="b">
        <v>0</v>
      </c>
      <c r="Z1237" s="40" t="b">
        <v>1</v>
      </c>
      <c r="AA1237" s="40" t="b">
        <v>0</v>
      </c>
      <c r="AB1237" s="40" t="b">
        <v>0</v>
      </c>
      <c r="AC1237" s="41" t="s">
        <v>11413</v>
      </c>
      <c r="AD1237" s="41" t="s">
        <v>11414</v>
      </c>
      <c r="AE1237" s="41">
        <v>738.0128593</v>
      </c>
      <c r="AF1237" s="41">
        <v>-4.223112495</v>
      </c>
      <c r="AG1237" s="42">
        <v>1.05E41</v>
      </c>
      <c r="AH1237" s="51">
        <v>0.372331404</v>
      </c>
      <c r="AI1237" s="45" t="s">
        <v>11415</v>
      </c>
      <c r="AJ1237" s="45">
        <v>1.05186073042945E251</v>
      </c>
      <c r="AK1237" s="41">
        <v>4891.0</v>
      </c>
      <c r="AL1237" s="40" t="s">
        <v>7372</v>
      </c>
      <c r="AM1237" s="40" t="s">
        <v>7285</v>
      </c>
      <c r="AN1237" s="40" t="s">
        <v>5643</v>
      </c>
      <c r="AO1237" s="42">
        <v>1.0E136</v>
      </c>
    </row>
    <row r="1238">
      <c r="A1238" s="41">
        <v>302.0</v>
      </c>
      <c r="B1238" s="42">
        <v>1.671302375E9</v>
      </c>
      <c r="C1238" s="42">
        <v>3356.0</v>
      </c>
      <c r="D1238" s="40" t="s">
        <v>1243</v>
      </c>
      <c r="E1238" s="41">
        <v>140.0</v>
      </c>
      <c r="F1238" s="41">
        <v>35.0</v>
      </c>
      <c r="G1238" s="41">
        <v>70.0</v>
      </c>
      <c r="H1238" s="41">
        <v>-3.07732701</v>
      </c>
      <c r="I1238" s="41">
        <v>10000.0</v>
      </c>
      <c r="J1238" s="41">
        <v>5000.0</v>
      </c>
      <c r="K1238" s="41">
        <v>1200.0</v>
      </c>
      <c r="L1238" s="41">
        <v>600.0</v>
      </c>
      <c r="M1238" s="41">
        <v>30.0</v>
      </c>
      <c r="N1238" s="40" t="s">
        <v>1370</v>
      </c>
      <c r="O1238" s="40" t="s">
        <v>208</v>
      </c>
      <c r="P1238" s="40" t="s">
        <v>1372</v>
      </c>
      <c r="Q1238" s="40" t="s">
        <v>8686</v>
      </c>
      <c r="R1238" s="40" t="b">
        <v>0</v>
      </c>
      <c r="S1238" s="40" t="s">
        <v>7286</v>
      </c>
      <c r="T1238" s="40" t="s">
        <v>212</v>
      </c>
      <c r="U1238" s="41">
        <v>0.1</v>
      </c>
      <c r="V1238" s="41">
        <v>0.9</v>
      </c>
      <c r="W1238" s="41">
        <v>0.2</v>
      </c>
      <c r="X1238" s="41">
        <v>0.6</v>
      </c>
      <c r="Y1238" s="40" t="b">
        <v>0</v>
      </c>
      <c r="Z1238" s="40" t="b">
        <v>1</v>
      </c>
      <c r="AA1238" s="40" t="b">
        <v>0</v>
      </c>
      <c r="AB1238" s="40" t="b">
        <v>0</v>
      </c>
      <c r="AC1238" s="41" t="s">
        <v>11416</v>
      </c>
      <c r="AD1238" s="41" t="s">
        <v>11417</v>
      </c>
      <c r="AE1238" s="41">
        <v>250.0815234</v>
      </c>
      <c r="AF1238" s="41">
        <v>-4.226479253</v>
      </c>
      <c r="AG1238" s="42">
        <v>8.71E41</v>
      </c>
      <c r="AH1238" s="51">
        <v>0.373425456</v>
      </c>
      <c r="AI1238" s="45" t="s">
        <v>11418</v>
      </c>
      <c r="AJ1238" s="45">
        <v>8.70975959122568E251</v>
      </c>
      <c r="AK1238" s="41">
        <v>6120.0</v>
      </c>
      <c r="AL1238" s="40" t="s">
        <v>1382</v>
      </c>
      <c r="AM1238" s="40" t="s">
        <v>7285</v>
      </c>
      <c r="AN1238" s="40" t="s">
        <v>224</v>
      </c>
      <c r="AO1238" s="42">
        <v>1.0E139</v>
      </c>
    </row>
    <row r="1239">
      <c r="A1239" s="41">
        <v>50.0</v>
      </c>
      <c r="B1239" s="42">
        <v>1.671309524E9</v>
      </c>
      <c r="C1239" s="42">
        <v>3356.0</v>
      </c>
      <c r="D1239" s="40" t="s">
        <v>1243</v>
      </c>
      <c r="E1239" s="41">
        <v>140.0</v>
      </c>
      <c r="F1239" s="41">
        <v>35.0</v>
      </c>
      <c r="G1239" s="41">
        <v>70.0</v>
      </c>
      <c r="H1239" s="41">
        <v>-3.07732701</v>
      </c>
      <c r="I1239" s="41">
        <v>10000.0</v>
      </c>
      <c r="J1239" s="41">
        <v>5000.0</v>
      </c>
      <c r="K1239" s="41">
        <v>1200.0</v>
      </c>
      <c r="L1239" s="41">
        <v>600.0</v>
      </c>
      <c r="M1239" s="41">
        <v>30.0</v>
      </c>
      <c r="N1239" s="40" t="s">
        <v>1370</v>
      </c>
      <c r="O1239" s="40" t="s">
        <v>1371</v>
      </c>
      <c r="P1239" s="40" t="s">
        <v>7310</v>
      </c>
      <c r="Q1239" s="40" t="s">
        <v>8686</v>
      </c>
      <c r="R1239" s="40" t="b">
        <v>0</v>
      </c>
      <c r="S1239" s="40" t="s">
        <v>7286</v>
      </c>
      <c r="T1239" s="40" t="s">
        <v>212</v>
      </c>
      <c r="U1239" s="41">
        <v>0.1</v>
      </c>
      <c r="V1239" s="41">
        <v>0.9</v>
      </c>
      <c r="W1239" s="41">
        <v>0.2</v>
      </c>
      <c r="X1239" s="41">
        <v>0.6</v>
      </c>
      <c r="Y1239" s="40" t="b">
        <v>0</v>
      </c>
      <c r="Z1239" s="40" t="b">
        <v>1</v>
      </c>
      <c r="AA1239" s="40" t="b">
        <v>0</v>
      </c>
      <c r="AB1239" s="40" t="b">
        <v>1</v>
      </c>
      <c r="AC1239" s="41" t="s">
        <v>8507</v>
      </c>
      <c r="AD1239" s="41" t="s">
        <v>11419</v>
      </c>
      <c r="AE1239" s="41">
        <v>1203.823224</v>
      </c>
      <c r="AF1239" s="41">
        <v>-4.22749498</v>
      </c>
      <c r="AG1239" s="42">
        <v>6.68E41</v>
      </c>
      <c r="AH1239" s="51">
        <v>0.373755524</v>
      </c>
      <c r="AI1239" s="45" t="s">
        <v>11420</v>
      </c>
      <c r="AJ1239" s="46">
        <v>6.68496456166376E125</v>
      </c>
      <c r="AK1239" s="41">
        <v>3219.0</v>
      </c>
      <c r="AL1239" s="40" t="s">
        <v>2224</v>
      </c>
      <c r="AM1239" s="40" t="s">
        <v>7285</v>
      </c>
      <c r="AN1239" s="40" t="s">
        <v>5643</v>
      </c>
      <c r="AO1239" s="42">
        <v>1.11E138</v>
      </c>
    </row>
    <row r="1240">
      <c r="A1240" s="41">
        <v>110.0</v>
      </c>
      <c r="B1240" s="42">
        <v>1.671312492E9</v>
      </c>
      <c r="C1240" s="42">
        <v>3356.0</v>
      </c>
      <c r="D1240" s="40" t="s">
        <v>1243</v>
      </c>
      <c r="E1240" s="41">
        <v>140.0</v>
      </c>
      <c r="F1240" s="41">
        <v>35.0</v>
      </c>
      <c r="G1240" s="41">
        <v>70.0</v>
      </c>
      <c r="H1240" s="41">
        <v>-3.07732701</v>
      </c>
      <c r="I1240" s="41">
        <v>10000.0</v>
      </c>
      <c r="J1240" s="41">
        <v>5000.0</v>
      </c>
      <c r="K1240" s="41">
        <v>1200.0</v>
      </c>
      <c r="L1240" s="41">
        <v>600.0</v>
      </c>
      <c r="M1240" s="41">
        <v>30.0</v>
      </c>
      <c r="N1240" s="40" t="s">
        <v>1370</v>
      </c>
      <c r="O1240" s="40" t="s">
        <v>1371</v>
      </c>
      <c r="P1240" s="40" t="s">
        <v>1372</v>
      </c>
      <c r="Q1240" s="40" t="s">
        <v>8686</v>
      </c>
      <c r="R1240" s="40" t="b">
        <v>0</v>
      </c>
      <c r="S1240" s="40" t="s">
        <v>1373</v>
      </c>
      <c r="T1240" s="40" t="s">
        <v>7305</v>
      </c>
      <c r="U1240" s="41">
        <v>0.1</v>
      </c>
      <c r="V1240" s="41">
        <v>0.9</v>
      </c>
      <c r="W1240" s="41">
        <v>0.1</v>
      </c>
      <c r="X1240" s="41">
        <v>0.6</v>
      </c>
      <c r="Y1240" s="40" t="b">
        <v>0</v>
      </c>
      <c r="Z1240" s="40" t="b">
        <v>1</v>
      </c>
      <c r="AA1240" s="40" t="b">
        <v>0</v>
      </c>
      <c r="AB1240" s="40" t="b">
        <v>1</v>
      </c>
      <c r="AC1240" s="41" t="s">
        <v>11421</v>
      </c>
      <c r="AD1240" s="41" t="s">
        <v>11422</v>
      </c>
      <c r="AE1240" s="41">
        <v>1203.140642</v>
      </c>
      <c r="AF1240" s="41">
        <v>-4.227618095</v>
      </c>
      <c r="AG1240" s="42">
        <v>1.17E42</v>
      </c>
      <c r="AH1240" s="51">
        <v>0.373795531</v>
      </c>
      <c r="AI1240" s="45" t="s">
        <v>11423</v>
      </c>
      <c r="AJ1240" s="46">
        <v>1.16773863106812E85</v>
      </c>
      <c r="AK1240" s="41">
        <v>6791.0</v>
      </c>
      <c r="AL1240" s="40" t="s">
        <v>2224</v>
      </c>
      <c r="AM1240" s="40" t="s">
        <v>7285</v>
      </c>
      <c r="AN1240" s="40" t="s">
        <v>5643</v>
      </c>
      <c r="AO1240" s="42">
        <v>1.1E139</v>
      </c>
    </row>
    <row r="1241">
      <c r="A1241" s="41">
        <v>76.0</v>
      </c>
      <c r="B1241" s="42">
        <v>1.671312492E9</v>
      </c>
      <c r="C1241" s="42">
        <v>3356.0</v>
      </c>
      <c r="D1241" s="40" t="s">
        <v>1243</v>
      </c>
      <c r="E1241" s="41">
        <v>140.0</v>
      </c>
      <c r="F1241" s="41">
        <v>35.0</v>
      </c>
      <c r="G1241" s="41">
        <v>70.0</v>
      </c>
      <c r="H1241" s="41">
        <v>-3.07732701</v>
      </c>
      <c r="I1241" s="41">
        <v>10000.0</v>
      </c>
      <c r="J1241" s="41">
        <v>5000.0</v>
      </c>
      <c r="K1241" s="41">
        <v>1200.0</v>
      </c>
      <c r="L1241" s="41">
        <v>600.0</v>
      </c>
      <c r="M1241" s="41">
        <v>30.0</v>
      </c>
      <c r="N1241" s="40" t="s">
        <v>1370</v>
      </c>
      <c r="O1241" s="40" t="s">
        <v>1371</v>
      </c>
      <c r="P1241" s="40" t="s">
        <v>7305</v>
      </c>
      <c r="Q1241" s="40" t="s">
        <v>8686</v>
      </c>
      <c r="R1241" s="40" t="b">
        <v>0</v>
      </c>
      <c r="S1241" s="40" t="s">
        <v>1373</v>
      </c>
      <c r="T1241" s="40" t="s">
        <v>7305</v>
      </c>
      <c r="U1241" s="41">
        <v>0.1</v>
      </c>
      <c r="V1241" s="41">
        <v>0.9</v>
      </c>
      <c r="W1241" s="41">
        <v>0.2</v>
      </c>
      <c r="X1241" s="41">
        <v>0.5</v>
      </c>
      <c r="Y1241" s="40" t="b">
        <v>0</v>
      </c>
      <c r="Z1241" s="40" t="b">
        <v>1</v>
      </c>
      <c r="AA1241" s="40" t="b">
        <v>0</v>
      </c>
      <c r="AB1241" s="40" t="b">
        <v>1</v>
      </c>
      <c r="AC1241" s="41" t="s">
        <v>11424</v>
      </c>
      <c r="AD1241" s="41" t="s">
        <v>8847</v>
      </c>
      <c r="AE1241" s="41">
        <v>1202.875553</v>
      </c>
      <c r="AF1241" s="41">
        <v>-4.228558405</v>
      </c>
      <c r="AG1241" s="42">
        <v>1.06E41</v>
      </c>
      <c r="AH1241" s="51">
        <v>0.374101092</v>
      </c>
      <c r="AI1241" s="45" t="s">
        <v>11425</v>
      </c>
      <c r="AJ1241" s="46">
        <v>1.05781245423495E125</v>
      </c>
      <c r="AK1241" s="41">
        <v>8407.0</v>
      </c>
      <c r="AL1241" s="40" t="s">
        <v>2224</v>
      </c>
      <c r="AM1241" s="40" t="s">
        <v>7285</v>
      </c>
      <c r="AN1241" s="40" t="s">
        <v>5643</v>
      </c>
      <c r="AO1241" s="42">
        <v>1.0E136</v>
      </c>
    </row>
    <row r="1242">
      <c r="A1242" s="41">
        <v>1058.0</v>
      </c>
      <c r="B1242" s="42">
        <v>1.671302375E9</v>
      </c>
      <c r="C1242" s="42">
        <v>3356.0</v>
      </c>
      <c r="D1242" s="40" t="s">
        <v>1243</v>
      </c>
      <c r="E1242" s="41">
        <v>140.0</v>
      </c>
      <c r="F1242" s="41">
        <v>35.0</v>
      </c>
      <c r="G1242" s="41">
        <v>70.0</v>
      </c>
      <c r="H1242" s="41">
        <v>-3.07732701</v>
      </c>
      <c r="I1242" s="41">
        <v>10000.0</v>
      </c>
      <c r="J1242" s="41">
        <v>5000.0</v>
      </c>
      <c r="K1242" s="41">
        <v>1200.0</v>
      </c>
      <c r="L1242" s="41">
        <v>600.0</v>
      </c>
      <c r="M1242" s="41">
        <v>100.0</v>
      </c>
      <c r="N1242" s="40" t="s">
        <v>1370</v>
      </c>
      <c r="O1242" s="40" t="s">
        <v>208</v>
      </c>
      <c r="P1242" s="40" t="s">
        <v>212</v>
      </c>
      <c r="Q1242" s="40" t="s">
        <v>8686</v>
      </c>
      <c r="R1242" s="40" t="b">
        <v>0</v>
      </c>
      <c r="S1242" s="40" t="s">
        <v>7286</v>
      </c>
      <c r="T1242" s="40" t="s">
        <v>212</v>
      </c>
      <c r="U1242" s="41">
        <v>0.1</v>
      </c>
      <c r="V1242" s="41">
        <v>0.9</v>
      </c>
      <c r="W1242" s="41">
        <v>0.2</v>
      </c>
      <c r="X1242" s="41">
        <v>0.6</v>
      </c>
      <c r="Y1242" s="40" t="b">
        <v>0</v>
      </c>
      <c r="Z1242" s="40" t="b">
        <v>1</v>
      </c>
      <c r="AA1242" s="40" t="b">
        <v>0</v>
      </c>
      <c r="AB1242" s="40" t="b">
        <v>0</v>
      </c>
      <c r="AC1242" s="41" t="s">
        <v>11426</v>
      </c>
      <c r="AD1242" s="41" t="s">
        <v>11427</v>
      </c>
      <c r="AE1242" s="41">
        <v>703.5971248</v>
      </c>
      <c r="AF1242" s="41">
        <v>-4.229999468</v>
      </c>
      <c r="AG1242" s="42">
        <v>1.36E41</v>
      </c>
      <c r="AH1242" s="51">
        <v>0.374569376</v>
      </c>
      <c r="AI1242" s="45" t="s">
        <v>11428</v>
      </c>
      <c r="AJ1242" s="40" t="s">
        <v>11429</v>
      </c>
      <c r="AK1242" s="41">
        <v>5756.0</v>
      </c>
      <c r="AL1242" s="40" t="s">
        <v>7372</v>
      </c>
      <c r="AM1242" s="40" t="s">
        <v>7285</v>
      </c>
      <c r="AN1242" s="40" t="s">
        <v>224</v>
      </c>
      <c r="AO1242" s="42">
        <v>1.1E136</v>
      </c>
    </row>
    <row r="1243">
      <c r="A1243" s="41">
        <v>262.0</v>
      </c>
      <c r="B1243" s="42">
        <v>1.671302375E9</v>
      </c>
      <c r="C1243" s="42">
        <v>3356.0</v>
      </c>
      <c r="D1243" s="40" t="s">
        <v>1243</v>
      </c>
      <c r="E1243" s="41">
        <v>140.0</v>
      </c>
      <c r="F1243" s="41">
        <v>35.0</v>
      </c>
      <c r="G1243" s="41">
        <v>70.0</v>
      </c>
      <c r="H1243" s="41">
        <v>-3.07732701</v>
      </c>
      <c r="I1243" s="41">
        <v>10000.0</v>
      </c>
      <c r="J1243" s="41">
        <v>5000.0</v>
      </c>
      <c r="K1243" s="41">
        <v>1200.0</v>
      </c>
      <c r="L1243" s="41">
        <v>600.0</v>
      </c>
      <c r="M1243" s="41">
        <v>30.0</v>
      </c>
      <c r="N1243" s="40" t="s">
        <v>1370</v>
      </c>
      <c r="O1243" s="40" t="s">
        <v>208</v>
      </c>
      <c r="P1243" s="40" t="s">
        <v>7305</v>
      </c>
      <c r="Q1243" s="40" t="s">
        <v>8686</v>
      </c>
      <c r="R1243" s="40" t="b">
        <v>0</v>
      </c>
      <c r="S1243" s="40" t="s">
        <v>7286</v>
      </c>
      <c r="T1243" s="40" t="s">
        <v>212</v>
      </c>
      <c r="U1243" s="41">
        <v>0.1</v>
      </c>
      <c r="V1243" s="41">
        <v>0.9</v>
      </c>
      <c r="W1243" s="41">
        <v>0.1</v>
      </c>
      <c r="X1243" s="41">
        <v>0.5</v>
      </c>
      <c r="Y1243" s="40" t="b">
        <v>0</v>
      </c>
      <c r="Z1243" s="40" t="b">
        <v>1</v>
      </c>
      <c r="AA1243" s="40" t="b">
        <v>0</v>
      </c>
      <c r="AB1243" s="40" t="b">
        <v>0</v>
      </c>
      <c r="AC1243" s="41" t="s">
        <v>11430</v>
      </c>
      <c r="AD1243" s="41" t="s">
        <v>11431</v>
      </c>
      <c r="AE1243" s="41">
        <v>172.3704398</v>
      </c>
      <c r="AF1243" s="41">
        <v>-4.2307892</v>
      </c>
      <c r="AG1243" s="42">
        <v>1.25E42</v>
      </c>
      <c r="AH1243" s="51">
        <v>0.374826005</v>
      </c>
      <c r="AI1243" s="45" t="s">
        <v>11432</v>
      </c>
      <c r="AJ1243" s="46">
        <v>1.25394204234971E128</v>
      </c>
      <c r="AK1243" s="41">
        <v>5285.0</v>
      </c>
      <c r="AL1243" s="40" t="s">
        <v>1382</v>
      </c>
      <c r="AM1243" s="40" t="s">
        <v>7285</v>
      </c>
      <c r="AN1243" s="40" t="s">
        <v>224</v>
      </c>
      <c r="AO1243" s="42">
        <v>1.11E139</v>
      </c>
    </row>
    <row r="1244">
      <c r="A1244" s="41">
        <v>124.0</v>
      </c>
      <c r="B1244" s="42">
        <v>1.67130956E9</v>
      </c>
      <c r="C1244" s="42">
        <v>3356.0</v>
      </c>
      <c r="D1244" s="40" t="s">
        <v>1243</v>
      </c>
      <c r="E1244" s="41">
        <v>140.0</v>
      </c>
      <c r="F1244" s="41">
        <v>35.0</v>
      </c>
      <c r="G1244" s="41">
        <v>70.0</v>
      </c>
      <c r="H1244" s="41">
        <v>-3.07732701</v>
      </c>
      <c r="I1244" s="41">
        <v>10000.0</v>
      </c>
      <c r="J1244" s="41">
        <v>5000.0</v>
      </c>
      <c r="K1244" s="41">
        <v>1200.0</v>
      </c>
      <c r="L1244" s="41">
        <v>600.0</v>
      </c>
      <c r="M1244" s="41">
        <v>30.0</v>
      </c>
      <c r="N1244" s="40" t="s">
        <v>1370</v>
      </c>
      <c r="O1244" s="40" t="s">
        <v>1371</v>
      </c>
      <c r="P1244" s="40" t="s">
        <v>1372</v>
      </c>
      <c r="Q1244" s="40" t="s">
        <v>8686</v>
      </c>
      <c r="R1244" s="40" t="b">
        <v>0</v>
      </c>
      <c r="S1244" s="40" t="s">
        <v>7286</v>
      </c>
      <c r="T1244" s="40" t="s">
        <v>7305</v>
      </c>
      <c r="U1244" s="41">
        <v>0.1</v>
      </c>
      <c r="V1244" s="41">
        <v>0.9</v>
      </c>
      <c r="W1244" s="41">
        <v>0.3</v>
      </c>
      <c r="X1244" s="41">
        <v>0.5</v>
      </c>
      <c r="Y1244" s="40" t="b">
        <v>0</v>
      </c>
      <c r="Z1244" s="40" t="b">
        <v>1</v>
      </c>
      <c r="AA1244" s="40" t="b">
        <v>0</v>
      </c>
      <c r="AB1244" s="40" t="b">
        <v>0</v>
      </c>
      <c r="AC1244" s="41" t="s">
        <v>11433</v>
      </c>
      <c r="AD1244" s="41" t="s">
        <v>11434</v>
      </c>
      <c r="AE1244" s="41">
        <v>1203.238932</v>
      </c>
      <c r="AF1244" s="41">
        <v>-4.230911431</v>
      </c>
      <c r="AG1244" s="42">
        <v>6.93E41</v>
      </c>
      <c r="AH1244" s="51">
        <v>0.374865725</v>
      </c>
      <c r="AI1244" s="45" t="s">
        <v>11435</v>
      </c>
      <c r="AJ1244" s="40" t="s">
        <v>11436</v>
      </c>
      <c r="AK1244" s="41">
        <v>9554.0</v>
      </c>
      <c r="AL1244" s="40" t="s">
        <v>2224</v>
      </c>
      <c r="AM1244" s="40" t="s">
        <v>7285</v>
      </c>
      <c r="AN1244" s="40" t="s">
        <v>5643</v>
      </c>
      <c r="AO1244" s="42">
        <v>1.11E138</v>
      </c>
    </row>
    <row r="1245">
      <c r="A1245" s="41">
        <v>48.0</v>
      </c>
      <c r="B1245" s="42">
        <v>1.67130956E9</v>
      </c>
      <c r="C1245" s="42">
        <v>3356.0</v>
      </c>
      <c r="D1245" s="40" t="s">
        <v>1243</v>
      </c>
      <c r="E1245" s="41">
        <v>140.0</v>
      </c>
      <c r="F1245" s="41">
        <v>35.0</v>
      </c>
      <c r="G1245" s="41">
        <v>70.0</v>
      </c>
      <c r="H1245" s="41">
        <v>-3.07732701</v>
      </c>
      <c r="I1245" s="41">
        <v>10000.0</v>
      </c>
      <c r="J1245" s="41">
        <v>5000.0</v>
      </c>
      <c r="K1245" s="41">
        <v>1200.0</v>
      </c>
      <c r="L1245" s="41">
        <v>600.0</v>
      </c>
      <c r="M1245" s="41">
        <v>30.0</v>
      </c>
      <c r="N1245" s="40" t="s">
        <v>1370</v>
      </c>
      <c r="O1245" s="40" t="s">
        <v>1371</v>
      </c>
      <c r="P1245" s="40" t="s">
        <v>7310</v>
      </c>
      <c r="Q1245" s="40" t="s">
        <v>8686</v>
      </c>
      <c r="R1245" s="40" t="b">
        <v>0</v>
      </c>
      <c r="S1245" s="40" t="s">
        <v>7286</v>
      </c>
      <c r="T1245" s="40" t="s">
        <v>7305</v>
      </c>
      <c r="U1245" s="41">
        <v>0.1</v>
      </c>
      <c r="V1245" s="41">
        <v>0.9</v>
      </c>
      <c r="W1245" s="41">
        <v>0.2</v>
      </c>
      <c r="X1245" s="41">
        <v>0.4</v>
      </c>
      <c r="Y1245" s="40" t="b">
        <v>0</v>
      </c>
      <c r="Z1245" s="40" t="b">
        <v>1</v>
      </c>
      <c r="AA1245" s="40" t="b">
        <v>0</v>
      </c>
      <c r="AB1245" s="40" t="b">
        <v>0</v>
      </c>
      <c r="AC1245" s="41" t="s">
        <v>11437</v>
      </c>
      <c r="AD1245" s="41" t="s">
        <v>921</v>
      </c>
      <c r="AE1245" s="41">
        <v>1072.979865</v>
      </c>
      <c r="AF1245" s="41">
        <v>-4.232995612</v>
      </c>
      <c r="AG1245" s="42">
        <v>1.37E42</v>
      </c>
      <c r="AH1245" s="51">
        <v>0.375542995</v>
      </c>
      <c r="AI1245" s="45" t="s">
        <v>11438</v>
      </c>
      <c r="AJ1245" s="45">
        <v>1.37356735207918E257</v>
      </c>
      <c r="AK1245" s="41">
        <v>6057.0</v>
      </c>
      <c r="AL1245" s="40" t="s">
        <v>7372</v>
      </c>
      <c r="AM1245" s="40" t="s">
        <v>7285</v>
      </c>
      <c r="AN1245" s="40" t="s">
        <v>5643</v>
      </c>
      <c r="AO1245" s="42">
        <v>1.11E139</v>
      </c>
    </row>
    <row r="1246">
      <c r="A1246" s="41">
        <v>405.0</v>
      </c>
      <c r="B1246" s="42">
        <v>1.671302375E9</v>
      </c>
      <c r="C1246" s="42">
        <v>3356.0</v>
      </c>
      <c r="D1246" s="40" t="s">
        <v>1243</v>
      </c>
      <c r="E1246" s="41">
        <v>140.0</v>
      </c>
      <c r="F1246" s="41">
        <v>35.0</v>
      </c>
      <c r="G1246" s="41">
        <v>70.0</v>
      </c>
      <c r="H1246" s="41">
        <v>-3.07732701</v>
      </c>
      <c r="I1246" s="41">
        <v>10000.0</v>
      </c>
      <c r="J1246" s="41">
        <v>5000.0</v>
      </c>
      <c r="K1246" s="41">
        <v>1200.0</v>
      </c>
      <c r="L1246" s="41">
        <v>600.0</v>
      </c>
      <c r="M1246" s="41">
        <v>50.0</v>
      </c>
      <c r="N1246" s="40" t="s">
        <v>1370</v>
      </c>
      <c r="O1246" s="40" t="s">
        <v>1371</v>
      </c>
      <c r="P1246" s="40" t="s">
        <v>7310</v>
      </c>
      <c r="Q1246" s="40" t="s">
        <v>8686</v>
      </c>
      <c r="R1246" s="40" t="b">
        <v>0</v>
      </c>
      <c r="S1246" s="40" t="s">
        <v>7286</v>
      </c>
      <c r="T1246" s="40" t="s">
        <v>212</v>
      </c>
      <c r="U1246" s="41">
        <v>0.1</v>
      </c>
      <c r="V1246" s="41">
        <v>0.9</v>
      </c>
      <c r="W1246" s="41">
        <v>0.1</v>
      </c>
      <c r="X1246" s="41">
        <v>0.4</v>
      </c>
      <c r="Y1246" s="40" t="b">
        <v>0</v>
      </c>
      <c r="Z1246" s="40" t="b">
        <v>1</v>
      </c>
      <c r="AA1246" s="40" t="b">
        <v>0</v>
      </c>
      <c r="AB1246" s="40" t="b">
        <v>0</v>
      </c>
      <c r="AC1246" s="41" t="s">
        <v>11439</v>
      </c>
      <c r="AD1246" s="41" t="s">
        <v>11440</v>
      </c>
      <c r="AE1246" s="41">
        <v>327.0854478</v>
      </c>
      <c r="AF1246" s="41">
        <v>-4.234324467</v>
      </c>
      <c r="AG1246" s="42">
        <v>3.78E41</v>
      </c>
      <c r="AH1246" s="51">
        <v>0.375974816</v>
      </c>
      <c r="AI1246" s="45" t="s">
        <v>11441</v>
      </c>
      <c r="AJ1246" s="40" t="s">
        <v>7330</v>
      </c>
      <c r="AK1246" s="41">
        <v>5276.0</v>
      </c>
      <c r="AL1246" s="40" t="s">
        <v>1382</v>
      </c>
      <c r="AM1246" s="40" t="s">
        <v>7285</v>
      </c>
      <c r="AN1246" s="40" t="s">
        <v>224</v>
      </c>
      <c r="AO1246" s="42">
        <v>1.0E138</v>
      </c>
    </row>
    <row r="1247">
      <c r="A1247" s="41">
        <v>17.0</v>
      </c>
      <c r="B1247" s="42">
        <v>1.671309524E9</v>
      </c>
      <c r="C1247" s="42">
        <v>3356.0</v>
      </c>
      <c r="D1247" s="40" t="s">
        <v>1243</v>
      </c>
      <c r="E1247" s="41">
        <v>140.0</v>
      </c>
      <c r="F1247" s="41">
        <v>35.0</v>
      </c>
      <c r="G1247" s="41">
        <v>70.0</v>
      </c>
      <c r="H1247" s="41">
        <v>-3.07732701</v>
      </c>
      <c r="I1247" s="41">
        <v>10000.0</v>
      </c>
      <c r="J1247" s="41">
        <v>5000.0</v>
      </c>
      <c r="K1247" s="41">
        <v>1200.0</v>
      </c>
      <c r="L1247" s="41">
        <v>600.0</v>
      </c>
      <c r="M1247" s="41">
        <v>30.0</v>
      </c>
      <c r="N1247" s="40" t="s">
        <v>1370</v>
      </c>
      <c r="O1247" s="40" t="s">
        <v>1371</v>
      </c>
      <c r="P1247" s="40" t="s">
        <v>209</v>
      </c>
      <c r="Q1247" s="40" t="s">
        <v>8686</v>
      </c>
      <c r="R1247" s="40" t="b">
        <v>0</v>
      </c>
      <c r="S1247" s="40" t="s">
        <v>7286</v>
      </c>
      <c r="T1247" s="40" t="s">
        <v>212</v>
      </c>
      <c r="U1247" s="41">
        <v>0.1</v>
      </c>
      <c r="V1247" s="41">
        <v>0.9</v>
      </c>
      <c r="W1247" s="41">
        <v>0.3</v>
      </c>
      <c r="X1247" s="41">
        <v>0.6</v>
      </c>
      <c r="Y1247" s="40" t="b">
        <v>0</v>
      </c>
      <c r="Z1247" s="40" t="b">
        <v>1</v>
      </c>
      <c r="AA1247" s="40" t="b">
        <v>0</v>
      </c>
      <c r="AB1247" s="40" t="b">
        <v>1</v>
      </c>
      <c r="AC1247" s="41" t="s">
        <v>11442</v>
      </c>
      <c r="AD1247" s="41" t="s">
        <v>11443</v>
      </c>
      <c r="AE1247" s="41">
        <v>733.6919789</v>
      </c>
      <c r="AF1247" s="41">
        <v>-4.234927638</v>
      </c>
      <c r="AG1247" s="42">
        <v>6.69E41</v>
      </c>
      <c r="AH1247" s="51">
        <v>0.376170821</v>
      </c>
      <c r="AI1247" s="45" t="s">
        <v>11444</v>
      </c>
      <c r="AJ1247" s="46">
        <v>6.69097866417301E167</v>
      </c>
      <c r="AK1247" s="41">
        <v>2041.0</v>
      </c>
      <c r="AL1247" s="40" t="s">
        <v>7372</v>
      </c>
      <c r="AM1247" s="40" t="s">
        <v>7285</v>
      </c>
      <c r="AN1247" s="40" t="s">
        <v>5643</v>
      </c>
      <c r="AO1247" s="42">
        <v>1.11E138</v>
      </c>
    </row>
    <row r="1248">
      <c r="A1248" s="41">
        <v>113.0</v>
      </c>
      <c r="B1248" s="42">
        <v>1.67130956E9</v>
      </c>
      <c r="C1248" s="42">
        <v>3356.0</v>
      </c>
      <c r="D1248" s="40" t="s">
        <v>1243</v>
      </c>
      <c r="E1248" s="41">
        <v>140.0</v>
      </c>
      <c r="F1248" s="41">
        <v>35.0</v>
      </c>
      <c r="G1248" s="41">
        <v>70.0</v>
      </c>
      <c r="H1248" s="41">
        <v>-3.07732701</v>
      </c>
      <c r="I1248" s="41">
        <v>10000.0</v>
      </c>
      <c r="J1248" s="41">
        <v>5000.0</v>
      </c>
      <c r="K1248" s="41">
        <v>1200.0</v>
      </c>
      <c r="L1248" s="41">
        <v>600.0</v>
      </c>
      <c r="M1248" s="41">
        <v>30.0</v>
      </c>
      <c r="N1248" s="40" t="s">
        <v>1370</v>
      </c>
      <c r="O1248" s="40" t="s">
        <v>1371</v>
      </c>
      <c r="P1248" s="40" t="s">
        <v>1372</v>
      </c>
      <c r="Q1248" s="40" t="s">
        <v>8686</v>
      </c>
      <c r="R1248" s="40" t="b">
        <v>0</v>
      </c>
      <c r="S1248" s="40" t="s">
        <v>1373</v>
      </c>
      <c r="T1248" s="40" t="s">
        <v>7305</v>
      </c>
      <c r="U1248" s="41">
        <v>0.1</v>
      </c>
      <c r="V1248" s="41">
        <v>0.9</v>
      </c>
      <c r="W1248" s="41">
        <v>0.2</v>
      </c>
      <c r="X1248" s="41">
        <v>0.6</v>
      </c>
      <c r="Y1248" s="40" t="b">
        <v>0</v>
      </c>
      <c r="Z1248" s="40" t="b">
        <v>1</v>
      </c>
      <c r="AA1248" s="40" t="b">
        <v>0</v>
      </c>
      <c r="AB1248" s="40" t="b">
        <v>0</v>
      </c>
      <c r="AC1248" s="41" t="s">
        <v>11445</v>
      </c>
      <c r="AD1248" s="41" t="s">
        <v>11446</v>
      </c>
      <c r="AE1248" s="41">
        <v>1170.120061</v>
      </c>
      <c r="AF1248" s="41">
        <v>-4.234971271</v>
      </c>
      <c r="AG1248" s="42">
        <v>1.19E42</v>
      </c>
      <c r="AH1248" s="51">
        <v>0.376185</v>
      </c>
      <c r="AI1248" s="45" t="s">
        <v>11447</v>
      </c>
      <c r="AJ1248" s="45">
        <v>1.18875536143786E257</v>
      </c>
      <c r="AK1248" s="41">
        <v>10000.0</v>
      </c>
      <c r="AL1248" s="40" t="s">
        <v>216</v>
      </c>
      <c r="AM1248" s="40" t="s">
        <v>7285</v>
      </c>
      <c r="AN1248" s="40" t="s">
        <v>5643</v>
      </c>
      <c r="AO1248" s="42">
        <v>1.1E139</v>
      </c>
    </row>
    <row r="1249">
      <c r="A1249" s="41">
        <v>114.0</v>
      </c>
      <c r="B1249" s="42">
        <v>1.671302375E9</v>
      </c>
      <c r="C1249" s="42">
        <v>3356.0</v>
      </c>
      <c r="D1249" s="40" t="s">
        <v>1243</v>
      </c>
      <c r="E1249" s="41">
        <v>140.0</v>
      </c>
      <c r="F1249" s="41">
        <v>35.0</v>
      </c>
      <c r="G1249" s="41">
        <v>70.0</v>
      </c>
      <c r="H1249" s="41">
        <v>-3.07732701</v>
      </c>
      <c r="I1249" s="41">
        <v>10000.0</v>
      </c>
      <c r="J1249" s="41">
        <v>5000.0</v>
      </c>
      <c r="K1249" s="41">
        <v>1200.0</v>
      </c>
      <c r="L1249" s="41">
        <v>600.0</v>
      </c>
      <c r="M1249" s="41">
        <v>30.0</v>
      </c>
      <c r="N1249" s="40" t="s">
        <v>1370</v>
      </c>
      <c r="O1249" s="40" t="s">
        <v>1371</v>
      </c>
      <c r="P1249" s="40" t="s">
        <v>1372</v>
      </c>
      <c r="Q1249" s="40" t="s">
        <v>8686</v>
      </c>
      <c r="R1249" s="40" t="b">
        <v>0</v>
      </c>
      <c r="S1249" s="40" t="s">
        <v>1373</v>
      </c>
      <c r="T1249" s="40" t="s">
        <v>212</v>
      </c>
      <c r="U1249" s="41">
        <v>0.1</v>
      </c>
      <c r="V1249" s="41">
        <v>0.9</v>
      </c>
      <c r="W1249" s="41">
        <v>0.3</v>
      </c>
      <c r="X1249" s="41">
        <v>0.4</v>
      </c>
      <c r="Y1249" s="40" t="b">
        <v>0</v>
      </c>
      <c r="Z1249" s="40" t="b">
        <v>1</v>
      </c>
      <c r="AA1249" s="40" t="b">
        <v>0</v>
      </c>
      <c r="AB1249" s="40" t="b">
        <v>0</v>
      </c>
      <c r="AC1249" s="41" t="s">
        <v>11448</v>
      </c>
      <c r="AD1249" s="41" t="s">
        <v>11449</v>
      </c>
      <c r="AE1249" s="41">
        <v>236.6430001</v>
      </c>
      <c r="AF1249" s="41">
        <v>-4.236180261</v>
      </c>
      <c r="AG1249" s="42">
        <v>4.16E41</v>
      </c>
      <c r="AH1249" s="51">
        <v>0.37657787</v>
      </c>
      <c r="AI1249" s="45" t="s">
        <v>11450</v>
      </c>
      <c r="AJ1249" s="40" t="s">
        <v>11451</v>
      </c>
      <c r="AK1249" s="41">
        <v>10000.0</v>
      </c>
      <c r="AL1249" s="40" t="s">
        <v>216</v>
      </c>
      <c r="AM1249" s="40" t="s">
        <v>7285</v>
      </c>
      <c r="AN1249" s="40" t="s">
        <v>224</v>
      </c>
      <c r="AO1249" s="42">
        <v>1.0E138</v>
      </c>
    </row>
    <row r="1250">
      <c r="A1250" s="41">
        <v>108.0</v>
      </c>
      <c r="B1250" s="42">
        <v>1.67130956E9</v>
      </c>
      <c r="C1250" s="42">
        <v>3356.0</v>
      </c>
      <c r="D1250" s="40" t="s">
        <v>1243</v>
      </c>
      <c r="E1250" s="41">
        <v>140.0</v>
      </c>
      <c r="F1250" s="41">
        <v>35.0</v>
      </c>
      <c r="G1250" s="41">
        <v>70.0</v>
      </c>
      <c r="H1250" s="41">
        <v>-3.07732701</v>
      </c>
      <c r="I1250" s="41">
        <v>10000.0</v>
      </c>
      <c r="J1250" s="41">
        <v>5000.0</v>
      </c>
      <c r="K1250" s="41">
        <v>1200.0</v>
      </c>
      <c r="L1250" s="41">
        <v>600.0</v>
      </c>
      <c r="M1250" s="41">
        <v>30.0</v>
      </c>
      <c r="N1250" s="40" t="s">
        <v>1370</v>
      </c>
      <c r="O1250" s="40" t="s">
        <v>1371</v>
      </c>
      <c r="P1250" s="40" t="s">
        <v>1372</v>
      </c>
      <c r="Q1250" s="40" t="s">
        <v>8686</v>
      </c>
      <c r="R1250" s="40" t="b">
        <v>0</v>
      </c>
      <c r="S1250" s="40" t="s">
        <v>1373</v>
      </c>
      <c r="T1250" s="40" t="s">
        <v>7305</v>
      </c>
      <c r="U1250" s="41">
        <v>0.1</v>
      </c>
      <c r="V1250" s="41">
        <v>0.9</v>
      </c>
      <c r="W1250" s="41">
        <v>0.1</v>
      </c>
      <c r="X1250" s="41">
        <v>0.4</v>
      </c>
      <c r="Y1250" s="40" t="b">
        <v>0</v>
      </c>
      <c r="Z1250" s="40" t="b">
        <v>1</v>
      </c>
      <c r="AA1250" s="40" t="b">
        <v>0</v>
      </c>
      <c r="AB1250" s="40" t="b">
        <v>0</v>
      </c>
      <c r="AC1250" s="41" t="s">
        <v>11452</v>
      </c>
      <c r="AD1250" s="41" t="s">
        <v>11453</v>
      </c>
      <c r="AE1250" s="41">
        <v>834.8919897</v>
      </c>
      <c r="AF1250" s="41">
        <v>-4.239531732</v>
      </c>
      <c r="AG1250" s="42">
        <v>1.19E42</v>
      </c>
      <c r="AH1250" s="51">
        <v>0.377666955</v>
      </c>
      <c r="AI1250" s="45" t="s">
        <v>11454</v>
      </c>
      <c r="AJ1250" s="46">
        <v>1.19461538228488E128</v>
      </c>
      <c r="AK1250" s="41">
        <v>10000.0</v>
      </c>
      <c r="AL1250" s="40" t="s">
        <v>216</v>
      </c>
      <c r="AM1250" s="40" t="s">
        <v>7285</v>
      </c>
      <c r="AN1250" s="40" t="s">
        <v>5643</v>
      </c>
      <c r="AO1250" s="42">
        <v>1.1E139</v>
      </c>
    </row>
    <row r="1251">
      <c r="A1251" s="41">
        <v>145.0</v>
      </c>
      <c r="B1251" s="42">
        <v>1.671309524E9</v>
      </c>
      <c r="C1251" s="42">
        <v>3356.0</v>
      </c>
      <c r="D1251" s="40" t="s">
        <v>1243</v>
      </c>
      <c r="E1251" s="41">
        <v>140.0</v>
      </c>
      <c r="F1251" s="41">
        <v>35.0</v>
      </c>
      <c r="G1251" s="41">
        <v>70.0</v>
      </c>
      <c r="H1251" s="41">
        <v>-3.07732701</v>
      </c>
      <c r="I1251" s="41">
        <v>10000.0</v>
      </c>
      <c r="J1251" s="41">
        <v>5000.0</v>
      </c>
      <c r="K1251" s="41">
        <v>1200.0</v>
      </c>
      <c r="L1251" s="41">
        <v>600.0</v>
      </c>
      <c r="M1251" s="41">
        <v>30.0</v>
      </c>
      <c r="N1251" s="40" t="s">
        <v>1370</v>
      </c>
      <c r="O1251" s="40" t="s">
        <v>1371</v>
      </c>
      <c r="P1251" s="40" t="s">
        <v>212</v>
      </c>
      <c r="Q1251" s="40" t="s">
        <v>8686</v>
      </c>
      <c r="R1251" s="40" t="b">
        <v>0</v>
      </c>
      <c r="S1251" s="40" t="s">
        <v>1373</v>
      </c>
      <c r="T1251" s="40" t="s">
        <v>212</v>
      </c>
      <c r="U1251" s="41">
        <v>0.1</v>
      </c>
      <c r="V1251" s="41">
        <v>0.9</v>
      </c>
      <c r="W1251" s="41">
        <v>0.1</v>
      </c>
      <c r="X1251" s="41">
        <v>0.5</v>
      </c>
      <c r="Y1251" s="40" t="b">
        <v>0</v>
      </c>
      <c r="Z1251" s="40" t="b">
        <v>1</v>
      </c>
      <c r="AA1251" s="40" t="b">
        <v>0</v>
      </c>
      <c r="AB1251" s="40" t="b">
        <v>1</v>
      </c>
      <c r="AC1251" s="41" t="s">
        <v>11455</v>
      </c>
      <c r="AD1251" s="41" t="s">
        <v>11456</v>
      </c>
      <c r="AE1251" s="41">
        <v>952.3306274</v>
      </c>
      <c r="AF1251" s="41">
        <v>-4.241510605</v>
      </c>
      <c r="AG1251" s="42">
        <v>3.43E41</v>
      </c>
      <c r="AH1251" s="51">
        <v>0.378310004</v>
      </c>
      <c r="AI1251" s="45" t="s">
        <v>11457</v>
      </c>
      <c r="AJ1251" s="46">
        <v>3.42611776691474E83</v>
      </c>
      <c r="AK1251" s="41">
        <v>3503.0</v>
      </c>
      <c r="AL1251" s="40" t="s">
        <v>7372</v>
      </c>
      <c r="AM1251" s="40" t="s">
        <v>7285</v>
      </c>
      <c r="AN1251" s="40" t="s">
        <v>5643</v>
      </c>
      <c r="AO1251" s="42">
        <v>1.11E137</v>
      </c>
    </row>
    <row r="1252">
      <c r="A1252" s="41">
        <v>837.0</v>
      </c>
      <c r="B1252" s="42">
        <v>1.671302375E9</v>
      </c>
      <c r="C1252" s="42">
        <v>3356.0</v>
      </c>
      <c r="D1252" s="40" t="s">
        <v>1243</v>
      </c>
      <c r="E1252" s="41">
        <v>140.0</v>
      </c>
      <c r="F1252" s="41">
        <v>35.0</v>
      </c>
      <c r="G1252" s="41">
        <v>70.0</v>
      </c>
      <c r="H1252" s="41">
        <v>-3.07732701</v>
      </c>
      <c r="I1252" s="41">
        <v>10000.0</v>
      </c>
      <c r="J1252" s="41">
        <v>5000.0</v>
      </c>
      <c r="K1252" s="41">
        <v>1200.0</v>
      </c>
      <c r="L1252" s="41">
        <v>600.0</v>
      </c>
      <c r="M1252" s="41">
        <v>100.0</v>
      </c>
      <c r="N1252" s="40" t="s">
        <v>1370</v>
      </c>
      <c r="O1252" s="40" t="s">
        <v>1371</v>
      </c>
      <c r="P1252" s="40" t="s">
        <v>1372</v>
      </c>
      <c r="Q1252" s="40" t="s">
        <v>8686</v>
      </c>
      <c r="R1252" s="40" t="b">
        <v>0</v>
      </c>
      <c r="S1252" s="40" t="s">
        <v>7286</v>
      </c>
      <c r="T1252" s="40" t="s">
        <v>212</v>
      </c>
      <c r="U1252" s="41">
        <v>0.1</v>
      </c>
      <c r="V1252" s="41">
        <v>0.9</v>
      </c>
      <c r="W1252" s="41">
        <v>0.1</v>
      </c>
      <c r="X1252" s="41">
        <v>0.4</v>
      </c>
      <c r="Y1252" s="40" t="b">
        <v>0</v>
      </c>
      <c r="Z1252" s="40" t="b">
        <v>1</v>
      </c>
      <c r="AA1252" s="40" t="b">
        <v>0</v>
      </c>
      <c r="AB1252" s="40" t="b">
        <v>0</v>
      </c>
      <c r="AC1252" s="41" t="s">
        <v>11458</v>
      </c>
      <c r="AD1252" s="41" t="s">
        <v>11459</v>
      </c>
      <c r="AE1252" s="41">
        <v>491.0568686</v>
      </c>
      <c r="AF1252" s="41">
        <v>-4.242369914</v>
      </c>
      <c r="AG1252" s="42">
        <v>1.39E42</v>
      </c>
      <c r="AH1252" s="51">
        <v>0.378589243</v>
      </c>
      <c r="AI1252" s="45" t="s">
        <v>11460</v>
      </c>
      <c r="AJ1252" s="40" t="s">
        <v>11461</v>
      </c>
      <c r="AK1252" s="41">
        <v>5921.0</v>
      </c>
      <c r="AL1252" s="40" t="s">
        <v>1382</v>
      </c>
      <c r="AM1252" s="40" t="s">
        <v>7285</v>
      </c>
      <c r="AN1252" s="40" t="s">
        <v>224</v>
      </c>
      <c r="AO1252" s="42">
        <v>1.11E139</v>
      </c>
    </row>
    <row r="1253">
      <c r="A1253" s="41">
        <v>369.0</v>
      </c>
      <c r="B1253" s="42">
        <v>1.671302375E9</v>
      </c>
      <c r="C1253" s="42">
        <v>3356.0</v>
      </c>
      <c r="D1253" s="40" t="s">
        <v>1243</v>
      </c>
      <c r="E1253" s="41">
        <v>140.0</v>
      </c>
      <c r="F1253" s="41">
        <v>35.0</v>
      </c>
      <c r="G1253" s="41">
        <v>70.0</v>
      </c>
      <c r="H1253" s="41">
        <v>-3.07732701</v>
      </c>
      <c r="I1253" s="41">
        <v>10000.0</v>
      </c>
      <c r="J1253" s="41">
        <v>5000.0</v>
      </c>
      <c r="K1253" s="41">
        <v>1200.0</v>
      </c>
      <c r="L1253" s="41">
        <v>600.0</v>
      </c>
      <c r="M1253" s="41">
        <v>50.0</v>
      </c>
      <c r="N1253" s="40" t="s">
        <v>1370</v>
      </c>
      <c r="O1253" s="40" t="s">
        <v>1371</v>
      </c>
      <c r="P1253" s="40" t="s">
        <v>209</v>
      </c>
      <c r="Q1253" s="40" t="s">
        <v>8686</v>
      </c>
      <c r="R1253" s="40" t="b">
        <v>0</v>
      </c>
      <c r="S1253" s="40" t="s">
        <v>7286</v>
      </c>
      <c r="T1253" s="40" t="s">
        <v>212</v>
      </c>
      <c r="U1253" s="41">
        <v>0.1</v>
      </c>
      <c r="V1253" s="41">
        <v>0.9</v>
      </c>
      <c r="W1253" s="41">
        <v>0.1</v>
      </c>
      <c r="X1253" s="41">
        <v>0.4</v>
      </c>
      <c r="Y1253" s="40" t="b">
        <v>0</v>
      </c>
      <c r="Z1253" s="40" t="b">
        <v>1</v>
      </c>
      <c r="AA1253" s="40" t="b">
        <v>0</v>
      </c>
      <c r="AB1253" s="40" t="b">
        <v>0</v>
      </c>
      <c r="AC1253" s="41" t="s">
        <v>11462</v>
      </c>
      <c r="AD1253" s="41" t="s">
        <v>11463</v>
      </c>
      <c r="AE1253" s="41">
        <v>252.6580644</v>
      </c>
      <c r="AF1253" s="41">
        <v>-4.246498974</v>
      </c>
      <c r="AG1253" s="42">
        <v>5.13E40</v>
      </c>
      <c r="AH1253" s="51">
        <v>0.379931012</v>
      </c>
      <c r="AI1253" s="45" t="s">
        <v>11464</v>
      </c>
      <c r="AJ1253" s="40" t="s">
        <v>7330</v>
      </c>
      <c r="AK1253" s="41">
        <v>5478.0</v>
      </c>
      <c r="AL1253" s="40" t="s">
        <v>1382</v>
      </c>
      <c r="AM1253" s="40" t="s">
        <v>7285</v>
      </c>
      <c r="AN1253" s="40" t="s">
        <v>224</v>
      </c>
      <c r="AO1253" s="42">
        <v>1.0E135</v>
      </c>
    </row>
    <row r="1254">
      <c r="A1254" s="41">
        <v>299.0</v>
      </c>
      <c r="B1254" s="42">
        <v>1.671302375E9</v>
      </c>
      <c r="C1254" s="42">
        <v>3356.0</v>
      </c>
      <c r="D1254" s="40" t="s">
        <v>1243</v>
      </c>
      <c r="E1254" s="41">
        <v>140.0</v>
      </c>
      <c r="F1254" s="41">
        <v>35.0</v>
      </c>
      <c r="G1254" s="41">
        <v>70.0</v>
      </c>
      <c r="H1254" s="41">
        <v>-3.07732701</v>
      </c>
      <c r="I1254" s="41">
        <v>10000.0</v>
      </c>
      <c r="J1254" s="41">
        <v>5000.0</v>
      </c>
      <c r="K1254" s="41">
        <v>1200.0</v>
      </c>
      <c r="L1254" s="41">
        <v>600.0</v>
      </c>
      <c r="M1254" s="41">
        <v>30.0</v>
      </c>
      <c r="N1254" s="40" t="s">
        <v>1370</v>
      </c>
      <c r="O1254" s="40" t="s">
        <v>208</v>
      </c>
      <c r="P1254" s="40" t="s">
        <v>1372</v>
      </c>
      <c r="Q1254" s="40" t="s">
        <v>8686</v>
      </c>
      <c r="R1254" s="40" t="b">
        <v>0</v>
      </c>
      <c r="S1254" s="40" t="s">
        <v>7286</v>
      </c>
      <c r="T1254" s="40" t="s">
        <v>212</v>
      </c>
      <c r="U1254" s="41">
        <v>0.1</v>
      </c>
      <c r="V1254" s="41">
        <v>0.9</v>
      </c>
      <c r="W1254" s="41">
        <v>0.1</v>
      </c>
      <c r="X1254" s="41">
        <v>0.6</v>
      </c>
      <c r="Y1254" s="40" t="b">
        <v>0</v>
      </c>
      <c r="Z1254" s="40" t="b">
        <v>1</v>
      </c>
      <c r="AA1254" s="40" t="b">
        <v>0</v>
      </c>
      <c r="AB1254" s="40" t="b">
        <v>0</v>
      </c>
      <c r="AC1254" s="41" t="s">
        <v>11465</v>
      </c>
      <c r="AD1254" s="41" t="s">
        <v>11466</v>
      </c>
      <c r="AE1254" s="41">
        <v>360.7749174</v>
      </c>
      <c r="AF1254" s="41">
        <v>-4.24759143</v>
      </c>
      <c r="AG1254" s="42">
        <v>1.32E42</v>
      </c>
      <c r="AH1254" s="51">
        <v>0.380286013</v>
      </c>
      <c r="AI1254" s="45" t="s">
        <v>11467</v>
      </c>
      <c r="AJ1254" s="46">
        <v>1.32475881390145E128</v>
      </c>
      <c r="AK1254" s="41">
        <v>8710.0</v>
      </c>
      <c r="AL1254" s="40" t="s">
        <v>1382</v>
      </c>
      <c r="AM1254" s="40" t="s">
        <v>7285</v>
      </c>
      <c r="AN1254" s="40" t="s">
        <v>224</v>
      </c>
      <c r="AO1254" s="42">
        <v>1.11E139</v>
      </c>
    </row>
    <row r="1255">
      <c r="A1255" s="41">
        <v>471.0</v>
      </c>
      <c r="B1255" s="42">
        <v>1.671302375E9</v>
      </c>
      <c r="C1255" s="42">
        <v>3356.0</v>
      </c>
      <c r="D1255" s="40" t="s">
        <v>1243</v>
      </c>
      <c r="E1255" s="41">
        <v>140.0</v>
      </c>
      <c r="F1255" s="41">
        <v>35.0</v>
      </c>
      <c r="G1255" s="41">
        <v>70.0</v>
      </c>
      <c r="H1255" s="41">
        <v>-3.07732701</v>
      </c>
      <c r="I1255" s="41">
        <v>10000.0</v>
      </c>
      <c r="J1255" s="41">
        <v>5000.0</v>
      </c>
      <c r="K1255" s="41">
        <v>1200.0</v>
      </c>
      <c r="L1255" s="41">
        <v>600.0</v>
      </c>
      <c r="M1255" s="41">
        <v>50.0</v>
      </c>
      <c r="N1255" s="40" t="s">
        <v>1370</v>
      </c>
      <c r="O1255" s="40" t="s">
        <v>1371</v>
      </c>
      <c r="P1255" s="40" t="s">
        <v>1372</v>
      </c>
      <c r="Q1255" s="40" t="s">
        <v>8686</v>
      </c>
      <c r="R1255" s="40" t="b">
        <v>0</v>
      </c>
      <c r="S1255" s="40" t="s">
        <v>1373</v>
      </c>
      <c r="T1255" s="40" t="s">
        <v>212</v>
      </c>
      <c r="U1255" s="41">
        <v>0.1</v>
      </c>
      <c r="V1255" s="41">
        <v>0.9</v>
      </c>
      <c r="W1255" s="41">
        <v>0.2</v>
      </c>
      <c r="X1255" s="41">
        <v>0.4</v>
      </c>
      <c r="Y1255" s="40" t="b">
        <v>0</v>
      </c>
      <c r="Z1255" s="40" t="b">
        <v>1</v>
      </c>
      <c r="AA1255" s="40" t="b">
        <v>0</v>
      </c>
      <c r="AB1255" s="40" t="b">
        <v>0</v>
      </c>
      <c r="AC1255" s="41" t="s">
        <v>11468</v>
      </c>
      <c r="AD1255" s="41" t="s">
        <v>11469</v>
      </c>
      <c r="AE1255" s="41">
        <v>391.3162806</v>
      </c>
      <c r="AF1255" s="41">
        <v>-4.248379145</v>
      </c>
      <c r="AG1255" s="42">
        <v>1.05E42</v>
      </c>
      <c r="AH1255" s="51">
        <v>0.380541987</v>
      </c>
      <c r="AI1255" s="45" t="s">
        <v>11470</v>
      </c>
      <c r="AJ1255" s="40" t="s">
        <v>11471</v>
      </c>
      <c r="AK1255" s="41">
        <v>9575.0</v>
      </c>
      <c r="AL1255" s="40" t="s">
        <v>1382</v>
      </c>
      <c r="AM1255" s="40" t="s">
        <v>7285</v>
      </c>
      <c r="AN1255" s="40" t="s">
        <v>224</v>
      </c>
      <c r="AO1255" s="42">
        <v>1.1E139</v>
      </c>
    </row>
    <row r="1256">
      <c r="A1256" s="41">
        <v>549.0</v>
      </c>
      <c r="B1256" s="42">
        <v>1.671302375E9</v>
      </c>
      <c r="C1256" s="42">
        <v>3356.0</v>
      </c>
      <c r="D1256" s="40" t="s">
        <v>1243</v>
      </c>
      <c r="E1256" s="41">
        <v>140.0</v>
      </c>
      <c r="F1256" s="41">
        <v>35.0</v>
      </c>
      <c r="G1256" s="41">
        <v>70.0</v>
      </c>
      <c r="H1256" s="41">
        <v>-3.07732701</v>
      </c>
      <c r="I1256" s="41">
        <v>10000.0</v>
      </c>
      <c r="J1256" s="41">
        <v>5000.0</v>
      </c>
      <c r="K1256" s="41">
        <v>1200.0</v>
      </c>
      <c r="L1256" s="41">
        <v>600.0</v>
      </c>
      <c r="M1256" s="41">
        <v>50.0</v>
      </c>
      <c r="N1256" s="40" t="s">
        <v>1370</v>
      </c>
      <c r="O1256" s="40" t="s">
        <v>208</v>
      </c>
      <c r="P1256" s="40" t="s">
        <v>209</v>
      </c>
      <c r="Q1256" s="40" t="s">
        <v>8686</v>
      </c>
      <c r="R1256" s="40" t="b">
        <v>0</v>
      </c>
      <c r="S1256" s="40" t="s">
        <v>7286</v>
      </c>
      <c r="T1256" s="40" t="s">
        <v>212</v>
      </c>
      <c r="U1256" s="41">
        <v>0.1</v>
      </c>
      <c r="V1256" s="41">
        <v>0.9</v>
      </c>
      <c r="W1256" s="41">
        <v>0.1</v>
      </c>
      <c r="X1256" s="41">
        <v>0.4</v>
      </c>
      <c r="Y1256" s="40" t="b">
        <v>0</v>
      </c>
      <c r="Z1256" s="40" t="b">
        <v>1</v>
      </c>
      <c r="AA1256" s="40" t="b">
        <v>0</v>
      </c>
      <c r="AB1256" s="40" t="b">
        <v>0</v>
      </c>
      <c r="AC1256" s="41" t="s">
        <v>11472</v>
      </c>
      <c r="AD1256" s="41" t="s">
        <v>9248</v>
      </c>
      <c r="AE1256" s="41">
        <v>229.50753</v>
      </c>
      <c r="AF1256" s="41">
        <v>-4.248943906</v>
      </c>
      <c r="AG1256" s="42">
        <v>1.03E42</v>
      </c>
      <c r="AH1256" s="51">
        <v>0.38072551</v>
      </c>
      <c r="AI1256" s="45" t="s">
        <v>11473</v>
      </c>
      <c r="AJ1256" s="40" t="s">
        <v>7330</v>
      </c>
      <c r="AK1256" s="41">
        <v>5348.0</v>
      </c>
      <c r="AL1256" s="40" t="s">
        <v>1382</v>
      </c>
      <c r="AM1256" s="40" t="s">
        <v>7285</v>
      </c>
      <c r="AN1256" s="40" t="s">
        <v>224</v>
      </c>
      <c r="AO1256" s="42">
        <v>1.01E139</v>
      </c>
    </row>
    <row r="1257">
      <c r="A1257" s="41">
        <v>149.0</v>
      </c>
      <c r="B1257" s="42">
        <v>1.67130956E9</v>
      </c>
      <c r="C1257" s="42">
        <v>3356.0</v>
      </c>
      <c r="D1257" s="40" t="s">
        <v>1243</v>
      </c>
      <c r="E1257" s="41">
        <v>140.0</v>
      </c>
      <c r="F1257" s="41">
        <v>35.0</v>
      </c>
      <c r="G1257" s="41">
        <v>70.0</v>
      </c>
      <c r="H1257" s="41">
        <v>-3.07732701</v>
      </c>
      <c r="I1257" s="41">
        <v>10000.0</v>
      </c>
      <c r="J1257" s="41">
        <v>5000.0</v>
      </c>
      <c r="K1257" s="41">
        <v>1200.0</v>
      </c>
      <c r="L1257" s="41">
        <v>600.0</v>
      </c>
      <c r="M1257" s="41">
        <v>30.0</v>
      </c>
      <c r="N1257" s="40" t="s">
        <v>1370</v>
      </c>
      <c r="O1257" s="40" t="s">
        <v>1371</v>
      </c>
      <c r="P1257" s="40" t="s">
        <v>212</v>
      </c>
      <c r="Q1257" s="40" t="s">
        <v>8686</v>
      </c>
      <c r="R1257" s="40" t="b">
        <v>0</v>
      </c>
      <c r="S1257" s="40" t="s">
        <v>1373</v>
      </c>
      <c r="T1257" s="40" t="s">
        <v>7305</v>
      </c>
      <c r="U1257" s="41">
        <v>0.1</v>
      </c>
      <c r="V1257" s="41">
        <v>0.9</v>
      </c>
      <c r="W1257" s="41">
        <v>0.2</v>
      </c>
      <c r="X1257" s="41">
        <v>0.6</v>
      </c>
      <c r="Y1257" s="40" t="b">
        <v>0</v>
      </c>
      <c r="Z1257" s="40" t="b">
        <v>1</v>
      </c>
      <c r="AA1257" s="40" t="b">
        <v>0</v>
      </c>
      <c r="AB1257" s="40" t="b">
        <v>0</v>
      </c>
      <c r="AC1257" s="41" t="s">
        <v>9271</v>
      </c>
      <c r="AD1257" s="41" t="s">
        <v>11474</v>
      </c>
      <c r="AE1257" s="41">
        <v>1179.658041</v>
      </c>
      <c r="AF1257" s="41">
        <v>-4.251476035</v>
      </c>
      <c r="AG1257" s="42">
        <v>1.19E42</v>
      </c>
      <c r="AH1257" s="51">
        <v>0.381548344</v>
      </c>
      <c r="AI1257" s="45" t="s">
        <v>11475</v>
      </c>
      <c r="AJ1257" s="45">
        <v>1.18597439880357E257</v>
      </c>
      <c r="AK1257" s="41">
        <v>10000.0</v>
      </c>
      <c r="AL1257" s="40" t="s">
        <v>216</v>
      </c>
      <c r="AM1257" s="40" t="s">
        <v>7285</v>
      </c>
      <c r="AN1257" s="40" t="s">
        <v>5643</v>
      </c>
      <c r="AO1257" s="42">
        <v>1.1E139</v>
      </c>
    </row>
    <row r="1258">
      <c r="A1258" s="41">
        <v>586.0</v>
      </c>
      <c r="B1258" s="42">
        <v>1.671302375E9</v>
      </c>
      <c r="C1258" s="42">
        <v>3356.0</v>
      </c>
      <c r="D1258" s="40" t="s">
        <v>1243</v>
      </c>
      <c r="E1258" s="41">
        <v>140.0</v>
      </c>
      <c r="F1258" s="41">
        <v>35.0</v>
      </c>
      <c r="G1258" s="41">
        <v>70.0</v>
      </c>
      <c r="H1258" s="41">
        <v>-3.07732701</v>
      </c>
      <c r="I1258" s="41">
        <v>10000.0</v>
      </c>
      <c r="J1258" s="41">
        <v>5000.0</v>
      </c>
      <c r="K1258" s="41">
        <v>1200.0</v>
      </c>
      <c r="L1258" s="41">
        <v>600.0</v>
      </c>
      <c r="M1258" s="41">
        <v>50.0</v>
      </c>
      <c r="N1258" s="40" t="s">
        <v>1370</v>
      </c>
      <c r="O1258" s="40" t="s">
        <v>208</v>
      </c>
      <c r="P1258" s="40" t="s">
        <v>7310</v>
      </c>
      <c r="Q1258" s="40" t="s">
        <v>8686</v>
      </c>
      <c r="R1258" s="40" t="b">
        <v>0</v>
      </c>
      <c r="S1258" s="40" t="s">
        <v>7286</v>
      </c>
      <c r="T1258" s="40" t="s">
        <v>212</v>
      </c>
      <c r="U1258" s="41">
        <v>0.1</v>
      </c>
      <c r="V1258" s="41">
        <v>0.9</v>
      </c>
      <c r="W1258" s="41">
        <v>0.1</v>
      </c>
      <c r="X1258" s="41">
        <v>0.5</v>
      </c>
      <c r="Y1258" s="40" t="b">
        <v>0</v>
      </c>
      <c r="Z1258" s="40" t="b">
        <v>1</v>
      </c>
      <c r="AA1258" s="40" t="b">
        <v>0</v>
      </c>
      <c r="AB1258" s="40" t="b">
        <v>0</v>
      </c>
      <c r="AC1258" s="41" t="s">
        <v>11476</v>
      </c>
      <c r="AD1258" s="41" t="s">
        <v>11477</v>
      </c>
      <c r="AE1258" s="41">
        <v>397.2544565</v>
      </c>
      <c r="AF1258" s="41">
        <v>-4.25318782</v>
      </c>
      <c r="AG1258" s="42">
        <v>1.13E42</v>
      </c>
      <c r="AH1258" s="51">
        <v>0.382104601</v>
      </c>
      <c r="AI1258" s="45" t="s">
        <v>11478</v>
      </c>
      <c r="AJ1258" s="40" t="s">
        <v>7330</v>
      </c>
      <c r="AK1258" s="41">
        <v>5306.0</v>
      </c>
      <c r="AL1258" s="40" t="s">
        <v>1382</v>
      </c>
      <c r="AM1258" s="40" t="s">
        <v>7285</v>
      </c>
      <c r="AN1258" s="40" t="s">
        <v>224</v>
      </c>
      <c r="AO1258" s="42">
        <v>1.1E139</v>
      </c>
    </row>
    <row r="1259">
      <c r="A1259" s="41">
        <v>397.0</v>
      </c>
      <c r="B1259" s="42">
        <v>1.671302375E9</v>
      </c>
      <c r="C1259" s="42">
        <v>3356.0</v>
      </c>
      <c r="D1259" s="40" t="s">
        <v>1243</v>
      </c>
      <c r="E1259" s="41">
        <v>140.0</v>
      </c>
      <c r="F1259" s="41">
        <v>35.0</v>
      </c>
      <c r="G1259" s="41">
        <v>70.0</v>
      </c>
      <c r="H1259" s="41">
        <v>-3.07732701</v>
      </c>
      <c r="I1259" s="41">
        <v>10000.0</v>
      </c>
      <c r="J1259" s="41">
        <v>5000.0</v>
      </c>
      <c r="K1259" s="41">
        <v>1200.0</v>
      </c>
      <c r="L1259" s="41">
        <v>600.0</v>
      </c>
      <c r="M1259" s="41">
        <v>50.0</v>
      </c>
      <c r="N1259" s="40" t="s">
        <v>1370</v>
      </c>
      <c r="O1259" s="40" t="s">
        <v>1371</v>
      </c>
      <c r="P1259" s="40" t="s">
        <v>7310</v>
      </c>
      <c r="Q1259" s="40" t="s">
        <v>8686</v>
      </c>
      <c r="R1259" s="40" t="b">
        <v>0</v>
      </c>
      <c r="S1259" s="40" t="s">
        <v>1373</v>
      </c>
      <c r="T1259" s="40" t="s">
        <v>212</v>
      </c>
      <c r="U1259" s="41">
        <v>0.1</v>
      </c>
      <c r="V1259" s="41">
        <v>0.9</v>
      </c>
      <c r="W1259" s="41">
        <v>0.1</v>
      </c>
      <c r="X1259" s="41">
        <v>0.5</v>
      </c>
      <c r="Y1259" s="40" t="b">
        <v>0</v>
      </c>
      <c r="Z1259" s="40" t="b">
        <v>1</v>
      </c>
      <c r="AA1259" s="40" t="b">
        <v>0</v>
      </c>
      <c r="AB1259" s="40" t="b">
        <v>0</v>
      </c>
      <c r="AC1259" s="41" t="s">
        <v>981</v>
      </c>
      <c r="AD1259" s="41" t="s">
        <v>11479</v>
      </c>
      <c r="AE1259" s="41">
        <v>714.803787</v>
      </c>
      <c r="AF1259" s="41">
        <v>-4.25614452</v>
      </c>
      <c r="AG1259" s="42">
        <v>8.05E41</v>
      </c>
      <c r="AH1259" s="51">
        <v>0.383065403</v>
      </c>
      <c r="AI1259" s="45" t="s">
        <v>11480</v>
      </c>
      <c r="AJ1259" s="40" t="s">
        <v>7330</v>
      </c>
      <c r="AK1259" s="41">
        <v>10000.0</v>
      </c>
      <c r="AL1259" s="40" t="s">
        <v>216</v>
      </c>
      <c r="AM1259" s="40" t="s">
        <v>7285</v>
      </c>
      <c r="AN1259" s="40" t="s">
        <v>224</v>
      </c>
      <c r="AO1259" s="42">
        <v>1.0E139</v>
      </c>
    </row>
    <row r="1260">
      <c r="A1260" s="41">
        <v>116.0</v>
      </c>
      <c r="B1260" s="42">
        <v>1.671309524E9</v>
      </c>
      <c r="C1260" s="42">
        <v>3356.0</v>
      </c>
      <c r="D1260" s="40" t="s">
        <v>1243</v>
      </c>
      <c r="E1260" s="41">
        <v>140.0</v>
      </c>
      <c r="F1260" s="41">
        <v>35.0</v>
      </c>
      <c r="G1260" s="41">
        <v>70.0</v>
      </c>
      <c r="H1260" s="41">
        <v>-3.07732701</v>
      </c>
      <c r="I1260" s="41">
        <v>10000.0</v>
      </c>
      <c r="J1260" s="41">
        <v>5000.0</v>
      </c>
      <c r="K1260" s="41">
        <v>1200.0</v>
      </c>
      <c r="L1260" s="41">
        <v>600.0</v>
      </c>
      <c r="M1260" s="41">
        <v>30.0</v>
      </c>
      <c r="N1260" s="40" t="s">
        <v>1370</v>
      </c>
      <c r="O1260" s="40" t="s">
        <v>1371</v>
      </c>
      <c r="P1260" s="40" t="s">
        <v>1372</v>
      </c>
      <c r="Q1260" s="40" t="s">
        <v>8686</v>
      </c>
      <c r="R1260" s="40" t="b">
        <v>0</v>
      </c>
      <c r="S1260" s="40" t="s">
        <v>1373</v>
      </c>
      <c r="T1260" s="40" t="s">
        <v>212</v>
      </c>
      <c r="U1260" s="41">
        <v>0.1</v>
      </c>
      <c r="V1260" s="41">
        <v>0.9</v>
      </c>
      <c r="W1260" s="41">
        <v>0.3</v>
      </c>
      <c r="X1260" s="41">
        <v>0.6</v>
      </c>
      <c r="Y1260" s="40" t="b">
        <v>0</v>
      </c>
      <c r="Z1260" s="40" t="b">
        <v>1</v>
      </c>
      <c r="AA1260" s="40" t="b">
        <v>0</v>
      </c>
      <c r="AB1260" s="40" t="b">
        <v>1</v>
      </c>
      <c r="AC1260" s="41" t="s">
        <v>11481</v>
      </c>
      <c r="AD1260" s="41" t="s">
        <v>11482</v>
      </c>
      <c r="AE1260" s="41">
        <v>1198.607</v>
      </c>
      <c r="AF1260" s="41">
        <v>-4.256428222</v>
      </c>
      <c r="AG1260" s="42">
        <v>1.33E41</v>
      </c>
      <c r="AH1260" s="51">
        <v>0.383157594</v>
      </c>
      <c r="AI1260" s="45" t="s">
        <v>11483</v>
      </c>
      <c r="AJ1260" s="46">
        <v>1.33190532989054E167</v>
      </c>
      <c r="AK1260" s="41">
        <v>3673.0</v>
      </c>
      <c r="AL1260" s="40" t="s">
        <v>7372</v>
      </c>
      <c r="AM1260" s="40" t="s">
        <v>7285</v>
      </c>
      <c r="AN1260" s="40" t="s">
        <v>5643</v>
      </c>
      <c r="AO1260" s="42">
        <v>1.1E136</v>
      </c>
    </row>
    <row r="1261">
      <c r="A1261" s="41">
        <v>337.0</v>
      </c>
      <c r="B1261" s="42">
        <v>1.671302375E9</v>
      </c>
      <c r="C1261" s="42">
        <v>3356.0</v>
      </c>
      <c r="D1261" s="40" t="s">
        <v>1243</v>
      </c>
      <c r="E1261" s="41">
        <v>140.0</v>
      </c>
      <c r="F1261" s="41">
        <v>35.0</v>
      </c>
      <c r="G1261" s="41">
        <v>70.0</v>
      </c>
      <c r="H1261" s="41">
        <v>-3.07732701</v>
      </c>
      <c r="I1261" s="41">
        <v>10000.0</v>
      </c>
      <c r="J1261" s="41">
        <v>5000.0</v>
      </c>
      <c r="K1261" s="41">
        <v>1200.0</v>
      </c>
      <c r="L1261" s="41">
        <v>600.0</v>
      </c>
      <c r="M1261" s="41">
        <v>30.0</v>
      </c>
      <c r="N1261" s="40" t="s">
        <v>1370</v>
      </c>
      <c r="O1261" s="40" t="s">
        <v>208</v>
      </c>
      <c r="P1261" s="40" t="s">
        <v>212</v>
      </c>
      <c r="Q1261" s="40" t="s">
        <v>8686</v>
      </c>
      <c r="R1261" s="40" t="b">
        <v>0</v>
      </c>
      <c r="S1261" s="40" t="s">
        <v>7286</v>
      </c>
      <c r="T1261" s="40" t="s">
        <v>212</v>
      </c>
      <c r="U1261" s="41">
        <v>0.1</v>
      </c>
      <c r="V1261" s="41">
        <v>0.9</v>
      </c>
      <c r="W1261" s="41">
        <v>0.2</v>
      </c>
      <c r="X1261" s="41">
        <v>0.5</v>
      </c>
      <c r="Y1261" s="40" t="b">
        <v>0</v>
      </c>
      <c r="Z1261" s="40" t="b">
        <v>1</v>
      </c>
      <c r="AA1261" s="40" t="b">
        <v>0</v>
      </c>
      <c r="AB1261" s="40" t="b">
        <v>0</v>
      </c>
      <c r="AC1261" s="41" t="s">
        <v>11484</v>
      </c>
      <c r="AD1261" s="41" t="s">
        <v>11485</v>
      </c>
      <c r="AE1261" s="41">
        <v>174.6203215</v>
      </c>
      <c r="AF1261" s="41">
        <v>-4.259364114</v>
      </c>
      <c r="AG1261" s="42">
        <v>1.2E42</v>
      </c>
      <c r="AH1261" s="51">
        <v>0.384111633</v>
      </c>
      <c r="AI1261" s="45" t="s">
        <v>11486</v>
      </c>
      <c r="AJ1261" s="45">
        <v>1.19991572296271E257</v>
      </c>
      <c r="AK1261" s="41">
        <v>5357.0</v>
      </c>
      <c r="AL1261" s="40" t="s">
        <v>1382</v>
      </c>
      <c r="AM1261" s="40" t="s">
        <v>7285</v>
      </c>
      <c r="AN1261" s="40" t="s">
        <v>224</v>
      </c>
      <c r="AO1261" s="42">
        <v>1.1E139</v>
      </c>
    </row>
    <row r="1262">
      <c r="A1262" s="41">
        <v>733.0</v>
      </c>
      <c r="B1262" s="42">
        <v>1.671302375E9</v>
      </c>
      <c r="C1262" s="42">
        <v>3356.0</v>
      </c>
      <c r="D1262" s="40" t="s">
        <v>1243</v>
      </c>
      <c r="E1262" s="41">
        <v>140.0</v>
      </c>
      <c r="F1262" s="41">
        <v>35.0</v>
      </c>
      <c r="G1262" s="41">
        <v>70.0</v>
      </c>
      <c r="H1262" s="41">
        <v>-3.07732701</v>
      </c>
      <c r="I1262" s="41">
        <v>10000.0</v>
      </c>
      <c r="J1262" s="41">
        <v>5000.0</v>
      </c>
      <c r="K1262" s="41">
        <v>1200.0</v>
      </c>
      <c r="L1262" s="41">
        <v>600.0</v>
      </c>
      <c r="M1262" s="41">
        <v>100.0</v>
      </c>
      <c r="N1262" s="40" t="s">
        <v>1370</v>
      </c>
      <c r="O1262" s="40" t="s">
        <v>1371</v>
      </c>
      <c r="P1262" s="40" t="s">
        <v>209</v>
      </c>
      <c r="Q1262" s="40" t="s">
        <v>8686</v>
      </c>
      <c r="R1262" s="40" t="b">
        <v>0</v>
      </c>
      <c r="S1262" s="40" t="s">
        <v>7286</v>
      </c>
      <c r="T1262" s="40" t="s">
        <v>212</v>
      </c>
      <c r="U1262" s="41">
        <v>0.1</v>
      </c>
      <c r="V1262" s="41">
        <v>0.9</v>
      </c>
      <c r="W1262" s="41">
        <v>0.2</v>
      </c>
      <c r="X1262" s="41">
        <v>0.5</v>
      </c>
      <c r="Y1262" s="40" t="b">
        <v>0</v>
      </c>
      <c r="Z1262" s="40" t="b">
        <v>1</v>
      </c>
      <c r="AA1262" s="40" t="b">
        <v>0</v>
      </c>
      <c r="AB1262" s="40" t="b">
        <v>0</v>
      </c>
      <c r="AC1262" s="41" t="s">
        <v>11487</v>
      </c>
      <c r="AD1262" s="41" t="s">
        <v>11488</v>
      </c>
      <c r="AE1262" s="41">
        <v>597.4737589</v>
      </c>
      <c r="AF1262" s="41">
        <v>-4.260823311</v>
      </c>
      <c r="AG1262" s="42">
        <v>3.48E41</v>
      </c>
      <c r="AH1262" s="51">
        <v>0.38458581</v>
      </c>
      <c r="AI1262" s="45" t="s">
        <v>11489</v>
      </c>
      <c r="AJ1262" s="40" t="s">
        <v>11490</v>
      </c>
      <c r="AK1262" s="41">
        <v>5726.0</v>
      </c>
      <c r="AL1262" s="40" t="s">
        <v>1382</v>
      </c>
      <c r="AM1262" s="40" t="s">
        <v>7285</v>
      </c>
      <c r="AN1262" s="40" t="s">
        <v>224</v>
      </c>
      <c r="AO1262" s="42">
        <v>1.11E137</v>
      </c>
    </row>
    <row r="1263">
      <c r="A1263" s="41">
        <v>109.0</v>
      </c>
      <c r="B1263" s="42">
        <v>1.671312514E9</v>
      </c>
      <c r="C1263" s="42">
        <v>3356.0</v>
      </c>
      <c r="D1263" s="40" t="s">
        <v>1243</v>
      </c>
      <c r="E1263" s="41">
        <v>140.0</v>
      </c>
      <c r="F1263" s="41">
        <v>35.0</v>
      </c>
      <c r="G1263" s="41">
        <v>70.0</v>
      </c>
      <c r="H1263" s="41">
        <v>-3.07732701</v>
      </c>
      <c r="I1263" s="41">
        <v>10000.0</v>
      </c>
      <c r="J1263" s="41">
        <v>5000.0</v>
      </c>
      <c r="K1263" s="41">
        <v>1200.0</v>
      </c>
      <c r="L1263" s="41">
        <v>600.0</v>
      </c>
      <c r="M1263" s="41">
        <v>30.0</v>
      </c>
      <c r="N1263" s="40" t="s">
        <v>1370</v>
      </c>
      <c r="O1263" s="40" t="s">
        <v>1371</v>
      </c>
      <c r="P1263" s="40" t="s">
        <v>1372</v>
      </c>
      <c r="Q1263" s="40" t="s">
        <v>8686</v>
      </c>
      <c r="R1263" s="40" t="b">
        <v>0</v>
      </c>
      <c r="S1263" s="40" t="s">
        <v>1373</v>
      </c>
      <c r="T1263" s="40" t="s">
        <v>7305</v>
      </c>
      <c r="U1263" s="41">
        <v>0.1</v>
      </c>
      <c r="V1263" s="41">
        <v>0.9</v>
      </c>
      <c r="W1263" s="41">
        <v>0.1</v>
      </c>
      <c r="X1263" s="41">
        <v>0.5</v>
      </c>
      <c r="Y1263" s="40" t="b">
        <v>0</v>
      </c>
      <c r="Z1263" s="40" t="b">
        <v>1</v>
      </c>
      <c r="AA1263" s="40" t="b">
        <v>0</v>
      </c>
      <c r="AB1263" s="40" t="b">
        <v>1</v>
      </c>
      <c r="AC1263" s="41" t="s">
        <v>11491</v>
      </c>
      <c r="AD1263" s="41" t="s">
        <v>11492</v>
      </c>
      <c r="AE1263" s="41">
        <v>1204.469998</v>
      </c>
      <c r="AF1263" s="41">
        <v>-4.267950162</v>
      </c>
      <c r="AG1263" s="42">
        <v>1.1E42</v>
      </c>
      <c r="AH1263" s="51">
        <v>0.386901733</v>
      </c>
      <c r="AI1263" s="45" t="s">
        <v>11493</v>
      </c>
      <c r="AJ1263" s="46">
        <v>1.09659350888765E85</v>
      </c>
      <c r="AK1263" s="41">
        <v>9200.0</v>
      </c>
      <c r="AL1263" s="40" t="s">
        <v>2224</v>
      </c>
      <c r="AM1263" s="40" t="s">
        <v>7285</v>
      </c>
      <c r="AN1263" s="40" t="s">
        <v>5643</v>
      </c>
      <c r="AO1263" s="42">
        <v>1.1E139</v>
      </c>
    </row>
    <row r="1264">
      <c r="A1264" s="41">
        <v>697.0</v>
      </c>
      <c r="B1264" s="42">
        <v>1.671302375E9</v>
      </c>
      <c r="C1264" s="42">
        <v>3356.0</v>
      </c>
      <c r="D1264" s="40" t="s">
        <v>1243</v>
      </c>
      <c r="E1264" s="41">
        <v>140.0</v>
      </c>
      <c r="F1264" s="41">
        <v>35.0</v>
      </c>
      <c r="G1264" s="41">
        <v>70.0</v>
      </c>
      <c r="H1264" s="41">
        <v>-3.07732701</v>
      </c>
      <c r="I1264" s="41">
        <v>10000.0</v>
      </c>
      <c r="J1264" s="41">
        <v>5000.0</v>
      </c>
      <c r="K1264" s="41">
        <v>1200.0</v>
      </c>
      <c r="L1264" s="41">
        <v>600.0</v>
      </c>
      <c r="M1264" s="41">
        <v>50.0</v>
      </c>
      <c r="N1264" s="40" t="s">
        <v>1370</v>
      </c>
      <c r="O1264" s="40" t="s">
        <v>208</v>
      </c>
      <c r="P1264" s="40" t="s">
        <v>212</v>
      </c>
      <c r="Q1264" s="40" t="s">
        <v>8686</v>
      </c>
      <c r="R1264" s="40" t="b">
        <v>0</v>
      </c>
      <c r="S1264" s="40" t="s">
        <v>7286</v>
      </c>
      <c r="T1264" s="40" t="s">
        <v>212</v>
      </c>
      <c r="U1264" s="41">
        <v>0.1</v>
      </c>
      <c r="V1264" s="41">
        <v>0.9</v>
      </c>
      <c r="W1264" s="41">
        <v>0.2</v>
      </c>
      <c r="X1264" s="41">
        <v>0.5</v>
      </c>
      <c r="Y1264" s="40" t="b">
        <v>0</v>
      </c>
      <c r="Z1264" s="40" t="b">
        <v>1</v>
      </c>
      <c r="AA1264" s="40" t="b">
        <v>0</v>
      </c>
      <c r="AB1264" s="40" t="b">
        <v>0</v>
      </c>
      <c r="AC1264" s="41" t="s">
        <v>11494</v>
      </c>
      <c r="AD1264" s="41" t="s">
        <v>11495</v>
      </c>
      <c r="AE1264" s="41">
        <v>401.7249808</v>
      </c>
      <c r="AF1264" s="41">
        <v>-4.269811341</v>
      </c>
      <c r="AG1264" s="42">
        <v>4.64E41</v>
      </c>
      <c r="AH1264" s="51">
        <v>0.387506536</v>
      </c>
      <c r="AI1264" s="45" t="s">
        <v>11496</v>
      </c>
      <c r="AJ1264" s="40" t="s">
        <v>11497</v>
      </c>
      <c r="AK1264" s="41">
        <v>7399.0</v>
      </c>
      <c r="AL1264" s="40" t="s">
        <v>1382</v>
      </c>
      <c r="AM1264" s="40" t="s">
        <v>7285</v>
      </c>
      <c r="AN1264" s="40" t="s">
        <v>224</v>
      </c>
      <c r="AO1264" s="42">
        <v>1.01E138</v>
      </c>
    </row>
    <row r="1265">
      <c r="A1265" s="41">
        <v>42.0</v>
      </c>
      <c r="B1265" s="42">
        <v>1.671312492E9</v>
      </c>
      <c r="C1265" s="42">
        <v>3356.0</v>
      </c>
      <c r="D1265" s="40" t="s">
        <v>1243</v>
      </c>
      <c r="E1265" s="41">
        <v>140.0</v>
      </c>
      <c r="F1265" s="41">
        <v>35.0</v>
      </c>
      <c r="G1265" s="41">
        <v>70.0</v>
      </c>
      <c r="H1265" s="41">
        <v>-3.07732701</v>
      </c>
      <c r="I1265" s="41">
        <v>10000.0</v>
      </c>
      <c r="J1265" s="41">
        <v>5000.0</v>
      </c>
      <c r="K1265" s="41">
        <v>1200.0</v>
      </c>
      <c r="L1265" s="41">
        <v>600.0</v>
      </c>
      <c r="M1265" s="41">
        <v>30.0</v>
      </c>
      <c r="N1265" s="40" t="s">
        <v>1370</v>
      </c>
      <c r="O1265" s="40" t="s">
        <v>1371</v>
      </c>
      <c r="P1265" s="40" t="s">
        <v>7310</v>
      </c>
      <c r="Q1265" s="40" t="s">
        <v>8686</v>
      </c>
      <c r="R1265" s="40" t="b">
        <v>0</v>
      </c>
      <c r="S1265" s="40" t="s">
        <v>1373</v>
      </c>
      <c r="T1265" s="40" t="s">
        <v>7305</v>
      </c>
      <c r="U1265" s="41">
        <v>0.1</v>
      </c>
      <c r="V1265" s="41">
        <v>0.9</v>
      </c>
      <c r="W1265" s="41">
        <v>0.3</v>
      </c>
      <c r="X1265" s="41">
        <v>0.4</v>
      </c>
      <c r="Y1265" s="40" t="b">
        <v>0</v>
      </c>
      <c r="Z1265" s="40" t="b">
        <v>1</v>
      </c>
      <c r="AA1265" s="40" t="b">
        <v>0</v>
      </c>
      <c r="AB1265" s="40" t="b">
        <v>1</v>
      </c>
      <c r="AC1265" s="41" t="s">
        <v>11498</v>
      </c>
      <c r="AD1265" s="41" t="s">
        <v>11499</v>
      </c>
      <c r="AE1265" s="41">
        <v>1202.814404</v>
      </c>
      <c r="AF1265" s="41">
        <v>-4.270238317</v>
      </c>
      <c r="AG1265" s="42">
        <v>5.04E41</v>
      </c>
      <c r="AH1265" s="51">
        <v>0.387645285</v>
      </c>
      <c r="AI1265" s="45" t="s">
        <v>11500</v>
      </c>
      <c r="AJ1265" s="46">
        <v>5.0355663695325E167</v>
      </c>
      <c r="AK1265" s="41">
        <v>4248.0</v>
      </c>
      <c r="AL1265" s="40" t="s">
        <v>2224</v>
      </c>
      <c r="AM1265" s="40" t="s">
        <v>7285</v>
      </c>
      <c r="AN1265" s="40" t="s">
        <v>5643</v>
      </c>
      <c r="AO1265" s="42">
        <v>1.01E138</v>
      </c>
    </row>
    <row r="1266">
      <c r="A1266" s="41">
        <v>362.0</v>
      </c>
      <c r="B1266" s="42">
        <v>1.671302375E9</v>
      </c>
      <c r="C1266" s="42">
        <v>3356.0</v>
      </c>
      <c r="D1266" s="40" t="s">
        <v>1243</v>
      </c>
      <c r="E1266" s="41">
        <v>140.0</v>
      </c>
      <c r="F1266" s="41">
        <v>35.0</v>
      </c>
      <c r="G1266" s="41">
        <v>70.0</v>
      </c>
      <c r="H1266" s="41">
        <v>-3.07732701</v>
      </c>
      <c r="I1266" s="41">
        <v>10000.0</v>
      </c>
      <c r="J1266" s="41">
        <v>5000.0</v>
      </c>
      <c r="K1266" s="41">
        <v>1200.0</v>
      </c>
      <c r="L1266" s="41">
        <v>600.0</v>
      </c>
      <c r="M1266" s="41">
        <v>50.0</v>
      </c>
      <c r="N1266" s="40" t="s">
        <v>1370</v>
      </c>
      <c r="O1266" s="40" t="s">
        <v>1371</v>
      </c>
      <c r="P1266" s="40" t="s">
        <v>209</v>
      </c>
      <c r="Q1266" s="40" t="s">
        <v>8686</v>
      </c>
      <c r="R1266" s="40" t="b">
        <v>0</v>
      </c>
      <c r="S1266" s="40" t="s">
        <v>1373</v>
      </c>
      <c r="T1266" s="40" t="s">
        <v>212</v>
      </c>
      <c r="U1266" s="41">
        <v>0.1</v>
      </c>
      <c r="V1266" s="41">
        <v>0.9</v>
      </c>
      <c r="W1266" s="41">
        <v>0.1</v>
      </c>
      <c r="X1266" s="41">
        <v>0.6</v>
      </c>
      <c r="Y1266" s="40" t="b">
        <v>0</v>
      </c>
      <c r="Z1266" s="40" t="b">
        <v>1</v>
      </c>
      <c r="AA1266" s="40" t="b">
        <v>0</v>
      </c>
      <c r="AB1266" s="40" t="b">
        <v>0</v>
      </c>
      <c r="AC1266" s="41" t="s">
        <v>9095</v>
      </c>
      <c r="AD1266" s="41" t="s">
        <v>11501</v>
      </c>
      <c r="AE1266" s="41">
        <v>643.6315496</v>
      </c>
      <c r="AF1266" s="41">
        <v>-4.271148419</v>
      </c>
      <c r="AG1266" s="42">
        <v>1.39E42</v>
      </c>
      <c r="AH1266" s="51">
        <v>0.38794103</v>
      </c>
      <c r="AI1266" s="45" t="s">
        <v>11502</v>
      </c>
      <c r="AJ1266" s="40" t="s">
        <v>7330</v>
      </c>
      <c r="AK1266" s="41">
        <v>10000.0</v>
      </c>
      <c r="AL1266" s="40" t="s">
        <v>216</v>
      </c>
      <c r="AM1266" s="40" t="s">
        <v>7285</v>
      </c>
      <c r="AN1266" s="40" t="s">
        <v>224</v>
      </c>
      <c r="AO1266" s="42">
        <v>1.11E139</v>
      </c>
    </row>
    <row r="1267">
      <c r="A1267" s="41">
        <v>112.0</v>
      </c>
      <c r="B1267" s="42">
        <v>1.67130956E9</v>
      </c>
      <c r="C1267" s="42">
        <v>3356.0</v>
      </c>
      <c r="D1267" s="40" t="s">
        <v>1243</v>
      </c>
      <c r="E1267" s="41">
        <v>140.0</v>
      </c>
      <c r="F1267" s="41">
        <v>35.0</v>
      </c>
      <c r="G1267" s="41">
        <v>70.0</v>
      </c>
      <c r="H1267" s="41">
        <v>-3.07732701</v>
      </c>
      <c r="I1267" s="41">
        <v>10000.0</v>
      </c>
      <c r="J1267" s="41">
        <v>5000.0</v>
      </c>
      <c r="K1267" s="41">
        <v>1200.0</v>
      </c>
      <c r="L1267" s="41">
        <v>600.0</v>
      </c>
      <c r="M1267" s="41">
        <v>30.0</v>
      </c>
      <c r="N1267" s="40" t="s">
        <v>1370</v>
      </c>
      <c r="O1267" s="40" t="s">
        <v>1371</v>
      </c>
      <c r="P1267" s="40" t="s">
        <v>1372</v>
      </c>
      <c r="Q1267" s="40" t="s">
        <v>8686</v>
      </c>
      <c r="R1267" s="40" t="b">
        <v>0</v>
      </c>
      <c r="S1267" s="40" t="s">
        <v>1373</v>
      </c>
      <c r="T1267" s="40" t="s">
        <v>7305</v>
      </c>
      <c r="U1267" s="41">
        <v>0.1</v>
      </c>
      <c r="V1267" s="41">
        <v>0.9</v>
      </c>
      <c r="W1267" s="41">
        <v>0.2</v>
      </c>
      <c r="X1267" s="41">
        <v>0.5</v>
      </c>
      <c r="Y1267" s="40" t="b">
        <v>0</v>
      </c>
      <c r="Z1267" s="40" t="b">
        <v>1</v>
      </c>
      <c r="AA1267" s="40" t="b">
        <v>0</v>
      </c>
      <c r="AB1267" s="40" t="b">
        <v>0</v>
      </c>
      <c r="AC1267" s="41" t="s">
        <v>11503</v>
      </c>
      <c r="AD1267" s="41" t="s">
        <v>11504</v>
      </c>
      <c r="AE1267" s="41">
        <v>1020.076615</v>
      </c>
      <c r="AF1267" s="41">
        <v>-4.274355174</v>
      </c>
      <c r="AG1267" s="42">
        <v>1.1E42</v>
      </c>
      <c r="AH1267" s="51">
        <v>0.388983088</v>
      </c>
      <c r="AI1267" s="45" t="s">
        <v>11505</v>
      </c>
      <c r="AJ1267" s="45">
        <v>1.09700780755294E257</v>
      </c>
      <c r="AK1267" s="41">
        <v>10000.0</v>
      </c>
      <c r="AL1267" s="40" t="s">
        <v>216</v>
      </c>
      <c r="AM1267" s="40" t="s">
        <v>7285</v>
      </c>
      <c r="AN1267" s="40" t="s">
        <v>5643</v>
      </c>
      <c r="AO1267" s="42">
        <v>1.1E139</v>
      </c>
    </row>
    <row r="1268">
      <c r="A1268" s="41">
        <v>910.0</v>
      </c>
      <c r="B1268" s="42">
        <v>1.671302375E9</v>
      </c>
      <c r="C1268" s="42">
        <v>3356.0</v>
      </c>
      <c r="D1268" s="40" t="s">
        <v>1243</v>
      </c>
      <c r="E1268" s="41">
        <v>140.0</v>
      </c>
      <c r="F1268" s="41">
        <v>35.0</v>
      </c>
      <c r="G1268" s="41">
        <v>70.0</v>
      </c>
      <c r="H1268" s="41">
        <v>-3.07732701</v>
      </c>
      <c r="I1268" s="41">
        <v>10000.0</v>
      </c>
      <c r="J1268" s="41">
        <v>5000.0</v>
      </c>
      <c r="K1268" s="41">
        <v>1200.0</v>
      </c>
      <c r="L1268" s="41">
        <v>600.0</v>
      </c>
      <c r="M1268" s="41">
        <v>100.0</v>
      </c>
      <c r="N1268" s="40" t="s">
        <v>1370</v>
      </c>
      <c r="O1268" s="40" t="s">
        <v>208</v>
      </c>
      <c r="P1268" s="40" t="s">
        <v>209</v>
      </c>
      <c r="Q1268" s="40" t="s">
        <v>8686</v>
      </c>
      <c r="R1268" s="40" t="b">
        <v>0</v>
      </c>
      <c r="S1268" s="40" t="s">
        <v>7286</v>
      </c>
      <c r="T1268" s="40" t="s">
        <v>212</v>
      </c>
      <c r="U1268" s="41">
        <v>0.1</v>
      </c>
      <c r="V1268" s="41">
        <v>0.9</v>
      </c>
      <c r="W1268" s="41">
        <v>0.1</v>
      </c>
      <c r="X1268" s="41">
        <v>0.5</v>
      </c>
      <c r="Y1268" s="40" t="b">
        <v>0</v>
      </c>
      <c r="Z1268" s="40" t="b">
        <v>1</v>
      </c>
      <c r="AA1268" s="40" t="b">
        <v>0</v>
      </c>
      <c r="AB1268" s="40" t="b">
        <v>0</v>
      </c>
      <c r="AC1268" s="41" t="s">
        <v>9219</v>
      </c>
      <c r="AD1268" s="41" t="s">
        <v>11506</v>
      </c>
      <c r="AE1268" s="41">
        <v>783.9113677</v>
      </c>
      <c r="AF1268" s="41">
        <v>-4.274486158</v>
      </c>
      <c r="AG1268" s="42">
        <v>1.34E42</v>
      </c>
      <c r="AH1268" s="51">
        <v>0.389025653</v>
      </c>
      <c r="AI1268" s="45" t="s">
        <v>11507</v>
      </c>
      <c r="AJ1268" s="40" t="s">
        <v>11508</v>
      </c>
      <c r="AK1268" s="41">
        <v>7545.0</v>
      </c>
      <c r="AL1268" s="40" t="s">
        <v>1382</v>
      </c>
      <c r="AM1268" s="40" t="s">
        <v>7285</v>
      </c>
      <c r="AN1268" s="40" t="s">
        <v>224</v>
      </c>
      <c r="AO1268" s="42">
        <v>1.11E139</v>
      </c>
    </row>
    <row r="1269">
      <c r="A1269" s="41">
        <v>552.0</v>
      </c>
      <c r="B1269" s="42">
        <v>1.671302375E9</v>
      </c>
      <c r="C1269" s="42">
        <v>3356.0</v>
      </c>
      <c r="D1269" s="40" t="s">
        <v>1243</v>
      </c>
      <c r="E1269" s="41">
        <v>140.0</v>
      </c>
      <c r="F1269" s="41">
        <v>35.0</v>
      </c>
      <c r="G1269" s="41">
        <v>70.0</v>
      </c>
      <c r="H1269" s="41">
        <v>-3.07732701</v>
      </c>
      <c r="I1269" s="41">
        <v>10000.0</v>
      </c>
      <c r="J1269" s="41">
        <v>5000.0</v>
      </c>
      <c r="K1269" s="41">
        <v>1200.0</v>
      </c>
      <c r="L1269" s="41">
        <v>600.0</v>
      </c>
      <c r="M1269" s="41">
        <v>50.0</v>
      </c>
      <c r="N1269" s="40" t="s">
        <v>1370</v>
      </c>
      <c r="O1269" s="40" t="s">
        <v>208</v>
      </c>
      <c r="P1269" s="40" t="s">
        <v>209</v>
      </c>
      <c r="Q1269" s="40" t="s">
        <v>8686</v>
      </c>
      <c r="R1269" s="40" t="b">
        <v>0</v>
      </c>
      <c r="S1269" s="40" t="s">
        <v>7286</v>
      </c>
      <c r="T1269" s="40" t="s">
        <v>212</v>
      </c>
      <c r="U1269" s="41">
        <v>0.1</v>
      </c>
      <c r="V1269" s="41">
        <v>0.9</v>
      </c>
      <c r="W1269" s="41">
        <v>0.2</v>
      </c>
      <c r="X1269" s="41">
        <v>0.4</v>
      </c>
      <c r="Y1269" s="40" t="b">
        <v>0</v>
      </c>
      <c r="Z1269" s="40" t="b">
        <v>1</v>
      </c>
      <c r="AA1269" s="40" t="b">
        <v>0</v>
      </c>
      <c r="AB1269" s="40" t="b">
        <v>0</v>
      </c>
      <c r="AC1269" s="41" t="s">
        <v>11509</v>
      </c>
      <c r="AD1269" s="41" t="s">
        <v>11510</v>
      </c>
      <c r="AE1269" s="41">
        <v>232.4760621</v>
      </c>
      <c r="AF1269" s="41">
        <v>-4.275823359</v>
      </c>
      <c r="AG1269" s="42">
        <v>1.39E42</v>
      </c>
      <c r="AH1269" s="51">
        <v>0.389460186</v>
      </c>
      <c r="AI1269" s="45" t="s">
        <v>11511</v>
      </c>
      <c r="AJ1269" s="40" t="s">
        <v>11512</v>
      </c>
      <c r="AK1269" s="41">
        <v>5432.0</v>
      </c>
      <c r="AL1269" s="40" t="s">
        <v>1382</v>
      </c>
      <c r="AM1269" s="40" t="s">
        <v>7285</v>
      </c>
      <c r="AN1269" s="40" t="s">
        <v>224</v>
      </c>
      <c r="AO1269" s="42">
        <v>1.11E139</v>
      </c>
    </row>
    <row r="1270">
      <c r="A1270" s="41">
        <v>38.0</v>
      </c>
      <c r="B1270" s="42">
        <v>1.671312492E9</v>
      </c>
      <c r="C1270" s="42">
        <v>3356.0</v>
      </c>
      <c r="D1270" s="40" t="s">
        <v>1243</v>
      </c>
      <c r="E1270" s="41">
        <v>140.0</v>
      </c>
      <c r="F1270" s="41">
        <v>35.0</v>
      </c>
      <c r="G1270" s="41">
        <v>70.0</v>
      </c>
      <c r="H1270" s="41">
        <v>-3.07732701</v>
      </c>
      <c r="I1270" s="41">
        <v>10000.0</v>
      </c>
      <c r="J1270" s="41">
        <v>5000.0</v>
      </c>
      <c r="K1270" s="41">
        <v>1200.0</v>
      </c>
      <c r="L1270" s="41">
        <v>600.0</v>
      </c>
      <c r="M1270" s="41">
        <v>30.0</v>
      </c>
      <c r="N1270" s="40" t="s">
        <v>1370</v>
      </c>
      <c r="O1270" s="40" t="s">
        <v>1371</v>
      </c>
      <c r="P1270" s="40" t="s">
        <v>7310</v>
      </c>
      <c r="Q1270" s="40" t="s">
        <v>8686</v>
      </c>
      <c r="R1270" s="40" t="b">
        <v>0</v>
      </c>
      <c r="S1270" s="40" t="s">
        <v>1373</v>
      </c>
      <c r="T1270" s="40" t="s">
        <v>7305</v>
      </c>
      <c r="U1270" s="41">
        <v>0.1</v>
      </c>
      <c r="V1270" s="41">
        <v>0.9</v>
      </c>
      <c r="W1270" s="41">
        <v>0.1</v>
      </c>
      <c r="X1270" s="41">
        <v>0.6</v>
      </c>
      <c r="Y1270" s="40" t="b">
        <v>0</v>
      </c>
      <c r="Z1270" s="40" t="b">
        <v>1</v>
      </c>
      <c r="AA1270" s="40" t="b">
        <v>0</v>
      </c>
      <c r="AB1270" s="40" t="b">
        <v>1</v>
      </c>
      <c r="AC1270" s="41" t="s">
        <v>10539</v>
      </c>
      <c r="AD1270" s="41" t="s">
        <v>11513</v>
      </c>
      <c r="AE1270" s="41">
        <v>1203.885129</v>
      </c>
      <c r="AF1270" s="41">
        <v>-4.278508887</v>
      </c>
      <c r="AG1270" s="42">
        <v>7.94E41</v>
      </c>
      <c r="AH1270" s="51">
        <v>0.390332868</v>
      </c>
      <c r="AI1270" s="45" t="s">
        <v>11514</v>
      </c>
      <c r="AJ1270" s="46">
        <v>7.94269432012146E83</v>
      </c>
      <c r="AK1270" s="41">
        <v>3937.0</v>
      </c>
      <c r="AL1270" s="40" t="s">
        <v>2224</v>
      </c>
      <c r="AM1270" s="40" t="s">
        <v>7285</v>
      </c>
      <c r="AN1270" s="40" t="s">
        <v>5643</v>
      </c>
      <c r="AO1270" s="42">
        <v>1.0E139</v>
      </c>
    </row>
    <row r="1271">
      <c r="A1271" s="41">
        <v>767.0</v>
      </c>
      <c r="B1271" s="42">
        <v>1.671302375E9</v>
      </c>
      <c r="C1271" s="42">
        <v>3356.0</v>
      </c>
      <c r="D1271" s="40" t="s">
        <v>1243</v>
      </c>
      <c r="E1271" s="41">
        <v>140.0</v>
      </c>
      <c r="F1271" s="41">
        <v>35.0</v>
      </c>
      <c r="G1271" s="41">
        <v>70.0</v>
      </c>
      <c r="H1271" s="41">
        <v>-3.07732701</v>
      </c>
      <c r="I1271" s="41">
        <v>10000.0</v>
      </c>
      <c r="J1271" s="41">
        <v>5000.0</v>
      </c>
      <c r="K1271" s="41">
        <v>1200.0</v>
      </c>
      <c r="L1271" s="41">
        <v>600.0</v>
      </c>
      <c r="M1271" s="41">
        <v>100.0</v>
      </c>
      <c r="N1271" s="40" t="s">
        <v>1370</v>
      </c>
      <c r="O1271" s="40" t="s">
        <v>1371</v>
      </c>
      <c r="P1271" s="40" t="s">
        <v>7310</v>
      </c>
      <c r="Q1271" s="40" t="s">
        <v>8686</v>
      </c>
      <c r="R1271" s="40" t="b">
        <v>0</v>
      </c>
      <c r="S1271" s="40" t="s">
        <v>7286</v>
      </c>
      <c r="T1271" s="40" t="s">
        <v>212</v>
      </c>
      <c r="U1271" s="41">
        <v>0.1</v>
      </c>
      <c r="V1271" s="41">
        <v>0.9</v>
      </c>
      <c r="W1271" s="41">
        <v>0.1</v>
      </c>
      <c r="X1271" s="41">
        <v>0.6</v>
      </c>
      <c r="Y1271" s="40" t="b">
        <v>0</v>
      </c>
      <c r="Z1271" s="40" t="b">
        <v>1</v>
      </c>
      <c r="AA1271" s="40" t="b">
        <v>0</v>
      </c>
      <c r="AB1271" s="40" t="b">
        <v>0</v>
      </c>
      <c r="AC1271" s="41" t="s">
        <v>927</v>
      </c>
      <c r="AD1271" s="41" t="s">
        <v>11515</v>
      </c>
      <c r="AE1271" s="41">
        <v>634.3370667</v>
      </c>
      <c r="AF1271" s="41">
        <v>-4.278798692</v>
      </c>
      <c r="AG1271" s="42">
        <v>1.3E41</v>
      </c>
      <c r="AH1271" s="51">
        <v>0.390427042</v>
      </c>
      <c r="AI1271" s="45" t="s">
        <v>11516</v>
      </c>
      <c r="AJ1271" s="40" t="s">
        <v>11517</v>
      </c>
      <c r="AK1271" s="41">
        <v>3562.0</v>
      </c>
      <c r="AL1271" s="40" t="s">
        <v>7372</v>
      </c>
      <c r="AM1271" s="40" t="s">
        <v>7285</v>
      </c>
      <c r="AN1271" s="40" t="s">
        <v>224</v>
      </c>
      <c r="AO1271" s="42">
        <v>1.01E136</v>
      </c>
    </row>
    <row r="1272">
      <c r="A1272" s="41">
        <v>804.0</v>
      </c>
      <c r="B1272" s="42">
        <v>1.671302375E9</v>
      </c>
      <c r="C1272" s="42">
        <v>3356.0</v>
      </c>
      <c r="D1272" s="40" t="s">
        <v>1243</v>
      </c>
      <c r="E1272" s="41">
        <v>140.0</v>
      </c>
      <c r="F1272" s="41">
        <v>35.0</v>
      </c>
      <c r="G1272" s="41">
        <v>70.0</v>
      </c>
      <c r="H1272" s="41">
        <v>-3.07732701</v>
      </c>
      <c r="I1272" s="41">
        <v>10000.0</v>
      </c>
      <c r="J1272" s="41">
        <v>5000.0</v>
      </c>
      <c r="K1272" s="41">
        <v>1200.0</v>
      </c>
      <c r="L1272" s="41">
        <v>600.0</v>
      </c>
      <c r="M1272" s="41">
        <v>100.0</v>
      </c>
      <c r="N1272" s="40" t="s">
        <v>1370</v>
      </c>
      <c r="O1272" s="40" t="s">
        <v>1371</v>
      </c>
      <c r="P1272" s="40" t="s">
        <v>7305</v>
      </c>
      <c r="Q1272" s="40" t="s">
        <v>8686</v>
      </c>
      <c r="R1272" s="40" t="b">
        <v>0</v>
      </c>
      <c r="S1272" s="40" t="s">
        <v>7286</v>
      </c>
      <c r="T1272" s="40" t="s">
        <v>212</v>
      </c>
      <c r="U1272" s="41">
        <v>0.1</v>
      </c>
      <c r="V1272" s="41">
        <v>0.9</v>
      </c>
      <c r="W1272" s="41">
        <v>0.2</v>
      </c>
      <c r="X1272" s="41">
        <v>0.4</v>
      </c>
      <c r="Y1272" s="40" t="b">
        <v>0</v>
      </c>
      <c r="Z1272" s="40" t="b">
        <v>1</v>
      </c>
      <c r="AA1272" s="40" t="b">
        <v>0</v>
      </c>
      <c r="AB1272" s="40" t="b">
        <v>0</v>
      </c>
      <c r="AC1272" s="41" t="s">
        <v>11518</v>
      </c>
      <c r="AD1272" s="41" t="s">
        <v>11519</v>
      </c>
      <c r="AE1272" s="41">
        <v>480.4243548</v>
      </c>
      <c r="AF1272" s="41">
        <v>-4.278856253</v>
      </c>
      <c r="AG1272" s="42">
        <v>6.93E41</v>
      </c>
      <c r="AH1272" s="51">
        <v>0.390445747</v>
      </c>
      <c r="AI1272" s="45" t="s">
        <v>11520</v>
      </c>
      <c r="AJ1272" s="40" t="s">
        <v>11521</v>
      </c>
      <c r="AK1272" s="41">
        <v>5602.0</v>
      </c>
      <c r="AL1272" s="40" t="s">
        <v>1382</v>
      </c>
      <c r="AM1272" s="40" t="s">
        <v>7285</v>
      </c>
      <c r="AN1272" s="40" t="s">
        <v>224</v>
      </c>
      <c r="AO1272" s="42">
        <v>1.11E138</v>
      </c>
    </row>
    <row r="1273">
      <c r="A1273" s="41">
        <v>912.0</v>
      </c>
      <c r="B1273" s="42">
        <v>1.671302375E9</v>
      </c>
      <c r="C1273" s="42">
        <v>3356.0</v>
      </c>
      <c r="D1273" s="40" t="s">
        <v>1243</v>
      </c>
      <c r="E1273" s="41">
        <v>140.0</v>
      </c>
      <c r="F1273" s="41">
        <v>35.0</v>
      </c>
      <c r="G1273" s="41">
        <v>70.0</v>
      </c>
      <c r="H1273" s="41">
        <v>-3.07732701</v>
      </c>
      <c r="I1273" s="41">
        <v>10000.0</v>
      </c>
      <c r="J1273" s="41">
        <v>5000.0</v>
      </c>
      <c r="K1273" s="41">
        <v>1200.0</v>
      </c>
      <c r="L1273" s="41">
        <v>600.0</v>
      </c>
      <c r="M1273" s="41">
        <v>100.0</v>
      </c>
      <c r="N1273" s="40" t="s">
        <v>1370</v>
      </c>
      <c r="O1273" s="40" t="s">
        <v>208</v>
      </c>
      <c r="P1273" s="40" t="s">
        <v>209</v>
      </c>
      <c r="Q1273" s="40" t="s">
        <v>8686</v>
      </c>
      <c r="R1273" s="40" t="b">
        <v>0</v>
      </c>
      <c r="S1273" s="40" t="s">
        <v>7286</v>
      </c>
      <c r="T1273" s="40" t="s">
        <v>212</v>
      </c>
      <c r="U1273" s="41">
        <v>0.1</v>
      </c>
      <c r="V1273" s="41">
        <v>0.9</v>
      </c>
      <c r="W1273" s="41">
        <v>0.2</v>
      </c>
      <c r="X1273" s="41">
        <v>0.4</v>
      </c>
      <c r="Y1273" s="40" t="b">
        <v>0</v>
      </c>
      <c r="Z1273" s="40" t="b">
        <v>1</v>
      </c>
      <c r="AA1273" s="40" t="b">
        <v>0</v>
      </c>
      <c r="AB1273" s="40" t="b">
        <v>0</v>
      </c>
      <c r="AC1273" s="41" t="s">
        <v>11522</v>
      </c>
      <c r="AD1273" s="41" t="s">
        <v>11523</v>
      </c>
      <c r="AE1273" s="41">
        <v>477.8487666</v>
      </c>
      <c r="AF1273" s="41">
        <v>-4.279090123</v>
      </c>
      <c r="AG1273" s="42">
        <v>8.83E41</v>
      </c>
      <c r="AH1273" s="51">
        <v>0.390521745</v>
      </c>
      <c r="AI1273" s="45" t="s">
        <v>11524</v>
      </c>
      <c r="AJ1273" s="40" t="s">
        <v>11525</v>
      </c>
      <c r="AK1273" s="41">
        <v>5624.0</v>
      </c>
      <c r="AL1273" s="40" t="s">
        <v>1382</v>
      </c>
      <c r="AM1273" s="40" t="s">
        <v>7285</v>
      </c>
      <c r="AN1273" s="40" t="s">
        <v>224</v>
      </c>
      <c r="AO1273" s="42">
        <v>1.01E139</v>
      </c>
    </row>
    <row r="1274">
      <c r="A1274" s="41">
        <v>797.0</v>
      </c>
      <c r="B1274" s="42">
        <v>1.671302375E9</v>
      </c>
      <c r="C1274" s="42">
        <v>3356.0</v>
      </c>
      <c r="D1274" s="40" t="s">
        <v>1243</v>
      </c>
      <c r="E1274" s="41">
        <v>140.0</v>
      </c>
      <c r="F1274" s="41">
        <v>35.0</v>
      </c>
      <c r="G1274" s="41">
        <v>70.0</v>
      </c>
      <c r="H1274" s="41">
        <v>-3.07732701</v>
      </c>
      <c r="I1274" s="41">
        <v>10000.0</v>
      </c>
      <c r="J1274" s="41">
        <v>5000.0</v>
      </c>
      <c r="K1274" s="41">
        <v>1200.0</v>
      </c>
      <c r="L1274" s="41">
        <v>600.0</v>
      </c>
      <c r="M1274" s="41">
        <v>100.0</v>
      </c>
      <c r="N1274" s="40" t="s">
        <v>1370</v>
      </c>
      <c r="O1274" s="40" t="s">
        <v>1371</v>
      </c>
      <c r="P1274" s="40" t="s">
        <v>7305</v>
      </c>
      <c r="Q1274" s="40" t="s">
        <v>8686</v>
      </c>
      <c r="R1274" s="40" t="b">
        <v>0</v>
      </c>
      <c r="S1274" s="40" t="s">
        <v>1373</v>
      </c>
      <c r="T1274" s="40" t="s">
        <v>212</v>
      </c>
      <c r="U1274" s="41">
        <v>0.1</v>
      </c>
      <c r="V1274" s="41">
        <v>0.9</v>
      </c>
      <c r="W1274" s="41">
        <v>0.2</v>
      </c>
      <c r="X1274" s="41">
        <v>0.6</v>
      </c>
      <c r="Y1274" s="40" t="b">
        <v>0</v>
      </c>
      <c r="Z1274" s="40" t="b">
        <v>1</v>
      </c>
      <c r="AA1274" s="40" t="b">
        <v>0</v>
      </c>
      <c r="AB1274" s="40" t="b">
        <v>0</v>
      </c>
      <c r="AC1274" s="41" t="s">
        <v>8330</v>
      </c>
      <c r="AD1274" s="41" t="s">
        <v>11339</v>
      </c>
      <c r="AE1274" s="41">
        <v>892.2635424</v>
      </c>
      <c r="AF1274" s="41">
        <v>-4.279148914</v>
      </c>
      <c r="AG1274" s="42">
        <v>1.33E41</v>
      </c>
      <c r="AH1274" s="51">
        <v>0.390540849</v>
      </c>
      <c r="AI1274" s="45" t="s">
        <v>11526</v>
      </c>
      <c r="AJ1274" s="40" t="s">
        <v>11527</v>
      </c>
      <c r="AK1274" s="41">
        <v>7149.0</v>
      </c>
      <c r="AL1274" s="40" t="s">
        <v>7372</v>
      </c>
      <c r="AM1274" s="40" t="s">
        <v>7285</v>
      </c>
      <c r="AN1274" s="40" t="s">
        <v>224</v>
      </c>
      <c r="AO1274" s="42">
        <v>1.1E136</v>
      </c>
    </row>
    <row r="1275">
      <c r="A1275" s="41">
        <v>157.0</v>
      </c>
      <c r="B1275" s="42">
        <v>1.671302375E9</v>
      </c>
      <c r="C1275" s="42">
        <v>3356.0</v>
      </c>
      <c r="D1275" s="40" t="s">
        <v>1243</v>
      </c>
      <c r="E1275" s="41">
        <v>140.0</v>
      </c>
      <c r="F1275" s="41">
        <v>35.0</v>
      </c>
      <c r="G1275" s="41">
        <v>70.0</v>
      </c>
      <c r="H1275" s="41">
        <v>-3.07732701</v>
      </c>
      <c r="I1275" s="41">
        <v>10000.0</v>
      </c>
      <c r="J1275" s="41">
        <v>5000.0</v>
      </c>
      <c r="K1275" s="41">
        <v>1200.0</v>
      </c>
      <c r="L1275" s="41">
        <v>600.0</v>
      </c>
      <c r="M1275" s="41">
        <v>30.0</v>
      </c>
      <c r="N1275" s="40" t="s">
        <v>1370</v>
      </c>
      <c r="O1275" s="40" t="s">
        <v>1371</v>
      </c>
      <c r="P1275" s="40" t="s">
        <v>212</v>
      </c>
      <c r="Q1275" s="40" t="s">
        <v>8686</v>
      </c>
      <c r="R1275" s="40" t="b">
        <v>0</v>
      </c>
      <c r="S1275" s="40" t="s">
        <v>7286</v>
      </c>
      <c r="T1275" s="40" t="s">
        <v>212</v>
      </c>
      <c r="U1275" s="41">
        <v>0.1</v>
      </c>
      <c r="V1275" s="41">
        <v>0.9</v>
      </c>
      <c r="W1275" s="41">
        <v>0.2</v>
      </c>
      <c r="X1275" s="41">
        <v>0.5</v>
      </c>
      <c r="Y1275" s="40" t="b">
        <v>0</v>
      </c>
      <c r="Z1275" s="40" t="b">
        <v>1</v>
      </c>
      <c r="AA1275" s="40" t="b">
        <v>0</v>
      </c>
      <c r="AB1275" s="40" t="b">
        <v>0</v>
      </c>
      <c r="AC1275" s="41" t="s">
        <v>11528</v>
      </c>
      <c r="AD1275" s="41" t="s">
        <v>11529</v>
      </c>
      <c r="AE1275" s="41">
        <v>329.5746722</v>
      </c>
      <c r="AF1275" s="41">
        <v>-4.279256756</v>
      </c>
      <c r="AG1275" s="42">
        <v>4.59E41</v>
      </c>
      <c r="AH1275" s="51">
        <v>0.390575893</v>
      </c>
      <c r="AI1275" s="45" t="s">
        <v>11530</v>
      </c>
      <c r="AJ1275" s="45">
        <v>4.59207260347023E251</v>
      </c>
      <c r="AK1275" s="41">
        <v>10000.0</v>
      </c>
      <c r="AL1275" s="40" t="s">
        <v>216</v>
      </c>
      <c r="AM1275" s="40" t="s">
        <v>7285</v>
      </c>
      <c r="AN1275" s="40" t="s">
        <v>224</v>
      </c>
      <c r="AO1275" s="42">
        <v>1.01E138</v>
      </c>
    </row>
    <row r="1276">
      <c r="A1276" s="41">
        <v>623.0</v>
      </c>
      <c r="B1276" s="42">
        <v>1.671302375E9</v>
      </c>
      <c r="C1276" s="42">
        <v>3356.0</v>
      </c>
      <c r="D1276" s="40" t="s">
        <v>1243</v>
      </c>
      <c r="E1276" s="41">
        <v>140.0</v>
      </c>
      <c r="F1276" s="41">
        <v>35.0</v>
      </c>
      <c r="G1276" s="41">
        <v>70.0</v>
      </c>
      <c r="H1276" s="41">
        <v>-3.07732701</v>
      </c>
      <c r="I1276" s="41">
        <v>10000.0</v>
      </c>
      <c r="J1276" s="41">
        <v>5000.0</v>
      </c>
      <c r="K1276" s="41">
        <v>1200.0</v>
      </c>
      <c r="L1276" s="41">
        <v>600.0</v>
      </c>
      <c r="M1276" s="41">
        <v>50.0</v>
      </c>
      <c r="N1276" s="40" t="s">
        <v>1370</v>
      </c>
      <c r="O1276" s="40" t="s">
        <v>208</v>
      </c>
      <c r="P1276" s="40" t="s">
        <v>7305</v>
      </c>
      <c r="Q1276" s="40" t="s">
        <v>8686</v>
      </c>
      <c r="R1276" s="40" t="b">
        <v>0</v>
      </c>
      <c r="S1276" s="40" t="s">
        <v>7286</v>
      </c>
      <c r="T1276" s="40" t="s">
        <v>212</v>
      </c>
      <c r="U1276" s="41">
        <v>0.1</v>
      </c>
      <c r="V1276" s="41">
        <v>0.9</v>
      </c>
      <c r="W1276" s="41">
        <v>0.1</v>
      </c>
      <c r="X1276" s="41">
        <v>0.6</v>
      </c>
      <c r="Y1276" s="40" t="b">
        <v>0</v>
      </c>
      <c r="Z1276" s="40" t="b">
        <v>1</v>
      </c>
      <c r="AA1276" s="40" t="b">
        <v>0</v>
      </c>
      <c r="AB1276" s="40" t="b">
        <v>0</v>
      </c>
      <c r="AC1276" s="41" t="s">
        <v>11531</v>
      </c>
      <c r="AD1276" s="41" t="s">
        <v>11532</v>
      </c>
      <c r="AE1276" s="41">
        <v>348.9317014</v>
      </c>
      <c r="AF1276" s="41">
        <v>-4.281868423</v>
      </c>
      <c r="AG1276" s="42">
        <v>1.34E42</v>
      </c>
      <c r="AH1276" s="51">
        <v>0.391424574</v>
      </c>
      <c r="AI1276" s="45" t="s">
        <v>11533</v>
      </c>
      <c r="AJ1276" s="40" t="s">
        <v>7330</v>
      </c>
      <c r="AK1276" s="41">
        <v>5252.0</v>
      </c>
      <c r="AL1276" s="40" t="s">
        <v>1382</v>
      </c>
      <c r="AM1276" s="40" t="s">
        <v>7285</v>
      </c>
      <c r="AN1276" s="40" t="s">
        <v>224</v>
      </c>
      <c r="AO1276" s="42">
        <v>1.11E139</v>
      </c>
    </row>
    <row r="1277">
      <c r="A1277" s="41">
        <v>114.0</v>
      </c>
      <c r="B1277" s="42">
        <v>1.67130956E9</v>
      </c>
      <c r="C1277" s="42">
        <v>3356.0</v>
      </c>
      <c r="D1277" s="40" t="s">
        <v>1243</v>
      </c>
      <c r="E1277" s="41">
        <v>140.0</v>
      </c>
      <c r="F1277" s="41">
        <v>35.0</v>
      </c>
      <c r="G1277" s="41">
        <v>70.0</v>
      </c>
      <c r="H1277" s="41">
        <v>-3.07732701</v>
      </c>
      <c r="I1277" s="41">
        <v>10000.0</v>
      </c>
      <c r="J1277" s="41">
        <v>5000.0</v>
      </c>
      <c r="K1277" s="41">
        <v>1200.0</v>
      </c>
      <c r="L1277" s="41">
        <v>600.0</v>
      </c>
      <c r="M1277" s="41">
        <v>30.0</v>
      </c>
      <c r="N1277" s="40" t="s">
        <v>1370</v>
      </c>
      <c r="O1277" s="40" t="s">
        <v>1371</v>
      </c>
      <c r="P1277" s="40" t="s">
        <v>1372</v>
      </c>
      <c r="Q1277" s="40" t="s">
        <v>8686</v>
      </c>
      <c r="R1277" s="40" t="b">
        <v>0</v>
      </c>
      <c r="S1277" s="40" t="s">
        <v>1373</v>
      </c>
      <c r="T1277" s="40" t="s">
        <v>7305</v>
      </c>
      <c r="U1277" s="41">
        <v>0.1</v>
      </c>
      <c r="V1277" s="41">
        <v>0.9</v>
      </c>
      <c r="W1277" s="41">
        <v>0.3</v>
      </c>
      <c r="X1277" s="41">
        <v>0.4</v>
      </c>
      <c r="Y1277" s="40" t="b">
        <v>0</v>
      </c>
      <c r="Z1277" s="40" t="b">
        <v>1</v>
      </c>
      <c r="AA1277" s="40" t="b">
        <v>0</v>
      </c>
      <c r="AB1277" s="40" t="b">
        <v>0</v>
      </c>
      <c r="AC1277" s="41" t="s">
        <v>11534</v>
      </c>
      <c r="AD1277" s="41" t="s">
        <v>11535</v>
      </c>
      <c r="AE1277" s="41">
        <v>794.299911</v>
      </c>
      <c r="AF1277" s="41">
        <v>-4.282082376</v>
      </c>
      <c r="AG1277" s="42">
        <v>7.62E41</v>
      </c>
      <c r="AH1277" s="51">
        <v>0.391494099</v>
      </c>
      <c r="AI1277" s="45" t="s">
        <v>11536</v>
      </c>
      <c r="AJ1277" s="40" t="s">
        <v>11537</v>
      </c>
      <c r="AK1277" s="41">
        <v>10000.0</v>
      </c>
      <c r="AL1277" s="40" t="s">
        <v>216</v>
      </c>
      <c r="AM1277" s="40" t="s">
        <v>7285</v>
      </c>
      <c r="AN1277" s="40" t="s">
        <v>5643</v>
      </c>
      <c r="AO1277" s="42">
        <v>1.0E139</v>
      </c>
    </row>
    <row r="1278">
      <c r="A1278" s="41">
        <v>904.0</v>
      </c>
      <c r="B1278" s="42">
        <v>1.671302375E9</v>
      </c>
      <c r="C1278" s="42">
        <v>3356.0</v>
      </c>
      <c r="D1278" s="40" t="s">
        <v>1243</v>
      </c>
      <c r="E1278" s="41">
        <v>140.0</v>
      </c>
      <c r="F1278" s="41">
        <v>35.0</v>
      </c>
      <c r="G1278" s="41">
        <v>70.0</v>
      </c>
      <c r="H1278" s="41">
        <v>-3.07732701</v>
      </c>
      <c r="I1278" s="41">
        <v>10000.0</v>
      </c>
      <c r="J1278" s="41">
        <v>5000.0</v>
      </c>
      <c r="K1278" s="41">
        <v>1200.0</v>
      </c>
      <c r="L1278" s="41">
        <v>600.0</v>
      </c>
      <c r="M1278" s="41">
        <v>100.0</v>
      </c>
      <c r="N1278" s="40" t="s">
        <v>1370</v>
      </c>
      <c r="O1278" s="40" t="s">
        <v>208</v>
      </c>
      <c r="P1278" s="40" t="s">
        <v>209</v>
      </c>
      <c r="Q1278" s="40" t="s">
        <v>8686</v>
      </c>
      <c r="R1278" s="40" t="b">
        <v>0</v>
      </c>
      <c r="S1278" s="40" t="s">
        <v>1373</v>
      </c>
      <c r="T1278" s="40" t="s">
        <v>212</v>
      </c>
      <c r="U1278" s="41">
        <v>0.1</v>
      </c>
      <c r="V1278" s="41">
        <v>0.9</v>
      </c>
      <c r="W1278" s="41">
        <v>0.2</v>
      </c>
      <c r="X1278" s="41">
        <v>0.5</v>
      </c>
      <c r="Y1278" s="40" t="b">
        <v>0</v>
      </c>
      <c r="Z1278" s="40" t="b">
        <v>1</v>
      </c>
      <c r="AA1278" s="40" t="b">
        <v>0</v>
      </c>
      <c r="AB1278" s="40" t="b">
        <v>0</v>
      </c>
      <c r="AC1278" s="41" t="s">
        <v>11538</v>
      </c>
      <c r="AD1278" s="41" t="s">
        <v>11539</v>
      </c>
      <c r="AE1278" s="41">
        <v>989.6213944</v>
      </c>
      <c r="AF1278" s="41">
        <v>-4.283286904</v>
      </c>
      <c r="AG1278" s="42">
        <v>1.39E42</v>
      </c>
      <c r="AH1278" s="51">
        <v>0.391885519</v>
      </c>
      <c r="AI1278" s="45" t="s">
        <v>11540</v>
      </c>
      <c r="AJ1278" s="40" t="s">
        <v>11541</v>
      </c>
      <c r="AK1278" s="41">
        <v>10000.0</v>
      </c>
      <c r="AL1278" s="40" t="s">
        <v>216</v>
      </c>
      <c r="AM1278" s="40" t="s">
        <v>7285</v>
      </c>
      <c r="AN1278" s="40" t="s">
        <v>224</v>
      </c>
      <c r="AO1278" s="42">
        <v>1.11E139</v>
      </c>
    </row>
    <row r="1279">
      <c r="A1279" s="41">
        <v>153.0</v>
      </c>
      <c r="B1279" s="42">
        <v>1.67130956E9</v>
      </c>
      <c r="C1279" s="42">
        <v>3356.0</v>
      </c>
      <c r="D1279" s="40" t="s">
        <v>1243</v>
      </c>
      <c r="E1279" s="41">
        <v>140.0</v>
      </c>
      <c r="F1279" s="41">
        <v>35.0</v>
      </c>
      <c r="G1279" s="41">
        <v>70.0</v>
      </c>
      <c r="H1279" s="41">
        <v>-3.07732701</v>
      </c>
      <c r="I1279" s="41">
        <v>10000.0</v>
      </c>
      <c r="J1279" s="41">
        <v>5000.0</v>
      </c>
      <c r="K1279" s="41">
        <v>1200.0</v>
      </c>
      <c r="L1279" s="41">
        <v>600.0</v>
      </c>
      <c r="M1279" s="41">
        <v>30.0</v>
      </c>
      <c r="N1279" s="40" t="s">
        <v>1370</v>
      </c>
      <c r="O1279" s="40" t="s">
        <v>1371</v>
      </c>
      <c r="P1279" s="40" t="s">
        <v>212</v>
      </c>
      <c r="Q1279" s="40" t="s">
        <v>8686</v>
      </c>
      <c r="R1279" s="40" t="b">
        <v>0</v>
      </c>
      <c r="S1279" s="40" t="s">
        <v>7286</v>
      </c>
      <c r="T1279" s="40" t="s">
        <v>7305</v>
      </c>
      <c r="U1279" s="41">
        <v>0.1</v>
      </c>
      <c r="V1279" s="41">
        <v>0.9</v>
      </c>
      <c r="W1279" s="41">
        <v>0.1</v>
      </c>
      <c r="X1279" s="41">
        <v>0.4</v>
      </c>
      <c r="Y1279" s="40" t="b">
        <v>0</v>
      </c>
      <c r="Z1279" s="40" t="b">
        <v>1</v>
      </c>
      <c r="AA1279" s="40" t="b">
        <v>0</v>
      </c>
      <c r="AB1279" s="40" t="b">
        <v>0</v>
      </c>
      <c r="AC1279" s="41" t="s">
        <v>11542</v>
      </c>
      <c r="AD1279" s="41" t="s">
        <v>11543</v>
      </c>
      <c r="AE1279" s="41">
        <v>598.6232886</v>
      </c>
      <c r="AF1279" s="41">
        <v>-4.284072959</v>
      </c>
      <c r="AG1279" s="42">
        <v>1.39E42</v>
      </c>
      <c r="AH1279" s="51">
        <v>0.392140954</v>
      </c>
      <c r="AI1279" s="45" t="s">
        <v>11544</v>
      </c>
      <c r="AJ1279" s="46">
        <v>1.39092164194186E128</v>
      </c>
      <c r="AK1279" s="41">
        <v>5826.0</v>
      </c>
      <c r="AL1279" s="40" t="s">
        <v>1382</v>
      </c>
      <c r="AM1279" s="40" t="s">
        <v>7285</v>
      </c>
      <c r="AN1279" s="40" t="s">
        <v>5643</v>
      </c>
      <c r="AO1279" s="42">
        <v>1.11E139</v>
      </c>
    </row>
    <row r="1280">
      <c r="A1280" s="41">
        <v>16.0</v>
      </c>
      <c r="B1280" s="42">
        <v>1.671302375E9</v>
      </c>
      <c r="C1280" s="42">
        <v>3356.0</v>
      </c>
      <c r="D1280" s="40" t="s">
        <v>1243</v>
      </c>
      <c r="E1280" s="41">
        <v>140.0</v>
      </c>
      <c r="F1280" s="41">
        <v>35.0</v>
      </c>
      <c r="G1280" s="41">
        <v>70.0</v>
      </c>
      <c r="H1280" s="41">
        <v>-3.07732701</v>
      </c>
      <c r="I1280" s="41">
        <v>10000.0</v>
      </c>
      <c r="J1280" s="41">
        <v>5000.0</v>
      </c>
      <c r="K1280" s="41">
        <v>1200.0</v>
      </c>
      <c r="L1280" s="41">
        <v>600.0</v>
      </c>
      <c r="M1280" s="41">
        <v>30.0</v>
      </c>
      <c r="N1280" s="40" t="s">
        <v>1370</v>
      </c>
      <c r="O1280" s="40" t="s">
        <v>1371</v>
      </c>
      <c r="P1280" s="40" t="s">
        <v>209</v>
      </c>
      <c r="Q1280" s="40" t="s">
        <v>8686</v>
      </c>
      <c r="R1280" s="40" t="b">
        <v>0</v>
      </c>
      <c r="S1280" s="40" t="s">
        <v>7286</v>
      </c>
      <c r="T1280" s="40" t="s">
        <v>212</v>
      </c>
      <c r="U1280" s="41">
        <v>0.1</v>
      </c>
      <c r="V1280" s="41">
        <v>0.9</v>
      </c>
      <c r="W1280" s="41">
        <v>0.3</v>
      </c>
      <c r="X1280" s="41">
        <v>0.5</v>
      </c>
      <c r="Y1280" s="40" t="b">
        <v>0</v>
      </c>
      <c r="Z1280" s="40" t="b">
        <v>1</v>
      </c>
      <c r="AA1280" s="40" t="b">
        <v>0</v>
      </c>
      <c r="AB1280" s="40" t="b">
        <v>0</v>
      </c>
      <c r="AC1280" s="41" t="s">
        <v>11545</v>
      </c>
      <c r="AD1280" s="41" t="s">
        <v>11546</v>
      </c>
      <c r="AE1280" s="41">
        <v>206.1921129</v>
      </c>
      <c r="AF1280" s="41">
        <v>-4.285311768</v>
      </c>
      <c r="AG1280" s="42">
        <v>8.21E41</v>
      </c>
      <c r="AH1280" s="51">
        <v>0.392543514</v>
      </c>
      <c r="AI1280" s="45" t="s">
        <v>11547</v>
      </c>
      <c r="AJ1280" s="40" t="s">
        <v>11548</v>
      </c>
      <c r="AK1280" s="41">
        <v>5311.0</v>
      </c>
      <c r="AL1280" s="40" t="s">
        <v>1382</v>
      </c>
      <c r="AM1280" s="40" t="s">
        <v>7285</v>
      </c>
      <c r="AN1280" s="40" t="s">
        <v>224</v>
      </c>
      <c r="AO1280" s="42">
        <v>1.0E139</v>
      </c>
    </row>
    <row r="1281">
      <c r="A1281" s="41">
        <v>2.0</v>
      </c>
      <c r="B1281" s="42">
        <v>1.671312514E9</v>
      </c>
      <c r="C1281" s="42">
        <v>3356.0</v>
      </c>
      <c r="D1281" s="40" t="s">
        <v>1243</v>
      </c>
      <c r="E1281" s="41">
        <v>140.0</v>
      </c>
      <c r="F1281" s="41">
        <v>35.0</v>
      </c>
      <c r="G1281" s="41">
        <v>70.0</v>
      </c>
      <c r="H1281" s="41">
        <v>-3.07732701</v>
      </c>
      <c r="I1281" s="41">
        <v>10000.0</v>
      </c>
      <c r="J1281" s="41">
        <v>5000.0</v>
      </c>
      <c r="K1281" s="41">
        <v>1200.0</v>
      </c>
      <c r="L1281" s="41">
        <v>600.0</v>
      </c>
      <c r="M1281" s="41">
        <v>30.0</v>
      </c>
      <c r="N1281" s="40" t="s">
        <v>1370</v>
      </c>
      <c r="O1281" s="40" t="s">
        <v>1371</v>
      </c>
      <c r="P1281" s="40" t="s">
        <v>209</v>
      </c>
      <c r="Q1281" s="40" t="s">
        <v>8686</v>
      </c>
      <c r="R1281" s="40" t="b">
        <v>0</v>
      </c>
      <c r="S1281" s="40" t="s">
        <v>1373</v>
      </c>
      <c r="T1281" s="40" t="s">
        <v>7305</v>
      </c>
      <c r="U1281" s="41">
        <v>0.1</v>
      </c>
      <c r="V1281" s="41">
        <v>0.9</v>
      </c>
      <c r="W1281" s="41">
        <v>0.1</v>
      </c>
      <c r="X1281" s="41">
        <v>0.6</v>
      </c>
      <c r="Y1281" s="40" t="b">
        <v>0</v>
      </c>
      <c r="Z1281" s="40" t="b">
        <v>1</v>
      </c>
      <c r="AA1281" s="40" t="b">
        <v>0</v>
      </c>
      <c r="AB1281" s="40" t="b">
        <v>1</v>
      </c>
      <c r="AC1281" s="41" t="s">
        <v>11549</v>
      </c>
      <c r="AD1281" s="41" t="s">
        <v>11550</v>
      </c>
      <c r="AE1281" s="41">
        <v>1201.581899</v>
      </c>
      <c r="AF1281" s="41">
        <v>-4.2868168</v>
      </c>
      <c r="AG1281" s="42">
        <v>7.86E41</v>
      </c>
      <c r="AH1281" s="51">
        <v>0.393032585</v>
      </c>
      <c r="AI1281" s="45" t="s">
        <v>11551</v>
      </c>
      <c r="AJ1281" s="46">
        <v>7.8611135435392E125</v>
      </c>
      <c r="AK1281" s="41">
        <v>9444.0</v>
      </c>
      <c r="AL1281" s="40" t="s">
        <v>2224</v>
      </c>
      <c r="AM1281" s="40" t="s">
        <v>7285</v>
      </c>
      <c r="AN1281" s="40" t="s">
        <v>5643</v>
      </c>
      <c r="AO1281" s="42">
        <v>1.0E139</v>
      </c>
    </row>
    <row r="1282">
      <c r="A1282" s="41">
        <v>75.0</v>
      </c>
      <c r="B1282" s="42">
        <v>1.671312492E9</v>
      </c>
      <c r="C1282" s="42">
        <v>3356.0</v>
      </c>
      <c r="D1282" s="40" t="s">
        <v>1243</v>
      </c>
      <c r="E1282" s="41">
        <v>140.0</v>
      </c>
      <c r="F1282" s="41">
        <v>35.0</v>
      </c>
      <c r="G1282" s="41">
        <v>70.0</v>
      </c>
      <c r="H1282" s="41">
        <v>-3.07732701</v>
      </c>
      <c r="I1282" s="41">
        <v>10000.0</v>
      </c>
      <c r="J1282" s="41">
        <v>5000.0</v>
      </c>
      <c r="K1282" s="41">
        <v>1200.0</v>
      </c>
      <c r="L1282" s="41">
        <v>600.0</v>
      </c>
      <c r="M1282" s="41">
        <v>30.0</v>
      </c>
      <c r="N1282" s="40" t="s">
        <v>1370</v>
      </c>
      <c r="O1282" s="40" t="s">
        <v>1371</v>
      </c>
      <c r="P1282" s="40" t="s">
        <v>7305</v>
      </c>
      <c r="Q1282" s="40" t="s">
        <v>8686</v>
      </c>
      <c r="R1282" s="40" t="b">
        <v>0</v>
      </c>
      <c r="S1282" s="40" t="s">
        <v>1373</v>
      </c>
      <c r="T1282" s="40" t="s">
        <v>7305</v>
      </c>
      <c r="U1282" s="41">
        <v>0.1</v>
      </c>
      <c r="V1282" s="41">
        <v>0.9</v>
      </c>
      <c r="W1282" s="41">
        <v>0.2</v>
      </c>
      <c r="X1282" s="41">
        <v>0.4</v>
      </c>
      <c r="Y1282" s="40" t="b">
        <v>0</v>
      </c>
      <c r="Z1282" s="40" t="b">
        <v>1</v>
      </c>
      <c r="AA1282" s="40" t="b">
        <v>0</v>
      </c>
      <c r="AB1282" s="40" t="b">
        <v>1</v>
      </c>
      <c r="AC1282" s="41" t="s">
        <v>5307</v>
      </c>
      <c r="AD1282" s="41" t="s">
        <v>10784</v>
      </c>
      <c r="AE1282" s="41">
        <v>1202.7338</v>
      </c>
      <c r="AF1282" s="41">
        <v>-4.287761452</v>
      </c>
      <c r="AG1282" s="42">
        <v>1.13E42</v>
      </c>
      <c r="AH1282" s="51">
        <v>0.393339557</v>
      </c>
      <c r="AI1282" s="45" t="s">
        <v>11552</v>
      </c>
      <c r="AJ1282" s="46">
        <v>1.13484290638898E128</v>
      </c>
      <c r="AK1282" s="41">
        <v>8500.0</v>
      </c>
      <c r="AL1282" s="40" t="s">
        <v>2224</v>
      </c>
      <c r="AM1282" s="40" t="s">
        <v>7285</v>
      </c>
      <c r="AN1282" s="40" t="s">
        <v>5643</v>
      </c>
      <c r="AO1282" s="42">
        <v>1.1E139</v>
      </c>
    </row>
    <row r="1283">
      <c r="A1283" s="41">
        <v>111.0</v>
      </c>
      <c r="B1283" s="42">
        <v>1.67130956E9</v>
      </c>
      <c r="C1283" s="42">
        <v>3356.0</v>
      </c>
      <c r="D1283" s="40" t="s">
        <v>1243</v>
      </c>
      <c r="E1283" s="41">
        <v>140.0</v>
      </c>
      <c r="F1283" s="41">
        <v>35.0</v>
      </c>
      <c r="G1283" s="41">
        <v>70.0</v>
      </c>
      <c r="H1283" s="41">
        <v>-3.07732701</v>
      </c>
      <c r="I1283" s="41">
        <v>10000.0</v>
      </c>
      <c r="J1283" s="41">
        <v>5000.0</v>
      </c>
      <c r="K1283" s="41">
        <v>1200.0</v>
      </c>
      <c r="L1283" s="41">
        <v>600.0</v>
      </c>
      <c r="M1283" s="41">
        <v>30.0</v>
      </c>
      <c r="N1283" s="40" t="s">
        <v>1370</v>
      </c>
      <c r="O1283" s="40" t="s">
        <v>1371</v>
      </c>
      <c r="P1283" s="40" t="s">
        <v>1372</v>
      </c>
      <c r="Q1283" s="40" t="s">
        <v>8686</v>
      </c>
      <c r="R1283" s="40" t="b">
        <v>0</v>
      </c>
      <c r="S1283" s="40" t="s">
        <v>1373</v>
      </c>
      <c r="T1283" s="40" t="s">
        <v>7305</v>
      </c>
      <c r="U1283" s="41">
        <v>0.1</v>
      </c>
      <c r="V1283" s="41">
        <v>0.9</v>
      </c>
      <c r="W1283" s="41">
        <v>0.2</v>
      </c>
      <c r="X1283" s="41">
        <v>0.4</v>
      </c>
      <c r="Y1283" s="40" t="b">
        <v>0</v>
      </c>
      <c r="Z1283" s="40" t="b">
        <v>1</v>
      </c>
      <c r="AA1283" s="40" t="b">
        <v>0</v>
      </c>
      <c r="AB1283" s="40" t="b">
        <v>0</v>
      </c>
      <c r="AC1283" s="41" t="s">
        <v>11553</v>
      </c>
      <c r="AD1283" s="41" t="s">
        <v>11554</v>
      </c>
      <c r="AE1283" s="41">
        <v>822.6025794</v>
      </c>
      <c r="AF1283" s="41">
        <v>-4.29002718</v>
      </c>
      <c r="AG1283" s="42">
        <v>1.0E42</v>
      </c>
      <c r="AH1283" s="51">
        <v>0.394075822</v>
      </c>
      <c r="AI1283" s="45" t="s">
        <v>11555</v>
      </c>
      <c r="AJ1283" s="45">
        <v>1.0005958229962E257</v>
      </c>
      <c r="AK1283" s="41">
        <v>10000.0</v>
      </c>
      <c r="AL1283" s="40" t="s">
        <v>216</v>
      </c>
      <c r="AM1283" s="40" t="s">
        <v>7285</v>
      </c>
      <c r="AN1283" s="40" t="s">
        <v>5643</v>
      </c>
      <c r="AO1283" s="42">
        <v>1.01E139</v>
      </c>
    </row>
    <row r="1284">
      <c r="A1284" s="41">
        <v>144.0</v>
      </c>
      <c r="B1284" s="42">
        <v>1.671312492E9</v>
      </c>
      <c r="C1284" s="42">
        <v>3356.0</v>
      </c>
      <c r="D1284" s="40" t="s">
        <v>1243</v>
      </c>
      <c r="E1284" s="41">
        <v>140.0</v>
      </c>
      <c r="F1284" s="41">
        <v>35.0</v>
      </c>
      <c r="G1284" s="41">
        <v>70.0</v>
      </c>
      <c r="H1284" s="41">
        <v>-3.07732701</v>
      </c>
      <c r="I1284" s="41">
        <v>10000.0</v>
      </c>
      <c r="J1284" s="41">
        <v>5000.0</v>
      </c>
      <c r="K1284" s="41">
        <v>1200.0</v>
      </c>
      <c r="L1284" s="41">
        <v>600.0</v>
      </c>
      <c r="M1284" s="41">
        <v>30.0</v>
      </c>
      <c r="N1284" s="40" t="s">
        <v>1370</v>
      </c>
      <c r="O1284" s="40" t="s">
        <v>1371</v>
      </c>
      <c r="P1284" s="40" t="s">
        <v>212</v>
      </c>
      <c r="Q1284" s="40" t="s">
        <v>8686</v>
      </c>
      <c r="R1284" s="40" t="b">
        <v>0</v>
      </c>
      <c r="S1284" s="40" t="s">
        <v>1373</v>
      </c>
      <c r="T1284" s="40" t="s">
        <v>7305</v>
      </c>
      <c r="U1284" s="41">
        <v>0.1</v>
      </c>
      <c r="V1284" s="41">
        <v>0.9</v>
      </c>
      <c r="W1284" s="41">
        <v>0.1</v>
      </c>
      <c r="X1284" s="41">
        <v>0.4</v>
      </c>
      <c r="Y1284" s="40" t="b">
        <v>0</v>
      </c>
      <c r="Z1284" s="40" t="b">
        <v>1</v>
      </c>
      <c r="AA1284" s="40" t="b">
        <v>0</v>
      </c>
      <c r="AB1284" s="40" t="b">
        <v>1</v>
      </c>
      <c r="AC1284" s="41" t="s">
        <v>11556</v>
      </c>
      <c r="AD1284" s="41" t="s">
        <v>11557</v>
      </c>
      <c r="AE1284" s="41">
        <v>1203.172417</v>
      </c>
      <c r="AF1284" s="41">
        <v>-4.290133973</v>
      </c>
      <c r="AG1284" s="42">
        <v>1.18E42</v>
      </c>
      <c r="AH1284" s="51">
        <v>0.394110525</v>
      </c>
      <c r="AI1284" s="45" t="s">
        <v>11558</v>
      </c>
      <c r="AJ1284" s="46">
        <v>1.17853712096454E85</v>
      </c>
      <c r="AK1284" s="41">
        <v>7771.0</v>
      </c>
      <c r="AL1284" s="40" t="s">
        <v>2224</v>
      </c>
      <c r="AM1284" s="40" t="s">
        <v>7285</v>
      </c>
      <c r="AN1284" s="40" t="s">
        <v>5643</v>
      </c>
      <c r="AO1284" s="42">
        <v>1.1E139</v>
      </c>
    </row>
    <row r="1285">
      <c r="A1285" s="41">
        <v>540.0</v>
      </c>
      <c r="B1285" s="42">
        <v>1.671302375E9</v>
      </c>
      <c r="C1285" s="42">
        <v>3356.0</v>
      </c>
      <c r="D1285" s="40" t="s">
        <v>1243</v>
      </c>
      <c r="E1285" s="41">
        <v>140.0</v>
      </c>
      <c r="F1285" s="41">
        <v>35.0</v>
      </c>
      <c r="G1285" s="41">
        <v>70.0</v>
      </c>
      <c r="H1285" s="41">
        <v>-3.07732701</v>
      </c>
      <c r="I1285" s="41">
        <v>10000.0</v>
      </c>
      <c r="J1285" s="41">
        <v>5000.0</v>
      </c>
      <c r="K1285" s="41">
        <v>1200.0</v>
      </c>
      <c r="L1285" s="41">
        <v>600.0</v>
      </c>
      <c r="M1285" s="41">
        <v>50.0</v>
      </c>
      <c r="N1285" s="40" t="s">
        <v>1370</v>
      </c>
      <c r="O1285" s="40" t="s">
        <v>208</v>
      </c>
      <c r="P1285" s="40" t="s">
        <v>209</v>
      </c>
      <c r="Q1285" s="40" t="s">
        <v>8686</v>
      </c>
      <c r="R1285" s="40" t="b">
        <v>0</v>
      </c>
      <c r="S1285" s="40" t="s">
        <v>1373</v>
      </c>
      <c r="T1285" s="40" t="s">
        <v>212</v>
      </c>
      <c r="U1285" s="41">
        <v>0.1</v>
      </c>
      <c r="V1285" s="41">
        <v>0.9</v>
      </c>
      <c r="W1285" s="41">
        <v>0.1</v>
      </c>
      <c r="X1285" s="41">
        <v>0.4</v>
      </c>
      <c r="Y1285" s="40" t="b">
        <v>0</v>
      </c>
      <c r="Z1285" s="40" t="b">
        <v>1</v>
      </c>
      <c r="AA1285" s="40" t="b">
        <v>0</v>
      </c>
      <c r="AB1285" s="40" t="b">
        <v>0</v>
      </c>
      <c r="AC1285" s="41" t="s">
        <v>11559</v>
      </c>
      <c r="AD1285" s="41" t="s">
        <v>11560</v>
      </c>
      <c r="AE1285" s="41">
        <v>396.9150441</v>
      </c>
      <c r="AF1285" s="41">
        <v>-4.291115538</v>
      </c>
      <c r="AG1285" s="42">
        <v>6.51E41</v>
      </c>
      <c r="AH1285" s="51">
        <v>0.394429491</v>
      </c>
      <c r="AI1285" s="45" t="s">
        <v>11561</v>
      </c>
      <c r="AJ1285" s="40" t="s">
        <v>7330</v>
      </c>
      <c r="AK1285" s="41">
        <v>9763.0</v>
      </c>
      <c r="AL1285" s="40" t="s">
        <v>1382</v>
      </c>
      <c r="AM1285" s="40" t="s">
        <v>7285</v>
      </c>
      <c r="AN1285" s="40" t="s">
        <v>224</v>
      </c>
      <c r="AO1285" s="42">
        <v>1.11E138</v>
      </c>
    </row>
    <row r="1286">
      <c r="A1286" s="41">
        <v>696.0</v>
      </c>
      <c r="B1286" s="42">
        <v>1.671302375E9</v>
      </c>
      <c r="C1286" s="42">
        <v>3356.0</v>
      </c>
      <c r="D1286" s="40" t="s">
        <v>1243</v>
      </c>
      <c r="E1286" s="41">
        <v>140.0</v>
      </c>
      <c r="F1286" s="41">
        <v>35.0</v>
      </c>
      <c r="G1286" s="41">
        <v>70.0</v>
      </c>
      <c r="H1286" s="41">
        <v>-3.07732701</v>
      </c>
      <c r="I1286" s="41">
        <v>10000.0</v>
      </c>
      <c r="J1286" s="41">
        <v>5000.0</v>
      </c>
      <c r="K1286" s="41">
        <v>1200.0</v>
      </c>
      <c r="L1286" s="41">
        <v>600.0</v>
      </c>
      <c r="M1286" s="41">
        <v>50.0</v>
      </c>
      <c r="N1286" s="40" t="s">
        <v>1370</v>
      </c>
      <c r="O1286" s="40" t="s">
        <v>208</v>
      </c>
      <c r="P1286" s="40" t="s">
        <v>212</v>
      </c>
      <c r="Q1286" s="40" t="s">
        <v>8686</v>
      </c>
      <c r="R1286" s="40" t="b">
        <v>0</v>
      </c>
      <c r="S1286" s="40" t="s">
        <v>7286</v>
      </c>
      <c r="T1286" s="40" t="s">
        <v>212</v>
      </c>
      <c r="U1286" s="41">
        <v>0.1</v>
      </c>
      <c r="V1286" s="41">
        <v>0.9</v>
      </c>
      <c r="W1286" s="41">
        <v>0.2</v>
      </c>
      <c r="X1286" s="41">
        <v>0.4</v>
      </c>
      <c r="Y1286" s="40" t="b">
        <v>0</v>
      </c>
      <c r="Z1286" s="40" t="b">
        <v>1</v>
      </c>
      <c r="AA1286" s="40" t="b">
        <v>0</v>
      </c>
      <c r="AB1286" s="40" t="b">
        <v>0</v>
      </c>
      <c r="AC1286" s="41" t="s">
        <v>11562</v>
      </c>
      <c r="AD1286" s="41" t="s">
        <v>11563</v>
      </c>
      <c r="AE1286" s="41">
        <v>370.0020933</v>
      </c>
      <c r="AF1286" s="41">
        <v>-4.291421676</v>
      </c>
      <c r="AG1286" s="42">
        <v>9.93E41</v>
      </c>
      <c r="AH1286" s="51">
        <v>0.394528973</v>
      </c>
      <c r="AI1286" s="45" t="s">
        <v>11564</v>
      </c>
      <c r="AJ1286" s="40" t="s">
        <v>11565</v>
      </c>
      <c r="AK1286" s="41">
        <v>8630.0</v>
      </c>
      <c r="AL1286" s="40" t="s">
        <v>1382</v>
      </c>
      <c r="AM1286" s="40" t="s">
        <v>7285</v>
      </c>
      <c r="AN1286" s="40" t="s">
        <v>224</v>
      </c>
      <c r="AO1286" s="42">
        <v>1.01E139</v>
      </c>
    </row>
    <row r="1287">
      <c r="A1287" s="41">
        <v>115.0</v>
      </c>
      <c r="B1287" s="42">
        <v>1.671312492E9</v>
      </c>
      <c r="C1287" s="42">
        <v>3356.0</v>
      </c>
      <c r="D1287" s="40" t="s">
        <v>1243</v>
      </c>
      <c r="E1287" s="41">
        <v>140.0</v>
      </c>
      <c r="F1287" s="41">
        <v>35.0</v>
      </c>
      <c r="G1287" s="41">
        <v>70.0</v>
      </c>
      <c r="H1287" s="41">
        <v>-3.07732701</v>
      </c>
      <c r="I1287" s="41">
        <v>10000.0</v>
      </c>
      <c r="J1287" s="41">
        <v>5000.0</v>
      </c>
      <c r="K1287" s="41">
        <v>1200.0</v>
      </c>
      <c r="L1287" s="41">
        <v>600.0</v>
      </c>
      <c r="M1287" s="41">
        <v>30.0</v>
      </c>
      <c r="N1287" s="40" t="s">
        <v>1370</v>
      </c>
      <c r="O1287" s="40" t="s">
        <v>1371</v>
      </c>
      <c r="P1287" s="40" t="s">
        <v>1372</v>
      </c>
      <c r="Q1287" s="40" t="s">
        <v>8686</v>
      </c>
      <c r="R1287" s="40" t="b">
        <v>0</v>
      </c>
      <c r="S1287" s="40" t="s">
        <v>1373</v>
      </c>
      <c r="T1287" s="40" t="s">
        <v>7305</v>
      </c>
      <c r="U1287" s="41">
        <v>0.1</v>
      </c>
      <c r="V1287" s="41">
        <v>0.9</v>
      </c>
      <c r="W1287" s="41">
        <v>0.3</v>
      </c>
      <c r="X1287" s="41">
        <v>0.5</v>
      </c>
      <c r="Y1287" s="40" t="b">
        <v>0</v>
      </c>
      <c r="Z1287" s="40" t="b">
        <v>1</v>
      </c>
      <c r="AA1287" s="40" t="b">
        <v>0</v>
      </c>
      <c r="AB1287" s="40" t="b">
        <v>1</v>
      </c>
      <c r="AC1287" s="41" t="s">
        <v>5029</v>
      </c>
      <c r="AD1287" s="41" t="s">
        <v>11566</v>
      </c>
      <c r="AE1287" s="41">
        <v>1203.91578</v>
      </c>
      <c r="AF1287" s="41">
        <v>-4.291879137</v>
      </c>
      <c r="AG1287" s="42">
        <v>4.98E41</v>
      </c>
      <c r="AH1287" s="51">
        <v>0.394677629</v>
      </c>
      <c r="AI1287" s="45" t="s">
        <v>11567</v>
      </c>
      <c r="AJ1287" s="46">
        <v>4.9771614982105E167</v>
      </c>
      <c r="AK1287" s="41">
        <v>7797.0</v>
      </c>
      <c r="AL1287" s="40" t="s">
        <v>2224</v>
      </c>
      <c r="AM1287" s="40" t="s">
        <v>7285</v>
      </c>
      <c r="AN1287" s="40" t="s">
        <v>5643</v>
      </c>
      <c r="AO1287" s="42">
        <v>1.01E138</v>
      </c>
    </row>
    <row r="1288">
      <c r="A1288" s="41">
        <v>720.0</v>
      </c>
      <c r="B1288" s="42">
        <v>1.671302375E9</v>
      </c>
      <c r="C1288" s="42">
        <v>3356.0</v>
      </c>
      <c r="D1288" s="40" t="s">
        <v>1243</v>
      </c>
      <c r="E1288" s="41">
        <v>140.0</v>
      </c>
      <c r="F1288" s="41">
        <v>35.0</v>
      </c>
      <c r="G1288" s="41">
        <v>70.0</v>
      </c>
      <c r="H1288" s="41">
        <v>-3.07732701</v>
      </c>
      <c r="I1288" s="41">
        <v>10000.0</v>
      </c>
      <c r="J1288" s="41">
        <v>5000.0</v>
      </c>
      <c r="K1288" s="41">
        <v>1200.0</v>
      </c>
      <c r="L1288" s="41">
        <v>600.0</v>
      </c>
      <c r="M1288" s="41">
        <v>100.0</v>
      </c>
      <c r="N1288" s="40" t="s">
        <v>1370</v>
      </c>
      <c r="O1288" s="40" t="s">
        <v>1371</v>
      </c>
      <c r="P1288" s="40" t="s">
        <v>209</v>
      </c>
      <c r="Q1288" s="40" t="s">
        <v>8686</v>
      </c>
      <c r="R1288" s="40" t="b">
        <v>0</v>
      </c>
      <c r="S1288" s="40" t="s">
        <v>1373</v>
      </c>
      <c r="T1288" s="40" t="s">
        <v>212</v>
      </c>
      <c r="U1288" s="41">
        <v>0.1</v>
      </c>
      <c r="V1288" s="41">
        <v>0.9</v>
      </c>
      <c r="W1288" s="41">
        <v>0.1</v>
      </c>
      <c r="X1288" s="41">
        <v>0.4</v>
      </c>
      <c r="Y1288" s="40" t="b">
        <v>0</v>
      </c>
      <c r="Z1288" s="40" t="b">
        <v>1</v>
      </c>
      <c r="AA1288" s="40" t="b">
        <v>0</v>
      </c>
      <c r="AB1288" s="40" t="b">
        <v>0</v>
      </c>
      <c r="AC1288" s="41" t="s">
        <v>11568</v>
      </c>
      <c r="AD1288" s="41" t="s">
        <v>11569</v>
      </c>
      <c r="AE1288" s="41">
        <v>605.0254018</v>
      </c>
      <c r="AF1288" s="41">
        <v>-4.292228866</v>
      </c>
      <c r="AG1288" s="42">
        <v>4.97E41</v>
      </c>
      <c r="AH1288" s="51">
        <v>0.394791276</v>
      </c>
      <c r="AI1288" s="45" t="s">
        <v>11570</v>
      </c>
      <c r="AJ1288" s="40" t="s">
        <v>11571</v>
      </c>
      <c r="AK1288" s="41">
        <v>7423.0</v>
      </c>
      <c r="AL1288" s="40" t="s">
        <v>1382</v>
      </c>
      <c r="AM1288" s="40" t="s">
        <v>7285</v>
      </c>
      <c r="AN1288" s="40" t="s">
        <v>224</v>
      </c>
      <c r="AO1288" s="42">
        <v>1.01E138</v>
      </c>
    </row>
    <row r="1289">
      <c r="A1289" s="41">
        <v>39.0</v>
      </c>
      <c r="B1289" s="42">
        <v>1.671312514E9</v>
      </c>
      <c r="C1289" s="42">
        <v>3356.0</v>
      </c>
      <c r="D1289" s="40" t="s">
        <v>1243</v>
      </c>
      <c r="E1289" s="41">
        <v>140.0</v>
      </c>
      <c r="F1289" s="41">
        <v>35.0</v>
      </c>
      <c r="G1289" s="41">
        <v>70.0</v>
      </c>
      <c r="H1289" s="41">
        <v>-3.07732701</v>
      </c>
      <c r="I1289" s="41">
        <v>10000.0</v>
      </c>
      <c r="J1289" s="41">
        <v>5000.0</v>
      </c>
      <c r="K1289" s="41">
        <v>1200.0</v>
      </c>
      <c r="L1289" s="41">
        <v>600.0</v>
      </c>
      <c r="M1289" s="41">
        <v>30.0</v>
      </c>
      <c r="N1289" s="40" t="s">
        <v>1370</v>
      </c>
      <c r="O1289" s="40" t="s">
        <v>1371</v>
      </c>
      <c r="P1289" s="40" t="s">
        <v>7310</v>
      </c>
      <c r="Q1289" s="40" t="s">
        <v>8686</v>
      </c>
      <c r="R1289" s="40" t="b">
        <v>0</v>
      </c>
      <c r="S1289" s="40" t="s">
        <v>1373</v>
      </c>
      <c r="T1289" s="40" t="s">
        <v>7305</v>
      </c>
      <c r="U1289" s="41">
        <v>0.1</v>
      </c>
      <c r="V1289" s="41">
        <v>0.9</v>
      </c>
      <c r="W1289" s="41">
        <v>0.2</v>
      </c>
      <c r="X1289" s="41">
        <v>0.4</v>
      </c>
      <c r="Y1289" s="40" t="b">
        <v>0</v>
      </c>
      <c r="Z1289" s="40" t="b">
        <v>1</v>
      </c>
      <c r="AA1289" s="40" t="b">
        <v>0</v>
      </c>
      <c r="AB1289" s="40" t="b">
        <v>1</v>
      </c>
      <c r="AC1289" s="41" t="s">
        <v>1023</v>
      </c>
      <c r="AD1289" s="41" t="s">
        <v>11572</v>
      </c>
      <c r="AE1289" s="41">
        <v>1202.831148</v>
      </c>
      <c r="AF1289" s="41">
        <v>-4.292308236</v>
      </c>
      <c r="AG1289" s="42">
        <v>1.39E42</v>
      </c>
      <c r="AH1289" s="51">
        <v>0.394817067</v>
      </c>
      <c r="AI1289" s="45" t="s">
        <v>11573</v>
      </c>
      <c r="AJ1289" s="45">
        <v>1.38553435929721E257</v>
      </c>
      <c r="AK1289" s="41">
        <v>4869.0</v>
      </c>
      <c r="AL1289" s="40" t="s">
        <v>2224</v>
      </c>
      <c r="AM1289" s="40" t="s">
        <v>7285</v>
      </c>
      <c r="AN1289" s="40" t="s">
        <v>5643</v>
      </c>
      <c r="AO1289" s="42">
        <v>1.11E139</v>
      </c>
    </row>
    <row r="1290">
      <c r="A1290" s="41">
        <v>729.0</v>
      </c>
      <c r="B1290" s="42">
        <v>1.671302375E9</v>
      </c>
      <c r="C1290" s="42">
        <v>3356.0</v>
      </c>
      <c r="D1290" s="40" t="s">
        <v>1243</v>
      </c>
      <c r="E1290" s="41">
        <v>140.0</v>
      </c>
      <c r="F1290" s="41">
        <v>35.0</v>
      </c>
      <c r="G1290" s="41">
        <v>70.0</v>
      </c>
      <c r="H1290" s="41">
        <v>-3.07732701</v>
      </c>
      <c r="I1290" s="41">
        <v>10000.0</v>
      </c>
      <c r="J1290" s="41">
        <v>5000.0</v>
      </c>
      <c r="K1290" s="41">
        <v>1200.0</v>
      </c>
      <c r="L1290" s="41">
        <v>600.0</v>
      </c>
      <c r="M1290" s="41">
        <v>100.0</v>
      </c>
      <c r="N1290" s="40" t="s">
        <v>1370</v>
      </c>
      <c r="O1290" s="40" t="s">
        <v>1371</v>
      </c>
      <c r="P1290" s="40" t="s">
        <v>209</v>
      </c>
      <c r="Q1290" s="40" t="s">
        <v>8686</v>
      </c>
      <c r="R1290" s="40" t="b">
        <v>0</v>
      </c>
      <c r="S1290" s="40" t="s">
        <v>7286</v>
      </c>
      <c r="T1290" s="40" t="s">
        <v>212</v>
      </c>
      <c r="U1290" s="41">
        <v>0.1</v>
      </c>
      <c r="V1290" s="41">
        <v>0.9</v>
      </c>
      <c r="W1290" s="41">
        <v>0.1</v>
      </c>
      <c r="X1290" s="41">
        <v>0.4</v>
      </c>
      <c r="Y1290" s="40" t="b">
        <v>0</v>
      </c>
      <c r="Z1290" s="40" t="b">
        <v>1</v>
      </c>
      <c r="AA1290" s="40" t="b">
        <v>0</v>
      </c>
      <c r="AB1290" s="40" t="b">
        <v>0</v>
      </c>
      <c r="AC1290" s="41" t="s">
        <v>11574</v>
      </c>
      <c r="AD1290" s="41" t="s">
        <v>11575</v>
      </c>
      <c r="AE1290" s="41">
        <v>440.5723298</v>
      </c>
      <c r="AF1290" s="41">
        <v>-4.29295738</v>
      </c>
      <c r="AG1290" s="42">
        <v>1.01E42</v>
      </c>
      <c r="AH1290" s="51">
        <v>0.395028012</v>
      </c>
      <c r="AI1290" s="45" t="s">
        <v>11576</v>
      </c>
      <c r="AJ1290" s="40" t="s">
        <v>11577</v>
      </c>
      <c r="AK1290" s="41">
        <v>5250.0</v>
      </c>
      <c r="AL1290" s="40" t="s">
        <v>1382</v>
      </c>
      <c r="AM1290" s="40" t="s">
        <v>7285</v>
      </c>
      <c r="AN1290" s="40" t="s">
        <v>224</v>
      </c>
      <c r="AO1290" s="42">
        <v>1.01E139</v>
      </c>
    </row>
    <row r="1291">
      <c r="A1291" s="41">
        <v>593.0</v>
      </c>
      <c r="B1291" s="42">
        <v>1.671302375E9</v>
      </c>
      <c r="C1291" s="42">
        <v>3356.0</v>
      </c>
      <c r="D1291" s="40" t="s">
        <v>1243</v>
      </c>
      <c r="E1291" s="41">
        <v>140.0</v>
      </c>
      <c r="F1291" s="41">
        <v>35.0</v>
      </c>
      <c r="G1291" s="41">
        <v>70.0</v>
      </c>
      <c r="H1291" s="41">
        <v>-3.07732701</v>
      </c>
      <c r="I1291" s="41">
        <v>10000.0</v>
      </c>
      <c r="J1291" s="41">
        <v>5000.0</v>
      </c>
      <c r="K1291" s="41">
        <v>1200.0</v>
      </c>
      <c r="L1291" s="41">
        <v>600.0</v>
      </c>
      <c r="M1291" s="41">
        <v>50.0</v>
      </c>
      <c r="N1291" s="40" t="s">
        <v>1370</v>
      </c>
      <c r="O1291" s="40" t="s">
        <v>208</v>
      </c>
      <c r="P1291" s="40" t="s">
        <v>7310</v>
      </c>
      <c r="Q1291" s="40" t="s">
        <v>8686</v>
      </c>
      <c r="R1291" s="40" t="b">
        <v>0</v>
      </c>
      <c r="S1291" s="40" t="s">
        <v>7286</v>
      </c>
      <c r="T1291" s="40" t="s">
        <v>212</v>
      </c>
      <c r="U1291" s="41">
        <v>0.1</v>
      </c>
      <c r="V1291" s="41">
        <v>0.9</v>
      </c>
      <c r="W1291" s="41">
        <v>0.3</v>
      </c>
      <c r="X1291" s="41">
        <v>0.6</v>
      </c>
      <c r="Y1291" s="40" t="b">
        <v>0</v>
      </c>
      <c r="Z1291" s="40" t="b">
        <v>1</v>
      </c>
      <c r="AA1291" s="40" t="b">
        <v>0</v>
      </c>
      <c r="AB1291" s="40" t="b">
        <v>0</v>
      </c>
      <c r="AC1291" s="41" t="s">
        <v>11578</v>
      </c>
      <c r="AD1291" s="41" t="s">
        <v>11579</v>
      </c>
      <c r="AE1291" s="41">
        <v>470.6849251</v>
      </c>
      <c r="AF1291" s="41">
        <v>-4.293816817</v>
      </c>
      <c r="AG1291" s="42">
        <v>3.42E41</v>
      </c>
      <c r="AH1291" s="51">
        <v>0.395307292</v>
      </c>
      <c r="AI1291" s="45" t="s">
        <v>11580</v>
      </c>
      <c r="AJ1291" s="40" t="s">
        <v>11581</v>
      </c>
      <c r="AK1291" s="41">
        <v>5292.0</v>
      </c>
      <c r="AL1291" s="40" t="s">
        <v>1382</v>
      </c>
      <c r="AM1291" s="40" t="s">
        <v>7285</v>
      </c>
      <c r="AN1291" s="40" t="s">
        <v>224</v>
      </c>
      <c r="AO1291" s="42">
        <v>1.11E137</v>
      </c>
    </row>
    <row r="1292">
      <c r="A1292" s="41">
        <v>181.0</v>
      </c>
      <c r="B1292" s="42">
        <v>1.671302375E9</v>
      </c>
      <c r="C1292" s="42">
        <v>3356.0</v>
      </c>
      <c r="D1292" s="40" t="s">
        <v>1243</v>
      </c>
      <c r="E1292" s="41">
        <v>140.0</v>
      </c>
      <c r="F1292" s="41">
        <v>35.0</v>
      </c>
      <c r="G1292" s="41">
        <v>70.0</v>
      </c>
      <c r="H1292" s="41">
        <v>-3.07732701</v>
      </c>
      <c r="I1292" s="41">
        <v>10000.0</v>
      </c>
      <c r="J1292" s="41">
        <v>5000.0</v>
      </c>
      <c r="K1292" s="41">
        <v>1200.0</v>
      </c>
      <c r="L1292" s="41">
        <v>600.0</v>
      </c>
      <c r="M1292" s="41">
        <v>30.0</v>
      </c>
      <c r="N1292" s="40" t="s">
        <v>1370</v>
      </c>
      <c r="O1292" s="40" t="s">
        <v>208</v>
      </c>
      <c r="P1292" s="40" t="s">
        <v>209</v>
      </c>
      <c r="Q1292" s="40" t="s">
        <v>8686</v>
      </c>
      <c r="R1292" s="40" t="b">
        <v>0</v>
      </c>
      <c r="S1292" s="40" t="s">
        <v>1373</v>
      </c>
      <c r="T1292" s="40" t="s">
        <v>212</v>
      </c>
      <c r="U1292" s="41">
        <v>0.1</v>
      </c>
      <c r="V1292" s="41">
        <v>0.9</v>
      </c>
      <c r="W1292" s="41">
        <v>0.1</v>
      </c>
      <c r="X1292" s="41">
        <v>0.5</v>
      </c>
      <c r="Y1292" s="40" t="b">
        <v>0</v>
      </c>
      <c r="Z1292" s="40" t="b">
        <v>1</v>
      </c>
      <c r="AA1292" s="40" t="b">
        <v>0</v>
      </c>
      <c r="AB1292" s="40" t="b">
        <v>0</v>
      </c>
      <c r="AC1292" s="41" t="s">
        <v>11582</v>
      </c>
      <c r="AD1292" s="41" t="s">
        <v>11583</v>
      </c>
      <c r="AE1292" s="41">
        <v>335.931953</v>
      </c>
      <c r="AF1292" s="41">
        <v>-4.29603297</v>
      </c>
      <c r="AG1292" s="42">
        <v>8.38E41</v>
      </c>
      <c r="AH1292" s="51">
        <v>0.396027447</v>
      </c>
      <c r="AI1292" s="45" t="s">
        <v>11584</v>
      </c>
      <c r="AJ1292" s="46">
        <v>8.3786810028531E125</v>
      </c>
      <c r="AK1292" s="41">
        <v>10000.0</v>
      </c>
      <c r="AL1292" s="40" t="s">
        <v>216</v>
      </c>
      <c r="AM1292" s="40" t="s">
        <v>7285</v>
      </c>
      <c r="AN1292" s="40" t="s">
        <v>224</v>
      </c>
      <c r="AO1292" s="42">
        <v>1.0E139</v>
      </c>
    </row>
    <row r="1293">
      <c r="A1293" s="41">
        <v>1021.0</v>
      </c>
      <c r="B1293" s="42">
        <v>1.671302375E9</v>
      </c>
      <c r="C1293" s="42">
        <v>3356.0</v>
      </c>
      <c r="D1293" s="40" t="s">
        <v>1243</v>
      </c>
      <c r="E1293" s="41">
        <v>140.0</v>
      </c>
      <c r="F1293" s="41">
        <v>35.0</v>
      </c>
      <c r="G1293" s="41">
        <v>70.0</v>
      </c>
      <c r="H1293" s="41">
        <v>-3.07732701</v>
      </c>
      <c r="I1293" s="41">
        <v>10000.0</v>
      </c>
      <c r="J1293" s="41">
        <v>5000.0</v>
      </c>
      <c r="K1293" s="41">
        <v>1200.0</v>
      </c>
      <c r="L1293" s="41">
        <v>600.0</v>
      </c>
      <c r="M1293" s="41">
        <v>100.0</v>
      </c>
      <c r="N1293" s="40" t="s">
        <v>1370</v>
      </c>
      <c r="O1293" s="40" t="s">
        <v>208</v>
      </c>
      <c r="P1293" s="40" t="s">
        <v>1372</v>
      </c>
      <c r="Q1293" s="40" t="s">
        <v>8686</v>
      </c>
      <c r="R1293" s="40" t="b">
        <v>0</v>
      </c>
      <c r="S1293" s="40" t="s">
        <v>7286</v>
      </c>
      <c r="T1293" s="40" t="s">
        <v>212</v>
      </c>
      <c r="U1293" s="41">
        <v>0.1</v>
      </c>
      <c r="V1293" s="41">
        <v>0.9</v>
      </c>
      <c r="W1293" s="41">
        <v>0.2</v>
      </c>
      <c r="X1293" s="41">
        <v>0.5</v>
      </c>
      <c r="Y1293" s="40" t="b">
        <v>0</v>
      </c>
      <c r="Z1293" s="40" t="b">
        <v>1</v>
      </c>
      <c r="AA1293" s="40" t="b">
        <v>0</v>
      </c>
      <c r="AB1293" s="40" t="b">
        <v>0</v>
      </c>
      <c r="AC1293" s="41" t="s">
        <v>11585</v>
      </c>
      <c r="AD1293" s="41" t="s">
        <v>11586</v>
      </c>
      <c r="AE1293" s="41">
        <v>599.1004024</v>
      </c>
      <c r="AF1293" s="41">
        <v>-4.298010602</v>
      </c>
      <c r="AG1293" s="42">
        <v>9.9E41</v>
      </c>
      <c r="AH1293" s="51">
        <v>0.396670093</v>
      </c>
      <c r="AI1293" s="45" t="s">
        <v>11587</v>
      </c>
      <c r="AJ1293" s="40" t="s">
        <v>11588</v>
      </c>
      <c r="AK1293" s="41">
        <v>5827.0</v>
      </c>
      <c r="AL1293" s="40" t="s">
        <v>1382</v>
      </c>
      <c r="AM1293" s="40" t="s">
        <v>7285</v>
      </c>
      <c r="AN1293" s="40" t="s">
        <v>224</v>
      </c>
      <c r="AO1293" s="42">
        <v>1.01E139</v>
      </c>
    </row>
    <row r="1294">
      <c r="A1294" s="41">
        <v>72.0</v>
      </c>
      <c r="B1294" s="42">
        <v>1.671312492E9</v>
      </c>
      <c r="C1294" s="42">
        <v>3356.0</v>
      </c>
      <c r="D1294" s="40" t="s">
        <v>1243</v>
      </c>
      <c r="E1294" s="41">
        <v>140.0</v>
      </c>
      <c r="F1294" s="41">
        <v>35.0</v>
      </c>
      <c r="G1294" s="41">
        <v>70.0</v>
      </c>
      <c r="H1294" s="41">
        <v>-3.07732701</v>
      </c>
      <c r="I1294" s="41">
        <v>10000.0</v>
      </c>
      <c r="J1294" s="41">
        <v>5000.0</v>
      </c>
      <c r="K1294" s="41">
        <v>1200.0</v>
      </c>
      <c r="L1294" s="41">
        <v>600.0</v>
      </c>
      <c r="M1294" s="41">
        <v>30.0</v>
      </c>
      <c r="N1294" s="40" t="s">
        <v>1370</v>
      </c>
      <c r="O1294" s="40" t="s">
        <v>1371</v>
      </c>
      <c r="P1294" s="40" t="s">
        <v>7305</v>
      </c>
      <c r="Q1294" s="40" t="s">
        <v>8686</v>
      </c>
      <c r="R1294" s="40" t="b">
        <v>0</v>
      </c>
      <c r="S1294" s="40" t="s">
        <v>1373</v>
      </c>
      <c r="T1294" s="40" t="s">
        <v>7305</v>
      </c>
      <c r="U1294" s="41">
        <v>0.1</v>
      </c>
      <c r="V1294" s="41">
        <v>0.9</v>
      </c>
      <c r="W1294" s="41">
        <v>0.1</v>
      </c>
      <c r="X1294" s="41">
        <v>0.4</v>
      </c>
      <c r="Y1294" s="40" t="b">
        <v>0</v>
      </c>
      <c r="Z1294" s="40" t="b">
        <v>1</v>
      </c>
      <c r="AA1294" s="40" t="b">
        <v>0</v>
      </c>
      <c r="AB1294" s="40" t="b">
        <v>1</v>
      </c>
      <c r="AC1294" s="41" t="s">
        <v>11589</v>
      </c>
      <c r="AD1294" s="41" t="s">
        <v>11590</v>
      </c>
      <c r="AE1294" s="41">
        <v>1085.819429</v>
      </c>
      <c r="AF1294" s="41">
        <v>-4.298076599</v>
      </c>
      <c r="AG1294" s="42">
        <v>1.17E42</v>
      </c>
      <c r="AH1294" s="51">
        <v>0.396691539</v>
      </c>
      <c r="AI1294" s="45" t="s">
        <v>11591</v>
      </c>
      <c r="AJ1294" s="46">
        <v>1.17321078755985E128</v>
      </c>
      <c r="AK1294" s="41">
        <v>10000.0</v>
      </c>
      <c r="AL1294" s="40" t="s">
        <v>216</v>
      </c>
      <c r="AM1294" s="40" t="s">
        <v>7285</v>
      </c>
      <c r="AN1294" s="40" t="s">
        <v>5643</v>
      </c>
      <c r="AO1294" s="42">
        <v>1.1E139</v>
      </c>
    </row>
    <row r="1295">
      <c r="A1295" s="41">
        <v>612.0</v>
      </c>
      <c r="B1295" s="42">
        <v>1.671302375E9</v>
      </c>
      <c r="C1295" s="42">
        <v>3356.0</v>
      </c>
      <c r="D1295" s="40" t="s">
        <v>1243</v>
      </c>
      <c r="E1295" s="41">
        <v>140.0</v>
      </c>
      <c r="F1295" s="41">
        <v>35.0</v>
      </c>
      <c r="G1295" s="41">
        <v>70.0</v>
      </c>
      <c r="H1295" s="41">
        <v>-3.07732701</v>
      </c>
      <c r="I1295" s="41">
        <v>10000.0</v>
      </c>
      <c r="J1295" s="41">
        <v>5000.0</v>
      </c>
      <c r="K1295" s="41">
        <v>1200.0</v>
      </c>
      <c r="L1295" s="41">
        <v>600.0</v>
      </c>
      <c r="M1295" s="41">
        <v>50.0</v>
      </c>
      <c r="N1295" s="40" t="s">
        <v>1370</v>
      </c>
      <c r="O1295" s="40" t="s">
        <v>208</v>
      </c>
      <c r="P1295" s="40" t="s">
        <v>7305</v>
      </c>
      <c r="Q1295" s="40" t="s">
        <v>8686</v>
      </c>
      <c r="R1295" s="40" t="b">
        <v>0</v>
      </c>
      <c r="S1295" s="40" t="s">
        <v>1373</v>
      </c>
      <c r="T1295" s="40" t="s">
        <v>212</v>
      </c>
      <c r="U1295" s="41">
        <v>0.1</v>
      </c>
      <c r="V1295" s="41">
        <v>0.9</v>
      </c>
      <c r="W1295" s="41">
        <v>0.1</v>
      </c>
      <c r="X1295" s="41">
        <v>0.4</v>
      </c>
      <c r="Y1295" s="40" t="b">
        <v>0</v>
      </c>
      <c r="Z1295" s="40" t="b">
        <v>1</v>
      </c>
      <c r="AA1295" s="40" t="b">
        <v>0</v>
      </c>
      <c r="AB1295" s="40" t="b">
        <v>0</v>
      </c>
      <c r="AC1295" s="41" t="s">
        <v>11592</v>
      </c>
      <c r="AD1295" s="41" t="s">
        <v>11593</v>
      </c>
      <c r="AE1295" s="41">
        <v>472.7004452</v>
      </c>
      <c r="AF1295" s="41">
        <v>-4.29831036</v>
      </c>
      <c r="AG1295" s="42">
        <v>1.14E41</v>
      </c>
      <c r="AH1295" s="51">
        <v>0.396767502</v>
      </c>
      <c r="AI1295" s="45" t="s">
        <v>11594</v>
      </c>
      <c r="AJ1295" s="40" t="s">
        <v>7330</v>
      </c>
      <c r="AK1295" s="41">
        <v>10000.0</v>
      </c>
      <c r="AL1295" s="40" t="s">
        <v>216</v>
      </c>
      <c r="AM1295" s="40" t="s">
        <v>7285</v>
      </c>
      <c r="AN1295" s="40" t="s">
        <v>224</v>
      </c>
      <c r="AO1295" s="42">
        <v>1.01E136</v>
      </c>
    </row>
    <row r="1296">
      <c r="A1296" s="41">
        <v>1.0</v>
      </c>
      <c r="B1296" s="42">
        <v>1.671309524E9</v>
      </c>
      <c r="C1296" s="42">
        <v>3356.0</v>
      </c>
      <c r="D1296" s="40" t="s">
        <v>1243</v>
      </c>
      <c r="E1296" s="41">
        <v>140.0</v>
      </c>
      <c r="F1296" s="41">
        <v>35.0</v>
      </c>
      <c r="G1296" s="41">
        <v>70.0</v>
      </c>
      <c r="H1296" s="41">
        <v>-3.07732701</v>
      </c>
      <c r="I1296" s="41">
        <v>10000.0</v>
      </c>
      <c r="J1296" s="41">
        <v>5000.0</v>
      </c>
      <c r="K1296" s="41">
        <v>1200.0</v>
      </c>
      <c r="L1296" s="41">
        <v>600.0</v>
      </c>
      <c r="M1296" s="41">
        <v>30.0</v>
      </c>
      <c r="N1296" s="40" t="s">
        <v>1370</v>
      </c>
      <c r="O1296" s="40" t="s">
        <v>1371</v>
      </c>
      <c r="P1296" s="40" t="s">
        <v>209</v>
      </c>
      <c r="Q1296" s="40" t="s">
        <v>8686</v>
      </c>
      <c r="R1296" s="40" t="b">
        <v>0</v>
      </c>
      <c r="S1296" s="40" t="s">
        <v>1373</v>
      </c>
      <c r="T1296" s="40" t="s">
        <v>212</v>
      </c>
      <c r="U1296" s="41">
        <v>0.1</v>
      </c>
      <c r="V1296" s="41">
        <v>0.9</v>
      </c>
      <c r="W1296" s="41">
        <v>0.1</v>
      </c>
      <c r="X1296" s="41">
        <v>0.5</v>
      </c>
      <c r="Y1296" s="40" t="b">
        <v>0</v>
      </c>
      <c r="Z1296" s="40" t="b">
        <v>1</v>
      </c>
      <c r="AA1296" s="40" t="b">
        <v>0</v>
      </c>
      <c r="AB1296" s="40" t="b">
        <v>1</v>
      </c>
      <c r="AC1296" s="41" t="s">
        <v>10892</v>
      </c>
      <c r="AD1296" s="41" t="s">
        <v>10893</v>
      </c>
      <c r="AE1296" s="41">
        <v>1202.160787</v>
      </c>
      <c r="AF1296" s="41">
        <v>-4.298828912</v>
      </c>
      <c r="AG1296" s="42">
        <v>1.11E42</v>
      </c>
      <c r="AH1296" s="51">
        <v>0.396936009</v>
      </c>
      <c r="AI1296" s="45" t="s">
        <v>11595</v>
      </c>
      <c r="AJ1296" s="46">
        <v>1.1130537109067E85</v>
      </c>
      <c r="AK1296" s="41">
        <v>4269.0</v>
      </c>
      <c r="AL1296" s="40" t="s">
        <v>2224</v>
      </c>
      <c r="AM1296" s="40" t="s">
        <v>7285</v>
      </c>
      <c r="AN1296" s="40" t="s">
        <v>5643</v>
      </c>
      <c r="AO1296" s="42">
        <v>1.1E139</v>
      </c>
    </row>
    <row r="1297">
      <c r="A1297" s="41">
        <v>79.0</v>
      </c>
      <c r="B1297" s="42">
        <v>1.671302375E9</v>
      </c>
      <c r="C1297" s="42">
        <v>3356.0</v>
      </c>
      <c r="D1297" s="40" t="s">
        <v>1243</v>
      </c>
      <c r="E1297" s="41">
        <v>140.0</v>
      </c>
      <c r="F1297" s="41">
        <v>35.0</v>
      </c>
      <c r="G1297" s="41">
        <v>70.0</v>
      </c>
      <c r="H1297" s="41">
        <v>-3.07732701</v>
      </c>
      <c r="I1297" s="41">
        <v>10000.0</v>
      </c>
      <c r="J1297" s="41">
        <v>5000.0</v>
      </c>
      <c r="K1297" s="41">
        <v>1200.0</v>
      </c>
      <c r="L1297" s="41">
        <v>600.0</v>
      </c>
      <c r="M1297" s="41">
        <v>30.0</v>
      </c>
      <c r="N1297" s="40" t="s">
        <v>1370</v>
      </c>
      <c r="O1297" s="40" t="s">
        <v>1371</v>
      </c>
      <c r="P1297" s="40" t="s">
        <v>7305</v>
      </c>
      <c r="Q1297" s="40" t="s">
        <v>8686</v>
      </c>
      <c r="R1297" s="40" t="b">
        <v>0</v>
      </c>
      <c r="S1297" s="40" t="s">
        <v>1373</v>
      </c>
      <c r="T1297" s="40" t="s">
        <v>212</v>
      </c>
      <c r="U1297" s="41">
        <v>0.1</v>
      </c>
      <c r="V1297" s="41">
        <v>0.9</v>
      </c>
      <c r="W1297" s="41">
        <v>0.3</v>
      </c>
      <c r="X1297" s="41">
        <v>0.5</v>
      </c>
      <c r="Y1297" s="40" t="b">
        <v>0</v>
      </c>
      <c r="Z1297" s="40" t="b">
        <v>1</v>
      </c>
      <c r="AA1297" s="40" t="b">
        <v>0</v>
      </c>
      <c r="AB1297" s="40" t="b">
        <v>0</v>
      </c>
      <c r="AC1297" s="41" t="s">
        <v>11596</v>
      </c>
      <c r="AD1297" s="41" t="s">
        <v>11597</v>
      </c>
      <c r="AE1297" s="41">
        <v>312.8104608</v>
      </c>
      <c r="AF1297" s="41">
        <v>-4.300368939</v>
      </c>
      <c r="AG1297" s="42">
        <v>1.28E42</v>
      </c>
      <c r="AH1297" s="51">
        <v>0.397436452</v>
      </c>
      <c r="AI1297" s="45" t="s">
        <v>11598</v>
      </c>
      <c r="AJ1297" s="40" t="s">
        <v>11599</v>
      </c>
      <c r="AK1297" s="41">
        <v>10000.0</v>
      </c>
      <c r="AL1297" s="40" t="s">
        <v>216</v>
      </c>
      <c r="AM1297" s="40" t="s">
        <v>7285</v>
      </c>
      <c r="AN1297" s="40" t="s">
        <v>224</v>
      </c>
      <c r="AO1297" s="42">
        <v>1.11E139</v>
      </c>
    </row>
    <row r="1298">
      <c r="A1298" s="41">
        <v>551.0</v>
      </c>
      <c r="B1298" s="42">
        <v>1.671302375E9</v>
      </c>
      <c r="C1298" s="42">
        <v>3356.0</v>
      </c>
      <c r="D1298" s="40" t="s">
        <v>1243</v>
      </c>
      <c r="E1298" s="41">
        <v>140.0</v>
      </c>
      <c r="F1298" s="41">
        <v>35.0</v>
      </c>
      <c r="G1298" s="41">
        <v>70.0</v>
      </c>
      <c r="H1298" s="41">
        <v>-3.07732701</v>
      </c>
      <c r="I1298" s="41">
        <v>10000.0</v>
      </c>
      <c r="J1298" s="41">
        <v>5000.0</v>
      </c>
      <c r="K1298" s="41">
        <v>1200.0</v>
      </c>
      <c r="L1298" s="41">
        <v>600.0</v>
      </c>
      <c r="M1298" s="41">
        <v>50.0</v>
      </c>
      <c r="N1298" s="40" t="s">
        <v>1370</v>
      </c>
      <c r="O1298" s="40" t="s">
        <v>208</v>
      </c>
      <c r="P1298" s="40" t="s">
        <v>209</v>
      </c>
      <c r="Q1298" s="40" t="s">
        <v>8686</v>
      </c>
      <c r="R1298" s="40" t="b">
        <v>0</v>
      </c>
      <c r="S1298" s="40" t="s">
        <v>7286</v>
      </c>
      <c r="T1298" s="40" t="s">
        <v>212</v>
      </c>
      <c r="U1298" s="41">
        <v>0.1</v>
      </c>
      <c r="V1298" s="41">
        <v>0.9</v>
      </c>
      <c r="W1298" s="41">
        <v>0.1</v>
      </c>
      <c r="X1298" s="41">
        <v>0.6</v>
      </c>
      <c r="Y1298" s="40" t="b">
        <v>0</v>
      </c>
      <c r="Z1298" s="40" t="b">
        <v>1</v>
      </c>
      <c r="AA1298" s="40" t="b">
        <v>0</v>
      </c>
      <c r="AB1298" s="40" t="b">
        <v>0</v>
      </c>
      <c r="AC1298" s="41" t="s">
        <v>11600</v>
      </c>
      <c r="AD1298" s="41" t="s">
        <v>1146</v>
      </c>
      <c r="AE1298" s="41">
        <v>346.9311712</v>
      </c>
      <c r="AF1298" s="41">
        <v>-4.3010228</v>
      </c>
      <c r="AG1298" s="42">
        <v>1.04E42</v>
      </c>
      <c r="AH1298" s="51">
        <v>0.397648929</v>
      </c>
      <c r="AI1298" s="45" t="s">
        <v>11601</v>
      </c>
      <c r="AJ1298" s="40" t="s">
        <v>7330</v>
      </c>
      <c r="AK1298" s="41">
        <v>5489.0</v>
      </c>
      <c r="AL1298" s="40" t="s">
        <v>1382</v>
      </c>
      <c r="AM1298" s="40" t="s">
        <v>7285</v>
      </c>
      <c r="AN1298" s="40" t="s">
        <v>224</v>
      </c>
      <c r="AO1298" s="42">
        <v>1.01E139</v>
      </c>
    </row>
    <row r="1299">
      <c r="A1299" s="41">
        <v>263.0</v>
      </c>
      <c r="B1299" s="42">
        <v>1.671302375E9</v>
      </c>
      <c r="C1299" s="42">
        <v>3356.0</v>
      </c>
      <c r="D1299" s="40" t="s">
        <v>1243</v>
      </c>
      <c r="E1299" s="41">
        <v>140.0</v>
      </c>
      <c r="F1299" s="41">
        <v>35.0</v>
      </c>
      <c r="G1299" s="41">
        <v>70.0</v>
      </c>
      <c r="H1299" s="41">
        <v>-3.07732701</v>
      </c>
      <c r="I1299" s="41">
        <v>10000.0</v>
      </c>
      <c r="J1299" s="41">
        <v>5000.0</v>
      </c>
      <c r="K1299" s="41">
        <v>1200.0</v>
      </c>
      <c r="L1299" s="41">
        <v>600.0</v>
      </c>
      <c r="M1299" s="41">
        <v>30.0</v>
      </c>
      <c r="N1299" s="40" t="s">
        <v>1370</v>
      </c>
      <c r="O1299" s="40" t="s">
        <v>208</v>
      </c>
      <c r="P1299" s="40" t="s">
        <v>7305</v>
      </c>
      <c r="Q1299" s="40" t="s">
        <v>8686</v>
      </c>
      <c r="R1299" s="40" t="b">
        <v>0</v>
      </c>
      <c r="S1299" s="40" t="s">
        <v>7286</v>
      </c>
      <c r="T1299" s="40" t="s">
        <v>212</v>
      </c>
      <c r="U1299" s="41">
        <v>0.1</v>
      </c>
      <c r="V1299" s="41">
        <v>0.9</v>
      </c>
      <c r="W1299" s="41">
        <v>0.1</v>
      </c>
      <c r="X1299" s="41">
        <v>0.6</v>
      </c>
      <c r="Y1299" s="40" t="b">
        <v>0</v>
      </c>
      <c r="Z1299" s="40" t="b">
        <v>1</v>
      </c>
      <c r="AA1299" s="40" t="b">
        <v>0</v>
      </c>
      <c r="AB1299" s="40" t="b">
        <v>0</v>
      </c>
      <c r="AC1299" s="41" t="s">
        <v>11602</v>
      </c>
      <c r="AD1299" s="41" t="s">
        <v>11603</v>
      </c>
      <c r="AE1299" s="41">
        <v>204.551652</v>
      </c>
      <c r="AF1299" s="41">
        <v>-4.303426033</v>
      </c>
      <c r="AG1299" s="42">
        <v>3.02E41</v>
      </c>
      <c r="AH1299" s="51">
        <v>0.398429877</v>
      </c>
      <c r="AI1299" s="45" t="s">
        <v>11604</v>
      </c>
      <c r="AJ1299" s="46">
        <v>3.0206625799327E125</v>
      </c>
      <c r="AK1299" s="41">
        <v>5286.0</v>
      </c>
      <c r="AL1299" s="40" t="s">
        <v>1382</v>
      </c>
      <c r="AM1299" s="40" t="s">
        <v>7285</v>
      </c>
      <c r="AN1299" s="40" t="s">
        <v>224</v>
      </c>
      <c r="AO1299" s="42">
        <v>1.1E137</v>
      </c>
    </row>
    <row r="1300">
      <c r="A1300" s="41">
        <v>906.0</v>
      </c>
      <c r="B1300" s="42">
        <v>1.671302375E9</v>
      </c>
      <c r="C1300" s="42">
        <v>3356.0</v>
      </c>
      <c r="D1300" s="40" t="s">
        <v>1243</v>
      </c>
      <c r="E1300" s="41">
        <v>140.0</v>
      </c>
      <c r="F1300" s="41">
        <v>35.0</v>
      </c>
      <c r="G1300" s="41">
        <v>70.0</v>
      </c>
      <c r="H1300" s="41">
        <v>-3.07732701</v>
      </c>
      <c r="I1300" s="41">
        <v>10000.0</v>
      </c>
      <c r="J1300" s="41">
        <v>5000.0</v>
      </c>
      <c r="K1300" s="41">
        <v>1200.0</v>
      </c>
      <c r="L1300" s="41">
        <v>600.0</v>
      </c>
      <c r="M1300" s="41">
        <v>100.0</v>
      </c>
      <c r="N1300" s="40" t="s">
        <v>1370</v>
      </c>
      <c r="O1300" s="40" t="s">
        <v>208</v>
      </c>
      <c r="P1300" s="40" t="s">
        <v>209</v>
      </c>
      <c r="Q1300" s="40" t="s">
        <v>8686</v>
      </c>
      <c r="R1300" s="40" t="b">
        <v>0</v>
      </c>
      <c r="S1300" s="40" t="s">
        <v>1373</v>
      </c>
      <c r="T1300" s="40" t="s">
        <v>212</v>
      </c>
      <c r="U1300" s="41">
        <v>0.1</v>
      </c>
      <c r="V1300" s="41">
        <v>0.9</v>
      </c>
      <c r="W1300" s="41">
        <v>0.3</v>
      </c>
      <c r="X1300" s="41">
        <v>0.4</v>
      </c>
      <c r="Y1300" s="40" t="b">
        <v>0</v>
      </c>
      <c r="Z1300" s="40" t="b">
        <v>1</v>
      </c>
      <c r="AA1300" s="40" t="b">
        <v>0</v>
      </c>
      <c r="AB1300" s="40" t="b">
        <v>0</v>
      </c>
      <c r="AC1300" s="41" t="s">
        <v>11605</v>
      </c>
      <c r="AD1300" s="41" t="s">
        <v>11606</v>
      </c>
      <c r="AE1300" s="41">
        <v>800.3812578</v>
      </c>
      <c r="AF1300" s="41">
        <v>-4.306318851</v>
      </c>
      <c r="AG1300" s="42">
        <v>1.34E42</v>
      </c>
      <c r="AH1300" s="51">
        <v>0.39936992</v>
      </c>
      <c r="AI1300" s="45" t="s">
        <v>11607</v>
      </c>
      <c r="AJ1300" s="40" t="s">
        <v>11608</v>
      </c>
      <c r="AK1300" s="41">
        <v>10000.0</v>
      </c>
      <c r="AL1300" s="40" t="s">
        <v>216</v>
      </c>
      <c r="AM1300" s="40" t="s">
        <v>7285</v>
      </c>
      <c r="AN1300" s="40" t="s">
        <v>224</v>
      </c>
      <c r="AO1300" s="42">
        <v>1.11E139</v>
      </c>
    </row>
    <row r="1301">
      <c r="A1301" s="41">
        <v>8.0</v>
      </c>
      <c r="B1301" s="42">
        <v>1.671309524E9</v>
      </c>
      <c r="C1301" s="42">
        <v>3356.0</v>
      </c>
      <c r="D1301" s="40" t="s">
        <v>1243</v>
      </c>
      <c r="E1301" s="41">
        <v>140.0</v>
      </c>
      <c r="F1301" s="41">
        <v>35.0</v>
      </c>
      <c r="G1301" s="41">
        <v>70.0</v>
      </c>
      <c r="H1301" s="41">
        <v>-3.07732701</v>
      </c>
      <c r="I1301" s="41">
        <v>10000.0</v>
      </c>
      <c r="J1301" s="41">
        <v>5000.0</v>
      </c>
      <c r="K1301" s="41">
        <v>1200.0</v>
      </c>
      <c r="L1301" s="41">
        <v>600.0</v>
      </c>
      <c r="M1301" s="41">
        <v>30.0</v>
      </c>
      <c r="N1301" s="40" t="s">
        <v>1370</v>
      </c>
      <c r="O1301" s="40" t="s">
        <v>1371</v>
      </c>
      <c r="P1301" s="40" t="s">
        <v>209</v>
      </c>
      <c r="Q1301" s="40" t="s">
        <v>8686</v>
      </c>
      <c r="R1301" s="40" t="b">
        <v>0</v>
      </c>
      <c r="S1301" s="40" t="s">
        <v>1373</v>
      </c>
      <c r="T1301" s="40" t="s">
        <v>212</v>
      </c>
      <c r="U1301" s="41">
        <v>0.1</v>
      </c>
      <c r="V1301" s="41">
        <v>0.9</v>
      </c>
      <c r="W1301" s="41">
        <v>0.3</v>
      </c>
      <c r="X1301" s="41">
        <v>0.6</v>
      </c>
      <c r="Y1301" s="40" t="b">
        <v>0</v>
      </c>
      <c r="Z1301" s="40" t="b">
        <v>1</v>
      </c>
      <c r="AA1301" s="40" t="b">
        <v>0</v>
      </c>
      <c r="AB1301" s="40" t="b">
        <v>1</v>
      </c>
      <c r="AC1301" s="41" t="s">
        <v>11609</v>
      </c>
      <c r="AD1301" s="41" t="s">
        <v>11610</v>
      </c>
      <c r="AE1301" s="41">
        <v>1203.463145</v>
      </c>
      <c r="AF1301" s="41">
        <v>-4.308254147</v>
      </c>
      <c r="AG1301" s="42">
        <v>1.32E42</v>
      </c>
      <c r="AH1301" s="51">
        <v>0.399998808</v>
      </c>
      <c r="AI1301" s="45" t="s">
        <v>11611</v>
      </c>
      <c r="AJ1301" s="46">
        <v>1.32439187893337E171</v>
      </c>
      <c r="AK1301" s="41">
        <v>3822.0</v>
      </c>
      <c r="AL1301" s="40" t="s">
        <v>2224</v>
      </c>
      <c r="AM1301" s="40" t="s">
        <v>7285</v>
      </c>
      <c r="AN1301" s="40" t="s">
        <v>5643</v>
      </c>
      <c r="AO1301" s="42">
        <v>1.11E139</v>
      </c>
    </row>
    <row r="1302">
      <c r="A1302" s="41">
        <v>77.0</v>
      </c>
      <c r="B1302" s="42">
        <v>1.671309524E9</v>
      </c>
      <c r="C1302" s="42">
        <v>3356.0</v>
      </c>
      <c r="D1302" s="40" t="s">
        <v>1243</v>
      </c>
      <c r="E1302" s="41">
        <v>140.0</v>
      </c>
      <c r="F1302" s="41">
        <v>35.0</v>
      </c>
      <c r="G1302" s="41">
        <v>70.0</v>
      </c>
      <c r="H1302" s="41">
        <v>-3.07732701</v>
      </c>
      <c r="I1302" s="41">
        <v>10000.0</v>
      </c>
      <c r="J1302" s="41">
        <v>5000.0</v>
      </c>
      <c r="K1302" s="41">
        <v>1200.0</v>
      </c>
      <c r="L1302" s="41">
        <v>600.0</v>
      </c>
      <c r="M1302" s="41">
        <v>30.0</v>
      </c>
      <c r="N1302" s="40" t="s">
        <v>1370</v>
      </c>
      <c r="O1302" s="40" t="s">
        <v>1371</v>
      </c>
      <c r="P1302" s="40" t="s">
        <v>7305</v>
      </c>
      <c r="Q1302" s="40" t="s">
        <v>8686</v>
      </c>
      <c r="R1302" s="40" t="b">
        <v>0</v>
      </c>
      <c r="S1302" s="40" t="s">
        <v>1373</v>
      </c>
      <c r="T1302" s="40" t="s">
        <v>212</v>
      </c>
      <c r="U1302" s="41">
        <v>0.1</v>
      </c>
      <c r="V1302" s="41">
        <v>0.9</v>
      </c>
      <c r="W1302" s="41">
        <v>0.2</v>
      </c>
      <c r="X1302" s="41">
        <v>0.6</v>
      </c>
      <c r="Y1302" s="40" t="b">
        <v>0</v>
      </c>
      <c r="Z1302" s="40" t="b">
        <v>1</v>
      </c>
      <c r="AA1302" s="40" t="b">
        <v>0</v>
      </c>
      <c r="AB1302" s="40" t="b">
        <v>1</v>
      </c>
      <c r="AC1302" s="41" t="s">
        <v>11612</v>
      </c>
      <c r="AD1302" s="41" t="s">
        <v>11613</v>
      </c>
      <c r="AE1302" s="41">
        <v>1203.912953</v>
      </c>
      <c r="AF1302" s="41">
        <v>-4.309637056</v>
      </c>
      <c r="AG1302" s="42">
        <v>6.5E41</v>
      </c>
      <c r="AH1302" s="51">
        <v>0.400448195</v>
      </c>
      <c r="AI1302" s="45" t="s">
        <v>11614</v>
      </c>
      <c r="AJ1302" s="46">
        <v>6.49546074489667E125</v>
      </c>
      <c r="AK1302" s="41">
        <v>4201.0</v>
      </c>
      <c r="AL1302" s="40" t="s">
        <v>2224</v>
      </c>
      <c r="AM1302" s="40" t="s">
        <v>7285</v>
      </c>
      <c r="AN1302" s="40" t="s">
        <v>5643</v>
      </c>
      <c r="AO1302" s="42">
        <v>1.11E138</v>
      </c>
    </row>
    <row r="1303">
      <c r="A1303" s="41">
        <v>114.0</v>
      </c>
      <c r="B1303" s="42">
        <v>1.671309524E9</v>
      </c>
      <c r="C1303" s="42">
        <v>3356.0</v>
      </c>
      <c r="D1303" s="40" t="s">
        <v>1243</v>
      </c>
      <c r="E1303" s="41">
        <v>140.0</v>
      </c>
      <c r="F1303" s="41">
        <v>35.0</v>
      </c>
      <c r="G1303" s="41">
        <v>70.0</v>
      </c>
      <c r="H1303" s="41">
        <v>-3.07732701</v>
      </c>
      <c r="I1303" s="41">
        <v>10000.0</v>
      </c>
      <c r="J1303" s="41">
        <v>5000.0</v>
      </c>
      <c r="K1303" s="41">
        <v>1200.0</v>
      </c>
      <c r="L1303" s="41">
        <v>600.0</v>
      </c>
      <c r="M1303" s="41">
        <v>30.0</v>
      </c>
      <c r="N1303" s="40" t="s">
        <v>1370</v>
      </c>
      <c r="O1303" s="40" t="s">
        <v>1371</v>
      </c>
      <c r="P1303" s="40" t="s">
        <v>1372</v>
      </c>
      <c r="Q1303" s="40" t="s">
        <v>8686</v>
      </c>
      <c r="R1303" s="40" t="b">
        <v>0</v>
      </c>
      <c r="S1303" s="40" t="s">
        <v>1373</v>
      </c>
      <c r="T1303" s="40" t="s">
        <v>212</v>
      </c>
      <c r="U1303" s="41">
        <v>0.1</v>
      </c>
      <c r="V1303" s="41">
        <v>0.9</v>
      </c>
      <c r="W1303" s="41">
        <v>0.3</v>
      </c>
      <c r="X1303" s="41">
        <v>0.4</v>
      </c>
      <c r="Y1303" s="40" t="b">
        <v>0</v>
      </c>
      <c r="Z1303" s="40" t="b">
        <v>1</v>
      </c>
      <c r="AA1303" s="40" t="b">
        <v>0</v>
      </c>
      <c r="AB1303" s="40" t="b">
        <v>1</v>
      </c>
      <c r="AC1303" s="41" t="s">
        <v>11615</v>
      </c>
      <c r="AD1303" s="41" t="s">
        <v>11616</v>
      </c>
      <c r="AE1303" s="41">
        <v>1198.692939</v>
      </c>
      <c r="AF1303" s="41">
        <v>-4.310348416</v>
      </c>
      <c r="AG1303" s="42">
        <v>1.21E42</v>
      </c>
      <c r="AH1303" s="51">
        <v>0.400679356</v>
      </c>
      <c r="AI1303" s="45" t="s">
        <v>11617</v>
      </c>
      <c r="AJ1303" s="46">
        <v>1.21061493949236E171</v>
      </c>
      <c r="AK1303" s="41">
        <v>4269.0</v>
      </c>
      <c r="AL1303" s="40" t="s">
        <v>7372</v>
      </c>
      <c r="AM1303" s="40" t="s">
        <v>7285</v>
      </c>
      <c r="AN1303" s="40" t="s">
        <v>5643</v>
      </c>
      <c r="AO1303" s="42">
        <v>1.1E139</v>
      </c>
    </row>
    <row r="1304">
      <c r="A1304" s="41">
        <v>917.0</v>
      </c>
      <c r="B1304" s="42">
        <v>1.671302375E9</v>
      </c>
      <c r="C1304" s="42">
        <v>3356.0</v>
      </c>
      <c r="D1304" s="40" t="s">
        <v>1243</v>
      </c>
      <c r="E1304" s="41">
        <v>140.0</v>
      </c>
      <c r="F1304" s="41">
        <v>35.0</v>
      </c>
      <c r="G1304" s="41">
        <v>70.0</v>
      </c>
      <c r="H1304" s="41">
        <v>-3.07732701</v>
      </c>
      <c r="I1304" s="41">
        <v>10000.0</v>
      </c>
      <c r="J1304" s="41">
        <v>5000.0</v>
      </c>
      <c r="K1304" s="41">
        <v>1200.0</v>
      </c>
      <c r="L1304" s="41">
        <v>600.0</v>
      </c>
      <c r="M1304" s="41">
        <v>100.0</v>
      </c>
      <c r="N1304" s="40" t="s">
        <v>1370</v>
      </c>
      <c r="O1304" s="40" t="s">
        <v>208</v>
      </c>
      <c r="P1304" s="40" t="s">
        <v>209</v>
      </c>
      <c r="Q1304" s="40" t="s">
        <v>8686</v>
      </c>
      <c r="R1304" s="40" t="b">
        <v>0</v>
      </c>
      <c r="S1304" s="40" t="s">
        <v>7286</v>
      </c>
      <c r="T1304" s="40" t="s">
        <v>212</v>
      </c>
      <c r="U1304" s="41">
        <v>0.1</v>
      </c>
      <c r="V1304" s="41">
        <v>0.9</v>
      </c>
      <c r="W1304" s="41">
        <v>0.3</v>
      </c>
      <c r="X1304" s="41">
        <v>0.6</v>
      </c>
      <c r="Y1304" s="40" t="b">
        <v>0</v>
      </c>
      <c r="Z1304" s="40" t="b">
        <v>1</v>
      </c>
      <c r="AA1304" s="40" t="b">
        <v>0</v>
      </c>
      <c r="AB1304" s="40" t="b">
        <v>0</v>
      </c>
      <c r="AC1304" s="41" t="s">
        <v>11618</v>
      </c>
      <c r="AD1304" s="41" t="s">
        <v>11619</v>
      </c>
      <c r="AE1304" s="41">
        <v>644.1424451</v>
      </c>
      <c r="AF1304" s="41">
        <v>-4.310777171</v>
      </c>
      <c r="AG1304" s="42">
        <v>3.45E41</v>
      </c>
      <c r="AH1304" s="51">
        <v>0.400818684</v>
      </c>
      <c r="AI1304" s="45" t="s">
        <v>11620</v>
      </c>
      <c r="AJ1304" s="40" t="s">
        <v>11621</v>
      </c>
      <c r="AK1304" s="41">
        <v>5095.0</v>
      </c>
      <c r="AL1304" s="40" t="s">
        <v>7372</v>
      </c>
      <c r="AM1304" s="40" t="s">
        <v>7285</v>
      </c>
      <c r="AN1304" s="40" t="s">
        <v>224</v>
      </c>
      <c r="AO1304" s="42">
        <v>1.11E137</v>
      </c>
    </row>
    <row r="1305">
      <c r="A1305" s="41">
        <v>157.0</v>
      </c>
      <c r="B1305" s="42">
        <v>1.67130956E9</v>
      </c>
      <c r="C1305" s="42">
        <v>3356.0</v>
      </c>
      <c r="D1305" s="40" t="s">
        <v>1243</v>
      </c>
      <c r="E1305" s="41">
        <v>140.0</v>
      </c>
      <c r="F1305" s="41">
        <v>35.0</v>
      </c>
      <c r="G1305" s="41">
        <v>70.0</v>
      </c>
      <c r="H1305" s="41">
        <v>-3.07732701</v>
      </c>
      <c r="I1305" s="41">
        <v>10000.0</v>
      </c>
      <c r="J1305" s="41">
        <v>5000.0</v>
      </c>
      <c r="K1305" s="41">
        <v>1200.0</v>
      </c>
      <c r="L1305" s="41">
        <v>600.0</v>
      </c>
      <c r="M1305" s="41">
        <v>30.0</v>
      </c>
      <c r="N1305" s="40" t="s">
        <v>1370</v>
      </c>
      <c r="O1305" s="40" t="s">
        <v>1371</v>
      </c>
      <c r="P1305" s="40" t="s">
        <v>212</v>
      </c>
      <c r="Q1305" s="40" t="s">
        <v>8686</v>
      </c>
      <c r="R1305" s="40" t="b">
        <v>0</v>
      </c>
      <c r="S1305" s="40" t="s">
        <v>7286</v>
      </c>
      <c r="T1305" s="40" t="s">
        <v>7305</v>
      </c>
      <c r="U1305" s="41">
        <v>0.1</v>
      </c>
      <c r="V1305" s="41">
        <v>0.9</v>
      </c>
      <c r="W1305" s="41">
        <v>0.2</v>
      </c>
      <c r="X1305" s="41">
        <v>0.5</v>
      </c>
      <c r="Y1305" s="40" t="b">
        <v>0</v>
      </c>
      <c r="Z1305" s="40" t="b">
        <v>1</v>
      </c>
      <c r="AA1305" s="40" t="b">
        <v>0</v>
      </c>
      <c r="AB1305" s="40" t="b">
        <v>0</v>
      </c>
      <c r="AC1305" s="41" t="s">
        <v>11622</v>
      </c>
      <c r="AD1305" s="41" t="s">
        <v>11623</v>
      </c>
      <c r="AE1305" s="41">
        <v>739.8522456</v>
      </c>
      <c r="AF1305" s="41">
        <v>-4.314293365</v>
      </c>
      <c r="AG1305" s="42">
        <v>1.19E41</v>
      </c>
      <c r="AH1305" s="51">
        <v>0.401961296</v>
      </c>
      <c r="AI1305" s="45" t="s">
        <v>11624</v>
      </c>
      <c r="AJ1305" s="45">
        <v>1.19282192095387E251</v>
      </c>
      <c r="AK1305" s="41">
        <v>6053.0</v>
      </c>
      <c r="AL1305" s="40" t="s">
        <v>7372</v>
      </c>
      <c r="AM1305" s="40" t="s">
        <v>7285</v>
      </c>
      <c r="AN1305" s="40" t="s">
        <v>5643</v>
      </c>
      <c r="AO1305" s="42">
        <v>1.01E136</v>
      </c>
    </row>
    <row r="1306">
      <c r="A1306" s="41">
        <v>232.0</v>
      </c>
      <c r="B1306" s="42">
        <v>1.671302375E9</v>
      </c>
      <c r="C1306" s="42">
        <v>3356.0</v>
      </c>
      <c r="D1306" s="40" t="s">
        <v>1243</v>
      </c>
      <c r="E1306" s="41">
        <v>140.0</v>
      </c>
      <c r="F1306" s="41">
        <v>35.0</v>
      </c>
      <c r="G1306" s="41">
        <v>70.0</v>
      </c>
      <c r="H1306" s="41">
        <v>-3.07732701</v>
      </c>
      <c r="I1306" s="41">
        <v>10000.0</v>
      </c>
      <c r="J1306" s="41">
        <v>5000.0</v>
      </c>
      <c r="K1306" s="41">
        <v>1200.0</v>
      </c>
      <c r="L1306" s="41">
        <v>600.0</v>
      </c>
      <c r="M1306" s="41">
        <v>30.0</v>
      </c>
      <c r="N1306" s="40" t="s">
        <v>1370</v>
      </c>
      <c r="O1306" s="40" t="s">
        <v>208</v>
      </c>
      <c r="P1306" s="40" t="s">
        <v>7310</v>
      </c>
      <c r="Q1306" s="40" t="s">
        <v>8686</v>
      </c>
      <c r="R1306" s="40" t="b">
        <v>0</v>
      </c>
      <c r="S1306" s="40" t="s">
        <v>7286</v>
      </c>
      <c r="T1306" s="40" t="s">
        <v>212</v>
      </c>
      <c r="U1306" s="41">
        <v>0.1</v>
      </c>
      <c r="V1306" s="41">
        <v>0.9</v>
      </c>
      <c r="W1306" s="41">
        <v>0.3</v>
      </c>
      <c r="X1306" s="41">
        <v>0.5</v>
      </c>
      <c r="Y1306" s="40" t="b">
        <v>0</v>
      </c>
      <c r="Z1306" s="40" t="b">
        <v>1</v>
      </c>
      <c r="AA1306" s="40" t="b">
        <v>0</v>
      </c>
      <c r="AB1306" s="40" t="b">
        <v>0</v>
      </c>
      <c r="AC1306" s="41" t="s">
        <v>9978</v>
      </c>
      <c r="AD1306" s="41" t="s">
        <v>11625</v>
      </c>
      <c r="AE1306" s="41">
        <v>262.0502946</v>
      </c>
      <c r="AF1306" s="41">
        <v>-4.31430696</v>
      </c>
      <c r="AG1306" s="42">
        <v>1.04E42</v>
      </c>
      <c r="AH1306" s="51">
        <v>0.401965714</v>
      </c>
      <c r="AI1306" s="45" t="s">
        <v>11626</v>
      </c>
      <c r="AJ1306" s="40" t="s">
        <v>11627</v>
      </c>
      <c r="AK1306" s="41">
        <v>5867.0</v>
      </c>
      <c r="AL1306" s="40" t="s">
        <v>1382</v>
      </c>
      <c r="AM1306" s="40" t="s">
        <v>7285</v>
      </c>
      <c r="AN1306" s="40" t="s">
        <v>224</v>
      </c>
      <c r="AO1306" s="42">
        <v>1.01E139</v>
      </c>
    </row>
    <row r="1307">
      <c r="A1307" s="41">
        <v>408.0</v>
      </c>
      <c r="B1307" s="42">
        <v>1.671302375E9</v>
      </c>
      <c r="C1307" s="42">
        <v>3356.0</v>
      </c>
      <c r="D1307" s="40" t="s">
        <v>1243</v>
      </c>
      <c r="E1307" s="41">
        <v>140.0</v>
      </c>
      <c r="F1307" s="41">
        <v>35.0</v>
      </c>
      <c r="G1307" s="41">
        <v>70.0</v>
      </c>
      <c r="H1307" s="41">
        <v>-3.07732701</v>
      </c>
      <c r="I1307" s="41">
        <v>10000.0</v>
      </c>
      <c r="J1307" s="41">
        <v>5000.0</v>
      </c>
      <c r="K1307" s="41">
        <v>1200.0</v>
      </c>
      <c r="L1307" s="41">
        <v>600.0</v>
      </c>
      <c r="M1307" s="41">
        <v>50.0</v>
      </c>
      <c r="N1307" s="40" t="s">
        <v>1370</v>
      </c>
      <c r="O1307" s="40" t="s">
        <v>1371</v>
      </c>
      <c r="P1307" s="40" t="s">
        <v>7310</v>
      </c>
      <c r="Q1307" s="40" t="s">
        <v>8686</v>
      </c>
      <c r="R1307" s="40" t="b">
        <v>0</v>
      </c>
      <c r="S1307" s="40" t="s">
        <v>7286</v>
      </c>
      <c r="T1307" s="40" t="s">
        <v>212</v>
      </c>
      <c r="U1307" s="41">
        <v>0.1</v>
      </c>
      <c r="V1307" s="41">
        <v>0.9</v>
      </c>
      <c r="W1307" s="41">
        <v>0.2</v>
      </c>
      <c r="X1307" s="41">
        <v>0.4</v>
      </c>
      <c r="Y1307" s="40" t="b">
        <v>0</v>
      </c>
      <c r="Z1307" s="40" t="b">
        <v>1</v>
      </c>
      <c r="AA1307" s="40" t="b">
        <v>0</v>
      </c>
      <c r="AB1307" s="40" t="b">
        <v>0</v>
      </c>
      <c r="AC1307" s="41" t="s">
        <v>11628</v>
      </c>
      <c r="AD1307" s="41" t="s">
        <v>11629</v>
      </c>
      <c r="AE1307" s="41">
        <v>328.2435603</v>
      </c>
      <c r="AF1307" s="41">
        <v>-4.314962708</v>
      </c>
      <c r="AG1307" s="42">
        <v>4.6E41</v>
      </c>
      <c r="AH1307" s="51">
        <v>0.402178805</v>
      </c>
      <c r="AI1307" s="45" t="s">
        <v>11630</v>
      </c>
      <c r="AJ1307" s="40" t="s">
        <v>11631</v>
      </c>
      <c r="AK1307" s="41">
        <v>5247.0</v>
      </c>
      <c r="AL1307" s="40" t="s">
        <v>1382</v>
      </c>
      <c r="AM1307" s="40" t="s">
        <v>7285</v>
      </c>
      <c r="AN1307" s="40" t="s">
        <v>224</v>
      </c>
      <c r="AO1307" s="42">
        <v>1.01E138</v>
      </c>
    </row>
    <row r="1308">
      <c r="A1308" s="41">
        <v>36.0</v>
      </c>
      <c r="B1308" s="42">
        <v>1.671312492E9</v>
      </c>
      <c r="C1308" s="42">
        <v>3356.0</v>
      </c>
      <c r="D1308" s="40" t="s">
        <v>1243</v>
      </c>
      <c r="E1308" s="41">
        <v>140.0</v>
      </c>
      <c r="F1308" s="41">
        <v>35.0</v>
      </c>
      <c r="G1308" s="41">
        <v>70.0</v>
      </c>
      <c r="H1308" s="41">
        <v>-3.07732701</v>
      </c>
      <c r="I1308" s="41">
        <v>10000.0</v>
      </c>
      <c r="J1308" s="41">
        <v>5000.0</v>
      </c>
      <c r="K1308" s="41">
        <v>1200.0</v>
      </c>
      <c r="L1308" s="41">
        <v>600.0</v>
      </c>
      <c r="M1308" s="41">
        <v>30.0</v>
      </c>
      <c r="N1308" s="40" t="s">
        <v>1370</v>
      </c>
      <c r="O1308" s="40" t="s">
        <v>1371</v>
      </c>
      <c r="P1308" s="40" t="s">
        <v>7310</v>
      </c>
      <c r="Q1308" s="40" t="s">
        <v>8686</v>
      </c>
      <c r="R1308" s="40" t="b">
        <v>0</v>
      </c>
      <c r="S1308" s="40" t="s">
        <v>1373</v>
      </c>
      <c r="T1308" s="40" t="s">
        <v>7305</v>
      </c>
      <c r="U1308" s="41">
        <v>0.1</v>
      </c>
      <c r="V1308" s="41">
        <v>0.9</v>
      </c>
      <c r="W1308" s="41">
        <v>0.1</v>
      </c>
      <c r="X1308" s="41">
        <v>0.4</v>
      </c>
      <c r="Y1308" s="40" t="b">
        <v>0</v>
      </c>
      <c r="Z1308" s="40" t="b">
        <v>1</v>
      </c>
      <c r="AA1308" s="40" t="b">
        <v>0</v>
      </c>
      <c r="AB1308" s="40" t="b">
        <v>1</v>
      </c>
      <c r="AC1308" s="41" t="s">
        <v>11632</v>
      </c>
      <c r="AD1308" s="41" t="s">
        <v>11633</v>
      </c>
      <c r="AE1308" s="41">
        <v>1202.462686</v>
      </c>
      <c r="AF1308" s="41">
        <v>-4.314972725</v>
      </c>
      <c r="AG1308" s="42">
        <v>1.39E42</v>
      </c>
      <c r="AH1308" s="51">
        <v>0.40218206</v>
      </c>
      <c r="AI1308" s="45" t="s">
        <v>11634</v>
      </c>
      <c r="AJ1308" s="46">
        <v>1.38736010854402E128</v>
      </c>
      <c r="AK1308" s="41">
        <v>3846.0</v>
      </c>
      <c r="AL1308" s="40" t="s">
        <v>2224</v>
      </c>
      <c r="AM1308" s="40" t="s">
        <v>7285</v>
      </c>
      <c r="AN1308" s="40" t="s">
        <v>5643</v>
      </c>
      <c r="AO1308" s="42">
        <v>1.11E139</v>
      </c>
    </row>
    <row r="1309">
      <c r="A1309" s="41">
        <v>296.0</v>
      </c>
      <c r="B1309" s="42">
        <v>1.671302375E9</v>
      </c>
      <c r="C1309" s="42">
        <v>3356.0</v>
      </c>
      <c r="D1309" s="40" t="s">
        <v>1243</v>
      </c>
      <c r="E1309" s="41">
        <v>140.0</v>
      </c>
      <c r="F1309" s="41">
        <v>35.0</v>
      </c>
      <c r="G1309" s="41">
        <v>70.0</v>
      </c>
      <c r="H1309" s="41">
        <v>-3.07732701</v>
      </c>
      <c r="I1309" s="41">
        <v>10000.0</v>
      </c>
      <c r="J1309" s="41">
        <v>5000.0</v>
      </c>
      <c r="K1309" s="41">
        <v>1200.0</v>
      </c>
      <c r="L1309" s="41">
        <v>600.0</v>
      </c>
      <c r="M1309" s="41">
        <v>30.0</v>
      </c>
      <c r="N1309" s="40" t="s">
        <v>1370</v>
      </c>
      <c r="O1309" s="40" t="s">
        <v>208</v>
      </c>
      <c r="P1309" s="40" t="s">
        <v>1372</v>
      </c>
      <c r="Q1309" s="40" t="s">
        <v>8686</v>
      </c>
      <c r="R1309" s="40" t="b">
        <v>0</v>
      </c>
      <c r="S1309" s="40" t="s">
        <v>1373</v>
      </c>
      <c r="T1309" s="40" t="s">
        <v>212</v>
      </c>
      <c r="U1309" s="41">
        <v>0.1</v>
      </c>
      <c r="V1309" s="41">
        <v>0.9</v>
      </c>
      <c r="W1309" s="41">
        <v>0.3</v>
      </c>
      <c r="X1309" s="41">
        <v>0.6</v>
      </c>
      <c r="Y1309" s="40" t="b">
        <v>0</v>
      </c>
      <c r="Z1309" s="40" t="b">
        <v>1</v>
      </c>
      <c r="AA1309" s="40" t="b">
        <v>0</v>
      </c>
      <c r="AB1309" s="40" t="b">
        <v>0</v>
      </c>
      <c r="AC1309" s="41" t="s">
        <v>11635</v>
      </c>
      <c r="AD1309" s="41" t="s">
        <v>11636</v>
      </c>
      <c r="AE1309" s="41">
        <v>397.7147915</v>
      </c>
      <c r="AF1309" s="41">
        <v>-4.316158951</v>
      </c>
      <c r="AG1309" s="42">
        <v>1.2E42</v>
      </c>
      <c r="AH1309" s="51">
        <v>0.402567532</v>
      </c>
      <c r="AI1309" s="45" t="s">
        <v>11637</v>
      </c>
      <c r="AJ1309" s="40" t="s">
        <v>11638</v>
      </c>
      <c r="AK1309" s="41">
        <v>10000.0</v>
      </c>
      <c r="AL1309" s="40" t="s">
        <v>216</v>
      </c>
      <c r="AM1309" s="40" t="s">
        <v>7285</v>
      </c>
      <c r="AN1309" s="40" t="s">
        <v>224</v>
      </c>
      <c r="AO1309" s="42">
        <v>1.1E139</v>
      </c>
    </row>
    <row r="1310">
      <c r="A1310" s="41">
        <v>79.0</v>
      </c>
      <c r="B1310" s="42">
        <v>1.671312492E9</v>
      </c>
      <c r="C1310" s="42">
        <v>3356.0</v>
      </c>
      <c r="D1310" s="40" t="s">
        <v>1243</v>
      </c>
      <c r="E1310" s="41">
        <v>140.0</v>
      </c>
      <c r="F1310" s="41">
        <v>35.0</v>
      </c>
      <c r="G1310" s="41">
        <v>70.0</v>
      </c>
      <c r="H1310" s="41">
        <v>-3.07732701</v>
      </c>
      <c r="I1310" s="41">
        <v>10000.0</v>
      </c>
      <c r="J1310" s="41">
        <v>5000.0</v>
      </c>
      <c r="K1310" s="41">
        <v>1200.0</v>
      </c>
      <c r="L1310" s="41">
        <v>600.0</v>
      </c>
      <c r="M1310" s="41">
        <v>30.0</v>
      </c>
      <c r="N1310" s="40" t="s">
        <v>1370</v>
      </c>
      <c r="O1310" s="40" t="s">
        <v>1371</v>
      </c>
      <c r="P1310" s="40" t="s">
        <v>7305</v>
      </c>
      <c r="Q1310" s="40" t="s">
        <v>8686</v>
      </c>
      <c r="R1310" s="40" t="b">
        <v>0</v>
      </c>
      <c r="S1310" s="40" t="s">
        <v>1373</v>
      </c>
      <c r="T1310" s="40" t="s">
        <v>7305</v>
      </c>
      <c r="U1310" s="41">
        <v>0.1</v>
      </c>
      <c r="V1310" s="41">
        <v>0.9</v>
      </c>
      <c r="W1310" s="41">
        <v>0.3</v>
      </c>
      <c r="X1310" s="41">
        <v>0.5</v>
      </c>
      <c r="Y1310" s="40" t="b">
        <v>0</v>
      </c>
      <c r="Z1310" s="40" t="b">
        <v>1</v>
      </c>
      <c r="AA1310" s="40" t="b">
        <v>0</v>
      </c>
      <c r="AB1310" s="40" t="b">
        <v>1</v>
      </c>
      <c r="AC1310" s="41" t="s">
        <v>11639</v>
      </c>
      <c r="AD1310" s="41" t="s">
        <v>11640</v>
      </c>
      <c r="AE1310" s="41">
        <v>1203.175693</v>
      </c>
      <c r="AF1310" s="41">
        <v>-4.317661385</v>
      </c>
      <c r="AG1310" s="42">
        <v>1.28E42</v>
      </c>
      <c r="AH1310" s="51">
        <v>0.403055759</v>
      </c>
      <c r="AI1310" s="45" t="s">
        <v>11641</v>
      </c>
      <c r="AJ1310" s="40" t="s">
        <v>11642</v>
      </c>
      <c r="AK1310" s="41">
        <v>7383.0</v>
      </c>
      <c r="AL1310" s="40" t="s">
        <v>2224</v>
      </c>
      <c r="AM1310" s="40" t="s">
        <v>7285</v>
      </c>
      <c r="AN1310" s="40" t="s">
        <v>5643</v>
      </c>
      <c r="AO1310" s="42">
        <v>1.11E139</v>
      </c>
    </row>
    <row r="1311">
      <c r="A1311" s="41">
        <v>660.0</v>
      </c>
      <c r="B1311" s="42">
        <v>1.671302375E9</v>
      </c>
      <c r="C1311" s="42">
        <v>3356.0</v>
      </c>
      <c r="D1311" s="40" t="s">
        <v>1243</v>
      </c>
      <c r="E1311" s="41">
        <v>140.0</v>
      </c>
      <c r="F1311" s="41">
        <v>35.0</v>
      </c>
      <c r="G1311" s="41">
        <v>70.0</v>
      </c>
      <c r="H1311" s="41">
        <v>-3.07732701</v>
      </c>
      <c r="I1311" s="41">
        <v>10000.0</v>
      </c>
      <c r="J1311" s="41">
        <v>5000.0</v>
      </c>
      <c r="K1311" s="41">
        <v>1200.0</v>
      </c>
      <c r="L1311" s="41">
        <v>600.0</v>
      </c>
      <c r="M1311" s="41">
        <v>50.0</v>
      </c>
      <c r="N1311" s="40" t="s">
        <v>1370</v>
      </c>
      <c r="O1311" s="40" t="s">
        <v>208</v>
      </c>
      <c r="P1311" s="40" t="s">
        <v>1372</v>
      </c>
      <c r="Q1311" s="40" t="s">
        <v>8686</v>
      </c>
      <c r="R1311" s="40" t="b">
        <v>0</v>
      </c>
      <c r="S1311" s="40" t="s">
        <v>7286</v>
      </c>
      <c r="T1311" s="40" t="s">
        <v>212</v>
      </c>
      <c r="U1311" s="41">
        <v>0.1</v>
      </c>
      <c r="V1311" s="41">
        <v>0.9</v>
      </c>
      <c r="W1311" s="41">
        <v>0.2</v>
      </c>
      <c r="X1311" s="41">
        <v>0.4</v>
      </c>
      <c r="Y1311" s="40" t="b">
        <v>0</v>
      </c>
      <c r="Z1311" s="40" t="b">
        <v>1</v>
      </c>
      <c r="AA1311" s="40" t="b">
        <v>0</v>
      </c>
      <c r="AB1311" s="40" t="b">
        <v>0</v>
      </c>
      <c r="AC1311" s="41" t="s">
        <v>11643</v>
      </c>
      <c r="AD1311" s="41" t="s">
        <v>11644</v>
      </c>
      <c r="AE1311" s="41">
        <v>331.5683177</v>
      </c>
      <c r="AF1311" s="41">
        <v>-4.318439279</v>
      </c>
      <c r="AG1311" s="42">
        <v>1.03E42</v>
      </c>
      <c r="AH1311" s="51">
        <v>0.403308542</v>
      </c>
      <c r="AI1311" s="45" t="s">
        <v>11645</v>
      </c>
      <c r="AJ1311" s="40" t="s">
        <v>11646</v>
      </c>
      <c r="AK1311" s="41">
        <v>7789.0</v>
      </c>
      <c r="AL1311" s="40" t="s">
        <v>1382</v>
      </c>
      <c r="AM1311" s="40" t="s">
        <v>7285</v>
      </c>
      <c r="AN1311" s="40" t="s">
        <v>224</v>
      </c>
      <c r="AO1311" s="42">
        <v>1.01E139</v>
      </c>
    </row>
    <row r="1312">
      <c r="A1312" s="41">
        <v>336.0</v>
      </c>
      <c r="B1312" s="42">
        <v>1.671302375E9</v>
      </c>
      <c r="C1312" s="42">
        <v>3356.0</v>
      </c>
      <c r="D1312" s="40" t="s">
        <v>1243</v>
      </c>
      <c r="E1312" s="41">
        <v>140.0</v>
      </c>
      <c r="F1312" s="41">
        <v>35.0</v>
      </c>
      <c r="G1312" s="41">
        <v>70.0</v>
      </c>
      <c r="H1312" s="41">
        <v>-3.07732701</v>
      </c>
      <c r="I1312" s="41">
        <v>10000.0</v>
      </c>
      <c r="J1312" s="41">
        <v>5000.0</v>
      </c>
      <c r="K1312" s="41">
        <v>1200.0</v>
      </c>
      <c r="L1312" s="41">
        <v>600.0</v>
      </c>
      <c r="M1312" s="41">
        <v>30.0</v>
      </c>
      <c r="N1312" s="40" t="s">
        <v>1370</v>
      </c>
      <c r="O1312" s="40" t="s">
        <v>208</v>
      </c>
      <c r="P1312" s="40" t="s">
        <v>212</v>
      </c>
      <c r="Q1312" s="40" t="s">
        <v>8686</v>
      </c>
      <c r="R1312" s="40" t="b">
        <v>0</v>
      </c>
      <c r="S1312" s="40" t="s">
        <v>7286</v>
      </c>
      <c r="T1312" s="40" t="s">
        <v>212</v>
      </c>
      <c r="U1312" s="41">
        <v>0.1</v>
      </c>
      <c r="V1312" s="41">
        <v>0.9</v>
      </c>
      <c r="W1312" s="41">
        <v>0.2</v>
      </c>
      <c r="X1312" s="41">
        <v>0.4</v>
      </c>
      <c r="Y1312" s="40" t="b">
        <v>0</v>
      </c>
      <c r="Z1312" s="40" t="b">
        <v>1</v>
      </c>
      <c r="AA1312" s="40" t="b">
        <v>0</v>
      </c>
      <c r="AB1312" s="40" t="b">
        <v>0</v>
      </c>
      <c r="AC1312" s="41" t="s">
        <v>11647</v>
      </c>
      <c r="AD1312" s="41" t="s">
        <v>8702</v>
      </c>
      <c r="AE1312" s="41">
        <v>222.4735105</v>
      </c>
      <c r="AF1312" s="41">
        <v>-4.318877758</v>
      </c>
      <c r="AG1312" s="42">
        <v>4.51E41</v>
      </c>
      <c r="AH1312" s="51">
        <v>0.403451029</v>
      </c>
      <c r="AI1312" s="45" t="s">
        <v>11648</v>
      </c>
      <c r="AJ1312" s="45">
        <v>4.50668987421885E251</v>
      </c>
      <c r="AK1312" s="41">
        <v>8586.0</v>
      </c>
      <c r="AL1312" s="40" t="s">
        <v>1382</v>
      </c>
      <c r="AM1312" s="40" t="s">
        <v>7285</v>
      </c>
      <c r="AN1312" s="40" t="s">
        <v>224</v>
      </c>
      <c r="AO1312" s="42">
        <v>1.01E138</v>
      </c>
    </row>
    <row r="1313">
      <c r="A1313" s="41">
        <v>7.0</v>
      </c>
      <c r="B1313" s="42">
        <v>1.671302375E9</v>
      </c>
      <c r="C1313" s="42">
        <v>3356.0</v>
      </c>
      <c r="D1313" s="40" t="s">
        <v>1243</v>
      </c>
      <c r="E1313" s="41">
        <v>140.0</v>
      </c>
      <c r="F1313" s="41">
        <v>35.0</v>
      </c>
      <c r="G1313" s="41">
        <v>70.0</v>
      </c>
      <c r="H1313" s="41">
        <v>-3.07732701</v>
      </c>
      <c r="I1313" s="41">
        <v>10000.0</v>
      </c>
      <c r="J1313" s="41">
        <v>5000.0</v>
      </c>
      <c r="K1313" s="41">
        <v>1200.0</v>
      </c>
      <c r="L1313" s="41">
        <v>600.0</v>
      </c>
      <c r="M1313" s="41">
        <v>30.0</v>
      </c>
      <c r="N1313" s="40" t="s">
        <v>1370</v>
      </c>
      <c r="O1313" s="40" t="s">
        <v>1371</v>
      </c>
      <c r="P1313" s="40" t="s">
        <v>209</v>
      </c>
      <c r="Q1313" s="40" t="s">
        <v>8686</v>
      </c>
      <c r="R1313" s="40" t="b">
        <v>0</v>
      </c>
      <c r="S1313" s="40" t="s">
        <v>1373</v>
      </c>
      <c r="T1313" s="40" t="s">
        <v>212</v>
      </c>
      <c r="U1313" s="41">
        <v>0.1</v>
      </c>
      <c r="V1313" s="41">
        <v>0.9</v>
      </c>
      <c r="W1313" s="41">
        <v>0.3</v>
      </c>
      <c r="X1313" s="41">
        <v>0.5</v>
      </c>
      <c r="Y1313" s="40" t="b">
        <v>0</v>
      </c>
      <c r="Z1313" s="40" t="b">
        <v>1</v>
      </c>
      <c r="AA1313" s="40" t="b">
        <v>0</v>
      </c>
      <c r="AB1313" s="40" t="b">
        <v>0</v>
      </c>
      <c r="AC1313" s="41" t="s">
        <v>11649</v>
      </c>
      <c r="AD1313" s="41" t="s">
        <v>11650</v>
      </c>
      <c r="AE1313" s="41">
        <v>392.1093299</v>
      </c>
      <c r="AF1313" s="41">
        <v>-4.319408936</v>
      </c>
      <c r="AG1313" s="42">
        <v>4.02E41</v>
      </c>
      <c r="AH1313" s="51">
        <v>0.403623639</v>
      </c>
      <c r="AI1313" s="45" t="s">
        <v>11651</v>
      </c>
      <c r="AJ1313" s="40" t="s">
        <v>11652</v>
      </c>
      <c r="AK1313" s="41">
        <v>10000.0</v>
      </c>
      <c r="AL1313" s="40" t="s">
        <v>216</v>
      </c>
      <c r="AM1313" s="40" t="s">
        <v>7285</v>
      </c>
      <c r="AN1313" s="40" t="s">
        <v>224</v>
      </c>
      <c r="AO1313" s="42">
        <v>1.0E138</v>
      </c>
    </row>
    <row r="1314">
      <c r="A1314" s="41">
        <v>197.0</v>
      </c>
      <c r="B1314" s="42">
        <v>1.671302375E9</v>
      </c>
      <c r="C1314" s="42">
        <v>3356.0</v>
      </c>
      <c r="D1314" s="40" t="s">
        <v>1243</v>
      </c>
      <c r="E1314" s="41">
        <v>140.0</v>
      </c>
      <c r="F1314" s="41">
        <v>35.0</v>
      </c>
      <c r="G1314" s="41">
        <v>70.0</v>
      </c>
      <c r="H1314" s="41">
        <v>-3.07732701</v>
      </c>
      <c r="I1314" s="41">
        <v>10000.0</v>
      </c>
      <c r="J1314" s="41">
        <v>5000.0</v>
      </c>
      <c r="K1314" s="41">
        <v>1200.0</v>
      </c>
      <c r="L1314" s="41">
        <v>600.0</v>
      </c>
      <c r="M1314" s="41">
        <v>30.0</v>
      </c>
      <c r="N1314" s="40" t="s">
        <v>1370</v>
      </c>
      <c r="O1314" s="40" t="s">
        <v>208</v>
      </c>
      <c r="P1314" s="40" t="s">
        <v>209</v>
      </c>
      <c r="Q1314" s="40" t="s">
        <v>8686</v>
      </c>
      <c r="R1314" s="40" t="b">
        <v>0</v>
      </c>
      <c r="S1314" s="40" t="s">
        <v>7286</v>
      </c>
      <c r="T1314" s="40" t="s">
        <v>212</v>
      </c>
      <c r="U1314" s="41">
        <v>0.1</v>
      </c>
      <c r="V1314" s="41">
        <v>0.9</v>
      </c>
      <c r="W1314" s="41">
        <v>0.3</v>
      </c>
      <c r="X1314" s="41">
        <v>0.6</v>
      </c>
      <c r="Y1314" s="40" t="b">
        <v>0</v>
      </c>
      <c r="Z1314" s="40" t="b">
        <v>1</v>
      </c>
      <c r="AA1314" s="40" t="b">
        <v>0</v>
      </c>
      <c r="AB1314" s="40" t="b">
        <v>0</v>
      </c>
      <c r="AC1314" s="41" t="s">
        <v>11653</v>
      </c>
      <c r="AD1314" s="41" t="s">
        <v>11654</v>
      </c>
      <c r="AE1314" s="41">
        <v>241.0543263</v>
      </c>
      <c r="AF1314" s="41">
        <v>-4.319450706</v>
      </c>
      <c r="AG1314" s="42">
        <v>6.66E41</v>
      </c>
      <c r="AH1314" s="51">
        <v>0.403637212</v>
      </c>
      <c r="AI1314" s="45" t="s">
        <v>11655</v>
      </c>
      <c r="AJ1314" s="40" t="s">
        <v>11656</v>
      </c>
      <c r="AK1314" s="41">
        <v>6408.0</v>
      </c>
      <c r="AL1314" s="40" t="s">
        <v>1382</v>
      </c>
      <c r="AM1314" s="40" t="s">
        <v>7285</v>
      </c>
      <c r="AN1314" s="40" t="s">
        <v>224</v>
      </c>
      <c r="AO1314" s="42">
        <v>1.11E138</v>
      </c>
    </row>
    <row r="1315">
      <c r="A1315" s="41">
        <v>367.0</v>
      </c>
      <c r="B1315" s="42">
        <v>1.671302375E9</v>
      </c>
      <c r="C1315" s="42">
        <v>3356.0</v>
      </c>
      <c r="D1315" s="40" t="s">
        <v>1243</v>
      </c>
      <c r="E1315" s="41">
        <v>140.0</v>
      </c>
      <c r="F1315" s="41">
        <v>35.0</v>
      </c>
      <c r="G1315" s="41">
        <v>70.0</v>
      </c>
      <c r="H1315" s="41">
        <v>-3.07732701</v>
      </c>
      <c r="I1315" s="41">
        <v>10000.0</v>
      </c>
      <c r="J1315" s="41">
        <v>5000.0</v>
      </c>
      <c r="K1315" s="41">
        <v>1200.0</v>
      </c>
      <c r="L1315" s="41">
        <v>600.0</v>
      </c>
      <c r="M1315" s="41">
        <v>50.0</v>
      </c>
      <c r="N1315" s="40" t="s">
        <v>1370</v>
      </c>
      <c r="O1315" s="40" t="s">
        <v>1371</v>
      </c>
      <c r="P1315" s="40" t="s">
        <v>209</v>
      </c>
      <c r="Q1315" s="40" t="s">
        <v>8686</v>
      </c>
      <c r="R1315" s="40" t="b">
        <v>0</v>
      </c>
      <c r="S1315" s="40" t="s">
        <v>1373</v>
      </c>
      <c r="T1315" s="40" t="s">
        <v>212</v>
      </c>
      <c r="U1315" s="41">
        <v>0.1</v>
      </c>
      <c r="V1315" s="41">
        <v>0.9</v>
      </c>
      <c r="W1315" s="41">
        <v>0.3</v>
      </c>
      <c r="X1315" s="41">
        <v>0.5</v>
      </c>
      <c r="Y1315" s="40" t="b">
        <v>0</v>
      </c>
      <c r="Z1315" s="40" t="b">
        <v>1</v>
      </c>
      <c r="AA1315" s="40" t="b">
        <v>0</v>
      </c>
      <c r="AB1315" s="40" t="b">
        <v>0</v>
      </c>
      <c r="AC1315" s="41" t="s">
        <v>5037</v>
      </c>
      <c r="AD1315" s="41" t="s">
        <v>11657</v>
      </c>
      <c r="AE1315" s="41">
        <v>546.7335136</v>
      </c>
      <c r="AF1315" s="41">
        <v>-4.319570797</v>
      </c>
      <c r="AG1315" s="42">
        <v>8.05E41</v>
      </c>
      <c r="AH1315" s="51">
        <v>0.403676237</v>
      </c>
      <c r="AI1315" s="45" t="s">
        <v>11658</v>
      </c>
      <c r="AJ1315" s="40" t="s">
        <v>11659</v>
      </c>
      <c r="AK1315" s="41">
        <v>10000.0</v>
      </c>
      <c r="AL1315" s="40" t="s">
        <v>216</v>
      </c>
      <c r="AM1315" s="40" t="s">
        <v>7285</v>
      </c>
      <c r="AN1315" s="40" t="s">
        <v>224</v>
      </c>
      <c r="AO1315" s="42">
        <v>1.0E139</v>
      </c>
    </row>
    <row r="1316">
      <c r="A1316" s="41">
        <v>110.0</v>
      </c>
      <c r="B1316" s="42">
        <v>1.671312514E9</v>
      </c>
      <c r="C1316" s="42">
        <v>3356.0</v>
      </c>
      <c r="D1316" s="40" t="s">
        <v>1243</v>
      </c>
      <c r="E1316" s="41">
        <v>140.0</v>
      </c>
      <c r="F1316" s="41">
        <v>35.0</v>
      </c>
      <c r="G1316" s="41">
        <v>70.0</v>
      </c>
      <c r="H1316" s="41">
        <v>-3.07732701</v>
      </c>
      <c r="I1316" s="41">
        <v>10000.0</v>
      </c>
      <c r="J1316" s="41">
        <v>5000.0</v>
      </c>
      <c r="K1316" s="41">
        <v>1200.0</v>
      </c>
      <c r="L1316" s="41">
        <v>600.0</v>
      </c>
      <c r="M1316" s="41">
        <v>30.0</v>
      </c>
      <c r="N1316" s="40" t="s">
        <v>1370</v>
      </c>
      <c r="O1316" s="40" t="s">
        <v>1371</v>
      </c>
      <c r="P1316" s="40" t="s">
        <v>1372</v>
      </c>
      <c r="Q1316" s="40" t="s">
        <v>8686</v>
      </c>
      <c r="R1316" s="40" t="b">
        <v>0</v>
      </c>
      <c r="S1316" s="40" t="s">
        <v>1373</v>
      </c>
      <c r="T1316" s="40" t="s">
        <v>7305</v>
      </c>
      <c r="U1316" s="41">
        <v>0.1</v>
      </c>
      <c r="V1316" s="41">
        <v>0.9</v>
      </c>
      <c r="W1316" s="41">
        <v>0.1</v>
      </c>
      <c r="X1316" s="41">
        <v>0.6</v>
      </c>
      <c r="Y1316" s="40" t="b">
        <v>0</v>
      </c>
      <c r="Z1316" s="40" t="b">
        <v>1</v>
      </c>
      <c r="AA1316" s="40" t="b">
        <v>0</v>
      </c>
      <c r="AB1316" s="40" t="b">
        <v>1</v>
      </c>
      <c r="AC1316" s="41" t="s">
        <v>11660</v>
      </c>
      <c r="AD1316" s="41" t="s">
        <v>1350</v>
      </c>
      <c r="AE1316" s="41">
        <v>1203.412147</v>
      </c>
      <c r="AF1316" s="41">
        <v>-4.320255043</v>
      </c>
      <c r="AG1316" s="42">
        <v>1.24E42</v>
      </c>
      <c r="AH1316" s="51">
        <v>0.403898587</v>
      </c>
      <c r="AI1316" s="45" t="s">
        <v>11661</v>
      </c>
      <c r="AJ1316" s="46">
        <v>1.23851746720325E85</v>
      </c>
      <c r="AK1316" s="41">
        <v>7462.0</v>
      </c>
      <c r="AL1316" s="40" t="s">
        <v>2224</v>
      </c>
      <c r="AM1316" s="40" t="s">
        <v>7285</v>
      </c>
      <c r="AN1316" s="40" t="s">
        <v>5643</v>
      </c>
      <c r="AO1316" s="42">
        <v>1.11E139</v>
      </c>
    </row>
    <row r="1317">
      <c r="A1317" s="41">
        <v>123.0</v>
      </c>
      <c r="B1317" s="42">
        <v>1.67130956E9</v>
      </c>
      <c r="C1317" s="42">
        <v>3356.0</v>
      </c>
      <c r="D1317" s="40" t="s">
        <v>1243</v>
      </c>
      <c r="E1317" s="41">
        <v>140.0</v>
      </c>
      <c r="F1317" s="41">
        <v>35.0</v>
      </c>
      <c r="G1317" s="41">
        <v>70.0</v>
      </c>
      <c r="H1317" s="41">
        <v>-3.07732701</v>
      </c>
      <c r="I1317" s="41">
        <v>10000.0</v>
      </c>
      <c r="J1317" s="41">
        <v>5000.0</v>
      </c>
      <c r="K1317" s="41">
        <v>1200.0</v>
      </c>
      <c r="L1317" s="41">
        <v>600.0</v>
      </c>
      <c r="M1317" s="41">
        <v>30.0</v>
      </c>
      <c r="N1317" s="40" t="s">
        <v>1370</v>
      </c>
      <c r="O1317" s="40" t="s">
        <v>1371</v>
      </c>
      <c r="P1317" s="40" t="s">
        <v>1372</v>
      </c>
      <c r="Q1317" s="40" t="s">
        <v>8686</v>
      </c>
      <c r="R1317" s="40" t="b">
        <v>0</v>
      </c>
      <c r="S1317" s="40" t="s">
        <v>7286</v>
      </c>
      <c r="T1317" s="40" t="s">
        <v>7305</v>
      </c>
      <c r="U1317" s="41">
        <v>0.1</v>
      </c>
      <c r="V1317" s="41">
        <v>0.9</v>
      </c>
      <c r="W1317" s="41">
        <v>0.3</v>
      </c>
      <c r="X1317" s="41">
        <v>0.4</v>
      </c>
      <c r="Y1317" s="40" t="b">
        <v>0</v>
      </c>
      <c r="Z1317" s="40" t="b">
        <v>1</v>
      </c>
      <c r="AA1317" s="40" t="b">
        <v>0</v>
      </c>
      <c r="AB1317" s="40" t="b">
        <v>0</v>
      </c>
      <c r="AC1317" s="41" t="s">
        <v>11662</v>
      </c>
      <c r="AD1317" s="41" t="s">
        <v>11663</v>
      </c>
      <c r="AE1317" s="41">
        <v>550.7463291</v>
      </c>
      <c r="AF1317" s="41">
        <v>-4.320559797</v>
      </c>
      <c r="AG1317" s="42">
        <v>4.33E41</v>
      </c>
      <c r="AH1317" s="51">
        <v>0.40399762</v>
      </c>
      <c r="AI1317" s="45" t="s">
        <v>11664</v>
      </c>
      <c r="AJ1317" s="40" t="s">
        <v>11665</v>
      </c>
      <c r="AK1317" s="41">
        <v>5381.0</v>
      </c>
      <c r="AL1317" s="40" t="s">
        <v>1382</v>
      </c>
      <c r="AM1317" s="40" t="s">
        <v>7285</v>
      </c>
      <c r="AN1317" s="40" t="s">
        <v>5643</v>
      </c>
      <c r="AO1317" s="42">
        <v>1.0E138</v>
      </c>
    </row>
    <row r="1318">
      <c r="A1318" s="41">
        <v>698.0</v>
      </c>
      <c r="B1318" s="42">
        <v>1.671302375E9</v>
      </c>
      <c r="C1318" s="42">
        <v>3356.0</v>
      </c>
      <c r="D1318" s="40" t="s">
        <v>1243</v>
      </c>
      <c r="E1318" s="41">
        <v>140.0</v>
      </c>
      <c r="F1318" s="41">
        <v>35.0</v>
      </c>
      <c r="G1318" s="41">
        <v>70.0</v>
      </c>
      <c r="H1318" s="41">
        <v>-3.07732701</v>
      </c>
      <c r="I1318" s="41">
        <v>10000.0</v>
      </c>
      <c r="J1318" s="41">
        <v>5000.0</v>
      </c>
      <c r="K1318" s="41">
        <v>1200.0</v>
      </c>
      <c r="L1318" s="41">
        <v>600.0</v>
      </c>
      <c r="M1318" s="41">
        <v>50.0</v>
      </c>
      <c r="N1318" s="40" t="s">
        <v>1370</v>
      </c>
      <c r="O1318" s="40" t="s">
        <v>208</v>
      </c>
      <c r="P1318" s="40" t="s">
        <v>212</v>
      </c>
      <c r="Q1318" s="40" t="s">
        <v>8686</v>
      </c>
      <c r="R1318" s="40" t="b">
        <v>0</v>
      </c>
      <c r="S1318" s="40" t="s">
        <v>7286</v>
      </c>
      <c r="T1318" s="40" t="s">
        <v>212</v>
      </c>
      <c r="U1318" s="41">
        <v>0.1</v>
      </c>
      <c r="V1318" s="41">
        <v>0.9</v>
      </c>
      <c r="W1318" s="41">
        <v>0.2</v>
      </c>
      <c r="X1318" s="41">
        <v>0.6</v>
      </c>
      <c r="Y1318" s="40" t="b">
        <v>0</v>
      </c>
      <c r="Z1318" s="40" t="b">
        <v>1</v>
      </c>
      <c r="AA1318" s="40" t="b">
        <v>0</v>
      </c>
      <c r="AB1318" s="40" t="b">
        <v>0</v>
      </c>
      <c r="AC1318" s="41" t="s">
        <v>11666</v>
      </c>
      <c r="AD1318" s="41" t="s">
        <v>11667</v>
      </c>
      <c r="AE1318" s="41">
        <v>379.2146387</v>
      </c>
      <c r="AF1318" s="41">
        <v>-4.323676224</v>
      </c>
      <c r="AG1318" s="42">
        <v>8.7E41</v>
      </c>
      <c r="AH1318" s="51">
        <v>0.405010326</v>
      </c>
      <c r="AI1318" s="45" t="s">
        <v>11668</v>
      </c>
      <c r="AJ1318" s="40" t="s">
        <v>11669</v>
      </c>
      <c r="AK1318" s="41">
        <v>5831.0</v>
      </c>
      <c r="AL1318" s="40" t="s">
        <v>1382</v>
      </c>
      <c r="AM1318" s="40" t="s">
        <v>7285</v>
      </c>
      <c r="AN1318" s="40" t="s">
        <v>224</v>
      </c>
      <c r="AO1318" s="42">
        <v>1.0E139</v>
      </c>
    </row>
    <row r="1319">
      <c r="A1319" s="41">
        <v>553.0</v>
      </c>
      <c r="B1319" s="42">
        <v>1.671302375E9</v>
      </c>
      <c r="C1319" s="42">
        <v>3356.0</v>
      </c>
      <c r="D1319" s="40" t="s">
        <v>1243</v>
      </c>
      <c r="E1319" s="41">
        <v>140.0</v>
      </c>
      <c r="F1319" s="41">
        <v>35.0</v>
      </c>
      <c r="G1319" s="41">
        <v>70.0</v>
      </c>
      <c r="H1319" s="41">
        <v>-3.07732701</v>
      </c>
      <c r="I1319" s="41">
        <v>10000.0</v>
      </c>
      <c r="J1319" s="41">
        <v>5000.0</v>
      </c>
      <c r="K1319" s="41">
        <v>1200.0</v>
      </c>
      <c r="L1319" s="41">
        <v>600.0</v>
      </c>
      <c r="M1319" s="41">
        <v>50.0</v>
      </c>
      <c r="N1319" s="40" t="s">
        <v>1370</v>
      </c>
      <c r="O1319" s="40" t="s">
        <v>208</v>
      </c>
      <c r="P1319" s="40" t="s">
        <v>209</v>
      </c>
      <c r="Q1319" s="40" t="s">
        <v>8686</v>
      </c>
      <c r="R1319" s="40" t="b">
        <v>0</v>
      </c>
      <c r="S1319" s="40" t="s">
        <v>7286</v>
      </c>
      <c r="T1319" s="40" t="s">
        <v>212</v>
      </c>
      <c r="U1319" s="41">
        <v>0.1</v>
      </c>
      <c r="V1319" s="41">
        <v>0.9</v>
      </c>
      <c r="W1319" s="41">
        <v>0.2</v>
      </c>
      <c r="X1319" s="41">
        <v>0.5</v>
      </c>
      <c r="Y1319" s="40" t="b">
        <v>0</v>
      </c>
      <c r="Z1319" s="40" t="b">
        <v>1</v>
      </c>
      <c r="AA1319" s="40" t="b">
        <v>0</v>
      </c>
      <c r="AB1319" s="40" t="b">
        <v>0</v>
      </c>
      <c r="AC1319" s="41" t="s">
        <v>11670</v>
      </c>
      <c r="AD1319" s="41" t="s">
        <v>7340</v>
      </c>
      <c r="AE1319" s="41">
        <v>291.5290539</v>
      </c>
      <c r="AF1319" s="41">
        <v>-4.324150016</v>
      </c>
      <c r="AG1319" s="42">
        <v>1.38E42</v>
      </c>
      <c r="AH1319" s="51">
        <v>0.405164288</v>
      </c>
      <c r="AI1319" s="45" t="s">
        <v>11671</v>
      </c>
      <c r="AJ1319" s="40" t="s">
        <v>11672</v>
      </c>
      <c r="AK1319" s="41">
        <v>5466.0</v>
      </c>
      <c r="AL1319" s="40" t="s">
        <v>1382</v>
      </c>
      <c r="AM1319" s="40" t="s">
        <v>7285</v>
      </c>
      <c r="AN1319" s="40" t="s">
        <v>224</v>
      </c>
      <c r="AO1319" s="42">
        <v>1.11E139</v>
      </c>
    </row>
    <row r="1320">
      <c r="A1320" s="41">
        <v>194.0</v>
      </c>
      <c r="B1320" s="42">
        <v>1.671302375E9</v>
      </c>
      <c r="C1320" s="42">
        <v>3356.0</v>
      </c>
      <c r="D1320" s="40" t="s">
        <v>1243</v>
      </c>
      <c r="E1320" s="41">
        <v>140.0</v>
      </c>
      <c r="F1320" s="41">
        <v>35.0</v>
      </c>
      <c r="G1320" s="41">
        <v>70.0</v>
      </c>
      <c r="H1320" s="41">
        <v>-3.07732701</v>
      </c>
      <c r="I1320" s="41">
        <v>10000.0</v>
      </c>
      <c r="J1320" s="41">
        <v>5000.0</v>
      </c>
      <c r="K1320" s="41">
        <v>1200.0</v>
      </c>
      <c r="L1320" s="41">
        <v>600.0</v>
      </c>
      <c r="M1320" s="41">
        <v>30.0</v>
      </c>
      <c r="N1320" s="40" t="s">
        <v>1370</v>
      </c>
      <c r="O1320" s="40" t="s">
        <v>208</v>
      </c>
      <c r="P1320" s="40" t="s">
        <v>209</v>
      </c>
      <c r="Q1320" s="40" t="s">
        <v>8686</v>
      </c>
      <c r="R1320" s="40" t="b">
        <v>0</v>
      </c>
      <c r="S1320" s="40" t="s">
        <v>7286</v>
      </c>
      <c r="T1320" s="40" t="s">
        <v>212</v>
      </c>
      <c r="U1320" s="41">
        <v>0.1</v>
      </c>
      <c r="V1320" s="41">
        <v>0.9</v>
      </c>
      <c r="W1320" s="41">
        <v>0.2</v>
      </c>
      <c r="X1320" s="41">
        <v>0.6</v>
      </c>
      <c r="Y1320" s="40" t="b">
        <v>0</v>
      </c>
      <c r="Z1320" s="40" t="b">
        <v>1</v>
      </c>
      <c r="AA1320" s="40" t="b">
        <v>0</v>
      </c>
      <c r="AB1320" s="40" t="b">
        <v>0</v>
      </c>
      <c r="AC1320" s="41" t="s">
        <v>11673</v>
      </c>
      <c r="AD1320" s="41" t="s">
        <v>11674</v>
      </c>
      <c r="AE1320" s="41">
        <v>210.3134789</v>
      </c>
      <c r="AF1320" s="41">
        <v>-4.33206613</v>
      </c>
      <c r="AG1320" s="42">
        <v>6.74E41</v>
      </c>
      <c r="AH1320" s="51">
        <v>0.407736687</v>
      </c>
      <c r="AI1320" s="45" t="s">
        <v>11675</v>
      </c>
      <c r="AJ1320" s="45">
        <v>6.73920104858833E251</v>
      </c>
      <c r="AK1320" s="41">
        <v>5584.0</v>
      </c>
      <c r="AL1320" s="40" t="s">
        <v>1382</v>
      </c>
      <c r="AM1320" s="40" t="s">
        <v>7285</v>
      </c>
      <c r="AN1320" s="40" t="s">
        <v>224</v>
      </c>
      <c r="AO1320" s="42">
        <v>1.11E138</v>
      </c>
    </row>
    <row r="1321">
      <c r="A1321" s="41">
        <v>115.0</v>
      </c>
      <c r="B1321" s="42">
        <v>1.67130956E9</v>
      </c>
      <c r="C1321" s="42">
        <v>3356.0</v>
      </c>
      <c r="D1321" s="40" t="s">
        <v>1243</v>
      </c>
      <c r="E1321" s="41">
        <v>140.0</v>
      </c>
      <c r="F1321" s="41">
        <v>35.0</v>
      </c>
      <c r="G1321" s="41">
        <v>70.0</v>
      </c>
      <c r="H1321" s="41">
        <v>-3.07732701</v>
      </c>
      <c r="I1321" s="41">
        <v>10000.0</v>
      </c>
      <c r="J1321" s="41">
        <v>5000.0</v>
      </c>
      <c r="K1321" s="41">
        <v>1200.0</v>
      </c>
      <c r="L1321" s="41">
        <v>600.0</v>
      </c>
      <c r="M1321" s="41">
        <v>30.0</v>
      </c>
      <c r="N1321" s="40" t="s">
        <v>1370</v>
      </c>
      <c r="O1321" s="40" t="s">
        <v>1371</v>
      </c>
      <c r="P1321" s="40" t="s">
        <v>1372</v>
      </c>
      <c r="Q1321" s="40" t="s">
        <v>8686</v>
      </c>
      <c r="R1321" s="40" t="b">
        <v>0</v>
      </c>
      <c r="S1321" s="40" t="s">
        <v>1373</v>
      </c>
      <c r="T1321" s="40" t="s">
        <v>7305</v>
      </c>
      <c r="U1321" s="41">
        <v>0.1</v>
      </c>
      <c r="V1321" s="41">
        <v>0.9</v>
      </c>
      <c r="W1321" s="41">
        <v>0.3</v>
      </c>
      <c r="X1321" s="41">
        <v>0.5</v>
      </c>
      <c r="Y1321" s="40" t="b">
        <v>0</v>
      </c>
      <c r="Z1321" s="40" t="b">
        <v>1</v>
      </c>
      <c r="AA1321" s="40" t="b">
        <v>0</v>
      </c>
      <c r="AB1321" s="40" t="b">
        <v>0</v>
      </c>
      <c r="AC1321" s="41" t="s">
        <v>11676</v>
      </c>
      <c r="AD1321" s="41" t="s">
        <v>11677</v>
      </c>
      <c r="AE1321" s="41">
        <v>1019.456114</v>
      </c>
      <c r="AF1321" s="41">
        <v>-4.332441052</v>
      </c>
      <c r="AG1321" s="42">
        <v>4.93E41</v>
      </c>
      <c r="AH1321" s="51">
        <v>0.407858521</v>
      </c>
      <c r="AI1321" s="45" t="s">
        <v>11678</v>
      </c>
      <c r="AJ1321" s="40" t="s">
        <v>11679</v>
      </c>
      <c r="AK1321" s="41">
        <v>10000.0</v>
      </c>
      <c r="AL1321" s="40" t="s">
        <v>216</v>
      </c>
      <c r="AM1321" s="40" t="s">
        <v>7285</v>
      </c>
      <c r="AN1321" s="40" t="s">
        <v>5643</v>
      </c>
      <c r="AO1321" s="42">
        <v>1.01E138</v>
      </c>
    </row>
    <row r="1322">
      <c r="A1322" s="41">
        <v>951.0</v>
      </c>
      <c r="B1322" s="42">
        <v>1.671302375E9</v>
      </c>
      <c r="C1322" s="42">
        <v>3356.0</v>
      </c>
      <c r="D1322" s="40" t="s">
        <v>1243</v>
      </c>
      <c r="E1322" s="41">
        <v>140.0</v>
      </c>
      <c r="F1322" s="41">
        <v>35.0</v>
      </c>
      <c r="G1322" s="41">
        <v>70.0</v>
      </c>
      <c r="H1322" s="41">
        <v>-3.07732701</v>
      </c>
      <c r="I1322" s="41">
        <v>10000.0</v>
      </c>
      <c r="J1322" s="41">
        <v>5000.0</v>
      </c>
      <c r="K1322" s="41">
        <v>1200.0</v>
      </c>
      <c r="L1322" s="41">
        <v>600.0</v>
      </c>
      <c r="M1322" s="41">
        <v>100.0</v>
      </c>
      <c r="N1322" s="40" t="s">
        <v>1370</v>
      </c>
      <c r="O1322" s="40" t="s">
        <v>208</v>
      </c>
      <c r="P1322" s="40" t="s">
        <v>7310</v>
      </c>
      <c r="Q1322" s="40" t="s">
        <v>8686</v>
      </c>
      <c r="R1322" s="40" t="b">
        <v>0</v>
      </c>
      <c r="S1322" s="40" t="s">
        <v>7286</v>
      </c>
      <c r="T1322" s="40" t="s">
        <v>212</v>
      </c>
      <c r="U1322" s="41">
        <v>0.1</v>
      </c>
      <c r="V1322" s="41">
        <v>0.9</v>
      </c>
      <c r="W1322" s="41">
        <v>0.3</v>
      </c>
      <c r="X1322" s="41">
        <v>0.4</v>
      </c>
      <c r="Y1322" s="40" t="b">
        <v>0</v>
      </c>
      <c r="Z1322" s="40" t="b">
        <v>1</v>
      </c>
      <c r="AA1322" s="40" t="b">
        <v>0</v>
      </c>
      <c r="AB1322" s="40" t="b">
        <v>0</v>
      </c>
      <c r="AC1322" s="41" t="s">
        <v>11680</v>
      </c>
      <c r="AD1322" s="41" t="s">
        <v>11681</v>
      </c>
      <c r="AE1322" s="41">
        <v>772.3079503</v>
      </c>
      <c r="AF1322" s="41">
        <v>-4.334522155</v>
      </c>
      <c r="AG1322" s="42">
        <v>3.42E41</v>
      </c>
      <c r="AH1322" s="51">
        <v>0.40853479</v>
      </c>
      <c r="AI1322" s="45" t="s">
        <v>11682</v>
      </c>
      <c r="AJ1322" s="40" t="s">
        <v>11683</v>
      </c>
      <c r="AK1322" s="41">
        <v>6415.0</v>
      </c>
      <c r="AL1322" s="40" t="s">
        <v>7372</v>
      </c>
      <c r="AM1322" s="40" t="s">
        <v>7285</v>
      </c>
      <c r="AN1322" s="40" t="s">
        <v>224</v>
      </c>
      <c r="AO1322" s="42">
        <v>1.11E137</v>
      </c>
    </row>
    <row r="1323">
      <c r="A1323" s="41">
        <v>477.0</v>
      </c>
      <c r="B1323" s="42">
        <v>1.671302375E9</v>
      </c>
      <c r="C1323" s="42">
        <v>3356.0</v>
      </c>
      <c r="D1323" s="40" t="s">
        <v>1243</v>
      </c>
      <c r="E1323" s="41">
        <v>140.0</v>
      </c>
      <c r="F1323" s="41">
        <v>35.0</v>
      </c>
      <c r="G1323" s="41">
        <v>70.0</v>
      </c>
      <c r="H1323" s="41">
        <v>-3.07732701</v>
      </c>
      <c r="I1323" s="41">
        <v>10000.0</v>
      </c>
      <c r="J1323" s="41">
        <v>5000.0</v>
      </c>
      <c r="K1323" s="41">
        <v>1200.0</v>
      </c>
      <c r="L1323" s="41">
        <v>600.0</v>
      </c>
      <c r="M1323" s="41">
        <v>50.0</v>
      </c>
      <c r="N1323" s="40" t="s">
        <v>1370</v>
      </c>
      <c r="O1323" s="40" t="s">
        <v>1371</v>
      </c>
      <c r="P1323" s="40" t="s">
        <v>1372</v>
      </c>
      <c r="Q1323" s="40" t="s">
        <v>8686</v>
      </c>
      <c r="R1323" s="40" t="b">
        <v>0</v>
      </c>
      <c r="S1323" s="40" t="s">
        <v>7286</v>
      </c>
      <c r="T1323" s="40" t="s">
        <v>212</v>
      </c>
      <c r="U1323" s="41">
        <v>0.1</v>
      </c>
      <c r="V1323" s="41">
        <v>0.9</v>
      </c>
      <c r="W1323" s="41">
        <v>0.1</v>
      </c>
      <c r="X1323" s="41">
        <v>0.4</v>
      </c>
      <c r="Y1323" s="40" t="b">
        <v>0</v>
      </c>
      <c r="Z1323" s="40" t="b">
        <v>1</v>
      </c>
      <c r="AA1323" s="40" t="b">
        <v>0</v>
      </c>
      <c r="AB1323" s="40" t="b">
        <v>0</v>
      </c>
      <c r="AC1323" s="41" t="s">
        <v>11684</v>
      </c>
      <c r="AD1323" s="41" t="s">
        <v>11685</v>
      </c>
      <c r="AE1323" s="41">
        <v>431.3467062</v>
      </c>
      <c r="AF1323" s="41">
        <v>-4.335556748</v>
      </c>
      <c r="AG1323" s="42">
        <v>6.14E41</v>
      </c>
      <c r="AH1323" s="51">
        <v>0.408870989</v>
      </c>
      <c r="AI1323" s="45" t="s">
        <v>11686</v>
      </c>
      <c r="AJ1323" s="40" t="s">
        <v>7330</v>
      </c>
      <c r="AK1323" s="41">
        <v>10000.0</v>
      </c>
      <c r="AL1323" s="40" t="s">
        <v>216</v>
      </c>
      <c r="AM1323" s="40" t="s">
        <v>7285</v>
      </c>
      <c r="AN1323" s="40" t="s">
        <v>224</v>
      </c>
      <c r="AO1323" s="42">
        <v>1.11E138</v>
      </c>
    </row>
    <row r="1324">
      <c r="A1324" s="41">
        <v>693.0</v>
      </c>
      <c r="B1324" s="42">
        <v>1.671302375E9</v>
      </c>
      <c r="C1324" s="42">
        <v>3356.0</v>
      </c>
      <c r="D1324" s="40" t="s">
        <v>1243</v>
      </c>
      <c r="E1324" s="41">
        <v>140.0</v>
      </c>
      <c r="F1324" s="41">
        <v>35.0</v>
      </c>
      <c r="G1324" s="41">
        <v>70.0</v>
      </c>
      <c r="H1324" s="41">
        <v>-3.07732701</v>
      </c>
      <c r="I1324" s="41">
        <v>10000.0</v>
      </c>
      <c r="J1324" s="41">
        <v>5000.0</v>
      </c>
      <c r="K1324" s="41">
        <v>1200.0</v>
      </c>
      <c r="L1324" s="41">
        <v>600.0</v>
      </c>
      <c r="M1324" s="41">
        <v>50.0</v>
      </c>
      <c r="N1324" s="40" t="s">
        <v>1370</v>
      </c>
      <c r="O1324" s="40" t="s">
        <v>208</v>
      </c>
      <c r="P1324" s="40" t="s">
        <v>212</v>
      </c>
      <c r="Q1324" s="40" t="s">
        <v>8686</v>
      </c>
      <c r="R1324" s="40" t="b">
        <v>0</v>
      </c>
      <c r="S1324" s="40" t="s">
        <v>7286</v>
      </c>
      <c r="T1324" s="40" t="s">
        <v>212</v>
      </c>
      <c r="U1324" s="41">
        <v>0.1</v>
      </c>
      <c r="V1324" s="41">
        <v>0.9</v>
      </c>
      <c r="W1324" s="41">
        <v>0.1</v>
      </c>
      <c r="X1324" s="41">
        <v>0.4</v>
      </c>
      <c r="Y1324" s="40" t="b">
        <v>0</v>
      </c>
      <c r="Z1324" s="40" t="b">
        <v>1</v>
      </c>
      <c r="AA1324" s="40" t="b">
        <v>0</v>
      </c>
      <c r="AB1324" s="40" t="b">
        <v>0</v>
      </c>
      <c r="AC1324" s="41" t="s">
        <v>10383</v>
      </c>
      <c r="AD1324" s="41" t="s">
        <v>11687</v>
      </c>
      <c r="AE1324" s="41">
        <v>322.6819208</v>
      </c>
      <c r="AF1324" s="41">
        <v>-4.33681325</v>
      </c>
      <c r="AG1324" s="42">
        <v>2.77E41</v>
      </c>
      <c r="AH1324" s="51">
        <v>0.409279298</v>
      </c>
      <c r="AI1324" s="45" t="s">
        <v>11688</v>
      </c>
      <c r="AJ1324" s="40" t="s">
        <v>7330</v>
      </c>
      <c r="AK1324" s="41">
        <v>7560.0</v>
      </c>
      <c r="AL1324" s="40" t="s">
        <v>1382</v>
      </c>
      <c r="AM1324" s="40" t="s">
        <v>7285</v>
      </c>
      <c r="AN1324" s="40" t="s">
        <v>224</v>
      </c>
      <c r="AO1324" s="42">
        <v>1.1E137</v>
      </c>
    </row>
    <row r="1325">
      <c r="A1325" s="41">
        <v>541.0</v>
      </c>
      <c r="B1325" s="42">
        <v>1.671302375E9</v>
      </c>
      <c r="C1325" s="42">
        <v>3356.0</v>
      </c>
      <c r="D1325" s="40" t="s">
        <v>1243</v>
      </c>
      <c r="E1325" s="41">
        <v>140.0</v>
      </c>
      <c r="F1325" s="41">
        <v>35.0</v>
      </c>
      <c r="G1325" s="41">
        <v>70.0</v>
      </c>
      <c r="H1325" s="41">
        <v>-3.07732701</v>
      </c>
      <c r="I1325" s="41">
        <v>10000.0</v>
      </c>
      <c r="J1325" s="41">
        <v>5000.0</v>
      </c>
      <c r="K1325" s="41">
        <v>1200.0</v>
      </c>
      <c r="L1325" s="41">
        <v>600.0</v>
      </c>
      <c r="M1325" s="41">
        <v>50.0</v>
      </c>
      <c r="N1325" s="40" t="s">
        <v>1370</v>
      </c>
      <c r="O1325" s="40" t="s">
        <v>208</v>
      </c>
      <c r="P1325" s="40" t="s">
        <v>209</v>
      </c>
      <c r="Q1325" s="40" t="s">
        <v>8686</v>
      </c>
      <c r="R1325" s="40" t="b">
        <v>0</v>
      </c>
      <c r="S1325" s="40" t="s">
        <v>1373</v>
      </c>
      <c r="T1325" s="40" t="s">
        <v>212</v>
      </c>
      <c r="U1325" s="41">
        <v>0.1</v>
      </c>
      <c r="V1325" s="41">
        <v>0.9</v>
      </c>
      <c r="W1325" s="41">
        <v>0.1</v>
      </c>
      <c r="X1325" s="41">
        <v>0.5</v>
      </c>
      <c r="Y1325" s="40" t="b">
        <v>0</v>
      </c>
      <c r="Z1325" s="40" t="b">
        <v>1</v>
      </c>
      <c r="AA1325" s="40" t="b">
        <v>0</v>
      </c>
      <c r="AB1325" s="40" t="b">
        <v>0</v>
      </c>
      <c r="AC1325" s="41" t="s">
        <v>11689</v>
      </c>
      <c r="AD1325" s="41" t="s">
        <v>4946</v>
      </c>
      <c r="AE1325" s="41">
        <v>511.6682761</v>
      </c>
      <c r="AF1325" s="41">
        <v>-4.337301078</v>
      </c>
      <c r="AG1325" s="42">
        <v>1.32E42</v>
      </c>
      <c r="AH1325" s="51">
        <v>0.409437822</v>
      </c>
      <c r="AI1325" s="45" t="s">
        <v>11690</v>
      </c>
      <c r="AJ1325" s="40" t="s">
        <v>7330</v>
      </c>
      <c r="AK1325" s="41">
        <v>10000.0</v>
      </c>
      <c r="AL1325" s="40" t="s">
        <v>216</v>
      </c>
      <c r="AM1325" s="40" t="s">
        <v>7285</v>
      </c>
      <c r="AN1325" s="40" t="s">
        <v>224</v>
      </c>
      <c r="AO1325" s="42">
        <v>1.11E139</v>
      </c>
    </row>
    <row r="1326">
      <c r="A1326" s="41">
        <v>147.0</v>
      </c>
      <c r="B1326" s="42">
        <v>1.67130956E9</v>
      </c>
      <c r="C1326" s="42">
        <v>3356.0</v>
      </c>
      <c r="D1326" s="40" t="s">
        <v>1243</v>
      </c>
      <c r="E1326" s="41">
        <v>140.0</v>
      </c>
      <c r="F1326" s="41">
        <v>35.0</v>
      </c>
      <c r="G1326" s="41">
        <v>70.0</v>
      </c>
      <c r="H1326" s="41">
        <v>-3.07732701</v>
      </c>
      <c r="I1326" s="41">
        <v>10000.0</v>
      </c>
      <c r="J1326" s="41">
        <v>5000.0</v>
      </c>
      <c r="K1326" s="41">
        <v>1200.0</v>
      </c>
      <c r="L1326" s="41">
        <v>600.0</v>
      </c>
      <c r="M1326" s="41">
        <v>30.0</v>
      </c>
      <c r="N1326" s="40" t="s">
        <v>1370</v>
      </c>
      <c r="O1326" s="40" t="s">
        <v>1371</v>
      </c>
      <c r="P1326" s="40" t="s">
        <v>212</v>
      </c>
      <c r="Q1326" s="40" t="s">
        <v>8686</v>
      </c>
      <c r="R1326" s="40" t="b">
        <v>0</v>
      </c>
      <c r="S1326" s="40" t="s">
        <v>1373</v>
      </c>
      <c r="T1326" s="40" t="s">
        <v>7305</v>
      </c>
      <c r="U1326" s="41">
        <v>0.1</v>
      </c>
      <c r="V1326" s="41">
        <v>0.9</v>
      </c>
      <c r="W1326" s="41">
        <v>0.2</v>
      </c>
      <c r="X1326" s="41">
        <v>0.4</v>
      </c>
      <c r="Y1326" s="40" t="b">
        <v>0</v>
      </c>
      <c r="Z1326" s="40" t="b">
        <v>1</v>
      </c>
      <c r="AA1326" s="40" t="b">
        <v>0</v>
      </c>
      <c r="AB1326" s="40" t="b">
        <v>0</v>
      </c>
      <c r="AC1326" s="41" t="s">
        <v>11691</v>
      </c>
      <c r="AD1326" s="41" t="s">
        <v>11692</v>
      </c>
      <c r="AE1326" s="41">
        <v>779.5365431</v>
      </c>
      <c r="AF1326" s="41">
        <v>-4.340766528</v>
      </c>
      <c r="AG1326" s="42">
        <v>1.14E42</v>
      </c>
      <c r="AH1326" s="51">
        <v>0.410563945</v>
      </c>
      <c r="AI1326" s="45" t="s">
        <v>11693</v>
      </c>
      <c r="AJ1326" s="45">
        <v>1.1350509978938E257</v>
      </c>
      <c r="AK1326" s="41">
        <v>10000.0</v>
      </c>
      <c r="AL1326" s="40" t="s">
        <v>216</v>
      </c>
      <c r="AM1326" s="40" t="s">
        <v>7285</v>
      </c>
      <c r="AN1326" s="40" t="s">
        <v>5643</v>
      </c>
      <c r="AO1326" s="42">
        <v>1.1E139</v>
      </c>
    </row>
    <row r="1327">
      <c r="A1327" s="41">
        <v>111.0</v>
      </c>
      <c r="B1327" s="42">
        <v>1.671312514E9</v>
      </c>
      <c r="C1327" s="42">
        <v>3356.0</v>
      </c>
      <c r="D1327" s="40" t="s">
        <v>1243</v>
      </c>
      <c r="E1327" s="41">
        <v>140.0</v>
      </c>
      <c r="F1327" s="41">
        <v>35.0</v>
      </c>
      <c r="G1327" s="41">
        <v>70.0</v>
      </c>
      <c r="H1327" s="41">
        <v>-3.07732701</v>
      </c>
      <c r="I1327" s="41">
        <v>10000.0</v>
      </c>
      <c r="J1327" s="41">
        <v>5000.0</v>
      </c>
      <c r="K1327" s="41">
        <v>1200.0</v>
      </c>
      <c r="L1327" s="41">
        <v>600.0</v>
      </c>
      <c r="M1327" s="41">
        <v>30.0</v>
      </c>
      <c r="N1327" s="40" t="s">
        <v>1370</v>
      </c>
      <c r="O1327" s="40" t="s">
        <v>1371</v>
      </c>
      <c r="P1327" s="40" t="s">
        <v>1372</v>
      </c>
      <c r="Q1327" s="40" t="s">
        <v>8686</v>
      </c>
      <c r="R1327" s="40" t="b">
        <v>0</v>
      </c>
      <c r="S1327" s="40" t="s">
        <v>1373</v>
      </c>
      <c r="T1327" s="40" t="s">
        <v>7305</v>
      </c>
      <c r="U1327" s="41">
        <v>0.1</v>
      </c>
      <c r="V1327" s="41">
        <v>0.9</v>
      </c>
      <c r="W1327" s="41">
        <v>0.2</v>
      </c>
      <c r="X1327" s="41">
        <v>0.4</v>
      </c>
      <c r="Y1327" s="40" t="b">
        <v>0</v>
      </c>
      <c r="Z1327" s="40" t="b">
        <v>1</v>
      </c>
      <c r="AA1327" s="40" t="b">
        <v>0</v>
      </c>
      <c r="AB1327" s="40" t="b">
        <v>1</v>
      </c>
      <c r="AC1327" s="41" t="s">
        <v>11694</v>
      </c>
      <c r="AD1327" s="41" t="s">
        <v>11695</v>
      </c>
      <c r="AE1327" s="41">
        <v>1120.96274</v>
      </c>
      <c r="AF1327" s="41">
        <v>-4.341214832</v>
      </c>
      <c r="AG1327" s="42">
        <v>1.0E42</v>
      </c>
      <c r="AH1327" s="51">
        <v>0.410709625</v>
      </c>
      <c r="AI1327" s="45" t="s">
        <v>11696</v>
      </c>
      <c r="AJ1327" s="46">
        <v>1.00059316454021E128</v>
      </c>
      <c r="AK1327" s="41">
        <v>8425.0</v>
      </c>
      <c r="AL1327" s="40" t="s">
        <v>7372</v>
      </c>
      <c r="AM1327" s="40" t="s">
        <v>7285</v>
      </c>
      <c r="AN1327" s="40" t="s">
        <v>5643</v>
      </c>
      <c r="AO1327" s="42">
        <v>1.01E139</v>
      </c>
    </row>
    <row r="1328">
      <c r="A1328" s="41">
        <v>9.0</v>
      </c>
      <c r="B1328" s="42">
        <v>1.671309524E9</v>
      </c>
      <c r="C1328" s="42">
        <v>3356.0</v>
      </c>
      <c r="D1328" s="40" t="s">
        <v>1243</v>
      </c>
      <c r="E1328" s="41">
        <v>140.0</v>
      </c>
      <c r="F1328" s="41">
        <v>35.0</v>
      </c>
      <c r="G1328" s="41">
        <v>70.0</v>
      </c>
      <c r="H1328" s="41">
        <v>-3.07732701</v>
      </c>
      <c r="I1328" s="41">
        <v>10000.0</v>
      </c>
      <c r="J1328" s="41">
        <v>5000.0</v>
      </c>
      <c r="K1328" s="41">
        <v>1200.0</v>
      </c>
      <c r="L1328" s="41">
        <v>600.0</v>
      </c>
      <c r="M1328" s="41">
        <v>30.0</v>
      </c>
      <c r="N1328" s="40" t="s">
        <v>1370</v>
      </c>
      <c r="O1328" s="40" t="s">
        <v>1371</v>
      </c>
      <c r="P1328" s="40" t="s">
        <v>209</v>
      </c>
      <c r="Q1328" s="40" t="s">
        <v>8686</v>
      </c>
      <c r="R1328" s="40" t="b">
        <v>0</v>
      </c>
      <c r="S1328" s="40" t="s">
        <v>7286</v>
      </c>
      <c r="T1328" s="40" t="s">
        <v>212</v>
      </c>
      <c r="U1328" s="41">
        <v>0.1</v>
      </c>
      <c r="V1328" s="41">
        <v>0.9</v>
      </c>
      <c r="W1328" s="41">
        <v>0.1</v>
      </c>
      <c r="X1328" s="41">
        <v>0.4</v>
      </c>
      <c r="Y1328" s="40" t="b">
        <v>0</v>
      </c>
      <c r="Z1328" s="40" t="b">
        <v>1</v>
      </c>
      <c r="AA1328" s="40" t="b">
        <v>0</v>
      </c>
      <c r="AB1328" s="40" t="b">
        <v>1</v>
      </c>
      <c r="AC1328" s="41" t="s">
        <v>11697</v>
      </c>
      <c r="AD1328" s="41" t="s">
        <v>11698</v>
      </c>
      <c r="AE1328" s="41">
        <v>621.0648742</v>
      </c>
      <c r="AF1328" s="41">
        <v>-4.341726854</v>
      </c>
      <c r="AG1328" s="42">
        <v>1.04E42</v>
      </c>
      <c r="AH1328" s="51">
        <v>0.41087601</v>
      </c>
      <c r="AI1328" s="45" t="s">
        <v>11699</v>
      </c>
      <c r="AJ1328" s="46">
        <v>1.03940363968394E85</v>
      </c>
      <c r="AK1328" s="41">
        <v>2029.0</v>
      </c>
      <c r="AL1328" s="40" t="s">
        <v>7372</v>
      </c>
      <c r="AM1328" s="40" t="s">
        <v>7285</v>
      </c>
      <c r="AN1328" s="40" t="s">
        <v>5643</v>
      </c>
      <c r="AO1328" s="42">
        <v>1.01E139</v>
      </c>
    </row>
    <row r="1329">
      <c r="A1329" s="41">
        <v>9.0</v>
      </c>
      <c r="B1329" s="42">
        <v>1.671302375E9</v>
      </c>
      <c r="C1329" s="42">
        <v>3356.0</v>
      </c>
      <c r="D1329" s="40" t="s">
        <v>1243</v>
      </c>
      <c r="E1329" s="41">
        <v>140.0</v>
      </c>
      <c r="F1329" s="41">
        <v>35.0</v>
      </c>
      <c r="G1329" s="41">
        <v>70.0</v>
      </c>
      <c r="H1329" s="41">
        <v>-3.07732701</v>
      </c>
      <c r="I1329" s="41">
        <v>10000.0</v>
      </c>
      <c r="J1329" s="41">
        <v>5000.0</v>
      </c>
      <c r="K1329" s="41">
        <v>1200.0</v>
      </c>
      <c r="L1329" s="41">
        <v>600.0</v>
      </c>
      <c r="M1329" s="41">
        <v>30.0</v>
      </c>
      <c r="N1329" s="40" t="s">
        <v>1370</v>
      </c>
      <c r="O1329" s="40" t="s">
        <v>1371</v>
      </c>
      <c r="P1329" s="40" t="s">
        <v>209</v>
      </c>
      <c r="Q1329" s="40" t="s">
        <v>8686</v>
      </c>
      <c r="R1329" s="40" t="b">
        <v>0</v>
      </c>
      <c r="S1329" s="40" t="s">
        <v>7286</v>
      </c>
      <c r="T1329" s="40" t="s">
        <v>212</v>
      </c>
      <c r="U1329" s="41">
        <v>0.1</v>
      </c>
      <c r="V1329" s="41">
        <v>0.9</v>
      </c>
      <c r="W1329" s="41">
        <v>0.1</v>
      </c>
      <c r="X1329" s="41">
        <v>0.4</v>
      </c>
      <c r="Y1329" s="40" t="b">
        <v>0</v>
      </c>
      <c r="Z1329" s="40" t="b">
        <v>1</v>
      </c>
      <c r="AA1329" s="40" t="b">
        <v>0</v>
      </c>
      <c r="AB1329" s="40" t="b">
        <v>0</v>
      </c>
      <c r="AC1329" s="41" t="s">
        <v>11700</v>
      </c>
      <c r="AD1329" s="41" t="s">
        <v>11701</v>
      </c>
      <c r="AE1329" s="41">
        <v>187.5757365</v>
      </c>
      <c r="AF1329" s="41">
        <v>-4.341726854</v>
      </c>
      <c r="AG1329" s="42">
        <v>1.04E42</v>
      </c>
      <c r="AH1329" s="51">
        <v>0.41087601</v>
      </c>
      <c r="AI1329" s="45" t="s">
        <v>11702</v>
      </c>
      <c r="AJ1329" s="46">
        <v>1.03940363968394E128</v>
      </c>
      <c r="AK1329" s="41">
        <v>5165.0</v>
      </c>
      <c r="AL1329" s="40" t="s">
        <v>1382</v>
      </c>
      <c r="AM1329" s="40" t="s">
        <v>7285</v>
      </c>
      <c r="AN1329" s="40" t="s">
        <v>224</v>
      </c>
      <c r="AO1329" s="42">
        <v>1.01E139</v>
      </c>
    </row>
    <row r="1330">
      <c r="A1330" s="41">
        <v>37.0</v>
      </c>
      <c r="B1330" s="42">
        <v>1.671312492E9</v>
      </c>
      <c r="C1330" s="42">
        <v>3356.0</v>
      </c>
      <c r="D1330" s="40" t="s">
        <v>1243</v>
      </c>
      <c r="E1330" s="41">
        <v>140.0</v>
      </c>
      <c r="F1330" s="41">
        <v>35.0</v>
      </c>
      <c r="G1330" s="41">
        <v>70.0</v>
      </c>
      <c r="H1330" s="41">
        <v>-3.07732701</v>
      </c>
      <c r="I1330" s="41">
        <v>10000.0</v>
      </c>
      <c r="J1330" s="41">
        <v>5000.0</v>
      </c>
      <c r="K1330" s="41">
        <v>1200.0</v>
      </c>
      <c r="L1330" s="41">
        <v>600.0</v>
      </c>
      <c r="M1330" s="41">
        <v>30.0</v>
      </c>
      <c r="N1330" s="40" t="s">
        <v>1370</v>
      </c>
      <c r="O1330" s="40" t="s">
        <v>1371</v>
      </c>
      <c r="P1330" s="40" t="s">
        <v>7310</v>
      </c>
      <c r="Q1330" s="40" t="s">
        <v>8686</v>
      </c>
      <c r="R1330" s="40" t="b">
        <v>0</v>
      </c>
      <c r="S1330" s="40" t="s">
        <v>1373</v>
      </c>
      <c r="T1330" s="40" t="s">
        <v>7305</v>
      </c>
      <c r="U1330" s="41">
        <v>0.1</v>
      </c>
      <c r="V1330" s="41">
        <v>0.9</v>
      </c>
      <c r="W1330" s="41">
        <v>0.1</v>
      </c>
      <c r="X1330" s="41">
        <v>0.5</v>
      </c>
      <c r="Y1330" s="40" t="b">
        <v>0</v>
      </c>
      <c r="Z1330" s="40" t="b">
        <v>1</v>
      </c>
      <c r="AA1330" s="40" t="b">
        <v>0</v>
      </c>
      <c r="AB1330" s="40" t="b">
        <v>1</v>
      </c>
      <c r="AC1330" s="41" t="s">
        <v>11703</v>
      </c>
      <c r="AD1330" s="41" t="s">
        <v>11704</v>
      </c>
      <c r="AE1330" s="41">
        <v>1203.253806</v>
      </c>
      <c r="AF1330" s="41">
        <v>-4.343037909</v>
      </c>
      <c r="AG1330" s="42">
        <v>4.86E41</v>
      </c>
      <c r="AH1330" s="51">
        <v>0.411302047</v>
      </c>
      <c r="AI1330" s="45" t="s">
        <v>11705</v>
      </c>
      <c r="AJ1330" s="46">
        <v>4.86148422331993E125</v>
      </c>
      <c r="AK1330" s="41">
        <v>4163.0</v>
      </c>
      <c r="AL1330" s="40" t="s">
        <v>2224</v>
      </c>
      <c r="AM1330" s="40" t="s">
        <v>7285</v>
      </c>
      <c r="AN1330" s="40" t="s">
        <v>5643</v>
      </c>
      <c r="AO1330" s="42">
        <v>1.01E138</v>
      </c>
    </row>
    <row r="1331">
      <c r="A1331" s="41">
        <v>900.0</v>
      </c>
      <c r="B1331" s="42">
        <v>1.671302375E9</v>
      </c>
      <c r="C1331" s="42">
        <v>3356.0</v>
      </c>
      <c r="D1331" s="40" t="s">
        <v>1243</v>
      </c>
      <c r="E1331" s="41">
        <v>140.0</v>
      </c>
      <c r="F1331" s="41">
        <v>35.0</v>
      </c>
      <c r="G1331" s="41">
        <v>70.0</v>
      </c>
      <c r="H1331" s="41">
        <v>-3.07732701</v>
      </c>
      <c r="I1331" s="41">
        <v>10000.0</v>
      </c>
      <c r="J1331" s="41">
        <v>5000.0</v>
      </c>
      <c r="K1331" s="41">
        <v>1200.0</v>
      </c>
      <c r="L1331" s="41">
        <v>600.0</v>
      </c>
      <c r="M1331" s="41">
        <v>100.0</v>
      </c>
      <c r="N1331" s="40" t="s">
        <v>1370</v>
      </c>
      <c r="O1331" s="40" t="s">
        <v>208</v>
      </c>
      <c r="P1331" s="40" t="s">
        <v>209</v>
      </c>
      <c r="Q1331" s="40" t="s">
        <v>8686</v>
      </c>
      <c r="R1331" s="40" t="b">
        <v>0</v>
      </c>
      <c r="S1331" s="40" t="s">
        <v>1373</v>
      </c>
      <c r="T1331" s="40" t="s">
        <v>212</v>
      </c>
      <c r="U1331" s="41">
        <v>0.1</v>
      </c>
      <c r="V1331" s="41">
        <v>0.9</v>
      </c>
      <c r="W1331" s="41">
        <v>0.1</v>
      </c>
      <c r="X1331" s="41">
        <v>0.4</v>
      </c>
      <c r="Y1331" s="40" t="b">
        <v>0</v>
      </c>
      <c r="Z1331" s="40" t="b">
        <v>1</v>
      </c>
      <c r="AA1331" s="40" t="b">
        <v>0</v>
      </c>
      <c r="AB1331" s="40" t="b">
        <v>0</v>
      </c>
      <c r="AC1331" s="41" t="s">
        <v>11706</v>
      </c>
      <c r="AD1331" s="41" t="s">
        <v>11707</v>
      </c>
      <c r="AE1331" s="41">
        <v>804.9938362</v>
      </c>
      <c r="AF1331" s="41">
        <v>-4.343174123</v>
      </c>
      <c r="AG1331" s="42">
        <v>8.25E41</v>
      </c>
      <c r="AH1331" s="51">
        <v>0.411346311</v>
      </c>
      <c r="AI1331" s="45" t="s">
        <v>11708</v>
      </c>
      <c r="AJ1331" s="40" t="s">
        <v>11709</v>
      </c>
      <c r="AK1331" s="41">
        <v>10000.0</v>
      </c>
      <c r="AL1331" s="40" t="s">
        <v>216</v>
      </c>
      <c r="AM1331" s="40" t="s">
        <v>7285</v>
      </c>
      <c r="AN1331" s="40" t="s">
        <v>224</v>
      </c>
      <c r="AO1331" s="42">
        <v>1.0E139</v>
      </c>
    </row>
    <row r="1332">
      <c r="A1332" s="41">
        <v>1024.0</v>
      </c>
      <c r="B1332" s="42">
        <v>1.671302375E9</v>
      </c>
      <c r="C1332" s="42">
        <v>3356.0</v>
      </c>
      <c r="D1332" s="40" t="s">
        <v>1243</v>
      </c>
      <c r="E1332" s="41">
        <v>140.0</v>
      </c>
      <c r="F1332" s="41">
        <v>35.0</v>
      </c>
      <c r="G1332" s="41">
        <v>70.0</v>
      </c>
      <c r="H1332" s="41">
        <v>-3.07732701</v>
      </c>
      <c r="I1332" s="41">
        <v>10000.0</v>
      </c>
      <c r="J1332" s="41">
        <v>5000.0</v>
      </c>
      <c r="K1332" s="41">
        <v>1200.0</v>
      </c>
      <c r="L1332" s="41">
        <v>600.0</v>
      </c>
      <c r="M1332" s="41">
        <v>100.0</v>
      </c>
      <c r="N1332" s="40" t="s">
        <v>1370</v>
      </c>
      <c r="O1332" s="40" t="s">
        <v>208</v>
      </c>
      <c r="P1332" s="40" t="s">
        <v>1372</v>
      </c>
      <c r="Q1332" s="40" t="s">
        <v>8686</v>
      </c>
      <c r="R1332" s="40" t="b">
        <v>0</v>
      </c>
      <c r="S1332" s="40" t="s">
        <v>7286</v>
      </c>
      <c r="T1332" s="40" t="s">
        <v>212</v>
      </c>
      <c r="U1332" s="41">
        <v>0.1</v>
      </c>
      <c r="V1332" s="41">
        <v>0.9</v>
      </c>
      <c r="W1332" s="41">
        <v>0.3</v>
      </c>
      <c r="X1332" s="41">
        <v>0.5</v>
      </c>
      <c r="Y1332" s="40" t="b">
        <v>0</v>
      </c>
      <c r="Z1332" s="40" t="b">
        <v>1</v>
      </c>
      <c r="AA1332" s="40" t="b">
        <v>0</v>
      </c>
      <c r="AB1332" s="40" t="b">
        <v>0</v>
      </c>
      <c r="AC1332" s="41" t="s">
        <v>11710</v>
      </c>
      <c r="AD1332" s="41" t="s">
        <v>11711</v>
      </c>
      <c r="AE1332" s="41">
        <v>541.7827833</v>
      </c>
      <c r="AF1332" s="41">
        <v>-4.344741155</v>
      </c>
      <c r="AG1332" s="42">
        <v>7.89E41</v>
      </c>
      <c r="AH1332" s="51">
        <v>0.411855529</v>
      </c>
      <c r="AI1332" s="45" t="s">
        <v>11712</v>
      </c>
      <c r="AJ1332" s="40" t="s">
        <v>11713</v>
      </c>
      <c r="AK1332" s="41">
        <v>5315.0</v>
      </c>
      <c r="AL1332" s="40" t="s">
        <v>1382</v>
      </c>
      <c r="AM1332" s="40" t="s">
        <v>7285</v>
      </c>
      <c r="AN1332" s="40" t="s">
        <v>224</v>
      </c>
      <c r="AO1332" s="42">
        <v>1.0E139</v>
      </c>
    </row>
    <row r="1333">
      <c r="A1333" s="41">
        <v>727.0</v>
      </c>
      <c r="B1333" s="42">
        <v>1.671302375E9</v>
      </c>
      <c r="C1333" s="42">
        <v>3356.0</v>
      </c>
      <c r="D1333" s="40" t="s">
        <v>1243</v>
      </c>
      <c r="E1333" s="41">
        <v>140.0</v>
      </c>
      <c r="F1333" s="41">
        <v>35.0</v>
      </c>
      <c r="G1333" s="41">
        <v>70.0</v>
      </c>
      <c r="H1333" s="41">
        <v>-3.07732701</v>
      </c>
      <c r="I1333" s="41">
        <v>10000.0</v>
      </c>
      <c r="J1333" s="41">
        <v>5000.0</v>
      </c>
      <c r="K1333" s="41">
        <v>1200.0</v>
      </c>
      <c r="L1333" s="41">
        <v>600.0</v>
      </c>
      <c r="M1333" s="41">
        <v>100.0</v>
      </c>
      <c r="N1333" s="40" t="s">
        <v>1370</v>
      </c>
      <c r="O1333" s="40" t="s">
        <v>1371</v>
      </c>
      <c r="P1333" s="40" t="s">
        <v>209</v>
      </c>
      <c r="Q1333" s="40" t="s">
        <v>8686</v>
      </c>
      <c r="R1333" s="40" t="b">
        <v>0</v>
      </c>
      <c r="S1333" s="40" t="s">
        <v>1373</v>
      </c>
      <c r="T1333" s="40" t="s">
        <v>212</v>
      </c>
      <c r="U1333" s="41">
        <v>0.1</v>
      </c>
      <c r="V1333" s="41">
        <v>0.9</v>
      </c>
      <c r="W1333" s="41">
        <v>0.3</v>
      </c>
      <c r="X1333" s="41">
        <v>0.5</v>
      </c>
      <c r="Y1333" s="40" t="b">
        <v>0</v>
      </c>
      <c r="Z1333" s="40" t="b">
        <v>1</v>
      </c>
      <c r="AA1333" s="40" t="b">
        <v>0</v>
      </c>
      <c r="AB1333" s="40" t="b">
        <v>0</v>
      </c>
      <c r="AC1333" s="41" t="s">
        <v>11714</v>
      </c>
      <c r="AD1333" s="41" t="s">
        <v>11715</v>
      </c>
      <c r="AE1333" s="41">
        <v>1001.65113</v>
      </c>
      <c r="AF1333" s="41">
        <v>-4.344896643</v>
      </c>
      <c r="AG1333" s="42">
        <v>4.84E41</v>
      </c>
      <c r="AH1333" s="51">
        <v>0.411906056</v>
      </c>
      <c r="AI1333" s="45" t="s">
        <v>11716</v>
      </c>
      <c r="AJ1333" s="40" t="s">
        <v>11717</v>
      </c>
      <c r="AK1333" s="41">
        <v>10000.0</v>
      </c>
      <c r="AL1333" s="40" t="s">
        <v>216</v>
      </c>
      <c r="AM1333" s="40" t="s">
        <v>7285</v>
      </c>
      <c r="AN1333" s="40" t="s">
        <v>224</v>
      </c>
      <c r="AO1333" s="42">
        <v>1.01E138</v>
      </c>
    </row>
    <row r="1334">
      <c r="A1334" s="41">
        <v>366.0</v>
      </c>
      <c r="B1334" s="42">
        <v>1.671302375E9</v>
      </c>
      <c r="C1334" s="42">
        <v>3356.0</v>
      </c>
      <c r="D1334" s="40" t="s">
        <v>1243</v>
      </c>
      <c r="E1334" s="41">
        <v>140.0</v>
      </c>
      <c r="F1334" s="41">
        <v>35.0</v>
      </c>
      <c r="G1334" s="41">
        <v>70.0</v>
      </c>
      <c r="H1334" s="41">
        <v>-3.07732701</v>
      </c>
      <c r="I1334" s="41">
        <v>10000.0</v>
      </c>
      <c r="J1334" s="41">
        <v>5000.0</v>
      </c>
      <c r="K1334" s="41">
        <v>1200.0</v>
      </c>
      <c r="L1334" s="41">
        <v>600.0</v>
      </c>
      <c r="M1334" s="41">
        <v>50.0</v>
      </c>
      <c r="N1334" s="40" t="s">
        <v>1370</v>
      </c>
      <c r="O1334" s="40" t="s">
        <v>1371</v>
      </c>
      <c r="P1334" s="40" t="s">
        <v>209</v>
      </c>
      <c r="Q1334" s="40" t="s">
        <v>8686</v>
      </c>
      <c r="R1334" s="40" t="b">
        <v>0</v>
      </c>
      <c r="S1334" s="40" t="s">
        <v>1373</v>
      </c>
      <c r="T1334" s="40" t="s">
        <v>212</v>
      </c>
      <c r="U1334" s="41">
        <v>0.1</v>
      </c>
      <c r="V1334" s="41">
        <v>0.9</v>
      </c>
      <c r="W1334" s="41">
        <v>0.3</v>
      </c>
      <c r="X1334" s="41">
        <v>0.4</v>
      </c>
      <c r="Y1334" s="40" t="b">
        <v>0</v>
      </c>
      <c r="Z1334" s="40" t="b">
        <v>1</v>
      </c>
      <c r="AA1334" s="40" t="b">
        <v>0</v>
      </c>
      <c r="AB1334" s="40" t="b">
        <v>0</v>
      </c>
      <c r="AC1334" s="41" t="s">
        <v>11718</v>
      </c>
      <c r="AD1334" s="41" t="s">
        <v>11719</v>
      </c>
      <c r="AE1334" s="41">
        <v>447.2659886</v>
      </c>
      <c r="AF1334" s="41">
        <v>-4.348957988</v>
      </c>
      <c r="AG1334" s="42">
        <v>2.36E41</v>
      </c>
      <c r="AH1334" s="51">
        <v>0.41322582</v>
      </c>
      <c r="AI1334" s="45" t="s">
        <v>11720</v>
      </c>
      <c r="AJ1334" s="40" t="s">
        <v>11721</v>
      </c>
      <c r="AK1334" s="41">
        <v>10000.0</v>
      </c>
      <c r="AL1334" s="40" t="s">
        <v>216</v>
      </c>
      <c r="AM1334" s="40" t="s">
        <v>7285</v>
      </c>
      <c r="AN1334" s="40" t="s">
        <v>224</v>
      </c>
      <c r="AO1334" s="42">
        <v>1.01E137</v>
      </c>
    </row>
    <row r="1335">
      <c r="A1335" s="41">
        <v>589.0</v>
      </c>
      <c r="B1335" s="42">
        <v>1.671302375E9</v>
      </c>
      <c r="C1335" s="42">
        <v>3356.0</v>
      </c>
      <c r="D1335" s="40" t="s">
        <v>1243</v>
      </c>
      <c r="E1335" s="41">
        <v>140.0</v>
      </c>
      <c r="F1335" s="41">
        <v>35.0</v>
      </c>
      <c r="G1335" s="41">
        <v>70.0</v>
      </c>
      <c r="H1335" s="41">
        <v>-3.07732701</v>
      </c>
      <c r="I1335" s="41">
        <v>10000.0</v>
      </c>
      <c r="J1335" s="41">
        <v>5000.0</v>
      </c>
      <c r="K1335" s="41">
        <v>1200.0</v>
      </c>
      <c r="L1335" s="41">
        <v>600.0</v>
      </c>
      <c r="M1335" s="41">
        <v>50.0</v>
      </c>
      <c r="N1335" s="40" t="s">
        <v>1370</v>
      </c>
      <c r="O1335" s="40" t="s">
        <v>208</v>
      </c>
      <c r="P1335" s="40" t="s">
        <v>7310</v>
      </c>
      <c r="Q1335" s="40" t="s">
        <v>8686</v>
      </c>
      <c r="R1335" s="40" t="b">
        <v>0</v>
      </c>
      <c r="S1335" s="40" t="s">
        <v>7286</v>
      </c>
      <c r="T1335" s="40" t="s">
        <v>212</v>
      </c>
      <c r="U1335" s="41">
        <v>0.1</v>
      </c>
      <c r="V1335" s="41">
        <v>0.9</v>
      </c>
      <c r="W1335" s="41">
        <v>0.2</v>
      </c>
      <c r="X1335" s="41">
        <v>0.5</v>
      </c>
      <c r="Y1335" s="40" t="b">
        <v>0</v>
      </c>
      <c r="Z1335" s="40" t="b">
        <v>1</v>
      </c>
      <c r="AA1335" s="40" t="b">
        <v>0</v>
      </c>
      <c r="AB1335" s="40" t="b">
        <v>0</v>
      </c>
      <c r="AC1335" s="41" t="s">
        <v>11722</v>
      </c>
      <c r="AD1335" s="41" t="s">
        <v>11723</v>
      </c>
      <c r="AE1335" s="41">
        <v>403.3690777</v>
      </c>
      <c r="AF1335" s="41">
        <v>-4.351640593</v>
      </c>
      <c r="AG1335" s="42">
        <v>6.85E41</v>
      </c>
      <c r="AH1335" s="51">
        <v>0.414097553</v>
      </c>
      <c r="AI1335" s="45" t="s">
        <v>11724</v>
      </c>
      <c r="AJ1335" s="40" t="s">
        <v>11725</v>
      </c>
      <c r="AK1335" s="41">
        <v>5289.0</v>
      </c>
      <c r="AL1335" s="40" t="s">
        <v>1382</v>
      </c>
      <c r="AM1335" s="40" t="s">
        <v>7285</v>
      </c>
      <c r="AN1335" s="40" t="s">
        <v>224</v>
      </c>
      <c r="AO1335" s="42">
        <v>1.11E138</v>
      </c>
    </row>
    <row r="1336">
      <c r="A1336" s="41">
        <v>116.0</v>
      </c>
      <c r="B1336" s="42">
        <v>1.67130956E9</v>
      </c>
      <c r="C1336" s="42">
        <v>3356.0</v>
      </c>
      <c r="D1336" s="40" t="s">
        <v>1243</v>
      </c>
      <c r="E1336" s="41">
        <v>140.0</v>
      </c>
      <c r="F1336" s="41">
        <v>35.0</v>
      </c>
      <c r="G1336" s="41">
        <v>70.0</v>
      </c>
      <c r="H1336" s="41">
        <v>-3.07732701</v>
      </c>
      <c r="I1336" s="41">
        <v>10000.0</v>
      </c>
      <c r="J1336" s="41">
        <v>5000.0</v>
      </c>
      <c r="K1336" s="41">
        <v>1200.0</v>
      </c>
      <c r="L1336" s="41">
        <v>600.0</v>
      </c>
      <c r="M1336" s="41">
        <v>30.0</v>
      </c>
      <c r="N1336" s="40" t="s">
        <v>1370</v>
      </c>
      <c r="O1336" s="40" t="s">
        <v>1371</v>
      </c>
      <c r="P1336" s="40" t="s">
        <v>1372</v>
      </c>
      <c r="Q1336" s="40" t="s">
        <v>8686</v>
      </c>
      <c r="R1336" s="40" t="b">
        <v>0</v>
      </c>
      <c r="S1336" s="40" t="s">
        <v>1373</v>
      </c>
      <c r="T1336" s="40" t="s">
        <v>7305</v>
      </c>
      <c r="U1336" s="41">
        <v>0.1</v>
      </c>
      <c r="V1336" s="41">
        <v>0.9</v>
      </c>
      <c r="W1336" s="41">
        <v>0.3</v>
      </c>
      <c r="X1336" s="41">
        <v>0.6</v>
      </c>
      <c r="Y1336" s="40" t="b">
        <v>0</v>
      </c>
      <c r="Z1336" s="40" t="b">
        <v>1</v>
      </c>
      <c r="AA1336" s="40" t="b">
        <v>0</v>
      </c>
      <c r="AB1336" s="40" t="b">
        <v>0</v>
      </c>
      <c r="AC1336" s="41" t="s">
        <v>991</v>
      </c>
      <c r="AD1336" s="41" t="s">
        <v>11726</v>
      </c>
      <c r="AE1336" s="41">
        <v>1181.408555</v>
      </c>
      <c r="AF1336" s="41">
        <v>-4.351800518</v>
      </c>
      <c r="AG1336" s="42">
        <v>3.97E41</v>
      </c>
      <c r="AH1336" s="51">
        <v>0.414149521</v>
      </c>
      <c r="AI1336" s="45" t="s">
        <v>11727</v>
      </c>
      <c r="AJ1336" s="40" t="s">
        <v>11728</v>
      </c>
      <c r="AK1336" s="41">
        <v>10000.0</v>
      </c>
      <c r="AL1336" s="40" t="s">
        <v>216</v>
      </c>
      <c r="AM1336" s="40" t="s">
        <v>7285</v>
      </c>
      <c r="AN1336" s="40" t="s">
        <v>5643</v>
      </c>
      <c r="AO1336" s="42">
        <v>1.0E138</v>
      </c>
    </row>
    <row r="1337">
      <c r="A1337" s="41">
        <v>182.0</v>
      </c>
      <c r="B1337" s="42">
        <v>1.671302375E9</v>
      </c>
      <c r="C1337" s="42">
        <v>3356.0</v>
      </c>
      <c r="D1337" s="40" t="s">
        <v>1243</v>
      </c>
      <c r="E1337" s="41">
        <v>140.0</v>
      </c>
      <c r="F1337" s="41">
        <v>35.0</v>
      </c>
      <c r="G1337" s="41">
        <v>70.0</v>
      </c>
      <c r="H1337" s="41">
        <v>-3.07732701</v>
      </c>
      <c r="I1337" s="41">
        <v>10000.0</v>
      </c>
      <c r="J1337" s="41">
        <v>5000.0</v>
      </c>
      <c r="K1337" s="41">
        <v>1200.0</v>
      </c>
      <c r="L1337" s="41">
        <v>600.0</v>
      </c>
      <c r="M1337" s="41">
        <v>30.0</v>
      </c>
      <c r="N1337" s="40" t="s">
        <v>1370</v>
      </c>
      <c r="O1337" s="40" t="s">
        <v>208</v>
      </c>
      <c r="P1337" s="40" t="s">
        <v>209</v>
      </c>
      <c r="Q1337" s="40" t="s">
        <v>8686</v>
      </c>
      <c r="R1337" s="40" t="b">
        <v>0</v>
      </c>
      <c r="S1337" s="40" t="s">
        <v>1373</v>
      </c>
      <c r="T1337" s="40" t="s">
        <v>212</v>
      </c>
      <c r="U1337" s="41">
        <v>0.1</v>
      </c>
      <c r="V1337" s="41">
        <v>0.9</v>
      </c>
      <c r="W1337" s="41">
        <v>0.1</v>
      </c>
      <c r="X1337" s="41">
        <v>0.6</v>
      </c>
      <c r="Y1337" s="40" t="b">
        <v>0</v>
      </c>
      <c r="Z1337" s="40" t="b">
        <v>1</v>
      </c>
      <c r="AA1337" s="40" t="b">
        <v>0</v>
      </c>
      <c r="AB1337" s="40" t="b">
        <v>0</v>
      </c>
      <c r="AC1337" s="41" t="s">
        <v>11729</v>
      </c>
      <c r="AD1337" s="41" t="s">
        <v>11730</v>
      </c>
      <c r="AE1337" s="41">
        <v>322.2797298</v>
      </c>
      <c r="AF1337" s="41">
        <v>-4.352672697</v>
      </c>
      <c r="AG1337" s="42">
        <v>1.16E41</v>
      </c>
      <c r="AH1337" s="51">
        <v>0.414432942</v>
      </c>
      <c r="AI1337" s="45" t="s">
        <v>11731</v>
      </c>
      <c r="AJ1337" s="46">
        <v>1.1575545329003E125</v>
      </c>
      <c r="AK1337" s="41">
        <v>8347.0</v>
      </c>
      <c r="AL1337" s="40" t="s">
        <v>1382</v>
      </c>
      <c r="AM1337" s="40" t="s">
        <v>7285</v>
      </c>
      <c r="AN1337" s="40" t="s">
        <v>224</v>
      </c>
      <c r="AO1337" s="42">
        <v>1.01E136</v>
      </c>
    </row>
    <row r="1338">
      <c r="A1338" s="41">
        <v>983.0</v>
      </c>
      <c r="B1338" s="42">
        <v>1.671302375E9</v>
      </c>
      <c r="C1338" s="42">
        <v>3356.0</v>
      </c>
      <c r="D1338" s="40" t="s">
        <v>1243</v>
      </c>
      <c r="E1338" s="41">
        <v>140.0</v>
      </c>
      <c r="F1338" s="41">
        <v>35.0</v>
      </c>
      <c r="G1338" s="41">
        <v>70.0</v>
      </c>
      <c r="H1338" s="41">
        <v>-3.07732701</v>
      </c>
      <c r="I1338" s="41">
        <v>10000.0</v>
      </c>
      <c r="J1338" s="41">
        <v>5000.0</v>
      </c>
      <c r="K1338" s="41">
        <v>1200.0</v>
      </c>
      <c r="L1338" s="41">
        <v>600.0</v>
      </c>
      <c r="M1338" s="41">
        <v>100.0</v>
      </c>
      <c r="N1338" s="40" t="s">
        <v>1370</v>
      </c>
      <c r="O1338" s="40" t="s">
        <v>208</v>
      </c>
      <c r="P1338" s="40" t="s">
        <v>7305</v>
      </c>
      <c r="Q1338" s="40" t="s">
        <v>8686</v>
      </c>
      <c r="R1338" s="40" t="b">
        <v>0</v>
      </c>
      <c r="S1338" s="40" t="s">
        <v>7286</v>
      </c>
      <c r="T1338" s="40" t="s">
        <v>212</v>
      </c>
      <c r="U1338" s="41">
        <v>0.1</v>
      </c>
      <c r="V1338" s="41">
        <v>0.9</v>
      </c>
      <c r="W1338" s="41">
        <v>0.1</v>
      </c>
      <c r="X1338" s="41">
        <v>0.6</v>
      </c>
      <c r="Y1338" s="40" t="b">
        <v>0</v>
      </c>
      <c r="Z1338" s="40" t="b">
        <v>1</v>
      </c>
      <c r="AA1338" s="40" t="b">
        <v>0</v>
      </c>
      <c r="AB1338" s="40" t="b">
        <v>0</v>
      </c>
      <c r="AC1338" s="41" t="s">
        <v>11732</v>
      </c>
      <c r="AD1338" s="41" t="s">
        <v>11733</v>
      </c>
      <c r="AE1338" s="41">
        <v>634.5747995</v>
      </c>
      <c r="AF1338" s="41">
        <v>-4.354197732</v>
      </c>
      <c r="AG1338" s="42">
        <v>1.28E41</v>
      </c>
      <c r="AH1338" s="51">
        <v>0.414928514</v>
      </c>
      <c r="AI1338" s="45" t="s">
        <v>11734</v>
      </c>
      <c r="AJ1338" s="40" t="s">
        <v>11735</v>
      </c>
      <c r="AK1338" s="41">
        <v>4959.0</v>
      </c>
      <c r="AL1338" s="40" t="s">
        <v>7372</v>
      </c>
      <c r="AM1338" s="40" t="s">
        <v>7285</v>
      </c>
      <c r="AN1338" s="40" t="s">
        <v>224</v>
      </c>
      <c r="AO1338" s="42">
        <v>1.01E136</v>
      </c>
    </row>
    <row r="1339">
      <c r="A1339" s="41">
        <v>85.0</v>
      </c>
      <c r="B1339" s="42">
        <v>1.671302375E9</v>
      </c>
      <c r="C1339" s="42">
        <v>3356.0</v>
      </c>
      <c r="D1339" s="40" t="s">
        <v>1243</v>
      </c>
      <c r="E1339" s="41">
        <v>140.0</v>
      </c>
      <c r="F1339" s="41">
        <v>35.0</v>
      </c>
      <c r="G1339" s="41">
        <v>70.0</v>
      </c>
      <c r="H1339" s="41">
        <v>-3.07732701</v>
      </c>
      <c r="I1339" s="41">
        <v>10000.0</v>
      </c>
      <c r="J1339" s="41">
        <v>5000.0</v>
      </c>
      <c r="K1339" s="41">
        <v>1200.0</v>
      </c>
      <c r="L1339" s="41">
        <v>600.0</v>
      </c>
      <c r="M1339" s="41">
        <v>30.0</v>
      </c>
      <c r="N1339" s="40" t="s">
        <v>1370</v>
      </c>
      <c r="O1339" s="40" t="s">
        <v>1371</v>
      </c>
      <c r="P1339" s="40" t="s">
        <v>7305</v>
      </c>
      <c r="Q1339" s="40" t="s">
        <v>8686</v>
      </c>
      <c r="R1339" s="40" t="b">
        <v>0</v>
      </c>
      <c r="S1339" s="40" t="s">
        <v>7286</v>
      </c>
      <c r="T1339" s="40" t="s">
        <v>212</v>
      </c>
      <c r="U1339" s="41">
        <v>0.1</v>
      </c>
      <c r="V1339" s="41">
        <v>0.9</v>
      </c>
      <c r="W1339" s="41">
        <v>0.2</v>
      </c>
      <c r="X1339" s="41">
        <v>0.5</v>
      </c>
      <c r="Y1339" s="40" t="b">
        <v>0</v>
      </c>
      <c r="Z1339" s="40" t="b">
        <v>1</v>
      </c>
      <c r="AA1339" s="40" t="b">
        <v>0</v>
      </c>
      <c r="AB1339" s="40" t="b">
        <v>0</v>
      </c>
      <c r="AC1339" s="41" t="s">
        <v>11736</v>
      </c>
      <c r="AD1339" s="41" t="s">
        <v>9336</v>
      </c>
      <c r="AE1339" s="41">
        <v>168.0666597</v>
      </c>
      <c r="AF1339" s="41">
        <v>-4.354926303</v>
      </c>
      <c r="AG1339" s="42">
        <v>4.16E41</v>
      </c>
      <c r="AH1339" s="51">
        <v>0.415165268</v>
      </c>
      <c r="AI1339" s="45" t="s">
        <v>11737</v>
      </c>
      <c r="AJ1339" s="45">
        <v>4.16294587665922E251</v>
      </c>
      <c r="AK1339" s="41">
        <v>5178.0</v>
      </c>
      <c r="AL1339" s="40" t="s">
        <v>1382</v>
      </c>
      <c r="AM1339" s="40" t="s">
        <v>7285</v>
      </c>
      <c r="AN1339" s="40" t="s">
        <v>224</v>
      </c>
      <c r="AO1339" s="42">
        <v>1.0E138</v>
      </c>
    </row>
    <row r="1340">
      <c r="A1340" s="41">
        <v>441.0</v>
      </c>
      <c r="B1340" s="42">
        <v>1.671302375E9</v>
      </c>
      <c r="C1340" s="42">
        <v>3356.0</v>
      </c>
      <c r="D1340" s="40" t="s">
        <v>1243</v>
      </c>
      <c r="E1340" s="41">
        <v>140.0</v>
      </c>
      <c r="F1340" s="41">
        <v>35.0</v>
      </c>
      <c r="G1340" s="41">
        <v>70.0</v>
      </c>
      <c r="H1340" s="41">
        <v>-3.07732701</v>
      </c>
      <c r="I1340" s="41">
        <v>10000.0</v>
      </c>
      <c r="J1340" s="41">
        <v>5000.0</v>
      </c>
      <c r="K1340" s="41">
        <v>1200.0</v>
      </c>
      <c r="L1340" s="41">
        <v>600.0</v>
      </c>
      <c r="M1340" s="41">
        <v>50.0</v>
      </c>
      <c r="N1340" s="40" t="s">
        <v>1370</v>
      </c>
      <c r="O1340" s="40" t="s">
        <v>1371</v>
      </c>
      <c r="P1340" s="40" t="s">
        <v>7305</v>
      </c>
      <c r="Q1340" s="40" t="s">
        <v>8686</v>
      </c>
      <c r="R1340" s="40" t="b">
        <v>0</v>
      </c>
      <c r="S1340" s="40" t="s">
        <v>7286</v>
      </c>
      <c r="T1340" s="40" t="s">
        <v>212</v>
      </c>
      <c r="U1340" s="41">
        <v>0.1</v>
      </c>
      <c r="V1340" s="41">
        <v>0.9</v>
      </c>
      <c r="W1340" s="41">
        <v>0.1</v>
      </c>
      <c r="X1340" s="41">
        <v>0.4</v>
      </c>
      <c r="Y1340" s="40" t="b">
        <v>0</v>
      </c>
      <c r="Z1340" s="40" t="b">
        <v>1</v>
      </c>
      <c r="AA1340" s="40" t="b">
        <v>0</v>
      </c>
      <c r="AB1340" s="40" t="b">
        <v>0</v>
      </c>
      <c r="AC1340" s="41" t="s">
        <v>11738</v>
      </c>
      <c r="AD1340" s="41" t="s">
        <v>11739</v>
      </c>
      <c r="AE1340" s="41">
        <v>255.4920983</v>
      </c>
      <c r="AF1340" s="41">
        <v>-4.356301395</v>
      </c>
      <c r="AG1340" s="42">
        <v>4.56E41</v>
      </c>
      <c r="AH1340" s="51">
        <v>0.415612114</v>
      </c>
      <c r="AI1340" s="45" t="s">
        <v>11740</v>
      </c>
      <c r="AJ1340" s="40" t="s">
        <v>7330</v>
      </c>
      <c r="AK1340" s="41">
        <v>5604.0</v>
      </c>
      <c r="AL1340" s="40" t="s">
        <v>1382</v>
      </c>
      <c r="AM1340" s="40" t="s">
        <v>7285</v>
      </c>
      <c r="AN1340" s="40" t="s">
        <v>224</v>
      </c>
      <c r="AO1340" s="42">
        <v>1.01E138</v>
      </c>
    </row>
    <row r="1341">
      <c r="A1341" s="41">
        <v>118.0</v>
      </c>
      <c r="B1341" s="42">
        <v>1.671302375E9</v>
      </c>
      <c r="C1341" s="42">
        <v>3356.0</v>
      </c>
      <c r="D1341" s="40" t="s">
        <v>1243</v>
      </c>
      <c r="E1341" s="41">
        <v>140.0</v>
      </c>
      <c r="F1341" s="41">
        <v>35.0</v>
      </c>
      <c r="G1341" s="41">
        <v>70.0</v>
      </c>
      <c r="H1341" s="41">
        <v>-3.07732701</v>
      </c>
      <c r="I1341" s="41">
        <v>10000.0</v>
      </c>
      <c r="J1341" s="41">
        <v>5000.0</v>
      </c>
      <c r="K1341" s="41">
        <v>1200.0</v>
      </c>
      <c r="L1341" s="41">
        <v>600.0</v>
      </c>
      <c r="M1341" s="41">
        <v>30.0</v>
      </c>
      <c r="N1341" s="40" t="s">
        <v>1370</v>
      </c>
      <c r="O1341" s="40" t="s">
        <v>1371</v>
      </c>
      <c r="P1341" s="40" t="s">
        <v>1372</v>
      </c>
      <c r="Q1341" s="40" t="s">
        <v>8686</v>
      </c>
      <c r="R1341" s="40" t="b">
        <v>0</v>
      </c>
      <c r="S1341" s="40" t="s">
        <v>7286</v>
      </c>
      <c r="T1341" s="40" t="s">
        <v>212</v>
      </c>
      <c r="U1341" s="41">
        <v>0.1</v>
      </c>
      <c r="V1341" s="41">
        <v>0.9</v>
      </c>
      <c r="W1341" s="41">
        <v>0.1</v>
      </c>
      <c r="X1341" s="41">
        <v>0.5</v>
      </c>
      <c r="Y1341" s="40" t="b">
        <v>0</v>
      </c>
      <c r="Z1341" s="40" t="b">
        <v>1</v>
      </c>
      <c r="AA1341" s="40" t="b">
        <v>0</v>
      </c>
      <c r="AB1341" s="40" t="b">
        <v>0</v>
      </c>
      <c r="AC1341" s="41" t="s">
        <v>11741</v>
      </c>
      <c r="AD1341" s="41" t="s">
        <v>11742</v>
      </c>
      <c r="AE1341" s="41">
        <v>311.1329944</v>
      </c>
      <c r="AF1341" s="41">
        <v>-4.356455053</v>
      </c>
      <c r="AG1341" s="42">
        <v>4.51E41</v>
      </c>
      <c r="AH1341" s="51">
        <v>0.415662047</v>
      </c>
      <c r="AI1341" s="45" t="s">
        <v>11743</v>
      </c>
      <c r="AJ1341" s="46">
        <v>4.50640631806252E125</v>
      </c>
      <c r="AK1341" s="41">
        <v>10000.0</v>
      </c>
      <c r="AL1341" s="40" t="s">
        <v>216</v>
      </c>
      <c r="AM1341" s="40" t="s">
        <v>7285</v>
      </c>
      <c r="AN1341" s="40" t="s">
        <v>224</v>
      </c>
      <c r="AO1341" s="42">
        <v>1.01E138</v>
      </c>
    </row>
    <row r="1342">
      <c r="A1342" s="41">
        <v>982.0</v>
      </c>
      <c r="B1342" s="42">
        <v>1.671302375E9</v>
      </c>
      <c r="C1342" s="42">
        <v>3356.0</v>
      </c>
      <c r="D1342" s="40" t="s">
        <v>1243</v>
      </c>
      <c r="E1342" s="41">
        <v>140.0</v>
      </c>
      <c r="F1342" s="41">
        <v>35.0</v>
      </c>
      <c r="G1342" s="41">
        <v>70.0</v>
      </c>
      <c r="H1342" s="41">
        <v>-3.07732701</v>
      </c>
      <c r="I1342" s="41">
        <v>10000.0</v>
      </c>
      <c r="J1342" s="41">
        <v>5000.0</v>
      </c>
      <c r="K1342" s="41">
        <v>1200.0</v>
      </c>
      <c r="L1342" s="41">
        <v>600.0</v>
      </c>
      <c r="M1342" s="41">
        <v>100.0</v>
      </c>
      <c r="N1342" s="40" t="s">
        <v>1370</v>
      </c>
      <c r="O1342" s="40" t="s">
        <v>208</v>
      </c>
      <c r="P1342" s="40" t="s">
        <v>7305</v>
      </c>
      <c r="Q1342" s="40" t="s">
        <v>8686</v>
      </c>
      <c r="R1342" s="40" t="b">
        <v>0</v>
      </c>
      <c r="S1342" s="40" t="s">
        <v>7286</v>
      </c>
      <c r="T1342" s="40" t="s">
        <v>212</v>
      </c>
      <c r="U1342" s="41">
        <v>0.1</v>
      </c>
      <c r="V1342" s="41">
        <v>0.9</v>
      </c>
      <c r="W1342" s="41">
        <v>0.1</v>
      </c>
      <c r="X1342" s="41">
        <v>0.5</v>
      </c>
      <c r="Y1342" s="40" t="b">
        <v>0</v>
      </c>
      <c r="Z1342" s="40" t="b">
        <v>1</v>
      </c>
      <c r="AA1342" s="40" t="b">
        <v>0</v>
      </c>
      <c r="AB1342" s="40" t="b">
        <v>0</v>
      </c>
      <c r="AC1342" s="41" t="s">
        <v>11744</v>
      </c>
      <c r="AD1342" s="41" t="s">
        <v>11745</v>
      </c>
      <c r="AE1342" s="41">
        <v>589.5714052</v>
      </c>
      <c r="AF1342" s="41">
        <v>-4.35698817</v>
      </c>
      <c r="AG1342" s="42">
        <v>1.3E41</v>
      </c>
      <c r="AH1342" s="51">
        <v>0.415835287</v>
      </c>
      <c r="AI1342" s="45" t="s">
        <v>11746</v>
      </c>
      <c r="AJ1342" s="40" t="s">
        <v>11747</v>
      </c>
      <c r="AK1342" s="41">
        <v>5557.0</v>
      </c>
      <c r="AL1342" s="40" t="s">
        <v>1382</v>
      </c>
      <c r="AM1342" s="40" t="s">
        <v>7285</v>
      </c>
      <c r="AN1342" s="40" t="s">
        <v>224</v>
      </c>
      <c r="AO1342" s="42">
        <v>1.01E136</v>
      </c>
    </row>
    <row r="1343">
      <c r="A1343" s="41">
        <v>121.0</v>
      </c>
      <c r="B1343" s="42">
        <v>1.671309524E9</v>
      </c>
      <c r="C1343" s="42">
        <v>3356.0</v>
      </c>
      <c r="D1343" s="40" t="s">
        <v>1243</v>
      </c>
      <c r="E1343" s="41">
        <v>140.0</v>
      </c>
      <c r="F1343" s="41">
        <v>35.0</v>
      </c>
      <c r="G1343" s="41">
        <v>70.0</v>
      </c>
      <c r="H1343" s="41">
        <v>-3.07732701</v>
      </c>
      <c r="I1343" s="41">
        <v>10000.0</v>
      </c>
      <c r="J1343" s="41">
        <v>5000.0</v>
      </c>
      <c r="K1343" s="41">
        <v>1200.0</v>
      </c>
      <c r="L1343" s="41">
        <v>600.0</v>
      </c>
      <c r="M1343" s="41">
        <v>30.0</v>
      </c>
      <c r="N1343" s="40" t="s">
        <v>1370</v>
      </c>
      <c r="O1343" s="40" t="s">
        <v>1371</v>
      </c>
      <c r="P1343" s="40" t="s">
        <v>1372</v>
      </c>
      <c r="Q1343" s="40" t="s">
        <v>8686</v>
      </c>
      <c r="R1343" s="40" t="b">
        <v>0</v>
      </c>
      <c r="S1343" s="40" t="s">
        <v>7286</v>
      </c>
      <c r="T1343" s="40" t="s">
        <v>212</v>
      </c>
      <c r="U1343" s="41">
        <v>0.1</v>
      </c>
      <c r="V1343" s="41">
        <v>0.9</v>
      </c>
      <c r="W1343" s="41">
        <v>0.2</v>
      </c>
      <c r="X1343" s="41">
        <v>0.5</v>
      </c>
      <c r="Y1343" s="40" t="b">
        <v>0</v>
      </c>
      <c r="Z1343" s="40" t="b">
        <v>1</v>
      </c>
      <c r="AA1343" s="40" t="b">
        <v>0</v>
      </c>
      <c r="AB1343" s="40" t="b">
        <v>1</v>
      </c>
      <c r="AC1343" s="41" t="s">
        <v>11748</v>
      </c>
      <c r="AD1343" s="41" t="s">
        <v>10307</v>
      </c>
      <c r="AE1343" s="41">
        <v>1203.090266</v>
      </c>
      <c r="AF1343" s="41">
        <v>-4.359635583</v>
      </c>
      <c r="AG1343" s="42">
        <v>3.18E41</v>
      </c>
      <c r="AH1343" s="51">
        <v>0.416695583</v>
      </c>
      <c r="AI1343" s="45" t="s">
        <v>11749</v>
      </c>
      <c r="AJ1343" s="46">
        <v>3.17526762100916E125</v>
      </c>
      <c r="AK1343" s="41">
        <v>3648.0</v>
      </c>
      <c r="AL1343" s="40" t="s">
        <v>2224</v>
      </c>
      <c r="AM1343" s="40" t="s">
        <v>7285</v>
      </c>
      <c r="AN1343" s="40" t="s">
        <v>5643</v>
      </c>
      <c r="AO1343" s="42">
        <v>1.11E137</v>
      </c>
    </row>
    <row r="1344">
      <c r="A1344" s="41">
        <v>44.0</v>
      </c>
      <c r="B1344" s="42">
        <v>1.671309524E9</v>
      </c>
      <c r="C1344" s="42">
        <v>3356.0</v>
      </c>
      <c r="D1344" s="40" t="s">
        <v>1243</v>
      </c>
      <c r="E1344" s="41">
        <v>140.0</v>
      </c>
      <c r="F1344" s="41">
        <v>35.0</v>
      </c>
      <c r="G1344" s="41">
        <v>70.0</v>
      </c>
      <c r="H1344" s="41">
        <v>-3.07732701</v>
      </c>
      <c r="I1344" s="41">
        <v>10000.0</v>
      </c>
      <c r="J1344" s="41">
        <v>5000.0</v>
      </c>
      <c r="K1344" s="41">
        <v>1200.0</v>
      </c>
      <c r="L1344" s="41">
        <v>600.0</v>
      </c>
      <c r="M1344" s="41">
        <v>30.0</v>
      </c>
      <c r="N1344" s="40" t="s">
        <v>1370</v>
      </c>
      <c r="O1344" s="40" t="s">
        <v>1371</v>
      </c>
      <c r="P1344" s="40" t="s">
        <v>7310</v>
      </c>
      <c r="Q1344" s="40" t="s">
        <v>8686</v>
      </c>
      <c r="R1344" s="40" t="b">
        <v>0</v>
      </c>
      <c r="S1344" s="40" t="s">
        <v>1373</v>
      </c>
      <c r="T1344" s="40" t="s">
        <v>212</v>
      </c>
      <c r="U1344" s="41">
        <v>0.1</v>
      </c>
      <c r="V1344" s="41">
        <v>0.9</v>
      </c>
      <c r="W1344" s="41">
        <v>0.3</v>
      </c>
      <c r="X1344" s="41">
        <v>0.6</v>
      </c>
      <c r="Y1344" s="40" t="b">
        <v>0</v>
      </c>
      <c r="Z1344" s="40" t="b">
        <v>1</v>
      </c>
      <c r="AA1344" s="40" t="b">
        <v>0</v>
      </c>
      <c r="AB1344" s="40" t="b">
        <v>1</v>
      </c>
      <c r="AC1344" s="41" t="s">
        <v>11750</v>
      </c>
      <c r="AD1344" s="41" t="s">
        <v>7975</v>
      </c>
      <c r="AE1344" s="41">
        <v>1203.625711</v>
      </c>
      <c r="AF1344" s="41">
        <v>-4.360489106</v>
      </c>
      <c r="AG1344" s="42">
        <v>8.16E41</v>
      </c>
      <c r="AH1344" s="51">
        <v>0.416972942</v>
      </c>
      <c r="AI1344" s="45" t="s">
        <v>11751</v>
      </c>
      <c r="AJ1344" s="46">
        <v>8.15557960743368E167</v>
      </c>
      <c r="AK1344" s="41">
        <v>3356.0</v>
      </c>
      <c r="AL1344" s="40" t="s">
        <v>2224</v>
      </c>
      <c r="AM1344" s="40" t="s">
        <v>7285</v>
      </c>
      <c r="AN1344" s="40" t="s">
        <v>5643</v>
      </c>
      <c r="AO1344" s="42">
        <v>1.0E139</v>
      </c>
    </row>
    <row r="1345">
      <c r="A1345" s="41">
        <v>117.0</v>
      </c>
      <c r="B1345" s="42">
        <v>1.671302375E9</v>
      </c>
      <c r="C1345" s="42">
        <v>3356.0</v>
      </c>
      <c r="D1345" s="40" t="s">
        <v>1243</v>
      </c>
      <c r="E1345" s="41">
        <v>140.0</v>
      </c>
      <c r="F1345" s="41">
        <v>35.0</v>
      </c>
      <c r="G1345" s="41">
        <v>70.0</v>
      </c>
      <c r="H1345" s="41">
        <v>-3.07732701</v>
      </c>
      <c r="I1345" s="41">
        <v>10000.0</v>
      </c>
      <c r="J1345" s="41">
        <v>5000.0</v>
      </c>
      <c r="K1345" s="41">
        <v>1200.0</v>
      </c>
      <c r="L1345" s="41">
        <v>600.0</v>
      </c>
      <c r="M1345" s="41">
        <v>30.0</v>
      </c>
      <c r="N1345" s="40" t="s">
        <v>1370</v>
      </c>
      <c r="O1345" s="40" t="s">
        <v>1371</v>
      </c>
      <c r="P1345" s="40" t="s">
        <v>1372</v>
      </c>
      <c r="Q1345" s="40" t="s">
        <v>8686</v>
      </c>
      <c r="R1345" s="40" t="b">
        <v>0</v>
      </c>
      <c r="S1345" s="40" t="s">
        <v>7286</v>
      </c>
      <c r="T1345" s="40" t="s">
        <v>212</v>
      </c>
      <c r="U1345" s="41">
        <v>0.1</v>
      </c>
      <c r="V1345" s="41">
        <v>0.9</v>
      </c>
      <c r="W1345" s="41">
        <v>0.1</v>
      </c>
      <c r="X1345" s="41">
        <v>0.4</v>
      </c>
      <c r="Y1345" s="40" t="b">
        <v>0</v>
      </c>
      <c r="Z1345" s="40" t="b">
        <v>1</v>
      </c>
      <c r="AA1345" s="40" t="b">
        <v>0</v>
      </c>
      <c r="AB1345" s="40" t="b">
        <v>0</v>
      </c>
      <c r="AC1345" s="41" t="s">
        <v>11752</v>
      </c>
      <c r="AD1345" s="41" t="s">
        <v>11753</v>
      </c>
      <c r="AE1345" s="41">
        <v>251.9173551</v>
      </c>
      <c r="AF1345" s="41">
        <v>-4.361286151</v>
      </c>
      <c r="AG1345" s="42">
        <v>7.84E41</v>
      </c>
      <c r="AH1345" s="51">
        <v>0.417231947</v>
      </c>
      <c r="AI1345" s="45" t="s">
        <v>11754</v>
      </c>
      <c r="AJ1345" s="46">
        <v>7.83873869586172E125</v>
      </c>
      <c r="AK1345" s="41">
        <v>10000.0</v>
      </c>
      <c r="AL1345" s="40" t="s">
        <v>216</v>
      </c>
      <c r="AM1345" s="40" t="s">
        <v>7285</v>
      </c>
      <c r="AN1345" s="40" t="s">
        <v>224</v>
      </c>
      <c r="AO1345" s="42">
        <v>1.0E139</v>
      </c>
    </row>
    <row r="1346">
      <c r="A1346" s="41">
        <v>186.0</v>
      </c>
      <c r="B1346" s="42">
        <v>1.671302375E9</v>
      </c>
      <c r="C1346" s="42">
        <v>3356.0</v>
      </c>
      <c r="D1346" s="40" t="s">
        <v>1243</v>
      </c>
      <c r="E1346" s="41">
        <v>140.0</v>
      </c>
      <c r="F1346" s="41">
        <v>35.0</v>
      </c>
      <c r="G1346" s="41">
        <v>70.0</v>
      </c>
      <c r="H1346" s="41">
        <v>-3.07732701</v>
      </c>
      <c r="I1346" s="41">
        <v>10000.0</v>
      </c>
      <c r="J1346" s="41">
        <v>5000.0</v>
      </c>
      <c r="K1346" s="41">
        <v>1200.0</v>
      </c>
      <c r="L1346" s="41">
        <v>600.0</v>
      </c>
      <c r="M1346" s="41">
        <v>30.0</v>
      </c>
      <c r="N1346" s="40" t="s">
        <v>1370</v>
      </c>
      <c r="O1346" s="40" t="s">
        <v>208</v>
      </c>
      <c r="P1346" s="40" t="s">
        <v>209</v>
      </c>
      <c r="Q1346" s="40" t="s">
        <v>8686</v>
      </c>
      <c r="R1346" s="40" t="b">
        <v>0</v>
      </c>
      <c r="S1346" s="40" t="s">
        <v>1373</v>
      </c>
      <c r="T1346" s="40" t="s">
        <v>212</v>
      </c>
      <c r="U1346" s="41">
        <v>0.1</v>
      </c>
      <c r="V1346" s="41">
        <v>0.9</v>
      </c>
      <c r="W1346" s="41">
        <v>0.3</v>
      </c>
      <c r="X1346" s="41">
        <v>0.4</v>
      </c>
      <c r="Y1346" s="40" t="b">
        <v>0</v>
      </c>
      <c r="Z1346" s="40" t="b">
        <v>1</v>
      </c>
      <c r="AA1346" s="40" t="b">
        <v>0</v>
      </c>
      <c r="AB1346" s="40" t="b">
        <v>0</v>
      </c>
      <c r="AC1346" s="41" t="s">
        <v>11755</v>
      </c>
      <c r="AD1346" s="41" t="s">
        <v>11756</v>
      </c>
      <c r="AE1346" s="41">
        <v>248.2478223</v>
      </c>
      <c r="AF1346" s="41">
        <v>-4.362200044</v>
      </c>
      <c r="AG1346" s="42">
        <v>1.34E42</v>
      </c>
      <c r="AH1346" s="51">
        <v>0.417528923</v>
      </c>
      <c r="AI1346" s="45" t="s">
        <v>11757</v>
      </c>
      <c r="AJ1346" s="40" t="s">
        <v>11758</v>
      </c>
      <c r="AK1346" s="41">
        <v>10000.0</v>
      </c>
      <c r="AL1346" s="40" t="s">
        <v>216</v>
      </c>
      <c r="AM1346" s="40" t="s">
        <v>7285</v>
      </c>
      <c r="AN1346" s="40" t="s">
        <v>224</v>
      </c>
      <c r="AO1346" s="42">
        <v>1.11E139</v>
      </c>
    </row>
    <row r="1347">
      <c r="A1347" s="41">
        <v>115.0</v>
      </c>
      <c r="B1347" s="42">
        <v>1.671312514E9</v>
      </c>
      <c r="C1347" s="42">
        <v>3356.0</v>
      </c>
      <c r="D1347" s="40" t="s">
        <v>1243</v>
      </c>
      <c r="E1347" s="41">
        <v>140.0</v>
      </c>
      <c r="F1347" s="41">
        <v>35.0</v>
      </c>
      <c r="G1347" s="41">
        <v>70.0</v>
      </c>
      <c r="H1347" s="41">
        <v>-3.07732701</v>
      </c>
      <c r="I1347" s="41">
        <v>10000.0</v>
      </c>
      <c r="J1347" s="41">
        <v>5000.0</v>
      </c>
      <c r="K1347" s="41">
        <v>1200.0</v>
      </c>
      <c r="L1347" s="41">
        <v>600.0</v>
      </c>
      <c r="M1347" s="41">
        <v>30.0</v>
      </c>
      <c r="N1347" s="40" t="s">
        <v>1370</v>
      </c>
      <c r="O1347" s="40" t="s">
        <v>1371</v>
      </c>
      <c r="P1347" s="40" t="s">
        <v>1372</v>
      </c>
      <c r="Q1347" s="40" t="s">
        <v>8686</v>
      </c>
      <c r="R1347" s="40" t="b">
        <v>0</v>
      </c>
      <c r="S1347" s="40" t="s">
        <v>1373</v>
      </c>
      <c r="T1347" s="40" t="s">
        <v>7305</v>
      </c>
      <c r="U1347" s="41">
        <v>0.1</v>
      </c>
      <c r="V1347" s="41">
        <v>0.9</v>
      </c>
      <c r="W1347" s="41">
        <v>0.3</v>
      </c>
      <c r="X1347" s="41">
        <v>0.5</v>
      </c>
      <c r="Y1347" s="40" t="b">
        <v>0</v>
      </c>
      <c r="Z1347" s="40" t="b">
        <v>1</v>
      </c>
      <c r="AA1347" s="40" t="b">
        <v>0</v>
      </c>
      <c r="AB1347" s="40" t="b">
        <v>1</v>
      </c>
      <c r="AC1347" s="41" t="s">
        <v>11759</v>
      </c>
      <c r="AD1347" s="41" t="s">
        <v>11760</v>
      </c>
      <c r="AE1347" s="41">
        <v>1203.739612</v>
      </c>
      <c r="AF1347" s="41">
        <v>-4.365831899</v>
      </c>
      <c r="AG1347" s="42">
        <v>4.92E41</v>
      </c>
      <c r="AH1347" s="51">
        <v>0.418709122</v>
      </c>
      <c r="AI1347" s="45" t="s">
        <v>11761</v>
      </c>
      <c r="AJ1347" s="46">
        <v>4.92271798103815E167</v>
      </c>
      <c r="AK1347" s="41">
        <v>8809.0</v>
      </c>
      <c r="AL1347" s="40" t="s">
        <v>2224</v>
      </c>
      <c r="AM1347" s="40" t="s">
        <v>7285</v>
      </c>
      <c r="AN1347" s="40" t="s">
        <v>5643</v>
      </c>
      <c r="AO1347" s="42">
        <v>1.01E138</v>
      </c>
    </row>
    <row r="1348">
      <c r="A1348" s="41">
        <v>75.0</v>
      </c>
      <c r="B1348" s="42">
        <v>1.671309524E9</v>
      </c>
      <c r="C1348" s="42">
        <v>3356.0</v>
      </c>
      <c r="D1348" s="40" t="s">
        <v>1243</v>
      </c>
      <c r="E1348" s="41">
        <v>140.0</v>
      </c>
      <c r="F1348" s="41">
        <v>35.0</v>
      </c>
      <c r="G1348" s="41">
        <v>70.0</v>
      </c>
      <c r="H1348" s="41">
        <v>-3.07732701</v>
      </c>
      <c r="I1348" s="41">
        <v>10000.0</v>
      </c>
      <c r="J1348" s="41">
        <v>5000.0</v>
      </c>
      <c r="K1348" s="41">
        <v>1200.0</v>
      </c>
      <c r="L1348" s="41">
        <v>600.0</v>
      </c>
      <c r="M1348" s="41">
        <v>30.0</v>
      </c>
      <c r="N1348" s="40" t="s">
        <v>1370</v>
      </c>
      <c r="O1348" s="40" t="s">
        <v>1371</v>
      </c>
      <c r="P1348" s="40" t="s">
        <v>7305</v>
      </c>
      <c r="Q1348" s="40" t="s">
        <v>8686</v>
      </c>
      <c r="R1348" s="40" t="b">
        <v>0</v>
      </c>
      <c r="S1348" s="40" t="s">
        <v>1373</v>
      </c>
      <c r="T1348" s="40" t="s">
        <v>212</v>
      </c>
      <c r="U1348" s="41">
        <v>0.1</v>
      </c>
      <c r="V1348" s="41">
        <v>0.9</v>
      </c>
      <c r="W1348" s="41">
        <v>0.2</v>
      </c>
      <c r="X1348" s="41">
        <v>0.4</v>
      </c>
      <c r="Y1348" s="40" t="b">
        <v>0</v>
      </c>
      <c r="Z1348" s="40" t="b">
        <v>1</v>
      </c>
      <c r="AA1348" s="40" t="b">
        <v>0</v>
      </c>
      <c r="AB1348" s="40" t="b">
        <v>1</v>
      </c>
      <c r="AC1348" s="41" t="s">
        <v>11762</v>
      </c>
      <c r="AD1348" s="41" t="s">
        <v>11763</v>
      </c>
      <c r="AE1348" s="41">
        <v>1202.647394</v>
      </c>
      <c r="AF1348" s="41">
        <v>-4.365960774</v>
      </c>
      <c r="AG1348" s="42">
        <v>1.02E42</v>
      </c>
      <c r="AH1348" s="51">
        <v>0.418751</v>
      </c>
      <c r="AI1348" s="45" t="s">
        <v>11764</v>
      </c>
      <c r="AJ1348" s="46">
        <v>1.02297456034189E128</v>
      </c>
      <c r="AK1348" s="41">
        <v>4682.0</v>
      </c>
      <c r="AL1348" s="40" t="s">
        <v>2224</v>
      </c>
      <c r="AM1348" s="40" t="s">
        <v>7285</v>
      </c>
      <c r="AN1348" s="40" t="s">
        <v>5643</v>
      </c>
      <c r="AO1348" s="42">
        <v>1.01E139</v>
      </c>
    </row>
    <row r="1349">
      <c r="A1349" s="41">
        <v>82.0</v>
      </c>
      <c r="B1349" s="42">
        <v>1.67130956E9</v>
      </c>
      <c r="C1349" s="42">
        <v>3356.0</v>
      </c>
      <c r="D1349" s="40" t="s">
        <v>1243</v>
      </c>
      <c r="E1349" s="41">
        <v>140.0</v>
      </c>
      <c r="F1349" s="41">
        <v>35.0</v>
      </c>
      <c r="G1349" s="41">
        <v>70.0</v>
      </c>
      <c r="H1349" s="41">
        <v>-3.07732701</v>
      </c>
      <c r="I1349" s="41">
        <v>10000.0</v>
      </c>
      <c r="J1349" s="41">
        <v>5000.0</v>
      </c>
      <c r="K1349" s="41">
        <v>1200.0</v>
      </c>
      <c r="L1349" s="41">
        <v>600.0</v>
      </c>
      <c r="M1349" s="41">
        <v>30.0</v>
      </c>
      <c r="N1349" s="40" t="s">
        <v>1370</v>
      </c>
      <c r="O1349" s="40" t="s">
        <v>1371</v>
      </c>
      <c r="P1349" s="40" t="s">
        <v>7305</v>
      </c>
      <c r="Q1349" s="40" t="s">
        <v>8686</v>
      </c>
      <c r="R1349" s="40" t="b">
        <v>0</v>
      </c>
      <c r="S1349" s="40" t="s">
        <v>7286</v>
      </c>
      <c r="T1349" s="40" t="s">
        <v>7305</v>
      </c>
      <c r="U1349" s="41">
        <v>0.1</v>
      </c>
      <c r="V1349" s="41">
        <v>0.9</v>
      </c>
      <c r="W1349" s="41">
        <v>0.1</v>
      </c>
      <c r="X1349" s="41">
        <v>0.5</v>
      </c>
      <c r="Y1349" s="40" t="b">
        <v>0</v>
      </c>
      <c r="Z1349" s="40" t="b">
        <v>1</v>
      </c>
      <c r="AA1349" s="40" t="b">
        <v>0</v>
      </c>
      <c r="AB1349" s="40" t="b">
        <v>0</v>
      </c>
      <c r="AC1349" s="41" t="s">
        <v>11765</v>
      </c>
      <c r="AD1349" s="41" t="s">
        <v>11766</v>
      </c>
      <c r="AE1349" s="41">
        <v>773.9209852</v>
      </c>
      <c r="AF1349" s="41">
        <v>-4.367770387</v>
      </c>
      <c r="AG1349" s="42">
        <v>1.87E40</v>
      </c>
      <c r="AH1349" s="51">
        <v>0.419339047</v>
      </c>
      <c r="AI1349" s="45" t="s">
        <v>11767</v>
      </c>
      <c r="AJ1349" s="46">
        <v>1.86639568080469E122</v>
      </c>
      <c r="AK1349" s="41">
        <v>6028.0</v>
      </c>
      <c r="AL1349" s="40" t="s">
        <v>7372</v>
      </c>
      <c r="AM1349" s="40" t="s">
        <v>7285</v>
      </c>
      <c r="AN1349" s="40" t="s">
        <v>5643</v>
      </c>
      <c r="AO1349" s="42">
        <v>1.1E133</v>
      </c>
    </row>
    <row r="1350">
      <c r="A1350" s="41">
        <v>297.0</v>
      </c>
      <c r="B1350" s="42">
        <v>1.671302375E9</v>
      </c>
      <c r="C1350" s="42">
        <v>3356.0</v>
      </c>
      <c r="D1350" s="40" t="s">
        <v>1243</v>
      </c>
      <c r="E1350" s="41">
        <v>140.0</v>
      </c>
      <c r="F1350" s="41">
        <v>35.0</v>
      </c>
      <c r="G1350" s="41">
        <v>70.0</v>
      </c>
      <c r="H1350" s="41">
        <v>-3.07732701</v>
      </c>
      <c r="I1350" s="41">
        <v>10000.0</v>
      </c>
      <c r="J1350" s="41">
        <v>5000.0</v>
      </c>
      <c r="K1350" s="41">
        <v>1200.0</v>
      </c>
      <c r="L1350" s="41">
        <v>600.0</v>
      </c>
      <c r="M1350" s="41">
        <v>30.0</v>
      </c>
      <c r="N1350" s="40" t="s">
        <v>1370</v>
      </c>
      <c r="O1350" s="40" t="s">
        <v>208</v>
      </c>
      <c r="P1350" s="40" t="s">
        <v>1372</v>
      </c>
      <c r="Q1350" s="40" t="s">
        <v>8686</v>
      </c>
      <c r="R1350" s="40" t="b">
        <v>0</v>
      </c>
      <c r="S1350" s="40" t="s">
        <v>7286</v>
      </c>
      <c r="T1350" s="40" t="s">
        <v>212</v>
      </c>
      <c r="U1350" s="41">
        <v>0.1</v>
      </c>
      <c r="V1350" s="41">
        <v>0.9</v>
      </c>
      <c r="W1350" s="41">
        <v>0.1</v>
      </c>
      <c r="X1350" s="41">
        <v>0.4</v>
      </c>
      <c r="Y1350" s="40" t="b">
        <v>0</v>
      </c>
      <c r="Z1350" s="40" t="b">
        <v>1</v>
      </c>
      <c r="AA1350" s="40" t="b">
        <v>0</v>
      </c>
      <c r="AB1350" s="40" t="b">
        <v>0</v>
      </c>
      <c r="AC1350" s="41" t="s">
        <v>5363</v>
      </c>
      <c r="AD1350" s="41" t="s">
        <v>11768</v>
      </c>
      <c r="AE1350" s="41">
        <v>271.3636193</v>
      </c>
      <c r="AF1350" s="41">
        <v>-4.369452317</v>
      </c>
      <c r="AG1350" s="42">
        <v>6.58E41</v>
      </c>
      <c r="AH1350" s="51">
        <v>0.419885603</v>
      </c>
      <c r="AI1350" s="45" t="s">
        <v>11769</v>
      </c>
      <c r="AJ1350" s="46">
        <v>6.58050972482602E125</v>
      </c>
      <c r="AK1350" s="41">
        <v>10000.0</v>
      </c>
      <c r="AL1350" s="40" t="s">
        <v>216</v>
      </c>
      <c r="AM1350" s="40" t="s">
        <v>7285</v>
      </c>
      <c r="AN1350" s="40" t="s">
        <v>224</v>
      </c>
      <c r="AO1350" s="42">
        <v>1.11E138</v>
      </c>
    </row>
    <row r="1351">
      <c r="A1351" s="41">
        <v>78.0</v>
      </c>
      <c r="B1351" s="42">
        <v>1.671309524E9</v>
      </c>
      <c r="C1351" s="42">
        <v>3356.0</v>
      </c>
      <c r="D1351" s="40" t="s">
        <v>1243</v>
      </c>
      <c r="E1351" s="41">
        <v>140.0</v>
      </c>
      <c r="F1351" s="41">
        <v>35.0</v>
      </c>
      <c r="G1351" s="41">
        <v>70.0</v>
      </c>
      <c r="H1351" s="41">
        <v>-3.07732701</v>
      </c>
      <c r="I1351" s="41">
        <v>10000.0</v>
      </c>
      <c r="J1351" s="41">
        <v>5000.0</v>
      </c>
      <c r="K1351" s="41">
        <v>1200.0</v>
      </c>
      <c r="L1351" s="41">
        <v>600.0</v>
      </c>
      <c r="M1351" s="41">
        <v>30.0</v>
      </c>
      <c r="N1351" s="40" t="s">
        <v>1370</v>
      </c>
      <c r="O1351" s="40" t="s">
        <v>1371</v>
      </c>
      <c r="P1351" s="40" t="s">
        <v>7305</v>
      </c>
      <c r="Q1351" s="40" t="s">
        <v>8686</v>
      </c>
      <c r="R1351" s="40" t="b">
        <v>0</v>
      </c>
      <c r="S1351" s="40" t="s">
        <v>1373</v>
      </c>
      <c r="T1351" s="40" t="s">
        <v>212</v>
      </c>
      <c r="U1351" s="41">
        <v>0.1</v>
      </c>
      <c r="V1351" s="41">
        <v>0.9</v>
      </c>
      <c r="W1351" s="41">
        <v>0.3</v>
      </c>
      <c r="X1351" s="41">
        <v>0.4</v>
      </c>
      <c r="Y1351" s="40" t="b">
        <v>0</v>
      </c>
      <c r="Z1351" s="40" t="b">
        <v>1</v>
      </c>
      <c r="AA1351" s="40" t="b">
        <v>0</v>
      </c>
      <c r="AB1351" s="40" t="b">
        <v>1</v>
      </c>
      <c r="AC1351" s="41" t="s">
        <v>11770</v>
      </c>
      <c r="AD1351" s="41" t="s">
        <v>11771</v>
      </c>
      <c r="AE1351" s="41">
        <v>1203.435256</v>
      </c>
      <c r="AF1351" s="41">
        <v>-4.369661014</v>
      </c>
      <c r="AG1351" s="42">
        <v>9.85E41</v>
      </c>
      <c r="AH1351" s="51">
        <v>0.419953421</v>
      </c>
      <c r="AI1351" s="45" t="s">
        <v>11772</v>
      </c>
      <c r="AJ1351" s="46">
        <v>9.84777798315715E167</v>
      </c>
      <c r="AK1351" s="41">
        <v>4538.0</v>
      </c>
      <c r="AL1351" s="40" t="s">
        <v>2224</v>
      </c>
      <c r="AM1351" s="40" t="s">
        <v>7285</v>
      </c>
      <c r="AN1351" s="40" t="s">
        <v>5643</v>
      </c>
      <c r="AO1351" s="42">
        <v>1.01E139</v>
      </c>
    </row>
    <row r="1352">
      <c r="A1352" s="41">
        <v>412.0</v>
      </c>
      <c r="B1352" s="42">
        <v>1.671302375E9</v>
      </c>
      <c r="C1352" s="42">
        <v>3356.0</v>
      </c>
      <c r="D1352" s="40" t="s">
        <v>1243</v>
      </c>
      <c r="E1352" s="41">
        <v>140.0</v>
      </c>
      <c r="F1352" s="41">
        <v>35.0</v>
      </c>
      <c r="G1352" s="41">
        <v>70.0</v>
      </c>
      <c r="H1352" s="41">
        <v>-3.07732701</v>
      </c>
      <c r="I1352" s="41">
        <v>10000.0</v>
      </c>
      <c r="J1352" s="41">
        <v>5000.0</v>
      </c>
      <c r="K1352" s="41">
        <v>1200.0</v>
      </c>
      <c r="L1352" s="41">
        <v>600.0</v>
      </c>
      <c r="M1352" s="41">
        <v>50.0</v>
      </c>
      <c r="N1352" s="40" t="s">
        <v>1370</v>
      </c>
      <c r="O1352" s="40" t="s">
        <v>1371</v>
      </c>
      <c r="P1352" s="40" t="s">
        <v>7310</v>
      </c>
      <c r="Q1352" s="40" t="s">
        <v>8686</v>
      </c>
      <c r="R1352" s="40" t="b">
        <v>0</v>
      </c>
      <c r="S1352" s="40" t="s">
        <v>7286</v>
      </c>
      <c r="T1352" s="40" t="s">
        <v>212</v>
      </c>
      <c r="U1352" s="41">
        <v>0.1</v>
      </c>
      <c r="V1352" s="41">
        <v>0.9</v>
      </c>
      <c r="W1352" s="41">
        <v>0.3</v>
      </c>
      <c r="X1352" s="41">
        <v>0.5</v>
      </c>
      <c r="Y1352" s="40" t="b">
        <v>0</v>
      </c>
      <c r="Z1352" s="40" t="b">
        <v>1</v>
      </c>
      <c r="AA1352" s="40" t="b">
        <v>0</v>
      </c>
      <c r="AB1352" s="40" t="b">
        <v>0</v>
      </c>
      <c r="AC1352" s="41" t="s">
        <v>11773</v>
      </c>
      <c r="AD1352" s="41" t="s">
        <v>11774</v>
      </c>
      <c r="AE1352" s="41">
        <v>391.1693356</v>
      </c>
      <c r="AF1352" s="41">
        <v>-4.369810565</v>
      </c>
      <c r="AG1352" s="42">
        <v>4.11E41</v>
      </c>
      <c r="AH1352" s="51">
        <v>0.420002018</v>
      </c>
      <c r="AI1352" s="45" t="s">
        <v>11775</v>
      </c>
      <c r="AJ1352" s="40" t="s">
        <v>11776</v>
      </c>
      <c r="AK1352" s="41">
        <v>5181.0</v>
      </c>
      <c r="AL1352" s="40" t="s">
        <v>1382</v>
      </c>
      <c r="AM1352" s="40" t="s">
        <v>7285</v>
      </c>
      <c r="AN1352" s="40" t="s">
        <v>224</v>
      </c>
      <c r="AO1352" s="42">
        <v>1.0E138</v>
      </c>
    </row>
    <row r="1353">
      <c r="A1353" s="41">
        <v>909.0</v>
      </c>
      <c r="B1353" s="42">
        <v>1.671302375E9</v>
      </c>
      <c r="C1353" s="42">
        <v>3356.0</v>
      </c>
      <c r="D1353" s="40" t="s">
        <v>1243</v>
      </c>
      <c r="E1353" s="41">
        <v>140.0</v>
      </c>
      <c r="F1353" s="41">
        <v>35.0</v>
      </c>
      <c r="G1353" s="41">
        <v>70.0</v>
      </c>
      <c r="H1353" s="41">
        <v>-3.07732701</v>
      </c>
      <c r="I1353" s="41">
        <v>10000.0</v>
      </c>
      <c r="J1353" s="41">
        <v>5000.0</v>
      </c>
      <c r="K1353" s="41">
        <v>1200.0</v>
      </c>
      <c r="L1353" s="41">
        <v>600.0</v>
      </c>
      <c r="M1353" s="41">
        <v>100.0</v>
      </c>
      <c r="N1353" s="40" t="s">
        <v>1370</v>
      </c>
      <c r="O1353" s="40" t="s">
        <v>208</v>
      </c>
      <c r="P1353" s="40" t="s">
        <v>209</v>
      </c>
      <c r="Q1353" s="40" t="s">
        <v>8686</v>
      </c>
      <c r="R1353" s="40" t="b">
        <v>0</v>
      </c>
      <c r="S1353" s="40" t="s">
        <v>7286</v>
      </c>
      <c r="T1353" s="40" t="s">
        <v>212</v>
      </c>
      <c r="U1353" s="41">
        <v>0.1</v>
      </c>
      <c r="V1353" s="41">
        <v>0.9</v>
      </c>
      <c r="W1353" s="41">
        <v>0.1</v>
      </c>
      <c r="X1353" s="41">
        <v>0.4</v>
      </c>
      <c r="Y1353" s="40" t="b">
        <v>0</v>
      </c>
      <c r="Z1353" s="40" t="b">
        <v>1</v>
      </c>
      <c r="AA1353" s="40" t="b">
        <v>0</v>
      </c>
      <c r="AB1353" s="40" t="b">
        <v>0</v>
      </c>
      <c r="AC1353" s="41" t="s">
        <v>11777</v>
      </c>
      <c r="AD1353" s="41" t="s">
        <v>11778</v>
      </c>
      <c r="AE1353" s="41">
        <v>481.6547537</v>
      </c>
      <c r="AF1353" s="41">
        <v>-4.369949862</v>
      </c>
      <c r="AG1353" s="42">
        <v>9.19E41</v>
      </c>
      <c r="AH1353" s="51">
        <v>0.420047284</v>
      </c>
      <c r="AI1353" s="45" t="s">
        <v>11779</v>
      </c>
      <c r="AJ1353" s="40" t="s">
        <v>11780</v>
      </c>
      <c r="AK1353" s="41">
        <v>5677.0</v>
      </c>
      <c r="AL1353" s="40" t="s">
        <v>1382</v>
      </c>
      <c r="AM1353" s="40" t="s">
        <v>7285</v>
      </c>
      <c r="AN1353" s="40" t="s">
        <v>224</v>
      </c>
      <c r="AO1353" s="42">
        <v>1.01E139</v>
      </c>
    </row>
    <row r="1354">
      <c r="A1354" s="41">
        <v>36.0</v>
      </c>
      <c r="B1354" s="42">
        <v>1.671309524E9</v>
      </c>
      <c r="C1354" s="42">
        <v>3356.0</v>
      </c>
      <c r="D1354" s="40" t="s">
        <v>1243</v>
      </c>
      <c r="E1354" s="41">
        <v>140.0</v>
      </c>
      <c r="F1354" s="41">
        <v>35.0</v>
      </c>
      <c r="G1354" s="41">
        <v>70.0</v>
      </c>
      <c r="H1354" s="41">
        <v>-3.07732701</v>
      </c>
      <c r="I1354" s="41">
        <v>10000.0</v>
      </c>
      <c r="J1354" s="41">
        <v>5000.0</v>
      </c>
      <c r="K1354" s="41">
        <v>1200.0</v>
      </c>
      <c r="L1354" s="41">
        <v>600.0</v>
      </c>
      <c r="M1354" s="41">
        <v>30.0</v>
      </c>
      <c r="N1354" s="40" t="s">
        <v>1370</v>
      </c>
      <c r="O1354" s="40" t="s">
        <v>1371</v>
      </c>
      <c r="P1354" s="40" t="s">
        <v>7310</v>
      </c>
      <c r="Q1354" s="40" t="s">
        <v>8686</v>
      </c>
      <c r="R1354" s="40" t="b">
        <v>0</v>
      </c>
      <c r="S1354" s="40" t="s">
        <v>1373</v>
      </c>
      <c r="T1354" s="40" t="s">
        <v>212</v>
      </c>
      <c r="U1354" s="41">
        <v>0.1</v>
      </c>
      <c r="V1354" s="41">
        <v>0.9</v>
      </c>
      <c r="W1354" s="41">
        <v>0.1</v>
      </c>
      <c r="X1354" s="41">
        <v>0.4</v>
      </c>
      <c r="Y1354" s="40" t="b">
        <v>0</v>
      </c>
      <c r="Z1354" s="40" t="b">
        <v>1</v>
      </c>
      <c r="AA1354" s="40" t="b">
        <v>0</v>
      </c>
      <c r="AB1354" s="40" t="b">
        <v>1</v>
      </c>
      <c r="AC1354" s="41" t="s">
        <v>10673</v>
      </c>
      <c r="AD1354" s="41" t="s">
        <v>11781</v>
      </c>
      <c r="AE1354" s="41">
        <v>1204.046905</v>
      </c>
      <c r="AF1354" s="41">
        <v>-4.3716233</v>
      </c>
      <c r="AG1354" s="42">
        <v>4.86E41</v>
      </c>
      <c r="AH1354" s="51">
        <v>0.42059108</v>
      </c>
      <c r="AI1354" s="45" t="s">
        <v>11782</v>
      </c>
      <c r="AJ1354" s="46">
        <v>4.86408911488682E83</v>
      </c>
      <c r="AK1354" s="41">
        <v>3836.0</v>
      </c>
      <c r="AL1354" s="40" t="s">
        <v>2224</v>
      </c>
      <c r="AM1354" s="40" t="s">
        <v>7285</v>
      </c>
      <c r="AN1354" s="40" t="s">
        <v>5643</v>
      </c>
      <c r="AO1354" s="42">
        <v>1.01E138</v>
      </c>
    </row>
    <row r="1355">
      <c r="A1355" s="41">
        <v>158.0</v>
      </c>
      <c r="B1355" s="42">
        <v>1.671302375E9</v>
      </c>
      <c r="C1355" s="42">
        <v>3356.0</v>
      </c>
      <c r="D1355" s="40" t="s">
        <v>1243</v>
      </c>
      <c r="E1355" s="41">
        <v>140.0</v>
      </c>
      <c r="F1355" s="41">
        <v>35.0</v>
      </c>
      <c r="G1355" s="41">
        <v>70.0</v>
      </c>
      <c r="H1355" s="41">
        <v>-3.07732701</v>
      </c>
      <c r="I1355" s="41">
        <v>10000.0</v>
      </c>
      <c r="J1355" s="41">
        <v>5000.0</v>
      </c>
      <c r="K1355" s="41">
        <v>1200.0</v>
      </c>
      <c r="L1355" s="41">
        <v>600.0</v>
      </c>
      <c r="M1355" s="41">
        <v>30.0</v>
      </c>
      <c r="N1355" s="40" t="s">
        <v>1370</v>
      </c>
      <c r="O1355" s="40" t="s">
        <v>1371</v>
      </c>
      <c r="P1355" s="40" t="s">
        <v>212</v>
      </c>
      <c r="Q1355" s="40" t="s">
        <v>8686</v>
      </c>
      <c r="R1355" s="40" t="b">
        <v>0</v>
      </c>
      <c r="S1355" s="40" t="s">
        <v>7286</v>
      </c>
      <c r="T1355" s="40" t="s">
        <v>212</v>
      </c>
      <c r="U1355" s="41">
        <v>0.1</v>
      </c>
      <c r="V1355" s="41">
        <v>0.9</v>
      </c>
      <c r="W1355" s="41">
        <v>0.2</v>
      </c>
      <c r="X1355" s="41">
        <v>0.6</v>
      </c>
      <c r="Y1355" s="40" t="b">
        <v>0</v>
      </c>
      <c r="Z1355" s="40" t="b">
        <v>1</v>
      </c>
      <c r="AA1355" s="40" t="b">
        <v>0</v>
      </c>
      <c r="AB1355" s="40" t="b">
        <v>0</v>
      </c>
      <c r="AC1355" s="41" t="s">
        <v>11783</v>
      </c>
      <c r="AD1355" s="41" t="s">
        <v>11784</v>
      </c>
      <c r="AE1355" s="41">
        <v>320.0075881</v>
      </c>
      <c r="AF1355" s="41">
        <v>-4.373607082</v>
      </c>
      <c r="AG1355" s="42">
        <v>3.48E41</v>
      </c>
      <c r="AH1355" s="51">
        <v>0.421235724</v>
      </c>
      <c r="AI1355" s="45" t="s">
        <v>11785</v>
      </c>
      <c r="AJ1355" s="45">
        <v>3.47654643842268E251</v>
      </c>
      <c r="AK1355" s="41">
        <v>8276.0</v>
      </c>
      <c r="AL1355" s="40" t="s">
        <v>1382</v>
      </c>
      <c r="AM1355" s="40" t="s">
        <v>7285</v>
      </c>
      <c r="AN1355" s="40" t="s">
        <v>224</v>
      </c>
      <c r="AO1355" s="42">
        <v>1.11E137</v>
      </c>
    </row>
    <row r="1356">
      <c r="A1356" s="41">
        <v>1.0</v>
      </c>
      <c r="B1356" s="42">
        <v>1.671312492E9</v>
      </c>
      <c r="C1356" s="42">
        <v>3356.0</v>
      </c>
      <c r="D1356" s="40" t="s">
        <v>1243</v>
      </c>
      <c r="E1356" s="41">
        <v>140.0</v>
      </c>
      <c r="F1356" s="41">
        <v>35.0</v>
      </c>
      <c r="G1356" s="41">
        <v>70.0</v>
      </c>
      <c r="H1356" s="41">
        <v>-3.07732701</v>
      </c>
      <c r="I1356" s="41">
        <v>10000.0</v>
      </c>
      <c r="J1356" s="41">
        <v>5000.0</v>
      </c>
      <c r="K1356" s="41">
        <v>1200.0</v>
      </c>
      <c r="L1356" s="41">
        <v>600.0</v>
      </c>
      <c r="M1356" s="41">
        <v>30.0</v>
      </c>
      <c r="N1356" s="40" t="s">
        <v>1370</v>
      </c>
      <c r="O1356" s="40" t="s">
        <v>1371</v>
      </c>
      <c r="P1356" s="40" t="s">
        <v>209</v>
      </c>
      <c r="Q1356" s="40" t="s">
        <v>8686</v>
      </c>
      <c r="R1356" s="40" t="b">
        <v>0</v>
      </c>
      <c r="S1356" s="40" t="s">
        <v>1373</v>
      </c>
      <c r="T1356" s="40" t="s">
        <v>7305</v>
      </c>
      <c r="U1356" s="41">
        <v>0.1</v>
      </c>
      <c r="V1356" s="41">
        <v>0.9</v>
      </c>
      <c r="W1356" s="41">
        <v>0.1</v>
      </c>
      <c r="X1356" s="41">
        <v>0.5</v>
      </c>
      <c r="Y1356" s="40" t="b">
        <v>0</v>
      </c>
      <c r="Z1356" s="40" t="b">
        <v>1</v>
      </c>
      <c r="AA1356" s="40" t="b">
        <v>0</v>
      </c>
      <c r="AB1356" s="40" t="b">
        <v>1</v>
      </c>
      <c r="AC1356" s="41" t="s">
        <v>11246</v>
      </c>
      <c r="AD1356" s="41" t="s">
        <v>11786</v>
      </c>
      <c r="AE1356" s="41">
        <v>1149.108043</v>
      </c>
      <c r="AF1356" s="41">
        <v>-4.373704218</v>
      </c>
      <c r="AG1356" s="42">
        <v>4.89E41</v>
      </c>
      <c r="AH1356" s="51">
        <v>0.421267289</v>
      </c>
      <c r="AI1356" s="45" t="s">
        <v>11787</v>
      </c>
      <c r="AJ1356" s="46">
        <v>4.88910275590927E83</v>
      </c>
      <c r="AK1356" s="41">
        <v>6820.0</v>
      </c>
      <c r="AL1356" s="40" t="s">
        <v>7372</v>
      </c>
      <c r="AM1356" s="40" t="s">
        <v>7285</v>
      </c>
      <c r="AN1356" s="40" t="s">
        <v>5643</v>
      </c>
      <c r="AO1356" s="42">
        <v>1.01E138</v>
      </c>
    </row>
    <row r="1357">
      <c r="A1357" s="41">
        <v>42.0</v>
      </c>
      <c r="B1357" s="42">
        <v>1.671312514E9</v>
      </c>
      <c r="C1357" s="42">
        <v>3356.0</v>
      </c>
      <c r="D1357" s="40" t="s">
        <v>1243</v>
      </c>
      <c r="E1357" s="41">
        <v>140.0</v>
      </c>
      <c r="F1357" s="41">
        <v>35.0</v>
      </c>
      <c r="G1357" s="41">
        <v>70.0</v>
      </c>
      <c r="H1357" s="41">
        <v>-3.07732701</v>
      </c>
      <c r="I1357" s="41">
        <v>10000.0</v>
      </c>
      <c r="J1357" s="41">
        <v>5000.0</v>
      </c>
      <c r="K1357" s="41">
        <v>1200.0</v>
      </c>
      <c r="L1357" s="41">
        <v>600.0</v>
      </c>
      <c r="M1357" s="41">
        <v>30.0</v>
      </c>
      <c r="N1357" s="40" t="s">
        <v>1370</v>
      </c>
      <c r="O1357" s="40" t="s">
        <v>1371</v>
      </c>
      <c r="P1357" s="40" t="s">
        <v>7310</v>
      </c>
      <c r="Q1357" s="40" t="s">
        <v>8686</v>
      </c>
      <c r="R1357" s="40" t="b">
        <v>0</v>
      </c>
      <c r="S1357" s="40" t="s">
        <v>1373</v>
      </c>
      <c r="T1357" s="40" t="s">
        <v>7305</v>
      </c>
      <c r="U1357" s="41">
        <v>0.1</v>
      </c>
      <c r="V1357" s="41">
        <v>0.9</v>
      </c>
      <c r="W1357" s="41">
        <v>0.3</v>
      </c>
      <c r="X1357" s="41">
        <v>0.4</v>
      </c>
      <c r="Y1357" s="40" t="b">
        <v>0</v>
      </c>
      <c r="Z1357" s="40" t="b">
        <v>1</v>
      </c>
      <c r="AA1357" s="40" t="b">
        <v>0</v>
      </c>
      <c r="AB1357" s="40" t="b">
        <v>1</v>
      </c>
      <c r="AC1357" s="41" t="s">
        <v>11788</v>
      </c>
      <c r="AD1357" s="41" t="s">
        <v>11789</v>
      </c>
      <c r="AE1357" s="41">
        <v>1202.461051</v>
      </c>
      <c r="AF1357" s="41">
        <v>-4.374104002</v>
      </c>
      <c r="AG1357" s="42">
        <v>6.61E41</v>
      </c>
      <c r="AH1357" s="51">
        <v>0.421397202</v>
      </c>
      <c r="AI1357" s="45" t="s">
        <v>11790</v>
      </c>
      <c r="AJ1357" s="40" t="s">
        <v>11791</v>
      </c>
      <c r="AK1357" s="41">
        <v>4532.0</v>
      </c>
      <c r="AL1357" s="40" t="s">
        <v>2224</v>
      </c>
      <c r="AM1357" s="40" t="s">
        <v>7285</v>
      </c>
      <c r="AN1357" s="40" t="s">
        <v>5643</v>
      </c>
      <c r="AO1357" s="42">
        <v>1.11E138</v>
      </c>
    </row>
    <row r="1358">
      <c r="A1358" s="41">
        <v>48.0</v>
      </c>
      <c r="B1358" s="42">
        <v>1.671312514E9</v>
      </c>
      <c r="C1358" s="42">
        <v>3356.0</v>
      </c>
      <c r="D1358" s="40" t="s">
        <v>1243</v>
      </c>
      <c r="E1358" s="41">
        <v>140.0</v>
      </c>
      <c r="F1358" s="41">
        <v>35.0</v>
      </c>
      <c r="G1358" s="41">
        <v>70.0</v>
      </c>
      <c r="H1358" s="41">
        <v>-3.07732701</v>
      </c>
      <c r="I1358" s="41">
        <v>10000.0</v>
      </c>
      <c r="J1358" s="41">
        <v>5000.0</v>
      </c>
      <c r="K1358" s="41">
        <v>1200.0</v>
      </c>
      <c r="L1358" s="41">
        <v>600.0</v>
      </c>
      <c r="M1358" s="41">
        <v>30.0</v>
      </c>
      <c r="N1358" s="40" t="s">
        <v>1370</v>
      </c>
      <c r="O1358" s="40" t="s">
        <v>1371</v>
      </c>
      <c r="P1358" s="40" t="s">
        <v>7310</v>
      </c>
      <c r="Q1358" s="40" t="s">
        <v>8686</v>
      </c>
      <c r="R1358" s="40" t="b">
        <v>0</v>
      </c>
      <c r="S1358" s="40" t="s">
        <v>7286</v>
      </c>
      <c r="T1358" s="40" t="s">
        <v>7305</v>
      </c>
      <c r="U1358" s="41">
        <v>0.1</v>
      </c>
      <c r="V1358" s="41">
        <v>0.9</v>
      </c>
      <c r="W1358" s="41">
        <v>0.2</v>
      </c>
      <c r="X1358" s="41">
        <v>0.4</v>
      </c>
      <c r="Y1358" s="40" t="b">
        <v>0</v>
      </c>
      <c r="Z1358" s="40" t="b">
        <v>1</v>
      </c>
      <c r="AA1358" s="40" t="b">
        <v>0</v>
      </c>
      <c r="AB1358" s="40" t="b">
        <v>1</v>
      </c>
      <c r="AC1358" s="41" t="s">
        <v>11792</v>
      </c>
      <c r="AD1358" s="41" t="s">
        <v>11793</v>
      </c>
      <c r="AE1358" s="41">
        <v>1203.095376</v>
      </c>
      <c r="AF1358" s="41">
        <v>-4.374171667</v>
      </c>
      <c r="AG1358" s="42">
        <v>6.77E41</v>
      </c>
      <c r="AH1358" s="51">
        <v>0.42141919</v>
      </c>
      <c r="AI1358" s="45" t="s">
        <v>11794</v>
      </c>
      <c r="AJ1358" s="45">
        <v>6.77000866107329E251</v>
      </c>
      <c r="AK1358" s="41">
        <v>5708.0</v>
      </c>
      <c r="AL1358" s="40" t="s">
        <v>2224</v>
      </c>
      <c r="AM1358" s="40" t="s">
        <v>7285</v>
      </c>
      <c r="AN1358" s="40" t="s">
        <v>5643</v>
      </c>
      <c r="AO1358" s="42">
        <v>1.11E138</v>
      </c>
    </row>
    <row r="1359">
      <c r="A1359" s="41">
        <v>180.0</v>
      </c>
      <c r="B1359" s="42">
        <v>1.671302375E9</v>
      </c>
      <c r="C1359" s="42">
        <v>3356.0</v>
      </c>
      <c r="D1359" s="40" t="s">
        <v>1243</v>
      </c>
      <c r="E1359" s="41">
        <v>140.0</v>
      </c>
      <c r="F1359" s="41">
        <v>35.0</v>
      </c>
      <c r="G1359" s="41">
        <v>70.0</v>
      </c>
      <c r="H1359" s="41">
        <v>-3.07732701</v>
      </c>
      <c r="I1359" s="41">
        <v>10000.0</v>
      </c>
      <c r="J1359" s="41">
        <v>5000.0</v>
      </c>
      <c r="K1359" s="41">
        <v>1200.0</v>
      </c>
      <c r="L1359" s="41">
        <v>600.0</v>
      </c>
      <c r="M1359" s="41">
        <v>30.0</v>
      </c>
      <c r="N1359" s="40" t="s">
        <v>1370</v>
      </c>
      <c r="O1359" s="40" t="s">
        <v>208</v>
      </c>
      <c r="P1359" s="40" t="s">
        <v>209</v>
      </c>
      <c r="Q1359" s="40" t="s">
        <v>8686</v>
      </c>
      <c r="R1359" s="40" t="b">
        <v>0</v>
      </c>
      <c r="S1359" s="40" t="s">
        <v>1373</v>
      </c>
      <c r="T1359" s="40" t="s">
        <v>212</v>
      </c>
      <c r="U1359" s="41">
        <v>0.1</v>
      </c>
      <c r="V1359" s="41">
        <v>0.9</v>
      </c>
      <c r="W1359" s="41">
        <v>0.1</v>
      </c>
      <c r="X1359" s="41">
        <v>0.4</v>
      </c>
      <c r="Y1359" s="40" t="b">
        <v>0</v>
      </c>
      <c r="Z1359" s="40" t="b">
        <v>1</v>
      </c>
      <c r="AA1359" s="40" t="b">
        <v>0</v>
      </c>
      <c r="AB1359" s="40" t="b">
        <v>0</v>
      </c>
      <c r="AC1359" s="41" t="s">
        <v>11795</v>
      </c>
      <c r="AD1359" s="41" t="s">
        <v>11796</v>
      </c>
      <c r="AE1359" s="41">
        <v>274.4831562</v>
      </c>
      <c r="AF1359" s="41">
        <v>-4.375386701</v>
      </c>
      <c r="AG1359" s="42">
        <v>1.09E41</v>
      </c>
      <c r="AH1359" s="51">
        <v>0.421814025</v>
      </c>
      <c r="AI1359" s="45" t="s">
        <v>11797</v>
      </c>
      <c r="AJ1359" s="46">
        <v>1.08520151126288E125</v>
      </c>
      <c r="AK1359" s="41">
        <v>10000.0</v>
      </c>
      <c r="AL1359" s="40" t="s">
        <v>216</v>
      </c>
      <c r="AM1359" s="40" t="s">
        <v>7285</v>
      </c>
      <c r="AN1359" s="40" t="s">
        <v>224</v>
      </c>
      <c r="AO1359" s="42">
        <v>1.0E136</v>
      </c>
    </row>
    <row r="1360">
      <c r="A1360" s="41">
        <v>79.0</v>
      </c>
      <c r="B1360" s="42">
        <v>1.671312514E9</v>
      </c>
      <c r="C1360" s="42">
        <v>3356.0</v>
      </c>
      <c r="D1360" s="40" t="s">
        <v>1243</v>
      </c>
      <c r="E1360" s="41">
        <v>140.0</v>
      </c>
      <c r="F1360" s="41">
        <v>35.0</v>
      </c>
      <c r="G1360" s="41">
        <v>70.0</v>
      </c>
      <c r="H1360" s="41">
        <v>-3.07732701</v>
      </c>
      <c r="I1360" s="41">
        <v>10000.0</v>
      </c>
      <c r="J1360" s="41">
        <v>5000.0</v>
      </c>
      <c r="K1360" s="41">
        <v>1200.0</v>
      </c>
      <c r="L1360" s="41">
        <v>600.0</v>
      </c>
      <c r="M1360" s="41">
        <v>30.0</v>
      </c>
      <c r="N1360" s="40" t="s">
        <v>1370</v>
      </c>
      <c r="O1360" s="40" t="s">
        <v>1371</v>
      </c>
      <c r="P1360" s="40" t="s">
        <v>7305</v>
      </c>
      <c r="Q1360" s="40" t="s">
        <v>8686</v>
      </c>
      <c r="R1360" s="40" t="b">
        <v>0</v>
      </c>
      <c r="S1360" s="40" t="s">
        <v>1373</v>
      </c>
      <c r="T1360" s="40" t="s">
        <v>7305</v>
      </c>
      <c r="U1360" s="41">
        <v>0.1</v>
      </c>
      <c r="V1360" s="41">
        <v>0.9</v>
      </c>
      <c r="W1360" s="41">
        <v>0.3</v>
      </c>
      <c r="X1360" s="41">
        <v>0.5</v>
      </c>
      <c r="Y1360" s="40" t="b">
        <v>0</v>
      </c>
      <c r="Z1360" s="40" t="b">
        <v>1</v>
      </c>
      <c r="AA1360" s="40" t="b">
        <v>0</v>
      </c>
      <c r="AB1360" s="40" t="b">
        <v>1</v>
      </c>
      <c r="AC1360" s="41" t="s">
        <v>11798</v>
      </c>
      <c r="AD1360" s="41" t="s">
        <v>11799</v>
      </c>
      <c r="AE1360" s="41">
        <v>1188.834536</v>
      </c>
      <c r="AF1360" s="41">
        <v>-4.376450954</v>
      </c>
      <c r="AG1360" s="42">
        <v>4.51E41</v>
      </c>
      <c r="AH1360" s="51">
        <v>0.422159861</v>
      </c>
      <c r="AI1360" s="45" t="s">
        <v>11800</v>
      </c>
      <c r="AJ1360" s="40" t="s">
        <v>11801</v>
      </c>
      <c r="AK1360" s="41">
        <v>10000.0</v>
      </c>
      <c r="AL1360" s="40" t="s">
        <v>216</v>
      </c>
      <c r="AM1360" s="40" t="s">
        <v>7285</v>
      </c>
      <c r="AN1360" s="40" t="s">
        <v>5643</v>
      </c>
      <c r="AO1360" s="42">
        <v>1.01E138</v>
      </c>
    </row>
    <row r="1361">
      <c r="A1361" s="41">
        <v>145.0</v>
      </c>
      <c r="B1361" s="42">
        <v>1.67130956E9</v>
      </c>
      <c r="C1361" s="42">
        <v>3356.0</v>
      </c>
      <c r="D1361" s="40" t="s">
        <v>1243</v>
      </c>
      <c r="E1361" s="41">
        <v>140.0</v>
      </c>
      <c r="F1361" s="41">
        <v>35.0</v>
      </c>
      <c r="G1361" s="41">
        <v>70.0</v>
      </c>
      <c r="H1361" s="41">
        <v>-3.07732701</v>
      </c>
      <c r="I1361" s="41">
        <v>10000.0</v>
      </c>
      <c r="J1361" s="41">
        <v>5000.0</v>
      </c>
      <c r="K1361" s="41">
        <v>1200.0</v>
      </c>
      <c r="L1361" s="41">
        <v>600.0</v>
      </c>
      <c r="M1361" s="41">
        <v>30.0</v>
      </c>
      <c r="N1361" s="40" t="s">
        <v>1370</v>
      </c>
      <c r="O1361" s="40" t="s">
        <v>1371</v>
      </c>
      <c r="P1361" s="40" t="s">
        <v>212</v>
      </c>
      <c r="Q1361" s="40" t="s">
        <v>8686</v>
      </c>
      <c r="R1361" s="40" t="b">
        <v>0</v>
      </c>
      <c r="S1361" s="40" t="s">
        <v>1373</v>
      </c>
      <c r="T1361" s="40" t="s">
        <v>7305</v>
      </c>
      <c r="U1361" s="41">
        <v>0.1</v>
      </c>
      <c r="V1361" s="41">
        <v>0.9</v>
      </c>
      <c r="W1361" s="41">
        <v>0.1</v>
      </c>
      <c r="X1361" s="41">
        <v>0.5</v>
      </c>
      <c r="Y1361" s="40" t="b">
        <v>0</v>
      </c>
      <c r="Z1361" s="40" t="b">
        <v>1</v>
      </c>
      <c r="AA1361" s="40" t="b">
        <v>0</v>
      </c>
      <c r="AB1361" s="40" t="b">
        <v>0</v>
      </c>
      <c r="AC1361" s="41" t="s">
        <v>11802</v>
      </c>
      <c r="AD1361" s="41" t="s">
        <v>11803</v>
      </c>
      <c r="AE1361" s="41">
        <v>1020.835319</v>
      </c>
      <c r="AF1361" s="41">
        <v>-4.378555342</v>
      </c>
      <c r="AG1361" s="42">
        <v>1.04E42</v>
      </c>
      <c r="AH1361" s="51">
        <v>0.422843698</v>
      </c>
      <c r="AI1361" s="45" t="s">
        <v>11804</v>
      </c>
      <c r="AJ1361" s="46">
        <v>1.03940905623279E128</v>
      </c>
      <c r="AK1361" s="41">
        <v>10000.0</v>
      </c>
      <c r="AL1361" s="40" t="s">
        <v>216</v>
      </c>
      <c r="AM1361" s="40" t="s">
        <v>7285</v>
      </c>
      <c r="AN1361" s="40" t="s">
        <v>5643</v>
      </c>
      <c r="AO1361" s="42">
        <v>1.01E139</v>
      </c>
    </row>
    <row r="1362">
      <c r="A1362" s="41">
        <v>40.0</v>
      </c>
      <c r="B1362" s="42">
        <v>1.671312492E9</v>
      </c>
      <c r="C1362" s="42">
        <v>3356.0</v>
      </c>
      <c r="D1362" s="40" t="s">
        <v>1243</v>
      </c>
      <c r="E1362" s="41">
        <v>140.0</v>
      </c>
      <c r="F1362" s="41">
        <v>35.0</v>
      </c>
      <c r="G1362" s="41">
        <v>70.0</v>
      </c>
      <c r="H1362" s="41">
        <v>-3.07732701</v>
      </c>
      <c r="I1362" s="41">
        <v>10000.0</v>
      </c>
      <c r="J1362" s="41">
        <v>5000.0</v>
      </c>
      <c r="K1362" s="41">
        <v>1200.0</v>
      </c>
      <c r="L1362" s="41">
        <v>600.0</v>
      </c>
      <c r="M1362" s="41">
        <v>30.0</v>
      </c>
      <c r="N1362" s="40" t="s">
        <v>1370</v>
      </c>
      <c r="O1362" s="40" t="s">
        <v>1371</v>
      </c>
      <c r="P1362" s="40" t="s">
        <v>7310</v>
      </c>
      <c r="Q1362" s="40" t="s">
        <v>8686</v>
      </c>
      <c r="R1362" s="40" t="b">
        <v>0</v>
      </c>
      <c r="S1362" s="40" t="s">
        <v>1373</v>
      </c>
      <c r="T1362" s="40" t="s">
        <v>7305</v>
      </c>
      <c r="U1362" s="41">
        <v>0.1</v>
      </c>
      <c r="V1362" s="41">
        <v>0.9</v>
      </c>
      <c r="W1362" s="41">
        <v>0.2</v>
      </c>
      <c r="X1362" s="41">
        <v>0.5</v>
      </c>
      <c r="Y1362" s="40" t="b">
        <v>0</v>
      </c>
      <c r="Z1362" s="40" t="b">
        <v>1</v>
      </c>
      <c r="AA1362" s="40" t="b">
        <v>0</v>
      </c>
      <c r="AB1362" s="40" t="b">
        <v>1</v>
      </c>
      <c r="AC1362" s="41" t="s">
        <v>11805</v>
      </c>
      <c r="AD1362" s="41" t="s">
        <v>11806</v>
      </c>
      <c r="AE1362" s="41">
        <v>1202.141485</v>
      </c>
      <c r="AF1362" s="41">
        <v>-4.379946111</v>
      </c>
      <c r="AG1362" s="42">
        <v>1.36E42</v>
      </c>
      <c r="AH1362" s="51">
        <v>0.423295638</v>
      </c>
      <c r="AI1362" s="45" t="s">
        <v>11807</v>
      </c>
      <c r="AJ1362" s="46">
        <v>1.35707991590061E128</v>
      </c>
      <c r="AK1362" s="41">
        <v>4104.0</v>
      </c>
      <c r="AL1362" s="40" t="s">
        <v>2224</v>
      </c>
      <c r="AM1362" s="40" t="s">
        <v>7285</v>
      </c>
      <c r="AN1362" s="40" t="s">
        <v>5643</v>
      </c>
      <c r="AO1362" s="42">
        <v>1.11E139</v>
      </c>
    </row>
    <row r="1363">
      <c r="A1363" s="41">
        <v>73.0</v>
      </c>
      <c r="B1363" s="42">
        <v>1.671309524E9</v>
      </c>
      <c r="C1363" s="42">
        <v>3356.0</v>
      </c>
      <c r="D1363" s="40" t="s">
        <v>1243</v>
      </c>
      <c r="E1363" s="41">
        <v>140.0</v>
      </c>
      <c r="F1363" s="41">
        <v>35.0</v>
      </c>
      <c r="G1363" s="41">
        <v>70.0</v>
      </c>
      <c r="H1363" s="41">
        <v>-3.07732701</v>
      </c>
      <c r="I1363" s="41">
        <v>10000.0</v>
      </c>
      <c r="J1363" s="41">
        <v>5000.0</v>
      </c>
      <c r="K1363" s="41">
        <v>1200.0</v>
      </c>
      <c r="L1363" s="41">
        <v>600.0</v>
      </c>
      <c r="M1363" s="41">
        <v>30.0</v>
      </c>
      <c r="N1363" s="40" t="s">
        <v>1370</v>
      </c>
      <c r="O1363" s="40" t="s">
        <v>1371</v>
      </c>
      <c r="P1363" s="40" t="s">
        <v>7305</v>
      </c>
      <c r="Q1363" s="40" t="s">
        <v>8686</v>
      </c>
      <c r="R1363" s="40" t="b">
        <v>0</v>
      </c>
      <c r="S1363" s="40" t="s">
        <v>1373</v>
      </c>
      <c r="T1363" s="40" t="s">
        <v>212</v>
      </c>
      <c r="U1363" s="41">
        <v>0.1</v>
      </c>
      <c r="V1363" s="41">
        <v>0.9</v>
      </c>
      <c r="W1363" s="41">
        <v>0.1</v>
      </c>
      <c r="X1363" s="41">
        <v>0.5</v>
      </c>
      <c r="Y1363" s="40" t="b">
        <v>0</v>
      </c>
      <c r="Z1363" s="40" t="b">
        <v>1</v>
      </c>
      <c r="AA1363" s="40" t="b">
        <v>0</v>
      </c>
      <c r="AB1363" s="40" t="b">
        <v>1</v>
      </c>
      <c r="AC1363" s="41" t="s">
        <v>11808</v>
      </c>
      <c r="AD1363" s="41" t="s">
        <v>11809</v>
      </c>
      <c r="AE1363" s="41">
        <v>1202.955488</v>
      </c>
      <c r="AF1363" s="41">
        <v>-4.381957217</v>
      </c>
      <c r="AG1363" s="42">
        <v>1.63E41</v>
      </c>
      <c r="AH1363" s="51">
        <v>0.423949162</v>
      </c>
      <c r="AI1363" s="45" t="s">
        <v>11810</v>
      </c>
      <c r="AJ1363" s="46">
        <v>1.62660800353387E83</v>
      </c>
      <c r="AK1363" s="41">
        <v>4689.0</v>
      </c>
      <c r="AL1363" s="40" t="s">
        <v>2224</v>
      </c>
      <c r="AM1363" s="40" t="s">
        <v>7285</v>
      </c>
      <c r="AN1363" s="40" t="s">
        <v>5643</v>
      </c>
      <c r="AO1363" s="42">
        <v>1.11E136</v>
      </c>
    </row>
    <row r="1364">
      <c r="A1364" s="41">
        <v>77.0</v>
      </c>
      <c r="B1364" s="42">
        <v>1.67130956E9</v>
      </c>
      <c r="C1364" s="42">
        <v>3356.0</v>
      </c>
      <c r="D1364" s="40" t="s">
        <v>1243</v>
      </c>
      <c r="E1364" s="41">
        <v>140.0</v>
      </c>
      <c r="F1364" s="41">
        <v>35.0</v>
      </c>
      <c r="G1364" s="41">
        <v>70.0</v>
      </c>
      <c r="H1364" s="41">
        <v>-3.07732701</v>
      </c>
      <c r="I1364" s="41">
        <v>10000.0</v>
      </c>
      <c r="J1364" s="41">
        <v>5000.0</v>
      </c>
      <c r="K1364" s="41">
        <v>1200.0</v>
      </c>
      <c r="L1364" s="41">
        <v>600.0</v>
      </c>
      <c r="M1364" s="41">
        <v>30.0</v>
      </c>
      <c r="N1364" s="40" t="s">
        <v>1370</v>
      </c>
      <c r="O1364" s="40" t="s">
        <v>1371</v>
      </c>
      <c r="P1364" s="40" t="s">
        <v>7305</v>
      </c>
      <c r="Q1364" s="40" t="s">
        <v>8686</v>
      </c>
      <c r="R1364" s="40" t="b">
        <v>0</v>
      </c>
      <c r="S1364" s="40" t="s">
        <v>1373</v>
      </c>
      <c r="T1364" s="40" t="s">
        <v>7305</v>
      </c>
      <c r="U1364" s="41">
        <v>0.1</v>
      </c>
      <c r="V1364" s="41">
        <v>0.9</v>
      </c>
      <c r="W1364" s="41">
        <v>0.2</v>
      </c>
      <c r="X1364" s="41">
        <v>0.6</v>
      </c>
      <c r="Y1364" s="40" t="b">
        <v>0</v>
      </c>
      <c r="Z1364" s="40" t="b">
        <v>1</v>
      </c>
      <c r="AA1364" s="40" t="b">
        <v>0</v>
      </c>
      <c r="AB1364" s="40" t="b">
        <v>0</v>
      </c>
      <c r="AC1364" s="41" t="s">
        <v>11811</v>
      </c>
      <c r="AD1364" s="41" t="s">
        <v>11506</v>
      </c>
      <c r="AE1364" s="41">
        <v>820.447551</v>
      </c>
      <c r="AF1364" s="41">
        <v>-4.383323569</v>
      </c>
      <c r="AG1364" s="42">
        <v>1.22E42</v>
      </c>
      <c r="AH1364" s="51">
        <v>0.424393168</v>
      </c>
      <c r="AI1364" s="45" t="s">
        <v>11812</v>
      </c>
      <c r="AJ1364" s="45">
        <v>1.21933325372229E257</v>
      </c>
      <c r="AK1364" s="41">
        <v>7223.0</v>
      </c>
      <c r="AL1364" s="40" t="s">
        <v>1382</v>
      </c>
      <c r="AM1364" s="40" t="s">
        <v>7285</v>
      </c>
      <c r="AN1364" s="40" t="s">
        <v>5643</v>
      </c>
      <c r="AO1364" s="42">
        <v>1.1E139</v>
      </c>
    </row>
    <row r="1365">
      <c r="A1365" s="41">
        <v>726.0</v>
      </c>
      <c r="B1365" s="42">
        <v>1.671302375E9</v>
      </c>
      <c r="C1365" s="42">
        <v>3356.0</v>
      </c>
      <c r="D1365" s="40" t="s">
        <v>1243</v>
      </c>
      <c r="E1365" s="41">
        <v>140.0</v>
      </c>
      <c r="F1365" s="41">
        <v>35.0</v>
      </c>
      <c r="G1365" s="41">
        <v>70.0</v>
      </c>
      <c r="H1365" s="41">
        <v>-3.07732701</v>
      </c>
      <c r="I1365" s="41">
        <v>10000.0</v>
      </c>
      <c r="J1365" s="41">
        <v>5000.0</v>
      </c>
      <c r="K1365" s="41">
        <v>1200.0</v>
      </c>
      <c r="L1365" s="41">
        <v>600.0</v>
      </c>
      <c r="M1365" s="41">
        <v>100.0</v>
      </c>
      <c r="N1365" s="40" t="s">
        <v>1370</v>
      </c>
      <c r="O1365" s="40" t="s">
        <v>1371</v>
      </c>
      <c r="P1365" s="40" t="s">
        <v>209</v>
      </c>
      <c r="Q1365" s="40" t="s">
        <v>8686</v>
      </c>
      <c r="R1365" s="40" t="b">
        <v>0</v>
      </c>
      <c r="S1365" s="40" t="s">
        <v>1373</v>
      </c>
      <c r="T1365" s="40" t="s">
        <v>212</v>
      </c>
      <c r="U1365" s="41">
        <v>0.1</v>
      </c>
      <c r="V1365" s="41">
        <v>0.9</v>
      </c>
      <c r="W1365" s="41">
        <v>0.3</v>
      </c>
      <c r="X1365" s="41">
        <v>0.4</v>
      </c>
      <c r="Y1365" s="40" t="b">
        <v>0</v>
      </c>
      <c r="Z1365" s="40" t="b">
        <v>1</v>
      </c>
      <c r="AA1365" s="40" t="b">
        <v>0</v>
      </c>
      <c r="AB1365" s="40" t="b">
        <v>0</v>
      </c>
      <c r="AC1365" s="41" t="s">
        <v>11813</v>
      </c>
      <c r="AD1365" s="41" t="s">
        <v>11814</v>
      </c>
      <c r="AE1365" s="41">
        <v>814.8661516</v>
      </c>
      <c r="AF1365" s="41">
        <v>-4.383442519</v>
      </c>
      <c r="AG1365" s="42">
        <v>8.11E41</v>
      </c>
      <c r="AH1365" s="51">
        <v>0.424431822</v>
      </c>
      <c r="AI1365" s="45" t="s">
        <v>11815</v>
      </c>
      <c r="AJ1365" s="40" t="s">
        <v>11816</v>
      </c>
      <c r="AK1365" s="41">
        <v>10000.0</v>
      </c>
      <c r="AL1365" s="40" t="s">
        <v>216</v>
      </c>
      <c r="AM1365" s="40" t="s">
        <v>7285</v>
      </c>
      <c r="AN1365" s="40" t="s">
        <v>224</v>
      </c>
      <c r="AO1365" s="42">
        <v>1.0E139</v>
      </c>
    </row>
    <row r="1366">
      <c r="A1366" s="41">
        <v>44.0</v>
      </c>
      <c r="B1366" s="42">
        <v>1.671312514E9</v>
      </c>
      <c r="C1366" s="42">
        <v>3356.0</v>
      </c>
      <c r="D1366" s="40" t="s">
        <v>1243</v>
      </c>
      <c r="E1366" s="41">
        <v>140.0</v>
      </c>
      <c r="F1366" s="41">
        <v>35.0</v>
      </c>
      <c r="G1366" s="41">
        <v>70.0</v>
      </c>
      <c r="H1366" s="41">
        <v>-3.07732701</v>
      </c>
      <c r="I1366" s="41">
        <v>10000.0</v>
      </c>
      <c r="J1366" s="41">
        <v>5000.0</v>
      </c>
      <c r="K1366" s="41">
        <v>1200.0</v>
      </c>
      <c r="L1366" s="41">
        <v>600.0</v>
      </c>
      <c r="M1366" s="41">
        <v>30.0</v>
      </c>
      <c r="N1366" s="40" t="s">
        <v>1370</v>
      </c>
      <c r="O1366" s="40" t="s">
        <v>1371</v>
      </c>
      <c r="P1366" s="40" t="s">
        <v>7310</v>
      </c>
      <c r="Q1366" s="40" t="s">
        <v>8686</v>
      </c>
      <c r="R1366" s="40" t="b">
        <v>0</v>
      </c>
      <c r="S1366" s="40" t="s">
        <v>1373</v>
      </c>
      <c r="T1366" s="40" t="s">
        <v>7305</v>
      </c>
      <c r="U1366" s="41">
        <v>0.1</v>
      </c>
      <c r="V1366" s="41">
        <v>0.9</v>
      </c>
      <c r="W1366" s="41">
        <v>0.3</v>
      </c>
      <c r="X1366" s="41">
        <v>0.6</v>
      </c>
      <c r="Y1366" s="40" t="b">
        <v>0</v>
      </c>
      <c r="Z1366" s="40" t="b">
        <v>1</v>
      </c>
      <c r="AA1366" s="40" t="b">
        <v>0</v>
      </c>
      <c r="AB1366" s="40" t="b">
        <v>1</v>
      </c>
      <c r="AC1366" s="41" t="s">
        <v>11817</v>
      </c>
      <c r="AD1366" s="41" t="s">
        <v>11818</v>
      </c>
      <c r="AE1366" s="41">
        <v>1203.542245</v>
      </c>
      <c r="AF1366" s="41">
        <v>-4.384801957</v>
      </c>
      <c r="AG1366" s="42">
        <v>1.07E42</v>
      </c>
      <c r="AH1366" s="51">
        <v>0.424873581</v>
      </c>
      <c r="AI1366" s="45" t="s">
        <v>11819</v>
      </c>
      <c r="AJ1366" s="40" t="s">
        <v>11820</v>
      </c>
      <c r="AK1366" s="41">
        <v>4021.0</v>
      </c>
      <c r="AL1366" s="40" t="s">
        <v>2224</v>
      </c>
      <c r="AM1366" s="40" t="s">
        <v>7285</v>
      </c>
      <c r="AN1366" s="40" t="s">
        <v>5643</v>
      </c>
      <c r="AO1366" s="42">
        <v>1.1E139</v>
      </c>
    </row>
    <row r="1367">
      <c r="A1367" s="41">
        <v>942.0</v>
      </c>
      <c r="B1367" s="42">
        <v>1.671302375E9</v>
      </c>
      <c r="C1367" s="42">
        <v>3356.0</v>
      </c>
      <c r="D1367" s="40" t="s">
        <v>1243</v>
      </c>
      <c r="E1367" s="41">
        <v>140.0</v>
      </c>
      <c r="F1367" s="41">
        <v>35.0</v>
      </c>
      <c r="G1367" s="41">
        <v>70.0</v>
      </c>
      <c r="H1367" s="41">
        <v>-3.07732701</v>
      </c>
      <c r="I1367" s="41">
        <v>10000.0</v>
      </c>
      <c r="J1367" s="41">
        <v>5000.0</v>
      </c>
      <c r="K1367" s="41">
        <v>1200.0</v>
      </c>
      <c r="L1367" s="41">
        <v>600.0</v>
      </c>
      <c r="M1367" s="41">
        <v>100.0</v>
      </c>
      <c r="N1367" s="40" t="s">
        <v>1370</v>
      </c>
      <c r="O1367" s="40" t="s">
        <v>208</v>
      </c>
      <c r="P1367" s="40" t="s">
        <v>7310</v>
      </c>
      <c r="Q1367" s="40" t="s">
        <v>8686</v>
      </c>
      <c r="R1367" s="40" t="b">
        <v>0</v>
      </c>
      <c r="S1367" s="40" t="s">
        <v>1373</v>
      </c>
      <c r="T1367" s="40" t="s">
        <v>212</v>
      </c>
      <c r="U1367" s="41">
        <v>0.1</v>
      </c>
      <c r="V1367" s="41">
        <v>0.9</v>
      </c>
      <c r="W1367" s="41">
        <v>0.3</v>
      </c>
      <c r="X1367" s="41">
        <v>0.4</v>
      </c>
      <c r="Y1367" s="40" t="b">
        <v>0</v>
      </c>
      <c r="Z1367" s="40" t="b">
        <v>1</v>
      </c>
      <c r="AA1367" s="40" t="b">
        <v>0</v>
      </c>
      <c r="AB1367" s="40" t="b">
        <v>0</v>
      </c>
      <c r="AC1367" s="41" t="s">
        <v>8564</v>
      </c>
      <c r="AD1367" s="41" t="s">
        <v>11821</v>
      </c>
      <c r="AE1367" s="41">
        <v>865.8233407</v>
      </c>
      <c r="AF1367" s="41">
        <v>-4.385848962</v>
      </c>
      <c r="AG1367" s="42">
        <v>6.47E41</v>
      </c>
      <c r="AH1367" s="51">
        <v>0.425213813</v>
      </c>
      <c r="AI1367" s="45" t="s">
        <v>11822</v>
      </c>
      <c r="AJ1367" s="40" t="s">
        <v>11823</v>
      </c>
      <c r="AK1367" s="41">
        <v>7609.0</v>
      </c>
      <c r="AL1367" s="40" t="s">
        <v>1382</v>
      </c>
      <c r="AM1367" s="40" t="s">
        <v>7285</v>
      </c>
      <c r="AN1367" s="40" t="s">
        <v>224</v>
      </c>
      <c r="AO1367" s="42">
        <v>1.11E138</v>
      </c>
    </row>
    <row r="1368">
      <c r="A1368" s="41">
        <v>219.0</v>
      </c>
      <c r="B1368" s="42">
        <v>1.671302375E9</v>
      </c>
      <c r="C1368" s="42">
        <v>3356.0</v>
      </c>
      <c r="D1368" s="40" t="s">
        <v>1243</v>
      </c>
      <c r="E1368" s="41">
        <v>140.0</v>
      </c>
      <c r="F1368" s="41">
        <v>35.0</v>
      </c>
      <c r="G1368" s="41">
        <v>70.0</v>
      </c>
      <c r="H1368" s="41">
        <v>-3.07732701</v>
      </c>
      <c r="I1368" s="41">
        <v>10000.0</v>
      </c>
      <c r="J1368" s="41">
        <v>5000.0</v>
      </c>
      <c r="K1368" s="41">
        <v>1200.0</v>
      </c>
      <c r="L1368" s="41">
        <v>600.0</v>
      </c>
      <c r="M1368" s="41">
        <v>30.0</v>
      </c>
      <c r="N1368" s="40" t="s">
        <v>1370</v>
      </c>
      <c r="O1368" s="40" t="s">
        <v>208</v>
      </c>
      <c r="P1368" s="40" t="s">
        <v>7310</v>
      </c>
      <c r="Q1368" s="40" t="s">
        <v>8686</v>
      </c>
      <c r="R1368" s="40" t="b">
        <v>0</v>
      </c>
      <c r="S1368" s="40" t="s">
        <v>1373</v>
      </c>
      <c r="T1368" s="40" t="s">
        <v>212</v>
      </c>
      <c r="U1368" s="41">
        <v>0.1</v>
      </c>
      <c r="V1368" s="41">
        <v>0.9</v>
      </c>
      <c r="W1368" s="41">
        <v>0.2</v>
      </c>
      <c r="X1368" s="41">
        <v>0.4</v>
      </c>
      <c r="Y1368" s="40" t="b">
        <v>0</v>
      </c>
      <c r="Z1368" s="40" t="b">
        <v>1</v>
      </c>
      <c r="AA1368" s="40" t="b">
        <v>0</v>
      </c>
      <c r="AB1368" s="40" t="b">
        <v>0</v>
      </c>
      <c r="AC1368" s="41" t="s">
        <v>11824</v>
      </c>
      <c r="AD1368" s="41" t="s">
        <v>11825</v>
      </c>
      <c r="AE1368" s="41">
        <v>254.3617234</v>
      </c>
      <c r="AF1368" s="41">
        <v>-4.3879848</v>
      </c>
      <c r="AG1368" s="42">
        <v>8.11E41</v>
      </c>
      <c r="AH1368" s="51">
        <v>0.425907869</v>
      </c>
      <c r="AI1368" s="45" t="s">
        <v>11826</v>
      </c>
      <c r="AJ1368" s="45">
        <v>8.10627240296627E251</v>
      </c>
      <c r="AK1368" s="41">
        <v>7406.0</v>
      </c>
      <c r="AL1368" s="40" t="s">
        <v>1382</v>
      </c>
      <c r="AM1368" s="40" t="s">
        <v>7285</v>
      </c>
      <c r="AN1368" s="40" t="s">
        <v>224</v>
      </c>
      <c r="AO1368" s="42">
        <v>1.0E139</v>
      </c>
    </row>
    <row r="1369">
      <c r="A1369" s="41">
        <v>110.0</v>
      </c>
      <c r="B1369" s="42">
        <v>1.67130956E9</v>
      </c>
      <c r="C1369" s="42">
        <v>3356.0</v>
      </c>
      <c r="D1369" s="40" t="s">
        <v>1243</v>
      </c>
      <c r="E1369" s="41">
        <v>140.0</v>
      </c>
      <c r="F1369" s="41">
        <v>35.0</v>
      </c>
      <c r="G1369" s="41">
        <v>70.0</v>
      </c>
      <c r="H1369" s="41">
        <v>-3.07732701</v>
      </c>
      <c r="I1369" s="41">
        <v>10000.0</v>
      </c>
      <c r="J1369" s="41">
        <v>5000.0</v>
      </c>
      <c r="K1369" s="41">
        <v>1200.0</v>
      </c>
      <c r="L1369" s="41">
        <v>600.0</v>
      </c>
      <c r="M1369" s="41">
        <v>30.0</v>
      </c>
      <c r="N1369" s="40" t="s">
        <v>1370</v>
      </c>
      <c r="O1369" s="40" t="s">
        <v>1371</v>
      </c>
      <c r="P1369" s="40" t="s">
        <v>1372</v>
      </c>
      <c r="Q1369" s="40" t="s">
        <v>8686</v>
      </c>
      <c r="R1369" s="40" t="b">
        <v>0</v>
      </c>
      <c r="S1369" s="40" t="s">
        <v>1373</v>
      </c>
      <c r="T1369" s="40" t="s">
        <v>7305</v>
      </c>
      <c r="U1369" s="41">
        <v>0.1</v>
      </c>
      <c r="V1369" s="41">
        <v>0.9</v>
      </c>
      <c r="W1369" s="41">
        <v>0.1</v>
      </c>
      <c r="X1369" s="41">
        <v>0.6</v>
      </c>
      <c r="Y1369" s="40" t="b">
        <v>0</v>
      </c>
      <c r="Z1369" s="40" t="b">
        <v>1</v>
      </c>
      <c r="AA1369" s="40" t="b">
        <v>0</v>
      </c>
      <c r="AB1369" s="40" t="b">
        <v>0</v>
      </c>
      <c r="AC1369" s="41" t="s">
        <v>11827</v>
      </c>
      <c r="AD1369" s="41" t="s">
        <v>11828</v>
      </c>
      <c r="AE1369" s="41">
        <v>1190.071408</v>
      </c>
      <c r="AF1369" s="41">
        <v>-4.389587363</v>
      </c>
      <c r="AG1369" s="42">
        <v>1.25E42</v>
      </c>
      <c r="AH1369" s="51">
        <v>0.426428634</v>
      </c>
      <c r="AI1369" s="45" t="s">
        <v>11829</v>
      </c>
      <c r="AJ1369" s="46">
        <v>1.25485103120005E128</v>
      </c>
      <c r="AK1369" s="41">
        <v>10000.0</v>
      </c>
      <c r="AL1369" s="40" t="s">
        <v>216</v>
      </c>
      <c r="AM1369" s="40" t="s">
        <v>7285</v>
      </c>
      <c r="AN1369" s="40" t="s">
        <v>5643</v>
      </c>
      <c r="AO1369" s="42">
        <v>1.11E139</v>
      </c>
    </row>
    <row r="1370">
      <c r="A1370" s="41">
        <v>799.0</v>
      </c>
      <c r="B1370" s="42">
        <v>1.671302375E9</v>
      </c>
      <c r="C1370" s="42">
        <v>3356.0</v>
      </c>
      <c r="D1370" s="40" t="s">
        <v>1243</v>
      </c>
      <c r="E1370" s="41">
        <v>140.0</v>
      </c>
      <c r="F1370" s="41">
        <v>35.0</v>
      </c>
      <c r="G1370" s="41">
        <v>70.0</v>
      </c>
      <c r="H1370" s="41">
        <v>-3.07732701</v>
      </c>
      <c r="I1370" s="41">
        <v>10000.0</v>
      </c>
      <c r="J1370" s="41">
        <v>5000.0</v>
      </c>
      <c r="K1370" s="41">
        <v>1200.0</v>
      </c>
      <c r="L1370" s="41">
        <v>600.0</v>
      </c>
      <c r="M1370" s="41">
        <v>100.0</v>
      </c>
      <c r="N1370" s="40" t="s">
        <v>1370</v>
      </c>
      <c r="O1370" s="40" t="s">
        <v>1371</v>
      </c>
      <c r="P1370" s="40" t="s">
        <v>7305</v>
      </c>
      <c r="Q1370" s="40" t="s">
        <v>8686</v>
      </c>
      <c r="R1370" s="40" t="b">
        <v>0</v>
      </c>
      <c r="S1370" s="40" t="s">
        <v>1373</v>
      </c>
      <c r="T1370" s="40" t="s">
        <v>212</v>
      </c>
      <c r="U1370" s="41">
        <v>0.1</v>
      </c>
      <c r="V1370" s="41">
        <v>0.9</v>
      </c>
      <c r="W1370" s="41">
        <v>0.3</v>
      </c>
      <c r="X1370" s="41">
        <v>0.5</v>
      </c>
      <c r="Y1370" s="40" t="b">
        <v>0</v>
      </c>
      <c r="Z1370" s="40" t="b">
        <v>1</v>
      </c>
      <c r="AA1370" s="40" t="b">
        <v>0</v>
      </c>
      <c r="AB1370" s="40" t="b">
        <v>0</v>
      </c>
      <c r="AC1370" s="41" t="s">
        <v>11830</v>
      </c>
      <c r="AD1370" s="41" t="s">
        <v>11831</v>
      </c>
      <c r="AE1370" s="41">
        <v>643.3857689</v>
      </c>
      <c r="AF1370" s="41">
        <v>-4.391512742</v>
      </c>
      <c r="AG1370" s="42">
        <v>8.43E41</v>
      </c>
      <c r="AH1370" s="51">
        <v>0.4270543</v>
      </c>
      <c r="AI1370" s="45" t="s">
        <v>11832</v>
      </c>
      <c r="AJ1370" s="40" t="s">
        <v>11833</v>
      </c>
      <c r="AK1370" s="41">
        <v>6123.0</v>
      </c>
      <c r="AL1370" s="40" t="s">
        <v>1382</v>
      </c>
      <c r="AM1370" s="40" t="s">
        <v>7285</v>
      </c>
      <c r="AN1370" s="40" t="s">
        <v>224</v>
      </c>
      <c r="AO1370" s="42">
        <v>1.0E139</v>
      </c>
    </row>
    <row r="1371">
      <c r="A1371" s="41">
        <v>10.0</v>
      </c>
      <c r="B1371" s="42">
        <v>1.67130956E9</v>
      </c>
      <c r="C1371" s="42">
        <v>3356.0</v>
      </c>
      <c r="D1371" s="40" t="s">
        <v>1243</v>
      </c>
      <c r="E1371" s="41">
        <v>140.0</v>
      </c>
      <c r="F1371" s="41">
        <v>35.0</v>
      </c>
      <c r="G1371" s="41">
        <v>70.0</v>
      </c>
      <c r="H1371" s="41">
        <v>-3.07732701</v>
      </c>
      <c r="I1371" s="41">
        <v>10000.0</v>
      </c>
      <c r="J1371" s="41">
        <v>5000.0</v>
      </c>
      <c r="K1371" s="41">
        <v>1200.0</v>
      </c>
      <c r="L1371" s="41">
        <v>600.0</v>
      </c>
      <c r="M1371" s="41">
        <v>30.0</v>
      </c>
      <c r="N1371" s="40" t="s">
        <v>1370</v>
      </c>
      <c r="O1371" s="40" t="s">
        <v>1371</v>
      </c>
      <c r="P1371" s="40" t="s">
        <v>209</v>
      </c>
      <c r="Q1371" s="40" t="s">
        <v>8686</v>
      </c>
      <c r="R1371" s="40" t="b">
        <v>0</v>
      </c>
      <c r="S1371" s="40" t="s">
        <v>7286</v>
      </c>
      <c r="T1371" s="40" t="s">
        <v>7305</v>
      </c>
      <c r="U1371" s="41">
        <v>0.1</v>
      </c>
      <c r="V1371" s="41">
        <v>0.9</v>
      </c>
      <c r="W1371" s="41">
        <v>0.1</v>
      </c>
      <c r="X1371" s="41">
        <v>0.5</v>
      </c>
      <c r="Y1371" s="40" t="b">
        <v>0</v>
      </c>
      <c r="Z1371" s="40" t="b">
        <v>1</v>
      </c>
      <c r="AA1371" s="40" t="b">
        <v>0</v>
      </c>
      <c r="AB1371" s="40" t="b">
        <v>0</v>
      </c>
      <c r="AC1371" s="41" t="s">
        <v>11834</v>
      </c>
      <c r="AD1371" s="41" t="s">
        <v>11835</v>
      </c>
      <c r="AE1371" s="41">
        <v>676.1389353</v>
      </c>
      <c r="AF1371" s="41">
        <v>-4.391588033</v>
      </c>
      <c r="AG1371" s="42">
        <v>1.24E42</v>
      </c>
      <c r="AH1371" s="51">
        <v>0.427078766</v>
      </c>
      <c r="AI1371" s="45" t="s">
        <v>11836</v>
      </c>
      <c r="AJ1371" s="46">
        <v>1.23756309504378E128</v>
      </c>
      <c r="AK1371" s="41">
        <v>5386.0</v>
      </c>
      <c r="AL1371" s="40" t="s">
        <v>7372</v>
      </c>
      <c r="AM1371" s="40" t="s">
        <v>7285</v>
      </c>
      <c r="AN1371" s="40" t="s">
        <v>5643</v>
      </c>
      <c r="AO1371" s="42">
        <v>1.11E139</v>
      </c>
    </row>
    <row r="1372">
      <c r="A1372" s="41">
        <v>145.0</v>
      </c>
      <c r="B1372" s="42">
        <v>1.671312514E9</v>
      </c>
      <c r="C1372" s="42">
        <v>3356.0</v>
      </c>
      <c r="D1372" s="40" t="s">
        <v>1243</v>
      </c>
      <c r="E1372" s="41">
        <v>140.0</v>
      </c>
      <c r="F1372" s="41">
        <v>35.0</v>
      </c>
      <c r="G1372" s="41">
        <v>70.0</v>
      </c>
      <c r="H1372" s="41">
        <v>-3.07732701</v>
      </c>
      <c r="I1372" s="41">
        <v>10000.0</v>
      </c>
      <c r="J1372" s="41">
        <v>5000.0</v>
      </c>
      <c r="K1372" s="41">
        <v>1200.0</v>
      </c>
      <c r="L1372" s="41">
        <v>600.0</v>
      </c>
      <c r="M1372" s="41">
        <v>30.0</v>
      </c>
      <c r="N1372" s="40" t="s">
        <v>1370</v>
      </c>
      <c r="O1372" s="40" t="s">
        <v>1371</v>
      </c>
      <c r="P1372" s="40" t="s">
        <v>212</v>
      </c>
      <c r="Q1372" s="40" t="s">
        <v>8686</v>
      </c>
      <c r="R1372" s="40" t="b">
        <v>0</v>
      </c>
      <c r="S1372" s="40" t="s">
        <v>1373</v>
      </c>
      <c r="T1372" s="40" t="s">
        <v>7305</v>
      </c>
      <c r="U1372" s="41">
        <v>0.1</v>
      </c>
      <c r="V1372" s="41">
        <v>0.9</v>
      </c>
      <c r="W1372" s="41">
        <v>0.1</v>
      </c>
      <c r="X1372" s="41">
        <v>0.5</v>
      </c>
      <c r="Y1372" s="40" t="b">
        <v>0</v>
      </c>
      <c r="Z1372" s="40" t="b">
        <v>1</v>
      </c>
      <c r="AA1372" s="40" t="b">
        <v>0</v>
      </c>
      <c r="AB1372" s="40" t="b">
        <v>1</v>
      </c>
      <c r="AC1372" s="41" t="s">
        <v>11837</v>
      </c>
      <c r="AD1372" s="41" t="s">
        <v>11838</v>
      </c>
      <c r="AE1372" s="41">
        <v>1203.166722</v>
      </c>
      <c r="AF1372" s="41">
        <v>-4.393744887</v>
      </c>
      <c r="AG1372" s="42">
        <v>9.96E41</v>
      </c>
      <c r="AH1372" s="51">
        <v>0.427779652</v>
      </c>
      <c r="AI1372" s="45" t="s">
        <v>11839</v>
      </c>
      <c r="AJ1372" s="46">
        <v>9.95852945259875E125</v>
      </c>
      <c r="AK1372" s="41">
        <v>9714.0</v>
      </c>
      <c r="AL1372" s="40" t="s">
        <v>2224</v>
      </c>
      <c r="AM1372" s="40" t="s">
        <v>7285</v>
      </c>
      <c r="AN1372" s="40" t="s">
        <v>5643</v>
      </c>
      <c r="AO1372" s="42">
        <v>1.01E139</v>
      </c>
    </row>
    <row r="1373">
      <c r="A1373" s="41">
        <v>794.0</v>
      </c>
      <c r="B1373" s="42">
        <v>1.671302375E9</v>
      </c>
      <c r="C1373" s="42">
        <v>3356.0</v>
      </c>
      <c r="D1373" s="40" t="s">
        <v>1243</v>
      </c>
      <c r="E1373" s="41">
        <v>140.0</v>
      </c>
      <c r="F1373" s="41">
        <v>35.0</v>
      </c>
      <c r="G1373" s="41">
        <v>70.0</v>
      </c>
      <c r="H1373" s="41">
        <v>-3.07732701</v>
      </c>
      <c r="I1373" s="41">
        <v>10000.0</v>
      </c>
      <c r="J1373" s="41">
        <v>5000.0</v>
      </c>
      <c r="K1373" s="41">
        <v>1200.0</v>
      </c>
      <c r="L1373" s="41">
        <v>600.0</v>
      </c>
      <c r="M1373" s="41">
        <v>100.0</v>
      </c>
      <c r="N1373" s="40" t="s">
        <v>1370</v>
      </c>
      <c r="O1373" s="40" t="s">
        <v>1371</v>
      </c>
      <c r="P1373" s="40" t="s">
        <v>7305</v>
      </c>
      <c r="Q1373" s="40" t="s">
        <v>8686</v>
      </c>
      <c r="R1373" s="40" t="b">
        <v>0</v>
      </c>
      <c r="S1373" s="40" t="s">
        <v>1373</v>
      </c>
      <c r="T1373" s="40" t="s">
        <v>212</v>
      </c>
      <c r="U1373" s="41">
        <v>0.1</v>
      </c>
      <c r="V1373" s="41">
        <v>0.9</v>
      </c>
      <c r="W1373" s="41">
        <v>0.1</v>
      </c>
      <c r="X1373" s="41">
        <v>0.6</v>
      </c>
      <c r="Y1373" s="40" t="b">
        <v>0</v>
      </c>
      <c r="Z1373" s="40" t="b">
        <v>1</v>
      </c>
      <c r="AA1373" s="40" t="b">
        <v>0</v>
      </c>
      <c r="AB1373" s="40" t="b">
        <v>0</v>
      </c>
      <c r="AC1373" s="41" t="s">
        <v>11840</v>
      </c>
      <c r="AD1373" s="41" t="s">
        <v>8524</v>
      </c>
      <c r="AE1373" s="41">
        <v>1200.7067</v>
      </c>
      <c r="AF1373" s="41">
        <v>-4.393913388</v>
      </c>
      <c r="AG1373" s="42">
        <v>1.19E42</v>
      </c>
      <c r="AH1373" s="51">
        <v>0.427834408</v>
      </c>
      <c r="AI1373" s="45" t="s">
        <v>11841</v>
      </c>
      <c r="AJ1373" s="40" t="s">
        <v>11842</v>
      </c>
      <c r="AK1373" s="41">
        <v>9325.0</v>
      </c>
      <c r="AL1373" s="40" t="s">
        <v>2224</v>
      </c>
      <c r="AM1373" s="40" t="s">
        <v>7285</v>
      </c>
      <c r="AN1373" s="40" t="s">
        <v>224</v>
      </c>
      <c r="AO1373" s="42">
        <v>1.1E139</v>
      </c>
    </row>
    <row r="1374">
      <c r="A1374" s="41">
        <v>771.0</v>
      </c>
      <c r="B1374" s="42">
        <v>1.671302375E9</v>
      </c>
      <c r="C1374" s="42">
        <v>3356.0</v>
      </c>
      <c r="D1374" s="40" t="s">
        <v>1243</v>
      </c>
      <c r="E1374" s="41">
        <v>140.0</v>
      </c>
      <c r="F1374" s="41">
        <v>35.0</v>
      </c>
      <c r="G1374" s="41">
        <v>70.0</v>
      </c>
      <c r="H1374" s="41">
        <v>-3.07732701</v>
      </c>
      <c r="I1374" s="41">
        <v>10000.0</v>
      </c>
      <c r="J1374" s="41">
        <v>5000.0</v>
      </c>
      <c r="K1374" s="41">
        <v>1200.0</v>
      </c>
      <c r="L1374" s="41">
        <v>600.0</v>
      </c>
      <c r="M1374" s="41">
        <v>100.0</v>
      </c>
      <c r="N1374" s="40" t="s">
        <v>1370</v>
      </c>
      <c r="O1374" s="40" t="s">
        <v>1371</v>
      </c>
      <c r="P1374" s="40" t="s">
        <v>7310</v>
      </c>
      <c r="Q1374" s="40" t="s">
        <v>8686</v>
      </c>
      <c r="R1374" s="40" t="b">
        <v>0</v>
      </c>
      <c r="S1374" s="40" t="s">
        <v>7286</v>
      </c>
      <c r="T1374" s="40" t="s">
        <v>212</v>
      </c>
      <c r="U1374" s="41">
        <v>0.1</v>
      </c>
      <c r="V1374" s="41">
        <v>0.9</v>
      </c>
      <c r="W1374" s="41">
        <v>0.3</v>
      </c>
      <c r="X1374" s="41">
        <v>0.4</v>
      </c>
      <c r="Y1374" s="40" t="b">
        <v>0</v>
      </c>
      <c r="Z1374" s="40" t="b">
        <v>1</v>
      </c>
      <c r="AA1374" s="40" t="b">
        <v>0</v>
      </c>
      <c r="AB1374" s="40" t="b">
        <v>0</v>
      </c>
      <c r="AC1374" s="41" t="s">
        <v>11843</v>
      </c>
      <c r="AD1374" s="41" t="s">
        <v>11844</v>
      </c>
      <c r="AE1374" s="41">
        <v>675.7289464</v>
      </c>
      <c r="AF1374" s="41">
        <v>-4.393996999</v>
      </c>
      <c r="AG1374" s="42">
        <v>8.0E41</v>
      </c>
      <c r="AH1374" s="51">
        <v>0.427861577</v>
      </c>
      <c r="AI1374" s="45" t="s">
        <v>11845</v>
      </c>
      <c r="AJ1374" s="40" t="s">
        <v>11846</v>
      </c>
      <c r="AK1374" s="41">
        <v>5541.0</v>
      </c>
      <c r="AL1374" s="40" t="s">
        <v>7372</v>
      </c>
      <c r="AM1374" s="40" t="s">
        <v>7285</v>
      </c>
      <c r="AN1374" s="40" t="s">
        <v>224</v>
      </c>
      <c r="AO1374" s="42">
        <v>1.0E139</v>
      </c>
    </row>
    <row r="1375">
      <c r="A1375" s="41">
        <v>226.0</v>
      </c>
      <c r="B1375" s="42">
        <v>1.671302375E9</v>
      </c>
      <c r="C1375" s="42">
        <v>3356.0</v>
      </c>
      <c r="D1375" s="40" t="s">
        <v>1243</v>
      </c>
      <c r="E1375" s="41">
        <v>140.0</v>
      </c>
      <c r="F1375" s="41">
        <v>35.0</v>
      </c>
      <c r="G1375" s="41">
        <v>70.0</v>
      </c>
      <c r="H1375" s="41">
        <v>-3.07732701</v>
      </c>
      <c r="I1375" s="41">
        <v>10000.0</v>
      </c>
      <c r="J1375" s="41">
        <v>5000.0</v>
      </c>
      <c r="K1375" s="41">
        <v>1200.0</v>
      </c>
      <c r="L1375" s="41">
        <v>600.0</v>
      </c>
      <c r="M1375" s="41">
        <v>30.0</v>
      </c>
      <c r="N1375" s="40" t="s">
        <v>1370</v>
      </c>
      <c r="O1375" s="40" t="s">
        <v>208</v>
      </c>
      <c r="P1375" s="40" t="s">
        <v>7310</v>
      </c>
      <c r="Q1375" s="40" t="s">
        <v>8686</v>
      </c>
      <c r="R1375" s="40" t="b">
        <v>0</v>
      </c>
      <c r="S1375" s="40" t="s">
        <v>7286</v>
      </c>
      <c r="T1375" s="40" t="s">
        <v>212</v>
      </c>
      <c r="U1375" s="41">
        <v>0.1</v>
      </c>
      <c r="V1375" s="41">
        <v>0.9</v>
      </c>
      <c r="W1375" s="41">
        <v>0.1</v>
      </c>
      <c r="X1375" s="41">
        <v>0.5</v>
      </c>
      <c r="Y1375" s="40" t="b">
        <v>0</v>
      </c>
      <c r="Z1375" s="40" t="b">
        <v>1</v>
      </c>
      <c r="AA1375" s="40" t="b">
        <v>0</v>
      </c>
      <c r="AB1375" s="40" t="b">
        <v>0</v>
      </c>
      <c r="AC1375" s="41" t="s">
        <v>11847</v>
      </c>
      <c r="AD1375" s="41" t="s">
        <v>11848</v>
      </c>
      <c r="AE1375" s="41">
        <v>285.0112534</v>
      </c>
      <c r="AF1375" s="41">
        <v>-4.396169865</v>
      </c>
      <c r="AG1375" s="42">
        <v>1.15E42</v>
      </c>
      <c r="AH1375" s="51">
        <v>0.428567666</v>
      </c>
      <c r="AI1375" s="45" t="s">
        <v>11849</v>
      </c>
      <c r="AJ1375" s="46">
        <v>1.14506637907755E128</v>
      </c>
      <c r="AK1375" s="41">
        <v>6044.0</v>
      </c>
      <c r="AL1375" s="40" t="s">
        <v>1382</v>
      </c>
      <c r="AM1375" s="40" t="s">
        <v>7285</v>
      </c>
      <c r="AN1375" s="40" t="s">
        <v>224</v>
      </c>
      <c r="AO1375" s="42">
        <v>1.1E139</v>
      </c>
    </row>
    <row r="1376">
      <c r="A1376" s="41">
        <v>988.0</v>
      </c>
      <c r="B1376" s="42">
        <v>1.671302375E9</v>
      </c>
      <c r="C1376" s="42">
        <v>3356.0</v>
      </c>
      <c r="D1376" s="40" t="s">
        <v>1243</v>
      </c>
      <c r="E1376" s="41">
        <v>140.0</v>
      </c>
      <c r="F1376" s="41">
        <v>35.0</v>
      </c>
      <c r="G1376" s="41">
        <v>70.0</v>
      </c>
      <c r="H1376" s="41">
        <v>-3.07732701</v>
      </c>
      <c r="I1376" s="41">
        <v>10000.0</v>
      </c>
      <c r="J1376" s="41">
        <v>5000.0</v>
      </c>
      <c r="K1376" s="41">
        <v>1200.0</v>
      </c>
      <c r="L1376" s="41">
        <v>600.0</v>
      </c>
      <c r="M1376" s="41">
        <v>100.0</v>
      </c>
      <c r="N1376" s="40" t="s">
        <v>1370</v>
      </c>
      <c r="O1376" s="40" t="s">
        <v>208</v>
      </c>
      <c r="P1376" s="40" t="s">
        <v>7305</v>
      </c>
      <c r="Q1376" s="40" t="s">
        <v>8686</v>
      </c>
      <c r="R1376" s="40" t="b">
        <v>0</v>
      </c>
      <c r="S1376" s="40" t="s">
        <v>7286</v>
      </c>
      <c r="T1376" s="40" t="s">
        <v>212</v>
      </c>
      <c r="U1376" s="41">
        <v>0.1</v>
      </c>
      <c r="V1376" s="41">
        <v>0.9</v>
      </c>
      <c r="W1376" s="41">
        <v>0.3</v>
      </c>
      <c r="X1376" s="41">
        <v>0.5</v>
      </c>
      <c r="Y1376" s="40" t="b">
        <v>0</v>
      </c>
      <c r="Z1376" s="40" t="b">
        <v>1</v>
      </c>
      <c r="AA1376" s="40" t="b">
        <v>0</v>
      </c>
      <c r="AB1376" s="40" t="b">
        <v>0</v>
      </c>
      <c r="AC1376" s="41" t="s">
        <v>11850</v>
      </c>
      <c r="AD1376" s="41" t="s">
        <v>11851</v>
      </c>
      <c r="AE1376" s="41">
        <v>590.398247</v>
      </c>
      <c r="AF1376" s="41">
        <v>-4.399429405</v>
      </c>
      <c r="AG1376" s="42">
        <v>6.45E41</v>
      </c>
      <c r="AH1376" s="51">
        <v>0.429626878</v>
      </c>
      <c r="AI1376" s="45" t="s">
        <v>11852</v>
      </c>
      <c r="AJ1376" s="40" t="s">
        <v>11853</v>
      </c>
      <c r="AK1376" s="41">
        <v>5554.0</v>
      </c>
      <c r="AL1376" s="40" t="s">
        <v>1382</v>
      </c>
      <c r="AM1376" s="40" t="s">
        <v>7285</v>
      </c>
      <c r="AN1376" s="40" t="s">
        <v>224</v>
      </c>
      <c r="AO1376" s="42">
        <v>1.11E138</v>
      </c>
    </row>
    <row r="1377">
      <c r="A1377" s="41">
        <v>902.0</v>
      </c>
      <c r="B1377" s="42">
        <v>1.671302375E9</v>
      </c>
      <c r="C1377" s="42">
        <v>3356.0</v>
      </c>
      <c r="D1377" s="40" t="s">
        <v>1243</v>
      </c>
      <c r="E1377" s="41">
        <v>140.0</v>
      </c>
      <c r="F1377" s="41">
        <v>35.0</v>
      </c>
      <c r="G1377" s="41">
        <v>70.0</v>
      </c>
      <c r="H1377" s="41">
        <v>-3.07732701</v>
      </c>
      <c r="I1377" s="41">
        <v>10000.0</v>
      </c>
      <c r="J1377" s="41">
        <v>5000.0</v>
      </c>
      <c r="K1377" s="41">
        <v>1200.0</v>
      </c>
      <c r="L1377" s="41">
        <v>600.0</v>
      </c>
      <c r="M1377" s="41">
        <v>100.0</v>
      </c>
      <c r="N1377" s="40" t="s">
        <v>1370</v>
      </c>
      <c r="O1377" s="40" t="s">
        <v>208</v>
      </c>
      <c r="P1377" s="40" t="s">
        <v>209</v>
      </c>
      <c r="Q1377" s="40" t="s">
        <v>8686</v>
      </c>
      <c r="R1377" s="40" t="b">
        <v>0</v>
      </c>
      <c r="S1377" s="40" t="s">
        <v>1373</v>
      </c>
      <c r="T1377" s="40" t="s">
        <v>212</v>
      </c>
      <c r="U1377" s="41">
        <v>0.1</v>
      </c>
      <c r="V1377" s="41">
        <v>0.9</v>
      </c>
      <c r="W1377" s="41">
        <v>0.1</v>
      </c>
      <c r="X1377" s="41">
        <v>0.6</v>
      </c>
      <c r="Y1377" s="40" t="b">
        <v>0</v>
      </c>
      <c r="Z1377" s="40" t="b">
        <v>1</v>
      </c>
      <c r="AA1377" s="40" t="b">
        <v>0</v>
      </c>
      <c r="AB1377" s="40" t="b">
        <v>0</v>
      </c>
      <c r="AC1377" s="41" t="s">
        <v>1058</v>
      </c>
      <c r="AD1377" s="41" t="s">
        <v>11854</v>
      </c>
      <c r="AE1377" s="41">
        <v>1119.373913</v>
      </c>
      <c r="AF1377" s="41">
        <v>-4.399708237</v>
      </c>
      <c r="AG1377" s="42">
        <v>1.16E42</v>
      </c>
      <c r="AH1377" s="51">
        <v>0.429717486</v>
      </c>
      <c r="AI1377" s="45" t="s">
        <v>11855</v>
      </c>
      <c r="AJ1377" s="40" t="s">
        <v>11856</v>
      </c>
      <c r="AK1377" s="41">
        <v>9382.0</v>
      </c>
      <c r="AL1377" s="40" t="s">
        <v>1382</v>
      </c>
      <c r="AM1377" s="40" t="s">
        <v>7285</v>
      </c>
      <c r="AN1377" s="40" t="s">
        <v>224</v>
      </c>
      <c r="AO1377" s="42">
        <v>1.1E139</v>
      </c>
    </row>
    <row r="1378">
      <c r="A1378" s="41">
        <v>110.0</v>
      </c>
      <c r="B1378" s="42">
        <v>1.671309524E9</v>
      </c>
      <c r="C1378" s="42">
        <v>3356.0</v>
      </c>
      <c r="D1378" s="40" t="s">
        <v>1243</v>
      </c>
      <c r="E1378" s="41">
        <v>140.0</v>
      </c>
      <c r="F1378" s="41">
        <v>35.0</v>
      </c>
      <c r="G1378" s="41">
        <v>70.0</v>
      </c>
      <c r="H1378" s="41">
        <v>-3.07732701</v>
      </c>
      <c r="I1378" s="41">
        <v>10000.0</v>
      </c>
      <c r="J1378" s="41">
        <v>5000.0</v>
      </c>
      <c r="K1378" s="41">
        <v>1200.0</v>
      </c>
      <c r="L1378" s="41">
        <v>600.0</v>
      </c>
      <c r="M1378" s="41">
        <v>30.0</v>
      </c>
      <c r="N1378" s="40" t="s">
        <v>1370</v>
      </c>
      <c r="O1378" s="40" t="s">
        <v>1371</v>
      </c>
      <c r="P1378" s="40" t="s">
        <v>1372</v>
      </c>
      <c r="Q1378" s="40" t="s">
        <v>8686</v>
      </c>
      <c r="R1378" s="40" t="b">
        <v>0</v>
      </c>
      <c r="S1378" s="40" t="s">
        <v>1373</v>
      </c>
      <c r="T1378" s="40" t="s">
        <v>212</v>
      </c>
      <c r="U1378" s="41">
        <v>0.1</v>
      </c>
      <c r="V1378" s="41">
        <v>0.9</v>
      </c>
      <c r="W1378" s="41">
        <v>0.1</v>
      </c>
      <c r="X1378" s="41">
        <v>0.6</v>
      </c>
      <c r="Y1378" s="40" t="b">
        <v>0</v>
      </c>
      <c r="Z1378" s="40" t="b">
        <v>1</v>
      </c>
      <c r="AA1378" s="40" t="b">
        <v>0</v>
      </c>
      <c r="AB1378" s="40" t="b">
        <v>1</v>
      </c>
      <c r="AC1378" s="41" t="s">
        <v>11857</v>
      </c>
      <c r="AD1378" s="41" t="s">
        <v>11858</v>
      </c>
      <c r="AE1378" s="41">
        <v>1037.335243</v>
      </c>
      <c r="AF1378" s="41">
        <v>-4.40055331</v>
      </c>
      <c r="AG1378" s="42">
        <v>1.21E42</v>
      </c>
      <c r="AH1378" s="51">
        <v>0.429992099</v>
      </c>
      <c r="AI1378" s="45" t="s">
        <v>11859</v>
      </c>
      <c r="AJ1378" s="46">
        <v>1.20786006269037E85</v>
      </c>
      <c r="AK1378" s="41">
        <v>3607.0</v>
      </c>
      <c r="AL1378" s="40" t="s">
        <v>7372</v>
      </c>
      <c r="AM1378" s="40" t="s">
        <v>7285</v>
      </c>
      <c r="AN1378" s="40" t="s">
        <v>5643</v>
      </c>
      <c r="AO1378" s="42">
        <v>1.1E139</v>
      </c>
    </row>
    <row r="1379">
      <c r="A1379" s="41">
        <v>74.0</v>
      </c>
      <c r="B1379" s="42">
        <v>1.671312514E9</v>
      </c>
      <c r="C1379" s="42">
        <v>3356.0</v>
      </c>
      <c r="D1379" s="40" t="s">
        <v>1243</v>
      </c>
      <c r="E1379" s="41">
        <v>140.0</v>
      </c>
      <c r="F1379" s="41">
        <v>35.0</v>
      </c>
      <c r="G1379" s="41">
        <v>70.0</v>
      </c>
      <c r="H1379" s="41">
        <v>-3.07732701</v>
      </c>
      <c r="I1379" s="41">
        <v>10000.0</v>
      </c>
      <c r="J1379" s="41">
        <v>5000.0</v>
      </c>
      <c r="K1379" s="41">
        <v>1200.0</v>
      </c>
      <c r="L1379" s="41">
        <v>600.0</v>
      </c>
      <c r="M1379" s="41">
        <v>30.0</v>
      </c>
      <c r="N1379" s="40" t="s">
        <v>1370</v>
      </c>
      <c r="O1379" s="40" t="s">
        <v>1371</v>
      </c>
      <c r="P1379" s="40" t="s">
        <v>7305</v>
      </c>
      <c r="Q1379" s="40" t="s">
        <v>8686</v>
      </c>
      <c r="R1379" s="40" t="b">
        <v>0</v>
      </c>
      <c r="S1379" s="40" t="s">
        <v>1373</v>
      </c>
      <c r="T1379" s="40" t="s">
        <v>7305</v>
      </c>
      <c r="U1379" s="41">
        <v>0.1</v>
      </c>
      <c r="V1379" s="41">
        <v>0.9</v>
      </c>
      <c r="W1379" s="41">
        <v>0.1</v>
      </c>
      <c r="X1379" s="41">
        <v>0.6</v>
      </c>
      <c r="Y1379" s="40" t="b">
        <v>0</v>
      </c>
      <c r="Z1379" s="40" t="b">
        <v>1</v>
      </c>
      <c r="AA1379" s="40" t="b">
        <v>0</v>
      </c>
      <c r="AB1379" s="40" t="b">
        <v>1</v>
      </c>
      <c r="AC1379" s="41" t="s">
        <v>11860</v>
      </c>
      <c r="AD1379" s="41" t="s">
        <v>4974</v>
      </c>
      <c r="AE1379" s="41">
        <v>1202.764218</v>
      </c>
      <c r="AF1379" s="41">
        <v>-4.403853651</v>
      </c>
      <c r="AG1379" s="42">
        <v>3.21E41</v>
      </c>
      <c r="AH1379" s="51">
        <v>0.431064569</v>
      </c>
      <c r="AI1379" s="45" t="s">
        <v>11861</v>
      </c>
      <c r="AJ1379" s="46">
        <v>3.20631246175881E125</v>
      </c>
      <c r="AK1379" s="41">
        <v>8254.0</v>
      </c>
      <c r="AL1379" s="40" t="s">
        <v>2224</v>
      </c>
      <c r="AM1379" s="40" t="s">
        <v>7285</v>
      </c>
      <c r="AN1379" s="40" t="s">
        <v>5643</v>
      </c>
      <c r="AO1379" s="42">
        <v>1.11E137</v>
      </c>
    </row>
    <row r="1380">
      <c r="A1380" s="41">
        <v>115.0</v>
      </c>
      <c r="B1380" s="42">
        <v>1.671309524E9</v>
      </c>
      <c r="C1380" s="42">
        <v>3356.0</v>
      </c>
      <c r="D1380" s="40" t="s">
        <v>1243</v>
      </c>
      <c r="E1380" s="41">
        <v>140.0</v>
      </c>
      <c r="F1380" s="41">
        <v>35.0</v>
      </c>
      <c r="G1380" s="41">
        <v>70.0</v>
      </c>
      <c r="H1380" s="41">
        <v>-3.07732701</v>
      </c>
      <c r="I1380" s="41">
        <v>10000.0</v>
      </c>
      <c r="J1380" s="41">
        <v>5000.0</v>
      </c>
      <c r="K1380" s="41">
        <v>1200.0</v>
      </c>
      <c r="L1380" s="41">
        <v>600.0</v>
      </c>
      <c r="M1380" s="41">
        <v>30.0</v>
      </c>
      <c r="N1380" s="40" t="s">
        <v>1370</v>
      </c>
      <c r="O1380" s="40" t="s">
        <v>1371</v>
      </c>
      <c r="P1380" s="40" t="s">
        <v>1372</v>
      </c>
      <c r="Q1380" s="40" t="s">
        <v>8686</v>
      </c>
      <c r="R1380" s="40" t="b">
        <v>0</v>
      </c>
      <c r="S1380" s="40" t="s">
        <v>1373</v>
      </c>
      <c r="T1380" s="40" t="s">
        <v>212</v>
      </c>
      <c r="U1380" s="41">
        <v>0.1</v>
      </c>
      <c r="V1380" s="41">
        <v>0.9</v>
      </c>
      <c r="W1380" s="41">
        <v>0.3</v>
      </c>
      <c r="X1380" s="41">
        <v>0.5</v>
      </c>
      <c r="Y1380" s="40" t="b">
        <v>0</v>
      </c>
      <c r="Z1380" s="40" t="b">
        <v>1</v>
      </c>
      <c r="AA1380" s="40" t="b">
        <v>0</v>
      </c>
      <c r="AB1380" s="40" t="b">
        <v>1</v>
      </c>
      <c r="AC1380" s="41" t="s">
        <v>11862</v>
      </c>
      <c r="AD1380" s="41" t="s">
        <v>11863</v>
      </c>
      <c r="AE1380" s="41">
        <v>1159.497487</v>
      </c>
      <c r="AF1380" s="41">
        <v>-4.404124897</v>
      </c>
      <c r="AG1380" s="42">
        <v>1.02E42</v>
      </c>
      <c r="AH1380" s="51">
        <v>0.431152712</v>
      </c>
      <c r="AI1380" s="45" t="s">
        <v>11864</v>
      </c>
      <c r="AJ1380" s="46">
        <v>1.02054565580099E171</v>
      </c>
      <c r="AK1380" s="41">
        <v>4049.0</v>
      </c>
      <c r="AL1380" s="40" t="s">
        <v>7372</v>
      </c>
      <c r="AM1380" s="40" t="s">
        <v>7285</v>
      </c>
      <c r="AN1380" s="40" t="s">
        <v>5643</v>
      </c>
      <c r="AO1380" s="42">
        <v>1.01E139</v>
      </c>
    </row>
    <row r="1381">
      <c r="A1381" s="41">
        <v>72.0</v>
      </c>
      <c r="B1381" s="42">
        <v>1.671312514E9</v>
      </c>
      <c r="C1381" s="42">
        <v>3356.0</v>
      </c>
      <c r="D1381" s="40" t="s">
        <v>1243</v>
      </c>
      <c r="E1381" s="41">
        <v>140.0</v>
      </c>
      <c r="F1381" s="41">
        <v>35.0</v>
      </c>
      <c r="G1381" s="41">
        <v>70.0</v>
      </c>
      <c r="H1381" s="41">
        <v>-3.07732701</v>
      </c>
      <c r="I1381" s="41">
        <v>10000.0</v>
      </c>
      <c r="J1381" s="41">
        <v>5000.0</v>
      </c>
      <c r="K1381" s="41">
        <v>1200.0</v>
      </c>
      <c r="L1381" s="41">
        <v>600.0</v>
      </c>
      <c r="M1381" s="41">
        <v>30.0</v>
      </c>
      <c r="N1381" s="40" t="s">
        <v>1370</v>
      </c>
      <c r="O1381" s="40" t="s">
        <v>1371</v>
      </c>
      <c r="P1381" s="40" t="s">
        <v>7305</v>
      </c>
      <c r="Q1381" s="40" t="s">
        <v>8686</v>
      </c>
      <c r="R1381" s="40" t="b">
        <v>0</v>
      </c>
      <c r="S1381" s="40" t="s">
        <v>1373</v>
      </c>
      <c r="T1381" s="40" t="s">
        <v>7305</v>
      </c>
      <c r="U1381" s="41">
        <v>0.1</v>
      </c>
      <c r="V1381" s="41">
        <v>0.9</v>
      </c>
      <c r="W1381" s="41">
        <v>0.1</v>
      </c>
      <c r="X1381" s="41">
        <v>0.4</v>
      </c>
      <c r="Y1381" s="40" t="b">
        <v>0</v>
      </c>
      <c r="Z1381" s="40" t="b">
        <v>1</v>
      </c>
      <c r="AA1381" s="40" t="b">
        <v>0</v>
      </c>
      <c r="AB1381" s="40" t="b">
        <v>1</v>
      </c>
      <c r="AC1381" s="41" t="s">
        <v>11865</v>
      </c>
      <c r="AD1381" s="41" t="s">
        <v>8158</v>
      </c>
      <c r="AE1381" s="41">
        <v>1022.427668</v>
      </c>
      <c r="AF1381" s="41">
        <v>-4.405942725</v>
      </c>
      <c r="AG1381" s="42">
        <v>1.33E42</v>
      </c>
      <c r="AH1381" s="51">
        <v>0.431743429</v>
      </c>
      <c r="AI1381" s="45" t="s">
        <v>11866</v>
      </c>
      <c r="AJ1381" s="46">
        <v>1.33038131488539E128</v>
      </c>
      <c r="AK1381" s="41">
        <v>10000.0</v>
      </c>
      <c r="AL1381" s="40" t="s">
        <v>216</v>
      </c>
      <c r="AM1381" s="40" t="s">
        <v>7285</v>
      </c>
      <c r="AN1381" s="40" t="s">
        <v>5643</v>
      </c>
      <c r="AO1381" s="42">
        <v>1.11E139</v>
      </c>
    </row>
    <row r="1382">
      <c r="A1382" s="41">
        <v>6.0</v>
      </c>
      <c r="B1382" s="42">
        <v>1.671312514E9</v>
      </c>
      <c r="C1382" s="42">
        <v>3356.0</v>
      </c>
      <c r="D1382" s="40" t="s">
        <v>1243</v>
      </c>
      <c r="E1382" s="41">
        <v>140.0</v>
      </c>
      <c r="F1382" s="41">
        <v>35.0</v>
      </c>
      <c r="G1382" s="41">
        <v>70.0</v>
      </c>
      <c r="H1382" s="41">
        <v>-3.07732701</v>
      </c>
      <c r="I1382" s="41">
        <v>10000.0</v>
      </c>
      <c r="J1382" s="41">
        <v>5000.0</v>
      </c>
      <c r="K1382" s="41">
        <v>1200.0</v>
      </c>
      <c r="L1382" s="41">
        <v>600.0</v>
      </c>
      <c r="M1382" s="41">
        <v>30.0</v>
      </c>
      <c r="N1382" s="40" t="s">
        <v>1370</v>
      </c>
      <c r="O1382" s="40" t="s">
        <v>1371</v>
      </c>
      <c r="P1382" s="40" t="s">
        <v>209</v>
      </c>
      <c r="Q1382" s="40" t="s">
        <v>8686</v>
      </c>
      <c r="R1382" s="40" t="b">
        <v>0</v>
      </c>
      <c r="S1382" s="40" t="s">
        <v>1373</v>
      </c>
      <c r="T1382" s="40" t="s">
        <v>7305</v>
      </c>
      <c r="U1382" s="41">
        <v>0.1</v>
      </c>
      <c r="V1382" s="41">
        <v>0.9</v>
      </c>
      <c r="W1382" s="41">
        <v>0.3</v>
      </c>
      <c r="X1382" s="41">
        <v>0.4</v>
      </c>
      <c r="Y1382" s="40" t="b">
        <v>0</v>
      </c>
      <c r="Z1382" s="40" t="b">
        <v>1</v>
      </c>
      <c r="AA1382" s="40" t="b">
        <v>0</v>
      </c>
      <c r="AB1382" s="40" t="b">
        <v>1</v>
      </c>
      <c r="AC1382" s="41" t="s">
        <v>11867</v>
      </c>
      <c r="AD1382" s="41" t="s">
        <v>11868</v>
      </c>
      <c r="AE1382" s="41">
        <v>898.4541514</v>
      </c>
      <c r="AF1382" s="41">
        <v>-4.406205813</v>
      </c>
      <c r="AG1382" s="42">
        <v>1.18E42</v>
      </c>
      <c r="AH1382" s="51">
        <v>0.431828921</v>
      </c>
      <c r="AI1382" s="45" t="s">
        <v>11869</v>
      </c>
      <c r="AJ1382" s="40" t="s">
        <v>11870</v>
      </c>
      <c r="AK1382" s="41">
        <v>10000.0</v>
      </c>
      <c r="AL1382" s="40" t="s">
        <v>216</v>
      </c>
      <c r="AM1382" s="40" t="s">
        <v>7285</v>
      </c>
      <c r="AN1382" s="40" t="s">
        <v>5643</v>
      </c>
      <c r="AO1382" s="42">
        <v>1.1E139</v>
      </c>
    </row>
    <row r="1383">
      <c r="A1383" s="41">
        <v>446.0</v>
      </c>
      <c r="B1383" s="42">
        <v>1.671302375E9</v>
      </c>
      <c r="C1383" s="42">
        <v>3356.0</v>
      </c>
      <c r="D1383" s="40" t="s">
        <v>1243</v>
      </c>
      <c r="E1383" s="41">
        <v>140.0</v>
      </c>
      <c r="F1383" s="41">
        <v>35.0</v>
      </c>
      <c r="G1383" s="41">
        <v>70.0</v>
      </c>
      <c r="H1383" s="41">
        <v>-3.07732701</v>
      </c>
      <c r="I1383" s="41">
        <v>10000.0</v>
      </c>
      <c r="J1383" s="41">
        <v>5000.0</v>
      </c>
      <c r="K1383" s="41">
        <v>1200.0</v>
      </c>
      <c r="L1383" s="41">
        <v>600.0</v>
      </c>
      <c r="M1383" s="41">
        <v>50.0</v>
      </c>
      <c r="N1383" s="40" t="s">
        <v>1370</v>
      </c>
      <c r="O1383" s="40" t="s">
        <v>1371</v>
      </c>
      <c r="P1383" s="40" t="s">
        <v>7305</v>
      </c>
      <c r="Q1383" s="40" t="s">
        <v>8686</v>
      </c>
      <c r="R1383" s="40" t="b">
        <v>0</v>
      </c>
      <c r="S1383" s="40" t="s">
        <v>7286</v>
      </c>
      <c r="T1383" s="40" t="s">
        <v>212</v>
      </c>
      <c r="U1383" s="41">
        <v>0.1</v>
      </c>
      <c r="V1383" s="41">
        <v>0.9</v>
      </c>
      <c r="W1383" s="41">
        <v>0.2</v>
      </c>
      <c r="X1383" s="41">
        <v>0.6</v>
      </c>
      <c r="Y1383" s="40" t="b">
        <v>0</v>
      </c>
      <c r="Z1383" s="40" t="b">
        <v>1</v>
      </c>
      <c r="AA1383" s="40" t="b">
        <v>0</v>
      </c>
      <c r="AB1383" s="40" t="b">
        <v>0</v>
      </c>
      <c r="AC1383" s="41" t="s">
        <v>11871</v>
      </c>
      <c r="AD1383" s="41" t="s">
        <v>11872</v>
      </c>
      <c r="AE1383" s="41">
        <v>441.3348334</v>
      </c>
      <c r="AF1383" s="41">
        <v>-4.406431879</v>
      </c>
      <c r="AG1383" s="42">
        <v>6.6E41</v>
      </c>
      <c r="AH1383" s="51">
        <v>0.431902383</v>
      </c>
      <c r="AI1383" s="45" t="s">
        <v>11873</v>
      </c>
      <c r="AJ1383" s="40" t="s">
        <v>11874</v>
      </c>
      <c r="AK1383" s="41">
        <v>6920.0</v>
      </c>
      <c r="AL1383" s="40" t="s">
        <v>1382</v>
      </c>
      <c r="AM1383" s="40" t="s">
        <v>7285</v>
      </c>
      <c r="AN1383" s="40" t="s">
        <v>224</v>
      </c>
      <c r="AO1383" s="42">
        <v>1.11E138</v>
      </c>
    </row>
    <row r="1384">
      <c r="A1384" s="41">
        <v>363.0</v>
      </c>
      <c r="B1384" s="42">
        <v>1.671302375E9</v>
      </c>
      <c r="C1384" s="42">
        <v>3356.0</v>
      </c>
      <c r="D1384" s="40" t="s">
        <v>1243</v>
      </c>
      <c r="E1384" s="41">
        <v>140.0</v>
      </c>
      <c r="F1384" s="41">
        <v>35.0</v>
      </c>
      <c r="G1384" s="41">
        <v>70.0</v>
      </c>
      <c r="H1384" s="41">
        <v>-3.07732701</v>
      </c>
      <c r="I1384" s="41">
        <v>10000.0</v>
      </c>
      <c r="J1384" s="41">
        <v>5000.0</v>
      </c>
      <c r="K1384" s="41">
        <v>1200.0</v>
      </c>
      <c r="L1384" s="41">
        <v>600.0</v>
      </c>
      <c r="M1384" s="41">
        <v>50.0</v>
      </c>
      <c r="N1384" s="40" t="s">
        <v>1370</v>
      </c>
      <c r="O1384" s="40" t="s">
        <v>1371</v>
      </c>
      <c r="P1384" s="40" t="s">
        <v>209</v>
      </c>
      <c r="Q1384" s="40" t="s">
        <v>8686</v>
      </c>
      <c r="R1384" s="40" t="b">
        <v>0</v>
      </c>
      <c r="S1384" s="40" t="s">
        <v>1373</v>
      </c>
      <c r="T1384" s="40" t="s">
        <v>212</v>
      </c>
      <c r="U1384" s="41">
        <v>0.1</v>
      </c>
      <c r="V1384" s="41">
        <v>0.9</v>
      </c>
      <c r="W1384" s="41">
        <v>0.2</v>
      </c>
      <c r="X1384" s="41">
        <v>0.4</v>
      </c>
      <c r="Y1384" s="40" t="b">
        <v>0</v>
      </c>
      <c r="Z1384" s="40" t="b">
        <v>1</v>
      </c>
      <c r="AA1384" s="40" t="b">
        <v>0</v>
      </c>
      <c r="AB1384" s="40" t="b">
        <v>0</v>
      </c>
      <c r="AC1384" s="41" t="s">
        <v>11875</v>
      </c>
      <c r="AD1384" s="41" t="s">
        <v>11876</v>
      </c>
      <c r="AE1384" s="41">
        <v>441.6730165</v>
      </c>
      <c r="AF1384" s="41">
        <v>-4.407171493</v>
      </c>
      <c r="AG1384" s="42">
        <v>6.88E41</v>
      </c>
      <c r="AH1384" s="51">
        <v>0.432142726</v>
      </c>
      <c r="AI1384" s="45" t="s">
        <v>11877</v>
      </c>
      <c r="AJ1384" s="40" t="s">
        <v>11878</v>
      </c>
      <c r="AK1384" s="41">
        <v>10000.0</v>
      </c>
      <c r="AL1384" s="40" t="s">
        <v>216</v>
      </c>
      <c r="AM1384" s="40" t="s">
        <v>7285</v>
      </c>
      <c r="AN1384" s="40" t="s">
        <v>224</v>
      </c>
      <c r="AO1384" s="42">
        <v>1.11E138</v>
      </c>
    </row>
    <row r="1385">
      <c r="A1385" s="41">
        <v>1.0</v>
      </c>
      <c r="B1385" s="42">
        <v>1.671302375E9</v>
      </c>
      <c r="C1385" s="42">
        <v>3356.0</v>
      </c>
      <c r="D1385" s="40" t="s">
        <v>1243</v>
      </c>
      <c r="E1385" s="41">
        <v>140.0</v>
      </c>
      <c r="F1385" s="41">
        <v>35.0</v>
      </c>
      <c r="G1385" s="41">
        <v>70.0</v>
      </c>
      <c r="H1385" s="41">
        <v>-3.07732701</v>
      </c>
      <c r="I1385" s="41">
        <v>10000.0</v>
      </c>
      <c r="J1385" s="41">
        <v>5000.0</v>
      </c>
      <c r="K1385" s="41">
        <v>1200.0</v>
      </c>
      <c r="L1385" s="41">
        <v>600.0</v>
      </c>
      <c r="M1385" s="41">
        <v>30.0</v>
      </c>
      <c r="N1385" s="40" t="s">
        <v>1370</v>
      </c>
      <c r="O1385" s="40" t="s">
        <v>1371</v>
      </c>
      <c r="P1385" s="40" t="s">
        <v>209</v>
      </c>
      <c r="Q1385" s="40" t="s">
        <v>8686</v>
      </c>
      <c r="R1385" s="40" t="b">
        <v>0</v>
      </c>
      <c r="S1385" s="40" t="s">
        <v>1373</v>
      </c>
      <c r="T1385" s="40" t="s">
        <v>212</v>
      </c>
      <c r="U1385" s="41">
        <v>0.1</v>
      </c>
      <c r="V1385" s="41">
        <v>0.9</v>
      </c>
      <c r="W1385" s="41">
        <v>0.1</v>
      </c>
      <c r="X1385" s="41">
        <v>0.5</v>
      </c>
      <c r="Y1385" s="40" t="b">
        <v>0</v>
      </c>
      <c r="Z1385" s="40" t="b">
        <v>1</v>
      </c>
      <c r="AA1385" s="40" t="b">
        <v>0</v>
      </c>
      <c r="AB1385" s="40" t="b">
        <v>0</v>
      </c>
      <c r="AC1385" s="41" t="s">
        <v>11879</v>
      </c>
      <c r="AD1385" s="41" t="s">
        <v>11880</v>
      </c>
      <c r="AE1385" s="41">
        <v>293.0716031</v>
      </c>
      <c r="AF1385" s="41">
        <v>-4.407310448</v>
      </c>
      <c r="AG1385" s="42">
        <v>1.04E42</v>
      </c>
      <c r="AH1385" s="51">
        <v>0.432187881</v>
      </c>
      <c r="AI1385" s="45" t="s">
        <v>11881</v>
      </c>
      <c r="AJ1385" s="46">
        <v>1.03945799731172E128</v>
      </c>
      <c r="AK1385" s="41">
        <v>6850.0</v>
      </c>
      <c r="AL1385" s="40" t="s">
        <v>1382</v>
      </c>
      <c r="AM1385" s="40" t="s">
        <v>7285</v>
      </c>
      <c r="AN1385" s="40" t="s">
        <v>224</v>
      </c>
      <c r="AO1385" s="42">
        <v>1.01E139</v>
      </c>
    </row>
    <row r="1386">
      <c r="A1386" s="41">
        <v>11.0</v>
      </c>
      <c r="B1386" s="42">
        <v>1.67130956E9</v>
      </c>
      <c r="C1386" s="42">
        <v>3356.0</v>
      </c>
      <c r="D1386" s="40" t="s">
        <v>1243</v>
      </c>
      <c r="E1386" s="41">
        <v>140.0</v>
      </c>
      <c r="F1386" s="41">
        <v>35.0</v>
      </c>
      <c r="G1386" s="41">
        <v>70.0</v>
      </c>
      <c r="H1386" s="41">
        <v>-3.07732701</v>
      </c>
      <c r="I1386" s="41">
        <v>10000.0</v>
      </c>
      <c r="J1386" s="41">
        <v>5000.0</v>
      </c>
      <c r="K1386" s="41">
        <v>1200.0</v>
      </c>
      <c r="L1386" s="41">
        <v>600.0</v>
      </c>
      <c r="M1386" s="41">
        <v>30.0</v>
      </c>
      <c r="N1386" s="40" t="s">
        <v>1370</v>
      </c>
      <c r="O1386" s="40" t="s">
        <v>1371</v>
      </c>
      <c r="P1386" s="40" t="s">
        <v>209</v>
      </c>
      <c r="Q1386" s="40" t="s">
        <v>8686</v>
      </c>
      <c r="R1386" s="40" t="b">
        <v>0</v>
      </c>
      <c r="S1386" s="40" t="s">
        <v>7286</v>
      </c>
      <c r="T1386" s="40" t="s">
        <v>7305</v>
      </c>
      <c r="U1386" s="41">
        <v>0.1</v>
      </c>
      <c r="V1386" s="41">
        <v>0.9</v>
      </c>
      <c r="W1386" s="41">
        <v>0.1</v>
      </c>
      <c r="X1386" s="41">
        <v>0.6</v>
      </c>
      <c r="Y1386" s="40" t="b">
        <v>0</v>
      </c>
      <c r="Z1386" s="40" t="b">
        <v>1</v>
      </c>
      <c r="AA1386" s="40" t="b">
        <v>0</v>
      </c>
      <c r="AB1386" s="40" t="b">
        <v>0</v>
      </c>
      <c r="AC1386" s="41" t="s">
        <v>11882</v>
      </c>
      <c r="AD1386" s="41" t="s">
        <v>11883</v>
      </c>
      <c r="AE1386" s="41">
        <v>1202.377645</v>
      </c>
      <c r="AF1386" s="41">
        <v>-4.407412824</v>
      </c>
      <c r="AG1386" s="42">
        <v>1.25E42</v>
      </c>
      <c r="AH1386" s="51">
        <v>0.432221148</v>
      </c>
      <c r="AI1386" s="45" t="s">
        <v>11884</v>
      </c>
      <c r="AJ1386" s="46">
        <v>1.25383109512638E128</v>
      </c>
      <c r="AK1386" s="41">
        <v>8186.0</v>
      </c>
      <c r="AL1386" s="40" t="s">
        <v>2224</v>
      </c>
      <c r="AM1386" s="40" t="s">
        <v>7285</v>
      </c>
      <c r="AN1386" s="40" t="s">
        <v>5643</v>
      </c>
      <c r="AO1386" s="42">
        <v>1.11E139</v>
      </c>
    </row>
    <row r="1387">
      <c r="A1387" s="41">
        <v>735.0</v>
      </c>
      <c r="B1387" s="42">
        <v>1.671302375E9</v>
      </c>
      <c r="C1387" s="42">
        <v>3356.0</v>
      </c>
      <c r="D1387" s="40" t="s">
        <v>1243</v>
      </c>
      <c r="E1387" s="41">
        <v>140.0</v>
      </c>
      <c r="F1387" s="41">
        <v>35.0</v>
      </c>
      <c r="G1387" s="41">
        <v>70.0</v>
      </c>
      <c r="H1387" s="41">
        <v>-3.07732701</v>
      </c>
      <c r="I1387" s="41">
        <v>10000.0</v>
      </c>
      <c r="J1387" s="41">
        <v>5000.0</v>
      </c>
      <c r="K1387" s="41">
        <v>1200.0</v>
      </c>
      <c r="L1387" s="41">
        <v>600.0</v>
      </c>
      <c r="M1387" s="41">
        <v>100.0</v>
      </c>
      <c r="N1387" s="40" t="s">
        <v>1370</v>
      </c>
      <c r="O1387" s="40" t="s">
        <v>1371</v>
      </c>
      <c r="P1387" s="40" t="s">
        <v>209</v>
      </c>
      <c r="Q1387" s="40" t="s">
        <v>8686</v>
      </c>
      <c r="R1387" s="40" t="b">
        <v>0</v>
      </c>
      <c r="S1387" s="40" t="s">
        <v>7286</v>
      </c>
      <c r="T1387" s="40" t="s">
        <v>212</v>
      </c>
      <c r="U1387" s="41">
        <v>0.1</v>
      </c>
      <c r="V1387" s="41">
        <v>0.9</v>
      </c>
      <c r="W1387" s="41">
        <v>0.3</v>
      </c>
      <c r="X1387" s="41">
        <v>0.4</v>
      </c>
      <c r="Y1387" s="40" t="b">
        <v>0</v>
      </c>
      <c r="Z1387" s="40" t="b">
        <v>1</v>
      </c>
      <c r="AA1387" s="40" t="b">
        <v>0</v>
      </c>
      <c r="AB1387" s="40" t="b">
        <v>0</v>
      </c>
      <c r="AC1387" s="41" t="s">
        <v>11885</v>
      </c>
      <c r="AD1387" s="41" t="s">
        <v>11886</v>
      </c>
      <c r="AE1387" s="41">
        <v>467.6669025</v>
      </c>
      <c r="AF1387" s="41">
        <v>-4.412441881</v>
      </c>
      <c r="AG1387" s="42">
        <v>2.94E41</v>
      </c>
      <c r="AH1387" s="51">
        <v>0.433855377</v>
      </c>
      <c r="AI1387" s="45" t="s">
        <v>11887</v>
      </c>
      <c r="AJ1387" s="40" t="s">
        <v>11888</v>
      </c>
      <c r="AK1387" s="41">
        <v>5489.0</v>
      </c>
      <c r="AL1387" s="40" t="s">
        <v>1382</v>
      </c>
      <c r="AM1387" s="40" t="s">
        <v>7285</v>
      </c>
      <c r="AN1387" s="40" t="s">
        <v>224</v>
      </c>
      <c r="AO1387" s="42">
        <v>1.1E137</v>
      </c>
    </row>
    <row r="1388">
      <c r="A1388" s="41">
        <v>721.0</v>
      </c>
      <c r="B1388" s="42">
        <v>1.671302375E9</v>
      </c>
      <c r="C1388" s="42">
        <v>3356.0</v>
      </c>
      <c r="D1388" s="40" t="s">
        <v>1243</v>
      </c>
      <c r="E1388" s="41">
        <v>140.0</v>
      </c>
      <c r="F1388" s="41">
        <v>35.0</v>
      </c>
      <c r="G1388" s="41">
        <v>70.0</v>
      </c>
      <c r="H1388" s="41">
        <v>-3.07732701</v>
      </c>
      <c r="I1388" s="41">
        <v>10000.0</v>
      </c>
      <c r="J1388" s="41">
        <v>5000.0</v>
      </c>
      <c r="K1388" s="41">
        <v>1200.0</v>
      </c>
      <c r="L1388" s="41">
        <v>600.0</v>
      </c>
      <c r="M1388" s="41">
        <v>100.0</v>
      </c>
      <c r="N1388" s="40" t="s">
        <v>1370</v>
      </c>
      <c r="O1388" s="40" t="s">
        <v>1371</v>
      </c>
      <c r="P1388" s="40" t="s">
        <v>209</v>
      </c>
      <c r="Q1388" s="40" t="s">
        <v>8686</v>
      </c>
      <c r="R1388" s="40" t="b">
        <v>0</v>
      </c>
      <c r="S1388" s="40" t="s">
        <v>1373</v>
      </c>
      <c r="T1388" s="40" t="s">
        <v>212</v>
      </c>
      <c r="U1388" s="41">
        <v>0.1</v>
      </c>
      <c r="V1388" s="41">
        <v>0.9</v>
      </c>
      <c r="W1388" s="41">
        <v>0.1</v>
      </c>
      <c r="X1388" s="41">
        <v>0.5</v>
      </c>
      <c r="Y1388" s="40" t="b">
        <v>0</v>
      </c>
      <c r="Z1388" s="40" t="b">
        <v>1</v>
      </c>
      <c r="AA1388" s="40" t="b">
        <v>0</v>
      </c>
      <c r="AB1388" s="40" t="b">
        <v>0</v>
      </c>
      <c r="AC1388" s="41" t="s">
        <v>11889</v>
      </c>
      <c r="AD1388" s="41" t="s">
        <v>11890</v>
      </c>
      <c r="AE1388" s="41">
        <v>819.0186908</v>
      </c>
      <c r="AF1388" s="41">
        <v>-4.414700469</v>
      </c>
      <c r="AG1388" s="42">
        <v>1.38E41</v>
      </c>
      <c r="AH1388" s="51">
        <v>0.434589322</v>
      </c>
      <c r="AI1388" s="45" t="s">
        <v>11891</v>
      </c>
      <c r="AJ1388" s="40" t="s">
        <v>11892</v>
      </c>
      <c r="AK1388" s="41">
        <v>8160.0</v>
      </c>
      <c r="AL1388" s="40" t="s">
        <v>1382</v>
      </c>
      <c r="AM1388" s="40" t="s">
        <v>7285</v>
      </c>
      <c r="AN1388" s="40" t="s">
        <v>224</v>
      </c>
      <c r="AO1388" s="42">
        <v>1.1E136</v>
      </c>
    </row>
    <row r="1389">
      <c r="A1389" s="41">
        <v>113.0</v>
      </c>
      <c r="B1389" s="42">
        <v>1.671312514E9</v>
      </c>
      <c r="C1389" s="42">
        <v>3356.0</v>
      </c>
      <c r="D1389" s="40" t="s">
        <v>1243</v>
      </c>
      <c r="E1389" s="41">
        <v>140.0</v>
      </c>
      <c r="F1389" s="41">
        <v>35.0</v>
      </c>
      <c r="G1389" s="41">
        <v>70.0</v>
      </c>
      <c r="H1389" s="41">
        <v>-3.07732701</v>
      </c>
      <c r="I1389" s="41">
        <v>10000.0</v>
      </c>
      <c r="J1389" s="41">
        <v>5000.0</v>
      </c>
      <c r="K1389" s="41">
        <v>1200.0</v>
      </c>
      <c r="L1389" s="41">
        <v>600.0</v>
      </c>
      <c r="M1389" s="41">
        <v>30.0</v>
      </c>
      <c r="N1389" s="40" t="s">
        <v>1370</v>
      </c>
      <c r="O1389" s="40" t="s">
        <v>1371</v>
      </c>
      <c r="P1389" s="40" t="s">
        <v>1372</v>
      </c>
      <c r="Q1389" s="40" t="s">
        <v>8686</v>
      </c>
      <c r="R1389" s="40" t="b">
        <v>0</v>
      </c>
      <c r="S1389" s="40" t="s">
        <v>1373</v>
      </c>
      <c r="T1389" s="40" t="s">
        <v>7305</v>
      </c>
      <c r="U1389" s="41">
        <v>0.1</v>
      </c>
      <c r="V1389" s="41">
        <v>0.9</v>
      </c>
      <c r="W1389" s="41">
        <v>0.2</v>
      </c>
      <c r="X1389" s="41">
        <v>0.6</v>
      </c>
      <c r="Y1389" s="40" t="b">
        <v>0</v>
      </c>
      <c r="Z1389" s="40" t="b">
        <v>1</v>
      </c>
      <c r="AA1389" s="40" t="b">
        <v>0</v>
      </c>
      <c r="AB1389" s="40" t="b">
        <v>1</v>
      </c>
      <c r="AC1389" s="41" t="s">
        <v>11893</v>
      </c>
      <c r="AD1389" s="41" t="s">
        <v>1315</v>
      </c>
      <c r="AE1389" s="41">
        <v>1203.400261</v>
      </c>
      <c r="AF1389" s="41">
        <v>-4.414735794</v>
      </c>
      <c r="AG1389" s="42">
        <v>4.87E41</v>
      </c>
      <c r="AH1389" s="51">
        <v>0.434600801</v>
      </c>
      <c r="AI1389" s="45" t="s">
        <v>11894</v>
      </c>
      <c r="AJ1389" s="46">
        <v>4.86722384667603E125</v>
      </c>
      <c r="AK1389" s="41">
        <v>8983.0</v>
      </c>
      <c r="AL1389" s="40" t="s">
        <v>2224</v>
      </c>
      <c r="AM1389" s="40" t="s">
        <v>7285</v>
      </c>
      <c r="AN1389" s="40" t="s">
        <v>5643</v>
      </c>
      <c r="AO1389" s="42">
        <v>1.01E138</v>
      </c>
    </row>
    <row r="1390">
      <c r="A1390" s="41">
        <v>548.0</v>
      </c>
      <c r="B1390" s="42">
        <v>1.671302375E9</v>
      </c>
      <c r="C1390" s="42">
        <v>3356.0</v>
      </c>
      <c r="D1390" s="40" t="s">
        <v>1243</v>
      </c>
      <c r="E1390" s="41">
        <v>140.0</v>
      </c>
      <c r="F1390" s="41">
        <v>35.0</v>
      </c>
      <c r="G1390" s="41">
        <v>70.0</v>
      </c>
      <c r="H1390" s="41">
        <v>-3.07732701</v>
      </c>
      <c r="I1390" s="41">
        <v>10000.0</v>
      </c>
      <c r="J1390" s="41">
        <v>5000.0</v>
      </c>
      <c r="K1390" s="41">
        <v>1200.0</v>
      </c>
      <c r="L1390" s="41">
        <v>600.0</v>
      </c>
      <c r="M1390" s="41">
        <v>50.0</v>
      </c>
      <c r="N1390" s="40" t="s">
        <v>1370</v>
      </c>
      <c r="O1390" s="40" t="s">
        <v>208</v>
      </c>
      <c r="P1390" s="40" t="s">
        <v>209</v>
      </c>
      <c r="Q1390" s="40" t="s">
        <v>8686</v>
      </c>
      <c r="R1390" s="40" t="b">
        <v>0</v>
      </c>
      <c r="S1390" s="40" t="s">
        <v>1373</v>
      </c>
      <c r="T1390" s="40" t="s">
        <v>212</v>
      </c>
      <c r="U1390" s="41">
        <v>0.1</v>
      </c>
      <c r="V1390" s="41">
        <v>0.9</v>
      </c>
      <c r="W1390" s="41">
        <v>0.3</v>
      </c>
      <c r="X1390" s="41">
        <v>0.6</v>
      </c>
      <c r="Y1390" s="40" t="b">
        <v>0</v>
      </c>
      <c r="Z1390" s="40" t="b">
        <v>1</v>
      </c>
      <c r="AA1390" s="40" t="b">
        <v>0</v>
      </c>
      <c r="AB1390" s="40" t="b">
        <v>0</v>
      </c>
      <c r="AC1390" s="41" t="s">
        <v>11895</v>
      </c>
      <c r="AD1390" s="41" t="s">
        <v>11896</v>
      </c>
      <c r="AE1390" s="41">
        <v>609.8661733</v>
      </c>
      <c r="AF1390" s="41">
        <v>-4.414882604</v>
      </c>
      <c r="AG1390" s="42">
        <v>9.85E41</v>
      </c>
      <c r="AH1390" s="51">
        <v>0.434648508</v>
      </c>
      <c r="AI1390" s="45" t="s">
        <v>11897</v>
      </c>
      <c r="AJ1390" s="40" t="s">
        <v>11898</v>
      </c>
      <c r="AK1390" s="41">
        <v>10000.0</v>
      </c>
      <c r="AL1390" s="40" t="s">
        <v>216</v>
      </c>
      <c r="AM1390" s="40" t="s">
        <v>7285</v>
      </c>
      <c r="AN1390" s="40" t="s">
        <v>224</v>
      </c>
      <c r="AO1390" s="42">
        <v>1.01E139</v>
      </c>
    </row>
    <row r="1391">
      <c r="A1391" s="41">
        <v>9.0</v>
      </c>
      <c r="B1391" s="42">
        <v>1.67130956E9</v>
      </c>
      <c r="C1391" s="42">
        <v>3356.0</v>
      </c>
      <c r="D1391" s="40" t="s">
        <v>1243</v>
      </c>
      <c r="E1391" s="41">
        <v>140.0</v>
      </c>
      <c r="F1391" s="41">
        <v>35.0</v>
      </c>
      <c r="G1391" s="41">
        <v>70.0</v>
      </c>
      <c r="H1391" s="41">
        <v>-3.07732701</v>
      </c>
      <c r="I1391" s="41">
        <v>10000.0</v>
      </c>
      <c r="J1391" s="41">
        <v>5000.0</v>
      </c>
      <c r="K1391" s="41">
        <v>1200.0</v>
      </c>
      <c r="L1391" s="41">
        <v>600.0</v>
      </c>
      <c r="M1391" s="41">
        <v>30.0</v>
      </c>
      <c r="N1391" s="40" t="s">
        <v>1370</v>
      </c>
      <c r="O1391" s="40" t="s">
        <v>1371</v>
      </c>
      <c r="P1391" s="40" t="s">
        <v>209</v>
      </c>
      <c r="Q1391" s="40" t="s">
        <v>8686</v>
      </c>
      <c r="R1391" s="40" t="b">
        <v>0</v>
      </c>
      <c r="S1391" s="40" t="s">
        <v>7286</v>
      </c>
      <c r="T1391" s="40" t="s">
        <v>7305</v>
      </c>
      <c r="U1391" s="41">
        <v>0.1</v>
      </c>
      <c r="V1391" s="41">
        <v>0.9</v>
      </c>
      <c r="W1391" s="41">
        <v>0.1</v>
      </c>
      <c r="X1391" s="41">
        <v>0.4</v>
      </c>
      <c r="Y1391" s="40" t="b">
        <v>0</v>
      </c>
      <c r="Z1391" s="40" t="b">
        <v>1</v>
      </c>
      <c r="AA1391" s="40" t="b">
        <v>0</v>
      </c>
      <c r="AB1391" s="40" t="b">
        <v>0</v>
      </c>
      <c r="AC1391" s="41" t="s">
        <v>11899</v>
      </c>
      <c r="AD1391" s="41" t="s">
        <v>11900</v>
      </c>
      <c r="AE1391" s="41">
        <v>514.9902859</v>
      </c>
      <c r="AF1391" s="41">
        <v>-4.415041391</v>
      </c>
      <c r="AG1391" s="42">
        <v>1.22E42</v>
      </c>
      <c r="AH1391" s="51">
        <v>0.434700107</v>
      </c>
      <c r="AI1391" s="45" t="s">
        <v>11901</v>
      </c>
      <c r="AJ1391" s="46">
        <v>1.21736510697544E128</v>
      </c>
      <c r="AK1391" s="41">
        <v>5143.0</v>
      </c>
      <c r="AL1391" s="40" t="s">
        <v>1382</v>
      </c>
      <c r="AM1391" s="40" t="s">
        <v>7285</v>
      </c>
      <c r="AN1391" s="40" t="s">
        <v>5643</v>
      </c>
      <c r="AO1391" s="42">
        <v>1.1E139</v>
      </c>
    </row>
    <row r="1392">
      <c r="A1392" s="41">
        <v>45.0</v>
      </c>
      <c r="B1392" s="42">
        <v>1.671302375E9</v>
      </c>
      <c r="C1392" s="42">
        <v>3356.0</v>
      </c>
      <c r="D1392" s="40" t="s">
        <v>1243</v>
      </c>
      <c r="E1392" s="41">
        <v>140.0</v>
      </c>
      <c r="F1392" s="41">
        <v>35.0</v>
      </c>
      <c r="G1392" s="41">
        <v>70.0</v>
      </c>
      <c r="H1392" s="41">
        <v>-3.07732701</v>
      </c>
      <c r="I1392" s="41">
        <v>10000.0</v>
      </c>
      <c r="J1392" s="41">
        <v>5000.0</v>
      </c>
      <c r="K1392" s="41">
        <v>1200.0</v>
      </c>
      <c r="L1392" s="41">
        <v>600.0</v>
      </c>
      <c r="M1392" s="41">
        <v>30.0</v>
      </c>
      <c r="N1392" s="40" t="s">
        <v>1370</v>
      </c>
      <c r="O1392" s="40" t="s">
        <v>1371</v>
      </c>
      <c r="P1392" s="40" t="s">
        <v>7310</v>
      </c>
      <c r="Q1392" s="40" t="s">
        <v>8686</v>
      </c>
      <c r="R1392" s="40" t="b">
        <v>0</v>
      </c>
      <c r="S1392" s="40" t="s">
        <v>7286</v>
      </c>
      <c r="T1392" s="40" t="s">
        <v>212</v>
      </c>
      <c r="U1392" s="41">
        <v>0.1</v>
      </c>
      <c r="V1392" s="41">
        <v>0.9</v>
      </c>
      <c r="W1392" s="41">
        <v>0.1</v>
      </c>
      <c r="X1392" s="41">
        <v>0.4</v>
      </c>
      <c r="Y1392" s="40" t="b">
        <v>0</v>
      </c>
      <c r="Z1392" s="40" t="b">
        <v>1</v>
      </c>
      <c r="AA1392" s="40" t="b">
        <v>0</v>
      </c>
      <c r="AB1392" s="40" t="b">
        <v>0</v>
      </c>
      <c r="AC1392" s="41" t="s">
        <v>5015</v>
      </c>
      <c r="AD1392" s="41" t="s">
        <v>11902</v>
      </c>
      <c r="AE1392" s="41">
        <v>254.7290614</v>
      </c>
      <c r="AF1392" s="41">
        <v>-4.415918582</v>
      </c>
      <c r="AG1392" s="42">
        <v>2.2E41</v>
      </c>
      <c r="AH1392" s="51">
        <v>0.434985157</v>
      </c>
      <c r="AI1392" s="45" t="s">
        <v>11903</v>
      </c>
      <c r="AJ1392" s="46">
        <v>2.19512661380905E125</v>
      </c>
      <c r="AK1392" s="41">
        <v>7175.0</v>
      </c>
      <c r="AL1392" s="40" t="s">
        <v>1382</v>
      </c>
      <c r="AM1392" s="40" t="s">
        <v>7285</v>
      </c>
      <c r="AN1392" s="40" t="s">
        <v>224</v>
      </c>
      <c r="AO1392" s="42">
        <v>1.01E137</v>
      </c>
    </row>
    <row r="1393">
      <c r="A1393" s="41">
        <v>792.0</v>
      </c>
      <c r="B1393" s="42">
        <v>1.671302375E9</v>
      </c>
      <c r="C1393" s="42">
        <v>3356.0</v>
      </c>
      <c r="D1393" s="40" t="s">
        <v>1243</v>
      </c>
      <c r="E1393" s="41">
        <v>140.0</v>
      </c>
      <c r="F1393" s="41">
        <v>35.0</v>
      </c>
      <c r="G1393" s="41">
        <v>70.0</v>
      </c>
      <c r="H1393" s="41">
        <v>-3.07732701</v>
      </c>
      <c r="I1393" s="41">
        <v>10000.0</v>
      </c>
      <c r="J1393" s="41">
        <v>5000.0</v>
      </c>
      <c r="K1393" s="41">
        <v>1200.0</v>
      </c>
      <c r="L1393" s="41">
        <v>600.0</v>
      </c>
      <c r="M1393" s="41">
        <v>100.0</v>
      </c>
      <c r="N1393" s="40" t="s">
        <v>1370</v>
      </c>
      <c r="O1393" s="40" t="s">
        <v>1371</v>
      </c>
      <c r="P1393" s="40" t="s">
        <v>7305</v>
      </c>
      <c r="Q1393" s="40" t="s">
        <v>8686</v>
      </c>
      <c r="R1393" s="40" t="b">
        <v>0</v>
      </c>
      <c r="S1393" s="40" t="s">
        <v>1373</v>
      </c>
      <c r="T1393" s="40" t="s">
        <v>212</v>
      </c>
      <c r="U1393" s="41">
        <v>0.1</v>
      </c>
      <c r="V1393" s="41">
        <v>0.9</v>
      </c>
      <c r="W1393" s="41">
        <v>0.1</v>
      </c>
      <c r="X1393" s="41">
        <v>0.4</v>
      </c>
      <c r="Y1393" s="40" t="b">
        <v>0</v>
      </c>
      <c r="Z1393" s="40" t="b">
        <v>1</v>
      </c>
      <c r="AA1393" s="40" t="b">
        <v>0</v>
      </c>
      <c r="AB1393" s="40" t="b">
        <v>0</v>
      </c>
      <c r="AC1393" s="41" t="s">
        <v>11904</v>
      </c>
      <c r="AD1393" s="41" t="s">
        <v>11905</v>
      </c>
      <c r="AE1393" s="41">
        <v>813.5989156</v>
      </c>
      <c r="AF1393" s="41">
        <v>-4.416233258</v>
      </c>
      <c r="AG1393" s="42">
        <v>1.18E42</v>
      </c>
      <c r="AH1393" s="51">
        <v>0.435087413</v>
      </c>
      <c r="AI1393" s="45" t="s">
        <v>11906</v>
      </c>
      <c r="AJ1393" s="40" t="s">
        <v>11907</v>
      </c>
      <c r="AK1393" s="41">
        <v>9041.0</v>
      </c>
      <c r="AL1393" s="40" t="s">
        <v>1382</v>
      </c>
      <c r="AM1393" s="40" t="s">
        <v>7285</v>
      </c>
      <c r="AN1393" s="40" t="s">
        <v>224</v>
      </c>
      <c r="AO1393" s="42">
        <v>1.1E139</v>
      </c>
    </row>
    <row r="1394">
      <c r="A1394" s="41">
        <v>78.0</v>
      </c>
      <c r="B1394" s="42">
        <v>1.671312492E9</v>
      </c>
      <c r="C1394" s="42">
        <v>3356.0</v>
      </c>
      <c r="D1394" s="40" t="s">
        <v>1243</v>
      </c>
      <c r="E1394" s="41">
        <v>140.0</v>
      </c>
      <c r="F1394" s="41">
        <v>35.0</v>
      </c>
      <c r="G1394" s="41">
        <v>70.0</v>
      </c>
      <c r="H1394" s="41">
        <v>-3.07732701</v>
      </c>
      <c r="I1394" s="41">
        <v>10000.0</v>
      </c>
      <c r="J1394" s="41">
        <v>5000.0</v>
      </c>
      <c r="K1394" s="41">
        <v>1200.0</v>
      </c>
      <c r="L1394" s="41">
        <v>600.0</v>
      </c>
      <c r="M1394" s="41">
        <v>30.0</v>
      </c>
      <c r="N1394" s="40" t="s">
        <v>1370</v>
      </c>
      <c r="O1394" s="40" t="s">
        <v>1371</v>
      </c>
      <c r="P1394" s="40" t="s">
        <v>7305</v>
      </c>
      <c r="Q1394" s="40" t="s">
        <v>8686</v>
      </c>
      <c r="R1394" s="40" t="b">
        <v>0</v>
      </c>
      <c r="S1394" s="40" t="s">
        <v>1373</v>
      </c>
      <c r="T1394" s="40" t="s">
        <v>7305</v>
      </c>
      <c r="U1394" s="41">
        <v>0.1</v>
      </c>
      <c r="V1394" s="41">
        <v>0.9</v>
      </c>
      <c r="W1394" s="41">
        <v>0.3</v>
      </c>
      <c r="X1394" s="41">
        <v>0.4</v>
      </c>
      <c r="Y1394" s="40" t="b">
        <v>0</v>
      </c>
      <c r="Z1394" s="40" t="b">
        <v>1</v>
      </c>
      <c r="AA1394" s="40" t="b">
        <v>0</v>
      </c>
      <c r="AB1394" s="40" t="b">
        <v>1</v>
      </c>
      <c r="AC1394" s="41" t="s">
        <v>11908</v>
      </c>
      <c r="AD1394" s="41" t="s">
        <v>11909</v>
      </c>
      <c r="AE1394" s="41">
        <v>1202.538162</v>
      </c>
      <c r="AF1394" s="41">
        <v>-4.41689239</v>
      </c>
      <c r="AG1394" s="42">
        <v>4.63E41</v>
      </c>
      <c r="AH1394" s="51">
        <v>0.435301603</v>
      </c>
      <c r="AI1394" s="45" t="s">
        <v>11910</v>
      </c>
      <c r="AJ1394" s="46">
        <v>4.62578515727994E167</v>
      </c>
      <c r="AK1394" s="41">
        <v>7992.0</v>
      </c>
      <c r="AL1394" s="40" t="s">
        <v>2224</v>
      </c>
      <c r="AM1394" s="40" t="s">
        <v>7285</v>
      </c>
      <c r="AN1394" s="40" t="s">
        <v>5643</v>
      </c>
      <c r="AO1394" s="42">
        <v>1.01E138</v>
      </c>
    </row>
    <row r="1395">
      <c r="A1395" s="41">
        <v>938.0</v>
      </c>
      <c r="B1395" s="42">
        <v>1.671302375E9</v>
      </c>
      <c r="C1395" s="42">
        <v>3356.0</v>
      </c>
      <c r="D1395" s="40" t="s">
        <v>1243</v>
      </c>
      <c r="E1395" s="41">
        <v>140.0</v>
      </c>
      <c r="F1395" s="41">
        <v>35.0</v>
      </c>
      <c r="G1395" s="41">
        <v>70.0</v>
      </c>
      <c r="H1395" s="41">
        <v>-3.07732701</v>
      </c>
      <c r="I1395" s="41">
        <v>10000.0</v>
      </c>
      <c r="J1395" s="41">
        <v>5000.0</v>
      </c>
      <c r="K1395" s="41">
        <v>1200.0</v>
      </c>
      <c r="L1395" s="41">
        <v>600.0</v>
      </c>
      <c r="M1395" s="41">
        <v>100.0</v>
      </c>
      <c r="N1395" s="40" t="s">
        <v>1370</v>
      </c>
      <c r="O1395" s="40" t="s">
        <v>208</v>
      </c>
      <c r="P1395" s="40" t="s">
        <v>7310</v>
      </c>
      <c r="Q1395" s="40" t="s">
        <v>8686</v>
      </c>
      <c r="R1395" s="40" t="b">
        <v>0</v>
      </c>
      <c r="S1395" s="40" t="s">
        <v>1373</v>
      </c>
      <c r="T1395" s="40" t="s">
        <v>212</v>
      </c>
      <c r="U1395" s="41">
        <v>0.1</v>
      </c>
      <c r="V1395" s="41">
        <v>0.9</v>
      </c>
      <c r="W1395" s="41">
        <v>0.1</v>
      </c>
      <c r="X1395" s="41">
        <v>0.6</v>
      </c>
      <c r="Y1395" s="40" t="b">
        <v>0</v>
      </c>
      <c r="Z1395" s="40" t="b">
        <v>1</v>
      </c>
      <c r="AA1395" s="40" t="b">
        <v>0</v>
      </c>
      <c r="AB1395" s="40" t="b">
        <v>0</v>
      </c>
      <c r="AC1395" s="41" t="s">
        <v>11911</v>
      </c>
      <c r="AD1395" s="41" t="s">
        <v>11912</v>
      </c>
      <c r="AE1395" s="41">
        <v>985.260349</v>
      </c>
      <c r="AF1395" s="41">
        <v>-4.417474375</v>
      </c>
      <c r="AG1395" s="42">
        <v>5.05E41</v>
      </c>
      <c r="AH1395" s="51">
        <v>0.435490723</v>
      </c>
      <c r="AI1395" s="45" t="s">
        <v>11913</v>
      </c>
      <c r="AJ1395" s="40" t="s">
        <v>11914</v>
      </c>
      <c r="AK1395" s="41">
        <v>6128.0</v>
      </c>
      <c r="AL1395" s="40" t="s">
        <v>7372</v>
      </c>
      <c r="AM1395" s="40" t="s">
        <v>7285</v>
      </c>
      <c r="AN1395" s="40" t="s">
        <v>224</v>
      </c>
      <c r="AO1395" s="42">
        <v>1.01E138</v>
      </c>
    </row>
    <row r="1396">
      <c r="A1396" s="41">
        <v>86.0</v>
      </c>
      <c r="B1396" s="42">
        <v>1.671302375E9</v>
      </c>
      <c r="C1396" s="42">
        <v>3356.0</v>
      </c>
      <c r="D1396" s="40" t="s">
        <v>1243</v>
      </c>
      <c r="E1396" s="41">
        <v>140.0</v>
      </c>
      <c r="F1396" s="41">
        <v>35.0</v>
      </c>
      <c r="G1396" s="41">
        <v>70.0</v>
      </c>
      <c r="H1396" s="41">
        <v>-3.07732701</v>
      </c>
      <c r="I1396" s="41">
        <v>10000.0</v>
      </c>
      <c r="J1396" s="41">
        <v>5000.0</v>
      </c>
      <c r="K1396" s="41">
        <v>1200.0</v>
      </c>
      <c r="L1396" s="41">
        <v>600.0</v>
      </c>
      <c r="M1396" s="41">
        <v>30.0</v>
      </c>
      <c r="N1396" s="40" t="s">
        <v>1370</v>
      </c>
      <c r="O1396" s="40" t="s">
        <v>1371</v>
      </c>
      <c r="P1396" s="40" t="s">
        <v>7305</v>
      </c>
      <c r="Q1396" s="40" t="s">
        <v>8686</v>
      </c>
      <c r="R1396" s="40" t="b">
        <v>0</v>
      </c>
      <c r="S1396" s="40" t="s">
        <v>7286</v>
      </c>
      <c r="T1396" s="40" t="s">
        <v>212</v>
      </c>
      <c r="U1396" s="41">
        <v>0.1</v>
      </c>
      <c r="V1396" s="41">
        <v>0.9</v>
      </c>
      <c r="W1396" s="41">
        <v>0.2</v>
      </c>
      <c r="X1396" s="41">
        <v>0.6</v>
      </c>
      <c r="Y1396" s="40" t="b">
        <v>0</v>
      </c>
      <c r="Z1396" s="40" t="b">
        <v>1</v>
      </c>
      <c r="AA1396" s="40" t="b">
        <v>0</v>
      </c>
      <c r="AB1396" s="40" t="b">
        <v>0</v>
      </c>
      <c r="AC1396" s="41" t="s">
        <v>11915</v>
      </c>
      <c r="AD1396" s="41" t="s">
        <v>11916</v>
      </c>
      <c r="AE1396" s="41">
        <v>214.1857848</v>
      </c>
      <c r="AF1396" s="41">
        <v>-4.417945531</v>
      </c>
      <c r="AG1396" s="42">
        <v>4.4E41</v>
      </c>
      <c r="AH1396" s="51">
        <v>0.435643829</v>
      </c>
      <c r="AI1396" s="45" t="s">
        <v>11917</v>
      </c>
      <c r="AJ1396" s="45">
        <v>4.39880297829619E251</v>
      </c>
      <c r="AK1396" s="41">
        <v>5685.0</v>
      </c>
      <c r="AL1396" s="40" t="s">
        <v>1382</v>
      </c>
      <c r="AM1396" s="40" t="s">
        <v>7285</v>
      </c>
      <c r="AN1396" s="40" t="s">
        <v>224</v>
      </c>
      <c r="AO1396" s="42">
        <v>1.01E138</v>
      </c>
    </row>
    <row r="1397">
      <c r="A1397" s="41">
        <v>88.0</v>
      </c>
      <c r="B1397" s="42">
        <v>1.671312492E9</v>
      </c>
      <c r="C1397" s="42">
        <v>3356.0</v>
      </c>
      <c r="D1397" s="40" t="s">
        <v>1243</v>
      </c>
      <c r="E1397" s="41">
        <v>140.0</v>
      </c>
      <c r="F1397" s="41">
        <v>35.0</v>
      </c>
      <c r="G1397" s="41">
        <v>70.0</v>
      </c>
      <c r="H1397" s="41">
        <v>-3.07732701</v>
      </c>
      <c r="I1397" s="41">
        <v>10000.0</v>
      </c>
      <c r="J1397" s="41">
        <v>5000.0</v>
      </c>
      <c r="K1397" s="41">
        <v>1200.0</v>
      </c>
      <c r="L1397" s="41">
        <v>600.0</v>
      </c>
      <c r="M1397" s="41">
        <v>30.0</v>
      </c>
      <c r="N1397" s="40" t="s">
        <v>1370</v>
      </c>
      <c r="O1397" s="40" t="s">
        <v>1371</v>
      </c>
      <c r="P1397" s="40" t="s">
        <v>7305</v>
      </c>
      <c r="Q1397" s="40" t="s">
        <v>8686</v>
      </c>
      <c r="R1397" s="40" t="b">
        <v>0</v>
      </c>
      <c r="S1397" s="40" t="s">
        <v>7286</v>
      </c>
      <c r="T1397" s="40" t="s">
        <v>7305</v>
      </c>
      <c r="U1397" s="41">
        <v>0.1</v>
      </c>
      <c r="V1397" s="41">
        <v>0.9</v>
      </c>
      <c r="W1397" s="41">
        <v>0.3</v>
      </c>
      <c r="X1397" s="41">
        <v>0.5</v>
      </c>
      <c r="Y1397" s="40" t="b">
        <v>0</v>
      </c>
      <c r="Z1397" s="40" t="b">
        <v>1</v>
      </c>
      <c r="AA1397" s="40" t="b">
        <v>0</v>
      </c>
      <c r="AB1397" s="40" t="b">
        <v>1</v>
      </c>
      <c r="AC1397" s="41" t="s">
        <v>11918</v>
      </c>
      <c r="AD1397" s="41" t="s">
        <v>11919</v>
      </c>
      <c r="AE1397" s="41">
        <v>720.6163976</v>
      </c>
      <c r="AF1397" s="41">
        <v>-4.419936743</v>
      </c>
      <c r="AG1397" s="42">
        <v>4.1E41</v>
      </c>
      <c r="AH1397" s="51">
        <v>0.436290888</v>
      </c>
      <c r="AI1397" s="45" t="s">
        <v>11920</v>
      </c>
      <c r="AJ1397" s="46">
        <v>4.10327654040657E167</v>
      </c>
      <c r="AK1397" s="41">
        <v>2644.0</v>
      </c>
      <c r="AL1397" s="40" t="s">
        <v>7372</v>
      </c>
      <c r="AM1397" s="40" t="s">
        <v>7285</v>
      </c>
      <c r="AN1397" s="40" t="s">
        <v>5643</v>
      </c>
      <c r="AO1397" s="42">
        <v>1.0E138</v>
      </c>
    </row>
    <row r="1398">
      <c r="A1398" s="41">
        <v>437.0</v>
      </c>
      <c r="B1398" s="42">
        <v>1.671302375E9</v>
      </c>
      <c r="C1398" s="42">
        <v>3356.0</v>
      </c>
      <c r="D1398" s="40" t="s">
        <v>1243</v>
      </c>
      <c r="E1398" s="41">
        <v>140.0</v>
      </c>
      <c r="F1398" s="41">
        <v>35.0</v>
      </c>
      <c r="G1398" s="41">
        <v>70.0</v>
      </c>
      <c r="H1398" s="41">
        <v>-3.07732701</v>
      </c>
      <c r="I1398" s="41">
        <v>10000.0</v>
      </c>
      <c r="J1398" s="41">
        <v>5000.0</v>
      </c>
      <c r="K1398" s="41">
        <v>1200.0</v>
      </c>
      <c r="L1398" s="41">
        <v>600.0</v>
      </c>
      <c r="M1398" s="41">
        <v>50.0</v>
      </c>
      <c r="N1398" s="40" t="s">
        <v>1370</v>
      </c>
      <c r="O1398" s="40" t="s">
        <v>1371</v>
      </c>
      <c r="P1398" s="40" t="s">
        <v>7305</v>
      </c>
      <c r="Q1398" s="40" t="s">
        <v>8686</v>
      </c>
      <c r="R1398" s="40" t="b">
        <v>0</v>
      </c>
      <c r="S1398" s="40" t="s">
        <v>1373</v>
      </c>
      <c r="T1398" s="40" t="s">
        <v>212</v>
      </c>
      <c r="U1398" s="41">
        <v>0.1</v>
      </c>
      <c r="V1398" s="41">
        <v>0.9</v>
      </c>
      <c r="W1398" s="41">
        <v>0.2</v>
      </c>
      <c r="X1398" s="41">
        <v>0.6</v>
      </c>
      <c r="Y1398" s="40" t="b">
        <v>0</v>
      </c>
      <c r="Z1398" s="40" t="b">
        <v>1</v>
      </c>
      <c r="AA1398" s="40" t="b">
        <v>0</v>
      </c>
      <c r="AB1398" s="40" t="b">
        <v>0</v>
      </c>
      <c r="AC1398" s="41" t="s">
        <v>11921</v>
      </c>
      <c r="AD1398" s="41" t="s">
        <v>11922</v>
      </c>
      <c r="AE1398" s="41">
        <v>646.6029465</v>
      </c>
      <c r="AF1398" s="41">
        <v>-4.421545907</v>
      </c>
      <c r="AG1398" s="42">
        <v>4.76E41</v>
      </c>
      <c r="AH1398" s="51">
        <v>0.436813797</v>
      </c>
      <c r="AI1398" s="45" t="s">
        <v>11923</v>
      </c>
      <c r="AJ1398" s="40" t="s">
        <v>11924</v>
      </c>
      <c r="AK1398" s="41">
        <v>10000.0</v>
      </c>
      <c r="AL1398" s="40" t="s">
        <v>216</v>
      </c>
      <c r="AM1398" s="40" t="s">
        <v>7285</v>
      </c>
      <c r="AN1398" s="40" t="s">
        <v>224</v>
      </c>
      <c r="AO1398" s="42">
        <v>1.01E138</v>
      </c>
    </row>
    <row r="1399">
      <c r="A1399" s="41">
        <v>125.0</v>
      </c>
      <c r="B1399" s="42">
        <v>1.67130956E9</v>
      </c>
      <c r="C1399" s="42">
        <v>3356.0</v>
      </c>
      <c r="D1399" s="40" t="s">
        <v>1243</v>
      </c>
      <c r="E1399" s="41">
        <v>140.0</v>
      </c>
      <c r="F1399" s="41">
        <v>35.0</v>
      </c>
      <c r="G1399" s="41">
        <v>70.0</v>
      </c>
      <c r="H1399" s="41">
        <v>-3.07732701</v>
      </c>
      <c r="I1399" s="41">
        <v>10000.0</v>
      </c>
      <c r="J1399" s="41">
        <v>5000.0</v>
      </c>
      <c r="K1399" s="41">
        <v>1200.0</v>
      </c>
      <c r="L1399" s="41">
        <v>600.0</v>
      </c>
      <c r="M1399" s="41">
        <v>30.0</v>
      </c>
      <c r="N1399" s="40" t="s">
        <v>1370</v>
      </c>
      <c r="O1399" s="40" t="s">
        <v>1371</v>
      </c>
      <c r="P1399" s="40" t="s">
        <v>1372</v>
      </c>
      <c r="Q1399" s="40" t="s">
        <v>8686</v>
      </c>
      <c r="R1399" s="40" t="b">
        <v>0</v>
      </c>
      <c r="S1399" s="40" t="s">
        <v>7286</v>
      </c>
      <c r="T1399" s="40" t="s">
        <v>7305</v>
      </c>
      <c r="U1399" s="41">
        <v>0.1</v>
      </c>
      <c r="V1399" s="41">
        <v>0.9</v>
      </c>
      <c r="W1399" s="41">
        <v>0.3</v>
      </c>
      <c r="X1399" s="41">
        <v>0.6</v>
      </c>
      <c r="Y1399" s="40" t="b">
        <v>0</v>
      </c>
      <c r="Z1399" s="40" t="b">
        <v>1</v>
      </c>
      <c r="AA1399" s="40" t="b">
        <v>0</v>
      </c>
      <c r="AB1399" s="40" t="b">
        <v>0</v>
      </c>
      <c r="AC1399" s="41" t="s">
        <v>11925</v>
      </c>
      <c r="AD1399" s="41" t="s">
        <v>11926</v>
      </c>
      <c r="AE1399" s="41">
        <v>1203.14612</v>
      </c>
      <c r="AF1399" s="41">
        <v>-4.423060404</v>
      </c>
      <c r="AG1399" s="42">
        <v>1.14E42</v>
      </c>
      <c r="AH1399" s="51">
        <v>0.437305944</v>
      </c>
      <c r="AI1399" s="45" t="s">
        <v>11927</v>
      </c>
      <c r="AJ1399" s="40" t="s">
        <v>11928</v>
      </c>
      <c r="AK1399" s="41">
        <v>8041.0</v>
      </c>
      <c r="AL1399" s="40" t="s">
        <v>2224</v>
      </c>
      <c r="AM1399" s="40" t="s">
        <v>7285</v>
      </c>
      <c r="AN1399" s="40" t="s">
        <v>5643</v>
      </c>
      <c r="AO1399" s="42">
        <v>1.1E139</v>
      </c>
    </row>
    <row r="1400">
      <c r="A1400" s="41">
        <v>842.0</v>
      </c>
      <c r="B1400" s="42">
        <v>1.671302375E9</v>
      </c>
      <c r="C1400" s="42">
        <v>3356.0</v>
      </c>
      <c r="D1400" s="40" t="s">
        <v>1243</v>
      </c>
      <c r="E1400" s="41">
        <v>140.0</v>
      </c>
      <c r="F1400" s="41">
        <v>35.0</v>
      </c>
      <c r="G1400" s="41">
        <v>70.0</v>
      </c>
      <c r="H1400" s="41">
        <v>-3.07732701</v>
      </c>
      <c r="I1400" s="41">
        <v>10000.0</v>
      </c>
      <c r="J1400" s="41">
        <v>5000.0</v>
      </c>
      <c r="K1400" s="41">
        <v>1200.0</v>
      </c>
      <c r="L1400" s="41">
        <v>600.0</v>
      </c>
      <c r="M1400" s="41">
        <v>100.0</v>
      </c>
      <c r="N1400" s="40" t="s">
        <v>1370</v>
      </c>
      <c r="O1400" s="40" t="s">
        <v>1371</v>
      </c>
      <c r="P1400" s="40" t="s">
        <v>1372</v>
      </c>
      <c r="Q1400" s="40" t="s">
        <v>8686</v>
      </c>
      <c r="R1400" s="40" t="b">
        <v>0</v>
      </c>
      <c r="S1400" s="40" t="s">
        <v>7286</v>
      </c>
      <c r="T1400" s="40" t="s">
        <v>212</v>
      </c>
      <c r="U1400" s="41">
        <v>0.1</v>
      </c>
      <c r="V1400" s="41">
        <v>0.9</v>
      </c>
      <c r="W1400" s="41">
        <v>0.2</v>
      </c>
      <c r="X1400" s="41">
        <v>0.6</v>
      </c>
      <c r="Y1400" s="40" t="b">
        <v>0</v>
      </c>
      <c r="Z1400" s="40" t="b">
        <v>1</v>
      </c>
      <c r="AA1400" s="40" t="b">
        <v>0</v>
      </c>
      <c r="AB1400" s="40" t="b">
        <v>0</v>
      </c>
      <c r="AC1400" s="41" t="s">
        <v>8915</v>
      </c>
      <c r="AD1400" s="41" t="s">
        <v>11929</v>
      </c>
      <c r="AE1400" s="41">
        <v>657.2442753</v>
      </c>
      <c r="AF1400" s="41">
        <v>-4.425436682</v>
      </c>
      <c r="AG1400" s="42">
        <v>5.11E41</v>
      </c>
      <c r="AH1400" s="51">
        <v>0.438078133</v>
      </c>
      <c r="AI1400" s="45" t="s">
        <v>11930</v>
      </c>
      <c r="AJ1400" s="40" t="s">
        <v>11931</v>
      </c>
      <c r="AK1400" s="41">
        <v>5214.0</v>
      </c>
      <c r="AL1400" s="40" t="s">
        <v>7372</v>
      </c>
      <c r="AM1400" s="40" t="s">
        <v>7285</v>
      </c>
      <c r="AN1400" s="40" t="s">
        <v>224</v>
      </c>
      <c r="AO1400" s="42">
        <v>1.01E138</v>
      </c>
    </row>
    <row r="1401">
      <c r="A1401" s="41">
        <v>117.0</v>
      </c>
      <c r="B1401" s="42">
        <v>1.67130956E9</v>
      </c>
      <c r="C1401" s="42">
        <v>3356.0</v>
      </c>
      <c r="D1401" s="40" t="s">
        <v>1243</v>
      </c>
      <c r="E1401" s="41">
        <v>140.0</v>
      </c>
      <c r="F1401" s="41">
        <v>35.0</v>
      </c>
      <c r="G1401" s="41">
        <v>70.0</v>
      </c>
      <c r="H1401" s="41">
        <v>-3.07732701</v>
      </c>
      <c r="I1401" s="41">
        <v>10000.0</v>
      </c>
      <c r="J1401" s="41">
        <v>5000.0</v>
      </c>
      <c r="K1401" s="41">
        <v>1200.0</v>
      </c>
      <c r="L1401" s="41">
        <v>600.0</v>
      </c>
      <c r="M1401" s="41">
        <v>30.0</v>
      </c>
      <c r="N1401" s="40" t="s">
        <v>1370</v>
      </c>
      <c r="O1401" s="40" t="s">
        <v>1371</v>
      </c>
      <c r="P1401" s="40" t="s">
        <v>1372</v>
      </c>
      <c r="Q1401" s="40" t="s">
        <v>8686</v>
      </c>
      <c r="R1401" s="40" t="b">
        <v>0</v>
      </c>
      <c r="S1401" s="40" t="s">
        <v>7286</v>
      </c>
      <c r="T1401" s="40" t="s">
        <v>7305</v>
      </c>
      <c r="U1401" s="41">
        <v>0.1</v>
      </c>
      <c r="V1401" s="41">
        <v>0.9</v>
      </c>
      <c r="W1401" s="41">
        <v>0.1</v>
      </c>
      <c r="X1401" s="41">
        <v>0.4</v>
      </c>
      <c r="Y1401" s="40" t="b">
        <v>0</v>
      </c>
      <c r="Z1401" s="40" t="b">
        <v>1</v>
      </c>
      <c r="AA1401" s="40" t="b">
        <v>0</v>
      </c>
      <c r="AB1401" s="40" t="b">
        <v>0</v>
      </c>
      <c r="AC1401" s="41" t="s">
        <v>11932</v>
      </c>
      <c r="AD1401" s="41" t="s">
        <v>11933</v>
      </c>
      <c r="AE1401" s="41">
        <v>644.2777462</v>
      </c>
      <c r="AF1401" s="41">
        <v>-4.427065289</v>
      </c>
      <c r="AG1401" s="42">
        <v>1.17E42</v>
      </c>
      <c r="AH1401" s="51">
        <v>0.438607361</v>
      </c>
      <c r="AI1401" s="45" t="s">
        <v>11934</v>
      </c>
      <c r="AJ1401" s="46">
        <v>1.16658617666421E128</v>
      </c>
      <c r="AK1401" s="41">
        <v>6412.0</v>
      </c>
      <c r="AL1401" s="40" t="s">
        <v>1382</v>
      </c>
      <c r="AM1401" s="40" t="s">
        <v>7285</v>
      </c>
      <c r="AN1401" s="40" t="s">
        <v>5643</v>
      </c>
      <c r="AO1401" s="42">
        <v>1.1E139</v>
      </c>
    </row>
    <row r="1402">
      <c r="A1402" s="41">
        <v>4.0</v>
      </c>
      <c r="B1402" s="42">
        <v>1.671309524E9</v>
      </c>
      <c r="C1402" s="42">
        <v>3356.0</v>
      </c>
      <c r="D1402" s="40" t="s">
        <v>1243</v>
      </c>
      <c r="E1402" s="41">
        <v>140.0</v>
      </c>
      <c r="F1402" s="41">
        <v>35.0</v>
      </c>
      <c r="G1402" s="41">
        <v>70.0</v>
      </c>
      <c r="H1402" s="41">
        <v>-3.07732701</v>
      </c>
      <c r="I1402" s="41">
        <v>10000.0</v>
      </c>
      <c r="J1402" s="41">
        <v>5000.0</v>
      </c>
      <c r="K1402" s="41">
        <v>1200.0</v>
      </c>
      <c r="L1402" s="41">
        <v>600.0</v>
      </c>
      <c r="M1402" s="41">
        <v>30.0</v>
      </c>
      <c r="N1402" s="40" t="s">
        <v>1370</v>
      </c>
      <c r="O1402" s="40" t="s">
        <v>1371</v>
      </c>
      <c r="P1402" s="40" t="s">
        <v>209</v>
      </c>
      <c r="Q1402" s="40" t="s">
        <v>8686</v>
      </c>
      <c r="R1402" s="40" t="b">
        <v>0</v>
      </c>
      <c r="S1402" s="40" t="s">
        <v>1373</v>
      </c>
      <c r="T1402" s="40" t="s">
        <v>212</v>
      </c>
      <c r="U1402" s="41">
        <v>0.1</v>
      </c>
      <c r="V1402" s="41">
        <v>0.9</v>
      </c>
      <c r="W1402" s="41">
        <v>0.2</v>
      </c>
      <c r="X1402" s="41">
        <v>0.5</v>
      </c>
      <c r="Y1402" s="40" t="b">
        <v>0</v>
      </c>
      <c r="Z1402" s="40" t="b">
        <v>1</v>
      </c>
      <c r="AA1402" s="40" t="b">
        <v>0</v>
      </c>
      <c r="AB1402" s="40" t="b">
        <v>1</v>
      </c>
      <c r="AC1402" s="41" t="s">
        <v>11935</v>
      </c>
      <c r="AD1402" s="41" t="s">
        <v>11936</v>
      </c>
      <c r="AE1402" s="41">
        <v>1203.629924</v>
      </c>
      <c r="AF1402" s="41">
        <v>-4.428621325</v>
      </c>
      <c r="AG1402" s="42">
        <v>3.18E41</v>
      </c>
      <c r="AH1402" s="51">
        <v>0.439113006</v>
      </c>
      <c r="AI1402" s="45" t="s">
        <v>11937</v>
      </c>
      <c r="AJ1402" s="46">
        <v>3.18415475083408E125</v>
      </c>
      <c r="AK1402" s="41">
        <v>4075.0</v>
      </c>
      <c r="AL1402" s="40" t="s">
        <v>2224</v>
      </c>
      <c r="AM1402" s="40" t="s">
        <v>7285</v>
      </c>
      <c r="AN1402" s="40" t="s">
        <v>5643</v>
      </c>
      <c r="AO1402" s="42">
        <v>1.11E137</v>
      </c>
    </row>
    <row r="1403">
      <c r="A1403" s="41">
        <v>184.0</v>
      </c>
      <c r="B1403" s="42">
        <v>1.671302375E9</v>
      </c>
      <c r="C1403" s="42">
        <v>3356.0</v>
      </c>
      <c r="D1403" s="40" t="s">
        <v>1243</v>
      </c>
      <c r="E1403" s="41">
        <v>140.0</v>
      </c>
      <c r="F1403" s="41">
        <v>35.0</v>
      </c>
      <c r="G1403" s="41">
        <v>70.0</v>
      </c>
      <c r="H1403" s="41">
        <v>-3.07732701</v>
      </c>
      <c r="I1403" s="41">
        <v>10000.0</v>
      </c>
      <c r="J1403" s="41">
        <v>5000.0</v>
      </c>
      <c r="K1403" s="41">
        <v>1200.0</v>
      </c>
      <c r="L1403" s="41">
        <v>600.0</v>
      </c>
      <c r="M1403" s="41">
        <v>30.0</v>
      </c>
      <c r="N1403" s="40" t="s">
        <v>1370</v>
      </c>
      <c r="O1403" s="40" t="s">
        <v>208</v>
      </c>
      <c r="P1403" s="40" t="s">
        <v>209</v>
      </c>
      <c r="Q1403" s="40" t="s">
        <v>8686</v>
      </c>
      <c r="R1403" s="40" t="b">
        <v>0</v>
      </c>
      <c r="S1403" s="40" t="s">
        <v>1373</v>
      </c>
      <c r="T1403" s="40" t="s">
        <v>212</v>
      </c>
      <c r="U1403" s="41">
        <v>0.1</v>
      </c>
      <c r="V1403" s="41">
        <v>0.9</v>
      </c>
      <c r="W1403" s="41">
        <v>0.2</v>
      </c>
      <c r="X1403" s="41">
        <v>0.5</v>
      </c>
      <c r="Y1403" s="40" t="b">
        <v>0</v>
      </c>
      <c r="Z1403" s="40" t="b">
        <v>1</v>
      </c>
      <c r="AA1403" s="40" t="b">
        <v>0</v>
      </c>
      <c r="AB1403" s="40" t="b">
        <v>0</v>
      </c>
      <c r="AC1403" s="41" t="s">
        <v>4994</v>
      </c>
      <c r="AD1403" s="41" t="s">
        <v>11938</v>
      </c>
      <c r="AE1403" s="41">
        <v>324.835804</v>
      </c>
      <c r="AF1403" s="41">
        <v>-4.429203891</v>
      </c>
      <c r="AG1403" s="42">
        <v>3.48E41</v>
      </c>
      <c r="AH1403" s="51">
        <v>0.439302315</v>
      </c>
      <c r="AI1403" s="45" t="s">
        <v>11939</v>
      </c>
      <c r="AJ1403" s="45">
        <v>3.47748987705286E251</v>
      </c>
      <c r="AK1403" s="41">
        <v>10000.0</v>
      </c>
      <c r="AL1403" s="40" t="s">
        <v>216</v>
      </c>
      <c r="AM1403" s="40" t="s">
        <v>7285</v>
      </c>
      <c r="AN1403" s="40" t="s">
        <v>224</v>
      </c>
      <c r="AO1403" s="42">
        <v>1.11E137</v>
      </c>
    </row>
    <row r="1404">
      <c r="A1404" s="41">
        <v>145.0</v>
      </c>
      <c r="B1404" s="42">
        <v>1.671312492E9</v>
      </c>
      <c r="C1404" s="42">
        <v>3356.0</v>
      </c>
      <c r="D1404" s="40" t="s">
        <v>1243</v>
      </c>
      <c r="E1404" s="41">
        <v>140.0</v>
      </c>
      <c r="F1404" s="41">
        <v>35.0</v>
      </c>
      <c r="G1404" s="41">
        <v>70.0</v>
      </c>
      <c r="H1404" s="41">
        <v>-3.07732701</v>
      </c>
      <c r="I1404" s="41">
        <v>10000.0</v>
      </c>
      <c r="J1404" s="41">
        <v>5000.0</v>
      </c>
      <c r="K1404" s="41">
        <v>1200.0</v>
      </c>
      <c r="L1404" s="41">
        <v>600.0</v>
      </c>
      <c r="M1404" s="41">
        <v>30.0</v>
      </c>
      <c r="N1404" s="40" t="s">
        <v>1370</v>
      </c>
      <c r="O1404" s="40" t="s">
        <v>1371</v>
      </c>
      <c r="P1404" s="40" t="s">
        <v>212</v>
      </c>
      <c r="Q1404" s="40" t="s">
        <v>8686</v>
      </c>
      <c r="R1404" s="40" t="b">
        <v>0</v>
      </c>
      <c r="S1404" s="40" t="s">
        <v>1373</v>
      </c>
      <c r="T1404" s="40" t="s">
        <v>7305</v>
      </c>
      <c r="U1404" s="41">
        <v>0.1</v>
      </c>
      <c r="V1404" s="41">
        <v>0.9</v>
      </c>
      <c r="W1404" s="41">
        <v>0.1</v>
      </c>
      <c r="X1404" s="41">
        <v>0.5</v>
      </c>
      <c r="Y1404" s="40" t="b">
        <v>0</v>
      </c>
      <c r="Z1404" s="40" t="b">
        <v>1</v>
      </c>
      <c r="AA1404" s="40" t="b">
        <v>0</v>
      </c>
      <c r="AB1404" s="40" t="b">
        <v>1</v>
      </c>
      <c r="AC1404" s="41" t="s">
        <v>11940</v>
      </c>
      <c r="AD1404" s="41" t="s">
        <v>11941</v>
      </c>
      <c r="AE1404" s="41">
        <v>1203.589804</v>
      </c>
      <c r="AF1404" s="41">
        <v>-4.431691069</v>
      </c>
      <c r="AG1404" s="42">
        <v>9.99E41</v>
      </c>
      <c r="AH1404" s="51">
        <v>0.440110542</v>
      </c>
      <c r="AI1404" s="45" t="s">
        <v>11942</v>
      </c>
      <c r="AJ1404" s="46">
        <v>9.98852980853375E83</v>
      </c>
      <c r="AK1404" s="41">
        <v>8116.0</v>
      </c>
      <c r="AL1404" s="40" t="s">
        <v>2224</v>
      </c>
      <c r="AM1404" s="40" t="s">
        <v>7285</v>
      </c>
      <c r="AN1404" s="40" t="s">
        <v>5643</v>
      </c>
      <c r="AO1404" s="42">
        <v>1.01E139</v>
      </c>
    </row>
    <row r="1405">
      <c r="A1405" s="41">
        <v>112.0</v>
      </c>
      <c r="B1405" s="42">
        <v>1.671309524E9</v>
      </c>
      <c r="C1405" s="42">
        <v>3356.0</v>
      </c>
      <c r="D1405" s="40" t="s">
        <v>1243</v>
      </c>
      <c r="E1405" s="41">
        <v>140.0</v>
      </c>
      <c r="F1405" s="41">
        <v>35.0</v>
      </c>
      <c r="G1405" s="41">
        <v>70.0</v>
      </c>
      <c r="H1405" s="41">
        <v>-3.07732701</v>
      </c>
      <c r="I1405" s="41">
        <v>10000.0</v>
      </c>
      <c r="J1405" s="41">
        <v>5000.0</v>
      </c>
      <c r="K1405" s="41">
        <v>1200.0</v>
      </c>
      <c r="L1405" s="41">
        <v>600.0</v>
      </c>
      <c r="M1405" s="41">
        <v>30.0</v>
      </c>
      <c r="N1405" s="40" t="s">
        <v>1370</v>
      </c>
      <c r="O1405" s="40" t="s">
        <v>1371</v>
      </c>
      <c r="P1405" s="40" t="s">
        <v>1372</v>
      </c>
      <c r="Q1405" s="40" t="s">
        <v>8686</v>
      </c>
      <c r="R1405" s="40" t="b">
        <v>0</v>
      </c>
      <c r="S1405" s="40" t="s">
        <v>1373</v>
      </c>
      <c r="T1405" s="40" t="s">
        <v>212</v>
      </c>
      <c r="U1405" s="41">
        <v>0.1</v>
      </c>
      <c r="V1405" s="41">
        <v>0.9</v>
      </c>
      <c r="W1405" s="41">
        <v>0.2</v>
      </c>
      <c r="X1405" s="41">
        <v>0.5</v>
      </c>
      <c r="Y1405" s="40" t="b">
        <v>0</v>
      </c>
      <c r="Z1405" s="40" t="b">
        <v>1</v>
      </c>
      <c r="AA1405" s="40" t="b">
        <v>0</v>
      </c>
      <c r="AB1405" s="40" t="b">
        <v>1</v>
      </c>
      <c r="AC1405" s="41" t="s">
        <v>11943</v>
      </c>
      <c r="AD1405" s="41" t="s">
        <v>11944</v>
      </c>
      <c r="AE1405" s="41">
        <v>1203.377569</v>
      </c>
      <c r="AF1405" s="41">
        <v>-4.432083501</v>
      </c>
      <c r="AG1405" s="42">
        <v>9.33E41</v>
      </c>
      <c r="AH1405" s="51">
        <v>0.440238066</v>
      </c>
      <c r="AI1405" s="45" t="s">
        <v>11945</v>
      </c>
      <c r="AJ1405" s="46">
        <v>9.33236701527851E125</v>
      </c>
      <c r="AK1405" s="41">
        <v>4352.0</v>
      </c>
      <c r="AL1405" s="40" t="s">
        <v>2224</v>
      </c>
      <c r="AM1405" s="40" t="s">
        <v>7285</v>
      </c>
      <c r="AN1405" s="40" t="s">
        <v>5643</v>
      </c>
      <c r="AO1405" s="42">
        <v>1.01E139</v>
      </c>
    </row>
    <row r="1406">
      <c r="A1406" s="41">
        <v>229.0</v>
      </c>
      <c r="B1406" s="42">
        <v>1.671302375E9</v>
      </c>
      <c r="C1406" s="42">
        <v>3356.0</v>
      </c>
      <c r="D1406" s="40" t="s">
        <v>1243</v>
      </c>
      <c r="E1406" s="41">
        <v>140.0</v>
      </c>
      <c r="F1406" s="41">
        <v>35.0</v>
      </c>
      <c r="G1406" s="41">
        <v>70.0</v>
      </c>
      <c r="H1406" s="41">
        <v>-3.07732701</v>
      </c>
      <c r="I1406" s="41">
        <v>10000.0</v>
      </c>
      <c r="J1406" s="41">
        <v>5000.0</v>
      </c>
      <c r="K1406" s="41">
        <v>1200.0</v>
      </c>
      <c r="L1406" s="41">
        <v>600.0</v>
      </c>
      <c r="M1406" s="41">
        <v>30.0</v>
      </c>
      <c r="N1406" s="40" t="s">
        <v>1370</v>
      </c>
      <c r="O1406" s="40" t="s">
        <v>208</v>
      </c>
      <c r="P1406" s="40" t="s">
        <v>7310</v>
      </c>
      <c r="Q1406" s="40" t="s">
        <v>8686</v>
      </c>
      <c r="R1406" s="40" t="b">
        <v>0</v>
      </c>
      <c r="S1406" s="40" t="s">
        <v>7286</v>
      </c>
      <c r="T1406" s="40" t="s">
        <v>212</v>
      </c>
      <c r="U1406" s="41">
        <v>0.1</v>
      </c>
      <c r="V1406" s="41">
        <v>0.9</v>
      </c>
      <c r="W1406" s="41">
        <v>0.2</v>
      </c>
      <c r="X1406" s="41">
        <v>0.5</v>
      </c>
      <c r="Y1406" s="40" t="b">
        <v>0</v>
      </c>
      <c r="Z1406" s="40" t="b">
        <v>1</v>
      </c>
      <c r="AA1406" s="40" t="b">
        <v>0</v>
      </c>
      <c r="AB1406" s="40" t="b">
        <v>0</v>
      </c>
      <c r="AC1406" s="41" t="s">
        <v>11946</v>
      </c>
      <c r="AD1406" s="41" t="s">
        <v>11947</v>
      </c>
      <c r="AE1406" s="41">
        <v>391.7530096</v>
      </c>
      <c r="AF1406" s="41">
        <v>-4.432274255</v>
      </c>
      <c r="AG1406" s="42">
        <v>9.49E40</v>
      </c>
      <c r="AH1406" s="51">
        <v>0.440300053</v>
      </c>
      <c r="AI1406" s="45" t="s">
        <v>11948</v>
      </c>
      <c r="AJ1406" s="40" t="s">
        <v>7330</v>
      </c>
      <c r="AK1406" s="41">
        <v>8771.0</v>
      </c>
      <c r="AL1406" s="40" t="s">
        <v>1382</v>
      </c>
      <c r="AM1406" s="40" t="s">
        <v>7285</v>
      </c>
      <c r="AN1406" s="40" t="s">
        <v>224</v>
      </c>
      <c r="AO1406" s="42">
        <v>1.0E136</v>
      </c>
    </row>
    <row r="1407">
      <c r="A1407" s="41">
        <v>15.0</v>
      </c>
      <c r="B1407" s="42">
        <v>1.671302375E9</v>
      </c>
      <c r="C1407" s="42">
        <v>3356.0</v>
      </c>
      <c r="D1407" s="40" t="s">
        <v>1243</v>
      </c>
      <c r="E1407" s="41">
        <v>140.0</v>
      </c>
      <c r="F1407" s="41">
        <v>35.0</v>
      </c>
      <c r="G1407" s="41">
        <v>70.0</v>
      </c>
      <c r="H1407" s="41">
        <v>-3.07732701</v>
      </c>
      <c r="I1407" s="41">
        <v>10000.0</v>
      </c>
      <c r="J1407" s="41">
        <v>5000.0</v>
      </c>
      <c r="K1407" s="41">
        <v>1200.0</v>
      </c>
      <c r="L1407" s="41">
        <v>600.0</v>
      </c>
      <c r="M1407" s="41">
        <v>30.0</v>
      </c>
      <c r="N1407" s="40" t="s">
        <v>1370</v>
      </c>
      <c r="O1407" s="40" t="s">
        <v>1371</v>
      </c>
      <c r="P1407" s="40" t="s">
        <v>209</v>
      </c>
      <c r="Q1407" s="40" t="s">
        <v>8686</v>
      </c>
      <c r="R1407" s="40" t="b">
        <v>0</v>
      </c>
      <c r="S1407" s="40" t="s">
        <v>7286</v>
      </c>
      <c r="T1407" s="40" t="s">
        <v>212</v>
      </c>
      <c r="U1407" s="41">
        <v>0.1</v>
      </c>
      <c r="V1407" s="41">
        <v>0.9</v>
      </c>
      <c r="W1407" s="41">
        <v>0.3</v>
      </c>
      <c r="X1407" s="41">
        <v>0.4</v>
      </c>
      <c r="Y1407" s="40" t="b">
        <v>0</v>
      </c>
      <c r="Z1407" s="40" t="b">
        <v>1</v>
      </c>
      <c r="AA1407" s="40" t="b">
        <v>0</v>
      </c>
      <c r="AB1407" s="40" t="b">
        <v>0</v>
      </c>
      <c r="AC1407" s="41" t="s">
        <v>11949</v>
      </c>
      <c r="AD1407" s="41" t="s">
        <v>11950</v>
      </c>
      <c r="AE1407" s="41">
        <v>199.1030309</v>
      </c>
      <c r="AF1407" s="41">
        <v>-4.433140001</v>
      </c>
      <c r="AG1407" s="42">
        <v>1.17E42</v>
      </c>
      <c r="AH1407" s="51">
        <v>0.440581383</v>
      </c>
      <c r="AI1407" s="45" t="s">
        <v>11951</v>
      </c>
      <c r="AJ1407" s="40" t="s">
        <v>11952</v>
      </c>
      <c r="AK1407" s="41">
        <v>5617.0</v>
      </c>
      <c r="AL1407" s="40" t="s">
        <v>1382</v>
      </c>
      <c r="AM1407" s="40" t="s">
        <v>7285</v>
      </c>
      <c r="AN1407" s="40" t="s">
        <v>224</v>
      </c>
      <c r="AO1407" s="42">
        <v>1.1E139</v>
      </c>
    </row>
    <row r="1408">
      <c r="A1408" s="41">
        <v>119.0</v>
      </c>
      <c r="B1408" s="42">
        <v>1.671302375E9</v>
      </c>
      <c r="C1408" s="42">
        <v>3356.0</v>
      </c>
      <c r="D1408" s="40" t="s">
        <v>1243</v>
      </c>
      <c r="E1408" s="41">
        <v>140.0</v>
      </c>
      <c r="F1408" s="41">
        <v>35.0</v>
      </c>
      <c r="G1408" s="41">
        <v>70.0</v>
      </c>
      <c r="H1408" s="41">
        <v>-3.07732701</v>
      </c>
      <c r="I1408" s="41">
        <v>10000.0</v>
      </c>
      <c r="J1408" s="41">
        <v>5000.0</v>
      </c>
      <c r="K1408" s="41">
        <v>1200.0</v>
      </c>
      <c r="L1408" s="41">
        <v>600.0</v>
      </c>
      <c r="M1408" s="41">
        <v>30.0</v>
      </c>
      <c r="N1408" s="40" t="s">
        <v>1370</v>
      </c>
      <c r="O1408" s="40" t="s">
        <v>1371</v>
      </c>
      <c r="P1408" s="40" t="s">
        <v>1372</v>
      </c>
      <c r="Q1408" s="40" t="s">
        <v>8686</v>
      </c>
      <c r="R1408" s="40" t="b">
        <v>0</v>
      </c>
      <c r="S1408" s="40" t="s">
        <v>7286</v>
      </c>
      <c r="T1408" s="40" t="s">
        <v>212</v>
      </c>
      <c r="U1408" s="41">
        <v>0.1</v>
      </c>
      <c r="V1408" s="41">
        <v>0.9</v>
      </c>
      <c r="W1408" s="41">
        <v>0.1</v>
      </c>
      <c r="X1408" s="41">
        <v>0.6</v>
      </c>
      <c r="Y1408" s="40" t="b">
        <v>0</v>
      </c>
      <c r="Z1408" s="40" t="b">
        <v>1</v>
      </c>
      <c r="AA1408" s="40" t="b">
        <v>0</v>
      </c>
      <c r="AB1408" s="40" t="b">
        <v>0</v>
      </c>
      <c r="AC1408" s="41" t="s">
        <v>11953</v>
      </c>
      <c r="AD1408" s="41" t="s">
        <v>11954</v>
      </c>
      <c r="AE1408" s="41">
        <v>367.2784424</v>
      </c>
      <c r="AF1408" s="41">
        <v>-4.434319495</v>
      </c>
      <c r="AG1408" s="42">
        <v>4.67E41</v>
      </c>
      <c r="AH1408" s="51">
        <v>0.440964668</v>
      </c>
      <c r="AI1408" s="45" t="s">
        <v>11955</v>
      </c>
      <c r="AJ1408" s="46">
        <v>4.67320471162993E125</v>
      </c>
      <c r="AK1408" s="41">
        <v>9833.0</v>
      </c>
      <c r="AL1408" s="40" t="s">
        <v>1382</v>
      </c>
      <c r="AM1408" s="40" t="s">
        <v>7285</v>
      </c>
      <c r="AN1408" s="40" t="s">
        <v>224</v>
      </c>
      <c r="AO1408" s="42">
        <v>1.01E138</v>
      </c>
    </row>
    <row r="1409">
      <c r="A1409" s="41">
        <v>116.0</v>
      </c>
      <c r="B1409" s="42">
        <v>1.671312514E9</v>
      </c>
      <c r="C1409" s="42">
        <v>3356.0</v>
      </c>
      <c r="D1409" s="40" t="s">
        <v>1243</v>
      </c>
      <c r="E1409" s="41">
        <v>140.0</v>
      </c>
      <c r="F1409" s="41">
        <v>35.0</v>
      </c>
      <c r="G1409" s="41">
        <v>70.0</v>
      </c>
      <c r="H1409" s="41">
        <v>-3.07732701</v>
      </c>
      <c r="I1409" s="41">
        <v>10000.0</v>
      </c>
      <c r="J1409" s="41">
        <v>5000.0</v>
      </c>
      <c r="K1409" s="41">
        <v>1200.0</v>
      </c>
      <c r="L1409" s="41">
        <v>600.0</v>
      </c>
      <c r="M1409" s="41">
        <v>30.0</v>
      </c>
      <c r="N1409" s="40" t="s">
        <v>1370</v>
      </c>
      <c r="O1409" s="40" t="s">
        <v>1371</v>
      </c>
      <c r="P1409" s="40" t="s">
        <v>1372</v>
      </c>
      <c r="Q1409" s="40" t="s">
        <v>8686</v>
      </c>
      <c r="R1409" s="40" t="b">
        <v>0</v>
      </c>
      <c r="S1409" s="40" t="s">
        <v>1373</v>
      </c>
      <c r="T1409" s="40" t="s">
        <v>7305</v>
      </c>
      <c r="U1409" s="41">
        <v>0.1</v>
      </c>
      <c r="V1409" s="41">
        <v>0.9</v>
      </c>
      <c r="W1409" s="41">
        <v>0.3</v>
      </c>
      <c r="X1409" s="41">
        <v>0.6</v>
      </c>
      <c r="Y1409" s="40" t="b">
        <v>0</v>
      </c>
      <c r="Z1409" s="40" t="b">
        <v>1</v>
      </c>
      <c r="AA1409" s="40" t="b">
        <v>0</v>
      </c>
      <c r="AB1409" s="40" t="b">
        <v>1</v>
      </c>
      <c r="AC1409" s="41" t="s">
        <v>11956</v>
      </c>
      <c r="AD1409" s="41" t="s">
        <v>11957</v>
      </c>
      <c r="AE1409" s="41">
        <v>1203.31023</v>
      </c>
      <c r="AF1409" s="41">
        <v>-4.437393601</v>
      </c>
      <c r="AG1409" s="42">
        <v>3.97E41</v>
      </c>
      <c r="AH1409" s="51">
        <v>0.441963622</v>
      </c>
      <c r="AI1409" s="45" t="s">
        <v>11958</v>
      </c>
      <c r="AJ1409" s="46">
        <v>3.97366377761064E167</v>
      </c>
      <c r="AK1409" s="41">
        <v>7445.0</v>
      </c>
      <c r="AL1409" s="40" t="s">
        <v>2224</v>
      </c>
      <c r="AM1409" s="40" t="s">
        <v>7285</v>
      </c>
      <c r="AN1409" s="40" t="s">
        <v>5643</v>
      </c>
      <c r="AO1409" s="42">
        <v>1.0E138</v>
      </c>
    </row>
    <row r="1410">
      <c r="A1410" s="41">
        <v>546.0</v>
      </c>
      <c r="B1410" s="42">
        <v>1.671302375E9</v>
      </c>
      <c r="C1410" s="42">
        <v>3356.0</v>
      </c>
      <c r="D1410" s="40" t="s">
        <v>1243</v>
      </c>
      <c r="E1410" s="41">
        <v>140.0</v>
      </c>
      <c r="F1410" s="41">
        <v>35.0</v>
      </c>
      <c r="G1410" s="41">
        <v>70.0</v>
      </c>
      <c r="H1410" s="41">
        <v>-3.07732701</v>
      </c>
      <c r="I1410" s="41">
        <v>10000.0</v>
      </c>
      <c r="J1410" s="41">
        <v>5000.0</v>
      </c>
      <c r="K1410" s="41">
        <v>1200.0</v>
      </c>
      <c r="L1410" s="41">
        <v>600.0</v>
      </c>
      <c r="M1410" s="41">
        <v>50.0</v>
      </c>
      <c r="N1410" s="40" t="s">
        <v>1370</v>
      </c>
      <c r="O1410" s="40" t="s">
        <v>208</v>
      </c>
      <c r="P1410" s="40" t="s">
        <v>209</v>
      </c>
      <c r="Q1410" s="40" t="s">
        <v>8686</v>
      </c>
      <c r="R1410" s="40" t="b">
        <v>0</v>
      </c>
      <c r="S1410" s="40" t="s">
        <v>1373</v>
      </c>
      <c r="T1410" s="40" t="s">
        <v>212</v>
      </c>
      <c r="U1410" s="41">
        <v>0.1</v>
      </c>
      <c r="V1410" s="41">
        <v>0.9</v>
      </c>
      <c r="W1410" s="41">
        <v>0.3</v>
      </c>
      <c r="X1410" s="41">
        <v>0.4</v>
      </c>
      <c r="Y1410" s="40" t="b">
        <v>0</v>
      </c>
      <c r="Z1410" s="40" t="b">
        <v>1</v>
      </c>
      <c r="AA1410" s="40" t="b">
        <v>0</v>
      </c>
      <c r="AB1410" s="40" t="b">
        <v>0</v>
      </c>
      <c r="AC1410" s="41" t="s">
        <v>11959</v>
      </c>
      <c r="AD1410" s="41" t="s">
        <v>11960</v>
      </c>
      <c r="AE1410" s="41">
        <v>408.9725397</v>
      </c>
      <c r="AF1410" s="41">
        <v>-4.444010089</v>
      </c>
      <c r="AG1410" s="42">
        <v>1.18E42</v>
      </c>
      <c r="AH1410" s="51">
        <v>0.444113698</v>
      </c>
      <c r="AI1410" s="45" t="s">
        <v>11961</v>
      </c>
      <c r="AJ1410" s="40" t="s">
        <v>11962</v>
      </c>
      <c r="AK1410" s="41">
        <v>10000.0</v>
      </c>
      <c r="AL1410" s="40" t="s">
        <v>216</v>
      </c>
      <c r="AM1410" s="40" t="s">
        <v>7285</v>
      </c>
      <c r="AN1410" s="40" t="s">
        <v>224</v>
      </c>
      <c r="AO1410" s="42">
        <v>1.1E139</v>
      </c>
    </row>
    <row r="1411">
      <c r="A1411" s="41">
        <v>268.0</v>
      </c>
      <c r="B1411" s="42">
        <v>1.671302375E9</v>
      </c>
      <c r="C1411" s="42">
        <v>3356.0</v>
      </c>
      <c r="D1411" s="40" t="s">
        <v>1243</v>
      </c>
      <c r="E1411" s="41">
        <v>140.0</v>
      </c>
      <c r="F1411" s="41">
        <v>35.0</v>
      </c>
      <c r="G1411" s="41">
        <v>70.0</v>
      </c>
      <c r="H1411" s="41">
        <v>-3.07732701</v>
      </c>
      <c r="I1411" s="41">
        <v>10000.0</v>
      </c>
      <c r="J1411" s="41">
        <v>5000.0</v>
      </c>
      <c r="K1411" s="41">
        <v>1200.0</v>
      </c>
      <c r="L1411" s="41">
        <v>600.0</v>
      </c>
      <c r="M1411" s="41">
        <v>30.0</v>
      </c>
      <c r="N1411" s="40" t="s">
        <v>1370</v>
      </c>
      <c r="O1411" s="40" t="s">
        <v>208</v>
      </c>
      <c r="P1411" s="40" t="s">
        <v>7305</v>
      </c>
      <c r="Q1411" s="40" t="s">
        <v>8686</v>
      </c>
      <c r="R1411" s="40" t="b">
        <v>0</v>
      </c>
      <c r="S1411" s="40" t="s">
        <v>7286</v>
      </c>
      <c r="T1411" s="40" t="s">
        <v>212</v>
      </c>
      <c r="U1411" s="41">
        <v>0.1</v>
      </c>
      <c r="V1411" s="41">
        <v>0.9</v>
      </c>
      <c r="W1411" s="41">
        <v>0.3</v>
      </c>
      <c r="X1411" s="41">
        <v>0.5</v>
      </c>
      <c r="Y1411" s="40" t="b">
        <v>0</v>
      </c>
      <c r="Z1411" s="40" t="b">
        <v>1</v>
      </c>
      <c r="AA1411" s="40" t="b">
        <v>0</v>
      </c>
      <c r="AB1411" s="40" t="b">
        <v>0</v>
      </c>
      <c r="AC1411" s="41" t="s">
        <v>11963</v>
      </c>
      <c r="AD1411" s="41" t="s">
        <v>11964</v>
      </c>
      <c r="AE1411" s="41">
        <v>215.4446342</v>
      </c>
      <c r="AF1411" s="41">
        <v>-4.444149285</v>
      </c>
      <c r="AG1411" s="42">
        <v>1.23E42</v>
      </c>
      <c r="AH1411" s="51">
        <v>0.444158931</v>
      </c>
      <c r="AI1411" s="45" t="s">
        <v>11965</v>
      </c>
      <c r="AJ1411" s="40" t="s">
        <v>11966</v>
      </c>
      <c r="AK1411" s="41">
        <v>6686.0</v>
      </c>
      <c r="AL1411" s="40" t="s">
        <v>1382</v>
      </c>
      <c r="AM1411" s="40" t="s">
        <v>7285</v>
      </c>
      <c r="AN1411" s="40" t="s">
        <v>224</v>
      </c>
      <c r="AO1411" s="42">
        <v>1.11E139</v>
      </c>
    </row>
    <row r="1412">
      <c r="A1412" s="41">
        <v>621.0</v>
      </c>
      <c r="B1412" s="42">
        <v>1.671302375E9</v>
      </c>
      <c r="C1412" s="42">
        <v>3356.0</v>
      </c>
      <c r="D1412" s="40" t="s">
        <v>1243</v>
      </c>
      <c r="E1412" s="41">
        <v>140.0</v>
      </c>
      <c r="F1412" s="41">
        <v>35.0</v>
      </c>
      <c r="G1412" s="41">
        <v>70.0</v>
      </c>
      <c r="H1412" s="41">
        <v>-3.07732701</v>
      </c>
      <c r="I1412" s="41">
        <v>10000.0</v>
      </c>
      <c r="J1412" s="41">
        <v>5000.0</v>
      </c>
      <c r="K1412" s="41">
        <v>1200.0</v>
      </c>
      <c r="L1412" s="41">
        <v>600.0</v>
      </c>
      <c r="M1412" s="41">
        <v>50.0</v>
      </c>
      <c r="N1412" s="40" t="s">
        <v>1370</v>
      </c>
      <c r="O1412" s="40" t="s">
        <v>208</v>
      </c>
      <c r="P1412" s="40" t="s">
        <v>7305</v>
      </c>
      <c r="Q1412" s="40" t="s">
        <v>8686</v>
      </c>
      <c r="R1412" s="40" t="b">
        <v>0</v>
      </c>
      <c r="S1412" s="40" t="s">
        <v>7286</v>
      </c>
      <c r="T1412" s="40" t="s">
        <v>212</v>
      </c>
      <c r="U1412" s="41">
        <v>0.1</v>
      </c>
      <c r="V1412" s="41">
        <v>0.9</v>
      </c>
      <c r="W1412" s="41">
        <v>0.1</v>
      </c>
      <c r="X1412" s="41">
        <v>0.4</v>
      </c>
      <c r="Y1412" s="40" t="b">
        <v>0</v>
      </c>
      <c r="Z1412" s="40" t="b">
        <v>1</v>
      </c>
      <c r="AA1412" s="40" t="b">
        <v>0</v>
      </c>
      <c r="AB1412" s="40" t="b">
        <v>0</v>
      </c>
      <c r="AC1412" s="41" t="s">
        <v>11967</v>
      </c>
      <c r="AD1412" s="41" t="s">
        <v>11968</v>
      </c>
      <c r="AE1412" s="41">
        <v>240.9846735</v>
      </c>
      <c r="AF1412" s="41">
        <v>-4.444638935</v>
      </c>
      <c r="AG1412" s="42">
        <v>3.43E41</v>
      </c>
      <c r="AH1412" s="51">
        <v>0.444318046</v>
      </c>
      <c r="AI1412" s="45" t="s">
        <v>11969</v>
      </c>
      <c r="AJ1412" s="40" t="s">
        <v>7330</v>
      </c>
      <c r="AK1412" s="41">
        <v>5369.0</v>
      </c>
      <c r="AL1412" s="40" t="s">
        <v>1382</v>
      </c>
      <c r="AM1412" s="40" t="s">
        <v>7285</v>
      </c>
      <c r="AN1412" s="40" t="s">
        <v>224</v>
      </c>
      <c r="AO1412" s="42">
        <v>1.11E137</v>
      </c>
    </row>
    <row r="1413">
      <c r="A1413" s="41">
        <v>40.0</v>
      </c>
      <c r="B1413" s="42">
        <v>1.671309524E9</v>
      </c>
      <c r="C1413" s="42">
        <v>3356.0</v>
      </c>
      <c r="D1413" s="40" t="s">
        <v>1243</v>
      </c>
      <c r="E1413" s="41">
        <v>140.0</v>
      </c>
      <c r="F1413" s="41">
        <v>35.0</v>
      </c>
      <c r="G1413" s="41">
        <v>70.0</v>
      </c>
      <c r="H1413" s="41">
        <v>-3.07732701</v>
      </c>
      <c r="I1413" s="41">
        <v>10000.0</v>
      </c>
      <c r="J1413" s="41">
        <v>5000.0</v>
      </c>
      <c r="K1413" s="41">
        <v>1200.0</v>
      </c>
      <c r="L1413" s="41">
        <v>600.0</v>
      </c>
      <c r="M1413" s="41">
        <v>30.0</v>
      </c>
      <c r="N1413" s="40" t="s">
        <v>1370</v>
      </c>
      <c r="O1413" s="40" t="s">
        <v>1371</v>
      </c>
      <c r="P1413" s="40" t="s">
        <v>7310</v>
      </c>
      <c r="Q1413" s="40" t="s">
        <v>8686</v>
      </c>
      <c r="R1413" s="40" t="b">
        <v>0</v>
      </c>
      <c r="S1413" s="40" t="s">
        <v>1373</v>
      </c>
      <c r="T1413" s="40" t="s">
        <v>212</v>
      </c>
      <c r="U1413" s="41">
        <v>0.1</v>
      </c>
      <c r="V1413" s="41">
        <v>0.9</v>
      </c>
      <c r="W1413" s="41">
        <v>0.2</v>
      </c>
      <c r="X1413" s="41">
        <v>0.5</v>
      </c>
      <c r="Y1413" s="40" t="b">
        <v>0</v>
      </c>
      <c r="Z1413" s="40" t="b">
        <v>1</v>
      </c>
      <c r="AA1413" s="40" t="b">
        <v>0</v>
      </c>
      <c r="AB1413" s="40" t="b">
        <v>1</v>
      </c>
      <c r="AC1413" s="41" t="s">
        <v>11970</v>
      </c>
      <c r="AD1413" s="41" t="s">
        <v>11971</v>
      </c>
      <c r="AE1413" s="41">
        <v>1203.415766</v>
      </c>
      <c r="AF1413" s="41">
        <v>-4.448738649</v>
      </c>
      <c r="AG1413" s="42">
        <v>6.33E41</v>
      </c>
      <c r="AH1413" s="51">
        <v>0.445650279</v>
      </c>
      <c r="AI1413" s="45" t="s">
        <v>11972</v>
      </c>
      <c r="AJ1413" s="46">
        <v>6.33319166292152E125</v>
      </c>
      <c r="AK1413" s="41">
        <v>3558.0</v>
      </c>
      <c r="AL1413" s="40" t="s">
        <v>2224</v>
      </c>
      <c r="AM1413" s="40" t="s">
        <v>7285</v>
      </c>
      <c r="AN1413" s="40" t="s">
        <v>5643</v>
      </c>
      <c r="AO1413" s="42">
        <v>1.11E138</v>
      </c>
    </row>
    <row r="1414">
      <c r="A1414" s="41">
        <v>40.0</v>
      </c>
      <c r="B1414" s="42">
        <v>1.671312514E9</v>
      </c>
      <c r="C1414" s="42">
        <v>3356.0</v>
      </c>
      <c r="D1414" s="40" t="s">
        <v>1243</v>
      </c>
      <c r="E1414" s="41">
        <v>140.0</v>
      </c>
      <c r="F1414" s="41">
        <v>35.0</v>
      </c>
      <c r="G1414" s="41">
        <v>70.0</v>
      </c>
      <c r="H1414" s="41">
        <v>-3.07732701</v>
      </c>
      <c r="I1414" s="41">
        <v>10000.0</v>
      </c>
      <c r="J1414" s="41">
        <v>5000.0</v>
      </c>
      <c r="K1414" s="41">
        <v>1200.0</v>
      </c>
      <c r="L1414" s="41">
        <v>600.0</v>
      </c>
      <c r="M1414" s="41">
        <v>30.0</v>
      </c>
      <c r="N1414" s="40" t="s">
        <v>1370</v>
      </c>
      <c r="O1414" s="40" t="s">
        <v>1371</v>
      </c>
      <c r="P1414" s="40" t="s">
        <v>7310</v>
      </c>
      <c r="Q1414" s="40" t="s">
        <v>8686</v>
      </c>
      <c r="R1414" s="40" t="b">
        <v>0</v>
      </c>
      <c r="S1414" s="40" t="s">
        <v>1373</v>
      </c>
      <c r="T1414" s="40" t="s">
        <v>7305</v>
      </c>
      <c r="U1414" s="41">
        <v>0.1</v>
      </c>
      <c r="V1414" s="41">
        <v>0.9</v>
      </c>
      <c r="W1414" s="41">
        <v>0.2</v>
      </c>
      <c r="X1414" s="41">
        <v>0.5</v>
      </c>
      <c r="Y1414" s="40" t="b">
        <v>0</v>
      </c>
      <c r="Z1414" s="40" t="b">
        <v>1</v>
      </c>
      <c r="AA1414" s="40" t="b">
        <v>0</v>
      </c>
      <c r="AB1414" s="40" t="b">
        <v>1</v>
      </c>
      <c r="AC1414" s="41" t="s">
        <v>796</v>
      </c>
      <c r="AD1414" s="41" t="s">
        <v>11973</v>
      </c>
      <c r="AE1414" s="41">
        <v>1203.003484</v>
      </c>
      <c r="AF1414" s="41">
        <v>-4.448895733</v>
      </c>
      <c r="AG1414" s="42">
        <v>8.7E41</v>
      </c>
      <c r="AH1414" s="51">
        <v>0.445701324</v>
      </c>
      <c r="AI1414" s="45" t="s">
        <v>11974</v>
      </c>
      <c r="AJ1414" s="46">
        <v>8.70167034945969E125</v>
      </c>
      <c r="AK1414" s="41">
        <v>6254.0</v>
      </c>
      <c r="AL1414" s="40" t="s">
        <v>2224</v>
      </c>
      <c r="AM1414" s="40" t="s">
        <v>7285</v>
      </c>
      <c r="AN1414" s="40" t="s">
        <v>5643</v>
      </c>
      <c r="AO1414" s="42">
        <v>1.0E139</v>
      </c>
    </row>
    <row r="1415">
      <c r="A1415" s="41">
        <v>547.0</v>
      </c>
      <c r="B1415" s="42">
        <v>1.671302375E9</v>
      </c>
      <c r="C1415" s="42">
        <v>3356.0</v>
      </c>
      <c r="D1415" s="40" t="s">
        <v>1243</v>
      </c>
      <c r="E1415" s="41">
        <v>140.0</v>
      </c>
      <c r="F1415" s="41">
        <v>35.0</v>
      </c>
      <c r="G1415" s="41">
        <v>70.0</v>
      </c>
      <c r="H1415" s="41">
        <v>-3.07732701</v>
      </c>
      <c r="I1415" s="41">
        <v>10000.0</v>
      </c>
      <c r="J1415" s="41">
        <v>5000.0</v>
      </c>
      <c r="K1415" s="41">
        <v>1200.0</v>
      </c>
      <c r="L1415" s="41">
        <v>600.0</v>
      </c>
      <c r="M1415" s="41">
        <v>50.0</v>
      </c>
      <c r="N1415" s="40" t="s">
        <v>1370</v>
      </c>
      <c r="O1415" s="40" t="s">
        <v>208</v>
      </c>
      <c r="P1415" s="40" t="s">
        <v>209</v>
      </c>
      <c r="Q1415" s="40" t="s">
        <v>8686</v>
      </c>
      <c r="R1415" s="40" t="b">
        <v>0</v>
      </c>
      <c r="S1415" s="40" t="s">
        <v>1373</v>
      </c>
      <c r="T1415" s="40" t="s">
        <v>212</v>
      </c>
      <c r="U1415" s="41">
        <v>0.1</v>
      </c>
      <c r="V1415" s="41">
        <v>0.9</v>
      </c>
      <c r="W1415" s="41">
        <v>0.3</v>
      </c>
      <c r="X1415" s="41">
        <v>0.5</v>
      </c>
      <c r="Y1415" s="40" t="b">
        <v>0</v>
      </c>
      <c r="Z1415" s="40" t="b">
        <v>1</v>
      </c>
      <c r="AA1415" s="40" t="b">
        <v>0</v>
      </c>
      <c r="AB1415" s="40" t="b">
        <v>0</v>
      </c>
      <c r="AC1415" s="41" t="s">
        <v>11975</v>
      </c>
      <c r="AD1415" s="41" t="s">
        <v>11976</v>
      </c>
      <c r="AE1415" s="41">
        <v>507.5522819</v>
      </c>
      <c r="AF1415" s="41">
        <v>-4.449672602</v>
      </c>
      <c r="AG1415" s="42">
        <v>6.75E41</v>
      </c>
      <c r="AH1415" s="51">
        <v>0.445953773</v>
      </c>
      <c r="AI1415" s="45" t="s">
        <v>11977</v>
      </c>
      <c r="AJ1415" s="40" t="s">
        <v>11978</v>
      </c>
      <c r="AK1415" s="41">
        <v>10000.0</v>
      </c>
      <c r="AL1415" s="40" t="s">
        <v>216</v>
      </c>
      <c r="AM1415" s="40" t="s">
        <v>7285</v>
      </c>
      <c r="AN1415" s="40" t="s">
        <v>224</v>
      </c>
      <c r="AO1415" s="42">
        <v>1.11E138</v>
      </c>
    </row>
    <row r="1416">
      <c r="A1416" s="41">
        <v>53.0</v>
      </c>
      <c r="B1416" s="42">
        <v>1.671309524E9</v>
      </c>
      <c r="C1416" s="42">
        <v>3356.0</v>
      </c>
      <c r="D1416" s="40" t="s">
        <v>1243</v>
      </c>
      <c r="E1416" s="41">
        <v>140.0</v>
      </c>
      <c r="F1416" s="41">
        <v>35.0</v>
      </c>
      <c r="G1416" s="41">
        <v>70.0</v>
      </c>
      <c r="H1416" s="41">
        <v>-3.07732701</v>
      </c>
      <c r="I1416" s="41">
        <v>10000.0</v>
      </c>
      <c r="J1416" s="41">
        <v>5000.0</v>
      </c>
      <c r="K1416" s="41">
        <v>1200.0</v>
      </c>
      <c r="L1416" s="41">
        <v>600.0</v>
      </c>
      <c r="M1416" s="41">
        <v>30.0</v>
      </c>
      <c r="N1416" s="40" t="s">
        <v>1370</v>
      </c>
      <c r="O1416" s="40" t="s">
        <v>1371</v>
      </c>
      <c r="P1416" s="40" t="s">
        <v>7310</v>
      </c>
      <c r="Q1416" s="40" t="s">
        <v>8686</v>
      </c>
      <c r="R1416" s="40" t="b">
        <v>0</v>
      </c>
      <c r="S1416" s="40" t="s">
        <v>7286</v>
      </c>
      <c r="T1416" s="40" t="s">
        <v>212</v>
      </c>
      <c r="U1416" s="41">
        <v>0.1</v>
      </c>
      <c r="V1416" s="41">
        <v>0.9</v>
      </c>
      <c r="W1416" s="41">
        <v>0.3</v>
      </c>
      <c r="X1416" s="41">
        <v>0.6</v>
      </c>
      <c r="Y1416" s="40" t="b">
        <v>0</v>
      </c>
      <c r="Z1416" s="40" t="b">
        <v>1</v>
      </c>
      <c r="AA1416" s="40" t="b">
        <v>0</v>
      </c>
      <c r="AB1416" s="40" t="b">
        <v>1</v>
      </c>
      <c r="AC1416" s="41" t="s">
        <v>11979</v>
      </c>
      <c r="AD1416" s="41" t="s">
        <v>11980</v>
      </c>
      <c r="AE1416" s="41">
        <v>815.7272024</v>
      </c>
      <c r="AF1416" s="41">
        <v>-4.453201513</v>
      </c>
      <c r="AG1416" s="42">
        <v>4.0E41</v>
      </c>
      <c r="AH1416" s="51">
        <v>0.447100519</v>
      </c>
      <c r="AI1416" s="45" t="s">
        <v>11981</v>
      </c>
      <c r="AJ1416" s="46">
        <v>4.00131420917292E167</v>
      </c>
      <c r="AK1416" s="41">
        <v>2121.0</v>
      </c>
      <c r="AL1416" s="40" t="s">
        <v>7372</v>
      </c>
      <c r="AM1416" s="40" t="s">
        <v>7285</v>
      </c>
      <c r="AN1416" s="40" t="s">
        <v>5643</v>
      </c>
      <c r="AO1416" s="42">
        <v>1.0E138</v>
      </c>
    </row>
    <row r="1417">
      <c r="A1417" s="41">
        <v>51.0</v>
      </c>
      <c r="B1417" s="42">
        <v>1.671309524E9</v>
      </c>
      <c r="C1417" s="42">
        <v>3356.0</v>
      </c>
      <c r="D1417" s="40" t="s">
        <v>1243</v>
      </c>
      <c r="E1417" s="41">
        <v>140.0</v>
      </c>
      <c r="F1417" s="41">
        <v>35.0</v>
      </c>
      <c r="G1417" s="41">
        <v>70.0</v>
      </c>
      <c r="H1417" s="41">
        <v>-3.07732701</v>
      </c>
      <c r="I1417" s="41">
        <v>10000.0</v>
      </c>
      <c r="J1417" s="41">
        <v>5000.0</v>
      </c>
      <c r="K1417" s="41">
        <v>1200.0</v>
      </c>
      <c r="L1417" s="41">
        <v>600.0</v>
      </c>
      <c r="M1417" s="41">
        <v>30.0</v>
      </c>
      <c r="N1417" s="40" t="s">
        <v>1370</v>
      </c>
      <c r="O1417" s="40" t="s">
        <v>1371</v>
      </c>
      <c r="P1417" s="40" t="s">
        <v>7310</v>
      </c>
      <c r="Q1417" s="40" t="s">
        <v>8686</v>
      </c>
      <c r="R1417" s="40" t="b">
        <v>0</v>
      </c>
      <c r="S1417" s="40" t="s">
        <v>7286</v>
      </c>
      <c r="T1417" s="40" t="s">
        <v>212</v>
      </c>
      <c r="U1417" s="41">
        <v>0.1</v>
      </c>
      <c r="V1417" s="41">
        <v>0.9</v>
      </c>
      <c r="W1417" s="41">
        <v>0.3</v>
      </c>
      <c r="X1417" s="41">
        <v>0.4</v>
      </c>
      <c r="Y1417" s="40" t="b">
        <v>0</v>
      </c>
      <c r="Z1417" s="40" t="b">
        <v>1</v>
      </c>
      <c r="AA1417" s="40" t="b">
        <v>0</v>
      </c>
      <c r="AB1417" s="40" t="b">
        <v>1</v>
      </c>
      <c r="AC1417" s="41" t="s">
        <v>11982</v>
      </c>
      <c r="AD1417" s="41" t="s">
        <v>11983</v>
      </c>
      <c r="AE1417" s="41">
        <v>805.4745209</v>
      </c>
      <c r="AF1417" s="41">
        <v>-4.454814931</v>
      </c>
      <c r="AG1417" s="42">
        <v>8.06E41</v>
      </c>
      <c r="AH1417" s="51">
        <v>0.447624811</v>
      </c>
      <c r="AI1417" s="45" t="s">
        <v>11984</v>
      </c>
      <c r="AJ1417" s="46">
        <v>8.05683852732529E167</v>
      </c>
      <c r="AK1417" s="41">
        <v>2500.0</v>
      </c>
      <c r="AL1417" s="40" t="s">
        <v>7372</v>
      </c>
      <c r="AM1417" s="40" t="s">
        <v>7285</v>
      </c>
      <c r="AN1417" s="40" t="s">
        <v>5643</v>
      </c>
      <c r="AO1417" s="42">
        <v>1.0E139</v>
      </c>
    </row>
    <row r="1418">
      <c r="A1418" s="41">
        <v>448.0</v>
      </c>
      <c r="B1418" s="42">
        <v>1.671302375E9</v>
      </c>
      <c r="C1418" s="42">
        <v>3356.0</v>
      </c>
      <c r="D1418" s="40" t="s">
        <v>1243</v>
      </c>
      <c r="E1418" s="41">
        <v>140.0</v>
      </c>
      <c r="F1418" s="41">
        <v>35.0</v>
      </c>
      <c r="G1418" s="41">
        <v>70.0</v>
      </c>
      <c r="H1418" s="41">
        <v>-3.07732701</v>
      </c>
      <c r="I1418" s="41">
        <v>10000.0</v>
      </c>
      <c r="J1418" s="41">
        <v>5000.0</v>
      </c>
      <c r="K1418" s="41">
        <v>1200.0</v>
      </c>
      <c r="L1418" s="41">
        <v>600.0</v>
      </c>
      <c r="M1418" s="41">
        <v>50.0</v>
      </c>
      <c r="N1418" s="40" t="s">
        <v>1370</v>
      </c>
      <c r="O1418" s="40" t="s">
        <v>1371</v>
      </c>
      <c r="P1418" s="40" t="s">
        <v>7305</v>
      </c>
      <c r="Q1418" s="40" t="s">
        <v>8686</v>
      </c>
      <c r="R1418" s="40" t="b">
        <v>0</v>
      </c>
      <c r="S1418" s="40" t="s">
        <v>7286</v>
      </c>
      <c r="T1418" s="40" t="s">
        <v>212</v>
      </c>
      <c r="U1418" s="41">
        <v>0.1</v>
      </c>
      <c r="V1418" s="41">
        <v>0.9</v>
      </c>
      <c r="W1418" s="41">
        <v>0.3</v>
      </c>
      <c r="X1418" s="41">
        <v>0.5</v>
      </c>
      <c r="Y1418" s="40" t="b">
        <v>0</v>
      </c>
      <c r="Z1418" s="40" t="b">
        <v>1</v>
      </c>
      <c r="AA1418" s="40" t="b">
        <v>0</v>
      </c>
      <c r="AB1418" s="40" t="b">
        <v>0</v>
      </c>
      <c r="AC1418" s="41" t="s">
        <v>11985</v>
      </c>
      <c r="AD1418" s="41" t="s">
        <v>11986</v>
      </c>
      <c r="AE1418" s="41">
        <v>283.8239861</v>
      </c>
      <c r="AF1418" s="41">
        <v>-4.454951324</v>
      </c>
      <c r="AG1418" s="42">
        <v>1.02E42</v>
      </c>
      <c r="AH1418" s="51">
        <v>0.447669133</v>
      </c>
      <c r="AI1418" s="45" t="s">
        <v>11987</v>
      </c>
      <c r="AJ1418" s="40" t="s">
        <v>11988</v>
      </c>
      <c r="AK1418" s="41">
        <v>5244.0</v>
      </c>
      <c r="AL1418" s="40" t="s">
        <v>1382</v>
      </c>
      <c r="AM1418" s="40" t="s">
        <v>7285</v>
      </c>
      <c r="AN1418" s="40" t="s">
        <v>224</v>
      </c>
      <c r="AO1418" s="42">
        <v>1.01E139</v>
      </c>
    </row>
    <row r="1419">
      <c r="A1419" s="41">
        <v>160.0</v>
      </c>
      <c r="B1419" s="42">
        <v>1.67130956E9</v>
      </c>
      <c r="C1419" s="42">
        <v>3356.0</v>
      </c>
      <c r="D1419" s="40" t="s">
        <v>1243</v>
      </c>
      <c r="E1419" s="41">
        <v>140.0</v>
      </c>
      <c r="F1419" s="41">
        <v>35.0</v>
      </c>
      <c r="G1419" s="41">
        <v>70.0</v>
      </c>
      <c r="H1419" s="41">
        <v>-3.07732701</v>
      </c>
      <c r="I1419" s="41">
        <v>10000.0</v>
      </c>
      <c r="J1419" s="41">
        <v>5000.0</v>
      </c>
      <c r="K1419" s="41">
        <v>1200.0</v>
      </c>
      <c r="L1419" s="41">
        <v>600.0</v>
      </c>
      <c r="M1419" s="41">
        <v>30.0</v>
      </c>
      <c r="N1419" s="40" t="s">
        <v>1370</v>
      </c>
      <c r="O1419" s="40" t="s">
        <v>1371</v>
      </c>
      <c r="P1419" s="40" t="s">
        <v>212</v>
      </c>
      <c r="Q1419" s="40" t="s">
        <v>8686</v>
      </c>
      <c r="R1419" s="40" t="b">
        <v>0</v>
      </c>
      <c r="S1419" s="40" t="s">
        <v>7286</v>
      </c>
      <c r="T1419" s="40" t="s">
        <v>7305</v>
      </c>
      <c r="U1419" s="41">
        <v>0.1</v>
      </c>
      <c r="V1419" s="41">
        <v>0.9</v>
      </c>
      <c r="W1419" s="41">
        <v>0.3</v>
      </c>
      <c r="X1419" s="41">
        <v>0.5</v>
      </c>
      <c r="Y1419" s="40" t="b">
        <v>0</v>
      </c>
      <c r="Z1419" s="40" t="b">
        <v>1</v>
      </c>
      <c r="AA1419" s="40" t="b">
        <v>0</v>
      </c>
      <c r="AB1419" s="40" t="b">
        <v>0</v>
      </c>
      <c r="AC1419" s="41" t="s">
        <v>11989</v>
      </c>
      <c r="AD1419" s="41" t="s">
        <v>11990</v>
      </c>
      <c r="AE1419" s="41">
        <v>675.9452705</v>
      </c>
      <c r="AF1419" s="41">
        <v>-4.456470681</v>
      </c>
      <c r="AG1419" s="42">
        <v>1.34E42</v>
      </c>
      <c r="AH1419" s="51">
        <v>0.448162859</v>
      </c>
      <c r="AI1419" s="45" t="s">
        <v>11991</v>
      </c>
      <c r="AJ1419" s="40" t="s">
        <v>11992</v>
      </c>
      <c r="AK1419" s="41">
        <v>5266.0</v>
      </c>
      <c r="AL1419" s="40" t="s">
        <v>7372</v>
      </c>
      <c r="AM1419" s="40" t="s">
        <v>7285</v>
      </c>
      <c r="AN1419" s="40" t="s">
        <v>5643</v>
      </c>
      <c r="AO1419" s="42">
        <v>1.11E139</v>
      </c>
    </row>
    <row r="1420">
      <c r="A1420" s="41">
        <v>373.0</v>
      </c>
      <c r="B1420" s="42">
        <v>1.671302375E9</v>
      </c>
      <c r="C1420" s="42">
        <v>3356.0</v>
      </c>
      <c r="D1420" s="40" t="s">
        <v>1243</v>
      </c>
      <c r="E1420" s="41">
        <v>140.0</v>
      </c>
      <c r="F1420" s="41">
        <v>35.0</v>
      </c>
      <c r="G1420" s="41">
        <v>70.0</v>
      </c>
      <c r="H1420" s="41">
        <v>-3.07732701</v>
      </c>
      <c r="I1420" s="41">
        <v>10000.0</v>
      </c>
      <c r="J1420" s="41">
        <v>5000.0</v>
      </c>
      <c r="K1420" s="41">
        <v>1200.0</v>
      </c>
      <c r="L1420" s="41">
        <v>600.0</v>
      </c>
      <c r="M1420" s="41">
        <v>50.0</v>
      </c>
      <c r="N1420" s="40" t="s">
        <v>1370</v>
      </c>
      <c r="O1420" s="40" t="s">
        <v>1371</v>
      </c>
      <c r="P1420" s="40" t="s">
        <v>209</v>
      </c>
      <c r="Q1420" s="40" t="s">
        <v>8686</v>
      </c>
      <c r="R1420" s="40" t="b">
        <v>0</v>
      </c>
      <c r="S1420" s="40" t="s">
        <v>7286</v>
      </c>
      <c r="T1420" s="40" t="s">
        <v>212</v>
      </c>
      <c r="U1420" s="41">
        <v>0.1</v>
      </c>
      <c r="V1420" s="41">
        <v>0.9</v>
      </c>
      <c r="W1420" s="41">
        <v>0.2</v>
      </c>
      <c r="X1420" s="41">
        <v>0.5</v>
      </c>
      <c r="Y1420" s="40" t="b">
        <v>0</v>
      </c>
      <c r="Z1420" s="40" t="b">
        <v>1</v>
      </c>
      <c r="AA1420" s="40" t="b">
        <v>0</v>
      </c>
      <c r="AB1420" s="40" t="b">
        <v>0</v>
      </c>
      <c r="AC1420" s="41" t="s">
        <v>11993</v>
      </c>
      <c r="AD1420" s="41" t="s">
        <v>11994</v>
      </c>
      <c r="AE1420" s="41">
        <v>306.3232727</v>
      </c>
      <c r="AF1420" s="41">
        <v>-4.456558531</v>
      </c>
      <c r="AG1420" s="42">
        <v>1.37E42</v>
      </c>
      <c r="AH1420" s="51">
        <v>0.448191407</v>
      </c>
      <c r="AI1420" s="45" t="s">
        <v>11995</v>
      </c>
      <c r="AJ1420" s="40" t="s">
        <v>11996</v>
      </c>
      <c r="AK1420" s="41">
        <v>5364.0</v>
      </c>
      <c r="AL1420" s="40" t="s">
        <v>1382</v>
      </c>
      <c r="AM1420" s="40" t="s">
        <v>7285</v>
      </c>
      <c r="AN1420" s="40" t="s">
        <v>224</v>
      </c>
      <c r="AO1420" s="42">
        <v>1.11E139</v>
      </c>
    </row>
    <row r="1421">
      <c r="A1421" s="41">
        <v>977.0</v>
      </c>
      <c r="B1421" s="42">
        <v>1.671302375E9</v>
      </c>
      <c r="C1421" s="42">
        <v>3356.0</v>
      </c>
      <c r="D1421" s="40" t="s">
        <v>1243</v>
      </c>
      <c r="E1421" s="41">
        <v>140.0</v>
      </c>
      <c r="F1421" s="41">
        <v>35.0</v>
      </c>
      <c r="G1421" s="41">
        <v>70.0</v>
      </c>
      <c r="H1421" s="41">
        <v>-3.07732701</v>
      </c>
      <c r="I1421" s="41">
        <v>10000.0</v>
      </c>
      <c r="J1421" s="41">
        <v>5000.0</v>
      </c>
      <c r="K1421" s="41">
        <v>1200.0</v>
      </c>
      <c r="L1421" s="41">
        <v>600.0</v>
      </c>
      <c r="M1421" s="41">
        <v>100.0</v>
      </c>
      <c r="N1421" s="40" t="s">
        <v>1370</v>
      </c>
      <c r="O1421" s="40" t="s">
        <v>208</v>
      </c>
      <c r="P1421" s="40" t="s">
        <v>7305</v>
      </c>
      <c r="Q1421" s="40" t="s">
        <v>8686</v>
      </c>
      <c r="R1421" s="40" t="b">
        <v>0</v>
      </c>
      <c r="S1421" s="40" t="s">
        <v>1373</v>
      </c>
      <c r="T1421" s="40" t="s">
        <v>212</v>
      </c>
      <c r="U1421" s="41">
        <v>0.1</v>
      </c>
      <c r="V1421" s="41">
        <v>0.9</v>
      </c>
      <c r="W1421" s="41">
        <v>0.2</v>
      </c>
      <c r="X1421" s="41">
        <v>0.6</v>
      </c>
      <c r="Y1421" s="40" t="b">
        <v>0</v>
      </c>
      <c r="Z1421" s="40" t="b">
        <v>1</v>
      </c>
      <c r="AA1421" s="40" t="b">
        <v>0</v>
      </c>
      <c r="AB1421" s="40" t="b">
        <v>0</v>
      </c>
      <c r="AC1421" s="41" t="s">
        <v>11997</v>
      </c>
      <c r="AD1421" s="41" t="s">
        <v>11998</v>
      </c>
      <c r="AE1421" s="41">
        <v>1200.547229</v>
      </c>
      <c r="AF1421" s="41">
        <v>-4.456790334</v>
      </c>
      <c r="AG1421" s="42">
        <v>7.87E41</v>
      </c>
      <c r="AH1421" s="51">
        <v>0.448266732</v>
      </c>
      <c r="AI1421" s="45" t="s">
        <v>11999</v>
      </c>
      <c r="AJ1421" s="40" t="s">
        <v>12000</v>
      </c>
      <c r="AK1421" s="41">
        <v>9835.0</v>
      </c>
      <c r="AL1421" s="40" t="s">
        <v>2224</v>
      </c>
      <c r="AM1421" s="40" t="s">
        <v>7285</v>
      </c>
      <c r="AN1421" s="40" t="s">
        <v>224</v>
      </c>
      <c r="AO1421" s="42">
        <v>1.0E139</v>
      </c>
    </row>
    <row r="1422">
      <c r="A1422" s="41">
        <v>76.0</v>
      </c>
      <c r="B1422" s="42">
        <v>1.671309524E9</v>
      </c>
      <c r="C1422" s="42">
        <v>3356.0</v>
      </c>
      <c r="D1422" s="40" t="s">
        <v>1243</v>
      </c>
      <c r="E1422" s="41">
        <v>140.0</v>
      </c>
      <c r="F1422" s="41">
        <v>35.0</v>
      </c>
      <c r="G1422" s="41">
        <v>70.0</v>
      </c>
      <c r="H1422" s="41">
        <v>-3.07732701</v>
      </c>
      <c r="I1422" s="41">
        <v>10000.0</v>
      </c>
      <c r="J1422" s="41">
        <v>5000.0</v>
      </c>
      <c r="K1422" s="41">
        <v>1200.0</v>
      </c>
      <c r="L1422" s="41">
        <v>600.0</v>
      </c>
      <c r="M1422" s="41">
        <v>30.0</v>
      </c>
      <c r="N1422" s="40" t="s">
        <v>1370</v>
      </c>
      <c r="O1422" s="40" t="s">
        <v>1371</v>
      </c>
      <c r="P1422" s="40" t="s">
        <v>7305</v>
      </c>
      <c r="Q1422" s="40" t="s">
        <v>8686</v>
      </c>
      <c r="R1422" s="40" t="b">
        <v>0</v>
      </c>
      <c r="S1422" s="40" t="s">
        <v>1373</v>
      </c>
      <c r="T1422" s="40" t="s">
        <v>212</v>
      </c>
      <c r="U1422" s="41">
        <v>0.1</v>
      </c>
      <c r="V1422" s="41">
        <v>0.9</v>
      </c>
      <c r="W1422" s="41">
        <v>0.2</v>
      </c>
      <c r="X1422" s="41">
        <v>0.5</v>
      </c>
      <c r="Y1422" s="40" t="b">
        <v>0</v>
      </c>
      <c r="Z1422" s="40" t="b">
        <v>1</v>
      </c>
      <c r="AA1422" s="40" t="b">
        <v>0</v>
      </c>
      <c r="AB1422" s="40" t="b">
        <v>1</v>
      </c>
      <c r="AC1422" s="41" t="s">
        <v>12001</v>
      </c>
      <c r="AD1422" s="41" t="s">
        <v>12002</v>
      </c>
      <c r="AE1422" s="41">
        <v>1203.495255</v>
      </c>
      <c r="AF1422" s="41">
        <v>-4.459147427</v>
      </c>
      <c r="AG1422" s="42">
        <v>1.15E42</v>
      </c>
      <c r="AH1422" s="51">
        <v>0.449032687</v>
      </c>
      <c r="AI1422" s="45" t="s">
        <v>12003</v>
      </c>
      <c r="AJ1422" s="46">
        <v>1.15359605574774E128</v>
      </c>
      <c r="AK1422" s="41">
        <v>4229.0</v>
      </c>
      <c r="AL1422" s="40" t="s">
        <v>2224</v>
      </c>
      <c r="AM1422" s="40" t="s">
        <v>7285</v>
      </c>
      <c r="AN1422" s="40" t="s">
        <v>5643</v>
      </c>
      <c r="AO1422" s="42">
        <v>1.1E139</v>
      </c>
    </row>
    <row r="1423">
      <c r="A1423" s="41">
        <v>515.0</v>
      </c>
      <c r="B1423" s="42">
        <v>1.671302375E9</v>
      </c>
      <c r="C1423" s="42">
        <v>3356.0</v>
      </c>
      <c r="D1423" s="40" t="s">
        <v>1243</v>
      </c>
      <c r="E1423" s="41">
        <v>140.0</v>
      </c>
      <c r="F1423" s="41">
        <v>35.0</v>
      </c>
      <c r="G1423" s="41">
        <v>70.0</v>
      </c>
      <c r="H1423" s="41">
        <v>-3.07732701</v>
      </c>
      <c r="I1423" s="41">
        <v>10000.0</v>
      </c>
      <c r="J1423" s="41">
        <v>5000.0</v>
      </c>
      <c r="K1423" s="41">
        <v>1200.0</v>
      </c>
      <c r="L1423" s="41">
        <v>600.0</v>
      </c>
      <c r="M1423" s="41">
        <v>50.0</v>
      </c>
      <c r="N1423" s="40" t="s">
        <v>1370</v>
      </c>
      <c r="O1423" s="40" t="s">
        <v>1371</v>
      </c>
      <c r="P1423" s="40" t="s">
        <v>212</v>
      </c>
      <c r="Q1423" s="40" t="s">
        <v>8686</v>
      </c>
      <c r="R1423" s="40" t="b">
        <v>0</v>
      </c>
      <c r="S1423" s="40" t="s">
        <v>7286</v>
      </c>
      <c r="T1423" s="40" t="s">
        <v>212</v>
      </c>
      <c r="U1423" s="41">
        <v>0.1</v>
      </c>
      <c r="V1423" s="41">
        <v>0.9</v>
      </c>
      <c r="W1423" s="41">
        <v>0.1</v>
      </c>
      <c r="X1423" s="41">
        <v>0.6</v>
      </c>
      <c r="Y1423" s="40" t="b">
        <v>0</v>
      </c>
      <c r="Z1423" s="40" t="b">
        <v>1</v>
      </c>
      <c r="AA1423" s="40" t="b">
        <v>0</v>
      </c>
      <c r="AB1423" s="40" t="b">
        <v>0</v>
      </c>
      <c r="AC1423" s="41" t="s">
        <v>12004</v>
      </c>
      <c r="AD1423" s="41" t="s">
        <v>12005</v>
      </c>
      <c r="AE1423" s="41">
        <v>502.8496144</v>
      </c>
      <c r="AF1423" s="41">
        <v>-4.459408881</v>
      </c>
      <c r="AG1423" s="42">
        <v>1.04E42</v>
      </c>
      <c r="AH1423" s="51">
        <v>0.449117649</v>
      </c>
      <c r="AI1423" s="45" t="s">
        <v>12006</v>
      </c>
      <c r="AJ1423" s="40" t="s">
        <v>7330</v>
      </c>
      <c r="AK1423" s="41">
        <v>7965.0</v>
      </c>
      <c r="AL1423" s="40" t="s">
        <v>1382</v>
      </c>
      <c r="AM1423" s="40" t="s">
        <v>7285</v>
      </c>
      <c r="AN1423" s="40" t="s">
        <v>224</v>
      </c>
      <c r="AO1423" s="42">
        <v>1.01E139</v>
      </c>
    </row>
    <row r="1424">
      <c r="A1424" s="41">
        <v>376.0</v>
      </c>
      <c r="B1424" s="42">
        <v>1.671302375E9</v>
      </c>
      <c r="C1424" s="42">
        <v>3356.0</v>
      </c>
      <c r="D1424" s="40" t="s">
        <v>1243</v>
      </c>
      <c r="E1424" s="41">
        <v>140.0</v>
      </c>
      <c r="F1424" s="41">
        <v>35.0</v>
      </c>
      <c r="G1424" s="41">
        <v>70.0</v>
      </c>
      <c r="H1424" s="41">
        <v>-3.07732701</v>
      </c>
      <c r="I1424" s="41">
        <v>10000.0</v>
      </c>
      <c r="J1424" s="41">
        <v>5000.0</v>
      </c>
      <c r="K1424" s="41">
        <v>1200.0</v>
      </c>
      <c r="L1424" s="41">
        <v>600.0</v>
      </c>
      <c r="M1424" s="41">
        <v>50.0</v>
      </c>
      <c r="N1424" s="40" t="s">
        <v>1370</v>
      </c>
      <c r="O1424" s="40" t="s">
        <v>1371</v>
      </c>
      <c r="P1424" s="40" t="s">
        <v>209</v>
      </c>
      <c r="Q1424" s="40" t="s">
        <v>8686</v>
      </c>
      <c r="R1424" s="40" t="b">
        <v>0</v>
      </c>
      <c r="S1424" s="40" t="s">
        <v>7286</v>
      </c>
      <c r="T1424" s="40" t="s">
        <v>212</v>
      </c>
      <c r="U1424" s="41">
        <v>0.1</v>
      </c>
      <c r="V1424" s="41">
        <v>0.9</v>
      </c>
      <c r="W1424" s="41">
        <v>0.3</v>
      </c>
      <c r="X1424" s="41">
        <v>0.5</v>
      </c>
      <c r="Y1424" s="40" t="b">
        <v>0</v>
      </c>
      <c r="Z1424" s="40" t="b">
        <v>1</v>
      </c>
      <c r="AA1424" s="40" t="b">
        <v>0</v>
      </c>
      <c r="AB1424" s="40" t="b">
        <v>0</v>
      </c>
      <c r="AC1424" s="41" t="s">
        <v>12007</v>
      </c>
      <c r="AD1424" s="41" t="s">
        <v>12008</v>
      </c>
      <c r="AE1424" s="41">
        <v>312.8063464</v>
      </c>
      <c r="AF1424" s="41">
        <v>-4.462635133</v>
      </c>
      <c r="AG1424" s="42">
        <v>6.82E41</v>
      </c>
      <c r="AH1424" s="51">
        <v>0.450166043</v>
      </c>
      <c r="AI1424" s="45" t="s">
        <v>12009</v>
      </c>
      <c r="AJ1424" s="40" t="s">
        <v>12010</v>
      </c>
      <c r="AK1424" s="41">
        <v>5694.0</v>
      </c>
      <c r="AL1424" s="40" t="s">
        <v>1382</v>
      </c>
      <c r="AM1424" s="40" t="s">
        <v>7285</v>
      </c>
      <c r="AN1424" s="40" t="s">
        <v>224</v>
      </c>
      <c r="AO1424" s="42">
        <v>1.11E138</v>
      </c>
    </row>
    <row r="1425">
      <c r="A1425" s="41">
        <v>151.0</v>
      </c>
      <c r="B1425" s="42">
        <v>1.67130956E9</v>
      </c>
      <c r="C1425" s="42">
        <v>3356.0</v>
      </c>
      <c r="D1425" s="40" t="s">
        <v>1243</v>
      </c>
      <c r="E1425" s="41">
        <v>140.0</v>
      </c>
      <c r="F1425" s="41">
        <v>35.0</v>
      </c>
      <c r="G1425" s="41">
        <v>70.0</v>
      </c>
      <c r="H1425" s="41">
        <v>-3.07732701</v>
      </c>
      <c r="I1425" s="41">
        <v>10000.0</v>
      </c>
      <c r="J1425" s="41">
        <v>5000.0</v>
      </c>
      <c r="K1425" s="41">
        <v>1200.0</v>
      </c>
      <c r="L1425" s="41">
        <v>600.0</v>
      </c>
      <c r="M1425" s="41">
        <v>30.0</v>
      </c>
      <c r="N1425" s="40" t="s">
        <v>1370</v>
      </c>
      <c r="O1425" s="40" t="s">
        <v>1371</v>
      </c>
      <c r="P1425" s="40" t="s">
        <v>212</v>
      </c>
      <c r="Q1425" s="40" t="s">
        <v>8686</v>
      </c>
      <c r="R1425" s="40" t="b">
        <v>0</v>
      </c>
      <c r="S1425" s="40" t="s">
        <v>1373</v>
      </c>
      <c r="T1425" s="40" t="s">
        <v>7305</v>
      </c>
      <c r="U1425" s="41">
        <v>0.1</v>
      </c>
      <c r="V1425" s="41">
        <v>0.9</v>
      </c>
      <c r="W1425" s="41">
        <v>0.3</v>
      </c>
      <c r="X1425" s="41">
        <v>0.5</v>
      </c>
      <c r="Y1425" s="40" t="b">
        <v>0</v>
      </c>
      <c r="Z1425" s="40" t="b">
        <v>1</v>
      </c>
      <c r="AA1425" s="40" t="b">
        <v>0</v>
      </c>
      <c r="AB1425" s="40" t="b">
        <v>0</v>
      </c>
      <c r="AC1425" s="41" t="s">
        <v>12011</v>
      </c>
      <c r="AD1425" s="41" t="s">
        <v>8673</v>
      </c>
      <c r="AE1425" s="41">
        <v>987.959142</v>
      </c>
      <c r="AF1425" s="41">
        <v>-4.463377326</v>
      </c>
      <c r="AG1425" s="42">
        <v>4.73E41</v>
      </c>
      <c r="AH1425" s="51">
        <v>0.450407224</v>
      </c>
      <c r="AI1425" s="45" t="s">
        <v>12012</v>
      </c>
      <c r="AJ1425" s="40" t="s">
        <v>12013</v>
      </c>
      <c r="AK1425" s="41">
        <v>10000.0</v>
      </c>
      <c r="AL1425" s="40" t="s">
        <v>216</v>
      </c>
      <c r="AM1425" s="40" t="s">
        <v>7285</v>
      </c>
      <c r="AN1425" s="40" t="s">
        <v>5643</v>
      </c>
      <c r="AO1425" s="42">
        <v>1.01E138</v>
      </c>
    </row>
    <row r="1426">
      <c r="A1426" s="41">
        <v>4.0</v>
      </c>
      <c r="B1426" s="42">
        <v>1.671312514E9</v>
      </c>
      <c r="C1426" s="42">
        <v>3356.0</v>
      </c>
      <c r="D1426" s="40" t="s">
        <v>1243</v>
      </c>
      <c r="E1426" s="41">
        <v>140.0</v>
      </c>
      <c r="F1426" s="41">
        <v>35.0</v>
      </c>
      <c r="G1426" s="41">
        <v>70.0</v>
      </c>
      <c r="H1426" s="41">
        <v>-3.07732701</v>
      </c>
      <c r="I1426" s="41">
        <v>10000.0</v>
      </c>
      <c r="J1426" s="41">
        <v>5000.0</v>
      </c>
      <c r="K1426" s="41">
        <v>1200.0</v>
      </c>
      <c r="L1426" s="41">
        <v>600.0</v>
      </c>
      <c r="M1426" s="41">
        <v>30.0</v>
      </c>
      <c r="N1426" s="40" t="s">
        <v>1370</v>
      </c>
      <c r="O1426" s="40" t="s">
        <v>1371</v>
      </c>
      <c r="P1426" s="40" t="s">
        <v>209</v>
      </c>
      <c r="Q1426" s="40" t="s">
        <v>8686</v>
      </c>
      <c r="R1426" s="40" t="b">
        <v>0</v>
      </c>
      <c r="S1426" s="40" t="s">
        <v>1373</v>
      </c>
      <c r="T1426" s="40" t="s">
        <v>7305</v>
      </c>
      <c r="U1426" s="41">
        <v>0.1</v>
      </c>
      <c r="V1426" s="41">
        <v>0.9</v>
      </c>
      <c r="W1426" s="41">
        <v>0.2</v>
      </c>
      <c r="X1426" s="41">
        <v>0.5</v>
      </c>
      <c r="Y1426" s="40" t="b">
        <v>0</v>
      </c>
      <c r="Z1426" s="40" t="b">
        <v>1</v>
      </c>
      <c r="AA1426" s="40" t="b">
        <v>0</v>
      </c>
      <c r="AB1426" s="40" t="b">
        <v>1</v>
      </c>
      <c r="AC1426" s="41" t="s">
        <v>4980</v>
      </c>
      <c r="AD1426" s="41" t="s">
        <v>12014</v>
      </c>
      <c r="AE1426" s="41">
        <v>1048.567445</v>
      </c>
      <c r="AF1426" s="41">
        <v>-4.463775312</v>
      </c>
      <c r="AG1426" s="42">
        <v>1.55E41</v>
      </c>
      <c r="AH1426" s="51">
        <v>0.450536552</v>
      </c>
      <c r="AI1426" s="45" t="s">
        <v>12015</v>
      </c>
      <c r="AJ1426" s="46">
        <v>1.55085943743905E125</v>
      </c>
      <c r="AK1426" s="41">
        <v>6626.0</v>
      </c>
      <c r="AL1426" s="40" t="s">
        <v>7372</v>
      </c>
      <c r="AM1426" s="40" t="s">
        <v>7285</v>
      </c>
      <c r="AN1426" s="40" t="s">
        <v>5643</v>
      </c>
      <c r="AO1426" s="42">
        <v>1.11E136</v>
      </c>
    </row>
    <row r="1427">
      <c r="A1427" s="41">
        <v>3.0</v>
      </c>
      <c r="B1427" s="42">
        <v>1.671312492E9</v>
      </c>
      <c r="C1427" s="42">
        <v>3356.0</v>
      </c>
      <c r="D1427" s="40" t="s">
        <v>1243</v>
      </c>
      <c r="E1427" s="41">
        <v>140.0</v>
      </c>
      <c r="F1427" s="41">
        <v>35.0</v>
      </c>
      <c r="G1427" s="41">
        <v>70.0</v>
      </c>
      <c r="H1427" s="41">
        <v>-3.07732701</v>
      </c>
      <c r="I1427" s="41">
        <v>10000.0</v>
      </c>
      <c r="J1427" s="41">
        <v>5000.0</v>
      </c>
      <c r="K1427" s="41">
        <v>1200.0</v>
      </c>
      <c r="L1427" s="41">
        <v>600.0</v>
      </c>
      <c r="M1427" s="41">
        <v>30.0</v>
      </c>
      <c r="N1427" s="40" t="s">
        <v>1370</v>
      </c>
      <c r="O1427" s="40" t="s">
        <v>1371</v>
      </c>
      <c r="P1427" s="40" t="s">
        <v>209</v>
      </c>
      <c r="Q1427" s="40" t="s">
        <v>8686</v>
      </c>
      <c r="R1427" s="40" t="b">
        <v>0</v>
      </c>
      <c r="S1427" s="40" t="s">
        <v>1373</v>
      </c>
      <c r="T1427" s="40" t="s">
        <v>7305</v>
      </c>
      <c r="U1427" s="41">
        <v>0.1</v>
      </c>
      <c r="V1427" s="41">
        <v>0.9</v>
      </c>
      <c r="W1427" s="41">
        <v>0.2</v>
      </c>
      <c r="X1427" s="41">
        <v>0.4</v>
      </c>
      <c r="Y1427" s="40" t="b">
        <v>0</v>
      </c>
      <c r="Z1427" s="40" t="b">
        <v>1</v>
      </c>
      <c r="AA1427" s="40" t="b">
        <v>0</v>
      </c>
      <c r="AB1427" s="40" t="b">
        <v>1</v>
      </c>
      <c r="AC1427" s="41" t="s">
        <v>11246</v>
      </c>
      <c r="AD1427" s="41" t="s">
        <v>12016</v>
      </c>
      <c r="AE1427" s="41">
        <v>1201.242782</v>
      </c>
      <c r="AF1427" s="41">
        <v>-4.467669491</v>
      </c>
      <c r="AG1427" s="42">
        <v>5.39E40</v>
      </c>
      <c r="AH1427" s="51">
        <v>0.451801995</v>
      </c>
      <c r="AI1427" s="45" t="s">
        <v>12017</v>
      </c>
      <c r="AJ1427" s="46">
        <v>5.39156985434569E122</v>
      </c>
      <c r="AK1427" s="41">
        <v>7357.0</v>
      </c>
      <c r="AL1427" s="40" t="s">
        <v>7372</v>
      </c>
      <c r="AM1427" s="40" t="s">
        <v>7285</v>
      </c>
      <c r="AN1427" s="40" t="s">
        <v>5643</v>
      </c>
      <c r="AO1427" s="42">
        <v>1.0E135</v>
      </c>
    </row>
    <row r="1428">
      <c r="A1428" s="41">
        <v>7.0</v>
      </c>
      <c r="B1428" s="42">
        <v>1.671309524E9</v>
      </c>
      <c r="C1428" s="42">
        <v>3356.0</v>
      </c>
      <c r="D1428" s="40" t="s">
        <v>1243</v>
      </c>
      <c r="E1428" s="41">
        <v>140.0</v>
      </c>
      <c r="F1428" s="41">
        <v>35.0</v>
      </c>
      <c r="G1428" s="41">
        <v>70.0</v>
      </c>
      <c r="H1428" s="41">
        <v>-3.07732701</v>
      </c>
      <c r="I1428" s="41">
        <v>10000.0</v>
      </c>
      <c r="J1428" s="41">
        <v>5000.0</v>
      </c>
      <c r="K1428" s="41">
        <v>1200.0</v>
      </c>
      <c r="L1428" s="41">
        <v>600.0</v>
      </c>
      <c r="M1428" s="41">
        <v>30.0</v>
      </c>
      <c r="N1428" s="40" t="s">
        <v>1370</v>
      </c>
      <c r="O1428" s="40" t="s">
        <v>1371</v>
      </c>
      <c r="P1428" s="40" t="s">
        <v>209</v>
      </c>
      <c r="Q1428" s="40" t="s">
        <v>8686</v>
      </c>
      <c r="R1428" s="40" t="b">
        <v>0</v>
      </c>
      <c r="S1428" s="40" t="s">
        <v>1373</v>
      </c>
      <c r="T1428" s="40" t="s">
        <v>212</v>
      </c>
      <c r="U1428" s="41">
        <v>0.1</v>
      </c>
      <c r="V1428" s="41">
        <v>0.9</v>
      </c>
      <c r="W1428" s="41">
        <v>0.3</v>
      </c>
      <c r="X1428" s="41">
        <v>0.5</v>
      </c>
      <c r="Y1428" s="40" t="b">
        <v>0</v>
      </c>
      <c r="Z1428" s="40" t="b">
        <v>1</v>
      </c>
      <c r="AA1428" s="40" t="b">
        <v>0</v>
      </c>
      <c r="AB1428" s="40" t="b">
        <v>1</v>
      </c>
      <c r="AC1428" s="41" t="s">
        <v>9579</v>
      </c>
      <c r="AD1428" s="41" t="s">
        <v>12018</v>
      </c>
      <c r="AE1428" s="41">
        <v>997.1308317</v>
      </c>
      <c r="AF1428" s="41">
        <v>-4.47302498</v>
      </c>
      <c r="AG1428" s="42">
        <v>4.0E41</v>
      </c>
      <c r="AH1428" s="51">
        <v>0.4535423</v>
      </c>
      <c r="AI1428" s="45" t="s">
        <v>12019</v>
      </c>
      <c r="AJ1428" s="46">
        <v>3.99801097865752E167</v>
      </c>
      <c r="AK1428" s="41">
        <v>3286.0</v>
      </c>
      <c r="AL1428" s="40" t="s">
        <v>7372</v>
      </c>
      <c r="AM1428" s="40" t="s">
        <v>7285</v>
      </c>
      <c r="AN1428" s="40" t="s">
        <v>5643</v>
      </c>
      <c r="AO1428" s="42">
        <v>1.0E138</v>
      </c>
    </row>
    <row r="1429">
      <c r="A1429" s="41">
        <v>111.0</v>
      </c>
      <c r="B1429" s="42">
        <v>1.671309524E9</v>
      </c>
      <c r="C1429" s="42">
        <v>3356.0</v>
      </c>
      <c r="D1429" s="40" t="s">
        <v>1243</v>
      </c>
      <c r="E1429" s="41">
        <v>140.0</v>
      </c>
      <c r="F1429" s="41">
        <v>35.0</v>
      </c>
      <c r="G1429" s="41">
        <v>70.0</v>
      </c>
      <c r="H1429" s="41">
        <v>-3.07732701</v>
      </c>
      <c r="I1429" s="41">
        <v>10000.0</v>
      </c>
      <c r="J1429" s="41">
        <v>5000.0</v>
      </c>
      <c r="K1429" s="41">
        <v>1200.0</v>
      </c>
      <c r="L1429" s="41">
        <v>600.0</v>
      </c>
      <c r="M1429" s="41">
        <v>30.0</v>
      </c>
      <c r="N1429" s="40" t="s">
        <v>1370</v>
      </c>
      <c r="O1429" s="40" t="s">
        <v>1371</v>
      </c>
      <c r="P1429" s="40" t="s">
        <v>1372</v>
      </c>
      <c r="Q1429" s="40" t="s">
        <v>8686</v>
      </c>
      <c r="R1429" s="40" t="b">
        <v>0</v>
      </c>
      <c r="S1429" s="40" t="s">
        <v>1373</v>
      </c>
      <c r="T1429" s="40" t="s">
        <v>212</v>
      </c>
      <c r="U1429" s="41">
        <v>0.1</v>
      </c>
      <c r="V1429" s="41">
        <v>0.9</v>
      </c>
      <c r="W1429" s="41">
        <v>0.2</v>
      </c>
      <c r="X1429" s="41">
        <v>0.4</v>
      </c>
      <c r="Y1429" s="40" t="b">
        <v>0</v>
      </c>
      <c r="Z1429" s="40" t="b">
        <v>1</v>
      </c>
      <c r="AA1429" s="40" t="b">
        <v>0</v>
      </c>
      <c r="AB1429" s="40" t="b">
        <v>1</v>
      </c>
      <c r="AC1429" s="41" t="s">
        <v>12020</v>
      </c>
      <c r="AD1429" s="41" t="s">
        <v>12021</v>
      </c>
      <c r="AE1429" s="41">
        <v>1203.382754</v>
      </c>
      <c r="AF1429" s="41">
        <v>-4.477213813</v>
      </c>
      <c r="AG1429" s="42">
        <v>1.16E42</v>
      </c>
      <c r="AH1429" s="51">
        <v>0.454903492</v>
      </c>
      <c r="AI1429" s="45" t="s">
        <v>12022</v>
      </c>
      <c r="AJ1429" s="46">
        <v>1.16401748212355E128</v>
      </c>
      <c r="AK1429" s="41">
        <v>4462.0</v>
      </c>
      <c r="AL1429" s="40" t="s">
        <v>2224</v>
      </c>
      <c r="AM1429" s="40" t="s">
        <v>7285</v>
      </c>
      <c r="AN1429" s="40" t="s">
        <v>5643</v>
      </c>
      <c r="AO1429" s="42">
        <v>1.1E139</v>
      </c>
    </row>
    <row r="1430">
      <c r="A1430" s="41">
        <v>227.0</v>
      </c>
      <c r="B1430" s="42">
        <v>1.671302375E9</v>
      </c>
      <c r="C1430" s="42">
        <v>3356.0</v>
      </c>
      <c r="D1430" s="40" t="s">
        <v>1243</v>
      </c>
      <c r="E1430" s="41">
        <v>140.0</v>
      </c>
      <c r="F1430" s="41">
        <v>35.0</v>
      </c>
      <c r="G1430" s="41">
        <v>70.0</v>
      </c>
      <c r="H1430" s="41">
        <v>-3.07732701</v>
      </c>
      <c r="I1430" s="41">
        <v>10000.0</v>
      </c>
      <c r="J1430" s="41">
        <v>5000.0</v>
      </c>
      <c r="K1430" s="41">
        <v>1200.0</v>
      </c>
      <c r="L1430" s="41">
        <v>600.0</v>
      </c>
      <c r="M1430" s="41">
        <v>30.0</v>
      </c>
      <c r="N1430" s="40" t="s">
        <v>1370</v>
      </c>
      <c r="O1430" s="40" t="s">
        <v>208</v>
      </c>
      <c r="P1430" s="40" t="s">
        <v>7310</v>
      </c>
      <c r="Q1430" s="40" t="s">
        <v>8686</v>
      </c>
      <c r="R1430" s="40" t="b">
        <v>0</v>
      </c>
      <c r="S1430" s="40" t="s">
        <v>7286</v>
      </c>
      <c r="T1430" s="40" t="s">
        <v>212</v>
      </c>
      <c r="U1430" s="41">
        <v>0.1</v>
      </c>
      <c r="V1430" s="41">
        <v>0.9</v>
      </c>
      <c r="W1430" s="41">
        <v>0.1</v>
      </c>
      <c r="X1430" s="41">
        <v>0.6</v>
      </c>
      <c r="Y1430" s="40" t="b">
        <v>0</v>
      </c>
      <c r="Z1430" s="40" t="b">
        <v>1</v>
      </c>
      <c r="AA1430" s="40" t="b">
        <v>0</v>
      </c>
      <c r="AB1430" s="40" t="b">
        <v>0</v>
      </c>
      <c r="AC1430" s="41" t="s">
        <v>12023</v>
      </c>
      <c r="AD1430" s="41" t="s">
        <v>12024</v>
      </c>
      <c r="AE1430" s="41">
        <v>344.5241213</v>
      </c>
      <c r="AF1430" s="41">
        <v>-4.477470811</v>
      </c>
      <c r="AG1430" s="42">
        <v>1.36E41</v>
      </c>
      <c r="AH1430" s="51">
        <v>0.454987005</v>
      </c>
      <c r="AI1430" s="45" t="s">
        <v>12025</v>
      </c>
      <c r="AJ1430" s="46">
        <v>1.35743142341691E125</v>
      </c>
      <c r="AK1430" s="41">
        <v>6470.0</v>
      </c>
      <c r="AL1430" s="40" t="s">
        <v>1382</v>
      </c>
      <c r="AM1430" s="40" t="s">
        <v>7285</v>
      </c>
      <c r="AN1430" s="40" t="s">
        <v>224</v>
      </c>
      <c r="AO1430" s="42">
        <v>1.1E136</v>
      </c>
    </row>
    <row r="1431">
      <c r="A1431" s="41">
        <v>773.0</v>
      </c>
      <c r="B1431" s="42">
        <v>1.671302375E9</v>
      </c>
      <c r="C1431" s="42">
        <v>3356.0</v>
      </c>
      <c r="D1431" s="40" t="s">
        <v>1243</v>
      </c>
      <c r="E1431" s="41">
        <v>140.0</v>
      </c>
      <c r="F1431" s="41">
        <v>35.0</v>
      </c>
      <c r="G1431" s="41">
        <v>70.0</v>
      </c>
      <c r="H1431" s="41">
        <v>-3.07732701</v>
      </c>
      <c r="I1431" s="41">
        <v>10000.0</v>
      </c>
      <c r="J1431" s="41">
        <v>5000.0</v>
      </c>
      <c r="K1431" s="41">
        <v>1200.0</v>
      </c>
      <c r="L1431" s="41">
        <v>600.0</v>
      </c>
      <c r="M1431" s="41">
        <v>100.0</v>
      </c>
      <c r="N1431" s="40" t="s">
        <v>1370</v>
      </c>
      <c r="O1431" s="40" t="s">
        <v>1371</v>
      </c>
      <c r="P1431" s="40" t="s">
        <v>7310</v>
      </c>
      <c r="Q1431" s="40" t="s">
        <v>8686</v>
      </c>
      <c r="R1431" s="40" t="b">
        <v>0</v>
      </c>
      <c r="S1431" s="40" t="s">
        <v>7286</v>
      </c>
      <c r="T1431" s="40" t="s">
        <v>212</v>
      </c>
      <c r="U1431" s="41">
        <v>0.1</v>
      </c>
      <c r="V1431" s="41">
        <v>0.9</v>
      </c>
      <c r="W1431" s="41">
        <v>0.3</v>
      </c>
      <c r="X1431" s="41">
        <v>0.6</v>
      </c>
      <c r="Y1431" s="40" t="b">
        <v>0</v>
      </c>
      <c r="Z1431" s="40" t="b">
        <v>1</v>
      </c>
      <c r="AA1431" s="40" t="b">
        <v>0</v>
      </c>
      <c r="AB1431" s="40" t="b">
        <v>0</v>
      </c>
      <c r="AC1431" s="41" t="s">
        <v>12026</v>
      </c>
      <c r="AD1431" s="41" t="s">
        <v>12027</v>
      </c>
      <c r="AE1431" s="41">
        <v>671.6347535</v>
      </c>
      <c r="AF1431" s="41">
        <v>-4.478573043</v>
      </c>
      <c r="AG1431" s="42">
        <v>6.44E41</v>
      </c>
      <c r="AH1431" s="51">
        <v>0.455345184</v>
      </c>
      <c r="AI1431" s="45" t="s">
        <v>12028</v>
      </c>
      <c r="AJ1431" s="40" t="s">
        <v>12029</v>
      </c>
      <c r="AK1431" s="41">
        <v>3758.0</v>
      </c>
      <c r="AL1431" s="40" t="s">
        <v>7372</v>
      </c>
      <c r="AM1431" s="40" t="s">
        <v>7285</v>
      </c>
      <c r="AN1431" s="40" t="s">
        <v>224</v>
      </c>
      <c r="AO1431" s="42">
        <v>1.11E138</v>
      </c>
    </row>
    <row r="1432">
      <c r="A1432" s="41">
        <v>76.0</v>
      </c>
      <c r="B1432" s="42">
        <v>1.67130956E9</v>
      </c>
      <c r="C1432" s="42">
        <v>3356.0</v>
      </c>
      <c r="D1432" s="40" t="s">
        <v>1243</v>
      </c>
      <c r="E1432" s="41">
        <v>140.0</v>
      </c>
      <c r="F1432" s="41">
        <v>35.0</v>
      </c>
      <c r="G1432" s="41">
        <v>70.0</v>
      </c>
      <c r="H1432" s="41">
        <v>-3.07732701</v>
      </c>
      <c r="I1432" s="41">
        <v>10000.0</v>
      </c>
      <c r="J1432" s="41">
        <v>5000.0</v>
      </c>
      <c r="K1432" s="41">
        <v>1200.0</v>
      </c>
      <c r="L1432" s="41">
        <v>600.0</v>
      </c>
      <c r="M1432" s="41">
        <v>30.0</v>
      </c>
      <c r="N1432" s="40" t="s">
        <v>1370</v>
      </c>
      <c r="O1432" s="40" t="s">
        <v>1371</v>
      </c>
      <c r="P1432" s="40" t="s">
        <v>7305</v>
      </c>
      <c r="Q1432" s="40" t="s">
        <v>8686</v>
      </c>
      <c r="R1432" s="40" t="b">
        <v>0</v>
      </c>
      <c r="S1432" s="40" t="s">
        <v>1373</v>
      </c>
      <c r="T1432" s="40" t="s">
        <v>7305</v>
      </c>
      <c r="U1432" s="41">
        <v>0.1</v>
      </c>
      <c r="V1432" s="41">
        <v>0.9</v>
      </c>
      <c r="W1432" s="41">
        <v>0.2</v>
      </c>
      <c r="X1432" s="41">
        <v>0.5</v>
      </c>
      <c r="Y1432" s="40" t="b">
        <v>0</v>
      </c>
      <c r="Z1432" s="40" t="b">
        <v>1</v>
      </c>
      <c r="AA1432" s="40" t="b">
        <v>0</v>
      </c>
      <c r="AB1432" s="40" t="b">
        <v>0</v>
      </c>
      <c r="AC1432" s="41" t="s">
        <v>12030</v>
      </c>
      <c r="AD1432" s="41" t="s">
        <v>12031</v>
      </c>
      <c r="AE1432" s="41">
        <v>567.5123219</v>
      </c>
      <c r="AF1432" s="41">
        <v>-4.479075913</v>
      </c>
      <c r="AG1432" s="42">
        <v>5.19E41</v>
      </c>
      <c r="AH1432" s="51">
        <v>0.455508595</v>
      </c>
      <c r="AI1432" s="45" t="s">
        <v>12032</v>
      </c>
      <c r="AJ1432" s="45">
        <v>5.18969117197162E251</v>
      </c>
      <c r="AK1432" s="41">
        <v>5803.0</v>
      </c>
      <c r="AL1432" s="40" t="s">
        <v>1382</v>
      </c>
      <c r="AM1432" s="40" t="s">
        <v>7285</v>
      </c>
      <c r="AN1432" s="40" t="s">
        <v>5643</v>
      </c>
      <c r="AO1432" s="42">
        <v>1.01E138</v>
      </c>
    </row>
    <row r="1433">
      <c r="A1433" s="41">
        <v>793.0</v>
      </c>
      <c r="B1433" s="42">
        <v>1.671302375E9</v>
      </c>
      <c r="C1433" s="42">
        <v>3356.0</v>
      </c>
      <c r="D1433" s="40" t="s">
        <v>1243</v>
      </c>
      <c r="E1433" s="41">
        <v>140.0</v>
      </c>
      <c r="F1433" s="41">
        <v>35.0</v>
      </c>
      <c r="G1433" s="41">
        <v>70.0</v>
      </c>
      <c r="H1433" s="41">
        <v>-3.07732701</v>
      </c>
      <c r="I1433" s="41">
        <v>10000.0</v>
      </c>
      <c r="J1433" s="41">
        <v>5000.0</v>
      </c>
      <c r="K1433" s="41">
        <v>1200.0</v>
      </c>
      <c r="L1433" s="41">
        <v>600.0</v>
      </c>
      <c r="M1433" s="41">
        <v>100.0</v>
      </c>
      <c r="N1433" s="40" t="s">
        <v>1370</v>
      </c>
      <c r="O1433" s="40" t="s">
        <v>1371</v>
      </c>
      <c r="P1433" s="40" t="s">
        <v>7305</v>
      </c>
      <c r="Q1433" s="40" t="s">
        <v>8686</v>
      </c>
      <c r="R1433" s="40" t="b">
        <v>0</v>
      </c>
      <c r="S1433" s="40" t="s">
        <v>1373</v>
      </c>
      <c r="T1433" s="40" t="s">
        <v>212</v>
      </c>
      <c r="U1433" s="41">
        <v>0.1</v>
      </c>
      <c r="V1433" s="41">
        <v>0.9</v>
      </c>
      <c r="W1433" s="41">
        <v>0.1</v>
      </c>
      <c r="X1433" s="41">
        <v>0.5</v>
      </c>
      <c r="Y1433" s="40" t="b">
        <v>0</v>
      </c>
      <c r="Z1433" s="40" t="b">
        <v>1</v>
      </c>
      <c r="AA1433" s="40" t="b">
        <v>0</v>
      </c>
      <c r="AB1433" s="40" t="b">
        <v>0</v>
      </c>
      <c r="AC1433" s="41" t="s">
        <v>12033</v>
      </c>
      <c r="AD1433" s="41" t="s">
        <v>12034</v>
      </c>
      <c r="AE1433" s="41">
        <v>1078.57209</v>
      </c>
      <c r="AF1433" s="41">
        <v>-4.479400826</v>
      </c>
      <c r="AG1433" s="42">
        <v>1.01E42</v>
      </c>
      <c r="AH1433" s="51">
        <v>0.455614178</v>
      </c>
      <c r="AI1433" s="45" t="s">
        <v>12035</v>
      </c>
      <c r="AJ1433" s="40" t="s">
        <v>12036</v>
      </c>
      <c r="AK1433" s="41">
        <v>10000.0</v>
      </c>
      <c r="AL1433" s="40" t="s">
        <v>216</v>
      </c>
      <c r="AM1433" s="40" t="s">
        <v>7285</v>
      </c>
      <c r="AN1433" s="40" t="s">
        <v>224</v>
      </c>
      <c r="AO1433" s="42">
        <v>1.01E139</v>
      </c>
    </row>
    <row r="1434">
      <c r="A1434" s="41">
        <v>976.0</v>
      </c>
      <c r="B1434" s="42">
        <v>1.671302375E9</v>
      </c>
      <c r="C1434" s="42">
        <v>3356.0</v>
      </c>
      <c r="D1434" s="40" t="s">
        <v>1243</v>
      </c>
      <c r="E1434" s="41">
        <v>140.0</v>
      </c>
      <c r="F1434" s="41">
        <v>35.0</v>
      </c>
      <c r="G1434" s="41">
        <v>70.0</v>
      </c>
      <c r="H1434" s="41">
        <v>-3.07732701</v>
      </c>
      <c r="I1434" s="41">
        <v>10000.0</v>
      </c>
      <c r="J1434" s="41">
        <v>5000.0</v>
      </c>
      <c r="K1434" s="41">
        <v>1200.0</v>
      </c>
      <c r="L1434" s="41">
        <v>600.0</v>
      </c>
      <c r="M1434" s="41">
        <v>100.0</v>
      </c>
      <c r="N1434" s="40" t="s">
        <v>1370</v>
      </c>
      <c r="O1434" s="40" t="s">
        <v>208</v>
      </c>
      <c r="P1434" s="40" t="s">
        <v>7305</v>
      </c>
      <c r="Q1434" s="40" t="s">
        <v>8686</v>
      </c>
      <c r="R1434" s="40" t="b">
        <v>0</v>
      </c>
      <c r="S1434" s="40" t="s">
        <v>1373</v>
      </c>
      <c r="T1434" s="40" t="s">
        <v>212</v>
      </c>
      <c r="U1434" s="41">
        <v>0.1</v>
      </c>
      <c r="V1434" s="41">
        <v>0.9</v>
      </c>
      <c r="W1434" s="41">
        <v>0.2</v>
      </c>
      <c r="X1434" s="41">
        <v>0.5</v>
      </c>
      <c r="Y1434" s="40" t="b">
        <v>0</v>
      </c>
      <c r="Z1434" s="40" t="b">
        <v>1</v>
      </c>
      <c r="AA1434" s="40" t="b">
        <v>0</v>
      </c>
      <c r="AB1434" s="40" t="b">
        <v>0</v>
      </c>
      <c r="AC1434" s="41" t="s">
        <v>12037</v>
      </c>
      <c r="AD1434" s="41" t="s">
        <v>12038</v>
      </c>
      <c r="AE1434" s="41">
        <v>1002.933075</v>
      </c>
      <c r="AF1434" s="41">
        <v>-4.481093452</v>
      </c>
      <c r="AG1434" s="42">
        <v>2.82E41</v>
      </c>
      <c r="AH1434" s="51">
        <v>0.456164209</v>
      </c>
      <c r="AI1434" s="45" t="s">
        <v>12039</v>
      </c>
      <c r="AJ1434" s="40" t="s">
        <v>12040</v>
      </c>
      <c r="AK1434" s="41">
        <v>9605.0</v>
      </c>
      <c r="AL1434" s="40" t="s">
        <v>1382</v>
      </c>
      <c r="AM1434" s="40" t="s">
        <v>7285</v>
      </c>
      <c r="AN1434" s="40" t="s">
        <v>224</v>
      </c>
      <c r="AO1434" s="42">
        <v>1.1E137</v>
      </c>
    </row>
    <row r="1435">
      <c r="A1435" s="41">
        <v>583.0</v>
      </c>
      <c r="B1435" s="42">
        <v>1.671302375E9</v>
      </c>
      <c r="C1435" s="42">
        <v>3356.0</v>
      </c>
      <c r="D1435" s="40" t="s">
        <v>1243</v>
      </c>
      <c r="E1435" s="41">
        <v>140.0</v>
      </c>
      <c r="F1435" s="41">
        <v>35.0</v>
      </c>
      <c r="G1435" s="41">
        <v>70.0</v>
      </c>
      <c r="H1435" s="41">
        <v>-3.07732701</v>
      </c>
      <c r="I1435" s="41">
        <v>10000.0</v>
      </c>
      <c r="J1435" s="41">
        <v>5000.0</v>
      </c>
      <c r="K1435" s="41">
        <v>1200.0</v>
      </c>
      <c r="L1435" s="41">
        <v>600.0</v>
      </c>
      <c r="M1435" s="41">
        <v>50.0</v>
      </c>
      <c r="N1435" s="40" t="s">
        <v>1370</v>
      </c>
      <c r="O1435" s="40" t="s">
        <v>208</v>
      </c>
      <c r="P1435" s="40" t="s">
        <v>7310</v>
      </c>
      <c r="Q1435" s="40" t="s">
        <v>8686</v>
      </c>
      <c r="R1435" s="40" t="b">
        <v>0</v>
      </c>
      <c r="S1435" s="40" t="s">
        <v>1373</v>
      </c>
      <c r="T1435" s="40" t="s">
        <v>212</v>
      </c>
      <c r="U1435" s="41">
        <v>0.1</v>
      </c>
      <c r="V1435" s="41">
        <v>0.9</v>
      </c>
      <c r="W1435" s="41">
        <v>0.3</v>
      </c>
      <c r="X1435" s="41">
        <v>0.5</v>
      </c>
      <c r="Y1435" s="40" t="b">
        <v>0</v>
      </c>
      <c r="Z1435" s="40" t="b">
        <v>1</v>
      </c>
      <c r="AA1435" s="40" t="b">
        <v>0</v>
      </c>
      <c r="AB1435" s="40" t="b">
        <v>0</v>
      </c>
      <c r="AC1435" s="41" t="s">
        <v>12041</v>
      </c>
      <c r="AD1435" s="41" t="s">
        <v>12042</v>
      </c>
      <c r="AE1435" s="41">
        <v>714.1365192</v>
      </c>
      <c r="AF1435" s="41">
        <v>-4.481296756</v>
      </c>
      <c r="AG1435" s="42">
        <v>1.22E42</v>
      </c>
      <c r="AH1435" s="51">
        <v>0.456230274</v>
      </c>
      <c r="AI1435" s="45" t="s">
        <v>12043</v>
      </c>
      <c r="AJ1435" s="40" t="s">
        <v>12044</v>
      </c>
      <c r="AK1435" s="41">
        <v>10000.0</v>
      </c>
      <c r="AL1435" s="40" t="s">
        <v>216</v>
      </c>
      <c r="AM1435" s="40" t="s">
        <v>7285</v>
      </c>
      <c r="AN1435" s="40" t="s">
        <v>224</v>
      </c>
      <c r="AO1435" s="42">
        <v>1.1E139</v>
      </c>
    </row>
    <row r="1436">
      <c r="A1436" s="41">
        <v>4.0</v>
      </c>
      <c r="B1436" s="42">
        <v>1.671312492E9</v>
      </c>
      <c r="C1436" s="42">
        <v>3356.0</v>
      </c>
      <c r="D1436" s="40" t="s">
        <v>1243</v>
      </c>
      <c r="E1436" s="41">
        <v>140.0</v>
      </c>
      <c r="F1436" s="41">
        <v>35.0</v>
      </c>
      <c r="G1436" s="41">
        <v>70.0</v>
      </c>
      <c r="H1436" s="41">
        <v>-3.07732701</v>
      </c>
      <c r="I1436" s="41">
        <v>10000.0</v>
      </c>
      <c r="J1436" s="41">
        <v>5000.0</v>
      </c>
      <c r="K1436" s="41">
        <v>1200.0</v>
      </c>
      <c r="L1436" s="41">
        <v>600.0</v>
      </c>
      <c r="M1436" s="41">
        <v>30.0</v>
      </c>
      <c r="N1436" s="40" t="s">
        <v>1370</v>
      </c>
      <c r="O1436" s="40" t="s">
        <v>1371</v>
      </c>
      <c r="P1436" s="40" t="s">
        <v>209</v>
      </c>
      <c r="Q1436" s="40" t="s">
        <v>8686</v>
      </c>
      <c r="R1436" s="40" t="b">
        <v>0</v>
      </c>
      <c r="S1436" s="40" t="s">
        <v>1373</v>
      </c>
      <c r="T1436" s="40" t="s">
        <v>7305</v>
      </c>
      <c r="U1436" s="41">
        <v>0.1</v>
      </c>
      <c r="V1436" s="41">
        <v>0.9</v>
      </c>
      <c r="W1436" s="41">
        <v>0.2</v>
      </c>
      <c r="X1436" s="41">
        <v>0.5</v>
      </c>
      <c r="Y1436" s="40" t="b">
        <v>0</v>
      </c>
      <c r="Z1436" s="40" t="b">
        <v>1</v>
      </c>
      <c r="AA1436" s="40" t="b">
        <v>0</v>
      </c>
      <c r="AB1436" s="40" t="b">
        <v>1</v>
      </c>
      <c r="AC1436" s="41" t="s">
        <v>12045</v>
      </c>
      <c r="AD1436" s="41" t="s">
        <v>12046</v>
      </c>
      <c r="AE1436" s="41">
        <v>1203.342916</v>
      </c>
      <c r="AF1436" s="41">
        <v>-4.482596303</v>
      </c>
      <c r="AG1436" s="42">
        <v>4.21E41</v>
      </c>
      <c r="AH1436" s="51">
        <v>0.456652572</v>
      </c>
      <c r="AI1436" s="45" t="s">
        <v>12047</v>
      </c>
      <c r="AJ1436" s="46">
        <v>4.2085680776034E125</v>
      </c>
      <c r="AK1436" s="41">
        <v>8324.0</v>
      </c>
      <c r="AL1436" s="40" t="s">
        <v>2224</v>
      </c>
      <c r="AM1436" s="40" t="s">
        <v>7285</v>
      </c>
      <c r="AN1436" s="40" t="s">
        <v>5643</v>
      </c>
      <c r="AO1436" s="42">
        <v>1.0E138</v>
      </c>
    </row>
    <row r="1437">
      <c r="A1437" s="41">
        <v>434.0</v>
      </c>
      <c r="B1437" s="42">
        <v>1.671302375E9</v>
      </c>
      <c r="C1437" s="42">
        <v>3356.0</v>
      </c>
      <c r="D1437" s="40" t="s">
        <v>1243</v>
      </c>
      <c r="E1437" s="41">
        <v>140.0</v>
      </c>
      <c r="F1437" s="41">
        <v>35.0</v>
      </c>
      <c r="G1437" s="41">
        <v>70.0</v>
      </c>
      <c r="H1437" s="41">
        <v>-3.07732701</v>
      </c>
      <c r="I1437" s="41">
        <v>10000.0</v>
      </c>
      <c r="J1437" s="41">
        <v>5000.0</v>
      </c>
      <c r="K1437" s="41">
        <v>1200.0</v>
      </c>
      <c r="L1437" s="41">
        <v>600.0</v>
      </c>
      <c r="M1437" s="41">
        <v>50.0</v>
      </c>
      <c r="N1437" s="40" t="s">
        <v>1370</v>
      </c>
      <c r="O1437" s="40" t="s">
        <v>1371</v>
      </c>
      <c r="P1437" s="40" t="s">
        <v>7305</v>
      </c>
      <c r="Q1437" s="40" t="s">
        <v>8686</v>
      </c>
      <c r="R1437" s="40" t="b">
        <v>0</v>
      </c>
      <c r="S1437" s="40" t="s">
        <v>1373</v>
      </c>
      <c r="T1437" s="40" t="s">
        <v>212</v>
      </c>
      <c r="U1437" s="41">
        <v>0.1</v>
      </c>
      <c r="V1437" s="41">
        <v>0.9</v>
      </c>
      <c r="W1437" s="41">
        <v>0.1</v>
      </c>
      <c r="X1437" s="41">
        <v>0.6</v>
      </c>
      <c r="Y1437" s="40" t="b">
        <v>0</v>
      </c>
      <c r="Z1437" s="40" t="b">
        <v>1</v>
      </c>
      <c r="AA1437" s="40" t="b">
        <v>0</v>
      </c>
      <c r="AB1437" s="40" t="b">
        <v>0</v>
      </c>
      <c r="AC1437" s="41" t="s">
        <v>12048</v>
      </c>
      <c r="AD1437" s="41" t="s">
        <v>12049</v>
      </c>
      <c r="AE1437" s="41">
        <v>650.7131989</v>
      </c>
      <c r="AF1437" s="41">
        <v>-4.482611065</v>
      </c>
      <c r="AG1437" s="42">
        <v>9.79E41</v>
      </c>
      <c r="AH1437" s="51">
        <v>0.456657369</v>
      </c>
      <c r="AI1437" s="45" t="s">
        <v>12050</v>
      </c>
      <c r="AJ1437" s="40" t="s">
        <v>7330</v>
      </c>
      <c r="AK1437" s="41">
        <v>9993.0</v>
      </c>
      <c r="AL1437" s="40" t="s">
        <v>1382</v>
      </c>
      <c r="AM1437" s="40" t="s">
        <v>7285</v>
      </c>
      <c r="AN1437" s="40" t="s">
        <v>224</v>
      </c>
      <c r="AO1437" s="42">
        <v>1.01E139</v>
      </c>
    </row>
    <row r="1438">
      <c r="A1438" s="41">
        <v>978.0</v>
      </c>
      <c r="B1438" s="42">
        <v>1.671302375E9</v>
      </c>
      <c r="C1438" s="42">
        <v>3356.0</v>
      </c>
      <c r="D1438" s="40" t="s">
        <v>1243</v>
      </c>
      <c r="E1438" s="41">
        <v>140.0</v>
      </c>
      <c r="F1438" s="41">
        <v>35.0</v>
      </c>
      <c r="G1438" s="41">
        <v>70.0</v>
      </c>
      <c r="H1438" s="41">
        <v>-3.07732701</v>
      </c>
      <c r="I1438" s="41">
        <v>10000.0</v>
      </c>
      <c r="J1438" s="41">
        <v>5000.0</v>
      </c>
      <c r="K1438" s="41">
        <v>1200.0</v>
      </c>
      <c r="L1438" s="41">
        <v>600.0</v>
      </c>
      <c r="M1438" s="41">
        <v>100.0</v>
      </c>
      <c r="N1438" s="40" t="s">
        <v>1370</v>
      </c>
      <c r="O1438" s="40" t="s">
        <v>208</v>
      </c>
      <c r="P1438" s="40" t="s">
        <v>7305</v>
      </c>
      <c r="Q1438" s="40" t="s">
        <v>8686</v>
      </c>
      <c r="R1438" s="40" t="b">
        <v>0</v>
      </c>
      <c r="S1438" s="40" t="s">
        <v>1373</v>
      </c>
      <c r="T1438" s="40" t="s">
        <v>212</v>
      </c>
      <c r="U1438" s="41">
        <v>0.1</v>
      </c>
      <c r="V1438" s="41">
        <v>0.9</v>
      </c>
      <c r="W1438" s="41">
        <v>0.3</v>
      </c>
      <c r="X1438" s="41">
        <v>0.4</v>
      </c>
      <c r="Y1438" s="40" t="b">
        <v>0</v>
      </c>
      <c r="Z1438" s="40" t="b">
        <v>1</v>
      </c>
      <c r="AA1438" s="40" t="b">
        <v>0</v>
      </c>
      <c r="AB1438" s="40" t="b">
        <v>0</v>
      </c>
      <c r="AC1438" s="41" t="s">
        <v>12051</v>
      </c>
      <c r="AD1438" s="41" t="s">
        <v>12052</v>
      </c>
      <c r="AE1438" s="41">
        <v>827.1687806</v>
      </c>
      <c r="AF1438" s="41">
        <v>-4.483513358</v>
      </c>
      <c r="AG1438" s="42">
        <v>1.14E42</v>
      </c>
      <c r="AH1438" s="51">
        <v>0.456950575</v>
      </c>
      <c r="AI1438" s="45" t="s">
        <v>12053</v>
      </c>
      <c r="AJ1438" s="40" t="s">
        <v>12054</v>
      </c>
      <c r="AK1438" s="41">
        <v>10000.0</v>
      </c>
      <c r="AL1438" s="40" t="s">
        <v>216</v>
      </c>
      <c r="AM1438" s="40" t="s">
        <v>7285</v>
      </c>
      <c r="AN1438" s="40" t="s">
        <v>224</v>
      </c>
      <c r="AO1438" s="42">
        <v>1.1E139</v>
      </c>
    </row>
    <row r="1439">
      <c r="A1439" s="41">
        <v>111.0</v>
      </c>
      <c r="B1439" s="42">
        <v>1.671312492E9</v>
      </c>
      <c r="C1439" s="42">
        <v>3356.0</v>
      </c>
      <c r="D1439" s="40" t="s">
        <v>1243</v>
      </c>
      <c r="E1439" s="41">
        <v>140.0</v>
      </c>
      <c r="F1439" s="41">
        <v>35.0</v>
      </c>
      <c r="G1439" s="41">
        <v>70.0</v>
      </c>
      <c r="H1439" s="41">
        <v>-3.07732701</v>
      </c>
      <c r="I1439" s="41">
        <v>10000.0</v>
      </c>
      <c r="J1439" s="41">
        <v>5000.0</v>
      </c>
      <c r="K1439" s="41">
        <v>1200.0</v>
      </c>
      <c r="L1439" s="41">
        <v>600.0</v>
      </c>
      <c r="M1439" s="41">
        <v>30.0</v>
      </c>
      <c r="N1439" s="40" t="s">
        <v>1370</v>
      </c>
      <c r="O1439" s="40" t="s">
        <v>1371</v>
      </c>
      <c r="P1439" s="40" t="s">
        <v>1372</v>
      </c>
      <c r="Q1439" s="40" t="s">
        <v>8686</v>
      </c>
      <c r="R1439" s="40" t="b">
        <v>0</v>
      </c>
      <c r="S1439" s="40" t="s">
        <v>1373</v>
      </c>
      <c r="T1439" s="40" t="s">
        <v>7305</v>
      </c>
      <c r="U1439" s="41">
        <v>0.1</v>
      </c>
      <c r="V1439" s="41">
        <v>0.9</v>
      </c>
      <c r="W1439" s="41">
        <v>0.2</v>
      </c>
      <c r="X1439" s="41">
        <v>0.4</v>
      </c>
      <c r="Y1439" s="40" t="b">
        <v>0</v>
      </c>
      <c r="Z1439" s="40" t="b">
        <v>1</v>
      </c>
      <c r="AA1439" s="40" t="b">
        <v>0</v>
      </c>
      <c r="AB1439" s="40" t="b">
        <v>1</v>
      </c>
      <c r="AC1439" s="41" t="s">
        <v>12055</v>
      </c>
      <c r="AD1439" s="41" t="s">
        <v>12056</v>
      </c>
      <c r="AE1439" s="41">
        <v>824.5080509</v>
      </c>
      <c r="AF1439" s="41">
        <v>-4.484387225</v>
      </c>
      <c r="AG1439" s="42">
        <v>9.98E41</v>
      </c>
      <c r="AH1439" s="51">
        <v>0.457234545</v>
      </c>
      <c r="AI1439" s="45" t="s">
        <v>12057</v>
      </c>
      <c r="AJ1439" s="46">
        <v>9.9808704534618E125</v>
      </c>
      <c r="AK1439" s="41">
        <v>4714.0</v>
      </c>
      <c r="AL1439" s="40" t="s">
        <v>7372</v>
      </c>
      <c r="AM1439" s="40" t="s">
        <v>7285</v>
      </c>
      <c r="AN1439" s="40" t="s">
        <v>5643</v>
      </c>
      <c r="AO1439" s="42">
        <v>1.01E139</v>
      </c>
    </row>
    <row r="1440">
      <c r="A1440" s="41">
        <v>1054.0</v>
      </c>
      <c r="B1440" s="42">
        <v>1.671302375E9</v>
      </c>
      <c r="C1440" s="42">
        <v>3356.0</v>
      </c>
      <c r="D1440" s="40" t="s">
        <v>1243</v>
      </c>
      <c r="E1440" s="41">
        <v>140.0</v>
      </c>
      <c r="F1440" s="41">
        <v>35.0</v>
      </c>
      <c r="G1440" s="41">
        <v>70.0</v>
      </c>
      <c r="H1440" s="41">
        <v>-3.07732701</v>
      </c>
      <c r="I1440" s="41">
        <v>10000.0</v>
      </c>
      <c r="J1440" s="41">
        <v>5000.0</v>
      </c>
      <c r="K1440" s="41">
        <v>1200.0</v>
      </c>
      <c r="L1440" s="41">
        <v>600.0</v>
      </c>
      <c r="M1440" s="41">
        <v>100.0</v>
      </c>
      <c r="N1440" s="40" t="s">
        <v>1370</v>
      </c>
      <c r="O1440" s="40" t="s">
        <v>208</v>
      </c>
      <c r="P1440" s="40" t="s">
        <v>212</v>
      </c>
      <c r="Q1440" s="40" t="s">
        <v>8686</v>
      </c>
      <c r="R1440" s="40" t="b">
        <v>0</v>
      </c>
      <c r="S1440" s="40" t="s">
        <v>7286</v>
      </c>
      <c r="T1440" s="40" t="s">
        <v>212</v>
      </c>
      <c r="U1440" s="41">
        <v>0.1</v>
      </c>
      <c r="V1440" s="41">
        <v>0.9</v>
      </c>
      <c r="W1440" s="41">
        <v>0.1</v>
      </c>
      <c r="X1440" s="41">
        <v>0.5</v>
      </c>
      <c r="Y1440" s="40" t="b">
        <v>0</v>
      </c>
      <c r="Z1440" s="40" t="b">
        <v>1</v>
      </c>
      <c r="AA1440" s="40" t="b">
        <v>0</v>
      </c>
      <c r="AB1440" s="40" t="b">
        <v>0</v>
      </c>
      <c r="AC1440" s="41" t="s">
        <v>12058</v>
      </c>
      <c r="AD1440" s="41" t="s">
        <v>12018</v>
      </c>
      <c r="AE1440" s="41">
        <v>785.9593892</v>
      </c>
      <c r="AF1440" s="41">
        <v>-4.485370981</v>
      </c>
      <c r="AG1440" s="42">
        <v>1.52E41</v>
      </c>
      <c r="AH1440" s="51">
        <v>0.457554224</v>
      </c>
      <c r="AI1440" s="45" t="s">
        <v>12059</v>
      </c>
      <c r="AJ1440" s="40" t="s">
        <v>12060</v>
      </c>
      <c r="AK1440" s="41">
        <v>7577.0</v>
      </c>
      <c r="AL1440" s="40" t="s">
        <v>1382</v>
      </c>
      <c r="AM1440" s="40" t="s">
        <v>7285</v>
      </c>
      <c r="AN1440" s="40" t="s">
        <v>224</v>
      </c>
      <c r="AO1440" s="42">
        <v>1.1E136</v>
      </c>
    </row>
    <row r="1441">
      <c r="A1441" s="41">
        <v>303.0</v>
      </c>
      <c r="B1441" s="42">
        <v>1.671302375E9</v>
      </c>
      <c r="C1441" s="42">
        <v>3356.0</v>
      </c>
      <c r="D1441" s="40" t="s">
        <v>1243</v>
      </c>
      <c r="E1441" s="41">
        <v>140.0</v>
      </c>
      <c r="F1441" s="41">
        <v>35.0</v>
      </c>
      <c r="G1441" s="41">
        <v>70.0</v>
      </c>
      <c r="H1441" s="41">
        <v>-3.07732701</v>
      </c>
      <c r="I1441" s="41">
        <v>10000.0</v>
      </c>
      <c r="J1441" s="41">
        <v>5000.0</v>
      </c>
      <c r="K1441" s="41">
        <v>1200.0</v>
      </c>
      <c r="L1441" s="41">
        <v>600.0</v>
      </c>
      <c r="M1441" s="41">
        <v>30.0</v>
      </c>
      <c r="N1441" s="40" t="s">
        <v>1370</v>
      </c>
      <c r="O1441" s="40" t="s">
        <v>208</v>
      </c>
      <c r="P1441" s="40" t="s">
        <v>1372</v>
      </c>
      <c r="Q1441" s="40" t="s">
        <v>8686</v>
      </c>
      <c r="R1441" s="40" t="b">
        <v>0</v>
      </c>
      <c r="S1441" s="40" t="s">
        <v>7286</v>
      </c>
      <c r="T1441" s="40" t="s">
        <v>212</v>
      </c>
      <c r="U1441" s="41">
        <v>0.1</v>
      </c>
      <c r="V1441" s="41">
        <v>0.9</v>
      </c>
      <c r="W1441" s="41">
        <v>0.3</v>
      </c>
      <c r="X1441" s="41">
        <v>0.4</v>
      </c>
      <c r="Y1441" s="40" t="b">
        <v>0</v>
      </c>
      <c r="Z1441" s="40" t="b">
        <v>1</v>
      </c>
      <c r="AA1441" s="40" t="b">
        <v>0</v>
      </c>
      <c r="AB1441" s="40" t="b">
        <v>0</v>
      </c>
      <c r="AC1441" s="41" t="s">
        <v>12061</v>
      </c>
      <c r="AD1441" s="41" t="s">
        <v>12062</v>
      </c>
      <c r="AE1441" s="41">
        <v>267.4833624</v>
      </c>
      <c r="AF1441" s="41">
        <v>-4.485624688</v>
      </c>
      <c r="AG1441" s="42">
        <v>1.16E42</v>
      </c>
      <c r="AH1441" s="51">
        <v>0.457636667</v>
      </c>
      <c r="AI1441" s="45" t="s">
        <v>12063</v>
      </c>
      <c r="AJ1441" s="40" t="s">
        <v>12064</v>
      </c>
      <c r="AK1441" s="41">
        <v>9698.0</v>
      </c>
      <c r="AL1441" s="40" t="s">
        <v>1382</v>
      </c>
      <c r="AM1441" s="40" t="s">
        <v>7285</v>
      </c>
      <c r="AN1441" s="40" t="s">
        <v>224</v>
      </c>
      <c r="AO1441" s="42">
        <v>1.1E139</v>
      </c>
    </row>
    <row r="1442">
      <c r="A1442" s="41">
        <v>109.0</v>
      </c>
      <c r="B1442" s="42">
        <v>1.671309524E9</v>
      </c>
      <c r="C1442" s="42">
        <v>3356.0</v>
      </c>
      <c r="D1442" s="40" t="s">
        <v>1243</v>
      </c>
      <c r="E1442" s="41">
        <v>140.0</v>
      </c>
      <c r="F1442" s="41">
        <v>35.0</v>
      </c>
      <c r="G1442" s="41">
        <v>70.0</v>
      </c>
      <c r="H1442" s="41">
        <v>-3.07732701</v>
      </c>
      <c r="I1442" s="41">
        <v>10000.0</v>
      </c>
      <c r="J1442" s="41">
        <v>5000.0</v>
      </c>
      <c r="K1442" s="41">
        <v>1200.0</v>
      </c>
      <c r="L1442" s="41">
        <v>600.0</v>
      </c>
      <c r="M1442" s="41">
        <v>30.0</v>
      </c>
      <c r="N1442" s="40" t="s">
        <v>1370</v>
      </c>
      <c r="O1442" s="40" t="s">
        <v>1371</v>
      </c>
      <c r="P1442" s="40" t="s">
        <v>1372</v>
      </c>
      <c r="Q1442" s="40" t="s">
        <v>8686</v>
      </c>
      <c r="R1442" s="40" t="b">
        <v>0</v>
      </c>
      <c r="S1442" s="40" t="s">
        <v>1373</v>
      </c>
      <c r="T1442" s="40" t="s">
        <v>212</v>
      </c>
      <c r="U1442" s="41">
        <v>0.1</v>
      </c>
      <c r="V1442" s="41">
        <v>0.9</v>
      </c>
      <c r="W1442" s="41">
        <v>0.1</v>
      </c>
      <c r="X1442" s="41">
        <v>0.5</v>
      </c>
      <c r="Y1442" s="40" t="b">
        <v>0</v>
      </c>
      <c r="Z1442" s="40" t="b">
        <v>1</v>
      </c>
      <c r="AA1442" s="40" t="b">
        <v>0</v>
      </c>
      <c r="AB1442" s="40" t="b">
        <v>1</v>
      </c>
      <c r="AC1442" s="41" t="s">
        <v>12065</v>
      </c>
      <c r="AD1442" s="41" t="s">
        <v>12066</v>
      </c>
      <c r="AE1442" s="41">
        <v>1202.814624</v>
      </c>
      <c r="AF1442" s="41">
        <v>-4.48829391</v>
      </c>
      <c r="AG1442" s="42">
        <v>1.38E42</v>
      </c>
      <c r="AH1442" s="51">
        <v>0.458504051</v>
      </c>
      <c r="AI1442" s="45" t="s">
        <v>12067</v>
      </c>
      <c r="AJ1442" s="46">
        <v>1.37947460114371E85</v>
      </c>
      <c r="AK1442" s="41">
        <v>4477.0</v>
      </c>
      <c r="AL1442" s="40" t="s">
        <v>2224</v>
      </c>
      <c r="AM1442" s="40" t="s">
        <v>7285</v>
      </c>
      <c r="AN1442" s="40" t="s">
        <v>5643</v>
      </c>
      <c r="AO1442" s="42">
        <v>1.11E139</v>
      </c>
    </row>
    <row r="1443">
      <c r="A1443" s="41">
        <v>936.0</v>
      </c>
      <c r="B1443" s="42">
        <v>1.671302375E9</v>
      </c>
      <c r="C1443" s="42">
        <v>3356.0</v>
      </c>
      <c r="D1443" s="40" t="s">
        <v>1243</v>
      </c>
      <c r="E1443" s="41">
        <v>140.0</v>
      </c>
      <c r="F1443" s="41">
        <v>35.0</v>
      </c>
      <c r="G1443" s="41">
        <v>70.0</v>
      </c>
      <c r="H1443" s="41">
        <v>-3.07732701</v>
      </c>
      <c r="I1443" s="41">
        <v>10000.0</v>
      </c>
      <c r="J1443" s="41">
        <v>5000.0</v>
      </c>
      <c r="K1443" s="41">
        <v>1200.0</v>
      </c>
      <c r="L1443" s="41">
        <v>600.0</v>
      </c>
      <c r="M1443" s="41">
        <v>100.0</v>
      </c>
      <c r="N1443" s="40" t="s">
        <v>1370</v>
      </c>
      <c r="O1443" s="40" t="s">
        <v>208</v>
      </c>
      <c r="P1443" s="40" t="s">
        <v>7310</v>
      </c>
      <c r="Q1443" s="40" t="s">
        <v>8686</v>
      </c>
      <c r="R1443" s="40" t="b">
        <v>0</v>
      </c>
      <c r="S1443" s="40" t="s">
        <v>1373</v>
      </c>
      <c r="T1443" s="40" t="s">
        <v>212</v>
      </c>
      <c r="U1443" s="41">
        <v>0.1</v>
      </c>
      <c r="V1443" s="41">
        <v>0.9</v>
      </c>
      <c r="W1443" s="41">
        <v>0.1</v>
      </c>
      <c r="X1443" s="41">
        <v>0.4</v>
      </c>
      <c r="Y1443" s="40" t="b">
        <v>0</v>
      </c>
      <c r="Z1443" s="40" t="b">
        <v>1</v>
      </c>
      <c r="AA1443" s="40" t="b">
        <v>0</v>
      </c>
      <c r="AB1443" s="40" t="b">
        <v>0</v>
      </c>
      <c r="AC1443" s="41" t="s">
        <v>5546</v>
      </c>
      <c r="AD1443" s="41" t="s">
        <v>4714</v>
      </c>
      <c r="AE1443" s="41">
        <v>694.6513457</v>
      </c>
      <c r="AF1443" s="41">
        <v>-4.491067627</v>
      </c>
      <c r="AG1443" s="42">
        <v>3.48E41</v>
      </c>
      <c r="AH1443" s="51">
        <v>0.45940539</v>
      </c>
      <c r="AI1443" s="45" t="s">
        <v>12068</v>
      </c>
      <c r="AJ1443" s="40" t="s">
        <v>12069</v>
      </c>
      <c r="AK1443" s="41">
        <v>6400.0</v>
      </c>
      <c r="AL1443" s="40" t="s">
        <v>1382</v>
      </c>
      <c r="AM1443" s="40" t="s">
        <v>7285</v>
      </c>
      <c r="AN1443" s="40" t="s">
        <v>224</v>
      </c>
      <c r="AO1443" s="42">
        <v>1.11E137</v>
      </c>
    </row>
    <row r="1444">
      <c r="A1444" s="41">
        <v>257.0</v>
      </c>
      <c r="B1444" s="42">
        <v>1.671302375E9</v>
      </c>
      <c r="C1444" s="42">
        <v>3356.0</v>
      </c>
      <c r="D1444" s="40" t="s">
        <v>1243</v>
      </c>
      <c r="E1444" s="41">
        <v>140.0</v>
      </c>
      <c r="F1444" s="41">
        <v>35.0</v>
      </c>
      <c r="G1444" s="41">
        <v>70.0</v>
      </c>
      <c r="H1444" s="41">
        <v>-3.07732701</v>
      </c>
      <c r="I1444" s="41">
        <v>10000.0</v>
      </c>
      <c r="J1444" s="41">
        <v>5000.0</v>
      </c>
      <c r="K1444" s="41">
        <v>1200.0</v>
      </c>
      <c r="L1444" s="41">
        <v>600.0</v>
      </c>
      <c r="M1444" s="41">
        <v>30.0</v>
      </c>
      <c r="N1444" s="40" t="s">
        <v>1370</v>
      </c>
      <c r="O1444" s="40" t="s">
        <v>208</v>
      </c>
      <c r="P1444" s="40" t="s">
        <v>7305</v>
      </c>
      <c r="Q1444" s="40" t="s">
        <v>8686</v>
      </c>
      <c r="R1444" s="40" t="b">
        <v>0</v>
      </c>
      <c r="S1444" s="40" t="s">
        <v>1373</v>
      </c>
      <c r="T1444" s="40" t="s">
        <v>212</v>
      </c>
      <c r="U1444" s="41">
        <v>0.1</v>
      </c>
      <c r="V1444" s="41">
        <v>0.9</v>
      </c>
      <c r="W1444" s="41">
        <v>0.2</v>
      </c>
      <c r="X1444" s="41">
        <v>0.6</v>
      </c>
      <c r="Y1444" s="40" t="b">
        <v>0</v>
      </c>
      <c r="Z1444" s="40" t="b">
        <v>1</v>
      </c>
      <c r="AA1444" s="40" t="b">
        <v>0</v>
      </c>
      <c r="AB1444" s="40" t="b">
        <v>0</v>
      </c>
      <c r="AC1444" s="41" t="s">
        <v>12070</v>
      </c>
      <c r="AD1444" s="41" t="s">
        <v>12071</v>
      </c>
      <c r="AE1444" s="41">
        <v>224.301913</v>
      </c>
      <c r="AF1444" s="41">
        <v>-4.491455902</v>
      </c>
      <c r="AG1444" s="42">
        <v>1.71E41</v>
      </c>
      <c r="AH1444" s="51">
        <v>0.459531564</v>
      </c>
      <c r="AI1444" s="45" t="s">
        <v>12072</v>
      </c>
      <c r="AJ1444" s="45">
        <v>1.71429442268953E251</v>
      </c>
      <c r="AK1444" s="41">
        <v>5728.0</v>
      </c>
      <c r="AL1444" s="40" t="s">
        <v>1382</v>
      </c>
      <c r="AM1444" s="40" t="s">
        <v>7285</v>
      </c>
      <c r="AN1444" s="40" t="s">
        <v>224</v>
      </c>
      <c r="AO1444" s="42">
        <v>1.11E136</v>
      </c>
    </row>
    <row r="1445">
      <c r="A1445" s="41">
        <v>449.0</v>
      </c>
      <c r="B1445" s="42">
        <v>1.671302375E9</v>
      </c>
      <c r="C1445" s="42">
        <v>3356.0</v>
      </c>
      <c r="D1445" s="40" t="s">
        <v>1243</v>
      </c>
      <c r="E1445" s="41">
        <v>140.0</v>
      </c>
      <c r="F1445" s="41">
        <v>35.0</v>
      </c>
      <c r="G1445" s="41">
        <v>70.0</v>
      </c>
      <c r="H1445" s="41">
        <v>-3.07732701</v>
      </c>
      <c r="I1445" s="41">
        <v>10000.0</v>
      </c>
      <c r="J1445" s="41">
        <v>5000.0</v>
      </c>
      <c r="K1445" s="41">
        <v>1200.0</v>
      </c>
      <c r="L1445" s="41">
        <v>600.0</v>
      </c>
      <c r="M1445" s="41">
        <v>50.0</v>
      </c>
      <c r="N1445" s="40" t="s">
        <v>1370</v>
      </c>
      <c r="O1445" s="40" t="s">
        <v>1371</v>
      </c>
      <c r="P1445" s="40" t="s">
        <v>7305</v>
      </c>
      <c r="Q1445" s="40" t="s">
        <v>8686</v>
      </c>
      <c r="R1445" s="40" t="b">
        <v>0</v>
      </c>
      <c r="S1445" s="40" t="s">
        <v>7286</v>
      </c>
      <c r="T1445" s="40" t="s">
        <v>212</v>
      </c>
      <c r="U1445" s="41">
        <v>0.1</v>
      </c>
      <c r="V1445" s="41">
        <v>0.9</v>
      </c>
      <c r="W1445" s="41">
        <v>0.3</v>
      </c>
      <c r="X1445" s="41">
        <v>0.6</v>
      </c>
      <c r="Y1445" s="40" t="b">
        <v>0</v>
      </c>
      <c r="Z1445" s="40" t="b">
        <v>1</v>
      </c>
      <c r="AA1445" s="40" t="b">
        <v>0</v>
      </c>
      <c r="AB1445" s="40" t="b">
        <v>0</v>
      </c>
      <c r="AC1445" s="41" t="s">
        <v>12073</v>
      </c>
      <c r="AD1445" s="41" t="s">
        <v>12074</v>
      </c>
      <c r="AE1445" s="41">
        <v>343.0265157</v>
      </c>
      <c r="AF1445" s="41">
        <v>-4.492602474</v>
      </c>
      <c r="AG1445" s="42">
        <v>6.89E41</v>
      </c>
      <c r="AH1445" s="51">
        <v>0.45990415</v>
      </c>
      <c r="AI1445" s="45" t="s">
        <v>12075</v>
      </c>
      <c r="AJ1445" s="40" t="s">
        <v>12076</v>
      </c>
      <c r="AK1445" s="41">
        <v>5330.0</v>
      </c>
      <c r="AL1445" s="40" t="s">
        <v>1382</v>
      </c>
      <c r="AM1445" s="40" t="s">
        <v>7285</v>
      </c>
      <c r="AN1445" s="40" t="s">
        <v>224</v>
      </c>
      <c r="AO1445" s="42">
        <v>1.11E138</v>
      </c>
    </row>
    <row r="1446">
      <c r="A1446" s="41">
        <v>266.0</v>
      </c>
      <c r="B1446" s="42">
        <v>1.671302375E9</v>
      </c>
      <c r="C1446" s="42">
        <v>3356.0</v>
      </c>
      <c r="D1446" s="40" t="s">
        <v>1243</v>
      </c>
      <c r="E1446" s="41">
        <v>140.0</v>
      </c>
      <c r="F1446" s="41">
        <v>35.0</v>
      </c>
      <c r="G1446" s="41">
        <v>70.0</v>
      </c>
      <c r="H1446" s="41">
        <v>-3.07732701</v>
      </c>
      <c r="I1446" s="41">
        <v>10000.0</v>
      </c>
      <c r="J1446" s="41">
        <v>5000.0</v>
      </c>
      <c r="K1446" s="41">
        <v>1200.0</v>
      </c>
      <c r="L1446" s="41">
        <v>600.0</v>
      </c>
      <c r="M1446" s="41">
        <v>30.0</v>
      </c>
      <c r="N1446" s="40" t="s">
        <v>1370</v>
      </c>
      <c r="O1446" s="40" t="s">
        <v>208</v>
      </c>
      <c r="P1446" s="40" t="s">
        <v>7305</v>
      </c>
      <c r="Q1446" s="40" t="s">
        <v>8686</v>
      </c>
      <c r="R1446" s="40" t="b">
        <v>0</v>
      </c>
      <c r="S1446" s="40" t="s">
        <v>7286</v>
      </c>
      <c r="T1446" s="40" t="s">
        <v>212</v>
      </c>
      <c r="U1446" s="41">
        <v>0.1</v>
      </c>
      <c r="V1446" s="41">
        <v>0.9</v>
      </c>
      <c r="W1446" s="41">
        <v>0.2</v>
      </c>
      <c r="X1446" s="41">
        <v>0.6</v>
      </c>
      <c r="Y1446" s="40" t="b">
        <v>0</v>
      </c>
      <c r="Z1446" s="40" t="b">
        <v>1</v>
      </c>
      <c r="AA1446" s="40" t="b">
        <v>0</v>
      </c>
      <c r="AB1446" s="40" t="b">
        <v>0</v>
      </c>
      <c r="AC1446" s="41" t="s">
        <v>12077</v>
      </c>
      <c r="AD1446" s="41" t="s">
        <v>12078</v>
      </c>
      <c r="AE1446" s="41">
        <v>199.8396168</v>
      </c>
      <c r="AF1446" s="41">
        <v>-4.492898709</v>
      </c>
      <c r="AG1446" s="42">
        <v>1.23E42</v>
      </c>
      <c r="AH1446" s="51">
        <v>0.460000414</v>
      </c>
      <c r="AI1446" s="45" t="s">
        <v>12079</v>
      </c>
      <c r="AJ1446" s="45">
        <v>1.23239695959722E257</v>
      </c>
      <c r="AK1446" s="41">
        <v>5175.0</v>
      </c>
      <c r="AL1446" s="40" t="s">
        <v>1382</v>
      </c>
      <c r="AM1446" s="40" t="s">
        <v>7285</v>
      </c>
      <c r="AN1446" s="40" t="s">
        <v>224</v>
      </c>
      <c r="AO1446" s="42">
        <v>1.11E139</v>
      </c>
    </row>
    <row r="1447">
      <c r="A1447" s="41">
        <v>447.0</v>
      </c>
      <c r="B1447" s="42">
        <v>1.671302375E9</v>
      </c>
      <c r="C1447" s="42">
        <v>3356.0</v>
      </c>
      <c r="D1447" s="40" t="s">
        <v>1243</v>
      </c>
      <c r="E1447" s="41">
        <v>140.0</v>
      </c>
      <c r="F1447" s="41">
        <v>35.0</v>
      </c>
      <c r="G1447" s="41">
        <v>70.0</v>
      </c>
      <c r="H1447" s="41">
        <v>-3.07732701</v>
      </c>
      <c r="I1447" s="41">
        <v>10000.0</v>
      </c>
      <c r="J1447" s="41">
        <v>5000.0</v>
      </c>
      <c r="K1447" s="41">
        <v>1200.0</v>
      </c>
      <c r="L1447" s="41">
        <v>600.0</v>
      </c>
      <c r="M1447" s="41">
        <v>50.0</v>
      </c>
      <c r="N1447" s="40" t="s">
        <v>1370</v>
      </c>
      <c r="O1447" s="40" t="s">
        <v>1371</v>
      </c>
      <c r="P1447" s="40" t="s">
        <v>7305</v>
      </c>
      <c r="Q1447" s="40" t="s">
        <v>8686</v>
      </c>
      <c r="R1447" s="40" t="b">
        <v>0</v>
      </c>
      <c r="S1447" s="40" t="s">
        <v>7286</v>
      </c>
      <c r="T1447" s="40" t="s">
        <v>212</v>
      </c>
      <c r="U1447" s="41">
        <v>0.1</v>
      </c>
      <c r="V1447" s="41">
        <v>0.9</v>
      </c>
      <c r="W1447" s="41">
        <v>0.3</v>
      </c>
      <c r="X1447" s="41">
        <v>0.4</v>
      </c>
      <c r="Y1447" s="40" t="b">
        <v>0</v>
      </c>
      <c r="Z1447" s="40" t="b">
        <v>1</v>
      </c>
      <c r="AA1447" s="40" t="b">
        <v>0</v>
      </c>
      <c r="AB1447" s="40" t="b">
        <v>0</v>
      </c>
      <c r="AC1447" s="41" t="s">
        <v>12080</v>
      </c>
      <c r="AD1447" s="41" t="s">
        <v>12081</v>
      </c>
      <c r="AE1447" s="41">
        <v>230.3295548</v>
      </c>
      <c r="AF1447" s="41">
        <v>-4.49421783</v>
      </c>
      <c r="AG1447" s="42">
        <v>1.12E42</v>
      </c>
      <c r="AH1447" s="51">
        <v>0.460429072</v>
      </c>
      <c r="AI1447" s="45" t="s">
        <v>12082</v>
      </c>
      <c r="AJ1447" s="40" t="s">
        <v>12083</v>
      </c>
      <c r="AK1447" s="41">
        <v>5213.0</v>
      </c>
      <c r="AL1447" s="40" t="s">
        <v>1382</v>
      </c>
      <c r="AM1447" s="40" t="s">
        <v>7285</v>
      </c>
      <c r="AN1447" s="40" t="s">
        <v>224</v>
      </c>
      <c r="AO1447" s="42">
        <v>1.1E139</v>
      </c>
    </row>
    <row r="1448">
      <c r="A1448" s="41">
        <v>409.0</v>
      </c>
      <c r="B1448" s="42">
        <v>1.671302375E9</v>
      </c>
      <c r="C1448" s="42">
        <v>3356.0</v>
      </c>
      <c r="D1448" s="40" t="s">
        <v>1243</v>
      </c>
      <c r="E1448" s="41">
        <v>140.0</v>
      </c>
      <c r="F1448" s="41">
        <v>35.0</v>
      </c>
      <c r="G1448" s="41">
        <v>70.0</v>
      </c>
      <c r="H1448" s="41">
        <v>-3.07732701</v>
      </c>
      <c r="I1448" s="41">
        <v>10000.0</v>
      </c>
      <c r="J1448" s="41">
        <v>5000.0</v>
      </c>
      <c r="K1448" s="41">
        <v>1200.0</v>
      </c>
      <c r="L1448" s="41">
        <v>600.0</v>
      </c>
      <c r="M1448" s="41">
        <v>50.0</v>
      </c>
      <c r="N1448" s="40" t="s">
        <v>1370</v>
      </c>
      <c r="O1448" s="40" t="s">
        <v>1371</v>
      </c>
      <c r="P1448" s="40" t="s">
        <v>7310</v>
      </c>
      <c r="Q1448" s="40" t="s">
        <v>8686</v>
      </c>
      <c r="R1448" s="40" t="b">
        <v>0</v>
      </c>
      <c r="S1448" s="40" t="s">
        <v>7286</v>
      </c>
      <c r="T1448" s="40" t="s">
        <v>212</v>
      </c>
      <c r="U1448" s="41">
        <v>0.1</v>
      </c>
      <c r="V1448" s="41">
        <v>0.9</v>
      </c>
      <c r="W1448" s="41">
        <v>0.2</v>
      </c>
      <c r="X1448" s="41">
        <v>0.5</v>
      </c>
      <c r="Y1448" s="40" t="b">
        <v>0</v>
      </c>
      <c r="Z1448" s="40" t="b">
        <v>1</v>
      </c>
      <c r="AA1448" s="40" t="b">
        <v>0</v>
      </c>
      <c r="AB1448" s="40" t="b">
        <v>0</v>
      </c>
      <c r="AC1448" s="41" t="s">
        <v>12084</v>
      </c>
      <c r="AD1448" s="41" t="s">
        <v>12085</v>
      </c>
      <c r="AE1448" s="41">
        <v>414.2812078</v>
      </c>
      <c r="AF1448" s="41">
        <v>-4.494702144</v>
      </c>
      <c r="AG1448" s="42">
        <v>1.16E42</v>
      </c>
      <c r="AH1448" s="51">
        <v>0.460586454</v>
      </c>
      <c r="AI1448" s="45" t="s">
        <v>12086</v>
      </c>
      <c r="AJ1448" s="40" t="s">
        <v>12087</v>
      </c>
      <c r="AK1448" s="41">
        <v>5453.0</v>
      </c>
      <c r="AL1448" s="40" t="s">
        <v>1382</v>
      </c>
      <c r="AM1448" s="40" t="s">
        <v>7285</v>
      </c>
      <c r="AN1448" s="40" t="s">
        <v>224</v>
      </c>
      <c r="AO1448" s="42">
        <v>1.1E139</v>
      </c>
    </row>
    <row r="1449">
      <c r="A1449" s="41">
        <v>53.0</v>
      </c>
      <c r="B1449" s="42">
        <v>1.671302375E9</v>
      </c>
      <c r="C1449" s="42">
        <v>3356.0</v>
      </c>
      <c r="D1449" s="40" t="s">
        <v>1243</v>
      </c>
      <c r="E1449" s="41">
        <v>140.0</v>
      </c>
      <c r="F1449" s="41">
        <v>35.0</v>
      </c>
      <c r="G1449" s="41">
        <v>70.0</v>
      </c>
      <c r="H1449" s="41">
        <v>-3.07732701</v>
      </c>
      <c r="I1449" s="41">
        <v>10000.0</v>
      </c>
      <c r="J1449" s="41">
        <v>5000.0</v>
      </c>
      <c r="K1449" s="41">
        <v>1200.0</v>
      </c>
      <c r="L1449" s="41">
        <v>600.0</v>
      </c>
      <c r="M1449" s="41">
        <v>30.0</v>
      </c>
      <c r="N1449" s="40" t="s">
        <v>1370</v>
      </c>
      <c r="O1449" s="40" t="s">
        <v>1371</v>
      </c>
      <c r="P1449" s="40" t="s">
        <v>7310</v>
      </c>
      <c r="Q1449" s="40" t="s">
        <v>8686</v>
      </c>
      <c r="R1449" s="40" t="b">
        <v>0</v>
      </c>
      <c r="S1449" s="40" t="s">
        <v>7286</v>
      </c>
      <c r="T1449" s="40" t="s">
        <v>212</v>
      </c>
      <c r="U1449" s="41">
        <v>0.1</v>
      </c>
      <c r="V1449" s="41">
        <v>0.9</v>
      </c>
      <c r="W1449" s="41">
        <v>0.3</v>
      </c>
      <c r="X1449" s="41">
        <v>0.6</v>
      </c>
      <c r="Y1449" s="40" t="b">
        <v>0</v>
      </c>
      <c r="Z1449" s="40" t="b">
        <v>1</v>
      </c>
      <c r="AA1449" s="40" t="b">
        <v>0</v>
      </c>
      <c r="AB1449" s="40" t="b">
        <v>0</v>
      </c>
      <c r="AC1449" s="41" t="s">
        <v>12088</v>
      </c>
      <c r="AD1449" s="41" t="s">
        <v>12089</v>
      </c>
      <c r="AE1449" s="41">
        <v>277.136718</v>
      </c>
      <c r="AF1449" s="41">
        <v>-4.495413009</v>
      </c>
      <c r="AG1449" s="42">
        <v>1.37E42</v>
      </c>
      <c r="AH1449" s="51">
        <v>0.460817454</v>
      </c>
      <c r="AI1449" s="45" t="s">
        <v>12090</v>
      </c>
      <c r="AJ1449" s="40" t="s">
        <v>12091</v>
      </c>
      <c r="AK1449" s="41">
        <v>5321.0</v>
      </c>
      <c r="AL1449" s="40" t="s">
        <v>1382</v>
      </c>
      <c r="AM1449" s="40" t="s">
        <v>7285</v>
      </c>
      <c r="AN1449" s="40" t="s">
        <v>224</v>
      </c>
      <c r="AO1449" s="42">
        <v>1.11E139</v>
      </c>
    </row>
    <row r="1450">
      <c r="A1450" s="41">
        <v>72.0</v>
      </c>
      <c r="B1450" s="42">
        <v>1.671309524E9</v>
      </c>
      <c r="C1450" s="42">
        <v>3356.0</v>
      </c>
      <c r="D1450" s="40" t="s">
        <v>1243</v>
      </c>
      <c r="E1450" s="41">
        <v>140.0</v>
      </c>
      <c r="F1450" s="41">
        <v>35.0</v>
      </c>
      <c r="G1450" s="41">
        <v>70.0</v>
      </c>
      <c r="H1450" s="41">
        <v>-3.07732701</v>
      </c>
      <c r="I1450" s="41">
        <v>10000.0</v>
      </c>
      <c r="J1450" s="41">
        <v>5000.0</v>
      </c>
      <c r="K1450" s="41">
        <v>1200.0</v>
      </c>
      <c r="L1450" s="41">
        <v>600.0</v>
      </c>
      <c r="M1450" s="41">
        <v>30.0</v>
      </c>
      <c r="N1450" s="40" t="s">
        <v>1370</v>
      </c>
      <c r="O1450" s="40" t="s">
        <v>1371</v>
      </c>
      <c r="P1450" s="40" t="s">
        <v>7305</v>
      </c>
      <c r="Q1450" s="40" t="s">
        <v>8686</v>
      </c>
      <c r="R1450" s="40" t="b">
        <v>0</v>
      </c>
      <c r="S1450" s="40" t="s">
        <v>1373</v>
      </c>
      <c r="T1450" s="40" t="s">
        <v>212</v>
      </c>
      <c r="U1450" s="41">
        <v>0.1</v>
      </c>
      <c r="V1450" s="41">
        <v>0.9</v>
      </c>
      <c r="W1450" s="41">
        <v>0.1</v>
      </c>
      <c r="X1450" s="41">
        <v>0.4</v>
      </c>
      <c r="Y1450" s="40" t="b">
        <v>0</v>
      </c>
      <c r="Z1450" s="40" t="b">
        <v>1</v>
      </c>
      <c r="AA1450" s="40" t="b">
        <v>0</v>
      </c>
      <c r="AB1450" s="40" t="b">
        <v>1</v>
      </c>
      <c r="AC1450" s="41" t="s">
        <v>12092</v>
      </c>
      <c r="AD1450" s="41" t="s">
        <v>12093</v>
      </c>
      <c r="AE1450" s="41">
        <v>1203.250939</v>
      </c>
      <c r="AF1450" s="41">
        <v>-4.496349178</v>
      </c>
      <c r="AG1450" s="42">
        <v>3.4E41</v>
      </c>
      <c r="AH1450" s="51">
        <v>0.461121669</v>
      </c>
      <c r="AI1450" s="45" t="s">
        <v>12094</v>
      </c>
      <c r="AJ1450" s="46">
        <v>3.40256323614847E83</v>
      </c>
      <c r="AK1450" s="41">
        <v>5007.0</v>
      </c>
      <c r="AL1450" s="40" t="s">
        <v>2224</v>
      </c>
      <c r="AM1450" s="40" t="s">
        <v>7285</v>
      </c>
      <c r="AN1450" s="40" t="s">
        <v>5643</v>
      </c>
      <c r="AO1450" s="42">
        <v>1.11E137</v>
      </c>
    </row>
    <row r="1451">
      <c r="A1451" s="41">
        <v>545.0</v>
      </c>
      <c r="B1451" s="42">
        <v>1.671302375E9</v>
      </c>
      <c r="C1451" s="42">
        <v>3356.0</v>
      </c>
      <c r="D1451" s="40" t="s">
        <v>1243</v>
      </c>
      <c r="E1451" s="41">
        <v>140.0</v>
      </c>
      <c r="F1451" s="41">
        <v>35.0</v>
      </c>
      <c r="G1451" s="41">
        <v>70.0</v>
      </c>
      <c r="H1451" s="41">
        <v>-3.07732701</v>
      </c>
      <c r="I1451" s="41">
        <v>10000.0</v>
      </c>
      <c r="J1451" s="41">
        <v>5000.0</v>
      </c>
      <c r="K1451" s="41">
        <v>1200.0</v>
      </c>
      <c r="L1451" s="41">
        <v>600.0</v>
      </c>
      <c r="M1451" s="41">
        <v>50.0</v>
      </c>
      <c r="N1451" s="40" t="s">
        <v>1370</v>
      </c>
      <c r="O1451" s="40" t="s">
        <v>208</v>
      </c>
      <c r="P1451" s="40" t="s">
        <v>209</v>
      </c>
      <c r="Q1451" s="40" t="s">
        <v>8686</v>
      </c>
      <c r="R1451" s="40" t="b">
        <v>0</v>
      </c>
      <c r="S1451" s="40" t="s">
        <v>1373</v>
      </c>
      <c r="T1451" s="40" t="s">
        <v>212</v>
      </c>
      <c r="U1451" s="41">
        <v>0.1</v>
      </c>
      <c r="V1451" s="41">
        <v>0.9</v>
      </c>
      <c r="W1451" s="41">
        <v>0.2</v>
      </c>
      <c r="X1451" s="41">
        <v>0.6</v>
      </c>
      <c r="Y1451" s="40" t="b">
        <v>0</v>
      </c>
      <c r="Z1451" s="40" t="b">
        <v>1</v>
      </c>
      <c r="AA1451" s="40" t="b">
        <v>0</v>
      </c>
      <c r="AB1451" s="40" t="b">
        <v>0</v>
      </c>
      <c r="AC1451" s="41" t="s">
        <v>12095</v>
      </c>
      <c r="AD1451" s="41" t="s">
        <v>8853</v>
      </c>
      <c r="AE1451" s="41">
        <v>605.6116672</v>
      </c>
      <c r="AF1451" s="41">
        <v>-4.497182781</v>
      </c>
      <c r="AG1451" s="42">
        <v>4.43E41</v>
      </c>
      <c r="AH1451" s="51">
        <v>0.461392555</v>
      </c>
      <c r="AI1451" s="45" t="s">
        <v>12096</v>
      </c>
      <c r="AJ1451" s="40" t="s">
        <v>12097</v>
      </c>
      <c r="AK1451" s="41">
        <v>10000.0</v>
      </c>
      <c r="AL1451" s="40" t="s">
        <v>216</v>
      </c>
      <c r="AM1451" s="40" t="s">
        <v>7285</v>
      </c>
      <c r="AN1451" s="40" t="s">
        <v>224</v>
      </c>
      <c r="AO1451" s="42">
        <v>1.01E138</v>
      </c>
    </row>
    <row r="1452">
      <c r="A1452" s="41">
        <v>1.0</v>
      </c>
      <c r="B1452" s="42">
        <v>1.671312514E9</v>
      </c>
      <c r="C1452" s="42">
        <v>3356.0</v>
      </c>
      <c r="D1452" s="40" t="s">
        <v>1243</v>
      </c>
      <c r="E1452" s="41">
        <v>140.0</v>
      </c>
      <c r="F1452" s="41">
        <v>35.0</v>
      </c>
      <c r="G1452" s="41">
        <v>70.0</v>
      </c>
      <c r="H1452" s="41">
        <v>-3.07732701</v>
      </c>
      <c r="I1452" s="41">
        <v>10000.0</v>
      </c>
      <c r="J1452" s="41">
        <v>5000.0</v>
      </c>
      <c r="K1452" s="41">
        <v>1200.0</v>
      </c>
      <c r="L1452" s="41">
        <v>600.0</v>
      </c>
      <c r="M1452" s="41">
        <v>30.0</v>
      </c>
      <c r="N1452" s="40" t="s">
        <v>1370</v>
      </c>
      <c r="O1452" s="40" t="s">
        <v>1371</v>
      </c>
      <c r="P1452" s="40" t="s">
        <v>209</v>
      </c>
      <c r="Q1452" s="40" t="s">
        <v>8686</v>
      </c>
      <c r="R1452" s="40" t="b">
        <v>0</v>
      </c>
      <c r="S1452" s="40" t="s">
        <v>1373</v>
      </c>
      <c r="T1452" s="40" t="s">
        <v>7305</v>
      </c>
      <c r="U1452" s="41">
        <v>0.1</v>
      </c>
      <c r="V1452" s="41">
        <v>0.9</v>
      </c>
      <c r="W1452" s="41">
        <v>0.1</v>
      </c>
      <c r="X1452" s="41">
        <v>0.5</v>
      </c>
      <c r="Y1452" s="40" t="b">
        <v>0</v>
      </c>
      <c r="Z1452" s="40" t="b">
        <v>1</v>
      </c>
      <c r="AA1452" s="40" t="b">
        <v>0</v>
      </c>
      <c r="AB1452" s="40" t="b">
        <v>1</v>
      </c>
      <c r="AC1452" s="41" t="s">
        <v>11549</v>
      </c>
      <c r="AD1452" s="41" t="s">
        <v>12098</v>
      </c>
      <c r="AE1452" s="41">
        <v>1202.18406</v>
      </c>
      <c r="AF1452" s="41">
        <v>-4.498670186</v>
      </c>
      <c r="AG1452" s="42">
        <v>1.39E42</v>
      </c>
      <c r="AH1452" s="51">
        <v>0.461875898</v>
      </c>
      <c r="AI1452" s="45" t="s">
        <v>12099</v>
      </c>
      <c r="AJ1452" s="46">
        <v>1.39095354665105E85</v>
      </c>
      <c r="AK1452" s="41">
        <v>9242.0</v>
      </c>
      <c r="AL1452" s="40" t="s">
        <v>2224</v>
      </c>
      <c r="AM1452" s="40" t="s">
        <v>7285</v>
      </c>
      <c r="AN1452" s="40" t="s">
        <v>5643</v>
      </c>
      <c r="AO1452" s="42">
        <v>1.11E139</v>
      </c>
    </row>
    <row r="1453">
      <c r="A1453" s="41">
        <v>1018.0</v>
      </c>
      <c r="B1453" s="42">
        <v>1.671302375E9</v>
      </c>
      <c r="C1453" s="42">
        <v>3356.0</v>
      </c>
      <c r="D1453" s="40" t="s">
        <v>1243</v>
      </c>
      <c r="E1453" s="41">
        <v>140.0</v>
      </c>
      <c r="F1453" s="41">
        <v>35.0</v>
      </c>
      <c r="G1453" s="41">
        <v>70.0</v>
      </c>
      <c r="H1453" s="41">
        <v>-3.07732701</v>
      </c>
      <c r="I1453" s="41">
        <v>10000.0</v>
      </c>
      <c r="J1453" s="41">
        <v>5000.0</v>
      </c>
      <c r="K1453" s="41">
        <v>1200.0</v>
      </c>
      <c r="L1453" s="41">
        <v>600.0</v>
      </c>
      <c r="M1453" s="41">
        <v>100.0</v>
      </c>
      <c r="N1453" s="40" t="s">
        <v>1370</v>
      </c>
      <c r="O1453" s="40" t="s">
        <v>208</v>
      </c>
      <c r="P1453" s="40" t="s">
        <v>1372</v>
      </c>
      <c r="Q1453" s="40" t="s">
        <v>8686</v>
      </c>
      <c r="R1453" s="40" t="b">
        <v>0</v>
      </c>
      <c r="S1453" s="40" t="s">
        <v>7286</v>
      </c>
      <c r="T1453" s="40" t="s">
        <v>212</v>
      </c>
      <c r="U1453" s="41">
        <v>0.1</v>
      </c>
      <c r="V1453" s="41">
        <v>0.9</v>
      </c>
      <c r="W1453" s="41">
        <v>0.1</v>
      </c>
      <c r="X1453" s="41">
        <v>0.5</v>
      </c>
      <c r="Y1453" s="40" t="b">
        <v>0</v>
      </c>
      <c r="Z1453" s="40" t="b">
        <v>1</v>
      </c>
      <c r="AA1453" s="40" t="b">
        <v>0</v>
      </c>
      <c r="AB1453" s="40" t="b">
        <v>0</v>
      </c>
      <c r="AC1453" s="41" t="s">
        <v>12100</v>
      </c>
      <c r="AD1453" s="41" t="s">
        <v>12101</v>
      </c>
      <c r="AE1453" s="41">
        <v>591.1239326</v>
      </c>
      <c r="AF1453" s="41">
        <v>-4.499029307</v>
      </c>
      <c r="AG1453" s="42">
        <v>2.99E40</v>
      </c>
      <c r="AH1453" s="51">
        <v>0.461992597</v>
      </c>
      <c r="AI1453" s="45" t="s">
        <v>12102</v>
      </c>
      <c r="AJ1453" s="40" t="s">
        <v>12103</v>
      </c>
      <c r="AK1453" s="41">
        <v>5757.0</v>
      </c>
      <c r="AL1453" s="40" t="s">
        <v>1382</v>
      </c>
      <c r="AM1453" s="40" t="s">
        <v>7285</v>
      </c>
      <c r="AN1453" s="40" t="s">
        <v>224</v>
      </c>
      <c r="AO1453" s="42">
        <v>1.01E134</v>
      </c>
    </row>
    <row r="1454">
      <c r="A1454" s="41">
        <v>764.0</v>
      </c>
      <c r="B1454" s="42">
        <v>1.671302375E9</v>
      </c>
      <c r="C1454" s="42">
        <v>3356.0</v>
      </c>
      <c r="D1454" s="40" t="s">
        <v>1243</v>
      </c>
      <c r="E1454" s="41">
        <v>140.0</v>
      </c>
      <c r="F1454" s="41">
        <v>35.0</v>
      </c>
      <c r="G1454" s="41">
        <v>70.0</v>
      </c>
      <c r="H1454" s="41">
        <v>-3.07732701</v>
      </c>
      <c r="I1454" s="41">
        <v>10000.0</v>
      </c>
      <c r="J1454" s="41">
        <v>5000.0</v>
      </c>
      <c r="K1454" s="41">
        <v>1200.0</v>
      </c>
      <c r="L1454" s="41">
        <v>600.0</v>
      </c>
      <c r="M1454" s="41">
        <v>100.0</v>
      </c>
      <c r="N1454" s="40" t="s">
        <v>1370</v>
      </c>
      <c r="O1454" s="40" t="s">
        <v>1371</v>
      </c>
      <c r="P1454" s="40" t="s">
        <v>7310</v>
      </c>
      <c r="Q1454" s="40" t="s">
        <v>8686</v>
      </c>
      <c r="R1454" s="40" t="b">
        <v>0</v>
      </c>
      <c r="S1454" s="40" t="s">
        <v>1373</v>
      </c>
      <c r="T1454" s="40" t="s">
        <v>212</v>
      </c>
      <c r="U1454" s="41">
        <v>0.1</v>
      </c>
      <c r="V1454" s="41">
        <v>0.9</v>
      </c>
      <c r="W1454" s="41">
        <v>0.3</v>
      </c>
      <c r="X1454" s="41">
        <v>0.6</v>
      </c>
      <c r="Y1454" s="40" t="b">
        <v>0</v>
      </c>
      <c r="Z1454" s="40" t="b">
        <v>1</v>
      </c>
      <c r="AA1454" s="40" t="b">
        <v>0</v>
      </c>
      <c r="AB1454" s="40" t="b">
        <v>0</v>
      </c>
      <c r="AC1454" s="41" t="s">
        <v>12104</v>
      </c>
      <c r="AD1454" s="41" t="s">
        <v>12105</v>
      </c>
      <c r="AE1454" s="41">
        <v>812.3439338</v>
      </c>
      <c r="AF1454" s="41">
        <v>-4.503412643</v>
      </c>
      <c r="AG1454" s="42">
        <v>1.33E41</v>
      </c>
      <c r="AH1454" s="51">
        <v>0.463416994</v>
      </c>
      <c r="AI1454" s="45" t="s">
        <v>12106</v>
      </c>
      <c r="AJ1454" s="40" t="s">
        <v>12107</v>
      </c>
      <c r="AK1454" s="41">
        <v>4816.0</v>
      </c>
      <c r="AL1454" s="40" t="s">
        <v>7372</v>
      </c>
      <c r="AM1454" s="40" t="s">
        <v>7285</v>
      </c>
      <c r="AN1454" s="40" t="s">
        <v>224</v>
      </c>
      <c r="AO1454" s="42">
        <v>1.1E136</v>
      </c>
    </row>
    <row r="1455">
      <c r="A1455" s="41">
        <v>156.0</v>
      </c>
      <c r="B1455" s="42">
        <v>1.67130956E9</v>
      </c>
      <c r="C1455" s="42">
        <v>3356.0</v>
      </c>
      <c r="D1455" s="40" t="s">
        <v>1243</v>
      </c>
      <c r="E1455" s="41">
        <v>140.0</v>
      </c>
      <c r="F1455" s="41">
        <v>35.0</v>
      </c>
      <c r="G1455" s="41">
        <v>70.0</v>
      </c>
      <c r="H1455" s="41">
        <v>-3.07732701</v>
      </c>
      <c r="I1455" s="41">
        <v>10000.0</v>
      </c>
      <c r="J1455" s="41">
        <v>5000.0</v>
      </c>
      <c r="K1455" s="41">
        <v>1200.0</v>
      </c>
      <c r="L1455" s="41">
        <v>600.0</v>
      </c>
      <c r="M1455" s="41">
        <v>30.0</v>
      </c>
      <c r="N1455" s="40" t="s">
        <v>1370</v>
      </c>
      <c r="O1455" s="40" t="s">
        <v>1371</v>
      </c>
      <c r="P1455" s="40" t="s">
        <v>212</v>
      </c>
      <c r="Q1455" s="40" t="s">
        <v>8686</v>
      </c>
      <c r="R1455" s="40" t="b">
        <v>0</v>
      </c>
      <c r="S1455" s="40" t="s">
        <v>7286</v>
      </c>
      <c r="T1455" s="40" t="s">
        <v>7305</v>
      </c>
      <c r="U1455" s="41">
        <v>0.1</v>
      </c>
      <c r="V1455" s="41">
        <v>0.9</v>
      </c>
      <c r="W1455" s="41">
        <v>0.2</v>
      </c>
      <c r="X1455" s="41">
        <v>0.4</v>
      </c>
      <c r="Y1455" s="40" t="b">
        <v>0</v>
      </c>
      <c r="Z1455" s="40" t="b">
        <v>1</v>
      </c>
      <c r="AA1455" s="40" t="b">
        <v>0</v>
      </c>
      <c r="AB1455" s="40" t="b">
        <v>0</v>
      </c>
      <c r="AC1455" s="41" t="s">
        <v>12108</v>
      </c>
      <c r="AD1455" s="41" t="s">
        <v>12109</v>
      </c>
      <c r="AE1455" s="41">
        <v>538.3707409</v>
      </c>
      <c r="AF1455" s="41">
        <v>-4.505581585</v>
      </c>
      <c r="AG1455" s="42">
        <v>1.76E41</v>
      </c>
      <c r="AH1455" s="51">
        <v>0.464121808</v>
      </c>
      <c r="AI1455" s="45" t="s">
        <v>12110</v>
      </c>
      <c r="AJ1455" s="45">
        <v>1.75704282898214E251</v>
      </c>
      <c r="AK1455" s="41">
        <v>5194.0</v>
      </c>
      <c r="AL1455" s="40" t="s">
        <v>1382</v>
      </c>
      <c r="AM1455" s="40" t="s">
        <v>7285</v>
      </c>
      <c r="AN1455" s="40" t="s">
        <v>5643</v>
      </c>
      <c r="AO1455" s="42">
        <v>1.0E137</v>
      </c>
    </row>
    <row r="1456">
      <c r="A1456" s="41">
        <v>736.0</v>
      </c>
      <c r="B1456" s="42">
        <v>1.671302375E9</v>
      </c>
      <c r="C1456" s="42">
        <v>3356.0</v>
      </c>
      <c r="D1456" s="40" t="s">
        <v>1243</v>
      </c>
      <c r="E1456" s="41">
        <v>140.0</v>
      </c>
      <c r="F1456" s="41">
        <v>35.0</v>
      </c>
      <c r="G1456" s="41">
        <v>70.0</v>
      </c>
      <c r="H1456" s="41">
        <v>-3.07732701</v>
      </c>
      <c r="I1456" s="41">
        <v>10000.0</v>
      </c>
      <c r="J1456" s="41">
        <v>5000.0</v>
      </c>
      <c r="K1456" s="41">
        <v>1200.0</v>
      </c>
      <c r="L1456" s="41">
        <v>600.0</v>
      </c>
      <c r="M1456" s="41">
        <v>100.0</v>
      </c>
      <c r="N1456" s="40" t="s">
        <v>1370</v>
      </c>
      <c r="O1456" s="40" t="s">
        <v>1371</v>
      </c>
      <c r="P1456" s="40" t="s">
        <v>209</v>
      </c>
      <c r="Q1456" s="40" t="s">
        <v>8686</v>
      </c>
      <c r="R1456" s="40" t="b">
        <v>0</v>
      </c>
      <c r="S1456" s="40" t="s">
        <v>7286</v>
      </c>
      <c r="T1456" s="40" t="s">
        <v>212</v>
      </c>
      <c r="U1456" s="41">
        <v>0.1</v>
      </c>
      <c r="V1456" s="41">
        <v>0.9</v>
      </c>
      <c r="W1456" s="41">
        <v>0.3</v>
      </c>
      <c r="X1456" s="41">
        <v>0.5</v>
      </c>
      <c r="Y1456" s="40" t="b">
        <v>0</v>
      </c>
      <c r="Z1456" s="40" t="b">
        <v>1</v>
      </c>
      <c r="AA1456" s="40" t="b">
        <v>0</v>
      </c>
      <c r="AB1456" s="40" t="b">
        <v>0</v>
      </c>
      <c r="AC1456" s="41" t="s">
        <v>12111</v>
      </c>
      <c r="AD1456" s="41" t="s">
        <v>390</v>
      </c>
      <c r="AE1456" s="41">
        <v>559.3944037</v>
      </c>
      <c r="AF1456" s="41">
        <v>-4.506094291</v>
      </c>
      <c r="AG1456" s="42">
        <v>1.15E42</v>
      </c>
      <c r="AH1456" s="51">
        <v>0.464288415</v>
      </c>
      <c r="AI1456" s="45" t="s">
        <v>12112</v>
      </c>
      <c r="AJ1456" s="40" t="s">
        <v>12113</v>
      </c>
      <c r="AK1456" s="41">
        <v>5281.0</v>
      </c>
      <c r="AL1456" s="40" t="s">
        <v>1382</v>
      </c>
      <c r="AM1456" s="40" t="s">
        <v>7285</v>
      </c>
      <c r="AN1456" s="40" t="s">
        <v>224</v>
      </c>
      <c r="AO1456" s="42">
        <v>1.1E139</v>
      </c>
    </row>
    <row r="1457">
      <c r="A1457" s="41">
        <v>81.0</v>
      </c>
      <c r="B1457" s="42">
        <v>1.671302375E9</v>
      </c>
      <c r="C1457" s="42">
        <v>3356.0</v>
      </c>
      <c r="D1457" s="40" t="s">
        <v>1243</v>
      </c>
      <c r="E1457" s="41">
        <v>140.0</v>
      </c>
      <c r="F1457" s="41">
        <v>35.0</v>
      </c>
      <c r="G1457" s="41">
        <v>70.0</v>
      </c>
      <c r="H1457" s="41">
        <v>-3.07732701</v>
      </c>
      <c r="I1457" s="41">
        <v>10000.0</v>
      </c>
      <c r="J1457" s="41">
        <v>5000.0</v>
      </c>
      <c r="K1457" s="41">
        <v>1200.0</v>
      </c>
      <c r="L1457" s="41">
        <v>600.0</v>
      </c>
      <c r="M1457" s="41">
        <v>30.0</v>
      </c>
      <c r="N1457" s="40" t="s">
        <v>1370</v>
      </c>
      <c r="O1457" s="40" t="s">
        <v>1371</v>
      </c>
      <c r="P1457" s="40" t="s">
        <v>7305</v>
      </c>
      <c r="Q1457" s="40" t="s">
        <v>8686</v>
      </c>
      <c r="R1457" s="40" t="b">
        <v>0</v>
      </c>
      <c r="S1457" s="40" t="s">
        <v>7286</v>
      </c>
      <c r="T1457" s="40" t="s">
        <v>212</v>
      </c>
      <c r="U1457" s="41">
        <v>0.1</v>
      </c>
      <c r="V1457" s="41">
        <v>0.9</v>
      </c>
      <c r="W1457" s="41">
        <v>0.1</v>
      </c>
      <c r="X1457" s="41">
        <v>0.4</v>
      </c>
      <c r="Y1457" s="40" t="b">
        <v>0</v>
      </c>
      <c r="Z1457" s="40" t="b">
        <v>1</v>
      </c>
      <c r="AA1457" s="40" t="b">
        <v>0</v>
      </c>
      <c r="AB1457" s="40" t="b">
        <v>0</v>
      </c>
      <c r="AC1457" s="41" t="s">
        <v>4372</v>
      </c>
      <c r="AD1457" s="41" t="s">
        <v>12114</v>
      </c>
      <c r="AE1457" s="41">
        <v>138.9055731</v>
      </c>
      <c r="AF1457" s="41">
        <v>-4.506296366</v>
      </c>
      <c r="AG1457" s="42">
        <v>1.02E42</v>
      </c>
      <c r="AH1457" s="51">
        <v>0.464354081</v>
      </c>
      <c r="AI1457" s="45" t="s">
        <v>12115</v>
      </c>
      <c r="AJ1457" s="46">
        <v>1.02325625453061E128</v>
      </c>
      <c r="AK1457" s="41">
        <v>5219.0</v>
      </c>
      <c r="AL1457" s="40" t="s">
        <v>1382</v>
      </c>
      <c r="AM1457" s="40" t="s">
        <v>7285</v>
      </c>
      <c r="AN1457" s="40" t="s">
        <v>224</v>
      </c>
      <c r="AO1457" s="42">
        <v>1.01E139</v>
      </c>
    </row>
    <row r="1458">
      <c r="A1458" s="41">
        <v>89.0</v>
      </c>
      <c r="B1458" s="42">
        <v>1.671302375E9</v>
      </c>
      <c r="C1458" s="42">
        <v>3356.0</v>
      </c>
      <c r="D1458" s="40" t="s">
        <v>1243</v>
      </c>
      <c r="E1458" s="41">
        <v>140.0</v>
      </c>
      <c r="F1458" s="41">
        <v>35.0</v>
      </c>
      <c r="G1458" s="41">
        <v>70.0</v>
      </c>
      <c r="H1458" s="41">
        <v>-3.07732701</v>
      </c>
      <c r="I1458" s="41">
        <v>10000.0</v>
      </c>
      <c r="J1458" s="41">
        <v>5000.0</v>
      </c>
      <c r="K1458" s="41">
        <v>1200.0</v>
      </c>
      <c r="L1458" s="41">
        <v>600.0</v>
      </c>
      <c r="M1458" s="41">
        <v>30.0</v>
      </c>
      <c r="N1458" s="40" t="s">
        <v>1370</v>
      </c>
      <c r="O1458" s="40" t="s">
        <v>1371</v>
      </c>
      <c r="P1458" s="40" t="s">
        <v>7305</v>
      </c>
      <c r="Q1458" s="40" t="s">
        <v>8686</v>
      </c>
      <c r="R1458" s="40" t="b">
        <v>0</v>
      </c>
      <c r="S1458" s="40" t="s">
        <v>7286</v>
      </c>
      <c r="T1458" s="40" t="s">
        <v>212</v>
      </c>
      <c r="U1458" s="41">
        <v>0.1</v>
      </c>
      <c r="V1458" s="41">
        <v>0.9</v>
      </c>
      <c r="W1458" s="41">
        <v>0.3</v>
      </c>
      <c r="X1458" s="41">
        <v>0.6</v>
      </c>
      <c r="Y1458" s="40" t="b">
        <v>0</v>
      </c>
      <c r="Z1458" s="40" t="b">
        <v>1</v>
      </c>
      <c r="AA1458" s="40" t="b">
        <v>0</v>
      </c>
      <c r="AB1458" s="40" t="b">
        <v>0</v>
      </c>
      <c r="AC1458" s="41" t="s">
        <v>12116</v>
      </c>
      <c r="AD1458" s="41" t="s">
        <v>12117</v>
      </c>
      <c r="AE1458" s="41">
        <v>250.9485605</v>
      </c>
      <c r="AF1458" s="41">
        <v>-4.510519816</v>
      </c>
      <c r="AG1458" s="42">
        <v>3.48E41</v>
      </c>
      <c r="AH1458" s="51">
        <v>0.465726522</v>
      </c>
      <c r="AI1458" s="45" t="s">
        <v>12118</v>
      </c>
      <c r="AJ1458" s="40" t="s">
        <v>12119</v>
      </c>
      <c r="AK1458" s="41">
        <v>6672.0</v>
      </c>
      <c r="AL1458" s="40" t="s">
        <v>1382</v>
      </c>
      <c r="AM1458" s="40" t="s">
        <v>7285</v>
      </c>
      <c r="AN1458" s="40" t="s">
        <v>224</v>
      </c>
      <c r="AO1458" s="42">
        <v>1.11E137</v>
      </c>
    </row>
    <row r="1459">
      <c r="A1459" s="41">
        <v>628.0</v>
      </c>
      <c r="B1459" s="42">
        <v>1.671302375E9</v>
      </c>
      <c r="C1459" s="42">
        <v>3356.0</v>
      </c>
      <c r="D1459" s="40" t="s">
        <v>1243</v>
      </c>
      <c r="E1459" s="41">
        <v>140.0</v>
      </c>
      <c r="F1459" s="41">
        <v>35.0</v>
      </c>
      <c r="G1459" s="41">
        <v>70.0</v>
      </c>
      <c r="H1459" s="41">
        <v>-3.07732701</v>
      </c>
      <c r="I1459" s="41">
        <v>10000.0</v>
      </c>
      <c r="J1459" s="41">
        <v>5000.0</v>
      </c>
      <c r="K1459" s="41">
        <v>1200.0</v>
      </c>
      <c r="L1459" s="41">
        <v>600.0</v>
      </c>
      <c r="M1459" s="41">
        <v>50.0</v>
      </c>
      <c r="N1459" s="40" t="s">
        <v>1370</v>
      </c>
      <c r="O1459" s="40" t="s">
        <v>208</v>
      </c>
      <c r="P1459" s="40" t="s">
        <v>7305</v>
      </c>
      <c r="Q1459" s="40" t="s">
        <v>8686</v>
      </c>
      <c r="R1459" s="40" t="b">
        <v>0</v>
      </c>
      <c r="S1459" s="40" t="s">
        <v>7286</v>
      </c>
      <c r="T1459" s="40" t="s">
        <v>212</v>
      </c>
      <c r="U1459" s="41">
        <v>0.1</v>
      </c>
      <c r="V1459" s="41">
        <v>0.9</v>
      </c>
      <c r="W1459" s="41">
        <v>0.3</v>
      </c>
      <c r="X1459" s="41">
        <v>0.5</v>
      </c>
      <c r="Y1459" s="40" t="b">
        <v>0</v>
      </c>
      <c r="Z1459" s="40" t="b">
        <v>1</v>
      </c>
      <c r="AA1459" s="40" t="b">
        <v>0</v>
      </c>
      <c r="AB1459" s="40" t="b">
        <v>0</v>
      </c>
      <c r="AC1459" s="41" t="s">
        <v>8339</v>
      </c>
      <c r="AD1459" s="41" t="s">
        <v>12120</v>
      </c>
      <c r="AE1459" s="41">
        <v>418.5102522</v>
      </c>
      <c r="AF1459" s="41">
        <v>-4.512958933</v>
      </c>
      <c r="AG1459" s="42">
        <v>1.37E42</v>
      </c>
      <c r="AH1459" s="51">
        <v>0.466519131</v>
      </c>
      <c r="AI1459" s="45" t="s">
        <v>12121</v>
      </c>
      <c r="AJ1459" s="40" t="s">
        <v>12122</v>
      </c>
      <c r="AK1459" s="41">
        <v>7568.0</v>
      </c>
      <c r="AL1459" s="40" t="s">
        <v>1382</v>
      </c>
      <c r="AM1459" s="40" t="s">
        <v>7285</v>
      </c>
      <c r="AN1459" s="40" t="s">
        <v>224</v>
      </c>
      <c r="AO1459" s="42">
        <v>1.11E139</v>
      </c>
    </row>
    <row r="1460">
      <c r="A1460" s="41">
        <v>10.0</v>
      </c>
      <c r="B1460" s="42">
        <v>1.671302375E9</v>
      </c>
      <c r="C1460" s="42">
        <v>3356.0</v>
      </c>
      <c r="D1460" s="40" t="s">
        <v>1243</v>
      </c>
      <c r="E1460" s="41">
        <v>140.0</v>
      </c>
      <c r="F1460" s="41">
        <v>35.0</v>
      </c>
      <c r="G1460" s="41">
        <v>70.0</v>
      </c>
      <c r="H1460" s="41">
        <v>-3.07732701</v>
      </c>
      <c r="I1460" s="41">
        <v>10000.0</v>
      </c>
      <c r="J1460" s="41">
        <v>5000.0</v>
      </c>
      <c r="K1460" s="41">
        <v>1200.0</v>
      </c>
      <c r="L1460" s="41">
        <v>600.0</v>
      </c>
      <c r="M1460" s="41">
        <v>30.0</v>
      </c>
      <c r="N1460" s="40" t="s">
        <v>1370</v>
      </c>
      <c r="O1460" s="40" t="s">
        <v>1371</v>
      </c>
      <c r="P1460" s="40" t="s">
        <v>209</v>
      </c>
      <c r="Q1460" s="40" t="s">
        <v>8686</v>
      </c>
      <c r="R1460" s="40" t="b">
        <v>0</v>
      </c>
      <c r="S1460" s="40" t="s">
        <v>7286</v>
      </c>
      <c r="T1460" s="40" t="s">
        <v>212</v>
      </c>
      <c r="U1460" s="41">
        <v>0.1</v>
      </c>
      <c r="V1460" s="41">
        <v>0.9</v>
      </c>
      <c r="W1460" s="41">
        <v>0.1</v>
      </c>
      <c r="X1460" s="41">
        <v>0.5</v>
      </c>
      <c r="Y1460" s="40" t="b">
        <v>0</v>
      </c>
      <c r="Z1460" s="40" t="b">
        <v>1</v>
      </c>
      <c r="AA1460" s="40" t="b">
        <v>0</v>
      </c>
      <c r="AB1460" s="40" t="b">
        <v>0</v>
      </c>
      <c r="AC1460" s="41" t="s">
        <v>11700</v>
      </c>
      <c r="AD1460" s="41" t="s">
        <v>12123</v>
      </c>
      <c r="AE1460" s="41">
        <v>243.2157395</v>
      </c>
      <c r="AF1460" s="41">
        <v>-4.513121274</v>
      </c>
      <c r="AG1460" s="42">
        <v>1.29E42</v>
      </c>
      <c r="AH1460" s="51">
        <v>0.466571885</v>
      </c>
      <c r="AI1460" s="45" t="s">
        <v>12124</v>
      </c>
      <c r="AJ1460" s="46">
        <v>1.29468024800736E128</v>
      </c>
      <c r="AK1460" s="41">
        <v>5443.0</v>
      </c>
      <c r="AL1460" s="40" t="s">
        <v>1382</v>
      </c>
      <c r="AM1460" s="40" t="s">
        <v>7285</v>
      </c>
      <c r="AN1460" s="40" t="s">
        <v>224</v>
      </c>
      <c r="AO1460" s="42">
        <v>1.11E139</v>
      </c>
    </row>
    <row r="1461">
      <c r="A1461" s="41">
        <v>7.0</v>
      </c>
      <c r="B1461" s="42">
        <v>1.671312514E9</v>
      </c>
      <c r="C1461" s="42">
        <v>3356.0</v>
      </c>
      <c r="D1461" s="40" t="s">
        <v>1243</v>
      </c>
      <c r="E1461" s="41">
        <v>140.0</v>
      </c>
      <c r="F1461" s="41">
        <v>35.0</v>
      </c>
      <c r="G1461" s="41">
        <v>70.0</v>
      </c>
      <c r="H1461" s="41">
        <v>-3.07732701</v>
      </c>
      <c r="I1461" s="41">
        <v>10000.0</v>
      </c>
      <c r="J1461" s="41">
        <v>5000.0</v>
      </c>
      <c r="K1461" s="41">
        <v>1200.0</v>
      </c>
      <c r="L1461" s="41">
        <v>600.0</v>
      </c>
      <c r="M1461" s="41">
        <v>30.0</v>
      </c>
      <c r="N1461" s="40" t="s">
        <v>1370</v>
      </c>
      <c r="O1461" s="40" t="s">
        <v>1371</v>
      </c>
      <c r="P1461" s="40" t="s">
        <v>209</v>
      </c>
      <c r="Q1461" s="40" t="s">
        <v>8686</v>
      </c>
      <c r="R1461" s="40" t="b">
        <v>0</v>
      </c>
      <c r="S1461" s="40" t="s">
        <v>1373</v>
      </c>
      <c r="T1461" s="40" t="s">
        <v>7305</v>
      </c>
      <c r="U1461" s="41">
        <v>0.1</v>
      </c>
      <c r="V1461" s="41">
        <v>0.9</v>
      </c>
      <c r="W1461" s="41">
        <v>0.3</v>
      </c>
      <c r="X1461" s="41">
        <v>0.5</v>
      </c>
      <c r="Y1461" s="40" t="b">
        <v>0</v>
      </c>
      <c r="Z1461" s="40" t="b">
        <v>1</v>
      </c>
      <c r="AA1461" s="40" t="b">
        <v>0</v>
      </c>
      <c r="AB1461" s="40" t="b">
        <v>1</v>
      </c>
      <c r="AC1461" s="41" t="s">
        <v>12125</v>
      </c>
      <c r="AD1461" s="41" t="s">
        <v>12126</v>
      </c>
      <c r="AE1461" s="41">
        <v>1203.242925</v>
      </c>
      <c r="AF1461" s="41">
        <v>-4.519252812</v>
      </c>
      <c r="AG1461" s="42">
        <v>5.19E41</v>
      </c>
      <c r="AH1461" s="51">
        <v>0.468564373</v>
      </c>
      <c r="AI1461" s="45" t="s">
        <v>12127</v>
      </c>
      <c r="AJ1461" s="40" t="s">
        <v>12128</v>
      </c>
      <c r="AK1461" s="41">
        <v>9293.0</v>
      </c>
      <c r="AL1461" s="40" t="s">
        <v>2224</v>
      </c>
      <c r="AM1461" s="40" t="s">
        <v>7285</v>
      </c>
      <c r="AN1461" s="40" t="s">
        <v>5643</v>
      </c>
      <c r="AO1461" s="42">
        <v>1.01E138</v>
      </c>
    </row>
    <row r="1462">
      <c r="A1462" s="41">
        <v>947.0</v>
      </c>
      <c r="B1462" s="42">
        <v>1.671302375E9</v>
      </c>
      <c r="C1462" s="42">
        <v>3356.0</v>
      </c>
      <c r="D1462" s="40" t="s">
        <v>1243</v>
      </c>
      <c r="E1462" s="41">
        <v>140.0</v>
      </c>
      <c r="F1462" s="41">
        <v>35.0</v>
      </c>
      <c r="G1462" s="41">
        <v>70.0</v>
      </c>
      <c r="H1462" s="41">
        <v>-3.07732701</v>
      </c>
      <c r="I1462" s="41">
        <v>10000.0</v>
      </c>
      <c r="J1462" s="41">
        <v>5000.0</v>
      </c>
      <c r="K1462" s="41">
        <v>1200.0</v>
      </c>
      <c r="L1462" s="41">
        <v>600.0</v>
      </c>
      <c r="M1462" s="41">
        <v>100.0</v>
      </c>
      <c r="N1462" s="40" t="s">
        <v>1370</v>
      </c>
      <c r="O1462" s="40" t="s">
        <v>208</v>
      </c>
      <c r="P1462" s="40" t="s">
        <v>7310</v>
      </c>
      <c r="Q1462" s="40" t="s">
        <v>8686</v>
      </c>
      <c r="R1462" s="40" t="b">
        <v>0</v>
      </c>
      <c r="S1462" s="40" t="s">
        <v>7286</v>
      </c>
      <c r="T1462" s="40" t="s">
        <v>212</v>
      </c>
      <c r="U1462" s="41">
        <v>0.1</v>
      </c>
      <c r="V1462" s="41">
        <v>0.9</v>
      </c>
      <c r="W1462" s="41">
        <v>0.1</v>
      </c>
      <c r="X1462" s="41">
        <v>0.6</v>
      </c>
      <c r="Y1462" s="40" t="b">
        <v>0</v>
      </c>
      <c r="Z1462" s="40" t="b">
        <v>1</v>
      </c>
      <c r="AA1462" s="40" t="b">
        <v>0</v>
      </c>
      <c r="AB1462" s="40" t="b">
        <v>0</v>
      </c>
      <c r="AC1462" s="41" t="s">
        <v>12129</v>
      </c>
      <c r="AD1462" s="41" t="s">
        <v>12130</v>
      </c>
      <c r="AE1462" s="41">
        <v>680.4645445</v>
      </c>
      <c r="AF1462" s="41">
        <v>-4.521964359</v>
      </c>
      <c r="AG1462" s="42">
        <v>1.15E42</v>
      </c>
      <c r="AH1462" s="51">
        <v>0.469445511</v>
      </c>
      <c r="AI1462" s="45" t="s">
        <v>12131</v>
      </c>
      <c r="AJ1462" s="40" t="s">
        <v>12132</v>
      </c>
      <c r="AK1462" s="41">
        <v>3894.0</v>
      </c>
      <c r="AL1462" s="40" t="s">
        <v>7372</v>
      </c>
      <c r="AM1462" s="40" t="s">
        <v>7285</v>
      </c>
      <c r="AN1462" s="40" t="s">
        <v>224</v>
      </c>
      <c r="AO1462" s="42">
        <v>1.1E139</v>
      </c>
    </row>
    <row r="1463">
      <c r="A1463" s="41">
        <v>364.0</v>
      </c>
      <c r="B1463" s="42">
        <v>1.671302375E9</v>
      </c>
      <c r="C1463" s="42">
        <v>3356.0</v>
      </c>
      <c r="D1463" s="40" t="s">
        <v>1243</v>
      </c>
      <c r="E1463" s="41">
        <v>140.0</v>
      </c>
      <c r="F1463" s="41">
        <v>35.0</v>
      </c>
      <c r="G1463" s="41">
        <v>70.0</v>
      </c>
      <c r="H1463" s="41">
        <v>-3.07732701</v>
      </c>
      <c r="I1463" s="41">
        <v>10000.0</v>
      </c>
      <c r="J1463" s="41">
        <v>5000.0</v>
      </c>
      <c r="K1463" s="41">
        <v>1200.0</v>
      </c>
      <c r="L1463" s="41">
        <v>600.0</v>
      </c>
      <c r="M1463" s="41">
        <v>50.0</v>
      </c>
      <c r="N1463" s="40" t="s">
        <v>1370</v>
      </c>
      <c r="O1463" s="40" t="s">
        <v>1371</v>
      </c>
      <c r="P1463" s="40" t="s">
        <v>209</v>
      </c>
      <c r="Q1463" s="40" t="s">
        <v>8686</v>
      </c>
      <c r="R1463" s="40" t="b">
        <v>0</v>
      </c>
      <c r="S1463" s="40" t="s">
        <v>1373</v>
      </c>
      <c r="T1463" s="40" t="s">
        <v>212</v>
      </c>
      <c r="U1463" s="41">
        <v>0.1</v>
      </c>
      <c r="V1463" s="41">
        <v>0.9</v>
      </c>
      <c r="W1463" s="41">
        <v>0.2</v>
      </c>
      <c r="X1463" s="41">
        <v>0.5</v>
      </c>
      <c r="Y1463" s="40" t="b">
        <v>0</v>
      </c>
      <c r="Z1463" s="40" t="b">
        <v>1</v>
      </c>
      <c r="AA1463" s="40" t="b">
        <v>0</v>
      </c>
      <c r="AB1463" s="40" t="b">
        <v>0</v>
      </c>
      <c r="AC1463" s="41" t="s">
        <v>12133</v>
      </c>
      <c r="AD1463" s="41" t="s">
        <v>12134</v>
      </c>
      <c r="AE1463" s="41">
        <v>542.3646331</v>
      </c>
      <c r="AF1463" s="41">
        <v>-4.522544783</v>
      </c>
      <c r="AG1463" s="42">
        <v>5.0E41</v>
      </c>
      <c r="AH1463" s="51">
        <v>0.469634124</v>
      </c>
      <c r="AI1463" s="45" t="s">
        <v>12135</v>
      </c>
      <c r="AJ1463" s="40" t="s">
        <v>12136</v>
      </c>
      <c r="AK1463" s="41">
        <v>9736.0</v>
      </c>
      <c r="AL1463" s="40" t="s">
        <v>1382</v>
      </c>
      <c r="AM1463" s="40" t="s">
        <v>7285</v>
      </c>
      <c r="AN1463" s="40" t="s">
        <v>224</v>
      </c>
      <c r="AO1463" s="42">
        <v>1.01E138</v>
      </c>
    </row>
    <row r="1464">
      <c r="A1464" s="41">
        <v>578.0</v>
      </c>
      <c r="B1464" s="42">
        <v>1.671302375E9</v>
      </c>
      <c r="C1464" s="42">
        <v>3356.0</v>
      </c>
      <c r="D1464" s="40" t="s">
        <v>1243</v>
      </c>
      <c r="E1464" s="41">
        <v>140.0</v>
      </c>
      <c r="F1464" s="41">
        <v>35.0</v>
      </c>
      <c r="G1464" s="41">
        <v>70.0</v>
      </c>
      <c r="H1464" s="41">
        <v>-3.07732701</v>
      </c>
      <c r="I1464" s="41">
        <v>10000.0</v>
      </c>
      <c r="J1464" s="41">
        <v>5000.0</v>
      </c>
      <c r="K1464" s="41">
        <v>1200.0</v>
      </c>
      <c r="L1464" s="41">
        <v>600.0</v>
      </c>
      <c r="M1464" s="41">
        <v>50.0</v>
      </c>
      <c r="N1464" s="40" t="s">
        <v>1370</v>
      </c>
      <c r="O1464" s="40" t="s">
        <v>208</v>
      </c>
      <c r="P1464" s="40" t="s">
        <v>7310</v>
      </c>
      <c r="Q1464" s="40" t="s">
        <v>8686</v>
      </c>
      <c r="R1464" s="40" t="b">
        <v>0</v>
      </c>
      <c r="S1464" s="40" t="s">
        <v>1373</v>
      </c>
      <c r="T1464" s="40" t="s">
        <v>212</v>
      </c>
      <c r="U1464" s="41">
        <v>0.1</v>
      </c>
      <c r="V1464" s="41">
        <v>0.9</v>
      </c>
      <c r="W1464" s="41">
        <v>0.1</v>
      </c>
      <c r="X1464" s="41">
        <v>0.6</v>
      </c>
      <c r="Y1464" s="40" t="b">
        <v>0</v>
      </c>
      <c r="Z1464" s="40" t="b">
        <v>1</v>
      </c>
      <c r="AA1464" s="40" t="b">
        <v>0</v>
      </c>
      <c r="AB1464" s="40" t="b">
        <v>0</v>
      </c>
      <c r="AC1464" s="41" t="s">
        <v>12137</v>
      </c>
      <c r="AD1464" s="41" t="s">
        <v>12138</v>
      </c>
      <c r="AE1464" s="41">
        <v>770.2214935</v>
      </c>
      <c r="AF1464" s="41">
        <v>-4.522735146</v>
      </c>
      <c r="AG1464" s="42">
        <v>4.6E41</v>
      </c>
      <c r="AH1464" s="51">
        <v>0.469695983</v>
      </c>
      <c r="AI1464" s="45" t="s">
        <v>12139</v>
      </c>
      <c r="AJ1464" s="40" t="s">
        <v>7330</v>
      </c>
      <c r="AK1464" s="41">
        <v>9250.0</v>
      </c>
      <c r="AL1464" s="40" t="s">
        <v>1382</v>
      </c>
      <c r="AM1464" s="40" t="s">
        <v>7285</v>
      </c>
      <c r="AN1464" s="40" t="s">
        <v>224</v>
      </c>
      <c r="AO1464" s="42">
        <v>1.01E138</v>
      </c>
    </row>
    <row r="1465">
      <c r="A1465" s="41">
        <v>728.0</v>
      </c>
      <c r="B1465" s="42">
        <v>1.671302375E9</v>
      </c>
      <c r="C1465" s="42">
        <v>3356.0</v>
      </c>
      <c r="D1465" s="40" t="s">
        <v>1243</v>
      </c>
      <c r="E1465" s="41">
        <v>140.0</v>
      </c>
      <c r="F1465" s="41">
        <v>35.0</v>
      </c>
      <c r="G1465" s="41">
        <v>70.0</v>
      </c>
      <c r="H1465" s="41">
        <v>-3.07732701</v>
      </c>
      <c r="I1465" s="41">
        <v>10000.0</v>
      </c>
      <c r="J1465" s="41">
        <v>5000.0</v>
      </c>
      <c r="K1465" s="41">
        <v>1200.0</v>
      </c>
      <c r="L1465" s="41">
        <v>600.0</v>
      </c>
      <c r="M1465" s="41">
        <v>100.0</v>
      </c>
      <c r="N1465" s="40" t="s">
        <v>1370</v>
      </c>
      <c r="O1465" s="40" t="s">
        <v>1371</v>
      </c>
      <c r="P1465" s="40" t="s">
        <v>209</v>
      </c>
      <c r="Q1465" s="40" t="s">
        <v>8686</v>
      </c>
      <c r="R1465" s="40" t="b">
        <v>0</v>
      </c>
      <c r="S1465" s="40" t="s">
        <v>1373</v>
      </c>
      <c r="T1465" s="40" t="s">
        <v>212</v>
      </c>
      <c r="U1465" s="41">
        <v>0.1</v>
      </c>
      <c r="V1465" s="41">
        <v>0.9</v>
      </c>
      <c r="W1465" s="41">
        <v>0.3</v>
      </c>
      <c r="X1465" s="41">
        <v>0.6</v>
      </c>
      <c r="Y1465" s="40" t="b">
        <v>0</v>
      </c>
      <c r="Z1465" s="40" t="b">
        <v>1</v>
      </c>
      <c r="AA1465" s="40" t="b">
        <v>0</v>
      </c>
      <c r="AB1465" s="40" t="b">
        <v>0</v>
      </c>
      <c r="AC1465" s="41" t="s">
        <v>12140</v>
      </c>
      <c r="AD1465" s="41" t="s">
        <v>12141</v>
      </c>
      <c r="AE1465" s="41">
        <v>1200.585082</v>
      </c>
      <c r="AF1465" s="41">
        <v>-4.523113904</v>
      </c>
      <c r="AG1465" s="42">
        <v>5.82E41</v>
      </c>
      <c r="AH1465" s="51">
        <v>0.469819064</v>
      </c>
      <c r="AI1465" s="45" t="s">
        <v>12142</v>
      </c>
      <c r="AJ1465" s="40" t="s">
        <v>12143</v>
      </c>
      <c r="AK1465" s="41">
        <v>9913.0</v>
      </c>
      <c r="AL1465" s="40" t="s">
        <v>2224</v>
      </c>
      <c r="AM1465" s="40" t="s">
        <v>7285</v>
      </c>
      <c r="AN1465" s="40" t="s">
        <v>224</v>
      </c>
      <c r="AO1465" s="42">
        <v>1.1E138</v>
      </c>
    </row>
    <row r="1466">
      <c r="A1466" s="41">
        <v>37.0</v>
      </c>
      <c r="B1466" s="42">
        <v>1.671312514E9</v>
      </c>
      <c r="C1466" s="42">
        <v>3356.0</v>
      </c>
      <c r="D1466" s="40" t="s">
        <v>1243</v>
      </c>
      <c r="E1466" s="41">
        <v>140.0</v>
      </c>
      <c r="F1466" s="41">
        <v>35.0</v>
      </c>
      <c r="G1466" s="41">
        <v>70.0</v>
      </c>
      <c r="H1466" s="41">
        <v>-3.07732701</v>
      </c>
      <c r="I1466" s="41">
        <v>10000.0</v>
      </c>
      <c r="J1466" s="41">
        <v>5000.0</v>
      </c>
      <c r="K1466" s="41">
        <v>1200.0</v>
      </c>
      <c r="L1466" s="41">
        <v>600.0</v>
      </c>
      <c r="M1466" s="41">
        <v>30.0</v>
      </c>
      <c r="N1466" s="40" t="s">
        <v>1370</v>
      </c>
      <c r="O1466" s="40" t="s">
        <v>1371</v>
      </c>
      <c r="P1466" s="40" t="s">
        <v>7310</v>
      </c>
      <c r="Q1466" s="40" t="s">
        <v>8686</v>
      </c>
      <c r="R1466" s="40" t="b">
        <v>0</v>
      </c>
      <c r="S1466" s="40" t="s">
        <v>1373</v>
      </c>
      <c r="T1466" s="40" t="s">
        <v>7305</v>
      </c>
      <c r="U1466" s="41">
        <v>0.1</v>
      </c>
      <c r="V1466" s="41">
        <v>0.9</v>
      </c>
      <c r="W1466" s="41">
        <v>0.1</v>
      </c>
      <c r="X1466" s="41">
        <v>0.5</v>
      </c>
      <c r="Y1466" s="40" t="b">
        <v>0</v>
      </c>
      <c r="Z1466" s="40" t="b">
        <v>1</v>
      </c>
      <c r="AA1466" s="40" t="b">
        <v>0</v>
      </c>
      <c r="AB1466" s="40" t="b">
        <v>1</v>
      </c>
      <c r="AC1466" s="41" t="s">
        <v>12144</v>
      </c>
      <c r="AD1466" s="41" t="s">
        <v>11424</v>
      </c>
      <c r="AE1466" s="41">
        <v>1167.830316</v>
      </c>
      <c r="AF1466" s="41">
        <v>-4.523425189</v>
      </c>
      <c r="AG1466" s="42">
        <v>1.09E42</v>
      </c>
      <c r="AH1466" s="51">
        <v>0.469920218</v>
      </c>
      <c r="AI1466" s="45" t="s">
        <v>12145</v>
      </c>
      <c r="AJ1466" s="46">
        <v>1.09133463167554E85</v>
      </c>
      <c r="AK1466" s="41">
        <v>3976.0</v>
      </c>
      <c r="AL1466" s="40" t="s">
        <v>7372</v>
      </c>
      <c r="AM1466" s="40" t="s">
        <v>7285</v>
      </c>
      <c r="AN1466" s="40" t="s">
        <v>5643</v>
      </c>
      <c r="AO1466" s="42">
        <v>1.1E139</v>
      </c>
    </row>
    <row r="1467">
      <c r="A1467" s="41">
        <v>38.0</v>
      </c>
      <c r="B1467" s="42">
        <v>1.671302375E9</v>
      </c>
      <c r="C1467" s="42">
        <v>3356.0</v>
      </c>
      <c r="D1467" s="40" t="s">
        <v>1243</v>
      </c>
      <c r="E1467" s="41">
        <v>140.0</v>
      </c>
      <c r="F1467" s="41">
        <v>35.0</v>
      </c>
      <c r="G1467" s="41">
        <v>70.0</v>
      </c>
      <c r="H1467" s="41">
        <v>-3.07732701</v>
      </c>
      <c r="I1467" s="41">
        <v>10000.0</v>
      </c>
      <c r="J1467" s="41">
        <v>5000.0</v>
      </c>
      <c r="K1467" s="41">
        <v>1200.0</v>
      </c>
      <c r="L1467" s="41">
        <v>600.0</v>
      </c>
      <c r="M1467" s="41">
        <v>30.0</v>
      </c>
      <c r="N1467" s="40" t="s">
        <v>1370</v>
      </c>
      <c r="O1467" s="40" t="s">
        <v>1371</v>
      </c>
      <c r="P1467" s="40" t="s">
        <v>7310</v>
      </c>
      <c r="Q1467" s="40" t="s">
        <v>8686</v>
      </c>
      <c r="R1467" s="40" t="b">
        <v>0</v>
      </c>
      <c r="S1467" s="40" t="s">
        <v>1373</v>
      </c>
      <c r="T1467" s="40" t="s">
        <v>212</v>
      </c>
      <c r="U1467" s="41">
        <v>0.1</v>
      </c>
      <c r="V1467" s="41">
        <v>0.9</v>
      </c>
      <c r="W1467" s="41">
        <v>0.1</v>
      </c>
      <c r="X1467" s="41">
        <v>0.6</v>
      </c>
      <c r="Y1467" s="40" t="b">
        <v>0</v>
      </c>
      <c r="Z1467" s="40" t="b">
        <v>1</v>
      </c>
      <c r="AA1467" s="40" t="b">
        <v>0</v>
      </c>
      <c r="AB1467" s="40" t="b">
        <v>0</v>
      </c>
      <c r="AC1467" s="41" t="s">
        <v>885</v>
      </c>
      <c r="AD1467" s="41" t="s">
        <v>12146</v>
      </c>
      <c r="AE1467" s="41">
        <v>435.9005644</v>
      </c>
      <c r="AF1467" s="41">
        <v>-4.525084612</v>
      </c>
      <c r="AG1467" s="42">
        <v>6.19E41</v>
      </c>
      <c r="AH1467" s="51">
        <v>0.470459459</v>
      </c>
      <c r="AI1467" s="45" t="s">
        <v>12147</v>
      </c>
      <c r="AJ1467" s="46">
        <v>6.19436568678629E125</v>
      </c>
      <c r="AK1467" s="41">
        <v>8971.0</v>
      </c>
      <c r="AL1467" s="40" t="s">
        <v>1382</v>
      </c>
      <c r="AM1467" s="40" t="s">
        <v>7285</v>
      </c>
      <c r="AN1467" s="40" t="s">
        <v>224</v>
      </c>
      <c r="AO1467" s="42">
        <v>1.11E138</v>
      </c>
    </row>
    <row r="1468">
      <c r="A1468" s="41">
        <v>152.0</v>
      </c>
      <c r="B1468" s="42">
        <v>1.67130956E9</v>
      </c>
      <c r="C1468" s="42">
        <v>3356.0</v>
      </c>
      <c r="D1468" s="40" t="s">
        <v>1243</v>
      </c>
      <c r="E1468" s="41">
        <v>140.0</v>
      </c>
      <c r="F1468" s="41">
        <v>35.0</v>
      </c>
      <c r="G1468" s="41">
        <v>70.0</v>
      </c>
      <c r="H1468" s="41">
        <v>-3.07732701</v>
      </c>
      <c r="I1468" s="41">
        <v>10000.0</v>
      </c>
      <c r="J1468" s="41">
        <v>5000.0</v>
      </c>
      <c r="K1468" s="41">
        <v>1200.0</v>
      </c>
      <c r="L1468" s="41">
        <v>600.0</v>
      </c>
      <c r="M1468" s="41">
        <v>30.0</v>
      </c>
      <c r="N1468" s="40" t="s">
        <v>1370</v>
      </c>
      <c r="O1468" s="40" t="s">
        <v>1371</v>
      </c>
      <c r="P1468" s="40" t="s">
        <v>212</v>
      </c>
      <c r="Q1468" s="40" t="s">
        <v>8686</v>
      </c>
      <c r="R1468" s="40" t="b">
        <v>0</v>
      </c>
      <c r="S1468" s="40" t="s">
        <v>1373</v>
      </c>
      <c r="T1468" s="40" t="s">
        <v>7305</v>
      </c>
      <c r="U1468" s="41">
        <v>0.1</v>
      </c>
      <c r="V1468" s="41">
        <v>0.9</v>
      </c>
      <c r="W1468" s="41">
        <v>0.3</v>
      </c>
      <c r="X1468" s="41">
        <v>0.6</v>
      </c>
      <c r="Y1468" s="40" t="b">
        <v>0</v>
      </c>
      <c r="Z1468" s="40" t="b">
        <v>1</v>
      </c>
      <c r="AA1468" s="40" t="b">
        <v>0</v>
      </c>
      <c r="AB1468" s="40" t="b">
        <v>0</v>
      </c>
      <c r="AC1468" s="41" t="s">
        <v>12148</v>
      </c>
      <c r="AD1468" s="41" t="s">
        <v>12149</v>
      </c>
      <c r="AE1468" s="41">
        <v>1202.926667</v>
      </c>
      <c r="AF1468" s="41">
        <v>-4.525944039</v>
      </c>
      <c r="AG1468" s="42">
        <v>1.25E42</v>
      </c>
      <c r="AH1468" s="51">
        <v>0.470738737</v>
      </c>
      <c r="AI1468" s="45" t="s">
        <v>12150</v>
      </c>
      <c r="AJ1468" s="40" t="s">
        <v>12151</v>
      </c>
      <c r="AK1468" s="41">
        <v>9817.0</v>
      </c>
      <c r="AL1468" s="40" t="s">
        <v>2224</v>
      </c>
      <c r="AM1468" s="40" t="s">
        <v>7285</v>
      </c>
      <c r="AN1468" s="40" t="s">
        <v>5643</v>
      </c>
      <c r="AO1468" s="42">
        <v>1.11E139</v>
      </c>
    </row>
    <row r="1469">
      <c r="A1469" s="41">
        <v>88.0</v>
      </c>
      <c r="B1469" s="42">
        <v>1.67130956E9</v>
      </c>
      <c r="C1469" s="42">
        <v>3356.0</v>
      </c>
      <c r="D1469" s="40" t="s">
        <v>1243</v>
      </c>
      <c r="E1469" s="41">
        <v>140.0</v>
      </c>
      <c r="F1469" s="41">
        <v>35.0</v>
      </c>
      <c r="G1469" s="41">
        <v>70.0</v>
      </c>
      <c r="H1469" s="41">
        <v>-3.07732701</v>
      </c>
      <c r="I1469" s="41">
        <v>10000.0</v>
      </c>
      <c r="J1469" s="41">
        <v>5000.0</v>
      </c>
      <c r="K1469" s="41">
        <v>1200.0</v>
      </c>
      <c r="L1469" s="41">
        <v>600.0</v>
      </c>
      <c r="M1469" s="41">
        <v>30.0</v>
      </c>
      <c r="N1469" s="40" t="s">
        <v>1370</v>
      </c>
      <c r="O1469" s="40" t="s">
        <v>1371</v>
      </c>
      <c r="P1469" s="40" t="s">
        <v>7305</v>
      </c>
      <c r="Q1469" s="40" t="s">
        <v>8686</v>
      </c>
      <c r="R1469" s="40" t="b">
        <v>0</v>
      </c>
      <c r="S1469" s="40" t="s">
        <v>7286</v>
      </c>
      <c r="T1469" s="40" t="s">
        <v>7305</v>
      </c>
      <c r="U1469" s="41">
        <v>0.1</v>
      </c>
      <c r="V1469" s="41">
        <v>0.9</v>
      </c>
      <c r="W1469" s="41">
        <v>0.3</v>
      </c>
      <c r="X1469" s="41">
        <v>0.5</v>
      </c>
      <c r="Y1469" s="40" t="b">
        <v>0</v>
      </c>
      <c r="Z1469" s="40" t="b">
        <v>1</v>
      </c>
      <c r="AA1469" s="40" t="b">
        <v>0</v>
      </c>
      <c r="AB1469" s="40" t="b">
        <v>0</v>
      </c>
      <c r="AC1469" s="41" t="s">
        <v>12152</v>
      </c>
      <c r="AD1469" s="41" t="s">
        <v>10465</v>
      </c>
      <c r="AE1469" s="41">
        <v>623.839045</v>
      </c>
      <c r="AF1469" s="41">
        <v>-4.526663259</v>
      </c>
      <c r="AG1469" s="42">
        <v>4.1E41</v>
      </c>
      <c r="AH1469" s="51">
        <v>0.470972452</v>
      </c>
      <c r="AI1469" s="45" t="s">
        <v>12153</v>
      </c>
      <c r="AJ1469" s="40" t="s">
        <v>12154</v>
      </c>
      <c r="AK1469" s="41">
        <v>4942.0</v>
      </c>
      <c r="AL1469" s="40" t="s">
        <v>7372</v>
      </c>
      <c r="AM1469" s="40" t="s">
        <v>7285</v>
      </c>
      <c r="AN1469" s="40" t="s">
        <v>5643</v>
      </c>
      <c r="AO1469" s="42">
        <v>1.0E138</v>
      </c>
    </row>
    <row r="1470">
      <c r="A1470" s="41">
        <v>144.0</v>
      </c>
      <c r="B1470" s="42">
        <v>1.67130956E9</v>
      </c>
      <c r="C1470" s="42">
        <v>3356.0</v>
      </c>
      <c r="D1470" s="40" t="s">
        <v>1243</v>
      </c>
      <c r="E1470" s="41">
        <v>140.0</v>
      </c>
      <c r="F1470" s="41">
        <v>35.0</v>
      </c>
      <c r="G1470" s="41">
        <v>70.0</v>
      </c>
      <c r="H1470" s="41">
        <v>-3.07732701</v>
      </c>
      <c r="I1470" s="41">
        <v>10000.0</v>
      </c>
      <c r="J1470" s="41">
        <v>5000.0</v>
      </c>
      <c r="K1470" s="41">
        <v>1200.0</v>
      </c>
      <c r="L1470" s="41">
        <v>600.0</v>
      </c>
      <c r="M1470" s="41">
        <v>30.0</v>
      </c>
      <c r="N1470" s="40" t="s">
        <v>1370</v>
      </c>
      <c r="O1470" s="40" t="s">
        <v>1371</v>
      </c>
      <c r="P1470" s="40" t="s">
        <v>212</v>
      </c>
      <c r="Q1470" s="40" t="s">
        <v>8686</v>
      </c>
      <c r="R1470" s="40" t="b">
        <v>0</v>
      </c>
      <c r="S1470" s="40" t="s">
        <v>1373</v>
      </c>
      <c r="T1470" s="40" t="s">
        <v>7305</v>
      </c>
      <c r="U1470" s="41">
        <v>0.1</v>
      </c>
      <c r="V1470" s="41">
        <v>0.9</v>
      </c>
      <c r="W1470" s="41">
        <v>0.1</v>
      </c>
      <c r="X1470" s="41">
        <v>0.4</v>
      </c>
      <c r="Y1470" s="40" t="b">
        <v>0</v>
      </c>
      <c r="Z1470" s="40" t="b">
        <v>1</v>
      </c>
      <c r="AA1470" s="40" t="b">
        <v>0</v>
      </c>
      <c r="AB1470" s="40" t="b">
        <v>0</v>
      </c>
      <c r="AC1470" s="41" t="s">
        <v>12155</v>
      </c>
      <c r="AD1470" s="41" t="s">
        <v>12156</v>
      </c>
      <c r="AE1470" s="41">
        <v>847.9858375</v>
      </c>
      <c r="AF1470" s="41">
        <v>-4.52744462</v>
      </c>
      <c r="AG1470" s="42">
        <v>1.15E42</v>
      </c>
      <c r="AH1470" s="51">
        <v>0.471226361</v>
      </c>
      <c r="AI1470" s="45" t="s">
        <v>12157</v>
      </c>
      <c r="AJ1470" s="46">
        <v>1.14825132853423E128</v>
      </c>
      <c r="AK1470" s="41">
        <v>10000.0</v>
      </c>
      <c r="AL1470" s="40" t="s">
        <v>216</v>
      </c>
      <c r="AM1470" s="40" t="s">
        <v>7285</v>
      </c>
      <c r="AN1470" s="40" t="s">
        <v>5643</v>
      </c>
      <c r="AO1470" s="42">
        <v>1.1E139</v>
      </c>
    </row>
    <row r="1471">
      <c r="A1471" s="41">
        <v>52.0</v>
      </c>
      <c r="B1471" s="42">
        <v>1.671302375E9</v>
      </c>
      <c r="C1471" s="42">
        <v>3356.0</v>
      </c>
      <c r="D1471" s="40" t="s">
        <v>1243</v>
      </c>
      <c r="E1471" s="41">
        <v>140.0</v>
      </c>
      <c r="F1471" s="41">
        <v>35.0</v>
      </c>
      <c r="G1471" s="41">
        <v>70.0</v>
      </c>
      <c r="H1471" s="41">
        <v>-3.07732701</v>
      </c>
      <c r="I1471" s="41">
        <v>10000.0</v>
      </c>
      <c r="J1471" s="41">
        <v>5000.0</v>
      </c>
      <c r="K1471" s="41">
        <v>1200.0</v>
      </c>
      <c r="L1471" s="41">
        <v>600.0</v>
      </c>
      <c r="M1471" s="41">
        <v>30.0</v>
      </c>
      <c r="N1471" s="40" t="s">
        <v>1370</v>
      </c>
      <c r="O1471" s="40" t="s">
        <v>1371</v>
      </c>
      <c r="P1471" s="40" t="s">
        <v>7310</v>
      </c>
      <c r="Q1471" s="40" t="s">
        <v>8686</v>
      </c>
      <c r="R1471" s="40" t="b">
        <v>0</v>
      </c>
      <c r="S1471" s="40" t="s">
        <v>7286</v>
      </c>
      <c r="T1471" s="40" t="s">
        <v>212</v>
      </c>
      <c r="U1471" s="41">
        <v>0.1</v>
      </c>
      <c r="V1471" s="41">
        <v>0.9</v>
      </c>
      <c r="W1471" s="41">
        <v>0.3</v>
      </c>
      <c r="X1471" s="41">
        <v>0.5</v>
      </c>
      <c r="Y1471" s="40" t="b">
        <v>0</v>
      </c>
      <c r="Z1471" s="40" t="b">
        <v>1</v>
      </c>
      <c r="AA1471" s="40" t="b">
        <v>0</v>
      </c>
      <c r="AB1471" s="40" t="b">
        <v>0</v>
      </c>
      <c r="AC1471" s="41" t="s">
        <v>12158</v>
      </c>
      <c r="AD1471" s="41" t="s">
        <v>9579</v>
      </c>
      <c r="AE1471" s="41">
        <v>252.0839608</v>
      </c>
      <c r="AF1471" s="41">
        <v>-4.529018828</v>
      </c>
      <c r="AG1471" s="42">
        <v>4.67E41</v>
      </c>
      <c r="AH1471" s="51">
        <v>0.471737912</v>
      </c>
      <c r="AI1471" s="45" t="s">
        <v>12159</v>
      </c>
      <c r="AJ1471" s="40" t="s">
        <v>12160</v>
      </c>
      <c r="AK1471" s="41">
        <v>5683.0</v>
      </c>
      <c r="AL1471" s="40" t="s">
        <v>1382</v>
      </c>
      <c r="AM1471" s="40" t="s">
        <v>7285</v>
      </c>
      <c r="AN1471" s="40" t="s">
        <v>224</v>
      </c>
      <c r="AO1471" s="42">
        <v>1.01E138</v>
      </c>
    </row>
    <row r="1472">
      <c r="A1472" s="41">
        <v>77.0</v>
      </c>
      <c r="B1472" s="42">
        <v>1.671302375E9</v>
      </c>
      <c r="C1472" s="42">
        <v>3356.0</v>
      </c>
      <c r="D1472" s="40" t="s">
        <v>1243</v>
      </c>
      <c r="E1472" s="41">
        <v>140.0</v>
      </c>
      <c r="F1472" s="41">
        <v>35.0</v>
      </c>
      <c r="G1472" s="41">
        <v>70.0</v>
      </c>
      <c r="H1472" s="41">
        <v>-3.07732701</v>
      </c>
      <c r="I1472" s="41">
        <v>10000.0</v>
      </c>
      <c r="J1472" s="41">
        <v>5000.0</v>
      </c>
      <c r="K1472" s="41">
        <v>1200.0</v>
      </c>
      <c r="L1472" s="41">
        <v>600.0</v>
      </c>
      <c r="M1472" s="41">
        <v>30.0</v>
      </c>
      <c r="N1472" s="40" t="s">
        <v>1370</v>
      </c>
      <c r="O1472" s="40" t="s">
        <v>1371</v>
      </c>
      <c r="P1472" s="40" t="s">
        <v>7305</v>
      </c>
      <c r="Q1472" s="40" t="s">
        <v>8686</v>
      </c>
      <c r="R1472" s="40" t="b">
        <v>0</v>
      </c>
      <c r="S1472" s="40" t="s">
        <v>1373</v>
      </c>
      <c r="T1472" s="40" t="s">
        <v>212</v>
      </c>
      <c r="U1472" s="41">
        <v>0.1</v>
      </c>
      <c r="V1472" s="41">
        <v>0.9</v>
      </c>
      <c r="W1472" s="41">
        <v>0.2</v>
      </c>
      <c r="X1472" s="41">
        <v>0.6</v>
      </c>
      <c r="Y1472" s="40" t="b">
        <v>0</v>
      </c>
      <c r="Z1472" s="40" t="b">
        <v>1</v>
      </c>
      <c r="AA1472" s="40" t="b">
        <v>0</v>
      </c>
      <c r="AB1472" s="40" t="b">
        <v>0</v>
      </c>
      <c r="AC1472" s="41" t="s">
        <v>11905</v>
      </c>
      <c r="AD1472" s="41" t="s">
        <v>12161</v>
      </c>
      <c r="AE1472" s="41">
        <v>375.3276231</v>
      </c>
      <c r="AF1472" s="41">
        <v>-4.530677414</v>
      </c>
      <c r="AG1472" s="42">
        <v>1.04E42</v>
      </c>
      <c r="AH1472" s="51">
        <v>0.472276882</v>
      </c>
      <c r="AI1472" s="45" t="s">
        <v>12162</v>
      </c>
      <c r="AJ1472" s="45">
        <v>1.03954198900241E257</v>
      </c>
      <c r="AK1472" s="41">
        <v>10000.0</v>
      </c>
      <c r="AL1472" s="40" t="s">
        <v>216</v>
      </c>
      <c r="AM1472" s="40" t="s">
        <v>7285</v>
      </c>
      <c r="AN1472" s="40" t="s">
        <v>224</v>
      </c>
      <c r="AO1472" s="42">
        <v>1.01E139</v>
      </c>
    </row>
    <row r="1473">
      <c r="A1473" s="41">
        <v>975.0</v>
      </c>
      <c r="B1473" s="42">
        <v>1.671302375E9</v>
      </c>
      <c r="C1473" s="42">
        <v>3356.0</v>
      </c>
      <c r="D1473" s="40" t="s">
        <v>1243</v>
      </c>
      <c r="E1473" s="41">
        <v>140.0</v>
      </c>
      <c r="F1473" s="41">
        <v>35.0</v>
      </c>
      <c r="G1473" s="41">
        <v>70.0</v>
      </c>
      <c r="H1473" s="41">
        <v>-3.07732701</v>
      </c>
      <c r="I1473" s="41">
        <v>10000.0</v>
      </c>
      <c r="J1473" s="41">
        <v>5000.0</v>
      </c>
      <c r="K1473" s="41">
        <v>1200.0</v>
      </c>
      <c r="L1473" s="41">
        <v>600.0</v>
      </c>
      <c r="M1473" s="41">
        <v>100.0</v>
      </c>
      <c r="N1473" s="40" t="s">
        <v>1370</v>
      </c>
      <c r="O1473" s="40" t="s">
        <v>208</v>
      </c>
      <c r="P1473" s="40" t="s">
        <v>7305</v>
      </c>
      <c r="Q1473" s="40" t="s">
        <v>8686</v>
      </c>
      <c r="R1473" s="40" t="b">
        <v>0</v>
      </c>
      <c r="S1473" s="40" t="s">
        <v>1373</v>
      </c>
      <c r="T1473" s="40" t="s">
        <v>212</v>
      </c>
      <c r="U1473" s="41">
        <v>0.1</v>
      </c>
      <c r="V1473" s="41">
        <v>0.9</v>
      </c>
      <c r="W1473" s="41">
        <v>0.2</v>
      </c>
      <c r="X1473" s="41">
        <v>0.4</v>
      </c>
      <c r="Y1473" s="40" t="b">
        <v>0</v>
      </c>
      <c r="Z1473" s="40" t="b">
        <v>1</v>
      </c>
      <c r="AA1473" s="40" t="b">
        <v>0</v>
      </c>
      <c r="AB1473" s="40" t="b">
        <v>0</v>
      </c>
      <c r="AC1473" s="41" t="s">
        <v>12163</v>
      </c>
      <c r="AD1473" s="41" t="s">
        <v>12164</v>
      </c>
      <c r="AE1473" s="41">
        <v>579.9440088</v>
      </c>
      <c r="AF1473" s="41">
        <v>-4.531633066</v>
      </c>
      <c r="AG1473" s="42">
        <v>1.71E41</v>
      </c>
      <c r="AH1473" s="51">
        <v>0.472587428</v>
      </c>
      <c r="AI1473" s="45" t="s">
        <v>12165</v>
      </c>
      <c r="AJ1473" s="40" t="s">
        <v>12166</v>
      </c>
      <c r="AK1473" s="41">
        <v>6823.0</v>
      </c>
      <c r="AL1473" s="40" t="s">
        <v>1382</v>
      </c>
      <c r="AM1473" s="40" t="s">
        <v>7285</v>
      </c>
      <c r="AN1473" s="40" t="s">
        <v>224</v>
      </c>
      <c r="AO1473" s="42">
        <v>1.11E136</v>
      </c>
    </row>
    <row r="1474">
      <c r="A1474" s="41">
        <v>46.0</v>
      </c>
      <c r="B1474" s="42">
        <v>1.67130956E9</v>
      </c>
      <c r="C1474" s="42">
        <v>3356.0</v>
      </c>
      <c r="D1474" s="40" t="s">
        <v>1243</v>
      </c>
      <c r="E1474" s="41">
        <v>140.0</v>
      </c>
      <c r="F1474" s="41">
        <v>35.0</v>
      </c>
      <c r="G1474" s="41">
        <v>70.0</v>
      </c>
      <c r="H1474" s="41">
        <v>-3.07732701</v>
      </c>
      <c r="I1474" s="41">
        <v>10000.0</v>
      </c>
      <c r="J1474" s="41">
        <v>5000.0</v>
      </c>
      <c r="K1474" s="41">
        <v>1200.0</v>
      </c>
      <c r="L1474" s="41">
        <v>600.0</v>
      </c>
      <c r="M1474" s="41">
        <v>30.0</v>
      </c>
      <c r="N1474" s="40" t="s">
        <v>1370</v>
      </c>
      <c r="O1474" s="40" t="s">
        <v>1371</v>
      </c>
      <c r="P1474" s="40" t="s">
        <v>7310</v>
      </c>
      <c r="Q1474" s="40" t="s">
        <v>8686</v>
      </c>
      <c r="R1474" s="40" t="b">
        <v>0</v>
      </c>
      <c r="S1474" s="40" t="s">
        <v>7286</v>
      </c>
      <c r="T1474" s="40" t="s">
        <v>7305</v>
      </c>
      <c r="U1474" s="41">
        <v>0.1</v>
      </c>
      <c r="V1474" s="41">
        <v>0.9</v>
      </c>
      <c r="W1474" s="41">
        <v>0.1</v>
      </c>
      <c r="X1474" s="41">
        <v>0.5</v>
      </c>
      <c r="Y1474" s="40" t="b">
        <v>0</v>
      </c>
      <c r="Z1474" s="40" t="b">
        <v>1</v>
      </c>
      <c r="AA1474" s="40" t="b">
        <v>0</v>
      </c>
      <c r="AB1474" s="40" t="b">
        <v>0</v>
      </c>
      <c r="AC1474" s="41" t="s">
        <v>12167</v>
      </c>
      <c r="AD1474" s="41" t="s">
        <v>12168</v>
      </c>
      <c r="AE1474" s="41">
        <v>649.1954606</v>
      </c>
      <c r="AF1474" s="41">
        <v>-4.531971777</v>
      </c>
      <c r="AG1474" s="42">
        <v>5.16E41</v>
      </c>
      <c r="AH1474" s="51">
        <v>0.472697494</v>
      </c>
      <c r="AI1474" s="45" t="s">
        <v>12169</v>
      </c>
      <c r="AJ1474" s="46">
        <v>5.16337819189313E125</v>
      </c>
      <c r="AK1474" s="41">
        <v>2849.0</v>
      </c>
      <c r="AL1474" s="40" t="s">
        <v>7372</v>
      </c>
      <c r="AM1474" s="40" t="s">
        <v>7285</v>
      </c>
      <c r="AN1474" s="40" t="s">
        <v>5643</v>
      </c>
      <c r="AO1474" s="42">
        <v>1.01E138</v>
      </c>
    </row>
    <row r="1475">
      <c r="A1475" s="41">
        <v>12.0</v>
      </c>
      <c r="B1475" s="42">
        <v>1.671302375E9</v>
      </c>
      <c r="C1475" s="42">
        <v>3356.0</v>
      </c>
      <c r="D1475" s="40" t="s">
        <v>1243</v>
      </c>
      <c r="E1475" s="41">
        <v>140.0</v>
      </c>
      <c r="F1475" s="41">
        <v>35.0</v>
      </c>
      <c r="G1475" s="41">
        <v>70.0</v>
      </c>
      <c r="H1475" s="41">
        <v>-3.07732701</v>
      </c>
      <c r="I1475" s="41">
        <v>10000.0</v>
      </c>
      <c r="J1475" s="41">
        <v>5000.0</v>
      </c>
      <c r="K1475" s="41">
        <v>1200.0</v>
      </c>
      <c r="L1475" s="41">
        <v>600.0</v>
      </c>
      <c r="M1475" s="41">
        <v>30.0</v>
      </c>
      <c r="N1475" s="40" t="s">
        <v>1370</v>
      </c>
      <c r="O1475" s="40" t="s">
        <v>1371</v>
      </c>
      <c r="P1475" s="40" t="s">
        <v>209</v>
      </c>
      <c r="Q1475" s="40" t="s">
        <v>8686</v>
      </c>
      <c r="R1475" s="40" t="b">
        <v>0</v>
      </c>
      <c r="S1475" s="40" t="s">
        <v>7286</v>
      </c>
      <c r="T1475" s="40" t="s">
        <v>212</v>
      </c>
      <c r="U1475" s="41">
        <v>0.1</v>
      </c>
      <c r="V1475" s="41">
        <v>0.9</v>
      </c>
      <c r="W1475" s="41">
        <v>0.2</v>
      </c>
      <c r="X1475" s="41">
        <v>0.4</v>
      </c>
      <c r="Y1475" s="40" t="b">
        <v>0</v>
      </c>
      <c r="Z1475" s="40" t="b">
        <v>1</v>
      </c>
      <c r="AA1475" s="40" t="b">
        <v>0</v>
      </c>
      <c r="AB1475" s="40" t="b">
        <v>0</v>
      </c>
      <c r="AC1475" s="41" t="s">
        <v>11112</v>
      </c>
      <c r="AD1475" s="41" t="s">
        <v>12170</v>
      </c>
      <c r="AE1475" s="41">
        <v>193.3766754</v>
      </c>
      <c r="AF1475" s="41">
        <v>-4.532321047</v>
      </c>
      <c r="AG1475" s="42">
        <v>1.36E42</v>
      </c>
      <c r="AH1475" s="51">
        <v>0.472810992</v>
      </c>
      <c r="AI1475" s="45" t="s">
        <v>12171</v>
      </c>
      <c r="AJ1475" s="45">
        <v>1.36323127645102E257</v>
      </c>
      <c r="AK1475" s="41">
        <v>5348.0</v>
      </c>
      <c r="AL1475" s="40" t="s">
        <v>1382</v>
      </c>
      <c r="AM1475" s="40" t="s">
        <v>7285</v>
      </c>
      <c r="AN1475" s="40" t="s">
        <v>224</v>
      </c>
      <c r="AO1475" s="42">
        <v>1.11E139</v>
      </c>
    </row>
    <row r="1476">
      <c r="A1476" s="41">
        <v>590.0</v>
      </c>
      <c r="B1476" s="42">
        <v>1.671302375E9</v>
      </c>
      <c r="C1476" s="42">
        <v>3356.0</v>
      </c>
      <c r="D1476" s="40" t="s">
        <v>1243</v>
      </c>
      <c r="E1476" s="41">
        <v>140.0</v>
      </c>
      <c r="F1476" s="41">
        <v>35.0</v>
      </c>
      <c r="G1476" s="41">
        <v>70.0</v>
      </c>
      <c r="H1476" s="41">
        <v>-3.07732701</v>
      </c>
      <c r="I1476" s="41">
        <v>10000.0</v>
      </c>
      <c r="J1476" s="41">
        <v>5000.0</v>
      </c>
      <c r="K1476" s="41">
        <v>1200.0</v>
      </c>
      <c r="L1476" s="41">
        <v>600.0</v>
      </c>
      <c r="M1476" s="41">
        <v>50.0</v>
      </c>
      <c r="N1476" s="40" t="s">
        <v>1370</v>
      </c>
      <c r="O1476" s="40" t="s">
        <v>208</v>
      </c>
      <c r="P1476" s="40" t="s">
        <v>7310</v>
      </c>
      <c r="Q1476" s="40" t="s">
        <v>8686</v>
      </c>
      <c r="R1476" s="40" t="b">
        <v>0</v>
      </c>
      <c r="S1476" s="40" t="s">
        <v>7286</v>
      </c>
      <c r="T1476" s="40" t="s">
        <v>212</v>
      </c>
      <c r="U1476" s="41">
        <v>0.1</v>
      </c>
      <c r="V1476" s="41">
        <v>0.9</v>
      </c>
      <c r="W1476" s="41">
        <v>0.2</v>
      </c>
      <c r="X1476" s="41">
        <v>0.6</v>
      </c>
      <c r="Y1476" s="40" t="b">
        <v>0</v>
      </c>
      <c r="Z1476" s="40" t="b">
        <v>1</v>
      </c>
      <c r="AA1476" s="40" t="b">
        <v>0</v>
      </c>
      <c r="AB1476" s="40" t="b">
        <v>0</v>
      </c>
      <c r="AC1476" s="41" t="s">
        <v>12172</v>
      </c>
      <c r="AD1476" s="41" t="s">
        <v>12173</v>
      </c>
      <c r="AE1476" s="41">
        <v>458.5022857</v>
      </c>
      <c r="AF1476" s="41">
        <v>-4.536240768</v>
      </c>
      <c r="AG1476" s="42">
        <v>6.39E41</v>
      </c>
      <c r="AH1476" s="51">
        <v>0.474084734</v>
      </c>
      <c r="AI1476" s="45" t="s">
        <v>12174</v>
      </c>
      <c r="AJ1476" s="40" t="s">
        <v>12175</v>
      </c>
      <c r="AK1476" s="41">
        <v>5184.0</v>
      </c>
      <c r="AL1476" s="40" t="s">
        <v>1382</v>
      </c>
      <c r="AM1476" s="40" t="s">
        <v>7285</v>
      </c>
      <c r="AN1476" s="40" t="s">
        <v>224</v>
      </c>
      <c r="AO1476" s="42">
        <v>1.11E138</v>
      </c>
    </row>
    <row r="1477">
      <c r="A1477" s="41">
        <v>43.0</v>
      </c>
      <c r="B1477" s="42">
        <v>1.671312514E9</v>
      </c>
      <c r="C1477" s="42">
        <v>3356.0</v>
      </c>
      <c r="D1477" s="40" t="s">
        <v>1243</v>
      </c>
      <c r="E1477" s="41">
        <v>140.0</v>
      </c>
      <c r="F1477" s="41">
        <v>35.0</v>
      </c>
      <c r="G1477" s="41">
        <v>70.0</v>
      </c>
      <c r="H1477" s="41">
        <v>-3.07732701</v>
      </c>
      <c r="I1477" s="41">
        <v>10000.0</v>
      </c>
      <c r="J1477" s="41">
        <v>5000.0</v>
      </c>
      <c r="K1477" s="41">
        <v>1200.0</v>
      </c>
      <c r="L1477" s="41">
        <v>600.0</v>
      </c>
      <c r="M1477" s="41">
        <v>30.0</v>
      </c>
      <c r="N1477" s="40" t="s">
        <v>1370</v>
      </c>
      <c r="O1477" s="40" t="s">
        <v>1371</v>
      </c>
      <c r="P1477" s="40" t="s">
        <v>7310</v>
      </c>
      <c r="Q1477" s="40" t="s">
        <v>8686</v>
      </c>
      <c r="R1477" s="40" t="b">
        <v>0</v>
      </c>
      <c r="S1477" s="40" t="s">
        <v>1373</v>
      </c>
      <c r="T1477" s="40" t="s">
        <v>7305</v>
      </c>
      <c r="U1477" s="41">
        <v>0.1</v>
      </c>
      <c r="V1477" s="41">
        <v>0.9</v>
      </c>
      <c r="W1477" s="41">
        <v>0.3</v>
      </c>
      <c r="X1477" s="41">
        <v>0.5</v>
      </c>
      <c r="Y1477" s="40" t="b">
        <v>0</v>
      </c>
      <c r="Z1477" s="40" t="b">
        <v>1</v>
      </c>
      <c r="AA1477" s="40" t="b">
        <v>0</v>
      </c>
      <c r="AB1477" s="40" t="b">
        <v>1</v>
      </c>
      <c r="AC1477" s="41" t="s">
        <v>12176</v>
      </c>
      <c r="AD1477" s="41" t="s">
        <v>12177</v>
      </c>
      <c r="AE1477" s="41">
        <v>1202.403819</v>
      </c>
      <c r="AF1477" s="41">
        <v>-4.538017034</v>
      </c>
      <c r="AG1477" s="42">
        <v>1.38E42</v>
      </c>
      <c r="AH1477" s="51">
        <v>0.474661945</v>
      </c>
      <c r="AI1477" s="45" t="s">
        <v>12178</v>
      </c>
      <c r="AJ1477" s="46">
        <v>1.38161075452568E171</v>
      </c>
      <c r="AK1477" s="41">
        <v>5038.0</v>
      </c>
      <c r="AL1477" s="40" t="s">
        <v>2224</v>
      </c>
      <c r="AM1477" s="40" t="s">
        <v>7285</v>
      </c>
      <c r="AN1477" s="40" t="s">
        <v>5643</v>
      </c>
      <c r="AO1477" s="42">
        <v>1.11E139</v>
      </c>
    </row>
    <row r="1478">
      <c r="A1478" s="41">
        <v>585.0</v>
      </c>
      <c r="B1478" s="42">
        <v>1.671302375E9</v>
      </c>
      <c r="C1478" s="42">
        <v>3356.0</v>
      </c>
      <c r="D1478" s="40" t="s">
        <v>1243</v>
      </c>
      <c r="E1478" s="41">
        <v>140.0</v>
      </c>
      <c r="F1478" s="41">
        <v>35.0</v>
      </c>
      <c r="G1478" s="41">
        <v>70.0</v>
      </c>
      <c r="H1478" s="41">
        <v>-3.07732701</v>
      </c>
      <c r="I1478" s="41">
        <v>10000.0</v>
      </c>
      <c r="J1478" s="41">
        <v>5000.0</v>
      </c>
      <c r="K1478" s="41">
        <v>1200.0</v>
      </c>
      <c r="L1478" s="41">
        <v>600.0</v>
      </c>
      <c r="M1478" s="41">
        <v>50.0</v>
      </c>
      <c r="N1478" s="40" t="s">
        <v>1370</v>
      </c>
      <c r="O1478" s="40" t="s">
        <v>208</v>
      </c>
      <c r="P1478" s="40" t="s">
        <v>7310</v>
      </c>
      <c r="Q1478" s="40" t="s">
        <v>8686</v>
      </c>
      <c r="R1478" s="40" t="b">
        <v>0</v>
      </c>
      <c r="S1478" s="40" t="s">
        <v>7286</v>
      </c>
      <c r="T1478" s="40" t="s">
        <v>212</v>
      </c>
      <c r="U1478" s="41">
        <v>0.1</v>
      </c>
      <c r="V1478" s="41">
        <v>0.9</v>
      </c>
      <c r="W1478" s="41">
        <v>0.1</v>
      </c>
      <c r="X1478" s="41">
        <v>0.4</v>
      </c>
      <c r="Y1478" s="40" t="b">
        <v>0</v>
      </c>
      <c r="Z1478" s="40" t="b">
        <v>1</v>
      </c>
      <c r="AA1478" s="40" t="b">
        <v>0</v>
      </c>
      <c r="AB1478" s="40" t="b">
        <v>0</v>
      </c>
      <c r="AC1478" s="41" t="s">
        <v>12179</v>
      </c>
      <c r="AD1478" s="41" t="s">
        <v>12180</v>
      </c>
      <c r="AE1478" s="41">
        <v>323.1085877</v>
      </c>
      <c r="AF1478" s="41">
        <v>-4.538094004</v>
      </c>
      <c r="AG1478" s="42">
        <v>8.05E41</v>
      </c>
      <c r="AH1478" s="51">
        <v>0.474686957</v>
      </c>
      <c r="AI1478" s="45" t="s">
        <v>12181</v>
      </c>
      <c r="AJ1478" s="40" t="s">
        <v>7330</v>
      </c>
      <c r="AK1478" s="41">
        <v>5203.0</v>
      </c>
      <c r="AL1478" s="40" t="s">
        <v>1382</v>
      </c>
      <c r="AM1478" s="40" t="s">
        <v>7285</v>
      </c>
      <c r="AN1478" s="40" t="s">
        <v>224</v>
      </c>
      <c r="AO1478" s="42">
        <v>1.0E139</v>
      </c>
    </row>
    <row r="1479">
      <c r="A1479" s="41">
        <v>577.0</v>
      </c>
      <c r="B1479" s="42">
        <v>1.671302375E9</v>
      </c>
      <c r="C1479" s="42">
        <v>3356.0</v>
      </c>
      <c r="D1479" s="40" t="s">
        <v>1243</v>
      </c>
      <c r="E1479" s="41">
        <v>140.0</v>
      </c>
      <c r="F1479" s="41">
        <v>35.0</v>
      </c>
      <c r="G1479" s="41">
        <v>70.0</v>
      </c>
      <c r="H1479" s="41">
        <v>-3.07732701</v>
      </c>
      <c r="I1479" s="41">
        <v>10000.0</v>
      </c>
      <c r="J1479" s="41">
        <v>5000.0</v>
      </c>
      <c r="K1479" s="41">
        <v>1200.0</v>
      </c>
      <c r="L1479" s="41">
        <v>600.0</v>
      </c>
      <c r="M1479" s="41">
        <v>50.0</v>
      </c>
      <c r="N1479" s="40" t="s">
        <v>1370</v>
      </c>
      <c r="O1479" s="40" t="s">
        <v>208</v>
      </c>
      <c r="P1479" s="40" t="s">
        <v>7310</v>
      </c>
      <c r="Q1479" s="40" t="s">
        <v>8686</v>
      </c>
      <c r="R1479" s="40" t="b">
        <v>0</v>
      </c>
      <c r="S1479" s="40" t="s">
        <v>1373</v>
      </c>
      <c r="T1479" s="40" t="s">
        <v>212</v>
      </c>
      <c r="U1479" s="41">
        <v>0.1</v>
      </c>
      <c r="V1479" s="41">
        <v>0.9</v>
      </c>
      <c r="W1479" s="41">
        <v>0.1</v>
      </c>
      <c r="X1479" s="41">
        <v>0.5</v>
      </c>
      <c r="Y1479" s="40" t="b">
        <v>0</v>
      </c>
      <c r="Z1479" s="40" t="b">
        <v>1</v>
      </c>
      <c r="AA1479" s="40" t="b">
        <v>0</v>
      </c>
      <c r="AB1479" s="40" t="b">
        <v>0</v>
      </c>
      <c r="AC1479" s="41" t="s">
        <v>12182</v>
      </c>
      <c r="AD1479" s="41" t="s">
        <v>12183</v>
      </c>
      <c r="AE1479" s="41">
        <v>587.256964</v>
      </c>
      <c r="AF1479" s="41">
        <v>-4.538256949</v>
      </c>
      <c r="AG1479" s="42">
        <v>6.2E41</v>
      </c>
      <c r="AH1479" s="51">
        <v>0.474739907</v>
      </c>
      <c r="AI1479" s="45" t="s">
        <v>12184</v>
      </c>
      <c r="AJ1479" s="40" t="s">
        <v>7330</v>
      </c>
      <c r="AK1479" s="41">
        <v>8413.0</v>
      </c>
      <c r="AL1479" s="40" t="s">
        <v>1382</v>
      </c>
      <c r="AM1479" s="40" t="s">
        <v>7285</v>
      </c>
      <c r="AN1479" s="40" t="s">
        <v>224</v>
      </c>
      <c r="AO1479" s="42">
        <v>1.11E138</v>
      </c>
    </row>
    <row r="1480">
      <c r="A1480" s="41">
        <v>86.0</v>
      </c>
      <c r="B1480" s="42">
        <v>1.67130956E9</v>
      </c>
      <c r="C1480" s="42">
        <v>3356.0</v>
      </c>
      <c r="D1480" s="40" t="s">
        <v>1243</v>
      </c>
      <c r="E1480" s="41">
        <v>140.0</v>
      </c>
      <c r="F1480" s="41">
        <v>35.0</v>
      </c>
      <c r="G1480" s="41">
        <v>70.0</v>
      </c>
      <c r="H1480" s="41">
        <v>-3.07732701</v>
      </c>
      <c r="I1480" s="41">
        <v>10000.0</v>
      </c>
      <c r="J1480" s="41">
        <v>5000.0</v>
      </c>
      <c r="K1480" s="41">
        <v>1200.0</v>
      </c>
      <c r="L1480" s="41">
        <v>600.0</v>
      </c>
      <c r="M1480" s="41">
        <v>30.0</v>
      </c>
      <c r="N1480" s="40" t="s">
        <v>1370</v>
      </c>
      <c r="O1480" s="40" t="s">
        <v>1371</v>
      </c>
      <c r="P1480" s="40" t="s">
        <v>7305</v>
      </c>
      <c r="Q1480" s="40" t="s">
        <v>8686</v>
      </c>
      <c r="R1480" s="40" t="b">
        <v>0</v>
      </c>
      <c r="S1480" s="40" t="s">
        <v>7286</v>
      </c>
      <c r="T1480" s="40" t="s">
        <v>7305</v>
      </c>
      <c r="U1480" s="41">
        <v>0.1</v>
      </c>
      <c r="V1480" s="41">
        <v>0.9</v>
      </c>
      <c r="W1480" s="41">
        <v>0.2</v>
      </c>
      <c r="X1480" s="41">
        <v>0.6</v>
      </c>
      <c r="Y1480" s="40" t="b">
        <v>0</v>
      </c>
      <c r="Z1480" s="40" t="b">
        <v>1</v>
      </c>
      <c r="AA1480" s="40" t="b">
        <v>0</v>
      </c>
      <c r="AB1480" s="40" t="b">
        <v>0</v>
      </c>
      <c r="AC1480" s="41" t="s">
        <v>12185</v>
      </c>
      <c r="AD1480" s="41" t="s">
        <v>12186</v>
      </c>
      <c r="AE1480" s="41">
        <v>647.4004931</v>
      </c>
      <c r="AF1480" s="41">
        <v>-4.539353004</v>
      </c>
      <c r="AG1480" s="42">
        <v>2.77E41</v>
      </c>
      <c r="AH1480" s="51">
        <v>0.475096078</v>
      </c>
      <c r="AI1480" s="45" t="s">
        <v>12187</v>
      </c>
      <c r="AJ1480" s="45">
        <v>2.77411408231601E251</v>
      </c>
      <c r="AK1480" s="41">
        <v>4364.0</v>
      </c>
      <c r="AL1480" s="40" t="s">
        <v>7372</v>
      </c>
      <c r="AM1480" s="40" t="s">
        <v>7285</v>
      </c>
      <c r="AN1480" s="40" t="s">
        <v>5643</v>
      </c>
      <c r="AO1480" s="42">
        <v>1.1E137</v>
      </c>
    </row>
    <row r="1481">
      <c r="A1481" s="41">
        <v>873.0</v>
      </c>
      <c r="B1481" s="42">
        <v>1.671302375E9</v>
      </c>
      <c r="C1481" s="42">
        <v>3356.0</v>
      </c>
      <c r="D1481" s="40" t="s">
        <v>1243</v>
      </c>
      <c r="E1481" s="41">
        <v>140.0</v>
      </c>
      <c r="F1481" s="41">
        <v>35.0</v>
      </c>
      <c r="G1481" s="41">
        <v>70.0</v>
      </c>
      <c r="H1481" s="41">
        <v>-3.07732701</v>
      </c>
      <c r="I1481" s="41">
        <v>10000.0</v>
      </c>
      <c r="J1481" s="41">
        <v>5000.0</v>
      </c>
      <c r="K1481" s="41">
        <v>1200.0</v>
      </c>
      <c r="L1481" s="41">
        <v>600.0</v>
      </c>
      <c r="M1481" s="41">
        <v>100.0</v>
      </c>
      <c r="N1481" s="40" t="s">
        <v>1370</v>
      </c>
      <c r="O1481" s="40" t="s">
        <v>1371</v>
      </c>
      <c r="P1481" s="40" t="s">
        <v>212</v>
      </c>
      <c r="Q1481" s="40" t="s">
        <v>8686</v>
      </c>
      <c r="R1481" s="40" t="b">
        <v>0</v>
      </c>
      <c r="S1481" s="40" t="s">
        <v>7286</v>
      </c>
      <c r="T1481" s="40" t="s">
        <v>212</v>
      </c>
      <c r="U1481" s="41">
        <v>0.1</v>
      </c>
      <c r="V1481" s="41">
        <v>0.9</v>
      </c>
      <c r="W1481" s="41">
        <v>0.1</v>
      </c>
      <c r="X1481" s="41">
        <v>0.4</v>
      </c>
      <c r="Y1481" s="40" t="b">
        <v>0</v>
      </c>
      <c r="Z1481" s="40" t="b">
        <v>1</v>
      </c>
      <c r="AA1481" s="40" t="b">
        <v>0</v>
      </c>
      <c r="AB1481" s="40" t="b">
        <v>0</v>
      </c>
      <c r="AC1481" s="41" t="s">
        <v>12188</v>
      </c>
      <c r="AD1481" s="41" t="s">
        <v>12189</v>
      </c>
      <c r="AE1481" s="41">
        <v>832.5712097</v>
      </c>
      <c r="AF1481" s="41">
        <v>-4.540188459</v>
      </c>
      <c r="AG1481" s="42">
        <v>3.72E41</v>
      </c>
      <c r="AH1481" s="51">
        <v>0.475367565</v>
      </c>
      <c r="AI1481" s="45" t="s">
        <v>12190</v>
      </c>
      <c r="AJ1481" s="40" t="s">
        <v>12191</v>
      </c>
      <c r="AK1481" s="41">
        <v>10000.0</v>
      </c>
      <c r="AL1481" s="40" t="s">
        <v>216</v>
      </c>
      <c r="AM1481" s="40" t="s">
        <v>7285</v>
      </c>
      <c r="AN1481" s="40" t="s">
        <v>224</v>
      </c>
      <c r="AO1481" s="42">
        <v>1.0E138</v>
      </c>
    </row>
    <row r="1482">
      <c r="A1482" s="41">
        <v>0.0</v>
      </c>
      <c r="B1482" s="42">
        <v>1.671312514E9</v>
      </c>
      <c r="C1482" s="42">
        <v>3356.0</v>
      </c>
      <c r="D1482" s="40" t="s">
        <v>1243</v>
      </c>
      <c r="E1482" s="41">
        <v>140.0</v>
      </c>
      <c r="F1482" s="41">
        <v>35.0</v>
      </c>
      <c r="G1482" s="41">
        <v>70.0</v>
      </c>
      <c r="H1482" s="41">
        <v>-3.07732701</v>
      </c>
      <c r="I1482" s="41">
        <v>10000.0</v>
      </c>
      <c r="J1482" s="41">
        <v>5000.0</v>
      </c>
      <c r="K1482" s="41">
        <v>1200.0</v>
      </c>
      <c r="L1482" s="41">
        <v>600.0</v>
      </c>
      <c r="M1482" s="41">
        <v>30.0</v>
      </c>
      <c r="N1482" s="40" t="s">
        <v>1370</v>
      </c>
      <c r="O1482" s="40" t="s">
        <v>1371</v>
      </c>
      <c r="P1482" s="40" t="s">
        <v>209</v>
      </c>
      <c r="Q1482" s="40" t="s">
        <v>8686</v>
      </c>
      <c r="R1482" s="40" t="b">
        <v>0</v>
      </c>
      <c r="S1482" s="40" t="s">
        <v>1373</v>
      </c>
      <c r="T1482" s="40" t="s">
        <v>7305</v>
      </c>
      <c r="U1482" s="41">
        <v>0.1</v>
      </c>
      <c r="V1482" s="41">
        <v>0.9</v>
      </c>
      <c r="W1482" s="41">
        <v>0.1</v>
      </c>
      <c r="X1482" s="41">
        <v>0.4</v>
      </c>
      <c r="Y1482" s="40" t="b">
        <v>0</v>
      </c>
      <c r="Z1482" s="40" t="b">
        <v>1</v>
      </c>
      <c r="AA1482" s="40" t="b">
        <v>0</v>
      </c>
      <c r="AB1482" s="40" t="b">
        <v>1</v>
      </c>
      <c r="AC1482" s="41" t="s">
        <v>11549</v>
      </c>
      <c r="AD1482" s="41" t="s">
        <v>12192</v>
      </c>
      <c r="AE1482" s="41">
        <v>970.1086538</v>
      </c>
      <c r="AF1482" s="41">
        <v>-4.541080777</v>
      </c>
      <c r="AG1482" s="42">
        <v>5.7E41</v>
      </c>
      <c r="AH1482" s="51">
        <v>0.475657531</v>
      </c>
      <c r="AI1482" s="45" t="s">
        <v>12193</v>
      </c>
      <c r="AJ1482" s="46">
        <v>5.70452056288258E125</v>
      </c>
      <c r="AK1482" s="41">
        <v>10000.0</v>
      </c>
      <c r="AL1482" s="40" t="s">
        <v>216</v>
      </c>
      <c r="AM1482" s="40" t="s">
        <v>7285</v>
      </c>
      <c r="AN1482" s="40" t="s">
        <v>5643</v>
      </c>
      <c r="AO1482" s="42">
        <v>1.1E138</v>
      </c>
    </row>
    <row r="1483">
      <c r="A1483" s="41">
        <v>761.0</v>
      </c>
      <c r="B1483" s="42">
        <v>1.671302375E9</v>
      </c>
      <c r="C1483" s="42">
        <v>3356.0</v>
      </c>
      <c r="D1483" s="40" t="s">
        <v>1243</v>
      </c>
      <c r="E1483" s="41">
        <v>140.0</v>
      </c>
      <c r="F1483" s="41">
        <v>35.0</v>
      </c>
      <c r="G1483" s="41">
        <v>70.0</v>
      </c>
      <c r="H1483" s="41">
        <v>-3.07732701</v>
      </c>
      <c r="I1483" s="41">
        <v>10000.0</v>
      </c>
      <c r="J1483" s="41">
        <v>5000.0</v>
      </c>
      <c r="K1483" s="41">
        <v>1200.0</v>
      </c>
      <c r="L1483" s="41">
        <v>600.0</v>
      </c>
      <c r="M1483" s="41">
        <v>100.0</v>
      </c>
      <c r="N1483" s="40" t="s">
        <v>1370</v>
      </c>
      <c r="O1483" s="40" t="s">
        <v>1371</v>
      </c>
      <c r="P1483" s="40" t="s">
        <v>7310</v>
      </c>
      <c r="Q1483" s="40" t="s">
        <v>8686</v>
      </c>
      <c r="R1483" s="40" t="b">
        <v>0</v>
      </c>
      <c r="S1483" s="40" t="s">
        <v>1373</v>
      </c>
      <c r="T1483" s="40" t="s">
        <v>212</v>
      </c>
      <c r="U1483" s="41">
        <v>0.1</v>
      </c>
      <c r="V1483" s="41">
        <v>0.9</v>
      </c>
      <c r="W1483" s="41">
        <v>0.2</v>
      </c>
      <c r="X1483" s="41">
        <v>0.6</v>
      </c>
      <c r="Y1483" s="40" t="b">
        <v>0</v>
      </c>
      <c r="Z1483" s="40" t="b">
        <v>1</v>
      </c>
      <c r="AA1483" s="40" t="b">
        <v>0</v>
      </c>
      <c r="AB1483" s="40" t="b">
        <v>0</v>
      </c>
      <c r="AC1483" s="41" t="s">
        <v>12194</v>
      </c>
      <c r="AD1483" s="41" t="s">
        <v>12195</v>
      </c>
      <c r="AE1483" s="41">
        <v>704.1597302</v>
      </c>
      <c r="AF1483" s="41">
        <v>-4.541445999</v>
      </c>
      <c r="AG1483" s="42">
        <v>1.39E42</v>
      </c>
      <c r="AH1483" s="51">
        <v>0.475776212</v>
      </c>
      <c r="AI1483" s="45" t="s">
        <v>12196</v>
      </c>
      <c r="AJ1483" s="40" t="s">
        <v>12197</v>
      </c>
      <c r="AK1483" s="41">
        <v>4251.0</v>
      </c>
      <c r="AL1483" s="40" t="s">
        <v>7372</v>
      </c>
      <c r="AM1483" s="40" t="s">
        <v>7285</v>
      </c>
      <c r="AN1483" s="40" t="s">
        <v>224</v>
      </c>
      <c r="AO1483" s="42">
        <v>1.11E139</v>
      </c>
    </row>
    <row r="1484">
      <c r="A1484" s="41">
        <v>41.0</v>
      </c>
      <c r="B1484" s="42">
        <v>1.671312492E9</v>
      </c>
      <c r="C1484" s="42">
        <v>3356.0</v>
      </c>
      <c r="D1484" s="40" t="s">
        <v>1243</v>
      </c>
      <c r="E1484" s="41">
        <v>140.0</v>
      </c>
      <c r="F1484" s="41">
        <v>35.0</v>
      </c>
      <c r="G1484" s="41">
        <v>70.0</v>
      </c>
      <c r="H1484" s="41">
        <v>-3.07732701</v>
      </c>
      <c r="I1484" s="41">
        <v>10000.0</v>
      </c>
      <c r="J1484" s="41">
        <v>5000.0</v>
      </c>
      <c r="K1484" s="41">
        <v>1200.0</v>
      </c>
      <c r="L1484" s="41">
        <v>600.0</v>
      </c>
      <c r="M1484" s="41">
        <v>30.0</v>
      </c>
      <c r="N1484" s="40" t="s">
        <v>1370</v>
      </c>
      <c r="O1484" s="40" t="s">
        <v>1371</v>
      </c>
      <c r="P1484" s="40" t="s">
        <v>7310</v>
      </c>
      <c r="Q1484" s="40" t="s">
        <v>8686</v>
      </c>
      <c r="R1484" s="40" t="b">
        <v>0</v>
      </c>
      <c r="S1484" s="40" t="s">
        <v>1373</v>
      </c>
      <c r="T1484" s="40" t="s">
        <v>7305</v>
      </c>
      <c r="U1484" s="41">
        <v>0.1</v>
      </c>
      <c r="V1484" s="41">
        <v>0.9</v>
      </c>
      <c r="W1484" s="41">
        <v>0.2</v>
      </c>
      <c r="X1484" s="41">
        <v>0.6</v>
      </c>
      <c r="Y1484" s="40" t="b">
        <v>0</v>
      </c>
      <c r="Z1484" s="40" t="b">
        <v>1</v>
      </c>
      <c r="AA1484" s="40" t="b">
        <v>0</v>
      </c>
      <c r="AB1484" s="40" t="b">
        <v>1</v>
      </c>
      <c r="AC1484" s="41" t="s">
        <v>12198</v>
      </c>
      <c r="AD1484" s="41" t="s">
        <v>12199</v>
      </c>
      <c r="AE1484" s="41">
        <v>1203.14223</v>
      </c>
      <c r="AF1484" s="41">
        <v>-4.54378316</v>
      </c>
      <c r="AG1484" s="42">
        <v>8.6E41</v>
      </c>
      <c r="AH1484" s="51">
        <v>0.47653569</v>
      </c>
      <c r="AI1484" s="45" t="s">
        <v>12200</v>
      </c>
      <c r="AJ1484" s="46">
        <v>8.59865521068842E125</v>
      </c>
      <c r="AK1484" s="41">
        <v>3828.0</v>
      </c>
      <c r="AL1484" s="40" t="s">
        <v>2224</v>
      </c>
      <c r="AM1484" s="40" t="s">
        <v>7285</v>
      </c>
      <c r="AN1484" s="40" t="s">
        <v>5643</v>
      </c>
      <c r="AO1484" s="42">
        <v>1.0E139</v>
      </c>
    </row>
    <row r="1485">
      <c r="A1485" s="41">
        <v>950.0</v>
      </c>
      <c r="B1485" s="42">
        <v>1.671302375E9</v>
      </c>
      <c r="C1485" s="42">
        <v>3356.0</v>
      </c>
      <c r="D1485" s="40" t="s">
        <v>1243</v>
      </c>
      <c r="E1485" s="41">
        <v>140.0</v>
      </c>
      <c r="F1485" s="41">
        <v>35.0</v>
      </c>
      <c r="G1485" s="41">
        <v>70.0</v>
      </c>
      <c r="H1485" s="41">
        <v>-3.07732701</v>
      </c>
      <c r="I1485" s="41">
        <v>10000.0</v>
      </c>
      <c r="J1485" s="41">
        <v>5000.0</v>
      </c>
      <c r="K1485" s="41">
        <v>1200.0</v>
      </c>
      <c r="L1485" s="41">
        <v>600.0</v>
      </c>
      <c r="M1485" s="41">
        <v>100.0</v>
      </c>
      <c r="N1485" s="40" t="s">
        <v>1370</v>
      </c>
      <c r="O1485" s="40" t="s">
        <v>208</v>
      </c>
      <c r="P1485" s="40" t="s">
        <v>7310</v>
      </c>
      <c r="Q1485" s="40" t="s">
        <v>8686</v>
      </c>
      <c r="R1485" s="40" t="b">
        <v>0</v>
      </c>
      <c r="S1485" s="40" t="s">
        <v>7286</v>
      </c>
      <c r="T1485" s="40" t="s">
        <v>212</v>
      </c>
      <c r="U1485" s="41">
        <v>0.1</v>
      </c>
      <c r="V1485" s="41">
        <v>0.9</v>
      </c>
      <c r="W1485" s="41">
        <v>0.2</v>
      </c>
      <c r="X1485" s="41">
        <v>0.6</v>
      </c>
      <c r="Y1485" s="40" t="b">
        <v>0</v>
      </c>
      <c r="Z1485" s="40" t="b">
        <v>1</v>
      </c>
      <c r="AA1485" s="40" t="b">
        <v>0</v>
      </c>
      <c r="AB1485" s="40" t="b">
        <v>0</v>
      </c>
      <c r="AC1485" s="41" t="s">
        <v>12201</v>
      </c>
      <c r="AD1485" s="41" t="s">
        <v>12202</v>
      </c>
      <c r="AE1485" s="41">
        <v>635.1228163</v>
      </c>
      <c r="AF1485" s="41">
        <v>-4.545426608</v>
      </c>
      <c r="AG1485" s="42">
        <v>6.96E41</v>
      </c>
      <c r="AH1485" s="51">
        <v>0.47706974</v>
      </c>
      <c r="AI1485" s="45" t="s">
        <v>12203</v>
      </c>
      <c r="AJ1485" s="40" t="s">
        <v>12204</v>
      </c>
      <c r="AK1485" s="41">
        <v>3649.0</v>
      </c>
      <c r="AL1485" s="40" t="s">
        <v>7372</v>
      </c>
      <c r="AM1485" s="40" t="s">
        <v>7285</v>
      </c>
      <c r="AN1485" s="40" t="s">
        <v>224</v>
      </c>
      <c r="AO1485" s="42">
        <v>1.11E138</v>
      </c>
    </row>
    <row r="1486">
      <c r="A1486" s="41">
        <v>901.0</v>
      </c>
      <c r="B1486" s="42">
        <v>1.671302375E9</v>
      </c>
      <c r="C1486" s="42">
        <v>3356.0</v>
      </c>
      <c r="D1486" s="40" t="s">
        <v>1243</v>
      </c>
      <c r="E1486" s="41">
        <v>140.0</v>
      </c>
      <c r="F1486" s="41">
        <v>35.0</v>
      </c>
      <c r="G1486" s="41">
        <v>70.0</v>
      </c>
      <c r="H1486" s="41">
        <v>-3.07732701</v>
      </c>
      <c r="I1486" s="41">
        <v>10000.0</v>
      </c>
      <c r="J1486" s="41">
        <v>5000.0</v>
      </c>
      <c r="K1486" s="41">
        <v>1200.0</v>
      </c>
      <c r="L1486" s="41">
        <v>600.0</v>
      </c>
      <c r="M1486" s="41">
        <v>100.0</v>
      </c>
      <c r="N1486" s="40" t="s">
        <v>1370</v>
      </c>
      <c r="O1486" s="40" t="s">
        <v>208</v>
      </c>
      <c r="P1486" s="40" t="s">
        <v>209</v>
      </c>
      <c r="Q1486" s="40" t="s">
        <v>8686</v>
      </c>
      <c r="R1486" s="40" t="b">
        <v>0</v>
      </c>
      <c r="S1486" s="40" t="s">
        <v>1373</v>
      </c>
      <c r="T1486" s="40" t="s">
        <v>212</v>
      </c>
      <c r="U1486" s="41">
        <v>0.1</v>
      </c>
      <c r="V1486" s="41">
        <v>0.9</v>
      </c>
      <c r="W1486" s="41">
        <v>0.1</v>
      </c>
      <c r="X1486" s="41">
        <v>0.5</v>
      </c>
      <c r="Y1486" s="40" t="b">
        <v>0</v>
      </c>
      <c r="Z1486" s="40" t="b">
        <v>1</v>
      </c>
      <c r="AA1486" s="40" t="b">
        <v>0</v>
      </c>
      <c r="AB1486" s="40" t="b">
        <v>0</v>
      </c>
      <c r="AC1486" s="41" t="s">
        <v>12205</v>
      </c>
      <c r="AD1486" s="41" t="s">
        <v>12206</v>
      </c>
      <c r="AE1486" s="46">
        <v>1009.869539</v>
      </c>
      <c r="AF1486" s="41">
        <v>-4.546722542</v>
      </c>
      <c r="AG1486" s="42">
        <v>1.11E41</v>
      </c>
      <c r="AH1486" s="51">
        <v>0.477490864</v>
      </c>
      <c r="AI1486" s="45" t="s">
        <v>12207</v>
      </c>
      <c r="AJ1486" s="40" t="s">
        <v>12208</v>
      </c>
      <c r="AK1486" s="41">
        <v>10000.0</v>
      </c>
      <c r="AL1486" s="40" t="s">
        <v>216</v>
      </c>
      <c r="AM1486" s="40" t="s">
        <v>7285</v>
      </c>
      <c r="AN1486" s="40" t="s">
        <v>224</v>
      </c>
      <c r="AO1486" s="42">
        <v>1.01E136</v>
      </c>
    </row>
    <row r="1487">
      <c r="A1487" s="41">
        <v>542.0</v>
      </c>
      <c r="B1487" s="42">
        <v>1.671302375E9</v>
      </c>
      <c r="C1487" s="42">
        <v>3356.0</v>
      </c>
      <c r="D1487" s="40" t="s">
        <v>1243</v>
      </c>
      <c r="E1487" s="41">
        <v>140.0</v>
      </c>
      <c r="F1487" s="41">
        <v>35.0</v>
      </c>
      <c r="G1487" s="41">
        <v>70.0</v>
      </c>
      <c r="H1487" s="41">
        <v>-3.07732701</v>
      </c>
      <c r="I1487" s="41">
        <v>10000.0</v>
      </c>
      <c r="J1487" s="41">
        <v>5000.0</v>
      </c>
      <c r="K1487" s="41">
        <v>1200.0</v>
      </c>
      <c r="L1487" s="41">
        <v>600.0</v>
      </c>
      <c r="M1487" s="41">
        <v>50.0</v>
      </c>
      <c r="N1487" s="40" t="s">
        <v>1370</v>
      </c>
      <c r="O1487" s="40" t="s">
        <v>208</v>
      </c>
      <c r="P1487" s="40" t="s">
        <v>209</v>
      </c>
      <c r="Q1487" s="40" t="s">
        <v>8686</v>
      </c>
      <c r="R1487" s="40" t="b">
        <v>0</v>
      </c>
      <c r="S1487" s="40" t="s">
        <v>1373</v>
      </c>
      <c r="T1487" s="40" t="s">
        <v>212</v>
      </c>
      <c r="U1487" s="41">
        <v>0.1</v>
      </c>
      <c r="V1487" s="41">
        <v>0.9</v>
      </c>
      <c r="W1487" s="41">
        <v>0.1</v>
      </c>
      <c r="X1487" s="41">
        <v>0.6</v>
      </c>
      <c r="Y1487" s="40" t="b">
        <v>0</v>
      </c>
      <c r="Z1487" s="40" t="b">
        <v>1</v>
      </c>
      <c r="AA1487" s="40" t="b">
        <v>0</v>
      </c>
      <c r="AB1487" s="40" t="b">
        <v>0</v>
      </c>
      <c r="AC1487" s="41" t="s">
        <v>12209</v>
      </c>
      <c r="AD1487" s="41" t="s">
        <v>12210</v>
      </c>
      <c r="AE1487" s="41">
        <v>496.9398754</v>
      </c>
      <c r="AF1487" s="41">
        <v>-4.548437405</v>
      </c>
      <c r="AG1487" s="42">
        <v>8.6E41</v>
      </c>
      <c r="AH1487" s="51">
        <v>0.478048121</v>
      </c>
      <c r="AI1487" s="45" t="s">
        <v>12211</v>
      </c>
      <c r="AJ1487" s="40" t="s">
        <v>7330</v>
      </c>
      <c r="AK1487" s="41">
        <v>8087.0</v>
      </c>
      <c r="AL1487" s="40" t="s">
        <v>1382</v>
      </c>
      <c r="AM1487" s="40" t="s">
        <v>7285</v>
      </c>
      <c r="AN1487" s="40" t="s">
        <v>224</v>
      </c>
      <c r="AO1487" s="42">
        <v>1.0E139</v>
      </c>
    </row>
    <row r="1488">
      <c r="A1488" s="41">
        <v>402.0</v>
      </c>
      <c r="B1488" s="42">
        <v>1.671302375E9</v>
      </c>
      <c r="C1488" s="42">
        <v>3356.0</v>
      </c>
      <c r="D1488" s="40" t="s">
        <v>1243</v>
      </c>
      <c r="E1488" s="41">
        <v>140.0</v>
      </c>
      <c r="F1488" s="41">
        <v>35.0</v>
      </c>
      <c r="G1488" s="41">
        <v>70.0</v>
      </c>
      <c r="H1488" s="41">
        <v>-3.07732701</v>
      </c>
      <c r="I1488" s="41">
        <v>10000.0</v>
      </c>
      <c r="J1488" s="41">
        <v>5000.0</v>
      </c>
      <c r="K1488" s="41">
        <v>1200.0</v>
      </c>
      <c r="L1488" s="41">
        <v>600.0</v>
      </c>
      <c r="M1488" s="41">
        <v>50.0</v>
      </c>
      <c r="N1488" s="40" t="s">
        <v>1370</v>
      </c>
      <c r="O1488" s="40" t="s">
        <v>1371</v>
      </c>
      <c r="P1488" s="40" t="s">
        <v>7310</v>
      </c>
      <c r="Q1488" s="40" t="s">
        <v>8686</v>
      </c>
      <c r="R1488" s="40" t="b">
        <v>0</v>
      </c>
      <c r="S1488" s="40" t="s">
        <v>1373</v>
      </c>
      <c r="T1488" s="40" t="s">
        <v>212</v>
      </c>
      <c r="U1488" s="41">
        <v>0.1</v>
      </c>
      <c r="V1488" s="41">
        <v>0.9</v>
      </c>
      <c r="W1488" s="41">
        <v>0.3</v>
      </c>
      <c r="X1488" s="41">
        <v>0.4</v>
      </c>
      <c r="Y1488" s="40" t="b">
        <v>0</v>
      </c>
      <c r="Z1488" s="40" t="b">
        <v>1</v>
      </c>
      <c r="AA1488" s="40" t="b">
        <v>0</v>
      </c>
      <c r="AB1488" s="40" t="b">
        <v>0</v>
      </c>
      <c r="AC1488" s="41" t="s">
        <v>12212</v>
      </c>
      <c r="AD1488" s="41" t="s">
        <v>12213</v>
      </c>
      <c r="AE1488" s="41">
        <v>592.888546</v>
      </c>
      <c r="AF1488" s="41">
        <v>-4.548656249</v>
      </c>
      <c r="AG1488" s="42">
        <v>8.25E41</v>
      </c>
      <c r="AH1488" s="51">
        <v>0.478119236</v>
      </c>
      <c r="AI1488" s="45" t="s">
        <v>12214</v>
      </c>
      <c r="AJ1488" s="40" t="s">
        <v>12215</v>
      </c>
      <c r="AK1488" s="41">
        <v>10000.0</v>
      </c>
      <c r="AL1488" s="40" t="s">
        <v>216</v>
      </c>
      <c r="AM1488" s="40" t="s">
        <v>7285</v>
      </c>
      <c r="AN1488" s="40" t="s">
        <v>224</v>
      </c>
      <c r="AO1488" s="42">
        <v>1.0E139</v>
      </c>
    </row>
    <row r="1489">
      <c r="A1489" s="41">
        <v>82.0</v>
      </c>
      <c r="B1489" s="42">
        <v>1.671302375E9</v>
      </c>
      <c r="C1489" s="42">
        <v>3356.0</v>
      </c>
      <c r="D1489" s="40" t="s">
        <v>1243</v>
      </c>
      <c r="E1489" s="41">
        <v>140.0</v>
      </c>
      <c r="F1489" s="41">
        <v>35.0</v>
      </c>
      <c r="G1489" s="41">
        <v>70.0</v>
      </c>
      <c r="H1489" s="41">
        <v>-3.07732701</v>
      </c>
      <c r="I1489" s="41">
        <v>10000.0</v>
      </c>
      <c r="J1489" s="41">
        <v>5000.0</v>
      </c>
      <c r="K1489" s="41">
        <v>1200.0</v>
      </c>
      <c r="L1489" s="41">
        <v>600.0</v>
      </c>
      <c r="M1489" s="41">
        <v>30.0</v>
      </c>
      <c r="N1489" s="40" t="s">
        <v>1370</v>
      </c>
      <c r="O1489" s="40" t="s">
        <v>1371</v>
      </c>
      <c r="P1489" s="40" t="s">
        <v>7305</v>
      </c>
      <c r="Q1489" s="40" t="s">
        <v>8686</v>
      </c>
      <c r="R1489" s="40" t="b">
        <v>0</v>
      </c>
      <c r="S1489" s="40" t="s">
        <v>7286</v>
      </c>
      <c r="T1489" s="40" t="s">
        <v>212</v>
      </c>
      <c r="U1489" s="41">
        <v>0.1</v>
      </c>
      <c r="V1489" s="41">
        <v>0.9</v>
      </c>
      <c r="W1489" s="41">
        <v>0.1</v>
      </c>
      <c r="X1489" s="41">
        <v>0.5</v>
      </c>
      <c r="Y1489" s="40" t="b">
        <v>0</v>
      </c>
      <c r="Z1489" s="40" t="b">
        <v>1</v>
      </c>
      <c r="AA1489" s="40" t="b">
        <v>0</v>
      </c>
      <c r="AB1489" s="40" t="b">
        <v>0</v>
      </c>
      <c r="AC1489" s="41" t="s">
        <v>12216</v>
      </c>
      <c r="AD1489" s="41" t="s">
        <v>12217</v>
      </c>
      <c r="AE1489" s="41">
        <v>174.7291794</v>
      </c>
      <c r="AF1489" s="41">
        <v>-4.555029813</v>
      </c>
      <c r="AG1489" s="42">
        <v>5.13E41</v>
      </c>
      <c r="AH1489" s="51">
        <v>0.480190372</v>
      </c>
      <c r="AI1489" s="45" t="s">
        <v>12218</v>
      </c>
      <c r="AJ1489" s="46">
        <v>5.13492102676402E125</v>
      </c>
      <c r="AK1489" s="41">
        <v>5390.0</v>
      </c>
      <c r="AL1489" s="40" t="s">
        <v>1382</v>
      </c>
      <c r="AM1489" s="40" t="s">
        <v>7285</v>
      </c>
      <c r="AN1489" s="40" t="s">
        <v>224</v>
      </c>
      <c r="AO1489" s="42">
        <v>1.01E138</v>
      </c>
    </row>
    <row r="1490">
      <c r="A1490" s="41">
        <v>47.0</v>
      </c>
      <c r="B1490" s="42">
        <v>1.671302375E9</v>
      </c>
      <c r="C1490" s="42">
        <v>3356.0</v>
      </c>
      <c r="D1490" s="40" t="s">
        <v>1243</v>
      </c>
      <c r="E1490" s="41">
        <v>140.0</v>
      </c>
      <c r="F1490" s="41">
        <v>35.0</v>
      </c>
      <c r="G1490" s="41">
        <v>70.0</v>
      </c>
      <c r="H1490" s="41">
        <v>-3.07732701</v>
      </c>
      <c r="I1490" s="41">
        <v>10000.0</v>
      </c>
      <c r="J1490" s="41">
        <v>5000.0</v>
      </c>
      <c r="K1490" s="41">
        <v>1200.0</v>
      </c>
      <c r="L1490" s="41">
        <v>600.0</v>
      </c>
      <c r="M1490" s="41">
        <v>30.0</v>
      </c>
      <c r="N1490" s="40" t="s">
        <v>1370</v>
      </c>
      <c r="O1490" s="40" t="s">
        <v>1371</v>
      </c>
      <c r="P1490" s="40" t="s">
        <v>7310</v>
      </c>
      <c r="Q1490" s="40" t="s">
        <v>8686</v>
      </c>
      <c r="R1490" s="40" t="b">
        <v>0</v>
      </c>
      <c r="S1490" s="40" t="s">
        <v>7286</v>
      </c>
      <c r="T1490" s="40" t="s">
        <v>212</v>
      </c>
      <c r="U1490" s="41">
        <v>0.1</v>
      </c>
      <c r="V1490" s="41">
        <v>0.9</v>
      </c>
      <c r="W1490" s="41">
        <v>0.1</v>
      </c>
      <c r="X1490" s="41">
        <v>0.6</v>
      </c>
      <c r="Y1490" s="40" t="b">
        <v>0</v>
      </c>
      <c r="Z1490" s="40" t="b">
        <v>1</v>
      </c>
      <c r="AA1490" s="40" t="b">
        <v>0</v>
      </c>
      <c r="AB1490" s="40" t="b">
        <v>0</v>
      </c>
      <c r="AC1490" s="41" t="s">
        <v>12219</v>
      </c>
      <c r="AD1490" s="41" t="s">
        <v>12220</v>
      </c>
      <c r="AE1490" s="41">
        <v>275.7093756</v>
      </c>
      <c r="AF1490" s="41">
        <v>-4.555711775</v>
      </c>
      <c r="AG1490" s="42">
        <v>3.45E41</v>
      </c>
      <c r="AH1490" s="51">
        <v>0.480411981</v>
      </c>
      <c r="AI1490" s="45" t="s">
        <v>12221</v>
      </c>
      <c r="AJ1490" s="46">
        <v>3.45418773365673E125</v>
      </c>
      <c r="AK1490" s="41">
        <v>5406.0</v>
      </c>
      <c r="AL1490" s="40" t="s">
        <v>1382</v>
      </c>
      <c r="AM1490" s="40" t="s">
        <v>7285</v>
      </c>
      <c r="AN1490" s="40" t="s">
        <v>224</v>
      </c>
      <c r="AO1490" s="42">
        <v>1.11E137</v>
      </c>
    </row>
    <row r="1491">
      <c r="A1491" s="41">
        <v>183.0</v>
      </c>
      <c r="B1491" s="42">
        <v>1.671302375E9</v>
      </c>
      <c r="C1491" s="42">
        <v>3356.0</v>
      </c>
      <c r="D1491" s="40" t="s">
        <v>1243</v>
      </c>
      <c r="E1491" s="41">
        <v>140.0</v>
      </c>
      <c r="F1491" s="41">
        <v>35.0</v>
      </c>
      <c r="G1491" s="41">
        <v>70.0</v>
      </c>
      <c r="H1491" s="41">
        <v>-3.07732701</v>
      </c>
      <c r="I1491" s="41">
        <v>10000.0</v>
      </c>
      <c r="J1491" s="41">
        <v>5000.0</v>
      </c>
      <c r="K1491" s="41">
        <v>1200.0</v>
      </c>
      <c r="L1491" s="41">
        <v>600.0</v>
      </c>
      <c r="M1491" s="41">
        <v>30.0</v>
      </c>
      <c r="N1491" s="40" t="s">
        <v>1370</v>
      </c>
      <c r="O1491" s="40" t="s">
        <v>208</v>
      </c>
      <c r="P1491" s="40" t="s">
        <v>209</v>
      </c>
      <c r="Q1491" s="40" t="s">
        <v>8686</v>
      </c>
      <c r="R1491" s="40" t="b">
        <v>0</v>
      </c>
      <c r="S1491" s="40" t="s">
        <v>1373</v>
      </c>
      <c r="T1491" s="40" t="s">
        <v>212</v>
      </c>
      <c r="U1491" s="41">
        <v>0.1</v>
      </c>
      <c r="V1491" s="41">
        <v>0.9</v>
      </c>
      <c r="W1491" s="41">
        <v>0.2</v>
      </c>
      <c r="X1491" s="41">
        <v>0.4</v>
      </c>
      <c r="Y1491" s="40" t="b">
        <v>0</v>
      </c>
      <c r="Z1491" s="40" t="b">
        <v>1</v>
      </c>
      <c r="AA1491" s="40" t="b">
        <v>0</v>
      </c>
      <c r="AB1491" s="40" t="b">
        <v>0</v>
      </c>
      <c r="AC1491" s="41" t="s">
        <v>12222</v>
      </c>
      <c r="AD1491" s="41" t="s">
        <v>12223</v>
      </c>
      <c r="AE1491" s="41">
        <v>262.2095237</v>
      </c>
      <c r="AF1491" s="41">
        <v>-4.557475244</v>
      </c>
      <c r="AG1491" s="42">
        <v>9.6E41</v>
      </c>
      <c r="AH1491" s="51">
        <v>0.480985033</v>
      </c>
      <c r="AI1491" s="45" t="s">
        <v>12224</v>
      </c>
      <c r="AJ1491" s="45">
        <v>9.60224157368742E251</v>
      </c>
      <c r="AK1491" s="41">
        <v>10000.0</v>
      </c>
      <c r="AL1491" s="40" t="s">
        <v>216</v>
      </c>
      <c r="AM1491" s="40" t="s">
        <v>7285</v>
      </c>
      <c r="AN1491" s="40" t="s">
        <v>224</v>
      </c>
      <c r="AO1491" s="42">
        <v>1.01E139</v>
      </c>
    </row>
    <row r="1492">
      <c r="A1492" s="41">
        <v>874.0</v>
      </c>
      <c r="B1492" s="42">
        <v>1.671302375E9</v>
      </c>
      <c r="C1492" s="42">
        <v>3356.0</v>
      </c>
      <c r="D1492" s="40" t="s">
        <v>1243</v>
      </c>
      <c r="E1492" s="41">
        <v>140.0</v>
      </c>
      <c r="F1492" s="41">
        <v>35.0</v>
      </c>
      <c r="G1492" s="41">
        <v>70.0</v>
      </c>
      <c r="H1492" s="41">
        <v>-3.07732701</v>
      </c>
      <c r="I1492" s="41">
        <v>10000.0</v>
      </c>
      <c r="J1492" s="41">
        <v>5000.0</v>
      </c>
      <c r="K1492" s="41">
        <v>1200.0</v>
      </c>
      <c r="L1492" s="41">
        <v>600.0</v>
      </c>
      <c r="M1492" s="41">
        <v>100.0</v>
      </c>
      <c r="N1492" s="40" t="s">
        <v>1370</v>
      </c>
      <c r="O1492" s="40" t="s">
        <v>1371</v>
      </c>
      <c r="P1492" s="40" t="s">
        <v>212</v>
      </c>
      <c r="Q1492" s="40" t="s">
        <v>8686</v>
      </c>
      <c r="R1492" s="40" t="b">
        <v>0</v>
      </c>
      <c r="S1492" s="40" t="s">
        <v>7286</v>
      </c>
      <c r="T1492" s="40" t="s">
        <v>212</v>
      </c>
      <c r="U1492" s="41">
        <v>0.1</v>
      </c>
      <c r="V1492" s="41">
        <v>0.9</v>
      </c>
      <c r="W1492" s="41">
        <v>0.1</v>
      </c>
      <c r="X1492" s="41">
        <v>0.5</v>
      </c>
      <c r="Y1492" s="40" t="b">
        <v>0</v>
      </c>
      <c r="Z1492" s="40" t="b">
        <v>1</v>
      </c>
      <c r="AA1492" s="40" t="b">
        <v>0</v>
      </c>
      <c r="AB1492" s="40" t="b">
        <v>0</v>
      </c>
      <c r="AC1492" s="41" t="s">
        <v>12225</v>
      </c>
      <c r="AD1492" s="41" t="s">
        <v>12226</v>
      </c>
      <c r="AE1492" s="41">
        <v>1027.760542</v>
      </c>
      <c r="AF1492" s="41">
        <v>-4.557838959</v>
      </c>
      <c r="AG1492" s="42">
        <v>1.16E42</v>
      </c>
      <c r="AH1492" s="51">
        <v>0.481103225</v>
      </c>
      <c r="AI1492" s="45" t="s">
        <v>12227</v>
      </c>
      <c r="AJ1492" s="40" t="s">
        <v>12228</v>
      </c>
      <c r="AK1492" s="41">
        <v>9762.0</v>
      </c>
      <c r="AL1492" s="40" t="s">
        <v>1382</v>
      </c>
      <c r="AM1492" s="40" t="s">
        <v>7285</v>
      </c>
      <c r="AN1492" s="40" t="s">
        <v>224</v>
      </c>
      <c r="AO1492" s="42">
        <v>1.1E139</v>
      </c>
    </row>
    <row r="1493">
      <c r="A1493" s="41">
        <v>916.0</v>
      </c>
      <c r="B1493" s="42">
        <v>1.671302375E9</v>
      </c>
      <c r="C1493" s="42">
        <v>3356.0</v>
      </c>
      <c r="D1493" s="40" t="s">
        <v>1243</v>
      </c>
      <c r="E1493" s="41">
        <v>140.0</v>
      </c>
      <c r="F1493" s="41">
        <v>35.0</v>
      </c>
      <c r="G1493" s="41">
        <v>70.0</v>
      </c>
      <c r="H1493" s="41">
        <v>-3.07732701</v>
      </c>
      <c r="I1493" s="41">
        <v>10000.0</v>
      </c>
      <c r="J1493" s="41">
        <v>5000.0</v>
      </c>
      <c r="K1493" s="41">
        <v>1200.0</v>
      </c>
      <c r="L1493" s="41">
        <v>600.0</v>
      </c>
      <c r="M1493" s="41">
        <v>100.0</v>
      </c>
      <c r="N1493" s="40" t="s">
        <v>1370</v>
      </c>
      <c r="O1493" s="40" t="s">
        <v>208</v>
      </c>
      <c r="P1493" s="40" t="s">
        <v>209</v>
      </c>
      <c r="Q1493" s="40" t="s">
        <v>8686</v>
      </c>
      <c r="R1493" s="40" t="b">
        <v>0</v>
      </c>
      <c r="S1493" s="40" t="s">
        <v>7286</v>
      </c>
      <c r="T1493" s="40" t="s">
        <v>212</v>
      </c>
      <c r="U1493" s="41">
        <v>0.1</v>
      </c>
      <c r="V1493" s="41">
        <v>0.9</v>
      </c>
      <c r="W1493" s="41">
        <v>0.3</v>
      </c>
      <c r="X1493" s="41">
        <v>0.5</v>
      </c>
      <c r="Y1493" s="40" t="b">
        <v>0</v>
      </c>
      <c r="Z1493" s="40" t="b">
        <v>1</v>
      </c>
      <c r="AA1493" s="40" t="b">
        <v>0</v>
      </c>
      <c r="AB1493" s="40" t="b">
        <v>0</v>
      </c>
      <c r="AC1493" s="41" t="s">
        <v>12229</v>
      </c>
      <c r="AD1493" s="41" t="s">
        <v>12230</v>
      </c>
      <c r="AE1493" s="41">
        <v>548.6360838</v>
      </c>
      <c r="AF1493" s="41">
        <v>-4.559500593</v>
      </c>
      <c r="AG1493" s="42">
        <v>1.37E42</v>
      </c>
      <c r="AH1493" s="51">
        <v>0.481643185</v>
      </c>
      <c r="AI1493" s="45" t="s">
        <v>12231</v>
      </c>
      <c r="AJ1493" s="40" t="s">
        <v>12232</v>
      </c>
      <c r="AK1493" s="41">
        <v>5292.0</v>
      </c>
      <c r="AL1493" s="40" t="s">
        <v>1382</v>
      </c>
      <c r="AM1493" s="40" t="s">
        <v>7285</v>
      </c>
      <c r="AN1493" s="40" t="s">
        <v>224</v>
      </c>
      <c r="AO1493" s="42">
        <v>1.11E139</v>
      </c>
    </row>
    <row r="1494">
      <c r="A1494" s="41">
        <v>972.0</v>
      </c>
      <c r="B1494" s="42">
        <v>1.671302375E9</v>
      </c>
      <c r="C1494" s="42">
        <v>3356.0</v>
      </c>
      <c r="D1494" s="40" t="s">
        <v>1243</v>
      </c>
      <c r="E1494" s="41">
        <v>140.0</v>
      </c>
      <c r="F1494" s="41">
        <v>35.0</v>
      </c>
      <c r="G1494" s="41">
        <v>70.0</v>
      </c>
      <c r="H1494" s="41">
        <v>-3.07732701</v>
      </c>
      <c r="I1494" s="41">
        <v>10000.0</v>
      </c>
      <c r="J1494" s="41">
        <v>5000.0</v>
      </c>
      <c r="K1494" s="41">
        <v>1200.0</v>
      </c>
      <c r="L1494" s="41">
        <v>600.0</v>
      </c>
      <c r="M1494" s="41">
        <v>100.0</v>
      </c>
      <c r="N1494" s="40" t="s">
        <v>1370</v>
      </c>
      <c r="O1494" s="40" t="s">
        <v>208</v>
      </c>
      <c r="P1494" s="40" t="s">
        <v>7305</v>
      </c>
      <c r="Q1494" s="40" t="s">
        <v>8686</v>
      </c>
      <c r="R1494" s="40" t="b">
        <v>0</v>
      </c>
      <c r="S1494" s="40" t="s">
        <v>1373</v>
      </c>
      <c r="T1494" s="40" t="s">
        <v>212</v>
      </c>
      <c r="U1494" s="41">
        <v>0.1</v>
      </c>
      <c r="V1494" s="41">
        <v>0.9</v>
      </c>
      <c r="W1494" s="41">
        <v>0.1</v>
      </c>
      <c r="X1494" s="41">
        <v>0.4</v>
      </c>
      <c r="Y1494" s="40" t="b">
        <v>0</v>
      </c>
      <c r="Z1494" s="40" t="b">
        <v>1</v>
      </c>
      <c r="AA1494" s="40" t="b">
        <v>0</v>
      </c>
      <c r="AB1494" s="40" t="b">
        <v>0</v>
      </c>
      <c r="AC1494" s="41" t="s">
        <v>12233</v>
      </c>
      <c r="AD1494" s="41" t="s">
        <v>938</v>
      </c>
      <c r="AE1494" s="41">
        <v>684.9779</v>
      </c>
      <c r="AF1494" s="41">
        <v>-4.559720243</v>
      </c>
      <c r="AG1494" s="42">
        <v>1.18E42</v>
      </c>
      <c r="AH1494" s="51">
        <v>0.481714562</v>
      </c>
      <c r="AI1494" s="45" t="s">
        <v>12234</v>
      </c>
      <c r="AJ1494" s="40" t="s">
        <v>12235</v>
      </c>
      <c r="AK1494" s="41">
        <v>7878.0</v>
      </c>
      <c r="AL1494" s="40" t="s">
        <v>1382</v>
      </c>
      <c r="AM1494" s="40" t="s">
        <v>7285</v>
      </c>
      <c r="AN1494" s="40" t="s">
        <v>224</v>
      </c>
      <c r="AO1494" s="42">
        <v>1.1E139</v>
      </c>
    </row>
    <row r="1495">
      <c r="A1495" s="41">
        <v>371.0</v>
      </c>
      <c r="B1495" s="42">
        <v>1.671302375E9</v>
      </c>
      <c r="C1495" s="42">
        <v>3356.0</v>
      </c>
      <c r="D1495" s="40" t="s">
        <v>1243</v>
      </c>
      <c r="E1495" s="41">
        <v>140.0</v>
      </c>
      <c r="F1495" s="41">
        <v>35.0</v>
      </c>
      <c r="G1495" s="41">
        <v>70.0</v>
      </c>
      <c r="H1495" s="41">
        <v>-3.07732701</v>
      </c>
      <c r="I1495" s="41">
        <v>10000.0</v>
      </c>
      <c r="J1495" s="41">
        <v>5000.0</v>
      </c>
      <c r="K1495" s="41">
        <v>1200.0</v>
      </c>
      <c r="L1495" s="41">
        <v>600.0</v>
      </c>
      <c r="M1495" s="41">
        <v>50.0</v>
      </c>
      <c r="N1495" s="40" t="s">
        <v>1370</v>
      </c>
      <c r="O1495" s="40" t="s">
        <v>1371</v>
      </c>
      <c r="P1495" s="40" t="s">
        <v>209</v>
      </c>
      <c r="Q1495" s="40" t="s">
        <v>8686</v>
      </c>
      <c r="R1495" s="40" t="b">
        <v>0</v>
      </c>
      <c r="S1495" s="40" t="s">
        <v>7286</v>
      </c>
      <c r="T1495" s="40" t="s">
        <v>212</v>
      </c>
      <c r="U1495" s="41">
        <v>0.1</v>
      </c>
      <c r="V1495" s="41">
        <v>0.9</v>
      </c>
      <c r="W1495" s="41">
        <v>0.1</v>
      </c>
      <c r="X1495" s="41">
        <v>0.6</v>
      </c>
      <c r="Y1495" s="40" t="b">
        <v>0</v>
      </c>
      <c r="Z1495" s="40" t="b">
        <v>1</v>
      </c>
      <c r="AA1495" s="40" t="b">
        <v>0</v>
      </c>
      <c r="AB1495" s="40" t="b">
        <v>0</v>
      </c>
      <c r="AC1495" s="41" t="s">
        <v>12236</v>
      </c>
      <c r="AD1495" s="41" t="s">
        <v>11546</v>
      </c>
      <c r="AE1495" s="41">
        <v>369.0998936</v>
      </c>
      <c r="AF1495" s="41">
        <v>-4.562050682</v>
      </c>
      <c r="AG1495" s="42">
        <v>2.31E41</v>
      </c>
      <c r="AH1495" s="51">
        <v>0.482471855</v>
      </c>
      <c r="AI1495" s="45" t="s">
        <v>12237</v>
      </c>
      <c r="AJ1495" s="40" t="s">
        <v>7330</v>
      </c>
      <c r="AK1495" s="41">
        <v>5364.0</v>
      </c>
      <c r="AL1495" s="40" t="s">
        <v>1382</v>
      </c>
      <c r="AM1495" s="40" t="s">
        <v>7285</v>
      </c>
      <c r="AN1495" s="40" t="s">
        <v>224</v>
      </c>
      <c r="AO1495" s="42">
        <v>1.01E137</v>
      </c>
    </row>
    <row r="1496">
      <c r="A1496" s="41">
        <v>230.0</v>
      </c>
      <c r="B1496" s="42">
        <v>1.671302375E9</v>
      </c>
      <c r="C1496" s="42">
        <v>3356.0</v>
      </c>
      <c r="D1496" s="40" t="s">
        <v>1243</v>
      </c>
      <c r="E1496" s="41">
        <v>140.0</v>
      </c>
      <c r="F1496" s="41">
        <v>35.0</v>
      </c>
      <c r="G1496" s="41">
        <v>70.0</v>
      </c>
      <c r="H1496" s="41">
        <v>-3.07732701</v>
      </c>
      <c r="I1496" s="41">
        <v>10000.0</v>
      </c>
      <c r="J1496" s="41">
        <v>5000.0</v>
      </c>
      <c r="K1496" s="41">
        <v>1200.0</v>
      </c>
      <c r="L1496" s="41">
        <v>600.0</v>
      </c>
      <c r="M1496" s="41">
        <v>30.0</v>
      </c>
      <c r="N1496" s="40" t="s">
        <v>1370</v>
      </c>
      <c r="O1496" s="40" t="s">
        <v>208</v>
      </c>
      <c r="P1496" s="40" t="s">
        <v>7310</v>
      </c>
      <c r="Q1496" s="40" t="s">
        <v>8686</v>
      </c>
      <c r="R1496" s="40" t="b">
        <v>0</v>
      </c>
      <c r="S1496" s="40" t="s">
        <v>7286</v>
      </c>
      <c r="T1496" s="40" t="s">
        <v>212</v>
      </c>
      <c r="U1496" s="41">
        <v>0.1</v>
      </c>
      <c r="V1496" s="41">
        <v>0.9</v>
      </c>
      <c r="W1496" s="41">
        <v>0.2</v>
      </c>
      <c r="X1496" s="41">
        <v>0.6</v>
      </c>
      <c r="Y1496" s="40" t="b">
        <v>0</v>
      </c>
      <c r="Z1496" s="40" t="b">
        <v>1</v>
      </c>
      <c r="AA1496" s="40" t="b">
        <v>0</v>
      </c>
      <c r="AB1496" s="40" t="b">
        <v>0</v>
      </c>
      <c r="AC1496" s="41" t="s">
        <v>12238</v>
      </c>
      <c r="AD1496" s="41" t="s">
        <v>12239</v>
      </c>
      <c r="AE1496" s="41">
        <v>276.8759825</v>
      </c>
      <c r="AF1496" s="41">
        <v>-4.562256724</v>
      </c>
      <c r="AG1496" s="42">
        <v>1.05E42</v>
      </c>
      <c r="AH1496" s="51">
        <v>0.48253881</v>
      </c>
      <c r="AI1496" s="45" t="s">
        <v>12240</v>
      </c>
      <c r="AJ1496" s="45">
        <v>1.04784295598833E257</v>
      </c>
      <c r="AK1496" s="41">
        <v>5264.0</v>
      </c>
      <c r="AL1496" s="40" t="s">
        <v>1382</v>
      </c>
      <c r="AM1496" s="40" t="s">
        <v>7285</v>
      </c>
      <c r="AN1496" s="40" t="s">
        <v>224</v>
      </c>
      <c r="AO1496" s="42">
        <v>1.1E139</v>
      </c>
    </row>
    <row r="1497">
      <c r="A1497" s="41">
        <v>0.0</v>
      </c>
      <c r="B1497" s="42">
        <v>1.671309524E9</v>
      </c>
      <c r="C1497" s="42">
        <v>3356.0</v>
      </c>
      <c r="D1497" s="40" t="s">
        <v>1243</v>
      </c>
      <c r="E1497" s="41">
        <v>140.0</v>
      </c>
      <c r="F1497" s="41">
        <v>35.0</v>
      </c>
      <c r="G1497" s="41">
        <v>70.0</v>
      </c>
      <c r="H1497" s="41">
        <v>-3.07732701</v>
      </c>
      <c r="I1497" s="41">
        <v>10000.0</v>
      </c>
      <c r="J1497" s="41">
        <v>5000.0</v>
      </c>
      <c r="K1497" s="41">
        <v>1200.0</v>
      </c>
      <c r="L1497" s="41">
        <v>600.0</v>
      </c>
      <c r="M1497" s="41">
        <v>30.0</v>
      </c>
      <c r="N1497" s="40" t="s">
        <v>1370</v>
      </c>
      <c r="O1497" s="40" t="s">
        <v>1371</v>
      </c>
      <c r="P1497" s="40" t="s">
        <v>209</v>
      </c>
      <c r="Q1497" s="40" t="s">
        <v>8686</v>
      </c>
      <c r="R1497" s="40" t="b">
        <v>0</v>
      </c>
      <c r="S1497" s="40" t="s">
        <v>1373</v>
      </c>
      <c r="T1497" s="40" t="s">
        <v>212</v>
      </c>
      <c r="U1497" s="41">
        <v>0.1</v>
      </c>
      <c r="V1497" s="41">
        <v>0.9</v>
      </c>
      <c r="W1497" s="41">
        <v>0.1</v>
      </c>
      <c r="X1497" s="41">
        <v>0.4</v>
      </c>
      <c r="Y1497" s="40" t="b">
        <v>0</v>
      </c>
      <c r="Z1497" s="40" t="b">
        <v>1</v>
      </c>
      <c r="AA1497" s="40" t="b">
        <v>0</v>
      </c>
      <c r="AB1497" s="40" t="b">
        <v>1</v>
      </c>
      <c r="AC1497" s="41" t="s">
        <v>10892</v>
      </c>
      <c r="AD1497" s="41" t="s">
        <v>12241</v>
      </c>
      <c r="AE1497" s="41">
        <v>1075.197225</v>
      </c>
      <c r="AF1497" s="41">
        <v>-4.569969591</v>
      </c>
      <c r="AG1497" s="42">
        <v>9.74E41</v>
      </c>
      <c r="AH1497" s="51">
        <v>0.485045163</v>
      </c>
      <c r="AI1497" s="45" t="s">
        <v>12242</v>
      </c>
      <c r="AJ1497" s="46">
        <v>9.74448667091692E83</v>
      </c>
      <c r="AK1497" s="41">
        <v>4153.0</v>
      </c>
      <c r="AL1497" s="40" t="s">
        <v>7372</v>
      </c>
      <c r="AM1497" s="40" t="s">
        <v>7285</v>
      </c>
      <c r="AN1497" s="40" t="s">
        <v>5643</v>
      </c>
      <c r="AO1497" s="42">
        <v>1.01E139</v>
      </c>
    </row>
    <row r="1498">
      <c r="A1498" s="41">
        <v>3.0</v>
      </c>
      <c r="B1498" s="42">
        <v>1.671312514E9</v>
      </c>
      <c r="C1498" s="42">
        <v>3356.0</v>
      </c>
      <c r="D1498" s="40" t="s">
        <v>1243</v>
      </c>
      <c r="E1498" s="41">
        <v>140.0</v>
      </c>
      <c r="F1498" s="41">
        <v>35.0</v>
      </c>
      <c r="G1498" s="41">
        <v>70.0</v>
      </c>
      <c r="H1498" s="41">
        <v>-3.07732701</v>
      </c>
      <c r="I1498" s="41">
        <v>10000.0</v>
      </c>
      <c r="J1498" s="41">
        <v>5000.0</v>
      </c>
      <c r="K1498" s="41">
        <v>1200.0</v>
      </c>
      <c r="L1498" s="41">
        <v>600.0</v>
      </c>
      <c r="M1498" s="41">
        <v>30.0</v>
      </c>
      <c r="N1498" s="40" t="s">
        <v>1370</v>
      </c>
      <c r="O1498" s="40" t="s">
        <v>1371</v>
      </c>
      <c r="P1498" s="40" t="s">
        <v>209</v>
      </c>
      <c r="Q1498" s="40" t="s">
        <v>8686</v>
      </c>
      <c r="R1498" s="40" t="b">
        <v>0</v>
      </c>
      <c r="S1498" s="40" t="s">
        <v>1373</v>
      </c>
      <c r="T1498" s="40" t="s">
        <v>7305</v>
      </c>
      <c r="U1498" s="41">
        <v>0.1</v>
      </c>
      <c r="V1498" s="41">
        <v>0.9</v>
      </c>
      <c r="W1498" s="41">
        <v>0.2</v>
      </c>
      <c r="X1498" s="41">
        <v>0.4</v>
      </c>
      <c r="Y1498" s="40" t="b">
        <v>0</v>
      </c>
      <c r="Z1498" s="40" t="b">
        <v>1</v>
      </c>
      <c r="AA1498" s="40" t="b">
        <v>0</v>
      </c>
      <c r="AB1498" s="40" t="b">
        <v>1</v>
      </c>
      <c r="AC1498" s="41" t="s">
        <v>11549</v>
      </c>
      <c r="AD1498" s="41" t="s">
        <v>12243</v>
      </c>
      <c r="AE1498" s="41">
        <v>1201.730546</v>
      </c>
      <c r="AF1498" s="41">
        <v>-4.57332659</v>
      </c>
      <c r="AG1498" s="42">
        <v>1.35E42</v>
      </c>
      <c r="AH1498" s="51">
        <v>0.486136044</v>
      </c>
      <c r="AI1498" s="45" t="s">
        <v>12244</v>
      </c>
      <c r="AJ1498" s="46">
        <v>1.35456529181301E128</v>
      </c>
      <c r="AK1498" s="41">
        <v>9509.0</v>
      </c>
      <c r="AL1498" s="40" t="s">
        <v>2224</v>
      </c>
      <c r="AM1498" s="40" t="s">
        <v>7285</v>
      </c>
      <c r="AN1498" s="40" t="s">
        <v>5643</v>
      </c>
      <c r="AO1498" s="42">
        <v>1.11E139</v>
      </c>
    </row>
    <row r="1499">
      <c r="A1499" s="41">
        <v>2.0</v>
      </c>
      <c r="B1499" s="42">
        <v>1.671302375E9</v>
      </c>
      <c r="C1499" s="42">
        <v>3356.0</v>
      </c>
      <c r="D1499" s="40" t="s">
        <v>1243</v>
      </c>
      <c r="E1499" s="41">
        <v>140.0</v>
      </c>
      <c r="F1499" s="41">
        <v>35.0</v>
      </c>
      <c r="G1499" s="41">
        <v>70.0</v>
      </c>
      <c r="H1499" s="41">
        <v>-3.07732701</v>
      </c>
      <c r="I1499" s="41">
        <v>10000.0</v>
      </c>
      <c r="J1499" s="41">
        <v>5000.0</v>
      </c>
      <c r="K1499" s="41">
        <v>1200.0</v>
      </c>
      <c r="L1499" s="41">
        <v>600.0</v>
      </c>
      <c r="M1499" s="41">
        <v>30.0</v>
      </c>
      <c r="N1499" s="40" t="s">
        <v>1370</v>
      </c>
      <c r="O1499" s="40" t="s">
        <v>1371</v>
      </c>
      <c r="P1499" s="40" t="s">
        <v>209</v>
      </c>
      <c r="Q1499" s="40" t="s">
        <v>8686</v>
      </c>
      <c r="R1499" s="40" t="b">
        <v>0</v>
      </c>
      <c r="S1499" s="40" t="s">
        <v>1373</v>
      </c>
      <c r="T1499" s="40" t="s">
        <v>212</v>
      </c>
      <c r="U1499" s="41">
        <v>0.1</v>
      </c>
      <c r="V1499" s="41">
        <v>0.9</v>
      </c>
      <c r="W1499" s="41">
        <v>0.1</v>
      </c>
      <c r="X1499" s="41">
        <v>0.6</v>
      </c>
      <c r="Y1499" s="40" t="b">
        <v>0</v>
      </c>
      <c r="Z1499" s="40" t="b">
        <v>1</v>
      </c>
      <c r="AA1499" s="40" t="b">
        <v>0</v>
      </c>
      <c r="AB1499" s="40" t="b">
        <v>0</v>
      </c>
      <c r="AC1499" s="41" t="s">
        <v>11879</v>
      </c>
      <c r="AD1499" s="41" t="s">
        <v>12245</v>
      </c>
      <c r="AE1499" s="41">
        <v>449.9566848</v>
      </c>
      <c r="AF1499" s="41">
        <v>-4.574346026</v>
      </c>
      <c r="AG1499" s="42">
        <v>4.6E41</v>
      </c>
      <c r="AH1499" s="51">
        <v>0.486467318</v>
      </c>
      <c r="AI1499" s="45" t="s">
        <v>12246</v>
      </c>
      <c r="AJ1499" s="46">
        <v>4.59982987899118E125</v>
      </c>
      <c r="AK1499" s="41">
        <v>10000.0</v>
      </c>
      <c r="AL1499" s="40" t="s">
        <v>216</v>
      </c>
      <c r="AM1499" s="40" t="s">
        <v>7285</v>
      </c>
      <c r="AN1499" s="40" t="s">
        <v>224</v>
      </c>
      <c r="AO1499" s="42">
        <v>1.01E138</v>
      </c>
    </row>
    <row r="1500">
      <c r="A1500" s="41">
        <v>974.0</v>
      </c>
      <c r="B1500" s="42">
        <v>1.671302375E9</v>
      </c>
      <c r="C1500" s="42">
        <v>3356.0</v>
      </c>
      <c r="D1500" s="40" t="s">
        <v>1243</v>
      </c>
      <c r="E1500" s="41">
        <v>140.0</v>
      </c>
      <c r="F1500" s="41">
        <v>35.0</v>
      </c>
      <c r="G1500" s="41">
        <v>70.0</v>
      </c>
      <c r="H1500" s="41">
        <v>-3.07732701</v>
      </c>
      <c r="I1500" s="41">
        <v>10000.0</v>
      </c>
      <c r="J1500" s="41">
        <v>5000.0</v>
      </c>
      <c r="K1500" s="41">
        <v>1200.0</v>
      </c>
      <c r="L1500" s="41">
        <v>600.0</v>
      </c>
      <c r="M1500" s="41">
        <v>100.0</v>
      </c>
      <c r="N1500" s="40" t="s">
        <v>1370</v>
      </c>
      <c r="O1500" s="40" t="s">
        <v>208</v>
      </c>
      <c r="P1500" s="40" t="s">
        <v>7305</v>
      </c>
      <c r="Q1500" s="40" t="s">
        <v>8686</v>
      </c>
      <c r="R1500" s="40" t="b">
        <v>0</v>
      </c>
      <c r="S1500" s="40" t="s">
        <v>1373</v>
      </c>
      <c r="T1500" s="40" t="s">
        <v>212</v>
      </c>
      <c r="U1500" s="41">
        <v>0.1</v>
      </c>
      <c r="V1500" s="41">
        <v>0.9</v>
      </c>
      <c r="W1500" s="41">
        <v>0.1</v>
      </c>
      <c r="X1500" s="41">
        <v>0.6</v>
      </c>
      <c r="Y1500" s="40" t="b">
        <v>0</v>
      </c>
      <c r="Z1500" s="40" t="b">
        <v>1</v>
      </c>
      <c r="AA1500" s="40" t="b">
        <v>0</v>
      </c>
      <c r="AB1500" s="40" t="b">
        <v>0</v>
      </c>
      <c r="AC1500" s="41" t="s">
        <v>12247</v>
      </c>
      <c r="AD1500" s="41" t="s">
        <v>12248</v>
      </c>
      <c r="AE1500" s="41">
        <v>1028.560215</v>
      </c>
      <c r="AF1500" s="41">
        <v>-4.576302101</v>
      </c>
      <c r="AG1500" s="42">
        <v>7.31E41</v>
      </c>
      <c r="AH1500" s="51">
        <v>0.487102958</v>
      </c>
      <c r="AI1500" s="45" t="s">
        <v>12249</v>
      </c>
      <c r="AJ1500" s="40" t="s">
        <v>12250</v>
      </c>
      <c r="AK1500" s="41">
        <v>8210.0</v>
      </c>
      <c r="AL1500" s="40" t="s">
        <v>7372</v>
      </c>
      <c r="AM1500" s="40" t="s">
        <v>7285</v>
      </c>
      <c r="AN1500" s="40" t="s">
        <v>224</v>
      </c>
      <c r="AO1500" s="42">
        <v>1.0E139</v>
      </c>
    </row>
    <row r="1501">
      <c r="A1501" s="41">
        <v>544.0</v>
      </c>
      <c r="B1501" s="42">
        <v>1.671302375E9</v>
      </c>
      <c r="C1501" s="42">
        <v>3356.0</v>
      </c>
      <c r="D1501" s="40" t="s">
        <v>1243</v>
      </c>
      <c r="E1501" s="41">
        <v>140.0</v>
      </c>
      <c r="F1501" s="41">
        <v>35.0</v>
      </c>
      <c r="G1501" s="41">
        <v>70.0</v>
      </c>
      <c r="H1501" s="41">
        <v>-3.07732701</v>
      </c>
      <c r="I1501" s="41">
        <v>10000.0</v>
      </c>
      <c r="J1501" s="41">
        <v>5000.0</v>
      </c>
      <c r="K1501" s="41">
        <v>1200.0</v>
      </c>
      <c r="L1501" s="41">
        <v>600.0</v>
      </c>
      <c r="M1501" s="41">
        <v>50.0</v>
      </c>
      <c r="N1501" s="40" t="s">
        <v>1370</v>
      </c>
      <c r="O1501" s="40" t="s">
        <v>208</v>
      </c>
      <c r="P1501" s="40" t="s">
        <v>209</v>
      </c>
      <c r="Q1501" s="40" t="s">
        <v>8686</v>
      </c>
      <c r="R1501" s="40" t="b">
        <v>0</v>
      </c>
      <c r="S1501" s="40" t="s">
        <v>1373</v>
      </c>
      <c r="T1501" s="40" t="s">
        <v>212</v>
      </c>
      <c r="U1501" s="41">
        <v>0.1</v>
      </c>
      <c r="V1501" s="41">
        <v>0.9</v>
      </c>
      <c r="W1501" s="41">
        <v>0.2</v>
      </c>
      <c r="X1501" s="41">
        <v>0.5</v>
      </c>
      <c r="Y1501" s="40" t="b">
        <v>0</v>
      </c>
      <c r="Z1501" s="40" t="b">
        <v>1</v>
      </c>
      <c r="AA1501" s="40" t="b">
        <v>0</v>
      </c>
      <c r="AB1501" s="40" t="b">
        <v>0</v>
      </c>
      <c r="AC1501" s="41" t="s">
        <v>4938</v>
      </c>
      <c r="AD1501" s="41" t="s">
        <v>12251</v>
      </c>
      <c r="AE1501" s="41">
        <v>507.3323112</v>
      </c>
      <c r="AF1501" s="41">
        <v>-4.576362818</v>
      </c>
      <c r="AG1501" s="42">
        <v>4.37E41</v>
      </c>
      <c r="AH1501" s="51">
        <v>0.487122689</v>
      </c>
      <c r="AI1501" s="45" t="s">
        <v>12252</v>
      </c>
      <c r="AJ1501" s="40" t="s">
        <v>12253</v>
      </c>
      <c r="AK1501" s="41">
        <v>10000.0</v>
      </c>
      <c r="AL1501" s="40" t="s">
        <v>216</v>
      </c>
      <c r="AM1501" s="40" t="s">
        <v>7285</v>
      </c>
      <c r="AN1501" s="40" t="s">
        <v>224</v>
      </c>
      <c r="AO1501" s="42">
        <v>1.01E138</v>
      </c>
    </row>
    <row r="1502">
      <c r="A1502" s="41">
        <v>619.0</v>
      </c>
      <c r="B1502" s="42">
        <v>1.671302375E9</v>
      </c>
      <c r="C1502" s="42">
        <v>3356.0</v>
      </c>
      <c r="D1502" s="40" t="s">
        <v>1243</v>
      </c>
      <c r="E1502" s="41">
        <v>140.0</v>
      </c>
      <c r="F1502" s="41">
        <v>35.0</v>
      </c>
      <c r="G1502" s="41">
        <v>70.0</v>
      </c>
      <c r="H1502" s="41">
        <v>-3.07732701</v>
      </c>
      <c r="I1502" s="41">
        <v>10000.0</v>
      </c>
      <c r="J1502" s="41">
        <v>5000.0</v>
      </c>
      <c r="K1502" s="41">
        <v>1200.0</v>
      </c>
      <c r="L1502" s="41">
        <v>600.0</v>
      </c>
      <c r="M1502" s="41">
        <v>50.0</v>
      </c>
      <c r="N1502" s="40" t="s">
        <v>1370</v>
      </c>
      <c r="O1502" s="40" t="s">
        <v>208</v>
      </c>
      <c r="P1502" s="40" t="s">
        <v>7305</v>
      </c>
      <c r="Q1502" s="40" t="s">
        <v>8686</v>
      </c>
      <c r="R1502" s="40" t="b">
        <v>0</v>
      </c>
      <c r="S1502" s="40" t="s">
        <v>1373</v>
      </c>
      <c r="T1502" s="40" t="s">
        <v>212</v>
      </c>
      <c r="U1502" s="41">
        <v>0.1</v>
      </c>
      <c r="V1502" s="41">
        <v>0.9</v>
      </c>
      <c r="W1502" s="41">
        <v>0.3</v>
      </c>
      <c r="X1502" s="41">
        <v>0.5</v>
      </c>
      <c r="Y1502" s="40" t="b">
        <v>0</v>
      </c>
      <c r="Z1502" s="40" t="b">
        <v>1</v>
      </c>
      <c r="AA1502" s="40" t="b">
        <v>0</v>
      </c>
      <c r="AB1502" s="40" t="b">
        <v>0</v>
      </c>
      <c r="AC1502" s="41" t="s">
        <v>12254</v>
      </c>
      <c r="AD1502" s="41" t="s">
        <v>12255</v>
      </c>
      <c r="AE1502" s="41">
        <v>386.2011306</v>
      </c>
      <c r="AF1502" s="41">
        <v>-4.576802535</v>
      </c>
      <c r="AG1502" s="42">
        <v>1.28E42</v>
      </c>
      <c r="AH1502" s="51">
        <v>0.487265578</v>
      </c>
      <c r="AI1502" s="45" t="s">
        <v>12256</v>
      </c>
      <c r="AJ1502" s="40" t="s">
        <v>12257</v>
      </c>
      <c r="AK1502" s="41">
        <v>7095.0</v>
      </c>
      <c r="AL1502" s="40" t="s">
        <v>1382</v>
      </c>
      <c r="AM1502" s="40" t="s">
        <v>7285</v>
      </c>
      <c r="AN1502" s="40" t="s">
        <v>224</v>
      </c>
      <c r="AO1502" s="42">
        <v>1.11E139</v>
      </c>
    </row>
    <row r="1503">
      <c r="A1503" s="41">
        <v>188.0</v>
      </c>
      <c r="B1503" s="42">
        <v>1.671302375E9</v>
      </c>
      <c r="C1503" s="42">
        <v>3356.0</v>
      </c>
      <c r="D1503" s="40" t="s">
        <v>1243</v>
      </c>
      <c r="E1503" s="41">
        <v>140.0</v>
      </c>
      <c r="F1503" s="41">
        <v>35.0</v>
      </c>
      <c r="G1503" s="41">
        <v>70.0</v>
      </c>
      <c r="H1503" s="41">
        <v>-3.07732701</v>
      </c>
      <c r="I1503" s="41">
        <v>10000.0</v>
      </c>
      <c r="J1503" s="41">
        <v>5000.0</v>
      </c>
      <c r="K1503" s="41">
        <v>1200.0</v>
      </c>
      <c r="L1503" s="41">
        <v>600.0</v>
      </c>
      <c r="M1503" s="41">
        <v>30.0</v>
      </c>
      <c r="N1503" s="40" t="s">
        <v>1370</v>
      </c>
      <c r="O1503" s="40" t="s">
        <v>208</v>
      </c>
      <c r="P1503" s="40" t="s">
        <v>209</v>
      </c>
      <c r="Q1503" s="40" t="s">
        <v>8686</v>
      </c>
      <c r="R1503" s="40" t="b">
        <v>0</v>
      </c>
      <c r="S1503" s="40" t="s">
        <v>1373</v>
      </c>
      <c r="T1503" s="40" t="s">
        <v>212</v>
      </c>
      <c r="U1503" s="41">
        <v>0.1</v>
      </c>
      <c r="V1503" s="41">
        <v>0.9</v>
      </c>
      <c r="W1503" s="41">
        <v>0.3</v>
      </c>
      <c r="X1503" s="41">
        <v>0.6</v>
      </c>
      <c r="Y1503" s="40" t="b">
        <v>0</v>
      </c>
      <c r="Z1503" s="40" t="b">
        <v>1</v>
      </c>
      <c r="AA1503" s="40" t="b">
        <v>0</v>
      </c>
      <c r="AB1503" s="40" t="b">
        <v>0</v>
      </c>
      <c r="AC1503" s="41" t="s">
        <v>12258</v>
      </c>
      <c r="AD1503" s="41" t="s">
        <v>12259</v>
      </c>
      <c r="AE1503" s="41">
        <v>360.0339112</v>
      </c>
      <c r="AF1503" s="41">
        <v>-4.576977004</v>
      </c>
      <c r="AG1503" s="42">
        <v>1.19E42</v>
      </c>
      <c r="AH1503" s="51">
        <v>0.487322273</v>
      </c>
      <c r="AI1503" s="45" t="s">
        <v>12260</v>
      </c>
      <c r="AJ1503" s="40" t="s">
        <v>12261</v>
      </c>
      <c r="AK1503" s="41">
        <v>10000.0</v>
      </c>
      <c r="AL1503" s="40" t="s">
        <v>216</v>
      </c>
      <c r="AM1503" s="40" t="s">
        <v>7285</v>
      </c>
      <c r="AN1503" s="40" t="s">
        <v>224</v>
      </c>
      <c r="AO1503" s="42">
        <v>1.1E139</v>
      </c>
    </row>
    <row r="1504">
      <c r="A1504" s="41">
        <v>5.0</v>
      </c>
      <c r="B1504" s="42">
        <v>1.671312514E9</v>
      </c>
      <c r="C1504" s="42">
        <v>3356.0</v>
      </c>
      <c r="D1504" s="40" t="s">
        <v>1243</v>
      </c>
      <c r="E1504" s="41">
        <v>140.0</v>
      </c>
      <c r="F1504" s="41">
        <v>35.0</v>
      </c>
      <c r="G1504" s="41">
        <v>70.0</v>
      </c>
      <c r="H1504" s="41">
        <v>-3.07732701</v>
      </c>
      <c r="I1504" s="41">
        <v>10000.0</v>
      </c>
      <c r="J1504" s="41">
        <v>5000.0</v>
      </c>
      <c r="K1504" s="41">
        <v>1200.0</v>
      </c>
      <c r="L1504" s="41">
        <v>600.0</v>
      </c>
      <c r="M1504" s="41">
        <v>30.0</v>
      </c>
      <c r="N1504" s="40" t="s">
        <v>1370</v>
      </c>
      <c r="O1504" s="40" t="s">
        <v>1371</v>
      </c>
      <c r="P1504" s="40" t="s">
        <v>209</v>
      </c>
      <c r="Q1504" s="40" t="s">
        <v>8686</v>
      </c>
      <c r="R1504" s="40" t="b">
        <v>0</v>
      </c>
      <c r="S1504" s="40" t="s">
        <v>1373</v>
      </c>
      <c r="T1504" s="40" t="s">
        <v>7305</v>
      </c>
      <c r="U1504" s="41">
        <v>0.1</v>
      </c>
      <c r="V1504" s="41">
        <v>0.9</v>
      </c>
      <c r="W1504" s="41">
        <v>0.2</v>
      </c>
      <c r="X1504" s="41">
        <v>0.6</v>
      </c>
      <c r="Y1504" s="40" t="b">
        <v>0</v>
      </c>
      <c r="Z1504" s="40" t="b">
        <v>1</v>
      </c>
      <c r="AA1504" s="40" t="b">
        <v>0</v>
      </c>
      <c r="AB1504" s="40" t="b">
        <v>1</v>
      </c>
      <c r="AC1504" s="41" t="s">
        <v>12262</v>
      </c>
      <c r="AD1504" s="41" t="s">
        <v>12263</v>
      </c>
      <c r="AE1504" s="41">
        <v>1203.583359</v>
      </c>
      <c r="AF1504" s="41">
        <v>-4.577932809</v>
      </c>
      <c r="AG1504" s="42">
        <v>1.2E42</v>
      </c>
      <c r="AH1504" s="51">
        <v>0.487632869</v>
      </c>
      <c r="AI1504" s="45" t="s">
        <v>12264</v>
      </c>
      <c r="AJ1504" s="46">
        <v>1.20279967970368E128</v>
      </c>
      <c r="AK1504" s="41">
        <v>8346.0</v>
      </c>
      <c r="AL1504" s="40" t="s">
        <v>2224</v>
      </c>
      <c r="AM1504" s="40" t="s">
        <v>7285</v>
      </c>
      <c r="AN1504" s="40" t="s">
        <v>5643</v>
      </c>
      <c r="AO1504" s="42">
        <v>1.1E139</v>
      </c>
    </row>
    <row r="1505">
      <c r="A1505" s="41">
        <v>333.0</v>
      </c>
      <c r="B1505" s="42">
        <v>1.671302375E9</v>
      </c>
      <c r="C1505" s="42">
        <v>3356.0</v>
      </c>
      <c r="D1505" s="40" t="s">
        <v>1243</v>
      </c>
      <c r="E1505" s="41">
        <v>140.0</v>
      </c>
      <c r="F1505" s="41">
        <v>35.0</v>
      </c>
      <c r="G1505" s="41">
        <v>70.0</v>
      </c>
      <c r="H1505" s="41">
        <v>-3.07732701</v>
      </c>
      <c r="I1505" s="41">
        <v>10000.0</v>
      </c>
      <c r="J1505" s="41">
        <v>5000.0</v>
      </c>
      <c r="K1505" s="41">
        <v>1200.0</v>
      </c>
      <c r="L1505" s="41">
        <v>600.0</v>
      </c>
      <c r="M1505" s="41">
        <v>30.0</v>
      </c>
      <c r="N1505" s="40" t="s">
        <v>1370</v>
      </c>
      <c r="O1505" s="40" t="s">
        <v>208</v>
      </c>
      <c r="P1505" s="40" t="s">
        <v>212</v>
      </c>
      <c r="Q1505" s="40" t="s">
        <v>8686</v>
      </c>
      <c r="R1505" s="40" t="b">
        <v>0</v>
      </c>
      <c r="S1505" s="40" t="s">
        <v>7286</v>
      </c>
      <c r="T1505" s="40" t="s">
        <v>212</v>
      </c>
      <c r="U1505" s="41">
        <v>0.1</v>
      </c>
      <c r="V1505" s="41">
        <v>0.9</v>
      </c>
      <c r="W1505" s="41">
        <v>0.1</v>
      </c>
      <c r="X1505" s="41">
        <v>0.4</v>
      </c>
      <c r="Y1505" s="40" t="b">
        <v>0</v>
      </c>
      <c r="Z1505" s="40" t="b">
        <v>1</v>
      </c>
      <c r="AA1505" s="40" t="b">
        <v>0</v>
      </c>
      <c r="AB1505" s="40" t="b">
        <v>0</v>
      </c>
      <c r="AC1505" s="41" t="s">
        <v>12265</v>
      </c>
      <c r="AD1505" s="41" t="s">
        <v>12266</v>
      </c>
      <c r="AE1505" s="41">
        <v>258.7817581</v>
      </c>
      <c r="AF1505" s="41">
        <v>-4.579378736</v>
      </c>
      <c r="AG1505" s="42">
        <v>9.93E41</v>
      </c>
      <c r="AH1505" s="51">
        <v>0.488102734</v>
      </c>
      <c r="AI1505" s="45" t="s">
        <v>12267</v>
      </c>
      <c r="AJ1505" s="46">
        <v>9.93417430156959E125</v>
      </c>
      <c r="AK1505" s="41">
        <v>10000.0</v>
      </c>
      <c r="AL1505" s="40" t="s">
        <v>216</v>
      </c>
      <c r="AM1505" s="40" t="s">
        <v>7285</v>
      </c>
      <c r="AN1505" s="40" t="s">
        <v>224</v>
      </c>
      <c r="AO1505" s="42">
        <v>1.01E139</v>
      </c>
    </row>
    <row r="1506">
      <c r="A1506" s="41">
        <v>361.0</v>
      </c>
      <c r="B1506" s="42">
        <v>1.671302375E9</v>
      </c>
      <c r="C1506" s="42">
        <v>3356.0</v>
      </c>
      <c r="D1506" s="40" t="s">
        <v>1243</v>
      </c>
      <c r="E1506" s="41">
        <v>140.0</v>
      </c>
      <c r="F1506" s="41">
        <v>35.0</v>
      </c>
      <c r="G1506" s="41">
        <v>70.0</v>
      </c>
      <c r="H1506" s="41">
        <v>-3.07732701</v>
      </c>
      <c r="I1506" s="41">
        <v>10000.0</v>
      </c>
      <c r="J1506" s="41">
        <v>5000.0</v>
      </c>
      <c r="K1506" s="41">
        <v>1200.0</v>
      </c>
      <c r="L1506" s="41">
        <v>600.0</v>
      </c>
      <c r="M1506" s="41">
        <v>50.0</v>
      </c>
      <c r="N1506" s="40" t="s">
        <v>1370</v>
      </c>
      <c r="O1506" s="40" t="s">
        <v>1371</v>
      </c>
      <c r="P1506" s="40" t="s">
        <v>209</v>
      </c>
      <c r="Q1506" s="40" t="s">
        <v>8686</v>
      </c>
      <c r="R1506" s="40" t="b">
        <v>0</v>
      </c>
      <c r="S1506" s="40" t="s">
        <v>1373</v>
      </c>
      <c r="T1506" s="40" t="s">
        <v>212</v>
      </c>
      <c r="U1506" s="41">
        <v>0.1</v>
      </c>
      <c r="V1506" s="41">
        <v>0.9</v>
      </c>
      <c r="W1506" s="41">
        <v>0.1</v>
      </c>
      <c r="X1506" s="41">
        <v>0.5</v>
      </c>
      <c r="Y1506" s="40" t="b">
        <v>0</v>
      </c>
      <c r="Z1506" s="40" t="b">
        <v>1</v>
      </c>
      <c r="AA1506" s="40" t="b">
        <v>0</v>
      </c>
      <c r="AB1506" s="40" t="b">
        <v>0</v>
      </c>
      <c r="AC1506" s="41" t="s">
        <v>12268</v>
      </c>
      <c r="AD1506" s="41" t="s">
        <v>12269</v>
      </c>
      <c r="AE1506" s="41">
        <v>546.3435459</v>
      </c>
      <c r="AF1506" s="41">
        <v>-4.579788735</v>
      </c>
      <c r="AG1506" s="42">
        <v>4.62E41</v>
      </c>
      <c r="AH1506" s="51">
        <v>0.488235966</v>
      </c>
      <c r="AI1506" s="45" t="s">
        <v>12270</v>
      </c>
      <c r="AJ1506" s="40" t="s">
        <v>7330</v>
      </c>
      <c r="AK1506" s="41">
        <v>10000.0</v>
      </c>
      <c r="AL1506" s="40" t="s">
        <v>216</v>
      </c>
      <c r="AM1506" s="40" t="s">
        <v>7285</v>
      </c>
      <c r="AN1506" s="40" t="s">
        <v>224</v>
      </c>
      <c r="AO1506" s="42">
        <v>1.01E138</v>
      </c>
    </row>
    <row r="1507">
      <c r="A1507" s="41">
        <v>72.0</v>
      </c>
      <c r="B1507" s="42">
        <v>1.67130956E9</v>
      </c>
      <c r="C1507" s="42">
        <v>3356.0</v>
      </c>
      <c r="D1507" s="40" t="s">
        <v>1243</v>
      </c>
      <c r="E1507" s="41">
        <v>140.0</v>
      </c>
      <c r="F1507" s="41">
        <v>35.0</v>
      </c>
      <c r="G1507" s="41">
        <v>70.0</v>
      </c>
      <c r="H1507" s="41">
        <v>-3.07732701</v>
      </c>
      <c r="I1507" s="41">
        <v>10000.0</v>
      </c>
      <c r="J1507" s="41">
        <v>5000.0</v>
      </c>
      <c r="K1507" s="41">
        <v>1200.0</v>
      </c>
      <c r="L1507" s="41">
        <v>600.0</v>
      </c>
      <c r="M1507" s="41">
        <v>30.0</v>
      </c>
      <c r="N1507" s="40" t="s">
        <v>1370</v>
      </c>
      <c r="O1507" s="40" t="s">
        <v>1371</v>
      </c>
      <c r="P1507" s="40" t="s">
        <v>7305</v>
      </c>
      <c r="Q1507" s="40" t="s">
        <v>8686</v>
      </c>
      <c r="R1507" s="40" t="b">
        <v>0</v>
      </c>
      <c r="S1507" s="40" t="s">
        <v>1373</v>
      </c>
      <c r="T1507" s="40" t="s">
        <v>7305</v>
      </c>
      <c r="U1507" s="41">
        <v>0.1</v>
      </c>
      <c r="V1507" s="41">
        <v>0.9</v>
      </c>
      <c r="W1507" s="41">
        <v>0.1</v>
      </c>
      <c r="X1507" s="41">
        <v>0.4</v>
      </c>
      <c r="Y1507" s="40" t="b">
        <v>0</v>
      </c>
      <c r="Z1507" s="40" t="b">
        <v>1</v>
      </c>
      <c r="AA1507" s="40" t="b">
        <v>0</v>
      </c>
      <c r="AB1507" s="40" t="b">
        <v>0</v>
      </c>
      <c r="AC1507" s="41" t="s">
        <v>12271</v>
      </c>
      <c r="AD1507" s="41" t="s">
        <v>12272</v>
      </c>
      <c r="AE1507" s="41">
        <v>850.5194061</v>
      </c>
      <c r="AF1507" s="41">
        <v>-4.580364948</v>
      </c>
      <c r="AG1507" s="42">
        <v>8.59E41</v>
      </c>
      <c r="AH1507" s="51">
        <v>0.488423211</v>
      </c>
      <c r="AI1507" s="45" t="s">
        <v>12273</v>
      </c>
      <c r="AJ1507" s="46">
        <v>8.58906882408746E125</v>
      </c>
      <c r="AK1507" s="41">
        <v>10000.0</v>
      </c>
      <c r="AL1507" s="40" t="s">
        <v>216</v>
      </c>
      <c r="AM1507" s="40" t="s">
        <v>7285</v>
      </c>
      <c r="AN1507" s="40" t="s">
        <v>5643</v>
      </c>
      <c r="AO1507" s="42">
        <v>1.0E139</v>
      </c>
    </row>
    <row r="1508">
      <c r="A1508" s="41">
        <v>37.0</v>
      </c>
      <c r="B1508" s="42">
        <v>1.671309524E9</v>
      </c>
      <c r="C1508" s="42">
        <v>3356.0</v>
      </c>
      <c r="D1508" s="40" t="s">
        <v>1243</v>
      </c>
      <c r="E1508" s="41">
        <v>140.0</v>
      </c>
      <c r="F1508" s="41">
        <v>35.0</v>
      </c>
      <c r="G1508" s="41">
        <v>70.0</v>
      </c>
      <c r="H1508" s="41">
        <v>-3.07732701</v>
      </c>
      <c r="I1508" s="41">
        <v>10000.0</v>
      </c>
      <c r="J1508" s="41">
        <v>5000.0</v>
      </c>
      <c r="K1508" s="41">
        <v>1200.0</v>
      </c>
      <c r="L1508" s="41">
        <v>600.0</v>
      </c>
      <c r="M1508" s="41">
        <v>30.0</v>
      </c>
      <c r="N1508" s="40" t="s">
        <v>1370</v>
      </c>
      <c r="O1508" s="40" t="s">
        <v>1371</v>
      </c>
      <c r="P1508" s="40" t="s">
        <v>7310</v>
      </c>
      <c r="Q1508" s="40" t="s">
        <v>8686</v>
      </c>
      <c r="R1508" s="40" t="b">
        <v>0</v>
      </c>
      <c r="S1508" s="40" t="s">
        <v>1373</v>
      </c>
      <c r="T1508" s="40" t="s">
        <v>212</v>
      </c>
      <c r="U1508" s="41">
        <v>0.1</v>
      </c>
      <c r="V1508" s="41">
        <v>0.9</v>
      </c>
      <c r="W1508" s="41">
        <v>0.1</v>
      </c>
      <c r="X1508" s="41">
        <v>0.5</v>
      </c>
      <c r="Y1508" s="40" t="b">
        <v>0</v>
      </c>
      <c r="Z1508" s="40" t="b">
        <v>1</v>
      </c>
      <c r="AA1508" s="40" t="b">
        <v>0</v>
      </c>
      <c r="AB1508" s="40" t="b">
        <v>1</v>
      </c>
      <c r="AC1508" s="41" t="s">
        <v>12274</v>
      </c>
      <c r="AD1508" s="41" t="s">
        <v>12275</v>
      </c>
      <c r="AE1508" s="41">
        <v>1011.653104</v>
      </c>
      <c r="AF1508" s="41">
        <v>-4.581801828</v>
      </c>
      <c r="AG1508" s="42">
        <v>5.82E41</v>
      </c>
      <c r="AH1508" s="51">
        <v>0.488890135</v>
      </c>
      <c r="AI1508" s="45" t="s">
        <v>12276</v>
      </c>
      <c r="AJ1508" s="46">
        <v>5.81906724316476E83</v>
      </c>
      <c r="AK1508" s="41">
        <v>3206.0</v>
      </c>
      <c r="AL1508" s="40" t="s">
        <v>7372</v>
      </c>
      <c r="AM1508" s="40" t="s">
        <v>7285</v>
      </c>
      <c r="AN1508" s="40" t="s">
        <v>5643</v>
      </c>
      <c r="AO1508" s="42">
        <v>1.1E138</v>
      </c>
    </row>
    <row r="1509">
      <c r="A1509" s="41">
        <v>3.0</v>
      </c>
      <c r="B1509" s="42">
        <v>1.67130956E9</v>
      </c>
      <c r="C1509" s="42">
        <v>3356.0</v>
      </c>
      <c r="D1509" s="40" t="s">
        <v>1243</v>
      </c>
      <c r="E1509" s="41">
        <v>140.0</v>
      </c>
      <c r="F1509" s="41">
        <v>35.0</v>
      </c>
      <c r="G1509" s="41">
        <v>70.0</v>
      </c>
      <c r="H1509" s="41">
        <v>-3.07732701</v>
      </c>
      <c r="I1509" s="41">
        <v>10000.0</v>
      </c>
      <c r="J1509" s="41">
        <v>5000.0</v>
      </c>
      <c r="K1509" s="41">
        <v>1200.0</v>
      </c>
      <c r="L1509" s="41">
        <v>600.0</v>
      </c>
      <c r="M1509" s="41">
        <v>30.0</v>
      </c>
      <c r="N1509" s="40" t="s">
        <v>1370</v>
      </c>
      <c r="O1509" s="40" t="s">
        <v>1371</v>
      </c>
      <c r="P1509" s="40" t="s">
        <v>209</v>
      </c>
      <c r="Q1509" s="40" t="s">
        <v>8686</v>
      </c>
      <c r="R1509" s="40" t="b">
        <v>0</v>
      </c>
      <c r="S1509" s="40" t="s">
        <v>1373</v>
      </c>
      <c r="T1509" s="40" t="s">
        <v>7305</v>
      </c>
      <c r="U1509" s="41">
        <v>0.1</v>
      </c>
      <c r="V1509" s="41">
        <v>0.9</v>
      </c>
      <c r="W1509" s="41">
        <v>0.2</v>
      </c>
      <c r="X1509" s="41">
        <v>0.4</v>
      </c>
      <c r="Y1509" s="40" t="b">
        <v>0</v>
      </c>
      <c r="Z1509" s="40" t="b">
        <v>1</v>
      </c>
      <c r="AA1509" s="40" t="b">
        <v>0</v>
      </c>
      <c r="AB1509" s="40" t="b">
        <v>0</v>
      </c>
      <c r="AC1509" s="41" t="s">
        <v>12277</v>
      </c>
      <c r="AD1509" s="41" t="s">
        <v>12278</v>
      </c>
      <c r="AE1509" s="41">
        <v>817.3709004</v>
      </c>
      <c r="AF1509" s="41">
        <v>-4.582125824</v>
      </c>
      <c r="AG1509" s="42">
        <v>1.02E42</v>
      </c>
      <c r="AH1509" s="51">
        <v>0.48899542</v>
      </c>
      <c r="AI1509" s="45" t="s">
        <v>12279</v>
      </c>
      <c r="AJ1509" s="45">
        <v>1.0150911789959E257</v>
      </c>
      <c r="AK1509" s="41">
        <v>10000.0</v>
      </c>
      <c r="AL1509" s="40" t="s">
        <v>216</v>
      </c>
      <c r="AM1509" s="40" t="s">
        <v>7285</v>
      </c>
      <c r="AN1509" s="40" t="s">
        <v>5643</v>
      </c>
      <c r="AO1509" s="42">
        <v>1.01E139</v>
      </c>
    </row>
    <row r="1510">
      <c r="A1510" s="41">
        <v>798.0</v>
      </c>
      <c r="B1510" s="42">
        <v>1.671302375E9</v>
      </c>
      <c r="C1510" s="42">
        <v>3356.0</v>
      </c>
      <c r="D1510" s="40" t="s">
        <v>1243</v>
      </c>
      <c r="E1510" s="41">
        <v>140.0</v>
      </c>
      <c r="F1510" s="41">
        <v>35.0</v>
      </c>
      <c r="G1510" s="41">
        <v>70.0</v>
      </c>
      <c r="H1510" s="41">
        <v>-3.07732701</v>
      </c>
      <c r="I1510" s="41">
        <v>10000.0</v>
      </c>
      <c r="J1510" s="41">
        <v>5000.0</v>
      </c>
      <c r="K1510" s="41">
        <v>1200.0</v>
      </c>
      <c r="L1510" s="41">
        <v>600.0</v>
      </c>
      <c r="M1510" s="41">
        <v>100.0</v>
      </c>
      <c r="N1510" s="40" t="s">
        <v>1370</v>
      </c>
      <c r="O1510" s="40" t="s">
        <v>1371</v>
      </c>
      <c r="P1510" s="40" t="s">
        <v>7305</v>
      </c>
      <c r="Q1510" s="40" t="s">
        <v>8686</v>
      </c>
      <c r="R1510" s="40" t="b">
        <v>0</v>
      </c>
      <c r="S1510" s="40" t="s">
        <v>1373</v>
      </c>
      <c r="T1510" s="40" t="s">
        <v>212</v>
      </c>
      <c r="U1510" s="41">
        <v>0.1</v>
      </c>
      <c r="V1510" s="41">
        <v>0.9</v>
      </c>
      <c r="W1510" s="41">
        <v>0.3</v>
      </c>
      <c r="X1510" s="41">
        <v>0.4</v>
      </c>
      <c r="Y1510" s="40" t="b">
        <v>0</v>
      </c>
      <c r="Z1510" s="40" t="b">
        <v>1</v>
      </c>
      <c r="AA1510" s="40" t="b">
        <v>0</v>
      </c>
      <c r="AB1510" s="40" t="b">
        <v>0</v>
      </c>
      <c r="AC1510" s="41" t="s">
        <v>12280</v>
      </c>
      <c r="AD1510" s="41" t="s">
        <v>12281</v>
      </c>
      <c r="AE1510" s="41">
        <v>844.073647</v>
      </c>
      <c r="AF1510" s="41">
        <v>-4.586611358</v>
      </c>
      <c r="AG1510" s="42">
        <v>8.65E41</v>
      </c>
      <c r="AH1510" s="51">
        <v>0.490453027</v>
      </c>
      <c r="AI1510" s="45" t="s">
        <v>12282</v>
      </c>
      <c r="AJ1510" s="40" t="s">
        <v>12283</v>
      </c>
      <c r="AK1510" s="41">
        <v>10000.0</v>
      </c>
      <c r="AL1510" s="40" t="s">
        <v>216</v>
      </c>
      <c r="AM1510" s="40" t="s">
        <v>7285</v>
      </c>
      <c r="AN1510" s="40" t="s">
        <v>224</v>
      </c>
      <c r="AO1510" s="42">
        <v>1.0E139</v>
      </c>
    </row>
    <row r="1511">
      <c r="A1511" s="41">
        <v>368.0</v>
      </c>
      <c r="B1511" s="42">
        <v>1.671302375E9</v>
      </c>
      <c r="C1511" s="42">
        <v>3356.0</v>
      </c>
      <c r="D1511" s="40" t="s">
        <v>1243</v>
      </c>
      <c r="E1511" s="41">
        <v>140.0</v>
      </c>
      <c r="F1511" s="41">
        <v>35.0</v>
      </c>
      <c r="G1511" s="41">
        <v>70.0</v>
      </c>
      <c r="H1511" s="41">
        <v>-3.07732701</v>
      </c>
      <c r="I1511" s="41">
        <v>10000.0</v>
      </c>
      <c r="J1511" s="41">
        <v>5000.0</v>
      </c>
      <c r="K1511" s="41">
        <v>1200.0</v>
      </c>
      <c r="L1511" s="41">
        <v>600.0</v>
      </c>
      <c r="M1511" s="41">
        <v>50.0</v>
      </c>
      <c r="N1511" s="40" t="s">
        <v>1370</v>
      </c>
      <c r="O1511" s="40" t="s">
        <v>1371</v>
      </c>
      <c r="P1511" s="40" t="s">
        <v>209</v>
      </c>
      <c r="Q1511" s="40" t="s">
        <v>8686</v>
      </c>
      <c r="R1511" s="40" t="b">
        <v>0</v>
      </c>
      <c r="S1511" s="40" t="s">
        <v>1373</v>
      </c>
      <c r="T1511" s="40" t="s">
        <v>212</v>
      </c>
      <c r="U1511" s="41">
        <v>0.1</v>
      </c>
      <c r="V1511" s="41">
        <v>0.9</v>
      </c>
      <c r="W1511" s="41">
        <v>0.3</v>
      </c>
      <c r="X1511" s="41">
        <v>0.6</v>
      </c>
      <c r="Y1511" s="40" t="b">
        <v>0</v>
      </c>
      <c r="Z1511" s="40" t="b">
        <v>1</v>
      </c>
      <c r="AA1511" s="40" t="b">
        <v>0</v>
      </c>
      <c r="AB1511" s="40" t="b">
        <v>0</v>
      </c>
      <c r="AC1511" s="41" t="s">
        <v>12284</v>
      </c>
      <c r="AD1511" s="41" t="s">
        <v>12285</v>
      </c>
      <c r="AE1511" s="41">
        <v>650.5267889</v>
      </c>
      <c r="AF1511" s="41">
        <v>-4.586993753</v>
      </c>
      <c r="AG1511" s="42">
        <v>4.19E41</v>
      </c>
      <c r="AH1511" s="51">
        <v>0.490577289</v>
      </c>
      <c r="AI1511" s="45" t="s">
        <v>12286</v>
      </c>
      <c r="AJ1511" s="40" t="s">
        <v>12287</v>
      </c>
      <c r="AK1511" s="41">
        <v>10000.0</v>
      </c>
      <c r="AL1511" s="40" t="s">
        <v>216</v>
      </c>
      <c r="AM1511" s="40" t="s">
        <v>7285</v>
      </c>
      <c r="AN1511" s="40" t="s">
        <v>224</v>
      </c>
      <c r="AO1511" s="42">
        <v>1.0E138</v>
      </c>
    </row>
    <row r="1512">
      <c r="A1512" s="41">
        <v>267.0</v>
      </c>
      <c r="B1512" s="42">
        <v>1.671302375E9</v>
      </c>
      <c r="C1512" s="42">
        <v>3356.0</v>
      </c>
      <c r="D1512" s="40" t="s">
        <v>1243</v>
      </c>
      <c r="E1512" s="41">
        <v>140.0</v>
      </c>
      <c r="F1512" s="41">
        <v>35.0</v>
      </c>
      <c r="G1512" s="41">
        <v>70.0</v>
      </c>
      <c r="H1512" s="41">
        <v>-3.07732701</v>
      </c>
      <c r="I1512" s="41">
        <v>10000.0</v>
      </c>
      <c r="J1512" s="41">
        <v>5000.0</v>
      </c>
      <c r="K1512" s="41">
        <v>1200.0</v>
      </c>
      <c r="L1512" s="41">
        <v>600.0</v>
      </c>
      <c r="M1512" s="41">
        <v>30.0</v>
      </c>
      <c r="N1512" s="40" t="s">
        <v>1370</v>
      </c>
      <c r="O1512" s="40" t="s">
        <v>208</v>
      </c>
      <c r="P1512" s="40" t="s">
        <v>7305</v>
      </c>
      <c r="Q1512" s="40" t="s">
        <v>8686</v>
      </c>
      <c r="R1512" s="40" t="b">
        <v>0</v>
      </c>
      <c r="S1512" s="40" t="s">
        <v>7286</v>
      </c>
      <c r="T1512" s="40" t="s">
        <v>212</v>
      </c>
      <c r="U1512" s="41">
        <v>0.1</v>
      </c>
      <c r="V1512" s="41">
        <v>0.9</v>
      </c>
      <c r="W1512" s="41">
        <v>0.3</v>
      </c>
      <c r="X1512" s="41">
        <v>0.4</v>
      </c>
      <c r="Y1512" s="40" t="b">
        <v>0</v>
      </c>
      <c r="Z1512" s="40" t="b">
        <v>1</v>
      </c>
      <c r="AA1512" s="40" t="b">
        <v>0</v>
      </c>
      <c r="AB1512" s="40" t="b">
        <v>0</v>
      </c>
      <c r="AC1512" s="41" t="s">
        <v>12288</v>
      </c>
      <c r="AD1512" s="41" t="s">
        <v>12289</v>
      </c>
      <c r="AE1512" s="41">
        <v>135.2848742</v>
      </c>
      <c r="AF1512" s="41">
        <v>-4.589592271</v>
      </c>
      <c r="AG1512" s="42">
        <v>1.33E42</v>
      </c>
      <c r="AH1512" s="51">
        <v>0.491421697</v>
      </c>
      <c r="AI1512" s="45" t="s">
        <v>12290</v>
      </c>
      <c r="AJ1512" s="40" t="s">
        <v>12291</v>
      </c>
      <c r="AK1512" s="41">
        <v>5246.0</v>
      </c>
      <c r="AL1512" s="40" t="s">
        <v>1382</v>
      </c>
      <c r="AM1512" s="40" t="s">
        <v>7285</v>
      </c>
      <c r="AN1512" s="40" t="s">
        <v>224</v>
      </c>
      <c r="AO1512" s="42">
        <v>1.11E139</v>
      </c>
    </row>
    <row r="1513">
      <c r="A1513" s="41">
        <v>952.0</v>
      </c>
      <c r="B1513" s="42">
        <v>1.671302375E9</v>
      </c>
      <c r="C1513" s="42">
        <v>3356.0</v>
      </c>
      <c r="D1513" s="40" t="s">
        <v>1243</v>
      </c>
      <c r="E1513" s="41">
        <v>140.0</v>
      </c>
      <c r="F1513" s="41">
        <v>35.0</v>
      </c>
      <c r="G1513" s="41">
        <v>70.0</v>
      </c>
      <c r="H1513" s="41">
        <v>-3.07732701</v>
      </c>
      <c r="I1513" s="41">
        <v>10000.0</v>
      </c>
      <c r="J1513" s="41">
        <v>5000.0</v>
      </c>
      <c r="K1513" s="41">
        <v>1200.0</v>
      </c>
      <c r="L1513" s="41">
        <v>600.0</v>
      </c>
      <c r="M1513" s="41">
        <v>100.0</v>
      </c>
      <c r="N1513" s="40" t="s">
        <v>1370</v>
      </c>
      <c r="O1513" s="40" t="s">
        <v>208</v>
      </c>
      <c r="P1513" s="40" t="s">
        <v>7310</v>
      </c>
      <c r="Q1513" s="40" t="s">
        <v>8686</v>
      </c>
      <c r="R1513" s="40" t="b">
        <v>0</v>
      </c>
      <c r="S1513" s="40" t="s">
        <v>7286</v>
      </c>
      <c r="T1513" s="40" t="s">
        <v>212</v>
      </c>
      <c r="U1513" s="41">
        <v>0.1</v>
      </c>
      <c r="V1513" s="41">
        <v>0.9</v>
      </c>
      <c r="W1513" s="41">
        <v>0.3</v>
      </c>
      <c r="X1513" s="41">
        <v>0.5</v>
      </c>
      <c r="Y1513" s="40" t="b">
        <v>0</v>
      </c>
      <c r="Z1513" s="40" t="b">
        <v>1</v>
      </c>
      <c r="AA1513" s="40" t="b">
        <v>0</v>
      </c>
      <c r="AB1513" s="40" t="b">
        <v>0</v>
      </c>
      <c r="AC1513" s="41" t="s">
        <v>12292</v>
      </c>
      <c r="AD1513" s="41" t="s">
        <v>12293</v>
      </c>
      <c r="AE1513" s="41">
        <v>654.5991294</v>
      </c>
      <c r="AF1513" s="41">
        <v>-4.593011458</v>
      </c>
      <c r="AG1513" s="42">
        <v>2.79E41</v>
      </c>
      <c r="AH1513" s="51">
        <v>0.492532787</v>
      </c>
      <c r="AI1513" s="45" t="s">
        <v>12294</v>
      </c>
      <c r="AJ1513" s="40" t="s">
        <v>12295</v>
      </c>
      <c r="AK1513" s="41">
        <v>4386.0</v>
      </c>
      <c r="AL1513" s="40" t="s">
        <v>7372</v>
      </c>
      <c r="AM1513" s="40" t="s">
        <v>7285</v>
      </c>
      <c r="AN1513" s="40" t="s">
        <v>224</v>
      </c>
      <c r="AO1513" s="42">
        <v>1.1E137</v>
      </c>
    </row>
    <row r="1514">
      <c r="A1514" s="41">
        <v>911.0</v>
      </c>
      <c r="B1514" s="42">
        <v>1.671302375E9</v>
      </c>
      <c r="C1514" s="42">
        <v>3356.0</v>
      </c>
      <c r="D1514" s="40" t="s">
        <v>1243</v>
      </c>
      <c r="E1514" s="41">
        <v>140.0</v>
      </c>
      <c r="F1514" s="41">
        <v>35.0</v>
      </c>
      <c r="G1514" s="41">
        <v>70.0</v>
      </c>
      <c r="H1514" s="41">
        <v>-3.07732701</v>
      </c>
      <c r="I1514" s="41">
        <v>10000.0</v>
      </c>
      <c r="J1514" s="41">
        <v>5000.0</v>
      </c>
      <c r="K1514" s="41">
        <v>1200.0</v>
      </c>
      <c r="L1514" s="41">
        <v>600.0</v>
      </c>
      <c r="M1514" s="41">
        <v>100.0</v>
      </c>
      <c r="N1514" s="40" t="s">
        <v>1370</v>
      </c>
      <c r="O1514" s="40" t="s">
        <v>208</v>
      </c>
      <c r="P1514" s="40" t="s">
        <v>209</v>
      </c>
      <c r="Q1514" s="40" t="s">
        <v>8686</v>
      </c>
      <c r="R1514" s="40" t="b">
        <v>0</v>
      </c>
      <c r="S1514" s="40" t="s">
        <v>7286</v>
      </c>
      <c r="T1514" s="40" t="s">
        <v>212</v>
      </c>
      <c r="U1514" s="41">
        <v>0.1</v>
      </c>
      <c r="V1514" s="41">
        <v>0.9</v>
      </c>
      <c r="W1514" s="41">
        <v>0.1</v>
      </c>
      <c r="X1514" s="41">
        <v>0.6</v>
      </c>
      <c r="Y1514" s="40" t="b">
        <v>0</v>
      </c>
      <c r="Z1514" s="40" t="b">
        <v>1</v>
      </c>
      <c r="AA1514" s="40" t="b">
        <v>0</v>
      </c>
      <c r="AB1514" s="40" t="b">
        <v>0</v>
      </c>
      <c r="AC1514" s="41" t="s">
        <v>12296</v>
      </c>
      <c r="AD1514" s="41" t="s">
        <v>8934</v>
      </c>
      <c r="AE1514" s="41">
        <v>658.8400481</v>
      </c>
      <c r="AF1514" s="41">
        <v>-4.593130677</v>
      </c>
      <c r="AG1514" s="42">
        <v>9.71E41</v>
      </c>
      <c r="AH1514" s="51">
        <v>0.492571528</v>
      </c>
      <c r="AI1514" s="45" t="s">
        <v>12297</v>
      </c>
      <c r="AJ1514" s="40" t="s">
        <v>12298</v>
      </c>
      <c r="AK1514" s="41">
        <v>5296.0</v>
      </c>
      <c r="AL1514" s="40" t="s">
        <v>7372</v>
      </c>
      <c r="AM1514" s="40" t="s">
        <v>7285</v>
      </c>
      <c r="AN1514" s="40" t="s">
        <v>224</v>
      </c>
      <c r="AO1514" s="42">
        <v>1.01E139</v>
      </c>
    </row>
    <row r="1515">
      <c r="A1515" s="41">
        <v>259.0</v>
      </c>
      <c r="B1515" s="42">
        <v>1.671302375E9</v>
      </c>
      <c r="C1515" s="42">
        <v>3356.0</v>
      </c>
      <c r="D1515" s="40" t="s">
        <v>1243</v>
      </c>
      <c r="E1515" s="41">
        <v>140.0</v>
      </c>
      <c r="F1515" s="41">
        <v>35.0</v>
      </c>
      <c r="G1515" s="41">
        <v>70.0</v>
      </c>
      <c r="H1515" s="41">
        <v>-3.07732701</v>
      </c>
      <c r="I1515" s="41">
        <v>10000.0</v>
      </c>
      <c r="J1515" s="41">
        <v>5000.0</v>
      </c>
      <c r="K1515" s="41">
        <v>1200.0</v>
      </c>
      <c r="L1515" s="41">
        <v>600.0</v>
      </c>
      <c r="M1515" s="41">
        <v>30.0</v>
      </c>
      <c r="N1515" s="40" t="s">
        <v>1370</v>
      </c>
      <c r="O1515" s="40" t="s">
        <v>208</v>
      </c>
      <c r="P1515" s="40" t="s">
        <v>7305</v>
      </c>
      <c r="Q1515" s="40" t="s">
        <v>8686</v>
      </c>
      <c r="R1515" s="40" t="b">
        <v>0</v>
      </c>
      <c r="S1515" s="40" t="s">
        <v>1373</v>
      </c>
      <c r="T1515" s="40" t="s">
        <v>212</v>
      </c>
      <c r="U1515" s="41">
        <v>0.1</v>
      </c>
      <c r="V1515" s="41">
        <v>0.9</v>
      </c>
      <c r="W1515" s="41">
        <v>0.3</v>
      </c>
      <c r="X1515" s="41">
        <v>0.5</v>
      </c>
      <c r="Y1515" s="40" t="b">
        <v>0</v>
      </c>
      <c r="Z1515" s="40" t="b">
        <v>1</v>
      </c>
      <c r="AA1515" s="40" t="b">
        <v>0</v>
      </c>
      <c r="AB1515" s="40" t="b">
        <v>0</v>
      </c>
      <c r="AC1515" s="41" t="s">
        <v>12299</v>
      </c>
      <c r="AD1515" s="41" t="s">
        <v>12300</v>
      </c>
      <c r="AE1515" s="41">
        <v>322.1505208</v>
      </c>
      <c r="AF1515" s="41">
        <v>-4.596237052</v>
      </c>
      <c r="AG1515" s="42">
        <v>5.03E41</v>
      </c>
      <c r="AH1515" s="51">
        <v>0.493580967</v>
      </c>
      <c r="AI1515" s="45" t="s">
        <v>12301</v>
      </c>
      <c r="AJ1515" s="40" t="s">
        <v>12302</v>
      </c>
      <c r="AK1515" s="41">
        <v>10000.0</v>
      </c>
      <c r="AL1515" s="40" t="s">
        <v>216</v>
      </c>
      <c r="AM1515" s="40" t="s">
        <v>7285</v>
      </c>
      <c r="AN1515" s="40" t="s">
        <v>224</v>
      </c>
      <c r="AO1515" s="42">
        <v>1.01E138</v>
      </c>
    </row>
    <row r="1516">
      <c r="A1516" s="41">
        <v>400.0</v>
      </c>
      <c r="B1516" s="42">
        <v>1.671302375E9</v>
      </c>
      <c r="C1516" s="42">
        <v>3356.0</v>
      </c>
      <c r="D1516" s="40" t="s">
        <v>1243</v>
      </c>
      <c r="E1516" s="41">
        <v>140.0</v>
      </c>
      <c r="F1516" s="41">
        <v>35.0</v>
      </c>
      <c r="G1516" s="41">
        <v>70.0</v>
      </c>
      <c r="H1516" s="41">
        <v>-3.07732701</v>
      </c>
      <c r="I1516" s="41">
        <v>10000.0</v>
      </c>
      <c r="J1516" s="41">
        <v>5000.0</v>
      </c>
      <c r="K1516" s="41">
        <v>1200.0</v>
      </c>
      <c r="L1516" s="41">
        <v>600.0</v>
      </c>
      <c r="M1516" s="41">
        <v>50.0</v>
      </c>
      <c r="N1516" s="40" t="s">
        <v>1370</v>
      </c>
      <c r="O1516" s="40" t="s">
        <v>1371</v>
      </c>
      <c r="P1516" s="40" t="s">
        <v>7310</v>
      </c>
      <c r="Q1516" s="40" t="s">
        <v>8686</v>
      </c>
      <c r="R1516" s="40" t="b">
        <v>0</v>
      </c>
      <c r="S1516" s="40" t="s">
        <v>1373</v>
      </c>
      <c r="T1516" s="40" t="s">
        <v>212</v>
      </c>
      <c r="U1516" s="41">
        <v>0.1</v>
      </c>
      <c r="V1516" s="41">
        <v>0.9</v>
      </c>
      <c r="W1516" s="41">
        <v>0.2</v>
      </c>
      <c r="X1516" s="41">
        <v>0.5</v>
      </c>
      <c r="Y1516" s="40" t="b">
        <v>0</v>
      </c>
      <c r="Z1516" s="40" t="b">
        <v>1</v>
      </c>
      <c r="AA1516" s="40" t="b">
        <v>0</v>
      </c>
      <c r="AB1516" s="40" t="b">
        <v>0</v>
      </c>
      <c r="AC1516" s="41" t="s">
        <v>12303</v>
      </c>
      <c r="AD1516" s="41" t="s">
        <v>12304</v>
      </c>
      <c r="AE1516" s="41">
        <v>366.7996883</v>
      </c>
      <c r="AF1516" s="41">
        <v>-4.598119764</v>
      </c>
      <c r="AG1516" s="42">
        <v>9.88E41</v>
      </c>
      <c r="AH1516" s="51">
        <v>0.494192768</v>
      </c>
      <c r="AI1516" s="45" t="s">
        <v>12305</v>
      </c>
      <c r="AJ1516" s="40" t="s">
        <v>12306</v>
      </c>
      <c r="AK1516" s="41">
        <v>5163.0</v>
      </c>
      <c r="AL1516" s="40" t="s">
        <v>1382</v>
      </c>
      <c r="AM1516" s="40" t="s">
        <v>7285</v>
      </c>
      <c r="AN1516" s="40" t="s">
        <v>224</v>
      </c>
      <c r="AO1516" s="42">
        <v>1.01E139</v>
      </c>
    </row>
    <row r="1517">
      <c r="A1517" s="41">
        <v>40.0</v>
      </c>
      <c r="B1517" s="42">
        <v>1.671302375E9</v>
      </c>
      <c r="C1517" s="42">
        <v>3356.0</v>
      </c>
      <c r="D1517" s="40" t="s">
        <v>1243</v>
      </c>
      <c r="E1517" s="41">
        <v>140.0</v>
      </c>
      <c r="F1517" s="41">
        <v>35.0</v>
      </c>
      <c r="G1517" s="41">
        <v>70.0</v>
      </c>
      <c r="H1517" s="41">
        <v>-3.07732701</v>
      </c>
      <c r="I1517" s="41">
        <v>10000.0</v>
      </c>
      <c r="J1517" s="41">
        <v>5000.0</v>
      </c>
      <c r="K1517" s="41">
        <v>1200.0</v>
      </c>
      <c r="L1517" s="41">
        <v>600.0</v>
      </c>
      <c r="M1517" s="41">
        <v>30.0</v>
      </c>
      <c r="N1517" s="40" t="s">
        <v>1370</v>
      </c>
      <c r="O1517" s="40" t="s">
        <v>1371</v>
      </c>
      <c r="P1517" s="40" t="s">
        <v>7310</v>
      </c>
      <c r="Q1517" s="40" t="s">
        <v>8686</v>
      </c>
      <c r="R1517" s="40" t="b">
        <v>0</v>
      </c>
      <c r="S1517" s="40" t="s">
        <v>1373</v>
      </c>
      <c r="T1517" s="40" t="s">
        <v>212</v>
      </c>
      <c r="U1517" s="41">
        <v>0.1</v>
      </c>
      <c r="V1517" s="41">
        <v>0.9</v>
      </c>
      <c r="W1517" s="41">
        <v>0.2</v>
      </c>
      <c r="X1517" s="41">
        <v>0.5</v>
      </c>
      <c r="Y1517" s="40" t="b">
        <v>0</v>
      </c>
      <c r="Z1517" s="40" t="b">
        <v>1</v>
      </c>
      <c r="AA1517" s="40" t="b">
        <v>0</v>
      </c>
      <c r="AB1517" s="40" t="b">
        <v>0</v>
      </c>
      <c r="AC1517" s="41" t="s">
        <v>12307</v>
      </c>
      <c r="AD1517" s="41" t="s">
        <v>12308</v>
      </c>
      <c r="AE1517" s="41">
        <v>327.6494827</v>
      </c>
      <c r="AF1517" s="41">
        <v>-4.599266561</v>
      </c>
      <c r="AG1517" s="42">
        <v>3.4E41</v>
      </c>
      <c r="AH1517" s="51">
        <v>0.494565428</v>
      </c>
      <c r="AI1517" s="45" t="s">
        <v>12309</v>
      </c>
      <c r="AJ1517" s="45">
        <v>3.39571162268663E251</v>
      </c>
      <c r="AK1517" s="41">
        <v>7912.0</v>
      </c>
      <c r="AL1517" s="40" t="s">
        <v>1382</v>
      </c>
      <c r="AM1517" s="40" t="s">
        <v>7285</v>
      </c>
      <c r="AN1517" s="40" t="s">
        <v>224</v>
      </c>
      <c r="AO1517" s="42">
        <v>1.11E137</v>
      </c>
    </row>
    <row r="1518">
      <c r="A1518" s="41">
        <v>51.0</v>
      </c>
      <c r="B1518" s="42">
        <v>1.671302375E9</v>
      </c>
      <c r="C1518" s="42">
        <v>3356.0</v>
      </c>
      <c r="D1518" s="40" t="s">
        <v>1243</v>
      </c>
      <c r="E1518" s="41">
        <v>140.0</v>
      </c>
      <c r="F1518" s="41">
        <v>35.0</v>
      </c>
      <c r="G1518" s="41">
        <v>70.0</v>
      </c>
      <c r="H1518" s="41">
        <v>-3.07732701</v>
      </c>
      <c r="I1518" s="41">
        <v>10000.0</v>
      </c>
      <c r="J1518" s="41">
        <v>5000.0</v>
      </c>
      <c r="K1518" s="41">
        <v>1200.0</v>
      </c>
      <c r="L1518" s="41">
        <v>600.0</v>
      </c>
      <c r="M1518" s="41">
        <v>30.0</v>
      </c>
      <c r="N1518" s="40" t="s">
        <v>1370</v>
      </c>
      <c r="O1518" s="40" t="s">
        <v>1371</v>
      </c>
      <c r="P1518" s="40" t="s">
        <v>7310</v>
      </c>
      <c r="Q1518" s="40" t="s">
        <v>8686</v>
      </c>
      <c r="R1518" s="40" t="b">
        <v>0</v>
      </c>
      <c r="S1518" s="40" t="s">
        <v>7286</v>
      </c>
      <c r="T1518" s="40" t="s">
        <v>212</v>
      </c>
      <c r="U1518" s="41">
        <v>0.1</v>
      </c>
      <c r="V1518" s="41">
        <v>0.9</v>
      </c>
      <c r="W1518" s="41">
        <v>0.3</v>
      </c>
      <c r="X1518" s="41">
        <v>0.4</v>
      </c>
      <c r="Y1518" s="40" t="b">
        <v>0</v>
      </c>
      <c r="Z1518" s="40" t="b">
        <v>1</v>
      </c>
      <c r="AA1518" s="40" t="b">
        <v>0</v>
      </c>
      <c r="AB1518" s="40" t="b">
        <v>0</v>
      </c>
      <c r="AC1518" s="41" t="s">
        <v>12310</v>
      </c>
      <c r="AD1518" s="41" t="s">
        <v>7573</v>
      </c>
      <c r="AE1518" s="41">
        <v>209.4797361</v>
      </c>
      <c r="AF1518" s="41">
        <v>-4.59979403</v>
      </c>
      <c r="AG1518" s="42">
        <v>9.8E41</v>
      </c>
      <c r="AH1518" s="51">
        <v>0.494736833</v>
      </c>
      <c r="AI1518" s="45" t="s">
        <v>12311</v>
      </c>
      <c r="AJ1518" s="40" t="s">
        <v>12312</v>
      </c>
      <c r="AK1518" s="41">
        <v>5716.0</v>
      </c>
      <c r="AL1518" s="40" t="s">
        <v>1382</v>
      </c>
      <c r="AM1518" s="40" t="s">
        <v>7285</v>
      </c>
      <c r="AN1518" s="40" t="s">
        <v>224</v>
      </c>
      <c r="AO1518" s="42">
        <v>1.01E139</v>
      </c>
    </row>
    <row r="1519">
      <c r="A1519" s="41">
        <v>800.0</v>
      </c>
      <c r="B1519" s="42">
        <v>1.671302375E9</v>
      </c>
      <c r="C1519" s="42">
        <v>3356.0</v>
      </c>
      <c r="D1519" s="40" t="s">
        <v>1243</v>
      </c>
      <c r="E1519" s="41">
        <v>140.0</v>
      </c>
      <c r="F1519" s="41">
        <v>35.0</v>
      </c>
      <c r="G1519" s="41">
        <v>70.0</v>
      </c>
      <c r="H1519" s="41">
        <v>-3.07732701</v>
      </c>
      <c r="I1519" s="41">
        <v>10000.0</v>
      </c>
      <c r="J1519" s="41">
        <v>5000.0</v>
      </c>
      <c r="K1519" s="41">
        <v>1200.0</v>
      </c>
      <c r="L1519" s="41">
        <v>600.0</v>
      </c>
      <c r="M1519" s="41">
        <v>100.0</v>
      </c>
      <c r="N1519" s="40" t="s">
        <v>1370</v>
      </c>
      <c r="O1519" s="40" t="s">
        <v>1371</v>
      </c>
      <c r="P1519" s="40" t="s">
        <v>7305</v>
      </c>
      <c r="Q1519" s="40" t="s">
        <v>8686</v>
      </c>
      <c r="R1519" s="40" t="b">
        <v>0</v>
      </c>
      <c r="S1519" s="40" t="s">
        <v>1373</v>
      </c>
      <c r="T1519" s="40" t="s">
        <v>212</v>
      </c>
      <c r="U1519" s="41">
        <v>0.1</v>
      </c>
      <c r="V1519" s="41">
        <v>0.9</v>
      </c>
      <c r="W1519" s="41">
        <v>0.3</v>
      </c>
      <c r="X1519" s="41">
        <v>0.6</v>
      </c>
      <c r="Y1519" s="40" t="b">
        <v>0</v>
      </c>
      <c r="Z1519" s="40" t="b">
        <v>1</v>
      </c>
      <c r="AA1519" s="40" t="b">
        <v>0</v>
      </c>
      <c r="AB1519" s="40" t="b">
        <v>0</v>
      </c>
      <c r="AC1519" s="41" t="s">
        <v>12313</v>
      </c>
      <c r="AD1519" s="41" t="s">
        <v>12314</v>
      </c>
      <c r="AE1519" s="41">
        <v>758.5823131</v>
      </c>
      <c r="AF1519" s="41">
        <v>-4.600528814</v>
      </c>
      <c r="AG1519" s="42">
        <v>3.39E41</v>
      </c>
      <c r="AH1519" s="51">
        <v>0.494975607</v>
      </c>
      <c r="AI1519" s="45" t="s">
        <v>12315</v>
      </c>
      <c r="AJ1519" s="40" t="s">
        <v>12316</v>
      </c>
      <c r="AK1519" s="41">
        <v>6119.0</v>
      </c>
      <c r="AL1519" s="40" t="s">
        <v>7372</v>
      </c>
      <c r="AM1519" s="40" t="s">
        <v>7285</v>
      </c>
      <c r="AN1519" s="40" t="s">
        <v>224</v>
      </c>
      <c r="AO1519" s="42">
        <v>1.11E137</v>
      </c>
    </row>
    <row r="1520">
      <c r="A1520" s="41">
        <v>617.0</v>
      </c>
      <c r="B1520" s="42">
        <v>1.671302375E9</v>
      </c>
      <c r="C1520" s="42">
        <v>3356.0</v>
      </c>
      <c r="D1520" s="40" t="s">
        <v>1243</v>
      </c>
      <c r="E1520" s="41">
        <v>140.0</v>
      </c>
      <c r="F1520" s="41">
        <v>35.0</v>
      </c>
      <c r="G1520" s="41">
        <v>70.0</v>
      </c>
      <c r="H1520" s="41">
        <v>-3.07732701</v>
      </c>
      <c r="I1520" s="41">
        <v>10000.0</v>
      </c>
      <c r="J1520" s="41">
        <v>5000.0</v>
      </c>
      <c r="K1520" s="41">
        <v>1200.0</v>
      </c>
      <c r="L1520" s="41">
        <v>600.0</v>
      </c>
      <c r="M1520" s="41">
        <v>50.0</v>
      </c>
      <c r="N1520" s="40" t="s">
        <v>1370</v>
      </c>
      <c r="O1520" s="40" t="s">
        <v>208</v>
      </c>
      <c r="P1520" s="40" t="s">
        <v>7305</v>
      </c>
      <c r="Q1520" s="40" t="s">
        <v>8686</v>
      </c>
      <c r="R1520" s="40" t="b">
        <v>0</v>
      </c>
      <c r="S1520" s="40" t="s">
        <v>1373</v>
      </c>
      <c r="T1520" s="40" t="s">
        <v>212</v>
      </c>
      <c r="U1520" s="41">
        <v>0.1</v>
      </c>
      <c r="V1520" s="41">
        <v>0.9</v>
      </c>
      <c r="W1520" s="41">
        <v>0.2</v>
      </c>
      <c r="X1520" s="41">
        <v>0.6</v>
      </c>
      <c r="Y1520" s="40" t="b">
        <v>0</v>
      </c>
      <c r="Z1520" s="40" t="b">
        <v>1</v>
      </c>
      <c r="AA1520" s="40" t="b">
        <v>0</v>
      </c>
      <c r="AB1520" s="40" t="b">
        <v>0</v>
      </c>
      <c r="AC1520" s="41" t="s">
        <v>12317</v>
      </c>
      <c r="AD1520" s="41" t="s">
        <v>12318</v>
      </c>
      <c r="AE1520" s="41">
        <v>562.37064</v>
      </c>
      <c r="AF1520" s="41">
        <v>-4.60098341</v>
      </c>
      <c r="AG1520" s="42">
        <v>1.15E42</v>
      </c>
      <c r="AH1520" s="51">
        <v>0.495123331</v>
      </c>
      <c r="AI1520" s="45" t="s">
        <v>12319</v>
      </c>
      <c r="AJ1520" s="40" t="s">
        <v>12320</v>
      </c>
      <c r="AK1520" s="41">
        <v>8753.0</v>
      </c>
      <c r="AL1520" s="40" t="s">
        <v>1382</v>
      </c>
      <c r="AM1520" s="40" t="s">
        <v>7285</v>
      </c>
      <c r="AN1520" s="40" t="s">
        <v>224</v>
      </c>
      <c r="AO1520" s="42">
        <v>1.1E139</v>
      </c>
    </row>
    <row r="1521">
      <c r="A1521" s="41">
        <v>49.0</v>
      </c>
      <c r="B1521" s="42">
        <v>1.67130956E9</v>
      </c>
      <c r="C1521" s="42">
        <v>3356.0</v>
      </c>
      <c r="D1521" s="40" t="s">
        <v>1243</v>
      </c>
      <c r="E1521" s="41">
        <v>140.0</v>
      </c>
      <c r="F1521" s="41">
        <v>35.0</v>
      </c>
      <c r="G1521" s="41">
        <v>70.0</v>
      </c>
      <c r="H1521" s="41">
        <v>-3.07732701</v>
      </c>
      <c r="I1521" s="41">
        <v>10000.0</v>
      </c>
      <c r="J1521" s="41">
        <v>5000.0</v>
      </c>
      <c r="K1521" s="41">
        <v>1200.0</v>
      </c>
      <c r="L1521" s="41">
        <v>600.0</v>
      </c>
      <c r="M1521" s="41">
        <v>30.0</v>
      </c>
      <c r="N1521" s="40" t="s">
        <v>1370</v>
      </c>
      <c r="O1521" s="40" t="s">
        <v>1371</v>
      </c>
      <c r="P1521" s="40" t="s">
        <v>7310</v>
      </c>
      <c r="Q1521" s="40" t="s">
        <v>8686</v>
      </c>
      <c r="R1521" s="40" t="b">
        <v>0</v>
      </c>
      <c r="S1521" s="40" t="s">
        <v>7286</v>
      </c>
      <c r="T1521" s="40" t="s">
        <v>7305</v>
      </c>
      <c r="U1521" s="41">
        <v>0.1</v>
      </c>
      <c r="V1521" s="41">
        <v>0.9</v>
      </c>
      <c r="W1521" s="41">
        <v>0.2</v>
      </c>
      <c r="X1521" s="41">
        <v>0.5</v>
      </c>
      <c r="Y1521" s="40" t="b">
        <v>0</v>
      </c>
      <c r="Z1521" s="40" t="b">
        <v>1</v>
      </c>
      <c r="AA1521" s="40" t="b">
        <v>0</v>
      </c>
      <c r="AB1521" s="40" t="b">
        <v>0</v>
      </c>
      <c r="AC1521" s="41" t="s">
        <v>12321</v>
      </c>
      <c r="AD1521" s="41" t="s">
        <v>12322</v>
      </c>
      <c r="AE1521" s="41">
        <v>879.8700256</v>
      </c>
      <c r="AF1521" s="41">
        <v>-4.602036312</v>
      </c>
      <c r="AG1521" s="42">
        <v>9.99E41</v>
      </c>
      <c r="AH1521" s="51">
        <v>0.495465479</v>
      </c>
      <c r="AI1521" s="45" t="s">
        <v>12323</v>
      </c>
      <c r="AJ1521" s="45">
        <v>9.9905967362479E251</v>
      </c>
      <c r="AK1521" s="41">
        <v>4373.0</v>
      </c>
      <c r="AL1521" s="40" t="s">
        <v>7372</v>
      </c>
      <c r="AM1521" s="40" t="s">
        <v>7285</v>
      </c>
      <c r="AN1521" s="40" t="s">
        <v>5643</v>
      </c>
      <c r="AO1521" s="42">
        <v>1.01E139</v>
      </c>
    </row>
    <row r="1522">
      <c r="A1522" s="41">
        <v>805.0</v>
      </c>
      <c r="B1522" s="42">
        <v>1.671302375E9</v>
      </c>
      <c r="C1522" s="42">
        <v>3356.0</v>
      </c>
      <c r="D1522" s="40" t="s">
        <v>1243</v>
      </c>
      <c r="E1522" s="41">
        <v>140.0</v>
      </c>
      <c r="F1522" s="41">
        <v>35.0</v>
      </c>
      <c r="G1522" s="41">
        <v>70.0</v>
      </c>
      <c r="H1522" s="41">
        <v>-3.07732701</v>
      </c>
      <c r="I1522" s="41">
        <v>10000.0</v>
      </c>
      <c r="J1522" s="41">
        <v>5000.0</v>
      </c>
      <c r="K1522" s="41">
        <v>1200.0</v>
      </c>
      <c r="L1522" s="41">
        <v>600.0</v>
      </c>
      <c r="M1522" s="41">
        <v>100.0</v>
      </c>
      <c r="N1522" s="40" t="s">
        <v>1370</v>
      </c>
      <c r="O1522" s="40" t="s">
        <v>1371</v>
      </c>
      <c r="P1522" s="40" t="s">
        <v>7305</v>
      </c>
      <c r="Q1522" s="40" t="s">
        <v>8686</v>
      </c>
      <c r="R1522" s="40" t="b">
        <v>0</v>
      </c>
      <c r="S1522" s="40" t="s">
        <v>7286</v>
      </c>
      <c r="T1522" s="40" t="s">
        <v>212</v>
      </c>
      <c r="U1522" s="41">
        <v>0.1</v>
      </c>
      <c r="V1522" s="41">
        <v>0.9</v>
      </c>
      <c r="W1522" s="41">
        <v>0.2</v>
      </c>
      <c r="X1522" s="41">
        <v>0.5</v>
      </c>
      <c r="Y1522" s="40" t="b">
        <v>0</v>
      </c>
      <c r="Z1522" s="40" t="b">
        <v>1</v>
      </c>
      <c r="AA1522" s="40" t="b">
        <v>0</v>
      </c>
      <c r="AB1522" s="40" t="b">
        <v>0</v>
      </c>
      <c r="AC1522" s="41" t="s">
        <v>12324</v>
      </c>
      <c r="AD1522" s="41" t="s">
        <v>12325</v>
      </c>
      <c r="AE1522" s="41">
        <v>595.2083538</v>
      </c>
      <c r="AF1522" s="41">
        <v>-4.603112529</v>
      </c>
      <c r="AG1522" s="42">
        <v>3.48E41</v>
      </c>
      <c r="AH1522" s="51">
        <v>0.495815204</v>
      </c>
      <c r="AI1522" s="45" t="s">
        <v>12326</v>
      </c>
      <c r="AJ1522" s="40" t="s">
        <v>12327</v>
      </c>
      <c r="AK1522" s="41">
        <v>5522.0</v>
      </c>
      <c r="AL1522" s="40" t="s">
        <v>1382</v>
      </c>
      <c r="AM1522" s="40" t="s">
        <v>7285</v>
      </c>
      <c r="AN1522" s="40" t="s">
        <v>224</v>
      </c>
      <c r="AO1522" s="42">
        <v>1.11E137</v>
      </c>
    </row>
    <row r="1523">
      <c r="A1523" s="41">
        <v>940.0</v>
      </c>
      <c r="B1523" s="42">
        <v>1.671302375E9</v>
      </c>
      <c r="C1523" s="42">
        <v>3356.0</v>
      </c>
      <c r="D1523" s="40" t="s">
        <v>1243</v>
      </c>
      <c r="E1523" s="41">
        <v>140.0</v>
      </c>
      <c r="F1523" s="41">
        <v>35.0</v>
      </c>
      <c r="G1523" s="41">
        <v>70.0</v>
      </c>
      <c r="H1523" s="41">
        <v>-3.07732701</v>
      </c>
      <c r="I1523" s="41">
        <v>10000.0</v>
      </c>
      <c r="J1523" s="41">
        <v>5000.0</v>
      </c>
      <c r="K1523" s="41">
        <v>1200.0</v>
      </c>
      <c r="L1523" s="41">
        <v>600.0</v>
      </c>
      <c r="M1523" s="41">
        <v>100.0</v>
      </c>
      <c r="N1523" s="40" t="s">
        <v>1370</v>
      </c>
      <c r="O1523" s="40" t="s">
        <v>208</v>
      </c>
      <c r="P1523" s="40" t="s">
        <v>7310</v>
      </c>
      <c r="Q1523" s="40" t="s">
        <v>8686</v>
      </c>
      <c r="R1523" s="40" t="b">
        <v>0</v>
      </c>
      <c r="S1523" s="40" t="s">
        <v>1373</v>
      </c>
      <c r="T1523" s="40" t="s">
        <v>212</v>
      </c>
      <c r="U1523" s="41">
        <v>0.1</v>
      </c>
      <c r="V1523" s="41">
        <v>0.9</v>
      </c>
      <c r="W1523" s="41">
        <v>0.2</v>
      </c>
      <c r="X1523" s="41">
        <v>0.5</v>
      </c>
      <c r="Y1523" s="40" t="b">
        <v>0</v>
      </c>
      <c r="Z1523" s="40" t="b">
        <v>1</v>
      </c>
      <c r="AA1523" s="40" t="b">
        <v>0</v>
      </c>
      <c r="AB1523" s="40" t="b">
        <v>0</v>
      </c>
      <c r="AC1523" s="41" t="s">
        <v>12328</v>
      </c>
      <c r="AD1523" s="41" t="s">
        <v>12329</v>
      </c>
      <c r="AE1523" s="41">
        <v>1036.355364</v>
      </c>
      <c r="AF1523" s="41">
        <v>-4.604129333</v>
      </c>
      <c r="AG1523" s="42">
        <v>1.03E42</v>
      </c>
      <c r="AH1523" s="51">
        <v>0.496145622</v>
      </c>
      <c r="AI1523" s="45" t="s">
        <v>12330</v>
      </c>
      <c r="AJ1523" s="40" t="s">
        <v>12331</v>
      </c>
      <c r="AK1523" s="41">
        <v>7549.0</v>
      </c>
      <c r="AL1523" s="40" t="s">
        <v>7372</v>
      </c>
      <c r="AM1523" s="40" t="s">
        <v>7285</v>
      </c>
      <c r="AN1523" s="40" t="s">
        <v>224</v>
      </c>
      <c r="AO1523" s="42">
        <v>1.01E139</v>
      </c>
    </row>
    <row r="1524">
      <c r="A1524" s="41">
        <v>74.0</v>
      </c>
      <c r="B1524" s="42">
        <v>1.671302375E9</v>
      </c>
      <c r="C1524" s="42">
        <v>3356.0</v>
      </c>
      <c r="D1524" s="40" t="s">
        <v>1243</v>
      </c>
      <c r="E1524" s="41">
        <v>140.0</v>
      </c>
      <c r="F1524" s="41">
        <v>35.0</v>
      </c>
      <c r="G1524" s="41">
        <v>70.0</v>
      </c>
      <c r="H1524" s="41">
        <v>-3.07732701</v>
      </c>
      <c r="I1524" s="41">
        <v>10000.0</v>
      </c>
      <c r="J1524" s="41">
        <v>5000.0</v>
      </c>
      <c r="K1524" s="41">
        <v>1200.0</v>
      </c>
      <c r="L1524" s="41">
        <v>600.0</v>
      </c>
      <c r="M1524" s="41">
        <v>30.0</v>
      </c>
      <c r="N1524" s="40" t="s">
        <v>1370</v>
      </c>
      <c r="O1524" s="40" t="s">
        <v>1371</v>
      </c>
      <c r="P1524" s="40" t="s">
        <v>7305</v>
      </c>
      <c r="Q1524" s="40" t="s">
        <v>8686</v>
      </c>
      <c r="R1524" s="40" t="b">
        <v>0</v>
      </c>
      <c r="S1524" s="40" t="s">
        <v>1373</v>
      </c>
      <c r="T1524" s="40" t="s">
        <v>212</v>
      </c>
      <c r="U1524" s="41">
        <v>0.1</v>
      </c>
      <c r="V1524" s="41">
        <v>0.9</v>
      </c>
      <c r="W1524" s="41">
        <v>0.1</v>
      </c>
      <c r="X1524" s="41">
        <v>0.6</v>
      </c>
      <c r="Y1524" s="40" t="b">
        <v>0</v>
      </c>
      <c r="Z1524" s="40" t="b">
        <v>1</v>
      </c>
      <c r="AA1524" s="40" t="b">
        <v>0</v>
      </c>
      <c r="AB1524" s="40" t="b">
        <v>0</v>
      </c>
      <c r="AC1524" s="41" t="s">
        <v>12332</v>
      </c>
      <c r="AD1524" s="41" t="s">
        <v>12333</v>
      </c>
      <c r="AE1524" s="41">
        <v>341.1820693</v>
      </c>
      <c r="AF1524" s="41">
        <v>-4.605499404</v>
      </c>
      <c r="AG1524" s="42">
        <v>5.2E41</v>
      </c>
      <c r="AH1524" s="51">
        <v>0.496590836</v>
      </c>
      <c r="AI1524" s="45" t="s">
        <v>12334</v>
      </c>
      <c r="AJ1524" s="46">
        <v>5.19835365926582E125</v>
      </c>
      <c r="AK1524" s="41">
        <v>8745.0</v>
      </c>
      <c r="AL1524" s="40" t="s">
        <v>1382</v>
      </c>
      <c r="AM1524" s="40" t="s">
        <v>7285</v>
      </c>
      <c r="AN1524" s="40" t="s">
        <v>224</v>
      </c>
      <c r="AO1524" s="42">
        <v>1.01E138</v>
      </c>
    </row>
    <row r="1525">
      <c r="A1525" s="41">
        <v>148.0</v>
      </c>
      <c r="B1525" s="42">
        <v>1.67130956E9</v>
      </c>
      <c r="C1525" s="42">
        <v>3356.0</v>
      </c>
      <c r="D1525" s="40" t="s">
        <v>1243</v>
      </c>
      <c r="E1525" s="41">
        <v>140.0</v>
      </c>
      <c r="F1525" s="41">
        <v>35.0</v>
      </c>
      <c r="G1525" s="41">
        <v>70.0</v>
      </c>
      <c r="H1525" s="41">
        <v>-3.07732701</v>
      </c>
      <c r="I1525" s="41">
        <v>10000.0</v>
      </c>
      <c r="J1525" s="41">
        <v>5000.0</v>
      </c>
      <c r="K1525" s="41">
        <v>1200.0</v>
      </c>
      <c r="L1525" s="41">
        <v>600.0</v>
      </c>
      <c r="M1525" s="41">
        <v>30.0</v>
      </c>
      <c r="N1525" s="40" t="s">
        <v>1370</v>
      </c>
      <c r="O1525" s="40" t="s">
        <v>1371</v>
      </c>
      <c r="P1525" s="40" t="s">
        <v>212</v>
      </c>
      <c r="Q1525" s="40" t="s">
        <v>8686</v>
      </c>
      <c r="R1525" s="40" t="b">
        <v>0</v>
      </c>
      <c r="S1525" s="40" t="s">
        <v>1373</v>
      </c>
      <c r="T1525" s="40" t="s">
        <v>7305</v>
      </c>
      <c r="U1525" s="41">
        <v>0.1</v>
      </c>
      <c r="V1525" s="41">
        <v>0.9</v>
      </c>
      <c r="W1525" s="41">
        <v>0.2</v>
      </c>
      <c r="X1525" s="41">
        <v>0.5</v>
      </c>
      <c r="Y1525" s="40" t="b">
        <v>0</v>
      </c>
      <c r="Z1525" s="40" t="b">
        <v>1</v>
      </c>
      <c r="AA1525" s="40" t="b">
        <v>0</v>
      </c>
      <c r="AB1525" s="40" t="b">
        <v>0</v>
      </c>
      <c r="AC1525" s="41" t="s">
        <v>12335</v>
      </c>
      <c r="AD1525" s="41" t="s">
        <v>12336</v>
      </c>
      <c r="AE1525" s="41">
        <v>979.0419993</v>
      </c>
      <c r="AF1525" s="41">
        <v>-4.60898854</v>
      </c>
      <c r="AG1525" s="42">
        <v>4.38E41</v>
      </c>
      <c r="AH1525" s="51">
        <v>0.497724657</v>
      </c>
      <c r="AI1525" s="45" t="s">
        <v>12337</v>
      </c>
      <c r="AJ1525" s="45">
        <v>4.38269116672384E251</v>
      </c>
      <c r="AK1525" s="41">
        <v>10000.0</v>
      </c>
      <c r="AL1525" s="40" t="s">
        <v>216</v>
      </c>
      <c r="AM1525" s="40" t="s">
        <v>7285</v>
      </c>
      <c r="AN1525" s="40" t="s">
        <v>5643</v>
      </c>
      <c r="AO1525" s="42">
        <v>1.01E138</v>
      </c>
    </row>
    <row r="1526">
      <c r="A1526" s="41">
        <v>37.0</v>
      </c>
      <c r="B1526" s="42">
        <v>1.671302375E9</v>
      </c>
      <c r="C1526" s="42">
        <v>3356.0</v>
      </c>
      <c r="D1526" s="40" t="s">
        <v>1243</v>
      </c>
      <c r="E1526" s="41">
        <v>140.0</v>
      </c>
      <c r="F1526" s="41">
        <v>35.0</v>
      </c>
      <c r="G1526" s="41">
        <v>70.0</v>
      </c>
      <c r="H1526" s="41">
        <v>-3.07732701</v>
      </c>
      <c r="I1526" s="41">
        <v>10000.0</v>
      </c>
      <c r="J1526" s="41">
        <v>5000.0</v>
      </c>
      <c r="K1526" s="41">
        <v>1200.0</v>
      </c>
      <c r="L1526" s="41">
        <v>600.0</v>
      </c>
      <c r="M1526" s="41">
        <v>30.0</v>
      </c>
      <c r="N1526" s="40" t="s">
        <v>1370</v>
      </c>
      <c r="O1526" s="40" t="s">
        <v>1371</v>
      </c>
      <c r="P1526" s="40" t="s">
        <v>7310</v>
      </c>
      <c r="Q1526" s="40" t="s">
        <v>8686</v>
      </c>
      <c r="R1526" s="40" t="b">
        <v>0</v>
      </c>
      <c r="S1526" s="40" t="s">
        <v>1373</v>
      </c>
      <c r="T1526" s="40" t="s">
        <v>212</v>
      </c>
      <c r="U1526" s="41">
        <v>0.1</v>
      </c>
      <c r="V1526" s="41">
        <v>0.9</v>
      </c>
      <c r="W1526" s="41">
        <v>0.1</v>
      </c>
      <c r="X1526" s="41">
        <v>0.5</v>
      </c>
      <c r="Y1526" s="40" t="b">
        <v>0</v>
      </c>
      <c r="Z1526" s="40" t="b">
        <v>1</v>
      </c>
      <c r="AA1526" s="40" t="b">
        <v>0</v>
      </c>
      <c r="AB1526" s="40" t="b">
        <v>0</v>
      </c>
      <c r="AC1526" s="41" t="s">
        <v>12338</v>
      </c>
      <c r="AD1526" s="41" t="s">
        <v>12339</v>
      </c>
      <c r="AE1526" s="41">
        <v>410.1494379</v>
      </c>
      <c r="AF1526" s="41">
        <v>-4.609127373</v>
      </c>
      <c r="AG1526" s="42">
        <v>1.0E42</v>
      </c>
      <c r="AH1526" s="51">
        <v>0.497769772</v>
      </c>
      <c r="AI1526" s="45" t="s">
        <v>12340</v>
      </c>
      <c r="AJ1526" s="46">
        <v>1.00067824549211E128</v>
      </c>
      <c r="AK1526" s="41">
        <v>10000.0</v>
      </c>
      <c r="AL1526" s="40" t="s">
        <v>216</v>
      </c>
      <c r="AM1526" s="40" t="s">
        <v>7285</v>
      </c>
      <c r="AN1526" s="40" t="s">
        <v>224</v>
      </c>
      <c r="AO1526" s="42">
        <v>1.01E139</v>
      </c>
    </row>
    <row r="1527">
      <c r="A1527" s="41">
        <v>108.0</v>
      </c>
      <c r="B1527" s="42">
        <v>1.671309524E9</v>
      </c>
      <c r="C1527" s="42">
        <v>3356.0</v>
      </c>
      <c r="D1527" s="40" t="s">
        <v>1243</v>
      </c>
      <c r="E1527" s="41">
        <v>140.0</v>
      </c>
      <c r="F1527" s="41">
        <v>35.0</v>
      </c>
      <c r="G1527" s="41">
        <v>70.0</v>
      </c>
      <c r="H1527" s="41">
        <v>-3.07732701</v>
      </c>
      <c r="I1527" s="41">
        <v>10000.0</v>
      </c>
      <c r="J1527" s="41">
        <v>5000.0</v>
      </c>
      <c r="K1527" s="41">
        <v>1200.0</v>
      </c>
      <c r="L1527" s="41">
        <v>600.0</v>
      </c>
      <c r="M1527" s="41">
        <v>30.0</v>
      </c>
      <c r="N1527" s="40" t="s">
        <v>1370</v>
      </c>
      <c r="O1527" s="40" t="s">
        <v>1371</v>
      </c>
      <c r="P1527" s="40" t="s">
        <v>1372</v>
      </c>
      <c r="Q1527" s="40" t="s">
        <v>8686</v>
      </c>
      <c r="R1527" s="40" t="b">
        <v>0</v>
      </c>
      <c r="S1527" s="40" t="s">
        <v>1373</v>
      </c>
      <c r="T1527" s="40" t="s">
        <v>212</v>
      </c>
      <c r="U1527" s="41">
        <v>0.1</v>
      </c>
      <c r="V1527" s="41">
        <v>0.9</v>
      </c>
      <c r="W1527" s="41">
        <v>0.1</v>
      </c>
      <c r="X1527" s="41">
        <v>0.4</v>
      </c>
      <c r="Y1527" s="40" t="b">
        <v>0</v>
      </c>
      <c r="Z1527" s="40" t="b">
        <v>1</v>
      </c>
      <c r="AA1527" s="40" t="b">
        <v>0</v>
      </c>
      <c r="AB1527" s="40" t="b">
        <v>1</v>
      </c>
      <c r="AC1527" s="41" t="s">
        <v>12341</v>
      </c>
      <c r="AD1527" s="41" t="s">
        <v>12342</v>
      </c>
      <c r="AE1527" s="41">
        <v>1202.773998</v>
      </c>
      <c r="AF1527" s="41">
        <v>-4.609316383</v>
      </c>
      <c r="AG1527" s="42">
        <v>4.78E40</v>
      </c>
      <c r="AH1527" s="51">
        <v>0.497831192</v>
      </c>
      <c r="AI1527" s="45" t="s">
        <v>12343</v>
      </c>
      <c r="AJ1527" s="46">
        <v>4.78005747999073E81</v>
      </c>
      <c r="AK1527" s="41">
        <v>4870.0</v>
      </c>
      <c r="AL1527" s="40" t="s">
        <v>2224</v>
      </c>
      <c r="AM1527" s="40" t="s">
        <v>7285</v>
      </c>
      <c r="AN1527" s="40" t="s">
        <v>5643</v>
      </c>
      <c r="AO1527" s="42">
        <v>1.0E135</v>
      </c>
    </row>
    <row r="1528">
      <c r="A1528" s="41">
        <v>80.0</v>
      </c>
      <c r="B1528" s="42">
        <v>1.671309524E9</v>
      </c>
      <c r="C1528" s="42">
        <v>3356.0</v>
      </c>
      <c r="D1528" s="40" t="s">
        <v>1243</v>
      </c>
      <c r="E1528" s="41">
        <v>140.0</v>
      </c>
      <c r="F1528" s="41">
        <v>35.0</v>
      </c>
      <c r="G1528" s="41">
        <v>70.0</v>
      </c>
      <c r="H1528" s="41">
        <v>-3.07732701</v>
      </c>
      <c r="I1528" s="41">
        <v>10000.0</v>
      </c>
      <c r="J1528" s="41">
        <v>5000.0</v>
      </c>
      <c r="K1528" s="41">
        <v>1200.0</v>
      </c>
      <c r="L1528" s="41">
        <v>600.0</v>
      </c>
      <c r="M1528" s="41">
        <v>30.0</v>
      </c>
      <c r="N1528" s="40" t="s">
        <v>1370</v>
      </c>
      <c r="O1528" s="40" t="s">
        <v>1371</v>
      </c>
      <c r="P1528" s="40" t="s">
        <v>7305</v>
      </c>
      <c r="Q1528" s="40" t="s">
        <v>8686</v>
      </c>
      <c r="R1528" s="40" t="b">
        <v>0</v>
      </c>
      <c r="S1528" s="40" t="s">
        <v>1373</v>
      </c>
      <c r="T1528" s="40" t="s">
        <v>212</v>
      </c>
      <c r="U1528" s="41">
        <v>0.1</v>
      </c>
      <c r="V1528" s="41">
        <v>0.9</v>
      </c>
      <c r="W1528" s="41">
        <v>0.3</v>
      </c>
      <c r="X1528" s="41">
        <v>0.6</v>
      </c>
      <c r="Y1528" s="40" t="b">
        <v>0</v>
      </c>
      <c r="Z1528" s="40" t="b">
        <v>1</v>
      </c>
      <c r="AA1528" s="40" t="b">
        <v>0</v>
      </c>
      <c r="AB1528" s="40" t="b">
        <v>1</v>
      </c>
      <c r="AC1528" s="41" t="s">
        <v>12344</v>
      </c>
      <c r="AD1528" s="41" t="s">
        <v>12345</v>
      </c>
      <c r="AE1528" s="41">
        <v>980.8117108</v>
      </c>
      <c r="AF1528" s="41">
        <v>-4.609472751</v>
      </c>
      <c r="AG1528" s="42">
        <v>4.76E41</v>
      </c>
      <c r="AH1528" s="51">
        <v>0.497882005</v>
      </c>
      <c r="AI1528" s="45" t="s">
        <v>12346</v>
      </c>
      <c r="AJ1528" s="46">
        <v>4.75895843735556E167</v>
      </c>
      <c r="AK1528" s="41">
        <v>3227.0</v>
      </c>
      <c r="AL1528" s="40" t="s">
        <v>7372</v>
      </c>
      <c r="AM1528" s="40" t="s">
        <v>7285</v>
      </c>
      <c r="AN1528" s="40" t="s">
        <v>5643</v>
      </c>
      <c r="AO1528" s="42">
        <v>1.01E138</v>
      </c>
    </row>
    <row r="1529">
      <c r="A1529" s="41">
        <v>85.0</v>
      </c>
      <c r="B1529" s="42">
        <v>1.67130956E9</v>
      </c>
      <c r="C1529" s="42">
        <v>3356.0</v>
      </c>
      <c r="D1529" s="40" t="s">
        <v>1243</v>
      </c>
      <c r="E1529" s="41">
        <v>140.0</v>
      </c>
      <c r="F1529" s="41">
        <v>35.0</v>
      </c>
      <c r="G1529" s="41">
        <v>70.0</v>
      </c>
      <c r="H1529" s="41">
        <v>-3.07732701</v>
      </c>
      <c r="I1529" s="41">
        <v>10000.0</v>
      </c>
      <c r="J1529" s="41">
        <v>5000.0</v>
      </c>
      <c r="K1529" s="41">
        <v>1200.0</v>
      </c>
      <c r="L1529" s="41">
        <v>600.0</v>
      </c>
      <c r="M1529" s="41">
        <v>30.0</v>
      </c>
      <c r="N1529" s="40" t="s">
        <v>1370</v>
      </c>
      <c r="O1529" s="40" t="s">
        <v>1371</v>
      </c>
      <c r="P1529" s="40" t="s">
        <v>7305</v>
      </c>
      <c r="Q1529" s="40" t="s">
        <v>8686</v>
      </c>
      <c r="R1529" s="40" t="b">
        <v>0</v>
      </c>
      <c r="S1529" s="40" t="s">
        <v>7286</v>
      </c>
      <c r="T1529" s="40" t="s">
        <v>7305</v>
      </c>
      <c r="U1529" s="41">
        <v>0.1</v>
      </c>
      <c r="V1529" s="41">
        <v>0.9</v>
      </c>
      <c r="W1529" s="41">
        <v>0.2</v>
      </c>
      <c r="X1529" s="41">
        <v>0.5</v>
      </c>
      <c r="Y1529" s="40" t="b">
        <v>0</v>
      </c>
      <c r="Z1529" s="40" t="b">
        <v>1</v>
      </c>
      <c r="AA1529" s="40" t="b">
        <v>0</v>
      </c>
      <c r="AB1529" s="40" t="b">
        <v>0</v>
      </c>
      <c r="AC1529" s="41" t="s">
        <v>12347</v>
      </c>
      <c r="AD1529" s="41" t="s">
        <v>1000</v>
      </c>
      <c r="AE1529" s="41">
        <v>790.5899882</v>
      </c>
      <c r="AF1529" s="41">
        <v>-4.609879521</v>
      </c>
      <c r="AG1529" s="42">
        <v>1.15E42</v>
      </c>
      <c r="AH1529" s="51">
        <v>0.498014188</v>
      </c>
      <c r="AI1529" s="45" t="s">
        <v>12348</v>
      </c>
      <c r="AJ1529" s="45">
        <v>1.14577245747073E257</v>
      </c>
      <c r="AK1529" s="41">
        <v>6204.0</v>
      </c>
      <c r="AL1529" s="40" t="s">
        <v>7372</v>
      </c>
      <c r="AM1529" s="40" t="s">
        <v>7285</v>
      </c>
      <c r="AN1529" s="40" t="s">
        <v>5643</v>
      </c>
      <c r="AO1529" s="42">
        <v>1.1E139</v>
      </c>
    </row>
    <row r="1530">
      <c r="A1530" s="41">
        <v>260.0</v>
      </c>
      <c r="B1530" s="42">
        <v>1.671302375E9</v>
      </c>
      <c r="C1530" s="42">
        <v>3356.0</v>
      </c>
      <c r="D1530" s="40" t="s">
        <v>1243</v>
      </c>
      <c r="E1530" s="41">
        <v>140.0</v>
      </c>
      <c r="F1530" s="41">
        <v>35.0</v>
      </c>
      <c r="G1530" s="41">
        <v>70.0</v>
      </c>
      <c r="H1530" s="41">
        <v>-3.07732701</v>
      </c>
      <c r="I1530" s="41">
        <v>10000.0</v>
      </c>
      <c r="J1530" s="41">
        <v>5000.0</v>
      </c>
      <c r="K1530" s="41">
        <v>1200.0</v>
      </c>
      <c r="L1530" s="41">
        <v>600.0</v>
      </c>
      <c r="M1530" s="41">
        <v>30.0</v>
      </c>
      <c r="N1530" s="40" t="s">
        <v>1370</v>
      </c>
      <c r="O1530" s="40" t="s">
        <v>208</v>
      </c>
      <c r="P1530" s="40" t="s">
        <v>7305</v>
      </c>
      <c r="Q1530" s="40" t="s">
        <v>8686</v>
      </c>
      <c r="R1530" s="40" t="b">
        <v>0</v>
      </c>
      <c r="S1530" s="40" t="s">
        <v>1373</v>
      </c>
      <c r="T1530" s="40" t="s">
        <v>212</v>
      </c>
      <c r="U1530" s="41">
        <v>0.1</v>
      </c>
      <c r="V1530" s="41">
        <v>0.9</v>
      </c>
      <c r="W1530" s="41">
        <v>0.3</v>
      </c>
      <c r="X1530" s="41">
        <v>0.6</v>
      </c>
      <c r="Y1530" s="40" t="b">
        <v>0</v>
      </c>
      <c r="Z1530" s="40" t="b">
        <v>1</v>
      </c>
      <c r="AA1530" s="40" t="b">
        <v>0</v>
      </c>
      <c r="AB1530" s="40" t="b">
        <v>0</v>
      </c>
      <c r="AC1530" s="41" t="s">
        <v>12349</v>
      </c>
      <c r="AD1530" s="41" t="s">
        <v>12350</v>
      </c>
      <c r="AE1530" s="41">
        <v>214.4834254</v>
      </c>
      <c r="AF1530" s="41">
        <v>-4.611793478</v>
      </c>
      <c r="AG1530" s="42">
        <v>6.53E41</v>
      </c>
      <c r="AH1530" s="51">
        <v>0.498636142</v>
      </c>
      <c r="AI1530" s="45" t="s">
        <v>12351</v>
      </c>
      <c r="AJ1530" s="40" t="s">
        <v>12352</v>
      </c>
      <c r="AK1530" s="41">
        <v>5715.0</v>
      </c>
      <c r="AL1530" s="40" t="s">
        <v>1382</v>
      </c>
      <c r="AM1530" s="40" t="s">
        <v>7285</v>
      </c>
      <c r="AN1530" s="40" t="s">
        <v>224</v>
      </c>
      <c r="AO1530" s="42">
        <v>1.11E138</v>
      </c>
    </row>
    <row r="1531">
      <c r="A1531" s="41">
        <v>3.0</v>
      </c>
      <c r="B1531" s="42">
        <v>1.671302375E9</v>
      </c>
      <c r="C1531" s="42">
        <v>3356.0</v>
      </c>
      <c r="D1531" s="40" t="s">
        <v>1243</v>
      </c>
      <c r="E1531" s="41">
        <v>140.0</v>
      </c>
      <c r="F1531" s="41">
        <v>35.0</v>
      </c>
      <c r="G1531" s="41">
        <v>70.0</v>
      </c>
      <c r="H1531" s="41">
        <v>-3.07732701</v>
      </c>
      <c r="I1531" s="41">
        <v>10000.0</v>
      </c>
      <c r="J1531" s="41">
        <v>5000.0</v>
      </c>
      <c r="K1531" s="41">
        <v>1200.0</v>
      </c>
      <c r="L1531" s="41">
        <v>600.0</v>
      </c>
      <c r="M1531" s="41">
        <v>30.0</v>
      </c>
      <c r="N1531" s="40" t="s">
        <v>1370</v>
      </c>
      <c r="O1531" s="40" t="s">
        <v>1371</v>
      </c>
      <c r="P1531" s="40" t="s">
        <v>209</v>
      </c>
      <c r="Q1531" s="40" t="s">
        <v>8686</v>
      </c>
      <c r="R1531" s="40" t="b">
        <v>0</v>
      </c>
      <c r="S1531" s="40" t="s">
        <v>1373</v>
      </c>
      <c r="T1531" s="40" t="s">
        <v>212</v>
      </c>
      <c r="U1531" s="41">
        <v>0.1</v>
      </c>
      <c r="V1531" s="41">
        <v>0.9</v>
      </c>
      <c r="W1531" s="41">
        <v>0.2</v>
      </c>
      <c r="X1531" s="41">
        <v>0.4</v>
      </c>
      <c r="Y1531" s="40" t="b">
        <v>0</v>
      </c>
      <c r="Z1531" s="40" t="b">
        <v>1</v>
      </c>
      <c r="AA1531" s="40" t="b">
        <v>0</v>
      </c>
      <c r="AB1531" s="40" t="b">
        <v>0</v>
      </c>
      <c r="AC1531" s="41" t="s">
        <v>12353</v>
      </c>
      <c r="AD1531" s="41" t="s">
        <v>12354</v>
      </c>
      <c r="AE1531" s="41">
        <v>326.5547972</v>
      </c>
      <c r="AF1531" s="41">
        <v>-4.612818018</v>
      </c>
      <c r="AG1531" s="42">
        <v>1.39E41</v>
      </c>
      <c r="AH1531" s="51">
        <v>0.498969074</v>
      </c>
      <c r="AI1531" s="45" t="s">
        <v>12355</v>
      </c>
      <c r="AJ1531" s="45">
        <v>1.38784334297664E251</v>
      </c>
      <c r="AK1531" s="41">
        <v>10000.0</v>
      </c>
      <c r="AL1531" s="40" t="s">
        <v>216</v>
      </c>
      <c r="AM1531" s="40" t="s">
        <v>7285</v>
      </c>
      <c r="AN1531" s="40" t="s">
        <v>224</v>
      </c>
      <c r="AO1531" s="42">
        <v>1.1E136</v>
      </c>
    </row>
    <row r="1532">
      <c r="A1532" s="41">
        <v>83.0</v>
      </c>
      <c r="B1532" s="42">
        <v>1.67130956E9</v>
      </c>
      <c r="C1532" s="42">
        <v>3356.0</v>
      </c>
      <c r="D1532" s="40" t="s">
        <v>1243</v>
      </c>
      <c r="E1532" s="41">
        <v>140.0</v>
      </c>
      <c r="F1532" s="41">
        <v>35.0</v>
      </c>
      <c r="G1532" s="41">
        <v>70.0</v>
      </c>
      <c r="H1532" s="41">
        <v>-3.07732701</v>
      </c>
      <c r="I1532" s="41">
        <v>10000.0</v>
      </c>
      <c r="J1532" s="41">
        <v>5000.0</v>
      </c>
      <c r="K1532" s="41">
        <v>1200.0</v>
      </c>
      <c r="L1532" s="41">
        <v>600.0</v>
      </c>
      <c r="M1532" s="41">
        <v>30.0</v>
      </c>
      <c r="N1532" s="40" t="s">
        <v>1370</v>
      </c>
      <c r="O1532" s="40" t="s">
        <v>1371</v>
      </c>
      <c r="P1532" s="40" t="s">
        <v>7305</v>
      </c>
      <c r="Q1532" s="40" t="s">
        <v>8686</v>
      </c>
      <c r="R1532" s="40" t="b">
        <v>0</v>
      </c>
      <c r="S1532" s="40" t="s">
        <v>7286</v>
      </c>
      <c r="T1532" s="40" t="s">
        <v>7305</v>
      </c>
      <c r="U1532" s="41">
        <v>0.1</v>
      </c>
      <c r="V1532" s="41">
        <v>0.9</v>
      </c>
      <c r="W1532" s="41">
        <v>0.1</v>
      </c>
      <c r="X1532" s="41">
        <v>0.6</v>
      </c>
      <c r="Y1532" s="40" t="b">
        <v>0</v>
      </c>
      <c r="Z1532" s="40" t="b">
        <v>1</v>
      </c>
      <c r="AA1532" s="40" t="b">
        <v>0</v>
      </c>
      <c r="AB1532" s="40" t="b">
        <v>0</v>
      </c>
      <c r="AC1532" s="41" t="s">
        <v>12356</v>
      </c>
      <c r="AD1532" s="41" t="s">
        <v>12357</v>
      </c>
      <c r="AE1532" s="41">
        <v>1203.690132</v>
      </c>
      <c r="AF1532" s="41">
        <v>-4.613054208</v>
      </c>
      <c r="AG1532" s="42">
        <v>8.96E40</v>
      </c>
      <c r="AH1532" s="51">
        <v>0.499045825</v>
      </c>
      <c r="AI1532" s="45" t="s">
        <v>12358</v>
      </c>
      <c r="AJ1532" s="46">
        <v>8.96260351604297E122</v>
      </c>
      <c r="AK1532" s="41">
        <v>7988.0</v>
      </c>
      <c r="AL1532" s="40" t="s">
        <v>2224</v>
      </c>
      <c r="AM1532" s="40" t="s">
        <v>7285</v>
      </c>
      <c r="AN1532" s="40" t="s">
        <v>5643</v>
      </c>
      <c r="AO1532" s="42">
        <v>1.0E136</v>
      </c>
    </row>
    <row r="1533">
      <c r="A1533" s="41">
        <v>252.0</v>
      </c>
      <c r="B1533" s="42">
        <v>1.671302375E9</v>
      </c>
      <c r="C1533" s="42">
        <v>3356.0</v>
      </c>
      <c r="D1533" s="40" t="s">
        <v>1243</v>
      </c>
      <c r="E1533" s="41">
        <v>140.0</v>
      </c>
      <c r="F1533" s="41">
        <v>35.0</v>
      </c>
      <c r="G1533" s="41">
        <v>70.0</v>
      </c>
      <c r="H1533" s="41">
        <v>-3.07732701</v>
      </c>
      <c r="I1533" s="41">
        <v>10000.0</v>
      </c>
      <c r="J1533" s="41">
        <v>5000.0</v>
      </c>
      <c r="K1533" s="41">
        <v>1200.0</v>
      </c>
      <c r="L1533" s="41">
        <v>600.0</v>
      </c>
      <c r="M1533" s="41">
        <v>30.0</v>
      </c>
      <c r="N1533" s="40" t="s">
        <v>1370</v>
      </c>
      <c r="O1533" s="40" t="s">
        <v>208</v>
      </c>
      <c r="P1533" s="40" t="s">
        <v>7305</v>
      </c>
      <c r="Q1533" s="40" t="s">
        <v>8686</v>
      </c>
      <c r="R1533" s="40" t="b">
        <v>0</v>
      </c>
      <c r="S1533" s="40" t="s">
        <v>1373</v>
      </c>
      <c r="T1533" s="40" t="s">
        <v>212</v>
      </c>
      <c r="U1533" s="41">
        <v>0.1</v>
      </c>
      <c r="V1533" s="41">
        <v>0.9</v>
      </c>
      <c r="W1533" s="41">
        <v>0.1</v>
      </c>
      <c r="X1533" s="41">
        <v>0.4</v>
      </c>
      <c r="Y1533" s="40" t="b">
        <v>0</v>
      </c>
      <c r="Z1533" s="40" t="b">
        <v>1</v>
      </c>
      <c r="AA1533" s="40" t="b">
        <v>0</v>
      </c>
      <c r="AB1533" s="40" t="b">
        <v>0</v>
      </c>
      <c r="AC1533" s="41" t="s">
        <v>12359</v>
      </c>
      <c r="AD1533" s="41" t="s">
        <v>12360</v>
      </c>
      <c r="AE1533" s="41">
        <v>228.7976148</v>
      </c>
      <c r="AF1533" s="41">
        <v>-4.613465027</v>
      </c>
      <c r="AG1533" s="42">
        <v>1.02E42</v>
      </c>
      <c r="AH1533" s="51">
        <v>0.499179324</v>
      </c>
      <c r="AI1533" s="45" t="s">
        <v>12361</v>
      </c>
      <c r="AJ1533" s="46">
        <v>1.0176591270751E128</v>
      </c>
      <c r="AK1533" s="41">
        <v>8033.0</v>
      </c>
      <c r="AL1533" s="40" t="s">
        <v>1382</v>
      </c>
      <c r="AM1533" s="40" t="s">
        <v>7285</v>
      </c>
      <c r="AN1533" s="40" t="s">
        <v>224</v>
      </c>
      <c r="AO1533" s="42">
        <v>1.01E139</v>
      </c>
    </row>
    <row r="1534">
      <c r="A1534" s="41">
        <v>43.0</v>
      </c>
      <c r="B1534" s="42">
        <v>1.671309524E9</v>
      </c>
      <c r="C1534" s="42">
        <v>3356.0</v>
      </c>
      <c r="D1534" s="40" t="s">
        <v>1243</v>
      </c>
      <c r="E1534" s="41">
        <v>140.0</v>
      </c>
      <c r="F1534" s="41">
        <v>35.0</v>
      </c>
      <c r="G1534" s="41">
        <v>70.0</v>
      </c>
      <c r="H1534" s="41">
        <v>-3.07732701</v>
      </c>
      <c r="I1534" s="41">
        <v>10000.0</v>
      </c>
      <c r="J1534" s="41">
        <v>5000.0</v>
      </c>
      <c r="K1534" s="41">
        <v>1200.0</v>
      </c>
      <c r="L1534" s="41">
        <v>600.0</v>
      </c>
      <c r="M1534" s="41">
        <v>30.0</v>
      </c>
      <c r="N1534" s="40" t="s">
        <v>1370</v>
      </c>
      <c r="O1534" s="40" t="s">
        <v>1371</v>
      </c>
      <c r="P1534" s="40" t="s">
        <v>7310</v>
      </c>
      <c r="Q1534" s="40" t="s">
        <v>8686</v>
      </c>
      <c r="R1534" s="40" t="b">
        <v>0</v>
      </c>
      <c r="S1534" s="40" t="s">
        <v>1373</v>
      </c>
      <c r="T1534" s="40" t="s">
        <v>212</v>
      </c>
      <c r="U1534" s="41">
        <v>0.1</v>
      </c>
      <c r="V1534" s="41">
        <v>0.9</v>
      </c>
      <c r="W1534" s="41">
        <v>0.3</v>
      </c>
      <c r="X1534" s="41">
        <v>0.5</v>
      </c>
      <c r="Y1534" s="40" t="b">
        <v>0</v>
      </c>
      <c r="Z1534" s="40" t="b">
        <v>1</v>
      </c>
      <c r="AA1534" s="40" t="b">
        <v>0</v>
      </c>
      <c r="AB1534" s="40" t="b">
        <v>1</v>
      </c>
      <c r="AC1534" s="41" t="s">
        <v>12362</v>
      </c>
      <c r="AD1534" s="41" t="s">
        <v>11274</v>
      </c>
      <c r="AE1534" s="41">
        <v>1203.381365</v>
      </c>
      <c r="AF1534" s="41">
        <v>-4.615415187</v>
      </c>
      <c r="AG1534" s="42">
        <v>4.97E41</v>
      </c>
      <c r="AH1534" s="51">
        <v>0.499813043</v>
      </c>
      <c r="AI1534" s="45" t="s">
        <v>12363</v>
      </c>
      <c r="AJ1534" s="46">
        <v>4.97303546293889E167</v>
      </c>
      <c r="AK1534" s="41">
        <v>3477.0</v>
      </c>
      <c r="AL1534" s="40" t="s">
        <v>2224</v>
      </c>
      <c r="AM1534" s="40" t="s">
        <v>7285</v>
      </c>
      <c r="AN1534" s="40" t="s">
        <v>5643</v>
      </c>
      <c r="AO1534" s="42">
        <v>1.01E138</v>
      </c>
    </row>
    <row r="1535">
      <c r="A1535" s="41">
        <v>4.0</v>
      </c>
      <c r="B1535" s="42">
        <v>1.67130956E9</v>
      </c>
      <c r="C1535" s="42">
        <v>3356.0</v>
      </c>
      <c r="D1535" s="40" t="s">
        <v>1243</v>
      </c>
      <c r="E1535" s="41">
        <v>140.0</v>
      </c>
      <c r="F1535" s="41">
        <v>35.0</v>
      </c>
      <c r="G1535" s="41">
        <v>70.0</v>
      </c>
      <c r="H1535" s="41">
        <v>-3.07732701</v>
      </c>
      <c r="I1535" s="41">
        <v>10000.0</v>
      </c>
      <c r="J1535" s="41">
        <v>5000.0</v>
      </c>
      <c r="K1535" s="41">
        <v>1200.0</v>
      </c>
      <c r="L1535" s="41">
        <v>600.0</v>
      </c>
      <c r="M1535" s="41">
        <v>30.0</v>
      </c>
      <c r="N1535" s="40" t="s">
        <v>1370</v>
      </c>
      <c r="O1535" s="40" t="s">
        <v>1371</v>
      </c>
      <c r="P1535" s="40" t="s">
        <v>209</v>
      </c>
      <c r="Q1535" s="40" t="s">
        <v>8686</v>
      </c>
      <c r="R1535" s="40" t="b">
        <v>0</v>
      </c>
      <c r="S1535" s="40" t="s">
        <v>1373</v>
      </c>
      <c r="T1535" s="40" t="s">
        <v>7305</v>
      </c>
      <c r="U1535" s="41">
        <v>0.1</v>
      </c>
      <c r="V1535" s="41">
        <v>0.9</v>
      </c>
      <c r="W1535" s="41">
        <v>0.2</v>
      </c>
      <c r="X1535" s="41">
        <v>0.5</v>
      </c>
      <c r="Y1535" s="40" t="b">
        <v>0</v>
      </c>
      <c r="Z1535" s="40" t="b">
        <v>1</v>
      </c>
      <c r="AA1535" s="40" t="b">
        <v>0</v>
      </c>
      <c r="AB1535" s="40" t="b">
        <v>0</v>
      </c>
      <c r="AC1535" s="41" t="s">
        <v>12364</v>
      </c>
      <c r="AD1535" s="41" t="s">
        <v>12365</v>
      </c>
      <c r="AE1535" s="41">
        <v>688.4781601</v>
      </c>
      <c r="AF1535" s="41">
        <v>-4.615800265</v>
      </c>
      <c r="AG1535" s="42">
        <v>1.55E41</v>
      </c>
      <c r="AH1535" s="51">
        <v>0.499938177</v>
      </c>
      <c r="AI1535" s="45" t="s">
        <v>12366</v>
      </c>
      <c r="AJ1535" s="45">
        <v>1.55085943727109E251</v>
      </c>
      <c r="AK1535" s="41">
        <v>6724.0</v>
      </c>
      <c r="AL1535" s="40" t="s">
        <v>1382</v>
      </c>
      <c r="AM1535" s="40" t="s">
        <v>7285</v>
      </c>
      <c r="AN1535" s="40" t="s">
        <v>5643</v>
      </c>
      <c r="AO1535" s="42">
        <v>1.11E136</v>
      </c>
    </row>
    <row r="1536">
      <c r="A1536" s="41">
        <v>120.0</v>
      </c>
      <c r="B1536" s="42">
        <v>1.671312492E9</v>
      </c>
      <c r="C1536" s="42">
        <v>3356.0</v>
      </c>
      <c r="D1536" s="40" t="s">
        <v>1243</v>
      </c>
      <c r="E1536" s="41">
        <v>140.0</v>
      </c>
      <c r="F1536" s="41">
        <v>35.0</v>
      </c>
      <c r="G1536" s="41">
        <v>70.0</v>
      </c>
      <c r="H1536" s="41">
        <v>-3.07732701</v>
      </c>
      <c r="I1536" s="41">
        <v>10000.0</v>
      </c>
      <c r="J1536" s="41">
        <v>5000.0</v>
      </c>
      <c r="K1536" s="41">
        <v>1200.0</v>
      </c>
      <c r="L1536" s="41">
        <v>600.0</v>
      </c>
      <c r="M1536" s="41">
        <v>30.0</v>
      </c>
      <c r="N1536" s="40" t="s">
        <v>1370</v>
      </c>
      <c r="O1536" s="40" t="s">
        <v>1371</v>
      </c>
      <c r="P1536" s="40" t="s">
        <v>1372</v>
      </c>
      <c r="Q1536" s="40" t="s">
        <v>8686</v>
      </c>
      <c r="R1536" s="40" t="b">
        <v>0</v>
      </c>
      <c r="S1536" s="40" t="s">
        <v>7286</v>
      </c>
      <c r="T1536" s="40" t="s">
        <v>7305</v>
      </c>
      <c r="U1536" s="41">
        <v>0.1</v>
      </c>
      <c r="V1536" s="41">
        <v>0.9</v>
      </c>
      <c r="W1536" s="41">
        <v>0.2</v>
      </c>
      <c r="X1536" s="41">
        <v>0.4</v>
      </c>
      <c r="Y1536" s="40" t="b">
        <v>0</v>
      </c>
      <c r="Z1536" s="40" t="b">
        <v>1</v>
      </c>
      <c r="AA1536" s="40" t="b">
        <v>0</v>
      </c>
      <c r="AB1536" s="40" t="b">
        <v>1</v>
      </c>
      <c r="AC1536" s="41" t="s">
        <v>12367</v>
      </c>
      <c r="AD1536" s="41" t="s">
        <v>12368</v>
      </c>
      <c r="AE1536" s="41">
        <v>625.8249178</v>
      </c>
      <c r="AF1536" s="41">
        <v>-4.616628748</v>
      </c>
      <c r="AG1536" s="42">
        <v>9.36E41</v>
      </c>
      <c r="AH1536" s="51">
        <v>0.500207399</v>
      </c>
      <c r="AI1536" s="45" t="s">
        <v>12369</v>
      </c>
      <c r="AJ1536" s="46">
        <v>9.35814988656758E125</v>
      </c>
      <c r="AK1536" s="41">
        <v>2459.0</v>
      </c>
      <c r="AL1536" s="40" t="s">
        <v>7372</v>
      </c>
      <c r="AM1536" s="40" t="s">
        <v>7285</v>
      </c>
      <c r="AN1536" s="40" t="s">
        <v>5643</v>
      </c>
      <c r="AO1536" s="42">
        <v>1.01E139</v>
      </c>
    </row>
    <row r="1537">
      <c r="A1537" s="41">
        <v>120.0</v>
      </c>
      <c r="B1537" s="42">
        <v>1.671312514E9</v>
      </c>
      <c r="C1537" s="42">
        <v>3356.0</v>
      </c>
      <c r="D1537" s="40" t="s">
        <v>1243</v>
      </c>
      <c r="E1537" s="41">
        <v>140.0</v>
      </c>
      <c r="F1537" s="41">
        <v>35.0</v>
      </c>
      <c r="G1537" s="41">
        <v>70.0</v>
      </c>
      <c r="H1537" s="41">
        <v>-3.07732701</v>
      </c>
      <c r="I1537" s="41">
        <v>10000.0</v>
      </c>
      <c r="J1537" s="41">
        <v>5000.0</v>
      </c>
      <c r="K1537" s="41">
        <v>1200.0</v>
      </c>
      <c r="L1537" s="41">
        <v>600.0</v>
      </c>
      <c r="M1537" s="41">
        <v>30.0</v>
      </c>
      <c r="N1537" s="40" t="s">
        <v>1370</v>
      </c>
      <c r="O1537" s="40" t="s">
        <v>1371</v>
      </c>
      <c r="P1537" s="40" t="s">
        <v>1372</v>
      </c>
      <c r="Q1537" s="40" t="s">
        <v>8686</v>
      </c>
      <c r="R1537" s="40" t="b">
        <v>0</v>
      </c>
      <c r="S1537" s="40" t="s">
        <v>7286</v>
      </c>
      <c r="T1537" s="40" t="s">
        <v>7305</v>
      </c>
      <c r="U1537" s="41">
        <v>0.1</v>
      </c>
      <c r="V1537" s="41">
        <v>0.9</v>
      </c>
      <c r="W1537" s="41">
        <v>0.2</v>
      </c>
      <c r="X1537" s="41">
        <v>0.4</v>
      </c>
      <c r="Y1537" s="40" t="b">
        <v>0</v>
      </c>
      <c r="Z1537" s="40" t="b">
        <v>1</v>
      </c>
      <c r="AA1537" s="40" t="b">
        <v>0</v>
      </c>
      <c r="AB1537" s="40" t="b">
        <v>1</v>
      </c>
      <c r="AC1537" s="41" t="s">
        <v>11750</v>
      </c>
      <c r="AD1537" s="41" t="s">
        <v>12370</v>
      </c>
      <c r="AE1537" s="41">
        <v>624.5402043</v>
      </c>
      <c r="AF1537" s="41">
        <v>-4.616628748</v>
      </c>
      <c r="AG1537" s="42">
        <v>9.36E41</v>
      </c>
      <c r="AH1537" s="51">
        <v>0.500207399</v>
      </c>
      <c r="AI1537" s="45" t="s">
        <v>12369</v>
      </c>
      <c r="AJ1537" s="46">
        <v>9.35814988656758E125</v>
      </c>
      <c r="AK1537" s="41">
        <v>2674.0</v>
      </c>
      <c r="AL1537" s="40" t="s">
        <v>7372</v>
      </c>
      <c r="AM1537" s="40" t="s">
        <v>7285</v>
      </c>
      <c r="AN1537" s="40" t="s">
        <v>5643</v>
      </c>
      <c r="AO1537" s="42">
        <v>1.01E139</v>
      </c>
    </row>
    <row r="1538">
      <c r="A1538" s="41">
        <v>4.0</v>
      </c>
      <c r="B1538" s="42">
        <v>1.671302375E9</v>
      </c>
      <c r="C1538" s="42">
        <v>3356.0</v>
      </c>
      <c r="D1538" s="40" t="s">
        <v>1243</v>
      </c>
      <c r="E1538" s="41">
        <v>140.0</v>
      </c>
      <c r="F1538" s="41">
        <v>35.0</v>
      </c>
      <c r="G1538" s="41">
        <v>70.0</v>
      </c>
      <c r="H1538" s="41">
        <v>-3.07732701</v>
      </c>
      <c r="I1538" s="41">
        <v>10000.0</v>
      </c>
      <c r="J1538" s="41">
        <v>5000.0</v>
      </c>
      <c r="K1538" s="41">
        <v>1200.0</v>
      </c>
      <c r="L1538" s="41">
        <v>600.0</v>
      </c>
      <c r="M1538" s="41">
        <v>30.0</v>
      </c>
      <c r="N1538" s="40" t="s">
        <v>1370</v>
      </c>
      <c r="O1538" s="40" t="s">
        <v>1371</v>
      </c>
      <c r="P1538" s="40" t="s">
        <v>209</v>
      </c>
      <c r="Q1538" s="40" t="s">
        <v>8686</v>
      </c>
      <c r="R1538" s="40" t="b">
        <v>0</v>
      </c>
      <c r="S1538" s="40" t="s">
        <v>1373</v>
      </c>
      <c r="T1538" s="40" t="s">
        <v>212</v>
      </c>
      <c r="U1538" s="41">
        <v>0.1</v>
      </c>
      <c r="V1538" s="41">
        <v>0.9</v>
      </c>
      <c r="W1538" s="41">
        <v>0.2</v>
      </c>
      <c r="X1538" s="41">
        <v>0.5</v>
      </c>
      <c r="Y1538" s="40" t="b">
        <v>0</v>
      </c>
      <c r="Z1538" s="40" t="b">
        <v>1</v>
      </c>
      <c r="AA1538" s="40" t="b">
        <v>0</v>
      </c>
      <c r="AB1538" s="40" t="b">
        <v>0</v>
      </c>
      <c r="AC1538" s="41" t="s">
        <v>12371</v>
      </c>
      <c r="AD1538" s="41" t="s">
        <v>12372</v>
      </c>
      <c r="AE1538" s="41">
        <v>399.9879279</v>
      </c>
      <c r="AF1538" s="41">
        <v>-4.619169561</v>
      </c>
      <c r="AG1538" s="42">
        <v>6.03E41</v>
      </c>
      <c r="AH1538" s="51">
        <v>0.501033054</v>
      </c>
      <c r="AI1538" s="45" t="s">
        <v>12373</v>
      </c>
      <c r="AJ1538" s="45">
        <v>6.03099921124979E251</v>
      </c>
      <c r="AK1538" s="41">
        <v>10000.0</v>
      </c>
      <c r="AL1538" s="40" t="s">
        <v>216</v>
      </c>
      <c r="AM1538" s="40" t="s">
        <v>7285</v>
      </c>
      <c r="AN1538" s="40" t="s">
        <v>224</v>
      </c>
      <c r="AO1538" s="42">
        <v>1.1E138</v>
      </c>
    </row>
    <row r="1539">
      <c r="A1539" s="41">
        <v>944.0</v>
      </c>
      <c r="B1539" s="42">
        <v>1.671302375E9</v>
      </c>
      <c r="C1539" s="42">
        <v>3356.0</v>
      </c>
      <c r="D1539" s="40" t="s">
        <v>1243</v>
      </c>
      <c r="E1539" s="41">
        <v>140.0</v>
      </c>
      <c r="F1539" s="41">
        <v>35.0</v>
      </c>
      <c r="G1539" s="41">
        <v>70.0</v>
      </c>
      <c r="H1539" s="41">
        <v>-3.07732701</v>
      </c>
      <c r="I1539" s="41">
        <v>10000.0</v>
      </c>
      <c r="J1539" s="41">
        <v>5000.0</v>
      </c>
      <c r="K1539" s="41">
        <v>1200.0</v>
      </c>
      <c r="L1539" s="41">
        <v>600.0</v>
      </c>
      <c r="M1539" s="41">
        <v>100.0</v>
      </c>
      <c r="N1539" s="40" t="s">
        <v>1370</v>
      </c>
      <c r="O1539" s="40" t="s">
        <v>208</v>
      </c>
      <c r="P1539" s="40" t="s">
        <v>7310</v>
      </c>
      <c r="Q1539" s="40" t="s">
        <v>8686</v>
      </c>
      <c r="R1539" s="40" t="b">
        <v>0</v>
      </c>
      <c r="S1539" s="40" t="s">
        <v>1373</v>
      </c>
      <c r="T1539" s="40" t="s">
        <v>212</v>
      </c>
      <c r="U1539" s="41">
        <v>0.1</v>
      </c>
      <c r="V1539" s="41">
        <v>0.9</v>
      </c>
      <c r="W1539" s="41">
        <v>0.3</v>
      </c>
      <c r="X1539" s="41">
        <v>0.6</v>
      </c>
      <c r="Y1539" s="40" t="b">
        <v>0</v>
      </c>
      <c r="Z1539" s="40" t="b">
        <v>1</v>
      </c>
      <c r="AA1539" s="40" t="b">
        <v>0</v>
      </c>
      <c r="AB1539" s="40" t="b">
        <v>0</v>
      </c>
      <c r="AC1539" s="41" t="s">
        <v>12374</v>
      </c>
      <c r="AD1539" s="41" t="s">
        <v>12375</v>
      </c>
      <c r="AE1539" s="41">
        <v>1017.002279</v>
      </c>
      <c r="AF1539" s="41">
        <v>-4.619377479</v>
      </c>
      <c r="AG1539" s="42">
        <v>8.52E41</v>
      </c>
      <c r="AH1539" s="51">
        <v>0.501100619</v>
      </c>
      <c r="AI1539" s="45" t="s">
        <v>12376</v>
      </c>
      <c r="AJ1539" s="40" t="s">
        <v>12377</v>
      </c>
      <c r="AK1539" s="41">
        <v>6171.0</v>
      </c>
      <c r="AL1539" s="40" t="s">
        <v>7372</v>
      </c>
      <c r="AM1539" s="40" t="s">
        <v>7285</v>
      </c>
      <c r="AN1539" s="40" t="s">
        <v>224</v>
      </c>
      <c r="AO1539" s="42">
        <v>1.0E139</v>
      </c>
    </row>
    <row r="1540">
      <c r="A1540" s="41">
        <v>8.0</v>
      </c>
      <c r="B1540" s="42">
        <v>1.671302375E9</v>
      </c>
      <c r="C1540" s="42">
        <v>3356.0</v>
      </c>
      <c r="D1540" s="40" t="s">
        <v>1243</v>
      </c>
      <c r="E1540" s="41">
        <v>140.0</v>
      </c>
      <c r="F1540" s="41">
        <v>35.0</v>
      </c>
      <c r="G1540" s="41">
        <v>70.0</v>
      </c>
      <c r="H1540" s="41">
        <v>-3.07732701</v>
      </c>
      <c r="I1540" s="41">
        <v>10000.0</v>
      </c>
      <c r="J1540" s="41">
        <v>5000.0</v>
      </c>
      <c r="K1540" s="41">
        <v>1200.0</v>
      </c>
      <c r="L1540" s="41">
        <v>600.0</v>
      </c>
      <c r="M1540" s="41">
        <v>30.0</v>
      </c>
      <c r="N1540" s="40" t="s">
        <v>1370</v>
      </c>
      <c r="O1540" s="40" t="s">
        <v>1371</v>
      </c>
      <c r="P1540" s="40" t="s">
        <v>209</v>
      </c>
      <c r="Q1540" s="40" t="s">
        <v>8686</v>
      </c>
      <c r="R1540" s="40" t="b">
        <v>0</v>
      </c>
      <c r="S1540" s="40" t="s">
        <v>1373</v>
      </c>
      <c r="T1540" s="40" t="s">
        <v>212</v>
      </c>
      <c r="U1540" s="41">
        <v>0.1</v>
      </c>
      <c r="V1540" s="41">
        <v>0.9</v>
      </c>
      <c r="W1540" s="41">
        <v>0.3</v>
      </c>
      <c r="X1540" s="41">
        <v>0.6</v>
      </c>
      <c r="Y1540" s="40" t="b">
        <v>0</v>
      </c>
      <c r="Z1540" s="40" t="b">
        <v>1</v>
      </c>
      <c r="AA1540" s="40" t="b">
        <v>0</v>
      </c>
      <c r="AB1540" s="40" t="b">
        <v>0</v>
      </c>
      <c r="AC1540" s="41" t="s">
        <v>11649</v>
      </c>
      <c r="AD1540" s="41" t="s">
        <v>12378</v>
      </c>
      <c r="AE1540" s="41">
        <v>411.9976859</v>
      </c>
      <c r="AF1540" s="41">
        <v>-4.619821511</v>
      </c>
      <c r="AG1540" s="42">
        <v>8.54E41</v>
      </c>
      <c r="AH1540" s="51">
        <v>0.50124491</v>
      </c>
      <c r="AI1540" s="45" t="s">
        <v>12379</v>
      </c>
      <c r="AJ1540" s="40" t="s">
        <v>12380</v>
      </c>
      <c r="AK1540" s="41">
        <v>8711.0</v>
      </c>
      <c r="AL1540" s="40" t="s">
        <v>1382</v>
      </c>
      <c r="AM1540" s="40" t="s">
        <v>7285</v>
      </c>
      <c r="AN1540" s="40" t="s">
        <v>224</v>
      </c>
      <c r="AO1540" s="42">
        <v>1.0E139</v>
      </c>
    </row>
    <row r="1541">
      <c r="A1541" s="41">
        <v>795.0</v>
      </c>
      <c r="B1541" s="42">
        <v>1.671302375E9</v>
      </c>
      <c r="C1541" s="42">
        <v>3356.0</v>
      </c>
      <c r="D1541" s="40" t="s">
        <v>1243</v>
      </c>
      <c r="E1541" s="41">
        <v>140.0</v>
      </c>
      <c r="F1541" s="41">
        <v>35.0</v>
      </c>
      <c r="G1541" s="41">
        <v>70.0</v>
      </c>
      <c r="H1541" s="41">
        <v>-3.07732701</v>
      </c>
      <c r="I1541" s="41">
        <v>10000.0</v>
      </c>
      <c r="J1541" s="41">
        <v>5000.0</v>
      </c>
      <c r="K1541" s="41">
        <v>1200.0</v>
      </c>
      <c r="L1541" s="41">
        <v>600.0</v>
      </c>
      <c r="M1541" s="41">
        <v>100.0</v>
      </c>
      <c r="N1541" s="40" t="s">
        <v>1370</v>
      </c>
      <c r="O1541" s="40" t="s">
        <v>1371</v>
      </c>
      <c r="P1541" s="40" t="s">
        <v>7305</v>
      </c>
      <c r="Q1541" s="40" t="s">
        <v>8686</v>
      </c>
      <c r="R1541" s="40" t="b">
        <v>0</v>
      </c>
      <c r="S1541" s="40" t="s">
        <v>1373</v>
      </c>
      <c r="T1541" s="40" t="s">
        <v>212</v>
      </c>
      <c r="U1541" s="41">
        <v>0.1</v>
      </c>
      <c r="V1541" s="41">
        <v>0.9</v>
      </c>
      <c r="W1541" s="41">
        <v>0.2</v>
      </c>
      <c r="X1541" s="41">
        <v>0.4</v>
      </c>
      <c r="Y1541" s="40" t="b">
        <v>0</v>
      </c>
      <c r="Z1541" s="40" t="b">
        <v>1</v>
      </c>
      <c r="AA1541" s="40" t="b">
        <v>0</v>
      </c>
      <c r="AB1541" s="40" t="b">
        <v>0</v>
      </c>
      <c r="AC1541" s="41" t="s">
        <v>12381</v>
      </c>
      <c r="AD1541" s="41" t="s">
        <v>12382</v>
      </c>
      <c r="AE1541" s="41">
        <v>857.1998835</v>
      </c>
      <c r="AF1541" s="41">
        <v>-4.620419149</v>
      </c>
      <c r="AG1541" s="42">
        <v>1.04E42</v>
      </c>
      <c r="AH1541" s="51">
        <v>0.501439117</v>
      </c>
      <c r="AI1541" s="45" t="s">
        <v>12383</v>
      </c>
      <c r="AJ1541" s="40" t="s">
        <v>12384</v>
      </c>
      <c r="AK1541" s="41">
        <v>10000.0</v>
      </c>
      <c r="AL1541" s="40" t="s">
        <v>216</v>
      </c>
      <c r="AM1541" s="40" t="s">
        <v>7285</v>
      </c>
      <c r="AN1541" s="40" t="s">
        <v>224</v>
      </c>
      <c r="AO1541" s="42">
        <v>1.01E139</v>
      </c>
    </row>
    <row r="1542">
      <c r="A1542" s="41">
        <v>762.0</v>
      </c>
      <c r="B1542" s="42">
        <v>1.671302375E9</v>
      </c>
      <c r="C1542" s="42">
        <v>3356.0</v>
      </c>
      <c r="D1542" s="40" t="s">
        <v>1243</v>
      </c>
      <c r="E1542" s="41">
        <v>140.0</v>
      </c>
      <c r="F1542" s="41">
        <v>35.0</v>
      </c>
      <c r="G1542" s="41">
        <v>70.0</v>
      </c>
      <c r="H1542" s="41">
        <v>-3.07732701</v>
      </c>
      <c r="I1542" s="41">
        <v>10000.0</v>
      </c>
      <c r="J1542" s="41">
        <v>5000.0</v>
      </c>
      <c r="K1542" s="41">
        <v>1200.0</v>
      </c>
      <c r="L1542" s="41">
        <v>600.0</v>
      </c>
      <c r="M1542" s="41">
        <v>100.0</v>
      </c>
      <c r="N1542" s="40" t="s">
        <v>1370</v>
      </c>
      <c r="O1542" s="40" t="s">
        <v>1371</v>
      </c>
      <c r="P1542" s="40" t="s">
        <v>7310</v>
      </c>
      <c r="Q1542" s="40" t="s">
        <v>8686</v>
      </c>
      <c r="R1542" s="40" t="b">
        <v>0</v>
      </c>
      <c r="S1542" s="40" t="s">
        <v>1373</v>
      </c>
      <c r="T1542" s="40" t="s">
        <v>212</v>
      </c>
      <c r="U1542" s="41">
        <v>0.1</v>
      </c>
      <c r="V1542" s="41">
        <v>0.9</v>
      </c>
      <c r="W1542" s="41">
        <v>0.3</v>
      </c>
      <c r="X1542" s="41">
        <v>0.4</v>
      </c>
      <c r="Y1542" s="40" t="b">
        <v>0</v>
      </c>
      <c r="Z1542" s="40" t="b">
        <v>1</v>
      </c>
      <c r="AA1542" s="40" t="b">
        <v>0</v>
      </c>
      <c r="AB1542" s="40" t="b">
        <v>0</v>
      </c>
      <c r="AC1542" s="41" t="s">
        <v>12385</v>
      </c>
      <c r="AD1542" s="41" t="s">
        <v>12386</v>
      </c>
      <c r="AE1542" s="41">
        <v>1046.657786</v>
      </c>
      <c r="AF1542" s="41">
        <v>-4.620419914</v>
      </c>
      <c r="AG1542" s="42">
        <v>3.4E41</v>
      </c>
      <c r="AH1542" s="51">
        <v>0.501439366</v>
      </c>
      <c r="AI1542" s="45" t="s">
        <v>12387</v>
      </c>
      <c r="AJ1542" s="40" t="s">
        <v>12388</v>
      </c>
      <c r="AK1542" s="41">
        <v>9075.0</v>
      </c>
      <c r="AL1542" s="40" t="s">
        <v>1382</v>
      </c>
      <c r="AM1542" s="40" t="s">
        <v>7285</v>
      </c>
      <c r="AN1542" s="40" t="s">
        <v>224</v>
      </c>
      <c r="AO1542" s="42">
        <v>1.11E137</v>
      </c>
    </row>
    <row r="1543">
      <c r="A1543" s="41">
        <v>79.0</v>
      </c>
      <c r="B1543" s="42">
        <v>1.671309524E9</v>
      </c>
      <c r="C1543" s="42">
        <v>3356.0</v>
      </c>
      <c r="D1543" s="40" t="s">
        <v>1243</v>
      </c>
      <c r="E1543" s="41">
        <v>140.0</v>
      </c>
      <c r="F1543" s="41">
        <v>35.0</v>
      </c>
      <c r="G1543" s="41">
        <v>70.0</v>
      </c>
      <c r="H1543" s="41">
        <v>-3.07732701</v>
      </c>
      <c r="I1543" s="41">
        <v>10000.0</v>
      </c>
      <c r="J1543" s="41">
        <v>5000.0</v>
      </c>
      <c r="K1543" s="41">
        <v>1200.0</v>
      </c>
      <c r="L1543" s="41">
        <v>600.0</v>
      </c>
      <c r="M1543" s="41">
        <v>30.0</v>
      </c>
      <c r="N1543" s="40" t="s">
        <v>1370</v>
      </c>
      <c r="O1543" s="40" t="s">
        <v>1371</v>
      </c>
      <c r="P1543" s="40" t="s">
        <v>7305</v>
      </c>
      <c r="Q1543" s="40" t="s">
        <v>8686</v>
      </c>
      <c r="R1543" s="40" t="b">
        <v>0</v>
      </c>
      <c r="S1543" s="40" t="s">
        <v>1373</v>
      </c>
      <c r="T1543" s="40" t="s">
        <v>212</v>
      </c>
      <c r="U1543" s="41">
        <v>0.1</v>
      </c>
      <c r="V1543" s="41">
        <v>0.9</v>
      </c>
      <c r="W1543" s="41">
        <v>0.3</v>
      </c>
      <c r="X1543" s="41">
        <v>0.5</v>
      </c>
      <c r="Y1543" s="40" t="b">
        <v>0</v>
      </c>
      <c r="Z1543" s="40" t="b">
        <v>1</v>
      </c>
      <c r="AA1543" s="40" t="b">
        <v>0</v>
      </c>
      <c r="AB1543" s="40" t="b">
        <v>1</v>
      </c>
      <c r="AC1543" s="41" t="s">
        <v>12389</v>
      </c>
      <c r="AD1543" s="41" t="s">
        <v>12390</v>
      </c>
      <c r="AE1543" s="41">
        <v>1082.795041</v>
      </c>
      <c r="AF1543" s="41">
        <v>-4.622148693</v>
      </c>
      <c r="AG1543" s="42">
        <v>1.12E42</v>
      </c>
      <c r="AH1543" s="51">
        <v>0.502001145</v>
      </c>
      <c r="AI1543" s="45" t="s">
        <v>12391</v>
      </c>
      <c r="AJ1543" s="46">
        <v>1.12110862194548E171</v>
      </c>
      <c r="AK1543" s="41">
        <v>3817.0</v>
      </c>
      <c r="AL1543" s="40" t="s">
        <v>7372</v>
      </c>
      <c r="AM1543" s="40" t="s">
        <v>7285</v>
      </c>
      <c r="AN1543" s="40" t="s">
        <v>5643</v>
      </c>
      <c r="AO1543" s="42">
        <v>1.1E139</v>
      </c>
    </row>
    <row r="1544">
      <c r="A1544" s="41">
        <v>14.0</v>
      </c>
      <c r="B1544" s="42">
        <v>1.671309524E9</v>
      </c>
      <c r="C1544" s="42">
        <v>3356.0</v>
      </c>
      <c r="D1544" s="40" t="s">
        <v>1243</v>
      </c>
      <c r="E1544" s="41">
        <v>140.0</v>
      </c>
      <c r="F1544" s="41">
        <v>35.0</v>
      </c>
      <c r="G1544" s="41">
        <v>70.0</v>
      </c>
      <c r="H1544" s="41">
        <v>-3.07732701</v>
      </c>
      <c r="I1544" s="41">
        <v>10000.0</v>
      </c>
      <c r="J1544" s="41">
        <v>5000.0</v>
      </c>
      <c r="K1544" s="41">
        <v>1200.0</v>
      </c>
      <c r="L1544" s="41">
        <v>600.0</v>
      </c>
      <c r="M1544" s="41">
        <v>30.0</v>
      </c>
      <c r="N1544" s="40" t="s">
        <v>1370</v>
      </c>
      <c r="O1544" s="40" t="s">
        <v>1371</v>
      </c>
      <c r="P1544" s="40" t="s">
        <v>209</v>
      </c>
      <c r="Q1544" s="40" t="s">
        <v>8686</v>
      </c>
      <c r="R1544" s="40" t="b">
        <v>0</v>
      </c>
      <c r="S1544" s="40" t="s">
        <v>7286</v>
      </c>
      <c r="T1544" s="40" t="s">
        <v>212</v>
      </c>
      <c r="U1544" s="41">
        <v>0.1</v>
      </c>
      <c r="V1544" s="41">
        <v>0.9</v>
      </c>
      <c r="W1544" s="41">
        <v>0.2</v>
      </c>
      <c r="X1544" s="41">
        <v>0.6</v>
      </c>
      <c r="Y1544" s="40" t="b">
        <v>0</v>
      </c>
      <c r="Z1544" s="40" t="b">
        <v>1</v>
      </c>
      <c r="AA1544" s="40" t="b">
        <v>0</v>
      </c>
      <c r="AB1544" s="40" t="b">
        <v>1</v>
      </c>
      <c r="AC1544" s="41" t="s">
        <v>12392</v>
      </c>
      <c r="AD1544" s="41" t="s">
        <v>12393</v>
      </c>
      <c r="AE1544" s="41">
        <v>1193.990453</v>
      </c>
      <c r="AF1544" s="41">
        <v>-4.626564288</v>
      </c>
      <c r="AG1544" s="42">
        <v>1.39E42</v>
      </c>
      <c r="AH1544" s="51">
        <v>0.503436025</v>
      </c>
      <c r="AI1544" s="45" t="s">
        <v>12394</v>
      </c>
      <c r="AJ1544" s="46">
        <v>1.38808339725109E128</v>
      </c>
      <c r="AK1544" s="41">
        <v>3286.0</v>
      </c>
      <c r="AL1544" s="40" t="s">
        <v>7372</v>
      </c>
      <c r="AM1544" s="40" t="s">
        <v>7285</v>
      </c>
      <c r="AN1544" s="40" t="s">
        <v>5643</v>
      </c>
      <c r="AO1544" s="42">
        <v>1.11E139</v>
      </c>
    </row>
    <row r="1545">
      <c r="A1545" s="41">
        <v>478.0</v>
      </c>
      <c r="B1545" s="42">
        <v>1.671302375E9</v>
      </c>
      <c r="C1545" s="42">
        <v>3356.0</v>
      </c>
      <c r="D1545" s="40" t="s">
        <v>1243</v>
      </c>
      <c r="E1545" s="41">
        <v>140.0</v>
      </c>
      <c r="F1545" s="41">
        <v>35.0</v>
      </c>
      <c r="G1545" s="41">
        <v>70.0</v>
      </c>
      <c r="H1545" s="41">
        <v>-3.07732701</v>
      </c>
      <c r="I1545" s="41">
        <v>10000.0</v>
      </c>
      <c r="J1545" s="41">
        <v>5000.0</v>
      </c>
      <c r="K1545" s="41">
        <v>1200.0</v>
      </c>
      <c r="L1545" s="41">
        <v>600.0</v>
      </c>
      <c r="M1545" s="41">
        <v>50.0</v>
      </c>
      <c r="N1545" s="40" t="s">
        <v>1370</v>
      </c>
      <c r="O1545" s="40" t="s">
        <v>1371</v>
      </c>
      <c r="P1545" s="40" t="s">
        <v>1372</v>
      </c>
      <c r="Q1545" s="40" t="s">
        <v>8686</v>
      </c>
      <c r="R1545" s="40" t="b">
        <v>0</v>
      </c>
      <c r="S1545" s="40" t="s">
        <v>7286</v>
      </c>
      <c r="T1545" s="40" t="s">
        <v>212</v>
      </c>
      <c r="U1545" s="41">
        <v>0.1</v>
      </c>
      <c r="V1545" s="41">
        <v>0.9</v>
      </c>
      <c r="W1545" s="41">
        <v>0.1</v>
      </c>
      <c r="X1545" s="41">
        <v>0.5</v>
      </c>
      <c r="Y1545" s="40" t="b">
        <v>0</v>
      </c>
      <c r="Z1545" s="40" t="b">
        <v>1</v>
      </c>
      <c r="AA1545" s="40" t="b">
        <v>0</v>
      </c>
      <c r="AB1545" s="40" t="b">
        <v>0</v>
      </c>
      <c r="AC1545" s="41" t="s">
        <v>12395</v>
      </c>
      <c r="AD1545" s="41" t="s">
        <v>12396</v>
      </c>
      <c r="AE1545" s="41">
        <v>326.1663043</v>
      </c>
      <c r="AF1545" s="41">
        <v>-4.627278842</v>
      </c>
      <c r="AG1545" s="42">
        <v>6.74E41</v>
      </c>
      <c r="AH1545" s="51">
        <v>0.503668225</v>
      </c>
      <c r="AI1545" s="45" t="s">
        <v>12397</v>
      </c>
      <c r="AJ1545" s="40" t="s">
        <v>7330</v>
      </c>
      <c r="AK1545" s="41">
        <v>6190.0</v>
      </c>
      <c r="AL1545" s="40" t="s">
        <v>1382</v>
      </c>
      <c r="AM1545" s="40" t="s">
        <v>7285</v>
      </c>
      <c r="AN1545" s="40" t="s">
        <v>224</v>
      </c>
      <c r="AO1545" s="42">
        <v>1.11E138</v>
      </c>
    </row>
    <row r="1546">
      <c r="A1546" s="41">
        <v>953.0</v>
      </c>
      <c r="B1546" s="42">
        <v>1.671302375E9</v>
      </c>
      <c r="C1546" s="42">
        <v>3356.0</v>
      </c>
      <c r="D1546" s="40" t="s">
        <v>1243</v>
      </c>
      <c r="E1546" s="41">
        <v>140.0</v>
      </c>
      <c r="F1546" s="41">
        <v>35.0</v>
      </c>
      <c r="G1546" s="41">
        <v>70.0</v>
      </c>
      <c r="H1546" s="41">
        <v>-3.07732701</v>
      </c>
      <c r="I1546" s="41">
        <v>10000.0</v>
      </c>
      <c r="J1546" s="41">
        <v>5000.0</v>
      </c>
      <c r="K1546" s="41">
        <v>1200.0</v>
      </c>
      <c r="L1546" s="41">
        <v>600.0</v>
      </c>
      <c r="M1546" s="41">
        <v>100.0</v>
      </c>
      <c r="N1546" s="40" t="s">
        <v>1370</v>
      </c>
      <c r="O1546" s="40" t="s">
        <v>208</v>
      </c>
      <c r="P1546" s="40" t="s">
        <v>7310</v>
      </c>
      <c r="Q1546" s="40" t="s">
        <v>8686</v>
      </c>
      <c r="R1546" s="40" t="b">
        <v>0</v>
      </c>
      <c r="S1546" s="40" t="s">
        <v>7286</v>
      </c>
      <c r="T1546" s="40" t="s">
        <v>212</v>
      </c>
      <c r="U1546" s="41">
        <v>0.1</v>
      </c>
      <c r="V1546" s="41">
        <v>0.9</v>
      </c>
      <c r="W1546" s="41">
        <v>0.3</v>
      </c>
      <c r="X1546" s="41">
        <v>0.6</v>
      </c>
      <c r="Y1546" s="40" t="b">
        <v>0</v>
      </c>
      <c r="Z1546" s="40" t="b">
        <v>1</v>
      </c>
      <c r="AA1546" s="40" t="b">
        <v>0</v>
      </c>
      <c r="AB1546" s="40" t="b">
        <v>0</v>
      </c>
      <c r="AC1546" s="41" t="s">
        <v>12398</v>
      </c>
      <c r="AD1546" s="41" t="s">
        <v>12399</v>
      </c>
      <c r="AE1546" s="41">
        <v>655.7095978</v>
      </c>
      <c r="AF1546" s="41">
        <v>-4.629239718</v>
      </c>
      <c r="AG1546" s="42">
        <v>1.01E42</v>
      </c>
      <c r="AH1546" s="51">
        <v>0.504305426</v>
      </c>
      <c r="AI1546" s="45" t="s">
        <v>12400</v>
      </c>
      <c r="AJ1546" s="40" t="s">
        <v>12401</v>
      </c>
      <c r="AK1546" s="41">
        <v>3738.0</v>
      </c>
      <c r="AL1546" s="40" t="s">
        <v>7372</v>
      </c>
      <c r="AM1546" s="40" t="s">
        <v>7285</v>
      </c>
      <c r="AN1546" s="40" t="s">
        <v>224</v>
      </c>
      <c r="AO1546" s="42">
        <v>1.01E139</v>
      </c>
    </row>
    <row r="1547">
      <c r="A1547" s="41">
        <v>0.0</v>
      </c>
      <c r="B1547" s="42">
        <v>1.671312492E9</v>
      </c>
      <c r="C1547" s="42">
        <v>3356.0</v>
      </c>
      <c r="D1547" s="40" t="s">
        <v>1243</v>
      </c>
      <c r="E1547" s="41">
        <v>140.0</v>
      </c>
      <c r="F1547" s="41">
        <v>35.0</v>
      </c>
      <c r="G1547" s="41">
        <v>70.0</v>
      </c>
      <c r="H1547" s="41">
        <v>-3.07732701</v>
      </c>
      <c r="I1547" s="41">
        <v>10000.0</v>
      </c>
      <c r="J1547" s="41">
        <v>5000.0</v>
      </c>
      <c r="K1547" s="41">
        <v>1200.0</v>
      </c>
      <c r="L1547" s="41">
        <v>600.0</v>
      </c>
      <c r="M1547" s="41">
        <v>30.0</v>
      </c>
      <c r="N1547" s="40" t="s">
        <v>1370</v>
      </c>
      <c r="O1547" s="40" t="s">
        <v>1371</v>
      </c>
      <c r="P1547" s="40" t="s">
        <v>209</v>
      </c>
      <c r="Q1547" s="40" t="s">
        <v>8686</v>
      </c>
      <c r="R1547" s="40" t="b">
        <v>0</v>
      </c>
      <c r="S1547" s="40" t="s">
        <v>1373</v>
      </c>
      <c r="T1547" s="40" t="s">
        <v>7305</v>
      </c>
      <c r="U1547" s="41">
        <v>0.1</v>
      </c>
      <c r="V1547" s="41">
        <v>0.9</v>
      </c>
      <c r="W1547" s="41">
        <v>0.1</v>
      </c>
      <c r="X1547" s="41">
        <v>0.4</v>
      </c>
      <c r="Y1547" s="40" t="b">
        <v>0</v>
      </c>
      <c r="Z1547" s="40" t="b">
        <v>1</v>
      </c>
      <c r="AA1547" s="40" t="b">
        <v>0</v>
      </c>
      <c r="AB1547" s="40" t="b">
        <v>1</v>
      </c>
      <c r="AC1547" s="41" t="s">
        <v>11246</v>
      </c>
      <c r="AD1547" s="41" t="s">
        <v>12402</v>
      </c>
      <c r="AE1547" s="41">
        <v>1182.430166</v>
      </c>
      <c r="AF1547" s="41">
        <v>-4.629567159</v>
      </c>
      <c r="AG1547" s="42">
        <v>8.78E41</v>
      </c>
      <c r="AH1547" s="51">
        <v>0.50441183</v>
      </c>
      <c r="AI1547" s="45" t="s">
        <v>12403</v>
      </c>
      <c r="AJ1547" s="46">
        <v>8.78297506580844E83</v>
      </c>
      <c r="AK1547" s="41">
        <v>7407.0</v>
      </c>
      <c r="AL1547" s="40" t="s">
        <v>7372</v>
      </c>
      <c r="AM1547" s="40" t="s">
        <v>7285</v>
      </c>
      <c r="AN1547" s="40" t="s">
        <v>5643</v>
      </c>
      <c r="AO1547" s="42">
        <v>1.01E139</v>
      </c>
    </row>
    <row r="1548">
      <c r="A1548" s="41">
        <v>185.0</v>
      </c>
      <c r="B1548" s="42">
        <v>1.671302375E9</v>
      </c>
      <c r="C1548" s="42">
        <v>3356.0</v>
      </c>
      <c r="D1548" s="40" t="s">
        <v>1243</v>
      </c>
      <c r="E1548" s="41">
        <v>140.0</v>
      </c>
      <c r="F1548" s="41">
        <v>35.0</v>
      </c>
      <c r="G1548" s="41">
        <v>70.0</v>
      </c>
      <c r="H1548" s="41">
        <v>-3.07732701</v>
      </c>
      <c r="I1548" s="41">
        <v>10000.0</v>
      </c>
      <c r="J1548" s="41">
        <v>5000.0</v>
      </c>
      <c r="K1548" s="41">
        <v>1200.0</v>
      </c>
      <c r="L1548" s="41">
        <v>600.0</v>
      </c>
      <c r="M1548" s="41">
        <v>30.0</v>
      </c>
      <c r="N1548" s="40" t="s">
        <v>1370</v>
      </c>
      <c r="O1548" s="40" t="s">
        <v>208</v>
      </c>
      <c r="P1548" s="40" t="s">
        <v>209</v>
      </c>
      <c r="Q1548" s="40" t="s">
        <v>8686</v>
      </c>
      <c r="R1548" s="40" t="b">
        <v>0</v>
      </c>
      <c r="S1548" s="40" t="s">
        <v>1373</v>
      </c>
      <c r="T1548" s="40" t="s">
        <v>212</v>
      </c>
      <c r="U1548" s="41">
        <v>0.1</v>
      </c>
      <c r="V1548" s="41">
        <v>0.9</v>
      </c>
      <c r="W1548" s="41">
        <v>0.2</v>
      </c>
      <c r="X1548" s="41">
        <v>0.6</v>
      </c>
      <c r="Y1548" s="40" t="b">
        <v>0</v>
      </c>
      <c r="Z1548" s="40" t="b">
        <v>1</v>
      </c>
      <c r="AA1548" s="40" t="b">
        <v>0</v>
      </c>
      <c r="AB1548" s="40" t="b">
        <v>0</v>
      </c>
      <c r="AC1548" s="41" t="s">
        <v>12404</v>
      </c>
      <c r="AD1548" s="41" t="s">
        <v>12405</v>
      </c>
      <c r="AE1548" s="41">
        <v>344.2282419</v>
      </c>
      <c r="AF1548" s="41">
        <v>-4.63795459</v>
      </c>
      <c r="AG1548" s="42">
        <v>3.95E41</v>
      </c>
      <c r="AH1548" s="51">
        <v>0.507137387</v>
      </c>
      <c r="AI1548" s="45" t="s">
        <v>12406</v>
      </c>
      <c r="AJ1548" s="45">
        <v>3.94506712349647E251</v>
      </c>
      <c r="AK1548" s="41">
        <v>9214.0</v>
      </c>
      <c r="AL1548" s="40" t="s">
        <v>1382</v>
      </c>
      <c r="AM1548" s="40" t="s">
        <v>7285</v>
      </c>
      <c r="AN1548" s="40" t="s">
        <v>224</v>
      </c>
      <c r="AO1548" s="42">
        <v>1.0E138</v>
      </c>
    </row>
    <row r="1549">
      <c r="A1549" s="41">
        <v>42.0</v>
      </c>
      <c r="B1549" s="42">
        <v>1.67130956E9</v>
      </c>
      <c r="C1549" s="42">
        <v>3356.0</v>
      </c>
      <c r="D1549" s="40" t="s">
        <v>1243</v>
      </c>
      <c r="E1549" s="41">
        <v>140.0</v>
      </c>
      <c r="F1549" s="41">
        <v>35.0</v>
      </c>
      <c r="G1549" s="41">
        <v>70.0</v>
      </c>
      <c r="H1549" s="41">
        <v>-3.07732701</v>
      </c>
      <c r="I1549" s="41">
        <v>10000.0</v>
      </c>
      <c r="J1549" s="41">
        <v>5000.0</v>
      </c>
      <c r="K1549" s="41">
        <v>1200.0</v>
      </c>
      <c r="L1549" s="41">
        <v>600.0</v>
      </c>
      <c r="M1549" s="41">
        <v>30.0</v>
      </c>
      <c r="N1549" s="40" t="s">
        <v>1370</v>
      </c>
      <c r="O1549" s="40" t="s">
        <v>1371</v>
      </c>
      <c r="P1549" s="40" t="s">
        <v>7310</v>
      </c>
      <c r="Q1549" s="40" t="s">
        <v>8686</v>
      </c>
      <c r="R1549" s="40" t="b">
        <v>0</v>
      </c>
      <c r="S1549" s="40" t="s">
        <v>1373</v>
      </c>
      <c r="T1549" s="40" t="s">
        <v>7305</v>
      </c>
      <c r="U1549" s="41">
        <v>0.1</v>
      </c>
      <c r="V1549" s="41">
        <v>0.9</v>
      </c>
      <c r="W1549" s="41">
        <v>0.3</v>
      </c>
      <c r="X1549" s="41">
        <v>0.4</v>
      </c>
      <c r="Y1549" s="40" t="b">
        <v>0</v>
      </c>
      <c r="Z1549" s="40" t="b">
        <v>1</v>
      </c>
      <c r="AA1549" s="40" t="b">
        <v>0</v>
      </c>
      <c r="AB1549" s="40" t="b">
        <v>0</v>
      </c>
      <c r="AC1549" s="41" t="s">
        <v>12407</v>
      </c>
      <c r="AD1549" s="41" t="s">
        <v>12408</v>
      </c>
      <c r="AE1549" s="41">
        <v>689.2292316</v>
      </c>
      <c r="AF1549" s="41">
        <v>-4.638742087</v>
      </c>
      <c r="AG1549" s="42">
        <v>6.56E41</v>
      </c>
      <c r="AH1549" s="51">
        <v>0.50739329</v>
      </c>
      <c r="AI1549" s="45" t="s">
        <v>12409</v>
      </c>
      <c r="AJ1549" s="40" t="s">
        <v>12410</v>
      </c>
      <c r="AK1549" s="41">
        <v>4342.0</v>
      </c>
      <c r="AL1549" s="40" t="s">
        <v>7372</v>
      </c>
      <c r="AM1549" s="40" t="s">
        <v>7285</v>
      </c>
      <c r="AN1549" s="40" t="s">
        <v>5643</v>
      </c>
      <c r="AO1549" s="42">
        <v>1.11E138</v>
      </c>
    </row>
    <row r="1550">
      <c r="A1550" s="41">
        <v>724.0</v>
      </c>
      <c r="B1550" s="42">
        <v>1.671302375E9</v>
      </c>
      <c r="C1550" s="42">
        <v>3356.0</v>
      </c>
      <c r="D1550" s="40" t="s">
        <v>1243</v>
      </c>
      <c r="E1550" s="41">
        <v>140.0</v>
      </c>
      <c r="F1550" s="41">
        <v>35.0</v>
      </c>
      <c r="G1550" s="41">
        <v>70.0</v>
      </c>
      <c r="H1550" s="41">
        <v>-3.07732701</v>
      </c>
      <c r="I1550" s="41">
        <v>10000.0</v>
      </c>
      <c r="J1550" s="41">
        <v>5000.0</v>
      </c>
      <c r="K1550" s="41">
        <v>1200.0</v>
      </c>
      <c r="L1550" s="41">
        <v>600.0</v>
      </c>
      <c r="M1550" s="41">
        <v>100.0</v>
      </c>
      <c r="N1550" s="40" t="s">
        <v>1370</v>
      </c>
      <c r="O1550" s="40" t="s">
        <v>1371</v>
      </c>
      <c r="P1550" s="40" t="s">
        <v>209</v>
      </c>
      <c r="Q1550" s="40" t="s">
        <v>8686</v>
      </c>
      <c r="R1550" s="40" t="b">
        <v>0</v>
      </c>
      <c r="S1550" s="40" t="s">
        <v>1373</v>
      </c>
      <c r="T1550" s="40" t="s">
        <v>212</v>
      </c>
      <c r="U1550" s="41">
        <v>0.1</v>
      </c>
      <c r="V1550" s="41">
        <v>0.9</v>
      </c>
      <c r="W1550" s="41">
        <v>0.2</v>
      </c>
      <c r="X1550" s="41">
        <v>0.5</v>
      </c>
      <c r="Y1550" s="40" t="b">
        <v>0</v>
      </c>
      <c r="Z1550" s="40" t="b">
        <v>1</v>
      </c>
      <c r="AA1550" s="40" t="b">
        <v>0</v>
      </c>
      <c r="AB1550" s="40" t="b">
        <v>0</v>
      </c>
      <c r="AC1550" s="41" t="s">
        <v>12411</v>
      </c>
      <c r="AD1550" s="41" t="s">
        <v>12412</v>
      </c>
      <c r="AE1550" s="41">
        <v>695.0488133</v>
      </c>
      <c r="AF1550" s="41">
        <v>-4.638842694</v>
      </c>
      <c r="AG1550" s="42">
        <v>1.66E41</v>
      </c>
      <c r="AH1550" s="51">
        <v>0.507425983</v>
      </c>
      <c r="AI1550" s="45" t="s">
        <v>12413</v>
      </c>
      <c r="AJ1550" s="40" t="s">
        <v>12414</v>
      </c>
      <c r="AK1550" s="41">
        <v>6845.0</v>
      </c>
      <c r="AL1550" s="40" t="s">
        <v>1382</v>
      </c>
      <c r="AM1550" s="40" t="s">
        <v>7285</v>
      </c>
      <c r="AN1550" s="40" t="s">
        <v>224</v>
      </c>
      <c r="AO1550" s="42">
        <v>1.11E136</v>
      </c>
    </row>
    <row r="1551">
      <c r="A1551" s="41">
        <v>614.0</v>
      </c>
      <c r="B1551" s="42">
        <v>1.671302375E9</v>
      </c>
      <c r="C1551" s="42">
        <v>3356.0</v>
      </c>
      <c r="D1551" s="40" t="s">
        <v>1243</v>
      </c>
      <c r="E1551" s="41">
        <v>140.0</v>
      </c>
      <c r="F1551" s="41">
        <v>35.0</v>
      </c>
      <c r="G1551" s="41">
        <v>70.0</v>
      </c>
      <c r="H1551" s="41">
        <v>-3.07732701</v>
      </c>
      <c r="I1551" s="41">
        <v>10000.0</v>
      </c>
      <c r="J1551" s="41">
        <v>5000.0</v>
      </c>
      <c r="K1551" s="41">
        <v>1200.0</v>
      </c>
      <c r="L1551" s="41">
        <v>600.0</v>
      </c>
      <c r="M1551" s="41">
        <v>50.0</v>
      </c>
      <c r="N1551" s="40" t="s">
        <v>1370</v>
      </c>
      <c r="O1551" s="40" t="s">
        <v>208</v>
      </c>
      <c r="P1551" s="40" t="s">
        <v>7305</v>
      </c>
      <c r="Q1551" s="40" t="s">
        <v>8686</v>
      </c>
      <c r="R1551" s="40" t="b">
        <v>0</v>
      </c>
      <c r="S1551" s="40" t="s">
        <v>1373</v>
      </c>
      <c r="T1551" s="40" t="s">
        <v>212</v>
      </c>
      <c r="U1551" s="41">
        <v>0.1</v>
      </c>
      <c r="V1551" s="41">
        <v>0.9</v>
      </c>
      <c r="W1551" s="41">
        <v>0.1</v>
      </c>
      <c r="X1551" s="41">
        <v>0.6</v>
      </c>
      <c r="Y1551" s="40" t="b">
        <v>0</v>
      </c>
      <c r="Z1551" s="40" t="b">
        <v>1</v>
      </c>
      <c r="AA1551" s="40" t="b">
        <v>0</v>
      </c>
      <c r="AB1551" s="40" t="b">
        <v>0</v>
      </c>
      <c r="AC1551" s="41" t="s">
        <v>12415</v>
      </c>
      <c r="AD1551" s="41" t="s">
        <v>12416</v>
      </c>
      <c r="AE1551" s="41">
        <v>480.8597441</v>
      </c>
      <c r="AF1551" s="41">
        <v>-4.639238774</v>
      </c>
      <c r="AG1551" s="42">
        <v>4.37E41</v>
      </c>
      <c r="AH1551" s="51">
        <v>0.507554692</v>
      </c>
      <c r="AI1551" s="45" t="s">
        <v>12417</v>
      </c>
      <c r="AJ1551" s="40" t="s">
        <v>7330</v>
      </c>
      <c r="AK1551" s="41">
        <v>7266.0</v>
      </c>
      <c r="AL1551" s="40" t="s">
        <v>1382</v>
      </c>
      <c r="AM1551" s="40" t="s">
        <v>7285</v>
      </c>
      <c r="AN1551" s="40" t="s">
        <v>224</v>
      </c>
      <c r="AO1551" s="42">
        <v>1.01E138</v>
      </c>
    </row>
    <row r="1552">
      <c r="A1552" s="41">
        <v>620.0</v>
      </c>
      <c r="B1552" s="42">
        <v>1.671302375E9</v>
      </c>
      <c r="C1552" s="42">
        <v>3356.0</v>
      </c>
      <c r="D1552" s="40" t="s">
        <v>1243</v>
      </c>
      <c r="E1552" s="41">
        <v>140.0</v>
      </c>
      <c r="F1552" s="41">
        <v>35.0</v>
      </c>
      <c r="G1552" s="41">
        <v>70.0</v>
      </c>
      <c r="H1552" s="41">
        <v>-3.07732701</v>
      </c>
      <c r="I1552" s="41">
        <v>10000.0</v>
      </c>
      <c r="J1552" s="41">
        <v>5000.0</v>
      </c>
      <c r="K1552" s="41">
        <v>1200.0</v>
      </c>
      <c r="L1552" s="41">
        <v>600.0</v>
      </c>
      <c r="M1552" s="41">
        <v>50.0</v>
      </c>
      <c r="N1552" s="40" t="s">
        <v>1370</v>
      </c>
      <c r="O1552" s="40" t="s">
        <v>208</v>
      </c>
      <c r="P1552" s="40" t="s">
        <v>7305</v>
      </c>
      <c r="Q1552" s="40" t="s">
        <v>8686</v>
      </c>
      <c r="R1552" s="40" t="b">
        <v>0</v>
      </c>
      <c r="S1552" s="40" t="s">
        <v>1373</v>
      </c>
      <c r="T1552" s="40" t="s">
        <v>212</v>
      </c>
      <c r="U1552" s="41">
        <v>0.1</v>
      </c>
      <c r="V1552" s="41">
        <v>0.9</v>
      </c>
      <c r="W1552" s="41">
        <v>0.3</v>
      </c>
      <c r="X1552" s="41">
        <v>0.6</v>
      </c>
      <c r="Y1552" s="40" t="b">
        <v>0</v>
      </c>
      <c r="Z1552" s="40" t="b">
        <v>1</v>
      </c>
      <c r="AA1552" s="40" t="b">
        <v>0</v>
      </c>
      <c r="AB1552" s="40" t="b">
        <v>0</v>
      </c>
      <c r="AC1552" s="41" t="s">
        <v>12418</v>
      </c>
      <c r="AD1552" s="41" t="s">
        <v>12419</v>
      </c>
      <c r="AE1552" s="41">
        <v>463.6389127</v>
      </c>
      <c r="AF1552" s="41">
        <v>-4.63946295</v>
      </c>
      <c r="AG1552" s="42">
        <v>1.37E42</v>
      </c>
      <c r="AH1552" s="51">
        <v>0.50762754</v>
      </c>
      <c r="AI1552" s="45" t="s">
        <v>12420</v>
      </c>
      <c r="AJ1552" s="40" t="s">
        <v>12421</v>
      </c>
      <c r="AK1552" s="41">
        <v>7232.0</v>
      </c>
      <c r="AL1552" s="40" t="s">
        <v>1382</v>
      </c>
      <c r="AM1552" s="40" t="s">
        <v>7285</v>
      </c>
      <c r="AN1552" s="40" t="s">
        <v>224</v>
      </c>
      <c r="AO1552" s="42">
        <v>1.11E139</v>
      </c>
    </row>
    <row r="1553">
      <c r="A1553" s="41">
        <v>581.0</v>
      </c>
      <c r="B1553" s="42">
        <v>1.671302375E9</v>
      </c>
      <c r="C1553" s="42">
        <v>3356.0</v>
      </c>
      <c r="D1553" s="40" t="s">
        <v>1243</v>
      </c>
      <c r="E1553" s="41">
        <v>140.0</v>
      </c>
      <c r="F1553" s="41">
        <v>35.0</v>
      </c>
      <c r="G1553" s="41">
        <v>70.0</v>
      </c>
      <c r="H1553" s="41">
        <v>-3.07732701</v>
      </c>
      <c r="I1553" s="41">
        <v>10000.0</v>
      </c>
      <c r="J1553" s="41">
        <v>5000.0</v>
      </c>
      <c r="K1553" s="41">
        <v>1200.0</v>
      </c>
      <c r="L1553" s="41">
        <v>600.0</v>
      </c>
      <c r="M1553" s="41">
        <v>50.0</v>
      </c>
      <c r="N1553" s="40" t="s">
        <v>1370</v>
      </c>
      <c r="O1553" s="40" t="s">
        <v>208</v>
      </c>
      <c r="P1553" s="40" t="s">
        <v>7310</v>
      </c>
      <c r="Q1553" s="40" t="s">
        <v>8686</v>
      </c>
      <c r="R1553" s="40" t="b">
        <v>0</v>
      </c>
      <c r="S1553" s="40" t="s">
        <v>1373</v>
      </c>
      <c r="T1553" s="40" t="s">
        <v>212</v>
      </c>
      <c r="U1553" s="41">
        <v>0.1</v>
      </c>
      <c r="V1553" s="41">
        <v>0.9</v>
      </c>
      <c r="W1553" s="41">
        <v>0.2</v>
      </c>
      <c r="X1553" s="41">
        <v>0.6</v>
      </c>
      <c r="Y1553" s="40" t="b">
        <v>0</v>
      </c>
      <c r="Z1553" s="40" t="b">
        <v>1</v>
      </c>
      <c r="AA1553" s="40" t="b">
        <v>0</v>
      </c>
      <c r="AB1553" s="40" t="b">
        <v>0</v>
      </c>
      <c r="AC1553" s="41" t="s">
        <v>12422</v>
      </c>
      <c r="AD1553" s="41" t="s">
        <v>10763</v>
      </c>
      <c r="AE1553" s="41">
        <v>616.0330968</v>
      </c>
      <c r="AF1553" s="41">
        <v>-4.639995644</v>
      </c>
      <c r="AG1553" s="42">
        <v>1.11E42</v>
      </c>
      <c r="AH1553" s="51">
        <v>0.507800643</v>
      </c>
      <c r="AI1553" s="45" t="s">
        <v>12423</v>
      </c>
      <c r="AJ1553" s="40" t="s">
        <v>12424</v>
      </c>
      <c r="AK1553" s="41">
        <v>7275.0</v>
      </c>
      <c r="AL1553" s="40" t="s">
        <v>1382</v>
      </c>
      <c r="AM1553" s="40" t="s">
        <v>7285</v>
      </c>
      <c r="AN1553" s="40" t="s">
        <v>224</v>
      </c>
      <c r="AO1553" s="42">
        <v>1.1E139</v>
      </c>
    </row>
    <row r="1554">
      <c r="A1554" s="41">
        <v>875.0</v>
      </c>
      <c r="B1554" s="42">
        <v>1.671302375E9</v>
      </c>
      <c r="C1554" s="42">
        <v>3356.0</v>
      </c>
      <c r="D1554" s="40" t="s">
        <v>1243</v>
      </c>
      <c r="E1554" s="41">
        <v>140.0</v>
      </c>
      <c r="F1554" s="41">
        <v>35.0</v>
      </c>
      <c r="G1554" s="41">
        <v>70.0</v>
      </c>
      <c r="H1554" s="41">
        <v>-3.07732701</v>
      </c>
      <c r="I1554" s="41">
        <v>10000.0</v>
      </c>
      <c r="J1554" s="41">
        <v>5000.0</v>
      </c>
      <c r="K1554" s="41">
        <v>1200.0</v>
      </c>
      <c r="L1554" s="41">
        <v>600.0</v>
      </c>
      <c r="M1554" s="41">
        <v>100.0</v>
      </c>
      <c r="N1554" s="40" t="s">
        <v>1370</v>
      </c>
      <c r="O1554" s="40" t="s">
        <v>1371</v>
      </c>
      <c r="P1554" s="40" t="s">
        <v>212</v>
      </c>
      <c r="Q1554" s="40" t="s">
        <v>8686</v>
      </c>
      <c r="R1554" s="40" t="b">
        <v>0</v>
      </c>
      <c r="S1554" s="40" t="s">
        <v>7286</v>
      </c>
      <c r="T1554" s="40" t="s">
        <v>212</v>
      </c>
      <c r="U1554" s="41">
        <v>0.1</v>
      </c>
      <c r="V1554" s="41">
        <v>0.9</v>
      </c>
      <c r="W1554" s="41">
        <v>0.1</v>
      </c>
      <c r="X1554" s="41">
        <v>0.6</v>
      </c>
      <c r="Y1554" s="40" t="b">
        <v>0</v>
      </c>
      <c r="Z1554" s="40" t="b">
        <v>1</v>
      </c>
      <c r="AA1554" s="40" t="b">
        <v>0</v>
      </c>
      <c r="AB1554" s="40" t="b">
        <v>0</v>
      </c>
      <c r="AC1554" s="41" t="s">
        <v>12425</v>
      </c>
      <c r="AD1554" s="41" t="s">
        <v>12426</v>
      </c>
      <c r="AE1554" s="41">
        <v>1200.615935</v>
      </c>
      <c r="AF1554" s="41">
        <v>-4.6413678</v>
      </c>
      <c r="AG1554" s="42">
        <v>1.21E42</v>
      </c>
      <c r="AH1554" s="51">
        <v>0.508246535</v>
      </c>
      <c r="AI1554" s="45" t="s">
        <v>12427</v>
      </c>
      <c r="AJ1554" s="40" t="s">
        <v>12428</v>
      </c>
      <c r="AK1554" s="41">
        <v>9540.0</v>
      </c>
      <c r="AL1554" s="40" t="s">
        <v>2224</v>
      </c>
      <c r="AM1554" s="40" t="s">
        <v>7285</v>
      </c>
      <c r="AN1554" s="40" t="s">
        <v>224</v>
      </c>
      <c r="AO1554" s="42">
        <v>1.1E139</v>
      </c>
    </row>
    <row r="1555">
      <c r="A1555" s="41">
        <v>224.0</v>
      </c>
      <c r="B1555" s="42">
        <v>1.671302375E9</v>
      </c>
      <c r="C1555" s="42">
        <v>3356.0</v>
      </c>
      <c r="D1555" s="40" t="s">
        <v>1243</v>
      </c>
      <c r="E1555" s="41">
        <v>140.0</v>
      </c>
      <c r="F1555" s="41">
        <v>35.0</v>
      </c>
      <c r="G1555" s="41">
        <v>70.0</v>
      </c>
      <c r="H1555" s="41">
        <v>-3.07732701</v>
      </c>
      <c r="I1555" s="41">
        <v>10000.0</v>
      </c>
      <c r="J1555" s="41">
        <v>5000.0</v>
      </c>
      <c r="K1555" s="41">
        <v>1200.0</v>
      </c>
      <c r="L1555" s="41">
        <v>600.0</v>
      </c>
      <c r="M1555" s="41">
        <v>30.0</v>
      </c>
      <c r="N1555" s="40" t="s">
        <v>1370</v>
      </c>
      <c r="O1555" s="40" t="s">
        <v>208</v>
      </c>
      <c r="P1555" s="40" t="s">
        <v>7310</v>
      </c>
      <c r="Q1555" s="40" t="s">
        <v>8686</v>
      </c>
      <c r="R1555" s="40" t="b">
        <v>0</v>
      </c>
      <c r="S1555" s="40" t="s">
        <v>1373</v>
      </c>
      <c r="T1555" s="40" t="s">
        <v>212</v>
      </c>
      <c r="U1555" s="41">
        <v>0.1</v>
      </c>
      <c r="V1555" s="41">
        <v>0.9</v>
      </c>
      <c r="W1555" s="41">
        <v>0.3</v>
      </c>
      <c r="X1555" s="41">
        <v>0.6</v>
      </c>
      <c r="Y1555" s="40" t="b">
        <v>0</v>
      </c>
      <c r="Z1555" s="40" t="b">
        <v>1</v>
      </c>
      <c r="AA1555" s="40" t="b">
        <v>0</v>
      </c>
      <c r="AB1555" s="40" t="b">
        <v>0</v>
      </c>
      <c r="AC1555" s="41" t="s">
        <v>12429</v>
      </c>
      <c r="AD1555" s="41" t="s">
        <v>12430</v>
      </c>
      <c r="AE1555" s="41">
        <v>464.2201927</v>
      </c>
      <c r="AF1555" s="41">
        <v>-4.642239904</v>
      </c>
      <c r="AG1555" s="42">
        <v>1.04E42</v>
      </c>
      <c r="AH1555" s="51">
        <v>0.508529932</v>
      </c>
      <c r="AI1555" s="45" t="s">
        <v>12431</v>
      </c>
      <c r="AJ1555" s="40" t="s">
        <v>12432</v>
      </c>
      <c r="AK1555" s="41">
        <v>9246.0</v>
      </c>
      <c r="AL1555" s="40" t="s">
        <v>1382</v>
      </c>
      <c r="AM1555" s="40" t="s">
        <v>7285</v>
      </c>
      <c r="AN1555" s="40" t="s">
        <v>224</v>
      </c>
      <c r="AO1555" s="42">
        <v>1.01E139</v>
      </c>
    </row>
    <row r="1556">
      <c r="A1556" s="41">
        <v>150.0</v>
      </c>
      <c r="B1556" s="42">
        <v>1.67130956E9</v>
      </c>
      <c r="C1556" s="42">
        <v>3356.0</v>
      </c>
      <c r="D1556" s="40" t="s">
        <v>1243</v>
      </c>
      <c r="E1556" s="41">
        <v>140.0</v>
      </c>
      <c r="F1556" s="41">
        <v>35.0</v>
      </c>
      <c r="G1556" s="41">
        <v>70.0</v>
      </c>
      <c r="H1556" s="41">
        <v>-3.07732701</v>
      </c>
      <c r="I1556" s="41">
        <v>10000.0</v>
      </c>
      <c r="J1556" s="41">
        <v>5000.0</v>
      </c>
      <c r="K1556" s="41">
        <v>1200.0</v>
      </c>
      <c r="L1556" s="41">
        <v>600.0</v>
      </c>
      <c r="M1556" s="41">
        <v>30.0</v>
      </c>
      <c r="N1556" s="40" t="s">
        <v>1370</v>
      </c>
      <c r="O1556" s="40" t="s">
        <v>1371</v>
      </c>
      <c r="P1556" s="40" t="s">
        <v>212</v>
      </c>
      <c r="Q1556" s="40" t="s">
        <v>8686</v>
      </c>
      <c r="R1556" s="40" t="b">
        <v>0</v>
      </c>
      <c r="S1556" s="40" t="s">
        <v>1373</v>
      </c>
      <c r="T1556" s="40" t="s">
        <v>7305</v>
      </c>
      <c r="U1556" s="41">
        <v>0.1</v>
      </c>
      <c r="V1556" s="41">
        <v>0.9</v>
      </c>
      <c r="W1556" s="41">
        <v>0.3</v>
      </c>
      <c r="X1556" s="41">
        <v>0.4</v>
      </c>
      <c r="Y1556" s="40" t="b">
        <v>0</v>
      </c>
      <c r="Z1556" s="40" t="b">
        <v>1</v>
      </c>
      <c r="AA1556" s="40" t="b">
        <v>0</v>
      </c>
      <c r="AB1556" s="40" t="b">
        <v>0</v>
      </c>
      <c r="AC1556" s="41" t="s">
        <v>12433</v>
      </c>
      <c r="AD1556" s="41" t="s">
        <v>9056</v>
      </c>
      <c r="AE1556" s="41">
        <v>780.3407917</v>
      </c>
      <c r="AF1556" s="41">
        <v>-4.64263947</v>
      </c>
      <c r="AG1556" s="42">
        <v>4.98E41</v>
      </c>
      <c r="AH1556" s="51">
        <v>0.508659773</v>
      </c>
      <c r="AI1556" s="45" t="s">
        <v>12434</v>
      </c>
      <c r="AJ1556" s="40" t="s">
        <v>12435</v>
      </c>
      <c r="AK1556" s="41">
        <v>10000.0</v>
      </c>
      <c r="AL1556" s="40" t="s">
        <v>216</v>
      </c>
      <c r="AM1556" s="40" t="s">
        <v>7285</v>
      </c>
      <c r="AN1556" s="40" t="s">
        <v>5643</v>
      </c>
      <c r="AO1556" s="42">
        <v>1.01E138</v>
      </c>
    </row>
    <row r="1557">
      <c r="A1557" s="41">
        <v>265.0</v>
      </c>
      <c r="B1557" s="42">
        <v>1.671302375E9</v>
      </c>
      <c r="C1557" s="42">
        <v>3356.0</v>
      </c>
      <c r="D1557" s="40" t="s">
        <v>1243</v>
      </c>
      <c r="E1557" s="41">
        <v>140.0</v>
      </c>
      <c r="F1557" s="41">
        <v>35.0</v>
      </c>
      <c r="G1557" s="41">
        <v>70.0</v>
      </c>
      <c r="H1557" s="41">
        <v>-3.07732701</v>
      </c>
      <c r="I1557" s="41">
        <v>10000.0</v>
      </c>
      <c r="J1557" s="41">
        <v>5000.0</v>
      </c>
      <c r="K1557" s="41">
        <v>1200.0</v>
      </c>
      <c r="L1557" s="41">
        <v>600.0</v>
      </c>
      <c r="M1557" s="41">
        <v>30.0</v>
      </c>
      <c r="N1557" s="40" t="s">
        <v>1370</v>
      </c>
      <c r="O1557" s="40" t="s">
        <v>208</v>
      </c>
      <c r="P1557" s="40" t="s">
        <v>7305</v>
      </c>
      <c r="Q1557" s="40" t="s">
        <v>8686</v>
      </c>
      <c r="R1557" s="40" t="b">
        <v>0</v>
      </c>
      <c r="S1557" s="40" t="s">
        <v>7286</v>
      </c>
      <c r="T1557" s="40" t="s">
        <v>212</v>
      </c>
      <c r="U1557" s="41">
        <v>0.1</v>
      </c>
      <c r="V1557" s="41">
        <v>0.9</v>
      </c>
      <c r="W1557" s="41">
        <v>0.2</v>
      </c>
      <c r="X1557" s="41">
        <v>0.5</v>
      </c>
      <c r="Y1557" s="40" t="b">
        <v>0</v>
      </c>
      <c r="Z1557" s="40" t="b">
        <v>1</v>
      </c>
      <c r="AA1557" s="40" t="b">
        <v>0</v>
      </c>
      <c r="AB1557" s="40" t="b">
        <v>0</v>
      </c>
      <c r="AC1557" s="41" t="s">
        <v>12436</v>
      </c>
      <c r="AD1557" s="41" t="s">
        <v>12437</v>
      </c>
      <c r="AE1557" s="41">
        <v>166.9338887</v>
      </c>
      <c r="AF1557" s="41">
        <v>-4.64291674</v>
      </c>
      <c r="AG1557" s="42">
        <v>1.38E42</v>
      </c>
      <c r="AH1557" s="51">
        <v>0.508749875</v>
      </c>
      <c r="AI1557" s="45" t="s">
        <v>12438</v>
      </c>
      <c r="AJ1557" s="45">
        <v>1.38432936227098E257</v>
      </c>
      <c r="AK1557" s="41">
        <v>5093.0</v>
      </c>
      <c r="AL1557" s="40" t="s">
        <v>1382</v>
      </c>
      <c r="AM1557" s="40" t="s">
        <v>7285</v>
      </c>
      <c r="AN1557" s="40" t="s">
        <v>224</v>
      </c>
      <c r="AO1557" s="42">
        <v>1.11E139</v>
      </c>
    </row>
    <row r="1558">
      <c r="A1558" s="41">
        <v>46.0</v>
      </c>
      <c r="B1558" s="42">
        <v>1.671309524E9</v>
      </c>
      <c r="C1558" s="42">
        <v>3356.0</v>
      </c>
      <c r="D1558" s="40" t="s">
        <v>1243</v>
      </c>
      <c r="E1558" s="41">
        <v>140.0</v>
      </c>
      <c r="F1558" s="41">
        <v>35.0</v>
      </c>
      <c r="G1558" s="41">
        <v>70.0</v>
      </c>
      <c r="H1558" s="41">
        <v>-3.07732701</v>
      </c>
      <c r="I1558" s="41">
        <v>10000.0</v>
      </c>
      <c r="J1558" s="41">
        <v>5000.0</v>
      </c>
      <c r="K1558" s="41">
        <v>1200.0</v>
      </c>
      <c r="L1558" s="41">
        <v>600.0</v>
      </c>
      <c r="M1558" s="41">
        <v>30.0</v>
      </c>
      <c r="N1558" s="40" t="s">
        <v>1370</v>
      </c>
      <c r="O1558" s="40" t="s">
        <v>1371</v>
      </c>
      <c r="P1558" s="40" t="s">
        <v>7310</v>
      </c>
      <c r="Q1558" s="40" t="s">
        <v>8686</v>
      </c>
      <c r="R1558" s="40" t="b">
        <v>0</v>
      </c>
      <c r="S1558" s="40" t="s">
        <v>7286</v>
      </c>
      <c r="T1558" s="40" t="s">
        <v>212</v>
      </c>
      <c r="U1558" s="41">
        <v>0.1</v>
      </c>
      <c r="V1558" s="41">
        <v>0.9</v>
      </c>
      <c r="W1558" s="41">
        <v>0.1</v>
      </c>
      <c r="X1558" s="41">
        <v>0.5</v>
      </c>
      <c r="Y1558" s="40" t="b">
        <v>0</v>
      </c>
      <c r="Z1558" s="40" t="b">
        <v>1</v>
      </c>
      <c r="AA1558" s="40" t="b">
        <v>0</v>
      </c>
      <c r="AB1558" s="40" t="b">
        <v>1</v>
      </c>
      <c r="AC1558" s="41" t="s">
        <v>12439</v>
      </c>
      <c r="AD1558" s="41" t="s">
        <v>12440</v>
      </c>
      <c r="AE1558" s="41">
        <v>1203.392413</v>
      </c>
      <c r="AF1558" s="41">
        <v>-4.644646445</v>
      </c>
      <c r="AG1558" s="42">
        <v>1.02E42</v>
      </c>
      <c r="AH1558" s="51">
        <v>0.509311955</v>
      </c>
      <c r="AI1558" s="45" t="s">
        <v>12441</v>
      </c>
      <c r="AJ1558" s="46">
        <v>1.02309030696841E85</v>
      </c>
      <c r="AK1558" s="41">
        <v>3601.0</v>
      </c>
      <c r="AL1558" s="40" t="s">
        <v>2224</v>
      </c>
      <c r="AM1558" s="40" t="s">
        <v>7285</v>
      </c>
      <c r="AN1558" s="40" t="s">
        <v>5643</v>
      </c>
      <c r="AO1558" s="42">
        <v>1.01E139</v>
      </c>
    </row>
    <row r="1559">
      <c r="A1559" s="41">
        <v>42.0</v>
      </c>
      <c r="B1559" s="42">
        <v>1.671309524E9</v>
      </c>
      <c r="C1559" s="42">
        <v>3356.0</v>
      </c>
      <c r="D1559" s="40" t="s">
        <v>1243</v>
      </c>
      <c r="E1559" s="41">
        <v>140.0</v>
      </c>
      <c r="F1559" s="41">
        <v>35.0</v>
      </c>
      <c r="G1559" s="41">
        <v>70.0</v>
      </c>
      <c r="H1559" s="41">
        <v>-3.07732701</v>
      </c>
      <c r="I1559" s="41">
        <v>10000.0</v>
      </c>
      <c r="J1559" s="41">
        <v>5000.0</v>
      </c>
      <c r="K1559" s="41">
        <v>1200.0</v>
      </c>
      <c r="L1559" s="41">
        <v>600.0</v>
      </c>
      <c r="M1559" s="41">
        <v>30.0</v>
      </c>
      <c r="N1559" s="40" t="s">
        <v>1370</v>
      </c>
      <c r="O1559" s="40" t="s">
        <v>1371</v>
      </c>
      <c r="P1559" s="40" t="s">
        <v>7310</v>
      </c>
      <c r="Q1559" s="40" t="s">
        <v>8686</v>
      </c>
      <c r="R1559" s="40" t="b">
        <v>0</v>
      </c>
      <c r="S1559" s="40" t="s">
        <v>1373</v>
      </c>
      <c r="T1559" s="40" t="s">
        <v>212</v>
      </c>
      <c r="U1559" s="41">
        <v>0.1</v>
      </c>
      <c r="V1559" s="41">
        <v>0.9</v>
      </c>
      <c r="W1559" s="41">
        <v>0.3</v>
      </c>
      <c r="X1559" s="41">
        <v>0.4</v>
      </c>
      <c r="Y1559" s="40" t="b">
        <v>0</v>
      </c>
      <c r="Z1559" s="40" t="b">
        <v>1</v>
      </c>
      <c r="AA1559" s="40" t="b">
        <v>0</v>
      </c>
      <c r="AB1559" s="40" t="b">
        <v>1</v>
      </c>
      <c r="AC1559" s="41" t="s">
        <v>12442</v>
      </c>
      <c r="AD1559" s="41" t="s">
        <v>11346</v>
      </c>
      <c r="AE1559" s="41">
        <v>1038.25568</v>
      </c>
      <c r="AF1559" s="41">
        <v>-4.645794482</v>
      </c>
      <c r="AG1559" s="42">
        <v>6.75E41</v>
      </c>
      <c r="AH1559" s="51">
        <v>0.509685018</v>
      </c>
      <c r="AI1559" s="45" t="s">
        <v>12443</v>
      </c>
      <c r="AJ1559" s="46">
        <v>6.74695235349372E167</v>
      </c>
      <c r="AK1559" s="41">
        <v>3284.0</v>
      </c>
      <c r="AL1559" s="40" t="s">
        <v>7372</v>
      </c>
      <c r="AM1559" s="40" t="s">
        <v>7285</v>
      </c>
      <c r="AN1559" s="40" t="s">
        <v>5643</v>
      </c>
      <c r="AO1559" s="42">
        <v>1.11E138</v>
      </c>
    </row>
    <row r="1560">
      <c r="A1560" s="41">
        <v>75.0</v>
      </c>
      <c r="B1560" s="42">
        <v>1.67130956E9</v>
      </c>
      <c r="C1560" s="42">
        <v>3356.0</v>
      </c>
      <c r="D1560" s="40" t="s">
        <v>1243</v>
      </c>
      <c r="E1560" s="41">
        <v>140.0</v>
      </c>
      <c r="F1560" s="41">
        <v>35.0</v>
      </c>
      <c r="G1560" s="41">
        <v>70.0</v>
      </c>
      <c r="H1560" s="41">
        <v>-3.07732701</v>
      </c>
      <c r="I1560" s="41">
        <v>10000.0</v>
      </c>
      <c r="J1560" s="41">
        <v>5000.0</v>
      </c>
      <c r="K1560" s="41">
        <v>1200.0</v>
      </c>
      <c r="L1560" s="41">
        <v>600.0</v>
      </c>
      <c r="M1560" s="41">
        <v>30.0</v>
      </c>
      <c r="N1560" s="40" t="s">
        <v>1370</v>
      </c>
      <c r="O1560" s="40" t="s">
        <v>1371</v>
      </c>
      <c r="P1560" s="40" t="s">
        <v>7305</v>
      </c>
      <c r="Q1560" s="40" t="s">
        <v>8686</v>
      </c>
      <c r="R1560" s="40" t="b">
        <v>0</v>
      </c>
      <c r="S1560" s="40" t="s">
        <v>1373</v>
      </c>
      <c r="T1560" s="40" t="s">
        <v>7305</v>
      </c>
      <c r="U1560" s="41">
        <v>0.1</v>
      </c>
      <c r="V1560" s="41">
        <v>0.9</v>
      </c>
      <c r="W1560" s="41">
        <v>0.2</v>
      </c>
      <c r="X1560" s="41">
        <v>0.4</v>
      </c>
      <c r="Y1560" s="40" t="b">
        <v>0</v>
      </c>
      <c r="Z1560" s="40" t="b">
        <v>1</v>
      </c>
      <c r="AA1560" s="40" t="b">
        <v>0</v>
      </c>
      <c r="AB1560" s="40" t="b">
        <v>0</v>
      </c>
      <c r="AC1560" s="41" t="s">
        <v>12444</v>
      </c>
      <c r="AD1560" s="41" t="s">
        <v>12445</v>
      </c>
      <c r="AE1560" s="41">
        <v>694.7277908</v>
      </c>
      <c r="AF1560" s="41">
        <v>-4.64797028</v>
      </c>
      <c r="AG1560" s="42">
        <v>6.28E41</v>
      </c>
      <c r="AH1560" s="51">
        <v>0.510392059</v>
      </c>
      <c r="AI1560" s="45" t="s">
        <v>12446</v>
      </c>
      <c r="AJ1560" s="45">
        <v>6.27791437383736E251</v>
      </c>
      <c r="AK1560" s="41">
        <v>9112.0</v>
      </c>
      <c r="AL1560" s="40" t="s">
        <v>1382</v>
      </c>
      <c r="AM1560" s="40" t="s">
        <v>7285</v>
      </c>
      <c r="AN1560" s="40" t="s">
        <v>5643</v>
      </c>
      <c r="AO1560" s="42">
        <v>1.11E138</v>
      </c>
    </row>
    <row r="1561">
      <c r="A1561" s="41">
        <v>80.0</v>
      </c>
      <c r="B1561" s="42">
        <v>1.671302375E9</v>
      </c>
      <c r="C1561" s="42">
        <v>3356.0</v>
      </c>
      <c r="D1561" s="40" t="s">
        <v>1243</v>
      </c>
      <c r="E1561" s="41">
        <v>140.0</v>
      </c>
      <c r="F1561" s="41">
        <v>35.0</v>
      </c>
      <c r="G1561" s="41">
        <v>70.0</v>
      </c>
      <c r="H1561" s="41">
        <v>-3.07732701</v>
      </c>
      <c r="I1561" s="41">
        <v>10000.0</v>
      </c>
      <c r="J1561" s="41">
        <v>5000.0</v>
      </c>
      <c r="K1561" s="41">
        <v>1200.0</v>
      </c>
      <c r="L1561" s="41">
        <v>600.0</v>
      </c>
      <c r="M1561" s="41">
        <v>30.0</v>
      </c>
      <c r="N1561" s="40" t="s">
        <v>1370</v>
      </c>
      <c r="O1561" s="40" t="s">
        <v>1371</v>
      </c>
      <c r="P1561" s="40" t="s">
        <v>7305</v>
      </c>
      <c r="Q1561" s="40" t="s">
        <v>8686</v>
      </c>
      <c r="R1561" s="40" t="b">
        <v>0</v>
      </c>
      <c r="S1561" s="40" t="s">
        <v>1373</v>
      </c>
      <c r="T1561" s="40" t="s">
        <v>212</v>
      </c>
      <c r="U1561" s="41">
        <v>0.1</v>
      </c>
      <c r="V1561" s="41">
        <v>0.9</v>
      </c>
      <c r="W1561" s="41">
        <v>0.3</v>
      </c>
      <c r="X1561" s="41">
        <v>0.6</v>
      </c>
      <c r="Y1561" s="40" t="b">
        <v>0</v>
      </c>
      <c r="Z1561" s="40" t="b">
        <v>1</v>
      </c>
      <c r="AA1561" s="40" t="b">
        <v>0</v>
      </c>
      <c r="AB1561" s="40" t="b">
        <v>0</v>
      </c>
      <c r="AC1561" s="41" t="s">
        <v>5098</v>
      </c>
      <c r="AD1561" s="41" t="s">
        <v>12447</v>
      </c>
      <c r="AE1561" s="41">
        <v>369.624285</v>
      </c>
      <c r="AF1561" s="41">
        <v>-4.649226749</v>
      </c>
      <c r="AG1561" s="42">
        <v>1.39E42</v>
      </c>
      <c r="AH1561" s="51">
        <v>0.510800358</v>
      </c>
      <c r="AI1561" s="45" t="s">
        <v>12448</v>
      </c>
      <c r="AJ1561" s="40" t="s">
        <v>12449</v>
      </c>
      <c r="AK1561" s="41">
        <v>10000.0</v>
      </c>
      <c r="AL1561" s="40" t="s">
        <v>216</v>
      </c>
      <c r="AM1561" s="40" t="s">
        <v>7285</v>
      </c>
      <c r="AN1561" s="40" t="s">
        <v>224</v>
      </c>
      <c r="AO1561" s="42">
        <v>1.11E139</v>
      </c>
    </row>
    <row r="1562">
      <c r="A1562" s="41">
        <v>36.0</v>
      </c>
      <c r="B1562" s="42">
        <v>1.671302375E9</v>
      </c>
      <c r="C1562" s="42">
        <v>3356.0</v>
      </c>
      <c r="D1562" s="40" t="s">
        <v>1243</v>
      </c>
      <c r="E1562" s="41">
        <v>140.0</v>
      </c>
      <c r="F1562" s="41">
        <v>35.0</v>
      </c>
      <c r="G1562" s="41">
        <v>70.0</v>
      </c>
      <c r="H1562" s="41">
        <v>-3.07732701</v>
      </c>
      <c r="I1562" s="41">
        <v>10000.0</v>
      </c>
      <c r="J1562" s="41">
        <v>5000.0</v>
      </c>
      <c r="K1562" s="41">
        <v>1200.0</v>
      </c>
      <c r="L1562" s="41">
        <v>600.0</v>
      </c>
      <c r="M1562" s="41">
        <v>30.0</v>
      </c>
      <c r="N1562" s="40" t="s">
        <v>1370</v>
      </c>
      <c r="O1562" s="40" t="s">
        <v>1371</v>
      </c>
      <c r="P1562" s="40" t="s">
        <v>7310</v>
      </c>
      <c r="Q1562" s="40" t="s">
        <v>8686</v>
      </c>
      <c r="R1562" s="40" t="b">
        <v>0</v>
      </c>
      <c r="S1562" s="40" t="s">
        <v>1373</v>
      </c>
      <c r="T1562" s="40" t="s">
        <v>212</v>
      </c>
      <c r="U1562" s="41">
        <v>0.1</v>
      </c>
      <c r="V1562" s="41">
        <v>0.9</v>
      </c>
      <c r="W1562" s="41">
        <v>0.1</v>
      </c>
      <c r="X1562" s="41">
        <v>0.4</v>
      </c>
      <c r="Y1562" s="40" t="b">
        <v>0</v>
      </c>
      <c r="Z1562" s="40" t="b">
        <v>1</v>
      </c>
      <c r="AA1562" s="40" t="b">
        <v>0</v>
      </c>
      <c r="AB1562" s="40" t="b">
        <v>0</v>
      </c>
      <c r="AC1562" s="41" t="s">
        <v>12450</v>
      </c>
      <c r="AD1562" s="41" t="s">
        <v>12451</v>
      </c>
      <c r="AE1562" s="41">
        <v>162.8308284</v>
      </c>
      <c r="AF1562" s="41">
        <v>-4.650111423</v>
      </c>
      <c r="AG1562" s="42">
        <v>4.24E41</v>
      </c>
      <c r="AH1562" s="51">
        <v>0.511087839</v>
      </c>
      <c r="AI1562" s="45" t="s">
        <v>12452</v>
      </c>
      <c r="AJ1562" s="46">
        <v>4.24483524368577E125</v>
      </c>
      <c r="AK1562" s="41">
        <v>5307.0</v>
      </c>
      <c r="AL1562" s="40" t="s">
        <v>1382</v>
      </c>
      <c r="AM1562" s="40" t="s">
        <v>7285</v>
      </c>
      <c r="AN1562" s="40" t="s">
        <v>224</v>
      </c>
      <c r="AO1562" s="42">
        <v>1.0E138</v>
      </c>
    </row>
    <row r="1563">
      <c r="A1563" s="41">
        <v>73.0</v>
      </c>
      <c r="B1563" s="42">
        <v>1.67130956E9</v>
      </c>
      <c r="C1563" s="42">
        <v>3356.0</v>
      </c>
      <c r="D1563" s="40" t="s">
        <v>1243</v>
      </c>
      <c r="E1563" s="41">
        <v>140.0</v>
      </c>
      <c r="F1563" s="41">
        <v>35.0</v>
      </c>
      <c r="G1563" s="41">
        <v>70.0</v>
      </c>
      <c r="H1563" s="41">
        <v>-3.07732701</v>
      </c>
      <c r="I1563" s="41">
        <v>10000.0</v>
      </c>
      <c r="J1563" s="41">
        <v>5000.0</v>
      </c>
      <c r="K1563" s="41">
        <v>1200.0</v>
      </c>
      <c r="L1563" s="41">
        <v>600.0</v>
      </c>
      <c r="M1563" s="41">
        <v>30.0</v>
      </c>
      <c r="N1563" s="40" t="s">
        <v>1370</v>
      </c>
      <c r="O1563" s="40" t="s">
        <v>1371</v>
      </c>
      <c r="P1563" s="40" t="s">
        <v>7305</v>
      </c>
      <c r="Q1563" s="40" t="s">
        <v>8686</v>
      </c>
      <c r="R1563" s="40" t="b">
        <v>0</v>
      </c>
      <c r="S1563" s="40" t="s">
        <v>1373</v>
      </c>
      <c r="T1563" s="40" t="s">
        <v>7305</v>
      </c>
      <c r="U1563" s="41">
        <v>0.1</v>
      </c>
      <c r="V1563" s="41">
        <v>0.9</v>
      </c>
      <c r="W1563" s="41">
        <v>0.1</v>
      </c>
      <c r="X1563" s="41">
        <v>0.5</v>
      </c>
      <c r="Y1563" s="40" t="b">
        <v>0</v>
      </c>
      <c r="Z1563" s="40" t="b">
        <v>1</v>
      </c>
      <c r="AA1563" s="40" t="b">
        <v>0</v>
      </c>
      <c r="AB1563" s="40" t="b">
        <v>0</v>
      </c>
      <c r="AC1563" s="41" t="s">
        <v>12453</v>
      </c>
      <c r="AD1563" s="41" t="s">
        <v>12454</v>
      </c>
      <c r="AE1563" s="41">
        <v>638.7287273</v>
      </c>
      <c r="AF1563" s="41">
        <v>-4.65033316</v>
      </c>
      <c r="AG1563" s="42">
        <v>6.52E41</v>
      </c>
      <c r="AH1563" s="51">
        <v>0.511159895</v>
      </c>
      <c r="AI1563" s="45" t="s">
        <v>12455</v>
      </c>
      <c r="AJ1563" s="46">
        <v>6.52110313041754E125</v>
      </c>
      <c r="AK1563" s="41">
        <v>5939.0</v>
      </c>
      <c r="AL1563" s="40" t="s">
        <v>1382</v>
      </c>
      <c r="AM1563" s="40" t="s">
        <v>7285</v>
      </c>
      <c r="AN1563" s="40" t="s">
        <v>5643</v>
      </c>
      <c r="AO1563" s="42">
        <v>1.11E138</v>
      </c>
    </row>
    <row r="1564">
      <c r="A1564" s="41">
        <v>254.0</v>
      </c>
      <c r="B1564" s="42">
        <v>1.671302375E9</v>
      </c>
      <c r="C1564" s="42">
        <v>3356.0</v>
      </c>
      <c r="D1564" s="40" t="s">
        <v>1243</v>
      </c>
      <c r="E1564" s="41">
        <v>140.0</v>
      </c>
      <c r="F1564" s="41">
        <v>35.0</v>
      </c>
      <c r="G1564" s="41">
        <v>70.0</v>
      </c>
      <c r="H1564" s="41">
        <v>-3.07732701</v>
      </c>
      <c r="I1564" s="41">
        <v>10000.0</v>
      </c>
      <c r="J1564" s="41">
        <v>5000.0</v>
      </c>
      <c r="K1564" s="41">
        <v>1200.0</v>
      </c>
      <c r="L1564" s="41">
        <v>600.0</v>
      </c>
      <c r="M1564" s="41">
        <v>30.0</v>
      </c>
      <c r="N1564" s="40" t="s">
        <v>1370</v>
      </c>
      <c r="O1564" s="40" t="s">
        <v>208</v>
      </c>
      <c r="P1564" s="40" t="s">
        <v>7305</v>
      </c>
      <c r="Q1564" s="40" t="s">
        <v>8686</v>
      </c>
      <c r="R1564" s="40" t="b">
        <v>0</v>
      </c>
      <c r="S1564" s="40" t="s">
        <v>1373</v>
      </c>
      <c r="T1564" s="40" t="s">
        <v>212</v>
      </c>
      <c r="U1564" s="41">
        <v>0.1</v>
      </c>
      <c r="V1564" s="41">
        <v>0.9</v>
      </c>
      <c r="W1564" s="41">
        <v>0.1</v>
      </c>
      <c r="X1564" s="41">
        <v>0.6</v>
      </c>
      <c r="Y1564" s="40" t="b">
        <v>0</v>
      </c>
      <c r="Z1564" s="40" t="b">
        <v>1</v>
      </c>
      <c r="AA1564" s="40" t="b">
        <v>0</v>
      </c>
      <c r="AB1564" s="40" t="b">
        <v>0</v>
      </c>
      <c r="AC1564" s="41" t="s">
        <v>12456</v>
      </c>
      <c r="AD1564" s="41" t="s">
        <v>12457</v>
      </c>
      <c r="AE1564" s="41">
        <v>388.7973511</v>
      </c>
      <c r="AF1564" s="41">
        <v>-4.651291226</v>
      </c>
      <c r="AG1564" s="42">
        <v>9.8E41</v>
      </c>
      <c r="AH1564" s="51">
        <v>0.511471225</v>
      </c>
      <c r="AI1564" s="45" t="s">
        <v>12458</v>
      </c>
      <c r="AJ1564" s="46">
        <v>9.79527312690631E125</v>
      </c>
      <c r="AK1564" s="41">
        <v>10000.0</v>
      </c>
      <c r="AL1564" s="40" t="s">
        <v>216</v>
      </c>
      <c r="AM1564" s="40" t="s">
        <v>7285</v>
      </c>
      <c r="AN1564" s="40" t="s">
        <v>224</v>
      </c>
      <c r="AO1564" s="42">
        <v>1.01E139</v>
      </c>
    </row>
    <row r="1565">
      <c r="A1565" s="41">
        <v>406.0</v>
      </c>
      <c r="B1565" s="42">
        <v>1.671302375E9</v>
      </c>
      <c r="C1565" s="42">
        <v>3356.0</v>
      </c>
      <c r="D1565" s="40" t="s">
        <v>1243</v>
      </c>
      <c r="E1565" s="41">
        <v>140.0</v>
      </c>
      <c r="F1565" s="41">
        <v>35.0</v>
      </c>
      <c r="G1565" s="41">
        <v>70.0</v>
      </c>
      <c r="H1565" s="41">
        <v>-3.07732701</v>
      </c>
      <c r="I1565" s="41">
        <v>10000.0</v>
      </c>
      <c r="J1565" s="41">
        <v>5000.0</v>
      </c>
      <c r="K1565" s="41">
        <v>1200.0</v>
      </c>
      <c r="L1565" s="41">
        <v>600.0</v>
      </c>
      <c r="M1565" s="41">
        <v>50.0</v>
      </c>
      <c r="N1565" s="40" t="s">
        <v>1370</v>
      </c>
      <c r="O1565" s="40" t="s">
        <v>1371</v>
      </c>
      <c r="P1565" s="40" t="s">
        <v>7310</v>
      </c>
      <c r="Q1565" s="40" t="s">
        <v>8686</v>
      </c>
      <c r="R1565" s="40" t="b">
        <v>0</v>
      </c>
      <c r="S1565" s="40" t="s">
        <v>7286</v>
      </c>
      <c r="T1565" s="40" t="s">
        <v>212</v>
      </c>
      <c r="U1565" s="41">
        <v>0.1</v>
      </c>
      <c r="V1565" s="41">
        <v>0.9</v>
      </c>
      <c r="W1565" s="41">
        <v>0.1</v>
      </c>
      <c r="X1565" s="41">
        <v>0.5</v>
      </c>
      <c r="Y1565" s="40" t="b">
        <v>0</v>
      </c>
      <c r="Z1565" s="40" t="b">
        <v>1</v>
      </c>
      <c r="AA1565" s="40" t="b">
        <v>0</v>
      </c>
      <c r="AB1565" s="40" t="b">
        <v>0</v>
      </c>
      <c r="AC1565" s="41" t="s">
        <v>12459</v>
      </c>
      <c r="AD1565" s="41" t="s">
        <v>12460</v>
      </c>
      <c r="AE1565" s="41">
        <v>397.5581658</v>
      </c>
      <c r="AF1565" s="41">
        <v>-4.651594238</v>
      </c>
      <c r="AG1565" s="42">
        <v>6.77E41</v>
      </c>
      <c r="AH1565" s="51">
        <v>0.511569691</v>
      </c>
      <c r="AI1565" s="45" t="s">
        <v>12461</v>
      </c>
      <c r="AJ1565" s="40" t="s">
        <v>7330</v>
      </c>
      <c r="AK1565" s="41">
        <v>5167.0</v>
      </c>
      <c r="AL1565" s="40" t="s">
        <v>1382</v>
      </c>
      <c r="AM1565" s="40" t="s">
        <v>7285</v>
      </c>
      <c r="AN1565" s="40" t="s">
        <v>224</v>
      </c>
      <c r="AO1565" s="42">
        <v>1.11E138</v>
      </c>
    </row>
    <row r="1566">
      <c r="A1566" s="41">
        <v>758.0</v>
      </c>
      <c r="B1566" s="42">
        <v>1.671302375E9</v>
      </c>
      <c r="C1566" s="42">
        <v>3356.0</v>
      </c>
      <c r="D1566" s="40" t="s">
        <v>1243</v>
      </c>
      <c r="E1566" s="41">
        <v>140.0</v>
      </c>
      <c r="F1566" s="41">
        <v>35.0</v>
      </c>
      <c r="G1566" s="41">
        <v>70.0</v>
      </c>
      <c r="H1566" s="41">
        <v>-3.07732701</v>
      </c>
      <c r="I1566" s="41">
        <v>10000.0</v>
      </c>
      <c r="J1566" s="41">
        <v>5000.0</v>
      </c>
      <c r="K1566" s="41">
        <v>1200.0</v>
      </c>
      <c r="L1566" s="41">
        <v>600.0</v>
      </c>
      <c r="M1566" s="41">
        <v>100.0</v>
      </c>
      <c r="N1566" s="40" t="s">
        <v>1370</v>
      </c>
      <c r="O1566" s="40" t="s">
        <v>1371</v>
      </c>
      <c r="P1566" s="40" t="s">
        <v>7310</v>
      </c>
      <c r="Q1566" s="40" t="s">
        <v>8686</v>
      </c>
      <c r="R1566" s="40" t="b">
        <v>0</v>
      </c>
      <c r="S1566" s="40" t="s">
        <v>1373</v>
      </c>
      <c r="T1566" s="40" t="s">
        <v>212</v>
      </c>
      <c r="U1566" s="41">
        <v>0.1</v>
      </c>
      <c r="V1566" s="41">
        <v>0.9</v>
      </c>
      <c r="W1566" s="41">
        <v>0.1</v>
      </c>
      <c r="X1566" s="41">
        <v>0.6</v>
      </c>
      <c r="Y1566" s="40" t="b">
        <v>0</v>
      </c>
      <c r="Z1566" s="40" t="b">
        <v>1</v>
      </c>
      <c r="AA1566" s="40" t="b">
        <v>0</v>
      </c>
      <c r="AB1566" s="40" t="b">
        <v>0</v>
      </c>
      <c r="AC1566" s="41" t="s">
        <v>12462</v>
      </c>
      <c r="AD1566" s="41" t="s">
        <v>12463</v>
      </c>
      <c r="AE1566" s="41">
        <v>611.2013361</v>
      </c>
      <c r="AF1566" s="41">
        <v>-4.652035212</v>
      </c>
      <c r="AG1566" s="42">
        <v>3.95E41</v>
      </c>
      <c r="AH1566" s="51">
        <v>0.511712989</v>
      </c>
      <c r="AI1566" s="45" t="s">
        <v>12464</v>
      </c>
      <c r="AJ1566" s="40" t="s">
        <v>12465</v>
      </c>
      <c r="AK1566" s="41">
        <v>3860.0</v>
      </c>
      <c r="AL1566" s="40" t="s">
        <v>7372</v>
      </c>
      <c r="AM1566" s="40" t="s">
        <v>7285</v>
      </c>
      <c r="AN1566" s="40" t="s">
        <v>224</v>
      </c>
      <c r="AO1566" s="42">
        <v>1.0E138</v>
      </c>
    </row>
    <row r="1567">
      <c r="A1567" s="41">
        <v>980.0</v>
      </c>
      <c r="B1567" s="42">
        <v>1.671302375E9</v>
      </c>
      <c r="C1567" s="42">
        <v>3356.0</v>
      </c>
      <c r="D1567" s="40" t="s">
        <v>1243</v>
      </c>
      <c r="E1567" s="41">
        <v>140.0</v>
      </c>
      <c r="F1567" s="41">
        <v>35.0</v>
      </c>
      <c r="G1567" s="41">
        <v>70.0</v>
      </c>
      <c r="H1567" s="41">
        <v>-3.07732701</v>
      </c>
      <c r="I1567" s="41">
        <v>10000.0</v>
      </c>
      <c r="J1567" s="41">
        <v>5000.0</v>
      </c>
      <c r="K1567" s="41">
        <v>1200.0</v>
      </c>
      <c r="L1567" s="41">
        <v>600.0</v>
      </c>
      <c r="M1567" s="41">
        <v>100.0</v>
      </c>
      <c r="N1567" s="40" t="s">
        <v>1370</v>
      </c>
      <c r="O1567" s="40" t="s">
        <v>208</v>
      </c>
      <c r="P1567" s="40" t="s">
        <v>7305</v>
      </c>
      <c r="Q1567" s="40" t="s">
        <v>8686</v>
      </c>
      <c r="R1567" s="40" t="b">
        <v>0</v>
      </c>
      <c r="S1567" s="40" t="s">
        <v>1373</v>
      </c>
      <c r="T1567" s="40" t="s">
        <v>212</v>
      </c>
      <c r="U1567" s="41">
        <v>0.1</v>
      </c>
      <c r="V1567" s="41">
        <v>0.9</v>
      </c>
      <c r="W1567" s="41">
        <v>0.3</v>
      </c>
      <c r="X1567" s="41">
        <v>0.6</v>
      </c>
      <c r="Y1567" s="40" t="b">
        <v>0</v>
      </c>
      <c r="Z1567" s="40" t="b">
        <v>1</v>
      </c>
      <c r="AA1567" s="40" t="b">
        <v>0</v>
      </c>
      <c r="AB1567" s="40" t="b">
        <v>0</v>
      </c>
      <c r="AC1567" s="41" t="s">
        <v>12466</v>
      </c>
      <c r="AD1567" s="41" t="s">
        <v>12467</v>
      </c>
      <c r="AE1567" s="41">
        <v>928.842252</v>
      </c>
      <c r="AF1567" s="41">
        <v>-4.65475777</v>
      </c>
      <c r="AG1567" s="42">
        <v>1.02E42</v>
      </c>
      <c r="AH1567" s="51">
        <v>0.512597704</v>
      </c>
      <c r="AI1567" s="45" t="s">
        <v>12468</v>
      </c>
      <c r="AJ1567" s="40" t="s">
        <v>12469</v>
      </c>
      <c r="AK1567" s="41">
        <v>7585.0</v>
      </c>
      <c r="AL1567" s="40" t="s">
        <v>7372</v>
      </c>
      <c r="AM1567" s="40" t="s">
        <v>7285</v>
      </c>
      <c r="AN1567" s="40" t="s">
        <v>224</v>
      </c>
      <c r="AO1567" s="42">
        <v>1.01E139</v>
      </c>
    </row>
    <row r="1568">
      <c r="A1568" s="41">
        <v>218.0</v>
      </c>
      <c r="B1568" s="42">
        <v>1.671302375E9</v>
      </c>
      <c r="C1568" s="42">
        <v>3356.0</v>
      </c>
      <c r="D1568" s="40" t="s">
        <v>1243</v>
      </c>
      <c r="E1568" s="41">
        <v>140.0</v>
      </c>
      <c r="F1568" s="41">
        <v>35.0</v>
      </c>
      <c r="G1568" s="41">
        <v>70.0</v>
      </c>
      <c r="H1568" s="41">
        <v>-3.07732701</v>
      </c>
      <c r="I1568" s="41">
        <v>10000.0</v>
      </c>
      <c r="J1568" s="41">
        <v>5000.0</v>
      </c>
      <c r="K1568" s="41">
        <v>1200.0</v>
      </c>
      <c r="L1568" s="41">
        <v>600.0</v>
      </c>
      <c r="M1568" s="41">
        <v>30.0</v>
      </c>
      <c r="N1568" s="40" t="s">
        <v>1370</v>
      </c>
      <c r="O1568" s="40" t="s">
        <v>208</v>
      </c>
      <c r="P1568" s="40" t="s">
        <v>7310</v>
      </c>
      <c r="Q1568" s="40" t="s">
        <v>8686</v>
      </c>
      <c r="R1568" s="40" t="b">
        <v>0</v>
      </c>
      <c r="S1568" s="40" t="s">
        <v>1373</v>
      </c>
      <c r="T1568" s="40" t="s">
        <v>212</v>
      </c>
      <c r="U1568" s="41">
        <v>0.1</v>
      </c>
      <c r="V1568" s="41">
        <v>0.9</v>
      </c>
      <c r="W1568" s="41">
        <v>0.1</v>
      </c>
      <c r="X1568" s="41">
        <v>0.6</v>
      </c>
      <c r="Y1568" s="40" t="b">
        <v>0</v>
      </c>
      <c r="Z1568" s="40" t="b">
        <v>1</v>
      </c>
      <c r="AA1568" s="40" t="b">
        <v>0</v>
      </c>
      <c r="AB1568" s="40" t="b">
        <v>0</v>
      </c>
      <c r="AC1568" s="41" t="s">
        <v>12470</v>
      </c>
      <c r="AD1568" s="41" t="s">
        <v>12471</v>
      </c>
      <c r="AE1568" s="41">
        <v>342.3926203</v>
      </c>
      <c r="AF1568" s="41">
        <v>-4.657490104</v>
      </c>
      <c r="AG1568" s="42">
        <v>9.73E41</v>
      </c>
      <c r="AH1568" s="51">
        <v>0.513485596</v>
      </c>
      <c r="AI1568" s="45" t="s">
        <v>12472</v>
      </c>
      <c r="AJ1568" s="46">
        <v>9.73404719852137E125</v>
      </c>
      <c r="AK1568" s="41">
        <v>7026.0</v>
      </c>
      <c r="AL1568" s="40" t="s">
        <v>1382</v>
      </c>
      <c r="AM1568" s="40" t="s">
        <v>7285</v>
      </c>
      <c r="AN1568" s="40" t="s">
        <v>224</v>
      </c>
      <c r="AO1568" s="42">
        <v>1.01E139</v>
      </c>
    </row>
    <row r="1569">
      <c r="A1569" s="41">
        <v>7.0</v>
      </c>
      <c r="B1569" s="42">
        <v>1.671312492E9</v>
      </c>
      <c r="C1569" s="42">
        <v>3356.0</v>
      </c>
      <c r="D1569" s="40" t="s">
        <v>1243</v>
      </c>
      <c r="E1569" s="41">
        <v>140.0</v>
      </c>
      <c r="F1569" s="41">
        <v>35.0</v>
      </c>
      <c r="G1569" s="41">
        <v>70.0</v>
      </c>
      <c r="H1569" s="41">
        <v>-3.07732701</v>
      </c>
      <c r="I1569" s="41">
        <v>10000.0</v>
      </c>
      <c r="J1569" s="41">
        <v>5000.0</v>
      </c>
      <c r="K1569" s="41">
        <v>1200.0</v>
      </c>
      <c r="L1569" s="41">
        <v>600.0</v>
      </c>
      <c r="M1569" s="41">
        <v>30.0</v>
      </c>
      <c r="N1569" s="40" t="s">
        <v>1370</v>
      </c>
      <c r="O1569" s="40" t="s">
        <v>1371</v>
      </c>
      <c r="P1569" s="40" t="s">
        <v>209</v>
      </c>
      <c r="Q1569" s="40" t="s">
        <v>8686</v>
      </c>
      <c r="R1569" s="40" t="b">
        <v>0</v>
      </c>
      <c r="S1569" s="40" t="s">
        <v>1373</v>
      </c>
      <c r="T1569" s="40" t="s">
        <v>7305</v>
      </c>
      <c r="U1569" s="41">
        <v>0.1</v>
      </c>
      <c r="V1569" s="41">
        <v>0.9</v>
      </c>
      <c r="W1569" s="41">
        <v>0.3</v>
      </c>
      <c r="X1569" s="41">
        <v>0.5</v>
      </c>
      <c r="Y1569" s="40" t="b">
        <v>0</v>
      </c>
      <c r="Z1569" s="40" t="b">
        <v>1</v>
      </c>
      <c r="AA1569" s="40" t="b">
        <v>0</v>
      </c>
      <c r="AB1569" s="40" t="b">
        <v>1</v>
      </c>
      <c r="AC1569" s="41" t="s">
        <v>12473</v>
      </c>
      <c r="AD1569" s="41" t="s">
        <v>12474</v>
      </c>
      <c r="AE1569" s="41">
        <v>1203.134244</v>
      </c>
      <c r="AF1569" s="41">
        <v>-4.659860366</v>
      </c>
      <c r="AG1569" s="42">
        <v>5.77E41</v>
      </c>
      <c r="AH1569" s="51">
        <v>0.51425583</v>
      </c>
      <c r="AI1569" s="45" t="s">
        <v>12475</v>
      </c>
      <c r="AJ1569" s="46">
        <v>5.76607020120723E167</v>
      </c>
      <c r="AK1569" s="41">
        <v>7741.0</v>
      </c>
      <c r="AL1569" s="40" t="s">
        <v>2224</v>
      </c>
      <c r="AM1569" s="40" t="s">
        <v>7285</v>
      </c>
      <c r="AN1569" s="40" t="s">
        <v>5643</v>
      </c>
      <c r="AO1569" s="42">
        <v>1.1E138</v>
      </c>
    </row>
    <row r="1570">
      <c r="A1570" s="41">
        <v>1.0</v>
      </c>
      <c r="B1570" s="42">
        <v>1.67130956E9</v>
      </c>
      <c r="C1570" s="42">
        <v>3356.0</v>
      </c>
      <c r="D1570" s="40" t="s">
        <v>1243</v>
      </c>
      <c r="E1570" s="41">
        <v>140.0</v>
      </c>
      <c r="F1570" s="41">
        <v>35.0</v>
      </c>
      <c r="G1570" s="41">
        <v>70.0</v>
      </c>
      <c r="H1570" s="41">
        <v>-3.07732701</v>
      </c>
      <c r="I1570" s="41">
        <v>10000.0</v>
      </c>
      <c r="J1570" s="41">
        <v>5000.0</v>
      </c>
      <c r="K1570" s="41">
        <v>1200.0</v>
      </c>
      <c r="L1570" s="41">
        <v>600.0</v>
      </c>
      <c r="M1570" s="41">
        <v>30.0</v>
      </c>
      <c r="N1570" s="40" t="s">
        <v>1370</v>
      </c>
      <c r="O1570" s="40" t="s">
        <v>1371</v>
      </c>
      <c r="P1570" s="40" t="s">
        <v>209</v>
      </c>
      <c r="Q1570" s="40" t="s">
        <v>8686</v>
      </c>
      <c r="R1570" s="40" t="b">
        <v>0</v>
      </c>
      <c r="S1570" s="40" t="s">
        <v>1373</v>
      </c>
      <c r="T1570" s="40" t="s">
        <v>7305</v>
      </c>
      <c r="U1570" s="41">
        <v>0.1</v>
      </c>
      <c r="V1570" s="41">
        <v>0.9</v>
      </c>
      <c r="W1570" s="41">
        <v>0.1</v>
      </c>
      <c r="X1570" s="41">
        <v>0.5</v>
      </c>
      <c r="Y1570" s="40" t="b">
        <v>0</v>
      </c>
      <c r="Z1570" s="40" t="b">
        <v>1</v>
      </c>
      <c r="AA1570" s="40" t="b">
        <v>0</v>
      </c>
      <c r="AB1570" s="40" t="b">
        <v>0</v>
      </c>
      <c r="AC1570" s="41" t="s">
        <v>12277</v>
      </c>
      <c r="AD1570" s="41" t="s">
        <v>12476</v>
      </c>
      <c r="AE1570" s="41">
        <v>1043.386787</v>
      </c>
      <c r="AF1570" s="41">
        <v>-4.664852309</v>
      </c>
      <c r="AG1570" s="42">
        <v>5.2E41</v>
      </c>
      <c r="AH1570" s="51">
        <v>0.515877999</v>
      </c>
      <c r="AI1570" s="45" t="s">
        <v>12477</v>
      </c>
      <c r="AJ1570" s="46">
        <v>5.19788152362086E125</v>
      </c>
      <c r="AK1570" s="41">
        <v>10000.0</v>
      </c>
      <c r="AL1570" s="40" t="s">
        <v>216</v>
      </c>
      <c r="AM1570" s="40" t="s">
        <v>7285</v>
      </c>
      <c r="AN1570" s="40" t="s">
        <v>5643</v>
      </c>
      <c r="AO1570" s="42">
        <v>1.01E138</v>
      </c>
    </row>
    <row r="1571">
      <c r="A1571" s="41">
        <v>615.0</v>
      </c>
      <c r="B1571" s="42">
        <v>1.671302375E9</v>
      </c>
      <c r="C1571" s="42">
        <v>3356.0</v>
      </c>
      <c r="D1571" s="40" t="s">
        <v>1243</v>
      </c>
      <c r="E1571" s="41">
        <v>140.0</v>
      </c>
      <c r="F1571" s="41">
        <v>35.0</v>
      </c>
      <c r="G1571" s="41">
        <v>70.0</v>
      </c>
      <c r="H1571" s="41">
        <v>-3.07732701</v>
      </c>
      <c r="I1571" s="41">
        <v>10000.0</v>
      </c>
      <c r="J1571" s="41">
        <v>5000.0</v>
      </c>
      <c r="K1571" s="41">
        <v>1200.0</v>
      </c>
      <c r="L1571" s="41">
        <v>600.0</v>
      </c>
      <c r="M1571" s="41">
        <v>50.0</v>
      </c>
      <c r="N1571" s="40" t="s">
        <v>1370</v>
      </c>
      <c r="O1571" s="40" t="s">
        <v>208</v>
      </c>
      <c r="P1571" s="40" t="s">
        <v>7305</v>
      </c>
      <c r="Q1571" s="40" t="s">
        <v>8686</v>
      </c>
      <c r="R1571" s="40" t="b">
        <v>0</v>
      </c>
      <c r="S1571" s="40" t="s">
        <v>1373</v>
      </c>
      <c r="T1571" s="40" t="s">
        <v>212</v>
      </c>
      <c r="U1571" s="41">
        <v>0.1</v>
      </c>
      <c r="V1571" s="41">
        <v>0.9</v>
      </c>
      <c r="W1571" s="41">
        <v>0.2</v>
      </c>
      <c r="X1571" s="41">
        <v>0.4</v>
      </c>
      <c r="Y1571" s="40" t="b">
        <v>0</v>
      </c>
      <c r="Z1571" s="40" t="b">
        <v>1</v>
      </c>
      <c r="AA1571" s="40" t="b">
        <v>0</v>
      </c>
      <c r="AB1571" s="40" t="b">
        <v>0</v>
      </c>
      <c r="AC1571" s="41" t="s">
        <v>12478</v>
      </c>
      <c r="AD1571" s="41" t="s">
        <v>10329</v>
      </c>
      <c r="AE1571" s="41">
        <v>282.4676056</v>
      </c>
      <c r="AF1571" s="41">
        <v>-4.666088964</v>
      </c>
      <c r="AG1571" s="42">
        <v>6.75E41</v>
      </c>
      <c r="AH1571" s="51">
        <v>0.516279859</v>
      </c>
      <c r="AI1571" s="45" t="s">
        <v>12479</v>
      </c>
      <c r="AJ1571" s="40" t="s">
        <v>12480</v>
      </c>
      <c r="AK1571" s="41">
        <v>6065.0</v>
      </c>
      <c r="AL1571" s="40" t="s">
        <v>1382</v>
      </c>
      <c r="AM1571" s="40" t="s">
        <v>7285</v>
      </c>
      <c r="AN1571" s="40" t="s">
        <v>224</v>
      </c>
      <c r="AO1571" s="42">
        <v>1.11E138</v>
      </c>
    </row>
    <row r="1572">
      <c r="A1572" s="41">
        <v>943.0</v>
      </c>
      <c r="B1572" s="42">
        <v>1.671302375E9</v>
      </c>
      <c r="C1572" s="42">
        <v>3356.0</v>
      </c>
      <c r="D1572" s="40" t="s">
        <v>1243</v>
      </c>
      <c r="E1572" s="41">
        <v>140.0</v>
      </c>
      <c r="F1572" s="41">
        <v>35.0</v>
      </c>
      <c r="G1572" s="41">
        <v>70.0</v>
      </c>
      <c r="H1572" s="41">
        <v>-3.07732701</v>
      </c>
      <c r="I1572" s="41">
        <v>10000.0</v>
      </c>
      <c r="J1572" s="41">
        <v>5000.0</v>
      </c>
      <c r="K1572" s="41">
        <v>1200.0</v>
      </c>
      <c r="L1572" s="41">
        <v>600.0</v>
      </c>
      <c r="M1572" s="41">
        <v>100.0</v>
      </c>
      <c r="N1572" s="40" t="s">
        <v>1370</v>
      </c>
      <c r="O1572" s="40" t="s">
        <v>208</v>
      </c>
      <c r="P1572" s="40" t="s">
        <v>7310</v>
      </c>
      <c r="Q1572" s="40" t="s">
        <v>8686</v>
      </c>
      <c r="R1572" s="40" t="b">
        <v>0</v>
      </c>
      <c r="S1572" s="40" t="s">
        <v>1373</v>
      </c>
      <c r="T1572" s="40" t="s">
        <v>212</v>
      </c>
      <c r="U1572" s="41">
        <v>0.1</v>
      </c>
      <c r="V1572" s="41">
        <v>0.9</v>
      </c>
      <c r="W1572" s="41">
        <v>0.3</v>
      </c>
      <c r="X1572" s="41">
        <v>0.5</v>
      </c>
      <c r="Y1572" s="40" t="b">
        <v>0</v>
      </c>
      <c r="Z1572" s="40" t="b">
        <v>1</v>
      </c>
      <c r="AA1572" s="40" t="b">
        <v>0</v>
      </c>
      <c r="AB1572" s="40" t="b">
        <v>0</v>
      </c>
      <c r="AC1572" s="41" t="s">
        <v>12481</v>
      </c>
      <c r="AD1572" s="41" t="s">
        <v>12482</v>
      </c>
      <c r="AE1572" s="41">
        <v>960.0712934</v>
      </c>
      <c r="AF1572" s="41">
        <v>-4.667332597</v>
      </c>
      <c r="AG1572" s="42">
        <v>6.36E41</v>
      </c>
      <c r="AH1572" s="51">
        <v>0.516683986</v>
      </c>
      <c r="AI1572" s="45" t="s">
        <v>12483</v>
      </c>
      <c r="AJ1572" s="40" t="s">
        <v>12484</v>
      </c>
      <c r="AK1572" s="41">
        <v>6848.0</v>
      </c>
      <c r="AL1572" s="40" t="s">
        <v>7372</v>
      </c>
      <c r="AM1572" s="40" t="s">
        <v>7285</v>
      </c>
      <c r="AN1572" s="40" t="s">
        <v>224</v>
      </c>
      <c r="AO1572" s="42">
        <v>1.11E138</v>
      </c>
    </row>
    <row r="1573">
      <c r="A1573" s="41">
        <v>158.0</v>
      </c>
      <c r="B1573" s="42">
        <v>1.67130956E9</v>
      </c>
      <c r="C1573" s="42">
        <v>3356.0</v>
      </c>
      <c r="D1573" s="40" t="s">
        <v>1243</v>
      </c>
      <c r="E1573" s="41">
        <v>140.0</v>
      </c>
      <c r="F1573" s="41">
        <v>35.0</v>
      </c>
      <c r="G1573" s="41">
        <v>70.0</v>
      </c>
      <c r="H1573" s="41">
        <v>-3.07732701</v>
      </c>
      <c r="I1573" s="41">
        <v>10000.0</v>
      </c>
      <c r="J1573" s="41">
        <v>5000.0</v>
      </c>
      <c r="K1573" s="41">
        <v>1200.0</v>
      </c>
      <c r="L1573" s="41">
        <v>600.0</v>
      </c>
      <c r="M1573" s="41">
        <v>30.0</v>
      </c>
      <c r="N1573" s="40" t="s">
        <v>1370</v>
      </c>
      <c r="O1573" s="40" t="s">
        <v>1371</v>
      </c>
      <c r="P1573" s="40" t="s">
        <v>212</v>
      </c>
      <c r="Q1573" s="40" t="s">
        <v>8686</v>
      </c>
      <c r="R1573" s="40" t="b">
        <v>0</v>
      </c>
      <c r="S1573" s="40" t="s">
        <v>7286</v>
      </c>
      <c r="T1573" s="40" t="s">
        <v>7305</v>
      </c>
      <c r="U1573" s="41">
        <v>0.1</v>
      </c>
      <c r="V1573" s="41">
        <v>0.9</v>
      </c>
      <c r="W1573" s="41">
        <v>0.2</v>
      </c>
      <c r="X1573" s="41">
        <v>0.6</v>
      </c>
      <c r="Y1573" s="40" t="b">
        <v>0</v>
      </c>
      <c r="Z1573" s="40" t="b">
        <v>1</v>
      </c>
      <c r="AA1573" s="40" t="b">
        <v>0</v>
      </c>
      <c r="AB1573" s="40" t="b">
        <v>0</v>
      </c>
      <c r="AC1573" s="41" t="s">
        <v>8024</v>
      </c>
      <c r="AD1573" s="41" t="s">
        <v>12485</v>
      </c>
      <c r="AE1573" s="41">
        <v>628.3653715</v>
      </c>
      <c r="AF1573" s="41">
        <v>-4.668826823</v>
      </c>
      <c r="AG1573" s="42">
        <v>8.42E41</v>
      </c>
      <c r="AH1573" s="51">
        <v>0.517169546</v>
      </c>
      <c r="AI1573" s="45" t="s">
        <v>12486</v>
      </c>
      <c r="AJ1573" s="45">
        <v>8.41995464277138E251</v>
      </c>
      <c r="AK1573" s="41">
        <v>4242.0</v>
      </c>
      <c r="AL1573" s="40" t="s">
        <v>7372</v>
      </c>
      <c r="AM1573" s="40" t="s">
        <v>7285</v>
      </c>
      <c r="AN1573" s="40" t="s">
        <v>5643</v>
      </c>
      <c r="AO1573" s="42">
        <v>1.0E139</v>
      </c>
    </row>
    <row r="1574">
      <c r="A1574" s="41">
        <v>75.0</v>
      </c>
      <c r="B1574" s="42">
        <v>1.671312514E9</v>
      </c>
      <c r="C1574" s="42">
        <v>3356.0</v>
      </c>
      <c r="D1574" s="40" t="s">
        <v>1243</v>
      </c>
      <c r="E1574" s="41">
        <v>140.0</v>
      </c>
      <c r="F1574" s="41">
        <v>35.0</v>
      </c>
      <c r="G1574" s="41">
        <v>70.0</v>
      </c>
      <c r="H1574" s="41">
        <v>-3.07732701</v>
      </c>
      <c r="I1574" s="41">
        <v>10000.0</v>
      </c>
      <c r="J1574" s="41">
        <v>5000.0</v>
      </c>
      <c r="K1574" s="41">
        <v>1200.0</v>
      </c>
      <c r="L1574" s="41">
        <v>600.0</v>
      </c>
      <c r="M1574" s="41">
        <v>30.0</v>
      </c>
      <c r="N1574" s="40" t="s">
        <v>1370</v>
      </c>
      <c r="O1574" s="40" t="s">
        <v>1371</v>
      </c>
      <c r="P1574" s="40" t="s">
        <v>7305</v>
      </c>
      <c r="Q1574" s="40" t="s">
        <v>8686</v>
      </c>
      <c r="R1574" s="40" t="b">
        <v>0</v>
      </c>
      <c r="S1574" s="40" t="s">
        <v>1373</v>
      </c>
      <c r="T1574" s="40" t="s">
        <v>7305</v>
      </c>
      <c r="U1574" s="41">
        <v>0.1</v>
      </c>
      <c r="V1574" s="41">
        <v>0.9</v>
      </c>
      <c r="W1574" s="41">
        <v>0.2</v>
      </c>
      <c r="X1574" s="41">
        <v>0.4</v>
      </c>
      <c r="Y1574" s="40" t="b">
        <v>0</v>
      </c>
      <c r="Z1574" s="40" t="b">
        <v>1</v>
      </c>
      <c r="AA1574" s="40" t="b">
        <v>0</v>
      </c>
      <c r="AB1574" s="40" t="b">
        <v>1</v>
      </c>
      <c r="AC1574" s="41" t="s">
        <v>12487</v>
      </c>
      <c r="AD1574" s="41" t="s">
        <v>12488</v>
      </c>
      <c r="AE1574" s="41">
        <v>1203.505063</v>
      </c>
      <c r="AF1574" s="41">
        <v>-4.669052708</v>
      </c>
      <c r="AG1574" s="42">
        <v>6.28E41</v>
      </c>
      <c r="AH1574" s="51">
        <v>0.517242949</v>
      </c>
      <c r="AI1574" s="45" t="s">
        <v>12489</v>
      </c>
      <c r="AJ1574" s="46">
        <v>6.27706367116542E125</v>
      </c>
      <c r="AK1574" s="41">
        <v>8716.0</v>
      </c>
      <c r="AL1574" s="40" t="s">
        <v>2224</v>
      </c>
      <c r="AM1574" s="40" t="s">
        <v>7285</v>
      </c>
      <c r="AN1574" s="40" t="s">
        <v>5643</v>
      </c>
      <c r="AO1574" s="42">
        <v>1.11E138</v>
      </c>
    </row>
    <row r="1575">
      <c r="A1575" s="41">
        <v>153.0</v>
      </c>
      <c r="B1575" s="42">
        <v>1.671302375E9</v>
      </c>
      <c r="C1575" s="42">
        <v>3356.0</v>
      </c>
      <c r="D1575" s="40" t="s">
        <v>1243</v>
      </c>
      <c r="E1575" s="41">
        <v>140.0</v>
      </c>
      <c r="F1575" s="41">
        <v>35.0</v>
      </c>
      <c r="G1575" s="41">
        <v>70.0</v>
      </c>
      <c r="H1575" s="41">
        <v>-3.07732701</v>
      </c>
      <c r="I1575" s="41">
        <v>10000.0</v>
      </c>
      <c r="J1575" s="41">
        <v>5000.0</v>
      </c>
      <c r="K1575" s="41">
        <v>1200.0</v>
      </c>
      <c r="L1575" s="41">
        <v>600.0</v>
      </c>
      <c r="M1575" s="41">
        <v>30.0</v>
      </c>
      <c r="N1575" s="40" t="s">
        <v>1370</v>
      </c>
      <c r="O1575" s="40" t="s">
        <v>1371</v>
      </c>
      <c r="P1575" s="40" t="s">
        <v>212</v>
      </c>
      <c r="Q1575" s="40" t="s">
        <v>8686</v>
      </c>
      <c r="R1575" s="40" t="b">
        <v>0</v>
      </c>
      <c r="S1575" s="40" t="s">
        <v>7286</v>
      </c>
      <c r="T1575" s="40" t="s">
        <v>212</v>
      </c>
      <c r="U1575" s="41">
        <v>0.1</v>
      </c>
      <c r="V1575" s="41">
        <v>0.9</v>
      </c>
      <c r="W1575" s="41">
        <v>0.1</v>
      </c>
      <c r="X1575" s="41">
        <v>0.4</v>
      </c>
      <c r="Y1575" s="40" t="b">
        <v>0</v>
      </c>
      <c r="Z1575" s="40" t="b">
        <v>1</v>
      </c>
      <c r="AA1575" s="40" t="b">
        <v>0</v>
      </c>
      <c r="AB1575" s="40" t="b">
        <v>0</v>
      </c>
      <c r="AC1575" s="41" t="s">
        <v>12490</v>
      </c>
      <c r="AD1575" s="41" t="s">
        <v>12491</v>
      </c>
      <c r="AE1575" s="41">
        <v>255.9140022</v>
      </c>
      <c r="AF1575" s="41">
        <v>-4.673236802</v>
      </c>
      <c r="AG1575" s="42">
        <v>6.89E41</v>
      </c>
      <c r="AH1575" s="51">
        <v>0.518602601</v>
      </c>
      <c r="AI1575" s="45" t="s">
        <v>12492</v>
      </c>
      <c r="AJ1575" s="46">
        <v>6.88712839347666E125</v>
      </c>
      <c r="AK1575" s="41">
        <v>10000.0</v>
      </c>
      <c r="AL1575" s="40" t="s">
        <v>216</v>
      </c>
      <c r="AM1575" s="40" t="s">
        <v>7285</v>
      </c>
      <c r="AN1575" s="40" t="s">
        <v>224</v>
      </c>
      <c r="AO1575" s="42">
        <v>1.11E138</v>
      </c>
    </row>
    <row r="1576">
      <c r="A1576" s="41">
        <v>973.0</v>
      </c>
      <c r="B1576" s="42">
        <v>1.671302375E9</v>
      </c>
      <c r="C1576" s="42">
        <v>3356.0</v>
      </c>
      <c r="D1576" s="40" t="s">
        <v>1243</v>
      </c>
      <c r="E1576" s="41">
        <v>140.0</v>
      </c>
      <c r="F1576" s="41">
        <v>35.0</v>
      </c>
      <c r="G1576" s="41">
        <v>70.0</v>
      </c>
      <c r="H1576" s="41">
        <v>-3.07732701</v>
      </c>
      <c r="I1576" s="41">
        <v>10000.0</v>
      </c>
      <c r="J1576" s="41">
        <v>5000.0</v>
      </c>
      <c r="K1576" s="41">
        <v>1200.0</v>
      </c>
      <c r="L1576" s="41">
        <v>600.0</v>
      </c>
      <c r="M1576" s="41">
        <v>100.0</v>
      </c>
      <c r="N1576" s="40" t="s">
        <v>1370</v>
      </c>
      <c r="O1576" s="40" t="s">
        <v>208</v>
      </c>
      <c r="P1576" s="40" t="s">
        <v>7305</v>
      </c>
      <c r="Q1576" s="40" t="s">
        <v>8686</v>
      </c>
      <c r="R1576" s="40" t="b">
        <v>0</v>
      </c>
      <c r="S1576" s="40" t="s">
        <v>1373</v>
      </c>
      <c r="T1576" s="40" t="s">
        <v>212</v>
      </c>
      <c r="U1576" s="41">
        <v>0.1</v>
      </c>
      <c r="V1576" s="41">
        <v>0.9</v>
      </c>
      <c r="W1576" s="41">
        <v>0.1</v>
      </c>
      <c r="X1576" s="41">
        <v>0.5</v>
      </c>
      <c r="Y1576" s="40" t="b">
        <v>0</v>
      </c>
      <c r="Z1576" s="40" t="b">
        <v>1</v>
      </c>
      <c r="AA1576" s="40" t="b">
        <v>0</v>
      </c>
      <c r="AB1576" s="40" t="b">
        <v>0</v>
      </c>
      <c r="AC1576" s="41" t="s">
        <v>12493</v>
      </c>
      <c r="AD1576" s="41" t="s">
        <v>12494</v>
      </c>
      <c r="AE1576" s="41">
        <v>743.929059</v>
      </c>
      <c r="AF1576" s="41">
        <v>-4.677144966</v>
      </c>
      <c r="AG1576" s="42">
        <v>5.05E41</v>
      </c>
      <c r="AH1576" s="51">
        <v>0.519872588</v>
      </c>
      <c r="AI1576" s="45" t="s">
        <v>12495</v>
      </c>
      <c r="AJ1576" s="40" t="s">
        <v>12496</v>
      </c>
      <c r="AK1576" s="41">
        <v>6947.0</v>
      </c>
      <c r="AL1576" s="40" t="s">
        <v>1382</v>
      </c>
      <c r="AM1576" s="40" t="s">
        <v>7285</v>
      </c>
      <c r="AN1576" s="40" t="s">
        <v>224</v>
      </c>
      <c r="AO1576" s="42">
        <v>1.01E138</v>
      </c>
    </row>
    <row r="1577">
      <c r="A1577" s="41">
        <v>48.0</v>
      </c>
      <c r="B1577" s="42">
        <v>1.671302375E9</v>
      </c>
      <c r="C1577" s="42">
        <v>3356.0</v>
      </c>
      <c r="D1577" s="40" t="s">
        <v>1243</v>
      </c>
      <c r="E1577" s="41">
        <v>140.0</v>
      </c>
      <c r="F1577" s="41">
        <v>35.0</v>
      </c>
      <c r="G1577" s="41">
        <v>70.0</v>
      </c>
      <c r="H1577" s="41">
        <v>-3.07732701</v>
      </c>
      <c r="I1577" s="41">
        <v>10000.0</v>
      </c>
      <c r="J1577" s="41">
        <v>5000.0</v>
      </c>
      <c r="K1577" s="41">
        <v>1200.0</v>
      </c>
      <c r="L1577" s="41">
        <v>600.0</v>
      </c>
      <c r="M1577" s="41">
        <v>30.0</v>
      </c>
      <c r="N1577" s="40" t="s">
        <v>1370</v>
      </c>
      <c r="O1577" s="40" t="s">
        <v>1371</v>
      </c>
      <c r="P1577" s="40" t="s">
        <v>7310</v>
      </c>
      <c r="Q1577" s="40" t="s">
        <v>8686</v>
      </c>
      <c r="R1577" s="40" t="b">
        <v>0</v>
      </c>
      <c r="S1577" s="40" t="s">
        <v>7286</v>
      </c>
      <c r="T1577" s="40" t="s">
        <v>212</v>
      </c>
      <c r="U1577" s="41">
        <v>0.1</v>
      </c>
      <c r="V1577" s="41">
        <v>0.9</v>
      </c>
      <c r="W1577" s="41">
        <v>0.2</v>
      </c>
      <c r="X1577" s="41">
        <v>0.4</v>
      </c>
      <c r="Y1577" s="40" t="b">
        <v>0</v>
      </c>
      <c r="Z1577" s="40" t="b">
        <v>1</v>
      </c>
      <c r="AA1577" s="40" t="b">
        <v>0</v>
      </c>
      <c r="AB1577" s="40" t="b">
        <v>0</v>
      </c>
      <c r="AC1577" s="41" t="s">
        <v>12497</v>
      </c>
      <c r="AD1577" s="41" t="s">
        <v>12498</v>
      </c>
      <c r="AE1577" s="41">
        <v>195.0239453</v>
      </c>
      <c r="AF1577" s="41">
        <v>-4.68171102</v>
      </c>
      <c r="AG1577" s="42">
        <v>7.46E41</v>
      </c>
      <c r="AH1577" s="51">
        <v>0.52135636</v>
      </c>
      <c r="AI1577" s="45" t="s">
        <v>12499</v>
      </c>
      <c r="AJ1577" s="45">
        <v>7.45574411995858E251</v>
      </c>
      <c r="AK1577" s="41">
        <v>5448.0</v>
      </c>
      <c r="AL1577" s="40" t="s">
        <v>1382</v>
      </c>
      <c r="AM1577" s="40" t="s">
        <v>7285</v>
      </c>
      <c r="AN1577" s="40" t="s">
        <v>224</v>
      </c>
      <c r="AO1577" s="42">
        <v>1.0E139</v>
      </c>
    </row>
    <row r="1578">
      <c r="A1578" s="41">
        <v>5.0</v>
      </c>
      <c r="B1578" s="42">
        <v>1.671302375E9</v>
      </c>
      <c r="C1578" s="42">
        <v>3356.0</v>
      </c>
      <c r="D1578" s="40" t="s">
        <v>1243</v>
      </c>
      <c r="E1578" s="41">
        <v>140.0</v>
      </c>
      <c r="F1578" s="41">
        <v>35.0</v>
      </c>
      <c r="G1578" s="41">
        <v>70.0</v>
      </c>
      <c r="H1578" s="41">
        <v>-3.07732701</v>
      </c>
      <c r="I1578" s="41">
        <v>10000.0</v>
      </c>
      <c r="J1578" s="41">
        <v>5000.0</v>
      </c>
      <c r="K1578" s="41">
        <v>1200.0</v>
      </c>
      <c r="L1578" s="41">
        <v>600.0</v>
      </c>
      <c r="M1578" s="41">
        <v>30.0</v>
      </c>
      <c r="N1578" s="40" t="s">
        <v>1370</v>
      </c>
      <c r="O1578" s="40" t="s">
        <v>1371</v>
      </c>
      <c r="P1578" s="40" t="s">
        <v>209</v>
      </c>
      <c r="Q1578" s="40" t="s">
        <v>8686</v>
      </c>
      <c r="R1578" s="40" t="b">
        <v>0</v>
      </c>
      <c r="S1578" s="40" t="s">
        <v>1373</v>
      </c>
      <c r="T1578" s="40" t="s">
        <v>212</v>
      </c>
      <c r="U1578" s="41">
        <v>0.1</v>
      </c>
      <c r="V1578" s="41">
        <v>0.9</v>
      </c>
      <c r="W1578" s="41">
        <v>0.2</v>
      </c>
      <c r="X1578" s="41">
        <v>0.6</v>
      </c>
      <c r="Y1578" s="40" t="b">
        <v>0</v>
      </c>
      <c r="Z1578" s="40" t="b">
        <v>1</v>
      </c>
      <c r="AA1578" s="40" t="b">
        <v>0</v>
      </c>
      <c r="AB1578" s="40" t="b">
        <v>0</v>
      </c>
      <c r="AC1578" s="41" t="s">
        <v>12371</v>
      </c>
      <c r="AD1578" s="41" t="s">
        <v>12500</v>
      </c>
      <c r="AE1578" s="41">
        <v>339.6800063</v>
      </c>
      <c r="AF1578" s="41">
        <v>-4.681832752</v>
      </c>
      <c r="AG1578" s="42">
        <v>1.11E41</v>
      </c>
      <c r="AH1578" s="51">
        <v>0.521395918</v>
      </c>
      <c r="AI1578" s="45" t="s">
        <v>12501</v>
      </c>
      <c r="AJ1578" s="45">
        <v>1.11031037064989E251</v>
      </c>
      <c r="AK1578" s="41">
        <v>6870.0</v>
      </c>
      <c r="AL1578" s="40" t="s">
        <v>1382</v>
      </c>
      <c r="AM1578" s="40" t="s">
        <v>7285</v>
      </c>
      <c r="AN1578" s="40" t="s">
        <v>224</v>
      </c>
      <c r="AO1578" s="42">
        <v>1.01E136</v>
      </c>
    </row>
    <row r="1579">
      <c r="A1579" s="41">
        <v>42.0</v>
      </c>
      <c r="B1579" s="42">
        <v>1.671302375E9</v>
      </c>
      <c r="C1579" s="42">
        <v>3356.0</v>
      </c>
      <c r="D1579" s="40" t="s">
        <v>1243</v>
      </c>
      <c r="E1579" s="41">
        <v>140.0</v>
      </c>
      <c r="F1579" s="41">
        <v>35.0</v>
      </c>
      <c r="G1579" s="41">
        <v>70.0</v>
      </c>
      <c r="H1579" s="41">
        <v>-3.07732701</v>
      </c>
      <c r="I1579" s="41">
        <v>10000.0</v>
      </c>
      <c r="J1579" s="41">
        <v>5000.0</v>
      </c>
      <c r="K1579" s="41">
        <v>1200.0</v>
      </c>
      <c r="L1579" s="41">
        <v>600.0</v>
      </c>
      <c r="M1579" s="41">
        <v>30.0</v>
      </c>
      <c r="N1579" s="40" t="s">
        <v>1370</v>
      </c>
      <c r="O1579" s="40" t="s">
        <v>1371</v>
      </c>
      <c r="P1579" s="40" t="s">
        <v>7310</v>
      </c>
      <c r="Q1579" s="40" t="s">
        <v>8686</v>
      </c>
      <c r="R1579" s="40" t="b">
        <v>0</v>
      </c>
      <c r="S1579" s="40" t="s">
        <v>1373</v>
      </c>
      <c r="T1579" s="40" t="s">
        <v>212</v>
      </c>
      <c r="U1579" s="41">
        <v>0.1</v>
      </c>
      <c r="V1579" s="41">
        <v>0.9</v>
      </c>
      <c r="W1579" s="41">
        <v>0.3</v>
      </c>
      <c r="X1579" s="41">
        <v>0.4</v>
      </c>
      <c r="Y1579" s="40" t="b">
        <v>0</v>
      </c>
      <c r="Z1579" s="40" t="b">
        <v>1</v>
      </c>
      <c r="AA1579" s="40" t="b">
        <v>0</v>
      </c>
      <c r="AB1579" s="40" t="b">
        <v>0</v>
      </c>
      <c r="AC1579" s="41" t="s">
        <v>12502</v>
      </c>
      <c r="AD1579" s="41" t="s">
        <v>12503</v>
      </c>
      <c r="AE1579" s="41">
        <v>237.120816</v>
      </c>
      <c r="AF1579" s="41">
        <v>-4.683114134</v>
      </c>
      <c r="AG1579" s="42">
        <v>8.14E41</v>
      </c>
      <c r="AH1579" s="51">
        <v>0.521812313</v>
      </c>
      <c r="AI1579" s="45" t="s">
        <v>12504</v>
      </c>
      <c r="AJ1579" s="40" t="s">
        <v>12505</v>
      </c>
      <c r="AK1579" s="41">
        <v>7035.0</v>
      </c>
      <c r="AL1579" s="40" t="s">
        <v>1382</v>
      </c>
      <c r="AM1579" s="40" t="s">
        <v>7285</v>
      </c>
      <c r="AN1579" s="40" t="s">
        <v>224</v>
      </c>
      <c r="AO1579" s="42">
        <v>1.0E139</v>
      </c>
    </row>
    <row r="1580">
      <c r="A1580" s="41">
        <v>43.0</v>
      </c>
      <c r="B1580" s="42">
        <v>1.671312492E9</v>
      </c>
      <c r="C1580" s="42">
        <v>3356.0</v>
      </c>
      <c r="D1580" s="40" t="s">
        <v>1243</v>
      </c>
      <c r="E1580" s="41">
        <v>140.0</v>
      </c>
      <c r="F1580" s="41">
        <v>35.0</v>
      </c>
      <c r="G1580" s="41">
        <v>70.0</v>
      </c>
      <c r="H1580" s="41">
        <v>-3.07732701</v>
      </c>
      <c r="I1580" s="41">
        <v>10000.0</v>
      </c>
      <c r="J1580" s="41">
        <v>5000.0</v>
      </c>
      <c r="K1580" s="41">
        <v>1200.0</v>
      </c>
      <c r="L1580" s="41">
        <v>600.0</v>
      </c>
      <c r="M1580" s="41">
        <v>30.0</v>
      </c>
      <c r="N1580" s="40" t="s">
        <v>1370</v>
      </c>
      <c r="O1580" s="40" t="s">
        <v>1371</v>
      </c>
      <c r="P1580" s="40" t="s">
        <v>7310</v>
      </c>
      <c r="Q1580" s="40" t="s">
        <v>8686</v>
      </c>
      <c r="R1580" s="40" t="b">
        <v>0</v>
      </c>
      <c r="S1580" s="40" t="s">
        <v>1373</v>
      </c>
      <c r="T1580" s="40" t="s">
        <v>7305</v>
      </c>
      <c r="U1580" s="41">
        <v>0.1</v>
      </c>
      <c r="V1580" s="41">
        <v>0.9</v>
      </c>
      <c r="W1580" s="41">
        <v>0.3</v>
      </c>
      <c r="X1580" s="41">
        <v>0.5</v>
      </c>
      <c r="Y1580" s="40" t="b">
        <v>0</v>
      </c>
      <c r="Z1580" s="40" t="b">
        <v>1</v>
      </c>
      <c r="AA1580" s="40" t="b">
        <v>0</v>
      </c>
      <c r="AB1580" s="40" t="b">
        <v>1</v>
      </c>
      <c r="AC1580" s="41" t="s">
        <v>12506</v>
      </c>
      <c r="AD1580" s="41" t="s">
        <v>12507</v>
      </c>
      <c r="AE1580" s="41">
        <v>1203.592451</v>
      </c>
      <c r="AF1580" s="41">
        <v>-4.685127775</v>
      </c>
      <c r="AG1580" s="42">
        <v>6.9E41</v>
      </c>
      <c r="AH1580" s="51">
        <v>0.52246666</v>
      </c>
      <c r="AI1580" s="45" t="s">
        <v>12508</v>
      </c>
      <c r="AJ1580" s="46">
        <v>6.90344817010627E167</v>
      </c>
      <c r="AK1580" s="41">
        <v>4022.0</v>
      </c>
      <c r="AL1580" s="40" t="s">
        <v>2224</v>
      </c>
      <c r="AM1580" s="40" t="s">
        <v>7285</v>
      </c>
      <c r="AN1580" s="40" t="s">
        <v>5643</v>
      </c>
      <c r="AO1580" s="42">
        <v>1.11E138</v>
      </c>
    </row>
    <row r="1581">
      <c r="A1581" s="41">
        <v>939.0</v>
      </c>
      <c r="B1581" s="42">
        <v>1.671302375E9</v>
      </c>
      <c r="C1581" s="42">
        <v>3356.0</v>
      </c>
      <c r="D1581" s="40" t="s">
        <v>1243</v>
      </c>
      <c r="E1581" s="41">
        <v>140.0</v>
      </c>
      <c r="F1581" s="41">
        <v>35.0</v>
      </c>
      <c r="G1581" s="41">
        <v>70.0</v>
      </c>
      <c r="H1581" s="41">
        <v>-3.07732701</v>
      </c>
      <c r="I1581" s="41">
        <v>10000.0</v>
      </c>
      <c r="J1581" s="41">
        <v>5000.0</v>
      </c>
      <c r="K1581" s="41">
        <v>1200.0</v>
      </c>
      <c r="L1581" s="41">
        <v>600.0</v>
      </c>
      <c r="M1581" s="41">
        <v>100.0</v>
      </c>
      <c r="N1581" s="40" t="s">
        <v>1370</v>
      </c>
      <c r="O1581" s="40" t="s">
        <v>208</v>
      </c>
      <c r="P1581" s="40" t="s">
        <v>7310</v>
      </c>
      <c r="Q1581" s="40" t="s">
        <v>8686</v>
      </c>
      <c r="R1581" s="40" t="b">
        <v>0</v>
      </c>
      <c r="S1581" s="40" t="s">
        <v>1373</v>
      </c>
      <c r="T1581" s="40" t="s">
        <v>212</v>
      </c>
      <c r="U1581" s="41">
        <v>0.1</v>
      </c>
      <c r="V1581" s="41">
        <v>0.9</v>
      </c>
      <c r="W1581" s="41">
        <v>0.2</v>
      </c>
      <c r="X1581" s="41">
        <v>0.4</v>
      </c>
      <c r="Y1581" s="40" t="b">
        <v>0</v>
      </c>
      <c r="Z1581" s="40" t="b">
        <v>1</v>
      </c>
      <c r="AA1581" s="40" t="b">
        <v>0</v>
      </c>
      <c r="AB1581" s="40" t="b">
        <v>0</v>
      </c>
      <c r="AC1581" s="41" t="s">
        <v>12509</v>
      </c>
      <c r="AD1581" s="41" t="s">
        <v>12510</v>
      </c>
      <c r="AE1581" s="41">
        <v>1132.857461</v>
      </c>
      <c r="AF1581" s="41">
        <v>-4.688694653</v>
      </c>
      <c r="AG1581" s="42">
        <v>1.02E42</v>
      </c>
      <c r="AH1581" s="51">
        <v>0.523625743</v>
      </c>
      <c r="AI1581" s="45" t="s">
        <v>12511</v>
      </c>
      <c r="AJ1581" s="40" t="s">
        <v>12512</v>
      </c>
      <c r="AK1581" s="41">
        <v>10000.0</v>
      </c>
      <c r="AL1581" s="40" t="s">
        <v>216</v>
      </c>
      <c r="AM1581" s="40" t="s">
        <v>7285</v>
      </c>
      <c r="AN1581" s="40" t="s">
        <v>224</v>
      </c>
      <c r="AO1581" s="42">
        <v>1.01E139</v>
      </c>
    </row>
    <row r="1582">
      <c r="A1582" s="41">
        <v>36.0</v>
      </c>
      <c r="B1582" s="42">
        <v>1.671312514E9</v>
      </c>
      <c r="C1582" s="42">
        <v>3356.0</v>
      </c>
      <c r="D1582" s="40" t="s">
        <v>1243</v>
      </c>
      <c r="E1582" s="41">
        <v>140.0</v>
      </c>
      <c r="F1582" s="41">
        <v>35.0</v>
      </c>
      <c r="G1582" s="41">
        <v>70.0</v>
      </c>
      <c r="H1582" s="41">
        <v>-3.07732701</v>
      </c>
      <c r="I1582" s="41">
        <v>10000.0</v>
      </c>
      <c r="J1582" s="41">
        <v>5000.0</v>
      </c>
      <c r="K1582" s="41">
        <v>1200.0</v>
      </c>
      <c r="L1582" s="41">
        <v>600.0</v>
      </c>
      <c r="M1582" s="41">
        <v>30.0</v>
      </c>
      <c r="N1582" s="40" t="s">
        <v>1370</v>
      </c>
      <c r="O1582" s="40" t="s">
        <v>1371</v>
      </c>
      <c r="P1582" s="40" t="s">
        <v>7310</v>
      </c>
      <c r="Q1582" s="40" t="s">
        <v>8686</v>
      </c>
      <c r="R1582" s="40" t="b">
        <v>0</v>
      </c>
      <c r="S1582" s="40" t="s">
        <v>1373</v>
      </c>
      <c r="T1582" s="40" t="s">
        <v>7305</v>
      </c>
      <c r="U1582" s="41">
        <v>0.1</v>
      </c>
      <c r="V1582" s="41">
        <v>0.9</v>
      </c>
      <c r="W1582" s="41">
        <v>0.1</v>
      </c>
      <c r="X1582" s="41">
        <v>0.4</v>
      </c>
      <c r="Y1582" s="40" t="b">
        <v>0</v>
      </c>
      <c r="Z1582" s="40" t="b">
        <v>1</v>
      </c>
      <c r="AA1582" s="40" t="b">
        <v>0</v>
      </c>
      <c r="AB1582" s="40" t="b">
        <v>1</v>
      </c>
      <c r="AC1582" s="41" t="s">
        <v>12513</v>
      </c>
      <c r="AD1582" s="41" t="s">
        <v>12514</v>
      </c>
      <c r="AE1582" s="41">
        <v>1202.772889</v>
      </c>
      <c r="AF1582" s="41">
        <v>-4.68950475</v>
      </c>
      <c r="AG1582" s="42">
        <v>8.52E41</v>
      </c>
      <c r="AH1582" s="51">
        <v>0.52388899</v>
      </c>
      <c r="AI1582" s="45" t="s">
        <v>12515</v>
      </c>
      <c r="AJ1582" s="46">
        <v>8.51792858115246E83</v>
      </c>
      <c r="AK1582" s="41">
        <v>3640.0</v>
      </c>
      <c r="AL1582" s="40" t="s">
        <v>2224</v>
      </c>
      <c r="AM1582" s="40" t="s">
        <v>7285</v>
      </c>
      <c r="AN1582" s="40" t="s">
        <v>5643</v>
      </c>
      <c r="AO1582" s="42">
        <v>1.0E139</v>
      </c>
    </row>
    <row r="1583">
      <c r="A1583" s="41">
        <v>695.0</v>
      </c>
      <c r="B1583" s="42">
        <v>1.671302375E9</v>
      </c>
      <c r="C1583" s="42">
        <v>3356.0</v>
      </c>
      <c r="D1583" s="40" t="s">
        <v>1243</v>
      </c>
      <c r="E1583" s="41">
        <v>140.0</v>
      </c>
      <c r="F1583" s="41">
        <v>35.0</v>
      </c>
      <c r="G1583" s="41">
        <v>70.0</v>
      </c>
      <c r="H1583" s="41">
        <v>-3.07732701</v>
      </c>
      <c r="I1583" s="41">
        <v>10000.0</v>
      </c>
      <c r="J1583" s="41">
        <v>5000.0</v>
      </c>
      <c r="K1583" s="41">
        <v>1200.0</v>
      </c>
      <c r="L1583" s="41">
        <v>600.0</v>
      </c>
      <c r="M1583" s="41">
        <v>50.0</v>
      </c>
      <c r="N1583" s="40" t="s">
        <v>1370</v>
      </c>
      <c r="O1583" s="40" t="s">
        <v>208</v>
      </c>
      <c r="P1583" s="40" t="s">
        <v>212</v>
      </c>
      <c r="Q1583" s="40" t="s">
        <v>8686</v>
      </c>
      <c r="R1583" s="40" t="b">
        <v>0</v>
      </c>
      <c r="S1583" s="40" t="s">
        <v>7286</v>
      </c>
      <c r="T1583" s="40" t="s">
        <v>212</v>
      </c>
      <c r="U1583" s="41">
        <v>0.1</v>
      </c>
      <c r="V1583" s="41">
        <v>0.9</v>
      </c>
      <c r="W1583" s="41">
        <v>0.1</v>
      </c>
      <c r="X1583" s="41">
        <v>0.6</v>
      </c>
      <c r="Y1583" s="40" t="b">
        <v>0</v>
      </c>
      <c r="Z1583" s="40" t="b">
        <v>1</v>
      </c>
      <c r="AA1583" s="40" t="b">
        <v>0</v>
      </c>
      <c r="AB1583" s="40" t="b">
        <v>0</v>
      </c>
      <c r="AC1583" s="41" t="s">
        <v>12516</v>
      </c>
      <c r="AD1583" s="41" t="s">
        <v>12517</v>
      </c>
      <c r="AE1583" s="41">
        <v>557.9689603</v>
      </c>
      <c r="AF1583" s="41">
        <v>-4.691104603</v>
      </c>
      <c r="AG1583" s="42">
        <v>6.41E41</v>
      </c>
      <c r="AH1583" s="51">
        <v>0.524408874</v>
      </c>
      <c r="AI1583" s="45" t="s">
        <v>12518</v>
      </c>
      <c r="AJ1583" s="40" t="s">
        <v>7330</v>
      </c>
      <c r="AK1583" s="41">
        <v>8620.0</v>
      </c>
      <c r="AL1583" s="40" t="s">
        <v>1382</v>
      </c>
      <c r="AM1583" s="40" t="s">
        <v>7285</v>
      </c>
      <c r="AN1583" s="40" t="s">
        <v>224</v>
      </c>
      <c r="AO1583" s="42">
        <v>1.11E138</v>
      </c>
    </row>
    <row r="1584">
      <c r="A1584" s="41">
        <v>264.0</v>
      </c>
      <c r="B1584" s="42">
        <v>1.671302375E9</v>
      </c>
      <c r="C1584" s="42">
        <v>3356.0</v>
      </c>
      <c r="D1584" s="40" t="s">
        <v>1243</v>
      </c>
      <c r="E1584" s="41">
        <v>140.0</v>
      </c>
      <c r="F1584" s="41">
        <v>35.0</v>
      </c>
      <c r="G1584" s="41">
        <v>70.0</v>
      </c>
      <c r="H1584" s="41">
        <v>-3.07732701</v>
      </c>
      <c r="I1584" s="41">
        <v>10000.0</v>
      </c>
      <c r="J1584" s="41">
        <v>5000.0</v>
      </c>
      <c r="K1584" s="41">
        <v>1200.0</v>
      </c>
      <c r="L1584" s="41">
        <v>600.0</v>
      </c>
      <c r="M1584" s="41">
        <v>30.0</v>
      </c>
      <c r="N1584" s="40" t="s">
        <v>1370</v>
      </c>
      <c r="O1584" s="40" t="s">
        <v>208</v>
      </c>
      <c r="P1584" s="40" t="s">
        <v>7305</v>
      </c>
      <c r="Q1584" s="40" t="s">
        <v>8686</v>
      </c>
      <c r="R1584" s="40" t="b">
        <v>0</v>
      </c>
      <c r="S1584" s="40" t="s">
        <v>7286</v>
      </c>
      <c r="T1584" s="40" t="s">
        <v>212</v>
      </c>
      <c r="U1584" s="41">
        <v>0.1</v>
      </c>
      <c r="V1584" s="41">
        <v>0.9</v>
      </c>
      <c r="W1584" s="41">
        <v>0.2</v>
      </c>
      <c r="X1584" s="41">
        <v>0.4</v>
      </c>
      <c r="Y1584" s="40" t="b">
        <v>0</v>
      </c>
      <c r="Z1584" s="40" t="b">
        <v>1</v>
      </c>
      <c r="AA1584" s="40" t="b">
        <v>0</v>
      </c>
      <c r="AB1584" s="40" t="b">
        <v>0</v>
      </c>
      <c r="AC1584" s="41" t="s">
        <v>12519</v>
      </c>
      <c r="AD1584" s="41" t="s">
        <v>12520</v>
      </c>
      <c r="AE1584" s="41">
        <v>155.7178078</v>
      </c>
      <c r="AF1584" s="41">
        <v>-4.692346093</v>
      </c>
      <c r="AG1584" s="42">
        <v>2.66E41</v>
      </c>
      <c r="AH1584" s="51">
        <v>0.524812306</v>
      </c>
      <c r="AI1584" s="45" t="s">
        <v>12521</v>
      </c>
      <c r="AJ1584" s="45">
        <v>2.6619781546854E251</v>
      </c>
      <c r="AK1584" s="41">
        <v>5918.0</v>
      </c>
      <c r="AL1584" s="40" t="s">
        <v>1382</v>
      </c>
      <c r="AM1584" s="40" t="s">
        <v>7285</v>
      </c>
      <c r="AN1584" s="40" t="s">
        <v>224</v>
      </c>
      <c r="AO1584" s="42">
        <v>1.1E137</v>
      </c>
    </row>
    <row r="1585">
      <c r="A1585" s="41">
        <v>759.0</v>
      </c>
      <c r="B1585" s="42">
        <v>1.671302375E9</v>
      </c>
      <c r="C1585" s="42">
        <v>3356.0</v>
      </c>
      <c r="D1585" s="40" t="s">
        <v>1243</v>
      </c>
      <c r="E1585" s="41">
        <v>140.0</v>
      </c>
      <c r="F1585" s="41">
        <v>35.0</v>
      </c>
      <c r="G1585" s="41">
        <v>70.0</v>
      </c>
      <c r="H1585" s="41">
        <v>-3.07732701</v>
      </c>
      <c r="I1585" s="41">
        <v>10000.0</v>
      </c>
      <c r="J1585" s="41">
        <v>5000.0</v>
      </c>
      <c r="K1585" s="41">
        <v>1200.0</v>
      </c>
      <c r="L1585" s="41">
        <v>600.0</v>
      </c>
      <c r="M1585" s="41">
        <v>100.0</v>
      </c>
      <c r="N1585" s="40" t="s">
        <v>1370</v>
      </c>
      <c r="O1585" s="40" t="s">
        <v>1371</v>
      </c>
      <c r="P1585" s="40" t="s">
        <v>7310</v>
      </c>
      <c r="Q1585" s="40" t="s">
        <v>8686</v>
      </c>
      <c r="R1585" s="40" t="b">
        <v>0</v>
      </c>
      <c r="S1585" s="40" t="s">
        <v>1373</v>
      </c>
      <c r="T1585" s="40" t="s">
        <v>212</v>
      </c>
      <c r="U1585" s="41">
        <v>0.1</v>
      </c>
      <c r="V1585" s="41">
        <v>0.9</v>
      </c>
      <c r="W1585" s="41">
        <v>0.2</v>
      </c>
      <c r="X1585" s="41">
        <v>0.4</v>
      </c>
      <c r="Y1585" s="40" t="b">
        <v>0</v>
      </c>
      <c r="Z1585" s="40" t="b">
        <v>1</v>
      </c>
      <c r="AA1585" s="40" t="b">
        <v>0</v>
      </c>
      <c r="AB1585" s="40" t="b">
        <v>0</v>
      </c>
      <c r="AC1585" s="41" t="s">
        <v>12522</v>
      </c>
      <c r="AD1585" s="41" t="s">
        <v>8621</v>
      </c>
      <c r="AE1585" s="41">
        <v>1106.876632</v>
      </c>
      <c r="AF1585" s="41">
        <v>-4.692496361</v>
      </c>
      <c r="AG1585" s="42">
        <v>1.2E42</v>
      </c>
      <c r="AH1585" s="51">
        <v>0.524861136</v>
      </c>
      <c r="AI1585" s="45" t="s">
        <v>12523</v>
      </c>
      <c r="AJ1585" s="40" t="s">
        <v>12524</v>
      </c>
      <c r="AK1585" s="41">
        <v>9407.0</v>
      </c>
      <c r="AL1585" s="40" t="s">
        <v>7372</v>
      </c>
      <c r="AM1585" s="40" t="s">
        <v>7285</v>
      </c>
      <c r="AN1585" s="40" t="s">
        <v>224</v>
      </c>
      <c r="AO1585" s="42">
        <v>1.1E139</v>
      </c>
    </row>
    <row r="1586">
      <c r="A1586" s="41">
        <v>592.0</v>
      </c>
      <c r="B1586" s="42">
        <v>1.671302375E9</v>
      </c>
      <c r="C1586" s="42">
        <v>3356.0</v>
      </c>
      <c r="D1586" s="40" t="s">
        <v>1243</v>
      </c>
      <c r="E1586" s="41">
        <v>140.0</v>
      </c>
      <c r="F1586" s="41">
        <v>35.0</v>
      </c>
      <c r="G1586" s="41">
        <v>70.0</v>
      </c>
      <c r="H1586" s="41">
        <v>-3.07732701</v>
      </c>
      <c r="I1586" s="41">
        <v>10000.0</v>
      </c>
      <c r="J1586" s="41">
        <v>5000.0</v>
      </c>
      <c r="K1586" s="41">
        <v>1200.0</v>
      </c>
      <c r="L1586" s="41">
        <v>600.0</v>
      </c>
      <c r="M1586" s="41">
        <v>50.0</v>
      </c>
      <c r="N1586" s="40" t="s">
        <v>1370</v>
      </c>
      <c r="O1586" s="40" t="s">
        <v>208</v>
      </c>
      <c r="P1586" s="40" t="s">
        <v>7310</v>
      </c>
      <c r="Q1586" s="40" t="s">
        <v>8686</v>
      </c>
      <c r="R1586" s="40" t="b">
        <v>0</v>
      </c>
      <c r="S1586" s="40" t="s">
        <v>7286</v>
      </c>
      <c r="T1586" s="40" t="s">
        <v>212</v>
      </c>
      <c r="U1586" s="41">
        <v>0.1</v>
      </c>
      <c r="V1586" s="41">
        <v>0.9</v>
      </c>
      <c r="W1586" s="41">
        <v>0.3</v>
      </c>
      <c r="X1586" s="41">
        <v>0.5</v>
      </c>
      <c r="Y1586" s="40" t="b">
        <v>0</v>
      </c>
      <c r="Z1586" s="40" t="b">
        <v>1</v>
      </c>
      <c r="AA1586" s="40" t="b">
        <v>0</v>
      </c>
      <c r="AB1586" s="40" t="b">
        <v>0</v>
      </c>
      <c r="AC1586" s="41" t="s">
        <v>8716</v>
      </c>
      <c r="AD1586" s="41" t="s">
        <v>12525</v>
      </c>
      <c r="AE1586" s="41">
        <v>397.6399474</v>
      </c>
      <c r="AF1586" s="41">
        <v>-4.696805564</v>
      </c>
      <c r="AG1586" s="42">
        <v>1.36E42</v>
      </c>
      <c r="AH1586" s="51">
        <v>0.526261443</v>
      </c>
      <c r="AI1586" s="45" t="s">
        <v>12526</v>
      </c>
      <c r="AJ1586" s="40" t="s">
        <v>12527</v>
      </c>
      <c r="AK1586" s="41">
        <v>5214.0</v>
      </c>
      <c r="AL1586" s="40" t="s">
        <v>1382</v>
      </c>
      <c r="AM1586" s="40" t="s">
        <v>7285</v>
      </c>
      <c r="AN1586" s="40" t="s">
        <v>224</v>
      </c>
      <c r="AO1586" s="42">
        <v>1.11E139</v>
      </c>
    </row>
    <row r="1587">
      <c r="A1587" s="41">
        <v>256.0</v>
      </c>
      <c r="B1587" s="42">
        <v>1.671302375E9</v>
      </c>
      <c r="C1587" s="42">
        <v>3356.0</v>
      </c>
      <c r="D1587" s="40" t="s">
        <v>1243</v>
      </c>
      <c r="E1587" s="41">
        <v>140.0</v>
      </c>
      <c r="F1587" s="41">
        <v>35.0</v>
      </c>
      <c r="G1587" s="41">
        <v>70.0</v>
      </c>
      <c r="H1587" s="41">
        <v>-3.07732701</v>
      </c>
      <c r="I1587" s="41">
        <v>10000.0</v>
      </c>
      <c r="J1587" s="41">
        <v>5000.0</v>
      </c>
      <c r="K1587" s="41">
        <v>1200.0</v>
      </c>
      <c r="L1587" s="41">
        <v>600.0</v>
      </c>
      <c r="M1587" s="41">
        <v>30.0</v>
      </c>
      <c r="N1587" s="40" t="s">
        <v>1370</v>
      </c>
      <c r="O1587" s="40" t="s">
        <v>208</v>
      </c>
      <c r="P1587" s="40" t="s">
        <v>7305</v>
      </c>
      <c r="Q1587" s="40" t="s">
        <v>8686</v>
      </c>
      <c r="R1587" s="40" t="b">
        <v>0</v>
      </c>
      <c r="S1587" s="40" t="s">
        <v>1373</v>
      </c>
      <c r="T1587" s="40" t="s">
        <v>212</v>
      </c>
      <c r="U1587" s="41">
        <v>0.1</v>
      </c>
      <c r="V1587" s="41">
        <v>0.9</v>
      </c>
      <c r="W1587" s="41">
        <v>0.2</v>
      </c>
      <c r="X1587" s="41">
        <v>0.5</v>
      </c>
      <c r="Y1587" s="40" t="b">
        <v>0</v>
      </c>
      <c r="Z1587" s="40" t="b">
        <v>1</v>
      </c>
      <c r="AA1587" s="40" t="b">
        <v>0</v>
      </c>
      <c r="AB1587" s="40" t="b">
        <v>0</v>
      </c>
      <c r="AC1587" s="41" t="s">
        <v>12528</v>
      </c>
      <c r="AD1587" s="41" t="s">
        <v>12529</v>
      </c>
      <c r="AE1587" s="41">
        <v>327.453793</v>
      </c>
      <c r="AF1587" s="41">
        <v>-4.698913906</v>
      </c>
      <c r="AG1587" s="42">
        <v>8.35E41</v>
      </c>
      <c r="AH1587" s="51">
        <v>0.526946564</v>
      </c>
      <c r="AI1587" s="45" t="s">
        <v>12530</v>
      </c>
      <c r="AJ1587" s="45">
        <v>8.35282536638687E251</v>
      </c>
      <c r="AK1587" s="41">
        <v>10000.0</v>
      </c>
      <c r="AL1587" s="40" t="s">
        <v>216</v>
      </c>
      <c r="AM1587" s="40" t="s">
        <v>7285</v>
      </c>
      <c r="AN1587" s="40" t="s">
        <v>224</v>
      </c>
      <c r="AO1587" s="42">
        <v>1.0E139</v>
      </c>
    </row>
    <row r="1588">
      <c r="A1588" s="41">
        <v>618.0</v>
      </c>
      <c r="B1588" s="42">
        <v>1.671302375E9</v>
      </c>
      <c r="C1588" s="42">
        <v>3356.0</v>
      </c>
      <c r="D1588" s="40" t="s">
        <v>1243</v>
      </c>
      <c r="E1588" s="41">
        <v>140.0</v>
      </c>
      <c r="F1588" s="41">
        <v>35.0</v>
      </c>
      <c r="G1588" s="41">
        <v>70.0</v>
      </c>
      <c r="H1588" s="41">
        <v>-3.07732701</v>
      </c>
      <c r="I1588" s="41">
        <v>10000.0</v>
      </c>
      <c r="J1588" s="41">
        <v>5000.0</v>
      </c>
      <c r="K1588" s="41">
        <v>1200.0</v>
      </c>
      <c r="L1588" s="41">
        <v>600.0</v>
      </c>
      <c r="M1588" s="41">
        <v>50.0</v>
      </c>
      <c r="N1588" s="40" t="s">
        <v>1370</v>
      </c>
      <c r="O1588" s="40" t="s">
        <v>208</v>
      </c>
      <c r="P1588" s="40" t="s">
        <v>7305</v>
      </c>
      <c r="Q1588" s="40" t="s">
        <v>8686</v>
      </c>
      <c r="R1588" s="40" t="b">
        <v>0</v>
      </c>
      <c r="S1588" s="40" t="s">
        <v>1373</v>
      </c>
      <c r="T1588" s="40" t="s">
        <v>212</v>
      </c>
      <c r="U1588" s="41">
        <v>0.1</v>
      </c>
      <c r="V1588" s="41">
        <v>0.9</v>
      </c>
      <c r="W1588" s="41">
        <v>0.3</v>
      </c>
      <c r="X1588" s="41">
        <v>0.4</v>
      </c>
      <c r="Y1588" s="40" t="b">
        <v>0</v>
      </c>
      <c r="Z1588" s="40" t="b">
        <v>1</v>
      </c>
      <c r="AA1588" s="40" t="b">
        <v>0</v>
      </c>
      <c r="AB1588" s="40" t="b">
        <v>0</v>
      </c>
      <c r="AC1588" s="41" t="s">
        <v>12531</v>
      </c>
      <c r="AD1588" s="41" t="s">
        <v>12532</v>
      </c>
      <c r="AE1588" s="41">
        <v>272.9863374</v>
      </c>
      <c r="AF1588" s="41">
        <v>-4.699986725</v>
      </c>
      <c r="AG1588" s="42">
        <v>9.8E41</v>
      </c>
      <c r="AH1588" s="51">
        <v>0.527295185</v>
      </c>
      <c r="AI1588" s="45" t="s">
        <v>12533</v>
      </c>
      <c r="AJ1588" s="40" t="s">
        <v>12534</v>
      </c>
      <c r="AK1588" s="41">
        <v>6212.0</v>
      </c>
      <c r="AL1588" s="40" t="s">
        <v>1382</v>
      </c>
      <c r="AM1588" s="40" t="s">
        <v>7285</v>
      </c>
      <c r="AN1588" s="40" t="s">
        <v>224</v>
      </c>
      <c r="AO1588" s="42">
        <v>1.01E139</v>
      </c>
    </row>
    <row r="1589">
      <c r="A1589" s="41">
        <v>39.0</v>
      </c>
      <c r="B1589" s="42">
        <v>1.67130956E9</v>
      </c>
      <c r="C1589" s="42">
        <v>3356.0</v>
      </c>
      <c r="D1589" s="40" t="s">
        <v>1243</v>
      </c>
      <c r="E1589" s="41">
        <v>140.0</v>
      </c>
      <c r="F1589" s="41">
        <v>35.0</v>
      </c>
      <c r="G1589" s="41">
        <v>70.0</v>
      </c>
      <c r="H1589" s="41">
        <v>-3.07732701</v>
      </c>
      <c r="I1589" s="41">
        <v>10000.0</v>
      </c>
      <c r="J1589" s="41">
        <v>5000.0</v>
      </c>
      <c r="K1589" s="41">
        <v>1200.0</v>
      </c>
      <c r="L1589" s="41">
        <v>600.0</v>
      </c>
      <c r="M1589" s="41">
        <v>30.0</v>
      </c>
      <c r="N1589" s="40" t="s">
        <v>1370</v>
      </c>
      <c r="O1589" s="40" t="s">
        <v>1371</v>
      </c>
      <c r="P1589" s="40" t="s">
        <v>7310</v>
      </c>
      <c r="Q1589" s="40" t="s">
        <v>8686</v>
      </c>
      <c r="R1589" s="40" t="b">
        <v>0</v>
      </c>
      <c r="S1589" s="40" t="s">
        <v>1373</v>
      </c>
      <c r="T1589" s="40" t="s">
        <v>7305</v>
      </c>
      <c r="U1589" s="41">
        <v>0.1</v>
      </c>
      <c r="V1589" s="41">
        <v>0.9</v>
      </c>
      <c r="W1589" s="41">
        <v>0.2</v>
      </c>
      <c r="X1589" s="41">
        <v>0.4</v>
      </c>
      <c r="Y1589" s="40" t="b">
        <v>0</v>
      </c>
      <c r="Z1589" s="40" t="b">
        <v>1</v>
      </c>
      <c r="AA1589" s="40" t="b">
        <v>0</v>
      </c>
      <c r="AB1589" s="40" t="b">
        <v>0</v>
      </c>
      <c r="AC1589" s="41" t="s">
        <v>12535</v>
      </c>
      <c r="AD1589" s="41" t="s">
        <v>12536</v>
      </c>
      <c r="AE1589" s="41">
        <v>823.6429727</v>
      </c>
      <c r="AF1589" s="41">
        <v>-4.705882858</v>
      </c>
      <c r="AG1589" s="42">
        <v>6.91E41</v>
      </c>
      <c r="AH1589" s="51">
        <v>0.529211177</v>
      </c>
      <c r="AI1589" s="45" t="s">
        <v>12537</v>
      </c>
      <c r="AJ1589" s="45">
        <v>6.90835944176152E251</v>
      </c>
      <c r="AK1589" s="41">
        <v>5178.0</v>
      </c>
      <c r="AL1589" s="40" t="s">
        <v>7372</v>
      </c>
      <c r="AM1589" s="40" t="s">
        <v>7285</v>
      </c>
      <c r="AN1589" s="40" t="s">
        <v>5643</v>
      </c>
      <c r="AO1589" s="42">
        <v>1.11E138</v>
      </c>
    </row>
    <row r="1590">
      <c r="A1590" s="41">
        <v>403.0</v>
      </c>
      <c r="B1590" s="42">
        <v>1.671302375E9</v>
      </c>
      <c r="C1590" s="42">
        <v>3356.0</v>
      </c>
      <c r="D1590" s="40" t="s">
        <v>1243</v>
      </c>
      <c r="E1590" s="41">
        <v>140.0</v>
      </c>
      <c r="F1590" s="41">
        <v>35.0</v>
      </c>
      <c r="G1590" s="41">
        <v>70.0</v>
      </c>
      <c r="H1590" s="41">
        <v>-3.07732701</v>
      </c>
      <c r="I1590" s="41">
        <v>10000.0</v>
      </c>
      <c r="J1590" s="41">
        <v>5000.0</v>
      </c>
      <c r="K1590" s="41">
        <v>1200.0</v>
      </c>
      <c r="L1590" s="41">
        <v>600.0</v>
      </c>
      <c r="M1590" s="41">
        <v>50.0</v>
      </c>
      <c r="N1590" s="40" t="s">
        <v>1370</v>
      </c>
      <c r="O1590" s="40" t="s">
        <v>1371</v>
      </c>
      <c r="P1590" s="40" t="s">
        <v>7310</v>
      </c>
      <c r="Q1590" s="40" t="s">
        <v>8686</v>
      </c>
      <c r="R1590" s="40" t="b">
        <v>0</v>
      </c>
      <c r="S1590" s="40" t="s">
        <v>1373</v>
      </c>
      <c r="T1590" s="40" t="s">
        <v>212</v>
      </c>
      <c r="U1590" s="41">
        <v>0.1</v>
      </c>
      <c r="V1590" s="41">
        <v>0.9</v>
      </c>
      <c r="W1590" s="41">
        <v>0.3</v>
      </c>
      <c r="X1590" s="41">
        <v>0.5</v>
      </c>
      <c r="Y1590" s="40" t="b">
        <v>0</v>
      </c>
      <c r="Z1590" s="40" t="b">
        <v>1</v>
      </c>
      <c r="AA1590" s="40" t="b">
        <v>0</v>
      </c>
      <c r="AB1590" s="40" t="b">
        <v>0</v>
      </c>
      <c r="AC1590" s="41" t="s">
        <v>12538</v>
      </c>
      <c r="AD1590" s="41" t="s">
        <v>12539</v>
      </c>
      <c r="AE1590" s="41">
        <v>468.9326732</v>
      </c>
      <c r="AF1590" s="41">
        <v>-4.706357322</v>
      </c>
      <c r="AG1590" s="42">
        <v>1.36E42</v>
      </c>
      <c r="AH1590" s="51">
        <v>0.529365357</v>
      </c>
      <c r="AI1590" s="45" t="s">
        <v>12540</v>
      </c>
      <c r="AJ1590" s="40" t="s">
        <v>12541</v>
      </c>
      <c r="AK1590" s="41">
        <v>6506.0</v>
      </c>
      <c r="AL1590" s="40" t="s">
        <v>1382</v>
      </c>
      <c r="AM1590" s="40" t="s">
        <v>7285</v>
      </c>
      <c r="AN1590" s="40" t="s">
        <v>224</v>
      </c>
      <c r="AO1590" s="42">
        <v>1.11E139</v>
      </c>
    </row>
    <row r="1591">
      <c r="A1591" s="41">
        <v>396.0</v>
      </c>
      <c r="B1591" s="42">
        <v>1.671302375E9</v>
      </c>
      <c r="C1591" s="42">
        <v>3356.0</v>
      </c>
      <c r="D1591" s="40" t="s">
        <v>1243</v>
      </c>
      <c r="E1591" s="41">
        <v>140.0</v>
      </c>
      <c r="F1591" s="41">
        <v>35.0</v>
      </c>
      <c r="G1591" s="41">
        <v>70.0</v>
      </c>
      <c r="H1591" s="41">
        <v>-3.07732701</v>
      </c>
      <c r="I1591" s="41">
        <v>10000.0</v>
      </c>
      <c r="J1591" s="41">
        <v>5000.0</v>
      </c>
      <c r="K1591" s="41">
        <v>1200.0</v>
      </c>
      <c r="L1591" s="41">
        <v>600.0</v>
      </c>
      <c r="M1591" s="41">
        <v>50.0</v>
      </c>
      <c r="N1591" s="40" t="s">
        <v>1370</v>
      </c>
      <c r="O1591" s="40" t="s">
        <v>1371</v>
      </c>
      <c r="P1591" s="40" t="s">
        <v>7310</v>
      </c>
      <c r="Q1591" s="40" t="s">
        <v>8686</v>
      </c>
      <c r="R1591" s="40" t="b">
        <v>0</v>
      </c>
      <c r="S1591" s="40" t="s">
        <v>1373</v>
      </c>
      <c r="T1591" s="40" t="s">
        <v>212</v>
      </c>
      <c r="U1591" s="41">
        <v>0.1</v>
      </c>
      <c r="V1591" s="41">
        <v>0.9</v>
      </c>
      <c r="W1591" s="41">
        <v>0.1</v>
      </c>
      <c r="X1591" s="41">
        <v>0.4</v>
      </c>
      <c r="Y1591" s="40" t="b">
        <v>0</v>
      </c>
      <c r="Z1591" s="40" t="b">
        <v>1</v>
      </c>
      <c r="AA1591" s="40" t="b">
        <v>0</v>
      </c>
      <c r="AB1591" s="40" t="b">
        <v>0</v>
      </c>
      <c r="AC1591" s="41" t="s">
        <v>12542</v>
      </c>
      <c r="AD1591" s="41" t="s">
        <v>12543</v>
      </c>
      <c r="AE1591" s="41">
        <v>496.5916922</v>
      </c>
      <c r="AF1591" s="41">
        <v>-4.706762129</v>
      </c>
      <c r="AG1591" s="42">
        <v>4.62E41</v>
      </c>
      <c r="AH1591" s="51">
        <v>0.529496902</v>
      </c>
      <c r="AI1591" s="45" t="s">
        <v>12544</v>
      </c>
      <c r="AJ1591" s="40" t="s">
        <v>7330</v>
      </c>
      <c r="AK1591" s="41">
        <v>8647.0</v>
      </c>
      <c r="AL1591" s="40" t="s">
        <v>1382</v>
      </c>
      <c r="AM1591" s="40" t="s">
        <v>7285</v>
      </c>
      <c r="AN1591" s="40" t="s">
        <v>224</v>
      </c>
      <c r="AO1591" s="42">
        <v>1.01E138</v>
      </c>
    </row>
    <row r="1592">
      <c r="A1592" s="41">
        <v>8.0</v>
      </c>
      <c r="B1592" s="42">
        <v>1.671312492E9</v>
      </c>
      <c r="C1592" s="42">
        <v>3356.0</v>
      </c>
      <c r="D1592" s="40" t="s">
        <v>1243</v>
      </c>
      <c r="E1592" s="41">
        <v>140.0</v>
      </c>
      <c r="F1592" s="41">
        <v>35.0</v>
      </c>
      <c r="G1592" s="41">
        <v>70.0</v>
      </c>
      <c r="H1592" s="41">
        <v>-3.07732701</v>
      </c>
      <c r="I1592" s="41">
        <v>10000.0</v>
      </c>
      <c r="J1592" s="41">
        <v>5000.0</v>
      </c>
      <c r="K1592" s="41">
        <v>1200.0</v>
      </c>
      <c r="L1592" s="41">
        <v>600.0</v>
      </c>
      <c r="M1592" s="41">
        <v>30.0</v>
      </c>
      <c r="N1592" s="40" t="s">
        <v>1370</v>
      </c>
      <c r="O1592" s="40" t="s">
        <v>1371</v>
      </c>
      <c r="P1592" s="40" t="s">
        <v>209</v>
      </c>
      <c r="Q1592" s="40" t="s">
        <v>8686</v>
      </c>
      <c r="R1592" s="40" t="b">
        <v>0</v>
      </c>
      <c r="S1592" s="40" t="s">
        <v>1373</v>
      </c>
      <c r="T1592" s="40" t="s">
        <v>7305</v>
      </c>
      <c r="U1592" s="41">
        <v>0.1</v>
      </c>
      <c r="V1592" s="41">
        <v>0.9</v>
      </c>
      <c r="W1592" s="41">
        <v>0.3</v>
      </c>
      <c r="X1592" s="41">
        <v>0.6</v>
      </c>
      <c r="Y1592" s="40" t="b">
        <v>0</v>
      </c>
      <c r="Z1592" s="40" t="b">
        <v>1</v>
      </c>
      <c r="AA1592" s="40" t="b">
        <v>0</v>
      </c>
      <c r="AB1592" s="40" t="b">
        <v>1</v>
      </c>
      <c r="AC1592" s="41" t="s">
        <v>12545</v>
      </c>
      <c r="AD1592" s="41" t="s">
        <v>12546</v>
      </c>
      <c r="AE1592" s="41">
        <v>1202.941513</v>
      </c>
      <c r="AF1592" s="41">
        <v>-4.706871091</v>
      </c>
      <c r="AG1592" s="42">
        <v>9.98E41</v>
      </c>
      <c r="AH1592" s="51">
        <v>0.52953231</v>
      </c>
      <c r="AI1592" s="45" t="s">
        <v>12547</v>
      </c>
      <c r="AJ1592" s="46">
        <v>9.98399199217889E167</v>
      </c>
      <c r="AK1592" s="41">
        <v>6164.0</v>
      </c>
      <c r="AL1592" s="40" t="s">
        <v>2224</v>
      </c>
      <c r="AM1592" s="40" t="s">
        <v>7285</v>
      </c>
      <c r="AN1592" s="40" t="s">
        <v>5643</v>
      </c>
      <c r="AO1592" s="42">
        <v>1.01E139</v>
      </c>
    </row>
    <row r="1593">
      <c r="A1593" s="41">
        <v>398.0</v>
      </c>
      <c r="B1593" s="42">
        <v>1.671302375E9</v>
      </c>
      <c r="C1593" s="42">
        <v>3356.0</v>
      </c>
      <c r="D1593" s="40" t="s">
        <v>1243</v>
      </c>
      <c r="E1593" s="41">
        <v>140.0</v>
      </c>
      <c r="F1593" s="41">
        <v>35.0</v>
      </c>
      <c r="G1593" s="41">
        <v>70.0</v>
      </c>
      <c r="H1593" s="41">
        <v>-3.07732701</v>
      </c>
      <c r="I1593" s="41">
        <v>10000.0</v>
      </c>
      <c r="J1593" s="41">
        <v>5000.0</v>
      </c>
      <c r="K1593" s="41">
        <v>1200.0</v>
      </c>
      <c r="L1593" s="41">
        <v>600.0</v>
      </c>
      <c r="M1593" s="41">
        <v>50.0</v>
      </c>
      <c r="N1593" s="40" t="s">
        <v>1370</v>
      </c>
      <c r="O1593" s="40" t="s">
        <v>1371</v>
      </c>
      <c r="P1593" s="40" t="s">
        <v>7310</v>
      </c>
      <c r="Q1593" s="40" t="s">
        <v>8686</v>
      </c>
      <c r="R1593" s="40" t="b">
        <v>0</v>
      </c>
      <c r="S1593" s="40" t="s">
        <v>1373</v>
      </c>
      <c r="T1593" s="40" t="s">
        <v>212</v>
      </c>
      <c r="U1593" s="41">
        <v>0.1</v>
      </c>
      <c r="V1593" s="41">
        <v>0.9</v>
      </c>
      <c r="W1593" s="41">
        <v>0.1</v>
      </c>
      <c r="X1593" s="41">
        <v>0.6</v>
      </c>
      <c r="Y1593" s="40" t="b">
        <v>0</v>
      </c>
      <c r="Z1593" s="40" t="b">
        <v>1</v>
      </c>
      <c r="AA1593" s="40" t="b">
        <v>0</v>
      </c>
      <c r="AB1593" s="40" t="b">
        <v>0</v>
      </c>
      <c r="AC1593" s="41" t="s">
        <v>12548</v>
      </c>
      <c r="AD1593" s="41" t="s">
        <v>12549</v>
      </c>
      <c r="AE1593" s="41">
        <v>445.6823492</v>
      </c>
      <c r="AF1593" s="41">
        <v>-4.709671116</v>
      </c>
      <c r="AG1593" s="42">
        <v>7.92E41</v>
      </c>
      <c r="AH1593" s="51">
        <v>0.530442199</v>
      </c>
      <c r="AI1593" s="45" t="s">
        <v>12550</v>
      </c>
      <c r="AJ1593" s="40" t="s">
        <v>7330</v>
      </c>
      <c r="AK1593" s="41">
        <v>5374.0</v>
      </c>
      <c r="AL1593" s="40" t="s">
        <v>1382</v>
      </c>
      <c r="AM1593" s="40" t="s">
        <v>7285</v>
      </c>
      <c r="AN1593" s="40" t="s">
        <v>224</v>
      </c>
      <c r="AO1593" s="42">
        <v>1.0E139</v>
      </c>
    </row>
    <row r="1594">
      <c r="A1594" s="41">
        <v>154.0</v>
      </c>
      <c r="B1594" s="42">
        <v>1.671302375E9</v>
      </c>
      <c r="C1594" s="42">
        <v>3356.0</v>
      </c>
      <c r="D1594" s="40" t="s">
        <v>1243</v>
      </c>
      <c r="E1594" s="41">
        <v>140.0</v>
      </c>
      <c r="F1594" s="41">
        <v>35.0</v>
      </c>
      <c r="G1594" s="41">
        <v>70.0</v>
      </c>
      <c r="H1594" s="41">
        <v>-3.07732701</v>
      </c>
      <c r="I1594" s="41">
        <v>10000.0</v>
      </c>
      <c r="J1594" s="41">
        <v>5000.0</v>
      </c>
      <c r="K1594" s="41">
        <v>1200.0</v>
      </c>
      <c r="L1594" s="41">
        <v>600.0</v>
      </c>
      <c r="M1594" s="41">
        <v>30.0</v>
      </c>
      <c r="N1594" s="40" t="s">
        <v>1370</v>
      </c>
      <c r="O1594" s="40" t="s">
        <v>1371</v>
      </c>
      <c r="P1594" s="40" t="s">
        <v>212</v>
      </c>
      <c r="Q1594" s="40" t="s">
        <v>8686</v>
      </c>
      <c r="R1594" s="40" t="b">
        <v>0</v>
      </c>
      <c r="S1594" s="40" t="s">
        <v>7286</v>
      </c>
      <c r="T1594" s="40" t="s">
        <v>212</v>
      </c>
      <c r="U1594" s="41">
        <v>0.1</v>
      </c>
      <c r="V1594" s="41">
        <v>0.9</v>
      </c>
      <c r="W1594" s="41">
        <v>0.1</v>
      </c>
      <c r="X1594" s="41">
        <v>0.5</v>
      </c>
      <c r="Y1594" s="40" t="b">
        <v>0</v>
      </c>
      <c r="Z1594" s="40" t="b">
        <v>1</v>
      </c>
      <c r="AA1594" s="40" t="b">
        <v>0</v>
      </c>
      <c r="AB1594" s="40" t="b">
        <v>0</v>
      </c>
      <c r="AC1594" s="41" t="s">
        <v>12551</v>
      </c>
      <c r="AD1594" s="41" t="s">
        <v>12552</v>
      </c>
      <c r="AE1594" s="41">
        <v>322.3213568</v>
      </c>
      <c r="AF1594" s="41">
        <v>-4.714679127</v>
      </c>
      <c r="AG1594" s="42">
        <v>6.47E41</v>
      </c>
      <c r="AH1594" s="51">
        <v>0.532069589</v>
      </c>
      <c r="AI1594" s="45" t="s">
        <v>12553</v>
      </c>
      <c r="AJ1594" s="46">
        <v>6.46850398145884E125</v>
      </c>
      <c r="AK1594" s="41">
        <v>10000.0</v>
      </c>
      <c r="AL1594" s="40" t="s">
        <v>216</v>
      </c>
      <c r="AM1594" s="40" t="s">
        <v>7285</v>
      </c>
      <c r="AN1594" s="40" t="s">
        <v>224</v>
      </c>
      <c r="AO1594" s="42">
        <v>1.11E138</v>
      </c>
    </row>
    <row r="1595">
      <c r="A1595" s="41">
        <v>6.0</v>
      </c>
      <c r="B1595" s="42">
        <v>1.671302375E9</v>
      </c>
      <c r="C1595" s="42">
        <v>3356.0</v>
      </c>
      <c r="D1595" s="40" t="s">
        <v>1243</v>
      </c>
      <c r="E1595" s="41">
        <v>140.0</v>
      </c>
      <c r="F1595" s="41">
        <v>35.0</v>
      </c>
      <c r="G1595" s="41">
        <v>70.0</v>
      </c>
      <c r="H1595" s="41">
        <v>-3.07732701</v>
      </c>
      <c r="I1595" s="41">
        <v>10000.0</v>
      </c>
      <c r="J1595" s="41">
        <v>5000.0</v>
      </c>
      <c r="K1595" s="41">
        <v>1200.0</v>
      </c>
      <c r="L1595" s="41">
        <v>600.0</v>
      </c>
      <c r="M1595" s="41">
        <v>30.0</v>
      </c>
      <c r="N1595" s="40" t="s">
        <v>1370</v>
      </c>
      <c r="O1595" s="40" t="s">
        <v>1371</v>
      </c>
      <c r="P1595" s="40" t="s">
        <v>209</v>
      </c>
      <c r="Q1595" s="40" t="s">
        <v>8686</v>
      </c>
      <c r="R1595" s="40" t="b">
        <v>0</v>
      </c>
      <c r="S1595" s="40" t="s">
        <v>1373</v>
      </c>
      <c r="T1595" s="40" t="s">
        <v>212</v>
      </c>
      <c r="U1595" s="41">
        <v>0.1</v>
      </c>
      <c r="V1595" s="41">
        <v>0.9</v>
      </c>
      <c r="W1595" s="41">
        <v>0.3</v>
      </c>
      <c r="X1595" s="41">
        <v>0.4</v>
      </c>
      <c r="Y1595" s="40" t="b">
        <v>0</v>
      </c>
      <c r="Z1595" s="40" t="b">
        <v>1</v>
      </c>
      <c r="AA1595" s="40" t="b">
        <v>0</v>
      </c>
      <c r="AB1595" s="40" t="b">
        <v>0</v>
      </c>
      <c r="AC1595" s="41" t="s">
        <v>12554</v>
      </c>
      <c r="AD1595" s="41" t="s">
        <v>1343</v>
      </c>
      <c r="AE1595" s="41">
        <v>290.4597313</v>
      </c>
      <c r="AF1595" s="41">
        <v>-4.718159643</v>
      </c>
      <c r="AG1595" s="42">
        <v>1.16E42</v>
      </c>
      <c r="AH1595" s="51">
        <v>0.533200608</v>
      </c>
      <c r="AI1595" s="45" t="s">
        <v>12555</v>
      </c>
      <c r="AJ1595" s="40" t="s">
        <v>12556</v>
      </c>
      <c r="AK1595" s="41">
        <v>8789.0</v>
      </c>
      <c r="AL1595" s="40" t="s">
        <v>1382</v>
      </c>
      <c r="AM1595" s="40" t="s">
        <v>7285</v>
      </c>
      <c r="AN1595" s="40" t="s">
        <v>224</v>
      </c>
      <c r="AO1595" s="42">
        <v>1.1E139</v>
      </c>
    </row>
    <row r="1596">
      <c r="A1596" s="41">
        <v>47.0</v>
      </c>
      <c r="B1596" s="42">
        <v>1.67130956E9</v>
      </c>
      <c r="C1596" s="42">
        <v>3356.0</v>
      </c>
      <c r="D1596" s="40" t="s">
        <v>1243</v>
      </c>
      <c r="E1596" s="41">
        <v>140.0</v>
      </c>
      <c r="F1596" s="41">
        <v>35.0</v>
      </c>
      <c r="G1596" s="41">
        <v>70.0</v>
      </c>
      <c r="H1596" s="41">
        <v>-3.07732701</v>
      </c>
      <c r="I1596" s="41">
        <v>10000.0</v>
      </c>
      <c r="J1596" s="41">
        <v>5000.0</v>
      </c>
      <c r="K1596" s="41">
        <v>1200.0</v>
      </c>
      <c r="L1596" s="41">
        <v>600.0</v>
      </c>
      <c r="M1596" s="41">
        <v>30.0</v>
      </c>
      <c r="N1596" s="40" t="s">
        <v>1370</v>
      </c>
      <c r="O1596" s="40" t="s">
        <v>1371</v>
      </c>
      <c r="P1596" s="40" t="s">
        <v>7310</v>
      </c>
      <c r="Q1596" s="40" t="s">
        <v>8686</v>
      </c>
      <c r="R1596" s="40" t="b">
        <v>0</v>
      </c>
      <c r="S1596" s="40" t="s">
        <v>7286</v>
      </c>
      <c r="T1596" s="40" t="s">
        <v>7305</v>
      </c>
      <c r="U1596" s="41">
        <v>0.1</v>
      </c>
      <c r="V1596" s="41">
        <v>0.9</v>
      </c>
      <c r="W1596" s="41">
        <v>0.1</v>
      </c>
      <c r="X1596" s="41">
        <v>0.6</v>
      </c>
      <c r="Y1596" s="40" t="b">
        <v>0</v>
      </c>
      <c r="Z1596" s="40" t="b">
        <v>1</v>
      </c>
      <c r="AA1596" s="40" t="b">
        <v>0</v>
      </c>
      <c r="AB1596" s="40" t="b">
        <v>0</v>
      </c>
      <c r="AC1596" s="41" t="s">
        <v>12557</v>
      </c>
      <c r="AD1596" s="41" t="s">
        <v>12558</v>
      </c>
      <c r="AE1596" s="41">
        <v>779.5655811</v>
      </c>
      <c r="AF1596" s="41">
        <v>-4.72138295</v>
      </c>
      <c r="AG1596" s="42">
        <v>1.13E42</v>
      </c>
      <c r="AH1596" s="51">
        <v>0.534248045</v>
      </c>
      <c r="AI1596" s="45" t="s">
        <v>12559</v>
      </c>
      <c r="AJ1596" s="46">
        <v>1.13115429443999E128</v>
      </c>
      <c r="AK1596" s="41">
        <v>3379.0</v>
      </c>
      <c r="AL1596" s="40" t="s">
        <v>7372</v>
      </c>
      <c r="AM1596" s="40" t="s">
        <v>7285</v>
      </c>
      <c r="AN1596" s="40" t="s">
        <v>5643</v>
      </c>
      <c r="AO1596" s="42">
        <v>1.1E139</v>
      </c>
    </row>
    <row r="1597">
      <c r="A1597" s="41">
        <v>78.0</v>
      </c>
      <c r="B1597" s="42">
        <v>1.671312514E9</v>
      </c>
      <c r="C1597" s="42">
        <v>3356.0</v>
      </c>
      <c r="D1597" s="40" t="s">
        <v>1243</v>
      </c>
      <c r="E1597" s="41">
        <v>140.0</v>
      </c>
      <c r="F1597" s="41">
        <v>35.0</v>
      </c>
      <c r="G1597" s="41">
        <v>70.0</v>
      </c>
      <c r="H1597" s="41">
        <v>-3.07732701</v>
      </c>
      <c r="I1597" s="41">
        <v>10000.0</v>
      </c>
      <c r="J1597" s="41">
        <v>5000.0</v>
      </c>
      <c r="K1597" s="41">
        <v>1200.0</v>
      </c>
      <c r="L1597" s="41">
        <v>600.0</v>
      </c>
      <c r="M1597" s="41">
        <v>30.0</v>
      </c>
      <c r="N1597" s="40" t="s">
        <v>1370</v>
      </c>
      <c r="O1597" s="40" t="s">
        <v>1371</v>
      </c>
      <c r="P1597" s="40" t="s">
        <v>7305</v>
      </c>
      <c r="Q1597" s="40" t="s">
        <v>8686</v>
      </c>
      <c r="R1597" s="40" t="b">
        <v>0</v>
      </c>
      <c r="S1597" s="40" t="s">
        <v>1373</v>
      </c>
      <c r="T1597" s="40" t="s">
        <v>7305</v>
      </c>
      <c r="U1597" s="41">
        <v>0.1</v>
      </c>
      <c r="V1597" s="41">
        <v>0.9</v>
      </c>
      <c r="W1597" s="41">
        <v>0.3</v>
      </c>
      <c r="X1597" s="41">
        <v>0.4</v>
      </c>
      <c r="Y1597" s="40" t="b">
        <v>0</v>
      </c>
      <c r="Z1597" s="40" t="b">
        <v>1</v>
      </c>
      <c r="AA1597" s="40" t="b">
        <v>0</v>
      </c>
      <c r="AB1597" s="40" t="b">
        <v>1</v>
      </c>
      <c r="AC1597" s="41" t="s">
        <v>12560</v>
      </c>
      <c r="AD1597" s="41" t="s">
        <v>8012</v>
      </c>
      <c r="AE1597" s="41">
        <v>1203.765732</v>
      </c>
      <c r="AF1597" s="41">
        <v>-4.722008932</v>
      </c>
      <c r="AG1597" s="42">
        <v>2.97E41</v>
      </c>
      <c r="AH1597" s="51">
        <v>0.534451463</v>
      </c>
      <c r="AI1597" s="45" t="s">
        <v>12561</v>
      </c>
      <c r="AJ1597" s="46">
        <v>2.96600638027615E167</v>
      </c>
      <c r="AK1597" s="41">
        <v>9790.0</v>
      </c>
      <c r="AL1597" s="40" t="s">
        <v>2224</v>
      </c>
      <c r="AM1597" s="40" t="s">
        <v>7285</v>
      </c>
      <c r="AN1597" s="40" t="s">
        <v>5643</v>
      </c>
      <c r="AO1597" s="42">
        <v>1.1E137</v>
      </c>
    </row>
    <row r="1598">
      <c r="A1598" s="41">
        <v>757.0</v>
      </c>
      <c r="B1598" s="42">
        <v>1.671302375E9</v>
      </c>
      <c r="C1598" s="42">
        <v>3356.0</v>
      </c>
      <c r="D1598" s="40" t="s">
        <v>1243</v>
      </c>
      <c r="E1598" s="41">
        <v>140.0</v>
      </c>
      <c r="F1598" s="41">
        <v>35.0</v>
      </c>
      <c r="G1598" s="41">
        <v>70.0</v>
      </c>
      <c r="H1598" s="41">
        <v>-3.07732701</v>
      </c>
      <c r="I1598" s="41">
        <v>10000.0</v>
      </c>
      <c r="J1598" s="41">
        <v>5000.0</v>
      </c>
      <c r="K1598" s="41">
        <v>1200.0</v>
      </c>
      <c r="L1598" s="41">
        <v>600.0</v>
      </c>
      <c r="M1598" s="41">
        <v>100.0</v>
      </c>
      <c r="N1598" s="40" t="s">
        <v>1370</v>
      </c>
      <c r="O1598" s="40" t="s">
        <v>1371</v>
      </c>
      <c r="P1598" s="40" t="s">
        <v>7310</v>
      </c>
      <c r="Q1598" s="40" t="s">
        <v>8686</v>
      </c>
      <c r="R1598" s="40" t="b">
        <v>0</v>
      </c>
      <c r="S1598" s="40" t="s">
        <v>1373</v>
      </c>
      <c r="T1598" s="40" t="s">
        <v>212</v>
      </c>
      <c r="U1598" s="41">
        <v>0.1</v>
      </c>
      <c r="V1598" s="41">
        <v>0.9</v>
      </c>
      <c r="W1598" s="41">
        <v>0.1</v>
      </c>
      <c r="X1598" s="41">
        <v>0.5</v>
      </c>
      <c r="Y1598" s="40" t="b">
        <v>0</v>
      </c>
      <c r="Z1598" s="40" t="b">
        <v>1</v>
      </c>
      <c r="AA1598" s="40" t="b">
        <v>0</v>
      </c>
      <c r="AB1598" s="40" t="b">
        <v>0</v>
      </c>
      <c r="AC1598" s="41" t="s">
        <v>12562</v>
      </c>
      <c r="AD1598" s="41" t="s">
        <v>12563</v>
      </c>
      <c r="AE1598" s="41">
        <v>615.7598598</v>
      </c>
      <c r="AF1598" s="41">
        <v>-4.722583589</v>
      </c>
      <c r="AG1598" s="42">
        <v>3.45E41</v>
      </c>
      <c r="AH1598" s="51">
        <v>0.534638202</v>
      </c>
      <c r="AI1598" s="45" t="s">
        <v>12564</v>
      </c>
      <c r="AJ1598" s="40" t="s">
        <v>12565</v>
      </c>
      <c r="AK1598" s="41">
        <v>4686.0</v>
      </c>
      <c r="AL1598" s="40" t="s">
        <v>7372</v>
      </c>
      <c r="AM1598" s="40" t="s">
        <v>7285</v>
      </c>
      <c r="AN1598" s="40" t="s">
        <v>224</v>
      </c>
      <c r="AO1598" s="42">
        <v>1.11E137</v>
      </c>
    </row>
    <row r="1599">
      <c r="A1599" s="41">
        <v>334.0</v>
      </c>
      <c r="B1599" s="42">
        <v>1.671302375E9</v>
      </c>
      <c r="C1599" s="42">
        <v>3356.0</v>
      </c>
      <c r="D1599" s="40" t="s">
        <v>1243</v>
      </c>
      <c r="E1599" s="41">
        <v>140.0</v>
      </c>
      <c r="F1599" s="41">
        <v>35.0</v>
      </c>
      <c r="G1599" s="41">
        <v>70.0</v>
      </c>
      <c r="H1599" s="41">
        <v>-3.07732701</v>
      </c>
      <c r="I1599" s="41">
        <v>10000.0</v>
      </c>
      <c r="J1599" s="41">
        <v>5000.0</v>
      </c>
      <c r="K1599" s="41">
        <v>1200.0</v>
      </c>
      <c r="L1599" s="41">
        <v>600.0</v>
      </c>
      <c r="M1599" s="41">
        <v>30.0</v>
      </c>
      <c r="N1599" s="40" t="s">
        <v>1370</v>
      </c>
      <c r="O1599" s="40" t="s">
        <v>208</v>
      </c>
      <c r="P1599" s="40" t="s">
        <v>212</v>
      </c>
      <c r="Q1599" s="40" t="s">
        <v>8686</v>
      </c>
      <c r="R1599" s="40" t="b">
        <v>0</v>
      </c>
      <c r="S1599" s="40" t="s">
        <v>7286</v>
      </c>
      <c r="T1599" s="40" t="s">
        <v>212</v>
      </c>
      <c r="U1599" s="41">
        <v>0.1</v>
      </c>
      <c r="V1599" s="41">
        <v>0.9</v>
      </c>
      <c r="W1599" s="41">
        <v>0.1</v>
      </c>
      <c r="X1599" s="41">
        <v>0.5</v>
      </c>
      <c r="Y1599" s="40" t="b">
        <v>0</v>
      </c>
      <c r="Z1599" s="40" t="b">
        <v>1</v>
      </c>
      <c r="AA1599" s="40" t="b">
        <v>0</v>
      </c>
      <c r="AB1599" s="40" t="b">
        <v>0</v>
      </c>
      <c r="AC1599" s="41" t="s">
        <v>12566</v>
      </c>
      <c r="AD1599" s="41" t="s">
        <v>12567</v>
      </c>
      <c r="AE1599" s="41">
        <v>306.1628125</v>
      </c>
      <c r="AF1599" s="41">
        <v>-4.724432579</v>
      </c>
      <c r="AG1599" s="42">
        <v>1.39E42</v>
      </c>
      <c r="AH1599" s="51">
        <v>0.535239045</v>
      </c>
      <c r="AI1599" s="45" t="s">
        <v>12568</v>
      </c>
      <c r="AJ1599" s="46">
        <v>1.39104676634874E128</v>
      </c>
      <c r="AK1599" s="41">
        <v>9456.0</v>
      </c>
      <c r="AL1599" s="40" t="s">
        <v>1382</v>
      </c>
      <c r="AM1599" s="40" t="s">
        <v>7285</v>
      </c>
      <c r="AN1599" s="40" t="s">
        <v>224</v>
      </c>
      <c r="AO1599" s="42">
        <v>1.11E139</v>
      </c>
    </row>
    <row r="1600">
      <c r="A1600" s="41">
        <v>543.0</v>
      </c>
      <c r="B1600" s="42">
        <v>1.671302375E9</v>
      </c>
      <c r="C1600" s="42">
        <v>3356.0</v>
      </c>
      <c r="D1600" s="40" t="s">
        <v>1243</v>
      </c>
      <c r="E1600" s="41">
        <v>140.0</v>
      </c>
      <c r="F1600" s="41">
        <v>35.0</v>
      </c>
      <c r="G1600" s="41">
        <v>70.0</v>
      </c>
      <c r="H1600" s="41">
        <v>-3.07732701</v>
      </c>
      <c r="I1600" s="41">
        <v>10000.0</v>
      </c>
      <c r="J1600" s="41">
        <v>5000.0</v>
      </c>
      <c r="K1600" s="41">
        <v>1200.0</v>
      </c>
      <c r="L1600" s="41">
        <v>600.0</v>
      </c>
      <c r="M1600" s="41">
        <v>50.0</v>
      </c>
      <c r="N1600" s="40" t="s">
        <v>1370</v>
      </c>
      <c r="O1600" s="40" t="s">
        <v>208</v>
      </c>
      <c r="P1600" s="40" t="s">
        <v>209</v>
      </c>
      <c r="Q1600" s="40" t="s">
        <v>8686</v>
      </c>
      <c r="R1600" s="40" t="b">
        <v>0</v>
      </c>
      <c r="S1600" s="40" t="s">
        <v>1373</v>
      </c>
      <c r="T1600" s="40" t="s">
        <v>212</v>
      </c>
      <c r="U1600" s="41">
        <v>0.1</v>
      </c>
      <c r="V1600" s="41">
        <v>0.9</v>
      </c>
      <c r="W1600" s="41">
        <v>0.2</v>
      </c>
      <c r="X1600" s="41">
        <v>0.4</v>
      </c>
      <c r="Y1600" s="40" t="b">
        <v>0</v>
      </c>
      <c r="Z1600" s="40" t="b">
        <v>1</v>
      </c>
      <c r="AA1600" s="40" t="b">
        <v>0</v>
      </c>
      <c r="AB1600" s="40" t="b">
        <v>0</v>
      </c>
      <c r="AC1600" s="41" t="s">
        <v>12569</v>
      </c>
      <c r="AD1600" s="41" t="s">
        <v>12570</v>
      </c>
      <c r="AE1600" s="41">
        <v>334.5359042</v>
      </c>
      <c r="AF1600" s="41">
        <v>-4.724930299</v>
      </c>
      <c r="AG1600" s="42">
        <v>1.23E42</v>
      </c>
      <c r="AH1600" s="51">
        <v>0.535400783</v>
      </c>
      <c r="AI1600" s="45" t="s">
        <v>12571</v>
      </c>
      <c r="AJ1600" s="40" t="s">
        <v>12572</v>
      </c>
      <c r="AK1600" s="41">
        <v>8280.0</v>
      </c>
      <c r="AL1600" s="40" t="s">
        <v>1382</v>
      </c>
      <c r="AM1600" s="40" t="s">
        <v>7285</v>
      </c>
      <c r="AN1600" s="40" t="s">
        <v>224</v>
      </c>
      <c r="AO1600" s="42">
        <v>1.11E139</v>
      </c>
    </row>
    <row r="1601">
      <c r="A1601" s="41">
        <v>760.0</v>
      </c>
      <c r="B1601" s="42">
        <v>1.671302375E9</v>
      </c>
      <c r="C1601" s="42">
        <v>3356.0</v>
      </c>
      <c r="D1601" s="40" t="s">
        <v>1243</v>
      </c>
      <c r="E1601" s="41">
        <v>140.0</v>
      </c>
      <c r="F1601" s="41">
        <v>35.0</v>
      </c>
      <c r="G1601" s="41">
        <v>70.0</v>
      </c>
      <c r="H1601" s="41">
        <v>-3.07732701</v>
      </c>
      <c r="I1601" s="41">
        <v>10000.0</v>
      </c>
      <c r="J1601" s="41">
        <v>5000.0</v>
      </c>
      <c r="K1601" s="41">
        <v>1200.0</v>
      </c>
      <c r="L1601" s="41">
        <v>600.0</v>
      </c>
      <c r="M1601" s="41">
        <v>100.0</v>
      </c>
      <c r="N1601" s="40" t="s">
        <v>1370</v>
      </c>
      <c r="O1601" s="40" t="s">
        <v>1371</v>
      </c>
      <c r="P1601" s="40" t="s">
        <v>7310</v>
      </c>
      <c r="Q1601" s="40" t="s">
        <v>8686</v>
      </c>
      <c r="R1601" s="40" t="b">
        <v>0</v>
      </c>
      <c r="S1601" s="40" t="s">
        <v>1373</v>
      </c>
      <c r="T1601" s="40" t="s">
        <v>212</v>
      </c>
      <c r="U1601" s="41">
        <v>0.1</v>
      </c>
      <c r="V1601" s="41">
        <v>0.9</v>
      </c>
      <c r="W1601" s="41">
        <v>0.2</v>
      </c>
      <c r="X1601" s="41">
        <v>0.5</v>
      </c>
      <c r="Y1601" s="40" t="b">
        <v>0</v>
      </c>
      <c r="Z1601" s="40" t="b">
        <v>1</v>
      </c>
      <c r="AA1601" s="40" t="b">
        <v>0</v>
      </c>
      <c r="AB1601" s="40" t="b">
        <v>0</v>
      </c>
      <c r="AC1601" s="41" t="s">
        <v>12573</v>
      </c>
      <c r="AD1601" s="41" t="s">
        <v>12574</v>
      </c>
      <c r="AE1601" s="41">
        <v>776.1137314</v>
      </c>
      <c r="AF1601" s="41">
        <v>-4.728232729</v>
      </c>
      <c r="AG1601" s="42">
        <v>3.42E41</v>
      </c>
      <c r="AH1601" s="51">
        <v>0.536473931</v>
      </c>
      <c r="AI1601" s="45" t="s">
        <v>12575</v>
      </c>
      <c r="AJ1601" s="40" t="s">
        <v>12576</v>
      </c>
      <c r="AK1601" s="41">
        <v>5503.0</v>
      </c>
      <c r="AL1601" s="40" t="s">
        <v>7372</v>
      </c>
      <c r="AM1601" s="40" t="s">
        <v>7285</v>
      </c>
      <c r="AN1601" s="40" t="s">
        <v>224</v>
      </c>
      <c r="AO1601" s="42">
        <v>1.11E137</v>
      </c>
    </row>
    <row r="1602">
      <c r="A1602" s="41">
        <v>228.0</v>
      </c>
      <c r="B1602" s="42">
        <v>1.671302375E9</v>
      </c>
      <c r="C1602" s="42">
        <v>3356.0</v>
      </c>
      <c r="D1602" s="40" t="s">
        <v>1243</v>
      </c>
      <c r="E1602" s="41">
        <v>140.0</v>
      </c>
      <c r="F1602" s="41">
        <v>35.0</v>
      </c>
      <c r="G1602" s="41">
        <v>70.0</v>
      </c>
      <c r="H1602" s="41">
        <v>-3.07732701</v>
      </c>
      <c r="I1602" s="41">
        <v>10000.0</v>
      </c>
      <c r="J1602" s="41">
        <v>5000.0</v>
      </c>
      <c r="K1602" s="41">
        <v>1200.0</v>
      </c>
      <c r="L1602" s="41">
        <v>600.0</v>
      </c>
      <c r="M1602" s="41">
        <v>30.0</v>
      </c>
      <c r="N1602" s="40" t="s">
        <v>1370</v>
      </c>
      <c r="O1602" s="40" t="s">
        <v>208</v>
      </c>
      <c r="P1602" s="40" t="s">
        <v>7310</v>
      </c>
      <c r="Q1602" s="40" t="s">
        <v>8686</v>
      </c>
      <c r="R1602" s="40" t="b">
        <v>0</v>
      </c>
      <c r="S1602" s="40" t="s">
        <v>7286</v>
      </c>
      <c r="T1602" s="40" t="s">
        <v>212</v>
      </c>
      <c r="U1602" s="41">
        <v>0.1</v>
      </c>
      <c r="V1602" s="41">
        <v>0.9</v>
      </c>
      <c r="W1602" s="41">
        <v>0.2</v>
      </c>
      <c r="X1602" s="41">
        <v>0.4</v>
      </c>
      <c r="Y1602" s="40" t="b">
        <v>0</v>
      </c>
      <c r="Z1602" s="40" t="b">
        <v>1</v>
      </c>
      <c r="AA1602" s="40" t="b">
        <v>0</v>
      </c>
      <c r="AB1602" s="40" t="b">
        <v>0</v>
      </c>
      <c r="AC1602" s="41" t="s">
        <v>12577</v>
      </c>
      <c r="AD1602" s="41" t="s">
        <v>12578</v>
      </c>
      <c r="AE1602" s="41">
        <v>203.5256202</v>
      </c>
      <c r="AF1602" s="41">
        <v>-4.72829755</v>
      </c>
      <c r="AG1602" s="42">
        <v>9.11E41</v>
      </c>
      <c r="AH1602" s="51">
        <v>0.536494995</v>
      </c>
      <c r="AI1602" s="45" t="s">
        <v>12579</v>
      </c>
      <c r="AJ1602" s="45">
        <v>9.10948508609753E251</v>
      </c>
      <c r="AK1602" s="41">
        <v>5554.0</v>
      </c>
      <c r="AL1602" s="40" t="s">
        <v>1382</v>
      </c>
      <c r="AM1602" s="40" t="s">
        <v>7285</v>
      </c>
      <c r="AN1602" s="40" t="s">
        <v>224</v>
      </c>
      <c r="AO1602" s="42">
        <v>1.01E139</v>
      </c>
    </row>
    <row r="1603">
      <c r="A1603" s="41">
        <v>555.0</v>
      </c>
      <c r="B1603" s="42">
        <v>1.671302375E9</v>
      </c>
      <c r="C1603" s="42">
        <v>3356.0</v>
      </c>
      <c r="D1603" s="40" t="s">
        <v>1243</v>
      </c>
      <c r="E1603" s="41">
        <v>140.0</v>
      </c>
      <c r="F1603" s="41">
        <v>35.0</v>
      </c>
      <c r="G1603" s="41">
        <v>70.0</v>
      </c>
      <c r="H1603" s="41">
        <v>-3.07732701</v>
      </c>
      <c r="I1603" s="41">
        <v>10000.0</v>
      </c>
      <c r="J1603" s="41">
        <v>5000.0</v>
      </c>
      <c r="K1603" s="41">
        <v>1200.0</v>
      </c>
      <c r="L1603" s="41">
        <v>600.0</v>
      </c>
      <c r="M1603" s="41">
        <v>50.0</v>
      </c>
      <c r="N1603" s="40" t="s">
        <v>1370</v>
      </c>
      <c r="O1603" s="40" t="s">
        <v>208</v>
      </c>
      <c r="P1603" s="40" t="s">
        <v>209</v>
      </c>
      <c r="Q1603" s="40" t="s">
        <v>8686</v>
      </c>
      <c r="R1603" s="40" t="b">
        <v>0</v>
      </c>
      <c r="S1603" s="40" t="s">
        <v>7286</v>
      </c>
      <c r="T1603" s="40" t="s">
        <v>212</v>
      </c>
      <c r="U1603" s="41">
        <v>0.1</v>
      </c>
      <c r="V1603" s="41">
        <v>0.9</v>
      </c>
      <c r="W1603" s="41">
        <v>0.3</v>
      </c>
      <c r="X1603" s="41">
        <v>0.4</v>
      </c>
      <c r="Y1603" s="40" t="b">
        <v>0</v>
      </c>
      <c r="Z1603" s="40" t="b">
        <v>1</v>
      </c>
      <c r="AA1603" s="40" t="b">
        <v>0</v>
      </c>
      <c r="AB1603" s="40" t="b">
        <v>0</v>
      </c>
      <c r="AC1603" s="41" t="s">
        <v>12580</v>
      </c>
      <c r="AD1603" s="41" t="s">
        <v>12581</v>
      </c>
      <c r="AE1603" s="41">
        <v>222.055969</v>
      </c>
      <c r="AF1603" s="41">
        <v>-4.730955869</v>
      </c>
      <c r="AG1603" s="42">
        <v>7.89E41</v>
      </c>
      <c r="AH1603" s="51">
        <v>0.537358836</v>
      </c>
      <c r="AI1603" s="45" t="s">
        <v>12582</v>
      </c>
      <c r="AJ1603" s="40" t="s">
        <v>12583</v>
      </c>
      <c r="AK1603" s="41">
        <v>5149.0</v>
      </c>
      <c r="AL1603" s="40" t="s">
        <v>1382</v>
      </c>
      <c r="AM1603" s="40" t="s">
        <v>7285</v>
      </c>
      <c r="AN1603" s="40" t="s">
        <v>224</v>
      </c>
      <c r="AO1603" s="42">
        <v>1.0E139</v>
      </c>
    </row>
    <row r="1604">
      <c r="A1604" s="41">
        <v>195.0</v>
      </c>
      <c r="B1604" s="42">
        <v>1.671302375E9</v>
      </c>
      <c r="C1604" s="42">
        <v>3356.0</v>
      </c>
      <c r="D1604" s="40" t="s">
        <v>1243</v>
      </c>
      <c r="E1604" s="41">
        <v>140.0</v>
      </c>
      <c r="F1604" s="41">
        <v>35.0</v>
      </c>
      <c r="G1604" s="41">
        <v>70.0</v>
      </c>
      <c r="H1604" s="41">
        <v>-3.07732701</v>
      </c>
      <c r="I1604" s="41">
        <v>10000.0</v>
      </c>
      <c r="J1604" s="41">
        <v>5000.0</v>
      </c>
      <c r="K1604" s="41">
        <v>1200.0</v>
      </c>
      <c r="L1604" s="41">
        <v>600.0</v>
      </c>
      <c r="M1604" s="41">
        <v>30.0</v>
      </c>
      <c r="N1604" s="40" t="s">
        <v>1370</v>
      </c>
      <c r="O1604" s="40" t="s">
        <v>208</v>
      </c>
      <c r="P1604" s="40" t="s">
        <v>209</v>
      </c>
      <c r="Q1604" s="40" t="s">
        <v>8686</v>
      </c>
      <c r="R1604" s="40" t="b">
        <v>0</v>
      </c>
      <c r="S1604" s="40" t="s">
        <v>7286</v>
      </c>
      <c r="T1604" s="40" t="s">
        <v>212</v>
      </c>
      <c r="U1604" s="41">
        <v>0.1</v>
      </c>
      <c r="V1604" s="41">
        <v>0.9</v>
      </c>
      <c r="W1604" s="41">
        <v>0.3</v>
      </c>
      <c r="X1604" s="41">
        <v>0.4</v>
      </c>
      <c r="Y1604" s="40" t="b">
        <v>0</v>
      </c>
      <c r="Z1604" s="40" t="b">
        <v>1</v>
      </c>
      <c r="AA1604" s="40" t="b">
        <v>0</v>
      </c>
      <c r="AB1604" s="40" t="b">
        <v>0</v>
      </c>
      <c r="AC1604" s="41" t="s">
        <v>12584</v>
      </c>
      <c r="AD1604" s="41" t="s">
        <v>12585</v>
      </c>
      <c r="AE1604" s="41">
        <v>147.6604476</v>
      </c>
      <c r="AF1604" s="41">
        <v>-4.737936047</v>
      </c>
      <c r="AG1604" s="42">
        <v>1.11E42</v>
      </c>
      <c r="AH1604" s="51">
        <v>0.539627096</v>
      </c>
      <c r="AI1604" s="45" t="s">
        <v>12586</v>
      </c>
      <c r="AJ1604" s="40" t="s">
        <v>12587</v>
      </c>
      <c r="AK1604" s="41">
        <v>5697.0</v>
      </c>
      <c r="AL1604" s="40" t="s">
        <v>1382</v>
      </c>
      <c r="AM1604" s="40" t="s">
        <v>7285</v>
      </c>
      <c r="AN1604" s="40" t="s">
        <v>224</v>
      </c>
      <c r="AO1604" s="42">
        <v>1.1E139</v>
      </c>
    </row>
    <row r="1605">
      <c r="A1605" s="41">
        <v>261.0</v>
      </c>
      <c r="B1605" s="42">
        <v>1.671302375E9</v>
      </c>
      <c r="C1605" s="42">
        <v>3356.0</v>
      </c>
      <c r="D1605" s="40" t="s">
        <v>1243</v>
      </c>
      <c r="E1605" s="41">
        <v>140.0</v>
      </c>
      <c r="F1605" s="41">
        <v>35.0</v>
      </c>
      <c r="G1605" s="41">
        <v>70.0</v>
      </c>
      <c r="H1605" s="41">
        <v>-3.07732701</v>
      </c>
      <c r="I1605" s="41">
        <v>10000.0</v>
      </c>
      <c r="J1605" s="41">
        <v>5000.0</v>
      </c>
      <c r="K1605" s="41">
        <v>1200.0</v>
      </c>
      <c r="L1605" s="41">
        <v>600.0</v>
      </c>
      <c r="M1605" s="41">
        <v>30.0</v>
      </c>
      <c r="N1605" s="40" t="s">
        <v>1370</v>
      </c>
      <c r="O1605" s="40" t="s">
        <v>208</v>
      </c>
      <c r="P1605" s="40" t="s">
        <v>7305</v>
      </c>
      <c r="Q1605" s="40" t="s">
        <v>8686</v>
      </c>
      <c r="R1605" s="40" t="b">
        <v>0</v>
      </c>
      <c r="S1605" s="40" t="s">
        <v>7286</v>
      </c>
      <c r="T1605" s="40" t="s">
        <v>212</v>
      </c>
      <c r="U1605" s="41">
        <v>0.1</v>
      </c>
      <c r="V1605" s="41">
        <v>0.9</v>
      </c>
      <c r="W1605" s="41">
        <v>0.1</v>
      </c>
      <c r="X1605" s="41">
        <v>0.4</v>
      </c>
      <c r="Y1605" s="40" t="b">
        <v>0</v>
      </c>
      <c r="Z1605" s="40" t="b">
        <v>1</v>
      </c>
      <c r="AA1605" s="40" t="b">
        <v>0</v>
      </c>
      <c r="AB1605" s="40" t="b">
        <v>0</v>
      </c>
      <c r="AC1605" s="41" t="s">
        <v>12588</v>
      </c>
      <c r="AD1605" s="41" t="s">
        <v>12589</v>
      </c>
      <c r="AE1605" s="41">
        <v>197.7438068</v>
      </c>
      <c r="AF1605" s="41">
        <v>-4.74089296</v>
      </c>
      <c r="AG1605" s="42">
        <v>2.99E41</v>
      </c>
      <c r="AH1605" s="51">
        <v>0.540587966</v>
      </c>
      <c r="AI1605" s="45" t="s">
        <v>12590</v>
      </c>
      <c r="AJ1605" s="46">
        <v>2.98619674889602E125</v>
      </c>
      <c r="AK1605" s="41">
        <v>7483.0</v>
      </c>
      <c r="AL1605" s="40" t="s">
        <v>1382</v>
      </c>
      <c r="AM1605" s="40" t="s">
        <v>7285</v>
      </c>
      <c r="AN1605" s="40" t="s">
        <v>224</v>
      </c>
      <c r="AO1605" s="42">
        <v>1.1E137</v>
      </c>
    </row>
    <row r="1606">
      <c r="A1606" s="41">
        <v>941.0</v>
      </c>
      <c r="B1606" s="42">
        <v>1.671302375E9</v>
      </c>
      <c r="C1606" s="42">
        <v>3356.0</v>
      </c>
      <c r="D1606" s="40" t="s">
        <v>1243</v>
      </c>
      <c r="E1606" s="41">
        <v>140.0</v>
      </c>
      <c r="F1606" s="41">
        <v>35.0</v>
      </c>
      <c r="G1606" s="41">
        <v>70.0</v>
      </c>
      <c r="H1606" s="41">
        <v>-3.07732701</v>
      </c>
      <c r="I1606" s="41">
        <v>10000.0</v>
      </c>
      <c r="J1606" s="41">
        <v>5000.0</v>
      </c>
      <c r="K1606" s="41">
        <v>1200.0</v>
      </c>
      <c r="L1606" s="41">
        <v>600.0</v>
      </c>
      <c r="M1606" s="41">
        <v>100.0</v>
      </c>
      <c r="N1606" s="40" t="s">
        <v>1370</v>
      </c>
      <c r="O1606" s="40" t="s">
        <v>208</v>
      </c>
      <c r="P1606" s="40" t="s">
        <v>7310</v>
      </c>
      <c r="Q1606" s="40" t="s">
        <v>8686</v>
      </c>
      <c r="R1606" s="40" t="b">
        <v>0</v>
      </c>
      <c r="S1606" s="40" t="s">
        <v>1373</v>
      </c>
      <c r="T1606" s="40" t="s">
        <v>212</v>
      </c>
      <c r="U1606" s="41">
        <v>0.1</v>
      </c>
      <c r="V1606" s="41">
        <v>0.9</v>
      </c>
      <c r="W1606" s="41">
        <v>0.2</v>
      </c>
      <c r="X1606" s="41">
        <v>0.6</v>
      </c>
      <c r="Y1606" s="40" t="b">
        <v>0</v>
      </c>
      <c r="Z1606" s="40" t="b">
        <v>1</v>
      </c>
      <c r="AA1606" s="40" t="b">
        <v>0</v>
      </c>
      <c r="AB1606" s="40" t="b">
        <v>0</v>
      </c>
      <c r="AC1606" s="41" t="s">
        <v>12591</v>
      </c>
      <c r="AD1606" s="41" t="s">
        <v>11239</v>
      </c>
      <c r="AE1606" s="41">
        <v>1045.849682</v>
      </c>
      <c r="AF1606" s="41">
        <v>-4.742089825</v>
      </c>
      <c r="AG1606" s="42">
        <v>6.17E41</v>
      </c>
      <c r="AH1606" s="51">
        <v>0.540976896</v>
      </c>
      <c r="AI1606" s="45" t="s">
        <v>12592</v>
      </c>
      <c r="AJ1606" s="40" t="s">
        <v>12593</v>
      </c>
      <c r="AK1606" s="41">
        <v>6395.0</v>
      </c>
      <c r="AL1606" s="40" t="s">
        <v>7372</v>
      </c>
      <c r="AM1606" s="40" t="s">
        <v>7285</v>
      </c>
      <c r="AN1606" s="40" t="s">
        <v>224</v>
      </c>
      <c r="AO1606" s="42">
        <v>1.11E138</v>
      </c>
    </row>
    <row r="1607">
      <c r="A1607" s="41">
        <v>8.0</v>
      </c>
      <c r="B1607" s="42">
        <v>1.67130956E9</v>
      </c>
      <c r="C1607" s="42">
        <v>3356.0</v>
      </c>
      <c r="D1607" s="40" t="s">
        <v>1243</v>
      </c>
      <c r="E1607" s="41">
        <v>140.0</v>
      </c>
      <c r="F1607" s="41">
        <v>35.0</v>
      </c>
      <c r="G1607" s="41">
        <v>70.0</v>
      </c>
      <c r="H1607" s="41">
        <v>-3.07732701</v>
      </c>
      <c r="I1607" s="41">
        <v>10000.0</v>
      </c>
      <c r="J1607" s="41">
        <v>5000.0</v>
      </c>
      <c r="K1607" s="41">
        <v>1200.0</v>
      </c>
      <c r="L1607" s="41">
        <v>600.0</v>
      </c>
      <c r="M1607" s="41">
        <v>30.0</v>
      </c>
      <c r="N1607" s="40" t="s">
        <v>1370</v>
      </c>
      <c r="O1607" s="40" t="s">
        <v>1371</v>
      </c>
      <c r="P1607" s="40" t="s">
        <v>209</v>
      </c>
      <c r="Q1607" s="40" t="s">
        <v>8686</v>
      </c>
      <c r="R1607" s="40" t="b">
        <v>0</v>
      </c>
      <c r="S1607" s="40" t="s">
        <v>1373</v>
      </c>
      <c r="T1607" s="40" t="s">
        <v>7305</v>
      </c>
      <c r="U1607" s="41">
        <v>0.1</v>
      </c>
      <c r="V1607" s="41">
        <v>0.9</v>
      </c>
      <c r="W1607" s="41">
        <v>0.3</v>
      </c>
      <c r="X1607" s="41">
        <v>0.6</v>
      </c>
      <c r="Y1607" s="40" t="b">
        <v>0</v>
      </c>
      <c r="Z1607" s="40" t="b">
        <v>1</v>
      </c>
      <c r="AA1607" s="40" t="b">
        <v>0</v>
      </c>
      <c r="AB1607" s="40" t="b">
        <v>0</v>
      </c>
      <c r="AC1607" s="41" t="s">
        <v>12594</v>
      </c>
      <c r="AD1607" s="41" t="s">
        <v>12595</v>
      </c>
      <c r="AE1607" s="41">
        <v>1203.251847</v>
      </c>
      <c r="AF1607" s="41">
        <v>-4.744612303</v>
      </c>
      <c r="AG1607" s="42">
        <v>6.15E41</v>
      </c>
      <c r="AH1607" s="51">
        <v>0.541796594</v>
      </c>
      <c r="AI1607" s="45" t="s">
        <v>12596</v>
      </c>
      <c r="AJ1607" s="40" t="s">
        <v>12597</v>
      </c>
      <c r="AK1607" s="41">
        <v>9949.0</v>
      </c>
      <c r="AL1607" s="40" t="s">
        <v>2224</v>
      </c>
      <c r="AM1607" s="40" t="s">
        <v>7285</v>
      </c>
      <c r="AN1607" s="40" t="s">
        <v>5643</v>
      </c>
      <c r="AO1607" s="42">
        <v>1.11E138</v>
      </c>
    </row>
    <row r="1608">
      <c r="A1608" s="41">
        <v>39.0</v>
      </c>
      <c r="B1608" s="42">
        <v>1.671309524E9</v>
      </c>
      <c r="C1608" s="42">
        <v>3356.0</v>
      </c>
      <c r="D1608" s="40" t="s">
        <v>1243</v>
      </c>
      <c r="E1608" s="41">
        <v>140.0</v>
      </c>
      <c r="F1608" s="41">
        <v>35.0</v>
      </c>
      <c r="G1608" s="41">
        <v>70.0</v>
      </c>
      <c r="H1608" s="41">
        <v>-3.07732701</v>
      </c>
      <c r="I1608" s="41">
        <v>10000.0</v>
      </c>
      <c r="J1608" s="41">
        <v>5000.0</v>
      </c>
      <c r="K1608" s="41">
        <v>1200.0</v>
      </c>
      <c r="L1608" s="41">
        <v>600.0</v>
      </c>
      <c r="M1608" s="41">
        <v>30.0</v>
      </c>
      <c r="N1608" s="40" t="s">
        <v>1370</v>
      </c>
      <c r="O1608" s="40" t="s">
        <v>1371</v>
      </c>
      <c r="P1608" s="40" t="s">
        <v>7310</v>
      </c>
      <c r="Q1608" s="40" t="s">
        <v>8686</v>
      </c>
      <c r="R1608" s="40" t="b">
        <v>0</v>
      </c>
      <c r="S1608" s="40" t="s">
        <v>1373</v>
      </c>
      <c r="T1608" s="40" t="s">
        <v>212</v>
      </c>
      <c r="U1608" s="41">
        <v>0.1</v>
      </c>
      <c r="V1608" s="41">
        <v>0.9</v>
      </c>
      <c r="W1608" s="41">
        <v>0.2</v>
      </c>
      <c r="X1608" s="41">
        <v>0.4</v>
      </c>
      <c r="Y1608" s="40" t="b">
        <v>0</v>
      </c>
      <c r="Z1608" s="40" t="b">
        <v>1</v>
      </c>
      <c r="AA1608" s="40" t="b">
        <v>0</v>
      </c>
      <c r="AB1608" s="40" t="b">
        <v>1</v>
      </c>
      <c r="AC1608" s="41" t="s">
        <v>12598</v>
      </c>
      <c r="AD1608" s="41" t="s">
        <v>12599</v>
      </c>
      <c r="AE1608" s="41">
        <v>911.1697853</v>
      </c>
      <c r="AF1608" s="41">
        <v>-4.745490515</v>
      </c>
      <c r="AG1608" s="42">
        <v>8.63E41</v>
      </c>
      <c r="AH1608" s="51">
        <v>0.542081976</v>
      </c>
      <c r="AI1608" s="45" t="s">
        <v>12600</v>
      </c>
      <c r="AJ1608" s="46">
        <v>8.62835019237866E125</v>
      </c>
      <c r="AK1608" s="41">
        <v>3000.0</v>
      </c>
      <c r="AL1608" s="40" t="s">
        <v>7372</v>
      </c>
      <c r="AM1608" s="40" t="s">
        <v>7285</v>
      </c>
      <c r="AN1608" s="40" t="s">
        <v>5643</v>
      </c>
      <c r="AO1608" s="42">
        <v>1.0E139</v>
      </c>
    </row>
    <row r="1609">
      <c r="A1609" s="41">
        <v>87.0</v>
      </c>
      <c r="B1609" s="42">
        <v>1.67130956E9</v>
      </c>
      <c r="C1609" s="42">
        <v>3356.0</v>
      </c>
      <c r="D1609" s="40" t="s">
        <v>1243</v>
      </c>
      <c r="E1609" s="41">
        <v>140.0</v>
      </c>
      <c r="F1609" s="41">
        <v>35.0</v>
      </c>
      <c r="G1609" s="41">
        <v>70.0</v>
      </c>
      <c r="H1609" s="41">
        <v>-3.07732701</v>
      </c>
      <c r="I1609" s="41">
        <v>10000.0</v>
      </c>
      <c r="J1609" s="41">
        <v>5000.0</v>
      </c>
      <c r="K1609" s="41">
        <v>1200.0</v>
      </c>
      <c r="L1609" s="41">
        <v>600.0</v>
      </c>
      <c r="M1609" s="41">
        <v>30.0</v>
      </c>
      <c r="N1609" s="40" t="s">
        <v>1370</v>
      </c>
      <c r="O1609" s="40" t="s">
        <v>1371</v>
      </c>
      <c r="P1609" s="40" t="s">
        <v>7305</v>
      </c>
      <c r="Q1609" s="40" t="s">
        <v>8686</v>
      </c>
      <c r="R1609" s="40" t="b">
        <v>0</v>
      </c>
      <c r="S1609" s="40" t="s">
        <v>7286</v>
      </c>
      <c r="T1609" s="40" t="s">
        <v>7305</v>
      </c>
      <c r="U1609" s="41">
        <v>0.1</v>
      </c>
      <c r="V1609" s="41">
        <v>0.9</v>
      </c>
      <c r="W1609" s="41">
        <v>0.3</v>
      </c>
      <c r="X1609" s="41">
        <v>0.4</v>
      </c>
      <c r="Y1609" s="40" t="b">
        <v>0</v>
      </c>
      <c r="Z1609" s="40" t="b">
        <v>1</v>
      </c>
      <c r="AA1609" s="40" t="b">
        <v>0</v>
      </c>
      <c r="AB1609" s="40" t="b">
        <v>0</v>
      </c>
      <c r="AC1609" s="41" t="s">
        <v>12601</v>
      </c>
      <c r="AD1609" s="41" t="s">
        <v>5378</v>
      </c>
      <c r="AE1609" s="41">
        <v>659.4371884</v>
      </c>
      <c r="AF1609" s="41">
        <v>-4.748505877</v>
      </c>
      <c r="AG1609" s="42">
        <v>2.55E41</v>
      </c>
      <c r="AH1609" s="51">
        <v>0.543061839</v>
      </c>
      <c r="AI1609" s="45" t="s">
        <v>12602</v>
      </c>
      <c r="AJ1609" s="40" t="s">
        <v>12603</v>
      </c>
      <c r="AK1609" s="41">
        <v>6505.0</v>
      </c>
      <c r="AL1609" s="40" t="s">
        <v>1382</v>
      </c>
      <c r="AM1609" s="40" t="s">
        <v>7285</v>
      </c>
      <c r="AN1609" s="40" t="s">
        <v>5643</v>
      </c>
      <c r="AO1609" s="42">
        <v>1.01E137</v>
      </c>
    </row>
    <row r="1610">
      <c r="A1610" s="41">
        <v>401.0</v>
      </c>
      <c r="B1610" s="42">
        <v>1.671302375E9</v>
      </c>
      <c r="C1610" s="42">
        <v>3356.0</v>
      </c>
      <c r="D1610" s="40" t="s">
        <v>1243</v>
      </c>
      <c r="E1610" s="41">
        <v>140.0</v>
      </c>
      <c r="F1610" s="41">
        <v>35.0</v>
      </c>
      <c r="G1610" s="41">
        <v>70.0</v>
      </c>
      <c r="H1610" s="41">
        <v>-3.07732701</v>
      </c>
      <c r="I1610" s="41">
        <v>10000.0</v>
      </c>
      <c r="J1610" s="41">
        <v>5000.0</v>
      </c>
      <c r="K1610" s="41">
        <v>1200.0</v>
      </c>
      <c r="L1610" s="41">
        <v>600.0</v>
      </c>
      <c r="M1610" s="41">
        <v>50.0</v>
      </c>
      <c r="N1610" s="40" t="s">
        <v>1370</v>
      </c>
      <c r="O1610" s="40" t="s">
        <v>1371</v>
      </c>
      <c r="P1610" s="40" t="s">
        <v>7310</v>
      </c>
      <c r="Q1610" s="40" t="s">
        <v>8686</v>
      </c>
      <c r="R1610" s="40" t="b">
        <v>0</v>
      </c>
      <c r="S1610" s="40" t="s">
        <v>1373</v>
      </c>
      <c r="T1610" s="40" t="s">
        <v>212</v>
      </c>
      <c r="U1610" s="41">
        <v>0.1</v>
      </c>
      <c r="V1610" s="41">
        <v>0.9</v>
      </c>
      <c r="W1610" s="41">
        <v>0.2</v>
      </c>
      <c r="X1610" s="41">
        <v>0.6</v>
      </c>
      <c r="Y1610" s="40" t="b">
        <v>0</v>
      </c>
      <c r="Z1610" s="40" t="b">
        <v>1</v>
      </c>
      <c r="AA1610" s="40" t="b">
        <v>0</v>
      </c>
      <c r="AB1610" s="40" t="b">
        <v>0</v>
      </c>
      <c r="AC1610" s="41" t="s">
        <v>11553</v>
      </c>
      <c r="AD1610" s="41" t="s">
        <v>5546</v>
      </c>
      <c r="AE1610" s="41">
        <v>790.5711148</v>
      </c>
      <c r="AF1610" s="41">
        <v>-4.748982105</v>
      </c>
      <c r="AG1610" s="42">
        <v>4.22E41</v>
      </c>
      <c r="AH1610" s="51">
        <v>0.543216593</v>
      </c>
      <c r="AI1610" s="45" t="s">
        <v>12604</v>
      </c>
      <c r="AJ1610" s="40" t="s">
        <v>12605</v>
      </c>
      <c r="AK1610" s="41">
        <v>9160.0</v>
      </c>
      <c r="AL1610" s="40" t="s">
        <v>1382</v>
      </c>
      <c r="AM1610" s="40" t="s">
        <v>7285</v>
      </c>
      <c r="AN1610" s="40" t="s">
        <v>224</v>
      </c>
      <c r="AO1610" s="42">
        <v>1.0E138</v>
      </c>
    </row>
    <row r="1611">
      <c r="A1611" s="41">
        <v>0.0</v>
      </c>
      <c r="B1611" s="42">
        <v>1.67130956E9</v>
      </c>
      <c r="C1611" s="42">
        <v>3356.0</v>
      </c>
      <c r="D1611" s="40" t="s">
        <v>1243</v>
      </c>
      <c r="E1611" s="41">
        <v>140.0</v>
      </c>
      <c r="F1611" s="41">
        <v>35.0</v>
      </c>
      <c r="G1611" s="41">
        <v>70.0</v>
      </c>
      <c r="H1611" s="41">
        <v>-3.07732701</v>
      </c>
      <c r="I1611" s="41">
        <v>10000.0</v>
      </c>
      <c r="J1611" s="41">
        <v>5000.0</v>
      </c>
      <c r="K1611" s="41">
        <v>1200.0</v>
      </c>
      <c r="L1611" s="41">
        <v>600.0</v>
      </c>
      <c r="M1611" s="41">
        <v>30.0</v>
      </c>
      <c r="N1611" s="40" t="s">
        <v>1370</v>
      </c>
      <c r="O1611" s="40" t="s">
        <v>1371</v>
      </c>
      <c r="P1611" s="40" t="s">
        <v>209</v>
      </c>
      <c r="Q1611" s="40" t="s">
        <v>8686</v>
      </c>
      <c r="R1611" s="40" t="b">
        <v>0</v>
      </c>
      <c r="S1611" s="40" t="s">
        <v>1373</v>
      </c>
      <c r="T1611" s="40" t="s">
        <v>7305</v>
      </c>
      <c r="U1611" s="41">
        <v>0.1</v>
      </c>
      <c r="V1611" s="41">
        <v>0.9</v>
      </c>
      <c r="W1611" s="41">
        <v>0.1</v>
      </c>
      <c r="X1611" s="41">
        <v>0.4</v>
      </c>
      <c r="Y1611" s="40" t="b">
        <v>0</v>
      </c>
      <c r="Z1611" s="40" t="b">
        <v>1</v>
      </c>
      <c r="AA1611" s="40" t="b">
        <v>0</v>
      </c>
      <c r="AB1611" s="40" t="b">
        <v>0</v>
      </c>
      <c r="AC1611" s="41" t="s">
        <v>12277</v>
      </c>
      <c r="AD1611" s="41" t="s">
        <v>12606</v>
      </c>
      <c r="AE1611" s="41">
        <v>837.385946</v>
      </c>
      <c r="AF1611" s="41">
        <v>-4.752465471</v>
      </c>
      <c r="AG1611" s="42">
        <v>1.35E42</v>
      </c>
      <c r="AH1611" s="51">
        <v>0.544348539</v>
      </c>
      <c r="AI1611" s="45" t="s">
        <v>12607</v>
      </c>
      <c r="AJ1611" s="46">
        <v>1.35455799979036E128</v>
      </c>
      <c r="AK1611" s="41">
        <v>10000.0</v>
      </c>
      <c r="AL1611" s="40" t="s">
        <v>216</v>
      </c>
      <c r="AM1611" s="40" t="s">
        <v>7285</v>
      </c>
      <c r="AN1611" s="40" t="s">
        <v>5643</v>
      </c>
      <c r="AO1611" s="42">
        <v>1.11E139</v>
      </c>
    </row>
    <row r="1612">
      <c r="A1612" s="41">
        <v>38.0</v>
      </c>
      <c r="B1612" s="42">
        <v>1.67130956E9</v>
      </c>
      <c r="C1612" s="42">
        <v>3356.0</v>
      </c>
      <c r="D1612" s="40" t="s">
        <v>1243</v>
      </c>
      <c r="E1612" s="41">
        <v>140.0</v>
      </c>
      <c r="F1612" s="41">
        <v>35.0</v>
      </c>
      <c r="G1612" s="41">
        <v>70.0</v>
      </c>
      <c r="H1612" s="41">
        <v>-3.07732701</v>
      </c>
      <c r="I1612" s="41">
        <v>10000.0</v>
      </c>
      <c r="J1612" s="41">
        <v>5000.0</v>
      </c>
      <c r="K1612" s="41">
        <v>1200.0</v>
      </c>
      <c r="L1612" s="41">
        <v>600.0</v>
      </c>
      <c r="M1612" s="41">
        <v>30.0</v>
      </c>
      <c r="N1612" s="40" t="s">
        <v>1370</v>
      </c>
      <c r="O1612" s="40" t="s">
        <v>1371</v>
      </c>
      <c r="P1612" s="40" t="s">
        <v>7310</v>
      </c>
      <c r="Q1612" s="40" t="s">
        <v>8686</v>
      </c>
      <c r="R1612" s="40" t="b">
        <v>0</v>
      </c>
      <c r="S1612" s="40" t="s">
        <v>1373</v>
      </c>
      <c r="T1612" s="40" t="s">
        <v>7305</v>
      </c>
      <c r="U1612" s="41">
        <v>0.1</v>
      </c>
      <c r="V1612" s="41">
        <v>0.9</v>
      </c>
      <c r="W1612" s="41">
        <v>0.1</v>
      </c>
      <c r="X1612" s="41">
        <v>0.6</v>
      </c>
      <c r="Y1612" s="40" t="b">
        <v>0</v>
      </c>
      <c r="Z1612" s="40" t="b">
        <v>1</v>
      </c>
      <c r="AA1612" s="40" t="b">
        <v>0</v>
      </c>
      <c r="AB1612" s="40" t="b">
        <v>0</v>
      </c>
      <c r="AC1612" s="41" t="s">
        <v>12608</v>
      </c>
      <c r="AD1612" s="41" t="s">
        <v>12609</v>
      </c>
      <c r="AE1612" s="41">
        <v>806.2898443</v>
      </c>
      <c r="AF1612" s="41">
        <v>-4.753869835</v>
      </c>
      <c r="AG1612" s="42">
        <v>1.77E40</v>
      </c>
      <c r="AH1612" s="51">
        <v>0.544804897</v>
      </c>
      <c r="AI1612" s="45" t="s">
        <v>12610</v>
      </c>
      <c r="AJ1612" s="46">
        <v>1.77496821403459E122</v>
      </c>
      <c r="AK1612" s="41">
        <v>3646.0</v>
      </c>
      <c r="AL1612" s="40" t="s">
        <v>7372</v>
      </c>
      <c r="AM1612" s="40" t="s">
        <v>7285</v>
      </c>
      <c r="AN1612" s="40" t="s">
        <v>5643</v>
      </c>
      <c r="AO1612" s="42">
        <v>1.1E133</v>
      </c>
    </row>
    <row r="1613">
      <c r="A1613" s="41">
        <v>38.0</v>
      </c>
      <c r="B1613" s="42">
        <v>1.671312514E9</v>
      </c>
      <c r="C1613" s="42">
        <v>3356.0</v>
      </c>
      <c r="D1613" s="40" t="s">
        <v>1243</v>
      </c>
      <c r="E1613" s="41">
        <v>140.0</v>
      </c>
      <c r="F1613" s="41">
        <v>35.0</v>
      </c>
      <c r="G1613" s="41">
        <v>70.0</v>
      </c>
      <c r="H1613" s="41">
        <v>-3.07732701</v>
      </c>
      <c r="I1613" s="41">
        <v>10000.0</v>
      </c>
      <c r="J1613" s="41">
        <v>5000.0</v>
      </c>
      <c r="K1613" s="41">
        <v>1200.0</v>
      </c>
      <c r="L1613" s="41">
        <v>600.0</v>
      </c>
      <c r="M1613" s="41">
        <v>30.0</v>
      </c>
      <c r="N1613" s="40" t="s">
        <v>1370</v>
      </c>
      <c r="O1613" s="40" t="s">
        <v>1371</v>
      </c>
      <c r="P1613" s="40" t="s">
        <v>7310</v>
      </c>
      <c r="Q1613" s="40" t="s">
        <v>8686</v>
      </c>
      <c r="R1613" s="40" t="b">
        <v>0</v>
      </c>
      <c r="S1613" s="40" t="s">
        <v>1373</v>
      </c>
      <c r="T1613" s="40" t="s">
        <v>7305</v>
      </c>
      <c r="U1613" s="41">
        <v>0.1</v>
      </c>
      <c r="V1613" s="41">
        <v>0.9</v>
      </c>
      <c r="W1613" s="41">
        <v>0.1</v>
      </c>
      <c r="X1613" s="41">
        <v>0.6</v>
      </c>
      <c r="Y1613" s="40" t="b">
        <v>0</v>
      </c>
      <c r="Z1613" s="40" t="b">
        <v>1</v>
      </c>
      <c r="AA1613" s="40" t="b">
        <v>0</v>
      </c>
      <c r="AB1613" s="40" t="b">
        <v>1</v>
      </c>
      <c r="AC1613" s="41" t="s">
        <v>12611</v>
      </c>
      <c r="AD1613" s="41" t="s">
        <v>12612</v>
      </c>
      <c r="AE1613" s="41">
        <v>768.8217783</v>
      </c>
      <c r="AF1613" s="41">
        <v>-4.753869835</v>
      </c>
      <c r="AG1613" s="42">
        <v>1.77E40</v>
      </c>
      <c r="AH1613" s="51">
        <v>0.544804897</v>
      </c>
      <c r="AI1613" s="45" t="s">
        <v>12613</v>
      </c>
      <c r="AJ1613" s="46">
        <v>1.77496821403459E81</v>
      </c>
      <c r="AK1613" s="41">
        <v>3152.0</v>
      </c>
      <c r="AL1613" s="40" t="s">
        <v>7372</v>
      </c>
      <c r="AM1613" s="40" t="s">
        <v>7285</v>
      </c>
      <c r="AN1613" s="40" t="s">
        <v>5643</v>
      </c>
      <c r="AO1613" s="42">
        <v>1.1E133</v>
      </c>
    </row>
    <row r="1614">
      <c r="A1614" s="41">
        <v>442.0</v>
      </c>
      <c r="B1614" s="42">
        <v>1.671302375E9</v>
      </c>
      <c r="C1614" s="42">
        <v>3356.0</v>
      </c>
      <c r="D1614" s="40" t="s">
        <v>1243</v>
      </c>
      <c r="E1614" s="41">
        <v>140.0</v>
      </c>
      <c r="F1614" s="41">
        <v>35.0</v>
      </c>
      <c r="G1614" s="41">
        <v>70.0</v>
      </c>
      <c r="H1614" s="41">
        <v>-3.07732701</v>
      </c>
      <c r="I1614" s="41">
        <v>10000.0</v>
      </c>
      <c r="J1614" s="41">
        <v>5000.0</v>
      </c>
      <c r="K1614" s="41">
        <v>1200.0</v>
      </c>
      <c r="L1614" s="41">
        <v>600.0</v>
      </c>
      <c r="M1614" s="41">
        <v>50.0</v>
      </c>
      <c r="N1614" s="40" t="s">
        <v>1370</v>
      </c>
      <c r="O1614" s="40" t="s">
        <v>1371</v>
      </c>
      <c r="P1614" s="40" t="s">
        <v>7305</v>
      </c>
      <c r="Q1614" s="40" t="s">
        <v>8686</v>
      </c>
      <c r="R1614" s="40" t="b">
        <v>0</v>
      </c>
      <c r="S1614" s="40" t="s">
        <v>7286</v>
      </c>
      <c r="T1614" s="40" t="s">
        <v>212</v>
      </c>
      <c r="U1614" s="41">
        <v>0.1</v>
      </c>
      <c r="V1614" s="41">
        <v>0.9</v>
      </c>
      <c r="W1614" s="41">
        <v>0.1</v>
      </c>
      <c r="X1614" s="41">
        <v>0.5</v>
      </c>
      <c r="Y1614" s="40" t="b">
        <v>0</v>
      </c>
      <c r="Z1614" s="40" t="b">
        <v>1</v>
      </c>
      <c r="AA1614" s="40" t="b">
        <v>0</v>
      </c>
      <c r="AB1614" s="40" t="b">
        <v>0</v>
      </c>
      <c r="AC1614" s="41" t="s">
        <v>12614</v>
      </c>
      <c r="AD1614" s="41" t="s">
        <v>10572</v>
      </c>
      <c r="AE1614" s="41">
        <v>289.1501575</v>
      </c>
      <c r="AF1614" s="41">
        <v>-4.754772549</v>
      </c>
      <c r="AG1614" s="42">
        <v>3.26E41</v>
      </c>
      <c r="AH1614" s="51">
        <v>0.545098241</v>
      </c>
      <c r="AI1614" s="45" t="s">
        <v>12615</v>
      </c>
      <c r="AJ1614" s="40" t="s">
        <v>7330</v>
      </c>
      <c r="AK1614" s="41">
        <v>5247.0</v>
      </c>
      <c r="AL1614" s="40" t="s">
        <v>1382</v>
      </c>
      <c r="AM1614" s="40" t="s">
        <v>7285</v>
      </c>
      <c r="AN1614" s="40" t="s">
        <v>224</v>
      </c>
      <c r="AO1614" s="42">
        <v>1.11E137</v>
      </c>
    </row>
    <row r="1615">
      <c r="A1615" s="41">
        <v>46.0</v>
      </c>
      <c r="B1615" s="42">
        <v>1.671302375E9</v>
      </c>
      <c r="C1615" s="42">
        <v>3356.0</v>
      </c>
      <c r="D1615" s="40" t="s">
        <v>1243</v>
      </c>
      <c r="E1615" s="41">
        <v>140.0</v>
      </c>
      <c r="F1615" s="41">
        <v>35.0</v>
      </c>
      <c r="G1615" s="41">
        <v>70.0</v>
      </c>
      <c r="H1615" s="41">
        <v>-3.07732701</v>
      </c>
      <c r="I1615" s="41">
        <v>10000.0</v>
      </c>
      <c r="J1615" s="41">
        <v>5000.0</v>
      </c>
      <c r="K1615" s="41">
        <v>1200.0</v>
      </c>
      <c r="L1615" s="41">
        <v>600.0</v>
      </c>
      <c r="M1615" s="41">
        <v>30.0</v>
      </c>
      <c r="N1615" s="40" t="s">
        <v>1370</v>
      </c>
      <c r="O1615" s="40" t="s">
        <v>1371</v>
      </c>
      <c r="P1615" s="40" t="s">
        <v>7310</v>
      </c>
      <c r="Q1615" s="40" t="s">
        <v>8686</v>
      </c>
      <c r="R1615" s="40" t="b">
        <v>0</v>
      </c>
      <c r="S1615" s="40" t="s">
        <v>7286</v>
      </c>
      <c r="T1615" s="40" t="s">
        <v>212</v>
      </c>
      <c r="U1615" s="41">
        <v>0.1</v>
      </c>
      <c r="V1615" s="41">
        <v>0.9</v>
      </c>
      <c r="W1615" s="41">
        <v>0.1</v>
      </c>
      <c r="X1615" s="41">
        <v>0.5</v>
      </c>
      <c r="Y1615" s="40" t="b">
        <v>0</v>
      </c>
      <c r="Z1615" s="40" t="b">
        <v>1</v>
      </c>
      <c r="AA1615" s="40" t="b">
        <v>0</v>
      </c>
      <c r="AB1615" s="40" t="b">
        <v>0</v>
      </c>
      <c r="AC1615" s="41" t="s">
        <v>1357</v>
      </c>
      <c r="AD1615" s="41" t="s">
        <v>12616</v>
      </c>
      <c r="AE1615" s="41">
        <v>382.5081995</v>
      </c>
      <c r="AF1615" s="41">
        <v>-4.754895526</v>
      </c>
      <c r="AG1615" s="42">
        <v>6.25E41</v>
      </c>
      <c r="AH1615" s="51">
        <v>0.545138203</v>
      </c>
      <c r="AI1615" s="45" t="s">
        <v>12617</v>
      </c>
      <c r="AJ1615" s="46">
        <v>6.24860307654738E125</v>
      </c>
      <c r="AK1615" s="41">
        <v>8684.0</v>
      </c>
      <c r="AL1615" s="40" t="s">
        <v>1382</v>
      </c>
      <c r="AM1615" s="40" t="s">
        <v>7285</v>
      </c>
      <c r="AN1615" s="40" t="s">
        <v>224</v>
      </c>
      <c r="AO1615" s="42">
        <v>1.11E138</v>
      </c>
    </row>
    <row r="1616">
      <c r="A1616" s="41">
        <v>763.0</v>
      </c>
      <c r="B1616" s="42">
        <v>1.671302375E9</v>
      </c>
      <c r="C1616" s="42">
        <v>3356.0</v>
      </c>
      <c r="D1616" s="40" t="s">
        <v>1243</v>
      </c>
      <c r="E1616" s="41">
        <v>140.0</v>
      </c>
      <c r="F1616" s="41">
        <v>35.0</v>
      </c>
      <c r="G1616" s="41">
        <v>70.0</v>
      </c>
      <c r="H1616" s="41">
        <v>-3.07732701</v>
      </c>
      <c r="I1616" s="41">
        <v>10000.0</v>
      </c>
      <c r="J1616" s="41">
        <v>5000.0</v>
      </c>
      <c r="K1616" s="41">
        <v>1200.0</v>
      </c>
      <c r="L1616" s="41">
        <v>600.0</v>
      </c>
      <c r="M1616" s="41">
        <v>100.0</v>
      </c>
      <c r="N1616" s="40" t="s">
        <v>1370</v>
      </c>
      <c r="O1616" s="40" t="s">
        <v>1371</v>
      </c>
      <c r="P1616" s="40" t="s">
        <v>7310</v>
      </c>
      <c r="Q1616" s="40" t="s">
        <v>8686</v>
      </c>
      <c r="R1616" s="40" t="b">
        <v>0</v>
      </c>
      <c r="S1616" s="40" t="s">
        <v>1373</v>
      </c>
      <c r="T1616" s="40" t="s">
        <v>212</v>
      </c>
      <c r="U1616" s="41">
        <v>0.1</v>
      </c>
      <c r="V1616" s="41">
        <v>0.9</v>
      </c>
      <c r="W1616" s="41">
        <v>0.3</v>
      </c>
      <c r="X1616" s="41">
        <v>0.5</v>
      </c>
      <c r="Y1616" s="40" t="b">
        <v>0</v>
      </c>
      <c r="Z1616" s="40" t="b">
        <v>1</v>
      </c>
      <c r="AA1616" s="40" t="b">
        <v>0</v>
      </c>
      <c r="AB1616" s="40" t="b">
        <v>0</v>
      </c>
      <c r="AC1616" s="41" t="s">
        <v>12618</v>
      </c>
      <c r="AD1616" s="41" t="s">
        <v>12619</v>
      </c>
      <c r="AE1616" s="41">
        <v>630.7564707</v>
      </c>
      <c r="AF1616" s="41">
        <v>-4.756627667</v>
      </c>
      <c r="AG1616" s="42">
        <v>5.88E41</v>
      </c>
      <c r="AH1616" s="51">
        <v>0.545701075</v>
      </c>
      <c r="AI1616" s="45" t="s">
        <v>12620</v>
      </c>
      <c r="AJ1616" s="40" t="s">
        <v>12621</v>
      </c>
      <c r="AK1616" s="41">
        <v>4467.0</v>
      </c>
      <c r="AL1616" s="40" t="s">
        <v>7372</v>
      </c>
      <c r="AM1616" s="40" t="s">
        <v>7285</v>
      </c>
      <c r="AN1616" s="40" t="s">
        <v>224</v>
      </c>
      <c r="AO1616" s="42">
        <v>1.1E138</v>
      </c>
    </row>
    <row r="1617">
      <c r="A1617" s="41">
        <v>45.0</v>
      </c>
      <c r="B1617" s="42">
        <v>1.67130956E9</v>
      </c>
      <c r="C1617" s="42">
        <v>3356.0</v>
      </c>
      <c r="D1617" s="40" t="s">
        <v>1243</v>
      </c>
      <c r="E1617" s="41">
        <v>140.0</v>
      </c>
      <c r="F1617" s="41">
        <v>35.0</v>
      </c>
      <c r="G1617" s="41">
        <v>70.0</v>
      </c>
      <c r="H1617" s="41">
        <v>-3.07732701</v>
      </c>
      <c r="I1617" s="41">
        <v>10000.0</v>
      </c>
      <c r="J1617" s="41">
        <v>5000.0</v>
      </c>
      <c r="K1617" s="41">
        <v>1200.0</v>
      </c>
      <c r="L1617" s="41">
        <v>600.0</v>
      </c>
      <c r="M1617" s="41">
        <v>30.0</v>
      </c>
      <c r="N1617" s="40" t="s">
        <v>1370</v>
      </c>
      <c r="O1617" s="40" t="s">
        <v>1371</v>
      </c>
      <c r="P1617" s="40" t="s">
        <v>7310</v>
      </c>
      <c r="Q1617" s="40" t="s">
        <v>8686</v>
      </c>
      <c r="R1617" s="40" t="b">
        <v>0</v>
      </c>
      <c r="S1617" s="40" t="s">
        <v>7286</v>
      </c>
      <c r="T1617" s="40" t="s">
        <v>7305</v>
      </c>
      <c r="U1617" s="41">
        <v>0.1</v>
      </c>
      <c r="V1617" s="41">
        <v>0.9</v>
      </c>
      <c r="W1617" s="41">
        <v>0.1</v>
      </c>
      <c r="X1617" s="41">
        <v>0.4</v>
      </c>
      <c r="Y1617" s="40" t="b">
        <v>0</v>
      </c>
      <c r="Z1617" s="40" t="b">
        <v>1</v>
      </c>
      <c r="AA1617" s="40" t="b">
        <v>0</v>
      </c>
      <c r="AB1617" s="40" t="b">
        <v>0</v>
      </c>
      <c r="AC1617" s="41" t="s">
        <v>12622</v>
      </c>
      <c r="AD1617" s="41" t="s">
        <v>12623</v>
      </c>
      <c r="AE1617" s="41">
        <v>870.8454514</v>
      </c>
      <c r="AF1617" s="41">
        <v>-4.757979415</v>
      </c>
      <c r="AG1617" s="42">
        <v>5.15E40</v>
      </c>
      <c r="AH1617" s="51">
        <v>0.546140335</v>
      </c>
      <c r="AI1617" s="45" t="s">
        <v>12624</v>
      </c>
      <c r="AJ1617" s="46">
        <v>5.14912902186583E122</v>
      </c>
      <c r="AK1617" s="41">
        <v>4470.0</v>
      </c>
      <c r="AL1617" s="40" t="s">
        <v>7372</v>
      </c>
      <c r="AM1617" s="40" t="s">
        <v>7285</v>
      </c>
      <c r="AN1617" s="40" t="s">
        <v>5643</v>
      </c>
      <c r="AO1617" s="42">
        <v>1.0E135</v>
      </c>
    </row>
    <row r="1618">
      <c r="A1618" s="41">
        <v>225.0</v>
      </c>
      <c r="B1618" s="42">
        <v>1.671302375E9</v>
      </c>
      <c r="C1618" s="42">
        <v>3356.0</v>
      </c>
      <c r="D1618" s="40" t="s">
        <v>1243</v>
      </c>
      <c r="E1618" s="41">
        <v>140.0</v>
      </c>
      <c r="F1618" s="41">
        <v>35.0</v>
      </c>
      <c r="G1618" s="41">
        <v>70.0</v>
      </c>
      <c r="H1618" s="41">
        <v>-3.07732701</v>
      </c>
      <c r="I1618" s="41">
        <v>10000.0</v>
      </c>
      <c r="J1618" s="41">
        <v>5000.0</v>
      </c>
      <c r="K1618" s="41">
        <v>1200.0</v>
      </c>
      <c r="L1618" s="41">
        <v>600.0</v>
      </c>
      <c r="M1618" s="41">
        <v>30.0</v>
      </c>
      <c r="N1618" s="40" t="s">
        <v>1370</v>
      </c>
      <c r="O1618" s="40" t="s">
        <v>208</v>
      </c>
      <c r="P1618" s="40" t="s">
        <v>7310</v>
      </c>
      <c r="Q1618" s="40" t="s">
        <v>8686</v>
      </c>
      <c r="R1618" s="40" t="b">
        <v>0</v>
      </c>
      <c r="S1618" s="40" t="s">
        <v>7286</v>
      </c>
      <c r="T1618" s="40" t="s">
        <v>212</v>
      </c>
      <c r="U1618" s="41">
        <v>0.1</v>
      </c>
      <c r="V1618" s="41">
        <v>0.9</v>
      </c>
      <c r="W1618" s="41">
        <v>0.1</v>
      </c>
      <c r="X1618" s="41">
        <v>0.4</v>
      </c>
      <c r="Y1618" s="40" t="b">
        <v>0</v>
      </c>
      <c r="Z1618" s="40" t="b">
        <v>1</v>
      </c>
      <c r="AA1618" s="40" t="b">
        <v>0</v>
      </c>
      <c r="AB1618" s="40" t="b">
        <v>0</v>
      </c>
      <c r="AC1618" s="41" t="s">
        <v>12625</v>
      </c>
      <c r="AD1618" s="41" t="s">
        <v>12626</v>
      </c>
      <c r="AE1618" s="41">
        <v>236.8798528</v>
      </c>
      <c r="AF1618" s="41">
        <v>-4.75913039</v>
      </c>
      <c r="AG1618" s="42">
        <v>1.61E41</v>
      </c>
      <c r="AH1618" s="51">
        <v>0.546514353</v>
      </c>
      <c r="AI1618" s="45" t="s">
        <v>12627</v>
      </c>
      <c r="AJ1618" s="46">
        <v>1.60514155287511E125</v>
      </c>
      <c r="AK1618" s="41">
        <v>6147.0</v>
      </c>
      <c r="AL1618" s="40" t="s">
        <v>1382</v>
      </c>
      <c r="AM1618" s="40" t="s">
        <v>7285</v>
      </c>
      <c r="AN1618" s="40" t="s">
        <v>224</v>
      </c>
      <c r="AO1618" s="42">
        <v>1.11E136</v>
      </c>
    </row>
    <row r="1619">
      <c r="A1619" s="41">
        <v>404.0</v>
      </c>
      <c r="B1619" s="42">
        <v>1.671302375E9</v>
      </c>
      <c r="C1619" s="42">
        <v>3356.0</v>
      </c>
      <c r="D1619" s="40" t="s">
        <v>1243</v>
      </c>
      <c r="E1619" s="41">
        <v>140.0</v>
      </c>
      <c r="F1619" s="41">
        <v>35.0</v>
      </c>
      <c r="G1619" s="41">
        <v>70.0</v>
      </c>
      <c r="H1619" s="41">
        <v>-3.07732701</v>
      </c>
      <c r="I1619" s="41">
        <v>10000.0</v>
      </c>
      <c r="J1619" s="41">
        <v>5000.0</v>
      </c>
      <c r="K1619" s="41">
        <v>1200.0</v>
      </c>
      <c r="L1619" s="41">
        <v>600.0</v>
      </c>
      <c r="M1619" s="41">
        <v>50.0</v>
      </c>
      <c r="N1619" s="40" t="s">
        <v>1370</v>
      </c>
      <c r="O1619" s="40" t="s">
        <v>1371</v>
      </c>
      <c r="P1619" s="40" t="s">
        <v>7310</v>
      </c>
      <c r="Q1619" s="40" t="s">
        <v>8686</v>
      </c>
      <c r="R1619" s="40" t="b">
        <v>0</v>
      </c>
      <c r="S1619" s="40" t="s">
        <v>1373</v>
      </c>
      <c r="T1619" s="40" t="s">
        <v>212</v>
      </c>
      <c r="U1619" s="41">
        <v>0.1</v>
      </c>
      <c r="V1619" s="41">
        <v>0.9</v>
      </c>
      <c r="W1619" s="41">
        <v>0.3</v>
      </c>
      <c r="X1619" s="41">
        <v>0.6</v>
      </c>
      <c r="Y1619" s="40" t="b">
        <v>0</v>
      </c>
      <c r="Z1619" s="40" t="b">
        <v>1</v>
      </c>
      <c r="AA1619" s="40" t="b">
        <v>0</v>
      </c>
      <c r="AB1619" s="40" t="b">
        <v>0</v>
      </c>
      <c r="AC1619" s="41" t="s">
        <v>12628</v>
      </c>
      <c r="AD1619" s="41" t="s">
        <v>12629</v>
      </c>
      <c r="AE1619" s="41">
        <v>615.0645759</v>
      </c>
      <c r="AF1619" s="41">
        <v>-4.760515263</v>
      </c>
      <c r="AG1619" s="42">
        <v>3.45E41</v>
      </c>
      <c r="AH1619" s="51">
        <v>0.546964378</v>
      </c>
      <c r="AI1619" s="45" t="s">
        <v>12630</v>
      </c>
      <c r="AJ1619" s="40" t="s">
        <v>12631</v>
      </c>
      <c r="AK1619" s="41">
        <v>7120.0</v>
      </c>
      <c r="AL1619" s="40" t="s">
        <v>1382</v>
      </c>
      <c r="AM1619" s="40" t="s">
        <v>7285</v>
      </c>
      <c r="AN1619" s="40" t="s">
        <v>224</v>
      </c>
      <c r="AO1619" s="42">
        <v>1.11E137</v>
      </c>
    </row>
    <row r="1620">
      <c r="A1620" s="41">
        <v>981.0</v>
      </c>
      <c r="B1620" s="42">
        <v>1.671302375E9</v>
      </c>
      <c r="C1620" s="42">
        <v>3356.0</v>
      </c>
      <c r="D1620" s="40" t="s">
        <v>1243</v>
      </c>
      <c r="E1620" s="41">
        <v>140.0</v>
      </c>
      <c r="F1620" s="41">
        <v>35.0</v>
      </c>
      <c r="G1620" s="41">
        <v>70.0</v>
      </c>
      <c r="H1620" s="41">
        <v>-3.07732701</v>
      </c>
      <c r="I1620" s="41">
        <v>10000.0</v>
      </c>
      <c r="J1620" s="41">
        <v>5000.0</v>
      </c>
      <c r="K1620" s="41">
        <v>1200.0</v>
      </c>
      <c r="L1620" s="41">
        <v>600.0</v>
      </c>
      <c r="M1620" s="41">
        <v>100.0</v>
      </c>
      <c r="N1620" s="40" t="s">
        <v>1370</v>
      </c>
      <c r="O1620" s="40" t="s">
        <v>208</v>
      </c>
      <c r="P1620" s="40" t="s">
        <v>7305</v>
      </c>
      <c r="Q1620" s="40" t="s">
        <v>8686</v>
      </c>
      <c r="R1620" s="40" t="b">
        <v>0</v>
      </c>
      <c r="S1620" s="40" t="s">
        <v>7286</v>
      </c>
      <c r="T1620" s="40" t="s">
        <v>212</v>
      </c>
      <c r="U1620" s="41">
        <v>0.1</v>
      </c>
      <c r="V1620" s="41">
        <v>0.9</v>
      </c>
      <c r="W1620" s="41">
        <v>0.1</v>
      </c>
      <c r="X1620" s="41">
        <v>0.4</v>
      </c>
      <c r="Y1620" s="40" t="b">
        <v>0</v>
      </c>
      <c r="Z1620" s="40" t="b">
        <v>1</v>
      </c>
      <c r="AA1620" s="40" t="b">
        <v>0</v>
      </c>
      <c r="AB1620" s="40" t="b">
        <v>0</v>
      </c>
      <c r="AC1620" s="41" t="s">
        <v>1092</v>
      </c>
      <c r="AD1620" s="41" t="s">
        <v>12632</v>
      </c>
      <c r="AE1620" s="41">
        <v>459.459579</v>
      </c>
      <c r="AF1620" s="41">
        <v>-4.762135811</v>
      </c>
      <c r="AG1620" s="42">
        <v>1.03E42</v>
      </c>
      <c r="AH1620" s="51">
        <v>0.547490987</v>
      </c>
      <c r="AI1620" s="45" t="s">
        <v>12633</v>
      </c>
      <c r="AJ1620" s="40" t="s">
        <v>12634</v>
      </c>
      <c r="AK1620" s="41">
        <v>5362.0</v>
      </c>
      <c r="AL1620" s="40" t="s">
        <v>1382</v>
      </c>
      <c r="AM1620" s="40" t="s">
        <v>7285</v>
      </c>
      <c r="AN1620" s="40" t="s">
        <v>224</v>
      </c>
      <c r="AO1620" s="42">
        <v>1.01E139</v>
      </c>
    </row>
    <row r="1621">
      <c r="A1621" s="41">
        <v>80.0</v>
      </c>
      <c r="B1621" s="42">
        <v>1.671312514E9</v>
      </c>
      <c r="C1621" s="42">
        <v>3356.0</v>
      </c>
      <c r="D1621" s="40" t="s">
        <v>1243</v>
      </c>
      <c r="E1621" s="41">
        <v>140.0</v>
      </c>
      <c r="F1621" s="41">
        <v>35.0</v>
      </c>
      <c r="G1621" s="41">
        <v>70.0</v>
      </c>
      <c r="H1621" s="41">
        <v>-3.07732701</v>
      </c>
      <c r="I1621" s="41">
        <v>10000.0</v>
      </c>
      <c r="J1621" s="41">
        <v>5000.0</v>
      </c>
      <c r="K1621" s="41">
        <v>1200.0</v>
      </c>
      <c r="L1621" s="41">
        <v>600.0</v>
      </c>
      <c r="M1621" s="41">
        <v>30.0</v>
      </c>
      <c r="N1621" s="40" t="s">
        <v>1370</v>
      </c>
      <c r="O1621" s="40" t="s">
        <v>1371</v>
      </c>
      <c r="P1621" s="40" t="s">
        <v>7305</v>
      </c>
      <c r="Q1621" s="40" t="s">
        <v>8686</v>
      </c>
      <c r="R1621" s="40" t="b">
        <v>0</v>
      </c>
      <c r="S1621" s="40" t="s">
        <v>1373</v>
      </c>
      <c r="T1621" s="40" t="s">
        <v>7305</v>
      </c>
      <c r="U1621" s="41">
        <v>0.1</v>
      </c>
      <c r="V1621" s="41">
        <v>0.9</v>
      </c>
      <c r="W1621" s="41">
        <v>0.3</v>
      </c>
      <c r="X1621" s="41">
        <v>0.6</v>
      </c>
      <c r="Y1621" s="40" t="b">
        <v>0</v>
      </c>
      <c r="Z1621" s="40" t="b">
        <v>1</v>
      </c>
      <c r="AA1621" s="40" t="b">
        <v>0</v>
      </c>
      <c r="AB1621" s="40" t="b">
        <v>1</v>
      </c>
      <c r="AC1621" s="41" t="s">
        <v>12635</v>
      </c>
      <c r="AD1621" s="41" t="s">
        <v>12636</v>
      </c>
      <c r="AE1621" s="41">
        <v>1056.054296</v>
      </c>
      <c r="AF1621" s="41">
        <v>-4.769265431</v>
      </c>
      <c r="AG1621" s="42">
        <v>1.15E42</v>
      </c>
      <c r="AH1621" s="51">
        <v>0.549807809</v>
      </c>
      <c r="AI1621" s="45" t="s">
        <v>12637</v>
      </c>
      <c r="AJ1621" s="46">
        <v>1.15038000625835E171</v>
      </c>
      <c r="AK1621" s="41">
        <v>5614.0</v>
      </c>
      <c r="AL1621" s="40" t="s">
        <v>7372</v>
      </c>
      <c r="AM1621" s="40" t="s">
        <v>7285</v>
      </c>
      <c r="AN1621" s="40" t="s">
        <v>5643</v>
      </c>
      <c r="AO1621" s="42">
        <v>1.1E139</v>
      </c>
    </row>
    <row r="1622">
      <c r="A1622" s="41">
        <v>579.0</v>
      </c>
      <c r="B1622" s="42">
        <v>1.671302375E9</v>
      </c>
      <c r="C1622" s="42">
        <v>3356.0</v>
      </c>
      <c r="D1622" s="40" t="s">
        <v>1243</v>
      </c>
      <c r="E1622" s="41">
        <v>140.0</v>
      </c>
      <c r="F1622" s="41">
        <v>35.0</v>
      </c>
      <c r="G1622" s="41">
        <v>70.0</v>
      </c>
      <c r="H1622" s="41">
        <v>-3.07732701</v>
      </c>
      <c r="I1622" s="41">
        <v>10000.0</v>
      </c>
      <c r="J1622" s="41">
        <v>5000.0</v>
      </c>
      <c r="K1622" s="41">
        <v>1200.0</v>
      </c>
      <c r="L1622" s="41">
        <v>600.0</v>
      </c>
      <c r="M1622" s="41">
        <v>50.0</v>
      </c>
      <c r="N1622" s="40" t="s">
        <v>1370</v>
      </c>
      <c r="O1622" s="40" t="s">
        <v>208</v>
      </c>
      <c r="P1622" s="40" t="s">
        <v>7310</v>
      </c>
      <c r="Q1622" s="40" t="s">
        <v>8686</v>
      </c>
      <c r="R1622" s="40" t="b">
        <v>0</v>
      </c>
      <c r="S1622" s="40" t="s">
        <v>1373</v>
      </c>
      <c r="T1622" s="40" t="s">
        <v>212</v>
      </c>
      <c r="U1622" s="41">
        <v>0.1</v>
      </c>
      <c r="V1622" s="41">
        <v>0.9</v>
      </c>
      <c r="W1622" s="41">
        <v>0.2</v>
      </c>
      <c r="X1622" s="41">
        <v>0.4</v>
      </c>
      <c r="Y1622" s="40" t="b">
        <v>0</v>
      </c>
      <c r="Z1622" s="40" t="b">
        <v>1</v>
      </c>
      <c r="AA1622" s="40" t="b">
        <v>0</v>
      </c>
      <c r="AB1622" s="40" t="b">
        <v>0</v>
      </c>
      <c r="AC1622" s="41" t="s">
        <v>12638</v>
      </c>
      <c r="AD1622" s="41" t="s">
        <v>12639</v>
      </c>
      <c r="AE1622" s="41">
        <v>293.9467418</v>
      </c>
      <c r="AF1622" s="41">
        <v>-4.777739735</v>
      </c>
      <c r="AG1622" s="42">
        <v>3.24E41</v>
      </c>
      <c r="AH1622" s="51">
        <v>0.552561596</v>
      </c>
      <c r="AI1622" s="45" t="s">
        <v>12640</v>
      </c>
      <c r="AJ1622" s="40" t="s">
        <v>12641</v>
      </c>
      <c r="AK1622" s="41">
        <v>5257.0</v>
      </c>
      <c r="AL1622" s="40" t="s">
        <v>1382</v>
      </c>
      <c r="AM1622" s="40" t="s">
        <v>7285</v>
      </c>
      <c r="AN1622" s="40" t="s">
        <v>224</v>
      </c>
      <c r="AO1622" s="42">
        <v>1.11E137</v>
      </c>
    </row>
    <row r="1623">
      <c r="A1623" s="41">
        <v>221.0</v>
      </c>
      <c r="B1623" s="42">
        <v>1.671302375E9</v>
      </c>
      <c r="C1623" s="42">
        <v>3356.0</v>
      </c>
      <c r="D1623" s="40" t="s">
        <v>1243</v>
      </c>
      <c r="E1623" s="41">
        <v>140.0</v>
      </c>
      <c r="F1623" s="41">
        <v>35.0</v>
      </c>
      <c r="G1623" s="41">
        <v>70.0</v>
      </c>
      <c r="H1623" s="41">
        <v>-3.07732701</v>
      </c>
      <c r="I1623" s="41">
        <v>10000.0</v>
      </c>
      <c r="J1623" s="41">
        <v>5000.0</v>
      </c>
      <c r="K1623" s="41">
        <v>1200.0</v>
      </c>
      <c r="L1623" s="41">
        <v>600.0</v>
      </c>
      <c r="M1623" s="41">
        <v>30.0</v>
      </c>
      <c r="N1623" s="40" t="s">
        <v>1370</v>
      </c>
      <c r="O1623" s="40" t="s">
        <v>208</v>
      </c>
      <c r="P1623" s="40" t="s">
        <v>7310</v>
      </c>
      <c r="Q1623" s="40" t="s">
        <v>8686</v>
      </c>
      <c r="R1623" s="40" t="b">
        <v>0</v>
      </c>
      <c r="S1623" s="40" t="s">
        <v>1373</v>
      </c>
      <c r="T1623" s="40" t="s">
        <v>212</v>
      </c>
      <c r="U1623" s="41">
        <v>0.1</v>
      </c>
      <c r="V1623" s="41">
        <v>0.9</v>
      </c>
      <c r="W1623" s="41">
        <v>0.2</v>
      </c>
      <c r="X1623" s="41">
        <v>0.6</v>
      </c>
      <c r="Y1623" s="40" t="b">
        <v>0</v>
      </c>
      <c r="Z1623" s="40" t="b">
        <v>1</v>
      </c>
      <c r="AA1623" s="40" t="b">
        <v>0</v>
      </c>
      <c r="AB1623" s="40" t="b">
        <v>0</v>
      </c>
      <c r="AC1623" s="41" t="s">
        <v>12642</v>
      </c>
      <c r="AD1623" s="41" t="s">
        <v>12643</v>
      </c>
      <c r="AE1623" s="41">
        <v>423.0815067</v>
      </c>
      <c r="AF1623" s="41">
        <v>-4.782523131</v>
      </c>
      <c r="AG1623" s="42">
        <v>6.28E41</v>
      </c>
      <c r="AH1623" s="51">
        <v>0.554115996</v>
      </c>
      <c r="AI1623" s="45" t="s">
        <v>12644</v>
      </c>
      <c r="AJ1623" s="45">
        <v>6.27669365267599E251</v>
      </c>
      <c r="AK1623" s="41">
        <v>8615.0</v>
      </c>
      <c r="AL1623" s="40" t="s">
        <v>1382</v>
      </c>
      <c r="AM1623" s="40" t="s">
        <v>7285</v>
      </c>
      <c r="AN1623" s="40" t="s">
        <v>224</v>
      </c>
      <c r="AO1623" s="42">
        <v>1.11E138</v>
      </c>
    </row>
    <row r="1624">
      <c r="A1624" s="41">
        <v>51.0</v>
      </c>
      <c r="B1624" s="42">
        <v>1.67130956E9</v>
      </c>
      <c r="C1624" s="42">
        <v>3356.0</v>
      </c>
      <c r="D1624" s="40" t="s">
        <v>1243</v>
      </c>
      <c r="E1624" s="41">
        <v>140.0</v>
      </c>
      <c r="F1624" s="41">
        <v>35.0</v>
      </c>
      <c r="G1624" s="41">
        <v>70.0</v>
      </c>
      <c r="H1624" s="41">
        <v>-3.07732701</v>
      </c>
      <c r="I1624" s="41">
        <v>10000.0</v>
      </c>
      <c r="J1624" s="41">
        <v>5000.0</v>
      </c>
      <c r="K1624" s="41">
        <v>1200.0</v>
      </c>
      <c r="L1624" s="41">
        <v>600.0</v>
      </c>
      <c r="M1624" s="41">
        <v>30.0</v>
      </c>
      <c r="N1624" s="40" t="s">
        <v>1370</v>
      </c>
      <c r="O1624" s="40" t="s">
        <v>1371</v>
      </c>
      <c r="P1624" s="40" t="s">
        <v>7310</v>
      </c>
      <c r="Q1624" s="40" t="s">
        <v>8686</v>
      </c>
      <c r="R1624" s="40" t="b">
        <v>0</v>
      </c>
      <c r="S1624" s="40" t="s">
        <v>7286</v>
      </c>
      <c r="T1624" s="40" t="s">
        <v>7305</v>
      </c>
      <c r="U1624" s="41">
        <v>0.1</v>
      </c>
      <c r="V1624" s="41">
        <v>0.9</v>
      </c>
      <c r="W1624" s="41">
        <v>0.3</v>
      </c>
      <c r="X1624" s="41">
        <v>0.4</v>
      </c>
      <c r="Y1624" s="40" t="b">
        <v>0</v>
      </c>
      <c r="Z1624" s="40" t="b">
        <v>1</v>
      </c>
      <c r="AA1624" s="40" t="b">
        <v>0</v>
      </c>
      <c r="AB1624" s="40" t="b">
        <v>0</v>
      </c>
      <c r="AC1624" s="41" t="s">
        <v>8591</v>
      </c>
      <c r="AD1624" s="41" t="s">
        <v>9228</v>
      </c>
      <c r="AE1624" s="41">
        <v>638.0638089</v>
      </c>
      <c r="AF1624" s="41">
        <v>-4.785264764</v>
      </c>
      <c r="AG1624" s="42">
        <v>4.92E41</v>
      </c>
      <c r="AH1624" s="51">
        <v>0.55500691</v>
      </c>
      <c r="AI1624" s="45" t="s">
        <v>12645</v>
      </c>
      <c r="AJ1624" s="40" t="s">
        <v>12646</v>
      </c>
      <c r="AK1624" s="41">
        <v>3614.0</v>
      </c>
      <c r="AL1624" s="40" t="s">
        <v>7372</v>
      </c>
      <c r="AM1624" s="40" t="s">
        <v>7285</v>
      </c>
      <c r="AN1624" s="40" t="s">
        <v>5643</v>
      </c>
      <c r="AO1624" s="42">
        <v>1.01E138</v>
      </c>
    </row>
    <row r="1625">
      <c r="A1625" s="41">
        <v>75.0</v>
      </c>
      <c r="B1625" s="42">
        <v>1.671302375E9</v>
      </c>
      <c r="C1625" s="42">
        <v>3356.0</v>
      </c>
      <c r="D1625" s="40" t="s">
        <v>1243</v>
      </c>
      <c r="E1625" s="41">
        <v>140.0</v>
      </c>
      <c r="F1625" s="41">
        <v>35.0</v>
      </c>
      <c r="G1625" s="41">
        <v>70.0</v>
      </c>
      <c r="H1625" s="41">
        <v>-3.07732701</v>
      </c>
      <c r="I1625" s="41">
        <v>10000.0</v>
      </c>
      <c r="J1625" s="41">
        <v>5000.0</v>
      </c>
      <c r="K1625" s="41">
        <v>1200.0</v>
      </c>
      <c r="L1625" s="41">
        <v>600.0</v>
      </c>
      <c r="M1625" s="41">
        <v>30.0</v>
      </c>
      <c r="N1625" s="40" t="s">
        <v>1370</v>
      </c>
      <c r="O1625" s="40" t="s">
        <v>1371</v>
      </c>
      <c r="P1625" s="40" t="s">
        <v>7305</v>
      </c>
      <c r="Q1625" s="40" t="s">
        <v>8686</v>
      </c>
      <c r="R1625" s="40" t="b">
        <v>0</v>
      </c>
      <c r="S1625" s="40" t="s">
        <v>1373</v>
      </c>
      <c r="T1625" s="40" t="s">
        <v>212</v>
      </c>
      <c r="U1625" s="41">
        <v>0.1</v>
      </c>
      <c r="V1625" s="41">
        <v>0.9</v>
      </c>
      <c r="W1625" s="41">
        <v>0.2</v>
      </c>
      <c r="X1625" s="41">
        <v>0.4</v>
      </c>
      <c r="Y1625" s="40" t="b">
        <v>0</v>
      </c>
      <c r="Z1625" s="40" t="b">
        <v>1</v>
      </c>
      <c r="AA1625" s="40" t="b">
        <v>0</v>
      </c>
      <c r="AB1625" s="40" t="b">
        <v>0</v>
      </c>
      <c r="AC1625" s="41" t="s">
        <v>12647</v>
      </c>
      <c r="AD1625" s="41" t="s">
        <v>9610</v>
      </c>
      <c r="AE1625" s="41">
        <v>160.0751338</v>
      </c>
      <c r="AF1625" s="41">
        <v>-4.785656462</v>
      </c>
      <c r="AG1625" s="42">
        <v>7.89E41</v>
      </c>
      <c r="AH1625" s="51">
        <v>0.555134195</v>
      </c>
      <c r="AI1625" s="45" t="s">
        <v>12648</v>
      </c>
      <c r="AJ1625" s="45">
        <v>7.88999467156242E251</v>
      </c>
      <c r="AK1625" s="41">
        <v>5860.0</v>
      </c>
      <c r="AL1625" s="40" t="s">
        <v>1382</v>
      </c>
      <c r="AM1625" s="40" t="s">
        <v>7285</v>
      </c>
      <c r="AN1625" s="40" t="s">
        <v>224</v>
      </c>
      <c r="AO1625" s="42">
        <v>1.0E139</v>
      </c>
    </row>
    <row r="1626">
      <c r="A1626" s="41">
        <v>41.0</v>
      </c>
      <c r="B1626" s="42">
        <v>1.671302375E9</v>
      </c>
      <c r="C1626" s="42">
        <v>3356.0</v>
      </c>
      <c r="D1626" s="40" t="s">
        <v>1243</v>
      </c>
      <c r="E1626" s="41">
        <v>140.0</v>
      </c>
      <c r="F1626" s="41">
        <v>35.0</v>
      </c>
      <c r="G1626" s="41">
        <v>70.0</v>
      </c>
      <c r="H1626" s="41">
        <v>-3.07732701</v>
      </c>
      <c r="I1626" s="41">
        <v>10000.0</v>
      </c>
      <c r="J1626" s="41">
        <v>5000.0</v>
      </c>
      <c r="K1626" s="41">
        <v>1200.0</v>
      </c>
      <c r="L1626" s="41">
        <v>600.0</v>
      </c>
      <c r="M1626" s="41">
        <v>30.0</v>
      </c>
      <c r="N1626" s="40" t="s">
        <v>1370</v>
      </c>
      <c r="O1626" s="40" t="s">
        <v>1371</v>
      </c>
      <c r="P1626" s="40" t="s">
        <v>7310</v>
      </c>
      <c r="Q1626" s="40" t="s">
        <v>8686</v>
      </c>
      <c r="R1626" s="40" t="b">
        <v>0</v>
      </c>
      <c r="S1626" s="40" t="s">
        <v>1373</v>
      </c>
      <c r="T1626" s="40" t="s">
        <v>212</v>
      </c>
      <c r="U1626" s="41">
        <v>0.1</v>
      </c>
      <c r="V1626" s="41">
        <v>0.9</v>
      </c>
      <c r="W1626" s="41">
        <v>0.2</v>
      </c>
      <c r="X1626" s="41">
        <v>0.6</v>
      </c>
      <c r="Y1626" s="40" t="b">
        <v>0</v>
      </c>
      <c r="Z1626" s="40" t="b">
        <v>1</v>
      </c>
      <c r="AA1626" s="40" t="b">
        <v>0</v>
      </c>
      <c r="AB1626" s="40" t="b">
        <v>0</v>
      </c>
      <c r="AC1626" s="41" t="s">
        <v>12649</v>
      </c>
      <c r="AD1626" s="41" t="s">
        <v>4904</v>
      </c>
      <c r="AE1626" s="41">
        <v>355.8716748</v>
      </c>
      <c r="AF1626" s="41">
        <v>-4.788200967</v>
      </c>
      <c r="AG1626" s="42">
        <v>2.69E39</v>
      </c>
      <c r="AH1626" s="51">
        <v>0.55596105</v>
      </c>
      <c r="AI1626" s="45" t="s">
        <v>12650</v>
      </c>
      <c r="AJ1626" s="40" t="s">
        <v>7330</v>
      </c>
      <c r="AK1626" s="41">
        <v>7301.0</v>
      </c>
      <c r="AL1626" s="40" t="s">
        <v>1382</v>
      </c>
      <c r="AM1626" s="40" t="s">
        <v>7285</v>
      </c>
      <c r="AN1626" s="40" t="s">
        <v>224</v>
      </c>
      <c r="AO1626" s="42">
        <v>1.11E130</v>
      </c>
    </row>
    <row r="1627">
      <c r="A1627" s="41">
        <v>253.0</v>
      </c>
      <c r="B1627" s="42">
        <v>1.671302375E9</v>
      </c>
      <c r="C1627" s="42">
        <v>3356.0</v>
      </c>
      <c r="D1627" s="40" t="s">
        <v>1243</v>
      </c>
      <c r="E1627" s="41">
        <v>140.0</v>
      </c>
      <c r="F1627" s="41">
        <v>35.0</v>
      </c>
      <c r="G1627" s="41">
        <v>70.0</v>
      </c>
      <c r="H1627" s="41">
        <v>-3.07732701</v>
      </c>
      <c r="I1627" s="41">
        <v>10000.0</v>
      </c>
      <c r="J1627" s="41">
        <v>5000.0</v>
      </c>
      <c r="K1627" s="41">
        <v>1200.0</v>
      </c>
      <c r="L1627" s="41">
        <v>600.0</v>
      </c>
      <c r="M1627" s="41">
        <v>30.0</v>
      </c>
      <c r="N1627" s="40" t="s">
        <v>1370</v>
      </c>
      <c r="O1627" s="40" t="s">
        <v>208</v>
      </c>
      <c r="P1627" s="40" t="s">
        <v>7305</v>
      </c>
      <c r="Q1627" s="40" t="s">
        <v>8686</v>
      </c>
      <c r="R1627" s="40" t="b">
        <v>0</v>
      </c>
      <c r="S1627" s="40" t="s">
        <v>1373</v>
      </c>
      <c r="T1627" s="40" t="s">
        <v>212</v>
      </c>
      <c r="U1627" s="41">
        <v>0.1</v>
      </c>
      <c r="V1627" s="41">
        <v>0.9</v>
      </c>
      <c r="W1627" s="41">
        <v>0.1</v>
      </c>
      <c r="X1627" s="41">
        <v>0.5</v>
      </c>
      <c r="Y1627" s="40" t="b">
        <v>0</v>
      </c>
      <c r="Z1627" s="40" t="b">
        <v>1</v>
      </c>
      <c r="AA1627" s="40" t="b">
        <v>0</v>
      </c>
      <c r="AB1627" s="40" t="b">
        <v>0</v>
      </c>
      <c r="AC1627" s="41" t="s">
        <v>12651</v>
      </c>
      <c r="AD1627" s="41" t="s">
        <v>12652</v>
      </c>
      <c r="AE1627" s="41">
        <v>256.5426245</v>
      </c>
      <c r="AF1627" s="41">
        <v>-4.792133723</v>
      </c>
      <c r="AG1627" s="42">
        <v>1.16E42</v>
      </c>
      <c r="AH1627" s="51">
        <v>0.557239028</v>
      </c>
      <c r="AI1627" s="45" t="s">
        <v>12653</v>
      </c>
      <c r="AJ1627" s="46">
        <v>1.16212248961143E128</v>
      </c>
      <c r="AK1627" s="41">
        <v>7332.0</v>
      </c>
      <c r="AL1627" s="40" t="s">
        <v>1382</v>
      </c>
      <c r="AM1627" s="40" t="s">
        <v>7285</v>
      </c>
      <c r="AN1627" s="40" t="s">
        <v>224</v>
      </c>
      <c r="AO1627" s="42">
        <v>1.1E139</v>
      </c>
    </row>
    <row r="1628">
      <c r="A1628" s="41">
        <v>43.0</v>
      </c>
      <c r="B1628" s="42">
        <v>1.67130956E9</v>
      </c>
      <c r="C1628" s="42">
        <v>3356.0</v>
      </c>
      <c r="D1628" s="40" t="s">
        <v>1243</v>
      </c>
      <c r="E1628" s="41">
        <v>140.0</v>
      </c>
      <c r="F1628" s="41">
        <v>35.0</v>
      </c>
      <c r="G1628" s="41">
        <v>70.0</v>
      </c>
      <c r="H1628" s="41">
        <v>-3.07732701</v>
      </c>
      <c r="I1628" s="41">
        <v>10000.0</v>
      </c>
      <c r="J1628" s="41">
        <v>5000.0</v>
      </c>
      <c r="K1628" s="41">
        <v>1200.0</v>
      </c>
      <c r="L1628" s="41">
        <v>600.0</v>
      </c>
      <c r="M1628" s="41">
        <v>30.0</v>
      </c>
      <c r="N1628" s="40" t="s">
        <v>1370</v>
      </c>
      <c r="O1628" s="40" t="s">
        <v>1371</v>
      </c>
      <c r="P1628" s="40" t="s">
        <v>7310</v>
      </c>
      <c r="Q1628" s="40" t="s">
        <v>8686</v>
      </c>
      <c r="R1628" s="40" t="b">
        <v>0</v>
      </c>
      <c r="S1628" s="40" t="s">
        <v>1373</v>
      </c>
      <c r="T1628" s="40" t="s">
        <v>7305</v>
      </c>
      <c r="U1628" s="41">
        <v>0.1</v>
      </c>
      <c r="V1628" s="41">
        <v>0.9</v>
      </c>
      <c r="W1628" s="41">
        <v>0.3</v>
      </c>
      <c r="X1628" s="41">
        <v>0.5</v>
      </c>
      <c r="Y1628" s="40" t="b">
        <v>0</v>
      </c>
      <c r="Z1628" s="40" t="b">
        <v>1</v>
      </c>
      <c r="AA1628" s="40" t="b">
        <v>0</v>
      </c>
      <c r="AB1628" s="40" t="b">
        <v>0</v>
      </c>
      <c r="AC1628" s="41" t="s">
        <v>12654</v>
      </c>
      <c r="AD1628" s="41" t="s">
        <v>12655</v>
      </c>
      <c r="AE1628" s="41">
        <v>1202.235946</v>
      </c>
      <c r="AF1628" s="41">
        <v>-4.797266817</v>
      </c>
      <c r="AG1628" s="42">
        <v>6.96E41</v>
      </c>
      <c r="AH1628" s="51">
        <v>0.558907065</v>
      </c>
      <c r="AI1628" s="45" t="s">
        <v>12656</v>
      </c>
      <c r="AJ1628" s="40" t="s">
        <v>12657</v>
      </c>
      <c r="AK1628" s="41">
        <v>6320.0</v>
      </c>
      <c r="AL1628" s="40" t="s">
        <v>2224</v>
      </c>
      <c r="AM1628" s="40" t="s">
        <v>7285</v>
      </c>
      <c r="AN1628" s="40" t="s">
        <v>5643</v>
      </c>
      <c r="AO1628" s="42">
        <v>1.11E138</v>
      </c>
    </row>
    <row r="1629">
      <c r="A1629" s="41">
        <v>17.0</v>
      </c>
      <c r="B1629" s="42">
        <v>1.67130956E9</v>
      </c>
      <c r="C1629" s="42">
        <v>3356.0</v>
      </c>
      <c r="D1629" s="40" t="s">
        <v>1243</v>
      </c>
      <c r="E1629" s="41">
        <v>140.0</v>
      </c>
      <c r="F1629" s="41">
        <v>35.0</v>
      </c>
      <c r="G1629" s="41">
        <v>70.0</v>
      </c>
      <c r="H1629" s="41">
        <v>-3.07732701</v>
      </c>
      <c r="I1629" s="41">
        <v>10000.0</v>
      </c>
      <c r="J1629" s="41">
        <v>5000.0</v>
      </c>
      <c r="K1629" s="41">
        <v>1200.0</v>
      </c>
      <c r="L1629" s="41">
        <v>600.0</v>
      </c>
      <c r="M1629" s="41">
        <v>30.0</v>
      </c>
      <c r="N1629" s="40" t="s">
        <v>1370</v>
      </c>
      <c r="O1629" s="40" t="s">
        <v>1371</v>
      </c>
      <c r="P1629" s="40" t="s">
        <v>209</v>
      </c>
      <c r="Q1629" s="40" t="s">
        <v>8686</v>
      </c>
      <c r="R1629" s="40" t="b">
        <v>0</v>
      </c>
      <c r="S1629" s="40" t="s">
        <v>7286</v>
      </c>
      <c r="T1629" s="40" t="s">
        <v>7305</v>
      </c>
      <c r="U1629" s="41">
        <v>0.1</v>
      </c>
      <c r="V1629" s="41">
        <v>0.9</v>
      </c>
      <c r="W1629" s="41">
        <v>0.3</v>
      </c>
      <c r="X1629" s="41">
        <v>0.6</v>
      </c>
      <c r="Y1629" s="40" t="b">
        <v>0</v>
      </c>
      <c r="Z1629" s="40" t="b">
        <v>1</v>
      </c>
      <c r="AA1629" s="40" t="b">
        <v>0</v>
      </c>
      <c r="AB1629" s="40" t="b">
        <v>0</v>
      </c>
      <c r="AC1629" s="41" t="s">
        <v>12658</v>
      </c>
      <c r="AD1629" s="41" t="s">
        <v>12659</v>
      </c>
      <c r="AE1629" s="41">
        <v>625.7184346</v>
      </c>
      <c r="AF1629" s="41">
        <v>-4.797780456</v>
      </c>
      <c r="AG1629" s="42">
        <v>4.95E41</v>
      </c>
      <c r="AH1629" s="51">
        <v>0.559073976</v>
      </c>
      <c r="AI1629" s="45" t="s">
        <v>12660</v>
      </c>
      <c r="AJ1629" s="40" t="s">
        <v>12661</v>
      </c>
      <c r="AK1629" s="41">
        <v>4311.0</v>
      </c>
      <c r="AL1629" s="40" t="s">
        <v>7372</v>
      </c>
      <c r="AM1629" s="40" t="s">
        <v>7285</v>
      </c>
      <c r="AN1629" s="40" t="s">
        <v>5643</v>
      </c>
      <c r="AO1629" s="42">
        <v>1.01E138</v>
      </c>
    </row>
    <row r="1630">
      <c r="A1630" s="41">
        <v>44.0</v>
      </c>
      <c r="B1630" s="42">
        <v>1.67130956E9</v>
      </c>
      <c r="C1630" s="42">
        <v>3356.0</v>
      </c>
      <c r="D1630" s="40" t="s">
        <v>1243</v>
      </c>
      <c r="E1630" s="41">
        <v>140.0</v>
      </c>
      <c r="F1630" s="41">
        <v>35.0</v>
      </c>
      <c r="G1630" s="41">
        <v>70.0</v>
      </c>
      <c r="H1630" s="41">
        <v>-3.07732701</v>
      </c>
      <c r="I1630" s="41">
        <v>10000.0</v>
      </c>
      <c r="J1630" s="41">
        <v>5000.0</v>
      </c>
      <c r="K1630" s="41">
        <v>1200.0</v>
      </c>
      <c r="L1630" s="41">
        <v>600.0</v>
      </c>
      <c r="M1630" s="41">
        <v>30.0</v>
      </c>
      <c r="N1630" s="40" t="s">
        <v>1370</v>
      </c>
      <c r="O1630" s="40" t="s">
        <v>1371</v>
      </c>
      <c r="P1630" s="40" t="s">
        <v>7310</v>
      </c>
      <c r="Q1630" s="40" t="s">
        <v>8686</v>
      </c>
      <c r="R1630" s="40" t="b">
        <v>0</v>
      </c>
      <c r="S1630" s="40" t="s">
        <v>1373</v>
      </c>
      <c r="T1630" s="40" t="s">
        <v>7305</v>
      </c>
      <c r="U1630" s="41">
        <v>0.1</v>
      </c>
      <c r="V1630" s="41">
        <v>0.9</v>
      </c>
      <c r="W1630" s="41">
        <v>0.3</v>
      </c>
      <c r="X1630" s="41">
        <v>0.6</v>
      </c>
      <c r="Y1630" s="40" t="b">
        <v>0</v>
      </c>
      <c r="Z1630" s="40" t="b">
        <v>1</v>
      </c>
      <c r="AA1630" s="40" t="b">
        <v>0</v>
      </c>
      <c r="AB1630" s="40" t="b">
        <v>0</v>
      </c>
      <c r="AC1630" s="41" t="s">
        <v>12662</v>
      </c>
      <c r="AD1630" s="41" t="s">
        <v>12663</v>
      </c>
      <c r="AE1630" s="41">
        <v>1204.036622</v>
      </c>
      <c r="AF1630" s="41">
        <v>-4.802244493</v>
      </c>
      <c r="AG1630" s="42">
        <v>9.01E41</v>
      </c>
      <c r="AH1630" s="51">
        <v>0.560524597</v>
      </c>
      <c r="AI1630" s="45" t="s">
        <v>12664</v>
      </c>
      <c r="AJ1630" s="40" t="s">
        <v>12665</v>
      </c>
      <c r="AK1630" s="41">
        <v>6272.0</v>
      </c>
      <c r="AL1630" s="40" t="s">
        <v>2224</v>
      </c>
      <c r="AM1630" s="40" t="s">
        <v>7285</v>
      </c>
      <c r="AN1630" s="40" t="s">
        <v>5643</v>
      </c>
      <c r="AO1630" s="42">
        <v>1.01E139</v>
      </c>
    </row>
    <row r="1631">
      <c r="A1631" s="41">
        <v>2.0</v>
      </c>
      <c r="B1631" s="42">
        <v>1.67130956E9</v>
      </c>
      <c r="C1631" s="42">
        <v>3356.0</v>
      </c>
      <c r="D1631" s="40" t="s">
        <v>1243</v>
      </c>
      <c r="E1631" s="41">
        <v>140.0</v>
      </c>
      <c r="F1631" s="41">
        <v>35.0</v>
      </c>
      <c r="G1631" s="41">
        <v>70.0</v>
      </c>
      <c r="H1631" s="41">
        <v>-3.07732701</v>
      </c>
      <c r="I1631" s="41">
        <v>10000.0</v>
      </c>
      <c r="J1631" s="41">
        <v>5000.0</v>
      </c>
      <c r="K1631" s="41">
        <v>1200.0</v>
      </c>
      <c r="L1631" s="41">
        <v>600.0</v>
      </c>
      <c r="M1631" s="41">
        <v>30.0</v>
      </c>
      <c r="N1631" s="40" t="s">
        <v>1370</v>
      </c>
      <c r="O1631" s="40" t="s">
        <v>1371</v>
      </c>
      <c r="P1631" s="40" t="s">
        <v>209</v>
      </c>
      <c r="Q1631" s="40" t="s">
        <v>8686</v>
      </c>
      <c r="R1631" s="40" t="b">
        <v>0</v>
      </c>
      <c r="S1631" s="40" t="s">
        <v>1373</v>
      </c>
      <c r="T1631" s="40" t="s">
        <v>7305</v>
      </c>
      <c r="U1631" s="41">
        <v>0.1</v>
      </c>
      <c r="V1631" s="41">
        <v>0.9</v>
      </c>
      <c r="W1631" s="41">
        <v>0.1</v>
      </c>
      <c r="X1631" s="41">
        <v>0.6</v>
      </c>
      <c r="Y1631" s="40" t="b">
        <v>0</v>
      </c>
      <c r="Z1631" s="40" t="b">
        <v>1</v>
      </c>
      <c r="AA1631" s="40" t="b">
        <v>0</v>
      </c>
      <c r="AB1631" s="40" t="b">
        <v>0</v>
      </c>
      <c r="AC1631" s="41" t="s">
        <v>12277</v>
      </c>
      <c r="AD1631" s="41" t="s">
        <v>12666</v>
      </c>
      <c r="AE1631" s="41">
        <v>683.1745968</v>
      </c>
      <c r="AF1631" s="41">
        <v>-4.80336289</v>
      </c>
      <c r="AG1631" s="42">
        <v>9.6E41</v>
      </c>
      <c r="AH1631" s="51">
        <v>0.560888029</v>
      </c>
      <c r="AI1631" s="45" t="s">
        <v>12667</v>
      </c>
      <c r="AJ1631" s="46">
        <v>9.60330609062069E125</v>
      </c>
      <c r="AK1631" s="41">
        <v>5590.0</v>
      </c>
      <c r="AL1631" s="40" t="s">
        <v>7372</v>
      </c>
      <c r="AM1631" s="40" t="s">
        <v>7285</v>
      </c>
      <c r="AN1631" s="40" t="s">
        <v>5643</v>
      </c>
      <c r="AO1631" s="42">
        <v>1.01E139</v>
      </c>
    </row>
    <row r="1632">
      <c r="A1632" s="41">
        <v>613.0</v>
      </c>
      <c r="B1632" s="42">
        <v>1.671302375E9</v>
      </c>
      <c r="C1632" s="42">
        <v>3356.0</v>
      </c>
      <c r="D1632" s="40" t="s">
        <v>1243</v>
      </c>
      <c r="E1632" s="41">
        <v>140.0</v>
      </c>
      <c r="F1632" s="41">
        <v>35.0</v>
      </c>
      <c r="G1632" s="41">
        <v>70.0</v>
      </c>
      <c r="H1632" s="41">
        <v>-3.07732701</v>
      </c>
      <c r="I1632" s="41">
        <v>10000.0</v>
      </c>
      <c r="J1632" s="41">
        <v>5000.0</v>
      </c>
      <c r="K1632" s="41">
        <v>1200.0</v>
      </c>
      <c r="L1632" s="41">
        <v>600.0</v>
      </c>
      <c r="M1632" s="41">
        <v>50.0</v>
      </c>
      <c r="N1632" s="40" t="s">
        <v>1370</v>
      </c>
      <c r="O1632" s="40" t="s">
        <v>208</v>
      </c>
      <c r="P1632" s="40" t="s">
        <v>7305</v>
      </c>
      <c r="Q1632" s="40" t="s">
        <v>8686</v>
      </c>
      <c r="R1632" s="40" t="b">
        <v>0</v>
      </c>
      <c r="S1632" s="40" t="s">
        <v>1373</v>
      </c>
      <c r="T1632" s="40" t="s">
        <v>212</v>
      </c>
      <c r="U1632" s="41">
        <v>0.1</v>
      </c>
      <c r="V1632" s="41">
        <v>0.9</v>
      </c>
      <c r="W1632" s="41">
        <v>0.1</v>
      </c>
      <c r="X1632" s="41">
        <v>0.5</v>
      </c>
      <c r="Y1632" s="40" t="b">
        <v>0</v>
      </c>
      <c r="Z1632" s="40" t="b">
        <v>1</v>
      </c>
      <c r="AA1632" s="40" t="b">
        <v>0</v>
      </c>
      <c r="AB1632" s="40" t="b">
        <v>0</v>
      </c>
      <c r="AC1632" s="41" t="s">
        <v>12668</v>
      </c>
      <c r="AD1632" s="41" t="s">
        <v>12669</v>
      </c>
      <c r="AE1632" s="41">
        <v>315.5804543</v>
      </c>
      <c r="AF1632" s="41">
        <v>-4.804999219</v>
      </c>
      <c r="AG1632" s="42">
        <v>1.21E42</v>
      </c>
      <c r="AH1632" s="51">
        <v>0.561419766</v>
      </c>
      <c r="AI1632" s="45" t="s">
        <v>12670</v>
      </c>
      <c r="AJ1632" s="40" t="s">
        <v>7330</v>
      </c>
      <c r="AK1632" s="41">
        <v>5240.0</v>
      </c>
      <c r="AL1632" s="40" t="s">
        <v>1382</v>
      </c>
      <c r="AM1632" s="40" t="s">
        <v>7285</v>
      </c>
      <c r="AN1632" s="40" t="s">
        <v>224</v>
      </c>
      <c r="AO1632" s="42">
        <v>1.1E139</v>
      </c>
    </row>
    <row r="1633">
      <c r="A1633" s="41">
        <v>41.0</v>
      </c>
      <c r="B1633" s="42">
        <v>1.67130956E9</v>
      </c>
      <c r="C1633" s="42">
        <v>3356.0</v>
      </c>
      <c r="D1633" s="40" t="s">
        <v>1243</v>
      </c>
      <c r="E1633" s="41">
        <v>140.0</v>
      </c>
      <c r="F1633" s="41">
        <v>35.0</v>
      </c>
      <c r="G1633" s="41">
        <v>70.0</v>
      </c>
      <c r="H1633" s="41">
        <v>-3.07732701</v>
      </c>
      <c r="I1633" s="41">
        <v>10000.0</v>
      </c>
      <c r="J1633" s="41">
        <v>5000.0</v>
      </c>
      <c r="K1633" s="41">
        <v>1200.0</v>
      </c>
      <c r="L1633" s="41">
        <v>600.0</v>
      </c>
      <c r="M1633" s="41">
        <v>30.0</v>
      </c>
      <c r="N1633" s="40" t="s">
        <v>1370</v>
      </c>
      <c r="O1633" s="40" t="s">
        <v>1371</v>
      </c>
      <c r="P1633" s="40" t="s">
        <v>7310</v>
      </c>
      <c r="Q1633" s="40" t="s">
        <v>8686</v>
      </c>
      <c r="R1633" s="40" t="b">
        <v>0</v>
      </c>
      <c r="S1633" s="40" t="s">
        <v>1373</v>
      </c>
      <c r="T1633" s="40" t="s">
        <v>7305</v>
      </c>
      <c r="U1633" s="41">
        <v>0.1</v>
      </c>
      <c r="V1633" s="41">
        <v>0.9</v>
      </c>
      <c r="W1633" s="41">
        <v>0.2</v>
      </c>
      <c r="X1633" s="41">
        <v>0.6</v>
      </c>
      <c r="Y1633" s="40" t="b">
        <v>0</v>
      </c>
      <c r="Z1633" s="40" t="b">
        <v>1</v>
      </c>
      <c r="AA1633" s="40" t="b">
        <v>0</v>
      </c>
      <c r="AB1633" s="40" t="b">
        <v>0</v>
      </c>
      <c r="AC1633" s="41" t="s">
        <v>5513</v>
      </c>
      <c r="AD1633" s="41" t="s">
        <v>7556</v>
      </c>
      <c r="AE1633" s="41">
        <v>797.184027</v>
      </c>
      <c r="AF1633" s="41">
        <v>-4.805676041</v>
      </c>
      <c r="AG1633" s="42">
        <v>9.94E41</v>
      </c>
      <c r="AH1633" s="51">
        <v>0.561639704</v>
      </c>
      <c r="AI1633" s="45" t="s">
        <v>12671</v>
      </c>
      <c r="AJ1633" s="45">
        <v>9.93530019483045E251</v>
      </c>
      <c r="AK1633" s="41">
        <v>3808.0</v>
      </c>
      <c r="AL1633" s="40" t="s">
        <v>7372</v>
      </c>
      <c r="AM1633" s="40" t="s">
        <v>7285</v>
      </c>
      <c r="AN1633" s="40" t="s">
        <v>5643</v>
      </c>
      <c r="AO1633" s="42">
        <v>1.01E139</v>
      </c>
    </row>
    <row r="1634">
      <c r="A1634" s="41">
        <v>576.0</v>
      </c>
      <c r="B1634" s="42">
        <v>1.671302375E9</v>
      </c>
      <c r="C1634" s="42">
        <v>3356.0</v>
      </c>
      <c r="D1634" s="40" t="s">
        <v>1243</v>
      </c>
      <c r="E1634" s="41">
        <v>140.0</v>
      </c>
      <c r="F1634" s="41">
        <v>35.0</v>
      </c>
      <c r="G1634" s="41">
        <v>70.0</v>
      </c>
      <c r="H1634" s="41">
        <v>-3.07732701</v>
      </c>
      <c r="I1634" s="41">
        <v>10000.0</v>
      </c>
      <c r="J1634" s="41">
        <v>5000.0</v>
      </c>
      <c r="K1634" s="41">
        <v>1200.0</v>
      </c>
      <c r="L1634" s="41">
        <v>600.0</v>
      </c>
      <c r="M1634" s="41">
        <v>50.0</v>
      </c>
      <c r="N1634" s="40" t="s">
        <v>1370</v>
      </c>
      <c r="O1634" s="40" t="s">
        <v>208</v>
      </c>
      <c r="P1634" s="40" t="s">
        <v>7310</v>
      </c>
      <c r="Q1634" s="40" t="s">
        <v>8686</v>
      </c>
      <c r="R1634" s="40" t="b">
        <v>0</v>
      </c>
      <c r="S1634" s="40" t="s">
        <v>1373</v>
      </c>
      <c r="T1634" s="40" t="s">
        <v>212</v>
      </c>
      <c r="U1634" s="41">
        <v>0.1</v>
      </c>
      <c r="V1634" s="41">
        <v>0.9</v>
      </c>
      <c r="W1634" s="41">
        <v>0.1</v>
      </c>
      <c r="X1634" s="41">
        <v>0.4</v>
      </c>
      <c r="Y1634" s="40" t="b">
        <v>0</v>
      </c>
      <c r="Z1634" s="40" t="b">
        <v>1</v>
      </c>
      <c r="AA1634" s="40" t="b">
        <v>0</v>
      </c>
      <c r="AB1634" s="40" t="b">
        <v>0</v>
      </c>
      <c r="AC1634" s="41" t="s">
        <v>12672</v>
      </c>
      <c r="AD1634" s="41" t="s">
        <v>12673</v>
      </c>
      <c r="AE1634" s="41">
        <v>415.6491811</v>
      </c>
      <c r="AF1634" s="41">
        <v>-4.813692182</v>
      </c>
      <c r="AG1634" s="42">
        <v>2.86E41</v>
      </c>
      <c r="AH1634" s="51">
        <v>0.564244608</v>
      </c>
      <c r="AI1634" s="45" t="s">
        <v>12674</v>
      </c>
      <c r="AJ1634" s="40" t="s">
        <v>7330</v>
      </c>
      <c r="AK1634" s="41">
        <v>7570.0</v>
      </c>
      <c r="AL1634" s="40" t="s">
        <v>1382</v>
      </c>
      <c r="AM1634" s="40" t="s">
        <v>7285</v>
      </c>
      <c r="AN1634" s="40" t="s">
        <v>224</v>
      </c>
      <c r="AO1634" s="42">
        <v>1.1E137</v>
      </c>
    </row>
    <row r="1635">
      <c r="A1635" s="41">
        <v>694.0</v>
      </c>
      <c r="B1635" s="42">
        <v>1.671302375E9</v>
      </c>
      <c r="C1635" s="42">
        <v>3356.0</v>
      </c>
      <c r="D1635" s="40" t="s">
        <v>1243</v>
      </c>
      <c r="E1635" s="41">
        <v>140.0</v>
      </c>
      <c r="F1635" s="41">
        <v>35.0</v>
      </c>
      <c r="G1635" s="41">
        <v>70.0</v>
      </c>
      <c r="H1635" s="41">
        <v>-3.07732701</v>
      </c>
      <c r="I1635" s="41">
        <v>10000.0</v>
      </c>
      <c r="J1635" s="41">
        <v>5000.0</v>
      </c>
      <c r="K1635" s="41">
        <v>1200.0</v>
      </c>
      <c r="L1635" s="41">
        <v>600.0</v>
      </c>
      <c r="M1635" s="41">
        <v>50.0</v>
      </c>
      <c r="N1635" s="40" t="s">
        <v>1370</v>
      </c>
      <c r="O1635" s="40" t="s">
        <v>208</v>
      </c>
      <c r="P1635" s="40" t="s">
        <v>212</v>
      </c>
      <c r="Q1635" s="40" t="s">
        <v>8686</v>
      </c>
      <c r="R1635" s="40" t="b">
        <v>0</v>
      </c>
      <c r="S1635" s="40" t="s">
        <v>7286</v>
      </c>
      <c r="T1635" s="40" t="s">
        <v>212</v>
      </c>
      <c r="U1635" s="41">
        <v>0.1</v>
      </c>
      <c r="V1635" s="41">
        <v>0.9</v>
      </c>
      <c r="W1635" s="41">
        <v>0.1</v>
      </c>
      <c r="X1635" s="41">
        <v>0.5</v>
      </c>
      <c r="Y1635" s="40" t="b">
        <v>0</v>
      </c>
      <c r="Z1635" s="40" t="b">
        <v>1</v>
      </c>
      <c r="AA1635" s="40" t="b">
        <v>0</v>
      </c>
      <c r="AB1635" s="40" t="b">
        <v>0</v>
      </c>
      <c r="AC1635" s="41" t="s">
        <v>12675</v>
      </c>
      <c r="AD1635" s="41" t="s">
        <v>12676</v>
      </c>
      <c r="AE1635" s="41">
        <v>543.3438118</v>
      </c>
      <c r="AF1635" s="41">
        <v>-4.814090762</v>
      </c>
      <c r="AG1635" s="42">
        <v>8.26E41</v>
      </c>
      <c r="AH1635" s="51">
        <v>0.564374129</v>
      </c>
      <c r="AI1635" s="45" t="s">
        <v>12677</v>
      </c>
      <c r="AJ1635" s="40" t="s">
        <v>7330</v>
      </c>
      <c r="AK1635" s="41">
        <v>10000.0</v>
      </c>
      <c r="AL1635" s="40" t="s">
        <v>216</v>
      </c>
      <c r="AM1635" s="40" t="s">
        <v>7285</v>
      </c>
      <c r="AN1635" s="40" t="s">
        <v>224</v>
      </c>
      <c r="AO1635" s="42">
        <v>1.0E139</v>
      </c>
    </row>
    <row r="1636">
      <c r="A1636" s="41">
        <v>155.0</v>
      </c>
      <c r="B1636" s="42">
        <v>1.671302375E9</v>
      </c>
      <c r="C1636" s="42">
        <v>3356.0</v>
      </c>
      <c r="D1636" s="40" t="s">
        <v>1243</v>
      </c>
      <c r="E1636" s="41">
        <v>140.0</v>
      </c>
      <c r="F1636" s="41">
        <v>35.0</v>
      </c>
      <c r="G1636" s="41">
        <v>70.0</v>
      </c>
      <c r="H1636" s="41">
        <v>-3.07732701</v>
      </c>
      <c r="I1636" s="41">
        <v>10000.0</v>
      </c>
      <c r="J1636" s="41">
        <v>5000.0</v>
      </c>
      <c r="K1636" s="41">
        <v>1200.0</v>
      </c>
      <c r="L1636" s="41">
        <v>600.0</v>
      </c>
      <c r="M1636" s="41">
        <v>30.0</v>
      </c>
      <c r="N1636" s="40" t="s">
        <v>1370</v>
      </c>
      <c r="O1636" s="40" t="s">
        <v>1371</v>
      </c>
      <c r="P1636" s="40" t="s">
        <v>212</v>
      </c>
      <c r="Q1636" s="40" t="s">
        <v>8686</v>
      </c>
      <c r="R1636" s="40" t="b">
        <v>0</v>
      </c>
      <c r="S1636" s="40" t="s">
        <v>7286</v>
      </c>
      <c r="T1636" s="40" t="s">
        <v>212</v>
      </c>
      <c r="U1636" s="41">
        <v>0.1</v>
      </c>
      <c r="V1636" s="41">
        <v>0.9</v>
      </c>
      <c r="W1636" s="41">
        <v>0.1</v>
      </c>
      <c r="X1636" s="41">
        <v>0.6</v>
      </c>
      <c r="Y1636" s="40" t="b">
        <v>0</v>
      </c>
      <c r="Z1636" s="40" t="b">
        <v>1</v>
      </c>
      <c r="AA1636" s="40" t="b">
        <v>0</v>
      </c>
      <c r="AB1636" s="40" t="b">
        <v>0</v>
      </c>
      <c r="AC1636" s="41" t="s">
        <v>12678</v>
      </c>
      <c r="AD1636" s="41" t="s">
        <v>12679</v>
      </c>
      <c r="AE1636" s="41">
        <v>385.9762206</v>
      </c>
      <c r="AF1636" s="41">
        <v>-4.818989429</v>
      </c>
      <c r="AG1636" s="42">
        <v>1.21E42</v>
      </c>
      <c r="AH1636" s="51">
        <v>0.565965987</v>
      </c>
      <c r="AI1636" s="45" t="s">
        <v>12680</v>
      </c>
      <c r="AJ1636" s="46">
        <v>1.205627042536E128</v>
      </c>
      <c r="AK1636" s="41">
        <v>10000.0</v>
      </c>
      <c r="AL1636" s="40" t="s">
        <v>216</v>
      </c>
      <c r="AM1636" s="40" t="s">
        <v>7285</v>
      </c>
      <c r="AN1636" s="40" t="s">
        <v>224</v>
      </c>
      <c r="AO1636" s="42">
        <v>1.1E139</v>
      </c>
    </row>
    <row r="1637">
      <c r="A1637" s="41">
        <v>514.0</v>
      </c>
      <c r="B1637" s="42">
        <v>1.671302375E9</v>
      </c>
      <c r="C1637" s="42">
        <v>3356.0</v>
      </c>
      <c r="D1637" s="40" t="s">
        <v>1243</v>
      </c>
      <c r="E1637" s="41">
        <v>140.0</v>
      </c>
      <c r="F1637" s="41">
        <v>35.0</v>
      </c>
      <c r="G1637" s="41">
        <v>70.0</v>
      </c>
      <c r="H1637" s="41">
        <v>-3.07732701</v>
      </c>
      <c r="I1637" s="41">
        <v>10000.0</v>
      </c>
      <c r="J1637" s="41">
        <v>5000.0</v>
      </c>
      <c r="K1637" s="41">
        <v>1200.0</v>
      </c>
      <c r="L1637" s="41">
        <v>600.0</v>
      </c>
      <c r="M1637" s="41">
        <v>50.0</v>
      </c>
      <c r="N1637" s="40" t="s">
        <v>1370</v>
      </c>
      <c r="O1637" s="40" t="s">
        <v>1371</v>
      </c>
      <c r="P1637" s="40" t="s">
        <v>212</v>
      </c>
      <c r="Q1637" s="40" t="s">
        <v>8686</v>
      </c>
      <c r="R1637" s="40" t="b">
        <v>0</v>
      </c>
      <c r="S1637" s="40" t="s">
        <v>7286</v>
      </c>
      <c r="T1637" s="40" t="s">
        <v>212</v>
      </c>
      <c r="U1637" s="41">
        <v>0.1</v>
      </c>
      <c r="V1637" s="41">
        <v>0.9</v>
      </c>
      <c r="W1637" s="41">
        <v>0.1</v>
      </c>
      <c r="X1637" s="41">
        <v>0.5</v>
      </c>
      <c r="Y1637" s="40" t="b">
        <v>0</v>
      </c>
      <c r="Z1637" s="40" t="b">
        <v>1</v>
      </c>
      <c r="AA1637" s="40" t="b">
        <v>0</v>
      </c>
      <c r="AB1637" s="40" t="b">
        <v>0</v>
      </c>
      <c r="AC1637" s="41" t="s">
        <v>12681</v>
      </c>
      <c r="AD1637" s="41" t="s">
        <v>12682</v>
      </c>
      <c r="AE1637" s="41">
        <v>341.611228</v>
      </c>
      <c r="AF1637" s="41">
        <v>-4.821886495</v>
      </c>
      <c r="AG1637" s="42">
        <v>1.36E42</v>
      </c>
      <c r="AH1637" s="51">
        <v>0.56690741</v>
      </c>
      <c r="AI1637" s="45" t="s">
        <v>12683</v>
      </c>
      <c r="AJ1637" s="40" t="s">
        <v>7330</v>
      </c>
      <c r="AK1637" s="41">
        <v>6343.0</v>
      </c>
      <c r="AL1637" s="40" t="s">
        <v>1382</v>
      </c>
      <c r="AM1637" s="40" t="s">
        <v>7285</v>
      </c>
      <c r="AN1637" s="40" t="s">
        <v>224</v>
      </c>
      <c r="AO1637" s="42">
        <v>1.11E139</v>
      </c>
    </row>
    <row r="1638">
      <c r="A1638" s="41">
        <v>8.0</v>
      </c>
      <c r="B1638" s="42">
        <v>1.671312514E9</v>
      </c>
      <c r="C1638" s="42">
        <v>3356.0</v>
      </c>
      <c r="D1638" s="40" t="s">
        <v>1243</v>
      </c>
      <c r="E1638" s="41">
        <v>140.0</v>
      </c>
      <c r="F1638" s="41">
        <v>35.0</v>
      </c>
      <c r="G1638" s="41">
        <v>70.0</v>
      </c>
      <c r="H1638" s="41">
        <v>-3.07732701</v>
      </c>
      <c r="I1638" s="41">
        <v>10000.0</v>
      </c>
      <c r="J1638" s="41">
        <v>5000.0</v>
      </c>
      <c r="K1638" s="41">
        <v>1200.0</v>
      </c>
      <c r="L1638" s="41">
        <v>600.0</v>
      </c>
      <c r="M1638" s="41">
        <v>30.0</v>
      </c>
      <c r="N1638" s="40" t="s">
        <v>1370</v>
      </c>
      <c r="O1638" s="40" t="s">
        <v>1371</v>
      </c>
      <c r="P1638" s="40" t="s">
        <v>209</v>
      </c>
      <c r="Q1638" s="40" t="s">
        <v>8686</v>
      </c>
      <c r="R1638" s="40" t="b">
        <v>0</v>
      </c>
      <c r="S1638" s="40" t="s">
        <v>1373</v>
      </c>
      <c r="T1638" s="40" t="s">
        <v>7305</v>
      </c>
      <c r="U1638" s="41">
        <v>0.1</v>
      </c>
      <c r="V1638" s="41">
        <v>0.9</v>
      </c>
      <c r="W1638" s="41">
        <v>0.3</v>
      </c>
      <c r="X1638" s="41">
        <v>0.6</v>
      </c>
      <c r="Y1638" s="40" t="b">
        <v>0</v>
      </c>
      <c r="Z1638" s="40" t="b">
        <v>1</v>
      </c>
      <c r="AA1638" s="40" t="b">
        <v>0</v>
      </c>
      <c r="AB1638" s="40" t="b">
        <v>1</v>
      </c>
      <c r="AC1638" s="41" t="s">
        <v>12684</v>
      </c>
      <c r="AD1638" s="41" t="s">
        <v>12685</v>
      </c>
      <c r="AE1638" s="41">
        <v>945.7907889</v>
      </c>
      <c r="AF1638" s="41">
        <v>-4.822984022</v>
      </c>
      <c r="AG1638" s="42">
        <v>1.33E42</v>
      </c>
      <c r="AH1638" s="51">
        <v>0.567264059</v>
      </c>
      <c r="AI1638" s="45" t="s">
        <v>12686</v>
      </c>
      <c r="AJ1638" s="46">
        <v>1.32507076375557E171</v>
      </c>
      <c r="AK1638" s="41">
        <v>4923.0</v>
      </c>
      <c r="AL1638" s="40" t="s">
        <v>7372</v>
      </c>
      <c r="AM1638" s="40" t="s">
        <v>7285</v>
      </c>
      <c r="AN1638" s="40" t="s">
        <v>5643</v>
      </c>
      <c r="AO1638" s="42">
        <v>1.11E139</v>
      </c>
    </row>
    <row r="1639">
      <c r="A1639" s="41">
        <v>15.0</v>
      </c>
      <c r="B1639" s="42">
        <v>1.67130956E9</v>
      </c>
      <c r="C1639" s="42">
        <v>3356.0</v>
      </c>
      <c r="D1639" s="40" t="s">
        <v>1243</v>
      </c>
      <c r="E1639" s="41">
        <v>140.0</v>
      </c>
      <c r="F1639" s="41">
        <v>35.0</v>
      </c>
      <c r="G1639" s="41">
        <v>70.0</v>
      </c>
      <c r="H1639" s="41">
        <v>-3.07732701</v>
      </c>
      <c r="I1639" s="41">
        <v>10000.0</v>
      </c>
      <c r="J1639" s="41">
        <v>5000.0</v>
      </c>
      <c r="K1639" s="41">
        <v>1200.0</v>
      </c>
      <c r="L1639" s="41">
        <v>600.0</v>
      </c>
      <c r="M1639" s="41">
        <v>30.0</v>
      </c>
      <c r="N1639" s="40" t="s">
        <v>1370</v>
      </c>
      <c r="O1639" s="40" t="s">
        <v>1371</v>
      </c>
      <c r="P1639" s="40" t="s">
        <v>209</v>
      </c>
      <c r="Q1639" s="40" t="s">
        <v>8686</v>
      </c>
      <c r="R1639" s="40" t="b">
        <v>0</v>
      </c>
      <c r="S1639" s="40" t="s">
        <v>7286</v>
      </c>
      <c r="T1639" s="40" t="s">
        <v>7305</v>
      </c>
      <c r="U1639" s="41">
        <v>0.1</v>
      </c>
      <c r="V1639" s="41">
        <v>0.9</v>
      </c>
      <c r="W1639" s="41">
        <v>0.3</v>
      </c>
      <c r="X1639" s="41">
        <v>0.4</v>
      </c>
      <c r="Y1639" s="40" t="b">
        <v>0</v>
      </c>
      <c r="Z1639" s="40" t="b">
        <v>1</v>
      </c>
      <c r="AA1639" s="40" t="b">
        <v>0</v>
      </c>
      <c r="AB1639" s="40" t="b">
        <v>0</v>
      </c>
      <c r="AC1639" s="41" t="s">
        <v>12687</v>
      </c>
      <c r="AD1639" s="41" t="s">
        <v>12688</v>
      </c>
      <c r="AE1639" s="41">
        <v>784.6133263</v>
      </c>
      <c r="AF1639" s="41">
        <v>-4.825439555</v>
      </c>
      <c r="AG1639" s="42">
        <v>8.46E41</v>
      </c>
      <c r="AH1639" s="51">
        <v>0.568062003</v>
      </c>
      <c r="AI1639" s="45" t="s">
        <v>12689</v>
      </c>
      <c r="AJ1639" s="40" t="s">
        <v>12690</v>
      </c>
      <c r="AK1639" s="41">
        <v>7627.0</v>
      </c>
      <c r="AL1639" s="40" t="s">
        <v>1382</v>
      </c>
      <c r="AM1639" s="40" t="s">
        <v>7285</v>
      </c>
      <c r="AN1639" s="40" t="s">
        <v>5643</v>
      </c>
      <c r="AO1639" s="42">
        <v>1.0E139</v>
      </c>
    </row>
    <row r="1640">
      <c r="A1640" s="41">
        <v>756.0</v>
      </c>
      <c r="B1640" s="42">
        <v>1.671302375E9</v>
      </c>
      <c r="C1640" s="42">
        <v>3356.0</v>
      </c>
      <c r="D1640" s="40" t="s">
        <v>1243</v>
      </c>
      <c r="E1640" s="41">
        <v>140.0</v>
      </c>
      <c r="F1640" s="41">
        <v>35.0</v>
      </c>
      <c r="G1640" s="41">
        <v>70.0</v>
      </c>
      <c r="H1640" s="41">
        <v>-3.07732701</v>
      </c>
      <c r="I1640" s="41">
        <v>10000.0</v>
      </c>
      <c r="J1640" s="41">
        <v>5000.0</v>
      </c>
      <c r="K1640" s="41">
        <v>1200.0</v>
      </c>
      <c r="L1640" s="41">
        <v>600.0</v>
      </c>
      <c r="M1640" s="41">
        <v>100.0</v>
      </c>
      <c r="N1640" s="40" t="s">
        <v>1370</v>
      </c>
      <c r="O1640" s="40" t="s">
        <v>1371</v>
      </c>
      <c r="P1640" s="40" t="s">
        <v>7310</v>
      </c>
      <c r="Q1640" s="40" t="s">
        <v>8686</v>
      </c>
      <c r="R1640" s="40" t="b">
        <v>0</v>
      </c>
      <c r="S1640" s="40" t="s">
        <v>1373</v>
      </c>
      <c r="T1640" s="40" t="s">
        <v>212</v>
      </c>
      <c r="U1640" s="41">
        <v>0.1</v>
      </c>
      <c r="V1640" s="41">
        <v>0.9</v>
      </c>
      <c r="W1640" s="41">
        <v>0.1</v>
      </c>
      <c r="X1640" s="41">
        <v>0.4</v>
      </c>
      <c r="Y1640" s="40" t="b">
        <v>0</v>
      </c>
      <c r="Z1640" s="40" t="b">
        <v>1</v>
      </c>
      <c r="AA1640" s="40" t="b">
        <v>0</v>
      </c>
      <c r="AB1640" s="40" t="b">
        <v>0</v>
      </c>
      <c r="AC1640" s="41" t="s">
        <v>12691</v>
      </c>
      <c r="AD1640" s="41" t="s">
        <v>12692</v>
      </c>
      <c r="AE1640" s="41">
        <v>882.3371294</v>
      </c>
      <c r="AF1640" s="41">
        <v>-4.826890728</v>
      </c>
      <c r="AG1640" s="42">
        <v>2.61E41</v>
      </c>
      <c r="AH1640" s="51">
        <v>0.568533572</v>
      </c>
      <c r="AI1640" s="45" t="s">
        <v>12693</v>
      </c>
      <c r="AJ1640" s="40" t="s">
        <v>12694</v>
      </c>
      <c r="AK1640" s="41">
        <v>7783.0</v>
      </c>
      <c r="AL1640" s="40" t="s">
        <v>1382</v>
      </c>
      <c r="AM1640" s="40" t="s">
        <v>7285</v>
      </c>
      <c r="AN1640" s="40" t="s">
        <v>224</v>
      </c>
      <c r="AO1640" s="42">
        <v>1.01E137</v>
      </c>
    </row>
    <row r="1641">
      <c r="A1641" s="41">
        <v>584.0</v>
      </c>
      <c r="B1641" s="42">
        <v>1.671302375E9</v>
      </c>
      <c r="C1641" s="42">
        <v>3356.0</v>
      </c>
      <c r="D1641" s="40" t="s">
        <v>1243</v>
      </c>
      <c r="E1641" s="41">
        <v>140.0</v>
      </c>
      <c r="F1641" s="41">
        <v>35.0</v>
      </c>
      <c r="G1641" s="41">
        <v>70.0</v>
      </c>
      <c r="H1641" s="41">
        <v>-3.07732701</v>
      </c>
      <c r="I1641" s="41">
        <v>10000.0</v>
      </c>
      <c r="J1641" s="41">
        <v>5000.0</v>
      </c>
      <c r="K1641" s="41">
        <v>1200.0</v>
      </c>
      <c r="L1641" s="41">
        <v>600.0</v>
      </c>
      <c r="M1641" s="41">
        <v>50.0</v>
      </c>
      <c r="N1641" s="40" t="s">
        <v>1370</v>
      </c>
      <c r="O1641" s="40" t="s">
        <v>208</v>
      </c>
      <c r="P1641" s="40" t="s">
        <v>7310</v>
      </c>
      <c r="Q1641" s="40" t="s">
        <v>8686</v>
      </c>
      <c r="R1641" s="40" t="b">
        <v>0</v>
      </c>
      <c r="S1641" s="40" t="s">
        <v>1373</v>
      </c>
      <c r="T1641" s="40" t="s">
        <v>212</v>
      </c>
      <c r="U1641" s="41">
        <v>0.1</v>
      </c>
      <c r="V1641" s="41">
        <v>0.9</v>
      </c>
      <c r="W1641" s="41">
        <v>0.3</v>
      </c>
      <c r="X1641" s="41">
        <v>0.6</v>
      </c>
      <c r="Y1641" s="40" t="b">
        <v>0</v>
      </c>
      <c r="Z1641" s="40" t="b">
        <v>1</v>
      </c>
      <c r="AA1641" s="40" t="b">
        <v>0</v>
      </c>
      <c r="AB1641" s="40" t="b">
        <v>0</v>
      </c>
      <c r="AC1641" s="41" t="s">
        <v>12695</v>
      </c>
      <c r="AD1641" s="41" t="s">
        <v>12696</v>
      </c>
      <c r="AE1641" s="41">
        <v>835.9111629</v>
      </c>
      <c r="AF1641" s="41">
        <v>-4.827880793</v>
      </c>
      <c r="AG1641" s="42">
        <v>6.23E41</v>
      </c>
      <c r="AH1641" s="51">
        <v>0.568855301</v>
      </c>
      <c r="AI1641" s="45" t="s">
        <v>12697</v>
      </c>
      <c r="AJ1641" s="40" t="s">
        <v>12698</v>
      </c>
      <c r="AK1641" s="41">
        <v>9769.0</v>
      </c>
      <c r="AL1641" s="40" t="s">
        <v>1382</v>
      </c>
      <c r="AM1641" s="40" t="s">
        <v>7285</v>
      </c>
      <c r="AN1641" s="40" t="s">
        <v>224</v>
      </c>
      <c r="AO1641" s="42">
        <v>1.11E138</v>
      </c>
    </row>
    <row r="1642">
      <c r="A1642" s="41">
        <v>6.0</v>
      </c>
      <c r="B1642" s="42">
        <v>1.67130956E9</v>
      </c>
      <c r="C1642" s="42">
        <v>3356.0</v>
      </c>
      <c r="D1642" s="40" t="s">
        <v>1243</v>
      </c>
      <c r="E1642" s="41">
        <v>140.0</v>
      </c>
      <c r="F1642" s="41">
        <v>35.0</v>
      </c>
      <c r="G1642" s="41">
        <v>70.0</v>
      </c>
      <c r="H1642" s="41">
        <v>-3.07732701</v>
      </c>
      <c r="I1642" s="41">
        <v>10000.0</v>
      </c>
      <c r="J1642" s="41">
        <v>5000.0</v>
      </c>
      <c r="K1642" s="41">
        <v>1200.0</v>
      </c>
      <c r="L1642" s="41">
        <v>600.0</v>
      </c>
      <c r="M1642" s="41">
        <v>30.0</v>
      </c>
      <c r="N1642" s="40" t="s">
        <v>1370</v>
      </c>
      <c r="O1642" s="40" t="s">
        <v>1371</v>
      </c>
      <c r="P1642" s="40" t="s">
        <v>209</v>
      </c>
      <c r="Q1642" s="40" t="s">
        <v>8686</v>
      </c>
      <c r="R1642" s="40" t="b">
        <v>0</v>
      </c>
      <c r="S1642" s="40" t="s">
        <v>1373</v>
      </c>
      <c r="T1642" s="40" t="s">
        <v>7305</v>
      </c>
      <c r="U1642" s="41">
        <v>0.1</v>
      </c>
      <c r="V1642" s="41">
        <v>0.9</v>
      </c>
      <c r="W1642" s="41">
        <v>0.3</v>
      </c>
      <c r="X1642" s="41">
        <v>0.4</v>
      </c>
      <c r="Y1642" s="40" t="b">
        <v>0</v>
      </c>
      <c r="Z1642" s="40" t="b">
        <v>1</v>
      </c>
      <c r="AA1642" s="40" t="b">
        <v>0</v>
      </c>
      <c r="AB1642" s="40" t="b">
        <v>0</v>
      </c>
      <c r="AC1642" s="41" t="s">
        <v>12699</v>
      </c>
      <c r="AD1642" s="41" t="s">
        <v>12700</v>
      </c>
      <c r="AE1642" s="41">
        <v>558.0373621</v>
      </c>
      <c r="AF1642" s="41">
        <v>-4.828643296</v>
      </c>
      <c r="AG1642" s="42">
        <v>1.19E42</v>
      </c>
      <c r="AH1642" s="51">
        <v>0.569103082</v>
      </c>
      <c r="AI1642" s="45" t="s">
        <v>12701</v>
      </c>
      <c r="AJ1642" s="40" t="s">
        <v>12702</v>
      </c>
      <c r="AK1642" s="41">
        <v>6993.0</v>
      </c>
      <c r="AL1642" s="40" t="s">
        <v>1382</v>
      </c>
      <c r="AM1642" s="40" t="s">
        <v>7285</v>
      </c>
      <c r="AN1642" s="40" t="s">
        <v>5643</v>
      </c>
      <c r="AO1642" s="42">
        <v>1.1E139</v>
      </c>
    </row>
    <row r="1643">
      <c r="A1643" s="41">
        <v>937.0</v>
      </c>
      <c r="B1643" s="42">
        <v>1.671302375E9</v>
      </c>
      <c r="C1643" s="42">
        <v>3356.0</v>
      </c>
      <c r="D1643" s="40" t="s">
        <v>1243</v>
      </c>
      <c r="E1643" s="41">
        <v>140.0</v>
      </c>
      <c r="F1643" s="41">
        <v>35.0</v>
      </c>
      <c r="G1643" s="41">
        <v>70.0</v>
      </c>
      <c r="H1643" s="41">
        <v>-3.07732701</v>
      </c>
      <c r="I1643" s="41">
        <v>10000.0</v>
      </c>
      <c r="J1643" s="41">
        <v>5000.0</v>
      </c>
      <c r="K1643" s="41">
        <v>1200.0</v>
      </c>
      <c r="L1643" s="41">
        <v>600.0</v>
      </c>
      <c r="M1643" s="41">
        <v>100.0</v>
      </c>
      <c r="N1643" s="40" t="s">
        <v>1370</v>
      </c>
      <c r="O1643" s="40" t="s">
        <v>208</v>
      </c>
      <c r="P1643" s="40" t="s">
        <v>7310</v>
      </c>
      <c r="Q1643" s="40" t="s">
        <v>8686</v>
      </c>
      <c r="R1643" s="40" t="b">
        <v>0</v>
      </c>
      <c r="S1643" s="40" t="s">
        <v>1373</v>
      </c>
      <c r="T1643" s="40" t="s">
        <v>212</v>
      </c>
      <c r="U1643" s="41">
        <v>0.1</v>
      </c>
      <c r="V1643" s="41">
        <v>0.9</v>
      </c>
      <c r="W1643" s="41">
        <v>0.1</v>
      </c>
      <c r="X1643" s="41">
        <v>0.5</v>
      </c>
      <c r="Y1643" s="40" t="b">
        <v>0</v>
      </c>
      <c r="Z1643" s="40" t="b">
        <v>1</v>
      </c>
      <c r="AA1643" s="40" t="b">
        <v>0</v>
      </c>
      <c r="AB1643" s="40" t="b">
        <v>0</v>
      </c>
      <c r="AC1643" s="41" t="s">
        <v>12703</v>
      </c>
      <c r="AD1643" s="41" t="s">
        <v>12704</v>
      </c>
      <c r="AE1643" s="41">
        <v>633.9696226</v>
      </c>
      <c r="AF1643" s="41">
        <v>-4.828719564</v>
      </c>
      <c r="AG1643" s="42">
        <v>1.19E42</v>
      </c>
      <c r="AH1643" s="51">
        <v>0.569127866</v>
      </c>
      <c r="AI1643" s="45" t="s">
        <v>12705</v>
      </c>
      <c r="AJ1643" s="40" t="s">
        <v>12706</v>
      </c>
      <c r="AK1643" s="41">
        <v>4879.0</v>
      </c>
      <c r="AL1643" s="40" t="s">
        <v>7372</v>
      </c>
      <c r="AM1643" s="40" t="s">
        <v>7285</v>
      </c>
      <c r="AN1643" s="40" t="s">
        <v>224</v>
      </c>
      <c r="AO1643" s="42">
        <v>1.1E139</v>
      </c>
    </row>
    <row r="1644">
      <c r="A1644" s="41">
        <v>11.0</v>
      </c>
      <c r="B1644" s="42">
        <v>1.671302375E9</v>
      </c>
      <c r="C1644" s="42">
        <v>3356.0</v>
      </c>
      <c r="D1644" s="40" t="s">
        <v>1243</v>
      </c>
      <c r="E1644" s="41">
        <v>140.0</v>
      </c>
      <c r="F1644" s="41">
        <v>35.0</v>
      </c>
      <c r="G1644" s="41">
        <v>70.0</v>
      </c>
      <c r="H1644" s="41">
        <v>-3.07732701</v>
      </c>
      <c r="I1644" s="41">
        <v>10000.0</v>
      </c>
      <c r="J1644" s="41">
        <v>5000.0</v>
      </c>
      <c r="K1644" s="41">
        <v>1200.0</v>
      </c>
      <c r="L1644" s="41">
        <v>600.0</v>
      </c>
      <c r="M1644" s="41">
        <v>30.0</v>
      </c>
      <c r="N1644" s="40" t="s">
        <v>1370</v>
      </c>
      <c r="O1644" s="40" t="s">
        <v>1371</v>
      </c>
      <c r="P1644" s="40" t="s">
        <v>209</v>
      </c>
      <c r="Q1644" s="40" t="s">
        <v>8686</v>
      </c>
      <c r="R1644" s="40" t="b">
        <v>0</v>
      </c>
      <c r="S1644" s="40" t="s">
        <v>7286</v>
      </c>
      <c r="T1644" s="40" t="s">
        <v>212</v>
      </c>
      <c r="U1644" s="41">
        <v>0.1</v>
      </c>
      <c r="V1644" s="41">
        <v>0.9</v>
      </c>
      <c r="W1644" s="41">
        <v>0.1</v>
      </c>
      <c r="X1644" s="41">
        <v>0.6</v>
      </c>
      <c r="Y1644" s="40" t="b">
        <v>0</v>
      </c>
      <c r="Z1644" s="40" t="b">
        <v>1</v>
      </c>
      <c r="AA1644" s="40" t="b">
        <v>0</v>
      </c>
      <c r="AB1644" s="40" t="b">
        <v>0</v>
      </c>
      <c r="AC1644" s="41" t="s">
        <v>12707</v>
      </c>
      <c r="AD1644" s="41" t="s">
        <v>12708</v>
      </c>
      <c r="AE1644" s="41">
        <v>261.0729399</v>
      </c>
      <c r="AF1644" s="41">
        <v>-4.83278705</v>
      </c>
      <c r="AG1644" s="42">
        <v>8.39E40</v>
      </c>
      <c r="AH1644" s="51">
        <v>0.570449625</v>
      </c>
      <c r="AI1644" s="45" t="s">
        <v>12709</v>
      </c>
      <c r="AJ1644" s="46">
        <v>8.39119405482237E122</v>
      </c>
      <c r="AK1644" s="41">
        <v>5119.0</v>
      </c>
      <c r="AL1644" s="40" t="s">
        <v>1382</v>
      </c>
      <c r="AM1644" s="40" t="s">
        <v>7285</v>
      </c>
      <c r="AN1644" s="40" t="s">
        <v>224</v>
      </c>
      <c r="AO1644" s="42">
        <v>1.11E135</v>
      </c>
    </row>
    <row r="1645">
      <c r="A1645" s="41">
        <v>625.0</v>
      </c>
      <c r="B1645" s="42">
        <v>1.671302375E9</v>
      </c>
      <c r="C1645" s="42">
        <v>3356.0</v>
      </c>
      <c r="D1645" s="40" t="s">
        <v>1243</v>
      </c>
      <c r="E1645" s="41">
        <v>140.0</v>
      </c>
      <c r="F1645" s="41">
        <v>35.0</v>
      </c>
      <c r="G1645" s="41">
        <v>70.0</v>
      </c>
      <c r="H1645" s="41">
        <v>-3.07732701</v>
      </c>
      <c r="I1645" s="41">
        <v>10000.0</v>
      </c>
      <c r="J1645" s="41">
        <v>5000.0</v>
      </c>
      <c r="K1645" s="41">
        <v>1200.0</v>
      </c>
      <c r="L1645" s="41">
        <v>600.0</v>
      </c>
      <c r="M1645" s="41">
        <v>50.0</v>
      </c>
      <c r="N1645" s="40" t="s">
        <v>1370</v>
      </c>
      <c r="O1645" s="40" t="s">
        <v>208</v>
      </c>
      <c r="P1645" s="40" t="s">
        <v>7305</v>
      </c>
      <c r="Q1645" s="40" t="s">
        <v>8686</v>
      </c>
      <c r="R1645" s="40" t="b">
        <v>0</v>
      </c>
      <c r="S1645" s="40" t="s">
        <v>7286</v>
      </c>
      <c r="T1645" s="40" t="s">
        <v>212</v>
      </c>
      <c r="U1645" s="41">
        <v>0.1</v>
      </c>
      <c r="V1645" s="41">
        <v>0.9</v>
      </c>
      <c r="W1645" s="41">
        <v>0.2</v>
      </c>
      <c r="X1645" s="41">
        <v>0.5</v>
      </c>
      <c r="Y1645" s="40" t="b">
        <v>0</v>
      </c>
      <c r="Z1645" s="40" t="b">
        <v>1</v>
      </c>
      <c r="AA1645" s="40" t="b">
        <v>0</v>
      </c>
      <c r="AB1645" s="40" t="b">
        <v>0</v>
      </c>
      <c r="AC1645" s="41" t="s">
        <v>12710</v>
      </c>
      <c r="AD1645" s="41" t="s">
        <v>12711</v>
      </c>
      <c r="AE1645" s="41">
        <v>284.3890889</v>
      </c>
      <c r="AF1645" s="41">
        <v>-4.833201019</v>
      </c>
      <c r="AG1645" s="42">
        <v>1.39E42</v>
      </c>
      <c r="AH1645" s="51">
        <v>0.570584147</v>
      </c>
      <c r="AI1645" s="45" t="s">
        <v>12712</v>
      </c>
      <c r="AJ1645" s="40" t="s">
        <v>12713</v>
      </c>
      <c r="AK1645" s="41">
        <v>5215.0</v>
      </c>
      <c r="AL1645" s="40" t="s">
        <v>1382</v>
      </c>
      <c r="AM1645" s="40" t="s">
        <v>7285</v>
      </c>
      <c r="AN1645" s="40" t="s">
        <v>224</v>
      </c>
      <c r="AO1645" s="42">
        <v>1.11E139</v>
      </c>
    </row>
    <row r="1646">
      <c r="A1646" s="41">
        <v>580.0</v>
      </c>
      <c r="B1646" s="42">
        <v>1.671302375E9</v>
      </c>
      <c r="C1646" s="42">
        <v>3356.0</v>
      </c>
      <c r="D1646" s="40" t="s">
        <v>1243</v>
      </c>
      <c r="E1646" s="41">
        <v>140.0</v>
      </c>
      <c r="F1646" s="41">
        <v>35.0</v>
      </c>
      <c r="G1646" s="41">
        <v>70.0</v>
      </c>
      <c r="H1646" s="41">
        <v>-3.07732701</v>
      </c>
      <c r="I1646" s="41">
        <v>10000.0</v>
      </c>
      <c r="J1646" s="41">
        <v>5000.0</v>
      </c>
      <c r="K1646" s="41">
        <v>1200.0</v>
      </c>
      <c r="L1646" s="41">
        <v>600.0</v>
      </c>
      <c r="M1646" s="41">
        <v>50.0</v>
      </c>
      <c r="N1646" s="40" t="s">
        <v>1370</v>
      </c>
      <c r="O1646" s="40" t="s">
        <v>208</v>
      </c>
      <c r="P1646" s="40" t="s">
        <v>7310</v>
      </c>
      <c r="Q1646" s="40" t="s">
        <v>8686</v>
      </c>
      <c r="R1646" s="40" t="b">
        <v>0</v>
      </c>
      <c r="S1646" s="40" t="s">
        <v>1373</v>
      </c>
      <c r="T1646" s="40" t="s">
        <v>212</v>
      </c>
      <c r="U1646" s="41">
        <v>0.1</v>
      </c>
      <c r="V1646" s="41">
        <v>0.9</v>
      </c>
      <c r="W1646" s="41">
        <v>0.2</v>
      </c>
      <c r="X1646" s="41">
        <v>0.5</v>
      </c>
      <c r="Y1646" s="40" t="b">
        <v>0</v>
      </c>
      <c r="Z1646" s="40" t="b">
        <v>1</v>
      </c>
      <c r="AA1646" s="40" t="b">
        <v>0</v>
      </c>
      <c r="AB1646" s="40" t="b">
        <v>0</v>
      </c>
      <c r="AC1646" s="41" t="s">
        <v>12714</v>
      </c>
      <c r="AD1646" s="41" t="s">
        <v>8680</v>
      </c>
      <c r="AE1646" s="41">
        <v>378.5513978</v>
      </c>
      <c r="AF1646" s="41">
        <v>-4.838841557</v>
      </c>
      <c r="AG1646" s="42">
        <v>4.54E41</v>
      </c>
      <c r="AH1646" s="51">
        <v>0.572417082</v>
      </c>
      <c r="AI1646" s="45" t="s">
        <v>12715</v>
      </c>
      <c r="AJ1646" s="40" t="s">
        <v>12716</v>
      </c>
      <c r="AK1646" s="41">
        <v>5418.0</v>
      </c>
      <c r="AL1646" s="40" t="s">
        <v>1382</v>
      </c>
      <c r="AM1646" s="40" t="s">
        <v>7285</v>
      </c>
      <c r="AN1646" s="40" t="s">
        <v>224</v>
      </c>
      <c r="AO1646" s="42">
        <v>1.01E138</v>
      </c>
    </row>
    <row r="1647">
      <c r="A1647" s="41">
        <v>413.0</v>
      </c>
      <c r="B1647" s="42">
        <v>1.671302375E9</v>
      </c>
      <c r="C1647" s="42">
        <v>3356.0</v>
      </c>
      <c r="D1647" s="40" t="s">
        <v>1243</v>
      </c>
      <c r="E1647" s="41">
        <v>140.0</v>
      </c>
      <c r="F1647" s="41">
        <v>35.0</v>
      </c>
      <c r="G1647" s="41">
        <v>70.0</v>
      </c>
      <c r="H1647" s="41">
        <v>-3.07732701</v>
      </c>
      <c r="I1647" s="41">
        <v>10000.0</v>
      </c>
      <c r="J1647" s="41">
        <v>5000.0</v>
      </c>
      <c r="K1647" s="41">
        <v>1200.0</v>
      </c>
      <c r="L1647" s="41">
        <v>600.0</v>
      </c>
      <c r="M1647" s="41">
        <v>50.0</v>
      </c>
      <c r="N1647" s="40" t="s">
        <v>1370</v>
      </c>
      <c r="O1647" s="40" t="s">
        <v>1371</v>
      </c>
      <c r="P1647" s="40" t="s">
        <v>7310</v>
      </c>
      <c r="Q1647" s="40" t="s">
        <v>8686</v>
      </c>
      <c r="R1647" s="40" t="b">
        <v>0</v>
      </c>
      <c r="S1647" s="40" t="s">
        <v>7286</v>
      </c>
      <c r="T1647" s="40" t="s">
        <v>212</v>
      </c>
      <c r="U1647" s="41">
        <v>0.1</v>
      </c>
      <c r="V1647" s="41">
        <v>0.9</v>
      </c>
      <c r="W1647" s="41">
        <v>0.3</v>
      </c>
      <c r="X1647" s="41">
        <v>0.6</v>
      </c>
      <c r="Y1647" s="40" t="b">
        <v>0</v>
      </c>
      <c r="Z1647" s="40" t="b">
        <v>1</v>
      </c>
      <c r="AA1647" s="40" t="b">
        <v>0</v>
      </c>
      <c r="AB1647" s="40" t="b">
        <v>0</v>
      </c>
      <c r="AC1647" s="41" t="s">
        <v>12717</v>
      </c>
      <c r="AD1647" s="41" t="s">
        <v>12718</v>
      </c>
      <c r="AE1647" s="41">
        <v>458.7921302</v>
      </c>
      <c r="AF1647" s="41">
        <v>-4.838855073</v>
      </c>
      <c r="AG1647" s="42">
        <v>1.29E41</v>
      </c>
      <c r="AH1647" s="51">
        <v>0.572421474</v>
      </c>
      <c r="AI1647" s="45" t="s">
        <v>12719</v>
      </c>
      <c r="AJ1647" s="40" t="s">
        <v>12720</v>
      </c>
      <c r="AK1647" s="41">
        <v>5165.0</v>
      </c>
      <c r="AL1647" s="40" t="s">
        <v>1382</v>
      </c>
      <c r="AM1647" s="40" t="s">
        <v>7285</v>
      </c>
      <c r="AN1647" s="40" t="s">
        <v>224</v>
      </c>
      <c r="AO1647" s="42">
        <v>1.01E136</v>
      </c>
    </row>
    <row r="1648">
      <c r="A1648" s="41">
        <v>80.0</v>
      </c>
      <c r="B1648" s="42">
        <v>1.67130956E9</v>
      </c>
      <c r="C1648" s="42">
        <v>3356.0</v>
      </c>
      <c r="D1648" s="40" t="s">
        <v>1243</v>
      </c>
      <c r="E1648" s="41">
        <v>140.0</v>
      </c>
      <c r="F1648" s="41">
        <v>35.0</v>
      </c>
      <c r="G1648" s="41">
        <v>70.0</v>
      </c>
      <c r="H1648" s="41">
        <v>-3.07732701</v>
      </c>
      <c r="I1648" s="41">
        <v>10000.0</v>
      </c>
      <c r="J1648" s="41">
        <v>5000.0</v>
      </c>
      <c r="K1648" s="41">
        <v>1200.0</v>
      </c>
      <c r="L1648" s="41">
        <v>600.0</v>
      </c>
      <c r="M1648" s="41">
        <v>30.0</v>
      </c>
      <c r="N1648" s="40" t="s">
        <v>1370</v>
      </c>
      <c r="O1648" s="40" t="s">
        <v>1371</v>
      </c>
      <c r="P1648" s="40" t="s">
        <v>7305</v>
      </c>
      <c r="Q1648" s="40" t="s">
        <v>8686</v>
      </c>
      <c r="R1648" s="40" t="b">
        <v>0</v>
      </c>
      <c r="S1648" s="40" t="s">
        <v>1373</v>
      </c>
      <c r="T1648" s="40" t="s">
        <v>7305</v>
      </c>
      <c r="U1648" s="41">
        <v>0.1</v>
      </c>
      <c r="V1648" s="41">
        <v>0.9</v>
      </c>
      <c r="W1648" s="41">
        <v>0.3</v>
      </c>
      <c r="X1648" s="41">
        <v>0.6</v>
      </c>
      <c r="Y1648" s="40" t="b">
        <v>0</v>
      </c>
      <c r="Z1648" s="40" t="b">
        <v>1</v>
      </c>
      <c r="AA1648" s="40" t="b">
        <v>0</v>
      </c>
      <c r="AB1648" s="40" t="b">
        <v>0</v>
      </c>
      <c r="AC1648" s="41" t="s">
        <v>12721</v>
      </c>
      <c r="AD1648" s="41" t="s">
        <v>12722</v>
      </c>
      <c r="AE1648" s="41">
        <v>766.6484199</v>
      </c>
      <c r="AF1648" s="41">
        <v>-4.839564488</v>
      </c>
      <c r="AG1648" s="42">
        <v>1.15E42</v>
      </c>
      <c r="AH1648" s="51">
        <v>0.572652004</v>
      </c>
      <c r="AI1648" s="45" t="s">
        <v>12723</v>
      </c>
      <c r="AJ1648" s="40" t="s">
        <v>12724</v>
      </c>
      <c r="AK1648" s="41">
        <v>6352.0</v>
      </c>
      <c r="AL1648" s="40" t="s">
        <v>7372</v>
      </c>
      <c r="AM1648" s="40" t="s">
        <v>7285</v>
      </c>
      <c r="AN1648" s="40" t="s">
        <v>5643</v>
      </c>
      <c r="AO1648" s="42">
        <v>1.1E139</v>
      </c>
    </row>
    <row r="1649">
      <c r="A1649" s="41">
        <v>88.0</v>
      </c>
      <c r="B1649" s="42">
        <v>1.671302375E9</v>
      </c>
      <c r="C1649" s="42">
        <v>3356.0</v>
      </c>
      <c r="D1649" s="40" t="s">
        <v>1243</v>
      </c>
      <c r="E1649" s="41">
        <v>140.0</v>
      </c>
      <c r="F1649" s="41">
        <v>35.0</v>
      </c>
      <c r="G1649" s="41">
        <v>70.0</v>
      </c>
      <c r="H1649" s="41">
        <v>-3.07732701</v>
      </c>
      <c r="I1649" s="41">
        <v>10000.0</v>
      </c>
      <c r="J1649" s="41">
        <v>5000.0</v>
      </c>
      <c r="K1649" s="41">
        <v>1200.0</v>
      </c>
      <c r="L1649" s="41">
        <v>600.0</v>
      </c>
      <c r="M1649" s="41">
        <v>30.0</v>
      </c>
      <c r="N1649" s="40" t="s">
        <v>1370</v>
      </c>
      <c r="O1649" s="40" t="s">
        <v>1371</v>
      </c>
      <c r="P1649" s="40" t="s">
        <v>7305</v>
      </c>
      <c r="Q1649" s="40" t="s">
        <v>8686</v>
      </c>
      <c r="R1649" s="40" t="b">
        <v>0</v>
      </c>
      <c r="S1649" s="40" t="s">
        <v>7286</v>
      </c>
      <c r="T1649" s="40" t="s">
        <v>212</v>
      </c>
      <c r="U1649" s="41">
        <v>0.1</v>
      </c>
      <c r="V1649" s="41">
        <v>0.9</v>
      </c>
      <c r="W1649" s="41">
        <v>0.3</v>
      </c>
      <c r="X1649" s="41">
        <v>0.5</v>
      </c>
      <c r="Y1649" s="40" t="b">
        <v>0</v>
      </c>
      <c r="Z1649" s="40" t="b">
        <v>1</v>
      </c>
      <c r="AA1649" s="40" t="b">
        <v>0</v>
      </c>
      <c r="AB1649" s="40" t="b">
        <v>0</v>
      </c>
      <c r="AC1649" s="41" t="s">
        <v>12725</v>
      </c>
      <c r="AD1649" s="41" t="s">
        <v>12726</v>
      </c>
      <c r="AE1649" s="41">
        <v>165.7604604</v>
      </c>
      <c r="AF1649" s="41">
        <v>-4.846342109</v>
      </c>
      <c r="AG1649" s="42">
        <v>1.17E42</v>
      </c>
      <c r="AH1649" s="51">
        <v>0.574854441</v>
      </c>
      <c r="AI1649" s="45" t="s">
        <v>12727</v>
      </c>
      <c r="AJ1649" s="40" t="s">
        <v>12728</v>
      </c>
      <c r="AK1649" s="41">
        <v>5162.0</v>
      </c>
      <c r="AL1649" s="40" t="s">
        <v>1382</v>
      </c>
      <c r="AM1649" s="40" t="s">
        <v>7285</v>
      </c>
      <c r="AN1649" s="40" t="s">
        <v>224</v>
      </c>
      <c r="AO1649" s="42">
        <v>1.1E139</v>
      </c>
    </row>
    <row r="1650">
      <c r="A1650" s="41">
        <v>16.0</v>
      </c>
      <c r="B1650" s="42">
        <v>1.67130956E9</v>
      </c>
      <c r="C1650" s="42">
        <v>3356.0</v>
      </c>
      <c r="D1650" s="40" t="s">
        <v>1243</v>
      </c>
      <c r="E1650" s="41">
        <v>140.0</v>
      </c>
      <c r="F1650" s="41">
        <v>35.0</v>
      </c>
      <c r="G1650" s="41">
        <v>70.0</v>
      </c>
      <c r="H1650" s="41">
        <v>-3.07732701</v>
      </c>
      <c r="I1650" s="41">
        <v>10000.0</v>
      </c>
      <c r="J1650" s="41">
        <v>5000.0</v>
      </c>
      <c r="K1650" s="41">
        <v>1200.0</v>
      </c>
      <c r="L1650" s="41">
        <v>600.0</v>
      </c>
      <c r="M1650" s="41">
        <v>30.0</v>
      </c>
      <c r="N1650" s="40" t="s">
        <v>1370</v>
      </c>
      <c r="O1650" s="40" t="s">
        <v>1371</v>
      </c>
      <c r="P1650" s="40" t="s">
        <v>209</v>
      </c>
      <c r="Q1650" s="40" t="s">
        <v>8686</v>
      </c>
      <c r="R1650" s="40" t="b">
        <v>0</v>
      </c>
      <c r="S1650" s="40" t="s">
        <v>7286</v>
      </c>
      <c r="T1650" s="40" t="s">
        <v>7305</v>
      </c>
      <c r="U1650" s="41">
        <v>0.1</v>
      </c>
      <c r="V1650" s="41">
        <v>0.9</v>
      </c>
      <c r="W1650" s="41">
        <v>0.3</v>
      </c>
      <c r="X1650" s="41">
        <v>0.5</v>
      </c>
      <c r="Y1650" s="40" t="b">
        <v>0</v>
      </c>
      <c r="Z1650" s="40" t="b">
        <v>1</v>
      </c>
      <c r="AA1650" s="40" t="b">
        <v>0</v>
      </c>
      <c r="AB1650" s="40" t="b">
        <v>0</v>
      </c>
      <c r="AC1650" s="41" t="s">
        <v>12729</v>
      </c>
      <c r="AD1650" s="41" t="s">
        <v>12730</v>
      </c>
      <c r="AE1650" s="41">
        <v>626.9178412</v>
      </c>
      <c r="AF1650" s="41">
        <v>-4.848760263</v>
      </c>
      <c r="AG1650" s="42">
        <v>1.37E42</v>
      </c>
      <c r="AH1650" s="51">
        <v>0.575640238</v>
      </c>
      <c r="AI1650" s="45" t="s">
        <v>12731</v>
      </c>
      <c r="AJ1650" s="40" t="s">
        <v>12732</v>
      </c>
      <c r="AK1650" s="41">
        <v>4940.0</v>
      </c>
      <c r="AL1650" s="40" t="s">
        <v>7372</v>
      </c>
      <c r="AM1650" s="40" t="s">
        <v>7285</v>
      </c>
      <c r="AN1650" s="40" t="s">
        <v>5643</v>
      </c>
      <c r="AO1650" s="42">
        <v>1.11E139</v>
      </c>
    </row>
    <row r="1651">
      <c r="A1651" s="41">
        <v>587.0</v>
      </c>
      <c r="B1651" s="42">
        <v>1.671302375E9</v>
      </c>
      <c r="C1651" s="42">
        <v>3356.0</v>
      </c>
      <c r="D1651" s="40" t="s">
        <v>1243</v>
      </c>
      <c r="E1651" s="41">
        <v>140.0</v>
      </c>
      <c r="F1651" s="41">
        <v>35.0</v>
      </c>
      <c r="G1651" s="41">
        <v>70.0</v>
      </c>
      <c r="H1651" s="41">
        <v>-3.07732701</v>
      </c>
      <c r="I1651" s="41">
        <v>10000.0</v>
      </c>
      <c r="J1651" s="41">
        <v>5000.0</v>
      </c>
      <c r="K1651" s="41">
        <v>1200.0</v>
      </c>
      <c r="L1651" s="41">
        <v>600.0</v>
      </c>
      <c r="M1651" s="41">
        <v>50.0</v>
      </c>
      <c r="N1651" s="40" t="s">
        <v>1370</v>
      </c>
      <c r="O1651" s="40" t="s">
        <v>208</v>
      </c>
      <c r="P1651" s="40" t="s">
        <v>7310</v>
      </c>
      <c r="Q1651" s="40" t="s">
        <v>8686</v>
      </c>
      <c r="R1651" s="40" t="b">
        <v>0</v>
      </c>
      <c r="S1651" s="40" t="s">
        <v>7286</v>
      </c>
      <c r="T1651" s="40" t="s">
        <v>212</v>
      </c>
      <c r="U1651" s="41">
        <v>0.1</v>
      </c>
      <c r="V1651" s="41">
        <v>0.9</v>
      </c>
      <c r="W1651" s="41">
        <v>0.1</v>
      </c>
      <c r="X1651" s="41">
        <v>0.6</v>
      </c>
      <c r="Y1651" s="40" t="b">
        <v>0</v>
      </c>
      <c r="Z1651" s="40" t="b">
        <v>1</v>
      </c>
      <c r="AA1651" s="40" t="b">
        <v>0</v>
      </c>
      <c r="AB1651" s="40" t="b">
        <v>0</v>
      </c>
      <c r="AC1651" s="41" t="s">
        <v>12733</v>
      </c>
      <c r="AD1651" s="41" t="s">
        <v>12734</v>
      </c>
      <c r="AE1651" s="41">
        <v>451.5496573</v>
      </c>
      <c r="AF1651" s="41">
        <v>-4.854501868</v>
      </c>
      <c r="AG1651" s="42">
        <v>1.37E42</v>
      </c>
      <c r="AH1651" s="51">
        <v>0.577506015</v>
      </c>
      <c r="AI1651" s="45" t="s">
        <v>12735</v>
      </c>
      <c r="AJ1651" s="40" t="s">
        <v>7330</v>
      </c>
      <c r="AK1651" s="41">
        <v>5076.0</v>
      </c>
      <c r="AL1651" s="40" t="s">
        <v>1382</v>
      </c>
      <c r="AM1651" s="40" t="s">
        <v>7285</v>
      </c>
      <c r="AN1651" s="40" t="s">
        <v>224</v>
      </c>
      <c r="AO1651" s="42">
        <v>1.11E139</v>
      </c>
    </row>
    <row r="1652">
      <c r="A1652" s="41">
        <v>255.0</v>
      </c>
      <c r="B1652" s="42">
        <v>1.671302375E9</v>
      </c>
      <c r="C1652" s="42">
        <v>3356.0</v>
      </c>
      <c r="D1652" s="40" t="s">
        <v>1243</v>
      </c>
      <c r="E1652" s="41">
        <v>140.0</v>
      </c>
      <c r="F1652" s="41">
        <v>35.0</v>
      </c>
      <c r="G1652" s="41">
        <v>70.0</v>
      </c>
      <c r="H1652" s="41">
        <v>-3.07732701</v>
      </c>
      <c r="I1652" s="41">
        <v>10000.0</v>
      </c>
      <c r="J1652" s="41">
        <v>5000.0</v>
      </c>
      <c r="K1652" s="41">
        <v>1200.0</v>
      </c>
      <c r="L1652" s="41">
        <v>600.0</v>
      </c>
      <c r="M1652" s="41">
        <v>30.0</v>
      </c>
      <c r="N1652" s="40" t="s">
        <v>1370</v>
      </c>
      <c r="O1652" s="40" t="s">
        <v>208</v>
      </c>
      <c r="P1652" s="40" t="s">
        <v>7305</v>
      </c>
      <c r="Q1652" s="40" t="s">
        <v>8686</v>
      </c>
      <c r="R1652" s="40" t="b">
        <v>0</v>
      </c>
      <c r="S1652" s="40" t="s">
        <v>1373</v>
      </c>
      <c r="T1652" s="40" t="s">
        <v>212</v>
      </c>
      <c r="U1652" s="41">
        <v>0.1</v>
      </c>
      <c r="V1652" s="41">
        <v>0.9</v>
      </c>
      <c r="W1652" s="41">
        <v>0.2</v>
      </c>
      <c r="X1652" s="41">
        <v>0.4</v>
      </c>
      <c r="Y1652" s="40" t="b">
        <v>0</v>
      </c>
      <c r="Z1652" s="40" t="b">
        <v>1</v>
      </c>
      <c r="AA1652" s="40" t="b">
        <v>0</v>
      </c>
      <c r="AB1652" s="40" t="b">
        <v>0</v>
      </c>
      <c r="AC1652" s="41" t="s">
        <v>12736</v>
      </c>
      <c r="AD1652" s="41" t="s">
        <v>12737</v>
      </c>
      <c r="AE1652" s="41">
        <v>249.3444068</v>
      </c>
      <c r="AF1652" s="41">
        <v>-4.854800118</v>
      </c>
      <c r="AG1652" s="42">
        <v>1.57E41</v>
      </c>
      <c r="AH1652" s="51">
        <v>0.577602933</v>
      </c>
      <c r="AI1652" s="45" t="s">
        <v>12738</v>
      </c>
      <c r="AJ1652" s="45">
        <v>1.57435472656346E251</v>
      </c>
      <c r="AK1652" s="41">
        <v>9440.0</v>
      </c>
      <c r="AL1652" s="40" t="s">
        <v>1382</v>
      </c>
      <c r="AM1652" s="40" t="s">
        <v>7285</v>
      </c>
      <c r="AN1652" s="40" t="s">
        <v>224</v>
      </c>
      <c r="AO1652" s="42">
        <v>1.11E136</v>
      </c>
    </row>
    <row r="1653">
      <c r="A1653" s="41">
        <v>7.0</v>
      </c>
      <c r="B1653" s="42">
        <v>1.67130956E9</v>
      </c>
      <c r="C1653" s="42">
        <v>3356.0</v>
      </c>
      <c r="D1653" s="40" t="s">
        <v>1243</v>
      </c>
      <c r="E1653" s="41">
        <v>140.0</v>
      </c>
      <c r="F1653" s="41">
        <v>35.0</v>
      </c>
      <c r="G1653" s="41">
        <v>70.0</v>
      </c>
      <c r="H1653" s="41">
        <v>-3.07732701</v>
      </c>
      <c r="I1653" s="41">
        <v>10000.0</v>
      </c>
      <c r="J1653" s="41">
        <v>5000.0</v>
      </c>
      <c r="K1653" s="41">
        <v>1200.0</v>
      </c>
      <c r="L1653" s="41">
        <v>600.0</v>
      </c>
      <c r="M1653" s="41">
        <v>30.0</v>
      </c>
      <c r="N1653" s="40" t="s">
        <v>1370</v>
      </c>
      <c r="O1653" s="40" t="s">
        <v>1371</v>
      </c>
      <c r="P1653" s="40" t="s">
        <v>209</v>
      </c>
      <c r="Q1653" s="40" t="s">
        <v>8686</v>
      </c>
      <c r="R1653" s="40" t="b">
        <v>0</v>
      </c>
      <c r="S1653" s="40" t="s">
        <v>1373</v>
      </c>
      <c r="T1653" s="40" t="s">
        <v>7305</v>
      </c>
      <c r="U1653" s="41">
        <v>0.1</v>
      </c>
      <c r="V1653" s="41">
        <v>0.9</v>
      </c>
      <c r="W1653" s="41">
        <v>0.3</v>
      </c>
      <c r="X1653" s="41">
        <v>0.5</v>
      </c>
      <c r="Y1653" s="40" t="b">
        <v>0</v>
      </c>
      <c r="Z1653" s="40" t="b">
        <v>1</v>
      </c>
      <c r="AA1653" s="40" t="b">
        <v>0</v>
      </c>
      <c r="AB1653" s="40" t="b">
        <v>0</v>
      </c>
      <c r="AC1653" s="41" t="s">
        <v>12739</v>
      </c>
      <c r="AD1653" s="41" t="s">
        <v>12740</v>
      </c>
      <c r="AE1653" s="46">
        <v>757.3764169</v>
      </c>
      <c r="AF1653" s="41">
        <v>-4.862070355</v>
      </c>
      <c r="AG1653" s="42">
        <v>4.1E41</v>
      </c>
      <c r="AH1653" s="51">
        <v>0.57996545</v>
      </c>
      <c r="AI1653" s="45" t="s">
        <v>12741</v>
      </c>
      <c r="AJ1653" s="40" t="s">
        <v>12742</v>
      </c>
      <c r="AK1653" s="41">
        <v>7385.0</v>
      </c>
      <c r="AL1653" s="40" t="s">
        <v>1382</v>
      </c>
      <c r="AM1653" s="40" t="s">
        <v>7285</v>
      </c>
      <c r="AN1653" s="40" t="s">
        <v>5643</v>
      </c>
      <c r="AO1653" s="42">
        <v>1.0E138</v>
      </c>
    </row>
    <row r="1654">
      <c r="A1654" s="41">
        <v>79.0</v>
      </c>
      <c r="B1654" s="42">
        <v>1.67130956E9</v>
      </c>
      <c r="C1654" s="42">
        <v>3356.0</v>
      </c>
      <c r="D1654" s="40" t="s">
        <v>1243</v>
      </c>
      <c r="E1654" s="41">
        <v>140.0</v>
      </c>
      <c r="F1654" s="41">
        <v>35.0</v>
      </c>
      <c r="G1654" s="41">
        <v>70.0</v>
      </c>
      <c r="H1654" s="41">
        <v>-3.07732701</v>
      </c>
      <c r="I1654" s="41">
        <v>10000.0</v>
      </c>
      <c r="J1654" s="41">
        <v>5000.0</v>
      </c>
      <c r="K1654" s="41">
        <v>1200.0</v>
      </c>
      <c r="L1654" s="41">
        <v>600.0</v>
      </c>
      <c r="M1654" s="41">
        <v>30.0</v>
      </c>
      <c r="N1654" s="40" t="s">
        <v>1370</v>
      </c>
      <c r="O1654" s="40" t="s">
        <v>1371</v>
      </c>
      <c r="P1654" s="40" t="s">
        <v>7305</v>
      </c>
      <c r="Q1654" s="40" t="s">
        <v>8686</v>
      </c>
      <c r="R1654" s="40" t="b">
        <v>0</v>
      </c>
      <c r="S1654" s="40" t="s">
        <v>1373</v>
      </c>
      <c r="T1654" s="40" t="s">
        <v>7305</v>
      </c>
      <c r="U1654" s="41">
        <v>0.1</v>
      </c>
      <c r="V1654" s="41">
        <v>0.9</v>
      </c>
      <c r="W1654" s="41">
        <v>0.3</v>
      </c>
      <c r="X1654" s="41">
        <v>0.5</v>
      </c>
      <c r="Y1654" s="40" t="b">
        <v>0</v>
      </c>
      <c r="Z1654" s="40" t="b">
        <v>1</v>
      </c>
      <c r="AA1654" s="40" t="b">
        <v>0</v>
      </c>
      <c r="AB1654" s="40" t="b">
        <v>0</v>
      </c>
      <c r="AC1654" s="41" t="s">
        <v>12743</v>
      </c>
      <c r="AD1654" s="41" t="s">
        <v>12744</v>
      </c>
      <c r="AE1654" s="41">
        <v>724.3820405</v>
      </c>
      <c r="AF1654" s="41">
        <v>-4.862070355</v>
      </c>
      <c r="AG1654" s="42">
        <v>4.1E41</v>
      </c>
      <c r="AH1654" s="51">
        <v>0.57996545</v>
      </c>
      <c r="AI1654" s="45" t="s">
        <v>12741</v>
      </c>
      <c r="AJ1654" s="40" t="s">
        <v>12742</v>
      </c>
      <c r="AK1654" s="41">
        <v>7385.0</v>
      </c>
      <c r="AL1654" s="40" t="s">
        <v>1382</v>
      </c>
      <c r="AM1654" s="40" t="s">
        <v>7285</v>
      </c>
      <c r="AN1654" s="40" t="s">
        <v>5643</v>
      </c>
      <c r="AO1654" s="42">
        <v>1.0E138</v>
      </c>
    </row>
    <row r="1655">
      <c r="A1655" s="41">
        <v>435.0</v>
      </c>
      <c r="B1655" s="42">
        <v>1.671302375E9</v>
      </c>
      <c r="C1655" s="42">
        <v>3356.0</v>
      </c>
      <c r="D1655" s="40" t="s">
        <v>1243</v>
      </c>
      <c r="E1655" s="41">
        <v>140.0</v>
      </c>
      <c r="F1655" s="41">
        <v>35.0</v>
      </c>
      <c r="G1655" s="41">
        <v>70.0</v>
      </c>
      <c r="H1655" s="41">
        <v>-3.07732701</v>
      </c>
      <c r="I1655" s="41">
        <v>10000.0</v>
      </c>
      <c r="J1655" s="41">
        <v>5000.0</v>
      </c>
      <c r="K1655" s="41">
        <v>1200.0</v>
      </c>
      <c r="L1655" s="41">
        <v>600.0</v>
      </c>
      <c r="M1655" s="41">
        <v>50.0</v>
      </c>
      <c r="N1655" s="40" t="s">
        <v>1370</v>
      </c>
      <c r="O1655" s="40" t="s">
        <v>1371</v>
      </c>
      <c r="P1655" s="40" t="s">
        <v>7305</v>
      </c>
      <c r="Q1655" s="40" t="s">
        <v>8686</v>
      </c>
      <c r="R1655" s="40" t="b">
        <v>0</v>
      </c>
      <c r="S1655" s="40" t="s">
        <v>1373</v>
      </c>
      <c r="T1655" s="40" t="s">
        <v>212</v>
      </c>
      <c r="U1655" s="41">
        <v>0.1</v>
      </c>
      <c r="V1655" s="41">
        <v>0.9</v>
      </c>
      <c r="W1655" s="41">
        <v>0.2</v>
      </c>
      <c r="X1655" s="41">
        <v>0.4</v>
      </c>
      <c r="Y1655" s="40" t="b">
        <v>0</v>
      </c>
      <c r="Z1655" s="40" t="b">
        <v>1</v>
      </c>
      <c r="AA1655" s="40" t="b">
        <v>0</v>
      </c>
      <c r="AB1655" s="40" t="b">
        <v>0</v>
      </c>
      <c r="AC1655" s="41" t="s">
        <v>12745</v>
      </c>
      <c r="AD1655" s="41" t="s">
        <v>12746</v>
      </c>
      <c r="AE1655" s="41">
        <v>313.1558204</v>
      </c>
      <c r="AF1655" s="41">
        <v>-4.868023877</v>
      </c>
      <c r="AG1655" s="42">
        <v>2.26E41</v>
      </c>
      <c r="AH1655" s="51">
        <v>0.581900091</v>
      </c>
      <c r="AI1655" s="45" t="s">
        <v>12747</v>
      </c>
      <c r="AJ1655" s="40" t="s">
        <v>12748</v>
      </c>
      <c r="AK1655" s="41">
        <v>6909.0</v>
      </c>
      <c r="AL1655" s="40" t="s">
        <v>1382</v>
      </c>
      <c r="AM1655" s="40" t="s">
        <v>7285</v>
      </c>
      <c r="AN1655" s="40" t="s">
        <v>224</v>
      </c>
      <c r="AO1655" s="42">
        <v>1.01E137</v>
      </c>
    </row>
    <row r="1656">
      <c r="A1656" s="41">
        <v>1053.0</v>
      </c>
      <c r="B1656" s="42">
        <v>1.671302375E9</v>
      </c>
      <c r="C1656" s="42">
        <v>3356.0</v>
      </c>
      <c r="D1656" s="40" t="s">
        <v>1243</v>
      </c>
      <c r="E1656" s="41">
        <v>140.0</v>
      </c>
      <c r="F1656" s="41">
        <v>35.0</v>
      </c>
      <c r="G1656" s="41">
        <v>70.0</v>
      </c>
      <c r="H1656" s="41">
        <v>-3.07732701</v>
      </c>
      <c r="I1656" s="41">
        <v>10000.0</v>
      </c>
      <c r="J1656" s="41">
        <v>5000.0</v>
      </c>
      <c r="K1656" s="41">
        <v>1200.0</v>
      </c>
      <c r="L1656" s="41">
        <v>600.0</v>
      </c>
      <c r="M1656" s="41">
        <v>100.0</v>
      </c>
      <c r="N1656" s="40" t="s">
        <v>1370</v>
      </c>
      <c r="O1656" s="40" t="s">
        <v>208</v>
      </c>
      <c r="P1656" s="40" t="s">
        <v>212</v>
      </c>
      <c r="Q1656" s="40" t="s">
        <v>8686</v>
      </c>
      <c r="R1656" s="40" t="b">
        <v>0</v>
      </c>
      <c r="S1656" s="40" t="s">
        <v>7286</v>
      </c>
      <c r="T1656" s="40" t="s">
        <v>212</v>
      </c>
      <c r="U1656" s="41">
        <v>0.1</v>
      </c>
      <c r="V1656" s="41">
        <v>0.9</v>
      </c>
      <c r="W1656" s="41">
        <v>0.1</v>
      </c>
      <c r="X1656" s="41">
        <v>0.4</v>
      </c>
      <c r="Y1656" s="40" t="b">
        <v>0</v>
      </c>
      <c r="Z1656" s="40" t="b">
        <v>1</v>
      </c>
      <c r="AA1656" s="40" t="b">
        <v>0</v>
      </c>
      <c r="AB1656" s="40" t="b">
        <v>0</v>
      </c>
      <c r="AC1656" s="41" t="s">
        <v>12749</v>
      </c>
      <c r="AD1656" s="41" t="s">
        <v>9485</v>
      </c>
      <c r="AE1656" s="41">
        <v>484.3428326</v>
      </c>
      <c r="AF1656" s="41">
        <v>-4.869579479</v>
      </c>
      <c r="AG1656" s="42">
        <v>8.08E41</v>
      </c>
      <c r="AH1656" s="51">
        <v>0.582405595</v>
      </c>
      <c r="AI1656" s="45" t="s">
        <v>12750</v>
      </c>
      <c r="AJ1656" s="40" t="s">
        <v>12751</v>
      </c>
      <c r="AK1656" s="41">
        <v>5836.0</v>
      </c>
      <c r="AL1656" s="40" t="s">
        <v>1382</v>
      </c>
      <c r="AM1656" s="40" t="s">
        <v>7285</v>
      </c>
      <c r="AN1656" s="40" t="s">
        <v>224</v>
      </c>
      <c r="AO1656" s="42">
        <v>1.0E139</v>
      </c>
    </row>
    <row r="1657">
      <c r="A1657" s="41">
        <v>73.0</v>
      </c>
      <c r="B1657" s="42">
        <v>1.671302375E9</v>
      </c>
      <c r="C1657" s="42">
        <v>3356.0</v>
      </c>
      <c r="D1657" s="40" t="s">
        <v>1243</v>
      </c>
      <c r="E1657" s="41">
        <v>140.0</v>
      </c>
      <c r="F1657" s="41">
        <v>35.0</v>
      </c>
      <c r="G1657" s="41">
        <v>70.0</v>
      </c>
      <c r="H1657" s="41">
        <v>-3.07732701</v>
      </c>
      <c r="I1657" s="41">
        <v>10000.0</v>
      </c>
      <c r="J1657" s="41">
        <v>5000.0</v>
      </c>
      <c r="K1657" s="41">
        <v>1200.0</v>
      </c>
      <c r="L1657" s="41">
        <v>600.0</v>
      </c>
      <c r="M1657" s="41">
        <v>30.0</v>
      </c>
      <c r="N1657" s="40" t="s">
        <v>1370</v>
      </c>
      <c r="O1657" s="40" t="s">
        <v>1371</v>
      </c>
      <c r="P1657" s="40" t="s">
        <v>7305</v>
      </c>
      <c r="Q1657" s="40" t="s">
        <v>8686</v>
      </c>
      <c r="R1657" s="40" t="b">
        <v>0</v>
      </c>
      <c r="S1657" s="40" t="s">
        <v>1373</v>
      </c>
      <c r="T1657" s="40" t="s">
        <v>212</v>
      </c>
      <c r="U1657" s="41">
        <v>0.1</v>
      </c>
      <c r="V1657" s="41">
        <v>0.9</v>
      </c>
      <c r="W1657" s="41">
        <v>0.1</v>
      </c>
      <c r="X1657" s="41">
        <v>0.5</v>
      </c>
      <c r="Y1657" s="40" t="b">
        <v>0</v>
      </c>
      <c r="Z1657" s="40" t="b">
        <v>1</v>
      </c>
      <c r="AA1657" s="40" t="b">
        <v>0</v>
      </c>
      <c r="AB1657" s="40" t="b">
        <v>0</v>
      </c>
      <c r="AC1657" s="41" t="s">
        <v>12752</v>
      </c>
      <c r="AD1657" s="41" t="s">
        <v>12753</v>
      </c>
      <c r="AE1657" s="41">
        <v>333.3050833</v>
      </c>
      <c r="AF1657" s="41">
        <v>-4.870040706</v>
      </c>
      <c r="AG1657" s="42">
        <v>1.22E42</v>
      </c>
      <c r="AH1657" s="51">
        <v>0.582555474</v>
      </c>
      <c r="AI1657" s="45" t="s">
        <v>12754</v>
      </c>
      <c r="AJ1657" s="46">
        <v>1.21648470772561E128</v>
      </c>
      <c r="AK1657" s="41">
        <v>10000.0</v>
      </c>
      <c r="AL1657" s="40" t="s">
        <v>216</v>
      </c>
      <c r="AM1657" s="40" t="s">
        <v>7285</v>
      </c>
      <c r="AN1657" s="40" t="s">
        <v>224</v>
      </c>
      <c r="AO1657" s="42">
        <v>1.1E139</v>
      </c>
    </row>
    <row r="1658">
      <c r="A1658" s="41">
        <v>12.0</v>
      </c>
      <c r="B1658" s="42">
        <v>1.67130956E9</v>
      </c>
      <c r="C1658" s="42">
        <v>3356.0</v>
      </c>
      <c r="D1658" s="40" t="s">
        <v>1243</v>
      </c>
      <c r="E1658" s="41">
        <v>140.0</v>
      </c>
      <c r="F1658" s="41">
        <v>35.0</v>
      </c>
      <c r="G1658" s="41">
        <v>70.0</v>
      </c>
      <c r="H1658" s="41">
        <v>-3.07732701</v>
      </c>
      <c r="I1658" s="41">
        <v>10000.0</v>
      </c>
      <c r="J1658" s="41">
        <v>5000.0</v>
      </c>
      <c r="K1658" s="41">
        <v>1200.0</v>
      </c>
      <c r="L1658" s="41">
        <v>600.0</v>
      </c>
      <c r="M1658" s="41">
        <v>30.0</v>
      </c>
      <c r="N1658" s="40" t="s">
        <v>1370</v>
      </c>
      <c r="O1658" s="40" t="s">
        <v>1371</v>
      </c>
      <c r="P1658" s="40" t="s">
        <v>209</v>
      </c>
      <c r="Q1658" s="40" t="s">
        <v>8686</v>
      </c>
      <c r="R1658" s="40" t="b">
        <v>0</v>
      </c>
      <c r="S1658" s="40" t="s">
        <v>7286</v>
      </c>
      <c r="T1658" s="40" t="s">
        <v>7305</v>
      </c>
      <c r="U1658" s="41">
        <v>0.1</v>
      </c>
      <c r="V1658" s="41">
        <v>0.9</v>
      </c>
      <c r="W1658" s="41">
        <v>0.2</v>
      </c>
      <c r="X1658" s="41">
        <v>0.4</v>
      </c>
      <c r="Y1658" s="40" t="b">
        <v>0</v>
      </c>
      <c r="Z1658" s="40" t="b">
        <v>1</v>
      </c>
      <c r="AA1658" s="40" t="b">
        <v>0</v>
      </c>
      <c r="AB1658" s="40" t="b">
        <v>0</v>
      </c>
      <c r="AC1658" s="41" t="s">
        <v>12755</v>
      </c>
      <c r="AD1658" s="41" t="s">
        <v>12756</v>
      </c>
      <c r="AE1658" s="41">
        <v>511.3577938</v>
      </c>
      <c r="AF1658" s="41">
        <v>-4.875759778</v>
      </c>
      <c r="AG1658" s="42">
        <v>8.96E40</v>
      </c>
      <c r="AH1658" s="51">
        <v>0.584413929</v>
      </c>
      <c r="AI1658" s="45" t="s">
        <v>12757</v>
      </c>
      <c r="AJ1658" s="40" t="s">
        <v>7330</v>
      </c>
      <c r="AK1658" s="41">
        <v>5122.0</v>
      </c>
      <c r="AL1658" s="40" t="s">
        <v>1382</v>
      </c>
      <c r="AM1658" s="40" t="s">
        <v>7285</v>
      </c>
      <c r="AN1658" s="40" t="s">
        <v>5643</v>
      </c>
      <c r="AO1658" s="42">
        <v>1.0E136</v>
      </c>
    </row>
    <row r="1659">
      <c r="A1659" s="41">
        <v>220.0</v>
      </c>
      <c r="B1659" s="42">
        <v>1.671302375E9</v>
      </c>
      <c r="C1659" s="42">
        <v>3356.0</v>
      </c>
      <c r="D1659" s="40" t="s">
        <v>1243</v>
      </c>
      <c r="E1659" s="41">
        <v>140.0</v>
      </c>
      <c r="F1659" s="41">
        <v>35.0</v>
      </c>
      <c r="G1659" s="41">
        <v>70.0</v>
      </c>
      <c r="H1659" s="41">
        <v>-3.07732701</v>
      </c>
      <c r="I1659" s="41">
        <v>10000.0</v>
      </c>
      <c r="J1659" s="41">
        <v>5000.0</v>
      </c>
      <c r="K1659" s="41">
        <v>1200.0</v>
      </c>
      <c r="L1659" s="41">
        <v>600.0</v>
      </c>
      <c r="M1659" s="41">
        <v>30.0</v>
      </c>
      <c r="N1659" s="40" t="s">
        <v>1370</v>
      </c>
      <c r="O1659" s="40" t="s">
        <v>208</v>
      </c>
      <c r="P1659" s="40" t="s">
        <v>7310</v>
      </c>
      <c r="Q1659" s="40" t="s">
        <v>8686</v>
      </c>
      <c r="R1659" s="40" t="b">
        <v>0</v>
      </c>
      <c r="S1659" s="40" t="s">
        <v>1373</v>
      </c>
      <c r="T1659" s="40" t="s">
        <v>212</v>
      </c>
      <c r="U1659" s="41">
        <v>0.1</v>
      </c>
      <c r="V1659" s="41">
        <v>0.9</v>
      </c>
      <c r="W1659" s="41">
        <v>0.2</v>
      </c>
      <c r="X1659" s="41">
        <v>0.5</v>
      </c>
      <c r="Y1659" s="40" t="b">
        <v>0</v>
      </c>
      <c r="Z1659" s="40" t="b">
        <v>1</v>
      </c>
      <c r="AA1659" s="40" t="b">
        <v>0</v>
      </c>
      <c r="AB1659" s="40" t="b">
        <v>0</v>
      </c>
      <c r="AC1659" s="41" t="s">
        <v>12450</v>
      </c>
      <c r="AD1659" s="41" t="s">
        <v>7730</v>
      </c>
      <c r="AE1659" s="41">
        <v>239.9524381</v>
      </c>
      <c r="AF1659" s="41">
        <v>-4.875852326</v>
      </c>
      <c r="AG1659" s="42">
        <v>5.9E41</v>
      </c>
      <c r="AH1659" s="51">
        <v>0.584444003</v>
      </c>
      <c r="AI1659" s="45" t="s">
        <v>12758</v>
      </c>
      <c r="AJ1659" s="45">
        <v>5.89858094726593E251</v>
      </c>
      <c r="AK1659" s="41">
        <v>5742.0</v>
      </c>
      <c r="AL1659" s="40" t="s">
        <v>1382</v>
      </c>
      <c r="AM1659" s="40" t="s">
        <v>7285</v>
      </c>
      <c r="AN1659" s="40" t="s">
        <v>224</v>
      </c>
      <c r="AO1659" s="42">
        <v>1.1E138</v>
      </c>
    </row>
    <row r="1660">
      <c r="A1660" s="41">
        <v>1055.0</v>
      </c>
      <c r="B1660" s="42">
        <v>1.671302375E9</v>
      </c>
      <c r="C1660" s="42">
        <v>3356.0</v>
      </c>
      <c r="D1660" s="40" t="s">
        <v>1243</v>
      </c>
      <c r="E1660" s="41">
        <v>140.0</v>
      </c>
      <c r="F1660" s="41">
        <v>35.0</v>
      </c>
      <c r="G1660" s="41">
        <v>70.0</v>
      </c>
      <c r="H1660" s="41">
        <v>-3.07732701</v>
      </c>
      <c r="I1660" s="41">
        <v>10000.0</v>
      </c>
      <c r="J1660" s="41">
        <v>5000.0</v>
      </c>
      <c r="K1660" s="41">
        <v>1200.0</v>
      </c>
      <c r="L1660" s="41">
        <v>600.0</v>
      </c>
      <c r="M1660" s="41">
        <v>100.0</v>
      </c>
      <c r="N1660" s="40" t="s">
        <v>1370</v>
      </c>
      <c r="O1660" s="40" t="s">
        <v>208</v>
      </c>
      <c r="P1660" s="40" t="s">
        <v>212</v>
      </c>
      <c r="Q1660" s="40" t="s">
        <v>8686</v>
      </c>
      <c r="R1660" s="40" t="b">
        <v>0</v>
      </c>
      <c r="S1660" s="40" t="s">
        <v>7286</v>
      </c>
      <c r="T1660" s="40" t="s">
        <v>212</v>
      </c>
      <c r="U1660" s="41">
        <v>0.1</v>
      </c>
      <c r="V1660" s="41">
        <v>0.9</v>
      </c>
      <c r="W1660" s="41">
        <v>0.1</v>
      </c>
      <c r="X1660" s="41">
        <v>0.6</v>
      </c>
      <c r="Y1660" s="40" t="b">
        <v>0</v>
      </c>
      <c r="Z1660" s="40" t="b">
        <v>1</v>
      </c>
      <c r="AA1660" s="40" t="b">
        <v>0</v>
      </c>
      <c r="AB1660" s="40" t="b">
        <v>0</v>
      </c>
      <c r="AC1660" s="41" t="s">
        <v>12759</v>
      </c>
      <c r="AD1660" s="41" t="s">
        <v>12760</v>
      </c>
      <c r="AE1660" s="41">
        <v>1200.739943</v>
      </c>
      <c r="AF1660" s="41">
        <v>-4.876400228</v>
      </c>
      <c r="AG1660" s="42">
        <v>9.21E40</v>
      </c>
      <c r="AH1660" s="51">
        <v>0.584622048</v>
      </c>
      <c r="AI1660" s="45" t="s">
        <v>12761</v>
      </c>
      <c r="AJ1660" s="40" t="s">
        <v>12762</v>
      </c>
      <c r="AK1660" s="41">
        <v>9702.0</v>
      </c>
      <c r="AL1660" s="40" t="s">
        <v>2224</v>
      </c>
      <c r="AM1660" s="40" t="s">
        <v>7285</v>
      </c>
      <c r="AN1660" s="40" t="s">
        <v>224</v>
      </c>
      <c r="AO1660" s="42">
        <v>1.0E136</v>
      </c>
    </row>
    <row r="1661">
      <c r="A1661" s="41">
        <v>222.0</v>
      </c>
      <c r="B1661" s="42">
        <v>1.671302375E9</v>
      </c>
      <c r="C1661" s="42">
        <v>3356.0</v>
      </c>
      <c r="D1661" s="40" t="s">
        <v>1243</v>
      </c>
      <c r="E1661" s="41">
        <v>140.0</v>
      </c>
      <c r="F1661" s="41">
        <v>35.0</v>
      </c>
      <c r="G1661" s="41">
        <v>70.0</v>
      </c>
      <c r="H1661" s="41">
        <v>-3.07732701</v>
      </c>
      <c r="I1661" s="41">
        <v>10000.0</v>
      </c>
      <c r="J1661" s="41">
        <v>5000.0</v>
      </c>
      <c r="K1661" s="41">
        <v>1200.0</v>
      </c>
      <c r="L1661" s="41">
        <v>600.0</v>
      </c>
      <c r="M1661" s="41">
        <v>30.0</v>
      </c>
      <c r="N1661" s="40" t="s">
        <v>1370</v>
      </c>
      <c r="O1661" s="40" t="s">
        <v>208</v>
      </c>
      <c r="P1661" s="40" t="s">
        <v>7310</v>
      </c>
      <c r="Q1661" s="40" t="s">
        <v>8686</v>
      </c>
      <c r="R1661" s="40" t="b">
        <v>0</v>
      </c>
      <c r="S1661" s="40" t="s">
        <v>1373</v>
      </c>
      <c r="T1661" s="40" t="s">
        <v>212</v>
      </c>
      <c r="U1661" s="41">
        <v>0.1</v>
      </c>
      <c r="V1661" s="41">
        <v>0.9</v>
      </c>
      <c r="W1661" s="41">
        <v>0.3</v>
      </c>
      <c r="X1661" s="41">
        <v>0.4</v>
      </c>
      <c r="Y1661" s="40" t="b">
        <v>0</v>
      </c>
      <c r="Z1661" s="40" t="b">
        <v>1</v>
      </c>
      <c r="AA1661" s="40" t="b">
        <v>0</v>
      </c>
      <c r="AB1661" s="40" t="b">
        <v>0</v>
      </c>
      <c r="AC1661" s="41" t="s">
        <v>12763</v>
      </c>
      <c r="AD1661" s="41" t="s">
        <v>12764</v>
      </c>
      <c r="AE1661" s="41">
        <v>296.4841919</v>
      </c>
      <c r="AF1661" s="41">
        <v>-4.879422228</v>
      </c>
      <c r="AG1661" s="42">
        <v>3.25E41</v>
      </c>
      <c r="AH1661" s="51">
        <v>0.585604069</v>
      </c>
      <c r="AI1661" s="45" t="s">
        <v>12765</v>
      </c>
      <c r="AJ1661" s="40" t="s">
        <v>12766</v>
      </c>
      <c r="AK1661" s="41">
        <v>8524.0</v>
      </c>
      <c r="AL1661" s="40" t="s">
        <v>1382</v>
      </c>
      <c r="AM1661" s="40" t="s">
        <v>7285</v>
      </c>
      <c r="AN1661" s="40" t="s">
        <v>224</v>
      </c>
      <c r="AO1661" s="42">
        <v>1.11E137</v>
      </c>
    </row>
    <row r="1662">
      <c r="A1662" s="41">
        <v>50.0</v>
      </c>
      <c r="B1662" s="42">
        <v>1.67130956E9</v>
      </c>
      <c r="C1662" s="42">
        <v>3356.0</v>
      </c>
      <c r="D1662" s="40" t="s">
        <v>1243</v>
      </c>
      <c r="E1662" s="41">
        <v>140.0</v>
      </c>
      <c r="F1662" s="41">
        <v>35.0</v>
      </c>
      <c r="G1662" s="41">
        <v>70.0</v>
      </c>
      <c r="H1662" s="41">
        <v>-3.07732701</v>
      </c>
      <c r="I1662" s="41">
        <v>10000.0</v>
      </c>
      <c r="J1662" s="41">
        <v>5000.0</v>
      </c>
      <c r="K1662" s="41">
        <v>1200.0</v>
      </c>
      <c r="L1662" s="41">
        <v>600.0</v>
      </c>
      <c r="M1662" s="41">
        <v>30.0</v>
      </c>
      <c r="N1662" s="40" t="s">
        <v>1370</v>
      </c>
      <c r="O1662" s="40" t="s">
        <v>1371</v>
      </c>
      <c r="P1662" s="40" t="s">
        <v>7310</v>
      </c>
      <c r="Q1662" s="40" t="s">
        <v>8686</v>
      </c>
      <c r="R1662" s="40" t="b">
        <v>0</v>
      </c>
      <c r="S1662" s="40" t="s">
        <v>7286</v>
      </c>
      <c r="T1662" s="40" t="s">
        <v>7305</v>
      </c>
      <c r="U1662" s="41">
        <v>0.1</v>
      </c>
      <c r="V1662" s="41">
        <v>0.9</v>
      </c>
      <c r="W1662" s="41">
        <v>0.2</v>
      </c>
      <c r="X1662" s="41">
        <v>0.6</v>
      </c>
      <c r="Y1662" s="40" t="b">
        <v>0</v>
      </c>
      <c r="Z1662" s="40" t="b">
        <v>1</v>
      </c>
      <c r="AA1662" s="40" t="b">
        <v>0</v>
      </c>
      <c r="AB1662" s="40" t="b">
        <v>0</v>
      </c>
      <c r="AC1662" s="41" t="s">
        <v>12767</v>
      </c>
      <c r="AD1662" s="41" t="s">
        <v>12768</v>
      </c>
      <c r="AE1662" s="41">
        <v>741.6886215</v>
      </c>
      <c r="AF1662" s="41">
        <v>-4.895152354</v>
      </c>
      <c r="AG1662" s="42">
        <v>9.24E41</v>
      </c>
      <c r="AH1662" s="51">
        <v>0.590715689</v>
      </c>
      <c r="AI1662" s="45" t="s">
        <v>12769</v>
      </c>
      <c r="AJ1662" s="45">
        <v>9.24435435907719E251</v>
      </c>
      <c r="AK1662" s="41">
        <v>3291.0</v>
      </c>
      <c r="AL1662" s="40" t="s">
        <v>7372</v>
      </c>
      <c r="AM1662" s="40" t="s">
        <v>7285</v>
      </c>
      <c r="AN1662" s="40" t="s">
        <v>5643</v>
      </c>
      <c r="AO1662" s="42">
        <v>1.01E139</v>
      </c>
    </row>
    <row r="1663">
      <c r="A1663" s="41">
        <v>196.0</v>
      </c>
      <c r="B1663" s="42">
        <v>1.671302375E9</v>
      </c>
      <c r="C1663" s="42">
        <v>3356.0</v>
      </c>
      <c r="D1663" s="40" t="s">
        <v>1243</v>
      </c>
      <c r="E1663" s="41">
        <v>140.0</v>
      </c>
      <c r="F1663" s="41">
        <v>35.0</v>
      </c>
      <c r="G1663" s="41">
        <v>70.0</v>
      </c>
      <c r="H1663" s="41">
        <v>-3.07732701</v>
      </c>
      <c r="I1663" s="41">
        <v>10000.0</v>
      </c>
      <c r="J1663" s="41">
        <v>5000.0</v>
      </c>
      <c r="K1663" s="41">
        <v>1200.0</v>
      </c>
      <c r="L1663" s="41">
        <v>600.0</v>
      </c>
      <c r="M1663" s="41">
        <v>30.0</v>
      </c>
      <c r="N1663" s="40" t="s">
        <v>1370</v>
      </c>
      <c r="O1663" s="40" t="s">
        <v>208</v>
      </c>
      <c r="P1663" s="40" t="s">
        <v>209</v>
      </c>
      <c r="Q1663" s="40" t="s">
        <v>8686</v>
      </c>
      <c r="R1663" s="40" t="b">
        <v>0</v>
      </c>
      <c r="S1663" s="40" t="s">
        <v>7286</v>
      </c>
      <c r="T1663" s="40" t="s">
        <v>212</v>
      </c>
      <c r="U1663" s="41">
        <v>0.1</v>
      </c>
      <c r="V1663" s="41">
        <v>0.9</v>
      </c>
      <c r="W1663" s="41">
        <v>0.3</v>
      </c>
      <c r="X1663" s="41">
        <v>0.5</v>
      </c>
      <c r="Y1663" s="40" t="b">
        <v>0</v>
      </c>
      <c r="Z1663" s="40" t="b">
        <v>1</v>
      </c>
      <c r="AA1663" s="40" t="b">
        <v>0</v>
      </c>
      <c r="AB1663" s="40" t="b">
        <v>0</v>
      </c>
      <c r="AC1663" s="41" t="s">
        <v>10104</v>
      </c>
      <c r="AD1663" s="41" t="s">
        <v>12770</v>
      </c>
      <c r="AE1663" s="41">
        <v>163.5585489</v>
      </c>
      <c r="AF1663" s="41">
        <v>-4.897859286</v>
      </c>
      <c r="AG1663" s="42">
        <v>8.16E41</v>
      </c>
      <c r="AH1663" s="51">
        <v>0.591595326</v>
      </c>
      <c r="AI1663" s="45" t="s">
        <v>12771</v>
      </c>
      <c r="AJ1663" s="40" t="s">
        <v>12772</v>
      </c>
      <c r="AK1663" s="41">
        <v>5126.0</v>
      </c>
      <c r="AL1663" s="40" t="s">
        <v>1382</v>
      </c>
      <c r="AM1663" s="40" t="s">
        <v>7285</v>
      </c>
      <c r="AN1663" s="40" t="s">
        <v>224</v>
      </c>
      <c r="AO1663" s="42">
        <v>1.0E139</v>
      </c>
    </row>
    <row r="1664">
      <c r="A1664" s="41">
        <v>89.0</v>
      </c>
      <c r="B1664" s="42">
        <v>1.67130956E9</v>
      </c>
      <c r="C1664" s="42">
        <v>3356.0</v>
      </c>
      <c r="D1664" s="40" t="s">
        <v>1243</v>
      </c>
      <c r="E1664" s="41">
        <v>140.0</v>
      </c>
      <c r="F1664" s="41">
        <v>35.0</v>
      </c>
      <c r="G1664" s="41">
        <v>70.0</v>
      </c>
      <c r="H1664" s="41">
        <v>-3.07732701</v>
      </c>
      <c r="I1664" s="41">
        <v>10000.0</v>
      </c>
      <c r="J1664" s="41">
        <v>5000.0</v>
      </c>
      <c r="K1664" s="41">
        <v>1200.0</v>
      </c>
      <c r="L1664" s="41">
        <v>600.0</v>
      </c>
      <c r="M1664" s="41">
        <v>30.0</v>
      </c>
      <c r="N1664" s="40" t="s">
        <v>1370</v>
      </c>
      <c r="O1664" s="40" t="s">
        <v>1371</v>
      </c>
      <c r="P1664" s="40" t="s">
        <v>7305</v>
      </c>
      <c r="Q1664" s="40" t="s">
        <v>8686</v>
      </c>
      <c r="R1664" s="40" t="b">
        <v>0</v>
      </c>
      <c r="S1664" s="40" t="s">
        <v>7286</v>
      </c>
      <c r="T1664" s="40" t="s">
        <v>7305</v>
      </c>
      <c r="U1664" s="41">
        <v>0.1</v>
      </c>
      <c r="V1664" s="41">
        <v>0.9</v>
      </c>
      <c r="W1664" s="41">
        <v>0.3</v>
      </c>
      <c r="X1664" s="41">
        <v>0.6</v>
      </c>
      <c r="Y1664" s="40" t="b">
        <v>0</v>
      </c>
      <c r="Z1664" s="40" t="b">
        <v>1</v>
      </c>
      <c r="AA1664" s="40" t="b">
        <v>0</v>
      </c>
      <c r="AB1664" s="40" t="b">
        <v>0</v>
      </c>
      <c r="AC1664" s="41" t="s">
        <v>12773</v>
      </c>
      <c r="AD1664" s="41" t="s">
        <v>10359</v>
      </c>
      <c r="AE1664" s="41">
        <v>608.7959089</v>
      </c>
      <c r="AF1664" s="41">
        <v>-4.912882535</v>
      </c>
      <c r="AG1664" s="42">
        <v>8.41E41</v>
      </c>
      <c r="AH1664" s="51">
        <v>0.596477241</v>
      </c>
      <c r="AI1664" s="45" t="s">
        <v>12774</v>
      </c>
      <c r="AJ1664" s="40" t="s">
        <v>12775</v>
      </c>
      <c r="AK1664" s="41">
        <v>4137.0</v>
      </c>
      <c r="AL1664" s="40" t="s">
        <v>7372</v>
      </c>
      <c r="AM1664" s="40" t="s">
        <v>7285</v>
      </c>
      <c r="AN1664" s="40" t="s">
        <v>5643</v>
      </c>
      <c r="AO1664" s="42">
        <v>1.0E139</v>
      </c>
    </row>
    <row r="1665">
      <c r="A1665" s="41">
        <v>74.0</v>
      </c>
      <c r="B1665" s="42">
        <v>1.67130956E9</v>
      </c>
      <c r="C1665" s="42">
        <v>3356.0</v>
      </c>
      <c r="D1665" s="40" t="s">
        <v>1243</v>
      </c>
      <c r="E1665" s="41">
        <v>140.0</v>
      </c>
      <c r="F1665" s="41">
        <v>35.0</v>
      </c>
      <c r="G1665" s="41">
        <v>70.0</v>
      </c>
      <c r="H1665" s="41">
        <v>-3.07732701</v>
      </c>
      <c r="I1665" s="41">
        <v>10000.0</v>
      </c>
      <c r="J1665" s="41">
        <v>5000.0</v>
      </c>
      <c r="K1665" s="41">
        <v>1200.0</v>
      </c>
      <c r="L1665" s="41">
        <v>600.0</v>
      </c>
      <c r="M1665" s="41">
        <v>30.0</v>
      </c>
      <c r="N1665" s="40" t="s">
        <v>1370</v>
      </c>
      <c r="O1665" s="40" t="s">
        <v>1371</v>
      </c>
      <c r="P1665" s="40" t="s">
        <v>7305</v>
      </c>
      <c r="Q1665" s="40" t="s">
        <v>8686</v>
      </c>
      <c r="R1665" s="40" t="b">
        <v>0</v>
      </c>
      <c r="S1665" s="40" t="s">
        <v>1373</v>
      </c>
      <c r="T1665" s="40" t="s">
        <v>7305</v>
      </c>
      <c r="U1665" s="41">
        <v>0.1</v>
      </c>
      <c r="V1665" s="41">
        <v>0.9</v>
      </c>
      <c r="W1665" s="41">
        <v>0.1</v>
      </c>
      <c r="X1665" s="41">
        <v>0.6</v>
      </c>
      <c r="Y1665" s="40" t="b">
        <v>0</v>
      </c>
      <c r="Z1665" s="40" t="b">
        <v>1</v>
      </c>
      <c r="AA1665" s="40" t="b">
        <v>0</v>
      </c>
      <c r="AB1665" s="40" t="b">
        <v>0</v>
      </c>
      <c r="AC1665" s="41" t="s">
        <v>12776</v>
      </c>
      <c r="AD1665" s="41" t="s">
        <v>12777</v>
      </c>
      <c r="AE1665" s="41">
        <v>753.2493312</v>
      </c>
      <c r="AF1665" s="41">
        <v>-4.924504865</v>
      </c>
      <c r="AG1665" s="42">
        <v>4.92E41</v>
      </c>
      <c r="AH1665" s="51">
        <v>0.600254003</v>
      </c>
      <c r="AI1665" s="45" t="s">
        <v>12778</v>
      </c>
      <c r="AJ1665" s="46">
        <v>4.91878345544303E125</v>
      </c>
      <c r="AK1665" s="41">
        <v>6361.0</v>
      </c>
      <c r="AL1665" s="40" t="s">
        <v>1382</v>
      </c>
      <c r="AM1665" s="40" t="s">
        <v>7285</v>
      </c>
      <c r="AN1665" s="40" t="s">
        <v>5643</v>
      </c>
      <c r="AO1665" s="42">
        <v>1.01E138</v>
      </c>
    </row>
    <row r="1666">
      <c r="A1666" s="41">
        <v>49.0</v>
      </c>
      <c r="B1666" s="42">
        <v>1.671302375E9</v>
      </c>
      <c r="C1666" s="42">
        <v>3356.0</v>
      </c>
      <c r="D1666" s="40" t="s">
        <v>1243</v>
      </c>
      <c r="E1666" s="41">
        <v>140.0</v>
      </c>
      <c r="F1666" s="41">
        <v>35.0</v>
      </c>
      <c r="G1666" s="41">
        <v>70.0</v>
      </c>
      <c r="H1666" s="41">
        <v>-3.07732701</v>
      </c>
      <c r="I1666" s="41">
        <v>10000.0</v>
      </c>
      <c r="J1666" s="41">
        <v>5000.0</v>
      </c>
      <c r="K1666" s="41">
        <v>1200.0</v>
      </c>
      <c r="L1666" s="41">
        <v>600.0</v>
      </c>
      <c r="M1666" s="41">
        <v>30.0</v>
      </c>
      <c r="N1666" s="40" t="s">
        <v>1370</v>
      </c>
      <c r="O1666" s="40" t="s">
        <v>1371</v>
      </c>
      <c r="P1666" s="40" t="s">
        <v>7310</v>
      </c>
      <c r="Q1666" s="40" t="s">
        <v>8686</v>
      </c>
      <c r="R1666" s="40" t="b">
        <v>0</v>
      </c>
      <c r="S1666" s="40" t="s">
        <v>7286</v>
      </c>
      <c r="T1666" s="40" t="s">
        <v>212</v>
      </c>
      <c r="U1666" s="41">
        <v>0.1</v>
      </c>
      <c r="V1666" s="41">
        <v>0.9</v>
      </c>
      <c r="W1666" s="41">
        <v>0.2</v>
      </c>
      <c r="X1666" s="41">
        <v>0.5</v>
      </c>
      <c r="Y1666" s="40" t="b">
        <v>0</v>
      </c>
      <c r="Z1666" s="40" t="b">
        <v>1</v>
      </c>
      <c r="AA1666" s="40" t="b">
        <v>0</v>
      </c>
      <c r="AB1666" s="40" t="b">
        <v>0</v>
      </c>
      <c r="AC1666" s="41" t="s">
        <v>12779</v>
      </c>
      <c r="AD1666" s="41" t="s">
        <v>12780</v>
      </c>
      <c r="AE1666" s="41">
        <v>266.0331764</v>
      </c>
      <c r="AF1666" s="41">
        <v>-4.930773118</v>
      </c>
      <c r="AG1666" s="42">
        <v>1.47E41</v>
      </c>
      <c r="AH1666" s="51">
        <v>0.602290917</v>
      </c>
      <c r="AI1666" s="45" t="s">
        <v>12781</v>
      </c>
      <c r="AJ1666" s="45">
        <v>1.46525660730564E251</v>
      </c>
      <c r="AK1666" s="41">
        <v>5943.0</v>
      </c>
      <c r="AL1666" s="40" t="s">
        <v>1382</v>
      </c>
      <c r="AM1666" s="40" t="s">
        <v>7285</v>
      </c>
      <c r="AN1666" s="40" t="s">
        <v>224</v>
      </c>
      <c r="AO1666" s="42">
        <v>1.1E136</v>
      </c>
    </row>
    <row r="1667">
      <c r="A1667" s="41">
        <v>39.0</v>
      </c>
      <c r="B1667" s="42">
        <v>1.671302375E9</v>
      </c>
      <c r="C1667" s="42">
        <v>3356.0</v>
      </c>
      <c r="D1667" s="40" t="s">
        <v>1243</v>
      </c>
      <c r="E1667" s="41">
        <v>140.0</v>
      </c>
      <c r="F1667" s="41">
        <v>35.0</v>
      </c>
      <c r="G1667" s="41">
        <v>70.0</v>
      </c>
      <c r="H1667" s="41">
        <v>-3.07732701</v>
      </c>
      <c r="I1667" s="41">
        <v>10000.0</v>
      </c>
      <c r="J1667" s="41">
        <v>5000.0</v>
      </c>
      <c r="K1667" s="41">
        <v>1200.0</v>
      </c>
      <c r="L1667" s="41">
        <v>600.0</v>
      </c>
      <c r="M1667" s="41">
        <v>30.0</v>
      </c>
      <c r="N1667" s="40" t="s">
        <v>1370</v>
      </c>
      <c r="O1667" s="40" t="s">
        <v>1371</v>
      </c>
      <c r="P1667" s="40" t="s">
        <v>7310</v>
      </c>
      <c r="Q1667" s="40" t="s">
        <v>8686</v>
      </c>
      <c r="R1667" s="40" t="b">
        <v>0</v>
      </c>
      <c r="S1667" s="40" t="s">
        <v>1373</v>
      </c>
      <c r="T1667" s="40" t="s">
        <v>212</v>
      </c>
      <c r="U1667" s="41">
        <v>0.1</v>
      </c>
      <c r="V1667" s="41">
        <v>0.9</v>
      </c>
      <c r="W1667" s="41">
        <v>0.2</v>
      </c>
      <c r="X1667" s="41">
        <v>0.4</v>
      </c>
      <c r="Y1667" s="40" t="b">
        <v>0</v>
      </c>
      <c r="Z1667" s="40" t="b">
        <v>1</v>
      </c>
      <c r="AA1667" s="40" t="b">
        <v>0</v>
      </c>
      <c r="AB1667" s="40" t="b">
        <v>0</v>
      </c>
      <c r="AC1667" s="41" t="s">
        <v>12782</v>
      </c>
      <c r="AD1667" s="41" t="s">
        <v>7820</v>
      </c>
      <c r="AE1667" s="41">
        <v>331.4616799</v>
      </c>
      <c r="AF1667" s="41">
        <v>-4.944263393</v>
      </c>
      <c r="AG1667" s="42">
        <v>1.12E42</v>
      </c>
      <c r="AH1667" s="51">
        <v>0.606674681</v>
      </c>
      <c r="AI1667" s="45" t="s">
        <v>12783</v>
      </c>
      <c r="AJ1667" s="45">
        <v>1.11813776391881E257</v>
      </c>
      <c r="AK1667" s="41">
        <v>10000.0</v>
      </c>
      <c r="AL1667" s="40" t="s">
        <v>216</v>
      </c>
      <c r="AM1667" s="40" t="s">
        <v>7285</v>
      </c>
      <c r="AN1667" s="40" t="s">
        <v>224</v>
      </c>
      <c r="AO1667" s="42">
        <v>1.1E139</v>
      </c>
    </row>
    <row r="1668">
      <c r="A1668" s="41">
        <v>72.0</v>
      </c>
      <c r="B1668" s="42">
        <v>1.671302375E9</v>
      </c>
      <c r="C1668" s="42">
        <v>3356.0</v>
      </c>
      <c r="D1668" s="40" t="s">
        <v>1243</v>
      </c>
      <c r="E1668" s="41">
        <v>140.0</v>
      </c>
      <c r="F1668" s="41">
        <v>35.0</v>
      </c>
      <c r="G1668" s="41">
        <v>70.0</v>
      </c>
      <c r="H1668" s="41">
        <v>-3.07732701</v>
      </c>
      <c r="I1668" s="41">
        <v>10000.0</v>
      </c>
      <c r="J1668" s="41">
        <v>5000.0</v>
      </c>
      <c r="K1668" s="41">
        <v>1200.0</v>
      </c>
      <c r="L1668" s="41">
        <v>600.0</v>
      </c>
      <c r="M1668" s="41">
        <v>30.0</v>
      </c>
      <c r="N1668" s="40" t="s">
        <v>1370</v>
      </c>
      <c r="O1668" s="40" t="s">
        <v>1371</v>
      </c>
      <c r="P1668" s="40" t="s">
        <v>7305</v>
      </c>
      <c r="Q1668" s="40" t="s">
        <v>8686</v>
      </c>
      <c r="R1668" s="40" t="b">
        <v>0</v>
      </c>
      <c r="S1668" s="40" t="s">
        <v>1373</v>
      </c>
      <c r="T1668" s="40" t="s">
        <v>212</v>
      </c>
      <c r="U1668" s="41">
        <v>0.1</v>
      </c>
      <c r="V1668" s="41">
        <v>0.9</v>
      </c>
      <c r="W1668" s="41">
        <v>0.1</v>
      </c>
      <c r="X1668" s="41">
        <v>0.4</v>
      </c>
      <c r="Y1668" s="40" t="b">
        <v>0</v>
      </c>
      <c r="Z1668" s="40" t="b">
        <v>1</v>
      </c>
      <c r="AA1668" s="40" t="b">
        <v>0</v>
      </c>
      <c r="AB1668" s="40" t="b">
        <v>0</v>
      </c>
      <c r="AC1668" s="41" t="s">
        <v>12784</v>
      </c>
      <c r="AD1668" s="41" t="s">
        <v>12785</v>
      </c>
      <c r="AE1668" s="41">
        <v>277.0829966</v>
      </c>
      <c r="AF1668" s="41">
        <v>-4.950637203</v>
      </c>
      <c r="AG1668" s="42">
        <v>5.85E41</v>
      </c>
      <c r="AH1668" s="51">
        <v>0.608745898</v>
      </c>
      <c r="AI1668" s="45" t="s">
        <v>12786</v>
      </c>
      <c r="AJ1668" s="46">
        <v>5.84573110426009E125</v>
      </c>
      <c r="AK1668" s="41">
        <v>10000.0</v>
      </c>
      <c r="AL1668" s="40" t="s">
        <v>216</v>
      </c>
      <c r="AM1668" s="40" t="s">
        <v>7285</v>
      </c>
      <c r="AN1668" s="40" t="s">
        <v>224</v>
      </c>
      <c r="AO1668" s="42">
        <v>1.1E138</v>
      </c>
    </row>
    <row r="1669">
      <c r="A1669" s="41">
        <v>223.0</v>
      </c>
      <c r="B1669" s="42">
        <v>1.671302375E9</v>
      </c>
      <c r="C1669" s="42">
        <v>3356.0</v>
      </c>
      <c r="D1669" s="40" t="s">
        <v>1243</v>
      </c>
      <c r="E1669" s="41">
        <v>140.0</v>
      </c>
      <c r="F1669" s="41">
        <v>35.0</v>
      </c>
      <c r="G1669" s="41">
        <v>70.0</v>
      </c>
      <c r="H1669" s="41">
        <v>-3.07732701</v>
      </c>
      <c r="I1669" s="41">
        <v>10000.0</v>
      </c>
      <c r="J1669" s="41">
        <v>5000.0</v>
      </c>
      <c r="K1669" s="41">
        <v>1200.0</v>
      </c>
      <c r="L1669" s="41">
        <v>600.0</v>
      </c>
      <c r="M1669" s="41">
        <v>30.0</v>
      </c>
      <c r="N1669" s="40" t="s">
        <v>1370</v>
      </c>
      <c r="O1669" s="40" t="s">
        <v>208</v>
      </c>
      <c r="P1669" s="40" t="s">
        <v>7310</v>
      </c>
      <c r="Q1669" s="40" t="s">
        <v>8686</v>
      </c>
      <c r="R1669" s="40" t="b">
        <v>0</v>
      </c>
      <c r="S1669" s="40" t="s">
        <v>1373</v>
      </c>
      <c r="T1669" s="40" t="s">
        <v>212</v>
      </c>
      <c r="U1669" s="41">
        <v>0.1</v>
      </c>
      <c r="V1669" s="41">
        <v>0.9</v>
      </c>
      <c r="W1669" s="41">
        <v>0.3</v>
      </c>
      <c r="X1669" s="41">
        <v>0.5</v>
      </c>
      <c r="Y1669" s="40" t="b">
        <v>0</v>
      </c>
      <c r="Z1669" s="40" t="b">
        <v>1</v>
      </c>
      <c r="AA1669" s="40" t="b">
        <v>0</v>
      </c>
      <c r="AB1669" s="40" t="b">
        <v>0</v>
      </c>
      <c r="AC1669" s="41" t="s">
        <v>12787</v>
      </c>
      <c r="AD1669" s="41" t="s">
        <v>12788</v>
      </c>
      <c r="AE1669" s="41">
        <v>340.4342933</v>
      </c>
      <c r="AF1669" s="41">
        <v>-4.950968367</v>
      </c>
      <c r="AG1669" s="42">
        <v>5.47E41</v>
      </c>
      <c r="AH1669" s="51">
        <v>0.608853512</v>
      </c>
      <c r="AI1669" s="45" t="s">
        <v>12789</v>
      </c>
      <c r="AJ1669" s="40" t="s">
        <v>12790</v>
      </c>
      <c r="AK1669" s="41">
        <v>7795.0</v>
      </c>
      <c r="AL1669" s="40" t="s">
        <v>1382</v>
      </c>
      <c r="AM1669" s="40" t="s">
        <v>7285</v>
      </c>
      <c r="AN1669" s="40" t="s">
        <v>224</v>
      </c>
      <c r="AO1669" s="42">
        <v>1.1E138</v>
      </c>
    </row>
    <row r="1670">
      <c r="A1670" s="41">
        <v>432.0</v>
      </c>
      <c r="B1670" s="42">
        <v>1.671302375E9</v>
      </c>
      <c r="C1670" s="42">
        <v>3356.0</v>
      </c>
      <c r="D1670" s="40" t="s">
        <v>1243</v>
      </c>
      <c r="E1670" s="41">
        <v>140.0</v>
      </c>
      <c r="F1670" s="41">
        <v>35.0</v>
      </c>
      <c r="G1670" s="41">
        <v>70.0</v>
      </c>
      <c r="H1670" s="41">
        <v>-3.07732701</v>
      </c>
      <c r="I1670" s="41">
        <v>10000.0</v>
      </c>
      <c r="J1670" s="41">
        <v>5000.0</v>
      </c>
      <c r="K1670" s="41">
        <v>1200.0</v>
      </c>
      <c r="L1670" s="41">
        <v>600.0</v>
      </c>
      <c r="M1670" s="41">
        <v>50.0</v>
      </c>
      <c r="N1670" s="40" t="s">
        <v>1370</v>
      </c>
      <c r="O1670" s="40" t="s">
        <v>1371</v>
      </c>
      <c r="P1670" s="40" t="s">
        <v>7305</v>
      </c>
      <c r="Q1670" s="40" t="s">
        <v>8686</v>
      </c>
      <c r="R1670" s="40" t="b">
        <v>0</v>
      </c>
      <c r="S1670" s="40" t="s">
        <v>1373</v>
      </c>
      <c r="T1670" s="40" t="s">
        <v>212</v>
      </c>
      <c r="U1670" s="41">
        <v>0.1</v>
      </c>
      <c r="V1670" s="41">
        <v>0.9</v>
      </c>
      <c r="W1670" s="41">
        <v>0.1</v>
      </c>
      <c r="X1670" s="41">
        <v>0.4</v>
      </c>
      <c r="Y1670" s="40" t="b">
        <v>0</v>
      </c>
      <c r="Z1670" s="40" t="b">
        <v>1</v>
      </c>
      <c r="AA1670" s="40" t="b">
        <v>0</v>
      </c>
      <c r="AB1670" s="40" t="b">
        <v>0</v>
      </c>
      <c r="AC1670" s="41" t="s">
        <v>12791</v>
      </c>
      <c r="AD1670" s="41" t="s">
        <v>12792</v>
      </c>
      <c r="AE1670" s="41">
        <v>468.6264541</v>
      </c>
      <c r="AF1670" s="41">
        <v>-4.952851083</v>
      </c>
      <c r="AG1670" s="42">
        <v>2.39E41</v>
      </c>
      <c r="AH1670" s="51">
        <v>0.609465314</v>
      </c>
      <c r="AI1670" s="45" t="s">
        <v>12793</v>
      </c>
      <c r="AJ1670" s="40" t="s">
        <v>7330</v>
      </c>
      <c r="AK1670" s="41">
        <v>10000.0</v>
      </c>
      <c r="AL1670" s="40" t="s">
        <v>216</v>
      </c>
      <c r="AM1670" s="40" t="s">
        <v>7285</v>
      </c>
      <c r="AN1670" s="40" t="s">
        <v>224</v>
      </c>
      <c r="AO1670" s="42">
        <v>1.01E137</v>
      </c>
    </row>
    <row r="1671">
      <c r="A1671" s="41">
        <v>5.0</v>
      </c>
      <c r="B1671" s="42">
        <v>1.67130956E9</v>
      </c>
      <c r="C1671" s="42">
        <v>3356.0</v>
      </c>
      <c r="D1671" s="40" t="s">
        <v>1243</v>
      </c>
      <c r="E1671" s="41">
        <v>140.0</v>
      </c>
      <c r="F1671" s="41">
        <v>35.0</v>
      </c>
      <c r="G1671" s="41">
        <v>70.0</v>
      </c>
      <c r="H1671" s="41">
        <v>-3.07732701</v>
      </c>
      <c r="I1671" s="41">
        <v>10000.0</v>
      </c>
      <c r="J1671" s="41">
        <v>5000.0</v>
      </c>
      <c r="K1671" s="41">
        <v>1200.0</v>
      </c>
      <c r="L1671" s="41">
        <v>600.0</v>
      </c>
      <c r="M1671" s="41">
        <v>30.0</v>
      </c>
      <c r="N1671" s="40" t="s">
        <v>1370</v>
      </c>
      <c r="O1671" s="40" t="s">
        <v>1371</v>
      </c>
      <c r="P1671" s="40" t="s">
        <v>209</v>
      </c>
      <c r="Q1671" s="40" t="s">
        <v>8686</v>
      </c>
      <c r="R1671" s="40" t="b">
        <v>0</v>
      </c>
      <c r="S1671" s="40" t="s">
        <v>1373</v>
      </c>
      <c r="T1671" s="40" t="s">
        <v>7305</v>
      </c>
      <c r="U1671" s="41">
        <v>0.1</v>
      </c>
      <c r="V1671" s="41">
        <v>0.9</v>
      </c>
      <c r="W1671" s="41">
        <v>0.2</v>
      </c>
      <c r="X1671" s="41">
        <v>0.6</v>
      </c>
      <c r="Y1671" s="40" t="b">
        <v>0</v>
      </c>
      <c r="Z1671" s="40" t="b">
        <v>1</v>
      </c>
      <c r="AA1671" s="40" t="b">
        <v>0</v>
      </c>
      <c r="AB1671" s="40" t="b">
        <v>0</v>
      </c>
      <c r="AC1671" s="41" t="s">
        <v>12794</v>
      </c>
      <c r="AD1671" s="41" t="s">
        <v>12795</v>
      </c>
      <c r="AE1671" s="41">
        <v>760.3160839</v>
      </c>
      <c r="AF1671" s="41">
        <v>-4.955732306</v>
      </c>
      <c r="AG1671" s="42">
        <v>8.63E41</v>
      </c>
      <c r="AH1671" s="51">
        <v>0.610401589</v>
      </c>
      <c r="AI1671" s="45" t="s">
        <v>12796</v>
      </c>
      <c r="AJ1671" s="45">
        <v>8.62857595149666E251</v>
      </c>
      <c r="AK1671" s="41">
        <v>6488.0</v>
      </c>
      <c r="AL1671" s="40" t="s">
        <v>1382</v>
      </c>
      <c r="AM1671" s="40" t="s">
        <v>7285</v>
      </c>
      <c r="AN1671" s="40" t="s">
        <v>5643</v>
      </c>
      <c r="AO1671" s="42">
        <v>1.0E139</v>
      </c>
    </row>
    <row r="1672">
      <c r="A1672" s="41">
        <v>440.0</v>
      </c>
      <c r="B1672" s="42">
        <v>1.671302375E9</v>
      </c>
      <c r="C1672" s="42">
        <v>3356.0</v>
      </c>
      <c r="D1672" s="40" t="s">
        <v>1243</v>
      </c>
      <c r="E1672" s="41">
        <v>140.0</v>
      </c>
      <c r="F1672" s="41">
        <v>35.0</v>
      </c>
      <c r="G1672" s="41">
        <v>70.0</v>
      </c>
      <c r="H1672" s="41">
        <v>-3.07732701</v>
      </c>
      <c r="I1672" s="41">
        <v>10000.0</v>
      </c>
      <c r="J1672" s="41">
        <v>5000.0</v>
      </c>
      <c r="K1672" s="41">
        <v>1200.0</v>
      </c>
      <c r="L1672" s="41">
        <v>600.0</v>
      </c>
      <c r="M1672" s="41">
        <v>50.0</v>
      </c>
      <c r="N1672" s="40" t="s">
        <v>1370</v>
      </c>
      <c r="O1672" s="40" t="s">
        <v>1371</v>
      </c>
      <c r="P1672" s="40" t="s">
        <v>7305</v>
      </c>
      <c r="Q1672" s="40" t="s">
        <v>8686</v>
      </c>
      <c r="R1672" s="40" t="b">
        <v>0</v>
      </c>
      <c r="S1672" s="40" t="s">
        <v>1373</v>
      </c>
      <c r="T1672" s="40" t="s">
        <v>212</v>
      </c>
      <c r="U1672" s="41">
        <v>0.1</v>
      </c>
      <c r="V1672" s="41">
        <v>0.9</v>
      </c>
      <c r="W1672" s="41">
        <v>0.3</v>
      </c>
      <c r="X1672" s="41">
        <v>0.6</v>
      </c>
      <c r="Y1672" s="40" t="b">
        <v>0</v>
      </c>
      <c r="Z1672" s="40" t="b">
        <v>1</v>
      </c>
      <c r="AA1672" s="40" t="b">
        <v>0</v>
      </c>
      <c r="AB1672" s="40" t="b">
        <v>0</v>
      </c>
      <c r="AC1672" s="41" t="s">
        <v>12797</v>
      </c>
      <c r="AD1672" s="41" t="s">
        <v>12798</v>
      </c>
      <c r="AE1672" s="41">
        <v>360.9014349</v>
      </c>
      <c r="AF1672" s="41">
        <v>-4.956093902</v>
      </c>
      <c r="AG1672" s="42">
        <v>1.01E42</v>
      </c>
      <c r="AH1672" s="51">
        <v>0.610519092</v>
      </c>
      <c r="AI1672" s="45" t="s">
        <v>12799</v>
      </c>
      <c r="AJ1672" s="40" t="s">
        <v>12800</v>
      </c>
      <c r="AK1672" s="41">
        <v>5549.0</v>
      </c>
      <c r="AL1672" s="40" t="s">
        <v>1382</v>
      </c>
      <c r="AM1672" s="40" t="s">
        <v>7285</v>
      </c>
      <c r="AN1672" s="40" t="s">
        <v>224</v>
      </c>
      <c r="AO1672" s="42">
        <v>1.01E139</v>
      </c>
    </row>
    <row r="1673">
      <c r="A1673" s="41">
        <v>433.0</v>
      </c>
      <c r="B1673" s="42">
        <v>1.671302375E9</v>
      </c>
      <c r="C1673" s="42">
        <v>3356.0</v>
      </c>
      <c r="D1673" s="40" t="s">
        <v>1243</v>
      </c>
      <c r="E1673" s="41">
        <v>140.0</v>
      </c>
      <c r="F1673" s="41">
        <v>35.0</v>
      </c>
      <c r="G1673" s="41">
        <v>70.0</v>
      </c>
      <c r="H1673" s="41">
        <v>-3.07732701</v>
      </c>
      <c r="I1673" s="41">
        <v>10000.0</v>
      </c>
      <c r="J1673" s="41">
        <v>5000.0</v>
      </c>
      <c r="K1673" s="41">
        <v>1200.0</v>
      </c>
      <c r="L1673" s="41">
        <v>600.0</v>
      </c>
      <c r="M1673" s="41">
        <v>50.0</v>
      </c>
      <c r="N1673" s="40" t="s">
        <v>1370</v>
      </c>
      <c r="O1673" s="40" t="s">
        <v>1371</v>
      </c>
      <c r="P1673" s="40" t="s">
        <v>7305</v>
      </c>
      <c r="Q1673" s="40" t="s">
        <v>8686</v>
      </c>
      <c r="R1673" s="40" t="b">
        <v>0</v>
      </c>
      <c r="S1673" s="40" t="s">
        <v>1373</v>
      </c>
      <c r="T1673" s="40" t="s">
        <v>212</v>
      </c>
      <c r="U1673" s="41">
        <v>0.1</v>
      </c>
      <c r="V1673" s="41">
        <v>0.9</v>
      </c>
      <c r="W1673" s="41">
        <v>0.1</v>
      </c>
      <c r="X1673" s="41">
        <v>0.5</v>
      </c>
      <c r="Y1673" s="40" t="b">
        <v>0</v>
      </c>
      <c r="Z1673" s="40" t="b">
        <v>1</v>
      </c>
      <c r="AA1673" s="40" t="b">
        <v>0</v>
      </c>
      <c r="AB1673" s="40" t="b">
        <v>0</v>
      </c>
      <c r="AC1673" s="41" t="s">
        <v>12801</v>
      </c>
      <c r="AD1673" s="41" t="s">
        <v>12802</v>
      </c>
      <c r="AE1673" s="41">
        <v>348.7332859</v>
      </c>
      <c r="AF1673" s="41">
        <v>-4.956106123</v>
      </c>
      <c r="AG1673" s="42">
        <v>1.39E42</v>
      </c>
      <c r="AH1673" s="51">
        <v>0.610523063</v>
      </c>
      <c r="AI1673" s="45" t="s">
        <v>12803</v>
      </c>
      <c r="AJ1673" s="40" t="s">
        <v>7330</v>
      </c>
      <c r="AK1673" s="41">
        <v>5818.0</v>
      </c>
      <c r="AL1673" s="40" t="s">
        <v>1382</v>
      </c>
      <c r="AM1673" s="40" t="s">
        <v>7285</v>
      </c>
      <c r="AN1673" s="40" t="s">
        <v>224</v>
      </c>
      <c r="AO1673" s="42">
        <v>1.11E139</v>
      </c>
    </row>
    <row r="1674">
      <c r="A1674" s="41">
        <v>190.0</v>
      </c>
      <c r="B1674" s="42">
        <v>1.671302375E9</v>
      </c>
      <c r="C1674" s="42">
        <v>3356.0</v>
      </c>
      <c r="D1674" s="40" t="s">
        <v>1243</v>
      </c>
      <c r="E1674" s="41">
        <v>140.0</v>
      </c>
      <c r="F1674" s="41">
        <v>35.0</v>
      </c>
      <c r="G1674" s="41">
        <v>70.0</v>
      </c>
      <c r="H1674" s="41">
        <v>-3.07732701</v>
      </c>
      <c r="I1674" s="41">
        <v>10000.0</v>
      </c>
      <c r="J1674" s="41">
        <v>5000.0</v>
      </c>
      <c r="K1674" s="41">
        <v>1200.0</v>
      </c>
      <c r="L1674" s="41">
        <v>600.0</v>
      </c>
      <c r="M1674" s="41">
        <v>30.0</v>
      </c>
      <c r="N1674" s="40" t="s">
        <v>1370</v>
      </c>
      <c r="O1674" s="40" t="s">
        <v>208</v>
      </c>
      <c r="P1674" s="40" t="s">
        <v>209</v>
      </c>
      <c r="Q1674" s="40" t="s">
        <v>8686</v>
      </c>
      <c r="R1674" s="40" t="b">
        <v>0</v>
      </c>
      <c r="S1674" s="40" t="s">
        <v>7286</v>
      </c>
      <c r="T1674" s="40" t="s">
        <v>212</v>
      </c>
      <c r="U1674" s="41">
        <v>0.1</v>
      </c>
      <c r="V1674" s="41">
        <v>0.9</v>
      </c>
      <c r="W1674" s="41">
        <v>0.1</v>
      </c>
      <c r="X1674" s="41">
        <v>0.5</v>
      </c>
      <c r="Y1674" s="40" t="b">
        <v>0</v>
      </c>
      <c r="Z1674" s="40" t="b">
        <v>1</v>
      </c>
      <c r="AA1674" s="40" t="b">
        <v>0</v>
      </c>
      <c r="AB1674" s="40" t="b">
        <v>0</v>
      </c>
      <c r="AC1674" s="41" t="s">
        <v>12804</v>
      </c>
      <c r="AD1674" s="41" t="s">
        <v>12805</v>
      </c>
      <c r="AE1674" s="41">
        <v>170.9967928</v>
      </c>
      <c r="AF1674" s="41">
        <v>-4.959929384</v>
      </c>
      <c r="AG1674" s="42">
        <v>1.06E42</v>
      </c>
      <c r="AH1674" s="51">
        <v>0.61176546</v>
      </c>
      <c r="AI1674" s="45" t="s">
        <v>12806</v>
      </c>
      <c r="AJ1674" s="46">
        <v>1.05582320976876E128</v>
      </c>
      <c r="AK1674" s="41">
        <v>5269.0</v>
      </c>
      <c r="AL1674" s="40" t="s">
        <v>1382</v>
      </c>
      <c r="AM1674" s="40" t="s">
        <v>7285</v>
      </c>
      <c r="AN1674" s="40" t="s">
        <v>224</v>
      </c>
      <c r="AO1674" s="42">
        <v>1.1E139</v>
      </c>
    </row>
    <row r="1675">
      <c r="A1675" s="41">
        <v>53.0</v>
      </c>
      <c r="B1675" s="42">
        <v>1.67130956E9</v>
      </c>
      <c r="C1675" s="42">
        <v>3356.0</v>
      </c>
      <c r="D1675" s="40" t="s">
        <v>1243</v>
      </c>
      <c r="E1675" s="41">
        <v>140.0</v>
      </c>
      <c r="F1675" s="41">
        <v>35.0</v>
      </c>
      <c r="G1675" s="41">
        <v>70.0</v>
      </c>
      <c r="H1675" s="41">
        <v>-3.07732701</v>
      </c>
      <c r="I1675" s="41">
        <v>10000.0</v>
      </c>
      <c r="J1675" s="41">
        <v>5000.0</v>
      </c>
      <c r="K1675" s="41">
        <v>1200.0</v>
      </c>
      <c r="L1675" s="41">
        <v>600.0</v>
      </c>
      <c r="M1675" s="41">
        <v>30.0</v>
      </c>
      <c r="N1675" s="40" t="s">
        <v>1370</v>
      </c>
      <c r="O1675" s="40" t="s">
        <v>1371</v>
      </c>
      <c r="P1675" s="40" t="s">
        <v>7310</v>
      </c>
      <c r="Q1675" s="40" t="s">
        <v>8686</v>
      </c>
      <c r="R1675" s="40" t="b">
        <v>0</v>
      </c>
      <c r="S1675" s="40" t="s">
        <v>7286</v>
      </c>
      <c r="T1675" s="40" t="s">
        <v>7305</v>
      </c>
      <c r="U1675" s="41">
        <v>0.1</v>
      </c>
      <c r="V1675" s="41">
        <v>0.9</v>
      </c>
      <c r="W1675" s="41">
        <v>0.3</v>
      </c>
      <c r="X1675" s="41">
        <v>0.6</v>
      </c>
      <c r="Y1675" s="40" t="b">
        <v>0</v>
      </c>
      <c r="Z1675" s="40" t="b">
        <v>1</v>
      </c>
      <c r="AA1675" s="40" t="b">
        <v>0</v>
      </c>
      <c r="AB1675" s="40" t="b">
        <v>0</v>
      </c>
      <c r="AC1675" s="41" t="s">
        <v>12807</v>
      </c>
      <c r="AD1675" s="41" t="s">
        <v>12808</v>
      </c>
      <c r="AE1675" s="41">
        <v>1203.090316</v>
      </c>
      <c r="AF1675" s="41">
        <v>-4.964133605</v>
      </c>
      <c r="AG1675" s="42">
        <v>8.38E41</v>
      </c>
      <c r="AH1675" s="51">
        <v>0.613131652</v>
      </c>
      <c r="AI1675" s="45" t="s">
        <v>12809</v>
      </c>
      <c r="AJ1675" s="40" t="s">
        <v>12810</v>
      </c>
      <c r="AK1675" s="41">
        <v>5317.0</v>
      </c>
      <c r="AL1675" s="40" t="s">
        <v>2224</v>
      </c>
      <c r="AM1675" s="40" t="s">
        <v>7285</v>
      </c>
      <c r="AN1675" s="40" t="s">
        <v>5643</v>
      </c>
      <c r="AO1675" s="42">
        <v>1.0E139</v>
      </c>
    </row>
    <row r="1676">
      <c r="A1676" s="41">
        <v>76.0</v>
      </c>
      <c r="B1676" s="42">
        <v>1.671302375E9</v>
      </c>
      <c r="C1676" s="42">
        <v>3356.0</v>
      </c>
      <c r="D1676" s="40" t="s">
        <v>1243</v>
      </c>
      <c r="E1676" s="41">
        <v>140.0</v>
      </c>
      <c r="F1676" s="41">
        <v>35.0</v>
      </c>
      <c r="G1676" s="41">
        <v>70.0</v>
      </c>
      <c r="H1676" s="41">
        <v>-3.07732701</v>
      </c>
      <c r="I1676" s="41">
        <v>10000.0</v>
      </c>
      <c r="J1676" s="41">
        <v>5000.0</v>
      </c>
      <c r="K1676" s="41">
        <v>1200.0</v>
      </c>
      <c r="L1676" s="41">
        <v>600.0</v>
      </c>
      <c r="M1676" s="41">
        <v>30.0</v>
      </c>
      <c r="N1676" s="40" t="s">
        <v>1370</v>
      </c>
      <c r="O1676" s="40" t="s">
        <v>1371</v>
      </c>
      <c r="P1676" s="40" t="s">
        <v>7305</v>
      </c>
      <c r="Q1676" s="40" t="s">
        <v>8686</v>
      </c>
      <c r="R1676" s="40" t="b">
        <v>0</v>
      </c>
      <c r="S1676" s="40" t="s">
        <v>1373</v>
      </c>
      <c r="T1676" s="40" t="s">
        <v>212</v>
      </c>
      <c r="U1676" s="41">
        <v>0.1</v>
      </c>
      <c r="V1676" s="41">
        <v>0.9</v>
      </c>
      <c r="W1676" s="41">
        <v>0.2</v>
      </c>
      <c r="X1676" s="41">
        <v>0.5</v>
      </c>
      <c r="Y1676" s="40" t="b">
        <v>0</v>
      </c>
      <c r="Z1676" s="40" t="b">
        <v>1</v>
      </c>
      <c r="AA1676" s="40" t="b">
        <v>0</v>
      </c>
      <c r="AB1676" s="40" t="b">
        <v>0</v>
      </c>
      <c r="AC1676" s="41" t="s">
        <v>12811</v>
      </c>
      <c r="AD1676" s="41" t="s">
        <v>12812</v>
      </c>
      <c r="AE1676" s="41">
        <v>326.4491415</v>
      </c>
      <c r="AF1676" s="41">
        <v>-4.966350909</v>
      </c>
      <c r="AG1676" s="42">
        <v>2.06E41</v>
      </c>
      <c r="AH1676" s="51">
        <v>0.613852182</v>
      </c>
      <c r="AI1676" s="45" t="s">
        <v>12813</v>
      </c>
      <c r="AJ1676" s="45">
        <v>2.06295550322845E251</v>
      </c>
      <c r="AK1676" s="41">
        <v>10000.0</v>
      </c>
      <c r="AL1676" s="40" t="s">
        <v>216</v>
      </c>
      <c r="AM1676" s="40" t="s">
        <v>7285</v>
      </c>
      <c r="AN1676" s="40" t="s">
        <v>224</v>
      </c>
      <c r="AO1676" s="42">
        <v>1.0E137</v>
      </c>
    </row>
    <row r="1677">
      <c r="A1677" s="41">
        <v>81.0</v>
      </c>
      <c r="B1677" s="42">
        <v>1.67130956E9</v>
      </c>
      <c r="C1677" s="42">
        <v>3356.0</v>
      </c>
      <c r="D1677" s="40" t="s">
        <v>1243</v>
      </c>
      <c r="E1677" s="41">
        <v>140.0</v>
      </c>
      <c r="F1677" s="41">
        <v>35.0</v>
      </c>
      <c r="G1677" s="41">
        <v>70.0</v>
      </c>
      <c r="H1677" s="41">
        <v>-3.07732701</v>
      </c>
      <c r="I1677" s="41">
        <v>10000.0</v>
      </c>
      <c r="J1677" s="41">
        <v>5000.0</v>
      </c>
      <c r="K1677" s="41">
        <v>1200.0</v>
      </c>
      <c r="L1677" s="41">
        <v>600.0</v>
      </c>
      <c r="M1677" s="41">
        <v>30.0</v>
      </c>
      <c r="N1677" s="40" t="s">
        <v>1370</v>
      </c>
      <c r="O1677" s="40" t="s">
        <v>1371</v>
      </c>
      <c r="P1677" s="40" t="s">
        <v>7305</v>
      </c>
      <c r="Q1677" s="40" t="s">
        <v>8686</v>
      </c>
      <c r="R1677" s="40" t="b">
        <v>0</v>
      </c>
      <c r="S1677" s="40" t="s">
        <v>7286</v>
      </c>
      <c r="T1677" s="40" t="s">
        <v>7305</v>
      </c>
      <c r="U1677" s="41">
        <v>0.1</v>
      </c>
      <c r="V1677" s="41">
        <v>0.9</v>
      </c>
      <c r="W1677" s="41">
        <v>0.1</v>
      </c>
      <c r="X1677" s="41">
        <v>0.4</v>
      </c>
      <c r="Y1677" s="40" t="b">
        <v>0</v>
      </c>
      <c r="Z1677" s="40" t="b">
        <v>1</v>
      </c>
      <c r="AA1677" s="40" t="b">
        <v>0</v>
      </c>
      <c r="AB1677" s="40" t="b">
        <v>0</v>
      </c>
      <c r="AC1677" s="41" t="s">
        <v>12814</v>
      </c>
      <c r="AD1677" s="41" t="s">
        <v>12815</v>
      </c>
      <c r="AE1677" s="41">
        <v>543.517226</v>
      </c>
      <c r="AF1677" s="41">
        <v>-4.976331219</v>
      </c>
      <c r="AG1677" s="42">
        <v>1.6E41</v>
      </c>
      <c r="AH1677" s="51">
        <v>0.617095357</v>
      </c>
      <c r="AI1677" s="45" t="s">
        <v>12816</v>
      </c>
      <c r="AJ1677" s="46">
        <v>1.60030950887089E125</v>
      </c>
      <c r="AK1677" s="41">
        <v>5433.0</v>
      </c>
      <c r="AL1677" s="40" t="s">
        <v>1382</v>
      </c>
      <c r="AM1677" s="40" t="s">
        <v>7285</v>
      </c>
      <c r="AN1677" s="40" t="s">
        <v>5643</v>
      </c>
      <c r="AO1677" s="42">
        <v>1.11E136</v>
      </c>
    </row>
    <row r="1678">
      <c r="A1678" s="41">
        <v>335.0</v>
      </c>
      <c r="B1678" s="42">
        <v>1.671302375E9</v>
      </c>
      <c r="C1678" s="42">
        <v>3356.0</v>
      </c>
      <c r="D1678" s="40" t="s">
        <v>1243</v>
      </c>
      <c r="E1678" s="41">
        <v>140.0</v>
      </c>
      <c r="F1678" s="41">
        <v>35.0</v>
      </c>
      <c r="G1678" s="41">
        <v>70.0</v>
      </c>
      <c r="H1678" s="41">
        <v>-3.07732701</v>
      </c>
      <c r="I1678" s="41">
        <v>10000.0</v>
      </c>
      <c r="J1678" s="41">
        <v>5000.0</v>
      </c>
      <c r="K1678" s="41">
        <v>1200.0</v>
      </c>
      <c r="L1678" s="41">
        <v>600.0</v>
      </c>
      <c r="M1678" s="41">
        <v>30.0</v>
      </c>
      <c r="N1678" s="40" t="s">
        <v>1370</v>
      </c>
      <c r="O1678" s="40" t="s">
        <v>208</v>
      </c>
      <c r="P1678" s="40" t="s">
        <v>212</v>
      </c>
      <c r="Q1678" s="40" t="s">
        <v>8686</v>
      </c>
      <c r="R1678" s="40" t="b">
        <v>0</v>
      </c>
      <c r="S1678" s="40" t="s">
        <v>7286</v>
      </c>
      <c r="T1678" s="40" t="s">
        <v>212</v>
      </c>
      <c r="U1678" s="41">
        <v>0.1</v>
      </c>
      <c r="V1678" s="41">
        <v>0.9</v>
      </c>
      <c r="W1678" s="41">
        <v>0.1</v>
      </c>
      <c r="X1678" s="41">
        <v>0.6</v>
      </c>
      <c r="Y1678" s="40" t="b">
        <v>0</v>
      </c>
      <c r="Z1678" s="40" t="b">
        <v>1</v>
      </c>
      <c r="AA1678" s="40" t="b">
        <v>0</v>
      </c>
      <c r="AB1678" s="40" t="b">
        <v>0</v>
      </c>
      <c r="AC1678" s="41" t="s">
        <v>12817</v>
      </c>
      <c r="AD1678" s="41" t="s">
        <v>12818</v>
      </c>
      <c r="AE1678" s="41">
        <v>381.1327925</v>
      </c>
      <c r="AF1678" s="41">
        <v>-4.977098545</v>
      </c>
      <c r="AG1678" s="42">
        <v>1.04E42</v>
      </c>
      <c r="AH1678" s="51">
        <v>0.617344705</v>
      </c>
      <c r="AI1678" s="45" t="s">
        <v>12819</v>
      </c>
      <c r="AJ1678" s="46">
        <v>1.03936247033673E128</v>
      </c>
      <c r="AK1678" s="41">
        <v>10000.0</v>
      </c>
      <c r="AL1678" s="40" t="s">
        <v>216</v>
      </c>
      <c r="AM1678" s="40" t="s">
        <v>7285</v>
      </c>
      <c r="AN1678" s="40" t="s">
        <v>224</v>
      </c>
      <c r="AO1678" s="42">
        <v>1.01E139</v>
      </c>
    </row>
    <row r="1679">
      <c r="A1679" s="41">
        <v>36.0</v>
      </c>
      <c r="B1679" s="42">
        <v>1.67130956E9</v>
      </c>
      <c r="C1679" s="42">
        <v>3356.0</v>
      </c>
      <c r="D1679" s="40" t="s">
        <v>1243</v>
      </c>
      <c r="E1679" s="41">
        <v>140.0</v>
      </c>
      <c r="F1679" s="41">
        <v>35.0</v>
      </c>
      <c r="G1679" s="41">
        <v>70.0</v>
      </c>
      <c r="H1679" s="41">
        <v>-3.07732701</v>
      </c>
      <c r="I1679" s="41">
        <v>10000.0</v>
      </c>
      <c r="J1679" s="41">
        <v>5000.0</v>
      </c>
      <c r="K1679" s="41">
        <v>1200.0</v>
      </c>
      <c r="L1679" s="41">
        <v>600.0</v>
      </c>
      <c r="M1679" s="41">
        <v>30.0</v>
      </c>
      <c r="N1679" s="40" t="s">
        <v>1370</v>
      </c>
      <c r="O1679" s="40" t="s">
        <v>1371</v>
      </c>
      <c r="P1679" s="40" t="s">
        <v>7310</v>
      </c>
      <c r="Q1679" s="40" t="s">
        <v>8686</v>
      </c>
      <c r="R1679" s="40" t="b">
        <v>0</v>
      </c>
      <c r="S1679" s="40" t="s">
        <v>1373</v>
      </c>
      <c r="T1679" s="40" t="s">
        <v>7305</v>
      </c>
      <c r="U1679" s="41">
        <v>0.1</v>
      </c>
      <c r="V1679" s="41">
        <v>0.9</v>
      </c>
      <c r="W1679" s="41">
        <v>0.1</v>
      </c>
      <c r="X1679" s="41">
        <v>0.4</v>
      </c>
      <c r="Y1679" s="40" t="b">
        <v>0</v>
      </c>
      <c r="Z1679" s="40" t="b">
        <v>1</v>
      </c>
      <c r="AA1679" s="40" t="b">
        <v>0</v>
      </c>
      <c r="AB1679" s="40" t="b">
        <v>0</v>
      </c>
      <c r="AC1679" s="41" t="s">
        <v>12820</v>
      </c>
      <c r="AD1679" s="41" t="s">
        <v>12821</v>
      </c>
      <c r="AE1679" s="41">
        <v>957.278981</v>
      </c>
      <c r="AF1679" s="41">
        <v>-4.978153086</v>
      </c>
      <c r="AG1679" s="42">
        <v>1.1E42</v>
      </c>
      <c r="AH1679" s="51">
        <v>0.617687386</v>
      </c>
      <c r="AI1679" s="45" t="s">
        <v>12822</v>
      </c>
      <c r="AJ1679" s="46">
        <v>1.10223004634509E128</v>
      </c>
      <c r="AK1679" s="41">
        <v>4518.0</v>
      </c>
      <c r="AL1679" s="40" t="s">
        <v>7372</v>
      </c>
      <c r="AM1679" s="40" t="s">
        <v>7285</v>
      </c>
      <c r="AN1679" s="40" t="s">
        <v>5643</v>
      </c>
      <c r="AO1679" s="42">
        <v>1.1E139</v>
      </c>
    </row>
    <row r="1680">
      <c r="A1680" s="41">
        <v>40.0</v>
      </c>
      <c r="B1680" s="42">
        <v>1.67130956E9</v>
      </c>
      <c r="C1680" s="42">
        <v>3356.0</v>
      </c>
      <c r="D1680" s="40" t="s">
        <v>1243</v>
      </c>
      <c r="E1680" s="41">
        <v>140.0</v>
      </c>
      <c r="F1680" s="41">
        <v>35.0</v>
      </c>
      <c r="G1680" s="41">
        <v>70.0</v>
      </c>
      <c r="H1680" s="41">
        <v>-3.07732701</v>
      </c>
      <c r="I1680" s="41">
        <v>10000.0</v>
      </c>
      <c r="J1680" s="41">
        <v>5000.0</v>
      </c>
      <c r="K1680" s="41">
        <v>1200.0</v>
      </c>
      <c r="L1680" s="41">
        <v>600.0</v>
      </c>
      <c r="M1680" s="41">
        <v>30.0</v>
      </c>
      <c r="N1680" s="40" t="s">
        <v>1370</v>
      </c>
      <c r="O1680" s="40" t="s">
        <v>1371</v>
      </c>
      <c r="P1680" s="40" t="s">
        <v>7310</v>
      </c>
      <c r="Q1680" s="40" t="s">
        <v>8686</v>
      </c>
      <c r="R1680" s="40" t="b">
        <v>0</v>
      </c>
      <c r="S1680" s="40" t="s">
        <v>1373</v>
      </c>
      <c r="T1680" s="40" t="s">
        <v>7305</v>
      </c>
      <c r="U1680" s="41">
        <v>0.1</v>
      </c>
      <c r="V1680" s="41">
        <v>0.9</v>
      </c>
      <c r="W1680" s="41">
        <v>0.2</v>
      </c>
      <c r="X1680" s="41">
        <v>0.5</v>
      </c>
      <c r="Y1680" s="40" t="b">
        <v>0</v>
      </c>
      <c r="Z1680" s="40" t="b">
        <v>1</v>
      </c>
      <c r="AA1680" s="40" t="b">
        <v>0</v>
      </c>
      <c r="AB1680" s="40" t="b">
        <v>0</v>
      </c>
      <c r="AC1680" s="41" t="s">
        <v>12823</v>
      </c>
      <c r="AD1680" s="41" t="s">
        <v>12824</v>
      </c>
      <c r="AE1680" s="41">
        <v>696.6216955</v>
      </c>
      <c r="AF1680" s="41">
        <v>-4.983546604</v>
      </c>
      <c r="AG1680" s="42">
        <v>1.19E42</v>
      </c>
      <c r="AH1680" s="51">
        <v>0.619440049</v>
      </c>
      <c r="AI1680" s="45" t="s">
        <v>12825</v>
      </c>
      <c r="AJ1680" s="45">
        <v>1.1941159196691E257</v>
      </c>
      <c r="AK1680" s="41">
        <v>3720.0</v>
      </c>
      <c r="AL1680" s="40" t="s">
        <v>7372</v>
      </c>
      <c r="AM1680" s="40" t="s">
        <v>7285</v>
      </c>
      <c r="AN1680" s="40" t="s">
        <v>5643</v>
      </c>
      <c r="AO1680" s="42">
        <v>1.1E139</v>
      </c>
    </row>
    <row r="1681">
      <c r="A1681" s="41">
        <v>217.0</v>
      </c>
      <c r="B1681" s="42">
        <v>1.671302375E9</v>
      </c>
      <c r="C1681" s="42">
        <v>3356.0</v>
      </c>
      <c r="D1681" s="40" t="s">
        <v>1243</v>
      </c>
      <c r="E1681" s="41">
        <v>140.0</v>
      </c>
      <c r="F1681" s="41">
        <v>35.0</v>
      </c>
      <c r="G1681" s="41">
        <v>70.0</v>
      </c>
      <c r="H1681" s="41">
        <v>-3.07732701</v>
      </c>
      <c r="I1681" s="41">
        <v>10000.0</v>
      </c>
      <c r="J1681" s="41">
        <v>5000.0</v>
      </c>
      <c r="K1681" s="41">
        <v>1200.0</v>
      </c>
      <c r="L1681" s="41">
        <v>600.0</v>
      </c>
      <c r="M1681" s="41">
        <v>30.0</v>
      </c>
      <c r="N1681" s="40" t="s">
        <v>1370</v>
      </c>
      <c r="O1681" s="40" t="s">
        <v>208</v>
      </c>
      <c r="P1681" s="40" t="s">
        <v>7310</v>
      </c>
      <c r="Q1681" s="40" t="s">
        <v>8686</v>
      </c>
      <c r="R1681" s="40" t="b">
        <v>0</v>
      </c>
      <c r="S1681" s="40" t="s">
        <v>1373</v>
      </c>
      <c r="T1681" s="40" t="s">
        <v>212</v>
      </c>
      <c r="U1681" s="41">
        <v>0.1</v>
      </c>
      <c r="V1681" s="41">
        <v>0.9</v>
      </c>
      <c r="W1681" s="41">
        <v>0.1</v>
      </c>
      <c r="X1681" s="41">
        <v>0.5</v>
      </c>
      <c r="Y1681" s="40" t="b">
        <v>0</v>
      </c>
      <c r="Z1681" s="40" t="b">
        <v>1</v>
      </c>
      <c r="AA1681" s="40" t="b">
        <v>0</v>
      </c>
      <c r="AB1681" s="40" t="b">
        <v>0</v>
      </c>
      <c r="AC1681" s="41" t="s">
        <v>12826</v>
      </c>
      <c r="AD1681" s="41" t="s">
        <v>12827</v>
      </c>
      <c r="AE1681" s="41">
        <v>329.4413402</v>
      </c>
      <c r="AF1681" s="41">
        <v>-4.98907804</v>
      </c>
      <c r="AG1681" s="42">
        <v>1.37E42</v>
      </c>
      <c r="AH1681" s="51">
        <v>0.62123753</v>
      </c>
      <c r="AI1681" s="45" t="s">
        <v>12828</v>
      </c>
      <c r="AJ1681" s="46">
        <v>1.37458261094518E128</v>
      </c>
      <c r="AK1681" s="41">
        <v>8063.0</v>
      </c>
      <c r="AL1681" s="40" t="s">
        <v>1382</v>
      </c>
      <c r="AM1681" s="40" t="s">
        <v>7285</v>
      </c>
      <c r="AN1681" s="40" t="s">
        <v>224</v>
      </c>
      <c r="AO1681" s="42">
        <v>1.11E139</v>
      </c>
    </row>
    <row r="1682">
      <c r="A1682" s="41">
        <v>216.0</v>
      </c>
      <c r="B1682" s="42">
        <v>1.671302375E9</v>
      </c>
      <c r="C1682" s="42">
        <v>3356.0</v>
      </c>
      <c r="D1682" s="40" t="s">
        <v>1243</v>
      </c>
      <c r="E1682" s="41">
        <v>140.0</v>
      </c>
      <c r="F1682" s="41">
        <v>35.0</v>
      </c>
      <c r="G1682" s="41">
        <v>70.0</v>
      </c>
      <c r="H1682" s="41">
        <v>-3.07732701</v>
      </c>
      <c r="I1682" s="41">
        <v>10000.0</v>
      </c>
      <c r="J1682" s="41">
        <v>5000.0</v>
      </c>
      <c r="K1682" s="41">
        <v>1200.0</v>
      </c>
      <c r="L1682" s="41">
        <v>600.0</v>
      </c>
      <c r="M1682" s="41">
        <v>30.0</v>
      </c>
      <c r="N1682" s="40" t="s">
        <v>1370</v>
      </c>
      <c r="O1682" s="40" t="s">
        <v>208</v>
      </c>
      <c r="P1682" s="40" t="s">
        <v>7310</v>
      </c>
      <c r="Q1682" s="40" t="s">
        <v>8686</v>
      </c>
      <c r="R1682" s="40" t="b">
        <v>0</v>
      </c>
      <c r="S1682" s="40" t="s">
        <v>1373</v>
      </c>
      <c r="T1682" s="40" t="s">
        <v>212</v>
      </c>
      <c r="U1682" s="41">
        <v>0.1</v>
      </c>
      <c r="V1682" s="41">
        <v>0.9</v>
      </c>
      <c r="W1682" s="41">
        <v>0.1</v>
      </c>
      <c r="X1682" s="41">
        <v>0.4</v>
      </c>
      <c r="Y1682" s="40" t="b">
        <v>0</v>
      </c>
      <c r="Z1682" s="40" t="b">
        <v>1</v>
      </c>
      <c r="AA1682" s="40" t="b">
        <v>0</v>
      </c>
      <c r="AB1682" s="40" t="b">
        <v>0</v>
      </c>
      <c r="AC1682" s="41" t="s">
        <v>12829</v>
      </c>
      <c r="AD1682" s="41" t="s">
        <v>12830</v>
      </c>
      <c r="AE1682" s="41">
        <v>283.9232242</v>
      </c>
      <c r="AF1682" s="41">
        <v>-4.991918397</v>
      </c>
      <c r="AG1682" s="42">
        <v>9.98E41</v>
      </c>
      <c r="AH1682" s="51">
        <v>0.622160525</v>
      </c>
      <c r="AI1682" s="45" t="s">
        <v>12831</v>
      </c>
      <c r="AJ1682" s="46">
        <v>9.98157133610248E125</v>
      </c>
      <c r="AK1682" s="41">
        <v>8437.0</v>
      </c>
      <c r="AL1682" s="40" t="s">
        <v>1382</v>
      </c>
      <c r="AM1682" s="40" t="s">
        <v>7285</v>
      </c>
      <c r="AN1682" s="40" t="s">
        <v>224</v>
      </c>
      <c r="AO1682" s="42">
        <v>1.01E139</v>
      </c>
    </row>
    <row r="1683">
      <c r="A1683" s="41">
        <v>258.0</v>
      </c>
      <c r="B1683" s="42">
        <v>1.671302375E9</v>
      </c>
      <c r="C1683" s="42">
        <v>3356.0</v>
      </c>
      <c r="D1683" s="40" t="s">
        <v>1243</v>
      </c>
      <c r="E1683" s="41">
        <v>140.0</v>
      </c>
      <c r="F1683" s="41">
        <v>35.0</v>
      </c>
      <c r="G1683" s="41">
        <v>70.0</v>
      </c>
      <c r="H1683" s="41">
        <v>-3.07732701</v>
      </c>
      <c r="I1683" s="41">
        <v>10000.0</v>
      </c>
      <c r="J1683" s="41">
        <v>5000.0</v>
      </c>
      <c r="K1683" s="41">
        <v>1200.0</v>
      </c>
      <c r="L1683" s="41">
        <v>600.0</v>
      </c>
      <c r="M1683" s="41">
        <v>30.0</v>
      </c>
      <c r="N1683" s="40" t="s">
        <v>1370</v>
      </c>
      <c r="O1683" s="40" t="s">
        <v>208</v>
      </c>
      <c r="P1683" s="40" t="s">
        <v>7305</v>
      </c>
      <c r="Q1683" s="40" t="s">
        <v>8686</v>
      </c>
      <c r="R1683" s="40" t="b">
        <v>0</v>
      </c>
      <c r="S1683" s="40" t="s">
        <v>1373</v>
      </c>
      <c r="T1683" s="40" t="s">
        <v>212</v>
      </c>
      <c r="U1683" s="41">
        <v>0.1</v>
      </c>
      <c r="V1683" s="41">
        <v>0.9</v>
      </c>
      <c r="W1683" s="41">
        <v>0.3</v>
      </c>
      <c r="X1683" s="41">
        <v>0.4</v>
      </c>
      <c r="Y1683" s="40" t="b">
        <v>0</v>
      </c>
      <c r="Z1683" s="40" t="b">
        <v>1</v>
      </c>
      <c r="AA1683" s="40" t="b">
        <v>0</v>
      </c>
      <c r="AB1683" s="40" t="b">
        <v>0</v>
      </c>
      <c r="AC1683" s="41" t="s">
        <v>5569</v>
      </c>
      <c r="AD1683" s="41" t="s">
        <v>12832</v>
      </c>
      <c r="AE1683" s="41">
        <v>252.4106901</v>
      </c>
      <c r="AF1683" s="41">
        <v>-4.99283929</v>
      </c>
      <c r="AG1683" s="42">
        <v>1.39E42</v>
      </c>
      <c r="AH1683" s="51">
        <v>0.622459775</v>
      </c>
      <c r="AI1683" s="45" t="s">
        <v>12833</v>
      </c>
      <c r="AJ1683" s="40" t="s">
        <v>12834</v>
      </c>
      <c r="AK1683" s="41">
        <v>9825.0</v>
      </c>
      <c r="AL1683" s="40" t="s">
        <v>1382</v>
      </c>
      <c r="AM1683" s="40" t="s">
        <v>7285</v>
      </c>
      <c r="AN1683" s="40" t="s">
        <v>224</v>
      </c>
      <c r="AO1683" s="42">
        <v>1.11E139</v>
      </c>
    </row>
    <row r="1684">
      <c r="A1684" s="41">
        <v>513.0</v>
      </c>
      <c r="B1684" s="42">
        <v>1.671302375E9</v>
      </c>
      <c r="C1684" s="42">
        <v>3356.0</v>
      </c>
      <c r="D1684" s="40" t="s">
        <v>1243</v>
      </c>
      <c r="E1684" s="41">
        <v>140.0</v>
      </c>
      <c r="F1684" s="41">
        <v>35.0</v>
      </c>
      <c r="G1684" s="41">
        <v>70.0</v>
      </c>
      <c r="H1684" s="41">
        <v>-3.07732701</v>
      </c>
      <c r="I1684" s="41">
        <v>10000.0</v>
      </c>
      <c r="J1684" s="41">
        <v>5000.0</v>
      </c>
      <c r="K1684" s="41">
        <v>1200.0</v>
      </c>
      <c r="L1684" s="41">
        <v>600.0</v>
      </c>
      <c r="M1684" s="41">
        <v>50.0</v>
      </c>
      <c r="N1684" s="40" t="s">
        <v>1370</v>
      </c>
      <c r="O1684" s="40" t="s">
        <v>1371</v>
      </c>
      <c r="P1684" s="40" t="s">
        <v>212</v>
      </c>
      <c r="Q1684" s="40" t="s">
        <v>8686</v>
      </c>
      <c r="R1684" s="40" t="b">
        <v>0</v>
      </c>
      <c r="S1684" s="40" t="s">
        <v>7286</v>
      </c>
      <c r="T1684" s="40" t="s">
        <v>212</v>
      </c>
      <c r="U1684" s="41">
        <v>0.1</v>
      </c>
      <c r="V1684" s="41">
        <v>0.9</v>
      </c>
      <c r="W1684" s="41">
        <v>0.1</v>
      </c>
      <c r="X1684" s="41">
        <v>0.4</v>
      </c>
      <c r="Y1684" s="40" t="b">
        <v>0</v>
      </c>
      <c r="Z1684" s="40" t="b">
        <v>1</v>
      </c>
      <c r="AA1684" s="40" t="b">
        <v>0</v>
      </c>
      <c r="AB1684" s="40" t="b">
        <v>0</v>
      </c>
      <c r="AC1684" s="41" t="s">
        <v>7788</v>
      </c>
      <c r="AD1684" s="41" t="s">
        <v>12835</v>
      </c>
      <c r="AE1684" s="41">
        <v>384.67432</v>
      </c>
      <c r="AF1684" s="41">
        <v>-5.011379694</v>
      </c>
      <c r="AG1684" s="42">
        <v>1.16E42</v>
      </c>
      <c r="AH1684" s="51">
        <v>0.628484616</v>
      </c>
      <c r="AI1684" s="45" t="s">
        <v>12836</v>
      </c>
      <c r="AJ1684" s="40" t="s">
        <v>7330</v>
      </c>
      <c r="AK1684" s="41">
        <v>8897.0</v>
      </c>
      <c r="AL1684" s="40" t="s">
        <v>1382</v>
      </c>
      <c r="AM1684" s="40" t="s">
        <v>7285</v>
      </c>
      <c r="AN1684" s="40" t="s">
        <v>224</v>
      </c>
      <c r="AO1684" s="42">
        <v>1.1E139</v>
      </c>
    </row>
    <row r="1685">
      <c r="A1685" s="41">
        <v>161.0</v>
      </c>
      <c r="B1685" s="42">
        <v>1.67130956E9</v>
      </c>
      <c r="C1685" s="42">
        <v>3356.0</v>
      </c>
      <c r="D1685" s="40" t="s">
        <v>1243</v>
      </c>
      <c r="E1685" s="41">
        <v>140.0</v>
      </c>
      <c r="F1685" s="41">
        <v>35.0</v>
      </c>
      <c r="G1685" s="41">
        <v>70.0</v>
      </c>
      <c r="H1685" s="41">
        <v>-3.07732701</v>
      </c>
      <c r="I1685" s="41">
        <v>10000.0</v>
      </c>
      <c r="J1685" s="41">
        <v>5000.0</v>
      </c>
      <c r="K1685" s="41">
        <v>1200.0</v>
      </c>
      <c r="L1685" s="41">
        <v>600.0</v>
      </c>
      <c r="M1685" s="41">
        <v>30.0</v>
      </c>
      <c r="N1685" s="40" t="s">
        <v>1370</v>
      </c>
      <c r="O1685" s="40" t="s">
        <v>1371</v>
      </c>
      <c r="P1685" s="40" t="s">
        <v>212</v>
      </c>
      <c r="Q1685" s="40" t="s">
        <v>8686</v>
      </c>
      <c r="R1685" s="40" t="b">
        <v>0</v>
      </c>
      <c r="S1685" s="40" t="s">
        <v>7286</v>
      </c>
      <c r="T1685" s="40" t="s">
        <v>7305</v>
      </c>
      <c r="U1685" s="41">
        <v>0.1</v>
      </c>
      <c r="V1685" s="41">
        <v>0.9</v>
      </c>
      <c r="W1685" s="41">
        <v>0.3</v>
      </c>
      <c r="X1685" s="41">
        <v>0.6</v>
      </c>
      <c r="Y1685" s="40" t="b">
        <v>0</v>
      </c>
      <c r="Z1685" s="40" t="b">
        <v>1</v>
      </c>
      <c r="AA1685" s="40" t="b">
        <v>0</v>
      </c>
      <c r="AB1685" s="40" t="b">
        <v>0</v>
      </c>
      <c r="AC1685" s="41" t="s">
        <v>12837</v>
      </c>
      <c r="AD1685" s="41" t="s">
        <v>12838</v>
      </c>
      <c r="AE1685" s="41">
        <v>798.6589346</v>
      </c>
      <c r="AF1685" s="41">
        <v>-5.013400013</v>
      </c>
      <c r="AG1685" s="42">
        <v>3.4E41</v>
      </c>
      <c r="AH1685" s="51">
        <v>0.629141134</v>
      </c>
      <c r="AI1685" s="45" t="s">
        <v>12839</v>
      </c>
      <c r="AJ1685" s="40" t="s">
        <v>12840</v>
      </c>
      <c r="AK1685" s="41">
        <v>5186.0</v>
      </c>
      <c r="AL1685" s="40" t="s">
        <v>7372</v>
      </c>
      <c r="AM1685" s="40" t="s">
        <v>7285</v>
      </c>
      <c r="AN1685" s="40" t="s">
        <v>5643</v>
      </c>
      <c r="AO1685" s="42">
        <v>1.11E137</v>
      </c>
    </row>
    <row r="1686">
      <c r="A1686" s="41">
        <v>52.0</v>
      </c>
      <c r="B1686" s="42">
        <v>1.67130956E9</v>
      </c>
      <c r="C1686" s="42">
        <v>3356.0</v>
      </c>
      <c r="D1686" s="40" t="s">
        <v>1243</v>
      </c>
      <c r="E1686" s="41">
        <v>140.0</v>
      </c>
      <c r="F1686" s="41">
        <v>35.0</v>
      </c>
      <c r="G1686" s="41">
        <v>70.0</v>
      </c>
      <c r="H1686" s="41">
        <v>-3.07732701</v>
      </c>
      <c r="I1686" s="41">
        <v>10000.0</v>
      </c>
      <c r="J1686" s="41">
        <v>5000.0</v>
      </c>
      <c r="K1686" s="41">
        <v>1200.0</v>
      </c>
      <c r="L1686" s="41">
        <v>600.0</v>
      </c>
      <c r="M1686" s="41">
        <v>30.0</v>
      </c>
      <c r="N1686" s="40" t="s">
        <v>1370</v>
      </c>
      <c r="O1686" s="40" t="s">
        <v>1371</v>
      </c>
      <c r="P1686" s="40" t="s">
        <v>7310</v>
      </c>
      <c r="Q1686" s="40" t="s">
        <v>8686</v>
      </c>
      <c r="R1686" s="40" t="b">
        <v>0</v>
      </c>
      <c r="S1686" s="40" t="s">
        <v>7286</v>
      </c>
      <c r="T1686" s="40" t="s">
        <v>7305</v>
      </c>
      <c r="U1686" s="41">
        <v>0.1</v>
      </c>
      <c r="V1686" s="41">
        <v>0.9</v>
      </c>
      <c r="W1686" s="41">
        <v>0.3</v>
      </c>
      <c r="X1686" s="41">
        <v>0.5</v>
      </c>
      <c r="Y1686" s="40" t="b">
        <v>0</v>
      </c>
      <c r="Z1686" s="40" t="b">
        <v>1</v>
      </c>
      <c r="AA1686" s="40" t="b">
        <v>0</v>
      </c>
      <c r="AB1686" s="40" t="b">
        <v>0</v>
      </c>
      <c r="AC1686" s="41" t="s">
        <v>12841</v>
      </c>
      <c r="AD1686" s="41" t="s">
        <v>12842</v>
      </c>
      <c r="AE1686" s="41">
        <v>732.6274424</v>
      </c>
      <c r="AF1686" s="41">
        <v>-5.017176095</v>
      </c>
      <c r="AG1686" s="42">
        <v>4.81E41</v>
      </c>
      <c r="AH1686" s="51">
        <v>0.630368199</v>
      </c>
      <c r="AI1686" s="45" t="s">
        <v>12843</v>
      </c>
      <c r="AJ1686" s="40" t="s">
        <v>12844</v>
      </c>
      <c r="AK1686" s="41">
        <v>3781.0</v>
      </c>
      <c r="AL1686" s="40" t="s">
        <v>7372</v>
      </c>
      <c r="AM1686" s="40" t="s">
        <v>7285</v>
      </c>
      <c r="AN1686" s="40" t="s">
        <v>5643</v>
      </c>
      <c r="AO1686" s="42">
        <v>1.01E138</v>
      </c>
    </row>
    <row r="1687">
      <c r="A1687" s="41">
        <v>439.0</v>
      </c>
      <c r="B1687" s="42">
        <v>1.671302375E9</v>
      </c>
      <c r="C1687" s="42">
        <v>3356.0</v>
      </c>
      <c r="D1687" s="40" t="s">
        <v>1243</v>
      </c>
      <c r="E1687" s="41">
        <v>140.0</v>
      </c>
      <c r="F1687" s="41">
        <v>35.0</v>
      </c>
      <c r="G1687" s="41">
        <v>70.0</v>
      </c>
      <c r="H1687" s="41">
        <v>-3.07732701</v>
      </c>
      <c r="I1687" s="41">
        <v>10000.0</v>
      </c>
      <c r="J1687" s="41">
        <v>5000.0</v>
      </c>
      <c r="K1687" s="41">
        <v>1200.0</v>
      </c>
      <c r="L1687" s="41">
        <v>600.0</v>
      </c>
      <c r="M1687" s="41">
        <v>50.0</v>
      </c>
      <c r="N1687" s="40" t="s">
        <v>1370</v>
      </c>
      <c r="O1687" s="40" t="s">
        <v>1371</v>
      </c>
      <c r="P1687" s="40" t="s">
        <v>7305</v>
      </c>
      <c r="Q1687" s="40" t="s">
        <v>8686</v>
      </c>
      <c r="R1687" s="40" t="b">
        <v>0</v>
      </c>
      <c r="S1687" s="40" t="s">
        <v>1373</v>
      </c>
      <c r="T1687" s="40" t="s">
        <v>212</v>
      </c>
      <c r="U1687" s="41">
        <v>0.1</v>
      </c>
      <c r="V1687" s="41">
        <v>0.9</v>
      </c>
      <c r="W1687" s="41">
        <v>0.3</v>
      </c>
      <c r="X1687" s="41">
        <v>0.5</v>
      </c>
      <c r="Y1687" s="40" t="b">
        <v>0</v>
      </c>
      <c r="Z1687" s="40" t="b">
        <v>1</v>
      </c>
      <c r="AA1687" s="40" t="b">
        <v>0</v>
      </c>
      <c r="AB1687" s="40" t="b">
        <v>0</v>
      </c>
      <c r="AC1687" s="41" t="s">
        <v>12845</v>
      </c>
      <c r="AD1687" s="41" t="s">
        <v>12846</v>
      </c>
      <c r="AE1687" s="41">
        <v>328.9108245</v>
      </c>
      <c r="AF1687" s="41">
        <v>-5.017623483</v>
      </c>
      <c r="AG1687" s="42">
        <v>8.41E40</v>
      </c>
      <c r="AH1687" s="51">
        <v>0.630513581</v>
      </c>
      <c r="AI1687" s="45" t="s">
        <v>12847</v>
      </c>
      <c r="AJ1687" s="40" t="s">
        <v>12848</v>
      </c>
      <c r="AK1687" s="41">
        <v>6055.0</v>
      </c>
      <c r="AL1687" s="40" t="s">
        <v>1382</v>
      </c>
      <c r="AM1687" s="40" t="s">
        <v>7285</v>
      </c>
      <c r="AN1687" s="40" t="s">
        <v>224</v>
      </c>
      <c r="AO1687" s="42">
        <v>1.11E135</v>
      </c>
    </row>
    <row r="1688">
      <c r="A1688" s="41">
        <v>37.0</v>
      </c>
      <c r="B1688" s="42">
        <v>1.67130956E9</v>
      </c>
      <c r="C1688" s="42">
        <v>3356.0</v>
      </c>
      <c r="D1688" s="40" t="s">
        <v>1243</v>
      </c>
      <c r="E1688" s="41">
        <v>140.0</v>
      </c>
      <c r="F1688" s="41">
        <v>35.0</v>
      </c>
      <c r="G1688" s="41">
        <v>70.0</v>
      </c>
      <c r="H1688" s="41">
        <v>-3.07732701</v>
      </c>
      <c r="I1688" s="41">
        <v>10000.0</v>
      </c>
      <c r="J1688" s="41">
        <v>5000.0</v>
      </c>
      <c r="K1688" s="41">
        <v>1200.0</v>
      </c>
      <c r="L1688" s="41">
        <v>600.0</v>
      </c>
      <c r="M1688" s="41">
        <v>30.0</v>
      </c>
      <c r="N1688" s="40" t="s">
        <v>1370</v>
      </c>
      <c r="O1688" s="40" t="s">
        <v>1371</v>
      </c>
      <c r="P1688" s="40" t="s">
        <v>7310</v>
      </c>
      <c r="Q1688" s="40" t="s">
        <v>8686</v>
      </c>
      <c r="R1688" s="40" t="b">
        <v>0</v>
      </c>
      <c r="S1688" s="40" t="s">
        <v>1373</v>
      </c>
      <c r="T1688" s="40" t="s">
        <v>7305</v>
      </c>
      <c r="U1688" s="41">
        <v>0.1</v>
      </c>
      <c r="V1688" s="41">
        <v>0.9</v>
      </c>
      <c r="W1688" s="41">
        <v>0.1</v>
      </c>
      <c r="X1688" s="41">
        <v>0.5</v>
      </c>
      <c r="Y1688" s="40" t="b">
        <v>0</v>
      </c>
      <c r="Z1688" s="40" t="b">
        <v>1</v>
      </c>
      <c r="AA1688" s="40" t="b">
        <v>0</v>
      </c>
      <c r="AB1688" s="40" t="b">
        <v>0</v>
      </c>
      <c r="AC1688" s="41" t="s">
        <v>12849</v>
      </c>
      <c r="AD1688" s="41" t="s">
        <v>12850</v>
      </c>
      <c r="AE1688" s="41">
        <v>741.604459</v>
      </c>
      <c r="AF1688" s="41">
        <v>-5.031983938</v>
      </c>
      <c r="AG1688" s="42">
        <v>1.09E42</v>
      </c>
      <c r="AH1688" s="51">
        <v>0.635180116</v>
      </c>
      <c r="AI1688" s="45" t="s">
        <v>12851</v>
      </c>
      <c r="AJ1688" s="46">
        <v>1.09133463167554E128</v>
      </c>
      <c r="AK1688" s="41">
        <v>3339.0</v>
      </c>
      <c r="AL1688" s="40" t="s">
        <v>7372</v>
      </c>
      <c r="AM1688" s="40" t="s">
        <v>7285</v>
      </c>
      <c r="AN1688" s="40" t="s">
        <v>5643</v>
      </c>
      <c r="AO1688" s="42">
        <v>1.1E139</v>
      </c>
    </row>
    <row r="1689">
      <c r="A1689" s="41">
        <v>83.0</v>
      </c>
      <c r="B1689" s="42">
        <v>1.671302375E9</v>
      </c>
      <c r="C1689" s="42">
        <v>3356.0</v>
      </c>
      <c r="D1689" s="40" t="s">
        <v>1243</v>
      </c>
      <c r="E1689" s="41">
        <v>140.0</v>
      </c>
      <c r="F1689" s="41">
        <v>35.0</v>
      </c>
      <c r="G1689" s="41">
        <v>70.0</v>
      </c>
      <c r="H1689" s="41">
        <v>-3.07732701</v>
      </c>
      <c r="I1689" s="41">
        <v>10000.0</v>
      </c>
      <c r="J1689" s="41">
        <v>5000.0</v>
      </c>
      <c r="K1689" s="41">
        <v>1200.0</v>
      </c>
      <c r="L1689" s="41">
        <v>600.0</v>
      </c>
      <c r="M1689" s="41">
        <v>30.0</v>
      </c>
      <c r="N1689" s="40" t="s">
        <v>1370</v>
      </c>
      <c r="O1689" s="40" t="s">
        <v>1371</v>
      </c>
      <c r="P1689" s="40" t="s">
        <v>7305</v>
      </c>
      <c r="Q1689" s="40" t="s">
        <v>8686</v>
      </c>
      <c r="R1689" s="40" t="b">
        <v>0</v>
      </c>
      <c r="S1689" s="40" t="s">
        <v>7286</v>
      </c>
      <c r="T1689" s="40" t="s">
        <v>212</v>
      </c>
      <c r="U1689" s="41">
        <v>0.1</v>
      </c>
      <c r="V1689" s="41">
        <v>0.9</v>
      </c>
      <c r="W1689" s="41">
        <v>0.1</v>
      </c>
      <c r="X1689" s="41">
        <v>0.6</v>
      </c>
      <c r="Y1689" s="40" t="b">
        <v>0</v>
      </c>
      <c r="Z1689" s="40" t="b">
        <v>1</v>
      </c>
      <c r="AA1689" s="40" t="b">
        <v>0</v>
      </c>
      <c r="AB1689" s="40" t="b">
        <v>0</v>
      </c>
      <c r="AC1689" s="41" t="s">
        <v>11153</v>
      </c>
      <c r="AD1689" s="41" t="s">
        <v>12852</v>
      </c>
      <c r="AE1689" s="41">
        <v>229.4830325</v>
      </c>
      <c r="AF1689" s="41">
        <v>-5.035983523</v>
      </c>
      <c r="AG1689" s="42">
        <v>2.61E41</v>
      </c>
      <c r="AH1689" s="51">
        <v>0.636479811</v>
      </c>
      <c r="AI1689" s="45" t="s">
        <v>12853</v>
      </c>
      <c r="AJ1689" s="46">
        <v>2.60930559548151E125</v>
      </c>
      <c r="AK1689" s="41">
        <v>6064.0</v>
      </c>
      <c r="AL1689" s="40" t="s">
        <v>1382</v>
      </c>
      <c r="AM1689" s="40" t="s">
        <v>7285</v>
      </c>
      <c r="AN1689" s="40" t="s">
        <v>224</v>
      </c>
      <c r="AO1689" s="42">
        <v>1.01E137</v>
      </c>
    </row>
    <row r="1690">
      <c r="A1690" s="41">
        <v>0.0</v>
      </c>
      <c r="B1690" s="42">
        <v>1.671302375E9</v>
      </c>
      <c r="C1690" s="42">
        <v>3356.0</v>
      </c>
      <c r="D1690" s="40" t="s">
        <v>1243</v>
      </c>
      <c r="E1690" s="41">
        <v>140.0</v>
      </c>
      <c r="F1690" s="41">
        <v>35.0</v>
      </c>
      <c r="G1690" s="41">
        <v>70.0</v>
      </c>
      <c r="H1690" s="41">
        <v>-3.07732701</v>
      </c>
      <c r="I1690" s="41">
        <v>10000.0</v>
      </c>
      <c r="J1690" s="41">
        <v>5000.0</v>
      </c>
      <c r="K1690" s="41">
        <v>1200.0</v>
      </c>
      <c r="L1690" s="41">
        <v>600.0</v>
      </c>
      <c r="M1690" s="41">
        <v>30.0</v>
      </c>
      <c r="N1690" s="40" t="s">
        <v>1370</v>
      </c>
      <c r="O1690" s="40" t="s">
        <v>1371</v>
      </c>
      <c r="P1690" s="40" t="s">
        <v>209</v>
      </c>
      <c r="Q1690" s="40" t="s">
        <v>8686</v>
      </c>
      <c r="R1690" s="40" t="b">
        <v>0</v>
      </c>
      <c r="S1690" s="40" t="s">
        <v>1373</v>
      </c>
      <c r="T1690" s="40" t="s">
        <v>212</v>
      </c>
      <c r="U1690" s="41">
        <v>0.1</v>
      </c>
      <c r="V1690" s="41">
        <v>0.9</v>
      </c>
      <c r="W1690" s="41">
        <v>0.1</v>
      </c>
      <c r="X1690" s="41">
        <v>0.4</v>
      </c>
      <c r="Y1690" s="40" t="b">
        <v>0</v>
      </c>
      <c r="Z1690" s="40" t="b">
        <v>1</v>
      </c>
      <c r="AA1690" s="40" t="b">
        <v>0</v>
      </c>
      <c r="AB1690" s="40" t="b">
        <v>0</v>
      </c>
      <c r="AC1690" s="41" t="s">
        <v>12854</v>
      </c>
      <c r="AD1690" s="41" t="s">
        <v>12855</v>
      </c>
      <c r="AE1690" s="41">
        <v>324.9064567</v>
      </c>
      <c r="AF1690" s="41">
        <v>-5.04989251</v>
      </c>
      <c r="AG1690" s="42">
        <v>1.26E42</v>
      </c>
      <c r="AH1690" s="51">
        <v>0.640999638</v>
      </c>
      <c r="AI1690" s="45" t="s">
        <v>12856</v>
      </c>
      <c r="AJ1690" s="46">
        <v>1.26314937484076E128</v>
      </c>
      <c r="AK1690" s="41">
        <v>9660.0</v>
      </c>
      <c r="AL1690" s="40" t="s">
        <v>1382</v>
      </c>
      <c r="AM1690" s="40" t="s">
        <v>7285</v>
      </c>
      <c r="AN1690" s="40" t="s">
        <v>224</v>
      </c>
      <c r="AO1690" s="42">
        <v>1.11E139</v>
      </c>
    </row>
    <row r="1691">
      <c r="A1691" s="41">
        <v>399.0</v>
      </c>
      <c r="B1691" s="42">
        <v>1.671302375E9</v>
      </c>
      <c r="C1691" s="42">
        <v>3356.0</v>
      </c>
      <c r="D1691" s="40" t="s">
        <v>1243</v>
      </c>
      <c r="E1691" s="41">
        <v>140.0</v>
      </c>
      <c r="F1691" s="41">
        <v>35.0</v>
      </c>
      <c r="G1691" s="41">
        <v>70.0</v>
      </c>
      <c r="H1691" s="41">
        <v>-3.07732701</v>
      </c>
      <c r="I1691" s="41">
        <v>10000.0</v>
      </c>
      <c r="J1691" s="41">
        <v>5000.0</v>
      </c>
      <c r="K1691" s="41">
        <v>1200.0</v>
      </c>
      <c r="L1691" s="41">
        <v>600.0</v>
      </c>
      <c r="M1691" s="41">
        <v>50.0</v>
      </c>
      <c r="N1691" s="40" t="s">
        <v>1370</v>
      </c>
      <c r="O1691" s="40" t="s">
        <v>1371</v>
      </c>
      <c r="P1691" s="40" t="s">
        <v>7310</v>
      </c>
      <c r="Q1691" s="40" t="s">
        <v>8686</v>
      </c>
      <c r="R1691" s="40" t="b">
        <v>0</v>
      </c>
      <c r="S1691" s="40" t="s">
        <v>1373</v>
      </c>
      <c r="T1691" s="40" t="s">
        <v>212</v>
      </c>
      <c r="U1691" s="41">
        <v>0.1</v>
      </c>
      <c r="V1691" s="41">
        <v>0.9</v>
      </c>
      <c r="W1691" s="41">
        <v>0.2</v>
      </c>
      <c r="X1691" s="41">
        <v>0.4</v>
      </c>
      <c r="Y1691" s="40" t="b">
        <v>0</v>
      </c>
      <c r="Z1691" s="40" t="b">
        <v>1</v>
      </c>
      <c r="AA1691" s="40" t="b">
        <v>0</v>
      </c>
      <c r="AB1691" s="40" t="b">
        <v>0</v>
      </c>
      <c r="AC1691" s="41" t="s">
        <v>12857</v>
      </c>
      <c r="AD1691" s="41" t="s">
        <v>12858</v>
      </c>
      <c r="AE1691" s="41">
        <v>591.7663856</v>
      </c>
      <c r="AF1691" s="41">
        <v>-5.060870121</v>
      </c>
      <c r="AG1691" s="42">
        <v>6.28E41</v>
      </c>
      <c r="AH1691" s="51">
        <v>0.644566893</v>
      </c>
      <c r="AI1691" s="45" t="s">
        <v>12859</v>
      </c>
      <c r="AJ1691" s="40" t="s">
        <v>12860</v>
      </c>
      <c r="AK1691" s="41">
        <v>10000.0</v>
      </c>
      <c r="AL1691" s="40" t="s">
        <v>216</v>
      </c>
      <c r="AM1691" s="40" t="s">
        <v>7285</v>
      </c>
      <c r="AN1691" s="40" t="s">
        <v>224</v>
      </c>
      <c r="AO1691" s="42">
        <v>1.11E138</v>
      </c>
    </row>
    <row r="1692">
      <c r="A1692" s="41">
        <v>44.0</v>
      </c>
      <c r="B1692" s="42">
        <v>1.671302375E9</v>
      </c>
      <c r="C1692" s="42">
        <v>3356.0</v>
      </c>
      <c r="D1692" s="40" t="s">
        <v>1243</v>
      </c>
      <c r="E1692" s="41">
        <v>140.0</v>
      </c>
      <c r="F1692" s="41">
        <v>35.0</v>
      </c>
      <c r="G1692" s="41">
        <v>70.0</v>
      </c>
      <c r="H1692" s="41">
        <v>-3.07732701</v>
      </c>
      <c r="I1692" s="41">
        <v>10000.0</v>
      </c>
      <c r="J1692" s="41">
        <v>5000.0</v>
      </c>
      <c r="K1692" s="41">
        <v>1200.0</v>
      </c>
      <c r="L1692" s="41">
        <v>600.0</v>
      </c>
      <c r="M1692" s="41">
        <v>30.0</v>
      </c>
      <c r="N1692" s="40" t="s">
        <v>1370</v>
      </c>
      <c r="O1692" s="40" t="s">
        <v>1371</v>
      </c>
      <c r="P1692" s="40" t="s">
        <v>7310</v>
      </c>
      <c r="Q1692" s="40" t="s">
        <v>8686</v>
      </c>
      <c r="R1692" s="40" t="b">
        <v>0</v>
      </c>
      <c r="S1692" s="40" t="s">
        <v>1373</v>
      </c>
      <c r="T1692" s="40" t="s">
        <v>212</v>
      </c>
      <c r="U1692" s="41">
        <v>0.1</v>
      </c>
      <c r="V1692" s="41">
        <v>0.9</v>
      </c>
      <c r="W1692" s="41">
        <v>0.3</v>
      </c>
      <c r="X1692" s="41">
        <v>0.6</v>
      </c>
      <c r="Y1692" s="40" t="b">
        <v>0</v>
      </c>
      <c r="Z1692" s="40" t="b">
        <v>1</v>
      </c>
      <c r="AA1692" s="40" t="b">
        <v>0</v>
      </c>
      <c r="AB1692" s="40" t="b">
        <v>0</v>
      </c>
      <c r="AC1692" s="41" t="s">
        <v>12861</v>
      </c>
      <c r="AD1692" s="41" t="s">
        <v>12862</v>
      </c>
      <c r="AE1692" s="41">
        <v>468.9650657</v>
      </c>
      <c r="AF1692" s="41">
        <v>-5.069394305</v>
      </c>
      <c r="AG1692" s="42">
        <v>1.28E42</v>
      </c>
      <c r="AH1692" s="51">
        <v>0.647336889</v>
      </c>
      <c r="AI1692" s="45" t="s">
        <v>12863</v>
      </c>
      <c r="AJ1692" s="40" t="s">
        <v>12864</v>
      </c>
      <c r="AK1692" s="41">
        <v>9557.0</v>
      </c>
      <c r="AL1692" s="40" t="s">
        <v>1382</v>
      </c>
      <c r="AM1692" s="40" t="s">
        <v>7285</v>
      </c>
      <c r="AN1692" s="40" t="s">
        <v>224</v>
      </c>
      <c r="AO1692" s="42">
        <v>1.11E139</v>
      </c>
    </row>
    <row r="1693">
      <c r="A1693" s="41">
        <v>436.0</v>
      </c>
      <c r="B1693" s="42">
        <v>1.671302375E9</v>
      </c>
      <c r="C1693" s="42">
        <v>3356.0</v>
      </c>
      <c r="D1693" s="40" t="s">
        <v>1243</v>
      </c>
      <c r="E1693" s="41">
        <v>140.0</v>
      </c>
      <c r="F1693" s="41">
        <v>35.0</v>
      </c>
      <c r="G1693" s="41">
        <v>70.0</v>
      </c>
      <c r="H1693" s="41">
        <v>-3.07732701</v>
      </c>
      <c r="I1693" s="41">
        <v>10000.0</v>
      </c>
      <c r="J1693" s="41">
        <v>5000.0</v>
      </c>
      <c r="K1693" s="41">
        <v>1200.0</v>
      </c>
      <c r="L1693" s="41">
        <v>600.0</v>
      </c>
      <c r="M1693" s="41">
        <v>50.0</v>
      </c>
      <c r="N1693" s="40" t="s">
        <v>1370</v>
      </c>
      <c r="O1693" s="40" t="s">
        <v>1371</v>
      </c>
      <c r="P1693" s="40" t="s">
        <v>7305</v>
      </c>
      <c r="Q1693" s="40" t="s">
        <v>8686</v>
      </c>
      <c r="R1693" s="40" t="b">
        <v>0</v>
      </c>
      <c r="S1693" s="40" t="s">
        <v>1373</v>
      </c>
      <c r="T1693" s="40" t="s">
        <v>212</v>
      </c>
      <c r="U1693" s="41">
        <v>0.1</v>
      </c>
      <c r="V1693" s="41">
        <v>0.9</v>
      </c>
      <c r="W1693" s="41">
        <v>0.2</v>
      </c>
      <c r="X1693" s="41">
        <v>0.5</v>
      </c>
      <c r="Y1693" s="40" t="b">
        <v>0</v>
      </c>
      <c r="Z1693" s="40" t="b">
        <v>1</v>
      </c>
      <c r="AA1693" s="40" t="b">
        <v>0</v>
      </c>
      <c r="AB1693" s="40" t="b">
        <v>0</v>
      </c>
      <c r="AC1693" s="41" t="s">
        <v>8087</v>
      </c>
      <c r="AD1693" s="41" t="s">
        <v>12865</v>
      </c>
      <c r="AE1693" s="41">
        <v>302.1780591</v>
      </c>
      <c r="AF1693" s="41">
        <v>-5.073418947</v>
      </c>
      <c r="AG1693" s="42">
        <v>3.76E41</v>
      </c>
      <c r="AH1693" s="51">
        <v>0.648644727</v>
      </c>
      <c r="AI1693" s="45" t="s">
        <v>12866</v>
      </c>
      <c r="AJ1693" s="40" t="s">
        <v>12867</v>
      </c>
      <c r="AK1693" s="41">
        <v>5324.0</v>
      </c>
      <c r="AL1693" s="40" t="s">
        <v>1382</v>
      </c>
      <c r="AM1693" s="40" t="s">
        <v>7285</v>
      </c>
      <c r="AN1693" s="40" t="s">
        <v>224</v>
      </c>
      <c r="AO1693" s="42">
        <v>1.0E138</v>
      </c>
    </row>
    <row r="1694">
      <c r="A1694" s="41">
        <v>78.0</v>
      </c>
      <c r="B1694" s="42">
        <v>1.67130956E9</v>
      </c>
      <c r="C1694" s="42">
        <v>3356.0</v>
      </c>
      <c r="D1694" s="40" t="s">
        <v>1243</v>
      </c>
      <c r="E1694" s="41">
        <v>140.0</v>
      </c>
      <c r="F1694" s="41">
        <v>35.0</v>
      </c>
      <c r="G1694" s="41">
        <v>70.0</v>
      </c>
      <c r="H1694" s="41">
        <v>-3.07732701</v>
      </c>
      <c r="I1694" s="41">
        <v>10000.0</v>
      </c>
      <c r="J1694" s="41">
        <v>5000.0</v>
      </c>
      <c r="K1694" s="41">
        <v>1200.0</v>
      </c>
      <c r="L1694" s="41">
        <v>600.0</v>
      </c>
      <c r="M1694" s="41">
        <v>30.0</v>
      </c>
      <c r="N1694" s="40" t="s">
        <v>1370</v>
      </c>
      <c r="O1694" s="40" t="s">
        <v>1371</v>
      </c>
      <c r="P1694" s="40" t="s">
        <v>7305</v>
      </c>
      <c r="Q1694" s="40" t="s">
        <v>8686</v>
      </c>
      <c r="R1694" s="40" t="b">
        <v>0</v>
      </c>
      <c r="S1694" s="40" t="s">
        <v>1373</v>
      </c>
      <c r="T1694" s="40" t="s">
        <v>7305</v>
      </c>
      <c r="U1694" s="41">
        <v>0.1</v>
      </c>
      <c r="V1694" s="41">
        <v>0.9</v>
      </c>
      <c r="W1694" s="41">
        <v>0.3</v>
      </c>
      <c r="X1694" s="41">
        <v>0.4</v>
      </c>
      <c r="Y1694" s="40" t="b">
        <v>0</v>
      </c>
      <c r="Z1694" s="40" t="b">
        <v>1</v>
      </c>
      <c r="AA1694" s="40" t="b">
        <v>0</v>
      </c>
      <c r="AB1694" s="40" t="b">
        <v>0</v>
      </c>
      <c r="AC1694" s="41" t="s">
        <v>12868</v>
      </c>
      <c r="AD1694" s="41" t="s">
        <v>7890</v>
      </c>
      <c r="AE1694" s="41">
        <v>512.2406299</v>
      </c>
      <c r="AF1694" s="41">
        <v>-5.080778709</v>
      </c>
      <c r="AG1694" s="42">
        <v>5.08E41</v>
      </c>
      <c r="AH1694" s="51">
        <v>0.651036335</v>
      </c>
      <c r="AI1694" s="45" t="s">
        <v>12869</v>
      </c>
      <c r="AJ1694" s="40" t="s">
        <v>12870</v>
      </c>
      <c r="AK1694" s="41">
        <v>6208.0</v>
      </c>
      <c r="AL1694" s="40" t="s">
        <v>1382</v>
      </c>
      <c r="AM1694" s="40" t="s">
        <v>7285</v>
      </c>
      <c r="AN1694" s="40" t="s">
        <v>5643</v>
      </c>
      <c r="AO1694" s="42">
        <v>1.01E138</v>
      </c>
    </row>
    <row r="1695">
      <c r="A1695" s="41">
        <v>78.0</v>
      </c>
      <c r="B1695" s="42">
        <v>1.671302375E9</v>
      </c>
      <c r="C1695" s="42">
        <v>3356.0</v>
      </c>
      <c r="D1695" s="40" t="s">
        <v>1243</v>
      </c>
      <c r="E1695" s="41">
        <v>140.0</v>
      </c>
      <c r="F1695" s="41">
        <v>35.0</v>
      </c>
      <c r="G1695" s="41">
        <v>70.0</v>
      </c>
      <c r="H1695" s="41">
        <v>-3.07732701</v>
      </c>
      <c r="I1695" s="41">
        <v>10000.0</v>
      </c>
      <c r="J1695" s="41">
        <v>5000.0</v>
      </c>
      <c r="K1695" s="41">
        <v>1200.0</v>
      </c>
      <c r="L1695" s="41">
        <v>600.0</v>
      </c>
      <c r="M1695" s="41">
        <v>30.0</v>
      </c>
      <c r="N1695" s="40" t="s">
        <v>1370</v>
      </c>
      <c r="O1695" s="40" t="s">
        <v>1371</v>
      </c>
      <c r="P1695" s="40" t="s">
        <v>7305</v>
      </c>
      <c r="Q1695" s="40" t="s">
        <v>8686</v>
      </c>
      <c r="R1695" s="40" t="b">
        <v>0</v>
      </c>
      <c r="S1695" s="40" t="s">
        <v>1373</v>
      </c>
      <c r="T1695" s="40" t="s">
        <v>212</v>
      </c>
      <c r="U1695" s="41">
        <v>0.1</v>
      </c>
      <c r="V1695" s="41">
        <v>0.9</v>
      </c>
      <c r="W1695" s="41">
        <v>0.3</v>
      </c>
      <c r="X1695" s="41">
        <v>0.4</v>
      </c>
      <c r="Y1695" s="40" t="b">
        <v>0</v>
      </c>
      <c r="Z1695" s="40" t="b">
        <v>1</v>
      </c>
      <c r="AA1695" s="40" t="b">
        <v>0</v>
      </c>
      <c r="AB1695" s="40" t="b">
        <v>0</v>
      </c>
      <c r="AC1695" s="41" t="s">
        <v>12871</v>
      </c>
      <c r="AD1695" s="41" t="s">
        <v>12872</v>
      </c>
      <c r="AE1695" s="41">
        <v>184.4175019</v>
      </c>
      <c r="AF1695" s="41">
        <v>-5.237135946</v>
      </c>
      <c r="AG1695" s="42">
        <v>1.11E42</v>
      </c>
      <c r="AH1695" s="51">
        <v>0.701845767</v>
      </c>
      <c r="AI1695" s="45" t="s">
        <v>12873</v>
      </c>
      <c r="AJ1695" s="40" t="s">
        <v>12874</v>
      </c>
      <c r="AK1695" s="41">
        <v>7063.0</v>
      </c>
      <c r="AL1695" s="40" t="s">
        <v>1382</v>
      </c>
      <c r="AM1695" s="40" t="s">
        <v>7285</v>
      </c>
      <c r="AN1695" s="40" t="s">
        <v>224</v>
      </c>
      <c r="AO1695" s="42">
        <v>1.1E139</v>
      </c>
    </row>
    <row r="1696">
      <c r="A1696" s="41">
        <v>6.0</v>
      </c>
      <c r="B1696" s="42">
        <v>1.67E9</v>
      </c>
      <c r="C1696" s="42">
        <v>3356.0</v>
      </c>
      <c r="D1696" s="40" t="s">
        <v>1243</v>
      </c>
      <c r="E1696" s="41">
        <v>140.0</v>
      </c>
      <c r="F1696" s="41">
        <v>35.0</v>
      </c>
      <c r="G1696" s="41">
        <v>70.0</v>
      </c>
      <c r="H1696" s="41">
        <v>-3.07733</v>
      </c>
      <c r="I1696" s="41">
        <v>10000.0</v>
      </c>
      <c r="J1696" s="41">
        <v>5000.0</v>
      </c>
      <c r="K1696" s="41">
        <v>1200.0</v>
      </c>
      <c r="L1696" s="41">
        <v>600.0</v>
      </c>
      <c r="M1696" s="41">
        <v>30.0</v>
      </c>
      <c r="N1696" s="40" t="s">
        <v>207</v>
      </c>
      <c r="O1696" s="40" t="s">
        <v>208</v>
      </c>
      <c r="P1696" s="40" t="s">
        <v>209</v>
      </c>
      <c r="Q1696" s="40" t="s">
        <v>210</v>
      </c>
      <c r="R1696" s="40" t="b">
        <v>0</v>
      </c>
      <c r="S1696" s="40" t="s">
        <v>211</v>
      </c>
      <c r="T1696" s="40" t="s">
        <v>212</v>
      </c>
      <c r="U1696" s="41">
        <v>0.1</v>
      </c>
      <c r="V1696" s="41">
        <v>0.9</v>
      </c>
      <c r="W1696" s="41">
        <v>0.3</v>
      </c>
      <c r="X1696" s="41">
        <v>0.4</v>
      </c>
      <c r="Y1696" s="40" t="b">
        <v>0</v>
      </c>
      <c r="Z1696" s="40" t="b">
        <v>1</v>
      </c>
      <c r="AA1696" s="40" t="b">
        <v>0</v>
      </c>
      <c r="AB1696" s="40" t="b">
        <v>0</v>
      </c>
      <c r="AC1696" s="41" t="s">
        <v>12875</v>
      </c>
      <c r="AD1696" s="41" t="s">
        <v>12876</v>
      </c>
      <c r="AE1696" s="41">
        <v>764.5684</v>
      </c>
      <c r="AF1696" s="41">
        <v>-2.99658</v>
      </c>
      <c r="AG1696" s="42">
        <v>4.68E41</v>
      </c>
      <c r="AH1696" s="51">
        <v>-0.02624</v>
      </c>
      <c r="AI1696" s="45" t="s">
        <v>12877</v>
      </c>
      <c r="AJ1696" s="40" t="s">
        <v>12878</v>
      </c>
      <c r="AK1696" s="41">
        <v>10000.0</v>
      </c>
      <c r="AL1696" s="40" t="s">
        <v>216</v>
      </c>
      <c r="AM1696" s="40" t="s">
        <v>7285</v>
      </c>
      <c r="AN1696" s="40" t="s">
        <v>5627</v>
      </c>
      <c r="AO1696" s="44"/>
    </row>
    <row r="1697">
      <c r="A1697" s="41">
        <v>33.0</v>
      </c>
      <c r="B1697" s="42">
        <v>1.67E9</v>
      </c>
      <c r="C1697" s="42">
        <v>3356.0</v>
      </c>
      <c r="D1697" s="40" t="s">
        <v>1243</v>
      </c>
      <c r="E1697" s="41">
        <v>140.0</v>
      </c>
      <c r="F1697" s="41">
        <v>35.0</v>
      </c>
      <c r="G1697" s="41">
        <v>70.0</v>
      </c>
      <c r="H1697" s="41">
        <v>-3.07733</v>
      </c>
      <c r="I1697" s="41">
        <v>10000.0</v>
      </c>
      <c r="J1697" s="41">
        <v>5000.0</v>
      </c>
      <c r="K1697" s="41">
        <v>1200.0</v>
      </c>
      <c r="L1697" s="41">
        <v>600.0</v>
      </c>
      <c r="M1697" s="41">
        <v>30.0</v>
      </c>
      <c r="N1697" s="40" t="s">
        <v>207</v>
      </c>
      <c r="O1697" s="40" t="s">
        <v>208</v>
      </c>
      <c r="P1697" s="40" t="s">
        <v>7310</v>
      </c>
      <c r="Q1697" s="40" t="s">
        <v>210</v>
      </c>
      <c r="R1697" s="40" t="b">
        <v>0</v>
      </c>
      <c r="S1697" s="40" t="s">
        <v>12879</v>
      </c>
      <c r="T1697" s="40" t="s">
        <v>212</v>
      </c>
      <c r="U1697" s="41">
        <v>0.1</v>
      </c>
      <c r="V1697" s="41">
        <v>0.9</v>
      </c>
      <c r="W1697" s="41">
        <v>0.3</v>
      </c>
      <c r="X1697" s="41">
        <v>0.4</v>
      </c>
      <c r="Y1697" s="40" t="b">
        <v>0</v>
      </c>
      <c r="Z1697" s="40" t="b">
        <v>1</v>
      </c>
      <c r="AA1697" s="40" t="b">
        <v>0</v>
      </c>
      <c r="AB1697" s="40" t="b">
        <v>0</v>
      </c>
      <c r="AC1697" s="41" t="s">
        <v>12880</v>
      </c>
      <c r="AD1697" s="41" t="s">
        <v>12881</v>
      </c>
      <c r="AE1697" s="41">
        <v>1133.968</v>
      </c>
      <c r="AF1697" s="41">
        <v>-3.00133</v>
      </c>
      <c r="AG1697" s="42">
        <v>5.12E41</v>
      </c>
      <c r="AH1697" s="51">
        <v>-0.02469</v>
      </c>
      <c r="AI1697" s="45" t="s">
        <v>12882</v>
      </c>
      <c r="AJ1697" s="40" t="s">
        <v>12883</v>
      </c>
      <c r="AK1697" s="41">
        <v>10000.0</v>
      </c>
      <c r="AL1697" s="40" t="s">
        <v>216</v>
      </c>
      <c r="AM1697" s="40" t="s">
        <v>7285</v>
      </c>
      <c r="AN1697" s="40" t="s">
        <v>5627</v>
      </c>
      <c r="AO1697" s="44"/>
    </row>
    <row r="1698">
      <c r="A1698" s="41">
        <v>37.0</v>
      </c>
      <c r="B1698" s="42">
        <v>1.67E9</v>
      </c>
      <c r="C1698" s="42">
        <v>3356.0</v>
      </c>
      <c r="D1698" s="40" t="s">
        <v>1243</v>
      </c>
      <c r="E1698" s="41">
        <v>140.0</v>
      </c>
      <c r="F1698" s="41">
        <v>35.0</v>
      </c>
      <c r="G1698" s="41">
        <v>70.0</v>
      </c>
      <c r="H1698" s="41">
        <v>-3.07733</v>
      </c>
      <c r="I1698" s="41">
        <v>10000.0</v>
      </c>
      <c r="J1698" s="41">
        <v>5000.0</v>
      </c>
      <c r="K1698" s="41">
        <v>1200.0</v>
      </c>
      <c r="L1698" s="41">
        <v>600.0</v>
      </c>
      <c r="M1698" s="41">
        <v>30.0</v>
      </c>
      <c r="N1698" s="40" t="s">
        <v>207</v>
      </c>
      <c r="O1698" s="40" t="s">
        <v>208</v>
      </c>
      <c r="P1698" s="40" t="s">
        <v>7305</v>
      </c>
      <c r="Q1698" s="40" t="s">
        <v>210</v>
      </c>
      <c r="R1698" s="40" t="b">
        <v>0</v>
      </c>
      <c r="S1698" s="40" t="s">
        <v>211</v>
      </c>
      <c r="T1698" s="40" t="s">
        <v>212</v>
      </c>
      <c r="U1698" s="41">
        <v>0.1</v>
      </c>
      <c r="V1698" s="41">
        <v>0.9</v>
      </c>
      <c r="W1698" s="41">
        <v>0.1</v>
      </c>
      <c r="X1698" s="41">
        <v>0.5</v>
      </c>
      <c r="Y1698" s="40" t="b">
        <v>0</v>
      </c>
      <c r="Z1698" s="40" t="b">
        <v>1</v>
      </c>
      <c r="AA1698" s="40" t="b">
        <v>0</v>
      </c>
      <c r="AB1698" s="40" t="b">
        <v>0</v>
      </c>
      <c r="AC1698" s="41" t="s">
        <v>12884</v>
      </c>
      <c r="AD1698" s="41" t="s">
        <v>12885</v>
      </c>
      <c r="AE1698" s="41">
        <v>899.8352</v>
      </c>
      <c r="AF1698" s="41">
        <v>-3.00694</v>
      </c>
      <c r="AG1698" s="42">
        <v>1.39E42</v>
      </c>
      <c r="AH1698" s="51">
        <v>-0.02287</v>
      </c>
      <c r="AI1698" s="45" t="s">
        <v>12886</v>
      </c>
      <c r="AJ1698" s="44" t="s">
        <v>397</v>
      </c>
      <c r="AK1698" s="41">
        <v>10000.0</v>
      </c>
      <c r="AL1698" s="40" t="s">
        <v>216</v>
      </c>
      <c r="AM1698" s="40" t="s">
        <v>7285</v>
      </c>
      <c r="AN1698" s="40" t="s">
        <v>5627</v>
      </c>
      <c r="AO1698" s="40"/>
    </row>
    <row r="1699">
      <c r="A1699" s="41">
        <v>142.0</v>
      </c>
      <c r="B1699" s="42">
        <v>1.67E9</v>
      </c>
      <c r="C1699" s="42">
        <v>3356.0</v>
      </c>
      <c r="D1699" s="40" t="s">
        <v>1243</v>
      </c>
      <c r="E1699" s="41">
        <v>140.0</v>
      </c>
      <c r="F1699" s="41">
        <v>35.0</v>
      </c>
      <c r="G1699" s="41">
        <v>70.0</v>
      </c>
      <c r="H1699" s="41">
        <v>-3.07733</v>
      </c>
      <c r="I1699" s="41">
        <v>10000.0</v>
      </c>
      <c r="J1699" s="41">
        <v>5000.0</v>
      </c>
      <c r="K1699" s="41">
        <v>1200.0</v>
      </c>
      <c r="L1699" s="41">
        <v>600.0</v>
      </c>
      <c r="M1699" s="41">
        <v>50.0</v>
      </c>
      <c r="N1699" s="40" t="s">
        <v>207</v>
      </c>
      <c r="O1699" s="40" t="s">
        <v>208</v>
      </c>
      <c r="P1699" s="40" t="s">
        <v>7305</v>
      </c>
      <c r="Q1699" s="40" t="s">
        <v>210</v>
      </c>
      <c r="R1699" s="40" t="b">
        <v>0</v>
      </c>
      <c r="S1699" s="40" t="s">
        <v>12879</v>
      </c>
      <c r="T1699" s="40" t="s">
        <v>212</v>
      </c>
      <c r="U1699" s="41">
        <v>0.1</v>
      </c>
      <c r="V1699" s="41">
        <v>0.9</v>
      </c>
      <c r="W1699" s="41">
        <v>0.3</v>
      </c>
      <c r="X1699" s="41">
        <v>0.5</v>
      </c>
      <c r="Y1699" s="40" t="b">
        <v>0</v>
      </c>
      <c r="Z1699" s="40" t="b">
        <v>1</v>
      </c>
      <c r="AA1699" s="40" t="b">
        <v>0</v>
      </c>
      <c r="AB1699" s="40" t="b">
        <v>0</v>
      </c>
      <c r="AC1699" s="41" t="s">
        <v>12887</v>
      </c>
      <c r="AD1699" s="41" t="s">
        <v>12888</v>
      </c>
      <c r="AE1699" s="41">
        <v>1201.232</v>
      </c>
      <c r="AF1699" s="41">
        <v>-3.01881</v>
      </c>
      <c r="AG1699" s="42">
        <v>1.19E41</v>
      </c>
      <c r="AH1699" s="51">
        <v>-0.01901</v>
      </c>
      <c r="AI1699" s="45" t="s">
        <v>12889</v>
      </c>
      <c r="AJ1699" s="40" t="s">
        <v>12890</v>
      </c>
      <c r="AK1699" s="41">
        <v>9433.0</v>
      </c>
      <c r="AL1699" s="40" t="s">
        <v>2224</v>
      </c>
      <c r="AM1699" s="40" t="s">
        <v>7285</v>
      </c>
      <c r="AN1699" s="40" t="s">
        <v>5627</v>
      </c>
      <c r="AO1699" s="44"/>
    </row>
    <row r="1700">
      <c r="A1700" s="41">
        <v>53.0</v>
      </c>
      <c r="B1700" s="42">
        <v>1.67E9</v>
      </c>
      <c r="C1700" s="42">
        <v>3356.0</v>
      </c>
      <c r="D1700" s="40" t="s">
        <v>1243</v>
      </c>
      <c r="E1700" s="41">
        <v>140.0</v>
      </c>
      <c r="F1700" s="41">
        <v>35.0</v>
      </c>
      <c r="G1700" s="41">
        <v>70.0</v>
      </c>
      <c r="H1700" s="41">
        <v>-3.07733</v>
      </c>
      <c r="I1700" s="41">
        <v>10000.0</v>
      </c>
      <c r="J1700" s="41">
        <v>5000.0</v>
      </c>
      <c r="K1700" s="41">
        <v>1200.0</v>
      </c>
      <c r="L1700" s="41">
        <v>600.0</v>
      </c>
      <c r="M1700" s="41">
        <v>30.0</v>
      </c>
      <c r="N1700" s="40" t="s">
        <v>207</v>
      </c>
      <c r="O1700" s="40" t="s">
        <v>208</v>
      </c>
      <c r="P1700" s="40" t="s">
        <v>7305</v>
      </c>
      <c r="Q1700" s="40" t="s">
        <v>210</v>
      </c>
      <c r="R1700" s="40" t="b">
        <v>0</v>
      </c>
      <c r="S1700" s="40" t="s">
        <v>12879</v>
      </c>
      <c r="T1700" s="40" t="s">
        <v>212</v>
      </c>
      <c r="U1700" s="41">
        <v>0.1</v>
      </c>
      <c r="V1700" s="41">
        <v>0.9</v>
      </c>
      <c r="W1700" s="41">
        <v>0.3</v>
      </c>
      <c r="X1700" s="41">
        <v>0.6</v>
      </c>
      <c r="Y1700" s="40" t="b">
        <v>0</v>
      </c>
      <c r="Z1700" s="40" t="b">
        <v>1</v>
      </c>
      <c r="AA1700" s="40" t="b">
        <v>0</v>
      </c>
      <c r="AB1700" s="40" t="b">
        <v>0</v>
      </c>
      <c r="AC1700" s="41" t="s">
        <v>12891</v>
      </c>
      <c r="AD1700" s="41" t="s">
        <v>12892</v>
      </c>
      <c r="AE1700" s="41">
        <v>1111.666</v>
      </c>
      <c r="AF1700" s="41">
        <v>-3.02267</v>
      </c>
      <c r="AG1700" s="42">
        <v>5.02E41</v>
      </c>
      <c r="AH1700" s="51">
        <v>-0.01776</v>
      </c>
      <c r="AI1700" s="45" t="s">
        <v>12893</v>
      </c>
      <c r="AJ1700" s="40" t="s">
        <v>12894</v>
      </c>
      <c r="AK1700" s="41">
        <v>10000.0</v>
      </c>
      <c r="AL1700" s="40" t="s">
        <v>216</v>
      </c>
      <c r="AM1700" s="40" t="s">
        <v>7285</v>
      </c>
      <c r="AN1700" s="40" t="s">
        <v>5627</v>
      </c>
      <c r="AO1700" s="44"/>
    </row>
    <row r="1701">
      <c r="A1701" s="41">
        <v>43.0</v>
      </c>
      <c r="B1701" s="42">
        <v>1.67E9</v>
      </c>
      <c r="C1701" s="42">
        <v>3356.0</v>
      </c>
      <c r="D1701" s="40" t="s">
        <v>1243</v>
      </c>
      <c r="E1701" s="41">
        <v>140.0</v>
      </c>
      <c r="F1701" s="41">
        <v>35.0</v>
      </c>
      <c r="G1701" s="41">
        <v>70.0</v>
      </c>
      <c r="H1701" s="41">
        <v>-3.07733</v>
      </c>
      <c r="I1701" s="41">
        <v>10000.0</v>
      </c>
      <c r="J1701" s="41">
        <v>5000.0</v>
      </c>
      <c r="K1701" s="41">
        <v>1200.0</v>
      </c>
      <c r="L1701" s="41">
        <v>600.0</v>
      </c>
      <c r="M1701" s="41">
        <v>30.0</v>
      </c>
      <c r="N1701" s="40" t="s">
        <v>207</v>
      </c>
      <c r="O1701" s="40" t="s">
        <v>208</v>
      </c>
      <c r="P1701" s="40" t="s">
        <v>7305</v>
      </c>
      <c r="Q1701" s="40" t="s">
        <v>210</v>
      </c>
      <c r="R1701" s="40" t="b">
        <v>0</v>
      </c>
      <c r="S1701" s="40" t="s">
        <v>211</v>
      </c>
      <c r="T1701" s="40" t="s">
        <v>212</v>
      </c>
      <c r="U1701" s="41">
        <v>0.1</v>
      </c>
      <c r="V1701" s="41">
        <v>0.9</v>
      </c>
      <c r="W1701" s="41">
        <v>0.3</v>
      </c>
      <c r="X1701" s="41">
        <v>0.5</v>
      </c>
      <c r="Y1701" s="40" t="b">
        <v>0</v>
      </c>
      <c r="Z1701" s="40" t="b">
        <v>1</v>
      </c>
      <c r="AA1701" s="40" t="b">
        <v>0</v>
      </c>
      <c r="AB1701" s="40" t="b">
        <v>0</v>
      </c>
      <c r="AC1701" s="41" t="s">
        <v>8798</v>
      </c>
      <c r="AD1701" s="41" t="s">
        <v>12895</v>
      </c>
      <c r="AE1701" s="41">
        <v>861.9327</v>
      </c>
      <c r="AF1701" s="41">
        <v>-3.0254</v>
      </c>
      <c r="AG1701" s="42">
        <v>1.21E42</v>
      </c>
      <c r="AH1701" s="51">
        <v>-0.01688</v>
      </c>
      <c r="AI1701" s="45" t="s">
        <v>12896</v>
      </c>
      <c r="AJ1701" s="40" t="s">
        <v>12897</v>
      </c>
      <c r="AK1701" s="41">
        <v>10000.0</v>
      </c>
      <c r="AL1701" s="40" t="s">
        <v>216</v>
      </c>
      <c r="AM1701" s="40" t="s">
        <v>7285</v>
      </c>
      <c r="AN1701" s="40" t="s">
        <v>5627</v>
      </c>
      <c r="AO1701" s="44"/>
    </row>
    <row r="1702">
      <c r="A1702" s="41">
        <v>224.0</v>
      </c>
      <c r="B1702" s="42">
        <v>1.67E9</v>
      </c>
      <c r="C1702" s="42">
        <v>3356.0</v>
      </c>
      <c r="D1702" s="40" t="s">
        <v>1243</v>
      </c>
      <c r="E1702" s="41">
        <v>140.0</v>
      </c>
      <c r="F1702" s="41">
        <v>35.0</v>
      </c>
      <c r="G1702" s="41">
        <v>70.0</v>
      </c>
      <c r="H1702" s="41">
        <v>-3.07733</v>
      </c>
      <c r="I1702" s="41">
        <v>10000.0</v>
      </c>
      <c r="J1702" s="41">
        <v>5000.0</v>
      </c>
      <c r="K1702" s="41">
        <v>1200.0</v>
      </c>
      <c r="L1702" s="41">
        <v>600.0</v>
      </c>
      <c r="M1702" s="41">
        <v>100.0</v>
      </c>
      <c r="N1702" s="40" t="s">
        <v>207</v>
      </c>
      <c r="O1702" s="40" t="s">
        <v>1371</v>
      </c>
      <c r="P1702" s="40" t="s">
        <v>7305</v>
      </c>
      <c r="Q1702" s="40" t="s">
        <v>210</v>
      </c>
      <c r="R1702" s="40" t="b">
        <v>0</v>
      </c>
      <c r="S1702" s="40" t="s">
        <v>211</v>
      </c>
      <c r="T1702" s="40" t="s">
        <v>212</v>
      </c>
      <c r="U1702" s="41">
        <v>0.1</v>
      </c>
      <c r="V1702" s="41">
        <v>0.9</v>
      </c>
      <c r="W1702" s="41">
        <v>0.3</v>
      </c>
      <c r="X1702" s="41">
        <v>0.6</v>
      </c>
      <c r="Y1702" s="40" t="b">
        <v>0</v>
      </c>
      <c r="Z1702" s="40" t="b">
        <v>1</v>
      </c>
      <c r="AA1702" s="40" t="b">
        <v>0</v>
      </c>
      <c r="AB1702" s="40" t="b">
        <v>0</v>
      </c>
      <c r="AC1702" s="41" t="s">
        <v>12898</v>
      </c>
      <c r="AD1702" s="41" t="s">
        <v>12899</v>
      </c>
      <c r="AE1702" s="41">
        <v>1203.555</v>
      </c>
      <c r="AF1702" s="41">
        <v>-3.03971</v>
      </c>
      <c r="AG1702" s="42">
        <v>1.39E42</v>
      </c>
      <c r="AH1702" s="51">
        <v>-0.01222</v>
      </c>
      <c r="AI1702" s="45" t="s">
        <v>12900</v>
      </c>
      <c r="AJ1702" s="40" t="s">
        <v>12901</v>
      </c>
      <c r="AK1702" s="41">
        <v>1599.0</v>
      </c>
      <c r="AL1702" s="40" t="s">
        <v>2224</v>
      </c>
      <c r="AM1702" s="40" t="s">
        <v>7285</v>
      </c>
      <c r="AN1702" s="40" t="s">
        <v>5643</v>
      </c>
      <c r="AO1702" s="44"/>
    </row>
    <row r="1703">
      <c r="A1703" s="41">
        <v>269.0</v>
      </c>
      <c r="B1703" s="42">
        <v>1.67E9</v>
      </c>
      <c r="C1703" s="42">
        <v>3356.0</v>
      </c>
      <c r="D1703" s="40" t="s">
        <v>1243</v>
      </c>
      <c r="E1703" s="41">
        <v>140.0</v>
      </c>
      <c r="F1703" s="41">
        <v>35.0</v>
      </c>
      <c r="G1703" s="41">
        <v>70.0</v>
      </c>
      <c r="H1703" s="41">
        <v>-3.07733</v>
      </c>
      <c r="I1703" s="41">
        <v>10000.0</v>
      </c>
      <c r="J1703" s="41">
        <v>5000.0</v>
      </c>
      <c r="K1703" s="41">
        <v>1200.0</v>
      </c>
      <c r="L1703" s="41">
        <v>600.0</v>
      </c>
      <c r="M1703" s="41">
        <v>100.0</v>
      </c>
      <c r="N1703" s="40" t="s">
        <v>207</v>
      </c>
      <c r="O1703" s="40" t="s">
        <v>1371</v>
      </c>
      <c r="P1703" s="40" t="s">
        <v>212</v>
      </c>
      <c r="Q1703" s="40" t="s">
        <v>210</v>
      </c>
      <c r="R1703" s="40" t="b">
        <v>0</v>
      </c>
      <c r="S1703" s="40" t="s">
        <v>12879</v>
      </c>
      <c r="T1703" s="40" t="s">
        <v>212</v>
      </c>
      <c r="U1703" s="41">
        <v>0.1</v>
      </c>
      <c r="V1703" s="41">
        <v>0.9</v>
      </c>
      <c r="W1703" s="41">
        <v>0.3</v>
      </c>
      <c r="X1703" s="41">
        <v>0.6</v>
      </c>
      <c r="Y1703" s="40" t="b">
        <v>0</v>
      </c>
      <c r="Z1703" s="40" t="b">
        <v>1</v>
      </c>
      <c r="AA1703" s="40" t="b">
        <v>0</v>
      </c>
      <c r="AB1703" s="40" t="b">
        <v>0</v>
      </c>
      <c r="AC1703" s="41" t="s">
        <v>12902</v>
      </c>
      <c r="AD1703" s="41" t="s">
        <v>12903</v>
      </c>
      <c r="AE1703" s="41">
        <v>1189.025</v>
      </c>
      <c r="AF1703" s="41">
        <v>-3.04184</v>
      </c>
      <c r="AG1703" s="42">
        <v>5.09E41</v>
      </c>
      <c r="AH1703" s="51">
        <v>-0.01153</v>
      </c>
      <c r="AI1703" s="45" t="s">
        <v>12904</v>
      </c>
      <c r="AJ1703" s="40" t="s">
        <v>12905</v>
      </c>
      <c r="AK1703" s="41">
        <v>9481.0</v>
      </c>
      <c r="AL1703" s="40" t="s">
        <v>7372</v>
      </c>
      <c r="AM1703" s="40" t="s">
        <v>7285</v>
      </c>
      <c r="AN1703" s="40" t="s">
        <v>5643</v>
      </c>
      <c r="AO1703" s="44"/>
    </row>
    <row r="1704">
      <c r="A1704" s="41">
        <v>140.0</v>
      </c>
      <c r="B1704" s="42">
        <v>1.67E9</v>
      </c>
      <c r="C1704" s="42">
        <v>3356.0</v>
      </c>
      <c r="D1704" s="40" t="s">
        <v>1243</v>
      </c>
      <c r="E1704" s="41">
        <v>140.0</v>
      </c>
      <c r="F1704" s="41">
        <v>35.0</v>
      </c>
      <c r="G1704" s="41">
        <v>70.0</v>
      </c>
      <c r="H1704" s="41">
        <v>-3.07733</v>
      </c>
      <c r="I1704" s="41">
        <v>10000.0</v>
      </c>
      <c r="J1704" s="41">
        <v>5000.0</v>
      </c>
      <c r="K1704" s="41">
        <v>1200.0</v>
      </c>
      <c r="L1704" s="41">
        <v>600.0</v>
      </c>
      <c r="M1704" s="41">
        <v>50.0</v>
      </c>
      <c r="N1704" s="40" t="s">
        <v>207</v>
      </c>
      <c r="O1704" s="40" t="s">
        <v>208</v>
      </c>
      <c r="P1704" s="40" t="s">
        <v>7305</v>
      </c>
      <c r="Q1704" s="40" t="s">
        <v>210</v>
      </c>
      <c r="R1704" s="40" t="b">
        <v>0</v>
      </c>
      <c r="S1704" s="40" t="s">
        <v>12879</v>
      </c>
      <c r="T1704" s="40" t="s">
        <v>212</v>
      </c>
      <c r="U1704" s="41">
        <v>0.1</v>
      </c>
      <c r="V1704" s="41">
        <v>0.9</v>
      </c>
      <c r="W1704" s="41">
        <v>0.2</v>
      </c>
      <c r="X1704" s="41">
        <v>0.6</v>
      </c>
      <c r="Y1704" s="40" t="b">
        <v>0</v>
      </c>
      <c r="Z1704" s="40" t="b">
        <v>1</v>
      </c>
      <c r="AA1704" s="40" t="b">
        <v>0</v>
      </c>
      <c r="AB1704" s="40" t="b">
        <v>0</v>
      </c>
      <c r="AC1704" s="41" t="s">
        <v>12906</v>
      </c>
      <c r="AD1704" s="41" t="s">
        <v>12907</v>
      </c>
      <c r="AE1704" s="41">
        <v>1201.435</v>
      </c>
      <c r="AF1704" s="41">
        <v>-3.04217</v>
      </c>
      <c r="AG1704" s="42">
        <v>4.68E41</v>
      </c>
      <c r="AH1704" s="51">
        <v>-0.01142</v>
      </c>
      <c r="AI1704" s="45" t="s">
        <v>12908</v>
      </c>
      <c r="AJ1704" s="40" t="s">
        <v>12909</v>
      </c>
      <c r="AK1704" s="41">
        <v>7607.0</v>
      </c>
      <c r="AL1704" s="40" t="s">
        <v>2224</v>
      </c>
      <c r="AM1704" s="40" t="s">
        <v>7285</v>
      </c>
      <c r="AN1704" s="40" t="s">
        <v>5627</v>
      </c>
      <c r="AO1704" s="44"/>
    </row>
    <row r="1705">
      <c r="A1705" s="41">
        <v>135.0</v>
      </c>
      <c r="B1705" s="42">
        <v>1.67E9</v>
      </c>
      <c r="C1705" s="42">
        <v>3356.0</v>
      </c>
      <c r="D1705" s="40" t="s">
        <v>1243</v>
      </c>
      <c r="E1705" s="41">
        <v>140.0</v>
      </c>
      <c r="F1705" s="41">
        <v>35.0</v>
      </c>
      <c r="G1705" s="41">
        <v>70.0</v>
      </c>
      <c r="H1705" s="41">
        <v>-3.07733</v>
      </c>
      <c r="I1705" s="41">
        <v>10000.0</v>
      </c>
      <c r="J1705" s="41">
        <v>5000.0</v>
      </c>
      <c r="K1705" s="41">
        <v>1200.0</v>
      </c>
      <c r="L1705" s="41">
        <v>600.0</v>
      </c>
      <c r="M1705" s="41">
        <v>50.0</v>
      </c>
      <c r="N1705" s="40" t="s">
        <v>207</v>
      </c>
      <c r="O1705" s="40" t="s">
        <v>208</v>
      </c>
      <c r="P1705" s="40" t="s">
        <v>7305</v>
      </c>
      <c r="Q1705" s="40" t="s">
        <v>210</v>
      </c>
      <c r="R1705" s="40" t="b">
        <v>0</v>
      </c>
      <c r="S1705" s="40" t="s">
        <v>12879</v>
      </c>
      <c r="T1705" s="40" t="s">
        <v>212</v>
      </c>
      <c r="U1705" s="41">
        <v>0.1</v>
      </c>
      <c r="V1705" s="41">
        <v>0.9</v>
      </c>
      <c r="W1705" s="41">
        <v>0.1</v>
      </c>
      <c r="X1705" s="41">
        <v>0.4</v>
      </c>
      <c r="Y1705" s="40" t="b">
        <v>0</v>
      </c>
      <c r="Z1705" s="40" t="b">
        <v>1</v>
      </c>
      <c r="AA1705" s="40" t="b">
        <v>0</v>
      </c>
      <c r="AB1705" s="40" t="b">
        <v>0</v>
      </c>
      <c r="AC1705" s="41" t="s">
        <v>12910</v>
      </c>
      <c r="AD1705" s="41" t="s">
        <v>12911</v>
      </c>
      <c r="AE1705" s="41">
        <v>1185.829</v>
      </c>
      <c r="AF1705" s="41">
        <v>-3.04361</v>
      </c>
      <c r="AG1705" s="42">
        <v>6.91E41</v>
      </c>
      <c r="AH1705" s="51">
        <v>-0.01096</v>
      </c>
      <c r="AI1705" s="45" t="s">
        <v>12912</v>
      </c>
      <c r="AJ1705" s="44" t="s">
        <v>397</v>
      </c>
      <c r="AK1705" s="41">
        <v>10000.0</v>
      </c>
      <c r="AL1705" s="40" t="s">
        <v>216</v>
      </c>
      <c r="AM1705" s="40" t="s">
        <v>7285</v>
      </c>
      <c r="AN1705" s="40" t="s">
        <v>5627</v>
      </c>
      <c r="AO1705" s="44"/>
    </row>
    <row r="1706">
      <c r="A1706" s="41">
        <v>57.0</v>
      </c>
      <c r="B1706" s="42">
        <v>1.67E9</v>
      </c>
      <c r="C1706" s="42">
        <v>3356.0</v>
      </c>
      <c r="D1706" s="40" t="s">
        <v>1243</v>
      </c>
      <c r="E1706" s="41">
        <v>140.0</v>
      </c>
      <c r="F1706" s="41">
        <v>35.0</v>
      </c>
      <c r="G1706" s="41">
        <v>70.0</v>
      </c>
      <c r="H1706" s="41">
        <v>-3.07733</v>
      </c>
      <c r="I1706" s="41">
        <v>10000.0</v>
      </c>
      <c r="J1706" s="41">
        <v>5000.0</v>
      </c>
      <c r="K1706" s="41">
        <v>1200.0</v>
      </c>
      <c r="L1706" s="41">
        <v>600.0</v>
      </c>
      <c r="M1706" s="41">
        <v>30.0</v>
      </c>
      <c r="N1706" s="40" t="s">
        <v>207</v>
      </c>
      <c r="O1706" s="40" t="s">
        <v>1371</v>
      </c>
      <c r="P1706" s="40" t="s">
        <v>1372</v>
      </c>
      <c r="Q1706" s="40" t="s">
        <v>210</v>
      </c>
      <c r="R1706" s="40" t="b">
        <v>0</v>
      </c>
      <c r="S1706" s="40" t="s">
        <v>211</v>
      </c>
      <c r="T1706" s="40" t="s">
        <v>212</v>
      </c>
      <c r="U1706" s="41">
        <v>0.1</v>
      </c>
      <c r="V1706" s="41">
        <v>0.9</v>
      </c>
      <c r="W1706" s="41">
        <v>0.2</v>
      </c>
      <c r="X1706" s="41">
        <v>0.4</v>
      </c>
      <c r="Y1706" s="40" t="b">
        <v>0</v>
      </c>
      <c r="Z1706" s="40" t="b">
        <v>1</v>
      </c>
      <c r="AA1706" s="40" t="b">
        <v>0</v>
      </c>
      <c r="AB1706" s="40" t="b">
        <v>0</v>
      </c>
      <c r="AC1706" s="41" t="s">
        <v>12913</v>
      </c>
      <c r="AD1706" s="41" t="s">
        <v>12914</v>
      </c>
      <c r="AE1706" s="41">
        <v>1203.282</v>
      </c>
      <c r="AF1706" s="41">
        <v>-3.04368</v>
      </c>
      <c r="AG1706" s="42">
        <v>8.57E41</v>
      </c>
      <c r="AH1706" s="51">
        <v>-0.01093</v>
      </c>
      <c r="AI1706" s="45" t="s">
        <v>12915</v>
      </c>
      <c r="AJ1706" s="45">
        <v>8.57269628581781E251</v>
      </c>
      <c r="AK1706" s="41">
        <v>8164.0</v>
      </c>
      <c r="AL1706" s="40" t="s">
        <v>2224</v>
      </c>
      <c r="AM1706" s="40" t="s">
        <v>7285</v>
      </c>
      <c r="AN1706" s="40" t="s">
        <v>5643</v>
      </c>
      <c r="AO1706" s="44"/>
    </row>
    <row r="1707">
      <c r="A1707" s="41">
        <v>118.0</v>
      </c>
      <c r="B1707" s="42">
        <v>1.67E9</v>
      </c>
      <c r="C1707" s="42">
        <v>3356.0</v>
      </c>
      <c r="D1707" s="40" t="s">
        <v>1243</v>
      </c>
      <c r="E1707" s="41">
        <v>140.0</v>
      </c>
      <c r="F1707" s="41">
        <v>35.0</v>
      </c>
      <c r="G1707" s="41">
        <v>70.0</v>
      </c>
      <c r="H1707" s="41">
        <v>-3.07733</v>
      </c>
      <c r="I1707" s="41">
        <v>10000.0</v>
      </c>
      <c r="J1707" s="41">
        <v>5000.0</v>
      </c>
      <c r="K1707" s="41">
        <v>1200.0</v>
      </c>
      <c r="L1707" s="41">
        <v>600.0</v>
      </c>
      <c r="M1707" s="41">
        <v>50.0</v>
      </c>
      <c r="N1707" s="40" t="s">
        <v>207</v>
      </c>
      <c r="O1707" s="40" t="s">
        <v>1371</v>
      </c>
      <c r="P1707" s="40" t="s">
        <v>7310</v>
      </c>
      <c r="Q1707" s="40" t="s">
        <v>210</v>
      </c>
      <c r="R1707" s="40" t="b">
        <v>0</v>
      </c>
      <c r="S1707" s="40" t="s">
        <v>12879</v>
      </c>
      <c r="T1707" s="40" t="s">
        <v>212</v>
      </c>
      <c r="U1707" s="41">
        <v>0.1</v>
      </c>
      <c r="V1707" s="41">
        <v>0.9</v>
      </c>
      <c r="W1707" s="41">
        <v>0.1</v>
      </c>
      <c r="X1707" s="41">
        <v>0.5</v>
      </c>
      <c r="Y1707" s="40" t="b">
        <v>0</v>
      </c>
      <c r="Z1707" s="40" t="b">
        <v>1</v>
      </c>
      <c r="AA1707" s="40" t="b">
        <v>0</v>
      </c>
      <c r="AB1707" s="40" t="b">
        <v>0</v>
      </c>
      <c r="AC1707" s="41" t="s">
        <v>11792</v>
      </c>
      <c r="AD1707" s="41" t="s">
        <v>12916</v>
      </c>
      <c r="AE1707" s="41">
        <v>1201.894</v>
      </c>
      <c r="AF1707" s="41">
        <v>-3.04887</v>
      </c>
      <c r="AG1707" s="42">
        <v>4.64E41</v>
      </c>
      <c r="AH1707" s="51">
        <v>-0.00925</v>
      </c>
      <c r="AI1707" s="45" t="s">
        <v>12917</v>
      </c>
      <c r="AJ1707" s="44" t="s">
        <v>397</v>
      </c>
      <c r="AK1707" s="41">
        <v>2611.0</v>
      </c>
      <c r="AL1707" s="40" t="s">
        <v>2224</v>
      </c>
      <c r="AM1707" s="40" t="s">
        <v>7285</v>
      </c>
      <c r="AN1707" s="40" t="s">
        <v>5643</v>
      </c>
      <c r="AO1707" s="44"/>
    </row>
    <row r="1708">
      <c r="A1708" s="41">
        <v>5.0</v>
      </c>
      <c r="B1708" s="42">
        <v>1.67E9</v>
      </c>
      <c r="C1708" s="42">
        <v>3356.0</v>
      </c>
      <c r="D1708" s="40" t="s">
        <v>1243</v>
      </c>
      <c r="E1708" s="41">
        <v>140.0</v>
      </c>
      <c r="F1708" s="41">
        <v>35.0</v>
      </c>
      <c r="G1708" s="41">
        <v>70.0</v>
      </c>
      <c r="H1708" s="41">
        <v>-3.07733</v>
      </c>
      <c r="I1708" s="41">
        <v>10000.0</v>
      </c>
      <c r="J1708" s="41">
        <v>5000.0</v>
      </c>
      <c r="K1708" s="41">
        <v>1200.0</v>
      </c>
      <c r="L1708" s="41">
        <v>600.0</v>
      </c>
      <c r="M1708" s="41">
        <v>30.0</v>
      </c>
      <c r="N1708" s="40" t="s">
        <v>207</v>
      </c>
      <c r="O1708" s="40" t="s">
        <v>1371</v>
      </c>
      <c r="P1708" s="40" t="s">
        <v>209</v>
      </c>
      <c r="Q1708" s="40" t="s">
        <v>210</v>
      </c>
      <c r="R1708" s="40" t="b">
        <v>0</v>
      </c>
      <c r="S1708" s="40" t="s">
        <v>211</v>
      </c>
      <c r="T1708" s="40" t="s">
        <v>212</v>
      </c>
      <c r="U1708" s="41">
        <v>0.1</v>
      </c>
      <c r="V1708" s="41">
        <v>0.9</v>
      </c>
      <c r="W1708" s="41">
        <v>0.2</v>
      </c>
      <c r="X1708" s="41">
        <v>0.6</v>
      </c>
      <c r="Y1708" s="40" t="b">
        <v>0</v>
      </c>
      <c r="Z1708" s="40" t="b">
        <v>1</v>
      </c>
      <c r="AA1708" s="40" t="b">
        <v>0</v>
      </c>
      <c r="AB1708" s="40" t="b">
        <v>0</v>
      </c>
      <c r="AC1708" s="41" t="s">
        <v>12918</v>
      </c>
      <c r="AD1708" s="41" t="s">
        <v>12919</v>
      </c>
      <c r="AE1708" s="41">
        <v>1202.746</v>
      </c>
      <c r="AF1708" s="41">
        <v>-3.05103</v>
      </c>
      <c r="AG1708" s="42">
        <v>1.41E41</v>
      </c>
      <c r="AH1708" s="51">
        <v>-0.00854</v>
      </c>
      <c r="AI1708" s="45" t="s">
        <v>12920</v>
      </c>
      <c r="AJ1708" s="45">
        <v>1.41496281290432E251</v>
      </c>
      <c r="AK1708" s="41">
        <v>5316.0</v>
      </c>
      <c r="AL1708" s="40" t="s">
        <v>2224</v>
      </c>
      <c r="AM1708" s="40" t="s">
        <v>7285</v>
      </c>
      <c r="AN1708" s="40" t="s">
        <v>5643</v>
      </c>
      <c r="AO1708" s="40"/>
    </row>
    <row r="1709">
      <c r="A1709" s="41">
        <v>133.0</v>
      </c>
      <c r="B1709" s="42">
        <v>1.67E9</v>
      </c>
      <c r="C1709" s="42">
        <v>3356.0</v>
      </c>
      <c r="D1709" s="40" t="s">
        <v>1243</v>
      </c>
      <c r="E1709" s="41">
        <v>140.0</v>
      </c>
      <c r="F1709" s="41">
        <v>35.0</v>
      </c>
      <c r="G1709" s="41">
        <v>70.0</v>
      </c>
      <c r="H1709" s="41">
        <v>-3.07733</v>
      </c>
      <c r="I1709" s="41">
        <v>10000.0</v>
      </c>
      <c r="J1709" s="41">
        <v>5000.0</v>
      </c>
      <c r="K1709" s="41">
        <v>1200.0</v>
      </c>
      <c r="L1709" s="41">
        <v>600.0</v>
      </c>
      <c r="M1709" s="41">
        <v>50.0</v>
      </c>
      <c r="N1709" s="40" t="s">
        <v>207</v>
      </c>
      <c r="O1709" s="40" t="s">
        <v>208</v>
      </c>
      <c r="P1709" s="40" t="s">
        <v>7305</v>
      </c>
      <c r="Q1709" s="40" t="s">
        <v>210</v>
      </c>
      <c r="R1709" s="40" t="b">
        <v>0</v>
      </c>
      <c r="S1709" s="40" t="s">
        <v>211</v>
      </c>
      <c r="T1709" s="40" t="s">
        <v>212</v>
      </c>
      <c r="U1709" s="41">
        <v>0.1</v>
      </c>
      <c r="V1709" s="41">
        <v>0.9</v>
      </c>
      <c r="W1709" s="41">
        <v>0.3</v>
      </c>
      <c r="X1709" s="41">
        <v>0.5</v>
      </c>
      <c r="Y1709" s="40" t="b">
        <v>0</v>
      </c>
      <c r="Z1709" s="40" t="b">
        <v>1</v>
      </c>
      <c r="AA1709" s="40" t="b">
        <v>0</v>
      </c>
      <c r="AB1709" s="40" t="b">
        <v>0</v>
      </c>
      <c r="AC1709" s="41" t="s">
        <v>12921</v>
      </c>
      <c r="AD1709" s="41" t="s">
        <v>12922</v>
      </c>
      <c r="AE1709" s="41">
        <v>1201.59</v>
      </c>
      <c r="AF1709" s="41">
        <v>-3.05163</v>
      </c>
      <c r="AG1709" s="42">
        <v>3.4E41</v>
      </c>
      <c r="AH1709" s="51">
        <v>-0.00835</v>
      </c>
      <c r="AI1709" s="45" t="s">
        <v>12923</v>
      </c>
      <c r="AJ1709" s="40" t="s">
        <v>12924</v>
      </c>
      <c r="AK1709" s="41">
        <v>8106.0</v>
      </c>
      <c r="AL1709" s="40" t="s">
        <v>2224</v>
      </c>
      <c r="AM1709" s="40" t="s">
        <v>7285</v>
      </c>
      <c r="AN1709" s="40" t="s">
        <v>5627</v>
      </c>
      <c r="AO1709" s="44"/>
    </row>
    <row r="1710">
      <c r="A1710" s="41">
        <v>66.0</v>
      </c>
      <c r="B1710" s="42">
        <v>1.67E9</v>
      </c>
      <c r="C1710" s="42">
        <v>3356.0</v>
      </c>
      <c r="D1710" s="40" t="s">
        <v>1243</v>
      </c>
      <c r="E1710" s="41">
        <v>140.0</v>
      </c>
      <c r="F1710" s="41">
        <v>35.0</v>
      </c>
      <c r="G1710" s="41">
        <v>70.0</v>
      </c>
      <c r="H1710" s="41">
        <v>-3.07733</v>
      </c>
      <c r="I1710" s="41">
        <v>10000.0</v>
      </c>
      <c r="J1710" s="41">
        <v>5000.0</v>
      </c>
      <c r="K1710" s="41">
        <v>1200.0</v>
      </c>
      <c r="L1710" s="41">
        <v>600.0</v>
      </c>
      <c r="M1710" s="41">
        <v>30.0</v>
      </c>
      <c r="N1710" s="40" t="s">
        <v>207</v>
      </c>
      <c r="O1710" s="40" t="s">
        <v>208</v>
      </c>
      <c r="P1710" s="40" t="s">
        <v>1372</v>
      </c>
      <c r="Q1710" s="40" t="s">
        <v>210</v>
      </c>
      <c r="R1710" s="40" t="b">
        <v>0</v>
      </c>
      <c r="S1710" s="40" t="s">
        <v>12879</v>
      </c>
      <c r="T1710" s="40" t="s">
        <v>212</v>
      </c>
      <c r="U1710" s="41">
        <v>0.1</v>
      </c>
      <c r="V1710" s="41">
        <v>0.9</v>
      </c>
      <c r="W1710" s="41">
        <v>0.2</v>
      </c>
      <c r="X1710" s="41">
        <v>0.4</v>
      </c>
      <c r="Y1710" s="40" t="b">
        <v>0</v>
      </c>
      <c r="Z1710" s="40" t="b">
        <v>1</v>
      </c>
      <c r="AA1710" s="40" t="b">
        <v>0</v>
      </c>
      <c r="AB1710" s="40" t="b">
        <v>0</v>
      </c>
      <c r="AC1710" s="41" t="s">
        <v>12925</v>
      </c>
      <c r="AD1710" s="41" t="s">
        <v>7817</v>
      </c>
      <c r="AE1710" s="41">
        <v>750.3236</v>
      </c>
      <c r="AF1710" s="41">
        <v>-3.05187</v>
      </c>
      <c r="AG1710" s="42">
        <v>4.62E41</v>
      </c>
      <c r="AH1710" s="51">
        <v>-0.00827</v>
      </c>
      <c r="AI1710" s="45" t="s">
        <v>12926</v>
      </c>
      <c r="AJ1710" s="45">
        <v>4.62090044139324E251</v>
      </c>
      <c r="AK1710" s="41">
        <v>10000.0</v>
      </c>
      <c r="AL1710" s="40" t="s">
        <v>216</v>
      </c>
      <c r="AM1710" s="40" t="s">
        <v>7285</v>
      </c>
      <c r="AN1710" s="40" t="s">
        <v>5627</v>
      </c>
      <c r="AO1710" s="44"/>
    </row>
    <row r="1711">
      <c r="A1711" s="41">
        <v>218.0</v>
      </c>
      <c r="B1711" s="42">
        <v>1.67E9</v>
      </c>
      <c r="C1711" s="42">
        <v>3356.0</v>
      </c>
      <c r="D1711" s="40" t="s">
        <v>1243</v>
      </c>
      <c r="E1711" s="41">
        <v>140.0</v>
      </c>
      <c r="F1711" s="41">
        <v>35.0</v>
      </c>
      <c r="G1711" s="41">
        <v>70.0</v>
      </c>
      <c r="H1711" s="41">
        <v>-3.07733</v>
      </c>
      <c r="I1711" s="41">
        <v>10000.0</v>
      </c>
      <c r="J1711" s="41">
        <v>5000.0</v>
      </c>
      <c r="K1711" s="41">
        <v>1200.0</v>
      </c>
      <c r="L1711" s="41">
        <v>600.0</v>
      </c>
      <c r="M1711" s="41">
        <v>100.0</v>
      </c>
      <c r="N1711" s="40" t="s">
        <v>207</v>
      </c>
      <c r="O1711" s="40" t="s">
        <v>1371</v>
      </c>
      <c r="P1711" s="40" t="s">
        <v>7305</v>
      </c>
      <c r="Q1711" s="40" t="s">
        <v>210</v>
      </c>
      <c r="R1711" s="40" t="b">
        <v>0</v>
      </c>
      <c r="S1711" s="40" t="s">
        <v>211</v>
      </c>
      <c r="T1711" s="40" t="s">
        <v>212</v>
      </c>
      <c r="U1711" s="41">
        <v>0.1</v>
      </c>
      <c r="V1711" s="41">
        <v>0.9</v>
      </c>
      <c r="W1711" s="41">
        <v>0.1</v>
      </c>
      <c r="X1711" s="41">
        <v>0.6</v>
      </c>
      <c r="Y1711" s="40" t="b">
        <v>0</v>
      </c>
      <c r="Z1711" s="40" t="b">
        <v>1</v>
      </c>
      <c r="AA1711" s="40" t="b">
        <v>0</v>
      </c>
      <c r="AB1711" s="40" t="b">
        <v>0</v>
      </c>
      <c r="AC1711" s="41" t="s">
        <v>12927</v>
      </c>
      <c r="AD1711" s="41" t="s">
        <v>12928</v>
      </c>
      <c r="AE1711" s="41">
        <v>1202.58</v>
      </c>
      <c r="AF1711" s="41">
        <v>-3.05386</v>
      </c>
      <c r="AG1711" s="42">
        <v>1.39E42</v>
      </c>
      <c r="AH1711" s="51">
        <v>-0.00763</v>
      </c>
      <c r="AI1711" s="45" t="s">
        <v>12929</v>
      </c>
      <c r="AJ1711" s="40" t="s">
        <v>12930</v>
      </c>
      <c r="AK1711" s="41">
        <v>1655.0</v>
      </c>
      <c r="AL1711" s="40" t="s">
        <v>2224</v>
      </c>
      <c r="AM1711" s="40" t="s">
        <v>7285</v>
      </c>
      <c r="AN1711" s="40" t="s">
        <v>5643</v>
      </c>
      <c r="AO1711" s="44"/>
    </row>
    <row r="1712">
      <c r="A1712" s="41">
        <v>154.0</v>
      </c>
      <c r="B1712" s="42">
        <v>1.67E9</v>
      </c>
      <c r="C1712" s="42">
        <v>3356.0</v>
      </c>
      <c r="D1712" s="40" t="s">
        <v>1243</v>
      </c>
      <c r="E1712" s="41">
        <v>140.0</v>
      </c>
      <c r="F1712" s="41">
        <v>35.0</v>
      </c>
      <c r="G1712" s="41">
        <v>70.0</v>
      </c>
      <c r="H1712" s="41">
        <v>-3.07733</v>
      </c>
      <c r="I1712" s="41">
        <v>10000.0</v>
      </c>
      <c r="J1712" s="41">
        <v>5000.0</v>
      </c>
      <c r="K1712" s="41">
        <v>1200.0</v>
      </c>
      <c r="L1712" s="41">
        <v>600.0</v>
      </c>
      <c r="M1712" s="41">
        <v>50.0</v>
      </c>
      <c r="N1712" s="40" t="s">
        <v>207</v>
      </c>
      <c r="O1712" s="40" t="s">
        <v>208</v>
      </c>
      <c r="P1712" s="40" t="s">
        <v>1372</v>
      </c>
      <c r="Q1712" s="40" t="s">
        <v>210</v>
      </c>
      <c r="R1712" s="40" t="b">
        <v>0</v>
      </c>
      <c r="S1712" s="40" t="s">
        <v>12879</v>
      </c>
      <c r="T1712" s="40" t="s">
        <v>212</v>
      </c>
      <c r="U1712" s="41">
        <v>0.1</v>
      </c>
      <c r="V1712" s="41">
        <v>0.9</v>
      </c>
      <c r="W1712" s="41">
        <v>0.1</v>
      </c>
      <c r="X1712" s="41">
        <v>0.5</v>
      </c>
      <c r="Y1712" s="40" t="b">
        <v>0</v>
      </c>
      <c r="Z1712" s="40" t="b">
        <v>1</v>
      </c>
      <c r="AA1712" s="40" t="b">
        <v>0</v>
      </c>
      <c r="AB1712" s="40" t="b">
        <v>0</v>
      </c>
      <c r="AC1712" s="41" t="s">
        <v>12931</v>
      </c>
      <c r="AD1712" s="41" t="s">
        <v>12932</v>
      </c>
      <c r="AE1712" s="41">
        <v>1201.246</v>
      </c>
      <c r="AF1712" s="41">
        <v>-3.05591</v>
      </c>
      <c r="AG1712" s="42">
        <v>1.16E42</v>
      </c>
      <c r="AH1712" s="51">
        <v>-0.00696</v>
      </c>
      <c r="AI1712" s="45" t="s">
        <v>12933</v>
      </c>
      <c r="AJ1712" s="44" t="s">
        <v>397</v>
      </c>
      <c r="AK1712" s="41">
        <v>9410.0</v>
      </c>
      <c r="AL1712" s="40" t="s">
        <v>2224</v>
      </c>
      <c r="AM1712" s="40" t="s">
        <v>7285</v>
      </c>
      <c r="AN1712" s="40" t="s">
        <v>5627</v>
      </c>
      <c r="AO1712" s="44"/>
    </row>
    <row r="1713">
      <c r="A1713" s="41">
        <v>54.0</v>
      </c>
      <c r="B1713" s="42">
        <v>1.67E9</v>
      </c>
      <c r="C1713" s="42">
        <v>3356.0</v>
      </c>
      <c r="D1713" s="40" t="s">
        <v>1243</v>
      </c>
      <c r="E1713" s="41">
        <v>140.0</v>
      </c>
      <c r="F1713" s="41">
        <v>35.0</v>
      </c>
      <c r="G1713" s="41">
        <v>70.0</v>
      </c>
      <c r="H1713" s="41">
        <v>-3.07733</v>
      </c>
      <c r="I1713" s="41">
        <v>10000.0</v>
      </c>
      <c r="J1713" s="41">
        <v>5000.0</v>
      </c>
      <c r="K1713" s="41">
        <v>1200.0</v>
      </c>
      <c r="L1713" s="41">
        <v>600.0</v>
      </c>
      <c r="M1713" s="41">
        <v>30.0</v>
      </c>
      <c r="N1713" s="40" t="s">
        <v>207</v>
      </c>
      <c r="O1713" s="40" t="s">
        <v>208</v>
      </c>
      <c r="P1713" s="40" t="s">
        <v>1372</v>
      </c>
      <c r="Q1713" s="40" t="s">
        <v>210</v>
      </c>
      <c r="R1713" s="40" t="b">
        <v>0</v>
      </c>
      <c r="S1713" s="40" t="s">
        <v>211</v>
      </c>
      <c r="T1713" s="40" t="s">
        <v>212</v>
      </c>
      <c r="U1713" s="41">
        <v>0.1</v>
      </c>
      <c r="V1713" s="41">
        <v>0.9</v>
      </c>
      <c r="W1713" s="41">
        <v>0.1</v>
      </c>
      <c r="X1713" s="41">
        <v>0.4</v>
      </c>
      <c r="Y1713" s="40" t="b">
        <v>0</v>
      </c>
      <c r="Z1713" s="40" t="b">
        <v>1</v>
      </c>
      <c r="AA1713" s="40" t="b">
        <v>0</v>
      </c>
      <c r="AB1713" s="40" t="b">
        <v>0</v>
      </c>
      <c r="AC1713" s="41" t="s">
        <v>12934</v>
      </c>
      <c r="AD1713" s="41" t="s">
        <v>12935</v>
      </c>
      <c r="AE1713" s="41">
        <v>683.917</v>
      </c>
      <c r="AF1713" s="41">
        <v>-3.05735</v>
      </c>
      <c r="AG1713" s="42">
        <v>1.16E42</v>
      </c>
      <c r="AH1713" s="51">
        <v>-0.00649</v>
      </c>
      <c r="AI1713" s="45" t="s">
        <v>12936</v>
      </c>
      <c r="AJ1713" s="44" t="s">
        <v>397</v>
      </c>
      <c r="AK1713" s="41">
        <v>10000.0</v>
      </c>
      <c r="AL1713" s="40" t="s">
        <v>216</v>
      </c>
      <c r="AM1713" s="40" t="s">
        <v>7285</v>
      </c>
      <c r="AN1713" s="40" t="s">
        <v>5627</v>
      </c>
      <c r="AO1713" s="44"/>
    </row>
    <row r="1714">
      <c r="A1714" s="41">
        <v>103.0</v>
      </c>
      <c r="B1714" s="42">
        <v>1.67E9</v>
      </c>
      <c r="C1714" s="42">
        <v>3356.0</v>
      </c>
      <c r="D1714" s="40" t="s">
        <v>1243</v>
      </c>
      <c r="E1714" s="41">
        <v>140.0</v>
      </c>
      <c r="F1714" s="41">
        <v>35.0</v>
      </c>
      <c r="G1714" s="41">
        <v>70.0</v>
      </c>
      <c r="H1714" s="41">
        <v>-3.07733</v>
      </c>
      <c r="I1714" s="41">
        <v>10000.0</v>
      </c>
      <c r="J1714" s="41">
        <v>5000.0</v>
      </c>
      <c r="K1714" s="41">
        <v>1200.0</v>
      </c>
      <c r="L1714" s="41">
        <v>600.0</v>
      </c>
      <c r="M1714" s="41">
        <v>50.0</v>
      </c>
      <c r="N1714" s="40" t="s">
        <v>207</v>
      </c>
      <c r="O1714" s="40" t="s">
        <v>208</v>
      </c>
      <c r="P1714" s="40" t="s">
        <v>209</v>
      </c>
      <c r="Q1714" s="40" t="s">
        <v>210</v>
      </c>
      <c r="R1714" s="40" t="b">
        <v>0</v>
      </c>
      <c r="S1714" s="40" t="s">
        <v>12879</v>
      </c>
      <c r="T1714" s="40" t="s">
        <v>212</v>
      </c>
      <c r="U1714" s="41">
        <v>0.1</v>
      </c>
      <c r="V1714" s="41">
        <v>0.9</v>
      </c>
      <c r="W1714" s="41">
        <v>0.2</v>
      </c>
      <c r="X1714" s="41">
        <v>0.5</v>
      </c>
      <c r="Y1714" s="40" t="b">
        <v>0</v>
      </c>
      <c r="Z1714" s="40" t="b">
        <v>1</v>
      </c>
      <c r="AA1714" s="40" t="b">
        <v>0</v>
      </c>
      <c r="AB1714" s="40" t="b">
        <v>0</v>
      </c>
      <c r="AC1714" s="41" t="s">
        <v>12937</v>
      </c>
      <c r="AD1714" s="41" t="s">
        <v>12938</v>
      </c>
      <c r="AE1714" s="46">
        <v>1201.979</v>
      </c>
      <c r="AF1714" s="41">
        <v>-3.05854</v>
      </c>
      <c r="AG1714" s="42">
        <v>4.65E41</v>
      </c>
      <c r="AH1714" s="51">
        <v>-0.0061</v>
      </c>
      <c r="AI1714" s="45" t="s">
        <v>12939</v>
      </c>
      <c r="AJ1714" s="40" t="s">
        <v>12940</v>
      </c>
      <c r="AK1714" s="41">
        <v>8043.0</v>
      </c>
      <c r="AL1714" s="40" t="s">
        <v>2224</v>
      </c>
      <c r="AM1714" s="40" t="s">
        <v>7285</v>
      </c>
      <c r="AN1714" s="40" t="s">
        <v>5627</v>
      </c>
      <c r="AO1714" s="40"/>
    </row>
    <row r="1715">
      <c r="A1715" s="41">
        <v>145.0</v>
      </c>
      <c r="B1715" s="42">
        <v>1.67E9</v>
      </c>
      <c r="C1715" s="42">
        <v>3356.0</v>
      </c>
      <c r="D1715" s="40" t="s">
        <v>1243</v>
      </c>
      <c r="E1715" s="41">
        <v>140.0</v>
      </c>
      <c r="F1715" s="41">
        <v>35.0</v>
      </c>
      <c r="G1715" s="41">
        <v>70.0</v>
      </c>
      <c r="H1715" s="41">
        <v>-3.07733</v>
      </c>
      <c r="I1715" s="41">
        <v>10000.0</v>
      </c>
      <c r="J1715" s="41">
        <v>5000.0</v>
      </c>
      <c r="K1715" s="41">
        <v>1200.0</v>
      </c>
      <c r="L1715" s="41">
        <v>600.0</v>
      </c>
      <c r="M1715" s="41">
        <v>50.0</v>
      </c>
      <c r="N1715" s="40" t="s">
        <v>207</v>
      </c>
      <c r="O1715" s="40" t="s">
        <v>208</v>
      </c>
      <c r="P1715" s="40" t="s">
        <v>1372</v>
      </c>
      <c r="Q1715" s="40" t="s">
        <v>210</v>
      </c>
      <c r="R1715" s="40" t="b">
        <v>0</v>
      </c>
      <c r="S1715" s="40" t="s">
        <v>211</v>
      </c>
      <c r="T1715" s="40" t="s">
        <v>212</v>
      </c>
      <c r="U1715" s="41">
        <v>0.1</v>
      </c>
      <c r="V1715" s="41">
        <v>0.9</v>
      </c>
      <c r="W1715" s="41">
        <v>0.1</v>
      </c>
      <c r="X1715" s="41">
        <v>0.5</v>
      </c>
      <c r="Y1715" s="40" t="b">
        <v>0</v>
      </c>
      <c r="Z1715" s="40" t="b">
        <v>1</v>
      </c>
      <c r="AA1715" s="40" t="b">
        <v>0</v>
      </c>
      <c r="AB1715" s="40" t="b">
        <v>0</v>
      </c>
      <c r="AC1715" s="41" t="s">
        <v>12941</v>
      </c>
      <c r="AD1715" s="41" t="s">
        <v>12942</v>
      </c>
      <c r="AE1715" s="41">
        <v>1186.495</v>
      </c>
      <c r="AF1715" s="41">
        <v>-3.05936</v>
      </c>
      <c r="AG1715" s="42">
        <v>1.2E42</v>
      </c>
      <c r="AH1715" s="51">
        <v>-0.00584</v>
      </c>
      <c r="AI1715" s="45" t="s">
        <v>12943</v>
      </c>
      <c r="AJ1715" s="44" t="s">
        <v>397</v>
      </c>
      <c r="AK1715" s="41">
        <v>10000.0</v>
      </c>
      <c r="AL1715" s="40" t="s">
        <v>216</v>
      </c>
      <c r="AM1715" s="40" t="s">
        <v>7285</v>
      </c>
      <c r="AN1715" s="40" t="s">
        <v>5627</v>
      </c>
      <c r="AO1715" s="44"/>
    </row>
    <row r="1716">
      <c r="A1716" s="41">
        <v>197.0</v>
      </c>
      <c r="B1716" s="42">
        <v>1.67E9</v>
      </c>
      <c r="C1716" s="42">
        <v>3356.0</v>
      </c>
      <c r="D1716" s="40" t="s">
        <v>1243</v>
      </c>
      <c r="E1716" s="41">
        <v>140.0</v>
      </c>
      <c r="F1716" s="41">
        <v>35.0</v>
      </c>
      <c r="G1716" s="41">
        <v>70.0</v>
      </c>
      <c r="H1716" s="41">
        <v>-3.07733</v>
      </c>
      <c r="I1716" s="41">
        <v>10000.0</v>
      </c>
      <c r="J1716" s="41">
        <v>5000.0</v>
      </c>
      <c r="K1716" s="41">
        <v>1200.0</v>
      </c>
      <c r="L1716" s="41">
        <v>600.0</v>
      </c>
      <c r="M1716" s="41">
        <v>100.0</v>
      </c>
      <c r="N1716" s="40" t="s">
        <v>207</v>
      </c>
      <c r="O1716" s="40" t="s">
        <v>208</v>
      </c>
      <c r="P1716" s="40" t="s">
        <v>209</v>
      </c>
      <c r="Q1716" s="40" t="s">
        <v>210</v>
      </c>
      <c r="R1716" s="40" t="b">
        <v>0</v>
      </c>
      <c r="S1716" s="40" t="s">
        <v>12879</v>
      </c>
      <c r="T1716" s="40" t="s">
        <v>212</v>
      </c>
      <c r="U1716" s="41">
        <v>0.1</v>
      </c>
      <c r="V1716" s="41">
        <v>0.9</v>
      </c>
      <c r="W1716" s="41">
        <v>0.3</v>
      </c>
      <c r="X1716" s="41">
        <v>0.6</v>
      </c>
      <c r="Y1716" s="40" t="b">
        <v>0</v>
      </c>
      <c r="Z1716" s="40" t="b">
        <v>1</v>
      </c>
      <c r="AA1716" s="40" t="b">
        <v>0</v>
      </c>
      <c r="AB1716" s="40" t="b">
        <v>0</v>
      </c>
      <c r="AC1716" s="41" t="s">
        <v>12944</v>
      </c>
      <c r="AD1716" s="41" t="s">
        <v>12945</v>
      </c>
      <c r="AE1716" s="41">
        <v>1202.076</v>
      </c>
      <c r="AF1716" s="41">
        <v>-3.06024</v>
      </c>
      <c r="AG1716" s="42">
        <v>8.57E41</v>
      </c>
      <c r="AH1716" s="51">
        <v>-0.00555</v>
      </c>
      <c r="AI1716" s="45" t="s">
        <v>12946</v>
      </c>
      <c r="AJ1716" s="40" t="s">
        <v>12947</v>
      </c>
      <c r="AK1716" s="41">
        <v>1607.0</v>
      </c>
      <c r="AL1716" s="40" t="s">
        <v>2224</v>
      </c>
      <c r="AM1716" s="40" t="s">
        <v>7285</v>
      </c>
      <c r="AN1716" s="40" t="s">
        <v>5643</v>
      </c>
      <c r="AO1716" s="44"/>
    </row>
    <row r="1717">
      <c r="A1717" s="41">
        <v>127.0</v>
      </c>
      <c r="B1717" s="42">
        <v>1.67E9</v>
      </c>
      <c r="C1717" s="42">
        <v>3356.0</v>
      </c>
      <c r="D1717" s="40" t="s">
        <v>1243</v>
      </c>
      <c r="E1717" s="41">
        <v>140.0</v>
      </c>
      <c r="F1717" s="41">
        <v>35.0</v>
      </c>
      <c r="G1717" s="41">
        <v>70.0</v>
      </c>
      <c r="H1717" s="41">
        <v>-3.07733</v>
      </c>
      <c r="I1717" s="41">
        <v>10000.0</v>
      </c>
      <c r="J1717" s="41">
        <v>5000.0</v>
      </c>
      <c r="K1717" s="41">
        <v>1200.0</v>
      </c>
      <c r="L1717" s="41">
        <v>600.0</v>
      </c>
      <c r="M1717" s="41">
        <v>50.0</v>
      </c>
      <c r="N1717" s="40" t="s">
        <v>207</v>
      </c>
      <c r="O1717" s="40" t="s">
        <v>1371</v>
      </c>
      <c r="P1717" s="40" t="s">
        <v>7305</v>
      </c>
      <c r="Q1717" s="40" t="s">
        <v>210</v>
      </c>
      <c r="R1717" s="40" t="b">
        <v>0</v>
      </c>
      <c r="S1717" s="40" t="s">
        <v>211</v>
      </c>
      <c r="T1717" s="40" t="s">
        <v>212</v>
      </c>
      <c r="U1717" s="41">
        <v>0.1</v>
      </c>
      <c r="V1717" s="41">
        <v>0.9</v>
      </c>
      <c r="W1717" s="41">
        <v>0.1</v>
      </c>
      <c r="X1717" s="41">
        <v>0.5</v>
      </c>
      <c r="Y1717" s="40" t="b">
        <v>0</v>
      </c>
      <c r="Z1717" s="40" t="b">
        <v>1</v>
      </c>
      <c r="AA1717" s="40" t="b">
        <v>0</v>
      </c>
      <c r="AB1717" s="40" t="b">
        <v>0</v>
      </c>
      <c r="AC1717" s="41" t="s">
        <v>12948</v>
      </c>
      <c r="AD1717" s="41" t="s">
        <v>12949</v>
      </c>
      <c r="AE1717" s="41">
        <v>1203.968</v>
      </c>
      <c r="AF1717" s="41">
        <v>-3.06516</v>
      </c>
      <c r="AG1717" s="42">
        <v>5.08E41</v>
      </c>
      <c r="AH1717" s="51">
        <v>-0.00395</v>
      </c>
      <c r="AI1717" s="45" t="s">
        <v>12950</v>
      </c>
      <c r="AJ1717" s="44" t="s">
        <v>397</v>
      </c>
      <c r="AK1717" s="41">
        <v>3807.0</v>
      </c>
      <c r="AL1717" s="40" t="s">
        <v>2224</v>
      </c>
      <c r="AM1717" s="40" t="s">
        <v>7285</v>
      </c>
      <c r="AN1717" s="40" t="s">
        <v>5643</v>
      </c>
      <c r="AO1717" s="44"/>
    </row>
    <row r="1718">
      <c r="A1718" s="41">
        <v>36.0</v>
      </c>
      <c r="B1718" s="42">
        <v>1.67E9</v>
      </c>
      <c r="C1718" s="42">
        <v>3356.0</v>
      </c>
      <c r="D1718" s="40" t="s">
        <v>1243</v>
      </c>
      <c r="E1718" s="41">
        <v>140.0</v>
      </c>
      <c r="F1718" s="41">
        <v>35.0</v>
      </c>
      <c r="G1718" s="41">
        <v>70.0</v>
      </c>
      <c r="H1718" s="41">
        <v>-3.07733</v>
      </c>
      <c r="I1718" s="41">
        <v>10000.0</v>
      </c>
      <c r="J1718" s="41">
        <v>5000.0</v>
      </c>
      <c r="K1718" s="41">
        <v>1200.0</v>
      </c>
      <c r="L1718" s="41">
        <v>600.0</v>
      </c>
      <c r="M1718" s="41">
        <v>30.0</v>
      </c>
      <c r="N1718" s="40" t="s">
        <v>207</v>
      </c>
      <c r="O1718" s="40" t="s">
        <v>1371</v>
      </c>
      <c r="P1718" s="40" t="s">
        <v>7305</v>
      </c>
      <c r="Q1718" s="40" t="s">
        <v>210</v>
      </c>
      <c r="R1718" s="40" t="b">
        <v>0</v>
      </c>
      <c r="S1718" s="40" t="s">
        <v>211</v>
      </c>
      <c r="T1718" s="40" t="s">
        <v>212</v>
      </c>
      <c r="U1718" s="41">
        <v>0.1</v>
      </c>
      <c r="V1718" s="41">
        <v>0.9</v>
      </c>
      <c r="W1718" s="41">
        <v>0.1</v>
      </c>
      <c r="X1718" s="41">
        <v>0.4</v>
      </c>
      <c r="Y1718" s="40" t="b">
        <v>0</v>
      </c>
      <c r="Z1718" s="40" t="b">
        <v>1</v>
      </c>
      <c r="AA1718" s="40" t="b">
        <v>0</v>
      </c>
      <c r="AB1718" s="40" t="b">
        <v>0</v>
      </c>
      <c r="AC1718" s="41" t="s">
        <v>12951</v>
      </c>
      <c r="AD1718" s="41" t="s">
        <v>12952</v>
      </c>
      <c r="AE1718" s="41">
        <v>1203.631</v>
      </c>
      <c r="AF1718" s="41">
        <v>-3.0654</v>
      </c>
      <c r="AG1718" s="42">
        <v>1.39E42</v>
      </c>
      <c r="AH1718" s="51">
        <v>-0.00388</v>
      </c>
      <c r="AI1718" s="45" t="s">
        <v>12953</v>
      </c>
      <c r="AJ1718" s="44" t="s">
        <v>397</v>
      </c>
      <c r="AK1718" s="41">
        <v>7698.0</v>
      </c>
      <c r="AL1718" s="40" t="s">
        <v>2224</v>
      </c>
      <c r="AM1718" s="40" t="s">
        <v>7285</v>
      </c>
      <c r="AN1718" s="40" t="s">
        <v>5643</v>
      </c>
      <c r="AO1718" s="44"/>
    </row>
    <row r="1719">
      <c r="A1719" s="41">
        <v>56.0</v>
      </c>
      <c r="B1719" s="42">
        <v>1.67E9</v>
      </c>
      <c r="C1719" s="42">
        <v>3356.0</v>
      </c>
      <c r="D1719" s="40" t="s">
        <v>1243</v>
      </c>
      <c r="E1719" s="41">
        <v>140.0</v>
      </c>
      <c r="F1719" s="41">
        <v>35.0</v>
      </c>
      <c r="G1719" s="41">
        <v>70.0</v>
      </c>
      <c r="H1719" s="41">
        <v>-3.07733</v>
      </c>
      <c r="I1719" s="41">
        <v>10000.0</v>
      </c>
      <c r="J1719" s="41">
        <v>5000.0</v>
      </c>
      <c r="K1719" s="41">
        <v>1200.0</v>
      </c>
      <c r="L1719" s="41">
        <v>600.0</v>
      </c>
      <c r="M1719" s="41">
        <v>30.0</v>
      </c>
      <c r="N1719" s="40" t="s">
        <v>207</v>
      </c>
      <c r="O1719" s="40" t="s">
        <v>208</v>
      </c>
      <c r="P1719" s="40" t="s">
        <v>1372</v>
      </c>
      <c r="Q1719" s="40" t="s">
        <v>210</v>
      </c>
      <c r="R1719" s="40" t="b">
        <v>0</v>
      </c>
      <c r="S1719" s="40" t="s">
        <v>211</v>
      </c>
      <c r="T1719" s="40" t="s">
        <v>212</v>
      </c>
      <c r="U1719" s="41">
        <v>0.1</v>
      </c>
      <c r="V1719" s="41">
        <v>0.9</v>
      </c>
      <c r="W1719" s="41">
        <v>0.1</v>
      </c>
      <c r="X1719" s="41">
        <v>0.6</v>
      </c>
      <c r="Y1719" s="40" t="b">
        <v>0</v>
      </c>
      <c r="Z1719" s="40" t="b">
        <v>1</v>
      </c>
      <c r="AA1719" s="40" t="b">
        <v>0</v>
      </c>
      <c r="AB1719" s="40" t="b">
        <v>0</v>
      </c>
      <c r="AC1719" s="41" t="s">
        <v>12954</v>
      </c>
      <c r="AD1719" s="41" t="s">
        <v>12955</v>
      </c>
      <c r="AE1719" s="41">
        <v>1002.109</v>
      </c>
      <c r="AF1719" s="41">
        <v>-3.06563</v>
      </c>
      <c r="AG1719" s="42">
        <v>6.96E41</v>
      </c>
      <c r="AH1719" s="51">
        <v>-0.0038</v>
      </c>
      <c r="AI1719" s="45" t="s">
        <v>12956</v>
      </c>
      <c r="AJ1719" s="44" t="s">
        <v>397</v>
      </c>
      <c r="AK1719" s="41">
        <v>10000.0</v>
      </c>
      <c r="AL1719" s="40" t="s">
        <v>216</v>
      </c>
      <c r="AM1719" s="40" t="s">
        <v>7285</v>
      </c>
      <c r="AN1719" s="40" t="s">
        <v>5627</v>
      </c>
      <c r="AO1719" s="44"/>
    </row>
    <row r="1720">
      <c r="A1720" s="41">
        <v>222.0</v>
      </c>
      <c r="B1720" s="42">
        <v>1.67E9</v>
      </c>
      <c r="C1720" s="42">
        <v>3356.0</v>
      </c>
      <c r="D1720" s="40" t="s">
        <v>1243</v>
      </c>
      <c r="E1720" s="41">
        <v>140.0</v>
      </c>
      <c r="F1720" s="41">
        <v>35.0</v>
      </c>
      <c r="G1720" s="41">
        <v>70.0</v>
      </c>
      <c r="H1720" s="41">
        <v>-3.07733</v>
      </c>
      <c r="I1720" s="41">
        <v>10000.0</v>
      </c>
      <c r="J1720" s="41">
        <v>5000.0</v>
      </c>
      <c r="K1720" s="41">
        <v>1200.0</v>
      </c>
      <c r="L1720" s="41">
        <v>600.0</v>
      </c>
      <c r="M1720" s="41">
        <v>100.0</v>
      </c>
      <c r="N1720" s="40" t="s">
        <v>207</v>
      </c>
      <c r="O1720" s="40" t="s">
        <v>208</v>
      </c>
      <c r="P1720" s="40" t="s">
        <v>7305</v>
      </c>
      <c r="Q1720" s="40" t="s">
        <v>210</v>
      </c>
      <c r="R1720" s="40" t="b">
        <v>0</v>
      </c>
      <c r="S1720" s="40" t="s">
        <v>211</v>
      </c>
      <c r="T1720" s="40" t="s">
        <v>212</v>
      </c>
      <c r="U1720" s="41">
        <v>0.1</v>
      </c>
      <c r="V1720" s="41">
        <v>0.9</v>
      </c>
      <c r="W1720" s="41">
        <v>0.3</v>
      </c>
      <c r="X1720" s="41">
        <v>0.4</v>
      </c>
      <c r="Y1720" s="40" t="b">
        <v>0</v>
      </c>
      <c r="Z1720" s="40" t="b">
        <v>1</v>
      </c>
      <c r="AA1720" s="40" t="b">
        <v>0</v>
      </c>
      <c r="AB1720" s="40" t="b">
        <v>0</v>
      </c>
      <c r="AC1720" s="41" t="s">
        <v>12957</v>
      </c>
      <c r="AD1720" s="41" t="s">
        <v>12958</v>
      </c>
      <c r="AE1720" s="41">
        <v>1202.935</v>
      </c>
      <c r="AF1720" s="41">
        <v>-3.06699</v>
      </c>
      <c r="AG1720" s="42">
        <v>1.39E42</v>
      </c>
      <c r="AH1720" s="51">
        <v>-0.00336</v>
      </c>
      <c r="AI1720" s="45" t="s">
        <v>12959</v>
      </c>
      <c r="AJ1720" s="40" t="s">
        <v>12960</v>
      </c>
      <c r="AK1720" s="41">
        <v>2379.0</v>
      </c>
      <c r="AL1720" s="40" t="s">
        <v>2224</v>
      </c>
      <c r="AM1720" s="40" t="s">
        <v>7285</v>
      </c>
      <c r="AN1720" s="40" t="s">
        <v>5643</v>
      </c>
      <c r="AO1720" s="44"/>
    </row>
    <row r="1721">
      <c r="A1721" s="41">
        <v>93.0</v>
      </c>
      <c r="B1721" s="42">
        <v>1.67E9</v>
      </c>
      <c r="C1721" s="42">
        <v>3356.0</v>
      </c>
      <c r="D1721" s="40" t="s">
        <v>1243</v>
      </c>
      <c r="E1721" s="41">
        <v>140.0</v>
      </c>
      <c r="F1721" s="41">
        <v>35.0</v>
      </c>
      <c r="G1721" s="41">
        <v>70.0</v>
      </c>
      <c r="H1721" s="41">
        <v>-3.07733</v>
      </c>
      <c r="I1721" s="41">
        <v>10000.0</v>
      </c>
      <c r="J1721" s="41">
        <v>5000.0</v>
      </c>
      <c r="K1721" s="41">
        <v>1200.0</v>
      </c>
      <c r="L1721" s="41">
        <v>600.0</v>
      </c>
      <c r="M1721" s="41">
        <v>50.0</v>
      </c>
      <c r="N1721" s="40" t="s">
        <v>207</v>
      </c>
      <c r="O1721" s="40" t="s">
        <v>208</v>
      </c>
      <c r="P1721" s="40" t="s">
        <v>209</v>
      </c>
      <c r="Q1721" s="40" t="s">
        <v>210</v>
      </c>
      <c r="R1721" s="40" t="b">
        <v>0</v>
      </c>
      <c r="S1721" s="40" t="s">
        <v>211</v>
      </c>
      <c r="T1721" s="40" t="s">
        <v>212</v>
      </c>
      <c r="U1721" s="41">
        <v>0.1</v>
      </c>
      <c r="V1721" s="41">
        <v>0.9</v>
      </c>
      <c r="W1721" s="41">
        <v>0.2</v>
      </c>
      <c r="X1721" s="41">
        <v>0.4</v>
      </c>
      <c r="Y1721" s="40" t="b">
        <v>0</v>
      </c>
      <c r="Z1721" s="40" t="b">
        <v>1</v>
      </c>
      <c r="AA1721" s="40" t="b">
        <v>0</v>
      </c>
      <c r="AB1721" s="40" t="b">
        <v>0</v>
      </c>
      <c r="AC1721" s="41" t="s">
        <v>12961</v>
      </c>
      <c r="AD1721" s="41" t="s">
        <v>867</v>
      </c>
      <c r="AE1721" s="41">
        <v>1107.037</v>
      </c>
      <c r="AF1721" s="41">
        <v>-3.06876</v>
      </c>
      <c r="AG1721" s="42">
        <v>5.09E41</v>
      </c>
      <c r="AH1721" s="51">
        <v>-0.00278</v>
      </c>
      <c r="AI1721" s="45" t="s">
        <v>12962</v>
      </c>
      <c r="AJ1721" s="40" t="s">
        <v>12963</v>
      </c>
      <c r="AK1721" s="41">
        <v>10000.0</v>
      </c>
      <c r="AL1721" s="40" t="s">
        <v>216</v>
      </c>
      <c r="AM1721" s="40" t="s">
        <v>7285</v>
      </c>
      <c r="AN1721" s="40" t="s">
        <v>5627</v>
      </c>
      <c r="AO1721" s="44"/>
    </row>
    <row r="1722">
      <c r="A1722" s="41">
        <v>108.0</v>
      </c>
      <c r="B1722" s="42">
        <v>1.67E9</v>
      </c>
      <c r="C1722" s="42">
        <v>3356.0</v>
      </c>
      <c r="D1722" s="40" t="s">
        <v>1243</v>
      </c>
      <c r="E1722" s="41">
        <v>140.0</v>
      </c>
      <c r="F1722" s="41">
        <v>35.0</v>
      </c>
      <c r="G1722" s="41">
        <v>70.0</v>
      </c>
      <c r="H1722" s="41">
        <v>-3.07733</v>
      </c>
      <c r="I1722" s="41">
        <v>10000.0</v>
      </c>
      <c r="J1722" s="41">
        <v>5000.0</v>
      </c>
      <c r="K1722" s="41">
        <v>1200.0</v>
      </c>
      <c r="L1722" s="41">
        <v>600.0</v>
      </c>
      <c r="M1722" s="41">
        <v>50.0</v>
      </c>
      <c r="N1722" s="40" t="s">
        <v>207</v>
      </c>
      <c r="O1722" s="40" t="s">
        <v>1371</v>
      </c>
      <c r="P1722" s="40" t="s">
        <v>7310</v>
      </c>
      <c r="Q1722" s="40" t="s">
        <v>210</v>
      </c>
      <c r="R1722" s="40" t="b">
        <v>0</v>
      </c>
      <c r="S1722" s="40" t="s">
        <v>211</v>
      </c>
      <c r="T1722" s="40" t="s">
        <v>212</v>
      </c>
      <c r="U1722" s="41">
        <v>0.1</v>
      </c>
      <c r="V1722" s="41">
        <v>0.9</v>
      </c>
      <c r="W1722" s="41">
        <v>0.1</v>
      </c>
      <c r="X1722" s="41">
        <v>0.4</v>
      </c>
      <c r="Y1722" s="40" t="b">
        <v>0</v>
      </c>
      <c r="Z1722" s="40" t="b">
        <v>1</v>
      </c>
      <c r="AA1722" s="40" t="b">
        <v>0</v>
      </c>
      <c r="AB1722" s="40" t="b">
        <v>0</v>
      </c>
      <c r="AC1722" s="41" t="s">
        <v>12964</v>
      </c>
      <c r="AD1722" s="41" t="s">
        <v>12965</v>
      </c>
      <c r="AE1722" s="41">
        <v>1202.625</v>
      </c>
      <c r="AF1722" s="41">
        <v>-3.06913</v>
      </c>
      <c r="AG1722" s="42">
        <v>1.39E42</v>
      </c>
      <c r="AH1722" s="51">
        <v>-0.00266</v>
      </c>
      <c r="AI1722" s="45" t="s">
        <v>12966</v>
      </c>
      <c r="AJ1722" s="44" t="s">
        <v>397</v>
      </c>
      <c r="AK1722" s="41">
        <v>3071.0</v>
      </c>
      <c r="AL1722" s="40" t="s">
        <v>2224</v>
      </c>
      <c r="AM1722" s="40" t="s">
        <v>7285</v>
      </c>
      <c r="AN1722" s="40" t="s">
        <v>5643</v>
      </c>
      <c r="AO1722" s="44"/>
    </row>
    <row r="1723">
      <c r="A1723" s="41">
        <v>110.0</v>
      </c>
      <c r="B1723" s="42">
        <v>1.67E9</v>
      </c>
      <c r="C1723" s="42">
        <v>3356.0</v>
      </c>
      <c r="D1723" s="40" t="s">
        <v>1243</v>
      </c>
      <c r="E1723" s="41">
        <v>140.0</v>
      </c>
      <c r="F1723" s="41">
        <v>35.0</v>
      </c>
      <c r="G1723" s="41">
        <v>70.0</v>
      </c>
      <c r="H1723" s="41">
        <v>-3.07733</v>
      </c>
      <c r="I1723" s="41">
        <v>10000.0</v>
      </c>
      <c r="J1723" s="41">
        <v>5000.0</v>
      </c>
      <c r="K1723" s="41">
        <v>1200.0</v>
      </c>
      <c r="L1723" s="41">
        <v>600.0</v>
      </c>
      <c r="M1723" s="41">
        <v>50.0</v>
      </c>
      <c r="N1723" s="40" t="s">
        <v>207</v>
      </c>
      <c r="O1723" s="40" t="s">
        <v>1371</v>
      </c>
      <c r="P1723" s="40" t="s">
        <v>7310</v>
      </c>
      <c r="Q1723" s="40" t="s">
        <v>210</v>
      </c>
      <c r="R1723" s="40" t="b">
        <v>0</v>
      </c>
      <c r="S1723" s="40" t="s">
        <v>211</v>
      </c>
      <c r="T1723" s="40" t="s">
        <v>212</v>
      </c>
      <c r="U1723" s="41">
        <v>0.1</v>
      </c>
      <c r="V1723" s="41">
        <v>0.9</v>
      </c>
      <c r="W1723" s="41">
        <v>0.1</v>
      </c>
      <c r="X1723" s="41">
        <v>0.6</v>
      </c>
      <c r="Y1723" s="40" t="b">
        <v>0</v>
      </c>
      <c r="Z1723" s="40" t="b">
        <v>1</v>
      </c>
      <c r="AA1723" s="40" t="b">
        <v>0</v>
      </c>
      <c r="AB1723" s="40" t="b">
        <v>0</v>
      </c>
      <c r="AC1723" s="41" t="s">
        <v>12967</v>
      </c>
      <c r="AD1723" s="41" t="s">
        <v>12968</v>
      </c>
      <c r="AE1723" s="41">
        <v>1201.545</v>
      </c>
      <c r="AF1723" s="41">
        <v>-3.06959</v>
      </c>
      <c r="AG1723" s="42">
        <v>1.39E42</v>
      </c>
      <c r="AH1723" s="51">
        <v>-0.00251</v>
      </c>
      <c r="AI1723" s="45" t="s">
        <v>12969</v>
      </c>
      <c r="AJ1723" s="44" t="s">
        <v>397</v>
      </c>
      <c r="AK1723" s="41">
        <v>2392.0</v>
      </c>
      <c r="AL1723" s="40" t="s">
        <v>2224</v>
      </c>
      <c r="AM1723" s="40" t="s">
        <v>7285</v>
      </c>
      <c r="AN1723" s="40" t="s">
        <v>5643</v>
      </c>
      <c r="AO1723" s="40"/>
    </row>
    <row r="1724">
      <c r="A1724" s="41">
        <v>160.0</v>
      </c>
      <c r="B1724" s="42">
        <v>1.67E9</v>
      </c>
      <c r="C1724" s="42">
        <v>3356.0</v>
      </c>
      <c r="D1724" s="40" t="s">
        <v>1243</v>
      </c>
      <c r="E1724" s="41">
        <v>140.0</v>
      </c>
      <c r="F1724" s="41">
        <v>35.0</v>
      </c>
      <c r="G1724" s="41">
        <v>70.0</v>
      </c>
      <c r="H1724" s="41">
        <v>-3.07733</v>
      </c>
      <c r="I1724" s="41">
        <v>10000.0</v>
      </c>
      <c r="J1724" s="41">
        <v>5000.0</v>
      </c>
      <c r="K1724" s="41">
        <v>1200.0</v>
      </c>
      <c r="L1724" s="41">
        <v>600.0</v>
      </c>
      <c r="M1724" s="41">
        <v>50.0</v>
      </c>
      <c r="N1724" s="40" t="s">
        <v>207</v>
      </c>
      <c r="O1724" s="40" t="s">
        <v>208</v>
      </c>
      <c r="P1724" s="40" t="s">
        <v>1372</v>
      </c>
      <c r="Q1724" s="40" t="s">
        <v>210</v>
      </c>
      <c r="R1724" s="40" t="b">
        <v>0</v>
      </c>
      <c r="S1724" s="40" t="s">
        <v>12879</v>
      </c>
      <c r="T1724" s="40" t="s">
        <v>212</v>
      </c>
      <c r="U1724" s="41">
        <v>0.1</v>
      </c>
      <c r="V1724" s="41">
        <v>0.9</v>
      </c>
      <c r="W1724" s="41">
        <v>0.3</v>
      </c>
      <c r="X1724" s="41">
        <v>0.5</v>
      </c>
      <c r="Y1724" s="40" t="b">
        <v>0</v>
      </c>
      <c r="Z1724" s="40" t="b">
        <v>1</v>
      </c>
      <c r="AA1724" s="40" t="b">
        <v>0</v>
      </c>
      <c r="AB1724" s="40" t="b">
        <v>0</v>
      </c>
      <c r="AC1724" s="41" t="s">
        <v>12970</v>
      </c>
      <c r="AD1724" s="41" t="s">
        <v>12971</v>
      </c>
      <c r="AE1724" s="41">
        <v>1201.298</v>
      </c>
      <c r="AF1724" s="41">
        <v>-3.07039</v>
      </c>
      <c r="AG1724" s="42">
        <v>4.65E41</v>
      </c>
      <c r="AH1724" s="51">
        <v>-0.00225</v>
      </c>
      <c r="AI1724" s="45" t="s">
        <v>12972</v>
      </c>
      <c r="AJ1724" s="40" t="s">
        <v>12973</v>
      </c>
      <c r="AK1724" s="41">
        <v>9418.0</v>
      </c>
      <c r="AL1724" s="40" t="s">
        <v>2224</v>
      </c>
      <c r="AM1724" s="40" t="s">
        <v>7285</v>
      </c>
      <c r="AN1724" s="40" t="s">
        <v>5627</v>
      </c>
      <c r="AO1724" s="44"/>
    </row>
    <row r="1725">
      <c r="A1725" s="41">
        <v>75.0</v>
      </c>
      <c r="B1725" s="42">
        <v>1.67E9</v>
      </c>
      <c r="C1725" s="42">
        <v>3356.0</v>
      </c>
      <c r="D1725" s="40" t="s">
        <v>1243</v>
      </c>
      <c r="E1725" s="41">
        <v>140.0</v>
      </c>
      <c r="F1725" s="41">
        <v>35.0</v>
      </c>
      <c r="G1725" s="41">
        <v>70.0</v>
      </c>
      <c r="H1725" s="41">
        <v>-3.07733</v>
      </c>
      <c r="I1725" s="41">
        <v>10000.0</v>
      </c>
      <c r="J1725" s="41">
        <v>5000.0</v>
      </c>
      <c r="K1725" s="41">
        <v>1200.0</v>
      </c>
      <c r="L1725" s="41">
        <v>600.0</v>
      </c>
      <c r="M1725" s="41">
        <v>30.0</v>
      </c>
      <c r="N1725" s="40" t="s">
        <v>207</v>
      </c>
      <c r="O1725" s="40" t="s">
        <v>208</v>
      </c>
      <c r="P1725" s="40" t="s">
        <v>212</v>
      </c>
      <c r="Q1725" s="40" t="s">
        <v>210</v>
      </c>
      <c r="R1725" s="40" t="b">
        <v>0</v>
      </c>
      <c r="S1725" s="40" t="s">
        <v>211</v>
      </c>
      <c r="T1725" s="40" t="s">
        <v>212</v>
      </c>
      <c r="U1725" s="41">
        <v>0.1</v>
      </c>
      <c r="V1725" s="41">
        <v>0.9</v>
      </c>
      <c r="W1725" s="41">
        <v>0.2</v>
      </c>
      <c r="X1725" s="41">
        <v>0.4</v>
      </c>
      <c r="Y1725" s="40" t="b">
        <v>0</v>
      </c>
      <c r="Z1725" s="40" t="b">
        <v>1</v>
      </c>
      <c r="AA1725" s="40" t="b">
        <v>0</v>
      </c>
      <c r="AB1725" s="40" t="b">
        <v>0</v>
      </c>
      <c r="AC1725" s="41" t="s">
        <v>12974</v>
      </c>
      <c r="AD1725" s="41" t="s">
        <v>12975</v>
      </c>
      <c r="AE1725" s="41">
        <v>678.6145</v>
      </c>
      <c r="AF1725" s="41">
        <v>-3.07045</v>
      </c>
      <c r="AG1725" s="42">
        <v>6.94E41</v>
      </c>
      <c r="AH1725" s="51">
        <v>-0.00223</v>
      </c>
      <c r="AI1725" s="45" t="s">
        <v>12976</v>
      </c>
      <c r="AJ1725" s="45">
        <v>6.93575820523975E251</v>
      </c>
      <c r="AK1725" s="41">
        <v>10000.0</v>
      </c>
      <c r="AL1725" s="40" t="s">
        <v>216</v>
      </c>
      <c r="AM1725" s="40" t="s">
        <v>7285</v>
      </c>
      <c r="AN1725" s="40" t="s">
        <v>5627</v>
      </c>
      <c r="AO1725" s="44"/>
    </row>
    <row r="1726">
      <c r="A1726" s="41">
        <v>113.0</v>
      </c>
      <c r="B1726" s="42">
        <v>1.67E9</v>
      </c>
      <c r="C1726" s="42">
        <v>3356.0</v>
      </c>
      <c r="D1726" s="40" t="s">
        <v>1243</v>
      </c>
      <c r="E1726" s="41">
        <v>140.0</v>
      </c>
      <c r="F1726" s="41">
        <v>35.0</v>
      </c>
      <c r="G1726" s="41">
        <v>70.0</v>
      </c>
      <c r="H1726" s="41">
        <v>-3.07733</v>
      </c>
      <c r="I1726" s="41">
        <v>10000.0</v>
      </c>
      <c r="J1726" s="41">
        <v>5000.0</v>
      </c>
      <c r="K1726" s="41">
        <v>1200.0</v>
      </c>
      <c r="L1726" s="41">
        <v>600.0</v>
      </c>
      <c r="M1726" s="41">
        <v>50.0</v>
      </c>
      <c r="N1726" s="40" t="s">
        <v>207</v>
      </c>
      <c r="O1726" s="40" t="s">
        <v>208</v>
      </c>
      <c r="P1726" s="40" t="s">
        <v>7310</v>
      </c>
      <c r="Q1726" s="40" t="s">
        <v>210</v>
      </c>
      <c r="R1726" s="40" t="b">
        <v>0</v>
      </c>
      <c r="S1726" s="40" t="s">
        <v>211</v>
      </c>
      <c r="T1726" s="40" t="s">
        <v>212</v>
      </c>
      <c r="U1726" s="41">
        <v>0.1</v>
      </c>
      <c r="V1726" s="41">
        <v>0.9</v>
      </c>
      <c r="W1726" s="41">
        <v>0.2</v>
      </c>
      <c r="X1726" s="41">
        <v>0.6</v>
      </c>
      <c r="Y1726" s="40" t="b">
        <v>0</v>
      </c>
      <c r="Z1726" s="40" t="b">
        <v>1</v>
      </c>
      <c r="AA1726" s="40" t="b">
        <v>0</v>
      </c>
      <c r="AB1726" s="40" t="b">
        <v>0</v>
      </c>
      <c r="AC1726" s="41" t="s">
        <v>12977</v>
      </c>
      <c r="AD1726" s="41" t="s">
        <v>12978</v>
      </c>
      <c r="AE1726" s="41">
        <v>1202.34</v>
      </c>
      <c r="AF1726" s="41">
        <v>-3.07097</v>
      </c>
      <c r="AG1726" s="42">
        <v>1.35E42</v>
      </c>
      <c r="AH1726" s="51">
        <v>-0.00207</v>
      </c>
      <c r="AI1726" s="45" t="s">
        <v>12979</v>
      </c>
      <c r="AJ1726" s="40" t="s">
        <v>12980</v>
      </c>
      <c r="AK1726" s="41">
        <v>5034.0</v>
      </c>
      <c r="AL1726" s="40" t="s">
        <v>2224</v>
      </c>
      <c r="AM1726" s="40" t="s">
        <v>7285</v>
      </c>
      <c r="AN1726" s="40" t="s">
        <v>5627</v>
      </c>
      <c r="AO1726" s="44"/>
    </row>
    <row r="1727">
      <c r="A1727" s="41">
        <v>189.0</v>
      </c>
      <c r="B1727" s="42">
        <v>1.67E9</v>
      </c>
      <c r="C1727" s="42">
        <v>3356.0</v>
      </c>
      <c r="D1727" s="40" t="s">
        <v>1243</v>
      </c>
      <c r="E1727" s="41">
        <v>140.0</v>
      </c>
      <c r="F1727" s="41">
        <v>35.0</v>
      </c>
      <c r="G1727" s="41">
        <v>70.0</v>
      </c>
      <c r="H1727" s="41">
        <v>-3.07733</v>
      </c>
      <c r="I1727" s="41">
        <v>10000.0</v>
      </c>
      <c r="J1727" s="41">
        <v>5000.0</v>
      </c>
      <c r="K1727" s="41">
        <v>1200.0</v>
      </c>
      <c r="L1727" s="41">
        <v>600.0</v>
      </c>
      <c r="M1727" s="41">
        <v>100.0</v>
      </c>
      <c r="N1727" s="40" t="s">
        <v>207</v>
      </c>
      <c r="O1727" s="40" t="s">
        <v>208</v>
      </c>
      <c r="P1727" s="40" t="s">
        <v>209</v>
      </c>
      <c r="Q1727" s="40" t="s">
        <v>210</v>
      </c>
      <c r="R1727" s="40" t="b">
        <v>0</v>
      </c>
      <c r="S1727" s="40" t="s">
        <v>12879</v>
      </c>
      <c r="T1727" s="40" t="s">
        <v>212</v>
      </c>
      <c r="U1727" s="41">
        <v>0.1</v>
      </c>
      <c r="V1727" s="41">
        <v>0.9</v>
      </c>
      <c r="W1727" s="41">
        <v>0.1</v>
      </c>
      <c r="X1727" s="41">
        <v>0.4</v>
      </c>
      <c r="Y1727" s="40" t="b">
        <v>0</v>
      </c>
      <c r="Z1727" s="40" t="b">
        <v>1</v>
      </c>
      <c r="AA1727" s="40" t="b">
        <v>0</v>
      </c>
      <c r="AB1727" s="40" t="b">
        <v>0</v>
      </c>
      <c r="AC1727" s="41" t="s">
        <v>12981</v>
      </c>
      <c r="AD1727" s="41" t="s">
        <v>12982</v>
      </c>
      <c r="AE1727" s="41">
        <v>1201.423</v>
      </c>
      <c r="AF1727" s="41">
        <v>-3.07169</v>
      </c>
      <c r="AG1727" s="42">
        <v>4.59E41</v>
      </c>
      <c r="AH1727" s="51">
        <v>-0.00183</v>
      </c>
      <c r="AI1727" s="45" t="s">
        <v>12983</v>
      </c>
      <c r="AJ1727" s="40" t="s">
        <v>12984</v>
      </c>
      <c r="AK1727" s="41">
        <v>2360.0</v>
      </c>
      <c r="AL1727" s="40" t="s">
        <v>2224</v>
      </c>
      <c r="AM1727" s="40" t="s">
        <v>7285</v>
      </c>
      <c r="AN1727" s="40" t="s">
        <v>5643</v>
      </c>
      <c r="AO1727" s="44"/>
    </row>
    <row r="1728">
      <c r="A1728" s="41">
        <v>152.0</v>
      </c>
      <c r="B1728" s="42">
        <v>1.67E9</v>
      </c>
      <c r="C1728" s="42">
        <v>3356.0</v>
      </c>
      <c r="D1728" s="40" t="s">
        <v>1243</v>
      </c>
      <c r="E1728" s="41">
        <v>140.0</v>
      </c>
      <c r="F1728" s="41">
        <v>35.0</v>
      </c>
      <c r="G1728" s="41">
        <v>70.0</v>
      </c>
      <c r="H1728" s="41">
        <v>-3.07733</v>
      </c>
      <c r="I1728" s="41">
        <v>10000.0</v>
      </c>
      <c r="J1728" s="41">
        <v>5000.0</v>
      </c>
      <c r="K1728" s="41">
        <v>1200.0</v>
      </c>
      <c r="L1728" s="41">
        <v>600.0</v>
      </c>
      <c r="M1728" s="41">
        <v>50.0</v>
      </c>
      <c r="N1728" s="40" t="s">
        <v>207</v>
      </c>
      <c r="O1728" s="40" t="s">
        <v>208</v>
      </c>
      <c r="P1728" s="40" t="s">
        <v>1372</v>
      </c>
      <c r="Q1728" s="40" t="s">
        <v>210</v>
      </c>
      <c r="R1728" s="40" t="b">
        <v>0</v>
      </c>
      <c r="S1728" s="40" t="s">
        <v>211</v>
      </c>
      <c r="T1728" s="40" t="s">
        <v>212</v>
      </c>
      <c r="U1728" s="41">
        <v>0.1</v>
      </c>
      <c r="V1728" s="41">
        <v>0.9</v>
      </c>
      <c r="W1728" s="41">
        <v>0.3</v>
      </c>
      <c r="X1728" s="41">
        <v>0.6</v>
      </c>
      <c r="Y1728" s="40" t="b">
        <v>0</v>
      </c>
      <c r="Z1728" s="40" t="b">
        <v>1</v>
      </c>
      <c r="AA1728" s="40" t="b">
        <v>0</v>
      </c>
      <c r="AB1728" s="40" t="b">
        <v>0</v>
      </c>
      <c r="AC1728" s="41" t="s">
        <v>12985</v>
      </c>
      <c r="AD1728" s="41" t="s">
        <v>12986</v>
      </c>
      <c r="AE1728" s="41">
        <v>1201.603</v>
      </c>
      <c r="AF1728" s="41">
        <v>-3.0729</v>
      </c>
      <c r="AG1728" s="42">
        <v>8.52E41</v>
      </c>
      <c r="AH1728" s="51">
        <v>-0.00144</v>
      </c>
      <c r="AI1728" s="45" t="s">
        <v>12987</v>
      </c>
      <c r="AJ1728" s="40" t="s">
        <v>12988</v>
      </c>
      <c r="AK1728" s="41">
        <v>8355.0</v>
      </c>
      <c r="AL1728" s="40" t="s">
        <v>2224</v>
      </c>
      <c r="AM1728" s="40" t="s">
        <v>7285</v>
      </c>
      <c r="AN1728" s="40" t="s">
        <v>5627</v>
      </c>
      <c r="AO1728" s="44"/>
    </row>
    <row r="1729">
      <c r="A1729" s="41">
        <v>100.0</v>
      </c>
      <c r="B1729" s="42">
        <v>1.67E9</v>
      </c>
      <c r="C1729" s="42">
        <v>3356.0</v>
      </c>
      <c r="D1729" s="40" t="s">
        <v>1243</v>
      </c>
      <c r="E1729" s="41">
        <v>140.0</v>
      </c>
      <c r="F1729" s="41">
        <v>35.0</v>
      </c>
      <c r="G1729" s="41">
        <v>70.0</v>
      </c>
      <c r="H1729" s="41">
        <v>-3.07733</v>
      </c>
      <c r="I1729" s="41">
        <v>10000.0</v>
      </c>
      <c r="J1729" s="41">
        <v>5000.0</v>
      </c>
      <c r="K1729" s="41">
        <v>1200.0</v>
      </c>
      <c r="L1729" s="41">
        <v>600.0</v>
      </c>
      <c r="M1729" s="41">
        <v>50.0</v>
      </c>
      <c r="N1729" s="40" t="s">
        <v>207</v>
      </c>
      <c r="O1729" s="40" t="s">
        <v>208</v>
      </c>
      <c r="P1729" s="40" t="s">
        <v>209</v>
      </c>
      <c r="Q1729" s="40" t="s">
        <v>210</v>
      </c>
      <c r="R1729" s="40" t="b">
        <v>0</v>
      </c>
      <c r="S1729" s="40" t="s">
        <v>12879</v>
      </c>
      <c r="T1729" s="40" t="s">
        <v>212</v>
      </c>
      <c r="U1729" s="41">
        <v>0.1</v>
      </c>
      <c r="V1729" s="41">
        <v>0.9</v>
      </c>
      <c r="W1729" s="41">
        <v>0.1</v>
      </c>
      <c r="X1729" s="41">
        <v>0.5</v>
      </c>
      <c r="Y1729" s="40" t="b">
        <v>0</v>
      </c>
      <c r="Z1729" s="40" t="b">
        <v>1</v>
      </c>
      <c r="AA1729" s="40" t="b">
        <v>0</v>
      </c>
      <c r="AB1729" s="40" t="b">
        <v>0</v>
      </c>
      <c r="AC1729" s="41" t="s">
        <v>12989</v>
      </c>
      <c r="AD1729" s="41" t="s">
        <v>12990</v>
      </c>
      <c r="AE1729" s="41">
        <v>1201.427</v>
      </c>
      <c r="AF1729" s="41">
        <v>-3.07304</v>
      </c>
      <c r="AG1729" s="42">
        <v>5.08E41</v>
      </c>
      <c r="AH1729" s="51">
        <v>-0.00139</v>
      </c>
      <c r="AI1729" s="45" t="s">
        <v>12991</v>
      </c>
      <c r="AJ1729" s="44" t="s">
        <v>397</v>
      </c>
      <c r="AK1729" s="41">
        <v>7935.0</v>
      </c>
      <c r="AL1729" s="40" t="s">
        <v>2224</v>
      </c>
      <c r="AM1729" s="40" t="s">
        <v>7285</v>
      </c>
      <c r="AN1729" s="40" t="s">
        <v>5627</v>
      </c>
      <c r="AO1729" s="44"/>
    </row>
    <row r="1730">
      <c r="A1730" s="41">
        <v>149.0</v>
      </c>
      <c r="B1730" s="42">
        <v>1.67E9</v>
      </c>
      <c r="C1730" s="42">
        <v>3356.0</v>
      </c>
      <c r="D1730" s="40" t="s">
        <v>1243</v>
      </c>
      <c r="E1730" s="41">
        <v>140.0</v>
      </c>
      <c r="F1730" s="41">
        <v>35.0</v>
      </c>
      <c r="G1730" s="41">
        <v>70.0</v>
      </c>
      <c r="H1730" s="41">
        <v>-3.07733</v>
      </c>
      <c r="I1730" s="41">
        <v>10000.0</v>
      </c>
      <c r="J1730" s="41">
        <v>5000.0</v>
      </c>
      <c r="K1730" s="41">
        <v>1200.0</v>
      </c>
      <c r="L1730" s="41">
        <v>600.0</v>
      </c>
      <c r="M1730" s="41">
        <v>50.0</v>
      </c>
      <c r="N1730" s="40" t="s">
        <v>207</v>
      </c>
      <c r="O1730" s="40" t="s">
        <v>208</v>
      </c>
      <c r="P1730" s="40" t="s">
        <v>1372</v>
      </c>
      <c r="Q1730" s="40" t="s">
        <v>210</v>
      </c>
      <c r="R1730" s="40" t="b">
        <v>0</v>
      </c>
      <c r="S1730" s="40" t="s">
        <v>211</v>
      </c>
      <c r="T1730" s="40" t="s">
        <v>212</v>
      </c>
      <c r="U1730" s="41">
        <v>0.1</v>
      </c>
      <c r="V1730" s="41">
        <v>0.9</v>
      </c>
      <c r="W1730" s="41">
        <v>0.2</v>
      </c>
      <c r="X1730" s="41">
        <v>0.6</v>
      </c>
      <c r="Y1730" s="40" t="b">
        <v>0</v>
      </c>
      <c r="Z1730" s="40" t="b">
        <v>1</v>
      </c>
      <c r="AA1730" s="40" t="b">
        <v>0</v>
      </c>
      <c r="AB1730" s="40" t="b">
        <v>0</v>
      </c>
      <c r="AC1730" s="41" t="s">
        <v>12992</v>
      </c>
      <c r="AD1730" s="41" t="s">
        <v>12993</v>
      </c>
      <c r="AE1730" s="41">
        <v>1201.866</v>
      </c>
      <c r="AF1730" s="41">
        <v>-3.07309</v>
      </c>
      <c r="AG1730" s="42">
        <v>5.09E41</v>
      </c>
      <c r="AH1730" s="51">
        <v>-0.00138</v>
      </c>
      <c r="AI1730" s="45" t="s">
        <v>12994</v>
      </c>
      <c r="AJ1730" s="40" t="s">
        <v>12995</v>
      </c>
      <c r="AK1730" s="41">
        <v>8416.0</v>
      </c>
      <c r="AL1730" s="40" t="s">
        <v>2224</v>
      </c>
      <c r="AM1730" s="40" t="s">
        <v>7285</v>
      </c>
      <c r="AN1730" s="40" t="s">
        <v>5627</v>
      </c>
      <c r="AO1730" s="44"/>
    </row>
    <row r="1731">
      <c r="A1731" s="41">
        <v>71.0</v>
      </c>
      <c r="B1731" s="42">
        <v>1.67E9</v>
      </c>
      <c r="C1731" s="42">
        <v>3356.0</v>
      </c>
      <c r="D1731" s="40" t="s">
        <v>1243</v>
      </c>
      <c r="E1731" s="41">
        <v>140.0</v>
      </c>
      <c r="F1731" s="41">
        <v>35.0</v>
      </c>
      <c r="G1731" s="41">
        <v>70.0</v>
      </c>
      <c r="H1731" s="41">
        <v>-3.07733</v>
      </c>
      <c r="I1731" s="41">
        <v>10000.0</v>
      </c>
      <c r="J1731" s="41">
        <v>5000.0</v>
      </c>
      <c r="K1731" s="41">
        <v>1200.0</v>
      </c>
      <c r="L1731" s="41">
        <v>600.0</v>
      </c>
      <c r="M1731" s="41">
        <v>30.0</v>
      </c>
      <c r="N1731" s="40" t="s">
        <v>207</v>
      </c>
      <c r="O1731" s="40" t="s">
        <v>208</v>
      </c>
      <c r="P1731" s="40" t="s">
        <v>1372</v>
      </c>
      <c r="Q1731" s="40" t="s">
        <v>210</v>
      </c>
      <c r="R1731" s="40" t="b">
        <v>0</v>
      </c>
      <c r="S1731" s="40" t="s">
        <v>12879</v>
      </c>
      <c r="T1731" s="40" t="s">
        <v>212</v>
      </c>
      <c r="U1731" s="41">
        <v>0.1</v>
      </c>
      <c r="V1731" s="41">
        <v>0.9</v>
      </c>
      <c r="W1731" s="41">
        <v>0.3</v>
      </c>
      <c r="X1731" s="41">
        <v>0.6</v>
      </c>
      <c r="Y1731" s="40" t="b">
        <v>0</v>
      </c>
      <c r="Z1731" s="40" t="b">
        <v>1</v>
      </c>
      <c r="AA1731" s="40" t="b">
        <v>0</v>
      </c>
      <c r="AB1731" s="40" t="b">
        <v>0</v>
      </c>
      <c r="AC1731" s="41" t="s">
        <v>12996</v>
      </c>
      <c r="AD1731" s="41" t="s">
        <v>12997</v>
      </c>
      <c r="AE1731" s="41">
        <v>1076.927</v>
      </c>
      <c r="AF1731" s="41">
        <v>-3.07338</v>
      </c>
      <c r="AG1731" s="42">
        <v>1.2E42</v>
      </c>
      <c r="AH1731" s="51">
        <v>-0.00128</v>
      </c>
      <c r="AI1731" s="45" t="s">
        <v>12998</v>
      </c>
      <c r="AJ1731" s="40" t="s">
        <v>12999</v>
      </c>
      <c r="AK1731" s="41">
        <v>10000.0</v>
      </c>
      <c r="AL1731" s="40" t="s">
        <v>216</v>
      </c>
      <c r="AM1731" s="40" t="s">
        <v>7285</v>
      </c>
      <c r="AN1731" s="40" t="s">
        <v>5627</v>
      </c>
      <c r="AO1731" s="44"/>
    </row>
    <row r="1732">
      <c r="A1732" s="41">
        <v>44.0</v>
      </c>
      <c r="B1732" s="42">
        <v>1.67E9</v>
      </c>
      <c r="C1732" s="42">
        <v>3356.0</v>
      </c>
      <c r="D1732" s="40" t="s">
        <v>1243</v>
      </c>
      <c r="E1732" s="41">
        <v>140.0</v>
      </c>
      <c r="F1732" s="41">
        <v>35.0</v>
      </c>
      <c r="G1732" s="41">
        <v>70.0</v>
      </c>
      <c r="H1732" s="41">
        <v>-3.07733</v>
      </c>
      <c r="I1732" s="41">
        <v>10000.0</v>
      </c>
      <c r="J1732" s="41">
        <v>5000.0</v>
      </c>
      <c r="K1732" s="41">
        <v>1200.0</v>
      </c>
      <c r="L1732" s="41">
        <v>600.0</v>
      </c>
      <c r="M1732" s="41">
        <v>30.0</v>
      </c>
      <c r="N1732" s="40" t="s">
        <v>207</v>
      </c>
      <c r="O1732" s="40" t="s">
        <v>1371</v>
      </c>
      <c r="P1732" s="40" t="s">
        <v>7305</v>
      </c>
      <c r="Q1732" s="40" t="s">
        <v>210</v>
      </c>
      <c r="R1732" s="40" t="b">
        <v>0</v>
      </c>
      <c r="S1732" s="40" t="s">
        <v>211</v>
      </c>
      <c r="T1732" s="40" t="s">
        <v>212</v>
      </c>
      <c r="U1732" s="41">
        <v>0.1</v>
      </c>
      <c r="V1732" s="41">
        <v>0.9</v>
      </c>
      <c r="W1732" s="41">
        <v>0.3</v>
      </c>
      <c r="X1732" s="41">
        <v>0.6</v>
      </c>
      <c r="Y1732" s="40" t="b">
        <v>0</v>
      </c>
      <c r="Z1732" s="40" t="b">
        <v>1</v>
      </c>
      <c r="AA1732" s="40" t="b">
        <v>0</v>
      </c>
      <c r="AB1732" s="40" t="b">
        <v>0</v>
      </c>
      <c r="AC1732" s="41" t="s">
        <v>12755</v>
      </c>
      <c r="AD1732" s="41" t="s">
        <v>13000</v>
      </c>
      <c r="AE1732" s="41">
        <v>1202.629</v>
      </c>
      <c r="AF1732" s="41">
        <v>-3.07521</v>
      </c>
      <c r="AG1732" s="42">
        <v>4.46E41</v>
      </c>
      <c r="AH1732" s="51">
        <v>-6.9E-4</v>
      </c>
      <c r="AI1732" s="45" t="s">
        <v>13001</v>
      </c>
      <c r="AJ1732" s="40" t="s">
        <v>13002</v>
      </c>
      <c r="AK1732" s="41">
        <v>5440.0</v>
      </c>
      <c r="AL1732" s="40" t="s">
        <v>2224</v>
      </c>
      <c r="AM1732" s="40" t="s">
        <v>7285</v>
      </c>
      <c r="AN1732" s="40" t="s">
        <v>5643</v>
      </c>
      <c r="AO1732" s="44"/>
    </row>
    <row r="1733">
      <c r="A1733" s="41">
        <v>116.0</v>
      </c>
      <c r="B1733" s="42">
        <v>1.67E9</v>
      </c>
      <c r="C1733" s="42">
        <v>3356.0</v>
      </c>
      <c r="D1733" s="40" t="s">
        <v>1243</v>
      </c>
      <c r="E1733" s="41">
        <v>140.0</v>
      </c>
      <c r="F1733" s="41">
        <v>35.0</v>
      </c>
      <c r="G1733" s="41">
        <v>70.0</v>
      </c>
      <c r="H1733" s="41">
        <v>-3.07733</v>
      </c>
      <c r="I1733" s="41">
        <v>10000.0</v>
      </c>
      <c r="J1733" s="41">
        <v>5000.0</v>
      </c>
      <c r="K1733" s="41">
        <v>1200.0</v>
      </c>
      <c r="L1733" s="41">
        <v>600.0</v>
      </c>
      <c r="M1733" s="41">
        <v>50.0</v>
      </c>
      <c r="N1733" s="40" t="s">
        <v>207</v>
      </c>
      <c r="O1733" s="40" t="s">
        <v>208</v>
      </c>
      <c r="P1733" s="40" t="s">
        <v>7310</v>
      </c>
      <c r="Q1733" s="40" t="s">
        <v>210</v>
      </c>
      <c r="R1733" s="40" t="b">
        <v>0</v>
      </c>
      <c r="S1733" s="40" t="s">
        <v>211</v>
      </c>
      <c r="T1733" s="40" t="s">
        <v>212</v>
      </c>
      <c r="U1733" s="41">
        <v>0.1</v>
      </c>
      <c r="V1733" s="41">
        <v>0.9</v>
      </c>
      <c r="W1733" s="41">
        <v>0.3</v>
      </c>
      <c r="X1733" s="41">
        <v>0.6</v>
      </c>
      <c r="Y1733" s="40" t="b">
        <v>0</v>
      </c>
      <c r="Z1733" s="40" t="b">
        <v>1</v>
      </c>
      <c r="AA1733" s="40" t="b">
        <v>0</v>
      </c>
      <c r="AB1733" s="40" t="b">
        <v>0</v>
      </c>
      <c r="AC1733" s="41" t="s">
        <v>13003</v>
      </c>
      <c r="AD1733" s="41" t="s">
        <v>13004</v>
      </c>
      <c r="AE1733" s="41">
        <v>1201.506</v>
      </c>
      <c r="AF1733" s="41">
        <v>-3.07565</v>
      </c>
      <c r="AG1733" s="42">
        <v>1.2E42</v>
      </c>
      <c r="AH1733" s="51">
        <v>-5.4E-4</v>
      </c>
      <c r="AI1733" s="45" t="s">
        <v>13005</v>
      </c>
      <c r="AJ1733" s="40" t="s">
        <v>13006</v>
      </c>
      <c r="AK1733" s="41">
        <v>5071.0</v>
      </c>
      <c r="AL1733" s="40" t="s">
        <v>2224</v>
      </c>
      <c r="AM1733" s="40" t="s">
        <v>7285</v>
      </c>
      <c r="AN1733" s="40" t="s">
        <v>5627</v>
      </c>
      <c r="AO1733" s="40"/>
    </row>
    <row r="1734">
      <c r="A1734" s="41">
        <v>41.0</v>
      </c>
      <c r="B1734" s="42">
        <v>1.67E9</v>
      </c>
      <c r="C1734" s="42">
        <v>3356.0</v>
      </c>
      <c r="D1734" s="40" t="s">
        <v>1243</v>
      </c>
      <c r="E1734" s="41">
        <v>140.0</v>
      </c>
      <c r="F1734" s="41">
        <v>35.0</v>
      </c>
      <c r="G1734" s="41">
        <v>70.0</v>
      </c>
      <c r="H1734" s="41">
        <v>-3.07733</v>
      </c>
      <c r="I1734" s="41">
        <v>10000.0</v>
      </c>
      <c r="J1734" s="41">
        <v>5000.0</v>
      </c>
      <c r="K1734" s="41">
        <v>1200.0</v>
      </c>
      <c r="L1734" s="41">
        <v>600.0</v>
      </c>
      <c r="M1734" s="41">
        <v>30.0</v>
      </c>
      <c r="N1734" s="40" t="s">
        <v>207</v>
      </c>
      <c r="O1734" s="40" t="s">
        <v>208</v>
      </c>
      <c r="P1734" s="40" t="s">
        <v>7305</v>
      </c>
      <c r="Q1734" s="40" t="s">
        <v>210</v>
      </c>
      <c r="R1734" s="40" t="b">
        <v>0</v>
      </c>
      <c r="S1734" s="40" t="s">
        <v>211</v>
      </c>
      <c r="T1734" s="40" t="s">
        <v>212</v>
      </c>
      <c r="U1734" s="41">
        <v>0.1</v>
      </c>
      <c r="V1734" s="41">
        <v>0.9</v>
      </c>
      <c r="W1734" s="41">
        <v>0.2</v>
      </c>
      <c r="X1734" s="41">
        <v>0.6</v>
      </c>
      <c r="Y1734" s="40" t="b">
        <v>0</v>
      </c>
      <c r="Z1734" s="40" t="b">
        <v>1</v>
      </c>
      <c r="AA1734" s="40" t="b">
        <v>0</v>
      </c>
      <c r="AB1734" s="40" t="b">
        <v>0</v>
      </c>
      <c r="AC1734" s="41" t="s">
        <v>13007</v>
      </c>
      <c r="AD1734" s="41" t="s">
        <v>13008</v>
      </c>
      <c r="AE1734" s="41">
        <v>1036.852</v>
      </c>
      <c r="AF1734" s="41">
        <v>-3.07731</v>
      </c>
      <c r="AG1734" s="42">
        <v>8.54E41</v>
      </c>
      <c r="AH1734" s="51">
        <v>-4.1E-6</v>
      </c>
      <c r="AI1734" s="45" t="s">
        <v>13009</v>
      </c>
      <c r="AJ1734" s="45">
        <v>8.54472605602025E251</v>
      </c>
      <c r="AK1734" s="41">
        <v>10000.0</v>
      </c>
      <c r="AL1734" s="40" t="s">
        <v>216</v>
      </c>
      <c r="AM1734" s="40" t="s">
        <v>7285</v>
      </c>
      <c r="AN1734" s="40" t="s">
        <v>5627</v>
      </c>
      <c r="AO1734" s="44"/>
    </row>
    <row r="1735">
      <c r="A1735" s="41">
        <v>149.0</v>
      </c>
      <c r="B1735" s="42">
        <v>1.67E9</v>
      </c>
      <c r="C1735" s="42">
        <v>3356.0</v>
      </c>
      <c r="D1735" s="40" t="s">
        <v>1243</v>
      </c>
      <c r="E1735" s="41">
        <v>140.0</v>
      </c>
      <c r="F1735" s="41">
        <v>35.0</v>
      </c>
      <c r="G1735" s="41">
        <v>70.0</v>
      </c>
      <c r="H1735" s="41">
        <v>-3.07733</v>
      </c>
      <c r="I1735" s="41">
        <v>10000.0</v>
      </c>
      <c r="J1735" s="41">
        <v>5000.0</v>
      </c>
      <c r="K1735" s="41">
        <v>1200.0</v>
      </c>
      <c r="L1735" s="41">
        <v>600.0</v>
      </c>
      <c r="M1735" s="41">
        <v>50.0</v>
      </c>
      <c r="N1735" s="40" t="s">
        <v>207</v>
      </c>
      <c r="O1735" s="40" t="s">
        <v>1371</v>
      </c>
      <c r="P1735" s="40" t="s">
        <v>1372</v>
      </c>
      <c r="Q1735" s="40" t="s">
        <v>210</v>
      </c>
      <c r="R1735" s="40" t="b">
        <v>0</v>
      </c>
      <c r="S1735" s="40" t="s">
        <v>211</v>
      </c>
      <c r="T1735" s="40" t="s">
        <v>212</v>
      </c>
      <c r="U1735" s="41">
        <v>0.1</v>
      </c>
      <c r="V1735" s="41">
        <v>0.9</v>
      </c>
      <c r="W1735" s="41">
        <v>0.2</v>
      </c>
      <c r="X1735" s="41">
        <v>0.6</v>
      </c>
      <c r="Y1735" s="40" t="b">
        <v>0</v>
      </c>
      <c r="Z1735" s="40" t="b">
        <v>1</v>
      </c>
      <c r="AA1735" s="40" t="b">
        <v>0</v>
      </c>
      <c r="AB1735" s="40" t="b">
        <v>0</v>
      </c>
      <c r="AC1735" s="41" t="s">
        <v>7237</v>
      </c>
      <c r="AD1735" s="41" t="s">
        <v>13010</v>
      </c>
      <c r="AE1735" s="41">
        <v>1203.234</v>
      </c>
      <c r="AF1735" s="41">
        <v>-3.07824</v>
      </c>
      <c r="AG1735" s="42">
        <v>1.2E42</v>
      </c>
      <c r="AH1735" s="51">
        <v>2.95E-4</v>
      </c>
      <c r="AI1735" s="45" t="s">
        <v>13011</v>
      </c>
      <c r="AJ1735" s="40" t="s">
        <v>13012</v>
      </c>
      <c r="AK1735" s="41">
        <v>3225.0</v>
      </c>
      <c r="AL1735" s="40" t="s">
        <v>2224</v>
      </c>
      <c r="AM1735" s="40" t="s">
        <v>7285</v>
      </c>
      <c r="AN1735" s="40" t="s">
        <v>5643</v>
      </c>
      <c r="AO1735" s="44"/>
    </row>
    <row r="1736">
      <c r="A1736" s="41">
        <v>102.0</v>
      </c>
      <c r="B1736" s="42">
        <v>1.67E9</v>
      </c>
      <c r="C1736" s="42">
        <v>3356.0</v>
      </c>
      <c r="D1736" s="40" t="s">
        <v>1243</v>
      </c>
      <c r="E1736" s="41">
        <v>140.0</v>
      </c>
      <c r="F1736" s="41">
        <v>35.0</v>
      </c>
      <c r="G1736" s="41">
        <v>70.0</v>
      </c>
      <c r="H1736" s="41">
        <v>-3.07733</v>
      </c>
      <c r="I1736" s="41">
        <v>10000.0</v>
      </c>
      <c r="J1736" s="41">
        <v>5000.0</v>
      </c>
      <c r="K1736" s="41">
        <v>1200.0</v>
      </c>
      <c r="L1736" s="41">
        <v>600.0</v>
      </c>
      <c r="M1736" s="41">
        <v>50.0</v>
      </c>
      <c r="N1736" s="40" t="s">
        <v>207</v>
      </c>
      <c r="O1736" s="40" t="s">
        <v>1371</v>
      </c>
      <c r="P1736" s="40" t="s">
        <v>209</v>
      </c>
      <c r="Q1736" s="40" t="s">
        <v>210</v>
      </c>
      <c r="R1736" s="40" t="b">
        <v>0</v>
      </c>
      <c r="S1736" s="40" t="s">
        <v>12879</v>
      </c>
      <c r="T1736" s="40" t="s">
        <v>212</v>
      </c>
      <c r="U1736" s="41">
        <v>0.1</v>
      </c>
      <c r="V1736" s="41">
        <v>0.9</v>
      </c>
      <c r="W1736" s="41">
        <v>0.2</v>
      </c>
      <c r="X1736" s="41">
        <v>0.4</v>
      </c>
      <c r="Y1736" s="40" t="b">
        <v>0</v>
      </c>
      <c r="Z1736" s="40" t="b">
        <v>1</v>
      </c>
      <c r="AA1736" s="40" t="b">
        <v>0</v>
      </c>
      <c r="AB1736" s="40" t="b">
        <v>0</v>
      </c>
      <c r="AC1736" s="41" t="s">
        <v>9918</v>
      </c>
      <c r="AD1736" s="41" t="s">
        <v>13013</v>
      </c>
      <c r="AE1736" s="41">
        <v>1201.884</v>
      </c>
      <c r="AF1736" s="41">
        <v>-3.07958</v>
      </c>
      <c r="AG1736" s="42">
        <v>1.35E42</v>
      </c>
      <c r="AH1736" s="51">
        <v>7.33E-4</v>
      </c>
      <c r="AI1736" s="45" t="s">
        <v>13014</v>
      </c>
      <c r="AJ1736" s="40" t="s">
        <v>13015</v>
      </c>
      <c r="AK1736" s="41">
        <v>4684.0</v>
      </c>
      <c r="AL1736" s="40" t="s">
        <v>2224</v>
      </c>
      <c r="AM1736" s="40" t="s">
        <v>7285</v>
      </c>
      <c r="AN1736" s="40" t="s">
        <v>5643</v>
      </c>
      <c r="AO1736" s="44"/>
    </row>
    <row r="1737">
      <c r="A1737" s="41">
        <v>23.0</v>
      </c>
      <c r="B1737" s="42">
        <v>1.67E9</v>
      </c>
      <c r="C1737" s="42">
        <v>3356.0</v>
      </c>
      <c r="D1737" s="40" t="s">
        <v>1243</v>
      </c>
      <c r="E1737" s="41">
        <v>140.0</v>
      </c>
      <c r="F1737" s="41">
        <v>35.0</v>
      </c>
      <c r="G1737" s="41">
        <v>70.0</v>
      </c>
      <c r="H1737" s="41">
        <v>-3.07733</v>
      </c>
      <c r="I1737" s="41">
        <v>10000.0</v>
      </c>
      <c r="J1737" s="41">
        <v>5000.0</v>
      </c>
      <c r="K1737" s="41">
        <v>1200.0</v>
      </c>
      <c r="L1737" s="41">
        <v>600.0</v>
      </c>
      <c r="M1737" s="41">
        <v>30.0</v>
      </c>
      <c r="N1737" s="40" t="s">
        <v>207</v>
      </c>
      <c r="O1737" s="40" t="s">
        <v>208</v>
      </c>
      <c r="P1737" s="40" t="s">
        <v>7310</v>
      </c>
      <c r="Q1737" s="40" t="s">
        <v>210</v>
      </c>
      <c r="R1737" s="40" t="b">
        <v>0</v>
      </c>
      <c r="S1737" s="40" t="s">
        <v>211</v>
      </c>
      <c r="T1737" s="40" t="s">
        <v>212</v>
      </c>
      <c r="U1737" s="41">
        <v>0.1</v>
      </c>
      <c r="V1737" s="41">
        <v>0.9</v>
      </c>
      <c r="W1737" s="41">
        <v>0.2</v>
      </c>
      <c r="X1737" s="41">
        <v>0.6</v>
      </c>
      <c r="Y1737" s="40" t="b">
        <v>0</v>
      </c>
      <c r="Z1737" s="40" t="b">
        <v>1</v>
      </c>
      <c r="AA1737" s="40" t="b">
        <v>0</v>
      </c>
      <c r="AB1737" s="40" t="b">
        <v>0</v>
      </c>
      <c r="AC1737" s="41" t="s">
        <v>13016</v>
      </c>
      <c r="AD1737" s="41" t="s">
        <v>13017</v>
      </c>
      <c r="AE1737" s="41">
        <v>1201.565</v>
      </c>
      <c r="AF1737" s="41">
        <v>-3.08076</v>
      </c>
      <c r="AG1737" s="42">
        <v>8.52E41</v>
      </c>
      <c r="AH1737" s="51">
        <v>0.001114</v>
      </c>
      <c r="AI1737" s="45" t="s">
        <v>13018</v>
      </c>
      <c r="AJ1737" s="45">
        <v>8.51509048219089E251</v>
      </c>
      <c r="AK1737" s="41">
        <v>9160.0</v>
      </c>
      <c r="AL1737" s="40" t="s">
        <v>2224</v>
      </c>
      <c r="AM1737" s="40" t="s">
        <v>7285</v>
      </c>
      <c r="AN1737" s="40" t="s">
        <v>5627</v>
      </c>
      <c r="AO1737" s="44"/>
    </row>
    <row r="1738">
      <c r="A1738" s="41">
        <v>128.0</v>
      </c>
      <c r="B1738" s="42">
        <v>1.67E9</v>
      </c>
      <c r="C1738" s="42">
        <v>3356.0</v>
      </c>
      <c r="D1738" s="40" t="s">
        <v>1243</v>
      </c>
      <c r="E1738" s="41">
        <v>140.0</v>
      </c>
      <c r="F1738" s="41">
        <v>35.0</v>
      </c>
      <c r="G1738" s="41">
        <v>70.0</v>
      </c>
      <c r="H1738" s="41">
        <v>-3.07733</v>
      </c>
      <c r="I1738" s="41">
        <v>10000.0</v>
      </c>
      <c r="J1738" s="41">
        <v>5000.0</v>
      </c>
      <c r="K1738" s="41">
        <v>1200.0</v>
      </c>
      <c r="L1738" s="41">
        <v>600.0</v>
      </c>
      <c r="M1738" s="41">
        <v>50.0</v>
      </c>
      <c r="N1738" s="40" t="s">
        <v>207</v>
      </c>
      <c r="O1738" s="40" t="s">
        <v>1371</v>
      </c>
      <c r="P1738" s="40" t="s">
        <v>7305</v>
      </c>
      <c r="Q1738" s="40" t="s">
        <v>210</v>
      </c>
      <c r="R1738" s="40" t="b">
        <v>0</v>
      </c>
      <c r="S1738" s="40" t="s">
        <v>211</v>
      </c>
      <c r="T1738" s="40" t="s">
        <v>212</v>
      </c>
      <c r="U1738" s="41">
        <v>0.1</v>
      </c>
      <c r="V1738" s="41">
        <v>0.9</v>
      </c>
      <c r="W1738" s="41">
        <v>0.1</v>
      </c>
      <c r="X1738" s="41">
        <v>0.6</v>
      </c>
      <c r="Y1738" s="40" t="b">
        <v>0</v>
      </c>
      <c r="Z1738" s="40" t="b">
        <v>1</v>
      </c>
      <c r="AA1738" s="40" t="b">
        <v>0</v>
      </c>
      <c r="AB1738" s="40" t="b">
        <v>0</v>
      </c>
      <c r="AC1738" s="41" t="s">
        <v>13019</v>
      </c>
      <c r="AD1738" s="41" t="s">
        <v>13020</v>
      </c>
      <c r="AE1738" s="41">
        <v>1203.26</v>
      </c>
      <c r="AF1738" s="41">
        <v>-3.08118</v>
      </c>
      <c r="AG1738" s="42">
        <v>1.39E42</v>
      </c>
      <c r="AH1738" s="51">
        <v>0.001251</v>
      </c>
      <c r="AI1738" s="45" t="s">
        <v>13021</v>
      </c>
      <c r="AJ1738" s="44" t="s">
        <v>397</v>
      </c>
      <c r="AK1738" s="41">
        <v>3174.0</v>
      </c>
      <c r="AL1738" s="40" t="s">
        <v>2224</v>
      </c>
      <c r="AM1738" s="40" t="s">
        <v>7285</v>
      </c>
      <c r="AN1738" s="40" t="s">
        <v>5643</v>
      </c>
      <c r="AO1738" s="40"/>
    </row>
    <row r="1739">
      <c r="A1739" s="41">
        <v>232.0</v>
      </c>
      <c r="B1739" s="42">
        <v>1.67E9</v>
      </c>
      <c r="C1739" s="42">
        <v>3356.0</v>
      </c>
      <c r="D1739" s="40" t="s">
        <v>1243</v>
      </c>
      <c r="E1739" s="41">
        <v>140.0</v>
      </c>
      <c r="F1739" s="41">
        <v>35.0</v>
      </c>
      <c r="G1739" s="41">
        <v>70.0</v>
      </c>
      <c r="H1739" s="41">
        <v>-3.07733</v>
      </c>
      <c r="I1739" s="41">
        <v>10000.0</v>
      </c>
      <c r="J1739" s="41">
        <v>5000.0</v>
      </c>
      <c r="K1739" s="41">
        <v>1200.0</v>
      </c>
      <c r="L1739" s="41">
        <v>600.0</v>
      </c>
      <c r="M1739" s="41">
        <v>100.0</v>
      </c>
      <c r="N1739" s="40" t="s">
        <v>207</v>
      </c>
      <c r="O1739" s="40" t="s">
        <v>1371</v>
      </c>
      <c r="P1739" s="40" t="s">
        <v>7305</v>
      </c>
      <c r="Q1739" s="40" t="s">
        <v>210</v>
      </c>
      <c r="R1739" s="40" t="b">
        <v>0</v>
      </c>
      <c r="S1739" s="40" t="s">
        <v>12879</v>
      </c>
      <c r="T1739" s="40" t="s">
        <v>212</v>
      </c>
      <c r="U1739" s="41">
        <v>0.1</v>
      </c>
      <c r="V1739" s="41">
        <v>0.9</v>
      </c>
      <c r="W1739" s="41">
        <v>0.3</v>
      </c>
      <c r="X1739" s="41">
        <v>0.5</v>
      </c>
      <c r="Y1739" s="40" t="b">
        <v>0</v>
      </c>
      <c r="Z1739" s="40" t="b">
        <v>1</v>
      </c>
      <c r="AA1739" s="40" t="b">
        <v>0</v>
      </c>
      <c r="AB1739" s="40" t="b">
        <v>0</v>
      </c>
      <c r="AC1739" s="41" t="s">
        <v>13022</v>
      </c>
      <c r="AD1739" s="41" t="s">
        <v>13023</v>
      </c>
      <c r="AE1739" s="41">
        <v>1202.988</v>
      </c>
      <c r="AF1739" s="41">
        <v>-3.08225</v>
      </c>
      <c r="AG1739" s="42">
        <v>3.04E41</v>
      </c>
      <c r="AH1739" s="51">
        <v>0.001599</v>
      </c>
      <c r="AI1739" s="45" t="s">
        <v>13024</v>
      </c>
      <c r="AJ1739" s="40" t="s">
        <v>13025</v>
      </c>
      <c r="AK1739" s="41">
        <v>1898.0</v>
      </c>
      <c r="AL1739" s="40" t="s">
        <v>2224</v>
      </c>
      <c r="AM1739" s="40" t="s">
        <v>7285</v>
      </c>
      <c r="AN1739" s="40" t="s">
        <v>5643</v>
      </c>
      <c r="AO1739" s="44"/>
    </row>
    <row r="1740">
      <c r="A1740" s="41">
        <v>230.0</v>
      </c>
      <c r="B1740" s="42">
        <v>1.67E9</v>
      </c>
      <c r="C1740" s="42">
        <v>3356.0</v>
      </c>
      <c r="D1740" s="40" t="s">
        <v>1243</v>
      </c>
      <c r="E1740" s="41">
        <v>140.0</v>
      </c>
      <c r="F1740" s="41">
        <v>35.0</v>
      </c>
      <c r="G1740" s="41">
        <v>70.0</v>
      </c>
      <c r="H1740" s="41">
        <v>-3.07733</v>
      </c>
      <c r="I1740" s="41">
        <v>10000.0</v>
      </c>
      <c r="J1740" s="41">
        <v>5000.0</v>
      </c>
      <c r="K1740" s="41">
        <v>1200.0</v>
      </c>
      <c r="L1740" s="41">
        <v>600.0</v>
      </c>
      <c r="M1740" s="41">
        <v>100.0</v>
      </c>
      <c r="N1740" s="40" t="s">
        <v>207</v>
      </c>
      <c r="O1740" s="40" t="s">
        <v>1371</v>
      </c>
      <c r="P1740" s="40" t="s">
        <v>7305</v>
      </c>
      <c r="Q1740" s="40" t="s">
        <v>210</v>
      </c>
      <c r="R1740" s="40" t="b">
        <v>0</v>
      </c>
      <c r="S1740" s="40" t="s">
        <v>12879</v>
      </c>
      <c r="T1740" s="40" t="s">
        <v>212</v>
      </c>
      <c r="U1740" s="41">
        <v>0.1</v>
      </c>
      <c r="V1740" s="41">
        <v>0.9</v>
      </c>
      <c r="W1740" s="41">
        <v>0.2</v>
      </c>
      <c r="X1740" s="41">
        <v>0.6</v>
      </c>
      <c r="Y1740" s="40" t="b">
        <v>0</v>
      </c>
      <c r="Z1740" s="40" t="b">
        <v>1</v>
      </c>
      <c r="AA1740" s="40" t="b">
        <v>0</v>
      </c>
      <c r="AB1740" s="40" t="b">
        <v>0</v>
      </c>
      <c r="AC1740" s="41" t="s">
        <v>13026</v>
      </c>
      <c r="AD1740" s="41" t="s">
        <v>13027</v>
      </c>
      <c r="AE1740" s="41">
        <v>1202.643</v>
      </c>
      <c r="AF1740" s="41">
        <v>-3.08231</v>
      </c>
      <c r="AG1740" s="42">
        <v>3.01E41</v>
      </c>
      <c r="AH1740" s="51">
        <v>0.00162</v>
      </c>
      <c r="AI1740" s="45" t="s">
        <v>13028</v>
      </c>
      <c r="AJ1740" s="40" t="s">
        <v>13029</v>
      </c>
      <c r="AK1740" s="41">
        <v>1572.0</v>
      </c>
      <c r="AL1740" s="40" t="s">
        <v>2224</v>
      </c>
      <c r="AM1740" s="40" t="s">
        <v>7285</v>
      </c>
      <c r="AN1740" s="40" t="s">
        <v>5643</v>
      </c>
      <c r="AO1740" s="44"/>
    </row>
    <row r="1741">
      <c r="A1741" s="41">
        <v>53.0</v>
      </c>
      <c r="B1741" s="42">
        <v>1.67E9</v>
      </c>
      <c r="C1741" s="42">
        <v>3356.0</v>
      </c>
      <c r="D1741" s="40" t="s">
        <v>1243</v>
      </c>
      <c r="E1741" s="41">
        <v>140.0</v>
      </c>
      <c r="F1741" s="41">
        <v>35.0</v>
      </c>
      <c r="G1741" s="41">
        <v>70.0</v>
      </c>
      <c r="H1741" s="41">
        <v>-3.07733</v>
      </c>
      <c r="I1741" s="41">
        <v>10000.0</v>
      </c>
      <c r="J1741" s="41">
        <v>5000.0</v>
      </c>
      <c r="K1741" s="41">
        <v>1200.0</v>
      </c>
      <c r="L1741" s="41">
        <v>600.0</v>
      </c>
      <c r="M1741" s="41">
        <v>30.0</v>
      </c>
      <c r="N1741" s="40" t="s">
        <v>207</v>
      </c>
      <c r="O1741" s="40" t="s">
        <v>1371</v>
      </c>
      <c r="P1741" s="40" t="s">
        <v>7305</v>
      </c>
      <c r="Q1741" s="40" t="s">
        <v>210</v>
      </c>
      <c r="R1741" s="40" t="b">
        <v>0</v>
      </c>
      <c r="S1741" s="40" t="s">
        <v>12879</v>
      </c>
      <c r="T1741" s="40" t="s">
        <v>212</v>
      </c>
      <c r="U1741" s="41">
        <v>0.1</v>
      </c>
      <c r="V1741" s="41">
        <v>0.9</v>
      </c>
      <c r="W1741" s="41">
        <v>0.3</v>
      </c>
      <c r="X1741" s="41">
        <v>0.6</v>
      </c>
      <c r="Y1741" s="40" t="b">
        <v>0</v>
      </c>
      <c r="Z1741" s="40" t="b">
        <v>1</v>
      </c>
      <c r="AA1741" s="40" t="b">
        <v>0</v>
      </c>
      <c r="AB1741" s="40" t="b">
        <v>0</v>
      </c>
      <c r="AC1741" s="41" t="s">
        <v>13030</v>
      </c>
      <c r="AD1741" s="41" t="s">
        <v>13031</v>
      </c>
      <c r="AE1741" s="41">
        <v>1203.229</v>
      </c>
      <c r="AF1741" s="41">
        <v>-3.08236</v>
      </c>
      <c r="AG1741" s="42">
        <v>1.21E42</v>
      </c>
      <c r="AH1741" s="51">
        <v>0.001635</v>
      </c>
      <c r="AI1741" s="45" t="s">
        <v>13032</v>
      </c>
      <c r="AJ1741" s="40" t="s">
        <v>13033</v>
      </c>
      <c r="AK1741" s="41">
        <v>5053.0</v>
      </c>
      <c r="AL1741" s="40" t="s">
        <v>2224</v>
      </c>
      <c r="AM1741" s="40" t="s">
        <v>7285</v>
      </c>
      <c r="AN1741" s="40" t="s">
        <v>5643</v>
      </c>
      <c r="AO1741" s="44"/>
    </row>
    <row r="1742">
      <c r="A1742" s="41">
        <v>112.0</v>
      </c>
      <c r="B1742" s="42">
        <v>1.67E9</v>
      </c>
      <c r="C1742" s="42">
        <v>3356.0</v>
      </c>
      <c r="D1742" s="40" t="s">
        <v>1243</v>
      </c>
      <c r="E1742" s="41">
        <v>140.0</v>
      </c>
      <c r="F1742" s="41">
        <v>35.0</v>
      </c>
      <c r="G1742" s="41">
        <v>70.0</v>
      </c>
      <c r="H1742" s="41">
        <v>-3.07733</v>
      </c>
      <c r="I1742" s="41">
        <v>10000.0</v>
      </c>
      <c r="J1742" s="41">
        <v>5000.0</v>
      </c>
      <c r="K1742" s="41">
        <v>1200.0</v>
      </c>
      <c r="L1742" s="41">
        <v>600.0</v>
      </c>
      <c r="M1742" s="41">
        <v>50.0</v>
      </c>
      <c r="N1742" s="40" t="s">
        <v>207</v>
      </c>
      <c r="O1742" s="40" t="s">
        <v>208</v>
      </c>
      <c r="P1742" s="40" t="s">
        <v>7310</v>
      </c>
      <c r="Q1742" s="40" t="s">
        <v>210</v>
      </c>
      <c r="R1742" s="40" t="b">
        <v>0</v>
      </c>
      <c r="S1742" s="40" t="s">
        <v>211</v>
      </c>
      <c r="T1742" s="40" t="s">
        <v>212</v>
      </c>
      <c r="U1742" s="41">
        <v>0.1</v>
      </c>
      <c r="V1742" s="41">
        <v>0.9</v>
      </c>
      <c r="W1742" s="41">
        <v>0.2</v>
      </c>
      <c r="X1742" s="41">
        <v>0.5</v>
      </c>
      <c r="Y1742" s="40" t="b">
        <v>0</v>
      </c>
      <c r="Z1742" s="40" t="b">
        <v>1</v>
      </c>
      <c r="AA1742" s="40" t="b">
        <v>0</v>
      </c>
      <c r="AB1742" s="40" t="b">
        <v>0</v>
      </c>
      <c r="AC1742" s="41" t="s">
        <v>13034</v>
      </c>
      <c r="AD1742" s="41" t="s">
        <v>13035</v>
      </c>
      <c r="AE1742" s="41">
        <v>1201.772</v>
      </c>
      <c r="AF1742" s="41">
        <v>-3.08287</v>
      </c>
      <c r="AG1742" s="42">
        <v>6.93E41</v>
      </c>
      <c r="AH1742" s="51">
        <v>0.001802</v>
      </c>
      <c r="AI1742" s="45" t="s">
        <v>13036</v>
      </c>
      <c r="AJ1742" s="40" t="s">
        <v>13037</v>
      </c>
      <c r="AK1742" s="41">
        <v>5655.0</v>
      </c>
      <c r="AL1742" s="40" t="s">
        <v>2224</v>
      </c>
      <c r="AM1742" s="40" t="s">
        <v>7285</v>
      </c>
      <c r="AN1742" s="40" t="s">
        <v>5627</v>
      </c>
      <c r="AO1742" s="44"/>
    </row>
    <row r="1743">
      <c r="A1743" s="41">
        <v>104.0</v>
      </c>
      <c r="B1743" s="42">
        <v>1.67E9</v>
      </c>
      <c r="C1743" s="42">
        <v>3356.0</v>
      </c>
      <c r="D1743" s="40" t="s">
        <v>1243</v>
      </c>
      <c r="E1743" s="41">
        <v>140.0</v>
      </c>
      <c r="F1743" s="41">
        <v>35.0</v>
      </c>
      <c r="G1743" s="41">
        <v>70.0</v>
      </c>
      <c r="H1743" s="41">
        <v>-3.07733</v>
      </c>
      <c r="I1743" s="41">
        <v>10000.0</v>
      </c>
      <c r="J1743" s="41">
        <v>5000.0</v>
      </c>
      <c r="K1743" s="41">
        <v>1200.0</v>
      </c>
      <c r="L1743" s="41">
        <v>600.0</v>
      </c>
      <c r="M1743" s="41">
        <v>50.0</v>
      </c>
      <c r="N1743" s="40" t="s">
        <v>207</v>
      </c>
      <c r="O1743" s="40" t="s">
        <v>1371</v>
      </c>
      <c r="P1743" s="40" t="s">
        <v>209</v>
      </c>
      <c r="Q1743" s="40" t="s">
        <v>210</v>
      </c>
      <c r="R1743" s="40" t="b">
        <v>0</v>
      </c>
      <c r="S1743" s="40" t="s">
        <v>12879</v>
      </c>
      <c r="T1743" s="40" t="s">
        <v>212</v>
      </c>
      <c r="U1743" s="41">
        <v>0.1</v>
      </c>
      <c r="V1743" s="41">
        <v>0.9</v>
      </c>
      <c r="W1743" s="41">
        <v>0.2</v>
      </c>
      <c r="X1743" s="41">
        <v>0.6</v>
      </c>
      <c r="Y1743" s="40" t="b">
        <v>0</v>
      </c>
      <c r="Z1743" s="40" t="b">
        <v>1</v>
      </c>
      <c r="AA1743" s="40" t="b">
        <v>0</v>
      </c>
      <c r="AB1743" s="40" t="b">
        <v>0</v>
      </c>
      <c r="AC1743" s="41" t="s">
        <v>13038</v>
      </c>
      <c r="AD1743" s="41" t="s">
        <v>11821</v>
      </c>
      <c r="AE1743" s="41">
        <v>1203.397</v>
      </c>
      <c r="AF1743" s="41">
        <v>-3.08298</v>
      </c>
      <c r="AG1743" s="42">
        <v>5.09E41</v>
      </c>
      <c r="AH1743" s="51">
        <v>0.001837</v>
      </c>
      <c r="AI1743" s="45" t="s">
        <v>13039</v>
      </c>
      <c r="AJ1743" s="40" t="s">
        <v>13040</v>
      </c>
      <c r="AK1743" s="41">
        <v>2993.0</v>
      </c>
      <c r="AL1743" s="40" t="s">
        <v>2224</v>
      </c>
      <c r="AM1743" s="40" t="s">
        <v>7285</v>
      </c>
      <c r="AN1743" s="40" t="s">
        <v>5643</v>
      </c>
      <c r="AO1743" s="44"/>
    </row>
    <row r="1744">
      <c r="A1744" s="41">
        <v>137.0</v>
      </c>
      <c r="B1744" s="42">
        <v>1.67E9</v>
      </c>
      <c r="C1744" s="42">
        <v>3356.0</v>
      </c>
      <c r="D1744" s="40" t="s">
        <v>1243</v>
      </c>
      <c r="E1744" s="41">
        <v>140.0</v>
      </c>
      <c r="F1744" s="41">
        <v>35.0</v>
      </c>
      <c r="G1744" s="41">
        <v>70.0</v>
      </c>
      <c r="H1744" s="41">
        <v>-3.07733</v>
      </c>
      <c r="I1744" s="41">
        <v>10000.0</v>
      </c>
      <c r="J1744" s="41">
        <v>5000.0</v>
      </c>
      <c r="K1744" s="41">
        <v>1200.0</v>
      </c>
      <c r="L1744" s="41">
        <v>600.0</v>
      </c>
      <c r="M1744" s="41">
        <v>50.0</v>
      </c>
      <c r="N1744" s="40" t="s">
        <v>207</v>
      </c>
      <c r="O1744" s="40" t="s">
        <v>208</v>
      </c>
      <c r="P1744" s="40" t="s">
        <v>7305</v>
      </c>
      <c r="Q1744" s="40" t="s">
        <v>210</v>
      </c>
      <c r="R1744" s="40" t="b">
        <v>0</v>
      </c>
      <c r="S1744" s="40" t="s">
        <v>12879</v>
      </c>
      <c r="T1744" s="40" t="s">
        <v>212</v>
      </c>
      <c r="U1744" s="41">
        <v>0.1</v>
      </c>
      <c r="V1744" s="41">
        <v>0.9</v>
      </c>
      <c r="W1744" s="41">
        <v>0.1</v>
      </c>
      <c r="X1744" s="41">
        <v>0.6</v>
      </c>
      <c r="Y1744" s="40" t="b">
        <v>0</v>
      </c>
      <c r="Z1744" s="40" t="b">
        <v>1</v>
      </c>
      <c r="AA1744" s="40" t="b">
        <v>0</v>
      </c>
      <c r="AB1744" s="40" t="b">
        <v>0</v>
      </c>
      <c r="AC1744" s="41" t="s">
        <v>11313</v>
      </c>
      <c r="AD1744" s="41" t="s">
        <v>13041</v>
      </c>
      <c r="AE1744" s="41">
        <v>1201.421</v>
      </c>
      <c r="AF1744" s="41">
        <v>-3.08361</v>
      </c>
      <c r="AG1744" s="42">
        <v>5.08E41</v>
      </c>
      <c r="AH1744" s="51">
        <v>0.002043</v>
      </c>
      <c r="AI1744" s="45" t="s">
        <v>13042</v>
      </c>
      <c r="AJ1744" s="44" t="s">
        <v>397</v>
      </c>
      <c r="AK1744" s="41">
        <v>7297.0</v>
      </c>
      <c r="AL1744" s="40" t="s">
        <v>2224</v>
      </c>
      <c r="AM1744" s="40" t="s">
        <v>7285</v>
      </c>
      <c r="AN1744" s="40" t="s">
        <v>5627</v>
      </c>
      <c r="AO1744" s="44"/>
    </row>
    <row r="1745">
      <c r="A1745" s="41">
        <v>46.0</v>
      </c>
      <c r="B1745" s="42">
        <v>1.67E9</v>
      </c>
      <c r="C1745" s="42">
        <v>3356.0</v>
      </c>
      <c r="D1745" s="40" t="s">
        <v>1243</v>
      </c>
      <c r="E1745" s="41">
        <v>140.0</v>
      </c>
      <c r="F1745" s="41">
        <v>35.0</v>
      </c>
      <c r="G1745" s="41">
        <v>70.0</v>
      </c>
      <c r="H1745" s="41">
        <v>-3.07733</v>
      </c>
      <c r="I1745" s="41">
        <v>10000.0</v>
      </c>
      <c r="J1745" s="41">
        <v>5000.0</v>
      </c>
      <c r="K1745" s="41">
        <v>1200.0</v>
      </c>
      <c r="L1745" s="41">
        <v>600.0</v>
      </c>
      <c r="M1745" s="41">
        <v>30.0</v>
      </c>
      <c r="N1745" s="40" t="s">
        <v>207</v>
      </c>
      <c r="O1745" s="40" t="s">
        <v>208</v>
      </c>
      <c r="P1745" s="40" t="s">
        <v>7305</v>
      </c>
      <c r="Q1745" s="40" t="s">
        <v>210</v>
      </c>
      <c r="R1745" s="40" t="b">
        <v>0</v>
      </c>
      <c r="S1745" s="40" t="s">
        <v>12879</v>
      </c>
      <c r="T1745" s="40" t="s">
        <v>212</v>
      </c>
      <c r="U1745" s="41">
        <v>0.1</v>
      </c>
      <c r="V1745" s="41">
        <v>0.9</v>
      </c>
      <c r="W1745" s="41">
        <v>0.1</v>
      </c>
      <c r="X1745" s="41">
        <v>0.5</v>
      </c>
      <c r="Y1745" s="40" t="b">
        <v>0</v>
      </c>
      <c r="Z1745" s="40" t="b">
        <v>1</v>
      </c>
      <c r="AA1745" s="40" t="b">
        <v>0</v>
      </c>
      <c r="AB1745" s="40" t="b">
        <v>0</v>
      </c>
      <c r="AC1745" s="41" t="s">
        <v>13043</v>
      </c>
      <c r="AD1745" s="41" t="s">
        <v>13044</v>
      </c>
      <c r="AE1745" s="41">
        <v>916.162</v>
      </c>
      <c r="AF1745" s="41">
        <v>-3.08407</v>
      </c>
      <c r="AG1745" s="42">
        <v>1.55E41</v>
      </c>
      <c r="AH1745" s="51">
        <v>0.002192</v>
      </c>
      <c r="AI1745" s="45" t="s">
        <v>13045</v>
      </c>
      <c r="AJ1745" s="44" t="s">
        <v>397</v>
      </c>
      <c r="AK1745" s="41">
        <v>10000.0</v>
      </c>
      <c r="AL1745" s="40" t="s">
        <v>216</v>
      </c>
      <c r="AM1745" s="40" t="s">
        <v>7285</v>
      </c>
      <c r="AN1745" s="40" t="s">
        <v>5627</v>
      </c>
      <c r="AO1745" s="40"/>
    </row>
    <row r="1746">
      <c r="A1746" s="41">
        <v>123.0</v>
      </c>
      <c r="B1746" s="42">
        <v>1.67E9</v>
      </c>
      <c r="C1746" s="42">
        <v>3356.0</v>
      </c>
      <c r="D1746" s="40" t="s">
        <v>1243</v>
      </c>
      <c r="E1746" s="41">
        <v>140.0</v>
      </c>
      <c r="F1746" s="41">
        <v>35.0</v>
      </c>
      <c r="G1746" s="41">
        <v>70.0</v>
      </c>
      <c r="H1746" s="41">
        <v>-3.07733</v>
      </c>
      <c r="I1746" s="41">
        <v>10000.0</v>
      </c>
      <c r="J1746" s="41">
        <v>5000.0</v>
      </c>
      <c r="K1746" s="41">
        <v>1200.0</v>
      </c>
      <c r="L1746" s="41">
        <v>600.0</v>
      </c>
      <c r="M1746" s="41">
        <v>50.0</v>
      </c>
      <c r="N1746" s="40" t="s">
        <v>207</v>
      </c>
      <c r="O1746" s="40" t="s">
        <v>208</v>
      </c>
      <c r="P1746" s="40" t="s">
        <v>7310</v>
      </c>
      <c r="Q1746" s="40" t="s">
        <v>210</v>
      </c>
      <c r="R1746" s="40" t="b">
        <v>0</v>
      </c>
      <c r="S1746" s="40" t="s">
        <v>12879</v>
      </c>
      <c r="T1746" s="40" t="s">
        <v>212</v>
      </c>
      <c r="U1746" s="41">
        <v>0.1</v>
      </c>
      <c r="V1746" s="41">
        <v>0.9</v>
      </c>
      <c r="W1746" s="41">
        <v>0.3</v>
      </c>
      <c r="X1746" s="41">
        <v>0.4</v>
      </c>
      <c r="Y1746" s="40" t="b">
        <v>0</v>
      </c>
      <c r="Z1746" s="40" t="b">
        <v>1</v>
      </c>
      <c r="AA1746" s="40" t="b">
        <v>0</v>
      </c>
      <c r="AB1746" s="40" t="b">
        <v>0</v>
      </c>
      <c r="AC1746" s="41" t="s">
        <v>13046</v>
      </c>
      <c r="AD1746" s="41" t="s">
        <v>13047</v>
      </c>
      <c r="AE1746" s="41">
        <v>1202.189</v>
      </c>
      <c r="AF1746" s="41">
        <v>-3.08492</v>
      </c>
      <c r="AG1746" s="42">
        <v>1.33E41</v>
      </c>
      <c r="AH1746" s="51">
        <v>0.002466</v>
      </c>
      <c r="AI1746" s="45" t="s">
        <v>13048</v>
      </c>
      <c r="AJ1746" s="40" t="s">
        <v>13049</v>
      </c>
      <c r="AK1746" s="41">
        <v>6914.0</v>
      </c>
      <c r="AL1746" s="40" t="s">
        <v>2224</v>
      </c>
      <c r="AM1746" s="40" t="s">
        <v>7285</v>
      </c>
      <c r="AN1746" s="40" t="s">
        <v>5627</v>
      </c>
      <c r="AO1746" s="44"/>
    </row>
    <row r="1747">
      <c r="A1747" s="41">
        <v>98.0</v>
      </c>
      <c r="B1747" s="42">
        <v>1.67E9</v>
      </c>
      <c r="C1747" s="42">
        <v>3356.0</v>
      </c>
      <c r="D1747" s="40" t="s">
        <v>1243</v>
      </c>
      <c r="E1747" s="41">
        <v>140.0</v>
      </c>
      <c r="F1747" s="41">
        <v>35.0</v>
      </c>
      <c r="G1747" s="41">
        <v>70.0</v>
      </c>
      <c r="H1747" s="41">
        <v>-3.07733</v>
      </c>
      <c r="I1747" s="41">
        <v>10000.0</v>
      </c>
      <c r="J1747" s="41">
        <v>5000.0</v>
      </c>
      <c r="K1747" s="41">
        <v>1200.0</v>
      </c>
      <c r="L1747" s="41">
        <v>600.0</v>
      </c>
      <c r="M1747" s="41">
        <v>50.0</v>
      </c>
      <c r="N1747" s="40" t="s">
        <v>207</v>
      </c>
      <c r="O1747" s="40" t="s">
        <v>1371</v>
      </c>
      <c r="P1747" s="40" t="s">
        <v>209</v>
      </c>
      <c r="Q1747" s="40" t="s">
        <v>210</v>
      </c>
      <c r="R1747" s="40" t="b">
        <v>0</v>
      </c>
      <c r="S1747" s="40" t="s">
        <v>211</v>
      </c>
      <c r="T1747" s="40" t="s">
        <v>212</v>
      </c>
      <c r="U1747" s="41">
        <v>0.1</v>
      </c>
      <c r="V1747" s="41">
        <v>0.9</v>
      </c>
      <c r="W1747" s="41">
        <v>0.3</v>
      </c>
      <c r="X1747" s="41">
        <v>0.6</v>
      </c>
      <c r="Y1747" s="40" t="b">
        <v>0</v>
      </c>
      <c r="Z1747" s="40" t="b">
        <v>1</v>
      </c>
      <c r="AA1747" s="40" t="b">
        <v>0</v>
      </c>
      <c r="AB1747" s="40" t="b">
        <v>0</v>
      </c>
      <c r="AC1747" s="41" t="s">
        <v>13050</v>
      </c>
      <c r="AD1747" s="41" t="s">
        <v>13051</v>
      </c>
      <c r="AE1747" s="41">
        <v>1202.422</v>
      </c>
      <c r="AF1747" s="41">
        <v>-3.08619</v>
      </c>
      <c r="AG1747" s="42">
        <v>1.16E42</v>
      </c>
      <c r="AH1747" s="51">
        <v>0.002879</v>
      </c>
      <c r="AI1747" s="45" t="s">
        <v>13052</v>
      </c>
      <c r="AJ1747" s="40" t="s">
        <v>13053</v>
      </c>
      <c r="AK1747" s="41">
        <v>3122.0</v>
      </c>
      <c r="AL1747" s="40" t="s">
        <v>2224</v>
      </c>
      <c r="AM1747" s="40" t="s">
        <v>7285</v>
      </c>
      <c r="AN1747" s="40" t="s">
        <v>5643</v>
      </c>
      <c r="AO1747" s="40"/>
    </row>
    <row r="1748">
      <c r="A1748" s="41">
        <v>199.0</v>
      </c>
      <c r="B1748" s="42">
        <v>1.67E9</v>
      </c>
      <c r="C1748" s="42">
        <v>3356.0</v>
      </c>
      <c r="D1748" s="40" t="s">
        <v>1243</v>
      </c>
      <c r="E1748" s="41">
        <v>140.0</v>
      </c>
      <c r="F1748" s="41">
        <v>35.0</v>
      </c>
      <c r="G1748" s="41">
        <v>70.0</v>
      </c>
      <c r="H1748" s="41">
        <v>-3.07733</v>
      </c>
      <c r="I1748" s="41">
        <v>10000.0</v>
      </c>
      <c r="J1748" s="41">
        <v>5000.0</v>
      </c>
      <c r="K1748" s="41">
        <v>1200.0</v>
      </c>
      <c r="L1748" s="41">
        <v>600.0</v>
      </c>
      <c r="M1748" s="41">
        <v>100.0</v>
      </c>
      <c r="N1748" s="40" t="s">
        <v>207</v>
      </c>
      <c r="O1748" s="40" t="s">
        <v>1371</v>
      </c>
      <c r="P1748" s="40" t="s">
        <v>7310</v>
      </c>
      <c r="Q1748" s="40" t="s">
        <v>210</v>
      </c>
      <c r="R1748" s="40" t="b">
        <v>0</v>
      </c>
      <c r="S1748" s="40" t="s">
        <v>211</v>
      </c>
      <c r="T1748" s="40" t="s">
        <v>212</v>
      </c>
      <c r="U1748" s="41">
        <v>0.1</v>
      </c>
      <c r="V1748" s="41">
        <v>0.9</v>
      </c>
      <c r="W1748" s="41">
        <v>0.1</v>
      </c>
      <c r="X1748" s="41">
        <v>0.5</v>
      </c>
      <c r="Y1748" s="40" t="b">
        <v>0</v>
      </c>
      <c r="Z1748" s="40" t="b">
        <v>1</v>
      </c>
      <c r="AA1748" s="40" t="b">
        <v>0</v>
      </c>
      <c r="AB1748" s="40" t="b">
        <v>0</v>
      </c>
      <c r="AC1748" s="41" t="s">
        <v>13054</v>
      </c>
      <c r="AD1748" s="41" t="s">
        <v>13055</v>
      </c>
      <c r="AE1748" s="41">
        <v>1203.495</v>
      </c>
      <c r="AF1748" s="41">
        <v>-3.08636</v>
      </c>
      <c r="AG1748" s="42">
        <v>1.21E42</v>
      </c>
      <c r="AH1748" s="51">
        <v>0.002935</v>
      </c>
      <c r="AI1748" s="45" t="s">
        <v>13056</v>
      </c>
      <c r="AJ1748" s="40" t="s">
        <v>13057</v>
      </c>
      <c r="AK1748" s="41">
        <v>1415.0</v>
      </c>
      <c r="AL1748" s="40" t="s">
        <v>2224</v>
      </c>
      <c r="AM1748" s="40" t="s">
        <v>7285</v>
      </c>
      <c r="AN1748" s="40" t="s">
        <v>5643</v>
      </c>
      <c r="AO1748" s="44"/>
    </row>
    <row r="1749">
      <c r="A1749" s="41">
        <v>121.0</v>
      </c>
      <c r="B1749" s="42">
        <v>1.67E9</v>
      </c>
      <c r="C1749" s="42">
        <v>3356.0</v>
      </c>
      <c r="D1749" s="40" t="s">
        <v>1243</v>
      </c>
      <c r="E1749" s="41">
        <v>140.0</v>
      </c>
      <c r="F1749" s="41">
        <v>35.0</v>
      </c>
      <c r="G1749" s="41">
        <v>70.0</v>
      </c>
      <c r="H1749" s="41">
        <v>-3.07733</v>
      </c>
      <c r="I1749" s="41">
        <v>10000.0</v>
      </c>
      <c r="J1749" s="41">
        <v>5000.0</v>
      </c>
      <c r="K1749" s="41">
        <v>1200.0</v>
      </c>
      <c r="L1749" s="41">
        <v>600.0</v>
      </c>
      <c r="M1749" s="41">
        <v>50.0</v>
      </c>
      <c r="N1749" s="40" t="s">
        <v>207</v>
      </c>
      <c r="O1749" s="40" t="s">
        <v>208</v>
      </c>
      <c r="P1749" s="40" t="s">
        <v>7310</v>
      </c>
      <c r="Q1749" s="40" t="s">
        <v>210</v>
      </c>
      <c r="R1749" s="40" t="b">
        <v>0</v>
      </c>
      <c r="S1749" s="40" t="s">
        <v>12879</v>
      </c>
      <c r="T1749" s="40" t="s">
        <v>212</v>
      </c>
      <c r="U1749" s="41">
        <v>0.1</v>
      </c>
      <c r="V1749" s="41">
        <v>0.9</v>
      </c>
      <c r="W1749" s="41">
        <v>0.2</v>
      </c>
      <c r="X1749" s="41">
        <v>0.5</v>
      </c>
      <c r="Y1749" s="40" t="b">
        <v>0</v>
      </c>
      <c r="Z1749" s="40" t="b">
        <v>1</v>
      </c>
      <c r="AA1749" s="40" t="b">
        <v>0</v>
      </c>
      <c r="AB1749" s="40" t="b">
        <v>0</v>
      </c>
      <c r="AC1749" s="41" t="s">
        <v>13058</v>
      </c>
      <c r="AD1749" s="41" t="s">
        <v>13059</v>
      </c>
      <c r="AE1749" s="41">
        <v>1202.167</v>
      </c>
      <c r="AF1749" s="41">
        <v>-3.08775</v>
      </c>
      <c r="AG1749" s="42">
        <v>5.08E41</v>
      </c>
      <c r="AH1749" s="51">
        <v>0.003386</v>
      </c>
      <c r="AI1749" s="45" t="s">
        <v>13060</v>
      </c>
      <c r="AJ1749" s="40" t="s">
        <v>13061</v>
      </c>
      <c r="AK1749" s="41">
        <v>5658.0</v>
      </c>
      <c r="AL1749" s="40" t="s">
        <v>2224</v>
      </c>
      <c r="AM1749" s="40" t="s">
        <v>7285</v>
      </c>
      <c r="AN1749" s="40" t="s">
        <v>5627</v>
      </c>
      <c r="AO1749" s="44"/>
    </row>
    <row r="1750">
      <c r="A1750" s="41">
        <v>40.0</v>
      </c>
      <c r="B1750" s="42">
        <v>1.67E9</v>
      </c>
      <c r="C1750" s="42">
        <v>3356.0</v>
      </c>
      <c r="D1750" s="40" t="s">
        <v>1243</v>
      </c>
      <c r="E1750" s="41">
        <v>140.0</v>
      </c>
      <c r="F1750" s="41">
        <v>35.0</v>
      </c>
      <c r="G1750" s="41">
        <v>70.0</v>
      </c>
      <c r="H1750" s="41">
        <v>-3.07733</v>
      </c>
      <c r="I1750" s="41">
        <v>10000.0</v>
      </c>
      <c r="J1750" s="41">
        <v>5000.0</v>
      </c>
      <c r="K1750" s="41">
        <v>1200.0</v>
      </c>
      <c r="L1750" s="41">
        <v>600.0</v>
      </c>
      <c r="M1750" s="41">
        <v>30.0</v>
      </c>
      <c r="N1750" s="40" t="s">
        <v>207</v>
      </c>
      <c r="O1750" s="40" t="s">
        <v>1371</v>
      </c>
      <c r="P1750" s="40" t="s">
        <v>7305</v>
      </c>
      <c r="Q1750" s="40" t="s">
        <v>210</v>
      </c>
      <c r="R1750" s="40" t="b">
        <v>0</v>
      </c>
      <c r="S1750" s="40" t="s">
        <v>211</v>
      </c>
      <c r="T1750" s="40" t="s">
        <v>212</v>
      </c>
      <c r="U1750" s="41">
        <v>0.1</v>
      </c>
      <c r="V1750" s="41">
        <v>0.9</v>
      </c>
      <c r="W1750" s="41">
        <v>0.2</v>
      </c>
      <c r="X1750" s="41">
        <v>0.5</v>
      </c>
      <c r="Y1750" s="40" t="b">
        <v>0</v>
      </c>
      <c r="Z1750" s="40" t="b">
        <v>1</v>
      </c>
      <c r="AA1750" s="40" t="b">
        <v>0</v>
      </c>
      <c r="AB1750" s="40" t="b">
        <v>0</v>
      </c>
      <c r="AC1750" s="41" t="s">
        <v>13062</v>
      </c>
      <c r="AD1750" s="41" t="s">
        <v>13063</v>
      </c>
      <c r="AE1750" s="41">
        <v>1202.674</v>
      </c>
      <c r="AF1750" s="41">
        <v>-3.08802</v>
      </c>
      <c r="AG1750" s="42">
        <v>6.94E41</v>
      </c>
      <c r="AH1750" s="51">
        <v>0.003474</v>
      </c>
      <c r="AI1750" s="45" t="s">
        <v>13064</v>
      </c>
      <c r="AJ1750" s="45">
        <v>6.93677537984192E251</v>
      </c>
      <c r="AK1750" s="41">
        <v>6229.0</v>
      </c>
      <c r="AL1750" s="40" t="s">
        <v>2224</v>
      </c>
      <c r="AM1750" s="40" t="s">
        <v>7285</v>
      </c>
      <c r="AN1750" s="40" t="s">
        <v>5643</v>
      </c>
      <c r="AO1750" s="44"/>
    </row>
    <row r="1751">
      <c r="A1751" s="41">
        <v>108.0</v>
      </c>
      <c r="B1751" s="42">
        <v>1.67E9</v>
      </c>
      <c r="C1751" s="42">
        <v>3356.0</v>
      </c>
      <c r="D1751" s="40" t="s">
        <v>1243</v>
      </c>
      <c r="E1751" s="41">
        <v>140.0</v>
      </c>
      <c r="F1751" s="41">
        <v>35.0</v>
      </c>
      <c r="G1751" s="41">
        <v>70.0</v>
      </c>
      <c r="H1751" s="41">
        <v>-3.07733</v>
      </c>
      <c r="I1751" s="41">
        <v>10000.0</v>
      </c>
      <c r="J1751" s="41">
        <v>5000.0</v>
      </c>
      <c r="K1751" s="41">
        <v>1200.0</v>
      </c>
      <c r="L1751" s="41">
        <v>600.0</v>
      </c>
      <c r="M1751" s="41">
        <v>50.0</v>
      </c>
      <c r="N1751" s="40" t="s">
        <v>207</v>
      </c>
      <c r="O1751" s="40" t="s">
        <v>208</v>
      </c>
      <c r="P1751" s="40" t="s">
        <v>7310</v>
      </c>
      <c r="Q1751" s="40" t="s">
        <v>210</v>
      </c>
      <c r="R1751" s="40" t="b">
        <v>0</v>
      </c>
      <c r="S1751" s="40" t="s">
        <v>211</v>
      </c>
      <c r="T1751" s="40" t="s">
        <v>212</v>
      </c>
      <c r="U1751" s="41">
        <v>0.1</v>
      </c>
      <c r="V1751" s="41">
        <v>0.9</v>
      </c>
      <c r="W1751" s="41">
        <v>0.1</v>
      </c>
      <c r="X1751" s="41">
        <v>0.4</v>
      </c>
      <c r="Y1751" s="40" t="b">
        <v>0</v>
      </c>
      <c r="Z1751" s="40" t="b">
        <v>1</v>
      </c>
      <c r="AA1751" s="40" t="b">
        <v>0</v>
      </c>
      <c r="AB1751" s="40" t="b">
        <v>0</v>
      </c>
      <c r="AC1751" s="41" t="s">
        <v>13065</v>
      </c>
      <c r="AD1751" s="41" t="s">
        <v>13066</v>
      </c>
      <c r="AE1751" s="41">
        <v>1201.53</v>
      </c>
      <c r="AF1751" s="41">
        <v>-3.08817</v>
      </c>
      <c r="AG1751" s="42">
        <v>5.02E41</v>
      </c>
      <c r="AH1751" s="51">
        <v>0.003524</v>
      </c>
      <c r="AI1751" s="45" t="s">
        <v>13067</v>
      </c>
      <c r="AJ1751" s="44" t="s">
        <v>397</v>
      </c>
      <c r="AK1751" s="41">
        <v>6291.0</v>
      </c>
      <c r="AL1751" s="40" t="s">
        <v>2224</v>
      </c>
      <c r="AM1751" s="40" t="s">
        <v>7285</v>
      </c>
      <c r="AN1751" s="40" t="s">
        <v>5627</v>
      </c>
      <c r="AO1751" s="44"/>
    </row>
    <row r="1752">
      <c r="A1752" s="41">
        <v>170.0</v>
      </c>
      <c r="B1752" s="42">
        <v>1.67E9</v>
      </c>
      <c r="C1752" s="42">
        <v>3356.0</v>
      </c>
      <c r="D1752" s="40" t="s">
        <v>1243</v>
      </c>
      <c r="E1752" s="41">
        <v>140.0</v>
      </c>
      <c r="F1752" s="41">
        <v>35.0</v>
      </c>
      <c r="G1752" s="41">
        <v>70.0</v>
      </c>
      <c r="H1752" s="41">
        <v>-3.07733</v>
      </c>
      <c r="I1752" s="41">
        <v>10000.0</v>
      </c>
      <c r="J1752" s="41">
        <v>5000.0</v>
      </c>
      <c r="K1752" s="41">
        <v>1200.0</v>
      </c>
      <c r="L1752" s="41">
        <v>600.0</v>
      </c>
      <c r="M1752" s="41">
        <v>50.0</v>
      </c>
      <c r="N1752" s="40" t="s">
        <v>207</v>
      </c>
      <c r="O1752" s="40" t="s">
        <v>208</v>
      </c>
      <c r="P1752" s="40" t="s">
        <v>212</v>
      </c>
      <c r="Q1752" s="40" t="s">
        <v>210</v>
      </c>
      <c r="R1752" s="40" t="b">
        <v>0</v>
      </c>
      <c r="S1752" s="40" t="s">
        <v>211</v>
      </c>
      <c r="T1752" s="40" t="s">
        <v>212</v>
      </c>
      <c r="U1752" s="41">
        <v>0.1</v>
      </c>
      <c r="V1752" s="41">
        <v>0.9</v>
      </c>
      <c r="W1752" s="41">
        <v>0.3</v>
      </c>
      <c r="X1752" s="41">
        <v>0.6</v>
      </c>
      <c r="Y1752" s="40" t="b">
        <v>0</v>
      </c>
      <c r="Z1752" s="40" t="b">
        <v>1</v>
      </c>
      <c r="AA1752" s="40" t="b">
        <v>0</v>
      </c>
      <c r="AB1752" s="40" t="b">
        <v>0</v>
      </c>
      <c r="AC1752" s="41" t="s">
        <v>13068</v>
      </c>
      <c r="AD1752" s="41" t="s">
        <v>13069</v>
      </c>
      <c r="AE1752" s="41">
        <v>1201.393</v>
      </c>
      <c r="AF1752" s="41">
        <v>-3.08821</v>
      </c>
      <c r="AG1752" s="42">
        <v>1.39E42</v>
      </c>
      <c r="AH1752" s="51">
        <v>0.003537</v>
      </c>
      <c r="AI1752" s="45" t="s">
        <v>13070</v>
      </c>
      <c r="AJ1752" s="40" t="s">
        <v>13071</v>
      </c>
      <c r="AK1752" s="41">
        <v>2938.0</v>
      </c>
      <c r="AL1752" s="40" t="s">
        <v>2224</v>
      </c>
      <c r="AM1752" s="40" t="s">
        <v>7285</v>
      </c>
      <c r="AN1752" s="40" t="s">
        <v>5643</v>
      </c>
      <c r="AO1752" s="44"/>
    </row>
    <row r="1753">
      <c r="A1753" s="41">
        <v>47.0</v>
      </c>
      <c r="B1753" s="42">
        <v>1.67E9</v>
      </c>
      <c r="C1753" s="42">
        <v>3356.0</v>
      </c>
      <c r="D1753" s="40" t="s">
        <v>1243</v>
      </c>
      <c r="E1753" s="41">
        <v>140.0</v>
      </c>
      <c r="F1753" s="41">
        <v>35.0</v>
      </c>
      <c r="G1753" s="41">
        <v>70.0</v>
      </c>
      <c r="H1753" s="41">
        <v>-3.07733</v>
      </c>
      <c r="I1753" s="41">
        <v>10000.0</v>
      </c>
      <c r="J1753" s="41">
        <v>5000.0</v>
      </c>
      <c r="K1753" s="41">
        <v>1200.0</v>
      </c>
      <c r="L1753" s="41">
        <v>600.0</v>
      </c>
      <c r="M1753" s="41">
        <v>30.0</v>
      </c>
      <c r="N1753" s="40" t="s">
        <v>207</v>
      </c>
      <c r="O1753" s="40" t="s">
        <v>208</v>
      </c>
      <c r="P1753" s="40" t="s">
        <v>7305</v>
      </c>
      <c r="Q1753" s="40" t="s">
        <v>210</v>
      </c>
      <c r="R1753" s="40" t="b">
        <v>0</v>
      </c>
      <c r="S1753" s="40" t="s">
        <v>12879</v>
      </c>
      <c r="T1753" s="40" t="s">
        <v>212</v>
      </c>
      <c r="U1753" s="41">
        <v>0.1</v>
      </c>
      <c r="V1753" s="41">
        <v>0.9</v>
      </c>
      <c r="W1753" s="41">
        <v>0.1</v>
      </c>
      <c r="X1753" s="41">
        <v>0.6</v>
      </c>
      <c r="Y1753" s="40" t="b">
        <v>0</v>
      </c>
      <c r="Z1753" s="40" t="b">
        <v>1</v>
      </c>
      <c r="AA1753" s="40" t="b">
        <v>0</v>
      </c>
      <c r="AB1753" s="40" t="b">
        <v>0</v>
      </c>
      <c r="AC1753" s="41" t="s">
        <v>13072</v>
      </c>
      <c r="AD1753" s="41" t="s">
        <v>13073</v>
      </c>
      <c r="AE1753" s="41">
        <v>1098.348</v>
      </c>
      <c r="AF1753" s="41">
        <v>-3.08848</v>
      </c>
      <c r="AG1753" s="42">
        <v>5.03E41</v>
      </c>
      <c r="AH1753" s="51">
        <v>0.003626</v>
      </c>
      <c r="AI1753" s="45" t="s">
        <v>13074</v>
      </c>
      <c r="AJ1753" s="44" t="s">
        <v>397</v>
      </c>
      <c r="AK1753" s="41">
        <v>10000.0</v>
      </c>
      <c r="AL1753" s="40" t="s">
        <v>216</v>
      </c>
      <c r="AM1753" s="40" t="s">
        <v>7285</v>
      </c>
      <c r="AN1753" s="40" t="s">
        <v>5627</v>
      </c>
      <c r="AO1753" s="44"/>
    </row>
    <row r="1754">
      <c r="A1754" s="41">
        <v>133.0</v>
      </c>
      <c r="B1754" s="42">
        <v>1.67E9</v>
      </c>
      <c r="C1754" s="42">
        <v>3356.0</v>
      </c>
      <c r="D1754" s="40" t="s">
        <v>1243</v>
      </c>
      <c r="E1754" s="41">
        <v>140.0</v>
      </c>
      <c r="F1754" s="41">
        <v>35.0</v>
      </c>
      <c r="G1754" s="41">
        <v>70.0</v>
      </c>
      <c r="H1754" s="41">
        <v>-3.07733</v>
      </c>
      <c r="I1754" s="41">
        <v>10000.0</v>
      </c>
      <c r="J1754" s="41">
        <v>5000.0</v>
      </c>
      <c r="K1754" s="41">
        <v>1200.0</v>
      </c>
      <c r="L1754" s="41">
        <v>600.0</v>
      </c>
      <c r="M1754" s="41">
        <v>50.0</v>
      </c>
      <c r="N1754" s="40" t="s">
        <v>207</v>
      </c>
      <c r="O1754" s="40" t="s">
        <v>1371</v>
      </c>
      <c r="P1754" s="40" t="s">
        <v>7305</v>
      </c>
      <c r="Q1754" s="40" t="s">
        <v>210</v>
      </c>
      <c r="R1754" s="40" t="b">
        <v>0</v>
      </c>
      <c r="S1754" s="40" t="s">
        <v>211</v>
      </c>
      <c r="T1754" s="40" t="s">
        <v>212</v>
      </c>
      <c r="U1754" s="41">
        <v>0.1</v>
      </c>
      <c r="V1754" s="41">
        <v>0.9</v>
      </c>
      <c r="W1754" s="41">
        <v>0.3</v>
      </c>
      <c r="X1754" s="41">
        <v>0.5</v>
      </c>
      <c r="Y1754" s="40" t="b">
        <v>0</v>
      </c>
      <c r="Z1754" s="40" t="b">
        <v>1</v>
      </c>
      <c r="AA1754" s="40" t="b">
        <v>0</v>
      </c>
      <c r="AB1754" s="40" t="b">
        <v>0</v>
      </c>
      <c r="AC1754" s="41" t="s">
        <v>1355</v>
      </c>
      <c r="AD1754" s="41" t="s">
        <v>13075</v>
      </c>
      <c r="AE1754" s="41">
        <v>1202.783</v>
      </c>
      <c r="AF1754" s="41">
        <v>-3.08901</v>
      </c>
      <c r="AG1754" s="42">
        <v>1.04E42</v>
      </c>
      <c r="AH1754" s="51">
        <v>0.003797</v>
      </c>
      <c r="AI1754" s="45" t="s">
        <v>13076</v>
      </c>
      <c r="AJ1754" s="40" t="s">
        <v>13077</v>
      </c>
      <c r="AK1754" s="41">
        <v>3656.0</v>
      </c>
      <c r="AL1754" s="40" t="s">
        <v>2224</v>
      </c>
      <c r="AM1754" s="40" t="s">
        <v>7285</v>
      </c>
      <c r="AN1754" s="40" t="s">
        <v>5643</v>
      </c>
      <c r="AO1754" s="40"/>
    </row>
    <row r="1755">
      <c r="A1755" s="41">
        <v>103.0</v>
      </c>
      <c r="B1755" s="42">
        <v>1.67E9</v>
      </c>
      <c r="C1755" s="42">
        <v>3356.0</v>
      </c>
      <c r="D1755" s="40" t="s">
        <v>1243</v>
      </c>
      <c r="E1755" s="41">
        <v>140.0</v>
      </c>
      <c r="F1755" s="41">
        <v>35.0</v>
      </c>
      <c r="G1755" s="41">
        <v>70.0</v>
      </c>
      <c r="H1755" s="41">
        <v>-3.07733</v>
      </c>
      <c r="I1755" s="41">
        <v>10000.0</v>
      </c>
      <c r="J1755" s="41">
        <v>5000.0</v>
      </c>
      <c r="K1755" s="41">
        <v>1200.0</v>
      </c>
      <c r="L1755" s="41">
        <v>600.0</v>
      </c>
      <c r="M1755" s="41">
        <v>50.0</v>
      </c>
      <c r="N1755" s="40" t="s">
        <v>207</v>
      </c>
      <c r="O1755" s="40" t="s">
        <v>1371</v>
      </c>
      <c r="P1755" s="40" t="s">
        <v>209</v>
      </c>
      <c r="Q1755" s="40" t="s">
        <v>210</v>
      </c>
      <c r="R1755" s="40" t="b">
        <v>0</v>
      </c>
      <c r="S1755" s="40" t="s">
        <v>12879</v>
      </c>
      <c r="T1755" s="40" t="s">
        <v>212</v>
      </c>
      <c r="U1755" s="41">
        <v>0.1</v>
      </c>
      <c r="V1755" s="41">
        <v>0.9</v>
      </c>
      <c r="W1755" s="41">
        <v>0.2</v>
      </c>
      <c r="X1755" s="41">
        <v>0.5</v>
      </c>
      <c r="Y1755" s="40" t="b">
        <v>0</v>
      </c>
      <c r="Z1755" s="40" t="b">
        <v>1</v>
      </c>
      <c r="AA1755" s="40" t="b">
        <v>0</v>
      </c>
      <c r="AB1755" s="40" t="b">
        <v>0</v>
      </c>
      <c r="AC1755" s="41" t="s">
        <v>13078</v>
      </c>
      <c r="AD1755" s="41" t="s">
        <v>13079</v>
      </c>
      <c r="AE1755" s="41">
        <v>1203.07</v>
      </c>
      <c r="AF1755" s="41">
        <v>-3.08974</v>
      </c>
      <c r="AG1755" s="42">
        <v>1.2E42</v>
      </c>
      <c r="AH1755" s="51">
        <v>0.004035</v>
      </c>
      <c r="AI1755" s="45" t="s">
        <v>13080</v>
      </c>
      <c r="AJ1755" s="40" t="s">
        <v>13081</v>
      </c>
      <c r="AK1755" s="41">
        <v>3613.0</v>
      </c>
      <c r="AL1755" s="40" t="s">
        <v>2224</v>
      </c>
      <c r="AM1755" s="40" t="s">
        <v>7285</v>
      </c>
      <c r="AN1755" s="40" t="s">
        <v>5643</v>
      </c>
      <c r="AO1755" s="44"/>
    </row>
    <row r="1756">
      <c r="A1756" s="41">
        <v>40.0</v>
      </c>
      <c r="B1756" s="42">
        <v>1.67E9</v>
      </c>
      <c r="C1756" s="42">
        <v>3356.0</v>
      </c>
      <c r="D1756" s="40" t="s">
        <v>1243</v>
      </c>
      <c r="E1756" s="41">
        <v>140.0</v>
      </c>
      <c r="F1756" s="41">
        <v>35.0</v>
      </c>
      <c r="G1756" s="41">
        <v>70.0</v>
      </c>
      <c r="H1756" s="41">
        <v>-3.07733</v>
      </c>
      <c r="I1756" s="41">
        <v>10000.0</v>
      </c>
      <c r="J1756" s="41">
        <v>5000.0</v>
      </c>
      <c r="K1756" s="41">
        <v>1200.0</v>
      </c>
      <c r="L1756" s="41">
        <v>600.0</v>
      </c>
      <c r="M1756" s="41">
        <v>30.0</v>
      </c>
      <c r="N1756" s="40" t="s">
        <v>207</v>
      </c>
      <c r="O1756" s="40" t="s">
        <v>208</v>
      </c>
      <c r="P1756" s="40" t="s">
        <v>7305</v>
      </c>
      <c r="Q1756" s="40" t="s">
        <v>210</v>
      </c>
      <c r="R1756" s="40" t="b">
        <v>0</v>
      </c>
      <c r="S1756" s="40" t="s">
        <v>211</v>
      </c>
      <c r="T1756" s="40" t="s">
        <v>212</v>
      </c>
      <c r="U1756" s="41">
        <v>0.1</v>
      </c>
      <c r="V1756" s="41">
        <v>0.9</v>
      </c>
      <c r="W1756" s="41">
        <v>0.2</v>
      </c>
      <c r="X1756" s="41">
        <v>0.5</v>
      </c>
      <c r="Y1756" s="40" t="b">
        <v>0</v>
      </c>
      <c r="Z1756" s="40" t="b">
        <v>1</v>
      </c>
      <c r="AA1756" s="40" t="b">
        <v>0</v>
      </c>
      <c r="AB1756" s="40" t="b">
        <v>0</v>
      </c>
      <c r="AC1756" s="41" t="s">
        <v>13082</v>
      </c>
      <c r="AD1756" s="41" t="s">
        <v>13083</v>
      </c>
      <c r="AE1756" s="41">
        <v>872.5908</v>
      </c>
      <c r="AF1756" s="41">
        <v>-3.09267</v>
      </c>
      <c r="AG1756" s="42">
        <v>1.39E42</v>
      </c>
      <c r="AH1756" s="51">
        <v>0.004987</v>
      </c>
      <c r="AI1756" s="45" t="s">
        <v>13084</v>
      </c>
      <c r="AJ1756" s="45">
        <v>1.38500932730553E257</v>
      </c>
      <c r="AK1756" s="41">
        <v>10000.0</v>
      </c>
      <c r="AL1756" s="40" t="s">
        <v>216</v>
      </c>
      <c r="AM1756" s="40" t="s">
        <v>7285</v>
      </c>
      <c r="AN1756" s="40" t="s">
        <v>5627</v>
      </c>
      <c r="AO1756" s="44"/>
    </row>
    <row r="1757">
      <c r="A1757" s="41">
        <v>130.0</v>
      </c>
      <c r="B1757" s="42">
        <v>1.67E9</v>
      </c>
      <c r="C1757" s="42">
        <v>3356.0</v>
      </c>
      <c r="D1757" s="40" t="s">
        <v>1243</v>
      </c>
      <c r="E1757" s="41">
        <v>140.0</v>
      </c>
      <c r="F1757" s="41">
        <v>35.0</v>
      </c>
      <c r="G1757" s="41">
        <v>70.0</v>
      </c>
      <c r="H1757" s="41">
        <v>-3.07733</v>
      </c>
      <c r="I1757" s="41">
        <v>10000.0</v>
      </c>
      <c r="J1757" s="41">
        <v>5000.0</v>
      </c>
      <c r="K1757" s="41">
        <v>1200.0</v>
      </c>
      <c r="L1757" s="41">
        <v>600.0</v>
      </c>
      <c r="M1757" s="41">
        <v>50.0</v>
      </c>
      <c r="N1757" s="40" t="s">
        <v>207</v>
      </c>
      <c r="O1757" s="40" t="s">
        <v>208</v>
      </c>
      <c r="P1757" s="40" t="s">
        <v>7305</v>
      </c>
      <c r="Q1757" s="40" t="s">
        <v>210</v>
      </c>
      <c r="R1757" s="40" t="b">
        <v>0</v>
      </c>
      <c r="S1757" s="40" t="s">
        <v>211</v>
      </c>
      <c r="T1757" s="40" t="s">
        <v>212</v>
      </c>
      <c r="U1757" s="41">
        <v>0.1</v>
      </c>
      <c r="V1757" s="41">
        <v>0.9</v>
      </c>
      <c r="W1757" s="41">
        <v>0.2</v>
      </c>
      <c r="X1757" s="41">
        <v>0.5</v>
      </c>
      <c r="Y1757" s="40" t="b">
        <v>0</v>
      </c>
      <c r="Z1757" s="40" t="b">
        <v>1</v>
      </c>
      <c r="AA1757" s="40" t="b">
        <v>0</v>
      </c>
      <c r="AB1757" s="40" t="b">
        <v>0</v>
      </c>
      <c r="AC1757" s="41" t="s">
        <v>13085</v>
      </c>
      <c r="AD1757" s="41" t="s">
        <v>12891</v>
      </c>
      <c r="AE1757" s="41">
        <v>1201.697</v>
      </c>
      <c r="AF1757" s="41">
        <v>-3.09276</v>
      </c>
      <c r="AG1757" s="42">
        <v>1.39E42</v>
      </c>
      <c r="AH1757" s="51">
        <v>0.005015</v>
      </c>
      <c r="AI1757" s="45" t="s">
        <v>13086</v>
      </c>
      <c r="AJ1757" s="40" t="s">
        <v>13087</v>
      </c>
      <c r="AK1757" s="41">
        <v>8598.0</v>
      </c>
      <c r="AL1757" s="40" t="s">
        <v>2224</v>
      </c>
      <c r="AM1757" s="40" t="s">
        <v>7285</v>
      </c>
      <c r="AN1757" s="40" t="s">
        <v>5627</v>
      </c>
      <c r="AO1757" s="44"/>
    </row>
    <row r="1758">
      <c r="A1758" s="41">
        <v>76.0</v>
      </c>
      <c r="B1758" s="42">
        <v>1.67E9</v>
      </c>
      <c r="C1758" s="42">
        <v>3356.0</v>
      </c>
      <c r="D1758" s="40" t="s">
        <v>1243</v>
      </c>
      <c r="E1758" s="41">
        <v>140.0</v>
      </c>
      <c r="F1758" s="41">
        <v>35.0</v>
      </c>
      <c r="G1758" s="41">
        <v>70.0</v>
      </c>
      <c r="H1758" s="41">
        <v>-3.07733</v>
      </c>
      <c r="I1758" s="41">
        <v>10000.0</v>
      </c>
      <c r="J1758" s="41">
        <v>5000.0</v>
      </c>
      <c r="K1758" s="41">
        <v>1200.0</v>
      </c>
      <c r="L1758" s="41">
        <v>600.0</v>
      </c>
      <c r="M1758" s="41">
        <v>30.0</v>
      </c>
      <c r="N1758" s="40" t="s">
        <v>207</v>
      </c>
      <c r="O1758" s="40" t="s">
        <v>208</v>
      </c>
      <c r="P1758" s="40" t="s">
        <v>212</v>
      </c>
      <c r="Q1758" s="40" t="s">
        <v>210</v>
      </c>
      <c r="R1758" s="40" t="b">
        <v>0</v>
      </c>
      <c r="S1758" s="40" t="s">
        <v>211</v>
      </c>
      <c r="T1758" s="40" t="s">
        <v>212</v>
      </c>
      <c r="U1758" s="41">
        <v>0.1</v>
      </c>
      <c r="V1758" s="41">
        <v>0.9</v>
      </c>
      <c r="W1758" s="41">
        <v>0.2</v>
      </c>
      <c r="X1758" s="41">
        <v>0.5</v>
      </c>
      <c r="Y1758" s="40" t="b">
        <v>0</v>
      </c>
      <c r="Z1758" s="40" t="b">
        <v>1</v>
      </c>
      <c r="AA1758" s="40" t="b">
        <v>0</v>
      </c>
      <c r="AB1758" s="40" t="b">
        <v>0</v>
      </c>
      <c r="AC1758" s="41" t="s">
        <v>13088</v>
      </c>
      <c r="AD1758" s="41" t="s">
        <v>13089</v>
      </c>
      <c r="AE1758" s="41">
        <v>858.4147</v>
      </c>
      <c r="AF1758" s="41">
        <v>-3.09295</v>
      </c>
      <c r="AG1758" s="42">
        <v>3.48E41</v>
      </c>
      <c r="AH1758" s="51">
        <v>0.005075</v>
      </c>
      <c r="AI1758" s="45" t="s">
        <v>13090</v>
      </c>
      <c r="AJ1758" s="45">
        <v>3.48259579845861E251</v>
      </c>
      <c r="AK1758" s="41">
        <v>10000.0</v>
      </c>
      <c r="AL1758" s="40" t="s">
        <v>216</v>
      </c>
      <c r="AM1758" s="40" t="s">
        <v>7285</v>
      </c>
      <c r="AN1758" s="40" t="s">
        <v>5627</v>
      </c>
      <c r="AO1758" s="40"/>
    </row>
    <row r="1759">
      <c r="A1759" s="41">
        <v>90.0</v>
      </c>
      <c r="B1759" s="42">
        <v>1.67E9</v>
      </c>
      <c r="C1759" s="42">
        <v>3356.0</v>
      </c>
      <c r="D1759" s="40" t="s">
        <v>1243</v>
      </c>
      <c r="E1759" s="41">
        <v>140.0</v>
      </c>
      <c r="F1759" s="41">
        <v>35.0</v>
      </c>
      <c r="G1759" s="41">
        <v>70.0</v>
      </c>
      <c r="H1759" s="41">
        <v>-3.07733</v>
      </c>
      <c r="I1759" s="41">
        <v>10000.0</v>
      </c>
      <c r="J1759" s="41">
        <v>5000.0</v>
      </c>
      <c r="K1759" s="41">
        <v>1200.0</v>
      </c>
      <c r="L1759" s="41">
        <v>600.0</v>
      </c>
      <c r="M1759" s="41">
        <v>50.0</v>
      </c>
      <c r="N1759" s="40" t="s">
        <v>207</v>
      </c>
      <c r="O1759" s="40" t="s">
        <v>208</v>
      </c>
      <c r="P1759" s="40" t="s">
        <v>209</v>
      </c>
      <c r="Q1759" s="40" t="s">
        <v>210</v>
      </c>
      <c r="R1759" s="40" t="b">
        <v>0</v>
      </c>
      <c r="S1759" s="40" t="s">
        <v>211</v>
      </c>
      <c r="T1759" s="40" t="s">
        <v>212</v>
      </c>
      <c r="U1759" s="41">
        <v>0.1</v>
      </c>
      <c r="V1759" s="41">
        <v>0.9</v>
      </c>
      <c r="W1759" s="41">
        <v>0.1</v>
      </c>
      <c r="X1759" s="41">
        <v>0.4</v>
      </c>
      <c r="Y1759" s="40" t="b">
        <v>0</v>
      </c>
      <c r="Z1759" s="40" t="b">
        <v>1</v>
      </c>
      <c r="AA1759" s="40" t="b">
        <v>0</v>
      </c>
      <c r="AB1759" s="40" t="b">
        <v>0</v>
      </c>
      <c r="AC1759" s="41" t="s">
        <v>9503</v>
      </c>
      <c r="AD1759" s="41" t="s">
        <v>13091</v>
      </c>
      <c r="AE1759" s="41">
        <v>1140.822</v>
      </c>
      <c r="AF1759" s="41">
        <v>-3.09348</v>
      </c>
      <c r="AG1759" s="42">
        <v>1.34E42</v>
      </c>
      <c r="AH1759" s="51">
        <v>0.005248</v>
      </c>
      <c r="AI1759" s="45" t="s">
        <v>13092</v>
      </c>
      <c r="AJ1759" s="44" t="s">
        <v>397</v>
      </c>
      <c r="AK1759" s="41">
        <v>10000.0</v>
      </c>
      <c r="AL1759" s="40" t="s">
        <v>216</v>
      </c>
      <c r="AM1759" s="40" t="s">
        <v>7285</v>
      </c>
      <c r="AN1759" s="40" t="s">
        <v>5627</v>
      </c>
      <c r="AO1759" s="44"/>
    </row>
    <row r="1760">
      <c r="A1760" s="41">
        <v>42.0</v>
      </c>
      <c r="B1760" s="42">
        <v>1.67E9</v>
      </c>
      <c r="C1760" s="42">
        <v>3356.0</v>
      </c>
      <c r="D1760" s="40" t="s">
        <v>1243</v>
      </c>
      <c r="E1760" s="41">
        <v>140.0</v>
      </c>
      <c r="F1760" s="41">
        <v>35.0</v>
      </c>
      <c r="G1760" s="41">
        <v>70.0</v>
      </c>
      <c r="H1760" s="41">
        <v>-3.07733</v>
      </c>
      <c r="I1760" s="41">
        <v>10000.0</v>
      </c>
      <c r="J1760" s="41">
        <v>5000.0</v>
      </c>
      <c r="K1760" s="41">
        <v>1200.0</v>
      </c>
      <c r="L1760" s="41">
        <v>600.0</v>
      </c>
      <c r="M1760" s="41">
        <v>30.0</v>
      </c>
      <c r="N1760" s="40" t="s">
        <v>207</v>
      </c>
      <c r="O1760" s="40" t="s">
        <v>208</v>
      </c>
      <c r="P1760" s="40" t="s">
        <v>7305</v>
      </c>
      <c r="Q1760" s="40" t="s">
        <v>210</v>
      </c>
      <c r="R1760" s="40" t="b">
        <v>0</v>
      </c>
      <c r="S1760" s="40" t="s">
        <v>211</v>
      </c>
      <c r="T1760" s="40" t="s">
        <v>212</v>
      </c>
      <c r="U1760" s="41">
        <v>0.1</v>
      </c>
      <c r="V1760" s="41">
        <v>0.9</v>
      </c>
      <c r="W1760" s="41">
        <v>0.3</v>
      </c>
      <c r="X1760" s="41">
        <v>0.4</v>
      </c>
      <c r="Y1760" s="40" t="b">
        <v>0</v>
      </c>
      <c r="Z1760" s="40" t="b">
        <v>1</v>
      </c>
      <c r="AA1760" s="40" t="b">
        <v>0</v>
      </c>
      <c r="AB1760" s="40" t="b">
        <v>0</v>
      </c>
      <c r="AC1760" s="41" t="s">
        <v>13093</v>
      </c>
      <c r="AD1760" s="41" t="s">
        <v>13094</v>
      </c>
      <c r="AE1760" s="41">
        <v>691.8924</v>
      </c>
      <c r="AF1760" s="41">
        <v>-3.09412</v>
      </c>
      <c r="AG1760" s="42">
        <v>8.54E41</v>
      </c>
      <c r="AH1760" s="51">
        <v>0.005458</v>
      </c>
      <c r="AI1760" s="45" t="s">
        <v>13095</v>
      </c>
      <c r="AJ1760" s="40" t="s">
        <v>13096</v>
      </c>
      <c r="AK1760" s="41">
        <v>10000.0</v>
      </c>
      <c r="AL1760" s="40" t="s">
        <v>216</v>
      </c>
      <c r="AM1760" s="40" t="s">
        <v>7285</v>
      </c>
      <c r="AN1760" s="40" t="s">
        <v>5627</v>
      </c>
      <c r="AO1760" s="44"/>
    </row>
    <row r="1761">
      <c r="A1761" s="41">
        <v>38.0</v>
      </c>
      <c r="B1761" s="42">
        <v>1.67E9</v>
      </c>
      <c r="C1761" s="42">
        <v>3356.0</v>
      </c>
      <c r="D1761" s="40" t="s">
        <v>1243</v>
      </c>
      <c r="E1761" s="41">
        <v>140.0</v>
      </c>
      <c r="F1761" s="41">
        <v>35.0</v>
      </c>
      <c r="G1761" s="41">
        <v>70.0</v>
      </c>
      <c r="H1761" s="41">
        <v>-3.07733</v>
      </c>
      <c r="I1761" s="41">
        <v>10000.0</v>
      </c>
      <c r="J1761" s="41">
        <v>5000.0</v>
      </c>
      <c r="K1761" s="41">
        <v>1200.0</v>
      </c>
      <c r="L1761" s="41">
        <v>600.0</v>
      </c>
      <c r="M1761" s="41">
        <v>30.0</v>
      </c>
      <c r="N1761" s="40" t="s">
        <v>207</v>
      </c>
      <c r="O1761" s="40" t="s">
        <v>208</v>
      </c>
      <c r="P1761" s="40" t="s">
        <v>7305</v>
      </c>
      <c r="Q1761" s="40" t="s">
        <v>210</v>
      </c>
      <c r="R1761" s="40" t="b">
        <v>0</v>
      </c>
      <c r="S1761" s="40" t="s">
        <v>211</v>
      </c>
      <c r="T1761" s="40" t="s">
        <v>212</v>
      </c>
      <c r="U1761" s="41">
        <v>0.1</v>
      </c>
      <c r="V1761" s="41">
        <v>0.9</v>
      </c>
      <c r="W1761" s="41">
        <v>0.1</v>
      </c>
      <c r="X1761" s="41">
        <v>0.6</v>
      </c>
      <c r="Y1761" s="40" t="b">
        <v>0</v>
      </c>
      <c r="Z1761" s="40" t="b">
        <v>1</v>
      </c>
      <c r="AA1761" s="40" t="b">
        <v>0</v>
      </c>
      <c r="AB1761" s="40" t="b">
        <v>0</v>
      </c>
      <c r="AC1761" s="41" t="s">
        <v>13097</v>
      </c>
      <c r="AD1761" s="41" t="s">
        <v>13098</v>
      </c>
      <c r="AE1761" s="41">
        <v>1032.02</v>
      </c>
      <c r="AF1761" s="41">
        <v>-3.09455</v>
      </c>
      <c r="AG1761" s="42">
        <v>5.03E41</v>
      </c>
      <c r="AH1761" s="51">
        <v>0.005597</v>
      </c>
      <c r="AI1761" s="45" t="s">
        <v>13099</v>
      </c>
      <c r="AJ1761" s="44" t="s">
        <v>397</v>
      </c>
      <c r="AK1761" s="41">
        <v>10000.0</v>
      </c>
      <c r="AL1761" s="40" t="s">
        <v>216</v>
      </c>
      <c r="AM1761" s="40" t="s">
        <v>7285</v>
      </c>
      <c r="AN1761" s="40" t="s">
        <v>5627</v>
      </c>
      <c r="AO1761" s="40"/>
    </row>
    <row r="1762">
      <c r="A1762" s="41">
        <v>157.0</v>
      </c>
      <c r="B1762" s="42">
        <v>1.67E9</v>
      </c>
      <c r="C1762" s="42">
        <v>3356.0</v>
      </c>
      <c r="D1762" s="40" t="s">
        <v>1243</v>
      </c>
      <c r="E1762" s="41">
        <v>140.0</v>
      </c>
      <c r="F1762" s="41">
        <v>35.0</v>
      </c>
      <c r="G1762" s="41">
        <v>70.0</v>
      </c>
      <c r="H1762" s="41">
        <v>-3.07733</v>
      </c>
      <c r="I1762" s="41">
        <v>10000.0</v>
      </c>
      <c r="J1762" s="41">
        <v>5000.0</v>
      </c>
      <c r="K1762" s="41">
        <v>1200.0</v>
      </c>
      <c r="L1762" s="41">
        <v>600.0</v>
      </c>
      <c r="M1762" s="41">
        <v>50.0</v>
      </c>
      <c r="N1762" s="40" t="s">
        <v>207</v>
      </c>
      <c r="O1762" s="40" t="s">
        <v>1371</v>
      </c>
      <c r="P1762" s="40" t="s">
        <v>1372</v>
      </c>
      <c r="Q1762" s="40" t="s">
        <v>210</v>
      </c>
      <c r="R1762" s="40" t="b">
        <v>0</v>
      </c>
      <c r="S1762" s="40" t="s">
        <v>12879</v>
      </c>
      <c r="T1762" s="40" t="s">
        <v>212</v>
      </c>
      <c r="U1762" s="41">
        <v>0.1</v>
      </c>
      <c r="V1762" s="41">
        <v>0.9</v>
      </c>
      <c r="W1762" s="41">
        <v>0.2</v>
      </c>
      <c r="X1762" s="41">
        <v>0.5</v>
      </c>
      <c r="Y1762" s="40" t="b">
        <v>0</v>
      </c>
      <c r="Z1762" s="40" t="b">
        <v>1</v>
      </c>
      <c r="AA1762" s="40" t="b">
        <v>0</v>
      </c>
      <c r="AB1762" s="40" t="b">
        <v>0</v>
      </c>
      <c r="AC1762" s="41" t="s">
        <v>7742</v>
      </c>
      <c r="AD1762" s="41" t="s">
        <v>13100</v>
      </c>
      <c r="AE1762" s="41">
        <v>1203.125</v>
      </c>
      <c r="AF1762" s="41">
        <v>-3.09551</v>
      </c>
      <c r="AG1762" s="42">
        <v>5.03E41</v>
      </c>
      <c r="AH1762" s="51">
        <v>0.005908</v>
      </c>
      <c r="AI1762" s="45" t="s">
        <v>13101</v>
      </c>
      <c r="AJ1762" s="40" t="s">
        <v>13102</v>
      </c>
      <c r="AK1762" s="41">
        <v>3679.0</v>
      </c>
      <c r="AL1762" s="40" t="s">
        <v>2224</v>
      </c>
      <c r="AM1762" s="40" t="s">
        <v>7285</v>
      </c>
      <c r="AN1762" s="40" t="s">
        <v>5643</v>
      </c>
      <c r="AO1762" s="44"/>
    </row>
    <row r="1763">
      <c r="A1763" s="41">
        <v>94.0</v>
      </c>
      <c r="B1763" s="42">
        <v>1.67E9</v>
      </c>
      <c r="C1763" s="42">
        <v>3356.0</v>
      </c>
      <c r="D1763" s="40" t="s">
        <v>1243</v>
      </c>
      <c r="E1763" s="41">
        <v>140.0</v>
      </c>
      <c r="F1763" s="41">
        <v>35.0</v>
      </c>
      <c r="G1763" s="41">
        <v>70.0</v>
      </c>
      <c r="H1763" s="41">
        <v>-3.07733</v>
      </c>
      <c r="I1763" s="41">
        <v>10000.0</v>
      </c>
      <c r="J1763" s="41">
        <v>5000.0</v>
      </c>
      <c r="K1763" s="41">
        <v>1200.0</v>
      </c>
      <c r="L1763" s="41">
        <v>600.0</v>
      </c>
      <c r="M1763" s="41">
        <v>50.0</v>
      </c>
      <c r="N1763" s="40" t="s">
        <v>207</v>
      </c>
      <c r="O1763" s="40" t="s">
        <v>208</v>
      </c>
      <c r="P1763" s="40" t="s">
        <v>209</v>
      </c>
      <c r="Q1763" s="40" t="s">
        <v>210</v>
      </c>
      <c r="R1763" s="40" t="b">
        <v>0</v>
      </c>
      <c r="S1763" s="40" t="s">
        <v>211</v>
      </c>
      <c r="T1763" s="40" t="s">
        <v>212</v>
      </c>
      <c r="U1763" s="41">
        <v>0.1</v>
      </c>
      <c r="V1763" s="41">
        <v>0.9</v>
      </c>
      <c r="W1763" s="41">
        <v>0.2</v>
      </c>
      <c r="X1763" s="41">
        <v>0.5</v>
      </c>
      <c r="Y1763" s="40" t="b">
        <v>0</v>
      </c>
      <c r="Z1763" s="40" t="b">
        <v>1</v>
      </c>
      <c r="AA1763" s="40" t="b">
        <v>0</v>
      </c>
      <c r="AB1763" s="40" t="b">
        <v>0</v>
      </c>
      <c r="AC1763" s="41" t="s">
        <v>13103</v>
      </c>
      <c r="AD1763" s="41" t="s">
        <v>13104</v>
      </c>
      <c r="AE1763" s="41">
        <v>1201.381</v>
      </c>
      <c r="AF1763" s="41">
        <v>-3.09587</v>
      </c>
      <c r="AG1763" s="42">
        <v>5.08E41</v>
      </c>
      <c r="AH1763" s="51">
        <v>0.006026</v>
      </c>
      <c r="AI1763" s="45" t="s">
        <v>13105</v>
      </c>
      <c r="AJ1763" s="40" t="s">
        <v>13106</v>
      </c>
      <c r="AK1763" s="41">
        <v>8599.0</v>
      </c>
      <c r="AL1763" s="40" t="s">
        <v>2224</v>
      </c>
      <c r="AM1763" s="40" t="s">
        <v>7285</v>
      </c>
      <c r="AN1763" s="40" t="s">
        <v>5627</v>
      </c>
      <c r="AO1763" s="44"/>
    </row>
    <row r="1764">
      <c r="A1764" s="41">
        <v>125.0</v>
      </c>
      <c r="B1764" s="42">
        <v>1.67E9</v>
      </c>
      <c r="C1764" s="42">
        <v>3356.0</v>
      </c>
      <c r="D1764" s="40" t="s">
        <v>1243</v>
      </c>
      <c r="E1764" s="41">
        <v>140.0</v>
      </c>
      <c r="F1764" s="41">
        <v>35.0</v>
      </c>
      <c r="G1764" s="41">
        <v>70.0</v>
      </c>
      <c r="H1764" s="41">
        <v>-3.07733</v>
      </c>
      <c r="I1764" s="41">
        <v>10000.0</v>
      </c>
      <c r="J1764" s="41">
        <v>5000.0</v>
      </c>
      <c r="K1764" s="41">
        <v>1200.0</v>
      </c>
      <c r="L1764" s="41">
        <v>600.0</v>
      </c>
      <c r="M1764" s="41">
        <v>50.0</v>
      </c>
      <c r="N1764" s="40" t="s">
        <v>207</v>
      </c>
      <c r="O1764" s="40" t="s">
        <v>208</v>
      </c>
      <c r="P1764" s="40" t="s">
        <v>7310</v>
      </c>
      <c r="Q1764" s="40" t="s">
        <v>210</v>
      </c>
      <c r="R1764" s="40" t="b">
        <v>0</v>
      </c>
      <c r="S1764" s="40" t="s">
        <v>12879</v>
      </c>
      <c r="T1764" s="40" t="s">
        <v>212</v>
      </c>
      <c r="U1764" s="41">
        <v>0.1</v>
      </c>
      <c r="V1764" s="41">
        <v>0.9</v>
      </c>
      <c r="W1764" s="41">
        <v>0.3</v>
      </c>
      <c r="X1764" s="41">
        <v>0.6</v>
      </c>
      <c r="Y1764" s="40" t="b">
        <v>0</v>
      </c>
      <c r="Z1764" s="40" t="b">
        <v>1</v>
      </c>
      <c r="AA1764" s="40" t="b">
        <v>0</v>
      </c>
      <c r="AB1764" s="40" t="b">
        <v>0</v>
      </c>
      <c r="AC1764" s="41" t="s">
        <v>13107</v>
      </c>
      <c r="AD1764" s="41" t="s">
        <v>13108</v>
      </c>
      <c r="AE1764" s="41">
        <v>1201.573</v>
      </c>
      <c r="AF1764" s="41">
        <v>-3.09722</v>
      </c>
      <c r="AG1764" s="42">
        <v>5.08E41</v>
      </c>
      <c r="AH1764" s="51">
        <v>0.006466</v>
      </c>
      <c r="AI1764" s="45" t="s">
        <v>13109</v>
      </c>
      <c r="AJ1764" s="40" t="s">
        <v>13110</v>
      </c>
      <c r="AK1764" s="41">
        <v>5233.0</v>
      </c>
      <c r="AL1764" s="40" t="s">
        <v>2224</v>
      </c>
      <c r="AM1764" s="40" t="s">
        <v>7285</v>
      </c>
      <c r="AN1764" s="40" t="s">
        <v>5627</v>
      </c>
      <c r="AO1764" s="44"/>
    </row>
    <row r="1765">
      <c r="A1765" s="41">
        <v>28.0</v>
      </c>
      <c r="B1765" s="42">
        <v>1.67E9</v>
      </c>
      <c r="C1765" s="42">
        <v>3356.0</v>
      </c>
      <c r="D1765" s="40" t="s">
        <v>1243</v>
      </c>
      <c r="E1765" s="41">
        <v>140.0</v>
      </c>
      <c r="F1765" s="41">
        <v>35.0</v>
      </c>
      <c r="G1765" s="41">
        <v>70.0</v>
      </c>
      <c r="H1765" s="41">
        <v>-3.07733</v>
      </c>
      <c r="I1765" s="41">
        <v>10000.0</v>
      </c>
      <c r="J1765" s="41">
        <v>5000.0</v>
      </c>
      <c r="K1765" s="41">
        <v>1200.0</v>
      </c>
      <c r="L1765" s="41">
        <v>600.0</v>
      </c>
      <c r="M1765" s="41">
        <v>30.0</v>
      </c>
      <c r="N1765" s="40" t="s">
        <v>207</v>
      </c>
      <c r="O1765" s="40" t="s">
        <v>208</v>
      </c>
      <c r="P1765" s="40" t="s">
        <v>7310</v>
      </c>
      <c r="Q1765" s="40" t="s">
        <v>210</v>
      </c>
      <c r="R1765" s="40" t="b">
        <v>0</v>
      </c>
      <c r="S1765" s="40" t="s">
        <v>12879</v>
      </c>
      <c r="T1765" s="40" t="s">
        <v>212</v>
      </c>
      <c r="U1765" s="41">
        <v>0.1</v>
      </c>
      <c r="V1765" s="41">
        <v>0.9</v>
      </c>
      <c r="W1765" s="41">
        <v>0.1</v>
      </c>
      <c r="X1765" s="41">
        <v>0.5</v>
      </c>
      <c r="Y1765" s="40" t="b">
        <v>0</v>
      </c>
      <c r="Z1765" s="40" t="b">
        <v>1</v>
      </c>
      <c r="AA1765" s="40" t="b">
        <v>0</v>
      </c>
      <c r="AB1765" s="40" t="b">
        <v>0</v>
      </c>
      <c r="AC1765" s="41" t="s">
        <v>13111</v>
      </c>
      <c r="AD1765" s="41" t="s">
        <v>13112</v>
      </c>
      <c r="AE1765" s="41">
        <v>1201.696</v>
      </c>
      <c r="AF1765" s="41">
        <v>-3.09779</v>
      </c>
      <c r="AG1765" s="42">
        <v>3.48E41</v>
      </c>
      <c r="AH1765" s="51">
        <v>0.00665</v>
      </c>
      <c r="AI1765" s="45" t="s">
        <v>13113</v>
      </c>
      <c r="AJ1765" s="44" t="s">
        <v>397</v>
      </c>
      <c r="AK1765" s="41">
        <v>9842.0</v>
      </c>
      <c r="AL1765" s="40" t="s">
        <v>2224</v>
      </c>
      <c r="AM1765" s="40" t="s">
        <v>7285</v>
      </c>
      <c r="AN1765" s="40" t="s">
        <v>5627</v>
      </c>
      <c r="AO1765" s="44"/>
    </row>
    <row r="1766">
      <c r="A1766" s="41">
        <v>101.0</v>
      </c>
      <c r="B1766" s="42">
        <v>1.67E9</v>
      </c>
      <c r="C1766" s="42">
        <v>3356.0</v>
      </c>
      <c r="D1766" s="40" t="s">
        <v>1243</v>
      </c>
      <c r="E1766" s="41">
        <v>140.0</v>
      </c>
      <c r="F1766" s="41">
        <v>35.0</v>
      </c>
      <c r="G1766" s="41">
        <v>70.0</v>
      </c>
      <c r="H1766" s="41">
        <v>-3.07733</v>
      </c>
      <c r="I1766" s="41">
        <v>10000.0</v>
      </c>
      <c r="J1766" s="41">
        <v>5000.0</v>
      </c>
      <c r="K1766" s="41">
        <v>1200.0</v>
      </c>
      <c r="L1766" s="41">
        <v>600.0</v>
      </c>
      <c r="M1766" s="41">
        <v>50.0</v>
      </c>
      <c r="N1766" s="40" t="s">
        <v>207</v>
      </c>
      <c r="O1766" s="40" t="s">
        <v>1371</v>
      </c>
      <c r="P1766" s="40" t="s">
        <v>209</v>
      </c>
      <c r="Q1766" s="40" t="s">
        <v>210</v>
      </c>
      <c r="R1766" s="40" t="b">
        <v>0</v>
      </c>
      <c r="S1766" s="40" t="s">
        <v>12879</v>
      </c>
      <c r="T1766" s="40" t="s">
        <v>212</v>
      </c>
      <c r="U1766" s="41">
        <v>0.1</v>
      </c>
      <c r="V1766" s="41">
        <v>0.9</v>
      </c>
      <c r="W1766" s="41">
        <v>0.1</v>
      </c>
      <c r="X1766" s="41">
        <v>0.6</v>
      </c>
      <c r="Y1766" s="40" t="b">
        <v>0</v>
      </c>
      <c r="Z1766" s="40" t="b">
        <v>1</v>
      </c>
      <c r="AA1766" s="40" t="b">
        <v>0</v>
      </c>
      <c r="AB1766" s="40" t="b">
        <v>0</v>
      </c>
      <c r="AC1766" s="41" t="s">
        <v>13114</v>
      </c>
      <c r="AD1766" s="41" t="s">
        <v>13115</v>
      </c>
      <c r="AE1766" s="41">
        <v>1202.876</v>
      </c>
      <c r="AF1766" s="41">
        <v>-3.09803</v>
      </c>
      <c r="AG1766" s="42">
        <v>1.54E41</v>
      </c>
      <c r="AH1766" s="51">
        <v>0.006729</v>
      </c>
      <c r="AI1766" s="45" t="s">
        <v>13116</v>
      </c>
      <c r="AJ1766" s="44" t="s">
        <v>397</v>
      </c>
      <c r="AK1766" s="41">
        <v>3010.0</v>
      </c>
      <c r="AL1766" s="40" t="s">
        <v>2224</v>
      </c>
      <c r="AM1766" s="40" t="s">
        <v>7285</v>
      </c>
      <c r="AN1766" s="40" t="s">
        <v>5643</v>
      </c>
      <c r="AO1766" s="44"/>
    </row>
    <row r="1767">
      <c r="A1767" s="41">
        <v>79.0</v>
      </c>
      <c r="B1767" s="42">
        <v>1.67E9</v>
      </c>
      <c r="C1767" s="42">
        <v>3356.0</v>
      </c>
      <c r="D1767" s="40" t="s">
        <v>1243</v>
      </c>
      <c r="E1767" s="41">
        <v>140.0</v>
      </c>
      <c r="F1767" s="41">
        <v>35.0</v>
      </c>
      <c r="G1767" s="41">
        <v>70.0</v>
      </c>
      <c r="H1767" s="41">
        <v>-3.07733</v>
      </c>
      <c r="I1767" s="41">
        <v>10000.0</v>
      </c>
      <c r="J1767" s="41">
        <v>5000.0</v>
      </c>
      <c r="K1767" s="41">
        <v>1200.0</v>
      </c>
      <c r="L1767" s="41">
        <v>600.0</v>
      </c>
      <c r="M1767" s="41">
        <v>30.0</v>
      </c>
      <c r="N1767" s="40" t="s">
        <v>207</v>
      </c>
      <c r="O1767" s="40" t="s">
        <v>208</v>
      </c>
      <c r="P1767" s="40" t="s">
        <v>212</v>
      </c>
      <c r="Q1767" s="40" t="s">
        <v>210</v>
      </c>
      <c r="R1767" s="40" t="b">
        <v>0</v>
      </c>
      <c r="S1767" s="40" t="s">
        <v>211</v>
      </c>
      <c r="T1767" s="40" t="s">
        <v>212</v>
      </c>
      <c r="U1767" s="41">
        <v>0.1</v>
      </c>
      <c r="V1767" s="41">
        <v>0.9</v>
      </c>
      <c r="W1767" s="41">
        <v>0.3</v>
      </c>
      <c r="X1767" s="41">
        <v>0.5</v>
      </c>
      <c r="Y1767" s="40" t="b">
        <v>0</v>
      </c>
      <c r="Z1767" s="40" t="b">
        <v>1</v>
      </c>
      <c r="AA1767" s="40" t="b">
        <v>0</v>
      </c>
      <c r="AB1767" s="40" t="b">
        <v>0</v>
      </c>
      <c r="AC1767" s="41" t="s">
        <v>13117</v>
      </c>
      <c r="AD1767" s="41" t="s">
        <v>13118</v>
      </c>
      <c r="AE1767" s="41">
        <v>861.6134</v>
      </c>
      <c r="AF1767" s="41">
        <v>-3.09911</v>
      </c>
      <c r="AG1767" s="42">
        <v>6.88E41</v>
      </c>
      <c r="AH1767" s="51">
        <v>0.007078</v>
      </c>
      <c r="AI1767" s="45" t="s">
        <v>13119</v>
      </c>
      <c r="AJ1767" s="40" t="s">
        <v>13120</v>
      </c>
      <c r="AK1767" s="41">
        <v>10000.0</v>
      </c>
      <c r="AL1767" s="40" t="s">
        <v>216</v>
      </c>
      <c r="AM1767" s="40" t="s">
        <v>7285</v>
      </c>
      <c r="AN1767" s="40" t="s">
        <v>5627</v>
      </c>
      <c r="AO1767" s="44"/>
    </row>
    <row r="1768">
      <c r="A1768" s="41">
        <v>139.0</v>
      </c>
      <c r="B1768" s="42">
        <v>1.67E9</v>
      </c>
      <c r="C1768" s="42">
        <v>3356.0</v>
      </c>
      <c r="D1768" s="40" t="s">
        <v>1243</v>
      </c>
      <c r="E1768" s="41">
        <v>140.0</v>
      </c>
      <c r="F1768" s="41">
        <v>35.0</v>
      </c>
      <c r="G1768" s="41">
        <v>70.0</v>
      </c>
      <c r="H1768" s="41">
        <v>-3.07733</v>
      </c>
      <c r="I1768" s="41">
        <v>10000.0</v>
      </c>
      <c r="J1768" s="41">
        <v>5000.0</v>
      </c>
      <c r="K1768" s="41">
        <v>1200.0</v>
      </c>
      <c r="L1768" s="41">
        <v>600.0</v>
      </c>
      <c r="M1768" s="41">
        <v>50.0</v>
      </c>
      <c r="N1768" s="40" t="s">
        <v>207</v>
      </c>
      <c r="O1768" s="40" t="s">
        <v>208</v>
      </c>
      <c r="P1768" s="40" t="s">
        <v>7305</v>
      </c>
      <c r="Q1768" s="40" t="s">
        <v>210</v>
      </c>
      <c r="R1768" s="40" t="b">
        <v>0</v>
      </c>
      <c r="S1768" s="40" t="s">
        <v>12879</v>
      </c>
      <c r="T1768" s="40" t="s">
        <v>212</v>
      </c>
      <c r="U1768" s="41">
        <v>0.1</v>
      </c>
      <c r="V1768" s="41">
        <v>0.9</v>
      </c>
      <c r="W1768" s="41">
        <v>0.2</v>
      </c>
      <c r="X1768" s="41">
        <v>0.5</v>
      </c>
      <c r="Y1768" s="40" t="b">
        <v>0</v>
      </c>
      <c r="Z1768" s="40" t="b">
        <v>1</v>
      </c>
      <c r="AA1768" s="40" t="b">
        <v>0</v>
      </c>
      <c r="AB1768" s="40" t="b">
        <v>0</v>
      </c>
      <c r="AC1768" s="41" t="s">
        <v>13121</v>
      </c>
      <c r="AD1768" s="41" t="s">
        <v>13122</v>
      </c>
      <c r="AE1768" s="41">
        <v>1201.555</v>
      </c>
      <c r="AF1768" s="41">
        <v>-3.0998</v>
      </c>
      <c r="AG1768" s="42">
        <v>1.39E42</v>
      </c>
      <c r="AH1768" s="51">
        <v>0.007303</v>
      </c>
      <c r="AI1768" s="45" t="s">
        <v>13123</v>
      </c>
      <c r="AJ1768" s="40" t="s">
        <v>13124</v>
      </c>
      <c r="AK1768" s="41">
        <v>9070.0</v>
      </c>
      <c r="AL1768" s="40" t="s">
        <v>2224</v>
      </c>
      <c r="AM1768" s="40" t="s">
        <v>7285</v>
      </c>
      <c r="AN1768" s="40" t="s">
        <v>5627</v>
      </c>
      <c r="AO1768" s="44"/>
    </row>
    <row r="1769">
      <c r="A1769" s="41">
        <v>187.0</v>
      </c>
      <c r="B1769" s="42">
        <v>1.67E9</v>
      </c>
      <c r="C1769" s="42">
        <v>3356.0</v>
      </c>
      <c r="D1769" s="40" t="s">
        <v>1243</v>
      </c>
      <c r="E1769" s="41">
        <v>140.0</v>
      </c>
      <c r="F1769" s="41">
        <v>35.0</v>
      </c>
      <c r="G1769" s="41">
        <v>70.0</v>
      </c>
      <c r="H1769" s="41">
        <v>-3.07733</v>
      </c>
      <c r="I1769" s="41">
        <v>10000.0</v>
      </c>
      <c r="J1769" s="41">
        <v>5000.0</v>
      </c>
      <c r="K1769" s="41">
        <v>1200.0</v>
      </c>
      <c r="L1769" s="41">
        <v>600.0</v>
      </c>
      <c r="M1769" s="41">
        <v>100.0</v>
      </c>
      <c r="N1769" s="40" t="s">
        <v>207</v>
      </c>
      <c r="O1769" s="40" t="s">
        <v>208</v>
      </c>
      <c r="P1769" s="40" t="s">
        <v>209</v>
      </c>
      <c r="Q1769" s="40" t="s">
        <v>210</v>
      </c>
      <c r="R1769" s="40" t="b">
        <v>0</v>
      </c>
      <c r="S1769" s="40" t="s">
        <v>211</v>
      </c>
      <c r="T1769" s="40" t="s">
        <v>212</v>
      </c>
      <c r="U1769" s="41">
        <v>0.1</v>
      </c>
      <c r="V1769" s="41">
        <v>0.9</v>
      </c>
      <c r="W1769" s="41">
        <v>0.3</v>
      </c>
      <c r="X1769" s="41">
        <v>0.5</v>
      </c>
      <c r="Y1769" s="40" t="b">
        <v>0</v>
      </c>
      <c r="Z1769" s="40" t="b">
        <v>1</v>
      </c>
      <c r="AA1769" s="40" t="b">
        <v>0</v>
      </c>
      <c r="AB1769" s="40" t="b">
        <v>0</v>
      </c>
      <c r="AC1769" s="41" t="s">
        <v>7616</v>
      </c>
      <c r="AD1769" s="41" t="s">
        <v>13125</v>
      </c>
      <c r="AE1769" s="41">
        <v>1203.105</v>
      </c>
      <c r="AF1769" s="41">
        <v>-3.10056</v>
      </c>
      <c r="AG1769" s="42">
        <v>1.35E42</v>
      </c>
      <c r="AH1769" s="51">
        <v>0.007549</v>
      </c>
      <c r="AI1769" s="45" t="s">
        <v>13126</v>
      </c>
      <c r="AJ1769" s="40" t="s">
        <v>13127</v>
      </c>
      <c r="AK1769" s="41">
        <v>2007.0</v>
      </c>
      <c r="AL1769" s="40" t="s">
        <v>2224</v>
      </c>
      <c r="AM1769" s="40" t="s">
        <v>7285</v>
      </c>
      <c r="AN1769" s="40" t="s">
        <v>5643</v>
      </c>
      <c r="AO1769" s="44"/>
    </row>
    <row r="1770">
      <c r="A1770" s="41">
        <v>158.0</v>
      </c>
      <c r="B1770" s="42">
        <v>1.67E9</v>
      </c>
      <c r="C1770" s="42">
        <v>3356.0</v>
      </c>
      <c r="D1770" s="40" t="s">
        <v>1243</v>
      </c>
      <c r="E1770" s="41">
        <v>140.0</v>
      </c>
      <c r="F1770" s="41">
        <v>35.0</v>
      </c>
      <c r="G1770" s="41">
        <v>70.0</v>
      </c>
      <c r="H1770" s="41">
        <v>-3.07733</v>
      </c>
      <c r="I1770" s="41">
        <v>10000.0</v>
      </c>
      <c r="J1770" s="41">
        <v>5000.0</v>
      </c>
      <c r="K1770" s="41">
        <v>1200.0</v>
      </c>
      <c r="L1770" s="41">
        <v>600.0</v>
      </c>
      <c r="M1770" s="41">
        <v>50.0</v>
      </c>
      <c r="N1770" s="40" t="s">
        <v>207</v>
      </c>
      <c r="O1770" s="40" t="s">
        <v>208</v>
      </c>
      <c r="P1770" s="40" t="s">
        <v>1372</v>
      </c>
      <c r="Q1770" s="40" t="s">
        <v>210</v>
      </c>
      <c r="R1770" s="40" t="b">
        <v>0</v>
      </c>
      <c r="S1770" s="40" t="s">
        <v>12879</v>
      </c>
      <c r="T1770" s="40" t="s">
        <v>212</v>
      </c>
      <c r="U1770" s="41">
        <v>0.1</v>
      </c>
      <c r="V1770" s="41">
        <v>0.9</v>
      </c>
      <c r="W1770" s="41">
        <v>0.2</v>
      </c>
      <c r="X1770" s="41">
        <v>0.6</v>
      </c>
      <c r="Y1770" s="40" t="b">
        <v>0</v>
      </c>
      <c r="Z1770" s="40" t="b">
        <v>1</v>
      </c>
      <c r="AA1770" s="40" t="b">
        <v>0</v>
      </c>
      <c r="AB1770" s="40" t="b">
        <v>0</v>
      </c>
      <c r="AC1770" s="41" t="s">
        <v>13128</v>
      </c>
      <c r="AD1770" s="41" t="s">
        <v>13129</v>
      </c>
      <c r="AE1770" s="41">
        <v>1201.495</v>
      </c>
      <c r="AF1770" s="41">
        <v>-3.10152</v>
      </c>
      <c r="AG1770" s="42">
        <v>1.16E42</v>
      </c>
      <c r="AH1770" s="51">
        <v>0.007862</v>
      </c>
      <c r="AI1770" s="45" t="s">
        <v>13130</v>
      </c>
      <c r="AJ1770" s="40" t="s">
        <v>13131</v>
      </c>
      <c r="AK1770" s="41">
        <v>7785.0</v>
      </c>
      <c r="AL1770" s="40" t="s">
        <v>2224</v>
      </c>
      <c r="AM1770" s="40" t="s">
        <v>7285</v>
      </c>
      <c r="AN1770" s="40" t="s">
        <v>5627</v>
      </c>
      <c r="AO1770" s="44"/>
    </row>
    <row r="1771">
      <c r="A1771" s="41">
        <v>68.0</v>
      </c>
      <c r="B1771" s="42">
        <v>1.67E9</v>
      </c>
      <c r="C1771" s="42">
        <v>3356.0</v>
      </c>
      <c r="D1771" s="40" t="s">
        <v>1243</v>
      </c>
      <c r="E1771" s="41">
        <v>140.0</v>
      </c>
      <c r="F1771" s="41">
        <v>35.0</v>
      </c>
      <c r="G1771" s="41">
        <v>70.0</v>
      </c>
      <c r="H1771" s="41">
        <v>-3.07733</v>
      </c>
      <c r="I1771" s="41">
        <v>10000.0</v>
      </c>
      <c r="J1771" s="41">
        <v>5000.0</v>
      </c>
      <c r="K1771" s="41">
        <v>1200.0</v>
      </c>
      <c r="L1771" s="41">
        <v>600.0</v>
      </c>
      <c r="M1771" s="41">
        <v>30.0</v>
      </c>
      <c r="N1771" s="40" t="s">
        <v>207</v>
      </c>
      <c r="O1771" s="40" t="s">
        <v>208</v>
      </c>
      <c r="P1771" s="40" t="s">
        <v>1372</v>
      </c>
      <c r="Q1771" s="40" t="s">
        <v>210</v>
      </c>
      <c r="R1771" s="40" t="b">
        <v>0</v>
      </c>
      <c r="S1771" s="40" t="s">
        <v>12879</v>
      </c>
      <c r="T1771" s="40" t="s">
        <v>212</v>
      </c>
      <c r="U1771" s="41">
        <v>0.1</v>
      </c>
      <c r="V1771" s="41">
        <v>0.9</v>
      </c>
      <c r="W1771" s="41">
        <v>0.2</v>
      </c>
      <c r="X1771" s="41">
        <v>0.6</v>
      </c>
      <c r="Y1771" s="40" t="b">
        <v>0</v>
      </c>
      <c r="Z1771" s="40" t="b">
        <v>1</v>
      </c>
      <c r="AA1771" s="40" t="b">
        <v>0</v>
      </c>
      <c r="AB1771" s="40" t="b">
        <v>0</v>
      </c>
      <c r="AC1771" s="41" t="s">
        <v>13132</v>
      </c>
      <c r="AD1771" s="41" t="s">
        <v>13133</v>
      </c>
      <c r="AE1771" s="41">
        <v>1109.978</v>
      </c>
      <c r="AF1771" s="41">
        <v>-3.10223</v>
      </c>
      <c r="AG1771" s="42">
        <v>1.16E41</v>
      </c>
      <c r="AH1771" s="51">
        <v>0.008093</v>
      </c>
      <c r="AI1771" s="45" t="s">
        <v>13134</v>
      </c>
      <c r="AJ1771" s="45">
        <v>1.15793001555811E251</v>
      </c>
      <c r="AK1771" s="41">
        <v>10000.0</v>
      </c>
      <c r="AL1771" s="40" t="s">
        <v>216</v>
      </c>
      <c r="AM1771" s="40" t="s">
        <v>7285</v>
      </c>
      <c r="AN1771" s="40" t="s">
        <v>5627</v>
      </c>
      <c r="AO1771" s="44"/>
    </row>
    <row r="1772">
      <c r="A1772" s="41">
        <v>192.0</v>
      </c>
      <c r="B1772" s="42">
        <v>1.67E9</v>
      </c>
      <c r="C1772" s="42">
        <v>3356.0</v>
      </c>
      <c r="D1772" s="40" t="s">
        <v>1243</v>
      </c>
      <c r="E1772" s="41">
        <v>140.0</v>
      </c>
      <c r="F1772" s="41">
        <v>35.0</v>
      </c>
      <c r="G1772" s="41">
        <v>70.0</v>
      </c>
      <c r="H1772" s="41">
        <v>-3.07733</v>
      </c>
      <c r="I1772" s="41">
        <v>10000.0</v>
      </c>
      <c r="J1772" s="41">
        <v>5000.0</v>
      </c>
      <c r="K1772" s="41">
        <v>1200.0</v>
      </c>
      <c r="L1772" s="41">
        <v>600.0</v>
      </c>
      <c r="M1772" s="41">
        <v>100.0</v>
      </c>
      <c r="N1772" s="40" t="s">
        <v>207</v>
      </c>
      <c r="O1772" s="40" t="s">
        <v>208</v>
      </c>
      <c r="P1772" s="40" t="s">
        <v>209</v>
      </c>
      <c r="Q1772" s="40" t="s">
        <v>210</v>
      </c>
      <c r="R1772" s="40" t="b">
        <v>0</v>
      </c>
      <c r="S1772" s="40" t="s">
        <v>12879</v>
      </c>
      <c r="T1772" s="40" t="s">
        <v>212</v>
      </c>
      <c r="U1772" s="41">
        <v>0.1</v>
      </c>
      <c r="V1772" s="41">
        <v>0.9</v>
      </c>
      <c r="W1772" s="41">
        <v>0.2</v>
      </c>
      <c r="X1772" s="41">
        <v>0.4</v>
      </c>
      <c r="Y1772" s="40" t="b">
        <v>0</v>
      </c>
      <c r="Z1772" s="40" t="b">
        <v>1</v>
      </c>
      <c r="AA1772" s="40" t="b">
        <v>0</v>
      </c>
      <c r="AB1772" s="40" t="b">
        <v>0</v>
      </c>
      <c r="AC1772" s="41" t="s">
        <v>11116</v>
      </c>
      <c r="AD1772" s="41" t="s">
        <v>13135</v>
      </c>
      <c r="AE1772" s="41">
        <v>1202.142</v>
      </c>
      <c r="AF1772" s="41">
        <v>-3.10231</v>
      </c>
      <c r="AG1772" s="42">
        <v>6.94E41</v>
      </c>
      <c r="AH1772" s="51">
        <v>0.00812</v>
      </c>
      <c r="AI1772" s="45" t="s">
        <v>13136</v>
      </c>
      <c r="AJ1772" s="40" t="s">
        <v>13137</v>
      </c>
      <c r="AK1772" s="41">
        <v>2311.0</v>
      </c>
      <c r="AL1772" s="40" t="s">
        <v>2224</v>
      </c>
      <c r="AM1772" s="40" t="s">
        <v>7285</v>
      </c>
      <c r="AN1772" s="40" t="s">
        <v>5643</v>
      </c>
      <c r="AO1772" s="44"/>
    </row>
    <row r="1773">
      <c r="A1773" s="41">
        <v>151.0</v>
      </c>
      <c r="B1773" s="42">
        <v>1.67E9</v>
      </c>
      <c r="C1773" s="42">
        <v>3356.0</v>
      </c>
      <c r="D1773" s="40" t="s">
        <v>1243</v>
      </c>
      <c r="E1773" s="41">
        <v>140.0</v>
      </c>
      <c r="F1773" s="41">
        <v>35.0</v>
      </c>
      <c r="G1773" s="41">
        <v>70.0</v>
      </c>
      <c r="H1773" s="41">
        <v>-3.07733</v>
      </c>
      <c r="I1773" s="41">
        <v>10000.0</v>
      </c>
      <c r="J1773" s="41">
        <v>5000.0</v>
      </c>
      <c r="K1773" s="41">
        <v>1200.0</v>
      </c>
      <c r="L1773" s="41">
        <v>600.0</v>
      </c>
      <c r="M1773" s="41">
        <v>50.0</v>
      </c>
      <c r="N1773" s="40" t="s">
        <v>207</v>
      </c>
      <c r="O1773" s="40" t="s">
        <v>1371</v>
      </c>
      <c r="P1773" s="40" t="s">
        <v>1372</v>
      </c>
      <c r="Q1773" s="40" t="s">
        <v>210</v>
      </c>
      <c r="R1773" s="40" t="b">
        <v>0</v>
      </c>
      <c r="S1773" s="40" t="s">
        <v>211</v>
      </c>
      <c r="T1773" s="40" t="s">
        <v>212</v>
      </c>
      <c r="U1773" s="41">
        <v>0.1</v>
      </c>
      <c r="V1773" s="41">
        <v>0.9</v>
      </c>
      <c r="W1773" s="41">
        <v>0.3</v>
      </c>
      <c r="X1773" s="41">
        <v>0.5</v>
      </c>
      <c r="Y1773" s="40" t="b">
        <v>0</v>
      </c>
      <c r="Z1773" s="40" t="b">
        <v>1</v>
      </c>
      <c r="AA1773" s="40" t="b">
        <v>0</v>
      </c>
      <c r="AB1773" s="40" t="b">
        <v>0</v>
      </c>
      <c r="AC1773" s="41" t="s">
        <v>13138</v>
      </c>
      <c r="AD1773" s="41" t="s">
        <v>13139</v>
      </c>
      <c r="AE1773" s="41">
        <v>1202.062</v>
      </c>
      <c r="AF1773" s="41">
        <v>-3.10261</v>
      </c>
      <c r="AG1773" s="42">
        <v>1.39E42</v>
      </c>
      <c r="AH1773" s="51">
        <v>0.008217</v>
      </c>
      <c r="AI1773" s="45" t="s">
        <v>13140</v>
      </c>
      <c r="AJ1773" s="40" t="s">
        <v>13141</v>
      </c>
      <c r="AK1773" s="41">
        <v>3852.0</v>
      </c>
      <c r="AL1773" s="40" t="s">
        <v>2224</v>
      </c>
      <c r="AM1773" s="40" t="s">
        <v>7285</v>
      </c>
      <c r="AN1773" s="40" t="s">
        <v>5643</v>
      </c>
      <c r="AO1773" s="44"/>
    </row>
    <row r="1774">
      <c r="A1774" s="41">
        <v>99.0</v>
      </c>
      <c r="B1774" s="42">
        <v>1.67E9</v>
      </c>
      <c r="C1774" s="42">
        <v>3356.0</v>
      </c>
      <c r="D1774" s="40" t="s">
        <v>1243</v>
      </c>
      <c r="E1774" s="41">
        <v>140.0</v>
      </c>
      <c r="F1774" s="41">
        <v>35.0</v>
      </c>
      <c r="G1774" s="41">
        <v>70.0</v>
      </c>
      <c r="H1774" s="41">
        <v>-3.07733</v>
      </c>
      <c r="I1774" s="41">
        <v>10000.0</v>
      </c>
      <c r="J1774" s="41">
        <v>5000.0</v>
      </c>
      <c r="K1774" s="41">
        <v>1200.0</v>
      </c>
      <c r="L1774" s="41">
        <v>600.0</v>
      </c>
      <c r="M1774" s="41">
        <v>50.0</v>
      </c>
      <c r="N1774" s="40" t="s">
        <v>207</v>
      </c>
      <c r="O1774" s="40" t="s">
        <v>1371</v>
      </c>
      <c r="P1774" s="40" t="s">
        <v>209</v>
      </c>
      <c r="Q1774" s="40" t="s">
        <v>210</v>
      </c>
      <c r="R1774" s="40" t="b">
        <v>0</v>
      </c>
      <c r="S1774" s="40" t="s">
        <v>12879</v>
      </c>
      <c r="T1774" s="40" t="s">
        <v>212</v>
      </c>
      <c r="U1774" s="41">
        <v>0.1</v>
      </c>
      <c r="V1774" s="41">
        <v>0.9</v>
      </c>
      <c r="W1774" s="41">
        <v>0.1</v>
      </c>
      <c r="X1774" s="41">
        <v>0.4</v>
      </c>
      <c r="Y1774" s="40" t="b">
        <v>0</v>
      </c>
      <c r="Z1774" s="40" t="b">
        <v>1</v>
      </c>
      <c r="AA1774" s="40" t="b">
        <v>0</v>
      </c>
      <c r="AB1774" s="40" t="b">
        <v>0</v>
      </c>
      <c r="AC1774" s="41" t="s">
        <v>13142</v>
      </c>
      <c r="AD1774" s="41" t="s">
        <v>9978</v>
      </c>
      <c r="AE1774" s="41">
        <v>1203.368</v>
      </c>
      <c r="AF1774" s="41">
        <v>-3.10284</v>
      </c>
      <c r="AG1774" s="42">
        <v>1.04E42</v>
      </c>
      <c r="AH1774" s="51">
        <v>0.00829</v>
      </c>
      <c r="AI1774" s="45" t="s">
        <v>13143</v>
      </c>
      <c r="AJ1774" s="44" t="s">
        <v>397</v>
      </c>
      <c r="AK1774" s="41">
        <v>4278.0</v>
      </c>
      <c r="AL1774" s="40" t="s">
        <v>2224</v>
      </c>
      <c r="AM1774" s="40" t="s">
        <v>7285</v>
      </c>
      <c r="AN1774" s="40" t="s">
        <v>5643</v>
      </c>
      <c r="AO1774" s="44"/>
    </row>
    <row r="1775">
      <c r="A1775" s="41">
        <v>195.0</v>
      </c>
      <c r="B1775" s="42">
        <v>1.67E9</v>
      </c>
      <c r="C1775" s="42">
        <v>3356.0</v>
      </c>
      <c r="D1775" s="40" t="s">
        <v>1243</v>
      </c>
      <c r="E1775" s="41">
        <v>140.0</v>
      </c>
      <c r="F1775" s="41">
        <v>35.0</v>
      </c>
      <c r="G1775" s="41">
        <v>70.0</v>
      </c>
      <c r="H1775" s="41">
        <v>-3.07733</v>
      </c>
      <c r="I1775" s="41">
        <v>10000.0</v>
      </c>
      <c r="J1775" s="41">
        <v>5000.0</v>
      </c>
      <c r="K1775" s="41">
        <v>1200.0</v>
      </c>
      <c r="L1775" s="41">
        <v>600.0</v>
      </c>
      <c r="M1775" s="41">
        <v>100.0</v>
      </c>
      <c r="N1775" s="40" t="s">
        <v>207</v>
      </c>
      <c r="O1775" s="40" t="s">
        <v>1371</v>
      </c>
      <c r="P1775" s="40" t="s">
        <v>209</v>
      </c>
      <c r="Q1775" s="40" t="s">
        <v>210</v>
      </c>
      <c r="R1775" s="40" t="b">
        <v>0</v>
      </c>
      <c r="S1775" s="40" t="s">
        <v>12879</v>
      </c>
      <c r="T1775" s="40" t="s">
        <v>212</v>
      </c>
      <c r="U1775" s="41">
        <v>0.1</v>
      </c>
      <c r="V1775" s="41">
        <v>0.9</v>
      </c>
      <c r="W1775" s="41">
        <v>0.3</v>
      </c>
      <c r="X1775" s="41">
        <v>0.4</v>
      </c>
      <c r="Y1775" s="40" t="b">
        <v>0</v>
      </c>
      <c r="Z1775" s="40" t="b">
        <v>1</v>
      </c>
      <c r="AA1775" s="40" t="b">
        <v>0</v>
      </c>
      <c r="AB1775" s="40" t="b">
        <v>0</v>
      </c>
      <c r="AC1775" s="41" t="s">
        <v>13144</v>
      </c>
      <c r="AD1775" s="41" t="s">
        <v>13145</v>
      </c>
      <c r="AE1775" s="41">
        <v>1202.447</v>
      </c>
      <c r="AF1775" s="41">
        <v>-3.1033</v>
      </c>
      <c r="AG1775" s="42">
        <v>1.0E42</v>
      </c>
      <c r="AH1775" s="51">
        <v>0.008441</v>
      </c>
      <c r="AI1775" s="45" t="s">
        <v>13146</v>
      </c>
      <c r="AJ1775" s="40" t="s">
        <v>13147</v>
      </c>
      <c r="AK1775" s="41">
        <v>2220.0</v>
      </c>
      <c r="AL1775" s="40" t="s">
        <v>2224</v>
      </c>
      <c r="AM1775" s="40" t="s">
        <v>7285</v>
      </c>
      <c r="AN1775" s="40" t="s">
        <v>5643</v>
      </c>
      <c r="AO1775" s="44"/>
    </row>
    <row r="1776">
      <c r="A1776" s="41">
        <v>49.0</v>
      </c>
      <c r="B1776" s="42">
        <v>1.67E9</v>
      </c>
      <c r="C1776" s="42">
        <v>3356.0</v>
      </c>
      <c r="D1776" s="40" t="s">
        <v>1243</v>
      </c>
      <c r="E1776" s="41">
        <v>140.0</v>
      </c>
      <c r="F1776" s="41">
        <v>35.0</v>
      </c>
      <c r="G1776" s="41">
        <v>70.0</v>
      </c>
      <c r="H1776" s="41">
        <v>-3.07733</v>
      </c>
      <c r="I1776" s="41">
        <v>10000.0</v>
      </c>
      <c r="J1776" s="41">
        <v>5000.0</v>
      </c>
      <c r="K1776" s="41">
        <v>1200.0</v>
      </c>
      <c r="L1776" s="41">
        <v>600.0</v>
      </c>
      <c r="M1776" s="41">
        <v>30.0</v>
      </c>
      <c r="N1776" s="40" t="s">
        <v>207</v>
      </c>
      <c r="O1776" s="40" t="s">
        <v>208</v>
      </c>
      <c r="P1776" s="40" t="s">
        <v>7305</v>
      </c>
      <c r="Q1776" s="40" t="s">
        <v>210</v>
      </c>
      <c r="R1776" s="40" t="b">
        <v>0</v>
      </c>
      <c r="S1776" s="40" t="s">
        <v>12879</v>
      </c>
      <c r="T1776" s="40" t="s">
        <v>212</v>
      </c>
      <c r="U1776" s="41">
        <v>0.1</v>
      </c>
      <c r="V1776" s="41">
        <v>0.9</v>
      </c>
      <c r="W1776" s="41">
        <v>0.2</v>
      </c>
      <c r="X1776" s="41">
        <v>0.5</v>
      </c>
      <c r="Y1776" s="40" t="b">
        <v>0</v>
      </c>
      <c r="Z1776" s="40" t="b">
        <v>1</v>
      </c>
      <c r="AA1776" s="40" t="b">
        <v>0</v>
      </c>
      <c r="AB1776" s="40" t="b">
        <v>0</v>
      </c>
      <c r="AC1776" s="41" t="s">
        <v>13148</v>
      </c>
      <c r="AD1776" s="41" t="s">
        <v>13149</v>
      </c>
      <c r="AE1776" s="41">
        <v>912.7958</v>
      </c>
      <c r="AF1776" s="41">
        <v>-3.10385</v>
      </c>
      <c r="AG1776" s="42">
        <v>8.52E41</v>
      </c>
      <c r="AH1776" s="51">
        <v>0.00862</v>
      </c>
      <c r="AI1776" s="45" t="s">
        <v>13150</v>
      </c>
      <c r="AJ1776" s="45">
        <v>8.51845259180454E251</v>
      </c>
      <c r="AK1776" s="41">
        <v>10000.0</v>
      </c>
      <c r="AL1776" s="40" t="s">
        <v>216</v>
      </c>
      <c r="AM1776" s="40" t="s">
        <v>7285</v>
      </c>
      <c r="AN1776" s="40" t="s">
        <v>5627</v>
      </c>
      <c r="AO1776" s="40"/>
    </row>
    <row r="1777">
      <c r="A1777" s="41">
        <v>31.0</v>
      </c>
      <c r="B1777" s="42">
        <v>1.67E9</v>
      </c>
      <c r="C1777" s="42">
        <v>3356.0</v>
      </c>
      <c r="D1777" s="40" t="s">
        <v>1243</v>
      </c>
      <c r="E1777" s="41">
        <v>140.0</v>
      </c>
      <c r="F1777" s="41">
        <v>35.0</v>
      </c>
      <c r="G1777" s="41">
        <v>70.0</v>
      </c>
      <c r="H1777" s="41">
        <v>-3.07733</v>
      </c>
      <c r="I1777" s="41">
        <v>10000.0</v>
      </c>
      <c r="J1777" s="41">
        <v>5000.0</v>
      </c>
      <c r="K1777" s="41">
        <v>1200.0</v>
      </c>
      <c r="L1777" s="41">
        <v>600.0</v>
      </c>
      <c r="M1777" s="41">
        <v>30.0</v>
      </c>
      <c r="N1777" s="40" t="s">
        <v>207</v>
      </c>
      <c r="O1777" s="40" t="s">
        <v>208</v>
      </c>
      <c r="P1777" s="40" t="s">
        <v>7310</v>
      </c>
      <c r="Q1777" s="40" t="s">
        <v>210</v>
      </c>
      <c r="R1777" s="40" t="b">
        <v>0</v>
      </c>
      <c r="S1777" s="40" t="s">
        <v>12879</v>
      </c>
      <c r="T1777" s="40" t="s">
        <v>212</v>
      </c>
      <c r="U1777" s="41">
        <v>0.1</v>
      </c>
      <c r="V1777" s="41">
        <v>0.9</v>
      </c>
      <c r="W1777" s="41">
        <v>0.2</v>
      </c>
      <c r="X1777" s="41">
        <v>0.5</v>
      </c>
      <c r="Y1777" s="40" t="b">
        <v>0</v>
      </c>
      <c r="Z1777" s="40" t="b">
        <v>1</v>
      </c>
      <c r="AA1777" s="40" t="b">
        <v>0</v>
      </c>
      <c r="AB1777" s="40" t="b">
        <v>0</v>
      </c>
      <c r="AC1777" s="41" t="s">
        <v>13151</v>
      </c>
      <c r="AD1777" s="41" t="s">
        <v>13152</v>
      </c>
      <c r="AE1777" s="41">
        <v>1201.554</v>
      </c>
      <c r="AF1777" s="41">
        <v>-3.10415</v>
      </c>
      <c r="AG1777" s="42">
        <v>1.39E42</v>
      </c>
      <c r="AH1777" s="51">
        <v>0.008716</v>
      </c>
      <c r="AI1777" s="45" t="s">
        <v>13153</v>
      </c>
      <c r="AJ1777" s="45">
        <v>1.39284678105321E257</v>
      </c>
      <c r="AK1777" s="41">
        <v>9543.0</v>
      </c>
      <c r="AL1777" s="40" t="s">
        <v>2224</v>
      </c>
      <c r="AM1777" s="40" t="s">
        <v>7285</v>
      </c>
      <c r="AN1777" s="40" t="s">
        <v>5627</v>
      </c>
      <c r="AO1777" s="44"/>
    </row>
    <row r="1778">
      <c r="A1778" s="41">
        <v>117.0</v>
      </c>
      <c r="B1778" s="42">
        <v>1.67E9</v>
      </c>
      <c r="C1778" s="42">
        <v>3356.0</v>
      </c>
      <c r="D1778" s="40" t="s">
        <v>1243</v>
      </c>
      <c r="E1778" s="41">
        <v>140.0</v>
      </c>
      <c r="F1778" s="41">
        <v>35.0</v>
      </c>
      <c r="G1778" s="41">
        <v>70.0</v>
      </c>
      <c r="H1778" s="41">
        <v>-3.07733</v>
      </c>
      <c r="I1778" s="41">
        <v>10000.0</v>
      </c>
      <c r="J1778" s="41">
        <v>5000.0</v>
      </c>
      <c r="K1778" s="41">
        <v>1200.0</v>
      </c>
      <c r="L1778" s="41">
        <v>600.0</v>
      </c>
      <c r="M1778" s="41">
        <v>50.0</v>
      </c>
      <c r="N1778" s="40" t="s">
        <v>207</v>
      </c>
      <c r="O1778" s="40" t="s">
        <v>1371</v>
      </c>
      <c r="P1778" s="40" t="s">
        <v>7310</v>
      </c>
      <c r="Q1778" s="40" t="s">
        <v>210</v>
      </c>
      <c r="R1778" s="40" t="b">
        <v>0</v>
      </c>
      <c r="S1778" s="40" t="s">
        <v>12879</v>
      </c>
      <c r="T1778" s="40" t="s">
        <v>212</v>
      </c>
      <c r="U1778" s="41">
        <v>0.1</v>
      </c>
      <c r="V1778" s="41">
        <v>0.9</v>
      </c>
      <c r="W1778" s="41">
        <v>0.1</v>
      </c>
      <c r="X1778" s="41">
        <v>0.4</v>
      </c>
      <c r="Y1778" s="40" t="b">
        <v>0</v>
      </c>
      <c r="Z1778" s="40" t="b">
        <v>1</v>
      </c>
      <c r="AA1778" s="40" t="b">
        <v>0</v>
      </c>
      <c r="AB1778" s="40" t="b">
        <v>0</v>
      </c>
      <c r="AC1778" s="41" t="s">
        <v>13154</v>
      </c>
      <c r="AD1778" s="41" t="s">
        <v>13155</v>
      </c>
      <c r="AE1778" s="41">
        <v>1202.329</v>
      </c>
      <c r="AF1778" s="41">
        <v>-3.10423</v>
      </c>
      <c r="AG1778" s="42">
        <v>3.45E41</v>
      </c>
      <c r="AH1778" s="51">
        <v>0.008741</v>
      </c>
      <c r="AI1778" s="45" t="s">
        <v>13156</v>
      </c>
      <c r="AJ1778" s="44" t="s">
        <v>397</v>
      </c>
      <c r="AK1778" s="41">
        <v>3023.0</v>
      </c>
      <c r="AL1778" s="40" t="s">
        <v>2224</v>
      </c>
      <c r="AM1778" s="40" t="s">
        <v>7285</v>
      </c>
      <c r="AN1778" s="40" t="s">
        <v>5643</v>
      </c>
      <c r="AO1778" s="44"/>
    </row>
    <row r="1779">
      <c r="A1779" s="41">
        <v>26.0</v>
      </c>
      <c r="B1779" s="42">
        <v>1.67E9</v>
      </c>
      <c r="C1779" s="42">
        <v>3356.0</v>
      </c>
      <c r="D1779" s="40" t="s">
        <v>1243</v>
      </c>
      <c r="E1779" s="41">
        <v>140.0</v>
      </c>
      <c r="F1779" s="41">
        <v>35.0</v>
      </c>
      <c r="G1779" s="41">
        <v>70.0</v>
      </c>
      <c r="H1779" s="41">
        <v>-3.07733</v>
      </c>
      <c r="I1779" s="41">
        <v>10000.0</v>
      </c>
      <c r="J1779" s="41">
        <v>5000.0</v>
      </c>
      <c r="K1779" s="41">
        <v>1200.0</v>
      </c>
      <c r="L1779" s="41">
        <v>600.0</v>
      </c>
      <c r="M1779" s="41">
        <v>30.0</v>
      </c>
      <c r="N1779" s="40" t="s">
        <v>207</v>
      </c>
      <c r="O1779" s="40" t="s">
        <v>1371</v>
      </c>
      <c r="P1779" s="40" t="s">
        <v>7310</v>
      </c>
      <c r="Q1779" s="40" t="s">
        <v>210</v>
      </c>
      <c r="R1779" s="40" t="b">
        <v>0</v>
      </c>
      <c r="S1779" s="40" t="s">
        <v>211</v>
      </c>
      <c r="T1779" s="40" t="s">
        <v>212</v>
      </c>
      <c r="U1779" s="41">
        <v>0.1</v>
      </c>
      <c r="V1779" s="41">
        <v>0.9</v>
      </c>
      <c r="W1779" s="41">
        <v>0.3</v>
      </c>
      <c r="X1779" s="41">
        <v>0.6</v>
      </c>
      <c r="Y1779" s="40" t="b">
        <v>0</v>
      </c>
      <c r="Z1779" s="40" t="b">
        <v>1</v>
      </c>
      <c r="AA1779" s="40" t="b">
        <v>0</v>
      </c>
      <c r="AB1779" s="40" t="b">
        <v>0</v>
      </c>
      <c r="AC1779" s="41" t="s">
        <v>13157</v>
      </c>
      <c r="AD1779" s="41" t="s">
        <v>13158</v>
      </c>
      <c r="AE1779" s="41">
        <v>1201.656</v>
      </c>
      <c r="AF1779" s="41">
        <v>-3.10425</v>
      </c>
      <c r="AG1779" s="42">
        <v>5.09E41</v>
      </c>
      <c r="AH1779" s="51">
        <v>0.008749</v>
      </c>
      <c r="AI1779" s="45" t="s">
        <v>13159</v>
      </c>
      <c r="AJ1779" s="40" t="s">
        <v>13160</v>
      </c>
      <c r="AK1779" s="41">
        <v>4137.0</v>
      </c>
      <c r="AL1779" s="40" t="s">
        <v>2224</v>
      </c>
      <c r="AM1779" s="40" t="s">
        <v>7285</v>
      </c>
      <c r="AN1779" s="40" t="s">
        <v>5643</v>
      </c>
      <c r="AO1779" s="44"/>
    </row>
    <row r="1780">
      <c r="A1780" s="41">
        <v>24.0</v>
      </c>
      <c r="B1780" s="42">
        <v>1.67E9</v>
      </c>
      <c r="C1780" s="42">
        <v>3356.0</v>
      </c>
      <c r="D1780" s="40" t="s">
        <v>1243</v>
      </c>
      <c r="E1780" s="41">
        <v>140.0</v>
      </c>
      <c r="F1780" s="41">
        <v>35.0</v>
      </c>
      <c r="G1780" s="41">
        <v>70.0</v>
      </c>
      <c r="H1780" s="41">
        <v>-3.07733</v>
      </c>
      <c r="I1780" s="41">
        <v>10000.0</v>
      </c>
      <c r="J1780" s="41">
        <v>5000.0</v>
      </c>
      <c r="K1780" s="41">
        <v>1200.0</v>
      </c>
      <c r="L1780" s="41">
        <v>600.0</v>
      </c>
      <c r="M1780" s="41">
        <v>30.0</v>
      </c>
      <c r="N1780" s="40" t="s">
        <v>207</v>
      </c>
      <c r="O1780" s="40" t="s">
        <v>1371</v>
      </c>
      <c r="P1780" s="40" t="s">
        <v>7310</v>
      </c>
      <c r="Q1780" s="40" t="s">
        <v>210</v>
      </c>
      <c r="R1780" s="40" t="b">
        <v>0</v>
      </c>
      <c r="S1780" s="40" t="s">
        <v>211</v>
      </c>
      <c r="T1780" s="40" t="s">
        <v>212</v>
      </c>
      <c r="U1780" s="41">
        <v>0.1</v>
      </c>
      <c r="V1780" s="41">
        <v>0.9</v>
      </c>
      <c r="W1780" s="41">
        <v>0.3</v>
      </c>
      <c r="X1780" s="41">
        <v>0.4</v>
      </c>
      <c r="Y1780" s="40" t="b">
        <v>0</v>
      </c>
      <c r="Z1780" s="40" t="b">
        <v>1</v>
      </c>
      <c r="AA1780" s="40" t="b">
        <v>0</v>
      </c>
      <c r="AB1780" s="40" t="b">
        <v>0</v>
      </c>
      <c r="AC1780" s="41" t="s">
        <v>13161</v>
      </c>
      <c r="AD1780" s="41" t="s">
        <v>13162</v>
      </c>
      <c r="AE1780" s="41">
        <v>1202.472</v>
      </c>
      <c r="AF1780" s="41">
        <v>-3.10425</v>
      </c>
      <c r="AG1780" s="42">
        <v>4.89E41</v>
      </c>
      <c r="AH1780" s="51">
        <v>0.00875</v>
      </c>
      <c r="AI1780" s="45" t="s">
        <v>13163</v>
      </c>
      <c r="AJ1780" s="40" t="s">
        <v>13164</v>
      </c>
      <c r="AK1780" s="41">
        <v>5604.0</v>
      </c>
      <c r="AL1780" s="40" t="s">
        <v>2224</v>
      </c>
      <c r="AM1780" s="40" t="s">
        <v>7285</v>
      </c>
      <c r="AN1780" s="40" t="s">
        <v>5643</v>
      </c>
      <c r="AO1780" s="44"/>
    </row>
    <row r="1781">
      <c r="A1781" s="41">
        <v>86.0</v>
      </c>
      <c r="B1781" s="42">
        <v>1.67E9</v>
      </c>
      <c r="C1781" s="42">
        <v>3356.0</v>
      </c>
      <c r="D1781" s="40" t="s">
        <v>1243</v>
      </c>
      <c r="E1781" s="41">
        <v>140.0</v>
      </c>
      <c r="F1781" s="41">
        <v>35.0</v>
      </c>
      <c r="G1781" s="41">
        <v>70.0</v>
      </c>
      <c r="H1781" s="41">
        <v>-3.07733</v>
      </c>
      <c r="I1781" s="41">
        <v>10000.0</v>
      </c>
      <c r="J1781" s="41">
        <v>5000.0</v>
      </c>
      <c r="K1781" s="41">
        <v>1200.0</v>
      </c>
      <c r="L1781" s="41">
        <v>600.0</v>
      </c>
      <c r="M1781" s="41">
        <v>30.0</v>
      </c>
      <c r="N1781" s="40" t="s">
        <v>207</v>
      </c>
      <c r="O1781" s="40" t="s">
        <v>1371</v>
      </c>
      <c r="P1781" s="40" t="s">
        <v>212</v>
      </c>
      <c r="Q1781" s="40" t="s">
        <v>210</v>
      </c>
      <c r="R1781" s="40" t="b">
        <v>0</v>
      </c>
      <c r="S1781" s="40" t="s">
        <v>12879</v>
      </c>
      <c r="T1781" s="40" t="s">
        <v>212</v>
      </c>
      <c r="U1781" s="41">
        <v>0.1</v>
      </c>
      <c r="V1781" s="41">
        <v>0.9</v>
      </c>
      <c r="W1781" s="41">
        <v>0.2</v>
      </c>
      <c r="X1781" s="41">
        <v>0.6</v>
      </c>
      <c r="Y1781" s="40" t="b">
        <v>0</v>
      </c>
      <c r="Z1781" s="40" t="b">
        <v>1</v>
      </c>
      <c r="AA1781" s="40" t="b">
        <v>0</v>
      </c>
      <c r="AB1781" s="40" t="b">
        <v>0</v>
      </c>
      <c r="AC1781" s="41" t="s">
        <v>13165</v>
      </c>
      <c r="AD1781" s="41" t="s">
        <v>13166</v>
      </c>
      <c r="AE1781" s="41">
        <v>1201.936</v>
      </c>
      <c r="AF1781" s="41">
        <v>-3.10436</v>
      </c>
      <c r="AG1781" s="42">
        <v>8.51E41</v>
      </c>
      <c r="AH1781" s="51">
        <v>0.008784</v>
      </c>
      <c r="AI1781" s="45" t="s">
        <v>13167</v>
      </c>
      <c r="AJ1781" s="45">
        <v>8.51404726131868E251</v>
      </c>
      <c r="AK1781" s="41">
        <v>5035.0</v>
      </c>
      <c r="AL1781" s="40" t="s">
        <v>2224</v>
      </c>
      <c r="AM1781" s="40" t="s">
        <v>7285</v>
      </c>
      <c r="AN1781" s="40" t="s">
        <v>5643</v>
      </c>
      <c r="AO1781" s="44"/>
    </row>
    <row r="1782">
      <c r="A1782" s="41">
        <v>183.0</v>
      </c>
      <c r="B1782" s="42">
        <v>1.67E9</v>
      </c>
      <c r="C1782" s="42">
        <v>3356.0</v>
      </c>
      <c r="D1782" s="40" t="s">
        <v>1243</v>
      </c>
      <c r="E1782" s="41">
        <v>140.0</v>
      </c>
      <c r="F1782" s="41">
        <v>35.0</v>
      </c>
      <c r="G1782" s="41">
        <v>70.0</v>
      </c>
      <c r="H1782" s="41">
        <v>-3.07733</v>
      </c>
      <c r="I1782" s="41">
        <v>10000.0</v>
      </c>
      <c r="J1782" s="41">
        <v>5000.0</v>
      </c>
      <c r="K1782" s="41">
        <v>1200.0</v>
      </c>
      <c r="L1782" s="41">
        <v>600.0</v>
      </c>
      <c r="M1782" s="41">
        <v>100.0</v>
      </c>
      <c r="N1782" s="40" t="s">
        <v>207</v>
      </c>
      <c r="O1782" s="40" t="s">
        <v>1371</v>
      </c>
      <c r="P1782" s="40" t="s">
        <v>209</v>
      </c>
      <c r="Q1782" s="40" t="s">
        <v>210</v>
      </c>
      <c r="R1782" s="40" t="b">
        <v>0</v>
      </c>
      <c r="S1782" s="40" t="s">
        <v>211</v>
      </c>
      <c r="T1782" s="40" t="s">
        <v>212</v>
      </c>
      <c r="U1782" s="41">
        <v>0.1</v>
      </c>
      <c r="V1782" s="41">
        <v>0.9</v>
      </c>
      <c r="W1782" s="41">
        <v>0.2</v>
      </c>
      <c r="X1782" s="41">
        <v>0.4</v>
      </c>
      <c r="Y1782" s="40" t="b">
        <v>0</v>
      </c>
      <c r="Z1782" s="40" t="b">
        <v>1</v>
      </c>
      <c r="AA1782" s="40" t="b">
        <v>0</v>
      </c>
      <c r="AB1782" s="40" t="b">
        <v>0</v>
      </c>
      <c r="AC1782" s="41" t="s">
        <v>13168</v>
      </c>
      <c r="AD1782" s="41" t="s">
        <v>13169</v>
      </c>
      <c r="AE1782" s="41">
        <v>1202.571</v>
      </c>
      <c r="AF1782" s="41">
        <v>-3.10445</v>
      </c>
      <c r="AG1782" s="42">
        <v>6.93E41</v>
      </c>
      <c r="AH1782" s="51">
        <v>0.008814</v>
      </c>
      <c r="AI1782" s="45" t="s">
        <v>13170</v>
      </c>
      <c r="AJ1782" s="40" t="s">
        <v>13171</v>
      </c>
      <c r="AK1782" s="41">
        <v>2345.0</v>
      </c>
      <c r="AL1782" s="40" t="s">
        <v>2224</v>
      </c>
      <c r="AM1782" s="40" t="s">
        <v>7285</v>
      </c>
      <c r="AN1782" s="40" t="s">
        <v>5643</v>
      </c>
      <c r="AO1782" s="44"/>
    </row>
    <row r="1783">
      <c r="A1783" s="41">
        <v>268.0</v>
      </c>
      <c r="B1783" s="42">
        <v>1.67E9</v>
      </c>
      <c r="C1783" s="42">
        <v>3356.0</v>
      </c>
      <c r="D1783" s="40" t="s">
        <v>1243</v>
      </c>
      <c r="E1783" s="41">
        <v>140.0</v>
      </c>
      <c r="F1783" s="41">
        <v>35.0</v>
      </c>
      <c r="G1783" s="41">
        <v>70.0</v>
      </c>
      <c r="H1783" s="41">
        <v>-3.07733</v>
      </c>
      <c r="I1783" s="41">
        <v>10000.0</v>
      </c>
      <c r="J1783" s="41">
        <v>5000.0</v>
      </c>
      <c r="K1783" s="41">
        <v>1200.0</v>
      </c>
      <c r="L1783" s="41">
        <v>600.0</v>
      </c>
      <c r="M1783" s="41">
        <v>100.0</v>
      </c>
      <c r="N1783" s="40" t="s">
        <v>207</v>
      </c>
      <c r="O1783" s="40" t="s">
        <v>208</v>
      </c>
      <c r="P1783" s="40" t="s">
        <v>212</v>
      </c>
      <c r="Q1783" s="40" t="s">
        <v>210</v>
      </c>
      <c r="R1783" s="40" t="b">
        <v>0</v>
      </c>
      <c r="S1783" s="40" t="s">
        <v>12879</v>
      </c>
      <c r="T1783" s="40" t="s">
        <v>212</v>
      </c>
      <c r="U1783" s="41">
        <v>0.1</v>
      </c>
      <c r="V1783" s="41">
        <v>0.9</v>
      </c>
      <c r="W1783" s="41">
        <v>0.3</v>
      </c>
      <c r="X1783" s="41">
        <v>0.5</v>
      </c>
      <c r="Y1783" s="40" t="b">
        <v>0</v>
      </c>
      <c r="Z1783" s="40" t="b">
        <v>1</v>
      </c>
      <c r="AA1783" s="40" t="b">
        <v>0</v>
      </c>
      <c r="AB1783" s="40" t="b">
        <v>0</v>
      </c>
      <c r="AC1783" s="41" t="s">
        <v>13172</v>
      </c>
      <c r="AD1783" s="41" t="s">
        <v>13173</v>
      </c>
      <c r="AE1783" s="41">
        <v>1201.419</v>
      </c>
      <c r="AF1783" s="41">
        <v>-3.10552</v>
      </c>
      <c r="AG1783" s="42">
        <v>1.2E42</v>
      </c>
      <c r="AH1783" s="51">
        <v>0.009163</v>
      </c>
      <c r="AI1783" s="45" t="s">
        <v>13174</v>
      </c>
      <c r="AJ1783" s="40" t="s">
        <v>13175</v>
      </c>
      <c r="AK1783" s="41">
        <v>2652.0</v>
      </c>
      <c r="AL1783" s="40" t="s">
        <v>2224</v>
      </c>
      <c r="AM1783" s="40" t="s">
        <v>7285</v>
      </c>
      <c r="AN1783" s="40" t="s">
        <v>5643</v>
      </c>
      <c r="AO1783" s="44"/>
    </row>
    <row r="1784">
      <c r="A1784" s="41">
        <v>175.0</v>
      </c>
      <c r="B1784" s="42">
        <v>1.67E9</v>
      </c>
      <c r="C1784" s="42">
        <v>3356.0</v>
      </c>
      <c r="D1784" s="40" t="s">
        <v>1243</v>
      </c>
      <c r="E1784" s="41">
        <v>140.0</v>
      </c>
      <c r="F1784" s="41">
        <v>35.0</v>
      </c>
      <c r="G1784" s="41">
        <v>70.0</v>
      </c>
      <c r="H1784" s="41">
        <v>-3.07733</v>
      </c>
      <c r="I1784" s="41">
        <v>10000.0</v>
      </c>
      <c r="J1784" s="41">
        <v>5000.0</v>
      </c>
      <c r="K1784" s="41">
        <v>1200.0</v>
      </c>
      <c r="L1784" s="41">
        <v>600.0</v>
      </c>
      <c r="M1784" s="41">
        <v>50.0</v>
      </c>
      <c r="N1784" s="40" t="s">
        <v>207</v>
      </c>
      <c r="O1784" s="40" t="s">
        <v>1371</v>
      </c>
      <c r="P1784" s="40" t="s">
        <v>212</v>
      </c>
      <c r="Q1784" s="40" t="s">
        <v>210</v>
      </c>
      <c r="R1784" s="40" t="b">
        <v>0</v>
      </c>
      <c r="S1784" s="40" t="s">
        <v>12879</v>
      </c>
      <c r="T1784" s="40" t="s">
        <v>212</v>
      </c>
      <c r="U1784" s="41">
        <v>0.1</v>
      </c>
      <c r="V1784" s="41">
        <v>0.9</v>
      </c>
      <c r="W1784" s="41">
        <v>0.2</v>
      </c>
      <c r="X1784" s="41">
        <v>0.5</v>
      </c>
      <c r="Y1784" s="40" t="b">
        <v>0</v>
      </c>
      <c r="Z1784" s="40" t="b">
        <v>1</v>
      </c>
      <c r="AA1784" s="40" t="b">
        <v>0</v>
      </c>
      <c r="AB1784" s="40" t="b">
        <v>0</v>
      </c>
      <c r="AC1784" s="41" t="s">
        <v>13176</v>
      </c>
      <c r="AD1784" s="41" t="s">
        <v>4841</v>
      </c>
      <c r="AE1784" s="41">
        <v>1202.308</v>
      </c>
      <c r="AF1784" s="41">
        <v>-3.10596</v>
      </c>
      <c r="AG1784" s="42">
        <v>1.16E42</v>
      </c>
      <c r="AH1784" s="51">
        <v>0.009303</v>
      </c>
      <c r="AI1784" s="45" t="s">
        <v>13177</v>
      </c>
      <c r="AJ1784" s="40" t="s">
        <v>13178</v>
      </c>
      <c r="AK1784" s="41">
        <v>3486.0</v>
      </c>
      <c r="AL1784" s="40" t="s">
        <v>2224</v>
      </c>
      <c r="AM1784" s="40" t="s">
        <v>7285</v>
      </c>
      <c r="AN1784" s="40" t="s">
        <v>5643</v>
      </c>
      <c r="AO1784" s="44"/>
    </row>
    <row r="1785">
      <c r="A1785" s="41">
        <v>198.0</v>
      </c>
      <c r="B1785" s="42">
        <v>1.67E9</v>
      </c>
      <c r="C1785" s="42">
        <v>3356.0</v>
      </c>
      <c r="D1785" s="40" t="s">
        <v>1243</v>
      </c>
      <c r="E1785" s="41">
        <v>140.0</v>
      </c>
      <c r="F1785" s="41">
        <v>35.0</v>
      </c>
      <c r="G1785" s="41">
        <v>70.0</v>
      </c>
      <c r="H1785" s="41">
        <v>-3.07733</v>
      </c>
      <c r="I1785" s="41">
        <v>10000.0</v>
      </c>
      <c r="J1785" s="41">
        <v>5000.0</v>
      </c>
      <c r="K1785" s="41">
        <v>1200.0</v>
      </c>
      <c r="L1785" s="41">
        <v>600.0</v>
      </c>
      <c r="M1785" s="41">
        <v>100.0</v>
      </c>
      <c r="N1785" s="40" t="s">
        <v>207</v>
      </c>
      <c r="O1785" s="40" t="s">
        <v>208</v>
      </c>
      <c r="P1785" s="40" t="s">
        <v>7310</v>
      </c>
      <c r="Q1785" s="40" t="s">
        <v>210</v>
      </c>
      <c r="R1785" s="40" t="b">
        <v>0</v>
      </c>
      <c r="S1785" s="40" t="s">
        <v>211</v>
      </c>
      <c r="T1785" s="40" t="s">
        <v>212</v>
      </c>
      <c r="U1785" s="41">
        <v>0.1</v>
      </c>
      <c r="V1785" s="41">
        <v>0.9</v>
      </c>
      <c r="W1785" s="41">
        <v>0.1</v>
      </c>
      <c r="X1785" s="41">
        <v>0.4</v>
      </c>
      <c r="Y1785" s="40" t="b">
        <v>0</v>
      </c>
      <c r="Z1785" s="40" t="b">
        <v>1</v>
      </c>
      <c r="AA1785" s="40" t="b">
        <v>0</v>
      </c>
      <c r="AB1785" s="40" t="b">
        <v>0</v>
      </c>
      <c r="AC1785" s="41" t="s">
        <v>9956</v>
      </c>
      <c r="AD1785" s="41" t="s">
        <v>13179</v>
      </c>
      <c r="AE1785" s="41">
        <v>1202.214</v>
      </c>
      <c r="AF1785" s="41">
        <v>-3.10605</v>
      </c>
      <c r="AG1785" s="42">
        <v>6.51E41</v>
      </c>
      <c r="AH1785" s="51">
        <v>0.009333</v>
      </c>
      <c r="AI1785" s="45" t="s">
        <v>13180</v>
      </c>
      <c r="AJ1785" s="40" t="s">
        <v>13181</v>
      </c>
      <c r="AK1785" s="41">
        <v>1518.0</v>
      </c>
      <c r="AL1785" s="40" t="s">
        <v>2224</v>
      </c>
      <c r="AM1785" s="40" t="s">
        <v>7285</v>
      </c>
      <c r="AN1785" s="40" t="s">
        <v>5643</v>
      </c>
      <c r="AO1785" s="44"/>
    </row>
    <row r="1786">
      <c r="A1786" s="41">
        <v>269.0</v>
      </c>
      <c r="B1786" s="42">
        <v>1.67E9</v>
      </c>
      <c r="C1786" s="42">
        <v>3356.0</v>
      </c>
      <c r="D1786" s="40" t="s">
        <v>1243</v>
      </c>
      <c r="E1786" s="41">
        <v>140.0</v>
      </c>
      <c r="F1786" s="41">
        <v>35.0</v>
      </c>
      <c r="G1786" s="41">
        <v>70.0</v>
      </c>
      <c r="H1786" s="41">
        <v>-3.07733</v>
      </c>
      <c r="I1786" s="41">
        <v>10000.0</v>
      </c>
      <c r="J1786" s="41">
        <v>5000.0</v>
      </c>
      <c r="K1786" s="41">
        <v>1200.0</v>
      </c>
      <c r="L1786" s="41">
        <v>600.0</v>
      </c>
      <c r="M1786" s="41">
        <v>100.0</v>
      </c>
      <c r="N1786" s="40" t="s">
        <v>207</v>
      </c>
      <c r="O1786" s="40" t="s">
        <v>208</v>
      </c>
      <c r="P1786" s="40" t="s">
        <v>212</v>
      </c>
      <c r="Q1786" s="40" t="s">
        <v>210</v>
      </c>
      <c r="R1786" s="40" t="b">
        <v>0</v>
      </c>
      <c r="S1786" s="40" t="s">
        <v>12879</v>
      </c>
      <c r="T1786" s="40" t="s">
        <v>212</v>
      </c>
      <c r="U1786" s="41">
        <v>0.1</v>
      </c>
      <c r="V1786" s="41">
        <v>0.9</v>
      </c>
      <c r="W1786" s="41">
        <v>0.3</v>
      </c>
      <c r="X1786" s="41">
        <v>0.6</v>
      </c>
      <c r="Y1786" s="40" t="b">
        <v>0</v>
      </c>
      <c r="Z1786" s="40" t="b">
        <v>1</v>
      </c>
      <c r="AA1786" s="40" t="b">
        <v>0</v>
      </c>
      <c r="AB1786" s="40" t="b">
        <v>0</v>
      </c>
      <c r="AC1786" s="41" t="s">
        <v>13182</v>
      </c>
      <c r="AD1786" s="41" t="s">
        <v>13183</v>
      </c>
      <c r="AE1786" s="41">
        <v>1200.683</v>
      </c>
      <c r="AF1786" s="41">
        <v>-3.10626</v>
      </c>
      <c r="AG1786" s="42">
        <v>1.16E42</v>
      </c>
      <c r="AH1786" s="51">
        <v>0.009402</v>
      </c>
      <c r="AI1786" s="45" t="s">
        <v>13184</v>
      </c>
      <c r="AJ1786" s="40" t="s">
        <v>13185</v>
      </c>
      <c r="AK1786" s="41">
        <v>2162.0</v>
      </c>
      <c r="AL1786" s="40" t="s">
        <v>2224</v>
      </c>
      <c r="AM1786" s="40" t="s">
        <v>7285</v>
      </c>
      <c r="AN1786" s="40" t="s">
        <v>5643</v>
      </c>
      <c r="AO1786" s="40"/>
    </row>
    <row r="1787">
      <c r="A1787" s="41">
        <v>239.0</v>
      </c>
      <c r="B1787" s="42">
        <v>1.67E9</v>
      </c>
      <c r="C1787" s="42">
        <v>3356.0</v>
      </c>
      <c r="D1787" s="40" t="s">
        <v>1243</v>
      </c>
      <c r="E1787" s="41">
        <v>140.0</v>
      </c>
      <c r="F1787" s="41">
        <v>35.0</v>
      </c>
      <c r="G1787" s="41">
        <v>70.0</v>
      </c>
      <c r="H1787" s="41">
        <v>-3.07733</v>
      </c>
      <c r="I1787" s="41">
        <v>10000.0</v>
      </c>
      <c r="J1787" s="41">
        <v>5000.0</v>
      </c>
      <c r="K1787" s="41">
        <v>1200.0</v>
      </c>
      <c r="L1787" s="41">
        <v>600.0</v>
      </c>
      <c r="M1787" s="41">
        <v>100.0</v>
      </c>
      <c r="N1787" s="40" t="s">
        <v>207</v>
      </c>
      <c r="O1787" s="40" t="s">
        <v>1371</v>
      </c>
      <c r="P1787" s="40" t="s">
        <v>1372</v>
      </c>
      <c r="Q1787" s="40" t="s">
        <v>210</v>
      </c>
      <c r="R1787" s="40" t="b">
        <v>0</v>
      </c>
      <c r="S1787" s="40" t="s">
        <v>211</v>
      </c>
      <c r="T1787" s="40" t="s">
        <v>212</v>
      </c>
      <c r="U1787" s="41">
        <v>0.1</v>
      </c>
      <c r="V1787" s="41">
        <v>0.9</v>
      </c>
      <c r="W1787" s="41">
        <v>0.2</v>
      </c>
      <c r="X1787" s="41">
        <v>0.6</v>
      </c>
      <c r="Y1787" s="40" t="b">
        <v>0</v>
      </c>
      <c r="Z1787" s="40" t="b">
        <v>1</v>
      </c>
      <c r="AA1787" s="40" t="b">
        <v>0</v>
      </c>
      <c r="AB1787" s="40" t="b">
        <v>0</v>
      </c>
      <c r="AC1787" s="41" t="s">
        <v>13186</v>
      </c>
      <c r="AD1787" s="41" t="s">
        <v>13187</v>
      </c>
      <c r="AE1787" s="41">
        <v>1203.831</v>
      </c>
      <c r="AF1787" s="41">
        <v>-3.10731</v>
      </c>
      <c r="AG1787" s="42">
        <v>1.39E42</v>
      </c>
      <c r="AH1787" s="51">
        <v>0.009742</v>
      </c>
      <c r="AI1787" s="45" t="s">
        <v>13188</v>
      </c>
      <c r="AJ1787" s="40" t="s">
        <v>13189</v>
      </c>
      <c r="AK1787" s="41">
        <v>1715.0</v>
      </c>
      <c r="AL1787" s="40" t="s">
        <v>2224</v>
      </c>
      <c r="AM1787" s="40" t="s">
        <v>7285</v>
      </c>
      <c r="AN1787" s="40" t="s">
        <v>5643</v>
      </c>
      <c r="AO1787" s="44"/>
    </row>
    <row r="1788">
      <c r="A1788" s="41">
        <v>78.0</v>
      </c>
      <c r="B1788" s="42">
        <v>1.67E9</v>
      </c>
      <c r="C1788" s="42">
        <v>3356.0</v>
      </c>
      <c r="D1788" s="40" t="s">
        <v>1243</v>
      </c>
      <c r="E1788" s="41">
        <v>140.0</v>
      </c>
      <c r="F1788" s="41">
        <v>35.0</v>
      </c>
      <c r="G1788" s="41">
        <v>70.0</v>
      </c>
      <c r="H1788" s="41">
        <v>-3.07733</v>
      </c>
      <c r="I1788" s="41">
        <v>10000.0</v>
      </c>
      <c r="J1788" s="41">
        <v>5000.0</v>
      </c>
      <c r="K1788" s="41">
        <v>1200.0</v>
      </c>
      <c r="L1788" s="41">
        <v>600.0</v>
      </c>
      <c r="M1788" s="41">
        <v>30.0</v>
      </c>
      <c r="N1788" s="40" t="s">
        <v>207</v>
      </c>
      <c r="O1788" s="40" t="s">
        <v>1371</v>
      </c>
      <c r="P1788" s="40" t="s">
        <v>212</v>
      </c>
      <c r="Q1788" s="40" t="s">
        <v>210</v>
      </c>
      <c r="R1788" s="40" t="b">
        <v>0</v>
      </c>
      <c r="S1788" s="40" t="s">
        <v>211</v>
      </c>
      <c r="T1788" s="40" t="s">
        <v>212</v>
      </c>
      <c r="U1788" s="41">
        <v>0.1</v>
      </c>
      <c r="V1788" s="41">
        <v>0.9</v>
      </c>
      <c r="W1788" s="41">
        <v>0.3</v>
      </c>
      <c r="X1788" s="41">
        <v>0.4</v>
      </c>
      <c r="Y1788" s="40" t="b">
        <v>0</v>
      </c>
      <c r="Z1788" s="40" t="b">
        <v>1</v>
      </c>
      <c r="AA1788" s="40" t="b">
        <v>0</v>
      </c>
      <c r="AB1788" s="40" t="b">
        <v>0</v>
      </c>
      <c r="AC1788" s="41" t="s">
        <v>13190</v>
      </c>
      <c r="AD1788" s="41" t="s">
        <v>13191</v>
      </c>
      <c r="AE1788" s="41">
        <v>1201.622</v>
      </c>
      <c r="AF1788" s="41">
        <v>-3.10741</v>
      </c>
      <c r="AG1788" s="42">
        <v>5.03E41</v>
      </c>
      <c r="AH1788" s="51">
        <v>0.009776</v>
      </c>
      <c r="AI1788" s="45" t="s">
        <v>13192</v>
      </c>
      <c r="AJ1788" s="40" t="s">
        <v>13193</v>
      </c>
      <c r="AK1788" s="41">
        <v>7926.0</v>
      </c>
      <c r="AL1788" s="40" t="s">
        <v>2224</v>
      </c>
      <c r="AM1788" s="40" t="s">
        <v>7285</v>
      </c>
      <c r="AN1788" s="40" t="s">
        <v>5643</v>
      </c>
      <c r="AO1788" s="44"/>
    </row>
    <row r="1789">
      <c r="A1789" s="41">
        <v>217.0</v>
      </c>
      <c r="B1789" s="42">
        <v>1.67E9</v>
      </c>
      <c r="C1789" s="42">
        <v>3356.0</v>
      </c>
      <c r="D1789" s="40" t="s">
        <v>1243</v>
      </c>
      <c r="E1789" s="41">
        <v>140.0</v>
      </c>
      <c r="F1789" s="41">
        <v>35.0</v>
      </c>
      <c r="G1789" s="41">
        <v>70.0</v>
      </c>
      <c r="H1789" s="41">
        <v>-3.07733</v>
      </c>
      <c r="I1789" s="41">
        <v>10000.0</v>
      </c>
      <c r="J1789" s="41">
        <v>5000.0</v>
      </c>
      <c r="K1789" s="41">
        <v>1200.0</v>
      </c>
      <c r="L1789" s="41">
        <v>600.0</v>
      </c>
      <c r="M1789" s="41">
        <v>100.0</v>
      </c>
      <c r="N1789" s="40" t="s">
        <v>207</v>
      </c>
      <c r="O1789" s="40" t="s">
        <v>1371</v>
      </c>
      <c r="P1789" s="40" t="s">
        <v>7305</v>
      </c>
      <c r="Q1789" s="40" t="s">
        <v>210</v>
      </c>
      <c r="R1789" s="40" t="b">
        <v>0</v>
      </c>
      <c r="S1789" s="40" t="s">
        <v>211</v>
      </c>
      <c r="T1789" s="40" t="s">
        <v>212</v>
      </c>
      <c r="U1789" s="41">
        <v>0.1</v>
      </c>
      <c r="V1789" s="41">
        <v>0.9</v>
      </c>
      <c r="W1789" s="41">
        <v>0.1</v>
      </c>
      <c r="X1789" s="41">
        <v>0.5</v>
      </c>
      <c r="Y1789" s="40" t="b">
        <v>0</v>
      </c>
      <c r="Z1789" s="40" t="b">
        <v>1</v>
      </c>
      <c r="AA1789" s="40" t="b">
        <v>0</v>
      </c>
      <c r="AB1789" s="40" t="b">
        <v>0</v>
      </c>
      <c r="AC1789" s="41" t="s">
        <v>13194</v>
      </c>
      <c r="AD1789" s="41" t="s">
        <v>13195</v>
      </c>
      <c r="AE1789" s="41">
        <v>1203.212</v>
      </c>
      <c r="AF1789" s="41">
        <v>-3.10819</v>
      </c>
      <c r="AG1789" s="42">
        <v>1.39E42</v>
      </c>
      <c r="AH1789" s="51">
        <v>0.010028</v>
      </c>
      <c r="AI1789" s="45" t="s">
        <v>13196</v>
      </c>
      <c r="AJ1789" s="40" t="s">
        <v>13197</v>
      </c>
      <c r="AK1789" s="41">
        <v>1917.0</v>
      </c>
      <c r="AL1789" s="40" t="s">
        <v>2224</v>
      </c>
      <c r="AM1789" s="40" t="s">
        <v>7285</v>
      </c>
      <c r="AN1789" s="40" t="s">
        <v>5643</v>
      </c>
      <c r="AO1789" s="44"/>
    </row>
    <row r="1790">
      <c r="A1790" s="41">
        <v>93.0</v>
      </c>
      <c r="B1790" s="42">
        <v>1.67E9</v>
      </c>
      <c r="C1790" s="42">
        <v>3356.0</v>
      </c>
      <c r="D1790" s="40" t="s">
        <v>1243</v>
      </c>
      <c r="E1790" s="41">
        <v>140.0</v>
      </c>
      <c r="F1790" s="41">
        <v>35.0</v>
      </c>
      <c r="G1790" s="41">
        <v>70.0</v>
      </c>
      <c r="H1790" s="41">
        <v>-3.07733</v>
      </c>
      <c r="I1790" s="41">
        <v>10000.0</v>
      </c>
      <c r="J1790" s="41">
        <v>5000.0</v>
      </c>
      <c r="K1790" s="41">
        <v>1200.0</v>
      </c>
      <c r="L1790" s="41">
        <v>600.0</v>
      </c>
      <c r="M1790" s="41">
        <v>50.0</v>
      </c>
      <c r="N1790" s="40" t="s">
        <v>207</v>
      </c>
      <c r="O1790" s="40" t="s">
        <v>1371</v>
      </c>
      <c r="P1790" s="40" t="s">
        <v>209</v>
      </c>
      <c r="Q1790" s="40" t="s">
        <v>210</v>
      </c>
      <c r="R1790" s="40" t="b">
        <v>0</v>
      </c>
      <c r="S1790" s="40" t="s">
        <v>211</v>
      </c>
      <c r="T1790" s="40" t="s">
        <v>212</v>
      </c>
      <c r="U1790" s="41">
        <v>0.1</v>
      </c>
      <c r="V1790" s="41">
        <v>0.9</v>
      </c>
      <c r="W1790" s="41">
        <v>0.2</v>
      </c>
      <c r="X1790" s="41">
        <v>0.4</v>
      </c>
      <c r="Y1790" s="40" t="b">
        <v>0</v>
      </c>
      <c r="Z1790" s="40" t="b">
        <v>1</v>
      </c>
      <c r="AA1790" s="40" t="b">
        <v>0</v>
      </c>
      <c r="AB1790" s="40" t="b">
        <v>0</v>
      </c>
      <c r="AC1790" s="41" t="s">
        <v>13198</v>
      </c>
      <c r="AD1790" s="41" t="s">
        <v>13199</v>
      </c>
      <c r="AE1790" s="41">
        <v>1203.084</v>
      </c>
      <c r="AF1790" s="41">
        <v>-3.10853</v>
      </c>
      <c r="AG1790" s="42">
        <v>3.48E41</v>
      </c>
      <c r="AH1790" s="51">
        <v>0.01014</v>
      </c>
      <c r="AI1790" s="45" t="s">
        <v>13200</v>
      </c>
      <c r="AJ1790" s="40" t="s">
        <v>13201</v>
      </c>
      <c r="AK1790" s="41">
        <v>4796.0</v>
      </c>
      <c r="AL1790" s="40" t="s">
        <v>2224</v>
      </c>
      <c r="AM1790" s="40" t="s">
        <v>7285</v>
      </c>
      <c r="AN1790" s="40" t="s">
        <v>5643</v>
      </c>
      <c r="AO1790" s="44"/>
    </row>
    <row r="1791">
      <c r="A1791" s="41">
        <v>18.0</v>
      </c>
      <c r="B1791" s="42">
        <v>1.67E9</v>
      </c>
      <c r="C1791" s="42">
        <v>3356.0</v>
      </c>
      <c r="D1791" s="40" t="s">
        <v>1243</v>
      </c>
      <c r="E1791" s="41">
        <v>140.0</v>
      </c>
      <c r="F1791" s="41">
        <v>35.0</v>
      </c>
      <c r="G1791" s="41">
        <v>70.0</v>
      </c>
      <c r="H1791" s="41">
        <v>-3.07733</v>
      </c>
      <c r="I1791" s="41">
        <v>10000.0</v>
      </c>
      <c r="J1791" s="41">
        <v>5000.0</v>
      </c>
      <c r="K1791" s="41">
        <v>1200.0</v>
      </c>
      <c r="L1791" s="41">
        <v>600.0</v>
      </c>
      <c r="M1791" s="41">
        <v>30.0</v>
      </c>
      <c r="N1791" s="40" t="s">
        <v>207</v>
      </c>
      <c r="O1791" s="40" t="s">
        <v>208</v>
      </c>
      <c r="P1791" s="40" t="s">
        <v>7310</v>
      </c>
      <c r="Q1791" s="40" t="s">
        <v>210</v>
      </c>
      <c r="R1791" s="40" t="b">
        <v>0</v>
      </c>
      <c r="S1791" s="40" t="s">
        <v>211</v>
      </c>
      <c r="T1791" s="40" t="s">
        <v>212</v>
      </c>
      <c r="U1791" s="41">
        <v>0.1</v>
      </c>
      <c r="V1791" s="41">
        <v>0.9</v>
      </c>
      <c r="W1791" s="41">
        <v>0.1</v>
      </c>
      <c r="X1791" s="41">
        <v>0.4</v>
      </c>
      <c r="Y1791" s="40" t="b">
        <v>0</v>
      </c>
      <c r="Z1791" s="40" t="b">
        <v>1</v>
      </c>
      <c r="AA1791" s="40" t="b">
        <v>0</v>
      </c>
      <c r="AB1791" s="40" t="b">
        <v>0</v>
      </c>
      <c r="AC1791" s="41" t="s">
        <v>13202</v>
      </c>
      <c r="AD1791" s="41" t="s">
        <v>13203</v>
      </c>
      <c r="AE1791" s="41">
        <v>1033.325</v>
      </c>
      <c r="AF1791" s="41">
        <v>-3.10875</v>
      </c>
      <c r="AG1791" s="42">
        <v>1.0E42</v>
      </c>
      <c r="AH1791" s="51">
        <v>0.010211</v>
      </c>
      <c r="AI1791" s="45" t="s">
        <v>13204</v>
      </c>
      <c r="AJ1791" s="44" t="s">
        <v>397</v>
      </c>
      <c r="AK1791" s="41">
        <v>10000.0</v>
      </c>
      <c r="AL1791" s="40" t="s">
        <v>216</v>
      </c>
      <c r="AM1791" s="40" t="s">
        <v>7285</v>
      </c>
      <c r="AN1791" s="40" t="s">
        <v>5627</v>
      </c>
      <c r="AO1791" s="40"/>
    </row>
    <row r="1792">
      <c r="A1792" s="41">
        <v>231.0</v>
      </c>
      <c r="B1792" s="42">
        <v>1.67E9</v>
      </c>
      <c r="C1792" s="42">
        <v>3356.0</v>
      </c>
      <c r="D1792" s="40" t="s">
        <v>1243</v>
      </c>
      <c r="E1792" s="41">
        <v>140.0</v>
      </c>
      <c r="F1792" s="41">
        <v>35.0</v>
      </c>
      <c r="G1792" s="41">
        <v>70.0</v>
      </c>
      <c r="H1792" s="41">
        <v>-3.07733</v>
      </c>
      <c r="I1792" s="41">
        <v>10000.0</v>
      </c>
      <c r="J1792" s="41">
        <v>5000.0</v>
      </c>
      <c r="K1792" s="41">
        <v>1200.0</v>
      </c>
      <c r="L1792" s="41">
        <v>600.0</v>
      </c>
      <c r="M1792" s="41">
        <v>100.0</v>
      </c>
      <c r="N1792" s="40" t="s">
        <v>207</v>
      </c>
      <c r="O1792" s="40" t="s">
        <v>208</v>
      </c>
      <c r="P1792" s="40" t="s">
        <v>7305</v>
      </c>
      <c r="Q1792" s="40" t="s">
        <v>210</v>
      </c>
      <c r="R1792" s="40" t="b">
        <v>0</v>
      </c>
      <c r="S1792" s="40" t="s">
        <v>12879</v>
      </c>
      <c r="T1792" s="40" t="s">
        <v>212</v>
      </c>
      <c r="U1792" s="41">
        <v>0.1</v>
      </c>
      <c r="V1792" s="41">
        <v>0.9</v>
      </c>
      <c r="W1792" s="41">
        <v>0.3</v>
      </c>
      <c r="X1792" s="41">
        <v>0.4</v>
      </c>
      <c r="Y1792" s="40" t="b">
        <v>0</v>
      </c>
      <c r="Z1792" s="40" t="b">
        <v>1</v>
      </c>
      <c r="AA1792" s="40" t="b">
        <v>0</v>
      </c>
      <c r="AB1792" s="40" t="b">
        <v>0</v>
      </c>
      <c r="AC1792" s="41" t="s">
        <v>13205</v>
      </c>
      <c r="AD1792" s="41" t="s">
        <v>13206</v>
      </c>
      <c r="AE1792" s="41">
        <v>1202.911</v>
      </c>
      <c r="AF1792" s="41">
        <v>-3.10894</v>
      </c>
      <c r="AG1792" s="42">
        <v>1.21E42</v>
      </c>
      <c r="AH1792" s="51">
        <v>0.010272</v>
      </c>
      <c r="AI1792" s="45" t="s">
        <v>13207</v>
      </c>
      <c r="AJ1792" s="40" t="s">
        <v>13208</v>
      </c>
      <c r="AK1792" s="41">
        <v>2201.0</v>
      </c>
      <c r="AL1792" s="40" t="s">
        <v>2224</v>
      </c>
      <c r="AM1792" s="40" t="s">
        <v>7285</v>
      </c>
      <c r="AN1792" s="40" t="s">
        <v>5643</v>
      </c>
      <c r="AO1792" s="44"/>
    </row>
    <row r="1793">
      <c r="A1793" s="41">
        <v>233.0</v>
      </c>
      <c r="B1793" s="42">
        <v>1.67E9</v>
      </c>
      <c r="C1793" s="42">
        <v>3356.0</v>
      </c>
      <c r="D1793" s="40" t="s">
        <v>1243</v>
      </c>
      <c r="E1793" s="41">
        <v>140.0</v>
      </c>
      <c r="F1793" s="41">
        <v>35.0</v>
      </c>
      <c r="G1793" s="41">
        <v>70.0</v>
      </c>
      <c r="H1793" s="41">
        <v>-3.07733</v>
      </c>
      <c r="I1793" s="41">
        <v>10000.0</v>
      </c>
      <c r="J1793" s="41">
        <v>5000.0</v>
      </c>
      <c r="K1793" s="41">
        <v>1200.0</v>
      </c>
      <c r="L1793" s="41">
        <v>600.0</v>
      </c>
      <c r="M1793" s="41">
        <v>100.0</v>
      </c>
      <c r="N1793" s="40" t="s">
        <v>207</v>
      </c>
      <c r="O1793" s="40" t="s">
        <v>208</v>
      </c>
      <c r="P1793" s="40" t="s">
        <v>7305</v>
      </c>
      <c r="Q1793" s="40" t="s">
        <v>210</v>
      </c>
      <c r="R1793" s="40" t="b">
        <v>0</v>
      </c>
      <c r="S1793" s="40" t="s">
        <v>12879</v>
      </c>
      <c r="T1793" s="40" t="s">
        <v>212</v>
      </c>
      <c r="U1793" s="41">
        <v>0.1</v>
      </c>
      <c r="V1793" s="41">
        <v>0.9</v>
      </c>
      <c r="W1793" s="41">
        <v>0.3</v>
      </c>
      <c r="X1793" s="41">
        <v>0.6</v>
      </c>
      <c r="Y1793" s="40" t="b">
        <v>0</v>
      </c>
      <c r="Z1793" s="40" t="b">
        <v>1</v>
      </c>
      <c r="AA1793" s="40" t="b">
        <v>0</v>
      </c>
      <c r="AB1793" s="40" t="b">
        <v>0</v>
      </c>
      <c r="AC1793" s="41" t="s">
        <v>13209</v>
      </c>
      <c r="AD1793" s="41" t="s">
        <v>13210</v>
      </c>
      <c r="AE1793" s="41">
        <v>1202.846</v>
      </c>
      <c r="AF1793" s="41">
        <v>-3.1091</v>
      </c>
      <c r="AG1793" s="42">
        <v>1.16E42</v>
      </c>
      <c r="AH1793" s="51">
        <v>0.010326</v>
      </c>
      <c r="AI1793" s="45" t="s">
        <v>13211</v>
      </c>
      <c r="AJ1793" s="40" t="s">
        <v>13212</v>
      </c>
      <c r="AK1793" s="41">
        <v>1454.0</v>
      </c>
      <c r="AL1793" s="40" t="s">
        <v>2224</v>
      </c>
      <c r="AM1793" s="40" t="s">
        <v>7285</v>
      </c>
      <c r="AN1793" s="40" t="s">
        <v>5643</v>
      </c>
      <c r="AO1793" s="44"/>
    </row>
    <row r="1794">
      <c r="A1794" s="41">
        <v>16.0</v>
      </c>
      <c r="B1794" s="42">
        <v>1.67E9</v>
      </c>
      <c r="C1794" s="42">
        <v>3356.0</v>
      </c>
      <c r="D1794" s="40" t="s">
        <v>1243</v>
      </c>
      <c r="E1794" s="41">
        <v>140.0</v>
      </c>
      <c r="F1794" s="41">
        <v>35.0</v>
      </c>
      <c r="G1794" s="41">
        <v>70.0</v>
      </c>
      <c r="H1794" s="41">
        <v>-3.07733</v>
      </c>
      <c r="I1794" s="41">
        <v>10000.0</v>
      </c>
      <c r="J1794" s="41">
        <v>5000.0</v>
      </c>
      <c r="K1794" s="41">
        <v>1200.0</v>
      </c>
      <c r="L1794" s="41">
        <v>600.0</v>
      </c>
      <c r="M1794" s="41">
        <v>30.0</v>
      </c>
      <c r="N1794" s="40" t="s">
        <v>207</v>
      </c>
      <c r="O1794" s="40" t="s">
        <v>208</v>
      </c>
      <c r="P1794" s="40" t="s">
        <v>209</v>
      </c>
      <c r="Q1794" s="40" t="s">
        <v>210</v>
      </c>
      <c r="R1794" s="40" t="b">
        <v>0</v>
      </c>
      <c r="S1794" s="40" t="s">
        <v>12879</v>
      </c>
      <c r="T1794" s="40" t="s">
        <v>212</v>
      </c>
      <c r="U1794" s="41">
        <v>0.1</v>
      </c>
      <c r="V1794" s="41">
        <v>0.9</v>
      </c>
      <c r="W1794" s="41">
        <v>0.3</v>
      </c>
      <c r="X1794" s="41">
        <v>0.5</v>
      </c>
      <c r="Y1794" s="40" t="b">
        <v>0</v>
      </c>
      <c r="Z1794" s="40" t="b">
        <v>1</v>
      </c>
      <c r="AA1794" s="40" t="b">
        <v>0</v>
      </c>
      <c r="AB1794" s="40" t="b">
        <v>0</v>
      </c>
      <c r="AC1794" s="41" t="s">
        <v>963</v>
      </c>
      <c r="AD1794" s="41" t="s">
        <v>13213</v>
      </c>
      <c r="AE1794" s="41">
        <v>834.2384</v>
      </c>
      <c r="AF1794" s="41">
        <v>-3.10948</v>
      </c>
      <c r="AG1794" s="42">
        <v>8.57E41</v>
      </c>
      <c r="AH1794" s="51">
        <v>0.010447</v>
      </c>
      <c r="AI1794" s="45" t="s">
        <v>13214</v>
      </c>
      <c r="AJ1794" s="40" t="s">
        <v>13215</v>
      </c>
      <c r="AK1794" s="41">
        <v>10000.0</v>
      </c>
      <c r="AL1794" s="40" t="s">
        <v>216</v>
      </c>
      <c r="AM1794" s="40" t="s">
        <v>7285</v>
      </c>
      <c r="AN1794" s="40" t="s">
        <v>5627</v>
      </c>
      <c r="AO1794" s="44"/>
    </row>
    <row r="1795">
      <c r="A1795" s="41">
        <v>5.0</v>
      </c>
      <c r="B1795" s="42">
        <v>1.67E9</v>
      </c>
      <c r="C1795" s="42">
        <v>3356.0</v>
      </c>
      <c r="D1795" s="40" t="s">
        <v>1243</v>
      </c>
      <c r="E1795" s="41">
        <v>140.0</v>
      </c>
      <c r="F1795" s="41">
        <v>35.0</v>
      </c>
      <c r="G1795" s="41">
        <v>70.0</v>
      </c>
      <c r="H1795" s="41">
        <v>-3.07733</v>
      </c>
      <c r="I1795" s="41">
        <v>10000.0</v>
      </c>
      <c r="J1795" s="41">
        <v>5000.0</v>
      </c>
      <c r="K1795" s="41">
        <v>1200.0</v>
      </c>
      <c r="L1795" s="41">
        <v>600.0</v>
      </c>
      <c r="M1795" s="41">
        <v>30.0</v>
      </c>
      <c r="N1795" s="40" t="s">
        <v>207</v>
      </c>
      <c r="O1795" s="40" t="s">
        <v>208</v>
      </c>
      <c r="P1795" s="40" t="s">
        <v>209</v>
      </c>
      <c r="Q1795" s="40" t="s">
        <v>210</v>
      </c>
      <c r="R1795" s="40" t="b">
        <v>0</v>
      </c>
      <c r="S1795" s="40" t="s">
        <v>211</v>
      </c>
      <c r="T1795" s="40" t="s">
        <v>212</v>
      </c>
      <c r="U1795" s="41">
        <v>0.1</v>
      </c>
      <c r="V1795" s="41">
        <v>0.9</v>
      </c>
      <c r="W1795" s="41">
        <v>0.2</v>
      </c>
      <c r="X1795" s="41">
        <v>0.6</v>
      </c>
      <c r="Y1795" s="40" t="b">
        <v>0</v>
      </c>
      <c r="Z1795" s="40" t="b">
        <v>1</v>
      </c>
      <c r="AA1795" s="40" t="b">
        <v>0</v>
      </c>
      <c r="AB1795" s="40" t="b">
        <v>0</v>
      </c>
      <c r="AC1795" s="41" t="s">
        <v>13216</v>
      </c>
      <c r="AD1795" s="41" t="s">
        <v>13217</v>
      </c>
      <c r="AE1795" s="41">
        <v>1103.097</v>
      </c>
      <c r="AF1795" s="41">
        <v>-3.10981</v>
      </c>
      <c r="AG1795" s="42">
        <v>9.93E41</v>
      </c>
      <c r="AH1795" s="51">
        <v>0.010554</v>
      </c>
      <c r="AI1795" s="45" t="s">
        <v>13218</v>
      </c>
      <c r="AJ1795" s="45">
        <v>9.93003643437522E251</v>
      </c>
      <c r="AK1795" s="41">
        <v>10000.0</v>
      </c>
      <c r="AL1795" s="40" t="s">
        <v>216</v>
      </c>
      <c r="AM1795" s="40" t="s">
        <v>7285</v>
      </c>
      <c r="AN1795" s="40" t="s">
        <v>5627</v>
      </c>
      <c r="AO1795" s="44"/>
    </row>
    <row r="1796">
      <c r="A1796" s="41">
        <v>110.0</v>
      </c>
      <c r="B1796" s="42">
        <v>1.67E9</v>
      </c>
      <c r="C1796" s="42">
        <v>3356.0</v>
      </c>
      <c r="D1796" s="40" t="s">
        <v>1243</v>
      </c>
      <c r="E1796" s="41">
        <v>140.0</v>
      </c>
      <c r="F1796" s="41">
        <v>35.0</v>
      </c>
      <c r="G1796" s="41">
        <v>70.0</v>
      </c>
      <c r="H1796" s="41">
        <v>-3.07733</v>
      </c>
      <c r="I1796" s="41">
        <v>10000.0</v>
      </c>
      <c r="J1796" s="41">
        <v>5000.0</v>
      </c>
      <c r="K1796" s="41">
        <v>1200.0</v>
      </c>
      <c r="L1796" s="41">
        <v>600.0</v>
      </c>
      <c r="M1796" s="41">
        <v>50.0</v>
      </c>
      <c r="N1796" s="40" t="s">
        <v>207</v>
      </c>
      <c r="O1796" s="40" t="s">
        <v>208</v>
      </c>
      <c r="P1796" s="40" t="s">
        <v>7310</v>
      </c>
      <c r="Q1796" s="40" t="s">
        <v>210</v>
      </c>
      <c r="R1796" s="40" t="b">
        <v>0</v>
      </c>
      <c r="S1796" s="40" t="s">
        <v>211</v>
      </c>
      <c r="T1796" s="40" t="s">
        <v>212</v>
      </c>
      <c r="U1796" s="41">
        <v>0.1</v>
      </c>
      <c r="V1796" s="41">
        <v>0.9</v>
      </c>
      <c r="W1796" s="41">
        <v>0.1</v>
      </c>
      <c r="X1796" s="41">
        <v>0.6</v>
      </c>
      <c r="Y1796" s="40" t="b">
        <v>0</v>
      </c>
      <c r="Z1796" s="40" t="b">
        <v>1</v>
      </c>
      <c r="AA1796" s="40" t="b">
        <v>0</v>
      </c>
      <c r="AB1796" s="40" t="b">
        <v>0</v>
      </c>
      <c r="AC1796" s="41" t="s">
        <v>13219</v>
      </c>
      <c r="AD1796" s="41" t="s">
        <v>13220</v>
      </c>
      <c r="AE1796" s="41">
        <v>1202.563</v>
      </c>
      <c r="AF1796" s="41">
        <v>-3.11033</v>
      </c>
      <c r="AG1796" s="42">
        <v>1.17E42</v>
      </c>
      <c r="AH1796" s="51">
        <v>0.010724</v>
      </c>
      <c r="AI1796" s="45" t="s">
        <v>13221</v>
      </c>
      <c r="AJ1796" s="44" t="s">
        <v>397</v>
      </c>
      <c r="AK1796" s="41">
        <v>4829.0</v>
      </c>
      <c r="AL1796" s="40" t="s">
        <v>2224</v>
      </c>
      <c r="AM1796" s="40" t="s">
        <v>7285</v>
      </c>
      <c r="AN1796" s="40" t="s">
        <v>5627</v>
      </c>
      <c r="AO1796" s="44"/>
    </row>
    <row r="1797">
      <c r="A1797" s="41">
        <v>212.0</v>
      </c>
      <c r="B1797" s="42">
        <v>1.67E9</v>
      </c>
      <c r="C1797" s="42">
        <v>3356.0</v>
      </c>
      <c r="D1797" s="40" t="s">
        <v>1243</v>
      </c>
      <c r="E1797" s="41">
        <v>140.0</v>
      </c>
      <c r="F1797" s="41">
        <v>35.0</v>
      </c>
      <c r="G1797" s="41">
        <v>70.0</v>
      </c>
      <c r="H1797" s="41">
        <v>-3.07733</v>
      </c>
      <c r="I1797" s="41">
        <v>10000.0</v>
      </c>
      <c r="J1797" s="41">
        <v>5000.0</v>
      </c>
      <c r="K1797" s="41">
        <v>1200.0</v>
      </c>
      <c r="L1797" s="41">
        <v>600.0</v>
      </c>
      <c r="M1797" s="41">
        <v>100.0</v>
      </c>
      <c r="N1797" s="40" t="s">
        <v>207</v>
      </c>
      <c r="O1797" s="40" t="s">
        <v>208</v>
      </c>
      <c r="P1797" s="40" t="s">
        <v>7310</v>
      </c>
      <c r="Q1797" s="40" t="s">
        <v>210</v>
      </c>
      <c r="R1797" s="40" t="b">
        <v>0</v>
      </c>
      <c r="S1797" s="40" t="s">
        <v>12879</v>
      </c>
      <c r="T1797" s="40" t="s">
        <v>212</v>
      </c>
      <c r="U1797" s="41">
        <v>0.1</v>
      </c>
      <c r="V1797" s="41">
        <v>0.9</v>
      </c>
      <c r="W1797" s="41">
        <v>0.2</v>
      </c>
      <c r="X1797" s="41">
        <v>0.6</v>
      </c>
      <c r="Y1797" s="40" t="b">
        <v>0</v>
      </c>
      <c r="Z1797" s="40" t="b">
        <v>1</v>
      </c>
      <c r="AA1797" s="40" t="b">
        <v>0</v>
      </c>
      <c r="AB1797" s="40" t="b">
        <v>0</v>
      </c>
      <c r="AC1797" s="41" t="s">
        <v>13222</v>
      </c>
      <c r="AD1797" s="41" t="s">
        <v>13103</v>
      </c>
      <c r="AE1797" s="41">
        <v>1202.732</v>
      </c>
      <c r="AF1797" s="41">
        <v>-3.11096</v>
      </c>
      <c r="AG1797" s="42">
        <v>6.94E41</v>
      </c>
      <c r="AH1797" s="51">
        <v>0.010929</v>
      </c>
      <c r="AI1797" s="45" t="s">
        <v>13223</v>
      </c>
      <c r="AJ1797" s="40" t="s">
        <v>13224</v>
      </c>
      <c r="AK1797" s="41">
        <v>1238.0</v>
      </c>
      <c r="AL1797" s="40" t="s">
        <v>2224</v>
      </c>
      <c r="AM1797" s="40" t="s">
        <v>7285</v>
      </c>
      <c r="AN1797" s="40" t="s">
        <v>5643</v>
      </c>
      <c r="AO1797" s="40"/>
    </row>
    <row r="1798">
      <c r="A1798" s="41">
        <v>30.0</v>
      </c>
      <c r="B1798" s="42">
        <v>1.67E9</v>
      </c>
      <c r="C1798" s="42">
        <v>3356.0</v>
      </c>
      <c r="D1798" s="40" t="s">
        <v>1243</v>
      </c>
      <c r="E1798" s="41">
        <v>140.0</v>
      </c>
      <c r="F1798" s="41">
        <v>35.0</v>
      </c>
      <c r="G1798" s="41">
        <v>70.0</v>
      </c>
      <c r="H1798" s="41">
        <v>-3.07733</v>
      </c>
      <c r="I1798" s="41">
        <v>10000.0</v>
      </c>
      <c r="J1798" s="41">
        <v>5000.0</v>
      </c>
      <c r="K1798" s="41">
        <v>1200.0</v>
      </c>
      <c r="L1798" s="41">
        <v>600.0</v>
      </c>
      <c r="M1798" s="41">
        <v>30.0</v>
      </c>
      <c r="N1798" s="40" t="s">
        <v>207</v>
      </c>
      <c r="O1798" s="40" t="s">
        <v>208</v>
      </c>
      <c r="P1798" s="40" t="s">
        <v>7310</v>
      </c>
      <c r="Q1798" s="40" t="s">
        <v>210</v>
      </c>
      <c r="R1798" s="40" t="b">
        <v>0</v>
      </c>
      <c r="S1798" s="40" t="s">
        <v>12879</v>
      </c>
      <c r="T1798" s="40" t="s">
        <v>212</v>
      </c>
      <c r="U1798" s="41">
        <v>0.1</v>
      </c>
      <c r="V1798" s="41">
        <v>0.9</v>
      </c>
      <c r="W1798" s="41">
        <v>0.2</v>
      </c>
      <c r="X1798" s="41">
        <v>0.4</v>
      </c>
      <c r="Y1798" s="40" t="b">
        <v>0</v>
      </c>
      <c r="Z1798" s="40" t="b">
        <v>1</v>
      </c>
      <c r="AA1798" s="40" t="b">
        <v>0</v>
      </c>
      <c r="AB1798" s="40" t="b">
        <v>0</v>
      </c>
      <c r="AC1798" s="41" t="s">
        <v>13225</v>
      </c>
      <c r="AD1798" s="41" t="s">
        <v>13226</v>
      </c>
      <c r="AE1798" s="41">
        <v>1072.424</v>
      </c>
      <c r="AF1798" s="41">
        <v>-3.1117</v>
      </c>
      <c r="AG1798" s="42">
        <v>1.39E42</v>
      </c>
      <c r="AH1798" s="51">
        <v>0.011171</v>
      </c>
      <c r="AI1798" s="45" t="s">
        <v>13227</v>
      </c>
      <c r="AJ1798" s="45">
        <v>1.3934429672286E257</v>
      </c>
      <c r="AK1798" s="41">
        <v>10000.0</v>
      </c>
      <c r="AL1798" s="40" t="s">
        <v>216</v>
      </c>
      <c r="AM1798" s="40" t="s">
        <v>7285</v>
      </c>
      <c r="AN1798" s="40" t="s">
        <v>5627</v>
      </c>
      <c r="AO1798" s="44"/>
    </row>
    <row r="1799">
      <c r="A1799" s="41">
        <v>80.0</v>
      </c>
      <c r="B1799" s="42">
        <v>1.67E9</v>
      </c>
      <c r="C1799" s="42">
        <v>3356.0</v>
      </c>
      <c r="D1799" s="40" t="s">
        <v>1243</v>
      </c>
      <c r="E1799" s="41">
        <v>140.0</v>
      </c>
      <c r="F1799" s="41">
        <v>35.0</v>
      </c>
      <c r="G1799" s="41">
        <v>70.0</v>
      </c>
      <c r="H1799" s="41">
        <v>-3.07733</v>
      </c>
      <c r="I1799" s="41">
        <v>10000.0</v>
      </c>
      <c r="J1799" s="41">
        <v>5000.0</v>
      </c>
      <c r="K1799" s="41">
        <v>1200.0</v>
      </c>
      <c r="L1799" s="41">
        <v>600.0</v>
      </c>
      <c r="M1799" s="41">
        <v>30.0</v>
      </c>
      <c r="N1799" s="40" t="s">
        <v>207</v>
      </c>
      <c r="O1799" s="40" t="s">
        <v>1371</v>
      </c>
      <c r="P1799" s="40" t="s">
        <v>212</v>
      </c>
      <c r="Q1799" s="40" t="s">
        <v>210</v>
      </c>
      <c r="R1799" s="40" t="b">
        <v>0</v>
      </c>
      <c r="S1799" s="40" t="s">
        <v>211</v>
      </c>
      <c r="T1799" s="40" t="s">
        <v>212</v>
      </c>
      <c r="U1799" s="41">
        <v>0.1</v>
      </c>
      <c r="V1799" s="41">
        <v>0.9</v>
      </c>
      <c r="W1799" s="41">
        <v>0.3</v>
      </c>
      <c r="X1799" s="41">
        <v>0.6</v>
      </c>
      <c r="Y1799" s="40" t="b">
        <v>0</v>
      </c>
      <c r="Z1799" s="40" t="b">
        <v>1</v>
      </c>
      <c r="AA1799" s="40" t="b">
        <v>0</v>
      </c>
      <c r="AB1799" s="40" t="b">
        <v>0</v>
      </c>
      <c r="AC1799" s="41" t="s">
        <v>13228</v>
      </c>
      <c r="AD1799" s="41" t="s">
        <v>13229</v>
      </c>
      <c r="AE1799" s="41">
        <v>1203.332</v>
      </c>
      <c r="AF1799" s="41">
        <v>-3.11234</v>
      </c>
      <c r="AG1799" s="42">
        <v>4.6E41</v>
      </c>
      <c r="AH1799" s="51">
        <v>0.011378</v>
      </c>
      <c r="AI1799" s="45" t="s">
        <v>13230</v>
      </c>
      <c r="AJ1799" s="40" t="s">
        <v>13231</v>
      </c>
      <c r="AK1799" s="41">
        <v>5401.0</v>
      </c>
      <c r="AL1799" s="40" t="s">
        <v>2224</v>
      </c>
      <c r="AM1799" s="40" t="s">
        <v>7285</v>
      </c>
      <c r="AN1799" s="40" t="s">
        <v>5643</v>
      </c>
      <c r="AO1799" s="40"/>
    </row>
    <row r="1800">
      <c r="A1800" s="41">
        <v>225.0</v>
      </c>
      <c r="B1800" s="42">
        <v>1.67E9</v>
      </c>
      <c r="C1800" s="42">
        <v>3356.0</v>
      </c>
      <c r="D1800" s="40" t="s">
        <v>1243</v>
      </c>
      <c r="E1800" s="41">
        <v>140.0</v>
      </c>
      <c r="F1800" s="41">
        <v>35.0</v>
      </c>
      <c r="G1800" s="41">
        <v>70.0</v>
      </c>
      <c r="H1800" s="41">
        <v>-3.07733</v>
      </c>
      <c r="I1800" s="41">
        <v>10000.0</v>
      </c>
      <c r="J1800" s="41">
        <v>5000.0</v>
      </c>
      <c r="K1800" s="41">
        <v>1200.0</v>
      </c>
      <c r="L1800" s="41">
        <v>600.0</v>
      </c>
      <c r="M1800" s="41">
        <v>100.0</v>
      </c>
      <c r="N1800" s="40" t="s">
        <v>207</v>
      </c>
      <c r="O1800" s="40" t="s">
        <v>208</v>
      </c>
      <c r="P1800" s="40" t="s">
        <v>7305</v>
      </c>
      <c r="Q1800" s="40" t="s">
        <v>210</v>
      </c>
      <c r="R1800" s="40" t="b">
        <v>0</v>
      </c>
      <c r="S1800" s="40" t="s">
        <v>12879</v>
      </c>
      <c r="T1800" s="40" t="s">
        <v>212</v>
      </c>
      <c r="U1800" s="41">
        <v>0.1</v>
      </c>
      <c r="V1800" s="41">
        <v>0.9</v>
      </c>
      <c r="W1800" s="41">
        <v>0.1</v>
      </c>
      <c r="X1800" s="41">
        <v>0.4</v>
      </c>
      <c r="Y1800" s="40" t="b">
        <v>0</v>
      </c>
      <c r="Z1800" s="40" t="b">
        <v>1</v>
      </c>
      <c r="AA1800" s="40" t="b">
        <v>0</v>
      </c>
      <c r="AB1800" s="40" t="b">
        <v>0</v>
      </c>
      <c r="AC1800" s="41" t="s">
        <v>11109</v>
      </c>
      <c r="AD1800" s="41" t="s">
        <v>13232</v>
      </c>
      <c r="AE1800" s="41">
        <v>1202.239</v>
      </c>
      <c r="AF1800" s="41">
        <v>-3.11264</v>
      </c>
      <c r="AG1800" s="42">
        <v>1.16E42</v>
      </c>
      <c r="AH1800" s="51">
        <v>0.011477</v>
      </c>
      <c r="AI1800" s="45" t="s">
        <v>13233</v>
      </c>
      <c r="AJ1800" s="40" t="s">
        <v>13234</v>
      </c>
      <c r="AK1800" s="41">
        <v>2263.0</v>
      </c>
      <c r="AL1800" s="40" t="s">
        <v>2224</v>
      </c>
      <c r="AM1800" s="40" t="s">
        <v>7285</v>
      </c>
      <c r="AN1800" s="40" t="s">
        <v>5643</v>
      </c>
      <c r="AO1800" s="44"/>
    </row>
    <row r="1801">
      <c r="A1801" s="41">
        <v>191.0</v>
      </c>
      <c r="B1801" s="42">
        <v>1.67E9</v>
      </c>
      <c r="C1801" s="42">
        <v>3356.0</v>
      </c>
      <c r="D1801" s="40" t="s">
        <v>1243</v>
      </c>
      <c r="E1801" s="41">
        <v>140.0</v>
      </c>
      <c r="F1801" s="41">
        <v>35.0</v>
      </c>
      <c r="G1801" s="41">
        <v>70.0</v>
      </c>
      <c r="H1801" s="41">
        <v>-3.07733</v>
      </c>
      <c r="I1801" s="41">
        <v>10000.0</v>
      </c>
      <c r="J1801" s="41">
        <v>5000.0</v>
      </c>
      <c r="K1801" s="41">
        <v>1200.0</v>
      </c>
      <c r="L1801" s="41">
        <v>600.0</v>
      </c>
      <c r="M1801" s="41">
        <v>100.0</v>
      </c>
      <c r="N1801" s="40" t="s">
        <v>207</v>
      </c>
      <c r="O1801" s="40" t="s">
        <v>208</v>
      </c>
      <c r="P1801" s="40" t="s">
        <v>209</v>
      </c>
      <c r="Q1801" s="40" t="s">
        <v>210</v>
      </c>
      <c r="R1801" s="40" t="b">
        <v>0</v>
      </c>
      <c r="S1801" s="40" t="s">
        <v>12879</v>
      </c>
      <c r="T1801" s="40" t="s">
        <v>212</v>
      </c>
      <c r="U1801" s="41">
        <v>0.1</v>
      </c>
      <c r="V1801" s="41">
        <v>0.9</v>
      </c>
      <c r="W1801" s="41">
        <v>0.1</v>
      </c>
      <c r="X1801" s="41">
        <v>0.6</v>
      </c>
      <c r="Y1801" s="40" t="b">
        <v>0</v>
      </c>
      <c r="Z1801" s="40" t="b">
        <v>1</v>
      </c>
      <c r="AA1801" s="40" t="b">
        <v>0</v>
      </c>
      <c r="AB1801" s="40" t="b">
        <v>0</v>
      </c>
      <c r="AC1801" s="41" t="s">
        <v>13235</v>
      </c>
      <c r="AD1801" s="41" t="s">
        <v>8393</v>
      </c>
      <c r="AE1801" s="41">
        <v>1202.719</v>
      </c>
      <c r="AF1801" s="41">
        <v>-3.11269</v>
      </c>
      <c r="AG1801" s="42">
        <v>1.04E42</v>
      </c>
      <c r="AH1801" s="51">
        <v>0.011493</v>
      </c>
      <c r="AI1801" s="45" t="s">
        <v>13236</v>
      </c>
      <c r="AJ1801" s="40" t="s">
        <v>13237</v>
      </c>
      <c r="AK1801" s="41">
        <v>1532.0</v>
      </c>
      <c r="AL1801" s="40" t="s">
        <v>2224</v>
      </c>
      <c r="AM1801" s="40" t="s">
        <v>7285</v>
      </c>
      <c r="AN1801" s="40" t="s">
        <v>5643</v>
      </c>
      <c r="AO1801" s="44"/>
    </row>
    <row r="1802">
      <c r="A1802" s="41">
        <v>229.0</v>
      </c>
      <c r="B1802" s="42">
        <v>1.67E9</v>
      </c>
      <c r="C1802" s="42">
        <v>3356.0</v>
      </c>
      <c r="D1802" s="40" t="s">
        <v>1243</v>
      </c>
      <c r="E1802" s="41">
        <v>140.0</v>
      </c>
      <c r="F1802" s="41">
        <v>35.0</v>
      </c>
      <c r="G1802" s="41">
        <v>70.0</v>
      </c>
      <c r="H1802" s="41">
        <v>-3.07733</v>
      </c>
      <c r="I1802" s="41">
        <v>10000.0</v>
      </c>
      <c r="J1802" s="41">
        <v>5000.0</v>
      </c>
      <c r="K1802" s="41">
        <v>1200.0</v>
      </c>
      <c r="L1802" s="41">
        <v>600.0</v>
      </c>
      <c r="M1802" s="41">
        <v>100.0</v>
      </c>
      <c r="N1802" s="40" t="s">
        <v>207</v>
      </c>
      <c r="O1802" s="40" t="s">
        <v>1371</v>
      </c>
      <c r="P1802" s="40" t="s">
        <v>7305</v>
      </c>
      <c r="Q1802" s="40" t="s">
        <v>210</v>
      </c>
      <c r="R1802" s="40" t="b">
        <v>0</v>
      </c>
      <c r="S1802" s="40" t="s">
        <v>12879</v>
      </c>
      <c r="T1802" s="40" t="s">
        <v>212</v>
      </c>
      <c r="U1802" s="41">
        <v>0.1</v>
      </c>
      <c r="V1802" s="41">
        <v>0.9</v>
      </c>
      <c r="W1802" s="41">
        <v>0.2</v>
      </c>
      <c r="X1802" s="41">
        <v>0.5</v>
      </c>
      <c r="Y1802" s="40" t="b">
        <v>0</v>
      </c>
      <c r="Z1802" s="40" t="b">
        <v>1</v>
      </c>
      <c r="AA1802" s="40" t="b">
        <v>0</v>
      </c>
      <c r="AB1802" s="40" t="b">
        <v>0</v>
      </c>
      <c r="AC1802" s="41" t="s">
        <v>10190</v>
      </c>
      <c r="AD1802" s="41" t="s">
        <v>13238</v>
      </c>
      <c r="AE1802" s="41">
        <v>1203.003</v>
      </c>
      <c r="AF1802" s="41">
        <v>-3.113</v>
      </c>
      <c r="AG1802" s="42">
        <v>1.39E42</v>
      </c>
      <c r="AH1802" s="51">
        <v>0.011592</v>
      </c>
      <c r="AI1802" s="45" t="s">
        <v>13239</v>
      </c>
      <c r="AJ1802" s="40" t="s">
        <v>13240</v>
      </c>
      <c r="AK1802" s="41">
        <v>1867.0</v>
      </c>
      <c r="AL1802" s="40" t="s">
        <v>2224</v>
      </c>
      <c r="AM1802" s="40" t="s">
        <v>7285</v>
      </c>
      <c r="AN1802" s="40" t="s">
        <v>5643</v>
      </c>
      <c r="AO1802" s="44"/>
    </row>
    <row r="1803">
      <c r="A1803" s="41">
        <v>62.0</v>
      </c>
      <c r="B1803" s="42">
        <v>1.67E9</v>
      </c>
      <c r="C1803" s="42">
        <v>3356.0</v>
      </c>
      <c r="D1803" s="40" t="s">
        <v>1243</v>
      </c>
      <c r="E1803" s="41">
        <v>140.0</v>
      </c>
      <c r="F1803" s="41">
        <v>35.0</v>
      </c>
      <c r="G1803" s="41">
        <v>70.0</v>
      </c>
      <c r="H1803" s="41">
        <v>-3.07733</v>
      </c>
      <c r="I1803" s="41">
        <v>10000.0</v>
      </c>
      <c r="J1803" s="41">
        <v>5000.0</v>
      </c>
      <c r="K1803" s="41">
        <v>1200.0</v>
      </c>
      <c r="L1803" s="41">
        <v>600.0</v>
      </c>
      <c r="M1803" s="41">
        <v>30.0</v>
      </c>
      <c r="N1803" s="40" t="s">
        <v>207</v>
      </c>
      <c r="O1803" s="40" t="s">
        <v>208</v>
      </c>
      <c r="P1803" s="40" t="s">
        <v>1372</v>
      </c>
      <c r="Q1803" s="40" t="s">
        <v>210</v>
      </c>
      <c r="R1803" s="40" t="b">
        <v>0</v>
      </c>
      <c r="S1803" s="40" t="s">
        <v>211</v>
      </c>
      <c r="T1803" s="40" t="s">
        <v>212</v>
      </c>
      <c r="U1803" s="41">
        <v>0.1</v>
      </c>
      <c r="V1803" s="41">
        <v>0.9</v>
      </c>
      <c r="W1803" s="41">
        <v>0.3</v>
      </c>
      <c r="X1803" s="41">
        <v>0.6</v>
      </c>
      <c r="Y1803" s="40" t="b">
        <v>0</v>
      </c>
      <c r="Z1803" s="40" t="b">
        <v>1</v>
      </c>
      <c r="AA1803" s="40" t="b">
        <v>0</v>
      </c>
      <c r="AB1803" s="40" t="b">
        <v>0</v>
      </c>
      <c r="AC1803" s="41" t="s">
        <v>10096</v>
      </c>
      <c r="AD1803" s="41" t="s">
        <v>13241</v>
      </c>
      <c r="AE1803" s="41">
        <v>1073.129</v>
      </c>
      <c r="AF1803" s="41">
        <v>-3.11334</v>
      </c>
      <c r="AG1803" s="42">
        <v>3.48E41</v>
      </c>
      <c r="AH1803" s="51">
        <v>0.011701</v>
      </c>
      <c r="AI1803" s="45" t="s">
        <v>13242</v>
      </c>
      <c r="AJ1803" s="40" t="s">
        <v>13243</v>
      </c>
      <c r="AK1803" s="41">
        <v>10000.0</v>
      </c>
      <c r="AL1803" s="40" t="s">
        <v>216</v>
      </c>
      <c r="AM1803" s="40" t="s">
        <v>7285</v>
      </c>
      <c r="AN1803" s="40" t="s">
        <v>5627</v>
      </c>
      <c r="AO1803" s="44"/>
    </row>
    <row r="1804">
      <c r="A1804" s="41">
        <v>205.0</v>
      </c>
      <c r="B1804" s="42">
        <v>1.67E9</v>
      </c>
      <c r="C1804" s="42">
        <v>3356.0</v>
      </c>
      <c r="D1804" s="40" t="s">
        <v>1243</v>
      </c>
      <c r="E1804" s="41">
        <v>140.0</v>
      </c>
      <c r="F1804" s="41">
        <v>35.0</v>
      </c>
      <c r="G1804" s="41">
        <v>70.0</v>
      </c>
      <c r="H1804" s="41">
        <v>-3.07733</v>
      </c>
      <c r="I1804" s="41">
        <v>10000.0</v>
      </c>
      <c r="J1804" s="41">
        <v>5000.0</v>
      </c>
      <c r="K1804" s="41">
        <v>1200.0</v>
      </c>
      <c r="L1804" s="41">
        <v>600.0</v>
      </c>
      <c r="M1804" s="41">
        <v>100.0</v>
      </c>
      <c r="N1804" s="40" t="s">
        <v>207</v>
      </c>
      <c r="O1804" s="40" t="s">
        <v>208</v>
      </c>
      <c r="P1804" s="40" t="s">
        <v>7310</v>
      </c>
      <c r="Q1804" s="40" t="s">
        <v>210</v>
      </c>
      <c r="R1804" s="40" t="b">
        <v>0</v>
      </c>
      <c r="S1804" s="40" t="s">
        <v>211</v>
      </c>
      <c r="T1804" s="40" t="s">
        <v>212</v>
      </c>
      <c r="U1804" s="41">
        <v>0.1</v>
      </c>
      <c r="V1804" s="41">
        <v>0.9</v>
      </c>
      <c r="W1804" s="41">
        <v>0.3</v>
      </c>
      <c r="X1804" s="41">
        <v>0.5</v>
      </c>
      <c r="Y1804" s="40" t="b">
        <v>0</v>
      </c>
      <c r="Z1804" s="40" t="b">
        <v>1</v>
      </c>
      <c r="AA1804" s="40" t="b">
        <v>0</v>
      </c>
      <c r="AB1804" s="40" t="b">
        <v>0</v>
      </c>
      <c r="AC1804" s="41" t="s">
        <v>13244</v>
      </c>
      <c r="AD1804" s="41" t="s">
        <v>13245</v>
      </c>
      <c r="AE1804" s="41">
        <v>1202.953</v>
      </c>
      <c r="AF1804" s="41">
        <v>-3.11428</v>
      </c>
      <c r="AG1804" s="42">
        <v>1.39E42</v>
      </c>
      <c r="AH1804" s="51">
        <v>0.012008</v>
      </c>
      <c r="AI1804" s="45" t="s">
        <v>13246</v>
      </c>
      <c r="AJ1804" s="40" t="s">
        <v>13247</v>
      </c>
      <c r="AK1804" s="41">
        <v>1466.0</v>
      </c>
      <c r="AL1804" s="40" t="s">
        <v>2224</v>
      </c>
      <c r="AM1804" s="40" t="s">
        <v>7285</v>
      </c>
      <c r="AN1804" s="40" t="s">
        <v>5643</v>
      </c>
      <c r="AO1804" s="44"/>
    </row>
    <row r="1805">
      <c r="A1805" s="41">
        <v>86.0</v>
      </c>
      <c r="B1805" s="42">
        <v>1.67E9</v>
      </c>
      <c r="C1805" s="42">
        <v>3356.0</v>
      </c>
      <c r="D1805" s="40" t="s">
        <v>1243</v>
      </c>
      <c r="E1805" s="41">
        <v>140.0</v>
      </c>
      <c r="F1805" s="41">
        <v>35.0</v>
      </c>
      <c r="G1805" s="41">
        <v>70.0</v>
      </c>
      <c r="H1805" s="41">
        <v>-3.07733</v>
      </c>
      <c r="I1805" s="41">
        <v>10000.0</v>
      </c>
      <c r="J1805" s="41">
        <v>5000.0</v>
      </c>
      <c r="K1805" s="41">
        <v>1200.0</v>
      </c>
      <c r="L1805" s="41">
        <v>600.0</v>
      </c>
      <c r="M1805" s="41">
        <v>30.0</v>
      </c>
      <c r="N1805" s="40" t="s">
        <v>207</v>
      </c>
      <c r="O1805" s="40" t="s">
        <v>208</v>
      </c>
      <c r="P1805" s="40" t="s">
        <v>212</v>
      </c>
      <c r="Q1805" s="40" t="s">
        <v>210</v>
      </c>
      <c r="R1805" s="40" t="b">
        <v>0</v>
      </c>
      <c r="S1805" s="40" t="s">
        <v>12879</v>
      </c>
      <c r="T1805" s="40" t="s">
        <v>212</v>
      </c>
      <c r="U1805" s="41">
        <v>0.1</v>
      </c>
      <c r="V1805" s="41">
        <v>0.9</v>
      </c>
      <c r="W1805" s="41">
        <v>0.2</v>
      </c>
      <c r="X1805" s="41">
        <v>0.6</v>
      </c>
      <c r="Y1805" s="40" t="b">
        <v>0</v>
      </c>
      <c r="Z1805" s="40" t="b">
        <v>1</v>
      </c>
      <c r="AA1805" s="40" t="b">
        <v>0</v>
      </c>
      <c r="AB1805" s="40" t="b">
        <v>0</v>
      </c>
      <c r="AC1805" s="41" t="s">
        <v>13248</v>
      </c>
      <c r="AD1805" s="41" t="s">
        <v>13249</v>
      </c>
      <c r="AE1805" s="41">
        <v>1010.819</v>
      </c>
      <c r="AF1805" s="41">
        <v>-3.11515</v>
      </c>
      <c r="AG1805" s="42">
        <v>1.2E42</v>
      </c>
      <c r="AH1805" s="51">
        <v>0.012292</v>
      </c>
      <c r="AI1805" s="45" t="s">
        <v>13250</v>
      </c>
      <c r="AJ1805" s="45">
        <v>1.19916914982126E257</v>
      </c>
      <c r="AK1805" s="41">
        <v>10000.0</v>
      </c>
      <c r="AL1805" s="40" t="s">
        <v>216</v>
      </c>
      <c r="AM1805" s="40" t="s">
        <v>7285</v>
      </c>
      <c r="AN1805" s="40" t="s">
        <v>5627</v>
      </c>
      <c r="AO1805" s="40"/>
    </row>
    <row r="1806">
      <c r="A1806" s="41">
        <v>50.0</v>
      </c>
      <c r="B1806" s="42">
        <v>1.67E9</v>
      </c>
      <c r="C1806" s="42">
        <v>3356.0</v>
      </c>
      <c r="D1806" s="40" t="s">
        <v>1243</v>
      </c>
      <c r="E1806" s="41">
        <v>140.0</v>
      </c>
      <c r="F1806" s="41">
        <v>35.0</v>
      </c>
      <c r="G1806" s="41">
        <v>70.0</v>
      </c>
      <c r="H1806" s="41">
        <v>-3.07733</v>
      </c>
      <c r="I1806" s="41">
        <v>10000.0</v>
      </c>
      <c r="J1806" s="41">
        <v>5000.0</v>
      </c>
      <c r="K1806" s="41">
        <v>1200.0</v>
      </c>
      <c r="L1806" s="41">
        <v>600.0</v>
      </c>
      <c r="M1806" s="41">
        <v>30.0</v>
      </c>
      <c r="N1806" s="40" t="s">
        <v>207</v>
      </c>
      <c r="O1806" s="40" t="s">
        <v>208</v>
      </c>
      <c r="P1806" s="40" t="s">
        <v>7305</v>
      </c>
      <c r="Q1806" s="40" t="s">
        <v>210</v>
      </c>
      <c r="R1806" s="40" t="b">
        <v>0</v>
      </c>
      <c r="S1806" s="40" t="s">
        <v>12879</v>
      </c>
      <c r="T1806" s="40" t="s">
        <v>212</v>
      </c>
      <c r="U1806" s="41">
        <v>0.1</v>
      </c>
      <c r="V1806" s="41">
        <v>0.9</v>
      </c>
      <c r="W1806" s="41">
        <v>0.2</v>
      </c>
      <c r="X1806" s="41">
        <v>0.6</v>
      </c>
      <c r="Y1806" s="40" t="b">
        <v>0</v>
      </c>
      <c r="Z1806" s="40" t="b">
        <v>1</v>
      </c>
      <c r="AA1806" s="40" t="b">
        <v>0</v>
      </c>
      <c r="AB1806" s="40" t="b">
        <v>0</v>
      </c>
      <c r="AC1806" s="41" t="s">
        <v>13251</v>
      </c>
      <c r="AD1806" s="41" t="s">
        <v>13252</v>
      </c>
      <c r="AE1806" s="41">
        <v>1118.601</v>
      </c>
      <c r="AF1806" s="41">
        <v>-3.11671</v>
      </c>
      <c r="AG1806" s="42">
        <v>4.83E41</v>
      </c>
      <c r="AH1806" s="51">
        <v>0.012799</v>
      </c>
      <c r="AI1806" s="45" t="s">
        <v>13253</v>
      </c>
      <c r="AJ1806" s="45">
        <v>4.83206559556177E251</v>
      </c>
      <c r="AK1806" s="41">
        <v>10000.0</v>
      </c>
      <c r="AL1806" s="40" t="s">
        <v>216</v>
      </c>
      <c r="AM1806" s="40" t="s">
        <v>7285</v>
      </c>
      <c r="AN1806" s="40" t="s">
        <v>5627</v>
      </c>
      <c r="AO1806" s="44"/>
    </row>
    <row r="1807">
      <c r="A1807" s="41">
        <v>129.0</v>
      </c>
      <c r="B1807" s="42">
        <v>1.67E9</v>
      </c>
      <c r="C1807" s="42">
        <v>3356.0</v>
      </c>
      <c r="D1807" s="40" t="s">
        <v>1243</v>
      </c>
      <c r="E1807" s="41">
        <v>140.0</v>
      </c>
      <c r="F1807" s="41">
        <v>35.0</v>
      </c>
      <c r="G1807" s="41">
        <v>70.0</v>
      </c>
      <c r="H1807" s="41">
        <v>-3.07733</v>
      </c>
      <c r="I1807" s="41">
        <v>10000.0</v>
      </c>
      <c r="J1807" s="41">
        <v>5000.0</v>
      </c>
      <c r="K1807" s="41">
        <v>1200.0</v>
      </c>
      <c r="L1807" s="41">
        <v>600.0</v>
      </c>
      <c r="M1807" s="41">
        <v>50.0</v>
      </c>
      <c r="N1807" s="40" t="s">
        <v>207</v>
      </c>
      <c r="O1807" s="40" t="s">
        <v>1371</v>
      </c>
      <c r="P1807" s="40" t="s">
        <v>7305</v>
      </c>
      <c r="Q1807" s="40" t="s">
        <v>210</v>
      </c>
      <c r="R1807" s="40" t="b">
        <v>0</v>
      </c>
      <c r="S1807" s="40" t="s">
        <v>211</v>
      </c>
      <c r="T1807" s="40" t="s">
        <v>212</v>
      </c>
      <c r="U1807" s="41">
        <v>0.1</v>
      </c>
      <c r="V1807" s="41">
        <v>0.9</v>
      </c>
      <c r="W1807" s="41">
        <v>0.2</v>
      </c>
      <c r="X1807" s="41">
        <v>0.4</v>
      </c>
      <c r="Y1807" s="40" t="b">
        <v>0</v>
      </c>
      <c r="Z1807" s="40" t="b">
        <v>1</v>
      </c>
      <c r="AA1807" s="40" t="b">
        <v>0</v>
      </c>
      <c r="AB1807" s="40" t="b">
        <v>0</v>
      </c>
      <c r="AC1807" s="41" t="s">
        <v>13254</v>
      </c>
      <c r="AD1807" s="41" t="s">
        <v>13255</v>
      </c>
      <c r="AE1807" s="41">
        <v>1203.119</v>
      </c>
      <c r="AF1807" s="41">
        <v>-3.11698</v>
      </c>
      <c r="AG1807" s="42">
        <v>1.39E42</v>
      </c>
      <c r="AH1807" s="51">
        <v>0.012884</v>
      </c>
      <c r="AI1807" s="45" t="s">
        <v>13256</v>
      </c>
      <c r="AJ1807" s="40" t="s">
        <v>13257</v>
      </c>
      <c r="AK1807" s="41">
        <v>4812.0</v>
      </c>
      <c r="AL1807" s="40" t="s">
        <v>2224</v>
      </c>
      <c r="AM1807" s="40" t="s">
        <v>7285</v>
      </c>
      <c r="AN1807" s="40" t="s">
        <v>5643</v>
      </c>
      <c r="AO1807" s="44"/>
    </row>
    <row r="1808">
      <c r="A1808" s="41">
        <v>224.0</v>
      </c>
      <c r="B1808" s="42">
        <v>1.67E9</v>
      </c>
      <c r="C1808" s="42">
        <v>3356.0</v>
      </c>
      <c r="D1808" s="40" t="s">
        <v>1243</v>
      </c>
      <c r="E1808" s="41">
        <v>140.0</v>
      </c>
      <c r="F1808" s="41">
        <v>35.0</v>
      </c>
      <c r="G1808" s="41">
        <v>70.0</v>
      </c>
      <c r="H1808" s="41">
        <v>-3.07733</v>
      </c>
      <c r="I1808" s="41">
        <v>10000.0</v>
      </c>
      <c r="J1808" s="41">
        <v>5000.0</v>
      </c>
      <c r="K1808" s="41">
        <v>1200.0</v>
      </c>
      <c r="L1808" s="41">
        <v>600.0</v>
      </c>
      <c r="M1808" s="41">
        <v>100.0</v>
      </c>
      <c r="N1808" s="40" t="s">
        <v>207</v>
      </c>
      <c r="O1808" s="40" t="s">
        <v>208</v>
      </c>
      <c r="P1808" s="40" t="s">
        <v>7305</v>
      </c>
      <c r="Q1808" s="40" t="s">
        <v>210</v>
      </c>
      <c r="R1808" s="40" t="b">
        <v>0</v>
      </c>
      <c r="S1808" s="40" t="s">
        <v>211</v>
      </c>
      <c r="T1808" s="40" t="s">
        <v>212</v>
      </c>
      <c r="U1808" s="41">
        <v>0.1</v>
      </c>
      <c r="V1808" s="41">
        <v>0.9</v>
      </c>
      <c r="W1808" s="41">
        <v>0.3</v>
      </c>
      <c r="X1808" s="41">
        <v>0.6</v>
      </c>
      <c r="Y1808" s="40" t="b">
        <v>0</v>
      </c>
      <c r="Z1808" s="40" t="b">
        <v>1</v>
      </c>
      <c r="AA1808" s="40" t="b">
        <v>0</v>
      </c>
      <c r="AB1808" s="40" t="b">
        <v>0</v>
      </c>
      <c r="AC1808" s="41" t="s">
        <v>13258</v>
      </c>
      <c r="AD1808" s="41" t="s">
        <v>13259</v>
      </c>
      <c r="AE1808" s="41">
        <v>1202.791</v>
      </c>
      <c r="AF1808" s="41">
        <v>-3.11744</v>
      </c>
      <c r="AG1808" s="42">
        <v>1.2E42</v>
      </c>
      <c r="AH1808" s="51">
        <v>0.013036</v>
      </c>
      <c r="AI1808" s="45" t="s">
        <v>13260</v>
      </c>
      <c r="AJ1808" s="40" t="s">
        <v>13261</v>
      </c>
      <c r="AK1808" s="41">
        <v>1596.0</v>
      </c>
      <c r="AL1808" s="40" t="s">
        <v>2224</v>
      </c>
      <c r="AM1808" s="40" t="s">
        <v>7285</v>
      </c>
      <c r="AN1808" s="40" t="s">
        <v>5643</v>
      </c>
      <c r="AO1808" s="44"/>
    </row>
    <row r="1809">
      <c r="A1809" s="41">
        <v>140.0</v>
      </c>
      <c r="B1809" s="42">
        <v>1.67E9</v>
      </c>
      <c r="C1809" s="42">
        <v>3356.0</v>
      </c>
      <c r="D1809" s="40" t="s">
        <v>1243</v>
      </c>
      <c r="E1809" s="41">
        <v>140.0</v>
      </c>
      <c r="F1809" s="41">
        <v>35.0</v>
      </c>
      <c r="G1809" s="41">
        <v>70.0</v>
      </c>
      <c r="H1809" s="41">
        <v>-3.07733</v>
      </c>
      <c r="I1809" s="41">
        <v>10000.0</v>
      </c>
      <c r="J1809" s="41">
        <v>5000.0</v>
      </c>
      <c r="K1809" s="41">
        <v>1200.0</v>
      </c>
      <c r="L1809" s="41">
        <v>600.0</v>
      </c>
      <c r="M1809" s="41">
        <v>50.0</v>
      </c>
      <c r="N1809" s="40" t="s">
        <v>207</v>
      </c>
      <c r="O1809" s="40" t="s">
        <v>1371</v>
      </c>
      <c r="P1809" s="40" t="s">
        <v>7305</v>
      </c>
      <c r="Q1809" s="40" t="s">
        <v>210</v>
      </c>
      <c r="R1809" s="40" t="b">
        <v>0</v>
      </c>
      <c r="S1809" s="40" t="s">
        <v>12879</v>
      </c>
      <c r="T1809" s="40" t="s">
        <v>212</v>
      </c>
      <c r="U1809" s="41">
        <v>0.1</v>
      </c>
      <c r="V1809" s="41">
        <v>0.9</v>
      </c>
      <c r="W1809" s="41">
        <v>0.2</v>
      </c>
      <c r="X1809" s="41">
        <v>0.6</v>
      </c>
      <c r="Y1809" s="40" t="b">
        <v>0</v>
      </c>
      <c r="Z1809" s="40" t="b">
        <v>1</v>
      </c>
      <c r="AA1809" s="40" t="b">
        <v>0</v>
      </c>
      <c r="AB1809" s="40" t="b">
        <v>0</v>
      </c>
      <c r="AC1809" s="41" t="s">
        <v>13262</v>
      </c>
      <c r="AD1809" s="41" t="s">
        <v>11528</v>
      </c>
      <c r="AE1809" s="41">
        <v>1203.069</v>
      </c>
      <c r="AF1809" s="41">
        <v>-3.11754</v>
      </c>
      <c r="AG1809" s="42">
        <v>5.08E41</v>
      </c>
      <c r="AH1809" s="51">
        <v>0.013067</v>
      </c>
      <c r="AI1809" s="45" t="s">
        <v>13263</v>
      </c>
      <c r="AJ1809" s="40" t="s">
        <v>13264</v>
      </c>
      <c r="AK1809" s="41">
        <v>2871.0</v>
      </c>
      <c r="AL1809" s="40" t="s">
        <v>2224</v>
      </c>
      <c r="AM1809" s="40" t="s">
        <v>7285</v>
      </c>
      <c r="AN1809" s="40" t="s">
        <v>5643</v>
      </c>
      <c r="AO1809" s="44"/>
    </row>
    <row r="1810">
      <c r="A1810" s="41">
        <v>16.0</v>
      </c>
      <c r="B1810" s="42">
        <v>1.67E9</v>
      </c>
      <c r="C1810" s="42">
        <v>3356.0</v>
      </c>
      <c r="D1810" s="40" t="s">
        <v>1243</v>
      </c>
      <c r="E1810" s="41">
        <v>140.0</v>
      </c>
      <c r="F1810" s="41">
        <v>35.0</v>
      </c>
      <c r="G1810" s="41">
        <v>70.0</v>
      </c>
      <c r="H1810" s="41">
        <v>-3.07733</v>
      </c>
      <c r="I1810" s="41">
        <v>10000.0</v>
      </c>
      <c r="J1810" s="41">
        <v>5000.0</v>
      </c>
      <c r="K1810" s="41">
        <v>1200.0</v>
      </c>
      <c r="L1810" s="41">
        <v>600.0</v>
      </c>
      <c r="M1810" s="41">
        <v>30.0</v>
      </c>
      <c r="N1810" s="40" t="s">
        <v>207</v>
      </c>
      <c r="O1810" s="40" t="s">
        <v>1371</v>
      </c>
      <c r="P1810" s="40" t="s">
        <v>209</v>
      </c>
      <c r="Q1810" s="40" t="s">
        <v>210</v>
      </c>
      <c r="R1810" s="40" t="b">
        <v>0</v>
      </c>
      <c r="S1810" s="40" t="s">
        <v>12879</v>
      </c>
      <c r="T1810" s="40" t="s">
        <v>212</v>
      </c>
      <c r="U1810" s="41">
        <v>0.1</v>
      </c>
      <c r="V1810" s="41">
        <v>0.9</v>
      </c>
      <c r="W1810" s="41">
        <v>0.3</v>
      </c>
      <c r="X1810" s="41">
        <v>0.5</v>
      </c>
      <c r="Y1810" s="40" t="b">
        <v>0</v>
      </c>
      <c r="Z1810" s="40" t="b">
        <v>1</v>
      </c>
      <c r="AA1810" s="40" t="b">
        <v>0</v>
      </c>
      <c r="AB1810" s="40" t="b">
        <v>0</v>
      </c>
      <c r="AC1810" s="41" t="s">
        <v>13265</v>
      </c>
      <c r="AD1810" s="41" t="s">
        <v>13266</v>
      </c>
      <c r="AE1810" s="41">
        <v>1202.887</v>
      </c>
      <c r="AF1810" s="41">
        <v>-3.11759</v>
      </c>
      <c r="AG1810" s="42">
        <v>1.16E42</v>
      </c>
      <c r="AH1810" s="51">
        <v>0.013085</v>
      </c>
      <c r="AI1810" s="45" t="s">
        <v>13267</v>
      </c>
      <c r="AJ1810" s="40" t="s">
        <v>13268</v>
      </c>
      <c r="AK1810" s="41">
        <v>5876.0</v>
      </c>
      <c r="AL1810" s="40" t="s">
        <v>2224</v>
      </c>
      <c r="AM1810" s="40" t="s">
        <v>7285</v>
      </c>
      <c r="AN1810" s="40" t="s">
        <v>5643</v>
      </c>
      <c r="AO1810" s="44"/>
    </row>
    <row r="1811">
      <c r="A1811" s="41">
        <v>192.0</v>
      </c>
      <c r="B1811" s="42">
        <v>1.67E9</v>
      </c>
      <c r="C1811" s="42">
        <v>3356.0</v>
      </c>
      <c r="D1811" s="40" t="s">
        <v>1243</v>
      </c>
      <c r="E1811" s="41">
        <v>140.0</v>
      </c>
      <c r="F1811" s="41">
        <v>35.0</v>
      </c>
      <c r="G1811" s="41">
        <v>70.0</v>
      </c>
      <c r="H1811" s="41">
        <v>-3.07733</v>
      </c>
      <c r="I1811" s="41">
        <v>10000.0</v>
      </c>
      <c r="J1811" s="41">
        <v>5000.0</v>
      </c>
      <c r="K1811" s="41">
        <v>1200.0</v>
      </c>
      <c r="L1811" s="41">
        <v>600.0</v>
      </c>
      <c r="M1811" s="41">
        <v>100.0</v>
      </c>
      <c r="N1811" s="40" t="s">
        <v>207</v>
      </c>
      <c r="O1811" s="40" t="s">
        <v>1371</v>
      </c>
      <c r="P1811" s="40" t="s">
        <v>209</v>
      </c>
      <c r="Q1811" s="40" t="s">
        <v>210</v>
      </c>
      <c r="R1811" s="40" t="b">
        <v>0</v>
      </c>
      <c r="S1811" s="40" t="s">
        <v>12879</v>
      </c>
      <c r="T1811" s="40" t="s">
        <v>212</v>
      </c>
      <c r="U1811" s="41">
        <v>0.1</v>
      </c>
      <c r="V1811" s="41">
        <v>0.9</v>
      </c>
      <c r="W1811" s="41">
        <v>0.2</v>
      </c>
      <c r="X1811" s="41">
        <v>0.4</v>
      </c>
      <c r="Y1811" s="40" t="b">
        <v>0</v>
      </c>
      <c r="Z1811" s="40" t="b">
        <v>1</v>
      </c>
      <c r="AA1811" s="40" t="b">
        <v>0</v>
      </c>
      <c r="AB1811" s="40" t="b">
        <v>0</v>
      </c>
      <c r="AC1811" s="41" t="s">
        <v>13269</v>
      </c>
      <c r="AD1811" s="41" t="s">
        <v>13270</v>
      </c>
      <c r="AE1811" s="41">
        <v>1203.134</v>
      </c>
      <c r="AF1811" s="41">
        <v>-3.11772</v>
      </c>
      <c r="AG1811" s="42">
        <v>1.2E42</v>
      </c>
      <c r="AH1811" s="51">
        <v>0.013127</v>
      </c>
      <c r="AI1811" s="45" t="s">
        <v>13271</v>
      </c>
      <c r="AJ1811" s="40" t="s">
        <v>13272</v>
      </c>
      <c r="AK1811" s="41">
        <v>2218.0</v>
      </c>
      <c r="AL1811" s="40" t="s">
        <v>2224</v>
      </c>
      <c r="AM1811" s="40" t="s">
        <v>7285</v>
      </c>
      <c r="AN1811" s="40" t="s">
        <v>5643</v>
      </c>
      <c r="AO1811" s="44"/>
    </row>
    <row r="1812">
      <c r="A1812" s="41">
        <v>155.0</v>
      </c>
      <c r="B1812" s="42">
        <v>1.67E9</v>
      </c>
      <c r="C1812" s="42">
        <v>3356.0</v>
      </c>
      <c r="D1812" s="40" t="s">
        <v>1243</v>
      </c>
      <c r="E1812" s="41">
        <v>140.0</v>
      </c>
      <c r="F1812" s="41">
        <v>35.0</v>
      </c>
      <c r="G1812" s="41">
        <v>70.0</v>
      </c>
      <c r="H1812" s="41">
        <v>-3.07733</v>
      </c>
      <c r="I1812" s="41">
        <v>10000.0</v>
      </c>
      <c r="J1812" s="41">
        <v>5000.0</v>
      </c>
      <c r="K1812" s="41">
        <v>1200.0</v>
      </c>
      <c r="L1812" s="41">
        <v>600.0</v>
      </c>
      <c r="M1812" s="41">
        <v>50.0</v>
      </c>
      <c r="N1812" s="40" t="s">
        <v>207</v>
      </c>
      <c r="O1812" s="40" t="s">
        <v>208</v>
      </c>
      <c r="P1812" s="40" t="s">
        <v>1372</v>
      </c>
      <c r="Q1812" s="40" t="s">
        <v>210</v>
      </c>
      <c r="R1812" s="40" t="b">
        <v>0</v>
      </c>
      <c r="S1812" s="40" t="s">
        <v>12879</v>
      </c>
      <c r="T1812" s="40" t="s">
        <v>212</v>
      </c>
      <c r="U1812" s="41">
        <v>0.1</v>
      </c>
      <c r="V1812" s="41">
        <v>0.9</v>
      </c>
      <c r="W1812" s="41">
        <v>0.1</v>
      </c>
      <c r="X1812" s="41">
        <v>0.6</v>
      </c>
      <c r="Y1812" s="40" t="b">
        <v>0</v>
      </c>
      <c r="Z1812" s="40" t="b">
        <v>1</v>
      </c>
      <c r="AA1812" s="40" t="b">
        <v>0</v>
      </c>
      <c r="AB1812" s="40" t="b">
        <v>0</v>
      </c>
      <c r="AC1812" s="41" t="s">
        <v>13273</v>
      </c>
      <c r="AD1812" s="41" t="s">
        <v>13274</v>
      </c>
      <c r="AE1812" s="41">
        <v>1201.347</v>
      </c>
      <c r="AF1812" s="41">
        <v>-3.11826</v>
      </c>
      <c r="AG1812" s="42">
        <v>1.63E41</v>
      </c>
      <c r="AH1812" s="51">
        <v>0.013302</v>
      </c>
      <c r="AI1812" s="45" t="s">
        <v>13275</v>
      </c>
      <c r="AJ1812" s="44" t="s">
        <v>397</v>
      </c>
      <c r="AK1812" s="41">
        <v>7914.0</v>
      </c>
      <c r="AL1812" s="40" t="s">
        <v>2224</v>
      </c>
      <c r="AM1812" s="40" t="s">
        <v>7285</v>
      </c>
      <c r="AN1812" s="40" t="s">
        <v>5627</v>
      </c>
      <c r="AO1812" s="40"/>
    </row>
    <row r="1813">
      <c r="A1813" s="41">
        <v>15.0</v>
      </c>
      <c r="B1813" s="42">
        <v>1.67E9</v>
      </c>
      <c r="C1813" s="42">
        <v>3356.0</v>
      </c>
      <c r="D1813" s="40" t="s">
        <v>1243</v>
      </c>
      <c r="E1813" s="41">
        <v>140.0</v>
      </c>
      <c r="F1813" s="41">
        <v>35.0</v>
      </c>
      <c r="G1813" s="41">
        <v>70.0</v>
      </c>
      <c r="H1813" s="41">
        <v>-3.07733</v>
      </c>
      <c r="I1813" s="41">
        <v>10000.0</v>
      </c>
      <c r="J1813" s="41">
        <v>5000.0</v>
      </c>
      <c r="K1813" s="41">
        <v>1200.0</v>
      </c>
      <c r="L1813" s="41">
        <v>600.0</v>
      </c>
      <c r="M1813" s="41">
        <v>30.0</v>
      </c>
      <c r="N1813" s="40" t="s">
        <v>207</v>
      </c>
      <c r="O1813" s="40" t="s">
        <v>1371</v>
      </c>
      <c r="P1813" s="40" t="s">
        <v>209</v>
      </c>
      <c r="Q1813" s="40" t="s">
        <v>210</v>
      </c>
      <c r="R1813" s="40" t="b">
        <v>0</v>
      </c>
      <c r="S1813" s="40" t="s">
        <v>12879</v>
      </c>
      <c r="T1813" s="40" t="s">
        <v>212</v>
      </c>
      <c r="U1813" s="41">
        <v>0.1</v>
      </c>
      <c r="V1813" s="41">
        <v>0.9</v>
      </c>
      <c r="W1813" s="41">
        <v>0.3</v>
      </c>
      <c r="X1813" s="41">
        <v>0.4</v>
      </c>
      <c r="Y1813" s="40" t="b">
        <v>0</v>
      </c>
      <c r="Z1813" s="40" t="b">
        <v>1</v>
      </c>
      <c r="AA1813" s="40" t="b">
        <v>0</v>
      </c>
      <c r="AB1813" s="40" t="b">
        <v>0</v>
      </c>
      <c r="AC1813" s="41" t="s">
        <v>13276</v>
      </c>
      <c r="AD1813" s="41" t="s">
        <v>13277</v>
      </c>
      <c r="AE1813" s="41">
        <v>1202.545</v>
      </c>
      <c r="AF1813" s="41">
        <v>-3.11852</v>
      </c>
      <c r="AG1813" s="42">
        <v>1.39E42</v>
      </c>
      <c r="AH1813" s="51">
        <v>0.013384</v>
      </c>
      <c r="AI1813" s="45" t="s">
        <v>13278</v>
      </c>
      <c r="AJ1813" s="40" t="s">
        <v>13279</v>
      </c>
      <c r="AK1813" s="41">
        <v>7378.0</v>
      </c>
      <c r="AL1813" s="40" t="s">
        <v>2224</v>
      </c>
      <c r="AM1813" s="40" t="s">
        <v>7285</v>
      </c>
      <c r="AN1813" s="40" t="s">
        <v>5643</v>
      </c>
      <c r="AO1813" s="44"/>
    </row>
    <row r="1814">
      <c r="A1814" s="41">
        <v>11.0</v>
      </c>
      <c r="B1814" s="42">
        <v>1.67E9</v>
      </c>
      <c r="C1814" s="42">
        <v>3356.0</v>
      </c>
      <c r="D1814" s="40" t="s">
        <v>1243</v>
      </c>
      <c r="E1814" s="41">
        <v>140.0</v>
      </c>
      <c r="F1814" s="41">
        <v>35.0</v>
      </c>
      <c r="G1814" s="41">
        <v>70.0</v>
      </c>
      <c r="H1814" s="41">
        <v>-3.07733</v>
      </c>
      <c r="I1814" s="41">
        <v>10000.0</v>
      </c>
      <c r="J1814" s="41">
        <v>5000.0</v>
      </c>
      <c r="K1814" s="41">
        <v>1200.0</v>
      </c>
      <c r="L1814" s="41">
        <v>600.0</v>
      </c>
      <c r="M1814" s="41">
        <v>30.0</v>
      </c>
      <c r="N1814" s="40" t="s">
        <v>207</v>
      </c>
      <c r="O1814" s="40" t="s">
        <v>1371</v>
      </c>
      <c r="P1814" s="40" t="s">
        <v>209</v>
      </c>
      <c r="Q1814" s="40" t="s">
        <v>210</v>
      </c>
      <c r="R1814" s="40" t="b">
        <v>0</v>
      </c>
      <c r="S1814" s="40" t="s">
        <v>12879</v>
      </c>
      <c r="T1814" s="40" t="s">
        <v>212</v>
      </c>
      <c r="U1814" s="41">
        <v>0.1</v>
      </c>
      <c r="V1814" s="41">
        <v>0.9</v>
      </c>
      <c r="W1814" s="41">
        <v>0.1</v>
      </c>
      <c r="X1814" s="41">
        <v>0.6</v>
      </c>
      <c r="Y1814" s="40" t="b">
        <v>0</v>
      </c>
      <c r="Z1814" s="40" t="b">
        <v>1</v>
      </c>
      <c r="AA1814" s="40" t="b">
        <v>0</v>
      </c>
      <c r="AB1814" s="40" t="b">
        <v>0</v>
      </c>
      <c r="AC1814" s="41" t="s">
        <v>13280</v>
      </c>
      <c r="AD1814" s="41" t="s">
        <v>13281</v>
      </c>
      <c r="AE1814" s="41">
        <v>1201.948</v>
      </c>
      <c r="AF1814" s="41">
        <v>-3.11986</v>
      </c>
      <c r="AG1814" s="42">
        <v>5.09E41</v>
      </c>
      <c r="AH1814" s="51">
        <v>0.013823</v>
      </c>
      <c r="AI1814" s="45" t="s">
        <v>13282</v>
      </c>
      <c r="AJ1814" s="44" t="s">
        <v>397</v>
      </c>
      <c r="AK1814" s="41">
        <v>4848.0</v>
      </c>
      <c r="AL1814" s="40" t="s">
        <v>2224</v>
      </c>
      <c r="AM1814" s="40" t="s">
        <v>7285</v>
      </c>
      <c r="AN1814" s="40" t="s">
        <v>5643</v>
      </c>
      <c r="AO1814" s="44"/>
    </row>
    <row r="1815">
      <c r="A1815" s="41">
        <v>87.0</v>
      </c>
      <c r="B1815" s="42">
        <v>1.67E9</v>
      </c>
      <c r="C1815" s="42">
        <v>3356.0</v>
      </c>
      <c r="D1815" s="40" t="s">
        <v>1243</v>
      </c>
      <c r="E1815" s="41">
        <v>140.0</v>
      </c>
      <c r="F1815" s="41">
        <v>35.0</v>
      </c>
      <c r="G1815" s="41">
        <v>70.0</v>
      </c>
      <c r="H1815" s="41">
        <v>-3.07733</v>
      </c>
      <c r="I1815" s="41">
        <v>10000.0</v>
      </c>
      <c r="J1815" s="41">
        <v>5000.0</v>
      </c>
      <c r="K1815" s="41">
        <v>1200.0</v>
      </c>
      <c r="L1815" s="41">
        <v>600.0</v>
      </c>
      <c r="M1815" s="41">
        <v>30.0</v>
      </c>
      <c r="N1815" s="40" t="s">
        <v>207</v>
      </c>
      <c r="O1815" s="40" t="s">
        <v>1371</v>
      </c>
      <c r="P1815" s="40" t="s">
        <v>212</v>
      </c>
      <c r="Q1815" s="40" t="s">
        <v>210</v>
      </c>
      <c r="R1815" s="40" t="b">
        <v>0</v>
      </c>
      <c r="S1815" s="40" t="s">
        <v>12879</v>
      </c>
      <c r="T1815" s="40" t="s">
        <v>212</v>
      </c>
      <c r="U1815" s="41">
        <v>0.1</v>
      </c>
      <c r="V1815" s="41">
        <v>0.9</v>
      </c>
      <c r="W1815" s="41">
        <v>0.3</v>
      </c>
      <c r="X1815" s="41">
        <v>0.4</v>
      </c>
      <c r="Y1815" s="40" t="b">
        <v>0</v>
      </c>
      <c r="Z1815" s="40" t="b">
        <v>1</v>
      </c>
      <c r="AA1815" s="40" t="b">
        <v>0</v>
      </c>
      <c r="AB1815" s="40" t="b">
        <v>0</v>
      </c>
      <c r="AC1815" s="41" t="s">
        <v>13283</v>
      </c>
      <c r="AD1815" s="41" t="s">
        <v>13284</v>
      </c>
      <c r="AE1815" s="41">
        <v>1202.782</v>
      </c>
      <c r="AF1815" s="41">
        <v>-3.12029</v>
      </c>
      <c r="AG1815" s="42">
        <v>6.9E41</v>
      </c>
      <c r="AH1815" s="51">
        <v>0.01396</v>
      </c>
      <c r="AI1815" s="45" t="s">
        <v>13285</v>
      </c>
      <c r="AJ1815" s="40" t="s">
        <v>13286</v>
      </c>
      <c r="AK1815" s="41">
        <v>7585.0</v>
      </c>
      <c r="AL1815" s="40" t="s">
        <v>2224</v>
      </c>
      <c r="AM1815" s="40" t="s">
        <v>7285</v>
      </c>
      <c r="AN1815" s="40" t="s">
        <v>5643</v>
      </c>
      <c r="AO1815" s="44"/>
    </row>
    <row r="1816">
      <c r="A1816" s="41">
        <v>4.0</v>
      </c>
      <c r="B1816" s="42">
        <v>1.67E9</v>
      </c>
      <c r="C1816" s="42">
        <v>3356.0</v>
      </c>
      <c r="D1816" s="40" t="s">
        <v>1243</v>
      </c>
      <c r="E1816" s="41">
        <v>140.0</v>
      </c>
      <c r="F1816" s="41">
        <v>35.0</v>
      </c>
      <c r="G1816" s="41">
        <v>70.0</v>
      </c>
      <c r="H1816" s="41">
        <v>-3.07733</v>
      </c>
      <c r="I1816" s="41">
        <v>10000.0</v>
      </c>
      <c r="J1816" s="41">
        <v>5000.0</v>
      </c>
      <c r="K1816" s="41">
        <v>1200.0</v>
      </c>
      <c r="L1816" s="41">
        <v>600.0</v>
      </c>
      <c r="M1816" s="41">
        <v>30.0</v>
      </c>
      <c r="N1816" s="40" t="s">
        <v>207</v>
      </c>
      <c r="O1816" s="40" t="s">
        <v>1371</v>
      </c>
      <c r="P1816" s="40" t="s">
        <v>209</v>
      </c>
      <c r="Q1816" s="40" t="s">
        <v>210</v>
      </c>
      <c r="R1816" s="40" t="b">
        <v>0</v>
      </c>
      <c r="S1816" s="40" t="s">
        <v>211</v>
      </c>
      <c r="T1816" s="40" t="s">
        <v>212</v>
      </c>
      <c r="U1816" s="41">
        <v>0.1</v>
      </c>
      <c r="V1816" s="41">
        <v>0.9</v>
      </c>
      <c r="W1816" s="41">
        <v>0.2</v>
      </c>
      <c r="X1816" s="41">
        <v>0.5</v>
      </c>
      <c r="Y1816" s="40" t="b">
        <v>0</v>
      </c>
      <c r="Z1816" s="40" t="b">
        <v>1</v>
      </c>
      <c r="AA1816" s="40" t="b">
        <v>0</v>
      </c>
      <c r="AB1816" s="40" t="b">
        <v>0</v>
      </c>
      <c r="AC1816" s="41" t="s">
        <v>13287</v>
      </c>
      <c r="AD1816" s="41" t="s">
        <v>8837</v>
      </c>
      <c r="AE1816" s="41">
        <v>1202.454</v>
      </c>
      <c r="AF1816" s="41">
        <v>-3.1206</v>
      </c>
      <c r="AG1816" s="42">
        <v>1.39E42</v>
      </c>
      <c r="AH1816" s="51">
        <v>0.01406</v>
      </c>
      <c r="AI1816" s="45" t="s">
        <v>13288</v>
      </c>
      <c r="AJ1816" s="45">
        <v>1.39061968184838E257</v>
      </c>
      <c r="AK1816" s="41">
        <v>6572.0</v>
      </c>
      <c r="AL1816" s="40" t="s">
        <v>2224</v>
      </c>
      <c r="AM1816" s="40" t="s">
        <v>7285</v>
      </c>
      <c r="AN1816" s="40" t="s">
        <v>5643</v>
      </c>
      <c r="AO1816" s="44"/>
    </row>
    <row r="1817">
      <c r="A1817" s="41">
        <v>26.0</v>
      </c>
      <c r="B1817" s="42">
        <v>1.67E9</v>
      </c>
      <c r="C1817" s="42">
        <v>3356.0</v>
      </c>
      <c r="D1817" s="40" t="s">
        <v>1243</v>
      </c>
      <c r="E1817" s="41">
        <v>140.0</v>
      </c>
      <c r="F1817" s="41">
        <v>35.0</v>
      </c>
      <c r="G1817" s="41">
        <v>70.0</v>
      </c>
      <c r="H1817" s="41">
        <v>-3.07733</v>
      </c>
      <c r="I1817" s="41">
        <v>10000.0</v>
      </c>
      <c r="J1817" s="41">
        <v>5000.0</v>
      </c>
      <c r="K1817" s="41">
        <v>1200.0</v>
      </c>
      <c r="L1817" s="41">
        <v>600.0</v>
      </c>
      <c r="M1817" s="41">
        <v>30.0</v>
      </c>
      <c r="N1817" s="40" t="s">
        <v>207</v>
      </c>
      <c r="O1817" s="40" t="s">
        <v>208</v>
      </c>
      <c r="P1817" s="40" t="s">
        <v>7310</v>
      </c>
      <c r="Q1817" s="40" t="s">
        <v>210</v>
      </c>
      <c r="R1817" s="40" t="b">
        <v>0</v>
      </c>
      <c r="S1817" s="40" t="s">
        <v>211</v>
      </c>
      <c r="T1817" s="40" t="s">
        <v>212</v>
      </c>
      <c r="U1817" s="41">
        <v>0.1</v>
      </c>
      <c r="V1817" s="41">
        <v>0.9</v>
      </c>
      <c r="W1817" s="41">
        <v>0.3</v>
      </c>
      <c r="X1817" s="41">
        <v>0.6</v>
      </c>
      <c r="Y1817" s="40" t="b">
        <v>0</v>
      </c>
      <c r="Z1817" s="40" t="b">
        <v>1</v>
      </c>
      <c r="AA1817" s="40" t="b">
        <v>0</v>
      </c>
      <c r="AB1817" s="40" t="b">
        <v>0</v>
      </c>
      <c r="AC1817" s="41" t="s">
        <v>13289</v>
      </c>
      <c r="AD1817" s="41" t="s">
        <v>13290</v>
      </c>
      <c r="AE1817" s="41">
        <v>1201.501</v>
      </c>
      <c r="AF1817" s="41">
        <v>-3.12069</v>
      </c>
      <c r="AG1817" s="42">
        <v>8.57E41</v>
      </c>
      <c r="AH1817" s="51">
        <v>0.01409</v>
      </c>
      <c r="AI1817" s="45" t="s">
        <v>13291</v>
      </c>
      <c r="AJ1817" s="40" t="s">
        <v>13292</v>
      </c>
      <c r="AK1817" s="41">
        <v>9444.0</v>
      </c>
      <c r="AL1817" s="40" t="s">
        <v>2224</v>
      </c>
      <c r="AM1817" s="40" t="s">
        <v>7285</v>
      </c>
      <c r="AN1817" s="40" t="s">
        <v>5627</v>
      </c>
      <c r="AO1817" s="44"/>
    </row>
    <row r="1818">
      <c r="A1818" s="41">
        <v>69.0</v>
      </c>
      <c r="B1818" s="42">
        <v>1.67E9</v>
      </c>
      <c r="C1818" s="42">
        <v>3356.0</v>
      </c>
      <c r="D1818" s="40" t="s">
        <v>1243</v>
      </c>
      <c r="E1818" s="41">
        <v>140.0</v>
      </c>
      <c r="F1818" s="41">
        <v>35.0</v>
      </c>
      <c r="G1818" s="41">
        <v>70.0</v>
      </c>
      <c r="H1818" s="41">
        <v>-3.07733</v>
      </c>
      <c r="I1818" s="41">
        <v>10000.0</v>
      </c>
      <c r="J1818" s="41">
        <v>5000.0</v>
      </c>
      <c r="K1818" s="41">
        <v>1200.0</v>
      </c>
      <c r="L1818" s="41">
        <v>600.0</v>
      </c>
      <c r="M1818" s="41">
        <v>30.0</v>
      </c>
      <c r="N1818" s="40" t="s">
        <v>207</v>
      </c>
      <c r="O1818" s="40" t="s">
        <v>208</v>
      </c>
      <c r="P1818" s="40" t="s">
        <v>1372</v>
      </c>
      <c r="Q1818" s="40" t="s">
        <v>210</v>
      </c>
      <c r="R1818" s="40" t="b">
        <v>0</v>
      </c>
      <c r="S1818" s="40" t="s">
        <v>12879</v>
      </c>
      <c r="T1818" s="40" t="s">
        <v>212</v>
      </c>
      <c r="U1818" s="41">
        <v>0.1</v>
      </c>
      <c r="V1818" s="41">
        <v>0.9</v>
      </c>
      <c r="W1818" s="41">
        <v>0.3</v>
      </c>
      <c r="X1818" s="41">
        <v>0.4</v>
      </c>
      <c r="Y1818" s="40" t="b">
        <v>0</v>
      </c>
      <c r="Z1818" s="40" t="b">
        <v>1</v>
      </c>
      <c r="AA1818" s="40" t="b">
        <v>0</v>
      </c>
      <c r="AB1818" s="40" t="b">
        <v>0</v>
      </c>
      <c r="AC1818" s="41" t="s">
        <v>13293</v>
      </c>
      <c r="AD1818" s="41" t="s">
        <v>12092</v>
      </c>
      <c r="AE1818" s="41">
        <v>725.47</v>
      </c>
      <c r="AF1818" s="41">
        <v>-3.12106</v>
      </c>
      <c r="AG1818" s="42">
        <v>8.08E41</v>
      </c>
      <c r="AH1818" s="51">
        <v>0.014212</v>
      </c>
      <c r="AI1818" s="45" t="s">
        <v>13294</v>
      </c>
      <c r="AJ1818" s="40" t="s">
        <v>13295</v>
      </c>
      <c r="AK1818" s="41">
        <v>10000.0</v>
      </c>
      <c r="AL1818" s="40" t="s">
        <v>216</v>
      </c>
      <c r="AM1818" s="40" t="s">
        <v>7285</v>
      </c>
      <c r="AN1818" s="40" t="s">
        <v>5627</v>
      </c>
      <c r="AO1818" s="44"/>
    </row>
    <row r="1819">
      <c r="A1819" s="41">
        <v>134.0</v>
      </c>
      <c r="B1819" s="42">
        <v>1.67E9</v>
      </c>
      <c r="C1819" s="42">
        <v>3356.0</v>
      </c>
      <c r="D1819" s="40" t="s">
        <v>1243</v>
      </c>
      <c r="E1819" s="41">
        <v>140.0</v>
      </c>
      <c r="F1819" s="41">
        <v>35.0</v>
      </c>
      <c r="G1819" s="41">
        <v>70.0</v>
      </c>
      <c r="H1819" s="41">
        <v>-3.07733</v>
      </c>
      <c r="I1819" s="41">
        <v>10000.0</v>
      </c>
      <c r="J1819" s="41">
        <v>5000.0</v>
      </c>
      <c r="K1819" s="41">
        <v>1200.0</v>
      </c>
      <c r="L1819" s="41">
        <v>600.0</v>
      </c>
      <c r="M1819" s="41">
        <v>50.0</v>
      </c>
      <c r="N1819" s="40" t="s">
        <v>207</v>
      </c>
      <c r="O1819" s="40" t="s">
        <v>1371</v>
      </c>
      <c r="P1819" s="40" t="s">
        <v>7305</v>
      </c>
      <c r="Q1819" s="40" t="s">
        <v>210</v>
      </c>
      <c r="R1819" s="40" t="b">
        <v>0</v>
      </c>
      <c r="S1819" s="40" t="s">
        <v>211</v>
      </c>
      <c r="T1819" s="40" t="s">
        <v>212</v>
      </c>
      <c r="U1819" s="41">
        <v>0.1</v>
      </c>
      <c r="V1819" s="41">
        <v>0.9</v>
      </c>
      <c r="W1819" s="41">
        <v>0.3</v>
      </c>
      <c r="X1819" s="41">
        <v>0.6</v>
      </c>
      <c r="Y1819" s="40" t="b">
        <v>0</v>
      </c>
      <c r="Z1819" s="40" t="b">
        <v>1</v>
      </c>
      <c r="AA1819" s="40" t="b">
        <v>0</v>
      </c>
      <c r="AB1819" s="40" t="b">
        <v>0</v>
      </c>
      <c r="AC1819" s="41" t="s">
        <v>13296</v>
      </c>
      <c r="AD1819" s="41" t="s">
        <v>13297</v>
      </c>
      <c r="AE1819" s="41">
        <v>1202.367</v>
      </c>
      <c r="AF1819" s="41">
        <v>-3.12113</v>
      </c>
      <c r="AG1819" s="42">
        <v>5.09E41</v>
      </c>
      <c r="AH1819" s="51">
        <v>0.014233</v>
      </c>
      <c r="AI1819" s="45" t="s">
        <v>13298</v>
      </c>
      <c r="AJ1819" s="40" t="s">
        <v>13299</v>
      </c>
      <c r="AK1819" s="41">
        <v>3177.0</v>
      </c>
      <c r="AL1819" s="40" t="s">
        <v>2224</v>
      </c>
      <c r="AM1819" s="40" t="s">
        <v>7285</v>
      </c>
      <c r="AN1819" s="40" t="s">
        <v>5643</v>
      </c>
      <c r="AO1819" s="40"/>
    </row>
    <row r="1820">
      <c r="A1820" s="41">
        <v>185.0</v>
      </c>
      <c r="B1820" s="42">
        <v>1.67E9</v>
      </c>
      <c r="C1820" s="42">
        <v>3356.0</v>
      </c>
      <c r="D1820" s="40" t="s">
        <v>1243</v>
      </c>
      <c r="E1820" s="41">
        <v>140.0</v>
      </c>
      <c r="F1820" s="41">
        <v>35.0</v>
      </c>
      <c r="G1820" s="41">
        <v>70.0</v>
      </c>
      <c r="H1820" s="41">
        <v>-3.07733</v>
      </c>
      <c r="I1820" s="41">
        <v>10000.0</v>
      </c>
      <c r="J1820" s="41">
        <v>5000.0</v>
      </c>
      <c r="K1820" s="41">
        <v>1200.0</v>
      </c>
      <c r="L1820" s="41">
        <v>600.0</v>
      </c>
      <c r="M1820" s="41">
        <v>100.0</v>
      </c>
      <c r="N1820" s="40" t="s">
        <v>207</v>
      </c>
      <c r="O1820" s="40" t="s">
        <v>1371</v>
      </c>
      <c r="P1820" s="40" t="s">
        <v>209</v>
      </c>
      <c r="Q1820" s="40" t="s">
        <v>210</v>
      </c>
      <c r="R1820" s="40" t="b">
        <v>0</v>
      </c>
      <c r="S1820" s="40" t="s">
        <v>211</v>
      </c>
      <c r="T1820" s="40" t="s">
        <v>212</v>
      </c>
      <c r="U1820" s="41">
        <v>0.1</v>
      </c>
      <c r="V1820" s="41">
        <v>0.9</v>
      </c>
      <c r="W1820" s="41">
        <v>0.2</v>
      </c>
      <c r="X1820" s="41">
        <v>0.6</v>
      </c>
      <c r="Y1820" s="40" t="b">
        <v>0</v>
      </c>
      <c r="Z1820" s="40" t="b">
        <v>1</v>
      </c>
      <c r="AA1820" s="40" t="b">
        <v>0</v>
      </c>
      <c r="AB1820" s="40" t="b">
        <v>0</v>
      </c>
      <c r="AC1820" s="41" t="s">
        <v>13300</v>
      </c>
      <c r="AD1820" s="41" t="s">
        <v>13301</v>
      </c>
      <c r="AE1820" s="41">
        <v>1203.377</v>
      </c>
      <c r="AF1820" s="41">
        <v>-3.1216</v>
      </c>
      <c r="AG1820" s="42">
        <v>1.39E42</v>
      </c>
      <c r="AH1820" s="51">
        <v>0.014386</v>
      </c>
      <c r="AI1820" s="45" t="s">
        <v>13302</v>
      </c>
      <c r="AJ1820" s="40" t="s">
        <v>13303</v>
      </c>
      <c r="AK1820" s="41">
        <v>1655.0</v>
      </c>
      <c r="AL1820" s="40" t="s">
        <v>2224</v>
      </c>
      <c r="AM1820" s="40" t="s">
        <v>7285</v>
      </c>
      <c r="AN1820" s="40" t="s">
        <v>5643</v>
      </c>
      <c r="AO1820" s="44"/>
    </row>
    <row r="1821">
      <c r="A1821" s="41">
        <v>227.0</v>
      </c>
      <c r="B1821" s="42">
        <v>1.67E9</v>
      </c>
      <c r="C1821" s="42">
        <v>3356.0</v>
      </c>
      <c r="D1821" s="40" t="s">
        <v>1243</v>
      </c>
      <c r="E1821" s="41">
        <v>140.0</v>
      </c>
      <c r="F1821" s="41">
        <v>35.0</v>
      </c>
      <c r="G1821" s="41">
        <v>70.0</v>
      </c>
      <c r="H1821" s="41">
        <v>-3.07733</v>
      </c>
      <c r="I1821" s="41">
        <v>10000.0</v>
      </c>
      <c r="J1821" s="41">
        <v>5000.0</v>
      </c>
      <c r="K1821" s="41">
        <v>1200.0</v>
      </c>
      <c r="L1821" s="41">
        <v>600.0</v>
      </c>
      <c r="M1821" s="41">
        <v>100.0</v>
      </c>
      <c r="N1821" s="40" t="s">
        <v>207</v>
      </c>
      <c r="O1821" s="40" t="s">
        <v>208</v>
      </c>
      <c r="P1821" s="40" t="s">
        <v>7305</v>
      </c>
      <c r="Q1821" s="40" t="s">
        <v>210</v>
      </c>
      <c r="R1821" s="40" t="b">
        <v>0</v>
      </c>
      <c r="S1821" s="40" t="s">
        <v>12879</v>
      </c>
      <c r="T1821" s="40" t="s">
        <v>212</v>
      </c>
      <c r="U1821" s="41">
        <v>0.1</v>
      </c>
      <c r="V1821" s="41">
        <v>0.9</v>
      </c>
      <c r="W1821" s="41">
        <v>0.1</v>
      </c>
      <c r="X1821" s="41">
        <v>0.6</v>
      </c>
      <c r="Y1821" s="40" t="b">
        <v>0</v>
      </c>
      <c r="Z1821" s="40" t="b">
        <v>1</v>
      </c>
      <c r="AA1821" s="40" t="b">
        <v>0</v>
      </c>
      <c r="AB1821" s="40" t="b">
        <v>0</v>
      </c>
      <c r="AC1821" s="41" t="s">
        <v>13304</v>
      </c>
      <c r="AD1821" s="41" t="s">
        <v>13305</v>
      </c>
      <c r="AE1821" s="41">
        <v>1203.913</v>
      </c>
      <c r="AF1821" s="41">
        <v>-3.12162</v>
      </c>
      <c r="AG1821" s="42">
        <v>4.6E41</v>
      </c>
      <c r="AH1821" s="51">
        <v>0.014394</v>
      </c>
      <c r="AI1821" s="45" t="s">
        <v>13306</v>
      </c>
      <c r="AJ1821" s="40" t="s">
        <v>13307</v>
      </c>
      <c r="AK1821" s="41">
        <v>1458.0</v>
      </c>
      <c r="AL1821" s="40" t="s">
        <v>2224</v>
      </c>
      <c r="AM1821" s="40" t="s">
        <v>7285</v>
      </c>
      <c r="AN1821" s="40" t="s">
        <v>5643</v>
      </c>
      <c r="AO1821" s="44"/>
    </row>
    <row r="1822">
      <c r="A1822" s="41">
        <v>8.0</v>
      </c>
      <c r="B1822" s="42">
        <v>1.67E9</v>
      </c>
      <c r="C1822" s="42">
        <v>3356.0</v>
      </c>
      <c r="D1822" s="40" t="s">
        <v>1243</v>
      </c>
      <c r="E1822" s="41">
        <v>140.0</v>
      </c>
      <c r="F1822" s="41">
        <v>35.0</v>
      </c>
      <c r="G1822" s="41">
        <v>70.0</v>
      </c>
      <c r="H1822" s="41">
        <v>-3.07733</v>
      </c>
      <c r="I1822" s="41">
        <v>10000.0</v>
      </c>
      <c r="J1822" s="41">
        <v>5000.0</v>
      </c>
      <c r="K1822" s="41">
        <v>1200.0</v>
      </c>
      <c r="L1822" s="41">
        <v>600.0</v>
      </c>
      <c r="M1822" s="41">
        <v>30.0</v>
      </c>
      <c r="N1822" s="40" t="s">
        <v>207</v>
      </c>
      <c r="O1822" s="40" t="s">
        <v>208</v>
      </c>
      <c r="P1822" s="40" t="s">
        <v>209</v>
      </c>
      <c r="Q1822" s="40" t="s">
        <v>210</v>
      </c>
      <c r="R1822" s="40" t="b">
        <v>0</v>
      </c>
      <c r="S1822" s="40" t="s">
        <v>211</v>
      </c>
      <c r="T1822" s="40" t="s">
        <v>212</v>
      </c>
      <c r="U1822" s="41">
        <v>0.1</v>
      </c>
      <c r="V1822" s="41">
        <v>0.9</v>
      </c>
      <c r="W1822" s="41">
        <v>0.3</v>
      </c>
      <c r="X1822" s="41">
        <v>0.6</v>
      </c>
      <c r="Y1822" s="40" t="b">
        <v>0</v>
      </c>
      <c r="Z1822" s="40" t="b">
        <v>1</v>
      </c>
      <c r="AA1822" s="40" t="b">
        <v>0</v>
      </c>
      <c r="AB1822" s="40" t="b">
        <v>0</v>
      </c>
      <c r="AC1822" s="41" t="s">
        <v>13308</v>
      </c>
      <c r="AD1822" s="41" t="s">
        <v>13309</v>
      </c>
      <c r="AE1822" s="41">
        <v>938.1348</v>
      </c>
      <c r="AF1822" s="41">
        <v>-3.12166</v>
      </c>
      <c r="AG1822" s="42">
        <v>1.16E42</v>
      </c>
      <c r="AH1822" s="51">
        <v>0.014406</v>
      </c>
      <c r="AI1822" s="45" t="s">
        <v>13310</v>
      </c>
      <c r="AJ1822" s="40" t="s">
        <v>13311</v>
      </c>
      <c r="AK1822" s="41">
        <v>10000.0</v>
      </c>
      <c r="AL1822" s="40" t="s">
        <v>216</v>
      </c>
      <c r="AM1822" s="40" t="s">
        <v>7285</v>
      </c>
      <c r="AN1822" s="40" t="s">
        <v>5627</v>
      </c>
      <c r="AO1822" s="44"/>
    </row>
    <row r="1823">
      <c r="A1823" s="41">
        <v>168.0</v>
      </c>
      <c r="B1823" s="42">
        <v>1.67E9</v>
      </c>
      <c r="C1823" s="42">
        <v>3356.0</v>
      </c>
      <c r="D1823" s="40" t="s">
        <v>1243</v>
      </c>
      <c r="E1823" s="41">
        <v>140.0</v>
      </c>
      <c r="F1823" s="41">
        <v>35.0</v>
      </c>
      <c r="G1823" s="41">
        <v>70.0</v>
      </c>
      <c r="H1823" s="41">
        <v>-3.07733</v>
      </c>
      <c r="I1823" s="41">
        <v>10000.0</v>
      </c>
      <c r="J1823" s="41">
        <v>5000.0</v>
      </c>
      <c r="K1823" s="41">
        <v>1200.0</v>
      </c>
      <c r="L1823" s="41">
        <v>600.0</v>
      </c>
      <c r="M1823" s="41">
        <v>50.0</v>
      </c>
      <c r="N1823" s="40" t="s">
        <v>207</v>
      </c>
      <c r="O1823" s="40" t="s">
        <v>208</v>
      </c>
      <c r="P1823" s="40" t="s">
        <v>212</v>
      </c>
      <c r="Q1823" s="40" t="s">
        <v>210</v>
      </c>
      <c r="R1823" s="40" t="b">
        <v>0</v>
      </c>
      <c r="S1823" s="40" t="s">
        <v>211</v>
      </c>
      <c r="T1823" s="40" t="s">
        <v>212</v>
      </c>
      <c r="U1823" s="41">
        <v>0.1</v>
      </c>
      <c r="V1823" s="41">
        <v>0.9</v>
      </c>
      <c r="W1823" s="41">
        <v>0.3</v>
      </c>
      <c r="X1823" s="41">
        <v>0.4</v>
      </c>
      <c r="Y1823" s="40" t="b">
        <v>0</v>
      </c>
      <c r="Z1823" s="40" t="b">
        <v>1</v>
      </c>
      <c r="AA1823" s="40" t="b">
        <v>0</v>
      </c>
      <c r="AB1823" s="40" t="b">
        <v>0</v>
      </c>
      <c r="AC1823" s="41" t="s">
        <v>13312</v>
      </c>
      <c r="AD1823" s="41" t="s">
        <v>13313</v>
      </c>
      <c r="AE1823" s="41">
        <v>1202.627</v>
      </c>
      <c r="AF1823" s="41">
        <v>-3.122</v>
      </c>
      <c r="AG1823" s="42">
        <v>1.21E42</v>
      </c>
      <c r="AH1823" s="51">
        <v>0.014518</v>
      </c>
      <c r="AI1823" s="45" t="s">
        <v>13314</v>
      </c>
      <c r="AJ1823" s="40" t="s">
        <v>13315</v>
      </c>
      <c r="AK1823" s="41">
        <v>4269.0</v>
      </c>
      <c r="AL1823" s="40" t="s">
        <v>2224</v>
      </c>
      <c r="AM1823" s="40" t="s">
        <v>7285</v>
      </c>
      <c r="AN1823" s="40" t="s">
        <v>5643</v>
      </c>
      <c r="AO1823" s="44"/>
    </row>
    <row r="1824">
      <c r="A1824" s="41">
        <v>208.0</v>
      </c>
      <c r="B1824" s="42">
        <v>1.67E9</v>
      </c>
      <c r="C1824" s="42">
        <v>3356.0</v>
      </c>
      <c r="D1824" s="40" t="s">
        <v>1243</v>
      </c>
      <c r="E1824" s="41">
        <v>140.0</v>
      </c>
      <c r="F1824" s="41">
        <v>35.0</v>
      </c>
      <c r="G1824" s="41">
        <v>70.0</v>
      </c>
      <c r="H1824" s="41">
        <v>-3.07733</v>
      </c>
      <c r="I1824" s="41">
        <v>10000.0</v>
      </c>
      <c r="J1824" s="41">
        <v>5000.0</v>
      </c>
      <c r="K1824" s="41">
        <v>1200.0</v>
      </c>
      <c r="L1824" s="41">
        <v>600.0</v>
      </c>
      <c r="M1824" s="41">
        <v>100.0</v>
      </c>
      <c r="N1824" s="40" t="s">
        <v>207</v>
      </c>
      <c r="O1824" s="40" t="s">
        <v>1371</v>
      </c>
      <c r="P1824" s="40" t="s">
        <v>7310</v>
      </c>
      <c r="Q1824" s="40" t="s">
        <v>210</v>
      </c>
      <c r="R1824" s="40" t="b">
        <v>0</v>
      </c>
      <c r="S1824" s="40" t="s">
        <v>12879</v>
      </c>
      <c r="T1824" s="40" t="s">
        <v>212</v>
      </c>
      <c r="U1824" s="41">
        <v>0.1</v>
      </c>
      <c r="V1824" s="41">
        <v>0.9</v>
      </c>
      <c r="W1824" s="41">
        <v>0.1</v>
      </c>
      <c r="X1824" s="41">
        <v>0.5</v>
      </c>
      <c r="Y1824" s="40" t="b">
        <v>0</v>
      </c>
      <c r="Z1824" s="40" t="b">
        <v>1</v>
      </c>
      <c r="AA1824" s="40" t="b">
        <v>0</v>
      </c>
      <c r="AB1824" s="40" t="b">
        <v>0</v>
      </c>
      <c r="AC1824" s="41" t="s">
        <v>13316</v>
      </c>
      <c r="AD1824" s="41" t="s">
        <v>13317</v>
      </c>
      <c r="AE1824" s="41">
        <v>1202.772</v>
      </c>
      <c r="AF1824" s="41">
        <v>-3.12248</v>
      </c>
      <c r="AG1824" s="42">
        <v>1.63E41</v>
      </c>
      <c r="AH1824" s="51">
        <v>0.014672</v>
      </c>
      <c r="AI1824" s="45" t="s">
        <v>13318</v>
      </c>
      <c r="AJ1824" s="40" t="s">
        <v>13319</v>
      </c>
      <c r="AK1824" s="41">
        <v>1375.0</v>
      </c>
      <c r="AL1824" s="40" t="s">
        <v>2224</v>
      </c>
      <c r="AM1824" s="40" t="s">
        <v>7285</v>
      </c>
      <c r="AN1824" s="40" t="s">
        <v>5643</v>
      </c>
      <c r="AO1824" s="44"/>
    </row>
    <row r="1825">
      <c r="A1825" s="41">
        <v>240.0</v>
      </c>
      <c r="B1825" s="42">
        <v>1.67E9</v>
      </c>
      <c r="C1825" s="42">
        <v>3356.0</v>
      </c>
      <c r="D1825" s="40" t="s">
        <v>1243</v>
      </c>
      <c r="E1825" s="41">
        <v>140.0</v>
      </c>
      <c r="F1825" s="41">
        <v>35.0</v>
      </c>
      <c r="G1825" s="41">
        <v>70.0</v>
      </c>
      <c r="H1825" s="41">
        <v>-3.07733</v>
      </c>
      <c r="I1825" s="41">
        <v>10000.0</v>
      </c>
      <c r="J1825" s="41">
        <v>5000.0</v>
      </c>
      <c r="K1825" s="41">
        <v>1200.0</v>
      </c>
      <c r="L1825" s="41">
        <v>600.0</v>
      </c>
      <c r="M1825" s="41">
        <v>100.0</v>
      </c>
      <c r="N1825" s="40" t="s">
        <v>207</v>
      </c>
      <c r="O1825" s="40" t="s">
        <v>1371</v>
      </c>
      <c r="P1825" s="40" t="s">
        <v>1372</v>
      </c>
      <c r="Q1825" s="40" t="s">
        <v>210</v>
      </c>
      <c r="R1825" s="40" t="b">
        <v>0</v>
      </c>
      <c r="S1825" s="40" t="s">
        <v>211</v>
      </c>
      <c r="T1825" s="40" t="s">
        <v>212</v>
      </c>
      <c r="U1825" s="41">
        <v>0.1</v>
      </c>
      <c r="V1825" s="41">
        <v>0.9</v>
      </c>
      <c r="W1825" s="41">
        <v>0.3</v>
      </c>
      <c r="X1825" s="41">
        <v>0.4</v>
      </c>
      <c r="Y1825" s="40" t="b">
        <v>0</v>
      </c>
      <c r="Z1825" s="40" t="b">
        <v>1</v>
      </c>
      <c r="AA1825" s="40" t="b">
        <v>0</v>
      </c>
      <c r="AB1825" s="40" t="b">
        <v>0</v>
      </c>
      <c r="AC1825" s="41" t="s">
        <v>13320</v>
      </c>
      <c r="AD1825" s="41" t="s">
        <v>13321</v>
      </c>
      <c r="AE1825" s="41">
        <v>1203.443</v>
      </c>
      <c r="AF1825" s="41">
        <v>-3.12256</v>
      </c>
      <c r="AG1825" s="42">
        <v>1.39E42</v>
      </c>
      <c r="AH1825" s="51">
        <v>0.014697</v>
      </c>
      <c r="AI1825" s="45" t="s">
        <v>13322</v>
      </c>
      <c r="AJ1825" s="40" t="s">
        <v>13323</v>
      </c>
      <c r="AK1825" s="41">
        <v>2502.0</v>
      </c>
      <c r="AL1825" s="40" t="s">
        <v>2224</v>
      </c>
      <c r="AM1825" s="40" t="s">
        <v>7285</v>
      </c>
      <c r="AN1825" s="40" t="s">
        <v>5643</v>
      </c>
      <c r="AO1825" s="44"/>
    </row>
    <row r="1826">
      <c r="A1826" s="41">
        <v>153.0</v>
      </c>
      <c r="B1826" s="42">
        <v>1.67E9</v>
      </c>
      <c r="C1826" s="42">
        <v>3356.0</v>
      </c>
      <c r="D1826" s="40" t="s">
        <v>1243</v>
      </c>
      <c r="E1826" s="41">
        <v>140.0</v>
      </c>
      <c r="F1826" s="41">
        <v>35.0</v>
      </c>
      <c r="G1826" s="41">
        <v>70.0</v>
      </c>
      <c r="H1826" s="41">
        <v>-3.07733</v>
      </c>
      <c r="I1826" s="41">
        <v>10000.0</v>
      </c>
      <c r="J1826" s="41">
        <v>5000.0</v>
      </c>
      <c r="K1826" s="41">
        <v>1200.0</v>
      </c>
      <c r="L1826" s="41">
        <v>600.0</v>
      </c>
      <c r="M1826" s="41">
        <v>50.0</v>
      </c>
      <c r="N1826" s="40" t="s">
        <v>207</v>
      </c>
      <c r="O1826" s="40" t="s">
        <v>208</v>
      </c>
      <c r="P1826" s="40" t="s">
        <v>1372</v>
      </c>
      <c r="Q1826" s="40" t="s">
        <v>210</v>
      </c>
      <c r="R1826" s="40" t="b">
        <v>0</v>
      </c>
      <c r="S1826" s="40" t="s">
        <v>12879</v>
      </c>
      <c r="T1826" s="40" t="s">
        <v>212</v>
      </c>
      <c r="U1826" s="41">
        <v>0.1</v>
      </c>
      <c r="V1826" s="41">
        <v>0.9</v>
      </c>
      <c r="W1826" s="41">
        <v>0.1</v>
      </c>
      <c r="X1826" s="41">
        <v>0.4</v>
      </c>
      <c r="Y1826" s="40" t="b">
        <v>0</v>
      </c>
      <c r="Z1826" s="40" t="b">
        <v>1</v>
      </c>
      <c r="AA1826" s="40" t="b">
        <v>0</v>
      </c>
      <c r="AB1826" s="40" t="b">
        <v>0</v>
      </c>
      <c r="AC1826" s="41" t="s">
        <v>13324</v>
      </c>
      <c r="AD1826" s="41" t="s">
        <v>13325</v>
      </c>
      <c r="AE1826" s="41">
        <v>1030.437</v>
      </c>
      <c r="AF1826" s="41">
        <v>-3.12363</v>
      </c>
      <c r="AG1826" s="42">
        <v>4.62E41</v>
      </c>
      <c r="AH1826" s="51">
        <v>0.015047</v>
      </c>
      <c r="AI1826" s="45" t="s">
        <v>13326</v>
      </c>
      <c r="AJ1826" s="44" t="s">
        <v>397</v>
      </c>
      <c r="AK1826" s="41">
        <v>10000.0</v>
      </c>
      <c r="AL1826" s="40" t="s">
        <v>216</v>
      </c>
      <c r="AM1826" s="40" t="s">
        <v>7285</v>
      </c>
      <c r="AN1826" s="40" t="s">
        <v>5627</v>
      </c>
      <c r="AO1826" s="44"/>
    </row>
    <row r="1827">
      <c r="A1827" s="41">
        <v>120.0</v>
      </c>
      <c r="B1827" s="42">
        <v>1.67E9</v>
      </c>
      <c r="C1827" s="42">
        <v>3356.0</v>
      </c>
      <c r="D1827" s="40" t="s">
        <v>1243</v>
      </c>
      <c r="E1827" s="41">
        <v>140.0</v>
      </c>
      <c r="F1827" s="41">
        <v>35.0</v>
      </c>
      <c r="G1827" s="41">
        <v>70.0</v>
      </c>
      <c r="H1827" s="41">
        <v>-3.07733</v>
      </c>
      <c r="I1827" s="41">
        <v>10000.0</v>
      </c>
      <c r="J1827" s="41">
        <v>5000.0</v>
      </c>
      <c r="K1827" s="41">
        <v>1200.0</v>
      </c>
      <c r="L1827" s="41">
        <v>600.0</v>
      </c>
      <c r="M1827" s="41">
        <v>50.0</v>
      </c>
      <c r="N1827" s="40" t="s">
        <v>207</v>
      </c>
      <c r="O1827" s="40" t="s">
        <v>208</v>
      </c>
      <c r="P1827" s="40" t="s">
        <v>7310</v>
      </c>
      <c r="Q1827" s="40" t="s">
        <v>210</v>
      </c>
      <c r="R1827" s="40" t="b">
        <v>0</v>
      </c>
      <c r="S1827" s="40" t="s">
        <v>12879</v>
      </c>
      <c r="T1827" s="40" t="s">
        <v>212</v>
      </c>
      <c r="U1827" s="41">
        <v>0.1</v>
      </c>
      <c r="V1827" s="41">
        <v>0.9</v>
      </c>
      <c r="W1827" s="41">
        <v>0.2</v>
      </c>
      <c r="X1827" s="41">
        <v>0.4</v>
      </c>
      <c r="Y1827" s="40" t="b">
        <v>0</v>
      </c>
      <c r="Z1827" s="40" t="b">
        <v>1</v>
      </c>
      <c r="AA1827" s="40" t="b">
        <v>0</v>
      </c>
      <c r="AB1827" s="40" t="b">
        <v>0</v>
      </c>
      <c r="AC1827" s="41" t="s">
        <v>13327</v>
      </c>
      <c r="AD1827" s="41" t="s">
        <v>13328</v>
      </c>
      <c r="AE1827" s="41">
        <v>1201.679</v>
      </c>
      <c r="AF1827" s="41">
        <v>-3.12382</v>
      </c>
      <c r="AG1827" s="42">
        <v>1.39E42</v>
      </c>
      <c r="AH1827" s="51">
        <v>0.015107</v>
      </c>
      <c r="AI1827" s="45" t="s">
        <v>13329</v>
      </c>
      <c r="AJ1827" s="40" t="s">
        <v>13330</v>
      </c>
      <c r="AK1827" s="41">
        <v>6578.0</v>
      </c>
      <c r="AL1827" s="40" t="s">
        <v>2224</v>
      </c>
      <c r="AM1827" s="40" t="s">
        <v>7285</v>
      </c>
      <c r="AN1827" s="40" t="s">
        <v>5627</v>
      </c>
      <c r="AO1827" s="44"/>
    </row>
    <row r="1828">
      <c r="A1828" s="41">
        <v>152.0</v>
      </c>
      <c r="B1828" s="42">
        <v>1.67E9</v>
      </c>
      <c r="C1828" s="42">
        <v>3356.0</v>
      </c>
      <c r="D1828" s="40" t="s">
        <v>1243</v>
      </c>
      <c r="E1828" s="41">
        <v>140.0</v>
      </c>
      <c r="F1828" s="41">
        <v>35.0</v>
      </c>
      <c r="G1828" s="41">
        <v>70.0</v>
      </c>
      <c r="H1828" s="41">
        <v>-3.07733</v>
      </c>
      <c r="I1828" s="41">
        <v>10000.0</v>
      </c>
      <c r="J1828" s="41">
        <v>5000.0</v>
      </c>
      <c r="K1828" s="41">
        <v>1200.0</v>
      </c>
      <c r="L1828" s="41">
        <v>600.0</v>
      </c>
      <c r="M1828" s="41">
        <v>50.0</v>
      </c>
      <c r="N1828" s="40" t="s">
        <v>207</v>
      </c>
      <c r="O1828" s="40" t="s">
        <v>1371</v>
      </c>
      <c r="P1828" s="40" t="s">
        <v>1372</v>
      </c>
      <c r="Q1828" s="40" t="s">
        <v>210</v>
      </c>
      <c r="R1828" s="40" t="b">
        <v>0</v>
      </c>
      <c r="S1828" s="40" t="s">
        <v>211</v>
      </c>
      <c r="T1828" s="40" t="s">
        <v>212</v>
      </c>
      <c r="U1828" s="41">
        <v>0.1</v>
      </c>
      <c r="V1828" s="41">
        <v>0.9</v>
      </c>
      <c r="W1828" s="41">
        <v>0.3</v>
      </c>
      <c r="X1828" s="41">
        <v>0.6</v>
      </c>
      <c r="Y1828" s="40" t="b">
        <v>0</v>
      </c>
      <c r="Z1828" s="40" t="b">
        <v>1</v>
      </c>
      <c r="AA1828" s="40" t="b">
        <v>0</v>
      </c>
      <c r="AB1828" s="40" t="b">
        <v>0</v>
      </c>
      <c r="AC1828" s="41" t="s">
        <v>7380</v>
      </c>
      <c r="AD1828" s="41" t="s">
        <v>13331</v>
      </c>
      <c r="AE1828" s="41">
        <v>1202.3</v>
      </c>
      <c r="AF1828" s="41">
        <v>-3.12403</v>
      </c>
      <c r="AG1828" s="42">
        <v>5.09E41</v>
      </c>
      <c r="AH1828" s="51">
        <v>0.015175</v>
      </c>
      <c r="AI1828" s="45" t="s">
        <v>13332</v>
      </c>
      <c r="AJ1828" s="40" t="s">
        <v>13333</v>
      </c>
      <c r="AK1828" s="41">
        <v>3254.0</v>
      </c>
      <c r="AL1828" s="40" t="s">
        <v>2224</v>
      </c>
      <c r="AM1828" s="40" t="s">
        <v>7285</v>
      </c>
      <c r="AN1828" s="40" t="s">
        <v>5643</v>
      </c>
      <c r="AO1828" s="44"/>
    </row>
    <row r="1829">
      <c r="A1829" s="41">
        <v>210.0</v>
      </c>
      <c r="B1829" s="42">
        <v>1.67E9</v>
      </c>
      <c r="C1829" s="42">
        <v>3356.0</v>
      </c>
      <c r="D1829" s="40" t="s">
        <v>1243</v>
      </c>
      <c r="E1829" s="41">
        <v>140.0</v>
      </c>
      <c r="F1829" s="41">
        <v>35.0</v>
      </c>
      <c r="G1829" s="41">
        <v>70.0</v>
      </c>
      <c r="H1829" s="41">
        <v>-3.07733</v>
      </c>
      <c r="I1829" s="41">
        <v>10000.0</v>
      </c>
      <c r="J1829" s="41">
        <v>5000.0</v>
      </c>
      <c r="K1829" s="41">
        <v>1200.0</v>
      </c>
      <c r="L1829" s="41">
        <v>600.0</v>
      </c>
      <c r="M1829" s="41">
        <v>100.0</v>
      </c>
      <c r="N1829" s="40" t="s">
        <v>207</v>
      </c>
      <c r="O1829" s="40" t="s">
        <v>208</v>
      </c>
      <c r="P1829" s="40" t="s">
        <v>7310</v>
      </c>
      <c r="Q1829" s="40" t="s">
        <v>210</v>
      </c>
      <c r="R1829" s="40" t="b">
        <v>0</v>
      </c>
      <c r="S1829" s="40" t="s">
        <v>12879</v>
      </c>
      <c r="T1829" s="40" t="s">
        <v>212</v>
      </c>
      <c r="U1829" s="41">
        <v>0.1</v>
      </c>
      <c r="V1829" s="41">
        <v>0.9</v>
      </c>
      <c r="W1829" s="41">
        <v>0.2</v>
      </c>
      <c r="X1829" s="41">
        <v>0.4</v>
      </c>
      <c r="Y1829" s="40" t="b">
        <v>0</v>
      </c>
      <c r="Z1829" s="40" t="b">
        <v>1</v>
      </c>
      <c r="AA1829" s="40" t="b">
        <v>0</v>
      </c>
      <c r="AB1829" s="40" t="b">
        <v>0</v>
      </c>
      <c r="AC1829" s="41" t="s">
        <v>4659</v>
      </c>
      <c r="AD1829" s="41" t="s">
        <v>13334</v>
      </c>
      <c r="AE1829" s="41">
        <v>1202.472</v>
      </c>
      <c r="AF1829" s="41">
        <v>-3.12453</v>
      </c>
      <c r="AG1829" s="42">
        <v>1.35E42</v>
      </c>
      <c r="AH1829" s="51">
        <v>0.015339</v>
      </c>
      <c r="AI1829" s="45" t="s">
        <v>13335</v>
      </c>
      <c r="AJ1829" s="40" t="s">
        <v>13336</v>
      </c>
      <c r="AK1829" s="41">
        <v>1655.0</v>
      </c>
      <c r="AL1829" s="40" t="s">
        <v>2224</v>
      </c>
      <c r="AM1829" s="40" t="s">
        <v>7285</v>
      </c>
      <c r="AN1829" s="40" t="s">
        <v>5643</v>
      </c>
      <c r="AO1829" s="44"/>
    </row>
    <row r="1830">
      <c r="A1830" s="41">
        <v>195.0</v>
      </c>
      <c r="B1830" s="42">
        <v>1.67E9</v>
      </c>
      <c r="C1830" s="42">
        <v>3356.0</v>
      </c>
      <c r="D1830" s="40" t="s">
        <v>1243</v>
      </c>
      <c r="E1830" s="41">
        <v>140.0</v>
      </c>
      <c r="F1830" s="41">
        <v>35.0</v>
      </c>
      <c r="G1830" s="41">
        <v>70.0</v>
      </c>
      <c r="H1830" s="41">
        <v>-3.07733</v>
      </c>
      <c r="I1830" s="41">
        <v>10000.0</v>
      </c>
      <c r="J1830" s="41">
        <v>5000.0</v>
      </c>
      <c r="K1830" s="41">
        <v>1200.0</v>
      </c>
      <c r="L1830" s="41">
        <v>600.0</v>
      </c>
      <c r="M1830" s="41">
        <v>100.0</v>
      </c>
      <c r="N1830" s="40" t="s">
        <v>207</v>
      </c>
      <c r="O1830" s="40" t="s">
        <v>208</v>
      </c>
      <c r="P1830" s="40" t="s">
        <v>209</v>
      </c>
      <c r="Q1830" s="40" t="s">
        <v>210</v>
      </c>
      <c r="R1830" s="40" t="b">
        <v>0</v>
      </c>
      <c r="S1830" s="40" t="s">
        <v>12879</v>
      </c>
      <c r="T1830" s="40" t="s">
        <v>212</v>
      </c>
      <c r="U1830" s="41">
        <v>0.1</v>
      </c>
      <c r="V1830" s="41">
        <v>0.9</v>
      </c>
      <c r="W1830" s="41">
        <v>0.3</v>
      </c>
      <c r="X1830" s="41">
        <v>0.4</v>
      </c>
      <c r="Y1830" s="40" t="b">
        <v>0</v>
      </c>
      <c r="Z1830" s="40" t="b">
        <v>1</v>
      </c>
      <c r="AA1830" s="40" t="b">
        <v>0</v>
      </c>
      <c r="AB1830" s="40" t="b">
        <v>0</v>
      </c>
      <c r="AC1830" s="41" t="s">
        <v>13337</v>
      </c>
      <c r="AD1830" s="41" t="s">
        <v>13338</v>
      </c>
      <c r="AE1830" s="41">
        <v>1202.826</v>
      </c>
      <c r="AF1830" s="41">
        <v>-3.12487</v>
      </c>
      <c r="AG1830" s="42">
        <v>1.2E42</v>
      </c>
      <c r="AH1830" s="51">
        <v>0.015449</v>
      </c>
      <c r="AI1830" s="45" t="s">
        <v>13339</v>
      </c>
      <c r="AJ1830" s="40" t="s">
        <v>13340</v>
      </c>
      <c r="AK1830" s="41">
        <v>2374.0</v>
      </c>
      <c r="AL1830" s="40" t="s">
        <v>2224</v>
      </c>
      <c r="AM1830" s="40" t="s">
        <v>7285</v>
      </c>
      <c r="AN1830" s="40" t="s">
        <v>5643</v>
      </c>
      <c r="AO1830" s="44"/>
    </row>
    <row r="1831">
      <c r="A1831" s="41">
        <v>151.0</v>
      </c>
      <c r="B1831" s="42">
        <v>1.67E9</v>
      </c>
      <c r="C1831" s="42">
        <v>3356.0</v>
      </c>
      <c r="D1831" s="40" t="s">
        <v>1243</v>
      </c>
      <c r="E1831" s="41">
        <v>140.0</v>
      </c>
      <c r="F1831" s="41">
        <v>35.0</v>
      </c>
      <c r="G1831" s="41">
        <v>70.0</v>
      </c>
      <c r="H1831" s="41">
        <v>-3.07733</v>
      </c>
      <c r="I1831" s="41">
        <v>10000.0</v>
      </c>
      <c r="J1831" s="41">
        <v>5000.0</v>
      </c>
      <c r="K1831" s="41">
        <v>1200.0</v>
      </c>
      <c r="L1831" s="41">
        <v>600.0</v>
      </c>
      <c r="M1831" s="41">
        <v>50.0</v>
      </c>
      <c r="N1831" s="40" t="s">
        <v>207</v>
      </c>
      <c r="O1831" s="40" t="s">
        <v>208</v>
      </c>
      <c r="P1831" s="40" t="s">
        <v>1372</v>
      </c>
      <c r="Q1831" s="40" t="s">
        <v>210</v>
      </c>
      <c r="R1831" s="40" t="b">
        <v>0</v>
      </c>
      <c r="S1831" s="40" t="s">
        <v>211</v>
      </c>
      <c r="T1831" s="40" t="s">
        <v>212</v>
      </c>
      <c r="U1831" s="41">
        <v>0.1</v>
      </c>
      <c r="V1831" s="41">
        <v>0.9</v>
      </c>
      <c r="W1831" s="41">
        <v>0.3</v>
      </c>
      <c r="X1831" s="41">
        <v>0.5</v>
      </c>
      <c r="Y1831" s="40" t="b">
        <v>0</v>
      </c>
      <c r="Z1831" s="40" t="b">
        <v>1</v>
      </c>
      <c r="AA1831" s="40" t="b">
        <v>0</v>
      </c>
      <c r="AB1831" s="40" t="b">
        <v>0</v>
      </c>
      <c r="AC1831" s="41" t="s">
        <v>13341</v>
      </c>
      <c r="AD1831" s="41" t="s">
        <v>13342</v>
      </c>
      <c r="AE1831" s="41">
        <v>1201.619</v>
      </c>
      <c r="AF1831" s="41">
        <v>-3.12527</v>
      </c>
      <c r="AG1831" s="42">
        <v>1.02E42</v>
      </c>
      <c r="AH1831" s="51">
        <v>0.015581</v>
      </c>
      <c r="AI1831" s="45" t="s">
        <v>13343</v>
      </c>
      <c r="AJ1831" s="40" t="s">
        <v>13344</v>
      </c>
      <c r="AK1831" s="41">
        <v>9901.0</v>
      </c>
      <c r="AL1831" s="40" t="s">
        <v>2224</v>
      </c>
      <c r="AM1831" s="40" t="s">
        <v>7285</v>
      </c>
      <c r="AN1831" s="40" t="s">
        <v>5627</v>
      </c>
      <c r="AO1831" s="44"/>
    </row>
    <row r="1832">
      <c r="A1832" s="41">
        <v>7.0</v>
      </c>
      <c r="B1832" s="42">
        <v>1.67E9</v>
      </c>
      <c r="C1832" s="42">
        <v>3356.0</v>
      </c>
      <c r="D1832" s="40" t="s">
        <v>1243</v>
      </c>
      <c r="E1832" s="41">
        <v>140.0</v>
      </c>
      <c r="F1832" s="41">
        <v>35.0</v>
      </c>
      <c r="G1832" s="41">
        <v>70.0</v>
      </c>
      <c r="H1832" s="41">
        <v>-3.07733</v>
      </c>
      <c r="I1832" s="41">
        <v>10000.0</v>
      </c>
      <c r="J1832" s="41">
        <v>5000.0</v>
      </c>
      <c r="K1832" s="41">
        <v>1200.0</v>
      </c>
      <c r="L1832" s="41">
        <v>600.0</v>
      </c>
      <c r="M1832" s="41">
        <v>30.0</v>
      </c>
      <c r="N1832" s="40" t="s">
        <v>207</v>
      </c>
      <c r="O1832" s="40" t="s">
        <v>1371</v>
      </c>
      <c r="P1832" s="40" t="s">
        <v>209</v>
      </c>
      <c r="Q1832" s="40" t="s">
        <v>210</v>
      </c>
      <c r="R1832" s="40" t="b">
        <v>0</v>
      </c>
      <c r="S1832" s="40" t="s">
        <v>211</v>
      </c>
      <c r="T1832" s="40" t="s">
        <v>212</v>
      </c>
      <c r="U1832" s="41">
        <v>0.1</v>
      </c>
      <c r="V1832" s="41">
        <v>0.9</v>
      </c>
      <c r="W1832" s="41">
        <v>0.3</v>
      </c>
      <c r="X1832" s="41">
        <v>0.5</v>
      </c>
      <c r="Y1832" s="40" t="b">
        <v>0</v>
      </c>
      <c r="Z1832" s="40" t="b">
        <v>1</v>
      </c>
      <c r="AA1832" s="40" t="b">
        <v>0</v>
      </c>
      <c r="AB1832" s="40" t="b">
        <v>0</v>
      </c>
      <c r="AC1832" s="41" t="s">
        <v>13345</v>
      </c>
      <c r="AD1832" s="41" t="s">
        <v>13346</v>
      </c>
      <c r="AE1832" s="41">
        <v>1202.289</v>
      </c>
      <c r="AF1832" s="41">
        <v>-3.12653</v>
      </c>
      <c r="AG1832" s="42">
        <v>1.39E42</v>
      </c>
      <c r="AH1832" s="51">
        <v>0.01599</v>
      </c>
      <c r="AI1832" s="45" t="s">
        <v>13347</v>
      </c>
      <c r="AJ1832" s="40" t="s">
        <v>13348</v>
      </c>
      <c r="AK1832" s="41">
        <v>6313.0</v>
      </c>
      <c r="AL1832" s="40" t="s">
        <v>2224</v>
      </c>
      <c r="AM1832" s="40" t="s">
        <v>7285</v>
      </c>
      <c r="AN1832" s="40" t="s">
        <v>5643</v>
      </c>
      <c r="AO1832" s="44"/>
    </row>
    <row r="1833">
      <c r="A1833" s="41">
        <v>220.0</v>
      </c>
      <c r="B1833" s="42">
        <v>1.67E9</v>
      </c>
      <c r="C1833" s="42">
        <v>3356.0</v>
      </c>
      <c r="D1833" s="40" t="s">
        <v>1243</v>
      </c>
      <c r="E1833" s="41">
        <v>140.0</v>
      </c>
      <c r="F1833" s="41">
        <v>35.0</v>
      </c>
      <c r="G1833" s="41">
        <v>70.0</v>
      </c>
      <c r="H1833" s="41">
        <v>-3.07733</v>
      </c>
      <c r="I1833" s="41">
        <v>10000.0</v>
      </c>
      <c r="J1833" s="41">
        <v>5000.0</v>
      </c>
      <c r="K1833" s="41">
        <v>1200.0</v>
      </c>
      <c r="L1833" s="41">
        <v>600.0</v>
      </c>
      <c r="M1833" s="41">
        <v>100.0</v>
      </c>
      <c r="N1833" s="40" t="s">
        <v>207</v>
      </c>
      <c r="O1833" s="40" t="s">
        <v>208</v>
      </c>
      <c r="P1833" s="40" t="s">
        <v>7305</v>
      </c>
      <c r="Q1833" s="40" t="s">
        <v>210</v>
      </c>
      <c r="R1833" s="40" t="b">
        <v>0</v>
      </c>
      <c r="S1833" s="40" t="s">
        <v>211</v>
      </c>
      <c r="T1833" s="40" t="s">
        <v>212</v>
      </c>
      <c r="U1833" s="41">
        <v>0.1</v>
      </c>
      <c r="V1833" s="41">
        <v>0.9</v>
      </c>
      <c r="W1833" s="41">
        <v>0.2</v>
      </c>
      <c r="X1833" s="41">
        <v>0.5</v>
      </c>
      <c r="Y1833" s="40" t="b">
        <v>0</v>
      </c>
      <c r="Z1833" s="40" t="b">
        <v>1</v>
      </c>
      <c r="AA1833" s="40" t="b">
        <v>0</v>
      </c>
      <c r="AB1833" s="40" t="b">
        <v>0</v>
      </c>
      <c r="AC1833" s="41" t="s">
        <v>13349</v>
      </c>
      <c r="AD1833" s="41" t="s">
        <v>13350</v>
      </c>
      <c r="AE1833" s="41">
        <v>1203.206</v>
      </c>
      <c r="AF1833" s="41">
        <v>-3.12675</v>
      </c>
      <c r="AG1833" s="42">
        <v>1.39E42</v>
      </c>
      <c r="AH1833" s="51">
        <v>0.01606</v>
      </c>
      <c r="AI1833" s="45" t="s">
        <v>13351</v>
      </c>
      <c r="AJ1833" s="40" t="s">
        <v>13352</v>
      </c>
      <c r="AK1833" s="41">
        <v>1934.0</v>
      </c>
      <c r="AL1833" s="40" t="s">
        <v>2224</v>
      </c>
      <c r="AM1833" s="40" t="s">
        <v>7285</v>
      </c>
      <c r="AN1833" s="40" t="s">
        <v>5643</v>
      </c>
      <c r="AO1833" s="44"/>
    </row>
    <row r="1834">
      <c r="A1834" s="41">
        <v>150.0</v>
      </c>
      <c r="B1834" s="42">
        <v>1.67E9</v>
      </c>
      <c r="C1834" s="42">
        <v>3356.0</v>
      </c>
      <c r="D1834" s="40" t="s">
        <v>1243</v>
      </c>
      <c r="E1834" s="41">
        <v>140.0</v>
      </c>
      <c r="F1834" s="41">
        <v>35.0</v>
      </c>
      <c r="G1834" s="41">
        <v>70.0</v>
      </c>
      <c r="H1834" s="41">
        <v>-3.07733</v>
      </c>
      <c r="I1834" s="41">
        <v>10000.0</v>
      </c>
      <c r="J1834" s="41">
        <v>5000.0</v>
      </c>
      <c r="K1834" s="41">
        <v>1200.0</v>
      </c>
      <c r="L1834" s="41">
        <v>600.0</v>
      </c>
      <c r="M1834" s="41">
        <v>50.0</v>
      </c>
      <c r="N1834" s="40" t="s">
        <v>207</v>
      </c>
      <c r="O1834" s="40" t="s">
        <v>208</v>
      </c>
      <c r="P1834" s="40" t="s">
        <v>1372</v>
      </c>
      <c r="Q1834" s="40" t="s">
        <v>210</v>
      </c>
      <c r="R1834" s="40" t="b">
        <v>0</v>
      </c>
      <c r="S1834" s="40" t="s">
        <v>211</v>
      </c>
      <c r="T1834" s="40" t="s">
        <v>212</v>
      </c>
      <c r="U1834" s="41">
        <v>0.1</v>
      </c>
      <c r="V1834" s="41">
        <v>0.9</v>
      </c>
      <c r="W1834" s="41">
        <v>0.3</v>
      </c>
      <c r="X1834" s="41">
        <v>0.4</v>
      </c>
      <c r="Y1834" s="40" t="b">
        <v>0</v>
      </c>
      <c r="Z1834" s="40" t="b">
        <v>1</v>
      </c>
      <c r="AA1834" s="40" t="b">
        <v>0</v>
      </c>
      <c r="AB1834" s="40" t="b">
        <v>0</v>
      </c>
      <c r="AC1834" s="41" t="s">
        <v>13353</v>
      </c>
      <c r="AD1834" s="41" t="s">
        <v>13354</v>
      </c>
      <c r="AE1834" s="41">
        <v>962.1977</v>
      </c>
      <c r="AF1834" s="41">
        <v>-3.12711</v>
      </c>
      <c r="AG1834" s="42">
        <v>1.12E41</v>
      </c>
      <c r="AH1834" s="51">
        <v>0.016177</v>
      </c>
      <c r="AI1834" s="45" t="s">
        <v>13355</v>
      </c>
      <c r="AJ1834" s="40" t="s">
        <v>13356</v>
      </c>
      <c r="AK1834" s="41">
        <v>10000.0</v>
      </c>
      <c r="AL1834" s="40" t="s">
        <v>216</v>
      </c>
      <c r="AM1834" s="40" t="s">
        <v>7285</v>
      </c>
      <c r="AN1834" s="40" t="s">
        <v>5627</v>
      </c>
      <c r="AO1834" s="44"/>
    </row>
    <row r="1835">
      <c r="A1835" s="41">
        <v>166.0</v>
      </c>
      <c r="B1835" s="42">
        <v>1.67E9</v>
      </c>
      <c r="C1835" s="42">
        <v>3356.0</v>
      </c>
      <c r="D1835" s="40" t="s">
        <v>1243</v>
      </c>
      <c r="E1835" s="41">
        <v>140.0</v>
      </c>
      <c r="F1835" s="41">
        <v>35.0</v>
      </c>
      <c r="G1835" s="41">
        <v>70.0</v>
      </c>
      <c r="H1835" s="41">
        <v>-3.07733</v>
      </c>
      <c r="I1835" s="41">
        <v>10000.0</v>
      </c>
      <c r="J1835" s="41">
        <v>5000.0</v>
      </c>
      <c r="K1835" s="41">
        <v>1200.0</v>
      </c>
      <c r="L1835" s="41">
        <v>600.0</v>
      </c>
      <c r="M1835" s="41">
        <v>50.0</v>
      </c>
      <c r="N1835" s="40" t="s">
        <v>207</v>
      </c>
      <c r="O1835" s="40" t="s">
        <v>208</v>
      </c>
      <c r="P1835" s="40" t="s">
        <v>212</v>
      </c>
      <c r="Q1835" s="40" t="s">
        <v>210</v>
      </c>
      <c r="R1835" s="40" t="b">
        <v>0</v>
      </c>
      <c r="S1835" s="40" t="s">
        <v>211</v>
      </c>
      <c r="T1835" s="40" t="s">
        <v>212</v>
      </c>
      <c r="U1835" s="41">
        <v>0.1</v>
      </c>
      <c r="V1835" s="41">
        <v>0.9</v>
      </c>
      <c r="W1835" s="41">
        <v>0.2</v>
      </c>
      <c r="X1835" s="41">
        <v>0.5</v>
      </c>
      <c r="Y1835" s="40" t="b">
        <v>0</v>
      </c>
      <c r="Z1835" s="40" t="b">
        <v>1</v>
      </c>
      <c r="AA1835" s="40" t="b">
        <v>0</v>
      </c>
      <c r="AB1835" s="40" t="b">
        <v>0</v>
      </c>
      <c r="AC1835" s="41" t="s">
        <v>13357</v>
      </c>
      <c r="AD1835" s="41" t="s">
        <v>13358</v>
      </c>
      <c r="AE1835" s="41">
        <v>1201.1</v>
      </c>
      <c r="AF1835" s="41">
        <v>-3.12726</v>
      </c>
      <c r="AG1835" s="42">
        <v>1.04E42</v>
      </c>
      <c r="AH1835" s="51">
        <v>0.016225</v>
      </c>
      <c r="AI1835" s="45" t="s">
        <v>13359</v>
      </c>
      <c r="AJ1835" s="40" t="s">
        <v>13360</v>
      </c>
      <c r="AK1835" s="41">
        <v>3928.0</v>
      </c>
      <c r="AL1835" s="40" t="s">
        <v>2224</v>
      </c>
      <c r="AM1835" s="40" t="s">
        <v>7285</v>
      </c>
      <c r="AN1835" s="40" t="s">
        <v>5643</v>
      </c>
      <c r="AO1835" s="44"/>
    </row>
    <row r="1836">
      <c r="A1836" s="41">
        <v>115.0</v>
      </c>
      <c r="B1836" s="42">
        <v>1.67E9</v>
      </c>
      <c r="C1836" s="42">
        <v>3356.0</v>
      </c>
      <c r="D1836" s="40" t="s">
        <v>1243</v>
      </c>
      <c r="E1836" s="41">
        <v>140.0</v>
      </c>
      <c r="F1836" s="41">
        <v>35.0</v>
      </c>
      <c r="G1836" s="41">
        <v>70.0</v>
      </c>
      <c r="H1836" s="41">
        <v>-3.07733</v>
      </c>
      <c r="I1836" s="41">
        <v>10000.0</v>
      </c>
      <c r="J1836" s="41">
        <v>5000.0</v>
      </c>
      <c r="K1836" s="41">
        <v>1200.0</v>
      </c>
      <c r="L1836" s="41">
        <v>600.0</v>
      </c>
      <c r="M1836" s="41">
        <v>50.0</v>
      </c>
      <c r="N1836" s="40" t="s">
        <v>207</v>
      </c>
      <c r="O1836" s="40" t="s">
        <v>1371</v>
      </c>
      <c r="P1836" s="40" t="s">
        <v>7310</v>
      </c>
      <c r="Q1836" s="40" t="s">
        <v>210</v>
      </c>
      <c r="R1836" s="40" t="b">
        <v>0</v>
      </c>
      <c r="S1836" s="40" t="s">
        <v>211</v>
      </c>
      <c r="T1836" s="40" t="s">
        <v>212</v>
      </c>
      <c r="U1836" s="41">
        <v>0.1</v>
      </c>
      <c r="V1836" s="41">
        <v>0.9</v>
      </c>
      <c r="W1836" s="41">
        <v>0.3</v>
      </c>
      <c r="X1836" s="41">
        <v>0.5</v>
      </c>
      <c r="Y1836" s="40" t="b">
        <v>0</v>
      </c>
      <c r="Z1836" s="40" t="b">
        <v>1</v>
      </c>
      <c r="AA1836" s="40" t="b">
        <v>0</v>
      </c>
      <c r="AB1836" s="40" t="b">
        <v>0</v>
      </c>
      <c r="AC1836" s="41" t="s">
        <v>8342</v>
      </c>
      <c r="AD1836" s="41" t="s">
        <v>13361</v>
      </c>
      <c r="AE1836" s="41">
        <v>1203.303</v>
      </c>
      <c r="AF1836" s="41">
        <v>-3.12835</v>
      </c>
      <c r="AG1836" s="42">
        <v>1.0E42</v>
      </c>
      <c r="AH1836" s="51">
        <v>0.01658</v>
      </c>
      <c r="AI1836" s="45" t="s">
        <v>13362</v>
      </c>
      <c r="AJ1836" s="40" t="s">
        <v>13363</v>
      </c>
      <c r="AK1836" s="41">
        <v>2785.0</v>
      </c>
      <c r="AL1836" s="40" t="s">
        <v>2224</v>
      </c>
      <c r="AM1836" s="40" t="s">
        <v>7285</v>
      </c>
      <c r="AN1836" s="40" t="s">
        <v>5643</v>
      </c>
      <c r="AO1836" s="44"/>
    </row>
    <row r="1837">
      <c r="A1837" s="41">
        <v>113.0</v>
      </c>
      <c r="B1837" s="42">
        <v>1.67E9</v>
      </c>
      <c r="C1837" s="42">
        <v>3356.0</v>
      </c>
      <c r="D1837" s="40" t="s">
        <v>1243</v>
      </c>
      <c r="E1837" s="41">
        <v>140.0</v>
      </c>
      <c r="F1837" s="41">
        <v>35.0</v>
      </c>
      <c r="G1837" s="41">
        <v>70.0</v>
      </c>
      <c r="H1837" s="41">
        <v>-3.07733</v>
      </c>
      <c r="I1837" s="41">
        <v>10000.0</v>
      </c>
      <c r="J1837" s="41">
        <v>5000.0</v>
      </c>
      <c r="K1837" s="41">
        <v>1200.0</v>
      </c>
      <c r="L1837" s="41">
        <v>600.0</v>
      </c>
      <c r="M1837" s="41">
        <v>50.0</v>
      </c>
      <c r="N1837" s="40" t="s">
        <v>207</v>
      </c>
      <c r="O1837" s="40" t="s">
        <v>1371</v>
      </c>
      <c r="P1837" s="40" t="s">
        <v>7310</v>
      </c>
      <c r="Q1837" s="40" t="s">
        <v>210</v>
      </c>
      <c r="R1837" s="40" t="b">
        <v>0</v>
      </c>
      <c r="S1837" s="40" t="s">
        <v>211</v>
      </c>
      <c r="T1837" s="40" t="s">
        <v>212</v>
      </c>
      <c r="U1837" s="41">
        <v>0.1</v>
      </c>
      <c r="V1837" s="41">
        <v>0.9</v>
      </c>
      <c r="W1837" s="41">
        <v>0.2</v>
      </c>
      <c r="X1837" s="41">
        <v>0.6</v>
      </c>
      <c r="Y1837" s="40" t="b">
        <v>0</v>
      </c>
      <c r="Z1837" s="40" t="b">
        <v>1</v>
      </c>
      <c r="AA1837" s="40" t="b">
        <v>0</v>
      </c>
      <c r="AB1837" s="40" t="b">
        <v>0</v>
      </c>
      <c r="AC1837" s="41" t="s">
        <v>13364</v>
      </c>
      <c r="AD1837" s="41" t="s">
        <v>13365</v>
      </c>
      <c r="AE1837" s="41">
        <v>1203.153</v>
      </c>
      <c r="AF1837" s="41">
        <v>-3.12869</v>
      </c>
      <c r="AG1837" s="42">
        <v>1.21E42</v>
      </c>
      <c r="AH1837" s="51">
        <v>0.01669</v>
      </c>
      <c r="AI1837" s="45" t="s">
        <v>13366</v>
      </c>
      <c r="AJ1837" s="40" t="s">
        <v>13367</v>
      </c>
      <c r="AK1837" s="41">
        <v>2412.0</v>
      </c>
      <c r="AL1837" s="40" t="s">
        <v>2224</v>
      </c>
      <c r="AM1837" s="40" t="s">
        <v>7285</v>
      </c>
      <c r="AN1837" s="40" t="s">
        <v>5643</v>
      </c>
      <c r="AO1837" s="44"/>
    </row>
    <row r="1838">
      <c r="A1838" s="41">
        <v>176.0</v>
      </c>
      <c r="B1838" s="42">
        <v>1.67E9</v>
      </c>
      <c r="C1838" s="42">
        <v>3356.0</v>
      </c>
      <c r="D1838" s="40" t="s">
        <v>1243</v>
      </c>
      <c r="E1838" s="41">
        <v>140.0</v>
      </c>
      <c r="F1838" s="41">
        <v>35.0</v>
      </c>
      <c r="G1838" s="41">
        <v>70.0</v>
      </c>
      <c r="H1838" s="41">
        <v>-3.07733</v>
      </c>
      <c r="I1838" s="41">
        <v>10000.0</v>
      </c>
      <c r="J1838" s="41">
        <v>5000.0</v>
      </c>
      <c r="K1838" s="41">
        <v>1200.0</v>
      </c>
      <c r="L1838" s="41">
        <v>600.0</v>
      </c>
      <c r="M1838" s="41">
        <v>50.0</v>
      </c>
      <c r="N1838" s="40" t="s">
        <v>207</v>
      </c>
      <c r="O1838" s="40" t="s">
        <v>208</v>
      </c>
      <c r="P1838" s="40" t="s">
        <v>212</v>
      </c>
      <c r="Q1838" s="40" t="s">
        <v>210</v>
      </c>
      <c r="R1838" s="40" t="b">
        <v>0</v>
      </c>
      <c r="S1838" s="40" t="s">
        <v>12879</v>
      </c>
      <c r="T1838" s="40" t="s">
        <v>212</v>
      </c>
      <c r="U1838" s="41">
        <v>0.1</v>
      </c>
      <c r="V1838" s="41">
        <v>0.9</v>
      </c>
      <c r="W1838" s="41">
        <v>0.2</v>
      </c>
      <c r="X1838" s="41">
        <v>0.6</v>
      </c>
      <c r="Y1838" s="40" t="b">
        <v>0</v>
      </c>
      <c r="Z1838" s="40" t="b">
        <v>1</v>
      </c>
      <c r="AA1838" s="40" t="b">
        <v>0</v>
      </c>
      <c r="AB1838" s="40" t="b">
        <v>0</v>
      </c>
      <c r="AC1838" s="41" t="s">
        <v>13368</v>
      </c>
      <c r="AD1838" s="41" t="s">
        <v>13369</v>
      </c>
      <c r="AE1838" s="41">
        <v>1202.403</v>
      </c>
      <c r="AF1838" s="41">
        <v>-3.12892</v>
      </c>
      <c r="AG1838" s="42">
        <v>1.2E42</v>
      </c>
      <c r="AH1838" s="51">
        <v>0.016766</v>
      </c>
      <c r="AI1838" s="45" t="s">
        <v>13370</v>
      </c>
      <c r="AJ1838" s="40" t="s">
        <v>13371</v>
      </c>
      <c r="AK1838" s="41">
        <v>3133.0</v>
      </c>
      <c r="AL1838" s="40" t="s">
        <v>2224</v>
      </c>
      <c r="AM1838" s="40" t="s">
        <v>7285</v>
      </c>
      <c r="AN1838" s="40" t="s">
        <v>5643</v>
      </c>
      <c r="AO1838" s="44"/>
    </row>
    <row r="1839">
      <c r="A1839" s="41">
        <v>95.0</v>
      </c>
      <c r="B1839" s="42">
        <v>1.67E9</v>
      </c>
      <c r="C1839" s="42">
        <v>3356.0</v>
      </c>
      <c r="D1839" s="40" t="s">
        <v>1243</v>
      </c>
      <c r="E1839" s="41">
        <v>140.0</v>
      </c>
      <c r="F1839" s="41">
        <v>35.0</v>
      </c>
      <c r="G1839" s="41">
        <v>70.0</v>
      </c>
      <c r="H1839" s="41">
        <v>-3.07733</v>
      </c>
      <c r="I1839" s="41">
        <v>10000.0</v>
      </c>
      <c r="J1839" s="41">
        <v>5000.0</v>
      </c>
      <c r="K1839" s="41">
        <v>1200.0</v>
      </c>
      <c r="L1839" s="41">
        <v>600.0</v>
      </c>
      <c r="M1839" s="41">
        <v>50.0</v>
      </c>
      <c r="N1839" s="40" t="s">
        <v>207</v>
      </c>
      <c r="O1839" s="40" t="s">
        <v>208</v>
      </c>
      <c r="P1839" s="40" t="s">
        <v>209</v>
      </c>
      <c r="Q1839" s="40" t="s">
        <v>210</v>
      </c>
      <c r="R1839" s="40" t="b">
        <v>0</v>
      </c>
      <c r="S1839" s="40" t="s">
        <v>211</v>
      </c>
      <c r="T1839" s="40" t="s">
        <v>212</v>
      </c>
      <c r="U1839" s="41">
        <v>0.1</v>
      </c>
      <c r="V1839" s="41">
        <v>0.9</v>
      </c>
      <c r="W1839" s="41">
        <v>0.2</v>
      </c>
      <c r="X1839" s="41">
        <v>0.6</v>
      </c>
      <c r="Y1839" s="40" t="b">
        <v>0</v>
      </c>
      <c r="Z1839" s="40" t="b">
        <v>1</v>
      </c>
      <c r="AA1839" s="40" t="b">
        <v>0</v>
      </c>
      <c r="AB1839" s="40" t="b">
        <v>0</v>
      </c>
      <c r="AC1839" s="41" t="s">
        <v>13372</v>
      </c>
      <c r="AD1839" s="41" t="s">
        <v>13373</v>
      </c>
      <c r="AE1839" s="41">
        <v>1201.757</v>
      </c>
      <c r="AF1839" s="41">
        <v>-3.12896</v>
      </c>
      <c r="AG1839" s="42">
        <v>1.57E41</v>
      </c>
      <c r="AH1839" s="51">
        <v>0.01678</v>
      </c>
      <c r="AI1839" s="45" t="s">
        <v>13374</v>
      </c>
      <c r="AJ1839" s="40" t="s">
        <v>13375</v>
      </c>
      <c r="AK1839" s="41">
        <v>7208.0</v>
      </c>
      <c r="AL1839" s="40" t="s">
        <v>2224</v>
      </c>
      <c r="AM1839" s="40" t="s">
        <v>7285</v>
      </c>
      <c r="AN1839" s="40" t="s">
        <v>5627</v>
      </c>
      <c r="AO1839" s="44"/>
    </row>
    <row r="1840">
      <c r="A1840" s="41">
        <v>221.0</v>
      </c>
      <c r="B1840" s="42">
        <v>1.67E9</v>
      </c>
      <c r="C1840" s="42">
        <v>3356.0</v>
      </c>
      <c r="D1840" s="40" t="s">
        <v>1243</v>
      </c>
      <c r="E1840" s="41">
        <v>140.0</v>
      </c>
      <c r="F1840" s="41">
        <v>35.0</v>
      </c>
      <c r="G1840" s="41">
        <v>70.0</v>
      </c>
      <c r="H1840" s="41">
        <v>-3.07733</v>
      </c>
      <c r="I1840" s="41">
        <v>10000.0</v>
      </c>
      <c r="J1840" s="41">
        <v>5000.0</v>
      </c>
      <c r="K1840" s="41">
        <v>1200.0</v>
      </c>
      <c r="L1840" s="41">
        <v>600.0</v>
      </c>
      <c r="M1840" s="41">
        <v>100.0</v>
      </c>
      <c r="N1840" s="40" t="s">
        <v>207</v>
      </c>
      <c r="O1840" s="40" t="s">
        <v>208</v>
      </c>
      <c r="P1840" s="40" t="s">
        <v>7305</v>
      </c>
      <c r="Q1840" s="40" t="s">
        <v>210</v>
      </c>
      <c r="R1840" s="40" t="b">
        <v>0</v>
      </c>
      <c r="S1840" s="40" t="s">
        <v>211</v>
      </c>
      <c r="T1840" s="40" t="s">
        <v>212</v>
      </c>
      <c r="U1840" s="41">
        <v>0.1</v>
      </c>
      <c r="V1840" s="41">
        <v>0.9</v>
      </c>
      <c r="W1840" s="41">
        <v>0.2</v>
      </c>
      <c r="X1840" s="41">
        <v>0.6</v>
      </c>
      <c r="Y1840" s="40" t="b">
        <v>0</v>
      </c>
      <c r="Z1840" s="40" t="b">
        <v>1</v>
      </c>
      <c r="AA1840" s="40" t="b">
        <v>0</v>
      </c>
      <c r="AB1840" s="40" t="b">
        <v>0</v>
      </c>
      <c r="AC1840" s="41" t="s">
        <v>13376</v>
      </c>
      <c r="AD1840" s="41" t="s">
        <v>13377</v>
      </c>
      <c r="AE1840" s="41">
        <v>1201.985</v>
      </c>
      <c r="AF1840" s="41">
        <v>-3.1296</v>
      </c>
      <c r="AG1840" s="42">
        <v>3.46E41</v>
      </c>
      <c r="AH1840" s="51">
        <v>0.016987</v>
      </c>
      <c r="AI1840" s="45" t="s">
        <v>13378</v>
      </c>
      <c r="AJ1840" s="40" t="s">
        <v>13379</v>
      </c>
      <c r="AK1840" s="41">
        <v>1576.0</v>
      </c>
      <c r="AL1840" s="40" t="s">
        <v>2224</v>
      </c>
      <c r="AM1840" s="40" t="s">
        <v>7285</v>
      </c>
      <c r="AN1840" s="40" t="s">
        <v>5643</v>
      </c>
      <c r="AO1840" s="44"/>
    </row>
    <row r="1841">
      <c r="A1841" s="41">
        <v>106.0</v>
      </c>
      <c r="B1841" s="42">
        <v>1.67E9</v>
      </c>
      <c r="C1841" s="42">
        <v>3356.0</v>
      </c>
      <c r="D1841" s="40" t="s">
        <v>1243</v>
      </c>
      <c r="E1841" s="41">
        <v>140.0</v>
      </c>
      <c r="F1841" s="41">
        <v>35.0</v>
      </c>
      <c r="G1841" s="41">
        <v>70.0</v>
      </c>
      <c r="H1841" s="41">
        <v>-3.07733</v>
      </c>
      <c r="I1841" s="41">
        <v>10000.0</v>
      </c>
      <c r="J1841" s="41">
        <v>5000.0</v>
      </c>
      <c r="K1841" s="41">
        <v>1200.0</v>
      </c>
      <c r="L1841" s="41">
        <v>600.0</v>
      </c>
      <c r="M1841" s="41">
        <v>50.0</v>
      </c>
      <c r="N1841" s="40" t="s">
        <v>207</v>
      </c>
      <c r="O1841" s="40" t="s">
        <v>208</v>
      </c>
      <c r="P1841" s="40" t="s">
        <v>209</v>
      </c>
      <c r="Q1841" s="40" t="s">
        <v>210</v>
      </c>
      <c r="R1841" s="40" t="b">
        <v>0</v>
      </c>
      <c r="S1841" s="40" t="s">
        <v>12879</v>
      </c>
      <c r="T1841" s="40" t="s">
        <v>212</v>
      </c>
      <c r="U1841" s="41">
        <v>0.1</v>
      </c>
      <c r="V1841" s="41">
        <v>0.9</v>
      </c>
      <c r="W1841" s="41">
        <v>0.3</v>
      </c>
      <c r="X1841" s="41">
        <v>0.5</v>
      </c>
      <c r="Y1841" s="40" t="b">
        <v>0</v>
      </c>
      <c r="Z1841" s="40" t="b">
        <v>1</v>
      </c>
      <c r="AA1841" s="40" t="b">
        <v>0</v>
      </c>
      <c r="AB1841" s="40" t="b">
        <v>0</v>
      </c>
      <c r="AC1841" s="41" t="s">
        <v>11692</v>
      </c>
      <c r="AD1841" s="41" t="s">
        <v>13380</v>
      </c>
      <c r="AE1841" s="41">
        <v>1201.894</v>
      </c>
      <c r="AF1841" s="41">
        <v>-3.12993</v>
      </c>
      <c r="AG1841" s="42">
        <v>6.47E41</v>
      </c>
      <c r="AH1841" s="51">
        <v>0.017093</v>
      </c>
      <c r="AI1841" s="45" t="s">
        <v>13381</v>
      </c>
      <c r="AJ1841" s="40" t="s">
        <v>13382</v>
      </c>
      <c r="AK1841" s="41">
        <v>7769.0</v>
      </c>
      <c r="AL1841" s="40" t="s">
        <v>2224</v>
      </c>
      <c r="AM1841" s="40" t="s">
        <v>7285</v>
      </c>
      <c r="AN1841" s="40" t="s">
        <v>5627</v>
      </c>
      <c r="AO1841" s="44"/>
    </row>
    <row r="1842">
      <c r="A1842" s="41">
        <v>98.0</v>
      </c>
      <c r="B1842" s="42">
        <v>1.67E9</v>
      </c>
      <c r="C1842" s="42">
        <v>3356.0</v>
      </c>
      <c r="D1842" s="40" t="s">
        <v>1243</v>
      </c>
      <c r="E1842" s="41">
        <v>140.0</v>
      </c>
      <c r="F1842" s="41">
        <v>35.0</v>
      </c>
      <c r="G1842" s="41">
        <v>70.0</v>
      </c>
      <c r="H1842" s="41">
        <v>-3.07733</v>
      </c>
      <c r="I1842" s="41">
        <v>10000.0</v>
      </c>
      <c r="J1842" s="41">
        <v>5000.0</v>
      </c>
      <c r="K1842" s="41">
        <v>1200.0</v>
      </c>
      <c r="L1842" s="41">
        <v>600.0</v>
      </c>
      <c r="M1842" s="41">
        <v>50.0</v>
      </c>
      <c r="N1842" s="40" t="s">
        <v>207</v>
      </c>
      <c r="O1842" s="40" t="s">
        <v>208</v>
      </c>
      <c r="P1842" s="40" t="s">
        <v>209</v>
      </c>
      <c r="Q1842" s="40" t="s">
        <v>210</v>
      </c>
      <c r="R1842" s="40" t="b">
        <v>0</v>
      </c>
      <c r="S1842" s="40" t="s">
        <v>211</v>
      </c>
      <c r="T1842" s="40" t="s">
        <v>212</v>
      </c>
      <c r="U1842" s="41">
        <v>0.1</v>
      </c>
      <c r="V1842" s="41">
        <v>0.9</v>
      </c>
      <c r="W1842" s="41">
        <v>0.3</v>
      </c>
      <c r="X1842" s="41">
        <v>0.6</v>
      </c>
      <c r="Y1842" s="40" t="b">
        <v>0</v>
      </c>
      <c r="Z1842" s="40" t="b">
        <v>1</v>
      </c>
      <c r="AA1842" s="40" t="b">
        <v>0</v>
      </c>
      <c r="AB1842" s="40" t="b">
        <v>0</v>
      </c>
      <c r="AC1842" s="41" t="s">
        <v>13383</v>
      </c>
      <c r="AD1842" s="41" t="s">
        <v>13384</v>
      </c>
      <c r="AE1842" s="41">
        <v>1201.671</v>
      </c>
      <c r="AF1842" s="41">
        <v>-3.13035</v>
      </c>
      <c r="AG1842" s="42">
        <v>2.82E41</v>
      </c>
      <c r="AH1842" s="51">
        <v>0.017231</v>
      </c>
      <c r="AI1842" s="45" t="s">
        <v>13385</v>
      </c>
      <c r="AJ1842" s="40" t="s">
        <v>13386</v>
      </c>
      <c r="AK1842" s="41">
        <v>7067.0</v>
      </c>
      <c r="AL1842" s="40" t="s">
        <v>2224</v>
      </c>
      <c r="AM1842" s="40" t="s">
        <v>7285</v>
      </c>
      <c r="AN1842" s="40" t="s">
        <v>5627</v>
      </c>
      <c r="AO1842" s="40"/>
    </row>
    <row r="1843">
      <c r="A1843" s="41">
        <v>223.0</v>
      </c>
      <c r="B1843" s="42">
        <v>1.67E9</v>
      </c>
      <c r="C1843" s="42">
        <v>3356.0</v>
      </c>
      <c r="D1843" s="40" t="s">
        <v>1243</v>
      </c>
      <c r="E1843" s="41">
        <v>140.0</v>
      </c>
      <c r="F1843" s="41">
        <v>35.0</v>
      </c>
      <c r="G1843" s="41">
        <v>70.0</v>
      </c>
      <c r="H1843" s="41">
        <v>-3.07733</v>
      </c>
      <c r="I1843" s="41">
        <v>10000.0</v>
      </c>
      <c r="J1843" s="41">
        <v>5000.0</v>
      </c>
      <c r="K1843" s="41">
        <v>1200.0</v>
      </c>
      <c r="L1843" s="41">
        <v>600.0</v>
      </c>
      <c r="M1843" s="41">
        <v>100.0</v>
      </c>
      <c r="N1843" s="40" t="s">
        <v>207</v>
      </c>
      <c r="O1843" s="40" t="s">
        <v>1371</v>
      </c>
      <c r="P1843" s="40" t="s">
        <v>7305</v>
      </c>
      <c r="Q1843" s="40" t="s">
        <v>210</v>
      </c>
      <c r="R1843" s="40" t="b">
        <v>0</v>
      </c>
      <c r="S1843" s="40" t="s">
        <v>211</v>
      </c>
      <c r="T1843" s="40" t="s">
        <v>212</v>
      </c>
      <c r="U1843" s="41">
        <v>0.1</v>
      </c>
      <c r="V1843" s="41">
        <v>0.9</v>
      </c>
      <c r="W1843" s="41">
        <v>0.3</v>
      </c>
      <c r="X1843" s="41">
        <v>0.5</v>
      </c>
      <c r="Y1843" s="40" t="b">
        <v>0</v>
      </c>
      <c r="Z1843" s="40" t="b">
        <v>1</v>
      </c>
      <c r="AA1843" s="40" t="b">
        <v>0</v>
      </c>
      <c r="AB1843" s="40" t="b">
        <v>0</v>
      </c>
      <c r="AC1843" s="41" t="s">
        <v>13387</v>
      </c>
      <c r="AD1843" s="41" t="s">
        <v>13388</v>
      </c>
      <c r="AE1843" s="41">
        <v>1203.458</v>
      </c>
      <c r="AF1843" s="41">
        <v>-3.13058</v>
      </c>
      <c r="AG1843" s="42">
        <v>1.21E42</v>
      </c>
      <c r="AH1843" s="51">
        <v>0.017306</v>
      </c>
      <c r="AI1843" s="45" t="s">
        <v>13389</v>
      </c>
      <c r="AJ1843" s="40" t="s">
        <v>13390</v>
      </c>
      <c r="AK1843" s="41">
        <v>1885.0</v>
      </c>
      <c r="AL1843" s="40" t="s">
        <v>2224</v>
      </c>
      <c r="AM1843" s="40" t="s">
        <v>7285</v>
      </c>
      <c r="AN1843" s="40" t="s">
        <v>5643</v>
      </c>
      <c r="AO1843" s="44"/>
    </row>
    <row r="1844">
      <c r="A1844" s="41">
        <v>222.0</v>
      </c>
      <c r="B1844" s="42">
        <v>1.67E9</v>
      </c>
      <c r="C1844" s="42">
        <v>3356.0</v>
      </c>
      <c r="D1844" s="40" t="s">
        <v>1243</v>
      </c>
      <c r="E1844" s="41">
        <v>140.0</v>
      </c>
      <c r="F1844" s="41">
        <v>35.0</v>
      </c>
      <c r="G1844" s="41">
        <v>70.0</v>
      </c>
      <c r="H1844" s="41">
        <v>-3.07733</v>
      </c>
      <c r="I1844" s="41">
        <v>10000.0</v>
      </c>
      <c r="J1844" s="41">
        <v>5000.0</v>
      </c>
      <c r="K1844" s="41">
        <v>1200.0</v>
      </c>
      <c r="L1844" s="41">
        <v>600.0</v>
      </c>
      <c r="M1844" s="41">
        <v>100.0</v>
      </c>
      <c r="N1844" s="40" t="s">
        <v>207</v>
      </c>
      <c r="O1844" s="40" t="s">
        <v>1371</v>
      </c>
      <c r="P1844" s="40" t="s">
        <v>7305</v>
      </c>
      <c r="Q1844" s="40" t="s">
        <v>210</v>
      </c>
      <c r="R1844" s="40" t="b">
        <v>0</v>
      </c>
      <c r="S1844" s="40" t="s">
        <v>211</v>
      </c>
      <c r="T1844" s="40" t="s">
        <v>212</v>
      </c>
      <c r="U1844" s="41">
        <v>0.1</v>
      </c>
      <c r="V1844" s="41">
        <v>0.9</v>
      </c>
      <c r="W1844" s="41">
        <v>0.3</v>
      </c>
      <c r="X1844" s="41">
        <v>0.4</v>
      </c>
      <c r="Y1844" s="40" t="b">
        <v>0</v>
      </c>
      <c r="Z1844" s="40" t="b">
        <v>1</v>
      </c>
      <c r="AA1844" s="40" t="b">
        <v>0</v>
      </c>
      <c r="AB1844" s="40" t="b">
        <v>0</v>
      </c>
      <c r="AC1844" s="41" t="s">
        <v>13391</v>
      </c>
      <c r="AD1844" s="41" t="s">
        <v>13392</v>
      </c>
      <c r="AE1844" s="41">
        <v>1201.92</v>
      </c>
      <c r="AF1844" s="41">
        <v>-3.1312</v>
      </c>
      <c r="AG1844" s="42">
        <v>6.96E41</v>
      </c>
      <c r="AH1844" s="51">
        <v>0.017507</v>
      </c>
      <c r="AI1844" s="45" t="s">
        <v>13393</v>
      </c>
      <c r="AJ1844" s="40" t="s">
        <v>13394</v>
      </c>
      <c r="AK1844" s="41">
        <v>2386.0</v>
      </c>
      <c r="AL1844" s="40" t="s">
        <v>2224</v>
      </c>
      <c r="AM1844" s="40" t="s">
        <v>7285</v>
      </c>
      <c r="AN1844" s="40" t="s">
        <v>5643</v>
      </c>
      <c r="AO1844" s="44"/>
    </row>
    <row r="1845">
      <c r="A1845" s="41">
        <v>206.0</v>
      </c>
      <c r="B1845" s="42">
        <v>1.67E9</v>
      </c>
      <c r="C1845" s="42">
        <v>3356.0</v>
      </c>
      <c r="D1845" s="40" t="s">
        <v>1243</v>
      </c>
      <c r="E1845" s="41">
        <v>140.0</v>
      </c>
      <c r="F1845" s="41">
        <v>35.0</v>
      </c>
      <c r="G1845" s="41">
        <v>70.0</v>
      </c>
      <c r="H1845" s="41">
        <v>-3.07733</v>
      </c>
      <c r="I1845" s="41">
        <v>10000.0</v>
      </c>
      <c r="J1845" s="41">
        <v>5000.0</v>
      </c>
      <c r="K1845" s="41">
        <v>1200.0</v>
      </c>
      <c r="L1845" s="41">
        <v>600.0</v>
      </c>
      <c r="M1845" s="41">
        <v>100.0</v>
      </c>
      <c r="N1845" s="40" t="s">
        <v>207</v>
      </c>
      <c r="O1845" s="40" t="s">
        <v>208</v>
      </c>
      <c r="P1845" s="40" t="s">
        <v>7310</v>
      </c>
      <c r="Q1845" s="40" t="s">
        <v>210</v>
      </c>
      <c r="R1845" s="40" t="b">
        <v>0</v>
      </c>
      <c r="S1845" s="40" t="s">
        <v>211</v>
      </c>
      <c r="T1845" s="40" t="s">
        <v>212</v>
      </c>
      <c r="U1845" s="41">
        <v>0.1</v>
      </c>
      <c r="V1845" s="41">
        <v>0.9</v>
      </c>
      <c r="W1845" s="41">
        <v>0.3</v>
      </c>
      <c r="X1845" s="41">
        <v>0.6</v>
      </c>
      <c r="Y1845" s="40" t="b">
        <v>0</v>
      </c>
      <c r="Z1845" s="40" t="b">
        <v>1</v>
      </c>
      <c r="AA1845" s="40" t="b">
        <v>0</v>
      </c>
      <c r="AB1845" s="40" t="b">
        <v>0</v>
      </c>
      <c r="AC1845" s="41" t="s">
        <v>13395</v>
      </c>
      <c r="AD1845" s="41" t="s">
        <v>13396</v>
      </c>
      <c r="AE1845" s="41">
        <v>1202.931</v>
      </c>
      <c r="AF1845" s="41">
        <v>-3.13171</v>
      </c>
      <c r="AG1845" s="42">
        <v>1.35E42</v>
      </c>
      <c r="AH1845" s="51">
        <v>0.017673</v>
      </c>
      <c r="AI1845" s="45" t="s">
        <v>13397</v>
      </c>
      <c r="AJ1845" s="40" t="s">
        <v>13398</v>
      </c>
      <c r="AK1845" s="41">
        <v>1297.0</v>
      </c>
      <c r="AL1845" s="40" t="s">
        <v>2224</v>
      </c>
      <c r="AM1845" s="40" t="s">
        <v>7285</v>
      </c>
      <c r="AN1845" s="40" t="s">
        <v>5643</v>
      </c>
      <c r="AO1845" s="44"/>
    </row>
    <row r="1846">
      <c r="A1846" s="41">
        <v>7.0</v>
      </c>
      <c r="B1846" s="42">
        <v>1.67E9</v>
      </c>
      <c r="C1846" s="42">
        <v>3356.0</v>
      </c>
      <c r="D1846" s="40" t="s">
        <v>1243</v>
      </c>
      <c r="E1846" s="41">
        <v>140.0</v>
      </c>
      <c r="F1846" s="41">
        <v>35.0</v>
      </c>
      <c r="G1846" s="41">
        <v>70.0</v>
      </c>
      <c r="H1846" s="41">
        <v>-3.07733</v>
      </c>
      <c r="I1846" s="41">
        <v>10000.0</v>
      </c>
      <c r="J1846" s="41">
        <v>5000.0</v>
      </c>
      <c r="K1846" s="41">
        <v>1200.0</v>
      </c>
      <c r="L1846" s="41">
        <v>600.0</v>
      </c>
      <c r="M1846" s="41">
        <v>30.0</v>
      </c>
      <c r="N1846" s="40" t="s">
        <v>207</v>
      </c>
      <c r="O1846" s="40" t="s">
        <v>208</v>
      </c>
      <c r="P1846" s="40" t="s">
        <v>209</v>
      </c>
      <c r="Q1846" s="40" t="s">
        <v>210</v>
      </c>
      <c r="R1846" s="40" t="b">
        <v>0</v>
      </c>
      <c r="S1846" s="40" t="s">
        <v>211</v>
      </c>
      <c r="T1846" s="40" t="s">
        <v>212</v>
      </c>
      <c r="U1846" s="41">
        <v>0.1</v>
      </c>
      <c r="V1846" s="41">
        <v>0.9</v>
      </c>
      <c r="W1846" s="41">
        <v>0.3</v>
      </c>
      <c r="X1846" s="41">
        <v>0.5</v>
      </c>
      <c r="Y1846" s="40" t="b">
        <v>0</v>
      </c>
      <c r="Z1846" s="40" t="b">
        <v>1</v>
      </c>
      <c r="AA1846" s="40" t="b">
        <v>0</v>
      </c>
      <c r="AB1846" s="40" t="b">
        <v>0</v>
      </c>
      <c r="AC1846" s="41" t="s">
        <v>12820</v>
      </c>
      <c r="AD1846" s="41" t="s">
        <v>13399</v>
      </c>
      <c r="AE1846" s="41">
        <v>901.1013</v>
      </c>
      <c r="AF1846" s="41">
        <v>-3.13225</v>
      </c>
      <c r="AG1846" s="42">
        <v>2.99E41</v>
      </c>
      <c r="AH1846" s="51">
        <v>0.017848</v>
      </c>
      <c r="AI1846" s="45" t="s">
        <v>13400</v>
      </c>
      <c r="AJ1846" s="40" t="s">
        <v>13401</v>
      </c>
      <c r="AK1846" s="41">
        <v>10000.0</v>
      </c>
      <c r="AL1846" s="40" t="s">
        <v>216</v>
      </c>
      <c r="AM1846" s="40" t="s">
        <v>7285</v>
      </c>
      <c r="AN1846" s="40" t="s">
        <v>5627</v>
      </c>
      <c r="AO1846" s="44"/>
    </row>
    <row r="1847">
      <c r="A1847" s="41">
        <v>90.0</v>
      </c>
      <c r="B1847" s="42">
        <v>1.67E9</v>
      </c>
      <c r="C1847" s="42">
        <v>3356.0</v>
      </c>
      <c r="D1847" s="40" t="s">
        <v>1243</v>
      </c>
      <c r="E1847" s="41">
        <v>140.0</v>
      </c>
      <c r="F1847" s="41">
        <v>35.0</v>
      </c>
      <c r="G1847" s="41">
        <v>70.0</v>
      </c>
      <c r="H1847" s="41">
        <v>-3.07733</v>
      </c>
      <c r="I1847" s="41">
        <v>10000.0</v>
      </c>
      <c r="J1847" s="41">
        <v>5000.0</v>
      </c>
      <c r="K1847" s="41">
        <v>1200.0</v>
      </c>
      <c r="L1847" s="41">
        <v>600.0</v>
      </c>
      <c r="M1847" s="41">
        <v>50.0</v>
      </c>
      <c r="N1847" s="40" t="s">
        <v>207</v>
      </c>
      <c r="O1847" s="40" t="s">
        <v>1371</v>
      </c>
      <c r="P1847" s="40" t="s">
        <v>209</v>
      </c>
      <c r="Q1847" s="40" t="s">
        <v>210</v>
      </c>
      <c r="R1847" s="40" t="b">
        <v>0</v>
      </c>
      <c r="S1847" s="40" t="s">
        <v>211</v>
      </c>
      <c r="T1847" s="40" t="s">
        <v>212</v>
      </c>
      <c r="U1847" s="41">
        <v>0.1</v>
      </c>
      <c r="V1847" s="41">
        <v>0.9</v>
      </c>
      <c r="W1847" s="41">
        <v>0.1</v>
      </c>
      <c r="X1847" s="41">
        <v>0.4</v>
      </c>
      <c r="Y1847" s="40" t="b">
        <v>0</v>
      </c>
      <c r="Z1847" s="40" t="b">
        <v>1</v>
      </c>
      <c r="AA1847" s="40" t="b">
        <v>0</v>
      </c>
      <c r="AB1847" s="40" t="b">
        <v>0</v>
      </c>
      <c r="AC1847" s="41" t="s">
        <v>13402</v>
      </c>
      <c r="AD1847" s="41" t="s">
        <v>13403</v>
      </c>
      <c r="AE1847" s="41">
        <v>1201.988</v>
      </c>
      <c r="AF1847" s="41">
        <v>-3.13233</v>
      </c>
      <c r="AG1847" s="42">
        <v>1.21E42</v>
      </c>
      <c r="AH1847" s="51">
        <v>0.017873</v>
      </c>
      <c r="AI1847" s="45" t="s">
        <v>13404</v>
      </c>
      <c r="AJ1847" s="44" t="s">
        <v>397</v>
      </c>
      <c r="AK1847" s="41">
        <v>4716.0</v>
      </c>
      <c r="AL1847" s="40" t="s">
        <v>2224</v>
      </c>
      <c r="AM1847" s="40" t="s">
        <v>7285</v>
      </c>
      <c r="AN1847" s="40" t="s">
        <v>5643</v>
      </c>
      <c r="AO1847" s="44"/>
    </row>
    <row r="1848">
      <c r="A1848" s="41">
        <v>194.0</v>
      </c>
      <c r="B1848" s="42">
        <v>1.67E9</v>
      </c>
      <c r="C1848" s="42">
        <v>3356.0</v>
      </c>
      <c r="D1848" s="40" t="s">
        <v>1243</v>
      </c>
      <c r="E1848" s="41">
        <v>140.0</v>
      </c>
      <c r="F1848" s="41">
        <v>35.0</v>
      </c>
      <c r="G1848" s="41">
        <v>70.0</v>
      </c>
      <c r="H1848" s="41">
        <v>-3.07733</v>
      </c>
      <c r="I1848" s="41">
        <v>10000.0</v>
      </c>
      <c r="J1848" s="41">
        <v>5000.0</v>
      </c>
      <c r="K1848" s="41">
        <v>1200.0</v>
      </c>
      <c r="L1848" s="41">
        <v>600.0</v>
      </c>
      <c r="M1848" s="41">
        <v>100.0</v>
      </c>
      <c r="N1848" s="40" t="s">
        <v>207</v>
      </c>
      <c r="O1848" s="40" t="s">
        <v>208</v>
      </c>
      <c r="P1848" s="40" t="s">
        <v>209</v>
      </c>
      <c r="Q1848" s="40" t="s">
        <v>210</v>
      </c>
      <c r="R1848" s="40" t="b">
        <v>0</v>
      </c>
      <c r="S1848" s="40" t="s">
        <v>12879</v>
      </c>
      <c r="T1848" s="40" t="s">
        <v>212</v>
      </c>
      <c r="U1848" s="41">
        <v>0.1</v>
      </c>
      <c r="V1848" s="41">
        <v>0.9</v>
      </c>
      <c r="W1848" s="41">
        <v>0.2</v>
      </c>
      <c r="X1848" s="41">
        <v>0.6</v>
      </c>
      <c r="Y1848" s="40" t="b">
        <v>0</v>
      </c>
      <c r="Z1848" s="40" t="b">
        <v>1</v>
      </c>
      <c r="AA1848" s="40" t="b">
        <v>0</v>
      </c>
      <c r="AB1848" s="40" t="b">
        <v>0</v>
      </c>
      <c r="AC1848" s="41" t="s">
        <v>13405</v>
      </c>
      <c r="AD1848" s="41" t="s">
        <v>13406</v>
      </c>
      <c r="AE1848" s="41">
        <v>1203.303</v>
      </c>
      <c r="AF1848" s="41">
        <v>-3.13249</v>
      </c>
      <c r="AG1848" s="42">
        <v>1.04E42</v>
      </c>
      <c r="AH1848" s="51">
        <v>0.017925</v>
      </c>
      <c r="AI1848" s="45" t="s">
        <v>13407</v>
      </c>
      <c r="AJ1848" s="40" t="s">
        <v>13408</v>
      </c>
      <c r="AK1848" s="41">
        <v>1556.0</v>
      </c>
      <c r="AL1848" s="40" t="s">
        <v>2224</v>
      </c>
      <c r="AM1848" s="40" t="s">
        <v>7285</v>
      </c>
      <c r="AN1848" s="40" t="s">
        <v>5643</v>
      </c>
      <c r="AO1848" s="44"/>
    </row>
    <row r="1849">
      <c r="A1849" s="41">
        <v>132.0</v>
      </c>
      <c r="B1849" s="42">
        <v>1.67E9</v>
      </c>
      <c r="C1849" s="42">
        <v>3356.0</v>
      </c>
      <c r="D1849" s="40" t="s">
        <v>1243</v>
      </c>
      <c r="E1849" s="41">
        <v>140.0</v>
      </c>
      <c r="F1849" s="41">
        <v>35.0</v>
      </c>
      <c r="G1849" s="41">
        <v>70.0</v>
      </c>
      <c r="H1849" s="41">
        <v>-3.07733</v>
      </c>
      <c r="I1849" s="41">
        <v>10000.0</v>
      </c>
      <c r="J1849" s="41">
        <v>5000.0</v>
      </c>
      <c r="K1849" s="41">
        <v>1200.0</v>
      </c>
      <c r="L1849" s="41">
        <v>600.0</v>
      </c>
      <c r="M1849" s="41">
        <v>50.0</v>
      </c>
      <c r="N1849" s="40" t="s">
        <v>207</v>
      </c>
      <c r="O1849" s="40" t="s">
        <v>208</v>
      </c>
      <c r="P1849" s="40" t="s">
        <v>7305</v>
      </c>
      <c r="Q1849" s="40" t="s">
        <v>210</v>
      </c>
      <c r="R1849" s="40" t="b">
        <v>0</v>
      </c>
      <c r="S1849" s="40" t="s">
        <v>211</v>
      </c>
      <c r="T1849" s="40" t="s">
        <v>212</v>
      </c>
      <c r="U1849" s="41">
        <v>0.1</v>
      </c>
      <c r="V1849" s="41">
        <v>0.9</v>
      </c>
      <c r="W1849" s="41">
        <v>0.3</v>
      </c>
      <c r="X1849" s="41">
        <v>0.4</v>
      </c>
      <c r="Y1849" s="40" t="b">
        <v>0</v>
      </c>
      <c r="Z1849" s="40" t="b">
        <v>1</v>
      </c>
      <c r="AA1849" s="40" t="b">
        <v>0</v>
      </c>
      <c r="AB1849" s="40" t="b">
        <v>0</v>
      </c>
      <c r="AC1849" s="41" t="s">
        <v>13409</v>
      </c>
      <c r="AD1849" s="41" t="s">
        <v>13410</v>
      </c>
      <c r="AE1849" s="41">
        <v>1142.334</v>
      </c>
      <c r="AF1849" s="41">
        <v>-3.13564</v>
      </c>
      <c r="AG1849" s="42">
        <v>1.38E42</v>
      </c>
      <c r="AH1849" s="51">
        <v>0.01895</v>
      </c>
      <c r="AI1849" s="45" t="s">
        <v>13411</v>
      </c>
      <c r="AJ1849" s="40" t="s">
        <v>13412</v>
      </c>
      <c r="AK1849" s="41">
        <v>10000.0</v>
      </c>
      <c r="AL1849" s="40" t="s">
        <v>216</v>
      </c>
      <c r="AM1849" s="40" t="s">
        <v>7285</v>
      </c>
      <c r="AN1849" s="40" t="s">
        <v>5627</v>
      </c>
      <c r="AO1849" s="44"/>
    </row>
    <row r="1850">
      <c r="A1850" s="41">
        <v>180.0</v>
      </c>
      <c r="B1850" s="42">
        <v>1.67E9</v>
      </c>
      <c r="C1850" s="42">
        <v>3356.0</v>
      </c>
      <c r="D1850" s="40" t="s">
        <v>1243</v>
      </c>
      <c r="E1850" s="41">
        <v>140.0</v>
      </c>
      <c r="F1850" s="41">
        <v>35.0</v>
      </c>
      <c r="G1850" s="41">
        <v>70.0</v>
      </c>
      <c r="H1850" s="41">
        <v>-3.07733</v>
      </c>
      <c r="I1850" s="41">
        <v>10000.0</v>
      </c>
      <c r="J1850" s="41">
        <v>5000.0</v>
      </c>
      <c r="K1850" s="41">
        <v>1200.0</v>
      </c>
      <c r="L1850" s="41">
        <v>600.0</v>
      </c>
      <c r="M1850" s="41">
        <v>100.0</v>
      </c>
      <c r="N1850" s="40" t="s">
        <v>207</v>
      </c>
      <c r="O1850" s="40" t="s">
        <v>1371</v>
      </c>
      <c r="P1850" s="40" t="s">
        <v>209</v>
      </c>
      <c r="Q1850" s="40" t="s">
        <v>210</v>
      </c>
      <c r="R1850" s="40" t="b">
        <v>0</v>
      </c>
      <c r="S1850" s="40" t="s">
        <v>211</v>
      </c>
      <c r="T1850" s="40" t="s">
        <v>212</v>
      </c>
      <c r="U1850" s="41">
        <v>0.1</v>
      </c>
      <c r="V1850" s="41">
        <v>0.9</v>
      </c>
      <c r="W1850" s="41">
        <v>0.1</v>
      </c>
      <c r="X1850" s="41">
        <v>0.4</v>
      </c>
      <c r="Y1850" s="40" t="b">
        <v>0</v>
      </c>
      <c r="Z1850" s="40" t="b">
        <v>1</v>
      </c>
      <c r="AA1850" s="40" t="b">
        <v>0</v>
      </c>
      <c r="AB1850" s="40" t="b">
        <v>0</v>
      </c>
      <c r="AC1850" s="41" t="s">
        <v>13413</v>
      </c>
      <c r="AD1850" s="41" t="s">
        <v>797</v>
      </c>
      <c r="AE1850" s="41">
        <v>1203.897</v>
      </c>
      <c r="AF1850" s="41">
        <v>-3.1359</v>
      </c>
      <c r="AG1850" s="42">
        <v>6.93E41</v>
      </c>
      <c r="AH1850" s="51">
        <v>0.019032</v>
      </c>
      <c r="AI1850" s="45" t="s">
        <v>13414</v>
      </c>
      <c r="AJ1850" s="40" t="s">
        <v>13415</v>
      </c>
      <c r="AK1850" s="41">
        <v>2380.0</v>
      </c>
      <c r="AL1850" s="40" t="s">
        <v>2224</v>
      </c>
      <c r="AM1850" s="40" t="s">
        <v>7285</v>
      </c>
      <c r="AN1850" s="40" t="s">
        <v>5643</v>
      </c>
      <c r="AO1850" s="44"/>
    </row>
    <row r="1851">
      <c r="A1851" s="41">
        <v>177.0</v>
      </c>
      <c r="B1851" s="42">
        <v>1.67E9</v>
      </c>
      <c r="C1851" s="42">
        <v>3356.0</v>
      </c>
      <c r="D1851" s="40" t="s">
        <v>1243</v>
      </c>
      <c r="E1851" s="41">
        <v>140.0</v>
      </c>
      <c r="F1851" s="41">
        <v>35.0</v>
      </c>
      <c r="G1851" s="41">
        <v>70.0</v>
      </c>
      <c r="H1851" s="41">
        <v>-3.07733</v>
      </c>
      <c r="I1851" s="41">
        <v>10000.0</v>
      </c>
      <c r="J1851" s="41">
        <v>5000.0</v>
      </c>
      <c r="K1851" s="41">
        <v>1200.0</v>
      </c>
      <c r="L1851" s="41">
        <v>600.0</v>
      </c>
      <c r="M1851" s="41">
        <v>50.0</v>
      </c>
      <c r="N1851" s="40" t="s">
        <v>207</v>
      </c>
      <c r="O1851" s="40" t="s">
        <v>1371</v>
      </c>
      <c r="P1851" s="40" t="s">
        <v>212</v>
      </c>
      <c r="Q1851" s="40" t="s">
        <v>210</v>
      </c>
      <c r="R1851" s="40" t="b">
        <v>0</v>
      </c>
      <c r="S1851" s="40" t="s">
        <v>12879</v>
      </c>
      <c r="T1851" s="40" t="s">
        <v>212</v>
      </c>
      <c r="U1851" s="41">
        <v>0.1</v>
      </c>
      <c r="V1851" s="41">
        <v>0.9</v>
      </c>
      <c r="W1851" s="41">
        <v>0.3</v>
      </c>
      <c r="X1851" s="41">
        <v>0.4</v>
      </c>
      <c r="Y1851" s="40" t="b">
        <v>0</v>
      </c>
      <c r="Z1851" s="40" t="b">
        <v>1</v>
      </c>
      <c r="AA1851" s="40" t="b">
        <v>0</v>
      </c>
      <c r="AB1851" s="40" t="b">
        <v>0</v>
      </c>
      <c r="AC1851" s="41" t="s">
        <v>13416</v>
      </c>
      <c r="AD1851" s="41" t="s">
        <v>13417</v>
      </c>
      <c r="AE1851" s="41">
        <v>1202.481</v>
      </c>
      <c r="AF1851" s="41">
        <v>-3.13685</v>
      </c>
      <c r="AG1851" s="42">
        <v>1.18E42</v>
      </c>
      <c r="AH1851" s="51">
        <v>0.019343</v>
      </c>
      <c r="AI1851" s="45" t="s">
        <v>13418</v>
      </c>
      <c r="AJ1851" s="40" t="s">
        <v>13419</v>
      </c>
      <c r="AK1851" s="41">
        <v>4494.0</v>
      </c>
      <c r="AL1851" s="40" t="s">
        <v>2224</v>
      </c>
      <c r="AM1851" s="40" t="s">
        <v>7285</v>
      </c>
      <c r="AN1851" s="40" t="s">
        <v>5643</v>
      </c>
      <c r="AO1851" s="44"/>
    </row>
    <row r="1852">
      <c r="A1852" s="41">
        <v>147.0</v>
      </c>
      <c r="B1852" s="42">
        <v>1.67E9</v>
      </c>
      <c r="C1852" s="42">
        <v>3356.0</v>
      </c>
      <c r="D1852" s="40" t="s">
        <v>1243</v>
      </c>
      <c r="E1852" s="41">
        <v>140.0</v>
      </c>
      <c r="F1852" s="41">
        <v>35.0</v>
      </c>
      <c r="G1852" s="41">
        <v>70.0</v>
      </c>
      <c r="H1852" s="41">
        <v>-3.07733</v>
      </c>
      <c r="I1852" s="41">
        <v>10000.0</v>
      </c>
      <c r="J1852" s="41">
        <v>5000.0</v>
      </c>
      <c r="K1852" s="41">
        <v>1200.0</v>
      </c>
      <c r="L1852" s="41">
        <v>600.0</v>
      </c>
      <c r="M1852" s="41">
        <v>50.0</v>
      </c>
      <c r="N1852" s="40" t="s">
        <v>207</v>
      </c>
      <c r="O1852" s="40" t="s">
        <v>1371</v>
      </c>
      <c r="P1852" s="40" t="s">
        <v>1372</v>
      </c>
      <c r="Q1852" s="40" t="s">
        <v>210</v>
      </c>
      <c r="R1852" s="40" t="b">
        <v>0</v>
      </c>
      <c r="S1852" s="40" t="s">
        <v>211</v>
      </c>
      <c r="T1852" s="40" t="s">
        <v>212</v>
      </c>
      <c r="U1852" s="41">
        <v>0.1</v>
      </c>
      <c r="V1852" s="41">
        <v>0.9</v>
      </c>
      <c r="W1852" s="41">
        <v>0.2</v>
      </c>
      <c r="X1852" s="41">
        <v>0.4</v>
      </c>
      <c r="Y1852" s="40" t="b">
        <v>0</v>
      </c>
      <c r="Z1852" s="40" t="b">
        <v>1</v>
      </c>
      <c r="AA1852" s="40" t="b">
        <v>0</v>
      </c>
      <c r="AB1852" s="40" t="b">
        <v>0</v>
      </c>
      <c r="AC1852" s="41" t="s">
        <v>13420</v>
      </c>
      <c r="AD1852" s="41" t="s">
        <v>12849</v>
      </c>
      <c r="AE1852" s="41">
        <v>1201.649</v>
      </c>
      <c r="AF1852" s="41">
        <v>-3.13725</v>
      </c>
      <c r="AG1852" s="42">
        <v>6.96E41</v>
      </c>
      <c r="AH1852" s="51">
        <v>0.019473</v>
      </c>
      <c r="AI1852" s="45" t="s">
        <v>13421</v>
      </c>
      <c r="AJ1852" s="40" t="s">
        <v>13422</v>
      </c>
      <c r="AK1852" s="41">
        <v>4696.0</v>
      </c>
      <c r="AL1852" s="40" t="s">
        <v>2224</v>
      </c>
      <c r="AM1852" s="40" t="s">
        <v>7285</v>
      </c>
      <c r="AN1852" s="40" t="s">
        <v>5643</v>
      </c>
      <c r="AO1852" s="40"/>
    </row>
    <row r="1853">
      <c r="A1853" s="41">
        <v>141.0</v>
      </c>
      <c r="B1853" s="42">
        <v>1.67E9</v>
      </c>
      <c r="C1853" s="42">
        <v>3356.0</v>
      </c>
      <c r="D1853" s="40" t="s">
        <v>1243</v>
      </c>
      <c r="E1853" s="41">
        <v>140.0</v>
      </c>
      <c r="F1853" s="41">
        <v>35.0</v>
      </c>
      <c r="G1853" s="41">
        <v>70.0</v>
      </c>
      <c r="H1853" s="41">
        <v>-3.07733</v>
      </c>
      <c r="I1853" s="41">
        <v>10000.0</v>
      </c>
      <c r="J1853" s="41">
        <v>5000.0</v>
      </c>
      <c r="K1853" s="41">
        <v>1200.0</v>
      </c>
      <c r="L1853" s="41">
        <v>600.0</v>
      </c>
      <c r="M1853" s="41">
        <v>50.0</v>
      </c>
      <c r="N1853" s="40" t="s">
        <v>207</v>
      </c>
      <c r="O1853" s="40" t="s">
        <v>208</v>
      </c>
      <c r="P1853" s="40" t="s">
        <v>7305</v>
      </c>
      <c r="Q1853" s="40" t="s">
        <v>210</v>
      </c>
      <c r="R1853" s="40" t="b">
        <v>0</v>
      </c>
      <c r="S1853" s="40" t="s">
        <v>12879</v>
      </c>
      <c r="T1853" s="40" t="s">
        <v>212</v>
      </c>
      <c r="U1853" s="41">
        <v>0.1</v>
      </c>
      <c r="V1853" s="41">
        <v>0.9</v>
      </c>
      <c r="W1853" s="41">
        <v>0.3</v>
      </c>
      <c r="X1853" s="41">
        <v>0.4</v>
      </c>
      <c r="Y1853" s="40" t="b">
        <v>0</v>
      </c>
      <c r="Z1853" s="40" t="b">
        <v>1</v>
      </c>
      <c r="AA1853" s="40" t="b">
        <v>0</v>
      </c>
      <c r="AB1853" s="40" t="b">
        <v>0</v>
      </c>
      <c r="AC1853" s="41" t="s">
        <v>13423</v>
      </c>
      <c r="AD1853" s="41" t="s">
        <v>13424</v>
      </c>
      <c r="AE1853" s="41">
        <v>1047.207</v>
      </c>
      <c r="AF1853" s="41">
        <v>-3.138</v>
      </c>
      <c r="AG1853" s="42">
        <v>1.0E42</v>
      </c>
      <c r="AH1853" s="51">
        <v>0.019716</v>
      </c>
      <c r="AI1853" s="45" t="s">
        <v>13425</v>
      </c>
      <c r="AJ1853" s="40" t="s">
        <v>13426</v>
      </c>
      <c r="AK1853" s="41">
        <v>10000.0</v>
      </c>
      <c r="AL1853" s="40" t="s">
        <v>216</v>
      </c>
      <c r="AM1853" s="40" t="s">
        <v>7285</v>
      </c>
      <c r="AN1853" s="40" t="s">
        <v>5627</v>
      </c>
      <c r="AO1853" s="44"/>
    </row>
    <row r="1854">
      <c r="A1854" s="41">
        <v>32.0</v>
      </c>
      <c r="B1854" s="42">
        <v>1.67E9</v>
      </c>
      <c r="C1854" s="42">
        <v>3356.0</v>
      </c>
      <c r="D1854" s="40" t="s">
        <v>1243</v>
      </c>
      <c r="E1854" s="41">
        <v>140.0</v>
      </c>
      <c r="F1854" s="41">
        <v>35.0</v>
      </c>
      <c r="G1854" s="41">
        <v>70.0</v>
      </c>
      <c r="H1854" s="41">
        <v>-3.07733</v>
      </c>
      <c r="I1854" s="41">
        <v>10000.0</v>
      </c>
      <c r="J1854" s="41">
        <v>5000.0</v>
      </c>
      <c r="K1854" s="41">
        <v>1200.0</v>
      </c>
      <c r="L1854" s="41">
        <v>600.0</v>
      </c>
      <c r="M1854" s="41">
        <v>30.0</v>
      </c>
      <c r="N1854" s="40" t="s">
        <v>207</v>
      </c>
      <c r="O1854" s="40" t="s">
        <v>208</v>
      </c>
      <c r="P1854" s="40" t="s">
        <v>7310</v>
      </c>
      <c r="Q1854" s="40" t="s">
        <v>210</v>
      </c>
      <c r="R1854" s="40" t="b">
        <v>0</v>
      </c>
      <c r="S1854" s="40" t="s">
        <v>12879</v>
      </c>
      <c r="T1854" s="40" t="s">
        <v>212</v>
      </c>
      <c r="U1854" s="41">
        <v>0.1</v>
      </c>
      <c r="V1854" s="41">
        <v>0.9</v>
      </c>
      <c r="W1854" s="41">
        <v>0.2</v>
      </c>
      <c r="X1854" s="41">
        <v>0.6</v>
      </c>
      <c r="Y1854" s="40" t="b">
        <v>0</v>
      </c>
      <c r="Z1854" s="40" t="b">
        <v>1</v>
      </c>
      <c r="AA1854" s="40" t="b">
        <v>0</v>
      </c>
      <c r="AB1854" s="40" t="b">
        <v>0</v>
      </c>
      <c r="AC1854" s="41" t="s">
        <v>13427</v>
      </c>
      <c r="AD1854" s="41" t="s">
        <v>13428</v>
      </c>
      <c r="AE1854" s="41">
        <v>1201.562</v>
      </c>
      <c r="AF1854" s="41">
        <v>-3.13802</v>
      </c>
      <c r="AG1854" s="42">
        <v>1.2E42</v>
      </c>
      <c r="AH1854" s="51">
        <v>0.019721</v>
      </c>
      <c r="AI1854" s="45" t="s">
        <v>13429</v>
      </c>
      <c r="AJ1854" s="45">
        <v>1.19959865866103E257</v>
      </c>
      <c r="AK1854" s="41">
        <v>8155.0</v>
      </c>
      <c r="AL1854" s="40" t="s">
        <v>2224</v>
      </c>
      <c r="AM1854" s="40" t="s">
        <v>7285</v>
      </c>
      <c r="AN1854" s="40" t="s">
        <v>5627</v>
      </c>
      <c r="AO1854" s="44"/>
    </row>
    <row r="1855">
      <c r="A1855" s="41">
        <v>125.0</v>
      </c>
      <c r="B1855" s="42">
        <v>1.67E9</v>
      </c>
      <c r="C1855" s="42">
        <v>3356.0</v>
      </c>
      <c r="D1855" s="40" t="s">
        <v>1243</v>
      </c>
      <c r="E1855" s="41">
        <v>140.0</v>
      </c>
      <c r="F1855" s="41">
        <v>35.0</v>
      </c>
      <c r="G1855" s="41">
        <v>70.0</v>
      </c>
      <c r="H1855" s="41">
        <v>-3.07733</v>
      </c>
      <c r="I1855" s="41">
        <v>10000.0</v>
      </c>
      <c r="J1855" s="41">
        <v>5000.0</v>
      </c>
      <c r="K1855" s="41">
        <v>1200.0</v>
      </c>
      <c r="L1855" s="41">
        <v>600.0</v>
      </c>
      <c r="M1855" s="41">
        <v>50.0</v>
      </c>
      <c r="N1855" s="40" t="s">
        <v>207</v>
      </c>
      <c r="O1855" s="40" t="s">
        <v>1371</v>
      </c>
      <c r="P1855" s="40" t="s">
        <v>7310</v>
      </c>
      <c r="Q1855" s="40" t="s">
        <v>210</v>
      </c>
      <c r="R1855" s="40" t="b">
        <v>0</v>
      </c>
      <c r="S1855" s="40" t="s">
        <v>12879</v>
      </c>
      <c r="T1855" s="40" t="s">
        <v>212</v>
      </c>
      <c r="U1855" s="41">
        <v>0.1</v>
      </c>
      <c r="V1855" s="41">
        <v>0.9</v>
      </c>
      <c r="W1855" s="41">
        <v>0.3</v>
      </c>
      <c r="X1855" s="41">
        <v>0.6</v>
      </c>
      <c r="Y1855" s="40" t="b">
        <v>0</v>
      </c>
      <c r="Z1855" s="40" t="b">
        <v>1</v>
      </c>
      <c r="AA1855" s="40" t="b">
        <v>0</v>
      </c>
      <c r="AB1855" s="40" t="b">
        <v>0</v>
      </c>
      <c r="AC1855" s="41" t="s">
        <v>13430</v>
      </c>
      <c r="AD1855" s="41" t="s">
        <v>13431</v>
      </c>
      <c r="AE1855" s="41">
        <v>1203.296</v>
      </c>
      <c r="AF1855" s="41">
        <v>-3.13815</v>
      </c>
      <c r="AG1855" s="42">
        <v>1.16E42</v>
      </c>
      <c r="AH1855" s="51">
        <v>0.019765</v>
      </c>
      <c r="AI1855" s="45" t="s">
        <v>13432</v>
      </c>
      <c r="AJ1855" s="40" t="s">
        <v>13433</v>
      </c>
      <c r="AK1855" s="41">
        <v>2332.0</v>
      </c>
      <c r="AL1855" s="40" t="s">
        <v>2224</v>
      </c>
      <c r="AM1855" s="40" t="s">
        <v>7285</v>
      </c>
      <c r="AN1855" s="40" t="s">
        <v>5643</v>
      </c>
      <c r="AO1855" s="44"/>
    </row>
    <row r="1856">
      <c r="A1856" s="41">
        <v>126.0</v>
      </c>
      <c r="B1856" s="42">
        <v>1.67E9</v>
      </c>
      <c r="C1856" s="42">
        <v>3356.0</v>
      </c>
      <c r="D1856" s="40" t="s">
        <v>1243</v>
      </c>
      <c r="E1856" s="41">
        <v>140.0</v>
      </c>
      <c r="F1856" s="41">
        <v>35.0</v>
      </c>
      <c r="G1856" s="41">
        <v>70.0</v>
      </c>
      <c r="H1856" s="41">
        <v>-3.07733</v>
      </c>
      <c r="I1856" s="41">
        <v>10000.0</v>
      </c>
      <c r="J1856" s="41">
        <v>5000.0</v>
      </c>
      <c r="K1856" s="41">
        <v>1200.0</v>
      </c>
      <c r="L1856" s="41">
        <v>600.0</v>
      </c>
      <c r="M1856" s="41">
        <v>50.0</v>
      </c>
      <c r="N1856" s="40" t="s">
        <v>207</v>
      </c>
      <c r="O1856" s="40" t="s">
        <v>1371</v>
      </c>
      <c r="P1856" s="40" t="s">
        <v>7305</v>
      </c>
      <c r="Q1856" s="40" t="s">
        <v>210</v>
      </c>
      <c r="R1856" s="40" t="b">
        <v>0</v>
      </c>
      <c r="S1856" s="40" t="s">
        <v>211</v>
      </c>
      <c r="T1856" s="40" t="s">
        <v>212</v>
      </c>
      <c r="U1856" s="41">
        <v>0.1</v>
      </c>
      <c r="V1856" s="41">
        <v>0.9</v>
      </c>
      <c r="W1856" s="41">
        <v>0.1</v>
      </c>
      <c r="X1856" s="41">
        <v>0.4</v>
      </c>
      <c r="Y1856" s="40" t="b">
        <v>0</v>
      </c>
      <c r="Z1856" s="40" t="b">
        <v>1</v>
      </c>
      <c r="AA1856" s="40" t="b">
        <v>0</v>
      </c>
      <c r="AB1856" s="40" t="b">
        <v>0</v>
      </c>
      <c r="AC1856" s="41" t="s">
        <v>13434</v>
      </c>
      <c r="AD1856" s="41" t="s">
        <v>13435</v>
      </c>
      <c r="AE1856" s="41">
        <v>1202.049</v>
      </c>
      <c r="AF1856" s="41">
        <v>-3.13872</v>
      </c>
      <c r="AG1856" s="42">
        <v>5.03E41</v>
      </c>
      <c r="AH1856" s="51">
        <v>0.019952</v>
      </c>
      <c r="AI1856" s="45" t="s">
        <v>13436</v>
      </c>
      <c r="AJ1856" s="44" t="s">
        <v>397</v>
      </c>
      <c r="AK1856" s="41">
        <v>4676.0</v>
      </c>
      <c r="AL1856" s="40" t="s">
        <v>2224</v>
      </c>
      <c r="AM1856" s="40" t="s">
        <v>7285</v>
      </c>
      <c r="AN1856" s="40" t="s">
        <v>5643</v>
      </c>
      <c r="AO1856" s="44"/>
    </row>
    <row r="1857">
      <c r="A1857" s="41">
        <v>157.0</v>
      </c>
      <c r="B1857" s="42">
        <v>1.67E9</v>
      </c>
      <c r="C1857" s="42">
        <v>3356.0</v>
      </c>
      <c r="D1857" s="40" t="s">
        <v>1243</v>
      </c>
      <c r="E1857" s="41">
        <v>140.0</v>
      </c>
      <c r="F1857" s="41">
        <v>35.0</v>
      </c>
      <c r="G1857" s="41">
        <v>70.0</v>
      </c>
      <c r="H1857" s="41">
        <v>-3.07733</v>
      </c>
      <c r="I1857" s="41">
        <v>10000.0</v>
      </c>
      <c r="J1857" s="41">
        <v>5000.0</v>
      </c>
      <c r="K1857" s="41">
        <v>1200.0</v>
      </c>
      <c r="L1857" s="41">
        <v>600.0</v>
      </c>
      <c r="M1857" s="41">
        <v>50.0</v>
      </c>
      <c r="N1857" s="40" t="s">
        <v>207</v>
      </c>
      <c r="O1857" s="40" t="s">
        <v>208</v>
      </c>
      <c r="P1857" s="40" t="s">
        <v>1372</v>
      </c>
      <c r="Q1857" s="40" t="s">
        <v>210</v>
      </c>
      <c r="R1857" s="40" t="b">
        <v>0</v>
      </c>
      <c r="S1857" s="40" t="s">
        <v>12879</v>
      </c>
      <c r="T1857" s="40" t="s">
        <v>212</v>
      </c>
      <c r="U1857" s="41">
        <v>0.1</v>
      </c>
      <c r="V1857" s="41">
        <v>0.9</v>
      </c>
      <c r="W1857" s="41">
        <v>0.2</v>
      </c>
      <c r="X1857" s="41">
        <v>0.5</v>
      </c>
      <c r="Y1857" s="40" t="b">
        <v>0</v>
      </c>
      <c r="Z1857" s="40" t="b">
        <v>1</v>
      </c>
      <c r="AA1857" s="40" t="b">
        <v>0</v>
      </c>
      <c r="AB1857" s="40" t="b">
        <v>0</v>
      </c>
      <c r="AC1857" s="41" t="s">
        <v>13437</v>
      </c>
      <c r="AD1857" s="41" t="s">
        <v>13438</v>
      </c>
      <c r="AE1857" s="41">
        <v>1201.379</v>
      </c>
      <c r="AF1857" s="41">
        <v>-3.13919</v>
      </c>
      <c r="AG1857" s="42">
        <v>1.34E42</v>
      </c>
      <c r="AH1857" s="51">
        <v>0.020102</v>
      </c>
      <c r="AI1857" s="45" t="s">
        <v>13439</v>
      </c>
      <c r="AJ1857" s="40" t="s">
        <v>13440</v>
      </c>
      <c r="AK1857" s="41">
        <v>9435.0</v>
      </c>
      <c r="AL1857" s="40" t="s">
        <v>2224</v>
      </c>
      <c r="AM1857" s="40" t="s">
        <v>7285</v>
      </c>
      <c r="AN1857" s="40" t="s">
        <v>5627</v>
      </c>
      <c r="AO1857" s="44"/>
    </row>
    <row r="1858">
      <c r="A1858" s="41">
        <v>77.0</v>
      </c>
      <c r="B1858" s="42">
        <v>1.67E9</v>
      </c>
      <c r="C1858" s="42">
        <v>3356.0</v>
      </c>
      <c r="D1858" s="40" t="s">
        <v>1243</v>
      </c>
      <c r="E1858" s="41">
        <v>140.0</v>
      </c>
      <c r="F1858" s="41">
        <v>35.0</v>
      </c>
      <c r="G1858" s="41">
        <v>70.0</v>
      </c>
      <c r="H1858" s="41">
        <v>-3.07733</v>
      </c>
      <c r="I1858" s="41">
        <v>10000.0</v>
      </c>
      <c r="J1858" s="41">
        <v>5000.0</v>
      </c>
      <c r="K1858" s="41">
        <v>1200.0</v>
      </c>
      <c r="L1858" s="41">
        <v>600.0</v>
      </c>
      <c r="M1858" s="41">
        <v>30.0</v>
      </c>
      <c r="N1858" s="40" t="s">
        <v>207</v>
      </c>
      <c r="O1858" s="40" t="s">
        <v>208</v>
      </c>
      <c r="P1858" s="40" t="s">
        <v>212</v>
      </c>
      <c r="Q1858" s="40" t="s">
        <v>210</v>
      </c>
      <c r="R1858" s="40" t="b">
        <v>0</v>
      </c>
      <c r="S1858" s="40" t="s">
        <v>211</v>
      </c>
      <c r="T1858" s="40" t="s">
        <v>212</v>
      </c>
      <c r="U1858" s="41">
        <v>0.1</v>
      </c>
      <c r="V1858" s="41">
        <v>0.9</v>
      </c>
      <c r="W1858" s="41">
        <v>0.2</v>
      </c>
      <c r="X1858" s="41">
        <v>0.6</v>
      </c>
      <c r="Y1858" s="40" t="b">
        <v>0</v>
      </c>
      <c r="Z1858" s="40" t="b">
        <v>1</v>
      </c>
      <c r="AA1858" s="40" t="b">
        <v>0</v>
      </c>
      <c r="AB1858" s="40" t="b">
        <v>0</v>
      </c>
      <c r="AC1858" s="41" t="s">
        <v>13441</v>
      </c>
      <c r="AD1858" s="41" t="s">
        <v>13442</v>
      </c>
      <c r="AE1858" s="41">
        <v>1016.728</v>
      </c>
      <c r="AF1858" s="41">
        <v>-3.13936</v>
      </c>
      <c r="AG1858" s="42">
        <v>9.93E41</v>
      </c>
      <c r="AH1858" s="51">
        <v>0.020159</v>
      </c>
      <c r="AI1858" s="45" t="s">
        <v>13443</v>
      </c>
      <c r="AJ1858" s="45">
        <v>9.93087694994661E251</v>
      </c>
      <c r="AK1858" s="41">
        <v>10000.0</v>
      </c>
      <c r="AL1858" s="40" t="s">
        <v>216</v>
      </c>
      <c r="AM1858" s="40" t="s">
        <v>7285</v>
      </c>
      <c r="AN1858" s="40" t="s">
        <v>5627</v>
      </c>
      <c r="AO1858" s="44"/>
    </row>
    <row r="1859">
      <c r="A1859" s="41">
        <v>114.0</v>
      </c>
      <c r="B1859" s="42">
        <v>1.67E9</v>
      </c>
      <c r="C1859" s="42">
        <v>3356.0</v>
      </c>
      <c r="D1859" s="40" t="s">
        <v>1243</v>
      </c>
      <c r="E1859" s="41">
        <v>140.0</v>
      </c>
      <c r="F1859" s="41">
        <v>35.0</v>
      </c>
      <c r="G1859" s="41">
        <v>70.0</v>
      </c>
      <c r="H1859" s="41">
        <v>-3.07733</v>
      </c>
      <c r="I1859" s="41">
        <v>10000.0</v>
      </c>
      <c r="J1859" s="41">
        <v>5000.0</v>
      </c>
      <c r="K1859" s="41">
        <v>1200.0</v>
      </c>
      <c r="L1859" s="41">
        <v>600.0</v>
      </c>
      <c r="M1859" s="41">
        <v>50.0</v>
      </c>
      <c r="N1859" s="40" t="s">
        <v>207</v>
      </c>
      <c r="O1859" s="40" t="s">
        <v>208</v>
      </c>
      <c r="P1859" s="40" t="s">
        <v>7310</v>
      </c>
      <c r="Q1859" s="40" t="s">
        <v>210</v>
      </c>
      <c r="R1859" s="40" t="b">
        <v>0</v>
      </c>
      <c r="S1859" s="40" t="s">
        <v>211</v>
      </c>
      <c r="T1859" s="40" t="s">
        <v>212</v>
      </c>
      <c r="U1859" s="41">
        <v>0.1</v>
      </c>
      <c r="V1859" s="41">
        <v>0.9</v>
      </c>
      <c r="W1859" s="41">
        <v>0.3</v>
      </c>
      <c r="X1859" s="41">
        <v>0.4</v>
      </c>
      <c r="Y1859" s="40" t="b">
        <v>0</v>
      </c>
      <c r="Z1859" s="40" t="b">
        <v>1</v>
      </c>
      <c r="AA1859" s="40" t="b">
        <v>0</v>
      </c>
      <c r="AB1859" s="40" t="b">
        <v>0</v>
      </c>
      <c r="AC1859" s="41" t="s">
        <v>13444</v>
      </c>
      <c r="AD1859" s="41" t="s">
        <v>13445</v>
      </c>
      <c r="AE1859" s="41">
        <v>1201.812</v>
      </c>
      <c r="AF1859" s="41">
        <v>-3.13952</v>
      </c>
      <c r="AG1859" s="42">
        <v>1.38E42</v>
      </c>
      <c r="AH1859" s="51">
        <v>0.02021</v>
      </c>
      <c r="AI1859" s="45" t="s">
        <v>13446</v>
      </c>
      <c r="AJ1859" s="40" t="s">
        <v>13447</v>
      </c>
      <c r="AK1859" s="41">
        <v>6943.0</v>
      </c>
      <c r="AL1859" s="40" t="s">
        <v>2224</v>
      </c>
      <c r="AM1859" s="40" t="s">
        <v>7285</v>
      </c>
      <c r="AN1859" s="40" t="s">
        <v>5627</v>
      </c>
      <c r="AO1859" s="44"/>
    </row>
    <row r="1860">
      <c r="A1860" s="41">
        <v>11.0</v>
      </c>
      <c r="B1860" s="42">
        <v>1.67E9</v>
      </c>
      <c r="C1860" s="42">
        <v>3356.0</v>
      </c>
      <c r="D1860" s="40" t="s">
        <v>1243</v>
      </c>
      <c r="E1860" s="41">
        <v>140.0</v>
      </c>
      <c r="F1860" s="41">
        <v>35.0</v>
      </c>
      <c r="G1860" s="41">
        <v>70.0</v>
      </c>
      <c r="H1860" s="41">
        <v>-3.07733</v>
      </c>
      <c r="I1860" s="41">
        <v>10000.0</v>
      </c>
      <c r="J1860" s="41">
        <v>5000.0</v>
      </c>
      <c r="K1860" s="41">
        <v>1200.0</v>
      </c>
      <c r="L1860" s="41">
        <v>600.0</v>
      </c>
      <c r="M1860" s="41">
        <v>30.0</v>
      </c>
      <c r="N1860" s="40" t="s">
        <v>207</v>
      </c>
      <c r="O1860" s="40" t="s">
        <v>208</v>
      </c>
      <c r="P1860" s="40" t="s">
        <v>209</v>
      </c>
      <c r="Q1860" s="40" t="s">
        <v>210</v>
      </c>
      <c r="R1860" s="40" t="b">
        <v>0</v>
      </c>
      <c r="S1860" s="40" t="s">
        <v>12879</v>
      </c>
      <c r="T1860" s="40" t="s">
        <v>212</v>
      </c>
      <c r="U1860" s="41">
        <v>0.1</v>
      </c>
      <c r="V1860" s="41">
        <v>0.9</v>
      </c>
      <c r="W1860" s="41">
        <v>0.1</v>
      </c>
      <c r="X1860" s="41">
        <v>0.6</v>
      </c>
      <c r="Y1860" s="40" t="b">
        <v>0</v>
      </c>
      <c r="Z1860" s="40" t="b">
        <v>1</v>
      </c>
      <c r="AA1860" s="40" t="b">
        <v>0</v>
      </c>
      <c r="AB1860" s="40" t="b">
        <v>0</v>
      </c>
      <c r="AC1860" s="41" t="s">
        <v>11118</v>
      </c>
      <c r="AD1860" s="41" t="s">
        <v>13448</v>
      </c>
      <c r="AE1860" s="41">
        <v>987.5095</v>
      </c>
      <c r="AF1860" s="41">
        <v>-3.14015</v>
      </c>
      <c r="AG1860" s="42">
        <v>1.2E42</v>
      </c>
      <c r="AH1860" s="51">
        <v>0.020416</v>
      </c>
      <c r="AI1860" s="45" t="s">
        <v>13449</v>
      </c>
      <c r="AJ1860" s="44" t="s">
        <v>397</v>
      </c>
      <c r="AK1860" s="41">
        <v>10000.0</v>
      </c>
      <c r="AL1860" s="40" t="s">
        <v>216</v>
      </c>
      <c r="AM1860" s="40" t="s">
        <v>7285</v>
      </c>
      <c r="AN1860" s="40" t="s">
        <v>5627</v>
      </c>
      <c r="AO1860" s="44"/>
    </row>
    <row r="1861">
      <c r="A1861" s="41">
        <v>39.0</v>
      </c>
      <c r="B1861" s="42">
        <v>1.67E9</v>
      </c>
      <c r="C1861" s="42">
        <v>3356.0</v>
      </c>
      <c r="D1861" s="40" t="s">
        <v>1243</v>
      </c>
      <c r="E1861" s="41">
        <v>140.0</v>
      </c>
      <c r="F1861" s="41">
        <v>35.0</v>
      </c>
      <c r="G1861" s="41">
        <v>70.0</v>
      </c>
      <c r="H1861" s="41">
        <v>-3.07733</v>
      </c>
      <c r="I1861" s="41">
        <v>10000.0</v>
      </c>
      <c r="J1861" s="41">
        <v>5000.0</v>
      </c>
      <c r="K1861" s="41">
        <v>1200.0</v>
      </c>
      <c r="L1861" s="41">
        <v>600.0</v>
      </c>
      <c r="M1861" s="41">
        <v>30.0</v>
      </c>
      <c r="N1861" s="40" t="s">
        <v>207</v>
      </c>
      <c r="O1861" s="40" t="s">
        <v>1371</v>
      </c>
      <c r="P1861" s="40" t="s">
        <v>7305</v>
      </c>
      <c r="Q1861" s="40" t="s">
        <v>210</v>
      </c>
      <c r="R1861" s="40" t="b">
        <v>0</v>
      </c>
      <c r="S1861" s="40" t="s">
        <v>211</v>
      </c>
      <c r="T1861" s="40" t="s">
        <v>212</v>
      </c>
      <c r="U1861" s="41">
        <v>0.1</v>
      </c>
      <c r="V1861" s="41">
        <v>0.9</v>
      </c>
      <c r="W1861" s="41">
        <v>0.2</v>
      </c>
      <c r="X1861" s="41">
        <v>0.4</v>
      </c>
      <c r="Y1861" s="40" t="b">
        <v>0</v>
      </c>
      <c r="Z1861" s="40" t="b">
        <v>1</v>
      </c>
      <c r="AA1861" s="40" t="b">
        <v>0</v>
      </c>
      <c r="AB1861" s="40" t="b">
        <v>0</v>
      </c>
      <c r="AC1861" s="41" t="s">
        <v>13450</v>
      </c>
      <c r="AD1861" s="41" t="s">
        <v>13451</v>
      </c>
      <c r="AE1861" s="41">
        <v>1203.286</v>
      </c>
      <c r="AF1861" s="41">
        <v>-3.1406</v>
      </c>
      <c r="AG1861" s="42">
        <v>4.86E41</v>
      </c>
      <c r="AH1861" s="51">
        <v>0.020562</v>
      </c>
      <c r="AI1861" s="45" t="s">
        <v>13452</v>
      </c>
      <c r="AJ1861" s="45">
        <v>4.86360498573224E251</v>
      </c>
      <c r="AK1861" s="41">
        <v>7671.0</v>
      </c>
      <c r="AL1861" s="40" t="s">
        <v>2224</v>
      </c>
      <c r="AM1861" s="40" t="s">
        <v>7285</v>
      </c>
      <c r="AN1861" s="40" t="s">
        <v>5643</v>
      </c>
      <c r="AO1861" s="44"/>
    </row>
    <row r="1862">
      <c r="A1862" s="41">
        <v>29.0</v>
      </c>
      <c r="B1862" s="42">
        <v>1.67E9</v>
      </c>
      <c r="C1862" s="42">
        <v>3356.0</v>
      </c>
      <c r="D1862" s="40" t="s">
        <v>1243</v>
      </c>
      <c r="E1862" s="41">
        <v>140.0</v>
      </c>
      <c r="F1862" s="41">
        <v>35.0</v>
      </c>
      <c r="G1862" s="41">
        <v>70.0</v>
      </c>
      <c r="H1862" s="41">
        <v>-3.07733</v>
      </c>
      <c r="I1862" s="41">
        <v>10000.0</v>
      </c>
      <c r="J1862" s="41">
        <v>5000.0</v>
      </c>
      <c r="K1862" s="41">
        <v>1200.0</v>
      </c>
      <c r="L1862" s="41">
        <v>600.0</v>
      </c>
      <c r="M1862" s="41">
        <v>30.0</v>
      </c>
      <c r="N1862" s="40" t="s">
        <v>207</v>
      </c>
      <c r="O1862" s="40" t="s">
        <v>208</v>
      </c>
      <c r="P1862" s="40" t="s">
        <v>7310</v>
      </c>
      <c r="Q1862" s="40" t="s">
        <v>210</v>
      </c>
      <c r="R1862" s="40" t="b">
        <v>0</v>
      </c>
      <c r="S1862" s="40" t="s">
        <v>12879</v>
      </c>
      <c r="T1862" s="40" t="s">
        <v>212</v>
      </c>
      <c r="U1862" s="41">
        <v>0.1</v>
      </c>
      <c r="V1862" s="41">
        <v>0.9</v>
      </c>
      <c r="W1862" s="41">
        <v>0.1</v>
      </c>
      <c r="X1862" s="41">
        <v>0.6</v>
      </c>
      <c r="Y1862" s="40" t="b">
        <v>0</v>
      </c>
      <c r="Z1862" s="40" t="b">
        <v>1</v>
      </c>
      <c r="AA1862" s="40" t="b">
        <v>0</v>
      </c>
      <c r="AB1862" s="40" t="b">
        <v>0</v>
      </c>
      <c r="AC1862" s="41" t="s">
        <v>13453</v>
      </c>
      <c r="AD1862" s="41" t="s">
        <v>13454</v>
      </c>
      <c r="AE1862" s="41">
        <v>1201.864</v>
      </c>
      <c r="AF1862" s="41">
        <v>-3.14133</v>
      </c>
      <c r="AG1862" s="42">
        <v>4.83E41</v>
      </c>
      <c r="AH1862" s="51">
        <v>0.020799</v>
      </c>
      <c r="AI1862" s="45" t="s">
        <v>13455</v>
      </c>
      <c r="AJ1862" s="44" t="s">
        <v>397</v>
      </c>
      <c r="AK1862" s="41">
        <v>8560.0</v>
      </c>
      <c r="AL1862" s="40" t="s">
        <v>2224</v>
      </c>
      <c r="AM1862" s="40" t="s">
        <v>7285</v>
      </c>
      <c r="AN1862" s="40" t="s">
        <v>5627</v>
      </c>
      <c r="AO1862" s="44"/>
    </row>
    <row r="1863">
      <c r="A1863" s="41">
        <v>189.0</v>
      </c>
      <c r="B1863" s="42">
        <v>1.67E9</v>
      </c>
      <c r="C1863" s="42">
        <v>3356.0</v>
      </c>
      <c r="D1863" s="40" t="s">
        <v>1243</v>
      </c>
      <c r="E1863" s="41">
        <v>140.0</v>
      </c>
      <c r="F1863" s="41">
        <v>35.0</v>
      </c>
      <c r="G1863" s="41">
        <v>70.0</v>
      </c>
      <c r="H1863" s="41">
        <v>-3.07733</v>
      </c>
      <c r="I1863" s="41">
        <v>10000.0</v>
      </c>
      <c r="J1863" s="41">
        <v>5000.0</v>
      </c>
      <c r="K1863" s="41">
        <v>1200.0</v>
      </c>
      <c r="L1863" s="41">
        <v>600.0</v>
      </c>
      <c r="M1863" s="41">
        <v>100.0</v>
      </c>
      <c r="N1863" s="40" t="s">
        <v>207</v>
      </c>
      <c r="O1863" s="40" t="s">
        <v>1371</v>
      </c>
      <c r="P1863" s="40" t="s">
        <v>209</v>
      </c>
      <c r="Q1863" s="40" t="s">
        <v>210</v>
      </c>
      <c r="R1863" s="40" t="b">
        <v>0</v>
      </c>
      <c r="S1863" s="40" t="s">
        <v>12879</v>
      </c>
      <c r="T1863" s="40" t="s">
        <v>212</v>
      </c>
      <c r="U1863" s="41">
        <v>0.1</v>
      </c>
      <c r="V1863" s="41">
        <v>0.9</v>
      </c>
      <c r="W1863" s="41">
        <v>0.1</v>
      </c>
      <c r="X1863" s="41">
        <v>0.4</v>
      </c>
      <c r="Y1863" s="40" t="b">
        <v>0</v>
      </c>
      <c r="Z1863" s="40" t="b">
        <v>1</v>
      </c>
      <c r="AA1863" s="40" t="b">
        <v>0</v>
      </c>
      <c r="AB1863" s="40" t="b">
        <v>0</v>
      </c>
      <c r="AC1863" s="41" t="s">
        <v>13456</v>
      </c>
      <c r="AD1863" s="41" t="s">
        <v>13457</v>
      </c>
      <c r="AE1863" s="41">
        <v>1202.979</v>
      </c>
      <c r="AF1863" s="41">
        <v>-3.14171</v>
      </c>
      <c r="AG1863" s="42">
        <v>1.39E42</v>
      </c>
      <c r="AH1863" s="51">
        <v>0.020921</v>
      </c>
      <c r="AI1863" s="45" t="s">
        <v>13458</v>
      </c>
      <c r="AJ1863" s="40" t="s">
        <v>13459</v>
      </c>
      <c r="AK1863" s="41">
        <v>2286.0</v>
      </c>
      <c r="AL1863" s="40" t="s">
        <v>2224</v>
      </c>
      <c r="AM1863" s="40" t="s">
        <v>7285</v>
      </c>
      <c r="AN1863" s="40" t="s">
        <v>5643</v>
      </c>
      <c r="AO1863" s="44"/>
    </row>
    <row r="1864">
      <c r="A1864" s="41">
        <v>135.0</v>
      </c>
      <c r="B1864" s="42">
        <v>1.67E9</v>
      </c>
      <c r="C1864" s="42">
        <v>3356.0</v>
      </c>
      <c r="D1864" s="40" t="s">
        <v>1243</v>
      </c>
      <c r="E1864" s="41">
        <v>140.0</v>
      </c>
      <c r="F1864" s="41">
        <v>35.0</v>
      </c>
      <c r="G1864" s="41">
        <v>70.0</v>
      </c>
      <c r="H1864" s="41">
        <v>-3.07733</v>
      </c>
      <c r="I1864" s="41">
        <v>10000.0</v>
      </c>
      <c r="J1864" s="41">
        <v>5000.0</v>
      </c>
      <c r="K1864" s="41">
        <v>1200.0</v>
      </c>
      <c r="L1864" s="41">
        <v>600.0</v>
      </c>
      <c r="M1864" s="41">
        <v>50.0</v>
      </c>
      <c r="N1864" s="40" t="s">
        <v>207</v>
      </c>
      <c r="O1864" s="40" t="s">
        <v>1371</v>
      </c>
      <c r="P1864" s="40" t="s">
        <v>7305</v>
      </c>
      <c r="Q1864" s="40" t="s">
        <v>210</v>
      </c>
      <c r="R1864" s="40" t="b">
        <v>0</v>
      </c>
      <c r="S1864" s="40" t="s">
        <v>12879</v>
      </c>
      <c r="T1864" s="40" t="s">
        <v>212</v>
      </c>
      <c r="U1864" s="41">
        <v>0.1</v>
      </c>
      <c r="V1864" s="41">
        <v>0.9</v>
      </c>
      <c r="W1864" s="41">
        <v>0.1</v>
      </c>
      <c r="X1864" s="41">
        <v>0.4</v>
      </c>
      <c r="Y1864" s="40" t="b">
        <v>0</v>
      </c>
      <c r="Z1864" s="40" t="b">
        <v>1</v>
      </c>
      <c r="AA1864" s="40" t="b">
        <v>0</v>
      </c>
      <c r="AB1864" s="40" t="b">
        <v>0</v>
      </c>
      <c r="AC1864" s="41" t="s">
        <v>13460</v>
      </c>
      <c r="AD1864" s="41" t="s">
        <v>13461</v>
      </c>
      <c r="AE1864" s="41">
        <v>1203.921</v>
      </c>
      <c r="AF1864" s="41">
        <v>-3.14316</v>
      </c>
      <c r="AG1864" s="42">
        <v>5.08E41</v>
      </c>
      <c r="AH1864" s="51">
        <v>0.021393</v>
      </c>
      <c r="AI1864" s="45" t="s">
        <v>13462</v>
      </c>
      <c r="AJ1864" s="44" t="s">
        <v>397</v>
      </c>
      <c r="AK1864" s="41">
        <v>4387.0</v>
      </c>
      <c r="AL1864" s="40" t="s">
        <v>2224</v>
      </c>
      <c r="AM1864" s="40" t="s">
        <v>7285</v>
      </c>
      <c r="AN1864" s="40" t="s">
        <v>5643</v>
      </c>
      <c r="AO1864" s="44"/>
    </row>
    <row r="1865">
      <c r="A1865" s="41">
        <v>80.0</v>
      </c>
      <c r="B1865" s="42">
        <v>1.67E9</v>
      </c>
      <c r="C1865" s="42">
        <v>3356.0</v>
      </c>
      <c r="D1865" s="40" t="s">
        <v>1243</v>
      </c>
      <c r="E1865" s="41">
        <v>140.0</v>
      </c>
      <c r="F1865" s="41">
        <v>35.0</v>
      </c>
      <c r="G1865" s="41">
        <v>70.0</v>
      </c>
      <c r="H1865" s="41">
        <v>-3.07733</v>
      </c>
      <c r="I1865" s="41">
        <v>10000.0</v>
      </c>
      <c r="J1865" s="41">
        <v>5000.0</v>
      </c>
      <c r="K1865" s="41">
        <v>1200.0</v>
      </c>
      <c r="L1865" s="41">
        <v>600.0</v>
      </c>
      <c r="M1865" s="41">
        <v>30.0</v>
      </c>
      <c r="N1865" s="40" t="s">
        <v>207</v>
      </c>
      <c r="O1865" s="40" t="s">
        <v>208</v>
      </c>
      <c r="P1865" s="40" t="s">
        <v>212</v>
      </c>
      <c r="Q1865" s="40" t="s">
        <v>210</v>
      </c>
      <c r="R1865" s="40" t="b">
        <v>0</v>
      </c>
      <c r="S1865" s="40" t="s">
        <v>211</v>
      </c>
      <c r="T1865" s="40" t="s">
        <v>212</v>
      </c>
      <c r="U1865" s="41">
        <v>0.1</v>
      </c>
      <c r="V1865" s="41">
        <v>0.9</v>
      </c>
      <c r="W1865" s="41">
        <v>0.3</v>
      </c>
      <c r="X1865" s="41">
        <v>0.6</v>
      </c>
      <c r="Y1865" s="40" t="b">
        <v>0</v>
      </c>
      <c r="Z1865" s="40" t="b">
        <v>1</v>
      </c>
      <c r="AA1865" s="40" t="b">
        <v>0</v>
      </c>
      <c r="AB1865" s="40" t="b">
        <v>0</v>
      </c>
      <c r="AC1865" s="41" t="s">
        <v>13463</v>
      </c>
      <c r="AD1865" s="41" t="s">
        <v>13464</v>
      </c>
      <c r="AE1865" s="41">
        <v>1052.272</v>
      </c>
      <c r="AF1865" s="41">
        <v>-3.14383</v>
      </c>
      <c r="AG1865" s="42">
        <v>3.4E41</v>
      </c>
      <c r="AH1865" s="51">
        <v>0.021611</v>
      </c>
      <c r="AI1865" s="45" t="s">
        <v>13465</v>
      </c>
      <c r="AJ1865" s="40" t="s">
        <v>13466</v>
      </c>
      <c r="AK1865" s="41">
        <v>10000.0</v>
      </c>
      <c r="AL1865" s="40" t="s">
        <v>216</v>
      </c>
      <c r="AM1865" s="40" t="s">
        <v>7285</v>
      </c>
      <c r="AN1865" s="40" t="s">
        <v>5627</v>
      </c>
      <c r="AO1865" s="44"/>
    </row>
    <row r="1866">
      <c r="A1866" s="41">
        <v>115.0</v>
      </c>
      <c r="B1866" s="42">
        <v>1.67E9</v>
      </c>
      <c r="C1866" s="42">
        <v>3356.0</v>
      </c>
      <c r="D1866" s="40" t="s">
        <v>1243</v>
      </c>
      <c r="E1866" s="41">
        <v>140.0</v>
      </c>
      <c r="F1866" s="41">
        <v>35.0</v>
      </c>
      <c r="G1866" s="41">
        <v>70.0</v>
      </c>
      <c r="H1866" s="41">
        <v>-3.07733</v>
      </c>
      <c r="I1866" s="41">
        <v>10000.0</v>
      </c>
      <c r="J1866" s="41">
        <v>5000.0</v>
      </c>
      <c r="K1866" s="41">
        <v>1200.0</v>
      </c>
      <c r="L1866" s="41">
        <v>600.0</v>
      </c>
      <c r="M1866" s="41">
        <v>50.0</v>
      </c>
      <c r="N1866" s="40" t="s">
        <v>207</v>
      </c>
      <c r="O1866" s="40" t="s">
        <v>208</v>
      </c>
      <c r="P1866" s="40" t="s">
        <v>7310</v>
      </c>
      <c r="Q1866" s="40" t="s">
        <v>210</v>
      </c>
      <c r="R1866" s="40" t="b">
        <v>0</v>
      </c>
      <c r="S1866" s="40" t="s">
        <v>211</v>
      </c>
      <c r="T1866" s="40" t="s">
        <v>212</v>
      </c>
      <c r="U1866" s="41">
        <v>0.1</v>
      </c>
      <c r="V1866" s="41">
        <v>0.9</v>
      </c>
      <c r="W1866" s="41">
        <v>0.3</v>
      </c>
      <c r="X1866" s="41">
        <v>0.5</v>
      </c>
      <c r="Y1866" s="40" t="b">
        <v>0</v>
      </c>
      <c r="Z1866" s="40" t="b">
        <v>1</v>
      </c>
      <c r="AA1866" s="40" t="b">
        <v>0</v>
      </c>
      <c r="AB1866" s="40" t="b">
        <v>0</v>
      </c>
      <c r="AC1866" s="41" t="s">
        <v>13467</v>
      </c>
      <c r="AD1866" s="41" t="s">
        <v>13468</v>
      </c>
      <c r="AE1866" s="41">
        <v>1201.481</v>
      </c>
      <c r="AF1866" s="41">
        <v>-3.14456</v>
      </c>
      <c r="AG1866" s="42">
        <v>1.16E42</v>
      </c>
      <c r="AH1866" s="51">
        <v>0.021847</v>
      </c>
      <c r="AI1866" s="45" t="s">
        <v>13469</v>
      </c>
      <c r="AJ1866" s="40" t="s">
        <v>13470</v>
      </c>
      <c r="AK1866" s="41">
        <v>5915.0</v>
      </c>
      <c r="AL1866" s="40" t="s">
        <v>2224</v>
      </c>
      <c r="AM1866" s="40" t="s">
        <v>7285</v>
      </c>
      <c r="AN1866" s="40" t="s">
        <v>5627</v>
      </c>
      <c r="AO1866" s="44"/>
    </row>
    <row r="1867">
      <c r="A1867" s="41">
        <v>132.0</v>
      </c>
      <c r="B1867" s="42">
        <v>1.67E9</v>
      </c>
      <c r="C1867" s="42">
        <v>3356.0</v>
      </c>
      <c r="D1867" s="40" t="s">
        <v>1243</v>
      </c>
      <c r="E1867" s="41">
        <v>140.0</v>
      </c>
      <c r="F1867" s="41">
        <v>35.0</v>
      </c>
      <c r="G1867" s="41">
        <v>70.0</v>
      </c>
      <c r="H1867" s="41">
        <v>-3.07733</v>
      </c>
      <c r="I1867" s="41">
        <v>10000.0</v>
      </c>
      <c r="J1867" s="41">
        <v>5000.0</v>
      </c>
      <c r="K1867" s="41">
        <v>1200.0</v>
      </c>
      <c r="L1867" s="41">
        <v>600.0</v>
      </c>
      <c r="M1867" s="41">
        <v>50.0</v>
      </c>
      <c r="N1867" s="40" t="s">
        <v>207</v>
      </c>
      <c r="O1867" s="40" t="s">
        <v>1371</v>
      </c>
      <c r="P1867" s="40" t="s">
        <v>7305</v>
      </c>
      <c r="Q1867" s="40" t="s">
        <v>210</v>
      </c>
      <c r="R1867" s="40" t="b">
        <v>0</v>
      </c>
      <c r="S1867" s="40" t="s">
        <v>211</v>
      </c>
      <c r="T1867" s="40" t="s">
        <v>212</v>
      </c>
      <c r="U1867" s="41">
        <v>0.1</v>
      </c>
      <c r="V1867" s="41">
        <v>0.9</v>
      </c>
      <c r="W1867" s="41">
        <v>0.3</v>
      </c>
      <c r="X1867" s="41">
        <v>0.4</v>
      </c>
      <c r="Y1867" s="40" t="b">
        <v>0</v>
      </c>
      <c r="Z1867" s="40" t="b">
        <v>1</v>
      </c>
      <c r="AA1867" s="40" t="b">
        <v>0</v>
      </c>
      <c r="AB1867" s="40" t="b">
        <v>0</v>
      </c>
      <c r="AC1867" s="41" t="s">
        <v>13471</v>
      </c>
      <c r="AD1867" s="41" t="s">
        <v>13472</v>
      </c>
      <c r="AE1867" s="41">
        <v>1202.572</v>
      </c>
      <c r="AF1867" s="41">
        <v>-3.14495</v>
      </c>
      <c r="AG1867" s="42">
        <v>3.04E41</v>
      </c>
      <c r="AH1867" s="51">
        <v>0.021976</v>
      </c>
      <c r="AI1867" s="45" t="s">
        <v>13473</v>
      </c>
      <c r="AJ1867" s="40" t="s">
        <v>13474</v>
      </c>
      <c r="AK1867" s="41">
        <v>4548.0</v>
      </c>
      <c r="AL1867" s="40" t="s">
        <v>2224</v>
      </c>
      <c r="AM1867" s="40" t="s">
        <v>7285</v>
      </c>
      <c r="AN1867" s="40" t="s">
        <v>5643</v>
      </c>
      <c r="AO1867" s="44"/>
    </row>
    <row r="1868">
      <c r="A1868" s="41">
        <v>92.0</v>
      </c>
      <c r="B1868" s="42">
        <v>1.67E9</v>
      </c>
      <c r="C1868" s="42">
        <v>3356.0</v>
      </c>
      <c r="D1868" s="40" t="s">
        <v>1243</v>
      </c>
      <c r="E1868" s="41">
        <v>140.0</v>
      </c>
      <c r="F1868" s="41">
        <v>35.0</v>
      </c>
      <c r="G1868" s="41">
        <v>70.0</v>
      </c>
      <c r="H1868" s="41">
        <v>-3.07733</v>
      </c>
      <c r="I1868" s="41">
        <v>10000.0</v>
      </c>
      <c r="J1868" s="41">
        <v>5000.0</v>
      </c>
      <c r="K1868" s="41">
        <v>1200.0</v>
      </c>
      <c r="L1868" s="41">
        <v>600.0</v>
      </c>
      <c r="M1868" s="41">
        <v>50.0</v>
      </c>
      <c r="N1868" s="40" t="s">
        <v>207</v>
      </c>
      <c r="O1868" s="40" t="s">
        <v>1371</v>
      </c>
      <c r="P1868" s="40" t="s">
        <v>209</v>
      </c>
      <c r="Q1868" s="40" t="s">
        <v>210</v>
      </c>
      <c r="R1868" s="40" t="b">
        <v>0</v>
      </c>
      <c r="S1868" s="40" t="s">
        <v>211</v>
      </c>
      <c r="T1868" s="40" t="s">
        <v>212</v>
      </c>
      <c r="U1868" s="41">
        <v>0.1</v>
      </c>
      <c r="V1868" s="41">
        <v>0.9</v>
      </c>
      <c r="W1868" s="41">
        <v>0.1</v>
      </c>
      <c r="X1868" s="41">
        <v>0.6</v>
      </c>
      <c r="Y1868" s="40" t="b">
        <v>0</v>
      </c>
      <c r="Z1868" s="40" t="b">
        <v>1</v>
      </c>
      <c r="AA1868" s="40" t="b">
        <v>0</v>
      </c>
      <c r="AB1868" s="40" t="b">
        <v>0</v>
      </c>
      <c r="AC1868" s="41" t="s">
        <v>13475</v>
      </c>
      <c r="AD1868" s="41" t="s">
        <v>13476</v>
      </c>
      <c r="AE1868" s="41">
        <v>1203.039</v>
      </c>
      <c r="AF1868" s="41">
        <v>-3.14598</v>
      </c>
      <c r="AG1868" s="42">
        <v>1.04E42</v>
      </c>
      <c r="AH1868" s="51">
        <v>0.022308</v>
      </c>
      <c r="AI1868" s="45" t="s">
        <v>13477</v>
      </c>
      <c r="AJ1868" s="44" t="s">
        <v>397</v>
      </c>
      <c r="AK1868" s="41">
        <v>3249.0</v>
      </c>
      <c r="AL1868" s="40" t="s">
        <v>2224</v>
      </c>
      <c r="AM1868" s="40" t="s">
        <v>7285</v>
      </c>
      <c r="AN1868" s="40" t="s">
        <v>5643</v>
      </c>
      <c r="AO1868" s="44"/>
    </row>
    <row r="1869">
      <c r="A1869" s="41">
        <v>106.0</v>
      </c>
      <c r="B1869" s="42">
        <v>1.67E9</v>
      </c>
      <c r="C1869" s="42">
        <v>3356.0</v>
      </c>
      <c r="D1869" s="40" t="s">
        <v>1243</v>
      </c>
      <c r="E1869" s="41">
        <v>140.0</v>
      </c>
      <c r="F1869" s="41">
        <v>35.0</v>
      </c>
      <c r="G1869" s="41">
        <v>70.0</v>
      </c>
      <c r="H1869" s="41">
        <v>-3.07733</v>
      </c>
      <c r="I1869" s="41">
        <v>10000.0</v>
      </c>
      <c r="J1869" s="41">
        <v>5000.0</v>
      </c>
      <c r="K1869" s="41">
        <v>1200.0</v>
      </c>
      <c r="L1869" s="41">
        <v>600.0</v>
      </c>
      <c r="M1869" s="41">
        <v>50.0</v>
      </c>
      <c r="N1869" s="40" t="s">
        <v>207</v>
      </c>
      <c r="O1869" s="40" t="s">
        <v>1371</v>
      </c>
      <c r="P1869" s="40" t="s">
        <v>209</v>
      </c>
      <c r="Q1869" s="40" t="s">
        <v>210</v>
      </c>
      <c r="R1869" s="40" t="b">
        <v>0</v>
      </c>
      <c r="S1869" s="40" t="s">
        <v>12879</v>
      </c>
      <c r="T1869" s="40" t="s">
        <v>212</v>
      </c>
      <c r="U1869" s="41">
        <v>0.1</v>
      </c>
      <c r="V1869" s="41">
        <v>0.9</v>
      </c>
      <c r="W1869" s="41">
        <v>0.3</v>
      </c>
      <c r="X1869" s="41">
        <v>0.5</v>
      </c>
      <c r="Y1869" s="40" t="b">
        <v>0</v>
      </c>
      <c r="Z1869" s="40" t="b">
        <v>1</v>
      </c>
      <c r="AA1869" s="40" t="b">
        <v>0</v>
      </c>
      <c r="AB1869" s="40" t="b">
        <v>0</v>
      </c>
      <c r="AC1869" s="41" t="s">
        <v>13478</v>
      </c>
      <c r="AD1869" s="41" t="s">
        <v>13479</v>
      </c>
      <c r="AE1869" s="41">
        <v>1202.567</v>
      </c>
      <c r="AF1869" s="41">
        <v>-3.14663</v>
      </c>
      <c r="AG1869" s="42">
        <v>3.25E41</v>
      </c>
      <c r="AH1869" s="51">
        <v>0.022521</v>
      </c>
      <c r="AI1869" s="45" t="s">
        <v>13480</v>
      </c>
      <c r="AJ1869" s="40" t="s">
        <v>13481</v>
      </c>
      <c r="AK1869" s="41">
        <v>3562.0</v>
      </c>
      <c r="AL1869" s="40" t="s">
        <v>2224</v>
      </c>
      <c r="AM1869" s="40" t="s">
        <v>7285</v>
      </c>
      <c r="AN1869" s="40" t="s">
        <v>5643</v>
      </c>
      <c r="AO1869" s="44"/>
    </row>
    <row r="1870">
      <c r="A1870" s="41">
        <v>126.0</v>
      </c>
      <c r="B1870" s="42">
        <v>1.67E9</v>
      </c>
      <c r="C1870" s="42">
        <v>3356.0</v>
      </c>
      <c r="D1870" s="40" t="s">
        <v>1243</v>
      </c>
      <c r="E1870" s="41">
        <v>140.0</v>
      </c>
      <c r="F1870" s="41">
        <v>35.0</v>
      </c>
      <c r="G1870" s="41">
        <v>70.0</v>
      </c>
      <c r="H1870" s="41">
        <v>-3.07733</v>
      </c>
      <c r="I1870" s="41">
        <v>10000.0</v>
      </c>
      <c r="J1870" s="41">
        <v>5000.0</v>
      </c>
      <c r="K1870" s="41">
        <v>1200.0</v>
      </c>
      <c r="L1870" s="41">
        <v>600.0</v>
      </c>
      <c r="M1870" s="41">
        <v>50.0</v>
      </c>
      <c r="N1870" s="40" t="s">
        <v>207</v>
      </c>
      <c r="O1870" s="40" t="s">
        <v>208</v>
      </c>
      <c r="P1870" s="40" t="s">
        <v>7305</v>
      </c>
      <c r="Q1870" s="40" t="s">
        <v>210</v>
      </c>
      <c r="R1870" s="40" t="b">
        <v>0</v>
      </c>
      <c r="S1870" s="40" t="s">
        <v>211</v>
      </c>
      <c r="T1870" s="40" t="s">
        <v>212</v>
      </c>
      <c r="U1870" s="41">
        <v>0.1</v>
      </c>
      <c r="V1870" s="41">
        <v>0.9</v>
      </c>
      <c r="W1870" s="41">
        <v>0.1</v>
      </c>
      <c r="X1870" s="41">
        <v>0.4</v>
      </c>
      <c r="Y1870" s="40" t="b">
        <v>0</v>
      </c>
      <c r="Z1870" s="40" t="b">
        <v>1</v>
      </c>
      <c r="AA1870" s="40" t="b">
        <v>0</v>
      </c>
      <c r="AB1870" s="40" t="b">
        <v>0</v>
      </c>
      <c r="AC1870" s="41" t="s">
        <v>13482</v>
      </c>
      <c r="AD1870" s="41" t="s">
        <v>13483</v>
      </c>
      <c r="AE1870" s="41">
        <v>1161.984</v>
      </c>
      <c r="AF1870" s="41">
        <v>-3.14757</v>
      </c>
      <c r="AG1870" s="42">
        <v>1.39E42</v>
      </c>
      <c r="AH1870" s="51">
        <v>0.022826</v>
      </c>
      <c r="AI1870" s="45" t="s">
        <v>13484</v>
      </c>
      <c r="AJ1870" s="44" t="s">
        <v>397</v>
      </c>
      <c r="AK1870" s="41">
        <v>10000.0</v>
      </c>
      <c r="AL1870" s="40" t="s">
        <v>216</v>
      </c>
      <c r="AM1870" s="40" t="s">
        <v>7285</v>
      </c>
      <c r="AN1870" s="40" t="s">
        <v>5627</v>
      </c>
      <c r="AO1870" s="44"/>
    </row>
    <row r="1871">
      <c r="A1871" s="41">
        <v>48.0</v>
      </c>
      <c r="B1871" s="42">
        <v>1.67E9</v>
      </c>
      <c r="C1871" s="42">
        <v>3356.0</v>
      </c>
      <c r="D1871" s="40" t="s">
        <v>1243</v>
      </c>
      <c r="E1871" s="41">
        <v>140.0</v>
      </c>
      <c r="F1871" s="41">
        <v>35.0</v>
      </c>
      <c r="G1871" s="41">
        <v>70.0</v>
      </c>
      <c r="H1871" s="41">
        <v>-3.07733</v>
      </c>
      <c r="I1871" s="41">
        <v>10000.0</v>
      </c>
      <c r="J1871" s="41">
        <v>5000.0</v>
      </c>
      <c r="K1871" s="41">
        <v>1200.0</v>
      </c>
      <c r="L1871" s="41">
        <v>600.0</v>
      </c>
      <c r="M1871" s="41">
        <v>30.0</v>
      </c>
      <c r="N1871" s="40" t="s">
        <v>207</v>
      </c>
      <c r="O1871" s="40" t="s">
        <v>208</v>
      </c>
      <c r="P1871" s="40" t="s">
        <v>7305</v>
      </c>
      <c r="Q1871" s="40" t="s">
        <v>210</v>
      </c>
      <c r="R1871" s="40" t="b">
        <v>0</v>
      </c>
      <c r="S1871" s="40" t="s">
        <v>12879</v>
      </c>
      <c r="T1871" s="40" t="s">
        <v>212</v>
      </c>
      <c r="U1871" s="41">
        <v>0.1</v>
      </c>
      <c r="V1871" s="41">
        <v>0.9</v>
      </c>
      <c r="W1871" s="41">
        <v>0.2</v>
      </c>
      <c r="X1871" s="41">
        <v>0.4</v>
      </c>
      <c r="Y1871" s="40" t="b">
        <v>0</v>
      </c>
      <c r="Z1871" s="40" t="b">
        <v>1</v>
      </c>
      <c r="AA1871" s="40" t="b">
        <v>0</v>
      </c>
      <c r="AB1871" s="40" t="b">
        <v>0</v>
      </c>
      <c r="AC1871" s="41" t="s">
        <v>13485</v>
      </c>
      <c r="AD1871" s="41" t="s">
        <v>13486</v>
      </c>
      <c r="AE1871" s="41">
        <v>733.5856</v>
      </c>
      <c r="AF1871" s="41">
        <v>-3.14759</v>
      </c>
      <c r="AG1871" s="42">
        <v>1.16E42</v>
      </c>
      <c r="AH1871" s="51">
        <v>0.022833</v>
      </c>
      <c r="AI1871" s="45" t="s">
        <v>13487</v>
      </c>
      <c r="AJ1871" s="45">
        <v>1.15570081777315E257</v>
      </c>
      <c r="AK1871" s="41">
        <v>10000.0</v>
      </c>
      <c r="AL1871" s="40" t="s">
        <v>216</v>
      </c>
      <c r="AM1871" s="40" t="s">
        <v>7285</v>
      </c>
      <c r="AN1871" s="40" t="s">
        <v>5627</v>
      </c>
      <c r="AO1871" s="44"/>
    </row>
    <row r="1872">
      <c r="A1872" s="41">
        <v>167.0</v>
      </c>
      <c r="B1872" s="42">
        <v>1.67E9</v>
      </c>
      <c r="C1872" s="42">
        <v>3356.0</v>
      </c>
      <c r="D1872" s="40" t="s">
        <v>1243</v>
      </c>
      <c r="E1872" s="41">
        <v>140.0</v>
      </c>
      <c r="F1872" s="41">
        <v>35.0</v>
      </c>
      <c r="G1872" s="41">
        <v>70.0</v>
      </c>
      <c r="H1872" s="41">
        <v>-3.07733</v>
      </c>
      <c r="I1872" s="41">
        <v>10000.0</v>
      </c>
      <c r="J1872" s="41">
        <v>5000.0</v>
      </c>
      <c r="K1872" s="41">
        <v>1200.0</v>
      </c>
      <c r="L1872" s="41">
        <v>600.0</v>
      </c>
      <c r="M1872" s="41">
        <v>50.0</v>
      </c>
      <c r="N1872" s="40" t="s">
        <v>207</v>
      </c>
      <c r="O1872" s="40" t="s">
        <v>208</v>
      </c>
      <c r="P1872" s="40" t="s">
        <v>212</v>
      </c>
      <c r="Q1872" s="40" t="s">
        <v>210</v>
      </c>
      <c r="R1872" s="40" t="b">
        <v>0</v>
      </c>
      <c r="S1872" s="40" t="s">
        <v>211</v>
      </c>
      <c r="T1872" s="40" t="s">
        <v>212</v>
      </c>
      <c r="U1872" s="41">
        <v>0.1</v>
      </c>
      <c r="V1872" s="41">
        <v>0.9</v>
      </c>
      <c r="W1872" s="41">
        <v>0.2</v>
      </c>
      <c r="X1872" s="41">
        <v>0.6</v>
      </c>
      <c r="Y1872" s="40" t="b">
        <v>0</v>
      </c>
      <c r="Z1872" s="40" t="b">
        <v>1</v>
      </c>
      <c r="AA1872" s="40" t="b">
        <v>0</v>
      </c>
      <c r="AB1872" s="40" t="b">
        <v>0</v>
      </c>
      <c r="AC1872" s="41" t="s">
        <v>13488</v>
      </c>
      <c r="AD1872" s="41" t="s">
        <v>13489</v>
      </c>
      <c r="AE1872" s="41">
        <v>1203.073</v>
      </c>
      <c r="AF1872" s="41">
        <v>-3.14792</v>
      </c>
      <c r="AG1872" s="42">
        <v>9.99E41</v>
      </c>
      <c r="AH1872" s="51">
        <v>0.02294</v>
      </c>
      <c r="AI1872" s="45" t="s">
        <v>13490</v>
      </c>
      <c r="AJ1872" s="40" t="s">
        <v>13491</v>
      </c>
      <c r="AK1872" s="41">
        <v>3027.0</v>
      </c>
      <c r="AL1872" s="40" t="s">
        <v>2224</v>
      </c>
      <c r="AM1872" s="40" t="s">
        <v>7285</v>
      </c>
      <c r="AN1872" s="40" t="s">
        <v>5643</v>
      </c>
      <c r="AO1872" s="44"/>
    </row>
    <row r="1873">
      <c r="A1873" s="41">
        <v>136.0</v>
      </c>
      <c r="B1873" s="42">
        <v>1.67E9</v>
      </c>
      <c r="C1873" s="42">
        <v>3356.0</v>
      </c>
      <c r="D1873" s="40" t="s">
        <v>1243</v>
      </c>
      <c r="E1873" s="41">
        <v>140.0</v>
      </c>
      <c r="F1873" s="41">
        <v>35.0</v>
      </c>
      <c r="G1873" s="41">
        <v>70.0</v>
      </c>
      <c r="H1873" s="41">
        <v>-3.07733</v>
      </c>
      <c r="I1873" s="41">
        <v>10000.0</v>
      </c>
      <c r="J1873" s="41">
        <v>5000.0</v>
      </c>
      <c r="K1873" s="41">
        <v>1200.0</v>
      </c>
      <c r="L1873" s="41">
        <v>600.0</v>
      </c>
      <c r="M1873" s="41">
        <v>50.0</v>
      </c>
      <c r="N1873" s="40" t="s">
        <v>207</v>
      </c>
      <c r="O1873" s="40" t="s">
        <v>1371</v>
      </c>
      <c r="P1873" s="40" t="s">
        <v>7305</v>
      </c>
      <c r="Q1873" s="40" t="s">
        <v>210</v>
      </c>
      <c r="R1873" s="40" t="b">
        <v>0</v>
      </c>
      <c r="S1873" s="40" t="s">
        <v>12879</v>
      </c>
      <c r="T1873" s="40" t="s">
        <v>212</v>
      </c>
      <c r="U1873" s="41">
        <v>0.1</v>
      </c>
      <c r="V1873" s="41">
        <v>0.9</v>
      </c>
      <c r="W1873" s="41">
        <v>0.1</v>
      </c>
      <c r="X1873" s="41">
        <v>0.5</v>
      </c>
      <c r="Y1873" s="40" t="b">
        <v>0</v>
      </c>
      <c r="Z1873" s="40" t="b">
        <v>1</v>
      </c>
      <c r="AA1873" s="40" t="b">
        <v>0</v>
      </c>
      <c r="AB1873" s="40" t="b">
        <v>0</v>
      </c>
      <c r="AC1873" s="41" t="s">
        <v>13492</v>
      </c>
      <c r="AD1873" s="41" t="s">
        <v>13493</v>
      </c>
      <c r="AE1873" s="41">
        <v>1203.555</v>
      </c>
      <c r="AF1873" s="41">
        <v>-3.14843</v>
      </c>
      <c r="AG1873" s="42">
        <v>6.94E41</v>
      </c>
      <c r="AH1873" s="51">
        <v>0.023105</v>
      </c>
      <c r="AI1873" s="45" t="s">
        <v>13494</v>
      </c>
      <c r="AJ1873" s="44" t="s">
        <v>397</v>
      </c>
      <c r="AK1873" s="41">
        <v>3567.0</v>
      </c>
      <c r="AL1873" s="40" t="s">
        <v>2224</v>
      </c>
      <c r="AM1873" s="40" t="s">
        <v>7285</v>
      </c>
      <c r="AN1873" s="40" t="s">
        <v>5643</v>
      </c>
      <c r="AO1873" s="44"/>
    </row>
    <row r="1874">
      <c r="A1874" s="41">
        <v>27.0</v>
      </c>
      <c r="B1874" s="42">
        <v>1.67E9</v>
      </c>
      <c r="C1874" s="42">
        <v>3356.0</v>
      </c>
      <c r="D1874" s="40" t="s">
        <v>1243</v>
      </c>
      <c r="E1874" s="41">
        <v>140.0</v>
      </c>
      <c r="F1874" s="41">
        <v>35.0</v>
      </c>
      <c r="G1874" s="41">
        <v>70.0</v>
      </c>
      <c r="H1874" s="41">
        <v>-3.07733</v>
      </c>
      <c r="I1874" s="41">
        <v>10000.0</v>
      </c>
      <c r="J1874" s="41">
        <v>5000.0</v>
      </c>
      <c r="K1874" s="41">
        <v>1200.0</v>
      </c>
      <c r="L1874" s="41">
        <v>600.0</v>
      </c>
      <c r="M1874" s="41">
        <v>30.0</v>
      </c>
      <c r="N1874" s="40" t="s">
        <v>207</v>
      </c>
      <c r="O1874" s="40" t="s">
        <v>208</v>
      </c>
      <c r="P1874" s="40" t="s">
        <v>7310</v>
      </c>
      <c r="Q1874" s="40" t="s">
        <v>210</v>
      </c>
      <c r="R1874" s="40" t="b">
        <v>0</v>
      </c>
      <c r="S1874" s="40" t="s">
        <v>12879</v>
      </c>
      <c r="T1874" s="40" t="s">
        <v>212</v>
      </c>
      <c r="U1874" s="41">
        <v>0.1</v>
      </c>
      <c r="V1874" s="41">
        <v>0.9</v>
      </c>
      <c r="W1874" s="41">
        <v>0.1</v>
      </c>
      <c r="X1874" s="41">
        <v>0.4</v>
      </c>
      <c r="Y1874" s="40" t="b">
        <v>0</v>
      </c>
      <c r="Z1874" s="40" t="b">
        <v>1</v>
      </c>
      <c r="AA1874" s="40" t="b">
        <v>0</v>
      </c>
      <c r="AB1874" s="40" t="b">
        <v>0</v>
      </c>
      <c r="AC1874" s="41" t="s">
        <v>13495</v>
      </c>
      <c r="AD1874" s="41" t="s">
        <v>13496</v>
      </c>
      <c r="AE1874" s="41">
        <v>1063.887</v>
      </c>
      <c r="AF1874" s="41">
        <v>-3.14858</v>
      </c>
      <c r="AG1874" s="42">
        <v>5.06E41</v>
      </c>
      <c r="AH1874" s="51">
        <v>0.023155</v>
      </c>
      <c r="AI1874" s="45" t="s">
        <v>13497</v>
      </c>
      <c r="AJ1874" s="44" t="s">
        <v>397</v>
      </c>
      <c r="AK1874" s="41">
        <v>10000.0</v>
      </c>
      <c r="AL1874" s="40" t="s">
        <v>216</v>
      </c>
      <c r="AM1874" s="40" t="s">
        <v>7285</v>
      </c>
      <c r="AN1874" s="40" t="s">
        <v>5627</v>
      </c>
      <c r="AO1874" s="44"/>
    </row>
    <row r="1875">
      <c r="A1875" s="41">
        <v>42.0</v>
      </c>
      <c r="B1875" s="42">
        <v>1.67E9</v>
      </c>
      <c r="C1875" s="42">
        <v>3356.0</v>
      </c>
      <c r="D1875" s="40" t="s">
        <v>1243</v>
      </c>
      <c r="E1875" s="41">
        <v>140.0</v>
      </c>
      <c r="F1875" s="41">
        <v>35.0</v>
      </c>
      <c r="G1875" s="41">
        <v>70.0</v>
      </c>
      <c r="H1875" s="41">
        <v>-3.07733</v>
      </c>
      <c r="I1875" s="41">
        <v>10000.0</v>
      </c>
      <c r="J1875" s="41">
        <v>5000.0</v>
      </c>
      <c r="K1875" s="41">
        <v>1200.0</v>
      </c>
      <c r="L1875" s="41">
        <v>600.0</v>
      </c>
      <c r="M1875" s="41">
        <v>30.0</v>
      </c>
      <c r="N1875" s="40" t="s">
        <v>207</v>
      </c>
      <c r="O1875" s="40" t="s">
        <v>1371</v>
      </c>
      <c r="P1875" s="40" t="s">
        <v>7305</v>
      </c>
      <c r="Q1875" s="40" t="s">
        <v>210</v>
      </c>
      <c r="R1875" s="40" t="b">
        <v>0</v>
      </c>
      <c r="S1875" s="40" t="s">
        <v>211</v>
      </c>
      <c r="T1875" s="40" t="s">
        <v>212</v>
      </c>
      <c r="U1875" s="41">
        <v>0.1</v>
      </c>
      <c r="V1875" s="41">
        <v>0.9</v>
      </c>
      <c r="W1875" s="41">
        <v>0.3</v>
      </c>
      <c r="X1875" s="41">
        <v>0.4</v>
      </c>
      <c r="Y1875" s="40" t="b">
        <v>0</v>
      </c>
      <c r="Z1875" s="40" t="b">
        <v>1</v>
      </c>
      <c r="AA1875" s="40" t="b">
        <v>0</v>
      </c>
      <c r="AB1875" s="40" t="b">
        <v>0</v>
      </c>
      <c r="AC1875" s="41" t="s">
        <v>13498</v>
      </c>
      <c r="AD1875" s="41" t="s">
        <v>13499</v>
      </c>
      <c r="AE1875" s="41">
        <v>1201.711</v>
      </c>
      <c r="AF1875" s="41">
        <v>-3.14875</v>
      </c>
      <c r="AG1875" s="42">
        <v>6.94E41</v>
      </c>
      <c r="AH1875" s="51">
        <v>0.023209</v>
      </c>
      <c r="AI1875" s="45" t="s">
        <v>13500</v>
      </c>
      <c r="AJ1875" s="40" t="s">
        <v>13501</v>
      </c>
      <c r="AK1875" s="41">
        <v>7774.0</v>
      </c>
      <c r="AL1875" s="40" t="s">
        <v>2224</v>
      </c>
      <c r="AM1875" s="40" t="s">
        <v>7285</v>
      </c>
      <c r="AN1875" s="40" t="s">
        <v>5643</v>
      </c>
      <c r="AO1875" s="40"/>
    </row>
    <row r="1876">
      <c r="A1876" s="41">
        <v>198.0</v>
      </c>
      <c r="B1876" s="42">
        <v>1.67E9</v>
      </c>
      <c r="C1876" s="42">
        <v>3356.0</v>
      </c>
      <c r="D1876" s="40" t="s">
        <v>1243</v>
      </c>
      <c r="E1876" s="41">
        <v>140.0</v>
      </c>
      <c r="F1876" s="41">
        <v>35.0</v>
      </c>
      <c r="G1876" s="41">
        <v>70.0</v>
      </c>
      <c r="H1876" s="41">
        <v>-3.07733</v>
      </c>
      <c r="I1876" s="41">
        <v>10000.0</v>
      </c>
      <c r="J1876" s="41">
        <v>5000.0</v>
      </c>
      <c r="K1876" s="41">
        <v>1200.0</v>
      </c>
      <c r="L1876" s="41">
        <v>600.0</v>
      </c>
      <c r="M1876" s="41">
        <v>100.0</v>
      </c>
      <c r="N1876" s="40" t="s">
        <v>207</v>
      </c>
      <c r="O1876" s="40" t="s">
        <v>1371</v>
      </c>
      <c r="P1876" s="40" t="s">
        <v>7310</v>
      </c>
      <c r="Q1876" s="40" t="s">
        <v>210</v>
      </c>
      <c r="R1876" s="40" t="b">
        <v>0</v>
      </c>
      <c r="S1876" s="40" t="s">
        <v>211</v>
      </c>
      <c r="T1876" s="40" t="s">
        <v>212</v>
      </c>
      <c r="U1876" s="41">
        <v>0.1</v>
      </c>
      <c r="V1876" s="41">
        <v>0.9</v>
      </c>
      <c r="W1876" s="41">
        <v>0.1</v>
      </c>
      <c r="X1876" s="41">
        <v>0.4</v>
      </c>
      <c r="Y1876" s="40" t="b">
        <v>0</v>
      </c>
      <c r="Z1876" s="40" t="b">
        <v>1</v>
      </c>
      <c r="AA1876" s="40" t="b">
        <v>0</v>
      </c>
      <c r="AB1876" s="40" t="b">
        <v>0</v>
      </c>
      <c r="AC1876" s="41" t="s">
        <v>13502</v>
      </c>
      <c r="AD1876" s="41" t="s">
        <v>13503</v>
      </c>
      <c r="AE1876" s="41">
        <v>1202.421</v>
      </c>
      <c r="AF1876" s="41">
        <v>-3.14904</v>
      </c>
      <c r="AG1876" s="42">
        <v>6.93E41</v>
      </c>
      <c r="AH1876" s="51">
        <v>0.023303</v>
      </c>
      <c r="AI1876" s="45" t="s">
        <v>13504</v>
      </c>
      <c r="AJ1876" s="40" t="s">
        <v>13505</v>
      </c>
      <c r="AK1876" s="41">
        <v>1631.0</v>
      </c>
      <c r="AL1876" s="40" t="s">
        <v>2224</v>
      </c>
      <c r="AM1876" s="40" t="s">
        <v>7285</v>
      </c>
      <c r="AN1876" s="40" t="s">
        <v>5643</v>
      </c>
      <c r="AO1876" s="44"/>
    </row>
    <row r="1877">
      <c r="A1877" s="41">
        <v>242.0</v>
      </c>
      <c r="B1877" s="42">
        <v>1.67E9</v>
      </c>
      <c r="C1877" s="42">
        <v>3356.0</v>
      </c>
      <c r="D1877" s="40" t="s">
        <v>1243</v>
      </c>
      <c r="E1877" s="41">
        <v>140.0</v>
      </c>
      <c r="F1877" s="41">
        <v>35.0</v>
      </c>
      <c r="G1877" s="41">
        <v>70.0</v>
      </c>
      <c r="H1877" s="41">
        <v>-3.07733</v>
      </c>
      <c r="I1877" s="41">
        <v>10000.0</v>
      </c>
      <c r="J1877" s="41">
        <v>5000.0</v>
      </c>
      <c r="K1877" s="41">
        <v>1200.0</v>
      </c>
      <c r="L1877" s="41">
        <v>600.0</v>
      </c>
      <c r="M1877" s="41">
        <v>100.0</v>
      </c>
      <c r="N1877" s="40" t="s">
        <v>207</v>
      </c>
      <c r="O1877" s="40" t="s">
        <v>208</v>
      </c>
      <c r="P1877" s="40" t="s">
        <v>1372</v>
      </c>
      <c r="Q1877" s="40" t="s">
        <v>210</v>
      </c>
      <c r="R1877" s="40" t="b">
        <v>0</v>
      </c>
      <c r="S1877" s="40" t="s">
        <v>211</v>
      </c>
      <c r="T1877" s="40" t="s">
        <v>212</v>
      </c>
      <c r="U1877" s="41">
        <v>0.1</v>
      </c>
      <c r="V1877" s="41">
        <v>0.9</v>
      </c>
      <c r="W1877" s="41">
        <v>0.3</v>
      </c>
      <c r="X1877" s="41">
        <v>0.6</v>
      </c>
      <c r="Y1877" s="40" t="b">
        <v>0</v>
      </c>
      <c r="Z1877" s="40" t="b">
        <v>1</v>
      </c>
      <c r="AA1877" s="40" t="b">
        <v>0</v>
      </c>
      <c r="AB1877" s="40" t="b">
        <v>0</v>
      </c>
      <c r="AC1877" s="41" t="s">
        <v>13506</v>
      </c>
      <c r="AD1877" s="41" t="s">
        <v>5569</v>
      </c>
      <c r="AE1877" s="41">
        <v>1204.076</v>
      </c>
      <c r="AF1877" s="41">
        <v>-3.14908</v>
      </c>
      <c r="AG1877" s="42">
        <v>1.39E42</v>
      </c>
      <c r="AH1877" s="51">
        <v>0.023316</v>
      </c>
      <c r="AI1877" s="45" t="s">
        <v>13507</v>
      </c>
      <c r="AJ1877" s="40" t="s">
        <v>13508</v>
      </c>
      <c r="AK1877" s="41">
        <v>1613.0</v>
      </c>
      <c r="AL1877" s="40" t="s">
        <v>2224</v>
      </c>
      <c r="AM1877" s="40" t="s">
        <v>7285</v>
      </c>
      <c r="AN1877" s="40" t="s">
        <v>5643</v>
      </c>
      <c r="AO1877" s="44"/>
    </row>
    <row r="1878">
      <c r="A1878" s="41">
        <v>187.0</v>
      </c>
      <c r="B1878" s="42">
        <v>1.67E9</v>
      </c>
      <c r="C1878" s="42">
        <v>3356.0</v>
      </c>
      <c r="D1878" s="40" t="s">
        <v>1243</v>
      </c>
      <c r="E1878" s="41">
        <v>140.0</v>
      </c>
      <c r="F1878" s="41">
        <v>35.0</v>
      </c>
      <c r="G1878" s="41">
        <v>70.0</v>
      </c>
      <c r="H1878" s="41">
        <v>-3.07733</v>
      </c>
      <c r="I1878" s="41">
        <v>10000.0</v>
      </c>
      <c r="J1878" s="41">
        <v>5000.0</v>
      </c>
      <c r="K1878" s="41">
        <v>1200.0</v>
      </c>
      <c r="L1878" s="41">
        <v>600.0</v>
      </c>
      <c r="M1878" s="41">
        <v>100.0</v>
      </c>
      <c r="N1878" s="40" t="s">
        <v>207</v>
      </c>
      <c r="O1878" s="40" t="s">
        <v>1371</v>
      </c>
      <c r="P1878" s="40" t="s">
        <v>209</v>
      </c>
      <c r="Q1878" s="40" t="s">
        <v>210</v>
      </c>
      <c r="R1878" s="40" t="b">
        <v>0</v>
      </c>
      <c r="S1878" s="40" t="s">
        <v>211</v>
      </c>
      <c r="T1878" s="40" t="s">
        <v>212</v>
      </c>
      <c r="U1878" s="41">
        <v>0.1</v>
      </c>
      <c r="V1878" s="41">
        <v>0.9</v>
      </c>
      <c r="W1878" s="41">
        <v>0.3</v>
      </c>
      <c r="X1878" s="41">
        <v>0.5</v>
      </c>
      <c r="Y1878" s="40" t="b">
        <v>0</v>
      </c>
      <c r="Z1878" s="40" t="b">
        <v>1</v>
      </c>
      <c r="AA1878" s="40" t="b">
        <v>0</v>
      </c>
      <c r="AB1878" s="40" t="b">
        <v>0</v>
      </c>
      <c r="AC1878" s="41" t="s">
        <v>13509</v>
      </c>
      <c r="AD1878" s="41" t="s">
        <v>13510</v>
      </c>
      <c r="AE1878" s="41">
        <v>1202.763</v>
      </c>
      <c r="AF1878" s="41">
        <v>-3.14924</v>
      </c>
      <c r="AG1878" s="42">
        <v>3.48E41</v>
      </c>
      <c r="AH1878" s="51">
        <v>0.02337</v>
      </c>
      <c r="AI1878" s="45" t="s">
        <v>13511</v>
      </c>
      <c r="AJ1878" s="40" t="s">
        <v>13512</v>
      </c>
      <c r="AK1878" s="41">
        <v>1940.0</v>
      </c>
      <c r="AL1878" s="40" t="s">
        <v>2224</v>
      </c>
      <c r="AM1878" s="40" t="s">
        <v>7285</v>
      </c>
      <c r="AN1878" s="40" t="s">
        <v>5643</v>
      </c>
      <c r="AO1878" s="44"/>
    </row>
    <row r="1879">
      <c r="A1879" s="41">
        <v>49.0</v>
      </c>
      <c r="B1879" s="42">
        <v>1.67E9</v>
      </c>
      <c r="C1879" s="42">
        <v>3356.0</v>
      </c>
      <c r="D1879" s="40" t="s">
        <v>1243</v>
      </c>
      <c r="E1879" s="41">
        <v>140.0</v>
      </c>
      <c r="F1879" s="41">
        <v>35.0</v>
      </c>
      <c r="G1879" s="41">
        <v>70.0</v>
      </c>
      <c r="H1879" s="41">
        <v>-3.07733</v>
      </c>
      <c r="I1879" s="41">
        <v>10000.0</v>
      </c>
      <c r="J1879" s="41">
        <v>5000.0</v>
      </c>
      <c r="K1879" s="41">
        <v>1200.0</v>
      </c>
      <c r="L1879" s="41">
        <v>600.0</v>
      </c>
      <c r="M1879" s="41">
        <v>30.0</v>
      </c>
      <c r="N1879" s="40" t="s">
        <v>207</v>
      </c>
      <c r="O1879" s="40" t="s">
        <v>1371</v>
      </c>
      <c r="P1879" s="40" t="s">
        <v>7305</v>
      </c>
      <c r="Q1879" s="40" t="s">
        <v>210</v>
      </c>
      <c r="R1879" s="40" t="b">
        <v>0</v>
      </c>
      <c r="S1879" s="40" t="s">
        <v>12879</v>
      </c>
      <c r="T1879" s="40" t="s">
        <v>212</v>
      </c>
      <c r="U1879" s="41">
        <v>0.1</v>
      </c>
      <c r="V1879" s="41">
        <v>0.9</v>
      </c>
      <c r="W1879" s="41">
        <v>0.2</v>
      </c>
      <c r="X1879" s="41">
        <v>0.5</v>
      </c>
      <c r="Y1879" s="40" t="b">
        <v>0</v>
      </c>
      <c r="Z1879" s="40" t="b">
        <v>1</v>
      </c>
      <c r="AA1879" s="40" t="b">
        <v>0</v>
      </c>
      <c r="AB1879" s="40" t="b">
        <v>0</v>
      </c>
      <c r="AC1879" s="41" t="s">
        <v>13513</v>
      </c>
      <c r="AD1879" s="41" t="s">
        <v>13514</v>
      </c>
      <c r="AE1879" s="41">
        <v>1203.895</v>
      </c>
      <c r="AF1879" s="41">
        <v>-3.14978</v>
      </c>
      <c r="AG1879" s="42">
        <v>1.19E41</v>
      </c>
      <c r="AH1879" s="51">
        <v>0.023545</v>
      </c>
      <c r="AI1879" s="45" t="s">
        <v>13515</v>
      </c>
      <c r="AJ1879" s="45">
        <v>1.18586270089054E251</v>
      </c>
      <c r="AK1879" s="41">
        <v>5879.0</v>
      </c>
      <c r="AL1879" s="40" t="s">
        <v>2224</v>
      </c>
      <c r="AM1879" s="40" t="s">
        <v>7285</v>
      </c>
      <c r="AN1879" s="40" t="s">
        <v>5643</v>
      </c>
      <c r="AO1879" s="40"/>
    </row>
    <row r="1880">
      <c r="A1880" s="41">
        <v>218.0</v>
      </c>
      <c r="B1880" s="42">
        <v>1.67E9</v>
      </c>
      <c r="C1880" s="42">
        <v>3356.0</v>
      </c>
      <c r="D1880" s="40" t="s">
        <v>1243</v>
      </c>
      <c r="E1880" s="41">
        <v>140.0</v>
      </c>
      <c r="F1880" s="41">
        <v>35.0</v>
      </c>
      <c r="G1880" s="41">
        <v>70.0</v>
      </c>
      <c r="H1880" s="41">
        <v>-3.07733</v>
      </c>
      <c r="I1880" s="41">
        <v>10000.0</v>
      </c>
      <c r="J1880" s="41">
        <v>5000.0</v>
      </c>
      <c r="K1880" s="41">
        <v>1200.0</v>
      </c>
      <c r="L1880" s="41">
        <v>600.0</v>
      </c>
      <c r="M1880" s="41">
        <v>100.0</v>
      </c>
      <c r="N1880" s="40" t="s">
        <v>207</v>
      </c>
      <c r="O1880" s="40" t="s">
        <v>208</v>
      </c>
      <c r="P1880" s="40" t="s">
        <v>7305</v>
      </c>
      <c r="Q1880" s="40" t="s">
        <v>210</v>
      </c>
      <c r="R1880" s="40" t="b">
        <v>0</v>
      </c>
      <c r="S1880" s="40" t="s">
        <v>211</v>
      </c>
      <c r="T1880" s="40" t="s">
        <v>212</v>
      </c>
      <c r="U1880" s="41">
        <v>0.1</v>
      </c>
      <c r="V1880" s="41">
        <v>0.9</v>
      </c>
      <c r="W1880" s="41">
        <v>0.1</v>
      </c>
      <c r="X1880" s="41">
        <v>0.6</v>
      </c>
      <c r="Y1880" s="40" t="b">
        <v>0</v>
      </c>
      <c r="Z1880" s="40" t="b">
        <v>1</v>
      </c>
      <c r="AA1880" s="40" t="b">
        <v>0</v>
      </c>
      <c r="AB1880" s="40" t="b">
        <v>0</v>
      </c>
      <c r="AC1880" s="41" t="s">
        <v>13516</v>
      </c>
      <c r="AD1880" s="41" t="s">
        <v>12365</v>
      </c>
      <c r="AE1880" s="41">
        <v>1203.31</v>
      </c>
      <c r="AF1880" s="41">
        <v>-3.15003</v>
      </c>
      <c r="AG1880" s="42">
        <v>1.39E42</v>
      </c>
      <c r="AH1880" s="51">
        <v>0.023627</v>
      </c>
      <c r="AI1880" s="45" t="s">
        <v>13517</v>
      </c>
      <c r="AJ1880" s="40" t="s">
        <v>13518</v>
      </c>
      <c r="AK1880" s="41">
        <v>1590.0</v>
      </c>
      <c r="AL1880" s="40" t="s">
        <v>2224</v>
      </c>
      <c r="AM1880" s="40" t="s">
        <v>7285</v>
      </c>
      <c r="AN1880" s="40" t="s">
        <v>5643</v>
      </c>
      <c r="AO1880" s="44"/>
    </row>
    <row r="1881">
      <c r="A1881" s="41">
        <v>178.0</v>
      </c>
      <c r="B1881" s="42">
        <v>1.67E9</v>
      </c>
      <c r="C1881" s="42">
        <v>3356.0</v>
      </c>
      <c r="D1881" s="40" t="s">
        <v>1243</v>
      </c>
      <c r="E1881" s="41">
        <v>140.0</v>
      </c>
      <c r="F1881" s="41">
        <v>35.0</v>
      </c>
      <c r="G1881" s="41">
        <v>70.0</v>
      </c>
      <c r="H1881" s="41">
        <v>-3.07733</v>
      </c>
      <c r="I1881" s="41">
        <v>10000.0</v>
      </c>
      <c r="J1881" s="41">
        <v>5000.0</v>
      </c>
      <c r="K1881" s="41">
        <v>1200.0</v>
      </c>
      <c r="L1881" s="41">
        <v>600.0</v>
      </c>
      <c r="M1881" s="41">
        <v>50.0</v>
      </c>
      <c r="N1881" s="40" t="s">
        <v>207</v>
      </c>
      <c r="O1881" s="40" t="s">
        <v>1371</v>
      </c>
      <c r="P1881" s="40" t="s">
        <v>212</v>
      </c>
      <c r="Q1881" s="40" t="s">
        <v>210</v>
      </c>
      <c r="R1881" s="40" t="b">
        <v>0</v>
      </c>
      <c r="S1881" s="40" t="s">
        <v>12879</v>
      </c>
      <c r="T1881" s="40" t="s">
        <v>212</v>
      </c>
      <c r="U1881" s="41">
        <v>0.1</v>
      </c>
      <c r="V1881" s="41">
        <v>0.9</v>
      </c>
      <c r="W1881" s="41">
        <v>0.3</v>
      </c>
      <c r="X1881" s="41">
        <v>0.5</v>
      </c>
      <c r="Y1881" s="40" t="b">
        <v>0</v>
      </c>
      <c r="Z1881" s="40" t="b">
        <v>1</v>
      </c>
      <c r="AA1881" s="40" t="b">
        <v>0</v>
      </c>
      <c r="AB1881" s="40" t="b">
        <v>0</v>
      </c>
      <c r="AC1881" s="41" t="s">
        <v>13519</v>
      </c>
      <c r="AD1881" s="41" t="s">
        <v>13520</v>
      </c>
      <c r="AE1881" s="41">
        <v>1202.441</v>
      </c>
      <c r="AF1881" s="41">
        <v>-3.15027</v>
      </c>
      <c r="AG1881" s="42">
        <v>3.42E41</v>
      </c>
      <c r="AH1881" s="51">
        <v>0.023704</v>
      </c>
      <c r="AI1881" s="45" t="s">
        <v>13521</v>
      </c>
      <c r="AJ1881" s="40" t="s">
        <v>13522</v>
      </c>
      <c r="AK1881" s="41">
        <v>3604.0</v>
      </c>
      <c r="AL1881" s="40" t="s">
        <v>2224</v>
      </c>
      <c r="AM1881" s="40" t="s">
        <v>7285</v>
      </c>
      <c r="AN1881" s="40" t="s">
        <v>5643</v>
      </c>
      <c r="AO1881" s="44"/>
    </row>
    <row r="1882">
      <c r="A1882" s="41">
        <v>204.0</v>
      </c>
      <c r="B1882" s="42">
        <v>1.67E9</v>
      </c>
      <c r="C1882" s="42">
        <v>3356.0</v>
      </c>
      <c r="D1882" s="40" t="s">
        <v>1243</v>
      </c>
      <c r="E1882" s="41">
        <v>140.0</v>
      </c>
      <c r="F1882" s="41">
        <v>35.0</v>
      </c>
      <c r="G1882" s="41">
        <v>70.0</v>
      </c>
      <c r="H1882" s="41">
        <v>-3.07733</v>
      </c>
      <c r="I1882" s="41">
        <v>10000.0</v>
      </c>
      <c r="J1882" s="41">
        <v>5000.0</v>
      </c>
      <c r="K1882" s="41">
        <v>1200.0</v>
      </c>
      <c r="L1882" s="41">
        <v>600.0</v>
      </c>
      <c r="M1882" s="41">
        <v>100.0</v>
      </c>
      <c r="N1882" s="40" t="s">
        <v>207</v>
      </c>
      <c r="O1882" s="40" t="s">
        <v>1371</v>
      </c>
      <c r="P1882" s="40" t="s">
        <v>7310</v>
      </c>
      <c r="Q1882" s="40" t="s">
        <v>210</v>
      </c>
      <c r="R1882" s="40" t="b">
        <v>0</v>
      </c>
      <c r="S1882" s="40" t="s">
        <v>211</v>
      </c>
      <c r="T1882" s="40" t="s">
        <v>212</v>
      </c>
      <c r="U1882" s="41">
        <v>0.1</v>
      </c>
      <c r="V1882" s="41">
        <v>0.9</v>
      </c>
      <c r="W1882" s="41">
        <v>0.3</v>
      </c>
      <c r="X1882" s="41">
        <v>0.4</v>
      </c>
      <c r="Y1882" s="40" t="b">
        <v>0</v>
      </c>
      <c r="Z1882" s="40" t="b">
        <v>1</v>
      </c>
      <c r="AA1882" s="40" t="b">
        <v>0</v>
      </c>
      <c r="AB1882" s="40" t="b">
        <v>0</v>
      </c>
      <c r="AC1882" s="41" t="s">
        <v>13523</v>
      </c>
      <c r="AD1882" s="41" t="s">
        <v>13524</v>
      </c>
      <c r="AE1882" s="41">
        <v>1202.73</v>
      </c>
      <c r="AF1882" s="41">
        <v>-3.15054</v>
      </c>
      <c r="AG1882" s="42">
        <v>1.39E42</v>
      </c>
      <c r="AH1882" s="51">
        <v>0.023791</v>
      </c>
      <c r="AI1882" s="45" t="s">
        <v>13525</v>
      </c>
      <c r="AJ1882" s="40" t="s">
        <v>13526</v>
      </c>
      <c r="AK1882" s="41">
        <v>1758.0</v>
      </c>
      <c r="AL1882" s="40" t="s">
        <v>2224</v>
      </c>
      <c r="AM1882" s="40" t="s">
        <v>7285</v>
      </c>
      <c r="AN1882" s="40" t="s">
        <v>5643</v>
      </c>
      <c r="AO1882" s="44"/>
    </row>
    <row r="1883">
      <c r="A1883" s="41">
        <v>159.0</v>
      </c>
      <c r="B1883" s="42">
        <v>1.67E9</v>
      </c>
      <c r="C1883" s="42">
        <v>3356.0</v>
      </c>
      <c r="D1883" s="40" t="s">
        <v>1243</v>
      </c>
      <c r="E1883" s="41">
        <v>140.0</v>
      </c>
      <c r="F1883" s="41">
        <v>35.0</v>
      </c>
      <c r="G1883" s="41">
        <v>70.0</v>
      </c>
      <c r="H1883" s="41">
        <v>-3.07733</v>
      </c>
      <c r="I1883" s="41">
        <v>10000.0</v>
      </c>
      <c r="J1883" s="41">
        <v>5000.0</v>
      </c>
      <c r="K1883" s="41">
        <v>1200.0</v>
      </c>
      <c r="L1883" s="41">
        <v>600.0</v>
      </c>
      <c r="M1883" s="41">
        <v>50.0</v>
      </c>
      <c r="N1883" s="40" t="s">
        <v>207</v>
      </c>
      <c r="O1883" s="40" t="s">
        <v>208</v>
      </c>
      <c r="P1883" s="40" t="s">
        <v>1372</v>
      </c>
      <c r="Q1883" s="40" t="s">
        <v>210</v>
      </c>
      <c r="R1883" s="40" t="b">
        <v>0</v>
      </c>
      <c r="S1883" s="40" t="s">
        <v>12879</v>
      </c>
      <c r="T1883" s="40" t="s">
        <v>212</v>
      </c>
      <c r="U1883" s="41">
        <v>0.1</v>
      </c>
      <c r="V1883" s="41">
        <v>0.9</v>
      </c>
      <c r="W1883" s="41">
        <v>0.3</v>
      </c>
      <c r="X1883" s="41">
        <v>0.4</v>
      </c>
      <c r="Y1883" s="40" t="b">
        <v>0</v>
      </c>
      <c r="Z1883" s="40" t="b">
        <v>1</v>
      </c>
      <c r="AA1883" s="40" t="b">
        <v>0</v>
      </c>
      <c r="AB1883" s="40" t="b">
        <v>0</v>
      </c>
      <c r="AC1883" s="41" t="s">
        <v>13527</v>
      </c>
      <c r="AD1883" s="41" t="s">
        <v>13528</v>
      </c>
      <c r="AE1883" s="41">
        <v>1032.116</v>
      </c>
      <c r="AF1883" s="41">
        <v>-3.15062</v>
      </c>
      <c r="AG1883" s="42">
        <v>1.39E42</v>
      </c>
      <c r="AH1883" s="51">
        <v>0.023818</v>
      </c>
      <c r="AI1883" s="45" t="s">
        <v>13529</v>
      </c>
      <c r="AJ1883" s="40" t="s">
        <v>13530</v>
      </c>
      <c r="AK1883" s="41">
        <v>10000.0</v>
      </c>
      <c r="AL1883" s="40" t="s">
        <v>216</v>
      </c>
      <c r="AM1883" s="40" t="s">
        <v>7285</v>
      </c>
      <c r="AN1883" s="40" t="s">
        <v>5627</v>
      </c>
      <c r="AO1883" s="40"/>
    </row>
    <row r="1884">
      <c r="A1884" s="41">
        <v>52.0</v>
      </c>
      <c r="B1884" s="42">
        <v>1.67E9</v>
      </c>
      <c r="C1884" s="42">
        <v>3356.0</v>
      </c>
      <c r="D1884" s="40" t="s">
        <v>1243</v>
      </c>
      <c r="E1884" s="41">
        <v>140.0</v>
      </c>
      <c r="F1884" s="41">
        <v>35.0</v>
      </c>
      <c r="G1884" s="41">
        <v>70.0</v>
      </c>
      <c r="H1884" s="41">
        <v>-3.07733</v>
      </c>
      <c r="I1884" s="41">
        <v>10000.0</v>
      </c>
      <c r="J1884" s="41">
        <v>5000.0</v>
      </c>
      <c r="K1884" s="41">
        <v>1200.0</v>
      </c>
      <c r="L1884" s="41">
        <v>600.0</v>
      </c>
      <c r="M1884" s="41">
        <v>30.0</v>
      </c>
      <c r="N1884" s="40" t="s">
        <v>207</v>
      </c>
      <c r="O1884" s="40" t="s">
        <v>1371</v>
      </c>
      <c r="P1884" s="40" t="s">
        <v>7305</v>
      </c>
      <c r="Q1884" s="40" t="s">
        <v>210</v>
      </c>
      <c r="R1884" s="40" t="b">
        <v>0</v>
      </c>
      <c r="S1884" s="40" t="s">
        <v>12879</v>
      </c>
      <c r="T1884" s="40" t="s">
        <v>212</v>
      </c>
      <c r="U1884" s="41">
        <v>0.1</v>
      </c>
      <c r="V1884" s="41">
        <v>0.9</v>
      </c>
      <c r="W1884" s="41">
        <v>0.3</v>
      </c>
      <c r="X1884" s="41">
        <v>0.5</v>
      </c>
      <c r="Y1884" s="40" t="b">
        <v>0</v>
      </c>
      <c r="Z1884" s="40" t="b">
        <v>1</v>
      </c>
      <c r="AA1884" s="40" t="b">
        <v>0</v>
      </c>
      <c r="AB1884" s="40" t="b">
        <v>0</v>
      </c>
      <c r="AC1884" s="41" t="s">
        <v>13531</v>
      </c>
      <c r="AD1884" s="41" t="s">
        <v>13532</v>
      </c>
      <c r="AE1884" s="41">
        <v>1202.774</v>
      </c>
      <c r="AF1884" s="41">
        <v>-3.15069</v>
      </c>
      <c r="AG1884" s="42">
        <v>4.87E41</v>
      </c>
      <c r="AH1884" s="51">
        <v>0.02384</v>
      </c>
      <c r="AI1884" s="45" t="s">
        <v>13533</v>
      </c>
      <c r="AJ1884" s="40" t="s">
        <v>13534</v>
      </c>
      <c r="AK1884" s="41">
        <v>6048.0</v>
      </c>
      <c r="AL1884" s="40" t="s">
        <v>2224</v>
      </c>
      <c r="AM1884" s="40" t="s">
        <v>7285</v>
      </c>
      <c r="AN1884" s="40" t="s">
        <v>5643</v>
      </c>
      <c r="AO1884" s="44"/>
    </row>
    <row r="1885">
      <c r="A1885" s="41">
        <v>12.0</v>
      </c>
      <c r="B1885" s="42">
        <v>1.67E9</v>
      </c>
      <c r="C1885" s="42">
        <v>3356.0</v>
      </c>
      <c r="D1885" s="40" t="s">
        <v>1243</v>
      </c>
      <c r="E1885" s="41">
        <v>140.0</v>
      </c>
      <c r="F1885" s="41">
        <v>35.0</v>
      </c>
      <c r="G1885" s="41">
        <v>70.0</v>
      </c>
      <c r="H1885" s="41">
        <v>-3.07733</v>
      </c>
      <c r="I1885" s="41">
        <v>10000.0</v>
      </c>
      <c r="J1885" s="41">
        <v>5000.0</v>
      </c>
      <c r="K1885" s="41">
        <v>1200.0</v>
      </c>
      <c r="L1885" s="41">
        <v>600.0</v>
      </c>
      <c r="M1885" s="41">
        <v>30.0</v>
      </c>
      <c r="N1885" s="40" t="s">
        <v>207</v>
      </c>
      <c r="O1885" s="40" t="s">
        <v>1371</v>
      </c>
      <c r="P1885" s="40" t="s">
        <v>209</v>
      </c>
      <c r="Q1885" s="40" t="s">
        <v>210</v>
      </c>
      <c r="R1885" s="40" t="b">
        <v>0</v>
      </c>
      <c r="S1885" s="40" t="s">
        <v>12879</v>
      </c>
      <c r="T1885" s="40" t="s">
        <v>212</v>
      </c>
      <c r="U1885" s="41">
        <v>0.1</v>
      </c>
      <c r="V1885" s="41">
        <v>0.9</v>
      </c>
      <c r="W1885" s="41">
        <v>0.2</v>
      </c>
      <c r="X1885" s="41">
        <v>0.4</v>
      </c>
      <c r="Y1885" s="40" t="b">
        <v>0</v>
      </c>
      <c r="Z1885" s="40" t="b">
        <v>1</v>
      </c>
      <c r="AA1885" s="40" t="b">
        <v>0</v>
      </c>
      <c r="AB1885" s="40" t="b">
        <v>0</v>
      </c>
      <c r="AC1885" s="41" t="s">
        <v>13535</v>
      </c>
      <c r="AD1885" s="41" t="s">
        <v>13536</v>
      </c>
      <c r="AE1885" s="41">
        <v>1202.903</v>
      </c>
      <c r="AF1885" s="41">
        <v>-3.15112</v>
      </c>
      <c r="AG1885" s="42">
        <v>1.2E42</v>
      </c>
      <c r="AH1885" s="51">
        <v>0.023979</v>
      </c>
      <c r="AI1885" s="45" t="s">
        <v>13537</v>
      </c>
      <c r="AJ1885" s="45">
        <v>1.20029349043784E257</v>
      </c>
      <c r="AK1885" s="41">
        <v>7333.0</v>
      </c>
      <c r="AL1885" s="40" t="s">
        <v>2224</v>
      </c>
      <c r="AM1885" s="40" t="s">
        <v>7285</v>
      </c>
      <c r="AN1885" s="40" t="s">
        <v>5643</v>
      </c>
      <c r="AO1885" s="44"/>
    </row>
    <row r="1886">
      <c r="A1886" s="41">
        <v>65.0</v>
      </c>
      <c r="B1886" s="42">
        <v>1.67E9</v>
      </c>
      <c r="C1886" s="42">
        <v>3356.0</v>
      </c>
      <c r="D1886" s="40" t="s">
        <v>1243</v>
      </c>
      <c r="E1886" s="41">
        <v>140.0</v>
      </c>
      <c r="F1886" s="41">
        <v>35.0</v>
      </c>
      <c r="G1886" s="41">
        <v>70.0</v>
      </c>
      <c r="H1886" s="41">
        <v>-3.07733</v>
      </c>
      <c r="I1886" s="41">
        <v>10000.0</v>
      </c>
      <c r="J1886" s="41">
        <v>5000.0</v>
      </c>
      <c r="K1886" s="41">
        <v>1200.0</v>
      </c>
      <c r="L1886" s="41">
        <v>600.0</v>
      </c>
      <c r="M1886" s="41">
        <v>30.0</v>
      </c>
      <c r="N1886" s="40" t="s">
        <v>207</v>
      </c>
      <c r="O1886" s="40" t="s">
        <v>208</v>
      </c>
      <c r="P1886" s="40" t="s">
        <v>1372</v>
      </c>
      <c r="Q1886" s="40" t="s">
        <v>210</v>
      </c>
      <c r="R1886" s="40" t="b">
        <v>0</v>
      </c>
      <c r="S1886" s="40" t="s">
        <v>12879</v>
      </c>
      <c r="T1886" s="40" t="s">
        <v>212</v>
      </c>
      <c r="U1886" s="41">
        <v>0.1</v>
      </c>
      <c r="V1886" s="41">
        <v>0.9</v>
      </c>
      <c r="W1886" s="41">
        <v>0.1</v>
      </c>
      <c r="X1886" s="41">
        <v>0.6</v>
      </c>
      <c r="Y1886" s="40" t="b">
        <v>0</v>
      </c>
      <c r="Z1886" s="40" t="b">
        <v>1</v>
      </c>
      <c r="AA1886" s="40" t="b">
        <v>0</v>
      </c>
      <c r="AB1886" s="40" t="b">
        <v>0</v>
      </c>
      <c r="AC1886" s="41" t="s">
        <v>9060</v>
      </c>
      <c r="AD1886" s="41" t="s">
        <v>13538</v>
      </c>
      <c r="AE1886" s="41">
        <v>1123.604</v>
      </c>
      <c r="AF1886" s="41">
        <v>-3.15154</v>
      </c>
      <c r="AG1886" s="42">
        <v>1.34E42</v>
      </c>
      <c r="AH1886" s="51">
        <v>0.024117</v>
      </c>
      <c r="AI1886" s="45" t="s">
        <v>13539</v>
      </c>
      <c r="AJ1886" s="44" t="s">
        <v>397</v>
      </c>
      <c r="AK1886" s="41">
        <v>10000.0</v>
      </c>
      <c r="AL1886" s="40" t="s">
        <v>216</v>
      </c>
      <c r="AM1886" s="40" t="s">
        <v>7285</v>
      </c>
      <c r="AN1886" s="40" t="s">
        <v>5627</v>
      </c>
      <c r="AO1886" s="44"/>
    </row>
    <row r="1887">
      <c r="A1887" s="41">
        <v>137.0</v>
      </c>
      <c r="B1887" s="42">
        <v>1.67E9</v>
      </c>
      <c r="C1887" s="42">
        <v>3356.0</v>
      </c>
      <c r="D1887" s="40" t="s">
        <v>1243</v>
      </c>
      <c r="E1887" s="41">
        <v>140.0</v>
      </c>
      <c r="F1887" s="41">
        <v>35.0</v>
      </c>
      <c r="G1887" s="41">
        <v>70.0</v>
      </c>
      <c r="H1887" s="41">
        <v>-3.07733</v>
      </c>
      <c r="I1887" s="41">
        <v>10000.0</v>
      </c>
      <c r="J1887" s="41">
        <v>5000.0</v>
      </c>
      <c r="K1887" s="41">
        <v>1200.0</v>
      </c>
      <c r="L1887" s="41">
        <v>600.0</v>
      </c>
      <c r="M1887" s="41">
        <v>50.0</v>
      </c>
      <c r="N1887" s="40" t="s">
        <v>207</v>
      </c>
      <c r="O1887" s="40" t="s">
        <v>1371</v>
      </c>
      <c r="P1887" s="40" t="s">
        <v>7305</v>
      </c>
      <c r="Q1887" s="40" t="s">
        <v>210</v>
      </c>
      <c r="R1887" s="40" t="b">
        <v>0</v>
      </c>
      <c r="S1887" s="40" t="s">
        <v>12879</v>
      </c>
      <c r="T1887" s="40" t="s">
        <v>212</v>
      </c>
      <c r="U1887" s="41">
        <v>0.1</v>
      </c>
      <c r="V1887" s="41">
        <v>0.9</v>
      </c>
      <c r="W1887" s="41">
        <v>0.1</v>
      </c>
      <c r="X1887" s="41">
        <v>0.6</v>
      </c>
      <c r="Y1887" s="40" t="b">
        <v>0</v>
      </c>
      <c r="Z1887" s="40" t="b">
        <v>1</v>
      </c>
      <c r="AA1887" s="40" t="b">
        <v>0</v>
      </c>
      <c r="AB1887" s="40" t="b">
        <v>0</v>
      </c>
      <c r="AC1887" s="41" t="s">
        <v>13540</v>
      </c>
      <c r="AD1887" s="41" t="s">
        <v>13541</v>
      </c>
      <c r="AE1887" s="41">
        <v>1202.595</v>
      </c>
      <c r="AF1887" s="41">
        <v>-3.15273</v>
      </c>
      <c r="AG1887" s="42">
        <v>5.06E41</v>
      </c>
      <c r="AH1887" s="51">
        <v>0.024504</v>
      </c>
      <c r="AI1887" s="45" t="s">
        <v>13542</v>
      </c>
      <c r="AJ1887" s="44" t="s">
        <v>397</v>
      </c>
      <c r="AK1887" s="41">
        <v>2948.0</v>
      </c>
      <c r="AL1887" s="40" t="s">
        <v>2224</v>
      </c>
      <c r="AM1887" s="40" t="s">
        <v>7285</v>
      </c>
      <c r="AN1887" s="40" t="s">
        <v>5643</v>
      </c>
      <c r="AO1887" s="44"/>
    </row>
    <row r="1888">
      <c r="A1888" s="41">
        <v>59.0</v>
      </c>
      <c r="B1888" s="42">
        <v>1.67E9</v>
      </c>
      <c r="C1888" s="42">
        <v>3356.0</v>
      </c>
      <c r="D1888" s="40" t="s">
        <v>1243</v>
      </c>
      <c r="E1888" s="41">
        <v>140.0</v>
      </c>
      <c r="F1888" s="41">
        <v>35.0</v>
      </c>
      <c r="G1888" s="41">
        <v>70.0</v>
      </c>
      <c r="H1888" s="41">
        <v>-3.07733</v>
      </c>
      <c r="I1888" s="41">
        <v>10000.0</v>
      </c>
      <c r="J1888" s="41">
        <v>5000.0</v>
      </c>
      <c r="K1888" s="41">
        <v>1200.0</v>
      </c>
      <c r="L1888" s="41">
        <v>600.0</v>
      </c>
      <c r="M1888" s="41">
        <v>30.0</v>
      </c>
      <c r="N1888" s="40" t="s">
        <v>207</v>
      </c>
      <c r="O1888" s="40" t="s">
        <v>1371</v>
      </c>
      <c r="P1888" s="40" t="s">
        <v>1372</v>
      </c>
      <c r="Q1888" s="40" t="s">
        <v>210</v>
      </c>
      <c r="R1888" s="40" t="b">
        <v>0</v>
      </c>
      <c r="S1888" s="40" t="s">
        <v>211</v>
      </c>
      <c r="T1888" s="40" t="s">
        <v>212</v>
      </c>
      <c r="U1888" s="41">
        <v>0.1</v>
      </c>
      <c r="V1888" s="41">
        <v>0.9</v>
      </c>
      <c r="W1888" s="41">
        <v>0.2</v>
      </c>
      <c r="X1888" s="41">
        <v>0.6</v>
      </c>
      <c r="Y1888" s="40" t="b">
        <v>0</v>
      </c>
      <c r="Z1888" s="40" t="b">
        <v>1</v>
      </c>
      <c r="AA1888" s="40" t="b">
        <v>0</v>
      </c>
      <c r="AB1888" s="40" t="b">
        <v>0</v>
      </c>
      <c r="AC1888" s="41" t="s">
        <v>13543</v>
      </c>
      <c r="AD1888" s="41" t="s">
        <v>13544</v>
      </c>
      <c r="AE1888" s="41">
        <v>1202.537</v>
      </c>
      <c r="AF1888" s="41">
        <v>-3.15275</v>
      </c>
      <c r="AG1888" s="42">
        <v>1.33E41</v>
      </c>
      <c r="AH1888" s="51">
        <v>0.024509</v>
      </c>
      <c r="AI1888" s="45" t="s">
        <v>13545</v>
      </c>
      <c r="AJ1888" s="45">
        <v>1.32848652049174E251</v>
      </c>
      <c r="AK1888" s="41">
        <v>5397.0</v>
      </c>
      <c r="AL1888" s="40" t="s">
        <v>2224</v>
      </c>
      <c r="AM1888" s="40" t="s">
        <v>7285</v>
      </c>
      <c r="AN1888" s="40" t="s">
        <v>5643</v>
      </c>
      <c r="AO1888" s="44"/>
    </row>
    <row r="1889">
      <c r="A1889" s="41">
        <v>99.0</v>
      </c>
      <c r="B1889" s="42">
        <v>1.67E9</v>
      </c>
      <c r="C1889" s="42">
        <v>3356.0</v>
      </c>
      <c r="D1889" s="40" t="s">
        <v>1243</v>
      </c>
      <c r="E1889" s="41">
        <v>140.0</v>
      </c>
      <c r="F1889" s="41">
        <v>35.0</v>
      </c>
      <c r="G1889" s="41">
        <v>70.0</v>
      </c>
      <c r="H1889" s="41">
        <v>-3.07733</v>
      </c>
      <c r="I1889" s="41">
        <v>10000.0</v>
      </c>
      <c r="J1889" s="41">
        <v>5000.0</v>
      </c>
      <c r="K1889" s="41">
        <v>1200.0</v>
      </c>
      <c r="L1889" s="41">
        <v>600.0</v>
      </c>
      <c r="M1889" s="41">
        <v>50.0</v>
      </c>
      <c r="N1889" s="40" t="s">
        <v>207</v>
      </c>
      <c r="O1889" s="40" t="s">
        <v>208</v>
      </c>
      <c r="P1889" s="40" t="s">
        <v>209</v>
      </c>
      <c r="Q1889" s="40" t="s">
        <v>210</v>
      </c>
      <c r="R1889" s="40" t="b">
        <v>0</v>
      </c>
      <c r="S1889" s="40" t="s">
        <v>12879</v>
      </c>
      <c r="T1889" s="40" t="s">
        <v>212</v>
      </c>
      <c r="U1889" s="41">
        <v>0.1</v>
      </c>
      <c r="V1889" s="41">
        <v>0.9</v>
      </c>
      <c r="W1889" s="41">
        <v>0.1</v>
      </c>
      <c r="X1889" s="41">
        <v>0.4</v>
      </c>
      <c r="Y1889" s="40" t="b">
        <v>0</v>
      </c>
      <c r="Z1889" s="40" t="b">
        <v>1</v>
      </c>
      <c r="AA1889" s="40" t="b">
        <v>0</v>
      </c>
      <c r="AB1889" s="40" t="b">
        <v>0</v>
      </c>
      <c r="AC1889" s="41" t="s">
        <v>13546</v>
      </c>
      <c r="AD1889" s="41" t="s">
        <v>13547</v>
      </c>
      <c r="AE1889" s="41">
        <v>1196.396</v>
      </c>
      <c r="AF1889" s="41">
        <v>-3.1529</v>
      </c>
      <c r="AG1889" s="42">
        <v>4.65E41</v>
      </c>
      <c r="AH1889" s="51">
        <v>0.024559</v>
      </c>
      <c r="AI1889" s="45" t="s">
        <v>13548</v>
      </c>
      <c r="AJ1889" s="44" t="s">
        <v>397</v>
      </c>
      <c r="AK1889" s="41">
        <v>10000.0</v>
      </c>
      <c r="AL1889" s="40" t="s">
        <v>216</v>
      </c>
      <c r="AM1889" s="40" t="s">
        <v>7285</v>
      </c>
      <c r="AN1889" s="40" t="s">
        <v>5627</v>
      </c>
      <c r="AO1889" s="44"/>
    </row>
    <row r="1890">
      <c r="A1890" s="41">
        <v>102.0</v>
      </c>
      <c r="B1890" s="42">
        <v>1.67E9</v>
      </c>
      <c r="C1890" s="42">
        <v>3356.0</v>
      </c>
      <c r="D1890" s="40" t="s">
        <v>1243</v>
      </c>
      <c r="E1890" s="41">
        <v>140.0</v>
      </c>
      <c r="F1890" s="41">
        <v>35.0</v>
      </c>
      <c r="G1890" s="41">
        <v>70.0</v>
      </c>
      <c r="H1890" s="41">
        <v>-3.07733</v>
      </c>
      <c r="I1890" s="41">
        <v>10000.0</v>
      </c>
      <c r="J1890" s="41">
        <v>5000.0</v>
      </c>
      <c r="K1890" s="41">
        <v>1200.0</v>
      </c>
      <c r="L1890" s="41">
        <v>600.0</v>
      </c>
      <c r="M1890" s="41">
        <v>50.0</v>
      </c>
      <c r="N1890" s="40" t="s">
        <v>207</v>
      </c>
      <c r="O1890" s="40" t="s">
        <v>208</v>
      </c>
      <c r="P1890" s="40" t="s">
        <v>209</v>
      </c>
      <c r="Q1890" s="40" t="s">
        <v>210</v>
      </c>
      <c r="R1890" s="40" t="b">
        <v>0</v>
      </c>
      <c r="S1890" s="40" t="s">
        <v>12879</v>
      </c>
      <c r="T1890" s="40" t="s">
        <v>212</v>
      </c>
      <c r="U1890" s="41">
        <v>0.1</v>
      </c>
      <c r="V1890" s="41">
        <v>0.9</v>
      </c>
      <c r="W1890" s="41">
        <v>0.2</v>
      </c>
      <c r="X1890" s="41">
        <v>0.4</v>
      </c>
      <c r="Y1890" s="40" t="b">
        <v>0</v>
      </c>
      <c r="Z1890" s="40" t="b">
        <v>1</v>
      </c>
      <c r="AA1890" s="40" t="b">
        <v>0</v>
      </c>
      <c r="AB1890" s="40" t="b">
        <v>0</v>
      </c>
      <c r="AC1890" s="41" t="s">
        <v>13549</v>
      </c>
      <c r="AD1890" s="41" t="s">
        <v>13550</v>
      </c>
      <c r="AE1890" s="41">
        <v>1201.561</v>
      </c>
      <c r="AF1890" s="41">
        <v>-3.15381</v>
      </c>
      <c r="AG1890" s="42">
        <v>1.35E42</v>
      </c>
      <c r="AH1890" s="51">
        <v>0.024853</v>
      </c>
      <c r="AI1890" s="45" t="s">
        <v>13551</v>
      </c>
      <c r="AJ1890" s="40" t="s">
        <v>13552</v>
      </c>
      <c r="AK1890" s="41">
        <v>9894.0</v>
      </c>
      <c r="AL1890" s="40" t="s">
        <v>2224</v>
      </c>
      <c r="AM1890" s="40" t="s">
        <v>7285</v>
      </c>
      <c r="AN1890" s="40" t="s">
        <v>5627</v>
      </c>
      <c r="AO1890" s="44"/>
    </row>
    <row r="1891">
      <c r="A1891" s="41">
        <v>0.0</v>
      </c>
      <c r="B1891" s="42">
        <v>1.67E9</v>
      </c>
      <c r="C1891" s="42">
        <v>3356.0</v>
      </c>
      <c r="D1891" s="40" t="s">
        <v>1243</v>
      </c>
      <c r="E1891" s="41">
        <v>140.0</v>
      </c>
      <c r="F1891" s="41">
        <v>35.0</v>
      </c>
      <c r="G1891" s="41">
        <v>70.0</v>
      </c>
      <c r="H1891" s="41">
        <v>-3.07733</v>
      </c>
      <c r="I1891" s="41">
        <v>10000.0</v>
      </c>
      <c r="J1891" s="41">
        <v>5000.0</v>
      </c>
      <c r="K1891" s="41">
        <v>1200.0</v>
      </c>
      <c r="L1891" s="41">
        <v>600.0</v>
      </c>
      <c r="M1891" s="41">
        <v>30.0</v>
      </c>
      <c r="N1891" s="40" t="s">
        <v>207</v>
      </c>
      <c r="O1891" s="40" t="s">
        <v>208</v>
      </c>
      <c r="P1891" s="40" t="s">
        <v>209</v>
      </c>
      <c r="Q1891" s="40" t="s">
        <v>210</v>
      </c>
      <c r="R1891" s="40" t="b">
        <v>0</v>
      </c>
      <c r="S1891" s="40" t="s">
        <v>211</v>
      </c>
      <c r="T1891" s="40" t="s">
        <v>212</v>
      </c>
      <c r="U1891" s="41">
        <v>0.1</v>
      </c>
      <c r="V1891" s="41">
        <v>0.9</v>
      </c>
      <c r="W1891" s="41">
        <v>0.1</v>
      </c>
      <c r="X1891" s="41">
        <v>0.4</v>
      </c>
      <c r="Y1891" s="40" t="b">
        <v>0</v>
      </c>
      <c r="Z1891" s="40" t="b">
        <v>1</v>
      </c>
      <c r="AA1891" s="40" t="b">
        <v>0</v>
      </c>
      <c r="AB1891" s="40" t="b">
        <v>0</v>
      </c>
      <c r="AC1891" s="41" t="s">
        <v>13553</v>
      </c>
      <c r="AD1891" s="41" t="s">
        <v>13554</v>
      </c>
      <c r="AE1891" s="41">
        <v>1116.88</v>
      </c>
      <c r="AF1891" s="41">
        <v>-3.15388</v>
      </c>
      <c r="AG1891" s="42">
        <v>1.39E42</v>
      </c>
      <c r="AH1891" s="51">
        <v>0.024875</v>
      </c>
      <c r="AI1891" s="45" t="s">
        <v>13555</v>
      </c>
      <c r="AJ1891" s="44" t="s">
        <v>397</v>
      </c>
      <c r="AK1891" s="41">
        <v>10000.0</v>
      </c>
      <c r="AL1891" s="40" t="s">
        <v>216</v>
      </c>
      <c r="AM1891" s="40" t="s">
        <v>7285</v>
      </c>
      <c r="AN1891" s="40" t="s">
        <v>5627</v>
      </c>
      <c r="AO1891" s="44"/>
    </row>
    <row r="1892">
      <c r="A1892" s="41">
        <v>6.0</v>
      </c>
      <c r="B1892" s="42">
        <v>1.67E9</v>
      </c>
      <c r="C1892" s="42">
        <v>3356.0</v>
      </c>
      <c r="D1892" s="40" t="s">
        <v>1243</v>
      </c>
      <c r="E1892" s="41">
        <v>140.0</v>
      </c>
      <c r="F1892" s="41">
        <v>35.0</v>
      </c>
      <c r="G1892" s="41">
        <v>70.0</v>
      </c>
      <c r="H1892" s="41">
        <v>-3.07733</v>
      </c>
      <c r="I1892" s="41">
        <v>10000.0</v>
      </c>
      <c r="J1892" s="41">
        <v>5000.0</v>
      </c>
      <c r="K1892" s="41">
        <v>1200.0</v>
      </c>
      <c r="L1892" s="41">
        <v>600.0</v>
      </c>
      <c r="M1892" s="41">
        <v>30.0</v>
      </c>
      <c r="N1892" s="40" t="s">
        <v>207</v>
      </c>
      <c r="O1892" s="40" t="s">
        <v>1371</v>
      </c>
      <c r="P1892" s="40" t="s">
        <v>209</v>
      </c>
      <c r="Q1892" s="40" t="s">
        <v>210</v>
      </c>
      <c r="R1892" s="40" t="b">
        <v>0</v>
      </c>
      <c r="S1892" s="40" t="s">
        <v>211</v>
      </c>
      <c r="T1892" s="40" t="s">
        <v>212</v>
      </c>
      <c r="U1892" s="41">
        <v>0.1</v>
      </c>
      <c r="V1892" s="41">
        <v>0.9</v>
      </c>
      <c r="W1892" s="41">
        <v>0.3</v>
      </c>
      <c r="X1892" s="41">
        <v>0.4</v>
      </c>
      <c r="Y1892" s="40" t="b">
        <v>0</v>
      </c>
      <c r="Z1892" s="40" t="b">
        <v>1</v>
      </c>
      <c r="AA1892" s="40" t="b">
        <v>0</v>
      </c>
      <c r="AB1892" s="40" t="b">
        <v>0</v>
      </c>
      <c r="AC1892" s="41" t="s">
        <v>13556</v>
      </c>
      <c r="AD1892" s="41" t="s">
        <v>13557</v>
      </c>
      <c r="AE1892" s="41">
        <v>1201.346</v>
      </c>
      <c r="AF1892" s="41">
        <v>-3.15431</v>
      </c>
      <c r="AG1892" s="42">
        <v>4.81E41</v>
      </c>
      <c r="AH1892" s="51">
        <v>0.025016</v>
      </c>
      <c r="AI1892" s="45" t="s">
        <v>13558</v>
      </c>
      <c r="AJ1892" s="40" t="s">
        <v>13559</v>
      </c>
      <c r="AK1892" s="41">
        <v>8166.0</v>
      </c>
      <c r="AL1892" s="40" t="s">
        <v>2224</v>
      </c>
      <c r="AM1892" s="40" t="s">
        <v>7285</v>
      </c>
      <c r="AN1892" s="40" t="s">
        <v>5643</v>
      </c>
      <c r="AO1892" s="44"/>
    </row>
    <row r="1893">
      <c r="A1893" s="41">
        <v>96.0</v>
      </c>
      <c r="B1893" s="42">
        <v>1.67E9</v>
      </c>
      <c r="C1893" s="42">
        <v>3356.0</v>
      </c>
      <c r="D1893" s="40" t="s">
        <v>1243</v>
      </c>
      <c r="E1893" s="41">
        <v>140.0</v>
      </c>
      <c r="F1893" s="41">
        <v>35.0</v>
      </c>
      <c r="G1893" s="41">
        <v>70.0</v>
      </c>
      <c r="H1893" s="41">
        <v>-3.07733</v>
      </c>
      <c r="I1893" s="41">
        <v>10000.0</v>
      </c>
      <c r="J1893" s="41">
        <v>5000.0</v>
      </c>
      <c r="K1893" s="41">
        <v>1200.0</v>
      </c>
      <c r="L1893" s="41">
        <v>600.0</v>
      </c>
      <c r="M1893" s="41">
        <v>50.0</v>
      </c>
      <c r="N1893" s="40" t="s">
        <v>207</v>
      </c>
      <c r="O1893" s="40" t="s">
        <v>1371</v>
      </c>
      <c r="P1893" s="40" t="s">
        <v>209</v>
      </c>
      <c r="Q1893" s="40" t="s">
        <v>210</v>
      </c>
      <c r="R1893" s="40" t="b">
        <v>0</v>
      </c>
      <c r="S1893" s="40" t="s">
        <v>211</v>
      </c>
      <c r="T1893" s="40" t="s">
        <v>212</v>
      </c>
      <c r="U1893" s="41">
        <v>0.1</v>
      </c>
      <c r="V1893" s="41">
        <v>0.9</v>
      </c>
      <c r="W1893" s="41">
        <v>0.3</v>
      </c>
      <c r="X1893" s="41">
        <v>0.4</v>
      </c>
      <c r="Y1893" s="40" t="b">
        <v>0</v>
      </c>
      <c r="Z1893" s="40" t="b">
        <v>1</v>
      </c>
      <c r="AA1893" s="40" t="b">
        <v>0</v>
      </c>
      <c r="AB1893" s="40" t="b">
        <v>0</v>
      </c>
      <c r="AC1893" s="41" t="s">
        <v>13560</v>
      </c>
      <c r="AD1893" s="41" t="s">
        <v>13561</v>
      </c>
      <c r="AE1893" s="41">
        <v>1203.018</v>
      </c>
      <c r="AF1893" s="41">
        <v>-3.15431</v>
      </c>
      <c r="AG1893" s="42">
        <v>6.96E41</v>
      </c>
      <c r="AH1893" s="51">
        <v>0.025017</v>
      </c>
      <c r="AI1893" s="45" t="s">
        <v>13562</v>
      </c>
      <c r="AJ1893" s="40" t="s">
        <v>13563</v>
      </c>
      <c r="AK1893" s="41">
        <v>4555.0</v>
      </c>
      <c r="AL1893" s="40" t="s">
        <v>2224</v>
      </c>
      <c r="AM1893" s="40" t="s">
        <v>7285</v>
      </c>
      <c r="AN1893" s="40" t="s">
        <v>5643</v>
      </c>
      <c r="AO1893" s="44"/>
    </row>
    <row r="1894">
      <c r="A1894" s="41">
        <v>107.0</v>
      </c>
      <c r="B1894" s="42">
        <v>1.67E9</v>
      </c>
      <c r="C1894" s="42">
        <v>3356.0</v>
      </c>
      <c r="D1894" s="40" t="s">
        <v>1243</v>
      </c>
      <c r="E1894" s="41">
        <v>140.0</v>
      </c>
      <c r="F1894" s="41">
        <v>35.0</v>
      </c>
      <c r="G1894" s="41">
        <v>70.0</v>
      </c>
      <c r="H1894" s="41">
        <v>-3.07733</v>
      </c>
      <c r="I1894" s="41">
        <v>10000.0</v>
      </c>
      <c r="J1894" s="41">
        <v>5000.0</v>
      </c>
      <c r="K1894" s="41">
        <v>1200.0</v>
      </c>
      <c r="L1894" s="41">
        <v>600.0</v>
      </c>
      <c r="M1894" s="41">
        <v>50.0</v>
      </c>
      <c r="N1894" s="40" t="s">
        <v>207</v>
      </c>
      <c r="O1894" s="40" t="s">
        <v>208</v>
      </c>
      <c r="P1894" s="40" t="s">
        <v>209</v>
      </c>
      <c r="Q1894" s="40" t="s">
        <v>210</v>
      </c>
      <c r="R1894" s="40" t="b">
        <v>0</v>
      </c>
      <c r="S1894" s="40" t="s">
        <v>12879</v>
      </c>
      <c r="T1894" s="40" t="s">
        <v>212</v>
      </c>
      <c r="U1894" s="41">
        <v>0.1</v>
      </c>
      <c r="V1894" s="41">
        <v>0.9</v>
      </c>
      <c r="W1894" s="41">
        <v>0.3</v>
      </c>
      <c r="X1894" s="41">
        <v>0.6</v>
      </c>
      <c r="Y1894" s="40" t="b">
        <v>0</v>
      </c>
      <c r="Z1894" s="40" t="b">
        <v>1</v>
      </c>
      <c r="AA1894" s="40" t="b">
        <v>0</v>
      </c>
      <c r="AB1894" s="40" t="b">
        <v>0</v>
      </c>
      <c r="AC1894" s="41" t="s">
        <v>13564</v>
      </c>
      <c r="AD1894" s="41" t="s">
        <v>13565</v>
      </c>
      <c r="AE1894" s="41">
        <v>1201.982</v>
      </c>
      <c r="AF1894" s="41">
        <v>-3.15437</v>
      </c>
      <c r="AG1894" s="42">
        <v>6.47E41</v>
      </c>
      <c r="AH1894" s="51">
        <v>0.025035</v>
      </c>
      <c r="AI1894" s="45" t="s">
        <v>13566</v>
      </c>
      <c r="AJ1894" s="40" t="s">
        <v>13567</v>
      </c>
      <c r="AK1894" s="41">
        <v>6420.0</v>
      </c>
      <c r="AL1894" s="40" t="s">
        <v>2224</v>
      </c>
      <c r="AM1894" s="40" t="s">
        <v>7285</v>
      </c>
      <c r="AN1894" s="40" t="s">
        <v>5627</v>
      </c>
      <c r="AO1894" s="44"/>
    </row>
    <row r="1895">
      <c r="A1895" s="41">
        <v>45.0</v>
      </c>
      <c r="B1895" s="42">
        <v>1.67E9</v>
      </c>
      <c r="C1895" s="42">
        <v>3356.0</v>
      </c>
      <c r="D1895" s="40" t="s">
        <v>1243</v>
      </c>
      <c r="E1895" s="41">
        <v>140.0</v>
      </c>
      <c r="F1895" s="41">
        <v>35.0</v>
      </c>
      <c r="G1895" s="41">
        <v>70.0</v>
      </c>
      <c r="H1895" s="41">
        <v>-3.07733</v>
      </c>
      <c r="I1895" s="41">
        <v>10000.0</v>
      </c>
      <c r="J1895" s="41">
        <v>5000.0</v>
      </c>
      <c r="K1895" s="41">
        <v>1200.0</v>
      </c>
      <c r="L1895" s="41">
        <v>600.0</v>
      </c>
      <c r="M1895" s="41">
        <v>30.0</v>
      </c>
      <c r="N1895" s="40" t="s">
        <v>207</v>
      </c>
      <c r="O1895" s="40" t="s">
        <v>208</v>
      </c>
      <c r="P1895" s="40" t="s">
        <v>7305</v>
      </c>
      <c r="Q1895" s="40" t="s">
        <v>210</v>
      </c>
      <c r="R1895" s="40" t="b">
        <v>0</v>
      </c>
      <c r="S1895" s="40" t="s">
        <v>12879</v>
      </c>
      <c r="T1895" s="40" t="s">
        <v>212</v>
      </c>
      <c r="U1895" s="41">
        <v>0.1</v>
      </c>
      <c r="V1895" s="41">
        <v>0.9</v>
      </c>
      <c r="W1895" s="41">
        <v>0.1</v>
      </c>
      <c r="X1895" s="41">
        <v>0.4</v>
      </c>
      <c r="Y1895" s="40" t="b">
        <v>0</v>
      </c>
      <c r="Z1895" s="40" t="b">
        <v>1</v>
      </c>
      <c r="AA1895" s="40" t="b">
        <v>0</v>
      </c>
      <c r="AB1895" s="40" t="b">
        <v>0</v>
      </c>
      <c r="AC1895" s="41" t="s">
        <v>13568</v>
      </c>
      <c r="AD1895" s="41" t="s">
        <v>13569</v>
      </c>
      <c r="AE1895" s="41">
        <v>722.7189</v>
      </c>
      <c r="AF1895" s="41">
        <v>-3.15461</v>
      </c>
      <c r="AG1895" s="42">
        <v>6.96E41</v>
      </c>
      <c r="AH1895" s="51">
        <v>0.025112</v>
      </c>
      <c r="AI1895" s="45" t="s">
        <v>13570</v>
      </c>
      <c r="AJ1895" s="44" t="s">
        <v>397</v>
      </c>
      <c r="AK1895" s="41">
        <v>10000.0</v>
      </c>
      <c r="AL1895" s="40" t="s">
        <v>216</v>
      </c>
      <c r="AM1895" s="40" t="s">
        <v>7285</v>
      </c>
      <c r="AN1895" s="40" t="s">
        <v>5627</v>
      </c>
      <c r="AO1895" s="44"/>
    </row>
    <row r="1896">
      <c r="A1896" s="41">
        <v>249.0</v>
      </c>
      <c r="B1896" s="42">
        <v>1.67E9</v>
      </c>
      <c r="C1896" s="42">
        <v>3356.0</v>
      </c>
      <c r="D1896" s="40" t="s">
        <v>1243</v>
      </c>
      <c r="E1896" s="41">
        <v>140.0</v>
      </c>
      <c r="F1896" s="41">
        <v>35.0</v>
      </c>
      <c r="G1896" s="41">
        <v>70.0</v>
      </c>
      <c r="H1896" s="41">
        <v>-3.07733</v>
      </c>
      <c r="I1896" s="41">
        <v>10000.0</v>
      </c>
      <c r="J1896" s="41">
        <v>5000.0</v>
      </c>
      <c r="K1896" s="41">
        <v>1200.0</v>
      </c>
      <c r="L1896" s="41">
        <v>600.0</v>
      </c>
      <c r="M1896" s="41">
        <v>100.0</v>
      </c>
      <c r="N1896" s="40" t="s">
        <v>207</v>
      </c>
      <c r="O1896" s="40" t="s">
        <v>1371</v>
      </c>
      <c r="P1896" s="40" t="s">
        <v>1372</v>
      </c>
      <c r="Q1896" s="40" t="s">
        <v>210</v>
      </c>
      <c r="R1896" s="40" t="b">
        <v>0</v>
      </c>
      <c r="S1896" s="40" t="s">
        <v>12879</v>
      </c>
      <c r="T1896" s="40" t="s">
        <v>212</v>
      </c>
      <c r="U1896" s="41">
        <v>0.1</v>
      </c>
      <c r="V1896" s="41">
        <v>0.9</v>
      </c>
      <c r="W1896" s="41">
        <v>0.3</v>
      </c>
      <c r="X1896" s="41">
        <v>0.4</v>
      </c>
      <c r="Y1896" s="40" t="b">
        <v>0</v>
      </c>
      <c r="Z1896" s="40" t="b">
        <v>1</v>
      </c>
      <c r="AA1896" s="40" t="b">
        <v>0</v>
      </c>
      <c r="AB1896" s="40" t="b">
        <v>0</v>
      </c>
      <c r="AC1896" s="41" t="s">
        <v>3843</v>
      </c>
      <c r="AD1896" s="41" t="s">
        <v>13571</v>
      </c>
      <c r="AE1896" s="41">
        <v>1202.813</v>
      </c>
      <c r="AF1896" s="41">
        <v>-3.15507</v>
      </c>
      <c r="AG1896" s="42">
        <v>1.6E41</v>
      </c>
      <c r="AH1896" s="51">
        <v>0.025264</v>
      </c>
      <c r="AI1896" s="45" t="s">
        <v>13572</v>
      </c>
      <c r="AJ1896" s="40" t="s">
        <v>13573</v>
      </c>
      <c r="AK1896" s="41">
        <v>2194.0</v>
      </c>
      <c r="AL1896" s="40" t="s">
        <v>2224</v>
      </c>
      <c r="AM1896" s="40" t="s">
        <v>7285</v>
      </c>
      <c r="AN1896" s="40" t="s">
        <v>5643</v>
      </c>
      <c r="AO1896" s="44"/>
    </row>
    <row r="1897">
      <c r="A1897" s="41">
        <v>58.0</v>
      </c>
      <c r="B1897" s="42">
        <v>1.67E9</v>
      </c>
      <c r="C1897" s="42">
        <v>3356.0</v>
      </c>
      <c r="D1897" s="40" t="s">
        <v>1243</v>
      </c>
      <c r="E1897" s="41">
        <v>140.0</v>
      </c>
      <c r="F1897" s="41">
        <v>35.0</v>
      </c>
      <c r="G1897" s="41">
        <v>70.0</v>
      </c>
      <c r="H1897" s="41">
        <v>-3.07733</v>
      </c>
      <c r="I1897" s="41">
        <v>10000.0</v>
      </c>
      <c r="J1897" s="41">
        <v>5000.0</v>
      </c>
      <c r="K1897" s="41">
        <v>1200.0</v>
      </c>
      <c r="L1897" s="41">
        <v>600.0</v>
      </c>
      <c r="M1897" s="41">
        <v>30.0</v>
      </c>
      <c r="N1897" s="40" t="s">
        <v>207</v>
      </c>
      <c r="O1897" s="40" t="s">
        <v>1371</v>
      </c>
      <c r="P1897" s="40" t="s">
        <v>1372</v>
      </c>
      <c r="Q1897" s="40" t="s">
        <v>210</v>
      </c>
      <c r="R1897" s="40" t="b">
        <v>0</v>
      </c>
      <c r="S1897" s="40" t="s">
        <v>211</v>
      </c>
      <c r="T1897" s="40" t="s">
        <v>212</v>
      </c>
      <c r="U1897" s="41">
        <v>0.1</v>
      </c>
      <c r="V1897" s="41">
        <v>0.9</v>
      </c>
      <c r="W1897" s="41">
        <v>0.2</v>
      </c>
      <c r="X1897" s="41">
        <v>0.5</v>
      </c>
      <c r="Y1897" s="40" t="b">
        <v>0</v>
      </c>
      <c r="Z1897" s="40" t="b">
        <v>1</v>
      </c>
      <c r="AA1897" s="40" t="b">
        <v>0</v>
      </c>
      <c r="AB1897" s="40" t="b">
        <v>0</v>
      </c>
      <c r="AC1897" s="41" t="s">
        <v>11148</v>
      </c>
      <c r="AD1897" s="41" t="s">
        <v>11159</v>
      </c>
      <c r="AE1897" s="41">
        <v>1202.511</v>
      </c>
      <c r="AF1897" s="41">
        <v>-3.15512</v>
      </c>
      <c r="AG1897" s="42">
        <v>1.16E42</v>
      </c>
      <c r="AH1897" s="51">
        <v>0.025278</v>
      </c>
      <c r="AI1897" s="45" t="s">
        <v>13574</v>
      </c>
      <c r="AJ1897" s="45">
        <v>1.15633815443502E257</v>
      </c>
      <c r="AK1897" s="41">
        <v>6510.0</v>
      </c>
      <c r="AL1897" s="40" t="s">
        <v>2224</v>
      </c>
      <c r="AM1897" s="40" t="s">
        <v>7285</v>
      </c>
      <c r="AN1897" s="40" t="s">
        <v>5643</v>
      </c>
      <c r="AO1897" s="44"/>
    </row>
    <row r="1898">
      <c r="A1898" s="41">
        <v>180.0</v>
      </c>
      <c r="B1898" s="42">
        <v>1.67E9</v>
      </c>
      <c r="C1898" s="42">
        <v>3356.0</v>
      </c>
      <c r="D1898" s="40" t="s">
        <v>1243</v>
      </c>
      <c r="E1898" s="41">
        <v>140.0</v>
      </c>
      <c r="F1898" s="41">
        <v>35.0</v>
      </c>
      <c r="G1898" s="41">
        <v>70.0</v>
      </c>
      <c r="H1898" s="41">
        <v>-3.07733</v>
      </c>
      <c r="I1898" s="41">
        <v>10000.0</v>
      </c>
      <c r="J1898" s="41">
        <v>5000.0</v>
      </c>
      <c r="K1898" s="41">
        <v>1200.0</v>
      </c>
      <c r="L1898" s="41">
        <v>600.0</v>
      </c>
      <c r="M1898" s="41">
        <v>100.0</v>
      </c>
      <c r="N1898" s="40" t="s">
        <v>207</v>
      </c>
      <c r="O1898" s="40" t="s">
        <v>208</v>
      </c>
      <c r="P1898" s="40" t="s">
        <v>209</v>
      </c>
      <c r="Q1898" s="40" t="s">
        <v>210</v>
      </c>
      <c r="R1898" s="40" t="b">
        <v>0</v>
      </c>
      <c r="S1898" s="40" t="s">
        <v>211</v>
      </c>
      <c r="T1898" s="40" t="s">
        <v>212</v>
      </c>
      <c r="U1898" s="41">
        <v>0.1</v>
      </c>
      <c r="V1898" s="41">
        <v>0.9</v>
      </c>
      <c r="W1898" s="41">
        <v>0.1</v>
      </c>
      <c r="X1898" s="41">
        <v>0.4</v>
      </c>
      <c r="Y1898" s="40" t="b">
        <v>0</v>
      </c>
      <c r="Z1898" s="40" t="b">
        <v>1</v>
      </c>
      <c r="AA1898" s="40" t="b">
        <v>0</v>
      </c>
      <c r="AB1898" s="40" t="b">
        <v>0</v>
      </c>
      <c r="AC1898" s="41" t="s">
        <v>13575</v>
      </c>
      <c r="AD1898" s="41" t="s">
        <v>13576</v>
      </c>
      <c r="AE1898" s="41">
        <v>1202.039</v>
      </c>
      <c r="AF1898" s="41">
        <v>-3.15519</v>
      </c>
      <c r="AG1898" s="42">
        <v>1.04E42</v>
      </c>
      <c r="AH1898" s="51">
        <v>0.025302</v>
      </c>
      <c r="AI1898" s="45" t="s">
        <v>13577</v>
      </c>
      <c r="AJ1898" s="40" t="s">
        <v>13578</v>
      </c>
      <c r="AK1898" s="41">
        <v>2445.0</v>
      </c>
      <c r="AL1898" s="40" t="s">
        <v>2224</v>
      </c>
      <c r="AM1898" s="40" t="s">
        <v>7285</v>
      </c>
      <c r="AN1898" s="40" t="s">
        <v>5643</v>
      </c>
      <c r="AO1898" s="44"/>
    </row>
    <row r="1899">
      <c r="A1899" s="41">
        <v>35.0</v>
      </c>
      <c r="B1899" s="42">
        <v>1.67E9</v>
      </c>
      <c r="C1899" s="42">
        <v>3356.0</v>
      </c>
      <c r="D1899" s="40" t="s">
        <v>1243</v>
      </c>
      <c r="E1899" s="41">
        <v>140.0</v>
      </c>
      <c r="F1899" s="41">
        <v>35.0</v>
      </c>
      <c r="G1899" s="41">
        <v>70.0</v>
      </c>
      <c r="H1899" s="41">
        <v>-3.07733</v>
      </c>
      <c r="I1899" s="41">
        <v>10000.0</v>
      </c>
      <c r="J1899" s="41">
        <v>5000.0</v>
      </c>
      <c r="K1899" s="41">
        <v>1200.0</v>
      </c>
      <c r="L1899" s="41">
        <v>600.0</v>
      </c>
      <c r="M1899" s="41">
        <v>30.0</v>
      </c>
      <c r="N1899" s="40" t="s">
        <v>207</v>
      </c>
      <c r="O1899" s="40" t="s">
        <v>208</v>
      </c>
      <c r="P1899" s="40" t="s">
        <v>7310</v>
      </c>
      <c r="Q1899" s="40" t="s">
        <v>210</v>
      </c>
      <c r="R1899" s="40" t="b">
        <v>0</v>
      </c>
      <c r="S1899" s="40" t="s">
        <v>12879</v>
      </c>
      <c r="T1899" s="40" t="s">
        <v>212</v>
      </c>
      <c r="U1899" s="41">
        <v>0.1</v>
      </c>
      <c r="V1899" s="41">
        <v>0.9</v>
      </c>
      <c r="W1899" s="41">
        <v>0.3</v>
      </c>
      <c r="X1899" s="41">
        <v>0.6</v>
      </c>
      <c r="Y1899" s="40" t="b">
        <v>0</v>
      </c>
      <c r="Z1899" s="40" t="b">
        <v>1</v>
      </c>
      <c r="AA1899" s="40" t="b">
        <v>0</v>
      </c>
      <c r="AB1899" s="40" t="b">
        <v>0</v>
      </c>
      <c r="AC1899" s="41" t="s">
        <v>13579</v>
      </c>
      <c r="AD1899" s="41" t="s">
        <v>13580</v>
      </c>
      <c r="AE1899" s="41">
        <v>1202.011</v>
      </c>
      <c r="AF1899" s="41">
        <v>-3.15531</v>
      </c>
      <c r="AG1899" s="42">
        <v>9.8E41</v>
      </c>
      <c r="AH1899" s="51">
        <v>0.025342</v>
      </c>
      <c r="AI1899" s="45" t="s">
        <v>13581</v>
      </c>
      <c r="AJ1899" s="40" t="s">
        <v>13582</v>
      </c>
      <c r="AK1899" s="41">
        <v>8035.0</v>
      </c>
      <c r="AL1899" s="40" t="s">
        <v>2224</v>
      </c>
      <c r="AM1899" s="40" t="s">
        <v>7285</v>
      </c>
      <c r="AN1899" s="40" t="s">
        <v>5627</v>
      </c>
      <c r="AO1899" s="44"/>
    </row>
    <row r="1900">
      <c r="A1900" s="41">
        <v>150.0</v>
      </c>
      <c r="B1900" s="42">
        <v>1.67E9</v>
      </c>
      <c r="C1900" s="42">
        <v>3356.0</v>
      </c>
      <c r="D1900" s="40" t="s">
        <v>1243</v>
      </c>
      <c r="E1900" s="41">
        <v>140.0</v>
      </c>
      <c r="F1900" s="41">
        <v>35.0</v>
      </c>
      <c r="G1900" s="41">
        <v>70.0</v>
      </c>
      <c r="H1900" s="41">
        <v>-3.07733</v>
      </c>
      <c r="I1900" s="41">
        <v>10000.0</v>
      </c>
      <c r="J1900" s="41">
        <v>5000.0</v>
      </c>
      <c r="K1900" s="41">
        <v>1200.0</v>
      </c>
      <c r="L1900" s="41">
        <v>600.0</v>
      </c>
      <c r="M1900" s="41">
        <v>50.0</v>
      </c>
      <c r="N1900" s="40" t="s">
        <v>207</v>
      </c>
      <c r="O1900" s="40" t="s">
        <v>1371</v>
      </c>
      <c r="P1900" s="40" t="s">
        <v>1372</v>
      </c>
      <c r="Q1900" s="40" t="s">
        <v>210</v>
      </c>
      <c r="R1900" s="40" t="b">
        <v>0</v>
      </c>
      <c r="S1900" s="40" t="s">
        <v>211</v>
      </c>
      <c r="T1900" s="40" t="s">
        <v>212</v>
      </c>
      <c r="U1900" s="41">
        <v>0.1</v>
      </c>
      <c r="V1900" s="41">
        <v>0.9</v>
      </c>
      <c r="W1900" s="41">
        <v>0.3</v>
      </c>
      <c r="X1900" s="41">
        <v>0.4</v>
      </c>
      <c r="Y1900" s="40" t="b">
        <v>0</v>
      </c>
      <c r="Z1900" s="40" t="b">
        <v>1</v>
      </c>
      <c r="AA1900" s="40" t="b">
        <v>0</v>
      </c>
      <c r="AB1900" s="40" t="b">
        <v>0</v>
      </c>
      <c r="AC1900" s="41" t="s">
        <v>13583</v>
      </c>
      <c r="AD1900" s="41" t="s">
        <v>9995</v>
      </c>
      <c r="AE1900" s="41">
        <v>1202.033</v>
      </c>
      <c r="AF1900" s="41">
        <v>-3.15545</v>
      </c>
      <c r="AG1900" s="42">
        <v>5.09E41</v>
      </c>
      <c r="AH1900" s="51">
        <v>0.025388</v>
      </c>
      <c r="AI1900" s="45" t="s">
        <v>13584</v>
      </c>
      <c r="AJ1900" s="40" t="s">
        <v>13585</v>
      </c>
      <c r="AK1900" s="41">
        <v>4918.0</v>
      </c>
      <c r="AL1900" s="40" t="s">
        <v>2224</v>
      </c>
      <c r="AM1900" s="40" t="s">
        <v>7285</v>
      </c>
      <c r="AN1900" s="40" t="s">
        <v>5643</v>
      </c>
      <c r="AO1900" s="44"/>
    </row>
    <row r="1901">
      <c r="A1901" s="41">
        <v>138.0</v>
      </c>
      <c r="B1901" s="42">
        <v>1.67E9</v>
      </c>
      <c r="C1901" s="42">
        <v>3356.0</v>
      </c>
      <c r="D1901" s="40" t="s">
        <v>1243</v>
      </c>
      <c r="E1901" s="41">
        <v>140.0</v>
      </c>
      <c r="F1901" s="41">
        <v>35.0</v>
      </c>
      <c r="G1901" s="41">
        <v>70.0</v>
      </c>
      <c r="H1901" s="41">
        <v>-3.07733</v>
      </c>
      <c r="I1901" s="41">
        <v>10000.0</v>
      </c>
      <c r="J1901" s="41">
        <v>5000.0</v>
      </c>
      <c r="K1901" s="41">
        <v>1200.0</v>
      </c>
      <c r="L1901" s="41">
        <v>600.0</v>
      </c>
      <c r="M1901" s="41">
        <v>50.0</v>
      </c>
      <c r="N1901" s="40" t="s">
        <v>207</v>
      </c>
      <c r="O1901" s="40" t="s">
        <v>208</v>
      </c>
      <c r="P1901" s="40" t="s">
        <v>7305</v>
      </c>
      <c r="Q1901" s="40" t="s">
        <v>210</v>
      </c>
      <c r="R1901" s="40" t="b">
        <v>0</v>
      </c>
      <c r="S1901" s="40" t="s">
        <v>12879</v>
      </c>
      <c r="T1901" s="40" t="s">
        <v>212</v>
      </c>
      <c r="U1901" s="41">
        <v>0.1</v>
      </c>
      <c r="V1901" s="41">
        <v>0.9</v>
      </c>
      <c r="W1901" s="41">
        <v>0.2</v>
      </c>
      <c r="X1901" s="41">
        <v>0.4</v>
      </c>
      <c r="Y1901" s="40" t="b">
        <v>0</v>
      </c>
      <c r="Z1901" s="40" t="b">
        <v>1</v>
      </c>
      <c r="AA1901" s="40" t="b">
        <v>0</v>
      </c>
      <c r="AB1901" s="40" t="b">
        <v>0</v>
      </c>
      <c r="AC1901" s="41" t="s">
        <v>13586</v>
      </c>
      <c r="AD1901" s="41" t="s">
        <v>13587</v>
      </c>
      <c r="AE1901" s="41">
        <v>1061.163</v>
      </c>
      <c r="AF1901" s="41">
        <v>-3.15627</v>
      </c>
      <c r="AG1901" s="42">
        <v>1.35E42</v>
      </c>
      <c r="AH1901" s="51">
        <v>0.025653</v>
      </c>
      <c r="AI1901" s="45" t="s">
        <v>13588</v>
      </c>
      <c r="AJ1901" s="40" t="s">
        <v>13589</v>
      </c>
      <c r="AK1901" s="41">
        <v>10000.0</v>
      </c>
      <c r="AL1901" s="40" t="s">
        <v>216</v>
      </c>
      <c r="AM1901" s="40" t="s">
        <v>7285</v>
      </c>
      <c r="AN1901" s="40" t="s">
        <v>5627</v>
      </c>
      <c r="AO1901" s="40"/>
    </row>
    <row r="1902">
      <c r="A1902" s="41">
        <v>91.0</v>
      </c>
      <c r="B1902" s="42">
        <v>1.67E9</v>
      </c>
      <c r="C1902" s="42">
        <v>3356.0</v>
      </c>
      <c r="D1902" s="40" t="s">
        <v>1243</v>
      </c>
      <c r="E1902" s="41">
        <v>140.0</v>
      </c>
      <c r="F1902" s="41">
        <v>35.0</v>
      </c>
      <c r="G1902" s="41">
        <v>70.0</v>
      </c>
      <c r="H1902" s="41">
        <v>-3.07733</v>
      </c>
      <c r="I1902" s="41">
        <v>10000.0</v>
      </c>
      <c r="J1902" s="41">
        <v>5000.0</v>
      </c>
      <c r="K1902" s="41">
        <v>1200.0</v>
      </c>
      <c r="L1902" s="41">
        <v>600.0</v>
      </c>
      <c r="M1902" s="41">
        <v>50.0</v>
      </c>
      <c r="N1902" s="40" t="s">
        <v>207</v>
      </c>
      <c r="O1902" s="40" t="s">
        <v>1371</v>
      </c>
      <c r="P1902" s="40" t="s">
        <v>209</v>
      </c>
      <c r="Q1902" s="40" t="s">
        <v>210</v>
      </c>
      <c r="R1902" s="40" t="b">
        <v>0</v>
      </c>
      <c r="S1902" s="40" t="s">
        <v>211</v>
      </c>
      <c r="T1902" s="40" t="s">
        <v>212</v>
      </c>
      <c r="U1902" s="41">
        <v>0.1</v>
      </c>
      <c r="V1902" s="41">
        <v>0.9</v>
      </c>
      <c r="W1902" s="41">
        <v>0.1</v>
      </c>
      <c r="X1902" s="41">
        <v>0.5</v>
      </c>
      <c r="Y1902" s="40" t="b">
        <v>0</v>
      </c>
      <c r="Z1902" s="40" t="b">
        <v>1</v>
      </c>
      <c r="AA1902" s="40" t="b">
        <v>0</v>
      </c>
      <c r="AB1902" s="40" t="b">
        <v>0</v>
      </c>
      <c r="AC1902" s="41" t="s">
        <v>13590</v>
      </c>
      <c r="AD1902" s="41" t="s">
        <v>13591</v>
      </c>
      <c r="AE1902" s="41">
        <v>1203.084</v>
      </c>
      <c r="AF1902" s="41">
        <v>-3.15704</v>
      </c>
      <c r="AG1902" s="42">
        <v>1.39E42</v>
      </c>
      <c r="AH1902" s="51">
        <v>0.025902</v>
      </c>
      <c r="AI1902" s="45" t="s">
        <v>13592</v>
      </c>
      <c r="AJ1902" s="44" t="s">
        <v>397</v>
      </c>
      <c r="AK1902" s="41">
        <v>3953.0</v>
      </c>
      <c r="AL1902" s="40" t="s">
        <v>2224</v>
      </c>
      <c r="AM1902" s="40" t="s">
        <v>7285</v>
      </c>
      <c r="AN1902" s="40" t="s">
        <v>5643</v>
      </c>
      <c r="AO1902" s="40"/>
    </row>
    <row r="1903">
      <c r="A1903" s="41">
        <v>44.0</v>
      </c>
      <c r="B1903" s="42">
        <v>1.67E9</v>
      </c>
      <c r="C1903" s="42">
        <v>3356.0</v>
      </c>
      <c r="D1903" s="40" t="s">
        <v>1243</v>
      </c>
      <c r="E1903" s="41">
        <v>140.0</v>
      </c>
      <c r="F1903" s="41">
        <v>35.0</v>
      </c>
      <c r="G1903" s="41">
        <v>70.0</v>
      </c>
      <c r="H1903" s="41">
        <v>-3.07733</v>
      </c>
      <c r="I1903" s="41">
        <v>10000.0</v>
      </c>
      <c r="J1903" s="41">
        <v>5000.0</v>
      </c>
      <c r="K1903" s="41">
        <v>1200.0</v>
      </c>
      <c r="L1903" s="41">
        <v>600.0</v>
      </c>
      <c r="M1903" s="41">
        <v>30.0</v>
      </c>
      <c r="N1903" s="40" t="s">
        <v>207</v>
      </c>
      <c r="O1903" s="40" t="s">
        <v>208</v>
      </c>
      <c r="P1903" s="40" t="s">
        <v>7305</v>
      </c>
      <c r="Q1903" s="40" t="s">
        <v>210</v>
      </c>
      <c r="R1903" s="40" t="b">
        <v>0</v>
      </c>
      <c r="S1903" s="40" t="s">
        <v>211</v>
      </c>
      <c r="T1903" s="40" t="s">
        <v>212</v>
      </c>
      <c r="U1903" s="41">
        <v>0.1</v>
      </c>
      <c r="V1903" s="41">
        <v>0.9</v>
      </c>
      <c r="W1903" s="41">
        <v>0.3</v>
      </c>
      <c r="X1903" s="41">
        <v>0.6</v>
      </c>
      <c r="Y1903" s="40" t="b">
        <v>0</v>
      </c>
      <c r="Z1903" s="40" t="b">
        <v>1</v>
      </c>
      <c r="AA1903" s="40" t="b">
        <v>0</v>
      </c>
      <c r="AB1903" s="40" t="b">
        <v>0</v>
      </c>
      <c r="AC1903" s="41" t="s">
        <v>13593</v>
      </c>
      <c r="AD1903" s="41" t="s">
        <v>13594</v>
      </c>
      <c r="AE1903" s="41">
        <v>1030.552</v>
      </c>
      <c r="AF1903" s="41">
        <v>-3.15789</v>
      </c>
      <c r="AG1903" s="42">
        <v>1.39E42</v>
      </c>
      <c r="AH1903" s="51">
        <v>0.02618</v>
      </c>
      <c r="AI1903" s="45" t="s">
        <v>13595</v>
      </c>
      <c r="AJ1903" s="40" t="s">
        <v>13596</v>
      </c>
      <c r="AK1903" s="41">
        <v>10000.0</v>
      </c>
      <c r="AL1903" s="40" t="s">
        <v>216</v>
      </c>
      <c r="AM1903" s="40" t="s">
        <v>7285</v>
      </c>
      <c r="AN1903" s="40" t="s">
        <v>5627</v>
      </c>
      <c r="AO1903" s="44"/>
    </row>
    <row r="1904">
      <c r="A1904" s="41">
        <v>109.0</v>
      </c>
      <c r="B1904" s="42">
        <v>1.67E9</v>
      </c>
      <c r="C1904" s="42">
        <v>3356.0</v>
      </c>
      <c r="D1904" s="40" t="s">
        <v>1243</v>
      </c>
      <c r="E1904" s="41">
        <v>140.0</v>
      </c>
      <c r="F1904" s="41">
        <v>35.0</v>
      </c>
      <c r="G1904" s="41">
        <v>70.0</v>
      </c>
      <c r="H1904" s="41">
        <v>-3.07733</v>
      </c>
      <c r="I1904" s="41">
        <v>10000.0</v>
      </c>
      <c r="J1904" s="41">
        <v>5000.0</v>
      </c>
      <c r="K1904" s="41">
        <v>1200.0</v>
      </c>
      <c r="L1904" s="41">
        <v>600.0</v>
      </c>
      <c r="M1904" s="41">
        <v>50.0</v>
      </c>
      <c r="N1904" s="40" t="s">
        <v>207</v>
      </c>
      <c r="O1904" s="40" t="s">
        <v>1371</v>
      </c>
      <c r="P1904" s="40" t="s">
        <v>7310</v>
      </c>
      <c r="Q1904" s="40" t="s">
        <v>210</v>
      </c>
      <c r="R1904" s="40" t="b">
        <v>0</v>
      </c>
      <c r="S1904" s="40" t="s">
        <v>211</v>
      </c>
      <c r="T1904" s="40" t="s">
        <v>212</v>
      </c>
      <c r="U1904" s="41">
        <v>0.1</v>
      </c>
      <c r="V1904" s="41">
        <v>0.9</v>
      </c>
      <c r="W1904" s="41">
        <v>0.1</v>
      </c>
      <c r="X1904" s="41">
        <v>0.5</v>
      </c>
      <c r="Y1904" s="40" t="b">
        <v>0</v>
      </c>
      <c r="Z1904" s="40" t="b">
        <v>1</v>
      </c>
      <c r="AA1904" s="40" t="b">
        <v>0</v>
      </c>
      <c r="AB1904" s="40" t="b">
        <v>0</v>
      </c>
      <c r="AC1904" s="41" t="s">
        <v>13597</v>
      </c>
      <c r="AD1904" s="41" t="s">
        <v>13598</v>
      </c>
      <c r="AE1904" s="41">
        <v>1202.794</v>
      </c>
      <c r="AF1904" s="41">
        <v>-3.15808</v>
      </c>
      <c r="AG1904" s="42">
        <v>1.38E42</v>
      </c>
      <c r="AH1904" s="51">
        <v>0.02624</v>
      </c>
      <c r="AI1904" s="45" t="s">
        <v>13599</v>
      </c>
      <c r="AJ1904" s="44" t="s">
        <v>397</v>
      </c>
      <c r="AK1904" s="41">
        <v>2663.0</v>
      </c>
      <c r="AL1904" s="40" t="s">
        <v>2224</v>
      </c>
      <c r="AM1904" s="40" t="s">
        <v>7285</v>
      </c>
      <c r="AN1904" s="40" t="s">
        <v>5643</v>
      </c>
      <c r="AO1904" s="44"/>
    </row>
    <row r="1905">
      <c r="A1905" s="41">
        <v>34.0</v>
      </c>
      <c r="B1905" s="42">
        <v>1.67E9</v>
      </c>
      <c r="C1905" s="42">
        <v>3356.0</v>
      </c>
      <c r="D1905" s="40" t="s">
        <v>1243</v>
      </c>
      <c r="E1905" s="41">
        <v>140.0</v>
      </c>
      <c r="F1905" s="41">
        <v>35.0</v>
      </c>
      <c r="G1905" s="41">
        <v>70.0</v>
      </c>
      <c r="H1905" s="41">
        <v>-3.07733</v>
      </c>
      <c r="I1905" s="41">
        <v>10000.0</v>
      </c>
      <c r="J1905" s="41">
        <v>5000.0</v>
      </c>
      <c r="K1905" s="41">
        <v>1200.0</v>
      </c>
      <c r="L1905" s="41">
        <v>600.0</v>
      </c>
      <c r="M1905" s="41">
        <v>30.0</v>
      </c>
      <c r="N1905" s="40" t="s">
        <v>207</v>
      </c>
      <c r="O1905" s="40" t="s">
        <v>1371</v>
      </c>
      <c r="P1905" s="40" t="s">
        <v>7310</v>
      </c>
      <c r="Q1905" s="40" t="s">
        <v>210</v>
      </c>
      <c r="R1905" s="40" t="b">
        <v>0</v>
      </c>
      <c r="S1905" s="40" t="s">
        <v>12879</v>
      </c>
      <c r="T1905" s="40" t="s">
        <v>212</v>
      </c>
      <c r="U1905" s="41">
        <v>0.1</v>
      </c>
      <c r="V1905" s="41">
        <v>0.9</v>
      </c>
      <c r="W1905" s="41">
        <v>0.3</v>
      </c>
      <c r="X1905" s="41">
        <v>0.5</v>
      </c>
      <c r="Y1905" s="40" t="b">
        <v>0</v>
      </c>
      <c r="Z1905" s="40" t="b">
        <v>1</v>
      </c>
      <c r="AA1905" s="40" t="b">
        <v>0</v>
      </c>
      <c r="AB1905" s="40" t="b">
        <v>0</v>
      </c>
      <c r="AC1905" s="41" t="s">
        <v>13600</v>
      </c>
      <c r="AD1905" s="41" t="s">
        <v>13601</v>
      </c>
      <c r="AE1905" s="41">
        <v>1201.68</v>
      </c>
      <c r="AF1905" s="41">
        <v>-3.15878</v>
      </c>
      <c r="AG1905" s="42">
        <v>2.96E41</v>
      </c>
      <c r="AH1905" s="51">
        <v>0.026469</v>
      </c>
      <c r="AI1905" s="45" t="s">
        <v>13602</v>
      </c>
      <c r="AJ1905" s="40" t="s">
        <v>13603</v>
      </c>
      <c r="AK1905" s="41">
        <v>4451.0</v>
      </c>
      <c r="AL1905" s="40" t="s">
        <v>2224</v>
      </c>
      <c r="AM1905" s="40" t="s">
        <v>7285</v>
      </c>
      <c r="AN1905" s="40" t="s">
        <v>5643</v>
      </c>
      <c r="AO1905" s="44"/>
    </row>
    <row r="1906">
      <c r="A1906" s="41">
        <v>148.0</v>
      </c>
      <c r="B1906" s="42">
        <v>1.67E9</v>
      </c>
      <c r="C1906" s="42">
        <v>3356.0</v>
      </c>
      <c r="D1906" s="40" t="s">
        <v>1243</v>
      </c>
      <c r="E1906" s="41">
        <v>140.0</v>
      </c>
      <c r="F1906" s="41">
        <v>35.0</v>
      </c>
      <c r="G1906" s="41">
        <v>70.0</v>
      </c>
      <c r="H1906" s="41">
        <v>-3.07733</v>
      </c>
      <c r="I1906" s="41">
        <v>10000.0</v>
      </c>
      <c r="J1906" s="41">
        <v>5000.0</v>
      </c>
      <c r="K1906" s="41">
        <v>1200.0</v>
      </c>
      <c r="L1906" s="41">
        <v>600.0</v>
      </c>
      <c r="M1906" s="41">
        <v>50.0</v>
      </c>
      <c r="N1906" s="40" t="s">
        <v>207</v>
      </c>
      <c r="O1906" s="40" t="s">
        <v>1371</v>
      </c>
      <c r="P1906" s="40" t="s">
        <v>1372</v>
      </c>
      <c r="Q1906" s="40" t="s">
        <v>210</v>
      </c>
      <c r="R1906" s="40" t="b">
        <v>0</v>
      </c>
      <c r="S1906" s="40" t="s">
        <v>211</v>
      </c>
      <c r="T1906" s="40" t="s">
        <v>212</v>
      </c>
      <c r="U1906" s="41">
        <v>0.1</v>
      </c>
      <c r="V1906" s="41">
        <v>0.9</v>
      </c>
      <c r="W1906" s="41">
        <v>0.2</v>
      </c>
      <c r="X1906" s="41">
        <v>0.5</v>
      </c>
      <c r="Y1906" s="40" t="b">
        <v>0</v>
      </c>
      <c r="Z1906" s="40" t="b">
        <v>1</v>
      </c>
      <c r="AA1906" s="40" t="b">
        <v>0</v>
      </c>
      <c r="AB1906" s="40" t="b">
        <v>0</v>
      </c>
      <c r="AC1906" s="41" t="s">
        <v>13604</v>
      </c>
      <c r="AD1906" s="41" t="s">
        <v>13605</v>
      </c>
      <c r="AE1906" s="41">
        <v>1202.106</v>
      </c>
      <c r="AF1906" s="41">
        <v>-3.15911</v>
      </c>
      <c r="AG1906" s="42">
        <v>1.39E42</v>
      </c>
      <c r="AH1906" s="51">
        <v>0.026576</v>
      </c>
      <c r="AI1906" s="45" t="s">
        <v>13606</v>
      </c>
      <c r="AJ1906" s="40" t="s">
        <v>13607</v>
      </c>
      <c r="AK1906" s="41">
        <v>3823.0</v>
      </c>
      <c r="AL1906" s="40" t="s">
        <v>2224</v>
      </c>
      <c r="AM1906" s="40" t="s">
        <v>7285</v>
      </c>
      <c r="AN1906" s="40" t="s">
        <v>5643</v>
      </c>
      <c r="AO1906" s="44"/>
    </row>
    <row r="1907">
      <c r="A1907" s="41">
        <v>10.0</v>
      </c>
      <c r="B1907" s="42">
        <v>1.67E9</v>
      </c>
      <c r="C1907" s="42">
        <v>3356.0</v>
      </c>
      <c r="D1907" s="40" t="s">
        <v>1243</v>
      </c>
      <c r="E1907" s="41">
        <v>140.0</v>
      </c>
      <c r="F1907" s="41">
        <v>35.0</v>
      </c>
      <c r="G1907" s="41">
        <v>70.0</v>
      </c>
      <c r="H1907" s="41">
        <v>-3.07733</v>
      </c>
      <c r="I1907" s="41">
        <v>10000.0</v>
      </c>
      <c r="J1907" s="41">
        <v>5000.0</v>
      </c>
      <c r="K1907" s="41">
        <v>1200.0</v>
      </c>
      <c r="L1907" s="41">
        <v>600.0</v>
      </c>
      <c r="M1907" s="41">
        <v>30.0</v>
      </c>
      <c r="N1907" s="40" t="s">
        <v>207</v>
      </c>
      <c r="O1907" s="40" t="s">
        <v>1371</v>
      </c>
      <c r="P1907" s="40" t="s">
        <v>209</v>
      </c>
      <c r="Q1907" s="40" t="s">
        <v>210</v>
      </c>
      <c r="R1907" s="40" t="b">
        <v>0</v>
      </c>
      <c r="S1907" s="40" t="s">
        <v>12879</v>
      </c>
      <c r="T1907" s="40" t="s">
        <v>212</v>
      </c>
      <c r="U1907" s="41">
        <v>0.1</v>
      </c>
      <c r="V1907" s="41">
        <v>0.9</v>
      </c>
      <c r="W1907" s="41">
        <v>0.1</v>
      </c>
      <c r="X1907" s="41">
        <v>0.5</v>
      </c>
      <c r="Y1907" s="40" t="b">
        <v>0</v>
      </c>
      <c r="Z1907" s="40" t="b">
        <v>1</v>
      </c>
      <c r="AA1907" s="40" t="b">
        <v>0</v>
      </c>
      <c r="AB1907" s="40" t="b">
        <v>0</v>
      </c>
      <c r="AC1907" s="41" t="s">
        <v>13608</v>
      </c>
      <c r="AD1907" s="41" t="s">
        <v>13609</v>
      </c>
      <c r="AE1907" s="41">
        <v>1202.083</v>
      </c>
      <c r="AF1907" s="41">
        <v>-3.15993</v>
      </c>
      <c r="AG1907" s="42">
        <v>4.87E41</v>
      </c>
      <c r="AH1907" s="51">
        <v>0.026843</v>
      </c>
      <c r="AI1907" s="45" t="s">
        <v>13610</v>
      </c>
      <c r="AJ1907" s="44" t="s">
        <v>397</v>
      </c>
      <c r="AK1907" s="41">
        <v>5945.0</v>
      </c>
      <c r="AL1907" s="40" t="s">
        <v>2224</v>
      </c>
      <c r="AM1907" s="40" t="s">
        <v>7285</v>
      </c>
      <c r="AN1907" s="40" t="s">
        <v>5643</v>
      </c>
      <c r="AO1907" s="44"/>
    </row>
    <row r="1908">
      <c r="A1908" s="41">
        <v>128.0</v>
      </c>
      <c r="B1908" s="42">
        <v>1.67E9</v>
      </c>
      <c r="C1908" s="42">
        <v>3356.0</v>
      </c>
      <c r="D1908" s="40" t="s">
        <v>1243</v>
      </c>
      <c r="E1908" s="41">
        <v>140.0</v>
      </c>
      <c r="F1908" s="41">
        <v>35.0</v>
      </c>
      <c r="G1908" s="41">
        <v>70.0</v>
      </c>
      <c r="H1908" s="41">
        <v>-3.07733</v>
      </c>
      <c r="I1908" s="41">
        <v>10000.0</v>
      </c>
      <c r="J1908" s="41">
        <v>5000.0</v>
      </c>
      <c r="K1908" s="41">
        <v>1200.0</v>
      </c>
      <c r="L1908" s="41">
        <v>600.0</v>
      </c>
      <c r="M1908" s="41">
        <v>50.0</v>
      </c>
      <c r="N1908" s="40" t="s">
        <v>207</v>
      </c>
      <c r="O1908" s="40" t="s">
        <v>208</v>
      </c>
      <c r="P1908" s="40" t="s">
        <v>7305</v>
      </c>
      <c r="Q1908" s="40" t="s">
        <v>210</v>
      </c>
      <c r="R1908" s="40" t="b">
        <v>0</v>
      </c>
      <c r="S1908" s="40" t="s">
        <v>211</v>
      </c>
      <c r="T1908" s="40" t="s">
        <v>212</v>
      </c>
      <c r="U1908" s="41">
        <v>0.1</v>
      </c>
      <c r="V1908" s="41">
        <v>0.9</v>
      </c>
      <c r="W1908" s="41">
        <v>0.1</v>
      </c>
      <c r="X1908" s="41">
        <v>0.6</v>
      </c>
      <c r="Y1908" s="40" t="b">
        <v>0</v>
      </c>
      <c r="Z1908" s="40" t="b">
        <v>1</v>
      </c>
      <c r="AA1908" s="40" t="b">
        <v>0</v>
      </c>
      <c r="AB1908" s="40" t="b">
        <v>0</v>
      </c>
      <c r="AC1908" s="41" t="s">
        <v>13611</v>
      </c>
      <c r="AD1908" s="41" t="s">
        <v>13612</v>
      </c>
      <c r="AE1908" s="41">
        <v>1202.289</v>
      </c>
      <c r="AF1908" s="41">
        <v>-3.16016</v>
      </c>
      <c r="AG1908" s="42">
        <v>1.04E42</v>
      </c>
      <c r="AH1908" s="51">
        <v>0.026917</v>
      </c>
      <c r="AI1908" s="45" t="s">
        <v>13613</v>
      </c>
      <c r="AJ1908" s="44" t="s">
        <v>397</v>
      </c>
      <c r="AK1908" s="41">
        <v>6945.0</v>
      </c>
      <c r="AL1908" s="40" t="s">
        <v>2224</v>
      </c>
      <c r="AM1908" s="40" t="s">
        <v>7285</v>
      </c>
      <c r="AN1908" s="40" t="s">
        <v>5627</v>
      </c>
      <c r="AO1908" s="44"/>
    </row>
    <row r="1909">
      <c r="A1909" s="41">
        <v>55.0</v>
      </c>
      <c r="B1909" s="42">
        <v>1.67E9</v>
      </c>
      <c r="C1909" s="42">
        <v>3356.0</v>
      </c>
      <c r="D1909" s="40" t="s">
        <v>1243</v>
      </c>
      <c r="E1909" s="41">
        <v>140.0</v>
      </c>
      <c r="F1909" s="41">
        <v>35.0</v>
      </c>
      <c r="G1909" s="41">
        <v>70.0</v>
      </c>
      <c r="H1909" s="41">
        <v>-3.07733</v>
      </c>
      <c r="I1909" s="41">
        <v>10000.0</v>
      </c>
      <c r="J1909" s="41">
        <v>5000.0</v>
      </c>
      <c r="K1909" s="41">
        <v>1200.0</v>
      </c>
      <c r="L1909" s="41">
        <v>600.0</v>
      </c>
      <c r="M1909" s="41">
        <v>30.0</v>
      </c>
      <c r="N1909" s="40" t="s">
        <v>207</v>
      </c>
      <c r="O1909" s="40" t="s">
        <v>1371</v>
      </c>
      <c r="P1909" s="40" t="s">
        <v>1372</v>
      </c>
      <c r="Q1909" s="40" t="s">
        <v>210</v>
      </c>
      <c r="R1909" s="40" t="b">
        <v>0</v>
      </c>
      <c r="S1909" s="40" t="s">
        <v>211</v>
      </c>
      <c r="T1909" s="40" t="s">
        <v>212</v>
      </c>
      <c r="U1909" s="41">
        <v>0.1</v>
      </c>
      <c r="V1909" s="41">
        <v>0.9</v>
      </c>
      <c r="W1909" s="41">
        <v>0.1</v>
      </c>
      <c r="X1909" s="41">
        <v>0.5</v>
      </c>
      <c r="Y1909" s="40" t="b">
        <v>0</v>
      </c>
      <c r="Z1909" s="40" t="b">
        <v>1</v>
      </c>
      <c r="AA1909" s="40" t="b">
        <v>0</v>
      </c>
      <c r="AB1909" s="40" t="b">
        <v>0</v>
      </c>
      <c r="AC1909" s="41" t="s">
        <v>13614</v>
      </c>
      <c r="AD1909" s="41" t="s">
        <v>13252</v>
      </c>
      <c r="AE1909" s="41">
        <v>1202.572</v>
      </c>
      <c r="AF1909" s="41">
        <v>-3.1602</v>
      </c>
      <c r="AG1909" s="42">
        <v>5.11E41</v>
      </c>
      <c r="AH1909" s="51">
        <v>0.026931</v>
      </c>
      <c r="AI1909" s="45" t="s">
        <v>13615</v>
      </c>
      <c r="AJ1909" s="44" t="s">
        <v>397</v>
      </c>
      <c r="AK1909" s="41">
        <v>6590.0</v>
      </c>
      <c r="AL1909" s="40" t="s">
        <v>2224</v>
      </c>
      <c r="AM1909" s="40" t="s">
        <v>7285</v>
      </c>
      <c r="AN1909" s="40" t="s">
        <v>5643</v>
      </c>
      <c r="AO1909" s="44"/>
    </row>
    <row r="1910">
      <c r="A1910" s="41">
        <v>147.0</v>
      </c>
      <c r="B1910" s="42">
        <v>1.67E9</v>
      </c>
      <c r="C1910" s="42">
        <v>3356.0</v>
      </c>
      <c r="D1910" s="40" t="s">
        <v>1243</v>
      </c>
      <c r="E1910" s="41">
        <v>140.0</v>
      </c>
      <c r="F1910" s="41">
        <v>35.0</v>
      </c>
      <c r="G1910" s="41">
        <v>70.0</v>
      </c>
      <c r="H1910" s="41">
        <v>-3.07733</v>
      </c>
      <c r="I1910" s="41">
        <v>10000.0</v>
      </c>
      <c r="J1910" s="41">
        <v>5000.0</v>
      </c>
      <c r="K1910" s="41">
        <v>1200.0</v>
      </c>
      <c r="L1910" s="41">
        <v>600.0</v>
      </c>
      <c r="M1910" s="41">
        <v>50.0</v>
      </c>
      <c r="N1910" s="40" t="s">
        <v>207</v>
      </c>
      <c r="O1910" s="40" t="s">
        <v>208</v>
      </c>
      <c r="P1910" s="40" t="s">
        <v>1372</v>
      </c>
      <c r="Q1910" s="40" t="s">
        <v>210</v>
      </c>
      <c r="R1910" s="40" t="b">
        <v>0</v>
      </c>
      <c r="S1910" s="40" t="s">
        <v>211</v>
      </c>
      <c r="T1910" s="40" t="s">
        <v>212</v>
      </c>
      <c r="U1910" s="41">
        <v>0.1</v>
      </c>
      <c r="V1910" s="41">
        <v>0.9</v>
      </c>
      <c r="W1910" s="41">
        <v>0.2</v>
      </c>
      <c r="X1910" s="41">
        <v>0.4</v>
      </c>
      <c r="Y1910" s="40" t="b">
        <v>0</v>
      </c>
      <c r="Z1910" s="40" t="b">
        <v>1</v>
      </c>
      <c r="AA1910" s="40" t="b">
        <v>0</v>
      </c>
      <c r="AB1910" s="40" t="b">
        <v>0</v>
      </c>
      <c r="AC1910" s="41" t="s">
        <v>13616</v>
      </c>
      <c r="AD1910" s="41" t="s">
        <v>13617</v>
      </c>
      <c r="AE1910" s="41">
        <v>977.2886</v>
      </c>
      <c r="AF1910" s="41">
        <v>-3.16044</v>
      </c>
      <c r="AG1910" s="42">
        <v>1.39E42</v>
      </c>
      <c r="AH1910" s="51">
        <v>0.027009</v>
      </c>
      <c r="AI1910" s="45" t="s">
        <v>13618</v>
      </c>
      <c r="AJ1910" s="40" t="s">
        <v>13619</v>
      </c>
      <c r="AK1910" s="41">
        <v>10000.0</v>
      </c>
      <c r="AL1910" s="40" t="s">
        <v>216</v>
      </c>
      <c r="AM1910" s="40" t="s">
        <v>7285</v>
      </c>
      <c r="AN1910" s="40" t="s">
        <v>5627</v>
      </c>
      <c r="AO1910" s="44"/>
    </row>
    <row r="1911">
      <c r="A1911" s="41">
        <v>94.0</v>
      </c>
      <c r="B1911" s="42">
        <v>1.67E9</v>
      </c>
      <c r="C1911" s="42">
        <v>3356.0</v>
      </c>
      <c r="D1911" s="40" t="s">
        <v>1243</v>
      </c>
      <c r="E1911" s="41">
        <v>140.0</v>
      </c>
      <c r="F1911" s="41">
        <v>35.0</v>
      </c>
      <c r="G1911" s="41">
        <v>70.0</v>
      </c>
      <c r="H1911" s="41">
        <v>-3.07733</v>
      </c>
      <c r="I1911" s="41">
        <v>10000.0</v>
      </c>
      <c r="J1911" s="41">
        <v>5000.0</v>
      </c>
      <c r="K1911" s="41">
        <v>1200.0</v>
      </c>
      <c r="L1911" s="41">
        <v>600.0</v>
      </c>
      <c r="M1911" s="41">
        <v>50.0</v>
      </c>
      <c r="N1911" s="40" t="s">
        <v>207</v>
      </c>
      <c r="O1911" s="40" t="s">
        <v>1371</v>
      </c>
      <c r="P1911" s="40" t="s">
        <v>209</v>
      </c>
      <c r="Q1911" s="40" t="s">
        <v>210</v>
      </c>
      <c r="R1911" s="40" t="b">
        <v>0</v>
      </c>
      <c r="S1911" s="40" t="s">
        <v>211</v>
      </c>
      <c r="T1911" s="40" t="s">
        <v>212</v>
      </c>
      <c r="U1911" s="41">
        <v>0.1</v>
      </c>
      <c r="V1911" s="41">
        <v>0.9</v>
      </c>
      <c r="W1911" s="41">
        <v>0.2</v>
      </c>
      <c r="X1911" s="41">
        <v>0.5</v>
      </c>
      <c r="Y1911" s="40" t="b">
        <v>0</v>
      </c>
      <c r="Z1911" s="40" t="b">
        <v>1</v>
      </c>
      <c r="AA1911" s="40" t="b">
        <v>0</v>
      </c>
      <c r="AB1911" s="40" t="b">
        <v>0</v>
      </c>
      <c r="AC1911" s="41" t="s">
        <v>13620</v>
      </c>
      <c r="AD1911" s="41" t="s">
        <v>13621</v>
      </c>
      <c r="AE1911" s="41">
        <v>1202.509</v>
      </c>
      <c r="AF1911" s="41">
        <v>-3.16128</v>
      </c>
      <c r="AG1911" s="42">
        <v>3.48E41</v>
      </c>
      <c r="AH1911" s="51">
        <v>0.027282</v>
      </c>
      <c r="AI1911" s="45" t="s">
        <v>13622</v>
      </c>
      <c r="AJ1911" s="40" t="s">
        <v>13623</v>
      </c>
      <c r="AK1911" s="41">
        <v>3866.0</v>
      </c>
      <c r="AL1911" s="40" t="s">
        <v>2224</v>
      </c>
      <c r="AM1911" s="40" t="s">
        <v>7285</v>
      </c>
      <c r="AN1911" s="40" t="s">
        <v>5643</v>
      </c>
      <c r="AO1911" s="40"/>
    </row>
    <row r="1912">
      <c r="A1912" s="41">
        <v>104.0</v>
      </c>
      <c r="B1912" s="42">
        <v>1.67E9</v>
      </c>
      <c r="C1912" s="42">
        <v>3356.0</v>
      </c>
      <c r="D1912" s="40" t="s">
        <v>1243</v>
      </c>
      <c r="E1912" s="41">
        <v>140.0</v>
      </c>
      <c r="F1912" s="41">
        <v>35.0</v>
      </c>
      <c r="G1912" s="41">
        <v>70.0</v>
      </c>
      <c r="H1912" s="41">
        <v>-3.07733</v>
      </c>
      <c r="I1912" s="41">
        <v>10000.0</v>
      </c>
      <c r="J1912" s="41">
        <v>5000.0</v>
      </c>
      <c r="K1912" s="41">
        <v>1200.0</v>
      </c>
      <c r="L1912" s="41">
        <v>600.0</v>
      </c>
      <c r="M1912" s="41">
        <v>50.0</v>
      </c>
      <c r="N1912" s="40" t="s">
        <v>207</v>
      </c>
      <c r="O1912" s="40" t="s">
        <v>208</v>
      </c>
      <c r="P1912" s="40" t="s">
        <v>209</v>
      </c>
      <c r="Q1912" s="40" t="s">
        <v>210</v>
      </c>
      <c r="R1912" s="40" t="b">
        <v>0</v>
      </c>
      <c r="S1912" s="40" t="s">
        <v>12879</v>
      </c>
      <c r="T1912" s="40" t="s">
        <v>212</v>
      </c>
      <c r="U1912" s="41">
        <v>0.1</v>
      </c>
      <c r="V1912" s="41">
        <v>0.9</v>
      </c>
      <c r="W1912" s="41">
        <v>0.2</v>
      </c>
      <c r="X1912" s="41">
        <v>0.6</v>
      </c>
      <c r="Y1912" s="40" t="b">
        <v>0</v>
      </c>
      <c r="Z1912" s="40" t="b">
        <v>1</v>
      </c>
      <c r="AA1912" s="40" t="b">
        <v>0</v>
      </c>
      <c r="AB1912" s="40" t="b">
        <v>0</v>
      </c>
      <c r="AC1912" s="41" t="s">
        <v>13624</v>
      </c>
      <c r="AD1912" s="41" t="s">
        <v>13625</v>
      </c>
      <c r="AE1912" s="41">
        <v>1201.674</v>
      </c>
      <c r="AF1912" s="41">
        <v>-3.16151</v>
      </c>
      <c r="AG1912" s="42">
        <v>1.34E42</v>
      </c>
      <c r="AH1912" s="51">
        <v>0.027355</v>
      </c>
      <c r="AI1912" s="45" t="s">
        <v>13626</v>
      </c>
      <c r="AJ1912" s="40" t="s">
        <v>13627</v>
      </c>
      <c r="AK1912" s="41">
        <v>6633.0</v>
      </c>
      <c r="AL1912" s="40" t="s">
        <v>2224</v>
      </c>
      <c r="AM1912" s="40" t="s">
        <v>7285</v>
      </c>
      <c r="AN1912" s="40" t="s">
        <v>5627</v>
      </c>
      <c r="AO1912" s="44"/>
    </row>
    <row r="1913">
      <c r="A1913" s="41">
        <v>105.0</v>
      </c>
      <c r="B1913" s="42">
        <v>1.67E9</v>
      </c>
      <c r="C1913" s="42">
        <v>3356.0</v>
      </c>
      <c r="D1913" s="40" t="s">
        <v>1243</v>
      </c>
      <c r="E1913" s="41">
        <v>140.0</v>
      </c>
      <c r="F1913" s="41">
        <v>35.0</v>
      </c>
      <c r="G1913" s="41">
        <v>70.0</v>
      </c>
      <c r="H1913" s="41">
        <v>-3.07733</v>
      </c>
      <c r="I1913" s="41">
        <v>10000.0</v>
      </c>
      <c r="J1913" s="41">
        <v>5000.0</v>
      </c>
      <c r="K1913" s="41">
        <v>1200.0</v>
      </c>
      <c r="L1913" s="41">
        <v>600.0</v>
      </c>
      <c r="M1913" s="41">
        <v>50.0</v>
      </c>
      <c r="N1913" s="40" t="s">
        <v>207</v>
      </c>
      <c r="O1913" s="40" t="s">
        <v>208</v>
      </c>
      <c r="P1913" s="40" t="s">
        <v>209</v>
      </c>
      <c r="Q1913" s="40" t="s">
        <v>210</v>
      </c>
      <c r="R1913" s="40" t="b">
        <v>0</v>
      </c>
      <c r="S1913" s="40" t="s">
        <v>12879</v>
      </c>
      <c r="T1913" s="40" t="s">
        <v>212</v>
      </c>
      <c r="U1913" s="41">
        <v>0.1</v>
      </c>
      <c r="V1913" s="41">
        <v>0.9</v>
      </c>
      <c r="W1913" s="41">
        <v>0.3</v>
      </c>
      <c r="X1913" s="41">
        <v>0.4</v>
      </c>
      <c r="Y1913" s="40" t="b">
        <v>0</v>
      </c>
      <c r="Z1913" s="40" t="b">
        <v>1</v>
      </c>
      <c r="AA1913" s="40" t="b">
        <v>0</v>
      </c>
      <c r="AB1913" s="40" t="b">
        <v>0</v>
      </c>
      <c r="AC1913" s="41" t="s">
        <v>7159</v>
      </c>
      <c r="AD1913" s="41" t="s">
        <v>13628</v>
      </c>
      <c r="AE1913" s="41">
        <v>1202.222</v>
      </c>
      <c r="AF1913" s="41">
        <v>-3.16167</v>
      </c>
      <c r="AG1913" s="42">
        <v>1.38E42</v>
      </c>
      <c r="AH1913" s="51">
        <v>0.027409</v>
      </c>
      <c r="AI1913" s="45" t="s">
        <v>13629</v>
      </c>
      <c r="AJ1913" s="40" t="s">
        <v>13630</v>
      </c>
      <c r="AK1913" s="41">
        <v>9764.0</v>
      </c>
      <c r="AL1913" s="40" t="s">
        <v>2224</v>
      </c>
      <c r="AM1913" s="40" t="s">
        <v>7285</v>
      </c>
      <c r="AN1913" s="40" t="s">
        <v>5627</v>
      </c>
      <c r="AO1913" s="44"/>
    </row>
    <row r="1914">
      <c r="A1914" s="41">
        <v>209.0</v>
      </c>
      <c r="B1914" s="42">
        <v>1.67E9</v>
      </c>
      <c r="C1914" s="42">
        <v>3356.0</v>
      </c>
      <c r="D1914" s="40" t="s">
        <v>1243</v>
      </c>
      <c r="E1914" s="41">
        <v>140.0</v>
      </c>
      <c r="F1914" s="41">
        <v>35.0</v>
      </c>
      <c r="G1914" s="41">
        <v>70.0</v>
      </c>
      <c r="H1914" s="41">
        <v>-3.07733</v>
      </c>
      <c r="I1914" s="41">
        <v>10000.0</v>
      </c>
      <c r="J1914" s="41">
        <v>5000.0</v>
      </c>
      <c r="K1914" s="41">
        <v>1200.0</v>
      </c>
      <c r="L1914" s="41">
        <v>600.0</v>
      </c>
      <c r="M1914" s="41">
        <v>100.0</v>
      </c>
      <c r="N1914" s="40" t="s">
        <v>207</v>
      </c>
      <c r="O1914" s="40" t="s">
        <v>1371</v>
      </c>
      <c r="P1914" s="40" t="s">
        <v>7310</v>
      </c>
      <c r="Q1914" s="40" t="s">
        <v>210</v>
      </c>
      <c r="R1914" s="40" t="b">
        <v>0</v>
      </c>
      <c r="S1914" s="40" t="s">
        <v>12879</v>
      </c>
      <c r="T1914" s="40" t="s">
        <v>212</v>
      </c>
      <c r="U1914" s="41">
        <v>0.1</v>
      </c>
      <c r="V1914" s="41">
        <v>0.9</v>
      </c>
      <c r="W1914" s="41">
        <v>0.1</v>
      </c>
      <c r="X1914" s="41">
        <v>0.6</v>
      </c>
      <c r="Y1914" s="40" t="b">
        <v>0</v>
      </c>
      <c r="Z1914" s="40" t="b">
        <v>1</v>
      </c>
      <c r="AA1914" s="40" t="b">
        <v>0</v>
      </c>
      <c r="AB1914" s="40" t="b">
        <v>0</v>
      </c>
      <c r="AC1914" s="41" t="s">
        <v>13631</v>
      </c>
      <c r="AD1914" s="41" t="s">
        <v>13632</v>
      </c>
      <c r="AE1914" s="41">
        <v>1203.46</v>
      </c>
      <c r="AF1914" s="41">
        <v>-3.16217</v>
      </c>
      <c r="AG1914" s="42">
        <v>8.6E41</v>
      </c>
      <c r="AH1914" s="51">
        <v>0.027571</v>
      </c>
      <c r="AI1914" s="45" t="s">
        <v>13633</v>
      </c>
      <c r="AJ1914" s="40" t="s">
        <v>13634</v>
      </c>
      <c r="AK1914" s="41">
        <v>1163.0</v>
      </c>
      <c r="AL1914" s="40" t="s">
        <v>2224</v>
      </c>
      <c r="AM1914" s="40" t="s">
        <v>7285</v>
      </c>
      <c r="AN1914" s="40" t="s">
        <v>5643</v>
      </c>
      <c r="AO1914" s="44"/>
    </row>
    <row r="1915">
      <c r="A1915" s="41">
        <v>70.0</v>
      </c>
      <c r="B1915" s="42">
        <v>1.67E9</v>
      </c>
      <c r="C1915" s="42">
        <v>3356.0</v>
      </c>
      <c r="D1915" s="40" t="s">
        <v>1243</v>
      </c>
      <c r="E1915" s="41">
        <v>140.0</v>
      </c>
      <c r="F1915" s="41">
        <v>35.0</v>
      </c>
      <c r="G1915" s="41">
        <v>70.0</v>
      </c>
      <c r="H1915" s="41">
        <v>-3.07733</v>
      </c>
      <c r="I1915" s="41">
        <v>10000.0</v>
      </c>
      <c r="J1915" s="41">
        <v>5000.0</v>
      </c>
      <c r="K1915" s="41">
        <v>1200.0</v>
      </c>
      <c r="L1915" s="41">
        <v>600.0</v>
      </c>
      <c r="M1915" s="41">
        <v>30.0</v>
      </c>
      <c r="N1915" s="40" t="s">
        <v>207</v>
      </c>
      <c r="O1915" s="40" t="s">
        <v>208</v>
      </c>
      <c r="P1915" s="40" t="s">
        <v>1372</v>
      </c>
      <c r="Q1915" s="40" t="s">
        <v>210</v>
      </c>
      <c r="R1915" s="40" t="b">
        <v>0</v>
      </c>
      <c r="S1915" s="40" t="s">
        <v>12879</v>
      </c>
      <c r="T1915" s="40" t="s">
        <v>212</v>
      </c>
      <c r="U1915" s="41">
        <v>0.1</v>
      </c>
      <c r="V1915" s="41">
        <v>0.9</v>
      </c>
      <c r="W1915" s="41">
        <v>0.3</v>
      </c>
      <c r="X1915" s="41">
        <v>0.5</v>
      </c>
      <c r="Y1915" s="40" t="b">
        <v>0</v>
      </c>
      <c r="Z1915" s="40" t="b">
        <v>1</v>
      </c>
      <c r="AA1915" s="40" t="b">
        <v>0</v>
      </c>
      <c r="AB1915" s="40" t="b">
        <v>0</v>
      </c>
      <c r="AC1915" s="41" t="s">
        <v>13635</v>
      </c>
      <c r="AD1915" s="41" t="s">
        <v>9731</v>
      </c>
      <c r="AE1915" s="41">
        <v>905.7539</v>
      </c>
      <c r="AF1915" s="41">
        <v>-3.1622</v>
      </c>
      <c r="AG1915" s="42">
        <v>1.16E42</v>
      </c>
      <c r="AH1915" s="51">
        <v>0.027579</v>
      </c>
      <c r="AI1915" s="45" t="s">
        <v>13636</v>
      </c>
      <c r="AJ1915" s="40" t="s">
        <v>13637</v>
      </c>
      <c r="AK1915" s="41">
        <v>10000.0</v>
      </c>
      <c r="AL1915" s="40" t="s">
        <v>216</v>
      </c>
      <c r="AM1915" s="40" t="s">
        <v>7285</v>
      </c>
      <c r="AN1915" s="40" t="s">
        <v>5627</v>
      </c>
      <c r="AO1915" s="44"/>
    </row>
    <row r="1916">
      <c r="A1916" s="41">
        <v>33.0</v>
      </c>
      <c r="B1916" s="42">
        <v>1.67E9</v>
      </c>
      <c r="C1916" s="42">
        <v>3356.0</v>
      </c>
      <c r="D1916" s="40" t="s">
        <v>1243</v>
      </c>
      <c r="E1916" s="41">
        <v>140.0</v>
      </c>
      <c r="F1916" s="41">
        <v>35.0</v>
      </c>
      <c r="G1916" s="41">
        <v>70.0</v>
      </c>
      <c r="H1916" s="41">
        <v>-3.07733</v>
      </c>
      <c r="I1916" s="41">
        <v>10000.0</v>
      </c>
      <c r="J1916" s="41">
        <v>5000.0</v>
      </c>
      <c r="K1916" s="41">
        <v>1200.0</v>
      </c>
      <c r="L1916" s="41">
        <v>600.0</v>
      </c>
      <c r="M1916" s="41">
        <v>30.0</v>
      </c>
      <c r="N1916" s="40" t="s">
        <v>207</v>
      </c>
      <c r="O1916" s="40" t="s">
        <v>1371</v>
      </c>
      <c r="P1916" s="40" t="s">
        <v>7310</v>
      </c>
      <c r="Q1916" s="40" t="s">
        <v>210</v>
      </c>
      <c r="R1916" s="40" t="b">
        <v>0</v>
      </c>
      <c r="S1916" s="40" t="s">
        <v>12879</v>
      </c>
      <c r="T1916" s="40" t="s">
        <v>212</v>
      </c>
      <c r="U1916" s="41">
        <v>0.1</v>
      </c>
      <c r="V1916" s="41">
        <v>0.9</v>
      </c>
      <c r="W1916" s="41">
        <v>0.3</v>
      </c>
      <c r="X1916" s="41">
        <v>0.4</v>
      </c>
      <c r="Y1916" s="40" t="b">
        <v>0</v>
      </c>
      <c r="Z1916" s="40" t="b">
        <v>1</v>
      </c>
      <c r="AA1916" s="40" t="b">
        <v>0</v>
      </c>
      <c r="AB1916" s="40" t="b">
        <v>0</v>
      </c>
      <c r="AC1916" s="41" t="s">
        <v>13638</v>
      </c>
      <c r="AD1916" s="41" t="s">
        <v>13639</v>
      </c>
      <c r="AE1916" s="41">
        <v>1201.941</v>
      </c>
      <c r="AF1916" s="41">
        <v>-3.16269</v>
      </c>
      <c r="AG1916" s="42">
        <v>1.54E41</v>
      </c>
      <c r="AH1916" s="51">
        <v>0.027738</v>
      </c>
      <c r="AI1916" s="45" t="s">
        <v>13640</v>
      </c>
      <c r="AJ1916" s="40" t="s">
        <v>13641</v>
      </c>
      <c r="AK1916" s="41">
        <v>5055.0</v>
      </c>
      <c r="AL1916" s="40" t="s">
        <v>2224</v>
      </c>
      <c r="AM1916" s="40" t="s">
        <v>7285</v>
      </c>
      <c r="AN1916" s="40" t="s">
        <v>5643</v>
      </c>
      <c r="AO1916" s="40"/>
    </row>
    <row r="1917">
      <c r="A1917" s="41">
        <v>158.0</v>
      </c>
      <c r="B1917" s="42">
        <v>1.67E9</v>
      </c>
      <c r="C1917" s="42">
        <v>3356.0</v>
      </c>
      <c r="D1917" s="40" t="s">
        <v>1243</v>
      </c>
      <c r="E1917" s="41">
        <v>140.0</v>
      </c>
      <c r="F1917" s="41">
        <v>35.0</v>
      </c>
      <c r="G1917" s="41">
        <v>70.0</v>
      </c>
      <c r="H1917" s="41">
        <v>-3.07733</v>
      </c>
      <c r="I1917" s="41">
        <v>10000.0</v>
      </c>
      <c r="J1917" s="41">
        <v>5000.0</v>
      </c>
      <c r="K1917" s="41">
        <v>1200.0</v>
      </c>
      <c r="L1917" s="41">
        <v>600.0</v>
      </c>
      <c r="M1917" s="41">
        <v>50.0</v>
      </c>
      <c r="N1917" s="40" t="s">
        <v>207</v>
      </c>
      <c r="O1917" s="40" t="s">
        <v>1371</v>
      </c>
      <c r="P1917" s="40" t="s">
        <v>1372</v>
      </c>
      <c r="Q1917" s="40" t="s">
        <v>210</v>
      </c>
      <c r="R1917" s="40" t="b">
        <v>0</v>
      </c>
      <c r="S1917" s="40" t="s">
        <v>12879</v>
      </c>
      <c r="T1917" s="40" t="s">
        <v>212</v>
      </c>
      <c r="U1917" s="41">
        <v>0.1</v>
      </c>
      <c r="V1917" s="41">
        <v>0.9</v>
      </c>
      <c r="W1917" s="41">
        <v>0.2</v>
      </c>
      <c r="X1917" s="41">
        <v>0.6</v>
      </c>
      <c r="Y1917" s="40" t="b">
        <v>0</v>
      </c>
      <c r="Z1917" s="40" t="b">
        <v>1</v>
      </c>
      <c r="AA1917" s="40" t="b">
        <v>0</v>
      </c>
      <c r="AB1917" s="40" t="b">
        <v>0</v>
      </c>
      <c r="AC1917" s="41" t="s">
        <v>13642</v>
      </c>
      <c r="AD1917" s="41" t="s">
        <v>13643</v>
      </c>
      <c r="AE1917" s="41">
        <v>1203.412</v>
      </c>
      <c r="AF1917" s="41">
        <v>-3.16376</v>
      </c>
      <c r="AG1917" s="42">
        <v>1.04E42</v>
      </c>
      <c r="AH1917" s="51">
        <v>0.028086</v>
      </c>
      <c r="AI1917" s="45" t="s">
        <v>13644</v>
      </c>
      <c r="AJ1917" s="40" t="s">
        <v>13645</v>
      </c>
      <c r="AK1917" s="41">
        <v>3071.0</v>
      </c>
      <c r="AL1917" s="40" t="s">
        <v>2224</v>
      </c>
      <c r="AM1917" s="40" t="s">
        <v>7285</v>
      </c>
      <c r="AN1917" s="40" t="s">
        <v>5643</v>
      </c>
      <c r="AO1917" s="44"/>
    </row>
    <row r="1918">
      <c r="A1918" s="41">
        <v>114.0</v>
      </c>
      <c r="B1918" s="42">
        <v>1.67E9</v>
      </c>
      <c r="C1918" s="42">
        <v>3356.0</v>
      </c>
      <c r="D1918" s="40" t="s">
        <v>1243</v>
      </c>
      <c r="E1918" s="41">
        <v>140.0</v>
      </c>
      <c r="F1918" s="41">
        <v>35.0</v>
      </c>
      <c r="G1918" s="41">
        <v>70.0</v>
      </c>
      <c r="H1918" s="41">
        <v>-3.07733</v>
      </c>
      <c r="I1918" s="41">
        <v>10000.0</v>
      </c>
      <c r="J1918" s="41">
        <v>5000.0</v>
      </c>
      <c r="K1918" s="41">
        <v>1200.0</v>
      </c>
      <c r="L1918" s="41">
        <v>600.0</v>
      </c>
      <c r="M1918" s="41">
        <v>50.0</v>
      </c>
      <c r="N1918" s="40" t="s">
        <v>207</v>
      </c>
      <c r="O1918" s="40" t="s">
        <v>1371</v>
      </c>
      <c r="P1918" s="40" t="s">
        <v>7310</v>
      </c>
      <c r="Q1918" s="40" t="s">
        <v>210</v>
      </c>
      <c r="R1918" s="40" t="b">
        <v>0</v>
      </c>
      <c r="S1918" s="40" t="s">
        <v>211</v>
      </c>
      <c r="T1918" s="40" t="s">
        <v>212</v>
      </c>
      <c r="U1918" s="41">
        <v>0.1</v>
      </c>
      <c r="V1918" s="41">
        <v>0.9</v>
      </c>
      <c r="W1918" s="41">
        <v>0.3</v>
      </c>
      <c r="X1918" s="41">
        <v>0.4</v>
      </c>
      <c r="Y1918" s="40" t="b">
        <v>0</v>
      </c>
      <c r="Z1918" s="40" t="b">
        <v>1</v>
      </c>
      <c r="AA1918" s="40" t="b">
        <v>0</v>
      </c>
      <c r="AB1918" s="40" t="b">
        <v>0</v>
      </c>
      <c r="AC1918" s="41" t="s">
        <v>13646</v>
      </c>
      <c r="AD1918" s="41" t="s">
        <v>13647</v>
      </c>
      <c r="AE1918" s="41">
        <v>1202.777</v>
      </c>
      <c r="AF1918" s="41">
        <v>-3.16389</v>
      </c>
      <c r="AG1918" s="42">
        <v>1.39E42</v>
      </c>
      <c r="AH1918" s="51">
        <v>0.028128</v>
      </c>
      <c r="AI1918" s="45" t="s">
        <v>13648</v>
      </c>
      <c r="AJ1918" s="40" t="s">
        <v>13649</v>
      </c>
      <c r="AK1918" s="41">
        <v>3306.0</v>
      </c>
      <c r="AL1918" s="40" t="s">
        <v>2224</v>
      </c>
      <c r="AM1918" s="40" t="s">
        <v>7285</v>
      </c>
      <c r="AN1918" s="40" t="s">
        <v>5643</v>
      </c>
      <c r="AO1918" s="44"/>
    </row>
    <row r="1919">
      <c r="A1919" s="41">
        <v>116.0</v>
      </c>
      <c r="B1919" s="42">
        <v>1.67E9</v>
      </c>
      <c r="C1919" s="42">
        <v>3356.0</v>
      </c>
      <c r="D1919" s="40" t="s">
        <v>1243</v>
      </c>
      <c r="E1919" s="41">
        <v>140.0</v>
      </c>
      <c r="F1919" s="41">
        <v>35.0</v>
      </c>
      <c r="G1919" s="41">
        <v>70.0</v>
      </c>
      <c r="H1919" s="41">
        <v>-3.07733</v>
      </c>
      <c r="I1919" s="41">
        <v>10000.0</v>
      </c>
      <c r="J1919" s="41">
        <v>5000.0</v>
      </c>
      <c r="K1919" s="41">
        <v>1200.0</v>
      </c>
      <c r="L1919" s="41">
        <v>600.0</v>
      </c>
      <c r="M1919" s="41">
        <v>50.0</v>
      </c>
      <c r="N1919" s="40" t="s">
        <v>207</v>
      </c>
      <c r="O1919" s="40" t="s">
        <v>1371</v>
      </c>
      <c r="P1919" s="40" t="s">
        <v>7310</v>
      </c>
      <c r="Q1919" s="40" t="s">
        <v>210</v>
      </c>
      <c r="R1919" s="40" t="b">
        <v>0</v>
      </c>
      <c r="S1919" s="40" t="s">
        <v>211</v>
      </c>
      <c r="T1919" s="40" t="s">
        <v>212</v>
      </c>
      <c r="U1919" s="41">
        <v>0.1</v>
      </c>
      <c r="V1919" s="41">
        <v>0.9</v>
      </c>
      <c r="W1919" s="41">
        <v>0.3</v>
      </c>
      <c r="X1919" s="41">
        <v>0.6</v>
      </c>
      <c r="Y1919" s="40" t="b">
        <v>0</v>
      </c>
      <c r="Z1919" s="40" t="b">
        <v>1</v>
      </c>
      <c r="AA1919" s="40" t="b">
        <v>0</v>
      </c>
      <c r="AB1919" s="40" t="b">
        <v>0</v>
      </c>
      <c r="AC1919" s="41" t="s">
        <v>13650</v>
      </c>
      <c r="AD1919" s="41" t="s">
        <v>13651</v>
      </c>
      <c r="AE1919" s="41">
        <v>1202.74</v>
      </c>
      <c r="AF1919" s="41">
        <v>-3.16414</v>
      </c>
      <c r="AG1919" s="42">
        <v>1.39E42</v>
      </c>
      <c r="AH1919" s="51">
        <v>0.028211</v>
      </c>
      <c r="AI1919" s="45" t="s">
        <v>13652</v>
      </c>
      <c r="AJ1919" s="40" t="s">
        <v>13653</v>
      </c>
      <c r="AK1919" s="41">
        <v>2487.0</v>
      </c>
      <c r="AL1919" s="40" t="s">
        <v>2224</v>
      </c>
      <c r="AM1919" s="40" t="s">
        <v>7285</v>
      </c>
      <c r="AN1919" s="40" t="s">
        <v>5643</v>
      </c>
      <c r="AO1919" s="44"/>
    </row>
    <row r="1920">
      <c r="A1920" s="41">
        <v>19.0</v>
      </c>
      <c r="B1920" s="42">
        <v>1.67E9</v>
      </c>
      <c r="C1920" s="42">
        <v>3356.0</v>
      </c>
      <c r="D1920" s="40" t="s">
        <v>1243</v>
      </c>
      <c r="E1920" s="41">
        <v>140.0</v>
      </c>
      <c r="F1920" s="41">
        <v>35.0</v>
      </c>
      <c r="G1920" s="41">
        <v>70.0</v>
      </c>
      <c r="H1920" s="41">
        <v>-3.07733</v>
      </c>
      <c r="I1920" s="41">
        <v>10000.0</v>
      </c>
      <c r="J1920" s="41">
        <v>5000.0</v>
      </c>
      <c r="K1920" s="41">
        <v>1200.0</v>
      </c>
      <c r="L1920" s="41">
        <v>600.0</v>
      </c>
      <c r="M1920" s="41">
        <v>30.0</v>
      </c>
      <c r="N1920" s="40" t="s">
        <v>207</v>
      </c>
      <c r="O1920" s="40" t="s">
        <v>208</v>
      </c>
      <c r="P1920" s="40" t="s">
        <v>7310</v>
      </c>
      <c r="Q1920" s="40" t="s">
        <v>210</v>
      </c>
      <c r="R1920" s="40" t="b">
        <v>0</v>
      </c>
      <c r="S1920" s="40" t="s">
        <v>211</v>
      </c>
      <c r="T1920" s="40" t="s">
        <v>212</v>
      </c>
      <c r="U1920" s="41">
        <v>0.1</v>
      </c>
      <c r="V1920" s="41">
        <v>0.9</v>
      </c>
      <c r="W1920" s="41">
        <v>0.1</v>
      </c>
      <c r="X1920" s="41">
        <v>0.5</v>
      </c>
      <c r="Y1920" s="40" t="b">
        <v>0</v>
      </c>
      <c r="Z1920" s="40" t="b">
        <v>1</v>
      </c>
      <c r="AA1920" s="40" t="b">
        <v>0</v>
      </c>
      <c r="AB1920" s="40" t="b">
        <v>0</v>
      </c>
      <c r="AC1920" s="41" t="s">
        <v>13654</v>
      </c>
      <c r="AD1920" s="41" t="s">
        <v>13655</v>
      </c>
      <c r="AE1920" s="41">
        <v>1166.023</v>
      </c>
      <c r="AF1920" s="41">
        <v>-3.16422</v>
      </c>
      <c r="AG1920" s="42">
        <v>3.43E41</v>
      </c>
      <c r="AH1920" s="51">
        <v>0.028238</v>
      </c>
      <c r="AI1920" s="45" t="s">
        <v>13656</v>
      </c>
      <c r="AJ1920" s="44" t="s">
        <v>397</v>
      </c>
      <c r="AK1920" s="41">
        <v>10000.0</v>
      </c>
      <c r="AL1920" s="40" t="s">
        <v>216</v>
      </c>
      <c r="AM1920" s="40" t="s">
        <v>7285</v>
      </c>
      <c r="AN1920" s="40" t="s">
        <v>5627</v>
      </c>
      <c r="AO1920" s="44"/>
    </row>
    <row r="1921">
      <c r="A1921" s="41">
        <v>85.0</v>
      </c>
      <c r="B1921" s="42">
        <v>1.67E9</v>
      </c>
      <c r="C1921" s="42">
        <v>3356.0</v>
      </c>
      <c r="D1921" s="40" t="s">
        <v>1243</v>
      </c>
      <c r="E1921" s="41">
        <v>140.0</v>
      </c>
      <c r="F1921" s="41">
        <v>35.0</v>
      </c>
      <c r="G1921" s="41">
        <v>70.0</v>
      </c>
      <c r="H1921" s="41">
        <v>-3.07733</v>
      </c>
      <c r="I1921" s="41">
        <v>10000.0</v>
      </c>
      <c r="J1921" s="41">
        <v>5000.0</v>
      </c>
      <c r="K1921" s="41">
        <v>1200.0</v>
      </c>
      <c r="L1921" s="41">
        <v>600.0</v>
      </c>
      <c r="M1921" s="41">
        <v>30.0</v>
      </c>
      <c r="N1921" s="40" t="s">
        <v>207</v>
      </c>
      <c r="O1921" s="40" t="s">
        <v>208</v>
      </c>
      <c r="P1921" s="40" t="s">
        <v>212</v>
      </c>
      <c r="Q1921" s="40" t="s">
        <v>210</v>
      </c>
      <c r="R1921" s="40" t="b">
        <v>0</v>
      </c>
      <c r="S1921" s="40" t="s">
        <v>12879</v>
      </c>
      <c r="T1921" s="40" t="s">
        <v>212</v>
      </c>
      <c r="U1921" s="41">
        <v>0.1</v>
      </c>
      <c r="V1921" s="41">
        <v>0.9</v>
      </c>
      <c r="W1921" s="41">
        <v>0.2</v>
      </c>
      <c r="X1921" s="41">
        <v>0.5</v>
      </c>
      <c r="Y1921" s="40" t="b">
        <v>0</v>
      </c>
      <c r="Z1921" s="40" t="b">
        <v>1</v>
      </c>
      <c r="AA1921" s="40" t="b">
        <v>0</v>
      </c>
      <c r="AB1921" s="40" t="b">
        <v>0</v>
      </c>
      <c r="AC1921" s="41" t="s">
        <v>13657</v>
      </c>
      <c r="AD1921" s="41" t="s">
        <v>13658</v>
      </c>
      <c r="AE1921" s="41">
        <v>867.225</v>
      </c>
      <c r="AF1921" s="41">
        <v>-3.1649</v>
      </c>
      <c r="AG1921" s="42">
        <v>1.57E41</v>
      </c>
      <c r="AH1921" s="51">
        <v>0.028458</v>
      </c>
      <c r="AI1921" s="45" t="s">
        <v>13659</v>
      </c>
      <c r="AJ1921" s="45">
        <v>1.56626911066615E251</v>
      </c>
      <c r="AK1921" s="41">
        <v>10000.0</v>
      </c>
      <c r="AL1921" s="40" t="s">
        <v>216</v>
      </c>
      <c r="AM1921" s="40" t="s">
        <v>7285</v>
      </c>
      <c r="AN1921" s="40" t="s">
        <v>5627</v>
      </c>
      <c r="AO1921" s="40"/>
    </row>
    <row r="1922">
      <c r="A1922" s="41">
        <v>228.0</v>
      </c>
      <c r="B1922" s="42">
        <v>1.67E9</v>
      </c>
      <c r="C1922" s="42">
        <v>3356.0</v>
      </c>
      <c r="D1922" s="40" t="s">
        <v>1243</v>
      </c>
      <c r="E1922" s="41">
        <v>140.0</v>
      </c>
      <c r="F1922" s="41">
        <v>35.0</v>
      </c>
      <c r="G1922" s="41">
        <v>70.0</v>
      </c>
      <c r="H1922" s="41">
        <v>-3.07733</v>
      </c>
      <c r="I1922" s="41">
        <v>10000.0</v>
      </c>
      <c r="J1922" s="41">
        <v>5000.0</v>
      </c>
      <c r="K1922" s="41">
        <v>1200.0</v>
      </c>
      <c r="L1922" s="41">
        <v>600.0</v>
      </c>
      <c r="M1922" s="41">
        <v>100.0</v>
      </c>
      <c r="N1922" s="40" t="s">
        <v>207</v>
      </c>
      <c r="O1922" s="40" t="s">
        <v>1371</v>
      </c>
      <c r="P1922" s="40" t="s">
        <v>7305</v>
      </c>
      <c r="Q1922" s="40" t="s">
        <v>210</v>
      </c>
      <c r="R1922" s="40" t="b">
        <v>0</v>
      </c>
      <c r="S1922" s="40" t="s">
        <v>12879</v>
      </c>
      <c r="T1922" s="40" t="s">
        <v>212</v>
      </c>
      <c r="U1922" s="41">
        <v>0.1</v>
      </c>
      <c r="V1922" s="41">
        <v>0.9</v>
      </c>
      <c r="W1922" s="41">
        <v>0.2</v>
      </c>
      <c r="X1922" s="41">
        <v>0.4</v>
      </c>
      <c r="Y1922" s="40" t="b">
        <v>0</v>
      </c>
      <c r="Z1922" s="40" t="b">
        <v>1</v>
      </c>
      <c r="AA1922" s="40" t="b">
        <v>0</v>
      </c>
      <c r="AB1922" s="40" t="b">
        <v>0</v>
      </c>
      <c r="AC1922" s="41" t="s">
        <v>13660</v>
      </c>
      <c r="AD1922" s="41" t="s">
        <v>13661</v>
      </c>
      <c r="AE1922" s="41">
        <v>1203.21</v>
      </c>
      <c r="AF1922" s="41">
        <v>-3.16501</v>
      </c>
      <c r="AG1922" s="42">
        <v>6.96E41</v>
      </c>
      <c r="AH1922" s="51">
        <v>0.028492</v>
      </c>
      <c r="AI1922" s="45" t="s">
        <v>13662</v>
      </c>
      <c r="AJ1922" s="40" t="s">
        <v>13663</v>
      </c>
      <c r="AK1922" s="41">
        <v>2236.0</v>
      </c>
      <c r="AL1922" s="40" t="s">
        <v>2224</v>
      </c>
      <c r="AM1922" s="40" t="s">
        <v>7285</v>
      </c>
      <c r="AN1922" s="40" t="s">
        <v>5643</v>
      </c>
      <c r="AO1922" s="44"/>
    </row>
    <row r="1923">
      <c r="A1923" s="41">
        <v>214.0</v>
      </c>
      <c r="B1923" s="42">
        <v>1.67E9</v>
      </c>
      <c r="C1923" s="42">
        <v>3356.0</v>
      </c>
      <c r="D1923" s="40" t="s">
        <v>1243</v>
      </c>
      <c r="E1923" s="41">
        <v>140.0</v>
      </c>
      <c r="F1923" s="41">
        <v>35.0</v>
      </c>
      <c r="G1923" s="41">
        <v>70.0</v>
      </c>
      <c r="H1923" s="41">
        <v>-3.07733</v>
      </c>
      <c r="I1923" s="41">
        <v>10000.0</v>
      </c>
      <c r="J1923" s="41">
        <v>5000.0</v>
      </c>
      <c r="K1923" s="41">
        <v>1200.0</v>
      </c>
      <c r="L1923" s="41">
        <v>600.0</v>
      </c>
      <c r="M1923" s="41">
        <v>100.0</v>
      </c>
      <c r="N1923" s="40" t="s">
        <v>207</v>
      </c>
      <c r="O1923" s="40" t="s">
        <v>208</v>
      </c>
      <c r="P1923" s="40" t="s">
        <v>7310</v>
      </c>
      <c r="Q1923" s="40" t="s">
        <v>210</v>
      </c>
      <c r="R1923" s="40" t="b">
        <v>0</v>
      </c>
      <c r="S1923" s="40" t="s">
        <v>12879</v>
      </c>
      <c r="T1923" s="40" t="s">
        <v>212</v>
      </c>
      <c r="U1923" s="41">
        <v>0.1</v>
      </c>
      <c r="V1923" s="41">
        <v>0.9</v>
      </c>
      <c r="W1923" s="41">
        <v>0.3</v>
      </c>
      <c r="X1923" s="41">
        <v>0.5</v>
      </c>
      <c r="Y1923" s="40" t="b">
        <v>0</v>
      </c>
      <c r="Z1923" s="40" t="b">
        <v>1</v>
      </c>
      <c r="AA1923" s="40" t="b">
        <v>0</v>
      </c>
      <c r="AB1923" s="40" t="b">
        <v>0</v>
      </c>
      <c r="AC1923" s="41" t="s">
        <v>13664</v>
      </c>
      <c r="AD1923" s="41" t="s">
        <v>13665</v>
      </c>
      <c r="AE1923" s="41">
        <v>1203.516</v>
      </c>
      <c r="AF1923" s="41">
        <v>-3.16573</v>
      </c>
      <c r="AG1923" s="42">
        <v>1.39E42</v>
      </c>
      <c r="AH1923" s="51">
        <v>0.028728</v>
      </c>
      <c r="AI1923" s="45" t="s">
        <v>13666</v>
      </c>
      <c r="AJ1923" s="40" t="s">
        <v>13667</v>
      </c>
      <c r="AK1923" s="41">
        <v>1423.0</v>
      </c>
      <c r="AL1923" s="40" t="s">
        <v>2224</v>
      </c>
      <c r="AM1923" s="40" t="s">
        <v>7285</v>
      </c>
      <c r="AN1923" s="40" t="s">
        <v>5643</v>
      </c>
      <c r="AO1923" s="40"/>
    </row>
    <row r="1924">
      <c r="A1924" s="41">
        <v>97.0</v>
      </c>
      <c r="B1924" s="42">
        <v>1.67E9</v>
      </c>
      <c r="C1924" s="42">
        <v>3356.0</v>
      </c>
      <c r="D1924" s="40" t="s">
        <v>1243</v>
      </c>
      <c r="E1924" s="41">
        <v>140.0</v>
      </c>
      <c r="F1924" s="41">
        <v>35.0</v>
      </c>
      <c r="G1924" s="41">
        <v>70.0</v>
      </c>
      <c r="H1924" s="41">
        <v>-3.07733</v>
      </c>
      <c r="I1924" s="41">
        <v>10000.0</v>
      </c>
      <c r="J1924" s="41">
        <v>5000.0</v>
      </c>
      <c r="K1924" s="41">
        <v>1200.0</v>
      </c>
      <c r="L1924" s="41">
        <v>600.0</v>
      </c>
      <c r="M1924" s="41">
        <v>50.0</v>
      </c>
      <c r="N1924" s="40" t="s">
        <v>207</v>
      </c>
      <c r="O1924" s="40" t="s">
        <v>1371</v>
      </c>
      <c r="P1924" s="40" t="s">
        <v>209</v>
      </c>
      <c r="Q1924" s="40" t="s">
        <v>210</v>
      </c>
      <c r="R1924" s="40" t="b">
        <v>0</v>
      </c>
      <c r="S1924" s="40" t="s">
        <v>211</v>
      </c>
      <c r="T1924" s="40" t="s">
        <v>212</v>
      </c>
      <c r="U1924" s="41">
        <v>0.1</v>
      </c>
      <c r="V1924" s="41">
        <v>0.9</v>
      </c>
      <c r="W1924" s="41">
        <v>0.3</v>
      </c>
      <c r="X1924" s="41">
        <v>0.5</v>
      </c>
      <c r="Y1924" s="40" t="b">
        <v>0</v>
      </c>
      <c r="Z1924" s="40" t="b">
        <v>1</v>
      </c>
      <c r="AA1924" s="40" t="b">
        <v>0</v>
      </c>
      <c r="AB1924" s="40" t="b">
        <v>0</v>
      </c>
      <c r="AC1924" s="41" t="s">
        <v>13668</v>
      </c>
      <c r="AD1924" s="41" t="s">
        <v>13669</v>
      </c>
      <c r="AE1924" s="41">
        <v>1203.107</v>
      </c>
      <c r="AF1924" s="41">
        <v>-3.16604</v>
      </c>
      <c r="AG1924" s="42">
        <v>3.45E41</v>
      </c>
      <c r="AH1924" s="51">
        <v>0.028827</v>
      </c>
      <c r="AI1924" s="45" t="s">
        <v>13670</v>
      </c>
      <c r="AJ1924" s="40" t="s">
        <v>13671</v>
      </c>
      <c r="AK1924" s="41">
        <v>3739.0</v>
      </c>
      <c r="AL1924" s="40" t="s">
        <v>2224</v>
      </c>
      <c r="AM1924" s="40" t="s">
        <v>7285</v>
      </c>
      <c r="AN1924" s="40" t="s">
        <v>5643</v>
      </c>
      <c r="AO1924" s="40"/>
    </row>
    <row r="1925">
      <c r="A1925" s="41">
        <v>52.0</v>
      </c>
      <c r="B1925" s="42">
        <v>1.67E9</v>
      </c>
      <c r="C1925" s="42">
        <v>3356.0</v>
      </c>
      <c r="D1925" s="40" t="s">
        <v>1243</v>
      </c>
      <c r="E1925" s="41">
        <v>140.0</v>
      </c>
      <c r="F1925" s="41">
        <v>35.0</v>
      </c>
      <c r="G1925" s="41">
        <v>70.0</v>
      </c>
      <c r="H1925" s="41">
        <v>-3.07733</v>
      </c>
      <c r="I1925" s="41">
        <v>10000.0</v>
      </c>
      <c r="J1925" s="41">
        <v>5000.0</v>
      </c>
      <c r="K1925" s="41">
        <v>1200.0</v>
      </c>
      <c r="L1925" s="41">
        <v>600.0</v>
      </c>
      <c r="M1925" s="41">
        <v>30.0</v>
      </c>
      <c r="N1925" s="40" t="s">
        <v>207</v>
      </c>
      <c r="O1925" s="40" t="s">
        <v>208</v>
      </c>
      <c r="P1925" s="40" t="s">
        <v>7305</v>
      </c>
      <c r="Q1925" s="40" t="s">
        <v>210</v>
      </c>
      <c r="R1925" s="40" t="b">
        <v>0</v>
      </c>
      <c r="S1925" s="40" t="s">
        <v>12879</v>
      </c>
      <c r="T1925" s="40" t="s">
        <v>212</v>
      </c>
      <c r="U1925" s="41">
        <v>0.1</v>
      </c>
      <c r="V1925" s="41">
        <v>0.9</v>
      </c>
      <c r="W1925" s="41">
        <v>0.3</v>
      </c>
      <c r="X1925" s="41">
        <v>0.5</v>
      </c>
      <c r="Y1925" s="40" t="b">
        <v>0</v>
      </c>
      <c r="Z1925" s="40" t="b">
        <v>1</v>
      </c>
      <c r="AA1925" s="40" t="b">
        <v>0</v>
      </c>
      <c r="AB1925" s="40" t="b">
        <v>0</v>
      </c>
      <c r="AC1925" s="41" t="s">
        <v>13672</v>
      </c>
      <c r="AD1925" s="41" t="s">
        <v>13673</v>
      </c>
      <c r="AE1925" s="41">
        <v>942.8829</v>
      </c>
      <c r="AF1925" s="41">
        <v>-3.16607</v>
      </c>
      <c r="AG1925" s="42">
        <v>1.36E42</v>
      </c>
      <c r="AH1925" s="51">
        <v>0.028837</v>
      </c>
      <c r="AI1925" s="45" t="s">
        <v>13674</v>
      </c>
      <c r="AJ1925" s="40" t="s">
        <v>13675</v>
      </c>
      <c r="AK1925" s="41">
        <v>10000.0</v>
      </c>
      <c r="AL1925" s="40" t="s">
        <v>216</v>
      </c>
      <c r="AM1925" s="40" t="s">
        <v>7285</v>
      </c>
      <c r="AN1925" s="40" t="s">
        <v>5627</v>
      </c>
      <c r="AO1925" s="40"/>
    </row>
    <row r="1926">
      <c r="A1926" s="41">
        <v>112.0</v>
      </c>
      <c r="B1926" s="42">
        <v>1.67E9</v>
      </c>
      <c r="C1926" s="42">
        <v>3356.0</v>
      </c>
      <c r="D1926" s="40" t="s">
        <v>1243</v>
      </c>
      <c r="E1926" s="41">
        <v>140.0</v>
      </c>
      <c r="F1926" s="41">
        <v>35.0</v>
      </c>
      <c r="G1926" s="41">
        <v>70.0</v>
      </c>
      <c r="H1926" s="41">
        <v>-3.07733</v>
      </c>
      <c r="I1926" s="41">
        <v>10000.0</v>
      </c>
      <c r="J1926" s="41">
        <v>5000.0</v>
      </c>
      <c r="K1926" s="41">
        <v>1200.0</v>
      </c>
      <c r="L1926" s="41">
        <v>600.0</v>
      </c>
      <c r="M1926" s="41">
        <v>50.0</v>
      </c>
      <c r="N1926" s="40" t="s">
        <v>207</v>
      </c>
      <c r="O1926" s="40" t="s">
        <v>1371</v>
      </c>
      <c r="P1926" s="40" t="s">
        <v>7310</v>
      </c>
      <c r="Q1926" s="40" t="s">
        <v>210</v>
      </c>
      <c r="R1926" s="40" t="b">
        <v>0</v>
      </c>
      <c r="S1926" s="40" t="s">
        <v>211</v>
      </c>
      <c r="T1926" s="40" t="s">
        <v>212</v>
      </c>
      <c r="U1926" s="41">
        <v>0.1</v>
      </c>
      <c r="V1926" s="41">
        <v>0.9</v>
      </c>
      <c r="W1926" s="41">
        <v>0.2</v>
      </c>
      <c r="X1926" s="41">
        <v>0.5</v>
      </c>
      <c r="Y1926" s="40" t="b">
        <v>0</v>
      </c>
      <c r="Z1926" s="40" t="b">
        <v>1</v>
      </c>
      <c r="AA1926" s="40" t="b">
        <v>0</v>
      </c>
      <c r="AB1926" s="40" t="b">
        <v>0</v>
      </c>
      <c r="AC1926" s="41" t="s">
        <v>13676</v>
      </c>
      <c r="AD1926" s="41" t="s">
        <v>13677</v>
      </c>
      <c r="AE1926" s="41">
        <v>1202.694</v>
      </c>
      <c r="AF1926" s="41">
        <v>-3.16624</v>
      </c>
      <c r="AG1926" s="42">
        <v>1.39E42</v>
      </c>
      <c r="AH1926" s="51">
        <v>0.028892</v>
      </c>
      <c r="AI1926" s="45" t="s">
        <v>13678</v>
      </c>
      <c r="AJ1926" s="40" t="s">
        <v>13679</v>
      </c>
      <c r="AK1926" s="41">
        <v>2725.0</v>
      </c>
      <c r="AL1926" s="40" t="s">
        <v>2224</v>
      </c>
      <c r="AM1926" s="40" t="s">
        <v>7285</v>
      </c>
      <c r="AN1926" s="40" t="s">
        <v>5643</v>
      </c>
      <c r="AO1926" s="40"/>
    </row>
    <row r="1927">
      <c r="A1927" s="41">
        <v>141.0</v>
      </c>
      <c r="B1927" s="42">
        <v>1.67E9</v>
      </c>
      <c r="C1927" s="42">
        <v>3356.0</v>
      </c>
      <c r="D1927" s="40" t="s">
        <v>1243</v>
      </c>
      <c r="E1927" s="41">
        <v>140.0</v>
      </c>
      <c r="F1927" s="41">
        <v>35.0</v>
      </c>
      <c r="G1927" s="41">
        <v>70.0</v>
      </c>
      <c r="H1927" s="41">
        <v>-3.07733</v>
      </c>
      <c r="I1927" s="41">
        <v>10000.0</v>
      </c>
      <c r="J1927" s="41">
        <v>5000.0</v>
      </c>
      <c r="K1927" s="41">
        <v>1200.0</v>
      </c>
      <c r="L1927" s="41">
        <v>600.0</v>
      </c>
      <c r="M1927" s="41">
        <v>50.0</v>
      </c>
      <c r="N1927" s="40" t="s">
        <v>207</v>
      </c>
      <c r="O1927" s="40" t="s">
        <v>1371</v>
      </c>
      <c r="P1927" s="40" t="s">
        <v>7305</v>
      </c>
      <c r="Q1927" s="40" t="s">
        <v>210</v>
      </c>
      <c r="R1927" s="40" t="b">
        <v>0</v>
      </c>
      <c r="S1927" s="40" t="s">
        <v>12879</v>
      </c>
      <c r="T1927" s="40" t="s">
        <v>212</v>
      </c>
      <c r="U1927" s="41">
        <v>0.1</v>
      </c>
      <c r="V1927" s="41">
        <v>0.9</v>
      </c>
      <c r="W1927" s="41">
        <v>0.3</v>
      </c>
      <c r="X1927" s="41">
        <v>0.4</v>
      </c>
      <c r="Y1927" s="40" t="b">
        <v>0</v>
      </c>
      <c r="Z1927" s="40" t="b">
        <v>1</v>
      </c>
      <c r="AA1927" s="40" t="b">
        <v>0</v>
      </c>
      <c r="AB1927" s="40" t="b">
        <v>0</v>
      </c>
      <c r="AC1927" s="41" t="s">
        <v>789</v>
      </c>
      <c r="AD1927" s="41" t="s">
        <v>13680</v>
      </c>
      <c r="AE1927" s="41">
        <v>1201.021</v>
      </c>
      <c r="AF1927" s="41">
        <v>-3.16636</v>
      </c>
      <c r="AG1927" s="42">
        <v>1.2E42</v>
      </c>
      <c r="AH1927" s="51">
        <v>0.028931</v>
      </c>
      <c r="AI1927" s="45" t="s">
        <v>13681</v>
      </c>
      <c r="AJ1927" s="40" t="s">
        <v>13682</v>
      </c>
      <c r="AK1927" s="41">
        <v>4538.0</v>
      </c>
      <c r="AL1927" s="40" t="s">
        <v>2224</v>
      </c>
      <c r="AM1927" s="40" t="s">
        <v>7285</v>
      </c>
      <c r="AN1927" s="40" t="s">
        <v>5643</v>
      </c>
      <c r="AO1927" s="40"/>
    </row>
    <row r="1928">
      <c r="A1928" s="41">
        <v>14.0</v>
      </c>
      <c r="B1928" s="42">
        <v>1.67E9</v>
      </c>
      <c r="C1928" s="42">
        <v>3356.0</v>
      </c>
      <c r="D1928" s="40" t="s">
        <v>1243</v>
      </c>
      <c r="E1928" s="41">
        <v>140.0</v>
      </c>
      <c r="F1928" s="41">
        <v>35.0</v>
      </c>
      <c r="G1928" s="41">
        <v>70.0</v>
      </c>
      <c r="H1928" s="41">
        <v>-3.07733</v>
      </c>
      <c r="I1928" s="41">
        <v>10000.0</v>
      </c>
      <c r="J1928" s="41">
        <v>5000.0</v>
      </c>
      <c r="K1928" s="41">
        <v>1200.0</v>
      </c>
      <c r="L1928" s="41">
        <v>600.0</v>
      </c>
      <c r="M1928" s="41">
        <v>30.0</v>
      </c>
      <c r="N1928" s="40" t="s">
        <v>207</v>
      </c>
      <c r="O1928" s="40" t="s">
        <v>1371</v>
      </c>
      <c r="P1928" s="40" t="s">
        <v>209</v>
      </c>
      <c r="Q1928" s="40" t="s">
        <v>210</v>
      </c>
      <c r="R1928" s="40" t="b">
        <v>0</v>
      </c>
      <c r="S1928" s="40" t="s">
        <v>12879</v>
      </c>
      <c r="T1928" s="40" t="s">
        <v>212</v>
      </c>
      <c r="U1928" s="41">
        <v>0.1</v>
      </c>
      <c r="V1928" s="41">
        <v>0.9</v>
      </c>
      <c r="W1928" s="41">
        <v>0.2</v>
      </c>
      <c r="X1928" s="41">
        <v>0.6</v>
      </c>
      <c r="Y1928" s="40" t="b">
        <v>0</v>
      </c>
      <c r="Z1928" s="40" t="b">
        <v>1</v>
      </c>
      <c r="AA1928" s="40" t="b">
        <v>0</v>
      </c>
      <c r="AB1928" s="40" t="b">
        <v>0</v>
      </c>
      <c r="AC1928" s="41" t="s">
        <v>13683</v>
      </c>
      <c r="AD1928" s="41" t="s">
        <v>13684</v>
      </c>
      <c r="AE1928" s="41">
        <v>1201.912</v>
      </c>
      <c r="AF1928" s="41">
        <v>-3.16752</v>
      </c>
      <c r="AG1928" s="42">
        <v>1.39E42</v>
      </c>
      <c r="AH1928" s="51">
        <v>0.029309</v>
      </c>
      <c r="AI1928" s="45" t="s">
        <v>13685</v>
      </c>
      <c r="AJ1928" s="45">
        <v>1.39009253863087E257</v>
      </c>
      <c r="AK1928" s="41">
        <v>4909.0</v>
      </c>
      <c r="AL1928" s="40" t="s">
        <v>2224</v>
      </c>
      <c r="AM1928" s="40" t="s">
        <v>7285</v>
      </c>
      <c r="AN1928" s="40" t="s">
        <v>5643</v>
      </c>
      <c r="AO1928" s="44"/>
    </row>
    <row r="1929">
      <c r="A1929" s="41">
        <v>188.0</v>
      </c>
      <c r="B1929" s="42">
        <v>1.67E9</v>
      </c>
      <c r="C1929" s="42">
        <v>3356.0</v>
      </c>
      <c r="D1929" s="40" t="s">
        <v>1243</v>
      </c>
      <c r="E1929" s="41">
        <v>140.0</v>
      </c>
      <c r="F1929" s="41">
        <v>35.0</v>
      </c>
      <c r="G1929" s="41">
        <v>70.0</v>
      </c>
      <c r="H1929" s="41">
        <v>-3.07733</v>
      </c>
      <c r="I1929" s="41">
        <v>10000.0</v>
      </c>
      <c r="J1929" s="41">
        <v>5000.0</v>
      </c>
      <c r="K1929" s="41">
        <v>1200.0</v>
      </c>
      <c r="L1929" s="41">
        <v>600.0</v>
      </c>
      <c r="M1929" s="41">
        <v>100.0</v>
      </c>
      <c r="N1929" s="40" t="s">
        <v>207</v>
      </c>
      <c r="O1929" s="40" t="s">
        <v>1371</v>
      </c>
      <c r="P1929" s="40" t="s">
        <v>209</v>
      </c>
      <c r="Q1929" s="40" t="s">
        <v>210</v>
      </c>
      <c r="R1929" s="40" t="b">
        <v>0</v>
      </c>
      <c r="S1929" s="40" t="s">
        <v>211</v>
      </c>
      <c r="T1929" s="40" t="s">
        <v>212</v>
      </c>
      <c r="U1929" s="41">
        <v>0.1</v>
      </c>
      <c r="V1929" s="41">
        <v>0.9</v>
      </c>
      <c r="W1929" s="41">
        <v>0.3</v>
      </c>
      <c r="X1929" s="41">
        <v>0.6</v>
      </c>
      <c r="Y1929" s="40" t="b">
        <v>0</v>
      </c>
      <c r="Z1929" s="40" t="b">
        <v>1</v>
      </c>
      <c r="AA1929" s="40" t="b">
        <v>0</v>
      </c>
      <c r="AB1929" s="40" t="b">
        <v>0</v>
      </c>
      <c r="AC1929" s="41" t="s">
        <v>13686</v>
      </c>
      <c r="AD1929" s="41" t="s">
        <v>13687</v>
      </c>
      <c r="AE1929" s="41">
        <v>1203.784</v>
      </c>
      <c r="AF1929" s="41">
        <v>-3.16814</v>
      </c>
      <c r="AG1929" s="42">
        <v>1.39E42</v>
      </c>
      <c r="AH1929" s="51">
        <v>0.029509</v>
      </c>
      <c r="AI1929" s="45" t="s">
        <v>13688</v>
      </c>
      <c r="AJ1929" s="40" t="s">
        <v>13689</v>
      </c>
      <c r="AK1929" s="41">
        <v>1622.0</v>
      </c>
      <c r="AL1929" s="40" t="s">
        <v>2224</v>
      </c>
      <c r="AM1929" s="40" t="s">
        <v>7285</v>
      </c>
      <c r="AN1929" s="40" t="s">
        <v>5643</v>
      </c>
      <c r="AO1929" s="44"/>
    </row>
    <row r="1930">
      <c r="A1930" s="41">
        <v>193.0</v>
      </c>
      <c r="B1930" s="42">
        <v>1.67E9</v>
      </c>
      <c r="C1930" s="42">
        <v>3356.0</v>
      </c>
      <c r="D1930" s="40" t="s">
        <v>1243</v>
      </c>
      <c r="E1930" s="41">
        <v>140.0</v>
      </c>
      <c r="F1930" s="41">
        <v>35.0</v>
      </c>
      <c r="G1930" s="41">
        <v>70.0</v>
      </c>
      <c r="H1930" s="41">
        <v>-3.07733</v>
      </c>
      <c r="I1930" s="41">
        <v>10000.0</v>
      </c>
      <c r="J1930" s="41">
        <v>5000.0</v>
      </c>
      <c r="K1930" s="41">
        <v>1200.0</v>
      </c>
      <c r="L1930" s="41">
        <v>600.0</v>
      </c>
      <c r="M1930" s="41">
        <v>100.0</v>
      </c>
      <c r="N1930" s="40" t="s">
        <v>207</v>
      </c>
      <c r="O1930" s="40" t="s">
        <v>208</v>
      </c>
      <c r="P1930" s="40" t="s">
        <v>209</v>
      </c>
      <c r="Q1930" s="40" t="s">
        <v>210</v>
      </c>
      <c r="R1930" s="40" t="b">
        <v>0</v>
      </c>
      <c r="S1930" s="40" t="s">
        <v>12879</v>
      </c>
      <c r="T1930" s="40" t="s">
        <v>212</v>
      </c>
      <c r="U1930" s="41">
        <v>0.1</v>
      </c>
      <c r="V1930" s="41">
        <v>0.9</v>
      </c>
      <c r="W1930" s="41">
        <v>0.2</v>
      </c>
      <c r="X1930" s="41">
        <v>0.5</v>
      </c>
      <c r="Y1930" s="40" t="b">
        <v>0</v>
      </c>
      <c r="Z1930" s="40" t="b">
        <v>1</v>
      </c>
      <c r="AA1930" s="40" t="b">
        <v>0</v>
      </c>
      <c r="AB1930" s="40" t="b">
        <v>0</v>
      </c>
      <c r="AC1930" s="41" t="s">
        <v>13690</v>
      </c>
      <c r="AD1930" s="41" t="s">
        <v>13691</v>
      </c>
      <c r="AE1930" s="41">
        <v>1201.182</v>
      </c>
      <c r="AF1930" s="41">
        <v>-3.16824</v>
      </c>
      <c r="AG1930" s="42">
        <v>6.88E41</v>
      </c>
      <c r="AH1930" s="51">
        <v>0.029542</v>
      </c>
      <c r="AI1930" s="45" t="s">
        <v>13692</v>
      </c>
      <c r="AJ1930" s="40" t="s">
        <v>13693</v>
      </c>
      <c r="AK1930" s="41">
        <v>1841.0</v>
      </c>
      <c r="AL1930" s="40" t="s">
        <v>2224</v>
      </c>
      <c r="AM1930" s="40" t="s">
        <v>7285</v>
      </c>
      <c r="AN1930" s="40" t="s">
        <v>5643</v>
      </c>
      <c r="AO1930" s="44"/>
    </row>
    <row r="1931">
      <c r="A1931" s="41">
        <v>248.0</v>
      </c>
      <c r="B1931" s="42">
        <v>1.67E9</v>
      </c>
      <c r="C1931" s="42">
        <v>3356.0</v>
      </c>
      <c r="D1931" s="40" t="s">
        <v>1243</v>
      </c>
      <c r="E1931" s="41">
        <v>140.0</v>
      </c>
      <c r="F1931" s="41">
        <v>35.0</v>
      </c>
      <c r="G1931" s="41">
        <v>70.0</v>
      </c>
      <c r="H1931" s="41">
        <v>-3.07733</v>
      </c>
      <c r="I1931" s="41">
        <v>10000.0</v>
      </c>
      <c r="J1931" s="41">
        <v>5000.0</v>
      </c>
      <c r="K1931" s="41">
        <v>1200.0</v>
      </c>
      <c r="L1931" s="41">
        <v>600.0</v>
      </c>
      <c r="M1931" s="41">
        <v>100.0</v>
      </c>
      <c r="N1931" s="40" t="s">
        <v>207</v>
      </c>
      <c r="O1931" s="40" t="s">
        <v>208</v>
      </c>
      <c r="P1931" s="40" t="s">
        <v>1372</v>
      </c>
      <c r="Q1931" s="40" t="s">
        <v>210</v>
      </c>
      <c r="R1931" s="40" t="b">
        <v>0</v>
      </c>
      <c r="S1931" s="40" t="s">
        <v>12879</v>
      </c>
      <c r="T1931" s="40" t="s">
        <v>212</v>
      </c>
      <c r="U1931" s="41">
        <v>0.1</v>
      </c>
      <c r="V1931" s="41">
        <v>0.9</v>
      </c>
      <c r="W1931" s="41">
        <v>0.2</v>
      </c>
      <c r="X1931" s="41">
        <v>0.6</v>
      </c>
      <c r="Y1931" s="40" t="b">
        <v>0</v>
      </c>
      <c r="Z1931" s="40" t="b">
        <v>1</v>
      </c>
      <c r="AA1931" s="40" t="b">
        <v>0</v>
      </c>
      <c r="AB1931" s="40" t="b">
        <v>0</v>
      </c>
      <c r="AC1931" s="41" t="s">
        <v>13694</v>
      </c>
      <c r="AD1931" s="41" t="s">
        <v>13695</v>
      </c>
      <c r="AE1931" s="41">
        <v>1202.002</v>
      </c>
      <c r="AF1931" s="41">
        <v>-3.16888</v>
      </c>
      <c r="AG1931" s="42">
        <v>5.08E41</v>
      </c>
      <c r="AH1931" s="51">
        <v>0.029751</v>
      </c>
      <c r="AI1931" s="45" t="s">
        <v>13696</v>
      </c>
      <c r="AJ1931" s="40" t="s">
        <v>13697</v>
      </c>
      <c r="AK1931" s="41">
        <v>1578.0</v>
      </c>
      <c r="AL1931" s="40" t="s">
        <v>2224</v>
      </c>
      <c r="AM1931" s="40" t="s">
        <v>7285</v>
      </c>
      <c r="AN1931" s="40" t="s">
        <v>5643</v>
      </c>
      <c r="AO1931" s="44"/>
    </row>
    <row r="1932">
      <c r="A1932" s="41">
        <v>228.0</v>
      </c>
      <c r="B1932" s="42">
        <v>1.67E9</v>
      </c>
      <c r="C1932" s="42">
        <v>3356.0</v>
      </c>
      <c r="D1932" s="40" t="s">
        <v>1243</v>
      </c>
      <c r="E1932" s="41">
        <v>140.0</v>
      </c>
      <c r="F1932" s="41">
        <v>35.0</v>
      </c>
      <c r="G1932" s="41">
        <v>70.0</v>
      </c>
      <c r="H1932" s="41">
        <v>-3.07733</v>
      </c>
      <c r="I1932" s="41">
        <v>10000.0</v>
      </c>
      <c r="J1932" s="41">
        <v>5000.0</v>
      </c>
      <c r="K1932" s="41">
        <v>1200.0</v>
      </c>
      <c r="L1932" s="41">
        <v>600.0</v>
      </c>
      <c r="M1932" s="41">
        <v>100.0</v>
      </c>
      <c r="N1932" s="40" t="s">
        <v>207</v>
      </c>
      <c r="O1932" s="40" t="s">
        <v>208</v>
      </c>
      <c r="P1932" s="40" t="s">
        <v>7305</v>
      </c>
      <c r="Q1932" s="40" t="s">
        <v>210</v>
      </c>
      <c r="R1932" s="40" t="b">
        <v>0</v>
      </c>
      <c r="S1932" s="40" t="s">
        <v>12879</v>
      </c>
      <c r="T1932" s="40" t="s">
        <v>212</v>
      </c>
      <c r="U1932" s="41">
        <v>0.1</v>
      </c>
      <c r="V1932" s="41">
        <v>0.9</v>
      </c>
      <c r="W1932" s="41">
        <v>0.2</v>
      </c>
      <c r="X1932" s="41">
        <v>0.4</v>
      </c>
      <c r="Y1932" s="40" t="b">
        <v>0</v>
      </c>
      <c r="Z1932" s="40" t="b">
        <v>1</v>
      </c>
      <c r="AA1932" s="40" t="b">
        <v>0</v>
      </c>
      <c r="AB1932" s="40" t="b">
        <v>0</v>
      </c>
      <c r="AC1932" s="41" t="s">
        <v>13698</v>
      </c>
      <c r="AD1932" s="41" t="s">
        <v>13699</v>
      </c>
      <c r="AE1932" s="41">
        <v>1202.165</v>
      </c>
      <c r="AF1932" s="41">
        <v>-3.16896</v>
      </c>
      <c r="AG1932" s="42">
        <v>8.11E41</v>
      </c>
      <c r="AH1932" s="51">
        <v>0.029777</v>
      </c>
      <c r="AI1932" s="45" t="s">
        <v>13700</v>
      </c>
      <c r="AJ1932" s="40" t="s">
        <v>13701</v>
      </c>
      <c r="AK1932" s="41">
        <v>2171.0</v>
      </c>
      <c r="AL1932" s="40" t="s">
        <v>2224</v>
      </c>
      <c r="AM1932" s="40" t="s">
        <v>7285</v>
      </c>
      <c r="AN1932" s="40" t="s">
        <v>5643</v>
      </c>
      <c r="AO1932" s="44"/>
    </row>
    <row r="1933">
      <c r="A1933" s="41">
        <v>41.0</v>
      </c>
      <c r="B1933" s="42">
        <v>1.67E9</v>
      </c>
      <c r="C1933" s="42">
        <v>3356.0</v>
      </c>
      <c r="D1933" s="40" t="s">
        <v>1243</v>
      </c>
      <c r="E1933" s="41">
        <v>140.0</v>
      </c>
      <c r="F1933" s="41">
        <v>35.0</v>
      </c>
      <c r="G1933" s="41">
        <v>70.0</v>
      </c>
      <c r="H1933" s="41">
        <v>-3.07733</v>
      </c>
      <c r="I1933" s="41">
        <v>10000.0</v>
      </c>
      <c r="J1933" s="41">
        <v>5000.0</v>
      </c>
      <c r="K1933" s="41">
        <v>1200.0</v>
      </c>
      <c r="L1933" s="41">
        <v>600.0</v>
      </c>
      <c r="M1933" s="41">
        <v>30.0</v>
      </c>
      <c r="N1933" s="40" t="s">
        <v>207</v>
      </c>
      <c r="O1933" s="40" t="s">
        <v>1371</v>
      </c>
      <c r="P1933" s="40" t="s">
        <v>7305</v>
      </c>
      <c r="Q1933" s="40" t="s">
        <v>210</v>
      </c>
      <c r="R1933" s="40" t="b">
        <v>0</v>
      </c>
      <c r="S1933" s="40" t="s">
        <v>211</v>
      </c>
      <c r="T1933" s="40" t="s">
        <v>212</v>
      </c>
      <c r="U1933" s="41">
        <v>0.1</v>
      </c>
      <c r="V1933" s="41">
        <v>0.9</v>
      </c>
      <c r="W1933" s="41">
        <v>0.2</v>
      </c>
      <c r="X1933" s="41">
        <v>0.6</v>
      </c>
      <c r="Y1933" s="40" t="b">
        <v>0</v>
      </c>
      <c r="Z1933" s="40" t="b">
        <v>1</v>
      </c>
      <c r="AA1933" s="40" t="b">
        <v>0</v>
      </c>
      <c r="AB1933" s="40" t="b">
        <v>0</v>
      </c>
      <c r="AC1933" s="41" t="s">
        <v>13702</v>
      </c>
      <c r="AD1933" s="41" t="s">
        <v>8781</v>
      </c>
      <c r="AE1933" s="41">
        <v>1201.933</v>
      </c>
      <c r="AF1933" s="41">
        <v>-3.16898</v>
      </c>
      <c r="AG1933" s="42">
        <v>4.43E41</v>
      </c>
      <c r="AH1933" s="51">
        <v>0.029784</v>
      </c>
      <c r="AI1933" s="45" t="s">
        <v>13703</v>
      </c>
      <c r="AJ1933" s="45">
        <v>4.42698017864499E251</v>
      </c>
      <c r="AK1933" s="41">
        <v>5154.0</v>
      </c>
      <c r="AL1933" s="40" t="s">
        <v>2224</v>
      </c>
      <c r="AM1933" s="40" t="s">
        <v>7285</v>
      </c>
      <c r="AN1933" s="40" t="s">
        <v>5643</v>
      </c>
      <c r="AO1933" s="44"/>
    </row>
    <row r="1934">
      <c r="A1934" s="41">
        <v>101.0</v>
      </c>
      <c r="B1934" s="42">
        <v>1.67E9</v>
      </c>
      <c r="C1934" s="42">
        <v>3356.0</v>
      </c>
      <c r="D1934" s="40" t="s">
        <v>1243</v>
      </c>
      <c r="E1934" s="41">
        <v>140.0</v>
      </c>
      <c r="F1934" s="41">
        <v>35.0</v>
      </c>
      <c r="G1934" s="41">
        <v>70.0</v>
      </c>
      <c r="H1934" s="41">
        <v>-3.07733</v>
      </c>
      <c r="I1934" s="41">
        <v>10000.0</v>
      </c>
      <c r="J1934" s="41">
        <v>5000.0</v>
      </c>
      <c r="K1934" s="41">
        <v>1200.0</v>
      </c>
      <c r="L1934" s="41">
        <v>600.0</v>
      </c>
      <c r="M1934" s="41">
        <v>50.0</v>
      </c>
      <c r="N1934" s="40" t="s">
        <v>207</v>
      </c>
      <c r="O1934" s="40" t="s">
        <v>208</v>
      </c>
      <c r="P1934" s="40" t="s">
        <v>209</v>
      </c>
      <c r="Q1934" s="40" t="s">
        <v>210</v>
      </c>
      <c r="R1934" s="40" t="b">
        <v>0</v>
      </c>
      <c r="S1934" s="40" t="s">
        <v>12879</v>
      </c>
      <c r="T1934" s="40" t="s">
        <v>212</v>
      </c>
      <c r="U1934" s="41">
        <v>0.1</v>
      </c>
      <c r="V1934" s="41">
        <v>0.9</v>
      </c>
      <c r="W1934" s="41">
        <v>0.1</v>
      </c>
      <c r="X1934" s="41">
        <v>0.6</v>
      </c>
      <c r="Y1934" s="40" t="b">
        <v>0</v>
      </c>
      <c r="Z1934" s="40" t="b">
        <v>1</v>
      </c>
      <c r="AA1934" s="40" t="b">
        <v>0</v>
      </c>
      <c r="AB1934" s="40" t="b">
        <v>0</v>
      </c>
      <c r="AC1934" s="41" t="s">
        <v>13704</v>
      </c>
      <c r="AD1934" s="41" t="s">
        <v>7109</v>
      </c>
      <c r="AE1934" s="41">
        <v>1201.401</v>
      </c>
      <c r="AF1934" s="41">
        <v>-3.16949</v>
      </c>
      <c r="AG1934" s="42">
        <v>1.38E42</v>
      </c>
      <c r="AH1934" s="51">
        <v>0.029947</v>
      </c>
      <c r="AI1934" s="45" t="s">
        <v>13705</v>
      </c>
      <c r="AJ1934" s="44" t="s">
        <v>397</v>
      </c>
      <c r="AK1934" s="41">
        <v>6765.0</v>
      </c>
      <c r="AL1934" s="40" t="s">
        <v>2224</v>
      </c>
      <c r="AM1934" s="40" t="s">
        <v>7285</v>
      </c>
      <c r="AN1934" s="40" t="s">
        <v>5627</v>
      </c>
      <c r="AO1934" s="44"/>
    </row>
    <row r="1935">
      <c r="A1935" s="41">
        <v>122.0</v>
      </c>
      <c r="B1935" s="42">
        <v>1.67E9</v>
      </c>
      <c r="C1935" s="42">
        <v>3356.0</v>
      </c>
      <c r="D1935" s="40" t="s">
        <v>1243</v>
      </c>
      <c r="E1935" s="41">
        <v>140.0</v>
      </c>
      <c r="F1935" s="41">
        <v>35.0</v>
      </c>
      <c r="G1935" s="41">
        <v>70.0</v>
      </c>
      <c r="H1935" s="41">
        <v>-3.07733</v>
      </c>
      <c r="I1935" s="41">
        <v>10000.0</v>
      </c>
      <c r="J1935" s="41">
        <v>5000.0</v>
      </c>
      <c r="K1935" s="41">
        <v>1200.0</v>
      </c>
      <c r="L1935" s="41">
        <v>600.0</v>
      </c>
      <c r="M1935" s="41">
        <v>50.0</v>
      </c>
      <c r="N1935" s="40" t="s">
        <v>207</v>
      </c>
      <c r="O1935" s="40" t="s">
        <v>208</v>
      </c>
      <c r="P1935" s="40" t="s">
        <v>7310</v>
      </c>
      <c r="Q1935" s="40" t="s">
        <v>210</v>
      </c>
      <c r="R1935" s="40" t="b">
        <v>0</v>
      </c>
      <c r="S1935" s="40" t="s">
        <v>12879</v>
      </c>
      <c r="T1935" s="40" t="s">
        <v>212</v>
      </c>
      <c r="U1935" s="41">
        <v>0.1</v>
      </c>
      <c r="V1935" s="41">
        <v>0.9</v>
      </c>
      <c r="W1935" s="41">
        <v>0.2</v>
      </c>
      <c r="X1935" s="41">
        <v>0.6</v>
      </c>
      <c r="Y1935" s="40" t="b">
        <v>0</v>
      </c>
      <c r="Z1935" s="40" t="b">
        <v>1</v>
      </c>
      <c r="AA1935" s="40" t="b">
        <v>0</v>
      </c>
      <c r="AB1935" s="40" t="b">
        <v>0</v>
      </c>
      <c r="AC1935" s="41" t="s">
        <v>13706</v>
      </c>
      <c r="AD1935" s="41" t="s">
        <v>13707</v>
      </c>
      <c r="AE1935" s="41">
        <v>1201.349</v>
      </c>
      <c r="AF1935" s="41">
        <v>-3.16992</v>
      </c>
      <c r="AG1935" s="42">
        <v>9.96E41</v>
      </c>
      <c r="AH1935" s="51">
        <v>0.030088</v>
      </c>
      <c r="AI1935" s="45" t="s">
        <v>13708</v>
      </c>
      <c r="AJ1935" s="40" t="s">
        <v>13709</v>
      </c>
      <c r="AK1935" s="41">
        <v>5097.0</v>
      </c>
      <c r="AL1935" s="40" t="s">
        <v>2224</v>
      </c>
      <c r="AM1935" s="40" t="s">
        <v>7285</v>
      </c>
      <c r="AN1935" s="40" t="s">
        <v>5627</v>
      </c>
      <c r="AO1935" s="44"/>
    </row>
    <row r="1936">
      <c r="A1936" s="41">
        <v>166.0</v>
      </c>
      <c r="B1936" s="42">
        <v>1.67E9</v>
      </c>
      <c r="C1936" s="42">
        <v>3356.0</v>
      </c>
      <c r="D1936" s="40" t="s">
        <v>1243</v>
      </c>
      <c r="E1936" s="41">
        <v>140.0</v>
      </c>
      <c r="F1936" s="41">
        <v>35.0</v>
      </c>
      <c r="G1936" s="41">
        <v>70.0</v>
      </c>
      <c r="H1936" s="41">
        <v>-3.07733</v>
      </c>
      <c r="I1936" s="41">
        <v>10000.0</v>
      </c>
      <c r="J1936" s="41">
        <v>5000.0</v>
      </c>
      <c r="K1936" s="41">
        <v>1200.0</v>
      </c>
      <c r="L1936" s="41">
        <v>600.0</v>
      </c>
      <c r="M1936" s="41">
        <v>50.0</v>
      </c>
      <c r="N1936" s="40" t="s">
        <v>207</v>
      </c>
      <c r="O1936" s="40" t="s">
        <v>1371</v>
      </c>
      <c r="P1936" s="40" t="s">
        <v>212</v>
      </c>
      <c r="Q1936" s="40" t="s">
        <v>210</v>
      </c>
      <c r="R1936" s="40" t="b">
        <v>0</v>
      </c>
      <c r="S1936" s="40" t="s">
        <v>211</v>
      </c>
      <c r="T1936" s="40" t="s">
        <v>212</v>
      </c>
      <c r="U1936" s="41">
        <v>0.1</v>
      </c>
      <c r="V1936" s="41">
        <v>0.9</v>
      </c>
      <c r="W1936" s="41">
        <v>0.2</v>
      </c>
      <c r="X1936" s="41">
        <v>0.5</v>
      </c>
      <c r="Y1936" s="40" t="b">
        <v>0</v>
      </c>
      <c r="Z1936" s="40" t="b">
        <v>1</v>
      </c>
      <c r="AA1936" s="40" t="b">
        <v>0</v>
      </c>
      <c r="AB1936" s="40" t="b">
        <v>0</v>
      </c>
      <c r="AC1936" s="41" t="s">
        <v>13710</v>
      </c>
      <c r="AD1936" s="41" t="s">
        <v>13711</v>
      </c>
      <c r="AE1936" s="41">
        <v>1202.312</v>
      </c>
      <c r="AF1936" s="41">
        <v>-3.16997</v>
      </c>
      <c r="AG1936" s="42">
        <v>5.03E41</v>
      </c>
      <c r="AH1936" s="51">
        <v>0.030104</v>
      </c>
      <c r="AI1936" s="45" t="s">
        <v>13712</v>
      </c>
      <c r="AJ1936" s="40" t="s">
        <v>13713</v>
      </c>
      <c r="AK1936" s="41">
        <v>3707.0</v>
      </c>
      <c r="AL1936" s="40" t="s">
        <v>2224</v>
      </c>
      <c r="AM1936" s="40" t="s">
        <v>7285</v>
      </c>
      <c r="AN1936" s="40" t="s">
        <v>5643</v>
      </c>
      <c r="AO1936" s="44"/>
    </row>
    <row r="1937">
      <c r="A1937" s="41">
        <v>89.0</v>
      </c>
      <c r="B1937" s="42">
        <v>1.67E9</v>
      </c>
      <c r="C1937" s="42">
        <v>3356.0</v>
      </c>
      <c r="D1937" s="40" t="s">
        <v>1243</v>
      </c>
      <c r="E1937" s="41">
        <v>140.0</v>
      </c>
      <c r="F1937" s="41">
        <v>35.0</v>
      </c>
      <c r="G1937" s="41">
        <v>70.0</v>
      </c>
      <c r="H1937" s="41">
        <v>-3.07733</v>
      </c>
      <c r="I1937" s="41">
        <v>10000.0</v>
      </c>
      <c r="J1937" s="41">
        <v>5000.0</v>
      </c>
      <c r="K1937" s="41">
        <v>1200.0</v>
      </c>
      <c r="L1937" s="41">
        <v>600.0</v>
      </c>
      <c r="M1937" s="41">
        <v>30.0</v>
      </c>
      <c r="N1937" s="40" t="s">
        <v>207</v>
      </c>
      <c r="O1937" s="40" t="s">
        <v>208</v>
      </c>
      <c r="P1937" s="40" t="s">
        <v>212</v>
      </c>
      <c r="Q1937" s="40" t="s">
        <v>210</v>
      </c>
      <c r="R1937" s="40" t="b">
        <v>0</v>
      </c>
      <c r="S1937" s="40" t="s">
        <v>12879</v>
      </c>
      <c r="T1937" s="40" t="s">
        <v>212</v>
      </c>
      <c r="U1937" s="41">
        <v>0.1</v>
      </c>
      <c r="V1937" s="41">
        <v>0.9</v>
      </c>
      <c r="W1937" s="41">
        <v>0.3</v>
      </c>
      <c r="X1937" s="41">
        <v>0.6</v>
      </c>
      <c r="Y1937" s="40" t="b">
        <v>0</v>
      </c>
      <c r="Z1937" s="40" t="b">
        <v>1</v>
      </c>
      <c r="AA1937" s="40" t="b">
        <v>0</v>
      </c>
      <c r="AB1937" s="40" t="b">
        <v>0</v>
      </c>
      <c r="AC1937" s="41" t="s">
        <v>13714</v>
      </c>
      <c r="AD1937" s="41" t="s">
        <v>1056</v>
      </c>
      <c r="AE1937" s="41">
        <v>1059.827</v>
      </c>
      <c r="AF1937" s="41">
        <v>-3.17008</v>
      </c>
      <c r="AG1937" s="42">
        <v>1.16E42</v>
      </c>
      <c r="AH1937" s="51">
        <v>0.030141</v>
      </c>
      <c r="AI1937" s="45" t="s">
        <v>13715</v>
      </c>
      <c r="AJ1937" s="40" t="s">
        <v>13716</v>
      </c>
      <c r="AK1937" s="41">
        <v>10000.0</v>
      </c>
      <c r="AL1937" s="40" t="s">
        <v>216</v>
      </c>
      <c r="AM1937" s="40" t="s">
        <v>7285</v>
      </c>
      <c r="AN1937" s="40" t="s">
        <v>5627</v>
      </c>
      <c r="AO1937" s="44"/>
    </row>
    <row r="1938">
      <c r="A1938" s="41">
        <v>236.0</v>
      </c>
      <c r="B1938" s="42">
        <v>1.67E9</v>
      </c>
      <c r="C1938" s="42">
        <v>3356.0</v>
      </c>
      <c r="D1938" s="40" t="s">
        <v>1243</v>
      </c>
      <c r="E1938" s="41">
        <v>140.0</v>
      </c>
      <c r="F1938" s="41">
        <v>35.0</v>
      </c>
      <c r="G1938" s="41">
        <v>70.0</v>
      </c>
      <c r="H1938" s="41">
        <v>-3.07733</v>
      </c>
      <c r="I1938" s="41">
        <v>10000.0</v>
      </c>
      <c r="J1938" s="41">
        <v>5000.0</v>
      </c>
      <c r="K1938" s="41">
        <v>1200.0</v>
      </c>
      <c r="L1938" s="41">
        <v>600.0</v>
      </c>
      <c r="M1938" s="41">
        <v>100.0</v>
      </c>
      <c r="N1938" s="40" t="s">
        <v>207</v>
      </c>
      <c r="O1938" s="40" t="s">
        <v>208</v>
      </c>
      <c r="P1938" s="40" t="s">
        <v>1372</v>
      </c>
      <c r="Q1938" s="40" t="s">
        <v>210</v>
      </c>
      <c r="R1938" s="40" t="b">
        <v>0</v>
      </c>
      <c r="S1938" s="40" t="s">
        <v>211</v>
      </c>
      <c r="T1938" s="40" t="s">
        <v>212</v>
      </c>
      <c r="U1938" s="41">
        <v>0.1</v>
      </c>
      <c r="V1938" s="41">
        <v>0.9</v>
      </c>
      <c r="W1938" s="41">
        <v>0.1</v>
      </c>
      <c r="X1938" s="41">
        <v>0.6</v>
      </c>
      <c r="Y1938" s="40" t="b">
        <v>0</v>
      </c>
      <c r="Z1938" s="40" t="b">
        <v>1</v>
      </c>
      <c r="AA1938" s="40" t="b">
        <v>0</v>
      </c>
      <c r="AB1938" s="40" t="b">
        <v>0</v>
      </c>
      <c r="AC1938" s="41" t="s">
        <v>10498</v>
      </c>
      <c r="AD1938" s="41" t="s">
        <v>13717</v>
      </c>
      <c r="AE1938" s="41">
        <v>1201.936</v>
      </c>
      <c r="AF1938" s="41">
        <v>-3.17028</v>
      </c>
      <c r="AG1938" s="42">
        <v>6.96E41</v>
      </c>
      <c r="AH1938" s="51">
        <v>0.030207</v>
      </c>
      <c r="AI1938" s="45" t="s">
        <v>13718</v>
      </c>
      <c r="AJ1938" s="40" t="s">
        <v>13719</v>
      </c>
      <c r="AK1938" s="41">
        <v>1637.0</v>
      </c>
      <c r="AL1938" s="40" t="s">
        <v>2224</v>
      </c>
      <c r="AM1938" s="40" t="s">
        <v>7285</v>
      </c>
      <c r="AN1938" s="40" t="s">
        <v>5643</v>
      </c>
      <c r="AO1938" s="44"/>
    </row>
    <row r="1939">
      <c r="A1939" s="41">
        <v>177.0</v>
      </c>
      <c r="B1939" s="42">
        <v>1.67E9</v>
      </c>
      <c r="C1939" s="42">
        <v>3356.0</v>
      </c>
      <c r="D1939" s="40" t="s">
        <v>1243</v>
      </c>
      <c r="E1939" s="41">
        <v>140.0</v>
      </c>
      <c r="F1939" s="41">
        <v>35.0</v>
      </c>
      <c r="G1939" s="41">
        <v>70.0</v>
      </c>
      <c r="H1939" s="41">
        <v>-3.07733</v>
      </c>
      <c r="I1939" s="41">
        <v>10000.0</v>
      </c>
      <c r="J1939" s="41">
        <v>5000.0</v>
      </c>
      <c r="K1939" s="41">
        <v>1200.0</v>
      </c>
      <c r="L1939" s="41">
        <v>600.0</v>
      </c>
      <c r="M1939" s="41">
        <v>50.0</v>
      </c>
      <c r="N1939" s="40" t="s">
        <v>207</v>
      </c>
      <c r="O1939" s="40" t="s">
        <v>208</v>
      </c>
      <c r="P1939" s="40" t="s">
        <v>212</v>
      </c>
      <c r="Q1939" s="40" t="s">
        <v>210</v>
      </c>
      <c r="R1939" s="40" t="b">
        <v>0</v>
      </c>
      <c r="S1939" s="40" t="s">
        <v>12879</v>
      </c>
      <c r="T1939" s="40" t="s">
        <v>212</v>
      </c>
      <c r="U1939" s="41">
        <v>0.1</v>
      </c>
      <c r="V1939" s="41">
        <v>0.9</v>
      </c>
      <c r="W1939" s="41">
        <v>0.3</v>
      </c>
      <c r="X1939" s="41">
        <v>0.4</v>
      </c>
      <c r="Y1939" s="40" t="b">
        <v>0</v>
      </c>
      <c r="Z1939" s="40" t="b">
        <v>1</v>
      </c>
      <c r="AA1939" s="40" t="b">
        <v>0</v>
      </c>
      <c r="AB1939" s="40" t="b">
        <v>0</v>
      </c>
      <c r="AC1939" s="41" t="s">
        <v>13720</v>
      </c>
      <c r="AD1939" s="41" t="s">
        <v>13721</v>
      </c>
      <c r="AE1939" s="41">
        <v>1202.852</v>
      </c>
      <c r="AF1939" s="41">
        <v>-3.17033</v>
      </c>
      <c r="AG1939" s="42">
        <v>1.39E42</v>
      </c>
      <c r="AH1939" s="51">
        <v>0.030222</v>
      </c>
      <c r="AI1939" s="45" t="s">
        <v>13722</v>
      </c>
      <c r="AJ1939" s="40" t="s">
        <v>13723</v>
      </c>
      <c r="AK1939" s="41">
        <v>4729.0</v>
      </c>
      <c r="AL1939" s="40" t="s">
        <v>2224</v>
      </c>
      <c r="AM1939" s="40" t="s">
        <v>7285</v>
      </c>
      <c r="AN1939" s="40" t="s">
        <v>5643</v>
      </c>
      <c r="AO1939" s="44"/>
    </row>
    <row r="1940">
      <c r="A1940" s="41">
        <v>25.0</v>
      </c>
      <c r="B1940" s="42">
        <v>1.67E9</v>
      </c>
      <c r="C1940" s="42">
        <v>3356.0</v>
      </c>
      <c r="D1940" s="40" t="s">
        <v>1243</v>
      </c>
      <c r="E1940" s="41">
        <v>140.0</v>
      </c>
      <c r="F1940" s="41">
        <v>35.0</v>
      </c>
      <c r="G1940" s="41">
        <v>70.0</v>
      </c>
      <c r="H1940" s="41">
        <v>-3.07733</v>
      </c>
      <c r="I1940" s="41">
        <v>10000.0</v>
      </c>
      <c r="J1940" s="41">
        <v>5000.0</v>
      </c>
      <c r="K1940" s="41">
        <v>1200.0</v>
      </c>
      <c r="L1940" s="41">
        <v>600.0</v>
      </c>
      <c r="M1940" s="41">
        <v>30.0</v>
      </c>
      <c r="N1940" s="40" t="s">
        <v>207</v>
      </c>
      <c r="O1940" s="40" t="s">
        <v>208</v>
      </c>
      <c r="P1940" s="40" t="s">
        <v>7310</v>
      </c>
      <c r="Q1940" s="40" t="s">
        <v>210</v>
      </c>
      <c r="R1940" s="40" t="b">
        <v>0</v>
      </c>
      <c r="S1940" s="40" t="s">
        <v>211</v>
      </c>
      <c r="T1940" s="40" t="s">
        <v>212</v>
      </c>
      <c r="U1940" s="41">
        <v>0.1</v>
      </c>
      <c r="V1940" s="41">
        <v>0.9</v>
      </c>
      <c r="W1940" s="41">
        <v>0.3</v>
      </c>
      <c r="X1940" s="41">
        <v>0.5</v>
      </c>
      <c r="Y1940" s="40" t="b">
        <v>0</v>
      </c>
      <c r="Z1940" s="40" t="b">
        <v>1</v>
      </c>
      <c r="AA1940" s="40" t="b">
        <v>0</v>
      </c>
      <c r="AB1940" s="40" t="b">
        <v>0</v>
      </c>
      <c r="AC1940" s="41" t="s">
        <v>13724</v>
      </c>
      <c r="AD1940" s="41" t="s">
        <v>13725</v>
      </c>
      <c r="AE1940" s="41">
        <v>1134.415</v>
      </c>
      <c r="AF1940" s="41">
        <v>-3.17036</v>
      </c>
      <c r="AG1940" s="42">
        <v>1.35E42</v>
      </c>
      <c r="AH1940" s="51">
        <v>0.030232</v>
      </c>
      <c r="AI1940" s="45" t="s">
        <v>13726</v>
      </c>
      <c r="AJ1940" s="40" t="s">
        <v>13727</v>
      </c>
      <c r="AK1940" s="41">
        <v>10000.0</v>
      </c>
      <c r="AL1940" s="40" t="s">
        <v>216</v>
      </c>
      <c r="AM1940" s="40" t="s">
        <v>7285</v>
      </c>
      <c r="AN1940" s="40" t="s">
        <v>5627</v>
      </c>
      <c r="AO1940" s="44"/>
    </row>
    <row r="1941">
      <c r="A1941" s="41">
        <v>39.0</v>
      </c>
      <c r="B1941" s="42">
        <v>1.67E9</v>
      </c>
      <c r="C1941" s="42">
        <v>3356.0</v>
      </c>
      <c r="D1941" s="40" t="s">
        <v>1243</v>
      </c>
      <c r="E1941" s="41">
        <v>140.0</v>
      </c>
      <c r="F1941" s="41">
        <v>35.0</v>
      </c>
      <c r="G1941" s="41">
        <v>70.0</v>
      </c>
      <c r="H1941" s="41">
        <v>-3.07733</v>
      </c>
      <c r="I1941" s="41">
        <v>10000.0</v>
      </c>
      <c r="J1941" s="41">
        <v>5000.0</v>
      </c>
      <c r="K1941" s="41">
        <v>1200.0</v>
      </c>
      <c r="L1941" s="41">
        <v>600.0</v>
      </c>
      <c r="M1941" s="41">
        <v>30.0</v>
      </c>
      <c r="N1941" s="40" t="s">
        <v>207</v>
      </c>
      <c r="O1941" s="40" t="s">
        <v>208</v>
      </c>
      <c r="P1941" s="40" t="s">
        <v>7305</v>
      </c>
      <c r="Q1941" s="40" t="s">
        <v>210</v>
      </c>
      <c r="R1941" s="40" t="b">
        <v>0</v>
      </c>
      <c r="S1941" s="40" t="s">
        <v>211</v>
      </c>
      <c r="T1941" s="40" t="s">
        <v>212</v>
      </c>
      <c r="U1941" s="41">
        <v>0.1</v>
      </c>
      <c r="V1941" s="41">
        <v>0.9</v>
      </c>
      <c r="W1941" s="41">
        <v>0.2</v>
      </c>
      <c r="X1941" s="41">
        <v>0.4</v>
      </c>
      <c r="Y1941" s="40" t="b">
        <v>0</v>
      </c>
      <c r="Z1941" s="40" t="b">
        <v>1</v>
      </c>
      <c r="AA1941" s="40" t="b">
        <v>0</v>
      </c>
      <c r="AB1941" s="40" t="b">
        <v>0</v>
      </c>
      <c r="AC1941" s="41" t="s">
        <v>10611</v>
      </c>
      <c r="AD1941" s="41" t="s">
        <v>13728</v>
      </c>
      <c r="AE1941" s="41">
        <v>703.4448</v>
      </c>
      <c r="AF1941" s="41">
        <v>-3.17047</v>
      </c>
      <c r="AG1941" s="42">
        <v>1.0E42</v>
      </c>
      <c r="AH1941" s="51">
        <v>0.030269</v>
      </c>
      <c r="AI1941" s="45" t="s">
        <v>13729</v>
      </c>
      <c r="AJ1941" s="45">
        <v>1.00113976467383E257</v>
      </c>
      <c r="AK1941" s="41">
        <v>10000.0</v>
      </c>
      <c r="AL1941" s="40" t="s">
        <v>216</v>
      </c>
      <c r="AM1941" s="40" t="s">
        <v>7285</v>
      </c>
      <c r="AN1941" s="40" t="s">
        <v>5627</v>
      </c>
      <c r="AO1941" s="44"/>
    </row>
    <row r="1942">
      <c r="A1942" s="41">
        <v>207.0</v>
      </c>
      <c r="B1942" s="42">
        <v>1.67E9</v>
      </c>
      <c r="C1942" s="42">
        <v>3356.0</v>
      </c>
      <c r="D1942" s="40" t="s">
        <v>1243</v>
      </c>
      <c r="E1942" s="41">
        <v>140.0</v>
      </c>
      <c r="F1942" s="41">
        <v>35.0</v>
      </c>
      <c r="G1942" s="41">
        <v>70.0</v>
      </c>
      <c r="H1942" s="41">
        <v>-3.07733</v>
      </c>
      <c r="I1942" s="41">
        <v>10000.0</v>
      </c>
      <c r="J1942" s="41">
        <v>5000.0</v>
      </c>
      <c r="K1942" s="41">
        <v>1200.0</v>
      </c>
      <c r="L1942" s="41">
        <v>600.0</v>
      </c>
      <c r="M1942" s="41">
        <v>100.0</v>
      </c>
      <c r="N1942" s="40" t="s">
        <v>207</v>
      </c>
      <c r="O1942" s="40" t="s">
        <v>208</v>
      </c>
      <c r="P1942" s="40" t="s">
        <v>7310</v>
      </c>
      <c r="Q1942" s="40" t="s">
        <v>210</v>
      </c>
      <c r="R1942" s="40" t="b">
        <v>0</v>
      </c>
      <c r="S1942" s="40" t="s">
        <v>12879</v>
      </c>
      <c r="T1942" s="40" t="s">
        <v>212</v>
      </c>
      <c r="U1942" s="41">
        <v>0.1</v>
      </c>
      <c r="V1942" s="41">
        <v>0.9</v>
      </c>
      <c r="W1942" s="41">
        <v>0.1</v>
      </c>
      <c r="X1942" s="41">
        <v>0.4</v>
      </c>
      <c r="Y1942" s="40" t="b">
        <v>0</v>
      </c>
      <c r="Z1942" s="40" t="b">
        <v>1</v>
      </c>
      <c r="AA1942" s="40" t="b">
        <v>0</v>
      </c>
      <c r="AB1942" s="40" t="b">
        <v>0</v>
      </c>
      <c r="AC1942" s="41" t="s">
        <v>13730</v>
      </c>
      <c r="AD1942" s="41" t="s">
        <v>13731</v>
      </c>
      <c r="AE1942" s="41">
        <v>1202.859</v>
      </c>
      <c r="AF1942" s="41">
        <v>-3.17081</v>
      </c>
      <c r="AG1942" s="42">
        <v>1.35E42</v>
      </c>
      <c r="AH1942" s="51">
        <v>0.030378</v>
      </c>
      <c r="AI1942" s="45" t="s">
        <v>13732</v>
      </c>
      <c r="AJ1942" s="40" t="s">
        <v>13733</v>
      </c>
      <c r="AK1942" s="41">
        <v>1591.0</v>
      </c>
      <c r="AL1942" s="40" t="s">
        <v>2224</v>
      </c>
      <c r="AM1942" s="40" t="s">
        <v>7285</v>
      </c>
      <c r="AN1942" s="40" t="s">
        <v>5643</v>
      </c>
      <c r="AO1942" s="44"/>
    </row>
    <row r="1943">
      <c r="A1943" s="41">
        <v>143.0</v>
      </c>
      <c r="B1943" s="42">
        <v>1.67E9</v>
      </c>
      <c r="C1943" s="42">
        <v>3356.0</v>
      </c>
      <c r="D1943" s="40" t="s">
        <v>1243</v>
      </c>
      <c r="E1943" s="41">
        <v>140.0</v>
      </c>
      <c r="F1943" s="41">
        <v>35.0</v>
      </c>
      <c r="G1943" s="41">
        <v>70.0</v>
      </c>
      <c r="H1943" s="41">
        <v>-3.07733</v>
      </c>
      <c r="I1943" s="41">
        <v>10000.0</v>
      </c>
      <c r="J1943" s="41">
        <v>5000.0</v>
      </c>
      <c r="K1943" s="41">
        <v>1200.0</v>
      </c>
      <c r="L1943" s="41">
        <v>600.0</v>
      </c>
      <c r="M1943" s="41">
        <v>50.0</v>
      </c>
      <c r="N1943" s="40" t="s">
        <v>207</v>
      </c>
      <c r="O1943" s="40" t="s">
        <v>208</v>
      </c>
      <c r="P1943" s="40" t="s">
        <v>7305</v>
      </c>
      <c r="Q1943" s="40" t="s">
        <v>210</v>
      </c>
      <c r="R1943" s="40" t="b">
        <v>0</v>
      </c>
      <c r="S1943" s="40" t="s">
        <v>12879</v>
      </c>
      <c r="T1943" s="40" t="s">
        <v>212</v>
      </c>
      <c r="U1943" s="41">
        <v>0.1</v>
      </c>
      <c r="V1943" s="41">
        <v>0.9</v>
      </c>
      <c r="W1943" s="41">
        <v>0.3</v>
      </c>
      <c r="X1943" s="41">
        <v>0.6</v>
      </c>
      <c r="Y1943" s="40" t="b">
        <v>0</v>
      </c>
      <c r="Z1943" s="40" t="b">
        <v>1</v>
      </c>
      <c r="AA1943" s="40" t="b">
        <v>0</v>
      </c>
      <c r="AB1943" s="40" t="b">
        <v>0</v>
      </c>
      <c r="AC1943" s="41" t="s">
        <v>13734</v>
      </c>
      <c r="AD1943" s="41" t="s">
        <v>13735</v>
      </c>
      <c r="AE1943" s="41">
        <v>1201.403</v>
      </c>
      <c r="AF1943" s="41">
        <v>-3.17093</v>
      </c>
      <c r="AG1943" s="42">
        <v>1.14E42</v>
      </c>
      <c r="AH1943" s="51">
        <v>0.030417</v>
      </c>
      <c r="AI1943" s="45" t="s">
        <v>13736</v>
      </c>
      <c r="AJ1943" s="40" t="s">
        <v>13737</v>
      </c>
      <c r="AK1943" s="41">
        <v>7871.0</v>
      </c>
      <c r="AL1943" s="40" t="s">
        <v>2224</v>
      </c>
      <c r="AM1943" s="40" t="s">
        <v>7285</v>
      </c>
      <c r="AN1943" s="40" t="s">
        <v>5627</v>
      </c>
      <c r="AO1943" s="44"/>
    </row>
    <row r="1944">
      <c r="A1944" s="41">
        <v>74.0</v>
      </c>
      <c r="B1944" s="42">
        <v>1.67E9</v>
      </c>
      <c r="C1944" s="42">
        <v>3356.0</v>
      </c>
      <c r="D1944" s="40" t="s">
        <v>1243</v>
      </c>
      <c r="E1944" s="41">
        <v>140.0</v>
      </c>
      <c r="F1944" s="41">
        <v>35.0</v>
      </c>
      <c r="G1944" s="41">
        <v>70.0</v>
      </c>
      <c r="H1944" s="41">
        <v>-3.07733</v>
      </c>
      <c r="I1944" s="41">
        <v>10000.0</v>
      </c>
      <c r="J1944" s="41">
        <v>5000.0</v>
      </c>
      <c r="K1944" s="41">
        <v>1200.0</v>
      </c>
      <c r="L1944" s="41">
        <v>600.0</v>
      </c>
      <c r="M1944" s="41">
        <v>30.0</v>
      </c>
      <c r="N1944" s="40" t="s">
        <v>207</v>
      </c>
      <c r="O1944" s="40" t="s">
        <v>208</v>
      </c>
      <c r="P1944" s="40" t="s">
        <v>212</v>
      </c>
      <c r="Q1944" s="40" t="s">
        <v>210</v>
      </c>
      <c r="R1944" s="40" t="b">
        <v>0</v>
      </c>
      <c r="S1944" s="40" t="s">
        <v>211</v>
      </c>
      <c r="T1944" s="40" t="s">
        <v>212</v>
      </c>
      <c r="U1944" s="41">
        <v>0.1</v>
      </c>
      <c r="V1944" s="41">
        <v>0.9</v>
      </c>
      <c r="W1944" s="41">
        <v>0.1</v>
      </c>
      <c r="X1944" s="41">
        <v>0.6</v>
      </c>
      <c r="Y1944" s="40" t="b">
        <v>0</v>
      </c>
      <c r="Z1944" s="40" t="b">
        <v>1</v>
      </c>
      <c r="AA1944" s="40" t="b">
        <v>0</v>
      </c>
      <c r="AB1944" s="40" t="b">
        <v>0</v>
      </c>
      <c r="AC1944" s="41" t="s">
        <v>13738</v>
      </c>
      <c r="AD1944" s="41" t="s">
        <v>4787</v>
      </c>
      <c r="AE1944" s="41">
        <v>1018.284</v>
      </c>
      <c r="AF1944" s="41">
        <v>-3.17188</v>
      </c>
      <c r="AG1944" s="42">
        <v>1.6E41</v>
      </c>
      <c r="AH1944" s="51">
        <v>0.030724</v>
      </c>
      <c r="AI1944" s="45" t="s">
        <v>13739</v>
      </c>
      <c r="AJ1944" s="44" t="s">
        <v>397</v>
      </c>
      <c r="AK1944" s="41">
        <v>10000.0</v>
      </c>
      <c r="AL1944" s="40" t="s">
        <v>216</v>
      </c>
      <c r="AM1944" s="40" t="s">
        <v>7285</v>
      </c>
      <c r="AN1944" s="40" t="s">
        <v>5627</v>
      </c>
      <c r="AO1944" s="40"/>
    </row>
    <row r="1945">
      <c r="A1945" s="41">
        <v>60.0</v>
      </c>
      <c r="B1945" s="42">
        <v>1.67E9</v>
      </c>
      <c r="C1945" s="42">
        <v>3356.0</v>
      </c>
      <c r="D1945" s="40" t="s">
        <v>1243</v>
      </c>
      <c r="E1945" s="41">
        <v>140.0</v>
      </c>
      <c r="F1945" s="41">
        <v>35.0</v>
      </c>
      <c r="G1945" s="41">
        <v>70.0</v>
      </c>
      <c r="H1945" s="41">
        <v>-3.07733</v>
      </c>
      <c r="I1945" s="41">
        <v>10000.0</v>
      </c>
      <c r="J1945" s="41">
        <v>5000.0</v>
      </c>
      <c r="K1945" s="41">
        <v>1200.0</v>
      </c>
      <c r="L1945" s="41">
        <v>600.0</v>
      </c>
      <c r="M1945" s="41">
        <v>30.0</v>
      </c>
      <c r="N1945" s="40" t="s">
        <v>207</v>
      </c>
      <c r="O1945" s="40" t="s">
        <v>208</v>
      </c>
      <c r="P1945" s="40" t="s">
        <v>1372</v>
      </c>
      <c r="Q1945" s="40" t="s">
        <v>210</v>
      </c>
      <c r="R1945" s="40" t="b">
        <v>0</v>
      </c>
      <c r="S1945" s="40" t="s">
        <v>211</v>
      </c>
      <c r="T1945" s="40" t="s">
        <v>212</v>
      </c>
      <c r="U1945" s="41">
        <v>0.1</v>
      </c>
      <c r="V1945" s="41">
        <v>0.9</v>
      </c>
      <c r="W1945" s="41">
        <v>0.3</v>
      </c>
      <c r="X1945" s="41">
        <v>0.4</v>
      </c>
      <c r="Y1945" s="40" t="b">
        <v>0</v>
      </c>
      <c r="Z1945" s="40" t="b">
        <v>1</v>
      </c>
      <c r="AA1945" s="40" t="b">
        <v>0</v>
      </c>
      <c r="AB1945" s="40" t="b">
        <v>0</v>
      </c>
      <c r="AC1945" s="41" t="s">
        <v>13740</v>
      </c>
      <c r="AD1945" s="41" t="s">
        <v>13741</v>
      </c>
      <c r="AE1945" s="41">
        <v>689.336</v>
      </c>
      <c r="AF1945" s="41">
        <v>-3.17218</v>
      </c>
      <c r="AG1945" s="42">
        <v>9.96E41</v>
      </c>
      <c r="AH1945" s="51">
        <v>0.030823</v>
      </c>
      <c r="AI1945" s="45" t="s">
        <v>13742</v>
      </c>
      <c r="AJ1945" s="40" t="s">
        <v>13743</v>
      </c>
      <c r="AK1945" s="41">
        <v>10000.0</v>
      </c>
      <c r="AL1945" s="40" t="s">
        <v>216</v>
      </c>
      <c r="AM1945" s="40" t="s">
        <v>7285</v>
      </c>
      <c r="AN1945" s="40" t="s">
        <v>5627</v>
      </c>
      <c r="AO1945" s="40"/>
    </row>
    <row r="1946">
      <c r="A1946" s="41">
        <v>161.0</v>
      </c>
      <c r="B1946" s="42">
        <v>1.67E9</v>
      </c>
      <c r="C1946" s="42">
        <v>3356.0</v>
      </c>
      <c r="D1946" s="40" t="s">
        <v>1243</v>
      </c>
      <c r="E1946" s="41">
        <v>140.0</v>
      </c>
      <c r="F1946" s="41">
        <v>35.0</v>
      </c>
      <c r="G1946" s="41">
        <v>70.0</v>
      </c>
      <c r="H1946" s="41">
        <v>-3.07733</v>
      </c>
      <c r="I1946" s="41">
        <v>10000.0</v>
      </c>
      <c r="J1946" s="41">
        <v>5000.0</v>
      </c>
      <c r="K1946" s="41">
        <v>1200.0</v>
      </c>
      <c r="L1946" s="41">
        <v>600.0</v>
      </c>
      <c r="M1946" s="41">
        <v>50.0</v>
      </c>
      <c r="N1946" s="40" t="s">
        <v>207</v>
      </c>
      <c r="O1946" s="40" t="s">
        <v>208</v>
      </c>
      <c r="P1946" s="40" t="s">
        <v>1372</v>
      </c>
      <c r="Q1946" s="40" t="s">
        <v>210</v>
      </c>
      <c r="R1946" s="40" t="b">
        <v>0</v>
      </c>
      <c r="S1946" s="40" t="s">
        <v>12879</v>
      </c>
      <c r="T1946" s="40" t="s">
        <v>212</v>
      </c>
      <c r="U1946" s="41">
        <v>0.1</v>
      </c>
      <c r="V1946" s="41">
        <v>0.9</v>
      </c>
      <c r="W1946" s="41">
        <v>0.3</v>
      </c>
      <c r="X1946" s="41">
        <v>0.6</v>
      </c>
      <c r="Y1946" s="40" t="b">
        <v>0</v>
      </c>
      <c r="Z1946" s="40" t="b">
        <v>1</v>
      </c>
      <c r="AA1946" s="40" t="b">
        <v>0</v>
      </c>
      <c r="AB1946" s="40" t="b">
        <v>0</v>
      </c>
      <c r="AC1946" s="41" t="s">
        <v>13744</v>
      </c>
      <c r="AD1946" s="41" t="s">
        <v>13745</v>
      </c>
      <c r="AE1946" s="41">
        <v>1201.319</v>
      </c>
      <c r="AF1946" s="41">
        <v>-3.1723</v>
      </c>
      <c r="AG1946" s="42">
        <v>4.86E41</v>
      </c>
      <c r="AH1946" s="51">
        <v>0.030863</v>
      </c>
      <c r="AI1946" s="45" t="s">
        <v>13746</v>
      </c>
      <c r="AJ1946" s="40" t="s">
        <v>13747</v>
      </c>
      <c r="AK1946" s="41">
        <v>7871.0</v>
      </c>
      <c r="AL1946" s="40" t="s">
        <v>2224</v>
      </c>
      <c r="AM1946" s="40" t="s">
        <v>7285</v>
      </c>
      <c r="AN1946" s="40" t="s">
        <v>5627</v>
      </c>
      <c r="AO1946" s="44"/>
    </row>
    <row r="1947">
      <c r="A1947" s="41">
        <v>130.0</v>
      </c>
      <c r="B1947" s="42">
        <v>1.67E9</v>
      </c>
      <c r="C1947" s="42">
        <v>3356.0</v>
      </c>
      <c r="D1947" s="40" t="s">
        <v>1243</v>
      </c>
      <c r="E1947" s="41">
        <v>140.0</v>
      </c>
      <c r="F1947" s="41">
        <v>35.0</v>
      </c>
      <c r="G1947" s="41">
        <v>70.0</v>
      </c>
      <c r="H1947" s="41">
        <v>-3.07733</v>
      </c>
      <c r="I1947" s="41">
        <v>10000.0</v>
      </c>
      <c r="J1947" s="41">
        <v>5000.0</v>
      </c>
      <c r="K1947" s="41">
        <v>1200.0</v>
      </c>
      <c r="L1947" s="41">
        <v>600.0</v>
      </c>
      <c r="M1947" s="41">
        <v>50.0</v>
      </c>
      <c r="N1947" s="40" t="s">
        <v>207</v>
      </c>
      <c r="O1947" s="40" t="s">
        <v>1371</v>
      </c>
      <c r="P1947" s="40" t="s">
        <v>7305</v>
      </c>
      <c r="Q1947" s="40" t="s">
        <v>210</v>
      </c>
      <c r="R1947" s="40" t="b">
        <v>0</v>
      </c>
      <c r="S1947" s="40" t="s">
        <v>211</v>
      </c>
      <c r="T1947" s="40" t="s">
        <v>212</v>
      </c>
      <c r="U1947" s="41">
        <v>0.1</v>
      </c>
      <c r="V1947" s="41">
        <v>0.9</v>
      </c>
      <c r="W1947" s="41">
        <v>0.2</v>
      </c>
      <c r="X1947" s="41">
        <v>0.5</v>
      </c>
      <c r="Y1947" s="40" t="b">
        <v>0</v>
      </c>
      <c r="Z1947" s="40" t="b">
        <v>1</v>
      </c>
      <c r="AA1947" s="40" t="b">
        <v>0</v>
      </c>
      <c r="AB1947" s="40" t="b">
        <v>0</v>
      </c>
      <c r="AC1947" s="41" t="s">
        <v>13748</v>
      </c>
      <c r="AD1947" s="41" t="s">
        <v>13108</v>
      </c>
      <c r="AE1947" s="41">
        <v>1202.996</v>
      </c>
      <c r="AF1947" s="41">
        <v>-3.17299</v>
      </c>
      <c r="AG1947" s="42">
        <v>3.47E41</v>
      </c>
      <c r="AH1947" s="51">
        <v>0.031087</v>
      </c>
      <c r="AI1947" s="45" t="s">
        <v>13749</v>
      </c>
      <c r="AJ1947" s="40" t="s">
        <v>13750</v>
      </c>
      <c r="AK1947" s="41">
        <v>3782.0</v>
      </c>
      <c r="AL1947" s="40" t="s">
        <v>2224</v>
      </c>
      <c r="AM1947" s="40" t="s">
        <v>7285</v>
      </c>
      <c r="AN1947" s="40" t="s">
        <v>5643</v>
      </c>
      <c r="AO1947" s="40"/>
    </row>
    <row r="1948">
      <c r="A1948" s="41">
        <v>20.0</v>
      </c>
      <c r="B1948" s="42">
        <v>1.67E9</v>
      </c>
      <c r="C1948" s="42">
        <v>3356.0</v>
      </c>
      <c r="D1948" s="40" t="s">
        <v>1243</v>
      </c>
      <c r="E1948" s="41">
        <v>140.0</v>
      </c>
      <c r="F1948" s="41">
        <v>35.0</v>
      </c>
      <c r="G1948" s="41">
        <v>70.0</v>
      </c>
      <c r="H1948" s="41">
        <v>-3.07733</v>
      </c>
      <c r="I1948" s="41">
        <v>10000.0</v>
      </c>
      <c r="J1948" s="41">
        <v>5000.0</v>
      </c>
      <c r="K1948" s="41">
        <v>1200.0</v>
      </c>
      <c r="L1948" s="41">
        <v>600.0</v>
      </c>
      <c r="M1948" s="41">
        <v>30.0</v>
      </c>
      <c r="N1948" s="40" t="s">
        <v>207</v>
      </c>
      <c r="O1948" s="40" t="s">
        <v>1371</v>
      </c>
      <c r="P1948" s="40" t="s">
        <v>7310</v>
      </c>
      <c r="Q1948" s="40" t="s">
        <v>210</v>
      </c>
      <c r="R1948" s="40" t="b">
        <v>0</v>
      </c>
      <c r="S1948" s="40" t="s">
        <v>211</v>
      </c>
      <c r="T1948" s="40" t="s">
        <v>212</v>
      </c>
      <c r="U1948" s="41">
        <v>0.1</v>
      </c>
      <c r="V1948" s="41">
        <v>0.9</v>
      </c>
      <c r="W1948" s="41">
        <v>0.1</v>
      </c>
      <c r="X1948" s="41">
        <v>0.6</v>
      </c>
      <c r="Y1948" s="40" t="b">
        <v>0</v>
      </c>
      <c r="Z1948" s="40" t="b">
        <v>1</v>
      </c>
      <c r="AA1948" s="40" t="b">
        <v>0</v>
      </c>
      <c r="AB1948" s="40" t="b">
        <v>0</v>
      </c>
      <c r="AC1948" s="41" t="s">
        <v>13751</v>
      </c>
      <c r="AD1948" s="41" t="s">
        <v>13752</v>
      </c>
      <c r="AE1948" s="41">
        <v>1202.685</v>
      </c>
      <c r="AF1948" s="41">
        <v>-3.17404</v>
      </c>
      <c r="AG1948" s="42">
        <v>1.36E41</v>
      </c>
      <c r="AH1948" s="51">
        <v>0.031429</v>
      </c>
      <c r="AI1948" s="45" t="s">
        <v>13753</v>
      </c>
      <c r="AJ1948" s="44" t="s">
        <v>397</v>
      </c>
      <c r="AK1948" s="41">
        <v>3768.0</v>
      </c>
      <c r="AL1948" s="40" t="s">
        <v>2224</v>
      </c>
      <c r="AM1948" s="40" t="s">
        <v>7285</v>
      </c>
      <c r="AN1948" s="40" t="s">
        <v>5643</v>
      </c>
      <c r="AO1948" s="44"/>
    </row>
    <row r="1949">
      <c r="A1949" s="41">
        <v>91.0</v>
      </c>
      <c r="B1949" s="42">
        <v>1.67E9</v>
      </c>
      <c r="C1949" s="42">
        <v>3356.0</v>
      </c>
      <c r="D1949" s="40" t="s">
        <v>1243</v>
      </c>
      <c r="E1949" s="41">
        <v>140.0</v>
      </c>
      <c r="F1949" s="41">
        <v>35.0</v>
      </c>
      <c r="G1949" s="41">
        <v>70.0</v>
      </c>
      <c r="H1949" s="41">
        <v>-3.07733</v>
      </c>
      <c r="I1949" s="41">
        <v>10000.0</v>
      </c>
      <c r="J1949" s="41">
        <v>5000.0</v>
      </c>
      <c r="K1949" s="41">
        <v>1200.0</v>
      </c>
      <c r="L1949" s="41">
        <v>600.0</v>
      </c>
      <c r="M1949" s="41">
        <v>50.0</v>
      </c>
      <c r="N1949" s="40" t="s">
        <v>207</v>
      </c>
      <c r="O1949" s="40" t="s">
        <v>208</v>
      </c>
      <c r="P1949" s="40" t="s">
        <v>209</v>
      </c>
      <c r="Q1949" s="40" t="s">
        <v>210</v>
      </c>
      <c r="R1949" s="40" t="b">
        <v>0</v>
      </c>
      <c r="S1949" s="40" t="s">
        <v>211</v>
      </c>
      <c r="T1949" s="40" t="s">
        <v>212</v>
      </c>
      <c r="U1949" s="41">
        <v>0.1</v>
      </c>
      <c r="V1949" s="41">
        <v>0.9</v>
      </c>
      <c r="W1949" s="41">
        <v>0.1</v>
      </c>
      <c r="X1949" s="41">
        <v>0.5</v>
      </c>
      <c r="Y1949" s="40" t="b">
        <v>0</v>
      </c>
      <c r="Z1949" s="40" t="b">
        <v>1</v>
      </c>
      <c r="AA1949" s="40" t="b">
        <v>0</v>
      </c>
      <c r="AB1949" s="40" t="b">
        <v>0</v>
      </c>
      <c r="AC1949" s="41" t="s">
        <v>13754</v>
      </c>
      <c r="AD1949" s="41" t="s">
        <v>13755</v>
      </c>
      <c r="AE1949" s="41">
        <v>1201.605</v>
      </c>
      <c r="AF1949" s="41">
        <v>-3.17462</v>
      </c>
      <c r="AG1949" s="42">
        <v>3.23E41</v>
      </c>
      <c r="AH1949" s="51">
        <v>0.031616</v>
      </c>
      <c r="AI1949" s="45" t="s">
        <v>13756</v>
      </c>
      <c r="AJ1949" s="44" t="s">
        <v>397</v>
      </c>
      <c r="AK1949" s="41">
        <v>8366.0</v>
      </c>
      <c r="AL1949" s="40" t="s">
        <v>2224</v>
      </c>
      <c r="AM1949" s="40" t="s">
        <v>7285</v>
      </c>
      <c r="AN1949" s="40" t="s">
        <v>5627</v>
      </c>
      <c r="AO1949" s="44"/>
    </row>
    <row r="1950">
      <c r="A1950" s="41">
        <v>258.0</v>
      </c>
      <c r="B1950" s="42">
        <v>1.67E9</v>
      </c>
      <c r="C1950" s="42">
        <v>3356.0</v>
      </c>
      <c r="D1950" s="40" t="s">
        <v>1243</v>
      </c>
      <c r="E1950" s="41">
        <v>140.0</v>
      </c>
      <c r="F1950" s="41">
        <v>35.0</v>
      </c>
      <c r="G1950" s="41">
        <v>70.0</v>
      </c>
      <c r="H1950" s="41">
        <v>-3.07733</v>
      </c>
      <c r="I1950" s="41">
        <v>10000.0</v>
      </c>
      <c r="J1950" s="41">
        <v>5000.0</v>
      </c>
      <c r="K1950" s="41">
        <v>1200.0</v>
      </c>
      <c r="L1950" s="41">
        <v>600.0</v>
      </c>
      <c r="M1950" s="41">
        <v>100.0</v>
      </c>
      <c r="N1950" s="40" t="s">
        <v>207</v>
      </c>
      <c r="O1950" s="40" t="s">
        <v>1371</v>
      </c>
      <c r="P1950" s="40" t="s">
        <v>212</v>
      </c>
      <c r="Q1950" s="40" t="s">
        <v>210</v>
      </c>
      <c r="R1950" s="40" t="b">
        <v>0</v>
      </c>
      <c r="S1950" s="40" t="s">
        <v>211</v>
      </c>
      <c r="T1950" s="40" t="s">
        <v>212</v>
      </c>
      <c r="U1950" s="41">
        <v>0.1</v>
      </c>
      <c r="V1950" s="41">
        <v>0.9</v>
      </c>
      <c r="W1950" s="41">
        <v>0.3</v>
      </c>
      <c r="X1950" s="41">
        <v>0.4</v>
      </c>
      <c r="Y1950" s="40" t="b">
        <v>0</v>
      </c>
      <c r="Z1950" s="40" t="b">
        <v>1</v>
      </c>
      <c r="AA1950" s="40" t="b">
        <v>0</v>
      </c>
      <c r="AB1950" s="40" t="b">
        <v>0</v>
      </c>
      <c r="AC1950" s="41" t="s">
        <v>13757</v>
      </c>
      <c r="AD1950" s="41" t="s">
        <v>9492</v>
      </c>
      <c r="AE1950" s="41">
        <v>1202.686</v>
      </c>
      <c r="AF1950" s="41">
        <v>-3.17499</v>
      </c>
      <c r="AG1950" s="42">
        <v>1.39E42</v>
      </c>
      <c r="AH1950" s="51">
        <v>0.031735</v>
      </c>
      <c r="AI1950" s="45" t="s">
        <v>13758</v>
      </c>
      <c r="AJ1950" s="40" t="s">
        <v>13759</v>
      </c>
      <c r="AK1950" s="41">
        <v>2425.0</v>
      </c>
      <c r="AL1950" s="40" t="s">
        <v>2224</v>
      </c>
      <c r="AM1950" s="40" t="s">
        <v>7285</v>
      </c>
      <c r="AN1950" s="40" t="s">
        <v>5643</v>
      </c>
      <c r="AO1950" s="44"/>
    </row>
    <row r="1951">
      <c r="A1951" s="41">
        <v>184.0</v>
      </c>
      <c r="B1951" s="42">
        <v>1.67E9</v>
      </c>
      <c r="C1951" s="42">
        <v>3356.0</v>
      </c>
      <c r="D1951" s="40" t="s">
        <v>1243</v>
      </c>
      <c r="E1951" s="41">
        <v>140.0</v>
      </c>
      <c r="F1951" s="41">
        <v>35.0</v>
      </c>
      <c r="G1951" s="41">
        <v>70.0</v>
      </c>
      <c r="H1951" s="41">
        <v>-3.07733</v>
      </c>
      <c r="I1951" s="41">
        <v>10000.0</v>
      </c>
      <c r="J1951" s="41">
        <v>5000.0</v>
      </c>
      <c r="K1951" s="41">
        <v>1200.0</v>
      </c>
      <c r="L1951" s="41">
        <v>600.0</v>
      </c>
      <c r="M1951" s="41">
        <v>100.0</v>
      </c>
      <c r="N1951" s="40" t="s">
        <v>207</v>
      </c>
      <c r="O1951" s="40" t="s">
        <v>208</v>
      </c>
      <c r="P1951" s="40" t="s">
        <v>209</v>
      </c>
      <c r="Q1951" s="40" t="s">
        <v>210</v>
      </c>
      <c r="R1951" s="40" t="b">
        <v>0</v>
      </c>
      <c r="S1951" s="40" t="s">
        <v>211</v>
      </c>
      <c r="T1951" s="40" t="s">
        <v>212</v>
      </c>
      <c r="U1951" s="41">
        <v>0.1</v>
      </c>
      <c r="V1951" s="41">
        <v>0.9</v>
      </c>
      <c r="W1951" s="41">
        <v>0.2</v>
      </c>
      <c r="X1951" s="41">
        <v>0.5</v>
      </c>
      <c r="Y1951" s="40" t="b">
        <v>0</v>
      </c>
      <c r="Z1951" s="40" t="b">
        <v>1</v>
      </c>
      <c r="AA1951" s="40" t="b">
        <v>0</v>
      </c>
      <c r="AB1951" s="40" t="b">
        <v>0</v>
      </c>
      <c r="AC1951" s="41" t="s">
        <v>13760</v>
      </c>
      <c r="AD1951" s="41" t="s">
        <v>11742</v>
      </c>
      <c r="AE1951" s="41">
        <v>1201.835</v>
      </c>
      <c r="AF1951" s="41">
        <v>-3.1751</v>
      </c>
      <c r="AG1951" s="42">
        <v>1.39E42</v>
      </c>
      <c r="AH1951" s="51">
        <v>0.031771</v>
      </c>
      <c r="AI1951" s="45" t="s">
        <v>13761</v>
      </c>
      <c r="AJ1951" s="40" t="s">
        <v>13762</v>
      </c>
      <c r="AK1951" s="41">
        <v>1986.0</v>
      </c>
      <c r="AL1951" s="40" t="s">
        <v>2224</v>
      </c>
      <c r="AM1951" s="40" t="s">
        <v>7285</v>
      </c>
      <c r="AN1951" s="40" t="s">
        <v>5643</v>
      </c>
      <c r="AO1951" s="40"/>
    </row>
    <row r="1952">
      <c r="A1952" s="41">
        <v>266.0</v>
      </c>
      <c r="B1952" s="42">
        <v>1.67E9</v>
      </c>
      <c r="C1952" s="42">
        <v>3356.0</v>
      </c>
      <c r="D1952" s="40" t="s">
        <v>1243</v>
      </c>
      <c r="E1952" s="41">
        <v>140.0</v>
      </c>
      <c r="F1952" s="41">
        <v>35.0</v>
      </c>
      <c r="G1952" s="41">
        <v>70.0</v>
      </c>
      <c r="H1952" s="41">
        <v>-3.07733</v>
      </c>
      <c r="I1952" s="41">
        <v>10000.0</v>
      </c>
      <c r="J1952" s="41">
        <v>5000.0</v>
      </c>
      <c r="K1952" s="41">
        <v>1200.0</v>
      </c>
      <c r="L1952" s="41">
        <v>600.0</v>
      </c>
      <c r="M1952" s="41">
        <v>100.0</v>
      </c>
      <c r="N1952" s="40" t="s">
        <v>207</v>
      </c>
      <c r="O1952" s="40" t="s">
        <v>1371</v>
      </c>
      <c r="P1952" s="40" t="s">
        <v>212</v>
      </c>
      <c r="Q1952" s="40" t="s">
        <v>210</v>
      </c>
      <c r="R1952" s="40" t="b">
        <v>0</v>
      </c>
      <c r="S1952" s="40" t="s">
        <v>12879</v>
      </c>
      <c r="T1952" s="40" t="s">
        <v>212</v>
      </c>
      <c r="U1952" s="41">
        <v>0.1</v>
      </c>
      <c r="V1952" s="41">
        <v>0.9</v>
      </c>
      <c r="W1952" s="41">
        <v>0.2</v>
      </c>
      <c r="X1952" s="41">
        <v>0.6</v>
      </c>
      <c r="Y1952" s="40" t="b">
        <v>0</v>
      </c>
      <c r="Z1952" s="40" t="b">
        <v>1</v>
      </c>
      <c r="AA1952" s="40" t="b">
        <v>0</v>
      </c>
      <c r="AB1952" s="40" t="b">
        <v>0</v>
      </c>
      <c r="AC1952" s="41" t="s">
        <v>7958</v>
      </c>
      <c r="AD1952" s="41" t="s">
        <v>13763</v>
      </c>
      <c r="AE1952" s="41">
        <v>1202.13</v>
      </c>
      <c r="AF1952" s="41">
        <v>-3.17576</v>
      </c>
      <c r="AG1952" s="42">
        <v>4.87E41</v>
      </c>
      <c r="AH1952" s="51">
        <v>0.031987</v>
      </c>
      <c r="AI1952" s="45" t="s">
        <v>13764</v>
      </c>
      <c r="AJ1952" s="40" t="s">
        <v>13765</v>
      </c>
      <c r="AK1952" s="41">
        <v>1584.0</v>
      </c>
      <c r="AL1952" s="40" t="s">
        <v>2224</v>
      </c>
      <c r="AM1952" s="40" t="s">
        <v>7285</v>
      </c>
      <c r="AN1952" s="40" t="s">
        <v>5643</v>
      </c>
      <c r="AO1952" s="44"/>
    </row>
    <row r="1953">
      <c r="A1953" s="41">
        <v>51.0</v>
      </c>
      <c r="B1953" s="42">
        <v>1.67E9</v>
      </c>
      <c r="C1953" s="42">
        <v>3356.0</v>
      </c>
      <c r="D1953" s="40" t="s">
        <v>1243</v>
      </c>
      <c r="E1953" s="41">
        <v>140.0</v>
      </c>
      <c r="F1953" s="41">
        <v>35.0</v>
      </c>
      <c r="G1953" s="41">
        <v>70.0</v>
      </c>
      <c r="H1953" s="41">
        <v>-3.07733</v>
      </c>
      <c r="I1953" s="41">
        <v>10000.0</v>
      </c>
      <c r="J1953" s="41">
        <v>5000.0</v>
      </c>
      <c r="K1953" s="41">
        <v>1200.0</v>
      </c>
      <c r="L1953" s="41">
        <v>600.0</v>
      </c>
      <c r="M1953" s="41">
        <v>30.0</v>
      </c>
      <c r="N1953" s="40" t="s">
        <v>207</v>
      </c>
      <c r="O1953" s="40" t="s">
        <v>208</v>
      </c>
      <c r="P1953" s="40" t="s">
        <v>7305</v>
      </c>
      <c r="Q1953" s="40" t="s">
        <v>210</v>
      </c>
      <c r="R1953" s="40" t="b">
        <v>0</v>
      </c>
      <c r="S1953" s="40" t="s">
        <v>12879</v>
      </c>
      <c r="T1953" s="40" t="s">
        <v>212</v>
      </c>
      <c r="U1953" s="41">
        <v>0.1</v>
      </c>
      <c r="V1953" s="41">
        <v>0.9</v>
      </c>
      <c r="W1953" s="41">
        <v>0.3</v>
      </c>
      <c r="X1953" s="41">
        <v>0.4</v>
      </c>
      <c r="Y1953" s="40" t="b">
        <v>0</v>
      </c>
      <c r="Z1953" s="40" t="b">
        <v>1</v>
      </c>
      <c r="AA1953" s="40" t="b">
        <v>0</v>
      </c>
      <c r="AB1953" s="40" t="b">
        <v>0</v>
      </c>
      <c r="AC1953" s="41" t="s">
        <v>13766</v>
      </c>
      <c r="AD1953" s="41" t="s">
        <v>13767</v>
      </c>
      <c r="AE1953" s="41">
        <v>757.1781</v>
      </c>
      <c r="AF1953" s="41">
        <v>-3.17604</v>
      </c>
      <c r="AG1953" s="42">
        <v>9.95E41</v>
      </c>
      <c r="AH1953" s="51">
        <v>0.032076</v>
      </c>
      <c r="AI1953" s="45" t="s">
        <v>13768</v>
      </c>
      <c r="AJ1953" s="40" t="s">
        <v>13769</v>
      </c>
      <c r="AK1953" s="41">
        <v>10000.0</v>
      </c>
      <c r="AL1953" s="40" t="s">
        <v>216</v>
      </c>
      <c r="AM1953" s="40" t="s">
        <v>7285</v>
      </c>
      <c r="AN1953" s="40" t="s">
        <v>5627</v>
      </c>
      <c r="AO1953" s="40"/>
    </row>
    <row r="1954">
      <c r="A1954" s="41">
        <v>58.0</v>
      </c>
      <c r="B1954" s="42">
        <v>1.67E9</v>
      </c>
      <c r="C1954" s="42">
        <v>3356.0</v>
      </c>
      <c r="D1954" s="40" t="s">
        <v>1243</v>
      </c>
      <c r="E1954" s="41">
        <v>140.0</v>
      </c>
      <c r="F1954" s="41">
        <v>35.0</v>
      </c>
      <c r="G1954" s="41">
        <v>70.0</v>
      </c>
      <c r="H1954" s="41">
        <v>-3.07733</v>
      </c>
      <c r="I1954" s="41">
        <v>10000.0</v>
      </c>
      <c r="J1954" s="41">
        <v>5000.0</v>
      </c>
      <c r="K1954" s="41">
        <v>1200.0</v>
      </c>
      <c r="L1954" s="41">
        <v>600.0</v>
      </c>
      <c r="M1954" s="41">
        <v>30.0</v>
      </c>
      <c r="N1954" s="40" t="s">
        <v>207</v>
      </c>
      <c r="O1954" s="40" t="s">
        <v>208</v>
      </c>
      <c r="P1954" s="40" t="s">
        <v>1372</v>
      </c>
      <c r="Q1954" s="40" t="s">
        <v>210</v>
      </c>
      <c r="R1954" s="40" t="b">
        <v>0</v>
      </c>
      <c r="S1954" s="40" t="s">
        <v>211</v>
      </c>
      <c r="T1954" s="40" t="s">
        <v>212</v>
      </c>
      <c r="U1954" s="41">
        <v>0.1</v>
      </c>
      <c r="V1954" s="41">
        <v>0.9</v>
      </c>
      <c r="W1954" s="41">
        <v>0.2</v>
      </c>
      <c r="X1954" s="41">
        <v>0.5</v>
      </c>
      <c r="Y1954" s="40" t="b">
        <v>0</v>
      </c>
      <c r="Z1954" s="40" t="b">
        <v>1</v>
      </c>
      <c r="AA1954" s="40" t="b">
        <v>0</v>
      </c>
      <c r="AB1954" s="40" t="b">
        <v>0</v>
      </c>
      <c r="AC1954" s="41" t="s">
        <v>13770</v>
      </c>
      <c r="AD1954" s="41" t="s">
        <v>13771</v>
      </c>
      <c r="AE1954" s="41">
        <v>825.7668</v>
      </c>
      <c r="AF1954" s="41">
        <v>-3.1761</v>
      </c>
      <c r="AG1954" s="42">
        <v>8.54E41</v>
      </c>
      <c r="AH1954" s="51">
        <v>0.032097</v>
      </c>
      <c r="AI1954" s="45" t="s">
        <v>13772</v>
      </c>
      <c r="AJ1954" s="45">
        <v>8.53541128243967E251</v>
      </c>
      <c r="AK1954" s="41">
        <v>10000.0</v>
      </c>
      <c r="AL1954" s="40" t="s">
        <v>216</v>
      </c>
      <c r="AM1954" s="40" t="s">
        <v>7285</v>
      </c>
      <c r="AN1954" s="40" t="s">
        <v>5627</v>
      </c>
      <c r="AO1954" s="44"/>
    </row>
    <row r="1955">
      <c r="A1955" s="41">
        <v>208.0</v>
      </c>
      <c r="B1955" s="42">
        <v>1.67E9</v>
      </c>
      <c r="C1955" s="42">
        <v>3356.0</v>
      </c>
      <c r="D1955" s="40" t="s">
        <v>1243</v>
      </c>
      <c r="E1955" s="41">
        <v>140.0</v>
      </c>
      <c r="F1955" s="41">
        <v>35.0</v>
      </c>
      <c r="G1955" s="41">
        <v>70.0</v>
      </c>
      <c r="H1955" s="41">
        <v>-3.07733</v>
      </c>
      <c r="I1955" s="41">
        <v>10000.0</v>
      </c>
      <c r="J1955" s="41">
        <v>5000.0</v>
      </c>
      <c r="K1955" s="41">
        <v>1200.0</v>
      </c>
      <c r="L1955" s="41">
        <v>600.0</v>
      </c>
      <c r="M1955" s="41">
        <v>100.0</v>
      </c>
      <c r="N1955" s="40" t="s">
        <v>207</v>
      </c>
      <c r="O1955" s="40" t="s">
        <v>208</v>
      </c>
      <c r="P1955" s="40" t="s">
        <v>7310</v>
      </c>
      <c r="Q1955" s="40" t="s">
        <v>210</v>
      </c>
      <c r="R1955" s="40" t="b">
        <v>0</v>
      </c>
      <c r="S1955" s="40" t="s">
        <v>12879</v>
      </c>
      <c r="T1955" s="40" t="s">
        <v>212</v>
      </c>
      <c r="U1955" s="41">
        <v>0.1</v>
      </c>
      <c r="V1955" s="41">
        <v>0.9</v>
      </c>
      <c r="W1955" s="41">
        <v>0.1</v>
      </c>
      <c r="X1955" s="41">
        <v>0.5</v>
      </c>
      <c r="Y1955" s="40" t="b">
        <v>0</v>
      </c>
      <c r="Z1955" s="40" t="b">
        <v>1</v>
      </c>
      <c r="AA1955" s="40" t="b">
        <v>0</v>
      </c>
      <c r="AB1955" s="40" t="b">
        <v>0</v>
      </c>
      <c r="AC1955" s="41" t="s">
        <v>13773</v>
      </c>
      <c r="AD1955" s="41" t="s">
        <v>13774</v>
      </c>
      <c r="AE1955" s="41">
        <v>1201.632</v>
      </c>
      <c r="AF1955" s="41">
        <v>-3.1771</v>
      </c>
      <c r="AG1955" s="42">
        <v>5.08E41</v>
      </c>
      <c r="AH1955" s="51">
        <v>0.032422</v>
      </c>
      <c r="AI1955" s="45" t="s">
        <v>13775</v>
      </c>
      <c r="AJ1955" s="40" t="s">
        <v>13776</v>
      </c>
      <c r="AK1955" s="41">
        <v>1334.0</v>
      </c>
      <c r="AL1955" s="40" t="s">
        <v>2224</v>
      </c>
      <c r="AM1955" s="40" t="s">
        <v>7285</v>
      </c>
      <c r="AN1955" s="40" t="s">
        <v>5643</v>
      </c>
      <c r="AO1955" s="44"/>
    </row>
    <row r="1956">
      <c r="A1956" s="41">
        <v>122.0</v>
      </c>
      <c r="B1956" s="42">
        <v>1.67E9</v>
      </c>
      <c r="C1956" s="42">
        <v>3356.0</v>
      </c>
      <c r="D1956" s="40" t="s">
        <v>1243</v>
      </c>
      <c r="E1956" s="41">
        <v>140.0</v>
      </c>
      <c r="F1956" s="41">
        <v>35.0</v>
      </c>
      <c r="G1956" s="41">
        <v>70.0</v>
      </c>
      <c r="H1956" s="41">
        <v>-3.07733</v>
      </c>
      <c r="I1956" s="41">
        <v>10000.0</v>
      </c>
      <c r="J1956" s="41">
        <v>5000.0</v>
      </c>
      <c r="K1956" s="41">
        <v>1200.0</v>
      </c>
      <c r="L1956" s="41">
        <v>600.0</v>
      </c>
      <c r="M1956" s="41">
        <v>50.0</v>
      </c>
      <c r="N1956" s="40" t="s">
        <v>207</v>
      </c>
      <c r="O1956" s="40" t="s">
        <v>1371</v>
      </c>
      <c r="P1956" s="40" t="s">
        <v>7310</v>
      </c>
      <c r="Q1956" s="40" t="s">
        <v>210</v>
      </c>
      <c r="R1956" s="40" t="b">
        <v>0</v>
      </c>
      <c r="S1956" s="40" t="s">
        <v>12879</v>
      </c>
      <c r="T1956" s="40" t="s">
        <v>212</v>
      </c>
      <c r="U1956" s="41">
        <v>0.1</v>
      </c>
      <c r="V1956" s="41">
        <v>0.9</v>
      </c>
      <c r="W1956" s="41">
        <v>0.2</v>
      </c>
      <c r="X1956" s="41">
        <v>0.6</v>
      </c>
      <c r="Y1956" s="40" t="b">
        <v>0</v>
      </c>
      <c r="Z1956" s="40" t="b">
        <v>1</v>
      </c>
      <c r="AA1956" s="40" t="b">
        <v>0</v>
      </c>
      <c r="AB1956" s="40" t="b">
        <v>0</v>
      </c>
      <c r="AC1956" s="41" t="s">
        <v>13777</v>
      </c>
      <c r="AD1956" s="41" t="s">
        <v>13778</v>
      </c>
      <c r="AE1956" s="41">
        <v>1201.845</v>
      </c>
      <c r="AF1956" s="41">
        <v>-3.17728</v>
      </c>
      <c r="AG1956" s="42">
        <v>1.18E42</v>
      </c>
      <c r="AH1956" s="51">
        <v>0.032481</v>
      </c>
      <c r="AI1956" s="45" t="s">
        <v>13779</v>
      </c>
      <c r="AJ1956" s="40" t="s">
        <v>13780</v>
      </c>
      <c r="AK1956" s="41">
        <v>2273.0</v>
      </c>
      <c r="AL1956" s="40" t="s">
        <v>2224</v>
      </c>
      <c r="AM1956" s="40" t="s">
        <v>7285</v>
      </c>
      <c r="AN1956" s="40" t="s">
        <v>5643</v>
      </c>
      <c r="AO1956" s="44"/>
    </row>
    <row r="1957">
      <c r="A1957" s="41">
        <v>231.0</v>
      </c>
      <c r="B1957" s="42">
        <v>1.67E9</v>
      </c>
      <c r="C1957" s="42">
        <v>3356.0</v>
      </c>
      <c r="D1957" s="40" t="s">
        <v>1243</v>
      </c>
      <c r="E1957" s="41">
        <v>140.0</v>
      </c>
      <c r="F1957" s="41">
        <v>35.0</v>
      </c>
      <c r="G1957" s="41">
        <v>70.0</v>
      </c>
      <c r="H1957" s="41">
        <v>-3.07733</v>
      </c>
      <c r="I1957" s="41">
        <v>10000.0</v>
      </c>
      <c r="J1957" s="41">
        <v>5000.0</v>
      </c>
      <c r="K1957" s="41">
        <v>1200.0</v>
      </c>
      <c r="L1957" s="41">
        <v>600.0</v>
      </c>
      <c r="M1957" s="41">
        <v>100.0</v>
      </c>
      <c r="N1957" s="40" t="s">
        <v>207</v>
      </c>
      <c r="O1957" s="40" t="s">
        <v>1371</v>
      </c>
      <c r="P1957" s="40" t="s">
        <v>7305</v>
      </c>
      <c r="Q1957" s="40" t="s">
        <v>210</v>
      </c>
      <c r="R1957" s="40" t="b">
        <v>0</v>
      </c>
      <c r="S1957" s="40" t="s">
        <v>12879</v>
      </c>
      <c r="T1957" s="40" t="s">
        <v>212</v>
      </c>
      <c r="U1957" s="41">
        <v>0.1</v>
      </c>
      <c r="V1957" s="41">
        <v>0.9</v>
      </c>
      <c r="W1957" s="41">
        <v>0.3</v>
      </c>
      <c r="X1957" s="41">
        <v>0.4</v>
      </c>
      <c r="Y1957" s="40" t="b">
        <v>0</v>
      </c>
      <c r="Z1957" s="40" t="b">
        <v>1</v>
      </c>
      <c r="AA1957" s="40" t="b">
        <v>0</v>
      </c>
      <c r="AB1957" s="40" t="b">
        <v>0</v>
      </c>
      <c r="AC1957" s="41" t="s">
        <v>13781</v>
      </c>
      <c r="AD1957" s="41" t="s">
        <v>13782</v>
      </c>
      <c r="AE1957" s="41">
        <v>1202.598</v>
      </c>
      <c r="AF1957" s="41">
        <v>-3.17728</v>
      </c>
      <c r="AG1957" s="42">
        <v>8.52E41</v>
      </c>
      <c r="AH1957" s="51">
        <v>0.032482</v>
      </c>
      <c r="AI1957" s="45" t="s">
        <v>13783</v>
      </c>
      <c r="AJ1957" s="40" t="s">
        <v>13784</v>
      </c>
      <c r="AK1957" s="41">
        <v>2344.0</v>
      </c>
      <c r="AL1957" s="40" t="s">
        <v>2224</v>
      </c>
      <c r="AM1957" s="40" t="s">
        <v>7285</v>
      </c>
      <c r="AN1957" s="40" t="s">
        <v>5643</v>
      </c>
      <c r="AO1957" s="44"/>
    </row>
    <row r="1958">
      <c r="A1958" s="41">
        <v>174.0</v>
      </c>
      <c r="B1958" s="42">
        <v>1.67E9</v>
      </c>
      <c r="C1958" s="42">
        <v>3356.0</v>
      </c>
      <c r="D1958" s="40" t="s">
        <v>1243</v>
      </c>
      <c r="E1958" s="41">
        <v>140.0</v>
      </c>
      <c r="F1958" s="41">
        <v>35.0</v>
      </c>
      <c r="G1958" s="41">
        <v>70.0</v>
      </c>
      <c r="H1958" s="41">
        <v>-3.07733</v>
      </c>
      <c r="I1958" s="41">
        <v>10000.0</v>
      </c>
      <c r="J1958" s="41">
        <v>5000.0</v>
      </c>
      <c r="K1958" s="41">
        <v>1200.0</v>
      </c>
      <c r="L1958" s="41">
        <v>600.0</v>
      </c>
      <c r="M1958" s="41">
        <v>50.0</v>
      </c>
      <c r="N1958" s="40" t="s">
        <v>207</v>
      </c>
      <c r="O1958" s="40" t="s">
        <v>1371</v>
      </c>
      <c r="P1958" s="40" t="s">
        <v>212</v>
      </c>
      <c r="Q1958" s="40" t="s">
        <v>210</v>
      </c>
      <c r="R1958" s="40" t="b">
        <v>0</v>
      </c>
      <c r="S1958" s="40" t="s">
        <v>12879</v>
      </c>
      <c r="T1958" s="40" t="s">
        <v>212</v>
      </c>
      <c r="U1958" s="41">
        <v>0.1</v>
      </c>
      <c r="V1958" s="41">
        <v>0.9</v>
      </c>
      <c r="W1958" s="41">
        <v>0.2</v>
      </c>
      <c r="X1958" s="41">
        <v>0.4</v>
      </c>
      <c r="Y1958" s="40" t="b">
        <v>0</v>
      </c>
      <c r="Z1958" s="40" t="b">
        <v>1</v>
      </c>
      <c r="AA1958" s="40" t="b">
        <v>0</v>
      </c>
      <c r="AB1958" s="40" t="b">
        <v>0</v>
      </c>
      <c r="AC1958" s="41" t="s">
        <v>13785</v>
      </c>
      <c r="AD1958" s="41" t="s">
        <v>13786</v>
      </c>
      <c r="AE1958" s="41">
        <v>1202.092</v>
      </c>
      <c r="AF1958" s="41">
        <v>-3.17807</v>
      </c>
      <c r="AG1958" s="42">
        <v>1.63E41</v>
      </c>
      <c r="AH1958" s="51">
        <v>0.032737</v>
      </c>
      <c r="AI1958" s="45" t="s">
        <v>13787</v>
      </c>
      <c r="AJ1958" s="40" t="s">
        <v>13788</v>
      </c>
      <c r="AK1958" s="41">
        <v>4332.0</v>
      </c>
      <c r="AL1958" s="40" t="s">
        <v>2224</v>
      </c>
      <c r="AM1958" s="40" t="s">
        <v>7285</v>
      </c>
      <c r="AN1958" s="40" t="s">
        <v>5643</v>
      </c>
      <c r="AO1958" s="44"/>
    </row>
    <row r="1959">
      <c r="A1959" s="41">
        <v>61.0</v>
      </c>
      <c r="B1959" s="42">
        <v>1.67E9</v>
      </c>
      <c r="C1959" s="42">
        <v>3356.0</v>
      </c>
      <c r="D1959" s="40" t="s">
        <v>1243</v>
      </c>
      <c r="E1959" s="41">
        <v>140.0</v>
      </c>
      <c r="F1959" s="41">
        <v>35.0</v>
      </c>
      <c r="G1959" s="41">
        <v>70.0</v>
      </c>
      <c r="H1959" s="41">
        <v>-3.07733</v>
      </c>
      <c r="I1959" s="41">
        <v>10000.0</v>
      </c>
      <c r="J1959" s="41">
        <v>5000.0</v>
      </c>
      <c r="K1959" s="41">
        <v>1200.0</v>
      </c>
      <c r="L1959" s="41">
        <v>600.0</v>
      </c>
      <c r="M1959" s="41">
        <v>30.0</v>
      </c>
      <c r="N1959" s="40" t="s">
        <v>207</v>
      </c>
      <c r="O1959" s="40" t="s">
        <v>1371</v>
      </c>
      <c r="P1959" s="40" t="s">
        <v>1372</v>
      </c>
      <c r="Q1959" s="40" t="s">
        <v>210</v>
      </c>
      <c r="R1959" s="40" t="b">
        <v>0</v>
      </c>
      <c r="S1959" s="40" t="s">
        <v>211</v>
      </c>
      <c r="T1959" s="40" t="s">
        <v>212</v>
      </c>
      <c r="U1959" s="41">
        <v>0.1</v>
      </c>
      <c r="V1959" s="41">
        <v>0.9</v>
      </c>
      <c r="W1959" s="41">
        <v>0.3</v>
      </c>
      <c r="X1959" s="41">
        <v>0.5</v>
      </c>
      <c r="Y1959" s="40" t="b">
        <v>0</v>
      </c>
      <c r="Z1959" s="40" t="b">
        <v>1</v>
      </c>
      <c r="AA1959" s="40" t="b">
        <v>0</v>
      </c>
      <c r="AB1959" s="40" t="b">
        <v>0</v>
      </c>
      <c r="AC1959" s="41" t="s">
        <v>13789</v>
      </c>
      <c r="AD1959" s="41" t="s">
        <v>13790</v>
      </c>
      <c r="AE1959" s="41">
        <v>1203.393</v>
      </c>
      <c r="AF1959" s="41">
        <v>-3.17831</v>
      </c>
      <c r="AG1959" s="42">
        <v>1.39E42</v>
      </c>
      <c r="AH1959" s="51">
        <v>0.032814</v>
      </c>
      <c r="AI1959" s="45" t="s">
        <v>13791</v>
      </c>
      <c r="AJ1959" s="40" t="s">
        <v>13792</v>
      </c>
      <c r="AK1959" s="41">
        <v>6554.0</v>
      </c>
      <c r="AL1959" s="40" t="s">
        <v>2224</v>
      </c>
      <c r="AM1959" s="40" t="s">
        <v>7285</v>
      </c>
      <c r="AN1959" s="40" t="s">
        <v>5643</v>
      </c>
      <c r="AO1959" s="44"/>
    </row>
    <row r="1960">
      <c r="A1960" s="41">
        <v>21.0</v>
      </c>
      <c r="B1960" s="42">
        <v>1.67E9</v>
      </c>
      <c r="C1960" s="42">
        <v>3356.0</v>
      </c>
      <c r="D1960" s="40" t="s">
        <v>1243</v>
      </c>
      <c r="E1960" s="41">
        <v>140.0</v>
      </c>
      <c r="F1960" s="41">
        <v>35.0</v>
      </c>
      <c r="G1960" s="41">
        <v>70.0</v>
      </c>
      <c r="H1960" s="41">
        <v>-3.07733</v>
      </c>
      <c r="I1960" s="41">
        <v>10000.0</v>
      </c>
      <c r="J1960" s="41">
        <v>5000.0</v>
      </c>
      <c r="K1960" s="41">
        <v>1200.0</v>
      </c>
      <c r="L1960" s="41">
        <v>600.0</v>
      </c>
      <c r="M1960" s="41">
        <v>30.0</v>
      </c>
      <c r="N1960" s="40" t="s">
        <v>207</v>
      </c>
      <c r="O1960" s="40" t="s">
        <v>208</v>
      </c>
      <c r="P1960" s="40" t="s">
        <v>7310</v>
      </c>
      <c r="Q1960" s="40" t="s">
        <v>210</v>
      </c>
      <c r="R1960" s="40" t="b">
        <v>0</v>
      </c>
      <c r="S1960" s="40" t="s">
        <v>211</v>
      </c>
      <c r="T1960" s="40" t="s">
        <v>212</v>
      </c>
      <c r="U1960" s="41">
        <v>0.1</v>
      </c>
      <c r="V1960" s="41">
        <v>0.9</v>
      </c>
      <c r="W1960" s="41">
        <v>0.2</v>
      </c>
      <c r="X1960" s="41">
        <v>0.4</v>
      </c>
      <c r="Y1960" s="40" t="b">
        <v>0</v>
      </c>
      <c r="Z1960" s="40" t="b">
        <v>1</v>
      </c>
      <c r="AA1960" s="40" t="b">
        <v>0</v>
      </c>
      <c r="AB1960" s="40" t="b">
        <v>0</v>
      </c>
      <c r="AC1960" s="41" t="s">
        <v>13793</v>
      </c>
      <c r="AD1960" s="41" t="s">
        <v>13794</v>
      </c>
      <c r="AE1960" s="41">
        <v>1010.152</v>
      </c>
      <c r="AF1960" s="41">
        <v>-3.17846</v>
      </c>
      <c r="AG1960" s="42">
        <v>3.26E41</v>
      </c>
      <c r="AH1960" s="51">
        <v>0.032864</v>
      </c>
      <c r="AI1960" s="45" t="s">
        <v>13795</v>
      </c>
      <c r="AJ1960" s="45">
        <v>3.26481184764304E251</v>
      </c>
      <c r="AK1960" s="41">
        <v>10000.0</v>
      </c>
      <c r="AL1960" s="40" t="s">
        <v>216</v>
      </c>
      <c r="AM1960" s="40" t="s">
        <v>7285</v>
      </c>
      <c r="AN1960" s="40" t="s">
        <v>5627</v>
      </c>
      <c r="AO1960" s="44"/>
    </row>
    <row r="1961">
      <c r="A1961" s="41">
        <v>23.0</v>
      </c>
      <c r="B1961" s="42">
        <v>1.67E9</v>
      </c>
      <c r="C1961" s="42">
        <v>3356.0</v>
      </c>
      <c r="D1961" s="40" t="s">
        <v>1243</v>
      </c>
      <c r="E1961" s="41">
        <v>140.0</v>
      </c>
      <c r="F1961" s="41">
        <v>35.0</v>
      </c>
      <c r="G1961" s="41">
        <v>70.0</v>
      </c>
      <c r="H1961" s="41">
        <v>-3.07733</v>
      </c>
      <c r="I1961" s="41">
        <v>10000.0</v>
      </c>
      <c r="J1961" s="41">
        <v>5000.0</v>
      </c>
      <c r="K1961" s="41">
        <v>1200.0</v>
      </c>
      <c r="L1961" s="41">
        <v>600.0</v>
      </c>
      <c r="M1961" s="41">
        <v>30.0</v>
      </c>
      <c r="N1961" s="40" t="s">
        <v>207</v>
      </c>
      <c r="O1961" s="40" t="s">
        <v>1371</v>
      </c>
      <c r="P1961" s="40" t="s">
        <v>7310</v>
      </c>
      <c r="Q1961" s="40" t="s">
        <v>210</v>
      </c>
      <c r="R1961" s="40" t="b">
        <v>0</v>
      </c>
      <c r="S1961" s="40" t="s">
        <v>211</v>
      </c>
      <c r="T1961" s="40" t="s">
        <v>212</v>
      </c>
      <c r="U1961" s="41">
        <v>0.1</v>
      </c>
      <c r="V1961" s="41">
        <v>0.9</v>
      </c>
      <c r="W1961" s="41">
        <v>0.2</v>
      </c>
      <c r="X1961" s="41">
        <v>0.6</v>
      </c>
      <c r="Y1961" s="40" t="b">
        <v>0</v>
      </c>
      <c r="Z1961" s="40" t="b">
        <v>1</v>
      </c>
      <c r="AA1961" s="40" t="b">
        <v>0</v>
      </c>
      <c r="AB1961" s="40" t="b">
        <v>0</v>
      </c>
      <c r="AC1961" s="41" t="s">
        <v>13796</v>
      </c>
      <c r="AD1961" s="41" t="s">
        <v>13797</v>
      </c>
      <c r="AE1961" s="41">
        <v>1202.198</v>
      </c>
      <c r="AF1961" s="41">
        <v>-3.17876</v>
      </c>
      <c r="AG1961" s="42">
        <v>4.43E41</v>
      </c>
      <c r="AH1961" s="51">
        <v>0.032962</v>
      </c>
      <c r="AI1961" s="45" t="s">
        <v>13798</v>
      </c>
      <c r="AJ1961" s="45">
        <v>4.43149923124619E251</v>
      </c>
      <c r="AK1961" s="41">
        <v>3921.0</v>
      </c>
      <c r="AL1961" s="40" t="s">
        <v>2224</v>
      </c>
      <c r="AM1961" s="40" t="s">
        <v>7285</v>
      </c>
      <c r="AN1961" s="40" t="s">
        <v>5643</v>
      </c>
      <c r="AO1961" s="44"/>
    </row>
    <row r="1962">
      <c r="A1962" s="41">
        <v>230.0</v>
      </c>
      <c r="B1962" s="42">
        <v>1.67E9</v>
      </c>
      <c r="C1962" s="42">
        <v>3356.0</v>
      </c>
      <c r="D1962" s="40" t="s">
        <v>1243</v>
      </c>
      <c r="E1962" s="41">
        <v>140.0</v>
      </c>
      <c r="F1962" s="41">
        <v>35.0</v>
      </c>
      <c r="G1962" s="41">
        <v>70.0</v>
      </c>
      <c r="H1962" s="41">
        <v>-3.07733</v>
      </c>
      <c r="I1962" s="41">
        <v>10000.0</v>
      </c>
      <c r="J1962" s="41">
        <v>5000.0</v>
      </c>
      <c r="K1962" s="41">
        <v>1200.0</v>
      </c>
      <c r="L1962" s="41">
        <v>600.0</v>
      </c>
      <c r="M1962" s="41">
        <v>100.0</v>
      </c>
      <c r="N1962" s="40" t="s">
        <v>207</v>
      </c>
      <c r="O1962" s="40" t="s">
        <v>208</v>
      </c>
      <c r="P1962" s="40" t="s">
        <v>7305</v>
      </c>
      <c r="Q1962" s="40" t="s">
        <v>210</v>
      </c>
      <c r="R1962" s="40" t="b">
        <v>0</v>
      </c>
      <c r="S1962" s="40" t="s">
        <v>12879</v>
      </c>
      <c r="T1962" s="40" t="s">
        <v>212</v>
      </c>
      <c r="U1962" s="41">
        <v>0.1</v>
      </c>
      <c r="V1962" s="41">
        <v>0.9</v>
      </c>
      <c r="W1962" s="41">
        <v>0.2</v>
      </c>
      <c r="X1962" s="41">
        <v>0.6</v>
      </c>
      <c r="Y1962" s="40" t="b">
        <v>0</v>
      </c>
      <c r="Z1962" s="40" t="b">
        <v>1</v>
      </c>
      <c r="AA1962" s="40" t="b">
        <v>0</v>
      </c>
      <c r="AB1962" s="40" t="b">
        <v>0</v>
      </c>
      <c r="AC1962" s="41" t="s">
        <v>13799</v>
      </c>
      <c r="AD1962" s="41" t="s">
        <v>13800</v>
      </c>
      <c r="AE1962" s="41">
        <v>1202.858</v>
      </c>
      <c r="AF1962" s="41">
        <v>-3.1793</v>
      </c>
      <c r="AG1962" s="42">
        <v>9.93E41</v>
      </c>
      <c r="AH1962" s="51">
        <v>0.033138</v>
      </c>
      <c r="AI1962" s="45" t="s">
        <v>13801</v>
      </c>
      <c r="AJ1962" s="40" t="s">
        <v>13802</v>
      </c>
      <c r="AK1962" s="41">
        <v>1442.0</v>
      </c>
      <c r="AL1962" s="40" t="s">
        <v>2224</v>
      </c>
      <c r="AM1962" s="40" t="s">
        <v>7285</v>
      </c>
      <c r="AN1962" s="40" t="s">
        <v>5643</v>
      </c>
      <c r="AO1962" s="44"/>
    </row>
    <row r="1963">
      <c r="A1963" s="41">
        <v>27.0</v>
      </c>
      <c r="B1963" s="42">
        <v>1.67E9</v>
      </c>
      <c r="C1963" s="42">
        <v>3356.0</v>
      </c>
      <c r="D1963" s="40" t="s">
        <v>1243</v>
      </c>
      <c r="E1963" s="41">
        <v>140.0</v>
      </c>
      <c r="F1963" s="41">
        <v>35.0</v>
      </c>
      <c r="G1963" s="41">
        <v>70.0</v>
      </c>
      <c r="H1963" s="41">
        <v>-3.07733</v>
      </c>
      <c r="I1963" s="41">
        <v>10000.0</v>
      </c>
      <c r="J1963" s="41">
        <v>5000.0</v>
      </c>
      <c r="K1963" s="41">
        <v>1200.0</v>
      </c>
      <c r="L1963" s="41">
        <v>600.0</v>
      </c>
      <c r="M1963" s="41">
        <v>30.0</v>
      </c>
      <c r="N1963" s="40" t="s">
        <v>207</v>
      </c>
      <c r="O1963" s="40" t="s">
        <v>1371</v>
      </c>
      <c r="P1963" s="40" t="s">
        <v>7310</v>
      </c>
      <c r="Q1963" s="40" t="s">
        <v>210</v>
      </c>
      <c r="R1963" s="40" t="b">
        <v>0</v>
      </c>
      <c r="S1963" s="40" t="s">
        <v>12879</v>
      </c>
      <c r="T1963" s="40" t="s">
        <v>212</v>
      </c>
      <c r="U1963" s="41">
        <v>0.1</v>
      </c>
      <c r="V1963" s="41">
        <v>0.9</v>
      </c>
      <c r="W1963" s="41">
        <v>0.1</v>
      </c>
      <c r="X1963" s="41">
        <v>0.4</v>
      </c>
      <c r="Y1963" s="40" t="b">
        <v>0</v>
      </c>
      <c r="Z1963" s="40" t="b">
        <v>1</v>
      </c>
      <c r="AA1963" s="40" t="b">
        <v>0</v>
      </c>
      <c r="AB1963" s="40" t="b">
        <v>0</v>
      </c>
      <c r="AC1963" s="41" t="s">
        <v>13803</v>
      </c>
      <c r="AD1963" s="41" t="s">
        <v>13804</v>
      </c>
      <c r="AE1963" s="41">
        <v>1201.437</v>
      </c>
      <c r="AF1963" s="41">
        <v>-3.1794</v>
      </c>
      <c r="AG1963" s="42">
        <v>1.14E42</v>
      </c>
      <c r="AH1963" s="51">
        <v>0.033169</v>
      </c>
      <c r="AI1963" s="45" t="s">
        <v>13805</v>
      </c>
      <c r="AJ1963" s="44" t="s">
        <v>397</v>
      </c>
      <c r="AK1963" s="41">
        <v>4968.0</v>
      </c>
      <c r="AL1963" s="40" t="s">
        <v>2224</v>
      </c>
      <c r="AM1963" s="40" t="s">
        <v>7285</v>
      </c>
      <c r="AN1963" s="40" t="s">
        <v>5643</v>
      </c>
      <c r="AO1963" s="44"/>
    </row>
    <row r="1964">
      <c r="A1964" s="41">
        <v>17.0</v>
      </c>
      <c r="B1964" s="42">
        <v>1.67E9</v>
      </c>
      <c r="C1964" s="42">
        <v>3356.0</v>
      </c>
      <c r="D1964" s="40" t="s">
        <v>1243</v>
      </c>
      <c r="E1964" s="41">
        <v>140.0</v>
      </c>
      <c r="F1964" s="41">
        <v>35.0</v>
      </c>
      <c r="G1964" s="41">
        <v>70.0</v>
      </c>
      <c r="H1964" s="41">
        <v>-3.07733</v>
      </c>
      <c r="I1964" s="41">
        <v>10000.0</v>
      </c>
      <c r="J1964" s="41">
        <v>5000.0</v>
      </c>
      <c r="K1964" s="41">
        <v>1200.0</v>
      </c>
      <c r="L1964" s="41">
        <v>600.0</v>
      </c>
      <c r="M1964" s="41">
        <v>30.0</v>
      </c>
      <c r="N1964" s="40" t="s">
        <v>207</v>
      </c>
      <c r="O1964" s="40" t="s">
        <v>1371</v>
      </c>
      <c r="P1964" s="40" t="s">
        <v>209</v>
      </c>
      <c r="Q1964" s="40" t="s">
        <v>210</v>
      </c>
      <c r="R1964" s="40" t="b">
        <v>0</v>
      </c>
      <c r="S1964" s="40" t="s">
        <v>12879</v>
      </c>
      <c r="T1964" s="40" t="s">
        <v>212</v>
      </c>
      <c r="U1964" s="41">
        <v>0.1</v>
      </c>
      <c r="V1964" s="41">
        <v>0.9</v>
      </c>
      <c r="W1964" s="41">
        <v>0.3</v>
      </c>
      <c r="X1964" s="41">
        <v>0.6</v>
      </c>
      <c r="Y1964" s="40" t="b">
        <v>0</v>
      </c>
      <c r="Z1964" s="40" t="b">
        <v>1</v>
      </c>
      <c r="AA1964" s="40" t="b">
        <v>0</v>
      </c>
      <c r="AB1964" s="40" t="b">
        <v>0</v>
      </c>
      <c r="AC1964" s="41" t="s">
        <v>13806</v>
      </c>
      <c r="AD1964" s="41" t="s">
        <v>13807</v>
      </c>
      <c r="AE1964" s="41">
        <v>1202.245</v>
      </c>
      <c r="AF1964" s="41">
        <v>-3.17996</v>
      </c>
      <c r="AG1964" s="42">
        <v>1.37E42</v>
      </c>
      <c r="AH1964" s="51">
        <v>0.03335</v>
      </c>
      <c r="AI1964" s="45" t="s">
        <v>13808</v>
      </c>
      <c r="AJ1964" s="40" t="s">
        <v>13809</v>
      </c>
      <c r="AK1964" s="41">
        <v>4962.0</v>
      </c>
      <c r="AL1964" s="40" t="s">
        <v>2224</v>
      </c>
      <c r="AM1964" s="40" t="s">
        <v>7285</v>
      </c>
      <c r="AN1964" s="40" t="s">
        <v>5643</v>
      </c>
      <c r="AO1964" s="44"/>
    </row>
    <row r="1965">
      <c r="A1965" s="41">
        <v>143.0</v>
      </c>
      <c r="B1965" s="42">
        <v>1.67E9</v>
      </c>
      <c r="C1965" s="42">
        <v>3356.0</v>
      </c>
      <c r="D1965" s="40" t="s">
        <v>1243</v>
      </c>
      <c r="E1965" s="41">
        <v>140.0</v>
      </c>
      <c r="F1965" s="41">
        <v>35.0</v>
      </c>
      <c r="G1965" s="41">
        <v>70.0</v>
      </c>
      <c r="H1965" s="41">
        <v>-3.07733</v>
      </c>
      <c r="I1965" s="41">
        <v>10000.0</v>
      </c>
      <c r="J1965" s="41">
        <v>5000.0</v>
      </c>
      <c r="K1965" s="41">
        <v>1200.0</v>
      </c>
      <c r="L1965" s="41">
        <v>600.0</v>
      </c>
      <c r="M1965" s="41">
        <v>50.0</v>
      </c>
      <c r="N1965" s="40" t="s">
        <v>207</v>
      </c>
      <c r="O1965" s="40" t="s">
        <v>1371</v>
      </c>
      <c r="P1965" s="40" t="s">
        <v>7305</v>
      </c>
      <c r="Q1965" s="40" t="s">
        <v>210</v>
      </c>
      <c r="R1965" s="40" t="b">
        <v>0</v>
      </c>
      <c r="S1965" s="40" t="s">
        <v>12879</v>
      </c>
      <c r="T1965" s="40" t="s">
        <v>212</v>
      </c>
      <c r="U1965" s="41">
        <v>0.1</v>
      </c>
      <c r="V1965" s="41">
        <v>0.9</v>
      </c>
      <c r="W1965" s="41">
        <v>0.3</v>
      </c>
      <c r="X1965" s="41">
        <v>0.6</v>
      </c>
      <c r="Y1965" s="40" t="b">
        <v>0</v>
      </c>
      <c r="Z1965" s="40" t="b">
        <v>1</v>
      </c>
      <c r="AA1965" s="40" t="b">
        <v>0</v>
      </c>
      <c r="AB1965" s="40" t="b">
        <v>0</v>
      </c>
      <c r="AC1965" s="41" t="s">
        <v>789</v>
      </c>
      <c r="AD1965" s="41" t="s">
        <v>13680</v>
      </c>
      <c r="AE1965" s="41">
        <v>1201.009</v>
      </c>
      <c r="AF1965" s="41">
        <v>-3.18004</v>
      </c>
      <c r="AG1965" s="42">
        <v>3.45E41</v>
      </c>
      <c r="AH1965" s="51">
        <v>0.033378</v>
      </c>
      <c r="AI1965" s="45" t="s">
        <v>13810</v>
      </c>
      <c r="AJ1965" s="40" t="s">
        <v>13811</v>
      </c>
      <c r="AK1965" s="41">
        <v>3041.0</v>
      </c>
      <c r="AL1965" s="40" t="s">
        <v>2224</v>
      </c>
      <c r="AM1965" s="40" t="s">
        <v>7285</v>
      </c>
      <c r="AN1965" s="40" t="s">
        <v>5643</v>
      </c>
      <c r="AO1965" s="44"/>
    </row>
    <row r="1966">
      <c r="A1966" s="41">
        <v>15.0</v>
      </c>
      <c r="B1966" s="42">
        <v>1.67E9</v>
      </c>
      <c r="C1966" s="42">
        <v>3356.0</v>
      </c>
      <c r="D1966" s="40" t="s">
        <v>1243</v>
      </c>
      <c r="E1966" s="41">
        <v>140.0</v>
      </c>
      <c r="F1966" s="41">
        <v>35.0</v>
      </c>
      <c r="G1966" s="41">
        <v>70.0</v>
      </c>
      <c r="H1966" s="41">
        <v>-3.07733</v>
      </c>
      <c r="I1966" s="41">
        <v>10000.0</v>
      </c>
      <c r="J1966" s="41">
        <v>5000.0</v>
      </c>
      <c r="K1966" s="41">
        <v>1200.0</v>
      </c>
      <c r="L1966" s="41">
        <v>600.0</v>
      </c>
      <c r="M1966" s="41">
        <v>30.0</v>
      </c>
      <c r="N1966" s="40" t="s">
        <v>207</v>
      </c>
      <c r="O1966" s="40" t="s">
        <v>208</v>
      </c>
      <c r="P1966" s="40" t="s">
        <v>209</v>
      </c>
      <c r="Q1966" s="40" t="s">
        <v>210</v>
      </c>
      <c r="R1966" s="40" t="b">
        <v>0</v>
      </c>
      <c r="S1966" s="40" t="s">
        <v>12879</v>
      </c>
      <c r="T1966" s="40" t="s">
        <v>212</v>
      </c>
      <c r="U1966" s="41">
        <v>0.1</v>
      </c>
      <c r="V1966" s="41">
        <v>0.9</v>
      </c>
      <c r="W1966" s="41">
        <v>0.3</v>
      </c>
      <c r="X1966" s="41">
        <v>0.4</v>
      </c>
      <c r="Y1966" s="40" t="b">
        <v>0</v>
      </c>
      <c r="Z1966" s="40" t="b">
        <v>1</v>
      </c>
      <c r="AA1966" s="40" t="b">
        <v>0</v>
      </c>
      <c r="AB1966" s="40" t="b">
        <v>0</v>
      </c>
      <c r="AC1966" s="41" t="s">
        <v>13812</v>
      </c>
      <c r="AD1966" s="41" t="s">
        <v>13813</v>
      </c>
      <c r="AE1966" s="41">
        <v>671.5594</v>
      </c>
      <c r="AF1966" s="41">
        <v>-3.18077</v>
      </c>
      <c r="AG1966" s="42">
        <v>4.45E41</v>
      </c>
      <c r="AH1966" s="51">
        <v>0.033614</v>
      </c>
      <c r="AI1966" s="45" t="s">
        <v>13814</v>
      </c>
      <c r="AJ1966" s="40" t="s">
        <v>13815</v>
      </c>
      <c r="AK1966" s="41">
        <v>10000.0</v>
      </c>
      <c r="AL1966" s="40" t="s">
        <v>216</v>
      </c>
      <c r="AM1966" s="40" t="s">
        <v>7285</v>
      </c>
      <c r="AN1966" s="40" t="s">
        <v>5627</v>
      </c>
      <c r="AO1966" s="44"/>
    </row>
    <row r="1967">
      <c r="A1967" s="41">
        <v>35.0</v>
      </c>
      <c r="B1967" s="42">
        <v>1.67E9</v>
      </c>
      <c r="C1967" s="42">
        <v>3356.0</v>
      </c>
      <c r="D1967" s="40" t="s">
        <v>1243</v>
      </c>
      <c r="E1967" s="41">
        <v>140.0</v>
      </c>
      <c r="F1967" s="41">
        <v>35.0</v>
      </c>
      <c r="G1967" s="41">
        <v>70.0</v>
      </c>
      <c r="H1967" s="41">
        <v>-3.07733</v>
      </c>
      <c r="I1967" s="41">
        <v>10000.0</v>
      </c>
      <c r="J1967" s="41">
        <v>5000.0</v>
      </c>
      <c r="K1967" s="41">
        <v>1200.0</v>
      </c>
      <c r="L1967" s="41">
        <v>600.0</v>
      </c>
      <c r="M1967" s="41">
        <v>30.0</v>
      </c>
      <c r="N1967" s="40" t="s">
        <v>207</v>
      </c>
      <c r="O1967" s="40" t="s">
        <v>1371</v>
      </c>
      <c r="P1967" s="40" t="s">
        <v>7310</v>
      </c>
      <c r="Q1967" s="40" t="s">
        <v>210</v>
      </c>
      <c r="R1967" s="40" t="b">
        <v>0</v>
      </c>
      <c r="S1967" s="40" t="s">
        <v>12879</v>
      </c>
      <c r="T1967" s="40" t="s">
        <v>212</v>
      </c>
      <c r="U1967" s="41">
        <v>0.1</v>
      </c>
      <c r="V1967" s="41">
        <v>0.9</v>
      </c>
      <c r="W1967" s="41">
        <v>0.3</v>
      </c>
      <c r="X1967" s="41">
        <v>0.6</v>
      </c>
      <c r="Y1967" s="40" t="b">
        <v>0</v>
      </c>
      <c r="Z1967" s="40" t="b">
        <v>1</v>
      </c>
      <c r="AA1967" s="40" t="b">
        <v>0</v>
      </c>
      <c r="AB1967" s="40" t="b">
        <v>0</v>
      </c>
      <c r="AC1967" s="41" t="s">
        <v>3836</v>
      </c>
      <c r="AD1967" s="41" t="s">
        <v>13816</v>
      </c>
      <c r="AE1967" s="41">
        <v>1203.189</v>
      </c>
      <c r="AF1967" s="41">
        <v>-3.18078</v>
      </c>
      <c r="AG1967" s="42">
        <v>1.39E42</v>
      </c>
      <c r="AH1967" s="51">
        <v>0.033619</v>
      </c>
      <c r="AI1967" s="45" t="s">
        <v>13817</v>
      </c>
      <c r="AJ1967" s="40" t="s">
        <v>13818</v>
      </c>
      <c r="AK1967" s="41">
        <v>3832.0</v>
      </c>
      <c r="AL1967" s="40" t="s">
        <v>2224</v>
      </c>
      <c r="AM1967" s="40" t="s">
        <v>7285</v>
      </c>
      <c r="AN1967" s="40" t="s">
        <v>5643</v>
      </c>
      <c r="AO1967" s="44"/>
    </row>
    <row r="1968">
      <c r="A1968" s="41">
        <v>21.0</v>
      </c>
      <c r="B1968" s="42">
        <v>1.67E9</v>
      </c>
      <c r="C1968" s="42">
        <v>3356.0</v>
      </c>
      <c r="D1968" s="40" t="s">
        <v>1243</v>
      </c>
      <c r="E1968" s="41">
        <v>140.0</v>
      </c>
      <c r="F1968" s="41">
        <v>35.0</v>
      </c>
      <c r="G1968" s="41">
        <v>70.0</v>
      </c>
      <c r="H1968" s="41">
        <v>-3.07733</v>
      </c>
      <c r="I1968" s="41">
        <v>10000.0</v>
      </c>
      <c r="J1968" s="41">
        <v>5000.0</v>
      </c>
      <c r="K1968" s="41">
        <v>1200.0</v>
      </c>
      <c r="L1968" s="41">
        <v>600.0</v>
      </c>
      <c r="M1968" s="41">
        <v>30.0</v>
      </c>
      <c r="N1968" s="40" t="s">
        <v>207</v>
      </c>
      <c r="O1968" s="40" t="s">
        <v>1371</v>
      </c>
      <c r="P1968" s="40" t="s">
        <v>7310</v>
      </c>
      <c r="Q1968" s="40" t="s">
        <v>210</v>
      </c>
      <c r="R1968" s="40" t="b">
        <v>0</v>
      </c>
      <c r="S1968" s="40" t="s">
        <v>211</v>
      </c>
      <c r="T1968" s="40" t="s">
        <v>212</v>
      </c>
      <c r="U1968" s="41">
        <v>0.1</v>
      </c>
      <c r="V1968" s="41">
        <v>0.9</v>
      </c>
      <c r="W1968" s="41">
        <v>0.2</v>
      </c>
      <c r="X1968" s="41">
        <v>0.4</v>
      </c>
      <c r="Y1968" s="40" t="b">
        <v>0</v>
      </c>
      <c r="Z1968" s="40" t="b">
        <v>1</v>
      </c>
      <c r="AA1968" s="40" t="b">
        <v>0</v>
      </c>
      <c r="AB1968" s="40" t="b">
        <v>0</v>
      </c>
      <c r="AC1968" s="41" t="s">
        <v>13819</v>
      </c>
      <c r="AD1968" s="41" t="s">
        <v>13820</v>
      </c>
      <c r="AE1968" s="41">
        <v>1202.373</v>
      </c>
      <c r="AF1968" s="41">
        <v>-3.18087</v>
      </c>
      <c r="AG1968" s="42">
        <v>3.42E41</v>
      </c>
      <c r="AH1968" s="51">
        <v>0.033645</v>
      </c>
      <c r="AI1968" s="45" t="s">
        <v>13821</v>
      </c>
      <c r="AJ1968" s="45">
        <v>3.42096944172265E251</v>
      </c>
      <c r="AK1968" s="41">
        <v>5147.0</v>
      </c>
      <c r="AL1968" s="40" t="s">
        <v>2224</v>
      </c>
      <c r="AM1968" s="40" t="s">
        <v>7285</v>
      </c>
      <c r="AN1968" s="40" t="s">
        <v>5643</v>
      </c>
      <c r="AO1968" s="44"/>
    </row>
    <row r="1969">
      <c r="A1969" s="41">
        <v>162.0</v>
      </c>
      <c r="B1969" s="42">
        <v>1.67E9</v>
      </c>
      <c r="C1969" s="42">
        <v>3356.0</v>
      </c>
      <c r="D1969" s="40" t="s">
        <v>1243</v>
      </c>
      <c r="E1969" s="41">
        <v>140.0</v>
      </c>
      <c r="F1969" s="41">
        <v>35.0</v>
      </c>
      <c r="G1969" s="41">
        <v>70.0</v>
      </c>
      <c r="H1969" s="41">
        <v>-3.07733</v>
      </c>
      <c r="I1969" s="41">
        <v>10000.0</v>
      </c>
      <c r="J1969" s="41">
        <v>5000.0</v>
      </c>
      <c r="K1969" s="41">
        <v>1200.0</v>
      </c>
      <c r="L1969" s="41">
        <v>600.0</v>
      </c>
      <c r="M1969" s="41">
        <v>50.0</v>
      </c>
      <c r="N1969" s="40" t="s">
        <v>207</v>
      </c>
      <c r="O1969" s="40" t="s">
        <v>208</v>
      </c>
      <c r="P1969" s="40" t="s">
        <v>212</v>
      </c>
      <c r="Q1969" s="40" t="s">
        <v>210</v>
      </c>
      <c r="R1969" s="40" t="b">
        <v>0</v>
      </c>
      <c r="S1969" s="40" t="s">
        <v>211</v>
      </c>
      <c r="T1969" s="40" t="s">
        <v>212</v>
      </c>
      <c r="U1969" s="41">
        <v>0.1</v>
      </c>
      <c r="V1969" s="41">
        <v>0.9</v>
      </c>
      <c r="W1969" s="41">
        <v>0.1</v>
      </c>
      <c r="X1969" s="41">
        <v>0.4</v>
      </c>
      <c r="Y1969" s="40" t="b">
        <v>0</v>
      </c>
      <c r="Z1969" s="40" t="b">
        <v>1</v>
      </c>
      <c r="AA1969" s="40" t="b">
        <v>0</v>
      </c>
      <c r="AB1969" s="40" t="b">
        <v>0</v>
      </c>
      <c r="AC1969" s="41" t="s">
        <v>875</v>
      </c>
      <c r="AD1969" s="41" t="s">
        <v>9378</v>
      </c>
      <c r="AE1969" s="41">
        <v>963.3975</v>
      </c>
      <c r="AF1969" s="41">
        <v>-3.18149</v>
      </c>
      <c r="AG1969" s="42">
        <v>6.53E41</v>
      </c>
      <c r="AH1969" s="51">
        <v>0.033847</v>
      </c>
      <c r="AI1969" s="45" t="s">
        <v>13822</v>
      </c>
      <c r="AJ1969" s="44" t="s">
        <v>397</v>
      </c>
      <c r="AK1969" s="41">
        <v>10000.0</v>
      </c>
      <c r="AL1969" s="40" t="s">
        <v>216</v>
      </c>
      <c r="AM1969" s="40" t="s">
        <v>7285</v>
      </c>
      <c r="AN1969" s="40" t="s">
        <v>5627</v>
      </c>
      <c r="AO1969" s="44"/>
    </row>
    <row r="1970">
      <c r="A1970" s="41">
        <v>64.0</v>
      </c>
      <c r="B1970" s="42">
        <v>1.67E9</v>
      </c>
      <c r="C1970" s="42">
        <v>3356.0</v>
      </c>
      <c r="D1970" s="40" t="s">
        <v>1243</v>
      </c>
      <c r="E1970" s="41">
        <v>140.0</v>
      </c>
      <c r="F1970" s="41">
        <v>35.0</v>
      </c>
      <c r="G1970" s="41">
        <v>70.0</v>
      </c>
      <c r="H1970" s="41">
        <v>-3.07733</v>
      </c>
      <c r="I1970" s="41">
        <v>10000.0</v>
      </c>
      <c r="J1970" s="41">
        <v>5000.0</v>
      </c>
      <c r="K1970" s="41">
        <v>1200.0</v>
      </c>
      <c r="L1970" s="41">
        <v>600.0</v>
      </c>
      <c r="M1970" s="41">
        <v>30.0</v>
      </c>
      <c r="N1970" s="40" t="s">
        <v>207</v>
      </c>
      <c r="O1970" s="40" t="s">
        <v>1371</v>
      </c>
      <c r="P1970" s="40" t="s">
        <v>1372</v>
      </c>
      <c r="Q1970" s="40" t="s">
        <v>210</v>
      </c>
      <c r="R1970" s="40" t="b">
        <v>0</v>
      </c>
      <c r="S1970" s="40" t="s">
        <v>12879</v>
      </c>
      <c r="T1970" s="40" t="s">
        <v>212</v>
      </c>
      <c r="U1970" s="41">
        <v>0.1</v>
      </c>
      <c r="V1970" s="41">
        <v>0.9</v>
      </c>
      <c r="W1970" s="41">
        <v>0.1</v>
      </c>
      <c r="X1970" s="41">
        <v>0.5</v>
      </c>
      <c r="Y1970" s="40" t="b">
        <v>0</v>
      </c>
      <c r="Z1970" s="40" t="b">
        <v>1</v>
      </c>
      <c r="AA1970" s="40" t="b">
        <v>0</v>
      </c>
      <c r="AB1970" s="40" t="b">
        <v>0</v>
      </c>
      <c r="AC1970" s="41" t="s">
        <v>13823</v>
      </c>
      <c r="AD1970" s="41" t="s">
        <v>13824</v>
      </c>
      <c r="AE1970" s="41">
        <v>1202.919</v>
      </c>
      <c r="AF1970" s="41">
        <v>-3.18149</v>
      </c>
      <c r="AG1970" s="42">
        <v>1.33E41</v>
      </c>
      <c r="AH1970" s="51">
        <v>0.033848</v>
      </c>
      <c r="AI1970" s="45" t="s">
        <v>13825</v>
      </c>
      <c r="AJ1970" s="44" t="s">
        <v>397</v>
      </c>
      <c r="AK1970" s="41">
        <v>6055.0</v>
      </c>
      <c r="AL1970" s="40" t="s">
        <v>2224</v>
      </c>
      <c r="AM1970" s="40" t="s">
        <v>7285</v>
      </c>
      <c r="AN1970" s="40" t="s">
        <v>5643</v>
      </c>
      <c r="AO1970" s="44"/>
    </row>
    <row r="1971">
      <c r="A1971" s="41">
        <v>92.0</v>
      </c>
      <c r="B1971" s="42">
        <v>1.67E9</v>
      </c>
      <c r="C1971" s="42">
        <v>3356.0</v>
      </c>
      <c r="D1971" s="40" t="s">
        <v>1243</v>
      </c>
      <c r="E1971" s="41">
        <v>140.0</v>
      </c>
      <c r="F1971" s="41">
        <v>35.0</v>
      </c>
      <c r="G1971" s="41">
        <v>70.0</v>
      </c>
      <c r="H1971" s="41">
        <v>-3.07733</v>
      </c>
      <c r="I1971" s="41">
        <v>10000.0</v>
      </c>
      <c r="J1971" s="41">
        <v>5000.0</v>
      </c>
      <c r="K1971" s="41">
        <v>1200.0</v>
      </c>
      <c r="L1971" s="41">
        <v>600.0</v>
      </c>
      <c r="M1971" s="41">
        <v>50.0</v>
      </c>
      <c r="N1971" s="40" t="s">
        <v>207</v>
      </c>
      <c r="O1971" s="40" t="s">
        <v>208</v>
      </c>
      <c r="P1971" s="40" t="s">
        <v>209</v>
      </c>
      <c r="Q1971" s="40" t="s">
        <v>210</v>
      </c>
      <c r="R1971" s="40" t="b">
        <v>0</v>
      </c>
      <c r="S1971" s="40" t="s">
        <v>211</v>
      </c>
      <c r="T1971" s="40" t="s">
        <v>212</v>
      </c>
      <c r="U1971" s="41">
        <v>0.1</v>
      </c>
      <c r="V1971" s="41">
        <v>0.9</v>
      </c>
      <c r="W1971" s="41">
        <v>0.1</v>
      </c>
      <c r="X1971" s="41">
        <v>0.6</v>
      </c>
      <c r="Y1971" s="40" t="b">
        <v>0</v>
      </c>
      <c r="Z1971" s="40" t="b">
        <v>1</v>
      </c>
      <c r="AA1971" s="40" t="b">
        <v>0</v>
      </c>
      <c r="AB1971" s="40" t="b">
        <v>0</v>
      </c>
      <c r="AC1971" s="41" t="s">
        <v>13826</v>
      </c>
      <c r="AD1971" s="41" t="s">
        <v>13827</v>
      </c>
      <c r="AE1971" s="41">
        <v>1201.604</v>
      </c>
      <c r="AF1971" s="41">
        <v>-3.18175</v>
      </c>
      <c r="AG1971" s="42">
        <v>1.39E42</v>
      </c>
      <c r="AH1971" s="51">
        <v>0.033934</v>
      </c>
      <c r="AI1971" s="45" t="s">
        <v>13828</v>
      </c>
      <c r="AJ1971" s="44" t="s">
        <v>397</v>
      </c>
      <c r="AK1971" s="41">
        <v>6950.0</v>
      </c>
      <c r="AL1971" s="40" t="s">
        <v>2224</v>
      </c>
      <c r="AM1971" s="40" t="s">
        <v>7285</v>
      </c>
      <c r="AN1971" s="40" t="s">
        <v>5627</v>
      </c>
      <c r="AO1971" s="44"/>
    </row>
    <row r="1972">
      <c r="A1972" s="41">
        <v>200.0</v>
      </c>
      <c r="B1972" s="42">
        <v>1.67E9</v>
      </c>
      <c r="C1972" s="42">
        <v>3356.0</v>
      </c>
      <c r="D1972" s="40" t="s">
        <v>1243</v>
      </c>
      <c r="E1972" s="41">
        <v>140.0</v>
      </c>
      <c r="F1972" s="41">
        <v>35.0</v>
      </c>
      <c r="G1972" s="41">
        <v>70.0</v>
      </c>
      <c r="H1972" s="41">
        <v>-3.07733</v>
      </c>
      <c r="I1972" s="41">
        <v>10000.0</v>
      </c>
      <c r="J1972" s="41">
        <v>5000.0</v>
      </c>
      <c r="K1972" s="41">
        <v>1200.0</v>
      </c>
      <c r="L1972" s="41">
        <v>600.0</v>
      </c>
      <c r="M1972" s="41">
        <v>100.0</v>
      </c>
      <c r="N1972" s="40" t="s">
        <v>207</v>
      </c>
      <c r="O1972" s="40" t="s">
        <v>208</v>
      </c>
      <c r="P1972" s="40" t="s">
        <v>7310</v>
      </c>
      <c r="Q1972" s="40" t="s">
        <v>210</v>
      </c>
      <c r="R1972" s="40" t="b">
        <v>0</v>
      </c>
      <c r="S1972" s="40" t="s">
        <v>211</v>
      </c>
      <c r="T1972" s="40" t="s">
        <v>212</v>
      </c>
      <c r="U1972" s="41">
        <v>0.1</v>
      </c>
      <c r="V1972" s="41">
        <v>0.9</v>
      </c>
      <c r="W1972" s="41">
        <v>0.1</v>
      </c>
      <c r="X1972" s="41">
        <v>0.6</v>
      </c>
      <c r="Y1972" s="40" t="b">
        <v>0</v>
      </c>
      <c r="Z1972" s="40" t="b">
        <v>1</v>
      </c>
      <c r="AA1972" s="40" t="b">
        <v>0</v>
      </c>
      <c r="AB1972" s="40" t="b">
        <v>0</v>
      </c>
      <c r="AC1972" s="41" t="s">
        <v>12945</v>
      </c>
      <c r="AD1972" s="41" t="s">
        <v>13829</v>
      </c>
      <c r="AE1972" s="41">
        <v>1202.134</v>
      </c>
      <c r="AF1972" s="41">
        <v>-3.18188</v>
      </c>
      <c r="AG1972" s="42">
        <v>6.53E41</v>
      </c>
      <c r="AH1972" s="51">
        <v>0.033976</v>
      </c>
      <c r="AI1972" s="45" t="s">
        <v>13830</v>
      </c>
      <c r="AJ1972" s="40" t="s">
        <v>13831</v>
      </c>
      <c r="AK1972" s="41">
        <v>1280.0</v>
      </c>
      <c r="AL1972" s="40" t="s">
        <v>2224</v>
      </c>
      <c r="AM1972" s="40" t="s">
        <v>7285</v>
      </c>
      <c r="AN1972" s="40" t="s">
        <v>5643</v>
      </c>
      <c r="AO1972" s="44"/>
    </row>
    <row r="1973">
      <c r="A1973" s="41">
        <v>169.0</v>
      </c>
      <c r="B1973" s="42">
        <v>1.67E9</v>
      </c>
      <c r="C1973" s="42">
        <v>3356.0</v>
      </c>
      <c r="D1973" s="40" t="s">
        <v>1243</v>
      </c>
      <c r="E1973" s="41">
        <v>140.0</v>
      </c>
      <c r="F1973" s="41">
        <v>35.0</v>
      </c>
      <c r="G1973" s="41">
        <v>70.0</v>
      </c>
      <c r="H1973" s="41">
        <v>-3.07733</v>
      </c>
      <c r="I1973" s="41">
        <v>10000.0</v>
      </c>
      <c r="J1973" s="41">
        <v>5000.0</v>
      </c>
      <c r="K1973" s="41">
        <v>1200.0</v>
      </c>
      <c r="L1973" s="41">
        <v>600.0</v>
      </c>
      <c r="M1973" s="41">
        <v>50.0</v>
      </c>
      <c r="N1973" s="40" t="s">
        <v>207</v>
      </c>
      <c r="O1973" s="40" t="s">
        <v>1371</v>
      </c>
      <c r="P1973" s="40" t="s">
        <v>212</v>
      </c>
      <c r="Q1973" s="40" t="s">
        <v>210</v>
      </c>
      <c r="R1973" s="40" t="b">
        <v>0</v>
      </c>
      <c r="S1973" s="40" t="s">
        <v>211</v>
      </c>
      <c r="T1973" s="40" t="s">
        <v>212</v>
      </c>
      <c r="U1973" s="41">
        <v>0.1</v>
      </c>
      <c r="V1973" s="41">
        <v>0.9</v>
      </c>
      <c r="W1973" s="41">
        <v>0.3</v>
      </c>
      <c r="X1973" s="41">
        <v>0.5</v>
      </c>
      <c r="Y1973" s="40" t="b">
        <v>0</v>
      </c>
      <c r="Z1973" s="40" t="b">
        <v>1</v>
      </c>
      <c r="AA1973" s="40" t="b">
        <v>0</v>
      </c>
      <c r="AB1973" s="40" t="b">
        <v>0</v>
      </c>
      <c r="AC1973" s="41" t="s">
        <v>13832</v>
      </c>
      <c r="AD1973" s="41" t="s">
        <v>13833</v>
      </c>
      <c r="AE1973" s="41">
        <v>1202.909</v>
      </c>
      <c r="AF1973" s="41">
        <v>-3.18221</v>
      </c>
      <c r="AG1973" s="42">
        <v>6.51E41</v>
      </c>
      <c r="AH1973" s="51">
        <v>0.034082</v>
      </c>
      <c r="AI1973" s="45" t="s">
        <v>13834</v>
      </c>
      <c r="AJ1973" s="40" t="s">
        <v>13835</v>
      </c>
      <c r="AK1973" s="41">
        <v>3787.0</v>
      </c>
      <c r="AL1973" s="40" t="s">
        <v>2224</v>
      </c>
      <c r="AM1973" s="40" t="s">
        <v>7285</v>
      </c>
      <c r="AN1973" s="40" t="s">
        <v>5643</v>
      </c>
      <c r="AO1973" s="44"/>
    </row>
    <row r="1974">
      <c r="A1974" s="41">
        <v>233.0</v>
      </c>
      <c r="B1974" s="42">
        <v>1.67E9</v>
      </c>
      <c r="C1974" s="42">
        <v>3356.0</v>
      </c>
      <c r="D1974" s="40" t="s">
        <v>1243</v>
      </c>
      <c r="E1974" s="41">
        <v>140.0</v>
      </c>
      <c r="F1974" s="41">
        <v>35.0</v>
      </c>
      <c r="G1974" s="41">
        <v>70.0</v>
      </c>
      <c r="H1974" s="41">
        <v>-3.07733</v>
      </c>
      <c r="I1974" s="41">
        <v>10000.0</v>
      </c>
      <c r="J1974" s="41">
        <v>5000.0</v>
      </c>
      <c r="K1974" s="41">
        <v>1200.0</v>
      </c>
      <c r="L1974" s="41">
        <v>600.0</v>
      </c>
      <c r="M1974" s="41">
        <v>100.0</v>
      </c>
      <c r="N1974" s="40" t="s">
        <v>207</v>
      </c>
      <c r="O1974" s="40" t="s">
        <v>1371</v>
      </c>
      <c r="P1974" s="40" t="s">
        <v>7305</v>
      </c>
      <c r="Q1974" s="40" t="s">
        <v>210</v>
      </c>
      <c r="R1974" s="40" t="b">
        <v>0</v>
      </c>
      <c r="S1974" s="40" t="s">
        <v>12879</v>
      </c>
      <c r="T1974" s="40" t="s">
        <v>212</v>
      </c>
      <c r="U1974" s="41">
        <v>0.1</v>
      </c>
      <c r="V1974" s="41">
        <v>0.9</v>
      </c>
      <c r="W1974" s="41">
        <v>0.3</v>
      </c>
      <c r="X1974" s="41">
        <v>0.6</v>
      </c>
      <c r="Y1974" s="40" t="b">
        <v>0</v>
      </c>
      <c r="Z1974" s="40" t="b">
        <v>1</v>
      </c>
      <c r="AA1974" s="40" t="b">
        <v>0</v>
      </c>
      <c r="AB1974" s="40" t="b">
        <v>0</v>
      </c>
      <c r="AC1974" s="41" t="s">
        <v>13836</v>
      </c>
      <c r="AD1974" s="41" t="s">
        <v>13837</v>
      </c>
      <c r="AE1974" s="41">
        <v>1203.122</v>
      </c>
      <c r="AF1974" s="41">
        <v>-3.1824</v>
      </c>
      <c r="AG1974" s="42">
        <v>4.37E41</v>
      </c>
      <c r="AH1974" s="51">
        <v>0.034146</v>
      </c>
      <c r="AI1974" s="45" t="s">
        <v>13838</v>
      </c>
      <c r="AJ1974" s="40" t="s">
        <v>13839</v>
      </c>
      <c r="AK1974" s="41">
        <v>1500.0</v>
      </c>
      <c r="AL1974" s="40" t="s">
        <v>2224</v>
      </c>
      <c r="AM1974" s="40" t="s">
        <v>7285</v>
      </c>
      <c r="AN1974" s="40" t="s">
        <v>5643</v>
      </c>
      <c r="AO1974" s="44"/>
    </row>
    <row r="1975">
      <c r="A1975" s="41">
        <v>10.0</v>
      </c>
      <c r="B1975" s="42">
        <v>1.67E9</v>
      </c>
      <c r="C1975" s="42">
        <v>3356.0</v>
      </c>
      <c r="D1975" s="40" t="s">
        <v>1243</v>
      </c>
      <c r="E1975" s="41">
        <v>140.0</v>
      </c>
      <c r="F1975" s="41">
        <v>35.0</v>
      </c>
      <c r="G1975" s="41">
        <v>70.0</v>
      </c>
      <c r="H1975" s="41">
        <v>-3.07733</v>
      </c>
      <c r="I1975" s="41">
        <v>10000.0</v>
      </c>
      <c r="J1975" s="41">
        <v>5000.0</v>
      </c>
      <c r="K1975" s="41">
        <v>1200.0</v>
      </c>
      <c r="L1975" s="41">
        <v>600.0</v>
      </c>
      <c r="M1975" s="41">
        <v>30.0</v>
      </c>
      <c r="N1975" s="40" t="s">
        <v>207</v>
      </c>
      <c r="O1975" s="40" t="s">
        <v>208</v>
      </c>
      <c r="P1975" s="40" t="s">
        <v>209</v>
      </c>
      <c r="Q1975" s="40" t="s">
        <v>210</v>
      </c>
      <c r="R1975" s="40" t="b">
        <v>0</v>
      </c>
      <c r="S1975" s="40" t="s">
        <v>12879</v>
      </c>
      <c r="T1975" s="40" t="s">
        <v>212</v>
      </c>
      <c r="U1975" s="41">
        <v>0.1</v>
      </c>
      <c r="V1975" s="41">
        <v>0.9</v>
      </c>
      <c r="W1975" s="41">
        <v>0.1</v>
      </c>
      <c r="X1975" s="41">
        <v>0.5</v>
      </c>
      <c r="Y1975" s="40" t="b">
        <v>0</v>
      </c>
      <c r="Z1975" s="40" t="b">
        <v>1</v>
      </c>
      <c r="AA1975" s="40" t="b">
        <v>0</v>
      </c>
      <c r="AB1975" s="40" t="b">
        <v>0</v>
      </c>
      <c r="AC1975" s="41" t="s">
        <v>13840</v>
      </c>
      <c r="AD1975" s="41" t="s">
        <v>13841</v>
      </c>
      <c r="AE1975" s="41">
        <v>832.2679</v>
      </c>
      <c r="AF1975" s="41">
        <v>-3.1838</v>
      </c>
      <c r="AG1975" s="42">
        <v>1.38E42</v>
      </c>
      <c r="AH1975" s="51">
        <v>0.034599</v>
      </c>
      <c r="AI1975" s="45" t="s">
        <v>13842</v>
      </c>
      <c r="AJ1975" s="44" t="s">
        <v>397</v>
      </c>
      <c r="AK1975" s="41">
        <v>10000.0</v>
      </c>
      <c r="AL1975" s="40" t="s">
        <v>216</v>
      </c>
      <c r="AM1975" s="40" t="s">
        <v>7285</v>
      </c>
      <c r="AN1975" s="40" t="s">
        <v>5627</v>
      </c>
      <c r="AO1975" s="44"/>
    </row>
    <row r="1976">
      <c r="A1976" s="41">
        <v>3.0</v>
      </c>
      <c r="B1976" s="42">
        <v>1.67E9</v>
      </c>
      <c r="C1976" s="42">
        <v>3356.0</v>
      </c>
      <c r="D1976" s="40" t="s">
        <v>1243</v>
      </c>
      <c r="E1976" s="41">
        <v>140.0</v>
      </c>
      <c r="F1976" s="41">
        <v>35.0</v>
      </c>
      <c r="G1976" s="41">
        <v>70.0</v>
      </c>
      <c r="H1976" s="41">
        <v>-3.07733</v>
      </c>
      <c r="I1976" s="41">
        <v>10000.0</v>
      </c>
      <c r="J1976" s="41">
        <v>5000.0</v>
      </c>
      <c r="K1976" s="41">
        <v>1200.0</v>
      </c>
      <c r="L1976" s="41">
        <v>600.0</v>
      </c>
      <c r="M1976" s="41">
        <v>30.0</v>
      </c>
      <c r="N1976" s="40" t="s">
        <v>207</v>
      </c>
      <c r="O1976" s="40" t="s">
        <v>208</v>
      </c>
      <c r="P1976" s="40" t="s">
        <v>209</v>
      </c>
      <c r="Q1976" s="40" t="s">
        <v>210</v>
      </c>
      <c r="R1976" s="40" t="b">
        <v>0</v>
      </c>
      <c r="S1976" s="40" t="s">
        <v>211</v>
      </c>
      <c r="T1976" s="40" t="s">
        <v>212</v>
      </c>
      <c r="U1976" s="41">
        <v>0.1</v>
      </c>
      <c r="V1976" s="41">
        <v>0.9</v>
      </c>
      <c r="W1976" s="41">
        <v>0.2</v>
      </c>
      <c r="X1976" s="41">
        <v>0.4</v>
      </c>
      <c r="Y1976" s="40" t="b">
        <v>0</v>
      </c>
      <c r="Z1976" s="40" t="b">
        <v>1</v>
      </c>
      <c r="AA1976" s="40" t="b">
        <v>0</v>
      </c>
      <c r="AB1976" s="40" t="b">
        <v>0</v>
      </c>
      <c r="AC1976" s="41" t="s">
        <v>13553</v>
      </c>
      <c r="AD1976" s="41" t="s">
        <v>8362</v>
      </c>
      <c r="AE1976" s="41">
        <v>1067.898</v>
      </c>
      <c r="AF1976" s="41">
        <v>-3.18391</v>
      </c>
      <c r="AG1976" s="42">
        <v>1.37E42</v>
      </c>
      <c r="AH1976" s="51">
        <v>0.034635</v>
      </c>
      <c r="AI1976" s="45" t="s">
        <v>13843</v>
      </c>
      <c r="AJ1976" s="45">
        <v>1.36884028103527E257</v>
      </c>
      <c r="AK1976" s="41">
        <v>10000.0</v>
      </c>
      <c r="AL1976" s="40" t="s">
        <v>216</v>
      </c>
      <c r="AM1976" s="40" t="s">
        <v>7285</v>
      </c>
      <c r="AN1976" s="40" t="s">
        <v>5627</v>
      </c>
      <c r="AO1976" s="44"/>
    </row>
    <row r="1977">
      <c r="A1977" s="41">
        <v>29.0</v>
      </c>
      <c r="B1977" s="42">
        <v>1.67E9</v>
      </c>
      <c r="C1977" s="42">
        <v>3356.0</v>
      </c>
      <c r="D1977" s="40" t="s">
        <v>1243</v>
      </c>
      <c r="E1977" s="41">
        <v>140.0</v>
      </c>
      <c r="F1977" s="41">
        <v>35.0</v>
      </c>
      <c r="G1977" s="41">
        <v>70.0</v>
      </c>
      <c r="H1977" s="41">
        <v>-3.07733</v>
      </c>
      <c r="I1977" s="41">
        <v>10000.0</v>
      </c>
      <c r="J1977" s="41">
        <v>5000.0</v>
      </c>
      <c r="K1977" s="41">
        <v>1200.0</v>
      </c>
      <c r="L1977" s="41">
        <v>600.0</v>
      </c>
      <c r="M1977" s="41">
        <v>30.0</v>
      </c>
      <c r="N1977" s="40" t="s">
        <v>207</v>
      </c>
      <c r="O1977" s="40" t="s">
        <v>1371</v>
      </c>
      <c r="P1977" s="40" t="s">
        <v>7310</v>
      </c>
      <c r="Q1977" s="40" t="s">
        <v>210</v>
      </c>
      <c r="R1977" s="40" t="b">
        <v>0</v>
      </c>
      <c r="S1977" s="40" t="s">
        <v>12879</v>
      </c>
      <c r="T1977" s="40" t="s">
        <v>212</v>
      </c>
      <c r="U1977" s="41">
        <v>0.1</v>
      </c>
      <c r="V1977" s="41">
        <v>0.9</v>
      </c>
      <c r="W1977" s="41">
        <v>0.1</v>
      </c>
      <c r="X1977" s="41">
        <v>0.6</v>
      </c>
      <c r="Y1977" s="40" t="b">
        <v>0</v>
      </c>
      <c r="Z1977" s="40" t="b">
        <v>1</v>
      </c>
      <c r="AA1977" s="40" t="b">
        <v>0</v>
      </c>
      <c r="AB1977" s="40" t="b">
        <v>0</v>
      </c>
      <c r="AC1977" s="41" t="s">
        <v>13158</v>
      </c>
      <c r="AD1977" s="41" t="s">
        <v>13844</v>
      </c>
      <c r="AE1977" s="41">
        <v>1202.264</v>
      </c>
      <c r="AF1977" s="41">
        <v>-3.18402</v>
      </c>
      <c r="AG1977" s="42">
        <v>1.63E41</v>
      </c>
      <c r="AH1977" s="51">
        <v>0.034669</v>
      </c>
      <c r="AI1977" s="45" t="s">
        <v>13845</v>
      </c>
      <c r="AJ1977" s="44" t="s">
        <v>397</v>
      </c>
      <c r="AK1977" s="41">
        <v>3534.0</v>
      </c>
      <c r="AL1977" s="40" t="s">
        <v>2224</v>
      </c>
      <c r="AM1977" s="40" t="s">
        <v>7285</v>
      </c>
      <c r="AN1977" s="40" t="s">
        <v>5643</v>
      </c>
      <c r="AO1977" s="44"/>
    </row>
    <row r="1978">
      <c r="A1978" s="41">
        <v>181.0</v>
      </c>
      <c r="B1978" s="42">
        <v>1.67E9</v>
      </c>
      <c r="C1978" s="42">
        <v>3356.0</v>
      </c>
      <c r="D1978" s="40" t="s">
        <v>1243</v>
      </c>
      <c r="E1978" s="41">
        <v>140.0</v>
      </c>
      <c r="F1978" s="41">
        <v>35.0</v>
      </c>
      <c r="G1978" s="41">
        <v>70.0</v>
      </c>
      <c r="H1978" s="41">
        <v>-3.07733</v>
      </c>
      <c r="I1978" s="41">
        <v>10000.0</v>
      </c>
      <c r="J1978" s="41">
        <v>5000.0</v>
      </c>
      <c r="K1978" s="41">
        <v>1200.0</v>
      </c>
      <c r="L1978" s="41">
        <v>600.0</v>
      </c>
      <c r="M1978" s="41">
        <v>100.0</v>
      </c>
      <c r="N1978" s="40" t="s">
        <v>207</v>
      </c>
      <c r="O1978" s="40" t="s">
        <v>1371</v>
      </c>
      <c r="P1978" s="40" t="s">
        <v>209</v>
      </c>
      <c r="Q1978" s="40" t="s">
        <v>210</v>
      </c>
      <c r="R1978" s="40" t="b">
        <v>0</v>
      </c>
      <c r="S1978" s="40" t="s">
        <v>211</v>
      </c>
      <c r="T1978" s="40" t="s">
        <v>212</v>
      </c>
      <c r="U1978" s="41">
        <v>0.1</v>
      </c>
      <c r="V1978" s="41">
        <v>0.9</v>
      </c>
      <c r="W1978" s="41">
        <v>0.1</v>
      </c>
      <c r="X1978" s="41">
        <v>0.5</v>
      </c>
      <c r="Y1978" s="40" t="b">
        <v>0</v>
      </c>
      <c r="Z1978" s="40" t="b">
        <v>1</v>
      </c>
      <c r="AA1978" s="40" t="b">
        <v>0</v>
      </c>
      <c r="AB1978" s="40" t="b">
        <v>0</v>
      </c>
      <c r="AC1978" s="41" t="s">
        <v>13846</v>
      </c>
      <c r="AD1978" s="41" t="s">
        <v>13847</v>
      </c>
      <c r="AE1978" s="41">
        <v>1203.004</v>
      </c>
      <c r="AF1978" s="41">
        <v>-3.18438</v>
      </c>
      <c r="AG1978" s="42">
        <v>1.39E42</v>
      </c>
      <c r="AH1978" s="51">
        <v>0.034787</v>
      </c>
      <c r="AI1978" s="45" t="s">
        <v>13848</v>
      </c>
      <c r="AJ1978" s="40" t="s">
        <v>13849</v>
      </c>
      <c r="AK1978" s="41">
        <v>1879.0</v>
      </c>
      <c r="AL1978" s="40" t="s">
        <v>2224</v>
      </c>
      <c r="AM1978" s="40" t="s">
        <v>7285</v>
      </c>
      <c r="AN1978" s="40" t="s">
        <v>5643</v>
      </c>
      <c r="AO1978" s="44"/>
    </row>
    <row r="1979">
      <c r="A1979" s="41">
        <v>194.0</v>
      </c>
      <c r="B1979" s="42">
        <v>1.67E9</v>
      </c>
      <c r="C1979" s="42">
        <v>3356.0</v>
      </c>
      <c r="D1979" s="40" t="s">
        <v>1243</v>
      </c>
      <c r="E1979" s="41">
        <v>140.0</v>
      </c>
      <c r="F1979" s="41">
        <v>35.0</v>
      </c>
      <c r="G1979" s="41">
        <v>70.0</v>
      </c>
      <c r="H1979" s="41">
        <v>-3.07733</v>
      </c>
      <c r="I1979" s="41">
        <v>10000.0</v>
      </c>
      <c r="J1979" s="41">
        <v>5000.0</v>
      </c>
      <c r="K1979" s="41">
        <v>1200.0</v>
      </c>
      <c r="L1979" s="41">
        <v>600.0</v>
      </c>
      <c r="M1979" s="41">
        <v>100.0</v>
      </c>
      <c r="N1979" s="40" t="s">
        <v>207</v>
      </c>
      <c r="O1979" s="40" t="s">
        <v>1371</v>
      </c>
      <c r="P1979" s="40" t="s">
        <v>209</v>
      </c>
      <c r="Q1979" s="40" t="s">
        <v>210</v>
      </c>
      <c r="R1979" s="40" t="b">
        <v>0</v>
      </c>
      <c r="S1979" s="40" t="s">
        <v>12879</v>
      </c>
      <c r="T1979" s="40" t="s">
        <v>212</v>
      </c>
      <c r="U1979" s="41">
        <v>0.1</v>
      </c>
      <c r="V1979" s="41">
        <v>0.9</v>
      </c>
      <c r="W1979" s="41">
        <v>0.2</v>
      </c>
      <c r="X1979" s="41">
        <v>0.6</v>
      </c>
      <c r="Y1979" s="40" t="b">
        <v>0</v>
      </c>
      <c r="Z1979" s="40" t="b">
        <v>1</v>
      </c>
      <c r="AA1979" s="40" t="b">
        <v>0</v>
      </c>
      <c r="AB1979" s="40" t="b">
        <v>0</v>
      </c>
      <c r="AC1979" s="41" t="s">
        <v>13850</v>
      </c>
      <c r="AD1979" s="41" t="s">
        <v>13851</v>
      </c>
      <c r="AE1979" s="41">
        <v>1202.732</v>
      </c>
      <c r="AF1979" s="41">
        <v>-3.18532</v>
      </c>
      <c r="AG1979" s="42">
        <v>1.04E42</v>
      </c>
      <c r="AH1979" s="51">
        <v>0.035093</v>
      </c>
      <c r="AI1979" s="45" t="s">
        <v>13852</v>
      </c>
      <c r="AJ1979" s="40" t="s">
        <v>13853</v>
      </c>
      <c r="AK1979" s="41">
        <v>1546.0</v>
      </c>
      <c r="AL1979" s="40" t="s">
        <v>2224</v>
      </c>
      <c r="AM1979" s="40" t="s">
        <v>7285</v>
      </c>
      <c r="AN1979" s="40" t="s">
        <v>5643</v>
      </c>
      <c r="AO1979" s="44"/>
    </row>
    <row r="1980">
      <c r="A1980" s="41">
        <v>247.0</v>
      </c>
      <c r="B1980" s="42">
        <v>1.67E9</v>
      </c>
      <c r="C1980" s="42">
        <v>3356.0</v>
      </c>
      <c r="D1980" s="40" t="s">
        <v>1243</v>
      </c>
      <c r="E1980" s="41">
        <v>140.0</v>
      </c>
      <c r="F1980" s="41">
        <v>35.0</v>
      </c>
      <c r="G1980" s="41">
        <v>70.0</v>
      </c>
      <c r="H1980" s="41">
        <v>-3.07733</v>
      </c>
      <c r="I1980" s="41">
        <v>10000.0</v>
      </c>
      <c r="J1980" s="41">
        <v>5000.0</v>
      </c>
      <c r="K1980" s="41">
        <v>1200.0</v>
      </c>
      <c r="L1980" s="41">
        <v>600.0</v>
      </c>
      <c r="M1980" s="41">
        <v>100.0</v>
      </c>
      <c r="N1980" s="40" t="s">
        <v>207</v>
      </c>
      <c r="O1980" s="40" t="s">
        <v>208</v>
      </c>
      <c r="P1980" s="40" t="s">
        <v>1372</v>
      </c>
      <c r="Q1980" s="40" t="s">
        <v>210</v>
      </c>
      <c r="R1980" s="40" t="b">
        <v>0</v>
      </c>
      <c r="S1980" s="40" t="s">
        <v>12879</v>
      </c>
      <c r="T1980" s="40" t="s">
        <v>212</v>
      </c>
      <c r="U1980" s="41">
        <v>0.1</v>
      </c>
      <c r="V1980" s="41">
        <v>0.9</v>
      </c>
      <c r="W1980" s="41">
        <v>0.2</v>
      </c>
      <c r="X1980" s="41">
        <v>0.5</v>
      </c>
      <c r="Y1980" s="40" t="b">
        <v>0</v>
      </c>
      <c r="Z1980" s="40" t="b">
        <v>1</v>
      </c>
      <c r="AA1980" s="40" t="b">
        <v>0</v>
      </c>
      <c r="AB1980" s="40" t="b">
        <v>0</v>
      </c>
      <c r="AC1980" s="41" t="s">
        <v>13854</v>
      </c>
      <c r="AD1980" s="41" t="s">
        <v>13855</v>
      </c>
      <c r="AE1980" s="41">
        <v>1203.472</v>
      </c>
      <c r="AF1980" s="41">
        <v>-3.18533</v>
      </c>
      <c r="AG1980" s="42">
        <v>1.14E41</v>
      </c>
      <c r="AH1980" s="51">
        <v>0.035095</v>
      </c>
      <c r="AI1980" s="45" t="s">
        <v>13856</v>
      </c>
      <c r="AJ1980" s="40" t="s">
        <v>13857</v>
      </c>
      <c r="AK1980" s="41">
        <v>1895.0</v>
      </c>
      <c r="AL1980" s="40" t="s">
        <v>2224</v>
      </c>
      <c r="AM1980" s="40" t="s">
        <v>7285</v>
      </c>
      <c r="AN1980" s="40" t="s">
        <v>5643</v>
      </c>
      <c r="AO1980" s="44"/>
    </row>
    <row r="1981">
      <c r="A1981" s="41">
        <v>8.0</v>
      </c>
      <c r="B1981" s="42">
        <v>1.67E9</v>
      </c>
      <c r="C1981" s="42">
        <v>3356.0</v>
      </c>
      <c r="D1981" s="40" t="s">
        <v>1243</v>
      </c>
      <c r="E1981" s="41">
        <v>140.0</v>
      </c>
      <c r="F1981" s="41">
        <v>35.0</v>
      </c>
      <c r="G1981" s="41">
        <v>70.0</v>
      </c>
      <c r="H1981" s="41">
        <v>-3.07733</v>
      </c>
      <c r="I1981" s="41">
        <v>10000.0</v>
      </c>
      <c r="J1981" s="41">
        <v>5000.0</v>
      </c>
      <c r="K1981" s="41">
        <v>1200.0</v>
      </c>
      <c r="L1981" s="41">
        <v>600.0</v>
      </c>
      <c r="M1981" s="41">
        <v>30.0</v>
      </c>
      <c r="N1981" s="40" t="s">
        <v>207</v>
      </c>
      <c r="O1981" s="40" t="s">
        <v>1371</v>
      </c>
      <c r="P1981" s="40" t="s">
        <v>209</v>
      </c>
      <c r="Q1981" s="40" t="s">
        <v>210</v>
      </c>
      <c r="R1981" s="40" t="b">
        <v>0</v>
      </c>
      <c r="S1981" s="40" t="s">
        <v>211</v>
      </c>
      <c r="T1981" s="40" t="s">
        <v>212</v>
      </c>
      <c r="U1981" s="41">
        <v>0.1</v>
      </c>
      <c r="V1981" s="41">
        <v>0.9</v>
      </c>
      <c r="W1981" s="41">
        <v>0.3</v>
      </c>
      <c r="X1981" s="41">
        <v>0.6</v>
      </c>
      <c r="Y1981" s="40" t="b">
        <v>0</v>
      </c>
      <c r="Z1981" s="40" t="b">
        <v>1</v>
      </c>
      <c r="AA1981" s="40" t="b">
        <v>0</v>
      </c>
      <c r="AB1981" s="40" t="b">
        <v>0</v>
      </c>
      <c r="AC1981" s="41" t="s">
        <v>13858</v>
      </c>
      <c r="AD1981" s="41" t="s">
        <v>1314</v>
      </c>
      <c r="AE1981" s="41">
        <v>1202.503</v>
      </c>
      <c r="AF1981" s="41">
        <v>-3.18629</v>
      </c>
      <c r="AG1981" s="42">
        <v>5.09E41</v>
      </c>
      <c r="AH1981" s="51">
        <v>0.035408</v>
      </c>
      <c r="AI1981" s="45" t="s">
        <v>13859</v>
      </c>
      <c r="AJ1981" s="40" t="s">
        <v>13860</v>
      </c>
      <c r="AK1981" s="41">
        <v>5137.0</v>
      </c>
      <c r="AL1981" s="40" t="s">
        <v>2224</v>
      </c>
      <c r="AM1981" s="40" t="s">
        <v>7285</v>
      </c>
      <c r="AN1981" s="40" t="s">
        <v>5643</v>
      </c>
      <c r="AO1981" s="44"/>
    </row>
    <row r="1982">
      <c r="A1982" s="41">
        <v>1.0</v>
      </c>
      <c r="B1982" s="42">
        <v>1.67E9</v>
      </c>
      <c r="C1982" s="42">
        <v>3356.0</v>
      </c>
      <c r="D1982" s="40" t="s">
        <v>1243</v>
      </c>
      <c r="E1982" s="41">
        <v>140.0</v>
      </c>
      <c r="F1982" s="41">
        <v>35.0</v>
      </c>
      <c r="G1982" s="41">
        <v>70.0</v>
      </c>
      <c r="H1982" s="41">
        <v>-3.07733</v>
      </c>
      <c r="I1982" s="41">
        <v>10000.0</v>
      </c>
      <c r="J1982" s="41">
        <v>5000.0</v>
      </c>
      <c r="K1982" s="41">
        <v>1200.0</v>
      </c>
      <c r="L1982" s="41">
        <v>600.0</v>
      </c>
      <c r="M1982" s="41">
        <v>30.0</v>
      </c>
      <c r="N1982" s="40" t="s">
        <v>207</v>
      </c>
      <c r="O1982" s="40" t="s">
        <v>208</v>
      </c>
      <c r="P1982" s="40" t="s">
        <v>209</v>
      </c>
      <c r="Q1982" s="40" t="s">
        <v>210</v>
      </c>
      <c r="R1982" s="40" t="b">
        <v>0</v>
      </c>
      <c r="S1982" s="40" t="s">
        <v>211</v>
      </c>
      <c r="T1982" s="40" t="s">
        <v>212</v>
      </c>
      <c r="U1982" s="41">
        <v>0.1</v>
      </c>
      <c r="V1982" s="41">
        <v>0.9</v>
      </c>
      <c r="W1982" s="41">
        <v>0.1</v>
      </c>
      <c r="X1982" s="41">
        <v>0.5</v>
      </c>
      <c r="Y1982" s="40" t="b">
        <v>0</v>
      </c>
      <c r="Z1982" s="40" t="b">
        <v>1</v>
      </c>
      <c r="AA1982" s="40" t="b">
        <v>0</v>
      </c>
      <c r="AB1982" s="40" t="b">
        <v>0</v>
      </c>
      <c r="AC1982" s="41" t="s">
        <v>13553</v>
      </c>
      <c r="AD1982" s="41" t="s">
        <v>13861</v>
      </c>
      <c r="AE1982" s="41">
        <v>1202.029</v>
      </c>
      <c r="AF1982" s="41">
        <v>-3.18636</v>
      </c>
      <c r="AG1982" s="42">
        <v>1.04E42</v>
      </c>
      <c r="AH1982" s="51">
        <v>0.035431</v>
      </c>
      <c r="AI1982" s="45" t="s">
        <v>13862</v>
      </c>
      <c r="AJ1982" s="44" t="s">
        <v>397</v>
      </c>
      <c r="AK1982" s="41">
        <v>9132.0</v>
      </c>
      <c r="AL1982" s="40" t="s">
        <v>2224</v>
      </c>
      <c r="AM1982" s="40" t="s">
        <v>7285</v>
      </c>
      <c r="AN1982" s="40" t="s">
        <v>5627</v>
      </c>
      <c r="AO1982" s="44"/>
    </row>
    <row r="1983">
      <c r="A1983" s="41">
        <v>4.0</v>
      </c>
      <c r="B1983" s="42">
        <v>1.67E9</v>
      </c>
      <c r="C1983" s="42">
        <v>3356.0</v>
      </c>
      <c r="D1983" s="40" t="s">
        <v>1243</v>
      </c>
      <c r="E1983" s="41">
        <v>140.0</v>
      </c>
      <c r="F1983" s="41">
        <v>35.0</v>
      </c>
      <c r="G1983" s="41">
        <v>70.0</v>
      </c>
      <c r="H1983" s="41">
        <v>-3.07733</v>
      </c>
      <c r="I1983" s="41">
        <v>10000.0</v>
      </c>
      <c r="J1983" s="41">
        <v>5000.0</v>
      </c>
      <c r="K1983" s="41">
        <v>1200.0</v>
      </c>
      <c r="L1983" s="41">
        <v>600.0</v>
      </c>
      <c r="M1983" s="41">
        <v>30.0</v>
      </c>
      <c r="N1983" s="40" t="s">
        <v>207</v>
      </c>
      <c r="O1983" s="40" t="s">
        <v>208</v>
      </c>
      <c r="P1983" s="40" t="s">
        <v>209</v>
      </c>
      <c r="Q1983" s="40" t="s">
        <v>210</v>
      </c>
      <c r="R1983" s="40" t="b">
        <v>0</v>
      </c>
      <c r="S1983" s="40" t="s">
        <v>211</v>
      </c>
      <c r="T1983" s="40" t="s">
        <v>212</v>
      </c>
      <c r="U1983" s="41">
        <v>0.1</v>
      </c>
      <c r="V1983" s="41">
        <v>0.9</v>
      </c>
      <c r="W1983" s="41">
        <v>0.2</v>
      </c>
      <c r="X1983" s="41">
        <v>0.5</v>
      </c>
      <c r="Y1983" s="40" t="b">
        <v>0</v>
      </c>
      <c r="Z1983" s="40" t="b">
        <v>1</v>
      </c>
      <c r="AA1983" s="40" t="b">
        <v>0</v>
      </c>
      <c r="AB1983" s="40" t="b">
        <v>0</v>
      </c>
      <c r="AC1983" s="41" t="s">
        <v>13863</v>
      </c>
      <c r="AD1983" s="41" t="s">
        <v>13864</v>
      </c>
      <c r="AE1983" s="41">
        <v>962.2759</v>
      </c>
      <c r="AF1983" s="41">
        <v>-3.18647</v>
      </c>
      <c r="AG1983" s="42">
        <v>6.47E41</v>
      </c>
      <c r="AH1983" s="51">
        <v>0.035466</v>
      </c>
      <c r="AI1983" s="45" t="s">
        <v>13865</v>
      </c>
      <c r="AJ1983" s="45">
        <v>6.4730438921415E251</v>
      </c>
      <c r="AK1983" s="41">
        <v>10000.0</v>
      </c>
      <c r="AL1983" s="40" t="s">
        <v>216</v>
      </c>
      <c r="AM1983" s="40" t="s">
        <v>7285</v>
      </c>
      <c r="AN1983" s="40" t="s">
        <v>5627</v>
      </c>
      <c r="AO1983" s="40"/>
    </row>
    <row r="1984">
      <c r="A1984" s="41">
        <v>129.0</v>
      </c>
      <c r="B1984" s="42">
        <v>1.67E9</v>
      </c>
      <c r="C1984" s="42">
        <v>3356.0</v>
      </c>
      <c r="D1984" s="40" t="s">
        <v>1243</v>
      </c>
      <c r="E1984" s="41">
        <v>140.0</v>
      </c>
      <c r="F1984" s="41">
        <v>35.0</v>
      </c>
      <c r="G1984" s="41">
        <v>70.0</v>
      </c>
      <c r="H1984" s="41">
        <v>-3.07733</v>
      </c>
      <c r="I1984" s="41">
        <v>10000.0</v>
      </c>
      <c r="J1984" s="41">
        <v>5000.0</v>
      </c>
      <c r="K1984" s="41">
        <v>1200.0</v>
      </c>
      <c r="L1984" s="41">
        <v>600.0</v>
      </c>
      <c r="M1984" s="41">
        <v>50.0</v>
      </c>
      <c r="N1984" s="40" t="s">
        <v>207</v>
      </c>
      <c r="O1984" s="40" t="s">
        <v>208</v>
      </c>
      <c r="P1984" s="40" t="s">
        <v>7305</v>
      </c>
      <c r="Q1984" s="40" t="s">
        <v>210</v>
      </c>
      <c r="R1984" s="40" t="b">
        <v>0</v>
      </c>
      <c r="S1984" s="40" t="s">
        <v>211</v>
      </c>
      <c r="T1984" s="40" t="s">
        <v>212</v>
      </c>
      <c r="U1984" s="41">
        <v>0.1</v>
      </c>
      <c r="V1984" s="41">
        <v>0.9</v>
      </c>
      <c r="W1984" s="41">
        <v>0.2</v>
      </c>
      <c r="X1984" s="41">
        <v>0.4</v>
      </c>
      <c r="Y1984" s="40" t="b">
        <v>0</v>
      </c>
      <c r="Z1984" s="40" t="b">
        <v>1</v>
      </c>
      <c r="AA1984" s="40" t="b">
        <v>0</v>
      </c>
      <c r="AB1984" s="40" t="b">
        <v>0</v>
      </c>
      <c r="AC1984" s="41" t="s">
        <v>8462</v>
      </c>
      <c r="AD1984" s="41" t="s">
        <v>4107</v>
      </c>
      <c r="AE1984" s="41">
        <v>1121.351</v>
      </c>
      <c r="AF1984" s="41">
        <v>-3.18822</v>
      </c>
      <c r="AG1984" s="42">
        <v>6.91E41</v>
      </c>
      <c r="AH1984" s="51">
        <v>0.036037</v>
      </c>
      <c r="AI1984" s="45" t="s">
        <v>13866</v>
      </c>
      <c r="AJ1984" s="40" t="s">
        <v>13867</v>
      </c>
      <c r="AK1984" s="41">
        <v>10000.0</v>
      </c>
      <c r="AL1984" s="40" t="s">
        <v>216</v>
      </c>
      <c r="AM1984" s="40" t="s">
        <v>7285</v>
      </c>
      <c r="AN1984" s="40" t="s">
        <v>5627</v>
      </c>
      <c r="AO1984" s="44"/>
    </row>
    <row r="1985">
      <c r="A1985" s="41">
        <v>78.0</v>
      </c>
      <c r="B1985" s="42">
        <v>1.67E9</v>
      </c>
      <c r="C1985" s="42">
        <v>3356.0</v>
      </c>
      <c r="D1985" s="40" t="s">
        <v>1243</v>
      </c>
      <c r="E1985" s="41">
        <v>140.0</v>
      </c>
      <c r="F1985" s="41">
        <v>35.0</v>
      </c>
      <c r="G1985" s="41">
        <v>70.0</v>
      </c>
      <c r="H1985" s="41">
        <v>-3.07733</v>
      </c>
      <c r="I1985" s="41">
        <v>10000.0</v>
      </c>
      <c r="J1985" s="41">
        <v>5000.0</v>
      </c>
      <c r="K1985" s="41">
        <v>1200.0</v>
      </c>
      <c r="L1985" s="41">
        <v>600.0</v>
      </c>
      <c r="M1985" s="41">
        <v>30.0</v>
      </c>
      <c r="N1985" s="40" t="s">
        <v>207</v>
      </c>
      <c r="O1985" s="40" t="s">
        <v>208</v>
      </c>
      <c r="P1985" s="40" t="s">
        <v>212</v>
      </c>
      <c r="Q1985" s="40" t="s">
        <v>210</v>
      </c>
      <c r="R1985" s="40" t="b">
        <v>0</v>
      </c>
      <c r="S1985" s="40" t="s">
        <v>211</v>
      </c>
      <c r="T1985" s="40" t="s">
        <v>212</v>
      </c>
      <c r="U1985" s="41">
        <v>0.1</v>
      </c>
      <c r="V1985" s="41">
        <v>0.9</v>
      </c>
      <c r="W1985" s="41">
        <v>0.3</v>
      </c>
      <c r="X1985" s="41">
        <v>0.4</v>
      </c>
      <c r="Y1985" s="40" t="b">
        <v>0</v>
      </c>
      <c r="Z1985" s="40" t="b">
        <v>1</v>
      </c>
      <c r="AA1985" s="40" t="b">
        <v>0</v>
      </c>
      <c r="AB1985" s="40" t="b">
        <v>0</v>
      </c>
      <c r="AC1985" s="41" t="s">
        <v>13868</v>
      </c>
      <c r="AD1985" s="41" t="s">
        <v>13869</v>
      </c>
      <c r="AE1985" s="41">
        <v>690.254</v>
      </c>
      <c r="AF1985" s="41">
        <v>-3.18869</v>
      </c>
      <c r="AG1985" s="42">
        <v>1.04E42</v>
      </c>
      <c r="AH1985" s="51">
        <v>0.036187</v>
      </c>
      <c r="AI1985" s="45" t="s">
        <v>13870</v>
      </c>
      <c r="AJ1985" s="40" t="s">
        <v>13871</v>
      </c>
      <c r="AK1985" s="41">
        <v>10000.0</v>
      </c>
      <c r="AL1985" s="40" t="s">
        <v>216</v>
      </c>
      <c r="AM1985" s="40" t="s">
        <v>7285</v>
      </c>
      <c r="AN1985" s="40" t="s">
        <v>5627</v>
      </c>
      <c r="AO1985" s="44"/>
    </row>
    <row r="1986">
      <c r="A1986" s="41">
        <v>97.0</v>
      </c>
      <c r="B1986" s="42">
        <v>1.67E9</v>
      </c>
      <c r="C1986" s="42">
        <v>3356.0</v>
      </c>
      <c r="D1986" s="40" t="s">
        <v>1243</v>
      </c>
      <c r="E1986" s="41">
        <v>140.0</v>
      </c>
      <c r="F1986" s="41">
        <v>35.0</v>
      </c>
      <c r="G1986" s="41">
        <v>70.0</v>
      </c>
      <c r="H1986" s="41">
        <v>-3.07733</v>
      </c>
      <c r="I1986" s="41">
        <v>10000.0</v>
      </c>
      <c r="J1986" s="41">
        <v>5000.0</v>
      </c>
      <c r="K1986" s="41">
        <v>1200.0</v>
      </c>
      <c r="L1986" s="41">
        <v>600.0</v>
      </c>
      <c r="M1986" s="41">
        <v>50.0</v>
      </c>
      <c r="N1986" s="40" t="s">
        <v>207</v>
      </c>
      <c r="O1986" s="40" t="s">
        <v>208</v>
      </c>
      <c r="P1986" s="40" t="s">
        <v>209</v>
      </c>
      <c r="Q1986" s="40" t="s">
        <v>210</v>
      </c>
      <c r="R1986" s="40" t="b">
        <v>0</v>
      </c>
      <c r="S1986" s="40" t="s">
        <v>211</v>
      </c>
      <c r="T1986" s="40" t="s">
        <v>212</v>
      </c>
      <c r="U1986" s="41">
        <v>0.1</v>
      </c>
      <c r="V1986" s="41">
        <v>0.9</v>
      </c>
      <c r="W1986" s="41">
        <v>0.3</v>
      </c>
      <c r="X1986" s="41">
        <v>0.5</v>
      </c>
      <c r="Y1986" s="40" t="b">
        <v>0</v>
      </c>
      <c r="Z1986" s="40" t="b">
        <v>1</v>
      </c>
      <c r="AA1986" s="40" t="b">
        <v>0</v>
      </c>
      <c r="AB1986" s="40" t="b">
        <v>0</v>
      </c>
      <c r="AC1986" s="41" t="s">
        <v>13872</v>
      </c>
      <c r="AD1986" s="41" t="s">
        <v>13873</v>
      </c>
      <c r="AE1986" s="41">
        <v>1201.692</v>
      </c>
      <c r="AF1986" s="41">
        <v>-3.1893</v>
      </c>
      <c r="AG1986" s="42">
        <v>6.96E41</v>
      </c>
      <c r="AH1986" s="51">
        <v>0.036385</v>
      </c>
      <c r="AI1986" s="45" t="s">
        <v>13874</v>
      </c>
      <c r="AJ1986" s="40" t="s">
        <v>13875</v>
      </c>
      <c r="AK1986" s="41">
        <v>8499.0</v>
      </c>
      <c r="AL1986" s="40" t="s">
        <v>2224</v>
      </c>
      <c r="AM1986" s="40" t="s">
        <v>7285</v>
      </c>
      <c r="AN1986" s="40" t="s">
        <v>5627</v>
      </c>
      <c r="AO1986" s="44"/>
    </row>
    <row r="1987">
      <c r="A1987" s="41">
        <v>216.0</v>
      </c>
      <c r="B1987" s="42">
        <v>1.67E9</v>
      </c>
      <c r="C1987" s="42">
        <v>3356.0</v>
      </c>
      <c r="D1987" s="40" t="s">
        <v>1243</v>
      </c>
      <c r="E1987" s="41">
        <v>140.0</v>
      </c>
      <c r="F1987" s="41">
        <v>35.0</v>
      </c>
      <c r="G1987" s="41">
        <v>70.0</v>
      </c>
      <c r="H1987" s="41">
        <v>-3.07733</v>
      </c>
      <c r="I1987" s="41">
        <v>10000.0</v>
      </c>
      <c r="J1987" s="41">
        <v>5000.0</v>
      </c>
      <c r="K1987" s="41">
        <v>1200.0</v>
      </c>
      <c r="L1987" s="41">
        <v>600.0</v>
      </c>
      <c r="M1987" s="41">
        <v>100.0</v>
      </c>
      <c r="N1987" s="40" t="s">
        <v>207</v>
      </c>
      <c r="O1987" s="40" t="s">
        <v>1371</v>
      </c>
      <c r="P1987" s="40" t="s">
        <v>7305</v>
      </c>
      <c r="Q1987" s="40" t="s">
        <v>210</v>
      </c>
      <c r="R1987" s="40" t="b">
        <v>0</v>
      </c>
      <c r="S1987" s="40" t="s">
        <v>211</v>
      </c>
      <c r="T1987" s="40" t="s">
        <v>212</v>
      </c>
      <c r="U1987" s="41">
        <v>0.1</v>
      </c>
      <c r="V1987" s="41">
        <v>0.9</v>
      </c>
      <c r="W1987" s="41">
        <v>0.1</v>
      </c>
      <c r="X1987" s="41">
        <v>0.4</v>
      </c>
      <c r="Y1987" s="40" t="b">
        <v>0</v>
      </c>
      <c r="Z1987" s="40" t="b">
        <v>1</v>
      </c>
      <c r="AA1987" s="40" t="b">
        <v>0</v>
      </c>
      <c r="AB1987" s="40" t="b">
        <v>0</v>
      </c>
      <c r="AC1987" s="41" t="s">
        <v>13876</v>
      </c>
      <c r="AD1987" s="41" t="s">
        <v>13877</v>
      </c>
      <c r="AE1987" s="41">
        <v>1203.941</v>
      </c>
      <c r="AF1987" s="41">
        <v>-3.18939</v>
      </c>
      <c r="AG1987" s="42">
        <v>1.39E42</v>
      </c>
      <c r="AH1987" s="51">
        <v>0.036417</v>
      </c>
      <c r="AI1987" s="45" t="s">
        <v>13878</v>
      </c>
      <c r="AJ1987" s="40" t="s">
        <v>13879</v>
      </c>
      <c r="AK1987" s="41">
        <v>2565.0</v>
      </c>
      <c r="AL1987" s="40" t="s">
        <v>2224</v>
      </c>
      <c r="AM1987" s="40" t="s">
        <v>7285</v>
      </c>
      <c r="AN1987" s="40" t="s">
        <v>5643</v>
      </c>
      <c r="AO1987" s="44"/>
    </row>
    <row r="1988">
      <c r="A1988" s="41">
        <v>215.0</v>
      </c>
      <c r="B1988" s="42">
        <v>1.67E9</v>
      </c>
      <c r="C1988" s="42">
        <v>3356.0</v>
      </c>
      <c r="D1988" s="40" t="s">
        <v>1243</v>
      </c>
      <c r="E1988" s="41">
        <v>140.0</v>
      </c>
      <c r="F1988" s="41">
        <v>35.0</v>
      </c>
      <c r="G1988" s="41">
        <v>70.0</v>
      </c>
      <c r="H1988" s="41">
        <v>-3.07733</v>
      </c>
      <c r="I1988" s="41">
        <v>10000.0</v>
      </c>
      <c r="J1988" s="41">
        <v>5000.0</v>
      </c>
      <c r="K1988" s="41">
        <v>1200.0</v>
      </c>
      <c r="L1988" s="41">
        <v>600.0</v>
      </c>
      <c r="M1988" s="41">
        <v>100.0</v>
      </c>
      <c r="N1988" s="40" t="s">
        <v>207</v>
      </c>
      <c r="O1988" s="40" t="s">
        <v>1371</v>
      </c>
      <c r="P1988" s="40" t="s">
        <v>7310</v>
      </c>
      <c r="Q1988" s="40" t="s">
        <v>210</v>
      </c>
      <c r="R1988" s="40" t="b">
        <v>0</v>
      </c>
      <c r="S1988" s="40" t="s">
        <v>12879</v>
      </c>
      <c r="T1988" s="40" t="s">
        <v>212</v>
      </c>
      <c r="U1988" s="41">
        <v>0.1</v>
      </c>
      <c r="V1988" s="41">
        <v>0.9</v>
      </c>
      <c r="W1988" s="41">
        <v>0.3</v>
      </c>
      <c r="X1988" s="41">
        <v>0.6</v>
      </c>
      <c r="Y1988" s="40" t="b">
        <v>0</v>
      </c>
      <c r="Z1988" s="40" t="b">
        <v>1</v>
      </c>
      <c r="AA1988" s="40" t="b">
        <v>0</v>
      </c>
      <c r="AB1988" s="40" t="b">
        <v>0</v>
      </c>
      <c r="AC1988" s="41" t="s">
        <v>13880</v>
      </c>
      <c r="AD1988" s="41" t="s">
        <v>13881</v>
      </c>
      <c r="AE1988" s="41">
        <v>1203.165</v>
      </c>
      <c r="AF1988" s="41">
        <v>-3.18961</v>
      </c>
      <c r="AG1988" s="42">
        <v>1.21E42</v>
      </c>
      <c r="AH1988" s="51">
        <v>0.036488</v>
      </c>
      <c r="AI1988" s="45" t="s">
        <v>13882</v>
      </c>
      <c r="AJ1988" s="40" t="s">
        <v>13883</v>
      </c>
      <c r="AK1988" s="41">
        <v>1224.0</v>
      </c>
      <c r="AL1988" s="40" t="s">
        <v>2224</v>
      </c>
      <c r="AM1988" s="40" t="s">
        <v>7285</v>
      </c>
      <c r="AN1988" s="40" t="s">
        <v>5643</v>
      </c>
      <c r="AO1988" s="40"/>
    </row>
    <row r="1989">
      <c r="A1989" s="41">
        <v>31.0</v>
      </c>
      <c r="B1989" s="42">
        <v>1.67E9</v>
      </c>
      <c r="C1989" s="42">
        <v>3356.0</v>
      </c>
      <c r="D1989" s="40" t="s">
        <v>1243</v>
      </c>
      <c r="E1989" s="41">
        <v>140.0</v>
      </c>
      <c r="F1989" s="41">
        <v>35.0</v>
      </c>
      <c r="G1989" s="41">
        <v>70.0</v>
      </c>
      <c r="H1989" s="41">
        <v>-3.07733</v>
      </c>
      <c r="I1989" s="41">
        <v>10000.0</v>
      </c>
      <c r="J1989" s="41">
        <v>5000.0</v>
      </c>
      <c r="K1989" s="41">
        <v>1200.0</v>
      </c>
      <c r="L1989" s="41">
        <v>600.0</v>
      </c>
      <c r="M1989" s="41">
        <v>30.0</v>
      </c>
      <c r="N1989" s="40" t="s">
        <v>207</v>
      </c>
      <c r="O1989" s="40" t="s">
        <v>1371</v>
      </c>
      <c r="P1989" s="40" t="s">
        <v>7310</v>
      </c>
      <c r="Q1989" s="40" t="s">
        <v>210</v>
      </c>
      <c r="R1989" s="40" t="b">
        <v>0</v>
      </c>
      <c r="S1989" s="40" t="s">
        <v>12879</v>
      </c>
      <c r="T1989" s="40" t="s">
        <v>212</v>
      </c>
      <c r="U1989" s="41">
        <v>0.1</v>
      </c>
      <c r="V1989" s="41">
        <v>0.9</v>
      </c>
      <c r="W1989" s="41">
        <v>0.2</v>
      </c>
      <c r="X1989" s="41">
        <v>0.5</v>
      </c>
      <c r="Y1989" s="40" t="b">
        <v>0</v>
      </c>
      <c r="Z1989" s="40" t="b">
        <v>1</v>
      </c>
      <c r="AA1989" s="40" t="b">
        <v>0</v>
      </c>
      <c r="AB1989" s="40" t="b">
        <v>0</v>
      </c>
      <c r="AC1989" s="41" t="s">
        <v>9091</v>
      </c>
      <c r="AD1989" s="41" t="s">
        <v>13884</v>
      </c>
      <c r="AE1989" s="41">
        <v>1202.581</v>
      </c>
      <c r="AF1989" s="41">
        <v>-3.18966</v>
      </c>
      <c r="AG1989" s="42">
        <v>1.54E41</v>
      </c>
      <c r="AH1989" s="51">
        <v>0.036505</v>
      </c>
      <c r="AI1989" s="45" t="s">
        <v>13885</v>
      </c>
      <c r="AJ1989" s="45">
        <v>1.54291649906403E251</v>
      </c>
      <c r="AK1989" s="41">
        <v>4252.0</v>
      </c>
      <c r="AL1989" s="40" t="s">
        <v>2224</v>
      </c>
      <c r="AM1989" s="40" t="s">
        <v>7285</v>
      </c>
      <c r="AN1989" s="40" t="s">
        <v>5643</v>
      </c>
      <c r="AO1989" s="44"/>
    </row>
    <row r="1990">
      <c r="A1990" s="41">
        <v>235.0</v>
      </c>
      <c r="B1990" s="42">
        <v>1.67E9</v>
      </c>
      <c r="C1990" s="42">
        <v>3356.0</v>
      </c>
      <c r="D1990" s="40" t="s">
        <v>1243</v>
      </c>
      <c r="E1990" s="41">
        <v>140.0</v>
      </c>
      <c r="F1990" s="41">
        <v>35.0</v>
      </c>
      <c r="G1990" s="41">
        <v>70.0</v>
      </c>
      <c r="H1990" s="41">
        <v>-3.07733</v>
      </c>
      <c r="I1990" s="41">
        <v>10000.0</v>
      </c>
      <c r="J1990" s="41">
        <v>5000.0</v>
      </c>
      <c r="K1990" s="41">
        <v>1200.0</v>
      </c>
      <c r="L1990" s="41">
        <v>600.0</v>
      </c>
      <c r="M1990" s="41">
        <v>100.0</v>
      </c>
      <c r="N1990" s="40" t="s">
        <v>207</v>
      </c>
      <c r="O1990" s="40" t="s">
        <v>1371</v>
      </c>
      <c r="P1990" s="40" t="s">
        <v>1372</v>
      </c>
      <c r="Q1990" s="40" t="s">
        <v>210</v>
      </c>
      <c r="R1990" s="40" t="b">
        <v>0</v>
      </c>
      <c r="S1990" s="40" t="s">
        <v>211</v>
      </c>
      <c r="T1990" s="40" t="s">
        <v>212</v>
      </c>
      <c r="U1990" s="41">
        <v>0.1</v>
      </c>
      <c r="V1990" s="41">
        <v>0.9</v>
      </c>
      <c r="W1990" s="41">
        <v>0.1</v>
      </c>
      <c r="X1990" s="41">
        <v>0.5</v>
      </c>
      <c r="Y1990" s="40" t="b">
        <v>0</v>
      </c>
      <c r="Z1990" s="40" t="b">
        <v>1</v>
      </c>
      <c r="AA1990" s="40" t="b">
        <v>0</v>
      </c>
      <c r="AB1990" s="40" t="b">
        <v>0</v>
      </c>
      <c r="AC1990" s="41" t="s">
        <v>13886</v>
      </c>
      <c r="AD1990" s="41" t="s">
        <v>13887</v>
      </c>
      <c r="AE1990" s="41">
        <v>1203.565</v>
      </c>
      <c r="AF1990" s="41">
        <v>-3.19041</v>
      </c>
      <c r="AG1990" s="42">
        <v>1.34E42</v>
      </c>
      <c r="AH1990" s="51">
        <v>0.036748</v>
      </c>
      <c r="AI1990" s="45" t="s">
        <v>13888</v>
      </c>
      <c r="AJ1990" s="40" t="s">
        <v>13889</v>
      </c>
      <c r="AK1990" s="41">
        <v>1910.0</v>
      </c>
      <c r="AL1990" s="40" t="s">
        <v>2224</v>
      </c>
      <c r="AM1990" s="40" t="s">
        <v>7285</v>
      </c>
      <c r="AN1990" s="40" t="s">
        <v>5643</v>
      </c>
      <c r="AO1990" s="44"/>
    </row>
    <row r="1991">
      <c r="A1991" s="41">
        <v>79.0</v>
      </c>
      <c r="B1991" s="42">
        <v>1.67E9</v>
      </c>
      <c r="C1991" s="42">
        <v>3356.0</v>
      </c>
      <c r="D1991" s="40" t="s">
        <v>1243</v>
      </c>
      <c r="E1991" s="41">
        <v>140.0</v>
      </c>
      <c r="F1991" s="41">
        <v>35.0</v>
      </c>
      <c r="G1991" s="41">
        <v>70.0</v>
      </c>
      <c r="H1991" s="41">
        <v>-3.07733</v>
      </c>
      <c r="I1991" s="41">
        <v>10000.0</v>
      </c>
      <c r="J1991" s="41">
        <v>5000.0</v>
      </c>
      <c r="K1991" s="41">
        <v>1200.0</v>
      </c>
      <c r="L1991" s="41">
        <v>600.0</v>
      </c>
      <c r="M1991" s="41">
        <v>30.0</v>
      </c>
      <c r="N1991" s="40" t="s">
        <v>207</v>
      </c>
      <c r="O1991" s="40" t="s">
        <v>1371</v>
      </c>
      <c r="P1991" s="40" t="s">
        <v>212</v>
      </c>
      <c r="Q1991" s="40" t="s">
        <v>210</v>
      </c>
      <c r="R1991" s="40" t="b">
        <v>0</v>
      </c>
      <c r="S1991" s="40" t="s">
        <v>211</v>
      </c>
      <c r="T1991" s="40" t="s">
        <v>212</v>
      </c>
      <c r="U1991" s="41">
        <v>0.1</v>
      </c>
      <c r="V1991" s="41">
        <v>0.9</v>
      </c>
      <c r="W1991" s="41">
        <v>0.3</v>
      </c>
      <c r="X1991" s="41">
        <v>0.5</v>
      </c>
      <c r="Y1991" s="40" t="b">
        <v>0</v>
      </c>
      <c r="Z1991" s="40" t="b">
        <v>1</v>
      </c>
      <c r="AA1991" s="40" t="b">
        <v>0</v>
      </c>
      <c r="AB1991" s="40" t="b">
        <v>0</v>
      </c>
      <c r="AC1991" s="41" t="s">
        <v>9076</v>
      </c>
      <c r="AD1991" s="41" t="s">
        <v>13890</v>
      </c>
      <c r="AE1991" s="41">
        <v>1202.836</v>
      </c>
      <c r="AF1991" s="41">
        <v>-3.19054</v>
      </c>
      <c r="AG1991" s="42">
        <v>4.87E41</v>
      </c>
      <c r="AH1991" s="51">
        <v>0.036789</v>
      </c>
      <c r="AI1991" s="45" t="s">
        <v>13891</v>
      </c>
      <c r="AJ1991" s="40" t="s">
        <v>13892</v>
      </c>
      <c r="AK1991" s="41">
        <v>6294.0</v>
      </c>
      <c r="AL1991" s="40" t="s">
        <v>2224</v>
      </c>
      <c r="AM1991" s="40" t="s">
        <v>7285</v>
      </c>
      <c r="AN1991" s="40" t="s">
        <v>5643</v>
      </c>
      <c r="AO1991" s="44"/>
    </row>
    <row r="1992">
      <c r="A1992" s="41">
        <v>75.0</v>
      </c>
      <c r="B1992" s="42">
        <v>1.67E9</v>
      </c>
      <c r="C1992" s="42">
        <v>3356.0</v>
      </c>
      <c r="D1992" s="40" t="s">
        <v>1243</v>
      </c>
      <c r="E1992" s="41">
        <v>140.0</v>
      </c>
      <c r="F1992" s="41">
        <v>35.0</v>
      </c>
      <c r="G1992" s="41">
        <v>70.0</v>
      </c>
      <c r="H1992" s="41">
        <v>-3.07733</v>
      </c>
      <c r="I1992" s="41">
        <v>10000.0</v>
      </c>
      <c r="J1992" s="41">
        <v>5000.0</v>
      </c>
      <c r="K1992" s="41">
        <v>1200.0</v>
      </c>
      <c r="L1992" s="41">
        <v>600.0</v>
      </c>
      <c r="M1992" s="41">
        <v>30.0</v>
      </c>
      <c r="N1992" s="40" t="s">
        <v>207</v>
      </c>
      <c r="O1992" s="40" t="s">
        <v>1371</v>
      </c>
      <c r="P1992" s="40" t="s">
        <v>212</v>
      </c>
      <c r="Q1992" s="40" t="s">
        <v>210</v>
      </c>
      <c r="R1992" s="40" t="b">
        <v>0</v>
      </c>
      <c r="S1992" s="40" t="s">
        <v>211</v>
      </c>
      <c r="T1992" s="40" t="s">
        <v>212</v>
      </c>
      <c r="U1992" s="41">
        <v>0.1</v>
      </c>
      <c r="V1992" s="41">
        <v>0.9</v>
      </c>
      <c r="W1992" s="41">
        <v>0.2</v>
      </c>
      <c r="X1992" s="41">
        <v>0.4</v>
      </c>
      <c r="Y1992" s="40" t="b">
        <v>0</v>
      </c>
      <c r="Z1992" s="40" t="b">
        <v>1</v>
      </c>
      <c r="AA1992" s="40" t="b">
        <v>0</v>
      </c>
      <c r="AB1992" s="40" t="b">
        <v>0</v>
      </c>
      <c r="AC1992" s="41" t="s">
        <v>11666</v>
      </c>
      <c r="AD1992" s="41" t="s">
        <v>4735</v>
      </c>
      <c r="AE1992" s="41">
        <v>1201.988</v>
      </c>
      <c r="AF1992" s="41">
        <v>-3.19075</v>
      </c>
      <c r="AG1992" s="42">
        <v>1.33E41</v>
      </c>
      <c r="AH1992" s="51">
        <v>0.036857</v>
      </c>
      <c r="AI1992" s="45" t="s">
        <v>13893</v>
      </c>
      <c r="AJ1992" s="45">
        <v>1.32976933938312E251</v>
      </c>
      <c r="AK1992" s="41">
        <v>8014.0</v>
      </c>
      <c r="AL1992" s="40" t="s">
        <v>2224</v>
      </c>
      <c r="AM1992" s="40" t="s">
        <v>7285</v>
      </c>
      <c r="AN1992" s="40" t="s">
        <v>5643</v>
      </c>
      <c r="AO1992" s="44"/>
    </row>
    <row r="1993">
      <c r="A1993" s="41">
        <v>148.0</v>
      </c>
      <c r="B1993" s="42">
        <v>1.67E9</v>
      </c>
      <c r="C1993" s="42">
        <v>3356.0</v>
      </c>
      <c r="D1993" s="40" t="s">
        <v>1243</v>
      </c>
      <c r="E1993" s="41">
        <v>140.0</v>
      </c>
      <c r="F1993" s="41">
        <v>35.0</v>
      </c>
      <c r="G1993" s="41">
        <v>70.0</v>
      </c>
      <c r="H1993" s="41">
        <v>-3.07733</v>
      </c>
      <c r="I1993" s="41">
        <v>10000.0</v>
      </c>
      <c r="J1993" s="41">
        <v>5000.0</v>
      </c>
      <c r="K1993" s="41">
        <v>1200.0</v>
      </c>
      <c r="L1993" s="41">
        <v>600.0</v>
      </c>
      <c r="M1993" s="41">
        <v>50.0</v>
      </c>
      <c r="N1993" s="40" t="s">
        <v>207</v>
      </c>
      <c r="O1993" s="40" t="s">
        <v>208</v>
      </c>
      <c r="P1993" s="40" t="s">
        <v>1372</v>
      </c>
      <c r="Q1993" s="40" t="s">
        <v>210</v>
      </c>
      <c r="R1993" s="40" t="b">
        <v>0</v>
      </c>
      <c r="S1993" s="40" t="s">
        <v>211</v>
      </c>
      <c r="T1993" s="40" t="s">
        <v>212</v>
      </c>
      <c r="U1993" s="41">
        <v>0.1</v>
      </c>
      <c r="V1993" s="41">
        <v>0.9</v>
      </c>
      <c r="W1993" s="41">
        <v>0.2</v>
      </c>
      <c r="X1993" s="41">
        <v>0.5</v>
      </c>
      <c r="Y1993" s="40" t="b">
        <v>0</v>
      </c>
      <c r="Z1993" s="40" t="b">
        <v>1</v>
      </c>
      <c r="AA1993" s="40" t="b">
        <v>0</v>
      </c>
      <c r="AB1993" s="40" t="b">
        <v>0</v>
      </c>
      <c r="AC1993" s="41" t="s">
        <v>13894</v>
      </c>
      <c r="AD1993" s="41" t="s">
        <v>13895</v>
      </c>
      <c r="AE1993" s="41">
        <v>1201.65</v>
      </c>
      <c r="AF1993" s="41">
        <v>-3.19081</v>
      </c>
      <c r="AG1993" s="42">
        <v>1.34E42</v>
      </c>
      <c r="AH1993" s="51">
        <v>0.036877</v>
      </c>
      <c r="AI1993" s="45" t="s">
        <v>13896</v>
      </c>
      <c r="AJ1993" s="40" t="s">
        <v>13897</v>
      </c>
      <c r="AK1993" s="41">
        <v>9962.0</v>
      </c>
      <c r="AL1993" s="40" t="s">
        <v>2224</v>
      </c>
      <c r="AM1993" s="40" t="s">
        <v>7285</v>
      </c>
      <c r="AN1993" s="40" t="s">
        <v>5627</v>
      </c>
      <c r="AO1993" s="44"/>
    </row>
    <row r="1994">
      <c r="A1994" s="41">
        <v>47.0</v>
      </c>
      <c r="B1994" s="42">
        <v>1.67E9</v>
      </c>
      <c r="C1994" s="42">
        <v>3356.0</v>
      </c>
      <c r="D1994" s="40" t="s">
        <v>1243</v>
      </c>
      <c r="E1994" s="41">
        <v>140.0</v>
      </c>
      <c r="F1994" s="41">
        <v>35.0</v>
      </c>
      <c r="G1994" s="41">
        <v>70.0</v>
      </c>
      <c r="H1994" s="41">
        <v>-3.07733</v>
      </c>
      <c r="I1994" s="41">
        <v>10000.0</v>
      </c>
      <c r="J1994" s="41">
        <v>5000.0</v>
      </c>
      <c r="K1994" s="41">
        <v>1200.0</v>
      </c>
      <c r="L1994" s="41">
        <v>600.0</v>
      </c>
      <c r="M1994" s="41">
        <v>30.0</v>
      </c>
      <c r="N1994" s="40" t="s">
        <v>207</v>
      </c>
      <c r="O1994" s="40" t="s">
        <v>1371</v>
      </c>
      <c r="P1994" s="40" t="s">
        <v>7305</v>
      </c>
      <c r="Q1994" s="40" t="s">
        <v>210</v>
      </c>
      <c r="R1994" s="40" t="b">
        <v>0</v>
      </c>
      <c r="S1994" s="40" t="s">
        <v>12879</v>
      </c>
      <c r="T1994" s="40" t="s">
        <v>212</v>
      </c>
      <c r="U1994" s="41">
        <v>0.1</v>
      </c>
      <c r="V1994" s="41">
        <v>0.9</v>
      </c>
      <c r="W1994" s="41">
        <v>0.1</v>
      </c>
      <c r="X1994" s="41">
        <v>0.6</v>
      </c>
      <c r="Y1994" s="40" t="b">
        <v>0</v>
      </c>
      <c r="Z1994" s="40" t="b">
        <v>1</v>
      </c>
      <c r="AA1994" s="40" t="b">
        <v>0</v>
      </c>
      <c r="AB1994" s="40" t="b">
        <v>0</v>
      </c>
      <c r="AC1994" s="41" t="s">
        <v>13898</v>
      </c>
      <c r="AD1994" s="41" t="s">
        <v>13899</v>
      </c>
      <c r="AE1994" s="41">
        <v>1203.137</v>
      </c>
      <c r="AF1994" s="41">
        <v>-3.19125</v>
      </c>
      <c r="AG1994" s="42">
        <v>1.4E41</v>
      </c>
      <c r="AH1994" s="51">
        <v>0.037019</v>
      </c>
      <c r="AI1994" s="45" t="s">
        <v>13900</v>
      </c>
      <c r="AJ1994" s="44" t="s">
        <v>397</v>
      </c>
      <c r="AK1994" s="41">
        <v>4986.0</v>
      </c>
      <c r="AL1994" s="40" t="s">
        <v>2224</v>
      </c>
      <c r="AM1994" s="40" t="s">
        <v>7285</v>
      </c>
      <c r="AN1994" s="40" t="s">
        <v>5643</v>
      </c>
      <c r="AO1994" s="44"/>
    </row>
    <row r="1995">
      <c r="A1995" s="41">
        <v>105.0</v>
      </c>
      <c r="B1995" s="42">
        <v>1.67E9</v>
      </c>
      <c r="C1995" s="42">
        <v>3356.0</v>
      </c>
      <c r="D1995" s="40" t="s">
        <v>1243</v>
      </c>
      <c r="E1995" s="41">
        <v>140.0</v>
      </c>
      <c r="F1995" s="41">
        <v>35.0</v>
      </c>
      <c r="G1995" s="41">
        <v>70.0</v>
      </c>
      <c r="H1995" s="41">
        <v>-3.07733</v>
      </c>
      <c r="I1995" s="41">
        <v>10000.0</v>
      </c>
      <c r="J1995" s="41">
        <v>5000.0</v>
      </c>
      <c r="K1995" s="41">
        <v>1200.0</v>
      </c>
      <c r="L1995" s="41">
        <v>600.0</v>
      </c>
      <c r="M1995" s="41">
        <v>50.0</v>
      </c>
      <c r="N1995" s="40" t="s">
        <v>207</v>
      </c>
      <c r="O1995" s="40" t="s">
        <v>1371</v>
      </c>
      <c r="P1995" s="40" t="s">
        <v>209</v>
      </c>
      <c r="Q1995" s="40" t="s">
        <v>210</v>
      </c>
      <c r="R1995" s="40" t="b">
        <v>0</v>
      </c>
      <c r="S1995" s="40" t="s">
        <v>12879</v>
      </c>
      <c r="T1995" s="40" t="s">
        <v>212</v>
      </c>
      <c r="U1995" s="41">
        <v>0.1</v>
      </c>
      <c r="V1995" s="41">
        <v>0.9</v>
      </c>
      <c r="W1995" s="41">
        <v>0.3</v>
      </c>
      <c r="X1995" s="41">
        <v>0.4</v>
      </c>
      <c r="Y1995" s="40" t="b">
        <v>0</v>
      </c>
      <c r="Z1995" s="40" t="b">
        <v>1</v>
      </c>
      <c r="AA1995" s="40" t="b">
        <v>0</v>
      </c>
      <c r="AB1995" s="40" t="b">
        <v>0</v>
      </c>
      <c r="AC1995" s="41" t="s">
        <v>13901</v>
      </c>
      <c r="AD1995" s="41" t="s">
        <v>13902</v>
      </c>
      <c r="AE1995" s="41">
        <v>1202.795</v>
      </c>
      <c r="AF1995" s="41">
        <v>-3.1913</v>
      </c>
      <c r="AG1995" s="42">
        <v>6.94E41</v>
      </c>
      <c r="AH1995" s="51">
        <v>0.037037</v>
      </c>
      <c r="AI1995" s="45" t="s">
        <v>13903</v>
      </c>
      <c r="AJ1995" s="40" t="s">
        <v>13904</v>
      </c>
      <c r="AK1995" s="41">
        <v>4517.0</v>
      </c>
      <c r="AL1995" s="40" t="s">
        <v>2224</v>
      </c>
      <c r="AM1995" s="40" t="s">
        <v>7285</v>
      </c>
      <c r="AN1995" s="40" t="s">
        <v>5643</v>
      </c>
      <c r="AO1995" s="44"/>
    </row>
    <row r="1996">
      <c r="A1996" s="41">
        <v>95.0</v>
      </c>
      <c r="B1996" s="42">
        <v>1.67E9</v>
      </c>
      <c r="C1996" s="42">
        <v>3356.0</v>
      </c>
      <c r="D1996" s="40" t="s">
        <v>1243</v>
      </c>
      <c r="E1996" s="41">
        <v>140.0</v>
      </c>
      <c r="F1996" s="41">
        <v>35.0</v>
      </c>
      <c r="G1996" s="41">
        <v>70.0</v>
      </c>
      <c r="H1996" s="41">
        <v>-3.07733</v>
      </c>
      <c r="I1996" s="41">
        <v>10000.0</v>
      </c>
      <c r="J1996" s="41">
        <v>5000.0</v>
      </c>
      <c r="K1996" s="41">
        <v>1200.0</v>
      </c>
      <c r="L1996" s="41">
        <v>600.0</v>
      </c>
      <c r="M1996" s="41">
        <v>50.0</v>
      </c>
      <c r="N1996" s="40" t="s">
        <v>207</v>
      </c>
      <c r="O1996" s="40" t="s">
        <v>1371</v>
      </c>
      <c r="P1996" s="40" t="s">
        <v>209</v>
      </c>
      <c r="Q1996" s="40" t="s">
        <v>210</v>
      </c>
      <c r="R1996" s="40" t="b">
        <v>0</v>
      </c>
      <c r="S1996" s="40" t="s">
        <v>211</v>
      </c>
      <c r="T1996" s="40" t="s">
        <v>212</v>
      </c>
      <c r="U1996" s="41">
        <v>0.1</v>
      </c>
      <c r="V1996" s="41">
        <v>0.9</v>
      </c>
      <c r="W1996" s="41">
        <v>0.2</v>
      </c>
      <c r="X1996" s="41">
        <v>0.6</v>
      </c>
      <c r="Y1996" s="40" t="b">
        <v>0</v>
      </c>
      <c r="Z1996" s="40" t="b">
        <v>1</v>
      </c>
      <c r="AA1996" s="40" t="b">
        <v>0</v>
      </c>
      <c r="AB1996" s="40" t="b">
        <v>0</v>
      </c>
      <c r="AC1996" s="41" t="s">
        <v>13905</v>
      </c>
      <c r="AD1996" s="41" t="s">
        <v>13906</v>
      </c>
      <c r="AE1996" s="41">
        <v>1202.719</v>
      </c>
      <c r="AF1996" s="41">
        <v>-3.19148</v>
      </c>
      <c r="AG1996" s="42">
        <v>3.02E41</v>
      </c>
      <c r="AH1996" s="51">
        <v>0.037096</v>
      </c>
      <c r="AI1996" s="45" t="s">
        <v>13907</v>
      </c>
      <c r="AJ1996" s="40" t="s">
        <v>13908</v>
      </c>
      <c r="AK1996" s="41">
        <v>3185.0</v>
      </c>
      <c r="AL1996" s="40" t="s">
        <v>2224</v>
      </c>
      <c r="AM1996" s="40" t="s">
        <v>7285</v>
      </c>
      <c r="AN1996" s="40" t="s">
        <v>5643</v>
      </c>
      <c r="AO1996" s="44"/>
    </row>
    <row r="1997">
      <c r="A1997" s="41">
        <v>50.0</v>
      </c>
      <c r="B1997" s="42">
        <v>1.67E9</v>
      </c>
      <c r="C1997" s="42">
        <v>3356.0</v>
      </c>
      <c r="D1997" s="40" t="s">
        <v>1243</v>
      </c>
      <c r="E1997" s="41">
        <v>140.0</v>
      </c>
      <c r="F1997" s="41">
        <v>35.0</v>
      </c>
      <c r="G1997" s="41">
        <v>70.0</v>
      </c>
      <c r="H1997" s="41">
        <v>-3.07733</v>
      </c>
      <c r="I1997" s="41">
        <v>10000.0</v>
      </c>
      <c r="J1997" s="41">
        <v>5000.0</v>
      </c>
      <c r="K1997" s="41">
        <v>1200.0</v>
      </c>
      <c r="L1997" s="41">
        <v>600.0</v>
      </c>
      <c r="M1997" s="41">
        <v>30.0</v>
      </c>
      <c r="N1997" s="40" t="s">
        <v>207</v>
      </c>
      <c r="O1997" s="40" t="s">
        <v>1371</v>
      </c>
      <c r="P1997" s="40" t="s">
        <v>7305</v>
      </c>
      <c r="Q1997" s="40" t="s">
        <v>210</v>
      </c>
      <c r="R1997" s="40" t="b">
        <v>0</v>
      </c>
      <c r="S1997" s="40" t="s">
        <v>12879</v>
      </c>
      <c r="T1997" s="40" t="s">
        <v>212</v>
      </c>
      <c r="U1997" s="41">
        <v>0.1</v>
      </c>
      <c r="V1997" s="41">
        <v>0.9</v>
      </c>
      <c r="W1997" s="41">
        <v>0.2</v>
      </c>
      <c r="X1997" s="41">
        <v>0.6</v>
      </c>
      <c r="Y1997" s="40" t="b">
        <v>0</v>
      </c>
      <c r="Z1997" s="40" t="b">
        <v>1</v>
      </c>
      <c r="AA1997" s="40" t="b">
        <v>0</v>
      </c>
      <c r="AB1997" s="40" t="b">
        <v>0</v>
      </c>
      <c r="AC1997" s="41" t="s">
        <v>13909</v>
      </c>
      <c r="AD1997" s="41" t="s">
        <v>13910</v>
      </c>
      <c r="AE1997" s="41">
        <v>1202.75</v>
      </c>
      <c r="AF1997" s="41">
        <v>-3.19187</v>
      </c>
      <c r="AG1997" s="42">
        <v>5.05E41</v>
      </c>
      <c r="AH1997" s="51">
        <v>0.037222</v>
      </c>
      <c r="AI1997" s="45" t="s">
        <v>13911</v>
      </c>
      <c r="AJ1997" s="45">
        <v>5.05071020169874E251</v>
      </c>
      <c r="AK1997" s="41">
        <v>5033.0</v>
      </c>
      <c r="AL1997" s="40" t="s">
        <v>2224</v>
      </c>
      <c r="AM1997" s="40" t="s">
        <v>7285</v>
      </c>
      <c r="AN1997" s="40" t="s">
        <v>5643</v>
      </c>
      <c r="AO1997" s="44"/>
    </row>
    <row r="1998">
      <c r="A1998" s="41">
        <v>136.0</v>
      </c>
      <c r="B1998" s="42">
        <v>1.67E9</v>
      </c>
      <c r="C1998" s="42">
        <v>3356.0</v>
      </c>
      <c r="D1998" s="40" t="s">
        <v>1243</v>
      </c>
      <c r="E1998" s="41">
        <v>140.0</v>
      </c>
      <c r="F1998" s="41">
        <v>35.0</v>
      </c>
      <c r="G1998" s="41">
        <v>70.0</v>
      </c>
      <c r="H1998" s="41">
        <v>-3.07733</v>
      </c>
      <c r="I1998" s="41">
        <v>10000.0</v>
      </c>
      <c r="J1998" s="41">
        <v>5000.0</v>
      </c>
      <c r="K1998" s="41">
        <v>1200.0</v>
      </c>
      <c r="L1998" s="41">
        <v>600.0</v>
      </c>
      <c r="M1998" s="41">
        <v>50.0</v>
      </c>
      <c r="N1998" s="40" t="s">
        <v>207</v>
      </c>
      <c r="O1998" s="40" t="s">
        <v>208</v>
      </c>
      <c r="P1998" s="40" t="s">
        <v>7305</v>
      </c>
      <c r="Q1998" s="40" t="s">
        <v>210</v>
      </c>
      <c r="R1998" s="40" t="b">
        <v>0</v>
      </c>
      <c r="S1998" s="40" t="s">
        <v>12879</v>
      </c>
      <c r="T1998" s="40" t="s">
        <v>212</v>
      </c>
      <c r="U1998" s="41">
        <v>0.1</v>
      </c>
      <c r="V1998" s="41">
        <v>0.9</v>
      </c>
      <c r="W1998" s="41">
        <v>0.1</v>
      </c>
      <c r="X1998" s="41">
        <v>0.5</v>
      </c>
      <c r="Y1998" s="40" t="b">
        <v>0</v>
      </c>
      <c r="Z1998" s="40" t="b">
        <v>1</v>
      </c>
      <c r="AA1998" s="40" t="b">
        <v>0</v>
      </c>
      <c r="AB1998" s="40" t="b">
        <v>0</v>
      </c>
      <c r="AC1998" s="41" t="s">
        <v>13912</v>
      </c>
      <c r="AD1998" s="41" t="s">
        <v>13913</v>
      </c>
      <c r="AE1998" s="41">
        <v>1201.427</v>
      </c>
      <c r="AF1998" s="41">
        <v>-3.19205</v>
      </c>
      <c r="AG1998" s="42">
        <v>4.82E41</v>
      </c>
      <c r="AH1998" s="51">
        <v>0.037281</v>
      </c>
      <c r="AI1998" s="45" t="s">
        <v>13914</v>
      </c>
      <c r="AJ1998" s="44" t="s">
        <v>397</v>
      </c>
      <c r="AK1998" s="41">
        <v>8132.0</v>
      </c>
      <c r="AL1998" s="40" t="s">
        <v>2224</v>
      </c>
      <c r="AM1998" s="40" t="s">
        <v>7285</v>
      </c>
      <c r="AN1998" s="40" t="s">
        <v>5627</v>
      </c>
      <c r="AO1998" s="44"/>
    </row>
    <row r="1999">
      <c r="A1999" s="41">
        <v>139.0</v>
      </c>
      <c r="B1999" s="42">
        <v>1.67E9</v>
      </c>
      <c r="C1999" s="42">
        <v>3356.0</v>
      </c>
      <c r="D1999" s="40" t="s">
        <v>1243</v>
      </c>
      <c r="E1999" s="41">
        <v>140.0</v>
      </c>
      <c r="F1999" s="41">
        <v>35.0</v>
      </c>
      <c r="G1999" s="41">
        <v>70.0</v>
      </c>
      <c r="H1999" s="41">
        <v>-3.07733</v>
      </c>
      <c r="I1999" s="41">
        <v>10000.0</v>
      </c>
      <c r="J1999" s="41">
        <v>5000.0</v>
      </c>
      <c r="K1999" s="41">
        <v>1200.0</v>
      </c>
      <c r="L1999" s="41">
        <v>600.0</v>
      </c>
      <c r="M1999" s="41">
        <v>50.0</v>
      </c>
      <c r="N1999" s="40" t="s">
        <v>207</v>
      </c>
      <c r="O1999" s="40" t="s">
        <v>1371</v>
      </c>
      <c r="P1999" s="40" t="s">
        <v>7305</v>
      </c>
      <c r="Q1999" s="40" t="s">
        <v>210</v>
      </c>
      <c r="R1999" s="40" t="b">
        <v>0</v>
      </c>
      <c r="S1999" s="40" t="s">
        <v>12879</v>
      </c>
      <c r="T1999" s="40" t="s">
        <v>212</v>
      </c>
      <c r="U1999" s="41">
        <v>0.1</v>
      </c>
      <c r="V1999" s="41">
        <v>0.9</v>
      </c>
      <c r="W1999" s="41">
        <v>0.2</v>
      </c>
      <c r="X1999" s="41">
        <v>0.5</v>
      </c>
      <c r="Y1999" s="40" t="b">
        <v>0</v>
      </c>
      <c r="Z1999" s="40" t="b">
        <v>1</v>
      </c>
      <c r="AA1999" s="40" t="b">
        <v>0</v>
      </c>
      <c r="AB1999" s="40" t="b">
        <v>0</v>
      </c>
      <c r="AC1999" s="41" t="s">
        <v>13915</v>
      </c>
      <c r="AD1999" s="41" t="s">
        <v>13916</v>
      </c>
      <c r="AE1999" s="41">
        <v>1203.268</v>
      </c>
      <c r="AF1999" s="41">
        <v>-3.19218</v>
      </c>
      <c r="AG1999" s="42">
        <v>1.0E42</v>
      </c>
      <c r="AH1999" s="51">
        <v>0.037322</v>
      </c>
      <c r="AI1999" s="45" t="s">
        <v>13917</v>
      </c>
      <c r="AJ1999" s="40" t="s">
        <v>13918</v>
      </c>
      <c r="AK1999" s="41">
        <v>3627.0</v>
      </c>
      <c r="AL1999" s="40" t="s">
        <v>2224</v>
      </c>
      <c r="AM1999" s="40" t="s">
        <v>7285</v>
      </c>
      <c r="AN1999" s="40" t="s">
        <v>5643</v>
      </c>
      <c r="AO1999" s="44"/>
    </row>
    <row r="2000">
      <c r="A2000" s="41">
        <v>109.0</v>
      </c>
      <c r="B2000" s="42">
        <v>1.67E9</v>
      </c>
      <c r="C2000" s="42">
        <v>3356.0</v>
      </c>
      <c r="D2000" s="40" t="s">
        <v>1243</v>
      </c>
      <c r="E2000" s="41">
        <v>140.0</v>
      </c>
      <c r="F2000" s="41">
        <v>35.0</v>
      </c>
      <c r="G2000" s="41">
        <v>70.0</v>
      </c>
      <c r="H2000" s="41">
        <v>-3.07733</v>
      </c>
      <c r="I2000" s="41">
        <v>10000.0</v>
      </c>
      <c r="J2000" s="41">
        <v>5000.0</v>
      </c>
      <c r="K2000" s="41">
        <v>1200.0</v>
      </c>
      <c r="L2000" s="41">
        <v>600.0</v>
      </c>
      <c r="M2000" s="41">
        <v>50.0</v>
      </c>
      <c r="N2000" s="40" t="s">
        <v>207</v>
      </c>
      <c r="O2000" s="40" t="s">
        <v>208</v>
      </c>
      <c r="P2000" s="40" t="s">
        <v>7310</v>
      </c>
      <c r="Q2000" s="40" t="s">
        <v>210</v>
      </c>
      <c r="R2000" s="40" t="b">
        <v>0</v>
      </c>
      <c r="S2000" s="40" t="s">
        <v>211</v>
      </c>
      <c r="T2000" s="40" t="s">
        <v>212</v>
      </c>
      <c r="U2000" s="41">
        <v>0.1</v>
      </c>
      <c r="V2000" s="41">
        <v>0.9</v>
      </c>
      <c r="W2000" s="41">
        <v>0.1</v>
      </c>
      <c r="X2000" s="41">
        <v>0.5</v>
      </c>
      <c r="Y2000" s="40" t="b">
        <v>0</v>
      </c>
      <c r="Z2000" s="40" t="b">
        <v>1</v>
      </c>
      <c r="AA2000" s="40" t="b">
        <v>0</v>
      </c>
      <c r="AB2000" s="40" t="b">
        <v>0</v>
      </c>
      <c r="AC2000" s="41" t="s">
        <v>13919</v>
      </c>
      <c r="AD2000" s="41" t="s">
        <v>874</v>
      </c>
      <c r="AE2000" s="41">
        <v>1201.521</v>
      </c>
      <c r="AF2000" s="41">
        <v>-3.1926</v>
      </c>
      <c r="AG2000" s="42">
        <v>4.4E41</v>
      </c>
      <c r="AH2000" s="51">
        <v>0.037457</v>
      </c>
      <c r="AI2000" s="45" t="s">
        <v>13920</v>
      </c>
      <c r="AJ2000" s="44" t="s">
        <v>397</v>
      </c>
      <c r="AK2000" s="41">
        <v>5490.0</v>
      </c>
      <c r="AL2000" s="40" t="s">
        <v>2224</v>
      </c>
      <c r="AM2000" s="40" t="s">
        <v>7285</v>
      </c>
      <c r="AN2000" s="40" t="s">
        <v>5627</v>
      </c>
      <c r="AO2000" s="44"/>
    </row>
    <row r="2001">
      <c r="A2001" s="41">
        <v>211.0</v>
      </c>
      <c r="B2001" s="42">
        <v>1.67E9</v>
      </c>
      <c r="C2001" s="42">
        <v>3356.0</v>
      </c>
      <c r="D2001" s="40" t="s">
        <v>1243</v>
      </c>
      <c r="E2001" s="41">
        <v>140.0</v>
      </c>
      <c r="F2001" s="41">
        <v>35.0</v>
      </c>
      <c r="G2001" s="41">
        <v>70.0</v>
      </c>
      <c r="H2001" s="41">
        <v>-3.07733</v>
      </c>
      <c r="I2001" s="41">
        <v>10000.0</v>
      </c>
      <c r="J2001" s="41">
        <v>5000.0</v>
      </c>
      <c r="K2001" s="41">
        <v>1200.0</v>
      </c>
      <c r="L2001" s="41">
        <v>600.0</v>
      </c>
      <c r="M2001" s="41">
        <v>100.0</v>
      </c>
      <c r="N2001" s="40" t="s">
        <v>207</v>
      </c>
      <c r="O2001" s="40" t="s">
        <v>1371</v>
      </c>
      <c r="P2001" s="40" t="s">
        <v>7310</v>
      </c>
      <c r="Q2001" s="40" t="s">
        <v>210</v>
      </c>
      <c r="R2001" s="40" t="b">
        <v>0</v>
      </c>
      <c r="S2001" s="40" t="s">
        <v>12879</v>
      </c>
      <c r="T2001" s="40" t="s">
        <v>212</v>
      </c>
      <c r="U2001" s="41">
        <v>0.1</v>
      </c>
      <c r="V2001" s="41">
        <v>0.9</v>
      </c>
      <c r="W2001" s="41">
        <v>0.2</v>
      </c>
      <c r="X2001" s="41">
        <v>0.5</v>
      </c>
      <c r="Y2001" s="40" t="b">
        <v>0</v>
      </c>
      <c r="Z2001" s="40" t="b">
        <v>1</v>
      </c>
      <c r="AA2001" s="40" t="b">
        <v>0</v>
      </c>
      <c r="AB2001" s="40" t="b">
        <v>0</v>
      </c>
      <c r="AC2001" s="41" t="s">
        <v>13921</v>
      </c>
      <c r="AD2001" s="41" t="s">
        <v>13922</v>
      </c>
      <c r="AE2001" s="41">
        <v>1203.831</v>
      </c>
      <c r="AF2001" s="41">
        <v>-3.19283</v>
      </c>
      <c r="AG2001" s="42">
        <v>1.04E42</v>
      </c>
      <c r="AH2001" s="51">
        <v>0.037535</v>
      </c>
      <c r="AI2001" s="45" t="s">
        <v>13923</v>
      </c>
      <c r="AJ2001" s="40" t="s">
        <v>13924</v>
      </c>
      <c r="AK2001" s="41">
        <v>1400.0</v>
      </c>
      <c r="AL2001" s="40" t="s">
        <v>2224</v>
      </c>
      <c r="AM2001" s="40" t="s">
        <v>7285</v>
      </c>
      <c r="AN2001" s="40" t="s">
        <v>5643</v>
      </c>
      <c r="AO2001" s="44"/>
    </row>
    <row r="2002">
      <c r="A2002" s="41">
        <v>203.0</v>
      </c>
      <c r="B2002" s="42">
        <v>1.67E9</v>
      </c>
      <c r="C2002" s="42">
        <v>3356.0</v>
      </c>
      <c r="D2002" s="40" t="s">
        <v>1243</v>
      </c>
      <c r="E2002" s="41">
        <v>140.0</v>
      </c>
      <c r="F2002" s="41">
        <v>35.0</v>
      </c>
      <c r="G2002" s="41">
        <v>70.0</v>
      </c>
      <c r="H2002" s="41">
        <v>-3.07733</v>
      </c>
      <c r="I2002" s="41">
        <v>10000.0</v>
      </c>
      <c r="J2002" s="41">
        <v>5000.0</v>
      </c>
      <c r="K2002" s="41">
        <v>1200.0</v>
      </c>
      <c r="L2002" s="41">
        <v>600.0</v>
      </c>
      <c r="M2002" s="41">
        <v>100.0</v>
      </c>
      <c r="N2002" s="40" t="s">
        <v>207</v>
      </c>
      <c r="O2002" s="40" t="s">
        <v>208</v>
      </c>
      <c r="P2002" s="40" t="s">
        <v>7310</v>
      </c>
      <c r="Q2002" s="40" t="s">
        <v>210</v>
      </c>
      <c r="R2002" s="40" t="b">
        <v>0</v>
      </c>
      <c r="S2002" s="40" t="s">
        <v>211</v>
      </c>
      <c r="T2002" s="40" t="s">
        <v>212</v>
      </c>
      <c r="U2002" s="41">
        <v>0.1</v>
      </c>
      <c r="V2002" s="41">
        <v>0.9</v>
      </c>
      <c r="W2002" s="41">
        <v>0.2</v>
      </c>
      <c r="X2002" s="41">
        <v>0.6</v>
      </c>
      <c r="Y2002" s="40" t="b">
        <v>0</v>
      </c>
      <c r="Z2002" s="40" t="b">
        <v>1</v>
      </c>
      <c r="AA2002" s="40" t="b">
        <v>0</v>
      </c>
      <c r="AB2002" s="40" t="b">
        <v>0</v>
      </c>
      <c r="AC2002" s="41" t="s">
        <v>13925</v>
      </c>
      <c r="AD2002" s="41" t="s">
        <v>13926</v>
      </c>
      <c r="AE2002" s="41">
        <v>1202.671</v>
      </c>
      <c r="AF2002" s="41">
        <v>-3.19308</v>
      </c>
      <c r="AG2002" s="42">
        <v>1.39E42</v>
      </c>
      <c r="AH2002" s="51">
        <v>0.037616</v>
      </c>
      <c r="AI2002" s="45" t="s">
        <v>13927</v>
      </c>
      <c r="AJ2002" s="40" t="s">
        <v>13928</v>
      </c>
      <c r="AK2002" s="41">
        <v>1255.0</v>
      </c>
      <c r="AL2002" s="40" t="s">
        <v>2224</v>
      </c>
      <c r="AM2002" s="40" t="s">
        <v>7285</v>
      </c>
      <c r="AN2002" s="40" t="s">
        <v>5643</v>
      </c>
      <c r="AO2002" s="40"/>
    </row>
    <row r="2003">
      <c r="A2003" s="41">
        <v>2.0</v>
      </c>
      <c r="B2003" s="42">
        <v>1.67E9</v>
      </c>
      <c r="C2003" s="42">
        <v>3356.0</v>
      </c>
      <c r="D2003" s="40" t="s">
        <v>1243</v>
      </c>
      <c r="E2003" s="41">
        <v>140.0</v>
      </c>
      <c r="F2003" s="41">
        <v>35.0</v>
      </c>
      <c r="G2003" s="41">
        <v>70.0</v>
      </c>
      <c r="H2003" s="41">
        <v>-3.07733</v>
      </c>
      <c r="I2003" s="41">
        <v>10000.0</v>
      </c>
      <c r="J2003" s="41">
        <v>5000.0</v>
      </c>
      <c r="K2003" s="41">
        <v>1200.0</v>
      </c>
      <c r="L2003" s="41">
        <v>600.0</v>
      </c>
      <c r="M2003" s="41">
        <v>30.0</v>
      </c>
      <c r="N2003" s="40" t="s">
        <v>207</v>
      </c>
      <c r="O2003" s="40" t="s">
        <v>208</v>
      </c>
      <c r="P2003" s="40" t="s">
        <v>209</v>
      </c>
      <c r="Q2003" s="40" t="s">
        <v>210</v>
      </c>
      <c r="R2003" s="40" t="b">
        <v>0</v>
      </c>
      <c r="S2003" s="40" t="s">
        <v>211</v>
      </c>
      <c r="T2003" s="40" t="s">
        <v>212</v>
      </c>
      <c r="U2003" s="41">
        <v>0.1</v>
      </c>
      <c r="V2003" s="41">
        <v>0.9</v>
      </c>
      <c r="W2003" s="41">
        <v>0.1</v>
      </c>
      <c r="X2003" s="41">
        <v>0.6</v>
      </c>
      <c r="Y2003" s="40" t="b">
        <v>0</v>
      </c>
      <c r="Z2003" s="40" t="b">
        <v>1</v>
      </c>
      <c r="AA2003" s="40" t="b">
        <v>0</v>
      </c>
      <c r="AB2003" s="40" t="b">
        <v>0</v>
      </c>
      <c r="AC2003" s="41" t="s">
        <v>13553</v>
      </c>
      <c r="AD2003" s="41" t="s">
        <v>13861</v>
      </c>
      <c r="AE2003" s="41">
        <v>1202.034</v>
      </c>
      <c r="AF2003" s="41">
        <v>-3.19366</v>
      </c>
      <c r="AG2003" s="42">
        <v>1.04E42</v>
      </c>
      <c r="AH2003" s="51">
        <v>0.037803</v>
      </c>
      <c r="AI2003" s="45" t="s">
        <v>13929</v>
      </c>
      <c r="AJ2003" s="44" t="s">
        <v>397</v>
      </c>
      <c r="AK2003" s="41">
        <v>7613.0</v>
      </c>
      <c r="AL2003" s="40" t="s">
        <v>2224</v>
      </c>
      <c r="AM2003" s="40" t="s">
        <v>7285</v>
      </c>
      <c r="AN2003" s="40" t="s">
        <v>5627</v>
      </c>
      <c r="AO2003" s="44"/>
    </row>
    <row r="2004">
      <c r="A2004" s="41">
        <v>185.0</v>
      </c>
      <c r="B2004" s="42">
        <v>1.67E9</v>
      </c>
      <c r="C2004" s="42">
        <v>3356.0</v>
      </c>
      <c r="D2004" s="40" t="s">
        <v>1243</v>
      </c>
      <c r="E2004" s="41">
        <v>140.0</v>
      </c>
      <c r="F2004" s="41">
        <v>35.0</v>
      </c>
      <c r="G2004" s="41">
        <v>70.0</v>
      </c>
      <c r="H2004" s="41">
        <v>-3.07733</v>
      </c>
      <c r="I2004" s="41">
        <v>10000.0</v>
      </c>
      <c r="J2004" s="41">
        <v>5000.0</v>
      </c>
      <c r="K2004" s="41">
        <v>1200.0</v>
      </c>
      <c r="L2004" s="41">
        <v>600.0</v>
      </c>
      <c r="M2004" s="41">
        <v>100.0</v>
      </c>
      <c r="N2004" s="40" t="s">
        <v>207</v>
      </c>
      <c r="O2004" s="40" t="s">
        <v>208</v>
      </c>
      <c r="P2004" s="40" t="s">
        <v>209</v>
      </c>
      <c r="Q2004" s="40" t="s">
        <v>210</v>
      </c>
      <c r="R2004" s="40" t="b">
        <v>0</v>
      </c>
      <c r="S2004" s="40" t="s">
        <v>211</v>
      </c>
      <c r="T2004" s="40" t="s">
        <v>212</v>
      </c>
      <c r="U2004" s="41">
        <v>0.1</v>
      </c>
      <c r="V2004" s="41">
        <v>0.9</v>
      </c>
      <c r="W2004" s="41">
        <v>0.2</v>
      </c>
      <c r="X2004" s="41">
        <v>0.6</v>
      </c>
      <c r="Y2004" s="40" t="b">
        <v>0</v>
      </c>
      <c r="Z2004" s="40" t="b">
        <v>1</v>
      </c>
      <c r="AA2004" s="40" t="b">
        <v>0</v>
      </c>
      <c r="AB2004" s="40" t="b">
        <v>0</v>
      </c>
      <c r="AC2004" s="41" t="s">
        <v>13930</v>
      </c>
      <c r="AD2004" s="41" t="s">
        <v>13931</v>
      </c>
      <c r="AE2004" s="41">
        <v>1201.866</v>
      </c>
      <c r="AF2004" s="41">
        <v>-3.19404</v>
      </c>
      <c r="AG2004" s="42">
        <v>1.39E42</v>
      </c>
      <c r="AH2004" s="51">
        <v>0.037928</v>
      </c>
      <c r="AI2004" s="45" t="s">
        <v>13932</v>
      </c>
      <c r="AJ2004" s="40" t="s">
        <v>13933</v>
      </c>
      <c r="AK2004" s="41">
        <v>1648.0</v>
      </c>
      <c r="AL2004" s="40" t="s">
        <v>2224</v>
      </c>
      <c r="AM2004" s="40" t="s">
        <v>7285</v>
      </c>
      <c r="AN2004" s="40" t="s">
        <v>5643</v>
      </c>
      <c r="AO2004" s="44"/>
    </row>
    <row r="2005">
      <c r="A2005" s="41">
        <v>2.0</v>
      </c>
      <c r="B2005" s="42">
        <v>1.67E9</v>
      </c>
      <c r="C2005" s="42">
        <v>3356.0</v>
      </c>
      <c r="D2005" s="40" t="s">
        <v>1243</v>
      </c>
      <c r="E2005" s="41">
        <v>140.0</v>
      </c>
      <c r="F2005" s="41">
        <v>35.0</v>
      </c>
      <c r="G2005" s="41">
        <v>70.0</v>
      </c>
      <c r="H2005" s="41">
        <v>-3.07733</v>
      </c>
      <c r="I2005" s="41">
        <v>10000.0</v>
      </c>
      <c r="J2005" s="41">
        <v>5000.0</v>
      </c>
      <c r="K2005" s="41">
        <v>1200.0</v>
      </c>
      <c r="L2005" s="41">
        <v>600.0</v>
      </c>
      <c r="M2005" s="41">
        <v>30.0</v>
      </c>
      <c r="N2005" s="40" t="s">
        <v>207</v>
      </c>
      <c r="O2005" s="40" t="s">
        <v>1371</v>
      </c>
      <c r="P2005" s="40" t="s">
        <v>209</v>
      </c>
      <c r="Q2005" s="40" t="s">
        <v>210</v>
      </c>
      <c r="R2005" s="40" t="b">
        <v>0</v>
      </c>
      <c r="S2005" s="40" t="s">
        <v>211</v>
      </c>
      <c r="T2005" s="40" t="s">
        <v>212</v>
      </c>
      <c r="U2005" s="41">
        <v>0.1</v>
      </c>
      <c r="V2005" s="41">
        <v>0.9</v>
      </c>
      <c r="W2005" s="41">
        <v>0.1</v>
      </c>
      <c r="X2005" s="41">
        <v>0.6</v>
      </c>
      <c r="Y2005" s="40" t="b">
        <v>0</v>
      </c>
      <c r="Z2005" s="40" t="b">
        <v>1</v>
      </c>
      <c r="AA2005" s="40" t="b">
        <v>0</v>
      </c>
      <c r="AB2005" s="40" t="b">
        <v>0</v>
      </c>
      <c r="AC2005" s="41" t="s">
        <v>13934</v>
      </c>
      <c r="AD2005" s="41" t="s">
        <v>13935</v>
      </c>
      <c r="AE2005" s="41">
        <v>1201.038</v>
      </c>
      <c r="AF2005" s="41">
        <v>-3.19405</v>
      </c>
      <c r="AG2005" s="42">
        <v>1.21E42</v>
      </c>
      <c r="AH2005" s="51">
        <v>0.03793</v>
      </c>
      <c r="AI2005" s="45" t="s">
        <v>13936</v>
      </c>
      <c r="AJ2005" s="44" t="s">
        <v>397</v>
      </c>
      <c r="AK2005" s="41">
        <v>5007.0</v>
      </c>
      <c r="AL2005" s="40" t="s">
        <v>2224</v>
      </c>
      <c r="AM2005" s="40" t="s">
        <v>7285</v>
      </c>
      <c r="AN2005" s="40" t="s">
        <v>5643</v>
      </c>
      <c r="AO2005" s="44"/>
    </row>
    <row r="2006">
      <c r="A2006" s="41">
        <v>131.0</v>
      </c>
      <c r="B2006" s="42">
        <v>1.67E9</v>
      </c>
      <c r="C2006" s="42">
        <v>3356.0</v>
      </c>
      <c r="D2006" s="40" t="s">
        <v>1243</v>
      </c>
      <c r="E2006" s="41">
        <v>140.0</v>
      </c>
      <c r="F2006" s="41">
        <v>35.0</v>
      </c>
      <c r="G2006" s="41">
        <v>70.0</v>
      </c>
      <c r="H2006" s="41">
        <v>-3.07733</v>
      </c>
      <c r="I2006" s="41">
        <v>10000.0</v>
      </c>
      <c r="J2006" s="41">
        <v>5000.0</v>
      </c>
      <c r="K2006" s="41">
        <v>1200.0</v>
      </c>
      <c r="L2006" s="41">
        <v>600.0</v>
      </c>
      <c r="M2006" s="41">
        <v>50.0</v>
      </c>
      <c r="N2006" s="40" t="s">
        <v>207</v>
      </c>
      <c r="O2006" s="40" t="s">
        <v>208</v>
      </c>
      <c r="P2006" s="40" t="s">
        <v>7305</v>
      </c>
      <c r="Q2006" s="40" t="s">
        <v>210</v>
      </c>
      <c r="R2006" s="40" t="b">
        <v>0</v>
      </c>
      <c r="S2006" s="40" t="s">
        <v>211</v>
      </c>
      <c r="T2006" s="40" t="s">
        <v>212</v>
      </c>
      <c r="U2006" s="41">
        <v>0.1</v>
      </c>
      <c r="V2006" s="41">
        <v>0.9</v>
      </c>
      <c r="W2006" s="41">
        <v>0.2</v>
      </c>
      <c r="X2006" s="41">
        <v>0.6</v>
      </c>
      <c r="Y2006" s="40" t="b">
        <v>0</v>
      </c>
      <c r="Z2006" s="40" t="b">
        <v>1</v>
      </c>
      <c r="AA2006" s="40" t="b">
        <v>0</v>
      </c>
      <c r="AB2006" s="40" t="b">
        <v>0</v>
      </c>
      <c r="AC2006" s="41" t="s">
        <v>13937</v>
      </c>
      <c r="AD2006" s="41" t="s">
        <v>13938</v>
      </c>
      <c r="AE2006" s="41">
        <v>1140.075</v>
      </c>
      <c r="AF2006" s="41">
        <v>-3.19428</v>
      </c>
      <c r="AG2006" s="42">
        <v>3.45E41</v>
      </c>
      <c r="AH2006" s="51">
        <v>0.038006</v>
      </c>
      <c r="AI2006" s="45" t="s">
        <v>13939</v>
      </c>
      <c r="AJ2006" s="40" t="s">
        <v>13940</v>
      </c>
      <c r="AK2006" s="41">
        <v>6615.0</v>
      </c>
      <c r="AL2006" s="40" t="s">
        <v>7372</v>
      </c>
      <c r="AM2006" s="40" t="s">
        <v>7285</v>
      </c>
      <c r="AN2006" s="40" t="s">
        <v>5627</v>
      </c>
      <c r="AO2006" s="44"/>
    </row>
    <row r="2007">
      <c r="A2007" s="41">
        <v>196.0</v>
      </c>
      <c r="B2007" s="42">
        <v>1.67E9</v>
      </c>
      <c r="C2007" s="42">
        <v>3356.0</v>
      </c>
      <c r="D2007" s="40" t="s">
        <v>1243</v>
      </c>
      <c r="E2007" s="41">
        <v>140.0</v>
      </c>
      <c r="F2007" s="41">
        <v>35.0</v>
      </c>
      <c r="G2007" s="41">
        <v>70.0</v>
      </c>
      <c r="H2007" s="41">
        <v>-3.07733</v>
      </c>
      <c r="I2007" s="41">
        <v>10000.0</v>
      </c>
      <c r="J2007" s="41">
        <v>5000.0</v>
      </c>
      <c r="K2007" s="41">
        <v>1200.0</v>
      </c>
      <c r="L2007" s="41">
        <v>600.0</v>
      </c>
      <c r="M2007" s="41">
        <v>100.0</v>
      </c>
      <c r="N2007" s="40" t="s">
        <v>207</v>
      </c>
      <c r="O2007" s="40" t="s">
        <v>208</v>
      </c>
      <c r="P2007" s="40" t="s">
        <v>209</v>
      </c>
      <c r="Q2007" s="40" t="s">
        <v>210</v>
      </c>
      <c r="R2007" s="40" t="b">
        <v>0</v>
      </c>
      <c r="S2007" s="40" t="s">
        <v>12879</v>
      </c>
      <c r="T2007" s="40" t="s">
        <v>212</v>
      </c>
      <c r="U2007" s="41">
        <v>0.1</v>
      </c>
      <c r="V2007" s="41">
        <v>0.9</v>
      </c>
      <c r="W2007" s="41">
        <v>0.3</v>
      </c>
      <c r="X2007" s="41">
        <v>0.5</v>
      </c>
      <c r="Y2007" s="40" t="b">
        <v>0</v>
      </c>
      <c r="Z2007" s="40" t="b">
        <v>1</v>
      </c>
      <c r="AA2007" s="40" t="b">
        <v>0</v>
      </c>
      <c r="AB2007" s="40" t="b">
        <v>0</v>
      </c>
      <c r="AC2007" s="41" t="s">
        <v>13941</v>
      </c>
      <c r="AD2007" s="41" t="s">
        <v>13942</v>
      </c>
      <c r="AE2007" s="41">
        <v>1202.451</v>
      </c>
      <c r="AF2007" s="41">
        <v>-3.19483</v>
      </c>
      <c r="AG2007" s="42">
        <v>1.41E41</v>
      </c>
      <c r="AH2007" s="51">
        <v>0.038184</v>
      </c>
      <c r="AI2007" s="45" t="s">
        <v>13943</v>
      </c>
      <c r="AJ2007" s="40" t="s">
        <v>13944</v>
      </c>
      <c r="AK2007" s="41">
        <v>1882.0</v>
      </c>
      <c r="AL2007" s="40" t="s">
        <v>2224</v>
      </c>
      <c r="AM2007" s="40" t="s">
        <v>7285</v>
      </c>
      <c r="AN2007" s="40" t="s">
        <v>5643</v>
      </c>
      <c r="AO2007" s="44"/>
    </row>
    <row r="2008">
      <c r="A2008" s="41">
        <v>156.0</v>
      </c>
      <c r="B2008" s="42">
        <v>1.67E9</v>
      </c>
      <c r="C2008" s="42">
        <v>3356.0</v>
      </c>
      <c r="D2008" s="40" t="s">
        <v>1243</v>
      </c>
      <c r="E2008" s="41">
        <v>140.0</v>
      </c>
      <c r="F2008" s="41">
        <v>35.0</v>
      </c>
      <c r="G2008" s="41">
        <v>70.0</v>
      </c>
      <c r="H2008" s="41">
        <v>-3.07733</v>
      </c>
      <c r="I2008" s="41">
        <v>10000.0</v>
      </c>
      <c r="J2008" s="41">
        <v>5000.0</v>
      </c>
      <c r="K2008" s="41">
        <v>1200.0</v>
      </c>
      <c r="L2008" s="41">
        <v>600.0</v>
      </c>
      <c r="M2008" s="41">
        <v>50.0</v>
      </c>
      <c r="N2008" s="40" t="s">
        <v>207</v>
      </c>
      <c r="O2008" s="40" t="s">
        <v>208</v>
      </c>
      <c r="P2008" s="40" t="s">
        <v>1372</v>
      </c>
      <c r="Q2008" s="40" t="s">
        <v>210</v>
      </c>
      <c r="R2008" s="40" t="b">
        <v>0</v>
      </c>
      <c r="S2008" s="40" t="s">
        <v>12879</v>
      </c>
      <c r="T2008" s="40" t="s">
        <v>212</v>
      </c>
      <c r="U2008" s="41">
        <v>0.1</v>
      </c>
      <c r="V2008" s="41">
        <v>0.9</v>
      </c>
      <c r="W2008" s="41">
        <v>0.2</v>
      </c>
      <c r="X2008" s="41">
        <v>0.4</v>
      </c>
      <c r="Y2008" s="40" t="b">
        <v>0</v>
      </c>
      <c r="Z2008" s="40" t="b">
        <v>1</v>
      </c>
      <c r="AA2008" s="40" t="b">
        <v>0</v>
      </c>
      <c r="AB2008" s="40" t="b">
        <v>0</v>
      </c>
      <c r="AC2008" s="41" t="s">
        <v>13945</v>
      </c>
      <c r="AD2008" s="41" t="s">
        <v>13946</v>
      </c>
      <c r="AE2008" s="41">
        <v>1022.377</v>
      </c>
      <c r="AF2008" s="41">
        <v>-3.19486</v>
      </c>
      <c r="AG2008" s="42">
        <v>9.94E41</v>
      </c>
      <c r="AH2008" s="51">
        <v>0.038194</v>
      </c>
      <c r="AI2008" s="45" t="s">
        <v>13947</v>
      </c>
      <c r="AJ2008" s="40" t="s">
        <v>13948</v>
      </c>
      <c r="AK2008" s="41">
        <v>10000.0</v>
      </c>
      <c r="AL2008" s="40" t="s">
        <v>216</v>
      </c>
      <c r="AM2008" s="40" t="s">
        <v>7285</v>
      </c>
      <c r="AN2008" s="40" t="s">
        <v>5627</v>
      </c>
      <c r="AO2008" s="44"/>
    </row>
    <row r="2009">
      <c r="A2009" s="41">
        <v>238.0</v>
      </c>
      <c r="B2009" s="42">
        <v>1.67E9</v>
      </c>
      <c r="C2009" s="42">
        <v>3356.0</v>
      </c>
      <c r="D2009" s="40" t="s">
        <v>1243</v>
      </c>
      <c r="E2009" s="41">
        <v>140.0</v>
      </c>
      <c r="F2009" s="41">
        <v>35.0</v>
      </c>
      <c r="G2009" s="41">
        <v>70.0</v>
      </c>
      <c r="H2009" s="41">
        <v>-3.07733</v>
      </c>
      <c r="I2009" s="41">
        <v>10000.0</v>
      </c>
      <c r="J2009" s="41">
        <v>5000.0</v>
      </c>
      <c r="K2009" s="41">
        <v>1200.0</v>
      </c>
      <c r="L2009" s="41">
        <v>600.0</v>
      </c>
      <c r="M2009" s="41">
        <v>100.0</v>
      </c>
      <c r="N2009" s="40" t="s">
        <v>207</v>
      </c>
      <c r="O2009" s="40" t="s">
        <v>1371</v>
      </c>
      <c r="P2009" s="40" t="s">
        <v>1372</v>
      </c>
      <c r="Q2009" s="40" t="s">
        <v>210</v>
      </c>
      <c r="R2009" s="40" t="b">
        <v>0</v>
      </c>
      <c r="S2009" s="40" t="s">
        <v>211</v>
      </c>
      <c r="T2009" s="40" t="s">
        <v>212</v>
      </c>
      <c r="U2009" s="41">
        <v>0.1</v>
      </c>
      <c r="V2009" s="41">
        <v>0.9</v>
      </c>
      <c r="W2009" s="41">
        <v>0.2</v>
      </c>
      <c r="X2009" s="41">
        <v>0.5</v>
      </c>
      <c r="Y2009" s="40" t="b">
        <v>0</v>
      </c>
      <c r="Z2009" s="40" t="b">
        <v>1</v>
      </c>
      <c r="AA2009" s="40" t="b">
        <v>0</v>
      </c>
      <c r="AB2009" s="40" t="b">
        <v>0</v>
      </c>
      <c r="AC2009" s="41" t="s">
        <v>13949</v>
      </c>
      <c r="AD2009" s="41" t="s">
        <v>13950</v>
      </c>
      <c r="AE2009" s="41">
        <v>1202.858</v>
      </c>
      <c r="AF2009" s="41">
        <v>-3.19526</v>
      </c>
      <c r="AG2009" s="42">
        <v>1.21E42</v>
      </c>
      <c r="AH2009" s="51">
        <v>0.038324</v>
      </c>
      <c r="AI2009" s="45" t="s">
        <v>13951</v>
      </c>
      <c r="AJ2009" s="40" t="s">
        <v>13952</v>
      </c>
      <c r="AK2009" s="41">
        <v>1958.0</v>
      </c>
      <c r="AL2009" s="40" t="s">
        <v>2224</v>
      </c>
      <c r="AM2009" s="40" t="s">
        <v>7285</v>
      </c>
      <c r="AN2009" s="40" t="s">
        <v>5643</v>
      </c>
      <c r="AO2009" s="44"/>
    </row>
    <row r="2010">
      <c r="A2010" s="41">
        <v>3.0</v>
      </c>
      <c r="B2010" s="42">
        <v>1.67E9</v>
      </c>
      <c r="C2010" s="42">
        <v>3356.0</v>
      </c>
      <c r="D2010" s="40" t="s">
        <v>1243</v>
      </c>
      <c r="E2010" s="41">
        <v>140.0</v>
      </c>
      <c r="F2010" s="41">
        <v>35.0</v>
      </c>
      <c r="G2010" s="41">
        <v>70.0</v>
      </c>
      <c r="H2010" s="41">
        <v>-3.07733</v>
      </c>
      <c r="I2010" s="41">
        <v>10000.0</v>
      </c>
      <c r="J2010" s="41">
        <v>5000.0</v>
      </c>
      <c r="K2010" s="41">
        <v>1200.0</v>
      </c>
      <c r="L2010" s="41">
        <v>600.0</v>
      </c>
      <c r="M2010" s="41">
        <v>30.0</v>
      </c>
      <c r="N2010" s="40" t="s">
        <v>207</v>
      </c>
      <c r="O2010" s="40" t="s">
        <v>1371</v>
      </c>
      <c r="P2010" s="40" t="s">
        <v>209</v>
      </c>
      <c r="Q2010" s="40" t="s">
        <v>210</v>
      </c>
      <c r="R2010" s="40" t="b">
        <v>0</v>
      </c>
      <c r="S2010" s="40" t="s">
        <v>211</v>
      </c>
      <c r="T2010" s="40" t="s">
        <v>212</v>
      </c>
      <c r="U2010" s="41">
        <v>0.1</v>
      </c>
      <c r="V2010" s="41">
        <v>0.9</v>
      </c>
      <c r="W2010" s="41">
        <v>0.2</v>
      </c>
      <c r="X2010" s="41">
        <v>0.4</v>
      </c>
      <c r="Y2010" s="40" t="b">
        <v>0</v>
      </c>
      <c r="Z2010" s="40" t="b">
        <v>1</v>
      </c>
      <c r="AA2010" s="40" t="b">
        <v>0</v>
      </c>
      <c r="AB2010" s="40" t="b">
        <v>0</v>
      </c>
      <c r="AC2010" s="41" t="s">
        <v>13934</v>
      </c>
      <c r="AD2010" s="41" t="s">
        <v>13935</v>
      </c>
      <c r="AE2010" s="41">
        <v>1200.975</v>
      </c>
      <c r="AF2010" s="41">
        <v>-3.19618</v>
      </c>
      <c r="AG2010" s="42">
        <v>4.37E41</v>
      </c>
      <c r="AH2010" s="51">
        <v>0.038623</v>
      </c>
      <c r="AI2010" s="45" t="s">
        <v>13953</v>
      </c>
      <c r="AJ2010" s="45">
        <v>4.37364136197816E251</v>
      </c>
      <c r="AK2010" s="41">
        <v>7533.0</v>
      </c>
      <c r="AL2010" s="40" t="s">
        <v>2224</v>
      </c>
      <c r="AM2010" s="40" t="s">
        <v>7285</v>
      </c>
      <c r="AN2010" s="40" t="s">
        <v>5643</v>
      </c>
      <c r="AO2010" s="44"/>
    </row>
    <row r="2011">
      <c r="A2011" s="41">
        <v>243.0</v>
      </c>
      <c r="B2011" s="42">
        <v>1.67E9</v>
      </c>
      <c r="C2011" s="42">
        <v>3356.0</v>
      </c>
      <c r="D2011" s="40" t="s">
        <v>1243</v>
      </c>
      <c r="E2011" s="41">
        <v>140.0</v>
      </c>
      <c r="F2011" s="41">
        <v>35.0</v>
      </c>
      <c r="G2011" s="41">
        <v>70.0</v>
      </c>
      <c r="H2011" s="41">
        <v>-3.07733</v>
      </c>
      <c r="I2011" s="41">
        <v>10000.0</v>
      </c>
      <c r="J2011" s="41">
        <v>5000.0</v>
      </c>
      <c r="K2011" s="41">
        <v>1200.0</v>
      </c>
      <c r="L2011" s="41">
        <v>600.0</v>
      </c>
      <c r="M2011" s="41">
        <v>100.0</v>
      </c>
      <c r="N2011" s="40" t="s">
        <v>207</v>
      </c>
      <c r="O2011" s="40" t="s">
        <v>208</v>
      </c>
      <c r="P2011" s="40" t="s">
        <v>1372</v>
      </c>
      <c r="Q2011" s="40" t="s">
        <v>210</v>
      </c>
      <c r="R2011" s="40" t="b">
        <v>0</v>
      </c>
      <c r="S2011" s="40" t="s">
        <v>12879</v>
      </c>
      <c r="T2011" s="40" t="s">
        <v>212</v>
      </c>
      <c r="U2011" s="41">
        <v>0.1</v>
      </c>
      <c r="V2011" s="41">
        <v>0.9</v>
      </c>
      <c r="W2011" s="41">
        <v>0.1</v>
      </c>
      <c r="X2011" s="41">
        <v>0.4</v>
      </c>
      <c r="Y2011" s="40" t="b">
        <v>0</v>
      </c>
      <c r="Z2011" s="40" t="b">
        <v>1</v>
      </c>
      <c r="AA2011" s="40" t="b">
        <v>0</v>
      </c>
      <c r="AB2011" s="40" t="b">
        <v>0</v>
      </c>
      <c r="AC2011" s="41" t="s">
        <v>13954</v>
      </c>
      <c r="AD2011" s="41" t="s">
        <v>13955</v>
      </c>
      <c r="AE2011" s="41">
        <v>1202.928</v>
      </c>
      <c r="AF2011" s="41">
        <v>-3.19621</v>
      </c>
      <c r="AG2011" s="42">
        <v>1.2E42</v>
      </c>
      <c r="AH2011" s="51">
        <v>0.038631</v>
      </c>
      <c r="AI2011" s="45" t="s">
        <v>13956</v>
      </c>
      <c r="AJ2011" s="40" t="s">
        <v>13957</v>
      </c>
      <c r="AK2011" s="41">
        <v>2264.0</v>
      </c>
      <c r="AL2011" s="40" t="s">
        <v>2224</v>
      </c>
      <c r="AM2011" s="40" t="s">
        <v>7285</v>
      </c>
      <c r="AN2011" s="40" t="s">
        <v>5643</v>
      </c>
      <c r="AO2011" s="44"/>
    </row>
    <row r="2012">
      <c r="A2012" s="41">
        <v>171.0</v>
      </c>
      <c r="B2012" s="42">
        <v>1.67E9</v>
      </c>
      <c r="C2012" s="42">
        <v>3356.0</v>
      </c>
      <c r="D2012" s="40" t="s">
        <v>1243</v>
      </c>
      <c r="E2012" s="41">
        <v>140.0</v>
      </c>
      <c r="F2012" s="41">
        <v>35.0</v>
      </c>
      <c r="G2012" s="41">
        <v>70.0</v>
      </c>
      <c r="H2012" s="41">
        <v>-3.07733</v>
      </c>
      <c r="I2012" s="41">
        <v>10000.0</v>
      </c>
      <c r="J2012" s="41">
        <v>5000.0</v>
      </c>
      <c r="K2012" s="41">
        <v>1200.0</v>
      </c>
      <c r="L2012" s="41">
        <v>600.0</v>
      </c>
      <c r="M2012" s="41">
        <v>50.0</v>
      </c>
      <c r="N2012" s="40" t="s">
        <v>207</v>
      </c>
      <c r="O2012" s="40" t="s">
        <v>208</v>
      </c>
      <c r="P2012" s="40" t="s">
        <v>212</v>
      </c>
      <c r="Q2012" s="40" t="s">
        <v>210</v>
      </c>
      <c r="R2012" s="40" t="b">
        <v>0</v>
      </c>
      <c r="S2012" s="40" t="s">
        <v>12879</v>
      </c>
      <c r="T2012" s="40" t="s">
        <v>212</v>
      </c>
      <c r="U2012" s="41">
        <v>0.1</v>
      </c>
      <c r="V2012" s="41">
        <v>0.9</v>
      </c>
      <c r="W2012" s="41">
        <v>0.1</v>
      </c>
      <c r="X2012" s="41">
        <v>0.4</v>
      </c>
      <c r="Y2012" s="40" t="b">
        <v>0</v>
      </c>
      <c r="Z2012" s="40" t="b">
        <v>1</v>
      </c>
      <c r="AA2012" s="40" t="b">
        <v>0</v>
      </c>
      <c r="AB2012" s="40" t="b">
        <v>0</v>
      </c>
      <c r="AC2012" s="41" t="s">
        <v>12359</v>
      </c>
      <c r="AD2012" s="41" t="s">
        <v>13958</v>
      </c>
      <c r="AE2012" s="41">
        <v>1202.925</v>
      </c>
      <c r="AF2012" s="41">
        <v>-3.19625</v>
      </c>
      <c r="AG2012" s="42">
        <v>4.62E41</v>
      </c>
      <c r="AH2012" s="51">
        <v>0.038644</v>
      </c>
      <c r="AI2012" s="45" t="s">
        <v>13959</v>
      </c>
      <c r="AJ2012" s="44" t="s">
        <v>397</v>
      </c>
      <c r="AK2012" s="41">
        <v>4489.0</v>
      </c>
      <c r="AL2012" s="40" t="s">
        <v>2224</v>
      </c>
      <c r="AM2012" s="40" t="s">
        <v>7285</v>
      </c>
      <c r="AN2012" s="40" t="s">
        <v>5643</v>
      </c>
      <c r="AO2012" s="44"/>
    </row>
    <row r="2013">
      <c r="A2013" s="41">
        <v>199.0</v>
      </c>
      <c r="B2013" s="42">
        <v>1.67E9</v>
      </c>
      <c r="C2013" s="42">
        <v>3356.0</v>
      </c>
      <c r="D2013" s="40" t="s">
        <v>1243</v>
      </c>
      <c r="E2013" s="41">
        <v>140.0</v>
      </c>
      <c r="F2013" s="41">
        <v>35.0</v>
      </c>
      <c r="G2013" s="41">
        <v>70.0</v>
      </c>
      <c r="H2013" s="41">
        <v>-3.07733</v>
      </c>
      <c r="I2013" s="41">
        <v>10000.0</v>
      </c>
      <c r="J2013" s="41">
        <v>5000.0</v>
      </c>
      <c r="K2013" s="41">
        <v>1200.0</v>
      </c>
      <c r="L2013" s="41">
        <v>600.0</v>
      </c>
      <c r="M2013" s="41">
        <v>100.0</v>
      </c>
      <c r="N2013" s="40" t="s">
        <v>207</v>
      </c>
      <c r="O2013" s="40" t="s">
        <v>208</v>
      </c>
      <c r="P2013" s="40" t="s">
        <v>7310</v>
      </c>
      <c r="Q2013" s="40" t="s">
        <v>210</v>
      </c>
      <c r="R2013" s="40" t="b">
        <v>0</v>
      </c>
      <c r="S2013" s="40" t="s">
        <v>211</v>
      </c>
      <c r="T2013" s="40" t="s">
        <v>212</v>
      </c>
      <c r="U2013" s="41">
        <v>0.1</v>
      </c>
      <c r="V2013" s="41">
        <v>0.9</v>
      </c>
      <c r="W2013" s="41">
        <v>0.1</v>
      </c>
      <c r="X2013" s="41">
        <v>0.5</v>
      </c>
      <c r="Y2013" s="40" t="b">
        <v>0</v>
      </c>
      <c r="Z2013" s="40" t="b">
        <v>1</v>
      </c>
      <c r="AA2013" s="40" t="b">
        <v>0</v>
      </c>
      <c r="AB2013" s="40" t="b">
        <v>0</v>
      </c>
      <c r="AC2013" s="41" t="s">
        <v>13960</v>
      </c>
      <c r="AD2013" s="41" t="s">
        <v>13961</v>
      </c>
      <c r="AE2013" s="41">
        <v>1203.29</v>
      </c>
      <c r="AF2013" s="41">
        <v>-3.19648</v>
      </c>
      <c r="AG2013" s="42">
        <v>1.36E42</v>
      </c>
      <c r="AH2013" s="51">
        <v>0.038721</v>
      </c>
      <c r="AI2013" s="45" t="s">
        <v>13962</v>
      </c>
      <c r="AJ2013" s="40" t="s">
        <v>13963</v>
      </c>
      <c r="AK2013" s="41">
        <v>1467.0</v>
      </c>
      <c r="AL2013" s="40" t="s">
        <v>2224</v>
      </c>
      <c r="AM2013" s="40" t="s">
        <v>7285</v>
      </c>
      <c r="AN2013" s="40" t="s">
        <v>5643</v>
      </c>
      <c r="AO2013" s="44"/>
    </row>
    <row r="2014">
      <c r="A2014" s="41">
        <v>107.0</v>
      </c>
      <c r="B2014" s="42">
        <v>1.67E9</v>
      </c>
      <c r="C2014" s="42">
        <v>3356.0</v>
      </c>
      <c r="D2014" s="40" t="s">
        <v>1243</v>
      </c>
      <c r="E2014" s="41">
        <v>140.0</v>
      </c>
      <c r="F2014" s="41">
        <v>35.0</v>
      </c>
      <c r="G2014" s="41">
        <v>70.0</v>
      </c>
      <c r="H2014" s="41">
        <v>-3.07733</v>
      </c>
      <c r="I2014" s="41">
        <v>10000.0</v>
      </c>
      <c r="J2014" s="41">
        <v>5000.0</v>
      </c>
      <c r="K2014" s="41">
        <v>1200.0</v>
      </c>
      <c r="L2014" s="41">
        <v>600.0</v>
      </c>
      <c r="M2014" s="41">
        <v>50.0</v>
      </c>
      <c r="N2014" s="40" t="s">
        <v>207</v>
      </c>
      <c r="O2014" s="40" t="s">
        <v>1371</v>
      </c>
      <c r="P2014" s="40" t="s">
        <v>209</v>
      </c>
      <c r="Q2014" s="40" t="s">
        <v>210</v>
      </c>
      <c r="R2014" s="40" t="b">
        <v>0</v>
      </c>
      <c r="S2014" s="40" t="s">
        <v>12879</v>
      </c>
      <c r="T2014" s="40" t="s">
        <v>212</v>
      </c>
      <c r="U2014" s="41">
        <v>0.1</v>
      </c>
      <c r="V2014" s="41">
        <v>0.9</v>
      </c>
      <c r="W2014" s="41">
        <v>0.3</v>
      </c>
      <c r="X2014" s="41">
        <v>0.6</v>
      </c>
      <c r="Y2014" s="40" t="b">
        <v>0</v>
      </c>
      <c r="Z2014" s="40" t="b">
        <v>1</v>
      </c>
      <c r="AA2014" s="40" t="b">
        <v>0</v>
      </c>
      <c r="AB2014" s="40" t="b">
        <v>0</v>
      </c>
      <c r="AC2014" s="41" t="s">
        <v>13964</v>
      </c>
      <c r="AD2014" s="41" t="s">
        <v>13850</v>
      </c>
      <c r="AE2014" s="41">
        <v>1202.911</v>
      </c>
      <c r="AF2014" s="41">
        <v>-3.19697</v>
      </c>
      <c r="AG2014" s="42">
        <v>2.98E41</v>
      </c>
      <c r="AH2014" s="51">
        <v>0.03888</v>
      </c>
      <c r="AI2014" s="45" t="s">
        <v>13965</v>
      </c>
      <c r="AJ2014" s="40" t="s">
        <v>13966</v>
      </c>
      <c r="AK2014" s="41">
        <v>2974.0</v>
      </c>
      <c r="AL2014" s="40" t="s">
        <v>2224</v>
      </c>
      <c r="AM2014" s="40" t="s">
        <v>7285</v>
      </c>
      <c r="AN2014" s="40" t="s">
        <v>5643</v>
      </c>
      <c r="AO2014" s="44"/>
    </row>
    <row r="2015">
      <c r="A2015" s="41">
        <v>197.0</v>
      </c>
      <c r="B2015" s="42">
        <v>1.67E9</v>
      </c>
      <c r="C2015" s="42">
        <v>3356.0</v>
      </c>
      <c r="D2015" s="40" t="s">
        <v>1243</v>
      </c>
      <c r="E2015" s="41">
        <v>140.0</v>
      </c>
      <c r="F2015" s="41">
        <v>35.0</v>
      </c>
      <c r="G2015" s="41">
        <v>70.0</v>
      </c>
      <c r="H2015" s="41">
        <v>-3.07733</v>
      </c>
      <c r="I2015" s="41">
        <v>10000.0</v>
      </c>
      <c r="J2015" s="41">
        <v>5000.0</v>
      </c>
      <c r="K2015" s="41">
        <v>1200.0</v>
      </c>
      <c r="L2015" s="41">
        <v>600.0</v>
      </c>
      <c r="M2015" s="41">
        <v>100.0</v>
      </c>
      <c r="N2015" s="40" t="s">
        <v>207</v>
      </c>
      <c r="O2015" s="40" t="s">
        <v>1371</v>
      </c>
      <c r="P2015" s="40" t="s">
        <v>209</v>
      </c>
      <c r="Q2015" s="40" t="s">
        <v>210</v>
      </c>
      <c r="R2015" s="40" t="b">
        <v>0</v>
      </c>
      <c r="S2015" s="40" t="s">
        <v>12879</v>
      </c>
      <c r="T2015" s="40" t="s">
        <v>212</v>
      </c>
      <c r="U2015" s="41">
        <v>0.1</v>
      </c>
      <c r="V2015" s="41">
        <v>0.9</v>
      </c>
      <c r="W2015" s="41">
        <v>0.3</v>
      </c>
      <c r="X2015" s="41">
        <v>0.6</v>
      </c>
      <c r="Y2015" s="40" t="b">
        <v>0</v>
      </c>
      <c r="Z2015" s="40" t="b">
        <v>1</v>
      </c>
      <c r="AA2015" s="40" t="b">
        <v>0</v>
      </c>
      <c r="AB2015" s="40" t="b">
        <v>0</v>
      </c>
      <c r="AC2015" s="41" t="s">
        <v>13851</v>
      </c>
      <c r="AD2015" s="41" t="s">
        <v>13967</v>
      </c>
      <c r="AE2015" s="41">
        <v>1202.672</v>
      </c>
      <c r="AF2015" s="41">
        <v>-3.19713</v>
      </c>
      <c r="AG2015" s="42">
        <v>1.04E42</v>
      </c>
      <c r="AH2015" s="51">
        <v>0.03893</v>
      </c>
      <c r="AI2015" s="45" t="s">
        <v>13968</v>
      </c>
      <c r="AJ2015" s="40" t="s">
        <v>13969</v>
      </c>
      <c r="AK2015" s="41">
        <v>1635.0</v>
      </c>
      <c r="AL2015" s="40" t="s">
        <v>2224</v>
      </c>
      <c r="AM2015" s="40" t="s">
        <v>7285</v>
      </c>
      <c r="AN2015" s="40" t="s">
        <v>5643</v>
      </c>
      <c r="AO2015" s="44"/>
    </row>
    <row r="2016">
      <c r="A2016" s="41">
        <v>202.0</v>
      </c>
      <c r="B2016" s="42">
        <v>1.67E9</v>
      </c>
      <c r="C2016" s="42">
        <v>3356.0</v>
      </c>
      <c r="D2016" s="40" t="s">
        <v>1243</v>
      </c>
      <c r="E2016" s="41">
        <v>140.0</v>
      </c>
      <c r="F2016" s="41">
        <v>35.0</v>
      </c>
      <c r="G2016" s="41">
        <v>70.0</v>
      </c>
      <c r="H2016" s="41">
        <v>-3.07733</v>
      </c>
      <c r="I2016" s="41">
        <v>10000.0</v>
      </c>
      <c r="J2016" s="41">
        <v>5000.0</v>
      </c>
      <c r="K2016" s="41">
        <v>1200.0</v>
      </c>
      <c r="L2016" s="41">
        <v>600.0</v>
      </c>
      <c r="M2016" s="41">
        <v>100.0</v>
      </c>
      <c r="N2016" s="40" t="s">
        <v>207</v>
      </c>
      <c r="O2016" s="40" t="s">
        <v>1371</v>
      </c>
      <c r="P2016" s="40" t="s">
        <v>7310</v>
      </c>
      <c r="Q2016" s="40" t="s">
        <v>210</v>
      </c>
      <c r="R2016" s="40" t="b">
        <v>0</v>
      </c>
      <c r="S2016" s="40" t="s">
        <v>211</v>
      </c>
      <c r="T2016" s="40" t="s">
        <v>212</v>
      </c>
      <c r="U2016" s="41">
        <v>0.1</v>
      </c>
      <c r="V2016" s="41">
        <v>0.9</v>
      </c>
      <c r="W2016" s="41">
        <v>0.2</v>
      </c>
      <c r="X2016" s="41">
        <v>0.5</v>
      </c>
      <c r="Y2016" s="40" t="b">
        <v>0</v>
      </c>
      <c r="Z2016" s="40" t="b">
        <v>1</v>
      </c>
      <c r="AA2016" s="40" t="b">
        <v>0</v>
      </c>
      <c r="AB2016" s="40" t="b">
        <v>0</v>
      </c>
      <c r="AC2016" s="41" t="s">
        <v>13970</v>
      </c>
      <c r="AD2016" s="41" t="s">
        <v>13971</v>
      </c>
      <c r="AE2016" s="41">
        <v>1201.791</v>
      </c>
      <c r="AF2016" s="41">
        <v>-3.19748</v>
      </c>
      <c r="AG2016" s="42">
        <v>1.04E42</v>
      </c>
      <c r="AH2016" s="51">
        <v>0.039046</v>
      </c>
      <c r="AI2016" s="45" t="s">
        <v>13972</v>
      </c>
      <c r="AJ2016" s="40" t="s">
        <v>13973</v>
      </c>
      <c r="AK2016" s="41">
        <v>1481.0</v>
      </c>
      <c r="AL2016" s="40" t="s">
        <v>2224</v>
      </c>
      <c r="AM2016" s="40" t="s">
        <v>7285</v>
      </c>
      <c r="AN2016" s="40" t="s">
        <v>5643</v>
      </c>
      <c r="AO2016" s="40"/>
    </row>
    <row r="2017">
      <c r="A2017" s="41">
        <v>68.0</v>
      </c>
      <c r="B2017" s="42">
        <v>1.67E9</v>
      </c>
      <c r="C2017" s="42">
        <v>3356.0</v>
      </c>
      <c r="D2017" s="40" t="s">
        <v>1243</v>
      </c>
      <c r="E2017" s="41">
        <v>140.0</v>
      </c>
      <c r="F2017" s="41">
        <v>35.0</v>
      </c>
      <c r="G2017" s="41">
        <v>70.0</v>
      </c>
      <c r="H2017" s="41">
        <v>-3.07733</v>
      </c>
      <c r="I2017" s="41">
        <v>10000.0</v>
      </c>
      <c r="J2017" s="41">
        <v>5000.0</v>
      </c>
      <c r="K2017" s="41">
        <v>1200.0</v>
      </c>
      <c r="L2017" s="41">
        <v>600.0</v>
      </c>
      <c r="M2017" s="41">
        <v>30.0</v>
      </c>
      <c r="N2017" s="40" t="s">
        <v>207</v>
      </c>
      <c r="O2017" s="40" t="s">
        <v>1371</v>
      </c>
      <c r="P2017" s="40" t="s">
        <v>1372</v>
      </c>
      <c r="Q2017" s="40" t="s">
        <v>210</v>
      </c>
      <c r="R2017" s="40" t="b">
        <v>0</v>
      </c>
      <c r="S2017" s="40" t="s">
        <v>12879</v>
      </c>
      <c r="T2017" s="40" t="s">
        <v>212</v>
      </c>
      <c r="U2017" s="41">
        <v>0.1</v>
      </c>
      <c r="V2017" s="41">
        <v>0.9</v>
      </c>
      <c r="W2017" s="41">
        <v>0.2</v>
      </c>
      <c r="X2017" s="41">
        <v>0.6</v>
      </c>
      <c r="Y2017" s="40" t="b">
        <v>0</v>
      </c>
      <c r="Z2017" s="40" t="b">
        <v>1</v>
      </c>
      <c r="AA2017" s="40" t="b">
        <v>0</v>
      </c>
      <c r="AB2017" s="40" t="b">
        <v>0</v>
      </c>
      <c r="AC2017" s="41" t="s">
        <v>13974</v>
      </c>
      <c r="AD2017" s="41" t="s">
        <v>8615</v>
      </c>
      <c r="AE2017" s="41">
        <v>1203.258</v>
      </c>
      <c r="AF2017" s="41">
        <v>-3.19755</v>
      </c>
      <c r="AG2017" s="42">
        <v>4.84E41</v>
      </c>
      <c r="AH2017" s="51">
        <v>0.039069</v>
      </c>
      <c r="AI2017" s="45" t="s">
        <v>13975</v>
      </c>
      <c r="AJ2017" s="45">
        <v>4.83967565949089E251</v>
      </c>
      <c r="AK2017" s="41">
        <v>4912.0</v>
      </c>
      <c r="AL2017" s="40" t="s">
        <v>2224</v>
      </c>
      <c r="AM2017" s="40" t="s">
        <v>7285</v>
      </c>
      <c r="AN2017" s="40" t="s">
        <v>5643</v>
      </c>
      <c r="AO2017" s="44"/>
    </row>
    <row r="2018">
      <c r="A2018" s="41">
        <v>244.0</v>
      </c>
      <c r="B2018" s="42">
        <v>1.67E9</v>
      </c>
      <c r="C2018" s="42">
        <v>3356.0</v>
      </c>
      <c r="D2018" s="40" t="s">
        <v>1243</v>
      </c>
      <c r="E2018" s="41">
        <v>140.0</v>
      </c>
      <c r="F2018" s="41">
        <v>35.0</v>
      </c>
      <c r="G2018" s="41">
        <v>70.0</v>
      </c>
      <c r="H2018" s="41">
        <v>-3.07733</v>
      </c>
      <c r="I2018" s="41">
        <v>10000.0</v>
      </c>
      <c r="J2018" s="41">
        <v>5000.0</v>
      </c>
      <c r="K2018" s="41">
        <v>1200.0</v>
      </c>
      <c r="L2018" s="41">
        <v>600.0</v>
      </c>
      <c r="M2018" s="41">
        <v>100.0</v>
      </c>
      <c r="N2018" s="40" t="s">
        <v>207</v>
      </c>
      <c r="O2018" s="40" t="s">
        <v>208</v>
      </c>
      <c r="P2018" s="40" t="s">
        <v>1372</v>
      </c>
      <c r="Q2018" s="40" t="s">
        <v>210</v>
      </c>
      <c r="R2018" s="40" t="b">
        <v>0</v>
      </c>
      <c r="S2018" s="40" t="s">
        <v>12879</v>
      </c>
      <c r="T2018" s="40" t="s">
        <v>212</v>
      </c>
      <c r="U2018" s="41">
        <v>0.1</v>
      </c>
      <c r="V2018" s="41">
        <v>0.9</v>
      </c>
      <c r="W2018" s="41">
        <v>0.1</v>
      </c>
      <c r="X2018" s="41">
        <v>0.5</v>
      </c>
      <c r="Y2018" s="40" t="b">
        <v>0</v>
      </c>
      <c r="Z2018" s="40" t="b">
        <v>1</v>
      </c>
      <c r="AA2018" s="40" t="b">
        <v>0</v>
      </c>
      <c r="AB2018" s="40" t="b">
        <v>0</v>
      </c>
      <c r="AC2018" s="41" t="s">
        <v>13976</v>
      </c>
      <c r="AD2018" s="41" t="s">
        <v>13977</v>
      </c>
      <c r="AE2018" s="41">
        <v>1201.49</v>
      </c>
      <c r="AF2018" s="41">
        <v>-3.19764</v>
      </c>
      <c r="AG2018" s="42">
        <v>8.14E41</v>
      </c>
      <c r="AH2018" s="51">
        <v>0.039096</v>
      </c>
      <c r="AI2018" s="45" t="s">
        <v>13978</v>
      </c>
      <c r="AJ2018" s="40" t="s">
        <v>13979</v>
      </c>
      <c r="AK2018" s="41">
        <v>1800.0</v>
      </c>
      <c r="AL2018" s="40" t="s">
        <v>2224</v>
      </c>
      <c r="AM2018" s="40" t="s">
        <v>7285</v>
      </c>
      <c r="AN2018" s="40" t="s">
        <v>5643</v>
      </c>
      <c r="AO2018" s="44"/>
    </row>
    <row r="2019">
      <c r="A2019" s="41">
        <v>184.0</v>
      </c>
      <c r="B2019" s="42">
        <v>1.67E9</v>
      </c>
      <c r="C2019" s="42">
        <v>3356.0</v>
      </c>
      <c r="D2019" s="40" t="s">
        <v>1243</v>
      </c>
      <c r="E2019" s="41">
        <v>140.0</v>
      </c>
      <c r="F2019" s="41">
        <v>35.0</v>
      </c>
      <c r="G2019" s="41">
        <v>70.0</v>
      </c>
      <c r="H2019" s="41">
        <v>-3.07733</v>
      </c>
      <c r="I2019" s="41">
        <v>10000.0</v>
      </c>
      <c r="J2019" s="41">
        <v>5000.0</v>
      </c>
      <c r="K2019" s="41">
        <v>1200.0</v>
      </c>
      <c r="L2019" s="41">
        <v>600.0</v>
      </c>
      <c r="M2019" s="41">
        <v>100.0</v>
      </c>
      <c r="N2019" s="40" t="s">
        <v>207</v>
      </c>
      <c r="O2019" s="40" t="s">
        <v>1371</v>
      </c>
      <c r="P2019" s="40" t="s">
        <v>209</v>
      </c>
      <c r="Q2019" s="40" t="s">
        <v>210</v>
      </c>
      <c r="R2019" s="40" t="b">
        <v>0</v>
      </c>
      <c r="S2019" s="40" t="s">
        <v>211</v>
      </c>
      <c r="T2019" s="40" t="s">
        <v>212</v>
      </c>
      <c r="U2019" s="41">
        <v>0.1</v>
      </c>
      <c r="V2019" s="41">
        <v>0.9</v>
      </c>
      <c r="W2019" s="41">
        <v>0.2</v>
      </c>
      <c r="X2019" s="41">
        <v>0.5</v>
      </c>
      <c r="Y2019" s="40" t="b">
        <v>0</v>
      </c>
      <c r="Z2019" s="40" t="b">
        <v>1</v>
      </c>
      <c r="AA2019" s="40" t="b">
        <v>0</v>
      </c>
      <c r="AB2019" s="40" t="b">
        <v>0</v>
      </c>
      <c r="AC2019" s="41" t="s">
        <v>13980</v>
      </c>
      <c r="AD2019" s="41" t="s">
        <v>13981</v>
      </c>
      <c r="AE2019" s="41">
        <v>1203.188</v>
      </c>
      <c r="AF2019" s="41">
        <v>-3.19773</v>
      </c>
      <c r="AG2019" s="42">
        <v>1.37E42</v>
      </c>
      <c r="AH2019" s="51">
        <v>0.039125</v>
      </c>
      <c r="AI2019" s="45" t="s">
        <v>13982</v>
      </c>
      <c r="AJ2019" s="40" t="s">
        <v>13983</v>
      </c>
      <c r="AK2019" s="41">
        <v>1857.0</v>
      </c>
      <c r="AL2019" s="40" t="s">
        <v>2224</v>
      </c>
      <c r="AM2019" s="40" t="s">
        <v>7285</v>
      </c>
      <c r="AN2019" s="40" t="s">
        <v>5643</v>
      </c>
      <c r="AO2019" s="44"/>
    </row>
    <row r="2020">
      <c r="A2020" s="41">
        <v>142.0</v>
      </c>
      <c r="B2020" s="42">
        <v>1.67E9</v>
      </c>
      <c r="C2020" s="42">
        <v>3356.0</v>
      </c>
      <c r="D2020" s="40" t="s">
        <v>1243</v>
      </c>
      <c r="E2020" s="41">
        <v>140.0</v>
      </c>
      <c r="F2020" s="41">
        <v>35.0</v>
      </c>
      <c r="G2020" s="41">
        <v>70.0</v>
      </c>
      <c r="H2020" s="41">
        <v>-3.07733</v>
      </c>
      <c r="I2020" s="41">
        <v>10000.0</v>
      </c>
      <c r="J2020" s="41">
        <v>5000.0</v>
      </c>
      <c r="K2020" s="41">
        <v>1200.0</v>
      </c>
      <c r="L2020" s="41">
        <v>600.0</v>
      </c>
      <c r="M2020" s="41">
        <v>50.0</v>
      </c>
      <c r="N2020" s="40" t="s">
        <v>207</v>
      </c>
      <c r="O2020" s="40" t="s">
        <v>1371</v>
      </c>
      <c r="P2020" s="40" t="s">
        <v>7305</v>
      </c>
      <c r="Q2020" s="40" t="s">
        <v>210</v>
      </c>
      <c r="R2020" s="40" t="b">
        <v>0</v>
      </c>
      <c r="S2020" s="40" t="s">
        <v>12879</v>
      </c>
      <c r="T2020" s="40" t="s">
        <v>212</v>
      </c>
      <c r="U2020" s="41">
        <v>0.1</v>
      </c>
      <c r="V2020" s="41">
        <v>0.9</v>
      </c>
      <c r="W2020" s="41">
        <v>0.3</v>
      </c>
      <c r="X2020" s="41">
        <v>0.5</v>
      </c>
      <c r="Y2020" s="40" t="b">
        <v>0</v>
      </c>
      <c r="Z2020" s="40" t="b">
        <v>1</v>
      </c>
      <c r="AA2020" s="40" t="b">
        <v>0</v>
      </c>
      <c r="AB2020" s="40" t="b">
        <v>0</v>
      </c>
      <c r="AC2020" s="41" t="s">
        <v>789</v>
      </c>
      <c r="AD2020" s="41" t="s">
        <v>13680</v>
      </c>
      <c r="AE2020" s="41">
        <v>1201.013</v>
      </c>
      <c r="AF2020" s="41">
        <v>-3.19841</v>
      </c>
      <c r="AG2020" s="42">
        <v>1.0E42</v>
      </c>
      <c r="AH2020" s="51">
        <v>0.039347</v>
      </c>
      <c r="AI2020" s="45" t="s">
        <v>13984</v>
      </c>
      <c r="AJ2020" s="40" t="s">
        <v>13985</v>
      </c>
      <c r="AK2020" s="41">
        <v>3635.0</v>
      </c>
      <c r="AL2020" s="40" t="s">
        <v>2224</v>
      </c>
      <c r="AM2020" s="40" t="s">
        <v>7285</v>
      </c>
      <c r="AN2020" s="40" t="s">
        <v>5643</v>
      </c>
      <c r="AO2020" s="44"/>
    </row>
    <row r="2021">
      <c r="A2021" s="41">
        <v>176.0</v>
      </c>
      <c r="B2021" s="42">
        <v>1.67E9</v>
      </c>
      <c r="C2021" s="42">
        <v>3356.0</v>
      </c>
      <c r="D2021" s="40" t="s">
        <v>1243</v>
      </c>
      <c r="E2021" s="41">
        <v>140.0</v>
      </c>
      <c r="F2021" s="41">
        <v>35.0</v>
      </c>
      <c r="G2021" s="41">
        <v>70.0</v>
      </c>
      <c r="H2021" s="41">
        <v>-3.07733</v>
      </c>
      <c r="I2021" s="41">
        <v>10000.0</v>
      </c>
      <c r="J2021" s="41">
        <v>5000.0</v>
      </c>
      <c r="K2021" s="41">
        <v>1200.0</v>
      </c>
      <c r="L2021" s="41">
        <v>600.0</v>
      </c>
      <c r="M2021" s="41">
        <v>50.0</v>
      </c>
      <c r="N2021" s="40" t="s">
        <v>207</v>
      </c>
      <c r="O2021" s="40" t="s">
        <v>1371</v>
      </c>
      <c r="P2021" s="40" t="s">
        <v>212</v>
      </c>
      <c r="Q2021" s="40" t="s">
        <v>210</v>
      </c>
      <c r="R2021" s="40" t="b">
        <v>0</v>
      </c>
      <c r="S2021" s="40" t="s">
        <v>12879</v>
      </c>
      <c r="T2021" s="40" t="s">
        <v>212</v>
      </c>
      <c r="U2021" s="41">
        <v>0.1</v>
      </c>
      <c r="V2021" s="41">
        <v>0.9</v>
      </c>
      <c r="W2021" s="41">
        <v>0.2</v>
      </c>
      <c r="X2021" s="41">
        <v>0.6</v>
      </c>
      <c r="Y2021" s="40" t="b">
        <v>0</v>
      </c>
      <c r="Z2021" s="40" t="b">
        <v>1</v>
      </c>
      <c r="AA2021" s="40" t="b">
        <v>0</v>
      </c>
      <c r="AB2021" s="40" t="b">
        <v>0</v>
      </c>
      <c r="AC2021" s="41" t="s">
        <v>13986</v>
      </c>
      <c r="AD2021" s="41" t="s">
        <v>13987</v>
      </c>
      <c r="AE2021" s="41">
        <v>1203.156</v>
      </c>
      <c r="AF2021" s="41">
        <v>-3.19887</v>
      </c>
      <c r="AG2021" s="42">
        <v>5.03E41</v>
      </c>
      <c r="AH2021" s="51">
        <v>0.039497</v>
      </c>
      <c r="AI2021" s="45" t="s">
        <v>13988</v>
      </c>
      <c r="AJ2021" s="40" t="s">
        <v>13989</v>
      </c>
      <c r="AK2021" s="41">
        <v>2911.0</v>
      </c>
      <c r="AL2021" s="40" t="s">
        <v>2224</v>
      </c>
      <c r="AM2021" s="40" t="s">
        <v>7285</v>
      </c>
      <c r="AN2021" s="40" t="s">
        <v>5643</v>
      </c>
      <c r="AO2021" s="44"/>
    </row>
    <row r="2022">
      <c r="A2022" s="41">
        <v>169.0</v>
      </c>
      <c r="B2022" s="42">
        <v>1.67E9</v>
      </c>
      <c r="C2022" s="42">
        <v>3356.0</v>
      </c>
      <c r="D2022" s="40" t="s">
        <v>1243</v>
      </c>
      <c r="E2022" s="41">
        <v>140.0</v>
      </c>
      <c r="F2022" s="41">
        <v>35.0</v>
      </c>
      <c r="G2022" s="41">
        <v>70.0</v>
      </c>
      <c r="H2022" s="41">
        <v>-3.07733</v>
      </c>
      <c r="I2022" s="41">
        <v>10000.0</v>
      </c>
      <c r="J2022" s="41">
        <v>5000.0</v>
      </c>
      <c r="K2022" s="41">
        <v>1200.0</v>
      </c>
      <c r="L2022" s="41">
        <v>600.0</v>
      </c>
      <c r="M2022" s="41">
        <v>50.0</v>
      </c>
      <c r="N2022" s="40" t="s">
        <v>207</v>
      </c>
      <c r="O2022" s="40" t="s">
        <v>208</v>
      </c>
      <c r="P2022" s="40" t="s">
        <v>212</v>
      </c>
      <c r="Q2022" s="40" t="s">
        <v>210</v>
      </c>
      <c r="R2022" s="40" t="b">
        <v>0</v>
      </c>
      <c r="S2022" s="40" t="s">
        <v>211</v>
      </c>
      <c r="T2022" s="40" t="s">
        <v>212</v>
      </c>
      <c r="U2022" s="41">
        <v>0.1</v>
      </c>
      <c r="V2022" s="41">
        <v>0.9</v>
      </c>
      <c r="W2022" s="41">
        <v>0.3</v>
      </c>
      <c r="X2022" s="41">
        <v>0.5</v>
      </c>
      <c r="Y2022" s="40" t="b">
        <v>0</v>
      </c>
      <c r="Z2022" s="40" t="b">
        <v>1</v>
      </c>
      <c r="AA2022" s="40" t="b">
        <v>0</v>
      </c>
      <c r="AB2022" s="40" t="b">
        <v>0</v>
      </c>
      <c r="AC2022" s="41" t="s">
        <v>13990</v>
      </c>
      <c r="AD2022" s="41" t="s">
        <v>13991</v>
      </c>
      <c r="AE2022" s="41">
        <v>1201.215</v>
      </c>
      <c r="AF2022" s="41">
        <v>-3.20029</v>
      </c>
      <c r="AG2022" s="42">
        <v>1.21E42</v>
      </c>
      <c r="AH2022" s="51">
        <v>0.039958</v>
      </c>
      <c r="AI2022" s="45" t="s">
        <v>13992</v>
      </c>
      <c r="AJ2022" s="40" t="s">
        <v>13993</v>
      </c>
      <c r="AK2022" s="41">
        <v>3438.0</v>
      </c>
      <c r="AL2022" s="40" t="s">
        <v>2224</v>
      </c>
      <c r="AM2022" s="40" t="s">
        <v>7285</v>
      </c>
      <c r="AN2022" s="40" t="s">
        <v>5643</v>
      </c>
      <c r="AO2022" s="44"/>
    </row>
    <row r="2023">
      <c r="A2023" s="41">
        <v>123.0</v>
      </c>
      <c r="B2023" s="42">
        <v>1.67E9</v>
      </c>
      <c r="C2023" s="42">
        <v>3356.0</v>
      </c>
      <c r="D2023" s="40" t="s">
        <v>1243</v>
      </c>
      <c r="E2023" s="41">
        <v>140.0</v>
      </c>
      <c r="F2023" s="41">
        <v>35.0</v>
      </c>
      <c r="G2023" s="41">
        <v>70.0</v>
      </c>
      <c r="H2023" s="41">
        <v>-3.07733</v>
      </c>
      <c r="I2023" s="41">
        <v>10000.0</v>
      </c>
      <c r="J2023" s="41">
        <v>5000.0</v>
      </c>
      <c r="K2023" s="41">
        <v>1200.0</v>
      </c>
      <c r="L2023" s="41">
        <v>600.0</v>
      </c>
      <c r="M2023" s="41">
        <v>50.0</v>
      </c>
      <c r="N2023" s="40" t="s">
        <v>207</v>
      </c>
      <c r="O2023" s="40" t="s">
        <v>1371</v>
      </c>
      <c r="P2023" s="40" t="s">
        <v>7310</v>
      </c>
      <c r="Q2023" s="40" t="s">
        <v>210</v>
      </c>
      <c r="R2023" s="40" t="b">
        <v>0</v>
      </c>
      <c r="S2023" s="40" t="s">
        <v>12879</v>
      </c>
      <c r="T2023" s="40" t="s">
        <v>212</v>
      </c>
      <c r="U2023" s="41">
        <v>0.1</v>
      </c>
      <c r="V2023" s="41">
        <v>0.9</v>
      </c>
      <c r="W2023" s="41">
        <v>0.3</v>
      </c>
      <c r="X2023" s="41">
        <v>0.4</v>
      </c>
      <c r="Y2023" s="40" t="b">
        <v>0</v>
      </c>
      <c r="Z2023" s="40" t="b">
        <v>1</v>
      </c>
      <c r="AA2023" s="40" t="b">
        <v>0</v>
      </c>
      <c r="AB2023" s="40" t="b">
        <v>0</v>
      </c>
      <c r="AC2023" s="41" t="s">
        <v>13994</v>
      </c>
      <c r="AD2023" s="41" t="s">
        <v>13995</v>
      </c>
      <c r="AE2023" s="41">
        <v>1203.143</v>
      </c>
      <c r="AF2023" s="41">
        <v>-3.20047</v>
      </c>
      <c r="AG2023" s="42">
        <v>3.45E41</v>
      </c>
      <c r="AH2023" s="51">
        <v>0.040015</v>
      </c>
      <c r="AI2023" s="45" t="s">
        <v>13996</v>
      </c>
      <c r="AJ2023" s="40" t="s">
        <v>13997</v>
      </c>
      <c r="AK2023" s="41">
        <v>3194.0</v>
      </c>
      <c r="AL2023" s="40" t="s">
        <v>2224</v>
      </c>
      <c r="AM2023" s="40" t="s">
        <v>7285</v>
      </c>
      <c r="AN2023" s="40" t="s">
        <v>5643</v>
      </c>
      <c r="AO2023" s="44"/>
    </row>
    <row r="2024">
      <c r="A2024" s="41">
        <v>204.0</v>
      </c>
      <c r="B2024" s="42">
        <v>1.67E9</v>
      </c>
      <c r="C2024" s="42">
        <v>3356.0</v>
      </c>
      <c r="D2024" s="40" t="s">
        <v>1243</v>
      </c>
      <c r="E2024" s="41">
        <v>140.0</v>
      </c>
      <c r="F2024" s="41">
        <v>35.0</v>
      </c>
      <c r="G2024" s="41">
        <v>70.0</v>
      </c>
      <c r="H2024" s="41">
        <v>-3.07733</v>
      </c>
      <c r="I2024" s="41">
        <v>10000.0</v>
      </c>
      <c r="J2024" s="41">
        <v>5000.0</v>
      </c>
      <c r="K2024" s="41">
        <v>1200.0</v>
      </c>
      <c r="L2024" s="41">
        <v>600.0</v>
      </c>
      <c r="M2024" s="41">
        <v>100.0</v>
      </c>
      <c r="N2024" s="40" t="s">
        <v>207</v>
      </c>
      <c r="O2024" s="40" t="s">
        <v>208</v>
      </c>
      <c r="P2024" s="40" t="s">
        <v>7310</v>
      </c>
      <c r="Q2024" s="40" t="s">
        <v>210</v>
      </c>
      <c r="R2024" s="40" t="b">
        <v>0</v>
      </c>
      <c r="S2024" s="40" t="s">
        <v>211</v>
      </c>
      <c r="T2024" s="40" t="s">
        <v>212</v>
      </c>
      <c r="U2024" s="41">
        <v>0.1</v>
      </c>
      <c r="V2024" s="41">
        <v>0.9</v>
      </c>
      <c r="W2024" s="41">
        <v>0.3</v>
      </c>
      <c r="X2024" s="41">
        <v>0.4</v>
      </c>
      <c r="Y2024" s="40" t="b">
        <v>0</v>
      </c>
      <c r="Z2024" s="40" t="b">
        <v>1</v>
      </c>
      <c r="AA2024" s="40" t="b">
        <v>0</v>
      </c>
      <c r="AB2024" s="40" t="b">
        <v>0</v>
      </c>
      <c r="AC2024" s="41" t="s">
        <v>13998</v>
      </c>
      <c r="AD2024" s="41" t="s">
        <v>13999</v>
      </c>
      <c r="AE2024" s="41">
        <v>1202.288</v>
      </c>
      <c r="AF2024" s="41">
        <v>-3.20048</v>
      </c>
      <c r="AG2024" s="42">
        <v>1.39E42</v>
      </c>
      <c r="AH2024" s="51">
        <v>0.04002</v>
      </c>
      <c r="AI2024" s="45" t="s">
        <v>14000</v>
      </c>
      <c r="AJ2024" s="40" t="s">
        <v>14001</v>
      </c>
      <c r="AK2024" s="41">
        <v>1728.0</v>
      </c>
      <c r="AL2024" s="40" t="s">
        <v>2224</v>
      </c>
      <c r="AM2024" s="40" t="s">
        <v>7285</v>
      </c>
      <c r="AN2024" s="40" t="s">
        <v>5643</v>
      </c>
      <c r="AO2024" s="44"/>
    </row>
    <row r="2025">
      <c r="A2025" s="41">
        <v>20.0</v>
      </c>
      <c r="B2025" s="42">
        <v>1.67E9</v>
      </c>
      <c r="C2025" s="42">
        <v>3356.0</v>
      </c>
      <c r="D2025" s="40" t="s">
        <v>1243</v>
      </c>
      <c r="E2025" s="41">
        <v>140.0</v>
      </c>
      <c r="F2025" s="41">
        <v>35.0</v>
      </c>
      <c r="G2025" s="41">
        <v>70.0</v>
      </c>
      <c r="H2025" s="41">
        <v>-3.07733</v>
      </c>
      <c r="I2025" s="41">
        <v>10000.0</v>
      </c>
      <c r="J2025" s="41">
        <v>5000.0</v>
      </c>
      <c r="K2025" s="41">
        <v>1200.0</v>
      </c>
      <c r="L2025" s="41">
        <v>600.0</v>
      </c>
      <c r="M2025" s="41">
        <v>30.0</v>
      </c>
      <c r="N2025" s="40" t="s">
        <v>207</v>
      </c>
      <c r="O2025" s="40" t="s">
        <v>208</v>
      </c>
      <c r="P2025" s="40" t="s">
        <v>7310</v>
      </c>
      <c r="Q2025" s="40" t="s">
        <v>210</v>
      </c>
      <c r="R2025" s="40" t="b">
        <v>0</v>
      </c>
      <c r="S2025" s="40" t="s">
        <v>211</v>
      </c>
      <c r="T2025" s="40" t="s">
        <v>212</v>
      </c>
      <c r="U2025" s="41">
        <v>0.1</v>
      </c>
      <c r="V2025" s="41">
        <v>0.9</v>
      </c>
      <c r="W2025" s="41">
        <v>0.1</v>
      </c>
      <c r="X2025" s="41">
        <v>0.6</v>
      </c>
      <c r="Y2025" s="40" t="b">
        <v>0</v>
      </c>
      <c r="Z2025" s="40" t="b">
        <v>1</v>
      </c>
      <c r="AA2025" s="40" t="b">
        <v>0</v>
      </c>
      <c r="AB2025" s="40" t="b">
        <v>0</v>
      </c>
      <c r="AC2025" s="41" t="s">
        <v>14002</v>
      </c>
      <c r="AD2025" s="41" t="s">
        <v>14003</v>
      </c>
      <c r="AE2025" s="41">
        <v>1201.467</v>
      </c>
      <c r="AF2025" s="41">
        <v>-3.20058</v>
      </c>
      <c r="AG2025" s="42">
        <v>3.42E41</v>
      </c>
      <c r="AH2025" s="51">
        <v>0.040053</v>
      </c>
      <c r="AI2025" s="45" t="s">
        <v>14004</v>
      </c>
      <c r="AJ2025" s="44" t="s">
        <v>397</v>
      </c>
      <c r="AK2025" s="41">
        <v>9018.0</v>
      </c>
      <c r="AL2025" s="40" t="s">
        <v>2224</v>
      </c>
      <c r="AM2025" s="40" t="s">
        <v>7285</v>
      </c>
      <c r="AN2025" s="40" t="s">
        <v>5627</v>
      </c>
      <c r="AO2025" s="44"/>
    </row>
    <row r="2026">
      <c r="A2026" s="41">
        <v>119.0</v>
      </c>
      <c r="B2026" s="42">
        <v>1.67E9</v>
      </c>
      <c r="C2026" s="42">
        <v>3356.0</v>
      </c>
      <c r="D2026" s="40" t="s">
        <v>1243</v>
      </c>
      <c r="E2026" s="41">
        <v>140.0</v>
      </c>
      <c r="F2026" s="41">
        <v>35.0</v>
      </c>
      <c r="G2026" s="41">
        <v>70.0</v>
      </c>
      <c r="H2026" s="41">
        <v>-3.07733</v>
      </c>
      <c r="I2026" s="41">
        <v>10000.0</v>
      </c>
      <c r="J2026" s="41">
        <v>5000.0</v>
      </c>
      <c r="K2026" s="41">
        <v>1200.0</v>
      </c>
      <c r="L2026" s="41">
        <v>600.0</v>
      </c>
      <c r="M2026" s="41">
        <v>50.0</v>
      </c>
      <c r="N2026" s="40" t="s">
        <v>207</v>
      </c>
      <c r="O2026" s="40" t="s">
        <v>208</v>
      </c>
      <c r="P2026" s="40" t="s">
        <v>7310</v>
      </c>
      <c r="Q2026" s="40" t="s">
        <v>210</v>
      </c>
      <c r="R2026" s="40" t="b">
        <v>0</v>
      </c>
      <c r="S2026" s="40" t="s">
        <v>12879</v>
      </c>
      <c r="T2026" s="40" t="s">
        <v>212</v>
      </c>
      <c r="U2026" s="41">
        <v>0.1</v>
      </c>
      <c r="V2026" s="41">
        <v>0.9</v>
      </c>
      <c r="W2026" s="41">
        <v>0.1</v>
      </c>
      <c r="X2026" s="41">
        <v>0.6</v>
      </c>
      <c r="Y2026" s="40" t="b">
        <v>0</v>
      </c>
      <c r="Z2026" s="40" t="b">
        <v>1</v>
      </c>
      <c r="AA2026" s="40" t="b">
        <v>0</v>
      </c>
      <c r="AB2026" s="40" t="b">
        <v>0</v>
      </c>
      <c r="AC2026" s="41" t="s">
        <v>14005</v>
      </c>
      <c r="AD2026" s="41" t="s">
        <v>14006</v>
      </c>
      <c r="AE2026" s="41">
        <v>1201.624</v>
      </c>
      <c r="AF2026" s="41">
        <v>-3.20066</v>
      </c>
      <c r="AG2026" s="42">
        <v>5.08E41</v>
      </c>
      <c r="AH2026" s="51">
        <v>0.040079</v>
      </c>
      <c r="AI2026" s="45" t="s">
        <v>14007</v>
      </c>
      <c r="AJ2026" s="44" t="s">
        <v>397</v>
      </c>
      <c r="AK2026" s="41">
        <v>4744.0</v>
      </c>
      <c r="AL2026" s="40" t="s">
        <v>2224</v>
      </c>
      <c r="AM2026" s="40" t="s">
        <v>7285</v>
      </c>
      <c r="AN2026" s="40" t="s">
        <v>5627</v>
      </c>
      <c r="AO2026" s="44"/>
    </row>
    <row r="2027">
      <c r="A2027" s="41">
        <v>24.0</v>
      </c>
      <c r="B2027" s="42">
        <v>1.67E9</v>
      </c>
      <c r="C2027" s="42">
        <v>3356.0</v>
      </c>
      <c r="D2027" s="40" t="s">
        <v>1243</v>
      </c>
      <c r="E2027" s="41">
        <v>140.0</v>
      </c>
      <c r="F2027" s="41">
        <v>35.0</v>
      </c>
      <c r="G2027" s="41">
        <v>70.0</v>
      </c>
      <c r="H2027" s="41">
        <v>-3.07733</v>
      </c>
      <c r="I2027" s="41">
        <v>10000.0</v>
      </c>
      <c r="J2027" s="41">
        <v>5000.0</v>
      </c>
      <c r="K2027" s="41">
        <v>1200.0</v>
      </c>
      <c r="L2027" s="41">
        <v>600.0</v>
      </c>
      <c r="M2027" s="41">
        <v>30.0</v>
      </c>
      <c r="N2027" s="40" t="s">
        <v>207</v>
      </c>
      <c r="O2027" s="40" t="s">
        <v>208</v>
      </c>
      <c r="P2027" s="40" t="s">
        <v>7310</v>
      </c>
      <c r="Q2027" s="40" t="s">
        <v>210</v>
      </c>
      <c r="R2027" s="40" t="b">
        <v>0</v>
      </c>
      <c r="S2027" s="40" t="s">
        <v>211</v>
      </c>
      <c r="T2027" s="40" t="s">
        <v>212</v>
      </c>
      <c r="U2027" s="41">
        <v>0.1</v>
      </c>
      <c r="V2027" s="41">
        <v>0.9</v>
      </c>
      <c r="W2027" s="41">
        <v>0.3</v>
      </c>
      <c r="X2027" s="41">
        <v>0.4</v>
      </c>
      <c r="Y2027" s="40" t="b">
        <v>0</v>
      </c>
      <c r="Z2027" s="40" t="b">
        <v>1</v>
      </c>
      <c r="AA2027" s="40" t="b">
        <v>0</v>
      </c>
      <c r="AB2027" s="40" t="b">
        <v>0</v>
      </c>
      <c r="AC2027" s="41" t="s">
        <v>13406</v>
      </c>
      <c r="AD2027" s="41" t="s">
        <v>14008</v>
      </c>
      <c r="AE2027" s="41">
        <v>964.4332</v>
      </c>
      <c r="AF2027" s="41">
        <v>-3.20105</v>
      </c>
      <c r="AG2027" s="42">
        <v>1.02E42</v>
      </c>
      <c r="AH2027" s="51">
        <v>0.040203</v>
      </c>
      <c r="AI2027" s="45" t="s">
        <v>14009</v>
      </c>
      <c r="AJ2027" s="40" t="s">
        <v>14010</v>
      </c>
      <c r="AK2027" s="41">
        <v>10000.0</v>
      </c>
      <c r="AL2027" s="40" t="s">
        <v>216</v>
      </c>
      <c r="AM2027" s="40" t="s">
        <v>7285</v>
      </c>
      <c r="AN2027" s="40" t="s">
        <v>5627</v>
      </c>
      <c r="AO2027" s="44"/>
    </row>
    <row r="2028">
      <c r="A2028" s="41">
        <v>62.0</v>
      </c>
      <c r="B2028" s="42">
        <v>1.67E9</v>
      </c>
      <c r="C2028" s="42">
        <v>3356.0</v>
      </c>
      <c r="D2028" s="40" t="s">
        <v>1243</v>
      </c>
      <c r="E2028" s="41">
        <v>140.0</v>
      </c>
      <c r="F2028" s="41">
        <v>35.0</v>
      </c>
      <c r="G2028" s="41">
        <v>70.0</v>
      </c>
      <c r="H2028" s="41">
        <v>-3.07733</v>
      </c>
      <c r="I2028" s="41">
        <v>10000.0</v>
      </c>
      <c r="J2028" s="41">
        <v>5000.0</v>
      </c>
      <c r="K2028" s="41">
        <v>1200.0</v>
      </c>
      <c r="L2028" s="41">
        <v>600.0</v>
      </c>
      <c r="M2028" s="41">
        <v>30.0</v>
      </c>
      <c r="N2028" s="40" t="s">
        <v>207</v>
      </c>
      <c r="O2028" s="40" t="s">
        <v>1371</v>
      </c>
      <c r="P2028" s="40" t="s">
        <v>1372</v>
      </c>
      <c r="Q2028" s="40" t="s">
        <v>210</v>
      </c>
      <c r="R2028" s="40" t="b">
        <v>0</v>
      </c>
      <c r="S2028" s="40" t="s">
        <v>211</v>
      </c>
      <c r="T2028" s="40" t="s">
        <v>212</v>
      </c>
      <c r="U2028" s="41">
        <v>0.1</v>
      </c>
      <c r="V2028" s="41">
        <v>0.9</v>
      </c>
      <c r="W2028" s="41">
        <v>0.3</v>
      </c>
      <c r="X2028" s="41">
        <v>0.6</v>
      </c>
      <c r="Y2028" s="40" t="b">
        <v>0</v>
      </c>
      <c r="Z2028" s="40" t="b">
        <v>1</v>
      </c>
      <c r="AA2028" s="40" t="b">
        <v>0</v>
      </c>
      <c r="AB2028" s="40" t="b">
        <v>0</v>
      </c>
      <c r="AC2028" s="41" t="s">
        <v>14011</v>
      </c>
      <c r="AD2028" s="41" t="s">
        <v>14012</v>
      </c>
      <c r="AE2028" s="41">
        <v>1203.524</v>
      </c>
      <c r="AF2028" s="41">
        <v>-3.20171</v>
      </c>
      <c r="AG2028" s="42">
        <v>1.55E41</v>
      </c>
      <c r="AH2028" s="51">
        <v>0.040419</v>
      </c>
      <c r="AI2028" s="45" t="s">
        <v>14013</v>
      </c>
      <c r="AJ2028" s="40" t="s">
        <v>14014</v>
      </c>
      <c r="AK2028" s="41">
        <v>5456.0</v>
      </c>
      <c r="AL2028" s="40" t="s">
        <v>2224</v>
      </c>
      <c r="AM2028" s="40" t="s">
        <v>7285</v>
      </c>
      <c r="AN2028" s="40" t="s">
        <v>5643</v>
      </c>
      <c r="AO2028" s="44"/>
    </row>
    <row r="2029">
      <c r="A2029" s="41">
        <v>83.0</v>
      </c>
      <c r="B2029" s="42">
        <v>1.67E9</v>
      </c>
      <c r="C2029" s="42">
        <v>3356.0</v>
      </c>
      <c r="D2029" s="40" t="s">
        <v>1243</v>
      </c>
      <c r="E2029" s="41">
        <v>140.0</v>
      </c>
      <c r="F2029" s="41">
        <v>35.0</v>
      </c>
      <c r="G2029" s="41">
        <v>70.0</v>
      </c>
      <c r="H2029" s="41">
        <v>-3.07733</v>
      </c>
      <c r="I2029" s="41">
        <v>10000.0</v>
      </c>
      <c r="J2029" s="41">
        <v>5000.0</v>
      </c>
      <c r="K2029" s="41">
        <v>1200.0</v>
      </c>
      <c r="L2029" s="41">
        <v>600.0</v>
      </c>
      <c r="M2029" s="41">
        <v>30.0</v>
      </c>
      <c r="N2029" s="40" t="s">
        <v>207</v>
      </c>
      <c r="O2029" s="40" t="s">
        <v>1371</v>
      </c>
      <c r="P2029" s="40" t="s">
        <v>212</v>
      </c>
      <c r="Q2029" s="40" t="s">
        <v>210</v>
      </c>
      <c r="R2029" s="40" t="b">
        <v>0</v>
      </c>
      <c r="S2029" s="40" t="s">
        <v>12879</v>
      </c>
      <c r="T2029" s="40" t="s">
        <v>212</v>
      </c>
      <c r="U2029" s="41">
        <v>0.1</v>
      </c>
      <c r="V2029" s="41">
        <v>0.9</v>
      </c>
      <c r="W2029" s="41">
        <v>0.1</v>
      </c>
      <c r="X2029" s="41">
        <v>0.6</v>
      </c>
      <c r="Y2029" s="40" t="b">
        <v>0</v>
      </c>
      <c r="Z2029" s="40" t="b">
        <v>1</v>
      </c>
      <c r="AA2029" s="40" t="b">
        <v>0</v>
      </c>
      <c r="AB2029" s="40" t="b">
        <v>0</v>
      </c>
      <c r="AC2029" s="41" t="s">
        <v>14015</v>
      </c>
      <c r="AD2029" s="41" t="s">
        <v>14016</v>
      </c>
      <c r="AE2029" s="41">
        <v>1203.842</v>
      </c>
      <c r="AF2029" s="41">
        <v>-3.20185</v>
      </c>
      <c r="AG2029" s="42">
        <v>4.87E41</v>
      </c>
      <c r="AH2029" s="51">
        <v>0.040465</v>
      </c>
      <c r="AI2029" s="45" t="s">
        <v>14017</v>
      </c>
      <c r="AJ2029" s="44" t="s">
        <v>397</v>
      </c>
      <c r="AK2029" s="41">
        <v>5083.0</v>
      </c>
      <c r="AL2029" s="40" t="s">
        <v>2224</v>
      </c>
      <c r="AM2029" s="40" t="s">
        <v>7285</v>
      </c>
      <c r="AN2029" s="40" t="s">
        <v>5643</v>
      </c>
      <c r="AO2029" s="44"/>
    </row>
    <row r="2030">
      <c r="A2030" s="41">
        <v>19.0</v>
      </c>
      <c r="B2030" s="42">
        <v>1.67E9</v>
      </c>
      <c r="C2030" s="42">
        <v>3356.0</v>
      </c>
      <c r="D2030" s="40" t="s">
        <v>1243</v>
      </c>
      <c r="E2030" s="41">
        <v>140.0</v>
      </c>
      <c r="F2030" s="41">
        <v>35.0</v>
      </c>
      <c r="G2030" s="41">
        <v>70.0</v>
      </c>
      <c r="H2030" s="41">
        <v>-3.07733</v>
      </c>
      <c r="I2030" s="41">
        <v>10000.0</v>
      </c>
      <c r="J2030" s="41">
        <v>5000.0</v>
      </c>
      <c r="K2030" s="41">
        <v>1200.0</v>
      </c>
      <c r="L2030" s="41">
        <v>600.0</v>
      </c>
      <c r="M2030" s="41">
        <v>30.0</v>
      </c>
      <c r="N2030" s="40" t="s">
        <v>207</v>
      </c>
      <c r="O2030" s="40" t="s">
        <v>1371</v>
      </c>
      <c r="P2030" s="40" t="s">
        <v>7310</v>
      </c>
      <c r="Q2030" s="40" t="s">
        <v>210</v>
      </c>
      <c r="R2030" s="40" t="b">
        <v>0</v>
      </c>
      <c r="S2030" s="40" t="s">
        <v>211</v>
      </c>
      <c r="T2030" s="40" t="s">
        <v>212</v>
      </c>
      <c r="U2030" s="41">
        <v>0.1</v>
      </c>
      <c r="V2030" s="41">
        <v>0.9</v>
      </c>
      <c r="W2030" s="41">
        <v>0.1</v>
      </c>
      <c r="X2030" s="41">
        <v>0.5</v>
      </c>
      <c r="Y2030" s="40" t="b">
        <v>0</v>
      </c>
      <c r="Z2030" s="40" t="b">
        <v>1</v>
      </c>
      <c r="AA2030" s="40" t="b">
        <v>0</v>
      </c>
      <c r="AB2030" s="40" t="b">
        <v>0</v>
      </c>
      <c r="AC2030" s="41" t="s">
        <v>14018</v>
      </c>
      <c r="AD2030" s="41" t="s">
        <v>14019</v>
      </c>
      <c r="AE2030" s="41">
        <v>1202.117</v>
      </c>
      <c r="AF2030" s="41">
        <v>-3.20235</v>
      </c>
      <c r="AG2030" s="42">
        <v>6.87E41</v>
      </c>
      <c r="AH2030" s="51">
        <v>0.040627</v>
      </c>
      <c r="AI2030" s="45" t="s">
        <v>14020</v>
      </c>
      <c r="AJ2030" s="44" t="s">
        <v>397</v>
      </c>
      <c r="AK2030" s="41">
        <v>4276.0</v>
      </c>
      <c r="AL2030" s="40" t="s">
        <v>2224</v>
      </c>
      <c r="AM2030" s="40" t="s">
        <v>7285</v>
      </c>
      <c r="AN2030" s="40" t="s">
        <v>5643</v>
      </c>
      <c r="AO2030" s="44"/>
    </row>
    <row r="2031">
      <c r="A2031" s="41">
        <v>219.0</v>
      </c>
      <c r="B2031" s="42">
        <v>1.67E9</v>
      </c>
      <c r="C2031" s="42">
        <v>3356.0</v>
      </c>
      <c r="D2031" s="40" t="s">
        <v>1243</v>
      </c>
      <c r="E2031" s="41">
        <v>140.0</v>
      </c>
      <c r="F2031" s="41">
        <v>35.0</v>
      </c>
      <c r="G2031" s="41">
        <v>70.0</v>
      </c>
      <c r="H2031" s="41">
        <v>-3.07733</v>
      </c>
      <c r="I2031" s="41">
        <v>10000.0</v>
      </c>
      <c r="J2031" s="41">
        <v>5000.0</v>
      </c>
      <c r="K2031" s="41">
        <v>1200.0</v>
      </c>
      <c r="L2031" s="41">
        <v>600.0</v>
      </c>
      <c r="M2031" s="41">
        <v>100.0</v>
      </c>
      <c r="N2031" s="40" t="s">
        <v>207</v>
      </c>
      <c r="O2031" s="40" t="s">
        <v>1371</v>
      </c>
      <c r="P2031" s="40" t="s">
        <v>7305</v>
      </c>
      <c r="Q2031" s="40" t="s">
        <v>210</v>
      </c>
      <c r="R2031" s="40" t="b">
        <v>0</v>
      </c>
      <c r="S2031" s="40" t="s">
        <v>211</v>
      </c>
      <c r="T2031" s="40" t="s">
        <v>212</v>
      </c>
      <c r="U2031" s="41">
        <v>0.1</v>
      </c>
      <c r="V2031" s="41">
        <v>0.9</v>
      </c>
      <c r="W2031" s="41">
        <v>0.2</v>
      </c>
      <c r="X2031" s="41">
        <v>0.4</v>
      </c>
      <c r="Y2031" s="40" t="b">
        <v>0</v>
      </c>
      <c r="Z2031" s="40" t="b">
        <v>1</v>
      </c>
      <c r="AA2031" s="40" t="b">
        <v>0</v>
      </c>
      <c r="AB2031" s="40" t="b">
        <v>0</v>
      </c>
      <c r="AC2031" s="41" t="s">
        <v>14021</v>
      </c>
      <c r="AD2031" s="41" t="s">
        <v>14022</v>
      </c>
      <c r="AE2031" s="41">
        <v>1202.796</v>
      </c>
      <c r="AF2031" s="41">
        <v>-3.20256</v>
      </c>
      <c r="AG2031" s="42">
        <v>1.16E42</v>
      </c>
      <c r="AH2031" s="51">
        <v>0.040697</v>
      </c>
      <c r="AI2031" s="45" t="s">
        <v>14023</v>
      </c>
      <c r="AJ2031" s="40" t="s">
        <v>14024</v>
      </c>
      <c r="AK2031" s="41">
        <v>2443.0</v>
      </c>
      <c r="AL2031" s="40" t="s">
        <v>2224</v>
      </c>
      <c r="AM2031" s="40" t="s">
        <v>7285</v>
      </c>
      <c r="AN2031" s="40" t="s">
        <v>5643</v>
      </c>
      <c r="AO2031" s="44"/>
    </row>
    <row r="2032">
      <c r="A2032" s="41">
        <v>22.0</v>
      </c>
      <c r="B2032" s="42">
        <v>1.67E9</v>
      </c>
      <c r="C2032" s="42">
        <v>3356.0</v>
      </c>
      <c r="D2032" s="40" t="s">
        <v>1243</v>
      </c>
      <c r="E2032" s="41">
        <v>140.0</v>
      </c>
      <c r="F2032" s="41">
        <v>35.0</v>
      </c>
      <c r="G2032" s="41">
        <v>70.0</v>
      </c>
      <c r="H2032" s="41">
        <v>-3.07733</v>
      </c>
      <c r="I2032" s="41">
        <v>10000.0</v>
      </c>
      <c r="J2032" s="41">
        <v>5000.0</v>
      </c>
      <c r="K2032" s="41">
        <v>1200.0</v>
      </c>
      <c r="L2032" s="41">
        <v>600.0</v>
      </c>
      <c r="M2032" s="41">
        <v>30.0</v>
      </c>
      <c r="N2032" s="40" t="s">
        <v>207</v>
      </c>
      <c r="O2032" s="40" t="s">
        <v>208</v>
      </c>
      <c r="P2032" s="40" t="s">
        <v>7310</v>
      </c>
      <c r="Q2032" s="40" t="s">
        <v>210</v>
      </c>
      <c r="R2032" s="40" t="b">
        <v>0</v>
      </c>
      <c r="S2032" s="40" t="s">
        <v>211</v>
      </c>
      <c r="T2032" s="40" t="s">
        <v>212</v>
      </c>
      <c r="U2032" s="41">
        <v>0.1</v>
      </c>
      <c r="V2032" s="41">
        <v>0.9</v>
      </c>
      <c r="W2032" s="41">
        <v>0.2</v>
      </c>
      <c r="X2032" s="41">
        <v>0.5</v>
      </c>
      <c r="Y2032" s="40" t="b">
        <v>0</v>
      </c>
      <c r="Z2032" s="40" t="b">
        <v>1</v>
      </c>
      <c r="AA2032" s="40" t="b">
        <v>0</v>
      </c>
      <c r="AB2032" s="40" t="b">
        <v>0</v>
      </c>
      <c r="AC2032" s="41" t="s">
        <v>14025</v>
      </c>
      <c r="AD2032" s="41" t="s">
        <v>14026</v>
      </c>
      <c r="AE2032" s="41">
        <v>1168.866</v>
      </c>
      <c r="AF2032" s="41">
        <v>-3.20283</v>
      </c>
      <c r="AG2032" s="42">
        <v>4.62E41</v>
      </c>
      <c r="AH2032" s="51">
        <v>0.040782</v>
      </c>
      <c r="AI2032" s="45" t="s">
        <v>14027</v>
      </c>
      <c r="AJ2032" s="45">
        <v>4.62108959041479E251</v>
      </c>
      <c r="AK2032" s="41">
        <v>10000.0</v>
      </c>
      <c r="AL2032" s="40" t="s">
        <v>216</v>
      </c>
      <c r="AM2032" s="40" t="s">
        <v>7285</v>
      </c>
      <c r="AN2032" s="40" t="s">
        <v>5627</v>
      </c>
      <c r="AO2032" s="44"/>
    </row>
    <row r="2033">
      <c r="A2033" s="41">
        <v>59.0</v>
      </c>
      <c r="B2033" s="42">
        <v>1.67E9</v>
      </c>
      <c r="C2033" s="42">
        <v>3356.0</v>
      </c>
      <c r="D2033" s="40" t="s">
        <v>1243</v>
      </c>
      <c r="E2033" s="41">
        <v>140.0</v>
      </c>
      <c r="F2033" s="41">
        <v>35.0</v>
      </c>
      <c r="G2033" s="41">
        <v>70.0</v>
      </c>
      <c r="H2033" s="41">
        <v>-3.07733</v>
      </c>
      <c r="I2033" s="41">
        <v>10000.0</v>
      </c>
      <c r="J2033" s="41">
        <v>5000.0</v>
      </c>
      <c r="K2033" s="41">
        <v>1200.0</v>
      </c>
      <c r="L2033" s="41">
        <v>600.0</v>
      </c>
      <c r="M2033" s="41">
        <v>30.0</v>
      </c>
      <c r="N2033" s="40" t="s">
        <v>207</v>
      </c>
      <c r="O2033" s="40" t="s">
        <v>208</v>
      </c>
      <c r="P2033" s="40" t="s">
        <v>1372</v>
      </c>
      <c r="Q2033" s="40" t="s">
        <v>210</v>
      </c>
      <c r="R2033" s="40" t="b">
        <v>0</v>
      </c>
      <c r="S2033" s="40" t="s">
        <v>211</v>
      </c>
      <c r="T2033" s="40" t="s">
        <v>212</v>
      </c>
      <c r="U2033" s="41">
        <v>0.1</v>
      </c>
      <c r="V2033" s="41">
        <v>0.9</v>
      </c>
      <c r="W2033" s="41">
        <v>0.2</v>
      </c>
      <c r="X2033" s="41">
        <v>0.6</v>
      </c>
      <c r="Y2033" s="40" t="b">
        <v>0</v>
      </c>
      <c r="Z2033" s="40" t="b">
        <v>1</v>
      </c>
      <c r="AA2033" s="40" t="b">
        <v>0</v>
      </c>
      <c r="AB2033" s="40" t="b">
        <v>0</v>
      </c>
      <c r="AC2033" s="41" t="s">
        <v>14028</v>
      </c>
      <c r="AD2033" s="41" t="s">
        <v>14029</v>
      </c>
      <c r="AE2033" s="41">
        <v>1032.62</v>
      </c>
      <c r="AF2033" s="41">
        <v>-3.20289</v>
      </c>
      <c r="AG2033" s="42">
        <v>1.39E42</v>
      </c>
      <c r="AH2033" s="51">
        <v>0.040801</v>
      </c>
      <c r="AI2033" s="45" t="s">
        <v>14030</v>
      </c>
      <c r="AJ2033" s="45">
        <v>1.38736042074065E257</v>
      </c>
      <c r="AK2033" s="41">
        <v>10000.0</v>
      </c>
      <c r="AL2033" s="40" t="s">
        <v>216</v>
      </c>
      <c r="AM2033" s="40" t="s">
        <v>7285</v>
      </c>
      <c r="AN2033" s="40" t="s">
        <v>5627</v>
      </c>
      <c r="AO2033" s="40"/>
    </row>
    <row r="2034">
      <c r="A2034" s="41">
        <v>219.0</v>
      </c>
      <c r="B2034" s="42">
        <v>1.67E9</v>
      </c>
      <c r="C2034" s="42">
        <v>3356.0</v>
      </c>
      <c r="D2034" s="40" t="s">
        <v>1243</v>
      </c>
      <c r="E2034" s="41">
        <v>140.0</v>
      </c>
      <c r="F2034" s="41">
        <v>35.0</v>
      </c>
      <c r="G2034" s="41">
        <v>70.0</v>
      </c>
      <c r="H2034" s="41">
        <v>-3.07733</v>
      </c>
      <c r="I2034" s="41">
        <v>10000.0</v>
      </c>
      <c r="J2034" s="41">
        <v>5000.0</v>
      </c>
      <c r="K2034" s="41">
        <v>1200.0</v>
      </c>
      <c r="L2034" s="41">
        <v>600.0</v>
      </c>
      <c r="M2034" s="41">
        <v>100.0</v>
      </c>
      <c r="N2034" s="40" t="s">
        <v>207</v>
      </c>
      <c r="O2034" s="40" t="s">
        <v>208</v>
      </c>
      <c r="P2034" s="40" t="s">
        <v>7305</v>
      </c>
      <c r="Q2034" s="40" t="s">
        <v>210</v>
      </c>
      <c r="R2034" s="40" t="b">
        <v>0</v>
      </c>
      <c r="S2034" s="40" t="s">
        <v>211</v>
      </c>
      <c r="T2034" s="40" t="s">
        <v>212</v>
      </c>
      <c r="U2034" s="41">
        <v>0.1</v>
      </c>
      <c r="V2034" s="41">
        <v>0.9</v>
      </c>
      <c r="W2034" s="41">
        <v>0.2</v>
      </c>
      <c r="X2034" s="41">
        <v>0.4</v>
      </c>
      <c r="Y2034" s="40" t="b">
        <v>0</v>
      </c>
      <c r="Z2034" s="40" t="b">
        <v>1</v>
      </c>
      <c r="AA2034" s="40" t="b">
        <v>0</v>
      </c>
      <c r="AB2034" s="40" t="b">
        <v>0</v>
      </c>
      <c r="AC2034" s="41" t="s">
        <v>14031</v>
      </c>
      <c r="AD2034" s="41" t="s">
        <v>14032</v>
      </c>
      <c r="AE2034" s="41">
        <v>1203.495</v>
      </c>
      <c r="AF2034" s="41">
        <v>-3.20296</v>
      </c>
      <c r="AG2034" s="42">
        <v>1.16E42</v>
      </c>
      <c r="AH2034" s="51">
        <v>0.040824</v>
      </c>
      <c r="AI2034" s="45" t="s">
        <v>14033</v>
      </c>
      <c r="AJ2034" s="40" t="s">
        <v>14034</v>
      </c>
      <c r="AK2034" s="41">
        <v>2357.0</v>
      </c>
      <c r="AL2034" s="40" t="s">
        <v>2224</v>
      </c>
      <c r="AM2034" s="40" t="s">
        <v>7285</v>
      </c>
      <c r="AN2034" s="40" t="s">
        <v>5643</v>
      </c>
      <c r="AO2034" s="44"/>
    </row>
    <row r="2035">
      <c r="A2035" s="41">
        <v>118.0</v>
      </c>
      <c r="B2035" s="42">
        <v>1.67E9</v>
      </c>
      <c r="C2035" s="42">
        <v>3356.0</v>
      </c>
      <c r="D2035" s="40" t="s">
        <v>1243</v>
      </c>
      <c r="E2035" s="41">
        <v>140.0</v>
      </c>
      <c r="F2035" s="41">
        <v>35.0</v>
      </c>
      <c r="G2035" s="41">
        <v>70.0</v>
      </c>
      <c r="H2035" s="41">
        <v>-3.07733</v>
      </c>
      <c r="I2035" s="41">
        <v>10000.0</v>
      </c>
      <c r="J2035" s="41">
        <v>5000.0</v>
      </c>
      <c r="K2035" s="41">
        <v>1200.0</v>
      </c>
      <c r="L2035" s="41">
        <v>600.0</v>
      </c>
      <c r="M2035" s="41">
        <v>50.0</v>
      </c>
      <c r="N2035" s="40" t="s">
        <v>207</v>
      </c>
      <c r="O2035" s="40" t="s">
        <v>208</v>
      </c>
      <c r="P2035" s="40" t="s">
        <v>7310</v>
      </c>
      <c r="Q2035" s="40" t="s">
        <v>210</v>
      </c>
      <c r="R2035" s="40" t="b">
        <v>0</v>
      </c>
      <c r="S2035" s="40" t="s">
        <v>12879</v>
      </c>
      <c r="T2035" s="40" t="s">
        <v>212</v>
      </c>
      <c r="U2035" s="41">
        <v>0.1</v>
      </c>
      <c r="V2035" s="41">
        <v>0.9</v>
      </c>
      <c r="W2035" s="41">
        <v>0.1</v>
      </c>
      <c r="X2035" s="41">
        <v>0.5</v>
      </c>
      <c r="Y2035" s="40" t="b">
        <v>0</v>
      </c>
      <c r="Z2035" s="40" t="b">
        <v>1</v>
      </c>
      <c r="AA2035" s="40" t="b">
        <v>0</v>
      </c>
      <c r="AB2035" s="40" t="b">
        <v>0</v>
      </c>
      <c r="AC2035" s="41" t="s">
        <v>14035</v>
      </c>
      <c r="AD2035" s="41" t="s">
        <v>14036</v>
      </c>
      <c r="AE2035" s="41">
        <v>1201.922</v>
      </c>
      <c r="AF2035" s="41">
        <v>-3.20362</v>
      </c>
      <c r="AG2035" s="42">
        <v>7.89E41</v>
      </c>
      <c r="AH2035" s="51">
        <v>0.041039</v>
      </c>
      <c r="AI2035" s="45" t="s">
        <v>14037</v>
      </c>
      <c r="AJ2035" s="44" t="s">
        <v>397</v>
      </c>
      <c r="AK2035" s="41">
        <v>5441.0</v>
      </c>
      <c r="AL2035" s="40" t="s">
        <v>2224</v>
      </c>
      <c r="AM2035" s="40" t="s">
        <v>7285</v>
      </c>
      <c r="AN2035" s="40" t="s">
        <v>5627</v>
      </c>
      <c r="AO2035" s="44"/>
    </row>
    <row r="2036">
      <c r="A2036" s="41">
        <v>124.0</v>
      </c>
      <c r="B2036" s="42">
        <v>1.67E9</v>
      </c>
      <c r="C2036" s="42">
        <v>3356.0</v>
      </c>
      <c r="D2036" s="40" t="s">
        <v>1243</v>
      </c>
      <c r="E2036" s="41">
        <v>140.0</v>
      </c>
      <c r="F2036" s="41">
        <v>35.0</v>
      </c>
      <c r="G2036" s="41">
        <v>70.0</v>
      </c>
      <c r="H2036" s="41">
        <v>-3.07733</v>
      </c>
      <c r="I2036" s="41">
        <v>10000.0</v>
      </c>
      <c r="J2036" s="41">
        <v>5000.0</v>
      </c>
      <c r="K2036" s="41">
        <v>1200.0</v>
      </c>
      <c r="L2036" s="41">
        <v>600.0</v>
      </c>
      <c r="M2036" s="41">
        <v>50.0</v>
      </c>
      <c r="N2036" s="40" t="s">
        <v>207</v>
      </c>
      <c r="O2036" s="40" t="s">
        <v>1371</v>
      </c>
      <c r="P2036" s="40" t="s">
        <v>7310</v>
      </c>
      <c r="Q2036" s="40" t="s">
        <v>210</v>
      </c>
      <c r="R2036" s="40" t="b">
        <v>0</v>
      </c>
      <c r="S2036" s="40" t="s">
        <v>12879</v>
      </c>
      <c r="T2036" s="40" t="s">
        <v>212</v>
      </c>
      <c r="U2036" s="41">
        <v>0.1</v>
      </c>
      <c r="V2036" s="41">
        <v>0.9</v>
      </c>
      <c r="W2036" s="41">
        <v>0.3</v>
      </c>
      <c r="X2036" s="41">
        <v>0.5</v>
      </c>
      <c r="Y2036" s="40" t="b">
        <v>0</v>
      </c>
      <c r="Z2036" s="40" t="b">
        <v>1</v>
      </c>
      <c r="AA2036" s="40" t="b">
        <v>0</v>
      </c>
      <c r="AB2036" s="40" t="b">
        <v>0</v>
      </c>
      <c r="AC2036" s="41" t="s">
        <v>14038</v>
      </c>
      <c r="AD2036" s="41" t="s">
        <v>14039</v>
      </c>
      <c r="AE2036" s="41">
        <v>1203.46</v>
      </c>
      <c r="AF2036" s="41">
        <v>-3.20417</v>
      </c>
      <c r="AG2036" s="42">
        <v>9.25E40</v>
      </c>
      <c r="AH2036" s="51">
        <v>0.041217</v>
      </c>
      <c r="AI2036" s="45" t="s">
        <v>14040</v>
      </c>
      <c r="AJ2036" s="40" t="s">
        <v>14041</v>
      </c>
      <c r="AK2036" s="41">
        <v>2596.0</v>
      </c>
      <c r="AL2036" s="40" t="s">
        <v>2224</v>
      </c>
      <c r="AM2036" s="40" t="s">
        <v>7285</v>
      </c>
      <c r="AN2036" s="40" t="s">
        <v>5643</v>
      </c>
      <c r="AO2036" s="44"/>
    </row>
    <row r="2037">
      <c r="A2037" s="41">
        <v>237.0</v>
      </c>
      <c r="B2037" s="42">
        <v>1.67E9</v>
      </c>
      <c r="C2037" s="42">
        <v>3356.0</v>
      </c>
      <c r="D2037" s="40" t="s">
        <v>1243</v>
      </c>
      <c r="E2037" s="41">
        <v>140.0</v>
      </c>
      <c r="F2037" s="41">
        <v>35.0</v>
      </c>
      <c r="G2037" s="41">
        <v>70.0</v>
      </c>
      <c r="H2037" s="41">
        <v>-3.07733</v>
      </c>
      <c r="I2037" s="41">
        <v>10000.0</v>
      </c>
      <c r="J2037" s="41">
        <v>5000.0</v>
      </c>
      <c r="K2037" s="41">
        <v>1200.0</v>
      </c>
      <c r="L2037" s="41">
        <v>600.0</v>
      </c>
      <c r="M2037" s="41">
        <v>100.0</v>
      </c>
      <c r="N2037" s="40" t="s">
        <v>207</v>
      </c>
      <c r="O2037" s="40" t="s">
        <v>1371</v>
      </c>
      <c r="P2037" s="40" t="s">
        <v>1372</v>
      </c>
      <c r="Q2037" s="40" t="s">
        <v>210</v>
      </c>
      <c r="R2037" s="40" t="b">
        <v>0</v>
      </c>
      <c r="S2037" s="40" t="s">
        <v>211</v>
      </c>
      <c r="T2037" s="40" t="s">
        <v>212</v>
      </c>
      <c r="U2037" s="41">
        <v>0.1</v>
      </c>
      <c r="V2037" s="41">
        <v>0.9</v>
      </c>
      <c r="W2037" s="41">
        <v>0.2</v>
      </c>
      <c r="X2037" s="41">
        <v>0.4</v>
      </c>
      <c r="Y2037" s="40" t="b">
        <v>0</v>
      </c>
      <c r="Z2037" s="40" t="b">
        <v>1</v>
      </c>
      <c r="AA2037" s="40" t="b">
        <v>0</v>
      </c>
      <c r="AB2037" s="40" t="b">
        <v>0</v>
      </c>
      <c r="AC2037" s="41" t="s">
        <v>14042</v>
      </c>
      <c r="AD2037" s="41" t="s">
        <v>14043</v>
      </c>
      <c r="AE2037" s="41">
        <v>1202.581</v>
      </c>
      <c r="AF2037" s="41">
        <v>-3.20438</v>
      </c>
      <c r="AG2037" s="42">
        <v>1.39E42</v>
      </c>
      <c r="AH2037" s="51">
        <v>0.041285</v>
      </c>
      <c r="AI2037" s="45" t="s">
        <v>14044</v>
      </c>
      <c r="AJ2037" s="40" t="s">
        <v>14045</v>
      </c>
      <c r="AK2037" s="41">
        <v>2481.0</v>
      </c>
      <c r="AL2037" s="40" t="s">
        <v>2224</v>
      </c>
      <c r="AM2037" s="40" t="s">
        <v>7285</v>
      </c>
      <c r="AN2037" s="40" t="s">
        <v>5643</v>
      </c>
      <c r="AO2037" s="44"/>
    </row>
    <row r="2038">
      <c r="A2038" s="41">
        <v>69.0</v>
      </c>
      <c r="B2038" s="42">
        <v>1.67E9</v>
      </c>
      <c r="C2038" s="42">
        <v>3356.0</v>
      </c>
      <c r="D2038" s="40" t="s">
        <v>1243</v>
      </c>
      <c r="E2038" s="41">
        <v>140.0</v>
      </c>
      <c r="F2038" s="41">
        <v>35.0</v>
      </c>
      <c r="G2038" s="41">
        <v>70.0</v>
      </c>
      <c r="H2038" s="41">
        <v>-3.07733</v>
      </c>
      <c r="I2038" s="41">
        <v>10000.0</v>
      </c>
      <c r="J2038" s="41">
        <v>5000.0</v>
      </c>
      <c r="K2038" s="41">
        <v>1200.0</v>
      </c>
      <c r="L2038" s="41">
        <v>600.0</v>
      </c>
      <c r="M2038" s="41">
        <v>30.0</v>
      </c>
      <c r="N2038" s="40" t="s">
        <v>207</v>
      </c>
      <c r="O2038" s="40" t="s">
        <v>1371</v>
      </c>
      <c r="P2038" s="40" t="s">
        <v>1372</v>
      </c>
      <c r="Q2038" s="40" t="s">
        <v>210</v>
      </c>
      <c r="R2038" s="40" t="b">
        <v>0</v>
      </c>
      <c r="S2038" s="40" t="s">
        <v>12879</v>
      </c>
      <c r="T2038" s="40" t="s">
        <v>212</v>
      </c>
      <c r="U2038" s="41">
        <v>0.1</v>
      </c>
      <c r="V2038" s="41">
        <v>0.9</v>
      </c>
      <c r="W2038" s="41">
        <v>0.3</v>
      </c>
      <c r="X2038" s="41">
        <v>0.4</v>
      </c>
      <c r="Y2038" s="40" t="b">
        <v>0</v>
      </c>
      <c r="Z2038" s="40" t="b">
        <v>1</v>
      </c>
      <c r="AA2038" s="40" t="b">
        <v>0</v>
      </c>
      <c r="AB2038" s="40" t="b">
        <v>0</v>
      </c>
      <c r="AC2038" s="41" t="s">
        <v>14046</v>
      </c>
      <c r="AD2038" s="41" t="s">
        <v>13420</v>
      </c>
      <c r="AE2038" s="41">
        <v>1202.954</v>
      </c>
      <c r="AF2038" s="41">
        <v>-3.20518</v>
      </c>
      <c r="AG2038" s="42">
        <v>8.52E41</v>
      </c>
      <c r="AH2038" s="51">
        <v>0.041546</v>
      </c>
      <c r="AI2038" s="45" t="s">
        <v>14047</v>
      </c>
      <c r="AJ2038" s="40" t="s">
        <v>14048</v>
      </c>
      <c r="AK2038" s="41">
        <v>7238.0</v>
      </c>
      <c r="AL2038" s="40" t="s">
        <v>2224</v>
      </c>
      <c r="AM2038" s="40" t="s">
        <v>7285</v>
      </c>
      <c r="AN2038" s="40" t="s">
        <v>5643</v>
      </c>
      <c r="AO2038" s="44"/>
    </row>
    <row r="2039">
      <c r="A2039" s="41">
        <v>73.0</v>
      </c>
      <c r="B2039" s="42">
        <v>1.67E9</v>
      </c>
      <c r="C2039" s="42">
        <v>3356.0</v>
      </c>
      <c r="D2039" s="40" t="s">
        <v>1243</v>
      </c>
      <c r="E2039" s="41">
        <v>140.0</v>
      </c>
      <c r="F2039" s="41">
        <v>35.0</v>
      </c>
      <c r="G2039" s="41">
        <v>70.0</v>
      </c>
      <c r="H2039" s="41">
        <v>-3.07733</v>
      </c>
      <c r="I2039" s="41">
        <v>10000.0</v>
      </c>
      <c r="J2039" s="41">
        <v>5000.0</v>
      </c>
      <c r="K2039" s="41">
        <v>1200.0</v>
      </c>
      <c r="L2039" s="41">
        <v>600.0</v>
      </c>
      <c r="M2039" s="41">
        <v>30.0</v>
      </c>
      <c r="N2039" s="40" t="s">
        <v>207</v>
      </c>
      <c r="O2039" s="40" t="s">
        <v>208</v>
      </c>
      <c r="P2039" s="40" t="s">
        <v>212</v>
      </c>
      <c r="Q2039" s="40" t="s">
        <v>210</v>
      </c>
      <c r="R2039" s="40" t="b">
        <v>0</v>
      </c>
      <c r="S2039" s="40" t="s">
        <v>211</v>
      </c>
      <c r="T2039" s="40" t="s">
        <v>212</v>
      </c>
      <c r="U2039" s="41">
        <v>0.1</v>
      </c>
      <c r="V2039" s="41">
        <v>0.9</v>
      </c>
      <c r="W2039" s="41">
        <v>0.1</v>
      </c>
      <c r="X2039" s="41">
        <v>0.5</v>
      </c>
      <c r="Y2039" s="40" t="b">
        <v>0</v>
      </c>
      <c r="Z2039" s="40" t="b">
        <v>1</v>
      </c>
      <c r="AA2039" s="40" t="b">
        <v>0</v>
      </c>
      <c r="AB2039" s="40" t="b">
        <v>0</v>
      </c>
      <c r="AC2039" s="41" t="s">
        <v>12210</v>
      </c>
      <c r="AD2039" s="41" t="s">
        <v>14049</v>
      </c>
      <c r="AE2039" s="41">
        <v>849.8642</v>
      </c>
      <c r="AF2039" s="41">
        <v>-3.2055</v>
      </c>
      <c r="AG2039" s="42">
        <v>1.04E42</v>
      </c>
      <c r="AH2039" s="51">
        <v>0.04165</v>
      </c>
      <c r="AI2039" s="45" t="s">
        <v>14050</v>
      </c>
      <c r="AJ2039" s="44" t="s">
        <v>397</v>
      </c>
      <c r="AK2039" s="41">
        <v>10000.0</v>
      </c>
      <c r="AL2039" s="40" t="s">
        <v>216</v>
      </c>
      <c r="AM2039" s="40" t="s">
        <v>7285</v>
      </c>
      <c r="AN2039" s="40" t="s">
        <v>5627</v>
      </c>
      <c r="AO2039" s="44"/>
    </row>
    <row r="2040">
      <c r="A2040" s="41">
        <v>247.0</v>
      </c>
      <c r="B2040" s="42">
        <v>1.67E9</v>
      </c>
      <c r="C2040" s="42">
        <v>3356.0</v>
      </c>
      <c r="D2040" s="40" t="s">
        <v>1243</v>
      </c>
      <c r="E2040" s="41">
        <v>140.0</v>
      </c>
      <c r="F2040" s="41">
        <v>35.0</v>
      </c>
      <c r="G2040" s="41">
        <v>70.0</v>
      </c>
      <c r="H2040" s="41">
        <v>-3.07733</v>
      </c>
      <c r="I2040" s="41">
        <v>10000.0</v>
      </c>
      <c r="J2040" s="41">
        <v>5000.0</v>
      </c>
      <c r="K2040" s="41">
        <v>1200.0</v>
      </c>
      <c r="L2040" s="41">
        <v>600.0</v>
      </c>
      <c r="M2040" s="41">
        <v>100.0</v>
      </c>
      <c r="N2040" s="40" t="s">
        <v>207</v>
      </c>
      <c r="O2040" s="40" t="s">
        <v>1371</v>
      </c>
      <c r="P2040" s="40" t="s">
        <v>1372</v>
      </c>
      <c r="Q2040" s="40" t="s">
        <v>210</v>
      </c>
      <c r="R2040" s="40" t="b">
        <v>0</v>
      </c>
      <c r="S2040" s="40" t="s">
        <v>12879</v>
      </c>
      <c r="T2040" s="40" t="s">
        <v>212</v>
      </c>
      <c r="U2040" s="41">
        <v>0.1</v>
      </c>
      <c r="V2040" s="41">
        <v>0.9</v>
      </c>
      <c r="W2040" s="41">
        <v>0.2</v>
      </c>
      <c r="X2040" s="41">
        <v>0.5</v>
      </c>
      <c r="Y2040" s="40" t="b">
        <v>0</v>
      </c>
      <c r="Z2040" s="40" t="b">
        <v>1</v>
      </c>
      <c r="AA2040" s="40" t="b">
        <v>0</v>
      </c>
      <c r="AB2040" s="40" t="b">
        <v>0</v>
      </c>
      <c r="AC2040" s="41" t="s">
        <v>14051</v>
      </c>
      <c r="AD2040" s="41" t="s">
        <v>14052</v>
      </c>
      <c r="AE2040" s="41">
        <v>1203.63</v>
      </c>
      <c r="AF2040" s="41">
        <v>-3.20644</v>
      </c>
      <c r="AG2040" s="42">
        <v>4.81E41</v>
      </c>
      <c r="AH2040" s="51">
        <v>0.041955</v>
      </c>
      <c r="AI2040" s="45" t="s">
        <v>14053</v>
      </c>
      <c r="AJ2040" s="40" t="s">
        <v>14054</v>
      </c>
      <c r="AK2040" s="41">
        <v>1812.0</v>
      </c>
      <c r="AL2040" s="40" t="s">
        <v>2224</v>
      </c>
      <c r="AM2040" s="40" t="s">
        <v>7285</v>
      </c>
      <c r="AN2040" s="40" t="s">
        <v>5643</v>
      </c>
      <c r="AO2040" s="44"/>
    </row>
    <row r="2041">
      <c r="A2041" s="41">
        <v>124.0</v>
      </c>
      <c r="B2041" s="42">
        <v>1.67E9</v>
      </c>
      <c r="C2041" s="42">
        <v>3356.0</v>
      </c>
      <c r="D2041" s="40" t="s">
        <v>1243</v>
      </c>
      <c r="E2041" s="41">
        <v>140.0</v>
      </c>
      <c r="F2041" s="41">
        <v>35.0</v>
      </c>
      <c r="G2041" s="41">
        <v>70.0</v>
      </c>
      <c r="H2041" s="41">
        <v>-3.07733</v>
      </c>
      <c r="I2041" s="41">
        <v>10000.0</v>
      </c>
      <c r="J2041" s="41">
        <v>5000.0</v>
      </c>
      <c r="K2041" s="41">
        <v>1200.0</v>
      </c>
      <c r="L2041" s="41">
        <v>600.0</v>
      </c>
      <c r="M2041" s="41">
        <v>50.0</v>
      </c>
      <c r="N2041" s="40" t="s">
        <v>207</v>
      </c>
      <c r="O2041" s="40" t="s">
        <v>208</v>
      </c>
      <c r="P2041" s="40" t="s">
        <v>7310</v>
      </c>
      <c r="Q2041" s="40" t="s">
        <v>210</v>
      </c>
      <c r="R2041" s="40" t="b">
        <v>0</v>
      </c>
      <c r="S2041" s="40" t="s">
        <v>12879</v>
      </c>
      <c r="T2041" s="40" t="s">
        <v>212</v>
      </c>
      <c r="U2041" s="41">
        <v>0.1</v>
      </c>
      <c r="V2041" s="41">
        <v>0.9</v>
      </c>
      <c r="W2041" s="41">
        <v>0.3</v>
      </c>
      <c r="X2041" s="41">
        <v>0.5</v>
      </c>
      <c r="Y2041" s="40" t="b">
        <v>0</v>
      </c>
      <c r="Z2041" s="40" t="b">
        <v>1</v>
      </c>
      <c r="AA2041" s="40" t="b">
        <v>0</v>
      </c>
      <c r="AB2041" s="40" t="b">
        <v>0</v>
      </c>
      <c r="AC2041" s="41" t="s">
        <v>14055</v>
      </c>
      <c r="AD2041" s="41" t="s">
        <v>14056</v>
      </c>
      <c r="AE2041" s="41">
        <v>1201.769</v>
      </c>
      <c r="AF2041" s="41">
        <v>-3.20661</v>
      </c>
      <c r="AG2041" s="42">
        <v>2.75E41</v>
      </c>
      <c r="AH2041" s="51">
        <v>0.04201</v>
      </c>
      <c r="AI2041" s="45" t="s">
        <v>14057</v>
      </c>
      <c r="AJ2041" s="40" t="s">
        <v>14058</v>
      </c>
      <c r="AK2041" s="41">
        <v>5922.0</v>
      </c>
      <c r="AL2041" s="40" t="s">
        <v>2224</v>
      </c>
      <c r="AM2041" s="40" t="s">
        <v>7285</v>
      </c>
      <c r="AN2041" s="40" t="s">
        <v>5627</v>
      </c>
      <c r="AO2041" s="44"/>
    </row>
    <row r="2042">
      <c r="A2042" s="41">
        <v>213.0</v>
      </c>
      <c r="B2042" s="42">
        <v>1.67E9</v>
      </c>
      <c r="C2042" s="42">
        <v>3356.0</v>
      </c>
      <c r="D2042" s="40" t="s">
        <v>1243</v>
      </c>
      <c r="E2042" s="41">
        <v>140.0</v>
      </c>
      <c r="F2042" s="41">
        <v>35.0</v>
      </c>
      <c r="G2042" s="41">
        <v>70.0</v>
      </c>
      <c r="H2042" s="41">
        <v>-3.07733</v>
      </c>
      <c r="I2042" s="41">
        <v>10000.0</v>
      </c>
      <c r="J2042" s="41">
        <v>5000.0</v>
      </c>
      <c r="K2042" s="41">
        <v>1200.0</v>
      </c>
      <c r="L2042" s="41">
        <v>600.0</v>
      </c>
      <c r="M2042" s="41">
        <v>100.0</v>
      </c>
      <c r="N2042" s="40" t="s">
        <v>207</v>
      </c>
      <c r="O2042" s="40" t="s">
        <v>208</v>
      </c>
      <c r="P2042" s="40" t="s">
        <v>7310</v>
      </c>
      <c r="Q2042" s="40" t="s">
        <v>210</v>
      </c>
      <c r="R2042" s="40" t="b">
        <v>0</v>
      </c>
      <c r="S2042" s="40" t="s">
        <v>12879</v>
      </c>
      <c r="T2042" s="40" t="s">
        <v>212</v>
      </c>
      <c r="U2042" s="41">
        <v>0.1</v>
      </c>
      <c r="V2042" s="41">
        <v>0.9</v>
      </c>
      <c r="W2042" s="41">
        <v>0.3</v>
      </c>
      <c r="X2042" s="41">
        <v>0.4</v>
      </c>
      <c r="Y2042" s="40" t="b">
        <v>0</v>
      </c>
      <c r="Z2042" s="40" t="b">
        <v>1</v>
      </c>
      <c r="AA2042" s="40" t="b">
        <v>0</v>
      </c>
      <c r="AB2042" s="40" t="b">
        <v>0</v>
      </c>
      <c r="AC2042" s="41" t="s">
        <v>14059</v>
      </c>
      <c r="AD2042" s="41" t="s">
        <v>14060</v>
      </c>
      <c r="AE2042" s="41">
        <v>1201.788</v>
      </c>
      <c r="AF2042" s="41">
        <v>-3.20795</v>
      </c>
      <c r="AG2042" s="42">
        <v>5.08E41</v>
      </c>
      <c r="AH2042" s="51">
        <v>0.042447</v>
      </c>
      <c r="AI2042" s="45" t="s">
        <v>14061</v>
      </c>
      <c r="AJ2042" s="40" t="s">
        <v>14062</v>
      </c>
      <c r="AK2042" s="41">
        <v>1684.0</v>
      </c>
      <c r="AL2042" s="40" t="s">
        <v>2224</v>
      </c>
      <c r="AM2042" s="40" t="s">
        <v>7285</v>
      </c>
      <c r="AN2042" s="40" t="s">
        <v>5643</v>
      </c>
      <c r="AO2042" s="44"/>
    </row>
    <row r="2043">
      <c r="A2043" s="41">
        <v>144.0</v>
      </c>
      <c r="B2043" s="42">
        <v>1.67E9</v>
      </c>
      <c r="C2043" s="42">
        <v>3356.0</v>
      </c>
      <c r="D2043" s="40" t="s">
        <v>1243</v>
      </c>
      <c r="E2043" s="41">
        <v>140.0</v>
      </c>
      <c r="F2043" s="41">
        <v>35.0</v>
      </c>
      <c r="G2043" s="41">
        <v>70.0</v>
      </c>
      <c r="H2043" s="41">
        <v>-3.07733</v>
      </c>
      <c r="I2043" s="41">
        <v>10000.0</v>
      </c>
      <c r="J2043" s="41">
        <v>5000.0</v>
      </c>
      <c r="K2043" s="41">
        <v>1200.0</v>
      </c>
      <c r="L2043" s="41">
        <v>600.0</v>
      </c>
      <c r="M2043" s="41">
        <v>50.0</v>
      </c>
      <c r="N2043" s="40" t="s">
        <v>207</v>
      </c>
      <c r="O2043" s="40" t="s">
        <v>208</v>
      </c>
      <c r="P2043" s="40" t="s">
        <v>1372</v>
      </c>
      <c r="Q2043" s="40" t="s">
        <v>210</v>
      </c>
      <c r="R2043" s="40" t="b">
        <v>0</v>
      </c>
      <c r="S2043" s="40" t="s">
        <v>211</v>
      </c>
      <c r="T2043" s="40" t="s">
        <v>212</v>
      </c>
      <c r="U2043" s="41">
        <v>0.1</v>
      </c>
      <c r="V2043" s="41">
        <v>0.9</v>
      </c>
      <c r="W2043" s="41">
        <v>0.1</v>
      </c>
      <c r="X2043" s="41">
        <v>0.4</v>
      </c>
      <c r="Y2043" s="40" t="b">
        <v>0</v>
      </c>
      <c r="Z2043" s="40" t="b">
        <v>1</v>
      </c>
      <c r="AA2043" s="40" t="b">
        <v>0</v>
      </c>
      <c r="AB2043" s="40" t="b">
        <v>0</v>
      </c>
      <c r="AC2043" s="41" t="s">
        <v>14063</v>
      </c>
      <c r="AD2043" s="41" t="s">
        <v>14064</v>
      </c>
      <c r="AE2043" s="41">
        <v>942.1134</v>
      </c>
      <c r="AF2043" s="41">
        <v>-3.20826</v>
      </c>
      <c r="AG2043" s="42">
        <v>1.21E42</v>
      </c>
      <c r="AH2043" s="51">
        <v>0.042549</v>
      </c>
      <c r="AI2043" s="45" t="s">
        <v>14065</v>
      </c>
      <c r="AJ2043" s="44" t="s">
        <v>397</v>
      </c>
      <c r="AK2043" s="41">
        <v>10000.0</v>
      </c>
      <c r="AL2043" s="40" t="s">
        <v>216</v>
      </c>
      <c r="AM2043" s="40" t="s">
        <v>7285</v>
      </c>
      <c r="AN2043" s="40" t="s">
        <v>5627</v>
      </c>
      <c r="AO2043" s="44"/>
    </row>
    <row r="2044">
      <c r="A2044" s="41">
        <v>179.0</v>
      </c>
      <c r="B2044" s="42">
        <v>1.67E9</v>
      </c>
      <c r="C2044" s="42">
        <v>3356.0</v>
      </c>
      <c r="D2044" s="40" t="s">
        <v>1243</v>
      </c>
      <c r="E2044" s="41">
        <v>140.0</v>
      </c>
      <c r="F2044" s="41">
        <v>35.0</v>
      </c>
      <c r="G2044" s="41">
        <v>70.0</v>
      </c>
      <c r="H2044" s="41">
        <v>-3.07733</v>
      </c>
      <c r="I2044" s="41">
        <v>10000.0</v>
      </c>
      <c r="J2044" s="41">
        <v>5000.0</v>
      </c>
      <c r="K2044" s="41">
        <v>1200.0</v>
      </c>
      <c r="L2044" s="41">
        <v>600.0</v>
      </c>
      <c r="M2044" s="41">
        <v>50.0</v>
      </c>
      <c r="N2044" s="40" t="s">
        <v>207</v>
      </c>
      <c r="O2044" s="40" t="s">
        <v>1371</v>
      </c>
      <c r="P2044" s="40" t="s">
        <v>212</v>
      </c>
      <c r="Q2044" s="40" t="s">
        <v>210</v>
      </c>
      <c r="R2044" s="40" t="b">
        <v>0</v>
      </c>
      <c r="S2044" s="40" t="s">
        <v>12879</v>
      </c>
      <c r="T2044" s="40" t="s">
        <v>212</v>
      </c>
      <c r="U2044" s="41">
        <v>0.1</v>
      </c>
      <c r="V2044" s="41">
        <v>0.9</v>
      </c>
      <c r="W2044" s="41">
        <v>0.3</v>
      </c>
      <c r="X2044" s="41">
        <v>0.6</v>
      </c>
      <c r="Y2044" s="40" t="b">
        <v>0</v>
      </c>
      <c r="Z2044" s="40" t="b">
        <v>1</v>
      </c>
      <c r="AA2044" s="40" t="b">
        <v>0</v>
      </c>
      <c r="AB2044" s="40" t="b">
        <v>0</v>
      </c>
      <c r="AC2044" s="41" t="s">
        <v>8745</v>
      </c>
      <c r="AD2044" s="41" t="s">
        <v>14066</v>
      </c>
      <c r="AE2044" s="41">
        <v>1203.103</v>
      </c>
      <c r="AF2044" s="41">
        <v>-3.20829</v>
      </c>
      <c r="AG2044" s="42">
        <v>2.99E41</v>
      </c>
      <c r="AH2044" s="51">
        <v>0.042556</v>
      </c>
      <c r="AI2044" s="45" t="s">
        <v>14067</v>
      </c>
      <c r="AJ2044" s="40" t="s">
        <v>14068</v>
      </c>
      <c r="AK2044" s="41">
        <v>2969.0</v>
      </c>
      <c r="AL2044" s="40" t="s">
        <v>2224</v>
      </c>
      <c r="AM2044" s="40" t="s">
        <v>7285</v>
      </c>
      <c r="AN2044" s="40" t="s">
        <v>5643</v>
      </c>
      <c r="AO2044" s="44"/>
    </row>
    <row r="2045">
      <c r="A2045" s="41">
        <v>56.0</v>
      </c>
      <c r="B2045" s="42">
        <v>1.67E9</v>
      </c>
      <c r="C2045" s="42">
        <v>3356.0</v>
      </c>
      <c r="D2045" s="40" t="s">
        <v>1243</v>
      </c>
      <c r="E2045" s="41">
        <v>140.0</v>
      </c>
      <c r="F2045" s="41">
        <v>35.0</v>
      </c>
      <c r="G2045" s="41">
        <v>70.0</v>
      </c>
      <c r="H2045" s="41">
        <v>-3.07733</v>
      </c>
      <c r="I2045" s="41">
        <v>10000.0</v>
      </c>
      <c r="J2045" s="41">
        <v>5000.0</v>
      </c>
      <c r="K2045" s="41">
        <v>1200.0</v>
      </c>
      <c r="L2045" s="41">
        <v>600.0</v>
      </c>
      <c r="M2045" s="41">
        <v>30.0</v>
      </c>
      <c r="N2045" s="40" t="s">
        <v>207</v>
      </c>
      <c r="O2045" s="40" t="s">
        <v>1371</v>
      </c>
      <c r="P2045" s="40" t="s">
        <v>1372</v>
      </c>
      <c r="Q2045" s="40" t="s">
        <v>210</v>
      </c>
      <c r="R2045" s="40" t="b">
        <v>0</v>
      </c>
      <c r="S2045" s="40" t="s">
        <v>211</v>
      </c>
      <c r="T2045" s="40" t="s">
        <v>212</v>
      </c>
      <c r="U2045" s="41">
        <v>0.1</v>
      </c>
      <c r="V2045" s="41">
        <v>0.9</v>
      </c>
      <c r="W2045" s="41">
        <v>0.1</v>
      </c>
      <c r="X2045" s="41">
        <v>0.6</v>
      </c>
      <c r="Y2045" s="40" t="b">
        <v>0</v>
      </c>
      <c r="Z2045" s="40" t="b">
        <v>1</v>
      </c>
      <c r="AA2045" s="40" t="b">
        <v>0</v>
      </c>
      <c r="AB2045" s="40" t="b">
        <v>0</v>
      </c>
      <c r="AC2045" s="41" t="s">
        <v>11431</v>
      </c>
      <c r="AD2045" s="41" t="s">
        <v>14069</v>
      </c>
      <c r="AE2045" s="41">
        <v>1203.189</v>
      </c>
      <c r="AF2045" s="41">
        <v>-3.20844</v>
      </c>
      <c r="AG2045" s="42">
        <v>8.29E41</v>
      </c>
      <c r="AH2045" s="51">
        <v>0.042607</v>
      </c>
      <c r="AI2045" s="45" t="s">
        <v>14070</v>
      </c>
      <c r="AJ2045" s="44" t="s">
        <v>397</v>
      </c>
      <c r="AK2045" s="41">
        <v>5304.0</v>
      </c>
      <c r="AL2045" s="40" t="s">
        <v>2224</v>
      </c>
      <c r="AM2045" s="40" t="s">
        <v>7285</v>
      </c>
      <c r="AN2045" s="40" t="s">
        <v>5643</v>
      </c>
      <c r="AO2045" s="44"/>
    </row>
    <row r="2046">
      <c r="A2046" s="41">
        <v>87.0</v>
      </c>
      <c r="B2046" s="42">
        <v>1.67E9</v>
      </c>
      <c r="C2046" s="42">
        <v>3356.0</v>
      </c>
      <c r="D2046" s="40" t="s">
        <v>1243</v>
      </c>
      <c r="E2046" s="41">
        <v>140.0</v>
      </c>
      <c r="F2046" s="41">
        <v>35.0</v>
      </c>
      <c r="G2046" s="41">
        <v>70.0</v>
      </c>
      <c r="H2046" s="41">
        <v>-3.07733</v>
      </c>
      <c r="I2046" s="41">
        <v>10000.0</v>
      </c>
      <c r="J2046" s="41">
        <v>5000.0</v>
      </c>
      <c r="K2046" s="41">
        <v>1200.0</v>
      </c>
      <c r="L2046" s="41">
        <v>600.0</v>
      </c>
      <c r="M2046" s="41">
        <v>30.0</v>
      </c>
      <c r="N2046" s="40" t="s">
        <v>207</v>
      </c>
      <c r="O2046" s="40" t="s">
        <v>208</v>
      </c>
      <c r="P2046" s="40" t="s">
        <v>212</v>
      </c>
      <c r="Q2046" s="40" t="s">
        <v>210</v>
      </c>
      <c r="R2046" s="40" t="b">
        <v>0</v>
      </c>
      <c r="S2046" s="40" t="s">
        <v>12879</v>
      </c>
      <c r="T2046" s="40" t="s">
        <v>212</v>
      </c>
      <c r="U2046" s="41">
        <v>0.1</v>
      </c>
      <c r="V2046" s="41">
        <v>0.9</v>
      </c>
      <c r="W2046" s="41">
        <v>0.3</v>
      </c>
      <c r="X2046" s="41">
        <v>0.4</v>
      </c>
      <c r="Y2046" s="40" t="b">
        <v>0</v>
      </c>
      <c r="Z2046" s="40" t="b">
        <v>1</v>
      </c>
      <c r="AA2046" s="40" t="b">
        <v>0</v>
      </c>
      <c r="AB2046" s="40" t="b">
        <v>0</v>
      </c>
      <c r="AC2046" s="41" t="s">
        <v>13289</v>
      </c>
      <c r="AD2046" s="41" t="s">
        <v>14071</v>
      </c>
      <c r="AE2046" s="41">
        <v>664.1889</v>
      </c>
      <c r="AF2046" s="41">
        <v>-3.21056</v>
      </c>
      <c r="AG2046" s="42">
        <v>6.9E41</v>
      </c>
      <c r="AH2046" s="51">
        <v>0.043295</v>
      </c>
      <c r="AI2046" s="45" t="s">
        <v>14072</v>
      </c>
      <c r="AJ2046" s="40" t="s">
        <v>14073</v>
      </c>
      <c r="AK2046" s="41">
        <v>10000.0</v>
      </c>
      <c r="AL2046" s="40" t="s">
        <v>216</v>
      </c>
      <c r="AM2046" s="40" t="s">
        <v>7285</v>
      </c>
      <c r="AN2046" s="40" t="s">
        <v>5627</v>
      </c>
      <c r="AO2046" s="44"/>
    </row>
    <row r="2047">
      <c r="A2047" s="41">
        <v>159.0</v>
      </c>
      <c r="B2047" s="42">
        <v>1.67E9</v>
      </c>
      <c r="C2047" s="42">
        <v>3356.0</v>
      </c>
      <c r="D2047" s="40" t="s">
        <v>1243</v>
      </c>
      <c r="E2047" s="41">
        <v>140.0</v>
      </c>
      <c r="F2047" s="41">
        <v>35.0</v>
      </c>
      <c r="G2047" s="41">
        <v>70.0</v>
      </c>
      <c r="H2047" s="41">
        <v>-3.07733</v>
      </c>
      <c r="I2047" s="41">
        <v>10000.0</v>
      </c>
      <c r="J2047" s="41">
        <v>5000.0</v>
      </c>
      <c r="K2047" s="41">
        <v>1200.0</v>
      </c>
      <c r="L2047" s="41">
        <v>600.0</v>
      </c>
      <c r="M2047" s="41">
        <v>50.0</v>
      </c>
      <c r="N2047" s="40" t="s">
        <v>207</v>
      </c>
      <c r="O2047" s="40" t="s">
        <v>1371</v>
      </c>
      <c r="P2047" s="40" t="s">
        <v>1372</v>
      </c>
      <c r="Q2047" s="40" t="s">
        <v>210</v>
      </c>
      <c r="R2047" s="40" t="b">
        <v>0</v>
      </c>
      <c r="S2047" s="40" t="s">
        <v>12879</v>
      </c>
      <c r="T2047" s="40" t="s">
        <v>212</v>
      </c>
      <c r="U2047" s="41">
        <v>0.1</v>
      </c>
      <c r="V2047" s="41">
        <v>0.9</v>
      </c>
      <c r="W2047" s="41">
        <v>0.3</v>
      </c>
      <c r="X2047" s="41">
        <v>0.4</v>
      </c>
      <c r="Y2047" s="40" t="b">
        <v>0</v>
      </c>
      <c r="Z2047" s="40" t="b">
        <v>1</v>
      </c>
      <c r="AA2047" s="40" t="b">
        <v>0</v>
      </c>
      <c r="AB2047" s="40" t="b">
        <v>0</v>
      </c>
      <c r="AC2047" s="41" t="s">
        <v>14074</v>
      </c>
      <c r="AD2047" s="41" t="s">
        <v>11216</v>
      </c>
      <c r="AE2047" s="41">
        <v>1201.734</v>
      </c>
      <c r="AF2047" s="41">
        <v>-3.21058</v>
      </c>
      <c r="AG2047" s="42">
        <v>5.05E41</v>
      </c>
      <c r="AH2047" s="51">
        <v>0.043303</v>
      </c>
      <c r="AI2047" s="45" t="s">
        <v>14075</v>
      </c>
      <c r="AJ2047" s="40" t="s">
        <v>14076</v>
      </c>
      <c r="AK2047" s="41">
        <v>4606.0</v>
      </c>
      <c r="AL2047" s="40" t="s">
        <v>2224</v>
      </c>
      <c r="AM2047" s="40" t="s">
        <v>7285</v>
      </c>
      <c r="AN2047" s="40" t="s">
        <v>5643</v>
      </c>
      <c r="AO2047" s="44"/>
    </row>
    <row r="2048">
      <c r="A2048" s="41">
        <v>161.0</v>
      </c>
      <c r="B2048" s="42">
        <v>1.67E9</v>
      </c>
      <c r="C2048" s="42">
        <v>3356.0</v>
      </c>
      <c r="D2048" s="40" t="s">
        <v>1243</v>
      </c>
      <c r="E2048" s="41">
        <v>140.0</v>
      </c>
      <c r="F2048" s="41">
        <v>35.0</v>
      </c>
      <c r="G2048" s="41">
        <v>70.0</v>
      </c>
      <c r="H2048" s="41">
        <v>-3.07733</v>
      </c>
      <c r="I2048" s="41">
        <v>10000.0</v>
      </c>
      <c r="J2048" s="41">
        <v>5000.0</v>
      </c>
      <c r="K2048" s="41">
        <v>1200.0</v>
      </c>
      <c r="L2048" s="41">
        <v>600.0</v>
      </c>
      <c r="M2048" s="41">
        <v>50.0</v>
      </c>
      <c r="N2048" s="40" t="s">
        <v>207</v>
      </c>
      <c r="O2048" s="40" t="s">
        <v>1371</v>
      </c>
      <c r="P2048" s="40" t="s">
        <v>1372</v>
      </c>
      <c r="Q2048" s="40" t="s">
        <v>210</v>
      </c>
      <c r="R2048" s="40" t="b">
        <v>0</v>
      </c>
      <c r="S2048" s="40" t="s">
        <v>12879</v>
      </c>
      <c r="T2048" s="40" t="s">
        <v>212</v>
      </c>
      <c r="U2048" s="41">
        <v>0.1</v>
      </c>
      <c r="V2048" s="41">
        <v>0.9</v>
      </c>
      <c r="W2048" s="41">
        <v>0.3</v>
      </c>
      <c r="X2048" s="41">
        <v>0.6</v>
      </c>
      <c r="Y2048" s="40" t="b">
        <v>0</v>
      </c>
      <c r="Z2048" s="40" t="b">
        <v>1</v>
      </c>
      <c r="AA2048" s="40" t="b">
        <v>0</v>
      </c>
      <c r="AB2048" s="40" t="b">
        <v>0</v>
      </c>
      <c r="AC2048" s="41" t="s">
        <v>7301</v>
      </c>
      <c r="AD2048" s="41" t="s">
        <v>10708</v>
      </c>
      <c r="AE2048" s="41">
        <v>1203.114</v>
      </c>
      <c r="AF2048" s="41">
        <v>-3.21064</v>
      </c>
      <c r="AG2048" s="42">
        <v>1.16E42</v>
      </c>
      <c r="AH2048" s="51">
        <v>0.043322</v>
      </c>
      <c r="AI2048" s="45" t="s">
        <v>14077</v>
      </c>
      <c r="AJ2048" s="40" t="s">
        <v>14078</v>
      </c>
      <c r="AK2048" s="41">
        <v>2990.0</v>
      </c>
      <c r="AL2048" s="40" t="s">
        <v>2224</v>
      </c>
      <c r="AM2048" s="40" t="s">
        <v>7285</v>
      </c>
      <c r="AN2048" s="40" t="s">
        <v>5643</v>
      </c>
      <c r="AO2048" s="44"/>
    </row>
    <row r="2049">
      <c r="A2049" s="41">
        <v>0.0</v>
      </c>
      <c r="B2049" s="42">
        <v>1.67E9</v>
      </c>
      <c r="C2049" s="42">
        <v>3356.0</v>
      </c>
      <c r="D2049" s="40" t="s">
        <v>1243</v>
      </c>
      <c r="E2049" s="41">
        <v>140.0</v>
      </c>
      <c r="F2049" s="41">
        <v>35.0</v>
      </c>
      <c r="G2049" s="41">
        <v>70.0</v>
      </c>
      <c r="H2049" s="41">
        <v>-3.07733</v>
      </c>
      <c r="I2049" s="41">
        <v>10000.0</v>
      </c>
      <c r="J2049" s="41">
        <v>5000.0</v>
      </c>
      <c r="K2049" s="41">
        <v>1200.0</v>
      </c>
      <c r="L2049" s="41">
        <v>600.0</v>
      </c>
      <c r="M2049" s="41">
        <v>30.0</v>
      </c>
      <c r="N2049" s="40" t="s">
        <v>207</v>
      </c>
      <c r="O2049" s="40" t="s">
        <v>1371</v>
      </c>
      <c r="P2049" s="40" t="s">
        <v>209</v>
      </c>
      <c r="Q2049" s="40" t="s">
        <v>210</v>
      </c>
      <c r="R2049" s="40" t="b">
        <v>0</v>
      </c>
      <c r="S2049" s="40" t="s">
        <v>211</v>
      </c>
      <c r="T2049" s="40" t="s">
        <v>212</v>
      </c>
      <c r="U2049" s="41">
        <v>0.1</v>
      </c>
      <c r="V2049" s="41">
        <v>0.9</v>
      </c>
      <c r="W2049" s="41">
        <v>0.1</v>
      </c>
      <c r="X2049" s="41">
        <v>0.4</v>
      </c>
      <c r="Y2049" s="40" t="b">
        <v>0</v>
      </c>
      <c r="Z2049" s="40" t="b">
        <v>1</v>
      </c>
      <c r="AA2049" s="40" t="b">
        <v>0</v>
      </c>
      <c r="AB2049" s="40" t="b">
        <v>0</v>
      </c>
      <c r="AC2049" s="41" t="s">
        <v>13934</v>
      </c>
      <c r="AD2049" s="41" t="s">
        <v>13935</v>
      </c>
      <c r="AE2049" s="41">
        <v>1200.968</v>
      </c>
      <c r="AF2049" s="41">
        <v>-3.21113</v>
      </c>
      <c r="AG2049" s="42">
        <v>4.87E41</v>
      </c>
      <c r="AH2049" s="51">
        <v>0.043481</v>
      </c>
      <c r="AI2049" s="45" t="s">
        <v>14079</v>
      </c>
      <c r="AJ2049" s="44" t="s">
        <v>397</v>
      </c>
      <c r="AK2049" s="41">
        <v>7509.0</v>
      </c>
      <c r="AL2049" s="40" t="s">
        <v>2224</v>
      </c>
      <c r="AM2049" s="40" t="s">
        <v>7285</v>
      </c>
      <c r="AN2049" s="40" t="s">
        <v>5643</v>
      </c>
      <c r="AO2049" s="44"/>
    </row>
    <row r="2050">
      <c r="A2050" s="41">
        <v>57.0</v>
      </c>
      <c r="B2050" s="42">
        <v>1.67E9</v>
      </c>
      <c r="C2050" s="42">
        <v>3356.0</v>
      </c>
      <c r="D2050" s="40" t="s">
        <v>1243</v>
      </c>
      <c r="E2050" s="41">
        <v>140.0</v>
      </c>
      <c r="F2050" s="41">
        <v>35.0</v>
      </c>
      <c r="G2050" s="41">
        <v>70.0</v>
      </c>
      <c r="H2050" s="41">
        <v>-3.07733</v>
      </c>
      <c r="I2050" s="41">
        <v>10000.0</v>
      </c>
      <c r="J2050" s="41">
        <v>5000.0</v>
      </c>
      <c r="K2050" s="41">
        <v>1200.0</v>
      </c>
      <c r="L2050" s="41">
        <v>600.0</v>
      </c>
      <c r="M2050" s="41">
        <v>30.0</v>
      </c>
      <c r="N2050" s="40" t="s">
        <v>207</v>
      </c>
      <c r="O2050" s="40" t="s">
        <v>208</v>
      </c>
      <c r="P2050" s="40" t="s">
        <v>1372</v>
      </c>
      <c r="Q2050" s="40" t="s">
        <v>210</v>
      </c>
      <c r="R2050" s="40" t="b">
        <v>0</v>
      </c>
      <c r="S2050" s="40" t="s">
        <v>211</v>
      </c>
      <c r="T2050" s="40" t="s">
        <v>212</v>
      </c>
      <c r="U2050" s="41">
        <v>0.1</v>
      </c>
      <c r="V2050" s="41">
        <v>0.9</v>
      </c>
      <c r="W2050" s="41">
        <v>0.2</v>
      </c>
      <c r="X2050" s="41">
        <v>0.4</v>
      </c>
      <c r="Y2050" s="40" t="b">
        <v>0</v>
      </c>
      <c r="Z2050" s="40" t="b">
        <v>1</v>
      </c>
      <c r="AA2050" s="40" t="b">
        <v>0</v>
      </c>
      <c r="AB2050" s="40" t="b">
        <v>0</v>
      </c>
      <c r="AC2050" s="41" t="s">
        <v>14080</v>
      </c>
      <c r="AD2050" s="41" t="s">
        <v>14081</v>
      </c>
      <c r="AE2050" s="41">
        <v>677.2844</v>
      </c>
      <c r="AF2050" s="41">
        <v>-3.21158</v>
      </c>
      <c r="AG2050" s="42">
        <v>3.2E41</v>
      </c>
      <c r="AH2050" s="51">
        <v>0.043625</v>
      </c>
      <c r="AI2050" s="45" t="s">
        <v>14082</v>
      </c>
      <c r="AJ2050" s="45">
        <v>3.20154749139253E251</v>
      </c>
      <c r="AK2050" s="41">
        <v>10000.0</v>
      </c>
      <c r="AL2050" s="40" t="s">
        <v>216</v>
      </c>
      <c r="AM2050" s="40" t="s">
        <v>7285</v>
      </c>
      <c r="AN2050" s="40" t="s">
        <v>5627</v>
      </c>
      <c r="AO2050" s="44"/>
    </row>
    <row r="2051">
      <c r="A2051" s="41">
        <v>221.0</v>
      </c>
      <c r="B2051" s="42">
        <v>1.67E9</v>
      </c>
      <c r="C2051" s="42">
        <v>3356.0</v>
      </c>
      <c r="D2051" s="40" t="s">
        <v>1243</v>
      </c>
      <c r="E2051" s="41">
        <v>140.0</v>
      </c>
      <c r="F2051" s="41">
        <v>35.0</v>
      </c>
      <c r="G2051" s="41">
        <v>70.0</v>
      </c>
      <c r="H2051" s="41">
        <v>-3.07733</v>
      </c>
      <c r="I2051" s="41">
        <v>10000.0</v>
      </c>
      <c r="J2051" s="41">
        <v>5000.0</v>
      </c>
      <c r="K2051" s="41">
        <v>1200.0</v>
      </c>
      <c r="L2051" s="41">
        <v>600.0</v>
      </c>
      <c r="M2051" s="41">
        <v>100.0</v>
      </c>
      <c r="N2051" s="40" t="s">
        <v>207</v>
      </c>
      <c r="O2051" s="40" t="s">
        <v>1371</v>
      </c>
      <c r="P2051" s="40" t="s">
        <v>7305</v>
      </c>
      <c r="Q2051" s="40" t="s">
        <v>210</v>
      </c>
      <c r="R2051" s="40" t="b">
        <v>0</v>
      </c>
      <c r="S2051" s="40" t="s">
        <v>211</v>
      </c>
      <c r="T2051" s="40" t="s">
        <v>212</v>
      </c>
      <c r="U2051" s="41">
        <v>0.1</v>
      </c>
      <c r="V2051" s="41">
        <v>0.9</v>
      </c>
      <c r="W2051" s="41">
        <v>0.2</v>
      </c>
      <c r="X2051" s="41">
        <v>0.6</v>
      </c>
      <c r="Y2051" s="40" t="b">
        <v>0</v>
      </c>
      <c r="Z2051" s="40" t="b">
        <v>1</v>
      </c>
      <c r="AA2051" s="40" t="b">
        <v>0</v>
      </c>
      <c r="AB2051" s="40" t="b">
        <v>0</v>
      </c>
      <c r="AC2051" s="41" t="s">
        <v>14083</v>
      </c>
      <c r="AD2051" s="41" t="s">
        <v>14084</v>
      </c>
      <c r="AE2051" s="41">
        <v>1203.942</v>
      </c>
      <c r="AF2051" s="41">
        <v>-3.21305</v>
      </c>
      <c r="AG2051" s="42">
        <v>1.39E42</v>
      </c>
      <c r="AH2051" s="51">
        <v>0.044106</v>
      </c>
      <c r="AI2051" s="45" t="s">
        <v>14085</v>
      </c>
      <c r="AJ2051" s="40" t="s">
        <v>14086</v>
      </c>
      <c r="AK2051" s="41">
        <v>1545.0</v>
      </c>
      <c r="AL2051" s="40" t="s">
        <v>2224</v>
      </c>
      <c r="AM2051" s="40" t="s">
        <v>7285</v>
      </c>
      <c r="AN2051" s="40" t="s">
        <v>5643</v>
      </c>
      <c r="AO2051" s="44"/>
    </row>
    <row r="2052">
      <c r="A2052" s="41">
        <v>237.0</v>
      </c>
      <c r="B2052" s="42">
        <v>1.67E9</v>
      </c>
      <c r="C2052" s="42">
        <v>3356.0</v>
      </c>
      <c r="D2052" s="40" t="s">
        <v>1243</v>
      </c>
      <c r="E2052" s="41">
        <v>140.0</v>
      </c>
      <c r="F2052" s="41">
        <v>35.0</v>
      </c>
      <c r="G2052" s="41">
        <v>70.0</v>
      </c>
      <c r="H2052" s="41">
        <v>-3.07733</v>
      </c>
      <c r="I2052" s="41">
        <v>10000.0</v>
      </c>
      <c r="J2052" s="41">
        <v>5000.0</v>
      </c>
      <c r="K2052" s="41">
        <v>1200.0</v>
      </c>
      <c r="L2052" s="41">
        <v>600.0</v>
      </c>
      <c r="M2052" s="41">
        <v>100.0</v>
      </c>
      <c r="N2052" s="40" t="s">
        <v>207</v>
      </c>
      <c r="O2052" s="40" t="s">
        <v>208</v>
      </c>
      <c r="P2052" s="40" t="s">
        <v>1372</v>
      </c>
      <c r="Q2052" s="40" t="s">
        <v>210</v>
      </c>
      <c r="R2052" s="40" t="b">
        <v>0</v>
      </c>
      <c r="S2052" s="40" t="s">
        <v>211</v>
      </c>
      <c r="T2052" s="40" t="s">
        <v>212</v>
      </c>
      <c r="U2052" s="41">
        <v>0.1</v>
      </c>
      <c r="V2052" s="41">
        <v>0.9</v>
      </c>
      <c r="W2052" s="41">
        <v>0.2</v>
      </c>
      <c r="X2052" s="41">
        <v>0.4</v>
      </c>
      <c r="Y2052" s="40" t="b">
        <v>0</v>
      </c>
      <c r="Z2052" s="40" t="b">
        <v>1</v>
      </c>
      <c r="AA2052" s="40" t="b">
        <v>0</v>
      </c>
      <c r="AB2052" s="40" t="b">
        <v>0</v>
      </c>
      <c r="AC2052" s="41" t="s">
        <v>14087</v>
      </c>
      <c r="AD2052" s="41" t="s">
        <v>14088</v>
      </c>
      <c r="AE2052" s="41">
        <v>1202.1</v>
      </c>
      <c r="AF2052" s="41">
        <v>-3.21341</v>
      </c>
      <c r="AG2052" s="42">
        <v>1.38E42</v>
      </c>
      <c r="AH2052" s="51">
        <v>0.044222</v>
      </c>
      <c r="AI2052" s="45" t="s">
        <v>14089</v>
      </c>
      <c r="AJ2052" s="40" t="s">
        <v>14090</v>
      </c>
      <c r="AK2052" s="41">
        <v>2422.0</v>
      </c>
      <c r="AL2052" s="40" t="s">
        <v>2224</v>
      </c>
      <c r="AM2052" s="40" t="s">
        <v>7285</v>
      </c>
      <c r="AN2052" s="40" t="s">
        <v>5643</v>
      </c>
      <c r="AO2052" s="44"/>
    </row>
    <row r="2053">
      <c r="A2053" s="41">
        <v>70.0</v>
      </c>
      <c r="B2053" s="42">
        <v>1.67E9</v>
      </c>
      <c r="C2053" s="42">
        <v>3356.0</v>
      </c>
      <c r="D2053" s="40" t="s">
        <v>1243</v>
      </c>
      <c r="E2053" s="41">
        <v>140.0</v>
      </c>
      <c r="F2053" s="41">
        <v>35.0</v>
      </c>
      <c r="G2053" s="41">
        <v>70.0</v>
      </c>
      <c r="H2053" s="41">
        <v>-3.07733</v>
      </c>
      <c r="I2053" s="41">
        <v>10000.0</v>
      </c>
      <c r="J2053" s="41">
        <v>5000.0</v>
      </c>
      <c r="K2053" s="41">
        <v>1200.0</v>
      </c>
      <c r="L2053" s="41">
        <v>600.0</v>
      </c>
      <c r="M2053" s="41">
        <v>30.0</v>
      </c>
      <c r="N2053" s="40" t="s">
        <v>207</v>
      </c>
      <c r="O2053" s="40" t="s">
        <v>1371</v>
      </c>
      <c r="P2053" s="40" t="s">
        <v>1372</v>
      </c>
      <c r="Q2053" s="40" t="s">
        <v>210</v>
      </c>
      <c r="R2053" s="40" t="b">
        <v>0</v>
      </c>
      <c r="S2053" s="40" t="s">
        <v>12879</v>
      </c>
      <c r="T2053" s="40" t="s">
        <v>212</v>
      </c>
      <c r="U2053" s="41">
        <v>0.1</v>
      </c>
      <c r="V2053" s="41">
        <v>0.9</v>
      </c>
      <c r="W2053" s="41">
        <v>0.3</v>
      </c>
      <c r="X2053" s="41">
        <v>0.5</v>
      </c>
      <c r="Y2053" s="40" t="b">
        <v>0</v>
      </c>
      <c r="Z2053" s="40" t="b">
        <v>1</v>
      </c>
      <c r="AA2053" s="40" t="b">
        <v>0</v>
      </c>
      <c r="AB2053" s="40" t="b">
        <v>0</v>
      </c>
      <c r="AC2053" s="41" t="s">
        <v>4485</v>
      </c>
      <c r="AD2053" s="41" t="s">
        <v>14091</v>
      </c>
      <c r="AE2053" s="41">
        <v>1202.056</v>
      </c>
      <c r="AF2053" s="41">
        <v>-3.21364</v>
      </c>
      <c r="AG2053" s="42">
        <v>4.89E41</v>
      </c>
      <c r="AH2053" s="51">
        <v>0.044295</v>
      </c>
      <c r="AI2053" s="45" t="s">
        <v>14092</v>
      </c>
      <c r="AJ2053" s="40" t="s">
        <v>14093</v>
      </c>
      <c r="AK2053" s="41">
        <v>5843.0</v>
      </c>
      <c r="AL2053" s="40" t="s">
        <v>2224</v>
      </c>
      <c r="AM2053" s="40" t="s">
        <v>7285</v>
      </c>
      <c r="AN2053" s="40" t="s">
        <v>5643</v>
      </c>
      <c r="AO2053" s="44"/>
    </row>
    <row r="2054">
      <c r="A2054" s="41">
        <v>146.0</v>
      </c>
      <c r="B2054" s="42">
        <v>1.67E9</v>
      </c>
      <c r="C2054" s="42">
        <v>3356.0</v>
      </c>
      <c r="D2054" s="40" t="s">
        <v>1243</v>
      </c>
      <c r="E2054" s="41">
        <v>140.0</v>
      </c>
      <c r="F2054" s="41">
        <v>35.0</v>
      </c>
      <c r="G2054" s="41">
        <v>70.0</v>
      </c>
      <c r="H2054" s="41">
        <v>-3.07733</v>
      </c>
      <c r="I2054" s="41">
        <v>10000.0</v>
      </c>
      <c r="J2054" s="41">
        <v>5000.0</v>
      </c>
      <c r="K2054" s="41">
        <v>1200.0</v>
      </c>
      <c r="L2054" s="41">
        <v>600.0</v>
      </c>
      <c r="M2054" s="41">
        <v>50.0</v>
      </c>
      <c r="N2054" s="40" t="s">
        <v>207</v>
      </c>
      <c r="O2054" s="40" t="s">
        <v>1371</v>
      </c>
      <c r="P2054" s="40" t="s">
        <v>1372</v>
      </c>
      <c r="Q2054" s="40" t="s">
        <v>210</v>
      </c>
      <c r="R2054" s="40" t="b">
        <v>0</v>
      </c>
      <c r="S2054" s="40" t="s">
        <v>211</v>
      </c>
      <c r="T2054" s="40" t="s">
        <v>212</v>
      </c>
      <c r="U2054" s="41">
        <v>0.1</v>
      </c>
      <c r="V2054" s="41">
        <v>0.9</v>
      </c>
      <c r="W2054" s="41">
        <v>0.1</v>
      </c>
      <c r="X2054" s="41">
        <v>0.6</v>
      </c>
      <c r="Y2054" s="40" t="b">
        <v>0</v>
      </c>
      <c r="Z2054" s="40" t="b">
        <v>1</v>
      </c>
      <c r="AA2054" s="40" t="b">
        <v>0</v>
      </c>
      <c r="AB2054" s="40" t="b">
        <v>0</v>
      </c>
      <c r="AC2054" s="41" t="s">
        <v>14094</v>
      </c>
      <c r="AD2054" s="41" t="s">
        <v>14095</v>
      </c>
      <c r="AE2054" s="41">
        <v>1202.272</v>
      </c>
      <c r="AF2054" s="41">
        <v>-3.21393</v>
      </c>
      <c r="AG2054" s="42">
        <v>4.87E41</v>
      </c>
      <c r="AH2054" s="51">
        <v>0.044389</v>
      </c>
      <c r="AI2054" s="45" t="s">
        <v>14096</v>
      </c>
      <c r="AJ2054" s="44" t="s">
        <v>397</v>
      </c>
      <c r="AK2054" s="41">
        <v>3248.0</v>
      </c>
      <c r="AL2054" s="40" t="s">
        <v>2224</v>
      </c>
      <c r="AM2054" s="40" t="s">
        <v>7285</v>
      </c>
      <c r="AN2054" s="40" t="s">
        <v>5643</v>
      </c>
      <c r="AO2054" s="44"/>
    </row>
    <row r="2055">
      <c r="A2055" s="41">
        <v>61.0</v>
      </c>
      <c r="B2055" s="42">
        <v>1.67E9</v>
      </c>
      <c r="C2055" s="42">
        <v>3356.0</v>
      </c>
      <c r="D2055" s="40" t="s">
        <v>1243</v>
      </c>
      <c r="E2055" s="41">
        <v>140.0</v>
      </c>
      <c r="F2055" s="41">
        <v>35.0</v>
      </c>
      <c r="G2055" s="41">
        <v>70.0</v>
      </c>
      <c r="H2055" s="41">
        <v>-3.07733</v>
      </c>
      <c r="I2055" s="41">
        <v>10000.0</v>
      </c>
      <c r="J2055" s="41">
        <v>5000.0</v>
      </c>
      <c r="K2055" s="41">
        <v>1200.0</v>
      </c>
      <c r="L2055" s="41">
        <v>600.0</v>
      </c>
      <c r="M2055" s="41">
        <v>30.0</v>
      </c>
      <c r="N2055" s="40" t="s">
        <v>207</v>
      </c>
      <c r="O2055" s="40" t="s">
        <v>208</v>
      </c>
      <c r="P2055" s="40" t="s">
        <v>1372</v>
      </c>
      <c r="Q2055" s="40" t="s">
        <v>210</v>
      </c>
      <c r="R2055" s="40" t="b">
        <v>0</v>
      </c>
      <c r="S2055" s="40" t="s">
        <v>211</v>
      </c>
      <c r="T2055" s="40" t="s">
        <v>212</v>
      </c>
      <c r="U2055" s="41">
        <v>0.1</v>
      </c>
      <c r="V2055" s="41">
        <v>0.9</v>
      </c>
      <c r="W2055" s="41">
        <v>0.3</v>
      </c>
      <c r="X2055" s="41">
        <v>0.5</v>
      </c>
      <c r="Y2055" s="40" t="b">
        <v>0</v>
      </c>
      <c r="Z2055" s="40" t="b">
        <v>1</v>
      </c>
      <c r="AA2055" s="40" t="b">
        <v>0</v>
      </c>
      <c r="AB2055" s="40" t="b">
        <v>0</v>
      </c>
      <c r="AC2055" s="41" t="s">
        <v>14097</v>
      </c>
      <c r="AD2055" s="41" t="s">
        <v>14098</v>
      </c>
      <c r="AE2055" s="41">
        <v>875.6234</v>
      </c>
      <c r="AF2055" s="41">
        <v>-3.21502</v>
      </c>
      <c r="AG2055" s="42">
        <v>1.63E41</v>
      </c>
      <c r="AH2055" s="51">
        <v>0.044743</v>
      </c>
      <c r="AI2055" s="45" t="s">
        <v>14099</v>
      </c>
      <c r="AJ2055" s="40" t="s">
        <v>14100</v>
      </c>
      <c r="AK2055" s="41">
        <v>10000.0</v>
      </c>
      <c r="AL2055" s="40" t="s">
        <v>216</v>
      </c>
      <c r="AM2055" s="40" t="s">
        <v>7285</v>
      </c>
      <c r="AN2055" s="40" t="s">
        <v>5627</v>
      </c>
      <c r="AO2055" s="44"/>
    </row>
    <row r="2056">
      <c r="A2056" s="41">
        <v>178.0</v>
      </c>
      <c r="B2056" s="42">
        <v>1.67E9</v>
      </c>
      <c r="C2056" s="42">
        <v>3356.0</v>
      </c>
      <c r="D2056" s="40" t="s">
        <v>1243</v>
      </c>
      <c r="E2056" s="41">
        <v>140.0</v>
      </c>
      <c r="F2056" s="41">
        <v>35.0</v>
      </c>
      <c r="G2056" s="41">
        <v>70.0</v>
      </c>
      <c r="H2056" s="41">
        <v>-3.07733</v>
      </c>
      <c r="I2056" s="41">
        <v>10000.0</v>
      </c>
      <c r="J2056" s="41">
        <v>5000.0</v>
      </c>
      <c r="K2056" s="41">
        <v>1200.0</v>
      </c>
      <c r="L2056" s="41">
        <v>600.0</v>
      </c>
      <c r="M2056" s="41">
        <v>50.0</v>
      </c>
      <c r="N2056" s="40" t="s">
        <v>207</v>
      </c>
      <c r="O2056" s="40" t="s">
        <v>208</v>
      </c>
      <c r="P2056" s="40" t="s">
        <v>212</v>
      </c>
      <c r="Q2056" s="40" t="s">
        <v>210</v>
      </c>
      <c r="R2056" s="40" t="b">
        <v>0</v>
      </c>
      <c r="S2056" s="40" t="s">
        <v>12879</v>
      </c>
      <c r="T2056" s="40" t="s">
        <v>212</v>
      </c>
      <c r="U2056" s="41">
        <v>0.1</v>
      </c>
      <c r="V2056" s="41">
        <v>0.9</v>
      </c>
      <c r="W2056" s="41">
        <v>0.3</v>
      </c>
      <c r="X2056" s="41">
        <v>0.5</v>
      </c>
      <c r="Y2056" s="40" t="b">
        <v>0</v>
      </c>
      <c r="Z2056" s="40" t="b">
        <v>1</v>
      </c>
      <c r="AA2056" s="40" t="b">
        <v>0</v>
      </c>
      <c r="AB2056" s="40" t="b">
        <v>0</v>
      </c>
      <c r="AC2056" s="41" t="s">
        <v>14101</v>
      </c>
      <c r="AD2056" s="41" t="s">
        <v>14102</v>
      </c>
      <c r="AE2056" s="41">
        <v>1202.674</v>
      </c>
      <c r="AF2056" s="41">
        <v>-3.21542</v>
      </c>
      <c r="AG2056" s="42">
        <v>1.39E42</v>
      </c>
      <c r="AH2056" s="51">
        <v>0.044874</v>
      </c>
      <c r="AI2056" s="45" t="s">
        <v>14103</v>
      </c>
      <c r="AJ2056" s="40" t="s">
        <v>14104</v>
      </c>
      <c r="AK2056" s="41">
        <v>3729.0</v>
      </c>
      <c r="AL2056" s="40" t="s">
        <v>2224</v>
      </c>
      <c r="AM2056" s="40" t="s">
        <v>7285</v>
      </c>
      <c r="AN2056" s="40" t="s">
        <v>5643</v>
      </c>
      <c r="AO2056" s="44"/>
    </row>
    <row r="2057">
      <c r="A2057" s="41">
        <v>119.0</v>
      </c>
      <c r="B2057" s="42">
        <v>1.67E9</v>
      </c>
      <c r="C2057" s="42">
        <v>3356.0</v>
      </c>
      <c r="D2057" s="40" t="s">
        <v>1243</v>
      </c>
      <c r="E2057" s="41">
        <v>140.0</v>
      </c>
      <c r="F2057" s="41">
        <v>35.0</v>
      </c>
      <c r="G2057" s="41">
        <v>70.0</v>
      </c>
      <c r="H2057" s="41">
        <v>-3.07733</v>
      </c>
      <c r="I2057" s="41">
        <v>10000.0</v>
      </c>
      <c r="J2057" s="41">
        <v>5000.0</v>
      </c>
      <c r="K2057" s="41">
        <v>1200.0</v>
      </c>
      <c r="L2057" s="41">
        <v>600.0</v>
      </c>
      <c r="M2057" s="41">
        <v>50.0</v>
      </c>
      <c r="N2057" s="40" t="s">
        <v>207</v>
      </c>
      <c r="O2057" s="40" t="s">
        <v>1371</v>
      </c>
      <c r="P2057" s="40" t="s">
        <v>7310</v>
      </c>
      <c r="Q2057" s="40" t="s">
        <v>210</v>
      </c>
      <c r="R2057" s="40" t="b">
        <v>0</v>
      </c>
      <c r="S2057" s="40" t="s">
        <v>12879</v>
      </c>
      <c r="T2057" s="40" t="s">
        <v>212</v>
      </c>
      <c r="U2057" s="41">
        <v>0.1</v>
      </c>
      <c r="V2057" s="41">
        <v>0.9</v>
      </c>
      <c r="W2057" s="41">
        <v>0.1</v>
      </c>
      <c r="X2057" s="41">
        <v>0.6</v>
      </c>
      <c r="Y2057" s="40" t="b">
        <v>0</v>
      </c>
      <c r="Z2057" s="40" t="b">
        <v>1</v>
      </c>
      <c r="AA2057" s="40" t="b">
        <v>0</v>
      </c>
      <c r="AB2057" s="40" t="b">
        <v>0</v>
      </c>
      <c r="AC2057" s="41" t="s">
        <v>14105</v>
      </c>
      <c r="AD2057" s="41" t="s">
        <v>14106</v>
      </c>
      <c r="AE2057" s="41">
        <v>1202.278</v>
      </c>
      <c r="AF2057" s="41">
        <v>-3.2159</v>
      </c>
      <c r="AG2057" s="42">
        <v>5.11E41</v>
      </c>
      <c r="AH2057" s="51">
        <v>0.04503</v>
      </c>
      <c r="AI2057" s="45" t="s">
        <v>14107</v>
      </c>
      <c r="AJ2057" s="44" t="s">
        <v>397</v>
      </c>
      <c r="AK2057" s="41">
        <v>2296.0</v>
      </c>
      <c r="AL2057" s="40" t="s">
        <v>2224</v>
      </c>
      <c r="AM2057" s="40" t="s">
        <v>7285</v>
      </c>
      <c r="AN2057" s="40" t="s">
        <v>5643</v>
      </c>
      <c r="AO2057" s="44"/>
    </row>
    <row r="2058">
      <c r="A2058" s="41">
        <v>214.0</v>
      </c>
      <c r="B2058" s="42">
        <v>1.67E9</v>
      </c>
      <c r="C2058" s="42">
        <v>3356.0</v>
      </c>
      <c r="D2058" s="40" t="s">
        <v>1243</v>
      </c>
      <c r="E2058" s="41">
        <v>140.0</v>
      </c>
      <c r="F2058" s="41">
        <v>35.0</v>
      </c>
      <c r="G2058" s="41">
        <v>70.0</v>
      </c>
      <c r="H2058" s="41">
        <v>-3.07733</v>
      </c>
      <c r="I2058" s="41">
        <v>10000.0</v>
      </c>
      <c r="J2058" s="41">
        <v>5000.0</v>
      </c>
      <c r="K2058" s="41">
        <v>1200.0</v>
      </c>
      <c r="L2058" s="41">
        <v>600.0</v>
      </c>
      <c r="M2058" s="41">
        <v>100.0</v>
      </c>
      <c r="N2058" s="40" t="s">
        <v>207</v>
      </c>
      <c r="O2058" s="40" t="s">
        <v>1371</v>
      </c>
      <c r="P2058" s="40" t="s">
        <v>7310</v>
      </c>
      <c r="Q2058" s="40" t="s">
        <v>210</v>
      </c>
      <c r="R2058" s="40" t="b">
        <v>0</v>
      </c>
      <c r="S2058" s="40" t="s">
        <v>12879</v>
      </c>
      <c r="T2058" s="40" t="s">
        <v>212</v>
      </c>
      <c r="U2058" s="41">
        <v>0.1</v>
      </c>
      <c r="V2058" s="41">
        <v>0.9</v>
      </c>
      <c r="W2058" s="41">
        <v>0.3</v>
      </c>
      <c r="X2058" s="41">
        <v>0.5</v>
      </c>
      <c r="Y2058" s="40" t="b">
        <v>0</v>
      </c>
      <c r="Z2058" s="40" t="b">
        <v>1</v>
      </c>
      <c r="AA2058" s="40" t="b">
        <v>0</v>
      </c>
      <c r="AB2058" s="40" t="b">
        <v>0</v>
      </c>
      <c r="AC2058" s="41" t="s">
        <v>14108</v>
      </c>
      <c r="AD2058" s="41" t="s">
        <v>14109</v>
      </c>
      <c r="AE2058" s="41">
        <v>1202.518</v>
      </c>
      <c r="AF2058" s="41">
        <v>-3.21616</v>
      </c>
      <c r="AG2058" s="42">
        <v>6.71E41</v>
      </c>
      <c r="AH2058" s="51">
        <v>0.045114</v>
      </c>
      <c r="AI2058" s="45" t="s">
        <v>14110</v>
      </c>
      <c r="AJ2058" s="40" t="s">
        <v>14111</v>
      </c>
      <c r="AK2058" s="41">
        <v>1435.0</v>
      </c>
      <c r="AL2058" s="40" t="s">
        <v>2224</v>
      </c>
      <c r="AM2058" s="40" t="s">
        <v>7285</v>
      </c>
      <c r="AN2058" s="40" t="s">
        <v>5643</v>
      </c>
      <c r="AO2058" s="44"/>
    </row>
    <row r="2059">
      <c r="A2059" s="41">
        <v>259.0</v>
      </c>
      <c r="B2059" s="42">
        <v>1.67E9</v>
      </c>
      <c r="C2059" s="42">
        <v>3356.0</v>
      </c>
      <c r="D2059" s="40" t="s">
        <v>1243</v>
      </c>
      <c r="E2059" s="41">
        <v>140.0</v>
      </c>
      <c r="F2059" s="41">
        <v>35.0</v>
      </c>
      <c r="G2059" s="41">
        <v>70.0</v>
      </c>
      <c r="H2059" s="41">
        <v>-3.07733</v>
      </c>
      <c r="I2059" s="41">
        <v>10000.0</v>
      </c>
      <c r="J2059" s="41">
        <v>5000.0</v>
      </c>
      <c r="K2059" s="41">
        <v>1200.0</v>
      </c>
      <c r="L2059" s="41">
        <v>600.0</v>
      </c>
      <c r="M2059" s="41">
        <v>100.0</v>
      </c>
      <c r="N2059" s="40" t="s">
        <v>207</v>
      </c>
      <c r="O2059" s="40" t="s">
        <v>1371</v>
      </c>
      <c r="P2059" s="40" t="s">
        <v>212</v>
      </c>
      <c r="Q2059" s="40" t="s">
        <v>210</v>
      </c>
      <c r="R2059" s="40" t="b">
        <v>0</v>
      </c>
      <c r="S2059" s="40" t="s">
        <v>211</v>
      </c>
      <c r="T2059" s="40" t="s">
        <v>212</v>
      </c>
      <c r="U2059" s="41">
        <v>0.1</v>
      </c>
      <c r="V2059" s="41">
        <v>0.9</v>
      </c>
      <c r="W2059" s="41">
        <v>0.3</v>
      </c>
      <c r="X2059" s="41">
        <v>0.5</v>
      </c>
      <c r="Y2059" s="40" t="b">
        <v>0</v>
      </c>
      <c r="Z2059" s="40" t="b">
        <v>1</v>
      </c>
      <c r="AA2059" s="40" t="b">
        <v>0</v>
      </c>
      <c r="AB2059" s="40" t="b">
        <v>0</v>
      </c>
      <c r="AC2059" s="41" t="s">
        <v>14112</v>
      </c>
      <c r="AD2059" s="41" t="s">
        <v>14113</v>
      </c>
      <c r="AE2059" s="41">
        <v>1203.516</v>
      </c>
      <c r="AF2059" s="41">
        <v>-3.21749</v>
      </c>
      <c r="AG2059" s="42">
        <v>1.18E42</v>
      </c>
      <c r="AH2059" s="51">
        <v>0.045546</v>
      </c>
      <c r="AI2059" s="45" t="s">
        <v>14114</v>
      </c>
      <c r="AJ2059" s="40" t="s">
        <v>14115</v>
      </c>
      <c r="AK2059" s="41">
        <v>1907.0</v>
      </c>
      <c r="AL2059" s="40" t="s">
        <v>2224</v>
      </c>
      <c r="AM2059" s="40" t="s">
        <v>7285</v>
      </c>
      <c r="AN2059" s="40" t="s">
        <v>5643</v>
      </c>
      <c r="AO2059" s="44"/>
    </row>
    <row r="2060">
      <c r="A2060" s="41">
        <v>167.0</v>
      </c>
      <c r="B2060" s="42">
        <v>1.67E9</v>
      </c>
      <c r="C2060" s="42">
        <v>3356.0</v>
      </c>
      <c r="D2060" s="40" t="s">
        <v>1243</v>
      </c>
      <c r="E2060" s="41">
        <v>140.0</v>
      </c>
      <c r="F2060" s="41">
        <v>35.0</v>
      </c>
      <c r="G2060" s="41">
        <v>70.0</v>
      </c>
      <c r="H2060" s="41">
        <v>-3.07733</v>
      </c>
      <c r="I2060" s="41">
        <v>10000.0</v>
      </c>
      <c r="J2060" s="41">
        <v>5000.0</v>
      </c>
      <c r="K2060" s="41">
        <v>1200.0</v>
      </c>
      <c r="L2060" s="41">
        <v>600.0</v>
      </c>
      <c r="M2060" s="41">
        <v>50.0</v>
      </c>
      <c r="N2060" s="40" t="s">
        <v>207</v>
      </c>
      <c r="O2060" s="40" t="s">
        <v>1371</v>
      </c>
      <c r="P2060" s="40" t="s">
        <v>212</v>
      </c>
      <c r="Q2060" s="40" t="s">
        <v>210</v>
      </c>
      <c r="R2060" s="40" t="b">
        <v>0</v>
      </c>
      <c r="S2060" s="40" t="s">
        <v>211</v>
      </c>
      <c r="T2060" s="40" t="s">
        <v>212</v>
      </c>
      <c r="U2060" s="41">
        <v>0.1</v>
      </c>
      <c r="V2060" s="41">
        <v>0.9</v>
      </c>
      <c r="W2060" s="41">
        <v>0.2</v>
      </c>
      <c r="X2060" s="41">
        <v>0.6</v>
      </c>
      <c r="Y2060" s="40" t="b">
        <v>0</v>
      </c>
      <c r="Z2060" s="40" t="b">
        <v>1</v>
      </c>
      <c r="AA2060" s="40" t="b">
        <v>0</v>
      </c>
      <c r="AB2060" s="40" t="b">
        <v>0</v>
      </c>
      <c r="AC2060" s="41" t="s">
        <v>14116</v>
      </c>
      <c r="AD2060" s="41" t="s">
        <v>14117</v>
      </c>
      <c r="AE2060" s="41">
        <v>1201.719</v>
      </c>
      <c r="AF2060" s="41">
        <v>-3.21756</v>
      </c>
      <c r="AG2060" s="42">
        <v>3.45E41</v>
      </c>
      <c r="AH2060" s="51">
        <v>0.04557</v>
      </c>
      <c r="AI2060" s="45" t="s">
        <v>14118</v>
      </c>
      <c r="AJ2060" s="40" t="s">
        <v>14119</v>
      </c>
      <c r="AK2060" s="41">
        <v>3070.0</v>
      </c>
      <c r="AL2060" s="40" t="s">
        <v>2224</v>
      </c>
      <c r="AM2060" s="40" t="s">
        <v>7285</v>
      </c>
      <c r="AN2060" s="40" t="s">
        <v>5643</v>
      </c>
      <c r="AO2060" s="44"/>
    </row>
    <row r="2061">
      <c r="A2061" s="41">
        <v>22.0</v>
      </c>
      <c r="B2061" s="42">
        <v>1.67E9</v>
      </c>
      <c r="C2061" s="42">
        <v>3356.0</v>
      </c>
      <c r="D2061" s="40" t="s">
        <v>1243</v>
      </c>
      <c r="E2061" s="41">
        <v>140.0</v>
      </c>
      <c r="F2061" s="41">
        <v>35.0</v>
      </c>
      <c r="G2061" s="41">
        <v>70.0</v>
      </c>
      <c r="H2061" s="41">
        <v>-3.07733</v>
      </c>
      <c r="I2061" s="41">
        <v>10000.0</v>
      </c>
      <c r="J2061" s="41">
        <v>5000.0</v>
      </c>
      <c r="K2061" s="41">
        <v>1200.0</v>
      </c>
      <c r="L2061" s="41">
        <v>600.0</v>
      </c>
      <c r="M2061" s="41">
        <v>30.0</v>
      </c>
      <c r="N2061" s="40" t="s">
        <v>207</v>
      </c>
      <c r="O2061" s="40" t="s">
        <v>1371</v>
      </c>
      <c r="P2061" s="40" t="s">
        <v>7310</v>
      </c>
      <c r="Q2061" s="40" t="s">
        <v>210</v>
      </c>
      <c r="R2061" s="40" t="b">
        <v>0</v>
      </c>
      <c r="S2061" s="40" t="s">
        <v>211</v>
      </c>
      <c r="T2061" s="40" t="s">
        <v>212</v>
      </c>
      <c r="U2061" s="41">
        <v>0.1</v>
      </c>
      <c r="V2061" s="41">
        <v>0.9</v>
      </c>
      <c r="W2061" s="41">
        <v>0.2</v>
      </c>
      <c r="X2061" s="41">
        <v>0.5</v>
      </c>
      <c r="Y2061" s="40" t="b">
        <v>0</v>
      </c>
      <c r="Z2061" s="40" t="b">
        <v>1</v>
      </c>
      <c r="AA2061" s="40" t="b">
        <v>0</v>
      </c>
      <c r="AB2061" s="40" t="b">
        <v>0</v>
      </c>
      <c r="AC2061" s="41" t="s">
        <v>14120</v>
      </c>
      <c r="AD2061" s="41" t="s">
        <v>14121</v>
      </c>
      <c r="AE2061" s="41">
        <v>1201.793</v>
      </c>
      <c r="AF2061" s="41">
        <v>-3.21785</v>
      </c>
      <c r="AG2061" s="42">
        <v>6.96E41</v>
      </c>
      <c r="AH2061" s="51">
        <v>0.045664</v>
      </c>
      <c r="AI2061" s="45" t="s">
        <v>14122</v>
      </c>
      <c r="AJ2061" s="45">
        <v>6.9569264009624E251</v>
      </c>
      <c r="AK2061" s="41">
        <v>4405.0</v>
      </c>
      <c r="AL2061" s="40" t="s">
        <v>2224</v>
      </c>
      <c r="AM2061" s="40" t="s">
        <v>7285</v>
      </c>
      <c r="AN2061" s="40" t="s">
        <v>5643</v>
      </c>
      <c r="AO2061" s="44"/>
    </row>
    <row r="2062">
      <c r="A2062" s="41">
        <v>13.0</v>
      </c>
      <c r="B2062" s="42">
        <v>1.67E9</v>
      </c>
      <c r="C2062" s="42">
        <v>3356.0</v>
      </c>
      <c r="D2062" s="40" t="s">
        <v>1243</v>
      </c>
      <c r="E2062" s="41">
        <v>140.0</v>
      </c>
      <c r="F2062" s="41">
        <v>35.0</v>
      </c>
      <c r="G2062" s="41">
        <v>70.0</v>
      </c>
      <c r="H2062" s="41">
        <v>-3.07733</v>
      </c>
      <c r="I2062" s="41">
        <v>10000.0</v>
      </c>
      <c r="J2062" s="41">
        <v>5000.0</v>
      </c>
      <c r="K2062" s="41">
        <v>1200.0</v>
      </c>
      <c r="L2062" s="41">
        <v>600.0</v>
      </c>
      <c r="M2062" s="41">
        <v>30.0</v>
      </c>
      <c r="N2062" s="40" t="s">
        <v>207</v>
      </c>
      <c r="O2062" s="40" t="s">
        <v>208</v>
      </c>
      <c r="P2062" s="40" t="s">
        <v>209</v>
      </c>
      <c r="Q2062" s="40" t="s">
        <v>210</v>
      </c>
      <c r="R2062" s="40" t="b">
        <v>0</v>
      </c>
      <c r="S2062" s="40" t="s">
        <v>12879</v>
      </c>
      <c r="T2062" s="40" t="s">
        <v>212</v>
      </c>
      <c r="U2062" s="41">
        <v>0.1</v>
      </c>
      <c r="V2062" s="41">
        <v>0.9</v>
      </c>
      <c r="W2062" s="41">
        <v>0.2</v>
      </c>
      <c r="X2062" s="41">
        <v>0.5</v>
      </c>
      <c r="Y2062" s="40" t="b">
        <v>0</v>
      </c>
      <c r="Z2062" s="40" t="b">
        <v>1</v>
      </c>
      <c r="AA2062" s="40" t="b">
        <v>0</v>
      </c>
      <c r="AB2062" s="40" t="b">
        <v>0</v>
      </c>
      <c r="AC2062" s="41" t="s">
        <v>14123</v>
      </c>
      <c r="AD2062" s="41" t="s">
        <v>14124</v>
      </c>
      <c r="AE2062" s="41">
        <v>823.1692</v>
      </c>
      <c r="AF2062" s="41">
        <v>-3.21828</v>
      </c>
      <c r="AG2062" s="42">
        <v>1.6E41</v>
      </c>
      <c r="AH2062" s="51">
        <v>0.045803</v>
      </c>
      <c r="AI2062" s="45" t="s">
        <v>14125</v>
      </c>
      <c r="AJ2062" s="45">
        <v>1.60390160445572E251</v>
      </c>
      <c r="AK2062" s="41">
        <v>10000.0</v>
      </c>
      <c r="AL2062" s="40" t="s">
        <v>216</v>
      </c>
      <c r="AM2062" s="40" t="s">
        <v>7285</v>
      </c>
      <c r="AN2062" s="40" t="s">
        <v>5627</v>
      </c>
      <c r="AO2062" s="44"/>
    </row>
    <row r="2063">
      <c r="A2063" s="41">
        <v>179.0</v>
      </c>
      <c r="B2063" s="42">
        <v>1.67E9</v>
      </c>
      <c r="C2063" s="42">
        <v>3356.0</v>
      </c>
      <c r="D2063" s="40" t="s">
        <v>1243</v>
      </c>
      <c r="E2063" s="41">
        <v>140.0</v>
      </c>
      <c r="F2063" s="41">
        <v>35.0</v>
      </c>
      <c r="G2063" s="41">
        <v>70.0</v>
      </c>
      <c r="H2063" s="41">
        <v>-3.07733</v>
      </c>
      <c r="I2063" s="41">
        <v>10000.0</v>
      </c>
      <c r="J2063" s="41">
        <v>5000.0</v>
      </c>
      <c r="K2063" s="41">
        <v>1200.0</v>
      </c>
      <c r="L2063" s="41">
        <v>600.0</v>
      </c>
      <c r="M2063" s="41">
        <v>50.0</v>
      </c>
      <c r="N2063" s="40" t="s">
        <v>207</v>
      </c>
      <c r="O2063" s="40" t="s">
        <v>208</v>
      </c>
      <c r="P2063" s="40" t="s">
        <v>212</v>
      </c>
      <c r="Q2063" s="40" t="s">
        <v>210</v>
      </c>
      <c r="R2063" s="40" t="b">
        <v>0</v>
      </c>
      <c r="S2063" s="40" t="s">
        <v>12879</v>
      </c>
      <c r="T2063" s="40" t="s">
        <v>212</v>
      </c>
      <c r="U2063" s="41">
        <v>0.1</v>
      </c>
      <c r="V2063" s="41">
        <v>0.9</v>
      </c>
      <c r="W2063" s="41">
        <v>0.3</v>
      </c>
      <c r="X2063" s="41">
        <v>0.6</v>
      </c>
      <c r="Y2063" s="40" t="b">
        <v>0</v>
      </c>
      <c r="Z2063" s="40" t="b">
        <v>1</v>
      </c>
      <c r="AA2063" s="40" t="b">
        <v>0</v>
      </c>
      <c r="AB2063" s="40" t="b">
        <v>0</v>
      </c>
      <c r="AC2063" s="41" t="s">
        <v>14126</v>
      </c>
      <c r="AD2063" s="41" t="s">
        <v>14127</v>
      </c>
      <c r="AE2063" s="41">
        <v>1203.466</v>
      </c>
      <c r="AF2063" s="41">
        <v>-3.21837</v>
      </c>
      <c r="AG2063" s="42">
        <v>6.88E41</v>
      </c>
      <c r="AH2063" s="51">
        <v>0.045831</v>
      </c>
      <c r="AI2063" s="45" t="s">
        <v>14128</v>
      </c>
      <c r="AJ2063" s="40" t="s">
        <v>14129</v>
      </c>
      <c r="AK2063" s="41">
        <v>3191.0</v>
      </c>
      <c r="AL2063" s="40" t="s">
        <v>2224</v>
      </c>
      <c r="AM2063" s="40" t="s">
        <v>7285</v>
      </c>
      <c r="AN2063" s="40" t="s">
        <v>5643</v>
      </c>
      <c r="AO2063" s="44"/>
    </row>
    <row r="2064">
      <c r="A2064" s="41">
        <v>1.0</v>
      </c>
      <c r="B2064" s="42">
        <v>1.67E9</v>
      </c>
      <c r="C2064" s="42">
        <v>3356.0</v>
      </c>
      <c r="D2064" s="40" t="s">
        <v>1243</v>
      </c>
      <c r="E2064" s="41">
        <v>140.0</v>
      </c>
      <c r="F2064" s="41">
        <v>35.0</v>
      </c>
      <c r="G2064" s="41">
        <v>70.0</v>
      </c>
      <c r="H2064" s="41">
        <v>-3.07733</v>
      </c>
      <c r="I2064" s="41">
        <v>10000.0</v>
      </c>
      <c r="J2064" s="41">
        <v>5000.0</v>
      </c>
      <c r="K2064" s="41">
        <v>1200.0</v>
      </c>
      <c r="L2064" s="41">
        <v>600.0</v>
      </c>
      <c r="M2064" s="41">
        <v>30.0</v>
      </c>
      <c r="N2064" s="40" t="s">
        <v>207</v>
      </c>
      <c r="O2064" s="40" t="s">
        <v>1371</v>
      </c>
      <c r="P2064" s="40" t="s">
        <v>209</v>
      </c>
      <c r="Q2064" s="40" t="s">
        <v>210</v>
      </c>
      <c r="R2064" s="40" t="b">
        <v>0</v>
      </c>
      <c r="S2064" s="40" t="s">
        <v>211</v>
      </c>
      <c r="T2064" s="40" t="s">
        <v>212</v>
      </c>
      <c r="U2064" s="41">
        <v>0.1</v>
      </c>
      <c r="V2064" s="41">
        <v>0.9</v>
      </c>
      <c r="W2064" s="41">
        <v>0.1</v>
      </c>
      <c r="X2064" s="41">
        <v>0.5</v>
      </c>
      <c r="Y2064" s="40" t="b">
        <v>0</v>
      </c>
      <c r="Z2064" s="40" t="b">
        <v>1</v>
      </c>
      <c r="AA2064" s="40" t="b">
        <v>0</v>
      </c>
      <c r="AB2064" s="40" t="b">
        <v>0</v>
      </c>
      <c r="AC2064" s="41" t="s">
        <v>13934</v>
      </c>
      <c r="AD2064" s="41" t="s">
        <v>13935</v>
      </c>
      <c r="AE2064" s="41">
        <v>1200.981</v>
      </c>
      <c r="AF2064" s="41">
        <v>-3.21838</v>
      </c>
      <c r="AG2064" s="42">
        <v>6.88E41</v>
      </c>
      <c r="AH2064" s="51">
        <v>0.045835</v>
      </c>
      <c r="AI2064" s="45" t="s">
        <v>14130</v>
      </c>
      <c r="AJ2064" s="44" t="s">
        <v>397</v>
      </c>
      <c r="AK2064" s="41">
        <v>6003.0</v>
      </c>
      <c r="AL2064" s="40" t="s">
        <v>2224</v>
      </c>
      <c r="AM2064" s="40" t="s">
        <v>7285</v>
      </c>
      <c r="AN2064" s="40" t="s">
        <v>5643</v>
      </c>
      <c r="AO2064" s="44"/>
    </row>
    <row r="2065">
      <c r="A2065" s="41">
        <v>84.0</v>
      </c>
      <c r="B2065" s="42">
        <v>1.67E9</v>
      </c>
      <c r="C2065" s="42">
        <v>3356.0</v>
      </c>
      <c r="D2065" s="40" t="s">
        <v>1243</v>
      </c>
      <c r="E2065" s="41">
        <v>140.0</v>
      </c>
      <c r="F2065" s="41">
        <v>35.0</v>
      </c>
      <c r="G2065" s="41">
        <v>70.0</v>
      </c>
      <c r="H2065" s="41">
        <v>-3.07733</v>
      </c>
      <c r="I2065" s="41">
        <v>10000.0</v>
      </c>
      <c r="J2065" s="41">
        <v>5000.0</v>
      </c>
      <c r="K2065" s="41">
        <v>1200.0</v>
      </c>
      <c r="L2065" s="41">
        <v>600.0</v>
      </c>
      <c r="M2065" s="41">
        <v>30.0</v>
      </c>
      <c r="N2065" s="40" t="s">
        <v>207</v>
      </c>
      <c r="O2065" s="40" t="s">
        <v>1371</v>
      </c>
      <c r="P2065" s="40" t="s">
        <v>212</v>
      </c>
      <c r="Q2065" s="40" t="s">
        <v>210</v>
      </c>
      <c r="R2065" s="40" t="b">
        <v>0</v>
      </c>
      <c r="S2065" s="40" t="s">
        <v>12879</v>
      </c>
      <c r="T2065" s="40" t="s">
        <v>212</v>
      </c>
      <c r="U2065" s="41">
        <v>0.1</v>
      </c>
      <c r="V2065" s="41">
        <v>0.9</v>
      </c>
      <c r="W2065" s="41">
        <v>0.2</v>
      </c>
      <c r="X2065" s="41">
        <v>0.4</v>
      </c>
      <c r="Y2065" s="40" t="b">
        <v>0</v>
      </c>
      <c r="Z2065" s="40" t="b">
        <v>1</v>
      </c>
      <c r="AA2065" s="40" t="b">
        <v>0</v>
      </c>
      <c r="AB2065" s="40" t="b">
        <v>0</v>
      </c>
      <c r="AC2065" s="41" t="s">
        <v>14131</v>
      </c>
      <c r="AD2065" s="41" t="s">
        <v>14132</v>
      </c>
      <c r="AE2065" s="41">
        <v>1203.785</v>
      </c>
      <c r="AF2065" s="41">
        <v>-3.21889</v>
      </c>
      <c r="AG2065" s="42">
        <v>9.93E41</v>
      </c>
      <c r="AH2065" s="51">
        <v>0.046003</v>
      </c>
      <c r="AI2065" s="45" t="s">
        <v>14133</v>
      </c>
      <c r="AJ2065" s="45">
        <v>9.92651713455686E251</v>
      </c>
      <c r="AK2065" s="41">
        <v>7481.0</v>
      </c>
      <c r="AL2065" s="40" t="s">
        <v>2224</v>
      </c>
      <c r="AM2065" s="40" t="s">
        <v>7285</v>
      </c>
      <c r="AN2065" s="40" t="s">
        <v>5643</v>
      </c>
      <c r="AO2065" s="44"/>
    </row>
    <row r="2066">
      <c r="A2066" s="41">
        <v>138.0</v>
      </c>
      <c r="B2066" s="42">
        <v>1.67E9</v>
      </c>
      <c r="C2066" s="42">
        <v>3356.0</v>
      </c>
      <c r="D2066" s="40" t="s">
        <v>1243</v>
      </c>
      <c r="E2066" s="41">
        <v>140.0</v>
      </c>
      <c r="F2066" s="41">
        <v>35.0</v>
      </c>
      <c r="G2066" s="41">
        <v>70.0</v>
      </c>
      <c r="H2066" s="41">
        <v>-3.07733</v>
      </c>
      <c r="I2066" s="41">
        <v>10000.0</v>
      </c>
      <c r="J2066" s="41">
        <v>5000.0</v>
      </c>
      <c r="K2066" s="41">
        <v>1200.0</v>
      </c>
      <c r="L2066" s="41">
        <v>600.0</v>
      </c>
      <c r="M2066" s="41">
        <v>50.0</v>
      </c>
      <c r="N2066" s="40" t="s">
        <v>207</v>
      </c>
      <c r="O2066" s="40" t="s">
        <v>1371</v>
      </c>
      <c r="P2066" s="40" t="s">
        <v>7305</v>
      </c>
      <c r="Q2066" s="40" t="s">
        <v>210</v>
      </c>
      <c r="R2066" s="40" t="b">
        <v>0</v>
      </c>
      <c r="S2066" s="40" t="s">
        <v>12879</v>
      </c>
      <c r="T2066" s="40" t="s">
        <v>212</v>
      </c>
      <c r="U2066" s="41">
        <v>0.1</v>
      </c>
      <c r="V2066" s="41">
        <v>0.9</v>
      </c>
      <c r="W2066" s="41">
        <v>0.2</v>
      </c>
      <c r="X2066" s="41">
        <v>0.4</v>
      </c>
      <c r="Y2066" s="40" t="b">
        <v>0</v>
      </c>
      <c r="Z2066" s="40" t="b">
        <v>1</v>
      </c>
      <c r="AA2066" s="40" t="b">
        <v>0</v>
      </c>
      <c r="AB2066" s="40" t="b">
        <v>0</v>
      </c>
      <c r="AC2066" s="41" t="s">
        <v>14134</v>
      </c>
      <c r="AD2066" s="41" t="s">
        <v>14135</v>
      </c>
      <c r="AE2066" s="41">
        <v>1202.649</v>
      </c>
      <c r="AF2066" s="41">
        <v>-3.21964</v>
      </c>
      <c r="AG2066" s="42">
        <v>1.36E42</v>
      </c>
      <c r="AH2066" s="51">
        <v>0.046245</v>
      </c>
      <c r="AI2066" s="45" t="s">
        <v>14136</v>
      </c>
      <c r="AJ2066" s="40" t="s">
        <v>14137</v>
      </c>
      <c r="AK2066" s="41">
        <v>4409.0</v>
      </c>
      <c r="AL2066" s="40" t="s">
        <v>2224</v>
      </c>
      <c r="AM2066" s="40" t="s">
        <v>7285</v>
      </c>
      <c r="AN2066" s="40" t="s">
        <v>5643</v>
      </c>
      <c r="AO2066" s="44"/>
    </row>
    <row r="2067">
      <c r="A2067" s="41">
        <v>181.0</v>
      </c>
      <c r="B2067" s="42">
        <v>1.67E9</v>
      </c>
      <c r="C2067" s="42">
        <v>3356.0</v>
      </c>
      <c r="D2067" s="40" t="s">
        <v>1243</v>
      </c>
      <c r="E2067" s="41">
        <v>140.0</v>
      </c>
      <c r="F2067" s="41">
        <v>35.0</v>
      </c>
      <c r="G2067" s="41">
        <v>70.0</v>
      </c>
      <c r="H2067" s="41">
        <v>-3.07733</v>
      </c>
      <c r="I2067" s="41">
        <v>10000.0</v>
      </c>
      <c r="J2067" s="41">
        <v>5000.0</v>
      </c>
      <c r="K2067" s="41">
        <v>1200.0</v>
      </c>
      <c r="L2067" s="41">
        <v>600.0</v>
      </c>
      <c r="M2067" s="41">
        <v>100.0</v>
      </c>
      <c r="N2067" s="40" t="s">
        <v>207</v>
      </c>
      <c r="O2067" s="40" t="s">
        <v>208</v>
      </c>
      <c r="P2067" s="40" t="s">
        <v>209</v>
      </c>
      <c r="Q2067" s="40" t="s">
        <v>210</v>
      </c>
      <c r="R2067" s="40" t="b">
        <v>0</v>
      </c>
      <c r="S2067" s="40" t="s">
        <v>211</v>
      </c>
      <c r="T2067" s="40" t="s">
        <v>212</v>
      </c>
      <c r="U2067" s="41">
        <v>0.1</v>
      </c>
      <c r="V2067" s="41">
        <v>0.9</v>
      </c>
      <c r="W2067" s="41">
        <v>0.1</v>
      </c>
      <c r="X2067" s="41">
        <v>0.5</v>
      </c>
      <c r="Y2067" s="40" t="b">
        <v>0</v>
      </c>
      <c r="Z2067" s="40" t="b">
        <v>1</v>
      </c>
      <c r="AA2067" s="40" t="b">
        <v>0</v>
      </c>
      <c r="AB2067" s="40" t="b">
        <v>0</v>
      </c>
      <c r="AC2067" s="41" t="s">
        <v>14138</v>
      </c>
      <c r="AD2067" s="41" t="s">
        <v>14139</v>
      </c>
      <c r="AE2067" s="41">
        <v>1201.954</v>
      </c>
      <c r="AF2067" s="41">
        <v>-3.21967</v>
      </c>
      <c r="AG2067" s="42">
        <v>1.39E42</v>
      </c>
      <c r="AH2067" s="51">
        <v>0.046255</v>
      </c>
      <c r="AI2067" s="45" t="s">
        <v>14140</v>
      </c>
      <c r="AJ2067" s="40" t="s">
        <v>14141</v>
      </c>
      <c r="AK2067" s="41">
        <v>1964.0</v>
      </c>
      <c r="AL2067" s="40" t="s">
        <v>2224</v>
      </c>
      <c r="AM2067" s="40" t="s">
        <v>7285</v>
      </c>
      <c r="AN2067" s="40" t="s">
        <v>5643</v>
      </c>
      <c r="AO2067" s="44"/>
    </row>
    <row r="2068">
      <c r="A2068" s="41">
        <v>100.0</v>
      </c>
      <c r="B2068" s="42">
        <v>1.67E9</v>
      </c>
      <c r="C2068" s="42">
        <v>3356.0</v>
      </c>
      <c r="D2068" s="40" t="s">
        <v>1243</v>
      </c>
      <c r="E2068" s="41">
        <v>140.0</v>
      </c>
      <c r="F2068" s="41">
        <v>35.0</v>
      </c>
      <c r="G2068" s="41">
        <v>70.0</v>
      </c>
      <c r="H2068" s="41">
        <v>-3.07733</v>
      </c>
      <c r="I2068" s="41">
        <v>10000.0</v>
      </c>
      <c r="J2068" s="41">
        <v>5000.0</v>
      </c>
      <c r="K2068" s="41">
        <v>1200.0</v>
      </c>
      <c r="L2068" s="41">
        <v>600.0</v>
      </c>
      <c r="M2068" s="41">
        <v>50.0</v>
      </c>
      <c r="N2068" s="40" t="s">
        <v>207</v>
      </c>
      <c r="O2068" s="40" t="s">
        <v>1371</v>
      </c>
      <c r="P2068" s="40" t="s">
        <v>209</v>
      </c>
      <c r="Q2068" s="40" t="s">
        <v>210</v>
      </c>
      <c r="R2068" s="40" t="b">
        <v>0</v>
      </c>
      <c r="S2068" s="40" t="s">
        <v>12879</v>
      </c>
      <c r="T2068" s="40" t="s">
        <v>212</v>
      </c>
      <c r="U2068" s="41">
        <v>0.1</v>
      </c>
      <c r="V2068" s="41">
        <v>0.9</v>
      </c>
      <c r="W2068" s="41">
        <v>0.1</v>
      </c>
      <c r="X2068" s="41">
        <v>0.5</v>
      </c>
      <c r="Y2068" s="40" t="b">
        <v>0</v>
      </c>
      <c r="Z2068" s="40" t="b">
        <v>1</v>
      </c>
      <c r="AA2068" s="40" t="b">
        <v>0</v>
      </c>
      <c r="AB2068" s="40" t="b">
        <v>0</v>
      </c>
      <c r="AC2068" s="41" t="s">
        <v>11824</v>
      </c>
      <c r="AD2068" s="41" t="s">
        <v>14142</v>
      </c>
      <c r="AE2068" s="41">
        <v>1145.811</v>
      </c>
      <c r="AF2068" s="41">
        <v>-3.2238</v>
      </c>
      <c r="AG2068" s="42">
        <v>1.04E42</v>
      </c>
      <c r="AH2068" s="51">
        <v>0.047598</v>
      </c>
      <c r="AI2068" s="45" t="s">
        <v>14143</v>
      </c>
      <c r="AJ2068" s="44" t="s">
        <v>397</v>
      </c>
      <c r="AK2068" s="41">
        <v>3395.0</v>
      </c>
      <c r="AL2068" s="40" t="s">
        <v>7372</v>
      </c>
      <c r="AM2068" s="40" t="s">
        <v>7285</v>
      </c>
      <c r="AN2068" s="40" t="s">
        <v>5643</v>
      </c>
      <c r="AO2068" s="44"/>
    </row>
    <row r="2069">
      <c r="A2069" s="41">
        <v>45.0</v>
      </c>
      <c r="B2069" s="42">
        <v>1.67E9</v>
      </c>
      <c r="C2069" s="42">
        <v>3356.0</v>
      </c>
      <c r="D2069" s="40" t="s">
        <v>1243</v>
      </c>
      <c r="E2069" s="41">
        <v>140.0</v>
      </c>
      <c r="F2069" s="41">
        <v>35.0</v>
      </c>
      <c r="G2069" s="41">
        <v>70.0</v>
      </c>
      <c r="H2069" s="41">
        <v>-3.07733</v>
      </c>
      <c r="I2069" s="41">
        <v>10000.0</v>
      </c>
      <c r="J2069" s="41">
        <v>5000.0</v>
      </c>
      <c r="K2069" s="41">
        <v>1200.0</v>
      </c>
      <c r="L2069" s="41">
        <v>600.0</v>
      </c>
      <c r="M2069" s="41">
        <v>30.0</v>
      </c>
      <c r="N2069" s="40" t="s">
        <v>207</v>
      </c>
      <c r="O2069" s="40" t="s">
        <v>1371</v>
      </c>
      <c r="P2069" s="40" t="s">
        <v>7305</v>
      </c>
      <c r="Q2069" s="40" t="s">
        <v>210</v>
      </c>
      <c r="R2069" s="40" t="b">
        <v>0</v>
      </c>
      <c r="S2069" s="40" t="s">
        <v>12879</v>
      </c>
      <c r="T2069" s="40" t="s">
        <v>212</v>
      </c>
      <c r="U2069" s="41">
        <v>0.1</v>
      </c>
      <c r="V2069" s="41">
        <v>0.9</v>
      </c>
      <c r="W2069" s="41">
        <v>0.1</v>
      </c>
      <c r="X2069" s="41">
        <v>0.4</v>
      </c>
      <c r="Y2069" s="40" t="b">
        <v>0</v>
      </c>
      <c r="Z2069" s="40" t="b">
        <v>1</v>
      </c>
      <c r="AA2069" s="40" t="b">
        <v>0</v>
      </c>
      <c r="AB2069" s="40" t="b">
        <v>0</v>
      </c>
      <c r="AC2069" s="41" t="s">
        <v>14144</v>
      </c>
      <c r="AD2069" s="41" t="s">
        <v>14145</v>
      </c>
      <c r="AE2069" s="41">
        <v>950.5386</v>
      </c>
      <c r="AF2069" s="41">
        <v>-3.22403</v>
      </c>
      <c r="AG2069" s="42">
        <v>6.94E41</v>
      </c>
      <c r="AH2069" s="51">
        <v>0.047671</v>
      </c>
      <c r="AI2069" s="45" t="s">
        <v>14146</v>
      </c>
      <c r="AJ2069" s="44" t="s">
        <v>397</v>
      </c>
      <c r="AK2069" s="41">
        <v>5913.0</v>
      </c>
      <c r="AL2069" s="40" t="s">
        <v>7372</v>
      </c>
      <c r="AM2069" s="40" t="s">
        <v>7285</v>
      </c>
      <c r="AN2069" s="40" t="s">
        <v>5643</v>
      </c>
      <c r="AO2069" s="44"/>
    </row>
    <row r="2070">
      <c r="A2070" s="41">
        <v>175.0</v>
      </c>
      <c r="B2070" s="42">
        <v>1.67E9</v>
      </c>
      <c r="C2070" s="42">
        <v>3356.0</v>
      </c>
      <c r="D2070" s="40" t="s">
        <v>1243</v>
      </c>
      <c r="E2070" s="41">
        <v>140.0</v>
      </c>
      <c r="F2070" s="41">
        <v>35.0</v>
      </c>
      <c r="G2070" s="41">
        <v>70.0</v>
      </c>
      <c r="H2070" s="41">
        <v>-3.07733</v>
      </c>
      <c r="I2070" s="41">
        <v>10000.0</v>
      </c>
      <c r="J2070" s="41">
        <v>5000.0</v>
      </c>
      <c r="K2070" s="41">
        <v>1200.0</v>
      </c>
      <c r="L2070" s="41">
        <v>600.0</v>
      </c>
      <c r="M2070" s="41">
        <v>50.0</v>
      </c>
      <c r="N2070" s="40" t="s">
        <v>207</v>
      </c>
      <c r="O2070" s="40" t="s">
        <v>208</v>
      </c>
      <c r="P2070" s="40" t="s">
        <v>212</v>
      </c>
      <c r="Q2070" s="40" t="s">
        <v>210</v>
      </c>
      <c r="R2070" s="40" t="b">
        <v>0</v>
      </c>
      <c r="S2070" s="40" t="s">
        <v>12879</v>
      </c>
      <c r="T2070" s="40" t="s">
        <v>212</v>
      </c>
      <c r="U2070" s="41">
        <v>0.1</v>
      </c>
      <c r="V2070" s="41">
        <v>0.9</v>
      </c>
      <c r="W2070" s="41">
        <v>0.2</v>
      </c>
      <c r="X2070" s="41">
        <v>0.5</v>
      </c>
      <c r="Y2070" s="40" t="b">
        <v>0</v>
      </c>
      <c r="Z2070" s="40" t="b">
        <v>1</v>
      </c>
      <c r="AA2070" s="40" t="b">
        <v>0</v>
      </c>
      <c r="AB2070" s="40" t="b">
        <v>0</v>
      </c>
      <c r="AC2070" s="41" t="s">
        <v>14147</v>
      </c>
      <c r="AD2070" s="41" t="s">
        <v>14148</v>
      </c>
      <c r="AE2070" s="41">
        <v>1202.462</v>
      </c>
      <c r="AF2070" s="41">
        <v>-3.22497</v>
      </c>
      <c r="AG2070" s="42">
        <v>6.88E41</v>
      </c>
      <c r="AH2070" s="51">
        <v>0.047978</v>
      </c>
      <c r="AI2070" s="45" t="s">
        <v>14149</v>
      </c>
      <c r="AJ2070" s="40" t="s">
        <v>14150</v>
      </c>
      <c r="AK2070" s="41">
        <v>3653.0</v>
      </c>
      <c r="AL2070" s="40" t="s">
        <v>2224</v>
      </c>
      <c r="AM2070" s="40" t="s">
        <v>7285</v>
      </c>
      <c r="AN2070" s="40" t="s">
        <v>5643</v>
      </c>
      <c r="AO2070" s="44"/>
    </row>
    <row r="2071">
      <c r="A2071" s="41">
        <v>72.0</v>
      </c>
      <c r="B2071" s="42">
        <v>1.67E9</v>
      </c>
      <c r="C2071" s="42">
        <v>3356.0</v>
      </c>
      <c r="D2071" s="40" t="s">
        <v>1243</v>
      </c>
      <c r="E2071" s="41">
        <v>140.0</v>
      </c>
      <c r="F2071" s="41">
        <v>35.0</v>
      </c>
      <c r="G2071" s="41">
        <v>70.0</v>
      </c>
      <c r="H2071" s="41">
        <v>-3.07733</v>
      </c>
      <c r="I2071" s="41">
        <v>10000.0</v>
      </c>
      <c r="J2071" s="41">
        <v>5000.0</v>
      </c>
      <c r="K2071" s="41">
        <v>1200.0</v>
      </c>
      <c r="L2071" s="41">
        <v>600.0</v>
      </c>
      <c r="M2071" s="41">
        <v>30.0</v>
      </c>
      <c r="N2071" s="40" t="s">
        <v>207</v>
      </c>
      <c r="O2071" s="40" t="s">
        <v>208</v>
      </c>
      <c r="P2071" s="40" t="s">
        <v>212</v>
      </c>
      <c r="Q2071" s="40" t="s">
        <v>210</v>
      </c>
      <c r="R2071" s="40" t="b">
        <v>0</v>
      </c>
      <c r="S2071" s="40" t="s">
        <v>211</v>
      </c>
      <c r="T2071" s="40" t="s">
        <v>212</v>
      </c>
      <c r="U2071" s="41">
        <v>0.1</v>
      </c>
      <c r="V2071" s="41">
        <v>0.9</v>
      </c>
      <c r="W2071" s="41">
        <v>0.1</v>
      </c>
      <c r="X2071" s="41">
        <v>0.4</v>
      </c>
      <c r="Y2071" s="40" t="b">
        <v>0</v>
      </c>
      <c r="Z2071" s="40" t="b">
        <v>1</v>
      </c>
      <c r="AA2071" s="40" t="b">
        <v>0</v>
      </c>
      <c r="AB2071" s="40" t="b">
        <v>0</v>
      </c>
      <c r="AC2071" s="41" t="s">
        <v>14151</v>
      </c>
      <c r="AD2071" s="41" t="s">
        <v>14152</v>
      </c>
      <c r="AE2071" s="41">
        <v>677.3296</v>
      </c>
      <c r="AF2071" s="41">
        <v>-3.22502</v>
      </c>
      <c r="AG2071" s="42">
        <v>1.39E42</v>
      </c>
      <c r="AH2071" s="51">
        <v>0.047994</v>
      </c>
      <c r="AI2071" s="45" t="s">
        <v>14153</v>
      </c>
      <c r="AJ2071" s="44" t="s">
        <v>397</v>
      </c>
      <c r="AK2071" s="41">
        <v>10000.0</v>
      </c>
      <c r="AL2071" s="40" t="s">
        <v>216</v>
      </c>
      <c r="AM2071" s="40" t="s">
        <v>7285</v>
      </c>
      <c r="AN2071" s="40" t="s">
        <v>5627</v>
      </c>
      <c r="AO2071" s="44"/>
    </row>
    <row r="2072">
      <c r="A2072" s="41">
        <v>32.0</v>
      </c>
      <c r="B2072" s="42">
        <v>1.67E9</v>
      </c>
      <c r="C2072" s="42">
        <v>3356.0</v>
      </c>
      <c r="D2072" s="40" t="s">
        <v>1243</v>
      </c>
      <c r="E2072" s="41">
        <v>140.0</v>
      </c>
      <c r="F2072" s="41">
        <v>35.0</v>
      </c>
      <c r="G2072" s="41">
        <v>70.0</v>
      </c>
      <c r="H2072" s="41">
        <v>-3.07733</v>
      </c>
      <c r="I2072" s="41">
        <v>10000.0</v>
      </c>
      <c r="J2072" s="41">
        <v>5000.0</v>
      </c>
      <c r="K2072" s="41">
        <v>1200.0</v>
      </c>
      <c r="L2072" s="41">
        <v>600.0</v>
      </c>
      <c r="M2072" s="41">
        <v>30.0</v>
      </c>
      <c r="N2072" s="40" t="s">
        <v>207</v>
      </c>
      <c r="O2072" s="40" t="s">
        <v>1371</v>
      </c>
      <c r="P2072" s="40" t="s">
        <v>7310</v>
      </c>
      <c r="Q2072" s="40" t="s">
        <v>210</v>
      </c>
      <c r="R2072" s="40" t="b">
        <v>0</v>
      </c>
      <c r="S2072" s="40" t="s">
        <v>12879</v>
      </c>
      <c r="T2072" s="40" t="s">
        <v>212</v>
      </c>
      <c r="U2072" s="41">
        <v>0.1</v>
      </c>
      <c r="V2072" s="41">
        <v>0.9</v>
      </c>
      <c r="W2072" s="41">
        <v>0.2</v>
      </c>
      <c r="X2072" s="41">
        <v>0.6</v>
      </c>
      <c r="Y2072" s="40" t="b">
        <v>0</v>
      </c>
      <c r="Z2072" s="40" t="b">
        <v>1</v>
      </c>
      <c r="AA2072" s="40" t="b">
        <v>0</v>
      </c>
      <c r="AB2072" s="40" t="b">
        <v>0</v>
      </c>
      <c r="AC2072" s="41" t="s">
        <v>14154</v>
      </c>
      <c r="AD2072" s="41" t="s">
        <v>14155</v>
      </c>
      <c r="AE2072" s="41">
        <v>1202.879</v>
      </c>
      <c r="AF2072" s="41">
        <v>-3.22528</v>
      </c>
      <c r="AG2072" s="42">
        <v>1.36E41</v>
      </c>
      <c r="AH2072" s="51">
        <v>0.048078</v>
      </c>
      <c r="AI2072" s="45" t="s">
        <v>14156</v>
      </c>
      <c r="AJ2072" s="45">
        <v>1.35884588345988E251</v>
      </c>
      <c r="AK2072" s="41">
        <v>3792.0</v>
      </c>
      <c r="AL2072" s="40" t="s">
        <v>2224</v>
      </c>
      <c r="AM2072" s="40" t="s">
        <v>7285</v>
      </c>
      <c r="AN2072" s="40" t="s">
        <v>5643</v>
      </c>
      <c r="AO2072" s="44"/>
    </row>
    <row r="2073">
      <c r="A2073" s="41">
        <v>17.0</v>
      </c>
      <c r="B2073" s="42">
        <v>1.67E9</v>
      </c>
      <c r="C2073" s="42">
        <v>3356.0</v>
      </c>
      <c r="D2073" s="40" t="s">
        <v>1243</v>
      </c>
      <c r="E2073" s="41">
        <v>140.0</v>
      </c>
      <c r="F2073" s="41">
        <v>35.0</v>
      </c>
      <c r="G2073" s="41">
        <v>70.0</v>
      </c>
      <c r="H2073" s="41">
        <v>-3.07733</v>
      </c>
      <c r="I2073" s="41">
        <v>10000.0</v>
      </c>
      <c r="J2073" s="41">
        <v>5000.0</v>
      </c>
      <c r="K2073" s="41">
        <v>1200.0</v>
      </c>
      <c r="L2073" s="41">
        <v>600.0</v>
      </c>
      <c r="M2073" s="41">
        <v>30.0</v>
      </c>
      <c r="N2073" s="40" t="s">
        <v>207</v>
      </c>
      <c r="O2073" s="40" t="s">
        <v>208</v>
      </c>
      <c r="P2073" s="40" t="s">
        <v>209</v>
      </c>
      <c r="Q2073" s="40" t="s">
        <v>210</v>
      </c>
      <c r="R2073" s="40" t="b">
        <v>0</v>
      </c>
      <c r="S2073" s="40" t="s">
        <v>12879</v>
      </c>
      <c r="T2073" s="40" t="s">
        <v>212</v>
      </c>
      <c r="U2073" s="41">
        <v>0.1</v>
      </c>
      <c r="V2073" s="41">
        <v>0.9</v>
      </c>
      <c r="W2073" s="41">
        <v>0.3</v>
      </c>
      <c r="X2073" s="41">
        <v>0.6</v>
      </c>
      <c r="Y2073" s="40" t="b">
        <v>0</v>
      </c>
      <c r="Z2073" s="40" t="b">
        <v>1</v>
      </c>
      <c r="AA2073" s="40" t="b">
        <v>0</v>
      </c>
      <c r="AB2073" s="40" t="b">
        <v>0</v>
      </c>
      <c r="AC2073" s="41" t="s">
        <v>14157</v>
      </c>
      <c r="AD2073" s="41" t="s">
        <v>14158</v>
      </c>
      <c r="AE2073" s="41">
        <v>999.9735</v>
      </c>
      <c r="AF2073" s="41">
        <v>-3.22528</v>
      </c>
      <c r="AG2073" s="42">
        <v>9.96E41</v>
      </c>
      <c r="AH2073" s="51">
        <v>0.048078</v>
      </c>
      <c r="AI2073" s="45" t="s">
        <v>14159</v>
      </c>
      <c r="AJ2073" s="40" t="s">
        <v>14160</v>
      </c>
      <c r="AK2073" s="41">
        <v>10000.0</v>
      </c>
      <c r="AL2073" s="40" t="s">
        <v>216</v>
      </c>
      <c r="AM2073" s="40" t="s">
        <v>7285</v>
      </c>
      <c r="AN2073" s="40" t="s">
        <v>5627</v>
      </c>
      <c r="AO2073" s="44"/>
    </row>
    <row r="2074">
      <c r="A2074" s="41">
        <v>144.0</v>
      </c>
      <c r="B2074" s="42">
        <v>1.67E9</v>
      </c>
      <c r="C2074" s="42">
        <v>3356.0</v>
      </c>
      <c r="D2074" s="40" t="s">
        <v>1243</v>
      </c>
      <c r="E2074" s="41">
        <v>140.0</v>
      </c>
      <c r="F2074" s="41">
        <v>35.0</v>
      </c>
      <c r="G2074" s="41">
        <v>70.0</v>
      </c>
      <c r="H2074" s="41">
        <v>-3.07733</v>
      </c>
      <c r="I2074" s="41">
        <v>10000.0</v>
      </c>
      <c r="J2074" s="41">
        <v>5000.0</v>
      </c>
      <c r="K2074" s="41">
        <v>1200.0</v>
      </c>
      <c r="L2074" s="41">
        <v>600.0</v>
      </c>
      <c r="M2074" s="41">
        <v>50.0</v>
      </c>
      <c r="N2074" s="40" t="s">
        <v>207</v>
      </c>
      <c r="O2074" s="40" t="s">
        <v>1371</v>
      </c>
      <c r="P2074" s="40" t="s">
        <v>1372</v>
      </c>
      <c r="Q2074" s="40" t="s">
        <v>210</v>
      </c>
      <c r="R2074" s="40" t="b">
        <v>0</v>
      </c>
      <c r="S2074" s="40" t="s">
        <v>211</v>
      </c>
      <c r="T2074" s="40" t="s">
        <v>212</v>
      </c>
      <c r="U2074" s="41">
        <v>0.1</v>
      </c>
      <c r="V2074" s="41">
        <v>0.9</v>
      </c>
      <c r="W2074" s="41">
        <v>0.1</v>
      </c>
      <c r="X2074" s="41">
        <v>0.4</v>
      </c>
      <c r="Y2074" s="40" t="b">
        <v>0</v>
      </c>
      <c r="Z2074" s="40" t="b">
        <v>1</v>
      </c>
      <c r="AA2074" s="40" t="b">
        <v>0</v>
      </c>
      <c r="AB2074" s="40" t="b">
        <v>0</v>
      </c>
      <c r="AC2074" s="41" t="s">
        <v>789</v>
      </c>
      <c r="AD2074" s="41" t="s">
        <v>13680</v>
      </c>
      <c r="AE2074" s="41">
        <v>1200.988</v>
      </c>
      <c r="AF2074" s="41">
        <v>-3.22661</v>
      </c>
      <c r="AG2074" s="42">
        <v>3.42E41</v>
      </c>
      <c r="AH2074" s="51">
        <v>0.048511</v>
      </c>
      <c r="AI2074" s="45" t="s">
        <v>14161</v>
      </c>
      <c r="AJ2074" s="44" t="s">
        <v>397</v>
      </c>
      <c r="AK2074" s="41">
        <v>4978.0</v>
      </c>
      <c r="AL2074" s="40" t="s">
        <v>2224</v>
      </c>
      <c r="AM2074" s="40" t="s">
        <v>7285</v>
      </c>
      <c r="AN2074" s="40" t="s">
        <v>5643</v>
      </c>
      <c r="AO2074" s="44"/>
    </row>
    <row r="2075">
      <c r="A2075" s="41">
        <v>250.0</v>
      </c>
      <c r="B2075" s="42">
        <v>1.67E9</v>
      </c>
      <c r="C2075" s="42">
        <v>3356.0</v>
      </c>
      <c r="D2075" s="40" t="s">
        <v>1243</v>
      </c>
      <c r="E2075" s="41">
        <v>140.0</v>
      </c>
      <c r="F2075" s="41">
        <v>35.0</v>
      </c>
      <c r="G2075" s="41">
        <v>70.0</v>
      </c>
      <c r="H2075" s="41">
        <v>-3.07733</v>
      </c>
      <c r="I2075" s="41">
        <v>10000.0</v>
      </c>
      <c r="J2075" s="41">
        <v>5000.0</v>
      </c>
      <c r="K2075" s="41">
        <v>1200.0</v>
      </c>
      <c r="L2075" s="41">
        <v>600.0</v>
      </c>
      <c r="M2075" s="41">
        <v>100.0</v>
      </c>
      <c r="N2075" s="40" t="s">
        <v>207</v>
      </c>
      <c r="O2075" s="40" t="s">
        <v>208</v>
      </c>
      <c r="P2075" s="40" t="s">
        <v>1372</v>
      </c>
      <c r="Q2075" s="40" t="s">
        <v>210</v>
      </c>
      <c r="R2075" s="40" t="b">
        <v>0</v>
      </c>
      <c r="S2075" s="40" t="s">
        <v>12879</v>
      </c>
      <c r="T2075" s="40" t="s">
        <v>212</v>
      </c>
      <c r="U2075" s="41">
        <v>0.1</v>
      </c>
      <c r="V2075" s="41">
        <v>0.9</v>
      </c>
      <c r="W2075" s="41">
        <v>0.3</v>
      </c>
      <c r="X2075" s="41">
        <v>0.5</v>
      </c>
      <c r="Y2075" s="40" t="b">
        <v>0</v>
      </c>
      <c r="Z2075" s="40" t="b">
        <v>1</v>
      </c>
      <c r="AA2075" s="40" t="b">
        <v>0</v>
      </c>
      <c r="AB2075" s="40" t="b">
        <v>0</v>
      </c>
      <c r="AC2075" s="41" t="s">
        <v>14162</v>
      </c>
      <c r="AD2075" s="41" t="s">
        <v>14163</v>
      </c>
      <c r="AE2075" s="41">
        <v>1203.124</v>
      </c>
      <c r="AF2075" s="41">
        <v>-3.22675</v>
      </c>
      <c r="AG2075" s="42">
        <v>5.08E41</v>
      </c>
      <c r="AH2075" s="51">
        <v>0.048557</v>
      </c>
      <c r="AI2075" s="45" t="s">
        <v>14164</v>
      </c>
      <c r="AJ2075" s="40" t="s">
        <v>14165</v>
      </c>
      <c r="AK2075" s="41">
        <v>1883.0</v>
      </c>
      <c r="AL2075" s="40" t="s">
        <v>2224</v>
      </c>
      <c r="AM2075" s="40" t="s">
        <v>7285</v>
      </c>
      <c r="AN2075" s="40" t="s">
        <v>5643</v>
      </c>
      <c r="AO2075" s="44"/>
    </row>
    <row r="2076">
      <c r="A2076" s="41">
        <v>111.0</v>
      </c>
      <c r="B2076" s="42">
        <v>1.67E9</v>
      </c>
      <c r="C2076" s="42">
        <v>3356.0</v>
      </c>
      <c r="D2076" s="40" t="s">
        <v>1243</v>
      </c>
      <c r="E2076" s="41">
        <v>140.0</v>
      </c>
      <c r="F2076" s="41">
        <v>35.0</v>
      </c>
      <c r="G2076" s="41">
        <v>70.0</v>
      </c>
      <c r="H2076" s="41">
        <v>-3.07733</v>
      </c>
      <c r="I2076" s="41">
        <v>10000.0</v>
      </c>
      <c r="J2076" s="41">
        <v>5000.0</v>
      </c>
      <c r="K2076" s="41">
        <v>1200.0</v>
      </c>
      <c r="L2076" s="41">
        <v>600.0</v>
      </c>
      <c r="M2076" s="41">
        <v>50.0</v>
      </c>
      <c r="N2076" s="40" t="s">
        <v>207</v>
      </c>
      <c r="O2076" s="40" t="s">
        <v>208</v>
      </c>
      <c r="P2076" s="40" t="s">
        <v>7310</v>
      </c>
      <c r="Q2076" s="40" t="s">
        <v>210</v>
      </c>
      <c r="R2076" s="40" t="b">
        <v>0</v>
      </c>
      <c r="S2076" s="40" t="s">
        <v>211</v>
      </c>
      <c r="T2076" s="40" t="s">
        <v>212</v>
      </c>
      <c r="U2076" s="41">
        <v>0.1</v>
      </c>
      <c r="V2076" s="41">
        <v>0.9</v>
      </c>
      <c r="W2076" s="41">
        <v>0.2</v>
      </c>
      <c r="X2076" s="41">
        <v>0.4</v>
      </c>
      <c r="Y2076" s="40" t="b">
        <v>0</v>
      </c>
      <c r="Z2076" s="40" t="b">
        <v>1</v>
      </c>
      <c r="AA2076" s="40" t="b">
        <v>0</v>
      </c>
      <c r="AB2076" s="40" t="b">
        <v>0</v>
      </c>
      <c r="AC2076" s="41" t="s">
        <v>8057</v>
      </c>
      <c r="AD2076" s="41" t="s">
        <v>1320</v>
      </c>
      <c r="AE2076" s="41">
        <v>1201.332</v>
      </c>
      <c r="AF2076" s="41">
        <v>-3.22676</v>
      </c>
      <c r="AG2076" s="42">
        <v>6.47E41</v>
      </c>
      <c r="AH2076" s="51">
        <v>0.048559</v>
      </c>
      <c r="AI2076" s="45" t="s">
        <v>14166</v>
      </c>
      <c r="AJ2076" s="40" t="s">
        <v>14167</v>
      </c>
      <c r="AK2076" s="41">
        <v>6668.0</v>
      </c>
      <c r="AL2076" s="40" t="s">
        <v>2224</v>
      </c>
      <c r="AM2076" s="40" t="s">
        <v>7285</v>
      </c>
      <c r="AN2076" s="40" t="s">
        <v>5627</v>
      </c>
      <c r="AO2076" s="44"/>
    </row>
    <row r="2077">
      <c r="A2077" s="41">
        <v>206.0</v>
      </c>
      <c r="B2077" s="42">
        <v>1.67E9</v>
      </c>
      <c r="C2077" s="42">
        <v>3356.0</v>
      </c>
      <c r="D2077" s="40" t="s">
        <v>1243</v>
      </c>
      <c r="E2077" s="41">
        <v>140.0</v>
      </c>
      <c r="F2077" s="41">
        <v>35.0</v>
      </c>
      <c r="G2077" s="41">
        <v>70.0</v>
      </c>
      <c r="H2077" s="41">
        <v>-3.07733</v>
      </c>
      <c r="I2077" s="41">
        <v>10000.0</v>
      </c>
      <c r="J2077" s="41">
        <v>5000.0</v>
      </c>
      <c r="K2077" s="41">
        <v>1200.0</v>
      </c>
      <c r="L2077" s="41">
        <v>600.0</v>
      </c>
      <c r="M2077" s="41">
        <v>100.0</v>
      </c>
      <c r="N2077" s="40" t="s">
        <v>207</v>
      </c>
      <c r="O2077" s="40" t="s">
        <v>1371</v>
      </c>
      <c r="P2077" s="40" t="s">
        <v>7310</v>
      </c>
      <c r="Q2077" s="40" t="s">
        <v>210</v>
      </c>
      <c r="R2077" s="40" t="b">
        <v>0</v>
      </c>
      <c r="S2077" s="40" t="s">
        <v>211</v>
      </c>
      <c r="T2077" s="40" t="s">
        <v>212</v>
      </c>
      <c r="U2077" s="41">
        <v>0.1</v>
      </c>
      <c r="V2077" s="41">
        <v>0.9</v>
      </c>
      <c r="W2077" s="41">
        <v>0.3</v>
      </c>
      <c r="X2077" s="41">
        <v>0.6</v>
      </c>
      <c r="Y2077" s="40" t="b">
        <v>0</v>
      </c>
      <c r="Z2077" s="40" t="b">
        <v>1</v>
      </c>
      <c r="AA2077" s="40" t="b">
        <v>0</v>
      </c>
      <c r="AB2077" s="40" t="b">
        <v>0</v>
      </c>
      <c r="AC2077" s="41" t="s">
        <v>14168</v>
      </c>
      <c r="AD2077" s="41" t="s">
        <v>14169</v>
      </c>
      <c r="AE2077" s="41">
        <v>1201.511</v>
      </c>
      <c r="AF2077" s="41">
        <v>-3.22793</v>
      </c>
      <c r="AG2077" s="42">
        <v>1.39E42</v>
      </c>
      <c r="AH2077" s="51">
        <v>0.048941</v>
      </c>
      <c r="AI2077" s="45" t="s">
        <v>14170</v>
      </c>
      <c r="AJ2077" s="40" t="s">
        <v>14171</v>
      </c>
      <c r="AK2077" s="41">
        <v>1288.0</v>
      </c>
      <c r="AL2077" s="40" t="s">
        <v>2224</v>
      </c>
      <c r="AM2077" s="40" t="s">
        <v>7285</v>
      </c>
      <c r="AN2077" s="40" t="s">
        <v>5643</v>
      </c>
      <c r="AO2077" s="44"/>
    </row>
    <row r="2078">
      <c r="A2078" s="41">
        <v>88.0</v>
      </c>
      <c r="B2078" s="42">
        <v>1.67E9</v>
      </c>
      <c r="C2078" s="42">
        <v>3356.0</v>
      </c>
      <c r="D2078" s="40" t="s">
        <v>1243</v>
      </c>
      <c r="E2078" s="41">
        <v>140.0</v>
      </c>
      <c r="F2078" s="41">
        <v>35.0</v>
      </c>
      <c r="G2078" s="41">
        <v>70.0</v>
      </c>
      <c r="H2078" s="41">
        <v>-3.07733</v>
      </c>
      <c r="I2078" s="41">
        <v>10000.0</v>
      </c>
      <c r="J2078" s="41">
        <v>5000.0</v>
      </c>
      <c r="K2078" s="41">
        <v>1200.0</v>
      </c>
      <c r="L2078" s="41">
        <v>600.0</v>
      </c>
      <c r="M2078" s="41">
        <v>30.0</v>
      </c>
      <c r="N2078" s="40" t="s">
        <v>207</v>
      </c>
      <c r="O2078" s="40" t="s">
        <v>1371</v>
      </c>
      <c r="P2078" s="40" t="s">
        <v>212</v>
      </c>
      <c r="Q2078" s="40" t="s">
        <v>210</v>
      </c>
      <c r="R2078" s="40" t="b">
        <v>0</v>
      </c>
      <c r="S2078" s="40" t="s">
        <v>12879</v>
      </c>
      <c r="T2078" s="40" t="s">
        <v>212</v>
      </c>
      <c r="U2078" s="41">
        <v>0.1</v>
      </c>
      <c r="V2078" s="41">
        <v>0.9</v>
      </c>
      <c r="W2078" s="41">
        <v>0.3</v>
      </c>
      <c r="X2078" s="41">
        <v>0.5</v>
      </c>
      <c r="Y2078" s="40" t="b">
        <v>0</v>
      </c>
      <c r="Z2078" s="40" t="b">
        <v>1</v>
      </c>
      <c r="AA2078" s="40" t="b">
        <v>0</v>
      </c>
      <c r="AB2078" s="40" t="b">
        <v>0</v>
      </c>
      <c r="AC2078" s="41" t="s">
        <v>14172</v>
      </c>
      <c r="AD2078" s="41" t="s">
        <v>14173</v>
      </c>
      <c r="AE2078" s="41">
        <v>1203.145</v>
      </c>
      <c r="AF2078" s="41">
        <v>-3.22895</v>
      </c>
      <c r="AG2078" s="42">
        <v>3.42E41</v>
      </c>
      <c r="AH2078" s="51">
        <v>0.049271</v>
      </c>
      <c r="AI2078" s="45" t="s">
        <v>14174</v>
      </c>
      <c r="AJ2078" s="40" t="s">
        <v>14175</v>
      </c>
      <c r="AK2078" s="41">
        <v>6148.0</v>
      </c>
      <c r="AL2078" s="40" t="s">
        <v>2224</v>
      </c>
      <c r="AM2078" s="40" t="s">
        <v>7285</v>
      </c>
      <c r="AN2078" s="40" t="s">
        <v>5643</v>
      </c>
      <c r="AO2078" s="44"/>
    </row>
    <row r="2079">
      <c r="A2079" s="41">
        <v>245.0</v>
      </c>
      <c r="B2079" s="42">
        <v>1.67E9</v>
      </c>
      <c r="C2079" s="42">
        <v>3356.0</v>
      </c>
      <c r="D2079" s="40" t="s">
        <v>1243</v>
      </c>
      <c r="E2079" s="41">
        <v>140.0</v>
      </c>
      <c r="F2079" s="41">
        <v>35.0</v>
      </c>
      <c r="G2079" s="41">
        <v>70.0</v>
      </c>
      <c r="H2079" s="41">
        <v>-3.07733</v>
      </c>
      <c r="I2079" s="41">
        <v>10000.0</v>
      </c>
      <c r="J2079" s="41">
        <v>5000.0</v>
      </c>
      <c r="K2079" s="41">
        <v>1200.0</v>
      </c>
      <c r="L2079" s="41">
        <v>600.0</v>
      </c>
      <c r="M2079" s="41">
        <v>100.0</v>
      </c>
      <c r="N2079" s="40" t="s">
        <v>207</v>
      </c>
      <c r="O2079" s="40" t="s">
        <v>1371</v>
      </c>
      <c r="P2079" s="40" t="s">
        <v>1372</v>
      </c>
      <c r="Q2079" s="40" t="s">
        <v>210</v>
      </c>
      <c r="R2079" s="40" t="b">
        <v>0</v>
      </c>
      <c r="S2079" s="40" t="s">
        <v>12879</v>
      </c>
      <c r="T2079" s="40" t="s">
        <v>212</v>
      </c>
      <c r="U2079" s="41">
        <v>0.1</v>
      </c>
      <c r="V2079" s="41">
        <v>0.9</v>
      </c>
      <c r="W2079" s="41">
        <v>0.1</v>
      </c>
      <c r="X2079" s="41">
        <v>0.6</v>
      </c>
      <c r="Y2079" s="40" t="b">
        <v>0</v>
      </c>
      <c r="Z2079" s="40" t="b">
        <v>1</v>
      </c>
      <c r="AA2079" s="40" t="b">
        <v>0</v>
      </c>
      <c r="AB2079" s="40" t="b">
        <v>0</v>
      </c>
      <c r="AC2079" s="41" t="s">
        <v>14176</v>
      </c>
      <c r="AD2079" s="41" t="s">
        <v>14177</v>
      </c>
      <c r="AE2079" s="41">
        <v>1203.115</v>
      </c>
      <c r="AF2079" s="41">
        <v>-3.22899</v>
      </c>
      <c r="AG2079" s="42">
        <v>3.47E41</v>
      </c>
      <c r="AH2079" s="51">
        <v>0.049285</v>
      </c>
      <c r="AI2079" s="45" t="s">
        <v>14178</v>
      </c>
      <c r="AJ2079" s="40" t="s">
        <v>14179</v>
      </c>
      <c r="AK2079" s="41">
        <v>1507.0</v>
      </c>
      <c r="AL2079" s="40" t="s">
        <v>2224</v>
      </c>
      <c r="AM2079" s="40" t="s">
        <v>7285</v>
      </c>
      <c r="AN2079" s="40" t="s">
        <v>5643</v>
      </c>
      <c r="AO2079" s="44"/>
    </row>
    <row r="2080">
      <c r="A2080" s="41">
        <v>43.0</v>
      </c>
      <c r="B2080" s="42">
        <v>1.67E9</v>
      </c>
      <c r="C2080" s="42">
        <v>3356.0</v>
      </c>
      <c r="D2080" s="40" t="s">
        <v>1243</v>
      </c>
      <c r="E2080" s="41">
        <v>140.0</v>
      </c>
      <c r="F2080" s="41">
        <v>35.0</v>
      </c>
      <c r="G2080" s="41">
        <v>70.0</v>
      </c>
      <c r="H2080" s="41">
        <v>-3.07733</v>
      </c>
      <c r="I2080" s="41">
        <v>10000.0</v>
      </c>
      <c r="J2080" s="41">
        <v>5000.0</v>
      </c>
      <c r="K2080" s="41">
        <v>1200.0</v>
      </c>
      <c r="L2080" s="41">
        <v>600.0</v>
      </c>
      <c r="M2080" s="41">
        <v>30.0</v>
      </c>
      <c r="N2080" s="40" t="s">
        <v>207</v>
      </c>
      <c r="O2080" s="40" t="s">
        <v>1371</v>
      </c>
      <c r="P2080" s="40" t="s">
        <v>7305</v>
      </c>
      <c r="Q2080" s="40" t="s">
        <v>210</v>
      </c>
      <c r="R2080" s="40" t="b">
        <v>0</v>
      </c>
      <c r="S2080" s="40" t="s">
        <v>211</v>
      </c>
      <c r="T2080" s="40" t="s">
        <v>212</v>
      </c>
      <c r="U2080" s="41">
        <v>0.1</v>
      </c>
      <c r="V2080" s="41">
        <v>0.9</v>
      </c>
      <c r="W2080" s="41">
        <v>0.3</v>
      </c>
      <c r="X2080" s="41">
        <v>0.5</v>
      </c>
      <c r="Y2080" s="40" t="b">
        <v>0</v>
      </c>
      <c r="Z2080" s="40" t="b">
        <v>1</v>
      </c>
      <c r="AA2080" s="40" t="b">
        <v>0</v>
      </c>
      <c r="AB2080" s="40" t="b">
        <v>0</v>
      </c>
      <c r="AC2080" s="41" t="s">
        <v>14180</v>
      </c>
      <c r="AD2080" s="41" t="s">
        <v>14181</v>
      </c>
      <c r="AE2080" s="41">
        <v>1202.842</v>
      </c>
      <c r="AF2080" s="41">
        <v>-3.22934</v>
      </c>
      <c r="AG2080" s="42">
        <v>6.72E41</v>
      </c>
      <c r="AH2080" s="51">
        <v>0.049399</v>
      </c>
      <c r="AI2080" s="45" t="s">
        <v>14182</v>
      </c>
      <c r="AJ2080" s="40" t="s">
        <v>14183</v>
      </c>
      <c r="AK2080" s="41">
        <v>6112.0</v>
      </c>
      <c r="AL2080" s="40" t="s">
        <v>2224</v>
      </c>
      <c r="AM2080" s="40" t="s">
        <v>7285</v>
      </c>
      <c r="AN2080" s="40" t="s">
        <v>5643</v>
      </c>
      <c r="AO2080" s="44"/>
    </row>
    <row r="2081">
      <c r="A2081" s="41">
        <v>232.0</v>
      </c>
      <c r="B2081" s="42">
        <v>1.67E9</v>
      </c>
      <c r="C2081" s="42">
        <v>3356.0</v>
      </c>
      <c r="D2081" s="40" t="s">
        <v>1243</v>
      </c>
      <c r="E2081" s="41">
        <v>140.0</v>
      </c>
      <c r="F2081" s="41">
        <v>35.0</v>
      </c>
      <c r="G2081" s="41">
        <v>70.0</v>
      </c>
      <c r="H2081" s="41">
        <v>-3.07733</v>
      </c>
      <c r="I2081" s="41">
        <v>10000.0</v>
      </c>
      <c r="J2081" s="41">
        <v>5000.0</v>
      </c>
      <c r="K2081" s="41">
        <v>1200.0</v>
      </c>
      <c r="L2081" s="41">
        <v>600.0</v>
      </c>
      <c r="M2081" s="41">
        <v>100.0</v>
      </c>
      <c r="N2081" s="40" t="s">
        <v>207</v>
      </c>
      <c r="O2081" s="40" t="s">
        <v>208</v>
      </c>
      <c r="P2081" s="40" t="s">
        <v>7305</v>
      </c>
      <c r="Q2081" s="40" t="s">
        <v>210</v>
      </c>
      <c r="R2081" s="40" t="b">
        <v>0</v>
      </c>
      <c r="S2081" s="40" t="s">
        <v>12879</v>
      </c>
      <c r="T2081" s="40" t="s">
        <v>212</v>
      </c>
      <c r="U2081" s="41">
        <v>0.1</v>
      </c>
      <c r="V2081" s="41">
        <v>0.9</v>
      </c>
      <c r="W2081" s="41">
        <v>0.3</v>
      </c>
      <c r="X2081" s="41">
        <v>0.5</v>
      </c>
      <c r="Y2081" s="40" t="b">
        <v>0</v>
      </c>
      <c r="Z2081" s="40" t="b">
        <v>1</v>
      </c>
      <c r="AA2081" s="40" t="b">
        <v>0</v>
      </c>
      <c r="AB2081" s="40" t="b">
        <v>0</v>
      </c>
      <c r="AC2081" s="41" t="s">
        <v>14184</v>
      </c>
      <c r="AD2081" s="41" t="s">
        <v>14185</v>
      </c>
      <c r="AE2081" s="41">
        <v>1203.034</v>
      </c>
      <c r="AF2081" s="41">
        <v>-3.22942</v>
      </c>
      <c r="AG2081" s="42">
        <v>1.35E42</v>
      </c>
      <c r="AH2081" s="51">
        <v>0.049425</v>
      </c>
      <c r="AI2081" s="45" t="s">
        <v>14186</v>
      </c>
      <c r="AJ2081" s="40" t="s">
        <v>14187</v>
      </c>
      <c r="AK2081" s="41">
        <v>1766.0</v>
      </c>
      <c r="AL2081" s="40" t="s">
        <v>2224</v>
      </c>
      <c r="AM2081" s="40" t="s">
        <v>7285</v>
      </c>
      <c r="AN2081" s="40" t="s">
        <v>5643</v>
      </c>
      <c r="AO2081" s="44"/>
    </row>
    <row r="2082">
      <c r="A2082" s="41">
        <v>174.0</v>
      </c>
      <c r="B2082" s="42">
        <v>1.67E9</v>
      </c>
      <c r="C2082" s="42">
        <v>3356.0</v>
      </c>
      <c r="D2082" s="40" t="s">
        <v>1243</v>
      </c>
      <c r="E2082" s="41">
        <v>140.0</v>
      </c>
      <c r="F2082" s="41">
        <v>35.0</v>
      </c>
      <c r="G2082" s="41">
        <v>70.0</v>
      </c>
      <c r="H2082" s="41">
        <v>-3.07733</v>
      </c>
      <c r="I2082" s="41">
        <v>10000.0</v>
      </c>
      <c r="J2082" s="41">
        <v>5000.0</v>
      </c>
      <c r="K2082" s="41">
        <v>1200.0</v>
      </c>
      <c r="L2082" s="41">
        <v>600.0</v>
      </c>
      <c r="M2082" s="41">
        <v>50.0</v>
      </c>
      <c r="N2082" s="40" t="s">
        <v>207</v>
      </c>
      <c r="O2082" s="40" t="s">
        <v>208</v>
      </c>
      <c r="P2082" s="40" t="s">
        <v>212</v>
      </c>
      <c r="Q2082" s="40" t="s">
        <v>210</v>
      </c>
      <c r="R2082" s="40" t="b">
        <v>0</v>
      </c>
      <c r="S2082" s="40" t="s">
        <v>12879</v>
      </c>
      <c r="T2082" s="40" t="s">
        <v>212</v>
      </c>
      <c r="U2082" s="41">
        <v>0.1</v>
      </c>
      <c r="V2082" s="41">
        <v>0.9</v>
      </c>
      <c r="W2082" s="41">
        <v>0.2</v>
      </c>
      <c r="X2082" s="41">
        <v>0.4</v>
      </c>
      <c r="Y2082" s="40" t="b">
        <v>0</v>
      </c>
      <c r="Z2082" s="40" t="b">
        <v>1</v>
      </c>
      <c r="AA2082" s="40" t="b">
        <v>0</v>
      </c>
      <c r="AB2082" s="40" t="b">
        <v>0</v>
      </c>
      <c r="AC2082" s="41" t="s">
        <v>12304</v>
      </c>
      <c r="AD2082" s="41" t="s">
        <v>14188</v>
      </c>
      <c r="AE2082" s="41">
        <v>1202.391</v>
      </c>
      <c r="AF2082" s="41">
        <v>-3.22994</v>
      </c>
      <c r="AG2082" s="42">
        <v>8.52E41</v>
      </c>
      <c r="AH2082" s="51">
        <v>0.049594</v>
      </c>
      <c r="AI2082" s="45" t="s">
        <v>14189</v>
      </c>
      <c r="AJ2082" s="40" t="s">
        <v>14190</v>
      </c>
      <c r="AK2082" s="41">
        <v>4460.0</v>
      </c>
      <c r="AL2082" s="40" t="s">
        <v>2224</v>
      </c>
      <c r="AM2082" s="40" t="s">
        <v>7285</v>
      </c>
      <c r="AN2082" s="40" t="s">
        <v>5643</v>
      </c>
      <c r="AO2082" s="44"/>
    </row>
    <row r="2083">
      <c r="A2083" s="41">
        <v>215.0</v>
      </c>
      <c r="B2083" s="42">
        <v>1.67E9</v>
      </c>
      <c r="C2083" s="42">
        <v>3356.0</v>
      </c>
      <c r="D2083" s="40" t="s">
        <v>1243</v>
      </c>
      <c r="E2083" s="41">
        <v>140.0</v>
      </c>
      <c r="F2083" s="41">
        <v>35.0</v>
      </c>
      <c r="G2083" s="41">
        <v>70.0</v>
      </c>
      <c r="H2083" s="41">
        <v>-3.07733</v>
      </c>
      <c r="I2083" s="41">
        <v>10000.0</v>
      </c>
      <c r="J2083" s="41">
        <v>5000.0</v>
      </c>
      <c r="K2083" s="41">
        <v>1200.0</v>
      </c>
      <c r="L2083" s="41">
        <v>600.0</v>
      </c>
      <c r="M2083" s="41">
        <v>100.0</v>
      </c>
      <c r="N2083" s="40" t="s">
        <v>207</v>
      </c>
      <c r="O2083" s="40" t="s">
        <v>208</v>
      </c>
      <c r="P2083" s="40" t="s">
        <v>7310</v>
      </c>
      <c r="Q2083" s="40" t="s">
        <v>210</v>
      </c>
      <c r="R2083" s="40" t="b">
        <v>0</v>
      </c>
      <c r="S2083" s="40" t="s">
        <v>12879</v>
      </c>
      <c r="T2083" s="40" t="s">
        <v>212</v>
      </c>
      <c r="U2083" s="41">
        <v>0.1</v>
      </c>
      <c r="V2083" s="41">
        <v>0.9</v>
      </c>
      <c r="W2083" s="41">
        <v>0.3</v>
      </c>
      <c r="X2083" s="41">
        <v>0.6</v>
      </c>
      <c r="Y2083" s="40" t="b">
        <v>0</v>
      </c>
      <c r="Z2083" s="40" t="b">
        <v>1</v>
      </c>
      <c r="AA2083" s="40" t="b">
        <v>0</v>
      </c>
      <c r="AB2083" s="40" t="b">
        <v>0</v>
      </c>
      <c r="AC2083" s="41" t="s">
        <v>14191</v>
      </c>
      <c r="AD2083" s="41" t="s">
        <v>14192</v>
      </c>
      <c r="AE2083" s="41">
        <v>1202.771</v>
      </c>
      <c r="AF2083" s="41">
        <v>-3.23106</v>
      </c>
      <c r="AG2083" s="42">
        <v>1.38E42</v>
      </c>
      <c r="AH2083" s="51">
        <v>0.049958</v>
      </c>
      <c r="AI2083" s="45" t="s">
        <v>14193</v>
      </c>
      <c r="AJ2083" s="40" t="s">
        <v>14194</v>
      </c>
      <c r="AK2083" s="41">
        <v>1180.0</v>
      </c>
      <c r="AL2083" s="40" t="s">
        <v>2224</v>
      </c>
      <c r="AM2083" s="40" t="s">
        <v>7285</v>
      </c>
      <c r="AN2083" s="40" t="s">
        <v>5643</v>
      </c>
      <c r="AO2083" s="44"/>
    </row>
    <row r="2084">
      <c r="A2084" s="41">
        <v>217.0</v>
      </c>
      <c r="B2084" s="42">
        <v>1.67E9</v>
      </c>
      <c r="C2084" s="42">
        <v>3356.0</v>
      </c>
      <c r="D2084" s="40" t="s">
        <v>1243</v>
      </c>
      <c r="E2084" s="41">
        <v>140.0</v>
      </c>
      <c r="F2084" s="41">
        <v>35.0</v>
      </c>
      <c r="G2084" s="41">
        <v>70.0</v>
      </c>
      <c r="H2084" s="41">
        <v>-3.07733</v>
      </c>
      <c r="I2084" s="41">
        <v>10000.0</v>
      </c>
      <c r="J2084" s="41">
        <v>5000.0</v>
      </c>
      <c r="K2084" s="41">
        <v>1200.0</v>
      </c>
      <c r="L2084" s="41">
        <v>600.0</v>
      </c>
      <c r="M2084" s="41">
        <v>100.0</v>
      </c>
      <c r="N2084" s="40" t="s">
        <v>207</v>
      </c>
      <c r="O2084" s="40" t="s">
        <v>208</v>
      </c>
      <c r="P2084" s="40" t="s">
        <v>7305</v>
      </c>
      <c r="Q2084" s="40" t="s">
        <v>210</v>
      </c>
      <c r="R2084" s="40" t="b">
        <v>0</v>
      </c>
      <c r="S2084" s="40" t="s">
        <v>211</v>
      </c>
      <c r="T2084" s="40" t="s">
        <v>212</v>
      </c>
      <c r="U2084" s="41">
        <v>0.1</v>
      </c>
      <c r="V2084" s="41">
        <v>0.9</v>
      </c>
      <c r="W2084" s="41">
        <v>0.1</v>
      </c>
      <c r="X2084" s="41">
        <v>0.5</v>
      </c>
      <c r="Y2084" s="40" t="b">
        <v>0</v>
      </c>
      <c r="Z2084" s="40" t="b">
        <v>1</v>
      </c>
      <c r="AA2084" s="40" t="b">
        <v>0</v>
      </c>
      <c r="AB2084" s="40" t="b">
        <v>0</v>
      </c>
      <c r="AC2084" s="41" t="s">
        <v>14195</v>
      </c>
      <c r="AD2084" s="41" t="s">
        <v>14196</v>
      </c>
      <c r="AE2084" s="41">
        <v>1202.801</v>
      </c>
      <c r="AF2084" s="41">
        <v>-3.23149</v>
      </c>
      <c r="AG2084" s="42">
        <v>1.34E42</v>
      </c>
      <c r="AH2084" s="51">
        <v>0.050096</v>
      </c>
      <c r="AI2084" s="45" t="s">
        <v>14197</v>
      </c>
      <c r="AJ2084" s="40" t="s">
        <v>14198</v>
      </c>
      <c r="AK2084" s="41">
        <v>1899.0</v>
      </c>
      <c r="AL2084" s="40" t="s">
        <v>2224</v>
      </c>
      <c r="AM2084" s="40" t="s">
        <v>7285</v>
      </c>
      <c r="AN2084" s="40" t="s">
        <v>5643</v>
      </c>
      <c r="AO2084" s="44"/>
    </row>
    <row r="2085">
      <c r="A2085" s="41">
        <v>63.0</v>
      </c>
      <c r="B2085" s="42">
        <v>1.67E9</v>
      </c>
      <c r="C2085" s="42">
        <v>3356.0</v>
      </c>
      <c r="D2085" s="40" t="s">
        <v>1243</v>
      </c>
      <c r="E2085" s="41">
        <v>140.0</v>
      </c>
      <c r="F2085" s="41">
        <v>35.0</v>
      </c>
      <c r="G2085" s="41">
        <v>70.0</v>
      </c>
      <c r="H2085" s="41">
        <v>-3.07733</v>
      </c>
      <c r="I2085" s="41">
        <v>10000.0</v>
      </c>
      <c r="J2085" s="41">
        <v>5000.0</v>
      </c>
      <c r="K2085" s="41">
        <v>1200.0</v>
      </c>
      <c r="L2085" s="41">
        <v>600.0</v>
      </c>
      <c r="M2085" s="41">
        <v>30.0</v>
      </c>
      <c r="N2085" s="40" t="s">
        <v>207</v>
      </c>
      <c r="O2085" s="40" t="s">
        <v>1371</v>
      </c>
      <c r="P2085" s="40" t="s">
        <v>1372</v>
      </c>
      <c r="Q2085" s="40" t="s">
        <v>210</v>
      </c>
      <c r="R2085" s="40" t="b">
        <v>0</v>
      </c>
      <c r="S2085" s="40" t="s">
        <v>12879</v>
      </c>
      <c r="T2085" s="40" t="s">
        <v>212</v>
      </c>
      <c r="U2085" s="41">
        <v>0.1</v>
      </c>
      <c r="V2085" s="41">
        <v>0.9</v>
      </c>
      <c r="W2085" s="41">
        <v>0.1</v>
      </c>
      <c r="X2085" s="41">
        <v>0.4</v>
      </c>
      <c r="Y2085" s="40" t="b">
        <v>0</v>
      </c>
      <c r="Z2085" s="40" t="b">
        <v>1</v>
      </c>
      <c r="AA2085" s="40" t="b">
        <v>0</v>
      </c>
      <c r="AB2085" s="40" t="b">
        <v>0</v>
      </c>
      <c r="AC2085" s="41" t="s">
        <v>13680</v>
      </c>
      <c r="AD2085" s="41" t="s">
        <v>14199</v>
      </c>
      <c r="AE2085" s="41">
        <v>1203.047</v>
      </c>
      <c r="AF2085" s="41">
        <v>-3.23175</v>
      </c>
      <c r="AG2085" s="42">
        <v>5.09E41</v>
      </c>
      <c r="AH2085" s="51">
        <v>0.050182</v>
      </c>
      <c r="AI2085" s="45" t="s">
        <v>14200</v>
      </c>
      <c r="AJ2085" s="44" t="s">
        <v>397</v>
      </c>
      <c r="AK2085" s="41">
        <v>7440.0</v>
      </c>
      <c r="AL2085" s="40" t="s">
        <v>2224</v>
      </c>
      <c r="AM2085" s="40" t="s">
        <v>7285</v>
      </c>
      <c r="AN2085" s="40" t="s">
        <v>5643</v>
      </c>
      <c r="AO2085" s="44"/>
    </row>
    <row r="2086">
      <c r="A2086" s="41">
        <v>84.0</v>
      </c>
      <c r="B2086" s="42">
        <v>1.67E9</v>
      </c>
      <c r="C2086" s="42">
        <v>3356.0</v>
      </c>
      <c r="D2086" s="40" t="s">
        <v>1243</v>
      </c>
      <c r="E2086" s="41">
        <v>140.0</v>
      </c>
      <c r="F2086" s="41">
        <v>35.0</v>
      </c>
      <c r="G2086" s="41">
        <v>70.0</v>
      </c>
      <c r="H2086" s="41">
        <v>-3.07733</v>
      </c>
      <c r="I2086" s="41">
        <v>10000.0</v>
      </c>
      <c r="J2086" s="41">
        <v>5000.0</v>
      </c>
      <c r="K2086" s="41">
        <v>1200.0</v>
      </c>
      <c r="L2086" s="41">
        <v>600.0</v>
      </c>
      <c r="M2086" s="41">
        <v>30.0</v>
      </c>
      <c r="N2086" s="40" t="s">
        <v>207</v>
      </c>
      <c r="O2086" s="40" t="s">
        <v>208</v>
      </c>
      <c r="P2086" s="40" t="s">
        <v>212</v>
      </c>
      <c r="Q2086" s="40" t="s">
        <v>210</v>
      </c>
      <c r="R2086" s="40" t="b">
        <v>0</v>
      </c>
      <c r="S2086" s="40" t="s">
        <v>12879</v>
      </c>
      <c r="T2086" s="40" t="s">
        <v>212</v>
      </c>
      <c r="U2086" s="41">
        <v>0.1</v>
      </c>
      <c r="V2086" s="41">
        <v>0.9</v>
      </c>
      <c r="W2086" s="41">
        <v>0.2</v>
      </c>
      <c r="X2086" s="41">
        <v>0.4</v>
      </c>
      <c r="Y2086" s="40" t="b">
        <v>0</v>
      </c>
      <c r="Z2086" s="40" t="b">
        <v>1</v>
      </c>
      <c r="AA2086" s="40" t="b">
        <v>0</v>
      </c>
      <c r="AB2086" s="40" t="b">
        <v>0</v>
      </c>
      <c r="AC2086" s="41" t="s">
        <v>14201</v>
      </c>
      <c r="AD2086" s="41" t="s">
        <v>14202</v>
      </c>
      <c r="AE2086" s="41">
        <v>724.7864</v>
      </c>
      <c r="AF2086" s="41">
        <v>-3.23207</v>
      </c>
      <c r="AG2086" s="42">
        <v>3.47E41</v>
      </c>
      <c r="AH2086" s="51">
        <v>0.050286</v>
      </c>
      <c r="AI2086" s="45" t="s">
        <v>14203</v>
      </c>
      <c r="AJ2086" s="45">
        <v>3.47218176287419E251</v>
      </c>
      <c r="AK2086" s="41">
        <v>10000.0</v>
      </c>
      <c r="AL2086" s="40" t="s">
        <v>216</v>
      </c>
      <c r="AM2086" s="40" t="s">
        <v>7285</v>
      </c>
      <c r="AN2086" s="40" t="s">
        <v>5627</v>
      </c>
      <c r="AO2086" s="44"/>
    </row>
    <row r="2087">
      <c r="A2087" s="41">
        <v>226.0</v>
      </c>
      <c r="B2087" s="42">
        <v>1.67E9</v>
      </c>
      <c r="C2087" s="42">
        <v>3356.0</v>
      </c>
      <c r="D2087" s="40" t="s">
        <v>1243</v>
      </c>
      <c r="E2087" s="41">
        <v>140.0</v>
      </c>
      <c r="F2087" s="41">
        <v>35.0</v>
      </c>
      <c r="G2087" s="41">
        <v>70.0</v>
      </c>
      <c r="H2087" s="41">
        <v>-3.07733</v>
      </c>
      <c r="I2087" s="41">
        <v>10000.0</v>
      </c>
      <c r="J2087" s="41">
        <v>5000.0</v>
      </c>
      <c r="K2087" s="41">
        <v>1200.0</v>
      </c>
      <c r="L2087" s="41">
        <v>600.0</v>
      </c>
      <c r="M2087" s="41">
        <v>100.0</v>
      </c>
      <c r="N2087" s="40" t="s">
        <v>207</v>
      </c>
      <c r="O2087" s="40" t="s">
        <v>1371</v>
      </c>
      <c r="P2087" s="40" t="s">
        <v>7305</v>
      </c>
      <c r="Q2087" s="40" t="s">
        <v>210</v>
      </c>
      <c r="R2087" s="40" t="b">
        <v>0</v>
      </c>
      <c r="S2087" s="40" t="s">
        <v>12879</v>
      </c>
      <c r="T2087" s="40" t="s">
        <v>212</v>
      </c>
      <c r="U2087" s="41">
        <v>0.1</v>
      </c>
      <c r="V2087" s="41">
        <v>0.9</v>
      </c>
      <c r="W2087" s="41">
        <v>0.1</v>
      </c>
      <c r="X2087" s="41">
        <v>0.5</v>
      </c>
      <c r="Y2087" s="40" t="b">
        <v>0</v>
      </c>
      <c r="Z2087" s="40" t="b">
        <v>1</v>
      </c>
      <c r="AA2087" s="40" t="b">
        <v>0</v>
      </c>
      <c r="AB2087" s="40" t="b">
        <v>0</v>
      </c>
      <c r="AC2087" s="41" t="s">
        <v>14204</v>
      </c>
      <c r="AD2087" s="41" t="s">
        <v>14205</v>
      </c>
      <c r="AE2087" s="41">
        <v>1202.692</v>
      </c>
      <c r="AF2087" s="41">
        <v>-3.23214</v>
      </c>
      <c r="AG2087" s="42">
        <v>1.55E41</v>
      </c>
      <c r="AH2087" s="51">
        <v>0.050309</v>
      </c>
      <c r="AI2087" s="45" t="s">
        <v>14206</v>
      </c>
      <c r="AJ2087" s="40" t="s">
        <v>14207</v>
      </c>
      <c r="AK2087" s="41">
        <v>1775.0</v>
      </c>
      <c r="AL2087" s="40" t="s">
        <v>2224</v>
      </c>
      <c r="AM2087" s="40" t="s">
        <v>7285</v>
      </c>
      <c r="AN2087" s="40" t="s">
        <v>5643</v>
      </c>
      <c r="AO2087" s="44"/>
    </row>
    <row r="2088">
      <c r="A2088" s="41">
        <v>131.0</v>
      </c>
      <c r="B2088" s="42">
        <v>1.67E9</v>
      </c>
      <c r="C2088" s="42">
        <v>3356.0</v>
      </c>
      <c r="D2088" s="40" t="s">
        <v>1243</v>
      </c>
      <c r="E2088" s="41">
        <v>140.0</v>
      </c>
      <c r="F2088" s="41">
        <v>35.0</v>
      </c>
      <c r="G2088" s="41">
        <v>70.0</v>
      </c>
      <c r="H2088" s="41">
        <v>-3.07733</v>
      </c>
      <c r="I2088" s="41">
        <v>10000.0</v>
      </c>
      <c r="J2088" s="41">
        <v>5000.0</v>
      </c>
      <c r="K2088" s="41">
        <v>1200.0</v>
      </c>
      <c r="L2088" s="41">
        <v>600.0</v>
      </c>
      <c r="M2088" s="41">
        <v>50.0</v>
      </c>
      <c r="N2088" s="40" t="s">
        <v>207</v>
      </c>
      <c r="O2088" s="40" t="s">
        <v>1371</v>
      </c>
      <c r="P2088" s="40" t="s">
        <v>7305</v>
      </c>
      <c r="Q2088" s="40" t="s">
        <v>210</v>
      </c>
      <c r="R2088" s="40" t="b">
        <v>0</v>
      </c>
      <c r="S2088" s="40" t="s">
        <v>211</v>
      </c>
      <c r="T2088" s="40" t="s">
        <v>212</v>
      </c>
      <c r="U2088" s="41">
        <v>0.1</v>
      </c>
      <c r="V2088" s="41">
        <v>0.9</v>
      </c>
      <c r="W2088" s="41">
        <v>0.2</v>
      </c>
      <c r="X2088" s="41">
        <v>0.6</v>
      </c>
      <c r="Y2088" s="40" t="b">
        <v>0</v>
      </c>
      <c r="Z2088" s="40" t="b">
        <v>1</v>
      </c>
      <c r="AA2088" s="40" t="b">
        <v>0</v>
      </c>
      <c r="AB2088" s="40" t="b">
        <v>0</v>
      </c>
      <c r="AC2088" s="41" t="s">
        <v>5561</v>
      </c>
      <c r="AD2088" s="41" t="s">
        <v>14208</v>
      </c>
      <c r="AE2088" s="41">
        <v>1202.928</v>
      </c>
      <c r="AF2088" s="41">
        <v>-3.23416</v>
      </c>
      <c r="AG2088" s="42">
        <v>8.91E40</v>
      </c>
      <c r="AH2088" s="51">
        <v>0.050963</v>
      </c>
      <c r="AI2088" s="45" t="s">
        <v>14209</v>
      </c>
      <c r="AJ2088" s="40" t="s">
        <v>14210</v>
      </c>
      <c r="AK2088" s="41">
        <v>3149.0</v>
      </c>
      <c r="AL2088" s="40" t="s">
        <v>2224</v>
      </c>
      <c r="AM2088" s="40" t="s">
        <v>7285</v>
      </c>
      <c r="AN2088" s="40" t="s">
        <v>5643</v>
      </c>
      <c r="AO2088" s="44"/>
    </row>
    <row r="2089">
      <c r="A2089" s="41">
        <v>168.0</v>
      </c>
      <c r="B2089" s="42">
        <v>1.67E9</v>
      </c>
      <c r="C2089" s="42">
        <v>3356.0</v>
      </c>
      <c r="D2089" s="40" t="s">
        <v>1243</v>
      </c>
      <c r="E2089" s="41">
        <v>140.0</v>
      </c>
      <c r="F2089" s="41">
        <v>35.0</v>
      </c>
      <c r="G2089" s="41">
        <v>70.0</v>
      </c>
      <c r="H2089" s="41">
        <v>-3.07733</v>
      </c>
      <c r="I2089" s="41">
        <v>10000.0</v>
      </c>
      <c r="J2089" s="41">
        <v>5000.0</v>
      </c>
      <c r="K2089" s="41">
        <v>1200.0</v>
      </c>
      <c r="L2089" s="41">
        <v>600.0</v>
      </c>
      <c r="M2089" s="41">
        <v>50.0</v>
      </c>
      <c r="N2089" s="40" t="s">
        <v>207</v>
      </c>
      <c r="O2089" s="40" t="s">
        <v>1371</v>
      </c>
      <c r="P2089" s="40" t="s">
        <v>212</v>
      </c>
      <c r="Q2089" s="40" t="s">
        <v>210</v>
      </c>
      <c r="R2089" s="40" t="b">
        <v>0</v>
      </c>
      <c r="S2089" s="40" t="s">
        <v>211</v>
      </c>
      <c r="T2089" s="40" t="s">
        <v>212</v>
      </c>
      <c r="U2089" s="41">
        <v>0.1</v>
      </c>
      <c r="V2089" s="41">
        <v>0.9</v>
      </c>
      <c r="W2089" s="41">
        <v>0.3</v>
      </c>
      <c r="X2089" s="41">
        <v>0.4</v>
      </c>
      <c r="Y2089" s="40" t="b">
        <v>0</v>
      </c>
      <c r="Z2089" s="40" t="b">
        <v>1</v>
      </c>
      <c r="AA2089" s="40" t="b">
        <v>0</v>
      </c>
      <c r="AB2089" s="40" t="b">
        <v>0</v>
      </c>
      <c r="AC2089" s="41" t="s">
        <v>10937</v>
      </c>
      <c r="AD2089" s="41" t="s">
        <v>14211</v>
      </c>
      <c r="AE2089" s="41">
        <v>1203.33</v>
      </c>
      <c r="AF2089" s="41">
        <v>-3.23519</v>
      </c>
      <c r="AG2089" s="42">
        <v>1.37E42</v>
      </c>
      <c r="AH2089" s="51">
        <v>0.051299</v>
      </c>
      <c r="AI2089" s="45" t="s">
        <v>14212</v>
      </c>
      <c r="AJ2089" s="40" t="s">
        <v>14213</v>
      </c>
      <c r="AK2089" s="41">
        <v>4685.0</v>
      </c>
      <c r="AL2089" s="40" t="s">
        <v>2224</v>
      </c>
      <c r="AM2089" s="40" t="s">
        <v>7285</v>
      </c>
      <c r="AN2089" s="40" t="s">
        <v>5643</v>
      </c>
      <c r="AO2089" s="44"/>
    </row>
    <row r="2090">
      <c r="A2090" s="41">
        <v>267.0</v>
      </c>
      <c r="B2090" s="42">
        <v>1.67E9</v>
      </c>
      <c r="C2090" s="42">
        <v>3356.0</v>
      </c>
      <c r="D2090" s="40" t="s">
        <v>1243</v>
      </c>
      <c r="E2090" s="41">
        <v>140.0</v>
      </c>
      <c r="F2090" s="41">
        <v>35.0</v>
      </c>
      <c r="G2090" s="41">
        <v>70.0</v>
      </c>
      <c r="H2090" s="41">
        <v>-3.07733</v>
      </c>
      <c r="I2090" s="41">
        <v>10000.0</v>
      </c>
      <c r="J2090" s="41">
        <v>5000.0</v>
      </c>
      <c r="K2090" s="41">
        <v>1200.0</v>
      </c>
      <c r="L2090" s="41">
        <v>600.0</v>
      </c>
      <c r="M2090" s="41">
        <v>100.0</v>
      </c>
      <c r="N2090" s="40" t="s">
        <v>207</v>
      </c>
      <c r="O2090" s="40" t="s">
        <v>208</v>
      </c>
      <c r="P2090" s="40" t="s">
        <v>212</v>
      </c>
      <c r="Q2090" s="40" t="s">
        <v>210</v>
      </c>
      <c r="R2090" s="40" t="b">
        <v>0</v>
      </c>
      <c r="S2090" s="40" t="s">
        <v>12879</v>
      </c>
      <c r="T2090" s="40" t="s">
        <v>212</v>
      </c>
      <c r="U2090" s="41">
        <v>0.1</v>
      </c>
      <c r="V2090" s="41">
        <v>0.9</v>
      </c>
      <c r="W2090" s="41">
        <v>0.3</v>
      </c>
      <c r="X2090" s="41">
        <v>0.4</v>
      </c>
      <c r="Y2090" s="40" t="b">
        <v>0</v>
      </c>
      <c r="Z2090" s="40" t="b">
        <v>1</v>
      </c>
      <c r="AA2090" s="40" t="b">
        <v>0</v>
      </c>
      <c r="AB2090" s="40" t="b">
        <v>0</v>
      </c>
      <c r="AC2090" s="41" t="s">
        <v>10130</v>
      </c>
      <c r="AD2090" s="41" t="s">
        <v>8168</v>
      </c>
      <c r="AE2090" s="41">
        <v>1201.895</v>
      </c>
      <c r="AF2090" s="41">
        <v>-3.23528</v>
      </c>
      <c r="AG2090" s="42">
        <v>1.35E42</v>
      </c>
      <c r="AH2090" s="51">
        <v>0.051329</v>
      </c>
      <c r="AI2090" s="45" t="s">
        <v>14214</v>
      </c>
      <c r="AJ2090" s="40" t="s">
        <v>14215</v>
      </c>
      <c r="AK2090" s="41">
        <v>3192.0</v>
      </c>
      <c r="AL2090" s="40" t="s">
        <v>2224</v>
      </c>
      <c r="AM2090" s="40" t="s">
        <v>7285</v>
      </c>
      <c r="AN2090" s="40" t="s">
        <v>5643</v>
      </c>
      <c r="AO2090" s="44"/>
    </row>
    <row r="2091">
      <c r="A2091" s="41">
        <v>77.0</v>
      </c>
      <c r="B2091" s="42">
        <v>1.67E9</v>
      </c>
      <c r="C2091" s="42">
        <v>3356.0</v>
      </c>
      <c r="D2091" s="40" t="s">
        <v>1243</v>
      </c>
      <c r="E2091" s="41">
        <v>140.0</v>
      </c>
      <c r="F2091" s="41">
        <v>35.0</v>
      </c>
      <c r="G2091" s="41">
        <v>70.0</v>
      </c>
      <c r="H2091" s="41">
        <v>-3.07733</v>
      </c>
      <c r="I2091" s="41">
        <v>10000.0</v>
      </c>
      <c r="J2091" s="41">
        <v>5000.0</v>
      </c>
      <c r="K2091" s="41">
        <v>1200.0</v>
      </c>
      <c r="L2091" s="41">
        <v>600.0</v>
      </c>
      <c r="M2091" s="41">
        <v>30.0</v>
      </c>
      <c r="N2091" s="40" t="s">
        <v>207</v>
      </c>
      <c r="O2091" s="40" t="s">
        <v>1371</v>
      </c>
      <c r="P2091" s="40" t="s">
        <v>212</v>
      </c>
      <c r="Q2091" s="40" t="s">
        <v>210</v>
      </c>
      <c r="R2091" s="40" t="b">
        <v>0</v>
      </c>
      <c r="S2091" s="40" t="s">
        <v>211</v>
      </c>
      <c r="T2091" s="40" t="s">
        <v>212</v>
      </c>
      <c r="U2091" s="41">
        <v>0.1</v>
      </c>
      <c r="V2091" s="41">
        <v>0.9</v>
      </c>
      <c r="W2091" s="41">
        <v>0.2</v>
      </c>
      <c r="X2091" s="41">
        <v>0.6</v>
      </c>
      <c r="Y2091" s="40" t="b">
        <v>0</v>
      </c>
      <c r="Z2091" s="40" t="b">
        <v>1</v>
      </c>
      <c r="AA2091" s="40" t="b">
        <v>0</v>
      </c>
      <c r="AB2091" s="40" t="b">
        <v>0</v>
      </c>
      <c r="AC2091" s="41" t="s">
        <v>14216</v>
      </c>
      <c r="AD2091" s="41" t="s">
        <v>14217</v>
      </c>
      <c r="AE2091" s="41">
        <v>1202.761</v>
      </c>
      <c r="AF2091" s="41">
        <v>-3.23553</v>
      </c>
      <c r="AG2091" s="42">
        <v>5.08E41</v>
      </c>
      <c r="AH2091" s="51">
        <v>0.05141</v>
      </c>
      <c r="AI2091" s="45" t="s">
        <v>14218</v>
      </c>
      <c r="AJ2091" s="45">
        <v>5.08100670677069E251</v>
      </c>
      <c r="AK2091" s="41">
        <v>5200.0</v>
      </c>
      <c r="AL2091" s="40" t="s">
        <v>2224</v>
      </c>
      <c r="AM2091" s="40" t="s">
        <v>7285</v>
      </c>
      <c r="AN2091" s="40" t="s">
        <v>5643</v>
      </c>
      <c r="AO2091" s="40"/>
    </row>
    <row r="2092">
      <c r="A2092" s="41">
        <v>196.0</v>
      </c>
      <c r="B2092" s="42">
        <v>1.67E9</v>
      </c>
      <c r="C2092" s="42">
        <v>3356.0</v>
      </c>
      <c r="D2092" s="40" t="s">
        <v>1243</v>
      </c>
      <c r="E2092" s="41">
        <v>140.0</v>
      </c>
      <c r="F2092" s="41">
        <v>35.0</v>
      </c>
      <c r="G2092" s="41">
        <v>70.0</v>
      </c>
      <c r="H2092" s="41">
        <v>-3.07733</v>
      </c>
      <c r="I2092" s="41">
        <v>10000.0</v>
      </c>
      <c r="J2092" s="41">
        <v>5000.0</v>
      </c>
      <c r="K2092" s="41">
        <v>1200.0</v>
      </c>
      <c r="L2092" s="41">
        <v>600.0</v>
      </c>
      <c r="M2092" s="41">
        <v>100.0</v>
      </c>
      <c r="N2092" s="40" t="s">
        <v>207</v>
      </c>
      <c r="O2092" s="40" t="s">
        <v>1371</v>
      </c>
      <c r="P2092" s="40" t="s">
        <v>209</v>
      </c>
      <c r="Q2092" s="40" t="s">
        <v>210</v>
      </c>
      <c r="R2092" s="40" t="b">
        <v>0</v>
      </c>
      <c r="S2092" s="40" t="s">
        <v>12879</v>
      </c>
      <c r="T2092" s="40" t="s">
        <v>212</v>
      </c>
      <c r="U2092" s="41">
        <v>0.1</v>
      </c>
      <c r="V2092" s="41">
        <v>0.9</v>
      </c>
      <c r="W2092" s="41">
        <v>0.3</v>
      </c>
      <c r="X2092" s="41">
        <v>0.5</v>
      </c>
      <c r="Y2092" s="40" t="b">
        <v>0</v>
      </c>
      <c r="Z2092" s="40" t="b">
        <v>1</v>
      </c>
      <c r="AA2092" s="40" t="b">
        <v>0</v>
      </c>
      <c r="AB2092" s="40" t="b">
        <v>0</v>
      </c>
      <c r="AC2092" s="41" t="s">
        <v>14219</v>
      </c>
      <c r="AD2092" s="41" t="s">
        <v>12699</v>
      </c>
      <c r="AE2092" s="41">
        <v>1202.783</v>
      </c>
      <c r="AF2092" s="41">
        <v>-3.23566</v>
      </c>
      <c r="AG2092" s="42">
        <v>1.39E42</v>
      </c>
      <c r="AH2092" s="51">
        <v>0.051453</v>
      </c>
      <c r="AI2092" s="45" t="s">
        <v>14220</v>
      </c>
      <c r="AJ2092" s="40" t="s">
        <v>14221</v>
      </c>
      <c r="AK2092" s="41">
        <v>1837.0</v>
      </c>
      <c r="AL2092" s="40" t="s">
        <v>2224</v>
      </c>
      <c r="AM2092" s="40" t="s">
        <v>7285</v>
      </c>
      <c r="AN2092" s="40" t="s">
        <v>5643</v>
      </c>
      <c r="AO2092" s="44"/>
    </row>
    <row r="2093">
      <c r="A2093" s="41">
        <v>243.0</v>
      </c>
      <c r="B2093" s="42">
        <v>1.67E9</v>
      </c>
      <c r="C2093" s="42">
        <v>3356.0</v>
      </c>
      <c r="D2093" s="40" t="s">
        <v>1243</v>
      </c>
      <c r="E2093" s="41">
        <v>140.0</v>
      </c>
      <c r="F2093" s="41">
        <v>35.0</v>
      </c>
      <c r="G2093" s="41">
        <v>70.0</v>
      </c>
      <c r="H2093" s="41">
        <v>-3.07733</v>
      </c>
      <c r="I2093" s="41">
        <v>10000.0</v>
      </c>
      <c r="J2093" s="41">
        <v>5000.0</v>
      </c>
      <c r="K2093" s="41">
        <v>1200.0</v>
      </c>
      <c r="L2093" s="41">
        <v>600.0</v>
      </c>
      <c r="M2093" s="41">
        <v>100.0</v>
      </c>
      <c r="N2093" s="40" t="s">
        <v>207</v>
      </c>
      <c r="O2093" s="40" t="s">
        <v>1371</v>
      </c>
      <c r="P2093" s="40" t="s">
        <v>1372</v>
      </c>
      <c r="Q2093" s="40" t="s">
        <v>210</v>
      </c>
      <c r="R2093" s="40" t="b">
        <v>0</v>
      </c>
      <c r="S2093" s="40" t="s">
        <v>12879</v>
      </c>
      <c r="T2093" s="40" t="s">
        <v>212</v>
      </c>
      <c r="U2093" s="41">
        <v>0.1</v>
      </c>
      <c r="V2093" s="41">
        <v>0.9</v>
      </c>
      <c r="W2093" s="41">
        <v>0.1</v>
      </c>
      <c r="X2093" s="41">
        <v>0.4</v>
      </c>
      <c r="Y2093" s="40" t="b">
        <v>0</v>
      </c>
      <c r="Z2093" s="40" t="b">
        <v>1</v>
      </c>
      <c r="AA2093" s="40" t="b">
        <v>0</v>
      </c>
      <c r="AB2093" s="40" t="b">
        <v>0</v>
      </c>
      <c r="AC2093" s="41" t="s">
        <v>14222</v>
      </c>
      <c r="AD2093" s="41" t="s">
        <v>14223</v>
      </c>
      <c r="AE2093" s="41">
        <v>1203.42</v>
      </c>
      <c r="AF2093" s="41">
        <v>-3.23637</v>
      </c>
      <c r="AG2093" s="42">
        <v>1.21E42</v>
      </c>
      <c r="AH2093" s="51">
        <v>0.051682</v>
      </c>
      <c r="AI2093" s="45" t="s">
        <v>14224</v>
      </c>
      <c r="AJ2093" s="40" t="s">
        <v>14225</v>
      </c>
      <c r="AK2093" s="41">
        <v>2320.0</v>
      </c>
      <c r="AL2093" s="40" t="s">
        <v>2224</v>
      </c>
      <c r="AM2093" s="40" t="s">
        <v>7285</v>
      </c>
      <c r="AN2093" s="40" t="s">
        <v>5643</v>
      </c>
      <c r="AO2093" s="44"/>
    </row>
    <row r="2094">
      <c r="A2094" s="41">
        <v>225.0</v>
      </c>
      <c r="B2094" s="42">
        <v>1.67E9</v>
      </c>
      <c r="C2094" s="42">
        <v>3356.0</v>
      </c>
      <c r="D2094" s="40" t="s">
        <v>1243</v>
      </c>
      <c r="E2094" s="41">
        <v>140.0</v>
      </c>
      <c r="F2094" s="41">
        <v>35.0</v>
      </c>
      <c r="G2094" s="41">
        <v>70.0</v>
      </c>
      <c r="H2094" s="41">
        <v>-3.07733</v>
      </c>
      <c r="I2094" s="41">
        <v>10000.0</v>
      </c>
      <c r="J2094" s="41">
        <v>5000.0</v>
      </c>
      <c r="K2094" s="41">
        <v>1200.0</v>
      </c>
      <c r="L2094" s="41">
        <v>600.0</v>
      </c>
      <c r="M2094" s="41">
        <v>100.0</v>
      </c>
      <c r="N2094" s="40" t="s">
        <v>207</v>
      </c>
      <c r="O2094" s="40" t="s">
        <v>1371</v>
      </c>
      <c r="P2094" s="40" t="s">
        <v>7305</v>
      </c>
      <c r="Q2094" s="40" t="s">
        <v>210</v>
      </c>
      <c r="R2094" s="40" t="b">
        <v>0</v>
      </c>
      <c r="S2094" s="40" t="s">
        <v>12879</v>
      </c>
      <c r="T2094" s="40" t="s">
        <v>212</v>
      </c>
      <c r="U2094" s="41">
        <v>0.1</v>
      </c>
      <c r="V2094" s="41">
        <v>0.9</v>
      </c>
      <c r="W2094" s="41">
        <v>0.1</v>
      </c>
      <c r="X2094" s="41">
        <v>0.4</v>
      </c>
      <c r="Y2094" s="40" t="b">
        <v>0</v>
      </c>
      <c r="Z2094" s="40" t="b">
        <v>1</v>
      </c>
      <c r="AA2094" s="40" t="b">
        <v>0</v>
      </c>
      <c r="AB2094" s="40" t="b">
        <v>0</v>
      </c>
      <c r="AC2094" s="41" t="s">
        <v>14226</v>
      </c>
      <c r="AD2094" s="41" t="s">
        <v>14227</v>
      </c>
      <c r="AE2094" s="41">
        <v>1203.124</v>
      </c>
      <c r="AF2094" s="41">
        <v>-3.23722</v>
      </c>
      <c r="AG2094" s="42">
        <v>1.41E41</v>
      </c>
      <c r="AH2094" s="51">
        <v>0.05196</v>
      </c>
      <c r="AI2094" s="45" t="s">
        <v>14228</v>
      </c>
      <c r="AJ2094" s="40" t="s">
        <v>14229</v>
      </c>
      <c r="AK2094" s="41">
        <v>2257.0</v>
      </c>
      <c r="AL2094" s="40" t="s">
        <v>2224</v>
      </c>
      <c r="AM2094" s="40" t="s">
        <v>7285</v>
      </c>
      <c r="AN2094" s="40" t="s">
        <v>5643</v>
      </c>
      <c r="AO2094" s="44"/>
    </row>
    <row r="2095">
      <c r="A2095" s="41">
        <v>241.0</v>
      </c>
      <c r="B2095" s="42">
        <v>1.67E9</v>
      </c>
      <c r="C2095" s="42">
        <v>3356.0</v>
      </c>
      <c r="D2095" s="40" t="s">
        <v>1243</v>
      </c>
      <c r="E2095" s="41">
        <v>140.0</v>
      </c>
      <c r="F2095" s="41">
        <v>35.0</v>
      </c>
      <c r="G2095" s="41">
        <v>70.0</v>
      </c>
      <c r="H2095" s="41">
        <v>-3.07733</v>
      </c>
      <c r="I2095" s="41">
        <v>10000.0</v>
      </c>
      <c r="J2095" s="41">
        <v>5000.0</v>
      </c>
      <c r="K2095" s="41">
        <v>1200.0</v>
      </c>
      <c r="L2095" s="41">
        <v>600.0</v>
      </c>
      <c r="M2095" s="41">
        <v>100.0</v>
      </c>
      <c r="N2095" s="40" t="s">
        <v>207</v>
      </c>
      <c r="O2095" s="40" t="s">
        <v>1371</v>
      </c>
      <c r="P2095" s="40" t="s">
        <v>1372</v>
      </c>
      <c r="Q2095" s="40" t="s">
        <v>210</v>
      </c>
      <c r="R2095" s="40" t="b">
        <v>0</v>
      </c>
      <c r="S2095" s="40" t="s">
        <v>211</v>
      </c>
      <c r="T2095" s="40" t="s">
        <v>212</v>
      </c>
      <c r="U2095" s="41">
        <v>0.1</v>
      </c>
      <c r="V2095" s="41">
        <v>0.9</v>
      </c>
      <c r="W2095" s="41">
        <v>0.3</v>
      </c>
      <c r="X2095" s="41">
        <v>0.5</v>
      </c>
      <c r="Y2095" s="40" t="b">
        <v>0</v>
      </c>
      <c r="Z2095" s="40" t="b">
        <v>1</v>
      </c>
      <c r="AA2095" s="40" t="b">
        <v>0</v>
      </c>
      <c r="AB2095" s="40" t="b">
        <v>0</v>
      </c>
      <c r="AC2095" s="41" t="s">
        <v>14230</v>
      </c>
      <c r="AD2095" s="41" t="s">
        <v>14231</v>
      </c>
      <c r="AE2095" s="41">
        <v>1204.182</v>
      </c>
      <c r="AF2095" s="41">
        <v>-3.23747</v>
      </c>
      <c r="AG2095" s="42">
        <v>1.39E42</v>
      </c>
      <c r="AH2095" s="51">
        <v>0.05204</v>
      </c>
      <c r="AI2095" s="45" t="s">
        <v>14232</v>
      </c>
      <c r="AJ2095" s="40" t="s">
        <v>14233</v>
      </c>
      <c r="AK2095" s="41">
        <v>1973.0</v>
      </c>
      <c r="AL2095" s="40" t="s">
        <v>2224</v>
      </c>
      <c r="AM2095" s="40" t="s">
        <v>7285</v>
      </c>
      <c r="AN2095" s="40" t="s">
        <v>5643</v>
      </c>
      <c r="AO2095" s="44"/>
    </row>
    <row r="2096">
      <c r="A2096" s="41">
        <v>202.0</v>
      </c>
      <c r="B2096" s="42">
        <v>1.67E9</v>
      </c>
      <c r="C2096" s="42">
        <v>3356.0</v>
      </c>
      <c r="D2096" s="40" t="s">
        <v>1243</v>
      </c>
      <c r="E2096" s="41">
        <v>140.0</v>
      </c>
      <c r="F2096" s="41">
        <v>35.0</v>
      </c>
      <c r="G2096" s="41">
        <v>70.0</v>
      </c>
      <c r="H2096" s="41">
        <v>-3.07733</v>
      </c>
      <c r="I2096" s="41">
        <v>10000.0</v>
      </c>
      <c r="J2096" s="41">
        <v>5000.0</v>
      </c>
      <c r="K2096" s="41">
        <v>1200.0</v>
      </c>
      <c r="L2096" s="41">
        <v>600.0</v>
      </c>
      <c r="M2096" s="41">
        <v>100.0</v>
      </c>
      <c r="N2096" s="40" t="s">
        <v>207</v>
      </c>
      <c r="O2096" s="40" t="s">
        <v>208</v>
      </c>
      <c r="P2096" s="40" t="s">
        <v>7310</v>
      </c>
      <c r="Q2096" s="40" t="s">
        <v>210</v>
      </c>
      <c r="R2096" s="40" t="b">
        <v>0</v>
      </c>
      <c r="S2096" s="40" t="s">
        <v>211</v>
      </c>
      <c r="T2096" s="40" t="s">
        <v>212</v>
      </c>
      <c r="U2096" s="41">
        <v>0.1</v>
      </c>
      <c r="V2096" s="41">
        <v>0.9</v>
      </c>
      <c r="W2096" s="41">
        <v>0.2</v>
      </c>
      <c r="X2096" s="41">
        <v>0.5</v>
      </c>
      <c r="Y2096" s="40" t="b">
        <v>0</v>
      </c>
      <c r="Z2096" s="40" t="b">
        <v>1</v>
      </c>
      <c r="AA2096" s="40" t="b">
        <v>0</v>
      </c>
      <c r="AB2096" s="40" t="b">
        <v>0</v>
      </c>
      <c r="AC2096" s="41" t="s">
        <v>14234</v>
      </c>
      <c r="AD2096" s="41" t="s">
        <v>14235</v>
      </c>
      <c r="AE2096" s="41">
        <v>1202.613</v>
      </c>
      <c r="AF2096" s="41">
        <v>-3.23842</v>
      </c>
      <c r="AG2096" s="42">
        <v>1.14E41</v>
      </c>
      <c r="AH2096" s="51">
        <v>0.052348</v>
      </c>
      <c r="AI2096" s="45" t="s">
        <v>14236</v>
      </c>
      <c r="AJ2096" s="40" t="s">
        <v>14237</v>
      </c>
      <c r="AK2096" s="41">
        <v>1483.0</v>
      </c>
      <c r="AL2096" s="40" t="s">
        <v>2224</v>
      </c>
      <c r="AM2096" s="40" t="s">
        <v>7285</v>
      </c>
      <c r="AN2096" s="40" t="s">
        <v>5643</v>
      </c>
      <c r="AO2096" s="44"/>
    </row>
    <row r="2097">
      <c r="A2097" s="41">
        <v>25.0</v>
      </c>
      <c r="B2097" s="42">
        <v>1.67E9</v>
      </c>
      <c r="C2097" s="42">
        <v>3356.0</v>
      </c>
      <c r="D2097" s="40" t="s">
        <v>1243</v>
      </c>
      <c r="E2097" s="41">
        <v>140.0</v>
      </c>
      <c r="F2097" s="41">
        <v>35.0</v>
      </c>
      <c r="G2097" s="41">
        <v>70.0</v>
      </c>
      <c r="H2097" s="41">
        <v>-3.07733</v>
      </c>
      <c r="I2097" s="41">
        <v>10000.0</v>
      </c>
      <c r="J2097" s="41">
        <v>5000.0</v>
      </c>
      <c r="K2097" s="41">
        <v>1200.0</v>
      </c>
      <c r="L2097" s="41">
        <v>600.0</v>
      </c>
      <c r="M2097" s="41">
        <v>30.0</v>
      </c>
      <c r="N2097" s="40" t="s">
        <v>207</v>
      </c>
      <c r="O2097" s="40" t="s">
        <v>1371</v>
      </c>
      <c r="P2097" s="40" t="s">
        <v>7310</v>
      </c>
      <c r="Q2097" s="40" t="s">
        <v>210</v>
      </c>
      <c r="R2097" s="40" t="b">
        <v>0</v>
      </c>
      <c r="S2097" s="40" t="s">
        <v>211</v>
      </c>
      <c r="T2097" s="40" t="s">
        <v>212</v>
      </c>
      <c r="U2097" s="41">
        <v>0.1</v>
      </c>
      <c r="V2097" s="41">
        <v>0.9</v>
      </c>
      <c r="W2097" s="41">
        <v>0.3</v>
      </c>
      <c r="X2097" s="41">
        <v>0.5</v>
      </c>
      <c r="Y2097" s="40" t="b">
        <v>0</v>
      </c>
      <c r="Z2097" s="40" t="b">
        <v>1</v>
      </c>
      <c r="AA2097" s="40" t="b">
        <v>0</v>
      </c>
      <c r="AB2097" s="40" t="b">
        <v>0</v>
      </c>
      <c r="AC2097" s="41" t="s">
        <v>14238</v>
      </c>
      <c r="AD2097" s="41" t="s">
        <v>14239</v>
      </c>
      <c r="AE2097" s="41">
        <v>1201.824</v>
      </c>
      <c r="AF2097" s="41">
        <v>-3.23852</v>
      </c>
      <c r="AG2097" s="42">
        <v>3.45E41</v>
      </c>
      <c r="AH2097" s="51">
        <v>0.052381</v>
      </c>
      <c r="AI2097" s="45" t="s">
        <v>14240</v>
      </c>
      <c r="AJ2097" s="40" t="s">
        <v>14241</v>
      </c>
      <c r="AK2097" s="41">
        <v>4819.0</v>
      </c>
      <c r="AL2097" s="40" t="s">
        <v>2224</v>
      </c>
      <c r="AM2097" s="40" t="s">
        <v>7285</v>
      </c>
      <c r="AN2097" s="40" t="s">
        <v>5643</v>
      </c>
      <c r="AO2097" s="44"/>
    </row>
    <row r="2098">
      <c r="A2098" s="41">
        <v>260.0</v>
      </c>
      <c r="B2098" s="42">
        <v>1.67E9</v>
      </c>
      <c r="C2098" s="42">
        <v>3356.0</v>
      </c>
      <c r="D2098" s="40" t="s">
        <v>1243</v>
      </c>
      <c r="E2098" s="41">
        <v>140.0</v>
      </c>
      <c r="F2098" s="41">
        <v>35.0</v>
      </c>
      <c r="G2098" s="41">
        <v>70.0</v>
      </c>
      <c r="H2098" s="41">
        <v>-3.07733</v>
      </c>
      <c r="I2098" s="41">
        <v>10000.0</v>
      </c>
      <c r="J2098" s="41">
        <v>5000.0</v>
      </c>
      <c r="K2098" s="41">
        <v>1200.0</v>
      </c>
      <c r="L2098" s="41">
        <v>600.0</v>
      </c>
      <c r="M2098" s="41">
        <v>100.0</v>
      </c>
      <c r="N2098" s="40" t="s">
        <v>207</v>
      </c>
      <c r="O2098" s="40" t="s">
        <v>208</v>
      </c>
      <c r="P2098" s="40" t="s">
        <v>212</v>
      </c>
      <c r="Q2098" s="40" t="s">
        <v>210</v>
      </c>
      <c r="R2098" s="40" t="b">
        <v>0</v>
      </c>
      <c r="S2098" s="40" t="s">
        <v>211</v>
      </c>
      <c r="T2098" s="40" t="s">
        <v>212</v>
      </c>
      <c r="U2098" s="41">
        <v>0.1</v>
      </c>
      <c r="V2098" s="41">
        <v>0.9</v>
      </c>
      <c r="W2098" s="41">
        <v>0.3</v>
      </c>
      <c r="X2098" s="41">
        <v>0.6</v>
      </c>
      <c r="Y2098" s="40" t="b">
        <v>0</v>
      </c>
      <c r="Z2098" s="40" t="b">
        <v>1</v>
      </c>
      <c r="AA2098" s="40" t="b">
        <v>0</v>
      </c>
      <c r="AB2098" s="40" t="b">
        <v>0</v>
      </c>
      <c r="AC2098" s="41" t="s">
        <v>14242</v>
      </c>
      <c r="AD2098" s="41" t="s">
        <v>14243</v>
      </c>
      <c r="AE2098" s="41">
        <v>1202.519</v>
      </c>
      <c r="AF2098" s="41">
        <v>-3.24066</v>
      </c>
      <c r="AG2098" s="42">
        <v>1.39E42</v>
      </c>
      <c r="AH2098" s="51">
        <v>0.053075</v>
      </c>
      <c r="AI2098" s="45" t="s">
        <v>14244</v>
      </c>
      <c r="AJ2098" s="40" t="s">
        <v>14245</v>
      </c>
      <c r="AK2098" s="41">
        <v>1657.0</v>
      </c>
      <c r="AL2098" s="40" t="s">
        <v>2224</v>
      </c>
      <c r="AM2098" s="40" t="s">
        <v>7285</v>
      </c>
      <c r="AN2098" s="40" t="s">
        <v>5643</v>
      </c>
      <c r="AO2098" s="44"/>
    </row>
    <row r="2099">
      <c r="A2099" s="41">
        <v>146.0</v>
      </c>
      <c r="B2099" s="42">
        <v>1.67E9</v>
      </c>
      <c r="C2099" s="42">
        <v>3356.0</v>
      </c>
      <c r="D2099" s="40" t="s">
        <v>1243</v>
      </c>
      <c r="E2099" s="41">
        <v>140.0</v>
      </c>
      <c r="F2099" s="41">
        <v>35.0</v>
      </c>
      <c r="G2099" s="41">
        <v>70.0</v>
      </c>
      <c r="H2099" s="41">
        <v>-3.07733</v>
      </c>
      <c r="I2099" s="41">
        <v>10000.0</v>
      </c>
      <c r="J2099" s="41">
        <v>5000.0</v>
      </c>
      <c r="K2099" s="41">
        <v>1200.0</v>
      </c>
      <c r="L2099" s="41">
        <v>600.0</v>
      </c>
      <c r="M2099" s="41">
        <v>50.0</v>
      </c>
      <c r="N2099" s="40" t="s">
        <v>207</v>
      </c>
      <c r="O2099" s="40" t="s">
        <v>208</v>
      </c>
      <c r="P2099" s="40" t="s">
        <v>1372</v>
      </c>
      <c r="Q2099" s="40" t="s">
        <v>210</v>
      </c>
      <c r="R2099" s="40" t="b">
        <v>0</v>
      </c>
      <c r="S2099" s="40" t="s">
        <v>211</v>
      </c>
      <c r="T2099" s="40" t="s">
        <v>212</v>
      </c>
      <c r="U2099" s="41">
        <v>0.1</v>
      </c>
      <c r="V2099" s="41">
        <v>0.9</v>
      </c>
      <c r="W2099" s="41">
        <v>0.1</v>
      </c>
      <c r="X2099" s="41">
        <v>0.6</v>
      </c>
      <c r="Y2099" s="40" t="b">
        <v>0</v>
      </c>
      <c r="Z2099" s="40" t="b">
        <v>1</v>
      </c>
      <c r="AA2099" s="40" t="b">
        <v>0</v>
      </c>
      <c r="AB2099" s="40" t="b">
        <v>0</v>
      </c>
      <c r="AC2099" s="41" t="s">
        <v>7411</v>
      </c>
      <c r="AD2099" s="41" t="s">
        <v>14246</v>
      </c>
      <c r="AE2099" s="41">
        <v>1201.519</v>
      </c>
      <c r="AF2099" s="41">
        <v>-3.24253</v>
      </c>
      <c r="AG2099" s="42">
        <v>1.36E42</v>
      </c>
      <c r="AH2099" s="51">
        <v>0.053683</v>
      </c>
      <c r="AI2099" s="45" t="s">
        <v>14247</v>
      </c>
      <c r="AJ2099" s="44" t="s">
        <v>397</v>
      </c>
      <c r="AK2099" s="41">
        <v>8608.0</v>
      </c>
      <c r="AL2099" s="40" t="s">
        <v>2224</v>
      </c>
      <c r="AM2099" s="40" t="s">
        <v>7285</v>
      </c>
      <c r="AN2099" s="40" t="s">
        <v>5627</v>
      </c>
      <c r="AO2099" s="44"/>
    </row>
    <row r="2100">
      <c r="A2100" s="41">
        <v>9.0</v>
      </c>
      <c r="B2100" s="42">
        <v>1.67E9</v>
      </c>
      <c r="C2100" s="42">
        <v>3356.0</v>
      </c>
      <c r="D2100" s="40" t="s">
        <v>1243</v>
      </c>
      <c r="E2100" s="41">
        <v>140.0</v>
      </c>
      <c r="F2100" s="41">
        <v>35.0</v>
      </c>
      <c r="G2100" s="41">
        <v>70.0</v>
      </c>
      <c r="H2100" s="41">
        <v>-3.07733</v>
      </c>
      <c r="I2100" s="41">
        <v>10000.0</v>
      </c>
      <c r="J2100" s="41">
        <v>5000.0</v>
      </c>
      <c r="K2100" s="41">
        <v>1200.0</v>
      </c>
      <c r="L2100" s="41">
        <v>600.0</v>
      </c>
      <c r="M2100" s="41">
        <v>30.0</v>
      </c>
      <c r="N2100" s="40" t="s">
        <v>207</v>
      </c>
      <c r="O2100" s="40" t="s">
        <v>208</v>
      </c>
      <c r="P2100" s="40" t="s">
        <v>209</v>
      </c>
      <c r="Q2100" s="40" t="s">
        <v>210</v>
      </c>
      <c r="R2100" s="40" t="b">
        <v>0</v>
      </c>
      <c r="S2100" s="40" t="s">
        <v>12879</v>
      </c>
      <c r="T2100" s="40" t="s">
        <v>212</v>
      </c>
      <c r="U2100" s="41">
        <v>0.1</v>
      </c>
      <c r="V2100" s="41">
        <v>0.9</v>
      </c>
      <c r="W2100" s="41">
        <v>0.1</v>
      </c>
      <c r="X2100" s="41">
        <v>0.4</v>
      </c>
      <c r="Y2100" s="40" t="b">
        <v>0</v>
      </c>
      <c r="Z2100" s="40" t="b">
        <v>1</v>
      </c>
      <c r="AA2100" s="40" t="b">
        <v>0</v>
      </c>
      <c r="AB2100" s="40" t="b">
        <v>0</v>
      </c>
      <c r="AC2100" s="41" t="s">
        <v>14248</v>
      </c>
      <c r="AD2100" s="41" t="s">
        <v>14249</v>
      </c>
      <c r="AE2100" s="41">
        <v>666.0664</v>
      </c>
      <c r="AF2100" s="41">
        <v>-3.24426</v>
      </c>
      <c r="AG2100" s="42">
        <v>9.95E41</v>
      </c>
      <c r="AH2100" s="51">
        <v>0.054247</v>
      </c>
      <c r="AI2100" s="45" t="s">
        <v>14250</v>
      </c>
      <c r="AJ2100" s="44" t="s">
        <v>397</v>
      </c>
      <c r="AK2100" s="41">
        <v>10000.0</v>
      </c>
      <c r="AL2100" s="40" t="s">
        <v>216</v>
      </c>
      <c r="AM2100" s="40" t="s">
        <v>7285</v>
      </c>
      <c r="AN2100" s="40" t="s">
        <v>5627</v>
      </c>
      <c r="AO2100" s="44"/>
    </row>
    <row r="2101">
      <c r="A2101" s="41">
        <v>205.0</v>
      </c>
      <c r="B2101" s="42">
        <v>1.67E9</v>
      </c>
      <c r="C2101" s="42">
        <v>3356.0</v>
      </c>
      <c r="D2101" s="40" t="s">
        <v>1243</v>
      </c>
      <c r="E2101" s="41">
        <v>140.0</v>
      </c>
      <c r="F2101" s="41">
        <v>35.0</v>
      </c>
      <c r="G2101" s="41">
        <v>70.0</v>
      </c>
      <c r="H2101" s="41">
        <v>-3.07733</v>
      </c>
      <c r="I2101" s="41">
        <v>10000.0</v>
      </c>
      <c r="J2101" s="41">
        <v>5000.0</v>
      </c>
      <c r="K2101" s="41">
        <v>1200.0</v>
      </c>
      <c r="L2101" s="41">
        <v>600.0</v>
      </c>
      <c r="M2101" s="41">
        <v>100.0</v>
      </c>
      <c r="N2101" s="40" t="s">
        <v>207</v>
      </c>
      <c r="O2101" s="40" t="s">
        <v>1371</v>
      </c>
      <c r="P2101" s="40" t="s">
        <v>7310</v>
      </c>
      <c r="Q2101" s="40" t="s">
        <v>210</v>
      </c>
      <c r="R2101" s="40" t="b">
        <v>0</v>
      </c>
      <c r="S2101" s="40" t="s">
        <v>211</v>
      </c>
      <c r="T2101" s="40" t="s">
        <v>212</v>
      </c>
      <c r="U2101" s="41">
        <v>0.1</v>
      </c>
      <c r="V2101" s="41">
        <v>0.9</v>
      </c>
      <c r="W2101" s="41">
        <v>0.3</v>
      </c>
      <c r="X2101" s="41">
        <v>0.5</v>
      </c>
      <c r="Y2101" s="40" t="b">
        <v>0</v>
      </c>
      <c r="Z2101" s="40" t="b">
        <v>1</v>
      </c>
      <c r="AA2101" s="40" t="b">
        <v>0</v>
      </c>
      <c r="AB2101" s="40" t="b">
        <v>0</v>
      </c>
      <c r="AC2101" s="41" t="s">
        <v>14251</v>
      </c>
      <c r="AD2101" s="41" t="s">
        <v>8374</v>
      </c>
      <c r="AE2101" s="41">
        <v>1202.115</v>
      </c>
      <c r="AF2101" s="41">
        <v>-3.24499</v>
      </c>
      <c r="AG2101" s="42">
        <v>3.45E41</v>
      </c>
      <c r="AH2101" s="51">
        <v>0.054483</v>
      </c>
      <c r="AI2101" s="45" t="s">
        <v>14252</v>
      </c>
      <c r="AJ2101" s="40" t="s">
        <v>14253</v>
      </c>
      <c r="AK2101" s="41">
        <v>1518.0</v>
      </c>
      <c r="AL2101" s="40" t="s">
        <v>2224</v>
      </c>
      <c r="AM2101" s="40" t="s">
        <v>7285</v>
      </c>
      <c r="AN2101" s="40" t="s">
        <v>5643</v>
      </c>
      <c r="AO2101" s="44"/>
    </row>
    <row r="2102">
      <c r="A2102" s="41">
        <v>241.0</v>
      </c>
      <c r="B2102" s="42">
        <v>1.67E9</v>
      </c>
      <c r="C2102" s="42">
        <v>3356.0</v>
      </c>
      <c r="D2102" s="40" t="s">
        <v>1243</v>
      </c>
      <c r="E2102" s="41">
        <v>140.0</v>
      </c>
      <c r="F2102" s="41">
        <v>35.0</v>
      </c>
      <c r="G2102" s="41">
        <v>70.0</v>
      </c>
      <c r="H2102" s="41">
        <v>-3.07733</v>
      </c>
      <c r="I2102" s="41">
        <v>10000.0</v>
      </c>
      <c r="J2102" s="41">
        <v>5000.0</v>
      </c>
      <c r="K2102" s="41">
        <v>1200.0</v>
      </c>
      <c r="L2102" s="41">
        <v>600.0</v>
      </c>
      <c r="M2102" s="41">
        <v>100.0</v>
      </c>
      <c r="N2102" s="40" t="s">
        <v>207</v>
      </c>
      <c r="O2102" s="40" t="s">
        <v>208</v>
      </c>
      <c r="P2102" s="40" t="s">
        <v>1372</v>
      </c>
      <c r="Q2102" s="40" t="s">
        <v>210</v>
      </c>
      <c r="R2102" s="40" t="b">
        <v>0</v>
      </c>
      <c r="S2102" s="40" t="s">
        <v>211</v>
      </c>
      <c r="T2102" s="40" t="s">
        <v>212</v>
      </c>
      <c r="U2102" s="41">
        <v>0.1</v>
      </c>
      <c r="V2102" s="41">
        <v>0.9</v>
      </c>
      <c r="W2102" s="41">
        <v>0.3</v>
      </c>
      <c r="X2102" s="41">
        <v>0.5</v>
      </c>
      <c r="Y2102" s="40" t="b">
        <v>0</v>
      </c>
      <c r="Z2102" s="40" t="b">
        <v>1</v>
      </c>
      <c r="AA2102" s="40" t="b">
        <v>0</v>
      </c>
      <c r="AB2102" s="40" t="b">
        <v>0</v>
      </c>
      <c r="AC2102" s="41" t="s">
        <v>14254</v>
      </c>
      <c r="AD2102" s="41" t="s">
        <v>8587</v>
      </c>
      <c r="AE2102" s="41">
        <v>1202.848</v>
      </c>
      <c r="AF2102" s="41">
        <v>-3.24499</v>
      </c>
      <c r="AG2102" s="42">
        <v>1.39E42</v>
      </c>
      <c r="AH2102" s="51">
        <v>0.054483</v>
      </c>
      <c r="AI2102" s="45" t="s">
        <v>14255</v>
      </c>
      <c r="AJ2102" s="40" t="s">
        <v>14256</v>
      </c>
      <c r="AK2102" s="41">
        <v>1886.0</v>
      </c>
      <c r="AL2102" s="40" t="s">
        <v>2224</v>
      </c>
      <c r="AM2102" s="40" t="s">
        <v>7285</v>
      </c>
      <c r="AN2102" s="40" t="s">
        <v>5643</v>
      </c>
      <c r="AO2102" s="44"/>
    </row>
    <row r="2103">
      <c r="A2103" s="41">
        <v>183.0</v>
      </c>
      <c r="B2103" s="42">
        <v>1.67E9</v>
      </c>
      <c r="C2103" s="42">
        <v>3356.0</v>
      </c>
      <c r="D2103" s="40" t="s">
        <v>1243</v>
      </c>
      <c r="E2103" s="41">
        <v>140.0</v>
      </c>
      <c r="F2103" s="41">
        <v>35.0</v>
      </c>
      <c r="G2103" s="41">
        <v>70.0</v>
      </c>
      <c r="H2103" s="41">
        <v>-3.07733</v>
      </c>
      <c r="I2103" s="41">
        <v>10000.0</v>
      </c>
      <c r="J2103" s="41">
        <v>5000.0</v>
      </c>
      <c r="K2103" s="41">
        <v>1200.0</v>
      </c>
      <c r="L2103" s="41">
        <v>600.0</v>
      </c>
      <c r="M2103" s="41">
        <v>100.0</v>
      </c>
      <c r="N2103" s="40" t="s">
        <v>207</v>
      </c>
      <c r="O2103" s="40" t="s">
        <v>208</v>
      </c>
      <c r="P2103" s="40" t="s">
        <v>209</v>
      </c>
      <c r="Q2103" s="40" t="s">
        <v>210</v>
      </c>
      <c r="R2103" s="40" t="b">
        <v>0</v>
      </c>
      <c r="S2103" s="40" t="s">
        <v>211</v>
      </c>
      <c r="T2103" s="40" t="s">
        <v>212</v>
      </c>
      <c r="U2103" s="41">
        <v>0.1</v>
      </c>
      <c r="V2103" s="41">
        <v>0.9</v>
      </c>
      <c r="W2103" s="41">
        <v>0.2</v>
      </c>
      <c r="X2103" s="41">
        <v>0.4</v>
      </c>
      <c r="Y2103" s="40" t="b">
        <v>0</v>
      </c>
      <c r="Z2103" s="40" t="b">
        <v>1</v>
      </c>
      <c r="AA2103" s="40" t="b">
        <v>0</v>
      </c>
      <c r="AB2103" s="40" t="b">
        <v>0</v>
      </c>
      <c r="AC2103" s="41" t="s">
        <v>14257</v>
      </c>
      <c r="AD2103" s="41" t="s">
        <v>12065</v>
      </c>
      <c r="AE2103" s="41">
        <v>1202.426</v>
      </c>
      <c r="AF2103" s="41">
        <v>-3.24532</v>
      </c>
      <c r="AG2103" s="42">
        <v>1.39E42</v>
      </c>
      <c r="AH2103" s="51">
        <v>0.05459</v>
      </c>
      <c r="AI2103" s="45" t="s">
        <v>14258</v>
      </c>
      <c r="AJ2103" s="40" t="s">
        <v>14259</v>
      </c>
      <c r="AK2103" s="41">
        <v>2482.0</v>
      </c>
      <c r="AL2103" s="40" t="s">
        <v>2224</v>
      </c>
      <c r="AM2103" s="40" t="s">
        <v>7285</v>
      </c>
      <c r="AN2103" s="40" t="s">
        <v>5643</v>
      </c>
      <c r="AO2103" s="40"/>
    </row>
    <row r="2104">
      <c r="A2104" s="41">
        <v>255.0</v>
      </c>
      <c r="B2104" s="42">
        <v>1.67E9</v>
      </c>
      <c r="C2104" s="42">
        <v>3356.0</v>
      </c>
      <c r="D2104" s="40" t="s">
        <v>1243</v>
      </c>
      <c r="E2104" s="41">
        <v>140.0</v>
      </c>
      <c r="F2104" s="41">
        <v>35.0</v>
      </c>
      <c r="G2104" s="41">
        <v>70.0</v>
      </c>
      <c r="H2104" s="41">
        <v>-3.07733</v>
      </c>
      <c r="I2104" s="41">
        <v>10000.0</v>
      </c>
      <c r="J2104" s="41">
        <v>5000.0</v>
      </c>
      <c r="K2104" s="41">
        <v>1200.0</v>
      </c>
      <c r="L2104" s="41">
        <v>600.0</v>
      </c>
      <c r="M2104" s="41">
        <v>100.0</v>
      </c>
      <c r="N2104" s="40" t="s">
        <v>207</v>
      </c>
      <c r="O2104" s="40" t="s">
        <v>1371</v>
      </c>
      <c r="P2104" s="40" t="s">
        <v>212</v>
      </c>
      <c r="Q2104" s="40" t="s">
        <v>210</v>
      </c>
      <c r="R2104" s="40" t="b">
        <v>0</v>
      </c>
      <c r="S2104" s="40" t="s">
        <v>211</v>
      </c>
      <c r="T2104" s="40" t="s">
        <v>212</v>
      </c>
      <c r="U2104" s="41">
        <v>0.1</v>
      </c>
      <c r="V2104" s="41">
        <v>0.9</v>
      </c>
      <c r="W2104" s="41">
        <v>0.2</v>
      </c>
      <c r="X2104" s="41">
        <v>0.4</v>
      </c>
      <c r="Y2104" s="40" t="b">
        <v>0</v>
      </c>
      <c r="Z2104" s="40" t="b">
        <v>1</v>
      </c>
      <c r="AA2104" s="40" t="b">
        <v>0</v>
      </c>
      <c r="AB2104" s="40" t="b">
        <v>0</v>
      </c>
      <c r="AC2104" s="41" t="s">
        <v>14260</v>
      </c>
      <c r="AD2104" s="41" t="s">
        <v>14261</v>
      </c>
      <c r="AE2104" s="41">
        <v>1203.409</v>
      </c>
      <c r="AF2104" s="41">
        <v>-3.24629</v>
      </c>
      <c r="AG2104" s="42">
        <v>3.47E41</v>
      </c>
      <c r="AH2104" s="51">
        <v>0.054906</v>
      </c>
      <c r="AI2104" s="45" t="s">
        <v>14262</v>
      </c>
      <c r="AJ2104" s="40" t="s">
        <v>14263</v>
      </c>
      <c r="AK2104" s="41">
        <v>2285.0</v>
      </c>
      <c r="AL2104" s="40" t="s">
        <v>2224</v>
      </c>
      <c r="AM2104" s="40" t="s">
        <v>7285</v>
      </c>
      <c r="AN2104" s="40" t="s">
        <v>5643</v>
      </c>
      <c r="AO2104" s="44"/>
    </row>
    <row r="2105">
      <c r="A2105" s="41">
        <v>213.0</v>
      </c>
      <c r="B2105" s="42">
        <v>1.67E9</v>
      </c>
      <c r="C2105" s="42">
        <v>3356.0</v>
      </c>
      <c r="D2105" s="40" t="s">
        <v>1243</v>
      </c>
      <c r="E2105" s="41">
        <v>140.0</v>
      </c>
      <c r="F2105" s="41">
        <v>35.0</v>
      </c>
      <c r="G2105" s="41">
        <v>70.0</v>
      </c>
      <c r="H2105" s="41">
        <v>-3.07733</v>
      </c>
      <c r="I2105" s="41">
        <v>10000.0</v>
      </c>
      <c r="J2105" s="41">
        <v>5000.0</v>
      </c>
      <c r="K2105" s="41">
        <v>1200.0</v>
      </c>
      <c r="L2105" s="41">
        <v>600.0</v>
      </c>
      <c r="M2105" s="41">
        <v>100.0</v>
      </c>
      <c r="N2105" s="40" t="s">
        <v>207</v>
      </c>
      <c r="O2105" s="40" t="s">
        <v>1371</v>
      </c>
      <c r="P2105" s="40" t="s">
        <v>7310</v>
      </c>
      <c r="Q2105" s="40" t="s">
        <v>210</v>
      </c>
      <c r="R2105" s="40" t="b">
        <v>0</v>
      </c>
      <c r="S2105" s="40" t="s">
        <v>12879</v>
      </c>
      <c r="T2105" s="40" t="s">
        <v>212</v>
      </c>
      <c r="U2105" s="41">
        <v>0.1</v>
      </c>
      <c r="V2105" s="41">
        <v>0.9</v>
      </c>
      <c r="W2105" s="41">
        <v>0.3</v>
      </c>
      <c r="X2105" s="41">
        <v>0.4</v>
      </c>
      <c r="Y2105" s="40" t="b">
        <v>0</v>
      </c>
      <c r="Z2105" s="40" t="b">
        <v>1</v>
      </c>
      <c r="AA2105" s="40" t="b">
        <v>0</v>
      </c>
      <c r="AB2105" s="40" t="b">
        <v>0</v>
      </c>
      <c r="AC2105" s="41" t="s">
        <v>14264</v>
      </c>
      <c r="AD2105" s="41" t="s">
        <v>14265</v>
      </c>
      <c r="AE2105" s="41">
        <v>1202.603</v>
      </c>
      <c r="AF2105" s="41">
        <v>-3.24693</v>
      </c>
      <c r="AG2105" s="42">
        <v>3.4E41</v>
      </c>
      <c r="AH2105" s="51">
        <v>0.055115</v>
      </c>
      <c r="AI2105" s="45" t="s">
        <v>14266</v>
      </c>
      <c r="AJ2105" s="40" t="s">
        <v>14267</v>
      </c>
      <c r="AK2105" s="41">
        <v>1561.0</v>
      </c>
      <c r="AL2105" s="40" t="s">
        <v>2224</v>
      </c>
      <c r="AM2105" s="40" t="s">
        <v>7285</v>
      </c>
      <c r="AN2105" s="40" t="s">
        <v>5643</v>
      </c>
      <c r="AO2105" s="44"/>
    </row>
    <row r="2106">
      <c r="A2106" s="41">
        <v>64.0</v>
      </c>
      <c r="B2106" s="42">
        <v>1.67E9</v>
      </c>
      <c r="C2106" s="42">
        <v>3356.0</v>
      </c>
      <c r="D2106" s="40" t="s">
        <v>1243</v>
      </c>
      <c r="E2106" s="41">
        <v>140.0</v>
      </c>
      <c r="F2106" s="41">
        <v>35.0</v>
      </c>
      <c r="G2106" s="41">
        <v>70.0</v>
      </c>
      <c r="H2106" s="41">
        <v>-3.07733</v>
      </c>
      <c r="I2106" s="41">
        <v>10000.0</v>
      </c>
      <c r="J2106" s="41">
        <v>5000.0</v>
      </c>
      <c r="K2106" s="41">
        <v>1200.0</v>
      </c>
      <c r="L2106" s="41">
        <v>600.0</v>
      </c>
      <c r="M2106" s="41">
        <v>30.0</v>
      </c>
      <c r="N2106" s="40" t="s">
        <v>207</v>
      </c>
      <c r="O2106" s="40" t="s">
        <v>208</v>
      </c>
      <c r="P2106" s="40" t="s">
        <v>1372</v>
      </c>
      <c r="Q2106" s="40" t="s">
        <v>210</v>
      </c>
      <c r="R2106" s="40" t="b">
        <v>0</v>
      </c>
      <c r="S2106" s="40" t="s">
        <v>12879</v>
      </c>
      <c r="T2106" s="40" t="s">
        <v>212</v>
      </c>
      <c r="U2106" s="41">
        <v>0.1</v>
      </c>
      <c r="V2106" s="41">
        <v>0.9</v>
      </c>
      <c r="W2106" s="41">
        <v>0.1</v>
      </c>
      <c r="X2106" s="41">
        <v>0.5</v>
      </c>
      <c r="Y2106" s="40" t="b">
        <v>0</v>
      </c>
      <c r="Z2106" s="40" t="b">
        <v>1</v>
      </c>
      <c r="AA2106" s="40" t="b">
        <v>0</v>
      </c>
      <c r="AB2106" s="40" t="b">
        <v>0</v>
      </c>
      <c r="AC2106" s="41" t="s">
        <v>14268</v>
      </c>
      <c r="AD2106" s="41" t="s">
        <v>14269</v>
      </c>
      <c r="AE2106" s="41">
        <v>962.5757</v>
      </c>
      <c r="AF2106" s="41">
        <v>-3.24704</v>
      </c>
      <c r="AG2106" s="42">
        <v>1.39E42</v>
      </c>
      <c r="AH2106" s="51">
        <v>0.05515</v>
      </c>
      <c r="AI2106" s="45" t="s">
        <v>14270</v>
      </c>
      <c r="AJ2106" s="44" t="s">
        <v>397</v>
      </c>
      <c r="AK2106" s="41">
        <v>10000.0</v>
      </c>
      <c r="AL2106" s="40" t="s">
        <v>216</v>
      </c>
      <c r="AM2106" s="40" t="s">
        <v>7285</v>
      </c>
      <c r="AN2106" s="40" t="s">
        <v>5627</v>
      </c>
      <c r="AO2106" s="44"/>
    </row>
    <row r="2107">
      <c r="A2107" s="41">
        <v>220.0</v>
      </c>
      <c r="B2107" s="42">
        <v>1.67E9</v>
      </c>
      <c r="C2107" s="42">
        <v>3356.0</v>
      </c>
      <c r="D2107" s="40" t="s">
        <v>1243</v>
      </c>
      <c r="E2107" s="41">
        <v>140.0</v>
      </c>
      <c r="F2107" s="41">
        <v>35.0</v>
      </c>
      <c r="G2107" s="41">
        <v>70.0</v>
      </c>
      <c r="H2107" s="41">
        <v>-3.07733</v>
      </c>
      <c r="I2107" s="41">
        <v>10000.0</v>
      </c>
      <c r="J2107" s="41">
        <v>5000.0</v>
      </c>
      <c r="K2107" s="41">
        <v>1200.0</v>
      </c>
      <c r="L2107" s="41">
        <v>600.0</v>
      </c>
      <c r="M2107" s="41">
        <v>100.0</v>
      </c>
      <c r="N2107" s="40" t="s">
        <v>207</v>
      </c>
      <c r="O2107" s="40" t="s">
        <v>1371</v>
      </c>
      <c r="P2107" s="40" t="s">
        <v>7305</v>
      </c>
      <c r="Q2107" s="40" t="s">
        <v>210</v>
      </c>
      <c r="R2107" s="40" t="b">
        <v>0</v>
      </c>
      <c r="S2107" s="40" t="s">
        <v>211</v>
      </c>
      <c r="T2107" s="40" t="s">
        <v>212</v>
      </c>
      <c r="U2107" s="41">
        <v>0.1</v>
      </c>
      <c r="V2107" s="41">
        <v>0.9</v>
      </c>
      <c r="W2107" s="41">
        <v>0.2</v>
      </c>
      <c r="X2107" s="41">
        <v>0.5</v>
      </c>
      <c r="Y2107" s="40" t="b">
        <v>0</v>
      </c>
      <c r="Z2107" s="40" t="b">
        <v>1</v>
      </c>
      <c r="AA2107" s="40" t="b">
        <v>0</v>
      </c>
      <c r="AB2107" s="40" t="b">
        <v>0</v>
      </c>
      <c r="AC2107" s="41" t="s">
        <v>14271</v>
      </c>
      <c r="AD2107" s="41" t="s">
        <v>14272</v>
      </c>
      <c r="AE2107" s="41">
        <v>1204.069</v>
      </c>
      <c r="AF2107" s="41">
        <v>-3.24731</v>
      </c>
      <c r="AG2107" s="42">
        <v>6.94E41</v>
      </c>
      <c r="AH2107" s="51">
        <v>0.055237</v>
      </c>
      <c r="AI2107" s="45" t="s">
        <v>14273</v>
      </c>
      <c r="AJ2107" s="40" t="s">
        <v>14274</v>
      </c>
      <c r="AK2107" s="41">
        <v>1928.0</v>
      </c>
      <c r="AL2107" s="40" t="s">
        <v>2224</v>
      </c>
      <c r="AM2107" s="40" t="s">
        <v>7285</v>
      </c>
      <c r="AN2107" s="40" t="s">
        <v>5643</v>
      </c>
      <c r="AO2107" s="44"/>
    </row>
    <row r="2108">
      <c r="A2108" s="41">
        <v>186.0</v>
      </c>
      <c r="B2108" s="42">
        <v>1.67E9</v>
      </c>
      <c r="C2108" s="42">
        <v>3356.0</v>
      </c>
      <c r="D2108" s="40" t="s">
        <v>1243</v>
      </c>
      <c r="E2108" s="41">
        <v>140.0</v>
      </c>
      <c r="F2108" s="41">
        <v>35.0</v>
      </c>
      <c r="G2108" s="41">
        <v>70.0</v>
      </c>
      <c r="H2108" s="41">
        <v>-3.07733</v>
      </c>
      <c r="I2108" s="41">
        <v>10000.0</v>
      </c>
      <c r="J2108" s="41">
        <v>5000.0</v>
      </c>
      <c r="K2108" s="41">
        <v>1200.0</v>
      </c>
      <c r="L2108" s="41">
        <v>600.0</v>
      </c>
      <c r="M2108" s="41">
        <v>100.0</v>
      </c>
      <c r="N2108" s="40" t="s">
        <v>207</v>
      </c>
      <c r="O2108" s="40" t="s">
        <v>1371</v>
      </c>
      <c r="P2108" s="40" t="s">
        <v>209</v>
      </c>
      <c r="Q2108" s="40" t="s">
        <v>210</v>
      </c>
      <c r="R2108" s="40" t="b">
        <v>0</v>
      </c>
      <c r="S2108" s="40" t="s">
        <v>211</v>
      </c>
      <c r="T2108" s="40" t="s">
        <v>212</v>
      </c>
      <c r="U2108" s="41">
        <v>0.1</v>
      </c>
      <c r="V2108" s="41">
        <v>0.9</v>
      </c>
      <c r="W2108" s="41">
        <v>0.3</v>
      </c>
      <c r="X2108" s="41">
        <v>0.4</v>
      </c>
      <c r="Y2108" s="40" t="b">
        <v>0</v>
      </c>
      <c r="Z2108" s="40" t="b">
        <v>1</v>
      </c>
      <c r="AA2108" s="40" t="b">
        <v>0</v>
      </c>
      <c r="AB2108" s="40" t="b">
        <v>0</v>
      </c>
      <c r="AC2108" s="41" t="s">
        <v>8188</v>
      </c>
      <c r="AD2108" s="41" t="s">
        <v>14275</v>
      </c>
      <c r="AE2108" s="41">
        <v>1202.577</v>
      </c>
      <c r="AF2108" s="41">
        <v>-3.24741</v>
      </c>
      <c r="AG2108" s="42">
        <v>3.48E41</v>
      </c>
      <c r="AH2108" s="51">
        <v>0.055268</v>
      </c>
      <c r="AI2108" s="45" t="s">
        <v>14276</v>
      </c>
      <c r="AJ2108" s="40" t="s">
        <v>14277</v>
      </c>
      <c r="AK2108" s="41">
        <v>2444.0</v>
      </c>
      <c r="AL2108" s="40" t="s">
        <v>2224</v>
      </c>
      <c r="AM2108" s="40" t="s">
        <v>7285</v>
      </c>
      <c r="AN2108" s="40" t="s">
        <v>5643</v>
      </c>
      <c r="AO2108" s="44"/>
    </row>
    <row r="2109">
      <c r="A2109" s="41">
        <v>96.0</v>
      </c>
      <c r="B2109" s="42">
        <v>1.67E9</v>
      </c>
      <c r="C2109" s="42">
        <v>3356.0</v>
      </c>
      <c r="D2109" s="40" t="s">
        <v>1243</v>
      </c>
      <c r="E2109" s="41">
        <v>140.0</v>
      </c>
      <c r="F2109" s="41">
        <v>35.0</v>
      </c>
      <c r="G2109" s="41">
        <v>70.0</v>
      </c>
      <c r="H2109" s="41">
        <v>-3.07733</v>
      </c>
      <c r="I2109" s="41">
        <v>10000.0</v>
      </c>
      <c r="J2109" s="41">
        <v>5000.0</v>
      </c>
      <c r="K2109" s="41">
        <v>1200.0</v>
      </c>
      <c r="L2109" s="41">
        <v>600.0</v>
      </c>
      <c r="M2109" s="41">
        <v>50.0</v>
      </c>
      <c r="N2109" s="40" t="s">
        <v>207</v>
      </c>
      <c r="O2109" s="40" t="s">
        <v>208</v>
      </c>
      <c r="P2109" s="40" t="s">
        <v>209</v>
      </c>
      <c r="Q2109" s="40" t="s">
        <v>210</v>
      </c>
      <c r="R2109" s="40" t="b">
        <v>0</v>
      </c>
      <c r="S2109" s="40" t="s">
        <v>211</v>
      </c>
      <c r="T2109" s="40" t="s">
        <v>212</v>
      </c>
      <c r="U2109" s="41">
        <v>0.1</v>
      </c>
      <c r="V2109" s="41">
        <v>0.9</v>
      </c>
      <c r="W2109" s="41">
        <v>0.3</v>
      </c>
      <c r="X2109" s="41">
        <v>0.4</v>
      </c>
      <c r="Y2109" s="40" t="b">
        <v>0</v>
      </c>
      <c r="Z2109" s="40" t="b">
        <v>1</v>
      </c>
      <c r="AA2109" s="40" t="b">
        <v>0</v>
      </c>
      <c r="AB2109" s="40" t="b">
        <v>0</v>
      </c>
      <c r="AC2109" s="41" t="s">
        <v>14278</v>
      </c>
      <c r="AD2109" s="41" t="s">
        <v>14279</v>
      </c>
      <c r="AE2109" s="41">
        <v>1038.808</v>
      </c>
      <c r="AF2109" s="41">
        <v>-3.24754</v>
      </c>
      <c r="AG2109" s="42">
        <v>1.35E42</v>
      </c>
      <c r="AH2109" s="51">
        <v>0.055312</v>
      </c>
      <c r="AI2109" s="45" t="s">
        <v>14280</v>
      </c>
      <c r="AJ2109" s="40" t="s">
        <v>14281</v>
      </c>
      <c r="AK2109" s="41">
        <v>9308.0</v>
      </c>
      <c r="AL2109" s="40" t="s">
        <v>1382</v>
      </c>
      <c r="AM2109" s="40" t="s">
        <v>7285</v>
      </c>
      <c r="AN2109" s="40" t="s">
        <v>5627</v>
      </c>
      <c r="AO2109" s="44"/>
    </row>
    <row r="2110">
      <c r="A2110" s="41">
        <v>156.0</v>
      </c>
      <c r="B2110" s="42">
        <v>1.67E9</v>
      </c>
      <c r="C2110" s="42">
        <v>3356.0</v>
      </c>
      <c r="D2110" s="40" t="s">
        <v>1243</v>
      </c>
      <c r="E2110" s="41">
        <v>140.0</v>
      </c>
      <c r="F2110" s="41">
        <v>35.0</v>
      </c>
      <c r="G2110" s="41">
        <v>70.0</v>
      </c>
      <c r="H2110" s="41">
        <v>-3.07733</v>
      </c>
      <c r="I2110" s="41">
        <v>10000.0</v>
      </c>
      <c r="J2110" s="41">
        <v>5000.0</v>
      </c>
      <c r="K2110" s="41">
        <v>1200.0</v>
      </c>
      <c r="L2110" s="41">
        <v>600.0</v>
      </c>
      <c r="M2110" s="41">
        <v>50.0</v>
      </c>
      <c r="N2110" s="40" t="s">
        <v>207</v>
      </c>
      <c r="O2110" s="40" t="s">
        <v>1371</v>
      </c>
      <c r="P2110" s="40" t="s">
        <v>1372</v>
      </c>
      <c r="Q2110" s="40" t="s">
        <v>210</v>
      </c>
      <c r="R2110" s="40" t="b">
        <v>0</v>
      </c>
      <c r="S2110" s="40" t="s">
        <v>12879</v>
      </c>
      <c r="T2110" s="40" t="s">
        <v>212</v>
      </c>
      <c r="U2110" s="41">
        <v>0.1</v>
      </c>
      <c r="V2110" s="41">
        <v>0.9</v>
      </c>
      <c r="W2110" s="41">
        <v>0.2</v>
      </c>
      <c r="X2110" s="41">
        <v>0.4</v>
      </c>
      <c r="Y2110" s="40" t="b">
        <v>0</v>
      </c>
      <c r="Z2110" s="40" t="b">
        <v>1</v>
      </c>
      <c r="AA2110" s="40" t="b">
        <v>0</v>
      </c>
      <c r="AB2110" s="40" t="b">
        <v>0</v>
      </c>
      <c r="AC2110" s="41" t="s">
        <v>14282</v>
      </c>
      <c r="AD2110" s="41" t="s">
        <v>14074</v>
      </c>
      <c r="AE2110" s="41">
        <v>1202.039</v>
      </c>
      <c r="AF2110" s="41">
        <v>-3.24815</v>
      </c>
      <c r="AG2110" s="42">
        <v>1.04E42</v>
      </c>
      <c r="AH2110" s="51">
        <v>0.055511</v>
      </c>
      <c r="AI2110" s="45" t="s">
        <v>14283</v>
      </c>
      <c r="AJ2110" s="40" t="s">
        <v>14284</v>
      </c>
      <c r="AK2110" s="41">
        <v>4632.0</v>
      </c>
      <c r="AL2110" s="40" t="s">
        <v>2224</v>
      </c>
      <c r="AM2110" s="40" t="s">
        <v>7285</v>
      </c>
      <c r="AN2110" s="40" t="s">
        <v>5643</v>
      </c>
      <c r="AO2110" s="44"/>
    </row>
    <row r="2111">
      <c r="A2111" s="41">
        <v>190.0</v>
      </c>
      <c r="B2111" s="42">
        <v>1.67E9</v>
      </c>
      <c r="C2111" s="42">
        <v>3356.0</v>
      </c>
      <c r="D2111" s="40" t="s">
        <v>1243</v>
      </c>
      <c r="E2111" s="41">
        <v>140.0</v>
      </c>
      <c r="F2111" s="41">
        <v>35.0</v>
      </c>
      <c r="G2111" s="41">
        <v>70.0</v>
      </c>
      <c r="H2111" s="41">
        <v>-3.07733</v>
      </c>
      <c r="I2111" s="41">
        <v>10000.0</v>
      </c>
      <c r="J2111" s="41">
        <v>5000.0</v>
      </c>
      <c r="K2111" s="41">
        <v>1200.0</v>
      </c>
      <c r="L2111" s="41">
        <v>600.0</v>
      </c>
      <c r="M2111" s="41">
        <v>100.0</v>
      </c>
      <c r="N2111" s="40" t="s">
        <v>207</v>
      </c>
      <c r="O2111" s="40" t="s">
        <v>208</v>
      </c>
      <c r="P2111" s="40" t="s">
        <v>209</v>
      </c>
      <c r="Q2111" s="40" t="s">
        <v>210</v>
      </c>
      <c r="R2111" s="40" t="b">
        <v>0</v>
      </c>
      <c r="S2111" s="40" t="s">
        <v>12879</v>
      </c>
      <c r="T2111" s="40" t="s">
        <v>212</v>
      </c>
      <c r="U2111" s="41">
        <v>0.1</v>
      </c>
      <c r="V2111" s="41">
        <v>0.9</v>
      </c>
      <c r="W2111" s="41">
        <v>0.1</v>
      </c>
      <c r="X2111" s="41">
        <v>0.5</v>
      </c>
      <c r="Y2111" s="40" t="b">
        <v>0</v>
      </c>
      <c r="Z2111" s="40" t="b">
        <v>1</v>
      </c>
      <c r="AA2111" s="40" t="b">
        <v>0</v>
      </c>
      <c r="AB2111" s="40" t="b">
        <v>0</v>
      </c>
      <c r="AC2111" s="41" t="s">
        <v>14285</v>
      </c>
      <c r="AD2111" s="41" t="s">
        <v>14286</v>
      </c>
      <c r="AE2111" s="41">
        <v>1204.257</v>
      </c>
      <c r="AF2111" s="41">
        <v>-3.24829</v>
      </c>
      <c r="AG2111" s="42">
        <v>1.37E42</v>
      </c>
      <c r="AH2111" s="51">
        <v>0.055555</v>
      </c>
      <c r="AI2111" s="45" t="s">
        <v>14287</v>
      </c>
      <c r="AJ2111" s="40" t="s">
        <v>14288</v>
      </c>
      <c r="AK2111" s="41">
        <v>1872.0</v>
      </c>
      <c r="AL2111" s="40" t="s">
        <v>2224</v>
      </c>
      <c r="AM2111" s="40" t="s">
        <v>7285</v>
      </c>
      <c r="AN2111" s="40" t="s">
        <v>5643</v>
      </c>
      <c r="AO2111" s="44"/>
    </row>
    <row r="2112">
      <c r="A2112" s="41">
        <v>36.0</v>
      </c>
      <c r="B2112" s="42">
        <v>1.67E9</v>
      </c>
      <c r="C2112" s="42">
        <v>3356.0</v>
      </c>
      <c r="D2112" s="40" t="s">
        <v>1243</v>
      </c>
      <c r="E2112" s="41">
        <v>140.0</v>
      </c>
      <c r="F2112" s="41">
        <v>35.0</v>
      </c>
      <c r="G2112" s="41">
        <v>70.0</v>
      </c>
      <c r="H2112" s="41">
        <v>-3.07733</v>
      </c>
      <c r="I2112" s="41">
        <v>10000.0</v>
      </c>
      <c r="J2112" s="41">
        <v>5000.0</v>
      </c>
      <c r="K2112" s="41">
        <v>1200.0</v>
      </c>
      <c r="L2112" s="41">
        <v>600.0</v>
      </c>
      <c r="M2112" s="41">
        <v>30.0</v>
      </c>
      <c r="N2112" s="40" t="s">
        <v>207</v>
      </c>
      <c r="O2112" s="40" t="s">
        <v>208</v>
      </c>
      <c r="P2112" s="40" t="s">
        <v>7305</v>
      </c>
      <c r="Q2112" s="40" t="s">
        <v>210</v>
      </c>
      <c r="R2112" s="40" t="b">
        <v>0</v>
      </c>
      <c r="S2112" s="40" t="s">
        <v>211</v>
      </c>
      <c r="T2112" s="40" t="s">
        <v>212</v>
      </c>
      <c r="U2112" s="41">
        <v>0.1</v>
      </c>
      <c r="V2112" s="41">
        <v>0.9</v>
      </c>
      <c r="W2112" s="41">
        <v>0.1</v>
      </c>
      <c r="X2112" s="41">
        <v>0.4</v>
      </c>
      <c r="Y2112" s="40" t="b">
        <v>0</v>
      </c>
      <c r="Z2112" s="40" t="b">
        <v>1</v>
      </c>
      <c r="AA2112" s="40" t="b">
        <v>0</v>
      </c>
      <c r="AB2112" s="40" t="b">
        <v>0</v>
      </c>
      <c r="AC2112" s="41" t="s">
        <v>14289</v>
      </c>
      <c r="AD2112" s="41" t="s">
        <v>14290</v>
      </c>
      <c r="AE2112" s="41">
        <v>766.8464</v>
      </c>
      <c r="AF2112" s="41">
        <v>-3.24904</v>
      </c>
      <c r="AG2112" s="42">
        <v>2.98E41</v>
      </c>
      <c r="AH2112" s="51">
        <v>0.0558</v>
      </c>
      <c r="AI2112" s="45" t="s">
        <v>14291</v>
      </c>
      <c r="AJ2112" s="44" t="s">
        <v>397</v>
      </c>
      <c r="AK2112" s="41">
        <v>10000.0</v>
      </c>
      <c r="AL2112" s="40" t="s">
        <v>216</v>
      </c>
      <c r="AM2112" s="40" t="s">
        <v>7285</v>
      </c>
      <c r="AN2112" s="40" t="s">
        <v>5627</v>
      </c>
      <c r="AO2112" s="44"/>
    </row>
    <row r="2113">
      <c r="A2113" s="41">
        <v>120.0</v>
      </c>
      <c r="B2113" s="42">
        <v>1.67E9</v>
      </c>
      <c r="C2113" s="42">
        <v>3356.0</v>
      </c>
      <c r="D2113" s="40" t="s">
        <v>1243</v>
      </c>
      <c r="E2113" s="41">
        <v>140.0</v>
      </c>
      <c r="F2113" s="41">
        <v>35.0</v>
      </c>
      <c r="G2113" s="41">
        <v>70.0</v>
      </c>
      <c r="H2113" s="41">
        <v>-3.07733</v>
      </c>
      <c r="I2113" s="41">
        <v>10000.0</v>
      </c>
      <c r="J2113" s="41">
        <v>5000.0</v>
      </c>
      <c r="K2113" s="41">
        <v>1200.0</v>
      </c>
      <c r="L2113" s="41">
        <v>600.0</v>
      </c>
      <c r="M2113" s="41">
        <v>50.0</v>
      </c>
      <c r="N2113" s="40" t="s">
        <v>207</v>
      </c>
      <c r="O2113" s="40" t="s">
        <v>1371</v>
      </c>
      <c r="P2113" s="40" t="s">
        <v>7310</v>
      </c>
      <c r="Q2113" s="40" t="s">
        <v>210</v>
      </c>
      <c r="R2113" s="40" t="b">
        <v>0</v>
      </c>
      <c r="S2113" s="40" t="s">
        <v>12879</v>
      </c>
      <c r="T2113" s="40" t="s">
        <v>212</v>
      </c>
      <c r="U2113" s="41">
        <v>0.1</v>
      </c>
      <c r="V2113" s="41">
        <v>0.9</v>
      </c>
      <c r="W2113" s="41">
        <v>0.2</v>
      </c>
      <c r="X2113" s="41">
        <v>0.4</v>
      </c>
      <c r="Y2113" s="40" t="b">
        <v>0</v>
      </c>
      <c r="Z2113" s="40" t="b">
        <v>1</v>
      </c>
      <c r="AA2113" s="40" t="b">
        <v>0</v>
      </c>
      <c r="AB2113" s="40" t="b">
        <v>0</v>
      </c>
      <c r="AC2113" s="41" t="s">
        <v>14292</v>
      </c>
      <c r="AD2113" s="41" t="s">
        <v>14293</v>
      </c>
      <c r="AE2113" s="41">
        <v>1202.989</v>
      </c>
      <c r="AF2113" s="41">
        <v>-3.2493</v>
      </c>
      <c r="AG2113" s="42">
        <v>5.08E41</v>
      </c>
      <c r="AH2113" s="51">
        <v>0.055884</v>
      </c>
      <c r="AI2113" s="45" t="s">
        <v>14294</v>
      </c>
      <c r="AJ2113" s="40" t="s">
        <v>14295</v>
      </c>
      <c r="AK2113" s="41">
        <v>3056.0</v>
      </c>
      <c r="AL2113" s="40" t="s">
        <v>2224</v>
      </c>
      <c r="AM2113" s="40" t="s">
        <v>7285</v>
      </c>
      <c r="AN2113" s="40" t="s">
        <v>5643</v>
      </c>
      <c r="AO2113" s="44"/>
    </row>
    <row r="2114">
      <c r="A2114" s="41">
        <v>12.0</v>
      </c>
      <c r="B2114" s="42">
        <v>1.67E9</v>
      </c>
      <c r="C2114" s="42">
        <v>3356.0</v>
      </c>
      <c r="D2114" s="40" t="s">
        <v>1243</v>
      </c>
      <c r="E2114" s="41">
        <v>140.0</v>
      </c>
      <c r="F2114" s="41">
        <v>35.0</v>
      </c>
      <c r="G2114" s="41">
        <v>70.0</v>
      </c>
      <c r="H2114" s="41">
        <v>-3.07733</v>
      </c>
      <c r="I2114" s="41">
        <v>10000.0</v>
      </c>
      <c r="J2114" s="41">
        <v>5000.0</v>
      </c>
      <c r="K2114" s="41">
        <v>1200.0</v>
      </c>
      <c r="L2114" s="41">
        <v>600.0</v>
      </c>
      <c r="M2114" s="41">
        <v>30.0</v>
      </c>
      <c r="N2114" s="40" t="s">
        <v>207</v>
      </c>
      <c r="O2114" s="40" t="s">
        <v>208</v>
      </c>
      <c r="P2114" s="40" t="s">
        <v>209</v>
      </c>
      <c r="Q2114" s="40" t="s">
        <v>210</v>
      </c>
      <c r="R2114" s="40" t="b">
        <v>0</v>
      </c>
      <c r="S2114" s="40" t="s">
        <v>12879</v>
      </c>
      <c r="T2114" s="40" t="s">
        <v>212</v>
      </c>
      <c r="U2114" s="41">
        <v>0.1</v>
      </c>
      <c r="V2114" s="41">
        <v>0.9</v>
      </c>
      <c r="W2114" s="41">
        <v>0.2</v>
      </c>
      <c r="X2114" s="41">
        <v>0.4</v>
      </c>
      <c r="Y2114" s="40" t="b">
        <v>0</v>
      </c>
      <c r="Z2114" s="40" t="b">
        <v>1</v>
      </c>
      <c r="AA2114" s="40" t="b">
        <v>0</v>
      </c>
      <c r="AB2114" s="40" t="b">
        <v>0</v>
      </c>
      <c r="AC2114" s="41" t="s">
        <v>14296</v>
      </c>
      <c r="AD2114" s="41" t="s">
        <v>14297</v>
      </c>
      <c r="AE2114" s="41">
        <v>656.887</v>
      </c>
      <c r="AF2114" s="41">
        <v>-3.25031</v>
      </c>
      <c r="AG2114" s="42">
        <v>4.59E41</v>
      </c>
      <c r="AH2114" s="51">
        <v>0.056211</v>
      </c>
      <c r="AI2114" s="45" t="s">
        <v>14298</v>
      </c>
      <c r="AJ2114" s="45">
        <v>4.58797934969509E251</v>
      </c>
      <c r="AK2114" s="41">
        <v>10000.0</v>
      </c>
      <c r="AL2114" s="40" t="s">
        <v>216</v>
      </c>
      <c r="AM2114" s="40" t="s">
        <v>7285</v>
      </c>
      <c r="AN2114" s="40" t="s">
        <v>5627</v>
      </c>
      <c r="AO2114" s="44"/>
    </row>
    <row r="2115">
      <c r="A2115" s="41">
        <v>67.0</v>
      </c>
      <c r="B2115" s="42">
        <v>1.67E9</v>
      </c>
      <c r="C2115" s="42">
        <v>3356.0</v>
      </c>
      <c r="D2115" s="40" t="s">
        <v>1243</v>
      </c>
      <c r="E2115" s="41">
        <v>140.0</v>
      </c>
      <c r="F2115" s="41">
        <v>35.0</v>
      </c>
      <c r="G2115" s="41">
        <v>70.0</v>
      </c>
      <c r="H2115" s="41">
        <v>-3.07733</v>
      </c>
      <c r="I2115" s="41">
        <v>10000.0</v>
      </c>
      <c r="J2115" s="41">
        <v>5000.0</v>
      </c>
      <c r="K2115" s="41">
        <v>1200.0</v>
      </c>
      <c r="L2115" s="41">
        <v>600.0</v>
      </c>
      <c r="M2115" s="41">
        <v>30.0</v>
      </c>
      <c r="N2115" s="40" t="s">
        <v>207</v>
      </c>
      <c r="O2115" s="40" t="s">
        <v>208</v>
      </c>
      <c r="P2115" s="40" t="s">
        <v>1372</v>
      </c>
      <c r="Q2115" s="40" t="s">
        <v>210</v>
      </c>
      <c r="R2115" s="40" t="b">
        <v>0</v>
      </c>
      <c r="S2115" s="40" t="s">
        <v>12879</v>
      </c>
      <c r="T2115" s="40" t="s">
        <v>212</v>
      </c>
      <c r="U2115" s="41">
        <v>0.1</v>
      </c>
      <c r="V2115" s="41">
        <v>0.9</v>
      </c>
      <c r="W2115" s="41">
        <v>0.2</v>
      </c>
      <c r="X2115" s="41">
        <v>0.5</v>
      </c>
      <c r="Y2115" s="40" t="b">
        <v>0</v>
      </c>
      <c r="Z2115" s="40" t="b">
        <v>1</v>
      </c>
      <c r="AA2115" s="40" t="b">
        <v>0</v>
      </c>
      <c r="AB2115" s="40" t="b">
        <v>0</v>
      </c>
      <c r="AC2115" s="41" t="s">
        <v>8285</v>
      </c>
      <c r="AD2115" s="41" t="s">
        <v>14299</v>
      </c>
      <c r="AE2115" s="41">
        <v>923.4902</v>
      </c>
      <c r="AF2115" s="41">
        <v>-3.25112</v>
      </c>
      <c r="AG2115" s="42">
        <v>9.47E40</v>
      </c>
      <c r="AH2115" s="51">
        <v>0.056475</v>
      </c>
      <c r="AI2115" s="45" t="s">
        <v>14300</v>
      </c>
      <c r="AJ2115" s="44" t="s">
        <v>397</v>
      </c>
      <c r="AK2115" s="41">
        <v>10000.0</v>
      </c>
      <c r="AL2115" s="40" t="s">
        <v>216</v>
      </c>
      <c r="AM2115" s="40" t="s">
        <v>7285</v>
      </c>
      <c r="AN2115" s="40" t="s">
        <v>5627</v>
      </c>
      <c r="AO2115" s="44"/>
    </row>
    <row r="2116">
      <c r="A2116" s="41">
        <v>89.0</v>
      </c>
      <c r="B2116" s="42">
        <v>1.67E9</v>
      </c>
      <c r="C2116" s="42">
        <v>3356.0</v>
      </c>
      <c r="D2116" s="40" t="s">
        <v>1243</v>
      </c>
      <c r="E2116" s="41">
        <v>140.0</v>
      </c>
      <c r="F2116" s="41">
        <v>35.0</v>
      </c>
      <c r="G2116" s="41">
        <v>70.0</v>
      </c>
      <c r="H2116" s="41">
        <v>-3.07733</v>
      </c>
      <c r="I2116" s="41">
        <v>10000.0</v>
      </c>
      <c r="J2116" s="41">
        <v>5000.0</v>
      </c>
      <c r="K2116" s="41">
        <v>1200.0</v>
      </c>
      <c r="L2116" s="41">
        <v>600.0</v>
      </c>
      <c r="M2116" s="41">
        <v>30.0</v>
      </c>
      <c r="N2116" s="40" t="s">
        <v>207</v>
      </c>
      <c r="O2116" s="40" t="s">
        <v>1371</v>
      </c>
      <c r="P2116" s="40" t="s">
        <v>212</v>
      </c>
      <c r="Q2116" s="40" t="s">
        <v>210</v>
      </c>
      <c r="R2116" s="40" t="b">
        <v>0</v>
      </c>
      <c r="S2116" s="40" t="s">
        <v>12879</v>
      </c>
      <c r="T2116" s="40" t="s">
        <v>212</v>
      </c>
      <c r="U2116" s="41">
        <v>0.1</v>
      </c>
      <c r="V2116" s="41">
        <v>0.9</v>
      </c>
      <c r="W2116" s="41">
        <v>0.3</v>
      </c>
      <c r="X2116" s="41">
        <v>0.6</v>
      </c>
      <c r="Y2116" s="40" t="b">
        <v>0</v>
      </c>
      <c r="Z2116" s="40" t="b">
        <v>1</v>
      </c>
      <c r="AA2116" s="40" t="b">
        <v>0</v>
      </c>
      <c r="AB2116" s="40" t="b">
        <v>0</v>
      </c>
      <c r="AC2116" s="41" t="s">
        <v>14301</v>
      </c>
      <c r="AD2116" s="41" t="s">
        <v>14302</v>
      </c>
      <c r="AE2116" s="41">
        <v>1202.857</v>
      </c>
      <c r="AF2116" s="41">
        <v>-3.25116</v>
      </c>
      <c r="AG2116" s="42">
        <v>9.76E40</v>
      </c>
      <c r="AH2116" s="51">
        <v>0.05649</v>
      </c>
      <c r="AI2116" s="45" t="s">
        <v>14303</v>
      </c>
      <c r="AJ2116" s="40" t="s">
        <v>14304</v>
      </c>
      <c r="AK2116" s="41">
        <v>4974.0</v>
      </c>
      <c r="AL2116" s="40" t="s">
        <v>2224</v>
      </c>
      <c r="AM2116" s="40" t="s">
        <v>7285</v>
      </c>
      <c r="AN2116" s="40" t="s">
        <v>5643</v>
      </c>
      <c r="AO2116" s="44"/>
    </row>
    <row r="2117">
      <c r="A2117" s="41">
        <v>246.0</v>
      </c>
      <c r="B2117" s="42">
        <v>1.67E9</v>
      </c>
      <c r="C2117" s="42">
        <v>3356.0</v>
      </c>
      <c r="D2117" s="40" t="s">
        <v>1243</v>
      </c>
      <c r="E2117" s="41">
        <v>140.0</v>
      </c>
      <c r="F2117" s="41">
        <v>35.0</v>
      </c>
      <c r="G2117" s="41">
        <v>70.0</v>
      </c>
      <c r="H2117" s="41">
        <v>-3.07733</v>
      </c>
      <c r="I2117" s="41">
        <v>10000.0</v>
      </c>
      <c r="J2117" s="41">
        <v>5000.0</v>
      </c>
      <c r="K2117" s="41">
        <v>1200.0</v>
      </c>
      <c r="L2117" s="41">
        <v>600.0</v>
      </c>
      <c r="M2117" s="41">
        <v>100.0</v>
      </c>
      <c r="N2117" s="40" t="s">
        <v>207</v>
      </c>
      <c r="O2117" s="40" t="s">
        <v>208</v>
      </c>
      <c r="P2117" s="40" t="s">
        <v>1372</v>
      </c>
      <c r="Q2117" s="40" t="s">
        <v>210</v>
      </c>
      <c r="R2117" s="40" t="b">
        <v>0</v>
      </c>
      <c r="S2117" s="40" t="s">
        <v>12879</v>
      </c>
      <c r="T2117" s="40" t="s">
        <v>212</v>
      </c>
      <c r="U2117" s="41">
        <v>0.1</v>
      </c>
      <c r="V2117" s="41">
        <v>0.9</v>
      </c>
      <c r="W2117" s="41">
        <v>0.2</v>
      </c>
      <c r="X2117" s="41">
        <v>0.4</v>
      </c>
      <c r="Y2117" s="40" t="b">
        <v>0</v>
      </c>
      <c r="Z2117" s="40" t="b">
        <v>1</v>
      </c>
      <c r="AA2117" s="40" t="b">
        <v>0</v>
      </c>
      <c r="AB2117" s="40" t="b">
        <v>0</v>
      </c>
      <c r="AC2117" s="41" t="s">
        <v>14305</v>
      </c>
      <c r="AD2117" s="41" t="s">
        <v>9982</v>
      </c>
      <c r="AE2117" s="41">
        <v>1203.512</v>
      </c>
      <c r="AF2117" s="41">
        <v>-3.25118</v>
      </c>
      <c r="AG2117" s="42">
        <v>1.16E42</v>
      </c>
      <c r="AH2117" s="51">
        <v>0.056495</v>
      </c>
      <c r="AI2117" s="45" t="s">
        <v>14306</v>
      </c>
      <c r="AJ2117" s="40" t="s">
        <v>14307</v>
      </c>
      <c r="AK2117" s="41">
        <v>2237.0</v>
      </c>
      <c r="AL2117" s="40" t="s">
        <v>2224</v>
      </c>
      <c r="AM2117" s="40" t="s">
        <v>7285</v>
      </c>
      <c r="AN2117" s="40" t="s">
        <v>5643</v>
      </c>
      <c r="AO2117" s="44"/>
    </row>
    <row r="2118">
      <c r="A2118" s="41">
        <v>193.0</v>
      </c>
      <c r="B2118" s="42">
        <v>1.67E9</v>
      </c>
      <c r="C2118" s="42">
        <v>3356.0</v>
      </c>
      <c r="D2118" s="40" t="s">
        <v>1243</v>
      </c>
      <c r="E2118" s="41">
        <v>140.0</v>
      </c>
      <c r="F2118" s="41">
        <v>35.0</v>
      </c>
      <c r="G2118" s="41">
        <v>70.0</v>
      </c>
      <c r="H2118" s="41">
        <v>-3.07733</v>
      </c>
      <c r="I2118" s="41">
        <v>10000.0</v>
      </c>
      <c r="J2118" s="41">
        <v>5000.0</v>
      </c>
      <c r="K2118" s="41">
        <v>1200.0</v>
      </c>
      <c r="L2118" s="41">
        <v>600.0</v>
      </c>
      <c r="M2118" s="41">
        <v>100.0</v>
      </c>
      <c r="N2118" s="40" t="s">
        <v>207</v>
      </c>
      <c r="O2118" s="40" t="s">
        <v>1371</v>
      </c>
      <c r="P2118" s="40" t="s">
        <v>209</v>
      </c>
      <c r="Q2118" s="40" t="s">
        <v>210</v>
      </c>
      <c r="R2118" s="40" t="b">
        <v>0</v>
      </c>
      <c r="S2118" s="40" t="s">
        <v>12879</v>
      </c>
      <c r="T2118" s="40" t="s">
        <v>212</v>
      </c>
      <c r="U2118" s="41">
        <v>0.1</v>
      </c>
      <c r="V2118" s="41">
        <v>0.9</v>
      </c>
      <c r="W2118" s="41">
        <v>0.2</v>
      </c>
      <c r="X2118" s="41">
        <v>0.5</v>
      </c>
      <c r="Y2118" s="40" t="b">
        <v>0</v>
      </c>
      <c r="Z2118" s="40" t="b">
        <v>1</v>
      </c>
      <c r="AA2118" s="40" t="b">
        <v>0</v>
      </c>
      <c r="AB2118" s="40" t="b">
        <v>0</v>
      </c>
      <c r="AC2118" s="41" t="s">
        <v>14308</v>
      </c>
      <c r="AD2118" s="41" t="s">
        <v>14309</v>
      </c>
      <c r="AE2118" s="41">
        <v>1203.049</v>
      </c>
      <c r="AF2118" s="41">
        <v>-3.25209</v>
      </c>
      <c r="AG2118" s="42">
        <v>8.35E41</v>
      </c>
      <c r="AH2118" s="51">
        <v>0.056789</v>
      </c>
      <c r="AI2118" s="45" t="s">
        <v>14310</v>
      </c>
      <c r="AJ2118" s="40" t="s">
        <v>14311</v>
      </c>
      <c r="AK2118" s="41">
        <v>1806.0</v>
      </c>
      <c r="AL2118" s="40" t="s">
        <v>2224</v>
      </c>
      <c r="AM2118" s="40" t="s">
        <v>7285</v>
      </c>
      <c r="AN2118" s="40" t="s">
        <v>5643</v>
      </c>
      <c r="AO2118" s="44"/>
    </row>
    <row r="2119">
      <c r="A2119" s="41">
        <v>48.0</v>
      </c>
      <c r="B2119" s="42">
        <v>1.67E9</v>
      </c>
      <c r="C2119" s="42">
        <v>3356.0</v>
      </c>
      <c r="D2119" s="40" t="s">
        <v>1243</v>
      </c>
      <c r="E2119" s="41">
        <v>140.0</v>
      </c>
      <c r="F2119" s="41">
        <v>35.0</v>
      </c>
      <c r="G2119" s="41">
        <v>70.0</v>
      </c>
      <c r="H2119" s="41">
        <v>-3.07733</v>
      </c>
      <c r="I2119" s="41">
        <v>10000.0</v>
      </c>
      <c r="J2119" s="41">
        <v>5000.0</v>
      </c>
      <c r="K2119" s="41">
        <v>1200.0</v>
      </c>
      <c r="L2119" s="41">
        <v>600.0</v>
      </c>
      <c r="M2119" s="41">
        <v>30.0</v>
      </c>
      <c r="N2119" s="40" t="s">
        <v>207</v>
      </c>
      <c r="O2119" s="40" t="s">
        <v>1371</v>
      </c>
      <c r="P2119" s="40" t="s">
        <v>7305</v>
      </c>
      <c r="Q2119" s="40" t="s">
        <v>210</v>
      </c>
      <c r="R2119" s="40" t="b">
        <v>0</v>
      </c>
      <c r="S2119" s="40" t="s">
        <v>12879</v>
      </c>
      <c r="T2119" s="40" t="s">
        <v>212</v>
      </c>
      <c r="U2119" s="41">
        <v>0.1</v>
      </c>
      <c r="V2119" s="41">
        <v>0.9</v>
      </c>
      <c r="W2119" s="41">
        <v>0.2</v>
      </c>
      <c r="X2119" s="41">
        <v>0.4</v>
      </c>
      <c r="Y2119" s="40" t="b">
        <v>0</v>
      </c>
      <c r="Z2119" s="40" t="b">
        <v>1</v>
      </c>
      <c r="AA2119" s="40" t="b">
        <v>0</v>
      </c>
      <c r="AB2119" s="40" t="b">
        <v>0</v>
      </c>
      <c r="AC2119" s="41" t="s">
        <v>14312</v>
      </c>
      <c r="AD2119" s="41" t="s">
        <v>14313</v>
      </c>
      <c r="AE2119" s="41">
        <v>1202.43</v>
      </c>
      <c r="AF2119" s="41">
        <v>-3.2523</v>
      </c>
      <c r="AG2119" s="42">
        <v>4.4E41</v>
      </c>
      <c r="AH2119" s="51">
        <v>0.056859</v>
      </c>
      <c r="AI2119" s="45" t="s">
        <v>14314</v>
      </c>
      <c r="AJ2119" s="45">
        <v>4.40412715373734E251</v>
      </c>
      <c r="AK2119" s="41">
        <v>7484.0</v>
      </c>
      <c r="AL2119" s="40" t="s">
        <v>2224</v>
      </c>
      <c r="AM2119" s="40" t="s">
        <v>7285</v>
      </c>
      <c r="AN2119" s="40" t="s">
        <v>5643</v>
      </c>
      <c r="AO2119" s="44"/>
    </row>
    <row r="2120">
      <c r="A2120" s="41">
        <v>14.0</v>
      </c>
      <c r="B2120" s="42">
        <v>1.67E9</v>
      </c>
      <c r="C2120" s="42">
        <v>3356.0</v>
      </c>
      <c r="D2120" s="40" t="s">
        <v>1243</v>
      </c>
      <c r="E2120" s="41">
        <v>140.0</v>
      </c>
      <c r="F2120" s="41">
        <v>35.0</v>
      </c>
      <c r="G2120" s="41">
        <v>70.0</v>
      </c>
      <c r="H2120" s="41">
        <v>-3.07733</v>
      </c>
      <c r="I2120" s="41">
        <v>10000.0</v>
      </c>
      <c r="J2120" s="41">
        <v>5000.0</v>
      </c>
      <c r="K2120" s="41">
        <v>1200.0</v>
      </c>
      <c r="L2120" s="41">
        <v>600.0</v>
      </c>
      <c r="M2120" s="41">
        <v>30.0</v>
      </c>
      <c r="N2120" s="40" t="s">
        <v>207</v>
      </c>
      <c r="O2120" s="40" t="s">
        <v>208</v>
      </c>
      <c r="P2120" s="40" t="s">
        <v>209</v>
      </c>
      <c r="Q2120" s="40" t="s">
        <v>210</v>
      </c>
      <c r="R2120" s="40" t="b">
        <v>0</v>
      </c>
      <c r="S2120" s="40" t="s">
        <v>12879</v>
      </c>
      <c r="T2120" s="40" t="s">
        <v>212</v>
      </c>
      <c r="U2120" s="41">
        <v>0.1</v>
      </c>
      <c r="V2120" s="41">
        <v>0.9</v>
      </c>
      <c r="W2120" s="41">
        <v>0.2</v>
      </c>
      <c r="X2120" s="41">
        <v>0.6</v>
      </c>
      <c r="Y2120" s="40" t="b">
        <v>0</v>
      </c>
      <c r="Z2120" s="40" t="b">
        <v>1</v>
      </c>
      <c r="AA2120" s="40" t="b">
        <v>0</v>
      </c>
      <c r="AB2120" s="40" t="b">
        <v>0</v>
      </c>
      <c r="AC2120" s="41" t="s">
        <v>14315</v>
      </c>
      <c r="AD2120" s="41" t="s">
        <v>14316</v>
      </c>
      <c r="AE2120" s="41">
        <v>982.484</v>
      </c>
      <c r="AF2120" s="41">
        <v>-3.25291</v>
      </c>
      <c r="AG2120" s="42">
        <v>1.39E42</v>
      </c>
      <c r="AH2120" s="51">
        <v>0.057055</v>
      </c>
      <c r="AI2120" s="45" t="s">
        <v>14317</v>
      </c>
      <c r="AJ2120" s="45">
        <v>1.38515356134449E257</v>
      </c>
      <c r="AK2120" s="41">
        <v>10000.0</v>
      </c>
      <c r="AL2120" s="40" t="s">
        <v>216</v>
      </c>
      <c r="AM2120" s="40" t="s">
        <v>7285</v>
      </c>
      <c r="AN2120" s="40" t="s">
        <v>5627</v>
      </c>
      <c r="AO2120" s="44"/>
    </row>
    <row r="2121">
      <c r="A2121" s="41">
        <v>37.0</v>
      </c>
      <c r="B2121" s="42">
        <v>1.67E9</v>
      </c>
      <c r="C2121" s="42">
        <v>3356.0</v>
      </c>
      <c r="D2121" s="40" t="s">
        <v>1243</v>
      </c>
      <c r="E2121" s="41">
        <v>140.0</v>
      </c>
      <c r="F2121" s="41">
        <v>35.0</v>
      </c>
      <c r="G2121" s="41">
        <v>70.0</v>
      </c>
      <c r="H2121" s="41">
        <v>-3.07733</v>
      </c>
      <c r="I2121" s="41">
        <v>10000.0</v>
      </c>
      <c r="J2121" s="41">
        <v>5000.0</v>
      </c>
      <c r="K2121" s="41">
        <v>1200.0</v>
      </c>
      <c r="L2121" s="41">
        <v>600.0</v>
      </c>
      <c r="M2121" s="41">
        <v>30.0</v>
      </c>
      <c r="N2121" s="40" t="s">
        <v>207</v>
      </c>
      <c r="O2121" s="40" t="s">
        <v>1371</v>
      </c>
      <c r="P2121" s="40" t="s">
        <v>7305</v>
      </c>
      <c r="Q2121" s="40" t="s">
        <v>210</v>
      </c>
      <c r="R2121" s="40" t="b">
        <v>0</v>
      </c>
      <c r="S2121" s="40" t="s">
        <v>211</v>
      </c>
      <c r="T2121" s="40" t="s">
        <v>212</v>
      </c>
      <c r="U2121" s="41">
        <v>0.1</v>
      </c>
      <c r="V2121" s="41">
        <v>0.9</v>
      </c>
      <c r="W2121" s="41">
        <v>0.1</v>
      </c>
      <c r="X2121" s="41">
        <v>0.5</v>
      </c>
      <c r="Y2121" s="40" t="b">
        <v>0</v>
      </c>
      <c r="Z2121" s="40" t="b">
        <v>1</v>
      </c>
      <c r="AA2121" s="40" t="b">
        <v>0</v>
      </c>
      <c r="AB2121" s="40" t="b">
        <v>0</v>
      </c>
      <c r="AC2121" s="41" t="s">
        <v>14318</v>
      </c>
      <c r="AD2121" s="41" t="s">
        <v>14319</v>
      </c>
      <c r="AE2121" s="41">
        <v>1202.401</v>
      </c>
      <c r="AF2121" s="41">
        <v>-3.25311</v>
      </c>
      <c r="AG2121" s="42">
        <v>8.13E41</v>
      </c>
      <c r="AH2121" s="51">
        <v>0.057121</v>
      </c>
      <c r="AI2121" s="45" t="s">
        <v>14320</v>
      </c>
      <c r="AJ2121" s="44" t="s">
        <v>397</v>
      </c>
      <c r="AK2121" s="41">
        <v>6224.0</v>
      </c>
      <c r="AL2121" s="40" t="s">
        <v>2224</v>
      </c>
      <c r="AM2121" s="40" t="s">
        <v>7285</v>
      </c>
      <c r="AN2121" s="40" t="s">
        <v>5643</v>
      </c>
      <c r="AO2121" s="44"/>
    </row>
    <row r="2122">
      <c r="A2122" s="41">
        <v>210.0</v>
      </c>
      <c r="B2122" s="42">
        <v>1.67E9</v>
      </c>
      <c r="C2122" s="42">
        <v>3356.0</v>
      </c>
      <c r="D2122" s="40" t="s">
        <v>1243</v>
      </c>
      <c r="E2122" s="41">
        <v>140.0</v>
      </c>
      <c r="F2122" s="41">
        <v>35.0</v>
      </c>
      <c r="G2122" s="41">
        <v>70.0</v>
      </c>
      <c r="H2122" s="41">
        <v>-3.07733</v>
      </c>
      <c r="I2122" s="41">
        <v>10000.0</v>
      </c>
      <c r="J2122" s="41">
        <v>5000.0</v>
      </c>
      <c r="K2122" s="41">
        <v>1200.0</v>
      </c>
      <c r="L2122" s="41">
        <v>600.0</v>
      </c>
      <c r="M2122" s="41">
        <v>100.0</v>
      </c>
      <c r="N2122" s="40" t="s">
        <v>207</v>
      </c>
      <c r="O2122" s="40" t="s">
        <v>1371</v>
      </c>
      <c r="P2122" s="40" t="s">
        <v>7310</v>
      </c>
      <c r="Q2122" s="40" t="s">
        <v>210</v>
      </c>
      <c r="R2122" s="40" t="b">
        <v>0</v>
      </c>
      <c r="S2122" s="40" t="s">
        <v>12879</v>
      </c>
      <c r="T2122" s="40" t="s">
        <v>212</v>
      </c>
      <c r="U2122" s="41">
        <v>0.1</v>
      </c>
      <c r="V2122" s="41">
        <v>0.9</v>
      </c>
      <c r="W2122" s="41">
        <v>0.2</v>
      </c>
      <c r="X2122" s="41">
        <v>0.4</v>
      </c>
      <c r="Y2122" s="40" t="b">
        <v>0</v>
      </c>
      <c r="Z2122" s="40" t="b">
        <v>1</v>
      </c>
      <c r="AA2122" s="40" t="b">
        <v>0</v>
      </c>
      <c r="AB2122" s="40" t="b">
        <v>0</v>
      </c>
      <c r="AC2122" s="41" t="s">
        <v>14321</v>
      </c>
      <c r="AD2122" s="41" t="s">
        <v>14322</v>
      </c>
      <c r="AE2122" s="41">
        <v>1202.768</v>
      </c>
      <c r="AF2122" s="41">
        <v>-3.25556</v>
      </c>
      <c r="AG2122" s="42">
        <v>3.45E41</v>
      </c>
      <c r="AH2122" s="51">
        <v>0.057917</v>
      </c>
      <c r="AI2122" s="45" t="s">
        <v>14323</v>
      </c>
      <c r="AJ2122" s="40" t="s">
        <v>14324</v>
      </c>
      <c r="AK2122" s="41">
        <v>1644.0</v>
      </c>
      <c r="AL2122" s="40" t="s">
        <v>2224</v>
      </c>
      <c r="AM2122" s="40" t="s">
        <v>7285</v>
      </c>
      <c r="AN2122" s="40" t="s">
        <v>5643</v>
      </c>
      <c r="AO2122" s="44"/>
    </row>
    <row r="2123">
      <c r="A2123" s="41">
        <v>201.0</v>
      </c>
      <c r="B2123" s="42">
        <v>1.67E9</v>
      </c>
      <c r="C2123" s="42">
        <v>3356.0</v>
      </c>
      <c r="D2123" s="40" t="s">
        <v>1243</v>
      </c>
      <c r="E2123" s="41">
        <v>140.0</v>
      </c>
      <c r="F2123" s="41">
        <v>35.0</v>
      </c>
      <c r="G2123" s="41">
        <v>70.0</v>
      </c>
      <c r="H2123" s="41">
        <v>-3.07733</v>
      </c>
      <c r="I2123" s="41">
        <v>10000.0</v>
      </c>
      <c r="J2123" s="41">
        <v>5000.0</v>
      </c>
      <c r="K2123" s="41">
        <v>1200.0</v>
      </c>
      <c r="L2123" s="41">
        <v>600.0</v>
      </c>
      <c r="M2123" s="41">
        <v>100.0</v>
      </c>
      <c r="N2123" s="40" t="s">
        <v>207</v>
      </c>
      <c r="O2123" s="40" t="s">
        <v>208</v>
      </c>
      <c r="P2123" s="40" t="s">
        <v>7310</v>
      </c>
      <c r="Q2123" s="40" t="s">
        <v>210</v>
      </c>
      <c r="R2123" s="40" t="b">
        <v>0</v>
      </c>
      <c r="S2123" s="40" t="s">
        <v>211</v>
      </c>
      <c r="T2123" s="40" t="s">
        <v>212</v>
      </c>
      <c r="U2123" s="41">
        <v>0.1</v>
      </c>
      <c r="V2123" s="41">
        <v>0.9</v>
      </c>
      <c r="W2123" s="41">
        <v>0.2</v>
      </c>
      <c r="X2123" s="41">
        <v>0.4</v>
      </c>
      <c r="Y2123" s="40" t="b">
        <v>0</v>
      </c>
      <c r="Z2123" s="40" t="b">
        <v>1</v>
      </c>
      <c r="AA2123" s="40" t="b">
        <v>0</v>
      </c>
      <c r="AB2123" s="40" t="b">
        <v>0</v>
      </c>
      <c r="AC2123" s="41" t="s">
        <v>10020</v>
      </c>
      <c r="AD2123" s="41" t="s">
        <v>9308</v>
      </c>
      <c r="AE2123" s="41">
        <v>1201.38</v>
      </c>
      <c r="AF2123" s="41">
        <v>-3.25599</v>
      </c>
      <c r="AG2123" s="42">
        <v>5.03E41</v>
      </c>
      <c r="AH2123" s="51">
        <v>0.058058</v>
      </c>
      <c r="AI2123" s="45" t="s">
        <v>14325</v>
      </c>
      <c r="AJ2123" s="40" t="s">
        <v>14326</v>
      </c>
      <c r="AK2123" s="41">
        <v>1691.0</v>
      </c>
      <c r="AL2123" s="40" t="s">
        <v>2224</v>
      </c>
      <c r="AM2123" s="40" t="s">
        <v>7285</v>
      </c>
      <c r="AN2123" s="40" t="s">
        <v>5643</v>
      </c>
      <c r="AO2123" s="44"/>
    </row>
    <row r="2124">
      <c r="A2124" s="41">
        <v>63.0</v>
      </c>
      <c r="B2124" s="42">
        <v>1.67E9</v>
      </c>
      <c r="C2124" s="42">
        <v>3356.0</v>
      </c>
      <c r="D2124" s="40" t="s">
        <v>1243</v>
      </c>
      <c r="E2124" s="41">
        <v>140.0</v>
      </c>
      <c r="F2124" s="41">
        <v>35.0</v>
      </c>
      <c r="G2124" s="41">
        <v>70.0</v>
      </c>
      <c r="H2124" s="41">
        <v>-3.07733</v>
      </c>
      <c r="I2124" s="41">
        <v>10000.0</v>
      </c>
      <c r="J2124" s="41">
        <v>5000.0</v>
      </c>
      <c r="K2124" s="41">
        <v>1200.0</v>
      </c>
      <c r="L2124" s="41">
        <v>600.0</v>
      </c>
      <c r="M2124" s="41">
        <v>30.0</v>
      </c>
      <c r="N2124" s="40" t="s">
        <v>207</v>
      </c>
      <c r="O2124" s="40" t="s">
        <v>208</v>
      </c>
      <c r="P2124" s="40" t="s">
        <v>1372</v>
      </c>
      <c r="Q2124" s="40" t="s">
        <v>210</v>
      </c>
      <c r="R2124" s="40" t="b">
        <v>0</v>
      </c>
      <c r="S2124" s="40" t="s">
        <v>12879</v>
      </c>
      <c r="T2124" s="40" t="s">
        <v>212</v>
      </c>
      <c r="U2124" s="41">
        <v>0.1</v>
      </c>
      <c r="V2124" s="41">
        <v>0.9</v>
      </c>
      <c r="W2124" s="41">
        <v>0.1</v>
      </c>
      <c r="X2124" s="41">
        <v>0.4</v>
      </c>
      <c r="Y2124" s="40" t="b">
        <v>0</v>
      </c>
      <c r="Z2124" s="40" t="b">
        <v>1</v>
      </c>
      <c r="AA2124" s="40" t="b">
        <v>0</v>
      </c>
      <c r="AB2124" s="40" t="b">
        <v>0</v>
      </c>
      <c r="AC2124" s="41" t="s">
        <v>14327</v>
      </c>
      <c r="AD2124" s="41" t="s">
        <v>14328</v>
      </c>
      <c r="AE2124" s="41">
        <v>788.7441</v>
      </c>
      <c r="AF2124" s="41">
        <v>-3.25639</v>
      </c>
      <c r="AG2124" s="42">
        <v>1.36E42</v>
      </c>
      <c r="AH2124" s="51">
        <v>0.058187</v>
      </c>
      <c r="AI2124" s="45" t="s">
        <v>14329</v>
      </c>
      <c r="AJ2124" s="44" t="s">
        <v>397</v>
      </c>
      <c r="AK2124" s="41">
        <v>10000.0</v>
      </c>
      <c r="AL2124" s="40" t="s">
        <v>216</v>
      </c>
      <c r="AM2124" s="40" t="s">
        <v>7285</v>
      </c>
      <c r="AN2124" s="40" t="s">
        <v>5627</v>
      </c>
      <c r="AO2124" s="44"/>
    </row>
    <row r="2125">
      <c r="A2125" s="41">
        <v>170.0</v>
      </c>
      <c r="B2125" s="42">
        <v>1.67E9</v>
      </c>
      <c r="C2125" s="42">
        <v>3356.0</v>
      </c>
      <c r="D2125" s="40" t="s">
        <v>1243</v>
      </c>
      <c r="E2125" s="41">
        <v>140.0</v>
      </c>
      <c r="F2125" s="41">
        <v>35.0</v>
      </c>
      <c r="G2125" s="41">
        <v>70.0</v>
      </c>
      <c r="H2125" s="41">
        <v>-3.07733</v>
      </c>
      <c r="I2125" s="41">
        <v>10000.0</v>
      </c>
      <c r="J2125" s="41">
        <v>5000.0</v>
      </c>
      <c r="K2125" s="41">
        <v>1200.0</v>
      </c>
      <c r="L2125" s="41">
        <v>600.0</v>
      </c>
      <c r="M2125" s="41">
        <v>50.0</v>
      </c>
      <c r="N2125" s="40" t="s">
        <v>207</v>
      </c>
      <c r="O2125" s="40" t="s">
        <v>1371</v>
      </c>
      <c r="P2125" s="40" t="s">
        <v>212</v>
      </c>
      <c r="Q2125" s="40" t="s">
        <v>210</v>
      </c>
      <c r="R2125" s="40" t="b">
        <v>0</v>
      </c>
      <c r="S2125" s="40" t="s">
        <v>211</v>
      </c>
      <c r="T2125" s="40" t="s">
        <v>212</v>
      </c>
      <c r="U2125" s="41">
        <v>0.1</v>
      </c>
      <c r="V2125" s="41">
        <v>0.9</v>
      </c>
      <c r="W2125" s="41">
        <v>0.3</v>
      </c>
      <c r="X2125" s="41">
        <v>0.6</v>
      </c>
      <c r="Y2125" s="40" t="b">
        <v>0</v>
      </c>
      <c r="Z2125" s="40" t="b">
        <v>1</v>
      </c>
      <c r="AA2125" s="40" t="b">
        <v>0</v>
      </c>
      <c r="AB2125" s="40" t="b">
        <v>0</v>
      </c>
      <c r="AC2125" s="41" t="s">
        <v>14330</v>
      </c>
      <c r="AD2125" s="41" t="s">
        <v>8987</v>
      </c>
      <c r="AE2125" s="41">
        <v>1202.214</v>
      </c>
      <c r="AF2125" s="41">
        <v>-3.2567</v>
      </c>
      <c r="AG2125" s="42">
        <v>1.04E42</v>
      </c>
      <c r="AH2125" s="51">
        <v>0.058288</v>
      </c>
      <c r="AI2125" s="45" t="s">
        <v>14331</v>
      </c>
      <c r="AJ2125" s="40" t="s">
        <v>14332</v>
      </c>
      <c r="AK2125" s="41">
        <v>3155.0</v>
      </c>
      <c r="AL2125" s="40" t="s">
        <v>2224</v>
      </c>
      <c r="AM2125" s="40" t="s">
        <v>7285</v>
      </c>
      <c r="AN2125" s="40" t="s">
        <v>5643</v>
      </c>
      <c r="AO2125" s="44"/>
    </row>
    <row r="2126">
      <c r="A2126" s="41">
        <v>51.0</v>
      </c>
      <c r="B2126" s="42">
        <v>1.67E9</v>
      </c>
      <c r="C2126" s="42">
        <v>3356.0</v>
      </c>
      <c r="D2126" s="40" t="s">
        <v>1243</v>
      </c>
      <c r="E2126" s="41">
        <v>140.0</v>
      </c>
      <c r="F2126" s="41">
        <v>35.0</v>
      </c>
      <c r="G2126" s="41">
        <v>70.0</v>
      </c>
      <c r="H2126" s="41">
        <v>-3.07733</v>
      </c>
      <c r="I2126" s="41">
        <v>10000.0</v>
      </c>
      <c r="J2126" s="41">
        <v>5000.0</v>
      </c>
      <c r="K2126" s="41">
        <v>1200.0</v>
      </c>
      <c r="L2126" s="41">
        <v>600.0</v>
      </c>
      <c r="M2126" s="41">
        <v>30.0</v>
      </c>
      <c r="N2126" s="40" t="s">
        <v>207</v>
      </c>
      <c r="O2126" s="40" t="s">
        <v>1371</v>
      </c>
      <c r="P2126" s="40" t="s">
        <v>7305</v>
      </c>
      <c r="Q2126" s="40" t="s">
        <v>210</v>
      </c>
      <c r="R2126" s="40" t="b">
        <v>0</v>
      </c>
      <c r="S2126" s="40" t="s">
        <v>12879</v>
      </c>
      <c r="T2126" s="40" t="s">
        <v>212</v>
      </c>
      <c r="U2126" s="41">
        <v>0.1</v>
      </c>
      <c r="V2126" s="41">
        <v>0.9</v>
      </c>
      <c r="W2126" s="41">
        <v>0.3</v>
      </c>
      <c r="X2126" s="41">
        <v>0.4</v>
      </c>
      <c r="Y2126" s="40" t="b">
        <v>0</v>
      </c>
      <c r="Z2126" s="40" t="b">
        <v>1</v>
      </c>
      <c r="AA2126" s="40" t="b">
        <v>0</v>
      </c>
      <c r="AB2126" s="40" t="b">
        <v>0</v>
      </c>
      <c r="AC2126" s="41" t="s">
        <v>4149</v>
      </c>
      <c r="AD2126" s="41" t="s">
        <v>14333</v>
      </c>
      <c r="AE2126" s="41">
        <v>1202.82</v>
      </c>
      <c r="AF2126" s="41">
        <v>-3.25746</v>
      </c>
      <c r="AG2126" s="42">
        <v>1.54E41</v>
      </c>
      <c r="AH2126" s="51">
        <v>0.058536</v>
      </c>
      <c r="AI2126" s="45" t="s">
        <v>14334</v>
      </c>
      <c r="AJ2126" s="40" t="s">
        <v>14335</v>
      </c>
      <c r="AK2126" s="41">
        <v>7412.0</v>
      </c>
      <c r="AL2126" s="40" t="s">
        <v>2224</v>
      </c>
      <c r="AM2126" s="40" t="s">
        <v>7285</v>
      </c>
      <c r="AN2126" s="40" t="s">
        <v>5643</v>
      </c>
      <c r="AO2126" s="44"/>
    </row>
    <row r="2127">
      <c r="A2127" s="41">
        <v>34.0</v>
      </c>
      <c r="B2127" s="42">
        <v>1.67E9</v>
      </c>
      <c r="C2127" s="42">
        <v>3356.0</v>
      </c>
      <c r="D2127" s="40" t="s">
        <v>1243</v>
      </c>
      <c r="E2127" s="41">
        <v>140.0</v>
      </c>
      <c r="F2127" s="41">
        <v>35.0</v>
      </c>
      <c r="G2127" s="41">
        <v>70.0</v>
      </c>
      <c r="H2127" s="41">
        <v>-3.07733</v>
      </c>
      <c r="I2127" s="41">
        <v>10000.0</v>
      </c>
      <c r="J2127" s="41">
        <v>5000.0</v>
      </c>
      <c r="K2127" s="41">
        <v>1200.0</v>
      </c>
      <c r="L2127" s="41">
        <v>600.0</v>
      </c>
      <c r="M2127" s="41">
        <v>30.0</v>
      </c>
      <c r="N2127" s="40" t="s">
        <v>207</v>
      </c>
      <c r="O2127" s="40" t="s">
        <v>208</v>
      </c>
      <c r="P2127" s="40" t="s">
        <v>7310</v>
      </c>
      <c r="Q2127" s="40" t="s">
        <v>210</v>
      </c>
      <c r="R2127" s="40" t="b">
        <v>0</v>
      </c>
      <c r="S2127" s="40" t="s">
        <v>12879</v>
      </c>
      <c r="T2127" s="40" t="s">
        <v>212</v>
      </c>
      <c r="U2127" s="41">
        <v>0.1</v>
      </c>
      <c r="V2127" s="41">
        <v>0.9</v>
      </c>
      <c r="W2127" s="41">
        <v>0.3</v>
      </c>
      <c r="X2127" s="41">
        <v>0.5</v>
      </c>
      <c r="Y2127" s="40" t="b">
        <v>0</v>
      </c>
      <c r="Z2127" s="40" t="b">
        <v>1</v>
      </c>
      <c r="AA2127" s="40" t="b">
        <v>0</v>
      </c>
      <c r="AB2127" s="40" t="b">
        <v>0</v>
      </c>
      <c r="AC2127" s="41" t="s">
        <v>14336</v>
      </c>
      <c r="AD2127" s="41" t="s">
        <v>14337</v>
      </c>
      <c r="AE2127" s="41">
        <v>1201.434</v>
      </c>
      <c r="AF2127" s="41">
        <v>-3.25898</v>
      </c>
      <c r="AG2127" s="42">
        <v>4.84E41</v>
      </c>
      <c r="AH2127" s="51">
        <v>0.059031</v>
      </c>
      <c r="AI2127" s="45" t="s">
        <v>14338</v>
      </c>
      <c r="AJ2127" s="40" t="s">
        <v>14339</v>
      </c>
      <c r="AK2127" s="41">
        <v>9370.0</v>
      </c>
      <c r="AL2127" s="40" t="s">
        <v>2224</v>
      </c>
      <c r="AM2127" s="40" t="s">
        <v>7285</v>
      </c>
      <c r="AN2127" s="40" t="s">
        <v>5627</v>
      </c>
      <c r="AO2127" s="44"/>
    </row>
    <row r="2128">
      <c r="A2128" s="41">
        <v>182.0</v>
      </c>
      <c r="B2128" s="42">
        <v>1.67E9</v>
      </c>
      <c r="C2128" s="42">
        <v>3356.0</v>
      </c>
      <c r="D2128" s="40" t="s">
        <v>1243</v>
      </c>
      <c r="E2128" s="41">
        <v>140.0</v>
      </c>
      <c r="F2128" s="41">
        <v>35.0</v>
      </c>
      <c r="G2128" s="41">
        <v>70.0</v>
      </c>
      <c r="H2128" s="41">
        <v>-3.07733</v>
      </c>
      <c r="I2128" s="41">
        <v>10000.0</v>
      </c>
      <c r="J2128" s="41">
        <v>5000.0</v>
      </c>
      <c r="K2128" s="41">
        <v>1200.0</v>
      </c>
      <c r="L2128" s="41">
        <v>600.0</v>
      </c>
      <c r="M2128" s="41">
        <v>100.0</v>
      </c>
      <c r="N2128" s="40" t="s">
        <v>207</v>
      </c>
      <c r="O2128" s="40" t="s">
        <v>208</v>
      </c>
      <c r="P2128" s="40" t="s">
        <v>209</v>
      </c>
      <c r="Q2128" s="40" t="s">
        <v>210</v>
      </c>
      <c r="R2128" s="40" t="b">
        <v>0</v>
      </c>
      <c r="S2128" s="40" t="s">
        <v>211</v>
      </c>
      <c r="T2128" s="40" t="s">
        <v>212</v>
      </c>
      <c r="U2128" s="41">
        <v>0.1</v>
      </c>
      <c r="V2128" s="41">
        <v>0.9</v>
      </c>
      <c r="W2128" s="41">
        <v>0.1</v>
      </c>
      <c r="X2128" s="41">
        <v>0.6</v>
      </c>
      <c r="Y2128" s="40" t="b">
        <v>0</v>
      </c>
      <c r="Z2128" s="40" t="b">
        <v>1</v>
      </c>
      <c r="AA2128" s="40" t="b">
        <v>0</v>
      </c>
      <c r="AB2128" s="40" t="b">
        <v>0</v>
      </c>
      <c r="AC2128" s="41" t="s">
        <v>14340</v>
      </c>
      <c r="AD2128" s="41" t="s">
        <v>14341</v>
      </c>
      <c r="AE2128" s="41">
        <v>1202.775</v>
      </c>
      <c r="AF2128" s="41">
        <v>-3.25991</v>
      </c>
      <c r="AG2128" s="42">
        <v>6.71E41</v>
      </c>
      <c r="AH2128" s="51">
        <v>0.059331</v>
      </c>
      <c r="AI2128" s="45" t="s">
        <v>14342</v>
      </c>
      <c r="AJ2128" s="40" t="s">
        <v>14343</v>
      </c>
      <c r="AK2128" s="41">
        <v>1626.0</v>
      </c>
      <c r="AL2128" s="40" t="s">
        <v>2224</v>
      </c>
      <c r="AM2128" s="40" t="s">
        <v>7285</v>
      </c>
      <c r="AN2128" s="40" t="s">
        <v>5643</v>
      </c>
      <c r="AO2128" s="44"/>
    </row>
    <row r="2129">
      <c r="A2129" s="41">
        <v>127.0</v>
      </c>
      <c r="B2129" s="42">
        <v>1.67E9</v>
      </c>
      <c r="C2129" s="42">
        <v>3356.0</v>
      </c>
      <c r="D2129" s="40" t="s">
        <v>1243</v>
      </c>
      <c r="E2129" s="41">
        <v>140.0</v>
      </c>
      <c r="F2129" s="41">
        <v>35.0</v>
      </c>
      <c r="G2129" s="41">
        <v>70.0</v>
      </c>
      <c r="H2129" s="41">
        <v>-3.07733</v>
      </c>
      <c r="I2129" s="41">
        <v>10000.0</v>
      </c>
      <c r="J2129" s="41">
        <v>5000.0</v>
      </c>
      <c r="K2129" s="41">
        <v>1200.0</v>
      </c>
      <c r="L2129" s="41">
        <v>600.0</v>
      </c>
      <c r="M2129" s="41">
        <v>50.0</v>
      </c>
      <c r="N2129" s="40" t="s">
        <v>207</v>
      </c>
      <c r="O2129" s="40" t="s">
        <v>208</v>
      </c>
      <c r="P2129" s="40" t="s">
        <v>7305</v>
      </c>
      <c r="Q2129" s="40" t="s">
        <v>210</v>
      </c>
      <c r="R2129" s="40" t="b">
        <v>0</v>
      </c>
      <c r="S2129" s="40" t="s">
        <v>211</v>
      </c>
      <c r="T2129" s="40" t="s">
        <v>212</v>
      </c>
      <c r="U2129" s="41">
        <v>0.1</v>
      </c>
      <c r="V2129" s="41">
        <v>0.9</v>
      </c>
      <c r="W2129" s="41">
        <v>0.1</v>
      </c>
      <c r="X2129" s="41">
        <v>0.5</v>
      </c>
      <c r="Y2129" s="40" t="b">
        <v>0</v>
      </c>
      <c r="Z2129" s="40" t="b">
        <v>1</v>
      </c>
      <c r="AA2129" s="40" t="b">
        <v>0</v>
      </c>
      <c r="AB2129" s="40" t="b">
        <v>0</v>
      </c>
      <c r="AC2129" s="41" t="s">
        <v>14344</v>
      </c>
      <c r="AD2129" s="41" t="s">
        <v>14345</v>
      </c>
      <c r="AE2129" s="41">
        <v>1201.561</v>
      </c>
      <c r="AF2129" s="41">
        <v>-3.26095</v>
      </c>
      <c r="AG2129" s="42">
        <v>1.34E42</v>
      </c>
      <c r="AH2129" s="51">
        <v>0.059669</v>
      </c>
      <c r="AI2129" s="45" t="s">
        <v>14346</v>
      </c>
      <c r="AJ2129" s="44" t="s">
        <v>397</v>
      </c>
      <c r="AK2129" s="41">
        <v>8427.0</v>
      </c>
      <c r="AL2129" s="40" t="s">
        <v>2224</v>
      </c>
      <c r="AM2129" s="40" t="s">
        <v>7285</v>
      </c>
      <c r="AN2129" s="40" t="s">
        <v>5627</v>
      </c>
      <c r="AO2129" s="44"/>
    </row>
    <row r="2130">
      <c r="A2130" s="41">
        <v>242.0</v>
      </c>
      <c r="B2130" s="42">
        <v>1.67E9</v>
      </c>
      <c r="C2130" s="42">
        <v>3356.0</v>
      </c>
      <c r="D2130" s="40" t="s">
        <v>1243</v>
      </c>
      <c r="E2130" s="41">
        <v>140.0</v>
      </c>
      <c r="F2130" s="41">
        <v>35.0</v>
      </c>
      <c r="G2130" s="41">
        <v>70.0</v>
      </c>
      <c r="H2130" s="41">
        <v>-3.07733</v>
      </c>
      <c r="I2130" s="41">
        <v>10000.0</v>
      </c>
      <c r="J2130" s="41">
        <v>5000.0</v>
      </c>
      <c r="K2130" s="41">
        <v>1200.0</v>
      </c>
      <c r="L2130" s="41">
        <v>600.0</v>
      </c>
      <c r="M2130" s="41">
        <v>100.0</v>
      </c>
      <c r="N2130" s="40" t="s">
        <v>207</v>
      </c>
      <c r="O2130" s="40" t="s">
        <v>1371</v>
      </c>
      <c r="P2130" s="40" t="s">
        <v>1372</v>
      </c>
      <c r="Q2130" s="40" t="s">
        <v>210</v>
      </c>
      <c r="R2130" s="40" t="b">
        <v>0</v>
      </c>
      <c r="S2130" s="40" t="s">
        <v>211</v>
      </c>
      <c r="T2130" s="40" t="s">
        <v>212</v>
      </c>
      <c r="U2130" s="41">
        <v>0.1</v>
      </c>
      <c r="V2130" s="41">
        <v>0.9</v>
      </c>
      <c r="W2130" s="41">
        <v>0.3</v>
      </c>
      <c r="X2130" s="41">
        <v>0.6</v>
      </c>
      <c r="Y2130" s="40" t="b">
        <v>0</v>
      </c>
      <c r="Z2130" s="40" t="b">
        <v>1</v>
      </c>
      <c r="AA2130" s="40" t="b">
        <v>0</v>
      </c>
      <c r="AB2130" s="40" t="b">
        <v>0</v>
      </c>
      <c r="AC2130" s="41" t="s">
        <v>14347</v>
      </c>
      <c r="AD2130" s="41" t="s">
        <v>14348</v>
      </c>
      <c r="AE2130" s="41">
        <v>1202.655</v>
      </c>
      <c r="AF2130" s="41">
        <v>-3.26125</v>
      </c>
      <c r="AG2130" s="42">
        <v>1.39E42</v>
      </c>
      <c r="AH2130" s="51">
        <v>0.059766</v>
      </c>
      <c r="AI2130" s="45" t="s">
        <v>14349</v>
      </c>
      <c r="AJ2130" s="40" t="s">
        <v>14350</v>
      </c>
      <c r="AK2130" s="41">
        <v>1662.0</v>
      </c>
      <c r="AL2130" s="40" t="s">
        <v>2224</v>
      </c>
      <c r="AM2130" s="40" t="s">
        <v>7285</v>
      </c>
      <c r="AN2130" s="40" t="s">
        <v>5643</v>
      </c>
      <c r="AO2130" s="44"/>
    </row>
    <row r="2131">
      <c r="A2131" s="41">
        <v>200.0</v>
      </c>
      <c r="B2131" s="42">
        <v>1.67E9</v>
      </c>
      <c r="C2131" s="42">
        <v>3356.0</v>
      </c>
      <c r="D2131" s="40" t="s">
        <v>1243</v>
      </c>
      <c r="E2131" s="41">
        <v>140.0</v>
      </c>
      <c r="F2131" s="41">
        <v>35.0</v>
      </c>
      <c r="G2131" s="41">
        <v>70.0</v>
      </c>
      <c r="H2131" s="41">
        <v>-3.07733</v>
      </c>
      <c r="I2131" s="41">
        <v>10000.0</v>
      </c>
      <c r="J2131" s="41">
        <v>5000.0</v>
      </c>
      <c r="K2131" s="41">
        <v>1200.0</v>
      </c>
      <c r="L2131" s="41">
        <v>600.0</v>
      </c>
      <c r="M2131" s="41">
        <v>100.0</v>
      </c>
      <c r="N2131" s="40" t="s">
        <v>207</v>
      </c>
      <c r="O2131" s="40" t="s">
        <v>1371</v>
      </c>
      <c r="P2131" s="40" t="s">
        <v>7310</v>
      </c>
      <c r="Q2131" s="40" t="s">
        <v>210</v>
      </c>
      <c r="R2131" s="40" t="b">
        <v>0</v>
      </c>
      <c r="S2131" s="40" t="s">
        <v>211</v>
      </c>
      <c r="T2131" s="40" t="s">
        <v>212</v>
      </c>
      <c r="U2131" s="41">
        <v>0.1</v>
      </c>
      <c r="V2131" s="41">
        <v>0.9</v>
      </c>
      <c r="W2131" s="41">
        <v>0.1</v>
      </c>
      <c r="X2131" s="41">
        <v>0.6</v>
      </c>
      <c r="Y2131" s="40" t="b">
        <v>0</v>
      </c>
      <c r="Z2131" s="40" t="b">
        <v>1</v>
      </c>
      <c r="AA2131" s="40" t="b">
        <v>0</v>
      </c>
      <c r="AB2131" s="40" t="b">
        <v>0</v>
      </c>
      <c r="AC2131" s="41" t="s">
        <v>14351</v>
      </c>
      <c r="AD2131" s="41" t="s">
        <v>14352</v>
      </c>
      <c r="AE2131" s="41">
        <v>1204.268</v>
      </c>
      <c r="AF2131" s="41">
        <v>-3.26184</v>
      </c>
      <c r="AG2131" s="42">
        <v>1.39E42</v>
      </c>
      <c r="AH2131" s="51">
        <v>0.059959</v>
      </c>
      <c r="AI2131" s="45" t="s">
        <v>14353</v>
      </c>
      <c r="AJ2131" s="40" t="s">
        <v>14354</v>
      </c>
      <c r="AK2131" s="41">
        <v>1235.0</v>
      </c>
      <c r="AL2131" s="40" t="s">
        <v>2224</v>
      </c>
      <c r="AM2131" s="40" t="s">
        <v>7285</v>
      </c>
      <c r="AN2131" s="40" t="s">
        <v>5643</v>
      </c>
      <c r="AO2131" s="44"/>
    </row>
    <row r="2132">
      <c r="A2132" s="41">
        <v>223.0</v>
      </c>
      <c r="B2132" s="42">
        <v>1.67E9</v>
      </c>
      <c r="C2132" s="42">
        <v>3356.0</v>
      </c>
      <c r="D2132" s="40" t="s">
        <v>1243</v>
      </c>
      <c r="E2132" s="41">
        <v>140.0</v>
      </c>
      <c r="F2132" s="41">
        <v>35.0</v>
      </c>
      <c r="G2132" s="41">
        <v>70.0</v>
      </c>
      <c r="H2132" s="41">
        <v>-3.07733</v>
      </c>
      <c r="I2132" s="41">
        <v>10000.0</v>
      </c>
      <c r="J2132" s="41">
        <v>5000.0</v>
      </c>
      <c r="K2132" s="41">
        <v>1200.0</v>
      </c>
      <c r="L2132" s="41">
        <v>600.0</v>
      </c>
      <c r="M2132" s="41">
        <v>100.0</v>
      </c>
      <c r="N2132" s="40" t="s">
        <v>207</v>
      </c>
      <c r="O2132" s="40" t="s">
        <v>208</v>
      </c>
      <c r="P2132" s="40" t="s">
        <v>7305</v>
      </c>
      <c r="Q2132" s="40" t="s">
        <v>210</v>
      </c>
      <c r="R2132" s="40" t="b">
        <v>0</v>
      </c>
      <c r="S2132" s="40" t="s">
        <v>211</v>
      </c>
      <c r="T2132" s="40" t="s">
        <v>212</v>
      </c>
      <c r="U2132" s="41">
        <v>0.1</v>
      </c>
      <c r="V2132" s="41">
        <v>0.9</v>
      </c>
      <c r="W2132" s="41">
        <v>0.3</v>
      </c>
      <c r="X2132" s="41">
        <v>0.5</v>
      </c>
      <c r="Y2132" s="40" t="b">
        <v>0</v>
      </c>
      <c r="Z2132" s="40" t="b">
        <v>1</v>
      </c>
      <c r="AA2132" s="40" t="b">
        <v>0</v>
      </c>
      <c r="AB2132" s="40" t="b">
        <v>0</v>
      </c>
      <c r="AC2132" s="41" t="s">
        <v>14355</v>
      </c>
      <c r="AD2132" s="41" t="s">
        <v>14356</v>
      </c>
      <c r="AE2132" s="41">
        <v>1202.344</v>
      </c>
      <c r="AF2132" s="41">
        <v>-3.26197</v>
      </c>
      <c r="AG2132" s="42">
        <v>1.39E42</v>
      </c>
      <c r="AH2132" s="51">
        <v>0.060002</v>
      </c>
      <c r="AI2132" s="45" t="s">
        <v>14357</v>
      </c>
      <c r="AJ2132" s="40" t="s">
        <v>14358</v>
      </c>
      <c r="AK2132" s="41">
        <v>1897.0</v>
      </c>
      <c r="AL2132" s="40" t="s">
        <v>2224</v>
      </c>
      <c r="AM2132" s="40" t="s">
        <v>7285</v>
      </c>
      <c r="AN2132" s="40" t="s">
        <v>5643</v>
      </c>
      <c r="AO2132" s="44"/>
    </row>
    <row r="2133">
      <c r="A2133" s="41">
        <v>54.0</v>
      </c>
      <c r="B2133" s="42">
        <v>1.67E9</v>
      </c>
      <c r="C2133" s="42">
        <v>3356.0</v>
      </c>
      <c r="D2133" s="40" t="s">
        <v>1243</v>
      </c>
      <c r="E2133" s="41">
        <v>140.0</v>
      </c>
      <c r="F2133" s="41">
        <v>35.0</v>
      </c>
      <c r="G2133" s="41">
        <v>70.0</v>
      </c>
      <c r="H2133" s="41">
        <v>-3.07733</v>
      </c>
      <c r="I2133" s="41">
        <v>10000.0</v>
      </c>
      <c r="J2133" s="41">
        <v>5000.0</v>
      </c>
      <c r="K2133" s="41">
        <v>1200.0</v>
      </c>
      <c r="L2133" s="41">
        <v>600.0</v>
      </c>
      <c r="M2133" s="41">
        <v>30.0</v>
      </c>
      <c r="N2133" s="40" t="s">
        <v>207</v>
      </c>
      <c r="O2133" s="40" t="s">
        <v>1371</v>
      </c>
      <c r="P2133" s="40" t="s">
        <v>1372</v>
      </c>
      <c r="Q2133" s="40" t="s">
        <v>210</v>
      </c>
      <c r="R2133" s="40" t="b">
        <v>0</v>
      </c>
      <c r="S2133" s="40" t="s">
        <v>211</v>
      </c>
      <c r="T2133" s="40" t="s">
        <v>212</v>
      </c>
      <c r="U2133" s="41">
        <v>0.1</v>
      </c>
      <c r="V2133" s="41">
        <v>0.9</v>
      </c>
      <c r="W2133" s="41">
        <v>0.1</v>
      </c>
      <c r="X2133" s="41">
        <v>0.4</v>
      </c>
      <c r="Y2133" s="40" t="b">
        <v>0</v>
      </c>
      <c r="Z2133" s="40" t="b">
        <v>1</v>
      </c>
      <c r="AA2133" s="40" t="b">
        <v>0</v>
      </c>
      <c r="AB2133" s="40" t="b">
        <v>0</v>
      </c>
      <c r="AC2133" s="41" t="s">
        <v>14359</v>
      </c>
      <c r="AD2133" s="41" t="s">
        <v>14360</v>
      </c>
      <c r="AE2133" s="41">
        <v>1202.756</v>
      </c>
      <c r="AF2133" s="41">
        <v>-3.26234</v>
      </c>
      <c r="AG2133" s="42">
        <v>1.6E41</v>
      </c>
      <c r="AH2133" s="51">
        <v>0.060122</v>
      </c>
      <c r="AI2133" s="45" t="s">
        <v>14361</v>
      </c>
      <c r="AJ2133" s="44" t="s">
        <v>397</v>
      </c>
      <c r="AK2133" s="41">
        <v>8204.0</v>
      </c>
      <c r="AL2133" s="40" t="s">
        <v>2224</v>
      </c>
      <c r="AM2133" s="40" t="s">
        <v>7285</v>
      </c>
      <c r="AN2133" s="40" t="s">
        <v>5643</v>
      </c>
      <c r="AO2133" s="44"/>
    </row>
    <row r="2134">
      <c r="A2134" s="41">
        <v>203.0</v>
      </c>
      <c r="B2134" s="42">
        <v>1.67E9</v>
      </c>
      <c r="C2134" s="42">
        <v>3356.0</v>
      </c>
      <c r="D2134" s="40" t="s">
        <v>1243</v>
      </c>
      <c r="E2134" s="41">
        <v>140.0</v>
      </c>
      <c r="F2134" s="41">
        <v>35.0</v>
      </c>
      <c r="G2134" s="41">
        <v>70.0</v>
      </c>
      <c r="H2134" s="41">
        <v>-3.07733</v>
      </c>
      <c r="I2134" s="41">
        <v>10000.0</v>
      </c>
      <c r="J2134" s="41">
        <v>5000.0</v>
      </c>
      <c r="K2134" s="41">
        <v>1200.0</v>
      </c>
      <c r="L2134" s="41">
        <v>600.0</v>
      </c>
      <c r="M2134" s="41">
        <v>100.0</v>
      </c>
      <c r="N2134" s="40" t="s">
        <v>207</v>
      </c>
      <c r="O2134" s="40" t="s">
        <v>1371</v>
      </c>
      <c r="P2134" s="40" t="s">
        <v>7310</v>
      </c>
      <c r="Q2134" s="40" t="s">
        <v>210</v>
      </c>
      <c r="R2134" s="40" t="b">
        <v>0</v>
      </c>
      <c r="S2134" s="40" t="s">
        <v>211</v>
      </c>
      <c r="T2134" s="40" t="s">
        <v>212</v>
      </c>
      <c r="U2134" s="41">
        <v>0.1</v>
      </c>
      <c r="V2134" s="41">
        <v>0.9</v>
      </c>
      <c r="W2134" s="41">
        <v>0.2</v>
      </c>
      <c r="X2134" s="41">
        <v>0.6</v>
      </c>
      <c r="Y2134" s="40" t="b">
        <v>0</v>
      </c>
      <c r="Z2134" s="40" t="b">
        <v>1</v>
      </c>
      <c r="AA2134" s="40" t="b">
        <v>0</v>
      </c>
      <c r="AB2134" s="40" t="b">
        <v>0</v>
      </c>
      <c r="AC2134" s="41" t="s">
        <v>14362</v>
      </c>
      <c r="AD2134" s="41" t="s">
        <v>14363</v>
      </c>
      <c r="AE2134" s="41">
        <v>1203.167</v>
      </c>
      <c r="AF2134" s="41">
        <v>-3.26453</v>
      </c>
      <c r="AG2134" s="42">
        <v>1.36E42</v>
      </c>
      <c r="AH2134" s="51">
        <v>0.060833</v>
      </c>
      <c r="AI2134" s="45" t="s">
        <v>14364</v>
      </c>
      <c r="AJ2134" s="40" t="s">
        <v>14365</v>
      </c>
      <c r="AK2134" s="41">
        <v>1270.0</v>
      </c>
      <c r="AL2134" s="40" t="s">
        <v>2224</v>
      </c>
      <c r="AM2134" s="40" t="s">
        <v>7285</v>
      </c>
      <c r="AN2134" s="40" t="s">
        <v>5643</v>
      </c>
      <c r="AO2134" s="44"/>
    </row>
    <row r="2135">
      <c r="A2135" s="41">
        <v>28.0</v>
      </c>
      <c r="B2135" s="42">
        <v>1.67E9</v>
      </c>
      <c r="C2135" s="42">
        <v>3356.0</v>
      </c>
      <c r="D2135" s="40" t="s">
        <v>1243</v>
      </c>
      <c r="E2135" s="41">
        <v>140.0</v>
      </c>
      <c r="F2135" s="41">
        <v>35.0</v>
      </c>
      <c r="G2135" s="41">
        <v>70.0</v>
      </c>
      <c r="H2135" s="41">
        <v>-3.07733</v>
      </c>
      <c r="I2135" s="41">
        <v>10000.0</v>
      </c>
      <c r="J2135" s="41">
        <v>5000.0</v>
      </c>
      <c r="K2135" s="41">
        <v>1200.0</v>
      </c>
      <c r="L2135" s="41">
        <v>600.0</v>
      </c>
      <c r="M2135" s="41">
        <v>30.0</v>
      </c>
      <c r="N2135" s="40" t="s">
        <v>207</v>
      </c>
      <c r="O2135" s="40" t="s">
        <v>1371</v>
      </c>
      <c r="P2135" s="40" t="s">
        <v>7310</v>
      </c>
      <c r="Q2135" s="40" t="s">
        <v>210</v>
      </c>
      <c r="R2135" s="40" t="b">
        <v>0</v>
      </c>
      <c r="S2135" s="40" t="s">
        <v>12879</v>
      </c>
      <c r="T2135" s="40" t="s">
        <v>212</v>
      </c>
      <c r="U2135" s="41">
        <v>0.1</v>
      </c>
      <c r="V2135" s="41">
        <v>0.9</v>
      </c>
      <c r="W2135" s="41">
        <v>0.1</v>
      </c>
      <c r="X2135" s="41">
        <v>0.5</v>
      </c>
      <c r="Y2135" s="40" t="b">
        <v>0</v>
      </c>
      <c r="Z2135" s="40" t="b">
        <v>1</v>
      </c>
      <c r="AA2135" s="40" t="b">
        <v>0</v>
      </c>
      <c r="AB2135" s="40" t="b">
        <v>0</v>
      </c>
      <c r="AC2135" s="41" t="s">
        <v>14366</v>
      </c>
      <c r="AD2135" s="41" t="s">
        <v>14367</v>
      </c>
      <c r="AE2135" s="41">
        <v>1201.755</v>
      </c>
      <c r="AF2135" s="41">
        <v>-3.26459</v>
      </c>
      <c r="AG2135" s="42">
        <v>6.5E41</v>
      </c>
      <c r="AH2135" s="51">
        <v>0.060852</v>
      </c>
      <c r="AI2135" s="45" t="s">
        <v>14368</v>
      </c>
      <c r="AJ2135" s="44" t="s">
        <v>397</v>
      </c>
      <c r="AK2135" s="41">
        <v>4100.0</v>
      </c>
      <c r="AL2135" s="40" t="s">
        <v>2224</v>
      </c>
      <c r="AM2135" s="40" t="s">
        <v>7285</v>
      </c>
      <c r="AN2135" s="40" t="s">
        <v>5643</v>
      </c>
      <c r="AO2135" s="44"/>
    </row>
    <row r="2136">
      <c r="A2136" s="41">
        <v>227.0</v>
      </c>
      <c r="B2136" s="42">
        <v>1.67E9</v>
      </c>
      <c r="C2136" s="42">
        <v>3356.0</v>
      </c>
      <c r="D2136" s="40" t="s">
        <v>1243</v>
      </c>
      <c r="E2136" s="41">
        <v>140.0</v>
      </c>
      <c r="F2136" s="41">
        <v>35.0</v>
      </c>
      <c r="G2136" s="41">
        <v>70.0</v>
      </c>
      <c r="H2136" s="41">
        <v>-3.07733</v>
      </c>
      <c r="I2136" s="41">
        <v>10000.0</v>
      </c>
      <c r="J2136" s="41">
        <v>5000.0</v>
      </c>
      <c r="K2136" s="41">
        <v>1200.0</v>
      </c>
      <c r="L2136" s="41">
        <v>600.0</v>
      </c>
      <c r="M2136" s="41">
        <v>100.0</v>
      </c>
      <c r="N2136" s="40" t="s">
        <v>207</v>
      </c>
      <c r="O2136" s="40" t="s">
        <v>1371</v>
      </c>
      <c r="P2136" s="40" t="s">
        <v>7305</v>
      </c>
      <c r="Q2136" s="40" t="s">
        <v>210</v>
      </c>
      <c r="R2136" s="40" t="b">
        <v>0</v>
      </c>
      <c r="S2136" s="40" t="s">
        <v>12879</v>
      </c>
      <c r="T2136" s="40" t="s">
        <v>212</v>
      </c>
      <c r="U2136" s="41">
        <v>0.1</v>
      </c>
      <c r="V2136" s="41">
        <v>0.9</v>
      </c>
      <c r="W2136" s="41">
        <v>0.1</v>
      </c>
      <c r="X2136" s="41">
        <v>0.6</v>
      </c>
      <c r="Y2136" s="40" t="b">
        <v>0</v>
      </c>
      <c r="Z2136" s="40" t="b">
        <v>1</v>
      </c>
      <c r="AA2136" s="40" t="b">
        <v>0</v>
      </c>
      <c r="AB2136" s="40" t="b">
        <v>0</v>
      </c>
      <c r="AC2136" s="41" t="s">
        <v>12370</v>
      </c>
      <c r="AD2136" s="41" t="s">
        <v>14369</v>
      </c>
      <c r="AE2136" s="41">
        <v>1202.962</v>
      </c>
      <c r="AF2136" s="41">
        <v>-3.26681</v>
      </c>
      <c r="AG2136" s="42">
        <v>3.45E41</v>
      </c>
      <c r="AH2136" s="51">
        <v>0.061572</v>
      </c>
      <c r="AI2136" s="45" t="s">
        <v>14370</v>
      </c>
      <c r="AJ2136" s="40" t="s">
        <v>14371</v>
      </c>
      <c r="AK2136" s="41">
        <v>1439.0</v>
      </c>
      <c r="AL2136" s="40" t="s">
        <v>2224</v>
      </c>
      <c r="AM2136" s="40" t="s">
        <v>7285</v>
      </c>
      <c r="AN2136" s="40" t="s">
        <v>5643</v>
      </c>
      <c r="AO2136" s="44"/>
    </row>
    <row r="2137">
      <c r="A2137" s="41">
        <v>67.0</v>
      </c>
      <c r="B2137" s="42">
        <v>1.67E9</v>
      </c>
      <c r="C2137" s="42">
        <v>3356.0</v>
      </c>
      <c r="D2137" s="40" t="s">
        <v>1243</v>
      </c>
      <c r="E2137" s="41">
        <v>140.0</v>
      </c>
      <c r="F2137" s="41">
        <v>35.0</v>
      </c>
      <c r="G2137" s="41">
        <v>70.0</v>
      </c>
      <c r="H2137" s="41">
        <v>-3.07733</v>
      </c>
      <c r="I2137" s="41">
        <v>10000.0</v>
      </c>
      <c r="J2137" s="41">
        <v>5000.0</v>
      </c>
      <c r="K2137" s="41">
        <v>1200.0</v>
      </c>
      <c r="L2137" s="41">
        <v>600.0</v>
      </c>
      <c r="M2137" s="41">
        <v>30.0</v>
      </c>
      <c r="N2137" s="40" t="s">
        <v>207</v>
      </c>
      <c r="O2137" s="40" t="s">
        <v>1371</v>
      </c>
      <c r="P2137" s="40" t="s">
        <v>1372</v>
      </c>
      <c r="Q2137" s="40" t="s">
        <v>210</v>
      </c>
      <c r="R2137" s="40" t="b">
        <v>0</v>
      </c>
      <c r="S2137" s="40" t="s">
        <v>12879</v>
      </c>
      <c r="T2137" s="40" t="s">
        <v>212</v>
      </c>
      <c r="U2137" s="41">
        <v>0.1</v>
      </c>
      <c r="V2137" s="41">
        <v>0.9</v>
      </c>
      <c r="W2137" s="41">
        <v>0.2</v>
      </c>
      <c r="X2137" s="41">
        <v>0.5</v>
      </c>
      <c r="Y2137" s="40" t="b">
        <v>0</v>
      </c>
      <c r="Z2137" s="40" t="b">
        <v>1</v>
      </c>
      <c r="AA2137" s="40" t="b">
        <v>0</v>
      </c>
      <c r="AB2137" s="40" t="b">
        <v>0</v>
      </c>
      <c r="AC2137" s="41" t="s">
        <v>14372</v>
      </c>
      <c r="AD2137" s="41" t="s">
        <v>14373</v>
      </c>
      <c r="AE2137" s="41">
        <v>1202.678</v>
      </c>
      <c r="AF2137" s="41">
        <v>-3.26783</v>
      </c>
      <c r="AG2137" s="42">
        <v>1.33E41</v>
      </c>
      <c r="AH2137" s="51">
        <v>0.061905</v>
      </c>
      <c r="AI2137" s="45" t="s">
        <v>14374</v>
      </c>
      <c r="AJ2137" s="45">
        <v>1.33311889146196E251</v>
      </c>
      <c r="AK2137" s="41">
        <v>5934.0</v>
      </c>
      <c r="AL2137" s="40" t="s">
        <v>2224</v>
      </c>
      <c r="AM2137" s="40" t="s">
        <v>7285</v>
      </c>
      <c r="AN2137" s="40" t="s">
        <v>5643</v>
      </c>
      <c r="AO2137" s="44"/>
    </row>
    <row r="2138">
      <c r="A2138" s="41">
        <v>249.0</v>
      </c>
      <c r="B2138" s="42">
        <v>1.67E9</v>
      </c>
      <c r="C2138" s="42">
        <v>3356.0</v>
      </c>
      <c r="D2138" s="40" t="s">
        <v>1243</v>
      </c>
      <c r="E2138" s="41">
        <v>140.0</v>
      </c>
      <c r="F2138" s="41">
        <v>35.0</v>
      </c>
      <c r="G2138" s="41">
        <v>70.0</v>
      </c>
      <c r="H2138" s="41">
        <v>-3.07733</v>
      </c>
      <c r="I2138" s="41">
        <v>10000.0</v>
      </c>
      <c r="J2138" s="41">
        <v>5000.0</v>
      </c>
      <c r="K2138" s="41">
        <v>1200.0</v>
      </c>
      <c r="L2138" s="41">
        <v>600.0</v>
      </c>
      <c r="M2138" s="41">
        <v>100.0</v>
      </c>
      <c r="N2138" s="40" t="s">
        <v>207</v>
      </c>
      <c r="O2138" s="40" t="s">
        <v>208</v>
      </c>
      <c r="P2138" s="40" t="s">
        <v>1372</v>
      </c>
      <c r="Q2138" s="40" t="s">
        <v>210</v>
      </c>
      <c r="R2138" s="40" t="b">
        <v>0</v>
      </c>
      <c r="S2138" s="40" t="s">
        <v>12879</v>
      </c>
      <c r="T2138" s="40" t="s">
        <v>212</v>
      </c>
      <c r="U2138" s="41">
        <v>0.1</v>
      </c>
      <c r="V2138" s="41">
        <v>0.9</v>
      </c>
      <c r="W2138" s="41">
        <v>0.3</v>
      </c>
      <c r="X2138" s="41">
        <v>0.4</v>
      </c>
      <c r="Y2138" s="40" t="b">
        <v>0</v>
      </c>
      <c r="Z2138" s="40" t="b">
        <v>1</v>
      </c>
      <c r="AA2138" s="40" t="b">
        <v>0</v>
      </c>
      <c r="AB2138" s="40" t="b">
        <v>0</v>
      </c>
      <c r="AC2138" s="41" t="s">
        <v>14375</v>
      </c>
      <c r="AD2138" s="41" t="s">
        <v>14376</v>
      </c>
      <c r="AE2138" s="41">
        <v>1201.708</v>
      </c>
      <c r="AF2138" s="41">
        <v>-3.26784</v>
      </c>
      <c r="AG2138" s="42">
        <v>7.89E41</v>
      </c>
      <c r="AH2138" s="51">
        <v>0.06191</v>
      </c>
      <c r="AI2138" s="45" t="s">
        <v>14377</v>
      </c>
      <c r="AJ2138" s="40" t="s">
        <v>14378</v>
      </c>
      <c r="AK2138" s="41">
        <v>2322.0</v>
      </c>
      <c r="AL2138" s="40" t="s">
        <v>2224</v>
      </c>
      <c r="AM2138" s="40" t="s">
        <v>7285</v>
      </c>
      <c r="AN2138" s="40" t="s">
        <v>5643</v>
      </c>
      <c r="AO2138" s="44"/>
    </row>
    <row r="2139">
      <c r="A2139" s="41">
        <v>250.0</v>
      </c>
      <c r="B2139" s="42">
        <v>1.67E9</v>
      </c>
      <c r="C2139" s="42">
        <v>3356.0</v>
      </c>
      <c r="D2139" s="40" t="s">
        <v>1243</v>
      </c>
      <c r="E2139" s="41">
        <v>140.0</v>
      </c>
      <c r="F2139" s="41">
        <v>35.0</v>
      </c>
      <c r="G2139" s="41">
        <v>70.0</v>
      </c>
      <c r="H2139" s="41">
        <v>-3.07733</v>
      </c>
      <c r="I2139" s="41">
        <v>10000.0</v>
      </c>
      <c r="J2139" s="41">
        <v>5000.0</v>
      </c>
      <c r="K2139" s="41">
        <v>1200.0</v>
      </c>
      <c r="L2139" s="41">
        <v>600.0</v>
      </c>
      <c r="M2139" s="41">
        <v>100.0</v>
      </c>
      <c r="N2139" s="40" t="s">
        <v>207</v>
      </c>
      <c r="O2139" s="40" t="s">
        <v>1371</v>
      </c>
      <c r="P2139" s="40" t="s">
        <v>1372</v>
      </c>
      <c r="Q2139" s="40" t="s">
        <v>210</v>
      </c>
      <c r="R2139" s="40" t="b">
        <v>0</v>
      </c>
      <c r="S2139" s="40" t="s">
        <v>12879</v>
      </c>
      <c r="T2139" s="40" t="s">
        <v>212</v>
      </c>
      <c r="U2139" s="41">
        <v>0.1</v>
      </c>
      <c r="V2139" s="41">
        <v>0.9</v>
      </c>
      <c r="W2139" s="41">
        <v>0.3</v>
      </c>
      <c r="X2139" s="41">
        <v>0.5</v>
      </c>
      <c r="Y2139" s="40" t="b">
        <v>0</v>
      </c>
      <c r="Z2139" s="40" t="b">
        <v>1</v>
      </c>
      <c r="AA2139" s="40" t="b">
        <v>0</v>
      </c>
      <c r="AB2139" s="40" t="b">
        <v>0</v>
      </c>
      <c r="AC2139" s="41" t="s">
        <v>14379</v>
      </c>
      <c r="AD2139" s="41" t="s">
        <v>14380</v>
      </c>
      <c r="AE2139" s="41">
        <v>1202.527</v>
      </c>
      <c r="AF2139" s="41">
        <v>-3.26911</v>
      </c>
      <c r="AG2139" s="42">
        <v>5.09E41</v>
      </c>
      <c r="AH2139" s="51">
        <v>0.062323</v>
      </c>
      <c r="AI2139" s="45" t="s">
        <v>14381</v>
      </c>
      <c r="AJ2139" s="40" t="s">
        <v>14382</v>
      </c>
      <c r="AK2139" s="41">
        <v>1741.0</v>
      </c>
      <c r="AL2139" s="40" t="s">
        <v>2224</v>
      </c>
      <c r="AM2139" s="40" t="s">
        <v>7285</v>
      </c>
      <c r="AN2139" s="40" t="s">
        <v>5643</v>
      </c>
      <c r="AO2139" s="44"/>
    </row>
    <row r="2140">
      <c r="A2140" s="41">
        <v>190.0</v>
      </c>
      <c r="B2140" s="42">
        <v>1.67E9</v>
      </c>
      <c r="C2140" s="42">
        <v>3356.0</v>
      </c>
      <c r="D2140" s="40" t="s">
        <v>1243</v>
      </c>
      <c r="E2140" s="41">
        <v>140.0</v>
      </c>
      <c r="F2140" s="41">
        <v>35.0</v>
      </c>
      <c r="G2140" s="41">
        <v>70.0</v>
      </c>
      <c r="H2140" s="41">
        <v>-3.07733</v>
      </c>
      <c r="I2140" s="41">
        <v>10000.0</v>
      </c>
      <c r="J2140" s="41">
        <v>5000.0</v>
      </c>
      <c r="K2140" s="41">
        <v>1200.0</v>
      </c>
      <c r="L2140" s="41">
        <v>600.0</v>
      </c>
      <c r="M2140" s="41">
        <v>100.0</v>
      </c>
      <c r="N2140" s="40" t="s">
        <v>207</v>
      </c>
      <c r="O2140" s="40" t="s">
        <v>1371</v>
      </c>
      <c r="P2140" s="40" t="s">
        <v>209</v>
      </c>
      <c r="Q2140" s="40" t="s">
        <v>210</v>
      </c>
      <c r="R2140" s="40" t="b">
        <v>0</v>
      </c>
      <c r="S2140" s="40" t="s">
        <v>12879</v>
      </c>
      <c r="T2140" s="40" t="s">
        <v>212</v>
      </c>
      <c r="U2140" s="41">
        <v>0.1</v>
      </c>
      <c r="V2140" s="41">
        <v>0.9</v>
      </c>
      <c r="W2140" s="41">
        <v>0.1</v>
      </c>
      <c r="X2140" s="41">
        <v>0.5</v>
      </c>
      <c r="Y2140" s="40" t="b">
        <v>0</v>
      </c>
      <c r="Z2140" s="40" t="b">
        <v>1</v>
      </c>
      <c r="AA2140" s="40" t="b">
        <v>0</v>
      </c>
      <c r="AB2140" s="40" t="b">
        <v>0</v>
      </c>
      <c r="AC2140" s="41" t="s">
        <v>14383</v>
      </c>
      <c r="AD2140" s="41" t="s">
        <v>14384</v>
      </c>
      <c r="AE2140" s="41">
        <v>1201.91</v>
      </c>
      <c r="AF2140" s="41">
        <v>-3.27028</v>
      </c>
      <c r="AG2140" s="42">
        <v>3.02E41</v>
      </c>
      <c r="AH2140" s="51">
        <v>0.062703</v>
      </c>
      <c r="AI2140" s="45" t="s">
        <v>14385</v>
      </c>
      <c r="AJ2140" s="40" t="s">
        <v>14386</v>
      </c>
      <c r="AK2140" s="41">
        <v>1809.0</v>
      </c>
      <c r="AL2140" s="40" t="s">
        <v>2224</v>
      </c>
      <c r="AM2140" s="40" t="s">
        <v>7285</v>
      </c>
      <c r="AN2140" s="40" t="s">
        <v>5643</v>
      </c>
      <c r="AO2140" s="40"/>
    </row>
    <row r="2141">
      <c r="A2141" s="41">
        <v>229.0</v>
      </c>
      <c r="B2141" s="42">
        <v>1.67E9</v>
      </c>
      <c r="C2141" s="42">
        <v>3356.0</v>
      </c>
      <c r="D2141" s="40" t="s">
        <v>1243</v>
      </c>
      <c r="E2141" s="41">
        <v>140.0</v>
      </c>
      <c r="F2141" s="41">
        <v>35.0</v>
      </c>
      <c r="G2141" s="41">
        <v>70.0</v>
      </c>
      <c r="H2141" s="41">
        <v>-3.07733</v>
      </c>
      <c r="I2141" s="41">
        <v>10000.0</v>
      </c>
      <c r="J2141" s="41">
        <v>5000.0</v>
      </c>
      <c r="K2141" s="41">
        <v>1200.0</v>
      </c>
      <c r="L2141" s="41">
        <v>600.0</v>
      </c>
      <c r="M2141" s="41">
        <v>100.0</v>
      </c>
      <c r="N2141" s="40" t="s">
        <v>207</v>
      </c>
      <c r="O2141" s="40" t="s">
        <v>208</v>
      </c>
      <c r="P2141" s="40" t="s">
        <v>7305</v>
      </c>
      <c r="Q2141" s="40" t="s">
        <v>210</v>
      </c>
      <c r="R2141" s="40" t="b">
        <v>0</v>
      </c>
      <c r="S2141" s="40" t="s">
        <v>12879</v>
      </c>
      <c r="T2141" s="40" t="s">
        <v>212</v>
      </c>
      <c r="U2141" s="41">
        <v>0.1</v>
      </c>
      <c r="V2141" s="41">
        <v>0.9</v>
      </c>
      <c r="W2141" s="41">
        <v>0.2</v>
      </c>
      <c r="X2141" s="41">
        <v>0.5</v>
      </c>
      <c r="Y2141" s="40" t="b">
        <v>0</v>
      </c>
      <c r="Z2141" s="40" t="b">
        <v>1</v>
      </c>
      <c r="AA2141" s="40" t="b">
        <v>0</v>
      </c>
      <c r="AB2141" s="40" t="b">
        <v>0</v>
      </c>
      <c r="AC2141" s="41" t="s">
        <v>14387</v>
      </c>
      <c r="AD2141" s="41" t="s">
        <v>14388</v>
      </c>
      <c r="AE2141" s="41">
        <v>1201.872</v>
      </c>
      <c r="AF2141" s="41">
        <v>-3.27125</v>
      </c>
      <c r="AG2141" s="42">
        <v>8.07E41</v>
      </c>
      <c r="AH2141" s="51">
        <v>0.063016</v>
      </c>
      <c r="AI2141" s="45" t="s">
        <v>14389</v>
      </c>
      <c r="AJ2141" s="40" t="s">
        <v>14390</v>
      </c>
      <c r="AK2141" s="41">
        <v>1694.0</v>
      </c>
      <c r="AL2141" s="40" t="s">
        <v>2224</v>
      </c>
      <c r="AM2141" s="40" t="s">
        <v>7285</v>
      </c>
      <c r="AN2141" s="40" t="s">
        <v>5643</v>
      </c>
      <c r="AO2141" s="40"/>
    </row>
    <row r="2142">
      <c r="A2142" s="41">
        <v>81.0</v>
      </c>
      <c r="B2142" s="42">
        <v>1.67E9</v>
      </c>
      <c r="C2142" s="42">
        <v>3356.0</v>
      </c>
      <c r="D2142" s="40" t="s">
        <v>1243</v>
      </c>
      <c r="E2142" s="41">
        <v>140.0</v>
      </c>
      <c r="F2142" s="41">
        <v>35.0</v>
      </c>
      <c r="G2142" s="41">
        <v>70.0</v>
      </c>
      <c r="H2142" s="41">
        <v>-3.07733</v>
      </c>
      <c r="I2142" s="41">
        <v>10000.0</v>
      </c>
      <c r="J2142" s="41">
        <v>5000.0</v>
      </c>
      <c r="K2142" s="41">
        <v>1200.0</v>
      </c>
      <c r="L2142" s="41">
        <v>600.0</v>
      </c>
      <c r="M2142" s="41">
        <v>30.0</v>
      </c>
      <c r="N2142" s="40" t="s">
        <v>207</v>
      </c>
      <c r="O2142" s="40" t="s">
        <v>1371</v>
      </c>
      <c r="P2142" s="40" t="s">
        <v>212</v>
      </c>
      <c r="Q2142" s="40" t="s">
        <v>210</v>
      </c>
      <c r="R2142" s="40" t="b">
        <v>0</v>
      </c>
      <c r="S2142" s="40" t="s">
        <v>12879</v>
      </c>
      <c r="T2142" s="40" t="s">
        <v>212</v>
      </c>
      <c r="U2142" s="41">
        <v>0.1</v>
      </c>
      <c r="V2142" s="41">
        <v>0.9</v>
      </c>
      <c r="W2142" s="41">
        <v>0.1</v>
      </c>
      <c r="X2142" s="41">
        <v>0.4</v>
      </c>
      <c r="Y2142" s="40" t="b">
        <v>0</v>
      </c>
      <c r="Z2142" s="40" t="b">
        <v>1</v>
      </c>
      <c r="AA2142" s="40" t="b">
        <v>0</v>
      </c>
      <c r="AB2142" s="40" t="b">
        <v>0</v>
      </c>
      <c r="AC2142" s="41" t="s">
        <v>14391</v>
      </c>
      <c r="AD2142" s="41" t="s">
        <v>14392</v>
      </c>
      <c r="AE2142" s="41">
        <v>1203.603</v>
      </c>
      <c r="AF2142" s="41">
        <v>-3.27204</v>
      </c>
      <c r="AG2142" s="42">
        <v>8.6E41</v>
      </c>
      <c r="AH2142" s="51">
        <v>0.063273</v>
      </c>
      <c r="AI2142" s="45" t="s">
        <v>14393</v>
      </c>
      <c r="AJ2142" s="44" t="s">
        <v>397</v>
      </c>
      <c r="AK2142" s="41">
        <v>7638.0</v>
      </c>
      <c r="AL2142" s="40" t="s">
        <v>2224</v>
      </c>
      <c r="AM2142" s="40" t="s">
        <v>7285</v>
      </c>
      <c r="AN2142" s="40" t="s">
        <v>5643</v>
      </c>
      <c r="AO2142" s="44"/>
    </row>
    <row r="2143">
      <c r="A2143" s="41">
        <v>266.0</v>
      </c>
      <c r="B2143" s="42">
        <v>1.67E9</v>
      </c>
      <c r="C2143" s="42">
        <v>3356.0</v>
      </c>
      <c r="D2143" s="40" t="s">
        <v>1243</v>
      </c>
      <c r="E2143" s="41">
        <v>140.0</v>
      </c>
      <c r="F2143" s="41">
        <v>35.0</v>
      </c>
      <c r="G2143" s="41">
        <v>70.0</v>
      </c>
      <c r="H2143" s="41">
        <v>-3.07733</v>
      </c>
      <c r="I2143" s="41">
        <v>10000.0</v>
      </c>
      <c r="J2143" s="41">
        <v>5000.0</v>
      </c>
      <c r="K2143" s="41">
        <v>1200.0</v>
      </c>
      <c r="L2143" s="41">
        <v>600.0</v>
      </c>
      <c r="M2143" s="41">
        <v>100.0</v>
      </c>
      <c r="N2143" s="40" t="s">
        <v>207</v>
      </c>
      <c r="O2143" s="40" t="s">
        <v>208</v>
      </c>
      <c r="P2143" s="40" t="s">
        <v>212</v>
      </c>
      <c r="Q2143" s="40" t="s">
        <v>210</v>
      </c>
      <c r="R2143" s="40" t="b">
        <v>0</v>
      </c>
      <c r="S2143" s="40" t="s">
        <v>12879</v>
      </c>
      <c r="T2143" s="40" t="s">
        <v>212</v>
      </c>
      <c r="U2143" s="41">
        <v>0.1</v>
      </c>
      <c r="V2143" s="41">
        <v>0.9</v>
      </c>
      <c r="W2143" s="41">
        <v>0.2</v>
      </c>
      <c r="X2143" s="41">
        <v>0.6</v>
      </c>
      <c r="Y2143" s="40" t="b">
        <v>0</v>
      </c>
      <c r="Z2143" s="40" t="b">
        <v>1</v>
      </c>
      <c r="AA2143" s="40" t="b">
        <v>0</v>
      </c>
      <c r="AB2143" s="40" t="b">
        <v>0</v>
      </c>
      <c r="AC2143" s="41" t="s">
        <v>14394</v>
      </c>
      <c r="AD2143" s="41" t="s">
        <v>14395</v>
      </c>
      <c r="AE2143" s="41">
        <v>1202.872</v>
      </c>
      <c r="AF2143" s="41">
        <v>-3.27284</v>
      </c>
      <c r="AG2143" s="42">
        <v>6.47E41</v>
      </c>
      <c r="AH2143" s="51">
        <v>0.063534</v>
      </c>
      <c r="AI2143" s="45" t="s">
        <v>14396</v>
      </c>
      <c r="AJ2143" s="40" t="s">
        <v>14397</v>
      </c>
      <c r="AK2143" s="41">
        <v>1541.0</v>
      </c>
      <c r="AL2143" s="40" t="s">
        <v>2224</v>
      </c>
      <c r="AM2143" s="40" t="s">
        <v>7285</v>
      </c>
      <c r="AN2143" s="40" t="s">
        <v>5643</v>
      </c>
      <c r="AO2143" s="44"/>
    </row>
    <row r="2144">
      <c r="A2144" s="41">
        <v>211.0</v>
      </c>
      <c r="B2144" s="42">
        <v>1.67E9</v>
      </c>
      <c r="C2144" s="42">
        <v>3356.0</v>
      </c>
      <c r="D2144" s="40" t="s">
        <v>1243</v>
      </c>
      <c r="E2144" s="41">
        <v>140.0</v>
      </c>
      <c r="F2144" s="41">
        <v>35.0</v>
      </c>
      <c r="G2144" s="41">
        <v>70.0</v>
      </c>
      <c r="H2144" s="41">
        <v>-3.07733</v>
      </c>
      <c r="I2144" s="41">
        <v>10000.0</v>
      </c>
      <c r="J2144" s="41">
        <v>5000.0</v>
      </c>
      <c r="K2144" s="41">
        <v>1200.0</v>
      </c>
      <c r="L2144" s="41">
        <v>600.0</v>
      </c>
      <c r="M2144" s="41">
        <v>100.0</v>
      </c>
      <c r="N2144" s="40" t="s">
        <v>207</v>
      </c>
      <c r="O2144" s="40" t="s">
        <v>208</v>
      </c>
      <c r="P2144" s="40" t="s">
        <v>7310</v>
      </c>
      <c r="Q2144" s="40" t="s">
        <v>210</v>
      </c>
      <c r="R2144" s="40" t="b">
        <v>0</v>
      </c>
      <c r="S2144" s="40" t="s">
        <v>12879</v>
      </c>
      <c r="T2144" s="40" t="s">
        <v>212</v>
      </c>
      <c r="U2144" s="41">
        <v>0.1</v>
      </c>
      <c r="V2144" s="41">
        <v>0.9</v>
      </c>
      <c r="W2144" s="41">
        <v>0.2</v>
      </c>
      <c r="X2144" s="41">
        <v>0.5</v>
      </c>
      <c r="Y2144" s="40" t="b">
        <v>0</v>
      </c>
      <c r="Z2144" s="40" t="b">
        <v>1</v>
      </c>
      <c r="AA2144" s="40" t="b">
        <v>0</v>
      </c>
      <c r="AB2144" s="40" t="b">
        <v>0</v>
      </c>
      <c r="AC2144" s="41" t="s">
        <v>14398</v>
      </c>
      <c r="AD2144" s="41" t="s">
        <v>14399</v>
      </c>
      <c r="AE2144" s="41">
        <v>1203.293</v>
      </c>
      <c r="AF2144" s="41">
        <v>-3.2732</v>
      </c>
      <c r="AG2144" s="42">
        <v>3.42E41</v>
      </c>
      <c r="AH2144" s="51">
        <v>0.063651</v>
      </c>
      <c r="AI2144" s="45" t="s">
        <v>14400</v>
      </c>
      <c r="AJ2144" s="40" t="s">
        <v>14401</v>
      </c>
      <c r="AK2144" s="41">
        <v>1396.0</v>
      </c>
      <c r="AL2144" s="40" t="s">
        <v>2224</v>
      </c>
      <c r="AM2144" s="40" t="s">
        <v>7285</v>
      </c>
      <c r="AN2144" s="40" t="s">
        <v>5643</v>
      </c>
      <c r="AO2144" s="44"/>
    </row>
    <row r="2145">
      <c r="A2145" s="41">
        <v>259.0</v>
      </c>
      <c r="B2145" s="42">
        <v>1.67E9</v>
      </c>
      <c r="C2145" s="42">
        <v>3356.0</v>
      </c>
      <c r="D2145" s="40" t="s">
        <v>1243</v>
      </c>
      <c r="E2145" s="41">
        <v>140.0</v>
      </c>
      <c r="F2145" s="41">
        <v>35.0</v>
      </c>
      <c r="G2145" s="41">
        <v>70.0</v>
      </c>
      <c r="H2145" s="41">
        <v>-3.07733</v>
      </c>
      <c r="I2145" s="41">
        <v>10000.0</v>
      </c>
      <c r="J2145" s="41">
        <v>5000.0</v>
      </c>
      <c r="K2145" s="41">
        <v>1200.0</v>
      </c>
      <c r="L2145" s="41">
        <v>600.0</v>
      </c>
      <c r="M2145" s="41">
        <v>100.0</v>
      </c>
      <c r="N2145" s="40" t="s">
        <v>207</v>
      </c>
      <c r="O2145" s="40" t="s">
        <v>208</v>
      </c>
      <c r="P2145" s="40" t="s">
        <v>212</v>
      </c>
      <c r="Q2145" s="40" t="s">
        <v>210</v>
      </c>
      <c r="R2145" s="40" t="b">
        <v>0</v>
      </c>
      <c r="S2145" s="40" t="s">
        <v>211</v>
      </c>
      <c r="T2145" s="40" t="s">
        <v>212</v>
      </c>
      <c r="U2145" s="41">
        <v>0.1</v>
      </c>
      <c r="V2145" s="41">
        <v>0.9</v>
      </c>
      <c r="W2145" s="41">
        <v>0.3</v>
      </c>
      <c r="X2145" s="41">
        <v>0.5</v>
      </c>
      <c r="Y2145" s="40" t="b">
        <v>0</v>
      </c>
      <c r="Z2145" s="40" t="b">
        <v>1</v>
      </c>
      <c r="AA2145" s="40" t="b">
        <v>0</v>
      </c>
      <c r="AB2145" s="40" t="b">
        <v>0</v>
      </c>
      <c r="AC2145" s="41" t="s">
        <v>7656</v>
      </c>
      <c r="AD2145" s="41" t="s">
        <v>14402</v>
      </c>
      <c r="AE2145" s="41">
        <v>1203.175</v>
      </c>
      <c r="AF2145" s="41">
        <v>-3.27508</v>
      </c>
      <c r="AG2145" s="42">
        <v>1.37E42</v>
      </c>
      <c r="AH2145" s="51">
        <v>0.064263</v>
      </c>
      <c r="AI2145" s="45" t="s">
        <v>14403</v>
      </c>
      <c r="AJ2145" s="40" t="s">
        <v>14404</v>
      </c>
      <c r="AK2145" s="41">
        <v>1968.0</v>
      </c>
      <c r="AL2145" s="40" t="s">
        <v>2224</v>
      </c>
      <c r="AM2145" s="40" t="s">
        <v>7285</v>
      </c>
      <c r="AN2145" s="40" t="s">
        <v>5643</v>
      </c>
      <c r="AO2145" s="44"/>
    </row>
    <row r="2146">
      <c r="A2146" s="41">
        <v>260.0</v>
      </c>
      <c r="B2146" s="42">
        <v>1.67E9</v>
      </c>
      <c r="C2146" s="42">
        <v>3356.0</v>
      </c>
      <c r="D2146" s="40" t="s">
        <v>1243</v>
      </c>
      <c r="E2146" s="41">
        <v>140.0</v>
      </c>
      <c r="F2146" s="41">
        <v>35.0</v>
      </c>
      <c r="G2146" s="41">
        <v>70.0</v>
      </c>
      <c r="H2146" s="41">
        <v>-3.07733</v>
      </c>
      <c r="I2146" s="41">
        <v>10000.0</v>
      </c>
      <c r="J2146" s="41">
        <v>5000.0</v>
      </c>
      <c r="K2146" s="41">
        <v>1200.0</v>
      </c>
      <c r="L2146" s="41">
        <v>600.0</v>
      </c>
      <c r="M2146" s="41">
        <v>100.0</v>
      </c>
      <c r="N2146" s="40" t="s">
        <v>207</v>
      </c>
      <c r="O2146" s="40" t="s">
        <v>1371</v>
      </c>
      <c r="P2146" s="40" t="s">
        <v>212</v>
      </c>
      <c r="Q2146" s="40" t="s">
        <v>210</v>
      </c>
      <c r="R2146" s="40" t="b">
        <v>0</v>
      </c>
      <c r="S2146" s="40" t="s">
        <v>211</v>
      </c>
      <c r="T2146" s="40" t="s">
        <v>212</v>
      </c>
      <c r="U2146" s="41">
        <v>0.1</v>
      </c>
      <c r="V2146" s="41">
        <v>0.9</v>
      </c>
      <c r="W2146" s="41">
        <v>0.3</v>
      </c>
      <c r="X2146" s="41">
        <v>0.6</v>
      </c>
      <c r="Y2146" s="40" t="b">
        <v>0</v>
      </c>
      <c r="Z2146" s="40" t="b">
        <v>1</v>
      </c>
      <c r="AA2146" s="40" t="b">
        <v>0</v>
      </c>
      <c r="AB2146" s="40" t="b">
        <v>0</v>
      </c>
      <c r="AC2146" s="41" t="s">
        <v>8330</v>
      </c>
      <c r="AD2146" s="41" t="s">
        <v>11448</v>
      </c>
      <c r="AE2146" s="41">
        <v>1203.607</v>
      </c>
      <c r="AF2146" s="41">
        <v>-3.27766</v>
      </c>
      <c r="AG2146" s="42">
        <v>1.39E42</v>
      </c>
      <c r="AH2146" s="51">
        <v>0.065099</v>
      </c>
      <c r="AI2146" s="45" t="s">
        <v>14405</v>
      </c>
      <c r="AJ2146" s="40" t="s">
        <v>14406</v>
      </c>
      <c r="AK2146" s="41">
        <v>1587.0</v>
      </c>
      <c r="AL2146" s="40" t="s">
        <v>2224</v>
      </c>
      <c r="AM2146" s="40" t="s">
        <v>7285</v>
      </c>
      <c r="AN2146" s="40" t="s">
        <v>5643</v>
      </c>
      <c r="AO2146" s="44"/>
    </row>
    <row r="2147">
      <c r="A2147" s="41">
        <v>201.0</v>
      </c>
      <c r="B2147" s="42">
        <v>1.67E9</v>
      </c>
      <c r="C2147" s="42">
        <v>3356.0</v>
      </c>
      <c r="D2147" s="40" t="s">
        <v>1243</v>
      </c>
      <c r="E2147" s="41">
        <v>140.0</v>
      </c>
      <c r="F2147" s="41">
        <v>35.0</v>
      </c>
      <c r="G2147" s="41">
        <v>70.0</v>
      </c>
      <c r="H2147" s="41">
        <v>-3.07733</v>
      </c>
      <c r="I2147" s="41">
        <v>10000.0</v>
      </c>
      <c r="J2147" s="41">
        <v>5000.0</v>
      </c>
      <c r="K2147" s="41">
        <v>1200.0</v>
      </c>
      <c r="L2147" s="41">
        <v>600.0</v>
      </c>
      <c r="M2147" s="41">
        <v>100.0</v>
      </c>
      <c r="N2147" s="40" t="s">
        <v>207</v>
      </c>
      <c r="O2147" s="40" t="s">
        <v>1371</v>
      </c>
      <c r="P2147" s="40" t="s">
        <v>7310</v>
      </c>
      <c r="Q2147" s="40" t="s">
        <v>210</v>
      </c>
      <c r="R2147" s="40" t="b">
        <v>0</v>
      </c>
      <c r="S2147" s="40" t="s">
        <v>211</v>
      </c>
      <c r="T2147" s="40" t="s">
        <v>212</v>
      </c>
      <c r="U2147" s="41">
        <v>0.1</v>
      </c>
      <c r="V2147" s="41">
        <v>0.9</v>
      </c>
      <c r="W2147" s="41">
        <v>0.2</v>
      </c>
      <c r="X2147" s="41">
        <v>0.4</v>
      </c>
      <c r="Y2147" s="40" t="b">
        <v>0</v>
      </c>
      <c r="Z2147" s="40" t="b">
        <v>1</v>
      </c>
      <c r="AA2147" s="40" t="b">
        <v>0</v>
      </c>
      <c r="AB2147" s="40" t="b">
        <v>0</v>
      </c>
      <c r="AC2147" s="41" t="s">
        <v>14407</v>
      </c>
      <c r="AD2147" s="41" t="s">
        <v>14408</v>
      </c>
      <c r="AE2147" s="41">
        <v>1203.036</v>
      </c>
      <c r="AF2147" s="41">
        <v>-3.27838</v>
      </c>
      <c r="AG2147" s="42">
        <v>1.04E42</v>
      </c>
      <c r="AH2147" s="51">
        <v>0.065334</v>
      </c>
      <c r="AI2147" s="45" t="s">
        <v>14409</v>
      </c>
      <c r="AJ2147" s="40" t="s">
        <v>14410</v>
      </c>
      <c r="AK2147" s="41">
        <v>1695.0</v>
      </c>
      <c r="AL2147" s="40" t="s">
        <v>2224</v>
      </c>
      <c r="AM2147" s="40" t="s">
        <v>7285</v>
      </c>
      <c r="AN2147" s="40" t="s">
        <v>5643</v>
      </c>
      <c r="AO2147" s="44"/>
    </row>
    <row r="2148">
      <c r="A2148" s="41">
        <v>256.0</v>
      </c>
      <c r="B2148" s="42">
        <v>1.67E9</v>
      </c>
      <c r="C2148" s="42">
        <v>3356.0</v>
      </c>
      <c r="D2148" s="40" t="s">
        <v>1243</v>
      </c>
      <c r="E2148" s="41">
        <v>140.0</v>
      </c>
      <c r="F2148" s="41">
        <v>35.0</v>
      </c>
      <c r="G2148" s="41">
        <v>70.0</v>
      </c>
      <c r="H2148" s="41">
        <v>-3.07733</v>
      </c>
      <c r="I2148" s="41">
        <v>10000.0</v>
      </c>
      <c r="J2148" s="41">
        <v>5000.0</v>
      </c>
      <c r="K2148" s="41">
        <v>1200.0</v>
      </c>
      <c r="L2148" s="41">
        <v>600.0</v>
      </c>
      <c r="M2148" s="41">
        <v>100.0</v>
      </c>
      <c r="N2148" s="40" t="s">
        <v>207</v>
      </c>
      <c r="O2148" s="40" t="s">
        <v>1371</v>
      </c>
      <c r="P2148" s="40" t="s">
        <v>212</v>
      </c>
      <c r="Q2148" s="40" t="s">
        <v>210</v>
      </c>
      <c r="R2148" s="40" t="b">
        <v>0</v>
      </c>
      <c r="S2148" s="40" t="s">
        <v>211</v>
      </c>
      <c r="T2148" s="40" t="s">
        <v>212</v>
      </c>
      <c r="U2148" s="41">
        <v>0.1</v>
      </c>
      <c r="V2148" s="41">
        <v>0.9</v>
      </c>
      <c r="W2148" s="41">
        <v>0.2</v>
      </c>
      <c r="X2148" s="41">
        <v>0.5</v>
      </c>
      <c r="Y2148" s="40" t="b">
        <v>0</v>
      </c>
      <c r="Z2148" s="40" t="b">
        <v>1</v>
      </c>
      <c r="AA2148" s="40" t="b">
        <v>0</v>
      </c>
      <c r="AB2148" s="40" t="b">
        <v>0</v>
      </c>
      <c r="AC2148" s="41" t="s">
        <v>14411</v>
      </c>
      <c r="AD2148" s="41" t="s">
        <v>14412</v>
      </c>
      <c r="AE2148" s="41">
        <v>1203.665</v>
      </c>
      <c r="AF2148" s="41">
        <v>-3.28066</v>
      </c>
      <c r="AG2148" s="42">
        <v>1.35E42</v>
      </c>
      <c r="AH2148" s="51">
        <v>0.066074</v>
      </c>
      <c r="AI2148" s="45" t="s">
        <v>14413</v>
      </c>
      <c r="AJ2148" s="40" t="s">
        <v>14414</v>
      </c>
      <c r="AK2148" s="41">
        <v>1818.0</v>
      </c>
      <c r="AL2148" s="40" t="s">
        <v>2224</v>
      </c>
      <c r="AM2148" s="40" t="s">
        <v>7285</v>
      </c>
      <c r="AN2148" s="40" t="s">
        <v>5643</v>
      </c>
      <c r="AO2148" s="44"/>
    </row>
    <row r="2149">
      <c r="A2149" s="41">
        <v>209.0</v>
      </c>
      <c r="B2149" s="42">
        <v>1.67E9</v>
      </c>
      <c r="C2149" s="42">
        <v>3356.0</v>
      </c>
      <c r="D2149" s="40" t="s">
        <v>1243</v>
      </c>
      <c r="E2149" s="41">
        <v>140.0</v>
      </c>
      <c r="F2149" s="41">
        <v>35.0</v>
      </c>
      <c r="G2149" s="41">
        <v>70.0</v>
      </c>
      <c r="H2149" s="41">
        <v>-3.07733</v>
      </c>
      <c r="I2149" s="41">
        <v>10000.0</v>
      </c>
      <c r="J2149" s="41">
        <v>5000.0</v>
      </c>
      <c r="K2149" s="41">
        <v>1200.0</v>
      </c>
      <c r="L2149" s="41">
        <v>600.0</v>
      </c>
      <c r="M2149" s="41">
        <v>100.0</v>
      </c>
      <c r="N2149" s="40" t="s">
        <v>207</v>
      </c>
      <c r="O2149" s="40" t="s">
        <v>208</v>
      </c>
      <c r="P2149" s="40" t="s">
        <v>7310</v>
      </c>
      <c r="Q2149" s="40" t="s">
        <v>210</v>
      </c>
      <c r="R2149" s="40" t="b">
        <v>0</v>
      </c>
      <c r="S2149" s="40" t="s">
        <v>12879</v>
      </c>
      <c r="T2149" s="40" t="s">
        <v>212</v>
      </c>
      <c r="U2149" s="41">
        <v>0.1</v>
      </c>
      <c r="V2149" s="41">
        <v>0.9</v>
      </c>
      <c r="W2149" s="41">
        <v>0.1</v>
      </c>
      <c r="X2149" s="41">
        <v>0.6</v>
      </c>
      <c r="Y2149" s="40" t="b">
        <v>0</v>
      </c>
      <c r="Z2149" s="40" t="b">
        <v>1</v>
      </c>
      <c r="AA2149" s="40" t="b">
        <v>0</v>
      </c>
      <c r="AB2149" s="40" t="b">
        <v>0</v>
      </c>
      <c r="AC2149" s="41" t="s">
        <v>14415</v>
      </c>
      <c r="AD2149" s="41" t="s">
        <v>14416</v>
      </c>
      <c r="AE2149" s="41">
        <v>1202.325</v>
      </c>
      <c r="AF2149" s="41">
        <v>-3.28135</v>
      </c>
      <c r="AG2149" s="42">
        <v>5.09E41</v>
      </c>
      <c r="AH2149" s="51">
        <v>0.066299</v>
      </c>
      <c r="AI2149" s="45" t="s">
        <v>14417</v>
      </c>
      <c r="AJ2149" s="40" t="s">
        <v>14418</v>
      </c>
      <c r="AK2149" s="41">
        <v>1179.0</v>
      </c>
      <c r="AL2149" s="40" t="s">
        <v>2224</v>
      </c>
      <c r="AM2149" s="40" t="s">
        <v>7285</v>
      </c>
      <c r="AN2149" s="40" t="s">
        <v>5643</v>
      </c>
      <c r="AO2149" s="40"/>
    </row>
    <row r="2150">
      <c r="A2150" s="41">
        <v>261.0</v>
      </c>
      <c r="B2150" s="42">
        <v>1.67E9</v>
      </c>
      <c r="C2150" s="42">
        <v>3356.0</v>
      </c>
      <c r="D2150" s="40" t="s">
        <v>1243</v>
      </c>
      <c r="E2150" s="41">
        <v>140.0</v>
      </c>
      <c r="F2150" s="41">
        <v>35.0</v>
      </c>
      <c r="G2150" s="41">
        <v>70.0</v>
      </c>
      <c r="H2150" s="41">
        <v>-3.07733</v>
      </c>
      <c r="I2150" s="41">
        <v>10000.0</v>
      </c>
      <c r="J2150" s="41">
        <v>5000.0</v>
      </c>
      <c r="K2150" s="41">
        <v>1200.0</v>
      </c>
      <c r="L2150" s="41">
        <v>600.0</v>
      </c>
      <c r="M2150" s="41">
        <v>100.0</v>
      </c>
      <c r="N2150" s="40" t="s">
        <v>207</v>
      </c>
      <c r="O2150" s="40" t="s">
        <v>1371</v>
      </c>
      <c r="P2150" s="40" t="s">
        <v>212</v>
      </c>
      <c r="Q2150" s="40" t="s">
        <v>210</v>
      </c>
      <c r="R2150" s="40" t="b">
        <v>0</v>
      </c>
      <c r="S2150" s="40" t="s">
        <v>12879</v>
      </c>
      <c r="T2150" s="40" t="s">
        <v>212</v>
      </c>
      <c r="U2150" s="41">
        <v>0.1</v>
      </c>
      <c r="V2150" s="41">
        <v>0.9</v>
      </c>
      <c r="W2150" s="41">
        <v>0.1</v>
      </c>
      <c r="X2150" s="41">
        <v>0.4</v>
      </c>
      <c r="Y2150" s="40" t="b">
        <v>0</v>
      </c>
      <c r="Z2150" s="40" t="b">
        <v>1</v>
      </c>
      <c r="AA2150" s="40" t="b">
        <v>0</v>
      </c>
      <c r="AB2150" s="40" t="b">
        <v>0</v>
      </c>
      <c r="AC2150" s="41" t="s">
        <v>14419</v>
      </c>
      <c r="AD2150" s="41" t="s">
        <v>14420</v>
      </c>
      <c r="AE2150" s="41">
        <v>1203.069</v>
      </c>
      <c r="AF2150" s="41">
        <v>-3.28431</v>
      </c>
      <c r="AG2150" s="42">
        <v>1.39E42</v>
      </c>
      <c r="AH2150" s="51">
        <v>0.067259</v>
      </c>
      <c r="AI2150" s="45" t="s">
        <v>14421</v>
      </c>
      <c r="AJ2150" s="40" t="s">
        <v>14422</v>
      </c>
      <c r="AK2150" s="41">
        <v>2218.0</v>
      </c>
      <c r="AL2150" s="40" t="s">
        <v>2224</v>
      </c>
      <c r="AM2150" s="40" t="s">
        <v>7285</v>
      </c>
      <c r="AN2150" s="40" t="s">
        <v>5643</v>
      </c>
      <c r="AO2150" s="44"/>
    </row>
    <row r="2151">
      <c r="A2151" s="41">
        <v>165.0</v>
      </c>
      <c r="B2151" s="42">
        <v>1.67E9</v>
      </c>
      <c r="C2151" s="42">
        <v>3356.0</v>
      </c>
      <c r="D2151" s="40" t="s">
        <v>1243</v>
      </c>
      <c r="E2151" s="41">
        <v>140.0</v>
      </c>
      <c r="F2151" s="41">
        <v>35.0</v>
      </c>
      <c r="G2151" s="41">
        <v>70.0</v>
      </c>
      <c r="H2151" s="41">
        <v>-3.07733</v>
      </c>
      <c r="I2151" s="41">
        <v>10000.0</v>
      </c>
      <c r="J2151" s="41">
        <v>5000.0</v>
      </c>
      <c r="K2151" s="41">
        <v>1200.0</v>
      </c>
      <c r="L2151" s="41">
        <v>600.0</v>
      </c>
      <c r="M2151" s="41">
        <v>50.0</v>
      </c>
      <c r="N2151" s="40" t="s">
        <v>207</v>
      </c>
      <c r="O2151" s="40" t="s">
        <v>1371</v>
      </c>
      <c r="P2151" s="40" t="s">
        <v>212</v>
      </c>
      <c r="Q2151" s="40" t="s">
        <v>210</v>
      </c>
      <c r="R2151" s="40" t="b">
        <v>0</v>
      </c>
      <c r="S2151" s="40" t="s">
        <v>211</v>
      </c>
      <c r="T2151" s="40" t="s">
        <v>212</v>
      </c>
      <c r="U2151" s="41">
        <v>0.1</v>
      </c>
      <c r="V2151" s="41">
        <v>0.9</v>
      </c>
      <c r="W2151" s="41">
        <v>0.2</v>
      </c>
      <c r="X2151" s="41">
        <v>0.4</v>
      </c>
      <c r="Y2151" s="40" t="b">
        <v>0</v>
      </c>
      <c r="Z2151" s="40" t="b">
        <v>1</v>
      </c>
      <c r="AA2151" s="40" t="b">
        <v>0</v>
      </c>
      <c r="AB2151" s="40" t="b">
        <v>0</v>
      </c>
      <c r="AC2151" s="41" t="s">
        <v>14423</v>
      </c>
      <c r="AD2151" s="41" t="s">
        <v>14424</v>
      </c>
      <c r="AE2151" s="41">
        <v>1203.046</v>
      </c>
      <c r="AF2151" s="41">
        <v>-3.28696</v>
      </c>
      <c r="AG2151" s="42">
        <v>1.37E42</v>
      </c>
      <c r="AH2151" s="51">
        <v>0.06812</v>
      </c>
      <c r="AI2151" s="45" t="s">
        <v>14425</v>
      </c>
      <c r="AJ2151" s="40" t="s">
        <v>14426</v>
      </c>
      <c r="AK2151" s="41">
        <v>4721.0</v>
      </c>
      <c r="AL2151" s="40" t="s">
        <v>2224</v>
      </c>
      <c r="AM2151" s="40" t="s">
        <v>7285</v>
      </c>
      <c r="AN2151" s="40" t="s">
        <v>5643</v>
      </c>
      <c r="AO2151" s="44"/>
    </row>
    <row r="2152">
      <c r="A2152" s="41">
        <v>234.0</v>
      </c>
      <c r="B2152" s="42">
        <v>1.67E9</v>
      </c>
      <c r="C2152" s="42">
        <v>3356.0</v>
      </c>
      <c r="D2152" s="40" t="s">
        <v>1243</v>
      </c>
      <c r="E2152" s="41">
        <v>140.0</v>
      </c>
      <c r="F2152" s="41">
        <v>35.0</v>
      </c>
      <c r="G2152" s="41">
        <v>70.0</v>
      </c>
      <c r="H2152" s="41">
        <v>-3.07733</v>
      </c>
      <c r="I2152" s="41">
        <v>10000.0</v>
      </c>
      <c r="J2152" s="41">
        <v>5000.0</v>
      </c>
      <c r="K2152" s="41">
        <v>1200.0</v>
      </c>
      <c r="L2152" s="41">
        <v>600.0</v>
      </c>
      <c r="M2152" s="41">
        <v>100.0</v>
      </c>
      <c r="N2152" s="40" t="s">
        <v>207</v>
      </c>
      <c r="O2152" s="40" t="s">
        <v>208</v>
      </c>
      <c r="P2152" s="40" t="s">
        <v>1372</v>
      </c>
      <c r="Q2152" s="40" t="s">
        <v>210</v>
      </c>
      <c r="R2152" s="40" t="b">
        <v>0</v>
      </c>
      <c r="S2152" s="40" t="s">
        <v>211</v>
      </c>
      <c r="T2152" s="40" t="s">
        <v>212</v>
      </c>
      <c r="U2152" s="41">
        <v>0.1</v>
      </c>
      <c r="V2152" s="41">
        <v>0.9</v>
      </c>
      <c r="W2152" s="41">
        <v>0.1</v>
      </c>
      <c r="X2152" s="41">
        <v>0.4</v>
      </c>
      <c r="Y2152" s="40" t="b">
        <v>0</v>
      </c>
      <c r="Z2152" s="40" t="b">
        <v>1</v>
      </c>
      <c r="AA2152" s="40" t="b">
        <v>0</v>
      </c>
      <c r="AB2152" s="40" t="b">
        <v>0</v>
      </c>
      <c r="AC2152" s="41" t="s">
        <v>14427</v>
      </c>
      <c r="AD2152" s="41" t="s">
        <v>14428</v>
      </c>
      <c r="AE2152" s="41">
        <v>1202.898</v>
      </c>
      <c r="AF2152" s="41">
        <v>-3.28908</v>
      </c>
      <c r="AG2152" s="42">
        <v>6.93E41</v>
      </c>
      <c r="AH2152" s="51">
        <v>0.068811</v>
      </c>
      <c r="AI2152" s="45" t="s">
        <v>14429</v>
      </c>
      <c r="AJ2152" s="40" t="s">
        <v>14430</v>
      </c>
      <c r="AK2152" s="41">
        <v>2359.0</v>
      </c>
      <c r="AL2152" s="40" t="s">
        <v>2224</v>
      </c>
      <c r="AM2152" s="40" t="s">
        <v>7285</v>
      </c>
      <c r="AN2152" s="40" t="s">
        <v>5643</v>
      </c>
      <c r="AO2152" s="44"/>
    </row>
    <row r="2153">
      <c r="A2153" s="41">
        <v>238.0</v>
      </c>
      <c r="B2153" s="42">
        <v>1.67E9</v>
      </c>
      <c r="C2153" s="42">
        <v>3356.0</v>
      </c>
      <c r="D2153" s="40" t="s">
        <v>1243</v>
      </c>
      <c r="E2153" s="41">
        <v>140.0</v>
      </c>
      <c r="F2153" s="41">
        <v>35.0</v>
      </c>
      <c r="G2153" s="41">
        <v>70.0</v>
      </c>
      <c r="H2153" s="41">
        <v>-3.07733</v>
      </c>
      <c r="I2153" s="41">
        <v>10000.0</v>
      </c>
      <c r="J2153" s="41">
        <v>5000.0</v>
      </c>
      <c r="K2153" s="41">
        <v>1200.0</v>
      </c>
      <c r="L2153" s="41">
        <v>600.0</v>
      </c>
      <c r="M2153" s="41">
        <v>100.0</v>
      </c>
      <c r="N2153" s="40" t="s">
        <v>207</v>
      </c>
      <c r="O2153" s="40" t="s">
        <v>208</v>
      </c>
      <c r="P2153" s="40" t="s">
        <v>1372</v>
      </c>
      <c r="Q2153" s="40" t="s">
        <v>210</v>
      </c>
      <c r="R2153" s="40" t="b">
        <v>0</v>
      </c>
      <c r="S2153" s="40" t="s">
        <v>211</v>
      </c>
      <c r="T2153" s="40" t="s">
        <v>212</v>
      </c>
      <c r="U2153" s="41">
        <v>0.1</v>
      </c>
      <c r="V2153" s="41">
        <v>0.9</v>
      </c>
      <c r="W2153" s="41">
        <v>0.2</v>
      </c>
      <c r="X2153" s="41">
        <v>0.5</v>
      </c>
      <c r="Y2153" s="40" t="b">
        <v>0</v>
      </c>
      <c r="Z2153" s="40" t="b">
        <v>1</v>
      </c>
      <c r="AA2153" s="40" t="b">
        <v>0</v>
      </c>
      <c r="AB2153" s="40" t="b">
        <v>0</v>
      </c>
      <c r="AC2153" s="41" t="s">
        <v>14431</v>
      </c>
      <c r="AD2153" s="41" t="s">
        <v>13855</v>
      </c>
      <c r="AE2153" s="41">
        <v>1203.069</v>
      </c>
      <c r="AF2153" s="41">
        <v>-3.29005</v>
      </c>
      <c r="AG2153" s="42">
        <v>6.49E41</v>
      </c>
      <c r="AH2153" s="51">
        <v>0.069125</v>
      </c>
      <c r="AI2153" s="45" t="s">
        <v>14432</v>
      </c>
      <c r="AJ2153" s="40" t="s">
        <v>14433</v>
      </c>
      <c r="AK2153" s="41">
        <v>1914.0</v>
      </c>
      <c r="AL2153" s="40" t="s">
        <v>2224</v>
      </c>
      <c r="AM2153" s="40" t="s">
        <v>7285</v>
      </c>
      <c r="AN2153" s="40" t="s">
        <v>5643</v>
      </c>
      <c r="AO2153" s="44"/>
    </row>
    <row r="2154">
      <c r="A2154" s="41">
        <v>173.0</v>
      </c>
      <c r="B2154" s="42">
        <v>1.67E9</v>
      </c>
      <c r="C2154" s="42">
        <v>3356.0</v>
      </c>
      <c r="D2154" s="40" t="s">
        <v>1243</v>
      </c>
      <c r="E2154" s="41">
        <v>140.0</v>
      </c>
      <c r="F2154" s="41">
        <v>35.0</v>
      </c>
      <c r="G2154" s="41">
        <v>70.0</v>
      </c>
      <c r="H2154" s="41">
        <v>-3.07733</v>
      </c>
      <c r="I2154" s="41">
        <v>10000.0</v>
      </c>
      <c r="J2154" s="41">
        <v>5000.0</v>
      </c>
      <c r="K2154" s="41">
        <v>1200.0</v>
      </c>
      <c r="L2154" s="41">
        <v>600.0</v>
      </c>
      <c r="M2154" s="41">
        <v>50.0</v>
      </c>
      <c r="N2154" s="40" t="s">
        <v>207</v>
      </c>
      <c r="O2154" s="40" t="s">
        <v>208</v>
      </c>
      <c r="P2154" s="40" t="s">
        <v>212</v>
      </c>
      <c r="Q2154" s="40" t="s">
        <v>210</v>
      </c>
      <c r="R2154" s="40" t="b">
        <v>0</v>
      </c>
      <c r="S2154" s="40" t="s">
        <v>12879</v>
      </c>
      <c r="T2154" s="40" t="s">
        <v>212</v>
      </c>
      <c r="U2154" s="41">
        <v>0.1</v>
      </c>
      <c r="V2154" s="41">
        <v>0.9</v>
      </c>
      <c r="W2154" s="41">
        <v>0.1</v>
      </c>
      <c r="X2154" s="41">
        <v>0.6</v>
      </c>
      <c r="Y2154" s="40" t="b">
        <v>0</v>
      </c>
      <c r="Z2154" s="40" t="b">
        <v>1</v>
      </c>
      <c r="AA2154" s="40" t="b">
        <v>0</v>
      </c>
      <c r="AB2154" s="40" t="b">
        <v>0</v>
      </c>
      <c r="AC2154" s="41" t="s">
        <v>14434</v>
      </c>
      <c r="AD2154" s="41" t="s">
        <v>14435</v>
      </c>
      <c r="AE2154" s="41">
        <v>1201.515</v>
      </c>
      <c r="AF2154" s="41">
        <v>-3.29106</v>
      </c>
      <c r="AG2154" s="42">
        <v>6.45E41</v>
      </c>
      <c r="AH2154" s="51">
        <v>0.069454</v>
      </c>
      <c r="AI2154" s="45" t="s">
        <v>14436</v>
      </c>
      <c r="AJ2154" s="44" t="s">
        <v>397</v>
      </c>
      <c r="AK2154" s="41">
        <v>2986.0</v>
      </c>
      <c r="AL2154" s="40" t="s">
        <v>2224</v>
      </c>
      <c r="AM2154" s="40" t="s">
        <v>7285</v>
      </c>
      <c r="AN2154" s="40" t="s">
        <v>5643</v>
      </c>
      <c r="AO2154" s="44"/>
    </row>
    <row r="2155">
      <c r="A2155" s="41">
        <v>248.0</v>
      </c>
      <c r="B2155" s="42">
        <v>1.67E9</v>
      </c>
      <c r="C2155" s="42">
        <v>3356.0</v>
      </c>
      <c r="D2155" s="40" t="s">
        <v>1243</v>
      </c>
      <c r="E2155" s="41">
        <v>140.0</v>
      </c>
      <c r="F2155" s="41">
        <v>35.0</v>
      </c>
      <c r="G2155" s="41">
        <v>70.0</v>
      </c>
      <c r="H2155" s="41">
        <v>-3.07733</v>
      </c>
      <c r="I2155" s="41">
        <v>10000.0</v>
      </c>
      <c r="J2155" s="41">
        <v>5000.0</v>
      </c>
      <c r="K2155" s="41">
        <v>1200.0</v>
      </c>
      <c r="L2155" s="41">
        <v>600.0</v>
      </c>
      <c r="M2155" s="41">
        <v>100.0</v>
      </c>
      <c r="N2155" s="40" t="s">
        <v>207</v>
      </c>
      <c r="O2155" s="40" t="s">
        <v>1371</v>
      </c>
      <c r="P2155" s="40" t="s">
        <v>1372</v>
      </c>
      <c r="Q2155" s="40" t="s">
        <v>210</v>
      </c>
      <c r="R2155" s="40" t="b">
        <v>0</v>
      </c>
      <c r="S2155" s="40" t="s">
        <v>12879</v>
      </c>
      <c r="T2155" s="40" t="s">
        <v>212</v>
      </c>
      <c r="U2155" s="41">
        <v>0.1</v>
      </c>
      <c r="V2155" s="41">
        <v>0.9</v>
      </c>
      <c r="W2155" s="41">
        <v>0.2</v>
      </c>
      <c r="X2155" s="41">
        <v>0.6</v>
      </c>
      <c r="Y2155" s="40" t="b">
        <v>0</v>
      </c>
      <c r="Z2155" s="40" t="b">
        <v>1</v>
      </c>
      <c r="AA2155" s="40" t="b">
        <v>0</v>
      </c>
      <c r="AB2155" s="40" t="b">
        <v>0</v>
      </c>
      <c r="AC2155" s="41" t="s">
        <v>14437</v>
      </c>
      <c r="AD2155" s="41" t="s">
        <v>14438</v>
      </c>
      <c r="AE2155" s="41">
        <v>1203.262</v>
      </c>
      <c r="AF2155" s="41">
        <v>-3.29364</v>
      </c>
      <c r="AG2155" s="42">
        <v>1.35E42</v>
      </c>
      <c r="AH2155" s="51">
        <v>0.070292</v>
      </c>
      <c r="AI2155" s="45" t="s">
        <v>14439</v>
      </c>
      <c r="AJ2155" s="40" t="s">
        <v>14440</v>
      </c>
      <c r="AK2155" s="41">
        <v>1484.0</v>
      </c>
      <c r="AL2155" s="40" t="s">
        <v>2224</v>
      </c>
      <c r="AM2155" s="40" t="s">
        <v>7285</v>
      </c>
      <c r="AN2155" s="40" t="s">
        <v>5643</v>
      </c>
      <c r="AO2155" s="44"/>
    </row>
    <row r="2156">
      <c r="A2156" s="41">
        <v>207.0</v>
      </c>
      <c r="B2156" s="42">
        <v>1.67E9</v>
      </c>
      <c r="C2156" s="42">
        <v>3356.0</v>
      </c>
      <c r="D2156" s="40" t="s">
        <v>1243</v>
      </c>
      <c r="E2156" s="41">
        <v>140.0</v>
      </c>
      <c r="F2156" s="41">
        <v>35.0</v>
      </c>
      <c r="G2156" s="41">
        <v>70.0</v>
      </c>
      <c r="H2156" s="41">
        <v>-3.07733</v>
      </c>
      <c r="I2156" s="41">
        <v>10000.0</v>
      </c>
      <c r="J2156" s="41">
        <v>5000.0</v>
      </c>
      <c r="K2156" s="41">
        <v>1200.0</v>
      </c>
      <c r="L2156" s="41">
        <v>600.0</v>
      </c>
      <c r="M2156" s="41">
        <v>100.0</v>
      </c>
      <c r="N2156" s="40" t="s">
        <v>207</v>
      </c>
      <c r="O2156" s="40" t="s">
        <v>1371</v>
      </c>
      <c r="P2156" s="40" t="s">
        <v>7310</v>
      </c>
      <c r="Q2156" s="40" t="s">
        <v>210</v>
      </c>
      <c r="R2156" s="40" t="b">
        <v>0</v>
      </c>
      <c r="S2156" s="40" t="s">
        <v>12879</v>
      </c>
      <c r="T2156" s="40" t="s">
        <v>212</v>
      </c>
      <c r="U2156" s="41">
        <v>0.1</v>
      </c>
      <c r="V2156" s="41">
        <v>0.9</v>
      </c>
      <c r="W2156" s="41">
        <v>0.1</v>
      </c>
      <c r="X2156" s="41">
        <v>0.4</v>
      </c>
      <c r="Y2156" s="40" t="b">
        <v>0</v>
      </c>
      <c r="Z2156" s="40" t="b">
        <v>1</v>
      </c>
      <c r="AA2156" s="40" t="b">
        <v>0</v>
      </c>
      <c r="AB2156" s="40" t="b">
        <v>0</v>
      </c>
      <c r="AC2156" s="41" t="s">
        <v>14441</v>
      </c>
      <c r="AD2156" s="41" t="s">
        <v>14442</v>
      </c>
      <c r="AE2156" s="41">
        <v>1202.705</v>
      </c>
      <c r="AF2156" s="41">
        <v>-3.29588</v>
      </c>
      <c r="AG2156" s="42">
        <v>1.04E42</v>
      </c>
      <c r="AH2156" s="51">
        <v>0.07102</v>
      </c>
      <c r="AI2156" s="45" t="s">
        <v>14443</v>
      </c>
      <c r="AJ2156" s="40" t="s">
        <v>14444</v>
      </c>
      <c r="AK2156" s="41">
        <v>1561.0</v>
      </c>
      <c r="AL2156" s="40" t="s">
        <v>2224</v>
      </c>
      <c r="AM2156" s="40" t="s">
        <v>7285</v>
      </c>
      <c r="AN2156" s="40" t="s">
        <v>5643</v>
      </c>
      <c r="AO2156" s="44"/>
    </row>
    <row r="2157">
      <c r="A2157" s="41">
        <v>134.0</v>
      </c>
      <c r="B2157" s="42">
        <v>1.67E9</v>
      </c>
      <c r="C2157" s="42">
        <v>3356.0</v>
      </c>
      <c r="D2157" s="40" t="s">
        <v>1243</v>
      </c>
      <c r="E2157" s="41">
        <v>140.0</v>
      </c>
      <c r="F2157" s="41">
        <v>35.0</v>
      </c>
      <c r="G2157" s="41">
        <v>70.0</v>
      </c>
      <c r="H2157" s="41">
        <v>-3.07733</v>
      </c>
      <c r="I2157" s="41">
        <v>10000.0</v>
      </c>
      <c r="J2157" s="41">
        <v>5000.0</v>
      </c>
      <c r="K2157" s="41">
        <v>1200.0</v>
      </c>
      <c r="L2157" s="41">
        <v>600.0</v>
      </c>
      <c r="M2157" s="41">
        <v>50.0</v>
      </c>
      <c r="N2157" s="40" t="s">
        <v>207</v>
      </c>
      <c r="O2157" s="40" t="s">
        <v>208</v>
      </c>
      <c r="P2157" s="40" t="s">
        <v>7305</v>
      </c>
      <c r="Q2157" s="40" t="s">
        <v>210</v>
      </c>
      <c r="R2157" s="40" t="b">
        <v>0</v>
      </c>
      <c r="S2157" s="40" t="s">
        <v>211</v>
      </c>
      <c r="T2157" s="40" t="s">
        <v>212</v>
      </c>
      <c r="U2157" s="41">
        <v>0.1</v>
      </c>
      <c r="V2157" s="41">
        <v>0.9</v>
      </c>
      <c r="W2157" s="41">
        <v>0.3</v>
      </c>
      <c r="X2157" s="41">
        <v>0.6</v>
      </c>
      <c r="Y2157" s="40" t="b">
        <v>0</v>
      </c>
      <c r="Z2157" s="40" t="b">
        <v>1</v>
      </c>
      <c r="AA2157" s="40" t="b">
        <v>0</v>
      </c>
      <c r="AB2157" s="40" t="b">
        <v>0</v>
      </c>
      <c r="AC2157" s="41" t="s">
        <v>14445</v>
      </c>
      <c r="AD2157" s="41" t="s">
        <v>14446</v>
      </c>
      <c r="AE2157" s="41">
        <v>1201.542</v>
      </c>
      <c r="AF2157" s="41">
        <v>-3.30115</v>
      </c>
      <c r="AG2157" s="42">
        <v>1.13E42</v>
      </c>
      <c r="AH2157" s="51">
        <v>0.072733</v>
      </c>
      <c r="AI2157" s="45" t="s">
        <v>14447</v>
      </c>
      <c r="AJ2157" s="40" t="s">
        <v>14448</v>
      </c>
      <c r="AK2157" s="41">
        <v>7026.0</v>
      </c>
      <c r="AL2157" s="40" t="s">
        <v>2224</v>
      </c>
      <c r="AM2157" s="40" t="s">
        <v>7285</v>
      </c>
      <c r="AN2157" s="40" t="s">
        <v>5627</v>
      </c>
      <c r="AO2157" s="44"/>
    </row>
    <row r="2158">
      <c r="A2158" s="41">
        <v>264.0</v>
      </c>
      <c r="B2158" s="42">
        <v>1.67E9</v>
      </c>
      <c r="C2158" s="42">
        <v>3356.0</v>
      </c>
      <c r="D2158" s="40" t="s">
        <v>1243</v>
      </c>
      <c r="E2158" s="41">
        <v>140.0</v>
      </c>
      <c r="F2158" s="41">
        <v>35.0</v>
      </c>
      <c r="G2158" s="41">
        <v>70.0</v>
      </c>
      <c r="H2158" s="41">
        <v>-3.07733</v>
      </c>
      <c r="I2158" s="41">
        <v>10000.0</v>
      </c>
      <c r="J2158" s="41">
        <v>5000.0</v>
      </c>
      <c r="K2158" s="41">
        <v>1200.0</v>
      </c>
      <c r="L2158" s="41">
        <v>600.0</v>
      </c>
      <c r="M2158" s="41">
        <v>100.0</v>
      </c>
      <c r="N2158" s="40" t="s">
        <v>207</v>
      </c>
      <c r="O2158" s="40" t="s">
        <v>1371</v>
      </c>
      <c r="P2158" s="40" t="s">
        <v>212</v>
      </c>
      <c r="Q2158" s="40" t="s">
        <v>210</v>
      </c>
      <c r="R2158" s="40" t="b">
        <v>0</v>
      </c>
      <c r="S2158" s="40" t="s">
        <v>12879</v>
      </c>
      <c r="T2158" s="40" t="s">
        <v>212</v>
      </c>
      <c r="U2158" s="41">
        <v>0.1</v>
      </c>
      <c r="V2158" s="41">
        <v>0.9</v>
      </c>
      <c r="W2158" s="41">
        <v>0.2</v>
      </c>
      <c r="X2158" s="41">
        <v>0.4</v>
      </c>
      <c r="Y2158" s="40" t="b">
        <v>0</v>
      </c>
      <c r="Z2158" s="40" t="b">
        <v>1</v>
      </c>
      <c r="AA2158" s="40" t="b">
        <v>0</v>
      </c>
      <c r="AB2158" s="40" t="b">
        <v>0</v>
      </c>
      <c r="AC2158" s="41" t="s">
        <v>14449</v>
      </c>
      <c r="AD2158" s="41" t="s">
        <v>14450</v>
      </c>
      <c r="AE2158" s="41">
        <v>1203.249</v>
      </c>
      <c r="AF2158" s="41">
        <v>-3.302</v>
      </c>
      <c r="AG2158" s="42">
        <v>5.04E41</v>
      </c>
      <c r="AH2158" s="51">
        <v>0.073008</v>
      </c>
      <c r="AI2158" s="45" t="s">
        <v>14451</v>
      </c>
      <c r="AJ2158" s="40" t="s">
        <v>14452</v>
      </c>
      <c r="AK2158" s="41">
        <v>2257.0</v>
      </c>
      <c r="AL2158" s="40" t="s">
        <v>2224</v>
      </c>
      <c r="AM2158" s="40" t="s">
        <v>7285</v>
      </c>
      <c r="AN2158" s="40" t="s">
        <v>5643</v>
      </c>
      <c r="AO2158" s="44"/>
    </row>
    <row r="2159">
      <c r="A2159" s="41">
        <v>9.0</v>
      </c>
      <c r="B2159" s="42">
        <v>1.67E9</v>
      </c>
      <c r="C2159" s="42">
        <v>3356.0</v>
      </c>
      <c r="D2159" s="40" t="s">
        <v>1243</v>
      </c>
      <c r="E2159" s="41">
        <v>140.0</v>
      </c>
      <c r="F2159" s="41">
        <v>35.0</v>
      </c>
      <c r="G2159" s="41">
        <v>70.0</v>
      </c>
      <c r="H2159" s="41">
        <v>-3.07733</v>
      </c>
      <c r="I2159" s="41">
        <v>10000.0</v>
      </c>
      <c r="J2159" s="41">
        <v>5000.0</v>
      </c>
      <c r="K2159" s="41">
        <v>1200.0</v>
      </c>
      <c r="L2159" s="41">
        <v>600.0</v>
      </c>
      <c r="M2159" s="41">
        <v>30.0</v>
      </c>
      <c r="N2159" s="40" t="s">
        <v>207</v>
      </c>
      <c r="O2159" s="40" t="s">
        <v>1371</v>
      </c>
      <c r="P2159" s="40" t="s">
        <v>209</v>
      </c>
      <c r="Q2159" s="40" t="s">
        <v>210</v>
      </c>
      <c r="R2159" s="40" t="b">
        <v>0</v>
      </c>
      <c r="S2159" s="40" t="s">
        <v>12879</v>
      </c>
      <c r="T2159" s="40" t="s">
        <v>212</v>
      </c>
      <c r="U2159" s="41">
        <v>0.1</v>
      </c>
      <c r="V2159" s="41">
        <v>0.9</v>
      </c>
      <c r="W2159" s="41">
        <v>0.1</v>
      </c>
      <c r="X2159" s="41">
        <v>0.4</v>
      </c>
      <c r="Y2159" s="40" t="b">
        <v>0</v>
      </c>
      <c r="Z2159" s="40" t="b">
        <v>1</v>
      </c>
      <c r="AA2159" s="40" t="b">
        <v>0</v>
      </c>
      <c r="AB2159" s="40" t="b">
        <v>0</v>
      </c>
      <c r="AC2159" s="41" t="s">
        <v>14453</v>
      </c>
      <c r="AD2159" s="41" t="s">
        <v>14454</v>
      </c>
      <c r="AE2159" s="41">
        <v>1202.193</v>
      </c>
      <c r="AF2159" s="41">
        <v>-3.3041</v>
      </c>
      <c r="AG2159" s="42">
        <v>3.99E41</v>
      </c>
      <c r="AH2159" s="51">
        <v>0.073692</v>
      </c>
      <c r="AI2159" s="45" t="s">
        <v>14455</v>
      </c>
      <c r="AJ2159" s="44" t="s">
        <v>397</v>
      </c>
      <c r="AK2159" s="41">
        <v>7249.0</v>
      </c>
      <c r="AL2159" s="40" t="s">
        <v>2224</v>
      </c>
      <c r="AM2159" s="40" t="s">
        <v>7285</v>
      </c>
      <c r="AN2159" s="40" t="s">
        <v>5643</v>
      </c>
      <c r="AO2159" s="44"/>
    </row>
    <row r="2160">
      <c r="A2160" s="41">
        <v>18.0</v>
      </c>
      <c r="B2160" s="42">
        <v>1.67E9</v>
      </c>
      <c r="C2160" s="42">
        <v>3356.0</v>
      </c>
      <c r="D2160" s="40" t="s">
        <v>1243</v>
      </c>
      <c r="E2160" s="41">
        <v>140.0</v>
      </c>
      <c r="F2160" s="41">
        <v>35.0</v>
      </c>
      <c r="G2160" s="41">
        <v>70.0</v>
      </c>
      <c r="H2160" s="41">
        <v>-3.07733</v>
      </c>
      <c r="I2160" s="41">
        <v>10000.0</v>
      </c>
      <c r="J2160" s="41">
        <v>5000.0</v>
      </c>
      <c r="K2160" s="41">
        <v>1200.0</v>
      </c>
      <c r="L2160" s="41">
        <v>600.0</v>
      </c>
      <c r="M2160" s="41">
        <v>30.0</v>
      </c>
      <c r="N2160" s="40" t="s">
        <v>207</v>
      </c>
      <c r="O2160" s="40" t="s">
        <v>1371</v>
      </c>
      <c r="P2160" s="40" t="s">
        <v>7310</v>
      </c>
      <c r="Q2160" s="40" t="s">
        <v>210</v>
      </c>
      <c r="R2160" s="40" t="b">
        <v>0</v>
      </c>
      <c r="S2160" s="40" t="s">
        <v>211</v>
      </c>
      <c r="T2160" s="40" t="s">
        <v>212</v>
      </c>
      <c r="U2160" s="41">
        <v>0.1</v>
      </c>
      <c r="V2160" s="41">
        <v>0.9</v>
      </c>
      <c r="W2160" s="41">
        <v>0.1</v>
      </c>
      <c r="X2160" s="41">
        <v>0.4</v>
      </c>
      <c r="Y2160" s="40" t="b">
        <v>0</v>
      </c>
      <c r="Z2160" s="40" t="b">
        <v>1</v>
      </c>
      <c r="AA2160" s="40" t="b">
        <v>0</v>
      </c>
      <c r="AB2160" s="40" t="b">
        <v>0</v>
      </c>
      <c r="AC2160" s="41" t="s">
        <v>14456</v>
      </c>
      <c r="AD2160" s="41" t="s">
        <v>9083</v>
      </c>
      <c r="AE2160" s="41">
        <v>1201.913</v>
      </c>
      <c r="AF2160" s="41">
        <v>-3.31039</v>
      </c>
      <c r="AG2160" s="42">
        <v>4.15E41</v>
      </c>
      <c r="AH2160" s="51">
        <v>0.075736</v>
      </c>
      <c r="AI2160" s="45" t="s">
        <v>14457</v>
      </c>
      <c r="AJ2160" s="44" t="s">
        <v>397</v>
      </c>
      <c r="AK2160" s="41">
        <v>4842.0</v>
      </c>
      <c r="AL2160" s="40" t="s">
        <v>2224</v>
      </c>
      <c r="AM2160" s="40" t="s">
        <v>7285</v>
      </c>
      <c r="AN2160" s="40" t="s">
        <v>5643</v>
      </c>
      <c r="AO2160" s="44"/>
    </row>
    <row r="2161">
      <c r="A2161" s="41">
        <v>117.0</v>
      </c>
      <c r="B2161" s="42">
        <v>1.67E9</v>
      </c>
      <c r="C2161" s="42">
        <v>3356.0</v>
      </c>
      <c r="D2161" s="40" t="s">
        <v>1243</v>
      </c>
      <c r="E2161" s="41">
        <v>140.0</v>
      </c>
      <c r="F2161" s="41">
        <v>35.0</v>
      </c>
      <c r="G2161" s="41">
        <v>70.0</v>
      </c>
      <c r="H2161" s="41">
        <v>-3.07733</v>
      </c>
      <c r="I2161" s="41">
        <v>10000.0</v>
      </c>
      <c r="J2161" s="41">
        <v>5000.0</v>
      </c>
      <c r="K2161" s="41">
        <v>1200.0</v>
      </c>
      <c r="L2161" s="41">
        <v>600.0</v>
      </c>
      <c r="M2161" s="41">
        <v>50.0</v>
      </c>
      <c r="N2161" s="40" t="s">
        <v>207</v>
      </c>
      <c r="O2161" s="40" t="s">
        <v>208</v>
      </c>
      <c r="P2161" s="40" t="s">
        <v>7310</v>
      </c>
      <c r="Q2161" s="40" t="s">
        <v>210</v>
      </c>
      <c r="R2161" s="40" t="b">
        <v>0</v>
      </c>
      <c r="S2161" s="40" t="s">
        <v>12879</v>
      </c>
      <c r="T2161" s="40" t="s">
        <v>212</v>
      </c>
      <c r="U2161" s="41">
        <v>0.1</v>
      </c>
      <c r="V2161" s="41">
        <v>0.9</v>
      </c>
      <c r="W2161" s="41">
        <v>0.1</v>
      </c>
      <c r="X2161" s="41">
        <v>0.4</v>
      </c>
      <c r="Y2161" s="40" t="b">
        <v>0</v>
      </c>
      <c r="Z2161" s="40" t="b">
        <v>1</v>
      </c>
      <c r="AA2161" s="40" t="b">
        <v>0</v>
      </c>
      <c r="AB2161" s="40" t="b">
        <v>0</v>
      </c>
      <c r="AC2161" s="41" t="s">
        <v>14458</v>
      </c>
      <c r="AD2161" s="41" t="s">
        <v>14459</v>
      </c>
      <c r="AE2161" s="41">
        <v>1201.76</v>
      </c>
      <c r="AF2161" s="41">
        <v>-3.31104</v>
      </c>
      <c r="AG2161" s="42">
        <v>1.04E42</v>
      </c>
      <c r="AH2161" s="51">
        <v>0.075947</v>
      </c>
      <c r="AI2161" s="45" t="s">
        <v>14460</v>
      </c>
      <c r="AJ2161" s="44" t="s">
        <v>397</v>
      </c>
      <c r="AK2161" s="41">
        <v>6159.0</v>
      </c>
      <c r="AL2161" s="40" t="s">
        <v>2224</v>
      </c>
      <c r="AM2161" s="40" t="s">
        <v>7285</v>
      </c>
      <c r="AN2161" s="40" t="s">
        <v>5627</v>
      </c>
      <c r="AO2161" s="40"/>
    </row>
    <row r="2162">
      <c r="A2162" s="41">
        <v>160.0</v>
      </c>
      <c r="B2162" s="42">
        <v>1.67E9</v>
      </c>
      <c r="C2162" s="42">
        <v>3356.0</v>
      </c>
      <c r="D2162" s="40" t="s">
        <v>1243</v>
      </c>
      <c r="E2162" s="41">
        <v>140.0</v>
      </c>
      <c r="F2162" s="41">
        <v>35.0</v>
      </c>
      <c r="G2162" s="41">
        <v>70.0</v>
      </c>
      <c r="H2162" s="41">
        <v>-3.07733</v>
      </c>
      <c r="I2162" s="41">
        <v>10000.0</v>
      </c>
      <c r="J2162" s="41">
        <v>5000.0</v>
      </c>
      <c r="K2162" s="41">
        <v>1200.0</v>
      </c>
      <c r="L2162" s="41">
        <v>600.0</v>
      </c>
      <c r="M2162" s="41">
        <v>50.0</v>
      </c>
      <c r="N2162" s="40" t="s">
        <v>207</v>
      </c>
      <c r="O2162" s="40" t="s">
        <v>1371</v>
      </c>
      <c r="P2162" s="40" t="s">
        <v>1372</v>
      </c>
      <c r="Q2162" s="40" t="s">
        <v>210</v>
      </c>
      <c r="R2162" s="40" t="b">
        <v>0</v>
      </c>
      <c r="S2162" s="40" t="s">
        <v>12879</v>
      </c>
      <c r="T2162" s="40" t="s">
        <v>212</v>
      </c>
      <c r="U2162" s="41">
        <v>0.1</v>
      </c>
      <c r="V2162" s="41">
        <v>0.9</v>
      </c>
      <c r="W2162" s="41">
        <v>0.3</v>
      </c>
      <c r="X2162" s="41">
        <v>0.5</v>
      </c>
      <c r="Y2162" s="40" t="b">
        <v>0</v>
      </c>
      <c r="Z2162" s="40" t="b">
        <v>1</v>
      </c>
      <c r="AA2162" s="40" t="b">
        <v>0</v>
      </c>
      <c r="AB2162" s="40" t="b">
        <v>0</v>
      </c>
      <c r="AC2162" s="41" t="s">
        <v>3912</v>
      </c>
      <c r="AD2162" s="41" t="s">
        <v>14461</v>
      </c>
      <c r="AE2162" s="41">
        <v>1203.331</v>
      </c>
      <c r="AF2162" s="41">
        <v>-3.31196</v>
      </c>
      <c r="AG2162" s="42">
        <v>3.47E41</v>
      </c>
      <c r="AH2162" s="51">
        <v>0.076245</v>
      </c>
      <c r="AI2162" s="45" t="s">
        <v>14462</v>
      </c>
      <c r="AJ2162" s="40" t="s">
        <v>14463</v>
      </c>
      <c r="AK2162" s="41">
        <v>3681.0</v>
      </c>
      <c r="AL2162" s="40" t="s">
        <v>2224</v>
      </c>
      <c r="AM2162" s="40" t="s">
        <v>7285</v>
      </c>
      <c r="AN2162" s="40" t="s">
        <v>5643</v>
      </c>
      <c r="AO2162" s="44"/>
    </row>
    <row r="2163">
      <c r="A2163" s="41">
        <v>165.0</v>
      </c>
      <c r="B2163" s="42">
        <v>1.67E9</v>
      </c>
      <c r="C2163" s="42">
        <v>3356.0</v>
      </c>
      <c r="D2163" s="40" t="s">
        <v>1243</v>
      </c>
      <c r="E2163" s="41">
        <v>140.0</v>
      </c>
      <c r="F2163" s="41">
        <v>35.0</v>
      </c>
      <c r="G2163" s="41">
        <v>70.0</v>
      </c>
      <c r="H2163" s="41">
        <v>-3.07733</v>
      </c>
      <c r="I2163" s="41">
        <v>10000.0</v>
      </c>
      <c r="J2163" s="41">
        <v>5000.0</v>
      </c>
      <c r="K2163" s="41">
        <v>1200.0</v>
      </c>
      <c r="L2163" s="41">
        <v>600.0</v>
      </c>
      <c r="M2163" s="41">
        <v>50.0</v>
      </c>
      <c r="N2163" s="40" t="s">
        <v>207</v>
      </c>
      <c r="O2163" s="40" t="s">
        <v>208</v>
      </c>
      <c r="P2163" s="40" t="s">
        <v>212</v>
      </c>
      <c r="Q2163" s="40" t="s">
        <v>210</v>
      </c>
      <c r="R2163" s="40" t="b">
        <v>0</v>
      </c>
      <c r="S2163" s="40" t="s">
        <v>211</v>
      </c>
      <c r="T2163" s="40" t="s">
        <v>212</v>
      </c>
      <c r="U2163" s="41">
        <v>0.1</v>
      </c>
      <c r="V2163" s="41">
        <v>0.9</v>
      </c>
      <c r="W2163" s="41">
        <v>0.2</v>
      </c>
      <c r="X2163" s="41">
        <v>0.4</v>
      </c>
      <c r="Y2163" s="40" t="b">
        <v>0</v>
      </c>
      <c r="Z2163" s="40" t="b">
        <v>1</v>
      </c>
      <c r="AA2163" s="40" t="b">
        <v>0</v>
      </c>
      <c r="AB2163" s="40" t="b">
        <v>0</v>
      </c>
      <c r="AC2163" s="41" t="s">
        <v>13357</v>
      </c>
      <c r="AD2163" s="41" t="s">
        <v>14464</v>
      </c>
      <c r="AE2163" s="41">
        <v>1201.164</v>
      </c>
      <c r="AF2163" s="41">
        <v>-3.3143</v>
      </c>
      <c r="AG2163" s="42">
        <v>3.04E41</v>
      </c>
      <c r="AH2163" s="51">
        <v>0.077005</v>
      </c>
      <c r="AI2163" s="45" t="s">
        <v>14465</v>
      </c>
      <c r="AJ2163" s="40" t="s">
        <v>14466</v>
      </c>
      <c r="AK2163" s="41">
        <v>4939.0</v>
      </c>
      <c r="AL2163" s="40" t="s">
        <v>2224</v>
      </c>
      <c r="AM2163" s="40" t="s">
        <v>7285</v>
      </c>
      <c r="AN2163" s="40" t="s">
        <v>5643</v>
      </c>
      <c r="AO2163" s="44"/>
    </row>
    <row r="2164">
      <c r="A2164" s="41">
        <v>121.0</v>
      </c>
      <c r="B2164" s="42">
        <v>1.67E9</v>
      </c>
      <c r="C2164" s="42">
        <v>3356.0</v>
      </c>
      <c r="D2164" s="40" t="s">
        <v>1243</v>
      </c>
      <c r="E2164" s="41">
        <v>140.0</v>
      </c>
      <c r="F2164" s="41">
        <v>35.0</v>
      </c>
      <c r="G2164" s="41">
        <v>70.0</v>
      </c>
      <c r="H2164" s="41">
        <v>-3.07733</v>
      </c>
      <c r="I2164" s="41">
        <v>10000.0</v>
      </c>
      <c r="J2164" s="41">
        <v>5000.0</v>
      </c>
      <c r="K2164" s="41">
        <v>1200.0</v>
      </c>
      <c r="L2164" s="41">
        <v>600.0</v>
      </c>
      <c r="M2164" s="41">
        <v>50.0</v>
      </c>
      <c r="N2164" s="40" t="s">
        <v>207</v>
      </c>
      <c r="O2164" s="40" t="s">
        <v>1371</v>
      </c>
      <c r="P2164" s="40" t="s">
        <v>7310</v>
      </c>
      <c r="Q2164" s="40" t="s">
        <v>210</v>
      </c>
      <c r="R2164" s="40" t="b">
        <v>0</v>
      </c>
      <c r="S2164" s="40" t="s">
        <v>12879</v>
      </c>
      <c r="T2164" s="40" t="s">
        <v>212</v>
      </c>
      <c r="U2164" s="41">
        <v>0.1</v>
      </c>
      <c r="V2164" s="41">
        <v>0.9</v>
      </c>
      <c r="W2164" s="41">
        <v>0.2</v>
      </c>
      <c r="X2164" s="41">
        <v>0.5</v>
      </c>
      <c r="Y2164" s="40" t="b">
        <v>0</v>
      </c>
      <c r="Z2164" s="40" t="b">
        <v>1</v>
      </c>
      <c r="AA2164" s="40" t="b">
        <v>0</v>
      </c>
      <c r="AB2164" s="40" t="b">
        <v>0</v>
      </c>
      <c r="AC2164" s="41" t="s">
        <v>14467</v>
      </c>
      <c r="AD2164" s="41" t="s">
        <v>14468</v>
      </c>
      <c r="AE2164" s="41">
        <v>1202.596</v>
      </c>
      <c r="AF2164" s="41">
        <v>-3.31645</v>
      </c>
      <c r="AG2164" s="42">
        <v>5.85E41</v>
      </c>
      <c r="AH2164" s="51">
        <v>0.077705</v>
      </c>
      <c r="AI2164" s="45" t="s">
        <v>14469</v>
      </c>
      <c r="AJ2164" s="40" t="s">
        <v>14470</v>
      </c>
      <c r="AK2164" s="41">
        <v>2526.0</v>
      </c>
      <c r="AL2164" s="40" t="s">
        <v>2224</v>
      </c>
      <c r="AM2164" s="40" t="s">
        <v>7285</v>
      </c>
      <c r="AN2164" s="40" t="s">
        <v>5643</v>
      </c>
      <c r="AO2164" s="44"/>
    </row>
    <row r="2165">
      <c r="A2165" s="41">
        <v>71.0</v>
      </c>
      <c r="B2165" s="42">
        <v>1.67E9</v>
      </c>
      <c r="C2165" s="42">
        <v>3356.0</v>
      </c>
      <c r="D2165" s="40" t="s">
        <v>1243</v>
      </c>
      <c r="E2165" s="41">
        <v>140.0</v>
      </c>
      <c r="F2165" s="41">
        <v>35.0</v>
      </c>
      <c r="G2165" s="41">
        <v>70.0</v>
      </c>
      <c r="H2165" s="41">
        <v>-3.07733</v>
      </c>
      <c r="I2165" s="41">
        <v>10000.0</v>
      </c>
      <c r="J2165" s="41">
        <v>5000.0</v>
      </c>
      <c r="K2165" s="41">
        <v>1200.0</v>
      </c>
      <c r="L2165" s="41">
        <v>600.0</v>
      </c>
      <c r="M2165" s="41">
        <v>30.0</v>
      </c>
      <c r="N2165" s="40" t="s">
        <v>207</v>
      </c>
      <c r="O2165" s="40" t="s">
        <v>1371</v>
      </c>
      <c r="P2165" s="40" t="s">
        <v>1372</v>
      </c>
      <c r="Q2165" s="40" t="s">
        <v>210</v>
      </c>
      <c r="R2165" s="40" t="b">
        <v>0</v>
      </c>
      <c r="S2165" s="40" t="s">
        <v>12879</v>
      </c>
      <c r="T2165" s="40" t="s">
        <v>212</v>
      </c>
      <c r="U2165" s="41">
        <v>0.1</v>
      </c>
      <c r="V2165" s="41">
        <v>0.9</v>
      </c>
      <c r="W2165" s="41">
        <v>0.3</v>
      </c>
      <c r="X2165" s="41">
        <v>0.6</v>
      </c>
      <c r="Y2165" s="40" t="b">
        <v>0</v>
      </c>
      <c r="Z2165" s="40" t="b">
        <v>1</v>
      </c>
      <c r="AA2165" s="40" t="b">
        <v>0</v>
      </c>
      <c r="AB2165" s="40" t="b">
        <v>0</v>
      </c>
      <c r="AC2165" s="41" t="s">
        <v>14471</v>
      </c>
      <c r="AD2165" s="41" t="s">
        <v>1164</v>
      </c>
      <c r="AE2165" s="41">
        <v>1202.965</v>
      </c>
      <c r="AF2165" s="41">
        <v>-3.31656</v>
      </c>
      <c r="AG2165" s="42">
        <v>6.93E41</v>
      </c>
      <c r="AH2165" s="51">
        <v>0.077739</v>
      </c>
      <c r="AI2165" s="45" t="s">
        <v>14472</v>
      </c>
      <c r="AJ2165" s="40" t="s">
        <v>14473</v>
      </c>
      <c r="AK2165" s="41">
        <v>4828.0</v>
      </c>
      <c r="AL2165" s="40" t="s">
        <v>2224</v>
      </c>
      <c r="AM2165" s="40" t="s">
        <v>7285</v>
      </c>
      <c r="AN2165" s="40" t="s">
        <v>5643</v>
      </c>
      <c r="AO2165" s="44"/>
    </row>
    <row r="2166">
      <c r="A2166" s="41">
        <v>212.0</v>
      </c>
      <c r="B2166" s="42">
        <v>1.67E9</v>
      </c>
      <c r="C2166" s="42">
        <v>3356.0</v>
      </c>
      <c r="D2166" s="40" t="s">
        <v>1243</v>
      </c>
      <c r="E2166" s="41">
        <v>140.0</v>
      </c>
      <c r="F2166" s="41">
        <v>35.0</v>
      </c>
      <c r="G2166" s="41">
        <v>70.0</v>
      </c>
      <c r="H2166" s="41">
        <v>-3.07733</v>
      </c>
      <c r="I2166" s="41">
        <v>10000.0</v>
      </c>
      <c r="J2166" s="41">
        <v>5000.0</v>
      </c>
      <c r="K2166" s="41">
        <v>1200.0</v>
      </c>
      <c r="L2166" s="41">
        <v>600.0</v>
      </c>
      <c r="M2166" s="41">
        <v>100.0</v>
      </c>
      <c r="N2166" s="40" t="s">
        <v>207</v>
      </c>
      <c r="O2166" s="40" t="s">
        <v>1371</v>
      </c>
      <c r="P2166" s="40" t="s">
        <v>7310</v>
      </c>
      <c r="Q2166" s="40" t="s">
        <v>210</v>
      </c>
      <c r="R2166" s="40" t="b">
        <v>0</v>
      </c>
      <c r="S2166" s="40" t="s">
        <v>12879</v>
      </c>
      <c r="T2166" s="40" t="s">
        <v>212</v>
      </c>
      <c r="U2166" s="41">
        <v>0.1</v>
      </c>
      <c r="V2166" s="41">
        <v>0.9</v>
      </c>
      <c r="W2166" s="41">
        <v>0.2</v>
      </c>
      <c r="X2166" s="41">
        <v>0.6</v>
      </c>
      <c r="Y2166" s="40" t="b">
        <v>0</v>
      </c>
      <c r="Z2166" s="40" t="b">
        <v>1</v>
      </c>
      <c r="AA2166" s="40" t="b">
        <v>0</v>
      </c>
      <c r="AB2166" s="40" t="b">
        <v>0</v>
      </c>
      <c r="AC2166" s="41" t="s">
        <v>14474</v>
      </c>
      <c r="AD2166" s="41" t="s">
        <v>14475</v>
      </c>
      <c r="AE2166" s="41">
        <v>1203.217</v>
      </c>
      <c r="AF2166" s="41">
        <v>-3.31674</v>
      </c>
      <c r="AG2166" s="42">
        <v>1.6E41</v>
      </c>
      <c r="AH2166" s="51">
        <v>0.0778</v>
      </c>
      <c r="AI2166" s="45" t="s">
        <v>14476</v>
      </c>
      <c r="AJ2166" s="40" t="s">
        <v>14477</v>
      </c>
      <c r="AK2166" s="41">
        <v>1213.0</v>
      </c>
      <c r="AL2166" s="40" t="s">
        <v>2224</v>
      </c>
      <c r="AM2166" s="40" t="s">
        <v>7285</v>
      </c>
      <c r="AN2166" s="40" t="s">
        <v>5643</v>
      </c>
      <c r="AO2166" s="44"/>
    </row>
    <row r="2167">
      <c r="A2167" s="41">
        <v>216.0</v>
      </c>
      <c r="B2167" s="42">
        <v>1.67E9</v>
      </c>
      <c r="C2167" s="42">
        <v>3356.0</v>
      </c>
      <c r="D2167" s="40" t="s">
        <v>1243</v>
      </c>
      <c r="E2167" s="41">
        <v>140.0</v>
      </c>
      <c r="F2167" s="41">
        <v>35.0</v>
      </c>
      <c r="G2167" s="41">
        <v>70.0</v>
      </c>
      <c r="H2167" s="41">
        <v>-3.07733</v>
      </c>
      <c r="I2167" s="41">
        <v>10000.0</v>
      </c>
      <c r="J2167" s="41">
        <v>5000.0</v>
      </c>
      <c r="K2167" s="41">
        <v>1200.0</v>
      </c>
      <c r="L2167" s="41">
        <v>600.0</v>
      </c>
      <c r="M2167" s="41">
        <v>100.0</v>
      </c>
      <c r="N2167" s="40" t="s">
        <v>207</v>
      </c>
      <c r="O2167" s="40" t="s">
        <v>208</v>
      </c>
      <c r="P2167" s="40" t="s">
        <v>7305</v>
      </c>
      <c r="Q2167" s="40" t="s">
        <v>210</v>
      </c>
      <c r="R2167" s="40" t="b">
        <v>0</v>
      </c>
      <c r="S2167" s="40" t="s">
        <v>211</v>
      </c>
      <c r="T2167" s="40" t="s">
        <v>212</v>
      </c>
      <c r="U2167" s="41">
        <v>0.1</v>
      </c>
      <c r="V2167" s="41">
        <v>0.9</v>
      </c>
      <c r="W2167" s="41">
        <v>0.1</v>
      </c>
      <c r="X2167" s="41">
        <v>0.4</v>
      </c>
      <c r="Y2167" s="40" t="b">
        <v>0</v>
      </c>
      <c r="Z2167" s="40" t="b">
        <v>1</v>
      </c>
      <c r="AA2167" s="40" t="b">
        <v>0</v>
      </c>
      <c r="AB2167" s="40" t="b">
        <v>0</v>
      </c>
      <c r="AC2167" s="41" t="s">
        <v>14478</v>
      </c>
      <c r="AD2167" s="41" t="s">
        <v>14479</v>
      </c>
      <c r="AE2167" s="41">
        <v>1202.295</v>
      </c>
      <c r="AF2167" s="41">
        <v>-3.31712</v>
      </c>
      <c r="AG2167" s="42">
        <v>1.39E42</v>
      </c>
      <c r="AH2167" s="51">
        <v>0.077923</v>
      </c>
      <c r="AI2167" s="45" t="s">
        <v>14480</v>
      </c>
      <c r="AJ2167" s="40" t="s">
        <v>14481</v>
      </c>
      <c r="AK2167" s="41">
        <v>2381.0</v>
      </c>
      <c r="AL2167" s="40" t="s">
        <v>2224</v>
      </c>
      <c r="AM2167" s="40" t="s">
        <v>7285</v>
      </c>
      <c r="AN2167" s="40" t="s">
        <v>5643</v>
      </c>
      <c r="AO2167" s="44"/>
    </row>
    <row r="2168">
      <c r="A2168" s="41">
        <v>60.0</v>
      </c>
      <c r="B2168" s="42">
        <v>1.67E9</v>
      </c>
      <c r="C2168" s="42">
        <v>3356.0</v>
      </c>
      <c r="D2168" s="40" t="s">
        <v>1243</v>
      </c>
      <c r="E2168" s="41">
        <v>140.0</v>
      </c>
      <c r="F2168" s="41">
        <v>35.0</v>
      </c>
      <c r="G2168" s="41">
        <v>70.0</v>
      </c>
      <c r="H2168" s="41">
        <v>-3.07733</v>
      </c>
      <c r="I2168" s="41">
        <v>10000.0</v>
      </c>
      <c r="J2168" s="41">
        <v>5000.0</v>
      </c>
      <c r="K2168" s="41">
        <v>1200.0</v>
      </c>
      <c r="L2168" s="41">
        <v>600.0</v>
      </c>
      <c r="M2168" s="41">
        <v>30.0</v>
      </c>
      <c r="N2168" s="40" t="s">
        <v>207</v>
      </c>
      <c r="O2168" s="40" t="s">
        <v>1371</v>
      </c>
      <c r="P2168" s="40" t="s">
        <v>1372</v>
      </c>
      <c r="Q2168" s="40" t="s">
        <v>210</v>
      </c>
      <c r="R2168" s="40" t="b">
        <v>0</v>
      </c>
      <c r="S2168" s="40" t="s">
        <v>211</v>
      </c>
      <c r="T2168" s="40" t="s">
        <v>212</v>
      </c>
      <c r="U2168" s="41">
        <v>0.1</v>
      </c>
      <c r="V2168" s="41">
        <v>0.9</v>
      </c>
      <c r="W2168" s="41">
        <v>0.3</v>
      </c>
      <c r="X2168" s="41">
        <v>0.4</v>
      </c>
      <c r="Y2168" s="40" t="b">
        <v>0</v>
      </c>
      <c r="Z2168" s="40" t="b">
        <v>1</v>
      </c>
      <c r="AA2168" s="40" t="b">
        <v>0</v>
      </c>
      <c r="AB2168" s="40" t="b">
        <v>0</v>
      </c>
      <c r="AC2168" s="41" t="s">
        <v>14482</v>
      </c>
      <c r="AD2168" s="41" t="s">
        <v>14483</v>
      </c>
      <c r="AE2168" s="41">
        <v>1203.746</v>
      </c>
      <c r="AF2168" s="41">
        <v>-3.31788</v>
      </c>
      <c r="AG2168" s="42">
        <v>4.0E41</v>
      </c>
      <c r="AH2168" s="51">
        <v>0.07817</v>
      </c>
      <c r="AI2168" s="45" t="s">
        <v>14484</v>
      </c>
      <c r="AJ2168" s="40" t="s">
        <v>14485</v>
      </c>
      <c r="AK2168" s="41">
        <v>8177.0</v>
      </c>
      <c r="AL2168" s="40" t="s">
        <v>2224</v>
      </c>
      <c r="AM2168" s="40" t="s">
        <v>7285</v>
      </c>
      <c r="AN2168" s="40" t="s">
        <v>5643</v>
      </c>
      <c r="AO2168" s="44"/>
    </row>
    <row r="2169">
      <c r="A2169" s="41">
        <v>65.0</v>
      </c>
      <c r="B2169" s="42">
        <v>1.67E9</v>
      </c>
      <c r="C2169" s="42">
        <v>3356.0</v>
      </c>
      <c r="D2169" s="40" t="s">
        <v>1243</v>
      </c>
      <c r="E2169" s="41">
        <v>140.0</v>
      </c>
      <c r="F2169" s="41">
        <v>35.0</v>
      </c>
      <c r="G2169" s="41">
        <v>70.0</v>
      </c>
      <c r="H2169" s="41">
        <v>-3.07733</v>
      </c>
      <c r="I2169" s="41">
        <v>10000.0</v>
      </c>
      <c r="J2169" s="41">
        <v>5000.0</v>
      </c>
      <c r="K2169" s="41">
        <v>1200.0</v>
      </c>
      <c r="L2169" s="41">
        <v>600.0</v>
      </c>
      <c r="M2169" s="41">
        <v>30.0</v>
      </c>
      <c r="N2169" s="40" t="s">
        <v>207</v>
      </c>
      <c r="O2169" s="40" t="s">
        <v>1371</v>
      </c>
      <c r="P2169" s="40" t="s">
        <v>1372</v>
      </c>
      <c r="Q2169" s="40" t="s">
        <v>210</v>
      </c>
      <c r="R2169" s="40" t="b">
        <v>0</v>
      </c>
      <c r="S2169" s="40" t="s">
        <v>12879</v>
      </c>
      <c r="T2169" s="40" t="s">
        <v>212</v>
      </c>
      <c r="U2169" s="41">
        <v>0.1</v>
      </c>
      <c r="V2169" s="41">
        <v>0.9</v>
      </c>
      <c r="W2169" s="41">
        <v>0.1</v>
      </c>
      <c r="X2169" s="41">
        <v>0.6</v>
      </c>
      <c r="Y2169" s="40" t="b">
        <v>0</v>
      </c>
      <c r="Z2169" s="40" t="b">
        <v>1</v>
      </c>
      <c r="AA2169" s="40" t="b">
        <v>0</v>
      </c>
      <c r="AB2169" s="40" t="b">
        <v>0</v>
      </c>
      <c r="AC2169" s="41" t="s">
        <v>14486</v>
      </c>
      <c r="AD2169" s="41" t="s">
        <v>14487</v>
      </c>
      <c r="AE2169" s="41">
        <v>1203.225</v>
      </c>
      <c r="AF2169" s="41">
        <v>-3.31849</v>
      </c>
      <c r="AG2169" s="42">
        <v>1.18E42</v>
      </c>
      <c r="AH2169" s="51">
        <v>0.078367</v>
      </c>
      <c r="AI2169" s="45" t="s">
        <v>14488</v>
      </c>
      <c r="AJ2169" s="44" t="s">
        <v>397</v>
      </c>
      <c r="AK2169" s="41">
        <v>5005.0</v>
      </c>
      <c r="AL2169" s="40" t="s">
        <v>2224</v>
      </c>
      <c r="AM2169" s="40" t="s">
        <v>7285</v>
      </c>
      <c r="AN2169" s="40" t="s">
        <v>5643</v>
      </c>
      <c r="AO2169" s="44"/>
    </row>
    <row r="2170">
      <c r="A2170" s="41">
        <v>268.0</v>
      </c>
      <c r="B2170" s="42">
        <v>1.67E9</v>
      </c>
      <c r="C2170" s="42">
        <v>3356.0</v>
      </c>
      <c r="D2170" s="40" t="s">
        <v>1243</v>
      </c>
      <c r="E2170" s="41">
        <v>140.0</v>
      </c>
      <c r="F2170" s="41">
        <v>35.0</v>
      </c>
      <c r="G2170" s="41">
        <v>70.0</v>
      </c>
      <c r="H2170" s="41">
        <v>-3.07733</v>
      </c>
      <c r="I2170" s="41">
        <v>10000.0</v>
      </c>
      <c r="J2170" s="41">
        <v>5000.0</v>
      </c>
      <c r="K2170" s="41">
        <v>1200.0</v>
      </c>
      <c r="L2170" s="41">
        <v>600.0</v>
      </c>
      <c r="M2170" s="41">
        <v>100.0</v>
      </c>
      <c r="N2170" s="40" t="s">
        <v>207</v>
      </c>
      <c r="O2170" s="40" t="s">
        <v>1371</v>
      </c>
      <c r="P2170" s="40" t="s">
        <v>212</v>
      </c>
      <c r="Q2170" s="40" t="s">
        <v>210</v>
      </c>
      <c r="R2170" s="40" t="b">
        <v>0</v>
      </c>
      <c r="S2170" s="40" t="s">
        <v>12879</v>
      </c>
      <c r="T2170" s="40" t="s">
        <v>212</v>
      </c>
      <c r="U2170" s="41">
        <v>0.1</v>
      </c>
      <c r="V2170" s="41">
        <v>0.9</v>
      </c>
      <c r="W2170" s="41">
        <v>0.3</v>
      </c>
      <c r="X2170" s="41">
        <v>0.5</v>
      </c>
      <c r="Y2170" s="40" t="b">
        <v>0</v>
      </c>
      <c r="Z2170" s="40" t="b">
        <v>1</v>
      </c>
      <c r="AA2170" s="40" t="b">
        <v>0</v>
      </c>
      <c r="AB2170" s="40" t="b">
        <v>0</v>
      </c>
      <c r="AC2170" s="41" t="s">
        <v>14489</v>
      </c>
      <c r="AD2170" s="41" t="s">
        <v>14490</v>
      </c>
      <c r="AE2170" s="41">
        <v>1201.099</v>
      </c>
      <c r="AF2170" s="41">
        <v>-3.31947</v>
      </c>
      <c r="AG2170" s="42">
        <v>7.94E41</v>
      </c>
      <c r="AH2170" s="51">
        <v>0.078686</v>
      </c>
      <c r="AI2170" s="45" t="s">
        <v>14491</v>
      </c>
      <c r="AJ2170" s="40" t="s">
        <v>14492</v>
      </c>
      <c r="AK2170" s="41">
        <v>1953.0</v>
      </c>
      <c r="AL2170" s="40" t="s">
        <v>2224</v>
      </c>
      <c r="AM2170" s="40" t="s">
        <v>7285</v>
      </c>
      <c r="AN2170" s="40" t="s">
        <v>5643</v>
      </c>
      <c r="AO2170" s="44"/>
    </row>
    <row r="2171">
      <c r="A2171" s="41">
        <v>74.0</v>
      </c>
      <c r="B2171" s="42">
        <v>1.67E9</v>
      </c>
      <c r="C2171" s="42">
        <v>3356.0</v>
      </c>
      <c r="D2171" s="40" t="s">
        <v>1243</v>
      </c>
      <c r="E2171" s="41">
        <v>140.0</v>
      </c>
      <c r="F2171" s="41">
        <v>35.0</v>
      </c>
      <c r="G2171" s="41">
        <v>70.0</v>
      </c>
      <c r="H2171" s="41">
        <v>-3.07733</v>
      </c>
      <c r="I2171" s="41">
        <v>10000.0</v>
      </c>
      <c r="J2171" s="41">
        <v>5000.0</v>
      </c>
      <c r="K2171" s="41">
        <v>1200.0</v>
      </c>
      <c r="L2171" s="41">
        <v>600.0</v>
      </c>
      <c r="M2171" s="41">
        <v>30.0</v>
      </c>
      <c r="N2171" s="40" t="s">
        <v>207</v>
      </c>
      <c r="O2171" s="40" t="s">
        <v>1371</v>
      </c>
      <c r="P2171" s="40" t="s">
        <v>212</v>
      </c>
      <c r="Q2171" s="40" t="s">
        <v>210</v>
      </c>
      <c r="R2171" s="40" t="b">
        <v>0</v>
      </c>
      <c r="S2171" s="40" t="s">
        <v>211</v>
      </c>
      <c r="T2171" s="40" t="s">
        <v>212</v>
      </c>
      <c r="U2171" s="41">
        <v>0.1</v>
      </c>
      <c r="V2171" s="41">
        <v>0.9</v>
      </c>
      <c r="W2171" s="41">
        <v>0.1</v>
      </c>
      <c r="X2171" s="41">
        <v>0.6</v>
      </c>
      <c r="Y2171" s="40" t="b">
        <v>0</v>
      </c>
      <c r="Z2171" s="40" t="b">
        <v>1</v>
      </c>
      <c r="AA2171" s="40" t="b">
        <v>0</v>
      </c>
      <c r="AB2171" s="40" t="b">
        <v>0</v>
      </c>
      <c r="AC2171" s="41" t="s">
        <v>14493</v>
      </c>
      <c r="AD2171" s="41" t="s">
        <v>8265</v>
      </c>
      <c r="AE2171" s="41">
        <v>1201.878</v>
      </c>
      <c r="AF2171" s="41">
        <v>-3.3202</v>
      </c>
      <c r="AG2171" s="42">
        <v>1.39E41</v>
      </c>
      <c r="AH2171" s="51">
        <v>0.078924</v>
      </c>
      <c r="AI2171" s="45" t="s">
        <v>14494</v>
      </c>
      <c r="AJ2171" s="44" t="s">
        <v>397</v>
      </c>
      <c r="AK2171" s="41">
        <v>5449.0</v>
      </c>
      <c r="AL2171" s="40" t="s">
        <v>2224</v>
      </c>
      <c r="AM2171" s="40" t="s">
        <v>7285</v>
      </c>
      <c r="AN2171" s="40" t="s">
        <v>5643</v>
      </c>
      <c r="AO2171" s="44"/>
    </row>
    <row r="2172">
      <c r="A2172" s="41">
        <v>164.0</v>
      </c>
      <c r="B2172" s="42">
        <v>1.67E9</v>
      </c>
      <c r="C2172" s="42">
        <v>3356.0</v>
      </c>
      <c r="D2172" s="40" t="s">
        <v>1243</v>
      </c>
      <c r="E2172" s="41">
        <v>140.0</v>
      </c>
      <c r="F2172" s="41">
        <v>35.0</v>
      </c>
      <c r="G2172" s="41">
        <v>70.0</v>
      </c>
      <c r="H2172" s="41">
        <v>-3.07733</v>
      </c>
      <c r="I2172" s="41">
        <v>10000.0</v>
      </c>
      <c r="J2172" s="41">
        <v>5000.0</v>
      </c>
      <c r="K2172" s="41">
        <v>1200.0</v>
      </c>
      <c r="L2172" s="41">
        <v>600.0</v>
      </c>
      <c r="M2172" s="41">
        <v>50.0</v>
      </c>
      <c r="N2172" s="40" t="s">
        <v>207</v>
      </c>
      <c r="O2172" s="40" t="s">
        <v>1371</v>
      </c>
      <c r="P2172" s="40" t="s">
        <v>212</v>
      </c>
      <c r="Q2172" s="40" t="s">
        <v>210</v>
      </c>
      <c r="R2172" s="40" t="b">
        <v>0</v>
      </c>
      <c r="S2172" s="40" t="s">
        <v>211</v>
      </c>
      <c r="T2172" s="40" t="s">
        <v>212</v>
      </c>
      <c r="U2172" s="41">
        <v>0.1</v>
      </c>
      <c r="V2172" s="41">
        <v>0.9</v>
      </c>
      <c r="W2172" s="41">
        <v>0.1</v>
      </c>
      <c r="X2172" s="41">
        <v>0.6</v>
      </c>
      <c r="Y2172" s="40" t="b">
        <v>0</v>
      </c>
      <c r="Z2172" s="40" t="b">
        <v>1</v>
      </c>
      <c r="AA2172" s="40" t="b">
        <v>0</v>
      </c>
      <c r="AB2172" s="40" t="b">
        <v>0</v>
      </c>
      <c r="AC2172" s="41" t="s">
        <v>14495</v>
      </c>
      <c r="AD2172" s="41" t="s">
        <v>14496</v>
      </c>
      <c r="AE2172" s="41">
        <v>1203.262</v>
      </c>
      <c r="AF2172" s="41">
        <v>-3.32288</v>
      </c>
      <c r="AG2172" s="42">
        <v>1.39E42</v>
      </c>
      <c r="AH2172" s="51">
        <v>0.079796</v>
      </c>
      <c r="AI2172" s="45" t="s">
        <v>14497</v>
      </c>
      <c r="AJ2172" s="44" t="s">
        <v>397</v>
      </c>
      <c r="AK2172" s="41">
        <v>3163.0</v>
      </c>
      <c r="AL2172" s="40" t="s">
        <v>2224</v>
      </c>
      <c r="AM2172" s="40" t="s">
        <v>7285</v>
      </c>
      <c r="AN2172" s="40" t="s">
        <v>5643</v>
      </c>
      <c r="AO2172" s="44"/>
    </row>
    <row r="2173">
      <c r="A2173" s="41">
        <v>226.0</v>
      </c>
      <c r="B2173" s="42">
        <v>1.67E9</v>
      </c>
      <c r="C2173" s="42">
        <v>3356.0</v>
      </c>
      <c r="D2173" s="40" t="s">
        <v>1243</v>
      </c>
      <c r="E2173" s="41">
        <v>140.0</v>
      </c>
      <c r="F2173" s="41">
        <v>35.0</v>
      </c>
      <c r="G2173" s="41">
        <v>70.0</v>
      </c>
      <c r="H2173" s="41">
        <v>-3.07733</v>
      </c>
      <c r="I2173" s="41">
        <v>10000.0</v>
      </c>
      <c r="J2173" s="41">
        <v>5000.0</v>
      </c>
      <c r="K2173" s="41">
        <v>1200.0</v>
      </c>
      <c r="L2173" s="41">
        <v>600.0</v>
      </c>
      <c r="M2173" s="41">
        <v>100.0</v>
      </c>
      <c r="N2173" s="40" t="s">
        <v>207</v>
      </c>
      <c r="O2173" s="40" t="s">
        <v>208</v>
      </c>
      <c r="P2173" s="40" t="s">
        <v>7305</v>
      </c>
      <c r="Q2173" s="40" t="s">
        <v>210</v>
      </c>
      <c r="R2173" s="40" t="b">
        <v>0</v>
      </c>
      <c r="S2173" s="40" t="s">
        <v>12879</v>
      </c>
      <c r="T2173" s="40" t="s">
        <v>212</v>
      </c>
      <c r="U2173" s="41">
        <v>0.1</v>
      </c>
      <c r="V2173" s="41">
        <v>0.9</v>
      </c>
      <c r="W2173" s="41">
        <v>0.1</v>
      </c>
      <c r="X2173" s="41">
        <v>0.5</v>
      </c>
      <c r="Y2173" s="40" t="b">
        <v>0</v>
      </c>
      <c r="Z2173" s="40" t="b">
        <v>1</v>
      </c>
      <c r="AA2173" s="40" t="b">
        <v>0</v>
      </c>
      <c r="AB2173" s="40" t="b">
        <v>0</v>
      </c>
      <c r="AC2173" s="41" t="s">
        <v>14498</v>
      </c>
      <c r="AD2173" s="41" t="s">
        <v>14499</v>
      </c>
      <c r="AE2173" s="41">
        <v>1203.443</v>
      </c>
      <c r="AF2173" s="41">
        <v>-3.32594</v>
      </c>
      <c r="AG2173" s="42">
        <v>1.2E42</v>
      </c>
      <c r="AH2173" s="51">
        <v>0.08079</v>
      </c>
      <c r="AI2173" s="45" t="s">
        <v>14500</v>
      </c>
      <c r="AJ2173" s="40" t="s">
        <v>14501</v>
      </c>
      <c r="AK2173" s="41">
        <v>1823.0</v>
      </c>
      <c r="AL2173" s="40" t="s">
        <v>2224</v>
      </c>
      <c r="AM2173" s="40" t="s">
        <v>7285</v>
      </c>
      <c r="AN2173" s="40" t="s">
        <v>5643</v>
      </c>
      <c r="AO2173" s="44"/>
    </row>
    <row r="2174">
      <c r="A2174" s="41">
        <v>269.0</v>
      </c>
      <c r="B2174" s="42">
        <v>1.67E9</v>
      </c>
      <c r="C2174" s="41">
        <v>3356.0</v>
      </c>
      <c r="D2174" s="40" t="s">
        <v>1243</v>
      </c>
      <c r="E2174" s="41">
        <v>140.0</v>
      </c>
      <c r="F2174" s="41">
        <v>35.0</v>
      </c>
      <c r="G2174" s="41">
        <v>70.0</v>
      </c>
      <c r="H2174" s="41">
        <v>-3.07733</v>
      </c>
      <c r="I2174" s="41">
        <v>10000.0</v>
      </c>
      <c r="J2174" s="41">
        <v>5000.0</v>
      </c>
      <c r="K2174" s="41">
        <v>1200.0</v>
      </c>
      <c r="L2174" s="41">
        <v>600.0</v>
      </c>
      <c r="M2174" s="41">
        <v>100.0</v>
      </c>
      <c r="N2174" s="40" t="s">
        <v>207</v>
      </c>
      <c r="O2174" s="40" t="s">
        <v>208</v>
      </c>
      <c r="P2174" s="40" t="s">
        <v>212</v>
      </c>
      <c r="Q2174" s="40" t="s">
        <v>8686</v>
      </c>
      <c r="R2174" s="40" t="b">
        <v>0</v>
      </c>
      <c r="S2174" s="40" t="s">
        <v>12879</v>
      </c>
      <c r="T2174" s="40" t="s">
        <v>212</v>
      </c>
      <c r="U2174" s="41">
        <v>0.1</v>
      </c>
      <c r="V2174" s="41">
        <v>0.9</v>
      </c>
      <c r="W2174" s="41">
        <v>0.3</v>
      </c>
      <c r="X2174" s="41">
        <v>0.6</v>
      </c>
      <c r="Y2174" s="40" t="b">
        <v>0</v>
      </c>
      <c r="Z2174" s="40" t="b">
        <v>1</v>
      </c>
      <c r="AA2174" s="40" t="b">
        <v>0</v>
      </c>
      <c r="AB2174" s="40" t="b">
        <v>0</v>
      </c>
      <c r="AC2174" s="41" t="s">
        <v>14502</v>
      </c>
      <c r="AD2174" s="41" t="s">
        <v>11145</v>
      </c>
      <c r="AE2174" s="41">
        <v>992.9701</v>
      </c>
      <c r="AF2174" s="41">
        <v>-3.32861</v>
      </c>
      <c r="AG2174" s="42">
        <v>9.94E41</v>
      </c>
      <c r="AH2174" s="51">
        <v>0.081657</v>
      </c>
      <c r="AI2174" s="40" t="s">
        <v>14503</v>
      </c>
      <c r="AJ2174" s="40" t="s">
        <v>14504</v>
      </c>
      <c r="AK2174" s="41">
        <v>10000.0</v>
      </c>
      <c r="AL2174" s="40" t="s">
        <v>216</v>
      </c>
      <c r="AM2174" s="40" t="s">
        <v>7285</v>
      </c>
      <c r="AN2174" s="40" t="s">
        <v>5627</v>
      </c>
      <c r="AO2174" s="44"/>
    </row>
    <row r="2175">
      <c r="A2175" s="41">
        <v>186.0</v>
      </c>
      <c r="B2175" s="42">
        <v>1.67E9</v>
      </c>
      <c r="C2175" s="42">
        <v>3356.0</v>
      </c>
      <c r="D2175" s="40" t="s">
        <v>1243</v>
      </c>
      <c r="E2175" s="41">
        <v>140.0</v>
      </c>
      <c r="F2175" s="41">
        <v>35.0</v>
      </c>
      <c r="G2175" s="41">
        <v>70.0</v>
      </c>
      <c r="H2175" s="41">
        <v>-3.07733</v>
      </c>
      <c r="I2175" s="41">
        <v>10000.0</v>
      </c>
      <c r="J2175" s="41">
        <v>5000.0</v>
      </c>
      <c r="K2175" s="41">
        <v>1200.0</v>
      </c>
      <c r="L2175" s="41">
        <v>600.0</v>
      </c>
      <c r="M2175" s="41">
        <v>100.0</v>
      </c>
      <c r="N2175" s="40" t="s">
        <v>207</v>
      </c>
      <c r="O2175" s="40" t="s">
        <v>208</v>
      </c>
      <c r="P2175" s="40" t="s">
        <v>209</v>
      </c>
      <c r="Q2175" s="40" t="s">
        <v>210</v>
      </c>
      <c r="R2175" s="40" t="b">
        <v>0</v>
      </c>
      <c r="S2175" s="40" t="s">
        <v>211</v>
      </c>
      <c r="T2175" s="40" t="s">
        <v>212</v>
      </c>
      <c r="U2175" s="41">
        <v>0.1</v>
      </c>
      <c r="V2175" s="41">
        <v>0.9</v>
      </c>
      <c r="W2175" s="41">
        <v>0.3</v>
      </c>
      <c r="X2175" s="41">
        <v>0.4</v>
      </c>
      <c r="Y2175" s="40" t="b">
        <v>0</v>
      </c>
      <c r="Z2175" s="40" t="b">
        <v>1</v>
      </c>
      <c r="AA2175" s="40" t="b">
        <v>0</v>
      </c>
      <c r="AB2175" s="40" t="b">
        <v>0</v>
      </c>
      <c r="AC2175" s="41" t="s">
        <v>14505</v>
      </c>
      <c r="AD2175" s="41" t="s">
        <v>14506</v>
      </c>
      <c r="AE2175" s="41">
        <v>1202.991</v>
      </c>
      <c r="AF2175" s="41">
        <v>-3.32978</v>
      </c>
      <c r="AG2175" s="42">
        <v>6.71E41</v>
      </c>
      <c r="AH2175" s="51">
        <v>0.082036</v>
      </c>
      <c r="AI2175" s="45" t="s">
        <v>14507</v>
      </c>
      <c r="AJ2175" s="40" t="s">
        <v>14508</v>
      </c>
      <c r="AK2175" s="41">
        <v>2430.0</v>
      </c>
      <c r="AL2175" s="40" t="s">
        <v>2224</v>
      </c>
      <c r="AM2175" s="40" t="s">
        <v>7285</v>
      </c>
      <c r="AN2175" s="40" t="s">
        <v>5643</v>
      </c>
      <c r="AO2175" s="44"/>
    </row>
    <row r="2176">
      <c r="A2176" s="41">
        <v>265.0</v>
      </c>
      <c r="B2176" s="42">
        <v>1.67E9</v>
      </c>
      <c r="C2176" s="42">
        <v>3356.0</v>
      </c>
      <c r="D2176" s="40" t="s">
        <v>1243</v>
      </c>
      <c r="E2176" s="41">
        <v>140.0</v>
      </c>
      <c r="F2176" s="41">
        <v>35.0</v>
      </c>
      <c r="G2176" s="41">
        <v>70.0</v>
      </c>
      <c r="H2176" s="41">
        <v>-3.07733</v>
      </c>
      <c r="I2176" s="41">
        <v>10000.0</v>
      </c>
      <c r="J2176" s="41">
        <v>5000.0</v>
      </c>
      <c r="K2176" s="41">
        <v>1200.0</v>
      </c>
      <c r="L2176" s="41">
        <v>600.0</v>
      </c>
      <c r="M2176" s="41">
        <v>100.0</v>
      </c>
      <c r="N2176" s="40" t="s">
        <v>207</v>
      </c>
      <c r="O2176" s="40" t="s">
        <v>1371</v>
      </c>
      <c r="P2176" s="40" t="s">
        <v>212</v>
      </c>
      <c r="Q2176" s="40" t="s">
        <v>210</v>
      </c>
      <c r="R2176" s="40" t="b">
        <v>0</v>
      </c>
      <c r="S2176" s="40" t="s">
        <v>12879</v>
      </c>
      <c r="T2176" s="40" t="s">
        <v>212</v>
      </c>
      <c r="U2176" s="41">
        <v>0.1</v>
      </c>
      <c r="V2176" s="41">
        <v>0.9</v>
      </c>
      <c r="W2176" s="41">
        <v>0.2</v>
      </c>
      <c r="X2176" s="41">
        <v>0.5</v>
      </c>
      <c r="Y2176" s="40" t="b">
        <v>0</v>
      </c>
      <c r="Z2176" s="40" t="b">
        <v>1</v>
      </c>
      <c r="AA2176" s="40" t="b">
        <v>0</v>
      </c>
      <c r="AB2176" s="40" t="b">
        <v>0</v>
      </c>
      <c r="AC2176" s="41" t="s">
        <v>14509</v>
      </c>
      <c r="AD2176" s="41" t="s">
        <v>14510</v>
      </c>
      <c r="AE2176" s="41">
        <v>1203.749</v>
      </c>
      <c r="AF2176" s="41">
        <v>-3.32983</v>
      </c>
      <c r="AG2176" s="42">
        <v>1.39E42</v>
      </c>
      <c r="AH2176" s="51">
        <v>0.082052</v>
      </c>
      <c r="AI2176" s="45" t="s">
        <v>14511</v>
      </c>
      <c r="AJ2176" s="40" t="s">
        <v>14512</v>
      </c>
      <c r="AK2176" s="41">
        <v>1849.0</v>
      </c>
      <c r="AL2176" s="40" t="s">
        <v>2224</v>
      </c>
      <c r="AM2176" s="40" t="s">
        <v>7285</v>
      </c>
      <c r="AN2176" s="40" t="s">
        <v>5643</v>
      </c>
      <c r="AO2176" s="44"/>
    </row>
    <row r="2177">
      <c r="A2177" s="41">
        <v>145.0</v>
      </c>
      <c r="B2177" s="42">
        <v>1.67E9</v>
      </c>
      <c r="C2177" s="42">
        <v>3356.0</v>
      </c>
      <c r="D2177" s="40" t="s">
        <v>1243</v>
      </c>
      <c r="E2177" s="41">
        <v>140.0</v>
      </c>
      <c r="F2177" s="41">
        <v>35.0</v>
      </c>
      <c r="G2177" s="41">
        <v>70.0</v>
      </c>
      <c r="H2177" s="41">
        <v>-3.07733</v>
      </c>
      <c r="I2177" s="41">
        <v>10000.0</v>
      </c>
      <c r="J2177" s="41">
        <v>5000.0</v>
      </c>
      <c r="K2177" s="41">
        <v>1200.0</v>
      </c>
      <c r="L2177" s="41">
        <v>600.0</v>
      </c>
      <c r="M2177" s="41">
        <v>50.0</v>
      </c>
      <c r="N2177" s="40" t="s">
        <v>207</v>
      </c>
      <c r="O2177" s="40" t="s">
        <v>1371</v>
      </c>
      <c r="P2177" s="40" t="s">
        <v>1372</v>
      </c>
      <c r="Q2177" s="40" t="s">
        <v>210</v>
      </c>
      <c r="R2177" s="40" t="b">
        <v>0</v>
      </c>
      <c r="S2177" s="40" t="s">
        <v>211</v>
      </c>
      <c r="T2177" s="40" t="s">
        <v>212</v>
      </c>
      <c r="U2177" s="41">
        <v>0.1</v>
      </c>
      <c r="V2177" s="41">
        <v>0.9</v>
      </c>
      <c r="W2177" s="41">
        <v>0.1</v>
      </c>
      <c r="X2177" s="41">
        <v>0.5</v>
      </c>
      <c r="Y2177" s="40" t="b">
        <v>0</v>
      </c>
      <c r="Z2177" s="40" t="b">
        <v>1</v>
      </c>
      <c r="AA2177" s="40" t="b">
        <v>0</v>
      </c>
      <c r="AB2177" s="40" t="b">
        <v>0</v>
      </c>
      <c r="AC2177" s="41" t="s">
        <v>14513</v>
      </c>
      <c r="AD2177" s="41" t="s">
        <v>14514</v>
      </c>
      <c r="AE2177" s="41">
        <v>1202.29</v>
      </c>
      <c r="AF2177" s="41">
        <v>-3.33051</v>
      </c>
      <c r="AG2177" s="42">
        <v>1.37E42</v>
      </c>
      <c r="AH2177" s="51">
        <v>0.082275</v>
      </c>
      <c r="AI2177" s="45" t="s">
        <v>14515</v>
      </c>
      <c r="AJ2177" s="44" t="s">
        <v>397</v>
      </c>
      <c r="AK2177" s="41">
        <v>3952.0</v>
      </c>
      <c r="AL2177" s="40" t="s">
        <v>2224</v>
      </c>
      <c r="AM2177" s="40" t="s">
        <v>7285</v>
      </c>
      <c r="AN2177" s="40" t="s">
        <v>5643</v>
      </c>
      <c r="AO2177" s="44"/>
    </row>
    <row r="2178">
      <c r="A2178" s="41">
        <v>257.0</v>
      </c>
      <c r="B2178" s="42">
        <v>1.67E9</v>
      </c>
      <c r="C2178" s="42">
        <v>3356.0</v>
      </c>
      <c r="D2178" s="40" t="s">
        <v>1243</v>
      </c>
      <c r="E2178" s="41">
        <v>140.0</v>
      </c>
      <c r="F2178" s="41">
        <v>35.0</v>
      </c>
      <c r="G2178" s="41">
        <v>70.0</v>
      </c>
      <c r="H2178" s="41">
        <v>-3.07733</v>
      </c>
      <c r="I2178" s="41">
        <v>10000.0</v>
      </c>
      <c r="J2178" s="41">
        <v>5000.0</v>
      </c>
      <c r="K2178" s="41">
        <v>1200.0</v>
      </c>
      <c r="L2178" s="41">
        <v>600.0</v>
      </c>
      <c r="M2178" s="41">
        <v>100.0</v>
      </c>
      <c r="N2178" s="40" t="s">
        <v>207</v>
      </c>
      <c r="O2178" s="40" t="s">
        <v>1371</v>
      </c>
      <c r="P2178" s="40" t="s">
        <v>212</v>
      </c>
      <c r="Q2178" s="40" t="s">
        <v>210</v>
      </c>
      <c r="R2178" s="40" t="b">
        <v>0</v>
      </c>
      <c r="S2178" s="40" t="s">
        <v>211</v>
      </c>
      <c r="T2178" s="40" t="s">
        <v>212</v>
      </c>
      <c r="U2178" s="41">
        <v>0.1</v>
      </c>
      <c r="V2178" s="41">
        <v>0.9</v>
      </c>
      <c r="W2178" s="41">
        <v>0.2</v>
      </c>
      <c r="X2178" s="41">
        <v>0.6</v>
      </c>
      <c r="Y2178" s="40" t="b">
        <v>0</v>
      </c>
      <c r="Z2178" s="40" t="b">
        <v>1</v>
      </c>
      <c r="AA2178" s="40" t="b">
        <v>0</v>
      </c>
      <c r="AB2178" s="40" t="b">
        <v>0</v>
      </c>
      <c r="AC2178" s="41" t="s">
        <v>14516</v>
      </c>
      <c r="AD2178" s="41" t="s">
        <v>14517</v>
      </c>
      <c r="AE2178" s="41">
        <v>1202.95</v>
      </c>
      <c r="AF2178" s="41">
        <v>-3.332</v>
      </c>
      <c r="AG2178" s="42">
        <v>6.97E41</v>
      </c>
      <c r="AH2178" s="51">
        <v>0.082759</v>
      </c>
      <c r="AI2178" s="45" t="s">
        <v>14518</v>
      </c>
      <c r="AJ2178" s="40" t="s">
        <v>14519</v>
      </c>
      <c r="AK2178" s="41">
        <v>1606.0</v>
      </c>
      <c r="AL2178" s="40" t="s">
        <v>2224</v>
      </c>
      <c r="AM2178" s="40" t="s">
        <v>7285</v>
      </c>
      <c r="AN2178" s="40" t="s">
        <v>5643</v>
      </c>
      <c r="AO2178" s="44"/>
    </row>
    <row r="2179">
      <c r="A2179" s="41">
        <v>153.0</v>
      </c>
      <c r="B2179" s="42">
        <v>1.67E9</v>
      </c>
      <c r="C2179" s="42">
        <v>3356.0</v>
      </c>
      <c r="D2179" s="40" t="s">
        <v>1243</v>
      </c>
      <c r="E2179" s="41">
        <v>140.0</v>
      </c>
      <c r="F2179" s="41">
        <v>35.0</v>
      </c>
      <c r="G2179" s="41">
        <v>70.0</v>
      </c>
      <c r="H2179" s="41">
        <v>-3.07733</v>
      </c>
      <c r="I2179" s="41">
        <v>10000.0</v>
      </c>
      <c r="J2179" s="41">
        <v>5000.0</v>
      </c>
      <c r="K2179" s="41">
        <v>1200.0</v>
      </c>
      <c r="L2179" s="41">
        <v>600.0</v>
      </c>
      <c r="M2179" s="41">
        <v>50.0</v>
      </c>
      <c r="N2179" s="40" t="s">
        <v>207</v>
      </c>
      <c r="O2179" s="40" t="s">
        <v>1371</v>
      </c>
      <c r="P2179" s="40" t="s">
        <v>1372</v>
      </c>
      <c r="Q2179" s="40" t="s">
        <v>210</v>
      </c>
      <c r="R2179" s="40" t="b">
        <v>0</v>
      </c>
      <c r="S2179" s="40" t="s">
        <v>12879</v>
      </c>
      <c r="T2179" s="40" t="s">
        <v>212</v>
      </c>
      <c r="U2179" s="41">
        <v>0.1</v>
      </c>
      <c r="V2179" s="41">
        <v>0.9</v>
      </c>
      <c r="W2179" s="41">
        <v>0.1</v>
      </c>
      <c r="X2179" s="41">
        <v>0.4</v>
      </c>
      <c r="Y2179" s="40" t="b">
        <v>0</v>
      </c>
      <c r="Z2179" s="40" t="b">
        <v>1</v>
      </c>
      <c r="AA2179" s="40" t="b">
        <v>0</v>
      </c>
      <c r="AB2179" s="40" t="b">
        <v>0</v>
      </c>
      <c r="AC2179" s="41" t="s">
        <v>14520</v>
      </c>
      <c r="AD2179" s="41" t="s">
        <v>14521</v>
      </c>
      <c r="AE2179" s="41">
        <v>1202.737</v>
      </c>
      <c r="AF2179" s="41">
        <v>-3.33235</v>
      </c>
      <c r="AG2179" s="42">
        <v>7.91E41</v>
      </c>
      <c r="AH2179" s="51">
        <v>0.082872</v>
      </c>
      <c r="AI2179" s="45" t="s">
        <v>14522</v>
      </c>
      <c r="AJ2179" s="44" t="s">
        <v>397</v>
      </c>
      <c r="AK2179" s="41">
        <v>4507.0</v>
      </c>
      <c r="AL2179" s="40" t="s">
        <v>2224</v>
      </c>
      <c r="AM2179" s="40" t="s">
        <v>7285</v>
      </c>
      <c r="AN2179" s="40" t="s">
        <v>5643</v>
      </c>
      <c r="AO2179" s="44"/>
    </row>
    <row r="2180">
      <c r="A2180" s="41">
        <v>55.0</v>
      </c>
      <c r="B2180" s="42">
        <v>1.67E9</v>
      </c>
      <c r="C2180" s="42">
        <v>3356.0</v>
      </c>
      <c r="D2180" s="40" t="s">
        <v>1243</v>
      </c>
      <c r="E2180" s="41">
        <v>140.0</v>
      </c>
      <c r="F2180" s="41">
        <v>35.0</v>
      </c>
      <c r="G2180" s="41">
        <v>70.0</v>
      </c>
      <c r="H2180" s="41">
        <v>-3.07733</v>
      </c>
      <c r="I2180" s="41">
        <v>10000.0</v>
      </c>
      <c r="J2180" s="41">
        <v>5000.0</v>
      </c>
      <c r="K2180" s="41">
        <v>1200.0</v>
      </c>
      <c r="L2180" s="41">
        <v>600.0</v>
      </c>
      <c r="M2180" s="41">
        <v>30.0</v>
      </c>
      <c r="N2180" s="40" t="s">
        <v>207</v>
      </c>
      <c r="O2180" s="40" t="s">
        <v>208</v>
      </c>
      <c r="P2180" s="40" t="s">
        <v>1372</v>
      </c>
      <c r="Q2180" s="40" t="s">
        <v>210</v>
      </c>
      <c r="R2180" s="40" t="b">
        <v>0</v>
      </c>
      <c r="S2180" s="40" t="s">
        <v>211</v>
      </c>
      <c r="T2180" s="40" t="s">
        <v>212</v>
      </c>
      <c r="U2180" s="41">
        <v>0.1</v>
      </c>
      <c r="V2180" s="41">
        <v>0.9</v>
      </c>
      <c r="W2180" s="41">
        <v>0.1</v>
      </c>
      <c r="X2180" s="41">
        <v>0.5</v>
      </c>
      <c r="Y2180" s="40" t="b">
        <v>0</v>
      </c>
      <c r="Z2180" s="40" t="b">
        <v>1</v>
      </c>
      <c r="AA2180" s="40" t="b">
        <v>0</v>
      </c>
      <c r="AB2180" s="40" t="b">
        <v>0</v>
      </c>
      <c r="AC2180" s="41" t="s">
        <v>14523</v>
      </c>
      <c r="AD2180" s="41" t="s">
        <v>14524</v>
      </c>
      <c r="AE2180" s="41">
        <v>847.0551</v>
      </c>
      <c r="AF2180" s="41">
        <v>-3.33427</v>
      </c>
      <c r="AG2180" s="42">
        <v>9.76E41</v>
      </c>
      <c r="AH2180" s="51">
        <v>0.083497</v>
      </c>
      <c r="AI2180" s="45" t="s">
        <v>14525</v>
      </c>
      <c r="AJ2180" s="44" t="s">
        <v>397</v>
      </c>
      <c r="AK2180" s="41">
        <v>10000.0</v>
      </c>
      <c r="AL2180" s="40" t="s">
        <v>216</v>
      </c>
      <c r="AM2180" s="40" t="s">
        <v>7285</v>
      </c>
      <c r="AN2180" s="40" t="s">
        <v>5627</v>
      </c>
      <c r="AO2180" s="44"/>
    </row>
    <row r="2181">
      <c r="A2181" s="41">
        <v>46.0</v>
      </c>
      <c r="B2181" s="42">
        <v>1.67E9</v>
      </c>
      <c r="C2181" s="42">
        <v>3356.0</v>
      </c>
      <c r="D2181" s="40" t="s">
        <v>1243</v>
      </c>
      <c r="E2181" s="41">
        <v>140.0</v>
      </c>
      <c r="F2181" s="41">
        <v>35.0</v>
      </c>
      <c r="G2181" s="41">
        <v>70.0</v>
      </c>
      <c r="H2181" s="41">
        <v>-3.07733</v>
      </c>
      <c r="I2181" s="41">
        <v>10000.0</v>
      </c>
      <c r="J2181" s="41">
        <v>5000.0</v>
      </c>
      <c r="K2181" s="41">
        <v>1200.0</v>
      </c>
      <c r="L2181" s="41">
        <v>600.0</v>
      </c>
      <c r="M2181" s="41">
        <v>30.0</v>
      </c>
      <c r="N2181" s="40" t="s">
        <v>207</v>
      </c>
      <c r="O2181" s="40" t="s">
        <v>1371</v>
      </c>
      <c r="P2181" s="40" t="s">
        <v>7305</v>
      </c>
      <c r="Q2181" s="40" t="s">
        <v>210</v>
      </c>
      <c r="R2181" s="40" t="b">
        <v>0</v>
      </c>
      <c r="S2181" s="40" t="s">
        <v>12879</v>
      </c>
      <c r="T2181" s="40" t="s">
        <v>212</v>
      </c>
      <c r="U2181" s="41">
        <v>0.1</v>
      </c>
      <c r="V2181" s="41">
        <v>0.9</v>
      </c>
      <c r="W2181" s="41">
        <v>0.1</v>
      </c>
      <c r="X2181" s="41">
        <v>0.5</v>
      </c>
      <c r="Y2181" s="40" t="b">
        <v>0</v>
      </c>
      <c r="Z2181" s="40" t="b">
        <v>1</v>
      </c>
      <c r="AA2181" s="40" t="b">
        <v>0</v>
      </c>
      <c r="AB2181" s="40" t="b">
        <v>0</v>
      </c>
      <c r="AC2181" s="41" t="s">
        <v>14526</v>
      </c>
      <c r="AD2181" s="41" t="s">
        <v>14527</v>
      </c>
      <c r="AE2181" s="41">
        <v>1203.3</v>
      </c>
      <c r="AF2181" s="41">
        <v>-3.33736</v>
      </c>
      <c r="AG2181" s="42">
        <v>1.24E42</v>
      </c>
      <c r="AH2181" s="51">
        <v>0.084499</v>
      </c>
      <c r="AI2181" s="45" t="s">
        <v>14528</v>
      </c>
      <c r="AJ2181" s="44" t="s">
        <v>397</v>
      </c>
      <c r="AK2181" s="41">
        <v>6079.0</v>
      </c>
      <c r="AL2181" s="40" t="s">
        <v>2224</v>
      </c>
      <c r="AM2181" s="40" t="s">
        <v>7285</v>
      </c>
      <c r="AN2181" s="40" t="s">
        <v>5643</v>
      </c>
      <c r="AO2181" s="44"/>
    </row>
    <row r="2182">
      <c r="A2182" s="41">
        <v>235.0</v>
      </c>
      <c r="B2182" s="42">
        <v>1.67E9</v>
      </c>
      <c r="C2182" s="42">
        <v>3356.0</v>
      </c>
      <c r="D2182" s="40" t="s">
        <v>1243</v>
      </c>
      <c r="E2182" s="41">
        <v>140.0</v>
      </c>
      <c r="F2182" s="41">
        <v>35.0</v>
      </c>
      <c r="G2182" s="41">
        <v>70.0</v>
      </c>
      <c r="H2182" s="41">
        <v>-3.07733</v>
      </c>
      <c r="I2182" s="41">
        <v>10000.0</v>
      </c>
      <c r="J2182" s="41">
        <v>5000.0</v>
      </c>
      <c r="K2182" s="41">
        <v>1200.0</v>
      </c>
      <c r="L2182" s="41">
        <v>600.0</v>
      </c>
      <c r="M2182" s="41">
        <v>100.0</v>
      </c>
      <c r="N2182" s="40" t="s">
        <v>207</v>
      </c>
      <c r="O2182" s="40" t="s">
        <v>208</v>
      </c>
      <c r="P2182" s="40" t="s">
        <v>1372</v>
      </c>
      <c r="Q2182" s="40" t="s">
        <v>210</v>
      </c>
      <c r="R2182" s="40" t="b">
        <v>0</v>
      </c>
      <c r="S2182" s="40" t="s">
        <v>211</v>
      </c>
      <c r="T2182" s="40" t="s">
        <v>212</v>
      </c>
      <c r="U2182" s="41">
        <v>0.1</v>
      </c>
      <c r="V2182" s="41">
        <v>0.9</v>
      </c>
      <c r="W2182" s="41">
        <v>0.1</v>
      </c>
      <c r="X2182" s="41">
        <v>0.5</v>
      </c>
      <c r="Y2182" s="40" t="b">
        <v>0</v>
      </c>
      <c r="Z2182" s="40" t="b">
        <v>1</v>
      </c>
      <c r="AA2182" s="40" t="b">
        <v>0</v>
      </c>
      <c r="AB2182" s="40" t="b">
        <v>0</v>
      </c>
      <c r="AC2182" s="41" t="s">
        <v>14529</v>
      </c>
      <c r="AD2182" s="41" t="s">
        <v>14530</v>
      </c>
      <c r="AE2182" s="41">
        <v>1202.993</v>
      </c>
      <c r="AF2182" s="41">
        <v>-3.33758</v>
      </c>
      <c r="AG2182" s="42">
        <v>1.39E42</v>
      </c>
      <c r="AH2182" s="51">
        <v>0.084571</v>
      </c>
      <c r="AI2182" s="45" t="s">
        <v>14531</v>
      </c>
      <c r="AJ2182" s="40" t="s">
        <v>14532</v>
      </c>
      <c r="AK2182" s="41">
        <v>1982.0</v>
      </c>
      <c r="AL2182" s="40" t="s">
        <v>2224</v>
      </c>
      <c r="AM2182" s="40" t="s">
        <v>7285</v>
      </c>
      <c r="AN2182" s="40" t="s">
        <v>5643</v>
      </c>
      <c r="AO2182" s="40"/>
    </row>
    <row r="2183">
      <c r="A2183" s="41">
        <v>111.0</v>
      </c>
      <c r="B2183" s="42">
        <v>1.67E9</v>
      </c>
      <c r="C2183" s="42">
        <v>3356.0</v>
      </c>
      <c r="D2183" s="40" t="s">
        <v>1243</v>
      </c>
      <c r="E2183" s="41">
        <v>140.0</v>
      </c>
      <c r="F2183" s="41">
        <v>35.0</v>
      </c>
      <c r="G2183" s="41">
        <v>70.0</v>
      </c>
      <c r="H2183" s="41">
        <v>-3.07733</v>
      </c>
      <c r="I2183" s="41">
        <v>10000.0</v>
      </c>
      <c r="J2183" s="41">
        <v>5000.0</v>
      </c>
      <c r="K2183" s="41">
        <v>1200.0</v>
      </c>
      <c r="L2183" s="41">
        <v>600.0</v>
      </c>
      <c r="M2183" s="41">
        <v>50.0</v>
      </c>
      <c r="N2183" s="40" t="s">
        <v>207</v>
      </c>
      <c r="O2183" s="40" t="s">
        <v>1371</v>
      </c>
      <c r="P2183" s="40" t="s">
        <v>7310</v>
      </c>
      <c r="Q2183" s="40" t="s">
        <v>210</v>
      </c>
      <c r="R2183" s="40" t="b">
        <v>0</v>
      </c>
      <c r="S2183" s="40" t="s">
        <v>211</v>
      </c>
      <c r="T2183" s="40" t="s">
        <v>212</v>
      </c>
      <c r="U2183" s="41">
        <v>0.1</v>
      </c>
      <c r="V2183" s="41">
        <v>0.9</v>
      </c>
      <c r="W2183" s="41">
        <v>0.2</v>
      </c>
      <c r="X2183" s="41">
        <v>0.4</v>
      </c>
      <c r="Y2183" s="40" t="b">
        <v>0</v>
      </c>
      <c r="Z2183" s="40" t="b">
        <v>1</v>
      </c>
      <c r="AA2183" s="40" t="b">
        <v>0</v>
      </c>
      <c r="AB2183" s="40" t="b">
        <v>0</v>
      </c>
      <c r="AC2183" s="41" t="s">
        <v>14533</v>
      </c>
      <c r="AD2183" s="41" t="s">
        <v>14534</v>
      </c>
      <c r="AE2183" s="41">
        <v>1203.493</v>
      </c>
      <c r="AF2183" s="41">
        <v>-3.34031</v>
      </c>
      <c r="AG2183" s="42">
        <v>1.19E42</v>
      </c>
      <c r="AH2183" s="51">
        <v>0.085457</v>
      </c>
      <c r="AI2183" s="45" t="s">
        <v>14535</v>
      </c>
      <c r="AJ2183" s="40" t="s">
        <v>14536</v>
      </c>
      <c r="AK2183" s="41">
        <v>3247.0</v>
      </c>
      <c r="AL2183" s="40" t="s">
        <v>2224</v>
      </c>
      <c r="AM2183" s="40" t="s">
        <v>7285</v>
      </c>
      <c r="AN2183" s="40" t="s">
        <v>5643</v>
      </c>
      <c r="AO2183" s="44"/>
    </row>
    <row r="2184">
      <c r="A2184" s="41">
        <v>265.0</v>
      </c>
      <c r="B2184" s="42">
        <v>1.67E9</v>
      </c>
      <c r="C2184" s="42">
        <v>3356.0</v>
      </c>
      <c r="D2184" s="40" t="s">
        <v>1243</v>
      </c>
      <c r="E2184" s="41">
        <v>140.0</v>
      </c>
      <c r="F2184" s="41">
        <v>35.0</v>
      </c>
      <c r="G2184" s="41">
        <v>70.0</v>
      </c>
      <c r="H2184" s="41">
        <v>-3.07733</v>
      </c>
      <c r="I2184" s="41">
        <v>10000.0</v>
      </c>
      <c r="J2184" s="41">
        <v>5000.0</v>
      </c>
      <c r="K2184" s="41">
        <v>1200.0</v>
      </c>
      <c r="L2184" s="41">
        <v>600.0</v>
      </c>
      <c r="M2184" s="41">
        <v>100.0</v>
      </c>
      <c r="N2184" s="40" t="s">
        <v>207</v>
      </c>
      <c r="O2184" s="40" t="s">
        <v>208</v>
      </c>
      <c r="P2184" s="40" t="s">
        <v>212</v>
      </c>
      <c r="Q2184" s="40" t="s">
        <v>210</v>
      </c>
      <c r="R2184" s="40" t="b">
        <v>0</v>
      </c>
      <c r="S2184" s="40" t="s">
        <v>12879</v>
      </c>
      <c r="T2184" s="40" t="s">
        <v>212</v>
      </c>
      <c r="U2184" s="41">
        <v>0.1</v>
      </c>
      <c r="V2184" s="41">
        <v>0.9</v>
      </c>
      <c r="W2184" s="41">
        <v>0.2</v>
      </c>
      <c r="X2184" s="41">
        <v>0.5</v>
      </c>
      <c r="Y2184" s="40" t="b">
        <v>0</v>
      </c>
      <c r="Z2184" s="40" t="b">
        <v>1</v>
      </c>
      <c r="AA2184" s="40" t="b">
        <v>0</v>
      </c>
      <c r="AB2184" s="40" t="b">
        <v>0</v>
      </c>
      <c r="AC2184" s="41" t="s">
        <v>14537</v>
      </c>
      <c r="AD2184" s="41" t="s">
        <v>14538</v>
      </c>
      <c r="AE2184" s="41">
        <v>1201.586</v>
      </c>
      <c r="AF2184" s="41">
        <v>-3.34085</v>
      </c>
      <c r="AG2184" s="42">
        <v>9.76E41</v>
      </c>
      <c r="AH2184" s="51">
        <v>0.085632</v>
      </c>
      <c r="AI2184" s="45" t="s">
        <v>14539</v>
      </c>
      <c r="AJ2184" s="40" t="s">
        <v>14540</v>
      </c>
      <c r="AK2184" s="41">
        <v>1821.0</v>
      </c>
      <c r="AL2184" s="40" t="s">
        <v>2224</v>
      </c>
      <c r="AM2184" s="40" t="s">
        <v>7285</v>
      </c>
      <c r="AN2184" s="40" t="s">
        <v>5643</v>
      </c>
      <c r="AO2184" s="44"/>
    </row>
    <row r="2185">
      <c r="A2185" s="41">
        <v>240.0</v>
      </c>
      <c r="B2185" s="42">
        <v>1.67E9</v>
      </c>
      <c r="C2185" s="42">
        <v>3356.0</v>
      </c>
      <c r="D2185" s="40" t="s">
        <v>1243</v>
      </c>
      <c r="E2185" s="41">
        <v>140.0</v>
      </c>
      <c r="F2185" s="41">
        <v>35.0</v>
      </c>
      <c r="G2185" s="41">
        <v>70.0</v>
      </c>
      <c r="H2185" s="41">
        <v>-3.07733</v>
      </c>
      <c r="I2185" s="41">
        <v>10000.0</v>
      </c>
      <c r="J2185" s="41">
        <v>5000.0</v>
      </c>
      <c r="K2185" s="41">
        <v>1200.0</v>
      </c>
      <c r="L2185" s="41">
        <v>600.0</v>
      </c>
      <c r="M2185" s="41">
        <v>100.0</v>
      </c>
      <c r="N2185" s="40" t="s">
        <v>207</v>
      </c>
      <c r="O2185" s="40" t="s">
        <v>208</v>
      </c>
      <c r="P2185" s="40" t="s">
        <v>1372</v>
      </c>
      <c r="Q2185" s="40" t="s">
        <v>210</v>
      </c>
      <c r="R2185" s="40" t="b">
        <v>0</v>
      </c>
      <c r="S2185" s="40" t="s">
        <v>211</v>
      </c>
      <c r="T2185" s="40" t="s">
        <v>212</v>
      </c>
      <c r="U2185" s="41">
        <v>0.1</v>
      </c>
      <c r="V2185" s="41">
        <v>0.9</v>
      </c>
      <c r="W2185" s="41">
        <v>0.3</v>
      </c>
      <c r="X2185" s="41">
        <v>0.4</v>
      </c>
      <c r="Y2185" s="40" t="b">
        <v>0</v>
      </c>
      <c r="Z2185" s="40" t="b">
        <v>1</v>
      </c>
      <c r="AA2185" s="40" t="b">
        <v>0</v>
      </c>
      <c r="AB2185" s="40" t="b">
        <v>0</v>
      </c>
      <c r="AC2185" s="41" t="s">
        <v>14541</v>
      </c>
      <c r="AD2185" s="41" t="s">
        <v>7653</v>
      </c>
      <c r="AE2185" s="41">
        <v>1202.694</v>
      </c>
      <c r="AF2185" s="41">
        <v>-3.34274</v>
      </c>
      <c r="AG2185" s="42">
        <v>1.39E42</v>
      </c>
      <c r="AH2185" s="51">
        <v>0.086249</v>
      </c>
      <c r="AI2185" s="45" t="s">
        <v>14542</v>
      </c>
      <c r="AJ2185" s="40" t="s">
        <v>14543</v>
      </c>
      <c r="AK2185" s="41">
        <v>2404.0</v>
      </c>
      <c r="AL2185" s="40" t="s">
        <v>2224</v>
      </c>
      <c r="AM2185" s="40" t="s">
        <v>7285</v>
      </c>
      <c r="AN2185" s="40" t="s">
        <v>5643</v>
      </c>
      <c r="AO2185" s="44"/>
    </row>
    <row r="2186">
      <c r="A2186" s="41">
        <v>38.0</v>
      </c>
      <c r="B2186" s="42">
        <v>1.67E9</v>
      </c>
      <c r="C2186" s="42">
        <v>3356.0</v>
      </c>
      <c r="D2186" s="40" t="s">
        <v>1243</v>
      </c>
      <c r="E2186" s="41">
        <v>140.0</v>
      </c>
      <c r="F2186" s="41">
        <v>35.0</v>
      </c>
      <c r="G2186" s="41">
        <v>70.0</v>
      </c>
      <c r="H2186" s="41">
        <v>-3.07733</v>
      </c>
      <c r="I2186" s="41">
        <v>10000.0</v>
      </c>
      <c r="J2186" s="41">
        <v>5000.0</v>
      </c>
      <c r="K2186" s="41">
        <v>1200.0</v>
      </c>
      <c r="L2186" s="41">
        <v>600.0</v>
      </c>
      <c r="M2186" s="41">
        <v>30.0</v>
      </c>
      <c r="N2186" s="40" t="s">
        <v>207</v>
      </c>
      <c r="O2186" s="40" t="s">
        <v>1371</v>
      </c>
      <c r="P2186" s="40" t="s">
        <v>7305</v>
      </c>
      <c r="Q2186" s="40" t="s">
        <v>210</v>
      </c>
      <c r="R2186" s="40" t="b">
        <v>0</v>
      </c>
      <c r="S2186" s="40" t="s">
        <v>211</v>
      </c>
      <c r="T2186" s="40" t="s">
        <v>212</v>
      </c>
      <c r="U2186" s="41">
        <v>0.1</v>
      </c>
      <c r="V2186" s="41">
        <v>0.9</v>
      </c>
      <c r="W2186" s="41">
        <v>0.1</v>
      </c>
      <c r="X2186" s="41">
        <v>0.6</v>
      </c>
      <c r="Y2186" s="40" t="b">
        <v>0</v>
      </c>
      <c r="Z2186" s="40" t="b">
        <v>1</v>
      </c>
      <c r="AA2186" s="40" t="b">
        <v>0</v>
      </c>
      <c r="AB2186" s="40" t="b">
        <v>0</v>
      </c>
      <c r="AC2186" s="41" t="s">
        <v>14544</v>
      </c>
      <c r="AD2186" s="41" t="s">
        <v>14545</v>
      </c>
      <c r="AE2186" s="41">
        <v>1201.338</v>
      </c>
      <c r="AF2186" s="41">
        <v>-3.3462</v>
      </c>
      <c r="AG2186" s="42">
        <v>1.04E42</v>
      </c>
      <c r="AH2186" s="51">
        <v>0.087372</v>
      </c>
      <c r="AI2186" s="45" t="s">
        <v>14546</v>
      </c>
      <c r="AJ2186" s="44" t="s">
        <v>397</v>
      </c>
      <c r="AK2186" s="41">
        <v>5221.0</v>
      </c>
      <c r="AL2186" s="40" t="s">
        <v>2224</v>
      </c>
      <c r="AM2186" s="40" t="s">
        <v>7285</v>
      </c>
      <c r="AN2186" s="40" t="s">
        <v>5643</v>
      </c>
      <c r="AO2186" s="44"/>
    </row>
    <row r="2187">
      <c r="A2187" s="41">
        <v>244.0</v>
      </c>
      <c r="B2187" s="42">
        <v>1.67E9</v>
      </c>
      <c r="C2187" s="42">
        <v>3356.0</v>
      </c>
      <c r="D2187" s="40" t="s">
        <v>1243</v>
      </c>
      <c r="E2187" s="41">
        <v>140.0</v>
      </c>
      <c r="F2187" s="41">
        <v>35.0</v>
      </c>
      <c r="G2187" s="41">
        <v>70.0</v>
      </c>
      <c r="H2187" s="41">
        <v>-3.07733</v>
      </c>
      <c r="I2187" s="41">
        <v>10000.0</v>
      </c>
      <c r="J2187" s="41">
        <v>5000.0</v>
      </c>
      <c r="K2187" s="41">
        <v>1200.0</v>
      </c>
      <c r="L2187" s="41">
        <v>600.0</v>
      </c>
      <c r="M2187" s="41">
        <v>100.0</v>
      </c>
      <c r="N2187" s="40" t="s">
        <v>207</v>
      </c>
      <c r="O2187" s="40" t="s">
        <v>1371</v>
      </c>
      <c r="P2187" s="40" t="s">
        <v>1372</v>
      </c>
      <c r="Q2187" s="40" t="s">
        <v>210</v>
      </c>
      <c r="R2187" s="40" t="b">
        <v>0</v>
      </c>
      <c r="S2187" s="40" t="s">
        <v>12879</v>
      </c>
      <c r="T2187" s="40" t="s">
        <v>212</v>
      </c>
      <c r="U2187" s="41">
        <v>0.1</v>
      </c>
      <c r="V2187" s="41">
        <v>0.9</v>
      </c>
      <c r="W2187" s="41">
        <v>0.1</v>
      </c>
      <c r="X2187" s="41">
        <v>0.5</v>
      </c>
      <c r="Y2187" s="40" t="b">
        <v>0</v>
      </c>
      <c r="Z2187" s="40" t="b">
        <v>1</v>
      </c>
      <c r="AA2187" s="40" t="b">
        <v>0</v>
      </c>
      <c r="AB2187" s="40" t="b">
        <v>0</v>
      </c>
      <c r="AC2187" s="41" t="s">
        <v>14547</v>
      </c>
      <c r="AD2187" s="41" t="s">
        <v>14548</v>
      </c>
      <c r="AE2187" s="41">
        <v>1203.422</v>
      </c>
      <c r="AF2187" s="41">
        <v>-3.34689</v>
      </c>
      <c r="AG2187" s="42">
        <v>4.89E41</v>
      </c>
      <c r="AH2187" s="51">
        <v>0.087597</v>
      </c>
      <c r="AI2187" s="45" t="s">
        <v>14549</v>
      </c>
      <c r="AJ2187" s="40" t="s">
        <v>14550</v>
      </c>
      <c r="AK2187" s="41">
        <v>1834.0</v>
      </c>
      <c r="AL2187" s="40" t="s">
        <v>2224</v>
      </c>
      <c r="AM2187" s="40" t="s">
        <v>7285</v>
      </c>
      <c r="AN2187" s="40" t="s">
        <v>5643</v>
      </c>
      <c r="AO2187" s="44"/>
    </row>
    <row r="2188">
      <c r="A2188" s="41">
        <v>83.0</v>
      </c>
      <c r="B2188" s="42">
        <v>1.67E9</v>
      </c>
      <c r="C2188" s="42">
        <v>3356.0</v>
      </c>
      <c r="D2188" s="40" t="s">
        <v>1243</v>
      </c>
      <c r="E2188" s="41">
        <v>140.0</v>
      </c>
      <c r="F2188" s="41">
        <v>35.0</v>
      </c>
      <c r="G2188" s="41">
        <v>70.0</v>
      </c>
      <c r="H2188" s="41">
        <v>-3.07733</v>
      </c>
      <c r="I2188" s="41">
        <v>10000.0</v>
      </c>
      <c r="J2188" s="41">
        <v>5000.0</v>
      </c>
      <c r="K2188" s="41">
        <v>1200.0</v>
      </c>
      <c r="L2188" s="41">
        <v>600.0</v>
      </c>
      <c r="M2188" s="41">
        <v>30.0</v>
      </c>
      <c r="N2188" s="40" t="s">
        <v>207</v>
      </c>
      <c r="O2188" s="40" t="s">
        <v>208</v>
      </c>
      <c r="P2188" s="40" t="s">
        <v>212</v>
      </c>
      <c r="Q2188" s="40" t="s">
        <v>210</v>
      </c>
      <c r="R2188" s="40" t="b">
        <v>0</v>
      </c>
      <c r="S2188" s="40" t="s">
        <v>12879</v>
      </c>
      <c r="T2188" s="40" t="s">
        <v>212</v>
      </c>
      <c r="U2188" s="41">
        <v>0.1</v>
      </c>
      <c r="V2188" s="41">
        <v>0.9</v>
      </c>
      <c r="W2188" s="41">
        <v>0.1</v>
      </c>
      <c r="X2188" s="41">
        <v>0.6</v>
      </c>
      <c r="Y2188" s="40" t="b">
        <v>0</v>
      </c>
      <c r="Z2188" s="40" t="b">
        <v>1</v>
      </c>
      <c r="AA2188" s="40" t="b">
        <v>0</v>
      </c>
      <c r="AB2188" s="40" t="b">
        <v>0</v>
      </c>
      <c r="AC2188" s="41" t="s">
        <v>14551</v>
      </c>
      <c r="AD2188" s="41" t="s">
        <v>14552</v>
      </c>
      <c r="AE2188" s="41">
        <v>1089.12</v>
      </c>
      <c r="AF2188" s="41">
        <v>-3.35036</v>
      </c>
      <c r="AG2188" s="42">
        <v>1.02E42</v>
      </c>
      <c r="AH2188" s="51">
        <v>0.088724</v>
      </c>
      <c r="AI2188" s="45" t="s">
        <v>14553</v>
      </c>
      <c r="AJ2188" s="44" t="s">
        <v>397</v>
      </c>
      <c r="AK2188" s="41">
        <v>10000.0</v>
      </c>
      <c r="AL2188" s="40" t="s">
        <v>216</v>
      </c>
      <c r="AM2188" s="40" t="s">
        <v>7285</v>
      </c>
      <c r="AN2188" s="40" t="s">
        <v>5627</v>
      </c>
      <c r="AO2188" s="44"/>
    </row>
    <row r="2189">
      <c r="A2189" s="41">
        <v>246.0</v>
      </c>
      <c r="B2189" s="42">
        <v>1.67E9</v>
      </c>
      <c r="C2189" s="42">
        <v>3356.0</v>
      </c>
      <c r="D2189" s="40" t="s">
        <v>1243</v>
      </c>
      <c r="E2189" s="41">
        <v>140.0</v>
      </c>
      <c r="F2189" s="41">
        <v>35.0</v>
      </c>
      <c r="G2189" s="41">
        <v>70.0</v>
      </c>
      <c r="H2189" s="41">
        <v>-3.07733</v>
      </c>
      <c r="I2189" s="41">
        <v>10000.0</v>
      </c>
      <c r="J2189" s="41">
        <v>5000.0</v>
      </c>
      <c r="K2189" s="41">
        <v>1200.0</v>
      </c>
      <c r="L2189" s="41">
        <v>600.0</v>
      </c>
      <c r="M2189" s="41">
        <v>100.0</v>
      </c>
      <c r="N2189" s="40" t="s">
        <v>207</v>
      </c>
      <c r="O2189" s="40" t="s">
        <v>1371</v>
      </c>
      <c r="P2189" s="40" t="s">
        <v>1372</v>
      </c>
      <c r="Q2189" s="40" t="s">
        <v>210</v>
      </c>
      <c r="R2189" s="40" t="b">
        <v>0</v>
      </c>
      <c r="S2189" s="40" t="s">
        <v>12879</v>
      </c>
      <c r="T2189" s="40" t="s">
        <v>212</v>
      </c>
      <c r="U2189" s="41">
        <v>0.1</v>
      </c>
      <c r="V2189" s="41">
        <v>0.9</v>
      </c>
      <c r="W2189" s="41">
        <v>0.2</v>
      </c>
      <c r="X2189" s="41">
        <v>0.4</v>
      </c>
      <c r="Y2189" s="40" t="b">
        <v>0</v>
      </c>
      <c r="Z2189" s="40" t="b">
        <v>1</v>
      </c>
      <c r="AA2189" s="40" t="b">
        <v>0</v>
      </c>
      <c r="AB2189" s="40" t="b">
        <v>0</v>
      </c>
      <c r="AC2189" s="41" t="s">
        <v>14554</v>
      </c>
      <c r="AD2189" s="41" t="s">
        <v>14555</v>
      </c>
      <c r="AE2189" s="41">
        <v>1202.001</v>
      </c>
      <c r="AF2189" s="41">
        <v>-3.35111</v>
      </c>
      <c r="AG2189" s="42">
        <v>1.38E42</v>
      </c>
      <c r="AH2189" s="51">
        <v>0.088969</v>
      </c>
      <c r="AI2189" s="45" t="s">
        <v>14556</v>
      </c>
      <c r="AJ2189" s="40" t="s">
        <v>14557</v>
      </c>
      <c r="AK2189" s="41">
        <v>2226.0</v>
      </c>
      <c r="AL2189" s="40" t="s">
        <v>2224</v>
      </c>
      <c r="AM2189" s="40" t="s">
        <v>7285</v>
      </c>
      <c r="AN2189" s="40" t="s">
        <v>5643</v>
      </c>
      <c r="AO2189" s="44"/>
    </row>
    <row r="2190">
      <c r="A2190" s="41">
        <v>239.0</v>
      </c>
      <c r="B2190" s="42">
        <v>1.67E9</v>
      </c>
      <c r="C2190" s="42">
        <v>3356.0</v>
      </c>
      <c r="D2190" s="40" t="s">
        <v>1243</v>
      </c>
      <c r="E2190" s="41">
        <v>140.0</v>
      </c>
      <c r="F2190" s="41">
        <v>35.0</v>
      </c>
      <c r="G2190" s="41">
        <v>70.0</v>
      </c>
      <c r="H2190" s="41">
        <v>-3.07733</v>
      </c>
      <c r="I2190" s="41">
        <v>10000.0</v>
      </c>
      <c r="J2190" s="41">
        <v>5000.0</v>
      </c>
      <c r="K2190" s="41">
        <v>1200.0</v>
      </c>
      <c r="L2190" s="41">
        <v>600.0</v>
      </c>
      <c r="M2190" s="41">
        <v>100.0</v>
      </c>
      <c r="N2190" s="40" t="s">
        <v>207</v>
      </c>
      <c r="O2190" s="40" t="s">
        <v>208</v>
      </c>
      <c r="P2190" s="40" t="s">
        <v>1372</v>
      </c>
      <c r="Q2190" s="40" t="s">
        <v>210</v>
      </c>
      <c r="R2190" s="40" t="b">
        <v>0</v>
      </c>
      <c r="S2190" s="40" t="s">
        <v>211</v>
      </c>
      <c r="T2190" s="40" t="s">
        <v>212</v>
      </c>
      <c r="U2190" s="41">
        <v>0.1</v>
      </c>
      <c r="V2190" s="41">
        <v>0.9</v>
      </c>
      <c r="W2190" s="41">
        <v>0.2</v>
      </c>
      <c r="X2190" s="41">
        <v>0.6</v>
      </c>
      <c r="Y2190" s="40" t="b">
        <v>0</v>
      </c>
      <c r="Z2190" s="40" t="b">
        <v>1</v>
      </c>
      <c r="AA2190" s="40" t="b">
        <v>0</v>
      </c>
      <c r="AB2190" s="40" t="b">
        <v>0</v>
      </c>
      <c r="AC2190" s="41" t="s">
        <v>14558</v>
      </c>
      <c r="AD2190" s="41" t="s">
        <v>14559</v>
      </c>
      <c r="AE2190" s="41">
        <v>1203.394</v>
      </c>
      <c r="AF2190" s="41">
        <v>-3.35406</v>
      </c>
      <c r="AG2190" s="42">
        <v>1.39E42</v>
      </c>
      <c r="AH2190" s="51">
        <v>0.089926</v>
      </c>
      <c r="AI2190" s="45" t="s">
        <v>14560</v>
      </c>
      <c r="AJ2190" s="40" t="s">
        <v>14561</v>
      </c>
      <c r="AK2190" s="41">
        <v>1593.0</v>
      </c>
      <c r="AL2190" s="40" t="s">
        <v>2224</v>
      </c>
      <c r="AM2190" s="40" t="s">
        <v>7285</v>
      </c>
      <c r="AN2190" s="40" t="s">
        <v>5643</v>
      </c>
      <c r="AO2190" s="40"/>
    </row>
    <row r="2191">
      <c r="A2191" s="41">
        <v>234.0</v>
      </c>
      <c r="B2191" s="42">
        <v>1.67E9</v>
      </c>
      <c r="C2191" s="42">
        <v>3356.0</v>
      </c>
      <c r="D2191" s="40" t="s">
        <v>1243</v>
      </c>
      <c r="E2191" s="41">
        <v>140.0</v>
      </c>
      <c r="F2191" s="41">
        <v>35.0</v>
      </c>
      <c r="G2191" s="41">
        <v>70.0</v>
      </c>
      <c r="H2191" s="41">
        <v>-3.07733</v>
      </c>
      <c r="I2191" s="41">
        <v>10000.0</v>
      </c>
      <c r="J2191" s="41">
        <v>5000.0</v>
      </c>
      <c r="K2191" s="41">
        <v>1200.0</v>
      </c>
      <c r="L2191" s="41">
        <v>600.0</v>
      </c>
      <c r="M2191" s="41">
        <v>100.0</v>
      </c>
      <c r="N2191" s="40" t="s">
        <v>207</v>
      </c>
      <c r="O2191" s="40" t="s">
        <v>1371</v>
      </c>
      <c r="P2191" s="40" t="s">
        <v>1372</v>
      </c>
      <c r="Q2191" s="40" t="s">
        <v>210</v>
      </c>
      <c r="R2191" s="40" t="b">
        <v>0</v>
      </c>
      <c r="S2191" s="40" t="s">
        <v>211</v>
      </c>
      <c r="T2191" s="40" t="s">
        <v>212</v>
      </c>
      <c r="U2191" s="41">
        <v>0.1</v>
      </c>
      <c r="V2191" s="41">
        <v>0.9</v>
      </c>
      <c r="W2191" s="41">
        <v>0.1</v>
      </c>
      <c r="X2191" s="41">
        <v>0.4</v>
      </c>
      <c r="Y2191" s="40" t="b">
        <v>0</v>
      </c>
      <c r="Z2191" s="40" t="b">
        <v>1</v>
      </c>
      <c r="AA2191" s="40" t="b">
        <v>0</v>
      </c>
      <c r="AB2191" s="40" t="b">
        <v>0</v>
      </c>
      <c r="AC2191" s="41" t="s">
        <v>14562</v>
      </c>
      <c r="AD2191" s="41" t="s">
        <v>14563</v>
      </c>
      <c r="AE2191" s="41">
        <v>1202.348</v>
      </c>
      <c r="AF2191" s="41">
        <v>-3.35429</v>
      </c>
      <c r="AG2191" s="42">
        <v>6.93E41</v>
      </c>
      <c r="AH2191" s="51">
        <v>0.090001</v>
      </c>
      <c r="AI2191" s="45" t="s">
        <v>14564</v>
      </c>
      <c r="AJ2191" s="40" t="s">
        <v>14565</v>
      </c>
      <c r="AK2191" s="41">
        <v>2408.0</v>
      </c>
      <c r="AL2191" s="40" t="s">
        <v>2224</v>
      </c>
      <c r="AM2191" s="40" t="s">
        <v>7285</v>
      </c>
      <c r="AN2191" s="40" t="s">
        <v>5643</v>
      </c>
      <c r="AO2191" s="44"/>
    </row>
    <row r="2192">
      <c r="A2192" s="41">
        <v>251.0</v>
      </c>
      <c r="B2192" s="42">
        <v>1.67E9</v>
      </c>
      <c r="C2192" s="42">
        <v>3356.0</v>
      </c>
      <c r="D2192" s="40" t="s">
        <v>1243</v>
      </c>
      <c r="E2192" s="41">
        <v>140.0</v>
      </c>
      <c r="F2192" s="41">
        <v>35.0</v>
      </c>
      <c r="G2192" s="41">
        <v>70.0</v>
      </c>
      <c r="H2192" s="41">
        <v>-3.07733</v>
      </c>
      <c r="I2192" s="41">
        <v>10000.0</v>
      </c>
      <c r="J2192" s="41">
        <v>5000.0</v>
      </c>
      <c r="K2192" s="41">
        <v>1200.0</v>
      </c>
      <c r="L2192" s="41">
        <v>600.0</v>
      </c>
      <c r="M2192" s="41">
        <v>100.0</v>
      </c>
      <c r="N2192" s="40" t="s">
        <v>207</v>
      </c>
      <c r="O2192" s="40" t="s">
        <v>1371</v>
      </c>
      <c r="P2192" s="40" t="s">
        <v>1372</v>
      </c>
      <c r="Q2192" s="40" t="s">
        <v>210</v>
      </c>
      <c r="R2192" s="40" t="b">
        <v>0</v>
      </c>
      <c r="S2192" s="40" t="s">
        <v>12879</v>
      </c>
      <c r="T2192" s="40" t="s">
        <v>212</v>
      </c>
      <c r="U2192" s="41">
        <v>0.1</v>
      </c>
      <c r="V2192" s="41">
        <v>0.9</v>
      </c>
      <c r="W2192" s="41">
        <v>0.3</v>
      </c>
      <c r="X2192" s="41">
        <v>0.6</v>
      </c>
      <c r="Y2192" s="40" t="b">
        <v>0</v>
      </c>
      <c r="Z2192" s="40" t="b">
        <v>1</v>
      </c>
      <c r="AA2192" s="40" t="b">
        <v>0</v>
      </c>
      <c r="AB2192" s="40" t="b">
        <v>0</v>
      </c>
      <c r="AC2192" s="41" t="s">
        <v>1135</v>
      </c>
      <c r="AD2192" s="41" t="s">
        <v>14566</v>
      </c>
      <c r="AE2192" s="41">
        <v>1203.749</v>
      </c>
      <c r="AF2192" s="41">
        <v>-3.35615</v>
      </c>
      <c r="AG2192" s="42">
        <v>1.39E42</v>
      </c>
      <c r="AH2192" s="51">
        <v>0.090604</v>
      </c>
      <c r="AI2192" s="45" t="s">
        <v>14567</v>
      </c>
      <c r="AJ2192" s="40" t="s">
        <v>14568</v>
      </c>
      <c r="AK2192" s="41">
        <v>1504.0</v>
      </c>
      <c r="AL2192" s="40" t="s">
        <v>2224</v>
      </c>
      <c r="AM2192" s="40" t="s">
        <v>7285</v>
      </c>
      <c r="AN2192" s="40" t="s">
        <v>5643</v>
      </c>
      <c r="AO2192" s="44"/>
    </row>
    <row r="2193">
      <c r="A2193" s="41">
        <v>263.0</v>
      </c>
      <c r="B2193" s="42">
        <v>1.67E9</v>
      </c>
      <c r="C2193" s="42">
        <v>3356.0</v>
      </c>
      <c r="D2193" s="40" t="s">
        <v>1243</v>
      </c>
      <c r="E2193" s="41">
        <v>140.0</v>
      </c>
      <c r="F2193" s="41">
        <v>35.0</v>
      </c>
      <c r="G2193" s="41">
        <v>70.0</v>
      </c>
      <c r="H2193" s="41">
        <v>-3.07733</v>
      </c>
      <c r="I2193" s="41">
        <v>10000.0</v>
      </c>
      <c r="J2193" s="41">
        <v>5000.0</v>
      </c>
      <c r="K2193" s="41">
        <v>1200.0</v>
      </c>
      <c r="L2193" s="41">
        <v>600.0</v>
      </c>
      <c r="M2193" s="41">
        <v>100.0</v>
      </c>
      <c r="N2193" s="40" t="s">
        <v>207</v>
      </c>
      <c r="O2193" s="40" t="s">
        <v>208</v>
      </c>
      <c r="P2193" s="40" t="s">
        <v>212</v>
      </c>
      <c r="Q2193" s="40" t="s">
        <v>210</v>
      </c>
      <c r="R2193" s="40" t="b">
        <v>0</v>
      </c>
      <c r="S2193" s="40" t="s">
        <v>12879</v>
      </c>
      <c r="T2193" s="40" t="s">
        <v>212</v>
      </c>
      <c r="U2193" s="41">
        <v>0.1</v>
      </c>
      <c r="V2193" s="41">
        <v>0.9</v>
      </c>
      <c r="W2193" s="41">
        <v>0.1</v>
      </c>
      <c r="X2193" s="41">
        <v>0.6</v>
      </c>
      <c r="Y2193" s="40" t="b">
        <v>0</v>
      </c>
      <c r="Z2193" s="40" t="b">
        <v>1</v>
      </c>
      <c r="AA2193" s="40" t="b">
        <v>0</v>
      </c>
      <c r="AB2193" s="40" t="b">
        <v>0</v>
      </c>
      <c r="AC2193" s="41" t="s">
        <v>14569</v>
      </c>
      <c r="AD2193" s="41" t="s">
        <v>14570</v>
      </c>
      <c r="AE2193" s="41">
        <v>1202.483</v>
      </c>
      <c r="AF2193" s="41">
        <v>-3.35711</v>
      </c>
      <c r="AG2193" s="42">
        <v>1.34E42</v>
      </c>
      <c r="AH2193" s="51">
        <v>0.090916</v>
      </c>
      <c r="AI2193" s="45" t="s">
        <v>14571</v>
      </c>
      <c r="AJ2193" s="40" t="s">
        <v>14572</v>
      </c>
      <c r="AK2193" s="41">
        <v>1535.0</v>
      </c>
      <c r="AL2193" s="40" t="s">
        <v>2224</v>
      </c>
      <c r="AM2193" s="40" t="s">
        <v>7285</v>
      </c>
      <c r="AN2193" s="40" t="s">
        <v>5643</v>
      </c>
      <c r="AO2193" s="44"/>
    </row>
    <row r="2194">
      <c r="A2194" s="41">
        <v>66.0</v>
      </c>
      <c r="B2194" s="42">
        <v>1.67E9</v>
      </c>
      <c r="C2194" s="42">
        <v>3356.0</v>
      </c>
      <c r="D2194" s="40" t="s">
        <v>1243</v>
      </c>
      <c r="E2194" s="41">
        <v>140.0</v>
      </c>
      <c r="F2194" s="41">
        <v>35.0</v>
      </c>
      <c r="G2194" s="41">
        <v>70.0</v>
      </c>
      <c r="H2194" s="41">
        <v>-3.07733</v>
      </c>
      <c r="I2194" s="41">
        <v>10000.0</v>
      </c>
      <c r="J2194" s="41">
        <v>5000.0</v>
      </c>
      <c r="K2194" s="41">
        <v>1200.0</v>
      </c>
      <c r="L2194" s="41">
        <v>600.0</v>
      </c>
      <c r="M2194" s="41">
        <v>30.0</v>
      </c>
      <c r="N2194" s="40" t="s">
        <v>207</v>
      </c>
      <c r="O2194" s="40" t="s">
        <v>1371</v>
      </c>
      <c r="P2194" s="40" t="s">
        <v>1372</v>
      </c>
      <c r="Q2194" s="40" t="s">
        <v>210</v>
      </c>
      <c r="R2194" s="40" t="b">
        <v>0</v>
      </c>
      <c r="S2194" s="40" t="s">
        <v>12879</v>
      </c>
      <c r="T2194" s="40" t="s">
        <v>212</v>
      </c>
      <c r="U2194" s="41">
        <v>0.1</v>
      </c>
      <c r="V2194" s="41">
        <v>0.9</v>
      </c>
      <c r="W2194" s="41">
        <v>0.2</v>
      </c>
      <c r="X2194" s="41">
        <v>0.4</v>
      </c>
      <c r="Y2194" s="40" t="b">
        <v>0</v>
      </c>
      <c r="Z2194" s="40" t="b">
        <v>1</v>
      </c>
      <c r="AA2194" s="40" t="b">
        <v>0</v>
      </c>
      <c r="AB2194" s="40" t="b">
        <v>0</v>
      </c>
      <c r="AC2194" s="41" t="s">
        <v>14573</v>
      </c>
      <c r="AD2194" s="41" t="s">
        <v>14574</v>
      </c>
      <c r="AE2194" s="41">
        <v>1202.692</v>
      </c>
      <c r="AF2194" s="41">
        <v>-3.36458</v>
      </c>
      <c r="AG2194" s="42">
        <v>4.86E41</v>
      </c>
      <c r="AH2194" s="51">
        <v>0.093344</v>
      </c>
      <c r="AI2194" s="45" t="s">
        <v>14575</v>
      </c>
      <c r="AJ2194" s="45">
        <v>4.86445885935444E251</v>
      </c>
      <c r="AK2194" s="41">
        <v>7653.0</v>
      </c>
      <c r="AL2194" s="40" t="s">
        <v>2224</v>
      </c>
      <c r="AM2194" s="40" t="s">
        <v>7285</v>
      </c>
      <c r="AN2194" s="40" t="s">
        <v>5643</v>
      </c>
      <c r="AO2194" s="44"/>
    </row>
    <row r="2195">
      <c r="A2195" s="41">
        <v>188.0</v>
      </c>
      <c r="B2195" s="42">
        <v>1.67E9</v>
      </c>
      <c r="C2195" s="42">
        <v>3356.0</v>
      </c>
      <c r="D2195" s="40" t="s">
        <v>1243</v>
      </c>
      <c r="E2195" s="41">
        <v>140.0</v>
      </c>
      <c r="F2195" s="41">
        <v>35.0</v>
      </c>
      <c r="G2195" s="41">
        <v>70.0</v>
      </c>
      <c r="H2195" s="41">
        <v>-3.07733</v>
      </c>
      <c r="I2195" s="41">
        <v>10000.0</v>
      </c>
      <c r="J2195" s="41">
        <v>5000.0</v>
      </c>
      <c r="K2195" s="41">
        <v>1200.0</v>
      </c>
      <c r="L2195" s="41">
        <v>600.0</v>
      </c>
      <c r="M2195" s="41">
        <v>100.0</v>
      </c>
      <c r="N2195" s="40" t="s">
        <v>207</v>
      </c>
      <c r="O2195" s="40" t="s">
        <v>208</v>
      </c>
      <c r="P2195" s="40" t="s">
        <v>209</v>
      </c>
      <c r="Q2195" s="40" t="s">
        <v>210</v>
      </c>
      <c r="R2195" s="40" t="b">
        <v>0</v>
      </c>
      <c r="S2195" s="40" t="s">
        <v>211</v>
      </c>
      <c r="T2195" s="40" t="s">
        <v>212</v>
      </c>
      <c r="U2195" s="41">
        <v>0.1</v>
      </c>
      <c r="V2195" s="41">
        <v>0.9</v>
      </c>
      <c r="W2195" s="41">
        <v>0.3</v>
      </c>
      <c r="X2195" s="41">
        <v>0.6</v>
      </c>
      <c r="Y2195" s="40" t="b">
        <v>0</v>
      </c>
      <c r="Z2195" s="40" t="b">
        <v>1</v>
      </c>
      <c r="AA2195" s="40" t="b">
        <v>0</v>
      </c>
      <c r="AB2195" s="40" t="b">
        <v>0</v>
      </c>
      <c r="AC2195" s="41" t="s">
        <v>14576</v>
      </c>
      <c r="AD2195" s="41" t="s">
        <v>14577</v>
      </c>
      <c r="AE2195" s="41">
        <v>1202.275</v>
      </c>
      <c r="AF2195" s="41">
        <v>-3.37191</v>
      </c>
      <c r="AG2195" s="42">
        <v>1.04E42</v>
      </c>
      <c r="AH2195" s="51">
        <v>0.095726</v>
      </c>
      <c r="AI2195" s="45" t="s">
        <v>14578</v>
      </c>
      <c r="AJ2195" s="40" t="s">
        <v>14579</v>
      </c>
      <c r="AK2195" s="41">
        <v>1631.0</v>
      </c>
      <c r="AL2195" s="40" t="s">
        <v>2224</v>
      </c>
      <c r="AM2195" s="40" t="s">
        <v>7285</v>
      </c>
      <c r="AN2195" s="40" t="s">
        <v>5643</v>
      </c>
      <c r="AO2195" s="44"/>
    </row>
    <row r="2196">
      <c r="A2196" s="41">
        <v>264.0</v>
      </c>
      <c r="B2196" s="42">
        <v>1.67E9</v>
      </c>
      <c r="C2196" s="42">
        <v>3356.0</v>
      </c>
      <c r="D2196" s="40" t="s">
        <v>1243</v>
      </c>
      <c r="E2196" s="41">
        <v>140.0</v>
      </c>
      <c r="F2196" s="41">
        <v>35.0</v>
      </c>
      <c r="G2196" s="41">
        <v>70.0</v>
      </c>
      <c r="H2196" s="41">
        <v>-3.07733</v>
      </c>
      <c r="I2196" s="41">
        <v>10000.0</v>
      </c>
      <c r="J2196" s="41">
        <v>5000.0</v>
      </c>
      <c r="K2196" s="41">
        <v>1200.0</v>
      </c>
      <c r="L2196" s="41">
        <v>600.0</v>
      </c>
      <c r="M2196" s="41">
        <v>100.0</v>
      </c>
      <c r="N2196" s="40" t="s">
        <v>207</v>
      </c>
      <c r="O2196" s="40" t="s">
        <v>208</v>
      </c>
      <c r="P2196" s="40" t="s">
        <v>212</v>
      </c>
      <c r="Q2196" s="40" t="s">
        <v>210</v>
      </c>
      <c r="R2196" s="40" t="b">
        <v>0</v>
      </c>
      <c r="S2196" s="40" t="s">
        <v>12879</v>
      </c>
      <c r="T2196" s="40" t="s">
        <v>212</v>
      </c>
      <c r="U2196" s="41">
        <v>0.1</v>
      </c>
      <c r="V2196" s="41">
        <v>0.9</v>
      </c>
      <c r="W2196" s="41">
        <v>0.2</v>
      </c>
      <c r="X2196" s="41">
        <v>0.4</v>
      </c>
      <c r="Y2196" s="40" t="b">
        <v>0</v>
      </c>
      <c r="Z2196" s="40" t="b">
        <v>1</v>
      </c>
      <c r="AA2196" s="40" t="b">
        <v>0</v>
      </c>
      <c r="AB2196" s="40" t="b">
        <v>0</v>
      </c>
      <c r="AC2196" s="41" t="s">
        <v>14580</v>
      </c>
      <c r="AD2196" s="41" t="s">
        <v>14581</v>
      </c>
      <c r="AE2196" s="41">
        <v>1201.916</v>
      </c>
      <c r="AF2196" s="41">
        <v>-3.37454</v>
      </c>
      <c r="AG2196" s="42">
        <v>1.34E42</v>
      </c>
      <c r="AH2196" s="51">
        <v>0.096582</v>
      </c>
      <c r="AI2196" s="45" t="s">
        <v>14582</v>
      </c>
      <c r="AJ2196" s="40" t="s">
        <v>14583</v>
      </c>
      <c r="AK2196" s="41">
        <v>2291.0</v>
      </c>
      <c r="AL2196" s="40" t="s">
        <v>2224</v>
      </c>
      <c r="AM2196" s="40" t="s">
        <v>7285</v>
      </c>
      <c r="AN2196" s="40" t="s">
        <v>5643</v>
      </c>
      <c r="AO2196" s="44"/>
    </row>
    <row r="2197">
      <c r="A2197" s="41">
        <v>256.0</v>
      </c>
      <c r="B2197" s="42">
        <v>1.67E9</v>
      </c>
      <c r="C2197" s="42">
        <v>3356.0</v>
      </c>
      <c r="D2197" s="40" t="s">
        <v>1243</v>
      </c>
      <c r="E2197" s="41">
        <v>140.0</v>
      </c>
      <c r="F2197" s="41">
        <v>35.0</v>
      </c>
      <c r="G2197" s="41">
        <v>70.0</v>
      </c>
      <c r="H2197" s="41">
        <v>-3.07733</v>
      </c>
      <c r="I2197" s="41">
        <v>10000.0</v>
      </c>
      <c r="J2197" s="41">
        <v>5000.0</v>
      </c>
      <c r="K2197" s="41">
        <v>1200.0</v>
      </c>
      <c r="L2197" s="41">
        <v>600.0</v>
      </c>
      <c r="M2197" s="41">
        <v>100.0</v>
      </c>
      <c r="N2197" s="40" t="s">
        <v>207</v>
      </c>
      <c r="O2197" s="40" t="s">
        <v>208</v>
      </c>
      <c r="P2197" s="40" t="s">
        <v>212</v>
      </c>
      <c r="Q2197" s="40" t="s">
        <v>210</v>
      </c>
      <c r="R2197" s="40" t="b">
        <v>0</v>
      </c>
      <c r="S2197" s="40" t="s">
        <v>211</v>
      </c>
      <c r="T2197" s="40" t="s">
        <v>212</v>
      </c>
      <c r="U2197" s="41">
        <v>0.1</v>
      </c>
      <c r="V2197" s="41">
        <v>0.9</v>
      </c>
      <c r="W2197" s="41">
        <v>0.2</v>
      </c>
      <c r="X2197" s="41">
        <v>0.5</v>
      </c>
      <c r="Y2197" s="40" t="b">
        <v>0</v>
      </c>
      <c r="Z2197" s="40" t="b">
        <v>1</v>
      </c>
      <c r="AA2197" s="40" t="b">
        <v>0</v>
      </c>
      <c r="AB2197" s="40" t="b">
        <v>0</v>
      </c>
      <c r="AC2197" s="41" t="s">
        <v>14584</v>
      </c>
      <c r="AD2197" s="41" t="s">
        <v>10505</v>
      </c>
      <c r="AE2197" s="41">
        <v>1202.287</v>
      </c>
      <c r="AF2197" s="41">
        <v>-3.377</v>
      </c>
      <c r="AG2197" s="42">
        <v>9.71E41</v>
      </c>
      <c r="AH2197" s="51">
        <v>0.097382</v>
      </c>
      <c r="AI2197" s="45" t="s">
        <v>14585</v>
      </c>
      <c r="AJ2197" s="40" t="s">
        <v>14586</v>
      </c>
      <c r="AK2197" s="41">
        <v>1919.0</v>
      </c>
      <c r="AL2197" s="40" t="s">
        <v>2224</v>
      </c>
      <c r="AM2197" s="40" t="s">
        <v>7285</v>
      </c>
      <c r="AN2197" s="40" t="s">
        <v>5643</v>
      </c>
      <c r="AO2197" s="44"/>
    </row>
    <row r="2198">
      <c r="A2198" s="41">
        <v>30.0</v>
      </c>
      <c r="B2198" s="42">
        <v>1.67E9</v>
      </c>
      <c r="C2198" s="42">
        <v>3356.0</v>
      </c>
      <c r="D2198" s="40" t="s">
        <v>1243</v>
      </c>
      <c r="E2198" s="41">
        <v>140.0</v>
      </c>
      <c r="F2198" s="41">
        <v>35.0</v>
      </c>
      <c r="G2198" s="41">
        <v>70.0</v>
      </c>
      <c r="H2198" s="41">
        <v>-3.07733</v>
      </c>
      <c r="I2198" s="41">
        <v>10000.0</v>
      </c>
      <c r="J2198" s="41">
        <v>5000.0</v>
      </c>
      <c r="K2198" s="41">
        <v>1200.0</v>
      </c>
      <c r="L2198" s="41">
        <v>600.0</v>
      </c>
      <c r="M2198" s="41">
        <v>30.0</v>
      </c>
      <c r="N2198" s="40" t="s">
        <v>207</v>
      </c>
      <c r="O2198" s="40" t="s">
        <v>1371</v>
      </c>
      <c r="P2198" s="40" t="s">
        <v>7310</v>
      </c>
      <c r="Q2198" s="40" t="s">
        <v>210</v>
      </c>
      <c r="R2198" s="40" t="b">
        <v>0</v>
      </c>
      <c r="S2198" s="40" t="s">
        <v>12879</v>
      </c>
      <c r="T2198" s="40" t="s">
        <v>212</v>
      </c>
      <c r="U2198" s="41">
        <v>0.1</v>
      </c>
      <c r="V2198" s="41">
        <v>0.9</v>
      </c>
      <c r="W2198" s="41">
        <v>0.2</v>
      </c>
      <c r="X2198" s="41">
        <v>0.4</v>
      </c>
      <c r="Y2198" s="40" t="b">
        <v>0</v>
      </c>
      <c r="Z2198" s="40" t="b">
        <v>1</v>
      </c>
      <c r="AA2198" s="40" t="b">
        <v>0</v>
      </c>
      <c r="AB2198" s="40" t="b">
        <v>0</v>
      </c>
      <c r="AC2198" s="41" t="s">
        <v>14587</v>
      </c>
      <c r="AD2198" s="41" t="s">
        <v>7599</v>
      </c>
      <c r="AE2198" s="41">
        <v>1201.958</v>
      </c>
      <c r="AF2198" s="41">
        <v>-3.37711</v>
      </c>
      <c r="AG2198" s="42">
        <v>1.36E42</v>
      </c>
      <c r="AH2198" s="51">
        <v>0.097417</v>
      </c>
      <c r="AI2198" s="45" t="s">
        <v>14588</v>
      </c>
      <c r="AJ2198" s="45">
        <v>1.36339467807178E257</v>
      </c>
      <c r="AK2198" s="41">
        <v>4996.0</v>
      </c>
      <c r="AL2198" s="40" t="s">
        <v>2224</v>
      </c>
      <c r="AM2198" s="40" t="s">
        <v>7285</v>
      </c>
      <c r="AN2198" s="40" t="s">
        <v>5643</v>
      </c>
      <c r="AO2198" s="44"/>
    </row>
    <row r="2199">
      <c r="A2199" s="41">
        <v>255.0</v>
      </c>
      <c r="B2199" s="42">
        <v>1.67E9</v>
      </c>
      <c r="C2199" s="42">
        <v>3356.0</v>
      </c>
      <c r="D2199" s="40" t="s">
        <v>1243</v>
      </c>
      <c r="E2199" s="41">
        <v>140.0</v>
      </c>
      <c r="F2199" s="41">
        <v>35.0</v>
      </c>
      <c r="G2199" s="41">
        <v>70.0</v>
      </c>
      <c r="H2199" s="41">
        <v>-3.07733</v>
      </c>
      <c r="I2199" s="41">
        <v>10000.0</v>
      </c>
      <c r="J2199" s="41">
        <v>5000.0</v>
      </c>
      <c r="K2199" s="41">
        <v>1200.0</v>
      </c>
      <c r="L2199" s="41">
        <v>600.0</v>
      </c>
      <c r="M2199" s="41">
        <v>100.0</v>
      </c>
      <c r="N2199" s="40" t="s">
        <v>207</v>
      </c>
      <c r="O2199" s="40" t="s">
        <v>208</v>
      </c>
      <c r="P2199" s="40" t="s">
        <v>212</v>
      </c>
      <c r="Q2199" s="40" t="s">
        <v>210</v>
      </c>
      <c r="R2199" s="40" t="b">
        <v>0</v>
      </c>
      <c r="S2199" s="40" t="s">
        <v>211</v>
      </c>
      <c r="T2199" s="40" t="s">
        <v>212</v>
      </c>
      <c r="U2199" s="41">
        <v>0.1</v>
      </c>
      <c r="V2199" s="41">
        <v>0.9</v>
      </c>
      <c r="W2199" s="41">
        <v>0.2</v>
      </c>
      <c r="X2199" s="41">
        <v>0.4</v>
      </c>
      <c r="Y2199" s="40" t="b">
        <v>0</v>
      </c>
      <c r="Z2199" s="40" t="b">
        <v>1</v>
      </c>
      <c r="AA2199" s="40" t="b">
        <v>0</v>
      </c>
      <c r="AB2199" s="40" t="b">
        <v>0</v>
      </c>
      <c r="AC2199" s="41" t="s">
        <v>14589</v>
      </c>
      <c r="AD2199" s="41" t="s">
        <v>14590</v>
      </c>
      <c r="AE2199" s="41">
        <v>1202.983</v>
      </c>
      <c r="AF2199" s="41">
        <v>-3.38025</v>
      </c>
      <c r="AG2199" s="42">
        <v>3.42E41</v>
      </c>
      <c r="AH2199" s="51">
        <v>0.098437</v>
      </c>
      <c r="AI2199" s="45" t="s">
        <v>14591</v>
      </c>
      <c r="AJ2199" s="40" t="s">
        <v>14592</v>
      </c>
      <c r="AK2199" s="41">
        <v>2348.0</v>
      </c>
      <c r="AL2199" s="40" t="s">
        <v>2224</v>
      </c>
      <c r="AM2199" s="40" t="s">
        <v>7285</v>
      </c>
      <c r="AN2199" s="40" t="s">
        <v>5643</v>
      </c>
      <c r="AO2199" s="44"/>
    </row>
    <row r="2200">
      <c r="A2200" s="41">
        <v>88.0</v>
      </c>
      <c r="B2200" s="42">
        <v>1.67E9</v>
      </c>
      <c r="C2200" s="42">
        <v>3356.0</v>
      </c>
      <c r="D2200" s="40" t="s">
        <v>1243</v>
      </c>
      <c r="E2200" s="41">
        <v>140.0</v>
      </c>
      <c r="F2200" s="41">
        <v>35.0</v>
      </c>
      <c r="G2200" s="41">
        <v>70.0</v>
      </c>
      <c r="H2200" s="41">
        <v>-3.07733</v>
      </c>
      <c r="I2200" s="41">
        <v>10000.0</v>
      </c>
      <c r="J2200" s="41">
        <v>5000.0</v>
      </c>
      <c r="K2200" s="41">
        <v>1200.0</v>
      </c>
      <c r="L2200" s="41">
        <v>600.0</v>
      </c>
      <c r="M2200" s="41">
        <v>30.0</v>
      </c>
      <c r="N2200" s="40" t="s">
        <v>207</v>
      </c>
      <c r="O2200" s="40" t="s">
        <v>208</v>
      </c>
      <c r="P2200" s="40" t="s">
        <v>212</v>
      </c>
      <c r="Q2200" s="40" t="s">
        <v>210</v>
      </c>
      <c r="R2200" s="40" t="b">
        <v>0</v>
      </c>
      <c r="S2200" s="40" t="s">
        <v>12879</v>
      </c>
      <c r="T2200" s="40" t="s">
        <v>212</v>
      </c>
      <c r="U2200" s="41">
        <v>0.1</v>
      </c>
      <c r="V2200" s="41">
        <v>0.9</v>
      </c>
      <c r="W2200" s="41">
        <v>0.3</v>
      </c>
      <c r="X2200" s="41">
        <v>0.5</v>
      </c>
      <c r="Y2200" s="40" t="b">
        <v>0</v>
      </c>
      <c r="Z2200" s="40" t="b">
        <v>1</v>
      </c>
      <c r="AA2200" s="40" t="b">
        <v>0</v>
      </c>
      <c r="AB2200" s="40" t="b">
        <v>0</v>
      </c>
      <c r="AC2200" s="41" t="s">
        <v>14593</v>
      </c>
      <c r="AD2200" s="41" t="s">
        <v>14594</v>
      </c>
      <c r="AE2200" s="41">
        <v>834.8199</v>
      </c>
      <c r="AF2200" s="41">
        <v>-3.38151</v>
      </c>
      <c r="AG2200" s="42">
        <v>1.37E42</v>
      </c>
      <c r="AH2200" s="51">
        <v>0.098845</v>
      </c>
      <c r="AI2200" s="45" t="s">
        <v>14595</v>
      </c>
      <c r="AJ2200" s="40" t="s">
        <v>14596</v>
      </c>
      <c r="AK2200" s="41">
        <v>10000.0</v>
      </c>
      <c r="AL2200" s="40" t="s">
        <v>216</v>
      </c>
      <c r="AM2200" s="40" t="s">
        <v>7285</v>
      </c>
      <c r="AN2200" s="40" t="s">
        <v>5627</v>
      </c>
      <c r="AO2200" s="44"/>
    </row>
    <row r="2201">
      <c r="A2201" s="41">
        <v>253.0</v>
      </c>
      <c r="B2201" s="42">
        <v>1.67E9</v>
      </c>
      <c r="C2201" s="42">
        <v>3356.0</v>
      </c>
      <c r="D2201" s="40" t="s">
        <v>1243</v>
      </c>
      <c r="E2201" s="41">
        <v>140.0</v>
      </c>
      <c r="F2201" s="41">
        <v>35.0</v>
      </c>
      <c r="G2201" s="41">
        <v>70.0</v>
      </c>
      <c r="H2201" s="41">
        <v>-3.07733</v>
      </c>
      <c r="I2201" s="41">
        <v>10000.0</v>
      </c>
      <c r="J2201" s="41">
        <v>5000.0</v>
      </c>
      <c r="K2201" s="41">
        <v>1200.0</v>
      </c>
      <c r="L2201" s="41">
        <v>600.0</v>
      </c>
      <c r="M2201" s="41">
        <v>100.0</v>
      </c>
      <c r="N2201" s="40" t="s">
        <v>207</v>
      </c>
      <c r="O2201" s="40" t="s">
        <v>1371</v>
      </c>
      <c r="P2201" s="40" t="s">
        <v>212</v>
      </c>
      <c r="Q2201" s="40" t="s">
        <v>210</v>
      </c>
      <c r="R2201" s="40" t="b">
        <v>0</v>
      </c>
      <c r="S2201" s="40" t="s">
        <v>211</v>
      </c>
      <c r="T2201" s="40" t="s">
        <v>212</v>
      </c>
      <c r="U2201" s="41">
        <v>0.1</v>
      </c>
      <c r="V2201" s="41">
        <v>0.9</v>
      </c>
      <c r="W2201" s="41">
        <v>0.1</v>
      </c>
      <c r="X2201" s="41">
        <v>0.5</v>
      </c>
      <c r="Y2201" s="40" t="b">
        <v>0</v>
      </c>
      <c r="Z2201" s="40" t="b">
        <v>1</v>
      </c>
      <c r="AA2201" s="40" t="b">
        <v>0</v>
      </c>
      <c r="AB2201" s="40" t="b">
        <v>0</v>
      </c>
      <c r="AC2201" s="41" t="s">
        <v>14597</v>
      </c>
      <c r="AD2201" s="41" t="s">
        <v>14598</v>
      </c>
      <c r="AE2201" s="41">
        <v>1203.345</v>
      </c>
      <c r="AF2201" s="41">
        <v>-3.38263</v>
      </c>
      <c r="AG2201" s="42">
        <v>1.39E42</v>
      </c>
      <c r="AH2201" s="51">
        <v>0.099209</v>
      </c>
      <c r="AI2201" s="45" t="s">
        <v>14599</v>
      </c>
      <c r="AJ2201" s="40" t="s">
        <v>14600</v>
      </c>
      <c r="AK2201" s="41">
        <v>1854.0</v>
      </c>
      <c r="AL2201" s="40" t="s">
        <v>2224</v>
      </c>
      <c r="AM2201" s="40" t="s">
        <v>7285</v>
      </c>
      <c r="AN2201" s="40" t="s">
        <v>5643</v>
      </c>
      <c r="AO2201" s="44"/>
    </row>
    <row r="2202">
      <c r="A2202" s="41">
        <v>82.0</v>
      </c>
      <c r="B2202" s="42">
        <v>1.67E9</v>
      </c>
      <c r="C2202" s="42">
        <v>3356.0</v>
      </c>
      <c r="D2202" s="40" t="s">
        <v>1243</v>
      </c>
      <c r="E2202" s="41">
        <v>140.0</v>
      </c>
      <c r="F2202" s="41">
        <v>35.0</v>
      </c>
      <c r="G2202" s="41">
        <v>70.0</v>
      </c>
      <c r="H2202" s="41">
        <v>-3.07733</v>
      </c>
      <c r="I2202" s="41">
        <v>10000.0</v>
      </c>
      <c r="J2202" s="41">
        <v>5000.0</v>
      </c>
      <c r="K2202" s="41">
        <v>1200.0</v>
      </c>
      <c r="L2202" s="41">
        <v>600.0</v>
      </c>
      <c r="M2202" s="41">
        <v>30.0</v>
      </c>
      <c r="N2202" s="40" t="s">
        <v>207</v>
      </c>
      <c r="O2202" s="40" t="s">
        <v>208</v>
      </c>
      <c r="P2202" s="40" t="s">
        <v>212</v>
      </c>
      <c r="Q2202" s="40" t="s">
        <v>210</v>
      </c>
      <c r="R2202" s="40" t="b">
        <v>0</v>
      </c>
      <c r="S2202" s="40" t="s">
        <v>12879</v>
      </c>
      <c r="T2202" s="40" t="s">
        <v>212</v>
      </c>
      <c r="U2202" s="41">
        <v>0.1</v>
      </c>
      <c r="V2202" s="41">
        <v>0.9</v>
      </c>
      <c r="W2202" s="41">
        <v>0.1</v>
      </c>
      <c r="X2202" s="41">
        <v>0.5</v>
      </c>
      <c r="Y2202" s="40" t="b">
        <v>0</v>
      </c>
      <c r="Z2202" s="40" t="b">
        <v>1</v>
      </c>
      <c r="AA2202" s="40" t="b">
        <v>0</v>
      </c>
      <c r="AB2202" s="40" t="b">
        <v>0</v>
      </c>
      <c r="AC2202" s="41" t="s">
        <v>14601</v>
      </c>
      <c r="AD2202" s="41" t="s">
        <v>14602</v>
      </c>
      <c r="AE2202" s="41">
        <v>918.2417</v>
      </c>
      <c r="AF2202" s="41">
        <v>-3.38326</v>
      </c>
      <c r="AG2202" s="42">
        <v>1.39E42</v>
      </c>
      <c r="AH2202" s="51">
        <v>0.099414</v>
      </c>
      <c r="AI2202" s="45" t="s">
        <v>14603</v>
      </c>
      <c r="AJ2202" s="44" t="s">
        <v>397</v>
      </c>
      <c r="AK2202" s="41">
        <v>10000.0</v>
      </c>
      <c r="AL2202" s="40" t="s">
        <v>216</v>
      </c>
      <c r="AM2202" s="40" t="s">
        <v>7285</v>
      </c>
      <c r="AN2202" s="40" t="s">
        <v>5627</v>
      </c>
      <c r="AO2202" s="44"/>
    </row>
    <row r="2203">
      <c r="A2203" s="41">
        <v>81.0</v>
      </c>
      <c r="B2203" s="42">
        <v>1.67E9</v>
      </c>
      <c r="C2203" s="42">
        <v>3356.0</v>
      </c>
      <c r="D2203" s="40" t="s">
        <v>1243</v>
      </c>
      <c r="E2203" s="41">
        <v>140.0</v>
      </c>
      <c r="F2203" s="41">
        <v>35.0</v>
      </c>
      <c r="G2203" s="41">
        <v>70.0</v>
      </c>
      <c r="H2203" s="41">
        <v>-3.07733</v>
      </c>
      <c r="I2203" s="41">
        <v>10000.0</v>
      </c>
      <c r="J2203" s="41">
        <v>5000.0</v>
      </c>
      <c r="K2203" s="41">
        <v>1200.0</v>
      </c>
      <c r="L2203" s="41">
        <v>600.0</v>
      </c>
      <c r="M2203" s="41">
        <v>30.0</v>
      </c>
      <c r="N2203" s="40" t="s">
        <v>207</v>
      </c>
      <c r="O2203" s="40" t="s">
        <v>208</v>
      </c>
      <c r="P2203" s="40" t="s">
        <v>212</v>
      </c>
      <c r="Q2203" s="40" t="s">
        <v>210</v>
      </c>
      <c r="R2203" s="40" t="b">
        <v>0</v>
      </c>
      <c r="S2203" s="40" t="s">
        <v>12879</v>
      </c>
      <c r="T2203" s="40" t="s">
        <v>212</v>
      </c>
      <c r="U2203" s="41">
        <v>0.1</v>
      </c>
      <c r="V2203" s="41">
        <v>0.9</v>
      </c>
      <c r="W2203" s="41">
        <v>0.1</v>
      </c>
      <c r="X2203" s="41">
        <v>0.4</v>
      </c>
      <c r="Y2203" s="40" t="b">
        <v>0</v>
      </c>
      <c r="Z2203" s="40" t="b">
        <v>1</v>
      </c>
      <c r="AA2203" s="40" t="b">
        <v>0</v>
      </c>
      <c r="AB2203" s="40" t="b">
        <v>0</v>
      </c>
      <c r="AC2203" s="41" t="s">
        <v>11983</v>
      </c>
      <c r="AD2203" s="41" t="s">
        <v>14604</v>
      </c>
      <c r="AE2203" s="41">
        <v>735.0691</v>
      </c>
      <c r="AF2203" s="41">
        <v>-3.38702</v>
      </c>
      <c r="AG2203" s="42">
        <v>1.37E42</v>
      </c>
      <c r="AH2203" s="51">
        <v>0.100637</v>
      </c>
      <c r="AI2203" s="45" t="s">
        <v>14605</v>
      </c>
      <c r="AJ2203" s="44" t="s">
        <v>397</v>
      </c>
      <c r="AK2203" s="41">
        <v>10000.0</v>
      </c>
      <c r="AL2203" s="40" t="s">
        <v>216</v>
      </c>
      <c r="AM2203" s="40" t="s">
        <v>7285</v>
      </c>
      <c r="AN2203" s="40" t="s">
        <v>5627</v>
      </c>
      <c r="AO2203" s="44"/>
    </row>
    <row r="2204">
      <c r="A2204" s="41">
        <v>245.0</v>
      </c>
      <c r="B2204" s="42">
        <v>1.67E9</v>
      </c>
      <c r="C2204" s="42">
        <v>3356.0</v>
      </c>
      <c r="D2204" s="40" t="s">
        <v>1243</v>
      </c>
      <c r="E2204" s="41">
        <v>140.0</v>
      </c>
      <c r="F2204" s="41">
        <v>35.0</v>
      </c>
      <c r="G2204" s="41">
        <v>70.0</v>
      </c>
      <c r="H2204" s="41">
        <v>-3.07733</v>
      </c>
      <c r="I2204" s="41">
        <v>10000.0</v>
      </c>
      <c r="J2204" s="41">
        <v>5000.0</v>
      </c>
      <c r="K2204" s="41">
        <v>1200.0</v>
      </c>
      <c r="L2204" s="41">
        <v>600.0</v>
      </c>
      <c r="M2204" s="41">
        <v>100.0</v>
      </c>
      <c r="N2204" s="40" t="s">
        <v>207</v>
      </c>
      <c r="O2204" s="40" t="s">
        <v>208</v>
      </c>
      <c r="P2204" s="40" t="s">
        <v>1372</v>
      </c>
      <c r="Q2204" s="40" t="s">
        <v>210</v>
      </c>
      <c r="R2204" s="40" t="b">
        <v>0</v>
      </c>
      <c r="S2204" s="40" t="s">
        <v>12879</v>
      </c>
      <c r="T2204" s="40" t="s">
        <v>212</v>
      </c>
      <c r="U2204" s="41">
        <v>0.1</v>
      </c>
      <c r="V2204" s="41">
        <v>0.9</v>
      </c>
      <c r="W2204" s="41">
        <v>0.1</v>
      </c>
      <c r="X2204" s="41">
        <v>0.6</v>
      </c>
      <c r="Y2204" s="40" t="b">
        <v>0</v>
      </c>
      <c r="Z2204" s="40" t="b">
        <v>1</v>
      </c>
      <c r="AA2204" s="40" t="b">
        <v>0</v>
      </c>
      <c r="AB2204" s="40" t="b">
        <v>0</v>
      </c>
      <c r="AC2204" s="41" t="s">
        <v>14606</v>
      </c>
      <c r="AD2204" s="41" t="s">
        <v>13694</v>
      </c>
      <c r="AE2204" s="41">
        <v>1202.141</v>
      </c>
      <c r="AF2204" s="41">
        <v>-3.38717</v>
      </c>
      <c r="AG2204" s="42">
        <v>1.34E42</v>
      </c>
      <c r="AH2204" s="51">
        <v>0.100687</v>
      </c>
      <c r="AI2204" s="45" t="s">
        <v>14607</v>
      </c>
      <c r="AJ2204" s="40" t="s">
        <v>14608</v>
      </c>
      <c r="AK2204" s="41">
        <v>1500.0</v>
      </c>
      <c r="AL2204" s="40" t="s">
        <v>2224</v>
      </c>
      <c r="AM2204" s="40" t="s">
        <v>7285</v>
      </c>
      <c r="AN2204" s="40" t="s">
        <v>5643</v>
      </c>
      <c r="AO2204" s="44"/>
    </row>
    <row r="2205">
      <c r="A2205" s="41">
        <v>191.0</v>
      </c>
      <c r="B2205" s="42">
        <v>1.67E9</v>
      </c>
      <c r="C2205" s="42">
        <v>3356.0</v>
      </c>
      <c r="D2205" s="40" t="s">
        <v>1243</v>
      </c>
      <c r="E2205" s="41">
        <v>140.0</v>
      </c>
      <c r="F2205" s="41">
        <v>35.0</v>
      </c>
      <c r="G2205" s="41">
        <v>70.0</v>
      </c>
      <c r="H2205" s="41">
        <v>-3.07733</v>
      </c>
      <c r="I2205" s="41">
        <v>10000.0</v>
      </c>
      <c r="J2205" s="41">
        <v>5000.0</v>
      </c>
      <c r="K2205" s="41">
        <v>1200.0</v>
      </c>
      <c r="L2205" s="41">
        <v>600.0</v>
      </c>
      <c r="M2205" s="41">
        <v>100.0</v>
      </c>
      <c r="N2205" s="40" t="s">
        <v>207</v>
      </c>
      <c r="O2205" s="40" t="s">
        <v>1371</v>
      </c>
      <c r="P2205" s="40" t="s">
        <v>209</v>
      </c>
      <c r="Q2205" s="40" t="s">
        <v>210</v>
      </c>
      <c r="R2205" s="40" t="b">
        <v>0</v>
      </c>
      <c r="S2205" s="40" t="s">
        <v>12879</v>
      </c>
      <c r="T2205" s="40" t="s">
        <v>212</v>
      </c>
      <c r="U2205" s="41">
        <v>0.1</v>
      </c>
      <c r="V2205" s="41">
        <v>0.9</v>
      </c>
      <c r="W2205" s="41">
        <v>0.1</v>
      </c>
      <c r="X2205" s="41">
        <v>0.6</v>
      </c>
      <c r="Y2205" s="40" t="b">
        <v>0</v>
      </c>
      <c r="Z2205" s="40" t="b">
        <v>1</v>
      </c>
      <c r="AA2205" s="40" t="b">
        <v>0</v>
      </c>
      <c r="AB2205" s="40" t="b">
        <v>0</v>
      </c>
      <c r="AC2205" s="41" t="s">
        <v>14609</v>
      </c>
      <c r="AD2205" s="41" t="s">
        <v>14610</v>
      </c>
      <c r="AE2205" s="41">
        <v>1203.67</v>
      </c>
      <c r="AF2205" s="41">
        <v>-3.40144</v>
      </c>
      <c r="AG2205" s="42">
        <v>9.8E41</v>
      </c>
      <c r="AH2205" s="51">
        <v>0.105322</v>
      </c>
      <c r="AI2205" s="45" t="s">
        <v>14611</v>
      </c>
      <c r="AJ2205" s="40" t="s">
        <v>14612</v>
      </c>
      <c r="AK2205" s="41">
        <v>1481.0</v>
      </c>
      <c r="AL2205" s="40" t="s">
        <v>2224</v>
      </c>
      <c r="AM2205" s="40" t="s">
        <v>7285</v>
      </c>
      <c r="AN2205" s="40" t="s">
        <v>5643</v>
      </c>
      <c r="AO2205" s="44"/>
    </row>
    <row r="2206">
      <c r="A2206" s="41">
        <v>154.0</v>
      </c>
      <c r="B2206" s="42">
        <v>1.67E9</v>
      </c>
      <c r="C2206" s="42">
        <v>3356.0</v>
      </c>
      <c r="D2206" s="40" t="s">
        <v>1243</v>
      </c>
      <c r="E2206" s="41">
        <v>140.0</v>
      </c>
      <c r="F2206" s="41">
        <v>35.0</v>
      </c>
      <c r="G2206" s="41">
        <v>70.0</v>
      </c>
      <c r="H2206" s="41">
        <v>-3.07733</v>
      </c>
      <c r="I2206" s="41">
        <v>10000.0</v>
      </c>
      <c r="J2206" s="41">
        <v>5000.0</v>
      </c>
      <c r="K2206" s="41">
        <v>1200.0</v>
      </c>
      <c r="L2206" s="41">
        <v>600.0</v>
      </c>
      <c r="M2206" s="41">
        <v>50.0</v>
      </c>
      <c r="N2206" s="40" t="s">
        <v>207</v>
      </c>
      <c r="O2206" s="40" t="s">
        <v>1371</v>
      </c>
      <c r="P2206" s="40" t="s">
        <v>1372</v>
      </c>
      <c r="Q2206" s="40" t="s">
        <v>210</v>
      </c>
      <c r="R2206" s="40" t="b">
        <v>0</v>
      </c>
      <c r="S2206" s="40" t="s">
        <v>12879</v>
      </c>
      <c r="T2206" s="40" t="s">
        <v>212</v>
      </c>
      <c r="U2206" s="41">
        <v>0.1</v>
      </c>
      <c r="V2206" s="41">
        <v>0.9</v>
      </c>
      <c r="W2206" s="41">
        <v>0.1</v>
      </c>
      <c r="X2206" s="41">
        <v>0.5</v>
      </c>
      <c r="Y2206" s="40" t="b">
        <v>0</v>
      </c>
      <c r="Z2206" s="40" t="b">
        <v>1</v>
      </c>
      <c r="AA2206" s="40" t="b">
        <v>0</v>
      </c>
      <c r="AB2206" s="40" t="b">
        <v>0</v>
      </c>
      <c r="AC2206" s="41" t="s">
        <v>14613</v>
      </c>
      <c r="AD2206" s="41" t="s">
        <v>10060</v>
      </c>
      <c r="AE2206" s="41">
        <v>1201.401</v>
      </c>
      <c r="AF2206" s="41">
        <v>-3.41066</v>
      </c>
      <c r="AG2206" s="42">
        <v>1.39E42</v>
      </c>
      <c r="AH2206" s="51">
        <v>0.10832</v>
      </c>
      <c r="AI2206" s="45" t="s">
        <v>14614</v>
      </c>
      <c r="AJ2206" s="44" t="s">
        <v>397</v>
      </c>
      <c r="AK2206" s="41">
        <v>3706.0</v>
      </c>
      <c r="AL2206" s="40" t="s">
        <v>2224</v>
      </c>
      <c r="AM2206" s="40" t="s">
        <v>7285</v>
      </c>
      <c r="AN2206" s="40" t="s">
        <v>5643</v>
      </c>
      <c r="AO2206" s="44"/>
    </row>
    <row r="2207">
      <c r="A2207" s="41">
        <v>182.0</v>
      </c>
      <c r="B2207" s="42">
        <v>1.67E9</v>
      </c>
      <c r="C2207" s="42">
        <v>3356.0</v>
      </c>
      <c r="D2207" s="40" t="s">
        <v>1243</v>
      </c>
      <c r="E2207" s="41">
        <v>140.0</v>
      </c>
      <c r="F2207" s="41">
        <v>35.0</v>
      </c>
      <c r="G2207" s="41">
        <v>70.0</v>
      </c>
      <c r="H2207" s="41">
        <v>-3.07733</v>
      </c>
      <c r="I2207" s="41">
        <v>10000.0</v>
      </c>
      <c r="J2207" s="41">
        <v>5000.0</v>
      </c>
      <c r="K2207" s="41">
        <v>1200.0</v>
      </c>
      <c r="L2207" s="41">
        <v>600.0</v>
      </c>
      <c r="M2207" s="41">
        <v>100.0</v>
      </c>
      <c r="N2207" s="40" t="s">
        <v>207</v>
      </c>
      <c r="O2207" s="40" t="s">
        <v>1371</v>
      </c>
      <c r="P2207" s="40" t="s">
        <v>209</v>
      </c>
      <c r="Q2207" s="40" t="s">
        <v>210</v>
      </c>
      <c r="R2207" s="40" t="b">
        <v>0</v>
      </c>
      <c r="S2207" s="40" t="s">
        <v>211</v>
      </c>
      <c r="T2207" s="40" t="s">
        <v>212</v>
      </c>
      <c r="U2207" s="41">
        <v>0.1</v>
      </c>
      <c r="V2207" s="41">
        <v>0.9</v>
      </c>
      <c r="W2207" s="41">
        <v>0.1</v>
      </c>
      <c r="X2207" s="41">
        <v>0.6</v>
      </c>
      <c r="Y2207" s="40" t="b">
        <v>0</v>
      </c>
      <c r="Z2207" s="40" t="b">
        <v>1</v>
      </c>
      <c r="AA2207" s="40" t="b">
        <v>0</v>
      </c>
      <c r="AB2207" s="40" t="b">
        <v>0</v>
      </c>
      <c r="AC2207" s="41" t="s">
        <v>14615</v>
      </c>
      <c r="AD2207" s="41" t="s">
        <v>14616</v>
      </c>
      <c r="AE2207" s="41">
        <v>1201.73</v>
      </c>
      <c r="AF2207" s="41">
        <v>-3.41982</v>
      </c>
      <c r="AG2207" s="42">
        <v>1.39E42</v>
      </c>
      <c r="AH2207" s="51">
        <v>0.111296</v>
      </c>
      <c r="AI2207" s="45" t="s">
        <v>14617</v>
      </c>
      <c r="AJ2207" s="40" t="s">
        <v>14618</v>
      </c>
      <c r="AK2207" s="41">
        <v>1553.0</v>
      </c>
      <c r="AL2207" s="40" t="s">
        <v>2224</v>
      </c>
      <c r="AM2207" s="40" t="s">
        <v>7285</v>
      </c>
      <c r="AN2207" s="40" t="s">
        <v>5643</v>
      </c>
      <c r="AO2207" s="44"/>
    </row>
    <row r="2208">
      <c r="A2208" s="41">
        <v>236.0</v>
      </c>
      <c r="B2208" s="42">
        <v>1.67E9</v>
      </c>
      <c r="C2208" s="42">
        <v>3356.0</v>
      </c>
      <c r="D2208" s="40" t="s">
        <v>1243</v>
      </c>
      <c r="E2208" s="41">
        <v>140.0</v>
      </c>
      <c r="F2208" s="41">
        <v>35.0</v>
      </c>
      <c r="G2208" s="41">
        <v>70.0</v>
      </c>
      <c r="H2208" s="41">
        <v>-3.07733</v>
      </c>
      <c r="I2208" s="41">
        <v>10000.0</v>
      </c>
      <c r="J2208" s="41">
        <v>5000.0</v>
      </c>
      <c r="K2208" s="41">
        <v>1200.0</v>
      </c>
      <c r="L2208" s="41">
        <v>600.0</v>
      </c>
      <c r="M2208" s="41">
        <v>100.0</v>
      </c>
      <c r="N2208" s="40" t="s">
        <v>207</v>
      </c>
      <c r="O2208" s="40" t="s">
        <v>1371</v>
      </c>
      <c r="P2208" s="40" t="s">
        <v>1372</v>
      </c>
      <c r="Q2208" s="40" t="s">
        <v>210</v>
      </c>
      <c r="R2208" s="40" t="b">
        <v>0</v>
      </c>
      <c r="S2208" s="40" t="s">
        <v>211</v>
      </c>
      <c r="T2208" s="40" t="s">
        <v>212</v>
      </c>
      <c r="U2208" s="41">
        <v>0.1</v>
      </c>
      <c r="V2208" s="41">
        <v>0.9</v>
      </c>
      <c r="W2208" s="41">
        <v>0.1</v>
      </c>
      <c r="X2208" s="41">
        <v>0.6</v>
      </c>
      <c r="Y2208" s="40" t="b">
        <v>0</v>
      </c>
      <c r="Z2208" s="40" t="b">
        <v>1</v>
      </c>
      <c r="AA2208" s="40" t="b">
        <v>0</v>
      </c>
      <c r="AB2208" s="40" t="b">
        <v>0</v>
      </c>
      <c r="AC2208" s="41" t="s">
        <v>14619</v>
      </c>
      <c r="AD2208" s="41" t="s">
        <v>8805</v>
      </c>
      <c r="AE2208" s="41">
        <v>1204.459</v>
      </c>
      <c r="AF2208" s="41">
        <v>-3.42071</v>
      </c>
      <c r="AG2208" s="42">
        <v>4.87E41</v>
      </c>
      <c r="AH2208" s="51">
        <v>0.111585</v>
      </c>
      <c r="AI2208" s="45" t="s">
        <v>14620</v>
      </c>
      <c r="AJ2208" s="40" t="s">
        <v>14621</v>
      </c>
      <c r="AK2208" s="41">
        <v>1622.0</v>
      </c>
      <c r="AL2208" s="40" t="s">
        <v>2224</v>
      </c>
      <c r="AM2208" s="40" t="s">
        <v>7285</v>
      </c>
      <c r="AN2208" s="40" t="s">
        <v>5643</v>
      </c>
      <c r="AO2208" s="44"/>
    </row>
    <row r="2209">
      <c r="A2209" s="41">
        <v>251.0</v>
      </c>
      <c r="B2209" s="42">
        <v>1.67E9</v>
      </c>
      <c r="C2209" s="42">
        <v>3356.0</v>
      </c>
      <c r="D2209" s="40" t="s">
        <v>1243</v>
      </c>
      <c r="E2209" s="41">
        <v>140.0</v>
      </c>
      <c r="F2209" s="41">
        <v>35.0</v>
      </c>
      <c r="G2209" s="41">
        <v>70.0</v>
      </c>
      <c r="H2209" s="41">
        <v>-3.07733</v>
      </c>
      <c r="I2209" s="41">
        <v>10000.0</v>
      </c>
      <c r="J2209" s="41">
        <v>5000.0</v>
      </c>
      <c r="K2209" s="41">
        <v>1200.0</v>
      </c>
      <c r="L2209" s="41">
        <v>600.0</v>
      </c>
      <c r="M2209" s="41">
        <v>100.0</v>
      </c>
      <c r="N2209" s="40" t="s">
        <v>207</v>
      </c>
      <c r="O2209" s="40" t="s">
        <v>208</v>
      </c>
      <c r="P2209" s="40" t="s">
        <v>1372</v>
      </c>
      <c r="Q2209" s="40" t="s">
        <v>210</v>
      </c>
      <c r="R2209" s="40" t="b">
        <v>0</v>
      </c>
      <c r="S2209" s="40" t="s">
        <v>12879</v>
      </c>
      <c r="T2209" s="40" t="s">
        <v>212</v>
      </c>
      <c r="U2209" s="41">
        <v>0.1</v>
      </c>
      <c r="V2209" s="41">
        <v>0.9</v>
      </c>
      <c r="W2209" s="41">
        <v>0.3</v>
      </c>
      <c r="X2209" s="41">
        <v>0.6</v>
      </c>
      <c r="Y2209" s="40" t="b">
        <v>0</v>
      </c>
      <c r="Z2209" s="40" t="b">
        <v>1</v>
      </c>
      <c r="AA2209" s="40" t="b">
        <v>0</v>
      </c>
      <c r="AB2209" s="40" t="b">
        <v>0</v>
      </c>
      <c r="AC2209" s="41" t="s">
        <v>11809</v>
      </c>
      <c r="AD2209" s="41" t="s">
        <v>5610</v>
      </c>
      <c r="AE2209" s="41">
        <v>1203.268</v>
      </c>
      <c r="AF2209" s="41">
        <v>-3.4294</v>
      </c>
      <c r="AG2209" s="42">
        <v>1.14E42</v>
      </c>
      <c r="AH2209" s="51">
        <v>0.11441</v>
      </c>
      <c r="AI2209" s="45" t="s">
        <v>14622</v>
      </c>
      <c r="AJ2209" s="40" t="s">
        <v>14623</v>
      </c>
      <c r="AK2209" s="41">
        <v>1414.0</v>
      </c>
      <c r="AL2209" s="40" t="s">
        <v>2224</v>
      </c>
      <c r="AM2209" s="40" t="s">
        <v>7285</v>
      </c>
      <c r="AN2209" s="40" t="s">
        <v>5643</v>
      </c>
      <c r="AO2209" s="44"/>
    </row>
    <row r="2210">
      <c r="A2210" s="41">
        <v>258.0</v>
      </c>
      <c r="B2210" s="42">
        <v>1.67E9</v>
      </c>
      <c r="C2210" s="42">
        <v>3356.0</v>
      </c>
      <c r="D2210" s="40" t="s">
        <v>1243</v>
      </c>
      <c r="E2210" s="41">
        <v>140.0</v>
      </c>
      <c r="F2210" s="41">
        <v>35.0</v>
      </c>
      <c r="G2210" s="41">
        <v>70.0</v>
      </c>
      <c r="H2210" s="41">
        <v>-3.07733</v>
      </c>
      <c r="I2210" s="41">
        <v>10000.0</v>
      </c>
      <c r="J2210" s="41">
        <v>5000.0</v>
      </c>
      <c r="K2210" s="41">
        <v>1200.0</v>
      </c>
      <c r="L2210" s="41">
        <v>600.0</v>
      </c>
      <c r="M2210" s="41">
        <v>100.0</v>
      </c>
      <c r="N2210" s="40" t="s">
        <v>207</v>
      </c>
      <c r="O2210" s="40" t="s">
        <v>208</v>
      </c>
      <c r="P2210" s="40" t="s">
        <v>212</v>
      </c>
      <c r="Q2210" s="40" t="s">
        <v>210</v>
      </c>
      <c r="R2210" s="40" t="b">
        <v>0</v>
      </c>
      <c r="S2210" s="40" t="s">
        <v>211</v>
      </c>
      <c r="T2210" s="40" t="s">
        <v>212</v>
      </c>
      <c r="U2210" s="41">
        <v>0.1</v>
      </c>
      <c r="V2210" s="41">
        <v>0.9</v>
      </c>
      <c r="W2210" s="41">
        <v>0.3</v>
      </c>
      <c r="X2210" s="41">
        <v>0.4</v>
      </c>
      <c r="Y2210" s="40" t="b">
        <v>0</v>
      </c>
      <c r="Z2210" s="40" t="b">
        <v>1</v>
      </c>
      <c r="AA2210" s="40" t="b">
        <v>0</v>
      </c>
      <c r="AB2210" s="40" t="b">
        <v>0</v>
      </c>
      <c r="AC2210" s="41" t="s">
        <v>9033</v>
      </c>
      <c r="AD2210" s="41" t="s">
        <v>14624</v>
      </c>
      <c r="AE2210" s="41">
        <v>1203.315</v>
      </c>
      <c r="AF2210" s="41">
        <v>-3.43102</v>
      </c>
      <c r="AG2210" s="42">
        <v>1.39E42</v>
      </c>
      <c r="AH2210" s="51">
        <v>0.114934</v>
      </c>
      <c r="AI2210" s="45" t="s">
        <v>14625</v>
      </c>
      <c r="AJ2210" s="40" t="s">
        <v>14626</v>
      </c>
      <c r="AK2210" s="41">
        <v>2380.0</v>
      </c>
      <c r="AL2210" s="40" t="s">
        <v>2224</v>
      </c>
      <c r="AM2210" s="40" t="s">
        <v>7285</v>
      </c>
      <c r="AN2210" s="40" t="s">
        <v>5643</v>
      </c>
      <c r="AO2210" s="44"/>
    </row>
    <row r="2211">
      <c r="A2211" s="41">
        <v>155.0</v>
      </c>
      <c r="B2211" s="42">
        <v>1.67E9</v>
      </c>
      <c r="C2211" s="42">
        <v>3356.0</v>
      </c>
      <c r="D2211" s="40" t="s">
        <v>1243</v>
      </c>
      <c r="E2211" s="41">
        <v>140.0</v>
      </c>
      <c r="F2211" s="41">
        <v>35.0</v>
      </c>
      <c r="G2211" s="41">
        <v>70.0</v>
      </c>
      <c r="H2211" s="41">
        <v>-3.07733</v>
      </c>
      <c r="I2211" s="41">
        <v>10000.0</v>
      </c>
      <c r="J2211" s="41">
        <v>5000.0</v>
      </c>
      <c r="K2211" s="41">
        <v>1200.0</v>
      </c>
      <c r="L2211" s="41">
        <v>600.0</v>
      </c>
      <c r="M2211" s="41">
        <v>50.0</v>
      </c>
      <c r="N2211" s="40" t="s">
        <v>207</v>
      </c>
      <c r="O2211" s="40" t="s">
        <v>1371</v>
      </c>
      <c r="P2211" s="40" t="s">
        <v>1372</v>
      </c>
      <c r="Q2211" s="40" t="s">
        <v>210</v>
      </c>
      <c r="R2211" s="40" t="b">
        <v>0</v>
      </c>
      <c r="S2211" s="40" t="s">
        <v>12879</v>
      </c>
      <c r="T2211" s="40" t="s">
        <v>212</v>
      </c>
      <c r="U2211" s="41">
        <v>0.1</v>
      </c>
      <c r="V2211" s="41">
        <v>0.9</v>
      </c>
      <c r="W2211" s="41">
        <v>0.1</v>
      </c>
      <c r="X2211" s="41">
        <v>0.6</v>
      </c>
      <c r="Y2211" s="40" t="b">
        <v>0</v>
      </c>
      <c r="Z2211" s="40" t="b">
        <v>1</v>
      </c>
      <c r="AA2211" s="40" t="b">
        <v>0</v>
      </c>
      <c r="AB2211" s="40" t="b">
        <v>0</v>
      </c>
      <c r="AC2211" s="41" t="s">
        <v>14627</v>
      </c>
      <c r="AD2211" s="41" t="s">
        <v>14628</v>
      </c>
      <c r="AE2211" s="41">
        <v>1201.736</v>
      </c>
      <c r="AF2211" s="41">
        <v>-3.43102</v>
      </c>
      <c r="AG2211" s="42">
        <v>4.81E41</v>
      </c>
      <c r="AH2211" s="51">
        <v>0.114936</v>
      </c>
      <c r="AI2211" s="45" t="s">
        <v>14629</v>
      </c>
      <c r="AJ2211" s="44" t="s">
        <v>397</v>
      </c>
      <c r="AK2211" s="41">
        <v>2963.0</v>
      </c>
      <c r="AL2211" s="40" t="s">
        <v>2224</v>
      </c>
      <c r="AM2211" s="40" t="s">
        <v>7285</v>
      </c>
      <c r="AN2211" s="40" t="s">
        <v>5643</v>
      </c>
      <c r="AO2211" s="44"/>
    </row>
    <row r="2212">
      <c r="A2212" s="41">
        <v>267.0</v>
      </c>
      <c r="B2212" s="42">
        <v>1.67E9</v>
      </c>
      <c r="C2212" s="42">
        <v>3356.0</v>
      </c>
      <c r="D2212" s="40" t="s">
        <v>1243</v>
      </c>
      <c r="E2212" s="41">
        <v>140.0</v>
      </c>
      <c r="F2212" s="41">
        <v>35.0</v>
      </c>
      <c r="G2212" s="41">
        <v>70.0</v>
      </c>
      <c r="H2212" s="41">
        <v>-3.07733</v>
      </c>
      <c r="I2212" s="41">
        <v>10000.0</v>
      </c>
      <c r="J2212" s="41">
        <v>5000.0</v>
      </c>
      <c r="K2212" s="41">
        <v>1200.0</v>
      </c>
      <c r="L2212" s="41">
        <v>600.0</v>
      </c>
      <c r="M2212" s="41">
        <v>100.0</v>
      </c>
      <c r="N2212" s="40" t="s">
        <v>207</v>
      </c>
      <c r="O2212" s="40" t="s">
        <v>1371</v>
      </c>
      <c r="P2212" s="40" t="s">
        <v>212</v>
      </c>
      <c r="Q2212" s="40" t="s">
        <v>210</v>
      </c>
      <c r="R2212" s="40" t="b">
        <v>0</v>
      </c>
      <c r="S2212" s="40" t="s">
        <v>12879</v>
      </c>
      <c r="T2212" s="40" t="s">
        <v>212</v>
      </c>
      <c r="U2212" s="41">
        <v>0.1</v>
      </c>
      <c r="V2212" s="41">
        <v>0.9</v>
      </c>
      <c r="W2212" s="41">
        <v>0.3</v>
      </c>
      <c r="X2212" s="41">
        <v>0.4</v>
      </c>
      <c r="Y2212" s="40" t="b">
        <v>0</v>
      </c>
      <c r="Z2212" s="40" t="b">
        <v>1</v>
      </c>
      <c r="AA2212" s="40" t="b">
        <v>0</v>
      </c>
      <c r="AB2212" s="40" t="b">
        <v>0</v>
      </c>
      <c r="AC2212" s="41" t="s">
        <v>14630</v>
      </c>
      <c r="AD2212" s="41" t="s">
        <v>14631</v>
      </c>
      <c r="AE2212" s="41">
        <v>1201.487</v>
      </c>
      <c r="AF2212" s="41">
        <v>-3.43249</v>
      </c>
      <c r="AG2212" s="42">
        <v>1.09E42</v>
      </c>
      <c r="AH2212" s="51">
        <v>0.115414</v>
      </c>
      <c r="AI2212" s="45" t="s">
        <v>14632</v>
      </c>
      <c r="AJ2212" s="40" t="s">
        <v>14633</v>
      </c>
      <c r="AK2212" s="41">
        <v>2308.0</v>
      </c>
      <c r="AL2212" s="40" t="s">
        <v>2224</v>
      </c>
      <c r="AM2212" s="40" t="s">
        <v>7285</v>
      </c>
      <c r="AN2212" s="40" t="s">
        <v>5643</v>
      </c>
      <c r="AO2212" s="44"/>
    </row>
    <row r="2213">
      <c r="A2213" s="41">
        <v>76.0</v>
      </c>
      <c r="B2213" s="42">
        <v>1.67E9</v>
      </c>
      <c r="C2213" s="42">
        <v>3356.0</v>
      </c>
      <c r="D2213" s="40" t="s">
        <v>1243</v>
      </c>
      <c r="E2213" s="41">
        <v>140.0</v>
      </c>
      <c r="F2213" s="41">
        <v>35.0</v>
      </c>
      <c r="G2213" s="41">
        <v>70.0</v>
      </c>
      <c r="H2213" s="41">
        <v>-3.07733</v>
      </c>
      <c r="I2213" s="41">
        <v>10000.0</v>
      </c>
      <c r="J2213" s="41">
        <v>5000.0</v>
      </c>
      <c r="K2213" s="41">
        <v>1200.0</v>
      </c>
      <c r="L2213" s="41">
        <v>600.0</v>
      </c>
      <c r="M2213" s="41">
        <v>30.0</v>
      </c>
      <c r="N2213" s="40" t="s">
        <v>207</v>
      </c>
      <c r="O2213" s="40" t="s">
        <v>1371</v>
      </c>
      <c r="P2213" s="40" t="s">
        <v>212</v>
      </c>
      <c r="Q2213" s="40" t="s">
        <v>210</v>
      </c>
      <c r="R2213" s="40" t="b">
        <v>0</v>
      </c>
      <c r="S2213" s="40" t="s">
        <v>211</v>
      </c>
      <c r="T2213" s="40" t="s">
        <v>212</v>
      </c>
      <c r="U2213" s="41">
        <v>0.1</v>
      </c>
      <c r="V2213" s="41">
        <v>0.9</v>
      </c>
      <c r="W2213" s="41">
        <v>0.2</v>
      </c>
      <c r="X2213" s="41">
        <v>0.5</v>
      </c>
      <c r="Y2213" s="40" t="b">
        <v>0</v>
      </c>
      <c r="Z2213" s="40" t="b">
        <v>1</v>
      </c>
      <c r="AA2213" s="40" t="b">
        <v>0</v>
      </c>
      <c r="AB2213" s="40" t="b">
        <v>0</v>
      </c>
      <c r="AC2213" s="41" t="s">
        <v>14634</v>
      </c>
      <c r="AD2213" s="41" t="s">
        <v>14635</v>
      </c>
      <c r="AE2213" s="41">
        <v>1202.96</v>
      </c>
      <c r="AF2213" s="41">
        <v>-3.44358</v>
      </c>
      <c r="AG2213" s="42">
        <v>4.86E41</v>
      </c>
      <c r="AH2213" s="51">
        <v>0.119018</v>
      </c>
      <c r="AI2213" s="45" t="s">
        <v>14636</v>
      </c>
      <c r="AJ2213" s="45">
        <v>4.86407572230539E251</v>
      </c>
      <c r="AK2213" s="41">
        <v>6362.0</v>
      </c>
      <c r="AL2213" s="40" t="s">
        <v>2224</v>
      </c>
      <c r="AM2213" s="40" t="s">
        <v>7285</v>
      </c>
      <c r="AN2213" s="40" t="s">
        <v>5643</v>
      </c>
      <c r="AO2213" s="44"/>
    </row>
    <row r="2214">
      <c r="A2214" s="41">
        <v>85.0</v>
      </c>
      <c r="B2214" s="42">
        <v>1.67E9</v>
      </c>
      <c r="C2214" s="42">
        <v>3356.0</v>
      </c>
      <c r="D2214" s="40" t="s">
        <v>1243</v>
      </c>
      <c r="E2214" s="41">
        <v>140.0</v>
      </c>
      <c r="F2214" s="41">
        <v>35.0</v>
      </c>
      <c r="G2214" s="41">
        <v>70.0</v>
      </c>
      <c r="H2214" s="41">
        <v>-3.07733</v>
      </c>
      <c r="I2214" s="41">
        <v>10000.0</v>
      </c>
      <c r="J2214" s="41">
        <v>5000.0</v>
      </c>
      <c r="K2214" s="41">
        <v>1200.0</v>
      </c>
      <c r="L2214" s="41">
        <v>600.0</v>
      </c>
      <c r="M2214" s="41">
        <v>30.0</v>
      </c>
      <c r="N2214" s="40" t="s">
        <v>207</v>
      </c>
      <c r="O2214" s="40" t="s">
        <v>1371</v>
      </c>
      <c r="P2214" s="40" t="s">
        <v>212</v>
      </c>
      <c r="Q2214" s="40" t="s">
        <v>210</v>
      </c>
      <c r="R2214" s="40" t="b">
        <v>0</v>
      </c>
      <c r="S2214" s="40" t="s">
        <v>12879</v>
      </c>
      <c r="T2214" s="40" t="s">
        <v>212</v>
      </c>
      <c r="U2214" s="41">
        <v>0.1</v>
      </c>
      <c r="V2214" s="41">
        <v>0.9</v>
      </c>
      <c r="W2214" s="41">
        <v>0.2</v>
      </c>
      <c r="X2214" s="41">
        <v>0.5</v>
      </c>
      <c r="Y2214" s="40" t="b">
        <v>0</v>
      </c>
      <c r="Z2214" s="40" t="b">
        <v>1</v>
      </c>
      <c r="AA2214" s="40" t="b">
        <v>0</v>
      </c>
      <c r="AB2214" s="40" t="b">
        <v>0</v>
      </c>
      <c r="AC2214" s="41" t="s">
        <v>14637</v>
      </c>
      <c r="AD2214" s="41" t="s">
        <v>14638</v>
      </c>
      <c r="AE2214" s="41">
        <v>1203.24</v>
      </c>
      <c r="AF2214" s="41">
        <v>-3.44548</v>
      </c>
      <c r="AG2214" s="42">
        <v>4.44E41</v>
      </c>
      <c r="AH2214" s="51">
        <v>0.119635</v>
      </c>
      <c r="AI2214" s="45" t="s">
        <v>14639</v>
      </c>
      <c r="AJ2214" s="45">
        <v>4.43643396233568E251</v>
      </c>
      <c r="AK2214" s="41">
        <v>6073.0</v>
      </c>
      <c r="AL2214" s="40" t="s">
        <v>2224</v>
      </c>
      <c r="AM2214" s="40" t="s">
        <v>7285</v>
      </c>
      <c r="AN2214" s="40" t="s">
        <v>5643</v>
      </c>
      <c r="AO2214" s="44"/>
    </row>
    <row r="2215">
      <c r="A2215" s="41">
        <v>172.0</v>
      </c>
      <c r="B2215" s="42">
        <v>1.67E9</v>
      </c>
      <c r="C2215" s="42">
        <v>3356.0</v>
      </c>
      <c r="D2215" s="40" t="s">
        <v>1243</v>
      </c>
      <c r="E2215" s="41">
        <v>140.0</v>
      </c>
      <c r="F2215" s="41">
        <v>35.0</v>
      </c>
      <c r="G2215" s="41">
        <v>70.0</v>
      </c>
      <c r="H2215" s="41">
        <v>-3.07733</v>
      </c>
      <c r="I2215" s="41">
        <v>10000.0</v>
      </c>
      <c r="J2215" s="41">
        <v>5000.0</v>
      </c>
      <c r="K2215" s="41">
        <v>1200.0</v>
      </c>
      <c r="L2215" s="41">
        <v>600.0</v>
      </c>
      <c r="M2215" s="41">
        <v>50.0</v>
      </c>
      <c r="N2215" s="40" t="s">
        <v>207</v>
      </c>
      <c r="O2215" s="40" t="s">
        <v>208</v>
      </c>
      <c r="P2215" s="40" t="s">
        <v>212</v>
      </c>
      <c r="Q2215" s="40" t="s">
        <v>210</v>
      </c>
      <c r="R2215" s="40" t="b">
        <v>0</v>
      </c>
      <c r="S2215" s="40" t="s">
        <v>12879</v>
      </c>
      <c r="T2215" s="40" t="s">
        <v>212</v>
      </c>
      <c r="U2215" s="41">
        <v>0.1</v>
      </c>
      <c r="V2215" s="41">
        <v>0.9</v>
      </c>
      <c r="W2215" s="41">
        <v>0.1</v>
      </c>
      <c r="X2215" s="41">
        <v>0.5</v>
      </c>
      <c r="Y2215" s="40" t="b">
        <v>0</v>
      </c>
      <c r="Z2215" s="40" t="b">
        <v>1</v>
      </c>
      <c r="AA2215" s="40" t="b">
        <v>0</v>
      </c>
      <c r="AB2215" s="40" t="b">
        <v>0</v>
      </c>
      <c r="AC2215" s="41" t="s">
        <v>14640</v>
      </c>
      <c r="AD2215" s="41" t="s">
        <v>14641</v>
      </c>
      <c r="AE2215" s="41">
        <v>1202.129</v>
      </c>
      <c r="AF2215" s="41">
        <v>-3.44558</v>
      </c>
      <c r="AG2215" s="42">
        <v>1.16E42</v>
      </c>
      <c r="AH2215" s="51">
        <v>0.119667</v>
      </c>
      <c r="AI2215" s="45" t="s">
        <v>14642</v>
      </c>
      <c r="AJ2215" s="44" t="s">
        <v>397</v>
      </c>
      <c r="AK2215" s="41">
        <v>3561.0</v>
      </c>
      <c r="AL2215" s="40" t="s">
        <v>2224</v>
      </c>
      <c r="AM2215" s="40" t="s">
        <v>7285</v>
      </c>
      <c r="AN2215" s="40" t="s">
        <v>5643</v>
      </c>
      <c r="AO2215" s="44"/>
    </row>
    <row r="2216">
      <c r="A2216" s="41">
        <v>264.0</v>
      </c>
      <c r="B2216" s="42">
        <v>1.67E9</v>
      </c>
      <c r="C2216" s="41">
        <v>3356.0</v>
      </c>
      <c r="D2216" s="40" t="s">
        <v>1243</v>
      </c>
      <c r="E2216" s="41">
        <v>140.0</v>
      </c>
      <c r="F2216" s="41">
        <v>35.0</v>
      </c>
      <c r="G2216" s="41">
        <v>70.0</v>
      </c>
      <c r="H2216" s="41">
        <v>-3.07733</v>
      </c>
      <c r="I2216" s="41">
        <v>10000.0</v>
      </c>
      <c r="J2216" s="41">
        <v>5000.0</v>
      </c>
      <c r="K2216" s="41">
        <v>1200.0</v>
      </c>
      <c r="L2216" s="41">
        <v>600.0</v>
      </c>
      <c r="M2216" s="41">
        <v>100.0</v>
      </c>
      <c r="N2216" s="40" t="s">
        <v>207</v>
      </c>
      <c r="O2216" s="40" t="s">
        <v>208</v>
      </c>
      <c r="P2216" s="40" t="s">
        <v>212</v>
      </c>
      <c r="Q2216" s="40" t="s">
        <v>8686</v>
      </c>
      <c r="R2216" s="40" t="b">
        <v>0</v>
      </c>
      <c r="S2216" s="40" t="s">
        <v>12879</v>
      </c>
      <c r="T2216" s="40" t="s">
        <v>212</v>
      </c>
      <c r="U2216" s="41">
        <v>0.1</v>
      </c>
      <c r="V2216" s="41">
        <v>0.9</v>
      </c>
      <c r="W2216" s="41">
        <v>0.2</v>
      </c>
      <c r="X2216" s="41">
        <v>0.4</v>
      </c>
      <c r="Y2216" s="40" t="b">
        <v>0</v>
      </c>
      <c r="Z2216" s="40" t="b">
        <v>1</v>
      </c>
      <c r="AA2216" s="40" t="b">
        <v>0</v>
      </c>
      <c r="AB2216" s="40" t="b">
        <v>0</v>
      </c>
      <c r="AC2216" s="41" t="s">
        <v>14643</v>
      </c>
      <c r="AD2216" s="41" t="s">
        <v>14644</v>
      </c>
      <c r="AE2216" s="41">
        <v>1201.406</v>
      </c>
      <c r="AF2216" s="41">
        <v>-3.44848</v>
      </c>
      <c r="AG2216" s="42">
        <v>1.63E41</v>
      </c>
      <c r="AH2216" s="51">
        <v>0.120608</v>
      </c>
      <c r="AI2216" s="40" t="s">
        <v>14645</v>
      </c>
      <c r="AJ2216" s="40" t="s">
        <v>14646</v>
      </c>
      <c r="AK2216" s="41">
        <v>5330.0</v>
      </c>
      <c r="AL2216" s="40" t="s">
        <v>2224</v>
      </c>
      <c r="AM2216" s="40" t="s">
        <v>7285</v>
      </c>
      <c r="AN2216" s="40" t="s">
        <v>5627</v>
      </c>
      <c r="AO2216" s="40"/>
    </row>
    <row r="2217">
      <c r="A2217" s="41">
        <v>262.0</v>
      </c>
      <c r="B2217" s="42">
        <v>1.67E9</v>
      </c>
      <c r="C2217" s="42">
        <v>3356.0</v>
      </c>
      <c r="D2217" s="40" t="s">
        <v>1243</v>
      </c>
      <c r="E2217" s="41">
        <v>140.0</v>
      </c>
      <c r="F2217" s="41">
        <v>35.0</v>
      </c>
      <c r="G2217" s="41">
        <v>70.0</v>
      </c>
      <c r="H2217" s="41">
        <v>-3.07733</v>
      </c>
      <c r="I2217" s="41">
        <v>10000.0</v>
      </c>
      <c r="J2217" s="41">
        <v>5000.0</v>
      </c>
      <c r="K2217" s="41">
        <v>1200.0</v>
      </c>
      <c r="L2217" s="41">
        <v>600.0</v>
      </c>
      <c r="M2217" s="41">
        <v>100.0</v>
      </c>
      <c r="N2217" s="40" t="s">
        <v>207</v>
      </c>
      <c r="O2217" s="40" t="s">
        <v>1371</v>
      </c>
      <c r="P2217" s="40" t="s">
        <v>212</v>
      </c>
      <c r="Q2217" s="40" t="s">
        <v>210</v>
      </c>
      <c r="R2217" s="40" t="b">
        <v>0</v>
      </c>
      <c r="S2217" s="40" t="s">
        <v>12879</v>
      </c>
      <c r="T2217" s="40" t="s">
        <v>212</v>
      </c>
      <c r="U2217" s="41">
        <v>0.1</v>
      </c>
      <c r="V2217" s="41">
        <v>0.9</v>
      </c>
      <c r="W2217" s="41">
        <v>0.1</v>
      </c>
      <c r="X2217" s="41">
        <v>0.5</v>
      </c>
      <c r="Y2217" s="40" t="b">
        <v>0</v>
      </c>
      <c r="Z2217" s="40" t="b">
        <v>1</v>
      </c>
      <c r="AA2217" s="40" t="b">
        <v>0</v>
      </c>
      <c r="AB2217" s="40" t="b">
        <v>0</v>
      </c>
      <c r="AC2217" s="41" t="s">
        <v>14647</v>
      </c>
      <c r="AD2217" s="41" t="s">
        <v>14648</v>
      </c>
      <c r="AE2217" s="41">
        <v>1202.42</v>
      </c>
      <c r="AF2217" s="41">
        <v>-3.45009</v>
      </c>
      <c r="AG2217" s="42">
        <v>1.2E42</v>
      </c>
      <c r="AH2217" s="51">
        <v>0.121131</v>
      </c>
      <c r="AI2217" s="45" t="s">
        <v>14649</v>
      </c>
      <c r="AJ2217" s="40" t="s">
        <v>14650</v>
      </c>
      <c r="AK2217" s="41">
        <v>1793.0</v>
      </c>
      <c r="AL2217" s="40" t="s">
        <v>2224</v>
      </c>
      <c r="AM2217" s="40" t="s">
        <v>7285</v>
      </c>
      <c r="AN2217" s="40" t="s">
        <v>5643</v>
      </c>
      <c r="AO2217" s="44"/>
    </row>
    <row r="2218">
      <c r="A2218" s="41">
        <v>163.0</v>
      </c>
      <c r="B2218" s="42">
        <v>1.67E9</v>
      </c>
      <c r="C2218" s="42">
        <v>3356.0</v>
      </c>
      <c r="D2218" s="40" t="s">
        <v>1243</v>
      </c>
      <c r="E2218" s="41">
        <v>140.0</v>
      </c>
      <c r="F2218" s="41">
        <v>35.0</v>
      </c>
      <c r="G2218" s="41">
        <v>70.0</v>
      </c>
      <c r="H2218" s="41">
        <v>-3.07733</v>
      </c>
      <c r="I2218" s="41">
        <v>10000.0</v>
      </c>
      <c r="J2218" s="41">
        <v>5000.0</v>
      </c>
      <c r="K2218" s="41">
        <v>1200.0</v>
      </c>
      <c r="L2218" s="41">
        <v>600.0</v>
      </c>
      <c r="M2218" s="41">
        <v>50.0</v>
      </c>
      <c r="N2218" s="40" t="s">
        <v>207</v>
      </c>
      <c r="O2218" s="40" t="s">
        <v>1371</v>
      </c>
      <c r="P2218" s="40" t="s">
        <v>212</v>
      </c>
      <c r="Q2218" s="40" t="s">
        <v>210</v>
      </c>
      <c r="R2218" s="40" t="b">
        <v>0</v>
      </c>
      <c r="S2218" s="40" t="s">
        <v>211</v>
      </c>
      <c r="T2218" s="40" t="s">
        <v>212</v>
      </c>
      <c r="U2218" s="41">
        <v>0.1</v>
      </c>
      <c r="V2218" s="41">
        <v>0.9</v>
      </c>
      <c r="W2218" s="41">
        <v>0.1</v>
      </c>
      <c r="X2218" s="41">
        <v>0.5</v>
      </c>
      <c r="Y2218" s="40" t="b">
        <v>0</v>
      </c>
      <c r="Z2218" s="40" t="b">
        <v>1</v>
      </c>
      <c r="AA2218" s="40" t="b">
        <v>0</v>
      </c>
      <c r="AB2218" s="40" t="b">
        <v>0</v>
      </c>
      <c r="AC2218" s="41" t="s">
        <v>14651</v>
      </c>
      <c r="AD2218" s="41" t="s">
        <v>9676</v>
      </c>
      <c r="AE2218" s="41">
        <v>1201.714</v>
      </c>
      <c r="AF2218" s="41">
        <v>-3.4504</v>
      </c>
      <c r="AG2218" s="42">
        <v>1.2E42</v>
      </c>
      <c r="AH2218" s="51">
        <v>0.121232</v>
      </c>
      <c r="AI2218" s="45" t="s">
        <v>14652</v>
      </c>
      <c r="AJ2218" s="44" t="s">
        <v>397</v>
      </c>
      <c r="AK2218" s="41">
        <v>3719.0</v>
      </c>
      <c r="AL2218" s="40" t="s">
        <v>2224</v>
      </c>
      <c r="AM2218" s="40" t="s">
        <v>7285</v>
      </c>
      <c r="AN2218" s="40" t="s">
        <v>5643</v>
      </c>
      <c r="AO2218" s="44"/>
    </row>
    <row r="2219">
      <c r="A2219" s="41">
        <v>163.0</v>
      </c>
      <c r="B2219" s="42">
        <v>1.67E9</v>
      </c>
      <c r="C2219" s="42">
        <v>3356.0</v>
      </c>
      <c r="D2219" s="40" t="s">
        <v>1243</v>
      </c>
      <c r="E2219" s="41">
        <v>140.0</v>
      </c>
      <c r="F2219" s="41">
        <v>35.0</v>
      </c>
      <c r="G2219" s="41">
        <v>70.0</v>
      </c>
      <c r="H2219" s="41">
        <v>-3.07733</v>
      </c>
      <c r="I2219" s="41">
        <v>10000.0</v>
      </c>
      <c r="J2219" s="41">
        <v>5000.0</v>
      </c>
      <c r="K2219" s="41">
        <v>1200.0</v>
      </c>
      <c r="L2219" s="41">
        <v>600.0</v>
      </c>
      <c r="M2219" s="41">
        <v>50.0</v>
      </c>
      <c r="N2219" s="40" t="s">
        <v>207</v>
      </c>
      <c r="O2219" s="40" t="s">
        <v>208</v>
      </c>
      <c r="P2219" s="40" t="s">
        <v>212</v>
      </c>
      <c r="Q2219" s="40" t="s">
        <v>210</v>
      </c>
      <c r="R2219" s="40" t="b">
        <v>0</v>
      </c>
      <c r="S2219" s="40" t="s">
        <v>211</v>
      </c>
      <c r="T2219" s="40" t="s">
        <v>212</v>
      </c>
      <c r="U2219" s="41">
        <v>0.1</v>
      </c>
      <c r="V2219" s="41">
        <v>0.9</v>
      </c>
      <c r="W2219" s="41">
        <v>0.1</v>
      </c>
      <c r="X2219" s="41">
        <v>0.5</v>
      </c>
      <c r="Y2219" s="40" t="b">
        <v>0</v>
      </c>
      <c r="Z2219" s="40" t="b">
        <v>1</v>
      </c>
      <c r="AA2219" s="40" t="b">
        <v>0</v>
      </c>
      <c r="AB2219" s="40" t="b">
        <v>0</v>
      </c>
      <c r="AC2219" s="41" t="s">
        <v>13357</v>
      </c>
      <c r="AD2219" s="41" t="s">
        <v>14464</v>
      </c>
      <c r="AE2219" s="41">
        <v>1201.225</v>
      </c>
      <c r="AF2219" s="41">
        <v>-3.4604</v>
      </c>
      <c r="AG2219" s="42">
        <v>1.34E42</v>
      </c>
      <c r="AH2219" s="51">
        <v>0.124484</v>
      </c>
      <c r="AI2219" s="45" t="s">
        <v>14653</v>
      </c>
      <c r="AJ2219" s="44" t="s">
        <v>397</v>
      </c>
      <c r="AK2219" s="41">
        <v>3940.0</v>
      </c>
      <c r="AL2219" s="40" t="s">
        <v>2224</v>
      </c>
      <c r="AM2219" s="40" t="s">
        <v>7285</v>
      </c>
      <c r="AN2219" s="40" t="s">
        <v>5643</v>
      </c>
      <c r="AO2219" s="44"/>
    </row>
    <row r="2220">
      <c r="A2220" s="41">
        <v>172.0</v>
      </c>
      <c r="B2220" s="42">
        <v>1.67E9</v>
      </c>
      <c r="C2220" s="42">
        <v>3356.0</v>
      </c>
      <c r="D2220" s="40" t="s">
        <v>1243</v>
      </c>
      <c r="E2220" s="41">
        <v>140.0</v>
      </c>
      <c r="F2220" s="41">
        <v>35.0</v>
      </c>
      <c r="G2220" s="41">
        <v>70.0</v>
      </c>
      <c r="H2220" s="41">
        <v>-3.07733</v>
      </c>
      <c r="I2220" s="41">
        <v>10000.0</v>
      </c>
      <c r="J2220" s="41">
        <v>5000.0</v>
      </c>
      <c r="K2220" s="41">
        <v>1200.0</v>
      </c>
      <c r="L2220" s="41">
        <v>600.0</v>
      </c>
      <c r="M2220" s="41">
        <v>50.0</v>
      </c>
      <c r="N2220" s="40" t="s">
        <v>207</v>
      </c>
      <c r="O2220" s="40" t="s">
        <v>1371</v>
      </c>
      <c r="P2220" s="40" t="s">
        <v>212</v>
      </c>
      <c r="Q2220" s="40" t="s">
        <v>210</v>
      </c>
      <c r="R2220" s="40" t="b">
        <v>0</v>
      </c>
      <c r="S2220" s="40" t="s">
        <v>12879</v>
      </c>
      <c r="T2220" s="40" t="s">
        <v>212</v>
      </c>
      <c r="U2220" s="41">
        <v>0.1</v>
      </c>
      <c r="V2220" s="41">
        <v>0.9</v>
      </c>
      <c r="W2220" s="41">
        <v>0.1</v>
      </c>
      <c r="X2220" s="41">
        <v>0.5</v>
      </c>
      <c r="Y2220" s="40" t="b">
        <v>0</v>
      </c>
      <c r="Z2220" s="40" t="b">
        <v>1</v>
      </c>
      <c r="AA2220" s="40" t="b">
        <v>0</v>
      </c>
      <c r="AB2220" s="40" t="b">
        <v>0</v>
      </c>
      <c r="AC2220" s="41" t="s">
        <v>14654</v>
      </c>
      <c r="AD2220" s="41" t="s">
        <v>14655</v>
      </c>
      <c r="AE2220" s="41">
        <v>1203.636</v>
      </c>
      <c r="AF2220" s="41">
        <v>-3.46911</v>
      </c>
      <c r="AG2220" s="42">
        <v>3.4E41</v>
      </c>
      <c r="AH2220" s="51">
        <v>0.127314</v>
      </c>
      <c r="AI2220" s="45" t="s">
        <v>14656</v>
      </c>
      <c r="AJ2220" s="44" t="s">
        <v>397</v>
      </c>
      <c r="AK2220" s="41">
        <v>3576.0</v>
      </c>
      <c r="AL2220" s="40" t="s">
        <v>2224</v>
      </c>
      <c r="AM2220" s="40" t="s">
        <v>7285</v>
      </c>
      <c r="AN2220" s="40" t="s">
        <v>5643</v>
      </c>
      <c r="AO2220" s="44"/>
    </row>
    <row r="2221">
      <c r="A2221" s="41">
        <v>252.0</v>
      </c>
      <c r="B2221" s="42">
        <v>1.67E9</v>
      </c>
      <c r="C2221" s="42">
        <v>3356.0</v>
      </c>
      <c r="D2221" s="40" t="s">
        <v>1243</v>
      </c>
      <c r="E2221" s="41">
        <v>140.0</v>
      </c>
      <c r="F2221" s="41">
        <v>35.0</v>
      </c>
      <c r="G2221" s="41">
        <v>70.0</v>
      </c>
      <c r="H2221" s="41">
        <v>-3.07733</v>
      </c>
      <c r="I2221" s="41">
        <v>10000.0</v>
      </c>
      <c r="J2221" s="41">
        <v>5000.0</v>
      </c>
      <c r="K2221" s="41">
        <v>1200.0</v>
      </c>
      <c r="L2221" s="41">
        <v>600.0</v>
      </c>
      <c r="M2221" s="41">
        <v>100.0</v>
      </c>
      <c r="N2221" s="40" t="s">
        <v>207</v>
      </c>
      <c r="O2221" s="40" t="s">
        <v>1371</v>
      </c>
      <c r="P2221" s="40" t="s">
        <v>212</v>
      </c>
      <c r="Q2221" s="40" t="s">
        <v>210</v>
      </c>
      <c r="R2221" s="40" t="b">
        <v>0</v>
      </c>
      <c r="S2221" s="40" t="s">
        <v>211</v>
      </c>
      <c r="T2221" s="40" t="s">
        <v>212</v>
      </c>
      <c r="U2221" s="41">
        <v>0.1</v>
      </c>
      <c r="V2221" s="41">
        <v>0.9</v>
      </c>
      <c r="W2221" s="41">
        <v>0.1</v>
      </c>
      <c r="X2221" s="41">
        <v>0.4</v>
      </c>
      <c r="Y2221" s="40" t="b">
        <v>0</v>
      </c>
      <c r="Z2221" s="40" t="b">
        <v>1</v>
      </c>
      <c r="AA2221" s="40" t="b">
        <v>0</v>
      </c>
      <c r="AB2221" s="40" t="b">
        <v>0</v>
      </c>
      <c r="AC2221" s="41" t="s">
        <v>14657</v>
      </c>
      <c r="AD2221" s="41" t="s">
        <v>14658</v>
      </c>
      <c r="AE2221" s="41">
        <v>1203.737</v>
      </c>
      <c r="AF2221" s="41">
        <v>-3.47332</v>
      </c>
      <c r="AG2221" s="42">
        <v>1.38E42</v>
      </c>
      <c r="AH2221" s="51">
        <v>0.128682</v>
      </c>
      <c r="AI2221" s="45" t="s">
        <v>14659</v>
      </c>
      <c r="AJ2221" s="40" t="s">
        <v>14660</v>
      </c>
      <c r="AK2221" s="41">
        <v>2376.0</v>
      </c>
      <c r="AL2221" s="40" t="s">
        <v>2224</v>
      </c>
      <c r="AM2221" s="40" t="s">
        <v>7285</v>
      </c>
      <c r="AN2221" s="40" t="s">
        <v>5643</v>
      </c>
      <c r="AO2221" s="44"/>
    </row>
    <row r="2222">
      <c r="A2222" s="41">
        <v>171.0</v>
      </c>
      <c r="B2222" s="42">
        <v>1.67E9</v>
      </c>
      <c r="C2222" s="42">
        <v>3356.0</v>
      </c>
      <c r="D2222" s="40" t="s">
        <v>1243</v>
      </c>
      <c r="E2222" s="41">
        <v>140.0</v>
      </c>
      <c r="F2222" s="41">
        <v>35.0</v>
      </c>
      <c r="G2222" s="41">
        <v>70.0</v>
      </c>
      <c r="H2222" s="41">
        <v>-3.07733</v>
      </c>
      <c r="I2222" s="41">
        <v>10000.0</v>
      </c>
      <c r="J2222" s="41">
        <v>5000.0</v>
      </c>
      <c r="K2222" s="41">
        <v>1200.0</v>
      </c>
      <c r="L2222" s="41">
        <v>600.0</v>
      </c>
      <c r="M2222" s="41">
        <v>50.0</v>
      </c>
      <c r="N2222" s="40" t="s">
        <v>207</v>
      </c>
      <c r="O2222" s="40" t="s">
        <v>1371</v>
      </c>
      <c r="P2222" s="40" t="s">
        <v>212</v>
      </c>
      <c r="Q2222" s="40" t="s">
        <v>210</v>
      </c>
      <c r="R2222" s="40" t="b">
        <v>0</v>
      </c>
      <c r="S2222" s="40" t="s">
        <v>12879</v>
      </c>
      <c r="T2222" s="40" t="s">
        <v>212</v>
      </c>
      <c r="U2222" s="41">
        <v>0.1</v>
      </c>
      <c r="V2222" s="41">
        <v>0.9</v>
      </c>
      <c r="W2222" s="41">
        <v>0.1</v>
      </c>
      <c r="X2222" s="41">
        <v>0.4</v>
      </c>
      <c r="Y2222" s="40" t="b">
        <v>0</v>
      </c>
      <c r="Z2222" s="40" t="b">
        <v>1</v>
      </c>
      <c r="AA2222" s="40" t="b">
        <v>0</v>
      </c>
      <c r="AB2222" s="40" t="b">
        <v>0</v>
      </c>
      <c r="AC2222" s="41" t="s">
        <v>14661</v>
      </c>
      <c r="AD2222" s="41" t="s">
        <v>14662</v>
      </c>
      <c r="AE2222" s="41">
        <v>1202.038</v>
      </c>
      <c r="AF2222" s="41">
        <v>-3.49262</v>
      </c>
      <c r="AG2222" s="42">
        <v>1.04E42</v>
      </c>
      <c r="AH2222" s="51">
        <v>0.134954</v>
      </c>
      <c r="AI2222" s="45" t="s">
        <v>14663</v>
      </c>
      <c r="AJ2222" s="44" t="s">
        <v>397</v>
      </c>
      <c r="AK2222" s="41">
        <v>4465.0</v>
      </c>
      <c r="AL2222" s="40" t="s">
        <v>2224</v>
      </c>
      <c r="AM2222" s="40" t="s">
        <v>7285</v>
      </c>
      <c r="AN2222" s="40" t="s">
        <v>5643</v>
      </c>
      <c r="AO2222" s="40"/>
    </row>
    <row r="2223">
      <c r="A2223" s="41">
        <v>72.0</v>
      </c>
      <c r="B2223" s="42">
        <v>1.67E9</v>
      </c>
      <c r="C2223" s="42">
        <v>3356.0</v>
      </c>
      <c r="D2223" s="40" t="s">
        <v>1243</v>
      </c>
      <c r="E2223" s="41">
        <v>140.0</v>
      </c>
      <c r="F2223" s="41">
        <v>35.0</v>
      </c>
      <c r="G2223" s="41">
        <v>70.0</v>
      </c>
      <c r="H2223" s="41">
        <v>-3.07733</v>
      </c>
      <c r="I2223" s="41">
        <v>10000.0</v>
      </c>
      <c r="J2223" s="41">
        <v>5000.0</v>
      </c>
      <c r="K2223" s="41">
        <v>1200.0</v>
      </c>
      <c r="L2223" s="41">
        <v>600.0</v>
      </c>
      <c r="M2223" s="41">
        <v>30.0</v>
      </c>
      <c r="N2223" s="40" t="s">
        <v>207</v>
      </c>
      <c r="O2223" s="40" t="s">
        <v>1371</v>
      </c>
      <c r="P2223" s="40" t="s">
        <v>212</v>
      </c>
      <c r="Q2223" s="40" t="s">
        <v>210</v>
      </c>
      <c r="R2223" s="40" t="b">
        <v>0</v>
      </c>
      <c r="S2223" s="40" t="s">
        <v>211</v>
      </c>
      <c r="T2223" s="40" t="s">
        <v>212</v>
      </c>
      <c r="U2223" s="41">
        <v>0.1</v>
      </c>
      <c r="V2223" s="41">
        <v>0.9</v>
      </c>
      <c r="W2223" s="41">
        <v>0.1</v>
      </c>
      <c r="X2223" s="41">
        <v>0.4</v>
      </c>
      <c r="Y2223" s="40" t="b">
        <v>0</v>
      </c>
      <c r="Z2223" s="40" t="b">
        <v>1</v>
      </c>
      <c r="AA2223" s="40" t="b">
        <v>0</v>
      </c>
      <c r="AB2223" s="40" t="b">
        <v>0</v>
      </c>
      <c r="AC2223" s="41" t="s">
        <v>14664</v>
      </c>
      <c r="AD2223" s="41" t="s">
        <v>14665</v>
      </c>
      <c r="AE2223" s="41">
        <v>1202.668</v>
      </c>
      <c r="AF2223" s="41">
        <v>-3.49472</v>
      </c>
      <c r="AG2223" s="42">
        <v>1.18E42</v>
      </c>
      <c r="AH2223" s="51">
        <v>0.135636</v>
      </c>
      <c r="AI2223" s="45" t="s">
        <v>14666</v>
      </c>
      <c r="AJ2223" s="44" t="s">
        <v>397</v>
      </c>
      <c r="AK2223" s="41">
        <v>8049.0</v>
      </c>
      <c r="AL2223" s="40" t="s">
        <v>2224</v>
      </c>
      <c r="AM2223" s="40" t="s">
        <v>7285</v>
      </c>
      <c r="AN2223" s="40" t="s">
        <v>5643</v>
      </c>
      <c r="AO2223" s="44"/>
    </row>
    <row r="2224">
      <c r="A2224" s="41">
        <v>13.0</v>
      </c>
      <c r="B2224" s="42">
        <v>1.67E9</v>
      </c>
      <c r="C2224" s="42">
        <v>3356.0</v>
      </c>
      <c r="D2224" s="40" t="s">
        <v>1243</v>
      </c>
      <c r="E2224" s="41">
        <v>140.0</v>
      </c>
      <c r="F2224" s="41">
        <v>35.0</v>
      </c>
      <c r="G2224" s="41">
        <v>70.0</v>
      </c>
      <c r="H2224" s="41">
        <v>-3.07733</v>
      </c>
      <c r="I2224" s="41">
        <v>10000.0</v>
      </c>
      <c r="J2224" s="41">
        <v>5000.0</v>
      </c>
      <c r="K2224" s="41">
        <v>1200.0</v>
      </c>
      <c r="L2224" s="41">
        <v>600.0</v>
      </c>
      <c r="M2224" s="41">
        <v>30.0</v>
      </c>
      <c r="N2224" s="40" t="s">
        <v>207</v>
      </c>
      <c r="O2224" s="40" t="s">
        <v>1371</v>
      </c>
      <c r="P2224" s="40" t="s">
        <v>209</v>
      </c>
      <c r="Q2224" s="40" t="s">
        <v>210</v>
      </c>
      <c r="R2224" s="40" t="b">
        <v>0</v>
      </c>
      <c r="S2224" s="40" t="s">
        <v>12879</v>
      </c>
      <c r="T2224" s="40" t="s">
        <v>212</v>
      </c>
      <c r="U2224" s="41">
        <v>0.1</v>
      </c>
      <c r="V2224" s="41">
        <v>0.9</v>
      </c>
      <c r="W2224" s="41">
        <v>0.2</v>
      </c>
      <c r="X2224" s="41">
        <v>0.5</v>
      </c>
      <c r="Y2224" s="40" t="b">
        <v>0</v>
      </c>
      <c r="Z2224" s="40" t="b">
        <v>1</v>
      </c>
      <c r="AA2224" s="40" t="b">
        <v>0</v>
      </c>
      <c r="AB2224" s="40" t="b">
        <v>0</v>
      </c>
      <c r="AC2224" s="41" t="s">
        <v>14667</v>
      </c>
      <c r="AD2224" s="41" t="s">
        <v>14668</v>
      </c>
      <c r="AE2224" s="41">
        <v>1201.725</v>
      </c>
      <c r="AF2224" s="41">
        <v>-3.50329</v>
      </c>
      <c r="AG2224" s="42">
        <v>4.16E41</v>
      </c>
      <c r="AH2224" s="51">
        <v>0.138418</v>
      </c>
      <c r="AI2224" s="45" t="s">
        <v>14669</v>
      </c>
      <c r="AJ2224" s="45">
        <v>4.16268973954441E251</v>
      </c>
      <c r="AK2224" s="41">
        <v>5857.0</v>
      </c>
      <c r="AL2224" s="40" t="s">
        <v>2224</v>
      </c>
      <c r="AM2224" s="40" t="s">
        <v>7285</v>
      </c>
      <c r="AN2224" s="40" t="s">
        <v>5643</v>
      </c>
      <c r="AO2224" s="44"/>
    </row>
    <row r="2225">
      <c r="A2225" s="41">
        <v>164.0</v>
      </c>
      <c r="B2225" s="42">
        <v>1.67E9</v>
      </c>
      <c r="C2225" s="42">
        <v>3356.0</v>
      </c>
      <c r="D2225" s="40" t="s">
        <v>1243</v>
      </c>
      <c r="E2225" s="41">
        <v>140.0</v>
      </c>
      <c r="F2225" s="41">
        <v>35.0</v>
      </c>
      <c r="G2225" s="41">
        <v>70.0</v>
      </c>
      <c r="H2225" s="41">
        <v>-3.07733</v>
      </c>
      <c r="I2225" s="41">
        <v>10000.0</v>
      </c>
      <c r="J2225" s="41">
        <v>5000.0</v>
      </c>
      <c r="K2225" s="41">
        <v>1200.0</v>
      </c>
      <c r="L2225" s="41">
        <v>600.0</v>
      </c>
      <c r="M2225" s="41">
        <v>50.0</v>
      </c>
      <c r="N2225" s="40" t="s">
        <v>207</v>
      </c>
      <c r="O2225" s="40" t="s">
        <v>208</v>
      </c>
      <c r="P2225" s="40" t="s">
        <v>212</v>
      </c>
      <c r="Q2225" s="40" t="s">
        <v>210</v>
      </c>
      <c r="R2225" s="40" t="b">
        <v>0</v>
      </c>
      <c r="S2225" s="40" t="s">
        <v>211</v>
      </c>
      <c r="T2225" s="40" t="s">
        <v>212</v>
      </c>
      <c r="U2225" s="41">
        <v>0.1</v>
      </c>
      <c r="V2225" s="41">
        <v>0.9</v>
      </c>
      <c r="W2225" s="41">
        <v>0.1</v>
      </c>
      <c r="X2225" s="41">
        <v>0.6</v>
      </c>
      <c r="Y2225" s="40" t="b">
        <v>0</v>
      </c>
      <c r="Z2225" s="40" t="b">
        <v>1</v>
      </c>
      <c r="AA2225" s="40" t="b">
        <v>0</v>
      </c>
      <c r="AB2225" s="40" t="b">
        <v>0</v>
      </c>
      <c r="AC2225" s="41" t="s">
        <v>13357</v>
      </c>
      <c r="AD2225" s="41" t="s">
        <v>14464</v>
      </c>
      <c r="AE2225" s="41">
        <v>1201.233</v>
      </c>
      <c r="AF2225" s="41">
        <v>-3.5052</v>
      </c>
      <c r="AG2225" s="42">
        <v>1.39E42</v>
      </c>
      <c r="AH2225" s="51">
        <v>0.13904</v>
      </c>
      <c r="AI2225" s="45" t="s">
        <v>14670</v>
      </c>
      <c r="AJ2225" s="44" t="s">
        <v>397</v>
      </c>
      <c r="AK2225" s="41">
        <v>3349.0</v>
      </c>
      <c r="AL2225" s="40" t="s">
        <v>2224</v>
      </c>
      <c r="AM2225" s="40" t="s">
        <v>7285</v>
      </c>
      <c r="AN2225" s="40" t="s">
        <v>5643</v>
      </c>
      <c r="AO2225" s="40"/>
    </row>
    <row r="2226">
      <c r="A2226" s="41">
        <v>162.0</v>
      </c>
      <c r="B2226" s="42">
        <v>1.67E9</v>
      </c>
      <c r="C2226" s="42">
        <v>3356.0</v>
      </c>
      <c r="D2226" s="40" t="s">
        <v>1243</v>
      </c>
      <c r="E2226" s="41">
        <v>140.0</v>
      </c>
      <c r="F2226" s="41">
        <v>35.0</v>
      </c>
      <c r="G2226" s="41">
        <v>70.0</v>
      </c>
      <c r="H2226" s="41">
        <v>-3.07733</v>
      </c>
      <c r="I2226" s="41">
        <v>10000.0</v>
      </c>
      <c r="J2226" s="41">
        <v>5000.0</v>
      </c>
      <c r="K2226" s="41">
        <v>1200.0</v>
      </c>
      <c r="L2226" s="41">
        <v>600.0</v>
      </c>
      <c r="M2226" s="41">
        <v>50.0</v>
      </c>
      <c r="N2226" s="40" t="s">
        <v>207</v>
      </c>
      <c r="O2226" s="40" t="s">
        <v>1371</v>
      </c>
      <c r="P2226" s="40" t="s">
        <v>212</v>
      </c>
      <c r="Q2226" s="40" t="s">
        <v>210</v>
      </c>
      <c r="R2226" s="40" t="b">
        <v>0</v>
      </c>
      <c r="S2226" s="40" t="s">
        <v>211</v>
      </c>
      <c r="T2226" s="40" t="s">
        <v>212</v>
      </c>
      <c r="U2226" s="41">
        <v>0.1</v>
      </c>
      <c r="V2226" s="41">
        <v>0.9</v>
      </c>
      <c r="W2226" s="41">
        <v>0.1</v>
      </c>
      <c r="X2226" s="41">
        <v>0.4</v>
      </c>
      <c r="Y2226" s="40" t="b">
        <v>0</v>
      </c>
      <c r="Z2226" s="40" t="b">
        <v>1</v>
      </c>
      <c r="AA2226" s="40" t="b">
        <v>0</v>
      </c>
      <c r="AB2226" s="40" t="b">
        <v>0</v>
      </c>
      <c r="AC2226" s="41" t="s">
        <v>14671</v>
      </c>
      <c r="AD2226" s="41" t="s">
        <v>8982</v>
      </c>
      <c r="AE2226" s="41">
        <v>1202.279</v>
      </c>
      <c r="AF2226" s="41">
        <v>-3.52287</v>
      </c>
      <c r="AG2226" s="42">
        <v>1.39E42</v>
      </c>
      <c r="AH2226" s="51">
        <v>0.144782</v>
      </c>
      <c r="AI2226" s="45" t="s">
        <v>14672</v>
      </c>
      <c r="AJ2226" s="44" t="s">
        <v>397</v>
      </c>
      <c r="AK2226" s="41">
        <v>4650.0</v>
      </c>
      <c r="AL2226" s="40" t="s">
        <v>2224</v>
      </c>
      <c r="AM2226" s="40" t="s">
        <v>7285</v>
      </c>
      <c r="AN2226" s="40" t="s">
        <v>5643</v>
      </c>
      <c r="AO2226" s="44"/>
    </row>
    <row r="2227">
      <c r="A2227" s="41">
        <v>82.0</v>
      </c>
      <c r="B2227" s="42">
        <v>1.67E9</v>
      </c>
      <c r="C2227" s="42">
        <v>3356.0</v>
      </c>
      <c r="D2227" s="40" t="s">
        <v>1243</v>
      </c>
      <c r="E2227" s="41">
        <v>140.0</v>
      </c>
      <c r="F2227" s="41">
        <v>35.0</v>
      </c>
      <c r="G2227" s="41">
        <v>70.0</v>
      </c>
      <c r="H2227" s="41">
        <v>-3.07733</v>
      </c>
      <c r="I2227" s="41">
        <v>10000.0</v>
      </c>
      <c r="J2227" s="41">
        <v>5000.0</v>
      </c>
      <c r="K2227" s="41">
        <v>1200.0</v>
      </c>
      <c r="L2227" s="41">
        <v>600.0</v>
      </c>
      <c r="M2227" s="41">
        <v>30.0</v>
      </c>
      <c r="N2227" s="40" t="s">
        <v>207</v>
      </c>
      <c r="O2227" s="40" t="s">
        <v>1371</v>
      </c>
      <c r="P2227" s="40" t="s">
        <v>212</v>
      </c>
      <c r="Q2227" s="40" t="s">
        <v>210</v>
      </c>
      <c r="R2227" s="40" t="b">
        <v>0</v>
      </c>
      <c r="S2227" s="40" t="s">
        <v>12879</v>
      </c>
      <c r="T2227" s="40" t="s">
        <v>212</v>
      </c>
      <c r="U2227" s="41">
        <v>0.1</v>
      </c>
      <c r="V2227" s="41">
        <v>0.9</v>
      </c>
      <c r="W2227" s="41">
        <v>0.1</v>
      </c>
      <c r="X2227" s="41">
        <v>0.5</v>
      </c>
      <c r="Y2227" s="40" t="b">
        <v>0</v>
      </c>
      <c r="Z2227" s="40" t="b">
        <v>1</v>
      </c>
      <c r="AA2227" s="40" t="b">
        <v>0</v>
      </c>
      <c r="AB2227" s="40" t="b">
        <v>0</v>
      </c>
      <c r="AC2227" s="41" t="s">
        <v>14673</v>
      </c>
      <c r="AD2227" s="41" t="s">
        <v>12733</v>
      </c>
      <c r="AE2227" s="41">
        <v>1203.122</v>
      </c>
      <c r="AF2227" s="41">
        <v>-3.52607</v>
      </c>
      <c r="AG2227" s="42">
        <v>1.03E42</v>
      </c>
      <c r="AH2227" s="51">
        <v>0.145821</v>
      </c>
      <c r="AI2227" s="45" t="s">
        <v>14674</v>
      </c>
      <c r="AJ2227" s="44" t="s">
        <v>397</v>
      </c>
      <c r="AK2227" s="41">
        <v>6076.0</v>
      </c>
      <c r="AL2227" s="40" t="s">
        <v>2224</v>
      </c>
      <c r="AM2227" s="40" t="s">
        <v>7285</v>
      </c>
      <c r="AN2227" s="40" t="s">
        <v>5643</v>
      </c>
      <c r="AO2227" s="44"/>
    </row>
    <row r="2228">
      <c r="A2228" s="41">
        <v>179.0</v>
      </c>
      <c r="B2228" s="42">
        <v>1.67E9</v>
      </c>
      <c r="C2228" s="41">
        <v>3356.0</v>
      </c>
      <c r="D2228" s="40" t="s">
        <v>1243</v>
      </c>
      <c r="E2228" s="41">
        <v>140.0</v>
      </c>
      <c r="F2228" s="41">
        <v>35.0</v>
      </c>
      <c r="G2228" s="41">
        <v>70.0</v>
      </c>
      <c r="H2228" s="41">
        <v>-3.07733</v>
      </c>
      <c r="I2228" s="41">
        <v>10000.0</v>
      </c>
      <c r="J2228" s="41">
        <v>5000.0</v>
      </c>
      <c r="K2228" s="41">
        <v>1200.0</v>
      </c>
      <c r="L2228" s="41">
        <v>600.0</v>
      </c>
      <c r="M2228" s="41">
        <v>50.0</v>
      </c>
      <c r="N2228" s="40" t="s">
        <v>207</v>
      </c>
      <c r="O2228" s="40" t="s">
        <v>208</v>
      </c>
      <c r="P2228" s="40" t="s">
        <v>212</v>
      </c>
      <c r="Q2228" s="40" t="s">
        <v>8686</v>
      </c>
      <c r="R2228" s="40" t="b">
        <v>0</v>
      </c>
      <c r="S2228" s="40" t="s">
        <v>12879</v>
      </c>
      <c r="T2228" s="40" t="s">
        <v>212</v>
      </c>
      <c r="U2228" s="41">
        <v>0.1</v>
      </c>
      <c r="V2228" s="41">
        <v>0.9</v>
      </c>
      <c r="W2228" s="41">
        <v>0.3</v>
      </c>
      <c r="X2228" s="41">
        <v>0.6</v>
      </c>
      <c r="Y2228" s="40" t="b">
        <v>0</v>
      </c>
      <c r="Z2228" s="40" t="b">
        <v>1</v>
      </c>
      <c r="AA2228" s="40" t="b">
        <v>0</v>
      </c>
      <c r="AB2228" s="40" t="b">
        <v>0</v>
      </c>
      <c r="AC2228" s="41" t="s">
        <v>14675</v>
      </c>
      <c r="AD2228" s="41" t="s">
        <v>14676</v>
      </c>
      <c r="AE2228" s="41">
        <v>1201.485</v>
      </c>
      <c r="AF2228" s="41">
        <v>-3.52782</v>
      </c>
      <c r="AG2228" s="42">
        <v>1.03E42</v>
      </c>
      <c r="AH2228" s="51">
        <v>0.14639</v>
      </c>
      <c r="AI2228" s="40" t="s">
        <v>14677</v>
      </c>
      <c r="AJ2228" s="40" t="s">
        <v>14678</v>
      </c>
      <c r="AK2228" s="41">
        <v>7203.0</v>
      </c>
      <c r="AL2228" s="40" t="s">
        <v>2224</v>
      </c>
      <c r="AM2228" s="40" t="s">
        <v>7285</v>
      </c>
      <c r="AN2228" s="40" t="s">
        <v>5627</v>
      </c>
      <c r="AO2228" s="40"/>
    </row>
    <row r="2229">
      <c r="A2229" s="41">
        <v>73.0</v>
      </c>
      <c r="B2229" s="42">
        <v>1.67E9</v>
      </c>
      <c r="C2229" s="42">
        <v>3356.0</v>
      </c>
      <c r="D2229" s="40" t="s">
        <v>1243</v>
      </c>
      <c r="E2229" s="41">
        <v>140.0</v>
      </c>
      <c r="F2229" s="41">
        <v>35.0</v>
      </c>
      <c r="G2229" s="41">
        <v>70.0</v>
      </c>
      <c r="H2229" s="41">
        <v>-3.07733</v>
      </c>
      <c r="I2229" s="41">
        <v>10000.0</v>
      </c>
      <c r="J2229" s="41">
        <v>5000.0</v>
      </c>
      <c r="K2229" s="41">
        <v>1200.0</v>
      </c>
      <c r="L2229" s="41">
        <v>600.0</v>
      </c>
      <c r="M2229" s="41">
        <v>30.0</v>
      </c>
      <c r="N2229" s="40" t="s">
        <v>207</v>
      </c>
      <c r="O2229" s="40" t="s">
        <v>1371</v>
      </c>
      <c r="P2229" s="40" t="s">
        <v>212</v>
      </c>
      <c r="Q2229" s="40" t="s">
        <v>210</v>
      </c>
      <c r="R2229" s="40" t="b">
        <v>0</v>
      </c>
      <c r="S2229" s="40" t="s">
        <v>211</v>
      </c>
      <c r="T2229" s="40" t="s">
        <v>212</v>
      </c>
      <c r="U2229" s="41">
        <v>0.1</v>
      </c>
      <c r="V2229" s="41">
        <v>0.9</v>
      </c>
      <c r="W2229" s="41">
        <v>0.1</v>
      </c>
      <c r="X2229" s="41">
        <v>0.5</v>
      </c>
      <c r="Y2229" s="40" t="b">
        <v>0</v>
      </c>
      <c r="Z2229" s="40" t="b">
        <v>1</v>
      </c>
      <c r="AA2229" s="40" t="b">
        <v>0</v>
      </c>
      <c r="AB2229" s="40" t="b">
        <v>0</v>
      </c>
      <c r="AC2229" s="41" t="s">
        <v>13604</v>
      </c>
      <c r="AD2229" s="41" t="s">
        <v>14679</v>
      </c>
      <c r="AE2229" s="41">
        <v>1203.098</v>
      </c>
      <c r="AF2229" s="41">
        <v>-3.5298</v>
      </c>
      <c r="AG2229" s="42">
        <v>5.06E41</v>
      </c>
      <c r="AH2229" s="51">
        <v>0.147036</v>
      </c>
      <c r="AI2229" s="45" t="s">
        <v>14680</v>
      </c>
      <c r="AJ2229" s="44" t="s">
        <v>397</v>
      </c>
      <c r="AK2229" s="41">
        <v>6584.0</v>
      </c>
      <c r="AL2229" s="40" t="s">
        <v>2224</v>
      </c>
      <c r="AM2229" s="40" t="s">
        <v>7285</v>
      </c>
      <c r="AN2229" s="40" t="s">
        <v>5643</v>
      </c>
      <c r="AO2229" s="44"/>
    </row>
    <row r="2230">
      <c r="A2230" s="41">
        <v>254.0</v>
      </c>
      <c r="B2230" s="42">
        <v>1.67E9</v>
      </c>
      <c r="C2230" s="42">
        <v>3356.0</v>
      </c>
      <c r="D2230" s="40" t="s">
        <v>1243</v>
      </c>
      <c r="E2230" s="41">
        <v>140.0</v>
      </c>
      <c r="F2230" s="41">
        <v>35.0</v>
      </c>
      <c r="G2230" s="41">
        <v>70.0</v>
      </c>
      <c r="H2230" s="41">
        <v>-3.07733</v>
      </c>
      <c r="I2230" s="41">
        <v>10000.0</v>
      </c>
      <c r="J2230" s="41">
        <v>5000.0</v>
      </c>
      <c r="K2230" s="41">
        <v>1200.0</v>
      </c>
      <c r="L2230" s="41">
        <v>600.0</v>
      </c>
      <c r="M2230" s="41">
        <v>100.0</v>
      </c>
      <c r="N2230" s="40" t="s">
        <v>207</v>
      </c>
      <c r="O2230" s="40" t="s">
        <v>208</v>
      </c>
      <c r="P2230" s="40" t="s">
        <v>212</v>
      </c>
      <c r="Q2230" s="40" t="s">
        <v>210</v>
      </c>
      <c r="R2230" s="40" t="b">
        <v>0</v>
      </c>
      <c r="S2230" s="40" t="s">
        <v>211</v>
      </c>
      <c r="T2230" s="40" t="s">
        <v>212</v>
      </c>
      <c r="U2230" s="41">
        <v>0.1</v>
      </c>
      <c r="V2230" s="41">
        <v>0.9</v>
      </c>
      <c r="W2230" s="41">
        <v>0.1</v>
      </c>
      <c r="X2230" s="41">
        <v>0.6</v>
      </c>
      <c r="Y2230" s="40" t="b">
        <v>0</v>
      </c>
      <c r="Z2230" s="40" t="b">
        <v>1</v>
      </c>
      <c r="AA2230" s="40" t="b">
        <v>0</v>
      </c>
      <c r="AB2230" s="40" t="b">
        <v>0</v>
      </c>
      <c r="AC2230" s="41" t="s">
        <v>14681</v>
      </c>
      <c r="AD2230" s="41" t="s">
        <v>14682</v>
      </c>
      <c r="AE2230" s="41">
        <v>1204.135</v>
      </c>
      <c r="AF2230" s="41">
        <v>-3.53479</v>
      </c>
      <c r="AG2230" s="42">
        <v>1.04E42</v>
      </c>
      <c r="AH2230" s="51">
        <v>0.148654</v>
      </c>
      <c r="AI2230" s="45" t="s">
        <v>14683</v>
      </c>
      <c r="AJ2230" s="40" t="s">
        <v>14684</v>
      </c>
      <c r="AK2230" s="41">
        <v>1488.0</v>
      </c>
      <c r="AL2230" s="40" t="s">
        <v>2224</v>
      </c>
      <c r="AM2230" s="40" t="s">
        <v>7285</v>
      </c>
      <c r="AN2230" s="40" t="s">
        <v>5643</v>
      </c>
      <c r="AO2230" s="40"/>
    </row>
    <row r="2231">
      <c r="A2231" s="41">
        <v>268.0</v>
      </c>
      <c r="B2231" s="42">
        <v>1.67E9</v>
      </c>
      <c r="C2231" s="41">
        <v>3356.0</v>
      </c>
      <c r="D2231" s="40" t="s">
        <v>1243</v>
      </c>
      <c r="E2231" s="41">
        <v>140.0</v>
      </c>
      <c r="F2231" s="41">
        <v>35.0</v>
      </c>
      <c r="G2231" s="41">
        <v>70.0</v>
      </c>
      <c r="H2231" s="41">
        <v>-3.07733</v>
      </c>
      <c r="I2231" s="41">
        <v>10000.0</v>
      </c>
      <c r="J2231" s="41">
        <v>5000.0</v>
      </c>
      <c r="K2231" s="41">
        <v>1200.0</v>
      </c>
      <c r="L2231" s="41">
        <v>600.0</v>
      </c>
      <c r="M2231" s="41">
        <v>100.0</v>
      </c>
      <c r="N2231" s="40" t="s">
        <v>207</v>
      </c>
      <c r="O2231" s="40" t="s">
        <v>208</v>
      </c>
      <c r="P2231" s="40" t="s">
        <v>212</v>
      </c>
      <c r="Q2231" s="40" t="s">
        <v>8686</v>
      </c>
      <c r="R2231" s="40" t="b">
        <v>0</v>
      </c>
      <c r="S2231" s="40" t="s">
        <v>12879</v>
      </c>
      <c r="T2231" s="40" t="s">
        <v>212</v>
      </c>
      <c r="U2231" s="41">
        <v>0.1</v>
      </c>
      <c r="V2231" s="41">
        <v>0.9</v>
      </c>
      <c r="W2231" s="41">
        <v>0.3</v>
      </c>
      <c r="X2231" s="41">
        <v>0.5</v>
      </c>
      <c r="Y2231" s="40" t="b">
        <v>0</v>
      </c>
      <c r="Z2231" s="40" t="b">
        <v>1</v>
      </c>
      <c r="AA2231" s="40" t="b">
        <v>0</v>
      </c>
      <c r="AB2231" s="40" t="b">
        <v>0</v>
      </c>
      <c r="AC2231" s="41" t="s">
        <v>14685</v>
      </c>
      <c r="AD2231" s="41" t="s">
        <v>14686</v>
      </c>
      <c r="AE2231" s="41">
        <v>1200.579</v>
      </c>
      <c r="AF2231" s="41">
        <v>-3.55247</v>
      </c>
      <c r="AG2231" s="42">
        <v>3.23E41</v>
      </c>
      <c r="AH2231" s="51">
        <v>0.154402</v>
      </c>
      <c r="AI2231" s="40" t="s">
        <v>14687</v>
      </c>
      <c r="AJ2231" s="40" t="s">
        <v>14688</v>
      </c>
      <c r="AK2231" s="41">
        <v>4974.0</v>
      </c>
      <c r="AL2231" s="40" t="s">
        <v>2224</v>
      </c>
      <c r="AM2231" s="40" t="s">
        <v>7285</v>
      </c>
      <c r="AN2231" s="40" t="s">
        <v>5627</v>
      </c>
      <c r="AO2231" s="44"/>
    </row>
    <row r="2232">
      <c r="A2232" s="41">
        <v>262.0</v>
      </c>
      <c r="B2232" s="42">
        <v>1.67E9</v>
      </c>
      <c r="C2232" s="42">
        <v>3356.0</v>
      </c>
      <c r="D2232" s="40" t="s">
        <v>1243</v>
      </c>
      <c r="E2232" s="41">
        <v>140.0</v>
      </c>
      <c r="F2232" s="41">
        <v>35.0</v>
      </c>
      <c r="G2232" s="41">
        <v>70.0</v>
      </c>
      <c r="H2232" s="41">
        <v>-3.07733</v>
      </c>
      <c r="I2232" s="41">
        <v>10000.0</v>
      </c>
      <c r="J2232" s="41">
        <v>5000.0</v>
      </c>
      <c r="K2232" s="41">
        <v>1200.0</v>
      </c>
      <c r="L2232" s="41">
        <v>600.0</v>
      </c>
      <c r="M2232" s="41">
        <v>100.0</v>
      </c>
      <c r="N2232" s="40" t="s">
        <v>207</v>
      </c>
      <c r="O2232" s="40" t="s">
        <v>208</v>
      </c>
      <c r="P2232" s="40" t="s">
        <v>212</v>
      </c>
      <c r="Q2232" s="40" t="s">
        <v>210</v>
      </c>
      <c r="R2232" s="40" t="b">
        <v>0</v>
      </c>
      <c r="S2232" s="40" t="s">
        <v>12879</v>
      </c>
      <c r="T2232" s="40" t="s">
        <v>212</v>
      </c>
      <c r="U2232" s="41">
        <v>0.1</v>
      </c>
      <c r="V2232" s="41">
        <v>0.9</v>
      </c>
      <c r="W2232" s="41">
        <v>0.1</v>
      </c>
      <c r="X2232" s="41">
        <v>0.5</v>
      </c>
      <c r="Y2232" s="40" t="b">
        <v>0</v>
      </c>
      <c r="Z2232" s="40" t="b">
        <v>1</v>
      </c>
      <c r="AA2232" s="40" t="b">
        <v>0</v>
      </c>
      <c r="AB2232" s="40" t="b">
        <v>0</v>
      </c>
      <c r="AC2232" s="41" t="s">
        <v>14689</v>
      </c>
      <c r="AD2232" s="41" t="s">
        <v>14690</v>
      </c>
      <c r="AE2232" s="41">
        <v>1203.472</v>
      </c>
      <c r="AF2232" s="41">
        <v>-3.56758</v>
      </c>
      <c r="AG2232" s="42">
        <v>6.88E41</v>
      </c>
      <c r="AH2232" s="51">
        <v>0.159312</v>
      </c>
      <c r="AI2232" s="45" t="s">
        <v>14691</v>
      </c>
      <c r="AJ2232" s="40" t="s">
        <v>14692</v>
      </c>
      <c r="AK2232" s="41">
        <v>1827.0</v>
      </c>
      <c r="AL2232" s="40" t="s">
        <v>2224</v>
      </c>
      <c r="AM2232" s="40" t="s">
        <v>7285</v>
      </c>
      <c r="AN2232" s="40" t="s">
        <v>5643</v>
      </c>
      <c r="AO2232" s="44"/>
    </row>
    <row r="2233">
      <c r="A2233" s="41">
        <v>252.0</v>
      </c>
      <c r="B2233" s="42">
        <v>1.67E9</v>
      </c>
      <c r="C2233" s="42">
        <v>3356.0</v>
      </c>
      <c r="D2233" s="40" t="s">
        <v>1243</v>
      </c>
      <c r="E2233" s="41">
        <v>140.0</v>
      </c>
      <c r="F2233" s="41">
        <v>35.0</v>
      </c>
      <c r="G2233" s="41">
        <v>70.0</v>
      </c>
      <c r="H2233" s="41">
        <v>-3.07733</v>
      </c>
      <c r="I2233" s="41">
        <v>10000.0</v>
      </c>
      <c r="J2233" s="41">
        <v>5000.0</v>
      </c>
      <c r="K2233" s="41">
        <v>1200.0</v>
      </c>
      <c r="L2233" s="41">
        <v>600.0</v>
      </c>
      <c r="M2233" s="41">
        <v>100.0</v>
      </c>
      <c r="N2233" s="40" t="s">
        <v>207</v>
      </c>
      <c r="O2233" s="40" t="s">
        <v>208</v>
      </c>
      <c r="P2233" s="40" t="s">
        <v>212</v>
      </c>
      <c r="Q2233" s="40" t="s">
        <v>210</v>
      </c>
      <c r="R2233" s="40" t="b">
        <v>0</v>
      </c>
      <c r="S2233" s="40" t="s">
        <v>211</v>
      </c>
      <c r="T2233" s="40" t="s">
        <v>212</v>
      </c>
      <c r="U2233" s="41">
        <v>0.1</v>
      </c>
      <c r="V2233" s="41">
        <v>0.9</v>
      </c>
      <c r="W2233" s="41">
        <v>0.1</v>
      </c>
      <c r="X2233" s="41">
        <v>0.4</v>
      </c>
      <c r="Y2233" s="40" t="b">
        <v>0</v>
      </c>
      <c r="Z2233" s="40" t="b">
        <v>1</v>
      </c>
      <c r="AA2233" s="40" t="b">
        <v>0</v>
      </c>
      <c r="AB2233" s="40" t="b">
        <v>0</v>
      </c>
      <c r="AC2233" s="41" t="s">
        <v>14693</v>
      </c>
      <c r="AD2233" s="41" t="s">
        <v>14694</v>
      </c>
      <c r="AE2233" s="41">
        <v>1202.146</v>
      </c>
      <c r="AF2233" s="41">
        <v>-3.59192</v>
      </c>
      <c r="AG2233" s="42">
        <v>1.39E42</v>
      </c>
      <c r="AH2233" s="51">
        <v>0.167221</v>
      </c>
      <c r="AI2233" s="45" t="s">
        <v>14695</v>
      </c>
      <c r="AJ2233" s="40" t="s">
        <v>14696</v>
      </c>
      <c r="AK2233" s="41">
        <v>2203.0</v>
      </c>
      <c r="AL2233" s="40" t="s">
        <v>2224</v>
      </c>
      <c r="AM2233" s="40" t="s">
        <v>7285</v>
      </c>
      <c r="AN2233" s="40" t="s">
        <v>5643</v>
      </c>
      <c r="AO2233" s="44"/>
    </row>
    <row r="2234">
      <c r="A2234" s="41">
        <v>269.0</v>
      </c>
      <c r="B2234" s="42">
        <v>1.67E9</v>
      </c>
      <c r="C2234" s="42">
        <v>3356.0</v>
      </c>
      <c r="D2234" s="40" t="s">
        <v>1243</v>
      </c>
      <c r="E2234" s="41">
        <v>140.0</v>
      </c>
      <c r="F2234" s="41">
        <v>35.0</v>
      </c>
      <c r="G2234" s="41">
        <v>70.0</v>
      </c>
      <c r="H2234" s="41">
        <v>-3.07733</v>
      </c>
      <c r="I2234" s="41">
        <v>10000.0</v>
      </c>
      <c r="J2234" s="41">
        <v>5000.0</v>
      </c>
      <c r="K2234" s="41">
        <v>1200.0</v>
      </c>
      <c r="L2234" s="41">
        <v>600.0</v>
      </c>
      <c r="M2234" s="41">
        <v>100.0</v>
      </c>
      <c r="N2234" s="40" t="s">
        <v>207</v>
      </c>
      <c r="O2234" s="40" t="s">
        <v>1371</v>
      </c>
      <c r="P2234" s="40" t="s">
        <v>212</v>
      </c>
      <c r="Q2234" s="40" t="s">
        <v>8686</v>
      </c>
      <c r="R2234" s="40" t="b">
        <v>0</v>
      </c>
      <c r="S2234" s="40" t="s">
        <v>12879</v>
      </c>
      <c r="T2234" s="40" t="s">
        <v>212</v>
      </c>
      <c r="U2234" s="41">
        <v>0.1</v>
      </c>
      <c r="V2234" s="41">
        <v>0.9</v>
      </c>
      <c r="W2234" s="41">
        <v>0.3</v>
      </c>
      <c r="X2234" s="41">
        <v>0.6</v>
      </c>
      <c r="Y2234" s="40" t="b">
        <v>0</v>
      </c>
      <c r="Z2234" s="40" t="b">
        <v>1</v>
      </c>
      <c r="AA2234" s="40" t="b">
        <v>0</v>
      </c>
      <c r="AB2234" s="40" t="b">
        <v>0</v>
      </c>
      <c r="AC2234" s="41" t="s">
        <v>14697</v>
      </c>
      <c r="AD2234" s="41" t="s">
        <v>14698</v>
      </c>
      <c r="AE2234" s="41">
        <v>1200.551</v>
      </c>
      <c r="AF2234" s="41">
        <v>-3.60753</v>
      </c>
      <c r="AG2234" s="42">
        <v>1.04E42</v>
      </c>
      <c r="AH2234" s="51">
        <v>0.172292</v>
      </c>
      <c r="AI2234" s="45" t="s">
        <v>14699</v>
      </c>
      <c r="AJ2234" s="40" t="s">
        <v>14700</v>
      </c>
      <c r="AK2234" s="41">
        <v>5202.0</v>
      </c>
      <c r="AL2234" s="40" t="s">
        <v>2224</v>
      </c>
      <c r="AM2234" s="40" t="s">
        <v>7285</v>
      </c>
      <c r="AN2234" s="40" t="s">
        <v>5643</v>
      </c>
      <c r="AO2234" s="44"/>
    </row>
    <row r="2235">
      <c r="A2235" s="41">
        <v>257.0</v>
      </c>
      <c r="B2235" s="42">
        <v>1.67E9</v>
      </c>
      <c r="C2235" s="42">
        <v>3356.0</v>
      </c>
      <c r="D2235" s="40" t="s">
        <v>1243</v>
      </c>
      <c r="E2235" s="41">
        <v>140.0</v>
      </c>
      <c r="F2235" s="41">
        <v>35.0</v>
      </c>
      <c r="G2235" s="41">
        <v>70.0</v>
      </c>
      <c r="H2235" s="41">
        <v>-3.07733</v>
      </c>
      <c r="I2235" s="41">
        <v>10000.0</v>
      </c>
      <c r="J2235" s="41">
        <v>5000.0</v>
      </c>
      <c r="K2235" s="41">
        <v>1200.0</v>
      </c>
      <c r="L2235" s="41">
        <v>600.0</v>
      </c>
      <c r="M2235" s="41">
        <v>100.0</v>
      </c>
      <c r="N2235" s="40" t="s">
        <v>207</v>
      </c>
      <c r="O2235" s="40" t="s">
        <v>208</v>
      </c>
      <c r="P2235" s="40" t="s">
        <v>212</v>
      </c>
      <c r="Q2235" s="40" t="s">
        <v>210</v>
      </c>
      <c r="R2235" s="40" t="b">
        <v>0</v>
      </c>
      <c r="S2235" s="40" t="s">
        <v>211</v>
      </c>
      <c r="T2235" s="40" t="s">
        <v>212</v>
      </c>
      <c r="U2235" s="41">
        <v>0.1</v>
      </c>
      <c r="V2235" s="41">
        <v>0.9</v>
      </c>
      <c r="W2235" s="41">
        <v>0.2</v>
      </c>
      <c r="X2235" s="41">
        <v>0.6</v>
      </c>
      <c r="Y2235" s="40" t="b">
        <v>0</v>
      </c>
      <c r="Z2235" s="40" t="b">
        <v>1</v>
      </c>
      <c r="AA2235" s="40" t="b">
        <v>0</v>
      </c>
      <c r="AB2235" s="40" t="b">
        <v>0</v>
      </c>
      <c r="AC2235" s="41" t="s">
        <v>14701</v>
      </c>
      <c r="AD2235" s="41" t="s">
        <v>7274</v>
      </c>
      <c r="AE2235" s="41">
        <v>1202.234</v>
      </c>
      <c r="AF2235" s="41">
        <v>-3.60929</v>
      </c>
      <c r="AG2235" s="42">
        <v>1.02E42</v>
      </c>
      <c r="AH2235" s="51">
        <v>0.172865</v>
      </c>
      <c r="AI2235" s="45" t="s">
        <v>14702</v>
      </c>
      <c r="AJ2235" s="40" t="s">
        <v>14703</v>
      </c>
      <c r="AK2235" s="41">
        <v>1592.0</v>
      </c>
      <c r="AL2235" s="40" t="s">
        <v>2224</v>
      </c>
      <c r="AM2235" s="40" t="s">
        <v>7285</v>
      </c>
      <c r="AN2235" s="40" t="s">
        <v>5643</v>
      </c>
      <c r="AO2235" s="44"/>
    </row>
    <row r="2236">
      <c r="A2236" s="41">
        <v>261.0</v>
      </c>
      <c r="B2236" s="42">
        <v>1.67E9</v>
      </c>
      <c r="C2236" s="42">
        <v>3356.0</v>
      </c>
      <c r="D2236" s="40" t="s">
        <v>1243</v>
      </c>
      <c r="E2236" s="41">
        <v>140.0</v>
      </c>
      <c r="F2236" s="41">
        <v>35.0</v>
      </c>
      <c r="G2236" s="41">
        <v>70.0</v>
      </c>
      <c r="H2236" s="41">
        <v>-3.07733</v>
      </c>
      <c r="I2236" s="41">
        <v>10000.0</v>
      </c>
      <c r="J2236" s="41">
        <v>5000.0</v>
      </c>
      <c r="K2236" s="41">
        <v>1200.0</v>
      </c>
      <c r="L2236" s="41">
        <v>600.0</v>
      </c>
      <c r="M2236" s="41">
        <v>100.0</v>
      </c>
      <c r="N2236" s="40" t="s">
        <v>207</v>
      </c>
      <c r="O2236" s="40" t="s">
        <v>208</v>
      </c>
      <c r="P2236" s="40" t="s">
        <v>212</v>
      </c>
      <c r="Q2236" s="40" t="s">
        <v>210</v>
      </c>
      <c r="R2236" s="40" t="b">
        <v>0</v>
      </c>
      <c r="S2236" s="40" t="s">
        <v>12879</v>
      </c>
      <c r="T2236" s="40" t="s">
        <v>212</v>
      </c>
      <c r="U2236" s="41">
        <v>0.1</v>
      </c>
      <c r="V2236" s="41">
        <v>0.9</v>
      </c>
      <c r="W2236" s="41">
        <v>0.1</v>
      </c>
      <c r="X2236" s="41">
        <v>0.4</v>
      </c>
      <c r="Y2236" s="40" t="b">
        <v>0</v>
      </c>
      <c r="Z2236" s="40" t="b">
        <v>1</v>
      </c>
      <c r="AA2236" s="40" t="b">
        <v>0</v>
      </c>
      <c r="AB2236" s="40" t="b">
        <v>0</v>
      </c>
      <c r="AC2236" s="41" t="s">
        <v>14704</v>
      </c>
      <c r="AD2236" s="41" t="s">
        <v>14705</v>
      </c>
      <c r="AE2236" s="41">
        <v>1201.484</v>
      </c>
      <c r="AF2236" s="41">
        <v>-3.61871</v>
      </c>
      <c r="AG2236" s="42">
        <v>8.14E41</v>
      </c>
      <c r="AH2236" s="51">
        <v>0.175927</v>
      </c>
      <c r="AI2236" s="45" t="s">
        <v>14706</v>
      </c>
      <c r="AJ2236" s="40" t="s">
        <v>14707</v>
      </c>
      <c r="AK2236" s="41">
        <v>2222.0</v>
      </c>
      <c r="AL2236" s="40" t="s">
        <v>2224</v>
      </c>
      <c r="AM2236" s="40" t="s">
        <v>7285</v>
      </c>
      <c r="AN2236" s="40" t="s">
        <v>5643</v>
      </c>
      <c r="AO2236" s="44"/>
    </row>
    <row r="2237">
      <c r="A2237" s="41">
        <v>175.0</v>
      </c>
      <c r="B2237" s="42">
        <v>1.67E9</v>
      </c>
      <c r="C2237" s="41">
        <v>3356.0</v>
      </c>
      <c r="D2237" s="40" t="s">
        <v>1243</v>
      </c>
      <c r="E2237" s="41">
        <v>140.0</v>
      </c>
      <c r="F2237" s="41">
        <v>35.0</v>
      </c>
      <c r="G2237" s="41">
        <v>70.0</v>
      </c>
      <c r="H2237" s="41">
        <v>-3.07733</v>
      </c>
      <c r="I2237" s="41">
        <v>10000.0</v>
      </c>
      <c r="J2237" s="41">
        <v>5000.0</v>
      </c>
      <c r="K2237" s="41">
        <v>1200.0</v>
      </c>
      <c r="L2237" s="41">
        <v>600.0</v>
      </c>
      <c r="M2237" s="41">
        <v>50.0</v>
      </c>
      <c r="N2237" s="40" t="s">
        <v>207</v>
      </c>
      <c r="O2237" s="40" t="s">
        <v>208</v>
      </c>
      <c r="P2237" s="40" t="s">
        <v>212</v>
      </c>
      <c r="Q2237" s="40" t="s">
        <v>8686</v>
      </c>
      <c r="R2237" s="40" t="b">
        <v>0</v>
      </c>
      <c r="S2237" s="40" t="s">
        <v>12879</v>
      </c>
      <c r="T2237" s="40" t="s">
        <v>212</v>
      </c>
      <c r="U2237" s="41">
        <v>0.1</v>
      </c>
      <c r="V2237" s="41">
        <v>0.9</v>
      </c>
      <c r="W2237" s="41">
        <v>0.2</v>
      </c>
      <c r="X2237" s="41">
        <v>0.5</v>
      </c>
      <c r="Y2237" s="40" t="b">
        <v>0</v>
      </c>
      <c r="Z2237" s="40" t="b">
        <v>1</v>
      </c>
      <c r="AA2237" s="40" t="b">
        <v>0</v>
      </c>
      <c r="AB2237" s="40" t="b">
        <v>0</v>
      </c>
      <c r="AC2237" s="41" t="s">
        <v>14708</v>
      </c>
      <c r="AD2237" s="41" t="s">
        <v>8405</v>
      </c>
      <c r="AE2237" s="41">
        <v>1201.583</v>
      </c>
      <c r="AF2237" s="41">
        <v>-3.62041</v>
      </c>
      <c r="AG2237" s="42">
        <v>3.04E41</v>
      </c>
      <c r="AH2237" s="51">
        <v>0.176479</v>
      </c>
      <c r="AI2237" s="40" t="s">
        <v>14709</v>
      </c>
      <c r="AJ2237" s="40" t="s">
        <v>14710</v>
      </c>
      <c r="AK2237" s="41">
        <v>8625.0</v>
      </c>
      <c r="AL2237" s="40" t="s">
        <v>2224</v>
      </c>
      <c r="AM2237" s="40" t="s">
        <v>7285</v>
      </c>
      <c r="AN2237" s="40" t="s">
        <v>5627</v>
      </c>
      <c r="AO2237" s="40"/>
    </row>
    <row r="2238">
      <c r="A2238" s="41">
        <v>173.0</v>
      </c>
      <c r="B2238" s="42">
        <v>1.67E9</v>
      </c>
      <c r="C2238" s="42">
        <v>3356.0</v>
      </c>
      <c r="D2238" s="40" t="s">
        <v>1243</v>
      </c>
      <c r="E2238" s="41">
        <v>140.0</v>
      </c>
      <c r="F2238" s="41">
        <v>35.0</v>
      </c>
      <c r="G2238" s="41">
        <v>70.0</v>
      </c>
      <c r="H2238" s="41">
        <v>-3.07733</v>
      </c>
      <c r="I2238" s="41">
        <v>10000.0</v>
      </c>
      <c r="J2238" s="41">
        <v>5000.0</v>
      </c>
      <c r="K2238" s="41">
        <v>1200.0</v>
      </c>
      <c r="L2238" s="41">
        <v>600.0</v>
      </c>
      <c r="M2238" s="41">
        <v>50.0</v>
      </c>
      <c r="N2238" s="40" t="s">
        <v>207</v>
      </c>
      <c r="O2238" s="40" t="s">
        <v>1371</v>
      </c>
      <c r="P2238" s="40" t="s">
        <v>212</v>
      </c>
      <c r="Q2238" s="40" t="s">
        <v>210</v>
      </c>
      <c r="R2238" s="40" t="b">
        <v>0</v>
      </c>
      <c r="S2238" s="40" t="s">
        <v>12879</v>
      </c>
      <c r="T2238" s="40" t="s">
        <v>212</v>
      </c>
      <c r="U2238" s="41">
        <v>0.1</v>
      </c>
      <c r="V2238" s="41">
        <v>0.9</v>
      </c>
      <c r="W2238" s="41">
        <v>0.1</v>
      </c>
      <c r="X2238" s="41">
        <v>0.6</v>
      </c>
      <c r="Y2238" s="40" t="b">
        <v>0</v>
      </c>
      <c r="Z2238" s="40" t="b">
        <v>1</v>
      </c>
      <c r="AA2238" s="40" t="b">
        <v>0</v>
      </c>
      <c r="AB2238" s="40" t="b">
        <v>0</v>
      </c>
      <c r="AC2238" s="41" t="s">
        <v>14711</v>
      </c>
      <c r="AD2238" s="41" t="s">
        <v>14712</v>
      </c>
      <c r="AE2238" s="41">
        <v>1203.373</v>
      </c>
      <c r="AF2238" s="41">
        <v>-3.63124</v>
      </c>
      <c r="AG2238" s="42">
        <v>4.84E41</v>
      </c>
      <c r="AH2238" s="51">
        <v>0.179999</v>
      </c>
      <c r="AI2238" s="45" t="s">
        <v>14713</v>
      </c>
      <c r="AJ2238" s="44" t="s">
        <v>397</v>
      </c>
      <c r="AK2238" s="41">
        <v>2951.0</v>
      </c>
      <c r="AL2238" s="40" t="s">
        <v>2224</v>
      </c>
      <c r="AM2238" s="40" t="s">
        <v>7285</v>
      </c>
      <c r="AN2238" s="40" t="s">
        <v>5643</v>
      </c>
      <c r="AO2238" s="44"/>
    </row>
    <row r="2239">
      <c r="A2239" s="41">
        <v>265.0</v>
      </c>
      <c r="B2239" s="42">
        <v>1.67E9</v>
      </c>
      <c r="C2239" s="41">
        <v>3356.0</v>
      </c>
      <c r="D2239" s="40" t="s">
        <v>1243</v>
      </c>
      <c r="E2239" s="41">
        <v>140.0</v>
      </c>
      <c r="F2239" s="41">
        <v>35.0</v>
      </c>
      <c r="G2239" s="41">
        <v>70.0</v>
      </c>
      <c r="H2239" s="41">
        <v>-3.07733</v>
      </c>
      <c r="I2239" s="41">
        <v>10000.0</v>
      </c>
      <c r="J2239" s="41">
        <v>5000.0</v>
      </c>
      <c r="K2239" s="41">
        <v>1200.0</v>
      </c>
      <c r="L2239" s="41">
        <v>600.0</v>
      </c>
      <c r="M2239" s="41">
        <v>100.0</v>
      </c>
      <c r="N2239" s="40" t="s">
        <v>207</v>
      </c>
      <c r="O2239" s="40" t="s">
        <v>208</v>
      </c>
      <c r="P2239" s="40" t="s">
        <v>212</v>
      </c>
      <c r="Q2239" s="40" t="s">
        <v>8686</v>
      </c>
      <c r="R2239" s="40" t="b">
        <v>0</v>
      </c>
      <c r="S2239" s="40" t="s">
        <v>12879</v>
      </c>
      <c r="T2239" s="40" t="s">
        <v>212</v>
      </c>
      <c r="U2239" s="41">
        <v>0.1</v>
      </c>
      <c r="V2239" s="41">
        <v>0.9</v>
      </c>
      <c r="W2239" s="41">
        <v>0.2</v>
      </c>
      <c r="X2239" s="41">
        <v>0.5</v>
      </c>
      <c r="Y2239" s="40" t="b">
        <v>0</v>
      </c>
      <c r="Z2239" s="40" t="b">
        <v>1</v>
      </c>
      <c r="AA2239" s="40" t="b">
        <v>0</v>
      </c>
      <c r="AB2239" s="40" t="b">
        <v>0</v>
      </c>
      <c r="AC2239" s="41" t="s">
        <v>14714</v>
      </c>
      <c r="AD2239" s="41" t="s">
        <v>14715</v>
      </c>
      <c r="AE2239" s="41">
        <v>1201.496</v>
      </c>
      <c r="AF2239" s="41">
        <v>-3.66147</v>
      </c>
      <c r="AG2239" s="42">
        <v>9.99E41</v>
      </c>
      <c r="AH2239" s="51">
        <v>0.189822</v>
      </c>
      <c r="AI2239" s="40" t="s">
        <v>14716</v>
      </c>
      <c r="AJ2239" s="40" t="s">
        <v>14717</v>
      </c>
      <c r="AK2239" s="41">
        <v>4325.0</v>
      </c>
      <c r="AL2239" s="40" t="s">
        <v>2224</v>
      </c>
      <c r="AM2239" s="40" t="s">
        <v>7285</v>
      </c>
      <c r="AN2239" s="40" t="s">
        <v>5627</v>
      </c>
      <c r="AO2239" s="44"/>
    </row>
    <row r="2240">
      <c r="A2240" s="41">
        <v>243.0</v>
      </c>
      <c r="B2240" s="42">
        <v>1.67E9</v>
      </c>
      <c r="C2240" s="41">
        <v>3356.0</v>
      </c>
      <c r="D2240" s="40" t="s">
        <v>1243</v>
      </c>
      <c r="E2240" s="41">
        <v>140.0</v>
      </c>
      <c r="F2240" s="41">
        <v>35.0</v>
      </c>
      <c r="G2240" s="41">
        <v>70.0</v>
      </c>
      <c r="H2240" s="41">
        <v>-3.07733</v>
      </c>
      <c r="I2240" s="41">
        <v>10000.0</v>
      </c>
      <c r="J2240" s="41">
        <v>5000.0</v>
      </c>
      <c r="K2240" s="41">
        <v>1200.0</v>
      </c>
      <c r="L2240" s="41">
        <v>600.0</v>
      </c>
      <c r="M2240" s="41">
        <v>100.0</v>
      </c>
      <c r="N2240" s="40" t="s">
        <v>207</v>
      </c>
      <c r="O2240" s="40" t="s">
        <v>208</v>
      </c>
      <c r="P2240" s="40" t="s">
        <v>1372</v>
      </c>
      <c r="Q2240" s="40" t="s">
        <v>8686</v>
      </c>
      <c r="R2240" s="40" t="b">
        <v>0</v>
      </c>
      <c r="S2240" s="40" t="s">
        <v>12879</v>
      </c>
      <c r="T2240" s="40" t="s">
        <v>212</v>
      </c>
      <c r="U2240" s="41">
        <v>0.1</v>
      </c>
      <c r="V2240" s="41">
        <v>0.9</v>
      </c>
      <c r="W2240" s="41">
        <v>0.1</v>
      </c>
      <c r="X2240" s="41">
        <v>0.4</v>
      </c>
      <c r="Y2240" s="40" t="b">
        <v>0</v>
      </c>
      <c r="Z2240" s="40" t="b">
        <v>1</v>
      </c>
      <c r="AA2240" s="40" t="b">
        <v>0</v>
      </c>
      <c r="AB2240" s="40" t="b">
        <v>0</v>
      </c>
      <c r="AC2240" s="41" t="s">
        <v>14718</v>
      </c>
      <c r="AD2240" s="41" t="s">
        <v>14719</v>
      </c>
      <c r="AE2240" s="41">
        <v>1201.276</v>
      </c>
      <c r="AF2240" s="41">
        <v>-3.66755</v>
      </c>
      <c r="AG2240" s="42">
        <v>3.48E41</v>
      </c>
      <c r="AH2240" s="51">
        <v>0.191798</v>
      </c>
      <c r="AI2240" s="40" t="s">
        <v>14720</v>
      </c>
      <c r="AJ2240" s="40" t="s">
        <v>14721</v>
      </c>
      <c r="AK2240" s="41">
        <v>5340.0</v>
      </c>
      <c r="AL2240" s="40" t="s">
        <v>2224</v>
      </c>
      <c r="AM2240" s="40" t="s">
        <v>7285</v>
      </c>
      <c r="AN2240" s="40" t="s">
        <v>5627</v>
      </c>
      <c r="AO2240" s="44"/>
    </row>
    <row r="2241">
      <c r="A2241" s="41">
        <v>253.0</v>
      </c>
      <c r="B2241" s="42">
        <v>1.67E9</v>
      </c>
      <c r="C2241" s="42">
        <v>3356.0</v>
      </c>
      <c r="D2241" s="40" t="s">
        <v>1243</v>
      </c>
      <c r="E2241" s="41">
        <v>140.0</v>
      </c>
      <c r="F2241" s="41">
        <v>35.0</v>
      </c>
      <c r="G2241" s="41">
        <v>70.0</v>
      </c>
      <c r="H2241" s="41">
        <v>-3.07733</v>
      </c>
      <c r="I2241" s="41">
        <v>10000.0</v>
      </c>
      <c r="J2241" s="41">
        <v>5000.0</v>
      </c>
      <c r="K2241" s="41">
        <v>1200.0</v>
      </c>
      <c r="L2241" s="41">
        <v>600.0</v>
      </c>
      <c r="M2241" s="41">
        <v>100.0</v>
      </c>
      <c r="N2241" s="40" t="s">
        <v>207</v>
      </c>
      <c r="O2241" s="40" t="s">
        <v>208</v>
      </c>
      <c r="P2241" s="40" t="s">
        <v>212</v>
      </c>
      <c r="Q2241" s="40" t="s">
        <v>210</v>
      </c>
      <c r="R2241" s="40" t="b">
        <v>0</v>
      </c>
      <c r="S2241" s="40" t="s">
        <v>211</v>
      </c>
      <c r="T2241" s="40" t="s">
        <v>212</v>
      </c>
      <c r="U2241" s="41">
        <v>0.1</v>
      </c>
      <c r="V2241" s="41">
        <v>0.9</v>
      </c>
      <c r="W2241" s="41">
        <v>0.1</v>
      </c>
      <c r="X2241" s="41">
        <v>0.5</v>
      </c>
      <c r="Y2241" s="40" t="b">
        <v>0</v>
      </c>
      <c r="Z2241" s="40" t="b">
        <v>1</v>
      </c>
      <c r="AA2241" s="40" t="b">
        <v>0</v>
      </c>
      <c r="AB2241" s="40" t="b">
        <v>0</v>
      </c>
      <c r="AC2241" s="41" t="s">
        <v>14722</v>
      </c>
      <c r="AD2241" s="41" t="s">
        <v>14723</v>
      </c>
      <c r="AE2241" s="41">
        <v>1201.359</v>
      </c>
      <c r="AF2241" s="41">
        <v>-3.67231</v>
      </c>
      <c r="AG2241" s="42">
        <v>1.39E42</v>
      </c>
      <c r="AH2241" s="51">
        <v>0.193346</v>
      </c>
      <c r="AI2241" s="45" t="s">
        <v>14724</v>
      </c>
      <c r="AJ2241" s="40" t="s">
        <v>14725</v>
      </c>
      <c r="AK2241" s="41">
        <v>1754.0</v>
      </c>
      <c r="AL2241" s="40" t="s">
        <v>2224</v>
      </c>
      <c r="AM2241" s="40" t="s">
        <v>7285</v>
      </c>
      <c r="AN2241" s="40" t="s">
        <v>5643</v>
      </c>
      <c r="AO2241" s="44"/>
    </row>
    <row r="2242">
      <c r="A2242" s="41">
        <v>172.0</v>
      </c>
      <c r="B2242" s="42">
        <v>1.67E9</v>
      </c>
      <c r="C2242" s="41">
        <v>3356.0</v>
      </c>
      <c r="D2242" s="40" t="s">
        <v>1243</v>
      </c>
      <c r="E2242" s="41">
        <v>140.0</v>
      </c>
      <c r="F2242" s="41">
        <v>35.0</v>
      </c>
      <c r="G2242" s="41">
        <v>70.0</v>
      </c>
      <c r="H2242" s="41">
        <v>-3.07733</v>
      </c>
      <c r="I2242" s="41">
        <v>10000.0</v>
      </c>
      <c r="J2242" s="41">
        <v>5000.0</v>
      </c>
      <c r="K2242" s="41">
        <v>1200.0</v>
      </c>
      <c r="L2242" s="41">
        <v>600.0</v>
      </c>
      <c r="M2242" s="41">
        <v>50.0</v>
      </c>
      <c r="N2242" s="40" t="s">
        <v>207</v>
      </c>
      <c r="O2242" s="40" t="s">
        <v>208</v>
      </c>
      <c r="P2242" s="40" t="s">
        <v>212</v>
      </c>
      <c r="Q2242" s="40" t="s">
        <v>8686</v>
      </c>
      <c r="R2242" s="40" t="b">
        <v>0</v>
      </c>
      <c r="S2242" s="40" t="s">
        <v>12879</v>
      </c>
      <c r="T2242" s="40" t="s">
        <v>212</v>
      </c>
      <c r="U2242" s="41">
        <v>0.1</v>
      </c>
      <c r="V2242" s="41">
        <v>0.9</v>
      </c>
      <c r="W2242" s="41">
        <v>0.1</v>
      </c>
      <c r="X2242" s="41">
        <v>0.5</v>
      </c>
      <c r="Y2242" s="40" t="b">
        <v>0</v>
      </c>
      <c r="Z2242" s="40" t="b">
        <v>1</v>
      </c>
      <c r="AA2242" s="40" t="b">
        <v>0</v>
      </c>
      <c r="AB2242" s="40" t="b">
        <v>0</v>
      </c>
      <c r="AC2242" s="41" t="s">
        <v>14726</v>
      </c>
      <c r="AD2242" s="41" t="s">
        <v>13255</v>
      </c>
      <c r="AE2242" s="41">
        <v>1201.204</v>
      </c>
      <c r="AF2242" s="41">
        <v>-3.67841</v>
      </c>
      <c r="AG2242" s="42">
        <v>1.12E42</v>
      </c>
      <c r="AH2242" s="51">
        <v>0.195327</v>
      </c>
      <c r="AI2242" s="40" t="s">
        <v>14727</v>
      </c>
      <c r="AJ2242" s="44" t="s">
        <v>397</v>
      </c>
      <c r="AK2242" s="41">
        <v>8553.0</v>
      </c>
      <c r="AL2242" s="40" t="s">
        <v>2224</v>
      </c>
      <c r="AM2242" s="40" t="s">
        <v>7285</v>
      </c>
      <c r="AN2242" s="40" t="s">
        <v>5627</v>
      </c>
      <c r="AO2242" s="44"/>
    </row>
    <row r="2243">
      <c r="A2243" s="41">
        <v>249.0</v>
      </c>
      <c r="B2243" s="42">
        <v>1.67E9</v>
      </c>
      <c r="C2243" s="41">
        <v>3356.0</v>
      </c>
      <c r="D2243" s="40" t="s">
        <v>1243</v>
      </c>
      <c r="E2243" s="41">
        <v>140.0</v>
      </c>
      <c r="F2243" s="41">
        <v>35.0</v>
      </c>
      <c r="G2243" s="41">
        <v>70.0</v>
      </c>
      <c r="H2243" s="41">
        <v>-3.07733</v>
      </c>
      <c r="I2243" s="41">
        <v>10000.0</v>
      </c>
      <c r="J2243" s="41">
        <v>5000.0</v>
      </c>
      <c r="K2243" s="41">
        <v>1200.0</v>
      </c>
      <c r="L2243" s="41">
        <v>600.0</v>
      </c>
      <c r="M2243" s="41">
        <v>100.0</v>
      </c>
      <c r="N2243" s="40" t="s">
        <v>207</v>
      </c>
      <c r="O2243" s="40" t="s">
        <v>208</v>
      </c>
      <c r="P2243" s="40" t="s">
        <v>1372</v>
      </c>
      <c r="Q2243" s="40" t="s">
        <v>8686</v>
      </c>
      <c r="R2243" s="40" t="b">
        <v>0</v>
      </c>
      <c r="S2243" s="40" t="s">
        <v>12879</v>
      </c>
      <c r="T2243" s="40" t="s">
        <v>212</v>
      </c>
      <c r="U2243" s="41">
        <v>0.1</v>
      </c>
      <c r="V2243" s="41">
        <v>0.9</v>
      </c>
      <c r="W2243" s="41">
        <v>0.3</v>
      </c>
      <c r="X2243" s="41">
        <v>0.4</v>
      </c>
      <c r="Y2243" s="40" t="b">
        <v>0</v>
      </c>
      <c r="Z2243" s="40" t="b">
        <v>1</v>
      </c>
      <c r="AA2243" s="40" t="b">
        <v>0</v>
      </c>
      <c r="AB2243" s="40" t="b">
        <v>0</v>
      </c>
      <c r="AC2243" s="41" t="s">
        <v>14728</v>
      </c>
      <c r="AD2243" s="41" t="s">
        <v>14729</v>
      </c>
      <c r="AE2243" s="41">
        <v>1202.053</v>
      </c>
      <c r="AF2243" s="41">
        <v>-3.69062</v>
      </c>
      <c r="AG2243" s="42">
        <v>1.34E42</v>
      </c>
      <c r="AH2243" s="51">
        <v>0.199293</v>
      </c>
      <c r="AI2243" s="40" t="s">
        <v>14730</v>
      </c>
      <c r="AJ2243" s="40" t="s">
        <v>14731</v>
      </c>
      <c r="AK2243" s="41">
        <v>5135.0</v>
      </c>
      <c r="AL2243" s="40" t="s">
        <v>2224</v>
      </c>
      <c r="AM2243" s="40" t="s">
        <v>7285</v>
      </c>
      <c r="AN2243" s="40" t="s">
        <v>5627</v>
      </c>
      <c r="AO2243" s="44"/>
    </row>
    <row r="2244">
      <c r="A2244" s="41">
        <v>177.0</v>
      </c>
      <c r="B2244" s="42">
        <v>1.67E9</v>
      </c>
      <c r="C2244" s="41">
        <v>3356.0</v>
      </c>
      <c r="D2244" s="40" t="s">
        <v>1243</v>
      </c>
      <c r="E2244" s="41">
        <v>140.0</v>
      </c>
      <c r="F2244" s="41">
        <v>35.0</v>
      </c>
      <c r="G2244" s="41">
        <v>70.0</v>
      </c>
      <c r="H2244" s="41">
        <v>-3.07733</v>
      </c>
      <c r="I2244" s="41">
        <v>10000.0</v>
      </c>
      <c r="J2244" s="41">
        <v>5000.0</v>
      </c>
      <c r="K2244" s="41">
        <v>1200.0</v>
      </c>
      <c r="L2244" s="41">
        <v>600.0</v>
      </c>
      <c r="M2244" s="41">
        <v>50.0</v>
      </c>
      <c r="N2244" s="40" t="s">
        <v>207</v>
      </c>
      <c r="O2244" s="40" t="s">
        <v>208</v>
      </c>
      <c r="P2244" s="40" t="s">
        <v>212</v>
      </c>
      <c r="Q2244" s="40" t="s">
        <v>8686</v>
      </c>
      <c r="R2244" s="40" t="b">
        <v>0</v>
      </c>
      <c r="S2244" s="40" t="s">
        <v>12879</v>
      </c>
      <c r="T2244" s="40" t="s">
        <v>212</v>
      </c>
      <c r="U2244" s="41">
        <v>0.1</v>
      </c>
      <c r="V2244" s="41">
        <v>0.9</v>
      </c>
      <c r="W2244" s="41">
        <v>0.3</v>
      </c>
      <c r="X2244" s="41">
        <v>0.4</v>
      </c>
      <c r="Y2244" s="40" t="b">
        <v>0</v>
      </c>
      <c r="Z2244" s="40" t="b">
        <v>1</v>
      </c>
      <c r="AA2244" s="40" t="b">
        <v>0</v>
      </c>
      <c r="AB2244" s="40" t="b">
        <v>0</v>
      </c>
      <c r="AC2244" s="41" t="s">
        <v>14732</v>
      </c>
      <c r="AD2244" s="41" t="s">
        <v>14733</v>
      </c>
      <c r="AE2244" s="41">
        <v>1116.037</v>
      </c>
      <c r="AF2244" s="41">
        <v>-3.70165</v>
      </c>
      <c r="AG2244" s="42">
        <v>1.19E42</v>
      </c>
      <c r="AH2244" s="51">
        <v>0.202879</v>
      </c>
      <c r="AI2244" s="40" t="s">
        <v>14734</v>
      </c>
      <c r="AJ2244" s="40" t="s">
        <v>14735</v>
      </c>
      <c r="AK2244" s="41">
        <v>10000.0</v>
      </c>
      <c r="AL2244" s="40" t="s">
        <v>216</v>
      </c>
      <c r="AM2244" s="40" t="s">
        <v>7285</v>
      </c>
      <c r="AN2244" s="40" t="s">
        <v>5627</v>
      </c>
      <c r="AO2244" s="44"/>
    </row>
    <row r="2245">
      <c r="A2245" s="41">
        <v>251.0</v>
      </c>
      <c r="B2245" s="42">
        <v>1.67E9</v>
      </c>
      <c r="C2245" s="41">
        <v>3356.0</v>
      </c>
      <c r="D2245" s="40" t="s">
        <v>1243</v>
      </c>
      <c r="E2245" s="41">
        <v>140.0</v>
      </c>
      <c r="F2245" s="41">
        <v>35.0</v>
      </c>
      <c r="G2245" s="41">
        <v>70.0</v>
      </c>
      <c r="H2245" s="41">
        <v>-3.07733</v>
      </c>
      <c r="I2245" s="41">
        <v>10000.0</v>
      </c>
      <c r="J2245" s="41">
        <v>5000.0</v>
      </c>
      <c r="K2245" s="41">
        <v>1200.0</v>
      </c>
      <c r="L2245" s="41">
        <v>600.0</v>
      </c>
      <c r="M2245" s="41">
        <v>100.0</v>
      </c>
      <c r="N2245" s="40" t="s">
        <v>207</v>
      </c>
      <c r="O2245" s="40" t="s">
        <v>208</v>
      </c>
      <c r="P2245" s="40" t="s">
        <v>1372</v>
      </c>
      <c r="Q2245" s="40" t="s">
        <v>8686</v>
      </c>
      <c r="R2245" s="40" t="b">
        <v>0</v>
      </c>
      <c r="S2245" s="40" t="s">
        <v>12879</v>
      </c>
      <c r="T2245" s="40" t="s">
        <v>212</v>
      </c>
      <c r="U2245" s="41">
        <v>0.1</v>
      </c>
      <c r="V2245" s="41">
        <v>0.9</v>
      </c>
      <c r="W2245" s="41">
        <v>0.3</v>
      </c>
      <c r="X2245" s="41">
        <v>0.6</v>
      </c>
      <c r="Y2245" s="40" t="b">
        <v>0</v>
      </c>
      <c r="Z2245" s="40" t="b">
        <v>1</v>
      </c>
      <c r="AA2245" s="40" t="b">
        <v>0</v>
      </c>
      <c r="AB2245" s="40" t="b">
        <v>0</v>
      </c>
      <c r="AC2245" s="41" t="s">
        <v>14736</v>
      </c>
      <c r="AD2245" s="41" t="s">
        <v>14737</v>
      </c>
      <c r="AE2245" s="41">
        <v>770.4903</v>
      </c>
      <c r="AF2245" s="41">
        <v>-3.71202</v>
      </c>
      <c r="AG2245" s="42">
        <v>1.02E42</v>
      </c>
      <c r="AH2245" s="51">
        <v>0.206247</v>
      </c>
      <c r="AI2245" s="40" t="s">
        <v>14738</v>
      </c>
      <c r="AJ2245" s="40" t="s">
        <v>14739</v>
      </c>
      <c r="AK2245" s="41">
        <v>2228.0</v>
      </c>
      <c r="AL2245" s="40" t="s">
        <v>7372</v>
      </c>
      <c r="AM2245" s="40" t="s">
        <v>7285</v>
      </c>
      <c r="AN2245" s="40" t="s">
        <v>5627</v>
      </c>
      <c r="AO2245" s="44"/>
    </row>
    <row r="2246">
      <c r="A2246" s="41">
        <v>263.0</v>
      </c>
      <c r="B2246" s="42">
        <v>1.67E9</v>
      </c>
      <c r="C2246" s="42">
        <v>3356.0</v>
      </c>
      <c r="D2246" s="40" t="s">
        <v>1243</v>
      </c>
      <c r="E2246" s="41">
        <v>140.0</v>
      </c>
      <c r="F2246" s="41">
        <v>35.0</v>
      </c>
      <c r="G2246" s="41">
        <v>70.0</v>
      </c>
      <c r="H2246" s="41">
        <v>-3.07733</v>
      </c>
      <c r="I2246" s="41">
        <v>10000.0</v>
      </c>
      <c r="J2246" s="41">
        <v>5000.0</v>
      </c>
      <c r="K2246" s="41">
        <v>1200.0</v>
      </c>
      <c r="L2246" s="41">
        <v>600.0</v>
      </c>
      <c r="M2246" s="41">
        <v>100.0</v>
      </c>
      <c r="N2246" s="40" t="s">
        <v>207</v>
      </c>
      <c r="O2246" s="40" t="s">
        <v>1371</v>
      </c>
      <c r="P2246" s="40" t="s">
        <v>212</v>
      </c>
      <c r="Q2246" s="40" t="s">
        <v>210</v>
      </c>
      <c r="R2246" s="40" t="b">
        <v>0</v>
      </c>
      <c r="S2246" s="40" t="s">
        <v>12879</v>
      </c>
      <c r="T2246" s="40" t="s">
        <v>212</v>
      </c>
      <c r="U2246" s="41">
        <v>0.1</v>
      </c>
      <c r="V2246" s="41">
        <v>0.9</v>
      </c>
      <c r="W2246" s="41">
        <v>0.1</v>
      </c>
      <c r="X2246" s="41">
        <v>0.6</v>
      </c>
      <c r="Y2246" s="40" t="b">
        <v>0</v>
      </c>
      <c r="Z2246" s="40" t="b">
        <v>1</v>
      </c>
      <c r="AA2246" s="40" t="b">
        <v>0</v>
      </c>
      <c r="AB2246" s="40" t="b">
        <v>0</v>
      </c>
      <c r="AC2246" s="41" t="s">
        <v>14740</v>
      </c>
      <c r="AD2246" s="41" t="s">
        <v>14741</v>
      </c>
      <c r="AE2246" s="41">
        <v>1202.601</v>
      </c>
      <c r="AF2246" s="41">
        <v>-3.72755</v>
      </c>
      <c r="AG2246" s="42">
        <v>6.53E41</v>
      </c>
      <c r="AH2246" s="51">
        <v>0.211294</v>
      </c>
      <c r="AI2246" s="45" t="s">
        <v>14742</v>
      </c>
      <c r="AJ2246" s="40" t="s">
        <v>14743</v>
      </c>
      <c r="AK2246" s="41">
        <v>1495.0</v>
      </c>
      <c r="AL2246" s="40" t="s">
        <v>2224</v>
      </c>
      <c r="AM2246" s="40" t="s">
        <v>7285</v>
      </c>
      <c r="AN2246" s="40" t="s">
        <v>5643</v>
      </c>
      <c r="AO2246" s="44"/>
    </row>
    <row r="2247">
      <c r="A2247" s="41">
        <v>254.0</v>
      </c>
      <c r="B2247" s="42">
        <v>1.67E9</v>
      </c>
      <c r="C2247" s="42">
        <v>3356.0</v>
      </c>
      <c r="D2247" s="40" t="s">
        <v>1243</v>
      </c>
      <c r="E2247" s="41">
        <v>140.0</v>
      </c>
      <c r="F2247" s="41">
        <v>35.0</v>
      </c>
      <c r="G2247" s="41">
        <v>70.0</v>
      </c>
      <c r="H2247" s="41">
        <v>-3.07733</v>
      </c>
      <c r="I2247" s="41">
        <v>10000.0</v>
      </c>
      <c r="J2247" s="41">
        <v>5000.0</v>
      </c>
      <c r="K2247" s="41">
        <v>1200.0</v>
      </c>
      <c r="L2247" s="41">
        <v>600.0</v>
      </c>
      <c r="M2247" s="41">
        <v>100.0</v>
      </c>
      <c r="N2247" s="40" t="s">
        <v>207</v>
      </c>
      <c r="O2247" s="40" t="s">
        <v>1371</v>
      </c>
      <c r="P2247" s="40" t="s">
        <v>212</v>
      </c>
      <c r="Q2247" s="40" t="s">
        <v>210</v>
      </c>
      <c r="R2247" s="40" t="b">
        <v>0</v>
      </c>
      <c r="S2247" s="40" t="s">
        <v>211</v>
      </c>
      <c r="T2247" s="40" t="s">
        <v>212</v>
      </c>
      <c r="U2247" s="41">
        <v>0.1</v>
      </c>
      <c r="V2247" s="41">
        <v>0.9</v>
      </c>
      <c r="W2247" s="41">
        <v>0.1</v>
      </c>
      <c r="X2247" s="41">
        <v>0.6</v>
      </c>
      <c r="Y2247" s="40" t="b">
        <v>0</v>
      </c>
      <c r="Z2247" s="40" t="b">
        <v>1</v>
      </c>
      <c r="AA2247" s="40" t="b">
        <v>0</v>
      </c>
      <c r="AB2247" s="40" t="b">
        <v>0</v>
      </c>
      <c r="AC2247" s="41" t="s">
        <v>14744</v>
      </c>
      <c r="AD2247" s="41" t="s">
        <v>1309</v>
      </c>
      <c r="AE2247" s="41">
        <v>1202.347</v>
      </c>
      <c r="AF2247" s="41">
        <v>-3.74785</v>
      </c>
      <c r="AG2247" s="42">
        <v>1.04E42</v>
      </c>
      <c r="AH2247" s="51">
        <v>0.217893</v>
      </c>
      <c r="AI2247" s="45" t="s">
        <v>14745</v>
      </c>
      <c r="AJ2247" s="40" t="s">
        <v>14746</v>
      </c>
      <c r="AK2247" s="41">
        <v>1515.0</v>
      </c>
      <c r="AL2247" s="40" t="s">
        <v>2224</v>
      </c>
      <c r="AM2247" s="40" t="s">
        <v>7285</v>
      </c>
      <c r="AN2247" s="40" t="s">
        <v>5643</v>
      </c>
      <c r="AO2247" s="40"/>
    </row>
    <row r="2248">
      <c r="A2248" s="41">
        <v>265.0</v>
      </c>
      <c r="B2248" s="42">
        <v>1.67E9</v>
      </c>
      <c r="C2248" s="42">
        <v>3356.0</v>
      </c>
      <c r="D2248" s="40" t="s">
        <v>1243</v>
      </c>
      <c r="E2248" s="41">
        <v>140.0</v>
      </c>
      <c r="F2248" s="41">
        <v>35.0</v>
      </c>
      <c r="G2248" s="41">
        <v>70.0</v>
      </c>
      <c r="H2248" s="41">
        <v>-3.07733</v>
      </c>
      <c r="I2248" s="41">
        <v>10000.0</v>
      </c>
      <c r="J2248" s="41">
        <v>5000.0</v>
      </c>
      <c r="K2248" s="41">
        <v>1200.0</v>
      </c>
      <c r="L2248" s="41">
        <v>600.0</v>
      </c>
      <c r="M2248" s="41">
        <v>100.0</v>
      </c>
      <c r="N2248" s="40" t="s">
        <v>207</v>
      </c>
      <c r="O2248" s="40" t="s">
        <v>1371</v>
      </c>
      <c r="P2248" s="40" t="s">
        <v>212</v>
      </c>
      <c r="Q2248" s="40" t="s">
        <v>8686</v>
      </c>
      <c r="R2248" s="40" t="b">
        <v>0</v>
      </c>
      <c r="S2248" s="40" t="s">
        <v>12879</v>
      </c>
      <c r="T2248" s="40" t="s">
        <v>212</v>
      </c>
      <c r="U2248" s="41">
        <v>0.1</v>
      </c>
      <c r="V2248" s="41">
        <v>0.9</v>
      </c>
      <c r="W2248" s="41">
        <v>0.2</v>
      </c>
      <c r="X2248" s="41">
        <v>0.5</v>
      </c>
      <c r="Y2248" s="40" t="b">
        <v>0</v>
      </c>
      <c r="Z2248" s="40" t="b">
        <v>1</v>
      </c>
      <c r="AA2248" s="40" t="b">
        <v>0</v>
      </c>
      <c r="AB2248" s="40" t="b">
        <v>0</v>
      </c>
      <c r="AC2248" s="41" t="s">
        <v>14747</v>
      </c>
      <c r="AD2248" s="41" t="s">
        <v>14748</v>
      </c>
      <c r="AE2248" s="41">
        <v>1202.753</v>
      </c>
      <c r="AF2248" s="41">
        <v>-3.7738</v>
      </c>
      <c r="AG2248" s="42">
        <v>1.71E41</v>
      </c>
      <c r="AH2248" s="51">
        <v>0.226324</v>
      </c>
      <c r="AI2248" s="45" t="s">
        <v>14749</v>
      </c>
      <c r="AJ2248" s="40" t="s">
        <v>14750</v>
      </c>
      <c r="AK2248" s="41">
        <v>1555.0</v>
      </c>
      <c r="AL2248" s="40" t="s">
        <v>2224</v>
      </c>
      <c r="AM2248" s="40" t="s">
        <v>7285</v>
      </c>
      <c r="AN2248" s="40" t="s">
        <v>5643</v>
      </c>
      <c r="AO2248" s="44"/>
    </row>
    <row r="2249">
      <c r="A2249" s="41">
        <v>243.0</v>
      </c>
      <c r="B2249" s="42">
        <v>1.67E9</v>
      </c>
      <c r="C2249" s="42">
        <v>3356.0</v>
      </c>
      <c r="D2249" s="40" t="s">
        <v>1243</v>
      </c>
      <c r="E2249" s="41">
        <v>140.0</v>
      </c>
      <c r="F2249" s="41">
        <v>35.0</v>
      </c>
      <c r="G2249" s="41">
        <v>70.0</v>
      </c>
      <c r="H2249" s="41">
        <v>-3.07733</v>
      </c>
      <c r="I2249" s="41">
        <v>10000.0</v>
      </c>
      <c r="J2249" s="41">
        <v>5000.0</v>
      </c>
      <c r="K2249" s="41">
        <v>1200.0</v>
      </c>
      <c r="L2249" s="41">
        <v>600.0</v>
      </c>
      <c r="M2249" s="41">
        <v>100.0</v>
      </c>
      <c r="N2249" s="40" t="s">
        <v>207</v>
      </c>
      <c r="O2249" s="40" t="s">
        <v>1371</v>
      </c>
      <c r="P2249" s="40" t="s">
        <v>1372</v>
      </c>
      <c r="Q2249" s="40" t="s">
        <v>8686</v>
      </c>
      <c r="R2249" s="40" t="b">
        <v>0</v>
      </c>
      <c r="S2249" s="40" t="s">
        <v>12879</v>
      </c>
      <c r="T2249" s="40" t="s">
        <v>212</v>
      </c>
      <c r="U2249" s="41">
        <v>0.1</v>
      </c>
      <c r="V2249" s="41">
        <v>0.9</v>
      </c>
      <c r="W2249" s="41">
        <v>0.1</v>
      </c>
      <c r="X2249" s="41">
        <v>0.4</v>
      </c>
      <c r="Y2249" s="40" t="b">
        <v>0</v>
      </c>
      <c r="Z2249" s="40" t="b">
        <v>1</v>
      </c>
      <c r="AA2249" s="40" t="b">
        <v>0</v>
      </c>
      <c r="AB2249" s="40" t="b">
        <v>0</v>
      </c>
      <c r="AC2249" s="41" t="s">
        <v>14751</v>
      </c>
      <c r="AD2249" s="41" t="s">
        <v>435</v>
      </c>
      <c r="AE2249" s="41">
        <v>1203.705</v>
      </c>
      <c r="AF2249" s="41">
        <v>-3.79525</v>
      </c>
      <c r="AG2249" s="42">
        <v>1.04E42</v>
      </c>
      <c r="AH2249" s="51">
        <v>0.233293</v>
      </c>
      <c r="AI2249" s="45" t="s">
        <v>14752</v>
      </c>
      <c r="AJ2249" s="40" t="s">
        <v>14753</v>
      </c>
      <c r="AK2249" s="41">
        <v>1968.0</v>
      </c>
      <c r="AL2249" s="40" t="s">
        <v>2224</v>
      </c>
      <c r="AM2249" s="40" t="s">
        <v>7285</v>
      </c>
      <c r="AN2249" s="40" t="s">
        <v>5643</v>
      </c>
      <c r="AO2249" s="40"/>
    </row>
    <row r="2250">
      <c r="A2250" s="41">
        <v>250.0</v>
      </c>
      <c r="B2250" s="42">
        <v>1.67E9</v>
      </c>
      <c r="C2250" s="41">
        <v>3356.0</v>
      </c>
      <c r="D2250" s="40" t="s">
        <v>1243</v>
      </c>
      <c r="E2250" s="41">
        <v>140.0</v>
      </c>
      <c r="F2250" s="41">
        <v>35.0</v>
      </c>
      <c r="G2250" s="41">
        <v>70.0</v>
      </c>
      <c r="H2250" s="41">
        <v>-3.07733</v>
      </c>
      <c r="I2250" s="41">
        <v>10000.0</v>
      </c>
      <c r="J2250" s="41">
        <v>5000.0</v>
      </c>
      <c r="K2250" s="41">
        <v>1200.0</v>
      </c>
      <c r="L2250" s="41">
        <v>600.0</v>
      </c>
      <c r="M2250" s="41">
        <v>100.0</v>
      </c>
      <c r="N2250" s="40" t="s">
        <v>207</v>
      </c>
      <c r="O2250" s="40" t="s">
        <v>208</v>
      </c>
      <c r="P2250" s="40" t="s">
        <v>1372</v>
      </c>
      <c r="Q2250" s="40" t="s">
        <v>8686</v>
      </c>
      <c r="R2250" s="40" t="b">
        <v>0</v>
      </c>
      <c r="S2250" s="40" t="s">
        <v>12879</v>
      </c>
      <c r="T2250" s="40" t="s">
        <v>212</v>
      </c>
      <c r="U2250" s="41">
        <v>0.1</v>
      </c>
      <c r="V2250" s="41">
        <v>0.9</v>
      </c>
      <c r="W2250" s="41">
        <v>0.3</v>
      </c>
      <c r="X2250" s="41">
        <v>0.5</v>
      </c>
      <c r="Y2250" s="40" t="b">
        <v>0</v>
      </c>
      <c r="Z2250" s="40" t="b">
        <v>1</v>
      </c>
      <c r="AA2250" s="40" t="b">
        <v>0</v>
      </c>
      <c r="AB2250" s="40" t="b">
        <v>0</v>
      </c>
      <c r="AC2250" s="41" t="s">
        <v>14754</v>
      </c>
      <c r="AD2250" s="41" t="s">
        <v>14755</v>
      </c>
      <c r="AE2250" s="41">
        <v>1201.315</v>
      </c>
      <c r="AF2250" s="41">
        <v>-3.82404</v>
      </c>
      <c r="AG2250" s="42">
        <v>1.34E42</v>
      </c>
      <c r="AH2250" s="51">
        <v>0.242651</v>
      </c>
      <c r="AI2250" s="40" t="s">
        <v>14756</v>
      </c>
      <c r="AJ2250" s="40" t="s">
        <v>14757</v>
      </c>
      <c r="AK2250" s="41">
        <v>4108.0</v>
      </c>
      <c r="AL2250" s="40" t="s">
        <v>2224</v>
      </c>
      <c r="AM2250" s="40" t="s">
        <v>7285</v>
      </c>
      <c r="AN2250" s="40" t="s">
        <v>5627</v>
      </c>
      <c r="AO2250" s="44"/>
    </row>
    <row r="2251">
      <c r="A2251" s="41">
        <v>174.0</v>
      </c>
      <c r="B2251" s="42">
        <v>1.67E9</v>
      </c>
      <c r="C2251" s="42">
        <v>3356.0</v>
      </c>
      <c r="D2251" s="40" t="s">
        <v>1243</v>
      </c>
      <c r="E2251" s="41">
        <v>140.0</v>
      </c>
      <c r="F2251" s="41">
        <v>35.0</v>
      </c>
      <c r="G2251" s="41">
        <v>70.0</v>
      </c>
      <c r="H2251" s="41">
        <v>-3.07733</v>
      </c>
      <c r="I2251" s="41">
        <v>10000.0</v>
      </c>
      <c r="J2251" s="41">
        <v>5000.0</v>
      </c>
      <c r="K2251" s="41">
        <v>1200.0</v>
      </c>
      <c r="L2251" s="41">
        <v>600.0</v>
      </c>
      <c r="M2251" s="41">
        <v>50.0</v>
      </c>
      <c r="N2251" s="40" t="s">
        <v>207</v>
      </c>
      <c r="O2251" s="40" t="s">
        <v>1371</v>
      </c>
      <c r="P2251" s="40" t="s">
        <v>212</v>
      </c>
      <c r="Q2251" s="40" t="s">
        <v>8686</v>
      </c>
      <c r="R2251" s="40" t="b">
        <v>0</v>
      </c>
      <c r="S2251" s="40" t="s">
        <v>12879</v>
      </c>
      <c r="T2251" s="40" t="s">
        <v>212</v>
      </c>
      <c r="U2251" s="41">
        <v>0.1</v>
      </c>
      <c r="V2251" s="41">
        <v>0.9</v>
      </c>
      <c r="W2251" s="41">
        <v>0.2</v>
      </c>
      <c r="X2251" s="41">
        <v>0.4</v>
      </c>
      <c r="Y2251" s="40" t="b">
        <v>0</v>
      </c>
      <c r="Z2251" s="40" t="b">
        <v>1</v>
      </c>
      <c r="AA2251" s="40" t="b">
        <v>0</v>
      </c>
      <c r="AB2251" s="40" t="b">
        <v>0</v>
      </c>
      <c r="AC2251" s="41" t="s">
        <v>14758</v>
      </c>
      <c r="AD2251" s="41" t="s">
        <v>14759</v>
      </c>
      <c r="AE2251" s="41">
        <v>1203.22</v>
      </c>
      <c r="AF2251" s="41">
        <v>-3.82417</v>
      </c>
      <c r="AG2251" s="42">
        <v>8.63E41</v>
      </c>
      <c r="AH2251" s="51">
        <v>0.242691</v>
      </c>
      <c r="AI2251" s="45" t="s">
        <v>14760</v>
      </c>
      <c r="AJ2251" s="40" t="s">
        <v>14761</v>
      </c>
      <c r="AK2251" s="41">
        <v>4169.0</v>
      </c>
      <c r="AL2251" s="40" t="s">
        <v>2224</v>
      </c>
      <c r="AM2251" s="40" t="s">
        <v>7285</v>
      </c>
      <c r="AN2251" s="40" t="s">
        <v>5643</v>
      </c>
      <c r="AO2251" s="40"/>
    </row>
    <row r="2252">
      <c r="A2252" s="41">
        <v>178.0</v>
      </c>
      <c r="B2252" s="42">
        <v>1.67E9</v>
      </c>
      <c r="C2252" s="41">
        <v>3356.0</v>
      </c>
      <c r="D2252" s="40" t="s">
        <v>1243</v>
      </c>
      <c r="E2252" s="41">
        <v>140.0</v>
      </c>
      <c r="F2252" s="41">
        <v>35.0</v>
      </c>
      <c r="G2252" s="41">
        <v>70.0</v>
      </c>
      <c r="H2252" s="41">
        <v>-3.07733</v>
      </c>
      <c r="I2252" s="41">
        <v>10000.0</v>
      </c>
      <c r="J2252" s="41">
        <v>5000.0</v>
      </c>
      <c r="K2252" s="41">
        <v>1200.0</v>
      </c>
      <c r="L2252" s="41">
        <v>600.0</v>
      </c>
      <c r="M2252" s="41">
        <v>50.0</v>
      </c>
      <c r="N2252" s="40" t="s">
        <v>207</v>
      </c>
      <c r="O2252" s="40" t="s">
        <v>208</v>
      </c>
      <c r="P2252" s="40" t="s">
        <v>212</v>
      </c>
      <c r="Q2252" s="40" t="s">
        <v>8686</v>
      </c>
      <c r="R2252" s="40" t="b">
        <v>0</v>
      </c>
      <c r="S2252" s="40" t="s">
        <v>12879</v>
      </c>
      <c r="T2252" s="40" t="s">
        <v>212</v>
      </c>
      <c r="U2252" s="41">
        <v>0.1</v>
      </c>
      <c r="V2252" s="41">
        <v>0.9</v>
      </c>
      <c r="W2252" s="41">
        <v>0.3</v>
      </c>
      <c r="X2252" s="41">
        <v>0.5</v>
      </c>
      <c r="Y2252" s="40" t="b">
        <v>0</v>
      </c>
      <c r="Z2252" s="40" t="b">
        <v>1</v>
      </c>
      <c r="AA2252" s="40" t="b">
        <v>0</v>
      </c>
      <c r="AB2252" s="40" t="b">
        <v>0</v>
      </c>
      <c r="AC2252" s="41" t="s">
        <v>14762</v>
      </c>
      <c r="AD2252" s="41" t="s">
        <v>14763</v>
      </c>
      <c r="AE2252" s="41">
        <v>1201.445</v>
      </c>
      <c r="AF2252" s="41">
        <v>-3.83726</v>
      </c>
      <c r="AG2252" s="42">
        <v>3.01E41</v>
      </c>
      <c r="AH2252" s="51">
        <v>0.246946</v>
      </c>
      <c r="AI2252" s="40" t="s">
        <v>14764</v>
      </c>
      <c r="AJ2252" s="40" t="s">
        <v>14765</v>
      </c>
      <c r="AK2252" s="41">
        <v>8605.0</v>
      </c>
      <c r="AL2252" s="40" t="s">
        <v>2224</v>
      </c>
      <c r="AM2252" s="40" t="s">
        <v>7285</v>
      </c>
      <c r="AN2252" s="40" t="s">
        <v>5627</v>
      </c>
      <c r="AO2252" s="44"/>
    </row>
    <row r="2253">
      <c r="A2253" s="41">
        <v>231.0</v>
      </c>
      <c r="B2253" s="42">
        <v>1.67E9</v>
      </c>
      <c r="C2253" s="41">
        <v>3356.0</v>
      </c>
      <c r="D2253" s="40" t="s">
        <v>1243</v>
      </c>
      <c r="E2253" s="41">
        <v>140.0</v>
      </c>
      <c r="F2253" s="41">
        <v>35.0</v>
      </c>
      <c r="G2253" s="41">
        <v>70.0</v>
      </c>
      <c r="H2253" s="41">
        <v>-3.07733</v>
      </c>
      <c r="I2253" s="41">
        <v>10000.0</v>
      </c>
      <c r="J2253" s="41">
        <v>5000.0</v>
      </c>
      <c r="K2253" s="41">
        <v>1200.0</v>
      </c>
      <c r="L2253" s="41">
        <v>600.0</v>
      </c>
      <c r="M2253" s="41">
        <v>100.0</v>
      </c>
      <c r="N2253" s="40" t="s">
        <v>207</v>
      </c>
      <c r="O2253" s="40" t="s">
        <v>208</v>
      </c>
      <c r="P2253" s="40" t="s">
        <v>7305</v>
      </c>
      <c r="Q2253" s="40" t="s">
        <v>8686</v>
      </c>
      <c r="R2253" s="40" t="b">
        <v>0</v>
      </c>
      <c r="S2253" s="40" t="s">
        <v>12879</v>
      </c>
      <c r="T2253" s="40" t="s">
        <v>212</v>
      </c>
      <c r="U2253" s="41">
        <v>0.1</v>
      </c>
      <c r="V2253" s="41">
        <v>0.9</v>
      </c>
      <c r="W2253" s="41">
        <v>0.3</v>
      </c>
      <c r="X2253" s="41">
        <v>0.4</v>
      </c>
      <c r="Y2253" s="40" t="b">
        <v>0</v>
      </c>
      <c r="Z2253" s="40" t="b">
        <v>1</v>
      </c>
      <c r="AA2253" s="40" t="b">
        <v>0</v>
      </c>
      <c r="AB2253" s="40" t="b">
        <v>0</v>
      </c>
      <c r="AC2253" s="41" t="s">
        <v>14766</v>
      </c>
      <c r="AD2253" s="41" t="s">
        <v>14767</v>
      </c>
      <c r="AE2253" s="41">
        <v>633.5269</v>
      </c>
      <c r="AF2253" s="41">
        <v>-3.87189</v>
      </c>
      <c r="AG2253" s="42">
        <v>1.03E42</v>
      </c>
      <c r="AH2253" s="51">
        <v>0.258198</v>
      </c>
      <c r="AI2253" s="40" t="s">
        <v>14768</v>
      </c>
      <c r="AJ2253" s="40" t="s">
        <v>14769</v>
      </c>
      <c r="AK2253" s="41">
        <v>2729.0</v>
      </c>
      <c r="AL2253" s="40" t="s">
        <v>7372</v>
      </c>
      <c r="AM2253" s="40" t="s">
        <v>7285</v>
      </c>
      <c r="AN2253" s="40" t="s">
        <v>5627</v>
      </c>
      <c r="AO2253" s="44"/>
    </row>
    <row r="2254">
      <c r="A2254" s="41">
        <v>176.0</v>
      </c>
      <c r="B2254" s="42">
        <v>1.67E9</v>
      </c>
      <c r="C2254" s="42">
        <v>3356.0</v>
      </c>
      <c r="D2254" s="40" t="s">
        <v>1243</v>
      </c>
      <c r="E2254" s="41">
        <v>140.0</v>
      </c>
      <c r="F2254" s="41">
        <v>35.0</v>
      </c>
      <c r="G2254" s="41">
        <v>70.0</v>
      </c>
      <c r="H2254" s="41">
        <v>-3.07733</v>
      </c>
      <c r="I2254" s="41">
        <v>10000.0</v>
      </c>
      <c r="J2254" s="41">
        <v>5000.0</v>
      </c>
      <c r="K2254" s="41">
        <v>1200.0</v>
      </c>
      <c r="L2254" s="41">
        <v>600.0</v>
      </c>
      <c r="M2254" s="41">
        <v>50.0</v>
      </c>
      <c r="N2254" s="40" t="s">
        <v>207</v>
      </c>
      <c r="O2254" s="40" t="s">
        <v>1371</v>
      </c>
      <c r="P2254" s="40" t="s">
        <v>212</v>
      </c>
      <c r="Q2254" s="40" t="s">
        <v>8686</v>
      </c>
      <c r="R2254" s="40" t="b">
        <v>0</v>
      </c>
      <c r="S2254" s="40" t="s">
        <v>12879</v>
      </c>
      <c r="T2254" s="40" t="s">
        <v>212</v>
      </c>
      <c r="U2254" s="41">
        <v>0.1</v>
      </c>
      <c r="V2254" s="41">
        <v>0.9</v>
      </c>
      <c r="W2254" s="41">
        <v>0.2</v>
      </c>
      <c r="X2254" s="41">
        <v>0.6</v>
      </c>
      <c r="Y2254" s="40" t="b">
        <v>0</v>
      </c>
      <c r="Z2254" s="40" t="b">
        <v>1</v>
      </c>
      <c r="AA2254" s="40" t="b">
        <v>0</v>
      </c>
      <c r="AB2254" s="40" t="b">
        <v>0</v>
      </c>
      <c r="AC2254" s="41" t="s">
        <v>14770</v>
      </c>
      <c r="AD2254" s="41" t="s">
        <v>8959</v>
      </c>
      <c r="AE2254" s="41">
        <v>1202.425</v>
      </c>
      <c r="AF2254" s="41">
        <v>-3.89435</v>
      </c>
      <c r="AG2254" s="42">
        <v>6.94E41</v>
      </c>
      <c r="AH2254" s="51">
        <v>0.265498</v>
      </c>
      <c r="AI2254" s="45" t="s">
        <v>14771</v>
      </c>
      <c r="AJ2254" s="40" t="s">
        <v>14772</v>
      </c>
      <c r="AK2254" s="41">
        <v>2837.0</v>
      </c>
      <c r="AL2254" s="40" t="s">
        <v>2224</v>
      </c>
      <c r="AM2254" s="40" t="s">
        <v>7285</v>
      </c>
      <c r="AN2254" s="40" t="s">
        <v>5643</v>
      </c>
      <c r="AO2254" s="44"/>
    </row>
    <row r="2255">
      <c r="A2255" s="41">
        <v>267.0</v>
      </c>
      <c r="B2255" s="42">
        <v>1.67E9</v>
      </c>
      <c r="C2255" s="41">
        <v>3356.0</v>
      </c>
      <c r="D2255" s="40" t="s">
        <v>1243</v>
      </c>
      <c r="E2255" s="41">
        <v>140.0</v>
      </c>
      <c r="F2255" s="41">
        <v>35.0</v>
      </c>
      <c r="G2255" s="41">
        <v>70.0</v>
      </c>
      <c r="H2255" s="41">
        <v>-3.07733</v>
      </c>
      <c r="I2255" s="41">
        <v>10000.0</v>
      </c>
      <c r="J2255" s="41">
        <v>5000.0</v>
      </c>
      <c r="K2255" s="41">
        <v>1200.0</v>
      </c>
      <c r="L2255" s="41">
        <v>600.0</v>
      </c>
      <c r="M2255" s="41">
        <v>100.0</v>
      </c>
      <c r="N2255" s="40" t="s">
        <v>207</v>
      </c>
      <c r="O2255" s="40" t="s">
        <v>208</v>
      </c>
      <c r="P2255" s="40" t="s">
        <v>212</v>
      </c>
      <c r="Q2255" s="40" t="s">
        <v>8686</v>
      </c>
      <c r="R2255" s="40" t="b">
        <v>0</v>
      </c>
      <c r="S2255" s="40" t="s">
        <v>12879</v>
      </c>
      <c r="T2255" s="40" t="s">
        <v>212</v>
      </c>
      <c r="U2255" s="41">
        <v>0.1</v>
      </c>
      <c r="V2255" s="41">
        <v>0.9</v>
      </c>
      <c r="W2255" s="41">
        <v>0.3</v>
      </c>
      <c r="X2255" s="41">
        <v>0.4</v>
      </c>
      <c r="Y2255" s="40" t="b">
        <v>0</v>
      </c>
      <c r="Z2255" s="40" t="b">
        <v>1</v>
      </c>
      <c r="AA2255" s="40" t="b">
        <v>0</v>
      </c>
      <c r="AB2255" s="40" t="b">
        <v>0</v>
      </c>
      <c r="AC2255" s="41" t="s">
        <v>14773</v>
      </c>
      <c r="AD2255" s="41" t="s">
        <v>14774</v>
      </c>
      <c r="AE2255" s="41">
        <v>1201.118</v>
      </c>
      <c r="AF2255" s="41">
        <v>-3.89853</v>
      </c>
      <c r="AG2255" s="42">
        <v>7.23E41</v>
      </c>
      <c r="AH2255" s="51">
        <v>0.266856</v>
      </c>
      <c r="AI2255" s="40" t="s">
        <v>14775</v>
      </c>
      <c r="AJ2255" s="40" t="s">
        <v>14776</v>
      </c>
      <c r="AK2255" s="41">
        <v>6113.0</v>
      </c>
      <c r="AL2255" s="40" t="s">
        <v>2224</v>
      </c>
      <c r="AM2255" s="40" t="s">
        <v>7285</v>
      </c>
      <c r="AN2255" s="40" t="s">
        <v>5627</v>
      </c>
      <c r="AO2255" s="44"/>
    </row>
    <row r="2256">
      <c r="A2256" s="41">
        <v>266.0</v>
      </c>
      <c r="B2256" s="42">
        <v>1.67E9</v>
      </c>
      <c r="C2256" s="41">
        <v>3356.0</v>
      </c>
      <c r="D2256" s="40" t="s">
        <v>1243</v>
      </c>
      <c r="E2256" s="41">
        <v>140.0</v>
      </c>
      <c r="F2256" s="41">
        <v>35.0</v>
      </c>
      <c r="G2256" s="41">
        <v>70.0</v>
      </c>
      <c r="H2256" s="41">
        <v>-3.07733</v>
      </c>
      <c r="I2256" s="41">
        <v>10000.0</v>
      </c>
      <c r="J2256" s="41">
        <v>5000.0</v>
      </c>
      <c r="K2256" s="41">
        <v>1200.0</v>
      </c>
      <c r="L2256" s="41">
        <v>600.0</v>
      </c>
      <c r="M2256" s="41">
        <v>100.0</v>
      </c>
      <c r="N2256" s="40" t="s">
        <v>207</v>
      </c>
      <c r="O2256" s="40" t="s">
        <v>208</v>
      </c>
      <c r="P2256" s="40" t="s">
        <v>212</v>
      </c>
      <c r="Q2256" s="40" t="s">
        <v>8686</v>
      </c>
      <c r="R2256" s="40" t="b">
        <v>0</v>
      </c>
      <c r="S2256" s="40" t="s">
        <v>12879</v>
      </c>
      <c r="T2256" s="40" t="s">
        <v>212</v>
      </c>
      <c r="U2256" s="41">
        <v>0.1</v>
      </c>
      <c r="V2256" s="41">
        <v>0.9</v>
      </c>
      <c r="W2256" s="41">
        <v>0.2</v>
      </c>
      <c r="X2256" s="41">
        <v>0.6</v>
      </c>
      <c r="Y2256" s="40" t="b">
        <v>0</v>
      </c>
      <c r="Z2256" s="40" t="b">
        <v>1</v>
      </c>
      <c r="AA2256" s="40" t="b">
        <v>0</v>
      </c>
      <c r="AB2256" s="40" t="b">
        <v>0</v>
      </c>
      <c r="AC2256" s="41" t="s">
        <v>14777</v>
      </c>
      <c r="AD2256" s="41" t="s">
        <v>14778</v>
      </c>
      <c r="AE2256" s="41">
        <v>1201.739</v>
      </c>
      <c r="AF2256" s="41">
        <v>-3.90758</v>
      </c>
      <c r="AG2256" s="42">
        <v>6.91E41</v>
      </c>
      <c r="AH2256" s="51">
        <v>0.269798</v>
      </c>
      <c r="AI2256" s="40" t="s">
        <v>14779</v>
      </c>
      <c r="AJ2256" s="40" t="s">
        <v>14780</v>
      </c>
      <c r="AK2256" s="41">
        <v>3594.0</v>
      </c>
      <c r="AL2256" s="40" t="s">
        <v>2224</v>
      </c>
      <c r="AM2256" s="40" t="s">
        <v>7285</v>
      </c>
      <c r="AN2256" s="40" t="s">
        <v>5627</v>
      </c>
      <c r="AO2256" s="44"/>
    </row>
    <row r="2257">
      <c r="A2257" s="41">
        <v>10.0</v>
      </c>
      <c r="B2257" s="42">
        <v>1.67E9</v>
      </c>
      <c r="C2257" s="42">
        <v>3356.0</v>
      </c>
      <c r="D2257" s="40" t="s">
        <v>1243</v>
      </c>
      <c r="E2257" s="41">
        <v>140.0</v>
      </c>
      <c r="F2257" s="41">
        <v>35.0</v>
      </c>
      <c r="G2257" s="41">
        <v>70.0</v>
      </c>
      <c r="H2257" s="41">
        <v>-3.07733</v>
      </c>
      <c r="I2257" s="41">
        <v>10000.0</v>
      </c>
      <c r="J2257" s="41">
        <v>5000.0</v>
      </c>
      <c r="K2257" s="41">
        <v>1200.0</v>
      </c>
      <c r="L2257" s="41">
        <v>600.0</v>
      </c>
      <c r="M2257" s="41">
        <v>30.0</v>
      </c>
      <c r="N2257" s="40" t="s">
        <v>207</v>
      </c>
      <c r="O2257" s="40" t="s">
        <v>208</v>
      </c>
      <c r="P2257" s="40" t="s">
        <v>209</v>
      </c>
      <c r="Q2257" s="40" t="s">
        <v>8686</v>
      </c>
      <c r="R2257" s="40" t="b">
        <v>0</v>
      </c>
      <c r="S2257" s="40" t="s">
        <v>12879</v>
      </c>
      <c r="T2257" s="40" t="s">
        <v>212</v>
      </c>
      <c r="U2257" s="41">
        <v>0.1</v>
      </c>
      <c r="V2257" s="41">
        <v>0.9</v>
      </c>
      <c r="W2257" s="41">
        <v>0.1</v>
      </c>
      <c r="X2257" s="41">
        <v>0.5</v>
      </c>
      <c r="Y2257" s="40" t="b">
        <v>0</v>
      </c>
      <c r="Z2257" s="40" t="b">
        <v>1</v>
      </c>
      <c r="AA2257" s="40" t="b">
        <v>0</v>
      </c>
      <c r="AB2257" s="40" t="b">
        <v>0</v>
      </c>
      <c r="AC2257" s="41" t="s">
        <v>14781</v>
      </c>
      <c r="AD2257" s="41" t="s">
        <v>14782</v>
      </c>
      <c r="AE2257" s="41">
        <v>1202.567</v>
      </c>
      <c r="AF2257" s="41">
        <v>-3.90919</v>
      </c>
      <c r="AG2257" s="42">
        <v>2.86E41</v>
      </c>
      <c r="AH2257" s="51">
        <v>0.270322</v>
      </c>
      <c r="AI2257" s="45" t="s">
        <v>14783</v>
      </c>
      <c r="AJ2257" s="44" t="s">
        <v>397</v>
      </c>
      <c r="AK2257" s="41">
        <v>5436.0</v>
      </c>
      <c r="AL2257" s="40" t="s">
        <v>2224</v>
      </c>
      <c r="AM2257" s="40" t="s">
        <v>7285</v>
      </c>
      <c r="AN2257" s="40" t="s">
        <v>5643</v>
      </c>
      <c r="AO2257" s="44"/>
    </row>
    <row r="2258">
      <c r="A2258" s="41">
        <v>63.0</v>
      </c>
      <c r="B2258" s="42">
        <v>1.67E9</v>
      </c>
      <c r="C2258" s="42">
        <v>3356.0</v>
      </c>
      <c r="D2258" s="40" t="s">
        <v>1243</v>
      </c>
      <c r="E2258" s="41">
        <v>140.0</v>
      </c>
      <c r="F2258" s="41">
        <v>35.0</v>
      </c>
      <c r="G2258" s="41">
        <v>70.0</v>
      </c>
      <c r="H2258" s="41">
        <v>-3.07733</v>
      </c>
      <c r="I2258" s="41">
        <v>10000.0</v>
      </c>
      <c r="J2258" s="41">
        <v>5000.0</v>
      </c>
      <c r="K2258" s="41">
        <v>1200.0</v>
      </c>
      <c r="L2258" s="41">
        <v>600.0</v>
      </c>
      <c r="M2258" s="41">
        <v>30.0</v>
      </c>
      <c r="N2258" s="40" t="s">
        <v>207</v>
      </c>
      <c r="O2258" s="40" t="s">
        <v>208</v>
      </c>
      <c r="P2258" s="40" t="s">
        <v>1372</v>
      </c>
      <c r="Q2258" s="40" t="s">
        <v>8686</v>
      </c>
      <c r="R2258" s="40" t="b">
        <v>0</v>
      </c>
      <c r="S2258" s="40" t="s">
        <v>12879</v>
      </c>
      <c r="T2258" s="40" t="s">
        <v>212</v>
      </c>
      <c r="U2258" s="41">
        <v>0.1</v>
      </c>
      <c r="V2258" s="41">
        <v>0.9</v>
      </c>
      <c r="W2258" s="41">
        <v>0.1</v>
      </c>
      <c r="X2258" s="41">
        <v>0.4</v>
      </c>
      <c r="Y2258" s="40" t="b">
        <v>0</v>
      </c>
      <c r="Z2258" s="40" t="b">
        <v>1</v>
      </c>
      <c r="AA2258" s="40" t="b">
        <v>0</v>
      </c>
      <c r="AB2258" s="40" t="b">
        <v>0</v>
      </c>
      <c r="AC2258" s="41" t="s">
        <v>14784</v>
      </c>
      <c r="AD2258" s="41" t="s">
        <v>14785</v>
      </c>
      <c r="AE2258" s="41">
        <v>1203.018</v>
      </c>
      <c r="AF2258" s="41">
        <v>-3.91162</v>
      </c>
      <c r="AG2258" s="42">
        <v>1.39E42</v>
      </c>
      <c r="AH2258" s="51">
        <v>0.271109</v>
      </c>
      <c r="AI2258" s="45" t="s">
        <v>14786</v>
      </c>
      <c r="AJ2258" s="44" t="s">
        <v>397</v>
      </c>
      <c r="AK2258" s="41">
        <v>6868.0</v>
      </c>
      <c r="AL2258" s="40" t="s">
        <v>2224</v>
      </c>
      <c r="AM2258" s="40" t="s">
        <v>7285</v>
      </c>
      <c r="AN2258" s="40" t="s">
        <v>5643</v>
      </c>
      <c r="AO2258" s="44"/>
    </row>
    <row r="2259">
      <c r="A2259" s="41">
        <v>156.0</v>
      </c>
      <c r="B2259" s="42">
        <v>1.67E9</v>
      </c>
      <c r="C2259" s="41">
        <v>3356.0</v>
      </c>
      <c r="D2259" s="40" t="s">
        <v>1243</v>
      </c>
      <c r="E2259" s="41">
        <v>140.0</v>
      </c>
      <c r="F2259" s="41">
        <v>35.0</v>
      </c>
      <c r="G2259" s="41">
        <v>70.0</v>
      </c>
      <c r="H2259" s="41">
        <v>-3.07733</v>
      </c>
      <c r="I2259" s="41">
        <v>10000.0</v>
      </c>
      <c r="J2259" s="41">
        <v>5000.0</v>
      </c>
      <c r="K2259" s="41">
        <v>1200.0</v>
      </c>
      <c r="L2259" s="41">
        <v>600.0</v>
      </c>
      <c r="M2259" s="41">
        <v>50.0</v>
      </c>
      <c r="N2259" s="40" t="s">
        <v>207</v>
      </c>
      <c r="O2259" s="40" t="s">
        <v>208</v>
      </c>
      <c r="P2259" s="40" t="s">
        <v>1372</v>
      </c>
      <c r="Q2259" s="40" t="s">
        <v>8686</v>
      </c>
      <c r="R2259" s="40" t="b">
        <v>0</v>
      </c>
      <c r="S2259" s="40" t="s">
        <v>12879</v>
      </c>
      <c r="T2259" s="40" t="s">
        <v>212</v>
      </c>
      <c r="U2259" s="41">
        <v>0.1</v>
      </c>
      <c r="V2259" s="41">
        <v>0.9</v>
      </c>
      <c r="W2259" s="41">
        <v>0.2</v>
      </c>
      <c r="X2259" s="41">
        <v>0.4</v>
      </c>
      <c r="Y2259" s="40" t="b">
        <v>0</v>
      </c>
      <c r="Z2259" s="40" t="b">
        <v>1</v>
      </c>
      <c r="AA2259" s="40" t="b">
        <v>0</v>
      </c>
      <c r="AB2259" s="40" t="b">
        <v>0</v>
      </c>
      <c r="AC2259" s="41" t="s">
        <v>14787</v>
      </c>
      <c r="AD2259" s="41" t="s">
        <v>14788</v>
      </c>
      <c r="AE2259" s="41">
        <v>1202.997</v>
      </c>
      <c r="AF2259" s="41">
        <v>-3.91347</v>
      </c>
      <c r="AG2259" s="42">
        <v>3.31E41</v>
      </c>
      <c r="AH2259" s="51">
        <v>0.271709</v>
      </c>
      <c r="AI2259" s="40" t="s">
        <v>14789</v>
      </c>
      <c r="AJ2259" s="40" t="s">
        <v>14790</v>
      </c>
      <c r="AK2259" s="41">
        <v>3953.0</v>
      </c>
      <c r="AL2259" s="40" t="s">
        <v>2224</v>
      </c>
      <c r="AM2259" s="40" t="s">
        <v>7285</v>
      </c>
      <c r="AN2259" s="40" t="s">
        <v>5643</v>
      </c>
      <c r="AO2259" s="44"/>
    </row>
    <row r="2260">
      <c r="A2260" s="41">
        <v>157.0</v>
      </c>
      <c r="B2260" s="42">
        <v>1.67E9</v>
      </c>
      <c r="C2260" s="42">
        <v>3356.0</v>
      </c>
      <c r="D2260" s="40" t="s">
        <v>1243</v>
      </c>
      <c r="E2260" s="41">
        <v>140.0</v>
      </c>
      <c r="F2260" s="41">
        <v>35.0</v>
      </c>
      <c r="G2260" s="41">
        <v>70.0</v>
      </c>
      <c r="H2260" s="41">
        <v>-3.07733</v>
      </c>
      <c r="I2260" s="41">
        <v>10000.0</v>
      </c>
      <c r="J2260" s="41">
        <v>5000.0</v>
      </c>
      <c r="K2260" s="41">
        <v>1200.0</v>
      </c>
      <c r="L2260" s="41">
        <v>600.0</v>
      </c>
      <c r="M2260" s="41">
        <v>50.0</v>
      </c>
      <c r="N2260" s="40" t="s">
        <v>207</v>
      </c>
      <c r="O2260" s="40" t="s">
        <v>1371</v>
      </c>
      <c r="P2260" s="40" t="s">
        <v>1372</v>
      </c>
      <c r="Q2260" s="40" t="s">
        <v>8686</v>
      </c>
      <c r="R2260" s="40" t="b">
        <v>0</v>
      </c>
      <c r="S2260" s="40" t="s">
        <v>12879</v>
      </c>
      <c r="T2260" s="40" t="s">
        <v>212</v>
      </c>
      <c r="U2260" s="41">
        <v>0.1</v>
      </c>
      <c r="V2260" s="41">
        <v>0.9</v>
      </c>
      <c r="W2260" s="41">
        <v>0.2</v>
      </c>
      <c r="X2260" s="41">
        <v>0.5</v>
      </c>
      <c r="Y2260" s="40" t="b">
        <v>0</v>
      </c>
      <c r="Z2260" s="40" t="b">
        <v>1</v>
      </c>
      <c r="AA2260" s="40" t="b">
        <v>0</v>
      </c>
      <c r="AB2260" s="40" t="b">
        <v>0</v>
      </c>
      <c r="AC2260" s="41" t="s">
        <v>14791</v>
      </c>
      <c r="AD2260" s="41" t="s">
        <v>14792</v>
      </c>
      <c r="AE2260" s="41">
        <v>1202.532</v>
      </c>
      <c r="AF2260" s="41">
        <v>-3.92398</v>
      </c>
      <c r="AG2260" s="42">
        <v>1.33E41</v>
      </c>
      <c r="AH2260" s="51">
        <v>0.275127</v>
      </c>
      <c r="AI2260" s="45" t="s">
        <v>14793</v>
      </c>
      <c r="AJ2260" s="40" t="s">
        <v>14794</v>
      </c>
      <c r="AK2260" s="41">
        <v>3248.0</v>
      </c>
      <c r="AL2260" s="40" t="s">
        <v>2224</v>
      </c>
      <c r="AM2260" s="40" t="s">
        <v>7285</v>
      </c>
      <c r="AN2260" s="40" t="s">
        <v>5643</v>
      </c>
      <c r="AO2260" s="44"/>
    </row>
    <row r="2261">
      <c r="A2261" s="41">
        <v>88.0</v>
      </c>
      <c r="B2261" s="42">
        <v>1.67E9</v>
      </c>
      <c r="C2261" s="41">
        <v>3356.0</v>
      </c>
      <c r="D2261" s="40" t="s">
        <v>1243</v>
      </c>
      <c r="E2261" s="41">
        <v>140.0</v>
      </c>
      <c r="F2261" s="41">
        <v>35.0</v>
      </c>
      <c r="G2261" s="41">
        <v>70.0</v>
      </c>
      <c r="H2261" s="41">
        <v>-3.07733</v>
      </c>
      <c r="I2261" s="41">
        <v>10000.0</v>
      </c>
      <c r="J2261" s="41">
        <v>5000.0</v>
      </c>
      <c r="K2261" s="41">
        <v>1200.0</v>
      </c>
      <c r="L2261" s="41">
        <v>600.0</v>
      </c>
      <c r="M2261" s="41">
        <v>30.0</v>
      </c>
      <c r="N2261" s="40" t="s">
        <v>207</v>
      </c>
      <c r="O2261" s="40" t="s">
        <v>208</v>
      </c>
      <c r="P2261" s="40" t="s">
        <v>212</v>
      </c>
      <c r="Q2261" s="40" t="s">
        <v>8686</v>
      </c>
      <c r="R2261" s="40" t="b">
        <v>0</v>
      </c>
      <c r="S2261" s="40" t="s">
        <v>12879</v>
      </c>
      <c r="T2261" s="40" t="s">
        <v>212</v>
      </c>
      <c r="U2261" s="41">
        <v>0.1</v>
      </c>
      <c r="V2261" s="41">
        <v>0.9</v>
      </c>
      <c r="W2261" s="41">
        <v>0.3</v>
      </c>
      <c r="X2261" s="41">
        <v>0.5</v>
      </c>
      <c r="Y2261" s="40" t="b">
        <v>0</v>
      </c>
      <c r="Z2261" s="40" t="b">
        <v>1</v>
      </c>
      <c r="AA2261" s="40" t="b">
        <v>0</v>
      </c>
      <c r="AB2261" s="40" t="b">
        <v>0</v>
      </c>
      <c r="AC2261" s="41" t="s">
        <v>1195</v>
      </c>
      <c r="AD2261" s="41" t="s">
        <v>8081</v>
      </c>
      <c r="AE2261" s="41">
        <v>1202.166</v>
      </c>
      <c r="AF2261" s="41">
        <v>-3.94399</v>
      </c>
      <c r="AG2261" s="42">
        <v>1.03E42</v>
      </c>
      <c r="AH2261" s="51">
        <v>0.281628</v>
      </c>
      <c r="AI2261" s="40" t="s">
        <v>14795</v>
      </c>
      <c r="AJ2261" s="40" t="s">
        <v>14796</v>
      </c>
      <c r="AK2261" s="41">
        <v>5390.0</v>
      </c>
      <c r="AL2261" s="40" t="s">
        <v>2224</v>
      </c>
      <c r="AM2261" s="40" t="s">
        <v>7285</v>
      </c>
      <c r="AN2261" s="40" t="s">
        <v>5643</v>
      </c>
      <c r="AO2261" s="44"/>
    </row>
    <row r="2262">
      <c r="A2262" s="41">
        <v>68.0</v>
      </c>
      <c r="B2262" s="42">
        <v>1.67E9</v>
      </c>
      <c r="C2262" s="42">
        <v>3356.0</v>
      </c>
      <c r="D2262" s="40" t="s">
        <v>1243</v>
      </c>
      <c r="E2262" s="41">
        <v>140.0</v>
      </c>
      <c r="F2262" s="41">
        <v>35.0</v>
      </c>
      <c r="G2262" s="41">
        <v>70.0</v>
      </c>
      <c r="H2262" s="41">
        <v>-3.07733</v>
      </c>
      <c r="I2262" s="41">
        <v>10000.0</v>
      </c>
      <c r="J2262" s="41">
        <v>5000.0</v>
      </c>
      <c r="K2262" s="41">
        <v>1200.0</v>
      </c>
      <c r="L2262" s="41">
        <v>600.0</v>
      </c>
      <c r="M2262" s="41">
        <v>30.0</v>
      </c>
      <c r="N2262" s="40" t="s">
        <v>207</v>
      </c>
      <c r="O2262" s="40" t="s">
        <v>208</v>
      </c>
      <c r="P2262" s="40" t="s">
        <v>1372</v>
      </c>
      <c r="Q2262" s="40" t="s">
        <v>8686</v>
      </c>
      <c r="R2262" s="40" t="b">
        <v>0</v>
      </c>
      <c r="S2262" s="40" t="s">
        <v>12879</v>
      </c>
      <c r="T2262" s="40" t="s">
        <v>212</v>
      </c>
      <c r="U2262" s="41">
        <v>0.1</v>
      </c>
      <c r="V2262" s="41">
        <v>0.9</v>
      </c>
      <c r="W2262" s="41">
        <v>0.2</v>
      </c>
      <c r="X2262" s="41">
        <v>0.6</v>
      </c>
      <c r="Y2262" s="40" t="b">
        <v>0</v>
      </c>
      <c r="Z2262" s="40" t="b">
        <v>1</v>
      </c>
      <c r="AA2262" s="40" t="b">
        <v>0</v>
      </c>
      <c r="AB2262" s="40" t="b">
        <v>0</v>
      </c>
      <c r="AC2262" s="41" t="s">
        <v>14797</v>
      </c>
      <c r="AD2262" s="41" t="s">
        <v>10150</v>
      </c>
      <c r="AE2262" s="41">
        <v>1202.523</v>
      </c>
      <c r="AF2262" s="41">
        <v>-3.94649</v>
      </c>
      <c r="AG2262" s="42">
        <v>4.37E41</v>
      </c>
      <c r="AH2262" s="51">
        <v>0.282441</v>
      </c>
      <c r="AI2262" s="45" t="s">
        <v>14798</v>
      </c>
      <c r="AJ2262" s="45">
        <v>4.37216531929375E251</v>
      </c>
      <c r="AK2262" s="41">
        <v>4276.0</v>
      </c>
      <c r="AL2262" s="40" t="s">
        <v>2224</v>
      </c>
      <c r="AM2262" s="40" t="s">
        <v>7285</v>
      </c>
      <c r="AN2262" s="40" t="s">
        <v>5643</v>
      </c>
      <c r="AO2262" s="44"/>
    </row>
    <row r="2263">
      <c r="A2263" s="41">
        <v>245.0</v>
      </c>
      <c r="B2263" s="42">
        <v>1.67E9</v>
      </c>
      <c r="C2263" s="41">
        <v>3356.0</v>
      </c>
      <c r="D2263" s="40" t="s">
        <v>1243</v>
      </c>
      <c r="E2263" s="41">
        <v>140.0</v>
      </c>
      <c r="F2263" s="41">
        <v>35.0</v>
      </c>
      <c r="G2263" s="41">
        <v>70.0</v>
      </c>
      <c r="H2263" s="41">
        <v>-3.07733</v>
      </c>
      <c r="I2263" s="41">
        <v>10000.0</v>
      </c>
      <c r="J2263" s="41">
        <v>5000.0</v>
      </c>
      <c r="K2263" s="41">
        <v>1200.0</v>
      </c>
      <c r="L2263" s="41">
        <v>600.0</v>
      </c>
      <c r="M2263" s="41">
        <v>100.0</v>
      </c>
      <c r="N2263" s="40" t="s">
        <v>207</v>
      </c>
      <c r="O2263" s="40" t="s">
        <v>208</v>
      </c>
      <c r="P2263" s="40" t="s">
        <v>1372</v>
      </c>
      <c r="Q2263" s="40" t="s">
        <v>8686</v>
      </c>
      <c r="R2263" s="40" t="b">
        <v>0</v>
      </c>
      <c r="S2263" s="40" t="s">
        <v>12879</v>
      </c>
      <c r="T2263" s="40" t="s">
        <v>212</v>
      </c>
      <c r="U2263" s="41">
        <v>0.1</v>
      </c>
      <c r="V2263" s="41">
        <v>0.9</v>
      </c>
      <c r="W2263" s="41">
        <v>0.1</v>
      </c>
      <c r="X2263" s="41">
        <v>0.6</v>
      </c>
      <c r="Y2263" s="40" t="b">
        <v>0</v>
      </c>
      <c r="Z2263" s="40" t="b">
        <v>1</v>
      </c>
      <c r="AA2263" s="40" t="b">
        <v>0</v>
      </c>
      <c r="AB2263" s="40" t="b">
        <v>0</v>
      </c>
      <c r="AC2263" s="41" t="s">
        <v>14799</v>
      </c>
      <c r="AD2263" s="41" t="s">
        <v>14800</v>
      </c>
      <c r="AE2263" s="41">
        <v>1201.282</v>
      </c>
      <c r="AF2263" s="41">
        <v>-3.94965</v>
      </c>
      <c r="AG2263" s="42">
        <v>3.72E41</v>
      </c>
      <c r="AH2263" s="51">
        <v>0.283468</v>
      </c>
      <c r="AI2263" s="40" t="s">
        <v>14801</v>
      </c>
      <c r="AJ2263" s="40" t="s">
        <v>14802</v>
      </c>
      <c r="AK2263" s="41">
        <v>3608.0</v>
      </c>
      <c r="AL2263" s="40" t="s">
        <v>2224</v>
      </c>
      <c r="AM2263" s="40" t="s">
        <v>7285</v>
      </c>
      <c r="AN2263" s="40" t="s">
        <v>5627</v>
      </c>
      <c r="AO2263" s="44"/>
    </row>
    <row r="2264">
      <c r="A2264" s="41">
        <v>268.0</v>
      </c>
      <c r="B2264" s="42">
        <v>1.67E9</v>
      </c>
      <c r="C2264" s="42">
        <v>3356.0</v>
      </c>
      <c r="D2264" s="40" t="s">
        <v>1243</v>
      </c>
      <c r="E2264" s="41">
        <v>140.0</v>
      </c>
      <c r="F2264" s="41">
        <v>35.0</v>
      </c>
      <c r="G2264" s="41">
        <v>70.0</v>
      </c>
      <c r="H2264" s="41">
        <v>-3.07733</v>
      </c>
      <c r="I2264" s="41">
        <v>10000.0</v>
      </c>
      <c r="J2264" s="41">
        <v>5000.0</v>
      </c>
      <c r="K2264" s="41">
        <v>1200.0</v>
      </c>
      <c r="L2264" s="41">
        <v>600.0</v>
      </c>
      <c r="M2264" s="41">
        <v>100.0</v>
      </c>
      <c r="N2264" s="40" t="s">
        <v>207</v>
      </c>
      <c r="O2264" s="40" t="s">
        <v>1371</v>
      </c>
      <c r="P2264" s="40" t="s">
        <v>212</v>
      </c>
      <c r="Q2264" s="40" t="s">
        <v>8686</v>
      </c>
      <c r="R2264" s="40" t="b">
        <v>0</v>
      </c>
      <c r="S2264" s="40" t="s">
        <v>12879</v>
      </c>
      <c r="T2264" s="40" t="s">
        <v>212</v>
      </c>
      <c r="U2264" s="41">
        <v>0.1</v>
      </c>
      <c r="V2264" s="41">
        <v>0.9</v>
      </c>
      <c r="W2264" s="41">
        <v>0.3</v>
      </c>
      <c r="X2264" s="41">
        <v>0.5</v>
      </c>
      <c r="Y2264" s="40" t="b">
        <v>0</v>
      </c>
      <c r="Z2264" s="40" t="b">
        <v>1</v>
      </c>
      <c r="AA2264" s="40" t="b">
        <v>0</v>
      </c>
      <c r="AB2264" s="40" t="b">
        <v>0</v>
      </c>
      <c r="AC2264" s="41" t="s">
        <v>14803</v>
      </c>
      <c r="AD2264" s="41" t="s">
        <v>14804</v>
      </c>
      <c r="AE2264" s="41">
        <v>1200.947</v>
      </c>
      <c r="AF2264" s="41">
        <v>-3.95027</v>
      </c>
      <c r="AG2264" s="42">
        <v>5.09E41</v>
      </c>
      <c r="AH2264" s="51">
        <v>0.283668</v>
      </c>
      <c r="AI2264" s="45" t="s">
        <v>14805</v>
      </c>
      <c r="AJ2264" s="40" t="s">
        <v>14806</v>
      </c>
      <c r="AK2264" s="41">
        <v>2414.0</v>
      </c>
      <c r="AL2264" s="40" t="s">
        <v>2224</v>
      </c>
      <c r="AM2264" s="40" t="s">
        <v>7285</v>
      </c>
      <c r="AN2264" s="40" t="s">
        <v>5643</v>
      </c>
      <c r="AO2264" s="44"/>
    </row>
    <row r="2265">
      <c r="A2265" s="41">
        <v>266.0</v>
      </c>
      <c r="B2265" s="42">
        <v>1.67E9</v>
      </c>
      <c r="C2265" s="42">
        <v>3356.0</v>
      </c>
      <c r="D2265" s="40" t="s">
        <v>1243</v>
      </c>
      <c r="E2265" s="41">
        <v>140.0</v>
      </c>
      <c r="F2265" s="41">
        <v>35.0</v>
      </c>
      <c r="G2265" s="41">
        <v>70.0</v>
      </c>
      <c r="H2265" s="41">
        <v>-3.07733</v>
      </c>
      <c r="I2265" s="41">
        <v>10000.0</v>
      </c>
      <c r="J2265" s="41">
        <v>5000.0</v>
      </c>
      <c r="K2265" s="41">
        <v>1200.0</v>
      </c>
      <c r="L2265" s="41">
        <v>600.0</v>
      </c>
      <c r="M2265" s="41">
        <v>100.0</v>
      </c>
      <c r="N2265" s="40" t="s">
        <v>207</v>
      </c>
      <c r="O2265" s="40" t="s">
        <v>1371</v>
      </c>
      <c r="P2265" s="40" t="s">
        <v>212</v>
      </c>
      <c r="Q2265" s="40" t="s">
        <v>8686</v>
      </c>
      <c r="R2265" s="40" t="b">
        <v>0</v>
      </c>
      <c r="S2265" s="40" t="s">
        <v>12879</v>
      </c>
      <c r="T2265" s="40" t="s">
        <v>212</v>
      </c>
      <c r="U2265" s="41">
        <v>0.1</v>
      </c>
      <c r="V2265" s="41">
        <v>0.9</v>
      </c>
      <c r="W2265" s="41">
        <v>0.2</v>
      </c>
      <c r="X2265" s="41">
        <v>0.6</v>
      </c>
      <c r="Y2265" s="40" t="b">
        <v>0</v>
      </c>
      <c r="Z2265" s="40" t="b">
        <v>1</v>
      </c>
      <c r="AA2265" s="40" t="b">
        <v>0</v>
      </c>
      <c r="AB2265" s="40" t="b">
        <v>0</v>
      </c>
      <c r="AC2265" s="41" t="s">
        <v>14807</v>
      </c>
      <c r="AD2265" s="41" t="s">
        <v>14808</v>
      </c>
      <c r="AE2265" s="41">
        <v>1203.426</v>
      </c>
      <c r="AF2265" s="41">
        <v>-3.96635</v>
      </c>
      <c r="AG2265" s="42">
        <v>1.39E42</v>
      </c>
      <c r="AH2265" s="51">
        <v>0.288895</v>
      </c>
      <c r="AI2265" s="45" t="s">
        <v>14809</v>
      </c>
      <c r="AJ2265" s="40" t="s">
        <v>14810</v>
      </c>
      <c r="AK2265" s="41">
        <v>1323.0</v>
      </c>
      <c r="AL2265" s="40" t="s">
        <v>2224</v>
      </c>
      <c r="AM2265" s="40" t="s">
        <v>7285</v>
      </c>
      <c r="AN2265" s="40" t="s">
        <v>5643</v>
      </c>
      <c r="AO2265" s="40"/>
    </row>
    <row r="2266">
      <c r="A2266" s="41">
        <v>176.0</v>
      </c>
      <c r="B2266" s="42">
        <v>1.67E9</v>
      </c>
      <c r="C2266" s="41">
        <v>3356.0</v>
      </c>
      <c r="D2266" s="40" t="s">
        <v>1243</v>
      </c>
      <c r="E2266" s="41">
        <v>140.0</v>
      </c>
      <c r="F2266" s="41">
        <v>35.0</v>
      </c>
      <c r="G2266" s="41">
        <v>70.0</v>
      </c>
      <c r="H2266" s="41">
        <v>-3.07733</v>
      </c>
      <c r="I2266" s="41">
        <v>10000.0</v>
      </c>
      <c r="J2266" s="41">
        <v>5000.0</v>
      </c>
      <c r="K2266" s="41">
        <v>1200.0</v>
      </c>
      <c r="L2266" s="41">
        <v>600.0</v>
      </c>
      <c r="M2266" s="41">
        <v>50.0</v>
      </c>
      <c r="N2266" s="40" t="s">
        <v>207</v>
      </c>
      <c r="O2266" s="40" t="s">
        <v>208</v>
      </c>
      <c r="P2266" s="40" t="s">
        <v>212</v>
      </c>
      <c r="Q2266" s="40" t="s">
        <v>8686</v>
      </c>
      <c r="R2266" s="40" t="b">
        <v>0</v>
      </c>
      <c r="S2266" s="40" t="s">
        <v>12879</v>
      </c>
      <c r="T2266" s="40" t="s">
        <v>212</v>
      </c>
      <c r="U2266" s="41">
        <v>0.1</v>
      </c>
      <c r="V2266" s="41">
        <v>0.9</v>
      </c>
      <c r="W2266" s="41">
        <v>0.2</v>
      </c>
      <c r="X2266" s="41">
        <v>0.6</v>
      </c>
      <c r="Y2266" s="40" t="b">
        <v>0</v>
      </c>
      <c r="Z2266" s="40" t="b">
        <v>1</v>
      </c>
      <c r="AA2266" s="40" t="b">
        <v>0</v>
      </c>
      <c r="AB2266" s="40" t="b">
        <v>0</v>
      </c>
      <c r="AC2266" s="41" t="s">
        <v>14811</v>
      </c>
      <c r="AD2266" s="41" t="s">
        <v>14812</v>
      </c>
      <c r="AE2266" s="41">
        <v>1201.411</v>
      </c>
      <c r="AF2266" s="41">
        <v>-3.9683</v>
      </c>
      <c r="AG2266" s="42">
        <v>3.4E41</v>
      </c>
      <c r="AH2266" s="51">
        <v>0.289528</v>
      </c>
      <c r="AI2266" s="40" t="s">
        <v>14813</v>
      </c>
      <c r="AJ2266" s="40" t="s">
        <v>14814</v>
      </c>
      <c r="AK2266" s="41">
        <v>7243.0</v>
      </c>
      <c r="AL2266" s="40" t="s">
        <v>2224</v>
      </c>
      <c r="AM2266" s="40" t="s">
        <v>7285</v>
      </c>
      <c r="AN2266" s="40" t="s">
        <v>5627</v>
      </c>
      <c r="AO2266" s="44"/>
    </row>
    <row r="2267">
      <c r="A2267" s="41">
        <v>161.0</v>
      </c>
      <c r="B2267" s="42">
        <v>1.67E9</v>
      </c>
      <c r="C2267" s="41">
        <v>3356.0</v>
      </c>
      <c r="D2267" s="40" t="s">
        <v>1243</v>
      </c>
      <c r="E2267" s="41">
        <v>140.0</v>
      </c>
      <c r="F2267" s="41">
        <v>35.0</v>
      </c>
      <c r="G2267" s="41">
        <v>70.0</v>
      </c>
      <c r="H2267" s="41">
        <v>-3.07733</v>
      </c>
      <c r="I2267" s="41">
        <v>10000.0</v>
      </c>
      <c r="J2267" s="41">
        <v>5000.0</v>
      </c>
      <c r="K2267" s="41">
        <v>1200.0</v>
      </c>
      <c r="L2267" s="41">
        <v>600.0</v>
      </c>
      <c r="M2267" s="41">
        <v>50.0</v>
      </c>
      <c r="N2267" s="40" t="s">
        <v>207</v>
      </c>
      <c r="O2267" s="40" t="s">
        <v>208</v>
      </c>
      <c r="P2267" s="40" t="s">
        <v>1372</v>
      </c>
      <c r="Q2267" s="40" t="s">
        <v>8686</v>
      </c>
      <c r="R2267" s="40" t="b">
        <v>0</v>
      </c>
      <c r="S2267" s="40" t="s">
        <v>12879</v>
      </c>
      <c r="T2267" s="40" t="s">
        <v>212</v>
      </c>
      <c r="U2267" s="41">
        <v>0.1</v>
      </c>
      <c r="V2267" s="41">
        <v>0.9</v>
      </c>
      <c r="W2267" s="41">
        <v>0.3</v>
      </c>
      <c r="X2267" s="41">
        <v>0.6</v>
      </c>
      <c r="Y2267" s="40" t="b">
        <v>0</v>
      </c>
      <c r="Z2267" s="40" t="b">
        <v>1</v>
      </c>
      <c r="AA2267" s="40" t="b">
        <v>0</v>
      </c>
      <c r="AB2267" s="40" t="b">
        <v>0</v>
      </c>
      <c r="AC2267" s="41" t="s">
        <v>14815</v>
      </c>
      <c r="AD2267" s="41" t="s">
        <v>14816</v>
      </c>
      <c r="AE2267" s="41">
        <v>1201.168</v>
      </c>
      <c r="AF2267" s="41">
        <v>-3.97518</v>
      </c>
      <c r="AG2267" s="42">
        <v>8.68E41</v>
      </c>
      <c r="AH2267" s="51">
        <v>0.291763</v>
      </c>
      <c r="AI2267" s="40" t="s">
        <v>14817</v>
      </c>
      <c r="AJ2267" s="40" t="s">
        <v>14818</v>
      </c>
      <c r="AK2267" s="41">
        <v>7281.0</v>
      </c>
      <c r="AL2267" s="40" t="s">
        <v>2224</v>
      </c>
      <c r="AM2267" s="40" t="s">
        <v>7285</v>
      </c>
      <c r="AN2267" s="40" t="s">
        <v>5627</v>
      </c>
      <c r="AO2267" s="44"/>
    </row>
    <row r="2268">
      <c r="A2268" s="41">
        <v>193.0</v>
      </c>
      <c r="B2268" s="42">
        <v>1.67E9</v>
      </c>
      <c r="C2268" s="42">
        <v>3356.0</v>
      </c>
      <c r="D2268" s="40" t="s">
        <v>1243</v>
      </c>
      <c r="E2268" s="41">
        <v>140.0</v>
      </c>
      <c r="F2268" s="41">
        <v>35.0</v>
      </c>
      <c r="G2268" s="41">
        <v>70.0</v>
      </c>
      <c r="H2268" s="41">
        <v>-3.07733</v>
      </c>
      <c r="I2268" s="41">
        <v>10000.0</v>
      </c>
      <c r="J2268" s="41">
        <v>5000.0</v>
      </c>
      <c r="K2268" s="41">
        <v>1200.0</v>
      </c>
      <c r="L2268" s="41">
        <v>600.0</v>
      </c>
      <c r="M2268" s="41">
        <v>100.0</v>
      </c>
      <c r="N2268" s="40" t="s">
        <v>207</v>
      </c>
      <c r="O2268" s="40" t="s">
        <v>1371</v>
      </c>
      <c r="P2268" s="40" t="s">
        <v>209</v>
      </c>
      <c r="Q2268" s="40" t="s">
        <v>8686</v>
      </c>
      <c r="R2268" s="40" t="b">
        <v>0</v>
      </c>
      <c r="S2268" s="40" t="s">
        <v>12879</v>
      </c>
      <c r="T2268" s="40" t="s">
        <v>212</v>
      </c>
      <c r="U2268" s="41">
        <v>0.1</v>
      </c>
      <c r="V2268" s="41">
        <v>0.9</v>
      </c>
      <c r="W2268" s="41">
        <v>0.2</v>
      </c>
      <c r="X2268" s="41">
        <v>0.5</v>
      </c>
      <c r="Y2268" s="40" t="b">
        <v>0</v>
      </c>
      <c r="Z2268" s="40" t="b">
        <v>1</v>
      </c>
      <c r="AA2268" s="40" t="b">
        <v>0</v>
      </c>
      <c r="AB2268" s="40" t="b">
        <v>0</v>
      </c>
      <c r="AC2268" s="41" t="s">
        <v>14819</v>
      </c>
      <c r="AD2268" s="41" t="s">
        <v>14820</v>
      </c>
      <c r="AE2268" s="41">
        <v>751.0198</v>
      </c>
      <c r="AF2268" s="41">
        <v>-3.9855</v>
      </c>
      <c r="AG2268" s="42">
        <v>1.39E42</v>
      </c>
      <c r="AH2268" s="51">
        <v>0.295117</v>
      </c>
      <c r="AI2268" s="45" t="s">
        <v>14821</v>
      </c>
      <c r="AJ2268" s="40" t="s">
        <v>14822</v>
      </c>
      <c r="AK2268" s="41">
        <v>1039.0</v>
      </c>
      <c r="AL2268" s="40" t="s">
        <v>7372</v>
      </c>
      <c r="AM2268" s="40" t="s">
        <v>7285</v>
      </c>
      <c r="AN2268" s="40" t="s">
        <v>5643</v>
      </c>
      <c r="AO2268" s="44"/>
    </row>
    <row r="2269">
      <c r="A2269" s="41">
        <v>190.0</v>
      </c>
      <c r="B2269" s="42">
        <v>1.67E9</v>
      </c>
      <c r="C2269" s="42">
        <v>3356.0</v>
      </c>
      <c r="D2269" s="40" t="s">
        <v>1243</v>
      </c>
      <c r="E2269" s="41">
        <v>140.0</v>
      </c>
      <c r="F2269" s="41">
        <v>35.0</v>
      </c>
      <c r="G2269" s="41">
        <v>70.0</v>
      </c>
      <c r="H2269" s="41">
        <v>-3.07733</v>
      </c>
      <c r="I2269" s="41">
        <v>10000.0</v>
      </c>
      <c r="J2269" s="41">
        <v>5000.0</v>
      </c>
      <c r="K2269" s="41">
        <v>1200.0</v>
      </c>
      <c r="L2269" s="41">
        <v>600.0</v>
      </c>
      <c r="M2269" s="41">
        <v>100.0</v>
      </c>
      <c r="N2269" s="40" t="s">
        <v>207</v>
      </c>
      <c r="O2269" s="40" t="s">
        <v>1371</v>
      </c>
      <c r="P2269" s="40" t="s">
        <v>209</v>
      </c>
      <c r="Q2269" s="40" t="s">
        <v>8686</v>
      </c>
      <c r="R2269" s="40" t="b">
        <v>0</v>
      </c>
      <c r="S2269" s="40" t="s">
        <v>12879</v>
      </c>
      <c r="T2269" s="40" t="s">
        <v>212</v>
      </c>
      <c r="U2269" s="41">
        <v>0.1</v>
      </c>
      <c r="V2269" s="41">
        <v>0.9</v>
      </c>
      <c r="W2269" s="41">
        <v>0.1</v>
      </c>
      <c r="X2269" s="41">
        <v>0.5</v>
      </c>
      <c r="Y2269" s="40" t="b">
        <v>0</v>
      </c>
      <c r="Z2269" s="40" t="b">
        <v>1</v>
      </c>
      <c r="AA2269" s="40" t="b">
        <v>0</v>
      </c>
      <c r="AB2269" s="40" t="b">
        <v>0</v>
      </c>
      <c r="AC2269" s="41" t="s">
        <v>14823</v>
      </c>
      <c r="AD2269" s="41" t="s">
        <v>14824</v>
      </c>
      <c r="AE2269" s="41">
        <v>1202.84</v>
      </c>
      <c r="AF2269" s="41">
        <v>-3.99185</v>
      </c>
      <c r="AG2269" s="42">
        <v>1.19E42</v>
      </c>
      <c r="AH2269" s="51">
        <v>0.29718</v>
      </c>
      <c r="AI2269" s="45" t="s">
        <v>14825</v>
      </c>
      <c r="AJ2269" s="40" t="s">
        <v>14826</v>
      </c>
      <c r="AK2269" s="41">
        <v>1659.0</v>
      </c>
      <c r="AL2269" s="40" t="s">
        <v>2224</v>
      </c>
      <c r="AM2269" s="40" t="s">
        <v>7285</v>
      </c>
      <c r="AN2269" s="40" t="s">
        <v>5643</v>
      </c>
      <c r="AO2269" s="44"/>
    </row>
    <row r="2270">
      <c r="A2270" s="41">
        <v>147.0</v>
      </c>
      <c r="B2270" s="42">
        <v>1.67E9</v>
      </c>
      <c r="C2270" s="41">
        <v>3356.0</v>
      </c>
      <c r="D2270" s="40" t="s">
        <v>1243</v>
      </c>
      <c r="E2270" s="41">
        <v>140.0</v>
      </c>
      <c r="F2270" s="41">
        <v>35.0</v>
      </c>
      <c r="G2270" s="41">
        <v>70.0</v>
      </c>
      <c r="H2270" s="41">
        <v>-3.07733</v>
      </c>
      <c r="I2270" s="41">
        <v>10000.0</v>
      </c>
      <c r="J2270" s="41">
        <v>5000.0</v>
      </c>
      <c r="K2270" s="41">
        <v>1200.0</v>
      </c>
      <c r="L2270" s="41">
        <v>600.0</v>
      </c>
      <c r="M2270" s="41">
        <v>50.0</v>
      </c>
      <c r="N2270" s="40" t="s">
        <v>207</v>
      </c>
      <c r="O2270" s="40" t="s">
        <v>208</v>
      </c>
      <c r="P2270" s="40" t="s">
        <v>1372</v>
      </c>
      <c r="Q2270" s="40" t="s">
        <v>8686</v>
      </c>
      <c r="R2270" s="40" t="b">
        <v>0</v>
      </c>
      <c r="S2270" s="40" t="s">
        <v>211</v>
      </c>
      <c r="T2270" s="40" t="s">
        <v>212</v>
      </c>
      <c r="U2270" s="41">
        <v>0.1</v>
      </c>
      <c r="V2270" s="41">
        <v>0.9</v>
      </c>
      <c r="W2270" s="41">
        <v>0.2</v>
      </c>
      <c r="X2270" s="41">
        <v>0.4</v>
      </c>
      <c r="Y2270" s="40" t="b">
        <v>0</v>
      </c>
      <c r="Z2270" s="40" t="b">
        <v>1</v>
      </c>
      <c r="AA2270" s="40" t="b">
        <v>0</v>
      </c>
      <c r="AB2270" s="40" t="b">
        <v>0</v>
      </c>
      <c r="AC2270" s="41" t="s">
        <v>14827</v>
      </c>
      <c r="AD2270" s="41" t="s">
        <v>3918</v>
      </c>
      <c r="AE2270" s="41">
        <v>1203.417</v>
      </c>
      <c r="AF2270" s="41">
        <v>-3.99525</v>
      </c>
      <c r="AG2270" s="42">
        <v>6.85E41</v>
      </c>
      <c r="AH2270" s="51">
        <v>0.298286</v>
      </c>
      <c r="AI2270" s="40" t="s">
        <v>14828</v>
      </c>
      <c r="AJ2270" s="40" t="s">
        <v>14829</v>
      </c>
      <c r="AK2270" s="41">
        <v>4354.0</v>
      </c>
      <c r="AL2270" s="40" t="s">
        <v>2224</v>
      </c>
      <c r="AM2270" s="40" t="s">
        <v>7285</v>
      </c>
      <c r="AN2270" s="40" t="s">
        <v>5643</v>
      </c>
      <c r="AO2270" s="40"/>
    </row>
    <row r="2271">
      <c r="A2271" s="41">
        <v>159.0</v>
      </c>
      <c r="B2271" s="42">
        <v>1.67E9</v>
      </c>
      <c r="C2271" s="41">
        <v>3356.0</v>
      </c>
      <c r="D2271" s="40" t="s">
        <v>1243</v>
      </c>
      <c r="E2271" s="41">
        <v>140.0</v>
      </c>
      <c r="F2271" s="41">
        <v>35.0</v>
      </c>
      <c r="G2271" s="41">
        <v>70.0</v>
      </c>
      <c r="H2271" s="41">
        <v>-3.07733</v>
      </c>
      <c r="I2271" s="41">
        <v>10000.0</v>
      </c>
      <c r="J2271" s="41">
        <v>5000.0</v>
      </c>
      <c r="K2271" s="41">
        <v>1200.0</v>
      </c>
      <c r="L2271" s="41">
        <v>600.0</v>
      </c>
      <c r="M2271" s="41">
        <v>50.0</v>
      </c>
      <c r="N2271" s="40" t="s">
        <v>207</v>
      </c>
      <c r="O2271" s="40" t="s">
        <v>208</v>
      </c>
      <c r="P2271" s="40" t="s">
        <v>1372</v>
      </c>
      <c r="Q2271" s="40" t="s">
        <v>8686</v>
      </c>
      <c r="R2271" s="40" t="b">
        <v>0</v>
      </c>
      <c r="S2271" s="40" t="s">
        <v>12879</v>
      </c>
      <c r="T2271" s="40" t="s">
        <v>212</v>
      </c>
      <c r="U2271" s="41">
        <v>0.1</v>
      </c>
      <c r="V2271" s="41">
        <v>0.9</v>
      </c>
      <c r="W2271" s="41">
        <v>0.3</v>
      </c>
      <c r="X2271" s="41">
        <v>0.4</v>
      </c>
      <c r="Y2271" s="40" t="b">
        <v>0</v>
      </c>
      <c r="Z2271" s="40" t="b">
        <v>1</v>
      </c>
      <c r="AA2271" s="40" t="b">
        <v>0</v>
      </c>
      <c r="AB2271" s="40" t="b">
        <v>0</v>
      </c>
      <c r="AC2271" s="41" t="s">
        <v>14815</v>
      </c>
      <c r="AD2271" s="41" t="s">
        <v>14830</v>
      </c>
      <c r="AE2271" s="41">
        <v>1102.297</v>
      </c>
      <c r="AF2271" s="41">
        <v>-3.99687</v>
      </c>
      <c r="AG2271" s="42">
        <v>8.62E41</v>
      </c>
      <c r="AH2271" s="51">
        <v>0.298811</v>
      </c>
      <c r="AI2271" s="40" t="s">
        <v>14831</v>
      </c>
      <c r="AJ2271" s="40" t="s">
        <v>14832</v>
      </c>
      <c r="AK2271" s="41">
        <v>10000.0</v>
      </c>
      <c r="AL2271" s="40" t="s">
        <v>216</v>
      </c>
      <c r="AM2271" s="40" t="s">
        <v>7285</v>
      </c>
      <c r="AN2271" s="40" t="s">
        <v>5627</v>
      </c>
      <c r="AO2271" s="44"/>
    </row>
    <row r="2272">
      <c r="A2272" s="41">
        <v>87.0</v>
      </c>
      <c r="B2272" s="42">
        <v>1.67E9</v>
      </c>
      <c r="C2272" s="42">
        <v>3356.0</v>
      </c>
      <c r="D2272" s="40" t="s">
        <v>1243</v>
      </c>
      <c r="E2272" s="41">
        <v>140.0</v>
      </c>
      <c r="F2272" s="41">
        <v>35.0</v>
      </c>
      <c r="G2272" s="41">
        <v>70.0</v>
      </c>
      <c r="H2272" s="41">
        <v>-3.07733</v>
      </c>
      <c r="I2272" s="41">
        <v>10000.0</v>
      </c>
      <c r="J2272" s="41">
        <v>5000.0</v>
      </c>
      <c r="K2272" s="41">
        <v>1200.0</v>
      </c>
      <c r="L2272" s="41">
        <v>600.0</v>
      </c>
      <c r="M2272" s="41">
        <v>30.0</v>
      </c>
      <c r="N2272" s="40" t="s">
        <v>207</v>
      </c>
      <c r="O2272" s="40" t="s">
        <v>1371</v>
      </c>
      <c r="P2272" s="40" t="s">
        <v>212</v>
      </c>
      <c r="Q2272" s="40" t="s">
        <v>8686</v>
      </c>
      <c r="R2272" s="40" t="b">
        <v>0</v>
      </c>
      <c r="S2272" s="40" t="s">
        <v>12879</v>
      </c>
      <c r="T2272" s="40" t="s">
        <v>212</v>
      </c>
      <c r="U2272" s="41">
        <v>0.1</v>
      </c>
      <c r="V2272" s="41">
        <v>0.9</v>
      </c>
      <c r="W2272" s="41">
        <v>0.3</v>
      </c>
      <c r="X2272" s="41">
        <v>0.4</v>
      </c>
      <c r="Y2272" s="40" t="b">
        <v>0</v>
      </c>
      <c r="Z2272" s="40" t="b">
        <v>1</v>
      </c>
      <c r="AA2272" s="40" t="b">
        <v>0</v>
      </c>
      <c r="AB2272" s="40" t="b">
        <v>0</v>
      </c>
      <c r="AC2272" s="41" t="s">
        <v>14833</v>
      </c>
      <c r="AD2272" s="41" t="s">
        <v>14834</v>
      </c>
      <c r="AE2272" s="41">
        <v>1082.965</v>
      </c>
      <c r="AF2272" s="41">
        <v>-3.99847</v>
      </c>
      <c r="AG2272" s="42">
        <v>8.3E41</v>
      </c>
      <c r="AH2272" s="51">
        <v>0.299331</v>
      </c>
      <c r="AI2272" s="45" t="s">
        <v>14835</v>
      </c>
      <c r="AJ2272" s="40" t="s">
        <v>14836</v>
      </c>
      <c r="AK2272" s="41">
        <v>6238.0</v>
      </c>
      <c r="AL2272" s="40" t="s">
        <v>7372</v>
      </c>
      <c r="AM2272" s="40" t="s">
        <v>7285</v>
      </c>
      <c r="AN2272" s="40" t="s">
        <v>5643</v>
      </c>
      <c r="AO2272" s="44"/>
    </row>
    <row r="2273">
      <c r="A2273" s="41">
        <v>172.0</v>
      </c>
      <c r="B2273" s="42">
        <v>1.67E9</v>
      </c>
      <c r="C2273" s="42">
        <v>3356.0</v>
      </c>
      <c r="D2273" s="40" t="s">
        <v>1243</v>
      </c>
      <c r="E2273" s="41">
        <v>140.0</v>
      </c>
      <c r="F2273" s="41">
        <v>35.0</v>
      </c>
      <c r="G2273" s="41">
        <v>70.0</v>
      </c>
      <c r="H2273" s="41">
        <v>-3.07733</v>
      </c>
      <c r="I2273" s="41">
        <v>10000.0</v>
      </c>
      <c r="J2273" s="41">
        <v>5000.0</v>
      </c>
      <c r="K2273" s="41">
        <v>1200.0</v>
      </c>
      <c r="L2273" s="41">
        <v>600.0</v>
      </c>
      <c r="M2273" s="41">
        <v>50.0</v>
      </c>
      <c r="N2273" s="40" t="s">
        <v>207</v>
      </c>
      <c r="O2273" s="40" t="s">
        <v>1371</v>
      </c>
      <c r="P2273" s="40" t="s">
        <v>212</v>
      </c>
      <c r="Q2273" s="40" t="s">
        <v>8686</v>
      </c>
      <c r="R2273" s="40" t="b">
        <v>0</v>
      </c>
      <c r="S2273" s="40" t="s">
        <v>12879</v>
      </c>
      <c r="T2273" s="40" t="s">
        <v>212</v>
      </c>
      <c r="U2273" s="41">
        <v>0.1</v>
      </c>
      <c r="V2273" s="41">
        <v>0.9</v>
      </c>
      <c r="W2273" s="41">
        <v>0.1</v>
      </c>
      <c r="X2273" s="41">
        <v>0.5</v>
      </c>
      <c r="Y2273" s="40" t="b">
        <v>0</v>
      </c>
      <c r="Z2273" s="40" t="b">
        <v>1</v>
      </c>
      <c r="AA2273" s="40" t="b">
        <v>0</v>
      </c>
      <c r="AB2273" s="40" t="b">
        <v>0</v>
      </c>
      <c r="AC2273" s="41" t="s">
        <v>14837</v>
      </c>
      <c r="AD2273" s="41" t="s">
        <v>14838</v>
      </c>
      <c r="AE2273" s="41">
        <v>1203.567</v>
      </c>
      <c r="AF2273" s="41">
        <v>-4.00443</v>
      </c>
      <c r="AG2273" s="42">
        <v>5.08E41</v>
      </c>
      <c r="AH2273" s="51">
        <v>0.30127</v>
      </c>
      <c r="AI2273" s="45" t="s">
        <v>14839</v>
      </c>
      <c r="AJ2273" s="44" t="s">
        <v>397</v>
      </c>
      <c r="AK2273" s="41">
        <v>3344.0</v>
      </c>
      <c r="AL2273" s="40" t="s">
        <v>2224</v>
      </c>
      <c r="AM2273" s="40" t="s">
        <v>7285</v>
      </c>
      <c r="AN2273" s="40" t="s">
        <v>5643</v>
      </c>
      <c r="AO2273" s="44"/>
    </row>
    <row r="2274">
      <c r="A2274" s="41">
        <v>160.0</v>
      </c>
      <c r="B2274" s="42">
        <v>1.67E9</v>
      </c>
      <c r="C2274" s="42">
        <v>3356.0</v>
      </c>
      <c r="D2274" s="40" t="s">
        <v>1243</v>
      </c>
      <c r="E2274" s="41">
        <v>140.0</v>
      </c>
      <c r="F2274" s="41">
        <v>35.0</v>
      </c>
      <c r="G2274" s="41">
        <v>70.0</v>
      </c>
      <c r="H2274" s="41">
        <v>-3.07733</v>
      </c>
      <c r="I2274" s="41">
        <v>10000.0</v>
      </c>
      <c r="J2274" s="41">
        <v>5000.0</v>
      </c>
      <c r="K2274" s="41">
        <v>1200.0</v>
      </c>
      <c r="L2274" s="41">
        <v>600.0</v>
      </c>
      <c r="M2274" s="41">
        <v>50.0</v>
      </c>
      <c r="N2274" s="40" t="s">
        <v>207</v>
      </c>
      <c r="O2274" s="40" t="s">
        <v>1371</v>
      </c>
      <c r="P2274" s="40" t="s">
        <v>1372</v>
      </c>
      <c r="Q2274" s="40" t="s">
        <v>8686</v>
      </c>
      <c r="R2274" s="40" t="b">
        <v>0</v>
      </c>
      <c r="S2274" s="40" t="s">
        <v>12879</v>
      </c>
      <c r="T2274" s="40" t="s">
        <v>212</v>
      </c>
      <c r="U2274" s="41">
        <v>0.1</v>
      </c>
      <c r="V2274" s="41">
        <v>0.9</v>
      </c>
      <c r="W2274" s="41">
        <v>0.3</v>
      </c>
      <c r="X2274" s="41">
        <v>0.5</v>
      </c>
      <c r="Y2274" s="40" t="b">
        <v>0</v>
      </c>
      <c r="Z2274" s="40" t="b">
        <v>1</v>
      </c>
      <c r="AA2274" s="40" t="b">
        <v>0</v>
      </c>
      <c r="AB2274" s="40" t="b">
        <v>0</v>
      </c>
      <c r="AC2274" s="41" t="s">
        <v>14840</v>
      </c>
      <c r="AD2274" s="41" t="s">
        <v>14841</v>
      </c>
      <c r="AE2274" s="41">
        <v>1201.959</v>
      </c>
      <c r="AF2274" s="41">
        <v>-4.00623</v>
      </c>
      <c r="AG2274" s="42">
        <v>5.11E41</v>
      </c>
      <c r="AH2274" s="51">
        <v>0.301854</v>
      </c>
      <c r="AI2274" s="45" t="s">
        <v>14842</v>
      </c>
      <c r="AJ2274" s="40" t="s">
        <v>14843</v>
      </c>
      <c r="AK2274" s="41">
        <v>3279.0</v>
      </c>
      <c r="AL2274" s="40" t="s">
        <v>2224</v>
      </c>
      <c r="AM2274" s="40" t="s">
        <v>7285</v>
      </c>
      <c r="AN2274" s="40" t="s">
        <v>5643</v>
      </c>
      <c r="AO2274" s="44"/>
    </row>
    <row r="2275">
      <c r="A2275" s="41">
        <v>179.0</v>
      </c>
      <c r="B2275" s="42">
        <v>1.67E9</v>
      </c>
      <c r="C2275" s="42">
        <v>3356.0</v>
      </c>
      <c r="D2275" s="40" t="s">
        <v>1243</v>
      </c>
      <c r="E2275" s="41">
        <v>140.0</v>
      </c>
      <c r="F2275" s="41">
        <v>35.0</v>
      </c>
      <c r="G2275" s="41">
        <v>70.0</v>
      </c>
      <c r="H2275" s="41">
        <v>-3.07733</v>
      </c>
      <c r="I2275" s="41">
        <v>10000.0</v>
      </c>
      <c r="J2275" s="41">
        <v>5000.0</v>
      </c>
      <c r="K2275" s="41">
        <v>1200.0</v>
      </c>
      <c r="L2275" s="41">
        <v>600.0</v>
      </c>
      <c r="M2275" s="41">
        <v>50.0</v>
      </c>
      <c r="N2275" s="40" t="s">
        <v>207</v>
      </c>
      <c r="O2275" s="40" t="s">
        <v>1371</v>
      </c>
      <c r="P2275" s="40" t="s">
        <v>212</v>
      </c>
      <c r="Q2275" s="40" t="s">
        <v>8686</v>
      </c>
      <c r="R2275" s="40" t="b">
        <v>0</v>
      </c>
      <c r="S2275" s="40" t="s">
        <v>12879</v>
      </c>
      <c r="T2275" s="40" t="s">
        <v>212</v>
      </c>
      <c r="U2275" s="41">
        <v>0.1</v>
      </c>
      <c r="V2275" s="41">
        <v>0.9</v>
      </c>
      <c r="W2275" s="41">
        <v>0.3</v>
      </c>
      <c r="X2275" s="41">
        <v>0.6</v>
      </c>
      <c r="Y2275" s="40" t="b">
        <v>0</v>
      </c>
      <c r="Z2275" s="40" t="b">
        <v>1</v>
      </c>
      <c r="AA2275" s="40" t="b">
        <v>0</v>
      </c>
      <c r="AB2275" s="40" t="b">
        <v>0</v>
      </c>
      <c r="AC2275" s="41" t="s">
        <v>14844</v>
      </c>
      <c r="AD2275" s="41" t="s">
        <v>14845</v>
      </c>
      <c r="AE2275" s="41">
        <v>1202.926</v>
      </c>
      <c r="AF2275" s="41">
        <v>-4.00742</v>
      </c>
      <c r="AG2275" s="42">
        <v>1.04E42</v>
      </c>
      <c r="AH2275" s="51">
        <v>0.30224</v>
      </c>
      <c r="AI2275" s="45" t="s">
        <v>14846</v>
      </c>
      <c r="AJ2275" s="40" t="s">
        <v>14847</v>
      </c>
      <c r="AK2275" s="41">
        <v>2734.0</v>
      </c>
      <c r="AL2275" s="40" t="s">
        <v>2224</v>
      </c>
      <c r="AM2275" s="40" t="s">
        <v>7285</v>
      </c>
      <c r="AN2275" s="40" t="s">
        <v>5643</v>
      </c>
      <c r="AO2275" s="44"/>
    </row>
    <row r="2276">
      <c r="A2276" s="41">
        <v>84.0</v>
      </c>
      <c r="B2276" s="42">
        <v>1.67E9</v>
      </c>
      <c r="C2276" s="42">
        <v>3356.0</v>
      </c>
      <c r="D2276" s="40" t="s">
        <v>1243</v>
      </c>
      <c r="E2276" s="41">
        <v>140.0</v>
      </c>
      <c r="F2276" s="41">
        <v>35.0</v>
      </c>
      <c r="G2276" s="41">
        <v>70.0</v>
      </c>
      <c r="H2276" s="41">
        <v>-3.07733</v>
      </c>
      <c r="I2276" s="41">
        <v>10000.0</v>
      </c>
      <c r="J2276" s="41">
        <v>5000.0</v>
      </c>
      <c r="K2276" s="41">
        <v>1200.0</v>
      </c>
      <c r="L2276" s="41">
        <v>600.0</v>
      </c>
      <c r="M2276" s="41">
        <v>30.0</v>
      </c>
      <c r="N2276" s="40" t="s">
        <v>207</v>
      </c>
      <c r="O2276" s="40" t="s">
        <v>1371</v>
      </c>
      <c r="P2276" s="40" t="s">
        <v>212</v>
      </c>
      <c r="Q2276" s="40" t="s">
        <v>8686</v>
      </c>
      <c r="R2276" s="40" t="b">
        <v>0</v>
      </c>
      <c r="S2276" s="40" t="s">
        <v>12879</v>
      </c>
      <c r="T2276" s="40" t="s">
        <v>212</v>
      </c>
      <c r="U2276" s="41">
        <v>0.1</v>
      </c>
      <c r="V2276" s="41">
        <v>0.9</v>
      </c>
      <c r="W2276" s="41">
        <v>0.2</v>
      </c>
      <c r="X2276" s="41">
        <v>0.4</v>
      </c>
      <c r="Y2276" s="40" t="b">
        <v>0</v>
      </c>
      <c r="Z2276" s="40" t="b">
        <v>1</v>
      </c>
      <c r="AA2276" s="40" t="b">
        <v>0</v>
      </c>
      <c r="AB2276" s="40" t="b">
        <v>0</v>
      </c>
      <c r="AC2276" s="41" t="s">
        <v>14848</v>
      </c>
      <c r="AD2276" s="41" t="s">
        <v>14849</v>
      </c>
      <c r="AE2276" s="41">
        <v>1203.232</v>
      </c>
      <c r="AF2276" s="41">
        <v>-4.00853</v>
      </c>
      <c r="AG2276" s="42">
        <v>7.48E41</v>
      </c>
      <c r="AH2276" s="51">
        <v>0.302601</v>
      </c>
      <c r="AI2276" s="45" t="s">
        <v>14850</v>
      </c>
      <c r="AJ2276" s="45">
        <v>7.48228729428992E251</v>
      </c>
      <c r="AK2276" s="41">
        <v>6929.0</v>
      </c>
      <c r="AL2276" s="40" t="s">
        <v>2224</v>
      </c>
      <c r="AM2276" s="40" t="s">
        <v>7285</v>
      </c>
      <c r="AN2276" s="40" t="s">
        <v>5643</v>
      </c>
      <c r="AO2276" s="40"/>
    </row>
    <row r="2277">
      <c r="A2277" s="41">
        <v>158.0</v>
      </c>
      <c r="B2277" s="42">
        <v>1.67E9</v>
      </c>
      <c r="C2277" s="42">
        <v>3356.0</v>
      </c>
      <c r="D2277" s="40" t="s">
        <v>1243</v>
      </c>
      <c r="E2277" s="41">
        <v>140.0</v>
      </c>
      <c r="F2277" s="41">
        <v>35.0</v>
      </c>
      <c r="G2277" s="41">
        <v>70.0</v>
      </c>
      <c r="H2277" s="41">
        <v>-3.07733</v>
      </c>
      <c r="I2277" s="41">
        <v>10000.0</v>
      </c>
      <c r="J2277" s="41">
        <v>5000.0</v>
      </c>
      <c r="K2277" s="41">
        <v>1200.0</v>
      </c>
      <c r="L2277" s="41">
        <v>600.0</v>
      </c>
      <c r="M2277" s="41">
        <v>50.0</v>
      </c>
      <c r="N2277" s="40" t="s">
        <v>207</v>
      </c>
      <c r="O2277" s="40" t="s">
        <v>1371</v>
      </c>
      <c r="P2277" s="40" t="s">
        <v>1372</v>
      </c>
      <c r="Q2277" s="40" t="s">
        <v>8686</v>
      </c>
      <c r="R2277" s="40" t="b">
        <v>0</v>
      </c>
      <c r="S2277" s="40" t="s">
        <v>12879</v>
      </c>
      <c r="T2277" s="40" t="s">
        <v>212</v>
      </c>
      <c r="U2277" s="41">
        <v>0.1</v>
      </c>
      <c r="V2277" s="41">
        <v>0.9</v>
      </c>
      <c r="W2277" s="41">
        <v>0.2</v>
      </c>
      <c r="X2277" s="41">
        <v>0.6</v>
      </c>
      <c r="Y2277" s="40" t="b">
        <v>0</v>
      </c>
      <c r="Z2277" s="40" t="b">
        <v>1</v>
      </c>
      <c r="AA2277" s="40" t="b">
        <v>0</v>
      </c>
      <c r="AB2277" s="40" t="b">
        <v>0</v>
      </c>
      <c r="AC2277" s="41" t="s">
        <v>9836</v>
      </c>
      <c r="AD2277" s="41" t="s">
        <v>14851</v>
      </c>
      <c r="AE2277" s="41">
        <v>1203.398</v>
      </c>
      <c r="AF2277" s="41">
        <v>-4.0196</v>
      </c>
      <c r="AG2277" s="42">
        <v>8.35E41</v>
      </c>
      <c r="AH2277" s="51">
        <v>0.306199</v>
      </c>
      <c r="AI2277" s="45" t="s">
        <v>14852</v>
      </c>
      <c r="AJ2277" s="40" t="s">
        <v>14853</v>
      </c>
      <c r="AK2277" s="41">
        <v>2782.0</v>
      </c>
      <c r="AL2277" s="40" t="s">
        <v>2224</v>
      </c>
      <c r="AM2277" s="40" t="s">
        <v>7285</v>
      </c>
      <c r="AN2277" s="40" t="s">
        <v>5643</v>
      </c>
      <c r="AO2277" s="44"/>
    </row>
    <row r="2278">
      <c r="A2278" s="41">
        <v>247.0</v>
      </c>
      <c r="B2278" s="42">
        <v>1.67E9</v>
      </c>
      <c r="C2278" s="41">
        <v>3356.0</v>
      </c>
      <c r="D2278" s="40" t="s">
        <v>1243</v>
      </c>
      <c r="E2278" s="41">
        <v>140.0</v>
      </c>
      <c r="F2278" s="41">
        <v>35.0</v>
      </c>
      <c r="G2278" s="41">
        <v>70.0</v>
      </c>
      <c r="H2278" s="41">
        <v>-3.07733</v>
      </c>
      <c r="I2278" s="41">
        <v>10000.0</v>
      </c>
      <c r="J2278" s="41">
        <v>5000.0</v>
      </c>
      <c r="K2278" s="41">
        <v>1200.0</v>
      </c>
      <c r="L2278" s="41">
        <v>600.0</v>
      </c>
      <c r="M2278" s="41">
        <v>100.0</v>
      </c>
      <c r="N2278" s="40" t="s">
        <v>207</v>
      </c>
      <c r="O2278" s="40" t="s">
        <v>208</v>
      </c>
      <c r="P2278" s="40" t="s">
        <v>1372</v>
      </c>
      <c r="Q2278" s="40" t="s">
        <v>8686</v>
      </c>
      <c r="R2278" s="40" t="b">
        <v>0</v>
      </c>
      <c r="S2278" s="40" t="s">
        <v>12879</v>
      </c>
      <c r="T2278" s="40" t="s">
        <v>212</v>
      </c>
      <c r="U2278" s="41">
        <v>0.1</v>
      </c>
      <c r="V2278" s="41">
        <v>0.9</v>
      </c>
      <c r="W2278" s="41">
        <v>0.2</v>
      </c>
      <c r="X2278" s="41">
        <v>0.5</v>
      </c>
      <c r="Y2278" s="40" t="b">
        <v>0</v>
      </c>
      <c r="Z2278" s="40" t="b">
        <v>1</v>
      </c>
      <c r="AA2278" s="40" t="b">
        <v>0</v>
      </c>
      <c r="AB2278" s="40" t="b">
        <v>0</v>
      </c>
      <c r="AC2278" s="41" t="s">
        <v>14854</v>
      </c>
      <c r="AD2278" s="41" t="s">
        <v>14855</v>
      </c>
      <c r="AE2278" s="41">
        <v>1202.134</v>
      </c>
      <c r="AF2278" s="41">
        <v>-4.02024</v>
      </c>
      <c r="AG2278" s="42">
        <v>5.09E41</v>
      </c>
      <c r="AH2278" s="51">
        <v>0.306405</v>
      </c>
      <c r="AI2278" s="40" t="s">
        <v>14856</v>
      </c>
      <c r="AJ2278" s="40" t="s">
        <v>14857</v>
      </c>
      <c r="AK2278" s="41">
        <v>4268.0</v>
      </c>
      <c r="AL2278" s="40" t="s">
        <v>2224</v>
      </c>
      <c r="AM2278" s="40" t="s">
        <v>7285</v>
      </c>
      <c r="AN2278" s="40" t="s">
        <v>5627</v>
      </c>
      <c r="AO2278" s="40"/>
    </row>
    <row r="2279">
      <c r="A2279" s="41">
        <v>248.0</v>
      </c>
      <c r="B2279" s="42">
        <v>1.67E9</v>
      </c>
      <c r="C2279" s="41">
        <v>3356.0</v>
      </c>
      <c r="D2279" s="40" t="s">
        <v>1243</v>
      </c>
      <c r="E2279" s="41">
        <v>140.0</v>
      </c>
      <c r="F2279" s="41">
        <v>35.0</v>
      </c>
      <c r="G2279" s="41">
        <v>70.0</v>
      </c>
      <c r="H2279" s="41">
        <v>-3.07733</v>
      </c>
      <c r="I2279" s="41">
        <v>10000.0</v>
      </c>
      <c r="J2279" s="41">
        <v>5000.0</v>
      </c>
      <c r="K2279" s="41">
        <v>1200.0</v>
      </c>
      <c r="L2279" s="41">
        <v>600.0</v>
      </c>
      <c r="M2279" s="41">
        <v>100.0</v>
      </c>
      <c r="N2279" s="40" t="s">
        <v>207</v>
      </c>
      <c r="O2279" s="40" t="s">
        <v>208</v>
      </c>
      <c r="P2279" s="40" t="s">
        <v>1372</v>
      </c>
      <c r="Q2279" s="40" t="s">
        <v>8686</v>
      </c>
      <c r="R2279" s="40" t="b">
        <v>0</v>
      </c>
      <c r="S2279" s="40" t="s">
        <v>12879</v>
      </c>
      <c r="T2279" s="40" t="s">
        <v>212</v>
      </c>
      <c r="U2279" s="41">
        <v>0.1</v>
      </c>
      <c r="V2279" s="41">
        <v>0.9</v>
      </c>
      <c r="W2279" s="41">
        <v>0.2</v>
      </c>
      <c r="X2279" s="41">
        <v>0.6</v>
      </c>
      <c r="Y2279" s="40" t="b">
        <v>0</v>
      </c>
      <c r="Z2279" s="40" t="b">
        <v>1</v>
      </c>
      <c r="AA2279" s="40" t="b">
        <v>0</v>
      </c>
      <c r="AB2279" s="40" t="b">
        <v>0</v>
      </c>
      <c r="AC2279" s="41" t="s">
        <v>14858</v>
      </c>
      <c r="AD2279" s="41" t="s">
        <v>14859</v>
      </c>
      <c r="AE2279" s="41">
        <v>1201.457</v>
      </c>
      <c r="AF2279" s="41">
        <v>-4.02691</v>
      </c>
      <c r="AG2279" s="42">
        <v>8.52E41</v>
      </c>
      <c r="AH2279" s="51">
        <v>0.308572</v>
      </c>
      <c r="AI2279" s="40" t="s">
        <v>14860</v>
      </c>
      <c r="AJ2279" s="40" t="s">
        <v>14861</v>
      </c>
      <c r="AK2279" s="41">
        <v>3459.0</v>
      </c>
      <c r="AL2279" s="40" t="s">
        <v>2224</v>
      </c>
      <c r="AM2279" s="40" t="s">
        <v>7285</v>
      </c>
      <c r="AN2279" s="40" t="s">
        <v>5627</v>
      </c>
      <c r="AO2279" s="44"/>
    </row>
    <row r="2280">
      <c r="A2280" s="41">
        <v>263.0</v>
      </c>
      <c r="B2280" s="42">
        <v>1.67E9</v>
      </c>
      <c r="C2280" s="41">
        <v>3356.0</v>
      </c>
      <c r="D2280" s="40" t="s">
        <v>1243</v>
      </c>
      <c r="E2280" s="41">
        <v>140.0</v>
      </c>
      <c r="F2280" s="41">
        <v>35.0</v>
      </c>
      <c r="G2280" s="41">
        <v>70.0</v>
      </c>
      <c r="H2280" s="41">
        <v>-3.07733</v>
      </c>
      <c r="I2280" s="41">
        <v>10000.0</v>
      </c>
      <c r="J2280" s="41">
        <v>5000.0</v>
      </c>
      <c r="K2280" s="41">
        <v>1200.0</v>
      </c>
      <c r="L2280" s="41">
        <v>600.0</v>
      </c>
      <c r="M2280" s="41">
        <v>100.0</v>
      </c>
      <c r="N2280" s="40" t="s">
        <v>207</v>
      </c>
      <c r="O2280" s="40" t="s">
        <v>208</v>
      </c>
      <c r="P2280" s="40" t="s">
        <v>212</v>
      </c>
      <c r="Q2280" s="40" t="s">
        <v>8686</v>
      </c>
      <c r="R2280" s="40" t="b">
        <v>0</v>
      </c>
      <c r="S2280" s="40" t="s">
        <v>12879</v>
      </c>
      <c r="T2280" s="40" t="s">
        <v>212</v>
      </c>
      <c r="U2280" s="41">
        <v>0.1</v>
      </c>
      <c r="V2280" s="41">
        <v>0.9</v>
      </c>
      <c r="W2280" s="41">
        <v>0.1</v>
      </c>
      <c r="X2280" s="41">
        <v>0.6</v>
      </c>
      <c r="Y2280" s="40" t="b">
        <v>0</v>
      </c>
      <c r="Z2280" s="40" t="b">
        <v>1</v>
      </c>
      <c r="AA2280" s="40" t="b">
        <v>0</v>
      </c>
      <c r="AB2280" s="40" t="b">
        <v>0</v>
      </c>
      <c r="AC2280" s="41" t="s">
        <v>14862</v>
      </c>
      <c r="AD2280" s="41" t="s">
        <v>14863</v>
      </c>
      <c r="AE2280" s="41">
        <v>1201.586</v>
      </c>
      <c r="AF2280" s="41">
        <v>-4.04235</v>
      </c>
      <c r="AG2280" s="42">
        <v>1.03E42</v>
      </c>
      <c r="AH2280" s="51">
        <v>0.313592</v>
      </c>
      <c r="AI2280" s="40" t="s">
        <v>14864</v>
      </c>
      <c r="AJ2280" s="40" t="s">
        <v>14865</v>
      </c>
      <c r="AK2280" s="41">
        <v>3581.0</v>
      </c>
      <c r="AL2280" s="40" t="s">
        <v>2224</v>
      </c>
      <c r="AM2280" s="40" t="s">
        <v>7285</v>
      </c>
      <c r="AN2280" s="40" t="s">
        <v>5627</v>
      </c>
      <c r="AO2280" s="44"/>
    </row>
    <row r="2281">
      <c r="A2281" s="41">
        <v>262.0</v>
      </c>
      <c r="B2281" s="42">
        <v>1.67E9</v>
      </c>
      <c r="C2281" s="41">
        <v>3356.0</v>
      </c>
      <c r="D2281" s="40" t="s">
        <v>1243</v>
      </c>
      <c r="E2281" s="41">
        <v>140.0</v>
      </c>
      <c r="F2281" s="41">
        <v>35.0</v>
      </c>
      <c r="G2281" s="41">
        <v>70.0</v>
      </c>
      <c r="H2281" s="41">
        <v>-3.07733</v>
      </c>
      <c r="I2281" s="41">
        <v>10000.0</v>
      </c>
      <c r="J2281" s="41">
        <v>5000.0</v>
      </c>
      <c r="K2281" s="41">
        <v>1200.0</v>
      </c>
      <c r="L2281" s="41">
        <v>600.0</v>
      </c>
      <c r="M2281" s="41">
        <v>100.0</v>
      </c>
      <c r="N2281" s="40" t="s">
        <v>207</v>
      </c>
      <c r="O2281" s="40" t="s">
        <v>208</v>
      </c>
      <c r="P2281" s="40" t="s">
        <v>212</v>
      </c>
      <c r="Q2281" s="40" t="s">
        <v>8686</v>
      </c>
      <c r="R2281" s="40" t="b">
        <v>0</v>
      </c>
      <c r="S2281" s="40" t="s">
        <v>12879</v>
      </c>
      <c r="T2281" s="40" t="s">
        <v>212</v>
      </c>
      <c r="U2281" s="41">
        <v>0.1</v>
      </c>
      <c r="V2281" s="41">
        <v>0.9</v>
      </c>
      <c r="W2281" s="41">
        <v>0.1</v>
      </c>
      <c r="X2281" s="41">
        <v>0.5</v>
      </c>
      <c r="Y2281" s="40" t="b">
        <v>0</v>
      </c>
      <c r="Z2281" s="40" t="b">
        <v>1</v>
      </c>
      <c r="AA2281" s="40" t="b">
        <v>0</v>
      </c>
      <c r="AB2281" s="40" t="b">
        <v>0</v>
      </c>
      <c r="AC2281" s="41" t="s">
        <v>14866</v>
      </c>
      <c r="AD2281" s="41" t="s">
        <v>14867</v>
      </c>
      <c r="AE2281" s="41">
        <v>1201.393</v>
      </c>
      <c r="AF2281" s="41">
        <v>-4.04608</v>
      </c>
      <c r="AG2281" s="42">
        <v>8.54E41</v>
      </c>
      <c r="AH2281" s="51">
        <v>0.314802</v>
      </c>
      <c r="AI2281" s="40" t="s">
        <v>14868</v>
      </c>
      <c r="AJ2281" s="40" t="s">
        <v>14869</v>
      </c>
      <c r="AK2281" s="41">
        <v>4281.0</v>
      </c>
      <c r="AL2281" s="40" t="s">
        <v>2224</v>
      </c>
      <c r="AM2281" s="40" t="s">
        <v>7285</v>
      </c>
      <c r="AN2281" s="40" t="s">
        <v>5627</v>
      </c>
      <c r="AO2281" s="44"/>
    </row>
    <row r="2282">
      <c r="A2282" s="41">
        <v>83.0</v>
      </c>
      <c r="B2282" s="42">
        <v>1.67E9</v>
      </c>
      <c r="C2282" s="41">
        <v>3356.0</v>
      </c>
      <c r="D2282" s="40" t="s">
        <v>1243</v>
      </c>
      <c r="E2282" s="41">
        <v>140.0</v>
      </c>
      <c r="F2282" s="41">
        <v>35.0</v>
      </c>
      <c r="G2282" s="41">
        <v>70.0</v>
      </c>
      <c r="H2282" s="41">
        <v>-3.07733</v>
      </c>
      <c r="I2282" s="41">
        <v>10000.0</v>
      </c>
      <c r="J2282" s="41">
        <v>5000.0</v>
      </c>
      <c r="K2282" s="41">
        <v>1200.0</v>
      </c>
      <c r="L2282" s="41">
        <v>600.0</v>
      </c>
      <c r="M2282" s="41">
        <v>30.0</v>
      </c>
      <c r="N2282" s="40" t="s">
        <v>207</v>
      </c>
      <c r="O2282" s="40" t="s">
        <v>208</v>
      </c>
      <c r="P2282" s="40" t="s">
        <v>212</v>
      </c>
      <c r="Q2282" s="40" t="s">
        <v>8686</v>
      </c>
      <c r="R2282" s="40" t="b">
        <v>0</v>
      </c>
      <c r="S2282" s="40" t="s">
        <v>12879</v>
      </c>
      <c r="T2282" s="40" t="s">
        <v>212</v>
      </c>
      <c r="U2282" s="41">
        <v>0.1</v>
      </c>
      <c r="V2282" s="41">
        <v>0.9</v>
      </c>
      <c r="W2282" s="41">
        <v>0.1</v>
      </c>
      <c r="X2282" s="41">
        <v>0.6</v>
      </c>
      <c r="Y2282" s="40" t="b">
        <v>0</v>
      </c>
      <c r="Z2282" s="40" t="b">
        <v>1</v>
      </c>
      <c r="AA2282" s="40" t="b">
        <v>0</v>
      </c>
      <c r="AB2282" s="40" t="b">
        <v>0</v>
      </c>
      <c r="AC2282" s="41" t="s">
        <v>11803</v>
      </c>
      <c r="AD2282" s="41" t="s">
        <v>14870</v>
      </c>
      <c r="AE2282" s="41">
        <v>1203.339</v>
      </c>
      <c r="AF2282" s="41">
        <v>-4.04772</v>
      </c>
      <c r="AG2282" s="42">
        <v>3.48E41</v>
      </c>
      <c r="AH2282" s="51">
        <v>0.315336</v>
      </c>
      <c r="AI2282" s="40" t="s">
        <v>14871</v>
      </c>
      <c r="AJ2282" s="44" t="s">
        <v>397</v>
      </c>
      <c r="AK2282" s="41">
        <v>4448.0</v>
      </c>
      <c r="AL2282" s="40" t="s">
        <v>2224</v>
      </c>
      <c r="AM2282" s="40" t="s">
        <v>7285</v>
      </c>
      <c r="AN2282" s="40" t="s">
        <v>5643</v>
      </c>
      <c r="AO2282" s="44"/>
    </row>
    <row r="2283">
      <c r="A2283" s="41">
        <v>68.0</v>
      </c>
      <c r="B2283" s="42">
        <v>1.67E9</v>
      </c>
      <c r="C2283" s="42">
        <v>3356.0</v>
      </c>
      <c r="D2283" s="40" t="s">
        <v>1243</v>
      </c>
      <c r="E2283" s="41">
        <v>140.0</v>
      </c>
      <c r="F2283" s="41">
        <v>35.0</v>
      </c>
      <c r="G2283" s="41">
        <v>70.0</v>
      </c>
      <c r="H2283" s="41">
        <v>-3.07733</v>
      </c>
      <c r="I2283" s="41">
        <v>10000.0</v>
      </c>
      <c r="J2283" s="41">
        <v>5000.0</v>
      </c>
      <c r="K2283" s="41">
        <v>1200.0</v>
      </c>
      <c r="L2283" s="41">
        <v>600.0</v>
      </c>
      <c r="M2283" s="41">
        <v>30.0</v>
      </c>
      <c r="N2283" s="40" t="s">
        <v>207</v>
      </c>
      <c r="O2283" s="40" t="s">
        <v>1371</v>
      </c>
      <c r="P2283" s="40" t="s">
        <v>1372</v>
      </c>
      <c r="Q2283" s="40" t="s">
        <v>8686</v>
      </c>
      <c r="R2283" s="40" t="b">
        <v>0</v>
      </c>
      <c r="S2283" s="40" t="s">
        <v>12879</v>
      </c>
      <c r="T2283" s="40" t="s">
        <v>212</v>
      </c>
      <c r="U2283" s="41">
        <v>0.1</v>
      </c>
      <c r="V2283" s="41">
        <v>0.9</v>
      </c>
      <c r="W2283" s="41">
        <v>0.2</v>
      </c>
      <c r="X2283" s="41">
        <v>0.6</v>
      </c>
      <c r="Y2283" s="40" t="b">
        <v>0</v>
      </c>
      <c r="Z2283" s="40" t="b">
        <v>1</v>
      </c>
      <c r="AA2283" s="40" t="b">
        <v>0</v>
      </c>
      <c r="AB2283" s="40" t="b">
        <v>0</v>
      </c>
      <c r="AC2283" s="41" t="s">
        <v>14872</v>
      </c>
      <c r="AD2283" s="41" t="s">
        <v>14873</v>
      </c>
      <c r="AE2283" s="41">
        <v>1203.047</v>
      </c>
      <c r="AF2283" s="41">
        <v>-4.05522</v>
      </c>
      <c r="AG2283" s="42">
        <v>8.6E41</v>
      </c>
      <c r="AH2283" s="51">
        <v>0.317773</v>
      </c>
      <c r="AI2283" s="45" t="s">
        <v>14874</v>
      </c>
      <c r="AJ2283" s="45">
        <v>8.59979623928608E251</v>
      </c>
      <c r="AK2283" s="41">
        <v>4294.0</v>
      </c>
      <c r="AL2283" s="40" t="s">
        <v>2224</v>
      </c>
      <c r="AM2283" s="40" t="s">
        <v>7285</v>
      </c>
      <c r="AN2283" s="40" t="s">
        <v>5643</v>
      </c>
      <c r="AO2283" s="40"/>
    </row>
    <row r="2284">
      <c r="A2284" s="41">
        <v>81.0</v>
      </c>
      <c r="B2284" s="42">
        <v>1.67E9</v>
      </c>
      <c r="C2284" s="42">
        <v>3356.0</v>
      </c>
      <c r="D2284" s="40" t="s">
        <v>1243</v>
      </c>
      <c r="E2284" s="41">
        <v>140.0</v>
      </c>
      <c r="F2284" s="41">
        <v>35.0</v>
      </c>
      <c r="G2284" s="41">
        <v>70.0</v>
      </c>
      <c r="H2284" s="41">
        <v>-3.07733</v>
      </c>
      <c r="I2284" s="41">
        <v>10000.0</v>
      </c>
      <c r="J2284" s="41">
        <v>5000.0</v>
      </c>
      <c r="K2284" s="41">
        <v>1200.0</v>
      </c>
      <c r="L2284" s="41">
        <v>600.0</v>
      </c>
      <c r="M2284" s="41">
        <v>30.0</v>
      </c>
      <c r="N2284" s="40" t="s">
        <v>207</v>
      </c>
      <c r="O2284" s="40" t="s">
        <v>1371</v>
      </c>
      <c r="P2284" s="40" t="s">
        <v>212</v>
      </c>
      <c r="Q2284" s="40" t="s">
        <v>8686</v>
      </c>
      <c r="R2284" s="40" t="b">
        <v>0</v>
      </c>
      <c r="S2284" s="40" t="s">
        <v>12879</v>
      </c>
      <c r="T2284" s="40" t="s">
        <v>212</v>
      </c>
      <c r="U2284" s="41">
        <v>0.1</v>
      </c>
      <c r="V2284" s="41">
        <v>0.9</v>
      </c>
      <c r="W2284" s="41">
        <v>0.1</v>
      </c>
      <c r="X2284" s="41">
        <v>0.4</v>
      </c>
      <c r="Y2284" s="40" t="b">
        <v>0</v>
      </c>
      <c r="Z2284" s="40" t="b">
        <v>1</v>
      </c>
      <c r="AA2284" s="40" t="b">
        <v>0</v>
      </c>
      <c r="AB2284" s="40" t="b">
        <v>0</v>
      </c>
      <c r="AC2284" s="41" t="s">
        <v>14875</v>
      </c>
      <c r="AD2284" s="41" t="s">
        <v>14876</v>
      </c>
      <c r="AE2284" s="41">
        <v>1203.424</v>
      </c>
      <c r="AF2284" s="41">
        <v>-4.06514</v>
      </c>
      <c r="AG2284" s="42">
        <v>3.48E41</v>
      </c>
      <c r="AH2284" s="51">
        <v>0.320997</v>
      </c>
      <c r="AI2284" s="45" t="s">
        <v>14877</v>
      </c>
      <c r="AJ2284" s="44" t="s">
        <v>397</v>
      </c>
      <c r="AK2284" s="41">
        <v>6720.0</v>
      </c>
      <c r="AL2284" s="40" t="s">
        <v>2224</v>
      </c>
      <c r="AM2284" s="40" t="s">
        <v>7285</v>
      </c>
      <c r="AN2284" s="40" t="s">
        <v>5643</v>
      </c>
      <c r="AO2284" s="44"/>
    </row>
    <row r="2285">
      <c r="A2285" s="41">
        <v>171.0</v>
      </c>
      <c r="B2285" s="42">
        <v>1.67E9</v>
      </c>
      <c r="C2285" s="41">
        <v>3356.0</v>
      </c>
      <c r="D2285" s="40" t="s">
        <v>1243</v>
      </c>
      <c r="E2285" s="41">
        <v>140.0</v>
      </c>
      <c r="F2285" s="41">
        <v>35.0</v>
      </c>
      <c r="G2285" s="41">
        <v>70.0</v>
      </c>
      <c r="H2285" s="41">
        <v>-3.07733</v>
      </c>
      <c r="I2285" s="41">
        <v>10000.0</v>
      </c>
      <c r="J2285" s="41">
        <v>5000.0</v>
      </c>
      <c r="K2285" s="41">
        <v>1200.0</v>
      </c>
      <c r="L2285" s="41">
        <v>600.0</v>
      </c>
      <c r="M2285" s="41">
        <v>50.0</v>
      </c>
      <c r="N2285" s="40" t="s">
        <v>207</v>
      </c>
      <c r="O2285" s="40" t="s">
        <v>208</v>
      </c>
      <c r="P2285" s="40" t="s">
        <v>212</v>
      </c>
      <c r="Q2285" s="40" t="s">
        <v>8686</v>
      </c>
      <c r="R2285" s="40" t="b">
        <v>0</v>
      </c>
      <c r="S2285" s="40" t="s">
        <v>12879</v>
      </c>
      <c r="T2285" s="40" t="s">
        <v>212</v>
      </c>
      <c r="U2285" s="41">
        <v>0.1</v>
      </c>
      <c r="V2285" s="41">
        <v>0.9</v>
      </c>
      <c r="W2285" s="41">
        <v>0.1</v>
      </c>
      <c r="X2285" s="41">
        <v>0.4</v>
      </c>
      <c r="Y2285" s="40" t="b">
        <v>0</v>
      </c>
      <c r="Z2285" s="40" t="b">
        <v>1</v>
      </c>
      <c r="AA2285" s="40" t="b">
        <v>0</v>
      </c>
      <c r="AB2285" s="40" t="b">
        <v>0</v>
      </c>
      <c r="AC2285" s="41" t="s">
        <v>14878</v>
      </c>
      <c r="AD2285" s="41" t="s">
        <v>14879</v>
      </c>
      <c r="AE2285" s="41">
        <v>1124.1</v>
      </c>
      <c r="AF2285" s="41">
        <v>-4.07241</v>
      </c>
      <c r="AG2285" s="42">
        <v>9.74E41</v>
      </c>
      <c r="AH2285" s="51">
        <v>0.323358</v>
      </c>
      <c r="AI2285" s="40" t="s">
        <v>14880</v>
      </c>
      <c r="AJ2285" s="44" t="s">
        <v>397</v>
      </c>
      <c r="AK2285" s="41">
        <v>10000.0</v>
      </c>
      <c r="AL2285" s="40" t="s">
        <v>216</v>
      </c>
      <c r="AM2285" s="40" t="s">
        <v>7285</v>
      </c>
      <c r="AN2285" s="40" t="s">
        <v>5627</v>
      </c>
      <c r="AO2285" s="44"/>
    </row>
    <row r="2286">
      <c r="A2286" s="41">
        <v>240.0</v>
      </c>
      <c r="B2286" s="42">
        <v>1.67E9</v>
      </c>
      <c r="C2286" s="41">
        <v>3356.0</v>
      </c>
      <c r="D2286" s="40" t="s">
        <v>1243</v>
      </c>
      <c r="E2286" s="41">
        <v>140.0</v>
      </c>
      <c r="F2286" s="41">
        <v>35.0</v>
      </c>
      <c r="G2286" s="41">
        <v>70.0</v>
      </c>
      <c r="H2286" s="41">
        <v>-3.07733</v>
      </c>
      <c r="I2286" s="41">
        <v>10000.0</v>
      </c>
      <c r="J2286" s="41">
        <v>5000.0</v>
      </c>
      <c r="K2286" s="41">
        <v>1200.0</v>
      </c>
      <c r="L2286" s="41">
        <v>600.0</v>
      </c>
      <c r="M2286" s="41">
        <v>100.0</v>
      </c>
      <c r="N2286" s="40" t="s">
        <v>207</v>
      </c>
      <c r="O2286" s="40" t="s">
        <v>208</v>
      </c>
      <c r="P2286" s="40" t="s">
        <v>1372</v>
      </c>
      <c r="Q2286" s="40" t="s">
        <v>8686</v>
      </c>
      <c r="R2286" s="40" t="b">
        <v>0</v>
      </c>
      <c r="S2286" s="40" t="s">
        <v>211</v>
      </c>
      <c r="T2286" s="40" t="s">
        <v>212</v>
      </c>
      <c r="U2286" s="41">
        <v>0.1</v>
      </c>
      <c r="V2286" s="41">
        <v>0.9</v>
      </c>
      <c r="W2286" s="41">
        <v>0.3</v>
      </c>
      <c r="X2286" s="41">
        <v>0.4</v>
      </c>
      <c r="Y2286" s="40" t="b">
        <v>0</v>
      </c>
      <c r="Z2286" s="40" t="b">
        <v>1</v>
      </c>
      <c r="AA2286" s="40" t="b">
        <v>0</v>
      </c>
      <c r="AB2286" s="40" t="b">
        <v>0</v>
      </c>
      <c r="AC2286" s="41" t="s">
        <v>14881</v>
      </c>
      <c r="AD2286" s="41" t="s">
        <v>14882</v>
      </c>
      <c r="AE2286" s="41">
        <v>1201.642</v>
      </c>
      <c r="AF2286" s="41">
        <v>-4.07567</v>
      </c>
      <c r="AG2286" s="42">
        <v>1.39E42</v>
      </c>
      <c r="AH2286" s="51">
        <v>0.324419</v>
      </c>
      <c r="AI2286" s="40" t="s">
        <v>14883</v>
      </c>
      <c r="AJ2286" s="40" t="s">
        <v>14884</v>
      </c>
      <c r="AK2286" s="41">
        <v>5705.0</v>
      </c>
      <c r="AL2286" s="40" t="s">
        <v>2224</v>
      </c>
      <c r="AM2286" s="40" t="s">
        <v>7285</v>
      </c>
      <c r="AN2286" s="40" t="s">
        <v>5627</v>
      </c>
      <c r="AO2286" s="44"/>
    </row>
    <row r="2287">
      <c r="A2287" s="41">
        <v>64.0</v>
      </c>
      <c r="B2287" s="42">
        <v>1.67E9</v>
      </c>
      <c r="C2287" s="42">
        <v>3356.0</v>
      </c>
      <c r="D2287" s="40" t="s">
        <v>1243</v>
      </c>
      <c r="E2287" s="41">
        <v>140.0</v>
      </c>
      <c r="F2287" s="41">
        <v>35.0</v>
      </c>
      <c r="G2287" s="41">
        <v>70.0</v>
      </c>
      <c r="H2287" s="41">
        <v>-3.07733</v>
      </c>
      <c r="I2287" s="41">
        <v>10000.0</v>
      </c>
      <c r="J2287" s="41">
        <v>5000.0</v>
      </c>
      <c r="K2287" s="41">
        <v>1200.0</v>
      </c>
      <c r="L2287" s="41">
        <v>600.0</v>
      </c>
      <c r="M2287" s="41">
        <v>30.0</v>
      </c>
      <c r="N2287" s="40" t="s">
        <v>207</v>
      </c>
      <c r="O2287" s="40" t="s">
        <v>1371</v>
      </c>
      <c r="P2287" s="40" t="s">
        <v>1372</v>
      </c>
      <c r="Q2287" s="40" t="s">
        <v>8686</v>
      </c>
      <c r="R2287" s="40" t="b">
        <v>0</v>
      </c>
      <c r="S2287" s="40" t="s">
        <v>12879</v>
      </c>
      <c r="T2287" s="40" t="s">
        <v>212</v>
      </c>
      <c r="U2287" s="41">
        <v>0.1</v>
      </c>
      <c r="V2287" s="41">
        <v>0.9</v>
      </c>
      <c r="W2287" s="41">
        <v>0.1</v>
      </c>
      <c r="X2287" s="41">
        <v>0.5</v>
      </c>
      <c r="Y2287" s="40" t="b">
        <v>0</v>
      </c>
      <c r="Z2287" s="40" t="b">
        <v>1</v>
      </c>
      <c r="AA2287" s="40" t="b">
        <v>0</v>
      </c>
      <c r="AB2287" s="40" t="b">
        <v>0</v>
      </c>
      <c r="AC2287" s="41" t="s">
        <v>14885</v>
      </c>
      <c r="AD2287" s="41" t="s">
        <v>14886</v>
      </c>
      <c r="AE2287" s="41">
        <v>1203.04</v>
      </c>
      <c r="AF2287" s="41">
        <v>-4.07749</v>
      </c>
      <c r="AG2287" s="42">
        <v>1.1E42</v>
      </c>
      <c r="AH2287" s="51">
        <v>0.32501</v>
      </c>
      <c r="AI2287" s="45" t="s">
        <v>14887</v>
      </c>
      <c r="AJ2287" s="44" t="s">
        <v>397</v>
      </c>
      <c r="AK2287" s="41">
        <v>5503.0</v>
      </c>
      <c r="AL2287" s="40" t="s">
        <v>2224</v>
      </c>
      <c r="AM2287" s="40" t="s">
        <v>7285</v>
      </c>
      <c r="AN2287" s="40" t="s">
        <v>5643</v>
      </c>
      <c r="AO2287" s="44"/>
    </row>
    <row r="2288">
      <c r="A2288" s="41">
        <v>246.0</v>
      </c>
      <c r="B2288" s="42">
        <v>1.67E9</v>
      </c>
      <c r="C2288" s="41">
        <v>3356.0</v>
      </c>
      <c r="D2288" s="40" t="s">
        <v>1243</v>
      </c>
      <c r="E2288" s="41">
        <v>140.0</v>
      </c>
      <c r="F2288" s="41">
        <v>35.0</v>
      </c>
      <c r="G2288" s="41">
        <v>70.0</v>
      </c>
      <c r="H2288" s="41">
        <v>-3.07733</v>
      </c>
      <c r="I2288" s="41">
        <v>10000.0</v>
      </c>
      <c r="J2288" s="41">
        <v>5000.0</v>
      </c>
      <c r="K2288" s="41">
        <v>1200.0</v>
      </c>
      <c r="L2288" s="41">
        <v>600.0</v>
      </c>
      <c r="M2288" s="41">
        <v>100.0</v>
      </c>
      <c r="N2288" s="40" t="s">
        <v>207</v>
      </c>
      <c r="O2288" s="40" t="s">
        <v>208</v>
      </c>
      <c r="P2288" s="40" t="s">
        <v>1372</v>
      </c>
      <c r="Q2288" s="40" t="s">
        <v>8686</v>
      </c>
      <c r="R2288" s="40" t="b">
        <v>0</v>
      </c>
      <c r="S2288" s="40" t="s">
        <v>12879</v>
      </c>
      <c r="T2288" s="40" t="s">
        <v>212</v>
      </c>
      <c r="U2288" s="41">
        <v>0.1</v>
      </c>
      <c r="V2288" s="41">
        <v>0.9</v>
      </c>
      <c r="W2288" s="41">
        <v>0.2</v>
      </c>
      <c r="X2288" s="41">
        <v>0.4</v>
      </c>
      <c r="Y2288" s="40" t="b">
        <v>0</v>
      </c>
      <c r="Z2288" s="40" t="b">
        <v>1</v>
      </c>
      <c r="AA2288" s="40" t="b">
        <v>0</v>
      </c>
      <c r="AB2288" s="40" t="b">
        <v>0</v>
      </c>
      <c r="AC2288" s="41" t="s">
        <v>14888</v>
      </c>
      <c r="AD2288" s="41" t="s">
        <v>14889</v>
      </c>
      <c r="AE2288" s="41">
        <v>1201.428</v>
      </c>
      <c r="AF2288" s="41">
        <v>-4.08064</v>
      </c>
      <c r="AG2288" s="42">
        <v>8.63E41</v>
      </c>
      <c r="AH2288" s="51">
        <v>0.326033</v>
      </c>
      <c r="AI2288" s="40" t="s">
        <v>14890</v>
      </c>
      <c r="AJ2288" s="40" t="s">
        <v>14891</v>
      </c>
      <c r="AK2288" s="41">
        <v>5422.0</v>
      </c>
      <c r="AL2288" s="40" t="s">
        <v>2224</v>
      </c>
      <c r="AM2288" s="40" t="s">
        <v>7285</v>
      </c>
      <c r="AN2288" s="40" t="s">
        <v>5627</v>
      </c>
      <c r="AO2288" s="44"/>
    </row>
    <row r="2289">
      <c r="A2289" s="41">
        <v>237.0</v>
      </c>
      <c r="B2289" s="42">
        <v>1.67E9</v>
      </c>
      <c r="C2289" s="41">
        <v>3356.0</v>
      </c>
      <c r="D2289" s="40" t="s">
        <v>1243</v>
      </c>
      <c r="E2289" s="41">
        <v>140.0</v>
      </c>
      <c r="F2289" s="41">
        <v>35.0</v>
      </c>
      <c r="G2289" s="41">
        <v>70.0</v>
      </c>
      <c r="H2289" s="41">
        <v>-3.07733</v>
      </c>
      <c r="I2289" s="41">
        <v>10000.0</v>
      </c>
      <c r="J2289" s="41">
        <v>5000.0</v>
      </c>
      <c r="K2289" s="41">
        <v>1200.0</v>
      </c>
      <c r="L2289" s="41">
        <v>600.0</v>
      </c>
      <c r="M2289" s="41">
        <v>100.0</v>
      </c>
      <c r="N2289" s="40" t="s">
        <v>207</v>
      </c>
      <c r="O2289" s="40" t="s">
        <v>208</v>
      </c>
      <c r="P2289" s="40" t="s">
        <v>1372</v>
      </c>
      <c r="Q2289" s="40" t="s">
        <v>8686</v>
      </c>
      <c r="R2289" s="40" t="b">
        <v>0</v>
      </c>
      <c r="S2289" s="40" t="s">
        <v>211</v>
      </c>
      <c r="T2289" s="40" t="s">
        <v>212</v>
      </c>
      <c r="U2289" s="41">
        <v>0.1</v>
      </c>
      <c r="V2289" s="41">
        <v>0.9</v>
      </c>
      <c r="W2289" s="41">
        <v>0.2</v>
      </c>
      <c r="X2289" s="41">
        <v>0.4</v>
      </c>
      <c r="Y2289" s="40" t="b">
        <v>0</v>
      </c>
      <c r="Z2289" s="40" t="b">
        <v>1</v>
      </c>
      <c r="AA2289" s="40" t="b">
        <v>0</v>
      </c>
      <c r="AB2289" s="40" t="b">
        <v>0</v>
      </c>
      <c r="AC2289" s="41" t="s">
        <v>14316</v>
      </c>
      <c r="AD2289" s="41" t="s">
        <v>14892</v>
      </c>
      <c r="AE2289" s="41">
        <v>1201.417</v>
      </c>
      <c r="AF2289" s="41">
        <v>-4.08358</v>
      </c>
      <c r="AG2289" s="42">
        <v>1.21E42</v>
      </c>
      <c r="AH2289" s="51">
        <v>0.326989</v>
      </c>
      <c r="AI2289" s="40" t="s">
        <v>14893</v>
      </c>
      <c r="AJ2289" s="40" t="s">
        <v>14894</v>
      </c>
      <c r="AK2289" s="41">
        <v>5693.0</v>
      </c>
      <c r="AL2289" s="40" t="s">
        <v>2224</v>
      </c>
      <c r="AM2289" s="40" t="s">
        <v>7285</v>
      </c>
      <c r="AN2289" s="40" t="s">
        <v>5627</v>
      </c>
      <c r="AO2289" s="44"/>
    </row>
    <row r="2290">
      <c r="A2290" s="41">
        <v>167.0</v>
      </c>
      <c r="B2290" s="42">
        <v>1.67E9</v>
      </c>
      <c r="C2290" s="42">
        <v>3356.0</v>
      </c>
      <c r="D2290" s="40" t="s">
        <v>1243</v>
      </c>
      <c r="E2290" s="41">
        <v>140.0</v>
      </c>
      <c r="F2290" s="41">
        <v>35.0</v>
      </c>
      <c r="G2290" s="41">
        <v>70.0</v>
      </c>
      <c r="H2290" s="41">
        <v>-3.07733</v>
      </c>
      <c r="I2290" s="41">
        <v>10000.0</v>
      </c>
      <c r="J2290" s="41">
        <v>5000.0</v>
      </c>
      <c r="K2290" s="41">
        <v>1200.0</v>
      </c>
      <c r="L2290" s="41">
        <v>600.0</v>
      </c>
      <c r="M2290" s="41">
        <v>50.0</v>
      </c>
      <c r="N2290" s="40" t="s">
        <v>207</v>
      </c>
      <c r="O2290" s="40" t="s">
        <v>1371</v>
      </c>
      <c r="P2290" s="40" t="s">
        <v>212</v>
      </c>
      <c r="Q2290" s="40" t="s">
        <v>8686</v>
      </c>
      <c r="R2290" s="40" t="b">
        <v>0</v>
      </c>
      <c r="S2290" s="40" t="s">
        <v>211</v>
      </c>
      <c r="T2290" s="40" t="s">
        <v>212</v>
      </c>
      <c r="U2290" s="41">
        <v>0.1</v>
      </c>
      <c r="V2290" s="41">
        <v>0.9</v>
      </c>
      <c r="W2290" s="41">
        <v>0.2</v>
      </c>
      <c r="X2290" s="41">
        <v>0.6</v>
      </c>
      <c r="Y2290" s="40" t="b">
        <v>0</v>
      </c>
      <c r="Z2290" s="40" t="b">
        <v>1</v>
      </c>
      <c r="AA2290" s="40" t="b">
        <v>0</v>
      </c>
      <c r="AB2290" s="40" t="b">
        <v>0</v>
      </c>
      <c r="AC2290" s="41" t="s">
        <v>14895</v>
      </c>
      <c r="AD2290" s="41" t="s">
        <v>14896</v>
      </c>
      <c r="AE2290" s="41">
        <v>1202.622</v>
      </c>
      <c r="AF2290" s="41">
        <v>-4.09437</v>
      </c>
      <c r="AG2290" s="42">
        <v>1.57E41</v>
      </c>
      <c r="AH2290" s="51">
        <v>0.330494</v>
      </c>
      <c r="AI2290" s="45" t="s">
        <v>14897</v>
      </c>
      <c r="AJ2290" s="40" t="s">
        <v>14898</v>
      </c>
      <c r="AK2290" s="41">
        <v>2934.0</v>
      </c>
      <c r="AL2290" s="40" t="s">
        <v>2224</v>
      </c>
      <c r="AM2290" s="40" t="s">
        <v>7285</v>
      </c>
      <c r="AN2290" s="40" t="s">
        <v>5643</v>
      </c>
      <c r="AO2290" s="44"/>
    </row>
    <row r="2291">
      <c r="A2291" s="41">
        <v>261.0</v>
      </c>
      <c r="B2291" s="42">
        <v>1.67E9</v>
      </c>
      <c r="C2291" s="41">
        <v>3356.0</v>
      </c>
      <c r="D2291" s="40" t="s">
        <v>1243</v>
      </c>
      <c r="E2291" s="41">
        <v>140.0</v>
      </c>
      <c r="F2291" s="41">
        <v>35.0</v>
      </c>
      <c r="G2291" s="41">
        <v>70.0</v>
      </c>
      <c r="H2291" s="41">
        <v>-3.07733</v>
      </c>
      <c r="I2291" s="41">
        <v>10000.0</v>
      </c>
      <c r="J2291" s="41">
        <v>5000.0</v>
      </c>
      <c r="K2291" s="41">
        <v>1200.0</v>
      </c>
      <c r="L2291" s="41">
        <v>600.0</v>
      </c>
      <c r="M2291" s="41">
        <v>100.0</v>
      </c>
      <c r="N2291" s="40" t="s">
        <v>207</v>
      </c>
      <c r="O2291" s="40" t="s">
        <v>208</v>
      </c>
      <c r="P2291" s="40" t="s">
        <v>212</v>
      </c>
      <c r="Q2291" s="40" t="s">
        <v>8686</v>
      </c>
      <c r="R2291" s="40" t="b">
        <v>0</v>
      </c>
      <c r="S2291" s="40" t="s">
        <v>12879</v>
      </c>
      <c r="T2291" s="40" t="s">
        <v>212</v>
      </c>
      <c r="U2291" s="41">
        <v>0.1</v>
      </c>
      <c r="V2291" s="41">
        <v>0.9</v>
      </c>
      <c r="W2291" s="41">
        <v>0.1</v>
      </c>
      <c r="X2291" s="41">
        <v>0.4</v>
      </c>
      <c r="Y2291" s="40" t="b">
        <v>0</v>
      </c>
      <c r="Z2291" s="40" t="b">
        <v>1</v>
      </c>
      <c r="AA2291" s="40" t="b">
        <v>0</v>
      </c>
      <c r="AB2291" s="40" t="b">
        <v>0</v>
      </c>
      <c r="AC2291" s="41" t="s">
        <v>14899</v>
      </c>
      <c r="AD2291" s="41" t="s">
        <v>5370</v>
      </c>
      <c r="AE2291" s="41">
        <v>1201.316</v>
      </c>
      <c r="AF2291" s="41">
        <v>-4.10959</v>
      </c>
      <c r="AG2291" s="42">
        <v>1.63E41</v>
      </c>
      <c r="AH2291" s="51">
        <v>0.335441</v>
      </c>
      <c r="AI2291" s="40" t="s">
        <v>14900</v>
      </c>
      <c r="AJ2291" s="40" t="s">
        <v>14901</v>
      </c>
      <c r="AK2291" s="41">
        <v>5344.0</v>
      </c>
      <c r="AL2291" s="40" t="s">
        <v>2224</v>
      </c>
      <c r="AM2291" s="40" t="s">
        <v>7285</v>
      </c>
      <c r="AN2291" s="40" t="s">
        <v>5627</v>
      </c>
      <c r="AO2291" s="44"/>
    </row>
    <row r="2292">
      <c r="A2292" s="41">
        <v>177.0</v>
      </c>
      <c r="B2292" s="42">
        <v>1.67E9</v>
      </c>
      <c r="C2292" s="42">
        <v>3356.0</v>
      </c>
      <c r="D2292" s="40" t="s">
        <v>1243</v>
      </c>
      <c r="E2292" s="41">
        <v>140.0</v>
      </c>
      <c r="F2292" s="41">
        <v>35.0</v>
      </c>
      <c r="G2292" s="41">
        <v>70.0</v>
      </c>
      <c r="H2292" s="41">
        <v>-3.07733</v>
      </c>
      <c r="I2292" s="41">
        <v>10000.0</v>
      </c>
      <c r="J2292" s="41">
        <v>5000.0</v>
      </c>
      <c r="K2292" s="41">
        <v>1200.0</v>
      </c>
      <c r="L2292" s="41">
        <v>600.0</v>
      </c>
      <c r="M2292" s="41">
        <v>50.0</v>
      </c>
      <c r="N2292" s="40" t="s">
        <v>207</v>
      </c>
      <c r="O2292" s="40" t="s">
        <v>1371</v>
      </c>
      <c r="P2292" s="40" t="s">
        <v>212</v>
      </c>
      <c r="Q2292" s="40" t="s">
        <v>8686</v>
      </c>
      <c r="R2292" s="40" t="b">
        <v>0</v>
      </c>
      <c r="S2292" s="40" t="s">
        <v>12879</v>
      </c>
      <c r="T2292" s="40" t="s">
        <v>212</v>
      </c>
      <c r="U2292" s="41">
        <v>0.1</v>
      </c>
      <c r="V2292" s="41">
        <v>0.9</v>
      </c>
      <c r="W2292" s="41">
        <v>0.3</v>
      </c>
      <c r="X2292" s="41">
        <v>0.4</v>
      </c>
      <c r="Y2292" s="40" t="b">
        <v>0</v>
      </c>
      <c r="Z2292" s="40" t="b">
        <v>1</v>
      </c>
      <c r="AA2292" s="40" t="b">
        <v>0</v>
      </c>
      <c r="AB2292" s="40" t="b">
        <v>0</v>
      </c>
      <c r="AC2292" s="41" t="s">
        <v>14902</v>
      </c>
      <c r="AD2292" s="41" t="s">
        <v>14903</v>
      </c>
      <c r="AE2292" s="41">
        <v>1203.581</v>
      </c>
      <c r="AF2292" s="41">
        <v>-4.111</v>
      </c>
      <c r="AG2292" s="42">
        <v>1.11E41</v>
      </c>
      <c r="AH2292" s="51">
        <v>0.335898</v>
      </c>
      <c r="AI2292" s="45" t="s">
        <v>14904</v>
      </c>
      <c r="AJ2292" s="40" t="s">
        <v>14905</v>
      </c>
      <c r="AK2292" s="41">
        <v>4137.0</v>
      </c>
      <c r="AL2292" s="40" t="s">
        <v>2224</v>
      </c>
      <c r="AM2292" s="40" t="s">
        <v>7285</v>
      </c>
      <c r="AN2292" s="40" t="s">
        <v>5643</v>
      </c>
      <c r="AO2292" s="40"/>
    </row>
    <row r="2293">
      <c r="A2293" s="41">
        <v>58.0</v>
      </c>
      <c r="B2293" s="42">
        <v>1.67E9</v>
      </c>
      <c r="C2293" s="42">
        <v>3356.0</v>
      </c>
      <c r="D2293" s="40" t="s">
        <v>1243</v>
      </c>
      <c r="E2293" s="41">
        <v>140.0</v>
      </c>
      <c r="F2293" s="41">
        <v>35.0</v>
      </c>
      <c r="G2293" s="41">
        <v>70.0</v>
      </c>
      <c r="H2293" s="41">
        <v>-3.07733</v>
      </c>
      <c r="I2293" s="41">
        <v>10000.0</v>
      </c>
      <c r="J2293" s="41">
        <v>5000.0</v>
      </c>
      <c r="K2293" s="41">
        <v>1200.0</v>
      </c>
      <c r="L2293" s="41">
        <v>600.0</v>
      </c>
      <c r="M2293" s="41">
        <v>30.0</v>
      </c>
      <c r="N2293" s="40" t="s">
        <v>207</v>
      </c>
      <c r="O2293" s="40" t="s">
        <v>1371</v>
      </c>
      <c r="P2293" s="40" t="s">
        <v>1372</v>
      </c>
      <c r="Q2293" s="40" t="s">
        <v>8686</v>
      </c>
      <c r="R2293" s="40" t="b">
        <v>0</v>
      </c>
      <c r="S2293" s="40" t="s">
        <v>211</v>
      </c>
      <c r="T2293" s="40" t="s">
        <v>212</v>
      </c>
      <c r="U2293" s="41">
        <v>0.1</v>
      </c>
      <c r="V2293" s="41">
        <v>0.9</v>
      </c>
      <c r="W2293" s="41">
        <v>0.2</v>
      </c>
      <c r="X2293" s="41">
        <v>0.5</v>
      </c>
      <c r="Y2293" s="40" t="b">
        <v>0</v>
      </c>
      <c r="Z2293" s="40" t="b">
        <v>1</v>
      </c>
      <c r="AA2293" s="40" t="b">
        <v>0</v>
      </c>
      <c r="AB2293" s="40" t="b">
        <v>0</v>
      </c>
      <c r="AC2293" s="41" t="s">
        <v>14906</v>
      </c>
      <c r="AD2293" s="41" t="s">
        <v>14907</v>
      </c>
      <c r="AE2293" s="41">
        <v>1203.083</v>
      </c>
      <c r="AF2293" s="41">
        <v>-4.11307</v>
      </c>
      <c r="AG2293" s="42">
        <v>1.22E42</v>
      </c>
      <c r="AH2293" s="51">
        <v>0.336573</v>
      </c>
      <c r="AI2293" s="45" t="s">
        <v>14908</v>
      </c>
      <c r="AJ2293" s="45">
        <v>1.21910664162067E257</v>
      </c>
      <c r="AK2293" s="41">
        <v>5651.0</v>
      </c>
      <c r="AL2293" s="40" t="s">
        <v>2224</v>
      </c>
      <c r="AM2293" s="40" t="s">
        <v>7285</v>
      </c>
      <c r="AN2293" s="40" t="s">
        <v>5643</v>
      </c>
      <c r="AO2293" s="44"/>
    </row>
    <row r="2294">
      <c r="A2294" s="41">
        <v>194.0</v>
      </c>
      <c r="B2294" s="42">
        <v>1.67E9</v>
      </c>
      <c r="C2294" s="41">
        <v>3356.0</v>
      </c>
      <c r="D2294" s="40" t="s">
        <v>1243</v>
      </c>
      <c r="E2294" s="41">
        <v>140.0</v>
      </c>
      <c r="F2294" s="41">
        <v>35.0</v>
      </c>
      <c r="G2294" s="41">
        <v>70.0</v>
      </c>
      <c r="H2294" s="41">
        <v>-3.07733</v>
      </c>
      <c r="I2294" s="41">
        <v>10000.0</v>
      </c>
      <c r="J2294" s="41">
        <v>5000.0</v>
      </c>
      <c r="K2294" s="41">
        <v>1200.0</v>
      </c>
      <c r="L2294" s="41">
        <v>600.0</v>
      </c>
      <c r="M2294" s="41">
        <v>100.0</v>
      </c>
      <c r="N2294" s="40" t="s">
        <v>207</v>
      </c>
      <c r="O2294" s="40" t="s">
        <v>208</v>
      </c>
      <c r="P2294" s="40" t="s">
        <v>209</v>
      </c>
      <c r="Q2294" s="40" t="s">
        <v>8686</v>
      </c>
      <c r="R2294" s="40" t="b">
        <v>0</v>
      </c>
      <c r="S2294" s="40" t="s">
        <v>12879</v>
      </c>
      <c r="T2294" s="40" t="s">
        <v>212</v>
      </c>
      <c r="U2294" s="41">
        <v>0.1</v>
      </c>
      <c r="V2294" s="41">
        <v>0.9</v>
      </c>
      <c r="W2294" s="41">
        <v>0.2</v>
      </c>
      <c r="X2294" s="41">
        <v>0.6</v>
      </c>
      <c r="Y2294" s="40" t="b">
        <v>0</v>
      </c>
      <c r="Z2294" s="40" t="b">
        <v>1</v>
      </c>
      <c r="AA2294" s="40" t="b">
        <v>0</v>
      </c>
      <c r="AB2294" s="40" t="b">
        <v>0</v>
      </c>
      <c r="AC2294" s="41" t="s">
        <v>14909</v>
      </c>
      <c r="AD2294" s="41" t="s">
        <v>14910</v>
      </c>
      <c r="AE2294" s="41">
        <v>1201.498</v>
      </c>
      <c r="AF2294" s="41">
        <v>-4.11715</v>
      </c>
      <c r="AG2294" s="42">
        <v>1.04E42</v>
      </c>
      <c r="AH2294" s="51">
        <v>0.337899</v>
      </c>
      <c r="AI2294" s="40" t="s">
        <v>14911</v>
      </c>
      <c r="AJ2294" s="40" t="s">
        <v>14912</v>
      </c>
      <c r="AK2294" s="41">
        <v>3563.0</v>
      </c>
      <c r="AL2294" s="40" t="s">
        <v>2224</v>
      </c>
      <c r="AM2294" s="40" t="s">
        <v>7285</v>
      </c>
      <c r="AN2294" s="40" t="s">
        <v>5627</v>
      </c>
      <c r="AO2294" s="44"/>
    </row>
    <row r="2295">
      <c r="A2295" s="41">
        <v>167.0</v>
      </c>
      <c r="B2295" s="42">
        <v>1.67E9</v>
      </c>
      <c r="C2295" s="41">
        <v>3356.0</v>
      </c>
      <c r="D2295" s="40" t="s">
        <v>1243</v>
      </c>
      <c r="E2295" s="41">
        <v>140.0</v>
      </c>
      <c r="F2295" s="41">
        <v>35.0</v>
      </c>
      <c r="G2295" s="41">
        <v>70.0</v>
      </c>
      <c r="H2295" s="41">
        <v>-3.07733</v>
      </c>
      <c r="I2295" s="41">
        <v>10000.0</v>
      </c>
      <c r="J2295" s="41">
        <v>5000.0</v>
      </c>
      <c r="K2295" s="41">
        <v>1200.0</v>
      </c>
      <c r="L2295" s="41">
        <v>600.0</v>
      </c>
      <c r="M2295" s="41">
        <v>50.0</v>
      </c>
      <c r="N2295" s="40" t="s">
        <v>207</v>
      </c>
      <c r="O2295" s="40" t="s">
        <v>208</v>
      </c>
      <c r="P2295" s="40" t="s">
        <v>212</v>
      </c>
      <c r="Q2295" s="40" t="s">
        <v>8686</v>
      </c>
      <c r="R2295" s="40" t="b">
        <v>0</v>
      </c>
      <c r="S2295" s="40" t="s">
        <v>211</v>
      </c>
      <c r="T2295" s="40" t="s">
        <v>212</v>
      </c>
      <c r="U2295" s="41">
        <v>0.1</v>
      </c>
      <c r="V2295" s="41">
        <v>0.9</v>
      </c>
      <c r="W2295" s="41">
        <v>0.2</v>
      </c>
      <c r="X2295" s="41">
        <v>0.6</v>
      </c>
      <c r="Y2295" s="40" t="b">
        <v>0</v>
      </c>
      <c r="Z2295" s="40" t="b">
        <v>1</v>
      </c>
      <c r="AA2295" s="40" t="b">
        <v>0</v>
      </c>
      <c r="AB2295" s="40" t="b">
        <v>0</v>
      </c>
      <c r="AC2295" s="41" t="s">
        <v>12606</v>
      </c>
      <c r="AD2295" s="41" t="s">
        <v>14913</v>
      </c>
      <c r="AE2295" s="41">
        <v>1201.2</v>
      </c>
      <c r="AF2295" s="41">
        <v>-4.12032</v>
      </c>
      <c r="AG2295" s="42">
        <v>1.39E42</v>
      </c>
      <c r="AH2295" s="51">
        <v>0.338929</v>
      </c>
      <c r="AI2295" s="40" t="s">
        <v>14914</v>
      </c>
      <c r="AJ2295" s="40" t="s">
        <v>14915</v>
      </c>
      <c r="AK2295" s="41">
        <v>7821.0</v>
      </c>
      <c r="AL2295" s="40" t="s">
        <v>2224</v>
      </c>
      <c r="AM2295" s="40" t="s">
        <v>7285</v>
      </c>
      <c r="AN2295" s="40" t="s">
        <v>5627</v>
      </c>
      <c r="AO2295" s="44"/>
    </row>
    <row r="2296">
      <c r="A2296" s="41">
        <v>178.0</v>
      </c>
      <c r="B2296" s="42">
        <v>1.67E9</v>
      </c>
      <c r="C2296" s="42">
        <v>3356.0</v>
      </c>
      <c r="D2296" s="40" t="s">
        <v>1243</v>
      </c>
      <c r="E2296" s="41">
        <v>140.0</v>
      </c>
      <c r="F2296" s="41">
        <v>35.0</v>
      </c>
      <c r="G2296" s="41">
        <v>70.0</v>
      </c>
      <c r="H2296" s="41">
        <v>-3.07733</v>
      </c>
      <c r="I2296" s="41">
        <v>10000.0</v>
      </c>
      <c r="J2296" s="41">
        <v>5000.0</v>
      </c>
      <c r="K2296" s="41">
        <v>1200.0</v>
      </c>
      <c r="L2296" s="41">
        <v>600.0</v>
      </c>
      <c r="M2296" s="41">
        <v>50.0</v>
      </c>
      <c r="N2296" s="40" t="s">
        <v>207</v>
      </c>
      <c r="O2296" s="40" t="s">
        <v>1371</v>
      </c>
      <c r="P2296" s="40" t="s">
        <v>212</v>
      </c>
      <c r="Q2296" s="40" t="s">
        <v>8686</v>
      </c>
      <c r="R2296" s="40" t="b">
        <v>0</v>
      </c>
      <c r="S2296" s="40" t="s">
        <v>12879</v>
      </c>
      <c r="T2296" s="40" t="s">
        <v>212</v>
      </c>
      <c r="U2296" s="41">
        <v>0.1</v>
      </c>
      <c r="V2296" s="41">
        <v>0.9</v>
      </c>
      <c r="W2296" s="41">
        <v>0.3</v>
      </c>
      <c r="X2296" s="41">
        <v>0.5</v>
      </c>
      <c r="Y2296" s="40" t="b">
        <v>0</v>
      </c>
      <c r="Z2296" s="40" t="b">
        <v>1</v>
      </c>
      <c r="AA2296" s="40" t="b">
        <v>0</v>
      </c>
      <c r="AB2296" s="40" t="b">
        <v>0</v>
      </c>
      <c r="AC2296" s="41" t="s">
        <v>14916</v>
      </c>
      <c r="AD2296" s="41" t="s">
        <v>14917</v>
      </c>
      <c r="AE2296" s="41">
        <v>1203.576</v>
      </c>
      <c r="AF2296" s="41">
        <v>-4.12296</v>
      </c>
      <c r="AG2296" s="42">
        <v>8.52E41</v>
      </c>
      <c r="AH2296" s="51">
        <v>0.339786</v>
      </c>
      <c r="AI2296" s="45" t="s">
        <v>14918</v>
      </c>
      <c r="AJ2296" s="40" t="s">
        <v>14919</v>
      </c>
      <c r="AK2296" s="41">
        <v>3245.0</v>
      </c>
      <c r="AL2296" s="40" t="s">
        <v>2224</v>
      </c>
      <c r="AM2296" s="40" t="s">
        <v>7285</v>
      </c>
      <c r="AN2296" s="40" t="s">
        <v>5643</v>
      </c>
      <c r="AO2296" s="40"/>
    </row>
    <row r="2297">
      <c r="A2297" s="41">
        <v>107.0</v>
      </c>
      <c r="B2297" s="42">
        <v>1.67E9</v>
      </c>
      <c r="C2297" s="42">
        <v>3356.0</v>
      </c>
      <c r="D2297" s="40" t="s">
        <v>1243</v>
      </c>
      <c r="E2297" s="41">
        <v>140.0</v>
      </c>
      <c r="F2297" s="41">
        <v>35.0</v>
      </c>
      <c r="G2297" s="41">
        <v>70.0</v>
      </c>
      <c r="H2297" s="41">
        <v>-3.07733</v>
      </c>
      <c r="I2297" s="41">
        <v>10000.0</v>
      </c>
      <c r="J2297" s="41">
        <v>5000.0</v>
      </c>
      <c r="K2297" s="41">
        <v>1200.0</v>
      </c>
      <c r="L2297" s="41">
        <v>600.0</v>
      </c>
      <c r="M2297" s="41">
        <v>50.0</v>
      </c>
      <c r="N2297" s="40" t="s">
        <v>207</v>
      </c>
      <c r="O2297" s="40" t="s">
        <v>1371</v>
      </c>
      <c r="P2297" s="40" t="s">
        <v>209</v>
      </c>
      <c r="Q2297" s="40" t="s">
        <v>8686</v>
      </c>
      <c r="R2297" s="40" t="b">
        <v>0</v>
      </c>
      <c r="S2297" s="40" t="s">
        <v>12879</v>
      </c>
      <c r="T2297" s="40" t="s">
        <v>212</v>
      </c>
      <c r="U2297" s="41">
        <v>0.1</v>
      </c>
      <c r="V2297" s="41">
        <v>0.9</v>
      </c>
      <c r="W2297" s="41">
        <v>0.3</v>
      </c>
      <c r="X2297" s="41">
        <v>0.6</v>
      </c>
      <c r="Y2297" s="40" t="b">
        <v>0</v>
      </c>
      <c r="Z2297" s="40" t="b">
        <v>1</v>
      </c>
      <c r="AA2297" s="40" t="b">
        <v>0</v>
      </c>
      <c r="AB2297" s="40" t="b">
        <v>0</v>
      </c>
      <c r="AC2297" s="41" t="s">
        <v>14920</v>
      </c>
      <c r="AD2297" s="41" t="s">
        <v>14921</v>
      </c>
      <c r="AE2297" s="41">
        <v>1203.076</v>
      </c>
      <c r="AF2297" s="41">
        <v>-4.13294</v>
      </c>
      <c r="AG2297" s="42">
        <v>1.04E42</v>
      </c>
      <c r="AH2297" s="51">
        <v>0.343028</v>
      </c>
      <c r="AI2297" s="45" t="s">
        <v>14922</v>
      </c>
      <c r="AJ2297" s="40" t="s">
        <v>14923</v>
      </c>
      <c r="AK2297" s="41">
        <v>2828.0</v>
      </c>
      <c r="AL2297" s="40" t="s">
        <v>2224</v>
      </c>
      <c r="AM2297" s="40" t="s">
        <v>7285</v>
      </c>
      <c r="AN2297" s="40" t="s">
        <v>5643</v>
      </c>
      <c r="AO2297" s="44"/>
    </row>
    <row r="2298">
      <c r="A2298" s="41">
        <v>75.0</v>
      </c>
      <c r="B2298" s="42">
        <v>1.67E9</v>
      </c>
      <c r="C2298" s="41">
        <v>3356.0</v>
      </c>
      <c r="D2298" s="40" t="s">
        <v>1243</v>
      </c>
      <c r="E2298" s="41">
        <v>140.0</v>
      </c>
      <c r="F2298" s="41">
        <v>35.0</v>
      </c>
      <c r="G2298" s="41">
        <v>70.0</v>
      </c>
      <c r="H2298" s="41">
        <v>-3.07733</v>
      </c>
      <c r="I2298" s="41">
        <v>10000.0</v>
      </c>
      <c r="J2298" s="41">
        <v>5000.0</v>
      </c>
      <c r="K2298" s="41">
        <v>1200.0</v>
      </c>
      <c r="L2298" s="41">
        <v>600.0</v>
      </c>
      <c r="M2298" s="41">
        <v>30.0</v>
      </c>
      <c r="N2298" s="40" t="s">
        <v>207</v>
      </c>
      <c r="O2298" s="40" t="s">
        <v>208</v>
      </c>
      <c r="P2298" s="40" t="s">
        <v>212</v>
      </c>
      <c r="Q2298" s="40" t="s">
        <v>8686</v>
      </c>
      <c r="R2298" s="40" t="b">
        <v>0</v>
      </c>
      <c r="S2298" s="40" t="s">
        <v>211</v>
      </c>
      <c r="T2298" s="40" t="s">
        <v>212</v>
      </c>
      <c r="U2298" s="41">
        <v>0.1</v>
      </c>
      <c r="V2298" s="41">
        <v>0.9</v>
      </c>
      <c r="W2298" s="41">
        <v>0.2</v>
      </c>
      <c r="X2298" s="41">
        <v>0.4</v>
      </c>
      <c r="Y2298" s="40" t="b">
        <v>0</v>
      </c>
      <c r="Z2298" s="40" t="b">
        <v>1</v>
      </c>
      <c r="AA2298" s="40" t="b">
        <v>0</v>
      </c>
      <c r="AB2298" s="40" t="b">
        <v>0</v>
      </c>
      <c r="AC2298" s="41" t="s">
        <v>14924</v>
      </c>
      <c r="AD2298" s="41" t="s">
        <v>14925</v>
      </c>
      <c r="AE2298" s="41">
        <v>1054.159</v>
      </c>
      <c r="AF2298" s="41">
        <v>-4.1498</v>
      </c>
      <c r="AG2298" s="42">
        <v>9.93E41</v>
      </c>
      <c r="AH2298" s="51">
        <v>0.348507</v>
      </c>
      <c r="AI2298" s="40" t="s">
        <v>14926</v>
      </c>
      <c r="AJ2298" s="45">
        <v>9.92891763029199E251</v>
      </c>
      <c r="AK2298" s="41">
        <v>6427.0</v>
      </c>
      <c r="AL2298" s="40" t="s">
        <v>7372</v>
      </c>
      <c r="AM2298" s="40" t="s">
        <v>7285</v>
      </c>
      <c r="AN2298" s="40" t="s">
        <v>5643</v>
      </c>
      <c r="AO2298" s="44"/>
    </row>
    <row r="2299">
      <c r="A2299" s="41">
        <v>85.0</v>
      </c>
      <c r="B2299" s="42">
        <v>1.67E9</v>
      </c>
      <c r="C2299" s="42">
        <v>3356.0</v>
      </c>
      <c r="D2299" s="40" t="s">
        <v>1243</v>
      </c>
      <c r="E2299" s="41">
        <v>140.0</v>
      </c>
      <c r="F2299" s="41">
        <v>35.0</v>
      </c>
      <c r="G2299" s="41">
        <v>70.0</v>
      </c>
      <c r="H2299" s="41">
        <v>-3.07733</v>
      </c>
      <c r="I2299" s="41">
        <v>10000.0</v>
      </c>
      <c r="J2299" s="41">
        <v>5000.0</v>
      </c>
      <c r="K2299" s="41">
        <v>1200.0</v>
      </c>
      <c r="L2299" s="41">
        <v>600.0</v>
      </c>
      <c r="M2299" s="41">
        <v>30.0</v>
      </c>
      <c r="N2299" s="40" t="s">
        <v>207</v>
      </c>
      <c r="O2299" s="40" t="s">
        <v>1371</v>
      </c>
      <c r="P2299" s="40" t="s">
        <v>212</v>
      </c>
      <c r="Q2299" s="40" t="s">
        <v>8686</v>
      </c>
      <c r="R2299" s="40" t="b">
        <v>0</v>
      </c>
      <c r="S2299" s="40" t="s">
        <v>12879</v>
      </c>
      <c r="T2299" s="40" t="s">
        <v>212</v>
      </c>
      <c r="U2299" s="41">
        <v>0.1</v>
      </c>
      <c r="V2299" s="41">
        <v>0.9</v>
      </c>
      <c r="W2299" s="41">
        <v>0.2</v>
      </c>
      <c r="X2299" s="41">
        <v>0.5</v>
      </c>
      <c r="Y2299" s="40" t="b">
        <v>0</v>
      </c>
      <c r="Z2299" s="40" t="b">
        <v>1</v>
      </c>
      <c r="AA2299" s="40" t="b">
        <v>0</v>
      </c>
      <c r="AB2299" s="40" t="b">
        <v>0</v>
      </c>
      <c r="AC2299" s="41" t="s">
        <v>14927</v>
      </c>
      <c r="AD2299" s="41" t="s">
        <v>14928</v>
      </c>
      <c r="AE2299" s="41">
        <v>1202.874</v>
      </c>
      <c r="AF2299" s="41">
        <v>-4.15097</v>
      </c>
      <c r="AG2299" s="42">
        <v>1.01E42</v>
      </c>
      <c r="AH2299" s="51">
        <v>0.348887</v>
      </c>
      <c r="AI2299" s="45" t="s">
        <v>14929</v>
      </c>
      <c r="AJ2299" s="45">
        <v>1.00964098001118E257</v>
      </c>
      <c r="AK2299" s="41">
        <v>5509.0</v>
      </c>
      <c r="AL2299" s="40" t="s">
        <v>2224</v>
      </c>
      <c r="AM2299" s="40" t="s">
        <v>7285</v>
      </c>
      <c r="AN2299" s="40" t="s">
        <v>5643</v>
      </c>
      <c r="AO2299" s="44"/>
    </row>
    <row r="2300">
      <c r="A2300" s="41">
        <v>67.0</v>
      </c>
      <c r="B2300" s="42">
        <v>1.67E9</v>
      </c>
      <c r="C2300" s="42">
        <v>3356.0</v>
      </c>
      <c r="D2300" s="40" t="s">
        <v>1243</v>
      </c>
      <c r="E2300" s="41">
        <v>140.0</v>
      </c>
      <c r="F2300" s="41">
        <v>35.0</v>
      </c>
      <c r="G2300" s="41">
        <v>70.0</v>
      </c>
      <c r="H2300" s="41">
        <v>-3.07733</v>
      </c>
      <c r="I2300" s="41">
        <v>10000.0</v>
      </c>
      <c r="J2300" s="41">
        <v>5000.0</v>
      </c>
      <c r="K2300" s="41">
        <v>1200.0</v>
      </c>
      <c r="L2300" s="41">
        <v>600.0</v>
      </c>
      <c r="M2300" s="41">
        <v>30.0</v>
      </c>
      <c r="N2300" s="40" t="s">
        <v>207</v>
      </c>
      <c r="O2300" s="40" t="s">
        <v>1371</v>
      </c>
      <c r="P2300" s="40" t="s">
        <v>1372</v>
      </c>
      <c r="Q2300" s="40" t="s">
        <v>8686</v>
      </c>
      <c r="R2300" s="40" t="b">
        <v>0</v>
      </c>
      <c r="S2300" s="40" t="s">
        <v>12879</v>
      </c>
      <c r="T2300" s="40" t="s">
        <v>212</v>
      </c>
      <c r="U2300" s="41">
        <v>0.1</v>
      </c>
      <c r="V2300" s="41">
        <v>0.9</v>
      </c>
      <c r="W2300" s="41">
        <v>0.2</v>
      </c>
      <c r="X2300" s="41">
        <v>0.5</v>
      </c>
      <c r="Y2300" s="40" t="b">
        <v>0</v>
      </c>
      <c r="Z2300" s="40" t="b">
        <v>1</v>
      </c>
      <c r="AA2300" s="40" t="b">
        <v>0</v>
      </c>
      <c r="AB2300" s="40" t="b">
        <v>0</v>
      </c>
      <c r="AC2300" s="41" t="s">
        <v>14930</v>
      </c>
      <c r="AD2300" s="41" t="s">
        <v>14931</v>
      </c>
      <c r="AE2300" s="41">
        <v>1203.157</v>
      </c>
      <c r="AF2300" s="41">
        <v>-4.15513</v>
      </c>
      <c r="AG2300" s="42">
        <v>1.34E42</v>
      </c>
      <c r="AH2300" s="51">
        <v>0.350241</v>
      </c>
      <c r="AI2300" s="45" t="s">
        <v>14932</v>
      </c>
      <c r="AJ2300" s="45">
        <v>1.34173928482034E257</v>
      </c>
      <c r="AK2300" s="41">
        <v>5243.0</v>
      </c>
      <c r="AL2300" s="40" t="s">
        <v>2224</v>
      </c>
      <c r="AM2300" s="40" t="s">
        <v>7285</v>
      </c>
      <c r="AN2300" s="40" t="s">
        <v>5643</v>
      </c>
      <c r="AO2300" s="44"/>
    </row>
    <row r="2301">
      <c r="A2301" s="41">
        <v>168.0</v>
      </c>
      <c r="B2301" s="42">
        <v>1.67E9</v>
      </c>
      <c r="C2301" s="41">
        <v>3356.0</v>
      </c>
      <c r="D2301" s="40" t="s">
        <v>1243</v>
      </c>
      <c r="E2301" s="41">
        <v>140.0</v>
      </c>
      <c r="F2301" s="41">
        <v>35.0</v>
      </c>
      <c r="G2301" s="41">
        <v>70.0</v>
      </c>
      <c r="H2301" s="41">
        <v>-3.07733</v>
      </c>
      <c r="I2301" s="41">
        <v>10000.0</v>
      </c>
      <c r="J2301" s="41">
        <v>5000.0</v>
      </c>
      <c r="K2301" s="41">
        <v>1200.0</v>
      </c>
      <c r="L2301" s="41">
        <v>600.0</v>
      </c>
      <c r="M2301" s="41">
        <v>50.0</v>
      </c>
      <c r="N2301" s="40" t="s">
        <v>207</v>
      </c>
      <c r="O2301" s="40" t="s">
        <v>208</v>
      </c>
      <c r="P2301" s="40" t="s">
        <v>212</v>
      </c>
      <c r="Q2301" s="40" t="s">
        <v>8686</v>
      </c>
      <c r="R2301" s="40" t="b">
        <v>0</v>
      </c>
      <c r="S2301" s="40" t="s">
        <v>211</v>
      </c>
      <c r="T2301" s="40" t="s">
        <v>212</v>
      </c>
      <c r="U2301" s="41">
        <v>0.1</v>
      </c>
      <c r="V2301" s="41">
        <v>0.9</v>
      </c>
      <c r="W2301" s="41">
        <v>0.3</v>
      </c>
      <c r="X2301" s="41">
        <v>0.4</v>
      </c>
      <c r="Y2301" s="40" t="b">
        <v>0</v>
      </c>
      <c r="Z2301" s="40" t="b">
        <v>1</v>
      </c>
      <c r="AA2301" s="40" t="b">
        <v>0</v>
      </c>
      <c r="AB2301" s="40" t="b">
        <v>0</v>
      </c>
      <c r="AC2301" s="41" t="s">
        <v>14933</v>
      </c>
      <c r="AD2301" s="41" t="s">
        <v>14934</v>
      </c>
      <c r="AE2301" s="41">
        <v>814.5605</v>
      </c>
      <c r="AF2301" s="41">
        <v>-4.15811</v>
      </c>
      <c r="AG2301" s="42">
        <v>1.35E42</v>
      </c>
      <c r="AH2301" s="51">
        <v>0.351208</v>
      </c>
      <c r="AI2301" s="40" t="s">
        <v>14935</v>
      </c>
      <c r="AJ2301" s="40" t="s">
        <v>14936</v>
      </c>
      <c r="AK2301" s="41">
        <v>7791.0</v>
      </c>
      <c r="AL2301" s="40" t="s">
        <v>1382</v>
      </c>
      <c r="AM2301" s="40" t="s">
        <v>7285</v>
      </c>
      <c r="AN2301" s="40" t="s">
        <v>5627</v>
      </c>
      <c r="AO2301" s="44"/>
    </row>
    <row r="2302">
      <c r="A2302" s="41">
        <v>65.0</v>
      </c>
      <c r="B2302" s="42">
        <v>1.67E9</v>
      </c>
      <c r="C2302" s="42">
        <v>3356.0</v>
      </c>
      <c r="D2302" s="40" t="s">
        <v>1243</v>
      </c>
      <c r="E2302" s="41">
        <v>140.0</v>
      </c>
      <c r="F2302" s="41">
        <v>35.0</v>
      </c>
      <c r="G2302" s="41">
        <v>70.0</v>
      </c>
      <c r="H2302" s="41">
        <v>-3.07733</v>
      </c>
      <c r="I2302" s="41">
        <v>10000.0</v>
      </c>
      <c r="J2302" s="41">
        <v>5000.0</v>
      </c>
      <c r="K2302" s="41">
        <v>1200.0</v>
      </c>
      <c r="L2302" s="41">
        <v>600.0</v>
      </c>
      <c r="M2302" s="41">
        <v>30.0</v>
      </c>
      <c r="N2302" s="40" t="s">
        <v>207</v>
      </c>
      <c r="O2302" s="40" t="s">
        <v>1371</v>
      </c>
      <c r="P2302" s="40" t="s">
        <v>1372</v>
      </c>
      <c r="Q2302" s="40" t="s">
        <v>8686</v>
      </c>
      <c r="R2302" s="40" t="b">
        <v>0</v>
      </c>
      <c r="S2302" s="40" t="s">
        <v>12879</v>
      </c>
      <c r="T2302" s="40" t="s">
        <v>212</v>
      </c>
      <c r="U2302" s="41">
        <v>0.1</v>
      </c>
      <c r="V2302" s="41">
        <v>0.9</v>
      </c>
      <c r="W2302" s="41">
        <v>0.1</v>
      </c>
      <c r="X2302" s="41">
        <v>0.6</v>
      </c>
      <c r="Y2302" s="40" t="b">
        <v>0</v>
      </c>
      <c r="Z2302" s="40" t="b">
        <v>1</v>
      </c>
      <c r="AA2302" s="40" t="b">
        <v>0</v>
      </c>
      <c r="AB2302" s="40" t="b">
        <v>0</v>
      </c>
      <c r="AC2302" s="41" t="s">
        <v>14937</v>
      </c>
      <c r="AD2302" s="41" t="s">
        <v>14938</v>
      </c>
      <c r="AE2302" s="41">
        <v>1202.783</v>
      </c>
      <c r="AF2302" s="41">
        <v>-4.16097</v>
      </c>
      <c r="AG2302" s="42">
        <v>5.04E41</v>
      </c>
      <c r="AH2302" s="51">
        <v>0.352137</v>
      </c>
      <c r="AI2302" s="45" t="s">
        <v>14939</v>
      </c>
      <c r="AJ2302" s="44" t="s">
        <v>397</v>
      </c>
      <c r="AK2302" s="41">
        <v>4647.0</v>
      </c>
      <c r="AL2302" s="40" t="s">
        <v>2224</v>
      </c>
      <c r="AM2302" s="40" t="s">
        <v>7285</v>
      </c>
      <c r="AN2302" s="40" t="s">
        <v>5643</v>
      </c>
      <c r="AO2302" s="44"/>
    </row>
    <row r="2303">
      <c r="A2303" s="41">
        <v>158.0</v>
      </c>
      <c r="B2303" s="42">
        <v>1.67E9</v>
      </c>
      <c r="C2303" s="41">
        <v>3356.0</v>
      </c>
      <c r="D2303" s="40" t="s">
        <v>1243</v>
      </c>
      <c r="E2303" s="41">
        <v>140.0</v>
      </c>
      <c r="F2303" s="41">
        <v>35.0</v>
      </c>
      <c r="G2303" s="41">
        <v>70.0</v>
      </c>
      <c r="H2303" s="41">
        <v>-3.07733</v>
      </c>
      <c r="I2303" s="41">
        <v>10000.0</v>
      </c>
      <c r="J2303" s="41">
        <v>5000.0</v>
      </c>
      <c r="K2303" s="41">
        <v>1200.0</v>
      </c>
      <c r="L2303" s="41">
        <v>600.0</v>
      </c>
      <c r="M2303" s="41">
        <v>50.0</v>
      </c>
      <c r="N2303" s="40" t="s">
        <v>207</v>
      </c>
      <c r="O2303" s="40" t="s">
        <v>208</v>
      </c>
      <c r="P2303" s="40" t="s">
        <v>1372</v>
      </c>
      <c r="Q2303" s="40" t="s">
        <v>8686</v>
      </c>
      <c r="R2303" s="40" t="b">
        <v>0</v>
      </c>
      <c r="S2303" s="40" t="s">
        <v>12879</v>
      </c>
      <c r="T2303" s="40" t="s">
        <v>212</v>
      </c>
      <c r="U2303" s="41">
        <v>0.1</v>
      </c>
      <c r="V2303" s="41">
        <v>0.9</v>
      </c>
      <c r="W2303" s="41">
        <v>0.2</v>
      </c>
      <c r="X2303" s="41">
        <v>0.6</v>
      </c>
      <c r="Y2303" s="40" t="b">
        <v>0</v>
      </c>
      <c r="Z2303" s="40" t="b">
        <v>1</v>
      </c>
      <c r="AA2303" s="40" t="b">
        <v>0</v>
      </c>
      <c r="AB2303" s="40" t="b">
        <v>0</v>
      </c>
      <c r="AC2303" s="41" t="s">
        <v>14940</v>
      </c>
      <c r="AD2303" s="41" t="s">
        <v>9505</v>
      </c>
      <c r="AE2303" s="41">
        <v>1203.269</v>
      </c>
      <c r="AF2303" s="41">
        <v>-4.16639</v>
      </c>
      <c r="AG2303" s="42">
        <v>6.12E41</v>
      </c>
      <c r="AH2303" s="51">
        <v>0.3539</v>
      </c>
      <c r="AI2303" s="40" t="s">
        <v>14941</v>
      </c>
      <c r="AJ2303" s="40" t="s">
        <v>14942</v>
      </c>
      <c r="AK2303" s="41">
        <v>2693.0</v>
      </c>
      <c r="AL2303" s="40" t="s">
        <v>2224</v>
      </c>
      <c r="AM2303" s="40" t="s">
        <v>7285</v>
      </c>
      <c r="AN2303" s="40" t="s">
        <v>5643</v>
      </c>
      <c r="AO2303" s="44"/>
    </row>
    <row r="2304">
      <c r="A2304" s="41">
        <v>160.0</v>
      </c>
      <c r="B2304" s="42">
        <v>1.67E9</v>
      </c>
      <c r="C2304" s="41">
        <v>3356.0</v>
      </c>
      <c r="D2304" s="40" t="s">
        <v>1243</v>
      </c>
      <c r="E2304" s="41">
        <v>140.0</v>
      </c>
      <c r="F2304" s="41">
        <v>35.0</v>
      </c>
      <c r="G2304" s="41">
        <v>70.0</v>
      </c>
      <c r="H2304" s="41">
        <v>-3.07733</v>
      </c>
      <c r="I2304" s="41">
        <v>10000.0</v>
      </c>
      <c r="J2304" s="41">
        <v>5000.0</v>
      </c>
      <c r="K2304" s="41">
        <v>1200.0</v>
      </c>
      <c r="L2304" s="41">
        <v>600.0</v>
      </c>
      <c r="M2304" s="41">
        <v>50.0</v>
      </c>
      <c r="N2304" s="40" t="s">
        <v>207</v>
      </c>
      <c r="O2304" s="40" t="s">
        <v>208</v>
      </c>
      <c r="P2304" s="40" t="s">
        <v>1372</v>
      </c>
      <c r="Q2304" s="40" t="s">
        <v>8686</v>
      </c>
      <c r="R2304" s="40" t="b">
        <v>0</v>
      </c>
      <c r="S2304" s="40" t="s">
        <v>12879</v>
      </c>
      <c r="T2304" s="40" t="s">
        <v>212</v>
      </c>
      <c r="U2304" s="41">
        <v>0.1</v>
      </c>
      <c r="V2304" s="41">
        <v>0.9</v>
      </c>
      <c r="W2304" s="41">
        <v>0.3</v>
      </c>
      <c r="X2304" s="41">
        <v>0.5</v>
      </c>
      <c r="Y2304" s="40" t="b">
        <v>0</v>
      </c>
      <c r="Z2304" s="40" t="b">
        <v>1</v>
      </c>
      <c r="AA2304" s="40" t="b">
        <v>0</v>
      </c>
      <c r="AB2304" s="40" t="b">
        <v>0</v>
      </c>
      <c r="AC2304" s="41" t="s">
        <v>14815</v>
      </c>
      <c r="AD2304" s="41" t="s">
        <v>14816</v>
      </c>
      <c r="AE2304" s="41">
        <v>1201.171</v>
      </c>
      <c r="AF2304" s="41">
        <v>-4.16747</v>
      </c>
      <c r="AG2304" s="42">
        <v>4.45E41</v>
      </c>
      <c r="AH2304" s="51">
        <v>0.354252</v>
      </c>
      <c r="AI2304" s="40" t="s">
        <v>14943</v>
      </c>
      <c r="AJ2304" s="40" t="s">
        <v>14944</v>
      </c>
      <c r="AK2304" s="41">
        <v>8860.0</v>
      </c>
      <c r="AL2304" s="40" t="s">
        <v>2224</v>
      </c>
      <c r="AM2304" s="40" t="s">
        <v>7285</v>
      </c>
      <c r="AN2304" s="40" t="s">
        <v>5627</v>
      </c>
      <c r="AO2304" s="44"/>
    </row>
    <row r="2305">
      <c r="A2305" s="41">
        <v>237.0</v>
      </c>
      <c r="B2305" s="42">
        <v>1.67E9</v>
      </c>
      <c r="C2305" s="42">
        <v>3356.0</v>
      </c>
      <c r="D2305" s="40" t="s">
        <v>1243</v>
      </c>
      <c r="E2305" s="41">
        <v>140.0</v>
      </c>
      <c r="F2305" s="41">
        <v>35.0</v>
      </c>
      <c r="G2305" s="41">
        <v>70.0</v>
      </c>
      <c r="H2305" s="41">
        <v>-3.07733</v>
      </c>
      <c r="I2305" s="41">
        <v>10000.0</v>
      </c>
      <c r="J2305" s="41">
        <v>5000.0</v>
      </c>
      <c r="K2305" s="41">
        <v>1200.0</v>
      </c>
      <c r="L2305" s="41">
        <v>600.0</v>
      </c>
      <c r="M2305" s="41">
        <v>100.0</v>
      </c>
      <c r="N2305" s="40" t="s">
        <v>207</v>
      </c>
      <c r="O2305" s="40" t="s">
        <v>1371</v>
      </c>
      <c r="P2305" s="40" t="s">
        <v>1372</v>
      </c>
      <c r="Q2305" s="40" t="s">
        <v>8686</v>
      </c>
      <c r="R2305" s="40" t="b">
        <v>0</v>
      </c>
      <c r="S2305" s="40" t="s">
        <v>211</v>
      </c>
      <c r="T2305" s="40" t="s">
        <v>212</v>
      </c>
      <c r="U2305" s="41">
        <v>0.1</v>
      </c>
      <c r="V2305" s="41">
        <v>0.9</v>
      </c>
      <c r="W2305" s="41">
        <v>0.2</v>
      </c>
      <c r="X2305" s="41">
        <v>0.4</v>
      </c>
      <c r="Y2305" s="40" t="b">
        <v>0</v>
      </c>
      <c r="Z2305" s="40" t="b">
        <v>1</v>
      </c>
      <c r="AA2305" s="40" t="b">
        <v>0</v>
      </c>
      <c r="AB2305" s="40" t="b">
        <v>0</v>
      </c>
      <c r="AC2305" s="41" t="s">
        <v>14945</v>
      </c>
      <c r="AD2305" s="41" t="s">
        <v>14946</v>
      </c>
      <c r="AE2305" s="41">
        <v>1204.19</v>
      </c>
      <c r="AF2305" s="41">
        <v>-4.17205</v>
      </c>
      <c r="AG2305" s="42">
        <v>1.39E42</v>
      </c>
      <c r="AH2305" s="51">
        <v>0.355737</v>
      </c>
      <c r="AI2305" s="45" t="s">
        <v>14947</v>
      </c>
      <c r="AJ2305" s="40" t="s">
        <v>14948</v>
      </c>
      <c r="AK2305" s="41">
        <v>2148.0</v>
      </c>
      <c r="AL2305" s="40" t="s">
        <v>2224</v>
      </c>
      <c r="AM2305" s="40" t="s">
        <v>7285</v>
      </c>
      <c r="AN2305" s="40" t="s">
        <v>5643</v>
      </c>
      <c r="AO2305" s="44"/>
    </row>
    <row r="2306">
      <c r="A2306" s="41">
        <v>174.0</v>
      </c>
      <c r="B2306" s="42">
        <v>1.67E9</v>
      </c>
      <c r="C2306" s="41">
        <v>3356.0</v>
      </c>
      <c r="D2306" s="40" t="s">
        <v>1243</v>
      </c>
      <c r="E2306" s="41">
        <v>140.0</v>
      </c>
      <c r="F2306" s="41">
        <v>35.0</v>
      </c>
      <c r="G2306" s="41">
        <v>70.0</v>
      </c>
      <c r="H2306" s="41">
        <v>-3.07733</v>
      </c>
      <c r="I2306" s="41">
        <v>10000.0</v>
      </c>
      <c r="J2306" s="41">
        <v>5000.0</v>
      </c>
      <c r="K2306" s="41">
        <v>1200.0</v>
      </c>
      <c r="L2306" s="41">
        <v>600.0</v>
      </c>
      <c r="M2306" s="41">
        <v>50.0</v>
      </c>
      <c r="N2306" s="40" t="s">
        <v>207</v>
      </c>
      <c r="O2306" s="40" t="s">
        <v>208</v>
      </c>
      <c r="P2306" s="40" t="s">
        <v>212</v>
      </c>
      <c r="Q2306" s="40" t="s">
        <v>8686</v>
      </c>
      <c r="R2306" s="40" t="b">
        <v>0</v>
      </c>
      <c r="S2306" s="40" t="s">
        <v>12879</v>
      </c>
      <c r="T2306" s="40" t="s">
        <v>212</v>
      </c>
      <c r="U2306" s="41">
        <v>0.1</v>
      </c>
      <c r="V2306" s="41">
        <v>0.9</v>
      </c>
      <c r="W2306" s="41">
        <v>0.2</v>
      </c>
      <c r="X2306" s="41">
        <v>0.4</v>
      </c>
      <c r="Y2306" s="40" t="b">
        <v>0</v>
      </c>
      <c r="Z2306" s="40" t="b">
        <v>1</v>
      </c>
      <c r="AA2306" s="40" t="b">
        <v>0</v>
      </c>
      <c r="AB2306" s="40" t="b">
        <v>0</v>
      </c>
      <c r="AC2306" s="41" t="s">
        <v>14949</v>
      </c>
      <c r="AD2306" s="41" t="s">
        <v>14950</v>
      </c>
      <c r="AE2306" s="41">
        <v>1118.926</v>
      </c>
      <c r="AF2306" s="41">
        <v>-4.17232</v>
      </c>
      <c r="AG2306" s="42">
        <v>8.87E41</v>
      </c>
      <c r="AH2306" s="51">
        <v>0.355826</v>
      </c>
      <c r="AI2306" s="40" t="s">
        <v>14951</v>
      </c>
      <c r="AJ2306" s="40" t="s">
        <v>14952</v>
      </c>
      <c r="AK2306" s="41">
        <v>10000.0</v>
      </c>
      <c r="AL2306" s="40" t="s">
        <v>216</v>
      </c>
      <c r="AM2306" s="40" t="s">
        <v>7285</v>
      </c>
      <c r="AN2306" s="40" t="s">
        <v>5627</v>
      </c>
      <c r="AO2306" s="40"/>
    </row>
    <row r="2307">
      <c r="A2307" s="41">
        <v>155.0</v>
      </c>
      <c r="B2307" s="42">
        <v>1.67E9</v>
      </c>
      <c r="C2307" s="42">
        <v>3356.0</v>
      </c>
      <c r="D2307" s="40" t="s">
        <v>1243</v>
      </c>
      <c r="E2307" s="41">
        <v>140.0</v>
      </c>
      <c r="F2307" s="41">
        <v>35.0</v>
      </c>
      <c r="G2307" s="41">
        <v>70.0</v>
      </c>
      <c r="H2307" s="41">
        <v>-3.07733</v>
      </c>
      <c r="I2307" s="41">
        <v>10000.0</v>
      </c>
      <c r="J2307" s="41">
        <v>5000.0</v>
      </c>
      <c r="K2307" s="41">
        <v>1200.0</v>
      </c>
      <c r="L2307" s="41">
        <v>600.0</v>
      </c>
      <c r="M2307" s="41">
        <v>50.0</v>
      </c>
      <c r="N2307" s="40" t="s">
        <v>207</v>
      </c>
      <c r="O2307" s="40" t="s">
        <v>1371</v>
      </c>
      <c r="P2307" s="40" t="s">
        <v>1372</v>
      </c>
      <c r="Q2307" s="40" t="s">
        <v>8686</v>
      </c>
      <c r="R2307" s="40" t="b">
        <v>0</v>
      </c>
      <c r="S2307" s="40" t="s">
        <v>12879</v>
      </c>
      <c r="T2307" s="40" t="s">
        <v>212</v>
      </c>
      <c r="U2307" s="41">
        <v>0.1</v>
      </c>
      <c r="V2307" s="41">
        <v>0.9</v>
      </c>
      <c r="W2307" s="41">
        <v>0.1</v>
      </c>
      <c r="X2307" s="41">
        <v>0.6</v>
      </c>
      <c r="Y2307" s="40" t="b">
        <v>0</v>
      </c>
      <c r="Z2307" s="40" t="b">
        <v>1</v>
      </c>
      <c r="AA2307" s="40" t="b">
        <v>0</v>
      </c>
      <c r="AB2307" s="40" t="b">
        <v>0</v>
      </c>
      <c r="AC2307" s="41" t="s">
        <v>14953</v>
      </c>
      <c r="AD2307" s="41" t="s">
        <v>14954</v>
      </c>
      <c r="AE2307" s="41">
        <v>1203.678</v>
      </c>
      <c r="AF2307" s="41">
        <v>-4.17512</v>
      </c>
      <c r="AG2307" s="42">
        <v>1.3E42</v>
      </c>
      <c r="AH2307" s="51">
        <v>0.356735</v>
      </c>
      <c r="AI2307" s="45" t="s">
        <v>14955</v>
      </c>
      <c r="AJ2307" s="44" t="s">
        <v>397</v>
      </c>
      <c r="AK2307" s="41">
        <v>2710.0</v>
      </c>
      <c r="AL2307" s="40" t="s">
        <v>2224</v>
      </c>
      <c r="AM2307" s="40" t="s">
        <v>7285</v>
      </c>
      <c r="AN2307" s="40" t="s">
        <v>5643</v>
      </c>
      <c r="AO2307" s="44"/>
    </row>
    <row r="2308">
      <c r="A2308" s="41">
        <v>154.0</v>
      </c>
      <c r="B2308" s="42">
        <v>1.67E9</v>
      </c>
      <c r="C2308" s="42">
        <v>3356.0</v>
      </c>
      <c r="D2308" s="40" t="s">
        <v>1243</v>
      </c>
      <c r="E2308" s="41">
        <v>140.0</v>
      </c>
      <c r="F2308" s="41">
        <v>35.0</v>
      </c>
      <c r="G2308" s="41">
        <v>70.0</v>
      </c>
      <c r="H2308" s="41">
        <v>-3.07733</v>
      </c>
      <c r="I2308" s="41">
        <v>10000.0</v>
      </c>
      <c r="J2308" s="41">
        <v>5000.0</v>
      </c>
      <c r="K2308" s="41">
        <v>1200.0</v>
      </c>
      <c r="L2308" s="41">
        <v>600.0</v>
      </c>
      <c r="M2308" s="41">
        <v>50.0</v>
      </c>
      <c r="N2308" s="40" t="s">
        <v>207</v>
      </c>
      <c r="O2308" s="40" t="s">
        <v>1371</v>
      </c>
      <c r="P2308" s="40" t="s">
        <v>1372</v>
      </c>
      <c r="Q2308" s="40" t="s">
        <v>8686</v>
      </c>
      <c r="R2308" s="40" t="b">
        <v>0</v>
      </c>
      <c r="S2308" s="40" t="s">
        <v>12879</v>
      </c>
      <c r="T2308" s="40" t="s">
        <v>212</v>
      </c>
      <c r="U2308" s="41">
        <v>0.1</v>
      </c>
      <c r="V2308" s="41">
        <v>0.9</v>
      </c>
      <c r="W2308" s="41">
        <v>0.1</v>
      </c>
      <c r="X2308" s="41">
        <v>0.5</v>
      </c>
      <c r="Y2308" s="40" t="b">
        <v>0</v>
      </c>
      <c r="Z2308" s="40" t="b">
        <v>1</v>
      </c>
      <c r="AA2308" s="40" t="b">
        <v>0</v>
      </c>
      <c r="AB2308" s="40" t="b">
        <v>0</v>
      </c>
      <c r="AC2308" s="41" t="s">
        <v>14956</v>
      </c>
      <c r="AD2308" s="41" t="s">
        <v>14957</v>
      </c>
      <c r="AE2308" s="41">
        <v>1203.37</v>
      </c>
      <c r="AF2308" s="41">
        <v>-4.17664</v>
      </c>
      <c r="AG2308" s="42">
        <v>4.48E41</v>
      </c>
      <c r="AH2308" s="51">
        <v>0.35723</v>
      </c>
      <c r="AI2308" s="45" t="s">
        <v>14958</v>
      </c>
      <c r="AJ2308" s="44" t="s">
        <v>397</v>
      </c>
      <c r="AK2308" s="41">
        <v>3319.0</v>
      </c>
      <c r="AL2308" s="40" t="s">
        <v>2224</v>
      </c>
      <c r="AM2308" s="40" t="s">
        <v>7285</v>
      </c>
      <c r="AN2308" s="40" t="s">
        <v>5643</v>
      </c>
      <c r="AO2308" s="44"/>
    </row>
    <row r="2309">
      <c r="A2309" s="41">
        <v>228.0</v>
      </c>
      <c r="B2309" s="42">
        <v>1.67E9</v>
      </c>
      <c r="C2309" s="41">
        <v>3356.0</v>
      </c>
      <c r="D2309" s="40" t="s">
        <v>1243</v>
      </c>
      <c r="E2309" s="41">
        <v>140.0</v>
      </c>
      <c r="F2309" s="41">
        <v>35.0</v>
      </c>
      <c r="G2309" s="41">
        <v>70.0</v>
      </c>
      <c r="H2309" s="41">
        <v>-3.07733</v>
      </c>
      <c r="I2309" s="41">
        <v>10000.0</v>
      </c>
      <c r="J2309" s="41">
        <v>5000.0</v>
      </c>
      <c r="K2309" s="41">
        <v>1200.0</v>
      </c>
      <c r="L2309" s="41">
        <v>600.0</v>
      </c>
      <c r="M2309" s="41">
        <v>100.0</v>
      </c>
      <c r="N2309" s="40" t="s">
        <v>207</v>
      </c>
      <c r="O2309" s="40" t="s">
        <v>208</v>
      </c>
      <c r="P2309" s="40" t="s">
        <v>7305</v>
      </c>
      <c r="Q2309" s="40" t="s">
        <v>8686</v>
      </c>
      <c r="R2309" s="40" t="b">
        <v>0</v>
      </c>
      <c r="S2309" s="40" t="s">
        <v>12879</v>
      </c>
      <c r="T2309" s="40" t="s">
        <v>212</v>
      </c>
      <c r="U2309" s="41">
        <v>0.1</v>
      </c>
      <c r="V2309" s="41">
        <v>0.9</v>
      </c>
      <c r="W2309" s="41">
        <v>0.2</v>
      </c>
      <c r="X2309" s="41">
        <v>0.4</v>
      </c>
      <c r="Y2309" s="40" t="b">
        <v>0</v>
      </c>
      <c r="Z2309" s="40" t="b">
        <v>1</v>
      </c>
      <c r="AA2309" s="40" t="b">
        <v>0</v>
      </c>
      <c r="AB2309" s="40" t="b">
        <v>0</v>
      </c>
      <c r="AC2309" s="41" t="s">
        <v>10665</v>
      </c>
      <c r="AD2309" s="41" t="s">
        <v>14959</v>
      </c>
      <c r="AE2309" s="41">
        <v>801.666</v>
      </c>
      <c r="AF2309" s="41">
        <v>-4.17856</v>
      </c>
      <c r="AG2309" s="42">
        <v>1.04E42</v>
      </c>
      <c r="AH2309" s="51">
        <v>0.357853</v>
      </c>
      <c r="AI2309" s="40" t="s">
        <v>14960</v>
      </c>
      <c r="AJ2309" s="40" t="s">
        <v>14961</v>
      </c>
      <c r="AK2309" s="41">
        <v>3552.0</v>
      </c>
      <c r="AL2309" s="40" t="s">
        <v>7372</v>
      </c>
      <c r="AM2309" s="40" t="s">
        <v>7285</v>
      </c>
      <c r="AN2309" s="40" t="s">
        <v>5627</v>
      </c>
      <c r="AO2309" s="44"/>
    </row>
    <row r="2310">
      <c r="A2310" s="41">
        <v>244.0</v>
      </c>
      <c r="B2310" s="42">
        <v>1.67E9</v>
      </c>
      <c r="C2310" s="42">
        <v>3356.0</v>
      </c>
      <c r="D2310" s="40" t="s">
        <v>1243</v>
      </c>
      <c r="E2310" s="41">
        <v>140.0</v>
      </c>
      <c r="F2310" s="41">
        <v>35.0</v>
      </c>
      <c r="G2310" s="41">
        <v>70.0</v>
      </c>
      <c r="H2310" s="41">
        <v>-3.07733</v>
      </c>
      <c r="I2310" s="41">
        <v>10000.0</v>
      </c>
      <c r="J2310" s="41">
        <v>5000.0</v>
      </c>
      <c r="K2310" s="41">
        <v>1200.0</v>
      </c>
      <c r="L2310" s="41">
        <v>600.0</v>
      </c>
      <c r="M2310" s="41">
        <v>100.0</v>
      </c>
      <c r="N2310" s="40" t="s">
        <v>207</v>
      </c>
      <c r="O2310" s="40" t="s">
        <v>1371</v>
      </c>
      <c r="P2310" s="40" t="s">
        <v>1372</v>
      </c>
      <c r="Q2310" s="40" t="s">
        <v>8686</v>
      </c>
      <c r="R2310" s="40" t="b">
        <v>0</v>
      </c>
      <c r="S2310" s="40" t="s">
        <v>12879</v>
      </c>
      <c r="T2310" s="40" t="s">
        <v>212</v>
      </c>
      <c r="U2310" s="41">
        <v>0.1</v>
      </c>
      <c r="V2310" s="41">
        <v>0.9</v>
      </c>
      <c r="W2310" s="41">
        <v>0.1</v>
      </c>
      <c r="X2310" s="41">
        <v>0.5</v>
      </c>
      <c r="Y2310" s="40" t="b">
        <v>0</v>
      </c>
      <c r="Z2310" s="40" t="b">
        <v>1</v>
      </c>
      <c r="AA2310" s="40" t="b">
        <v>0</v>
      </c>
      <c r="AB2310" s="40" t="b">
        <v>0</v>
      </c>
      <c r="AC2310" s="41" t="s">
        <v>14962</v>
      </c>
      <c r="AD2310" s="41" t="s">
        <v>7844</v>
      </c>
      <c r="AE2310" s="41">
        <v>922.9957</v>
      </c>
      <c r="AF2310" s="41">
        <v>-4.20057</v>
      </c>
      <c r="AG2310" s="42">
        <v>3.94E41</v>
      </c>
      <c r="AH2310" s="51">
        <v>0.365004</v>
      </c>
      <c r="AI2310" s="45" t="s">
        <v>14963</v>
      </c>
      <c r="AJ2310" s="40" t="s">
        <v>14964</v>
      </c>
      <c r="AK2310" s="41">
        <v>1231.0</v>
      </c>
      <c r="AL2310" s="40" t="s">
        <v>7372</v>
      </c>
      <c r="AM2310" s="40" t="s">
        <v>7285</v>
      </c>
      <c r="AN2310" s="40" t="s">
        <v>5643</v>
      </c>
      <c r="AO2310" s="44"/>
    </row>
    <row r="2311">
      <c r="A2311" s="41">
        <v>89.0</v>
      </c>
      <c r="B2311" s="42">
        <v>1.67E9</v>
      </c>
      <c r="C2311" s="41">
        <v>3356.0</v>
      </c>
      <c r="D2311" s="40" t="s">
        <v>1243</v>
      </c>
      <c r="E2311" s="41">
        <v>140.0</v>
      </c>
      <c r="F2311" s="41">
        <v>35.0</v>
      </c>
      <c r="G2311" s="41">
        <v>70.0</v>
      </c>
      <c r="H2311" s="41">
        <v>-3.07733</v>
      </c>
      <c r="I2311" s="41">
        <v>10000.0</v>
      </c>
      <c r="J2311" s="41">
        <v>5000.0</v>
      </c>
      <c r="K2311" s="41">
        <v>1200.0</v>
      </c>
      <c r="L2311" s="41">
        <v>600.0</v>
      </c>
      <c r="M2311" s="41">
        <v>30.0</v>
      </c>
      <c r="N2311" s="40" t="s">
        <v>207</v>
      </c>
      <c r="O2311" s="40" t="s">
        <v>208</v>
      </c>
      <c r="P2311" s="40" t="s">
        <v>212</v>
      </c>
      <c r="Q2311" s="40" t="s">
        <v>8686</v>
      </c>
      <c r="R2311" s="40" t="b">
        <v>0</v>
      </c>
      <c r="S2311" s="40" t="s">
        <v>12879</v>
      </c>
      <c r="T2311" s="40" t="s">
        <v>212</v>
      </c>
      <c r="U2311" s="41">
        <v>0.1</v>
      </c>
      <c r="V2311" s="41">
        <v>0.9</v>
      </c>
      <c r="W2311" s="41">
        <v>0.3</v>
      </c>
      <c r="X2311" s="41">
        <v>0.6</v>
      </c>
      <c r="Y2311" s="40" t="b">
        <v>0</v>
      </c>
      <c r="Z2311" s="40" t="b">
        <v>1</v>
      </c>
      <c r="AA2311" s="40" t="b">
        <v>0</v>
      </c>
      <c r="AB2311" s="40" t="b">
        <v>0</v>
      </c>
      <c r="AC2311" s="41" t="s">
        <v>14965</v>
      </c>
      <c r="AD2311" s="41" t="s">
        <v>14966</v>
      </c>
      <c r="AE2311" s="41">
        <v>1202.761</v>
      </c>
      <c r="AF2311" s="41">
        <v>-4.20063</v>
      </c>
      <c r="AG2311" s="42">
        <v>1.37E42</v>
      </c>
      <c r="AH2311" s="51">
        <v>0.365025</v>
      </c>
      <c r="AI2311" s="40" t="s">
        <v>14967</v>
      </c>
      <c r="AJ2311" s="40" t="s">
        <v>14968</v>
      </c>
      <c r="AK2311" s="41">
        <v>4429.0</v>
      </c>
      <c r="AL2311" s="40" t="s">
        <v>2224</v>
      </c>
      <c r="AM2311" s="40" t="s">
        <v>7285</v>
      </c>
      <c r="AN2311" s="40" t="s">
        <v>5643</v>
      </c>
      <c r="AO2311" s="44"/>
    </row>
    <row r="2312">
      <c r="A2312" s="41">
        <v>239.0</v>
      </c>
      <c r="B2312" s="42">
        <v>1.67E9</v>
      </c>
      <c r="C2312" s="41">
        <v>3356.0</v>
      </c>
      <c r="D2312" s="40" t="s">
        <v>1243</v>
      </c>
      <c r="E2312" s="41">
        <v>140.0</v>
      </c>
      <c r="F2312" s="41">
        <v>35.0</v>
      </c>
      <c r="G2312" s="41">
        <v>70.0</v>
      </c>
      <c r="H2312" s="41">
        <v>-3.07733</v>
      </c>
      <c r="I2312" s="41">
        <v>10000.0</v>
      </c>
      <c r="J2312" s="41">
        <v>5000.0</v>
      </c>
      <c r="K2312" s="41">
        <v>1200.0</v>
      </c>
      <c r="L2312" s="41">
        <v>600.0</v>
      </c>
      <c r="M2312" s="41">
        <v>100.0</v>
      </c>
      <c r="N2312" s="40" t="s">
        <v>207</v>
      </c>
      <c r="O2312" s="40" t="s">
        <v>208</v>
      </c>
      <c r="P2312" s="40" t="s">
        <v>1372</v>
      </c>
      <c r="Q2312" s="40" t="s">
        <v>8686</v>
      </c>
      <c r="R2312" s="40" t="b">
        <v>0</v>
      </c>
      <c r="S2312" s="40" t="s">
        <v>211</v>
      </c>
      <c r="T2312" s="40" t="s">
        <v>212</v>
      </c>
      <c r="U2312" s="41">
        <v>0.1</v>
      </c>
      <c r="V2312" s="41">
        <v>0.9</v>
      </c>
      <c r="W2312" s="41">
        <v>0.2</v>
      </c>
      <c r="X2312" s="41">
        <v>0.6</v>
      </c>
      <c r="Y2312" s="40" t="b">
        <v>0</v>
      </c>
      <c r="Z2312" s="40" t="b">
        <v>1</v>
      </c>
      <c r="AA2312" s="40" t="b">
        <v>0</v>
      </c>
      <c r="AB2312" s="40" t="b">
        <v>0</v>
      </c>
      <c r="AC2312" s="41" t="s">
        <v>14969</v>
      </c>
      <c r="AD2312" s="41" t="s">
        <v>14970</v>
      </c>
      <c r="AE2312" s="41">
        <v>1087.834</v>
      </c>
      <c r="AF2312" s="41">
        <v>-4.2129</v>
      </c>
      <c r="AG2312" s="42">
        <v>1.39E42</v>
      </c>
      <c r="AH2312" s="51">
        <v>0.369013</v>
      </c>
      <c r="AI2312" s="40" t="s">
        <v>14971</v>
      </c>
      <c r="AJ2312" s="40" t="s">
        <v>14972</v>
      </c>
      <c r="AK2312" s="41">
        <v>3435.0</v>
      </c>
      <c r="AL2312" s="40" t="s">
        <v>7372</v>
      </c>
      <c r="AM2312" s="40" t="s">
        <v>7285</v>
      </c>
      <c r="AN2312" s="40" t="s">
        <v>5627</v>
      </c>
      <c r="AO2312" s="44"/>
    </row>
    <row r="2313">
      <c r="A2313" s="41">
        <v>241.0</v>
      </c>
      <c r="B2313" s="42">
        <v>1.67E9</v>
      </c>
      <c r="C2313" s="42">
        <v>3356.0</v>
      </c>
      <c r="D2313" s="40" t="s">
        <v>1243</v>
      </c>
      <c r="E2313" s="41">
        <v>140.0</v>
      </c>
      <c r="F2313" s="41">
        <v>35.0</v>
      </c>
      <c r="G2313" s="41">
        <v>70.0</v>
      </c>
      <c r="H2313" s="41">
        <v>-3.07733</v>
      </c>
      <c r="I2313" s="41">
        <v>10000.0</v>
      </c>
      <c r="J2313" s="41">
        <v>5000.0</v>
      </c>
      <c r="K2313" s="41">
        <v>1200.0</v>
      </c>
      <c r="L2313" s="41">
        <v>600.0</v>
      </c>
      <c r="M2313" s="41">
        <v>100.0</v>
      </c>
      <c r="N2313" s="40" t="s">
        <v>207</v>
      </c>
      <c r="O2313" s="40" t="s">
        <v>1371</v>
      </c>
      <c r="P2313" s="40" t="s">
        <v>1372</v>
      </c>
      <c r="Q2313" s="40" t="s">
        <v>8686</v>
      </c>
      <c r="R2313" s="40" t="b">
        <v>0</v>
      </c>
      <c r="S2313" s="40" t="s">
        <v>211</v>
      </c>
      <c r="T2313" s="40" t="s">
        <v>212</v>
      </c>
      <c r="U2313" s="41">
        <v>0.1</v>
      </c>
      <c r="V2313" s="41">
        <v>0.9</v>
      </c>
      <c r="W2313" s="41">
        <v>0.3</v>
      </c>
      <c r="X2313" s="41">
        <v>0.5</v>
      </c>
      <c r="Y2313" s="40" t="b">
        <v>0</v>
      </c>
      <c r="Z2313" s="40" t="b">
        <v>1</v>
      </c>
      <c r="AA2313" s="40" t="b">
        <v>0</v>
      </c>
      <c r="AB2313" s="40" t="b">
        <v>0</v>
      </c>
      <c r="AC2313" s="41" t="s">
        <v>14973</v>
      </c>
      <c r="AD2313" s="41" t="s">
        <v>11766</v>
      </c>
      <c r="AE2313" s="41">
        <v>1203.611</v>
      </c>
      <c r="AF2313" s="41">
        <v>-4.21621</v>
      </c>
      <c r="AG2313" s="42">
        <v>1.05E42</v>
      </c>
      <c r="AH2313" s="51">
        <v>0.370088</v>
      </c>
      <c r="AI2313" s="45" t="s">
        <v>14974</v>
      </c>
      <c r="AJ2313" s="40" t="s">
        <v>14975</v>
      </c>
      <c r="AK2313" s="41">
        <v>1698.0</v>
      </c>
      <c r="AL2313" s="40" t="s">
        <v>2224</v>
      </c>
      <c r="AM2313" s="40" t="s">
        <v>7285</v>
      </c>
      <c r="AN2313" s="40" t="s">
        <v>5643</v>
      </c>
      <c r="AO2313" s="44"/>
    </row>
    <row r="2314">
      <c r="A2314" s="41">
        <v>153.0</v>
      </c>
      <c r="B2314" s="42">
        <v>1.67E9</v>
      </c>
      <c r="C2314" s="41">
        <v>3356.0</v>
      </c>
      <c r="D2314" s="40" t="s">
        <v>1243</v>
      </c>
      <c r="E2314" s="41">
        <v>140.0</v>
      </c>
      <c r="F2314" s="41">
        <v>35.0</v>
      </c>
      <c r="G2314" s="41">
        <v>70.0</v>
      </c>
      <c r="H2314" s="41">
        <v>-3.07733</v>
      </c>
      <c r="I2314" s="41">
        <v>10000.0</v>
      </c>
      <c r="J2314" s="41">
        <v>5000.0</v>
      </c>
      <c r="K2314" s="41">
        <v>1200.0</v>
      </c>
      <c r="L2314" s="41">
        <v>600.0</v>
      </c>
      <c r="M2314" s="41">
        <v>50.0</v>
      </c>
      <c r="N2314" s="40" t="s">
        <v>207</v>
      </c>
      <c r="O2314" s="40" t="s">
        <v>208</v>
      </c>
      <c r="P2314" s="40" t="s">
        <v>1372</v>
      </c>
      <c r="Q2314" s="40" t="s">
        <v>8686</v>
      </c>
      <c r="R2314" s="40" t="b">
        <v>0</v>
      </c>
      <c r="S2314" s="40" t="s">
        <v>12879</v>
      </c>
      <c r="T2314" s="40" t="s">
        <v>212</v>
      </c>
      <c r="U2314" s="41">
        <v>0.1</v>
      </c>
      <c r="V2314" s="41">
        <v>0.9</v>
      </c>
      <c r="W2314" s="41">
        <v>0.1</v>
      </c>
      <c r="X2314" s="41">
        <v>0.4</v>
      </c>
      <c r="Y2314" s="40" t="b">
        <v>0</v>
      </c>
      <c r="Z2314" s="40" t="b">
        <v>1</v>
      </c>
      <c r="AA2314" s="40" t="b">
        <v>0</v>
      </c>
      <c r="AB2314" s="40" t="b">
        <v>0</v>
      </c>
      <c r="AC2314" s="41" t="s">
        <v>14976</v>
      </c>
      <c r="AD2314" s="41" t="s">
        <v>10300</v>
      </c>
      <c r="AE2314" s="41">
        <v>1203.129</v>
      </c>
      <c r="AF2314" s="41">
        <v>-4.21711</v>
      </c>
      <c r="AG2314" s="42">
        <v>1.16E42</v>
      </c>
      <c r="AH2314" s="51">
        <v>0.370382</v>
      </c>
      <c r="AI2314" s="40" t="s">
        <v>14977</v>
      </c>
      <c r="AJ2314" s="44" t="s">
        <v>397</v>
      </c>
      <c r="AK2314" s="41">
        <v>4104.0</v>
      </c>
      <c r="AL2314" s="40" t="s">
        <v>2224</v>
      </c>
      <c r="AM2314" s="40" t="s">
        <v>7285</v>
      </c>
      <c r="AN2314" s="40" t="s">
        <v>5643</v>
      </c>
      <c r="AO2314" s="44"/>
    </row>
    <row r="2315">
      <c r="A2315" s="41">
        <v>173.0</v>
      </c>
      <c r="B2315" s="42">
        <v>1.67E9</v>
      </c>
      <c r="C2315" s="42">
        <v>3356.0</v>
      </c>
      <c r="D2315" s="40" t="s">
        <v>1243</v>
      </c>
      <c r="E2315" s="41">
        <v>140.0</v>
      </c>
      <c r="F2315" s="41">
        <v>35.0</v>
      </c>
      <c r="G2315" s="41">
        <v>70.0</v>
      </c>
      <c r="H2315" s="41">
        <v>-3.07733</v>
      </c>
      <c r="I2315" s="41">
        <v>10000.0</v>
      </c>
      <c r="J2315" s="41">
        <v>5000.0</v>
      </c>
      <c r="K2315" s="41">
        <v>1200.0</v>
      </c>
      <c r="L2315" s="41">
        <v>600.0</v>
      </c>
      <c r="M2315" s="41">
        <v>50.0</v>
      </c>
      <c r="N2315" s="40" t="s">
        <v>207</v>
      </c>
      <c r="O2315" s="40" t="s">
        <v>1371</v>
      </c>
      <c r="P2315" s="40" t="s">
        <v>212</v>
      </c>
      <c r="Q2315" s="40" t="s">
        <v>8686</v>
      </c>
      <c r="R2315" s="40" t="b">
        <v>0</v>
      </c>
      <c r="S2315" s="40" t="s">
        <v>12879</v>
      </c>
      <c r="T2315" s="40" t="s">
        <v>212</v>
      </c>
      <c r="U2315" s="41">
        <v>0.1</v>
      </c>
      <c r="V2315" s="41">
        <v>0.9</v>
      </c>
      <c r="W2315" s="41">
        <v>0.1</v>
      </c>
      <c r="X2315" s="41">
        <v>0.6</v>
      </c>
      <c r="Y2315" s="40" t="b">
        <v>0</v>
      </c>
      <c r="Z2315" s="40" t="b">
        <v>1</v>
      </c>
      <c r="AA2315" s="40" t="b">
        <v>0</v>
      </c>
      <c r="AB2315" s="40" t="b">
        <v>0</v>
      </c>
      <c r="AC2315" s="41" t="s">
        <v>14978</v>
      </c>
      <c r="AD2315" s="41" t="s">
        <v>14979</v>
      </c>
      <c r="AE2315" s="41">
        <v>1203.509</v>
      </c>
      <c r="AF2315" s="41">
        <v>-4.21847</v>
      </c>
      <c r="AG2315" s="42">
        <v>2.36E41</v>
      </c>
      <c r="AH2315" s="51">
        <v>0.370821</v>
      </c>
      <c r="AI2315" s="45" t="s">
        <v>14980</v>
      </c>
      <c r="AJ2315" s="44" t="s">
        <v>397</v>
      </c>
      <c r="AK2315" s="41">
        <v>2817.0</v>
      </c>
      <c r="AL2315" s="40" t="s">
        <v>2224</v>
      </c>
      <c r="AM2315" s="40" t="s">
        <v>7285</v>
      </c>
      <c r="AN2315" s="40" t="s">
        <v>5643</v>
      </c>
      <c r="AO2315" s="44"/>
    </row>
    <row r="2316">
      <c r="A2316" s="41">
        <v>244.0</v>
      </c>
      <c r="B2316" s="42">
        <v>1.67E9</v>
      </c>
      <c r="C2316" s="41">
        <v>3356.0</v>
      </c>
      <c r="D2316" s="40" t="s">
        <v>1243</v>
      </c>
      <c r="E2316" s="41">
        <v>140.0</v>
      </c>
      <c r="F2316" s="41">
        <v>35.0</v>
      </c>
      <c r="G2316" s="41">
        <v>70.0</v>
      </c>
      <c r="H2316" s="41">
        <v>-3.07733</v>
      </c>
      <c r="I2316" s="41">
        <v>10000.0</v>
      </c>
      <c r="J2316" s="41">
        <v>5000.0</v>
      </c>
      <c r="K2316" s="41">
        <v>1200.0</v>
      </c>
      <c r="L2316" s="41">
        <v>600.0</v>
      </c>
      <c r="M2316" s="41">
        <v>100.0</v>
      </c>
      <c r="N2316" s="40" t="s">
        <v>207</v>
      </c>
      <c r="O2316" s="40" t="s">
        <v>208</v>
      </c>
      <c r="P2316" s="40" t="s">
        <v>1372</v>
      </c>
      <c r="Q2316" s="40" t="s">
        <v>8686</v>
      </c>
      <c r="R2316" s="40" t="b">
        <v>0</v>
      </c>
      <c r="S2316" s="40" t="s">
        <v>12879</v>
      </c>
      <c r="T2316" s="40" t="s">
        <v>212</v>
      </c>
      <c r="U2316" s="41">
        <v>0.1</v>
      </c>
      <c r="V2316" s="41">
        <v>0.9</v>
      </c>
      <c r="W2316" s="41">
        <v>0.1</v>
      </c>
      <c r="X2316" s="41">
        <v>0.5</v>
      </c>
      <c r="Y2316" s="40" t="b">
        <v>0</v>
      </c>
      <c r="Z2316" s="40" t="b">
        <v>1</v>
      </c>
      <c r="AA2316" s="40" t="b">
        <v>0</v>
      </c>
      <c r="AB2316" s="40" t="b">
        <v>0</v>
      </c>
      <c r="AC2316" s="41" t="s">
        <v>14981</v>
      </c>
      <c r="AD2316" s="41" t="s">
        <v>14982</v>
      </c>
      <c r="AE2316" s="41">
        <v>1201.446</v>
      </c>
      <c r="AF2316" s="41">
        <v>-4.231</v>
      </c>
      <c r="AG2316" s="42">
        <v>7.91E39</v>
      </c>
      <c r="AH2316" s="51">
        <v>0.374894</v>
      </c>
      <c r="AI2316" s="40" t="s">
        <v>14983</v>
      </c>
      <c r="AJ2316" s="40" t="s">
        <v>14984</v>
      </c>
      <c r="AK2316" s="41">
        <v>4378.0</v>
      </c>
      <c r="AL2316" s="40" t="s">
        <v>2224</v>
      </c>
      <c r="AM2316" s="40" t="s">
        <v>7285</v>
      </c>
      <c r="AN2316" s="40" t="s">
        <v>5627</v>
      </c>
      <c r="AO2316" s="44"/>
    </row>
    <row r="2317">
      <c r="A2317" s="41">
        <v>152.0</v>
      </c>
      <c r="B2317" s="42">
        <v>1.67E9</v>
      </c>
      <c r="C2317" s="42">
        <v>3356.0</v>
      </c>
      <c r="D2317" s="40" t="s">
        <v>1243</v>
      </c>
      <c r="E2317" s="41">
        <v>140.0</v>
      </c>
      <c r="F2317" s="41">
        <v>35.0</v>
      </c>
      <c r="G2317" s="41">
        <v>70.0</v>
      </c>
      <c r="H2317" s="41">
        <v>-3.07733</v>
      </c>
      <c r="I2317" s="41">
        <v>10000.0</v>
      </c>
      <c r="J2317" s="41">
        <v>5000.0</v>
      </c>
      <c r="K2317" s="41">
        <v>1200.0</v>
      </c>
      <c r="L2317" s="41">
        <v>600.0</v>
      </c>
      <c r="M2317" s="41">
        <v>50.0</v>
      </c>
      <c r="N2317" s="40" t="s">
        <v>207</v>
      </c>
      <c r="O2317" s="40" t="s">
        <v>1371</v>
      </c>
      <c r="P2317" s="40" t="s">
        <v>1372</v>
      </c>
      <c r="Q2317" s="40" t="s">
        <v>8686</v>
      </c>
      <c r="R2317" s="40" t="b">
        <v>0</v>
      </c>
      <c r="S2317" s="40" t="s">
        <v>211</v>
      </c>
      <c r="T2317" s="40" t="s">
        <v>212</v>
      </c>
      <c r="U2317" s="41">
        <v>0.1</v>
      </c>
      <c r="V2317" s="41">
        <v>0.9</v>
      </c>
      <c r="W2317" s="41">
        <v>0.3</v>
      </c>
      <c r="X2317" s="41">
        <v>0.6</v>
      </c>
      <c r="Y2317" s="40" t="b">
        <v>0</v>
      </c>
      <c r="Z2317" s="40" t="b">
        <v>1</v>
      </c>
      <c r="AA2317" s="40" t="b">
        <v>0</v>
      </c>
      <c r="AB2317" s="40" t="b">
        <v>0</v>
      </c>
      <c r="AC2317" s="41" t="s">
        <v>14985</v>
      </c>
      <c r="AD2317" s="41" t="s">
        <v>14986</v>
      </c>
      <c r="AE2317" s="41">
        <v>1202.433</v>
      </c>
      <c r="AF2317" s="41">
        <v>-4.2352</v>
      </c>
      <c r="AG2317" s="42">
        <v>1.35E42</v>
      </c>
      <c r="AH2317" s="51">
        <v>0.376259</v>
      </c>
      <c r="AI2317" s="45" t="s">
        <v>14987</v>
      </c>
      <c r="AJ2317" s="40" t="s">
        <v>14988</v>
      </c>
      <c r="AK2317" s="41">
        <v>3037.0</v>
      </c>
      <c r="AL2317" s="40" t="s">
        <v>2224</v>
      </c>
      <c r="AM2317" s="40" t="s">
        <v>7285</v>
      </c>
      <c r="AN2317" s="40" t="s">
        <v>5643</v>
      </c>
      <c r="AO2317" s="44"/>
    </row>
    <row r="2318">
      <c r="A2318" s="41">
        <v>267.0</v>
      </c>
      <c r="B2318" s="42">
        <v>1.67E9</v>
      </c>
      <c r="C2318" s="42">
        <v>3356.0</v>
      </c>
      <c r="D2318" s="40" t="s">
        <v>1243</v>
      </c>
      <c r="E2318" s="41">
        <v>140.0</v>
      </c>
      <c r="F2318" s="41">
        <v>35.0</v>
      </c>
      <c r="G2318" s="41">
        <v>70.0</v>
      </c>
      <c r="H2318" s="41">
        <v>-3.07733</v>
      </c>
      <c r="I2318" s="41">
        <v>10000.0</v>
      </c>
      <c r="J2318" s="41">
        <v>5000.0</v>
      </c>
      <c r="K2318" s="41">
        <v>1200.0</v>
      </c>
      <c r="L2318" s="41">
        <v>600.0</v>
      </c>
      <c r="M2318" s="41">
        <v>100.0</v>
      </c>
      <c r="N2318" s="40" t="s">
        <v>207</v>
      </c>
      <c r="O2318" s="40" t="s">
        <v>1371</v>
      </c>
      <c r="P2318" s="40" t="s">
        <v>212</v>
      </c>
      <c r="Q2318" s="40" t="s">
        <v>8686</v>
      </c>
      <c r="R2318" s="40" t="b">
        <v>0</v>
      </c>
      <c r="S2318" s="40" t="s">
        <v>12879</v>
      </c>
      <c r="T2318" s="40" t="s">
        <v>212</v>
      </c>
      <c r="U2318" s="41">
        <v>0.1</v>
      </c>
      <c r="V2318" s="41">
        <v>0.9</v>
      </c>
      <c r="W2318" s="41">
        <v>0.3</v>
      </c>
      <c r="X2318" s="41">
        <v>0.4</v>
      </c>
      <c r="Y2318" s="40" t="b">
        <v>0</v>
      </c>
      <c r="Z2318" s="40" t="b">
        <v>1</v>
      </c>
      <c r="AA2318" s="40" t="b">
        <v>0</v>
      </c>
      <c r="AB2318" s="40" t="b">
        <v>0</v>
      </c>
      <c r="AC2318" s="41" t="s">
        <v>14989</v>
      </c>
      <c r="AD2318" s="41" t="s">
        <v>14990</v>
      </c>
      <c r="AE2318" s="41">
        <v>1202.831</v>
      </c>
      <c r="AF2318" s="41">
        <v>-4.23642</v>
      </c>
      <c r="AG2318" s="42">
        <v>1.29E42</v>
      </c>
      <c r="AH2318" s="51">
        <v>0.376656</v>
      </c>
      <c r="AI2318" s="45" t="s">
        <v>14991</v>
      </c>
      <c r="AJ2318" s="40" t="s">
        <v>14992</v>
      </c>
      <c r="AK2318" s="41">
        <v>2231.0</v>
      </c>
      <c r="AL2318" s="40" t="s">
        <v>2224</v>
      </c>
      <c r="AM2318" s="40" t="s">
        <v>7285</v>
      </c>
      <c r="AN2318" s="40" t="s">
        <v>5643</v>
      </c>
      <c r="AO2318" s="44"/>
    </row>
    <row r="2319">
      <c r="A2319" s="41">
        <v>252.0</v>
      </c>
      <c r="B2319" s="42">
        <v>1.67E9</v>
      </c>
      <c r="C2319" s="41">
        <v>3356.0</v>
      </c>
      <c r="D2319" s="40" t="s">
        <v>1243</v>
      </c>
      <c r="E2319" s="41">
        <v>140.0</v>
      </c>
      <c r="F2319" s="41">
        <v>35.0</v>
      </c>
      <c r="G2319" s="41">
        <v>70.0</v>
      </c>
      <c r="H2319" s="41">
        <v>-3.07733</v>
      </c>
      <c r="I2319" s="41">
        <v>10000.0</v>
      </c>
      <c r="J2319" s="41">
        <v>5000.0</v>
      </c>
      <c r="K2319" s="41">
        <v>1200.0</v>
      </c>
      <c r="L2319" s="41">
        <v>600.0</v>
      </c>
      <c r="M2319" s="41">
        <v>100.0</v>
      </c>
      <c r="N2319" s="40" t="s">
        <v>207</v>
      </c>
      <c r="O2319" s="40" t="s">
        <v>208</v>
      </c>
      <c r="P2319" s="40" t="s">
        <v>212</v>
      </c>
      <c r="Q2319" s="40" t="s">
        <v>8686</v>
      </c>
      <c r="R2319" s="40" t="b">
        <v>0</v>
      </c>
      <c r="S2319" s="40" t="s">
        <v>211</v>
      </c>
      <c r="T2319" s="40" t="s">
        <v>212</v>
      </c>
      <c r="U2319" s="41">
        <v>0.1</v>
      </c>
      <c r="V2319" s="41">
        <v>0.9</v>
      </c>
      <c r="W2319" s="41">
        <v>0.1</v>
      </c>
      <c r="X2319" s="41">
        <v>0.4</v>
      </c>
      <c r="Y2319" s="40" t="b">
        <v>0</v>
      </c>
      <c r="Z2319" s="40" t="b">
        <v>1</v>
      </c>
      <c r="AA2319" s="40" t="b">
        <v>0</v>
      </c>
      <c r="AB2319" s="40" t="b">
        <v>0</v>
      </c>
      <c r="AC2319" s="41" t="s">
        <v>14993</v>
      </c>
      <c r="AD2319" s="41" t="s">
        <v>14994</v>
      </c>
      <c r="AE2319" s="41">
        <v>1201.418</v>
      </c>
      <c r="AF2319" s="41">
        <v>-4.24376</v>
      </c>
      <c r="AG2319" s="42">
        <v>1.05E42</v>
      </c>
      <c r="AH2319" s="51">
        <v>0.379039</v>
      </c>
      <c r="AI2319" s="40" t="s">
        <v>14995</v>
      </c>
      <c r="AJ2319" s="40" t="s">
        <v>14996</v>
      </c>
      <c r="AK2319" s="41">
        <v>5848.0</v>
      </c>
      <c r="AL2319" s="40" t="s">
        <v>2224</v>
      </c>
      <c r="AM2319" s="40" t="s">
        <v>7285</v>
      </c>
      <c r="AN2319" s="40" t="s">
        <v>5627</v>
      </c>
      <c r="AO2319" s="44"/>
    </row>
    <row r="2320">
      <c r="A2320" s="41">
        <v>161.0</v>
      </c>
      <c r="B2320" s="42">
        <v>1.67E9</v>
      </c>
      <c r="C2320" s="42">
        <v>3356.0</v>
      </c>
      <c r="D2320" s="40" t="s">
        <v>1243</v>
      </c>
      <c r="E2320" s="41">
        <v>140.0</v>
      </c>
      <c r="F2320" s="41">
        <v>35.0</v>
      </c>
      <c r="G2320" s="41">
        <v>70.0</v>
      </c>
      <c r="H2320" s="41">
        <v>-3.07733</v>
      </c>
      <c r="I2320" s="41">
        <v>10000.0</v>
      </c>
      <c r="J2320" s="41">
        <v>5000.0</v>
      </c>
      <c r="K2320" s="41">
        <v>1200.0</v>
      </c>
      <c r="L2320" s="41">
        <v>600.0</v>
      </c>
      <c r="M2320" s="41">
        <v>50.0</v>
      </c>
      <c r="N2320" s="40" t="s">
        <v>207</v>
      </c>
      <c r="O2320" s="40" t="s">
        <v>1371</v>
      </c>
      <c r="P2320" s="40" t="s">
        <v>1372</v>
      </c>
      <c r="Q2320" s="40" t="s">
        <v>8686</v>
      </c>
      <c r="R2320" s="40" t="b">
        <v>0</v>
      </c>
      <c r="S2320" s="40" t="s">
        <v>12879</v>
      </c>
      <c r="T2320" s="40" t="s">
        <v>212</v>
      </c>
      <c r="U2320" s="41">
        <v>0.1</v>
      </c>
      <c r="V2320" s="41">
        <v>0.9</v>
      </c>
      <c r="W2320" s="41">
        <v>0.3</v>
      </c>
      <c r="X2320" s="41">
        <v>0.6</v>
      </c>
      <c r="Y2320" s="40" t="b">
        <v>0</v>
      </c>
      <c r="Z2320" s="40" t="b">
        <v>1</v>
      </c>
      <c r="AA2320" s="40" t="b">
        <v>0</v>
      </c>
      <c r="AB2320" s="40" t="b">
        <v>0</v>
      </c>
      <c r="AC2320" s="41" t="s">
        <v>14840</v>
      </c>
      <c r="AD2320" s="41" t="s">
        <v>14841</v>
      </c>
      <c r="AE2320" s="41">
        <v>1201.93</v>
      </c>
      <c r="AF2320" s="41">
        <v>-4.24477</v>
      </c>
      <c r="AG2320" s="42">
        <v>7.43E41</v>
      </c>
      <c r="AH2320" s="51">
        <v>0.37937</v>
      </c>
      <c r="AI2320" s="45" t="s">
        <v>14997</v>
      </c>
      <c r="AJ2320" s="40" t="s">
        <v>14998</v>
      </c>
      <c r="AK2320" s="41">
        <v>2787.0</v>
      </c>
      <c r="AL2320" s="40" t="s">
        <v>2224</v>
      </c>
      <c r="AM2320" s="40" t="s">
        <v>7285</v>
      </c>
      <c r="AN2320" s="40" t="s">
        <v>5643</v>
      </c>
      <c r="AO2320" s="40"/>
    </row>
    <row r="2321">
      <c r="A2321" s="41">
        <v>192.0</v>
      </c>
      <c r="B2321" s="42">
        <v>1.67E9</v>
      </c>
      <c r="C2321" s="41">
        <v>3356.0</v>
      </c>
      <c r="D2321" s="40" t="s">
        <v>1243</v>
      </c>
      <c r="E2321" s="41">
        <v>140.0</v>
      </c>
      <c r="F2321" s="41">
        <v>35.0</v>
      </c>
      <c r="G2321" s="41">
        <v>70.0</v>
      </c>
      <c r="H2321" s="41">
        <v>-3.07733</v>
      </c>
      <c r="I2321" s="41">
        <v>10000.0</v>
      </c>
      <c r="J2321" s="41">
        <v>5000.0</v>
      </c>
      <c r="K2321" s="41">
        <v>1200.0</v>
      </c>
      <c r="L2321" s="41">
        <v>600.0</v>
      </c>
      <c r="M2321" s="41">
        <v>100.0</v>
      </c>
      <c r="N2321" s="40" t="s">
        <v>207</v>
      </c>
      <c r="O2321" s="40" t="s">
        <v>208</v>
      </c>
      <c r="P2321" s="40" t="s">
        <v>209</v>
      </c>
      <c r="Q2321" s="40" t="s">
        <v>8686</v>
      </c>
      <c r="R2321" s="40" t="b">
        <v>0</v>
      </c>
      <c r="S2321" s="40" t="s">
        <v>12879</v>
      </c>
      <c r="T2321" s="40" t="s">
        <v>212</v>
      </c>
      <c r="U2321" s="41">
        <v>0.1</v>
      </c>
      <c r="V2321" s="41">
        <v>0.9</v>
      </c>
      <c r="W2321" s="41">
        <v>0.2</v>
      </c>
      <c r="X2321" s="41">
        <v>0.4</v>
      </c>
      <c r="Y2321" s="40" t="b">
        <v>0</v>
      </c>
      <c r="Z2321" s="40" t="b">
        <v>1</v>
      </c>
      <c r="AA2321" s="40" t="b">
        <v>0</v>
      </c>
      <c r="AB2321" s="40" t="b">
        <v>0</v>
      </c>
      <c r="AC2321" s="41" t="s">
        <v>14999</v>
      </c>
      <c r="AD2321" s="41" t="s">
        <v>15000</v>
      </c>
      <c r="AE2321" s="41">
        <v>871.1447</v>
      </c>
      <c r="AF2321" s="41">
        <v>-4.24491</v>
      </c>
      <c r="AG2321" s="42">
        <v>2.23E41</v>
      </c>
      <c r="AH2321" s="51">
        <v>0.379415</v>
      </c>
      <c r="AI2321" s="40" t="s">
        <v>15001</v>
      </c>
      <c r="AJ2321" s="40" t="s">
        <v>15002</v>
      </c>
      <c r="AK2321" s="41">
        <v>3908.0</v>
      </c>
      <c r="AL2321" s="40" t="s">
        <v>7372</v>
      </c>
      <c r="AM2321" s="40" t="s">
        <v>7285</v>
      </c>
      <c r="AN2321" s="40" t="s">
        <v>5627</v>
      </c>
      <c r="AO2321" s="44"/>
    </row>
    <row r="2322">
      <c r="A2322" s="41">
        <v>258.0</v>
      </c>
      <c r="B2322" s="42">
        <v>1.67E9</v>
      </c>
      <c r="C2322" s="42">
        <v>3356.0</v>
      </c>
      <c r="D2322" s="40" t="s">
        <v>1243</v>
      </c>
      <c r="E2322" s="41">
        <v>140.0</v>
      </c>
      <c r="F2322" s="41">
        <v>35.0</v>
      </c>
      <c r="G2322" s="41">
        <v>70.0</v>
      </c>
      <c r="H2322" s="41">
        <v>-3.07733</v>
      </c>
      <c r="I2322" s="41">
        <v>10000.0</v>
      </c>
      <c r="J2322" s="41">
        <v>5000.0</v>
      </c>
      <c r="K2322" s="41">
        <v>1200.0</v>
      </c>
      <c r="L2322" s="41">
        <v>600.0</v>
      </c>
      <c r="M2322" s="41">
        <v>100.0</v>
      </c>
      <c r="N2322" s="40" t="s">
        <v>207</v>
      </c>
      <c r="O2322" s="40" t="s">
        <v>1371</v>
      </c>
      <c r="P2322" s="40" t="s">
        <v>212</v>
      </c>
      <c r="Q2322" s="40" t="s">
        <v>8686</v>
      </c>
      <c r="R2322" s="40" t="b">
        <v>0</v>
      </c>
      <c r="S2322" s="40" t="s">
        <v>211</v>
      </c>
      <c r="T2322" s="40" t="s">
        <v>212</v>
      </c>
      <c r="U2322" s="41">
        <v>0.1</v>
      </c>
      <c r="V2322" s="41">
        <v>0.9</v>
      </c>
      <c r="W2322" s="41">
        <v>0.3</v>
      </c>
      <c r="X2322" s="41">
        <v>0.4</v>
      </c>
      <c r="Y2322" s="40" t="b">
        <v>0</v>
      </c>
      <c r="Z2322" s="40" t="b">
        <v>1</v>
      </c>
      <c r="AA2322" s="40" t="b">
        <v>0</v>
      </c>
      <c r="AB2322" s="40" t="b">
        <v>0</v>
      </c>
      <c r="AC2322" s="41" t="s">
        <v>15003</v>
      </c>
      <c r="AD2322" s="41" t="s">
        <v>15004</v>
      </c>
      <c r="AE2322" s="41">
        <v>1164.799</v>
      </c>
      <c r="AF2322" s="41">
        <v>-4.24532</v>
      </c>
      <c r="AG2322" s="42">
        <v>1.39E42</v>
      </c>
      <c r="AH2322" s="51">
        <v>0.379549</v>
      </c>
      <c r="AI2322" s="45" t="s">
        <v>15005</v>
      </c>
      <c r="AJ2322" s="40" t="s">
        <v>15006</v>
      </c>
      <c r="AK2322" s="41">
        <v>2059.0</v>
      </c>
      <c r="AL2322" s="40" t="s">
        <v>7372</v>
      </c>
      <c r="AM2322" s="40" t="s">
        <v>7285</v>
      </c>
      <c r="AN2322" s="40" t="s">
        <v>5643</v>
      </c>
      <c r="AO2322" s="40"/>
    </row>
    <row r="2323">
      <c r="A2323" s="41">
        <v>9.0</v>
      </c>
      <c r="B2323" s="42">
        <v>1.67E9</v>
      </c>
      <c r="C2323" s="42">
        <v>3356.0</v>
      </c>
      <c r="D2323" s="40" t="s">
        <v>1243</v>
      </c>
      <c r="E2323" s="41">
        <v>140.0</v>
      </c>
      <c r="F2323" s="41">
        <v>35.0</v>
      </c>
      <c r="G2323" s="41">
        <v>70.0</v>
      </c>
      <c r="H2323" s="41">
        <v>-3.07733</v>
      </c>
      <c r="I2323" s="41">
        <v>10000.0</v>
      </c>
      <c r="J2323" s="41">
        <v>5000.0</v>
      </c>
      <c r="K2323" s="41">
        <v>1200.0</v>
      </c>
      <c r="L2323" s="41">
        <v>600.0</v>
      </c>
      <c r="M2323" s="41">
        <v>30.0</v>
      </c>
      <c r="N2323" s="40" t="s">
        <v>207</v>
      </c>
      <c r="O2323" s="40" t="s">
        <v>208</v>
      </c>
      <c r="P2323" s="40" t="s">
        <v>209</v>
      </c>
      <c r="Q2323" s="40" t="s">
        <v>8686</v>
      </c>
      <c r="R2323" s="40" t="b">
        <v>0</v>
      </c>
      <c r="S2323" s="40" t="s">
        <v>12879</v>
      </c>
      <c r="T2323" s="40" t="s">
        <v>212</v>
      </c>
      <c r="U2323" s="41">
        <v>0.1</v>
      </c>
      <c r="V2323" s="41">
        <v>0.9</v>
      </c>
      <c r="W2323" s="41">
        <v>0.1</v>
      </c>
      <c r="X2323" s="41">
        <v>0.4</v>
      </c>
      <c r="Y2323" s="40" t="b">
        <v>0</v>
      </c>
      <c r="Z2323" s="40" t="b">
        <v>1</v>
      </c>
      <c r="AA2323" s="40" t="b">
        <v>0</v>
      </c>
      <c r="AB2323" s="40" t="b">
        <v>0</v>
      </c>
      <c r="AC2323" s="41" t="s">
        <v>15007</v>
      </c>
      <c r="AD2323" s="41" t="s">
        <v>928</v>
      </c>
      <c r="AE2323" s="41">
        <v>1179.079</v>
      </c>
      <c r="AF2323" s="41">
        <v>-4.24565</v>
      </c>
      <c r="AG2323" s="42">
        <v>1.47E41</v>
      </c>
      <c r="AH2323" s="51">
        <v>0.379656</v>
      </c>
      <c r="AI2323" s="45" t="s">
        <v>15008</v>
      </c>
      <c r="AJ2323" s="44" t="s">
        <v>397</v>
      </c>
      <c r="AK2323" s="41">
        <v>6727.0</v>
      </c>
      <c r="AL2323" s="40" t="s">
        <v>7372</v>
      </c>
      <c r="AM2323" s="40" t="s">
        <v>7285</v>
      </c>
      <c r="AN2323" s="40" t="s">
        <v>5643</v>
      </c>
      <c r="AO2323" s="44"/>
    </row>
    <row r="2324">
      <c r="A2324" s="41">
        <v>67.0</v>
      </c>
      <c r="B2324" s="42">
        <v>1.67E9</v>
      </c>
      <c r="C2324" s="42">
        <v>3356.0</v>
      </c>
      <c r="D2324" s="40" t="s">
        <v>1243</v>
      </c>
      <c r="E2324" s="41">
        <v>140.0</v>
      </c>
      <c r="F2324" s="41">
        <v>35.0</v>
      </c>
      <c r="G2324" s="41">
        <v>70.0</v>
      </c>
      <c r="H2324" s="41">
        <v>-3.07733</v>
      </c>
      <c r="I2324" s="41">
        <v>10000.0</v>
      </c>
      <c r="J2324" s="41">
        <v>5000.0</v>
      </c>
      <c r="K2324" s="41">
        <v>1200.0</v>
      </c>
      <c r="L2324" s="41">
        <v>600.0</v>
      </c>
      <c r="M2324" s="41">
        <v>30.0</v>
      </c>
      <c r="N2324" s="40" t="s">
        <v>207</v>
      </c>
      <c r="O2324" s="40" t="s">
        <v>208</v>
      </c>
      <c r="P2324" s="40" t="s">
        <v>1372</v>
      </c>
      <c r="Q2324" s="40" t="s">
        <v>8686</v>
      </c>
      <c r="R2324" s="40" t="b">
        <v>0</v>
      </c>
      <c r="S2324" s="40" t="s">
        <v>12879</v>
      </c>
      <c r="T2324" s="40" t="s">
        <v>212</v>
      </c>
      <c r="U2324" s="41">
        <v>0.1</v>
      </c>
      <c r="V2324" s="41">
        <v>0.9</v>
      </c>
      <c r="W2324" s="41">
        <v>0.2</v>
      </c>
      <c r="X2324" s="41">
        <v>0.5</v>
      </c>
      <c r="Y2324" s="40" t="b">
        <v>0</v>
      </c>
      <c r="Z2324" s="40" t="b">
        <v>1</v>
      </c>
      <c r="AA2324" s="40" t="b">
        <v>0</v>
      </c>
      <c r="AB2324" s="40" t="b">
        <v>0</v>
      </c>
      <c r="AC2324" s="41" t="s">
        <v>15009</v>
      </c>
      <c r="AD2324" s="41" t="s">
        <v>15010</v>
      </c>
      <c r="AE2324" s="46">
        <v>1202.779</v>
      </c>
      <c r="AF2324" s="41">
        <v>-4.24704</v>
      </c>
      <c r="AG2324" s="42">
        <v>8.56E41</v>
      </c>
      <c r="AH2324" s="51">
        <v>0.380106</v>
      </c>
      <c r="AI2324" s="45" t="s">
        <v>15011</v>
      </c>
      <c r="AJ2324" s="45">
        <v>8.56438534640716E251</v>
      </c>
      <c r="AK2324" s="41">
        <v>5383.0</v>
      </c>
      <c r="AL2324" s="40" t="s">
        <v>2224</v>
      </c>
      <c r="AM2324" s="40" t="s">
        <v>7285</v>
      </c>
      <c r="AN2324" s="40" t="s">
        <v>5643</v>
      </c>
      <c r="AO2324" s="44"/>
    </row>
    <row r="2325">
      <c r="A2325" s="41">
        <v>232.0</v>
      </c>
      <c r="B2325" s="42">
        <v>1.67E9</v>
      </c>
      <c r="C2325" s="41">
        <v>3356.0</v>
      </c>
      <c r="D2325" s="40" t="s">
        <v>1243</v>
      </c>
      <c r="E2325" s="41">
        <v>140.0</v>
      </c>
      <c r="F2325" s="41">
        <v>35.0</v>
      </c>
      <c r="G2325" s="41">
        <v>70.0</v>
      </c>
      <c r="H2325" s="41">
        <v>-3.07733</v>
      </c>
      <c r="I2325" s="41">
        <v>10000.0</v>
      </c>
      <c r="J2325" s="41">
        <v>5000.0</v>
      </c>
      <c r="K2325" s="41">
        <v>1200.0</v>
      </c>
      <c r="L2325" s="41">
        <v>600.0</v>
      </c>
      <c r="M2325" s="41">
        <v>100.0</v>
      </c>
      <c r="N2325" s="40" t="s">
        <v>207</v>
      </c>
      <c r="O2325" s="40" t="s">
        <v>208</v>
      </c>
      <c r="P2325" s="40" t="s">
        <v>7305</v>
      </c>
      <c r="Q2325" s="40" t="s">
        <v>8686</v>
      </c>
      <c r="R2325" s="40" t="b">
        <v>0</v>
      </c>
      <c r="S2325" s="40" t="s">
        <v>12879</v>
      </c>
      <c r="T2325" s="40" t="s">
        <v>212</v>
      </c>
      <c r="U2325" s="41">
        <v>0.1</v>
      </c>
      <c r="V2325" s="41">
        <v>0.9</v>
      </c>
      <c r="W2325" s="41">
        <v>0.3</v>
      </c>
      <c r="X2325" s="41">
        <v>0.5</v>
      </c>
      <c r="Y2325" s="40" t="b">
        <v>0</v>
      </c>
      <c r="Z2325" s="40" t="b">
        <v>1</v>
      </c>
      <c r="AA2325" s="40" t="b">
        <v>0</v>
      </c>
      <c r="AB2325" s="40" t="b">
        <v>0</v>
      </c>
      <c r="AC2325" s="41" t="s">
        <v>15012</v>
      </c>
      <c r="AD2325" s="41" t="s">
        <v>15013</v>
      </c>
      <c r="AE2325" s="41">
        <v>1201.794</v>
      </c>
      <c r="AF2325" s="41">
        <v>-4.25095</v>
      </c>
      <c r="AG2325" s="42">
        <v>1.12E42</v>
      </c>
      <c r="AH2325" s="51">
        <v>0.381376</v>
      </c>
      <c r="AI2325" s="40" t="s">
        <v>15014</v>
      </c>
      <c r="AJ2325" s="40" t="s">
        <v>15015</v>
      </c>
      <c r="AK2325" s="41">
        <v>4203.0</v>
      </c>
      <c r="AL2325" s="40" t="s">
        <v>2224</v>
      </c>
      <c r="AM2325" s="40" t="s">
        <v>7285</v>
      </c>
      <c r="AN2325" s="40" t="s">
        <v>5627</v>
      </c>
      <c r="AO2325" s="44"/>
    </row>
    <row r="2326">
      <c r="A2326" s="41">
        <v>56.0</v>
      </c>
      <c r="B2326" s="42">
        <v>1.67E9</v>
      </c>
      <c r="C2326" s="42">
        <v>3356.0</v>
      </c>
      <c r="D2326" s="40" t="s">
        <v>1243</v>
      </c>
      <c r="E2326" s="41">
        <v>140.0</v>
      </c>
      <c r="F2326" s="41">
        <v>35.0</v>
      </c>
      <c r="G2326" s="41">
        <v>70.0</v>
      </c>
      <c r="H2326" s="41">
        <v>-3.07733</v>
      </c>
      <c r="I2326" s="41">
        <v>10000.0</v>
      </c>
      <c r="J2326" s="41">
        <v>5000.0</v>
      </c>
      <c r="K2326" s="41">
        <v>1200.0</v>
      </c>
      <c r="L2326" s="41">
        <v>600.0</v>
      </c>
      <c r="M2326" s="41">
        <v>30.0</v>
      </c>
      <c r="N2326" s="40" t="s">
        <v>207</v>
      </c>
      <c r="O2326" s="40" t="s">
        <v>208</v>
      </c>
      <c r="P2326" s="40" t="s">
        <v>1372</v>
      </c>
      <c r="Q2326" s="40" t="s">
        <v>8686</v>
      </c>
      <c r="R2326" s="40" t="b">
        <v>0</v>
      </c>
      <c r="S2326" s="40" t="s">
        <v>211</v>
      </c>
      <c r="T2326" s="40" t="s">
        <v>212</v>
      </c>
      <c r="U2326" s="41">
        <v>0.1</v>
      </c>
      <c r="V2326" s="41">
        <v>0.9</v>
      </c>
      <c r="W2326" s="41">
        <v>0.1</v>
      </c>
      <c r="X2326" s="41">
        <v>0.6</v>
      </c>
      <c r="Y2326" s="40" t="b">
        <v>0</v>
      </c>
      <c r="Z2326" s="40" t="b">
        <v>1</v>
      </c>
      <c r="AA2326" s="40" t="b">
        <v>0</v>
      </c>
      <c r="AB2326" s="40" t="b">
        <v>0</v>
      </c>
      <c r="AC2326" s="41" t="s">
        <v>15016</v>
      </c>
      <c r="AD2326" s="41" t="s">
        <v>15017</v>
      </c>
      <c r="AE2326" s="41">
        <v>1202.984</v>
      </c>
      <c r="AF2326" s="41">
        <v>-4.25355</v>
      </c>
      <c r="AG2326" s="42">
        <v>1.05E42</v>
      </c>
      <c r="AH2326" s="51">
        <v>0.382223</v>
      </c>
      <c r="AI2326" s="45" t="s">
        <v>15018</v>
      </c>
      <c r="AJ2326" s="44" t="s">
        <v>397</v>
      </c>
      <c r="AK2326" s="41">
        <v>4724.0</v>
      </c>
      <c r="AL2326" s="40" t="s">
        <v>2224</v>
      </c>
      <c r="AM2326" s="40" t="s">
        <v>7285</v>
      </c>
      <c r="AN2326" s="40" t="s">
        <v>5643</v>
      </c>
      <c r="AO2326" s="44"/>
    </row>
    <row r="2327">
      <c r="A2327" s="41">
        <v>175.0</v>
      </c>
      <c r="B2327" s="42">
        <v>1.67E9</v>
      </c>
      <c r="C2327" s="42">
        <v>3356.0</v>
      </c>
      <c r="D2327" s="40" t="s">
        <v>1243</v>
      </c>
      <c r="E2327" s="41">
        <v>140.0</v>
      </c>
      <c r="F2327" s="41">
        <v>35.0</v>
      </c>
      <c r="G2327" s="41">
        <v>70.0</v>
      </c>
      <c r="H2327" s="41">
        <v>-3.07733</v>
      </c>
      <c r="I2327" s="41">
        <v>10000.0</v>
      </c>
      <c r="J2327" s="41">
        <v>5000.0</v>
      </c>
      <c r="K2327" s="41">
        <v>1200.0</v>
      </c>
      <c r="L2327" s="41">
        <v>600.0</v>
      </c>
      <c r="M2327" s="41">
        <v>50.0</v>
      </c>
      <c r="N2327" s="40" t="s">
        <v>207</v>
      </c>
      <c r="O2327" s="40" t="s">
        <v>1371</v>
      </c>
      <c r="P2327" s="40" t="s">
        <v>212</v>
      </c>
      <c r="Q2327" s="40" t="s">
        <v>8686</v>
      </c>
      <c r="R2327" s="40" t="b">
        <v>0</v>
      </c>
      <c r="S2327" s="40" t="s">
        <v>12879</v>
      </c>
      <c r="T2327" s="40" t="s">
        <v>212</v>
      </c>
      <c r="U2327" s="41">
        <v>0.1</v>
      </c>
      <c r="V2327" s="41">
        <v>0.9</v>
      </c>
      <c r="W2327" s="41">
        <v>0.2</v>
      </c>
      <c r="X2327" s="41">
        <v>0.5</v>
      </c>
      <c r="Y2327" s="40" t="b">
        <v>0</v>
      </c>
      <c r="Z2327" s="40" t="b">
        <v>1</v>
      </c>
      <c r="AA2327" s="40" t="b">
        <v>0</v>
      </c>
      <c r="AB2327" s="40" t="b">
        <v>0</v>
      </c>
      <c r="AC2327" s="41" t="s">
        <v>15019</v>
      </c>
      <c r="AD2327" s="41" t="s">
        <v>1164</v>
      </c>
      <c r="AE2327" s="41">
        <v>1004.97</v>
      </c>
      <c r="AF2327" s="41">
        <v>-4.25527</v>
      </c>
      <c r="AG2327" s="42">
        <v>1.01E42</v>
      </c>
      <c r="AH2327" s="51">
        <v>0.38278</v>
      </c>
      <c r="AI2327" s="45" t="s">
        <v>15020</v>
      </c>
      <c r="AJ2327" s="40" t="s">
        <v>15021</v>
      </c>
      <c r="AK2327" s="41">
        <v>2833.0</v>
      </c>
      <c r="AL2327" s="40" t="s">
        <v>7372</v>
      </c>
      <c r="AM2327" s="40" t="s">
        <v>7285</v>
      </c>
      <c r="AN2327" s="40" t="s">
        <v>5643</v>
      </c>
      <c r="AO2327" s="40"/>
    </row>
    <row r="2328">
      <c r="A2328" s="41">
        <v>88.0</v>
      </c>
      <c r="B2328" s="42">
        <v>1.67E9</v>
      </c>
      <c r="C2328" s="42">
        <v>3356.0</v>
      </c>
      <c r="D2328" s="40" t="s">
        <v>1243</v>
      </c>
      <c r="E2328" s="41">
        <v>140.0</v>
      </c>
      <c r="F2328" s="41">
        <v>35.0</v>
      </c>
      <c r="G2328" s="41">
        <v>70.0</v>
      </c>
      <c r="H2328" s="41">
        <v>-3.07733</v>
      </c>
      <c r="I2328" s="41">
        <v>10000.0</v>
      </c>
      <c r="J2328" s="41">
        <v>5000.0</v>
      </c>
      <c r="K2328" s="41">
        <v>1200.0</v>
      </c>
      <c r="L2328" s="41">
        <v>600.0</v>
      </c>
      <c r="M2328" s="41">
        <v>30.0</v>
      </c>
      <c r="N2328" s="40" t="s">
        <v>207</v>
      </c>
      <c r="O2328" s="40" t="s">
        <v>1371</v>
      </c>
      <c r="P2328" s="40" t="s">
        <v>212</v>
      </c>
      <c r="Q2328" s="40" t="s">
        <v>8686</v>
      </c>
      <c r="R2328" s="40" t="b">
        <v>0</v>
      </c>
      <c r="S2328" s="40" t="s">
        <v>12879</v>
      </c>
      <c r="T2328" s="40" t="s">
        <v>212</v>
      </c>
      <c r="U2328" s="41">
        <v>0.1</v>
      </c>
      <c r="V2328" s="41">
        <v>0.9</v>
      </c>
      <c r="W2328" s="41">
        <v>0.3</v>
      </c>
      <c r="X2328" s="41">
        <v>0.5</v>
      </c>
      <c r="Y2328" s="40" t="b">
        <v>0</v>
      </c>
      <c r="Z2328" s="40" t="b">
        <v>1</v>
      </c>
      <c r="AA2328" s="40" t="b">
        <v>0</v>
      </c>
      <c r="AB2328" s="40" t="b">
        <v>0</v>
      </c>
      <c r="AC2328" s="41" t="s">
        <v>15022</v>
      </c>
      <c r="AD2328" s="41" t="s">
        <v>15023</v>
      </c>
      <c r="AE2328" s="41">
        <v>1203.076</v>
      </c>
      <c r="AF2328" s="41">
        <v>-4.26063</v>
      </c>
      <c r="AG2328" s="42">
        <v>5.43E41</v>
      </c>
      <c r="AH2328" s="51">
        <v>0.384524</v>
      </c>
      <c r="AI2328" s="45" t="s">
        <v>15024</v>
      </c>
      <c r="AJ2328" s="40" t="s">
        <v>15025</v>
      </c>
      <c r="AK2328" s="41">
        <v>5417.0</v>
      </c>
      <c r="AL2328" s="40" t="s">
        <v>2224</v>
      </c>
      <c r="AM2328" s="40" t="s">
        <v>7285</v>
      </c>
      <c r="AN2328" s="40" t="s">
        <v>5643</v>
      </c>
      <c r="AO2328" s="44"/>
    </row>
    <row r="2329">
      <c r="A2329" s="41">
        <v>86.0</v>
      </c>
      <c r="B2329" s="42">
        <v>1.67E9</v>
      </c>
      <c r="C2329" s="42">
        <v>3356.0</v>
      </c>
      <c r="D2329" s="40" t="s">
        <v>1243</v>
      </c>
      <c r="E2329" s="41">
        <v>140.0</v>
      </c>
      <c r="F2329" s="41">
        <v>35.0</v>
      </c>
      <c r="G2329" s="41">
        <v>70.0</v>
      </c>
      <c r="H2329" s="41">
        <v>-3.07733</v>
      </c>
      <c r="I2329" s="41">
        <v>10000.0</v>
      </c>
      <c r="J2329" s="41">
        <v>5000.0</v>
      </c>
      <c r="K2329" s="41">
        <v>1200.0</v>
      </c>
      <c r="L2329" s="41">
        <v>600.0</v>
      </c>
      <c r="M2329" s="41">
        <v>30.0</v>
      </c>
      <c r="N2329" s="40" t="s">
        <v>207</v>
      </c>
      <c r="O2329" s="40" t="s">
        <v>1371</v>
      </c>
      <c r="P2329" s="40" t="s">
        <v>212</v>
      </c>
      <c r="Q2329" s="40" t="s">
        <v>8686</v>
      </c>
      <c r="R2329" s="40" t="b">
        <v>0</v>
      </c>
      <c r="S2329" s="40" t="s">
        <v>12879</v>
      </c>
      <c r="T2329" s="40" t="s">
        <v>212</v>
      </c>
      <c r="U2329" s="41">
        <v>0.1</v>
      </c>
      <c r="V2329" s="41">
        <v>0.9</v>
      </c>
      <c r="W2329" s="41">
        <v>0.2</v>
      </c>
      <c r="X2329" s="41">
        <v>0.6</v>
      </c>
      <c r="Y2329" s="40" t="b">
        <v>0</v>
      </c>
      <c r="Z2329" s="40" t="b">
        <v>1</v>
      </c>
      <c r="AA2329" s="40" t="b">
        <v>0</v>
      </c>
      <c r="AB2329" s="40" t="b">
        <v>0</v>
      </c>
      <c r="AC2329" s="41" t="s">
        <v>15026</v>
      </c>
      <c r="AD2329" s="41" t="s">
        <v>15027</v>
      </c>
      <c r="AE2329" s="41">
        <v>1202.772</v>
      </c>
      <c r="AF2329" s="41">
        <v>-4.26335</v>
      </c>
      <c r="AG2329" s="42">
        <v>3.07E41</v>
      </c>
      <c r="AH2329" s="51">
        <v>0.385408</v>
      </c>
      <c r="AI2329" s="45" t="s">
        <v>15028</v>
      </c>
      <c r="AJ2329" s="45">
        <v>3.07249118715672E251</v>
      </c>
      <c r="AK2329" s="41">
        <v>4542.0</v>
      </c>
      <c r="AL2329" s="40" t="s">
        <v>2224</v>
      </c>
      <c r="AM2329" s="40" t="s">
        <v>7285</v>
      </c>
      <c r="AN2329" s="40" t="s">
        <v>5643</v>
      </c>
      <c r="AO2329" s="44"/>
    </row>
    <row r="2330">
      <c r="A2330" s="41">
        <v>100.0</v>
      </c>
      <c r="B2330" s="42">
        <v>1.67E9</v>
      </c>
      <c r="C2330" s="41">
        <v>3356.0</v>
      </c>
      <c r="D2330" s="40" t="s">
        <v>1243</v>
      </c>
      <c r="E2330" s="41">
        <v>140.0</v>
      </c>
      <c r="F2330" s="41">
        <v>35.0</v>
      </c>
      <c r="G2330" s="41">
        <v>70.0</v>
      </c>
      <c r="H2330" s="41">
        <v>-3.07733</v>
      </c>
      <c r="I2330" s="41">
        <v>10000.0</v>
      </c>
      <c r="J2330" s="41">
        <v>5000.0</v>
      </c>
      <c r="K2330" s="41">
        <v>1200.0</v>
      </c>
      <c r="L2330" s="41">
        <v>600.0</v>
      </c>
      <c r="M2330" s="41">
        <v>50.0</v>
      </c>
      <c r="N2330" s="40" t="s">
        <v>207</v>
      </c>
      <c r="O2330" s="40" t="s">
        <v>208</v>
      </c>
      <c r="P2330" s="40" t="s">
        <v>209</v>
      </c>
      <c r="Q2330" s="40" t="s">
        <v>8686</v>
      </c>
      <c r="R2330" s="40" t="b">
        <v>0</v>
      </c>
      <c r="S2330" s="40" t="s">
        <v>12879</v>
      </c>
      <c r="T2330" s="40" t="s">
        <v>212</v>
      </c>
      <c r="U2330" s="41">
        <v>0.1</v>
      </c>
      <c r="V2330" s="41">
        <v>0.9</v>
      </c>
      <c r="W2330" s="41">
        <v>0.1</v>
      </c>
      <c r="X2330" s="41">
        <v>0.5</v>
      </c>
      <c r="Y2330" s="40" t="b">
        <v>0</v>
      </c>
      <c r="Z2330" s="40" t="b">
        <v>1</v>
      </c>
      <c r="AA2330" s="40" t="b">
        <v>0</v>
      </c>
      <c r="AB2330" s="40" t="b">
        <v>0</v>
      </c>
      <c r="AC2330" s="41" t="s">
        <v>13778</v>
      </c>
      <c r="AD2330" s="41" t="s">
        <v>15029</v>
      </c>
      <c r="AE2330" s="41">
        <v>1203.243</v>
      </c>
      <c r="AF2330" s="41">
        <v>-4.26787</v>
      </c>
      <c r="AG2330" s="42">
        <v>1.37E42</v>
      </c>
      <c r="AH2330" s="51">
        <v>0.386877</v>
      </c>
      <c r="AI2330" s="40" t="s">
        <v>15030</v>
      </c>
      <c r="AJ2330" s="44" t="s">
        <v>397</v>
      </c>
      <c r="AK2330" s="41">
        <v>3182.0</v>
      </c>
      <c r="AL2330" s="40" t="s">
        <v>2224</v>
      </c>
      <c r="AM2330" s="40" t="s">
        <v>7285</v>
      </c>
      <c r="AN2330" s="40" t="s">
        <v>5643</v>
      </c>
      <c r="AO2330" s="44"/>
    </row>
    <row r="2331">
      <c r="A2331" s="41">
        <v>171.0</v>
      </c>
      <c r="B2331" s="42">
        <v>1.67E9</v>
      </c>
      <c r="C2331" s="42">
        <v>3356.0</v>
      </c>
      <c r="D2331" s="40" t="s">
        <v>1243</v>
      </c>
      <c r="E2331" s="41">
        <v>140.0</v>
      </c>
      <c r="F2331" s="41">
        <v>35.0</v>
      </c>
      <c r="G2331" s="41">
        <v>70.0</v>
      </c>
      <c r="H2331" s="41">
        <v>-3.07733</v>
      </c>
      <c r="I2331" s="41">
        <v>10000.0</v>
      </c>
      <c r="J2331" s="41">
        <v>5000.0</v>
      </c>
      <c r="K2331" s="41">
        <v>1200.0</v>
      </c>
      <c r="L2331" s="41">
        <v>600.0</v>
      </c>
      <c r="M2331" s="41">
        <v>50.0</v>
      </c>
      <c r="N2331" s="40" t="s">
        <v>207</v>
      </c>
      <c r="O2331" s="40" t="s">
        <v>1371</v>
      </c>
      <c r="P2331" s="40" t="s">
        <v>212</v>
      </c>
      <c r="Q2331" s="40" t="s">
        <v>8686</v>
      </c>
      <c r="R2331" s="40" t="b">
        <v>0</v>
      </c>
      <c r="S2331" s="40" t="s">
        <v>12879</v>
      </c>
      <c r="T2331" s="40" t="s">
        <v>212</v>
      </c>
      <c r="U2331" s="41">
        <v>0.1</v>
      </c>
      <c r="V2331" s="41">
        <v>0.9</v>
      </c>
      <c r="W2331" s="41">
        <v>0.1</v>
      </c>
      <c r="X2331" s="41">
        <v>0.4</v>
      </c>
      <c r="Y2331" s="40" t="b">
        <v>0</v>
      </c>
      <c r="Z2331" s="40" t="b">
        <v>1</v>
      </c>
      <c r="AA2331" s="40" t="b">
        <v>0</v>
      </c>
      <c r="AB2331" s="40" t="b">
        <v>0</v>
      </c>
      <c r="AC2331" s="41" t="s">
        <v>15031</v>
      </c>
      <c r="AD2331" s="41" t="s">
        <v>15032</v>
      </c>
      <c r="AE2331" s="41">
        <v>1203.064</v>
      </c>
      <c r="AF2331" s="41">
        <v>-4.26909</v>
      </c>
      <c r="AG2331" s="42">
        <v>8.68E41</v>
      </c>
      <c r="AH2331" s="51">
        <v>0.387274</v>
      </c>
      <c r="AI2331" s="45" t="s">
        <v>15033</v>
      </c>
      <c r="AJ2331" s="44" t="s">
        <v>397</v>
      </c>
      <c r="AK2331" s="41">
        <v>4123.0</v>
      </c>
      <c r="AL2331" s="40" t="s">
        <v>2224</v>
      </c>
      <c r="AM2331" s="40" t="s">
        <v>7285</v>
      </c>
      <c r="AN2331" s="40" t="s">
        <v>5643</v>
      </c>
      <c r="AO2331" s="44"/>
    </row>
    <row r="2332">
      <c r="A2332" s="41">
        <v>246.0</v>
      </c>
      <c r="B2332" s="42">
        <v>1.67E9</v>
      </c>
      <c r="C2332" s="42">
        <v>3356.0</v>
      </c>
      <c r="D2332" s="40" t="s">
        <v>1243</v>
      </c>
      <c r="E2332" s="41">
        <v>140.0</v>
      </c>
      <c r="F2332" s="41">
        <v>35.0</v>
      </c>
      <c r="G2332" s="41">
        <v>70.0</v>
      </c>
      <c r="H2332" s="41">
        <v>-3.07733</v>
      </c>
      <c r="I2332" s="41">
        <v>10000.0</v>
      </c>
      <c r="J2332" s="41">
        <v>5000.0</v>
      </c>
      <c r="K2332" s="41">
        <v>1200.0</v>
      </c>
      <c r="L2332" s="41">
        <v>600.0</v>
      </c>
      <c r="M2332" s="41">
        <v>100.0</v>
      </c>
      <c r="N2332" s="40" t="s">
        <v>207</v>
      </c>
      <c r="O2332" s="40" t="s">
        <v>1371</v>
      </c>
      <c r="P2332" s="40" t="s">
        <v>1372</v>
      </c>
      <c r="Q2332" s="40" t="s">
        <v>8686</v>
      </c>
      <c r="R2332" s="40" t="b">
        <v>0</v>
      </c>
      <c r="S2332" s="40" t="s">
        <v>12879</v>
      </c>
      <c r="T2332" s="40" t="s">
        <v>212</v>
      </c>
      <c r="U2332" s="41">
        <v>0.1</v>
      </c>
      <c r="V2332" s="41">
        <v>0.9</v>
      </c>
      <c r="W2332" s="41">
        <v>0.2</v>
      </c>
      <c r="X2332" s="41">
        <v>0.4</v>
      </c>
      <c r="Y2332" s="40" t="b">
        <v>0</v>
      </c>
      <c r="Z2332" s="40" t="b">
        <v>1</v>
      </c>
      <c r="AA2332" s="40" t="b">
        <v>0</v>
      </c>
      <c r="AB2332" s="40" t="b">
        <v>0</v>
      </c>
      <c r="AC2332" s="41" t="s">
        <v>14799</v>
      </c>
      <c r="AD2332" s="41" t="s">
        <v>15034</v>
      </c>
      <c r="AE2332" s="41">
        <v>1203.241</v>
      </c>
      <c r="AF2332" s="41">
        <v>-4.27809</v>
      </c>
      <c r="AG2332" s="42">
        <v>1.35E42</v>
      </c>
      <c r="AH2332" s="51">
        <v>0.390198</v>
      </c>
      <c r="AI2332" s="45" t="s">
        <v>15035</v>
      </c>
      <c r="AJ2332" s="40" t="s">
        <v>15036</v>
      </c>
      <c r="AK2332" s="41">
        <v>1971.0</v>
      </c>
      <c r="AL2332" s="40" t="s">
        <v>2224</v>
      </c>
      <c r="AM2332" s="40" t="s">
        <v>7285</v>
      </c>
      <c r="AN2332" s="40" t="s">
        <v>5643</v>
      </c>
      <c r="AO2332" s="44"/>
    </row>
    <row r="2333">
      <c r="A2333" s="41">
        <v>77.0</v>
      </c>
      <c r="B2333" s="42">
        <v>1.67E9</v>
      </c>
      <c r="C2333" s="42">
        <v>3356.0</v>
      </c>
      <c r="D2333" s="40" t="s">
        <v>1243</v>
      </c>
      <c r="E2333" s="41">
        <v>140.0</v>
      </c>
      <c r="F2333" s="41">
        <v>35.0</v>
      </c>
      <c r="G2333" s="41">
        <v>70.0</v>
      </c>
      <c r="H2333" s="41">
        <v>-3.07733</v>
      </c>
      <c r="I2333" s="41">
        <v>10000.0</v>
      </c>
      <c r="J2333" s="41">
        <v>5000.0</v>
      </c>
      <c r="K2333" s="41">
        <v>1200.0</v>
      </c>
      <c r="L2333" s="41">
        <v>600.0</v>
      </c>
      <c r="M2333" s="41">
        <v>30.0</v>
      </c>
      <c r="N2333" s="40" t="s">
        <v>207</v>
      </c>
      <c r="O2333" s="40" t="s">
        <v>1371</v>
      </c>
      <c r="P2333" s="40" t="s">
        <v>212</v>
      </c>
      <c r="Q2333" s="40" t="s">
        <v>8686</v>
      </c>
      <c r="R2333" s="40" t="b">
        <v>0</v>
      </c>
      <c r="S2333" s="40" t="s">
        <v>211</v>
      </c>
      <c r="T2333" s="40" t="s">
        <v>212</v>
      </c>
      <c r="U2333" s="41">
        <v>0.1</v>
      </c>
      <c r="V2333" s="41">
        <v>0.9</v>
      </c>
      <c r="W2333" s="41">
        <v>0.2</v>
      </c>
      <c r="X2333" s="41">
        <v>0.6</v>
      </c>
      <c r="Y2333" s="40" t="b">
        <v>0</v>
      </c>
      <c r="Z2333" s="40" t="b">
        <v>1</v>
      </c>
      <c r="AA2333" s="40" t="b">
        <v>0</v>
      </c>
      <c r="AB2333" s="40" t="b">
        <v>0</v>
      </c>
      <c r="AC2333" s="41" t="s">
        <v>15037</v>
      </c>
      <c r="AD2333" s="41" t="s">
        <v>15038</v>
      </c>
      <c r="AE2333" s="41">
        <v>1202.455</v>
      </c>
      <c r="AF2333" s="41">
        <v>-4.27894</v>
      </c>
      <c r="AG2333" s="42">
        <v>9.95E41</v>
      </c>
      <c r="AH2333" s="51">
        <v>0.390472</v>
      </c>
      <c r="AI2333" s="45" t="s">
        <v>15039</v>
      </c>
      <c r="AJ2333" s="45">
        <v>9.95395249792166E251</v>
      </c>
      <c r="AK2333" s="41">
        <v>4909.0</v>
      </c>
      <c r="AL2333" s="40" t="s">
        <v>2224</v>
      </c>
      <c r="AM2333" s="40" t="s">
        <v>7285</v>
      </c>
      <c r="AN2333" s="40" t="s">
        <v>5643</v>
      </c>
      <c r="AO2333" s="44"/>
    </row>
    <row r="2334">
      <c r="A2334" s="41">
        <v>264.0</v>
      </c>
      <c r="B2334" s="42">
        <v>1.67E9</v>
      </c>
      <c r="C2334" s="42">
        <v>3356.0</v>
      </c>
      <c r="D2334" s="40" t="s">
        <v>1243</v>
      </c>
      <c r="E2334" s="41">
        <v>140.0</v>
      </c>
      <c r="F2334" s="41">
        <v>35.0</v>
      </c>
      <c r="G2334" s="41">
        <v>70.0</v>
      </c>
      <c r="H2334" s="41">
        <v>-3.07733</v>
      </c>
      <c r="I2334" s="41">
        <v>10000.0</v>
      </c>
      <c r="J2334" s="41">
        <v>5000.0</v>
      </c>
      <c r="K2334" s="41">
        <v>1200.0</v>
      </c>
      <c r="L2334" s="41">
        <v>600.0</v>
      </c>
      <c r="M2334" s="41">
        <v>100.0</v>
      </c>
      <c r="N2334" s="40" t="s">
        <v>207</v>
      </c>
      <c r="O2334" s="40" t="s">
        <v>1371</v>
      </c>
      <c r="P2334" s="40" t="s">
        <v>212</v>
      </c>
      <c r="Q2334" s="40" t="s">
        <v>8686</v>
      </c>
      <c r="R2334" s="40" t="b">
        <v>0</v>
      </c>
      <c r="S2334" s="40" t="s">
        <v>12879</v>
      </c>
      <c r="T2334" s="40" t="s">
        <v>212</v>
      </c>
      <c r="U2334" s="41">
        <v>0.1</v>
      </c>
      <c r="V2334" s="41">
        <v>0.9</v>
      </c>
      <c r="W2334" s="41">
        <v>0.2</v>
      </c>
      <c r="X2334" s="41">
        <v>0.4</v>
      </c>
      <c r="Y2334" s="40" t="b">
        <v>0</v>
      </c>
      <c r="Z2334" s="40" t="b">
        <v>1</v>
      </c>
      <c r="AA2334" s="40" t="b">
        <v>0</v>
      </c>
      <c r="AB2334" s="40" t="b">
        <v>0</v>
      </c>
      <c r="AC2334" s="41" t="s">
        <v>12978</v>
      </c>
      <c r="AD2334" s="41" t="s">
        <v>15040</v>
      </c>
      <c r="AE2334" s="41">
        <v>1203.742</v>
      </c>
      <c r="AF2334" s="41">
        <v>-4.27941</v>
      </c>
      <c r="AG2334" s="42">
        <v>1.2E42</v>
      </c>
      <c r="AH2334" s="51">
        <v>0.390625</v>
      </c>
      <c r="AI2334" s="45" t="s">
        <v>15041</v>
      </c>
      <c r="AJ2334" s="40" t="s">
        <v>15042</v>
      </c>
      <c r="AK2334" s="41">
        <v>1975.0</v>
      </c>
      <c r="AL2334" s="40" t="s">
        <v>2224</v>
      </c>
      <c r="AM2334" s="40" t="s">
        <v>7285</v>
      </c>
      <c r="AN2334" s="40" t="s">
        <v>5643</v>
      </c>
      <c r="AO2334" s="44"/>
    </row>
    <row r="2335">
      <c r="A2335" s="41">
        <v>66.0</v>
      </c>
      <c r="B2335" s="42">
        <v>1.67E9</v>
      </c>
      <c r="C2335" s="42">
        <v>3356.0</v>
      </c>
      <c r="D2335" s="40" t="s">
        <v>1243</v>
      </c>
      <c r="E2335" s="41">
        <v>140.0</v>
      </c>
      <c r="F2335" s="41">
        <v>35.0</v>
      </c>
      <c r="G2335" s="41">
        <v>70.0</v>
      </c>
      <c r="H2335" s="41">
        <v>-3.07733</v>
      </c>
      <c r="I2335" s="41">
        <v>10000.0</v>
      </c>
      <c r="J2335" s="41">
        <v>5000.0</v>
      </c>
      <c r="K2335" s="41">
        <v>1200.0</v>
      </c>
      <c r="L2335" s="41">
        <v>600.0</v>
      </c>
      <c r="M2335" s="41">
        <v>30.0</v>
      </c>
      <c r="N2335" s="40" t="s">
        <v>207</v>
      </c>
      <c r="O2335" s="40" t="s">
        <v>1371</v>
      </c>
      <c r="P2335" s="40" t="s">
        <v>1372</v>
      </c>
      <c r="Q2335" s="40" t="s">
        <v>8686</v>
      </c>
      <c r="R2335" s="40" t="b">
        <v>0</v>
      </c>
      <c r="S2335" s="40" t="s">
        <v>12879</v>
      </c>
      <c r="T2335" s="40" t="s">
        <v>212</v>
      </c>
      <c r="U2335" s="41">
        <v>0.1</v>
      </c>
      <c r="V2335" s="41">
        <v>0.9</v>
      </c>
      <c r="W2335" s="41">
        <v>0.2</v>
      </c>
      <c r="X2335" s="41">
        <v>0.4</v>
      </c>
      <c r="Y2335" s="40" t="b">
        <v>0</v>
      </c>
      <c r="Z2335" s="40" t="b">
        <v>1</v>
      </c>
      <c r="AA2335" s="40" t="b">
        <v>0</v>
      </c>
      <c r="AB2335" s="40" t="b">
        <v>0</v>
      </c>
      <c r="AC2335" s="41" t="s">
        <v>15043</v>
      </c>
      <c r="AD2335" s="41" t="s">
        <v>15044</v>
      </c>
      <c r="AE2335" s="41">
        <v>1203.31</v>
      </c>
      <c r="AF2335" s="41">
        <v>-4.28267</v>
      </c>
      <c r="AG2335" s="42">
        <v>3.95E41</v>
      </c>
      <c r="AH2335" s="51">
        <v>0.391686</v>
      </c>
      <c r="AI2335" s="45" t="s">
        <v>15045</v>
      </c>
      <c r="AJ2335" s="45">
        <v>3.94580964782112E251</v>
      </c>
      <c r="AK2335" s="41">
        <v>6692.0</v>
      </c>
      <c r="AL2335" s="40" t="s">
        <v>2224</v>
      </c>
      <c r="AM2335" s="40" t="s">
        <v>7285</v>
      </c>
      <c r="AN2335" s="40" t="s">
        <v>5643</v>
      </c>
      <c r="AO2335" s="40"/>
    </row>
    <row r="2336">
      <c r="A2336" s="41">
        <v>11.0</v>
      </c>
      <c r="B2336" s="42">
        <v>1.67E9</v>
      </c>
      <c r="C2336" s="42">
        <v>3356.0</v>
      </c>
      <c r="D2336" s="40" t="s">
        <v>1243</v>
      </c>
      <c r="E2336" s="41">
        <v>140.0</v>
      </c>
      <c r="F2336" s="41">
        <v>35.0</v>
      </c>
      <c r="G2336" s="41">
        <v>70.0</v>
      </c>
      <c r="H2336" s="41">
        <v>-3.07733</v>
      </c>
      <c r="I2336" s="41">
        <v>10000.0</v>
      </c>
      <c r="J2336" s="41">
        <v>5000.0</v>
      </c>
      <c r="K2336" s="41">
        <v>1200.0</v>
      </c>
      <c r="L2336" s="41">
        <v>600.0</v>
      </c>
      <c r="M2336" s="41">
        <v>30.0</v>
      </c>
      <c r="N2336" s="40" t="s">
        <v>207</v>
      </c>
      <c r="O2336" s="40" t="s">
        <v>1371</v>
      </c>
      <c r="P2336" s="40" t="s">
        <v>209</v>
      </c>
      <c r="Q2336" s="40" t="s">
        <v>8686</v>
      </c>
      <c r="R2336" s="40" t="b">
        <v>0</v>
      </c>
      <c r="S2336" s="40" t="s">
        <v>12879</v>
      </c>
      <c r="T2336" s="40" t="s">
        <v>212</v>
      </c>
      <c r="U2336" s="41">
        <v>0.1</v>
      </c>
      <c r="V2336" s="41">
        <v>0.9</v>
      </c>
      <c r="W2336" s="41">
        <v>0.1</v>
      </c>
      <c r="X2336" s="41">
        <v>0.6</v>
      </c>
      <c r="Y2336" s="40" t="b">
        <v>0</v>
      </c>
      <c r="Z2336" s="40" t="b">
        <v>1</v>
      </c>
      <c r="AA2336" s="40" t="b">
        <v>0</v>
      </c>
      <c r="AB2336" s="40" t="b">
        <v>0</v>
      </c>
      <c r="AC2336" s="41" t="s">
        <v>15046</v>
      </c>
      <c r="AD2336" s="41" t="s">
        <v>15047</v>
      </c>
      <c r="AE2336" s="41">
        <v>1201.558</v>
      </c>
      <c r="AF2336" s="41">
        <v>-4.28374</v>
      </c>
      <c r="AG2336" s="42">
        <v>1.39E42</v>
      </c>
      <c r="AH2336" s="51">
        <v>0.392032</v>
      </c>
      <c r="AI2336" s="45" t="s">
        <v>15048</v>
      </c>
      <c r="AJ2336" s="44" t="s">
        <v>397</v>
      </c>
      <c r="AK2336" s="41">
        <v>4392.0</v>
      </c>
      <c r="AL2336" s="40" t="s">
        <v>2224</v>
      </c>
      <c r="AM2336" s="40" t="s">
        <v>7285</v>
      </c>
      <c r="AN2336" s="40" t="s">
        <v>5643</v>
      </c>
      <c r="AO2336" s="44"/>
    </row>
    <row r="2337">
      <c r="A2337" s="41">
        <v>234.0</v>
      </c>
      <c r="B2337" s="42">
        <v>1.67E9</v>
      </c>
      <c r="C2337" s="41">
        <v>3356.0</v>
      </c>
      <c r="D2337" s="40" t="s">
        <v>1243</v>
      </c>
      <c r="E2337" s="41">
        <v>140.0</v>
      </c>
      <c r="F2337" s="41">
        <v>35.0</v>
      </c>
      <c r="G2337" s="41">
        <v>70.0</v>
      </c>
      <c r="H2337" s="41">
        <v>-3.07733</v>
      </c>
      <c r="I2337" s="41">
        <v>10000.0</v>
      </c>
      <c r="J2337" s="41">
        <v>5000.0</v>
      </c>
      <c r="K2337" s="41">
        <v>1200.0</v>
      </c>
      <c r="L2337" s="41">
        <v>600.0</v>
      </c>
      <c r="M2337" s="41">
        <v>100.0</v>
      </c>
      <c r="N2337" s="40" t="s">
        <v>207</v>
      </c>
      <c r="O2337" s="40" t="s">
        <v>208</v>
      </c>
      <c r="P2337" s="40" t="s">
        <v>1372</v>
      </c>
      <c r="Q2337" s="40" t="s">
        <v>8686</v>
      </c>
      <c r="R2337" s="40" t="b">
        <v>0</v>
      </c>
      <c r="S2337" s="40" t="s">
        <v>211</v>
      </c>
      <c r="T2337" s="40" t="s">
        <v>212</v>
      </c>
      <c r="U2337" s="41">
        <v>0.1</v>
      </c>
      <c r="V2337" s="41">
        <v>0.9</v>
      </c>
      <c r="W2337" s="41">
        <v>0.1</v>
      </c>
      <c r="X2337" s="41">
        <v>0.4</v>
      </c>
      <c r="Y2337" s="40" t="b">
        <v>0</v>
      </c>
      <c r="Z2337" s="40" t="b">
        <v>1</v>
      </c>
      <c r="AA2337" s="40" t="b">
        <v>0</v>
      </c>
      <c r="AB2337" s="40" t="b">
        <v>0</v>
      </c>
      <c r="AC2337" s="41" t="s">
        <v>15049</v>
      </c>
      <c r="AD2337" s="41" t="s">
        <v>7399</v>
      </c>
      <c r="AE2337" s="41">
        <v>1201.607</v>
      </c>
      <c r="AF2337" s="41">
        <v>-4.29214</v>
      </c>
      <c r="AG2337" s="42">
        <v>1.39E42</v>
      </c>
      <c r="AH2337" s="51">
        <v>0.394761</v>
      </c>
      <c r="AI2337" s="40" t="s">
        <v>15050</v>
      </c>
      <c r="AJ2337" s="40" t="s">
        <v>15051</v>
      </c>
      <c r="AK2337" s="41">
        <v>5693.0</v>
      </c>
      <c r="AL2337" s="40" t="s">
        <v>2224</v>
      </c>
      <c r="AM2337" s="40" t="s">
        <v>7285</v>
      </c>
      <c r="AN2337" s="40" t="s">
        <v>5627</v>
      </c>
      <c r="AO2337" s="44"/>
    </row>
    <row r="2338">
      <c r="A2338" s="41">
        <v>95.0</v>
      </c>
      <c r="B2338" s="42">
        <v>1.67E9</v>
      </c>
      <c r="C2338" s="42">
        <v>3356.0</v>
      </c>
      <c r="D2338" s="40" t="s">
        <v>1243</v>
      </c>
      <c r="E2338" s="41">
        <v>140.0</v>
      </c>
      <c r="F2338" s="41">
        <v>35.0</v>
      </c>
      <c r="G2338" s="41">
        <v>70.0</v>
      </c>
      <c r="H2338" s="41">
        <v>-3.07733</v>
      </c>
      <c r="I2338" s="41">
        <v>10000.0</v>
      </c>
      <c r="J2338" s="41">
        <v>5000.0</v>
      </c>
      <c r="K2338" s="41">
        <v>1200.0</v>
      </c>
      <c r="L2338" s="41">
        <v>600.0</v>
      </c>
      <c r="M2338" s="41">
        <v>50.0</v>
      </c>
      <c r="N2338" s="40" t="s">
        <v>207</v>
      </c>
      <c r="O2338" s="40" t="s">
        <v>1371</v>
      </c>
      <c r="P2338" s="40" t="s">
        <v>209</v>
      </c>
      <c r="Q2338" s="40" t="s">
        <v>8686</v>
      </c>
      <c r="R2338" s="40" t="b">
        <v>0</v>
      </c>
      <c r="S2338" s="40" t="s">
        <v>211</v>
      </c>
      <c r="T2338" s="40" t="s">
        <v>212</v>
      </c>
      <c r="U2338" s="41">
        <v>0.1</v>
      </c>
      <c r="V2338" s="41">
        <v>0.9</v>
      </c>
      <c r="W2338" s="41">
        <v>0.2</v>
      </c>
      <c r="X2338" s="41">
        <v>0.6</v>
      </c>
      <c r="Y2338" s="40" t="b">
        <v>0</v>
      </c>
      <c r="Z2338" s="40" t="b">
        <v>1</v>
      </c>
      <c r="AA2338" s="40" t="b">
        <v>0</v>
      </c>
      <c r="AB2338" s="40" t="b">
        <v>0</v>
      </c>
      <c r="AC2338" s="41" t="s">
        <v>15052</v>
      </c>
      <c r="AD2338" s="41" t="s">
        <v>15053</v>
      </c>
      <c r="AE2338" s="41">
        <v>1203.056</v>
      </c>
      <c r="AF2338" s="41">
        <v>-4.29238</v>
      </c>
      <c r="AG2338" s="42">
        <v>1.39E42</v>
      </c>
      <c r="AH2338" s="51">
        <v>0.39484</v>
      </c>
      <c r="AI2338" s="45" t="s">
        <v>15054</v>
      </c>
      <c r="AJ2338" s="40" t="s">
        <v>15055</v>
      </c>
      <c r="AK2338" s="41">
        <v>2943.0</v>
      </c>
      <c r="AL2338" s="40" t="s">
        <v>2224</v>
      </c>
      <c r="AM2338" s="40" t="s">
        <v>7285</v>
      </c>
      <c r="AN2338" s="40" t="s">
        <v>5643</v>
      </c>
      <c r="AO2338" s="44"/>
    </row>
    <row r="2339">
      <c r="A2339" s="41">
        <v>230.0</v>
      </c>
      <c r="B2339" s="42">
        <v>1.67E9</v>
      </c>
      <c r="C2339" s="41">
        <v>3356.0</v>
      </c>
      <c r="D2339" s="40" t="s">
        <v>1243</v>
      </c>
      <c r="E2339" s="41">
        <v>140.0</v>
      </c>
      <c r="F2339" s="41">
        <v>35.0</v>
      </c>
      <c r="G2339" s="41">
        <v>70.0</v>
      </c>
      <c r="H2339" s="41">
        <v>-3.07733</v>
      </c>
      <c r="I2339" s="41">
        <v>10000.0</v>
      </c>
      <c r="J2339" s="41">
        <v>5000.0</v>
      </c>
      <c r="K2339" s="41">
        <v>1200.0</v>
      </c>
      <c r="L2339" s="41">
        <v>600.0</v>
      </c>
      <c r="M2339" s="41">
        <v>100.0</v>
      </c>
      <c r="N2339" s="40" t="s">
        <v>207</v>
      </c>
      <c r="O2339" s="40" t="s">
        <v>208</v>
      </c>
      <c r="P2339" s="40" t="s">
        <v>7305</v>
      </c>
      <c r="Q2339" s="40" t="s">
        <v>8686</v>
      </c>
      <c r="R2339" s="40" t="b">
        <v>0</v>
      </c>
      <c r="S2339" s="40" t="s">
        <v>12879</v>
      </c>
      <c r="T2339" s="40" t="s">
        <v>212</v>
      </c>
      <c r="U2339" s="41">
        <v>0.1</v>
      </c>
      <c r="V2339" s="41">
        <v>0.9</v>
      </c>
      <c r="W2339" s="41">
        <v>0.2</v>
      </c>
      <c r="X2339" s="41">
        <v>0.6</v>
      </c>
      <c r="Y2339" s="40" t="b">
        <v>0</v>
      </c>
      <c r="Z2339" s="40" t="b">
        <v>1</v>
      </c>
      <c r="AA2339" s="40" t="b">
        <v>0</v>
      </c>
      <c r="AB2339" s="40" t="b">
        <v>0</v>
      </c>
      <c r="AC2339" s="41" t="s">
        <v>15056</v>
      </c>
      <c r="AD2339" s="41" t="s">
        <v>15057</v>
      </c>
      <c r="AE2339" s="41">
        <v>881.3923</v>
      </c>
      <c r="AF2339" s="41">
        <v>-4.30133</v>
      </c>
      <c r="AG2339" s="42">
        <v>2.87E41</v>
      </c>
      <c r="AH2339" s="51">
        <v>0.397749</v>
      </c>
      <c r="AI2339" s="40" t="s">
        <v>15058</v>
      </c>
      <c r="AJ2339" s="40" t="s">
        <v>15059</v>
      </c>
      <c r="AK2339" s="41">
        <v>2526.0</v>
      </c>
      <c r="AL2339" s="40" t="s">
        <v>7372</v>
      </c>
      <c r="AM2339" s="40" t="s">
        <v>7285</v>
      </c>
      <c r="AN2339" s="40" t="s">
        <v>5627</v>
      </c>
      <c r="AO2339" s="44"/>
    </row>
    <row r="2340">
      <c r="A2340" s="41">
        <v>249.0</v>
      </c>
      <c r="B2340" s="42">
        <v>1.67E9</v>
      </c>
      <c r="C2340" s="42">
        <v>3356.0</v>
      </c>
      <c r="D2340" s="40" t="s">
        <v>1243</v>
      </c>
      <c r="E2340" s="41">
        <v>140.0</v>
      </c>
      <c r="F2340" s="41">
        <v>35.0</v>
      </c>
      <c r="G2340" s="41">
        <v>70.0</v>
      </c>
      <c r="H2340" s="41">
        <v>-3.07733</v>
      </c>
      <c r="I2340" s="41">
        <v>10000.0</v>
      </c>
      <c r="J2340" s="41">
        <v>5000.0</v>
      </c>
      <c r="K2340" s="41">
        <v>1200.0</v>
      </c>
      <c r="L2340" s="41">
        <v>600.0</v>
      </c>
      <c r="M2340" s="41">
        <v>100.0</v>
      </c>
      <c r="N2340" s="40" t="s">
        <v>207</v>
      </c>
      <c r="O2340" s="40" t="s">
        <v>1371</v>
      </c>
      <c r="P2340" s="40" t="s">
        <v>1372</v>
      </c>
      <c r="Q2340" s="40" t="s">
        <v>8686</v>
      </c>
      <c r="R2340" s="40" t="b">
        <v>0</v>
      </c>
      <c r="S2340" s="40" t="s">
        <v>12879</v>
      </c>
      <c r="T2340" s="40" t="s">
        <v>212</v>
      </c>
      <c r="U2340" s="41">
        <v>0.1</v>
      </c>
      <c r="V2340" s="41">
        <v>0.9</v>
      </c>
      <c r="W2340" s="41">
        <v>0.3</v>
      </c>
      <c r="X2340" s="41">
        <v>0.4</v>
      </c>
      <c r="Y2340" s="40" t="b">
        <v>0</v>
      </c>
      <c r="Z2340" s="40" t="b">
        <v>1</v>
      </c>
      <c r="AA2340" s="40" t="b">
        <v>0</v>
      </c>
      <c r="AB2340" s="40" t="b">
        <v>0</v>
      </c>
      <c r="AC2340" s="41" t="s">
        <v>15060</v>
      </c>
      <c r="AD2340" s="41" t="s">
        <v>15061</v>
      </c>
      <c r="AE2340" s="41">
        <v>1203.864</v>
      </c>
      <c r="AF2340" s="41">
        <v>-4.30927</v>
      </c>
      <c r="AG2340" s="42">
        <v>1.04E42</v>
      </c>
      <c r="AH2340" s="51">
        <v>0.40033</v>
      </c>
      <c r="AI2340" s="45" t="s">
        <v>15062</v>
      </c>
      <c r="AJ2340" s="40" t="s">
        <v>15063</v>
      </c>
      <c r="AK2340" s="41">
        <v>1974.0</v>
      </c>
      <c r="AL2340" s="40" t="s">
        <v>2224</v>
      </c>
      <c r="AM2340" s="40" t="s">
        <v>7285</v>
      </c>
      <c r="AN2340" s="40" t="s">
        <v>5643</v>
      </c>
      <c r="AO2340" s="44"/>
    </row>
    <row r="2341">
      <c r="A2341" s="41">
        <v>86.0</v>
      </c>
      <c r="B2341" s="42">
        <v>1.67E9</v>
      </c>
      <c r="C2341" s="41">
        <v>3356.0</v>
      </c>
      <c r="D2341" s="40" t="s">
        <v>1243</v>
      </c>
      <c r="E2341" s="41">
        <v>140.0</v>
      </c>
      <c r="F2341" s="41">
        <v>35.0</v>
      </c>
      <c r="G2341" s="41">
        <v>70.0</v>
      </c>
      <c r="H2341" s="41">
        <v>-3.07733</v>
      </c>
      <c r="I2341" s="41">
        <v>10000.0</v>
      </c>
      <c r="J2341" s="41">
        <v>5000.0</v>
      </c>
      <c r="K2341" s="41">
        <v>1200.0</v>
      </c>
      <c r="L2341" s="41">
        <v>600.0</v>
      </c>
      <c r="M2341" s="41">
        <v>30.0</v>
      </c>
      <c r="N2341" s="40" t="s">
        <v>207</v>
      </c>
      <c r="O2341" s="40" t="s">
        <v>208</v>
      </c>
      <c r="P2341" s="40" t="s">
        <v>212</v>
      </c>
      <c r="Q2341" s="40" t="s">
        <v>8686</v>
      </c>
      <c r="R2341" s="40" t="b">
        <v>0</v>
      </c>
      <c r="S2341" s="40" t="s">
        <v>12879</v>
      </c>
      <c r="T2341" s="40" t="s">
        <v>212</v>
      </c>
      <c r="U2341" s="41">
        <v>0.1</v>
      </c>
      <c r="V2341" s="41">
        <v>0.9</v>
      </c>
      <c r="W2341" s="41">
        <v>0.2</v>
      </c>
      <c r="X2341" s="41">
        <v>0.6</v>
      </c>
      <c r="Y2341" s="40" t="b">
        <v>0</v>
      </c>
      <c r="Z2341" s="40" t="b">
        <v>1</v>
      </c>
      <c r="AA2341" s="40" t="b">
        <v>0</v>
      </c>
      <c r="AB2341" s="40" t="b">
        <v>0</v>
      </c>
      <c r="AC2341" s="41" t="s">
        <v>15064</v>
      </c>
      <c r="AD2341" s="41" t="s">
        <v>15065</v>
      </c>
      <c r="AE2341" s="41">
        <v>1203.258</v>
      </c>
      <c r="AF2341" s="41">
        <v>-4.31121</v>
      </c>
      <c r="AG2341" s="42">
        <v>8.19E41</v>
      </c>
      <c r="AH2341" s="51">
        <v>0.40096</v>
      </c>
      <c r="AI2341" s="40" t="s">
        <v>15066</v>
      </c>
      <c r="AJ2341" s="45">
        <v>8.18597311003725E251</v>
      </c>
      <c r="AK2341" s="41">
        <v>4386.0</v>
      </c>
      <c r="AL2341" s="40" t="s">
        <v>2224</v>
      </c>
      <c r="AM2341" s="40" t="s">
        <v>7285</v>
      </c>
      <c r="AN2341" s="40" t="s">
        <v>5643</v>
      </c>
      <c r="AO2341" s="44"/>
    </row>
    <row r="2342">
      <c r="A2342" s="41">
        <v>105.0</v>
      </c>
      <c r="B2342" s="42">
        <v>1.67E9</v>
      </c>
      <c r="C2342" s="41">
        <v>3356.0</v>
      </c>
      <c r="D2342" s="40" t="s">
        <v>1243</v>
      </c>
      <c r="E2342" s="41">
        <v>140.0</v>
      </c>
      <c r="F2342" s="41">
        <v>35.0</v>
      </c>
      <c r="G2342" s="41">
        <v>70.0</v>
      </c>
      <c r="H2342" s="41">
        <v>-3.07733</v>
      </c>
      <c r="I2342" s="41">
        <v>10000.0</v>
      </c>
      <c r="J2342" s="41">
        <v>5000.0</v>
      </c>
      <c r="K2342" s="41">
        <v>1200.0</v>
      </c>
      <c r="L2342" s="41">
        <v>600.0</v>
      </c>
      <c r="M2342" s="41">
        <v>50.0</v>
      </c>
      <c r="N2342" s="40" t="s">
        <v>207</v>
      </c>
      <c r="O2342" s="40" t="s">
        <v>208</v>
      </c>
      <c r="P2342" s="40" t="s">
        <v>209</v>
      </c>
      <c r="Q2342" s="40" t="s">
        <v>8686</v>
      </c>
      <c r="R2342" s="40" t="b">
        <v>0</v>
      </c>
      <c r="S2342" s="40" t="s">
        <v>12879</v>
      </c>
      <c r="T2342" s="40" t="s">
        <v>212</v>
      </c>
      <c r="U2342" s="41">
        <v>0.1</v>
      </c>
      <c r="V2342" s="41">
        <v>0.9</v>
      </c>
      <c r="W2342" s="41">
        <v>0.3</v>
      </c>
      <c r="X2342" s="41">
        <v>0.4</v>
      </c>
      <c r="Y2342" s="40" t="b">
        <v>0</v>
      </c>
      <c r="Z2342" s="40" t="b">
        <v>1</v>
      </c>
      <c r="AA2342" s="40" t="b">
        <v>0</v>
      </c>
      <c r="AB2342" s="40" t="b">
        <v>0</v>
      </c>
      <c r="AC2342" s="41" t="s">
        <v>15067</v>
      </c>
      <c r="AD2342" s="41" t="s">
        <v>15068</v>
      </c>
      <c r="AE2342" s="41">
        <v>1203.044</v>
      </c>
      <c r="AF2342" s="41">
        <v>-4.31172</v>
      </c>
      <c r="AG2342" s="42">
        <v>2.72E41</v>
      </c>
      <c r="AH2342" s="51">
        <v>0.401126</v>
      </c>
      <c r="AI2342" s="40" t="s">
        <v>15069</v>
      </c>
      <c r="AJ2342" s="40" t="s">
        <v>15070</v>
      </c>
      <c r="AK2342" s="41">
        <v>4176.0</v>
      </c>
      <c r="AL2342" s="40" t="s">
        <v>2224</v>
      </c>
      <c r="AM2342" s="40" t="s">
        <v>7285</v>
      </c>
      <c r="AN2342" s="40" t="s">
        <v>5643</v>
      </c>
      <c r="AO2342" s="44"/>
    </row>
    <row r="2343">
      <c r="A2343" s="41">
        <v>159.0</v>
      </c>
      <c r="B2343" s="42">
        <v>1.67E9</v>
      </c>
      <c r="C2343" s="42">
        <v>3356.0</v>
      </c>
      <c r="D2343" s="40" t="s">
        <v>1243</v>
      </c>
      <c r="E2343" s="41">
        <v>140.0</v>
      </c>
      <c r="F2343" s="41">
        <v>35.0</v>
      </c>
      <c r="G2343" s="41">
        <v>70.0</v>
      </c>
      <c r="H2343" s="41">
        <v>-3.07733</v>
      </c>
      <c r="I2343" s="41">
        <v>10000.0</v>
      </c>
      <c r="J2343" s="41">
        <v>5000.0</v>
      </c>
      <c r="K2343" s="41">
        <v>1200.0</v>
      </c>
      <c r="L2343" s="41">
        <v>600.0</v>
      </c>
      <c r="M2343" s="41">
        <v>50.0</v>
      </c>
      <c r="N2343" s="40" t="s">
        <v>207</v>
      </c>
      <c r="O2343" s="40" t="s">
        <v>1371</v>
      </c>
      <c r="P2343" s="40" t="s">
        <v>1372</v>
      </c>
      <c r="Q2343" s="40" t="s">
        <v>8686</v>
      </c>
      <c r="R2343" s="40" t="b">
        <v>0</v>
      </c>
      <c r="S2343" s="40" t="s">
        <v>12879</v>
      </c>
      <c r="T2343" s="40" t="s">
        <v>212</v>
      </c>
      <c r="U2343" s="41">
        <v>0.1</v>
      </c>
      <c r="V2343" s="41">
        <v>0.9</v>
      </c>
      <c r="W2343" s="41">
        <v>0.3</v>
      </c>
      <c r="X2343" s="41">
        <v>0.4</v>
      </c>
      <c r="Y2343" s="40" t="b">
        <v>0</v>
      </c>
      <c r="Z2343" s="40" t="b">
        <v>1</v>
      </c>
      <c r="AA2343" s="40" t="b">
        <v>0</v>
      </c>
      <c r="AB2343" s="40" t="b">
        <v>0</v>
      </c>
      <c r="AC2343" s="41" t="s">
        <v>15071</v>
      </c>
      <c r="AD2343" s="41" t="s">
        <v>15072</v>
      </c>
      <c r="AE2343" s="41">
        <v>1191.474</v>
      </c>
      <c r="AF2343" s="41">
        <v>-4.313</v>
      </c>
      <c r="AG2343" s="42">
        <v>1.03E42</v>
      </c>
      <c r="AH2343" s="51">
        <v>0.40154</v>
      </c>
      <c r="AI2343" s="45" t="s">
        <v>15073</v>
      </c>
      <c r="AJ2343" s="40" t="s">
        <v>15074</v>
      </c>
      <c r="AK2343" s="41">
        <v>3986.0</v>
      </c>
      <c r="AL2343" s="40" t="s">
        <v>7372</v>
      </c>
      <c r="AM2343" s="40" t="s">
        <v>7285</v>
      </c>
      <c r="AN2343" s="40" t="s">
        <v>5643</v>
      </c>
      <c r="AO2343" s="44"/>
    </row>
    <row r="2344">
      <c r="A2344" s="41">
        <v>248.0</v>
      </c>
      <c r="B2344" s="42">
        <v>1.67E9</v>
      </c>
      <c r="C2344" s="42">
        <v>3356.0</v>
      </c>
      <c r="D2344" s="40" t="s">
        <v>1243</v>
      </c>
      <c r="E2344" s="41">
        <v>140.0</v>
      </c>
      <c r="F2344" s="41">
        <v>35.0</v>
      </c>
      <c r="G2344" s="41">
        <v>70.0</v>
      </c>
      <c r="H2344" s="41">
        <v>-3.07733</v>
      </c>
      <c r="I2344" s="41">
        <v>10000.0</v>
      </c>
      <c r="J2344" s="41">
        <v>5000.0</v>
      </c>
      <c r="K2344" s="41">
        <v>1200.0</v>
      </c>
      <c r="L2344" s="41">
        <v>600.0</v>
      </c>
      <c r="M2344" s="41">
        <v>100.0</v>
      </c>
      <c r="N2344" s="40" t="s">
        <v>207</v>
      </c>
      <c r="O2344" s="40" t="s">
        <v>1371</v>
      </c>
      <c r="P2344" s="40" t="s">
        <v>1372</v>
      </c>
      <c r="Q2344" s="40" t="s">
        <v>8686</v>
      </c>
      <c r="R2344" s="40" t="b">
        <v>0</v>
      </c>
      <c r="S2344" s="40" t="s">
        <v>12879</v>
      </c>
      <c r="T2344" s="40" t="s">
        <v>212</v>
      </c>
      <c r="U2344" s="41">
        <v>0.1</v>
      </c>
      <c r="V2344" s="41">
        <v>0.9</v>
      </c>
      <c r="W2344" s="41">
        <v>0.2</v>
      </c>
      <c r="X2344" s="41">
        <v>0.6</v>
      </c>
      <c r="Y2344" s="40" t="b">
        <v>0</v>
      </c>
      <c r="Z2344" s="40" t="b">
        <v>1</v>
      </c>
      <c r="AA2344" s="40" t="b">
        <v>0</v>
      </c>
      <c r="AB2344" s="40" t="b">
        <v>0</v>
      </c>
      <c r="AC2344" s="41" t="s">
        <v>13186</v>
      </c>
      <c r="AD2344" s="41" t="s">
        <v>15075</v>
      </c>
      <c r="AE2344" s="41">
        <v>1203.23</v>
      </c>
      <c r="AF2344" s="41">
        <v>-4.313</v>
      </c>
      <c r="AG2344" s="42">
        <v>4.0E41</v>
      </c>
      <c r="AH2344" s="51">
        <v>0.401542</v>
      </c>
      <c r="AI2344" s="45" t="s">
        <v>15076</v>
      </c>
      <c r="AJ2344" s="40" t="s">
        <v>15077</v>
      </c>
      <c r="AK2344" s="41">
        <v>1342.0</v>
      </c>
      <c r="AL2344" s="40" t="s">
        <v>2224</v>
      </c>
      <c r="AM2344" s="40" t="s">
        <v>7285</v>
      </c>
      <c r="AN2344" s="40" t="s">
        <v>5643</v>
      </c>
      <c r="AO2344" s="44"/>
    </row>
    <row r="2345">
      <c r="A2345" s="41">
        <v>46.0</v>
      </c>
      <c r="B2345" s="42">
        <v>1.67E9</v>
      </c>
      <c r="C2345" s="42">
        <v>3356.0</v>
      </c>
      <c r="D2345" s="40" t="s">
        <v>1243</v>
      </c>
      <c r="E2345" s="41">
        <v>140.0</v>
      </c>
      <c r="F2345" s="41">
        <v>35.0</v>
      </c>
      <c r="G2345" s="41">
        <v>70.0</v>
      </c>
      <c r="H2345" s="41">
        <v>-3.07733</v>
      </c>
      <c r="I2345" s="41">
        <v>10000.0</v>
      </c>
      <c r="J2345" s="41">
        <v>5000.0</v>
      </c>
      <c r="K2345" s="41">
        <v>1200.0</v>
      </c>
      <c r="L2345" s="41">
        <v>600.0</v>
      </c>
      <c r="M2345" s="41">
        <v>30.0</v>
      </c>
      <c r="N2345" s="40" t="s">
        <v>207</v>
      </c>
      <c r="O2345" s="40" t="s">
        <v>208</v>
      </c>
      <c r="P2345" s="40" t="s">
        <v>7305</v>
      </c>
      <c r="Q2345" s="40" t="s">
        <v>8686</v>
      </c>
      <c r="R2345" s="40" t="b">
        <v>0</v>
      </c>
      <c r="S2345" s="40" t="s">
        <v>12879</v>
      </c>
      <c r="T2345" s="40" t="s">
        <v>212</v>
      </c>
      <c r="U2345" s="41">
        <v>0.1</v>
      </c>
      <c r="V2345" s="41">
        <v>0.9</v>
      </c>
      <c r="W2345" s="41">
        <v>0.1</v>
      </c>
      <c r="X2345" s="41">
        <v>0.5</v>
      </c>
      <c r="Y2345" s="40" t="b">
        <v>0</v>
      </c>
      <c r="Z2345" s="40" t="b">
        <v>1</v>
      </c>
      <c r="AA2345" s="40" t="b">
        <v>0</v>
      </c>
      <c r="AB2345" s="40" t="b">
        <v>0</v>
      </c>
      <c r="AC2345" s="41" t="s">
        <v>15078</v>
      </c>
      <c r="AD2345" s="41" t="s">
        <v>15079</v>
      </c>
      <c r="AE2345" s="41">
        <v>1202.711</v>
      </c>
      <c r="AF2345" s="41">
        <v>-4.31625</v>
      </c>
      <c r="AG2345" s="42">
        <v>2.88E41</v>
      </c>
      <c r="AH2345" s="51">
        <v>0.402598</v>
      </c>
      <c r="AI2345" s="45" t="s">
        <v>15080</v>
      </c>
      <c r="AJ2345" s="44" t="s">
        <v>397</v>
      </c>
      <c r="AK2345" s="41">
        <v>5519.0</v>
      </c>
      <c r="AL2345" s="40" t="s">
        <v>2224</v>
      </c>
      <c r="AM2345" s="40" t="s">
        <v>7285</v>
      </c>
      <c r="AN2345" s="40" t="s">
        <v>5643</v>
      </c>
      <c r="AO2345" s="44"/>
    </row>
    <row r="2346">
      <c r="A2346" s="41">
        <v>89.0</v>
      </c>
      <c r="B2346" s="42">
        <v>1.67E9</v>
      </c>
      <c r="C2346" s="42">
        <v>3356.0</v>
      </c>
      <c r="D2346" s="40" t="s">
        <v>1243</v>
      </c>
      <c r="E2346" s="41">
        <v>140.0</v>
      </c>
      <c r="F2346" s="41">
        <v>35.0</v>
      </c>
      <c r="G2346" s="41">
        <v>70.0</v>
      </c>
      <c r="H2346" s="41">
        <v>-3.07733</v>
      </c>
      <c r="I2346" s="41">
        <v>10000.0</v>
      </c>
      <c r="J2346" s="41">
        <v>5000.0</v>
      </c>
      <c r="K2346" s="41">
        <v>1200.0</v>
      </c>
      <c r="L2346" s="41">
        <v>600.0</v>
      </c>
      <c r="M2346" s="41">
        <v>30.0</v>
      </c>
      <c r="N2346" s="40" t="s">
        <v>207</v>
      </c>
      <c r="O2346" s="40" t="s">
        <v>1371</v>
      </c>
      <c r="P2346" s="40" t="s">
        <v>212</v>
      </c>
      <c r="Q2346" s="40" t="s">
        <v>8686</v>
      </c>
      <c r="R2346" s="40" t="b">
        <v>0</v>
      </c>
      <c r="S2346" s="40" t="s">
        <v>12879</v>
      </c>
      <c r="T2346" s="40" t="s">
        <v>212</v>
      </c>
      <c r="U2346" s="41">
        <v>0.1</v>
      </c>
      <c r="V2346" s="41">
        <v>0.9</v>
      </c>
      <c r="W2346" s="41">
        <v>0.3</v>
      </c>
      <c r="X2346" s="41">
        <v>0.6</v>
      </c>
      <c r="Y2346" s="40" t="b">
        <v>0</v>
      </c>
      <c r="Z2346" s="40" t="b">
        <v>1</v>
      </c>
      <c r="AA2346" s="40" t="b">
        <v>0</v>
      </c>
      <c r="AB2346" s="40" t="b">
        <v>0</v>
      </c>
      <c r="AC2346" s="41" t="s">
        <v>15081</v>
      </c>
      <c r="AD2346" s="41" t="s">
        <v>15082</v>
      </c>
      <c r="AE2346" s="41">
        <v>1203.369</v>
      </c>
      <c r="AF2346" s="41">
        <v>-4.31858</v>
      </c>
      <c r="AG2346" s="42">
        <v>1.24E42</v>
      </c>
      <c r="AH2346" s="51">
        <v>0.403353</v>
      </c>
      <c r="AI2346" s="45" t="s">
        <v>15083</v>
      </c>
      <c r="AJ2346" s="40" t="s">
        <v>15084</v>
      </c>
      <c r="AK2346" s="41">
        <v>4579.0</v>
      </c>
      <c r="AL2346" s="40" t="s">
        <v>2224</v>
      </c>
      <c r="AM2346" s="40" t="s">
        <v>7285</v>
      </c>
      <c r="AN2346" s="40" t="s">
        <v>5643</v>
      </c>
      <c r="AO2346" s="44"/>
    </row>
    <row r="2347">
      <c r="A2347" s="41">
        <v>226.0</v>
      </c>
      <c r="B2347" s="42">
        <v>1.67E9</v>
      </c>
      <c r="C2347" s="41">
        <v>3356.0</v>
      </c>
      <c r="D2347" s="40" t="s">
        <v>1243</v>
      </c>
      <c r="E2347" s="41">
        <v>140.0</v>
      </c>
      <c r="F2347" s="41">
        <v>35.0</v>
      </c>
      <c r="G2347" s="41">
        <v>70.0</v>
      </c>
      <c r="H2347" s="41">
        <v>-3.07733</v>
      </c>
      <c r="I2347" s="41">
        <v>10000.0</v>
      </c>
      <c r="J2347" s="41">
        <v>5000.0</v>
      </c>
      <c r="K2347" s="41">
        <v>1200.0</v>
      </c>
      <c r="L2347" s="41">
        <v>600.0</v>
      </c>
      <c r="M2347" s="41">
        <v>100.0</v>
      </c>
      <c r="N2347" s="40" t="s">
        <v>207</v>
      </c>
      <c r="O2347" s="40" t="s">
        <v>208</v>
      </c>
      <c r="P2347" s="40" t="s">
        <v>7305</v>
      </c>
      <c r="Q2347" s="40" t="s">
        <v>8686</v>
      </c>
      <c r="R2347" s="40" t="b">
        <v>0</v>
      </c>
      <c r="S2347" s="40" t="s">
        <v>12879</v>
      </c>
      <c r="T2347" s="40" t="s">
        <v>212</v>
      </c>
      <c r="U2347" s="41">
        <v>0.1</v>
      </c>
      <c r="V2347" s="41">
        <v>0.9</v>
      </c>
      <c r="W2347" s="41">
        <v>0.1</v>
      </c>
      <c r="X2347" s="41">
        <v>0.5</v>
      </c>
      <c r="Y2347" s="40" t="b">
        <v>0</v>
      </c>
      <c r="Z2347" s="40" t="b">
        <v>1</v>
      </c>
      <c r="AA2347" s="40" t="b">
        <v>0</v>
      </c>
      <c r="AB2347" s="40" t="b">
        <v>0</v>
      </c>
      <c r="AC2347" s="41" t="s">
        <v>15085</v>
      </c>
      <c r="AD2347" s="41" t="s">
        <v>15086</v>
      </c>
      <c r="AE2347" s="41">
        <v>1200.657</v>
      </c>
      <c r="AF2347" s="41">
        <v>-4.31943</v>
      </c>
      <c r="AG2347" s="42">
        <v>4.41E41</v>
      </c>
      <c r="AH2347" s="51">
        <v>0.403629</v>
      </c>
      <c r="AI2347" s="40" t="s">
        <v>15087</v>
      </c>
      <c r="AJ2347" s="40" t="s">
        <v>15088</v>
      </c>
      <c r="AK2347" s="41">
        <v>4267.0</v>
      </c>
      <c r="AL2347" s="40" t="s">
        <v>7372</v>
      </c>
      <c r="AM2347" s="40" t="s">
        <v>7285</v>
      </c>
      <c r="AN2347" s="40" t="s">
        <v>5627</v>
      </c>
      <c r="AO2347" s="44"/>
    </row>
    <row r="2348">
      <c r="A2348" s="41">
        <v>66.0</v>
      </c>
      <c r="B2348" s="42">
        <v>1.67E9</v>
      </c>
      <c r="C2348" s="42">
        <v>3356.0</v>
      </c>
      <c r="D2348" s="40" t="s">
        <v>1243</v>
      </c>
      <c r="E2348" s="41">
        <v>140.0</v>
      </c>
      <c r="F2348" s="41">
        <v>35.0</v>
      </c>
      <c r="G2348" s="41">
        <v>70.0</v>
      </c>
      <c r="H2348" s="41">
        <v>-3.07733</v>
      </c>
      <c r="I2348" s="41">
        <v>10000.0</v>
      </c>
      <c r="J2348" s="41">
        <v>5000.0</v>
      </c>
      <c r="K2348" s="41">
        <v>1200.0</v>
      </c>
      <c r="L2348" s="41">
        <v>600.0</v>
      </c>
      <c r="M2348" s="41">
        <v>30.0</v>
      </c>
      <c r="N2348" s="40" t="s">
        <v>207</v>
      </c>
      <c r="O2348" s="40" t="s">
        <v>208</v>
      </c>
      <c r="P2348" s="40" t="s">
        <v>1372</v>
      </c>
      <c r="Q2348" s="40" t="s">
        <v>8686</v>
      </c>
      <c r="R2348" s="40" t="b">
        <v>0</v>
      </c>
      <c r="S2348" s="40" t="s">
        <v>12879</v>
      </c>
      <c r="T2348" s="40" t="s">
        <v>212</v>
      </c>
      <c r="U2348" s="41">
        <v>0.1</v>
      </c>
      <c r="V2348" s="41">
        <v>0.9</v>
      </c>
      <c r="W2348" s="41">
        <v>0.2</v>
      </c>
      <c r="X2348" s="41">
        <v>0.4</v>
      </c>
      <c r="Y2348" s="40" t="b">
        <v>0</v>
      </c>
      <c r="Z2348" s="40" t="b">
        <v>1</v>
      </c>
      <c r="AA2348" s="40" t="b">
        <v>0</v>
      </c>
      <c r="AB2348" s="40" t="b">
        <v>0</v>
      </c>
      <c r="AC2348" s="41" t="s">
        <v>15089</v>
      </c>
      <c r="AD2348" s="41" t="s">
        <v>15090</v>
      </c>
      <c r="AE2348" s="41">
        <v>1203.677</v>
      </c>
      <c r="AF2348" s="41">
        <v>-4.32966</v>
      </c>
      <c r="AG2348" s="42">
        <v>6.9E41</v>
      </c>
      <c r="AH2348" s="51">
        <v>0.406956</v>
      </c>
      <c r="AI2348" s="45" t="s">
        <v>15091</v>
      </c>
      <c r="AJ2348" s="45">
        <v>6.90303770823364E251</v>
      </c>
      <c r="AK2348" s="41">
        <v>6748.0</v>
      </c>
      <c r="AL2348" s="40" t="s">
        <v>2224</v>
      </c>
      <c r="AM2348" s="40" t="s">
        <v>7285</v>
      </c>
      <c r="AN2348" s="40" t="s">
        <v>5643</v>
      </c>
      <c r="AO2348" s="44"/>
    </row>
    <row r="2349">
      <c r="A2349" s="41">
        <v>84.0</v>
      </c>
      <c r="B2349" s="42">
        <v>1.67E9</v>
      </c>
      <c r="C2349" s="41">
        <v>3356.0</v>
      </c>
      <c r="D2349" s="40" t="s">
        <v>1243</v>
      </c>
      <c r="E2349" s="41">
        <v>140.0</v>
      </c>
      <c r="F2349" s="41">
        <v>35.0</v>
      </c>
      <c r="G2349" s="41">
        <v>70.0</v>
      </c>
      <c r="H2349" s="41">
        <v>-3.07733</v>
      </c>
      <c r="I2349" s="41">
        <v>10000.0</v>
      </c>
      <c r="J2349" s="41">
        <v>5000.0</v>
      </c>
      <c r="K2349" s="41">
        <v>1200.0</v>
      </c>
      <c r="L2349" s="41">
        <v>600.0</v>
      </c>
      <c r="M2349" s="41">
        <v>30.0</v>
      </c>
      <c r="N2349" s="40" t="s">
        <v>207</v>
      </c>
      <c r="O2349" s="40" t="s">
        <v>208</v>
      </c>
      <c r="P2349" s="40" t="s">
        <v>212</v>
      </c>
      <c r="Q2349" s="40" t="s">
        <v>8686</v>
      </c>
      <c r="R2349" s="40" t="b">
        <v>0</v>
      </c>
      <c r="S2349" s="40" t="s">
        <v>12879</v>
      </c>
      <c r="T2349" s="40" t="s">
        <v>212</v>
      </c>
      <c r="U2349" s="41">
        <v>0.1</v>
      </c>
      <c r="V2349" s="41">
        <v>0.9</v>
      </c>
      <c r="W2349" s="41">
        <v>0.2</v>
      </c>
      <c r="X2349" s="41">
        <v>0.4</v>
      </c>
      <c r="Y2349" s="40" t="b">
        <v>0</v>
      </c>
      <c r="Z2349" s="40" t="b">
        <v>1</v>
      </c>
      <c r="AA2349" s="40" t="b">
        <v>0</v>
      </c>
      <c r="AB2349" s="40" t="b">
        <v>0</v>
      </c>
      <c r="AC2349" s="41" t="s">
        <v>15092</v>
      </c>
      <c r="AD2349" s="41" t="s">
        <v>1194</v>
      </c>
      <c r="AE2349" s="41">
        <v>1202.638</v>
      </c>
      <c r="AF2349" s="41">
        <v>-4.33102</v>
      </c>
      <c r="AG2349" s="42">
        <v>5.16E41</v>
      </c>
      <c r="AH2349" s="51">
        <v>0.407397</v>
      </c>
      <c r="AI2349" s="40" t="s">
        <v>15093</v>
      </c>
      <c r="AJ2349" s="45">
        <v>5.16140213279273E251</v>
      </c>
      <c r="AK2349" s="41">
        <v>6571.0</v>
      </c>
      <c r="AL2349" s="40" t="s">
        <v>2224</v>
      </c>
      <c r="AM2349" s="40" t="s">
        <v>7285</v>
      </c>
      <c r="AN2349" s="40" t="s">
        <v>5643</v>
      </c>
      <c r="AO2349" s="44"/>
    </row>
    <row r="2350">
      <c r="A2350" s="41">
        <v>144.0</v>
      </c>
      <c r="B2350" s="42">
        <v>1.67E9</v>
      </c>
      <c r="C2350" s="41">
        <v>3356.0</v>
      </c>
      <c r="D2350" s="40" t="s">
        <v>1243</v>
      </c>
      <c r="E2350" s="41">
        <v>140.0</v>
      </c>
      <c r="F2350" s="41">
        <v>35.0</v>
      </c>
      <c r="G2350" s="41">
        <v>70.0</v>
      </c>
      <c r="H2350" s="41">
        <v>-3.07733</v>
      </c>
      <c r="I2350" s="41">
        <v>10000.0</v>
      </c>
      <c r="J2350" s="41">
        <v>5000.0</v>
      </c>
      <c r="K2350" s="41">
        <v>1200.0</v>
      </c>
      <c r="L2350" s="41">
        <v>600.0</v>
      </c>
      <c r="M2350" s="41">
        <v>50.0</v>
      </c>
      <c r="N2350" s="40" t="s">
        <v>207</v>
      </c>
      <c r="O2350" s="40" t="s">
        <v>208</v>
      </c>
      <c r="P2350" s="40" t="s">
        <v>1372</v>
      </c>
      <c r="Q2350" s="40" t="s">
        <v>8686</v>
      </c>
      <c r="R2350" s="40" t="b">
        <v>0</v>
      </c>
      <c r="S2350" s="40" t="s">
        <v>211</v>
      </c>
      <c r="T2350" s="40" t="s">
        <v>212</v>
      </c>
      <c r="U2350" s="41">
        <v>0.1</v>
      </c>
      <c r="V2350" s="41">
        <v>0.9</v>
      </c>
      <c r="W2350" s="41">
        <v>0.1</v>
      </c>
      <c r="X2350" s="41">
        <v>0.4</v>
      </c>
      <c r="Y2350" s="40" t="b">
        <v>0</v>
      </c>
      <c r="Z2350" s="40" t="b">
        <v>1</v>
      </c>
      <c r="AA2350" s="40" t="b">
        <v>0</v>
      </c>
      <c r="AB2350" s="40" t="b">
        <v>0</v>
      </c>
      <c r="AC2350" s="41" t="s">
        <v>15094</v>
      </c>
      <c r="AD2350" s="41" t="s">
        <v>15095</v>
      </c>
      <c r="AE2350" s="41">
        <v>1202.66</v>
      </c>
      <c r="AF2350" s="41">
        <v>-4.33338</v>
      </c>
      <c r="AG2350" s="42">
        <v>9.85E41</v>
      </c>
      <c r="AH2350" s="51">
        <v>0.408163</v>
      </c>
      <c r="AI2350" s="40" t="s">
        <v>15096</v>
      </c>
      <c r="AJ2350" s="44" t="s">
        <v>397</v>
      </c>
      <c r="AK2350" s="41">
        <v>4316.0</v>
      </c>
      <c r="AL2350" s="40" t="s">
        <v>2224</v>
      </c>
      <c r="AM2350" s="40" t="s">
        <v>7285</v>
      </c>
      <c r="AN2350" s="40" t="s">
        <v>5643</v>
      </c>
      <c r="AO2350" s="44"/>
    </row>
    <row r="2351">
      <c r="A2351" s="41">
        <v>251.0</v>
      </c>
      <c r="B2351" s="42">
        <v>1.67E9</v>
      </c>
      <c r="C2351" s="42">
        <v>3356.0</v>
      </c>
      <c r="D2351" s="40" t="s">
        <v>1243</v>
      </c>
      <c r="E2351" s="41">
        <v>140.0</v>
      </c>
      <c r="F2351" s="41">
        <v>35.0</v>
      </c>
      <c r="G2351" s="41">
        <v>70.0</v>
      </c>
      <c r="H2351" s="41">
        <v>-3.07733</v>
      </c>
      <c r="I2351" s="41">
        <v>10000.0</v>
      </c>
      <c r="J2351" s="41">
        <v>5000.0</v>
      </c>
      <c r="K2351" s="41">
        <v>1200.0</v>
      </c>
      <c r="L2351" s="41">
        <v>600.0</v>
      </c>
      <c r="M2351" s="41">
        <v>100.0</v>
      </c>
      <c r="N2351" s="40" t="s">
        <v>207</v>
      </c>
      <c r="O2351" s="40" t="s">
        <v>1371</v>
      </c>
      <c r="P2351" s="40" t="s">
        <v>1372</v>
      </c>
      <c r="Q2351" s="40" t="s">
        <v>8686</v>
      </c>
      <c r="R2351" s="40" t="b">
        <v>0</v>
      </c>
      <c r="S2351" s="40" t="s">
        <v>12879</v>
      </c>
      <c r="T2351" s="40" t="s">
        <v>212</v>
      </c>
      <c r="U2351" s="41">
        <v>0.1</v>
      </c>
      <c r="V2351" s="41">
        <v>0.9</v>
      </c>
      <c r="W2351" s="41">
        <v>0.3</v>
      </c>
      <c r="X2351" s="41">
        <v>0.6</v>
      </c>
      <c r="Y2351" s="40" t="b">
        <v>0</v>
      </c>
      <c r="Z2351" s="40" t="b">
        <v>1</v>
      </c>
      <c r="AA2351" s="40" t="b">
        <v>0</v>
      </c>
      <c r="AB2351" s="40" t="b">
        <v>0</v>
      </c>
      <c r="AC2351" s="41" t="s">
        <v>15097</v>
      </c>
      <c r="AD2351" s="41" t="s">
        <v>15098</v>
      </c>
      <c r="AE2351" s="41">
        <v>1203.135</v>
      </c>
      <c r="AF2351" s="41">
        <v>-4.33591</v>
      </c>
      <c r="AG2351" s="42">
        <v>1.09E42</v>
      </c>
      <c r="AH2351" s="51">
        <v>0.408986</v>
      </c>
      <c r="AI2351" s="45" t="s">
        <v>15099</v>
      </c>
      <c r="AJ2351" s="40" t="s">
        <v>15100</v>
      </c>
      <c r="AK2351" s="41">
        <v>1355.0</v>
      </c>
      <c r="AL2351" s="40" t="s">
        <v>2224</v>
      </c>
      <c r="AM2351" s="40" t="s">
        <v>7285</v>
      </c>
      <c r="AN2351" s="40" t="s">
        <v>5643</v>
      </c>
      <c r="AO2351" s="44"/>
    </row>
    <row r="2352">
      <c r="A2352" s="41">
        <v>242.0</v>
      </c>
      <c r="B2352" s="42">
        <v>1.67E9</v>
      </c>
      <c r="C2352" s="41">
        <v>3356.0</v>
      </c>
      <c r="D2352" s="40" t="s">
        <v>1243</v>
      </c>
      <c r="E2352" s="41">
        <v>140.0</v>
      </c>
      <c r="F2352" s="41">
        <v>35.0</v>
      </c>
      <c r="G2352" s="41">
        <v>70.0</v>
      </c>
      <c r="H2352" s="41">
        <v>-3.07733</v>
      </c>
      <c r="I2352" s="41">
        <v>10000.0</v>
      </c>
      <c r="J2352" s="41">
        <v>5000.0</v>
      </c>
      <c r="K2352" s="41">
        <v>1200.0</v>
      </c>
      <c r="L2352" s="41">
        <v>600.0</v>
      </c>
      <c r="M2352" s="41">
        <v>100.0</v>
      </c>
      <c r="N2352" s="40" t="s">
        <v>207</v>
      </c>
      <c r="O2352" s="40" t="s">
        <v>208</v>
      </c>
      <c r="P2352" s="40" t="s">
        <v>1372</v>
      </c>
      <c r="Q2352" s="40" t="s">
        <v>8686</v>
      </c>
      <c r="R2352" s="40" t="b">
        <v>0</v>
      </c>
      <c r="S2352" s="40" t="s">
        <v>211</v>
      </c>
      <c r="T2352" s="40" t="s">
        <v>212</v>
      </c>
      <c r="U2352" s="41">
        <v>0.1</v>
      </c>
      <c r="V2352" s="41">
        <v>0.9</v>
      </c>
      <c r="W2352" s="41">
        <v>0.3</v>
      </c>
      <c r="X2352" s="41">
        <v>0.6</v>
      </c>
      <c r="Y2352" s="40" t="b">
        <v>0</v>
      </c>
      <c r="Z2352" s="40" t="b">
        <v>1</v>
      </c>
      <c r="AA2352" s="40" t="b">
        <v>0</v>
      </c>
      <c r="AB2352" s="40" t="b">
        <v>0</v>
      </c>
      <c r="AC2352" s="41" t="s">
        <v>15101</v>
      </c>
      <c r="AD2352" s="41" t="s">
        <v>15102</v>
      </c>
      <c r="AE2352" s="41">
        <v>1201.185</v>
      </c>
      <c r="AF2352" s="41">
        <v>-4.34242</v>
      </c>
      <c r="AG2352" s="42">
        <v>8.36E41</v>
      </c>
      <c r="AH2352" s="51">
        <v>0.411101</v>
      </c>
      <c r="AI2352" s="40" t="s">
        <v>15103</v>
      </c>
      <c r="AJ2352" s="40" t="s">
        <v>15104</v>
      </c>
      <c r="AK2352" s="41">
        <v>3786.0</v>
      </c>
      <c r="AL2352" s="40" t="s">
        <v>2224</v>
      </c>
      <c r="AM2352" s="40" t="s">
        <v>7285</v>
      </c>
      <c r="AN2352" s="40" t="s">
        <v>5627</v>
      </c>
      <c r="AO2352" s="44"/>
    </row>
    <row r="2353">
      <c r="A2353" s="41">
        <v>145.0</v>
      </c>
      <c r="B2353" s="42">
        <v>1.67E9</v>
      </c>
      <c r="C2353" s="42">
        <v>3356.0</v>
      </c>
      <c r="D2353" s="40" t="s">
        <v>1243</v>
      </c>
      <c r="E2353" s="41">
        <v>140.0</v>
      </c>
      <c r="F2353" s="41">
        <v>35.0</v>
      </c>
      <c r="G2353" s="41">
        <v>70.0</v>
      </c>
      <c r="H2353" s="41">
        <v>-3.07733</v>
      </c>
      <c r="I2353" s="41">
        <v>10000.0</v>
      </c>
      <c r="J2353" s="41">
        <v>5000.0</v>
      </c>
      <c r="K2353" s="41">
        <v>1200.0</v>
      </c>
      <c r="L2353" s="41">
        <v>600.0</v>
      </c>
      <c r="M2353" s="41">
        <v>50.0</v>
      </c>
      <c r="N2353" s="40" t="s">
        <v>207</v>
      </c>
      <c r="O2353" s="40" t="s">
        <v>1371</v>
      </c>
      <c r="P2353" s="40" t="s">
        <v>1372</v>
      </c>
      <c r="Q2353" s="40" t="s">
        <v>8686</v>
      </c>
      <c r="R2353" s="40" t="b">
        <v>0</v>
      </c>
      <c r="S2353" s="40" t="s">
        <v>211</v>
      </c>
      <c r="T2353" s="40" t="s">
        <v>212</v>
      </c>
      <c r="U2353" s="41">
        <v>0.1</v>
      </c>
      <c r="V2353" s="41">
        <v>0.9</v>
      </c>
      <c r="W2353" s="41">
        <v>0.1</v>
      </c>
      <c r="X2353" s="41">
        <v>0.5</v>
      </c>
      <c r="Y2353" s="40" t="b">
        <v>0</v>
      </c>
      <c r="Z2353" s="40" t="b">
        <v>1</v>
      </c>
      <c r="AA2353" s="40" t="b">
        <v>0</v>
      </c>
      <c r="AB2353" s="40" t="b">
        <v>0</v>
      </c>
      <c r="AC2353" s="41" t="s">
        <v>15105</v>
      </c>
      <c r="AD2353" s="41" t="s">
        <v>15106</v>
      </c>
      <c r="AE2353" s="41">
        <v>1203.566</v>
      </c>
      <c r="AF2353" s="41">
        <v>-4.34352</v>
      </c>
      <c r="AG2353" s="42">
        <v>1.04E42</v>
      </c>
      <c r="AH2353" s="51">
        <v>0.411457</v>
      </c>
      <c r="AI2353" s="45" t="s">
        <v>15107</v>
      </c>
      <c r="AJ2353" s="44" t="s">
        <v>397</v>
      </c>
      <c r="AK2353" s="41">
        <v>3634.0</v>
      </c>
      <c r="AL2353" s="40" t="s">
        <v>2224</v>
      </c>
      <c r="AM2353" s="40" t="s">
        <v>7285</v>
      </c>
      <c r="AN2353" s="40" t="s">
        <v>5643</v>
      </c>
      <c r="AO2353" s="44"/>
    </row>
    <row r="2354">
      <c r="A2354" s="41">
        <v>260.0</v>
      </c>
      <c r="B2354" s="42">
        <v>1.67E9</v>
      </c>
      <c r="C2354" s="42">
        <v>3356.0</v>
      </c>
      <c r="D2354" s="40" t="s">
        <v>1243</v>
      </c>
      <c r="E2354" s="41">
        <v>140.0</v>
      </c>
      <c r="F2354" s="41">
        <v>35.0</v>
      </c>
      <c r="G2354" s="41">
        <v>70.0</v>
      </c>
      <c r="H2354" s="41">
        <v>-3.07733</v>
      </c>
      <c r="I2354" s="41">
        <v>10000.0</v>
      </c>
      <c r="J2354" s="41">
        <v>5000.0</v>
      </c>
      <c r="K2354" s="41">
        <v>1200.0</v>
      </c>
      <c r="L2354" s="41">
        <v>600.0</v>
      </c>
      <c r="M2354" s="41">
        <v>100.0</v>
      </c>
      <c r="N2354" s="40" t="s">
        <v>207</v>
      </c>
      <c r="O2354" s="40" t="s">
        <v>1371</v>
      </c>
      <c r="P2354" s="40" t="s">
        <v>212</v>
      </c>
      <c r="Q2354" s="40" t="s">
        <v>8686</v>
      </c>
      <c r="R2354" s="40" t="b">
        <v>0</v>
      </c>
      <c r="S2354" s="40" t="s">
        <v>211</v>
      </c>
      <c r="T2354" s="40" t="s">
        <v>212</v>
      </c>
      <c r="U2354" s="41">
        <v>0.1</v>
      </c>
      <c r="V2354" s="41">
        <v>0.9</v>
      </c>
      <c r="W2354" s="41">
        <v>0.3</v>
      </c>
      <c r="X2354" s="41">
        <v>0.6</v>
      </c>
      <c r="Y2354" s="40" t="b">
        <v>0</v>
      </c>
      <c r="Z2354" s="40" t="b">
        <v>1</v>
      </c>
      <c r="AA2354" s="40" t="b">
        <v>0</v>
      </c>
      <c r="AB2354" s="40" t="b">
        <v>0</v>
      </c>
      <c r="AC2354" s="41" t="s">
        <v>15108</v>
      </c>
      <c r="AD2354" s="41" t="s">
        <v>15109</v>
      </c>
      <c r="AE2354" s="41">
        <v>1202.703</v>
      </c>
      <c r="AF2354" s="41">
        <v>-4.35186</v>
      </c>
      <c r="AG2354" s="42">
        <v>1.39E42</v>
      </c>
      <c r="AH2354" s="51">
        <v>0.414169</v>
      </c>
      <c r="AI2354" s="45" t="s">
        <v>15110</v>
      </c>
      <c r="AJ2354" s="40" t="s">
        <v>15111</v>
      </c>
      <c r="AK2354" s="41">
        <v>1405.0</v>
      </c>
      <c r="AL2354" s="40" t="s">
        <v>2224</v>
      </c>
      <c r="AM2354" s="40" t="s">
        <v>7285</v>
      </c>
      <c r="AN2354" s="40" t="s">
        <v>5643</v>
      </c>
      <c r="AO2354" s="44"/>
    </row>
    <row r="2355">
      <c r="A2355" s="41">
        <v>173.0</v>
      </c>
      <c r="B2355" s="42">
        <v>1.67E9</v>
      </c>
      <c r="C2355" s="41">
        <v>3356.0</v>
      </c>
      <c r="D2355" s="40" t="s">
        <v>1243</v>
      </c>
      <c r="E2355" s="41">
        <v>140.0</v>
      </c>
      <c r="F2355" s="41">
        <v>35.0</v>
      </c>
      <c r="G2355" s="41">
        <v>70.0</v>
      </c>
      <c r="H2355" s="41">
        <v>-3.07733</v>
      </c>
      <c r="I2355" s="41">
        <v>10000.0</v>
      </c>
      <c r="J2355" s="41">
        <v>5000.0</v>
      </c>
      <c r="K2355" s="41">
        <v>1200.0</v>
      </c>
      <c r="L2355" s="41">
        <v>600.0</v>
      </c>
      <c r="M2355" s="41">
        <v>50.0</v>
      </c>
      <c r="N2355" s="40" t="s">
        <v>207</v>
      </c>
      <c r="O2355" s="40" t="s">
        <v>208</v>
      </c>
      <c r="P2355" s="40" t="s">
        <v>212</v>
      </c>
      <c r="Q2355" s="40" t="s">
        <v>8686</v>
      </c>
      <c r="R2355" s="40" t="b">
        <v>0</v>
      </c>
      <c r="S2355" s="40" t="s">
        <v>12879</v>
      </c>
      <c r="T2355" s="40" t="s">
        <v>212</v>
      </c>
      <c r="U2355" s="41">
        <v>0.1</v>
      </c>
      <c r="V2355" s="41">
        <v>0.9</v>
      </c>
      <c r="W2355" s="41">
        <v>0.1</v>
      </c>
      <c r="X2355" s="41">
        <v>0.6</v>
      </c>
      <c r="Y2355" s="40" t="b">
        <v>0</v>
      </c>
      <c r="Z2355" s="40" t="b">
        <v>1</v>
      </c>
      <c r="AA2355" s="40" t="b">
        <v>0</v>
      </c>
      <c r="AB2355" s="40" t="b">
        <v>0</v>
      </c>
      <c r="AC2355" s="41" t="s">
        <v>15112</v>
      </c>
      <c r="AD2355" s="41" t="s">
        <v>15113</v>
      </c>
      <c r="AE2355" s="41">
        <v>1201.245</v>
      </c>
      <c r="AF2355" s="41">
        <v>-4.35344</v>
      </c>
      <c r="AG2355" s="42">
        <v>1.2E42</v>
      </c>
      <c r="AH2355" s="51">
        <v>0.414682</v>
      </c>
      <c r="AI2355" s="40" t="s">
        <v>15114</v>
      </c>
      <c r="AJ2355" s="44" t="s">
        <v>397</v>
      </c>
      <c r="AK2355" s="41">
        <v>7067.0</v>
      </c>
      <c r="AL2355" s="40" t="s">
        <v>2224</v>
      </c>
      <c r="AM2355" s="40" t="s">
        <v>7285</v>
      </c>
      <c r="AN2355" s="40" t="s">
        <v>5627</v>
      </c>
      <c r="AO2355" s="44"/>
    </row>
    <row r="2356">
      <c r="A2356" s="41">
        <v>96.0</v>
      </c>
      <c r="B2356" s="42">
        <v>1.67E9</v>
      </c>
      <c r="C2356" s="42">
        <v>3356.0</v>
      </c>
      <c r="D2356" s="40" t="s">
        <v>1243</v>
      </c>
      <c r="E2356" s="41">
        <v>140.0</v>
      </c>
      <c r="F2356" s="41">
        <v>35.0</v>
      </c>
      <c r="G2356" s="41">
        <v>70.0</v>
      </c>
      <c r="H2356" s="41">
        <v>-3.07733</v>
      </c>
      <c r="I2356" s="41">
        <v>10000.0</v>
      </c>
      <c r="J2356" s="41">
        <v>5000.0</v>
      </c>
      <c r="K2356" s="41">
        <v>1200.0</v>
      </c>
      <c r="L2356" s="41">
        <v>600.0</v>
      </c>
      <c r="M2356" s="41">
        <v>50.0</v>
      </c>
      <c r="N2356" s="40" t="s">
        <v>207</v>
      </c>
      <c r="O2356" s="40" t="s">
        <v>1371</v>
      </c>
      <c r="P2356" s="40" t="s">
        <v>209</v>
      </c>
      <c r="Q2356" s="40" t="s">
        <v>8686</v>
      </c>
      <c r="R2356" s="40" t="b">
        <v>0</v>
      </c>
      <c r="S2356" s="40" t="s">
        <v>211</v>
      </c>
      <c r="T2356" s="40" t="s">
        <v>212</v>
      </c>
      <c r="U2356" s="41">
        <v>0.1</v>
      </c>
      <c r="V2356" s="41">
        <v>0.9</v>
      </c>
      <c r="W2356" s="41">
        <v>0.3</v>
      </c>
      <c r="X2356" s="41">
        <v>0.4</v>
      </c>
      <c r="Y2356" s="40" t="b">
        <v>0</v>
      </c>
      <c r="Z2356" s="40" t="b">
        <v>1</v>
      </c>
      <c r="AA2356" s="40" t="b">
        <v>0</v>
      </c>
      <c r="AB2356" s="40" t="b">
        <v>0</v>
      </c>
      <c r="AC2356" s="41" t="s">
        <v>15115</v>
      </c>
      <c r="AD2356" s="41" t="s">
        <v>5490</v>
      </c>
      <c r="AE2356" s="41">
        <v>839.2304</v>
      </c>
      <c r="AF2356" s="41">
        <v>-4.35595</v>
      </c>
      <c r="AG2356" s="42">
        <v>1.61E41</v>
      </c>
      <c r="AH2356" s="51">
        <v>0.415499</v>
      </c>
      <c r="AI2356" s="45" t="s">
        <v>15116</v>
      </c>
      <c r="AJ2356" s="40" t="s">
        <v>15117</v>
      </c>
      <c r="AK2356" s="41">
        <v>3156.0</v>
      </c>
      <c r="AL2356" s="40" t="s">
        <v>7372</v>
      </c>
      <c r="AM2356" s="40" t="s">
        <v>7285</v>
      </c>
      <c r="AN2356" s="40" t="s">
        <v>5643</v>
      </c>
      <c r="AO2356" s="44"/>
    </row>
    <row r="2357">
      <c r="A2357" s="41">
        <v>65.0</v>
      </c>
      <c r="B2357" s="42">
        <v>1.67E9</v>
      </c>
      <c r="C2357" s="42">
        <v>3356.0</v>
      </c>
      <c r="D2357" s="40" t="s">
        <v>1243</v>
      </c>
      <c r="E2357" s="41">
        <v>140.0</v>
      </c>
      <c r="F2357" s="41">
        <v>35.0</v>
      </c>
      <c r="G2357" s="41">
        <v>70.0</v>
      </c>
      <c r="H2357" s="41">
        <v>-3.07733</v>
      </c>
      <c r="I2357" s="41">
        <v>10000.0</v>
      </c>
      <c r="J2357" s="41">
        <v>5000.0</v>
      </c>
      <c r="K2357" s="41">
        <v>1200.0</v>
      </c>
      <c r="L2357" s="41">
        <v>600.0</v>
      </c>
      <c r="M2357" s="41">
        <v>30.0</v>
      </c>
      <c r="N2357" s="40" t="s">
        <v>207</v>
      </c>
      <c r="O2357" s="40" t="s">
        <v>208</v>
      </c>
      <c r="P2357" s="40" t="s">
        <v>1372</v>
      </c>
      <c r="Q2357" s="40" t="s">
        <v>8686</v>
      </c>
      <c r="R2357" s="40" t="b">
        <v>0</v>
      </c>
      <c r="S2357" s="40" t="s">
        <v>12879</v>
      </c>
      <c r="T2357" s="40" t="s">
        <v>212</v>
      </c>
      <c r="U2357" s="41">
        <v>0.1</v>
      </c>
      <c r="V2357" s="41">
        <v>0.9</v>
      </c>
      <c r="W2357" s="41">
        <v>0.1</v>
      </c>
      <c r="X2357" s="41">
        <v>0.6</v>
      </c>
      <c r="Y2357" s="40" t="b">
        <v>0</v>
      </c>
      <c r="Z2357" s="40" t="b">
        <v>1</v>
      </c>
      <c r="AA2357" s="40" t="b">
        <v>0</v>
      </c>
      <c r="AB2357" s="40" t="b">
        <v>0</v>
      </c>
      <c r="AC2357" s="41" t="s">
        <v>9415</v>
      </c>
      <c r="AD2357" s="41" t="s">
        <v>10071</v>
      </c>
      <c r="AE2357" s="41">
        <v>1202.853</v>
      </c>
      <c r="AF2357" s="41">
        <v>-4.35655</v>
      </c>
      <c r="AG2357" s="42">
        <v>4.89E41</v>
      </c>
      <c r="AH2357" s="51">
        <v>0.415692</v>
      </c>
      <c r="AI2357" s="45" t="s">
        <v>15118</v>
      </c>
      <c r="AJ2357" s="44" t="s">
        <v>397</v>
      </c>
      <c r="AK2357" s="41">
        <v>4450.0</v>
      </c>
      <c r="AL2357" s="40" t="s">
        <v>2224</v>
      </c>
      <c r="AM2357" s="40" t="s">
        <v>7285</v>
      </c>
      <c r="AN2357" s="40" t="s">
        <v>5643</v>
      </c>
      <c r="AO2357" s="44"/>
    </row>
    <row r="2358">
      <c r="A2358" s="41">
        <v>78.0</v>
      </c>
      <c r="B2358" s="42">
        <v>1.67E9</v>
      </c>
      <c r="C2358" s="41">
        <v>3356.0</v>
      </c>
      <c r="D2358" s="40" t="s">
        <v>1243</v>
      </c>
      <c r="E2358" s="41">
        <v>140.0</v>
      </c>
      <c r="F2358" s="41">
        <v>35.0</v>
      </c>
      <c r="G2358" s="41">
        <v>70.0</v>
      </c>
      <c r="H2358" s="41">
        <v>-3.07733</v>
      </c>
      <c r="I2358" s="41">
        <v>10000.0</v>
      </c>
      <c r="J2358" s="41">
        <v>5000.0</v>
      </c>
      <c r="K2358" s="41">
        <v>1200.0</v>
      </c>
      <c r="L2358" s="41">
        <v>600.0</v>
      </c>
      <c r="M2358" s="41">
        <v>30.0</v>
      </c>
      <c r="N2358" s="40" t="s">
        <v>207</v>
      </c>
      <c r="O2358" s="40" t="s">
        <v>208</v>
      </c>
      <c r="P2358" s="40" t="s">
        <v>212</v>
      </c>
      <c r="Q2358" s="40" t="s">
        <v>8686</v>
      </c>
      <c r="R2358" s="40" t="b">
        <v>0</v>
      </c>
      <c r="S2358" s="40" t="s">
        <v>211</v>
      </c>
      <c r="T2358" s="40" t="s">
        <v>212</v>
      </c>
      <c r="U2358" s="41">
        <v>0.1</v>
      </c>
      <c r="V2358" s="41">
        <v>0.9</v>
      </c>
      <c r="W2358" s="41">
        <v>0.3</v>
      </c>
      <c r="X2358" s="41">
        <v>0.4</v>
      </c>
      <c r="Y2358" s="40" t="b">
        <v>0</v>
      </c>
      <c r="Z2358" s="40" t="b">
        <v>1</v>
      </c>
      <c r="AA2358" s="40" t="b">
        <v>0</v>
      </c>
      <c r="AB2358" s="40" t="b">
        <v>0</v>
      </c>
      <c r="AC2358" s="41" t="s">
        <v>15119</v>
      </c>
      <c r="AD2358" s="41" t="s">
        <v>15120</v>
      </c>
      <c r="AE2358" s="41">
        <v>1202.875</v>
      </c>
      <c r="AF2358" s="41">
        <v>-4.35857</v>
      </c>
      <c r="AG2358" s="42">
        <v>1.28E42</v>
      </c>
      <c r="AH2358" s="51">
        <v>0.416349</v>
      </c>
      <c r="AI2358" s="40" t="s">
        <v>15121</v>
      </c>
      <c r="AJ2358" s="40" t="s">
        <v>15122</v>
      </c>
      <c r="AK2358" s="41">
        <v>7140.0</v>
      </c>
      <c r="AL2358" s="40" t="s">
        <v>2224</v>
      </c>
      <c r="AM2358" s="40" t="s">
        <v>7285</v>
      </c>
      <c r="AN2358" s="40" t="s">
        <v>5643</v>
      </c>
      <c r="AO2358" s="44"/>
    </row>
    <row r="2359">
      <c r="A2359" s="41">
        <v>253.0</v>
      </c>
      <c r="B2359" s="42">
        <v>1.67E9</v>
      </c>
      <c r="C2359" s="41">
        <v>3356.0</v>
      </c>
      <c r="D2359" s="40" t="s">
        <v>1243</v>
      </c>
      <c r="E2359" s="41">
        <v>140.0</v>
      </c>
      <c r="F2359" s="41">
        <v>35.0</v>
      </c>
      <c r="G2359" s="41">
        <v>70.0</v>
      </c>
      <c r="H2359" s="41">
        <v>-3.07733</v>
      </c>
      <c r="I2359" s="41">
        <v>10000.0</v>
      </c>
      <c r="J2359" s="41">
        <v>5000.0</v>
      </c>
      <c r="K2359" s="41">
        <v>1200.0</v>
      </c>
      <c r="L2359" s="41">
        <v>600.0</v>
      </c>
      <c r="M2359" s="41">
        <v>100.0</v>
      </c>
      <c r="N2359" s="40" t="s">
        <v>207</v>
      </c>
      <c r="O2359" s="40" t="s">
        <v>208</v>
      </c>
      <c r="P2359" s="40" t="s">
        <v>212</v>
      </c>
      <c r="Q2359" s="40" t="s">
        <v>8686</v>
      </c>
      <c r="R2359" s="40" t="b">
        <v>0</v>
      </c>
      <c r="S2359" s="40" t="s">
        <v>211</v>
      </c>
      <c r="T2359" s="40" t="s">
        <v>212</v>
      </c>
      <c r="U2359" s="41">
        <v>0.1</v>
      </c>
      <c r="V2359" s="41">
        <v>0.9</v>
      </c>
      <c r="W2359" s="41">
        <v>0.1</v>
      </c>
      <c r="X2359" s="41">
        <v>0.5</v>
      </c>
      <c r="Y2359" s="40" t="b">
        <v>0</v>
      </c>
      <c r="Z2359" s="40" t="b">
        <v>1</v>
      </c>
      <c r="AA2359" s="40" t="b">
        <v>0</v>
      </c>
      <c r="AB2359" s="40" t="b">
        <v>0</v>
      </c>
      <c r="AC2359" s="41" t="s">
        <v>15123</v>
      </c>
      <c r="AD2359" s="41" t="s">
        <v>15124</v>
      </c>
      <c r="AE2359" s="41">
        <v>1201.438</v>
      </c>
      <c r="AF2359" s="41">
        <v>-4.36125</v>
      </c>
      <c r="AG2359" s="42">
        <v>1.02E42</v>
      </c>
      <c r="AH2359" s="51">
        <v>0.417219</v>
      </c>
      <c r="AI2359" s="40" t="s">
        <v>15125</v>
      </c>
      <c r="AJ2359" s="40" t="s">
        <v>15126</v>
      </c>
      <c r="AK2359" s="41">
        <v>4738.0</v>
      </c>
      <c r="AL2359" s="40" t="s">
        <v>2224</v>
      </c>
      <c r="AM2359" s="40" t="s">
        <v>7285</v>
      </c>
      <c r="AN2359" s="40" t="s">
        <v>5627</v>
      </c>
      <c r="AO2359" s="44"/>
    </row>
    <row r="2360">
      <c r="A2360" s="41">
        <v>87.0</v>
      </c>
      <c r="B2360" s="42">
        <v>1.67E9</v>
      </c>
      <c r="C2360" s="41">
        <v>3356.0</v>
      </c>
      <c r="D2360" s="40" t="s">
        <v>1243</v>
      </c>
      <c r="E2360" s="41">
        <v>140.0</v>
      </c>
      <c r="F2360" s="41">
        <v>35.0</v>
      </c>
      <c r="G2360" s="41">
        <v>70.0</v>
      </c>
      <c r="H2360" s="41">
        <v>-3.07733</v>
      </c>
      <c r="I2360" s="41">
        <v>10000.0</v>
      </c>
      <c r="J2360" s="41">
        <v>5000.0</v>
      </c>
      <c r="K2360" s="41">
        <v>1200.0</v>
      </c>
      <c r="L2360" s="41">
        <v>600.0</v>
      </c>
      <c r="M2360" s="41">
        <v>30.0</v>
      </c>
      <c r="N2360" s="40" t="s">
        <v>207</v>
      </c>
      <c r="O2360" s="40" t="s">
        <v>208</v>
      </c>
      <c r="P2360" s="40" t="s">
        <v>212</v>
      </c>
      <c r="Q2360" s="40" t="s">
        <v>8686</v>
      </c>
      <c r="R2360" s="40" t="b">
        <v>0</v>
      </c>
      <c r="S2360" s="40" t="s">
        <v>12879</v>
      </c>
      <c r="T2360" s="40" t="s">
        <v>212</v>
      </c>
      <c r="U2360" s="41">
        <v>0.1</v>
      </c>
      <c r="V2360" s="41">
        <v>0.9</v>
      </c>
      <c r="W2360" s="41">
        <v>0.3</v>
      </c>
      <c r="X2360" s="41">
        <v>0.4</v>
      </c>
      <c r="Y2360" s="40" t="b">
        <v>0</v>
      </c>
      <c r="Z2360" s="40" t="b">
        <v>1</v>
      </c>
      <c r="AA2360" s="40" t="b">
        <v>0</v>
      </c>
      <c r="AB2360" s="40" t="b">
        <v>0</v>
      </c>
      <c r="AC2360" s="41" t="s">
        <v>15127</v>
      </c>
      <c r="AD2360" s="41" t="s">
        <v>15128</v>
      </c>
      <c r="AE2360" s="41">
        <v>1202.91</v>
      </c>
      <c r="AF2360" s="41">
        <v>-4.36721</v>
      </c>
      <c r="AG2360" s="42">
        <v>6.34E41</v>
      </c>
      <c r="AH2360" s="51">
        <v>0.419158</v>
      </c>
      <c r="AI2360" s="40" t="s">
        <v>15129</v>
      </c>
      <c r="AJ2360" s="40" t="s">
        <v>15130</v>
      </c>
      <c r="AK2360" s="41">
        <v>6531.0</v>
      </c>
      <c r="AL2360" s="40" t="s">
        <v>2224</v>
      </c>
      <c r="AM2360" s="40" t="s">
        <v>7285</v>
      </c>
      <c r="AN2360" s="40" t="s">
        <v>5643</v>
      </c>
      <c r="AO2360" s="44"/>
    </row>
    <row r="2361">
      <c r="A2361" s="41">
        <v>70.0</v>
      </c>
      <c r="B2361" s="42">
        <v>1.67E9</v>
      </c>
      <c r="C2361" s="42">
        <v>3356.0</v>
      </c>
      <c r="D2361" s="40" t="s">
        <v>1243</v>
      </c>
      <c r="E2361" s="41">
        <v>140.0</v>
      </c>
      <c r="F2361" s="41">
        <v>35.0</v>
      </c>
      <c r="G2361" s="41">
        <v>70.0</v>
      </c>
      <c r="H2361" s="41">
        <v>-3.07733</v>
      </c>
      <c r="I2361" s="41">
        <v>10000.0</v>
      </c>
      <c r="J2361" s="41">
        <v>5000.0</v>
      </c>
      <c r="K2361" s="41">
        <v>1200.0</v>
      </c>
      <c r="L2361" s="41">
        <v>600.0</v>
      </c>
      <c r="M2361" s="41">
        <v>30.0</v>
      </c>
      <c r="N2361" s="40" t="s">
        <v>207</v>
      </c>
      <c r="O2361" s="40" t="s">
        <v>1371</v>
      </c>
      <c r="P2361" s="40" t="s">
        <v>1372</v>
      </c>
      <c r="Q2361" s="40" t="s">
        <v>8686</v>
      </c>
      <c r="R2361" s="40" t="b">
        <v>0</v>
      </c>
      <c r="S2361" s="40" t="s">
        <v>12879</v>
      </c>
      <c r="T2361" s="40" t="s">
        <v>212</v>
      </c>
      <c r="U2361" s="41">
        <v>0.1</v>
      </c>
      <c r="V2361" s="41">
        <v>0.9</v>
      </c>
      <c r="W2361" s="41">
        <v>0.3</v>
      </c>
      <c r="X2361" s="41">
        <v>0.5</v>
      </c>
      <c r="Y2361" s="40" t="b">
        <v>0</v>
      </c>
      <c r="Z2361" s="40" t="b">
        <v>1</v>
      </c>
      <c r="AA2361" s="40" t="b">
        <v>0</v>
      </c>
      <c r="AB2361" s="40" t="b">
        <v>0</v>
      </c>
      <c r="AC2361" s="41" t="s">
        <v>15131</v>
      </c>
      <c r="AD2361" s="41" t="s">
        <v>15132</v>
      </c>
      <c r="AE2361" s="41">
        <v>1202.556</v>
      </c>
      <c r="AF2361" s="41">
        <v>-4.36749</v>
      </c>
      <c r="AG2361" s="42">
        <v>9.83E41</v>
      </c>
      <c r="AH2361" s="51">
        <v>0.419249</v>
      </c>
      <c r="AI2361" s="45" t="s">
        <v>15133</v>
      </c>
      <c r="AJ2361" s="40" t="s">
        <v>15134</v>
      </c>
      <c r="AK2361" s="41">
        <v>5191.0</v>
      </c>
      <c r="AL2361" s="40" t="s">
        <v>2224</v>
      </c>
      <c r="AM2361" s="40" t="s">
        <v>7285</v>
      </c>
      <c r="AN2361" s="40" t="s">
        <v>5643</v>
      </c>
      <c r="AO2361" s="44"/>
    </row>
    <row r="2362">
      <c r="A2362" s="41">
        <v>103.0</v>
      </c>
      <c r="B2362" s="42">
        <v>1.67E9</v>
      </c>
      <c r="C2362" s="42">
        <v>3356.0</v>
      </c>
      <c r="D2362" s="40" t="s">
        <v>1243</v>
      </c>
      <c r="E2362" s="41">
        <v>140.0</v>
      </c>
      <c r="F2362" s="41">
        <v>35.0</v>
      </c>
      <c r="G2362" s="41">
        <v>70.0</v>
      </c>
      <c r="H2362" s="41">
        <v>-3.07733</v>
      </c>
      <c r="I2362" s="41">
        <v>10000.0</v>
      </c>
      <c r="J2362" s="41">
        <v>5000.0</v>
      </c>
      <c r="K2362" s="41">
        <v>1200.0</v>
      </c>
      <c r="L2362" s="41">
        <v>600.0</v>
      </c>
      <c r="M2362" s="41">
        <v>50.0</v>
      </c>
      <c r="N2362" s="40" t="s">
        <v>207</v>
      </c>
      <c r="O2362" s="40" t="s">
        <v>1371</v>
      </c>
      <c r="P2362" s="40" t="s">
        <v>209</v>
      </c>
      <c r="Q2362" s="40" t="s">
        <v>8686</v>
      </c>
      <c r="R2362" s="40" t="b">
        <v>0</v>
      </c>
      <c r="S2362" s="40" t="s">
        <v>12879</v>
      </c>
      <c r="T2362" s="40" t="s">
        <v>212</v>
      </c>
      <c r="U2362" s="41">
        <v>0.1</v>
      </c>
      <c r="V2362" s="41">
        <v>0.9</v>
      </c>
      <c r="W2362" s="41">
        <v>0.2</v>
      </c>
      <c r="X2362" s="41">
        <v>0.5</v>
      </c>
      <c r="Y2362" s="40" t="b">
        <v>0</v>
      </c>
      <c r="Z2362" s="40" t="b">
        <v>1</v>
      </c>
      <c r="AA2362" s="40" t="b">
        <v>0</v>
      </c>
      <c r="AB2362" s="40" t="b">
        <v>0</v>
      </c>
      <c r="AC2362" s="41" t="s">
        <v>1295</v>
      </c>
      <c r="AD2362" s="41" t="s">
        <v>15135</v>
      </c>
      <c r="AE2362" s="41">
        <v>1202.813</v>
      </c>
      <c r="AF2362" s="41">
        <v>-4.36778</v>
      </c>
      <c r="AG2362" s="42">
        <v>1.2E42</v>
      </c>
      <c r="AH2362" s="51">
        <v>0.419342</v>
      </c>
      <c r="AI2362" s="45" t="s">
        <v>15136</v>
      </c>
      <c r="AJ2362" s="40" t="s">
        <v>15137</v>
      </c>
      <c r="AK2362" s="41">
        <v>3319.0</v>
      </c>
      <c r="AL2362" s="40" t="s">
        <v>2224</v>
      </c>
      <c r="AM2362" s="40" t="s">
        <v>7285</v>
      </c>
      <c r="AN2362" s="40" t="s">
        <v>5643</v>
      </c>
      <c r="AO2362" s="44"/>
    </row>
    <row r="2363">
      <c r="A2363" s="41">
        <v>146.0</v>
      </c>
      <c r="B2363" s="42">
        <v>1.67E9</v>
      </c>
      <c r="C2363" s="41">
        <v>3356.0</v>
      </c>
      <c r="D2363" s="40" t="s">
        <v>1243</v>
      </c>
      <c r="E2363" s="41">
        <v>140.0</v>
      </c>
      <c r="F2363" s="41">
        <v>35.0</v>
      </c>
      <c r="G2363" s="41">
        <v>70.0</v>
      </c>
      <c r="H2363" s="41">
        <v>-3.07733</v>
      </c>
      <c r="I2363" s="41">
        <v>10000.0</v>
      </c>
      <c r="J2363" s="41">
        <v>5000.0</v>
      </c>
      <c r="K2363" s="41">
        <v>1200.0</v>
      </c>
      <c r="L2363" s="41">
        <v>600.0</v>
      </c>
      <c r="M2363" s="41">
        <v>50.0</v>
      </c>
      <c r="N2363" s="40" t="s">
        <v>207</v>
      </c>
      <c r="O2363" s="40" t="s">
        <v>208</v>
      </c>
      <c r="P2363" s="40" t="s">
        <v>1372</v>
      </c>
      <c r="Q2363" s="40" t="s">
        <v>8686</v>
      </c>
      <c r="R2363" s="40" t="b">
        <v>0</v>
      </c>
      <c r="S2363" s="40" t="s">
        <v>211</v>
      </c>
      <c r="T2363" s="40" t="s">
        <v>212</v>
      </c>
      <c r="U2363" s="41">
        <v>0.1</v>
      </c>
      <c r="V2363" s="41">
        <v>0.9</v>
      </c>
      <c r="W2363" s="41">
        <v>0.1</v>
      </c>
      <c r="X2363" s="41">
        <v>0.6</v>
      </c>
      <c r="Y2363" s="40" t="b">
        <v>0</v>
      </c>
      <c r="Z2363" s="40" t="b">
        <v>1</v>
      </c>
      <c r="AA2363" s="40" t="b">
        <v>0</v>
      </c>
      <c r="AB2363" s="40" t="b">
        <v>0</v>
      </c>
      <c r="AC2363" s="41" t="s">
        <v>15138</v>
      </c>
      <c r="AD2363" s="41" t="s">
        <v>15139</v>
      </c>
      <c r="AE2363" s="41">
        <v>1202.537</v>
      </c>
      <c r="AF2363" s="41">
        <v>-4.37067</v>
      </c>
      <c r="AG2363" s="42">
        <v>8.08E41</v>
      </c>
      <c r="AH2363" s="51">
        <v>0.420283</v>
      </c>
      <c r="AI2363" s="40" t="s">
        <v>15140</v>
      </c>
      <c r="AJ2363" s="44" t="s">
        <v>397</v>
      </c>
      <c r="AK2363" s="41">
        <v>2904.0</v>
      </c>
      <c r="AL2363" s="40" t="s">
        <v>2224</v>
      </c>
      <c r="AM2363" s="40" t="s">
        <v>7285</v>
      </c>
      <c r="AN2363" s="40" t="s">
        <v>5643</v>
      </c>
      <c r="AO2363" s="44"/>
    </row>
    <row r="2364">
      <c r="A2364" s="41">
        <v>190.0</v>
      </c>
      <c r="B2364" s="42">
        <v>1.67E9</v>
      </c>
      <c r="C2364" s="41">
        <v>3356.0</v>
      </c>
      <c r="D2364" s="40" t="s">
        <v>1243</v>
      </c>
      <c r="E2364" s="41">
        <v>140.0</v>
      </c>
      <c r="F2364" s="41">
        <v>35.0</v>
      </c>
      <c r="G2364" s="41">
        <v>70.0</v>
      </c>
      <c r="H2364" s="41">
        <v>-3.07733</v>
      </c>
      <c r="I2364" s="41">
        <v>10000.0</v>
      </c>
      <c r="J2364" s="41">
        <v>5000.0</v>
      </c>
      <c r="K2364" s="41">
        <v>1200.0</v>
      </c>
      <c r="L2364" s="41">
        <v>600.0</v>
      </c>
      <c r="M2364" s="41">
        <v>100.0</v>
      </c>
      <c r="N2364" s="40" t="s">
        <v>207</v>
      </c>
      <c r="O2364" s="40" t="s">
        <v>208</v>
      </c>
      <c r="P2364" s="40" t="s">
        <v>209</v>
      </c>
      <c r="Q2364" s="40" t="s">
        <v>8686</v>
      </c>
      <c r="R2364" s="40" t="b">
        <v>0</v>
      </c>
      <c r="S2364" s="40" t="s">
        <v>12879</v>
      </c>
      <c r="T2364" s="40" t="s">
        <v>212</v>
      </c>
      <c r="U2364" s="41">
        <v>0.1</v>
      </c>
      <c r="V2364" s="41">
        <v>0.9</v>
      </c>
      <c r="W2364" s="41">
        <v>0.1</v>
      </c>
      <c r="X2364" s="41">
        <v>0.5</v>
      </c>
      <c r="Y2364" s="40" t="b">
        <v>0</v>
      </c>
      <c r="Z2364" s="40" t="b">
        <v>1</v>
      </c>
      <c r="AA2364" s="40" t="b">
        <v>0</v>
      </c>
      <c r="AB2364" s="40" t="b">
        <v>0</v>
      </c>
      <c r="AC2364" s="41" t="s">
        <v>15141</v>
      </c>
      <c r="AD2364" s="41" t="s">
        <v>15142</v>
      </c>
      <c r="AE2364" s="41">
        <v>1201.445</v>
      </c>
      <c r="AF2364" s="41">
        <v>-4.37258</v>
      </c>
      <c r="AG2364" s="42">
        <v>8.33E41</v>
      </c>
      <c r="AH2364" s="51">
        <v>0.4209</v>
      </c>
      <c r="AI2364" s="40" t="s">
        <v>15143</v>
      </c>
      <c r="AJ2364" s="40" t="s">
        <v>15144</v>
      </c>
      <c r="AK2364" s="41">
        <v>4290.0</v>
      </c>
      <c r="AL2364" s="40" t="s">
        <v>2224</v>
      </c>
      <c r="AM2364" s="40" t="s">
        <v>7285</v>
      </c>
      <c r="AN2364" s="40" t="s">
        <v>5627</v>
      </c>
      <c r="AO2364" s="44"/>
    </row>
    <row r="2365">
      <c r="A2365" s="41">
        <v>233.0</v>
      </c>
      <c r="B2365" s="42">
        <v>1.67E9</v>
      </c>
      <c r="C2365" s="42">
        <v>3356.0</v>
      </c>
      <c r="D2365" s="40" t="s">
        <v>1243</v>
      </c>
      <c r="E2365" s="41">
        <v>140.0</v>
      </c>
      <c r="F2365" s="41">
        <v>35.0</v>
      </c>
      <c r="G2365" s="41">
        <v>70.0</v>
      </c>
      <c r="H2365" s="41">
        <v>-3.07733</v>
      </c>
      <c r="I2365" s="41">
        <v>10000.0</v>
      </c>
      <c r="J2365" s="41">
        <v>5000.0</v>
      </c>
      <c r="K2365" s="41">
        <v>1200.0</v>
      </c>
      <c r="L2365" s="41">
        <v>600.0</v>
      </c>
      <c r="M2365" s="41">
        <v>100.0</v>
      </c>
      <c r="N2365" s="40" t="s">
        <v>207</v>
      </c>
      <c r="O2365" s="40" t="s">
        <v>1371</v>
      </c>
      <c r="P2365" s="40" t="s">
        <v>7305</v>
      </c>
      <c r="Q2365" s="40" t="s">
        <v>8686</v>
      </c>
      <c r="R2365" s="40" t="b">
        <v>0</v>
      </c>
      <c r="S2365" s="40" t="s">
        <v>12879</v>
      </c>
      <c r="T2365" s="40" t="s">
        <v>212</v>
      </c>
      <c r="U2365" s="41">
        <v>0.1</v>
      </c>
      <c r="V2365" s="41">
        <v>0.9</v>
      </c>
      <c r="W2365" s="41">
        <v>0.3</v>
      </c>
      <c r="X2365" s="41">
        <v>0.6</v>
      </c>
      <c r="Y2365" s="40" t="b">
        <v>0</v>
      </c>
      <c r="Z2365" s="40" t="b">
        <v>1</v>
      </c>
      <c r="AA2365" s="40" t="b">
        <v>0</v>
      </c>
      <c r="AB2365" s="40" t="b">
        <v>0</v>
      </c>
      <c r="AC2365" s="41" t="s">
        <v>15145</v>
      </c>
      <c r="AD2365" s="41" t="s">
        <v>15146</v>
      </c>
      <c r="AE2365" s="41">
        <v>1203.039</v>
      </c>
      <c r="AF2365" s="41">
        <v>-4.37302</v>
      </c>
      <c r="AG2365" s="42">
        <v>1.0E42</v>
      </c>
      <c r="AH2365" s="51">
        <v>0.421045</v>
      </c>
      <c r="AI2365" s="45" t="s">
        <v>15147</v>
      </c>
      <c r="AJ2365" s="40" t="s">
        <v>15148</v>
      </c>
      <c r="AK2365" s="41">
        <v>1355.0</v>
      </c>
      <c r="AL2365" s="40" t="s">
        <v>2224</v>
      </c>
      <c r="AM2365" s="40" t="s">
        <v>7285</v>
      </c>
      <c r="AN2365" s="40" t="s">
        <v>5643</v>
      </c>
      <c r="AO2365" s="44"/>
    </row>
    <row r="2366">
      <c r="A2366" s="41">
        <v>245.0</v>
      </c>
      <c r="B2366" s="42">
        <v>1.67E9</v>
      </c>
      <c r="C2366" s="42">
        <v>3356.0</v>
      </c>
      <c r="D2366" s="40" t="s">
        <v>1243</v>
      </c>
      <c r="E2366" s="41">
        <v>140.0</v>
      </c>
      <c r="F2366" s="41">
        <v>35.0</v>
      </c>
      <c r="G2366" s="41">
        <v>70.0</v>
      </c>
      <c r="H2366" s="41">
        <v>-3.07733</v>
      </c>
      <c r="I2366" s="41">
        <v>10000.0</v>
      </c>
      <c r="J2366" s="41">
        <v>5000.0</v>
      </c>
      <c r="K2366" s="41">
        <v>1200.0</v>
      </c>
      <c r="L2366" s="41">
        <v>600.0</v>
      </c>
      <c r="M2366" s="41">
        <v>100.0</v>
      </c>
      <c r="N2366" s="40" t="s">
        <v>207</v>
      </c>
      <c r="O2366" s="40" t="s">
        <v>1371</v>
      </c>
      <c r="P2366" s="40" t="s">
        <v>1372</v>
      </c>
      <c r="Q2366" s="40" t="s">
        <v>8686</v>
      </c>
      <c r="R2366" s="40" t="b">
        <v>0</v>
      </c>
      <c r="S2366" s="40" t="s">
        <v>12879</v>
      </c>
      <c r="T2366" s="40" t="s">
        <v>212</v>
      </c>
      <c r="U2366" s="41">
        <v>0.1</v>
      </c>
      <c r="V2366" s="41">
        <v>0.9</v>
      </c>
      <c r="W2366" s="41">
        <v>0.1</v>
      </c>
      <c r="X2366" s="41">
        <v>0.6</v>
      </c>
      <c r="Y2366" s="40" t="b">
        <v>0</v>
      </c>
      <c r="Z2366" s="40" t="b">
        <v>1</v>
      </c>
      <c r="AA2366" s="40" t="b">
        <v>0</v>
      </c>
      <c r="AB2366" s="40" t="b">
        <v>0</v>
      </c>
      <c r="AC2366" s="41" t="s">
        <v>15149</v>
      </c>
      <c r="AD2366" s="41" t="s">
        <v>15150</v>
      </c>
      <c r="AE2366" s="41">
        <v>1203.82</v>
      </c>
      <c r="AF2366" s="41">
        <v>-4.37334</v>
      </c>
      <c r="AG2366" s="42">
        <v>1.03E41</v>
      </c>
      <c r="AH2366" s="51">
        <v>0.421149</v>
      </c>
      <c r="AI2366" s="45" t="s">
        <v>15151</v>
      </c>
      <c r="AJ2366" s="40" t="s">
        <v>15152</v>
      </c>
      <c r="AK2366" s="41">
        <v>1309.0</v>
      </c>
      <c r="AL2366" s="40" t="s">
        <v>2224</v>
      </c>
      <c r="AM2366" s="40" t="s">
        <v>7285</v>
      </c>
      <c r="AN2366" s="40" t="s">
        <v>5643</v>
      </c>
      <c r="AO2366" s="44"/>
    </row>
    <row r="2367">
      <c r="A2367" s="41">
        <v>148.0</v>
      </c>
      <c r="B2367" s="42">
        <v>1.67E9</v>
      </c>
      <c r="C2367" s="42">
        <v>3356.0</v>
      </c>
      <c r="D2367" s="40" t="s">
        <v>1243</v>
      </c>
      <c r="E2367" s="41">
        <v>140.0</v>
      </c>
      <c r="F2367" s="41">
        <v>35.0</v>
      </c>
      <c r="G2367" s="41">
        <v>70.0</v>
      </c>
      <c r="H2367" s="41">
        <v>-3.07733</v>
      </c>
      <c r="I2367" s="41">
        <v>10000.0</v>
      </c>
      <c r="J2367" s="41">
        <v>5000.0</v>
      </c>
      <c r="K2367" s="41">
        <v>1200.0</v>
      </c>
      <c r="L2367" s="41">
        <v>600.0</v>
      </c>
      <c r="M2367" s="41">
        <v>50.0</v>
      </c>
      <c r="N2367" s="40" t="s">
        <v>207</v>
      </c>
      <c r="O2367" s="40" t="s">
        <v>1371</v>
      </c>
      <c r="P2367" s="40" t="s">
        <v>1372</v>
      </c>
      <c r="Q2367" s="40" t="s">
        <v>8686</v>
      </c>
      <c r="R2367" s="40" t="b">
        <v>0</v>
      </c>
      <c r="S2367" s="40" t="s">
        <v>211</v>
      </c>
      <c r="T2367" s="40" t="s">
        <v>212</v>
      </c>
      <c r="U2367" s="41">
        <v>0.1</v>
      </c>
      <c r="V2367" s="41">
        <v>0.9</v>
      </c>
      <c r="W2367" s="41">
        <v>0.2</v>
      </c>
      <c r="X2367" s="41">
        <v>0.5</v>
      </c>
      <c r="Y2367" s="40" t="b">
        <v>0</v>
      </c>
      <c r="Z2367" s="40" t="b">
        <v>1</v>
      </c>
      <c r="AA2367" s="40" t="b">
        <v>0</v>
      </c>
      <c r="AB2367" s="40" t="b">
        <v>0</v>
      </c>
      <c r="AC2367" s="41" t="s">
        <v>15153</v>
      </c>
      <c r="AD2367" s="41" t="s">
        <v>15154</v>
      </c>
      <c r="AE2367" s="41">
        <v>1202.677</v>
      </c>
      <c r="AF2367" s="41">
        <v>-4.37622</v>
      </c>
      <c r="AG2367" s="42">
        <v>1.39E42</v>
      </c>
      <c r="AH2367" s="51">
        <v>0.422086</v>
      </c>
      <c r="AI2367" s="45" t="s">
        <v>15155</v>
      </c>
      <c r="AJ2367" s="40" t="s">
        <v>15156</v>
      </c>
      <c r="AK2367" s="41">
        <v>3602.0</v>
      </c>
      <c r="AL2367" s="40" t="s">
        <v>2224</v>
      </c>
      <c r="AM2367" s="40" t="s">
        <v>7285</v>
      </c>
      <c r="AN2367" s="40" t="s">
        <v>5643</v>
      </c>
      <c r="AO2367" s="44"/>
    </row>
    <row r="2368">
      <c r="A2368" s="41">
        <v>64.0</v>
      </c>
      <c r="B2368" s="42">
        <v>1.67E9</v>
      </c>
      <c r="C2368" s="42">
        <v>3356.0</v>
      </c>
      <c r="D2368" s="40" t="s">
        <v>1243</v>
      </c>
      <c r="E2368" s="41">
        <v>140.0</v>
      </c>
      <c r="F2368" s="41">
        <v>35.0</v>
      </c>
      <c r="G2368" s="41">
        <v>70.0</v>
      </c>
      <c r="H2368" s="41">
        <v>-3.07733</v>
      </c>
      <c r="I2368" s="41">
        <v>10000.0</v>
      </c>
      <c r="J2368" s="41">
        <v>5000.0</v>
      </c>
      <c r="K2368" s="41">
        <v>1200.0</v>
      </c>
      <c r="L2368" s="41">
        <v>600.0</v>
      </c>
      <c r="M2368" s="41">
        <v>30.0</v>
      </c>
      <c r="N2368" s="40" t="s">
        <v>207</v>
      </c>
      <c r="O2368" s="40" t="s">
        <v>208</v>
      </c>
      <c r="P2368" s="40" t="s">
        <v>1372</v>
      </c>
      <c r="Q2368" s="40" t="s">
        <v>8686</v>
      </c>
      <c r="R2368" s="40" t="b">
        <v>0</v>
      </c>
      <c r="S2368" s="40" t="s">
        <v>12879</v>
      </c>
      <c r="T2368" s="40" t="s">
        <v>212</v>
      </c>
      <c r="U2368" s="41">
        <v>0.1</v>
      </c>
      <c r="V2368" s="41">
        <v>0.9</v>
      </c>
      <c r="W2368" s="41">
        <v>0.1</v>
      </c>
      <c r="X2368" s="41">
        <v>0.5</v>
      </c>
      <c r="Y2368" s="40" t="b">
        <v>0</v>
      </c>
      <c r="Z2368" s="40" t="b">
        <v>1</v>
      </c>
      <c r="AA2368" s="40" t="b">
        <v>0</v>
      </c>
      <c r="AB2368" s="40" t="b">
        <v>0</v>
      </c>
      <c r="AC2368" s="41" t="s">
        <v>15157</v>
      </c>
      <c r="AD2368" s="41" t="s">
        <v>15158</v>
      </c>
      <c r="AE2368" s="41">
        <v>1202.326</v>
      </c>
      <c r="AF2368" s="41">
        <v>-4.37636</v>
      </c>
      <c r="AG2368" s="42">
        <v>6.25E41</v>
      </c>
      <c r="AH2368" s="51">
        <v>0.42213</v>
      </c>
      <c r="AI2368" s="45" t="s">
        <v>15159</v>
      </c>
      <c r="AJ2368" s="44" t="s">
        <v>397</v>
      </c>
      <c r="AK2368" s="41">
        <v>5487.0</v>
      </c>
      <c r="AL2368" s="40" t="s">
        <v>2224</v>
      </c>
      <c r="AM2368" s="40" t="s">
        <v>7285</v>
      </c>
      <c r="AN2368" s="40" t="s">
        <v>5643</v>
      </c>
      <c r="AO2368" s="44"/>
    </row>
    <row r="2369">
      <c r="A2369" s="41">
        <v>250.0</v>
      </c>
      <c r="B2369" s="42">
        <v>1.67E9</v>
      </c>
      <c r="C2369" s="42">
        <v>3356.0</v>
      </c>
      <c r="D2369" s="40" t="s">
        <v>1243</v>
      </c>
      <c r="E2369" s="41">
        <v>140.0</v>
      </c>
      <c r="F2369" s="41">
        <v>35.0</v>
      </c>
      <c r="G2369" s="41">
        <v>70.0</v>
      </c>
      <c r="H2369" s="41">
        <v>-3.07733</v>
      </c>
      <c r="I2369" s="41">
        <v>10000.0</v>
      </c>
      <c r="J2369" s="41">
        <v>5000.0</v>
      </c>
      <c r="K2369" s="41">
        <v>1200.0</v>
      </c>
      <c r="L2369" s="41">
        <v>600.0</v>
      </c>
      <c r="M2369" s="41">
        <v>100.0</v>
      </c>
      <c r="N2369" s="40" t="s">
        <v>207</v>
      </c>
      <c r="O2369" s="40" t="s">
        <v>1371</v>
      </c>
      <c r="P2369" s="40" t="s">
        <v>1372</v>
      </c>
      <c r="Q2369" s="40" t="s">
        <v>8686</v>
      </c>
      <c r="R2369" s="40" t="b">
        <v>0</v>
      </c>
      <c r="S2369" s="40" t="s">
        <v>12879</v>
      </c>
      <c r="T2369" s="40" t="s">
        <v>212</v>
      </c>
      <c r="U2369" s="41">
        <v>0.1</v>
      </c>
      <c r="V2369" s="41">
        <v>0.9</v>
      </c>
      <c r="W2369" s="41">
        <v>0.3</v>
      </c>
      <c r="X2369" s="41">
        <v>0.5</v>
      </c>
      <c r="Y2369" s="40" t="b">
        <v>0</v>
      </c>
      <c r="Z2369" s="40" t="b">
        <v>1</v>
      </c>
      <c r="AA2369" s="40" t="b">
        <v>0</v>
      </c>
      <c r="AB2369" s="40" t="b">
        <v>0</v>
      </c>
      <c r="AC2369" s="41" t="s">
        <v>15160</v>
      </c>
      <c r="AD2369" s="41" t="s">
        <v>15161</v>
      </c>
      <c r="AE2369" s="41">
        <v>1202.884</v>
      </c>
      <c r="AF2369" s="41">
        <v>-4.37847</v>
      </c>
      <c r="AG2369" s="42">
        <v>4.16E41</v>
      </c>
      <c r="AH2369" s="51">
        <v>0.422816</v>
      </c>
      <c r="AI2369" s="45" t="s">
        <v>15162</v>
      </c>
      <c r="AJ2369" s="40" t="s">
        <v>15163</v>
      </c>
      <c r="AK2369" s="41">
        <v>1615.0</v>
      </c>
      <c r="AL2369" s="40" t="s">
        <v>2224</v>
      </c>
      <c r="AM2369" s="40" t="s">
        <v>7285</v>
      </c>
      <c r="AN2369" s="40" t="s">
        <v>5643</v>
      </c>
      <c r="AO2369" s="44"/>
    </row>
    <row r="2370">
      <c r="A2370" s="41">
        <v>195.0</v>
      </c>
      <c r="B2370" s="42">
        <v>1.67E9</v>
      </c>
      <c r="C2370" s="41">
        <v>3356.0</v>
      </c>
      <c r="D2370" s="40" t="s">
        <v>1243</v>
      </c>
      <c r="E2370" s="41">
        <v>140.0</v>
      </c>
      <c r="F2370" s="41">
        <v>35.0</v>
      </c>
      <c r="G2370" s="41">
        <v>70.0</v>
      </c>
      <c r="H2370" s="41">
        <v>-3.07733</v>
      </c>
      <c r="I2370" s="41">
        <v>10000.0</v>
      </c>
      <c r="J2370" s="41">
        <v>5000.0</v>
      </c>
      <c r="K2370" s="41">
        <v>1200.0</v>
      </c>
      <c r="L2370" s="41">
        <v>600.0</v>
      </c>
      <c r="M2370" s="41">
        <v>100.0</v>
      </c>
      <c r="N2370" s="40" t="s">
        <v>207</v>
      </c>
      <c r="O2370" s="40" t="s">
        <v>208</v>
      </c>
      <c r="P2370" s="40" t="s">
        <v>209</v>
      </c>
      <c r="Q2370" s="40" t="s">
        <v>8686</v>
      </c>
      <c r="R2370" s="40" t="b">
        <v>0</v>
      </c>
      <c r="S2370" s="40" t="s">
        <v>12879</v>
      </c>
      <c r="T2370" s="40" t="s">
        <v>212</v>
      </c>
      <c r="U2370" s="41">
        <v>0.1</v>
      </c>
      <c r="V2370" s="41">
        <v>0.9</v>
      </c>
      <c r="W2370" s="41">
        <v>0.3</v>
      </c>
      <c r="X2370" s="41">
        <v>0.4</v>
      </c>
      <c r="Y2370" s="40" t="b">
        <v>0</v>
      </c>
      <c r="Z2370" s="40" t="b">
        <v>1</v>
      </c>
      <c r="AA2370" s="40" t="b">
        <v>0</v>
      </c>
      <c r="AB2370" s="40" t="b">
        <v>0</v>
      </c>
      <c r="AC2370" s="41" t="s">
        <v>15164</v>
      </c>
      <c r="AD2370" s="41" t="s">
        <v>15165</v>
      </c>
      <c r="AE2370" s="41">
        <v>1201.622</v>
      </c>
      <c r="AF2370" s="41">
        <v>-4.38216</v>
      </c>
      <c r="AG2370" s="42">
        <v>8.25E41</v>
      </c>
      <c r="AH2370" s="51">
        <v>0.424016</v>
      </c>
      <c r="AI2370" s="40" t="s">
        <v>15166</v>
      </c>
      <c r="AJ2370" s="40" t="s">
        <v>15167</v>
      </c>
      <c r="AK2370" s="41">
        <v>5321.0</v>
      </c>
      <c r="AL2370" s="40" t="s">
        <v>2224</v>
      </c>
      <c r="AM2370" s="40" t="s">
        <v>7285</v>
      </c>
      <c r="AN2370" s="40" t="s">
        <v>5627</v>
      </c>
      <c r="AO2370" s="44"/>
    </row>
    <row r="2371">
      <c r="A2371" s="41">
        <v>116.0</v>
      </c>
      <c r="B2371" s="42">
        <v>1.67E9</v>
      </c>
      <c r="C2371" s="42">
        <v>3356.0</v>
      </c>
      <c r="D2371" s="40" t="s">
        <v>1243</v>
      </c>
      <c r="E2371" s="41">
        <v>140.0</v>
      </c>
      <c r="F2371" s="41">
        <v>35.0</v>
      </c>
      <c r="G2371" s="41">
        <v>70.0</v>
      </c>
      <c r="H2371" s="41">
        <v>-3.07733</v>
      </c>
      <c r="I2371" s="41">
        <v>10000.0</v>
      </c>
      <c r="J2371" s="41">
        <v>5000.0</v>
      </c>
      <c r="K2371" s="41">
        <v>1200.0</v>
      </c>
      <c r="L2371" s="41">
        <v>600.0</v>
      </c>
      <c r="M2371" s="41">
        <v>50.0</v>
      </c>
      <c r="N2371" s="40" t="s">
        <v>207</v>
      </c>
      <c r="O2371" s="40" t="s">
        <v>1371</v>
      </c>
      <c r="P2371" s="40" t="s">
        <v>7310</v>
      </c>
      <c r="Q2371" s="40" t="s">
        <v>8686</v>
      </c>
      <c r="R2371" s="40" t="b">
        <v>0</v>
      </c>
      <c r="S2371" s="40" t="s">
        <v>211</v>
      </c>
      <c r="T2371" s="40" t="s">
        <v>212</v>
      </c>
      <c r="U2371" s="41">
        <v>0.1</v>
      </c>
      <c r="V2371" s="41">
        <v>0.9</v>
      </c>
      <c r="W2371" s="41">
        <v>0.3</v>
      </c>
      <c r="X2371" s="41">
        <v>0.6</v>
      </c>
      <c r="Y2371" s="40" t="b">
        <v>0</v>
      </c>
      <c r="Z2371" s="40" t="b">
        <v>1</v>
      </c>
      <c r="AA2371" s="40" t="b">
        <v>0</v>
      </c>
      <c r="AB2371" s="40" t="b">
        <v>0</v>
      </c>
      <c r="AC2371" s="41" t="s">
        <v>15168</v>
      </c>
      <c r="AD2371" s="41" t="s">
        <v>11922</v>
      </c>
      <c r="AE2371" s="41">
        <v>970.6432</v>
      </c>
      <c r="AF2371" s="41">
        <v>-4.38246</v>
      </c>
      <c r="AG2371" s="42">
        <v>1.22E42</v>
      </c>
      <c r="AH2371" s="51">
        <v>0.424111</v>
      </c>
      <c r="AI2371" s="45" t="s">
        <v>15169</v>
      </c>
      <c r="AJ2371" s="40" t="s">
        <v>15170</v>
      </c>
      <c r="AK2371" s="41">
        <v>1870.0</v>
      </c>
      <c r="AL2371" s="40" t="s">
        <v>7372</v>
      </c>
      <c r="AM2371" s="40" t="s">
        <v>7285</v>
      </c>
      <c r="AN2371" s="40" t="s">
        <v>5643</v>
      </c>
      <c r="AO2371" s="44"/>
    </row>
    <row r="2372">
      <c r="A2372" s="41">
        <v>50.0</v>
      </c>
      <c r="B2372" s="42">
        <v>1.67E9</v>
      </c>
      <c r="C2372" s="42">
        <v>3356.0</v>
      </c>
      <c r="D2372" s="40" t="s">
        <v>1243</v>
      </c>
      <c r="E2372" s="41">
        <v>140.0</v>
      </c>
      <c r="F2372" s="41">
        <v>35.0</v>
      </c>
      <c r="G2372" s="41">
        <v>70.0</v>
      </c>
      <c r="H2372" s="41">
        <v>-3.07733</v>
      </c>
      <c r="I2372" s="41">
        <v>10000.0</v>
      </c>
      <c r="J2372" s="41">
        <v>5000.0</v>
      </c>
      <c r="K2372" s="41">
        <v>1200.0</v>
      </c>
      <c r="L2372" s="41">
        <v>600.0</v>
      </c>
      <c r="M2372" s="41">
        <v>30.0</v>
      </c>
      <c r="N2372" s="40" t="s">
        <v>207</v>
      </c>
      <c r="O2372" s="40" t="s">
        <v>1371</v>
      </c>
      <c r="P2372" s="40" t="s">
        <v>7305</v>
      </c>
      <c r="Q2372" s="40" t="s">
        <v>8686</v>
      </c>
      <c r="R2372" s="40" t="b">
        <v>0</v>
      </c>
      <c r="S2372" s="40" t="s">
        <v>12879</v>
      </c>
      <c r="T2372" s="40" t="s">
        <v>212</v>
      </c>
      <c r="U2372" s="41">
        <v>0.1</v>
      </c>
      <c r="V2372" s="41">
        <v>0.9</v>
      </c>
      <c r="W2372" s="41">
        <v>0.2</v>
      </c>
      <c r="X2372" s="41">
        <v>0.6</v>
      </c>
      <c r="Y2372" s="40" t="b">
        <v>0</v>
      </c>
      <c r="Z2372" s="40" t="b">
        <v>1</v>
      </c>
      <c r="AA2372" s="40" t="b">
        <v>0</v>
      </c>
      <c r="AB2372" s="40" t="b">
        <v>0</v>
      </c>
      <c r="AC2372" s="41" t="s">
        <v>15171</v>
      </c>
      <c r="AD2372" s="41" t="s">
        <v>15172</v>
      </c>
      <c r="AE2372" s="41">
        <v>1202.621</v>
      </c>
      <c r="AF2372" s="41">
        <v>-4.38545</v>
      </c>
      <c r="AG2372" s="42">
        <v>1.21E42</v>
      </c>
      <c r="AH2372" s="51">
        <v>0.425083</v>
      </c>
      <c r="AI2372" s="45" t="s">
        <v>15173</v>
      </c>
      <c r="AJ2372" s="45">
        <v>1.21065816836493E257</v>
      </c>
      <c r="AK2372" s="41">
        <v>4541.0</v>
      </c>
      <c r="AL2372" s="40" t="s">
        <v>2224</v>
      </c>
      <c r="AM2372" s="40" t="s">
        <v>7285</v>
      </c>
      <c r="AN2372" s="40" t="s">
        <v>5643</v>
      </c>
      <c r="AO2372" s="44"/>
    </row>
    <row r="2373">
      <c r="A2373" s="41">
        <v>38.0</v>
      </c>
      <c r="B2373" s="42">
        <v>1.67E9</v>
      </c>
      <c r="C2373" s="42">
        <v>3356.0</v>
      </c>
      <c r="D2373" s="40" t="s">
        <v>1243</v>
      </c>
      <c r="E2373" s="41">
        <v>140.0</v>
      </c>
      <c r="F2373" s="41">
        <v>35.0</v>
      </c>
      <c r="G2373" s="41">
        <v>70.0</v>
      </c>
      <c r="H2373" s="41">
        <v>-3.07733</v>
      </c>
      <c r="I2373" s="41">
        <v>10000.0</v>
      </c>
      <c r="J2373" s="41">
        <v>5000.0</v>
      </c>
      <c r="K2373" s="41">
        <v>1200.0</v>
      </c>
      <c r="L2373" s="41">
        <v>600.0</v>
      </c>
      <c r="M2373" s="41">
        <v>30.0</v>
      </c>
      <c r="N2373" s="40" t="s">
        <v>207</v>
      </c>
      <c r="O2373" s="40" t="s">
        <v>208</v>
      </c>
      <c r="P2373" s="40" t="s">
        <v>7305</v>
      </c>
      <c r="Q2373" s="40" t="s">
        <v>8686</v>
      </c>
      <c r="R2373" s="40" t="b">
        <v>0</v>
      </c>
      <c r="S2373" s="40" t="s">
        <v>211</v>
      </c>
      <c r="T2373" s="40" t="s">
        <v>212</v>
      </c>
      <c r="U2373" s="41">
        <v>0.1</v>
      </c>
      <c r="V2373" s="41">
        <v>0.9</v>
      </c>
      <c r="W2373" s="41">
        <v>0.1</v>
      </c>
      <c r="X2373" s="41">
        <v>0.6</v>
      </c>
      <c r="Y2373" s="40" t="b">
        <v>0</v>
      </c>
      <c r="Z2373" s="40" t="b">
        <v>1</v>
      </c>
      <c r="AA2373" s="40" t="b">
        <v>0</v>
      </c>
      <c r="AB2373" s="40" t="b">
        <v>0</v>
      </c>
      <c r="AC2373" s="41" t="s">
        <v>15174</v>
      </c>
      <c r="AD2373" s="41" t="s">
        <v>15175</v>
      </c>
      <c r="AE2373" s="41">
        <v>1202.467</v>
      </c>
      <c r="AF2373" s="41">
        <v>-4.39729</v>
      </c>
      <c r="AG2373" s="42">
        <v>1.04E42</v>
      </c>
      <c r="AH2373" s="51">
        <v>0.428931</v>
      </c>
      <c r="AI2373" s="45" t="s">
        <v>15176</v>
      </c>
      <c r="AJ2373" s="44" t="s">
        <v>397</v>
      </c>
      <c r="AK2373" s="41">
        <v>4655.0</v>
      </c>
      <c r="AL2373" s="40" t="s">
        <v>2224</v>
      </c>
      <c r="AM2373" s="40" t="s">
        <v>7285</v>
      </c>
      <c r="AN2373" s="40" t="s">
        <v>5643</v>
      </c>
      <c r="AO2373" s="44"/>
    </row>
    <row r="2374">
      <c r="A2374" s="41">
        <v>106.0</v>
      </c>
      <c r="B2374" s="42">
        <v>1.67E9</v>
      </c>
      <c r="C2374" s="41">
        <v>3356.0</v>
      </c>
      <c r="D2374" s="40" t="s">
        <v>1243</v>
      </c>
      <c r="E2374" s="41">
        <v>140.0</v>
      </c>
      <c r="F2374" s="41">
        <v>35.0</v>
      </c>
      <c r="G2374" s="41">
        <v>70.0</v>
      </c>
      <c r="H2374" s="41">
        <v>-3.07733</v>
      </c>
      <c r="I2374" s="41">
        <v>10000.0</v>
      </c>
      <c r="J2374" s="41">
        <v>5000.0</v>
      </c>
      <c r="K2374" s="41">
        <v>1200.0</v>
      </c>
      <c r="L2374" s="41">
        <v>600.0</v>
      </c>
      <c r="M2374" s="41">
        <v>50.0</v>
      </c>
      <c r="N2374" s="40" t="s">
        <v>207</v>
      </c>
      <c r="O2374" s="40" t="s">
        <v>208</v>
      </c>
      <c r="P2374" s="40" t="s">
        <v>209</v>
      </c>
      <c r="Q2374" s="40" t="s">
        <v>8686</v>
      </c>
      <c r="R2374" s="40" t="b">
        <v>0</v>
      </c>
      <c r="S2374" s="40" t="s">
        <v>12879</v>
      </c>
      <c r="T2374" s="40" t="s">
        <v>212</v>
      </c>
      <c r="U2374" s="41">
        <v>0.1</v>
      </c>
      <c r="V2374" s="41">
        <v>0.9</v>
      </c>
      <c r="W2374" s="41">
        <v>0.3</v>
      </c>
      <c r="X2374" s="41">
        <v>0.5</v>
      </c>
      <c r="Y2374" s="40" t="b">
        <v>0</v>
      </c>
      <c r="Z2374" s="40" t="b">
        <v>1</v>
      </c>
      <c r="AA2374" s="40" t="b">
        <v>0</v>
      </c>
      <c r="AB2374" s="40" t="b">
        <v>0</v>
      </c>
      <c r="AC2374" s="41" t="s">
        <v>14827</v>
      </c>
      <c r="AD2374" s="41" t="s">
        <v>15177</v>
      </c>
      <c r="AE2374" s="41">
        <v>1203.335</v>
      </c>
      <c r="AF2374" s="41">
        <v>-4.39797</v>
      </c>
      <c r="AG2374" s="42">
        <v>1.58E41</v>
      </c>
      <c r="AH2374" s="51">
        <v>0.429153</v>
      </c>
      <c r="AI2374" s="40" t="s">
        <v>15178</v>
      </c>
      <c r="AJ2374" s="40" t="s">
        <v>15179</v>
      </c>
      <c r="AK2374" s="41">
        <v>3251.0</v>
      </c>
      <c r="AL2374" s="40" t="s">
        <v>2224</v>
      </c>
      <c r="AM2374" s="40" t="s">
        <v>7285</v>
      </c>
      <c r="AN2374" s="40" t="s">
        <v>5643</v>
      </c>
      <c r="AO2374" s="44"/>
    </row>
    <row r="2375">
      <c r="A2375" s="41">
        <v>189.0</v>
      </c>
      <c r="B2375" s="42">
        <v>1.67E9</v>
      </c>
      <c r="C2375" s="41">
        <v>3356.0</v>
      </c>
      <c r="D2375" s="40" t="s">
        <v>1243</v>
      </c>
      <c r="E2375" s="41">
        <v>140.0</v>
      </c>
      <c r="F2375" s="41">
        <v>35.0</v>
      </c>
      <c r="G2375" s="41">
        <v>70.0</v>
      </c>
      <c r="H2375" s="41">
        <v>-3.07733</v>
      </c>
      <c r="I2375" s="41">
        <v>10000.0</v>
      </c>
      <c r="J2375" s="41">
        <v>5000.0</v>
      </c>
      <c r="K2375" s="41">
        <v>1200.0</v>
      </c>
      <c r="L2375" s="41">
        <v>600.0</v>
      </c>
      <c r="M2375" s="41">
        <v>100.0</v>
      </c>
      <c r="N2375" s="40" t="s">
        <v>207</v>
      </c>
      <c r="O2375" s="40" t="s">
        <v>208</v>
      </c>
      <c r="P2375" s="40" t="s">
        <v>209</v>
      </c>
      <c r="Q2375" s="40" t="s">
        <v>8686</v>
      </c>
      <c r="R2375" s="40" t="b">
        <v>0</v>
      </c>
      <c r="S2375" s="40" t="s">
        <v>12879</v>
      </c>
      <c r="T2375" s="40" t="s">
        <v>212</v>
      </c>
      <c r="U2375" s="41">
        <v>0.1</v>
      </c>
      <c r="V2375" s="41">
        <v>0.9</v>
      </c>
      <c r="W2375" s="41">
        <v>0.1</v>
      </c>
      <c r="X2375" s="41">
        <v>0.4</v>
      </c>
      <c r="Y2375" s="40" t="b">
        <v>0</v>
      </c>
      <c r="Z2375" s="40" t="b">
        <v>1</v>
      </c>
      <c r="AA2375" s="40" t="b">
        <v>0</v>
      </c>
      <c r="AB2375" s="40" t="b">
        <v>0</v>
      </c>
      <c r="AC2375" s="41" t="s">
        <v>15180</v>
      </c>
      <c r="AD2375" s="41" t="s">
        <v>15181</v>
      </c>
      <c r="AE2375" s="41">
        <v>1201.381</v>
      </c>
      <c r="AF2375" s="41">
        <v>-4.39813</v>
      </c>
      <c r="AG2375" s="42">
        <v>1.02E42</v>
      </c>
      <c r="AH2375" s="51">
        <v>0.429204</v>
      </c>
      <c r="AI2375" s="40" t="s">
        <v>15182</v>
      </c>
      <c r="AJ2375" s="40" t="s">
        <v>15183</v>
      </c>
      <c r="AK2375" s="41">
        <v>5323.0</v>
      </c>
      <c r="AL2375" s="40" t="s">
        <v>2224</v>
      </c>
      <c r="AM2375" s="40" t="s">
        <v>7285</v>
      </c>
      <c r="AN2375" s="40" t="s">
        <v>5627</v>
      </c>
      <c r="AO2375" s="44"/>
    </row>
    <row r="2376">
      <c r="A2376" s="41">
        <v>196.0</v>
      </c>
      <c r="B2376" s="42">
        <v>1.67E9</v>
      </c>
      <c r="C2376" s="42">
        <v>3356.0</v>
      </c>
      <c r="D2376" s="40" t="s">
        <v>1243</v>
      </c>
      <c r="E2376" s="41">
        <v>140.0</v>
      </c>
      <c r="F2376" s="41">
        <v>35.0</v>
      </c>
      <c r="G2376" s="41">
        <v>70.0</v>
      </c>
      <c r="H2376" s="41">
        <v>-3.07733</v>
      </c>
      <c r="I2376" s="41">
        <v>10000.0</v>
      </c>
      <c r="J2376" s="41">
        <v>5000.0</v>
      </c>
      <c r="K2376" s="41">
        <v>1200.0</v>
      </c>
      <c r="L2376" s="41">
        <v>600.0</v>
      </c>
      <c r="M2376" s="41">
        <v>100.0</v>
      </c>
      <c r="N2376" s="40" t="s">
        <v>207</v>
      </c>
      <c r="O2376" s="40" t="s">
        <v>1371</v>
      </c>
      <c r="P2376" s="40" t="s">
        <v>209</v>
      </c>
      <c r="Q2376" s="40" t="s">
        <v>8686</v>
      </c>
      <c r="R2376" s="40" t="b">
        <v>0</v>
      </c>
      <c r="S2376" s="40" t="s">
        <v>12879</v>
      </c>
      <c r="T2376" s="40" t="s">
        <v>212</v>
      </c>
      <c r="U2376" s="41">
        <v>0.1</v>
      </c>
      <c r="V2376" s="41">
        <v>0.9</v>
      </c>
      <c r="W2376" s="41">
        <v>0.3</v>
      </c>
      <c r="X2376" s="41">
        <v>0.5</v>
      </c>
      <c r="Y2376" s="40" t="b">
        <v>0</v>
      </c>
      <c r="Z2376" s="40" t="b">
        <v>1</v>
      </c>
      <c r="AA2376" s="40" t="b">
        <v>0</v>
      </c>
      <c r="AB2376" s="40" t="b">
        <v>0</v>
      </c>
      <c r="AC2376" s="41" t="s">
        <v>15184</v>
      </c>
      <c r="AD2376" s="41" t="s">
        <v>15185</v>
      </c>
      <c r="AE2376" s="41">
        <v>711.996</v>
      </c>
      <c r="AF2376" s="41">
        <v>-4.40388</v>
      </c>
      <c r="AG2376" s="42">
        <v>1.04E42</v>
      </c>
      <c r="AH2376" s="51">
        <v>0.431074</v>
      </c>
      <c r="AI2376" s="45" t="s">
        <v>15186</v>
      </c>
      <c r="AJ2376" s="40" t="s">
        <v>15187</v>
      </c>
      <c r="AK2376" s="41">
        <v>1010.0</v>
      </c>
      <c r="AL2376" s="40" t="s">
        <v>7372</v>
      </c>
      <c r="AM2376" s="40" t="s">
        <v>7285</v>
      </c>
      <c r="AN2376" s="40" t="s">
        <v>5643</v>
      </c>
      <c r="AO2376" s="44"/>
    </row>
    <row r="2377">
      <c r="A2377" s="41">
        <v>185.0</v>
      </c>
      <c r="B2377" s="42">
        <v>1.67E9</v>
      </c>
      <c r="C2377" s="41">
        <v>3356.0</v>
      </c>
      <c r="D2377" s="40" t="s">
        <v>1243</v>
      </c>
      <c r="E2377" s="41">
        <v>140.0</v>
      </c>
      <c r="F2377" s="41">
        <v>35.0</v>
      </c>
      <c r="G2377" s="41">
        <v>70.0</v>
      </c>
      <c r="H2377" s="41">
        <v>-3.07733</v>
      </c>
      <c r="I2377" s="41">
        <v>10000.0</v>
      </c>
      <c r="J2377" s="41">
        <v>5000.0</v>
      </c>
      <c r="K2377" s="41">
        <v>1200.0</v>
      </c>
      <c r="L2377" s="41">
        <v>600.0</v>
      </c>
      <c r="M2377" s="41">
        <v>100.0</v>
      </c>
      <c r="N2377" s="40" t="s">
        <v>207</v>
      </c>
      <c r="O2377" s="40" t="s">
        <v>208</v>
      </c>
      <c r="P2377" s="40" t="s">
        <v>209</v>
      </c>
      <c r="Q2377" s="40" t="s">
        <v>8686</v>
      </c>
      <c r="R2377" s="40" t="b">
        <v>0</v>
      </c>
      <c r="S2377" s="40" t="s">
        <v>211</v>
      </c>
      <c r="T2377" s="40" t="s">
        <v>212</v>
      </c>
      <c r="U2377" s="41">
        <v>0.1</v>
      </c>
      <c r="V2377" s="41">
        <v>0.9</v>
      </c>
      <c r="W2377" s="41">
        <v>0.2</v>
      </c>
      <c r="X2377" s="41">
        <v>0.6</v>
      </c>
      <c r="Y2377" s="40" t="b">
        <v>0</v>
      </c>
      <c r="Z2377" s="40" t="b">
        <v>1</v>
      </c>
      <c r="AA2377" s="40" t="b">
        <v>0</v>
      </c>
      <c r="AB2377" s="40" t="b">
        <v>0</v>
      </c>
      <c r="AC2377" s="41" t="s">
        <v>15188</v>
      </c>
      <c r="AD2377" s="41" t="s">
        <v>15189</v>
      </c>
      <c r="AE2377" s="41">
        <v>1201.191</v>
      </c>
      <c r="AF2377" s="41">
        <v>-4.40545</v>
      </c>
      <c r="AG2377" s="42">
        <v>1.21E42</v>
      </c>
      <c r="AH2377" s="51">
        <v>0.431582</v>
      </c>
      <c r="AI2377" s="40" t="s">
        <v>15190</v>
      </c>
      <c r="AJ2377" s="40" t="s">
        <v>15191</v>
      </c>
      <c r="AK2377" s="41">
        <v>3798.0</v>
      </c>
      <c r="AL2377" s="40" t="s">
        <v>2224</v>
      </c>
      <c r="AM2377" s="40" t="s">
        <v>7285</v>
      </c>
      <c r="AN2377" s="40" t="s">
        <v>5627</v>
      </c>
      <c r="AO2377" s="44"/>
    </row>
    <row r="2378">
      <c r="A2378" s="41">
        <v>82.0</v>
      </c>
      <c r="B2378" s="42">
        <v>1.67E9</v>
      </c>
      <c r="C2378" s="41">
        <v>3356.0</v>
      </c>
      <c r="D2378" s="40" t="s">
        <v>1243</v>
      </c>
      <c r="E2378" s="41">
        <v>140.0</v>
      </c>
      <c r="F2378" s="41">
        <v>35.0</v>
      </c>
      <c r="G2378" s="41">
        <v>70.0</v>
      </c>
      <c r="H2378" s="41">
        <v>-3.07733</v>
      </c>
      <c r="I2378" s="41">
        <v>10000.0</v>
      </c>
      <c r="J2378" s="41">
        <v>5000.0</v>
      </c>
      <c r="K2378" s="41">
        <v>1200.0</v>
      </c>
      <c r="L2378" s="41">
        <v>600.0</v>
      </c>
      <c r="M2378" s="41">
        <v>30.0</v>
      </c>
      <c r="N2378" s="40" t="s">
        <v>207</v>
      </c>
      <c r="O2378" s="40" t="s">
        <v>208</v>
      </c>
      <c r="P2378" s="40" t="s">
        <v>212</v>
      </c>
      <c r="Q2378" s="40" t="s">
        <v>8686</v>
      </c>
      <c r="R2378" s="40" t="b">
        <v>0</v>
      </c>
      <c r="S2378" s="40" t="s">
        <v>12879</v>
      </c>
      <c r="T2378" s="40" t="s">
        <v>212</v>
      </c>
      <c r="U2378" s="41">
        <v>0.1</v>
      </c>
      <c r="V2378" s="41">
        <v>0.9</v>
      </c>
      <c r="W2378" s="41">
        <v>0.1</v>
      </c>
      <c r="X2378" s="41">
        <v>0.5</v>
      </c>
      <c r="Y2378" s="40" t="b">
        <v>0</v>
      </c>
      <c r="Z2378" s="40" t="b">
        <v>1</v>
      </c>
      <c r="AA2378" s="40" t="b">
        <v>0</v>
      </c>
      <c r="AB2378" s="40" t="b">
        <v>0</v>
      </c>
      <c r="AC2378" s="41" t="s">
        <v>15192</v>
      </c>
      <c r="AD2378" s="41" t="s">
        <v>15193</v>
      </c>
      <c r="AE2378" s="41">
        <v>985.4648</v>
      </c>
      <c r="AF2378" s="41">
        <v>-4.40857</v>
      </c>
      <c r="AG2378" s="42">
        <v>1.36E41</v>
      </c>
      <c r="AH2378" s="51">
        <v>0.432597</v>
      </c>
      <c r="AI2378" s="40" t="s">
        <v>15194</v>
      </c>
      <c r="AJ2378" s="44" t="s">
        <v>397</v>
      </c>
      <c r="AK2378" s="41">
        <v>4263.0</v>
      </c>
      <c r="AL2378" s="40" t="s">
        <v>7372</v>
      </c>
      <c r="AM2378" s="40" t="s">
        <v>7285</v>
      </c>
      <c r="AN2378" s="40" t="s">
        <v>5643</v>
      </c>
      <c r="AO2378" s="44"/>
    </row>
    <row r="2379">
      <c r="A2379" s="41">
        <v>240.0</v>
      </c>
      <c r="B2379" s="42">
        <v>1.67E9</v>
      </c>
      <c r="C2379" s="42">
        <v>3356.0</v>
      </c>
      <c r="D2379" s="40" t="s">
        <v>1243</v>
      </c>
      <c r="E2379" s="41">
        <v>140.0</v>
      </c>
      <c r="F2379" s="41">
        <v>35.0</v>
      </c>
      <c r="G2379" s="41">
        <v>70.0</v>
      </c>
      <c r="H2379" s="41">
        <v>-3.07733</v>
      </c>
      <c r="I2379" s="41">
        <v>10000.0</v>
      </c>
      <c r="J2379" s="41">
        <v>5000.0</v>
      </c>
      <c r="K2379" s="41">
        <v>1200.0</v>
      </c>
      <c r="L2379" s="41">
        <v>600.0</v>
      </c>
      <c r="M2379" s="41">
        <v>100.0</v>
      </c>
      <c r="N2379" s="40" t="s">
        <v>207</v>
      </c>
      <c r="O2379" s="40" t="s">
        <v>1371</v>
      </c>
      <c r="P2379" s="40" t="s">
        <v>1372</v>
      </c>
      <c r="Q2379" s="40" t="s">
        <v>8686</v>
      </c>
      <c r="R2379" s="40" t="b">
        <v>0</v>
      </c>
      <c r="S2379" s="40" t="s">
        <v>211</v>
      </c>
      <c r="T2379" s="40" t="s">
        <v>212</v>
      </c>
      <c r="U2379" s="41">
        <v>0.1</v>
      </c>
      <c r="V2379" s="41">
        <v>0.9</v>
      </c>
      <c r="W2379" s="41">
        <v>0.3</v>
      </c>
      <c r="X2379" s="41">
        <v>0.4</v>
      </c>
      <c r="Y2379" s="40" t="b">
        <v>0</v>
      </c>
      <c r="Z2379" s="40" t="b">
        <v>1</v>
      </c>
      <c r="AA2379" s="40" t="b">
        <v>0</v>
      </c>
      <c r="AB2379" s="40" t="b">
        <v>0</v>
      </c>
      <c r="AC2379" s="41" t="s">
        <v>15195</v>
      </c>
      <c r="AD2379" s="41" t="s">
        <v>15196</v>
      </c>
      <c r="AE2379" s="41">
        <v>779.189</v>
      </c>
      <c r="AF2379" s="41">
        <v>-4.41265</v>
      </c>
      <c r="AG2379" s="42">
        <v>1.37E42</v>
      </c>
      <c r="AH2379" s="51">
        <v>0.433923</v>
      </c>
      <c r="AI2379" s="45" t="s">
        <v>15197</v>
      </c>
      <c r="AJ2379" s="40" t="s">
        <v>15198</v>
      </c>
      <c r="AK2379" s="41">
        <v>1422.0</v>
      </c>
      <c r="AL2379" s="40" t="s">
        <v>7372</v>
      </c>
      <c r="AM2379" s="40" t="s">
        <v>7285</v>
      </c>
      <c r="AN2379" s="40" t="s">
        <v>5643</v>
      </c>
      <c r="AO2379" s="44"/>
    </row>
    <row r="2380">
      <c r="A2380" s="41">
        <v>104.0</v>
      </c>
      <c r="B2380" s="42">
        <v>1.67E9</v>
      </c>
      <c r="C2380" s="42">
        <v>3356.0</v>
      </c>
      <c r="D2380" s="40" t="s">
        <v>1243</v>
      </c>
      <c r="E2380" s="41">
        <v>140.0</v>
      </c>
      <c r="F2380" s="41">
        <v>35.0</v>
      </c>
      <c r="G2380" s="41">
        <v>70.0</v>
      </c>
      <c r="H2380" s="41">
        <v>-3.07733</v>
      </c>
      <c r="I2380" s="41">
        <v>10000.0</v>
      </c>
      <c r="J2380" s="41">
        <v>5000.0</v>
      </c>
      <c r="K2380" s="41">
        <v>1200.0</v>
      </c>
      <c r="L2380" s="41">
        <v>600.0</v>
      </c>
      <c r="M2380" s="41">
        <v>50.0</v>
      </c>
      <c r="N2380" s="40" t="s">
        <v>207</v>
      </c>
      <c r="O2380" s="40" t="s">
        <v>1371</v>
      </c>
      <c r="P2380" s="40" t="s">
        <v>209</v>
      </c>
      <c r="Q2380" s="40" t="s">
        <v>8686</v>
      </c>
      <c r="R2380" s="40" t="b">
        <v>0</v>
      </c>
      <c r="S2380" s="40" t="s">
        <v>12879</v>
      </c>
      <c r="T2380" s="40" t="s">
        <v>212</v>
      </c>
      <c r="U2380" s="41">
        <v>0.1</v>
      </c>
      <c r="V2380" s="41">
        <v>0.9</v>
      </c>
      <c r="W2380" s="41">
        <v>0.2</v>
      </c>
      <c r="X2380" s="41">
        <v>0.6</v>
      </c>
      <c r="Y2380" s="40" t="b">
        <v>0</v>
      </c>
      <c r="Z2380" s="40" t="b">
        <v>1</v>
      </c>
      <c r="AA2380" s="40" t="b">
        <v>0</v>
      </c>
      <c r="AB2380" s="40" t="b">
        <v>0</v>
      </c>
      <c r="AC2380" s="41" t="s">
        <v>15199</v>
      </c>
      <c r="AD2380" s="41" t="s">
        <v>15200</v>
      </c>
      <c r="AE2380" s="41">
        <v>1202.403</v>
      </c>
      <c r="AF2380" s="41">
        <v>-4.41422</v>
      </c>
      <c r="AG2380" s="42">
        <v>7.65E41</v>
      </c>
      <c r="AH2380" s="51">
        <v>0.434432</v>
      </c>
      <c r="AI2380" s="45" t="s">
        <v>15201</v>
      </c>
      <c r="AJ2380" s="40" t="s">
        <v>15202</v>
      </c>
      <c r="AK2380" s="41">
        <v>2788.0</v>
      </c>
      <c r="AL2380" s="40" t="s">
        <v>2224</v>
      </c>
      <c r="AM2380" s="40" t="s">
        <v>7285</v>
      </c>
      <c r="AN2380" s="40" t="s">
        <v>5643</v>
      </c>
      <c r="AO2380" s="44"/>
    </row>
    <row r="2381">
      <c r="A2381" s="41">
        <v>39.0</v>
      </c>
      <c r="B2381" s="42">
        <v>1.67E9</v>
      </c>
      <c r="C2381" s="42">
        <v>3356.0</v>
      </c>
      <c r="D2381" s="40" t="s">
        <v>1243</v>
      </c>
      <c r="E2381" s="41">
        <v>140.0</v>
      </c>
      <c r="F2381" s="41">
        <v>35.0</v>
      </c>
      <c r="G2381" s="41">
        <v>70.0</v>
      </c>
      <c r="H2381" s="41">
        <v>-3.07733</v>
      </c>
      <c r="I2381" s="41">
        <v>10000.0</v>
      </c>
      <c r="J2381" s="41">
        <v>5000.0</v>
      </c>
      <c r="K2381" s="41">
        <v>1200.0</v>
      </c>
      <c r="L2381" s="41">
        <v>600.0</v>
      </c>
      <c r="M2381" s="41">
        <v>30.0</v>
      </c>
      <c r="N2381" s="40" t="s">
        <v>207</v>
      </c>
      <c r="O2381" s="40" t="s">
        <v>208</v>
      </c>
      <c r="P2381" s="40" t="s">
        <v>7305</v>
      </c>
      <c r="Q2381" s="40" t="s">
        <v>8686</v>
      </c>
      <c r="R2381" s="40" t="b">
        <v>0</v>
      </c>
      <c r="S2381" s="40" t="s">
        <v>211</v>
      </c>
      <c r="T2381" s="40" t="s">
        <v>212</v>
      </c>
      <c r="U2381" s="41">
        <v>0.1</v>
      </c>
      <c r="V2381" s="41">
        <v>0.9</v>
      </c>
      <c r="W2381" s="41">
        <v>0.2</v>
      </c>
      <c r="X2381" s="41">
        <v>0.4</v>
      </c>
      <c r="Y2381" s="40" t="b">
        <v>0</v>
      </c>
      <c r="Z2381" s="40" t="b">
        <v>1</v>
      </c>
      <c r="AA2381" s="40" t="b">
        <v>0</v>
      </c>
      <c r="AB2381" s="40" t="b">
        <v>0</v>
      </c>
      <c r="AC2381" s="41" t="s">
        <v>15203</v>
      </c>
      <c r="AD2381" s="41" t="s">
        <v>15204</v>
      </c>
      <c r="AE2381" s="41">
        <v>1203.347</v>
      </c>
      <c r="AF2381" s="41">
        <v>-4.41923</v>
      </c>
      <c r="AG2381" s="42">
        <v>1.58E41</v>
      </c>
      <c r="AH2381" s="51">
        <v>0.43606</v>
      </c>
      <c r="AI2381" s="45" t="s">
        <v>15205</v>
      </c>
      <c r="AJ2381" s="45">
        <v>1.57848666703996E251</v>
      </c>
      <c r="AK2381" s="41">
        <v>6820.0</v>
      </c>
      <c r="AL2381" s="40" t="s">
        <v>2224</v>
      </c>
      <c r="AM2381" s="40" t="s">
        <v>7285</v>
      </c>
      <c r="AN2381" s="40" t="s">
        <v>5643</v>
      </c>
      <c r="AO2381" s="44"/>
    </row>
    <row r="2382">
      <c r="A2382" s="41">
        <v>191.0</v>
      </c>
      <c r="B2382" s="42">
        <v>1.67E9</v>
      </c>
      <c r="C2382" s="41">
        <v>3356.0</v>
      </c>
      <c r="D2382" s="40" t="s">
        <v>1243</v>
      </c>
      <c r="E2382" s="41">
        <v>140.0</v>
      </c>
      <c r="F2382" s="41">
        <v>35.0</v>
      </c>
      <c r="G2382" s="41">
        <v>70.0</v>
      </c>
      <c r="H2382" s="41">
        <v>-3.07733</v>
      </c>
      <c r="I2382" s="41">
        <v>10000.0</v>
      </c>
      <c r="J2382" s="41">
        <v>5000.0</v>
      </c>
      <c r="K2382" s="41">
        <v>1200.0</v>
      </c>
      <c r="L2382" s="41">
        <v>600.0</v>
      </c>
      <c r="M2382" s="41">
        <v>100.0</v>
      </c>
      <c r="N2382" s="40" t="s">
        <v>207</v>
      </c>
      <c r="O2382" s="40" t="s">
        <v>208</v>
      </c>
      <c r="P2382" s="40" t="s">
        <v>209</v>
      </c>
      <c r="Q2382" s="40" t="s">
        <v>8686</v>
      </c>
      <c r="R2382" s="40" t="b">
        <v>0</v>
      </c>
      <c r="S2382" s="40" t="s">
        <v>12879</v>
      </c>
      <c r="T2382" s="40" t="s">
        <v>212</v>
      </c>
      <c r="U2382" s="41">
        <v>0.1</v>
      </c>
      <c r="V2382" s="41">
        <v>0.9</v>
      </c>
      <c r="W2382" s="41">
        <v>0.1</v>
      </c>
      <c r="X2382" s="41">
        <v>0.6</v>
      </c>
      <c r="Y2382" s="40" t="b">
        <v>0</v>
      </c>
      <c r="Z2382" s="40" t="b">
        <v>1</v>
      </c>
      <c r="AA2382" s="40" t="b">
        <v>0</v>
      </c>
      <c r="AB2382" s="40" t="b">
        <v>0</v>
      </c>
      <c r="AC2382" s="41" t="s">
        <v>15206</v>
      </c>
      <c r="AD2382" s="41" t="s">
        <v>15207</v>
      </c>
      <c r="AE2382" s="41">
        <v>1194.987</v>
      </c>
      <c r="AF2382" s="41">
        <v>-4.42579</v>
      </c>
      <c r="AG2382" s="42">
        <v>4.59E41</v>
      </c>
      <c r="AH2382" s="51">
        <v>0.438194</v>
      </c>
      <c r="AI2382" s="40" t="s">
        <v>15208</v>
      </c>
      <c r="AJ2382" s="40" t="s">
        <v>15209</v>
      </c>
      <c r="AK2382" s="41">
        <v>3542.0</v>
      </c>
      <c r="AL2382" s="40" t="s">
        <v>7372</v>
      </c>
      <c r="AM2382" s="40" t="s">
        <v>7285</v>
      </c>
      <c r="AN2382" s="40" t="s">
        <v>5627</v>
      </c>
      <c r="AO2382" s="44"/>
    </row>
    <row r="2383">
      <c r="A2383" s="41">
        <v>103.0</v>
      </c>
      <c r="B2383" s="42">
        <v>1.67E9</v>
      </c>
      <c r="C2383" s="41">
        <v>3356.0</v>
      </c>
      <c r="D2383" s="40" t="s">
        <v>1243</v>
      </c>
      <c r="E2383" s="41">
        <v>140.0</v>
      </c>
      <c r="F2383" s="41">
        <v>35.0</v>
      </c>
      <c r="G2383" s="41">
        <v>70.0</v>
      </c>
      <c r="H2383" s="41">
        <v>-3.07733</v>
      </c>
      <c r="I2383" s="41">
        <v>10000.0</v>
      </c>
      <c r="J2383" s="41">
        <v>5000.0</v>
      </c>
      <c r="K2383" s="41">
        <v>1200.0</v>
      </c>
      <c r="L2383" s="41">
        <v>600.0</v>
      </c>
      <c r="M2383" s="41">
        <v>50.0</v>
      </c>
      <c r="N2383" s="40" t="s">
        <v>207</v>
      </c>
      <c r="O2383" s="40" t="s">
        <v>208</v>
      </c>
      <c r="P2383" s="40" t="s">
        <v>209</v>
      </c>
      <c r="Q2383" s="40" t="s">
        <v>8686</v>
      </c>
      <c r="R2383" s="40" t="b">
        <v>0</v>
      </c>
      <c r="S2383" s="40" t="s">
        <v>12879</v>
      </c>
      <c r="T2383" s="40" t="s">
        <v>212</v>
      </c>
      <c r="U2383" s="41">
        <v>0.1</v>
      </c>
      <c r="V2383" s="41">
        <v>0.9</v>
      </c>
      <c r="W2383" s="41">
        <v>0.2</v>
      </c>
      <c r="X2383" s="41">
        <v>0.5</v>
      </c>
      <c r="Y2383" s="40" t="b">
        <v>0</v>
      </c>
      <c r="Z2383" s="40" t="b">
        <v>1</v>
      </c>
      <c r="AA2383" s="40" t="b">
        <v>0</v>
      </c>
      <c r="AB2383" s="40" t="b">
        <v>0</v>
      </c>
      <c r="AC2383" s="41" t="s">
        <v>15210</v>
      </c>
      <c r="AD2383" s="41" t="s">
        <v>15211</v>
      </c>
      <c r="AE2383" s="41">
        <v>1058.761</v>
      </c>
      <c r="AF2383" s="41">
        <v>-4.42982</v>
      </c>
      <c r="AG2383" s="42">
        <v>8.27E41</v>
      </c>
      <c r="AH2383" s="51">
        <v>0.439502</v>
      </c>
      <c r="AI2383" s="40" t="s">
        <v>15212</v>
      </c>
      <c r="AJ2383" s="40" t="s">
        <v>15213</v>
      </c>
      <c r="AK2383" s="41">
        <v>2761.0</v>
      </c>
      <c r="AL2383" s="40" t="s">
        <v>7372</v>
      </c>
      <c r="AM2383" s="40" t="s">
        <v>7285</v>
      </c>
      <c r="AN2383" s="40" t="s">
        <v>5643</v>
      </c>
      <c r="AO2383" s="44"/>
    </row>
    <row r="2384">
      <c r="A2384" s="41">
        <v>263.0</v>
      </c>
      <c r="B2384" s="42">
        <v>1.67E9</v>
      </c>
      <c r="C2384" s="42">
        <v>3356.0</v>
      </c>
      <c r="D2384" s="40" t="s">
        <v>1243</v>
      </c>
      <c r="E2384" s="41">
        <v>140.0</v>
      </c>
      <c r="F2384" s="41">
        <v>35.0</v>
      </c>
      <c r="G2384" s="41">
        <v>70.0</v>
      </c>
      <c r="H2384" s="41">
        <v>-3.07733</v>
      </c>
      <c r="I2384" s="41">
        <v>10000.0</v>
      </c>
      <c r="J2384" s="41">
        <v>5000.0</v>
      </c>
      <c r="K2384" s="41">
        <v>1200.0</v>
      </c>
      <c r="L2384" s="41">
        <v>600.0</v>
      </c>
      <c r="M2384" s="41">
        <v>100.0</v>
      </c>
      <c r="N2384" s="40" t="s">
        <v>207</v>
      </c>
      <c r="O2384" s="40" t="s">
        <v>1371</v>
      </c>
      <c r="P2384" s="40" t="s">
        <v>212</v>
      </c>
      <c r="Q2384" s="40" t="s">
        <v>8686</v>
      </c>
      <c r="R2384" s="40" t="b">
        <v>0</v>
      </c>
      <c r="S2384" s="40" t="s">
        <v>12879</v>
      </c>
      <c r="T2384" s="40" t="s">
        <v>212</v>
      </c>
      <c r="U2384" s="41">
        <v>0.1</v>
      </c>
      <c r="V2384" s="41">
        <v>0.9</v>
      </c>
      <c r="W2384" s="41">
        <v>0.1</v>
      </c>
      <c r="X2384" s="41">
        <v>0.6</v>
      </c>
      <c r="Y2384" s="40" t="b">
        <v>0</v>
      </c>
      <c r="Z2384" s="40" t="b">
        <v>1</v>
      </c>
      <c r="AA2384" s="40" t="b">
        <v>0</v>
      </c>
      <c r="AB2384" s="40" t="b">
        <v>0</v>
      </c>
      <c r="AC2384" s="41" t="s">
        <v>4471</v>
      </c>
      <c r="AD2384" s="41" t="s">
        <v>15214</v>
      </c>
      <c r="AE2384" s="41">
        <v>1202.429</v>
      </c>
      <c r="AF2384" s="41">
        <v>-4.43144</v>
      </c>
      <c r="AG2384" s="42">
        <v>4.03E41</v>
      </c>
      <c r="AH2384" s="51">
        <v>0.440028</v>
      </c>
      <c r="AI2384" s="45" t="s">
        <v>15215</v>
      </c>
      <c r="AJ2384" s="40" t="s">
        <v>15216</v>
      </c>
      <c r="AK2384" s="41">
        <v>1321.0</v>
      </c>
      <c r="AL2384" s="40" t="s">
        <v>2224</v>
      </c>
      <c r="AM2384" s="40" t="s">
        <v>7285</v>
      </c>
      <c r="AN2384" s="40" t="s">
        <v>5643</v>
      </c>
      <c r="AO2384" s="44"/>
    </row>
    <row r="2385">
      <c r="A2385" s="41">
        <v>151.0</v>
      </c>
      <c r="B2385" s="42">
        <v>1.67E9</v>
      </c>
      <c r="C2385" s="41">
        <v>3356.0</v>
      </c>
      <c r="D2385" s="40" t="s">
        <v>1243</v>
      </c>
      <c r="E2385" s="41">
        <v>140.0</v>
      </c>
      <c r="F2385" s="41">
        <v>35.0</v>
      </c>
      <c r="G2385" s="41">
        <v>70.0</v>
      </c>
      <c r="H2385" s="41">
        <v>-3.07733</v>
      </c>
      <c r="I2385" s="41">
        <v>10000.0</v>
      </c>
      <c r="J2385" s="41">
        <v>5000.0</v>
      </c>
      <c r="K2385" s="41">
        <v>1200.0</v>
      </c>
      <c r="L2385" s="41">
        <v>600.0</v>
      </c>
      <c r="M2385" s="41">
        <v>50.0</v>
      </c>
      <c r="N2385" s="40" t="s">
        <v>207</v>
      </c>
      <c r="O2385" s="40" t="s">
        <v>208</v>
      </c>
      <c r="P2385" s="40" t="s">
        <v>1372</v>
      </c>
      <c r="Q2385" s="40" t="s">
        <v>8686</v>
      </c>
      <c r="R2385" s="40" t="b">
        <v>0</v>
      </c>
      <c r="S2385" s="40" t="s">
        <v>211</v>
      </c>
      <c r="T2385" s="40" t="s">
        <v>212</v>
      </c>
      <c r="U2385" s="41">
        <v>0.1</v>
      </c>
      <c r="V2385" s="41">
        <v>0.9</v>
      </c>
      <c r="W2385" s="41">
        <v>0.3</v>
      </c>
      <c r="X2385" s="41">
        <v>0.5</v>
      </c>
      <c r="Y2385" s="40" t="b">
        <v>0</v>
      </c>
      <c r="Z2385" s="40" t="b">
        <v>1</v>
      </c>
      <c r="AA2385" s="40" t="b">
        <v>0</v>
      </c>
      <c r="AB2385" s="40" t="b">
        <v>0</v>
      </c>
      <c r="AC2385" s="41" t="s">
        <v>15217</v>
      </c>
      <c r="AD2385" s="41" t="s">
        <v>922</v>
      </c>
      <c r="AE2385" s="41">
        <v>1203.175</v>
      </c>
      <c r="AF2385" s="41">
        <v>-4.43248</v>
      </c>
      <c r="AG2385" s="42">
        <v>6.97E41</v>
      </c>
      <c r="AH2385" s="51">
        <v>0.440366</v>
      </c>
      <c r="AI2385" s="40" t="s">
        <v>15218</v>
      </c>
      <c r="AJ2385" s="40" t="s">
        <v>15219</v>
      </c>
      <c r="AK2385" s="41">
        <v>3422.0</v>
      </c>
      <c r="AL2385" s="40" t="s">
        <v>2224</v>
      </c>
      <c r="AM2385" s="40" t="s">
        <v>7285</v>
      </c>
      <c r="AN2385" s="40" t="s">
        <v>5643</v>
      </c>
      <c r="AO2385" s="40"/>
    </row>
    <row r="2386">
      <c r="A2386" s="41">
        <v>99.0</v>
      </c>
      <c r="B2386" s="42">
        <v>1.67E9</v>
      </c>
      <c r="C2386" s="42">
        <v>3356.0</v>
      </c>
      <c r="D2386" s="40" t="s">
        <v>1243</v>
      </c>
      <c r="E2386" s="41">
        <v>140.0</v>
      </c>
      <c r="F2386" s="41">
        <v>35.0</v>
      </c>
      <c r="G2386" s="41">
        <v>70.0</v>
      </c>
      <c r="H2386" s="41">
        <v>-3.07733</v>
      </c>
      <c r="I2386" s="41">
        <v>10000.0</v>
      </c>
      <c r="J2386" s="41">
        <v>5000.0</v>
      </c>
      <c r="K2386" s="41">
        <v>1200.0</v>
      </c>
      <c r="L2386" s="41">
        <v>600.0</v>
      </c>
      <c r="M2386" s="41">
        <v>50.0</v>
      </c>
      <c r="N2386" s="40" t="s">
        <v>207</v>
      </c>
      <c r="O2386" s="40" t="s">
        <v>1371</v>
      </c>
      <c r="P2386" s="40" t="s">
        <v>209</v>
      </c>
      <c r="Q2386" s="40" t="s">
        <v>8686</v>
      </c>
      <c r="R2386" s="40" t="b">
        <v>0</v>
      </c>
      <c r="S2386" s="40" t="s">
        <v>12879</v>
      </c>
      <c r="T2386" s="40" t="s">
        <v>212</v>
      </c>
      <c r="U2386" s="41">
        <v>0.1</v>
      </c>
      <c r="V2386" s="41">
        <v>0.9</v>
      </c>
      <c r="W2386" s="41">
        <v>0.1</v>
      </c>
      <c r="X2386" s="41">
        <v>0.4</v>
      </c>
      <c r="Y2386" s="40" t="b">
        <v>0</v>
      </c>
      <c r="Z2386" s="40" t="b">
        <v>1</v>
      </c>
      <c r="AA2386" s="40" t="b">
        <v>0</v>
      </c>
      <c r="AB2386" s="40" t="b">
        <v>0</v>
      </c>
      <c r="AC2386" s="41" t="s">
        <v>15220</v>
      </c>
      <c r="AD2386" s="41" t="s">
        <v>11304</v>
      </c>
      <c r="AE2386" s="41">
        <v>1175.804</v>
      </c>
      <c r="AF2386" s="41">
        <v>-4.43487</v>
      </c>
      <c r="AG2386" s="42">
        <v>7.43E41</v>
      </c>
      <c r="AH2386" s="51">
        <v>0.441143</v>
      </c>
      <c r="AI2386" s="45" t="s">
        <v>15221</v>
      </c>
      <c r="AJ2386" s="44" t="s">
        <v>397</v>
      </c>
      <c r="AK2386" s="41">
        <v>4192.0</v>
      </c>
      <c r="AL2386" s="40" t="s">
        <v>7372</v>
      </c>
      <c r="AM2386" s="40" t="s">
        <v>7285</v>
      </c>
      <c r="AN2386" s="40" t="s">
        <v>5643</v>
      </c>
      <c r="AO2386" s="44"/>
    </row>
    <row r="2387">
      <c r="A2387" s="41">
        <v>106.0</v>
      </c>
      <c r="B2387" s="42">
        <v>1.67E9</v>
      </c>
      <c r="C2387" s="42">
        <v>3356.0</v>
      </c>
      <c r="D2387" s="40" t="s">
        <v>1243</v>
      </c>
      <c r="E2387" s="41">
        <v>140.0</v>
      </c>
      <c r="F2387" s="41">
        <v>35.0</v>
      </c>
      <c r="G2387" s="41">
        <v>70.0</v>
      </c>
      <c r="H2387" s="41">
        <v>-3.07733</v>
      </c>
      <c r="I2387" s="41">
        <v>10000.0</v>
      </c>
      <c r="J2387" s="41">
        <v>5000.0</v>
      </c>
      <c r="K2387" s="41">
        <v>1200.0</v>
      </c>
      <c r="L2387" s="41">
        <v>600.0</v>
      </c>
      <c r="M2387" s="41">
        <v>50.0</v>
      </c>
      <c r="N2387" s="40" t="s">
        <v>207</v>
      </c>
      <c r="O2387" s="40" t="s">
        <v>1371</v>
      </c>
      <c r="P2387" s="40" t="s">
        <v>209</v>
      </c>
      <c r="Q2387" s="40" t="s">
        <v>8686</v>
      </c>
      <c r="R2387" s="40" t="b">
        <v>0</v>
      </c>
      <c r="S2387" s="40" t="s">
        <v>12879</v>
      </c>
      <c r="T2387" s="40" t="s">
        <v>212</v>
      </c>
      <c r="U2387" s="41">
        <v>0.1</v>
      </c>
      <c r="V2387" s="41">
        <v>0.9</v>
      </c>
      <c r="W2387" s="41">
        <v>0.3</v>
      </c>
      <c r="X2387" s="41">
        <v>0.5</v>
      </c>
      <c r="Y2387" s="40" t="b">
        <v>0</v>
      </c>
      <c r="Z2387" s="40" t="b">
        <v>1</v>
      </c>
      <c r="AA2387" s="40" t="b">
        <v>0</v>
      </c>
      <c r="AB2387" s="40" t="b">
        <v>0</v>
      </c>
      <c r="AC2387" s="41" t="s">
        <v>15222</v>
      </c>
      <c r="AD2387" s="41" t="s">
        <v>15223</v>
      </c>
      <c r="AE2387" s="41">
        <v>1202.942</v>
      </c>
      <c r="AF2387" s="41">
        <v>-4.44277</v>
      </c>
      <c r="AG2387" s="42">
        <v>7.91E41</v>
      </c>
      <c r="AH2387" s="51">
        <v>0.443709</v>
      </c>
      <c r="AI2387" s="45" t="s">
        <v>15224</v>
      </c>
      <c r="AJ2387" s="40" t="s">
        <v>15225</v>
      </c>
      <c r="AK2387" s="41">
        <v>3409.0</v>
      </c>
      <c r="AL2387" s="40" t="s">
        <v>2224</v>
      </c>
      <c r="AM2387" s="40" t="s">
        <v>7285</v>
      </c>
      <c r="AN2387" s="40" t="s">
        <v>5643</v>
      </c>
      <c r="AO2387" s="44"/>
    </row>
    <row r="2388">
      <c r="A2388" s="41">
        <v>247.0</v>
      </c>
      <c r="B2388" s="42">
        <v>1.67E9</v>
      </c>
      <c r="C2388" s="42">
        <v>3356.0</v>
      </c>
      <c r="D2388" s="40" t="s">
        <v>1243</v>
      </c>
      <c r="E2388" s="41">
        <v>140.0</v>
      </c>
      <c r="F2388" s="41">
        <v>35.0</v>
      </c>
      <c r="G2388" s="41">
        <v>70.0</v>
      </c>
      <c r="H2388" s="41">
        <v>-3.07733</v>
      </c>
      <c r="I2388" s="41">
        <v>10000.0</v>
      </c>
      <c r="J2388" s="41">
        <v>5000.0</v>
      </c>
      <c r="K2388" s="41">
        <v>1200.0</v>
      </c>
      <c r="L2388" s="41">
        <v>600.0</v>
      </c>
      <c r="M2388" s="41">
        <v>100.0</v>
      </c>
      <c r="N2388" s="40" t="s">
        <v>207</v>
      </c>
      <c r="O2388" s="40" t="s">
        <v>1371</v>
      </c>
      <c r="P2388" s="40" t="s">
        <v>1372</v>
      </c>
      <c r="Q2388" s="40" t="s">
        <v>8686</v>
      </c>
      <c r="R2388" s="40" t="b">
        <v>0</v>
      </c>
      <c r="S2388" s="40" t="s">
        <v>12879</v>
      </c>
      <c r="T2388" s="40" t="s">
        <v>212</v>
      </c>
      <c r="U2388" s="41">
        <v>0.1</v>
      </c>
      <c r="V2388" s="41">
        <v>0.9</v>
      </c>
      <c r="W2388" s="41">
        <v>0.2</v>
      </c>
      <c r="X2388" s="41">
        <v>0.5</v>
      </c>
      <c r="Y2388" s="40" t="b">
        <v>0</v>
      </c>
      <c r="Z2388" s="40" t="b">
        <v>1</v>
      </c>
      <c r="AA2388" s="40" t="b">
        <v>0</v>
      </c>
      <c r="AB2388" s="40" t="b">
        <v>0</v>
      </c>
      <c r="AC2388" s="41" t="s">
        <v>15226</v>
      </c>
      <c r="AD2388" s="41" t="s">
        <v>15227</v>
      </c>
      <c r="AE2388" s="41">
        <v>1202.494</v>
      </c>
      <c r="AF2388" s="41">
        <v>-4.44423</v>
      </c>
      <c r="AG2388" s="42">
        <v>7.89E40</v>
      </c>
      <c r="AH2388" s="51">
        <v>0.444187</v>
      </c>
      <c r="AI2388" s="45" t="s">
        <v>15228</v>
      </c>
      <c r="AJ2388" s="40" t="s">
        <v>15229</v>
      </c>
      <c r="AK2388" s="41">
        <v>1547.0</v>
      </c>
      <c r="AL2388" s="40" t="s">
        <v>2224</v>
      </c>
      <c r="AM2388" s="40" t="s">
        <v>7285</v>
      </c>
      <c r="AN2388" s="40" t="s">
        <v>5643</v>
      </c>
      <c r="AO2388" s="40"/>
    </row>
    <row r="2389">
      <c r="A2389" s="41">
        <v>165.0</v>
      </c>
      <c r="B2389" s="42">
        <v>1.67E9</v>
      </c>
      <c r="C2389" s="41">
        <v>3356.0</v>
      </c>
      <c r="D2389" s="40" t="s">
        <v>1243</v>
      </c>
      <c r="E2389" s="41">
        <v>140.0</v>
      </c>
      <c r="F2389" s="41">
        <v>35.0</v>
      </c>
      <c r="G2389" s="41">
        <v>70.0</v>
      </c>
      <c r="H2389" s="41">
        <v>-3.07733</v>
      </c>
      <c r="I2389" s="41">
        <v>10000.0</v>
      </c>
      <c r="J2389" s="41">
        <v>5000.0</v>
      </c>
      <c r="K2389" s="41">
        <v>1200.0</v>
      </c>
      <c r="L2389" s="41">
        <v>600.0</v>
      </c>
      <c r="M2389" s="41">
        <v>50.0</v>
      </c>
      <c r="N2389" s="40" t="s">
        <v>207</v>
      </c>
      <c r="O2389" s="40" t="s">
        <v>208</v>
      </c>
      <c r="P2389" s="40" t="s">
        <v>212</v>
      </c>
      <c r="Q2389" s="40" t="s">
        <v>8686</v>
      </c>
      <c r="R2389" s="40" t="b">
        <v>0</v>
      </c>
      <c r="S2389" s="40" t="s">
        <v>211</v>
      </c>
      <c r="T2389" s="40" t="s">
        <v>212</v>
      </c>
      <c r="U2389" s="41">
        <v>0.1</v>
      </c>
      <c r="V2389" s="41">
        <v>0.9</v>
      </c>
      <c r="W2389" s="41">
        <v>0.2</v>
      </c>
      <c r="X2389" s="41">
        <v>0.4</v>
      </c>
      <c r="Y2389" s="40" t="b">
        <v>0</v>
      </c>
      <c r="Z2389" s="40" t="b">
        <v>1</v>
      </c>
      <c r="AA2389" s="40" t="b">
        <v>0</v>
      </c>
      <c r="AB2389" s="40" t="b">
        <v>0</v>
      </c>
      <c r="AC2389" s="41" t="s">
        <v>15230</v>
      </c>
      <c r="AD2389" s="41" t="s">
        <v>15231</v>
      </c>
      <c r="AE2389" s="41">
        <v>1026.91</v>
      </c>
      <c r="AF2389" s="41">
        <v>-4.44507</v>
      </c>
      <c r="AG2389" s="42">
        <v>1.02E42</v>
      </c>
      <c r="AH2389" s="51">
        <v>0.444457</v>
      </c>
      <c r="AI2389" s="40" t="s">
        <v>15232</v>
      </c>
      <c r="AJ2389" s="40" t="s">
        <v>15233</v>
      </c>
      <c r="AK2389" s="41">
        <v>10000.0</v>
      </c>
      <c r="AL2389" s="40" t="s">
        <v>216</v>
      </c>
      <c r="AM2389" s="40" t="s">
        <v>7285</v>
      </c>
      <c r="AN2389" s="40" t="s">
        <v>5627</v>
      </c>
      <c r="AO2389" s="44"/>
    </row>
    <row r="2390">
      <c r="A2390" s="41">
        <v>157.0</v>
      </c>
      <c r="B2390" s="42">
        <v>1.67E9</v>
      </c>
      <c r="C2390" s="41">
        <v>3356.0</v>
      </c>
      <c r="D2390" s="40" t="s">
        <v>1243</v>
      </c>
      <c r="E2390" s="41">
        <v>140.0</v>
      </c>
      <c r="F2390" s="41">
        <v>35.0</v>
      </c>
      <c r="G2390" s="41">
        <v>70.0</v>
      </c>
      <c r="H2390" s="41">
        <v>-3.07733</v>
      </c>
      <c r="I2390" s="41">
        <v>10000.0</v>
      </c>
      <c r="J2390" s="41">
        <v>5000.0</v>
      </c>
      <c r="K2390" s="41">
        <v>1200.0</v>
      </c>
      <c r="L2390" s="41">
        <v>600.0</v>
      </c>
      <c r="M2390" s="41">
        <v>50.0</v>
      </c>
      <c r="N2390" s="40" t="s">
        <v>207</v>
      </c>
      <c r="O2390" s="40" t="s">
        <v>208</v>
      </c>
      <c r="P2390" s="40" t="s">
        <v>1372</v>
      </c>
      <c r="Q2390" s="40" t="s">
        <v>8686</v>
      </c>
      <c r="R2390" s="40" t="b">
        <v>0</v>
      </c>
      <c r="S2390" s="40" t="s">
        <v>12879</v>
      </c>
      <c r="T2390" s="40" t="s">
        <v>212</v>
      </c>
      <c r="U2390" s="41">
        <v>0.1</v>
      </c>
      <c r="V2390" s="41">
        <v>0.9</v>
      </c>
      <c r="W2390" s="41">
        <v>0.2</v>
      </c>
      <c r="X2390" s="41">
        <v>0.5</v>
      </c>
      <c r="Y2390" s="40" t="b">
        <v>0</v>
      </c>
      <c r="Z2390" s="40" t="b">
        <v>1</v>
      </c>
      <c r="AA2390" s="40" t="b">
        <v>0</v>
      </c>
      <c r="AB2390" s="40" t="b">
        <v>0</v>
      </c>
      <c r="AC2390" s="41" t="s">
        <v>1344</v>
      </c>
      <c r="AD2390" s="41" t="s">
        <v>15234</v>
      </c>
      <c r="AE2390" s="41">
        <v>1202.441</v>
      </c>
      <c r="AF2390" s="41">
        <v>-4.44915</v>
      </c>
      <c r="AG2390" s="42">
        <v>9.73E41</v>
      </c>
      <c r="AH2390" s="51">
        <v>0.445785</v>
      </c>
      <c r="AI2390" s="40" t="s">
        <v>15235</v>
      </c>
      <c r="AJ2390" s="40" t="s">
        <v>15236</v>
      </c>
      <c r="AK2390" s="41">
        <v>3151.0</v>
      </c>
      <c r="AL2390" s="40" t="s">
        <v>2224</v>
      </c>
      <c r="AM2390" s="40" t="s">
        <v>7285</v>
      </c>
      <c r="AN2390" s="40" t="s">
        <v>5643</v>
      </c>
      <c r="AO2390" s="40"/>
    </row>
    <row r="2391">
      <c r="A2391" s="41">
        <v>261.0</v>
      </c>
      <c r="B2391" s="42">
        <v>1.67E9</v>
      </c>
      <c r="C2391" s="42">
        <v>3356.0</v>
      </c>
      <c r="D2391" s="40" t="s">
        <v>1243</v>
      </c>
      <c r="E2391" s="41">
        <v>140.0</v>
      </c>
      <c r="F2391" s="41">
        <v>35.0</v>
      </c>
      <c r="G2391" s="41">
        <v>70.0</v>
      </c>
      <c r="H2391" s="41">
        <v>-3.07733</v>
      </c>
      <c r="I2391" s="41">
        <v>10000.0</v>
      </c>
      <c r="J2391" s="41">
        <v>5000.0</v>
      </c>
      <c r="K2391" s="41">
        <v>1200.0</v>
      </c>
      <c r="L2391" s="41">
        <v>600.0</v>
      </c>
      <c r="M2391" s="41">
        <v>100.0</v>
      </c>
      <c r="N2391" s="40" t="s">
        <v>207</v>
      </c>
      <c r="O2391" s="40" t="s">
        <v>1371</v>
      </c>
      <c r="P2391" s="40" t="s">
        <v>212</v>
      </c>
      <c r="Q2391" s="40" t="s">
        <v>8686</v>
      </c>
      <c r="R2391" s="40" t="b">
        <v>0</v>
      </c>
      <c r="S2391" s="40" t="s">
        <v>12879</v>
      </c>
      <c r="T2391" s="40" t="s">
        <v>212</v>
      </c>
      <c r="U2391" s="41">
        <v>0.1</v>
      </c>
      <c r="V2391" s="41">
        <v>0.9</v>
      </c>
      <c r="W2391" s="41">
        <v>0.1</v>
      </c>
      <c r="X2391" s="41">
        <v>0.4</v>
      </c>
      <c r="Y2391" s="40" t="b">
        <v>0</v>
      </c>
      <c r="Z2391" s="40" t="b">
        <v>1</v>
      </c>
      <c r="AA2391" s="40" t="b">
        <v>0</v>
      </c>
      <c r="AB2391" s="40" t="b">
        <v>0</v>
      </c>
      <c r="AC2391" s="41" t="s">
        <v>15237</v>
      </c>
      <c r="AD2391" s="41" t="s">
        <v>15238</v>
      </c>
      <c r="AE2391" s="41">
        <v>1202.716</v>
      </c>
      <c r="AF2391" s="41">
        <v>-4.44982</v>
      </c>
      <c r="AG2391" s="42">
        <v>3.99E41</v>
      </c>
      <c r="AH2391" s="51">
        <v>0.446002</v>
      </c>
      <c r="AI2391" s="45" t="s">
        <v>15239</v>
      </c>
      <c r="AJ2391" s="40" t="s">
        <v>15240</v>
      </c>
      <c r="AK2391" s="41">
        <v>1997.0</v>
      </c>
      <c r="AL2391" s="40" t="s">
        <v>2224</v>
      </c>
      <c r="AM2391" s="40" t="s">
        <v>7285</v>
      </c>
      <c r="AN2391" s="40" t="s">
        <v>5643</v>
      </c>
      <c r="AO2391" s="44"/>
    </row>
    <row r="2392">
      <c r="A2392" s="41">
        <v>11.0</v>
      </c>
      <c r="B2392" s="42">
        <v>1.67E9</v>
      </c>
      <c r="C2392" s="42">
        <v>3356.0</v>
      </c>
      <c r="D2392" s="40" t="s">
        <v>1243</v>
      </c>
      <c r="E2392" s="41">
        <v>140.0</v>
      </c>
      <c r="F2392" s="41">
        <v>35.0</v>
      </c>
      <c r="G2392" s="41">
        <v>70.0</v>
      </c>
      <c r="H2392" s="41">
        <v>-3.07733</v>
      </c>
      <c r="I2392" s="41">
        <v>10000.0</v>
      </c>
      <c r="J2392" s="41">
        <v>5000.0</v>
      </c>
      <c r="K2392" s="41">
        <v>1200.0</v>
      </c>
      <c r="L2392" s="41">
        <v>600.0</v>
      </c>
      <c r="M2392" s="41">
        <v>30.0</v>
      </c>
      <c r="N2392" s="40" t="s">
        <v>207</v>
      </c>
      <c r="O2392" s="40" t="s">
        <v>208</v>
      </c>
      <c r="P2392" s="40" t="s">
        <v>209</v>
      </c>
      <c r="Q2392" s="40" t="s">
        <v>8686</v>
      </c>
      <c r="R2392" s="40" t="b">
        <v>0</v>
      </c>
      <c r="S2392" s="40" t="s">
        <v>12879</v>
      </c>
      <c r="T2392" s="40" t="s">
        <v>212</v>
      </c>
      <c r="U2392" s="41">
        <v>0.1</v>
      </c>
      <c r="V2392" s="41">
        <v>0.9</v>
      </c>
      <c r="W2392" s="41">
        <v>0.1</v>
      </c>
      <c r="X2392" s="41">
        <v>0.6</v>
      </c>
      <c r="Y2392" s="40" t="b">
        <v>0</v>
      </c>
      <c r="Z2392" s="40" t="b">
        <v>1</v>
      </c>
      <c r="AA2392" s="40" t="b">
        <v>0</v>
      </c>
      <c r="AB2392" s="40" t="b">
        <v>0</v>
      </c>
      <c r="AC2392" s="41" t="s">
        <v>15241</v>
      </c>
      <c r="AD2392" s="41" t="s">
        <v>15242</v>
      </c>
      <c r="AE2392" s="41">
        <v>1202.923</v>
      </c>
      <c r="AF2392" s="41">
        <v>-4.45125</v>
      </c>
      <c r="AG2392" s="42">
        <v>1.21E42</v>
      </c>
      <c r="AH2392" s="51">
        <v>0.446465</v>
      </c>
      <c r="AI2392" s="45" t="s">
        <v>15243</v>
      </c>
      <c r="AJ2392" s="44" t="s">
        <v>397</v>
      </c>
      <c r="AK2392" s="41">
        <v>4522.0</v>
      </c>
      <c r="AL2392" s="40" t="s">
        <v>2224</v>
      </c>
      <c r="AM2392" s="40" t="s">
        <v>7285</v>
      </c>
      <c r="AN2392" s="40" t="s">
        <v>5643</v>
      </c>
      <c r="AO2392" s="44"/>
    </row>
    <row r="2393">
      <c r="A2393" s="41">
        <v>238.0</v>
      </c>
      <c r="B2393" s="42">
        <v>1.67E9</v>
      </c>
      <c r="C2393" s="41">
        <v>3356.0</v>
      </c>
      <c r="D2393" s="40" t="s">
        <v>1243</v>
      </c>
      <c r="E2393" s="41">
        <v>140.0</v>
      </c>
      <c r="F2393" s="41">
        <v>35.0</v>
      </c>
      <c r="G2393" s="41">
        <v>70.0</v>
      </c>
      <c r="H2393" s="41">
        <v>-3.07733</v>
      </c>
      <c r="I2393" s="41">
        <v>10000.0</v>
      </c>
      <c r="J2393" s="41">
        <v>5000.0</v>
      </c>
      <c r="K2393" s="41">
        <v>1200.0</v>
      </c>
      <c r="L2393" s="41">
        <v>600.0</v>
      </c>
      <c r="M2393" s="41">
        <v>100.0</v>
      </c>
      <c r="N2393" s="40" t="s">
        <v>207</v>
      </c>
      <c r="O2393" s="40" t="s">
        <v>208</v>
      </c>
      <c r="P2393" s="40" t="s">
        <v>1372</v>
      </c>
      <c r="Q2393" s="40" t="s">
        <v>8686</v>
      </c>
      <c r="R2393" s="40" t="b">
        <v>0</v>
      </c>
      <c r="S2393" s="40" t="s">
        <v>211</v>
      </c>
      <c r="T2393" s="40" t="s">
        <v>212</v>
      </c>
      <c r="U2393" s="41">
        <v>0.1</v>
      </c>
      <c r="V2393" s="41">
        <v>0.9</v>
      </c>
      <c r="W2393" s="41">
        <v>0.2</v>
      </c>
      <c r="X2393" s="41">
        <v>0.5</v>
      </c>
      <c r="Y2393" s="40" t="b">
        <v>0</v>
      </c>
      <c r="Z2393" s="40" t="b">
        <v>1</v>
      </c>
      <c r="AA2393" s="40" t="b">
        <v>0</v>
      </c>
      <c r="AB2393" s="40" t="b">
        <v>0</v>
      </c>
      <c r="AC2393" s="41" t="s">
        <v>15244</v>
      </c>
      <c r="AD2393" s="41" t="s">
        <v>15245</v>
      </c>
      <c r="AE2393" s="41">
        <v>902.6923</v>
      </c>
      <c r="AF2393" s="41">
        <v>-4.4577</v>
      </c>
      <c r="AG2393" s="42">
        <v>1.39E42</v>
      </c>
      <c r="AH2393" s="51">
        <v>0.448562</v>
      </c>
      <c r="AI2393" s="40" t="s">
        <v>15246</v>
      </c>
      <c r="AJ2393" s="40" t="s">
        <v>15247</v>
      </c>
      <c r="AK2393" s="41">
        <v>3469.0</v>
      </c>
      <c r="AL2393" s="40" t="s">
        <v>7372</v>
      </c>
      <c r="AM2393" s="40" t="s">
        <v>7285</v>
      </c>
      <c r="AN2393" s="40" t="s">
        <v>5627</v>
      </c>
      <c r="AO2393" s="44"/>
    </row>
    <row r="2394">
      <c r="A2394" s="41">
        <v>182.0</v>
      </c>
      <c r="B2394" s="42">
        <v>1.67E9</v>
      </c>
      <c r="C2394" s="41">
        <v>3356.0</v>
      </c>
      <c r="D2394" s="40" t="s">
        <v>1243</v>
      </c>
      <c r="E2394" s="41">
        <v>140.0</v>
      </c>
      <c r="F2394" s="41">
        <v>35.0</v>
      </c>
      <c r="G2394" s="41">
        <v>70.0</v>
      </c>
      <c r="H2394" s="41">
        <v>-3.07733</v>
      </c>
      <c r="I2394" s="41">
        <v>10000.0</v>
      </c>
      <c r="J2394" s="41">
        <v>5000.0</v>
      </c>
      <c r="K2394" s="41">
        <v>1200.0</v>
      </c>
      <c r="L2394" s="41">
        <v>600.0</v>
      </c>
      <c r="M2394" s="41">
        <v>100.0</v>
      </c>
      <c r="N2394" s="40" t="s">
        <v>207</v>
      </c>
      <c r="O2394" s="40" t="s">
        <v>208</v>
      </c>
      <c r="P2394" s="40" t="s">
        <v>209</v>
      </c>
      <c r="Q2394" s="40" t="s">
        <v>8686</v>
      </c>
      <c r="R2394" s="40" t="b">
        <v>0</v>
      </c>
      <c r="S2394" s="40" t="s">
        <v>211</v>
      </c>
      <c r="T2394" s="40" t="s">
        <v>212</v>
      </c>
      <c r="U2394" s="41">
        <v>0.1</v>
      </c>
      <c r="V2394" s="41">
        <v>0.9</v>
      </c>
      <c r="W2394" s="41">
        <v>0.1</v>
      </c>
      <c r="X2394" s="41">
        <v>0.6</v>
      </c>
      <c r="Y2394" s="40" t="b">
        <v>0</v>
      </c>
      <c r="Z2394" s="40" t="b">
        <v>1</v>
      </c>
      <c r="AA2394" s="40" t="b">
        <v>0</v>
      </c>
      <c r="AB2394" s="40" t="b">
        <v>0</v>
      </c>
      <c r="AC2394" s="41" t="s">
        <v>15248</v>
      </c>
      <c r="AD2394" s="41" t="s">
        <v>15249</v>
      </c>
      <c r="AE2394" s="41">
        <v>1185.349</v>
      </c>
      <c r="AF2394" s="41">
        <v>-4.46323</v>
      </c>
      <c r="AG2394" s="42">
        <v>2.33E41</v>
      </c>
      <c r="AH2394" s="51">
        <v>0.450359</v>
      </c>
      <c r="AI2394" s="40" t="s">
        <v>15250</v>
      </c>
      <c r="AJ2394" s="40" t="s">
        <v>15251</v>
      </c>
      <c r="AK2394" s="41">
        <v>3752.0</v>
      </c>
      <c r="AL2394" s="40" t="s">
        <v>7372</v>
      </c>
      <c r="AM2394" s="40" t="s">
        <v>7285</v>
      </c>
      <c r="AN2394" s="40" t="s">
        <v>5627</v>
      </c>
      <c r="AO2394" s="44"/>
    </row>
    <row r="2395">
      <c r="A2395" s="41">
        <v>97.0</v>
      </c>
      <c r="B2395" s="42">
        <v>1.67E9</v>
      </c>
      <c r="C2395" s="42">
        <v>3356.0</v>
      </c>
      <c r="D2395" s="40" t="s">
        <v>1243</v>
      </c>
      <c r="E2395" s="41">
        <v>140.0</v>
      </c>
      <c r="F2395" s="41">
        <v>35.0</v>
      </c>
      <c r="G2395" s="41">
        <v>70.0</v>
      </c>
      <c r="H2395" s="41">
        <v>-3.07733</v>
      </c>
      <c r="I2395" s="41">
        <v>10000.0</v>
      </c>
      <c r="J2395" s="41">
        <v>5000.0</v>
      </c>
      <c r="K2395" s="41">
        <v>1200.0</v>
      </c>
      <c r="L2395" s="41">
        <v>600.0</v>
      </c>
      <c r="M2395" s="41">
        <v>50.0</v>
      </c>
      <c r="N2395" s="40" t="s">
        <v>207</v>
      </c>
      <c r="O2395" s="40" t="s">
        <v>1371</v>
      </c>
      <c r="P2395" s="40" t="s">
        <v>209</v>
      </c>
      <c r="Q2395" s="40" t="s">
        <v>8686</v>
      </c>
      <c r="R2395" s="40" t="b">
        <v>0</v>
      </c>
      <c r="S2395" s="40" t="s">
        <v>211</v>
      </c>
      <c r="T2395" s="40" t="s">
        <v>212</v>
      </c>
      <c r="U2395" s="41">
        <v>0.1</v>
      </c>
      <c r="V2395" s="41">
        <v>0.9</v>
      </c>
      <c r="W2395" s="41">
        <v>0.3</v>
      </c>
      <c r="X2395" s="41">
        <v>0.5</v>
      </c>
      <c r="Y2395" s="40" t="b">
        <v>0</v>
      </c>
      <c r="Z2395" s="40" t="b">
        <v>1</v>
      </c>
      <c r="AA2395" s="40" t="b">
        <v>0</v>
      </c>
      <c r="AB2395" s="40" t="b">
        <v>0</v>
      </c>
      <c r="AC2395" s="41" t="s">
        <v>15252</v>
      </c>
      <c r="AD2395" s="41" t="s">
        <v>15253</v>
      </c>
      <c r="AE2395" s="41">
        <v>1202.691</v>
      </c>
      <c r="AF2395" s="41">
        <v>-4.4684</v>
      </c>
      <c r="AG2395" s="42">
        <v>1.22E42</v>
      </c>
      <c r="AH2395" s="51">
        <v>0.452039</v>
      </c>
      <c r="AI2395" s="45" t="s">
        <v>15254</v>
      </c>
      <c r="AJ2395" s="40" t="s">
        <v>15255</v>
      </c>
      <c r="AK2395" s="41">
        <v>3630.0</v>
      </c>
      <c r="AL2395" s="40" t="s">
        <v>2224</v>
      </c>
      <c r="AM2395" s="40" t="s">
        <v>7285</v>
      </c>
      <c r="AN2395" s="40" t="s">
        <v>5643</v>
      </c>
      <c r="AO2395" s="44"/>
    </row>
    <row r="2396">
      <c r="A2396" s="41">
        <v>107.0</v>
      </c>
      <c r="B2396" s="42">
        <v>1.67E9</v>
      </c>
      <c r="C2396" s="41">
        <v>3356.0</v>
      </c>
      <c r="D2396" s="40" t="s">
        <v>1243</v>
      </c>
      <c r="E2396" s="41">
        <v>140.0</v>
      </c>
      <c r="F2396" s="41">
        <v>35.0</v>
      </c>
      <c r="G2396" s="41">
        <v>70.0</v>
      </c>
      <c r="H2396" s="41">
        <v>-3.07733</v>
      </c>
      <c r="I2396" s="41">
        <v>10000.0</v>
      </c>
      <c r="J2396" s="41">
        <v>5000.0</v>
      </c>
      <c r="K2396" s="41">
        <v>1200.0</v>
      </c>
      <c r="L2396" s="41">
        <v>600.0</v>
      </c>
      <c r="M2396" s="41">
        <v>50.0</v>
      </c>
      <c r="N2396" s="40" t="s">
        <v>207</v>
      </c>
      <c r="O2396" s="40" t="s">
        <v>208</v>
      </c>
      <c r="P2396" s="40" t="s">
        <v>209</v>
      </c>
      <c r="Q2396" s="40" t="s">
        <v>8686</v>
      </c>
      <c r="R2396" s="40" t="b">
        <v>0</v>
      </c>
      <c r="S2396" s="40" t="s">
        <v>12879</v>
      </c>
      <c r="T2396" s="40" t="s">
        <v>212</v>
      </c>
      <c r="U2396" s="41">
        <v>0.1</v>
      </c>
      <c r="V2396" s="41">
        <v>0.9</v>
      </c>
      <c r="W2396" s="41">
        <v>0.3</v>
      </c>
      <c r="X2396" s="41">
        <v>0.6</v>
      </c>
      <c r="Y2396" s="40" t="b">
        <v>0</v>
      </c>
      <c r="Z2396" s="40" t="b">
        <v>1</v>
      </c>
      <c r="AA2396" s="40" t="b">
        <v>0</v>
      </c>
      <c r="AB2396" s="40" t="b">
        <v>0</v>
      </c>
      <c r="AC2396" s="41" t="s">
        <v>15256</v>
      </c>
      <c r="AD2396" s="41" t="s">
        <v>15257</v>
      </c>
      <c r="AE2396" s="41">
        <v>1203.447</v>
      </c>
      <c r="AF2396" s="41">
        <v>-4.47142</v>
      </c>
      <c r="AG2396" s="42">
        <v>1.09E42</v>
      </c>
      <c r="AH2396" s="51">
        <v>0.453022</v>
      </c>
      <c r="AI2396" s="40" t="s">
        <v>15258</v>
      </c>
      <c r="AJ2396" s="40" t="s">
        <v>15259</v>
      </c>
      <c r="AK2396" s="41">
        <v>2682.0</v>
      </c>
      <c r="AL2396" s="40" t="s">
        <v>2224</v>
      </c>
      <c r="AM2396" s="40" t="s">
        <v>7285</v>
      </c>
      <c r="AN2396" s="40" t="s">
        <v>5643</v>
      </c>
      <c r="AO2396" s="44"/>
    </row>
    <row r="2397">
      <c r="A2397" s="41">
        <v>259.0</v>
      </c>
      <c r="B2397" s="42">
        <v>1.67E9</v>
      </c>
      <c r="C2397" s="41">
        <v>3356.0</v>
      </c>
      <c r="D2397" s="40" t="s">
        <v>1243</v>
      </c>
      <c r="E2397" s="41">
        <v>140.0</v>
      </c>
      <c r="F2397" s="41">
        <v>35.0</v>
      </c>
      <c r="G2397" s="41">
        <v>70.0</v>
      </c>
      <c r="H2397" s="41">
        <v>-3.07733</v>
      </c>
      <c r="I2397" s="41">
        <v>10000.0</v>
      </c>
      <c r="J2397" s="41">
        <v>5000.0</v>
      </c>
      <c r="K2397" s="41">
        <v>1200.0</v>
      </c>
      <c r="L2397" s="41">
        <v>600.0</v>
      </c>
      <c r="M2397" s="41">
        <v>100.0</v>
      </c>
      <c r="N2397" s="40" t="s">
        <v>207</v>
      </c>
      <c r="O2397" s="40" t="s">
        <v>208</v>
      </c>
      <c r="P2397" s="40" t="s">
        <v>212</v>
      </c>
      <c r="Q2397" s="40" t="s">
        <v>8686</v>
      </c>
      <c r="R2397" s="40" t="b">
        <v>0</v>
      </c>
      <c r="S2397" s="40" t="s">
        <v>211</v>
      </c>
      <c r="T2397" s="40" t="s">
        <v>212</v>
      </c>
      <c r="U2397" s="41">
        <v>0.1</v>
      </c>
      <c r="V2397" s="41">
        <v>0.9</v>
      </c>
      <c r="W2397" s="41">
        <v>0.3</v>
      </c>
      <c r="X2397" s="41">
        <v>0.5</v>
      </c>
      <c r="Y2397" s="40" t="b">
        <v>0</v>
      </c>
      <c r="Z2397" s="40" t="b">
        <v>1</v>
      </c>
      <c r="AA2397" s="40" t="b">
        <v>0</v>
      </c>
      <c r="AB2397" s="40" t="b">
        <v>0</v>
      </c>
      <c r="AC2397" s="41" t="s">
        <v>15260</v>
      </c>
      <c r="AD2397" s="41" t="s">
        <v>15261</v>
      </c>
      <c r="AE2397" s="41">
        <v>890.0876</v>
      </c>
      <c r="AF2397" s="41">
        <v>-4.47263</v>
      </c>
      <c r="AG2397" s="42">
        <v>1.37E42</v>
      </c>
      <c r="AH2397" s="51">
        <v>0.453414</v>
      </c>
      <c r="AI2397" s="40" t="s">
        <v>15262</v>
      </c>
      <c r="AJ2397" s="40" t="s">
        <v>15263</v>
      </c>
      <c r="AK2397" s="41">
        <v>3380.0</v>
      </c>
      <c r="AL2397" s="40" t="s">
        <v>7372</v>
      </c>
      <c r="AM2397" s="40" t="s">
        <v>7285</v>
      </c>
      <c r="AN2397" s="40" t="s">
        <v>5627</v>
      </c>
      <c r="AO2397" s="44"/>
    </row>
    <row r="2398">
      <c r="A2398" s="41">
        <v>53.0</v>
      </c>
      <c r="B2398" s="42">
        <v>1.67E9</v>
      </c>
      <c r="C2398" s="42">
        <v>3356.0</v>
      </c>
      <c r="D2398" s="40" t="s">
        <v>1243</v>
      </c>
      <c r="E2398" s="41">
        <v>140.0</v>
      </c>
      <c r="F2398" s="41">
        <v>35.0</v>
      </c>
      <c r="G2398" s="41">
        <v>70.0</v>
      </c>
      <c r="H2398" s="41">
        <v>-3.07733</v>
      </c>
      <c r="I2398" s="41">
        <v>10000.0</v>
      </c>
      <c r="J2398" s="41">
        <v>5000.0</v>
      </c>
      <c r="K2398" s="41">
        <v>1200.0</v>
      </c>
      <c r="L2398" s="41">
        <v>600.0</v>
      </c>
      <c r="M2398" s="41">
        <v>30.0</v>
      </c>
      <c r="N2398" s="40" t="s">
        <v>207</v>
      </c>
      <c r="O2398" s="40" t="s">
        <v>1371</v>
      </c>
      <c r="P2398" s="40" t="s">
        <v>7305</v>
      </c>
      <c r="Q2398" s="40" t="s">
        <v>8686</v>
      </c>
      <c r="R2398" s="40" t="b">
        <v>0</v>
      </c>
      <c r="S2398" s="40" t="s">
        <v>12879</v>
      </c>
      <c r="T2398" s="40" t="s">
        <v>212</v>
      </c>
      <c r="U2398" s="41">
        <v>0.1</v>
      </c>
      <c r="V2398" s="41">
        <v>0.9</v>
      </c>
      <c r="W2398" s="41">
        <v>0.3</v>
      </c>
      <c r="X2398" s="41">
        <v>0.6</v>
      </c>
      <c r="Y2398" s="40" t="b">
        <v>0</v>
      </c>
      <c r="Z2398" s="40" t="b">
        <v>1</v>
      </c>
      <c r="AA2398" s="40" t="b">
        <v>0</v>
      </c>
      <c r="AB2398" s="40" t="b">
        <v>0</v>
      </c>
      <c r="AC2398" s="41" t="s">
        <v>15264</v>
      </c>
      <c r="AD2398" s="41" t="s">
        <v>15265</v>
      </c>
      <c r="AE2398" s="41">
        <v>1202.918</v>
      </c>
      <c r="AF2398" s="41">
        <v>-4.47494</v>
      </c>
      <c r="AG2398" s="42">
        <v>1.09E42</v>
      </c>
      <c r="AH2398" s="51">
        <v>0.454164</v>
      </c>
      <c r="AI2398" s="45" t="s">
        <v>15266</v>
      </c>
      <c r="AJ2398" s="40" t="s">
        <v>15267</v>
      </c>
      <c r="AK2398" s="41">
        <v>4628.0</v>
      </c>
      <c r="AL2398" s="40" t="s">
        <v>2224</v>
      </c>
      <c r="AM2398" s="40" t="s">
        <v>7285</v>
      </c>
      <c r="AN2398" s="40" t="s">
        <v>5643</v>
      </c>
      <c r="AO2398" s="44"/>
    </row>
    <row r="2399">
      <c r="A2399" s="41">
        <v>99.0</v>
      </c>
      <c r="B2399" s="42">
        <v>1.67E9</v>
      </c>
      <c r="C2399" s="41">
        <v>3356.0</v>
      </c>
      <c r="D2399" s="40" t="s">
        <v>1243</v>
      </c>
      <c r="E2399" s="41">
        <v>140.0</v>
      </c>
      <c r="F2399" s="41">
        <v>35.0</v>
      </c>
      <c r="G2399" s="41">
        <v>70.0</v>
      </c>
      <c r="H2399" s="41">
        <v>-3.07733</v>
      </c>
      <c r="I2399" s="41">
        <v>10000.0</v>
      </c>
      <c r="J2399" s="41">
        <v>5000.0</v>
      </c>
      <c r="K2399" s="41">
        <v>1200.0</v>
      </c>
      <c r="L2399" s="41">
        <v>600.0</v>
      </c>
      <c r="M2399" s="41">
        <v>50.0</v>
      </c>
      <c r="N2399" s="40" t="s">
        <v>207</v>
      </c>
      <c r="O2399" s="40" t="s">
        <v>208</v>
      </c>
      <c r="P2399" s="40" t="s">
        <v>209</v>
      </c>
      <c r="Q2399" s="40" t="s">
        <v>8686</v>
      </c>
      <c r="R2399" s="40" t="b">
        <v>0</v>
      </c>
      <c r="S2399" s="40" t="s">
        <v>12879</v>
      </c>
      <c r="T2399" s="40" t="s">
        <v>212</v>
      </c>
      <c r="U2399" s="41">
        <v>0.1</v>
      </c>
      <c r="V2399" s="41">
        <v>0.9</v>
      </c>
      <c r="W2399" s="41">
        <v>0.1</v>
      </c>
      <c r="X2399" s="41">
        <v>0.4</v>
      </c>
      <c r="Y2399" s="40" t="b">
        <v>0</v>
      </c>
      <c r="Z2399" s="40" t="b">
        <v>1</v>
      </c>
      <c r="AA2399" s="40" t="b">
        <v>0</v>
      </c>
      <c r="AB2399" s="40" t="b">
        <v>0</v>
      </c>
      <c r="AC2399" s="41" t="s">
        <v>15268</v>
      </c>
      <c r="AD2399" s="41" t="s">
        <v>15269</v>
      </c>
      <c r="AE2399" s="41">
        <v>756.697</v>
      </c>
      <c r="AF2399" s="41">
        <v>-4.47523</v>
      </c>
      <c r="AG2399" s="42">
        <v>1.6E41</v>
      </c>
      <c r="AH2399" s="51">
        <v>0.454259</v>
      </c>
      <c r="AI2399" s="40" t="s">
        <v>15270</v>
      </c>
      <c r="AJ2399" s="44" t="s">
        <v>397</v>
      </c>
      <c r="AK2399" s="41">
        <v>2545.0</v>
      </c>
      <c r="AL2399" s="40" t="s">
        <v>7372</v>
      </c>
      <c r="AM2399" s="40" t="s">
        <v>7285</v>
      </c>
      <c r="AN2399" s="40" t="s">
        <v>5643</v>
      </c>
      <c r="AO2399" s="40"/>
    </row>
    <row r="2400">
      <c r="A2400" s="41">
        <v>241.0</v>
      </c>
      <c r="B2400" s="42">
        <v>1.67E9</v>
      </c>
      <c r="C2400" s="41">
        <v>3356.0</v>
      </c>
      <c r="D2400" s="40" t="s">
        <v>1243</v>
      </c>
      <c r="E2400" s="41">
        <v>140.0</v>
      </c>
      <c r="F2400" s="41">
        <v>35.0</v>
      </c>
      <c r="G2400" s="41">
        <v>70.0</v>
      </c>
      <c r="H2400" s="41">
        <v>-3.07733</v>
      </c>
      <c r="I2400" s="41">
        <v>10000.0</v>
      </c>
      <c r="J2400" s="41">
        <v>5000.0</v>
      </c>
      <c r="K2400" s="41">
        <v>1200.0</v>
      </c>
      <c r="L2400" s="41">
        <v>600.0</v>
      </c>
      <c r="M2400" s="41">
        <v>100.0</v>
      </c>
      <c r="N2400" s="40" t="s">
        <v>207</v>
      </c>
      <c r="O2400" s="40" t="s">
        <v>208</v>
      </c>
      <c r="P2400" s="40" t="s">
        <v>1372</v>
      </c>
      <c r="Q2400" s="40" t="s">
        <v>8686</v>
      </c>
      <c r="R2400" s="40" t="b">
        <v>0</v>
      </c>
      <c r="S2400" s="40" t="s">
        <v>211</v>
      </c>
      <c r="T2400" s="40" t="s">
        <v>212</v>
      </c>
      <c r="U2400" s="41">
        <v>0.1</v>
      </c>
      <c r="V2400" s="41">
        <v>0.9</v>
      </c>
      <c r="W2400" s="41">
        <v>0.3</v>
      </c>
      <c r="X2400" s="41">
        <v>0.5</v>
      </c>
      <c r="Y2400" s="40" t="b">
        <v>0</v>
      </c>
      <c r="Z2400" s="40" t="b">
        <v>1</v>
      </c>
      <c r="AA2400" s="40" t="b">
        <v>0</v>
      </c>
      <c r="AB2400" s="40" t="b">
        <v>0</v>
      </c>
      <c r="AC2400" s="41" t="s">
        <v>15271</v>
      </c>
      <c r="AD2400" s="41" t="s">
        <v>7396</v>
      </c>
      <c r="AE2400" s="41">
        <v>772.9696</v>
      </c>
      <c r="AF2400" s="41">
        <v>-4.47596</v>
      </c>
      <c r="AG2400" s="42">
        <v>1.39E42</v>
      </c>
      <c r="AH2400" s="51">
        <v>0.454497</v>
      </c>
      <c r="AI2400" s="40" t="s">
        <v>15272</v>
      </c>
      <c r="AJ2400" s="40" t="s">
        <v>15273</v>
      </c>
      <c r="AK2400" s="41">
        <v>2932.0</v>
      </c>
      <c r="AL2400" s="40" t="s">
        <v>7372</v>
      </c>
      <c r="AM2400" s="40" t="s">
        <v>7285</v>
      </c>
      <c r="AN2400" s="40" t="s">
        <v>5627</v>
      </c>
      <c r="AO2400" s="44"/>
    </row>
    <row r="2401">
      <c r="A2401" s="41">
        <v>132.0</v>
      </c>
      <c r="B2401" s="42">
        <v>1.67E9</v>
      </c>
      <c r="C2401" s="42">
        <v>3356.0</v>
      </c>
      <c r="D2401" s="40" t="s">
        <v>1243</v>
      </c>
      <c r="E2401" s="41">
        <v>140.0</v>
      </c>
      <c r="F2401" s="41">
        <v>35.0</v>
      </c>
      <c r="G2401" s="41">
        <v>70.0</v>
      </c>
      <c r="H2401" s="41">
        <v>-3.07733</v>
      </c>
      <c r="I2401" s="41">
        <v>10000.0</v>
      </c>
      <c r="J2401" s="41">
        <v>5000.0</v>
      </c>
      <c r="K2401" s="41">
        <v>1200.0</v>
      </c>
      <c r="L2401" s="41">
        <v>600.0</v>
      </c>
      <c r="M2401" s="41">
        <v>50.0</v>
      </c>
      <c r="N2401" s="40" t="s">
        <v>207</v>
      </c>
      <c r="O2401" s="40" t="s">
        <v>1371</v>
      </c>
      <c r="P2401" s="40" t="s">
        <v>7305</v>
      </c>
      <c r="Q2401" s="40" t="s">
        <v>8686</v>
      </c>
      <c r="R2401" s="40" t="b">
        <v>0</v>
      </c>
      <c r="S2401" s="40" t="s">
        <v>211</v>
      </c>
      <c r="T2401" s="40" t="s">
        <v>212</v>
      </c>
      <c r="U2401" s="41">
        <v>0.1</v>
      </c>
      <c r="V2401" s="41">
        <v>0.9</v>
      </c>
      <c r="W2401" s="41">
        <v>0.3</v>
      </c>
      <c r="X2401" s="41">
        <v>0.4</v>
      </c>
      <c r="Y2401" s="40" t="b">
        <v>0</v>
      </c>
      <c r="Z2401" s="40" t="b">
        <v>1</v>
      </c>
      <c r="AA2401" s="40" t="b">
        <v>0</v>
      </c>
      <c r="AB2401" s="40" t="b">
        <v>0</v>
      </c>
      <c r="AC2401" s="41" t="s">
        <v>15274</v>
      </c>
      <c r="AD2401" s="41" t="s">
        <v>15275</v>
      </c>
      <c r="AE2401" s="41">
        <v>1203.37</v>
      </c>
      <c r="AF2401" s="41">
        <v>-4.479</v>
      </c>
      <c r="AG2401" s="42">
        <v>8.52E41</v>
      </c>
      <c r="AH2401" s="51">
        <v>0.455483</v>
      </c>
      <c r="AI2401" s="45" t="s">
        <v>15276</v>
      </c>
      <c r="AJ2401" s="40" t="s">
        <v>15277</v>
      </c>
      <c r="AK2401" s="41">
        <v>4357.0</v>
      </c>
      <c r="AL2401" s="40" t="s">
        <v>2224</v>
      </c>
      <c r="AM2401" s="40" t="s">
        <v>7285</v>
      </c>
      <c r="AN2401" s="40" t="s">
        <v>5643</v>
      </c>
      <c r="AO2401" s="44"/>
    </row>
    <row r="2402">
      <c r="A2402" s="41">
        <v>71.0</v>
      </c>
      <c r="B2402" s="42">
        <v>1.67E9</v>
      </c>
      <c r="C2402" s="42">
        <v>3356.0</v>
      </c>
      <c r="D2402" s="40" t="s">
        <v>1243</v>
      </c>
      <c r="E2402" s="41">
        <v>140.0</v>
      </c>
      <c r="F2402" s="41">
        <v>35.0</v>
      </c>
      <c r="G2402" s="41">
        <v>70.0</v>
      </c>
      <c r="H2402" s="41">
        <v>-3.07733</v>
      </c>
      <c r="I2402" s="41">
        <v>10000.0</v>
      </c>
      <c r="J2402" s="41">
        <v>5000.0</v>
      </c>
      <c r="K2402" s="41">
        <v>1200.0</v>
      </c>
      <c r="L2402" s="41">
        <v>600.0</v>
      </c>
      <c r="M2402" s="41">
        <v>30.0</v>
      </c>
      <c r="N2402" s="40" t="s">
        <v>207</v>
      </c>
      <c r="O2402" s="40" t="s">
        <v>208</v>
      </c>
      <c r="P2402" s="40" t="s">
        <v>1372</v>
      </c>
      <c r="Q2402" s="40" t="s">
        <v>8686</v>
      </c>
      <c r="R2402" s="40" t="b">
        <v>0</v>
      </c>
      <c r="S2402" s="40" t="s">
        <v>12879</v>
      </c>
      <c r="T2402" s="40" t="s">
        <v>212</v>
      </c>
      <c r="U2402" s="41">
        <v>0.1</v>
      </c>
      <c r="V2402" s="41">
        <v>0.9</v>
      </c>
      <c r="W2402" s="41">
        <v>0.3</v>
      </c>
      <c r="X2402" s="41">
        <v>0.6</v>
      </c>
      <c r="Y2402" s="40" t="b">
        <v>0</v>
      </c>
      <c r="Z2402" s="40" t="b">
        <v>1</v>
      </c>
      <c r="AA2402" s="40" t="b">
        <v>0</v>
      </c>
      <c r="AB2402" s="40" t="b">
        <v>0</v>
      </c>
      <c r="AC2402" s="41" t="s">
        <v>15278</v>
      </c>
      <c r="AD2402" s="41" t="s">
        <v>15279</v>
      </c>
      <c r="AE2402" s="41">
        <v>1170.939</v>
      </c>
      <c r="AF2402" s="41">
        <v>-4.48055</v>
      </c>
      <c r="AG2402" s="42">
        <v>9.74E41</v>
      </c>
      <c r="AH2402" s="51">
        <v>0.455989</v>
      </c>
      <c r="AI2402" s="45" t="s">
        <v>15280</v>
      </c>
      <c r="AJ2402" s="40" t="s">
        <v>15281</v>
      </c>
      <c r="AK2402" s="41">
        <v>4247.0</v>
      </c>
      <c r="AL2402" s="40" t="s">
        <v>7372</v>
      </c>
      <c r="AM2402" s="40" t="s">
        <v>7285</v>
      </c>
      <c r="AN2402" s="40" t="s">
        <v>5643</v>
      </c>
      <c r="AO2402" s="44"/>
    </row>
    <row r="2403">
      <c r="A2403" s="41">
        <v>48.0</v>
      </c>
      <c r="B2403" s="42">
        <v>1.67E9</v>
      </c>
      <c r="C2403" s="42">
        <v>3356.0</v>
      </c>
      <c r="D2403" s="40" t="s">
        <v>1243</v>
      </c>
      <c r="E2403" s="41">
        <v>140.0</v>
      </c>
      <c r="F2403" s="41">
        <v>35.0</v>
      </c>
      <c r="G2403" s="41">
        <v>70.0</v>
      </c>
      <c r="H2403" s="41">
        <v>-3.07733</v>
      </c>
      <c r="I2403" s="41">
        <v>10000.0</v>
      </c>
      <c r="J2403" s="41">
        <v>5000.0</v>
      </c>
      <c r="K2403" s="41">
        <v>1200.0</v>
      </c>
      <c r="L2403" s="41">
        <v>600.0</v>
      </c>
      <c r="M2403" s="41">
        <v>30.0</v>
      </c>
      <c r="N2403" s="40" t="s">
        <v>207</v>
      </c>
      <c r="O2403" s="40" t="s">
        <v>1371</v>
      </c>
      <c r="P2403" s="40" t="s">
        <v>7305</v>
      </c>
      <c r="Q2403" s="40" t="s">
        <v>8686</v>
      </c>
      <c r="R2403" s="40" t="b">
        <v>0</v>
      </c>
      <c r="S2403" s="40" t="s">
        <v>12879</v>
      </c>
      <c r="T2403" s="40" t="s">
        <v>212</v>
      </c>
      <c r="U2403" s="41">
        <v>0.1</v>
      </c>
      <c r="V2403" s="41">
        <v>0.9</v>
      </c>
      <c r="W2403" s="41">
        <v>0.2</v>
      </c>
      <c r="X2403" s="41">
        <v>0.4</v>
      </c>
      <c r="Y2403" s="40" t="b">
        <v>0</v>
      </c>
      <c r="Z2403" s="40" t="b">
        <v>1</v>
      </c>
      <c r="AA2403" s="40" t="b">
        <v>0</v>
      </c>
      <c r="AB2403" s="40" t="b">
        <v>0</v>
      </c>
      <c r="AC2403" s="41" t="s">
        <v>15282</v>
      </c>
      <c r="AD2403" s="41" t="s">
        <v>15283</v>
      </c>
      <c r="AE2403" s="41">
        <v>1071.843</v>
      </c>
      <c r="AF2403" s="41">
        <v>-4.48171</v>
      </c>
      <c r="AG2403" s="42">
        <v>5.03E41</v>
      </c>
      <c r="AH2403" s="51">
        <v>0.456365</v>
      </c>
      <c r="AI2403" s="45" t="s">
        <v>15284</v>
      </c>
      <c r="AJ2403" s="45">
        <v>5.03209641645887E251</v>
      </c>
      <c r="AK2403" s="41">
        <v>6030.0</v>
      </c>
      <c r="AL2403" s="40" t="s">
        <v>7372</v>
      </c>
      <c r="AM2403" s="40" t="s">
        <v>7285</v>
      </c>
      <c r="AN2403" s="40" t="s">
        <v>5643</v>
      </c>
      <c r="AO2403" s="44"/>
    </row>
    <row r="2404">
      <c r="A2404" s="41">
        <v>192.0</v>
      </c>
      <c r="B2404" s="42">
        <v>1.67E9</v>
      </c>
      <c r="C2404" s="42">
        <v>3356.0</v>
      </c>
      <c r="D2404" s="40" t="s">
        <v>1243</v>
      </c>
      <c r="E2404" s="41">
        <v>140.0</v>
      </c>
      <c r="F2404" s="41">
        <v>35.0</v>
      </c>
      <c r="G2404" s="41">
        <v>70.0</v>
      </c>
      <c r="H2404" s="41">
        <v>-3.07733</v>
      </c>
      <c r="I2404" s="41">
        <v>10000.0</v>
      </c>
      <c r="J2404" s="41">
        <v>5000.0</v>
      </c>
      <c r="K2404" s="41">
        <v>1200.0</v>
      </c>
      <c r="L2404" s="41">
        <v>600.0</v>
      </c>
      <c r="M2404" s="41">
        <v>100.0</v>
      </c>
      <c r="N2404" s="40" t="s">
        <v>207</v>
      </c>
      <c r="O2404" s="40" t="s">
        <v>1371</v>
      </c>
      <c r="P2404" s="40" t="s">
        <v>209</v>
      </c>
      <c r="Q2404" s="40" t="s">
        <v>8686</v>
      </c>
      <c r="R2404" s="40" t="b">
        <v>0</v>
      </c>
      <c r="S2404" s="40" t="s">
        <v>12879</v>
      </c>
      <c r="T2404" s="40" t="s">
        <v>212</v>
      </c>
      <c r="U2404" s="41">
        <v>0.1</v>
      </c>
      <c r="V2404" s="41">
        <v>0.9</v>
      </c>
      <c r="W2404" s="41">
        <v>0.2</v>
      </c>
      <c r="X2404" s="41">
        <v>0.4</v>
      </c>
      <c r="Y2404" s="40" t="b">
        <v>0</v>
      </c>
      <c r="Z2404" s="40" t="b">
        <v>1</v>
      </c>
      <c r="AA2404" s="40" t="b">
        <v>0</v>
      </c>
      <c r="AB2404" s="40" t="b">
        <v>0</v>
      </c>
      <c r="AC2404" s="41" t="s">
        <v>15285</v>
      </c>
      <c r="AD2404" s="41" t="s">
        <v>7490</v>
      </c>
      <c r="AE2404" s="41">
        <v>1118.712</v>
      </c>
      <c r="AF2404" s="41">
        <v>-4.48438</v>
      </c>
      <c r="AG2404" s="42">
        <v>4.62E41</v>
      </c>
      <c r="AH2404" s="51">
        <v>0.457234</v>
      </c>
      <c r="AI2404" s="45" t="s">
        <v>15286</v>
      </c>
      <c r="AJ2404" s="40" t="s">
        <v>15287</v>
      </c>
      <c r="AK2404" s="41">
        <v>1963.0</v>
      </c>
      <c r="AL2404" s="40" t="s">
        <v>7372</v>
      </c>
      <c r="AM2404" s="40" t="s">
        <v>7285</v>
      </c>
      <c r="AN2404" s="40" t="s">
        <v>5643</v>
      </c>
      <c r="AO2404" s="44"/>
    </row>
    <row r="2405">
      <c r="A2405" s="41">
        <v>232.0</v>
      </c>
      <c r="B2405" s="42">
        <v>1.67E9</v>
      </c>
      <c r="C2405" s="42">
        <v>3356.0</v>
      </c>
      <c r="D2405" s="40" t="s">
        <v>1243</v>
      </c>
      <c r="E2405" s="41">
        <v>140.0</v>
      </c>
      <c r="F2405" s="41">
        <v>35.0</v>
      </c>
      <c r="G2405" s="41">
        <v>70.0</v>
      </c>
      <c r="H2405" s="41">
        <v>-3.07733</v>
      </c>
      <c r="I2405" s="41">
        <v>10000.0</v>
      </c>
      <c r="J2405" s="41">
        <v>5000.0</v>
      </c>
      <c r="K2405" s="41">
        <v>1200.0</v>
      </c>
      <c r="L2405" s="41">
        <v>600.0</v>
      </c>
      <c r="M2405" s="41">
        <v>100.0</v>
      </c>
      <c r="N2405" s="40" t="s">
        <v>207</v>
      </c>
      <c r="O2405" s="40" t="s">
        <v>1371</v>
      </c>
      <c r="P2405" s="40" t="s">
        <v>7305</v>
      </c>
      <c r="Q2405" s="40" t="s">
        <v>8686</v>
      </c>
      <c r="R2405" s="40" t="b">
        <v>0</v>
      </c>
      <c r="S2405" s="40" t="s">
        <v>12879</v>
      </c>
      <c r="T2405" s="40" t="s">
        <v>212</v>
      </c>
      <c r="U2405" s="41">
        <v>0.1</v>
      </c>
      <c r="V2405" s="41">
        <v>0.9</v>
      </c>
      <c r="W2405" s="41">
        <v>0.3</v>
      </c>
      <c r="X2405" s="41">
        <v>0.5</v>
      </c>
      <c r="Y2405" s="40" t="b">
        <v>0</v>
      </c>
      <c r="Z2405" s="40" t="b">
        <v>1</v>
      </c>
      <c r="AA2405" s="40" t="b">
        <v>0</v>
      </c>
      <c r="AB2405" s="40" t="b">
        <v>0</v>
      </c>
      <c r="AC2405" s="41" t="s">
        <v>15288</v>
      </c>
      <c r="AD2405" s="41" t="s">
        <v>15289</v>
      </c>
      <c r="AE2405" s="41">
        <v>660.8353</v>
      </c>
      <c r="AF2405" s="41">
        <v>-4.48448</v>
      </c>
      <c r="AG2405" s="42">
        <v>1.02E42</v>
      </c>
      <c r="AH2405" s="51">
        <v>0.457265</v>
      </c>
      <c r="AI2405" s="45" t="s">
        <v>15290</v>
      </c>
      <c r="AJ2405" s="40" t="s">
        <v>15291</v>
      </c>
      <c r="AK2405" s="41">
        <v>879.0</v>
      </c>
      <c r="AL2405" s="40" t="s">
        <v>7372</v>
      </c>
      <c r="AM2405" s="40" t="s">
        <v>7285</v>
      </c>
      <c r="AN2405" s="40" t="s">
        <v>5643</v>
      </c>
      <c r="AO2405" s="44"/>
    </row>
    <row r="2406">
      <c r="A2406" s="41">
        <v>150.0</v>
      </c>
      <c r="B2406" s="42">
        <v>1.67E9</v>
      </c>
      <c r="C2406" s="42">
        <v>3356.0</v>
      </c>
      <c r="D2406" s="40" t="s">
        <v>1243</v>
      </c>
      <c r="E2406" s="41">
        <v>140.0</v>
      </c>
      <c r="F2406" s="41">
        <v>35.0</v>
      </c>
      <c r="G2406" s="41">
        <v>70.0</v>
      </c>
      <c r="H2406" s="41">
        <v>-3.07733</v>
      </c>
      <c r="I2406" s="41">
        <v>10000.0</v>
      </c>
      <c r="J2406" s="41">
        <v>5000.0</v>
      </c>
      <c r="K2406" s="41">
        <v>1200.0</v>
      </c>
      <c r="L2406" s="41">
        <v>600.0</v>
      </c>
      <c r="M2406" s="41">
        <v>50.0</v>
      </c>
      <c r="N2406" s="40" t="s">
        <v>207</v>
      </c>
      <c r="O2406" s="40" t="s">
        <v>1371</v>
      </c>
      <c r="P2406" s="40" t="s">
        <v>1372</v>
      </c>
      <c r="Q2406" s="40" t="s">
        <v>8686</v>
      </c>
      <c r="R2406" s="40" t="b">
        <v>0</v>
      </c>
      <c r="S2406" s="40" t="s">
        <v>211</v>
      </c>
      <c r="T2406" s="40" t="s">
        <v>212</v>
      </c>
      <c r="U2406" s="41">
        <v>0.1</v>
      </c>
      <c r="V2406" s="41">
        <v>0.9</v>
      </c>
      <c r="W2406" s="41">
        <v>0.3</v>
      </c>
      <c r="X2406" s="41">
        <v>0.4</v>
      </c>
      <c r="Y2406" s="40" t="b">
        <v>0</v>
      </c>
      <c r="Z2406" s="40" t="b">
        <v>1</v>
      </c>
      <c r="AA2406" s="40" t="b">
        <v>0</v>
      </c>
      <c r="AB2406" s="40" t="b">
        <v>0</v>
      </c>
      <c r="AC2406" s="41" t="s">
        <v>15292</v>
      </c>
      <c r="AD2406" s="41" t="s">
        <v>15293</v>
      </c>
      <c r="AE2406" s="41">
        <v>924.4574</v>
      </c>
      <c r="AF2406" s="41">
        <v>-4.48523</v>
      </c>
      <c r="AG2406" s="42">
        <v>1.22E42</v>
      </c>
      <c r="AH2406" s="51">
        <v>0.457507</v>
      </c>
      <c r="AI2406" s="45" t="s">
        <v>15294</v>
      </c>
      <c r="AJ2406" s="40" t="s">
        <v>15295</v>
      </c>
      <c r="AK2406" s="41">
        <v>3434.0</v>
      </c>
      <c r="AL2406" s="40" t="s">
        <v>7372</v>
      </c>
      <c r="AM2406" s="40" t="s">
        <v>7285</v>
      </c>
      <c r="AN2406" s="40" t="s">
        <v>5643</v>
      </c>
      <c r="AO2406" s="44"/>
    </row>
    <row r="2407">
      <c r="A2407" s="41">
        <v>164.0</v>
      </c>
      <c r="B2407" s="42">
        <v>1.67E9</v>
      </c>
      <c r="C2407" s="42">
        <v>3356.0</v>
      </c>
      <c r="D2407" s="40" t="s">
        <v>1243</v>
      </c>
      <c r="E2407" s="41">
        <v>140.0</v>
      </c>
      <c r="F2407" s="41">
        <v>35.0</v>
      </c>
      <c r="G2407" s="41">
        <v>70.0</v>
      </c>
      <c r="H2407" s="41">
        <v>-3.07733</v>
      </c>
      <c r="I2407" s="41">
        <v>10000.0</v>
      </c>
      <c r="J2407" s="41">
        <v>5000.0</v>
      </c>
      <c r="K2407" s="41">
        <v>1200.0</v>
      </c>
      <c r="L2407" s="41">
        <v>600.0</v>
      </c>
      <c r="M2407" s="41">
        <v>50.0</v>
      </c>
      <c r="N2407" s="40" t="s">
        <v>207</v>
      </c>
      <c r="O2407" s="40" t="s">
        <v>1371</v>
      </c>
      <c r="P2407" s="40" t="s">
        <v>212</v>
      </c>
      <c r="Q2407" s="40" t="s">
        <v>8686</v>
      </c>
      <c r="R2407" s="40" t="b">
        <v>0</v>
      </c>
      <c r="S2407" s="40" t="s">
        <v>211</v>
      </c>
      <c r="T2407" s="40" t="s">
        <v>212</v>
      </c>
      <c r="U2407" s="41">
        <v>0.1</v>
      </c>
      <c r="V2407" s="41">
        <v>0.9</v>
      </c>
      <c r="W2407" s="41">
        <v>0.1</v>
      </c>
      <c r="X2407" s="41">
        <v>0.6</v>
      </c>
      <c r="Y2407" s="40" t="b">
        <v>0</v>
      </c>
      <c r="Z2407" s="40" t="b">
        <v>1</v>
      </c>
      <c r="AA2407" s="40" t="b">
        <v>0</v>
      </c>
      <c r="AB2407" s="40" t="b">
        <v>0</v>
      </c>
      <c r="AC2407" s="41" t="s">
        <v>15296</v>
      </c>
      <c r="AD2407" s="41" t="s">
        <v>15297</v>
      </c>
      <c r="AE2407" s="41">
        <v>1131.835</v>
      </c>
      <c r="AF2407" s="41">
        <v>-4.4864</v>
      </c>
      <c r="AG2407" s="42">
        <v>1.38E42</v>
      </c>
      <c r="AH2407" s="51">
        <v>0.457888</v>
      </c>
      <c r="AI2407" s="45" t="s">
        <v>15298</v>
      </c>
      <c r="AJ2407" s="44" t="s">
        <v>397</v>
      </c>
      <c r="AK2407" s="41">
        <v>2779.0</v>
      </c>
      <c r="AL2407" s="40" t="s">
        <v>7372</v>
      </c>
      <c r="AM2407" s="40" t="s">
        <v>7285</v>
      </c>
      <c r="AN2407" s="40" t="s">
        <v>5643</v>
      </c>
      <c r="AO2407" s="44"/>
    </row>
    <row r="2408">
      <c r="A2408" s="41">
        <v>71.0</v>
      </c>
      <c r="B2408" s="42">
        <v>1.67E9</v>
      </c>
      <c r="C2408" s="42">
        <v>3356.0</v>
      </c>
      <c r="D2408" s="40" t="s">
        <v>1243</v>
      </c>
      <c r="E2408" s="41">
        <v>140.0</v>
      </c>
      <c r="F2408" s="41">
        <v>35.0</v>
      </c>
      <c r="G2408" s="41">
        <v>70.0</v>
      </c>
      <c r="H2408" s="41">
        <v>-3.07733</v>
      </c>
      <c r="I2408" s="41">
        <v>10000.0</v>
      </c>
      <c r="J2408" s="41">
        <v>5000.0</v>
      </c>
      <c r="K2408" s="41">
        <v>1200.0</v>
      </c>
      <c r="L2408" s="41">
        <v>600.0</v>
      </c>
      <c r="M2408" s="41">
        <v>30.0</v>
      </c>
      <c r="N2408" s="40" t="s">
        <v>207</v>
      </c>
      <c r="O2408" s="40" t="s">
        <v>1371</v>
      </c>
      <c r="P2408" s="40" t="s">
        <v>1372</v>
      </c>
      <c r="Q2408" s="40" t="s">
        <v>8686</v>
      </c>
      <c r="R2408" s="40" t="b">
        <v>0</v>
      </c>
      <c r="S2408" s="40" t="s">
        <v>12879</v>
      </c>
      <c r="T2408" s="40" t="s">
        <v>212</v>
      </c>
      <c r="U2408" s="41">
        <v>0.1</v>
      </c>
      <c r="V2408" s="41">
        <v>0.9</v>
      </c>
      <c r="W2408" s="41">
        <v>0.3</v>
      </c>
      <c r="X2408" s="41">
        <v>0.6</v>
      </c>
      <c r="Y2408" s="40" t="b">
        <v>0</v>
      </c>
      <c r="Z2408" s="40" t="b">
        <v>1</v>
      </c>
      <c r="AA2408" s="40" t="b">
        <v>0</v>
      </c>
      <c r="AB2408" s="40" t="b">
        <v>0</v>
      </c>
      <c r="AC2408" s="41" t="s">
        <v>15299</v>
      </c>
      <c r="AD2408" s="41" t="s">
        <v>15300</v>
      </c>
      <c r="AE2408" s="41">
        <v>1202.425</v>
      </c>
      <c r="AF2408" s="41">
        <v>-4.48641</v>
      </c>
      <c r="AG2408" s="42">
        <v>6.06E41</v>
      </c>
      <c r="AH2408" s="51">
        <v>0.457892</v>
      </c>
      <c r="AI2408" s="45" t="s">
        <v>15301</v>
      </c>
      <c r="AJ2408" s="40" t="s">
        <v>15302</v>
      </c>
      <c r="AK2408" s="41">
        <v>4563.0</v>
      </c>
      <c r="AL2408" s="40" t="s">
        <v>2224</v>
      </c>
      <c r="AM2408" s="40" t="s">
        <v>7285</v>
      </c>
      <c r="AN2408" s="40" t="s">
        <v>5643</v>
      </c>
      <c r="AO2408" s="44"/>
    </row>
    <row r="2409">
      <c r="A2409" s="41">
        <v>262.0</v>
      </c>
      <c r="B2409" s="42">
        <v>1.67E9</v>
      </c>
      <c r="C2409" s="42">
        <v>3356.0</v>
      </c>
      <c r="D2409" s="40" t="s">
        <v>1243</v>
      </c>
      <c r="E2409" s="41">
        <v>140.0</v>
      </c>
      <c r="F2409" s="41">
        <v>35.0</v>
      </c>
      <c r="G2409" s="41">
        <v>70.0</v>
      </c>
      <c r="H2409" s="41">
        <v>-3.07733</v>
      </c>
      <c r="I2409" s="41">
        <v>10000.0</v>
      </c>
      <c r="J2409" s="41">
        <v>5000.0</v>
      </c>
      <c r="K2409" s="41">
        <v>1200.0</v>
      </c>
      <c r="L2409" s="41">
        <v>600.0</v>
      </c>
      <c r="M2409" s="41">
        <v>100.0</v>
      </c>
      <c r="N2409" s="40" t="s">
        <v>207</v>
      </c>
      <c r="O2409" s="40" t="s">
        <v>1371</v>
      </c>
      <c r="P2409" s="40" t="s">
        <v>212</v>
      </c>
      <c r="Q2409" s="40" t="s">
        <v>8686</v>
      </c>
      <c r="R2409" s="40" t="b">
        <v>0</v>
      </c>
      <c r="S2409" s="40" t="s">
        <v>12879</v>
      </c>
      <c r="T2409" s="40" t="s">
        <v>212</v>
      </c>
      <c r="U2409" s="41">
        <v>0.1</v>
      </c>
      <c r="V2409" s="41">
        <v>0.9</v>
      </c>
      <c r="W2409" s="41">
        <v>0.1</v>
      </c>
      <c r="X2409" s="41">
        <v>0.5</v>
      </c>
      <c r="Y2409" s="40" t="b">
        <v>0</v>
      </c>
      <c r="Z2409" s="40" t="b">
        <v>1</v>
      </c>
      <c r="AA2409" s="40" t="b">
        <v>0</v>
      </c>
      <c r="AB2409" s="40" t="b">
        <v>0</v>
      </c>
      <c r="AC2409" s="41" t="s">
        <v>10434</v>
      </c>
      <c r="AD2409" s="41" t="s">
        <v>15303</v>
      </c>
      <c r="AE2409" s="41">
        <v>1178.544</v>
      </c>
      <c r="AF2409" s="41">
        <v>-4.48647</v>
      </c>
      <c r="AG2409" s="42">
        <v>1.09E42</v>
      </c>
      <c r="AH2409" s="51">
        <v>0.457911</v>
      </c>
      <c r="AI2409" s="45" t="s">
        <v>15304</v>
      </c>
      <c r="AJ2409" s="40" t="s">
        <v>15305</v>
      </c>
      <c r="AK2409" s="41">
        <v>1540.0</v>
      </c>
      <c r="AL2409" s="40" t="s">
        <v>7372</v>
      </c>
      <c r="AM2409" s="40" t="s">
        <v>7285</v>
      </c>
      <c r="AN2409" s="40" t="s">
        <v>5643</v>
      </c>
      <c r="AO2409" s="44"/>
    </row>
    <row r="2410">
      <c r="A2410" s="41">
        <v>70.0</v>
      </c>
      <c r="B2410" s="42">
        <v>1.67E9</v>
      </c>
      <c r="C2410" s="42">
        <v>3356.0</v>
      </c>
      <c r="D2410" s="40" t="s">
        <v>1243</v>
      </c>
      <c r="E2410" s="41">
        <v>140.0</v>
      </c>
      <c r="F2410" s="41">
        <v>35.0</v>
      </c>
      <c r="G2410" s="41">
        <v>70.0</v>
      </c>
      <c r="H2410" s="41">
        <v>-3.07733</v>
      </c>
      <c r="I2410" s="41">
        <v>10000.0</v>
      </c>
      <c r="J2410" s="41">
        <v>5000.0</v>
      </c>
      <c r="K2410" s="41">
        <v>1200.0</v>
      </c>
      <c r="L2410" s="41">
        <v>600.0</v>
      </c>
      <c r="M2410" s="41">
        <v>30.0</v>
      </c>
      <c r="N2410" s="40" t="s">
        <v>207</v>
      </c>
      <c r="O2410" s="40" t="s">
        <v>208</v>
      </c>
      <c r="P2410" s="40" t="s">
        <v>1372</v>
      </c>
      <c r="Q2410" s="40" t="s">
        <v>8686</v>
      </c>
      <c r="R2410" s="40" t="b">
        <v>0</v>
      </c>
      <c r="S2410" s="40" t="s">
        <v>12879</v>
      </c>
      <c r="T2410" s="40" t="s">
        <v>212</v>
      </c>
      <c r="U2410" s="41">
        <v>0.1</v>
      </c>
      <c r="V2410" s="41">
        <v>0.9</v>
      </c>
      <c r="W2410" s="41">
        <v>0.3</v>
      </c>
      <c r="X2410" s="41">
        <v>0.5</v>
      </c>
      <c r="Y2410" s="40" t="b">
        <v>0</v>
      </c>
      <c r="Z2410" s="40" t="b">
        <v>1</v>
      </c>
      <c r="AA2410" s="40" t="b">
        <v>0</v>
      </c>
      <c r="AB2410" s="40" t="b">
        <v>0</v>
      </c>
      <c r="AC2410" s="41" t="s">
        <v>15306</v>
      </c>
      <c r="AD2410" s="41" t="s">
        <v>15307</v>
      </c>
      <c r="AE2410" s="41">
        <v>1187.73</v>
      </c>
      <c r="AF2410" s="41">
        <v>-4.48697</v>
      </c>
      <c r="AG2410" s="42">
        <v>5.06E41</v>
      </c>
      <c r="AH2410" s="51">
        <v>0.458073</v>
      </c>
      <c r="AI2410" s="45" t="s">
        <v>15308</v>
      </c>
      <c r="AJ2410" s="40" t="s">
        <v>15309</v>
      </c>
      <c r="AK2410" s="41">
        <v>5092.0</v>
      </c>
      <c r="AL2410" s="40" t="s">
        <v>7372</v>
      </c>
      <c r="AM2410" s="40" t="s">
        <v>7285</v>
      </c>
      <c r="AN2410" s="40" t="s">
        <v>5643</v>
      </c>
      <c r="AO2410" s="44"/>
    </row>
    <row r="2411">
      <c r="A2411" s="41">
        <v>219.0</v>
      </c>
      <c r="B2411" s="42">
        <v>1.67E9</v>
      </c>
      <c r="C2411" s="41">
        <v>3356.0</v>
      </c>
      <c r="D2411" s="40" t="s">
        <v>1243</v>
      </c>
      <c r="E2411" s="41">
        <v>140.0</v>
      </c>
      <c r="F2411" s="41">
        <v>35.0</v>
      </c>
      <c r="G2411" s="41">
        <v>70.0</v>
      </c>
      <c r="H2411" s="41">
        <v>-3.07733</v>
      </c>
      <c r="I2411" s="41">
        <v>10000.0</v>
      </c>
      <c r="J2411" s="41">
        <v>5000.0</v>
      </c>
      <c r="K2411" s="41">
        <v>1200.0</v>
      </c>
      <c r="L2411" s="41">
        <v>600.0</v>
      </c>
      <c r="M2411" s="41">
        <v>100.0</v>
      </c>
      <c r="N2411" s="40" t="s">
        <v>207</v>
      </c>
      <c r="O2411" s="40" t="s">
        <v>208</v>
      </c>
      <c r="P2411" s="40" t="s">
        <v>7305</v>
      </c>
      <c r="Q2411" s="40" t="s">
        <v>8686</v>
      </c>
      <c r="R2411" s="40" t="b">
        <v>0</v>
      </c>
      <c r="S2411" s="40" t="s">
        <v>211</v>
      </c>
      <c r="T2411" s="40" t="s">
        <v>212</v>
      </c>
      <c r="U2411" s="41">
        <v>0.1</v>
      </c>
      <c r="V2411" s="41">
        <v>0.9</v>
      </c>
      <c r="W2411" s="41">
        <v>0.2</v>
      </c>
      <c r="X2411" s="41">
        <v>0.4</v>
      </c>
      <c r="Y2411" s="40" t="b">
        <v>0</v>
      </c>
      <c r="Z2411" s="40" t="b">
        <v>1</v>
      </c>
      <c r="AA2411" s="40" t="b">
        <v>0</v>
      </c>
      <c r="AB2411" s="40" t="b">
        <v>0</v>
      </c>
      <c r="AC2411" s="41" t="s">
        <v>15310</v>
      </c>
      <c r="AD2411" s="41" t="s">
        <v>15311</v>
      </c>
      <c r="AE2411" s="41">
        <v>1201.41</v>
      </c>
      <c r="AF2411" s="41">
        <v>-4.49382</v>
      </c>
      <c r="AG2411" s="42">
        <v>6.94E41</v>
      </c>
      <c r="AH2411" s="51">
        <v>0.460301</v>
      </c>
      <c r="AI2411" s="40" t="s">
        <v>15312</v>
      </c>
      <c r="AJ2411" s="40" t="s">
        <v>15313</v>
      </c>
      <c r="AK2411" s="41">
        <v>5449.0</v>
      </c>
      <c r="AL2411" s="40" t="s">
        <v>2224</v>
      </c>
      <c r="AM2411" s="40" t="s">
        <v>7285</v>
      </c>
      <c r="AN2411" s="40" t="s">
        <v>5627</v>
      </c>
      <c r="AO2411" s="44"/>
    </row>
    <row r="2412">
      <c r="A2412" s="41">
        <v>152.0</v>
      </c>
      <c r="B2412" s="42">
        <v>1.67E9</v>
      </c>
      <c r="C2412" s="41">
        <v>3356.0</v>
      </c>
      <c r="D2412" s="40" t="s">
        <v>1243</v>
      </c>
      <c r="E2412" s="41">
        <v>140.0</v>
      </c>
      <c r="F2412" s="41">
        <v>35.0</v>
      </c>
      <c r="G2412" s="41">
        <v>70.0</v>
      </c>
      <c r="H2412" s="41">
        <v>-3.07733</v>
      </c>
      <c r="I2412" s="41">
        <v>10000.0</v>
      </c>
      <c r="J2412" s="41">
        <v>5000.0</v>
      </c>
      <c r="K2412" s="41">
        <v>1200.0</v>
      </c>
      <c r="L2412" s="41">
        <v>600.0</v>
      </c>
      <c r="M2412" s="41">
        <v>50.0</v>
      </c>
      <c r="N2412" s="40" t="s">
        <v>207</v>
      </c>
      <c r="O2412" s="40" t="s">
        <v>208</v>
      </c>
      <c r="P2412" s="40" t="s">
        <v>1372</v>
      </c>
      <c r="Q2412" s="40" t="s">
        <v>8686</v>
      </c>
      <c r="R2412" s="40" t="b">
        <v>0</v>
      </c>
      <c r="S2412" s="40" t="s">
        <v>211</v>
      </c>
      <c r="T2412" s="40" t="s">
        <v>212</v>
      </c>
      <c r="U2412" s="41">
        <v>0.1</v>
      </c>
      <c r="V2412" s="41">
        <v>0.9</v>
      </c>
      <c r="W2412" s="41">
        <v>0.3</v>
      </c>
      <c r="X2412" s="41">
        <v>0.6</v>
      </c>
      <c r="Y2412" s="40" t="b">
        <v>0</v>
      </c>
      <c r="Z2412" s="40" t="b">
        <v>1</v>
      </c>
      <c r="AA2412" s="40" t="b">
        <v>0</v>
      </c>
      <c r="AB2412" s="40" t="b">
        <v>0</v>
      </c>
      <c r="AC2412" s="41" t="s">
        <v>15314</v>
      </c>
      <c r="AD2412" s="41" t="s">
        <v>12784</v>
      </c>
      <c r="AE2412" s="41">
        <v>1203.285</v>
      </c>
      <c r="AF2412" s="41">
        <v>-4.49721</v>
      </c>
      <c r="AG2412" s="42">
        <v>1.2E42</v>
      </c>
      <c r="AH2412" s="51">
        <v>0.4614</v>
      </c>
      <c r="AI2412" s="40" t="s">
        <v>15315</v>
      </c>
      <c r="AJ2412" s="40" t="s">
        <v>15316</v>
      </c>
      <c r="AK2412" s="41">
        <v>2960.0</v>
      </c>
      <c r="AL2412" s="40" t="s">
        <v>2224</v>
      </c>
      <c r="AM2412" s="40" t="s">
        <v>7285</v>
      </c>
      <c r="AN2412" s="40" t="s">
        <v>5643</v>
      </c>
      <c r="AO2412" s="44"/>
    </row>
    <row r="2413">
      <c r="A2413" s="41">
        <v>154.0</v>
      </c>
      <c r="B2413" s="42">
        <v>1.67E9</v>
      </c>
      <c r="C2413" s="41">
        <v>3356.0</v>
      </c>
      <c r="D2413" s="40" t="s">
        <v>1243</v>
      </c>
      <c r="E2413" s="41">
        <v>140.0</v>
      </c>
      <c r="F2413" s="41">
        <v>35.0</v>
      </c>
      <c r="G2413" s="41">
        <v>70.0</v>
      </c>
      <c r="H2413" s="41">
        <v>-3.07733</v>
      </c>
      <c r="I2413" s="41">
        <v>10000.0</v>
      </c>
      <c r="J2413" s="41">
        <v>5000.0</v>
      </c>
      <c r="K2413" s="41">
        <v>1200.0</v>
      </c>
      <c r="L2413" s="41">
        <v>600.0</v>
      </c>
      <c r="M2413" s="41">
        <v>50.0</v>
      </c>
      <c r="N2413" s="40" t="s">
        <v>207</v>
      </c>
      <c r="O2413" s="40" t="s">
        <v>208</v>
      </c>
      <c r="P2413" s="40" t="s">
        <v>1372</v>
      </c>
      <c r="Q2413" s="40" t="s">
        <v>8686</v>
      </c>
      <c r="R2413" s="40" t="b">
        <v>0</v>
      </c>
      <c r="S2413" s="40" t="s">
        <v>12879</v>
      </c>
      <c r="T2413" s="40" t="s">
        <v>212</v>
      </c>
      <c r="U2413" s="41">
        <v>0.1</v>
      </c>
      <c r="V2413" s="41">
        <v>0.9</v>
      </c>
      <c r="W2413" s="41">
        <v>0.1</v>
      </c>
      <c r="X2413" s="41">
        <v>0.5</v>
      </c>
      <c r="Y2413" s="40" t="b">
        <v>0</v>
      </c>
      <c r="Z2413" s="40" t="b">
        <v>1</v>
      </c>
      <c r="AA2413" s="40" t="b">
        <v>0</v>
      </c>
      <c r="AB2413" s="40" t="b">
        <v>0</v>
      </c>
      <c r="AC2413" s="41" t="s">
        <v>12787</v>
      </c>
      <c r="AD2413" s="41" t="s">
        <v>15317</v>
      </c>
      <c r="AE2413" s="41">
        <v>1202.909</v>
      </c>
      <c r="AF2413" s="41">
        <v>-4.49767</v>
      </c>
      <c r="AG2413" s="42">
        <v>9.99E41</v>
      </c>
      <c r="AH2413" s="51">
        <v>0.461552</v>
      </c>
      <c r="AI2413" s="40" t="s">
        <v>15318</v>
      </c>
      <c r="AJ2413" s="44" t="s">
        <v>397</v>
      </c>
      <c r="AK2413" s="41">
        <v>3236.0</v>
      </c>
      <c r="AL2413" s="40" t="s">
        <v>2224</v>
      </c>
      <c r="AM2413" s="40" t="s">
        <v>7285</v>
      </c>
      <c r="AN2413" s="40" t="s">
        <v>5643</v>
      </c>
      <c r="AO2413" s="44"/>
    </row>
    <row r="2414">
      <c r="A2414" s="41">
        <v>256.0</v>
      </c>
      <c r="B2414" s="42">
        <v>1.67E9</v>
      </c>
      <c r="C2414" s="42">
        <v>3356.0</v>
      </c>
      <c r="D2414" s="40" t="s">
        <v>1243</v>
      </c>
      <c r="E2414" s="41">
        <v>140.0</v>
      </c>
      <c r="F2414" s="41">
        <v>35.0</v>
      </c>
      <c r="G2414" s="41">
        <v>70.0</v>
      </c>
      <c r="H2414" s="41">
        <v>-3.07733</v>
      </c>
      <c r="I2414" s="41">
        <v>10000.0</v>
      </c>
      <c r="J2414" s="41">
        <v>5000.0</v>
      </c>
      <c r="K2414" s="41">
        <v>1200.0</v>
      </c>
      <c r="L2414" s="41">
        <v>600.0</v>
      </c>
      <c r="M2414" s="41">
        <v>100.0</v>
      </c>
      <c r="N2414" s="40" t="s">
        <v>207</v>
      </c>
      <c r="O2414" s="40" t="s">
        <v>1371</v>
      </c>
      <c r="P2414" s="40" t="s">
        <v>212</v>
      </c>
      <c r="Q2414" s="40" t="s">
        <v>8686</v>
      </c>
      <c r="R2414" s="40" t="b">
        <v>0</v>
      </c>
      <c r="S2414" s="40" t="s">
        <v>211</v>
      </c>
      <c r="T2414" s="40" t="s">
        <v>212</v>
      </c>
      <c r="U2414" s="41">
        <v>0.1</v>
      </c>
      <c r="V2414" s="41">
        <v>0.9</v>
      </c>
      <c r="W2414" s="41">
        <v>0.2</v>
      </c>
      <c r="X2414" s="41">
        <v>0.5</v>
      </c>
      <c r="Y2414" s="40" t="b">
        <v>0</v>
      </c>
      <c r="Z2414" s="40" t="b">
        <v>1</v>
      </c>
      <c r="AA2414" s="40" t="b">
        <v>0</v>
      </c>
      <c r="AB2414" s="40" t="b">
        <v>0</v>
      </c>
      <c r="AC2414" s="41" t="s">
        <v>15319</v>
      </c>
      <c r="AD2414" s="41" t="s">
        <v>15320</v>
      </c>
      <c r="AE2414" s="41">
        <v>1116.847</v>
      </c>
      <c r="AF2414" s="41">
        <v>-4.49791</v>
      </c>
      <c r="AG2414" s="42">
        <v>1.39E42</v>
      </c>
      <c r="AH2414" s="51">
        <v>0.461629</v>
      </c>
      <c r="AI2414" s="45" t="s">
        <v>15321</v>
      </c>
      <c r="AJ2414" s="40" t="s">
        <v>15322</v>
      </c>
      <c r="AK2414" s="41">
        <v>1587.0</v>
      </c>
      <c r="AL2414" s="40" t="s">
        <v>7372</v>
      </c>
      <c r="AM2414" s="40" t="s">
        <v>7285</v>
      </c>
      <c r="AN2414" s="40" t="s">
        <v>5643</v>
      </c>
      <c r="AO2414" s="44"/>
    </row>
    <row r="2415">
      <c r="A2415" s="41">
        <v>45.0</v>
      </c>
      <c r="B2415" s="42">
        <v>1.67E9</v>
      </c>
      <c r="C2415" s="42">
        <v>3356.0</v>
      </c>
      <c r="D2415" s="40" t="s">
        <v>1243</v>
      </c>
      <c r="E2415" s="41">
        <v>140.0</v>
      </c>
      <c r="F2415" s="41">
        <v>35.0</v>
      </c>
      <c r="G2415" s="41">
        <v>70.0</v>
      </c>
      <c r="H2415" s="41">
        <v>-3.07733</v>
      </c>
      <c r="I2415" s="41">
        <v>10000.0</v>
      </c>
      <c r="J2415" s="41">
        <v>5000.0</v>
      </c>
      <c r="K2415" s="41">
        <v>1200.0</v>
      </c>
      <c r="L2415" s="41">
        <v>600.0</v>
      </c>
      <c r="M2415" s="41">
        <v>30.0</v>
      </c>
      <c r="N2415" s="40" t="s">
        <v>207</v>
      </c>
      <c r="O2415" s="40" t="s">
        <v>208</v>
      </c>
      <c r="P2415" s="40" t="s">
        <v>7305</v>
      </c>
      <c r="Q2415" s="40" t="s">
        <v>8686</v>
      </c>
      <c r="R2415" s="40" t="b">
        <v>0</v>
      </c>
      <c r="S2415" s="40" t="s">
        <v>12879</v>
      </c>
      <c r="T2415" s="40" t="s">
        <v>212</v>
      </c>
      <c r="U2415" s="41">
        <v>0.1</v>
      </c>
      <c r="V2415" s="41">
        <v>0.9</v>
      </c>
      <c r="W2415" s="41">
        <v>0.1</v>
      </c>
      <c r="X2415" s="41">
        <v>0.4</v>
      </c>
      <c r="Y2415" s="40" t="b">
        <v>0</v>
      </c>
      <c r="Z2415" s="40" t="b">
        <v>1</v>
      </c>
      <c r="AA2415" s="40" t="b">
        <v>0</v>
      </c>
      <c r="AB2415" s="40" t="b">
        <v>0</v>
      </c>
      <c r="AC2415" s="41" t="s">
        <v>15323</v>
      </c>
      <c r="AD2415" s="41" t="s">
        <v>15324</v>
      </c>
      <c r="AE2415" s="41">
        <v>1130.911</v>
      </c>
      <c r="AF2415" s="41">
        <v>-4.50004</v>
      </c>
      <c r="AG2415" s="42">
        <v>4.93E41</v>
      </c>
      <c r="AH2415" s="51">
        <v>0.462321</v>
      </c>
      <c r="AI2415" s="45" t="s">
        <v>15325</v>
      </c>
      <c r="AJ2415" s="44" t="s">
        <v>397</v>
      </c>
      <c r="AK2415" s="41">
        <v>6588.0</v>
      </c>
      <c r="AL2415" s="40" t="s">
        <v>7372</v>
      </c>
      <c r="AM2415" s="40" t="s">
        <v>7285</v>
      </c>
      <c r="AN2415" s="40" t="s">
        <v>5643</v>
      </c>
      <c r="AO2415" s="44"/>
    </row>
    <row r="2416">
      <c r="A2416" s="41">
        <v>187.0</v>
      </c>
      <c r="B2416" s="42">
        <v>1.67E9</v>
      </c>
      <c r="C2416" s="41">
        <v>3356.0</v>
      </c>
      <c r="D2416" s="40" t="s">
        <v>1243</v>
      </c>
      <c r="E2416" s="41">
        <v>140.0</v>
      </c>
      <c r="F2416" s="41">
        <v>35.0</v>
      </c>
      <c r="G2416" s="41">
        <v>70.0</v>
      </c>
      <c r="H2416" s="41">
        <v>-3.07733</v>
      </c>
      <c r="I2416" s="41">
        <v>10000.0</v>
      </c>
      <c r="J2416" s="41">
        <v>5000.0</v>
      </c>
      <c r="K2416" s="41">
        <v>1200.0</v>
      </c>
      <c r="L2416" s="41">
        <v>600.0</v>
      </c>
      <c r="M2416" s="41">
        <v>100.0</v>
      </c>
      <c r="N2416" s="40" t="s">
        <v>207</v>
      </c>
      <c r="O2416" s="40" t="s">
        <v>208</v>
      </c>
      <c r="P2416" s="40" t="s">
        <v>209</v>
      </c>
      <c r="Q2416" s="40" t="s">
        <v>8686</v>
      </c>
      <c r="R2416" s="40" t="b">
        <v>0</v>
      </c>
      <c r="S2416" s="40" t="s">
        <v>211</v>
      </c>
      <c r="T2416" s="40" t="s">
        <v>212</v>
      </c>
      <c r="U2416" s="41">
        <v>0.1</v>
      </c>
      <c r="V2416" s="41">
        <v>0.9</v>
      </c>
      <c r="W2416" s="41">
        <v>0.3</v>
      </c>
      <c r="X2416" s="41">
        <v>0.5</v>
      </c>
      <c r="Y2416" s="40" t="b">
        <v>0</v>
      </c>
      <c r="Z2416" s="40" t="b">
        <v>1</v>
      </c>
      <c r="AA2416" s="40" t="b">
        <v>0</v>
      </c>
      <c r="AB2416" s="40" t="b">
        <v>0</v>
      </c>
      <c r="AC2416" s="41" t="s">
        <v>12073</v>
      </c>
      <c r="AD2416" s="41" t="s">
        <v>15326</v>
      </c>
      <c r="AE2416" s="41">
        <v>1201.424</v>
      </c>
      <c r="AF2416" s="41">
        <v>-4.50256</v>
      </c>
      <c r="AG2416" s="42">
        <v>1.38E42</v>
      </c>
      <c r="AH2416" s="51">
        <v>0.46314</v>
      </c>
      <c r="AI2416" s="40" t="s">
        <v>15327</v>
      </c>
      <c r="AJ2416" s="40" t="s">
        <v>15328</v>
      </c>
      <c r="AK2416" s="41">
        <v>4468.0</v>
      </c>
      <c r="AL2416" s="40" t="s">
        <v>2224</v>
      </c>
      <c r="AM2416" s="40" t="s">
        <v>7285</v>
      </c>
      <c r="AN2416" s="40" t="s">
        <v>5627</v>
      </c>
      <c r="AO2416" s="44"/>
    </row>
    <row r="2417">
      <c r="A2417" s="41">
        <v>169.0</v>
      </c>
      <c r="B2417" s="42">
        <v>1.67E9</v>
      </c>
      <c r="C2417" s="41">
        <v>3356.0</v>
      </c>
      <c r="D2417" s="40" t="s">
        <v>1243</v>
      </c>
      <c r="E2417" s="41">
        <v>140.0</v>
      </c>
      <c r="F2417" s="41">
        <v>35.0</v>
      </c>
      <c r="G2417" s="41">
        <v>70.0</v>
      </c>
      <c r="H2417" s="41">
        <v>-3.07733</v>
      </c>
      <c r="I2417" s="41">
        <v>10000.0</v>
      </c>
      <c r="J2417" s="41">
        <v>5000.0</v>
      </c>
      <c r="K2417" s="41">
        <v>1200.0</v>
      </c>
      <c r="L2417" s="41">
        <v>600.0</v>
      </c>
      <c r="M2417" s="41">
        <v>50.0</v>
      </c>
      <c r="N2417" s="40" t="s">
        <v>207</v>
      </c>
      <c r="O2417" s="40" t="s">
        <v>208</v>
      </c>
      <c r="P2417" s="40" t="s">
        <v>212</v>
      </c>
      <c r="Q2417" s="40" t="s">
        <v>8686</v>
      </c>
      <c r="R2417" s="40" t="b">
        <v>0</v>
      </c>
      <c r="S2417" s="40" t="s">
        <v>211</v>
      </c>
      <c r="T2417" s="40" t="s">
        <v>212</v>
      </c>
      <c r="U2417" s="41">
        <v>0.1</v>
      </c>
      <c r="V2417" s="41">
        <v>0.9</v>
      </c>
      <c r="W2417" s="41">
        <v>0.3</v>
      </c>
      <c r="X2417" s="41">
        <v>0.5</v>
      </c>
      <c r="Y2417" s="40" t="b">
        <v>0</v>
      </c>
      <c r="Z2417" s="40" t="b">
        <v>1</v>
      </c>
      <c r="AA2417" s="40" t="b">
        <v>0</v>
      </c>
      <c r="AB2417" s="40" t="b">
        <v>0</v>
      </c>
      <c r="AC2417" s="41" t="s">
        <v>15329</v>
      </c>
      <c r="AD2417" s="41" t="s">
        <v>15330</v>
      </c>
      <c r="AE2417" s="41">
        <v>873.4343</v>
      </c>
      <c r="AF2417" s="41">
        <v>-4.5041</v>
      </c>
      <c r="AG2417" s="42">
        <v>1.39E42</v>
      </c>
      <c r="AH2417" s="51">
        <v>0.463639</v>
      </c>
      <c r="AI2417" s="40" t="s">
        <v>15331</v>
      </c>
      <c r="AJ2417" s="40" t="s">
        <v>15332</v>
      </c>
      <c r="AK2417" s="41">
        <v>6684.0</v>
      </c>
      <c r="AL2417" s="40" t="s">
        <v>7372</v>
      </c>
      <c r="AM2417" s="40" t="s">
        <v>7285</v>
      </c>
      <c r="AN2417" s="40" t="s">
        <v>5627</v>
      </c>
      <c r="AO2417" s="44"/>
    </row>
    <row r="2418">
      <c r="A2418" s="41">
        <v>133.0</v>
      </c>
      <c r="B2418" s="42">
        <v>1.67E9</v>
      </c>
      <c r="C2418" s="42">
        <v>3356.0</v>
      </c>
      <c r="D2418" s="40" t="s">
        <v>1243</v>
      </c>
      <c r="E2418" s="41">
        <v>140.0</v>
      </c>
      <c r="F2418" s="41">
        <v>35.0</v>
      </c>
      <c r="G2418" s="41">
        <v>70.0</v>
      </c>
      <c r="H2418" s="41">
        <v>-3.07733</v>
      </c>
      <c r="I2418" s="41">
        <v>10000.0</v>
      </c>
      <c r="J2418" s="41">
        <v>5000.0</v>
      </c>
      <c r="K2418" s="41">
        <v>1200.0</v>
      </c>
      <c r="L2418" s="41">
        <v>600.0</v>
      </c>
      <c r="M2418" s="41">
        <v>50.0</v>
      </c>
      <c r="N2418" s="40" t="s">
        <v>207</v>
      </c>
      <c r="O2418" s="40" t="s">
        <v>1371</v>
      </c>
      <c r="P2418" s="40" t="s">
        <v>7305</v>
      </c>
      <c r="Q2418" s="40" t="s">
        <v>8686</v>
      </c>
      <c r="R2418" s="40" t="b">
        <v>0</v>
      </c>
      <c r="S2418" s="40" t="s">
        <v>211</v>
      </c>
      <c r="T2418" s="40" t="s">
        <v>212</v>
      </c>
      <c r="U2418" s="41">
        <v>0.1</v>
      </c>
      <c r="V2418" s="41">
        <v>0.9</v>
      </c>
      <c r="W2418" s="41">
        <v>0.3</v>
      </c>
      <c r="X2418" s="41">
        <v>0.5</v>
      </c>
      <c r="Y2418" s="40" t="b">
        <v>0</v>
      </c>
      <c r="Z2418" s="40" t="b">
        <v>1</v>
      </c>
      <c r="AA2418" s="40" t="b">
        <v>0</v>
      </c>
      <c r="AB2418" s="40" t="b">
        <v>0</v>
      </c>
      <c r="AC2418" s="41" t="s">
        <v>15333</v>
      </c>
      <c r="AD2418" s="41" t="s">
        <v>15334</v>
      </c>
      <c r="AE2418" s="41">
        <v>942.1805</v>
      </c>
      <c r="AF2418" s="41">
        <v>-4.50589</v>
      </c>
      <c r="AG2418" s="42">
        <v>1.39E42</v>
      </c>
      <c r="AH2418" s="51">
        <v>0.464223</v>
      </c>
      <c r="AI2418" s="45" t="s">
        <v>15335</v>
      </c>
      <c r="AJ2418" s="40" t="s">
        <v>15336</v>
      </c>
      <c r="AK2418" s="41">
        <v>2741.0</v>
      </c>
      <c r="AL2418" s="40" t="s">
        <v>7372</v>
      </c>
      <c r="AM2418" s="40" t="s">
        <v>7285</v>
      </c>
      <c r="AN2418" s="40" t="s">
        <v>5643</v>
      </c>
      <c r="AO2418" s="44"/>
    </row>
    <row r="2419">
      <c r="A2419" s="41">
        <v>120.0</v>
      </c>
      <c r="B2419" s="42">
        <v>1.67E9</v>
      </c>
      <c r="C2419" s="41">
        <v>3356.0</v>
      </c>
      <c r="D2419" s="40" t="s">
        <v>1243</v>
      </c>
      <c r="E2419" s="41">
        <v>140.0</v>
      </c>
      <c r="F2419" s="41">
        <v>35.0</v>
      </c>
      <c r="G2419" s="41">
        <v>70.0</v>
      </c>
      <c r="H2419" s="41">
        <v>-3.07733</v>
      </c>
      <c r="I2419" s="41">
        <v>10000.0</v>
      </c>
      <c r="J2419" s="41">
        <v>5000.0</v>
      </c>
      <c r="K2419" s="41">
        <v>1200.0</v>
      </c>
      <c r="L2419" s="41">
        <v>600.0</v>
      </c>
      <c r="M2419" s="41">
        <v>50.0</v>
      </c>
      <c r="N2419" s="40" t="s">
        <v>207</v>
      </c>
      <c r="O2419" s="40" t="s">
        <v>208</v>
      </c>
      <c r="P2419" s="40" t="s">
        <v>7310</v>
      </c>
      <c r="Q2419" s="40" t="s">
        <v>8686</v>
      </c>
      <c r="R2419" s="40" t="b">
        <v>0</v>
      </c>
      <c r="S2419" s="40" t="s">
        <v>12879</v>
      </c>
      <c r="T2419" s="40" t="s">
        <v>212</v>
      </c>
      <c r="U2419" s="41">
        <v>0.1</v>
      </c>
      <c r="V2419" s="41">
        <v>0.9</v>
      </c>
      <c r="W2419" s="41">
        <v>0.2</v>
      </c>
      <c r="X2419" s="41">
        <v>0.4</v>
      </c>
      <c r="Y2419" s="40" t="b">
        <v>0</v>
      </c>
      <c r="Z2419" s="40" t="b">
        <v>1</v>
      </c>
      <c r="AA2419" s="40" t="b">
        <v>0</v>
      </c>
      <c r="AB2419" s="40" t="b">
        <v>0</v>
      </c>
      <c r="AC2419" s="41" t="s">
        <v>15337</v>
      </c>
      <c r="AD2419" s="41" t="s">
        <v>13564</v>
      </c>
      <c r="AE2419" s="41">
        <v>1202.465</v>
      </c>
      <c r="AF2419" s="41">
        <v>-4.50714</v>
      </c>
      <c r="AG2419" s="42">
        <v>4.84E41</v>
      </c>
      <c r="AH2419" s="51">
        <v>0.46463</v>
      </c>
      <c r="AI2419" s="40" t="s">
        <v>15338</v>
      </c>
      <c r="AJ2419" s="40" t="s">
        <v>15339</v>
      </c>
      <c r="AK2419" s="41">
        <v>2962.0</v>
      </c>
      <c r="AL2419" s="40" t="s">
        <v>2224</v>
      </c>
      <c r="AM2419" s="40" t="s">
        <v>7285</v>
      </c>
      <c r="AN2419" s="40" t="s">
        <v>5643</v>
      </c>
      <c r="AO2419" s="40"/>
    </row>
    <row r="2420">
      <c r="A2420" s="41">
        <v>76.0</v>
      </c>
      <c r="B2420" s="42">
        <v>1.67E9</v>
      </c>
      <c r="C2420" s="42">
        <v>3356.0</v>
      </c>
      <c r="D2420" s="40" t="s">
        <v>1243</v>
      </c>
      <c r="E2420" s="41">
        <v>140.0</v>
      </c>
      <c r="F2420" s="41">
        <v>35.0</v>
      </c>
      <c r="G2420" s="41">
        <v>70.0</v>
      </c>
      <c r="H2420" s="41">
        <v>-3.07733</v>
      </c>
      <c r="I2420" s="41">
        <v>10000.0</v>
      </c>
      <c r="J2420" s="41">
        <v>5000.0</v>
      </c>
      <c r="K2420" s="41">
        <v>1200.0</v>
      </c>
      <c r="L2420" s="41">
        <v>600.0</v>
      </c>
      <c r="M2420" s="41">
        <v>30.0</v>
      </c>
      <c r="N2420" s="40" t="s">
        <v>207</v>
      </c>
      <c r="O2420" s="40" t="s">
        <v>1371</v>
      </c>
      <c r="P2420" s="40" t="s">
        <v>212</v>
      </c>
      <c r="Q2420" s="40" t="s">
        <v>8686</v>
      </c>
      <c r="R2420" s="40" t="b">
        <v>0</v>
      </c>
      <c r="S2420" s="40" t="s">
        <v>211</v>
      </c>
      <c r="T2420" s="40" t="s">
        <v>212</v>
      </c>
      <c r="U2420" s="41">
        <v>0.1</v>
      </c>
      <c r="V2420" s="41">
        <v>0.9</v>
      </c>
      <c r="W2420" s="41">
        <v>0.2</v>
      </c>
      <c r="X2420" s="41">
        <v>0.5</v>
      </c>
      <c r="Y2420" s="40" t="b">
        <v>0</v>
      </c>
      <c r="Z2420" s="40" t="b">
        <v>1</v>
      </c>
      <c r="AA2420" s="40" t="b">
        <v>0</v>
      </c>
      <c r="AB2420" s="40" t="b">
        <v>0</v>
      </c>
      <c r="AC2420" s="41" t="s">
        <v>371</v>
      </c>
      <c r="AD2420" s="41" t="s">
        <v>11990</v>
      </c>
      <c r="AE2420" s="41">
        <v>1074.392</v>
      </c>
      <c r="AF2420" s="41">
        <v>-4.50993</v>
      </c>
      <c r="AG2420" s="42">
        <v>1.39E42</v>
      </c>
      <c r="AH2420" s="51">
        <v>0.465536</v>
      </c>
      <c r="AI2420" s="45" t="s">
        <v>15340</v>
      </c>
      <c r="AJ2420" s="45">
        <v>1.39019435456406E257</v>
      </c>
      <c r="AK2420" s="41">
        <v>5364.0</v>
      </c>
      <c r="AL2420" s="40" t="s">
        <v>7372</v>
      </c>
      <c r="AM2420" s="40" t="s">
        <v>7285</v>
      </c>
      <c r="AN2420" s="40" t="s">
        <v>5643</v>
      </c>
      <c r="AO2420" s="44"/>
    </row>
    <row r="2421">
      <c r="A2421" s="41">
        <v>147.0</v>
      </c>
      <c r="B2421" s="42">
        <v>1.67E9</v>
      </c>
      <c r="C2421" s="42">
        <v>3356.0</v>
      </c>
      <c r="D2421" s="40" t="s">
        <v>1243</v>
      </c>
      <c r="E2421" s="41">
        <v>140.0</v>
      </c>
      <c r="F2421" s="41">
        <v>35.0</v>
      </c>
      <c r="G2421" s="41">
        <v>70.0</v>
      </c>
      <c r="H2421" s="41">
        <v>-3.07733</v>
      </c>
      <c r="I2421" s="41">
        <v>10000.0</v>
      </c>
      <c r="J2421" s="41">
        <v>5000.0</v>
      </c>
      <c r="K2421" s="41">
        <v>1200.0</v>
      </c>
      <c r="L2421" s="41">
        <v>600.0</v>
      </c>
      <c r="M2421" s="41">
        <v>50.0</v>
      </c>
      <c r="N2421" s="40" t="s">
        <v>207</v>
      </c>
      <c r="O2421" s="40" t="s">
        <v>1371</v>
      </c>
      <c r="P2421" s="40" t="s">
        <v>1372</v>
      </c>
      <c r="Q2421" s="40" t="s">
        <v>8686</v>
      </c>
      <c r="R2421" s="40" t="b">
        <v>0</v>
      </c>
      <c r="S2421" s="40" t="s">
        <v>211</v>
      </c>
      <c r="T2421" s="40" t="s">
        <v>212</v>
      </c>
      <c r="U2421" s="41">
        <v>0.1</v>
      </c>
      <c r="V2421" s="41">
        <v>0.9</v>
      </c>
      <c r="W2421" s="41">
        <v>0.2</v>
      </c>
      <c r="X2421" s="41">
        <v>0.4</v>
      </c>
      <c r="Y2421" s="40" t="b">
        <v>0</v>
      </c>
      <c r="Z2421" s="40" t="b">
        <v>1</v>
      </c>
      <c r="AA2421" s="40" t="b">
        <v>0</v>
      </c>
      <c r="AB2421" s="40" t="b">
        <v>0</v>
      </c>
      <c r="AC2421" s="41" t="s">
        <v>15341</v>
      </c>
      <c r="AD2421" s="41" t="s">
        <v>15342</v>
      </c>
      <c r="AE2421" s="41">
        <v>1031.094</v>
      </c>
      <c r="AF2421" s="41">
        <v>-4.51227</v>
      </c>
      <c r="AG2421" s="42">
        <v>1.39E42</v>
      </c>
      <c r="AH2421" s="51">
        <v>0.466296</v>
      </c>
      <c r="AI2421" s="45" t="s">
        <v>15343</v>
      </c>
      <c r="AJ2421" s="40" t="s">
        <v>15344</v>
      </c>
      <c r="AK2421" s="41">
        <v>3954.0</v>
      </c>
      <c r="AL2421" s="40" t="s">
        <v>7372</v>
      </c>
      <c r="AM2421" s="40" t="s">
        <v>7285</v>
      </c>
      <c r="AN2421" s="40" t="s">
        <v>5643</v>
      </c>
      <c r="AO2421" s="44"/>
    </row>
    <row r="2422">
      <c r="A2422" s="41">
        <v>30.0</v>
      </c>
      <c r="B2422" s="42">
        <v>1.67E9</v>
      </c>
      <c r="C2422" s="42">
        <v>3356.0</v>
      </c>
      <c r="D2422" s="40" t="s">
        <v>1243</v>
      </c>
      <c r="E2422" s="41">
        <v>140.0</v>
      </c>
      <c r="F2422" s="41">
        <v>35.0</v>
      </c>
      <c r="G2422" s="41">
        <v>70.0</v>
      </c>
      <c r="H2422" s="41">
        <v>-3.07733</v>
      </c>
      <c r="I2422" s="41">
        <v>10000.0</v>
      </c>
      <c r="J2422" s="41">
        <v>5000.0</v>
      </c>
      <c r="K2422" s="41">
        <v>1200.0</v>
      </c>
      <c r="L2422" s="41">
        <v>600.0</v>
      </c>
      <c r="M2422" s="41">
        <v>30.0</v>
      </c>
      <c r="N2422" s="40" t="s">
        <v>207</v>
      </c>
      <c r="O2422" s="40" t="s">
        <v>1371</v>
      </c>
      <c r="P2422" s="40" t="s">
        <v>7310</v>
      </c>
      <c r="Q2422" s="40" t="s">
        <v>8686</v>
      </c>
      <c r="R2422" s="40" t="b">
        <v>0</v>
      </c>
      <c r="S2422" s="40" t="s">
        <v>12879</v>
      </c>
      <c r="T2422" s="40" t="s">
        <v>212</v>
      </c>
      <c r="U2422" s="41">
        <v>0.1</v>
      </c>
      <c r="V2422" s="41">
        <v>0.9</v>
      </c>
      <c r="W2422" s="41">
        <v>0.2</v>
      </c>
      <c r="X2422" s="41">
        <v>0.4</v>
      </c>
      <c r="Y2422" s="40" t="b">
        <v>0</v>
      </c>
      <c r="Z2422" s="40" t="b">
        <v>1</v>
      </c>
      <c r="AA2422" s="40" t="b">
        <v>0</v>
      </c>
      <c r="AB2422" s="40" t="b">
        <v>0</v>
      </c>
      <c r="AC2422" s="41" t="s">
        <v>15345</v>
      </c>
      <c r="AD2422" s="41" t="s">
        <v>15346</v>
      </c>
      <c r="AE2422" s="41">
        <v>1202.596</v>
      </c>
      <c r="AF2422" s="41">
        <v>-4.51252</v>
      </c>
      <c r="AG2422" s="42">
        <v>3.12E41</v>
      </c>
      <c r="AH2422" s="51">
        <v>0.466376</v>
      </c>
      <c r="AI2422" s="45" t="s">
        <v>15347</v>
      </c>
      <c r="AJ2422" s="45">
        <v>3.12130625836016E251</v>
      </c>
      <c r="AK2422" s="41">
        <v>4502.0</v>
      </c>
      <c r="AL2422" s="40" t="s">
        <v>2224</v>
      </c>
      <c r="AM2422" s="40" t="s">
        <v>7285</v>
      </c>
      <c r="AN2422" s="40" t="s">
        <v>5643</v>
      </c>
      <c r="AO2422" s="44"/>
    </row>
    <row r="2423">
      <c r="A2423" s="41">
        <v>37.0</v>
      </c>
      <c r="B2423" s="42">
        <v>1.67E9</v>
      </c>
      <c r="C2423" s="42">
        <v>3356.0</v>
      </c>
      <c r="D2423" s="40" t="s">
        <v>1243</v>
      </c>
      <c r="E2423" s="41">
        <v>140.0</v>
      </c>
      <c r="F2423" s="41">
        <v>35.0</v>
      </c>
      <c r="G2423" s="41">
        <v>70.0</v>
      </c>
      <c r="H2423" s="41">
        <v>-3.07733</v>
      </c>
      <c r="I2423" s="41">
        <v>10000.0</v>
      </c>
      <c r="J2423" s="41">
        <v>5000.0</v>
      </c>
      <c r="K2423" s="41">
        <v>1200.0</v>
      </c>
      <c r="L2423" s="41">
        <v>600.0</v>
      </c>
      <c r="M2423" s="41">
        <v>30.0</v>
      </c>
      <c r="N2423" s="40" t="s">
        <v>207</v>
      </c>
      <c r="O2423" s="40" t="s">
        <v>1371</v>
      </c>
      <c r="P2423" s="40" t="s">
        <v>7305</v>
      </c>
      <c r="Q2423" s="40" t="s">
        <v>8686</v>
      </c>
      <c r="R2423" s="40" t="b">
        <v>0</v>
      </c>
      <c r="S2423" s="40" t="s">
        <v>211</v>
      </c>
      <c r="T2423" s="40" t="s">
        <v>212</v>
      </c>
      <c r="U2423" s="41">
        <v>0.1</v>
      </c>
      <c r="V2423" s="41">
        <v>0.9</v>
      </c>
      <c r="W2423" s="41">
        <v>0.1</v>
      </c>
      <c r="X2423" s="41">
        <v>0.5</v>
      </c>
      <c r="Y2423" s="40" t="b">
        <v>0</v>
      </c>
      <c r="Z2423" s="40" t="b">
        <v>1</v>
      </c>
      <c r="AA2423" s="40" t="b">
        <v>0</v>
      </c>
      <c r="AB2423" s="40" t="b">
        <v>0</v>
      </c>
      <c r="AC2423" s="41" t="s">
        <v>15348</v>
      </c>
      <c r="AD2423" s="41" t="s">
        <v>15349</v>
      </c>
      <c r="AE2423" s="41">
        <v>1203.15</v>
      </c>
      <c r="AF2423" s="41">
        <v>-4.51461</v>
      </c>
      <c r="AG2423" s="42">
        <v>3.02E41</v>
      </c>
      <c r="AH2423" s="51">
        <v>0.467057</v>
      </c>
      <c r="AI2423" s="45" t="s">
        <v>15350</v>
      </c>
      <c r="AJ2423" s="44" t="s">
        <v>397</v>
      </c>
      <c r="AK2423" s="41">
        <v>5503.0</v>
      </c>
      <c r="AL2423" s="40" t="s">
        <v>2224</v>
      </c>
      <c r="AM2423" s="40" t="s">
        <v>7285</v>
      </c>
      <c r="AN2423" s="40" t="s">
        <v>5643</v>
      </c>
      <c r="AO2423" s="44"/>
    </row>
    <row r="2424">
      <c r="A2424" s="41">
        <v>134.0</v>
      </c>
      <c r="B2424" s="42">
        <v>1.67E9</v>
      </c>
      <c r="C2424" s="41">
        <v>3356.0</v>
      </c>
      <c r="D2424" s="40" t="s">
        <v>1243</v>
      </c>
      <c r="E2424" s="41">
        <v>140.0</v>
      </c>
      <c r="F2424" s="41">
        <v>35.0</v>
      </c>
      <c r="G2424" s="41">
        <v>70.0</v>
      </c>
      <c r="H2424" s="41">
        <v>-3.07733</v>
      </c>
      <c r="I2424" s="41">
        <v>10000.0</v>
      </c>
      <c r="J2424" s="41">
        <v>5000.0</v>
      </c>
      <c r="K2424" s="41">
        <v>1200.0</v>
      </c>
      <c r="L2424" s="41">
        <v>600.0</v>
      </c>
      <c r="M2424" s="41">
        <v>50.0</v>
      </c>
      <c r="N2424" s="40" t="s">
        <v>207</v>
      </c>
      <c r="O2424" s="40" t="s">
        <v>208</v>
      </c>
      <c r="P2424" s="40" t="s">
        <v>7305</v>
      </c>
      <c r="Q2424" s="40" t="s">
        <v>8686</v>
      </c>
      <c r="R2424" s="40" t="b">
        <v>0</v>
      </c>
      <c r="S2424" s="40" t="s">
        <v>211</v>
      </c>
      <c r="T2424" s="40" t="s">
        <v>212</v>
      </c>
      <c r="U2424" s="41">
        <v>0.1</v>
      </c>
      <c r="V2424" s="41">
        <v>0.9</v>
      </c>
      <c r="W2424" s="41">
        <v>0.3</v>
      </c>
      <c r="X2424" s="41">
        <v>0.6</v>
      </c>
      <c r="Y2424" s="40" t="b">
        <v>0</v>
      </c>
      <c r="Z2424" s="40" t="b">
        <v>1</v>
      </c>
      <c r="AA2424" s="40" t="b">
        <v>0</v>
      </c>
      <c r="AB2424" s="40" t="b">
        <v>0</v>
      </c>
      <c r="AC2424" s="41" t="s">
        <v>15351</v>
      </c>
      <c r="AD2424" s="41" t="s">
        <v>15352</v>
      </c>
      <c r="AE2424" s="41">
        <v>1079.185</v>
      </c>
      <c r="AF2424" s="41">
        <v>-4.5169</v>
      </c>
      <c r="AG2424" s="42">
        <v>5.22E41</v>
      </c>
      <c r="AH2424" s="51">
        <v>0.467801</v>
      </c>
      <c r="AI2424" s="40" t="s">
        <v>15353</v>
      </c>
      <c r="AJ2424" s="40" t="s">
        <v>15354</v>
      </c>
      <c r="AK2424" s="41">
        <v>2467.0</v>
      </c>
      <c r="AL2424" s="40" t="s">
        <v>7372</v>
      </c>
      <c r="AM2424" s="40" t="s">
        <v>7285</v>
      </c>
      <c r="AN2424" s="40" t="s">
        <v>5643</v>
      </c>
      <c r="AO2424" s="44"/>
    </row>
    <row r="2425">
      <c r="A2425" s="41">
        <v>188.0</v>
      </c>
      <c r="B2425" s="42">
        <v>1.67E9</v>
      </c>
      <c r="C2425" s="41">
        <v>3356.0</v>
      </c>
      <c r="D2425" s="40" t="s">
        <v>1243</v>
      </c>
      <c r="E2425" s="41">
        <v>140.0</v>
      </c>
      <c r="F2425" s="41">
        <v>35.0</v>
      </c>
      <c r="G2425" s="41">
        <v>70.0</v>
      </c>
      <c r="H2425" s="41">
        <v>-3.07733</v>
      </c>
      <c r="I2425" s="41">
        <v>10000.0</v>
      </c>
      <c r="J2425" s="41">
        <v>5000.0</v>
      </c>
      <c r="K2425" s="41">
        <v>1200.0</v>
      </c>
      <c r="L2425" s="41">
        <v>600.0</v>
      </c>
      <c r="M2425" s="41">
        <v>100.0</v>
      </c>
      <c r="N2425" s="40" t="s">
        <v>207</v>
      </c>
      <c r="O2425" s="40" t="s">
        <v>208</v>
      </c>
      <c r="P2425" s="40" t="s">
        <v>209</v>
      </c>
      <c r="Q2425" s="40" t="s">
        <v>8686</v>
      </c>
      <c r="R2425" s="40" t="b">
        <v>0</v>
      </c>
      <c r="S2425" s="40" t="s">
        <v>211</v>
      </c>
      <c r="T2425" s="40" t="s">
        <v>212</v>
      </c>
      <c r="U2425" s="41">
        <v>0.1</v>
      </c>
      <c r="V2425" s="41">
        <v>0.9</v>
      </c>
      <c r="W2425" s="41">
        <v>0.3</v>
      </c>
      <c r="X2425" s="41">
        <v>0.6</v>
      </c>
      <c r="Y2425" s="40" t="b">
        <v>0</v>
      </c>
      <c r="Z2425" s="40" t="b">
        <v>1</v>
      </c>
      <c r="AA2425" s="40" t="b">
        <v>0</v>
      </c>
      <c r="AB2425" s="40" t="b">
        <v>0</v>
      </c>
      <c r="AC2425" s="41" t="s">
        <v>7351</v>
      </c>
      <c r="AD2425" s="41" t="s">
        <v>15355</v>
      </c>
      <c r="AE2425" s="41">
        <v>1035.586</v>
      </c>
      <c r="AF2425" s="41">
        <v>-4.51722</v>
      </c>
      <c r="AG2425" s="42">
        <v>9.72E41</v>
      </c>
      <c r="AH2425" s="51">
        <v>0.467905</v>
      </c>
      <c r="AI2425" s="40" t="s">
        <v>15356</v>
      </c>
      <c r="AJ2425" s="40" t="s">
        <v>15357</v>
      </c>
      <c r="AK2425" s="41">
        <v>3215.0</v>
      </c>
      <c r="AL2425" s="40" t="s">
        <v>7372</v>
      </c>
      <c r="AM2425" s="40" t="s">
        <v>7285</v>
      </c>
      <c r="AN2425" s="40" t="s">
        <v>5627</v>
      </c>
      <c r="AO2425" s="40"/>
    </row>
    <row r="2426">
      <c r="A2426" s="41">
        <v>155.0</v>
      </c>
      <c r="B2426" s="42">
        <v>1.67E9</v>
      </c>
      <c r="C2426" s="41">
        <v>3356.0</v>
      </c>
      <c r="D2426" s="40" t="s">
        <v>1243</v>
      </c>
      <c r="E2426" s="41">
        <v>140.0</v>
      </c>
      <c r="F2426" s="41">
        <v>35.0</v>
      </c>
      <c r="G2426" s="41">
        <v>70.0</v>
      </c>
      <c r="H2426" s="41">
        <v>-3.07733</v>
      </c>
      <c r="I2426" s="41">
        <v>10000.0</v>
      </c>
      <c r="J2426" s="41">
        <v>5000.0</v>
      </c>
      <c r="K2426" s="41">
        <v>1200.0</v>
      </c>
      <c r="L2426" s="41">
        <v>600.0</v>
      </c>
      <c r="M2426" s="41">
        <v>50.0</v>
      </c>
      <c r="N2426" s="40" t="s">
        <v>207</v>
      </c>
      <c r="O2426" s="40" t="s">
        <v>208</v>
      </c>
      <c r="P2426" s="40" t="s">
        <v>1372</v>
      </c>
      <c r="Q2426" s="40" t="s">
        <v>8686</v>
      </c>
      <c r="R2426" s="40" t="b">
        <v>0</v>
      </c>
      <c r="S2426" s="40" t="s">
        <v>12879</v>
      </c>
      <c r="T2426" s="40" t="s">
        <v>212</v>
      </c>
      <c r="U2426" s="41">
        <v>0.1</v>
      </c>
      <c r="V2426" s="41">
        <v>0.9</v>
      </c>
      <c r="W2426" s="41">
        <v>0.1</v>
      </c>
      <c r="X2426" s="41">
        <v>0.6</v>
      </c>
      <c r="Y2426" s="40" t="b">
        <v>0</v>
      </c>
      <c r="Z2426" s="40" t="b">
        <v>1</v>
      </c>
      <c r="AA2426" s="40" t="b">
        <v>0</v>
      </c>
      <c r="AB2426" s="40" t="b">
        <v>0</v>
      </c>
      <c r="AC2426" s="41" t="s">
        <v>10015</v>
      </c>
      <c r="AD2426" s="41" t="s">
        <v>15358</v>
      </c>
      <c r="AE2426" s="41">
        <v>1202.696</v>
      </c>
      <c r="AF2426" s="41">
        <v>-4.51765</v>
      </c>
      <c r="AG2426" s="42">
        <v>1.12E42</v>
      </c>
      <c r="AH2426" s="51">
        <v>0.468043</v>
      </c>
      <c r="AI2426" s="40" t="s">
        <v>15359</v>
      </c>
      <c r="AJ2426" s="44" t="s">
        <v>397</v>
      </c>
      <c r="AK2426" s="41">
        <v>2635.0</v>
      </c>
      <c r="AL2426" s="40" t="s">
        <v>2224</v>
      </c>
      <c r="AM2426" s="40" t="s">
        <v>7285</v>
      </c>
      <c r="AN2426" s="40" t="s">
        <v>5643</v>
      </c>
      <c r="AO2426" s="44"/>
    </row>
    <row r="2427">
      <c r="A2427" s="41">
        <v>94.0</v>
      </c>
      <c r="B2427" s="42">
        <v>1.67E9</v>
      </c>
      <c r="C2427" s="41">
        <v>3356.0</v>
      </c>
      <c r="D2427" s="40" t="s">
        <v>1243</v>
      </c>
      <c r="E2427" s="41">
        <v>140.0</v>
      </c>
      <c r="F2427" s="41">
        <v>35.0</v>
      </c>
      <c r="G2427" s="41">
        <v>70.0</v>
      </c>
      <c r="H2427" s="41">
        <v>-3.07733</v>
      </c>
      <c r="I2427" s="41">
        <v>10000.0</v>
      </c>
      <c r="J2427" s="41">
        <v>5000.0</v>
      </c>
      <c r="K2427" s="41">
        <v>1200.0</v>
      </c>
      <c r="L2427" s="41">
        <v>600.0</v>
      </c>
      <c r="M2427" s="41">
        <v>50.0</v>
      </c>
      <c r="N2427" s="40" t="s">
        <v>207</v>
      </c>
      <c r="O2427" s="40" t="s">
        <v>208</v>
      </c>
      <c r="P2427" s="40" t="s">
        <v>209</v>
      </c>
      <c r="Q2427" s="40" t="s">
        <v>8686</v>
      </c>
      <c r="R2427" s="40" t="b">
        <v>0</v>
      </c>
      <c r="S2427" s="40" t="s">
        <v>211</v>
      </c>
      <c r="T2427" s="40" t="s">
        <v>212</v>
      </c>
      <c r="U2427" s="41">
        <v>0.1</v>
      </c>
      <c r="V2427" s="41">
        <v>0.9</v>
      </c>
      <c r="W2427" s="41">
        <v>0.2</v>
      </c>
      <c r="X2427" s="41">
        <v>0.5</v>
      </c>
      <c r="Y2427" s="40" t="b">
        <v>0</v>
      </c>
      <c r="Z2427" s="40" t="b">
        <v>1</v>
      </c>
      <c r="AA2427" s="40" t="b">
        <v>0</v>
      </c>
      <c r="AB2427" s="40" t="b">
        <v>0</v>
      </c>
      <c r="AC2427" s="41" t="s">
        <v>15360</v>
      </c>
      <c r="AD2427" s="41" t="s">
        <v>15361</v>
      </c>
      <c r="AE2427" s="41">
        <v>1202.986</v>
      </c>
      <c r="AF2427" s="41">
        <v>-4.51836</v>
      </c>
      <c r="AG2427" s="42">
        <v>1.38E41</v>
      </c>
      <c r="AH2427" s="51">
        <v>0.468275</v>
      </c>
      <c r="AI2427" s="40" t="s">
        <v>15362</v>
      </c>
      <c r="AJ2427" s="40" t="s">
        <v>15363</v>
      </c>
      <c r="AK2427" s="41">
        <v>3475.0</v>
      </c>
      <c r="AL2427" s="40" t="s">
        <v>2224</v>
      </c>
      <c r="AM2427" s="40" t="s">
        <v>7285</v>
      </c>
      <c r="AN2427" s="40" t="s">
        <v>5643</v>
      </c>
      <c r="AO2427" s="44"/>
    </row>
    <row r="2428">
      <c r="A2428" s="41">
        <v>85.0</v>
      </c>
      <c r="B2428" s="42">
        <v>1.67E9</v>
      </c>
      <c r="C2428" s="41">
        <v>3356.0</v>
      </c>
      <c r="D2428" s="40" t="s">
        <v>1243</v>
      </c>
      <c r="E2428" s="41">
        <v>140.0</v>
      </c>
      <c r="F2428" s="41">
        <v>35.0</v>
      </c>
      <c r="G2428" s="41">
        <v>70.0</v>
      </c>
      <c r="H2428" s="41">
        <v>-3.07733</v>
      </c>
      <c r="I2428" s="41">
        <v>10000.0</v>
      </c>
      <c r="J2428" s="41">
        <v>5000.0</v>
      </c>
      <c r="K2428" s="41">
        <v>1200.0</v>
      </c>
      <c r="L2428" s="41">
        <v>600.0</v>
      </c>
      <c r="M2428" s="41">
        <v>30.0</v>
      </c>
      <c r="N2428" s="40" t="s">
        <v>207</v>
      </c>
      <c r="O2428" s="40" t="s">
        <v>208</v>
      </c>
      <c r="P2428" s="40" t="s">
        <v>212</v>
      </c>
      <c r="Q2428" s="40" t="s">
        <v>8686</v>
      </c>
      <c r="R2428" s="40" t="b">
        <v>0</v>
      </c>
      <c r="S2428" s="40" t="s">
        <v>12879</v>
      </c>
      <c r="T2428" s="40" t="s">
        <v>212</v>
      </c>
      <c r="U2428" s="41">
        <v>0.1</v>
      </c>
      <c r="V2428" s="41">
        <v>0.9</v>
      </c>
      <c r="W2428" s="41">
        <v>0.2</v>
      </c>
      <c r="X2428" s="41">
        <v>0.5</v>
      </c>
      <c r="Y2428" s="40" t="b">
        <v>0</v>
      </c>
      <c r="Z2428" s="40" t="b">
        <v>1</v>
      </c>
      <c r="AA2428" s="40" t="b">
        <v>0</v>
      </c>
      <c r="AB2428" s="40" t="b">
        <v>0</v>
      </c>
      <c r="AC2428" s="41" t="s">
        <v>15364</v>
      </c>
      <c r="AD2428" s="41" t="s">
        <v>15365</v>
      </c>
      <c r="AE2428" s="41">
        <v>1202.814</v>
      </c>
      <c r="AF2428" s="41">
        <v>-4.51886</v>
      </c>
      <c r="AG2428" s="42">
        <v>1.04E42</v>
      </c>
      <c r="AH2428" s="51">
        <v>0.468438</v>
      </c>
      <c r="AI2428" s="40" t="s">
        <v>15366</v>
      </c>
      <c r="AJ2428" s="45">
        <v>1.04422528446747E257</v>
      </c>
      <c r="AK2428" s="41">
        <v>5199.0</v>
      </c>
      <c r="AL2428" s="40" t="s">
        <v>2224</v>
      </c>
      <c r="AM2428" s="40" t="s">
        <v>7285</v>
      </c>
      <c r="AN2428" s="40" t="s">
        <v>5643</v>
      </c>
      <c r="AO2428" s="44"/>
    </row>
    <row r="2429">
      <c r="A2429" s="41">
        <v>229.0</v>
      </c>
      <c r="B2429" s="42">
        <v>1.67E9</v>
      </c>
      <c r="C2429" s="42">
        <v>3356.0</v>
      </c>
      <c r="D2429" s="40" t="s">
        <v>1243</v>
      </c>
      <c r="E2429" s="41">
        <v>140.0</v>
      </c>
      <c r="F2429" s="41">
        <v>35.0</v>
      </c>
      <c r="G2429" s="41">
        <v>70.0</v>
      </c>
      <c r="H2429" s="41">
        <v>-3.07733</v>
      </c>
      <c r="I2429" s="41">
        <v>10000.0</v>
      </c>
      <c r="J2429" s="41">
        <v>5000.0</v>
      </c>
      <c r="K2429" s="41">
        <v>1200.0</v>
      </c>
      <c r="L2429" s="41">
        <v>600.0</v>
      </c>
      <c r="M2429" s="41">
        <v>100.0</v>
      </c>
      <c r="N2429" s="40" t="s">
        <v>207</v>
      </c>
      <c r="O2429" s="40" t="s">
        <v>1371</v>
      </c>
      <c r="P2429" s="40" t="s">
        <v>7305</v>
      </c>
      <c r="Q2429" s="40" t="s">
        <v>8686</v>
      </c>
      <c r="R2429" s="40" t="b">
        <v>0</v>
      </c>
      <c r="S2429" s="40" t="s">
        <v>12879</v>
      </c>
      <c r="T2429" s="40" t="s">
        <v>212</v>
      </c>
      <c r="U2429" s="41">
        <v>0.1</v>
      </c>
      <c r="V2429" s="41">
        <v>0.9</v>
      </c>
      <c r="W2429" s="41">
        <v>0.2</v>
      </c>
      <c r="X2429" s="41">
        <v>0.5</v>
      </c>
      <c r="Y2429" s="40" t="b">
        <v>0</v>
      </c>
      <c r="Z2429" s="40" t="b">
        <v>1</v>
      </c>
      <c r="AA2429" s="40" t="b">
        <v>0</v>
      </c>
      <c r="AB2429" s="40" t="b">
        <v>0</v>
      </c>
      <c r="AC2429" s="41" t="s">
        <v>15367</v>
      </c>
      <c r="AD2429" s="41" t="s">
        <v>15368</v>
      </c>
      <c r="AE2429" s="41">
        <v>1203.36</v>
      </c>
      <c r="AF2429" s="41">
        <v>-4.52036</v>
      </c>
      <c r="AG2429" s="42">
        <v>1.38E42</v>
      </c>
      <c r="AH2429" s="51">
        <v>0.468926</v>
      </c>
      <c r="AI2429" s="45" t="s">
        <v>15369</v>
      </c>
      <c r="AJ2429" s="40" t="s">
        <v>15370</v>
      </c>
      <c r="AK2429" s="41">
        <v>1625.0</v>
      </c>
      <c r="AL2429" s="40" t="s">
        <v>2224</v>
      </c>
      <c r="AM2429" s="40" t="s">
        <v>7285</v>
      </c>
      <c r="AN2429" s="40" t="s">
        <v>5643</v>
      </c>
      <c r="AO2429" s="44"/>
    </row>
    <row r="2430">
      <c r="A2430" s="41">
        <v>222.0</v>
      </c>
      <c r="B2430" s="42">
        <v>1.67E9</v>
      </c>
      <c r="C2430" s="41">
        <v>3356.0</v>
      </c>
      <c r="D2430" s="40" t="s">
        <v>1243</v>
      </c>
      <c r="E2430" s="41">
        <v>140.0</v>
      </c>
      <c r="F2430" s="41">
        <v>35.0</v>
      </c>
      <c r="G2430" s="41">
        <v>70.0</v>
      </c>
      <c r="H2430" s="41">
        <v>-3.07733</v>
      </c>
      <c r="I2430" s="41">
        <v>10000.0</v>
      </c>
      <c r="J2430" s="41">
        <v>5000.0</v>
      </c>
      <c r="K2430" s="41">
        <v>1200.0</v>
      </c>
      <c r="L2430" s="41">
        <v>600.0</v>
      </c>
      <c r="M2430" s="41">
        <v>100.0</v>
      </c>
      <c r="N2430" s="40" t="s">
        <v>207</v>
      </c>
      <c r="O2430" s="40" t="s">
        <v>208</v>
      </c>
      <c r="P2430" s="40" t="s">
        <v>7305</v>
      </c>
      <c r="Q2430" s="40" t="s">
        <v>8686</v>
      </c>
      <c r="R2430" s="40" t="b">
        <v>0</v>
      </c>
      <c r="S2430" s="40" t="s">
        <v>211</v>
      </c>
      <c r="T2430" s="40" t="s">
        <v>212</v>
      </c>
      <c r="U2430" s="41">
        <v>0.1</v>
      </c>
      <c r="V2430" s="41">
        <v>0.9</v>
      </c>
      <c r="W2430" s="41">
        <v>0.3</v>
      </c>
      <c r="X2430" s="41">
        <v>0.4</v>
      </c>
      <c r="Y2430" s="40" t="b">
        <v>0</v>
      </c>
      <c r="Z2430" s="40" t="b">
        <v>1</v>
      </c>
      <c r="AA2430" s="40" t="b">
        <v>0</v>
      </c>
      <c r="AB2430" s="40" t="b">
        <v>0</v>
      </c>
      <c r="AC2430" s="41" t="s">
        <v>11333</v>
      </c>
      <c r="AD2430" s="41" t="s">
        <v>15371</v>
      </c>
      <c r="AE2430" s="41">
        <v>660.8661</v>
      </c>
      <c r="AF2430" s="41">
        <v>-4.52061</v>
      </c>
      <c r="AG2430" s="42">
        <v>1.39E42</v>
      </c>
      <c r="AH2430" s="51">
        <v>0.469004</v>
      </c>
      <c r="AI2430" s="40" t="s">
        <v>15372</v>
      </c>
      <c r="AJ2430" s="40" t="s">
        <v>15373</v>
      </c>
      <c r="AK2430" s="41">
        <v>3024.0</v>
      </c>
      <c r="AL2430" s="40" t="s">
        <v>7372</v>
      </c>
      <c r="AM2430" s="40" t="s">
        <v>7285</v>
      </c>
      <c r="AN2430" s="40" t="s">
        <v>5627</v>
      </c>
      <c r="AO2430" s="44"/>
    </row>
    <row r="2431">
      <c r="A2431" s="41">
        <v>80.0</v>
      </c>
      <c r="B2431" s="42">
        <v>1.67E9</v>
      </c>
      <c r="C2431" s="41">
        <v>3356.0</v>
      </c>
      <c r="D2431" s="40" t="s">
        <v>1243</v>
      </c>
      <c r="E2431" s="41">
        <v>140.0</v>
      </c>
      <c r="F2431" s="41">
        <v>35.0</v>
      </c>
      <c r="G2431" s="41">
        <v>70.0</v>
      </c>
      <c r="H2431" s="41">
        <v>-3.07733</v>
      </c>
      <c r="I2431" s="41">
        <v>10000.0</v>
      </c>
      <c r="J2431" s="41">
        <v>5000.0</v>
      </c>
      <c r="K2431" s="41">
        <v>1200.0</v>
      </c>
      <c r="L2431" s="41">
        <v>600.0</v>
      </c>
      <c r="M2431" s="41">
        <v>30.0</v>
      </c>
      <c r="N2431" s="40" t="s">
        <v>207</v>
      </c>
      <c r="O2431" s="40" t="s">
        <v>208</v>
      </c>
      <c r="P2431" s="40" t="s">
        <v>212</v>
      </c>
      <c r="Q2431" s="40" t="s">
        <v>8686</v>
      </c>
      <c r="R2431" s="40" t="b">
        <v>0</v>
      </c>
      <c r="S2431" s="40" t="s">
        <v>211</v>
      </c>
      <c r="T2431" s="40" t="s">
        <v>212</v>
      </c>
      <c r="U2431" s="41">
        <v>0.1</v>
      </c>
      <c r="V2431" s="41">
        <v>0.9</v>
      </c>
      <c r="W2431" s="41">
        <v>0.3</v>
      </c>
      <c r="X2431" s="41">
        <v>0.6</v>
      </c>
      <c r="Y2431" s="40" t="b">
        <v>0</v>
      </c>
      <c r="Z2431" s="40" t="b">
        <v>1</v>
      </c>
      <c r="AA2431" s="40" t="b">
        <v>0</v>
      </c>
      <c r="AB2431" s="40" t="b">
        <v>0</v>
      </c>
      <c r="AC2431" s="41" t="s">
        <v>15374</v>
      </c>
      <c r="AD2431" s="41" t="s">
        <v>15375</v>
      </c>
      <c r="AE2431" s="41">
        <v>1203.246</v>
      </c>
      <c r="AF2431" s="41">
        <v>-4.52107</v>
      </c>
      <c r="AG2431" s="42">
        <v>1.39E42</v>
      </c>
      <c r="AH2431" s="51">
        <v>0.469153</v>
      </c>
      <c r="AI2431" s="40" t="s">
        <v>15376</v>
      </c>
      <c r="AJ2431" s="40" t="s">
        <v>15377</v>
      </c>
      <c r="AK2431" s="41">
        <v>4735.0</v>
      </c>
      <c r="AL2431" s="40" t="s">
        <v>2224</v>
      </c>
      <c r="AM2431" s="40" t="s">
        <v>7285</v>
      </c>
      <c r="AN2431" s="40" t="s">
        <v>5643</v>
      </c>
      <c r="AO2431" s="44"/>
    </row>
    <row r="2432">
      <c r="A2432" s="41">
        <v>218.0</v>
      </c>
      <c r="B2432" s="42">
        <v>1.67E9</v>
      </c>
      <c r="C2432" s="42">
        <v>3356.0</v>
      </c>
      <c r="D2432" s="40" t="s">
        <v>1243</v>
      </c>
      <c r="E2432" s="41">
        <v>140.0</v>
      </c>
      <c r="F2432" s="41">
        <v>35.0</v>
      </c>
      <c r="G2432" s="41">
        <v>70.0</v>
      </c>
      <c r="H2432" s="41">
        <v>-3.07733</v>
      </c>
      <c r="I2432" s="41">
        <v>10000.0</v>
      </c>
      <c r="J2432" s="41">
        <v>5000.0</v>
      </c>
      <c r="K2432" s="41">
        <v>1200.0</v>
      </c>
      <c r="L2432" s="41">
        <v>600.0</v>
      </c>
      <c r="M2432" s="41">
        <v>100.0</v>
      </c>
      <c r="N2432" s="40" t="s">
        <v>207</v>
      </c>
      <c r="O2432" s="40" t="s">
        <v>1371</v>
      </c>
      <c r="P2432" s="40" t="s">
        <v>7305</v>
      </c>
      <c r="Q2432" s="40" t="s">
        <v>8686</v>
      </c>
      <c r="R2432" s="40" t="b">
        <v>0</v>
      </c>
      <c r="S2432" s="40" t="s">
        <v>211</v>
      </c>
      <c r="T2432" s="40" t="s">
        <v>212</v>
      </c>
      <c r="U2432" s="41">
        <v>0.1</v>
      </c>
      <c r="V2432" s="41">
        <v>0.9</v>
      </c>
      <c r="W2432" s="41">
        <v>0.1</v>
      </c>
      <c r="X2432" s="41">
        <v>0.6</v>
      </c>
      <c r="Y2432" s="40" t="b">
        <v>0</v>
      </c>
      <c r="Z2432" s="40" t="b">
        <v>1</v>
      </c>
      <c r="AA2432" s="40" t="b">
        <v>0</v>
      </c>
      <c r="AB2432" s="40" t="b">
        <v>0</v>
      </c>
      <c r="AC2432" s="41" t="s">
        <v>15378</v>
      </c>
      <c r="AD2432" s="41" t="s">
        <v>15379</v>
      </c>
      <c r="AE2432" s="41">
        <v>1201.378</v>
      </c>
      <c r="AF2432" s="41">
        <v>-4.52133</v>
      </c>
      <c r="AG2432" s="42">
        <v>6.47E41</v>
      </c>
      <c r="AH2432" s="51">
        <v>0.46924</v>
      </c>
      <c r="AI2432" s="45" t="s">
        <v>15380</v>
      </c>
      <c r="AJ2432" s="40" t="s">
        <v>15381</v>
      </c>
      <c r="AK2432" s="41">
        <v>1436.0</v>
      </c>
      <c r="AL2432" s="40" t="s">
        <v>2224</v>
      </c>
      <c r="AM2432" s="40" t="s">
        <v>7285</v>
      </c>
      <c r="AN2432" s="40" t="s">
        <v>5643</v>
      </c>
      <c r="AO2432" s="40"/>
    </row>
    <row r="2433">
      <c r="A2433" s="41">
        <v>212.0</v>
      </c>
      <c r="B2433" s="42">
        <v>1.67E9</v>
      </c>
      <c r="C2433" s="42">
        <v>3356.0</v>
      </c>
      <c r="D2433" s="40" t="s">
        <v>1243</v>
      </c>
      <c r="E2433" s="41">
        <v>140.0</v>
      </c>
      <c r="F2433" s="41">
        <v>35.0</v>
      </c>
      <c r="G2433" s="41">
        <v>70.0</v>
      </c>
      <c r="H2433" s="41">
        <v>-3.07733</v>
      </c>
      <c r="I2433" s="41">
        <v>10000.0</v>
      </c>
      <c r="J2433" s="41">
        <v>5000.0</v>
      </c>
      <c r="K2433" s="41">
        <v>1200.0</v>
      </c>
      <c r="L2433" s="41">
        <v>600.0</v>
      </c>
      <c r="M2433" s="41">
        <v>100.0</v>
      </c>
      <c r="N2433" s="40" t="s">
        <v>207</v>
      </c>
      <c r="O2433" s="40" t="s">
        <v>1371</v>
      </c>
      <c r="P2433" s="40" t="s">
        <v>7310</v>
      </c>
      <c r="Q2433" s="40" t="s">
        <v>8686</v>
      </c>
      <c r="R2433" s="40" t="b">
        <v>0</v>
      </c>
      <c r="S2433" s="40" t="s">
        <v>12879</v>
      </c>
      <c r="T2433" s="40" t="s">
        <v>212</v>
      </c>
      <c r="U2433" s="41">
        <v>0.1</v>
      </c>
      <c r="V2433" s="41">
        <v>0.9</v>
      </c>
      <c r="W2433" s="41">
        <v>0.2</v>
      </c>
      <c r="X2433" s="41">
        <v>0.6</v>
      </c>
      <c r="Y2433" s="40" t="b">
        <v>0</v>
      </c>
      <c r="Z2433" s="40" t="b">
        <v>1</v>
      </c>
      <c r="AA2433" s="40" t="b">
        <v>0</v>
      </c>
      <c r="AB2433" s="40" t="b">
        <v>0</v>
      </c>
      <c r="AC2433" s="41" t="s">
        <v>15382</v>
      </c>
      <c r="AD2433" s="41" t="s">
        <v>15383</v>
      </c>
      <c r="AE2433" s="41">
        <v>1203.294</v>
      </c>
      <c r="AF2433" s="41">
        <v>-4.52199</v>
      </c>
      <c r="AG2433" s="42">
        <v>4.62E41</v>
      </c>
      <c r="AH2433" s="51">
        <v>0.469452</v>
      </c>
      <c r="AI2433" s="45" t="s">
        <v>15384</v>
      </c>
      <c r="AJ2433" s="40" t="s">
        <v>15385</v>
      </c>
      <c r="AK2433" s="41">
        <v>1138.0</v>
      </c>
      <c r="AL2433" s="40" t="s">
        <v>2224</v>
      </c>
      <c r="AM2433" s="40" t="s">
        <v>7285</v>
      </c>
      <c r="AN2433" s="40" t="s">
        <v>5643</v>
      </c>
      <c r="AO2433" s="44"/>
    </row>
    <row r="2434">
      <c r="A2434" s="41">
        <v>50.0</v>
      </c>
      <c r="B2434" s="42">
        <v>1.67E9</v>
      </c>
      <c r="C2434" s="42">
        <v>3356.0</v>
      </c>
      <c r="D2434" s="40" t="s">
        <v>1243</v>
      </c>
      <c r="E2434" s="41">
        <v>140.0</v>
      </c>
      <c r="F2434" s="41">
        <v>35.0</v>
      </c>
      <c r="G2434" s="41">
        <v>70.0</v>
      </c>
      <c r="H2434" s="41">
        <v>-3.07733</v>
      </c>
      <c r="I2434" s="41">
        <v>10000.0</v>
      </c>
      <c r="J2434" s="41">
        <v>5000.0</v>
      </c>
      <c r="K2434" s="41">
        <v>1200.0</v>
      </c>
      <c r="L2434" s="41">
        <v>600.0</v>
      </c>
      <c r="M2434" s="41">
        <v>30.0</v>
      </c>
      <c r="N2434" s="40" t="s">
        <v>207</v>
      </c>
      <c r="O2434" s="40" t="s">
        <v>208</v>
      </c>
      <c r="P2434" s="40" t="s">
        <v>7305</v>
      </c>
      <c r="Q2434" s="40" t="s">
        <v>8686</v>
      </c>
      <c r="R2434" s="40" t="b">
        <v>0</v>
      </c>
      <c r="S2434" s="40" t="s">
        <v>12879</v>
      </c>
      <c r="T2434" s="40" t="s">
        <v>212</v>
      </c>
      <c r="U2434" s="41">
        <v>0.1</v>
      </c>
      <c r="V2434" s="41">
        <v>0.9</v>
      </c>
      <c r="W2434" s="41">
        <v>0.2</v>
      </c>
      <c r="X2434" s="41">
        <v>0.6</v>
      </c>
      <c r="Y2434" s="40" t="b">
        <v>0</v>
      </c>
      <c r="Z2434" s="40" t="b">
        <v>1</v>
      </c>
      <c r="AA2434" s="40" t="b">
        <v>0</v>
      </c>
      <c r="AB2434" s="40" t="b">
        <v>0</v>
      </c>
      <c r="AC2434" s="41" t="s">
        <v>13576</v>
      </c>
      <c r="AD2434" s="41" t="s">
        <v>15386</v>
      </c>
      <c r="AE2434" s="41">
        <v>1056.727</v>
      </c>
      <c r="AF2434" s="41">
        <v>-4.52327</v>
      </c>
      <c r="AG2434" s="42">
        <v>6.96E41</v>
      </c>
      <c r="AH2434" s="51">
        <v>0.469871</v>
      </c>
      <c r="AI2434" s="45" t="s">
        <v>15387</v>
      </c>
      <c r="AJ2434" s="45">
        <v>6.96138491821558E251</v>
      </c>
      <c r="AK2434" s="41">
        <v>3934.0</v>
      </c>
      <c r="AL2434" s="40" t="s">
        <v>7372</v>
      </c>
      <c r="AM2434" s="40" t="s">
        <v>7285</v>
      </c>
      <c r="AN2434" s="40" t="s">
        <v>5643</v>
      </c>
      <c r="AO2434" s="44"/>
    </row>
    <row r="2435">
      <c r="A2435" s="41">
        <v>69.0</v>
      </c>
      <c r="B2435" s="42">
        <v>1.67E9</v>
      </c>
      <c r="C2435" s="42">
        <v>3356.0</v>
      </c>
      <c r="D2435" s="40" t="s">
        <v>1243</v>
      </c>
      <c r="E2435" s="41">
        <v>140.0</v>
      </c>
      <c r="F2435" s="41">
        <v>35.0</v>
      </c>
      <c r="G2435" s="41">
        <v>70.0</v>
      </c>
      <c r="H2435" s="41">
        <v>-3.07733</v>
      </c>
      <c r="I2435" s="41">
        <v>10000.0</v>
      </c>
      <c r="J2435" s="41">
        <v>5000.0</v>
      </c>
      <c r="K2435" s="41">
        <v>1200.0</v>
      </c>
      <c r="L2435" s="41">
        <v>600.0</v>
      </c>
      <c r="M2435" s="41">
        <v>30.0</v>
      </c>
      <c r="N2435" s="40" t="s">
        <v>207</v>
      </c>
      <c r="O2435" s="40" t="s">
        <v>208</v>
      </c>
      <c r="P2435" s="40" t="s">
        <v>1372</v>
      </c>
      <c r="Q2435" s="40" t="s">
        <v>8686</v>
      </c>
      <c r="R2435" s="40" t="b">
        <v>0</v>
      </c>
      <c r="S2435" s="40" t="s">
        <v>12879</v>
      </c>
      <c r="T2435" s="40" t="s">
        <v>212</v>
      </c>
      <c r="U2435" s="41">
        <v>0.1</v>
      </c>
      <c r="V2435" s="41">
        <v>0.9</v>
      </c>
      <c r="W2435" s="41">
        <v>0.3</v>
      </c>
      <c r="X2435" s="41">
        <v>0.4</v>
      </c>
      <c r="Y2435" s="40" t="b">
        <v>0</v>
      </c>
      <c r="Z2435" s="40" t="b">
        <v>1</v>
      </c>
      <c r="AA2435" s="40" t="b">
        <v>0</v>
      </c>
      <c r="AB2435" s="40" t="b">
        <v>0</v>
      </c>
      <c r="AC2435" s="41" t="s">
        <v>15388</v>
      </c>
      <c r="AD2435" s="41" t="s">
        <v>15389</v>
      </c>
      <c r="AE2435" s="41">
        <v>871.3681</v>
      </c>
      <c r="AF2435" s="41">
        <v>-4.52453</v>
      </c>
      <c r="AG2435" s="42">
        <v>1.39E42</v>
      </c>
      <c r="AH2435" s="51">
        <v>0.47028</v>
      </c>
      <c r="AI2435" s="45" t="s">
        <v>15390</v>
      </c>
      <c r="AJ2435" s="40" t="s">
        <v>15391</v>
      </c>
      <c r="AK2435" s="41">
        <v>4705.0</v>
      </c>
      <c r="AL2435" s="40" t="s">
        <v>7372</v>
      </c>
      <c r="AM2435" s="40" t="s">
        <v>7285</v>
      </c>
      <c r="AN2435" s="40" t="s">
        <v>5643</v>
      </c>
      <c r="AO2435" s="40"/>
    </row>
    <row r="2436">
      <c r="A2436" s="41">
        <v>123.0</v>
      </c>
      <c r="B2436" s="42">
        <v>1.67E9</v>
      </c>
      <c r="C2436" s="41">
        <v>3356.0</v>
      </c>
      <c r="D2436" s="40" t="s">
        <v>1243</v>
      </c>
      <c r="E2436" s="41">
        <v>140.0</v>
      </c>
      <c r="F2436" s="41">
        <v>35.0</v>
      </c>
      <c r="G2436" s="41">
        <v>70.0</v>
      </c>
      <c r="H2436" s="41">
        <v>-3.07733</v>
      </c>
      <c r="I2436" s="41">
        <v>10000.0</v>
      </c>
      <c r="J2436" s="41">
        <v>5000.0</v>
      </c>
      <c r="K2436" s="41">
        <v>1200.0</v>
      </c>
      <c r="L2436" s="41">
        <v>600.0</v>
      </c>
      <c r="M2436" s="41">
        <v>50.0</v>
      </c>
      <c r="N2436" s="40" t="s">
        <v>207</v>
      </c>
      <c r="O2436" s="40" t="s">
        <v>208</v>
      </c>
      <c r="P2436" s="40" t="s">
        <v>7310</v>
      </c>
      <c r="Q2436" s="40" t="s">
        <v>8686</v>
      </c>
      <c r="R2436" s="40" t="b">
        <v>0</v>
      </c>
      <c r="S2436" s="40" t="s">
        <v>12879</v>
      </c>
      <c r="T2436" s="40" t="s">
        <v>212</v>
      </c>
      <c r="U2436" s="41">
        <v>0.1</v>
      </c>
      <c r="V2436" s="41">
        <v>0.9</v>
      </c>
      <c r="W2436" s="41">
        <v>0.3</v>
      </c>
      <c r="X2436" s="41">
        <v>0.4</v>
      </c>
      <c r="Y2436" s="40" t="b">
        <v>0</v>
      </c>
      <c r="Z2436" s="40" t="b">
        <v>1</v>
      </c>
      <c r="AA2436" s="40" t="b">
        <v>0</v>
      </c>
      <c r="AB2436" s="40" t="b">
        <v>0</v>
      </c>
      <c r="AC2436" s="41" t="s">
        <v>15392</v>
      </c>
      <c r="AD2436" s="41" t="s">
        <v>5030</v>
      </c>
      <c r="AE2436" s="41">
        <v>1169.876</v>
      </c>
      <c r="AF2436" s="41">
        <v>-4.5246</v>
      </c>
      <c r="AG2436" s="42">
        <v>1.13E42</v>
      </c>
      <c r="AH2436" s="51">
        <v>0.470303</v>
      </c>
      <c r="AI2436" s="40" t="s">
        <v>15393</v>
      </c>
      <c r="AJ2436" s="40" t="s">
        <v>15394</v>
      </c>
      <c r="AK2436" s="41">
        <v>2961.0</v>
      </c>
      <c r="AL2436" s="40" t="s">
        <v>7372</v>
      </c>
      <c r="AM2436" s="40" t="s">
        <v>7285</v>
      </c>
      <c r="AN2436" s="40" t="s">
        <v>5643</v>
      </c>
      <c r="AO2436" s="40"/>
    </row>
    <row r="2437">
      <c r="A2437" s="41">
        <v>102.0</v>
      </c>
      <c r="B2437" s="42">
        <v>1.67E9</v>
      </c>
      <c r="C2437" s="41">
        <v>3356.0</v>
      </c>
      <c r="D2437" s="40" t="s">
        <v>1243</v>
      </c>
      <c r="E2437" s="41">
        <v>140.0</v>
      </c>
      <c r="F2437" s="41">
        <v>35.0</v>
      </c>
      <c r="G2437" s="41">
        <v>70.0</v>
      </c>
      <c r="H2437" s="41">
        <v>-3.07733</v>
      </c>
      <c r="I2437" s="41">
        <v>10000.0</v>
      </c>
      <c r="J2437" s="41">
        <v>5000.0</v>
      </c>
      <c r="K2437" s="41">
        <v>1200.0</v>
      </c>
      <c r="L2437" s="41">
        <v>600.0</v>
      </c>
      <c r="M2437" s="41">
        <v>50.0</v>
      </c>
      <c r="N2437" s="40" t="s">
        <v>207</v>
      </c>
      <c r="O2437" s="40" t="s">
        <v>208</v>
      </c>
      <c r="P2437" s="40" t="s">
        <v>209</v>
      </c>
      <c r="Q2437" s="40" t="s">
        <v>8686</v>
      </c>
      <c r="R2437" s="40" t="b">
        <v>0</v>
      </c>
      <c r="S2437" s="40" t="s">
        <v>12879</v>
      </c>
      <c r="T2437" s="40" t="s">
        <v>212</v>
      </c>
      <c r="U2437" s="41">
        <v>0.1</v>
      </c>
      <c r="V2437" s="41">
        <v>0.9</v>
      </c>
      <c r="W2437" s="41">
        <v>0.2</v>
      </c>
      <c r="X2437" s="41">
        <v>0.4</v>
      </c>
      <c r="Y2437" s="40" t="b">
        <v>0</v>
      </c>
      <c r="Z2437" s="40" t="b">
        <v>1</v>
      </c>
      <c r="AA2437" s="40" t="b">
        <v>0</v>
      </c>
      <c r="AB2437" s="40" t="b">
        <v>0</v>
      </c>
      <c r="AC2437" s="41" t="s">
        <v>15395</v>
      </c>
      <c r="AD2437" s="41" t="s">
        <v>15396</v>
      </c>
      <c r="AE2437" s="41">
        <v>1050.238</v>
      </c>
      <c r="AF2437" s="41">
        <v>-4.52483</v>
      </c>
      <c r="AG2437" s="42">
        <v>1.35E42</v>
      </c>
      <c r="AH2437" s="51">
        <v>0.470378</v>
      </c>
      <c r="AI2437" s="40" t="s">
        <v>15397</v>
      </c>
      <c r="AJ2437" s="40" t="s">
        <v>15398</v>
      </c>
      <c r="AK2437" s="41">
        <v>3461.0</v>
      </c>
      <c r="AL2437" s="40" t="s">
        <v>7372</v>
      </c>
      <c r="AM2437" s="40" t="s">
        <v>7285</v>
      </c>
      <c r="AN2437" s="40" t="s">
        <v>5643</v>
      </c>
      <c r="AO2437" s="44"/>
    </row>
    <row r="2438">
      <c r="A2438" s="41">
        <v>156.0</v>
      </c>
      <c r="B2438" s="42">
        <v>1.67E9</v>
      </c>
      <c r="C2438" s="42">
        <v>3356.0</v>
      </c>
      <c r="D2438" s="40" t="s">
        <v>1243</v>
      </c>
      <c r="E2438" s="41">
        <v>140.0</v>
      </c>
      <c r="F2438" s="41">
        <v>35.0</v>
      </c>
      <c r="G2438" s="41">
        <v>70.0</v>
      </c>
      <c r="H2438" s="41">
        <v>-3.07733</v>
      </c>
      <c r="I2438" s="41">
        <v>10000.0</v>
      </c>
      <c r="J2438" s="41">
        <v>5000.0</v>
      </c>
      <c r="K2438" s="41">
        <v>1200.0</v>
      </c>
      <c r="L2438" s="41">
        <v>600.0</v>
      </c>
      <c r="M2438" s="41">
        <v>50.0</v>
      </c>
      <c r="N2438" s="40" t="s">
        <v>207</v>
      </c>
      <c r="O2438" s="40" t="s">
        <v>1371</v>
      </c>
      <c r="P2438" s="40" t="s">
        <v>1372</v>
      </c>
      <c r="Q2438" s="40" t="s">
        <v>8686</v>
      </c>
      <c r="R2438" s="40" t="b">
        <v>0</v>
      </c>
      <c r="S2438" s="40" t="s">
        <v>12879</v>
      </c>
      <c r="T2438" s="40" t="s">
        <v>212</v>
      </c>
      <c r="U2438" s="41">
        <v>0.1</v>
      </c>
      <c r="V2438" s="41">
        <v>0.9</v>
      </c>
      <c r="W2438" s="41">
        <v>0.2</v>
      </c>
      <c r="X2438" s="41">
        <v>0.4</v>
      </c>
      <c r="Y2438" s="40" t="b">
        <v>0</v>
      </c>
      <c r="Z2438" s="40" t="b">
        <v>1</v>
      </c>
      <c r="AA2438" s="40" t="b">
        <v>0</v>
      </c>
      <c r="AB2438" s="40" t="b">
        <v>0</v>
      </c>
      <c r="AC2438" s="41" t="s">
        <v>15399</v>
      </c>
      <c r="AD2438" s="41" t="s">
        <v>15400</v>
      </c>
      <c r="AE2438" s="41">
        <v>966.5387</v>
      </c>
      <c r="AF2438" s="41">
        <v>-4.52763</v>
      </c>
      <c r="AG2438" s="42">
        <v>1.55E41</v>
      </c>
      <c r="AH2438" s="51">
        <v>0.471287</v>
      </c>
      <c r="AI2438" s="45" t="s">
        <v>15401</v>
      </c>
      <c r="AJ2438" s="40" t="s">
        <v>15402</v>
      </c>
      <c r="AK2438" s="41">
        <v>3402.0</v>
      </c>
      <c r="AL2438" s="40" t="s">
        <v>7372</v>
      </c>
      <c r="AM2438" s="40" t="s">
        <v>7285</v>
      </c>
      <c r="AN2438" s="40" t="s">
        <v>5643</v>
      </c>
      <c r="AO2438" s="44"/>
    </row>
    <row r="2439">
      <c r="A2439" s="41">
        <v>189.0</v>
      </c>
      <c r="B2439" s="42">
        <v>1.67E9</v>
      </c>
      <c r="C2439" s="42">
        <v>3356.0</v>
      </c>
      <c r="D2439" s="40" t="s">
        <v>1243</v>
      </c>
      <c r="E2439" s="41">
        <v>140.0</v>
      </c>
      <c r="F2439" s="41">
        <v>35.0</v>
      </c>
      <c r="G2439" s="41">
        <v>70.0</v>
      </c>
      <c r="H2439" s="41">
        <v>-3.07733</v>
      </c>
      <c r="I2439" s="41">
        <v>10000.0</v>
      </c>
      <c r="J2439" s="41">
        <v>5000.0</v>
      </c>
      <c r="K2439" s="41">
        <v>1200.0</v>
      </c>
      <c r="L2439" s="41">
        <v>600.0</v>
      </c>
      <c r="M2439" s="41">
        <v>100.0</v>
      </c>
      <c r="N2439" s="40" t="s">
        <v>207</v>
      </c>
      <c r="O2439" s="40" t="s">
        <v>1371</v>
      </c>
      <c r="P2439" s="40" t="s">
        <v>209</v>
      </c>
      <c r="Q2439" s="40" t="s">
        <v>8686</v>
      </c>
      <c r="R2439" s="40" t="b">
        <v>0</v>
      </c>
      <c r="S2439" s="40" t="s">
        <v>12879</v>
      </c>
      <c r="T2439" s="40" t="s">
        <v>212</v>
      </c>
      <c r="U2439" s="41">
        <v>0.1</v>
      </c>
      <c r="V2439" s="41">
        <v>0.9</v>
      </c>
      <c r="W2439" s="41">
        <v>0.1</v>
      </c>
      <c r="X2439" s="41">
        <v>0.4</v>
      </c>
      <c r="Y2439" s="40" t="b">
        <v>0</v>
      </c>
      <c r="Z2439" s="40" t="b">
        <v>1</v>
      </c>
      <c r="AA2439" s="40" t="b">
        <v>0</v>
      </c>
      <c r="AB2439" s="40" t="b">
        <v>0</v>
      </c>
      <c r="AC2439" s="41" t="s">
        <v>15403</v>
      </c>
      <c r="AD2439" s="41" t="s">
        <v>15404</v>
      </c>
      <c r="AE2439" s="41">
        <v>1202.642</v>
      </c>
      <c r="AF2439" s="41">
        <v>-4.5315</v>
      </c>
      <c r="AG2439" s="42">
        <v>1.04E42</v>
      </c>
      <c r="AH2439" s="51">
        <v>0.472543</v>
      </c>
      <c r="AI2439" s="45" t="s">
        <v>15405</v>
      </c>
      <c r="AJ2439" s="40" t="s">
        <v>15406</v>
      </c>
      <c r="AK2439" s="41">
        <v>2091.0</v>
      </c>
      <c r="AL2439" s="40" t="s">
        <v>2224</v>
      </c>
      <c r="AM2439" s="40" t="s">
        <v>7285</v>
      </c>
      <c r="AN2439" s="40" t="s">
        <v>5643</v>
      </c>
      <c r="AO2439" s="44"/>
    </row>
    <row r="2440">
      <c r="A2440" s="41">
        <v>36.0</v>
      </c>
      <c r="B2440" s="42">
        <v>1.67E9</v>
      </c>
      <c r="C2440" s="42">
        <v>3356.0</v>
      </c>
      <c r="D2440" s="40" t="s">
        <v>1243</v>
      </c>
      <c r="E2440" s="41">
        <v>140.0</v>
      </c>
      <c r="F2440" s="41">
        <v>35.0</v>
      </c>
      <c r="G2440" s="41">
        <v>70.0</v>
      </c>
      <c r="H2440" s="41">
        <v>-3.07733</v>
      </c>
      <c r="I2440" s="41">
        <v>10000.0</v>
      </c>
      <c r="J2440" s="41">
        <v>5000.0</v>
      </c>
      <c r="K2440" s="41">
        <v>1200.0</v>
      </c>
      <c r="L2440" s="41">
        <v>600.0</v>
      </c>
      <c r="M2440" s="41">
        <v>30.0</v>
      </c>
      <c r="N2440" s="40" t="s">
        <v>207</v>
      </c>
      <c r="O2440" s="40" t="s">
        <v>1371</v>
      </c>
      <c r="P2440" s="40" t="s">
        <v>7305</v>
      </c>
      <c r="Q2440" s="40" t="s">
        <v>8686</v>
      </c>
      <c r="R2440" s="40" t="b">
        <v>0</v>
      </c>
      <c r="S2440" s="40" t="s">
        <v>211</v>
      </c>
      <c r="T2440" s="40" t="s">
        <v>212</v>
      </c>
      <c r="U2440" s="41">
        <v>0.1</v>
      </c>
      <c r="V2440" s="41">
        <v>0.9</v>
      </c>
      <c r="W2440" s="41">
        <v>0.1</v>
      </c>
      <c r="X2440" s="41">
        <v>0.4</v>
      </c>
      <c r="Y2440" s="40" t="b">
        <v>0</v>
      </c>
      <c r="Z2440" s="40" t="b">
        <v>1</v>
      </c>
      <c r="AA2440" s="40" t="b">
        <v>0</v>
      </c>
      <c r="AB2440" s="40" t="b">
        <v>0</v>
      </c>
      <c r="AC2440" s="41" t="s">
        <v>15407</v>
      </c>
      <c r="AD2440" s="41" t="s">
        <v>15408</v>
      </c>
      <c r="AE2440" s="41">
        <v>1202.953</v>
      </c>
      <c r="AF2440" s="41">
        <v>-4.53154</v>
      </c>
      <c r="AG2440" s="42">
        <v>1.34E42</v>
      </c>
      <c r="AH2440" s="51">
        <v>0.472557</v>
      </c>
      <c r="AI2440" s="45" t="s">
        <v>15409</v>
      </c>
      <c r="AJ2440" s="44" t="s">
        <v>397</v>
      </c>
      <c r="AK2440" s="41">
        <v>7081.0</v>
      </c>
      <c r="AL2440" s="40" t="s">
        <v>2224</v>
      </c>
      <c r="AM2440" s="40" t="s">
        <v>7285</v>
      </c>
      <c r="AN2440" s="40" t="s">
        <v>5643</v>
      </c>
      <c r="AO2440" s="44"/>
    </row>
    <row r="2441">
      <c r="A2441" s="41">
        <v>140.0</v>
      </c>
      <c r="B2441" s="42">
        <v>1.67E9</v>
      </c>
      <c r="C2441" s="42">
        <v>3356.0</v>
      </c>
      <c r="D2441" s="40" t="s">
        <v>1243</v>
      </c>
      <c r="E2441" s="41">
        <v>140.0</v>
      </c>
      <c r="F2441" s="41">
        <v>35.0</v>
      </c>
      <c r="G2441" s="41">
        <v>70.0</v>
      </c>
      <c r="H2441" s="41">
        <v>-3.07733</v>
      </c>
      <c r="I2441" s="41">
        <v>10000.0</v>
      </c>
      <c r="J2441" s="41">
        <v>5000.0</v>
      </c>
      <c r="K2441" s="41">
        <v>1200.0</v>
      </c>
      <c r="L2441" s="41">
        <v>600.0</v>
      </c>
      <c r="M2441" s="41">
        <v>50.0</v>
      </c>
      <c r="N2441" s="40" t="s">
        <v>207</v>
      </c>
      <c r="O2441" s="40" t="s">
        <v>1371</v>
      </c>
      <c r="P2441" s="40" t="s">
        <v>7305</v>
      </c>
      <c r="Q2441" s="40" t="s">
        <v>8686</v>
      </c>
      <c r="R2441" s="40" t="b">
        <v>0</v>
      </c>
      <c r="S2441" s="40" t="s">
        <v>12879</v>
      </c>
      <c r="T2441" s="40" t="s">
        <v>212</v>
      </c>
      <c r="U2441" s="41">
        <v>0.1</v>
      </c>
      <c r="V2441" s="41">
        <v>0.9</v>
      </c>
      <c r="W2441" s="41">
        <v>0.2</v>
      </c>
      <c r="X2441" s="41">
        <v>0.6</v>
      </c>
      <c r="Y2441" s="40" t="b">
        <v>0</v>
      </c>
      <c r="Z2441" s="40" t="b">
        <v>1</v>
      </c>
      <c r="AA2441" s="40" t="b">
        <v>0</v>
      </c>
      <c r="AB2441" s="40" t="b">
        <v>0</v>
      </c>
      <c r="AC2441" s="41" t="s">
        <v>15410</v>
      </c>
      <c r="AD2441" s="41" t="s">
        <v>15411</v>
      </c>
      <c r="AE2441" s="41">
        <v>658.8273</v>
      </c>
      <c r="AF2441" s="41">
        <v>-4.53176</v>
      </c>
      <c r="AG2441" s="42">
        <v>7.87E40</v>
      </c>
      <c r="AH2441" s="51">
        <v>0.47263</v>
      </c>
      <c r="AI2441" s="45" t="s">
        <v>15412</v>
      </c>
      <c r="AJ2441" s="40" t="s">
        <v>15413</v>
      </c>
      <c r="AK2441" s="41">
        <v>1505.0</v>
      </c>
      <c r="AL2441" s="40" t="s">
        <v>7372</v>
      </c>
      <c r="AM2441" s="40" t="s">
        <v>7285</v>
      </c>
      <c r="AN2441" s="40" t="s">
        <v>5643</v>
      </c>
      <c r="AO2441" s="40"/>
    </row>
    <row r="2442">
      <c r="A2442" s="41">
        <v>185.0</v>
      </c>
      <c r="B2442" s="42">
        <v>1.67E9</v>
      </c>
      <c r="C2442" s="42">
        <v>3356.0</v>
      </c>
      <c r="D2442" s="40" t="s">
        <v>1243</v>
      </c>
      <c r="E2442" s="41">
        <v>140.0</v>
      </c>
      <c r="F2442" s="41">
        <v>35.0</v>
      </c>
      <c r="G2442" s="41">
        <v>70.0</v>
      </c>
      <c r="H2442" s="41">
        <v>-3.07733</v>
      </c>
      <c r="I2442" s="41">
        <v>10000.0</v>
      </c>
      <c r="J2442" s="41">
        <v>5000.0</v>
      </c>
      <c r="K2442" s="41">
        <v>1200.0</v>
      </c>
      <c r="L2442" s="41">
        <v>600.0</v>
      </c>
      <c r="M2442" s="41">
        <v>100.0</v>
      </c>
      <c r="N2442" s="40" t="s">
        <v>207</v>
      </c>
      <c r="O2442" s="40" t="s">
        <v>1371</v>
      </c>
      <c r="P2442" s="40" t="s">
        <v>209</v>
      </c>
      <c r="Q2442" s="40" t="s">
        <v>8686</v>
      </c>
      <c r="R2442" s="40" t="b">
        <v>0</v>
      </c>
      <c r="S2442" s="40" t="s">
        <v>211</v>
      </c>
      <c r="T2442" s="40" t="s">
        <v>212</v>
      </c>
      <c r="U2442" s="41">
        <v>0.1</v>
      </c>
      <c r="V2442" s="41">
        <v>0.9</v>
      </c>
      <c r="W2442" s="41">
        <v>0.2</v>
      </c>
      <c r="X2442" s="41">
        <v>0.6</v>
      </c>
      <c r="Y2442" s="40" t="b">
        <v>0</v>
      </c>
      <c r="Z2442" s="40" t="b">
        <v>1</v>
      </c>
      <c r="AA2442" s="40" t="b">
        <v>0</v>
      </c>
      <c r="AB2442" s="40" t="b">
        <v>0</v>
      </c>
      <c r="AC2442" s="41" t="s">
        <v>15414</v>
      </c>
      <c r="AD2442" s="41" t="s">
        <v>15415</v>
      </c>
      <c r="AE2442" s="41">
        <v>875.2433</v>
      </c>
      <c r="AF2442" s="41">
        <v>-4.53189</v>
      </c>
      <c r="AG2442" s="42">
        <v>1.39E42</v>
      </c>
      <c r="AH2442" s="51">
        <v>0.472671</v>
      </c>
      <c r="AI2442" s="45" t="s">
        <v>15416</v>
      </c>
      <c r="AJ2442" s="40" t="s">
        <v>15417</v>
      </c>
      <c r="AK2442" s="41">
        <v>1028.0</v>
      </c>
      <c r="AL2442" s="40" t="s">
        <v>7372</v>
      </c>
      <c r="AM2442" s="40" t="s">
        <v>7285</v>
      </c>
      <c r="AN2442" s="40" t="s">
        <v>5643</v>
      </c>
      <c r="AO2442" s="44"/>
    </row>
    <row r="2443">
      <c r="A2443" s="41">
        <v>257.0</v>
      </c>
      <c r="B2443" s="42">
        <v>1.67E9</v>
      </c>
      <c r="C2443" s="41">
        <v>3356.0</v>
      </c>
      <c r="D2443" s="40" t="s">
        <v>1243</v>
      </c>
      <c r="E2443" s="41">
        <v>140.0</v>
      </c>
      <c r="F2443" s="41">
        <v>35.0</v>
      </c>
      <c r="G2443" s="41">
        <v>70.0</v>
      </c>
      <c r="H2443" s="41">
        <v>-3.07733</v>
      </c>
      <c r="I2443" s="41">
        <v>10000.0</v>
      </c>
      <c r="J2443" s="41">
        <v>5000.0</v>
      </c>
      <c r="K2443" s="41">
        <v>1200.0</v>
      </c>
      <c r="L2443" s="41">
        <v>600.0</v>
      </c>
      <c r="M2443" s="41">
        <v>100.0</v>
      </c>
      <c r="N2443" s="40" t="s">
        <v>207</v>
      </c>
      <c r="O2443" s="40" t="s">
        <v>208</v>
      </c>
      <c r="P2443" s="40" t="s">
        <v>212</v>
      </c>
      <c r="Q2443" s="40" t="s">
        <v>8686</v>
      </c>
      <c r="R2443" s="40" t="b">
        <v>0</v>
      </c>
      <c r="S2443" s="40" t="s">
        <v>211</v>
      </c>
      <c r="T2443" s="40" t="s">
        <v>212</v>
      </c>
      <c r="U2443" s="41">
        <v>0.1</v>
      </c>
      <c r="V2443" s="41">
        <v>0.9</v>
      </c>
      <c r="W2443" s="41">
        <v>0.2</v>
      </c>
      <c r="X2443" s="41">
        <v>0.6</v>
      </c>
      <c r="Y2443" s="40" t="b">
        <v>0</v>
      </c>
      <c r="Z2443" s="40" t="b">
        <v>1</v>
      </c>
      <c r="AA2443" s="40" t="b">
        <v>0</v>
      </c>
      <c r="AB2443" s="40" t="b">
        <v>0</v>
      </c>
      <c r="AC2443" s="41" t="s">
        <v>15418</v>
      </c>
      <c r="AD2443" s="41" t="s">
        <v>15419</v>
      </c>
      <c r="AE2443" s="41">
        <v>881.1301</v>
      </c>
      <c r="AF2443" s="41">
        <v>-4.53546</v>
      </c>
      <c r="AG2443" s="42">
        <v>6.97E41</v>
      </c>
      <c r="AH2443" s="51">
        <v>0.47383</v>
      </c>
      <c r="AI2443" s="40" t="s">
        <v>15420</v>
      </c>
      <c r="AJ2443" s="40" t="s">
        <v>15421</v>
      </c>
      <c r="AK2443" s="41">
        <v>2864.0</v>
      </c>
      <c r="AL2443" s="40" t="s">
        <v>7372</v>
      </c>
      <c r="AM2443" s="40" t="s">
        <v>7285</v>
      </c>
      <c r="AN2443" s="40" t="s">
        <v>5627</v>
      </c>
      <c r="AO2443" s="44"/>
    </row>
    <row r="2444">
      <c r="A2444" s="41">
        <v>242.0</v>
      </c>
      <c r="B2444" s="42">
        <v>1.67E9</v>
      </c>
      <c r="C2444" s="42">
        <v>3356.0</v>
      </c>
      <c r="D2444" s="40" t="s">
        <v>1243</v>
      </c>
      <c r="E2444" s="41">
        <v>140.0</v>
      </c>
      <c r="F2444" s="41">
        <v>35.0</v>
      </c>
      <c r="G2444" s="41">
        <v>70.0</v>
      </c>
      <c r="H2444" s="41">
        <v>-3.07733</v>
      </c>
      <c r="I2444" s="41">
        <v>10000.0</v>
      </c>
      <c r="J2444" s="41">
        <v>5000.0</v>
      </c>
      <c r="K2444" s="41">
        <v>1200.0</v>
      </c>
      <c r="L2444" s="41">
        <v>600.0</v>
      </c>
      <c r="M2444" s="41">
        <v>100.0</v>
      </c>
      <c r="N2444" s="40" t="s">
        <v>207</v>
      </c>
      <c r="O2444" s="40" t="s">
        <v>1371</v>
      </c>
      <c r="P2444" s="40" t="s">
        <v>1372</v>
      </c>
      <c r="Q2444" s="40" t="s">
        <v>8686</v>
      </c>
      <c r="R2444" s="40" t="b">
        <v>0</v>
      </c>
      <c r="S2444" s="40" t="s">
        <v>211</v>
      </c>
      <c r="T2444" s="40" t="s">
        <v>212</v>
      </c>
      <c r="U2444" s="41">
        <v>0.1</v>
      </c>
      <c r="V2444" s="41">
        <v>0.9</v>
      </c>
      <c r="W2444" s="41">
        <v>0.3</v>
      </c>
      <c r="X2444" s="41">
        <v>0.6</v>
      </c>
      <c r="Y2444" s="40" t="b">
        <v>0</v>
      </c>
      <c r="Z2444" s="40" t="b">
        <v>1</v>
      </c>
      <c r="AA2444" s="40" t="b">
        <v>0</v>
      </c>
      <c r="AB2444" s="40" t="b">
        <v>0</v>
      </c>
      <c r="AC2444" s="41" t="s">
        <v>15422</v>
      </c>
      <c r="AD2444" s="41" t="s">
        <v>15423</v>
      </c>
      <c r="AE2444" s="41">
        <v>1203.298</v>
      </c>
      <c r="AF2444" s="41">
        <v>-4.53646</v>
      </c>
      <c r="AG2444" s="42">
        <v>1.39E42</v>
      </c>
      <c r="AH2444" s="51">
        <v>0.474157</v>
      </c>
      <c r="AI2444" s="45" t="s">
        <v>15424</v>
      </c>
      <c r="AJ2444" s="40" t="s">
        <v>15425</v>
      </c>
      <c r="AK2444" s="41">
        <v>1437.0</v>
      </c>
      <c r="AL2444" s="40" t="s">
        <v>2224</v>
      </c>
      <c r="AM2444" s="40" t="s">
        <v>7285</v>
      </c>
      <c r="AN2444" s="40" t="s">
        <v>5643</v>
      </c>
      <c r="AO2444" s="44"/>
    </row>
    <row r="2445">
      <c r="A2445" s="41">
        <v>125.0</v>
      </c>
      <c r="B2445" s="42">
        <v>1.67E9</v>
      </c>
      <c r="C2445" s="41">
        <v>3356.0</v>
      </c>
      <c r="D2445" s="40" t="s">
        <v>1243</v>
      </c>
      <c r="E2445" s="41">
        <v>140.0</v>
      </c>
      <c r="F2445" s="41">
        <v>35.0</v>
      </c>
      <c r="G2445" s="41">
        <v>70.0</v>
      </c>
      <c r="H2445" s="41">
        <v>-3.07733</v>
      </c>
      <c r="I2445" s="41">
        <v>10000.0</v>
      </c>
      <c r="J2445" s="41">
        <v>5000.0</v>
      </c>
      <c r="K2445" s="41">
        <v>1200.0</v>
      </c>
      <c r="L2445" s="41">
        <v>600.0</v>
      </c>
      <c r="M2445" s="41">
        <v>50.0</v>
      </c>
      <c r="N2445" s="40" t="s">
        <v>207</v>
      </c>
      <c r="O2445" s="40" t="s">
        <v>208</v>
      </c>
      <c r="P2445" s="40" t="s">
        <v>7310</v>
      </c>
      <c r="Q2445" s="40" t="s">
        <v>8686</v>
      </c>
      <c r="R2445" s="40" t="b">
        <v>0</v>
      </c>
      <c r="S2445" s="40" t="s">
        <v>12879</v>
      </c>
      <c r="T2445" s="40" t="s">
        <v>212</v>
      </c>
      <c r="U2445" s="41">
        <v>0.1</v>
      </c>
      <c r="V2445" s="41">
        <v>0.9</v>
      </c>
      <c r="W2445" s="41">
        <v>0.3</v>
      </c>
      <c r="X2445" s="41">
        <v>0.6</v>
      </c>
      <c r="Y2445" s="40" t="b">
        <v>0</v>
      </c>
      <c r="Z2445" s="40" t="b">
        <v>1</v>
      </c>
      <c r="AA2445" s="40" t="b">
        <v>0</v>
      </c>
      <c r="AB2445" s="40" t="b">
        <v>0</v>
      </c>
      <c r="AC2445" s="41" t="s">
        <v>15426</v>
      </c>
      <c r="AD2445" s="41" t="s">
        <v>15427</v>
      </c>
      <c r="AE2445" s="41">
        <v>1081.66</v>
      </c>
      <c r="AF2445" s="41">
        <v>-4.53998</v>
      </c>
      <c r="AG2445" s="42">
        <v>9.91E41</v>
      </c>
      <c r="AH2445" s="51">
        <v>0.4753</v>
      </c>
      <c r="AI2445" s="40" t="s">
        <v>15428</v>
      </c>
      <c r="AJ2445" s="40" t="s">
        <v>15429</v>
      </c>
      <c r="AK2445" s="41">
        <v>1954.0</v>
      </c>
      <c r="AL2445" s="40" t="s">
        <v>7372</v>
      </c>
      <c r="AM2445" s="40" t="s">
        <v>7285</v>
      </c>
      <c r="AN2445" s="40" t="s">
        <v>5643</v>
      </c>
      <c r="AO2445" s="44"/>
    </row>
    <row r="2446">
      <c r="A2446" s="41">
        <v>212.0</v>
      </c>
      <c r="B2446" s="42">
        <v>1.67E9</v>
      </c>
      <c r="C2446" s="41">
        <v>3356.0</v>
      </c>
      <c r="D2446" s="40" t="s">
        <v>1243</v>
      </c>
      <c r="E2446" s="41">
        <v>140.0</v>
      </c>
      <c r="F2446" s="41">
        <v>35.0</v>
      </c>
      <c r="G2446" s="41">
        <v>70.0</v>
      </c>
      <c r="H2446" s="41">
        <v>-3.07733</v>
      </c>
      <c r="I2446" s="41">
        <v>10000.0</v>
      </c>
      <c r="J2446" s="41">
        <v>5000.0</v>
      </c>
      <c r="K2446" s="41">
        <v>1200.0</v>
      </c>
      <c r="L2446" s="41">
        <v>600.0</v>
      </c>
      <c r="M2446" s="41">
        <v>100.0</v>
      </c>
      <c r="N2446" s="40" t="s">
        <v>207</v>
      </c>
      <c r="O2446" s="40" t="s">
        <v>208</v>
      </c>
      <c r="P2446" s="40" t="s">
        <v>7310</v>
      </c>
      <c r="Q2446" s="40" t="s">
        <v>8686</v>
      </c>
      <c r="R2446" s="40" t="b">
        <v>0</v>
      </c>
      <c r="S2446" s="40" t="s">
        <v>12879</v>
      </c>
      <c r="T2446" s="40" t="s">
        <v>212</v>
      </c>
      <c r="U2446" s="41">
        <v>0.1</v>
      </c>
      <c r="V2446" s="41">
        <v>0.9</v>
      </c>
      <c r="W2446" s="41">
        <v>0.2</v>
      </c>
      <c r="X2446" s="41">
        <v>0.6</v>
      </c>
      <c r="Y2446" s="40" t="b">
        <v>0</v>
      </c>
      <c r="Z2446" s="40" t="b">
        <v>1</v>
      </c>
      <c r="AA2446" s="40" t="b">
        <v>0</v>
      </c>
      <c r="AB2446" s="40" t="b">
        <v>0</v>
      </c>
      <c r="AC2446" s="41" t="s">
        <v>15430</v>
      </c>
      <c r="AD2446" s="41" t="s">
        <v>15431</v>
      </c>
      <c r="AE2446" s="41">
        <v>1201.389</v>
      </c>
      <c r="AF2446" s="41">
        <v>-4.54276</v>
      </c>
      <c r="AG2446" s="42">
        <v>1.04E42</v>
      </c>
      <c r="AH2446" s="51">
        <v>0.476202</v>
      </c>
      <c r="AI2446" s="40" t="s">
        <v>15432</v>
      </c>
      <c r="AJ2446" s="40" t="s">
        <v>15433</v>
      </c>
      <c r="AK2446" s="41">
        <v>2664.0</v>
      </c>
      <c r="AL2446" s="40" t="s">
        <v>2224</v>
      </c>
      <c r="AM2446" s="40" t="s">
        <v>7285</v>
      </c>
      <c r="AN2446" s="40" t="s">
        <v>5627</v>
      </c>
      <c r="AO2446" s="40"/>
    </row>
    <row r="2447">
      <c r="A2447" s="41">
        <v>180.0</v>
      </c>
      <c r="B2447" s="42">
        <v>1.67E9</v>
      </c>
      <c r="C2447" s="42">
        <v>3356.0</v>
      </c>
      <c r="D2447" s="40" t="s">
        <v>1243</v>
      </c>
      <c r="E2447" s="41">
        <v>140.0</v>
      </c>
      <c r="F2447" s="41">
        <v>35.0</v>
      </c>
      <c r="G2447" s="41">
        <v>70.0</v>
      </c>
      <c r="H2447" s="41">
        <v>-3.07733</v>
      </c>
      <c r="I2447" s="41">
        <v>10000.0</v>
      </c>
      <c r="J2447" s="41">
        <v>5000.0</v>
      </c>
      <c r="K2447" s="41">
        <v>1200.0</v>
      </c>
      <c r="L2447" s="41">
        <v>600.0</v>
      </c>
      <c r="M2447" s="41">
        <v>100.0</v>
      </c>
      <c r="N2447" s="40" t="s">
        <v>207</v>
      </c>
      <c r="O2447" s="40" t="s">
        <v>1371</v>
      </c>
      <c r="P2447" s="40" t="s">
        <v>209</v>
      </c>
      <c r="Q2447" s="40" t="s">
        <v>8686</v>
      </c>
      <c r="R2447" s="40" t="b">
        <v>0</v>
      </c>
      <c r="S2447" s="40" t="s">
        <v>211</v>
      </c>
      <c r="T2447" s="40" t="s">
        <v>212</v>
      </c>
      <c r="U2447" s="41">
        <v>0.1</v>
      </c>
      <c r="V2447" s="41">
        <v>0.9</v>
      </c>
      <c r="W2447" s="41">
        <v>0.1</v>
      </c>
      <c r="X2447" s="41">
        <v>0.4</v>
      </c>
      <c r="Y2447" s="40" t="b">
        <v>0</v>
      </c>
      <c r="Z2447" s="40" t="b">
        <v>1</v>
      </c>
      <c r="AA2447" s="40" t="b">
        <v>0</v>
      </c>
      <c r="AB2447" s="40" t="b">
        <v>0</v>
      </c>
      <c r="AC2447" s="41" t="s">
        <v>15434</v>
      </c>
      <c r="AD2447" s="41" t="s">
        <v>15435</v>
      </c>
      <c r="AE2447" s="41">
        <v>1202.629</v>
      </c>
      <c r="AF2447" s="41">
        <v>-4.544</v>
      </c>
      <c r="AG2447" s="42">
        <v>7.7E41</v>
      </c>
      <c r="AH2447" s="51">
        <v>0.476607</v>
      </c>
      <c r="AI2447" s="45" t="s">
        <v>15436</v>
      </c>
      <c r="AJ2447" s="40" t="s">
        <v>15437</v>
      </c>
      <c r="AK2447" s="41">
        <v>2093.0</v>
      </c>
      <c r="AL2447" s="40" t="s">
        <v>2224</v>
      </c>
      <c r="AM2447" s="40" t="s">
        <v>7285</v>
      </c>
      <c r="AN2447" s="40" t="s">
        <v>5643</v>
      </c>
      <c r="AO2447" s="44"/>
    </row>
    <row r="2448">
      <c r="A2448" s="41">
        <v>92.0</v>
      </c>
      <c r="B2448" s="42">
        <v>1.67E9</v>
      </c>
      <c r="C2448" s="42">
        <v>3356.0</v>
      </c>
      <c r="D2448" s="40" t="s">
        <v>1243</v>
      </c>
      <c r="E2448" s="41">
        <v>140.0</v>
      </c>
      <c r="F2448" s="41">
        <v>35.0</v>
      </c>
      <c r="G2448" s="41">
        <v>70.0</v>
      </c>
      <c r="H2448" s="41">
        <v>-3.07733</v>
      </c>
      <c r="I2448" s="41">
        <v>10000.0</v>
      </c>
      <c r="J2448" s="41">
        <v>5000.0</v>
      </c>
      <c r="K2448" s="41">
        <v>1200.0</v>
      </c>
      <c r="L2448" s="41">
        <v>600.0</v>
      </c>
      <c r="M2448" s="41">
        <v>50.0</v>
      </c>
      <c r="N2448" s="40" t="s">
        <v>207</v>
      </c>
      <c r="O2448" s="40" t="s">
        <v>1371</v>
      </c>
      <c r="P2448" s="40" t="s">
        <v>209</v>
      </c>
      <c r="Q2448" s="40" t="s">
        <v>8686</v>
      </c>
      <c r="R2448" s="40" t="b">
        <v>0</v>
      </c>
      <c r="S2448" s="40" t="s">
        <v>211</v>
      </c>
      <c r="T2448" s="40" t="s">
        <v>212</v>
      </c>
      <c r="U2448" s="41">
        <v>0.1</v>
      </c>
      <c r="V2448" s="41">
        <v>0.9</v>
      </c>
      <c r="W2448" s="41">
        <v>0.1</v>
      </c>
      <c r="X2448" s="41">
        <v>0.6</v>
      </c>
      <c r="Y2448" s="40" t="b">
        <v>0</v>
      </c>
      <c r="Z2448" s="40" t="b">
        <v>1</v>
      </c>
      <c r="AA2448" s="40" t="b">
        <v>0</v>
      </c>
      <c r="AB2448" s="40" t="b">
        <v>0</v>
      </c>
      <c r="AC2448" s="41" t="s">
        <v>15438</v>
      </c>
      <c r="AD2448" s="41" t="s">
        <v>15439</v>
      </c>
      <c r="AE2448" s="41">
        <v>1203.292</v>
      </c>
      <c r="AF2448" s="41">
        <v>-4.54418</v>
      </c>
      <c r="AG2448" s="42">
        <v>1.39E42</v>
      </c>
      <c r="AH2448" s="51">
        <v>0.476664</v>
      </c>
      <c r="AI2448" s="45" t="s">
        <v>15440</v>
      </c>
      <c r="AJ2448" s="44" t="s">
        <v>397</v>
      </c>
      <c r="AK2448" s="41">
        <v>2851.0</v>
      </c>
      <c r="AL2448" s="40" t="s">
        <v>2224</v>
      </c>
      <c r="AM2448" s="40" t="s">
        <v>7285</v>
      </c>
      <c r="AN2448" s="40" t="s">
        <v>5643</v>
      </c>
      <c r="AO2448" s="44"/>
    </row>
    <row r="2449">
      <c r="A2449" s="41">
        <v>184.0</v>
      </c>
      <c r="B2449" s="42">
        <v>1.67E9</v>
      </c>
      <c r="C2449" s="41">
        <v>3356.0</v>
      </c>
      <c r="D2449" s="40" t="s">
        <v>1243</v>
      </c>
      <c r="E2449" s="41">
        <v>140.0</v>
      </c>
      <c r="F2449" s="41">
        <v>35.0</v>
      </c>
      <c r="G2449" s="41">
        <v>70.0</v>
      </c>
      <c r="H2449" s="41">
        <v>-3.07733</v>
      </c>
      <c r="I2449" s="41">
        <v>10000.0</v>
      </c>
      <c r="J2449" s="41">
        <v>5000.0</v>
      </c>
      <c r="K2449" s="41">
        <v>1200.0</v>
      </c>
      <c r="L2449" s="41">
        <v>600.0</v>
      </c>
      <c r="M2449" s="41">
        <v>100.0</v>
      </c>
      <c r="N2449" s="40" t="s">
        <v>207</v>
      </c>
      <c r="O2449" s="40" t="s">
        <v>208</v>
      </c>
      <c r="P2449" s="40" t="s">
        <v>209</v>
      </c>
      <c r="Q2449" s="40" t="s">
        <v>8686</v>
      </c>
      <c r="R2449" s="40" t="b">
        <v>0</v>
      </c>
      <c r="S2449" s="40" t="s">
        <v>211</v>
      </c>
      <c r="T2449" s="40" t="s">
        <v>212</v>
      </c>
      <c r="U2449" s="41">
        <v>0.1</v>
      </c>
      <c r="V2449" s="41">
        <v>0.9</v>
      </c>
      <c r="W2449" s="41">
        <v>0.2</v>
      </c>
      <c r="X2449" s="41">
        <v>0.5</v>
      </c>
      <c r="Y2449" s="40" t="b">
        <v>0</v>
      </c>
      <c r="Z2449" s="40" t="b">
        <v>1</v>
      </c>
      <c r="AA2449" s="40" t="b">
        <v>0</v>
      </c>
      <c r="AB2449" s="40" t="b">
        <v>0</v>
      </c>
      <c r="AC2449" s="41" t="s">
        <v>15441</v>
      </c>
      <c r="AD2449" s="41" t="s">
        <v>10221</v>
      </c>
      <c r="AE2449" s="41">
        <v>1201.378</v>
      </c>
      <c r="AF2449" s="41">
        <v>-4.54846</v>
      </c>
      <c r="AG2449" s="42">
        <v>1.38E42</v>
      </c>
      <c r="AH2449" s="51">
        <v>0.478054</v>
      </c>
      <c r="AI2449" s="40" t="s">
        <v>15442</v>
      </c>
      <c r="AJ2449" s="40" t="s">
        <v>15443</v>
      </c>
      <c r="AK2449" s="41">
        <v>4578.0</v>
      </c>
      <c r="AL2449" s="40" t="s">
        <v>2224</v>
      </c>
      <c r="AM2449" s="40" t="s">
        <v>7285</v>
      </c>
      <c r="AN2449" s="40" t="s">
        <v>5627</v>
      </c>
      <c r="AO2449" s="44"/>
    </row>
    <row r="2450">
      <c r="A2450" s="41">
        <v>186.0</v>
      </c>
      <c r="B2450" s="42">
        <v>1.67E9</v>
      </c>
      <c r="C2450" s="41">
        <v>3356.0</v>
      </c>
      <c r="D2450" s="40" t="s">
        <v>1243</v>
      </c>
      <c r="E2450" s="41">
        <v>140.0</v>
      </c>
      <c r="F2450" s="41">
        <v>35.0</v>
      </c>
      <c r="G2450" s="41">
        <v>70.0</v>
      </c>
      <c r="H2450" s="41">
        <v>-3.07733</v>
      </c>
      <c r="I2450" s="41">
        <v>10000.0</v>
      </c>
      <c r="J2450" s="41">
        <v>5000.0</v>
      </c>
      <c r="K2450" s="41">
        <v>1200.0</v>
      </c>
      <c r="L2450" s="41">
        <v>600.0</v>
      </c>
      <c r="M2450" s="41">
        <v>100.0</v>
      </c>
      <c r="N2450" s="40" t="s">
        <v>207</v>
      </c>
      <c r="O2450" s="40" t="s">
        <v>208</v>
      </c>
      <c r="P2450" s="40" t="s">
        <v>209</v>
      </c>
      <c r="Q2450" s="40" t="s">
        <v>8686</v>
      </c>
      <c r="R2450" s="40" t="b">
        <v>0</v>
      </c>
      <c r="S2450" s="40" t="s">
        <v>211</v>
      </c>
      <c r="T2450" s="40" t="s">
        <v>212</v>
      </c>
      <c r="U2450" s="41">
        <v>0.1</v>
      </c>
      <c r="V2450" s="41">
        <v>0.9</v>
      </c>
      <c r="W2450" s="41">
        <v>0.3</v>
      </c>
      <c r="X2450" s="41">
        <v>0.4</v>
      </c>
      <c r="Y2450" s="40" t="b">
        <v>0</v>
      </c>
      <c r="Z2450" s="40" t="b">
        <v>1</v>
      </c>
      <c r="AA2450" s="40" t="b">
        <v>0</v>
      </c>
      <c r="AB2450" s="40" t="b">
        <v>0</v>
      </c>
      <c r="AC2450" s="41" t="s">
        <v>15444</v>
      </c>
      <c r="AD2450" s="41" t="s">
        <v>9936</v>
      </c>
      <c r="AE2450" s="41">
        <v>1201.33</v>
      </c>
      <c r="AF2450" s="41">
        <v>-4.54858</v>
      </c>
      <c r="AG2450" s="42">
        <v>1.22E42</v>
      </c>
      <c r="AH2450" s="51">
        <v>0.478095</v>
      </c>
      <c r="AI2450" s="40" t="s">
        <v>15445</v>
      </c>
      <c r="AJ2450" s="40" t="s">
        <v>15446</v>
      </c>
      <c r="AK2450" s="41">
        <v>5618.0</v>
      </c>
      <c r="AL2450" s="40" t="s">
        <v>2224</v>
      </c>
      <c r="AM2450" s="40" t="s">
        <v>7285</v>
      </c>
      <c r="AN2450" s="40" t="s">
        <v>5627</v>
      </c>
      <c r="AO2450" s="44"/>
    </row>
    <row r="2451">
      <c r="A2451" s="41">
        <v>2.0</v>
      </c>
      <c r="B2451" s="42">
        <v>1.67E9</v>
      </c>
      <c r="C2451" s="42">
        <v>3356.0</v>
      </c>
      <c r="D2451" s="40" t="s">
        <v>1243</v>
      </c>
      <c r="E2451" s="41">
        <v>140.0</v>
      </c>
      <c r="F2451" s="41">
        <v>35.0</v>
      </c>
      <c r="G2451" s="41">
        <v>70.0</v>
      </c>
      <c r="H2451" s="41">
        <v>-3.07733</v>
      </c>
      <c r="I2451" s="41">
        <v>10000.0</v>
      </c>
      <c r="J2451" s="41">
        <v>5000.0</v>
      </c>
      <c r="K2451" s="41">
        <v>1200.0</v>
      </c>
      <c r="L2451" s="41">
        <v>600.0</v>
      </c>
      <c r="M2451" s="41">
        <v>30.0</v>
      </c>
      <c r="N2451" s="40" t="s">
        <v>207</v>
      </c>
      <c r="O2451" s="40" t="s">
        <v>1371</v>
      </c>
      <c r="P2451" s="40" t="s">
        <v>209</v>
      </c>
      <c r="Q2451" s="40" t="s">
        <v>8686</v>
      </c>
      <c r="R2451" s="40" t="b">
        <v>0</v>
      </c>
      <c r="S2451" s="40" t="s">
        <v>211</v>
      </c>
      <c r="T2451" s="40" t="s">
        <v>212</v>
      </c>
      <c r="U2451" s="41">
        <v>0.1</v>
      </c>
      <c r="V2451" s="41">
        <v>0.9</v>
      </c>
      <c r="W2451" s="41">
        <v>0.1</v>
      </c>
      <c r="X2451" s="41">
        <v>0.6</v>
      </c>
      <c r="Y2451" s="40" t="b">
        <v>0</v>
      </c>
      <c r="Z2451" s="40" t="b">
        <v>1</v>
      </c>
      <c r="AA2451" s="40" t="b">
        <v>0</v>
      </c>
      <c r="AB2451" s="40" t="b">
        <v>0</v>
      </c>
      <c r="AC2451" s="41" t="s">
        <v>15447</v>
      </c>
      <c r="AD2451" s="41" t="s">
        <v>15448</v>
      </c>
      <c r="AE2451" s="41">
        <v>1128.848</v>
      </c>
      <c r="AF2451" s="41">
        <v>-4.54917</v>
      </c>
      <c r="AG2451" s="42">
        <v>5.61E41</v>
      </c>
      <c r="AH2451" s="51">
        <v>0.478287</v>
      </c>
      <c r="AI2451" s="45" t="s">
        <v>15449</v>
      </c>
      <c r="AJ2451" s="44" t="s">
        <v>397</v>
      </c>
      <c r="AK2451" s="41">
        <v>4486.0</v>
      </c>
      <c r="AL2451" s="40" t="s">
        <v>7372</v>
      </c>
      <c r="AM2451" s="40" t="s">
        <v>7285</v>
      </c>
      <c r="AN2451" s="40" t="s">
        <v>5643</v>
      </c>
      <c r="AO2451" s="44"/>
    </row>
    <row r="2452">
      <c r="A2452" s="41">
        <v>119.0</v>
      </c>
      <c r="B2452" s="42">
        <v>1.67E9</v>
      </c>
      <c r="C2452" s="42">
        <v>3356.0</v>
      </c>
      <c r="D2452" s="40" t="s">
        <v>1243</v>
      </c>
      <c r="E2452" s="41">
        <v>140.0</v>
      </c>
      <c r="F2452" s="41">
        <v>35.0</v>
      </c>
      <c r="G2452" s="41">
        <v>70.0</v>
      </c>
      <c r="H2452" s="41">
        <v>-3.07733</v>
      </c>
      <c r="I2452" s="41">
        <v>10000.0</v>
      </c>
      <c r="J2452" s="41">
        <v>5000.0</v>
      </c>
      <c r="K2452" s="41">
        <v>1200.0</v>
      </c>
      <c r="L2452" s="41">
        <v>600.0</v>
      </c>
      <c r="M2452" s="41">
        <v>50.0</v>
      </c>
      <c r="N2452" s="40" t="s">
        <v>207</v>
      </c>
      <c r="O2452" s="40" t="s">
        <v>1371</v>
      </c>
      <c r="P2452" s="40" t="s">
        <v>7310</v>
      </c>
      <c r="Q2452" s="40" t="s">
        <v>8686</v>
      </c>
      <c r="R2452" s="40" t="b">
        <v>0</v>
      </c>
      <c r="S2452" s="40" t="s">
        <v>12879</v>
      </c>
      <c r="T2452" s="40" t="s">
        <v>212</v>
      </c>
      <c r="U2452" s="41">
        <v>0.1</v>
      </c>
      <c r="V2452" s="41">
        <v>0.9</v>
      </c>
      <c r="W2452" s="41">
        <v>0.1</v>
      </c>
      <c r="X2452" s="41">
        <v>0.6</v>
      </c>
      <c r="Y2452" s="40" t="b">
        <v>0</v>
      </c>
      <c r="Z2452" s="40" t="b">
        <v>1</v>
      </c>
      <c r="AA2452" s="40" t="b">
        <v>0</v>
      </c>
      <c r="AB2452" s="40" t="b">
        <v>0</v>
      </c>
      <c r="AC2452" s="41" t="s">
        <v>15450</v>
      </c>
      <c r="AD2452" s="41" t="s">
        <v>15451</v>
      </c>
      <c r="AE2452" s="41">
        <v>1130.611</v>
      </c>
      <c r="AF2452" s="41">
        <v>-4.5495</v>
      </c>
      <c r="AG2452" s="42">
        <v>4.21E41</v>
      </c>
      <c r="AH2452" s="51">
        <v>0.478394</v>
      </c>
      <c r="AI2452" s="45" t="s">
        <v>15452</v>
      </c>
      <c r="AJ2452" s="44" t="s">
        <v>397</v>
      </c>
      <c r="AK2452" s="41">
        <v>2016.0</v>
      </c>
      <c r="AL2452" s="40" t="s">
        <v>7372</v>
      </c>
      <c r="AM2452" s="40" t="s">
        <v>7285</v>
      </c>
      <c r="AN2452" s="40" t="s">
        <v>5643</v>
      </c>
      <c r="AO2452" s="44"/>
    </row>
    <row r="2453">
      <c r="A2453" s="41">
        <v>210.0</v>
      </c>
      <c r="B2453" s="42">
        <v>1.67E9</v>
      </c>
      <c r="C2453" s="41">
        <v>3356.0</v>
      </c>
      <c r="D2453" s="40" t="s">
        <v>1243</v>
      </c>
      <c r="E2453" s="41">
        <v>140.0</v>
      </c>
      <c r="F2453" s="41">
        <v>35.0</v>
      </c>
      <c r="G2453" s="41">
        <v>70.0</v>
      </c>
      <c r="H2453" s="41">
        <v>-3.07733</v>
      </c>
      <c r="I2453" s="41">
        <v>10000.0</v>
      </c>
      <c r="J2453" s="41">
        <v>5000.0</v>
      </c>
      <c r="K2453" s="41">
        <v>1200.0</v>
      </c>
      <c r="L2453" s="41">
        <v>600.0</v>
      </c>
      <c r="M2453" s="41">
        <v>100.0</v>
      </c>
      <c r="N2453" s="40" t="s">
        <v>207</v>
      </c>
      <c r="O2453" s="40" t="s">
        <v>208</v>
      </c>
      <c r="P2453" s="40" t="s">
        <v>7310</v>
      </c>
      <c r="Q2453" s="40" t="s">
        <v>8686</v>
      </c>
      <c r="R2453" s="40" t="b">
        <v>0</v>
      </c>
      <c r="S2453" s="40" t="s">
        <v>12879</v>
      </c>
      <c r="T2453" s="40" t="s">
        <v>212</v>
      </c>
      <c r="U2453" s="41">
        <v>0.1</v>
      </c>
      <c r="V2453" s="41">
        <v>0.9</v>
      </c>
      <c r="W2453" s="41">
        <v>0.2</v>
      </c>
      <c r="X2453" s="41">
        <v>0.4</v>
      </c>
      <c r="Y2453" s="40" t="b">
        <v>0</v>
      </c>
      <c r="Z2453" s="40" t="b">
        <v>1</v>
      </c>
      <c r="AA2453" s="40" t="b">
        <v>0</v>
      </c>
      <c r="AB2453" s="40" t="b">
        <v>0</v>
      </c>
      <c r="AC2453" s="41" t="s">
        <v>15453</v>
      </c>
      <c r="AD2453" s="41" t="s">
        <v>15454</v>
      </c>
      <c r="AE2453" s="41">
        <v>901.1198</v>
      </c>
      <c r="AF2453" s="41">
        <v>-4.54952</v>
      </c>
      <c r="AG2453" s="42">
        <v>6.93E41</v>
      </c>
      <c r="AH2453" s="51">
        <v>0.478401</v>
      </c>
      <c r="AI2453" s="40" t="s">
        <v>15455</v>
      </c>
      <c r="AJ2453" s="40" t="s">
        <v>15456</v>
      </c>
      <c r="AK2453" s="41">
        <v>2662.0</v>
      </c>
      <c r="AL2453" s="40" t="s">
        <v>7372</v>
      </c>
      <c r="AM2453" s="40" t="s">
        <v>7285</v>
      </c>
      <c r="AN2453" s="40" t="s">
        <v>5627</v>
      </c>
      <c r="AO2453" s="44"/>
    </row>
    <row r="2454">
      <c r="A2454" s="41">
        <v>199.0</v>
      </c>
      <c r="B2454" s="42">
        <v>1.67E9</v>
      </c>
      <c r="C2454" s="42">
        <v>3356.0</v>
      </c>
      <c r="D2454" s="40" t="s">
        <v>1243</v>
      </c>
      <c r="E2454" s="41">
        <v>140.0</v>
      </c>
      <c r="F2454" s="41">
        <v>35.0</v>
      </c>
      <c r="G2454" s="41">
        <v>70.0</v>
      </c>
      <c r="H2454" s="41">
        <v>-3.07733</v>
      </c>
      <c r="I2454" s="41">
        <v>10000.0</v>
      </c>
      <c r="J2454" s="41">
        <v>5000.0</v>
      </c>
      <c r="K2454" s="41">
        <v>1200.0</v>
      </c>
      <c r="L2454" s="41">
        <v>600.0</v>
      </c>
      <c r="M2454" s="41">
        <v>100.0</v>
      </c>
      <c r="N2454" s="40" t="s">
        <v>207</v>
      </c>
      <c r="O2454" s="40" t="s">
        <v>1371</v>
      </c>
      <c r="P2454" s="40" t="s">
        <v>7310</v>
      </c>
      <c r="Q2454" s="40" t="s">
        <v>8686</v>
      </c>
      <c r="R2454" s="40" t="b">
        <v>0</v>
      </c>
      <c r="S2454" s="40" t="s">
        <v>211</v>
      </c>
      <c r="T2454" s="40" t="s">
        <v>212</v>
      </c>
      <c r="U2454" s="41">
        <v>0.1</v>
      </c>
      <c r="V2454" s="41">
        <v>0.9</v>
      </c>
      <c r="W2454" s="41">
        <v>0.1</v>
      </c>
      <c r="X2454" s="41">
        <v>0.5</v>
      </c>
      <c r="Y2454" s="40" t="b">
        <v>0</v>
      </c>
      <c r="Z2454" s="40" t="b">
        <v>1</v>
      </c>
      <c r="AA2454" s="40" t="b">
        <v>0</v>
      </c>
      <c r="AB2454" s="40" t="b">
        <v>0</v>
      </c>
      <c r="AC2454" s="41" t="s">
        <v>9610</v>
      </c>
      <c r="AD2454" s="41" t="s">
        <v>8669</v>
      </c>
      <c r="AE2454" s="41">
        <v>999.5048</v>
      </c>
      <c r="AF2454" s="41">
        <v>-4.55145</v>
      </c>
      <c r="AG2454" s="42">
        <v>1.39E42</v>
      </c>
      <c r="AH2454" s="51">
        <v>0.479028</v>
      </c>
      <c r="AI2454" s="45" t="s">
        <v>15457</v>
      </c>
      <c r="AJ2454" s="40" t="s">
        <v>15458</v>
      </c>
      <c r="AK2454" s="41">
        <v>1122.0</v>
      </c>
      <c r="AL2454" s="40" t="s">
        <v>7372</v>
      </c>
      <c r="AM2454" s="40" t="s">
        <v>7285</v>
      </c>
      <c r="AN2454" s="40" t="s">
        <v>5643</v>
      </c>
      <c r="AO2454" s="44"/>
    </row>
    <row r="2455">
      <c r="A2455" s="41">
        <v>255.0</v>
      </c>
      <c r="B2455" s="42">
        <v>1.67E9</v>
      </c>
      <c r="C2455" s="41">
        <v>3356.0</v>
      </c>
      <c r="D2455" s="40" t="s">
        <v>1243</v>
      </c>
      <c r="E2455" s="41">
        <v>140.0</v>
      </c>
      <c r="F2455" s="41">
        <v>35.0</v>
      </c>
      <c r="G2455" s="41">
        <v>70.0</v>
      </c>
      <c r="H2455" s="41">
        <v>-3.07733</v>
      </c>
      <c r="I2455" s="41">
        <v>10000.0</v>
      </c>
      <c r="J2455" s="41">
        <v>5000.0</v>
      </c>
      <c r="K2455" s="41">
        <v>1200.0</v>
      </c>
      <c r="L2455" s="41">
        <v>600.0</v>
      </c>
      <c r="M2455" s="41">
        <v>100.0</v>
      </c>
      <c r="N2455" s="40" t="s">
        <v>207</v>
      </c>
      <c r="O2455" s="40" t="s">
        <v>208</v>
      </c>
      <c r="P2455" s="40" t="s">
        <v>212</v>
      </c>
      <c r="Q2455" s="40" t="s">
        <v>8686</v>
      </c>
      <c r="R2455" s="40" t="b">
        <v>0</v>
      </c>
      <c r="S2455" s="40" t="s">
        <v>211</v>
      </c>
      <c r="T2455" s="40" t="s">
        <v>212</v>
      </c>
      <c r="U2455" s="41">
        <v>0.1</v>
      </c>
      <c r="V2455" s="41">
        <v>0.9</v>
      </c>
      <c r="W2455" s="41">
        <v>0.2</v>
      </c>
      <c r="X2455" s="41">
        <v>0.4</v>
      </c>
      <c r="Y2455" s="40" t="b">
        <v>0</v>
      </c>
      <c r="Z2455" s="40" t="b">
        <v>1</v>
      </c>
      <c r="AA2455" s="40" t="b">
        <v>0</v>
      </c>
      <c r="AB2455" s="40" t="b">
        <v>0</v>
      </c>
      <c r="AC2455" s="41" t="s">
        <v>15459</v>
      </c>
      <c r="AD2455" s="41" t="s">
        <v>15460</v>
      </c>
      <c r="AE2455" s="41">
        <v>1159.128</v>
      </c>
      <c r="AF2455" s="41">
        <v>-4.55479</v>
      </c>
      <c r="AG2455" s="42">
        <v>1.03E42</v>
      </c>
      <c r="AH2455" s="51">
        <v>0.480112</v>
      </c>
      <c r="AI2455" s="40" t="s">
        <v>15461</v>
      </c>
      <c r="AJ2455" s="40" t="s">
        <v>15462</v>
      </c>
      <c r="AK2455" s="41">
        <v>5656.0</v>
      </c>
      <c r="AL2455" s="40" t="s">
        <v>7372</v>
      </c>
      <c r="AM2455" s="40" t="s">
        <v>7285</v>
      </c>
      <c r="AN2455" s="40" t="s">
        <v>5627</v>
      </c>
      <c r="AO2455" s="44"/>
    </row>
    <row r="2456">
      <c r="A2456" s="41">
        <v>170.0</v>
      </c>
      <c r="B2456" s="42">
        <v>1.67E9</v>
      </c>
      <c r="C2456" s="41">
        <v>3356.0</v>
      </c>
      <c r="D2456" s="40" t="s">
        <v>1243</v>
      </c>
      <c r="E2456" s="41">
        <v>140.0</v>
      </c>
      <c r="F2456" s="41">
        <v>35.0</v>
      </c>
      <c r="G2456" s="41">
        <v>70.0</v>
      </c>
      <c r="H2456" s="41">
        <v>-3.07733</v>
      </c>
      <c r="I2456" s="41">
        <v>10000.0</v>
      </c>
      <c r="J2456" s="41">
        <v>5000.0</v>
      </c>
      <c r="K2456" s="41">
        <v>1200.0</v>
      </c>
      <c r="L2456" s="41">
        <v>600.0</v>
      </c>
      <c r="M2456" s="41">
        <v>50.0</v>
      </c>
      <c r="N2456" s="40" t="s">
        <v>207</v>
      </c>
      <c r="O2456" s="40" t="s">
        <v>208</v>
      </c>
      <c r="P2456" s="40" t="s">
        <v>212</v>
      </c>
      <c r="Q2456" s="40" t="s">
        <v>8686</v>
      </c>
      <c r="R2456" s="40" t="b">
        <v>0</v>
      </c>
      <c r="S2456" s="40" t="s">
        <v>211</v>
      </c>
      <c r="T2456" s="40" t="s">
        <v>212</v>
      </c>
      <c r="U2456" s="41">
        <v>0.1</v>
      </c>
      <c r="V2456" s="41">
        <v>0.9</v>
      </c>
      <c r="W2456" s="41">
        <v>0.3</v>
      </c>
      <c r="X2456" s="41">
        <v>0.6</v>
      </c>
      <c r="Y2456" s="40" t="b">
        <v>0</v>
      </c>
      <c r="Z2456" s="40" t="b">
        <v>1</v>
      </c>
      <c r="AA2456" s="40" t="b">
        <v>0</v>
      </c>
      <c r="AB2456" s="40" t="b">
        <v>0</v>
      </c>
      <c r="AC2456" s="41" t="s">
        <v>15463</v>
      </c>
      <c r="AD2456" s="41" t="s">
        <v>15464</v>
      </c>
      <c r="AE2456" s="41">
        <v>745.5557</v>
      </c>
      <c r="AF2456" s="41">
        <v>-4.55628</v>
      </c>
      <c r="AG2456" s="42">
        <v>1.39E42</v>
      </c>
      <c r="AH2456" s="51">
        <v>0.480596</v>
      </c>
      <c r="AI2456" s="40" t="s">
        <v>15465</v>
      </c>
      <c r="AJ2456" s="40" t="s">
        <v>15466</v>
      </c>
      <c r="AK2456" s="41">
        <v>4693.0</v>
      </c>
      <c r="AL2456" s="40" t="s">
        <v>7372</v>
      </c>
      <c r="AM2456" s="40" t="s">
        <v>7285</v>
      </c>
      <c r="AN2456" s="40" t="s">
        <v>5627</v>
      </c>
      <c r="AO2456" s="44"/>
    </row>
    <row r="2457">
      <c r="A2457" s="41">
        <v>225.0</v>
      </c>
      <c r="B2457" s="42">
        <v>1.67E9</v>
      </c>
      <c r="C2457" s="42">
        <v>3356.0</v>
      </c>
      <c r="D2457" s="40" t="s">
        <v>1243</v>
      </c>
      <c r="E2457" s="41">
        <v>140.0</v>
      </c>
      <c r="F2457" s="41">
        <v>35.0</v>
      </c>
      <c r="G2457" s="41">
        <v>70.0</v>
      </c>
      <c r="H2457" s="41">
        <v>-3.07733</v>
      </c>
      <c r="I2457" s="41">
        <v>10000.0</v>
      </c>
      <c r="J2457" s="41">
        <v>5000.0</v>
      </c>
      <c r="K2457" s="41">
        <v>1200.0</v>
      </c>
      <c r="L2457" s="41">
        <v>600.0</v>
      </c>
      <c r="M2457" s="41">
        <v>100.0</v>
      </c>
      <c r="N2457" s="40" t="s">
        <v>207</v>
      </c>
      <c r="O2457" s="40" t="s">
        <v>1371</v>
      </c>
      <c r="P2457" s="40" t="s">
        <v>7305</v>
      </c>
      <c r="Q2457" s="40" t="s">
        <v>8686</v>
      </c>
      <c r="R2457" s="40" t="b">
        <v>0</v>
      </c>
      <c r="S2457" s="40" t="s">
        <v>12879</v>
      </c>
      <c r="T2457" s="40" t="s">
        <v>212</v>
      </c>
      <c r="U2457" s="41">
        <v>0.1</v>
      </c>
      <c r="V2457" s="41">
        <v>0.9</v>
      </c>
      <c r="W2457" s="41">
        <v>0.1</v>
      </c>
      <c r="X2457" s="41">
        <v>0.4</v>
      </c>
      <c r="Y2457" s="40" t="b">
        <v>0</v>
      </c>
      <c r="Z2457" s="40" t="b">
        <v>1</v>
      </c>
      <c r="AA2457" s="40" t="b">
        <v>0</v>
      </c>
      <c r="AB2457" s="40" t="b">
        <v>0</v>
      </c>
      <c r="AC2457" s="41" t="s">
        <v>15467</v>
      </c>
      <c r="AD2457" s="41" t="s">
        <v>15468</v>
      </c>
      <c r="AE2457" s="41">
        <v>716.5919</v>
      </c>
      <c r="AF2457" s="41">
        <v>-4.55881</v>
      </c>
      <c r="AG2457" s="42">
        <v>8.61E40</v>
      </c>
      <c r="AH2457" s="51">
        <v>0.48142</v>
      </c>
      <c r="AI2457" s="45" t="s">
        <v>15469</v>
      </c>
      <c r="AJ2457" s="40" t="s">
        <v>15470</v>
      </c>
      <c r="AK2457" s="41">
        <v>1217.0</v>
      </c>
      <c r="AL2457" s="40" t="s">
        <v>7372</v>
      </c>
      <c r="AM2457" s="40" t="s">
        <v>7285</v>
      </c>
      <c r="AN2457" s="40" t="s">
        <v>5643</v>
      </c>
      <c r="AO2457" s="44"/>
    </row>
    <row r="2458">
      <c r="A2458" s="41">
        <v>13.0</v>
      </c>
      <c r="B2458" s="42">
        <v>1.67E9</v>
      </c>
      <c r="C2458" s="42">
        <v>3356.0</v>
      </c>
      <c r="D2458" s="40" t="s">
        <v>1243</v>
      </c>
      <c r="E2458" s="41">
        <v>140.0</v>
      </c>
      <c r="F2458" s="41">
        <v>35.0</v>
      </c>
      <c r="G2458" s="41">
        <v>70.0</v>
      </c>
      <c r="H2458" s="41">
        <v>-3.07733</v>
      </c>
      <c r="I2458" s="41">
        <v>10000.0</v>
      </c>
      <c r="J2458" s="41">
        <v>5000.0</v>
      </c>
      <c r="K2458" s="41">
        <v>1200.0</v>
      </c>
      <c r="L2458" s="41">
        <v>600.0</v>
      </c>
      <c r="M2458" s="41">
        <v>30.0</v>
      </c>
      <c r="N2458" s="40" t="s">
        <v>207</v>
      </c>
      <c r="O2458" s="40" t="s">
        <v>208</v>
      </c>
      <c r="P2458" s="40" t="s">
        <v>209</v>
      </c>
      <c r="Q2458" s="40" t="s">
        <v>8686</v>
      </c>
      <c r="R2458" s="40" t="b">
        <v>0</v>
      </c>
      <c r="S2458" s="40" t="s">
        <v>12879</v>
      </c>
      <c r="T2458" s="40" t="s">
        <v>212</v>
      </c>
      <c r="U2458" s="41">
        <v>0.1</v>
      </c>
      <c r="V2458" s="41">
        <v>0.9</v>
      </c>
      <c r="W2458" s="41">
        <v>0.2</v>
      </c>
      <c r="X2458" s="41">
        <v>0.5</v>
      </c>
      <c r="Y2458" s="40" t="b">
        <v>0</v>
      </c>
      <c r="Z2458" s="40" t="b">
        <v>1</v>
      </c>
      <c r="AA2458" s="40" t="b">
        <v>0</v>
      </c>
      <c r="AB2458" s="40" t="b">
        <v>0</v>
      </c>
      <c r="AC2458" s="41" t="s">
        <v>15471</v>
      </c>
      <c r="AD2458" s="41" t="s">
        <v>14384</v>
      </c>
      <c r="AE2458" s="41">
        <v>638.9133</v>
      </c>
      <c r="AF2458" s="41">
        <v>-4.56147</v>
      </c>
      <c r="AG2458" s="42">
        <v>1.05E42</v>
      </c>
      <c r="AH2458" s="51">
        <v>0.482283</v>
      </c>
      <c r="AI2458" s="45" t="s">
        <v>15472</v>
      </c>
      <c r="AJ2458" s="45">
        <v>1.04522354222462E257</v>
      </c>
      <c r="AK2458" s="41">
        <v>2883.0</v>
      </c>
      <c r="AL2458" s="40" t="s">
        <v>7372</v>
      </c>
      <c r="AM2458" s="40" t="s">
        <v>7285</v>
      </c>
      <c r="AN2458" s="40" t="s">
        <v>5643</v>
      </c>
      <c r="AO2458" s="44"/>
    </row>
    <row r="2459">
      <c r="A2459" s="41">
        <v>63.0</v>
      </c>
      <c r="B2459" s="42">
        <v>1.67E9</v>
      </c>
      <c r="C2459" s="42">
        <v>3356.0</v>
      </c>
      <c r="D2459" s="40" t="s">
        <v>1243</v>
      </c>
      <c r="E2459" s="41">
        <v>140.0</v>
      </c>
      <c r="F2459" s="41">
        <v>35.0</v>
      </c>
      <c r="G2459" s="41">
        <v>70.0</v>
      </c>
      <c r="H2459" s="41">
        <v>-3.07733</v>
      </c>
      <c r="I2459" s="41">
        <v>10000.0</v>
      </c>
      <c r="J2459" s="41">
        <v>5000.0</v>
      </c>
      <c r="K2459" s="41">
        <v>1200.0</v>
      </c>
      <c r="L2459" s="41">
        <v>600.0</v>
      </c>
      <c r="M2459" s="41">
        <v>30.0</v>
      </c>
      <c r="N2459" s="40" t="s">
        <v>207</v>
      </c>
      <c r="O2459" s="40" t="s">
        <v>1371</v>
      </c>
      <c r="P2459" s="40" t="s">
        <v>1372</v>
      </c>
      <c r="Q2459" s="40" t="s">
        <v>8686</v>
      </c>
      <c r="R2459" s="40" t="b">
        <v>0</v>
      </c>
      <c r="S2459" s="40" t="s">
        <v>12879</v>
      </c>
      <c r="T2459" s="40" t="s">
        <v>212</v>
      </c>
      <c r="U2459" s="41">
        <v>0.1</v>
      </c>
      <c r="V2459" s="41">
        <v>0.9</v>
      </c>
      <c r="W2459" s="41">
        <v>0.1</v>
      </c>
      <c r="X2459" s="41">
        <v>0.4</v>
      </c>
      <c r="Y2459" s="40" t="b">
        <v>0</v>
      </c>
      <c r="Z2459" s="40" t="b">
        <v>1</v>
      </c>
      <c r="AA2459" s="40" t="b">
        <v>0</v>
      </c>
      <c r="AB2459" s="40" t="b">
        <v>0</v>
      </c>
      <c r="AC2459" s="41" t="s">
        <v>15473</v>
      </c>
      <c r="AD2459" s="41" t="s">
        <v>10391</v>
      </c>
      <c r="AE2459" s="41">
        <v>1203.238</v>
      </c>
      <c r="AF2459" s="41">
        <v>-4.56252</v>
      </c>
      <c r="AG2459" s="42">
        <v>6.89E41</v>
      </c>
      <c r="AH2459" s="51">
        <v>0.482625</v>
      </c>
      <c r="AI2459" s="45" t="s">
        <v>15474</v>
      </c>
      <c r="AJ2459" s="44" t="s">
        <v>397</v>
      </c>
      <c r="AK2459" s="41">
        <v>6648.0</v>
      </c>
      <c r="AL2459" s="40" t="s">
        <v>2224</v>
      </c>
      <c r="AM2459" s="40" t="s">
        <v>7285</v>
      </c>
      <c r="AN2459" s="40" t="s">
        <v>5643</v>
      </c>
      <c r="AO2459" s="40"/>
    </row>
    <row r="2460">
      <c r="A2460" s="41">
        <v>149.0</v>
      </c>
      <c r="B2460" s="42">
        <v>1.67E9</v>
      </c>
      <c r="C2460" s="41">
        <v>3356.0</v>
      </c>
      <c r="D2460" s="40" t="s">
        <v>1243</v>
      </c>
      <c r="E2460" s="41">
        <v>140.0</v>
      </c>
      <c r="F2460" s="41">
        <v>35.0</v>
      </c>
      <c r="G2460" s="41">
        <v>70.0</v>
      </c>
      <c r="H2460" s="41">
        <v>-3.07733</v>
      </c>
      <c r="I2460" s="41">
        <v>10000.0</v>
      </c>
      <c r="J2460" s="41">
        <v>5000.0</v>
      </c>
      <c r="K2460" s="41">
        <v>1200.0</v>
      </c>
      <c r="L2460" s="41">
        <v>600.0</v>
      </c>
      <c r="M2460" s="41">
        <v>50.0</v>
      </c>
      <c r="N2460" s="40" t="s">
        <v>207</v>
      </c>
      <c r="O2460" s="40" t="s">
        <v>208</v>
      </c>
      <c r="P2460" s="40" t="s">
        <v>1372</v>
      </c>
      <c r="Q2460" s="40" t="s">
        <v>8686</v>
      </c>
      <c r="R2460" s="40" t="b">
        <v>0</v>
      </c>
      <c r="S2460" s="40" t="s">
        <v>211</v>
      </c>
      <c r="T2460" s="40" t="s">
        <v>212</v>
      </c>
      <c r="U2460" s="41">
        <v>0.1</v>
      </c>
      <c r="V2460" s="41">
        <v>0.9</v>
      </c>
      <c r="W2460" s="41">
        <v>0.2</v>
      </c>
      <c r="X2460" s="41">
        <v>0.6</v>
      </c>
      <c r="Y2460" s="40" t="b">
        <v>0</v>
      </c>
      <c r="Z2460" s="40" t="b">
        <v>1</v>
      </c>
      <c r="AA2460" s="40" t="b">
        <v>0</v>
      </c>
      <c r="AB2460" s="40" t="b">
        <v>0</v>
      </c>
      <c r="AC2460" s="41" t="s">
        <v>15475</v>
      </c>
      <c r="AD2460" s="41" t="s">
        <v>15476</v>
      </c>
      <c r="AE2460" s="41">
        <v>1202.755</v>
      </c>
      <c r="AF2460" s="41">
        <v>-4.5627</v>
      </c>
      <c r="AG2460" s="42">
        <v>1.04E42</v>
      </c>
      <c r="AH2460" s="51">
        <v>0.482682</v>
      </c>
      <c r="AI2460" s="40" t="s">
        <v>15477</v>
      </c>
      <c r="AJ2460" s="40" t="s">
        <v>15478</v>
      </c>
      <c r="AK2460" s="41">
        <v>2892.0</v>
      </c>
      <c r="AL2460" s="40" t="s">
        <v>2224</v>
      </c>
      <c r="AM2460" s="40" t="s">
        <v>7285</v>
      </c>
      <c r="AN2460" s="40" t="s">
        <v>5643</v>
      </c>
      <c r="AO2460" s="44"/>
    </row>
    <row r="2461">
      <c r="A2461" s="41">
        <v>49.0</v>
      </c>
      <c r="B2461" s="42">
        <v>1.67E9</v>
      </c>
      <c r="C2461" s="42">
        <v>3356.0</v>
      </c>
      <c r="D2461" s="40" t="s">
        <v>1243</v>
      </c>
      <c r="E2461" s="41">
        <v>140.0</v>
      </c>
      <c r="F2461" s="41">
        <v>35.0</v>
      </c>
      <c r="G2461" s="41">
        <v>70.0</v>
      </c>
      <c r="H2461" s="41">
        <v>-3.07733</v>
      </c>
      <c r="I2461" s="41">
        <v>10000.0</v>
      </c>
      <c r="J2461" s="41">
        <v>5000.0</v>
      </c>
      <c r="K2461" s="41">
        <v>1200.0</v>
      </c>
      <c r="L2461" s="41">
        <v>600.0</v>
      </c>
      <c r="M2461" s="41">
        <v>30.0</v>
      </c>
      <c r="N2461" s="40" t="s">
        <v>207</v>
      </c>
      <c r="O2461" s="40" t="s">
        <v>208</v>
      </c>
      <c r="P2461" s="40" t="s">
        <v>7305</v>
      </c>
      <c r="Q2461" s="40" t="s">
        <v>8686</v>
      </c>
      <c r="R2461" s="40" t="b">
        <v>0</v>
      </c>
      <c r="S2461" s="40" t="s">
        <v>12879</v>
      </c>
      <c r="T2461" s="40" t="s">
        <v>212</v>
      </c>
      <c r="U2461" s="41">
        <v>0.1</v>
      </c>
      <c r="V2461" s="41">
        <v>0.9</v>
      </c>
      <c r="W2461" s="41">
        <v>0.2</v>
      </c>
      <c r="X2461" s="41">
        <v>0.5</v>
      </c>
      <c r="Y2461" s="40" t="b">
        <v>0</v>
      </c>
      <c r="Z2461" s="40" t="b">
        <v>1</v>
      </c>
      <c r="AA2461" s="40" t="b">
        <v>0</v>
      </c>
      <c r="AB2461" s="40" t="b">
        <v>0</v>
      </c>
      <c r="AC2461" s="41" t="s">
        <v>9235</v>
      </c>
      <c r="AD2461" s="41" t="s">
        <v>4581</v>
      </c>
      <c r="AE2461" s="41">
        <v>1202.851</v>
      </c>
      <c r="AF2461" s="41">
        <v>-4.56584</v>
      </c>
      <c r="AG2461" s="42">
        <v>1.32E42</v>
      </c>
      <c r="AH2461" s="51">
        <v>0.483704</v>
      </c>
      <c r="AI2461" s="45" t="s">
        <v>15479</v>
      </c>
      <c r="AJ2461" s="45">
        <v>1.31929629399228E257</v>
      </c>
      <c r="AK2461" s="41">
        <v>5291.0</v>
      </c>
      <c r="AL2461" s="40" t="s">
        <v>2224</v>
      </c>
      <c r="AM2461" s="40" t="s">
        <v>7285</v>
      </c>
      <c r="AN2461" s="40" t="s">
        <v>5643</v>
      </c>
      <c r="AO2461" s="44"/>
    </row>
    <row r="2462">
      <c r="A2462" s="41">
        <v>180.0</v>
      </c>
      <c r="B2462" s="42">
        <v>1.67E9</v>
      </c>
      <c r="C2462" s="41">
        <v>3356.0</v>
      </c>
      <c r="D2462" s="40" t="s">
        <v>1243</v>
      </c>
      <c r="E2462" s="41">
        <v>140.0</v>
      </c>
      <c r="F2462" s="41">
        <v>35.0</v>
      </c>
      <c r="G2462" s="41">
        <v>70.0</v>
      </c>
      <c r="H2462" s="41">
        <v>-3.07733</v>
      </c>
      <c r="I2462" s="41">
        <v>10000.0</v>
      </c>
      <c r="J2462" s="41">
        <v>5000.0</v>
      </c>
      <c r="K2462" s="41">
        <v>1200.0</v>
      </c>
      <c r="L2462" s="41">
        <v>600.0</v>
      </c>
      <c r="M2462" s="41">
        <v>100.0</v>
      </c>
      <c r="N2462" s="40" t="s">
        <v>207</v>
      </c>
      <c r="O2462" s="40" t="s">
        <v>208</v>
      </c>
      <c r="P2462" s="40" t="s">
        <v>209</v>
      </c>
      <c r="Q2462" s="40" t="s">
        <v>8686</v>
      </c>
      <c r="R2462" s="40" t="b">
        <v>0</v>
      </c>
      <c r="S2462" s="40" t="s">
        <v>211</v>
      </c>
      <c r="T2462" s="40" t="s">
        <v>212</v>
      </c>
      <c r="U2462" s="41">
        <v>0.1</v>
      </c>
      <c r="V2462" s="41">
        <v>0.9</v>
      </c>
      <c r="W2462" s="41">
        <v>0.1</v>
      </c>
      <c r="X2462" s="41">
        <v>0.4</v>
      </c>
      <c r="Y2462" s="40" t="b">
        <v>0</v>
      </c>
      <c r="Z2462" s="40" t="b">
        <v>1</v>
      </c>
      <c r="AA2462" s="40" t="b">
        <v>0</v>
      </c>
      <c r="AB2462" s="40" t="b">
        <v>0</v>
      </c>
      <c r="AC2462" s="41" t="s">
        <v>982</v>
      </c>
      <c r="AD2462" s="41" t="s">
        <v>15480</v>
      </c>
      <c r="AE2462" s="41">
        <v>933.5382</v>
      </c>
      <c r="AF2462" s="41">
        <v>-4.56692</v>
      </c>
      <c r="AG2462" s="42">
        <v>9.74E41</v>
      </c>
      <c r="AH2462" s="51">
        <v>0.484055</v>
      </c>
      <c r="AI2462" s="40" t="s">
        <v>15481</v>
      </c>
      <c r="AJ2462" s="40" t="s">
        <v>15482</v>
      </c>
      <c r="AK2462" s="41">
        <v>4429.0</v>
      </c>
      <c r="AL2462" s="40" t="s">
        <v>7372</v>
      </c>
      <c r="AM2462" s="40" t="s">
        <v>7285</v>
      </c>
      <c r="AN2462" s="40" t="s">
        <v>5627</v>
      </c>
      <c r="AO2462" s="40"/>
    </row>
    <row r="2463">
      <c r="A2463" s="41">
        <v>116.0</v>
      </c>
      <c r="B2463" s="42">
        <v>1.67E9</v>
      </c>
      <c r="C2463" s="41">
        <v>3356.0</v>
      </c>
      <c r="D2463" s="40" t="s">
        <v>1243</v>
      </c>
      <c r="E2463" s="41">
        <v>140.0</v>
      </c>
      <c r="F2463" s="41">
        <v>35.0</v>
      </c>
      <c r="G2463" s="41">
        <v>70.0</v>
      </c>
      <c r="H2463" s="41">
        <v>-3.07733</v>
      </c>
      <c r="I2463" s="41">
        <v>10000.0</v>
      </c>
      <c r="J2463" s="41">
        <v>5000.0</v>
      </c>
      <c r="K2463" s="41">
        <v>1200.0</v>
      </c>
      <c r="L2463" s="41">
        <v>600.0</v>
      </c>
      <c r="M2463" s="41">
        <v>50.0</v>
      </c>
      <c r="N2463" s="40" t="s">
        <v>207</v>
      </c>
      <c r="O2463" s="40" t="s">
        <v>208</v>
      </c>
      <c r="P2463" s="40" t="s">
        <v>7310</v>
      </c>
      <c r="Q2463" s="40" t="s">
        <v>8686</v>
      </c>
      <c r="R2463" s="40" t="b">
        <v>0</v>
      </c>
      <c r="S2463" s="40" t="s">
        <v>211</v>
      </c>
      <c r="T2463" s="40" t="s">
        <v>212</v>
      </c>
      <c r="U2463" s="41">
        <v>0.1</v>
      </c>
      <c r="V2463" s="41">
        <v>0.9</v>
      </c>
      <c r="W2463" s="41">
        <v>0.3</v>
      </c>
      <c r="X2463" s="41">
        <v>0.6</v>
      </c>
      <c r="Y2463" s="40" t="b">
        <v>0</v>
      </c>
      <c r="Z2463" s="40" t="b">
        <v>1</v>
      </c>
      <c r="AA2463" s="40" t="b">
        <v>0</v>
      </c>
      <c r="AB2463" s="40" t="b">
        <v>0</v>
      </c>
      <c r="AC2463" s="41" t="s">
        <v>15483</v>
      </c>
      <c r="AD2463" s="41" t="s">
        <v>15484</v>
      </c>
      <c r="AE2463" s="41">
        <v>675.5034</v>
      </c>
      <c r="AF2463" s="41">
        <v>-4.56815</v>
      </c>
      <c r="AG2463" s="42">
        <v>1.37E42</v>
      </c>
      <c r="AH2463" s="51">
        <v>0.484454</v>
      </c>
      <c r="AI2463" s="40" t="s">
        <v>15485</v>
      </c>
      <c r="AJ2463" s="40" t="s">
        <v>15486</v>
      </c>
      <c r="AK2463" s="41">
        <v>1329.0</v>
      </c>
      <c r="AL2463" s="40" t="s">
        <v>7372</v>
      </c>
      <c r="AM2463" s="40" t="s">
        <v>7285</v>
      </c>
      <c r="AN2463" s="40" t="s">
        <v>5643</v>
      </c>
      <c r="AO2463" s="44"/>
    </row>
    <row r="2464">
      <c r="A2464" s="41">
        <v>15.0</v>
      </c>
      <c r="B2464" s="42">
        <v>1.67E9</v>
      </c>
      <c r="C2464" s="42">
        <v>3356.0</v>
      </c>
      <c r="D2464" s="40" t="s">
        <v>1243</v>
      </c>
      <c r="E2464" s="41">
        <v>140.0</v>
      </c>
      <c r="F2464" s="41">
        <v>35.0</v>
      </c>
      <c r="G2464" s="41">
        <v>70.0</v>
      </c>
      <c r="H2464" s="41">
        <v>-3.07733</v>
      </c>
      <c r="I2464" s="41">
        <v>10000.0</v>
      </c>
      <c r="J2464" s="41">
        <v>5000.0</v>
      </c>
      <c r="K2464" s="41">
        <v>1200.0</v>
      </c>
      <c r="L2464" s="41">
        <v>600.0</v>
      </c>
      <c r="M2464" s="41">
        <v>30.0</v>
      </c>
      <c r="N2464" s="40" t="s">
        <v>207</v>
      </c>
      <c r="O2464" s="40" t="s">
        <v>1371</v>
      </c>
      <c r="P2464" s="40" t="s">
        <v>209</v>
      </c>
      <c r="Q2464" s="40" t="s">
        <v>8686</v>
      </c>
      <c r="R2464" s="40" t="b">
        <v>0</v>
      </c>
      <c r="S2464" s="40" t="s">
        <v>12879</v>
      </c>
      <c r="T2464" s="40" t="s">
        <v>212</v>
      </c>
      <c r="U2464" s="41">
        <v>0.1</v>
      </c>
      <c r="V2464" s="41">
        <v>0.9</v>
      </c>
      <c r="W2464" s="41">
        <v>0.3</v>
      </c>
      <c r="X2464" s="41">
        <v>0.4</v>
      </c>
      <c r="Y2464" s="40" t="b">
        <v>0</v>
      </c>
      <c r="Z2464" s="40" t="b">
        <v>1</v>
      </c>
      <c r="AA2464" s="40" t="b">
        <v>0</v>
      </c>
      <c r="AB2464" s="40" t="b">
        <v>0</v>
      </c>
      <c r="AC2464" s="41" t="s">
        <v>15487</v>
      </c>
      <c r="AD2464" s="41" t="s">
        <v>15488</v>
      </c>
      <c r="AE2464" s="41">
        <v>1016.336</v>
      </c>
      <c r="AF2464" s="41">
        <v>-4.56901</v>
      </c>
      <c r="AG2464" s="42">
        <v>1.09E42</v>
      </c>
      <c r="AH2464" s="51">
        <v>0.484732</v>
      </c>
      <c r="AI2464" s="45" t="s">
        <v>15489</v>
      </c>
      <c r="AJ2464" s="40" t="s">
        <v>15490</v>
      </c>
      <c r="AK2464" s="41">
        <v>5760.0</v>
      </c>
      <c r="AL2464" s="40" t="s">
        <v>7372</v>
      </c>
      <c r="AM2464" s="40" t="s">
        <v>7285</v>
      </c>
      <c r="AN2464" s="40" t="s">
        <v>5643</v>
      </c>
      <c r="AO2464" s="44"/>
    </row>
    <row r="2465">
      <c r="A2465" s="41">
        <v>153.0</v>
      </c>
      <c r="B2465" s="42">
        <v>1.67E9</v>
      </c>
      <c r="C2465" s="42">
        <v>3356.0</v>
      </c>
      <c r="D2465" s="40" t="s">
        <v>1243</v>
      </c>
      <c r="E2465" s="41">
        <v>140.0</v>
      </c>
      <c r="F2465" s="41">
        <v>35.0</v>
      </c>
      <c r="G2465" s="41">
        <v>70.0</v>
      </c>
      <c r="H2465" s="41">
        <v>-3.07733</v>
      </c>
      <c r="I2465" s="41">
        <v>10000.0</v>
      </c>
      <c r="J2465" s="41">
        <v>5000.0</v>
      </c>
      <c r="K2465" s="41">
        <v>1200.0</v>
      </c>
      <c r="L2465" s="41">
        <v>600.0</v>
      </c>
      <c r="M2465" s="41">
        <v>50.0</v>
      </c>
      <c r="N2465" s="40" t="s">
        <v>207</v>
      </c>
      <c r="O2465" s="40" t="s">
        <v>1371</v>
      </c>
      <c r="P2465" s="40" t="s">
        <v>1372</v>
      </c>
      <c r="Q2465" s="40" t="s">
        <v>8686</v>
      </c>
      <c r="R2465" s="40" t="b">
        <v>0</v>
      </c>
      <c r="S2465" s="40" t="s">
        <v>12879</v>
      </c>
      <c r="T2465" s="40" t="s">
        <v>212</v>
      </c>
      <c r="U2465" s="41">
        <v>0.1</v>
      </c>
      <c r="V2465" s="41">
        <v>0.9</v>
      </c>
      <c r="W2465" s="41">
        <v>0.1</v>
      </c>
      <c r="X2465" s="41">
        <v>0.4</v>
      </c>
      <c r="Y2465" s="40" t="b">
        <v>0</v>
      </c>
      <c r="Z2465" s="40" t="b">
        <v>1</v>
      </c>
      <c r="AA2465" s="40" t="b">
        <v>0</v>
      </c>
      <c r="AB2465" s="40" t="b">
        <v>0</v>
      </c>
      <c r="AC2465" s="41" t="s">
        <v>15491</v>
      </c>
      <c r="AD2465" s="41" t="s">
        <v>15492</v>
      </c>
      <c r="AE2465" s="41">
        <v>1203.507</v>
      </c>
      <c r="AF2465" s="41">
        <v>-4.56917</v>
      </c>
      <c r="AG2465" s="42">
        <v>3.46E41</v>
      </c>
      <c r="AH2465" s="51">
        <v>0.484784</v>
      </c>
      <c r="AI2465" s="45" t="s">
        <v>15493</v>
      </c>
      <c r="AJ2465" s="44" t="s">
        <v>397</v>
      </c>
      <c r="AK2465" s="41">
        <v>4044.0</v>
      </c>
      <c r="AL2465" s="40" t="s">
        <v>2224</v>
      </c>
      <c r="AM2465" s="40" t="s">
        <v>7285</v>
      </c>
      <c r="AN2465" s="40" t="s">
        <v>5643</v>
      </c>
      <c r="AO2465" s="44"/>
    </row>
    <row r="2466">
      <c r="A2466" s="41">
        <v>80.0</v>
      </c>
      <c r="B2466" s="42">
        <v>1.67E9</v>
      </c>
      <c r="C2466" s="42">
        <v>3356.0</v>
      </c>
      <c r="D2466" s="40" t="s">
        <v>1243</v>
      </c>
      <c r="E2466" s="41">
        <v>140.0</v>
      </c>
      <c r="F2466" s="41">
        <v>35.0</v>
      </c>
      <c r="G2466" s="41">
        <v>70.0</v>
      </c>
      <c r="H2466" s="41">
        <v>-3.07733</v>
      </c>
      <c r="I2466" s="41">
        <v>10000.0</v>
      </c>
      <c r="J2466" s="41">
        <v>5000.0</v>
      </c>
      <c r="K2466" s="41">
        <v>1200.0</v>
      </c>
      <c r="L2466" s="41">
        <v>600.0</v>
      </c>
      <c r="M2466" s="41">
        <v>30.0</v>
      </c>
      <c r="N2466" s="40" t="s">
        <v>207</v>
      </c>
      <c r="O2466" s="40" t="s">
        <v>1371</v>
      </c>
      <c r="P2466" s="40" t="s">
        <v>212</v>
      </c>
      <c r="Q2466" s="40" t="s">
        <v>8686</v>
      </c>
      <c r="R2466" s="40" t="b">
        <v>0</v>
      </c>
      <c r="S2466" s="40" t="s">
        <v>211</v>
      </c>
      <c r="T2466" s="40" t="s">
        <v>212</v>
      </c>
      <c r="U2466" s="41">
        <v>0.1</v>
      </c>
      <c r="V2466" s="41">
        <v>0.9</v>
      </c>
      <c r="W2466" s="41">
        <v>0.3</v>
      </c>
      <c r="X2466" s="41">
        <v>0.6</v>
      </c>
      <c r="Y2466" s="40" t="b">
        <v>0</v>
      </c>
      <c r="Z2466" s="40" t="b">
        <v>1</v>
      </c>
      <c r="AA2466" s="40" t="b">
        <v>0</v>
      </c>
      <c r="AB2466" s="40" t="b">
        <v>0</v>
      </c>
      <c r="AC2466" s="41" t="s">
        <v>15494</v>
      </c>
      <c r="AD2466" s="41" t="s">
        <v>15495</v>
      </c>
      <c r="AE2466" s="41">
        <v>1202.983</v>
      </c>
      <c r="AF2466" s="41">
        <v>-4.57265</v>
      </c>
      <c r="AG2466" s="42">
        <v>3.95E41</v>
      </c>
      <c r="AH2466" s="51">
        <v>0.485915</v>
      </c>
      <c r="AI2466" s="45" t="s">
        <v>15496</v>
      </c>
      <c r="AJ2466" s="40" t="s">
        <v>15497</v>
      </c>
      <c r="AK2466" s="41">
        <v>4698.0</v>
      </c>
      <c r="AL2466" s="40" t="s">
        <v>2224</v>
      </c>
      <c r="AM2466" s="40" t="s">
        <v>7285</v>
      </c>
      <c r="AN2466" s="40" t="s">
        <v>5643</v>
      </c>
      <c r="AO2466" s="44"/>
    </row>
    <row r="2467">
      <c r="A2467" s="41">
        <v>194.0</v>
      </c>
      <c r="B2467" s="42">
        <v>1.67E9</v>
      </c>
      <c r="C2467" s="42">
        <v>3356.0</v>
      </c>
      <c r="D2467" s="40" t="s">
        <v>1243</v>
      </c>
      <c r="E2467" s="41">
        <v>140.0</v>
      </c>
      <c r="F2467" s="41">
        <v>35.0</v>
      </c>
      <c r="G2467" s="41">
        <v>70.0</v>
      </c>
      <c r="H2467" s="41">
        <v>-3.07733</v>
      </c>
      <c r="I2467" s="41">
        <v>10000.0</v>
      </c>
      <c r="J2467" s="41">
        <v>5000.0</v>
      </c>
      <c r="K2467" s="41">
        <v>1200.0</v>
      </c>
      <c r="L2467" s="41">
        <v>600.0</v>
      </c>
      <c r="M2467" s="41">
        <v>100.0</v>
      </c>
      <c r="N2467" s="40" t="s">
        <v>207</v>
      </c>
      <c r="O2467" s="40" t="s">
        <v>1371</v>
      </c>
      <c r="P2467" s="40" t="s">
        <v>209</v>
      </c>
      <c r="Q2467" s="40" t="s">
        <v>8686</v>
      </c>
      <c r="R2467" s="40" t="b">
        <v>0</v>
      </c>
      <c r="S2467" s="40" t="s">
        <v>12879</v>
      </c>
      <c r="T2467" s="40" t="s">
        <v>212</v>
      </c>
      <c r="U2467" s="41">
        <v>0.1</v>
      </c>
      <c r="V2467" s="41">
        <v>0.9</v>
      </c>
      <c r="W2467" s="41">
        <v>0.2</v>
      </c>
      <c r="X2467" s="41">
        <v>0.6</v>
      </c>
      <c r="Y2467" s="40" t="b">
        <v>0</v>
      </c>
      <c r="Z2467" s="40" t="b">
        <v>1</v>
      </c>
      <c r="AA2467" s="40" t="b">
        <v>0</v>
      </c>
      <c r="AB2467" s="40" t="b">
        <v>0</v>
      </c>
      <c r="AC2467" s="41" t="s">
        <v>15498</v>
      </c>
      <c r="AD2467" s="41" t="s">
        <v>15499</v>
      </c>
      <c r="AE2467" s="41">
        <v>1103.86</v>
      </c>
      <c r="AF2467" s="41">
        <v>-4.57273</v>
      </c>
      <c r="AG2467" s="42">
        <v>7.43E41</v>
      </c>
      <c r="AH2467" s="51">
        <v>0.485942</v>
      </c>
      <c r="AI2467" s="45" t="s">
        <v>15500</v>
      </c>
      <c r="AJ2467" s="40" t="s">
        <v>15501</v>
      </c>
      <c r="AK2467" s="41">
        <v>1252.0</v>
      </c>
      <c r="AL2467" s="40" t="s">
        <v>7372</v>
      </c>
      <c r="AM2467" s="40" t="s">
        <v>7285</v>
      </c>
      <c r="AN2467" s="40" t="s">
        <v>5643</v>
      </c>
      <c r="AO2467" s="40"/>
    </row>
    <row r="2468">
      <c r="A2468" s="41">
        <v>235.0</v>
      </c>
      <c r="B2468" s="42">
        <v>1.67E9</v>
      </c>
      <c r="C2468" s="41">
        <v>3356.0</v>
      </c>
      <c r="D2468" s="40" t="s">
        <v>1243</v>
      </c>
      <c r="E2468" s="41">
        <v>140.0</v>
      </c>
      <c r="F2468" s="41">
        <v>35.0</v>
      </c>
      <c r="G2468" s="41">
        <v>70.0</v>
      </c>
      <c r="H2468" s="41">
        <v>-3.07733</v>
      </c>
      <c r="I2468" s="41">
        <v>10000.0</v>
      </c>
      <c r="J2468" s="41">
        <v>5000.0</v>
      </c>
      <c r="K2468" s="41">
        <v>1200.0</v>
      </c>
      <c r="L2468" s="41">
        <v>600.0</v>
      </c>
      <c r="M2468" s="41">
        <v>100.0</v>
      </c>
      <c r="N2468" s="40" t="s">
        <v>207</v>
      </c>
      <c r="O2468" s="40" t="s">
        <v>208</v>
      </c>
      <c r="P2468" s="40" t="s">
        <v>1372</v>
      </c>
      <c r="Q2468" s="40" t="s">
        <v>8686</v>
      </c>
      <c r="R2468" s="40" t="b">
        <v>0</v>
      </c>
      <c r="S2468" s="40" t="s">
        <v>211</v>
      </c>
      <c r="T2468" s="40" t="s">
        <v>212</v>
      </c>
      <c r="U2468" s="41">
        <v>0.1</v>
      </c>
      <c r="V2468" s="41">
        <v>0.9</v>
      </c>
      <c r="W2468" s="41">
        <v>0.1</v>
      </c>
      <c r="X2468" s="41">
        <v>0.5</v>
      </c>
      <c r="Y2468" s="40" t="b">
        <v>0</v>
      </c>
      <c r="Z2468" s="40" t="b">
        <v>1</v>
      </c>
      <c r="AA2468" s="40" t="b">
        <v>0</v>
      </c>
      <c r="AB2468" s="40" t="b">
        <v>0</v>
      </c>
      <c r="AC2468" s="41" t="s">
        <v>15502</v>
      </c>
      <c r="AD2468" s="41" t="s">
        <v>15503</v>
      </c>
      <c r="AE2468" s="41">
        <v>1193.923</v>
      </c>
      <c r="AF2468" s="41">
        <v>-4.57423</v>
      </c>
      <c r="AG2468" s="42">
        <v>1.39E42</v>
      </c>
      <c r="AH2468" s="51">
        <v>0.486429</v>
      </c>
      <c r="AI2468" s="40" t="s">
        <v>15504</v>
      </c>
      <c r="AJ2468" s="40" t="s">
        <v>15505</v>
      </c>
      <c r="AK2468" s="41">
        <v>4570.0</v>
      </c>
      <c r="AL2468" s="40" t="s">
        <v>7372</v>
      </c>
      <c r="AM2468" s="40" t="s">
        <v>7285</v>
      </c>
      <c r="AN2468" s="40" t="s">
        <v>5627</v>
      </c>
      <c r="AO2468" s="44"/>
    </row>
    <row r="2469">
      <c r="A2469" s="41">
        <v>134.0</v>
      </c>
      <c r="B2469" s="42">
        <v>1.67E9</v>
      </c>
      <c r="C2469" s="42">
        <v>3356.0</v>
      </c>
      <c r="D2469" s="40" t="s">
        <v>1243</v>
      </c>
      <c r="E2469" s="41">
        <v>140.0</v>
      </c>
      <c r="F2469" s="41">
        <v>35.0</v>
      </c>
      <c r="G2469" s="41">
        <v>70.0</v>
      </c>
      <c r="H2469" s="41">
        <v>-3.07733</v>
      </c>
      <c r="I2469" s="41">
        <v>10000.0</v>
      </c>
      <c r="J2469" s="41">
        <v>5000.0</v>
      </c>
      <c r="K2469" s="41">
        <v>1200.0</v>
      </c>
      <c r="L2469" s="41">
        <v>600.0</v>
      </c>
      <c r="M2469" s="41">
        <v>50.0</v>
      </c>
      <c r="N2469" s="40" t="s">
        <v>207</v>
      </c>
      <c r="O2469" s="40" t="s">
        <v>1371</v>
      </c>
      <c r="P2469" s="40" t="s">
        <v>7305</v>
      </c>
      <c r="Q2469" s="40" t="s">
        <v>8686</v>
      </c>
      <c r="R2469" s="40" t="b">
        <v>0</v>
      </c>
      <c r="S2469" s="40" t="s">
        <v>211</v>
      </c>
      <c r="T2469" s="40" t="s">
        <v>212</v>
      </c>
      <c r="U2469" s="41">
        <v>0.1</v>
      </c>
      <c r="V2469" s="41">
        <v>0.9</v>
      </c>
      <c r="W2469" s="41">
        <v>0.3</v>
      </c>
      <c r="X2469" s="41">
        <v>0.6</v>
      </c>
      <c r="Y2469" s="40" t="b">
        <v>0</v>
      </c>
      <c r="Z2469" s="40" t="b">
        <v>1</v>
      </c>
      <c r="AA2469" s="40" t="b">
        <v>0</v>
      </c>
      <c r="AB2469" s="40" t="b">
        <v>0</v>
      </c>
      <c r="AC2469" s="41" t="s">
        <v>11838</v>
      </c>
      <c r="AD2469" s="41" t="s">
        <v>15506</v>
      </c>
      <c r="AE2469" s="41">
        <v>1202.263</v>
      </c>
      <c r="AF2469" s="41">
        <v>-4.57426</v>
      </c>
      <c r="AG2469" s="42">
        <v>6.42E41</v>
      </c>
      <c r="AH2469" s="51">
        <v>0.486441</v>
      </c>
      <c r="AI2469" s="45" t="s">
        <v>15507</v>
      </c>
      <c r="AJ2469" s="40" t="s">
        <v>15508</v>
      </c>
      <c r="AK2469" s="41">
        <v>2885.0</v>
      </c>
      <c r="AL2469" s="40" t="s">
        <v>2224</v>
      </c>
      <c r="AM2469" s="40" t="s">
        <v>7285</v>
      </c>
      <c r="AN2469" s="40" t="s">
        <v>5643</v>
      </c>
      <c r="AO2469" s="44"/>
    </row>
    <row r="2470">
      <c r="A2470" s="41">
        <v>200.0</v>
      </c>
      <c r="B2470" s="42">
        <v>1.67E9</v>
      </c>
      <c r="C2470" s="41">
        <v>3356.0</v>
      </c>
      <c r="D2470" s="40" t="s">
        <v>1243</v>
      </c>
      <c r="E2470" s="41">
        <v>140.0</v>
      </c>
      <c r="F2470" s="41">
        <v>35.0</v>
      </c>
      <c r="G2470" s="41">
        <v>70.0</v>
      </c>
      <c r="H2470" s="41">
        <v>-3.07733</v>
      </c>
      <c r="I2470" s="41">
        <v>10000.0</v>
      </c>
      <c r="J2470" s="41">
        <v>5000.0</v>
      </c>
      <c r="K2470" s="41">
        <v>1200.0</v>
      </c>
      <c r="L2470" s="41">
        <v>600.0</v>
      </c>
      <c r="M2470" s="41">
        <v>100.0</v>
      </c>
      <c r="N2470" s="40" t="s">
        <v>207</v>
      </c>
      <c r="O2470" s="40" t="s">
        <v>208</v>
      </c>
      <c r="P2470" s="40" t="s">
        <v>7310</v>
      </c>
      <c r="Q2470" s="40" t="s">
        <v>8686</v>
      </c>
      <c r="R2470" s="40" t="b">
        <v>0</v>
      </c>
      <c r="S2470" s="40" t="s">
        <v>211</v>
      </c>
      <c r="T2470" s="40" t="s">
        <v>212</v>
      </c>
      <c r="U2470" s="41">
        <v>0.1</v>
      </c>
      <c r="V2470" s="41">
        <v>0.9</v>
      </c>
      <c r="W2470" s="41">
        <v>0.1</v>
      </c>
      <c r="X2470" s="41">
        <v>0.6</v>
      </c>
      <c r="Y2470" s="40" t="b">
        <v>0</v>
      </c>
      <c r="Z2470" s="40" t="b">
        <v>1</v>
      </c>
      <c r="AA2470" s="40" t="b">
        <v>0</v>
      </c>
      <c r="AB2470" s="40" t="b">
        <v>0</v>
      </c>
      <c r="AC2470" s="41" t="s">
        <v>15509</v>
      </c>
      <c r="AD2470" s="41" t="s">
        <v>15510</v>
      </c>
      <c r="AE2470" s="41">
        <v>1201.322</v>
      </c>
      <c r="AF2470" s="41">
        <v>-4.57479</v>
      </c>
      <c r="AG2470" s="42">
        <v>1.34E42</v>
      </c>
      <c r="AH2470" s="51">
        <v>0.486611</v>
      </c>
      <c r="AI2470" s="40" t="s">
        <v>15511</v>
      </c>
      <c r="AJ2470" s="40" t="s">
        <v>15512</v>
      </c>
      <c r="AK2470" s="41">
        <v>2664.0</v>
      </c>
      <c r="AL2470" s="40" t="s">
        <v>2224</v>
      </c>
      <c r="AM2470" s="40" t="s">
        <v>7285</v>
      </c>
      <c r="AN2470" s="40" t="s">
        <v>5627</v>
      </c>
      <c r="AO2470" s="44"/>
    </row>
    <row r="2471">
      <c r="A2471" s="41">
        <v>201.0</v>
      </c>
      <c r="B2471" s="42">
        <v>1.67E9</v>
      </c>
      <c r="C2471" s="41">
        <v>3356.0</v>
      </c>
      <c r="D2471" s="40" t="s">
        <v>1243</v>
      </c>
      <c r="E2471" s="41">
        <v>140.0</v>
      </c>
      <c r="F2471" s="41">
        <v>35.0</v>
      </c>
      <c r="G2471" s="41">
        <v>70.0</v>
      </c>
      <c r="H2471" s="41">
        <v>-3.07733</v>
      </c>
      <c r="I2471" s="41">
        <v>10000.0</v>
      </c>
      <c r="J2471" s="41">
        <v>5000.0</v>
      </c>
      <c r="K2471" s="41">
        <v>1200.0</v>
      </c>
      <c r="L2471" s="41">
        <v>600.0</v>
      </c>
      <c r="M2471" s="41">
        <v>100.0</v>
      </c>
      <c r="N2471" s="40" t="s">
        <v>207</v>
      </c>
      <c r="O2471" s="40" t="s">
        <v>208</v>
      </c>
      <c r="P2471" s="40" t="s">
        <v>7310</v>
      </c>
      <c r="Q2471" s="40" t="s">
        <v>8686</v>
      </c>
      <c r="R2471" s="40" t="b">
        <v>0</v>
      </c>
      <c r="S2471" s="40" t="s">
        <v>211</v>
      </c>
      <c r="T2471" s="40" t="s">
        <v>212</v>
      </c>
      <c r="U2471" s="41">
        <v>0.1</v>
      </c>
      <c r="V2471" s="41">
        <v>0.9</v>
      </c>
      <c r="W2471" s="41">
        <v>0.2</v>
      </c>
      <c r="X2471" s="41">
        <v>0.4</v>
      </c>
      <c r="Y2471" s="40" t="b">
        <v>0</v>
      </c>
      <c r="Z2471" s="40" t="b">
        <v>1</v>
      </c>
      <c r="AA2471" s="40" t="b">
        <v>0</v>
      </c>
      <c r="AB2471" s="40" t="b">
        <v>0</v>
      </c>
      <c r="AC2471" s="41" t="s">
        <v>15513</v>
      </c>
      <c r="AD2471" s="41" t="s">
        <v>15514</v>
      </c>
      <c r="AE2471" s="41">
        <v>944.9361</v>
      </c>
      <c r="AF2471" s="41">
        <v>-4.57509</v>
      </c>
      <c r="AG2471" s="42">
        <v>1.32E42</v>
      </c>
      <c r="AH2471" s="51">
        <v>0.486709</v>
      </c>
      <c r="AI2471" s="40" t="s">
        <v>15515</v>
      </c>
      <c r="AJ2471" s="40" t="s">
        <v>15516</v>
      </c>
      <c r="AK2471" s="41">
        <v>2918.0</v>
      </c>
      <c r="AL2471" s="40" t="s">
        <v>7372</v>
      </c>
      <c r="AM2471" s="40" t="s">
        <v>7285</v>
      </c>
      <c r="AN2471" s="40" t="s">
        <v>5627</v>
      </c>
      <c r="AO2471" s="44"/>
    </row>
    <row r="2472">
      <c r="A2472" s="41">
        <v>202.0</v>
      </c>
      <c r="B2472" s="42">
        <v>1.67E9</v>
      </c>
      <c r="C2472" s="41">
        <v>3356.0</v>
      </c>
      <c r="D2472" s="40" t="s">
        <v>1243</v>
      </c>
      <c r="E2472" s="41">
        <v>140.0</v>
      </c>
      <c r="F2472" s="41">
        <v>35.0</v>
      </c>
      <c r="G2472" s="41">
        <v>70.0</v>
      </c>
      <c r="H2472" s="41">
        <v>-3.07733</v>
      </c>
      <c r="I2472" s="41">
        <v>10000.0</v>
      </c>
      <c r="J2472" s="41">
        <v>5000.0</v>
      </c>
      <c r="K2472" s="41">
        <v>1200.0</v>
      </c>
      <c r="L2472" s="41">
        <v>600.0</v>
      </c>
      <c r="M2472" s="41">
        <v>100.0</v>
      </c>
      <c r="N2472" s="40" t="s">
        <v>207</v>
      </c>
      <c r="O2472" s="40" t="s">
        <v>208</v>
      </c>
      <c r="P2472" s="40" t="s">
        <v>7310</v>
      </c>
      <c r="Q2472" s="40" t="s">
        <v>8686</v>
      </c>
      <c r="R2472" s="40" t="b">
        <v>0</v>
      </c>
      <c r="S2472" s="40" t="s">
        <v>211</v>
      </c>
      <c r="T2472" s="40" t="s">
        <v>212</v>
      </c>
      <c r="U2472" s="41">
        <v>0.1</v>
      </c>
      <c r="V2472" s="41">
        <v>0.9</v>
      </c>
      <c r="W2472" s="41">
        <v>0.2</v>
      </c>
      <c r="X2472" s="41">
        <v>0.5</v>
      </c>
      <c r="Y2472" s="40" t="b">
        <v>0</v>
      </c>
      <c r="Z2472" s="40" t="b">
        <v>1</v>
      </c>
      <c r="AA2472" s="40" t="b">
        <v>0</v>
      </c>
      <c r="AB2472" s="40" t="b">
        <v>0</v>
      </c>
      <c r="AC2472" s="41" t="s">
        <v>15517</v>
      </c>
      <c r="AD2472" s="41" t="s">
        <v>15518</v>
      </c>
      <c r="AE2472" s="41">
        <v>661.2226</v>
      </c>
      <c r="AF2472" s="41">
        <v>-4.5767</v>
      </c>
      <c r="AG2472" s="42">
        <v>1.39E42</v>
      </c>
      <c r="AH2472" s="51">
        <v>0.487233</v>
      </c>
      <c r="AI2472" s="40" t="s">
        <v>15519</v>
      </c>
      <c r="AJ2472" s="40" t="s">
        <v>15520</v>
      </c>
      <c r="AK2472" s="41">
        <v>1734.0</v>
      </c>
      <c r="AL2472" s="40" t="s">
        <v>7372</v>
      </c>
      <c r="AM2472" s="40" t="s">
        <v>7285</v>
      </c>
      <c r="AN2472" s="40" t="s">
        <v>5627</v>
      </c>
      <c r="AO2472" s="44"/>
    </row>
    <row r="2473">
      <c r="A2473" s="41">
        <v>137.0</v>
      </c>
      <c r="B2473" s="42">
        <v>1.67E9</v>
      </c>
      <c r="C2473" s="42">
        <v>3356.0</v>
      </c>
      <c r="D2473" s="40" t="s">
        <v>1243</v>
      </c>
      <c r="E2473" s="41">
        <v>140.0</v>
      </c>
      <c r="F2473" s="41">
        <v>35.0</v>
      </c>
      <c r="G2473" s="41">
        <v>70.0</v>
      </c>
      <c r="H2473" s="41">
        <v>-3.07733</v>
      </c>
      <c r="I2473" s="41">
        <v>10000.0</v>
      </c>
      <c r="J2473" s="41">
        <v>5000.0</v>
      </c>
      <c r="K2473" s="41">
        <v>1200.0</v>
      </c>
      <c r="L2473" s="41">
        <v>600.0</v>
      </c>
      <c r="M2473" s="41">
        <v>50.0</v>
      </c>
      <c r="N2473" s="40" t="s">
        <v>207</v>
      </c>
      <c r="O2473" s="40" t="s">
        <v>1371</v>
      </c>
      <c r="P2473" s="40" t="s">
        <v>7305</v>
      </c>
      <c r="Q2473" s="40" t="s">
        <v>8686</v>
      </c>
      <c r="R2473" s="40" t="b">
        <v>0</v>
      </c>
      <c r="S2473" s="40" t="s">
        <v>12879</v>
      </c>
      <c r="T2473" s="40" t="s">
        <v>212</v>
      </c>
      <c r="U2473" s="41">
        <v>0.1</v>
      </c>
      <c r="V2473" s="41">
        <v>0.9</v>
      </c>
      <c r="W2473" s="41">
        <v>0.1</v>
      </c>
      <c r="X2473" s="41">
        <v>0.6</v>
      </c>
      <c r="Y2473" s="40" t="b">
        <v>0</v>
      </c>
      <c r="Z2473" s="40" t="b">
        <v>1</v>
      </c>
      <c r="AA2473" s="40" t="b">
        <v>0</v>
      </c>
      <c r="AB2473" s="40" t="b">
        <v>0</v>
      </c>
      <c r="AC2473" s="41" t="s">
        <v>15521</v>
      </c>
      <c r="AD2473" s="41" t="s">
        <v>11531</v>
      </c>
      <c r="AE2473" s="41">
        <v>987.4029</v>
      </c>
      <c r="AF2473" s="41">
        <v>-4.57683</v>
      </c>
      <c r="AG2473" s="42">
        <v>7.86E41</v>
      </c>
      <c r="AH2473" s="51">
        <v>0.487274</v>
      </c>
      <c r="AI2473" s="45" t="s">
        <v>15522</v>
      </c>
      <c r="AJ2473" s="44" t="s">
        <v>397</v>
      </c>
      <c r="AK2473" s="41">
        <v>2354.0</v>
      </c>
      <c r="AL2473" s="40" t="s">
        <v>7372</v>
      </c>
      <c r="AM2473" s="40" t="s">
        <v>7285</v>
      </c>
      <c r="AN2473" s="40" t="s">
        <v>5643</v>
      </c>
      <c r="AO2473" s="44"/>
    </row>
    <row r="2474">
      <c r="A2474" s="41">
        <v>94.0</v>
      </c>
      <c r="B2474" s="42">
        <v>1.67E9</v>
      </c>
      <c r="C2474" s="42">
        <v>3356.0</v>
      </c>
      <c r="D2474" s="40" t="s">
        <v>1243</v>
      </c>
      <c r="E2474" s="41">
        <v>140.0</v>
      </c>
      <c r="F2474" s="41">
        <v>35.0</v>
      </c>
      <c r="G2474" s="41">
        <v>70.0</v>
      </c>
      <c r="H2474" s="41">
        <v>-3.07733</v>
      </c>
      <c r="I2474" s="41">
        <v>10000.0</v>
      </c>
      <c r="J2474" s="41">
        <v>5000.0</v>
      </c>
      <c r="K2474" s="41">
        <v>1200.0</v>
      </c>
      <c r="L2474" s="41">
        <v>600.0</v>
      </c>
      <c r="M2474" s="41">
        <v>50.0</v>
      </c>
      <c r="N2474" s="40" t="s">
        <v>207</v>
      </c>
      <c r="O2474" s="40" t="s">
        <v>1371</v>
      </c>
      <c r="P2474" s="40" t="s">
        <v>209</v>
      </c>
      <c r="Q2474" s="40" t="s">
        <v>8686</v>
      </c>
      <c r="R2474" s="40" t="b">
        <v>0</v>
      </c>
      <c r="S2474" s="40" t="s">
        <v>211</v>
      </c>
      <c r="T2474" s="40" t="s">
        <v>212</v>
      </c>
      <c r="U2474" s="41">
        <v>0.1</v>
      </c>
      <c r="V2474" s="41">
        <v>0.9</v>
      </c>
      <c r="W2474" s="41">
        <v>0.2</v>
      </c>
      <c r="X2474" s="41">
        <v>0.5</v>
      </c>
      <c r="Y2474" s="40" t="b">
        <v>0</v>
      </c>
      <c r="Z2474" s="40" t="b">
        <v>1</v>
      </c>
      <c r="AA2474" s="40" t="b">
        <v>0</v>
      </c>
      <c r="AB2474" s="40" t="b">
        <v>0</v>
      </c>
      <c r="AC2474" s="41" t="s">
        <v>15523</v>
      </c>
      <c r="AD2474" s="41" t="s">
        <v>15524</v>
      </c>
      <c r="AE2474" s="41">
        <v>1203.07</v>
      </c>
      <c r="AF2474" s="41">
        <v>-4.58348</v>
      </c>
      <c r="AG2474" s="42">
        <v>1.05E42</v>
      </c>
      <c r="AH2474" s="51">
        <v>0.489435</v>
      </c>
      <c r="AI2474" s="45" t="s">
        <v>15525</v>
      </c>
      <c r="AJ2474" s="40" t="s">
        <v>15526</v>
      </c>
      <c r="AK2474" s="41">
        <v>3425.0</v>
      </c>
      <c r="AL2474" s="40" t="s">
        <v>2224</v>
      </c>
      <c r="AM2474" s="40" t="s">
        <v>7285</v>
      </c>
      <c r="AN2474" s="40" t="s">
        <v>5643</v>
      </c>
      <c r="AO2474" s="44"/>
    </row>
    <row r="2475">
      <c r="A2475" s="41">
        <v>2.0</v>
      </c>
      <c r="B2475" s="42">
        <v>1.67E9</v>
      </c>
      <c r="C2475" s="42">
        <v>3356.0</v>
      </c>
      <c r="D2475" s="40" t="s">
        <v>1243</v>
      </c>
      <c r="E2475" s="41">
        <v>140.0</v>
      </c>
      <c r="F2475" s="41">
        <v>35.0</v>
      </c>
      <c r="G2475" s="41">
        <v>70.0</v>
      </c>
      <c r="H2475" s="41">
        <v>-3.07733</v>
      </c>
      <c r="I2475" s="41">
        <v>10000.0</v>
      </c>
      <c r="J2475" s="41">
        <v>5000.0</v>
      </c>
      <c r="K2475" s="41">
        <v>1200.0</v>
      </c>
      <c r="L2475" s="41">
        <v>600.0</v>
      </c>
      <c r="M2475" s="41">
        <v>30.0</v>
      </c>
      <c r="N2475" s="40" t="s">
        <v>207</v>
      </c>
      <c r="O2475" s="40" t="s">
        <v>208</v>
      </c>
      <c r="P2475" s="40" t="s">
        <v>209</v>
      </c>
      <c r="Q2475" s="40" t="s">
        <v>8686</v>
      </c>
      <c r="R2475" s="40" t="b">
        <v>0</v>
      </c>
      <c r="S2475" s="40" t="s">
        <v>211</v>
      </c>
      <c r="T2475" s="40" t="s">
        <v>212</v>
      </c>
      <c r="U2475" s="41">
        <v>0.1</v>
      </c>
      <c r="V2475" s="41">
        <v>0.9</v>
      </c>
      <c r="W2475" s="41">
        <v>0.1</v>
      </c>
      <c r="X2475" s="41">
        <v>0.6</v>
      </c>
      <c r="Y2475" s="40" t="b">
        <v>0</v>
      </c>
      <c r="Z2475" s="40" t="b">
        <v>1</v>
      </c>
      <c r="AA2475" s="40" t="b">
        <v>0</v>
      </c>
      <c r="AB2475" s="40" t="b">
        <v>0</v>
      </c>
      <c r="AC2475" s="41" t="s">
        <v>15527</v>
      </c>
      <c r="AD2475" s="41" t="s">
        <v>15528</v>
      </c>
      <c r="AE2475" s="41">
        <v>945.3223</v>
      </c>
      <c r="AF2475" s="41">
        <v>-4.5838</v>
      </c>
      <c r="AG2475" s="42">
        <v>6.97E41</v>
      </c>
      <c r="AH2475" s="51">
        <v>0.489541</v>
      </c>
      <c r="AI2475" s="45" t="s">
        <v>15529</v>
      </c>
      <c r="AJ2475" s="44" t="s">
        <v>397</v>
      </c>
      <c r="AK2475" s="41">
        <v>3673.0</v>
      </c>
      <c r="AL2475" s="40" t="s">
        <v>7372</v>
      </c>
      <c r="AM2475" s="40" t="s">
        <v>7285</v>
      </c>
      <c r="AN2475" s="40" t="s">
        <v>5643</v>
      </c>
      <c r="AO2475" s="44"/>
    </row>
    <row r="2476">
      <c r="A2476" s="41">
        <v>233.0</v>
      </c>
      <c r="B2476" s="42">
        <v>1.67E9</v>
      </c>
      <c r="C2476" s="41">
        <v>3356.0</v>
      </c>
      <c r="D2476" s="40" t="s">
        <v>1243</v>
      </c>
      <c r="E2476" s="41">
        <v>140.0</v>
      </c>
      <c r="F2476" s="41">
        <v>35.0</v>
      </c>
      <c r="G2476" s="41">
        <v>70.0</v>
      </c>
      <c r="H2476" s="41">
        <v>-3.07733</v>
      </c>
      <c r="I2476" s="41">
        <v>10000.0</v>
      </c>
      <c r="J2476" s="41">
        <v>5000.0</v>
      </c>
      <c r="K2476" s="41">
        <v>1200.0</v>
      </c>
      <c r="L2476" s="41">
        <v>600.0</v>
      </c>
      <c r="M2476" s="41">
        <v>100.0</v>
      </c>
      <c r="N2476" s="40" t="s">
        <v>207</v>
      </c>
      <c r="O2476" s="40" t="s">
        <v>208</v>
      </c>
      <c r="P2476" s="40" t="s">
        <v>7305</v>
      </c>
      <c r="Q2476" s="40" t="s">
        <v>8686</v>
      </c>
      <c r="R2476" s="40" t="b">
        <v>0</v>
      </c>
      <c r="S2476" s="40" t="s">
        <v>12879</v>
      </c>
      <c r="T2476" s="40" t="s">
        <v>212</v>
      </c>
      <c r="U2476" s="41">
        <v>0.1</v>
      </c>
      <c r="V2476" s="41">
        <v>0.9</v>
      </c>
      <c r="W2476" s="41">
        <v>0.3</v>
      </c>
      <c r="X2476" s="41">
        <v>0.6</v>
      </c>
      <c r="Y2476" s="40" t="b">
        <v>0</v>
      </c>
      <c r="Z2476" s="40" t="b">
        <v>1</v>
      </c>
      <c r="AA2476" s="40" t="b">
        <v>0</v>
      </c>
      <c r="AB2476" s="40" t="b">
        <v>0</v>
      </c>
      <c r="AC2476" s="41" t="s">
        <v>15530</v>
      </c>
      <c r="AD2476" s="41" t="s">
        <v>15531</v>
      </c>
      <c r="AE2476" s="41">
        <v>740.7335</v>
      </c>
      <c r="AF2476" s="41">
        <v>-4.5878</v>
      </c>
      <c r="AG2476" s="42">
        <v>8.27E41</v>
      </c>
      <c r="AH2476" s="51">
        <v>0.490839</v>
      </c>
      <c r="AI2476" s="40" t="s">
        <v>15532</v>
      </c>
      <c r="AJ2476" s="40" t="s">
        <v>15533</v>
      </c>
      <c r="AK2476" s="41">
        <v>2176.0</v>
      </c>
      <c r="AL2476" s="40" t="s">
        <v>7372</v>
      </c>
      <c r="AM2476" s="40" t="s">
        <v>7285</v>
      </c>
      <c r="AN2476" s="40" t="s">
        <v>5627</v>
      </c>
      <c r="AO2476" s="44"/>
    </row>
    <row r="2477">
      <c r="A2477" s="41">
        <v>139.0</v>
      </c>
      <c r="B2477" s="42">
        <v>1.67E9</v>
      </c>
      <c r="C2477" s="41">
        <v>3356.0</v>
      </c>
      <c r="D2477" s="40" t="s">
        <v>1243</v>
      </c>
      <c r="E2477" s="41">
        <v>140.0</v>
      </c>
      <c r="F2477" s="41">
        <v>35.0</v>
      </c>
      <c r="G2477" s="41">
        <v>70.0</v>
      </c>
      <c r="H2477" s="41">
        <v>-3.07733</v>
      </c>
      <c r="I2477" s="41">
        <v>10000.0</v>
      </c>
      <c r="J2477" s="41">
        <v>5000.0</v>
      </c>
      <c r="K2477" s="41">
        <v>1200.0</v>
      </c>
      <c r="L2477" s="41">
        <v>600.0</v>
      </c>
      <c r="M2477" s="41">
        <v>50.0</v>
      </c>
      <c r="N2477" s="40" t="s">
        <v>207</v>
      </c>
      <c r="O2477" s="40" t="s">
        <v>208</v>
      </c>
      <c r="P2477" s="40" t="s">
        <v>7305</v>
      </c>
      <c r="Q2477" s="40" t="s">
        <v>8686</v>
      </c>
      <c r="R2477" s="40" t="b">
        <v>0</v>
      </c>
      <c r="S2477" s="40" t="s">
        <v>12879</v>
      </c>
      <c r="T2477" s="40" t="s">
        <v>212</v>
      </c>
      <c r="U2477" s="41">
        <v>0.1</v>
      </c>
      <c r="V2477" s="41">
        <v>0.9</v>
      </c>
      <c r="W2477" s="41">
        <v>0.2</v>
      </c>
      <c r="X2477" s="41">
        <v>0.5</v>
      </c>
      <c r="Y2477" s="40" t="b">
        <v>0</v>
      </c>
      <c r="Z2477" s="40" t="b">
        <v>1</v>
      </c>
      <c r="AA2477" s="40" t="b">
        <v>0</v>
      </c>
      <c r="AB2477" s="40" t="b">
        <v>0</v>
      </c>
      <c r="AC2477" s="41" t="s">
        <v>15534</v>
      </c>
      <c r="AD2477" s="41" t="s">
        <v>15535</v>
      </c>
      <c r="AE2477" s="41">
        <v>780.4109</v>
      </c>
      <c r="AF2477" s="41">
        <v>-4.58788</v>
      </c>
      <c r="AG2477" s="42">
        <v>5.12E40</v>
      </c>
      <c r="AH2477" s="51">
        <v>0.490865</v>
      </c>
      <c r="AI2477" s="40" t="s">
        <v>15536</v>
      </c>
      <c r="AJ2477" s="40" t="s">
        <v>15537</v>
      </c>
      <c r="AK2477" s="41">
        <v>2128.0</v>
      </c>
      <c r="AL2477" s="40" t="s">
        <v>7372</v>
      </c>
      <c r="AM2477" s="40" t="s">
        <v>7285</v>
      </c>
      <c r="AN2477" s="40" t="s">
        <v>5643</v>
      </c>
      <c r="AO2477" s="44"/>
    </row>
    <row r="2478">
      <c r="A2478" s="41">
        <v>229.0</v>
      </c>
      <c r="B2478" s="42">
        <v>1.67E9</v>
      </c>
      <c r="C2478" s="41">
        <v>3356.0</v>
      </c>
      <c r="D2478" s="40" t="s">
        <v>1243</v>
      </c>
      <c r="E2478" s="41">
        <v>140.0</v>
      </c>
      <c r="F2478" s="41">
        <v>35.0</v>
      </c>
      <c r="G2478" s="41">
        <v>70.0</v>
      </c>
      <c r="H2478" s="41">
        <v>-3.07733</v>
      </c>
      <c r="I2478" s="41">
        <v>10000.0</v>
      </c>
      <c r="J2478" s="41">
        <v>5000.0</v>
      </c>
      <c r="K2478" s="41">
        <v>1200.0</v>
      </c>
      <c r="L2478" s="41">
        <v>600.0</v>
      </c>
      <c r="M2478" s="41">
        <v>100.0</v>
      </c>
      <c r="N2478" s="40" t="s">
        <v>207</v>
      </c>
      <c r="O2478" s="40" t="s">
        <v>208</v>
      </c>
      <c r="P2478" s="40" t="s">
        <v>7305</v>
      </c>
      <c r="Q2478" s="40" t="s">
        <v>8686</v>
      </c>
      <c r="R2478" s="40" t="b">
        <v>0</v>
      </c>
      <c r="S2478" s="40" t="s">
        <v>12879</v>
      </c>
      <c r="T2478" s="40" t="s">
        <v>212</v>
      </c>
      <c r="U2478" s="41">
        <v>0.1</v>
      </c>
      <c r="V2478" s="41">
        <v>0.9</v>
      </c>
      <c r="W2478" s="41">
        <v>0.2</v>
      </c>
      <c r="X2478" s="41">
        <v>0.5</v>
      </c>
      <c r="Y2478" s="40" t="b">
        <v>0</v>
      </c>
      <c r="Z2478" s="40" t="b">
        <v>1</v>
      </c>
      <c r="AA2478" s="40" t="b">
        <v>0</v>
      </c>
      <c r="AB2478" s="40" t="b">
        <v>0</v>
      </c>
      <c r="AC2478" s="41" t="s">
        <v>15538</v>
      </c>
      <c r="AD2478" s="41" t="s">
        <v>15539</v>
      </c>
      <c r="AE2478" s="41">
        <v>643.9229</v>
      </c>
      <c r="AF2478" s="41">
        <v>-4.5898</v>
      </c>
      <c r="AG2478" s="42">
        <v>8.65E41</v>
      </c>
      <c r="AH2478" s="51">
        <v>0.491491</v>
      </c>
      <c r="AI2478" s="40" t="s">
        <v>15540</v>
      </c>
      <c r="AJ2478" s="40" t="s">
        <v>15541</v>
      </c>
      <c r="AK2478" s="41">
        <v>2269.0</v>
      </c>
      <c r="AL2478" s="40" t="s">
        <v>7372</v>
      </c>
      <c r="AM2478" s="40" t="s">
        <v>7285</v>
      </c>
      <c r="AN2478" s="40" t="s">
        <v>5627</v>
      </c>
      <c r="AO2478" s="40"/>
    </row>
    <row r="2479">
      <c r="A2479" s="41">
        <v>252.0</v>
      </c>
      <c r="B2479" s="42">
        <v>1.67E9</v>
      </c>
      <c r="C2479" s="42">
        <v>3356.0</v>
      </c>
      <c r="D2479" s="40" t="s">
        <v>1243</v>
      </c>
      <c r="E2479" s="41">
        <v>140.0</v>
      </c>
      <c r="F2479" s="41">
        <v>35.0</v>
      </c>
      <c r="G2479" s="41">
        <v>70.0</v>
      </c>
      <c r="H2479" s="41">
        <v>-3.07733</v>
      </c>
      <c r="I2479" s="41">
        <v>10000.0</v>
      </c>
      <c r="J2479" s="41">
        <v>5000.0</v>
      </c>
      <c r="K2479" s="41">
        <v>1200.0</v>
      </c>
      <c r="L2479" s="41">
        <v>600.0</v>
      </c>
      <c r="M2479" s="41">
        <v>100.0</v>
      </c>
      <c r="N2479" s="40" t="s">
        <v>207</v>
      </c>
      <c r="O2479" s="40" t="s">
        <v>1371</v>
      </c>
      <c r="P2479" s="40" t="s">
        <v>212</v>
      </c>
      <c r="Q2479" s="40" t="s">
        <v>8686</v>
      </c>
      <c r="R2479" s="40" t="b">
        <v>0</v>
      </c>
      <c r="S2479" s="40" t="s">
        <v>211</v>
      </c>
      <c r="T2479" s="40" t="s">
        <v>212</v>
      </c>
      <c r="U2479" s="41">
        <v>0.1</v>
      </c>
      <c r="V2479" s="41">
        <v>0.9</v>
      </c>
      <c r="W2479" s="41">
        <v>0.1</v>
      </c>
      <c r="X2479" s="41">
        <v>0.4</v>
      </c>
      <c r="Y2479" s="40" t="b">
        <v>0</v>
      </c>
      <c r="Z2479" s="40" t="b">
        <v>1</v>
      </c>
      <c r="AA2479" s="40" t="b">
        <v>0</v>
      </c>
      <c r="AB2479" s="40" t="b">
        <v>0</v>
      </c>
      <c r="AC2479" s="41" t="s">
        <v>15542</v>
      </c>
      <c r="AD2479" s="41" t="s">
        <v>10855</v>
      </c>
      <c r="AE2479" s="41">
        <v>1202.887</v>
      </c>
      <c r="AF2479" s="41">
        <v>-4.59007</v>
      </c>
      <c r="AG2479" s="42">
        <v>1.39E42</v>
      </c>
      <c r="AH2479" s="51">
        <v>0.491578</v>
      </c>
      <c r="AI2479" s="45" t="s">
        <v>15543</v>
      </c>
      <c r="AJ2479" s="40" t="s">
        <v>15544</v>
      </c>
      <c r="AK2479" s="41">
        <v>2154.0</v>
      </c>
      <c r="AL2479" s="40" t="s">
        <v>2224</v>
      </c>
      <c r="AM2479" s="40" t="s">
        <v>7285</v>
      </c>
      <c r="AN2479" s="40" t="s">
        <v>5643</v>
      </c>
      <c r="AO2479" s="44"/>
    </row>
    <row r="2480">
      <c r="A2480" s="41">
        <v>8.0</v>
      </c>
      <c r="B2480" s="42">
        <v>1.67E9</v>
      </c>
      <c r="C2480" s="42">
        <v>3356.0</v>
      </c>
      <c r="D2480" s="40" t="s">
        <v>1243</v>
      </c>
      <c r="E2480" s="41">
        <v>140.0</v>
      </c>
      <c r="F2480" s="41">
        <v>35.0</v>
      </c>
      <c r="G2480" s="41">
        <v>70.0</v>
      </c>
      <c r="H2480" s="41">
        <v>-3.07733</v>
      </c>
      <c r="I2480" s="41">
        <v>10000.0</v>
      </c>
      <c r="J2480" s="41">
        <v>5000.0</v>
      </c>
      <c r="K2480" s="41">
        <v>1200.0</v>
      </c>
      <c r="L2480" s="41">
        <v>600.0</v>
      </c>
      <c r="M2480" s="41">
        <v>30.0</v>
      </c>
      <c r="N2480" s="40" t="s">
        <v>207</v>
      </c>
      <c r="O2480" s="40" t="s">
        <v>208</v>
      </c>
      <c r="P2480" s="40" t="s">
        <v>209</v>
      </c>
      <c r="Q2480" s="40" t="s">
        <v>8686</v>
      </c>
      <c r="R2480" s="40" t="b">
        <v>0</v>
      </c>
      <c r="S2480" s="40" t="s">
        <v>211</v>
      </c>
      <c r="T2480" s="40" t="s">
        <v>212</v>
      </c>
      <c r="U2480" s="41">
        <v>0.1</v>
      </c>
      <c r="V2480" s="41">
        <v>0.9</v>
      </c>
      <c r="W2480" s="41">
        <v>0.3</v>
      </c>
      <c r="X2480" s="41">
        <v>0.6</v>
      </c>
      <c r="Y2480" s="40" t="b">
        <v>0</v>
      </c>
      <c r="Z2480" s="40" t="b">
        <v>1</v>
      </c>
      <c r="AA2480" s="40" t="b">
        <v>0</v>
      </c>
      <c r="AB2480" s="40" t="b">
        <v>0</v>
      </c>
      <c r="AC2480" s="41" t="s">
        <v>15545</v>
      </c>
      <c r="AD2480" s="41" t="s">
        <v>15546</v>
      </c>
      <c r="AE2480" s="41">
        <v>1094.799</v>
      </c>
      <c r="AF2480" s="41">
        <v>-4.59123</v>
      </c>
      <c r="AG2480" s="42">
        <v>5.06E41</v>
      </c>
      <c r="AH2480" s="51">
        <v>0.491955</v>
      </c>
      <c r="AI2480" s="45" t="s">
        <v>15547</v>
      </c>
      <c r="AJ2480" s="40" t="s">
        <v>15548</v>
      </c>
      <c r="AK2480" s="41">
        <v>4407.0</v>
      </c>
      <c r="AL2480" s="40" t="s">
        <v>7372</v>
      </c>
      <c r="AM2480" s="40" t="s">
        <v>7285</v>
      </c>
      <c r="AN2480" s="40" t="s">
        <v>5643</v>
      </c>
      <c r="AO2480" s="44"/>
    </row>
    <row r="2481">
      <c r="A2481" s="41">
        <v>183.0</v>
      </c>
      <c r="B2481" s="42">
        <v>1.67E9</v>
      </c>
      <c r="C2481" s="42">
        <v>3356.0</v>
      </c>
      <c r="D2481" s="40" t="s">
        <v>1243</v>
      </c>
      <c r="E2481" s="41">
        <v>140.0</v>
      </c>
      <c r="F2481" s="41">
        <v>35.0</v>
      </c>
      <c r="G2481" s="41">
        <v>70.0</v>
      </c>
      <c r="H2481" s="41">
        <v>-3.07733</v>
      </c>
      <c r="I2481" s="41">
        <v>10000.0</v>
      </c>
      <c r="J2481" s="41">
        <v>5000.0</v>
      </c>
      <c r="K2481" s="41">
        <v>1200.0</v>
      </c>
      <c r="L2481" s="41">
        <v>600.0</v>
      </c>
      <c r="M2481" s="41">
        <v>100.0</v>
      </c>
      <c r="N2481" s="40" t="s">
        <v>207</v>
      </c>
      <c r="O2481" s="40" t="s">
        <v>1371</v>
      </c>
      <c r="P2481" s="40" t="s">
        <v>209</v>
      </c>
      <c r="Q2481" s="40" t="s">
        <v>8686</v>
      </c>
      <c r="R2481" s="40" t="b">
        <v>0</v>
      </c>
      <c r="S2481" s="40" t="s">
        <v>211</v>
      </c>
      <c r="T2481" s="40" t="s">
        <v>212</v>
      </c>
      <c r="U2481" s="41">
        <v>0.1</v>
      </c>
      <c r="V2481" s="41">
        <v>0.9</v>
      </c>
      <c r="W2481" s="41">
        <v>0.2</v>
      </c>
      <c r="X2481" s="41">
        <v>0.4</v>
      </c>
      <c r="Y2481" s="40" t="b">
        <v>0</v>
      </c>
      <c r="Z2481" s="40" t="b">
        <v>1</v>
      </c>
      <c r="AA2481" s="40" t="b">
        <v>0</v>
      </c>
      <c r="AB2481" s="40" t="b">
        <v>0</v>
      </c>
      <c r="AC2481" s="41" t="s">
        <v>15549</v>
      </c>
      <c r="AD2481" s="41" t="s">
        <v>15550</v>
      </c>
      <c r="AE2481" s="41">
        <v>1203.381</v>
      </c>
      <c r="AF2481" s="41">
        <v>-4.59203</v>
      </c>
      <c r="AG2481" s="42">
        <v>6.96E41</v>
      </c>
      <c r="AH2481" s="51">
        <v>0.492214</v>
      </c>
      <c r="AI2481" s="45" t="s">
        <v>15551</v>
      </c>
      <c r="AJ2481" s="40" t="s">
        <v>15552</v>
      </c>
      <c r="AK2481" s="41">
        <v>2132.0</v>
      </c>
      <c r="AL2481" s="40" t="s">
        <v>2224</v>
      </c>
      <c r="AM2481" s="40" t="s">
        <v>7285</v>
      </c>
      <c r="AN2481" s="40" t="s">
        <v>5643</v>
      </c>
      <c r="AO2481" s="44"/>
    </row>
    <row r="2482">
      <c r="A2482" s="41">
        <v>56.0</v>
      </c>
      <c r="B2482" s="42">
        <v>1.67E9</v>
      </c>
      <c r="C2482" s="42">
        <v>3356.0</v>
      </c>
      <c r="D2482" s="40" t="s">
        <v>1243</v>
      </c>
      <c r="E2482" s="41">
        <v>140.0</v>
      </c>
      <c r="F2482" s="41">
        <v>35.0</v>
      </c>
      <c r="G2482" s="41">
        <v>70.0</v>
      </c>
      <c r="H2482" s="41">
        <v>-3.07733</v>
      </c>
      <c r="I2482" s="41">
        <v>10000.0</v>
      </c>
      <c r="J2482" s="41">
        <v>5000.0</v>
      </c>
      <c r="K2482" s="41">
        <v>1200.0</v>
      </c>
      <c r="L2482" s="41">
        <v>600.0</v>
      </c>
      <c r="M2482" s="41">
        <v>30.0</v>
      </c>
      <c r="N2482" s="40" t="s">
        <v>207</v>
      </c>
      <c r="O2482" s="40" t="s">
        <v>1371</v>
      </c>
      <c r="P2482" s="40" t="s">
        <v>1372</v>
      </c>
      <c r="Q2482" s="40" t="s">
        <v>8686</v>
      </c>
      <c r="R2482" s="40" t="b">
        <v>0</v>
      </c>
      <c r="S2482" s="40" t="s">
        <v>211</v>
      </c>
      <c r="T2482" s="40" t="s">
        <v>212</v>
      </c>
      <c r="U2482" s="41">
        <v>0.1</v>
      </c>
      <c r="V2482" s="41">
        <v>0.9</v>
      </c>
      <c r="W2482" s="41">
        <v>0.1</v>
      </c>
      <c r="X2482" s="41">
        <v>0.6</v>
      </c>
      <c r="Y2482" s="40" t="b">
        <v>0</v>
      </c>
      <c r="Z2482" s="40" t="b">
        <v>1</v>
      </c>
      <c r="AA2482" s="40" t="b">
        <v>0</v>
      </c>
      <c r="AB2482" s="40" t="b">
        <v>0</v>
      </c>
      <c r="AC2482" s="41" t="s">
        <v>15553</v>
      </c>
      <c r="AD2482" s="41" t="s">
        <v>15554</v>
      </c>
      <c r="AE2482" s="41">
        <v>1202.743</v>
      </c>
      <c r="AF2482" s="41">
        <v>-4.59208</v>
      </c>
      <c r="AG2482" s="42">
        <v>6.86E41</v>
      </c>
      <c r="AH2482" s="51">
        <v>0.49223</v>
      </c>
      <c r="AI2482" s="45" t="s">
        <v>15555</v>
      </c>
      <c r="AJ2482" s="44" t="s">
        <v>397</v>
      </c>
      <c r="AK2482" s="41">
        <v>4593.0</v>
      </c>
      <c r="AL2482" s="40" t="s">
        <v>2224</v>
      </c>
      <c r="AM2482" s="40" t="s">
        <v>7285</v>
      </c>
      <c r="AN2482" s="40" t="s">
        <v>5643</v>
      </c>
      <c r="AO2482" s="44"/>
    </row>
    <row r="2483">
      <c r="A2483" s="41">
        <v>183.0</v>
      </c>
      <c r="B2483" s="42">
        <v>1.67E9</v>
      </c>
      <c r="C2483" s="41">
        <v>3356.0</v>
      </c>
      <c r="D2483" s="40" t="s">
        <v>1243</v>
      </c>
      <c r="E2483" s="41">
        <v>140.0</v>
      </c>
      <c r="F2483" s="41">
        <v>35.0</v>
      </c>
      <c r="G2483" s="41">
        <v>70.0</v>
      </c>
      <c r="H2483" s="41">
        <v>-3.07733</v>
      </c>
      <c r="I2483" s="41">
        <v>10000.0</v>
      </c>
      <c r="J2483" s="41">
        <v>5000.0</v>
      </c>
      <c r="K2483" s="41">
        <v>1200.0</v>
      </c>
      <c r="L2483" s="41">
        <v>600.0</v>
      </c>
      <c r="M2483" s="41">
        <v>100.0</v>
      </c>
      <c r="N2483" s="40" t="s">
        <v>207</v>
      </c>
      <c r="O2483" s="40" t="s">
        <v>208</v>
      </c>
      <c r="P2483" s="40" t="s">
        <v>209</v>
      </c>
      <c r="Q2483" s="40" t="s">
        <v>8686</v>
      </c>
      <c r="R2483" s="40" t="b">
        <v>0</v>
      </c>
      <c r="S2483" s="40" t="s">
        <v>211</v>
      </c>
      <c r="T2483" s="40" t="s">
        <v>212</v>
      </c>
      <c r="U2483" s="41">
        <v>0.1</v>
      </c>
      <c r="V2483" s="41">
        <v>0.9</v>
      </c>
      <c r="W2483" s="41">
        <v>0.2</v>
      </c>
      <c r="X2483" s="41">
        <v>0.4</v>
      </c>
      <c r="Y2483" s="40" t="b">
        <v>0</v>
      </c>
      <c r="Z2483" s="40" t="b">
        <v>1</v>
      </c>
      <c r="AA2483" s="40" t="b">
        <v>0</v>
      </c>
      <c r="AB2483" s="40" t="b">
        <v>0</v>
      </c>
      <c r="AC2483" s="41" t="s">
        <v>15556</v>
      </c>
      <c r="AD2483" s="41" t="s">
        <v>11410</v>
      </c>
      <c r="AE2483" s="41">
        <v>913.4828</v>
      </c>
      <c r="AF2483" s="41">
        <v>-4.5933</v>
      </c>
      <c r="AG2483" s="42">
        <v>1.34E42</v>
      </c>
      <c r="AH2483" s="51">
        <v>0.492626</v>
      </c>
      <c r="AI2483" s="40" t="s">
        <v>15557</v>
      </c>
      <c r="AJ2483" s="40" t="s">
        <v>15558</v>
      </c>
      <c r="AK2483" s="41">
        <v>4334.0</v>
      </c>
      <c r="AL2483" s="40" t="s">
        <v>7372</v>
      </c>
      <c r="AM2483" s="40" t="s">
        <v>7285</v>
      </c>
      <c r="AN2483" s="40" t="s">
        <v>5627</v>
      </c>
      <c r="AO2483" s="44"/>
    </row>
    <row r="2484">
      <c r="A2484" s="41">
        <v>54.0</v>
      </c>
      <c r="B2484" s="42">
        <v>1.67E9</v>
      </c>
      <c r="C2484" s="42">
        <v>3356.0</v>
      </c>
      <c r="D2484" s="40" t="s">
        <v>1243</v>
      </c>
      <c r="E2484" s="41">
        <v>140.0</v>
      </c>
      <c r="F2484" s="41">
        <v>35.0</v>
      </c>
      <c r="G2484" s="41">
        <v>70.0</v>
      </c>
      <c r="H2484" s="41">
        <v>-3.07733</v>
      </c>
      <c r="I2484" s="41">
        <v>10000.0</v>
      </c>
      <c r="J2484" s="41">
        <v>5000.0</v>
      </c>
      <c r="K2484" s="41">
        <v>1200.0</v>
      </c>
      <c r="L2484" s="41">
        <v>600.0</v>
      </c>
      <c r="M2484" s="41">
        <v>30.0</v>
      </c>
      <c r="N2484" s="40" t="s">
        <v>207</v>
      </c>
      <c r="O2484" s="40" t="s">
        <v>208</v>
      </c>
      <c r="P2484" s="40" t="s">
        <v>1372</v>
      </c>
      <c r="Q2484" s="40" t="s">
        <v>8686</v>
      </c>
      <c r="R2484" s="40" t="b">
        <v>0</v>
      </c>
      <c r="S2484" s="40" t="s">
        <v>211</v>
      </c>
      <c r="T2484" s="40" t="s">
        <v>212</v>
      </c>
      <c r="U2484" s="41">
        <v>0.1</v>
      </c>
      <c r="V2484" s="41">
        <v>0.9</v>
      </c>
      <c r="W2484" s="41">
        <v>0.1</v>
      </c>
      <c r="X2484" s="41">
        <v>0.4</v>
      </c>
      <c r="Y2484" s="40" t="b">
        <v>0</v>
      </c>
      <c r="Z2484" s="40" t="b">
        <v>1</v>
      </c>
      <c r="AA2484" s="40" t="b">
        <v>0</v>
      </c>
      <c r="AB2484" s="40" t="b">
        <v>0</v>
      </c>
      <c r="AC2484" s="41" t="s">
        <v>15559</v>
      </c>
      <c r="AD2484" s="41" t="s">
        <v>15560</v>
      </c>
      <c r="AE2484" s="41">
        <v>1057.305</v>
      </c>
      <c r="AF2484" s="41">
        <v>-4.59805</v>
      </c>
      <c r="AG2484" s="42">
        <v>8.17E41</v>
      </c>
      <c r="AH2484" s="51">
        <v>0.494169</v>
      </c>
      <c r="AI2484" s="45" t="s">
        <v>15561</v>
      </c>
      <c r="AJ2484" s="44" t="s">
        <v>397</v>
      </c>
      <c r="AK2484" s="41">
        <v>6328.0</v>
      </c>
      <c r="AL2484" s="40" t="s">
        <v>7372</v>
      </c>
      <c r="AM2484" s="40" t="s">
        <v>7285</v>
      </c>
      <c r="AN2484" s="40" t="s">
        <v>5643</v>
      </c>
      <c r="AO2484" s="44"/>
    </row>
    <row r="2485">
      <c r="A2485" s="41">
        <v>45.0</v>
      </c>
      <c r="B2485" s="42">
        <v>1.67E9</v>
      </c>
      <c r="C2485" s="42">
        <v>3356.0</v>
      </c>
      <c r="D2485" s="40" t="s">
        <v>1243</v>
      </c>
      <c r="E2485" s="41">
        <v>140.0</v>
      </c>
      <c r="F2485" s="41">
        <v>35.0</v>
      </c>
      <c r="G2485" s="41">
        <v>70.0</v>
      </c>
      <c r="H2485" s="41">
        <v>-3.07733</v>
      </c>
      <c r="I2485" s="41">
        <v>10000.0</v>
      </c>
      <c r="J2485" s="41">
        <v>5000.0</v>
      </c>
      <c r="K2485" s="41">
        <v>1200.0</v>
      </c>
      <c r="L2485" s="41">
        <v>600.0</v>
      </c>
      <c r="M2485" s="41">
        <v>30.0</v>
      </c>
      <c r="N2485" s="40" t="s">
        <v>207</v>
      </c>
      <c r="O2485" s="40" t="s">
        <v>1371</v>
      </c>
      <c r="P2485" s="40" t="s">
        <v>7305</v>
      </c>
      <c r="Q2485" s="40" t="s">
        <v>8686</v>
      </c>
      <c r="R2485" s="40" t="b">
        <v>0</v>
      </c>
      <c r="S2485" s="40" t="s">
        <v>12879</v>
      </c>
      <c r="T2485" s="40" t="s">
        <v>212</v>
      </c>
      <c r="U2485" s="41">
        <v>0.1</v>
      </c>
      <c r="V2485" s="41">
        <v>0.9</v>
      </c>
      <c r="W2485" s="41">
        <v>0.1</v>
      </c>
      <c r="X2485" s="41">
        <v>0.4</v>
      </c>
      <c r="Y2485" s="40" t="b">
        <v>0</v>
      </c>
      <c r="Z2485" s="40" t="b">
        <v>1</v>
      </c>
      <c r="AA2485" s="40" t="b">
        <v>0</v>
      </c>
      <c r="AB2485" s="40" t="b">
        <v>0</v>
      </c>
      <c r="AC2485" s="41" t="s">
        <v>9664</v>
      </c>
      <c r="AD2485" s="41" t="s">
        <v>15562</v>
      </c>
      <c r="AE2485" s="41">
        <v>885.7112</v>
      </c>
      <c r="AF2485" s="41">
        <v>-4.59913</v>
      </c>
      <c r="AG2485" s="42">
        <v>3.32E41</v>
      </c>
      <c r="AH2485" s="51">
        <v>0.494521</v>
      </c>
      <c r="AI2485" s="45" t="s">
        <v>15563</v>
      </c>
      <c r="AJ2485" s="44" t="s">
        <v>397</v>
      </c>
      <c r="AK2485" s="41">
        <v>4927.0</v>
      </c>
      <c r="AL2485" s="40" t="s">
        <v>7372</v>
      </c>
      <c r="AM2485" s="40" t="s">
        <v>7285</v>
      </c>
      <c r="AN2485" s="40" t="s">
        <v>5643</v>
      </c>
      <c r="AO2485" s="44"/>
    </row>
    <row r="2486">
      <c r="A2486" s="41">
        <v>58.0</v>
      </c>
      <c r="B2486" s="42">
        <v>1.67E9</v>
      </c>
      <c r="C2486" s="42">
        <v>3356.0</v>
      </c>
      <c r="D2486" s="40" t="s">
        <v>1243</v>
      </c>
      <c r="E2486" s="41">
        <v>140.0</v>
      </c>
      <c r="F2486" s="41">
        <v>35.0</v>
      </c>
      <c r="G2486" s="41">
        <v>70.0</v>
      </c>
      <c r="H2486" s="41">
        <v>-3.07733</v>
      </c>
      <c r="I2486" s="41">
        <v>10000.0</v>
      </c>
      <c r="J2486" s="41">
        <v>5000.0</v>
      </c>
      <c r="K2486" s="41">
        <v>1200.0</v>
      </c>
      <c r="L2486" s="41">
        <v>600.0</v>
      </c>
      <c r="M2486" s="41">
        <v>30.0</v>
      </c>
      <c r="N2486" s="40" t="s">
        <v>207</v>
      </c>
      <c r="O2486" s="40" t="s">
        <v>208</v>
      </c>
      <c r="P2486" s="40" t="s">
        <v>1372</v>
      </c>
      <c r="Q2486" s="40" t="s">
        <v>8686</v>
      </c>
      <c r="R2486" s="40" t="b">
        <v>0</v>
      </c>
      <c r="S2486" s="40" t="s">
        <v>211</v>
      </c>
      <c r="T2486" s="40" t="s">
        <v>212</v>
      </c>
      <c r="U2486" s="41">
        <v>0.1</v>
      </c>
      <c r="V2486" s="41">
        <v>0.9</v>
      </c>
      <c r="W2486" s="41">
        <v>0.2</v>
      </c>
      <c r="X2486" s="41">
        <v>0.5</v>
      </c>
      <c r="Y2486" s="40" t="b">
        <v>0</v>
      </c>
      <c r="Z2486" s="40" t="b">
        <v>1</v>
      </c>
      <c r="AA2486" s="40" t="b">
        <v>0</v>
      </c>
      <c r="AB2486" s="40" t="b">
        <v>0</v>
      </c>
      <c r="AC2486" s="41" t="s">
        <v>15564</v>
      </c>
      <c r="AD2486" s="41" t="s">
        <v>15565</v>
      </c>
      <c r="AE2486" s="41">
        <v>1202.731</v>
      </c>
      <c r="AF2486" s="41">
        <v>-4.60666</v>
      </c>
      <c r="AG2486" s="42">
        <v>1.37E42</v>
      </c>
      <c r="AH2486" s="51">
        <v>0.496969</v>
      </c>
      <c r="AI2486" s="45" t="s">
        <v>15566</v>
      </c>
      <c r="AJ2486" s="45">
        <v>1.37452008462502E257</v>
      </c>
      <c r="AK2486" s="41">
        <v>5509.0</v>
      </c>
      <c r="AL2486" s="40" t="s">
        <v>2224</v>
      </c>
      <c r="AM2486" s="40" t="s">
        <v>7285</v>
      </c>
      <c r="AN2486" s="40" t="s">
        <v>5643</v>
      </c>
      <c r="AO2486" s="40"/>
    </row>
    <row r="2487">
      <c r="A2487" s="41">
        <v>31.0</v>
      </c>
      <c r="B2487" s="42">
        <v>1.67E9</v>
      </c>
      <c r="C2487" s="42">
        <v>3356.0</v>
      </c>
      <c r="D2487" s="40" t="s">
        <v>1243</v>
      </c>
      <c r="E2487" s="41">
        <v>140.0</v>
      </c>
      <c r="F2487" s="41">
        <v>35.0</v>
      </c>
      <c r="G2487" s="41">
        <v>70.0</v>
      </c>
      <c r="H2487" s="41">
        <v>-3.07733</v>
      </c>
      <c r="I2487" s="41">
        <v>10000.0</v>
      </c>
      <c r="J2487" s="41">
        <v>5000.0</v>
      </c>
      <c r="K2487" s="41">
        <v>1200.0</v>
      </c>
      <c r="L2487" s="41">
        <v>600.0</v>
      </c>
      <c r="M2487" s="41">
        <v>30.0</v>
      </c>
      <c r="N2487" s="40" t="s">
        <v>207</v>
      </c>
      <c r="O2487" s="40" t="s">
        <v>208</v>
      </c>
      <c r="P2487" s="40" t="s">
        <v>7310</v>
      </c>
      <c r="Q2487" s="40" t="s">
        <v>8686</v>
      </c>
      <c r="R2487" s="40" t="b">
        <v>0</v>
      </c>
      <c r="S2487" s="40" t="s">
        <v>12879</v>
      </c>
      <c r="T2487" s="40" t="s">
        <v>212</v>
      </c>
      <c r="U2487" s="41">
        <v>0.1</v>
      </c>
      <c r="V2487" s="41">
        <v>0.9</v>
      </c>
      <c r="W2487" s="41">
        <v>0.2</v>
      </c>
      <c r="X2487" s="41">
        <v>0.5</v>
      </c>
      <c r="Y2487" s="40" t="b">
        <v>0</v>
      </c>
      <c r="Z2487" s="40" t="b">
        <v>1</v>
      </c>
      <c r="AA2487" s="40" t="b">
        <v>0</v>
      </c>
      <c r="AB2487" s="40" t="b">
        <v>0</v>
      </c>
      <c r="AC2487" s="41" t="s">
        <v>15567</v>
      </c>
      <c r="AD2487" s="41" t="s">
        <v>15568</v>
      </c>
      <c r="AE2487" s="41">
        <v>983.4697</v>
      </c>
      <c r="AF2487" s="41">
        <v>-4.60758</v>
      </c>
      <c r="AG2487" s="42">
        <v>3.13E41</v>
      </c>
      <c r="AH2487" s="51">
        <v>0.497268</v>
      </c>
      <c r="AI2487" s="45" t="s">
        <v>15569</v>
      </c>
      <c r="AJ2487" s="45">
        <v>3.12916536535432E251</v>
      </c>
      <c r="AK2487" s="41">
        <v>3215.0</v>
      </c>
      <c r="AL2487" s="40" t="s">
        <v>7372</v>
      </c>
      <c r="AM2487" s="40" t="s">
        <v>7285</v>
      </c>
      <c r="AN2487" s="40" t="s">
        <v>5643</v>
      </c>
      <c r="AO2487" s="44"/>
    </row>
    <row r="2488">
      <c r="A2488" s="41">
        <v>73.0</v>
      </c>
      <c r="B2488" s="42">
        <v>1.67E9</v>
      </c>
      <c r="C2488" s="42">
        <v>3356.0</v>
      </c>
      <c r="D2488" s="40" t="s">
        <v>1243</v>
      </c>
      <c r="E2488" s="41">
        <v>140.0</v>
      </c>
      <c r="F2488" s="41">
        <v>35.0</v>
      </c>
      <c r="G2488" s="41">
        <v>70.0</v>
      </c>
      <c r="H2488" s="41">
        <v>-3.07733</v>
      </c>
      <c r="I2488" s="41">
        <v>10000.0</v>
      </c>
      <c r="J2488" s="41">
        <v>5000.0</v>
      </c>
      <c r="K2488" s="41">
        <v>1200.0</v>
      </c>
      <c r="L2488" s="41">
        <v>600.0</v>
      </c>
      <c r="M2488" s="41">
        <v>30.0</v>
      </c>
      <c r="N2488" s="40" t="s">
        <v>207</v>
      </c>
      <c r="O2488" s="40" t="s">
        <v>1371</v>
      </c>
      <c r="P2488" s="40" t="s">
        <v>212</v>
      </c>
      <c r="Q2488" s="40" t="s">
        <v>8686</v>
      </c>
      <c r="R2488" s="40" t="b">
        <v>0</v>
      </c>
      <c r="S2488" s="40" t="s">
        <v>211</v>
      </c>
      <c r="T2488" s="40" t="s">
        <v>212</v>
      </c>
      <c r="U2488" s="41">
        <v>0.1</v>
      </c>
      <c r="V2488" s="41">
        <v>0.9</v>
      </c>
      <c r="W2488" s="41">
        <v>0.1</v>
      </c>
      <c r="X2488" s="41">
        <v>0.5</v>
      </c>
      <c r="Y2488" s="40" t="b">
        <v>0</v>
      </c>
      <c r="Z2488" s="40" t="b">
        <v>1</v>
      </c>
      <c r="AA2488" s="40" t="b">
        <v>0</v>
      </c>
      <c r="AB2488" s="40" t="b">
        <v>0</v>
      </c>
      <c r="AC2488" s="41" t="s">
        <v>15570</v>
      </c>
      <c r="AD2488" s="41" t="s">
        <v>15571</v>
      </c>
      <c r="AE2488" s="41">
        <v>1202.791</v>
      </c>
      <c r="AF2488" s="41">
        <v>-4.6078</v>
      </c>
      <c r="AG2488" s="42">
        <v>1.35E42</v>
      </c>
      <c r="AH2488" s="51">
        <v>0.497338</v>
      </c>
      <c r="AI2488" s="45" t="s">
        <v>15572</v>
      </c>
      <c r="AJ2488" s="44" t="s">
        <v>397</v>
      </c>
      <c r="AK2488" s="41">
        <v>5871.0</v>
      </c>
      <c r="AL2488" s="40" t="s">
        <v>2224</v>
      </c>
      <c r="AM2488" s="40" t="s">
        <v>7285</v>
      </c>
      <c r="AN2488" s="40" t="s">
        <v>5643</v>
      </c>
      <c r="AO2488" s="44"/>
    </row>
    <row r="2489">
      <c r="A2489" s="41">
        <v>202.0</v>
      </c>
      <c r="B2489" s="42">
        <v>1.67E9</v>
      </c>
      <c r="C2489" s="42">
        <v>3356.0</v>
      </c>
      <c r="D2489" s="40" t="s">
        <v>1243</v>
      </c>
      <c r="E2489" s="41">
        <v>140.0</v>
      </c>
      <c r="F2489" s="41">
        <v>35.0</v>
      </c>
      <c r="G2489" s="41">
        <v>70.0</v>
      </c>
      <c r="H2489" s="41">
        <v>-3.07733</v>
      </c>
      <c r="I2489" s="41">
        <v>10000.0</v>
      </c>
      <c r="J2489" s="41">
        <v>5000.0</v>
      </c>
      <c r="K2489" s="41">
        <v>1200.0</v>
      </c>
      <c r="L2489" s="41">
        <v>600.0</v>
      </c>
      <c r="M2489" s="41">
        <v>100.0</v>
      </c>
      <c r="N2489" s="40" t="s">
        <v>207</v>
      </c>
      <c r="O2489" s="40" t="s">
        <v>1371</v>
      </c>
      <c r="P2489" s="40" t="s">
        <v>7310</v>
      </c>
      <c r="Q2489" s="40" t="s">
        <v>8686</v>
      </c>
      <c r="R2489" s="40" t="b">
        <v>0</v>
      </c>
      <c r="S2489" s="40" t="s">
        <v>211</v>
      </c>
      <c r="T2489" s="40" t="s">
        <v>212</v>
      </c>
      <c r="U2489" s="41">
        <v>0.1</v>
      </c>
      <c r="V2489" s="41">
        <v>0.9</v>
      </c>
      <c r="W2489" s="41">
        <v>0.2</v>
      </c>
      <c r="X2489" s="41">
        <v>0.5</v>
      </c>
      <c r="Y2489" s="40" t="b">
        <v>0</v>
      </c>
      <c r="Z2489" s="40" t="b">
        <v>1</v>
      </c>
      <c r="AA2489" s="40" t="b">
        <v>0</v>
      </c>
      <c r="AB2489" s="40" t="b">
        <v>0</v>
      </c>
      <c r="AC2489" s="41" t="s">
        <v>15573</v>
      </c>
      <c r="AD2489" s="41" t="s">
        <v>15553</v>
      </c>
      <c r="AE2489" s="41">
        <v>720.7716</v>
      </c>
      <c r="AF2489" s="41">
        <v>-4.61029</v>
      </c>
      <c r="AG2489" s="42">
        <v>1.39E42</v>
      </c>
      <c r="AH2489" s="51">
        <v>0.498147</v>
      </c>
      <c r="AI2489" s="45" t="s">
        <v>15574</v>
      </c>
      <c r="AJ2489" s="40" t="s">
        <v>15575</v>
      </c>
      <c r="AK2489" s="41">
        <v>811.0</v>
      </c>
      <c r="AL2489" s="40" t="s">
        <v>7372</v>
      </c>
      <c r="AM2489" s="40" t="s">
        <v>7285</v>
      </c>
      <c r="AN2489" s="40" t="s">
        <v>5643</v>
      </c>
      <c r="AO2489" s="44"/>
    </row>
    <row r="2490">
      <c r="A2490" s="41">
        <v>150.0</v>
      </c>
      <c r="B2490" s="42">
        <v>1.67E9</v>
      </c>
      <c r="C2490" s="41">
        <v>3356.0</v>
      </c>
      <c r="D2490" s="40" t="s">
        <v>1243</v>
      </c>
      <c r="E2490" s="41">
        <v>140.0</v>
      </c>
      <c r="F2490" s="41">
        <v>35.0</v>
      </c>
      <c r="G2490" s="41">
        <v>70.0</v>
      </c>
      <c r="H2490" s="41">
        <v>-3.07733</v>
      </c>
      <c r="I2490" s="41">
        <v>10000.0</v>
      </c>
      <c r="J2490" s="41">
        <v>5000.0</v>
      </c>
      <c r="K2490" s="41">
        <v>1200.0</v>
      </c>
      <c r="L2490" s="41">
        <v>600.0</v>
      </c>
      <c r="M2490" s="41">
        <v>50.0</v>
      </c>
      <c r="N2490" s="40" t="s">
        <v>207</v>
      </c>
      <c r="O2490" s="40" t="s">
        <v>208</v>
      </c>
      <c r="P2490" s="40" t="s">
        <v>1372</v>
      </c>
      <c r="Q2490" s="40" t="s">
        <v>8686</v>
      </c>
      <c r="R2490" s="40" t="b">
        <v>0</v>
      </c>
      <c r="S2490" s="40" t="s">
        <v>211</v>
      </c>
      <c r="T2490" s="40" t="s">
        <v>212</v>
      </c>
      <c r="U2490" s="41">
        <v>0.1</v>
      </c>
      <c r="V2490" s="41">
        <v>0.9</v>
      </c>
      <c r="W2490" s="41">
        <v>0.3</v>
      </c>
      <c r="X2490" s="41">
        <v>0.4</v>
      </c>
      <c r="Y2490" s="40" t="b">
        <v>0</v>
      </c>
      <c r="Z2490" s="40" t="b">
        <v>1</v>
      </c>
      <c r="AA2490" s="40" t="b">
        <v>0</v>
      </c>
      <c r="AB2490" s="40" t="b">
        <v>0</v>
      </c>
      <c r="AC2490" s="41" t="s">
        <v>1052</v>
      </c>
      <c r="AD2490" s="41" t="s">
        <v>15576</v>
      </c>
      <c r="AE2490" s="41">
        <v>935.0658</v>
      </c>
      <c r="AF2490" s="41">
        <v>-4.61227</v>
      </c>
      <c r="AG2490" s="42">
        <v>1.38E42</v>
      </c>
      <c r="AH2490" s="51">
        <v>0.498791</v>
      </c>
      <c r="AI2490" s="40" t="s">
        <v>15577</v>
      </c>
      <c r="AJ2490" s="40" t="s">
        <v>15578</v>
      </c>
      <c r="AK2490" s="41">
        <v>3420.0</v>
      </c>
      <c r="AL2490" s="40" t="s">
        <v>7372</v>
      </c>
      <c r="AM2490" s="40" t="s">
        <v>7285</v>
      </c>
      <c r="AN2490" s="40" t="s">
        <v>5643</v>
      </c>
      <c r="AO2490" s="44"/>
    </row>
    <row r="2491">
      <c r="A2491" s="41">
        <v>49.0</v>
      </c>
      <c r="B2491" s="42">
        <v>1.67E9</v>
      </c>
      <c r="C2491" s="42">
        <v>3356.0</v>
      </c>
      <c r="D2491" s="40" t="s">
        <v>1243</v>
      </c>
      <c r="E2491" s="41">
        <v>140.0</v>
      </c>
      <c r="F2491" s="41">
        <v>35.0</v>
      </c>
      <c r="G2491" s="41">
        <v>70.0</v>
      </c>
      <c r="H2491" s="41">
        <v>-3.07733</v>
      </c>
      <c r="I2491" s="41">
        <v>10000.0</v>
      </c>
      <c r="J2491" s="41">
        <v>5000.0</v>
      </c>
      <c r="K2491" s="41">
        <v>1200.0</v>
      </c>
      <c r="L2491" s="41">
        <v>600.0</v>
      </c>
      <c r="M2491" s="41">
        <v>30.0</v>
      </c>
      <c r="N2491" s="40" t="s">
        <v>207</v>
      </c>
      <c r="O2491" s="40" t="s">
        <v>1371</v>
      </c>
      <c r="P2491" s="40" t="s">
        <v>7305</v>
      </c>
      <c r="Q2491" s="40" t="s">
        <v>8686</v>
      </c>
      <c r="R2491" s="40" t="b">
        <v>0</v>
      </c>
      <c r="S2491" s="40" t="s">
        <v>12879</v>
      </c>
      <c r="T2491" s="40" t="s">
        <v>212</v>
      </c>
      <c r="U2491" s="41">
        <v>0.1</v>
      </c>
      <c r="V2491" s="41">
        <v>0.9</v>
      </c>
      <c r="W2491" s="41">
        <v>0.2</v>
      </c>
      <c r="X2491" s="41">
        <v>0.5</v>
      </c>
      <c r="Y2491" s="40" t="b">
        <v>0</v>
      </c>
      <c r="Z2491" s="40" t="b">
        <v>1</v>
      </c>
      <c r="AA2491" s="40" t="b">
        <v>0</v>
      </c>
      <c r="AB2491" s="40" t="b">
        <v>0</v>
      </c>
      <c r="AC2491" s="41" t="s">
        <v>15579</v>
      </c>
      <c r="AD2491" s="41" t="s">
        <v>15580</v>
      </c>
      <c r="AE2491" s="41">
        <v>1202.003</v>
      </c>
      <c r="AF2491" s="41">
        <v>-4.61415</v>
      </c>
      <c r="AG2491" s="42">
        <v>1.04E42</v>
      </c>
      <c r="AH2491" s="51">
        <v>0.499401</v>
      </c>
      <c r="AI2491" s="45" t="s">
        <v>15581</v>
      </c>
      <c r="AJ2491" s="45">
        <v>1.03941394349361E257</v>
      </c>
      <c r="AK2491" s="41">
        <v>5337.0</v>
      </c>
      <c r="AL2491" s="40" t="s">
        <v>2224</v>
      </c>
      <c r="AM2491" s="40" t="s">
        <v>7285</v>
      </c>
      <c r="AN2491" s="40" t="s">
        <v>5643</v>
      </c>
      <c r="AO2491" s="44"/>
    </row>
    <row r="2492">
      <c r="A2492" s="41">
        <v>7.0</v>
      </c>
      <c r="B2492" s="42">
        <v>1.67E9</v>
      </c>
      <c r="C2492" s="42">
        <v>3356.0</v>
      </c>
      <c r="D2492" s="40" t="s">
        <v>1243</v>
      </c>
      <c r="E2492" s="41">
        <v>140.0</v>
      </c>
      <c r="F2492" s="41">
        <v>35.0</v>
      </c>
      <c r="G2492" s="41">
        <v>70.0</v>
      </c>
      <c r="H2492" s="41">
        <v>-3.07733</v>
      </c>
      <c r="I2492" s="41">
        <v>10000.0</v>
      </c>
      <c r="J2492" s="41">
        <v>5000.0</v>
      </c>
      <c r="K2492" s="41">
        <v>1200.0</v>
      </c>
      <c r="L2492" s="41">
        <v>600.0</v>
      </c>
      <c r="M2492" s="41">
        <v>30.0</v>
      </c>
      <c r="N2492" s="40" t="s">
        <v>207</v>
      </c>
      <c r="O2492" s="40" t="s">
        <v>1371</v>
      </c>
      <c r="P2492" s="40" t="s">
        <v>209</v>
      </c>
      <c r="Q2492" s="40" t="s">
        <v>8686</v>
      </c>
      <c r="R2492" s="40" t="b">
        <v>0</v>
      </c>
      <c r="S2492" s="40" t="s">
        <v>211</v>
      </c>
      <c r="T2492" s="40" t="s">
        <v>212</v>
      </c>
      <c r="U2492" s="41">
        <v>0.1</v>
      </c>
      <c r="V2492" s="41">
        <v>0.9</v>
      </c>
      <c r="W2492" s="41">
        <v>0.3</v>
      </c>
      <c r="X2492" s="41">
        <v>0.5</v>
      </c>
      <c r="Y2492" s="40" t="b">
        <v>0</v>
      </c>
      <c r="Z2492" s="40" t="b">
        <v>1</v>
      </c>
      <c r="AA2492" s="40" t="b">
        <v>0</v>
      </c>
      <c r="AB2492" s="40" t="b">
        <v>0</v>
      </c>
      <c r="AC2492" s="41" t="s">
        <v>11487</v>
      </c>
      <c r="AD2492" s="41" t="s">
        <v>15582</v>
      </c>
      <c r="AE2492" s="41">
        <v>1201.953</v>
      </c>
      <c r="AF2492" s="41">
        <v>-4.61442</v>
      </c>
      <c r="AG2492" s="42">
        <v>1.17E42</v>
      </c>
      <c r="AH2492" s="51">
        <v>0.499489</v>
      </c>
      <c r="AI2492" s="45" t="s">
        <v>15583</v>
      </c>
      <c r="AJ2492" s="40" t="s">
        <v>15584</v>
      </c>
      <c r="AK2492" s="41">
        <v>5722.0</v>
      </c>
      <c r="AL2492" s="40" t="s">
        <v>2224</v>
      </c>
      <c r="AM2492" s="40" t="s">
        <v>7285</v>
      </c>
      <c r="AN2492" s="40" t="s">
        <v>5643</v>
      </c>
      <c r="AO2492" s="44"/>
    </row>
    <row r="2493">
      <c r="A2493" s="41">
        <v>14.0</v>
      </c>
      <c r="B2493" s="42">
        <v>1.67E9</v>
      </c>
      <c r="C2493" s="42">
        <v>3356.0</v>
      </c>
      <c r="D2493" s="40" t="s">
        <v>1243</v>
      </c>
      <c r="E2493" s="41">
        <v>140.0</v>
      </c>
      <c r="F2493" s="41">
        <v>35.0</v>
      </c>
      <c r="G2493" s="41">
        <v>70.0</v>
      </c>
      <c r="H2493" s="41">
        <v>-3.07733</v>
      </c>
      <c r="I2493" s="41">
        <v>10000.0</v>
      </c>
      <c r="J2493" s="41">
        <v>5000.0</v>
      </c>
      <c r="K2493" s="41">
        <v>1200.0</v>
      </c>
      <c r="L2493" s="41">
        <v>600.0</v>
      </c>
      <c r="M2493" s="41">
        <v>30.0</v>
      </c>
      <c r="N2493" s="40" t="s">
        <v>207</v>
      </c>
      <c r="O2493" s="40" t="s">
        <v>208</v>
      </c>
      <c r="P2493" s="40" t="s">
        <v>209</v>
      </c>
      <c r="Q2493" s="40" t="s">
        <v>8686</v>
      </c>
      <c r="R2493" s="40" t="b">
        <v>0</v>
      </c>
      <c r="S2493" s="40" t="s">
        <v>12879</v>
      </c>
      <c r="T2493" s="40" t="s">
        <v>212</v>
      </c>
      <c r="U2493" s="41">
        <v>0.1</v>
      </c>
      <c r="V2493" s="41">
        <v>0.9</v>
      </c>
      <c r="W2493" s="41">
        <v>0.2</v>
      </c>
      <c r="X2493" s="41">
        <v>0.6</v>
      </c>
      <c r="Y2493" s="40" t="b">
        <v>0</v>
      </c>
      <c r="Z2493" s="40" t="b">
        <v>1</v>
      </c>
      <c r="AA2493" s="40" t="b">
        <v>0</v>
      </c>
      <c r="AB2493" s="40" t="b">
        <v>0</v>
      </c>
      <c r="AC2493" s="41" t="s">
        <v>15585</v>
      </c>
      <c r="AD2493" s="41" t="s">
        <v>15586</v>
      </c>
      <c r="AE2493" s="41">
        <v>801.5869</v>
      </c>
      <c r="AF2493" s="41">
        <v>-4.61483</v>
      </c>
      <c r="AG2493" s="42">
        <v>3.35E41</v>
      </c>
      <c r="AH2493" s="51">
        <v>0.499623</v>
      </c>
      <c r="AI2493" s="45" t="s">
        <v>15587</v>
      </c>
      <c r="AJ2493" s="45">
        <v>3.3481747039875E251</v>
      </c>
      <c r="AK2493" s="41">
        <v>2849.0</v>
      </c>
      <c r="AL2493" s="40" t="s">
        <v>7372</v>
      </c>
      <c r="AM2493" s="40" t="s">
        <v>7285</v>
      </c>
      <c r="AN2493" s="40" t="s">
        <v>5643</v>
      </c>
      <c r="AO2493" s="44"/>
    </row>
    <row r="2494">
      <c r="A2494" s="41">
        <v>198.0</v>
      </c>
      <c r="B2494" s="42">
        <v>1.67E9</v>
      </c>
      <c r="C2494" s="41">
        <v>3356.0</v>
      </c>
      <c r="D2494" s="40" t="s">
        <v>1243</v>
      </c>
      <c r="E2494" s="41">
        <v>140.0</v>
      </c>
      <c r="F2494" s="41">
        <v>35.0</v>
      </c>
      <c r="G2494" s="41">
        <v>70.0</v>
      </c>
      <c r="H2494" s="41">
        <v>-3.07733</v>
      </c>
      <c r="I2494" s="41">
        <v>10000.0</v>
      </c>
      <c r="J2494" s="41">
        <v>5000.0</v>
      </c>
      <c r="K2494" s="41">
        <v>1200.0</v>
      </c>
      <c r="L2494" s="41">
        <v>600.0</v>
      </c>
      <c r="M2494" s="41">
        <v>100.0</v>
      </c>
      <c r="N2494" s="40" t="s">
        <v>207</v>
      </c>
      <c r="O2494" s="40" t="s">
        <v>208</v>
      </c>
      <c r="P2494" s="40" t="s">
        <v>7310</v>
      </c>
      <c r="Q2494" s="40" t="s">
        <v>8686</v>
      </c>
      <c r="R2494" s="40" t="b">
        <v>0</v>
      </c>
      <c r="S2494" s="40" t="s">
        <v>211</v>
      </c>
      <c r="T2494" s="40" t="s">
        <v>212</v>
      </c>
      <c r="U2494" s="41">
        <v>0.1</v>
      </c>
      <c r="V2494" s="41">
        <v>0.9</v>
      </c>
      <c r="W2494" s="41">
        <v>0.1</v>
      </c>
      <c r="X2494" s="41">
        <v>0.4</v>
      </c>
      <c r="Y2494" s="40" t="b">
        <v>0</v>
      </c>
      <c r="Z2494" s="40" t="b">
        <v>1</v>
      </c>
      <c r="AA2494" s="40" t="b">
        <v>0</v>
      </c>
      <c r="AB2494" s="40" t="b">
        <v>0</v>
      </c>
      <c r="AC2494" s="41" t="s">
        <v>7720</v>
      </c>
      <c r="AD2494" s="41" t="s">
        <v>15588</v>
      </c>
      <c r="AE2494" s="41">
        <v>1201.588</v>
      </c>
      <c r="AF2494" s="41">
        <v>-4.61489</v>
      </c>
      <c r="AG2494" s="42">
        <v>1.27E42</v>
      </c>
      <c r="AH2494" s="51">
        <v>0.499643</v>
      </c>
      <c r="AI2494" s="40" t="s">
        <v>15589</v>
      </c>
      <c r="AJ2494" s="40" t="s">
        <v>15590</v>
      </c>
      <c r="AK2494" s="41">
        <v>3539.0</v>
      </c>
      <c r="AL2494" s="40" t="s">
        <v>2224</v>
      </c>
      <c r="AM2494" s="40" t="s">
        <v>7285</v>
      </c>
      <c r="AN2494" s="40" t="s">
        <v>5627</v>
      </c>
      <c r="AO2494" s="44"/>
    </row>
    <row r="2495">
      <c r="A2495" s="41">
        <v>105.0</v>
      </c>
      <c r="B2495" s="42">
        <v>1.67E9</v>
      </c>
      <c r="C2495" s="42">
        <v>3356.0</v>
      </c>
      <c r="D2495" s="40" t="s">
        <v>1243</v>
      </c>
      <c r="E2495" s="41">
        <v>140.0</v>
      </c>
      <c r="F2495" s="41">
        <v>35.0</v>
      </c>
      <c r="G2495" s="41">
        <v>70.0</v>
      </c>
      <c r="H2495" s="41">
        <v>-3.07733</v>
      </c>
      <c r="I2495" s="41">
        <v>10000.0</v>
      </c>
      <c r="J2495" s="41">
        <v>5000.0</v>
      </c>
      <c r="K2495" s="41">
        <v>1200.0</v>
      </c>
      <c r="L2495" s="41">
        <v>600.0</v>
      </c>
      <c r="M2495" s="41">
        <v>50.0</v>
      </c>
      <c r="N2495" s="40" t="s">
        <v>207</v>
      </c>
      <c r="O2495" s="40" t="s">
        <v>1371</v>
      </c>
      <c r="P2495" s="40" t="s">
        <v>209</v>
      </c>
      <c r="Q2495" s="40" t="s">
        <v>8686</v>
      </c>
      <c r="R2495" s="40" t="b">
        <v>0</v>
      </c>
      <c r="S2495" s="40" t="s">
        <v>12879</v>
      </c>
      <c r="T2495" s="40" t="s">
        <v>212</v>
      </c>
      <c r="U2495" s="41">
        <v>0.1</v>
      </c>
      <c r="V2495" s="41">
        <v>0.9</v>
      </c>
      <c r="W2495" s="41">
        <v>0.3</v>
      </c>
      <c r="X2495" s="41">
        <v>0.4</v>
      </c>
      <c r="Y2495" s="40" t="b">
        <v>0</v>
      </c>
      <c r="Z2495" s="40" t="b">
        <v>1</v>
      </c>
      <c r="AA2495" s="40" t="b">
        <v>0</v>
      </c>
      <c r="AB2495" s="40" t="b">
        <v>0</v>
      </c>
      <c r="AC2495" s="41" t="s">
        <v>15591</v>
      </c>
      <c r="AD2495" s="41" t="s">
        <v>15592</v>
      </c>
      <c r="AE2495" s="41">
        <v>1017.498</v>
      </c>
      <c r="AF2495" s="41">
        <v>-4.61513</v>
      </c>
      <c r="AG2495" s="42">
        <v>8.21E41</v>
      </c>
      <c r="AH2495" s="51">
        <v>0.49972</v>
      </c>
      <c r="AI2495" s="45" t="s">
        <v>15593</v>
      </c>
      <c r="AJ2495" s="40" t="s">
        <v>15594</v>
      </c>
      <c r="AK2495" s="41">
        <v>3466.0</v>
      </c>
      <c r="AL2495" s="40" t="s">
        <v>7372</v>
      </c>
      <c r="AM2495" s="40" t="s">
        <v>7285</v>
      </c>
      <c r="AN2495" s="40" t="s">
        <v>5643</v>
      </c>
      <c r="AO2495" s="44"/>
    </row>
    <row r="2496">
      <c r="A2496" s="41">
        <v>166.0</v>
      </c>
      <c r="B2496" s="42">
        <v>1.67E9</v>
      </c>
      <c r="C2496" s="41">
        <v>3356.0</v>
      </c>
      <c r="D2496" s="40" t="s">
        <v>1243</v>
      </c>
      <c r="E2496" s="41">
        <v>140.0</v>
      </c>
      <c r="F2496" s="41">
        <v>35.0</v>
      </c>
      <c r="G2496" s="41">
        <v>70.0</v>
      </c>
      <c r="H2496" s="41">
        <v>-3.07733</v>
      </c>
      <c r="I2496" s="41">
        <v>10000.0</v>
      </c>
      <c r="J2496" s="41">
        <v>5000.0</v>
      </c>
      <c r="K2496" s="41">
        <v>1200.0</v>
      </c>
      <c r="L2496" s="41">
        <v>600.0</v>
      </c>
      <c r="M2496" s="41">
        <v>50.0</v>
      </c>
      <c r="N2496" s="40" t="s">
        <v>207</v>
      </c>
      <c r="O2496" s="40" t="s">
        <v>208</v>
      </c>
      <c r="P2496" s="40" t="s">
        <v>212</v>
      </c>
      <c r="Q2496" s="40" t="s">
        <v>8686</v>
      </c>
      <c r="R2496" s="40" t="b">
        <v>0</v>
      </c>
      <c r="S2496" s="40" t="s">
        <v>211</v>
      </c>
      <c r="T2496" s="40" t="s">
        <v>212</v>
      </c>
      <c r="U2496" s="41">
        <v>0.1</v>
      </c>
      <c r="V2496" s="41">
        <v>0.9</v>
      </c>
      <c r="W2496" s="41">
        <v>0.2</v>
      </c>
      <c r="X2496" s="41">
        <v>0.5</v>
      </c>
      <c r="Y2496" s="40" t="b">
        <v>0</v>
      </c>
      <c r="Z2496" s="40" t="b">
        <v>1</v>
      </c>
      <c r="AA2496" s="40" t="b">
        <v>0</v>
      </c>
      <c r="AB2496" s="40" t="b">
        <v>0</v>
      </c>
      <c r="AC2496" s="41" t="s">
        <v>15595</v>
      </c>
      <c r="AD2496" s="41" t="s">
        <v>15596</v>
      </c>
      <c r="AE2496" s="41">
        <v>838.7989</v>
      </c>
      <c r="AF2496" s="41">
        <v>-4.61548</v>
      </c>
      <c r="AG2496" s="42">
        <v>1.0E42</v>
      </c>
      <c r="AH2496" s="51">
        <v>0.499834</v>
      </c>
      <c r="AI2496" s="40" t="s">
        <v>15597</v>
      </c>
      <c r="AJ2496" s="40" t="s">
        <v>15598</v>
      </c>
      <c r="AK2496" s="41">
        <v>6559.0</v>
      </c>
      <c r="AL2496" s="40" t="s">
        <v>7372</v>
      </c>
      <c r="AM2496" s="40" t="s">
        <v>7285</v>
      </c>
      <c r="AN2496" s="40" t="s">
        <v>5627</v>
      </c>
      <c r="AO2496" s="44"/>
    </row>
    <row r="2497">
      <c r="A2497" s="41">
        <v>209.0</v>
      </c>
      <c r="B2497" s="42">
        <v>1.67E9</v>
      </c>
      <c r="C2497" s="42">
        <v>3356.0</v>
      </c>
      <c r="D2497" s="40" t="s">
        <v>1243</v>
      </c>
      <c r="E2497" s="41">
        <v>140.0</v>
      </c>
      <c r="F2497" s="41">
        <v>35.0</v>
      </c>
      <c r="G2497" s="41">
        <v>70.0</v>
      </c>
      <c r="H2497" s="41">
        <v>-3.07733</v>
      </c>
      <c r="I2497" s="41">
        <v>10000.0</v>
      </c>
      <c r="J2497" s="41">
        <v>5000.0</v>
      </c>
      <c r="K2497" s="41">
        <v>1200.0</v>
      </c>
      <c r="L2497" s="41">
        <v>600.0</v>
      </c>
      <c r="M2497" s="41">
        <v>100.0</v>
      </c>
      <c r="N2497" s="40" t="s">
        <v>207</v>
      </c>
      <c r="O2497" s="40" t="s">
        <v>1371</v>
      </c>
      <c r="P2497" s="40" t="s">
        <v>7310</v>
      </c>
      <c r="Q2497" s="40" t="s">
        <v>8686</v>
      </c>
      <c r="R2497" s="40" t="b">
        <v>0</v>
      </c>
      <c r="S2497" s="40" t="s">
        <v>12879</v>
      </c>
      <c r="T2497" s="40" t="s">
        <v>212</v>
      </c>
      <c r="U2497" s="41">
        <v>0.1</v>
      </c>
      <c r="V2497" s="41">
        <v>0.9</v>
      </c>
      <c r="W2497" s="41">
        <v>0.1</v>
      </c>
      <c r="X2497" s="41">
        <v>0.6</v>
      </c>
      <c r="Y2497" s="40" t="b">
        <v>0</v>
      </c>
      <c r="Z2497" s="40" t="b">
        <v>1</v>
      </c>
      <c r="AA2497" s="40" t="b">
        <v>0</v>
      </c>
      <c r="AB2497" s="40" t="b">
        <v>0</v>
      </c>
      <c r="AC2497" s="41" t="s">
        <v>15599</v>
      </c>
      <c r="AD2497" s="41" t="s">
        <v>15600</v>
      </c>
      <c r="AE2497" s="41">
        <v>1202.994</v>
      </c>
      <c r="AF2497" s="41">
        <v>-4.61549</v>
      </c>
      <c r="AG2497" s="42">
        <v>1.35E42</v>
      </c>
      <c r="AH2497" s="51">
        <v>0.499837</v>
      </c>
      <c r="AI2497" s="45" t="s">
        <v>15601</v>
      </c>
      <c r="AJ2497" s="40" t="s">
        <v>15602</v>
      </c>
      <c r="AK2497" s="41">
        <v>1141.0</v>
      </c>
      <c r="AL2497" s="40" t="s">
        <v>2224</v>
      </c>
      <c r="AM2497" s="40" t="s">
        <v>7285</v>
      </c>
      <c r="AN2497" s="40" t="s">
        <v>5643</v>
      </c>
      <c r="AO2497" s="44"/>
    </row>
    <row r="2498">
      <c r="A2498" s="41">
        <v>163.0</v>
      </c>
      <c r="B2498" s="42">
        <v>1.67E9</v>
      </c>
      <c r="C2498" s="42">
        <v>3356.0</v>
      </c>
      <c r="D2498" s="40" t="s">
        <v>1243</v>
      </c>
      <c r="E2498" s="41">
        <v>140.0</v>
      </c>
      <c r="F2498" s="41">
        <v>35.0</v>
      </c>
      <c r="G2498" s="41">
        <v>70.0</v>
      </c>
      <c r="H2498" s="41">
        <v>-3.07733</v>
      </c>
      <c r="I2498" s="41">
        <v>10000.0</v>
      </c>
      <c r="J2498" s="41">
        <v>5000.0</v>
      </c>
      <c r="K2498" s="41">
        <v>1200.0</v>
      </c>
      <c r="L2498" s="41">
        <v>600.0</v>
      </c>
      <c r="M2498" s="41">
        <v>50.0</v>
      </c>
      <c r="N2498" s="40" t="s">
        <v>207</v>
      </c>
      <c r="O2498" s="40" t="s">
        <v>1371</v>
      </c>
      <c r="P2498" s="40" t="s">
        <v>212</v>
      </c>
      <c r="Q2498" s="40" t="s">
        <v>8686</v>
      </c>
      <c r="R2498" s="40" t="b">
        <v>0</v>
      </c>
      <c r="S2498" s="40" t="s">
        <v>211</v>
      </c>
      <c r="T2498" s="40" t="s">
        <v>212</v>
      </c>
      <c r="U2498" s="41">
        <v>0.1</v>
      </c>
      <c r="V2498" s="41">
        <v>0.9</v>
      </c>
      <c r="W2498" s="41">
        <v>0.1</v>
      </c>
      <c r="X2498" s="41">
        <v>0.5</v>
      </c>
      <c r="Y2498" s="40" t="b">
        <v>0</v>
      </c>
      <c r="Z2498" s="40" t="b">
        <v>1</v>
      </c>
      <c r="AA2498" s="40" t="b">
        <v>0</v>
      </c>
      <c r="AB2498" s="40" t="b">
        <v>0</v>
      </c>
      <c r="AC2498" s="41" t="s">
        <v>14840</v>
      </c>
      <c r="AD2498" s="41" t="s">
        <v>15603</v>
      </c>
      <c r="AE2498" s="41">
        <v>1201.821</v>
      </c>
      <c r="AF2498" s="41">
        <v>-4.61552</v>
      </c>
      <c r="AG2498" s="42">
        <v>5.85E41</v>
      </c>
      <c r="AH2498" s="51">
        <v>0.499849</v>
      </c>
      <c r="AI2498" s="45" t="s">
        <v>15604</v>
      </c>
      <c r="AJ2498" s="44" t="s">
        <v>397</v>
      </c>
      <c r="AK2498" s="41">
        <v>3555.0</v>
      </c>
      <c r="AL2498" s="40" t="s">
        <v>2224</v>
      </c>
      <c r="AM2498" s="40" t="s">
        <v>7285</v>
      </c>
      <c r="AN2498" s="40" t="s">
        <v>5643</v>
      </c>
      <c r="AO2498" s="44"/>
    </row>
    <row r="2499">
      <c r="A2499" s="41">
        <v>141.0</v>
      </c>
      <c r="B2499" s="42">
        <v>1.67E9</v>
      </c>
      <c r="C2499" s="41">
        <v>3356.0</v>
      </c>
      <c r="D2499" s="40" t="s">
        <v>1243</v>
      </c>
      <c r="E2499" s="41">
        <v>140.0</v>
      </c>
      <c r="F2499" s="41">
        <v>35.0</v>
      </c>
      <c r="G2499" s="41">
        <v>70.0</v>
      </c>
      <c r="H2499" s="41">
        <v>-3.07733</v>
      </c>
      <c r="I2499" s="41">
        <v>10000.0</v>
      </c>
      <c r="J2499" s="41">
        <v>5000.0</v>
      </c>
      <c r="K2499" s="41">
        <v>1200.0</v>
      </c>
      <c r="L2499" s="41">
        <v>600.0</v>
      </c>
      <c r="M2499" s="41">
        <v>50.0</v>
      </c>
      <c r="N2499" s="40" t="s">
        <v>207</v>
      </c>
      <c r="O2499" s="40" t="s">
        <v>208</v>
      </c>
      <c r="P2499" s="40" t="s">
        <v>7305</v>
      </c>
      <c r="Q2499" s="40" t="s">
        <v>8686</v>
      </c>
      <c r="R2499" s="40" t="b">
        <v>0</v>
      </c>
      <c r="S2499" s="40" t="s">
        <v>12879</v>
      </c>
      <c r="T2499" s="40" t="s">
        <v>212</v>
      </c>
      <c r="U2499" s="41">
        <v>0.1</v>
      </c>
      <c r="V2499" s="41">
        <v>0.9</v>
      </c>
      <c r="W2499" s="41">
        <v>0.3</v>
      </c>
      <c r="X2499" s="41">
        <v>0.4</v>
      </c>
      <c r="Y2499" s="40" t="b">
        <v>0</v>
      </c>
      <c r="Z2499" s="40" t="b">
        <v>1</v>
      </c>
      <c r="AA2499" s="40" t="b">
        <v>0</v>
      </c>
      <c r="AB2499" s="40" t="b">
        <v>0</v>
      </c>
      <c r="AC2499" s="41" t="s">
        <v>15605</v>
      </c>
      <c r="AD2499" s="41" t="s">
        <v>11975</v>
      </c>
      <c r="AE2499" s="41">
        <v>1202.854</v>
      </c>
      <c r="AF2499" s="41">
        <v>-4.61577</v>
      </c>
      <c r="AG2499" s="42">
        <v>8.52E41</v>
      </c>
      <c r="AH2499" s="51">
        <v>0.499927</v>
      </c>
      <c r="AI2499" s="40" t="s">
        <v>15606</v>
      </c>
      <c r="AJ2499" s="40" t="s">
        <v>15607</v>
      </c>
      <c r="AK2499" s="41">
        <v>4126.0</v>
      </c>
      <c r="AL2499" s="40" t="s">
        <v>2224</v>
      </c>
      <c r="AM2499" s="40" t="s">
        <v>7285</v>
      </c>
      <c r="AN2499" s="40" t="s">
        <v>5643</v>
      </c>
      <c r="AO2499" s="44"/>
    </row>
    <row r="2500">
      <c r="A2500" s="41">
        <v>101.0</v>
      </c>
      <c r="B2500" s="42">
        <v>1.67E9</v>
      </c>
      <c r="C2500" s="42">
        <v>3356.0</v>
      </c>
      <c r="D2500" s="40" t="s">
        <v>1243</v>
      </c>
      <c r="E2500" s="41">
        <v>140.0</v>
      </c>
      <c r="F2500" s="41">
        <v>35.0</v>
      </c>
      <c r="G2500" s="41">
        <v>70.0</v>
      </c>
      <c r="H2500" s="41">
        <v>-3.07733</v>
      </c>
      <c r="I2500" s="41">
        <v>10000.0</v>
      </c>
      <c r="J2500" s="41">
        <v>5000.0</v>
      </c>
      <c r="K2500" s="41">
        <v>1200.0</v>
      </c>
      <c r="L2500" s="41">
        <v>600.0</v>
      </c>
      <c r="M2500" s="41">
        <v>50.0</v>
      </c>
      <c r="N2500" s="40" t="s">
        <v>207</v>
      </c>
      <c r="O2500" s="40" t="s">
        <v>1371</v>
      </c>
      <c r="P2500" s="40" t="s">
        <v>209</v>
      </c>
      <c r="Q2500" s="40" t="s">
        <v>8686</v>
      </c>
      <c r="R2500" s="40" t="b">
        <v>0</v>
      </c>
      <c r="S2500" s="40" t="s">
        <v>12879</v>
      </c>
      <c r="T2500" s="40" t="s">
        <v>212</v>
      </c>
      <c r="U2500" s="41">
        <v>0.1</v>
      </c>
      <c r="V2500" s="41">
        <v>0.9</v>
      </c>
      <c r="W2500" s="41">
        <v>0.1</v>
      </c>
      <c r="X2500" s="41">
        <v>0.6</v>
      </c>
      <c r="Y2500" s="40" t="b">
        <v>0</v>
      </c>
      <c r="Z2500" s="40" t="b">
        <v>1</v>
      </c>
      <c r="AA2500" s="40" t="b">
        <v>0</v>
      </c>
      <c r="AB2500" s="40" t="b">
        <v>0</v>
      </c>
      <c r="AC2500" s="41" t="s">
        <v>15608</v>
      </c>
      <c r="AD2500" s="41" t="s">
        <v>15609</v>
      </c>
      <c r="AE2500" s="41">
        <v>644.1733</v>
      </c>
      <c r="AF2500" s="41">
        <v>-4.61668</v>
      </c>
      <c r="AG2500" s="42">
        <v>1.04E42</v>
      </c>
      <c r="AH2500" s="51">
        <v>0.500223</v>
      </c>
      <c r="AI2500" s="45" t="s">
        <v>15610</v>
      </c>
      <c r="AJ2500" s="44" t="s">
        <v>397</v>
      </c>
      <c r="AK2500" s="41">
        <v>1499.0</v>
      </c>
      <c r="AL2500" s="40" t="s">
        <v>7372</v>
      </c>
      <c r="AM2500" s="40" t="s">
        <v>7285</v>
      </c>
      <c r="AN2500" s="40" t="s">
        <v>5643</v>
      </c>
      <c r="AO2500" s="44"/>
    </row>
    <row r="2501">
      <c r="A2501" s="41">
        <v>46.0</v>
      </c>
      <c r="B2501" s="42">
        <v>1.67E9</v>
      </c>
      <c r="C2501" s="42">
        <v>3356.0</v>
      </c>
      <c r="D2501" s="40" t="s">
        <v>1243</v>
      </c>
      <c r="E2501" s="41">
        <v>140.0</v>
      </c>
      <c r="F2501" s="41">
        <v>35.0</v>
      </c>
      <c r="G2501" s="41">
        <v>70.0</v>
      </c>
      <c r="H2501" s="41">
        <v>-3.07733</v>
      </c>
      <c r="I2501" s="41">
        <v>10000.0</v>
      </c>
      <c r="J2501" s="41">
        <v>5000.0</v>
      </c>
      <c r="K2501" s="41">
        <v>1200.0</v>
      </c>
      <c r="L2501" s="41">
        <v>600.0</v>
      </c>
      <c r="M2501" s="41">
        <v>30.0</v>
      </c>
      <c r="N2501" s="40" t="s">
        <v>207</v>
      </c>
      <c r="O2501" s="40" t="s">
        <v>1371</v>
      </c>
      <c r="P2501" s="40" t="s">
        <v>7305</v>
      </c>
      <c r="Q2501" s="40" t="s">
        <v>8686</v>
      </c>
      <c r="R2501" s="40" t="b">
        <v>0</v>
      </c>
      <c r="S2501" s="40" t="s">
        <v>12879</v>
      </c>
      <c r="T2501" s="40" t="s">
        <v>212</v>
      </c>
      <c r="U2501" s="41">
        <v>0.1</v>
      </c>
      <c r="V2501" s="41">
        <v>0.9</v>
      </c>
      <c r="W2501" s="41">
        <v>0.1</v>
      </c>
      <c r="X2501" s="41">
        <v>0.5</v>
      </c>
      <c r="Y2501" s="40" t="b">
        <v>0</v>
      </c>
      <c r="Z2501" s="40" t="b">
        <v>1</v>
      </c>
      <c r="AA2501" s="40" t="b">
        <v>0</v>
      </c>
      <c r="AB2501" s="40" t="b">
        <v>0</v>
      </c>
      <c r="AC2501" s="41" t="s">
        <v>15611</v>
      </c>
      <c r="AD2501" s="41" t="s">
        <v>1318</v>
      </c>
      <c r="AE2501" s="41">
        <v>953.6115</v>
      </c>
      <c r="AF2501" s="41">
        <v>-4.61796</v>
      </c>
      <c r="AG2501" s="42">
        <v>6.26E40</v>
      </c>
      <c r="AH2501" s="51">
        <v>0.50064</v>
      </c>
      <c r="AI2501" s="45" t="s">
        <v>15612</v>
      </c>
      <c r="AJ2501" s="44" t="s">
        <v>397</v>
      </c>
      <c r="AK2501" s="41">
        <v>4319.0</v>
      </c>
      <c r="AL2501" s="40" t="s">
        <v>7372</v>
      </c>
      <c r="AM2501" s="40" t="s">
        <v>7285</v>
      </c>
      <c r="AN2501" s="40" t="s">
        <v>5643</v>
      </c>
      <c r="AO2501" s="44"/>
    </row>
    <row r="2502">
      <c r="A2502" s="41">
        <v>10.0</v>
      </c>
      <c r="B2502" s="42">
        <v>1.67E9</v>
      </c>
      <c r="C2502" s="42">
        <v>3356.0</v>
      </c>
      <c r="D2502" s="40" t="s">
        <v>1243</v>
      </c>
      <c r="E2502" s="41">
        <v>140.0</v>
      </c>
      <c r="F2502" s="41">
        <v>35.0</v>
      </c>
      <c r="G2502" s="41">
        <v>70.0</v>
      </c>
      <c r="H2502" s="41">
        <v>-3.07733</v>
      </c>
      <c r="I2502" s="41">
        <v>10000.0</v>
      </c>
      <c r="J2502" s="41">
        <v>5000.0</v>
      </c>
      <c r="K2502" s="41">
        <v>1200.0</v>
      </c>
      <c r="L2502" s="41">
        <v>600.0</v>
      </c>
      <c r="M2502" s="41">
        <v>30.0</v>
      </c>
      <c r="N2502" s="40" t="s">
        <v>207</v>
      </c>
      <c r="O2502" s="40" t="s">
        <v>1371</v>
      </c>
      <c r="P2502" s="40" t="s">
        <v>209</v>
      </c>
      <c r="Q2502" s="40" t="s">
        <v>8686</v>
      </c>
      <c r="R2502" s="40" t="b">
        <v>0</v>
      </c>
      <c r="S2502" s="40" t="s">
        <v>12879</v>
      </c>
      <c r="T2502" s="40" t="s">
        <v>212</v>
      </c>
      <c r="U2502" s="41">
        <v>0.1</v>
      </c>
      <c r="V2502" s="41">
        <v>0.9</v>
      </c>
      <c r="W2502" s="41">
        <v>0.1</v>
      </c>
      <c r="X2502" s="41">
        <v>0.5</v>
      </c>
      <c r="Y2502" s="40" t="b">
        <v>0</v>
      </c>
      <c r="Z2502" s="40" t="b">
        <v>1</v>
      </c>
      <c r="AA2502" s="40" t="b">
        <v>0</v>
      </c>
      <c r="AB2502" s="40" t="b">
        <v>0</v>
      </c>
      <c r="AC2502" s="41" t="s">
        <v>15613</v>
      </c>
      <c r="AD2502" s="41" t="s">
        <v>15614</v>
      </c>
      <c r="AE2502" s="41">
        <v>1202.74</v>
      </c>
      <c r="AF2502" s="41">
        <v>-4.61984</v>
      </c>
      <c r="AG2502" s="42">
        <v>5.03E41</v>
      </c>
      <c r="AH2502" s="51">
        <v>0.501251</v>
      </c>
      <c r="AI2502" s="45" t="s">
        <v>15615</v>
      </c>
      <c r="AJ2502" s="44" t="s">
        <v>397</v>
      </c>
      <c r="AK2502" s="41">
        <v>5243.0</v>
      </c>
      <c r="AL2502" s="40" t="s">
        <v>2224</v>
      </c>
      <c r="AM2502" s="40" t="s">
        <v>7285</v>
      </c>
      <c r="AN2502" s="40" t="s">
        <v>5643</v>
      </c>
      <c r="AO2502" s="44"/>
    </row>
    <row r="2503">
      <c r="A2503" s="41">
        <v>5.0</v>
      </c>
      <c r="B2503" s="42">
        <v>1.67E9</v>
      </c>
      <c r="C2503" s="42">
        <v>3356.0</v>
      </c>
      <c r="D2503" s="40" t="s">
        <v>1243</v>
      </c>
      <c r="E2503" s="41">
        <v>140.0</v>
      </c>
      <c r="F2503" s="41">
        <v>35.0</v>
      </c>
      <c r="G2503" s="41">
        <v>70.0</v>
      </c>
      <c r="H2503" s="41">
        <v>-3.07733</v>
      </c>
      <c r="I2503" s="41">
        <v>10000.0</v>
      </c>
      <c r="J2503" s="41">
        <v>5000.0</v>
      </c>
      <c r="K2503" s="41">
        <v>1200.0</v>
      </c>
      <c r="L2503" s="41">
        <v>600.0</v>
      </c>
      <c r="M2503" s="41">
        <v>30.0</v>
      </c>
      <c r="N2503" s="40" t="s">
        <v>207</v>
      </c>
      <c r="O2503" s="40" t="s">
        <v>208</v>
      </c>
      <c r="P2503" s="40" t="s">
        <v>209</v>
      </c>
      <c r="Q2503" s="40" t="s">
        <v>8686</v>
      </c>
      <c r="R2503" s="40" t="b">
        <v>0</v>
      </c>
      <c r="S2503" s="40" t="s">
        <v>211</v>
      </c>
      <c r="T2503" s="40" t="s">
        <v>212</v>
      </c>
      <c r="U2503" s="41">
        <v>0.1</v>
      </c>
      <c r="V2503" s="41">
        <v>0.9</v>
      </c>
      <c r="W2503" s="41">
        <v>0.2</v>
      </c>
      <c r="X2503" s="41">
        <v>0.6</v>
      </c>
      <c r="Y2503" s="40" t="b">
        <v>0</v>
      </c>
      <c r="Z2503" s="40" t="b">
        <v>1</v>
      </c>
      <c r="AA2503" s="40" t="b">
        <v>0</v>
      </c>
      <c r="AB2503" s="40" t="b">
        <v>0</v>
      </c>
      <c r="AC2503" s="41" t="s">
        <v>15616</v>
      </c>
      <c r="AD2503" s="41" t="s">
        <v>15617</v>
      </c>
      <c r="AE2503" s="41">
        <v>1203.181</v>
      </c>
      <c r="AF2503" s="41">
        <v>-4.62061</v>
      </c>
      <c r="AG2503" s="42">
        <v>6.67E41</v>
      </c>
      <c r="AH2503" s="51">
        <v>0.501501</v>
      </c>
      <c r="AI2503" s="45" t="s">
        <v>15618</v>
      </c>
      <c r="AJ2503" s="45">
        <v>6.66763964519543E251</v>
      </c>
      <c r="AK2503" s="41">
        <v>4800.0</v>
      </c>
      <c r="AL2503" s="40" t="s">
        <v>2224</v>
      </c>
      <c r="AM2503" s="40" t="s">
        <v>7285</v>
      </c>
      <c r="AN2503" s="40" t="s">
        <v>5643</v>
      </c>
      <c r="AO2503" s="44"/>
    </row>
    <row r="2504">
      <c r="A2504" s="41">
        <v>118.0</v>
      </c>
      <c r="B2504" s="42">
        <v>1.67E9</v>
      </c>
      <c r="C2504" s="41">
        <v>3356.0</v>
      </c>
      <c r="D2504" s="40" t="s">
        <v>1243</v>
      </c>
      <c r="E2504" s="41">
        <v>140.0</v>
      </c>
      <c r="F2504" s="41">
        <v>35.0</v>
      </c>
      <c r="G2504" s="41">
        <v>70.0</v>
      </c>
      <c r="H2504" s="41">
        <v>-3.07733</v>
      </c>
      <c r="I2504" s="41">
        <v>10000.0</v>
      </c>
      <c r="J2504" s="41">
        <v>5000.0</v>
      </c>
      <c r="K2504" s="41">
        <v>1200.0</v>
      </c>
      <c r="L2504" s="41">
        <v>600.0</v>
      </c>
      <c r="M2504" s="41">
        <v>50.0</v>
      </c>
      <c r="N2504" s="40" t="s">
        <v>207</v>
      </c>
      <c r="O2504" s="40" t="s">
        <v>208</v>
      </c>
      <c r="P2504" s="40" t="s">
        <v>7310</v>
      </c>
      <c r="Q2504" s="40" t="s">
        <v>8686</v>
      </c>
      <c r="R2504" s="40" t="b">
        <v>0</v>
      </c>
      <c r="S2504" s="40" t="s">
        <v>12879</v>
      </c>
      <c r="T2504" s="40" t="s">
        <v>212</v>
      </c>
      <c r="U2504" s="41">
        <v>0.1</v>
      </c>
      <c r="V2504" s="41">
        <v>0.9</v>
      </c>
      <c r="W2504" s="41">
        <v>0.1</v>
      </c>
      <c r="X2504" s="41">
        <v>0.5</v>
      </c>
      <c r="Y2504" s="40" t="b">
        <v>0</v>
      </c>
      <c r="Z2504" s="40" t="b">
        <v>1</v>
      </c>
      <c r="AA2504" s="40" t="b">
        <v>0</v>
      </c>
      <c r="AB2504" s="40" t="b">
        <v>0</v>
      </c>
      <c r="AC2504" s="41" t="s">
        <v>15619</v>
      </c>
      <c r="AD2504" s="41" t="s">
        <v>15620</v>
      </c>
      <c r="AE2504" s="41">
        <v>1202.509</v>
      </c>
      <c r="AF2504" s="41">
        <v>-4.62168</v>
      </c>
      <c r="AG2504" s="42">
        <v>1.17E42</v>
      </c>
      <c r="AH2504" s="51">
        <v>0.501849</v>
      </c>
      <c r="AI2504" s="40" t="s">
        <v>15621</v>
      </c>
      <c r="AJ2504" s="44" t="s">
        <v>397</v>
      </c>
      <c r="AK2504" s="41">
        <v>2412.0</v>
      </c>
      <c r="AL2504" s="40" t="s">
        <v>2224</v>
      </c>
      <c r="AM2504" s="40" t="s">
        <v>7285</v>
      </c>
      <c r="AN2504" s="40" t="s">
        <v>5643</v>
      </c>
      <c r="AO2504" s="44"/>
    </row>
    <row r="2505">
      <c r="A2505" s="41">
        <v>115.0</v>
      </c>
      <c r="B2505" s="42">
        <v>1.67E9</v>
      </c>
      <c r="C2505" s="42">
        <v>3356.0</v>
      </c>
      <c r="D2505" s="40" t="s">
        <v>1243</v>
      </c>
      <c r="E2505" s="41">
        <v>140.0</v>
      </c>
      <c r="F2505" s="41">
        <v>35.0</v>
      </c>
      <c r="G2505" s="41">
        <v>70.0</v>
      </c>
      <c r="H2505" s="41">
        <v>-3.07733</v>
      </c>
      <c r="I2505" s="41">
        <v>10000.0</v>
      </c>
      <c r="J2505" s="41">
        <v>5000.0</v>
      </c>
      <c r="K2505" s="41">
        <v>1200.0</v>
      </c>
      <c r="L2505" s="41">
        <v>600.0</v>
      </c>
      <c r="M2505" s="41">
        <v>50.0</v>
      </c>
      <c r="N2505" s="40" t="s">
        <v>207</v>
      </c>
      <c r="O2505" s="40" t="s">
        <v>1371</v>
      </c>
      <c r="P2505" s="40" t="s">
        <v>7310</v>
      </c>
      <c r="Q2505" s="40" t="s">
        <v>8686</v>
      </c>
      <c r="R2505" s="40" t="b">
        <v>0</v>
      </c>
      <c r="S2505" s="40" t="s">
        <v>211</v>
      </c>
      <c r="T2505" s="40" t="s">
        <v>212</v>
      </c>
      <c r="U2505" s="41">
        <v>0.1</v>
      </c>
      <c r="V2505" s="41">
        <v>0.9</v>
      </c>
      <c r="W2505" s="41">
        <v>0.3</v>
      </c>
      <c r="X2505" s="41">
        <v>0.5</v>
      </c>
      <c r="Y2505" s="40" t="b">
        <v>0</v>
      </c>
      <c r="Z2505" s="40" t="b">
        <v>1</v>
      </c>
      <c r="AA2505" s="40" t="b">
        <v>0</v>
      </c>
      <c r="AB2505" s="40" t="b">
        <v>0</v>
      </c>
      <c r="AC2505" s="41" t="s">
        <v>15622</v>
      </c>
      <c r="AD2505" s="41" t="s">
        <v>15623</v>
      </c>
      <c r="AE2505" s="41">
        <v>1203.003</v>
      </c>
      <c r="AF2505" s="41">
        <v>-4.62284</v>
      </c>
      <c r="AG2505" s="42">
        <v>4.76E41</v>
      </c>
      <c r="AH2505" s="51">
        <v>0.502226</v>
      </c>
      <c r="AI2505" s="45" t="s">
        <v>15624</v>
      </c>
      <c r="AJ2505" s="40" t="s">
        <v>15625</v>
      </c>
      <c r="AK2505" s="41">
        <v>2641.0</v>
      </c>
      <c r="AL2505" s="40" t="s">
        <v>2224</v>
      </c>
      <c r="AM2505" s="40" t="s">
        <v>7285</v>
      </c>
      <c r="AN2505" s="40" t="s">
        <v>5643</v>
      </c>
      <c r="AO2505" s="44"/>
    </row>
    <row r="2506">
      <c r="A2506" s="41">
        <v>54.0</v>
      </c>
      <c r="B2506" s="42">
        <v>1.67E9</v>
      </c>
      <c r="C2506" s="42">
        <v>3356.0</v>
      </c>
      <c r="D2506" s="40" t="s">
        <v>1243</v>
      </c>
      <c r="E2506" s="41">
        <v>140.0</v>
      </c>
      <c r="F2506" s="41">
        <v>35.0</v>
      </c>
      <c r="G2506" s="41">
        <v>70.0</v>
      </c>
      <c r="H2506" s="41">
        <v>-3.07733</v>
      </c>
      <c r="I2506" s="41">
        <v>10000.0</v>
      </c>
      <c r="J2506" s="41">
        <v>5000.0</v>
      </c>
      <c r="K2506" s="41">
        <v>1200.0</v>
      </c>
      <c r="L2506" s="41">
        <v>600.0</v>
      </c>
      <c r="M2506" s="41">
        <v>30.0</v>
      </c>
      <c r="N2506" s="40" t="s">
        <v>207</v>
      </c>
      <c r="O2506" s="40" t="s">
        <v>1371</v>
      </c>
      <c r="P2506" s="40" t="s">
        <v>1372</v>
      </c>
      <c r="Q2506" s="40" t="s">
        <v>8686</v>
      </c>
      <c r="R2506" s="40" t="b">
        <v>0</v>
      </c>
      <c r="S2506" s="40" t="s">
        <v>211</v>
      </c>
      <c r="T2506" s="40" t="s">
        <v>212</v>
      </c>
      <c r="U2506" s="41">
        <v>0.1</v>
      </c>
      <c r="V2506" s="41">
        <v>0.9</v>
      </c>
      <c r="W2506" s="41">
        <v>0.1</v>
      </c>
      <c r="X2506" s="41">
        <v>0.4</v>
      </c>
      <c r="Y2506" s="40" t="b">
        <v>0</v>
      </c>
      <c r="Z2506" s="40" t="b">
        <v>1</v>
      </c>
      <c r="AA2506" s="40" t="b">
        <v>0</v>
      </c>
      <c r="AB2506" s="40" t="b">
        <v>0</v>
      </c>
      <c r="AC2506" s="41" t="s">
        <v>15626</v>
      </c>
      <c r="AD2506" s="41" t="s">
        <v>15627</v>
      </c>
      <c r="AE2506" s="41">
        <v>1202.967</v>
      </c>
      <c r="AF2506" s="41">
        <v>-4.62907</v>
      </c>
      <c r="AG2506" s="42">
        <v>1.16E42</v>
      </c>
      <c r="AH2506" s="51">
        <v>0.504249</v>
      </c>
      <c r="AI2506" s="45" t="s">
        <v>15628</v>
      </c>
      <c r="AJ2506" s="44" t="s">
        <v>397</v>
      </c>
      <c r="AK2506" s="41">
        <v>7077.0</v>
      </c>
      <c r="AL2506" s="40" t="s">
        <v>2224</v>
      </c>
      <c r="AM2506" s="40" t="s">
        <v>7285</v>
      </c>
      <c r="AN2506" s="40" t="s">
        <v>5643</v>
      </c>
      <c r="AO2506" s="44"/>
    </row>
    <row r="2507">
      <c r="A2507" s="41">
        <v>6.0</v>
      </c>
      <c r="B2507" s="42">
        <v>1.67E9</v>
      </c>
      <c r="C2507" s="42">
        <v>3356.0</v>
      </c>
      <c r="D2507" s="40" t="s">
        <v>1243</v>
      </c>
      <c r="E2507" s="41">
        <v>140.0</v>
      </c>
      <c r="F2507" s="41">
        <v>35.0</v>
      </c>
      <c r="G2507" s="41">
        <v>70.0</v>
      </c>
      <c r="H2507" s="41">
        <v>-3.07733</v>
      </c>
      <c r="I2507" s="41">
        <v>10000.0</v>
      </c>
      <c r="J2507" s="41">
        <v>5000.0</v>
      </c>
      <c r="K2507" s="41">
        <v>1200.0</v>
      </c>
      <c r="L2507" s="41">
        <v>600.0</v>
      </c>
      <c r="M2507" s="41">
        <v>30.0</v>
      </c>
      <c r="N2507" s="40" t="s">
        <v>207</v>
      </c>
      <c r="O2507" s="40" t="s">
        <v>1371</v>
      </c>
      <c r="P2507" s="40" t="s">
        <v>209</v>
      </c>
      <c r="Q2507" s="40" t="s">
        <v>8686</v>
      </c>
      <c r="R2507" s="40" t="b">
        <v>0</v>
      </c>
      <c r="S2507" s="40" t="s">
        <v>211</v>
      </c>
      <c r="T2507" s="40" t="s">
        <v>212</v>
      </c>
      <c r="U2507" s="41">
        <v>0.1</v>
      </c>
      <c r="V2507" s="41">
        <v>0.9</v>
      </c>
      <c r="W2507" s="41">
        <v>0.3</v>
      </c>
      <c r="X2507" s="41">
        <v>0.4</v>
      </c>
      <c r="Y2507" s="40" t="b">
        <v>0</v>
      </c>
      <c r="Z2507" s="40" t="b">
        <v>1</v>
      </c>
      <c r="AA2507" s="40" t="b">
        <v>0</v>
      </c>
      <c r="AB2507" s="40" t="b">
        <v>0</v>
      </c>
      <c r="AC2507" s="41" t="s">
        <v>15629</v>
      </c>
      <c r="AD2507" s="41" t="s">
        <v>15630</v>
      </c>
      <c r="AE2507" s="41">
        <v>1202.997</v>
      </c>
      <c r="AF2507" s="41">
        <v>-4.63148</v>
      </c>
      <c r="AG2507" s="42">
        <v>1.18E42</v>
      </c>
      <c r="AH2507" s="51">
        <v>0.505033</v>
      </c>
      <c r="AI2507" s="45" t="s">
        <v>15631</v>
      </c>
      <c r="AJ2507" s="40" t="s">
        <v>15632</v>
      </c>
      <c r="AK2507" s="41">
        <v>7019.0</v>
      </c>
      <c r="AL2507" s="40" t="s">
        <v>2224</v>
      </c>
      <c r="AM2507" s="40" t="s">
        <v>7285</v>
      </c>
      <c r="AN2507" s="40" t="s">
        <v>5643</v>
      </c>
      <c r="AO2507" s="44"/>
    </row>
    <row r="2508">
      <c r="A2508" s="41">
        <v>12.0</v>
      </c>
      <c r="B2508" s="42">
        <v>1.67E9</v>
      </c>
      <c r="C2508" s="42">
        <v>3356.0</v>
      </c>
      <c r="D2508" s="40" t="s">
        <v>1243</v>
      </c>
      <c r="E2508" s="41">
        <v>140.0</v>
      </c>
      <c r="F2508" s="41">
        <v>35.0</v>
      </c>
      <c r="G2508" s="41">
        <v>70.0</v>
      </c>
      <c r="H2508" s="41">
        <v>-3.07733</v>
      </c>
      <c r="I2508" s="41">
        <v>10000.0</v>
      </c>
      <c r="J2508" s="41">
        <v>5000.0</v>
      </c>
      <c r="K2508" s="41">
        <v>1200.0</v>
      </c>
      <c r="L2508" s="41">
        <v>600.0</v>
      </c>
      <c r="M2508" s="41">
        <v>30.0</v>
      </c>
      <c r="N2508" s="40" t="s">
        <v>207</v>
      </c>
      <c r="O2508" s="40" t="s">
        <v>208</v>
      </c>
      <c r="P2508" s="40" t="s">
        <v>209</v>
      </c>
      <c r="Q2508" s="40" t="s">
        <v>8686</v>
      </c>
      <c r="R2508" s="40" t="b">
        <v>0</v>
      </c>
      <c r="S2508" s="40" t="s">
        <v>12879</v>
      </c>
      <c r="T2508" s="40" t="s">
        <v>212</v>
      </c>
      <c r="U2508" s="41">
        <v>0.1</v>
      </c>
      <c r="V2508" s="41">
        <v>0.9</v>
      </c>
      <c r="W2508" s="41">
        <v>0.2</v>
      </c>
      <c r="X2508" s="41">
        <v>0.4</v>
      </c>
      <c r="Y2508" s="40" t="b">
        <v>0</v>
      </c>
      <c r="Z2508" s="40" t="b">
        <v>1</v>
      </c>
      <c r="AA2508" s="40" t="b">
        <v>0</v>
      </c>
      <c r="AB2508" s="40" t="b">
        <v>0</v>
      </c>
      <c r="AC2508" s="41" t="s">
        <v>813</v>
      </c>
      <c r="AD2508" s="41" t="s">
        <v>15633</v>
      </c>
      <c r="AE2508" s="41">
        <v>1202.991</v>
      </c>
      <c r="AF2508" s="41">
        <v>-4.63399</v>
      </c>
      <c r="AG2508" s="42">
        <v>1.2E42</v>
      </c>
      <c r="AH2508" s="51">
        <v>0.505848</v>
      </c>
      <c r="AI2508" s="45" t="s">
        <v>15634</v>
      </c>
      <c r="AJ2508" s="45">
        <v>1.19959897286877E257</v>
      </c>
      <c r="AK2508" s="41">
        <v>6669.0</v>
      </c>
      <c r="AL2508" s="40" t="s">
        <v>2224</v>
      </c>
      <c r="AM2508" s="40" t="s">
        <v>7285</v>
      </c>
      <c r="AN2508" s="40" t="s">
        <v>5643</v>
      </c>
      <c r="AO2508" s="44"/>
    </row>
    <row r="2509">
      <c r="A2509" s="41">
        <v>140.0</v>
      </c>
      <c r="B2509" s="42">
        <v>1.67E9</v>
      </c>
      <c r="C2509" s="41">
        <v>3356.0</v>
      </c>
      <c r="D2509" s="40" t="s">
        <v>1243</v>
      </c>
      <c r="E2509" s="41">
        <v>140.0</v>
      </c>
      <c r="F2509" s="41">
        <v>35.0</v>
      </c>
      <c r="G2509" s="41">
        <v>70.0</v>
      </c>
      <c r="H2509" s="41">
        <v>-3.07733</v>
      </c>
      <c r="I2509" s="41">
        <v>10000.0</v>
      </c>
      <c r="J2509" s="41">
        <v>5000.0</v>
      </c>
      <c r="K2509" s="41">
        <v>1200.0</v>
      </c>
      <c r="L2509" s="41">
        <v>600.0</v>
      </c>
      <c r="M2509" s="41">
        <v>50.0</v>
      </c>
      <c r="N2509" s="40" t="s">
        <v>207</v>
      </c>
      <c r="O2509" s="40" t="s">
        <v>208</v>
      </c>
      <c r="P2509" s="40" t="s">
        <v>7305</v>
      </c>
      <c r="Q2509" s="40" t="s">
        <v>8686</v>
      </c>
      <c r="R2509" s="40" t="b">
        <v>0</v>
      </c>
      <c r="S2509" s="40" t="s">
        <v>12879</v>
      </c>
      <c r="T2509" s="40" t="s">
        <v>212</v>
      </c>
      <c r="U2509" s="41">
        <v>0.1</v>
      </c>
      <c r="V2509" s="41">
        <v>0.9</v>
      </c>
      <c r="W2509" s="41">
        <v>0.2</v>
      </c>
      <c r="X2509" s="41">
        <v>0.6</v>
      </c>
      <c r="Y2509" s="40" t="b">
        <v>0</v>
      </c>
      <c r="Z2509" s="40" t="b">
        <v>1</v>
      </c>
      <c r="AA2509" s="40" t="b">
        <v>0</v>
      </c>
      <c r="AB2509" s="40" t="b">
        <v>0</v>
      </c>
      <c r="AC2509" s="41" t="s">
        <v>15635</v>
      </c>
      <c r="AD2509" s="41" t="s">
        <v>15636</v>
      </c>
      <c r="AE2509" s="41">
        <v>802.8658</v>
      </c>
      <c r="AF2509" s="41">
        <v>-4.63405</v>
      </c>
      <c r="AG2509" s="42">
        <v>1.32E42</v>
      </c>
      <c r="AH2509" s="51">
        <v>0.505869</v>
      </c>
      <c r="AI2509" s="40" t="s">
        <v>15637</v>
      </c>
      <c r="AJ2509" s="40" t="s">
        <v>15638</v>
      </c>
      <c r="AK2509" s="41">
        <v>1772.0</v>
      </c>
      <c r="AL2509" s="40" t="s">
        <v>7372</v>
      </c>
      <c r="AM2509" s="40" t="s">
        <v>7285</v>
      </c>
      <c r="AN2509" s="40" t="s">
        <v>5643</v>
      </c>
      <c r="AO2509" s="44"/>
    </row>
    <row r="2510">
      <c r="A2510" s="41">
        <v>4.0</v>
      </c>
      <c r="B2510" s="42">
        <v>1.67E9</v>
      </c>
      <c r="C2510" s="42">
        <v>3356.0</v>
      </c>
      <c r="D2510" s="40" t="s">
        <v>1243</v>
      </c>
      <c r="E2510" s="41">
        <v>140.0</v>
      </c>
      <c r="F2510" s="41">
        <v>35.0</v>
      </c>
      <c r="G2510" s="41">
        <v>70.0</v>
      </c>
      <c r="H2510" s="41">
        <v>-3.07733</v>
      </c>
      <c r="I2510" s="41">
        <v>10000.0</v>
      </c>
      <c r="J2510" s="41">
        <v>5000.0</v>
      </c>
      <c r="K2510" s="41">
        <v>1200.0</v>
      </c>
      <c r="L2510" s="41">
        <v>600.0</v>
      </c>
      <c r="M2510" s="41">
        <v>30.0</v>
      </c>
      <c r="N2510" s="40" t="s">
        <v>207</v>
      </c>
      <c r="O2510" s="40" t="s">
        <v>208</v>
      </c>
      <c r="P2510" s="40" t="s">
        <v>209</v>
      </c>
      <c r="Q2510" s="40" t="s">
        <v>8686</v>
      </c>
      <c r="R2510" s="40" t="b">
        <v>0</v>
      </c>
      <c r="S2510" s="40" t="s">
        <v>211</v>
      </c>
      <c r="T2510" s="40" t="s">
        <v>212</v>
      </c>
      <c r="U2510" s="41">
        <v>0.1</v>
      </c>
      <c r="V2510" s="41">
        <v>0.9</v>
      </c>
      <c r="W2510" s="41">
        <v>0.2</v>
      </c>
      <c r="X2510" s="41">
        <v>0.5</v>
      </c>
      <c r="Y2510" s="40" t="b">
        <v>0</v>
      </c>
      <c r="Z2510" s="40" t="b">
        <v>1</v>
      </c>
      <c r="AA2510" s="40" t="b">
        <v>0</v>
      </c>
      <c r="AB2510" s="40" t="b">
        <v>0</v>
      </c>
      <c r="AC2510" s="41" t="s">
        <v>15639</v>
      </c>
      <c r="AD2510" s="41" t="s">
        <v>15640</v>
      </c>
      <c r="AE2510" s="41">
        <v>858.4467</v>
      </c>
      <c r="AF2510" s="41">
        <v>-4.6341</v>
      </c>
      <c r="AG2510" s="42">
        <v>1.36E42</v>
      </c>
      <c r="AH2510" s="51">
        <v>0.505886</v>
      </c>
      <c r="AI2510" s="45" t="s">
        <v>15641</v>
      </c>
      <c r="AJ2510" s="45">
        <v>1.36342192513423E257</v>
      </c>
      <c r="AK2510" s="41">
        <v>4175.0</v>
      </c>
      <c r="AL2510" s="40" t="s">
        <v>7372</v>
      </c>
      <c r="AM2510" s="40" t="s">
        <v>7285</v>
      </c>
      <c r="AN2510" s="40" t="s">
        <v>5643</v>
      </c>
      <c r="AO2510" s="44"/>
    </row>
    <row r="2511">
      <c r="A2511" s="41">
        <v>256.0</v>
      </c>
      <c r="B2511" s="42">
        <v>1.67E9</v>
      </c>
      <c r="C2511" s="41">
        <v>3356.0</v>
      </c>
      <c r="D2511" s="40" t="s">
        <v>1243</v>
      </c>
      <c r="E2511" s="41">
        <v>140.0</v>
      </c>
      <c r="F2511" s="41">
        <v>35.0</v>
      </c>
      <c r="G2511" s="41">
        <v>70.0</v>
      </c>
      <c r="H2511" s="41">
        <v>-3.07733</v>
      </c>
      <c r="I2511" s="41">
        <v>10000.0</v>
      </c>
      <c r="J2511" s="41">
        <v>5000.0</v>
      </c>
      <c r="K2511" s="41">
        <v>1200.0</v>
      </c>
      <c r="L2511" s="41">
        <v>600.0</v>
      </c>
      <c r="M2511" s="41">
        <v>100.0</v>
      </c>
      <c r="N2511" s="40" t="s">
        <v>207</v>
      </c>
      <c r="O2511" s="40" t="s">
        <v>208</v>
      </c>
      <c r="P2511" s="40" t="s">
        <v>212</v>
      </c>
      <c r="Q2511" s="40" t="s">
        <v>8686</v>
      </c>
      <c r="R2511" s="40" t="b">
        <v>0</v>
      </c>
      <c r="S2511" s="40" t="s">
        <v>211</v>
      </c>
      <c r="T2511" s="40" t="s">
        <v>212</v>
      </c>
      <c r="U2511" s="41">
        <v>0.1</v>
      </c>
      <c r="V2511" s="41">
        <v>0.9</v>
      </c>
      <c r="W2511" s="41">
        <v>0.2</v>
      </c>
      <c r="X2511" s="41">
        <v>0.5</v>
      </c>
      <c r="Y2511" s="40" t="b">
        <v>0</v>
      </c>
      <c r="Z2511" s="40" t="b">
        <v>1</v>
      </c>
      <c r="AA2511" s="40" t="b">
        <v>0</v>
      </c>
      <c r="AB2511" s="40" t="b">
        <v>0</v>
      </c>
      <c r="AC2511" s="41" t="s">
        <v>15642</v>
      </c>
      <c r="AD2511" s="41" t="s">
        <v>7616</v>
      </c>
      <c r="AE2511" s="41">
        <v>700.3203</v>
      </c>
      <c r="AF2511" s="41">
        <v>-4.63413</v>
      </c>
      <c r="AG2511" s="42">
        <v>1.39E42</v>
      </c>
      <c r="AH2511" s="51">
        <v>0.505896</v>
      </c>
      <c r="AI2511" s="40" t="s">
        <v>15643</v>
      </c>
      <c r="AJ2511" s="40" t="s">
        <v>15644</v>
      </c>
      <c r="AK2511" s="41">
        <v>2733.0</v>
      </c>
      <c r="AL2511" s="40" t="s">
        <v>7372</v>
      </c>
      <c r="AM2511" s="40" t="s">
        <v>7285</v>
      </c>
      <c r="AN2511" s="40" t="s">
        <v>5627</v>
      </c>
      <c r="AO2511" s="44"/>
    </row>
    <row r="2512">
      <c r="A2512" s="41">
        <v>191.0</v>
      </c>
      <c r="B2512" s="42">
        <v>1.67E9</v>
      </c>
      <c r="C2512" s="42">
        <v>3356.0</v>
      </c>
      <c r="D2512" s="40" t="s">
        <v>1243</v>
      </c>
      <c r="E2512" s="41">
        <v>140.0</v>
      </c>
      <c r="F2512" s="41">
        <v>35.0</v>
      </c>
      <c r="G2512" s="41">
        <v>70.0</v>
      </c>
      <c r="H2512" s="41">
        <v>-3.07733</v>
      </c>
      <c r="I2512" s="41">
        <v>10000.0</v>
      </c>
      <c r="J2512" s="41">
        <v>5000.0</v>
      </c>
      <c r="K2512" s="41">
        <v>1200.0</v>
      </c>
      <c r="L2512" s="41">
        <v>600.0</v>
      </c>
      <c r="M2512" s="41">
        <v>100.0</v>
      </c>
      <c r="N2512" s="40" t="s">
        <v>207</v>
      </c>
      <c r="O2512" s="40" t="s">
        <v>1371</v>
      </c>
      <c r="P2512" s="40" t="s">
        <v>209</v>
      </c>
      <c r="Q2512" s="40" t="s">
        <v>8686</v>
      </c>
      <c r="R2512" s="40" t="b">
        <v>0</v>
      </c>
      <c r="S2512" s="40" t="s">
        <v>12879</v>
      </c>
      <c r="T2512" s="40" t="s">
        <v>212</v>
      </c>
      <c r="U2512" s="41">
        <v>0.1</v>
      </c>
      <c r="V2512" s="41">
        <v>0.9</v>
      </c>
      <c r="W2512" s="41">
        <v>0.1</v>
      </c>
      <c r="X2512" s="41">
        <v>0.6</v>
      </c>
      <c r="Y2512" s="40" t="b">
        <v>0</v>
      </c>
      <c r="Z2512" s="40" t="b">
        <v>1</v>
      </c>
      <c r="AA2512" s="40" t="b">
        <v>0</v>
      </c>
      <c r="AB2512" s="40" t="b">
        <v>0</v>
      </c>
      <c r="AC2512" s="41" t="s">
        <v>15645</v>
      </c>
      <c r="AD2512" s="41" t="s">
        <v>15646</v>
      </c>
      <c r="AE2512" s="41">
        <v>1203.216</v>
      </c>
      <c r="AF2512" s="41">
        <v>-4.63752</v>
      </c>
      <c r="AG2512" s="42">
        <v>1.71E41</v>
      </c>
      <c r="AH2512" s="51">
        <v>0.506995</v>
      </c>
      <c r="AI2512" s="45" t="s">
        <v>15647</v>
      </c>
      <c r="AJ2512" s="40" t="s">
        <v>15648</v>
      </c>
      <c r="AK2512" s="41">
        <v>1413.0</v>
      </c>
      <c r="AL2512" s="40" t="s">
        <v>2224</v>
      </c>
      <c r="AM2512" s="40" t="s">
        <v>7285</v>
      </c>
      <c r="AN2512" s="40" t="s">
        <v>5643</v>
      </c>
      <c r="AO2512" s="44"/>
    </row>
    <row r="2513">
      <c r="A2513" s="41">
        <v>39.0</v>
      </c>
      <c r="B2513" s="42">
        <v>1.67E9</v>
      </c>
      <c r="C2513" s="42">
        <v>3356.0</v>
      </c>
      <c r="D2513" s="40" t="s">
        <v>1243</v>
      </c>
      <c r="E2513" s="41">
        <v>140.0</v>
      </c>
      <c r="F2513" s="41">
        <v>35.0</v>
      </c>
      <c r="G2513" s="41">
        <v>70.0</v>
      </c>
      <c r="H2513" s="41">
        <v>-3.07733</v>
      </c>
      <c r="I2513" s="41">
        <v>10000.0</v>
      </c>
      <c r="J2513" s="41">
        <v>5000.0</v>
      </c>
      <c r="K2513" s="41">
        <v>1200.0</v>
      </c>
      <c r="L2513" s="41">
        <v>600.0</v>
      </c>
      <c r="M2513" s="41">
        <v>30.0</v>
      </c>
      <c r="N2513" s="40" t="s">
        <v>207</v>
      </c>
      <c r="O2513" s="40" t="s">
        <v>1371</v>
      </c>
      <c r="P2513" s="40" t="s">
        <v>7305</v>
      </c>
      <c r="Q2513" s="40" t="s">
        <v>8686</v>
      </c>
      <c r="R2513" s="40" t="b">
        <v>0</v>
      </c>
      <c r="S2513" s="40" t="s">
        <v>211</v>
      </c>
      <c r="T2513" s="40" t="s">
        <v>212</v>
      </c>
      <c r="U2513" s="41">
        <v>0.1</v>
      </c>
      <c r="V2513" s="41">
        <v>0.9</v>
      </c>
      <c r="W2513" s="41">
        <v>0.2</v>
      </c>
      <c r="X2513" s="41">
        <v>0.4</v>
      </c>
      <c r="Y2513" s="40" t="b">
        <v>0</v>
      </c>
      <c r="Z2513" s="40" t="b">
        <v>1</v>
      </c>
      <c r="AA2513" s="40" t="b">
        <v>0</v>
      </c>
      <c r="AB2513" s="40" t="b">
        <v>0</v>
      </c>
      <c r="AC2513" s="41" t="s">
        <v>15649</v>
      </c>
      <c r="AD2513" s="41" t="s">
        <v>15650</v>
      </c>
      <c r="AE2513" s="41">
        <v>1202.889</v>
      </c>
      <c r="AF2513" s="41">
        <v>-4.6383</v>
      </c>
      <c r="AG2513" s="42">
        <v>1.28E42</v>
      </c>
      <c r="AH2513" s="51">
        <v>0.50725</v>
      </c>
      <c r="AI2513" s="45" t="s">
        <v>15651</v>
      </c>
      <c r="AJ2513" s="45">
        <v>1.2836100997618E257</v>
      </c>
      <c r="AK2513" s="41">
        <v>7165.0</v>
      </c>
      <c r="AL2513" s="40" t="s">
        <v>2224</v>
      </c>
      <c r="AM2513" s="40" t="s">
        <v>7285</v>
      </c>
      <c r="AN2513" s="40" t="s">
        <v>5643</v>
      </c>
      <c r="AO2513" s="44"/>
    </row>
    <row r="2514">
      <c r="A2514" s="41">
        <v>206.0</v>
      </c>
      <c r="B2514" s="42">
        <v>1.67E9</v>
      </c>
      <c r="C2514" s="41">
        <v>3356.0</v>
      </c>
      <c r="D2514" s="40" t="s">
        <v>1243</v>
      </c>
      <c r="E2514" s="41">
        <v>140.0</v>
      </c>
      <c r="F2514" s="41">
        <v>35.0</v>
      </c>
      <c r="G2514" s="41">
        <v>70.0</v>
      </c>
      <c r="H2514" s="41">
        <v>-3.07733</v>
      </c>
      <c r="I2514" s="41">
        <v>10000.0</v>
      </c>
      <c r="J2514" s="41">
        <v>5000.0</v>
      </c>
      <c r="K2514" s="41">
        <v>1200.0</v>
      </c>
      <c r="L2514" s="41">
        <v>600.0</v>
      </c>
      <c r="M2514" s="41">
        <v>100.0</v>
      </c>
      <c r="N2514" s="40" t="s">
        <v>207</v>
      </c>
      <c r="O2514" s="40" t="s">
        <v>208</v>
      </c>
      <c r="P2514" s="40" t="s">
        <v>7310</v>
      </c>
      <c r="Q2514" s="40" t="s">
        <v>8686</v>
      </c>
      <c r="R2514" s="40" t="b">
        <v>0</v>
      </c>
      <c r="S2514" s="40" t="s">
        <v>211</v>
      </c>
      <c r="T2514" s="40" t="s">
        <v>212</v>
      </c>
      <c r="U2514" s="41">
        <v>0.1</v>
      </c>
      <c r="V2514" s="41">
        <v>0.9</v>
      </c>
      <c r="W2514" s="41">
        <v>0.3</v>
      </c>
      <c r="X2514" s="41">
        <v>0.6</v>
      </c>
      <c r="Y2514" s="40" t="b">
        <v>0</v>
      </c>
      <c r="Z2514" s="40" t="b">
        <v>1</v>
      </c>
      <c r="AA2514" s="40" t="b">
        <v>0</v>
      </c>
      <c r="AB2514" s="40" t="b">
        <v>0</v>
      </c>
      <c r="AC2514" s="41" t="s">
        <v>15652</v>
      </c>
      <c r="AD2514" s="41" t="s">
        <v>15653</v>
      </c>
      <c r="AE2514" s="41">
        <v>1178.852</v>
      </c>
      <c r="AF2514" s="41">
        <v>-4.64019</v>
      </c>
      <c r="AG2514" s="42">
        <v>1.18E42</v>
      </c>
      <c r="AH2514" s="51">
        <v>0.507864</v>
      </c>
      <c r="AI2514" s="40" t="s">
        <v>15654</v>
      </c>
      <c r="AJ2514" s="40" t="s">
        <v>15655</v>
      </c>
      <c r="AK2514" s="41">
        <v>2754.0</v>
      </c>
      <c r="AL2514" s="40" t="s">
        <v>7372</v>
      </c>
      <c r="AM2514" s="40" t="s">
        <v>7285</v>
      </c>
      <c r="AN2514" s="40" t="s">
        <v>5627</v>
      </c>
      <c r="AO2514" s="44"/>
    </row>
    <row r="2515">
      <c r="A2515" s="41">
        <v>57.0</v>
      </c>
      <c r="B2515" s="42">
        <v>1.67E9</v>
      </c>
      <c r="C2515" s="42">
        <v>3356.0</v>
      </c>
      <c r="D2515" s="40" t="s">
        <v>1243</v>
      </c>
      <c r="E2515" s="41">
        <v>140.0</v>
      </c>
      <c r="F2515" s="41">
        <v>35.0</v>
      </c>
      <c r="G2515" s="41">
        <v>70.0</v>
      </c>
      <c r="H2515" s="41">
        <v>-3.07733</v>
      </c>
      <c r="I2515" s="41">
        <v>10000.0</v>
      </c>
      <c r="J2515" s="41">
        <v>5000.0</v>
      </c>
      <c r="K2515" s="41">
        <v>1200.0</v>
      </c>
      <c r="L2515" s="41">
        <v>600.0</v>
      </c>
      <c r="M2515" s="41">
        <v>30.0</v>
      </c>
      <c r="N2515" s="40" t="s">
        <v>207</v>
      </c>
      <c r="O2515" s="40" t="s">
        <v>208</v>
      </c>
      <c r="P2515" s="40" t="s">
        <v>1372</v>
      </c>
      <c r="Q2515" s="40" t="s">
        <v>8686</v>
      </c>
      <c r="R2515" s="40" t="b">
        <v>0</v>
      </c>
      <c r="S2515" s="40" t="s">
        <v>211</v>
      </c>
      <c r="T2515" s="40" t="s">
        <v>212</v>
      </c>
      <c r="U2515" s="41">
        <v>0.1</v>
      </c>
      <c r="V2515" s="41">
        <v>0.9</v>
      </c>
      <c r="W2515" s="41">
        <v>0.2</v>
      </c>
      <c r="X2515" s="41">
        <v>0.4</v>
      </c>
      <c r="Y2515" s="40" t="b">
        <v>0</v>
      </c>
      <c r="Z2515" s="40" t="b">
        <v>1</v>
      </c>
      <c r="AA2515" s="40" t="b">
        <v>0</v>
      </c>
      <c r="AB2515" s="40" t="b">
        <v>0</v>
      </c>
      <c r="AC2515" s="41" t="s">
        <v>15656</v>
      </c>
      <c r="AD2515" s="41" t="s">
        <v>15657</v>
      </c>
      <c r="AE2515" s="41">
        <v>1187.532</v>
      </c>
      <c r="AF2515" s="41">
        <v>-4.64129</v>
      </c>
      <c r="AG2515" s="42">
        <v>9.99E41</v>
      </c>
      <c r="AH2515" s="51">
        <v>0.508222</v>
      </c>
      <c r="AI2515" s="45" t="s">
        <v>15658</v>
      </c>
      <c r="AJ2515" s="45">
        <v>9.98947466776293E251</v>
      </c>
      <c r="AK2515" s="41">
        <v>6753.0</v>
      </c>
      <c r="AL2515" s="40" t="s">
        <v>7372</v>
      </c>
      <c r="AM2515" s="40" t="s">
        <v>7285</v>
      </c>
      <c r="AN2515" s="40" t="s">
        <v>5643</v>
      </c>
      <c r="AO2515" s="44"/>
    </row>
    <row r="2516">
      <c r="A2516" s="41">
        <v>231.0</v>
      </c>
      <c r="B2516" s="42">
        <v>1.67E9</v>
      </c>
      <c r="C2516" s="42">
        <v>3356.0</v>
      </c>
      <c r="D2516" s="40" t="s">
        <v>1243</v>
      </c>
      <c r="E2516" s="41">
        <v>140.0</v>
      </c>
      <c r="F2516" s="41">
        <v>35.0</v>
      </c>
      <c r="G2516" s="41">
        <v>70.0</v>
      </c>
      <c r="H2516" s="41">
        <v>-3.07733</v>
      </c>
      <c r="I2516" s="41">
        <v>10000.0</v>
      </c>
      <c r="J2516" s="41">
        <v>5000.0</v>
      </c>
      <c r="K2516" s="41">
        <v>1200.0</v>
      </c>
      <c r="L2516" s="41">
        <v>600.0</v>
      </c>
      <c r="M2516" s="41">
        <v>100.0</v>
      </c>
      <c r="N2516" s="40" t="s">
        <v>207</v>
      </c>
      <c r="O2516" s="40" t="s">
        <v>1371</v>
      </c>
      <c r="P2516" s="40" t="s">
        <v>7305</v>
      </c>
      <c r="Q2516" s="40" t="s">
        <v>8686</v>
      </c>
      <c r="R2516" s="40" t="b">
        <v>0</v>
      </c>
      <c r="S2516" s="40" t="s">
        <v>12879</v>
      </c>
      <c r="T2516" s="40" t="s">
        <v>212</v>
      </c>
      <c r="U2516" s="41">
        <v>0.1</v>
      </c>
      <c r="V2516" s="41">
        <v>0.9</v>
      </c>
      <c r="W2516" s="41">
        <v>0.3</v>
      </c>
      <c r="X2516" s="41">
        <v>0.4</v>
      </c>
      <c r="Y2516" s="40" t="b">
        <v>0</v>
      </c>
      <c r="Z2516" s="40" t="b">
        <v>1</v>
      </c>
      <c r="AA2516" s="40" t="b">
        <v>0</v>
      </c>
      <c r="AB2516" s="40" t="b">
        <v>0</v>
      </c>
      <c r="AC2516" s="41" t="s">
        <v>15659</v>
      </c>
      <c r="AD2516" s="41" t="s">
        <v>13913</v>
      </c>
      <c r="AE2516" s="41">
        <v>649.9736</v>
      </c>
      <c r="AF2516" s="41">
        <v>-4.64445</v>
      </c>
      <c r="AG2516" s="42">
        <v>1.33E42</v>
      </c>
      <c r="AH2516" s="51">
        <v>0.509249</v>
      </c>
      <c r="AI2516" s="45" t="s">
        <v>15660</v>
      </c>
      <c r="AJ2516" s="40" t="s">
        <v>15661</v>
      </c>
      <c r="AK2516" s="41">
        <v>1072.0</v>
      </c>
      <c r="AL2516" s="40" t="s">
        <v>7372</v>
      </c>
      <c r="AM2516" s="40" t="s">
        <v>7285</v>
      </c>
      <c r="AN2516" s="40" t="s">
        <v>5643</v>
      </c>
      <c r="AO2516" s="44"/>
    </row>
    <row r="2517">
      <c r="A2517" s="41">
        <v>69.0</v>
      </c>
      <c r="B2517" s="42">
        <v>1.67E9</v>
      </c>
      <c r="C2517" s="42">
        <v>3356.0</v>
      </c>
      <c r="D2517" s="40" t="s">
        <v>1243</v>
      </c>
      <c r="E2517" s="41">
        <v>140.0</v>
      </c>
      <c r="F2517" s="41">
        <v>35.0</v>
      </c>
      <c r="G2517" s="41">
        <v>70.0</v>
      </c>
      <c r="H2517" s="41">
        <v>-3.07733</v>
      </c>
      <c r="I2517" s="41">
        <v>10000.0</v>
      </c>
      <c r="J2517" s="41">
        <v>5000.0</v>
      </c>
      <c r="K2517" s="41">
        <v>1200.0</v>
      </c>
      <c r="L2517" s="41">
        <v>600.0</v>
      </c>
      <c r="M2517" s="41">
        <v>30.0</v>
      </c>
      <c r="N2517" s="40" t="s">
        <v>207</v>
      </c>
      <c r="O2517" s="40" t="s">
        <v>1371</v>
      </c>
      <c r="P2517" s="40" t="s">
        <v>1372</v>
      </c>
      <c r="Q2517" s="40" t="s">
        <v>8686</v>
      </c>
      <c r="R2517" s="40" t="b">
        <v>0</v>
      </c>
      <c r="S2517" s="40" t="s">
        <v>12879</v>
      </c>
      <c r="T2517" s="40" t="s">
        <v>212</v>
      </c>
      <c r="U2517" s="41">
        <v>0.1</v>
      </c>
      <c r="V2517" s="41">
        <v>0.9</v>
      </c>
      <c r="W2517" s="41">
        <v>0.3</v>
      </c>
      <c r="X2517" s="41">
        <v>0.4</v>
      </c>
      <c r="Y2517" s="40" t="b">
        <v>0</v>
      </c>
      <c r="Z2517" s="40" t="b">
        <v>1</v>
      </c>
      <c r="AA2517" s="40" t="b">
        <v>0</v>
      </c>
      <c r="AB2517" s="40" t="b">
        <v>0</v>
      </c>
      <c r="AC2517" s="41" t="s">
        <v>15662</v>
      </c>
      <c r="AD2517" s="41" t="s">
        <v>15663</v>
      </c>
      <c r="AE2517" s="41">
        <v>1202.983</v>
      </c>
      <c r="AF2517" s="41">
        <v>-4.64449</v>
      </c>
      <c r="AG2517" s="42">
        <v>1.31E42</v>
      </c>
      <c r="AH2517" s="51">
        <v>0.509262</v>
      </c>
      <c r="AI2517" s="45" t="s">
        <v>15664</v>
      </c>
      <c r="AJ2517" s="40" t="s">
        <v>15665</v>
      </c>
      <c r="AK2517" s="41">
        <v>6574.0</v>
      </c>
      <c r="AL2517" s="40" t="s">
        <v>2224</v>
      </c>
      <c r="AM2517" s="40" t="s">
        <v>7285</v>
      </c>
      <c r="AN2517" s="40" t="s">
        <v>5643</v>
      </c>
      <c r="AO2517" s="44"/>
    </row>
    <row r="2518">
      <c r="A2518" s="41">
        <v>32.0</v>
      </c>
      <c r="B2518" s="42">
        <v>1.67E9</v>
      </c>
      <c r="C2518" s="42">
        <v>3356.0</v>
      </c>
      <c r="D2518" s="40" t="s">
        <v>1243</v>
      </c>
      <c r="E2518" s="41">
        <v>140.0</v>
      </c>
      <c r="F2518" s="41">
        <v>35.0</v>
      </c>
      <c r="G2518" s="41">
        <v>70.0</v>
      </c>
      <c r="H2518" s="41">
        <v>-3.07733</v>
      </c>
      <c r="I2518" s="41">
        <v>10000.0</v>
      </c>
      <c r="J2518" s="41">
        <v>5000.0</v>
      </c>
      <c r="K2518" s="41">
        <v>1200.0</v>
      </c>
      <c r="L2518" s="41">
        <v>600.0</v>
      </c>
      <c r="M2518" s="41">
        <v>30.0</v>
      </c>
      <c r="N2518" s="40" t="s">
        <v>207</v>
      </c>
      <c r="O2518" s="40" t="s">
        <v>1371</v>
      </c>
      <c r="P2518" s="40" t="s">
        <v>7310</v>
      </c>
      <c r="Q2518" s="40" t="s">
        <v>8686</v>
      </c>
      <c r="R2518" s="40" t="b">
        <v>0</v>
      </c>
      <c r="S2518" s="40" t="s">
        <v>12879</v>
      </c>
      <c r="T2518" s="40" t="s">
        <v>212</v>
      </c>
      <c r="U2518" s="41">
        <v>0.1</v>
      </c>
      <c r="V2518" s="41">
        <v>0.9</v>
      </c>
      <c r="W2518" s="41">
        <v>0.2</v>
      </c>
      <c r="X2518" s="41">
        <v>0.6</v>
      </c>
      <c r="Y2518" s="40" t="b">
        <v>0</v>
      </c>
      <c r="Z2518" s="40" t="b">
        <v>1</v>
      </c>
      <c r="AA2518" s="40" t="b">
        <v>0</v>
      </c>
      <c r="AB2518" s="40" t="b">
        <v>0</v>
      </c>
      <c r="AC2518" s="41" t="s">
        <v>15666</v>
      </c>
      <c r="AD2518" s="41" t="s">
        <v>15667</v>
      </c>
      <c r="AE2518" s="41">
        <v>1202.84</v>
      </c>
      <c r="AF2518" s="41">
        <v>-4.64456</v>
      </c>
      <c r="AG2518" s="42">
        <v>1.04E42</v>
      </c>
      <c r="AH2518" s="51">
        <v>0.509283</v>
      </c>
      <c r="AI2518" s="45" t="s">
        <v>15668</v>
      </c>
      <c r="AJ2518" s="45">
        <v>1.03689906377611E257</v>
      </c>
      <c r="AK2518" s="41">
        <v>3556.0</v>
      </c>
      <c r="AL2518" s="40" t="s">
        <v>2224</v>
      </c>
      <c r="AM2518" s="40" t="s">
        <v>7285</v>
      </c>
      <c r="AN2518" s="40" t="s">
        <v>5643</v>
      </c>
      <c r="AO2518" s="44"/>
    </row>
    <row r="2519">
      <c r="A2519" s="41">
        <v>35.0</v>
      </c>
      <c r="B2519" s="42">
        <v>1.67E9</v>
      </c>
      <c r="C2519" s="42">
        <v>3356.0</v>
      </c>
      <c r="D2519" s="40" t="s">
        <v>1243</v>
      </c>
      <c r="E2519" s="41">
        <v>140.0</v>
      </c>
      <c r="F2519" s="41">
        <v>35.0</v>
      </c>
      <c r="G2519" s="41">
        <v>70.0</v>
      </c>
      <c r="H2519" s="41">
        <v>-3.07733</v>
      </c>
      <c r="I2519" s="41">
        <v>10000.0</v>
      </c>
      <c r="J2519" s="41">
        <v>5000.0</v>
      </c>
      <c r="K2519" s="41">
        <v>1200.0</v>
      </c>
      <c r="L2519" s="41">
        <v>600.0</v>
      </c>
      <c r="M2519" s="41">
        <v>30.0</v>
      </c>
      <c r="N2519" s="40" t="s">
        <v>207</v>
      </c>
      <c r="O2519" s="40" t="s">
        <v>208</v>
      </c>
      <c r="P2519" s="40" t="s">
        <v>7310</v>
      </c>
      <c r="Q2519" s="40" t="s">
        <v>8686</v>
      </c>
      <c r="R2519" s="40" t="b">
        <v>0</v>
      </c>
      <c r="S2519" s="40" t="s">
        <v>12879</v>
      </c>
      <c r="T2519" s="40" t="s">
        <v>212</v>
      </c>
      <c r="U2519" s="41">
        <v>0.1</v>
      </c>
      <c r="V2519" s="41">
        <v>0.9</v>
      </c>
      <c r="W2519" s="41">
        <v>0.3</v>
      </c>
      <c r="X2519" s="41">
        <v>0.6</v>
      </c>
      <c r="Y2519" s="40" t="b">
        <v>0</v>
      </c>
      <c r="Z2519" s="40" t="b">
        <v>1</v>
      </c>
      <c r="AA2519" s="40" t="b">
        <v>0</v>
      </c>
      <c r="AB2519" s="40" t="b">
        <v>0</v>
      </c>
      <c r="AC2519" s="41" t="s">
        <v>15669</v>
      </c>
      <c r="AD2519" s="41" t="s">
        <v>15670</v>
      </c>
      <c r="AE2519" s="41">
        <v>794.7865</v>
      </c>
      <c r="AF2519" s="41">
        <v>-4.64488</v>
      </c>
      <c r="AG2519" s="42">
        <v>3.42E41</v>
      </c>
      <c r="AH2519" s="51">
        <v>0.509388</v>
      </c>
      <c r="AI2519" s="45" t="s">
        <v>15671</v>
      </c>
      <c r="AJ2519" s="40" t="s">
        <v>15672</v>
      </c>
      <c r="AK2519" s="41">
        <v>2367.0</v>
      </c>
      <c r="AL2519" s="40" t="s">
        <v>7372</v>
      </c>
      <c r="AM2519" s="40" t="s">
        <v>7285</v>
      </c>
      <c r="AN2519" s="40" t="s">
        <v>5643</v>
      </c>
      <c r="AO2519" s="44"/>
    </row>
    <row r="2520">
      <c r="A2520" s="41">
        <v>215.0</v>
      </c>
      <c r="B2520" s="42">
        <v>1.67E9</v>
      </c>
      <c r="C2520" s="42">
        <v>3356.0</v>
      </c>
      <c r="D2520" s="40" t="s">
        <v>1243</v>
      </c>
      <c r="E2520" s="41">
        <v>140.0</v>
      </c>
      <c r="F2520" s="41">
        <v>35.0</v>
      </c>
      <c r="G2520" s="41">
        <v>70.0</v>
      </c>
      <c r="H2520" s="41">
        <v>-3.07733</v>
      </c>
      <c r="I2520" s="41">
        <v>10000.0</v>
      </c>
      <c r="J2520" s="41">
        <v>5000.0</v>
      </c>
      <c r="K2520" s="41">
        <v>1200.0</v>
      </c>
      <c r="L2520" s="41">
        <v>600.0</v>
      </c>
      <c r="M2520" s="41">
        <v>100.0</v>
      </c>
      <c r="N2520" s="40" t="s">
        <v>207</v>
      </c>
      <c r="O2520" s="40" t="s">
        <v>1371</v>
      </c>
      <c r="P2520" s="40" t="s">
        <v>7310</v>
      </c>
      <c r="Q2520" s="40" t="s">
        <v>8686</v>
      </c>
      <c r="R2520" s="40" t="b">
        <v>0</v>
      </c>
      <c r="S2520" s="40" t="s">
        <v>12879</v>
      </c>
      <c r="T2520" s="40" t="s">
        <v>212</v>
      </c>
      <c r="U2520" s="41">
        <v>0.1</v>
      </c>
      <c r="V2520" s="41">
        <v>0.9</v>
      </c>
      <c r="W2520" s="41">
        <v>0.3</v>
      </c>
      <c r="X2520" s="41">
        <v>0.6</v>
      </c>
      <c r="Y2520" s="40" t="b">
        <v>0</v>
      </c>
      <c r="Z2520" s="40" t="b">
        <v>1</v>
      </c>
      <c r="AA2520" s="40" t="b">
        <v>0</v>
      </c>
      <c r="AB2520" s="40" t="b">
        <v>0</v>
      </c>
      <c r="AC2520" s="41" t="s">
        <v>8688</v>
      </c>
      <c r="AD2520" s="41" t="s">
        <v>15673</v>
      </c>
      <c r="AE2520" s="41">
        <v>672.0961</v>
      </c>
      <c r="AF2520" s="41">
        <v>-4.64613</v>
      </c>
      <c r="AG2520" s="42">
        <v>8.6E41</v>
      </c>
      <c r="AH2520" s="51">
        <v>0.509795</v>
      </c>
      <c r="AI2520" s="45" t="s">
        <v>15674</v>
      </c>
      <c r="AJ2520" s="40" t="s">
        <v>15675</v>
      </c>
      <c r="AK2520" s="41">
        <v>644.0</v>
      </c>
      <c r="AL2520" s="40" t="s">
        <v>7372</v>
      </c>
      <c r="AM2520" s="40" t="s">
        <v>7285</v>
      </c>
      <c r="AN2520" s="40" t="s">
        <v>5643</v>
      </c>
      <c r="AO2520" s="44"/>
    </row>
    <row r="2521">
      <c r="A2521" s="41">
        <v>142.0</v>
      </c>
      <c r="B2521" s="42">
        <v>1.67E9</v>
      </c>
      <c r="C2521" s="42">
        <v>3356.0</v>
      </c>
      <c r="D2521" s="40" t="s">
        <v>1243</v>
      </c>
      <c r="E2521" s="41">
        <v>140.0</v>
      </c>
      <c r="F2521" s="41">
        <v>35.0</v>
      </c>
      <c r="G2521" s="41">
        <v>70.0</v>
      </c>
      <c r="H2521" s="41">
        <v>-3.07733</v>
      </c>
      <c r="I2521" s="41">
        <v>10000.0</v>
      </c>
      <c r="J2521" s="41">
        <v>5000.0</v>
      </c>
      <c r="K2521" s="41">
        <v>1200.0</v>
      </c>
      <c r="L2521" s="41">
        <v>600.0</v>
      </c>
      <c r="M2521" s="41">
        <v>50.0</v>
      </c>
      <c r="N2521" s="40" t="s">
        <v>207</v>
      </c>
      <c r="O2521" s="40" t="s">
        <v>1371</v>
      </c>
      <c r="P2521" s="40" t="s">
        <v>7305</v>
      </c>
      <c r="Q2521" s="40" t="s">
        <v>8686</v>
      </c>
      <c r="R2521" s="40" t="b">
        <v>0</v>
      </c>
      <c r="S2521" s="40" t="s">
        <v>12879</v>
      </c>
      <c r="T2521" s="40" t="s">
        <v>212</v>
      </c>
      <c r="U2521" s="41">
        <v>0.1</v>
      </c>
      <c r="V2521" s="41">
        <v>0.9</v>
      </c>
      <c r="W2521" s="41">
        <v>0.3</v>
      </c>
      <c r="X2521" s="41">
        <v>0.5</v>
      </c>
      <c r="Y2521" s="40" t="b">
        <v>0</v>
      </c>
      <c r="Z2521" s="40" t="b">
        <v>1</v>
      </c>
      <c r="AA2521" s="40" t="b">
        <v>0</v>
      </c>
      <c r="AB2521" s="40" t="b">
        <v>0</v>
      </c>
      <c r="AC2521" s="41" t="s">
        <v>15676</v>
      </c>
      <c r="AD2521" s="41" t="s">
        <v>15677</v>
      </c>
      <c r="AE2521" s="41">
        <v>1203.314</v>
      </c>
      <c r="AF2521" s="41">
        <v>-4.64714</v>
      </c>
      <c r="AG2521" s="42">
        <v>1.39E42</v>
      </c>
      <c r="AH2521" s="51">
        <v>0.510122</v>
      </c>
      <c r="AI2521" s="45" t="s">
        <v>15678</v>
      </c>
      <c r="AJ2521" s="40" t="s">
        <v>15679</v>
      </c>
      <c r="AK2521" s="41">
        <v>3213.0</v>
      </c>
      <c r="AL2521" s="40" t="s">
        <v>2224</v>
      </c>
      <c r="AM2521" s="40" t="s">
        <v>7285</v>
      </c>
      <c r="AN2521" s="40" t="s">
        <v>5643</v>
      </c>
      <c r="AO2521" s="44"/>
    </row>
    <row r="2522">
      <c r="A2522" s="41">
        <v>221.0</v>
      </c>
      <c r="B2522" s="42">
        <v>1.67E9</v>
      </c>
      <c r="C2522" s="41">
        <v>3356.0</v>
      </c>
      <c r="D2522" s="40" t="s">
        <v>1243</v>
      </c>
      <c r="E2522" s="41">
        <v>140.0</v>
      </c>
      <c r="F2522" s="41">
        <v>35.0</v>
      </c>
      <c r="G2522" s="41">
        <v>70.0</v>
      </c>
      <c r="H2522" s="41">
        <v>-3.07733</v>
      </c>
      <c r="I2522" s="41">
        <v>10000.0</v>
      </c>
      <c r="J2522" s="41">
        <v>5000.0</v>
      </c>
      <c r="K2522" s="41">
        <v>1200.0</v>
      </c>
      <c r="L2522" s="41">
        <v>600.0</v>
      </c>
      <c r="M2522" s="41">
        <v>100.0</v>
      </c>
      <c r="N2522" s="40" t="s">
        <v>207</v>
      </c>
      <c r="O2522" s="40" t="s">
        <v>208</v>
      </c>
      <c r="P2522" s="40" t="s">
        <v>7305</v>
      </c>
      <c r="Q2522" s="40" t="s">
        <v>8686</v>
      </c>
      <c r="R2522" s="40" t="b">
        <v>0</v>
      </c>
      <c r="S2522" s="40" t="s">
        <v>211</v>
      </c>
      <c r="T2522" s="40" t="s">
        <v>212</v>
      </c>
      <c r="U2522" s="41">
        <v>0.1</v>
      </c>
      <c r="V2522" s="41">
        <v>0.9</v>
      </c>
      <c r="W2522" s="41">
        <v>0.2</v>
      </c>
      <c r="X2522" s="41">
        <v>0.6</v>
      </c>
      <c r="Y2522" s="40" t="b">
        <v>0</v>
      </c>
      <c r="Z2522" s="40" t="b">
        <v>1</v>
      </c>
      <c r="AA2522" s="40" t="b">
        <v>0</v>
      </c>
      <c r="AB2522" s="40" t="b">
        <v>0</v>
      </c>
      <c r="AC2522" s="41" t="s">
        <v>15680</v>
      </c>
      <c r="AD2522" s="41" t="s">
        <v>15681</v>
      </c>
      <c r="AE2522" s="41">
        <v>899.7055</v>
      </c>
      <c r="AF2522" s="41">
        <v>-4.64716</v>
      </c>
      <c r="AG2522" s="42">
        <v>1.37E42</v>
      </c>
      <c r="AH2522" s="51">
        <v>0.510127</v>
      </c>
      <c r="AI2522" s="40" t="s">
        <v>15682</v>
      </c>
      <c r="AJ2522" s="40" t="s">
        <v>15683</v>
      </c>
      <c r="AK2522" s="41">
        <v>2750.0</v>
      </c>
      <c r="AL2522" s="40" t="s">
        <v>7372</v>
      </c>
      <c r="AM2522" s="40" t="s">
        <v>7285</v>
      </c>
      <c r="AN2522" s="40" t="s">
        <v>5627</v>
      </c>
      <c r="AO2522" s="44"/>
    </row>
    <row r="2523">
      <c r="A2523" s="41">
        <v>127.0</v>
      </c>
      <c r="B2523" s="42">
        <v>1.67E9</v>
      </c>
      <c r="C2523" s="41">
        <v>3356.0</v>
      </c>
      <c r="D2523" s="40" t="s">
        <v>1243</v>
      </c>
      <c r="E2523" s="41">
        <v>140.0</v>
      </c>
      <c r="F2523" s="41">
        <v>35.0</v>
      </c>
      <c r="G2523" s="41">
        <v>70.0</v>
      </c>
      <c r="H2523" s="41">
        <v>-3.07733</v>
      </c>
      <c r="I2523" s="41">
        <v>10000.0</v>
      </c>
      <c r="J2523" s="41">
        <v>5000.0</v>
      </c>
      <c r="K2523" s="41">
        <v>1200.0</v>
      </c>
      <c r="L2523" s="41">
        <v>600.0</v>
      </c>
      <c r="M2523" s="41">
        <v>50.0</v>
      </c>
      <c r="N2523" s="40" t="s">
        <v>207</v>
      </c>
      <c r="O2523" s="40" t="s">
        <v>208</v>
      </c>
      <c r="P2523" s="40" t="s">
        <v>7305</v>
      </c>
      <c r="Q2523" s="40" t="s">
        <v>8686</v>
      </c>
      <c r="R2523" s="40" t="b">
        <v>0</v>
      </c>
      <c r="S2523" s="40" t="s">
        <v>211</v>
      </c>
      <c r="T2523" s="40" t="s">
        <v>212</v>
      </c>
      <c r="U2523" s="41">
        <v>0.1</v>
      </c>
      <c r="V2523" s="41">
        <v>0.9</v>
      </c>
      <c r="W2523" s="41">
        <v>0.1</v>
      </c>
      <c r="X2523" s="41">
        <v>0.5</v>
      </c>
      <c r="Y2523" s="40" t="b">
        <v>0</v>
      </c>
      <c r="Z2523" s="40" t="b">
        <v>1</v>
      </c>
      <c r="AA2523" s="40" t="b">
        <v>0</v>
      </c>
      <c r="AB2523" s="40" t="b">
        <v>0</v>
      </c>
      <c r="AC2523" s="41" t="s">
        <v>15684</v>
      </c>
      <c r="AD2523" s="41" t="s">
        <v>7828</v>
      </c>
      <c r="AE2523" s="41">
        <v>782.4968</v>
      </c>
      <c r="AF2523" s="41">
        <v>-4.64807</v>
      </c>
      <c r="AG2523" s="42">
        <v>6.41E41</v>
      </c>
      <c r="AH2523" s="51">
        <v>0.510424</v>
      </c>
      <c r="AI2523" s="40" t="s">
        <v>15685</v>
      </c>
      <c r="AJ2523" s="44" t="s">
        <v>397</v>
      </c>
      <c r="AK2523" s="41">
        <v>2176.0</v>
      </c>
      <c r="AL2523" s="40" t="s">
        <v>7372</v>
      </c>
      <c r="AM2523" s="40" t="s">
        <v>7285</v>
      </c>
      <c r="AN2523" s="40" t="s">
        <v>5643</v>
      </c>
      <c r="AO2523" s="44"/>
    </row>
    <row r="2524">
      <c r="A2524" s="41">
        <v>32.0</v>
      </c>
      <c r="B2524" s="42">
        <v>1.67E9</v>
      </c>
      <c r="C2524" s="42">
        <v>3356.0</v>
      </c>
      <c r="D2524" s="40" t="s">
        <v>1243</v>
      </c>
      <c r="E2524" s="41">
        <v>140.0</v>
      </c>
      <c r="F2524" s="41">
        <v>35.0</v>
      </c>
      <c r="G2524" s="41">
        <v>70.0</v>
      </c>
      <c r="H2524" s="41">
        <v>-3.07733</v>
      </c>
      <c r="I2524" s="41">
        <v>10000.0</v>
      </c>
      <c r="J2524" s="41">
        <v>5000.0</v>
      </c>
      <c r="K2524" s="41">
        <v>1200.0</v>
      </c>
      <c r="L2524" s="41">
        <v>600.0</v>
      </c>
      <c r="M2524" s="41">
        <v>30.0</v>
      </c>
      <c r="N2524" s="40" t="s">
        <v>207</v>
      </c>
      <c r="O2524" s="40" t="s">
        <v>208</v>
      </c>
      <c r="P2524" s="40" t="s">
        <v>7310</v>
      </c>
      <c r="Q2524" s="40" t="s">
        <v>8686</v>
      </c>
      <c r="R2524" s="40" t="b">
        <v>0</v>
      </c>
      <c r="S2524" s="40" t="s">
        <v>12879</v>
      </c>
      <c r="T2524" s="40" t="s">
        <v>212</v>
      </c>
      <c r="U2524" s="41">
        <v>0.1</v>
      </c>
      <c r="V2524" s="41">
        <v>0.9</v>
      </c>
      <c r="W2524" s="41">
        <v>0.2</v>
      </c>
      <c r="X2524" s="41">
        <v>0.6</v>
      </c>
      <c r="Y2524" s="40" t="b">
        <v>0</v>
      </c>
      <c r="Z2524" s="40" t="b">
        <v>1</v>
      </c>
      <c r="AA2524" s="40" t="b">
        <v>0</v>
      </c>
      <c r="AB2524" s="40" t="b">
        <v>0</v>
      </c>
      <c r="AC2524" s="41" t="s">
        <v>14747</v>
      </c>
      <c r="AD2524" s="41" t="s">
        <v>15686</v>
      </c>
      <c r="AE2524" s="41">
        <v>1143.149</v>
      </c>
      <c r="AF2524" s="41">
        <v>-4.64843</v>
      </c>
      <c r="AG2524" s="42">
        <v>1.27E41</v>
      </c>
      <c r="AH2524" s="51">
        <v>0.510541</v>
      </c>
      <c r="AI2524" s="45" t="s">
        <v>15687</v>
      </c>
      <c r="AJ2524" s="45">
        <v>1.27474261885955E251</v>
      </c>
      <c r="AK2524" s="41">
        <v>3287.0</v>
      </c>
      <c r="AL2524" s="40" t="s">
        <v>7372</v>
      </c>
      <c r="AM2524" s="40" t="s">
        <v>7285</v>
      </c>
      <c r="AN2524" s="40" t="s">
        <v>5643</v>
      </c>
      <c r="AO2524" s="44"/>
    </row>
    <row r="2525">
      <c r="A2525" s="41">
        <v>258.0</v>
      </c>
      <c r="B2525" s="42">
        <v>1.67E9</v>
      </c>
      <c r="C2525" s="41">
        <v>3356.0</v>
      </c>
      <c r="D2525" s="40" t="s">
        <v>1243</v>
      </c>
      <c r="E2525" s="41">
        <v>140.0</v>
      </c>
      <c r="F2525" s="41">
        <v>35.0</v>
      </c>
      <c r="G2525" s="41">
        <v>70.0</v>
      </c>
      <c r="H2525" s="41">
        <v>-3.07733</v>
      </c>
      <c r="I2525" s="41">
        <v>10000.0</v>
      </c>
      <c r="J2525" s="41">
        <v>5000.0</v>
      </c>
      <c r="K2525" s="41">
        <v>1200.0</v>
      </c>
      <c r="L2525" s="41">
        <v>600.0</v>
      </c>
      <c r="M2525" s="41">
        <v>100.0</v>
      </c>
      <c r="N2525" s="40" t="s">
        <v>207</v>
      </c>
      <c r="O2525" s="40" t="s">
        <v>208</v>
      </c>
      <c r="P2525" s="40" t="s">
        <v>212</v>
      </c>
      <c r="Q2525" s="40" t="s">
        <v>8686</v>
      </c>
      <c r="R2525" s="40" t="b">
        <v>0</v>
      </c>
      <c r="S2525" s="40" t="s">
        <v>211</v>
      </c>
      <c r="T2525" s="40" t="s">
        <v>212</v>
      </c>
      <c r="U2525" s="41">
        <v>0.1</v>
      </c>
      <c r="V2525" s="41">
        <v>0.9</v>
      </c>
      <c r="W2525" s="41">
        <v>0.3</v>
      </c>
      <c r="X2525" s="41">
        <v>0.4</v>
      </c>
      <c r="Y2525" s="40" t="b">
        <v>0</v>
      </c>
      <c r="Z2525" s="40" t="b">
        <v>1</v>
      </c>
      <c r="AA2525" s="40" t="b">
        <v>0</v>
      </c>
      <c r="AB2525" s="40" t="b">
        <v>0</v>
      </c>
      <c r="AC2525" s="41" t="s">
        <v>15688</v>
      </c>
      <c r="AD2525" s="41" t="s">
        <v>15689</v>
      </c>
      <c r="AE2525" s="41">
        <v>804.5201</v>
      </c>
      <c r="AF2525" s="41">
        <v>-4.64899</v>
      </c>
      <c r="AG2525" s="42">
        <v>1.35E42</v>
      </c>
      <c r="AH2525" s="51">
        <v>0.510723</v>
      </c>
      <c r="AI2525" s="40" t="s">
        <v>15690</v>
      </c>
      <c r="AJ2525" s="40" t="s">
        <v>15691</v>
      </c>
      <c r="AK2525" s="41">
        <v>3894.0</v>
      </c>
      <c r="AL2525" s="40" t="s">
        <v>7372</v>
      </c>
      <c r="AM2525" s="40" t="s">
        <v>7285</v>
      </c>
      <c r="AN2525" s="40" t="s">
        <v>5627</v>
      </c>
      <c r="AO2525" s="44"/>
    </row>
    <row r="2526">
      <c r="A2526" s="41">
        <v>47.0</v>
      </c>
      <c r="B2526" s="42">
        <v>1.67E9</v>
      </c>
      <c r="C2526" s="42">
        <v>3356.0</v>
      </c>
      <c r="D2526" s="40" t="s">
        <v>1243</v>
      </c>
      <c r="E2526" s="41">
        <v>140.0</v>
      </c>
      <c r="F2526" s="41">
        <v>35.0</v>
      </c>
      <c r="G2526" s="41">
        <v>70.0</v>
      </c>
      <c r="H2526" s="41">
        <v>-3.07733</v>
      </c>
      <c r="I2526" s="41">
        <v>10000.0</v>
      </c>
      <c r="J2526" s="41">
        <v>5000.0</v>
      </c>
      <c r="K2526" s="41">
        <v>1200.0</v>
      </c>
      <c r="L2526" s="41">
        <v>600.0</v>
      </c>
      <c r="M2526" s="41">
        <v>30.0</v>
      </c>
      <c r="N2526" s="40" t="s">
        <v>207</v>
      </c>
      <c r="O2526" s="40" t="s">
        <v>1371</v>
      </c>
      <c r="P2526" s="40" t="s">
        <v>7305</v>
      </c>
      <c r="Q2526" s="40" t="s">
        <v>8686</v>
      </c>
      <c r="R2526" s="40" t="b">
        <v>0</v>
      </c>
      <c r="S2526" s="40" t="s">
        <v>12879</v>
      </c>
      <c r="T2526" s="40" t="s">
        <v>212</v>
      </c>
      <c r="U2526" s="41">
        <v>0.1</v>
      </c>
      <c r="V2526" s="41">
        <v>0.9</v>
      </c>
      <c r="W2526" s="41">
        <v>0.1</v>
      </c>
      <c r="X2526" s="41">
        <v>0.6</v>
      </c>
      <c r="Y2526" s="40" t="b">
        <v>0</v>
      </c>
      <c r="Z2526" s="40" t="b">
        <v>1</v>
      </c>
      <c r="AA2526" s="40" t="b">
        <v>0</v>
      </c>
      <c r="AB2526" s="40" t="b">
        <v>0</v>
      </c>
      <c r="AC2526" s="41" t="s">
        <v>12313</v>
      </c>
      <c r="AD2526" s="41" t="s">
        <v>15692</v>
      </c>
      <c r="AE2526" s="41">
        <v>1065.746</v>
      </c>
      <c r="AF2526" s="41">
        <v>-4.6499</v>
      </c>
      <c r="AG2526" s="42">
        <v>1.05E42</v>
      </c>
      <c r="AH2526" s="51">
        <v>0.511018</v>
      </c>
      <c r="AI2526" s="45" t="s">
        <v>15693</v>
      </c>
      <c r="AJ2526" s="44" t="s">
        <v>397</v>
      </c>
      <c r="AK2526" s="41">
        <v>3989.0</v>
      </c>
      <c r="AL2526" s="40" t="s">
        <v>7372</v>
      </c>
      <c r="AM2526" s="40" t="s">
        <v>7285</v>
      </c>
      <c r="AN2526" s="40" t="s">
        <v>5643</v>
      </c>
      <c r="AO2526" s="44"/>
    </row>
    <row r="2527">
      <c r="A2527" s="41">
        <v>41.0</v>
      </c>
      <c r="B2527" s="42">
        <v>1.67E9</v>
      </c>
      <c r="C2527" s="42">
        <v>3356.0</v>
      </c>
      <c r="D2527" s="40" t="s">
        <v>1243</v>
      </c>
      <c r="E2527" s="41">
        <v>140.0</v>
      </c>
      <c r="F2527" s="41">
        <v>35.0</v>
      </c>
      <c r="G2527" s="41">
        <v>70.0</v>
      </c>
      <c r="H2527" s="41">
        <v>-3.07733</v>
      </c>
      <c r="I2527" s="41">
        <v>10000.0</v>
      </c>
      <c r="J2527" s="41">
        <v>5000.0</v>
      </c>
      <c r="K2527" s="41">
        <v>1200.0</v>
      </c>
      <c r="L2527" s="41">
        <v>600.0</v>
      </c>
      <c r="M2527" s="41">
        <v>30.0</v>
      </c>
      <c r="N2527" s="40" t="s">
        <v>207</v>
      </c>
      <c r="O2527" s="40" t="s">
        <v>208</v>
      </c>
      <c r="P2527" s="40" t="s">
        <v>7305</v>
      </c>
      <c r="Q2527" s="40" t="s">
        <v>8686</v>
      </c>
      <c r="R2527" s="40" t="b">
        <v>0</v>
      </c>
      <c r="S2527" s="40" t="s">
        <v>211</v>
      </c>
      <c r="T2527" s="40" t="s">
        <v>212</v>
      </c>
      <c r="U2527" s="41">
        <v>0.1</v>
      </c>
      <c r="V2527" s="41">
        <v>0.9</v>
      </c>
      <c r="W2527" s="41">
        <v>0.2</v>
      </c>
      <c r="X2527" s="41">
        <v>0.6</v>
      </c>
      <c r="Y2527" s="40" t="b">
        <v>0</v>
      </c>
      <c r="Z2527" s="40" t="b">
        <v>1</v>
      </c>
      <c r="AA2527" s="40" t="b">
        <v>0</v>
      </c>
      <c r="AB2527" s="40" t="b">
        <v>0</v>
      </c>
      <c r="AC2527" s="41" t="s">
        <v>15694</v>
      </c>
      <c r="AD2527" s="41" t="s">
        <v>15695</v>
      </c>
      <c r="AE2527" s="41">
        <v>1202.687</v>
      </c>
      <c r="AF2527" s="41">
        <v>-4.65066</v>
      </c>
      <c r="AG2527" s="42">
        <v>1.34E42</v>
      </c>
      <c r="AH2527" s="51">
        <v>0.511266</v>
      </c>
      <c r="AI2527" s="45" t="s">
        <v>15696</v>
      </c>
      <c r="AJ2527" s="45">
        <v>1.34383242728806E257</v>
      </c>
      <c r="AK2527" s="41">
        <v>4758.0</v>
      </c>
      <c r="AL2527" s="40" t="s">
        <v>2224</v>
      </c>
      <c r="AM2527" s="40" t="s">
        <v>7285</v>
      </c>
      <c r="AN2527" s="40" t="s">
        <v>5643</v>
      </c>
      <c r="AO2527" s="44"/>
    </row>
    <row r="2528">
      <c r="A2528" s="41">
        <v>1.0</v>
      </c>
      <c r="B2528" s="42">
        <v>1.67E9</v>
      </c>
      <c r="C2528" s="42">
        <v>3356.0</v>
      </c>
      <c r="D2528" s="40" t="s">
        <v>1243</v>
      </c>
      <c r="E2528" s="41">
        <v>140.0</v>
      </c>
      <c r="F2528" s="41">
        <v>35.0</v>
      </c>
      <c r="G2528" s="41">
        <v>70.0</v>
      </c>
      <c r="H2528" s="41">
        <v>-3.07733</v>
      </c>
      <c r="I2528" s="41">
        <v>10000.0</v>
      </c>
      <c r="J2528" s="41">
        <v>5000.0</v>
      </c>
      <c r="K2528" s="41">
        <v>1200.0</v>
      </c>
      <c r="L2528" s="41">
        <v>600.0</v>
      </c>
      <c r="M2528" s="41">
        <v>30.0</v>
      </c>
      <c r="N2528" s="40" t="s">
        <v>207</v>
      </c>
      <c r="O2528" s="40" t="s">
        <v>1371</v>
      </c>
      <c r="P2528" s="40" t="s">
        <v>209</v>
      </c>
      <c r="Q2528" s="40" t="s">
        <v>8686</v>
      </c>
      <c r="R2528" s="40" t="b">
        <v>0</v>
      </c>
      <c r="S2528" s="40" t="s">
        <v>211</v>
      </c>
      <c r="T2528" s="40" t="s">
        <v>212</v>
      </c>
      <c r="U2528" s="41">
        <v>0.1</v>
      </c>
      <c r="V2528" s="41">
        <v>0.9</v>
      </c>
      <c r="W2528" s="41">
        <v>0.1</v>
      </c>
      <c r="X2528" s="41">
        <v>0.5</v>
      </c>
      <c r="Y2528" s="40" t="b">
        <v>0</v>
      </c>
      <c r="Z2528" s="40" t="b">
        <v>1</v>
      </c>
      <c r="AA2528" s="40" t="b">
        <v>0</v>
      </c>
      <c r="AB2528" s="40" t="b">
        <v>0</v>
      </c>
      <c r="AC2528" s="41" t="s">
        <v>15447</v>
      </c>
      <c r="AD2528" s="41" t="s">
        <v>15697</v>
      </c>
      <c r="AE2528" s="41">
        <v>1201.438</v>
      </c>
      <c r="AF2528" s="41">
        <v>-4.65137</v>
      </c>
      <c r="AG2528" s="42">
        <v>6.74E41</v>
      </c>
      <c r="AH2528" s="51">
        <v>0.511496</v>
      </c>
      <c r="AI2528" s="45" t="s">
        <v>15698</v>
      </c>
      <c r="AJ2528" s="44" t="s">
        <v>397</v>
      </c>
      <c r="AK2528" s="41">
        <v>5872.0</v>
      </c>
      <c r="AL2528" s="40" t="s">
        <v>2224</v>
      </c>
      <c r="AM2528" s="40" t="s">
        <v>7285</v>
      </c>
      <c r="AN2528" s="40" t="s">
        <v>5643</v>
      </c>
      <c r="AO2528" s="44"/>
    </row>
    <row r="2529">
      <c r="A2529" s="41">
        <v>29.0</v>
      </c>
      <c r="B2529" s="42">
        <v>1.67E9</v>
      </c>
      <c r="C2529" s="42">
        <v>3356.0</v>
      </c>
      <c r="D2529" s="40" t="s">
        <v>1243</v>
      </c>
      <c r="E2529" s="41">
        <v>140.0</v>
      </c>
      <c r="F2529" s="41">
        <v>35.0</v>
      </c>
      <c r="G2529" s="41">
        <v>70.0</v>
      </c>
      <c r="H2529" s="41">
        <v>-3.07733</v>
      </c>
      <c r="I2529" s="41">
        <v>10000.0</v>
      </c>
      <c r="J2529" s="41">
        <v>5000.0</v>
      </c>
      <c r="K2529" s="41">
        <v>1200.0</v>
      </c>
      <c r="L2529" s="41">
        <v>600.0</v>
      </c>
      <c r="M2529" s="41">
        <v>30.0</v>
      </c>
      <c r="N2529" s="40" t="s">
        <v>207</v>
      </c>
      <c r="O2529" s="40" t="s">
        <v>208</v>
      </c>
      <c r="P2529" s="40" t="s">
        <v>7310</v>
      </c>
      <c r="Q2529" s="40" t="s">
        <v>8686</v>
      </c>
      <c r="R2529" s="40" t="b">
        <v>0</v>
      </c>
      <c r="S2529" s="40" t="s">
        <v>12879</v>
      </c>
      <c r="T2529" s="40" t="s">
        <v>212</v>
      </c>
      <c r="U2529" s="41">
        <v>0.1</v>
      </c>
      <c r="V2529" s="41">
        <v>0.9</v>
      </c>
      <c r="W2529" s="41">
        <v>0.1</v>
      </c>
      <c r="X2529" s="41">
        <v>0.6</v>
      </c>
      <c r="Y2529" s="40" t="b">
        <v>0</v>
      </c>
      <c r="Z2529" s="40" t="b">
        <v>1</v>
      </c>
      <c r="AA2529" s="40" t="b">
        <v>0</v>
      </c>
      <c r="AB2529" s="40" t="b">
        <v>0</v>
      </c>
      <c r="AC2529" s="41" t="s">
        <v>15699</v>
      </c>
      <c r="AD2529" s="41" t="s">
        <v>15700</v>
      </c>
      <c r="AE2529" s="41">
        <v>674.3769</v>
      </c>
      <c r="AF2529" s="41">
        <v>-4.65193</v>
      </c>
      <c r="AG2529" s="42">
        <v>1.2E42</v>
      </c>
      <c r="AH2529" s="51">
        <v>0.511679</v>
      </c>
      <c r="AI2529" s="45" t="s">
        <v>15701</v>
      </c>
      <c r="AJ2529" s="44" t="s">
        <v>397</v>
      </c>
      <c r="AK2529" s="41">
        <v>1904.0</v>
      </c>
      <c r="AL2529" s="40" t="s">
        <v>7372</v>
      </c>
      <c r="AM2529" s="40" t="s">
        <v>7285</v>
      </c>
      <c r="AN2529" s="40" t="s">
        <v>5643</v>
      </c>
      <c r="AO2529" s="44"/>
    </row>
    <row r="2530">
      <c r="A2530" s="41">
        <v>226.0</v>
      </c>
      <c r="B2530" s="42">
        <v>1.67E9</v>
      </c>
      <c r="C2530" s="42">
        <v>3356.0</v>
      </c>
      <c r="D2530" s="40" t="s">
        <v>1243</v>
      </c>
      <c r="E2530" s="41">
        <v>140.0</v>
      </c>
      <c r="F2530" s="41">
        <v>35.0</v>
      </c>
      <c r="G2530" s="41">
        <v>70.0</v>
      </c>
      <c r="H2530" s="41">
        <v>-3.07733</v>
      </c>
      <c r="I2530" s="41">
        <v>10000.0</v>
      </c>
      <c r="J2530" s="41">
        <v>5000.0</v>
      </c>
      <c r="K2530" s="41">
        <v>1200.0</v>
      </c>
      <c r="L2530" s="41">
        <v>600.0</v>
      </c>
      <c r="M2530" s="41">
        <v>100.0</v>
      </c>
      <c r="N2530" s="40" t="s">
        <v>207</v>
      </c>
      <c r="O2530" s="40" t="s">
        <v>1371</v>
      </c>
      <c r="P2530" s="40" t="s">
        <v>7305</v>
      </c>
      <c r="Q2530" s="40" t="s">
        <v>8686</v>
      </c>
      <c r="R2530" s="40" t="b">
        <v>0</v>
      </c>
      <c r="S2530" s="40" t="s">
        <v>12879</v>
      </c>
      <c r="T2530" s="40" t="s">
        <v>212</v>
      </c>
      <c r="U2530" s="41">
        <v>0.1</v>
      </c>
      <c r="V2530" s="41">
        <v>0.9</v>
      </c>
      <c r="W2530" s="41">
        <v>0.1</v>
      </c>
      <c r="X2530" s="41">
        <v>0.5</v>
      </c>
      <c r="Y2530" s="40" t="b">
        <v>0</v>
      </c>
      <c r="Z2530" s="40" t="b">
        <v>1</v>
      </c>
      <c r="AA2530" s="40" t="b">
        <v>0</v>
      </c>
      <c r="AB2530" s="40" t="b">
        <v>0</v>
      </c>
      <c r="AC2530" s="41" t="s">
        <v>15702</v>
      </c>
      <c r="AD2530" s="41" t="s">
        <v>7368</v>
      </c>
      <c r="AE2530" s="41">
        <v>637.1018</v>
      </c>
      <c r="AF2530" s="41">
        <v>-4.65282</v>
      </c>
      <c r="AG2530" s="42">
        <v>7.83E41</v>
      </c>
      <c r="AH2530" s="51">
        <v>0.511967</v>
      </c>
      <c r="AI2530" s="45" t="s">
        <v>15703</v>
      </c>
      <c r="AJ2530" s="40" t="s">
        <v>15704</v>
      </c>
      <c r="AK2530" s="41">
        <v>872.0</v>
      </c>
      <c r="AL2530" s="40" t="s">
        <v>7372</v>
      </c>
      <c r="AM2530" s="40" t="s">
        <v>7285</v>
      </c>
      <c r="AN2530" s="40" t="s">
        <v>5643</v>
      </c>
      <c r="AO2530" s="44"/>
    </row>
    <row r="2531">
      <c r="A2531" s="41">
        <v>1.0</v>
      </c>
      <c r="B2531" s="42">
        <v>1.67E9</v>
      </c>
      <c r="C2531" s="42">
        <v>3356.0</v>
      </c>
      <c r="D2531" s="40" t="s">
        <v>1243</v>
      </c>
      <c r="E2531" s="41">
        <v>140.0</v>
      </c>
      <c r="F2531" s="41">
        <v>35.0</v>
      </c>
      <c r="G2531" s="41">
        <v>70.0</v>
      </c>
      <c r="H2531" s="41">
        <v>-3.07733</v>
      </c>
      <c r="I2531" s="41">
        <v>10000.0</v>
      </c>
      <c r="J2531" s="41">
        <v>5000.0</v>
      </c>
      <c r="K2531" s="41">
        <v>1200.0</v>
      </c>
      <c r="L2531" s="41">
        <v>600.0</v>
      </c>
      <c r="M2531" s="41">
        <v>30.0</v>
      </c>
      <c r="N2531" s="40" t="s">
        <v>207</v>
      </c>
      <c r="O2531" s="40" t="s">
        <v>208</v>
      </c>
      <c r="P2531" s="40" t="s">
        <v>209</v>
      </c>
      <c r="Q2531" s="40" t="s">
        <v>8686</v>
      </c>
      <c r="R2531" s="40" t="b">
        <v>0</v>
      </c>
      <c r="S2531" s="40" t="s">
        <v>211</v>
      </c>
      <c r="T2531" s="40" t="s">
        <v>212</v>
      </c>
      <c r="U2531" s="41">
        <v>0.1</v>
      </c>
      <c r="V2531" s="41">
        <v>0.9</v>
      </c>
      <c r="W2531" s="41">
        <v>0.1</v>
      </c>
      <c r="X2531" s="41">
        <v>0.5</v>
      </c>
      <c r="Y2531" s="40" t="b">
        <v>0</v>
      </c>
      <c r="Z2531" s="40" t="b">
        <v>1</v>
      </c>
      <c r="AA2531" s="40" t="b">
        <v>0</v>
      </c>
      <c r="AB2531" s="40" t="b">
        <v>0</v>
      </c>
      <c r="AC2531" s="41" t="s">
        <v>15527</v>
      </c>
      <c r="AD2531" s="41" t="s">
        <v>15705</v>
      </c>
      <c r="AE2531" s="41">
        <v>918.6008</v>
      </c>
      <c r="AF2531" s="41">
        <v>-4.65724</v>
      </c>
      <c r="AG2531" s="42">
        <v>1.0E42</v>
      </c>
      <c r="AH2531" s="51">
        <v>0.513405</v>
      </c>
      <c r="AI2531" s="45" t="s">
        <v>15706</v>
      </c>
      <c r="AJ2531" s="44" t="s">
        <v>397</v>
      </c>
      <c r="AK2531" s="41">
        <v>4345.0</v>
      </c>
      <c r="AL2531" s="40" t="s">
        <v>7372</v>
      </c>
      <c r="AM2531" s="40" t="s">
        <v>7285</v>
      </c>
      <c r="AN2531" s="40" t="s">
        <v>5643</v>
      </c>
      <c r="AO2531" s="44"/>
    </row>
    <row r="2532">
      <c r="A2532" s="41">
        <v>213.0</v>
      </c>
      <c r="B2532" s="42">
        <v>1.67E9</v>
      </c>
      <c r="C2532" s="41">
        <v>3356.0</v>
      </c>
      <c r="D2532" s="40" t="s">
        <v>1243</v>
      </c>
      <c r="E2532" s="41">
        <v>140.0</v>
      </c>
      <c r="F2532" s="41">
        <v>35.0</v>
      </c>
      <c r="G2532" s="41">
        <v>70.0</v>
      </c>
      <c r="H2532" s="41">
        <v>-3.07733</v>
      </c>
      <c r="I2532" s="41">
        <v>10000.0</v>
      </c>
      <c r="J2532" s="41">
        <v>5000.0</v>
      </c>
      <c r="K2532" s="41">
        <v>1200.0</v>
      </c>
      <c r="L2532" s="41">
        <v>600.0</v>
      </c>
      <c r="M2532" s="41">
        <v>100.0</v>
      </c>
      <c r="N2532" s="40" t="s">
        <v>207</v>
      </c>
      <c r="O2532" s="40" t="s">
        <v>208</v>
      </c>
      <c r="P2532" s="40" t="s">
        <v>7310</v>
      </c>
      <c r="Q2532" s="40" t="s">
        <v>8686</v>
      </c>
      <c r="R2532" s="40" t="b">
        <v>0</v>
      </c>
      <c r="S2532" s="40" t="s">
        <v>12879</v>
      </c>
      <c r="T2532" s="40" t="s">
        <v>212</v>
      </c>
      <c r="U2532" s="41">
        <v>0.1</v>
      </c>
      <c r="V2532" s="41">
        <v>0.9</v>
      </c>
      <c r="W2532" s="41">
        <v>0.3</v>
      </c>
      <c r="X2532" s="41">
        <v>0.4</v>
      </c>
      <c r="Y2532" s="40" t="b">
        <v>0</v>
      </c>
      <c r="Z2532" s="40" t="b">
        <v>1</v>
      </c>
      <c r="AA2532" s="40" t="b">
        <v>0</v>
      </c>
      <c r="AB2532" s="40" t="b">
        <v>0</v>
      </c>
      <c r="AC2532" s="41" t="s">
        <v>15707</v>
      </c>
      <c r="AD2532" s="41" t="s">
        <v>15708</v>
      </c>
      <c r="AE2532" s="41">
        <v>698.5387</v>
      </c>
      <c r="AF2532" s="41">
        <v>-4.65805</v>
      </c>
      <c r="AG2532" s="42">
        <v>1.19E42</v>
      </c>
      <c r="AH2532" s="51">
        <v>0.513667</v>
      </c>
      <c r="AI2532" s="40" t="s">
        <v>15709</v>
      </c>
      <c r="AJ2532" s="40" t="s">
        <v>15710</v>
      </c>
      <c r="AK2532" s="41">
        <v>2131.0</v>
      </c>
      <c r="AL2532" s="40" t="s">
        <v>7372</v>
      </c>
      <c r="AM2532" s="40" t="s">
        <v>7285</v>
      </c>
      <c r="AN2532" s="40" t="s">
        <v>5627</v>
      </c>
      <c r="AO2532" s="44"/>
    </row>
    <row r="2533">
      <c r="A2533" s="41">
        <v>169.0</v>
      </c>
      <c r="B2533" s="42">
        <v>1.67E9</v>
      </c>
      <c r="C2533" s="42">
        <v>3356.0</v>
      </c>
      <c r="D2533" s="40" t="s">
        <v>1243</v>
      </c>
      <c r="E2533" s="41">
        <v>140.0</v>
      </c>
      <c r="F2533" s="41">
        <v>35.0</v>
      </c>
      <c r="G2533" s="41">
        <v>70.0</v>
      </c>
      <c r="H2533" s="41">
        <v>-3.07733</v>
      </c>
      <c r="I2533" s="41">
        <v>10000.0</v>
      </c>
      <c r="J2533" s="41">
        <v>5000.0</v>
      </c>
      <c r="K2533" s="41">
        <v>1200.0</v>
      </c>
      <c r="L2533" s="41">
        <v>600.0</v>
      </c>
      <c r="M2533" s="41">
        <v>50.0</v>
      </c>
      <c r="N2533" s="40" t="s">
        <v>207</v>
      </c>
      <c r="O2533" s="40" t="s">
        <v>1371</v>
      </c>
      <c r="P2533" s="40" t="s">
        <v>212</v>
      </c>
      <c r="Q2533" s="40" t="s">
        <v>8686</v>
      </c>
      <c r="R2533" s="40" t="b">
        <v>0</v>
      </c>
      <c r="S2533" s="40" t="s">
        <v>211</v>
      </c>
      <c r="T2533" s="40" t="s">
        <v>212</v>
      </c>
      <c r="U2533" s="41">
        <v>0.1</v>
      </c>
      <c r="V2533" s="41">
        <v>0.9</v>
      </c>
      <c r="W2533" s="41">
        <v>0.3</v>
      </c>
      <c r="X2533" s="41">
        <v>0.5</v>
      </c>
      <c r="Y2533" s="40" t="b">
        <v>0</v>
      </c>
      <c r="Z2533" s="40" t="b">
        <v>1</v>
      </c>
      <c r="AA2533" s="40" t="b">
        <v>0</v>
      </c>
      <c r="AB2533" s="40" t="b">
        <v>0</v>
      </c>
      <c r="AC2533" s="41" t="s">
        <v>15711</v>
      </c>
      <c r="AD2533" s="41" t="s">
        <v>15712</v>
      </c>
      <c r="AE2533" s="41">
        <v>1202.959</v>
      </c>
      <c r="AF2533" s="41">
        <v>-4.65984</v>
      </c>
      <c r="AG2533" s="42">
        <v>1.34E42</v>
      </c>
      <c r="AH2533" s="51">
        <v>0.514248</v>
      </c>
      <c r="AI2533" s="45" t="s">
        <v>15713</v>
      </c>
      <c r="AJ2533" s="40" t="s">
        <v>15714</v>
      </c>
      <c r="AK2533" s="41">
        <v>3489.0</v>
      </c>
      <c r="AL2533" s="40" t="s">
        <v>2224</v>
      </c>
      <c r="AM2533" s="40" t="s">
        <v>7285</v>
      </c>
      <c r="AN2533" s="40" t="s">
        <v>5643</v>
      </c>
      <c r="AO2533" s="44"/>
    </row>
    <row r="2534">
      <c r="A2534" s="41">
        <v>138.0</v>
      </c>
      <c r="B2534" s="42">
        <v>1.67E9</v>
      </c>
      <c r="C2534" s="41">
        <v>3356.0</v>
      </c>
      <c r="D2534" s="40" t="s">
        <v>1243</v>
      </c>
      <c r="E2534" s="41">
        <v>140.0</v>
      </c>
      <c r="F2534" s="41">
        <v>35.0</v>
      </c>
      <c r="G2534" s="41">
        <v>70.0</v>
      </c>
      <c r="H2534" s="41">
        <v>-3.07733</v>
      </c>
      <c r="I2534" s="41">
        <v>10000.0</v>
      </c>
      <c r="J2534" s="41">
        <v>5000.0</v>
      </c>
      <c r="K2534" s="41">
        <v>1200.0</v>
      </c>
      <c r="L2534" s="41">
        <v>600.0</v>
      </c>
      <c r="M2534" s="41">
        <v>50.0</v>
      </c>
      <c r="N2534" s="40" t="s">
        <v>207</v>
      </c>
      <c r="O2534" s="40" t="s">
        <v>208</v>
      </c>
      <c r="P2534" s="40" t="s">
        <v>7305</v>
      </c>
      <c r="Q2534" s="40" t="s">
        <v>8686</v>
      </c>
      <c r="R2534" s="40" t="b">
        <v>0</v>
      </c>
      <c r="S2534" s="40" t="s">
        <v>12879</v>
      </c>
      <c r="T2534" s="40" t="s">
        <v>212</v>
      </c>
      <c r="U2534" s="41">
        <v>0.1</v>
      </c>
      <c r="V2534" s="41">
        <v>0.9</v>
      </c>
      <c r="W2534" s="41">
        <v>0.2</v>
      </c>
      <c r="X2534" s="41">
        <v>0.4</v>
      </c>
      <c r="Y2534" s="40" t="b">
        <v>0</v>
      </c>
      <c r="Z2534" s="40" t="b">
        <v>1</v>
      </c>
      <c r="AA2534" s="40" t="b">
        <v>0</v>
      </c>
      <c r="AB2534" s="40" t="b">
        <v>0</v>
      </c>
      <c r="AC2534" s="41" t="s">
        <v>14235</v>
      </c>
      <c r="AD2534" s="41" t="s">
        <v>14697</v>
      </c>
      <c r="AE2534" s="41">
        <v>1203.852</v>
      </c>
      <c r="AF2534" s="41">
        <v>-4.66066</v>
      </c>
      <c r="AG2534" s="42">
        <v>1.38E42</v>
      </c>
      <c r="AH2534" s="51">
        <v>0.514515</v>
      </c>
      <c r="AI2534" s="40" t="s">
        <v>15715</v>
      </c>
      <c r="AJ2534" s="40" t="s">
        <v>15716</v>
      </c>
      <c r="AK2534" s="41">
        <v>4039.0</v>
      </c>
      <c r="AL2534" s="40" t="s">
        <v>2224</v>
      </c>
      <c r="AM2534" s="40" t="s">
        <v>7285</v>
      </c>
      <c r="AN2534" s="40" t="s">
        <v>5643</v>
      </c>
      <c r="AO2534" s="44"/>
    </row>
    <row r="2535">
      <c r="A2535" s="41">
        <v>24.0</v>
      </c>
      <c r="B2535" s="42">
        <v>1.67E9</v>
      </c>
      <c r="C2535" s="42">
        <v>3356.0</v>
      </c>
      <c r="D2535" s="40" t="s">
        <v>1243</v>
      </c>
      <c r="E2535" s="41">
        <v>140.0</v>
      </c>
      <c r="F2535" s="41">
        <v>35.0</v>
      </c>
      <c r="G2535" s="41">
        <v>70.0</v>
      </c>
      <c r="H2535" s="41">
        <v>-3.07733</v>
      </c>
      <c r="I2535" s="41">
        <v>10000.0</v>
      </c>
      <c r="J2535" s="41">
        <v>5000.0</v>
      </c>
      <c r="K2535" s="41">
        <v>1200.0</v>
      </c>
      <c r="L2535" s="41">
        <v>600.0</v>
      </c>
      <c r="M2535" s="41">
        <v>30.0</v>
      </c>
      <c r="N2535" s="40" t="s">
        <v>207</v>
      </c>
      <c r="O2535" s="40" t="s">
        <v>1371</v>
      </c>
      <c r="P2535" s="40" t="s">
        <v>7310</v>
      </c>
      <c r="Q2535" s="40" t="s">
        <v>8686</v>
      </c>
      <c r="R2535" s="40" t="b">
        <v>0</v>
      </c>
      <c r="S2535" s="40" t="s">
        <v>211</v>
      </c>
      <c r="T2535" s="40" t="s">
        <v>212</v>
      </c>
      <c r="U2535" s="41">
        <v>0.1</v>
      </c>
      <c r="V2535" s="41">
        <v>0.9</v>
      </c>
      <c r="W2535" s="41">
        <v>0.3</v>
      </c>
      <c r="X2535" s="41">
        <v>0.4</v>
      </c>
      <c r="Y2535" s="40" t="b">
        <v>0</v>
      </c>
      <c r="Z2535" s="40" t="b">
        <v>1</v>
      </c>
      <c r="AA2535" s="40" t="b">
        <v>0</v>
      </c>
      <c r="AB2535" s="40" t="b">
        <v>0</v>
      </c>
      <c r="AC2535" s="41" t="s">
        <v>15717</v>
      </c>
      <c r="AD2535" s="41" t="s">
        <v>15718</v>
      </c>
      <c r="AE2535" s="41">
        <v>706.3406</v>
      </c>
      <c r="AF2535" s="41">
        <v>-4.66137</v>
      </c>
      <c r="AG2535" s="42">
        <v>1.18E42</v>
      </c>
      <c r="AH2535" s="51">
        <v>0.514748</v>
      </c>
      <c r="AI2535" s="45" t="s">
        <v>15719</v>
      </c>
      <c r="AJ2535" s="40" t="s">
        <v>15720</v>
      </c>
      <c r="AK2535" s="41">
        <v>2963.0</v>
      </c>
      <c r="AL2535" s="40" t="s">
        <v>7372</v>
      </c>
      <c r="AM2535" s="40" t="s">
        <v>7285</v>
      </c>
      <c r="AN2535" s="40" t="s">
        <v>5643</v>
      </c>
      <c r="AO2535" s="40"/>
    </row>
    <row r="2536">
      <c r="A2536" s="41">
        <v>91.0</v>
      </c>
      <c r="B2536" s="42">
        <v>1.67E9</v>
      </c>
      <c r="C2536" s="42">
        <v>3356.0</v>
      </c>
      <c r="D2536" s="40" t="s">
        <v>1243</v>
      </c>
      <c r="E2536" s="41">
        <v>140.0</v>
      </c>
      <c r="F2536" s="41">
        <v>35.0</v>
      </c>
      <c r="G2536" s="41">
        <v>70.0</v>
      </c>
      <c r="H2536" s="41">
        <v>-3.07733</v>
      </c>
      <c r="I2536" s="41">
        <v>10000.0</v>
      </c>
      <c r="J2536" s="41">
        <v>5000.0</v>
      </c>
      <c r="K2536" s="41">
        <v>1200.0</v>
      </c>
      <c r="L2536" s="41">
        <v>600.0</v>
      </c>
      <c r="M2536" s="41">
        <v>50.0</v>
      </c>
      <c r="N2536" s="40" t="s">
        <v>207</v>
      </c>
      <c r="O2536" s="40" t="s">
        <v>1371</v>
      </c>
      <c r="P2536" s="40" t="s">
        <v>209</v>
      </c>
      <c r="Q2536" s="40" t="s">
        <v>8686</v>
      </c>
      <c r="R2536" s="40" t="b">
        <v>0</v>
      </c>
      <c r="S2536" s="40" t="s">
        <v>211</v>
      </c>
      <c r="T2536" s="40" t="s">
        <v>212</v>
      </c>
      <c r="U2536" s="41">
        <v>0.1</v>
      </c>
      <c r="V2536" s="41">
        <v>0.9</v>
      </c>
      <c r="W2536" s="41">
        <v>0.1</v>
      </c>
      <c r="X2536" s="41">
        <v>0.5</v>
      </c>
      <c r="Y2536" s="40" t="b">
        <v>0</v>
      </c>
      <c r="Z2536" s="40" t="b">
        <v>1</v>
      </c>
      <c r="AA2536" s="40" t="b">
        <v>0</v>
      </c>
      <c r="AB2536" s="40" t="b">
        <v>0</v>
      </c>
      <c r="AC2536" s="41" t="s">
        <v>15721</v>
      </c>
      <c r="AD2536" s="41" t="s">
        <v>15722</v>
      </c>
      <c r="AE2536" s="41">
        <v>1202.365</v>
      </c>
      <c r="AF2536" s="41">
        <v>-4.66447</v>
      </c>
      <c r="AG2536" s="42">
        <v>5.22E41</v>
      </c>
      <c r="AH2536" s="51">
        <v>0.515755</v>
      </c>
      <c r="AI2536" s="45" t="s">
        <v>15723</v>
      </c>
      <c r="AJ2536" s="44" t="s">
        <v>397</v>
      </c>
      <c r="AK2536" s="41">
        <v>3379.0</v>
      </c>
      <c r="AL2536" s="40" t="s">
        <v>2224</v>
      </c>
      <c r="AM2536" s="40" t="s">
        <v>7285</v>
      </c>
      <c r="AN2536" s="40" t="s">
        <v>5643</v>
      </c>
      <c r="AO2536" s="44"/>
    </row>
    <row r="2537">
      <c r="A2537" s="41">
        <v>17.0</v>
      </c>
      <c r="B2537" s="42">
        <v>1.67E9</v>
      </c>
      <c r="C2537" s="42">
        <v>3356.0</v>
      </c>
      <c r="D2537" s="40" t="s">
        <v>1243</v>
      </c>
      <c r="E2537" s="41">
        <v>140.0</v>
      </c>
      <c r="F2537" s="41">
        <v>35.0</v>
      </c>
      <c r="G2537" s="41">
        <v>70.0</v>
      </c>
      <c r="H2537" s="41">
        <v>-3.07733</v>
      </c>
      <c r="I2537" s="41">
        <v>10000.0</v>
      </c>
      <c r="J2537" s="41">
        <v>5000.0</v>
      </c>
      <c r="K2537" s="41">
        <v>1200.0</v>
      </c>
      <c r="L2537" s="41">
        <v>600.0</v>
      </c>
      <c r="M2537" s="41">
        <v>30.0</v>
      </c>
      <c r="N2537" s="40" t="s">
        <v>207</v>
      </c>
      <c r="O2537" s="40" t="s">
        <v>1371</v>
      </c>
      <c r="P2537" s="40" t="s">
        <v>209</v>
      </c>
      <c r="Q2537" s="40" t="s">
        <v>8686</v>
      </c>
      <c r="R2537" s="40" t="b">
        <v>0</v>
      </c>
      <c r="S2537" s="40" t="s">
        <v>12879</v>
      </c>
      <c r="T2537" s="40" t="s">
        <v>212</v>
      </c>
      <c r="U2537" s="41">
        <v>0.1</v>
      </c>
      <c r="V2537" s="41">
        <v>0.9</v>
      </c>
      <c r="W2537" s="41">
        <v>0.3</v>
      </c>
      <c r="X2537" s="41">
        <v>0.6</v>
      </c>
      <c r="Y2537" s="40" t="b">
        <v>0</v>
      </c>
      <c r="Z2537" s="40" t="b">
        <v>1</v>
      </c>
      <c r="AA2537" s="40" t="b">
        <v>0</v>
      </c>
      <c r="AB2537" s="40" t="b">
        <v>0</v>
      </c>
      <c r="AC2537" s="41" t="s">
        <v>11612</v>
      </c>
      <c r="AD2537" s="41" t="s">
        <v>10462</v>
      </c>
      <c r="AE2537" s="41">
        <v>1203.596</v>
      </c>
      <c r="AF2537" s="41">
        <v>-4.66643</v>
      </c>
      <c r="AG2537" s="42">
        <v>4.87E41</v>
      </c>
      <c r="AH2537" s="51">
        <v>0.516391</v>
      </c>
      <c r="AI2537" s="45" t="s">
        <v>15724</v>
      </c>
      <c r="AJ2537" s="40" t="s">
        <v>15725</v>
      </c>
      <c r="AK2537" s="41">
        <v>4495.0</v>
      </c>
      <c r="AL2537" s="40" t="s">
        <v>2224</v>
      </c>
      <c r="AM2537" s="40" t="s">
        <v>7285</v>
      </c>
      <c r="AN2537" s="40" t="s">
        <v>5643</v>
      </c>
      <c r="AO2537" s="44"/>
    </row>
    <row r="2538">
      <c r="A2538" s="41">
        <v>224.0</v>
      </c>
      <c r="B2538" s="42">
        <v>1.67E9</v>
      </c>
      <c r="C2538" s="42">
        <v>3356.0</v>
      </c>
      <c r="D2538" s="40" t="s">
        <v>1243</v>
      </c>
      <c r="E2538" s="41">
        <v>140.0</v>
      </c>
      <c r="F2538" s="41">
        <v>35.0</v>
      </c>
      <c r="G2538" s="41">
        <v>70.0</v>
      </c>
      <c r="H2538" s="41">
        <v>-3.07733</v>
      </c>
      <c r="I2538" s="41">
        <v>10000.0</v>
      </c>
      <c r="J2538" s="41">
        <v>5000.0</v>
      </c>
      <c r="K2538" s="41">
        <v>1200.0</v>
      </c>
      <c r="L2538" s="41">
        <v>600.0</v>
      </c>
      <c r="M2538" s="41">
        <v>100.0</v>
      </c>
      <c r="N2538" s="40" t="s">
        <v>207</v>
      </c>
      <c r="O2538" s="40" t="s">
        <v>1371</v>
      </c>
      <c r="P2538" s="40" t="s">
        <v>7305</v>
      </c>
      <c r="Q2538" s="40" t="s">
        <v>8686</v>
      </c>
      <c r="R2538" s="40" t="b">
        <v>0</v>
      </c>
      <c r="S2538" s="40" t="s">
        <v>211</v>
      </c>
      <c r="T2538" s="40" t="s">
        <v>212</v>
      </c>
      <c r="U2538" s="41">
        <v>0.1</v>
      </c>
      <c r="V2538" s="41">
        <v>0.9</v>
      </c>
      <c r="W2538" s="41">
        <v>0.3</v>
      </c>
      <c r="X2538" s="41">
        <v>0.6</v>
      </c>
      <c r="Y2538" s="40" t="b">
        <v>0</v>
      </c>
      <c r="Z2538" s="40" t="b">
        <v>1</v>
      </c>
      <c r="AA2538" s="40" t="b">
        <v>0</v>
      </c>
      <c r="AB2538" s="40" t="b">
        <v>0</v>
      </c>
      <c r="AC2538" s="41" t="s">
        <v>15726</v>
      </c>
      <c r="AD2538" s="41" t="s">
        <v>9007</v>
      </c>
      <c r="AE2538" s="41">
        <v>1202.802</v>
      </c>
      <c r="AF2538" s="41">
        <v>-4.66857</v>
      </c>
      <c r="AG2538" s="42">
        <v>1.39E42</v>
      </c>
      <c r="AH2538" s="51">
        <v>0.517086</v>
      </c>
      <c r="AI2538" s="45" t="s">
        <v>15727</v>
      </c>
      <c r="AJ2538" s="40" t="s">
        <v>15728</v>
      </c>
      <c r="AK2538" s="41">
        <v>1378.0</v>
      </c>
      <c r="AL2538" s="40" t="s">
        <v>2224</v>
      </c>
      <c r="AM2538" s="40" t="s">
        <v>7285</v>
      </c>
      <c r="AN2538" s="40" t="s">
        <v>5643</v>
      </c>
      <c r="AO2538" s="44"/>
    </row>
    <row r="2539">
      <c r="A2539" s="41">
        <v>199.0</v>
      </c>
      <c r="B2539" s="42">
        <v>1.67E9</v>
      </c>
      <c r="C2539" s="41">
        <v>3356.0</v>
      </c>
      <c r="D2539" s="40" t="s">
        <v>1243</v>
      </c>
      <c r="E2539" s="41">
        <v>140.0</v>
      </c>
      <c r="F2539" s="41">
        <v>35.0</v>
      </c>
      <c r="G2539" s="41">
        <v>70.0</v>
      </c>
      <c r="H2539" s="41">
        <v>-3.07733</v>
      </c>
      <c r="I2539" s="41">
        <v>10000.0</v>
      </c>
      <c r="J2539" s="41">
        <v>5000.0</v>
      </c>
      <c r="K2539" s="41">
        <v>1200.0</v>
      </c>
      <c r="L2539" s="41">
        <v>600.0</v>
      </c>
      <c r="M2539" s="41">
        <v>100.0</v>
      </c>
      <c r="N2539" s="40" t="s">
        <v>207</v>
      </c>
      <c r="O2539" s="40" t="s">
        <v>208</v>
      </c>
      <c r="P2539" s="40" t="s">
        <v>7310</v>
      </c>
      <c r="Q2539" s="40" t="s">
        <v>8686</v>
      </c>
      <c r="R2539" s="40" t="b">
        <v>0</v>
      </c>
      <c r="S2539" s="40" t="s">
        <v>211</v>
      </c>
      <c r="T2539" s="40" t="s">
        <v>212</v>
      </c>
      <c r="U2539" s="41">
        <v>0.1</v>
      </c>
      <c r="V2539" s="41">
        <v>0.9</v>
      </c>
      <c r="W2539" s="41">
        <v>0.1</v>
      </c>
      <c r="X2539" s="41">
        <v>0.5</v>
      </c>
      <c r="Y2539" s="40" t="b">
        <v>0</v>
      </c>
      <c r="Z2539" s="40" t="b">
        <v>1</v>
      </c>
      <c r="AA2539" s="40" t="b">
        <v>0</v>
      </c>
      <c r="AB2539" s="40" t="b">
        <v>0</v>
      </c>
      <c r="AC2539" s="41" t="s">
        <v>7638</v>
      </c>
      <c r="AD2539" s="41" t="s">
        <v>15729</v>
      </c>
      <c r="AE2539" s="41">
        <v>1201.368</v>
      </c>
      <c r="AF2539" s="41">
        <v>-4.66891</v>
      </c>
      <c r="AG2539" s="42">
        <v>1.38E42</v>
      </c>
      <c r="AH2539" s="51">
        <v>0.517198</v>
      </c>
      <c r="AI2539" s="40" t="s">
        <v>15730</v>
      </c>
      <c r="AJ2539" s="40" t="s">
        <v>15731</v>
      </c>
      <c r="AK2539" s="41">
        <v>3058.0</v>
      </c>
      <c r="AL2539" s="40" t="s">
        <v>2224</v>
      </c>
      <c r="AM2539" s="40" t="s">
        <v>7285</v>
      </c>
      <c r="AN2539" s="40" t="s">
        <v>5627</v>
      </c>
      <c r="AO2539" s="44"/>
    </row>
    <row r="2540">
      <c r="A2540" s="41">
        <v>72.0</v>
      </c>
      <c r="B2540" s="42">
        <v>1.67E9</v>
      </c>
      <c r="C2540" s="42">
        <v>3356.0</v>
      </c>
      <c r="D2540" s="40" t="s">
        <v>1243</v>
      </c>
      <c r="E2540" s="41">
        <v>140.0</v>
      </c>
      <c r="F2540" s="41">
        <v>35.0</v>
      </c>
      <c r="G2540" s="41">
        <v>70.0</v>
      </c>
      <c r="H2540" s="41">
        <v>-3.07733</v>
      </c>
      <c r="I2540" s="41">
        <v>10000.0</v>
      </c>
      <c r="J2540" s="41">
        <v>5000.0</v>
      </c>
      <c r="K2540" s="41">
        <v>1200.0</v>
      </c>
      <c r="L2540" s="41">
        <v>600.0</v>
      </c>
      <c r="M2540" s="41">
        <v>30.0</v>
      </c>
      <c r="N2540" s="40" t="s">
        <v>207</v>
      </c>
      <c r="O2540" s="40" t="s">
        <v>208</v>
      </c>
      <c r="P2540" s="40" t="s">
        <v>212</v>
      </c>
      <c r="Q2540" s="40" t="s">
        <v>8686</v>
      </c>
      <c r="R2540" s="40" t="b">
        <v>0</v>
      </c>
      <c r="S2540" s="40" t="s">
        <v>211</v>
      </c>
      <c r="T2540" s="40" t="s">
        <v>212</v>
      </c>
      <c r="U2540" s="41">
        <v>0.1</v>
      </c>
      <c r="V2540" s="41">
        <v>0.9</v>
      </c>
      <c r="W2540" s="41">
        <v>0.1</v>
      </c>
      <c r="X2540" s="41">
        <v>0.4</v>
      </c>
      <c r="Y2540" s="40" t="b">
        <v>0</v>
      </c>
      <c r="Z2540" s="40" t="b">
        <v>1</v>
      </c>
      <c r="AA2540" s="40" t="b">
        <v>0</v>
      </c>
      <c r="AB2540" s="40" t="b">
        <v>0</v>
      </c>
      <c r="AC2540" s="41" t="s">
        <v>15732</v>
      </c>
      <c r="AD2540" s="41" t="s">
        <v>15733</v>
      </c>
      <c r="AE2540" s="41">
        <v>1038.165</v>
      </c>
      <c r="AF2540" s="41">
        <v>-4.67144</v>
      </c>
      <c r="AG2540" s="42">
        <v>1.18E42</v>
      </c>
      <c r="AH2540" s="51">
        <v>0.518017</v>
      </c>
      <c r="AI2540" s="45" t="s">
        <v>15734</v>
      </c>
      <c r="AJ2540" s="44" t="s">
        <v>397</v>
      </c>
      <c r="AK2540" s="41">
        <v>6149.0</v>
      </c>
      <c r="AL2540" s="40" t="s">
        <v>7372</v>
      </c>
      <c r="AM2540" s="40" t="s">
        <v>7285</v>
      </c>
      <c r="AN2540" s="40" t="s">
        <v>5643</v>
      </c>
      <c r="AO2540" s="44"/>
    </row>
    <row r="2541">
      <c r="A2541" s="41">
        <v>170.0</v>
      </c>
      <c r="B2541" s="42">
        <v>1.67E9</v>
      </c>
      <c r="C2541" s="42">
        <v>3356.0</v>
      </c>
      <c r="D2541" s="40" t="s">
        <v>1243</v>
      </c>
      <c r="E2541" s="41">
        <v>140.0</v>
      </c>
      <c r="F2541" s="41">
        <v>35.0</v>
      </c>
      <c r="G2541" s="41">
        <v>70.0</v>
      </c>
      <c r="H2541" s="41">
        <v>-3.07733</v>
      </c>
      <c r="I2541" s="41">
        <v>10000.0</v>
      </c>
      <c r="J2541" s="41">
        <v>5000.0</v>
      </c>
      <c r="K2541" s="41">
        <v>1200.0</v>
      </c>
      <c r="L2541" s="41">
        <v>600.0</v>
      </c>
      <c r="M2541" s="41">
        <v>50.0</v>
      </c>
      <c r="N2541" s="40" t="s">
        <v>207</v>
      </c>
      <c r="O2541" s="40" t="s">
        <v>1371</v>
      </c>
      <c r="P2541" s="40" t="s">
        <v>212</v>
      </c>
      <c r="Q2541" s="40" t="s">
        <v>8686</v>
      </c>
      <c r="R2541" s="40" t="b">
        <v>0</v>
      </c>
      <c r="S2541" s="40" t="s">
        <v>211</v>
      </c>
      <c r="T2541" s="40" t="s">
        <v>212</v>
      </c>
      <c r="U2541" s="41">
        <v>0.1</v>
      </c>
      <c r="V2541" s="41">
        <v>0.9</v>
      </c>
      <c r="W2541" s="41">
        <v>0.3</v>
      </c>
      <c r="X2541" s="41">
        <v>0.6</v>
      </c>
      <c r="Y2541" s="40" t="b">
        <v>0</v>
      </c>
      <c r="Z2541" s="40" t="b">
        <v>1</v>
      </c>
      <c r="AA2541" s="40" t="b">
        <v>0</v>
      </c>
      <c r="AB2541" s="40" t="b">
        <v>0</v>
      </c>
      <c r="AC2541" s="41" t="s">
        <v>15735</v>
      </c>
      <c r="AD2541" s="41" t="s">
        <v>15736</v>
      </c>
      <c r="AE2541" s="41">
        <v>1138.333</v>
      </c>
      <c r="AF2541" s="41">
        <v>-4.67211</v>
      </c>
      <c r="AG2541" s="42">
        <v>1.71E41</v>
      </c>
      <c r="AH2541" s="51">
        <v>0.518237</v>
      </c>
      <c r="AI2541" s="45" t="s">
        <v>15737</v>
      </c>
      <c r="AJ2541" s="40" t="s">
        <v>15738</v>
      </c>
      <c r="AK2541" s="41">
        <v>2731.0</v>
      </c>
      <c r="AL2541" s="40" t="s">
        <v>7372</v>
      </c>
      <c r="AM2541" s="40" t="s">
        <v>7285</v>
      </c>
      <c r="AN2541" s="40" t="s">
        <v>5643</v>
      </c>
      <c r="AO2541" s="44"/>
    </row>
    <row r="2542">
      <c r="A2542" s="41">
        <v>117.0</v>
      </c>
      <c r="B2542" s="42">
        <v>1.67E9</v>
      </c>
      <c r="C2542" s="41">
        <v>3356.0</v>
      </c>
      <c r="D2542" s="40" t="s">
        <v>1243</v>
      </c>
      <c r="E2542" s="41">
        <v>140.0</v>
      </c>
      <c r="F2542" s="41">
        <v>35.0</v>
      </c>
      <c r="G2542" s="41">
        <v>70.0</v>
      </c>
      <c r="H2542" s="41">
        <v>-3.07733</v>
      </c>
      <c r="I2542" s="41">
        <v>10000.0</v>
      </c>
      <c r="J2542" s="41">
        <v>5000.0</v>
      </c>
      <c r="K2542" s="41">
        <v>1200.0</v>
      </c>
      <c r="L2542" s="41">
        <v>600.0</v>
      </c>
      <c r="M2542" s="41">
        <v>50.0</v>
      </c>
      <c r="N2542" s="40" t="s">
        <v>207</v>
      </c>
      <c r="O2542" s="40" t="s">
        <v>208</v>
      </c>
      <c r="P2542" s="40" t="s">
        <v>7310</v>
      </c>
      <c r="Q2542" s="40" t="s">
        <v>8686</v>
      </c>
      <c r="R2542" s="40" t="b">
        <v>0</v>
      </c>
      <c r="S2542" s="40" t="s">
        <v>12879</v>
      </c>
      <c r="T2542" s="40" t="s">
        <v>212</v>
      </c>
      <c r="U2542" s="41">
        <v>0.1</v>
      </c>
      <c r="V2542" s="41">
        <v>0.9</v>
      </c>
      <c r="W2542" s="41">
        <v>0.1</v>
      </c>
      <c r="X2542" s="41">
        <v>0.4</v>
      </c>
      <c r="Y2542" s="40" t="b">
        <v>0</v>
      </c>
      <c r="Z2542" s="40" t="b">
        <v>1</v>
      </c>
      <c r="AA2542" s="40" t="b">
        <v>0</v>
      </c>
      <c r="AB2542" s="40" t="b">
        <v>0</v>
      </c>
      <c r="AC2542" s="41" t="s">
        <v>15739</v>
      </c>
      <c r="AD2542" s="41" t="s">
        <v>15740</v>
      </c>
      <c r="AE2542" s="41">
        <v>1202.698</v>
      </c>
      <c r="AF2542" s="41">
        <v>-4.67265</v>
      </c>
      <c r="AG2542" s="42">
        <v>1.04E42</v>
      </c>
      <c r="AH2542" s="51">
        <v>0.518411</v>
      </c>
      <c r="AI2542" s="40" t="s">
        <v>15741</v>
      </c>
      <c r="AJ2542" s="44" t="s">
        <v>397</v>
      </c>
      <c r="AK2542" s="41">
        <v>2849.0</v>
      </c>
      <c r="AL2542" s="40" t="s">
        <v>2224</v>
      </c>
      <c r="AM2542" s="40" t="s">
        <v>7285</v>
      </c>
      <c r="AN2542" s="40" t="s">
        <v>5643</v>
      </c>
      <c r="AO2542" s="44"/>
    </row>
    <row r="2543">
      <c r="A2543" s="41">
        <v>217.0</v>
      </c>
      <c r="B2543" s="42">
        <v>1.67E9</v>
      </c>
      <c r="C2543" s="41">
        <v>3356.0</v>
      </c>
      <c r="D2543" s="40" t="s">
        <v>1243</v>
      </c>
      <c r="E2543" s="41">
        <v>140.0</v>
      </c>
      <c r="F2543" s="41">
        <v>35.0</v>
      </c>
      <c r="G2543" s="41">
        <v>70.0</v>
      </c>
      <c r="H2543" s="41">
        <v>-3.07733</v>
      </c>
      <c r="I2543" s="41">
        <v>10000.0</v>
      </c>
      <c r="J2543" s="41">
        <v>5000.0</v>
      </c>
      <c r="K2543" s="41">
        <v>1200.0</v>
      </c>
      <c r="L2543" s="41">
        <v>600.0</v>
      </c>
      <c r="M2543" s="41">
        <v>100.0</v>
      </c>
      <c r="N2543" s="40" t="s">
        <v>207</v>
      </c>
      <c r="O2543" s="40" t="s">
        <v>208</v>
      </c>
      <c r="P2543" s="40" t="s">
        <v>7305</v>
      </c>
      <c r="Q2543" s="40" t="s">
        <v>8686</v>
      </c>
      <c r="R2543" s="40" t="b">
        <v>0</v>
      </c>
      <c r="S2543" s="40" t="s">
        <v>211</v>
      </c>
      <c r="T2543" s="40" t="s">
        <v>212</v>
      </c>
      <c r="U2543" s="41">
        <v>0.1</v>
      </c>
      <c r="V2543" s="41">
        <v>0.9</v>
      </c>
      <c r="W2543" s="41">
        <v>0.1</v>
      </c>
      <c r="X2543" s="41">
        <v>0.5</v>
      </c>
      <c r="Y2543" s="40" t="b">
        <v>0</v>
      </c>
      <c r="Z2543" s="40" t="b">
        <v>1</v>
      </c>
      <c r="AA2543" s="40" t="b">
        <v>0</v>
      </c>
      <c r="AB2543" s="40" t="b">
        <v>0</v>
      </c>
      <c r="AC2543" s="41" t="s">
        <v>11300</v>
      </c>
      <c r="AD2543" s="41" t="s">
        <v>7384</v>
      </c>
      <c r="AE2543" s="41">
        <v>1201.543</v>
      </c>
      <c r="AF2543" s="41">
        <v>-4.67326</v>
      </c>
      <c r="AG2543" s="42">
        <v>1.39E42</v>
      </c>
      <c r="AH2543" s="51">
        <v>0.518609</v>
      </c>
      <c r="AI2543" s="40" t="s">
        <v>15742</v>
      </c>
      <c r="AJ2543" s="40" t="s">
        <v>15743</v>
      </c>
      <c r="AK2543" s="41">
        <v>4312.0</v>
      </c>
      <c r="AL2543" s="40" t="s">
        <v>2224</v>
      </c>
      <c r="AM2543" s="40" t="s">
        <v>7285</v>
      </c>
      <c r="AN2543" s="40" t="s">
        <v>5627</v>
      </c>
      <c r="AO2543" s="44"/>
    </row>
    <row r="2544">
      <c r="A2544" s="41">
        <v>126.0</v>
      </c>
      <c r="B2544" s="42">
        <v>1.67E9</v>
      </c>
      <c r="C2544" s="41">
        <v>3356.0</v>
      </c>
      <c r="D2544" s="40" t="s">
        <v>1243</v>
      </c>
      <c r="E2544" s="41">
        <v>140.0</v>
      </c>
      <c r="F2544" s="41">
        <v>35.0</v>
      </c>
      <c r="G2544" s="41">
        <v>70.0</v>
      </c>
      <c r="H2544" s="41">
        <v>-3.07733</v>
      </c>
      <c r="I2544" s="41">
        <v>10000.0</v>
      </c>
      <c r="J2544" s="41">
        <v>5000.0</v>
      </c>
      <c r="K2544" s="41">
        <v>1200.0</v>
      </c>
      <c r="L2544" s="41">
        <v>600.0</v>
      </c>
      <c r="M2544" s="41">
        <v>50.0</v>
      </c>
      <c r="N2544" s="40" t="s">
        <v>207</v>
      </c>
      <c r="O2544" s="40" t="s">
        <v>208</v>
      </c>
      <c r="P2544" s="40" t="s">
        <v>7305</v>
      </c>
      <c r="Q2544" s="40" t="s">
        <v>8686</v>
      </c>
      <c r="R2544" s="40" t="b">
        <v>0</v>
      </c>
      <c r="S2544" s="40" t="s">
        <v>211</v>
      </c>
      <c r="T2544" s="40" t="s">
        <v>212</v>
      </c>
      <c r="U2544" s="41">
        <v>0.1</v>
      </c>
      <c r="V2544" s="41">
        <v>0.9</v>
      </c>
      <c r="W2544" s="41">
        <v>0.1</v>
      </c>
      <c r="X2544" s="41">
        <v>0.4</v>
      </c>
      <c r="Y2544" s="40" t="b">
        <v>0</v>
      </c>
      <c r="Z2544" s="40" t="b">
        <v>1</v>
      </c>
      <c r="AA2544" s="40" t="b">
        <v>0</v>
      </c>
      <c r="AB2544" s="40" t="b">
        <v>0</v>
      </c>
      <c r="AC2544" s="41" t="s">
        <v>15744</v>
      </c>
      <c r="AD2544" s="41" t="s">
        <v>15745</v>
      </c>
      <c r="AE2544" s="41">
        <v>694.7244</v>
      </c>
      <c r="AF2544" s="41">
        <v>-4.67653</v>
      </c>
      <c r="AG2544" s="42">
        <v>1.17E42</v>
      </c>
      <c r="AH2544" s="51">
        <v>0.519672</v>
      </c>
      <c r="AI2544" s="40" t="s">
        <v>15746</v>
      </c>
      <c r="AJ2544" s="44" t="s">
        <v>397</v>
      </c>
      <c r="AK2544" s="41">
        <v>2441.0</v>
      </c>
      <c r="AL2544" s="40" t="s">
        <v>7372</v>
      </c>
      <c r="AM2544" s="40" t="s">
        <v>7285</v>
      </c>
      <c r="AN2544" s="40" t="s">
        <v>5643</v>
      </c>
      <c r="AO2544" s="44"/>
    </row>
    <row r="2545">
      <c r="A2545" s="41">
        <v>96.0</v>
      </c>
      <c r="B2545" s="42">
        <v>1.67E9</v>
      </c>
      <c r="C2545" s="41">
        <v>3356.0</v>
      </c>
      <c r="D2545" s="40" t="s">
        <v>1243</v>
      </c>
      <c r="E2545" s="41">
        <v>140.0</v>
      </c>
      <c r="F2545" s="41">
        <v>35.0</v>
      </c>
      <c r="G2545" s="41">
        <v>70.0</v>
      </c>
      <c r="H2545" s="41">
        <v>-3.07733</v>
      </c>
      <c r="I2545" s="41">
        <v>10000.0</v>
      </c>
      <c r="J2545" s="41">
        <v>5000.0</v>
      </c>
      <c r="K2545" s="41">
        <v>1200.0</v>
      </c>
      <c r="L2545" s="41">
        <v>600.0</v>
      </c>
      <c r="M2545" s="41">
        <v>50.0</v>
      </c>
      <c r="N2545" s="40" t="s">
        <v>207</v>
      </c>
      <c r="O2545" s="40" t="s">
        <v>208</v>
      </c>
      <c r="P2545" s="40" t="s">
        <v>209</v>
      </c>
      <c r="Q2545" s="40" t="s">
        <v>8686</v>
      </c>
      <c r="R2545" s="40" t="b">
        <v>0</v>
      </c>
      <c r="S2545" s="40" t="s">
        <v>211</v>
      </c>
      <c r="T2545" s="40" t="s">
        <v>212</v>
      </c>
      <c r="U2545" s="41">
        <v>0.1</v>
      </c>
      <c r="V2545" s="41">
        <v>0.9</v>
      </c>
      <c r="W2545" s="41">
        <v>0.3</v>
      </c>
      <c r="X2545" s="41">
        <v>0.4</v>
      </c>
      <c r="Y2545" s="40" t="b">
        <v>0</v>
      </c>
      <c r="Z2545" s="40" t="b">
        <v>1</v>
      </c>
      <c r="AA2545" s="40" t="b">
        <v>0</v>
      </c>
      <c r="AB2545" s="40" t="b">
        <v>0</v>
      </c>
      <c r="AC2545" s="41" t="s">
        <v>15747</v>
      </c>
      <c r="AD2545" s="41" t="s">
        <v>15748</v>
      </c>
      <c r="AE2545" s="41">
        <v>1202.801</v>
      </c>
      <c r="AF2545" s="41">
        <v>-4.68137</v>
      </c>
      <c r="AG2545" s="42">
        <v>1.37E42</v>
      </c>
      <c r="AH2545" s="51">
        <v>0.521246</v>
      </c>
      <c r="AI2545" s="40" t="s">
        <v>15749</v>
      </c>
      <c r="AJ2545" s="40" t="s">
        <v>15750</v>
      </c>
      <c r="AK2545" s="41">
        <v>4256.0</v>
      </c>
      <c r="AL2545" s="40" t="s">
        <v>2224</v>
      </c>
      <c r="AM2545" s="40" t="s">
        <v>7285</v>
      </c>
      <c r="AN2545" s="40" t="s">
        <v>5643</v>
      </c>
      <c r="AO2545" s="44"/>
    </row>
    <row r="2546">
      <c r="A2546" s="41">
        <v>126.0</v>
      </c>
      <c r="B2546" s="42">
        <v>1.67E9</v>
      </c>
      <c r="C2546" s="42">
        <v>3356.0</v>
      </c>
      <c r="D2546" s="40" t="s">
        <v>1243</v>
      </c>
      <c r="E2546" s="41">
        <v>140.0</v>
      </c>
      <c r="F2546" s="41">
        <v>35.0</v>
      </c>
      <c r="G2546" s="41">
        <v>70.0</v>
      </c>
      <c r="H2546" s="41">
        <v>-3.07733</v>
      </c>
      <c r="I2546" s="41">
        <v>10000.0</v>
      </c>
      <c r="J2546" s="41">
        <v>5000.0</v>
      </c>
      <c r="K2546" s="41">
        <v>1200.0</v>
      </c>
      <c r="L2546" s="41">
        <v>600.0</v>
      </c>
      <c r="M2546" s="41">
        <v>50.0</v>
      </c>
      <c r="N2546" s="40" t="s">
        <v>207</v>
      </c>
      <c r="O2546" s="40" t="s">
        <v>1371</v>
      </c>
      <c r="P2546" s="40" t="s">
        <v>7305</v>
      </c>
      <c r="Q2546" s="40" t="s">
        <v>8686</v>
      </c>
      <c r="R2546" s="40" t="b">
        <v>0</v>
      </c>
      <c r="S2546" s="40" t="s">
        <v>211</v>
      </c>
      <c r="T2546" s="40" t="s">
        <v>212</v>
      </c>
      <c r="U2546" s="41">
        <v>0.1</v>
      </c>
      <c r="V2546" s="41">
        <v>0.9</v>
      </c>
      <c r="W2546" s="41">
        <v>0.1</v>
      </c>
      <c r="X2546" s="41">
        <v>0.4</v>
      </c>
      <c r="Y2546" s="40" t="b">
        <v>0</v>
      </c>
      <c r="Z2546" s="40" t="b">
        <v>1</v>
      </c>
      <c r="AA2546" s="40" t="b">
        <v>0</v>
      </c>
      <c r="AB2546" s="40" t="b">
        <v>0</v>
      </c>
      <c r="AC2546" s="41" t="s">
        <v>8514</v>
      </c>
      <c r="AD2546" s="41" t="s">
        <v>15751</v>
      </c>
      <c r="AE2546" s="41">
        <v>1070.266</v>
      </c>
      <c r="AF2546" s="41">
        <v>-4.68293</v>
      </c>
      <c r="AG2546" s="42">
        <v>9.92E41</v>
      </c>
      <c r="AH2546" s="51">
        <v>0.521754</v>
      </c>
      <c r="AI2546" s="45" t="s">
        <v>15752</v>
      </c>
      <c r="AJ2546" s="44" t="s">
        <v>397</v>
      </c>
      <c r="AK2546" s="41">
        <v>3781.0</v>
      </c>
      <c r="AL2546" s="40" t="s">
        <v>7372</v>
      </c>
      <c r="AM2546" s="40" t="s">
        <v>7285</v>
      </c>
      <c r="AN2546" s="40" t="s">
        <v>5643</v>
      </c>
      <c r="AO2546" s="44"/>
    </row>
    <row r="2547">
      <c r="A2547" s="41">
        <v>22.0</v>
      </c>
      <c r="B2547" s="42">
        <v>1.67E9</v>
      </c>
      <c r="C2547" s="42">
        <v>3356.0</v>
      </c>
      <c r="D2547" s="40" t="s">
        <v>1243</v>
      </c>
      <c r="E2547" s="41">
        <v>140.0</v>
      </c>
      <c r="F2547" s="41">
        <v>35.0</v>
      </c>
      <c r="G2547" s="41">
        <v>70.0</v>
      </c>
      <c r="H2547" s="41">
        <v>-3.07733</v>
      </c>
      <c r="I2547" s="41">
        <v>10000.0</v>
      </c>
      <c r="J2547" s="41">
        <v>5000.0</v>
      </c>
      <c r="K2547" s="41">
        <v>1200.0</v>
      </c>
      <c r="L2547" s="41">
        <v>600.0</v>
      </c>
      <c r="M2547" s="41">
        <v>30.0</v>
      </c>
      <c r="N2547" s="40" t="s">
        <v>207</v>
      </c>
      <c r="O2547" s="40" t="s">
        <v>208</v>
      </c>
      <c r="P2547" s="40" t="s">
        <v>7310</v>
      </c>
      <c r="Q2547" s="40" t="s">
        <v>8686</v>
      </c>
      <c r="R2547" s="40" t="b">
        <v>0</v>
      </c>
      <c r="S2547" s="40" t="s">
        <v>211</v>
      </c>
      <c r="T2547" s="40" t="s">
        <v>212</v>
      </c>
      <c r="U2547" s="41">
        <v>0.1</v>
      </c>
      <c r="V2547" s="41">
        <v>0.9</v>
      </c>
      <c r="W2547" s="41">
        <v>0.2</v>
      </c>
      <c r="X2547" s="41">
        <v>0.5</v>
      </c>
      <c r="Y2547" s="40" t="b">
        <v>0</v>
      </c>
      <c r="Z2547" s="40" t="b">
        <v>1</v>
      </c>
      <c r="AA2547" s="40" t="b">
        <v>0</v>
      </c>
      <c r="AB2547" s="40" t="b">
        <v>0</v>
      </c>
      <c r="AC2547" s="41" t="s">
        <v>15753</v>
      </c>
      <c r="AD2547" s="41" t="s">
        <v>15754</v>
      </c>
      <c r="AE2547" s="41">
        <v>1202.426</v>
      </c>
      <c r="AF2547" s="41">
        <v>-4.68329</v>
      </c>
      <c r="AG2547" s="42">
        <v>2.99E41</v>
      </c>
      <c r="AH2547" s="51">
        <v>0.521871</v>
      </c>
      <c r="AI2547" s="45" t="s">
        <v>15755</v>
      </c>
      <c r="AJ2547" s="45">
        <v>2.99237381217338E251</v>
      </c>
      <c r="AK2547" s="41">
        <v>4203.0</v>
      </c>
      <c r="AL2547" s="40" t="s">
        <v>2224</v>
      </c>
      <c r="AM2547" s="40" t="s">
        <v>7285</v>
      </c>
      <c r="AN2547" s="40" t="s">
        <v>5643</v>
      </c>
      <c r="AO2547" s="44"/>
    </row>
    <row r="2548">
      <c r="A2548" s="41">
        <v>208.0</v>
      </c>
      <c r="B2548" s="42">
        <v>1.67E9</v>
      </c>
      <c r="C2548" s="42">
        <v>3356.0</v>
      </c>
      <c r="D2548" s="40" t="s">
        <v>1243</v>
      </c>
      <c r="E2548" s="41">
        <v>140.0</v>
      </c>
      <c r="F2548" s="41">
        <v>35.0</v>
      </c>
      <c r="G2548" s="41">
        <v>70.0</v>
      </c>
      <c r="H2548" s="41">
        <v>-3.07733</v>
      </c>
      <c r="I2548" s="41">
        <v>10000.0</v>
      </c>
      <c r="J2548" s="41">
        <v>5000.0</v>
      </c>
      <c r="K2548" s="41">
        <v>1200.0</v>
      </c>
      <c r="L2548" s="41">
        <v>600.0</v>
      </c>
      <c r="M2548" s="41">
        <v>100.0</v>
      </c>
      <c r="N2548" s="40" t="s">
        <v>207</v>
      </c>
      <c r="O2548" s="40" t="s">
        <v>1371</v>
      </c>
      <c r="P2548" s="40" t="s">
        <v>7310</v>
      </c>
      <c r="Q2548" s="40" t="s">
        <v>8686</v>
      </c>
      <c r="R2548" s="40" t="b">
        <v>0</v>
      </c>
      <c r="S2548" s="40" t="s">
        <v>12879</v>
      </c>
      <c r="T2548" s="40" t="s">
        <v>212</v>
      </c>
      <c r="U2548" s="41">
        <v>0.1</v>
      </c>
      <c r="V2548" s="41">
        <v>0.9</v>
      </c>
      <c r="W2548" s="41">
        <v>0.1</v>
      </c>
      <c r="X2548" s="41">
        <v>0.5</v>
      </c>
      <c r="Y2548" s="40" t="b">
        <v>0</v>
      </c>
      <c r="Z2548" s="40" t="b">
        <v>1</v>
      </c>
      <c r="AA2548" s="40" t="b">
        <v>0</v>
      </c>
      <c r="AB2548" s="40" t="b">
        <v>0</v>
      </c>
      <c r="AC2548" s="41" t="s">
        <v>15756</v>
      </c>
      <c r="AD2548" s="41" t="s">
        <v>15757</v>
      </c>
      <c r="AE2548" s="41">
        <v>726.8349</v>
      </c>
      <c r="AF2548" s="41">
        <v>-4.68745</v>
      </c>
      <c r="AG2548" s="42">
        <v>1.35E42</v>
      </c>
      <c r="AH2548" s="51">
        <v>0.523221</v>
      </c>
      <c r="AI2548" s="45" t="s">
        <v>15758</v>
      </c>
      <c r="AJ2548" s="40" t="s">
        <v>15759</v>
      </c>
      <c r="AK2548" s="41">
        <v>797.0</v>
      </c>
      <c r="AL2548" s="40" t="s">
        <v>7372</v>
      </c>
      <c r="AM2548" s="40" t="s">
        <v>7285</v>
      </c>
      <c r="AN2548" s="40" t="s">
        <v>5643</v>
      </c>
      <c r="AO2548" s="44"/>
    </row>
    <row r="2549">
      <c r="A2549" s="41">
        <v>193.0</v>
      </c>
      <c r="B2549" s="42">
        <v>1.67E9</v>
      </c>
      <c r="C2549" s="41">
        <v>3356.0</v>
      </c>
      <c r="D2549" s="40" t="s">
        <v>1243</v>
      </c>
      <c r="E2549" s="41">
        <v>140.0</v>
      </c>
      <c r="F2549" s="41">
        <v>35.0</v>
      </c>
      <c r="G2549" s="41">
        <v>70.0</v>
      </c>
      <c r="H2549" s="41">
        <v>-3.07733</v>
      </c>
      <c r="I2549" s="41">
        <v>10000.0</v>
      </c>
      <c r="J2549" s="41">
        <v>5000.0</v>
      </c>
      <c r="K2549" s="41">
        <v>1200.0</v>
      </c>
      <c r="L2549" s="41">
        <v>600.0</v>
      </c>
      <c r="M2549" s="41">
        <v>100.0</v>
      </c>
      <c r="N2549" s="40" t="s">
        <v>207</v>
      </c>
      <c r="O2549" s="40" t="s">
        <v>208</v>
      </c>
      <c r="P2549" s="40" t="s">
        <v>209</v>
      </c>
      <c r="Q2549" s="40" t="s">
        <v>8686</v>
      </c>
      <c r="R2549" s="40" t="b">
        <v>0</v>
      </c>
      <c r="S2549" s="40" t="s">
        <v>12879</v>
      </c>
      <c r="T2549" s="40" t="s">
        <v>212</v>
      </c>
      <c r="U2549" s="41">
        <v>0.1</v>
      </c>
      <c r="V2549" s="41">
        <v>0.9</v>
      </c>
      <c r="W2549" s="41">
        <v>0.2</v>
      </c>
      <c r="X2549" s="41">
        <v>0.5</v>
      </c>
      <c r="Y2549" s="40" t="b">
        <v>0</v>
      </c>
      <c r="Z2549" s="40" t="b">
        <v>1</v>
      </c>
      <c r="AA2549" s="40" t="b">
        <v>0</v>
      </c>
      <c r="AB2549" s="40" t="b">
        <v>0</v>
      </c>
      <c r="AC2549" s="41" t="s">
        <v>15760</v>
      </c>
      <c r="AD2549" s="41" t="s">
        <v>15761</v>
      </c>
      <c r="AE2549" s="41">
        <v>675.6031</v>
      </c>
      <c r="AF2549" s="41">
        <v>-4.68806</v>
      </c>
      <c r="AG2549" s="42">
        <v>8.25E41</v>
      </c>
      <c r="AH2549" s="51">
        <v>0.52342</v>
      </c>
      <c r="AI2549" s="40" t="s">
        <v>15762</v>
      </c>
      <c r="AJ2549" s="40" t="s">
        <v>15763</v>
      </c>
      <c r="AK2549" s="41">
        <v>2413.0</v>
      </c>
      <c r="AL2549" s="40" t="s">
        <v>7372</v>
      </c>
      <c r="AM2549" s="40" t="s">
        <v>7285</v>
      </c>
      <c r="AN2549" s="40" t="s">
        <v>5627</v>
      </c>
      <c r="AO2549" s="44"/>
    </row>
    <row r="2550">
      <c r="A2550" s="41">
        <v>217.0</v>
      </c>
      <c r="B2550" s="42">
        <v>1.67E9</v>
      </c>
      <c r="C2550" s="42">
        <v>3356.0</v>
      </c>
      <c r="D2550" s="40" t="s">
        <v>1243</v>
      </c>
      <c r="E2550" s="41">
        <v>140.0</v>
      </c>
      <c r="F2550" s="41">
        <v>35.0</v>
      </c>
      <c r="G2550" s="41">
        <v>70.0</v>
      </c>
      <c r="H2550" s="41">
        <v>-3.07733</v>
      </c>
      <c r="I2550" s="41">
        <v>10000.0</v>
      </c>
      <c r="J2550" s="41">
        <v>5000.0</v>
      </c>
      <c r="K2550" s="41">
        <v>1200.0</v>
      </c>
      <c r="L2550" s="41">
        <v>600.0</v>
      </c>
      <c r="M2550" s="41">
        <v>100.0</v>
      </c>
      <c r="N2550" s="40" t="s">
        <v>207</v>
      </c>
      <c r="O2550" s="40" t="s">
        <v>1371</v>
      </c>
      <c r="P2550" s="40" t="s">
        <v>7305</v>
      </c>
      <c r="Q2550" s="40" t="s">
        <v>8686</v>
      </c>
      <c r="R2550" s="40" t="b">
        <v>0</v>
      </c>
      <c r="S2550" s="40" t="s">
        <v>211</v>
      </c>
      <c r="T2550" s="40" t="s">
        <v>212</v>
      </c>
      <c r="U2550" s="41">
        <v>0.1</v>
      </c>
      <c r="V2550" s="41">
        <v>0.9</v>
      </c>
      <c r="W2550" s="41">
        <v>0.1</v>
      </c>
      <c r="X2550" s="41">
        <v>0.5</v>
      </c>
      <c r="Y2550" s="40" t="b">
        <v>0</v>
      </c>
      <c r="Z2550" s="40" t="b">
        <v>1</v>
      </c>
      <c r="AA2550" s="40" t="b">
        <v>0</v>
      </c>
      <c r="AB2550" s="40" t="b">
        <v>0</v>
      </c>
      <c r="AC2550" s="41" t="s">
        <v>15764</v>
      </c>
      <c r="AD2550" s="41" t="s">
        <v>15765</v>
      </c>
      <c r="AE2550" s="41">
        <v>1203.159</v>
      </c>
      <c r="AF2550" s="41">
        <v>-4.68976</v>
      </c>
      <c r="AG2550" s="42">
        <v>1.04E42</v>
      </c>
      <c r="AH2550" s="51">
        <v>0.52397</v>
      </c>
      <c r="AI2550" s="45" t="s">
        <v>15766</v>
      </c>
      <c r="AJ2550" s="40" t="s">
        <v>15767</v>
      </c>
      <c r="AK2550" s="41">
        <v>1710.0</v>
      </c>
      <c r="AL2550" s="40" t="s">
        <v>2224</v>
      </c>
      <c r="AM2550" s="40" t="s">
        <v>7285</v>
      </c>
      <c r="AN2550" s="40" t="s">
        <v>5643</v>
      </c>
      <c r="AO2550" s="40"/>
    </row>
    <row r="2551">
      <c r="A2551" s="41">
        <v>225.0</v>
      </c>
      <c r="B2551" s="42">
        <v>1.67E9</v>
      </c>
      <c r="C2551" s="41">
        <v>3356.0</v>
      </c>
      <c r="D2551" s="40" t="s">
        <v>1243</v>
      </c>
      <c r="E2551" s="41">
        <v>140.0</v>
      </c>
      <c r="F2551" s="41">
        <v>35.0</v>
      </c>
      <c r="G2551" s="41">
        <v>70.0</v>
      </c>
      <c r="H2551" s="41">
        <v>-3.07733</v>
      </c>
      <c r="I2551" s="41">
        <v>10000.0</v>
      </c>
      <c r="J2551" s="41">
        <v>5000.0</v>
      </c>
      <c r="K2551" s="41">
        <v>1200.0</v>
      </c>
      <c r="L2551" s="41">
        <v>600.0</v>
      </c>
      <c r="M2551" s="41">
        <v>100.0</v>
      </c>
      <c r="N2551" s="40" t="s">
        <v>207</v>
      </c>
      <c r="O2551" s="40" t="s">
        <v>208</v>
      </c>
      <c r="P2551" s="40" t="s">
        <v>7305</v>
      </c>
      <c r="Q2551" s="40" t="s">
        <v>8686</v>
      </c>
      <c r="R2551" s="40" t="b">
        <v>0</v>
      </c>
      <c r="S2551" s="40" t="s">
        <v>12879</v>
      </c>
      <c r="T2551" s="40" t="s">
        <v>212</v>
      </c>
      <c r="U2551" s="41">
        <v>0.1</v>
      </c>
      <c r="V2551" s="41">
        <v>0.9</v>
      </c>
      <c r="W2551" s="41">
        <v>0.1</v>
      </c>
      <c r="X2551" s="41">
        <v>0.4</v>
      </c>
      <c r="Y2551" s="40" t="b">
        <v>0</v>
      </c>
      <c r="Z2551" s="40" t="b">
        <v>1</v>
      </c>
      <c r="AA2551" s="40" t="b">
        <v>0</v>
      </c>
      <c r="AB2551" s="40" t="b">
        <v>0</v>
      </c>
      <c r="AC2551" s="41" t="s">
        <v>15768</v>
      </c>
      <c r="AD2551" s="41" t="s">
        <v>15769</v>
      </c>
      <c r="AE2551" s="41">
        <v>637.0243</v>
      </c>
      <c r="AF2551" s="41">
        <v>-4.69223</v>
      </c>
      <c r="AG2551" s="42">
        <v>3.02E41</v>
      </c>
      <c r="AH2551" s="51">
        <v>0.524775</v>
      </c>
      <c r="AI2551" s="40" t="s">
        <v>15770</v>
      </c>
      <c r="AJ2551" s="40" t="s">
        <v>15771</v>
      </c>
      <c r="AK2551" s="41">
        <v>2765.0</v>
      </c>
      <c r="AL2551" s="40" t="s">
        <v>7372</v>
      </c>
      <c r="AM2551" s="40" t="s">
        <v>7285</v>
      </c>
      <c r="AN2551" s="40" t="s">
        <v>5627</v>
      </c>
      <c r="AO2551" s="40"/>
    </row>
    <row r="2552">
      <c r="A2552" s="41">
        <v>211.0</v>
      </c>
      <c r="B2552" s="42">
        <v>1.67E9</v>
      </c>
      <c r="C2552" s="41">
        <v>3356.0</v>
      </c>
      <c r="D2552" s="40" t="s">
        <v>1243</v>
      </c>
      <c r="E2552" s="41">
        <v>140.0</v>
      </c>
      <c r="F2552" s="41">
        <v>35.0</v>
      </c>
      <c r="G2552" s="41">
        <v>70.0</v>
      </c>
      <c r="H2552" s="41">
        <v>-3.07733</v>
      </c>
      <c r="I2552" s="41">
        <v>10000.0</v>
      </c>
      <c r="J2552" s="41">
        <v>5000.0</v>
      </c>
      <c r="K2552" s="41">
        <v>1200.0</v>
      </c>
      <c r="L2552" s="41">
        <v>600.0</v>
      </c>
      <c r="M2552" s="41">
        <v>100.0</v>
      </c>
      <c r="N2552" s="40" t="s">
        <v>207</v>
      </c>
      <c r="O2552" s="40" t="s">
        <v>208</v>
      </c>
      <c r="P2552" s="40" t="s">
        <v>7310</v>
      </c>
      <c r="Q2552" s="40" t="s">
        <v>8686</v>
      </c>
      <c r="R2552" s="40" t="b">
        <v>0</v>
      </c>
      <c r="S2552" s="40" t="s">
        <v>12879</v>
      </c>
      <c r="T2552" s="40" t="s">
        <v>212</v>
      </c>
      <c r="U2552" s="41">
        <v>0.1</v>
      </c>
      <c r="V2552" s="41">
        <v>0.9</v>
      </c>
      <c r="W2552" s="41">
        <v>0.2</v>
      </c>
      <c r="X2552" s="41">
        <v>0.5</v>
      </c>
      <c r="Y2552" s="40" t="b">
        <v>0</v>
      </c>
      <c r="Z2552" s="40" t="b">
        <v>1</v>
      </c>
      <c r="AA2552" s="40" t="b">
        <v>0</v>
      </c>
      <c r="AB2552" s="40" t="b">
        <v>0</v>
      </c>
      <c r="AC2552" s="41" t="s">
        <v>15772</v>
      </c>
      <c r="AD2552" s="41" t="s">
        <v>15773</v>
      </c>
      <c r="AE2552" s="41">
        <v>637.3237</v>
      </c>
      <c r="AF2552" s="41">
        <v>-4.69313</v>
      </c>
      <c r="AG2552" s="42">
        <v>1.05E42</v>
      </c>
      <c r="AH2552" s="51">
        <v>0.525066</v>
      </c>
      <c r="AI2552" s="40" t="s">
        <v>15774</v>
      </c>
      <c r="AJ2552" s="40" t="s">
        <v>15775</v>
      </c>
      <c r="AK2552" s="41">
        <v>1602.0</v>
      </c>
      <c r="AL2552" s="40" t="s">
        <v>7372</v>
      </c>
      <c r="AM2552" s="40" t="s">
        <v>7285</v>
      </c>
      <c r="AN2552" s="40" t="s">
        <v>5627</v>
      </c>
      <c r="AO2552" s="44"/>
    </row>
    <row r="2553">
      <c r="A2553" s="41">
        <v>257.0</v>
      </c>
      <c r="B2553" s="42">
        <v>1.67E9</v>
      </c>
      <c r="C2553" s="42">
        <v>3356.0</v>
      </c>
      <c r="D2553" s="40" t="s">
        <v>1243</v>
      </c>
      <c r="E2553" s="41">
        <v>140.0</v>
      </c>
      <c r="F2553" s="41">
        <v>35.0</v>
      </c>
      <c r="G2553" s="41">
        <v>70.0</v>
      </c>
      <c r="H2553" s="41">
        <v>-3.07733</v>
      </c>
      <c r="I2553" s="41">
        <v>10000.0</v>
      </c>
      <c r="J2553" s="41">
        <v>5000.0</v>
      </c>
      <c r="K2553" s="41">
        <v>1200.0</v>
      </c>
      <c r="L2553" s="41">
        <v>600.0</v>
      </c>
      <c r="M2553" s="41">
        <v>100.0</v>
      </c>
      <c r="N2553" s="40" t="s">
        <v>207</v>
      </c>
      <c r="O2553" s="40" t="s">
        <v>1371</v>
      </c>
      <c r="P2553" s="40" t="s">
        <v>212</v>
      </c>
      <c r="Q2553" s="40" t="s">
        <v>8686</v>
      </c>
      <c r="R2553" s="40" t="b">
        <v>0</v>
      </c>
      <c r="S2553" s="40" t="s">
        <v>211</v>
      </c>
      <c r="T2553" s="40" t="s">
        <v>212</v>
      </c>
      <c r="U2553" s="41">
        <v>0.1</v>
      </c>
      <c r="V2553" s="41">
        <v>0.9</v>
      </c>
      <c r="W2553" s="41">
        <v>0.2</v>
      </c>
      <c r="X2553" s="41">
        <v>0.6</v>
      </c>
      <c r="Y2553" s="40" t="b">
        <v>0</v>
      </c>
      <c r="Z2553" s="40" t="b">
        <v>1</v>
      </c>
      <c r="AA2553" s="40" t="b">
        <v>0</v>
      </c>
      <c r="AB2553" s="40" t="b">
        <v>0</v>
      </c>
      <c r="AC2553" s="41" t="s">
        <v>15776</v>
      </c>
      <c r="AD2553" s="41" t="s">
        <v>13664</v>
      </c>
      <c r="AE2553" s="41">
        <v>1202.219</v>
      </c>
      <c r="AF2553" s="41">
        <v>-4.69381</v>
      </c>
      <c r="AG2553" s="42">
        <v>1.39E42</v>
      </c>
      <c r="AH2553" s="51">
        <v>0.525287</v>
      </c>
      <c r="AI2553" s="45" t="s">
        <v>15777</v>
      </c>
      <c r="AJ2553" s="40" t="s">
        <v>15778</v>
      </c>
      <c r="AK2553" s="41">
        <v>1413.0</v>
      </c>
      <c r="AL2553" s="40" t="s">
        <v>2224</v>
      </c>
      <c r="AM2553" s="40" t="s">
        <v>7285</v>
      </c>
      <c r="AN2553" s="40" t="s">
        <v>5643</v>
      </c>
      <c r="AO2553" s="44"/>
    </row>
    <row r="2554">
      <c r="A2554" s="41">
        <v>230.0</v>
      </c>
      <c r="B2554" s="42">
        <v>1.67E9</v>
      </c>
      <c r="C2554" s="42">
        <v>3356.0</v>
      </c>
      <c r="D2554" s="40" t="s">
        <v>1243</v>
      </c>
      <c r="E2554" s="41">
        <v>140.0</v>
      </c>
      <c r="F2554" s="41">
        <v>35.0</v>
      </c>
      <c r="G2554" s="41">
        <v>70.0</v>
      </c>
      <c r="H2554" s="41">
        <v>-3.07733</v>
      </c>
      <c r="I2554" s="41">
        <v>10000.0</v>
      </c>
      <c r="J2554" s="41">
        <v>5000.0</v>
      </c>
      <c r="K2554" s="41">
        <v>1200.0</v>
      </c>
      <c r="L2554" s="41">
        <v>600.0</v>
      </c>
      <c r="M2554" s="41">
        <v>100.0</v>
      </c>
      <c r="N2554" s="40" t="s">
        <v>207</v>
      </c>
      <c r="O2554" s="40" t="s">
        <v>1371</v>
      </c>
      <c r="P2554" s="40" t="s">
        <v>7305</v>
      </c>
      <c r="Q2554" s="40" t="s">
        <v>8686</v>
      </c>
      <c r="R2554" s="40" t="b">
        <v>0</v>
      </c>
      <c r="S2554" s="40" t="s">
        <v>12879</v>
      </c>
      <c r="T2554" s="40" t="s">
        <v>212</v>
      </c>
      <c r="U2554" s="41">
        <v>0.1</v>
      </c>
      <c r="V2554" s="41">
        <v>0.9</v>
      </c>
      <c r="W2554" s="41">
        <v>0.2</v>
      </c>
      <c r="X2554" s="41">
        <v>0.6</v>
      </c>
      <c r="Y2554" s="40" t="b">
        <v>0</v>
      </c>
      <c r="Z2554" s="40" t="b">
        <v>1</v>
      </c>
      <c r="AA2554" s="40" t="b">
        <v>0</v>
      </c>
      <c r="AB2554" s="40" t="b">
        <v>0</v>
      </c>
      <c r="AC2554" s="41" t="s">
        <v>15779</v>
      </c>
      <c r="AD2554" s="41" t="s">
        <v>15780</v>
      </c>
      <c r="AE2554" s="41">
        <v>659.4092</v>
      </c>
      <c r="AF2554" s="41">
        <v>-4.69678</v>
      </c>
      <c r="AG2554" s="42">
        <v>1.02E42</v>
      </c>
      <c r="AH2554" s="51">
        <v>0.526254</v>
      </c>
      <c r="AI2554" s="45" t="s">
        <v>15781</v>
      </c>
      <c r="AJ2554" s="40" t="s">
        <v>15782</v>
      </c>
      <c r="AK2554" s="41">
        <v>768.0</v>
      </c>
      <c r="AL2554" s="40" t="s">
        <v>7372</v>
      </c>
      <c r="AM2554" s="40" t="s">
        <v>7285</v>
      </c>
      <c r="AN2554" s="40" t="s">
        <v>5643</v>
      </c>
      <c r="AO2554" s="40"/>
    </row>
    <row r="2555">
      <c r="A2555" s="41">
        <v>98.0</v>
      </c>
      <c r="B2555" s="42">
        <v>1.67E9</v>
      </c>
      <c r="C2555" s="42">
        <v>3356.0</v>
      </c>
      <c r="D2555" s="40" t="s">
        <v>1243</v>
      </c>
      <c r="E2555" s="41">
        <v>140.0</v>
      </c>
      <c r="F2555" s="41">
        <v>35.0</v>
      </c>
      <c r="G2555" s="41">
        <v>70.0</v>
      </c>
      <c r="H2555" s="41">
        <v>-3.07733</v>
      </c>
      <c r="I2555" s="41">
        <v>10000.0</v>
      </c>
      <c r="J2555" s="41">
        <v>5000.0</v>
      </c>
      <c r="K2555" s="41">
        <v>1200.0</v>
      </c>
      <c r="L2555" s="41">
        <v>600.0</v>
      </c>
      <c r="M2555" s="41">
        <v>50.0</v>
      </c>
      <c r="N2555" s="40" t="s">
        <v>207</v>
      </c>
      <c r="O2555" s="40" t="s">
        <v>1371</v>
      </c>
      <c r="P2555" s="40" t="s">
        <v>209</v>
      </c>
      <c r="Q2555" s="40" t="s">
        <v>8686</v>
      </c>
      <c r="R2555" s="40" t="b">
        <v>0</v>
      </c>
      <c r="S2555" s="40" t="s">
        <v>211</v>
      </c>
      <c r="T2555" s="40" t="s">
        <v>212</v>
      </c>
      <c r="U2555" s="41">
        <v>0.1</v>
      </c>
      <c r="V2555" s="41">
        <v>0.9</v>
      </c>
      <c r="W2555" s="41">
        <v>0.3</v>
      </c>
      <c r="X2555" s="41">
        <v>0.6</v>
      </c>
      <c r="Y2555" s="40" t="b">
        <v>0</v>
      </c>
      <c r="Z2555" s="40" t="b">
        <v>1</v>
      </c>
      <c r="AA2555" s="40" t="b">
        <v>0</v>
      </c>
      <c r="AB2555" s="40" t="b">
        <v>0</v>
      </c>
      <c r="AC2555" s="41" t="s">
        <v>15783</v>
      </c>
      <c r="AD2555" s="41" t="s">
        <v>13254</v>
      </c>
      <c r="AE2555" s="41">
        <v>1200.543</v>
      </c>
      <c r="AF2555" s="41">
        <v>-4.69763</v>
      </c>
      <c r="AG2555" s="42">
        <v>1.34E42</v>
      </c>
      <c r="AH2555" s="51">
        <v>0.526529</v>
      </c>
      <c r="AI2555" s="45" t="s">
        <v>15784</v>
      </c>
      <c r="AJ2555" s="40" t="s">
        <v>15785</v>
      </c>
      <c r="AK2555" s="41">
        <v>3051.0</v>
      </c>
      <c r="AL2555" s="40" t="s">
        <v>2224</v>
      </c>
      <c r="AM2555" s="40" t="s">
        <v>7285</v>
      </c>
      <c r="AN2555" s="40" t="s">
        <v>5643</v>
      </c>
      <c r="AO2555" s="44"/>
    </row>
    <row r="2556">
      <c r="A2556" s="41">
        <v>59.0</v>
      </c>
      <c r="B2556" s="42">
        <v>1.67E9</v>
      </c>
      <c r="C2556" s="42">
        <v>3356.0</v>
      </c>
      <c r="D2556" s="40" t="s">
        <v>1243</v>
      </c>
      <c r="E2556" s="41">
        <v>140.0</v>
      </c>
      <c r="F2556" s="41">
        <v>35.0</v>
      </c>
      <c r="G2556" s="41">
        <v>70.0</v>
      </c>
      <c r="H2556" s="41">
        <v>-3.07733</v>
      </c>
      <c r="I2556" s="41">
        <v>10000.0</v>
      </c>
      <c r="J2556" s="41">
        <v>5000.0</v>
      </c>
      <c r="K2556" s="41">
        <v>1200.0</v>
      </c>
      <c r="L2556" s="41">
        <v>600.0</v>
      </c>
      <c r="M2556" s="41">
        <v>30.0</v>
      </c>
      <c r="N2556" s="40" t="s">
        <v>207</v>
      </c>
      <c r="O2556" s="40" t="s">
        <v>1371</v>
      </c>
      <c r="P2556" s="40" t="s">
        <v>1372</v>
      </c>
      <c r="Q2556" s="40" t="s">
        <v>8686</v>
      </c>
      <c r="R2556" s="40" t="b">
        <v>0</v>
      </c>
      <c r="S2556" s="40" t="s">
        <v>211</v>
      </c>
      <c r="T2556" s="40" t="s">
        <v>212</v>
      </c>
      <c r="U2556" s="41">
        <v>0.1</v>
      </c>
      <c r="V2556" s="41">
        <v>0.9</v>
      </c>
      <c r="W2556" s="41">
        <v>0.2</v>
      </c>
      <c r="X2556" s="41">
        <v>0.6</v>
      </c>
      <c r="Y2556" s="40" t="b">
        <v>0</v>
      </c>
      <c r="Z2556" s="40" t="b">
        <v>1</v>
      </c>
      <c r="AA2556" s="40" t="b">
        <v>0</v>
      </c>
      <c r="AB2556" s="40" t="b">
        <v>0</v>
      </c>
      <c r="AC2556" s="41" t="s">
        <v>15786</v>
      </c>
      <c r="AD2556" s="41" t="s">
        <v>3563</v>
      </c>
      <c r="AE2556" s="41">
        <v>994.0779</v>
      </c>
      <c r="AF2556" s="41">
        <v>-4.69881</v>
      </c>
      <c r="AG2556" s="42">
        <v>1.06E42</v>
      </c>
      <c r="AH2556" s="51">
        <v>0.526912</v>
      </c>
      <c r="AI2556" s="45" t="s">
        <v>15787</v>
      </c>
      <c r="AJ2556" s="45">
        <v>1.06433658320965E257</v>
      </c>
      <c r="AK2556" s="41">
        <v>3891.0</v>
      </c>
      <c r="AL2556" s="40" t="s">
        <v>7372</v>
      </c>
      <c r="AM2556" s="40" t="s">
        <v>7285</v>
      </c>
      <c r="AN2556" s="40" t="s">
        <v>5643</v>
      </c>
      <c r="AO2556" s="44"/>
    </row>
    <row r="2557">
      <c r="A2557" s="41">
        <v>236.0</v>
      </c>
      <c r="B2557" s="42">
        <v>1.67E9</v>
      </c>
      <c r="C2557" s="42">
        <v>3356.0</v>
      </c>
      <c r="D2557" s="40" t="s">
        <v>1243</v>
      </c>
      <c r="E2557" s="41">
        <v>140.0</v>
      </c>
      <c r="F2557" s="41">
        <v>35.0</v>
      </c>
      <c r="G2557" s="41">
        <v>70.0</v>
      </c>
      <c r="H2557" s="41">
        <v>-3.07733</v>
      </c>
      <c r="I2557" s="41">
        <v>10000.0</v>
      </c>
      <c r="J2557" s="41">
        <v>5000.0</v>
      </c>
      <c r="K2557" s="41">
        <v>1200.0</v>
      </c>
      <c r="L2557" s="41">
        <v>600.0</v>
      </c>
      <c r="M2557" s="41">
        <v>100.0</v>
      </c>
      <c r="N2557" s="40" t="s">
        <v>207</v>
      </c>
      <c r="O2557" s="40" t="s">
        <v>1371</v>
      </c>
      <c r="P2557" s="40" t="s">
        <v>1372</v>
      </c>
      <c r="Q2557" s="40" t="s">
        <v>8686</v>
      </c>
      <c r="R2557" s="40" t="b">
        <v>0</v>
      </c>
      <c r="S2557" s="40" t="s">
        <v>211</v>
      </c>
      <c r="T2557" s="40" t="s">
        <v>212</v>
      </c>
      <c r="U2557" s="41">
        <v>0.1</v>
      </c>
      <c r="V2557" s="41">
        <v>0.9</v>
      </c>
      <c r="W2557" s="41">
        <v>0.1</v>
      </c>
      <c r="X2557" s="41">
        <v>0.6</v>
      </c>
      <c r="Y2557" s="40" t="b">
        <v>0</v>
      </c>
      <c r="Z2557" s="40" t="b">
        <v>1</v>
      </c>
      <c r="AA2557" s="40" t="b">
        <v>0</v>
      </c>
      <c r="AB2557" s="40" t="b">
        <v>0</v>
      </c>
      <c r="AC2557" s="41" t="s">
        <v>15788</v>
      </c>
      <c r="AD2557" s="41" t="s">
        <v>15789</v>
      </c>
      <c r="AE2557" s="41">
        <v>695.1078</v>
      </c>
      <c r="AF2557" s="41">
        <v>-4.69935</v>
      </c>
      <c r="AG2557" s="42">
        <v>1.39E42</v>
      </c>
      <c r="AH2557" s="51">
        <v>0.527088</v>
      </c>
      <c r="AI2557" s="45" t="s">
        <v>15790</v>
      </c>
      <c r="AJ2557" s="40" t="s">
        <v>15791</v>
      </c>
      <c r="AK2557" s="41">
        <v>797.0</v>
      </c>
      <c r="AL2557" s="40" t="s">
        <v>7372</v>
      </c>
      <c r="AM2557" s="40" t="s">
        <v>7285</v>
      </c>
      <c r="AN2557" s="40" t="s">
        <v>5643</v>
      </c>
      <c r="AO2557" s="44"/>
    </row>
    <row r="2558">
      <c r="A2558" s="41">
        <v>52.0</v>
      </c>
      <c r="B2558" s="42">
        <v>1.67E9</v>
      </c>
      <c r="C2558" s="42">
        <v>3356.0</v>
      </c>
      <c r="D2558" s="40" t="s">
        <v>1243</v>
      </c>
      <c r="E2558" s="41">
        <v>140.0</v>
      </c>
      <c r="F2558" s="41">
        <v>35.0</v>
      </c>
      <c r="G2558" s="41">
        <v>70.0</v>
      </c>
      <c r="H2558" s="41">
        <v>-3.07733</v>
      </c>
      <c r="I2558" s="41">
        <v>10000.0</v>
      </c>
      <c r="J2558" s="41">
        <v>5000.0</v>
      </c>
      <c r="K2558" s="41">
        <v>1200.0</v>
      </c>
      <c r="L2558" s="41">
        <v>600.0</v>
      </c>
      <c r="M2558" s="41">
        <v>30.0</v>
      </c>
      <c r="N2558" s="40" t="s">
        <v>207</v>
      </c>
      <c r="O2558" s="40" t="s">
        <v>1371</v>
      </c>
      <c r="P2558" s="40" t="s">
        <v>7305</v>
      </c>
      <c r="Q2558" s="40" t="s">
        <v>8686</v>
      </c>
      <c r="R2558" s="40" t="b">
        <v>0</v>
      </c>
      <c r="S2558" s="40" t="s">
        <v>12879</v>
      </c>
      <c r="T2558" s="40" t="s">
        <v>212</v>
      </c>
      <c r="U2558" s="41">
        <v>0.1</v>
      </c>
      <c r="V2558" s="41">
        <v>0.9</v>
      </c>
      <c r="W2558" s="41">
        <v>0.3</v>
      </c>
      <c r="X2558" s="41">
        <v>0.5</v>
      </c>
      <c r="Y2558" s="40" t="b">
        <v>0</v>
      </c>
      <c r="Z2558" s="40" t="b">
        <v>1</v>
      </c>
      <c r="AA2558" s="40" t="b">
        <v>0</v>
      </c>
      <c r="AB2558" s="40" t="b">
        <v>0</v>
      </c>
      <c r="AC2558" s="41" t="s">
        <v>15792</v>
      </c>
      <c r="AD2558" s="41" t="s">
        <v>15793</v>
      </c>
      <c r="AE2558" s="41">
        <v>1202.731</v>
      </c>
      <c r="AF2558" s="41">
        <v>-4.7034</v>
      </c>
      <c r="AG2558" s="42">
        <v>5.92E40</v>
      </c>
      <c r="AH2558" s="51">
        <v>0.528406</v>
      </c>
      <c r="AI2558" s="45" t="s">
        <v>15794</v>
      </c>
      <c r="AJ2558" s="40" t="s">
        <v>15795</v>
      </c>
      <c r="AK2558" s="41">
        <v>5452.0</v>
      </c>
      <c r="AL2558" s="40" t="s">
        <v>2224</v>
      </c>
      <c r="AM2558" s="40" t="s">
        <v>7285</v>
      </c>
      <c r="AN2558" s="40" t="s">
        <v>5643</v>
      </c>
      <c r="AO2558" s="44"/>
    </row>
    <row r="2559">
      <c r="A2559" s="41">
        <v>17.0</v>
      </c>
      <c r="B2559" s="42">
        <v>1.67E9</v>
      </c>
      <c r="C2559" s="42">
        <v>3356.0</v>
      </c>
      <c r="D2559" s="40" t="s">
        <v>1243</v>
      </c>
      <c r="E2559" s="41">
        <v>140.0</v>
      </c>
      <c r="F2559" s="41">
        <v>35.0</v>
      </c>
      <c r="G2559" s="41">
        <v>70.0</v>
      </c>
      <c r="H2559" s="41">
        <v>-3.07733</v>
      </c>
      <c r="I2559" s="41">
        <v>10000.0</v>
      </c>
      <c r="J2559" s="41">
        <v>5000.0</v>
      </c>
      <c r="K2559" s="41">
        <v>1200.0</v>
      </c>
      <c r="L2559" s="41">
        <v>600.0</v>
      </c>
      <c r="M2559" s="41">
        <v>30.0</v>
      </c>
      <c r="N2559" s="40" t="s">
        <v>207</v>
      </c>
      <c r="O2559" s="40" t="s">
        <v>208</v>
      </c>
      <c r="P2559" s="40" t="s">
        <v>209</v>
      </c>
      <c r="Q2559" s="40" t="s">
        <v>8686</v>
      </c>
      <c r="R2559" s="40" t="b">
        <v>0</v>
      </c>
      <c r="S2559" s="40" t="s">
        <v>12879</v>
      </c>
      <c r="T2559" s="40" t="s">
        <v>212</v>
      </c>
      <c r="U2559" s="41">
        <v>0.1</v>
      </c>
      <c r="V2559" s="41">
        <v>0.9</v>
      </c>
      <c r="W2559" s="41">
        <v>0.3</v>
      </c>
      <c r="X2559" s="41">
        <v>0.6</v>
      </c>
      <c r="Y2559" s="40" t="b">
        <v>0</v>
      </c>
      <c r="Z2559" s="40" t="b">
        <v>1</v>
      </c>
      <c r="AA2559" s="40" t="b">
        <v>0</v>
      </c>
      <c r="AB2559" s="40" t="b">
        <v>0</v>
      </c>
      <c r="AC2559" s="41" t="s">
        <v>15796</v>
      </c>
      <c r="AD2559" s="41" t="s">
        <v>15797</v>
      </c>
      <c r="AE2559" s="41">
        <v>1162.752</v>
      </c>
      <c r="AF2559" s="41">
        <v>-4.70484</v>
      </c>
      <c r="AG2559" s="42">
        <v>1.04E42</v>
      </c>
      <c r="AH2559" s="51">
        <v>0.528871</v>
      </c>
      <c r="AI2559" s="45" t="s">
        <v>15798</v>
      </c>
      <c r="AJ2559" s="40" t="s">
        <v>15799</v>
      </c>
      <c r="AK2559" s="41">
        <v>4353.0</v>
      </c>
      <c r="AL2559" s="40" t="s">
        <v>7372</v>
      </c>
      <c r="AM2559" s="40" t="s">
        <v>7285</v>
      </c>
      <c r="AN2559" s="40" t="s">
        <v>5643</v>
      </c>
      <c r="AO2559" s="44"/>
    </row>
    <row r="2560">
      <c r="A2560" s="41">
        <v>43.0</v>
      </c>
      <c r="B2560" s="42">
        <v>1.67E9</v>
      </c>
      <c r="C2560" s="42">
        <v>3356.0</v>
      </c>
      <c r="D2560" s="40" t="s">
        <v>1243</v>
      </c>
      <c r="E2560" s="41">
        <v>140.0</v>
      </c>
      <c r="F2560" s="41">
        <v>35.0</v>
      </c>
      <c r="G2560" s="41">
        <v>70.0</v>
      </c>
      <c r="H2560" s="41">
        <v>-3.07733</v>
      </c>
      <c r="I2560" s="41">
        <v>10000.0</v>
      </c>
      <c r="J2560" s="41">
        <v>5000.0</v>
      </c>
      <c r="K2560" s="41">
        <v>1200.0</v>
      </c>
      <c r="L2560" s="41">
        <v>600.0</v>
      </c>
      <c r="M2560" s="41">
        <v>30.0</v>
      </c>
      <c r="N2560" s="40" t="s">
        <v>207</v>
      </c>
      <c r="O2560" s="40" t="s">
        <v>208</v>
      </c>
      <c r="P2560" s="40" t="s">
        <v>7305</v>
      </c>
      <c r="Q2560" s="40" t="s">
        <v>8686</v>
      </c>
      <c r="R2560" s="40" t="b">
        <v>0</v>
      </c>
      <c r="S2560" s="40" t="s">
        <v>211</v>
      </c>
      <c r="T2560" s="40" t="s">
        <v>212</v>
      </c>
      <c r="U2560" s="41">
        <v>0.1</v>
      </c>
      <c r="V2560" s="41">
        <v>0.9</v>
      </c>
      <c r="W2560" s="41">
        <v>0.3</v>
      </c>
      <c r="X2560" s="41">
        <v>0.5</v>
      </c>
      <c r="Y2560" s="40" t="b">
        <v>0</v>
      </c>
      <c r="Z2560" s="40" t="b">
        <v>1</v>
      </c>
      <c r="AA2560" s="40" t="b">
        <v>0</v>
      </c>
      <c r="AB2560" s="40" t="b">
        <v>0</v>
      </c>
      <c r="AC2560" s="41" t="s">
        <v>15800</v>
      </c>
      <c r="AD2560" s="41" t="s">
        <v>15801</v>
      </c>
      <c r="AE2560" s="41">
        <v>1202.905</v>
      </c>
      <c r="AF2560" s="41">
        <v>-4.70526</v>
      </c>
      <c r="AG2560" s="42">
        <v>9.83E41</v>
      </c>
      <c r="AH2560" s="51">
        <v>0.529009</v>
      </c>
      <c r="AI2560" s="45" t="s">
        <v>15802</v>
      </c>
      <c r="AJ2560" s="40" t="s">
        <v>15803</v>
      </c>
      <c r="AK2560" s="41">
        <v>5569.0</v>
      </c>
      <c r="AL2560" s="40" t="s">
        <v>2224</v>
      </c>
      <c r="AM2560" s="40" t="s">
        <v>7285</v>
      </c>
      <c r="AN2560" s="40" t="s">
        <v>5643</v>
      </c>
      <c r="AO2560" s="44"/>
    </row>
    <row r="2561">
      <c r="A2561" s="41">
        <v>197.0</v>
      </c>
      <c r="B2561" s="42">
        <v>1.67E9</v>
      </c>
      <c r="C2561" s="42">
        <v>3356.0</v>
      </c>
      <c r="D2561" s="40" t="s">
        <v>1243</v>
      </c>
      <c r="E2561" s="41">
        <v>140.0</v>
      </c>
      <c r="F2561" s="41">
        <v>35.0</v>
      </c>
      <c r="G2561" s="41">
        <v>70.0</v>
      </c>
      <c r="H2561" s="41">
        <v>-3.07733</v>
      </c>
      <c r="I2561" s="41">
        <v>10000.0</v>
      </c>
      <c r="J2561" s="41">
        <v>5000.0</v>
      </c>
      <c r="K2561" s="41">
        <v>1200.0</v>
      </c>
      <c r="L2561" s="41">
        <v>600.0</v>
      </c>
      <c r="M2561" s="41">
        <v>100.0</v>
      </c>
      <c r="N2561" s="40" t="s">
        <v>207</v>
      </c>
      <c r="O2561" s="40" t="s">
        <v>1371</v>
      </c>
      <c r="P2561" s="40" t="s">
        <v>209</v>
      </c>
      <c r="Q2561" s="40" t="s">
        <v>8686</v>
      </c>
      <c r="R2561" s="40" t="b">
        <v>0</v>
      </c>
      <c r="S2561" s="40" t="s">
        <v>12879</v>
      </c>
      <c r="T2561" s="40" t="s">
        <v>212</v>
      </c>
      <c r="U2561" s="41">
        <v>0.1</v>
      </c>
      <c r="V2561" s="41">
        <v>0.9</v>
      </c>
      <c r="W2561" s="41">
        <v>0.3</v>
      </c>
      <c r="X2561" s="41">
        <v>0.6</v>
      </c>
      <c r="Y2561" s="40" t="b">
        <v>0</v>
      </c>
      <c r="Z2561" s="40" t="b">
        <v>1</v>
      </c>
      <c r="AA2561" s="40" t="b">
        <v>0</v>
      </c>
      <c r="AB2561" s="40" t="b">
        <v>0</v>
      </c>
      <c r="AC2561" s="41" t="s">
        <v>15804</v>
      </c>
      <c r="AD2561" s="41" t="s">
        <v>15805</v>
      </c>
      <c r="AE2561" s="41">
        <v>1202.85</v>
      </c>
      <c r="AF2561" s="41">
        <v>-4.71029</v>
      </c>
      <c r="AG2561" s="42">
        <v>5.17E40</v>
      </c>
      <c r="AH2561" s="51">
        <v>0.530645</v>
      </c>
      <c r="AI2561" s="45" t="s">
        <v>15806</v>
      </c>
      <c r="AJ2561" s="40" t="s">
        <v>15807</v>
      </c>
      <c r="AK2561" s="41">
        <v>1466.0</v>
      </c>
      <c r="AL2561" s="40" t="s">
        <v>7372</v>
      </c>
      <c r="AM2561" s="40" t="s">
        <v>7285</v>
      </c>
      <c r="AN2561" s="40" t="s">
        <v>5643</v>
      </c>
      <c r="AO2561" s="40"/>
    </row>
    <row r="2562">
      <c r="A2562" s="41">
        <v>139.0</v>
      </c>
      <c r="B2562" s="42">
        <v>1.67E9</v>
      </c>
      <c r="C2562" s="42">
        <v>3356.0</v>
      </c>
      <c r="D2562" s="40" t="s">
        <v>1243</v>
      </c>
      <c r="E2562" s="41">
        <v>140.0</v>
      </c>
      <c r="F2562" s="41">
        <v>35.0</v>
      </c>
      <c r="G2562" s="41">
        <v>70.0</v>
      </c>
      <c r="H2562" s="41">
        <v>-3.07733</v>
      </c>
      <c r="I2562" s="41">
        <v>10000.0</v>
      </c>
      <c r="J2562" s="41">
        <v>5000.0</v>
      </c>
      <c r="K2562" s="41">
        <v>1200.0</v>
      </c>
      <c r="L2562" s="41">
        <v>600.0</v>
      </c>
      <c r="M2562" s="41">
        <v>50.0</v>
      </c>
      <c r="N2562" s="40" t="s">
        <v>207</v>
      </c>
      <c r="O2562" s="40" t="s">
        <v>1371</v>
      </c>
      <c r="P2562" s="40" t="s">
        <v>7305</v>
      </c>
      <c r="Q2562" s="40" t="s">
        <v>8686</v>
      </c>
      <c r="R2562" s="40" t="b">
        <v>0</v>
      </c>
      <c r="S2562" s="40" t="s">
        <v>12879</v>
      </c>
      <c r="T2562" s="40" t="s">
        <v>212</v>
      </c>
      <c r="U2562" s="41">
        <v>0.1</v>
      </c>
      <c r="V2562" s="41">
        <v>0.9</v>
      </c>
      <c r="W2562" s="41">
        <v>0.2</v>
      </c>
      <c r="X2562" s="41">
        <v>0.5</v>
      </c>
      <c r="Y2562" s="40" t="b">
        <v>0</v>
      </c>
      <c r="Z2562" s="40" t="b">
        <v>1</v>
      </c>
      <c r="AA2562" s="40" t="b">
        <v>0</v>
      </c>
      <c r="AB2562" s="40" t="b">
        <v>0</v>
      </c>
      <c r="AC2562" s="41" t="s">
        <v>15808</v>
      </c>
      <c r="AD2562" s="41" t="s">
        <v>10602</v>
      </c>
      <c r="AE2562" s="41">
        <v>958.6173</v>
      </c>
      <c r="AF2562" s="41">
        <v>-4.71345</v>
      </c>
      <c r="AG2562" s="42">
        <v>1.09E42</v>
      </c>
      <c r="AH2562" s="51">
        <v>0.53167</v>
      </c>
      <c r="AI2562" s="45" t="s">
        <v>15809</v>
      </c>
      <c r="AJ2562" s="40" t="s">
        <v>15810</v>
      </c>
      <c r="AK2562" s="41">
        <v>2682.0</v>
      </c>
      <c r="AL2562" s="40" t="s">
        <v>7372</v>
      </c>
      <c r="AM2562" s="40" t="s">
        <v>7285</v>
      </c>
      <c r="AN2562" s="40" t="s">
        <v>5643</v>
      </c>
      <c r="AO2562" s="44"/>
    </row>
    <row r="2563">
      <c r="A2563" s="41">
        <v>148.0</v>
      </c>
      <c r="B2563" s="42">
        <v>1.67E9</v>
      </c>
      <c r="C2563" s="41">
        <v>3356.0</v>
      </c>
      <c r="D2563" s="40" t="s">
        <v>1243</v>
      </c>
      <c r="E2563" s="41">
        <v>140.0</v>
      </c>
      <c r="F2563" s="41">
        <v>35.0</v>
      </c>
      <c r="G2563" s="41">
        <v>70.0</v>
      </c>
      <c r="H2563" s="41">
        <v>-3.07733</v>
      </c>
      <c r="I2563" s="41">
        <v>10000.0</v>
      </c>
      <c r="J2563" s="41">
        <v>5000.0</v>
      </c>
      <c r="K2563" s="41">
        <v>1200.0</v>
      </c>
      <c r="L2563" s="41">
        <v>600.0</v>
      </c>
      <c r="M2563" s="41">
        <v>50.0</v>
      </c>
      <c r="N2563" s="40" t="s">
        <v>207</v>
      </c>
      <c r="O2563" s="40" t="s">
        <v>208</v>
      </c>
      <c r="P2563" s="40" t="s">
        <v>1372</v>
      </c>
      <c r="Q2563" s="40" t="s">
        <v>8686</v>
      </c>
      <c r="R2563" s="40" t="b">
        <v>0</v>
      </c>
      <c r="S2563" s="40" t="s">
        <v>211</v>
      </c>
      <c r="T2563" s="40" t="s">
        <v>212</v>
      </c>
      <c r="U2563" s="41">
        <v>0.1</v>
      </c>
      <c r="V2563" s="41">
        <v>0.9</v>
      </c>
      <c r="W2563" s="41">
        <v>0.2</v>
      </c>
      <c r="X2563" s="41">
        <v>0.5</v>
      </c>
      <c r="Y2563" s="40" t="b">
        <v>0</v>
      </c>
      <c r="Z2563" s="40" t="b">
        <v>1</v>
      </c>
      <c r="AA2563" s="40" t="b">
        <v>0</v>
      </c>
      <c r="AB2563" s="40" t="b">
        <v>0</v>
      </c>
      <c r="AC2563" s="41" t="s">
        <v>15811</v>
      </c>
      <c r="AD2563" s="41" t="s">
        <v>15812</v>
      </c>
      <c r="AE2563" s="41">
        <v>1203.428</v>
      </c>
      <c r="AF2563" s="41">
        <v>-4.7147</v>
      </c>
      <c r="AG2563" s="42">
        <v>8.7E41</v>
      </c>
      <c r="AH2563" s="51">
        <v>0.532075</v>
      </c>
      <c r="AI2563" s="40" t="s">
        <v>15813</v>
      </c>
      <c r="AJ2563" s="40" t="s">
        <v>15814</v>
      </c>
      <c r="AK2563" s="41">
        <v>3456.0</v>
      </c>
      <c r="AL2563" s="40" t="s">
        <v>2224</v>
      </c>
      <c r="AM2563" s="40" t="s">
        <v>7285</v>
      </c>
      <c r="AN2563" s="40" t="s">
        <v>5643</v>
      </c>
      <c r="AO2563" s="44"/>
    </row>
    <row r="2564">
      <c r="A2564" s="41">
        <v>223.0</v>
      </c>
      <c r="B2564" s="42">
        <v>1.67E9</v>
      </c>
      <c r="C2564" s="41">
        <v>3356.0</v>
      </c>
      <c r="D2564" s="40" t="s">
        <v>1243</v>
      </c>
      <c r="E2564" s="41">
        <v>140.0</v>
      </c>
      <c r="F2564" s="41">
        <v>35.0</v>
      </c>
      <c r="G2564" s="41">
        <v>70.0</v>
      </c>
      <c r="H2564" s="41">
        <v>-3.07733</v>
      </c>
      <c r="I2564" s="41">
        <v>10000.0</v>
      </c>
      <c r="J2564" s="41">
        <v>5000.0</v>
      </c>
      <c r="K2564" s="41">
        <v>1200.0</v>
      </c>
      <c r="L2564" s="41">
        <v>600.0</v>
      </c>
      <c r="M2564" s="41">
        <v>100.0</v>
      </c>
      <c r="N2564" s="40" t="s">
        <v>207</v>
      </c>
      <c r="O2564" s="40" t="s">
        <v>208</v>
      </c>
      <c r="P2564" s="40" t="s">
        <v>7305</v>
      </c>
      <c r="Q2564" s="40" t="s">
        <v>8686</v>
      </c>
      <c r="R2564" s="40" t="b">
        <v>0</v>
      </c>
      <c r="S2564" s="40" t="s">
        <v>211</v>
      </c>
      <c r="T2564" s="40" t="s">
        <v>212</v>
      </c>
      <c r="U2564" s="41">
        <v>0.1</v>
      </c>
      <c r="V2564" s="41">
        <v>0.9</v>
      </c>
      <c r="W2564" s="41">
        <v>0.3</v>
      </c>
      <c r="X2564" s="41">
        <v>0.5</v>
      </c>
      <c r="Y2564" s="40" t="b">
        <v>0</v>
      </c>
      <c r="Z2564" s="40" t="b">
        <v>1</v>
      </c>
      <c r="AA2564" s="40" t="b">
        <v>0</v>
      </c>
      <c r="AB2564" s="40" t="b">
        <v>0</v>
      </c>
      <c r="AC2564" s="41" t="s">
        <v>15815</v>
      </c>
      <c r="AD2564" s="41" t="s">
        <v>11499</v>
      </c>
      <c r="AE2564" s="41">
        <v>899.9198</v>
      </c>
      <c r="AF2564" s="41">
        <v>-4.71688</v>
      </c>
      <c r="AG2564" s="42">
        <v>1.39E42</v>
      </c>
      <c r="AH2564" s="51">
        <v>0.532786</v>
      </c>
      <c r="AI2564" s="40" t="s">
        <v>15816</v>
      </c>
      <c r="AJ2564" s="40" t="s">
        <v>15817</v>
      </c>
      <c r="AK2564" s="41">
        <v>3326.0</v>
      </c>
      <c r="AL2564" s="40" t="s">
        <v>7372</v>
      </c>
      <c r="AM2564" s="40" t="s">
        <v>7285</v>
      </c>
      <c r="AN2564" s="40" t="s">
        <v>5627</v>
      </c>
      <c r="AO2564" s="44"/>
    </row>
    <row r="2565">
      <c r="A2565" s="41">
        <v>97.0</v>
      </c>
      <c r="B2565" s="42">
        <v>1.67E9</v>
      </c>
      <c r="C2565" s="41">
        <v>3356.0</v>
      </c>
      <c r="D2565" s="40" t="s">
        <v>1243</v>
      </c>
      <c r="E2565" s="41">
        <v>140.0</v>
      </c>
      <c r="F2565" s="41">
        <v>35.0</v>
      </c>
      <c r="G2565" s="41">
        <v>70.0</v>
      </c>
      <c r="H2565" s="41">
        <v>-3.07733</v>
      </c>
      <c r="I2565" s="41">
        <v>10000.0</v>
      </c>
      <c r="J2565" s="41">
        <v>5000.0</v>
      </c>
      <c r="K2565" s="41">
        <v>1200.0</v>
      </c>
      <c r="L2565" s="41">
        <v>600.0</v>
      </c>
      <c r="M2565" s="41">
        <v>50.0</v>
      </c>
      <c r="N2565" s="40" t="s">
        <v>207</v>
      </c>
      <c r="O2565" s="40" t="s">
        <v>208</v>
      </c>
      <c r="P2565" s="40" t="s">
        <v>209</v>
      </c>
      <c r="Q2565" s="40" t="s">
        <v>8686</v>
      </c>
      <c r="R2565" s="40" t="b">
        <v>0</v>
      </c>
      <c r="S2565" s="40" t="s">
        <v>211</v>
      </c>
      <c r="T2565" s="40" t="s">
        <v>212</v>
      </c>
      <c r="U2565" s="41">
        <v>0.1</v>
      </c>
      <c r="V2565" s="41">
        <v>0.9</v>
      </c>
      <c r="W2565" s="41">
        <v>0.3</v>
      </c>
      <c r="X2565" s="41">
        <v>0.5</v>
      </c>
      <c r="Y2565" s="40" t="b">
        <v>0</v>
      </c>
      <c r="Z2565" s="40" t="b">
        <v>1</v>
      </c>
      <c r="AA2565" s="40" t="b">
        <v>0</v>
      </c>
      <c r="AB2565" s="40" t="b">
        <v>0</v>
      </c>
      <c r="AC2565" s="41" t="s">
        <v>15818</v>
      </c>
      <c r="AD2565" s="41" t="s">
        <v>15819</v>
      </c>
      <c r="AE2565" s="41">
        <v>1200.155</v>
      </c>
      <c r="AF2565" s="41">
        <v>-4.7172</v>
      </c>
      <c r="AG2565" s="42">
        <v>1.08E41</v>
      </c>
      <c r="AH2565" s="51">
        <v>0.53289</v>
      </c>
      <c r="AI2565" s="40" t="s">
        <v>15820</v>
      </c>
      <c r="AJ2565" s="40" t="s">
        <v>15821</v>
      </c>
      <c r="AK2565" s="41">
        <v>3391.0</v>
      </c>
      <c r="AL2565" s="40" t="s">
        <v>7372</v>
      </c>
      <c r="AM2565" s="40" t="s">
        <v>7285</v>
      </c>
      <c r="AN2565" s="40" t="s">
        <v>5643</v>
      </c>
      <c r="AO2565" s="44"/>
    </row>
    <row r="2566">
      <c r="A2566" s="41">
        <v>101.0</v>
      </c>
      <c r="B2566" s="42">
        <v>1.67E9</v>
      </c>
      <c r="C2566" s="41">
        <v>3356.0</v>
      </c>
      <c r="D2566" s="40" t="s">
        <v>1243</v>
      </c>
      <c r="E2566" s="41">
        <v>140.0</v>
      </c>
      <c r="F2566" s="41">
        <v>35.0</v>
      </c>
      <c r="G2566" s="41">
        <v>70.0</v>
      </c>
      <c r="H2566" s="41">
        <v>-3.07733</v>
      </c>
      <c r="I2566" s="41">
        <v>10000.0</v>
      </c>
      <c r="J2566" s="41">
        <v>5000.0</v>
      </c>
      <c r="K2566" s="41">
        <v>1200.0</v>
      </c>
      <c r="L2566" s="41">
        <v>600.0</v>
      </c>
      <c r="M2566" s="41">
        <v>50.0</v>
      </c>
      <c r="N2566" s="40" t="s">
        <v>207</v>
      </c>
      <c r="O2566" s="40" t="s">
        <v>208</v>
      </c>
      <c r="P2566" s="40" t="s">
        <v>209</v>
      </c>
      <c r="Q2566" s="40" t="s">
        <v>8686</v>
      </c>
      <c r="R2566" s="40" t="b">
        <v>0</v>
      </c>
      <c r="S2566" s="40" t="s">
        <v>12879</v>
      </c>
      <c r="T2566" s="40" t="s">
        <v>212</v>
      </c>
      <c r="U2566" s="41">
        <v>0.1</v>
      </c>
      <c r="V2566" s="41">
        <v>0.9</v>
      </c>
      <c r="W2566" s="41">
        <v>0.1</v>
      </c>
      <c r="X2566" s="41">
        <v>0.6</v>
      </c>
      <c r="Y2566" s="40" t="b">
        <v>0</v>
      </c>
      <c r="Z2566" s="40" t="b">
        <v>1</v>
      </c>
      <c r="AA2566" s="40" t="b">
        <v>0</v>
      </c>
      <c r="AB2566" s="40" t="b">
        <v>0</v>
      </c>
      <c r="AC2566" s="41" t="s">
        <v>15822</v>
      </c>
      <c r="AD2566" s="41" t="s">
        <v>14080</v>
      </c>
      <c r="AE2566" s="41">
        <v>1203.575</v>
      </c>
      <c r="AF2566" s="41">
        <v>-4.72278</v>
      </c>
      <c r="AG2566" s="42">
        <v>1.19E42</v>
      </c>
      <c r="AH2566" s="51">
        <v>0.534702</v>
      </c>
      <c r="AI2566" s="40" t="s">
        <v>15823</v>
      </c>
      <c r="AJ2566" s="44" t="s">
        <v>397</v>
      </c>
      <c r="AK2566" s="41">
        <v>2640.0</v>
      </c>
      <c r="AL2566" s="40" t="s">
        <v>2224</v>
      </c>
      <c r="AM2566" s="40" t="s">
        <v>7285</v>
      </c>
      <c r="AN2566" s="40" t="s">
        <v>5643</v>
      </c>
      <c r="AO2566" s="44"/>
    </row>
    <row r="2567">
      <c r="A2567" s="41">
        <v>200.0</v>
      </c>
      <c r="B2567" s="42">
        <v>1.67E9</v>
      </c>
      <c r="C2567" s="42">
        <v>3356.0</v>
      </c>
      <c r="D2567" s="40" t="s">
        <v>1243</v>
      </c>
      <c r="E2567" s="41">
        <v>140.0</v>
      </c>
      <c r="F2567" s="41">
        <v>35.0</v>
      </c>
      <c r="G2567" s="41">
        <v>70.0</v>
      </c>
      <c r="H2567" s="41">
        <v>-3.07733</v>
      </c>
      <c r="I2567" s="41">
        <v>10000.0</v>
      </c>
      <c r="J2567" s="41">
        <v>5000.0</v>
      </c>
      <c r="K2567" s="41">
        <v>1200.0</v>
      </c>
      <c r="L2567" s="41">
        <v>600.0</v>
      </c>
      <c r="M2567" s="41">
        <v>100.0</v>
      </c>
      <c r="N2567" s="40" t="s">
        <v>207</v>
      </c>
      <c r="O2567" s="40" t="s">
        <v>1371</v>
      </c>
      <c r="P2567" s="40" t="s">
        <v>7310</v>
      </c>
      <c r="Q2567" s="40" t="s">
        <v>8686</v>
      </c>
      <c r="R2567" s="40" t="b">
        <v>0</v>
      </c>
      <c r="S2567" s="40" t="s">
        <v>211</v>
      </c>
      <c r="T2567" s="40" t="s">
        <v>212</v>
      </c>
      <c r="U2567" s="41">
        <v>0.1</v>
      </c>
      <c r="V2567" s="41">
        <v>0.9</v>
      </c>
      <c r="W2567" s="41">
        <v>0.1</v>
      </c>
      <c r="X2567" s="41">
        <v>0.6</v>
      </c>
      <c r="Y2567" s="40" t="b">
        <v>0</v>
      </c>
      <c r="Z2567" s="40" t="b">
        <v>1</v>
      </c>
      <c r="AA2567" s="40" t="b">
        <v>0</v>
      </c>
      <c r="AB2567" s="40" t="b">
        <v>0</v>
      </c>
      <c r="AC2567" s="41" t="s">
        <v>8962</v>
      </c>
      <c r="AD2567" s="41" t="s">
        <v>15824</v>
      </c>
      <c r="AE2567" s="41">
        <v>1203.099</v>
      </c>
      <c r="AF2567" s="41">
        <v>-4.72322</v>
      </c>
      <c r="AG2567" s="42">
        <v>1.52E41</v>
      </c>
      <c r="AH2567" s="51">
        <v>0.534844</v>
      </c>
      <c r="AI2567" s="45" t="s">
        <v>15825</v>
      </c>
      <c r="AJ2567" s="40" t="s">
        <v>15826</v>
      </c>
      <c r="AK2567" s="41">
        <v>1169.0</v>
      </c>
      <c r="AL2567" s="40" t="s">
        <v>2224</v>
      </c>
      <c r="AM2567" s="40" t="s">
        <v>7285</v>
      </c>
      <c r="AN2567" s="40" t="s">
        <v>5643</v>
      </c>
      <c r="AO2567" s="44"/>
    </row>
    <row r="2568">
      <c r="A2568" s="41">
        <v>36.0</v>
      </c>
      <c r="B2568" s="42">
        <v>1.67E9</v>
      </c>
      <c r="C2568" s="42">
        <v>3356.0</v>
      </c>
      <c r="D2568" s="40" t="s">
        <v>1243</v>
      </c>
      <c r="E2568" s="41">
        <v>140.0</v>
      </c>
      <c r="F2568" s="41">
        <v>35.0</v>
      </c>
      <c r="G2568" s="41">
        <v>70.0</v>
      </c>
      <c r="H2568" s="41">
        <v>-3.07733</v>
      </c>
      <c r="I2568" s="41">
        <v>10000.0</v>
      </c>
      <c r="J2568" s="41">
        <v>5000.0</v>
      </c>
      <c r="K2568" s="41">
        <v>1200.0</v>
      </c>
      <c r="L2568" s="41">
        <v>600.0</v>
      </c>
      <c r="M2568" s="41">
        <v>30.0</v>
      </c>
      <c r="N2568" s="40" t="s">
        <v>207</v>
      </c>
      <c r="O2568" s="40" t="s">
        <v>208</v>
      </c>
      <c r="P2568" s="40" t="s">
        <v>7305</v>
      </c>
      <c r="Q2568" s="40" t="s">
        <v>8686</v>
      </c>
      <c r="R2568" s="40" t="b">
        <v>0</v>
      </c>
      <c r="S2568" s="40" t="s">
        <v>211</v>
      </c>
      <c r="T2568" s="40" t="s">
        <v>212</v>
      </c>
      <c r="U2568" s="41">
        <v>0.1</v>
      </c>
      <c r="V2568" s="41">
        <v>0.9</v>
      </c>
      <c r="W2568" s="41">
        <v>0.1</v>
      </c>
      <c r="X2568" s="41">
        <v>0.4</v>
      </c>
      <c r="Y2568" s="40" t="b">
        <v>0</v>
      </c>
      <c r="Z2568" s="40" t="b">
        <v>1</v>
      </c>
      <c r="AA2568" s="40" t="b">
        <v>0</v>
      </c>
      <c r="AB2568" s="40" t="b">
        <v>0</v>
      </c>
      <c r="AC2568" s="41" t="s">
        <v>15827</v>
      </c>
      <c r="AD2568" s="41" t="s">
        <v>15828</v>
      </c>
      <c r="AE2568" s="41">
        <v>1203.403</v>
      </c>
      <c r="AF2568" s="41">
        <v>-4.72551</v>
      </c>
      <c r="AG2568" s="42">
        <v>1.39E42</v>
      </c>
      <c r="AH2568" s="51">
        <v>0.535589</v>
      </c>
      <c r="AI2568" s="45" t="s">
        <v>15829</v>
      </c>
      <c r="AJ2568" s="44" t="s">
        <v>397</v>
      </c>
      <c r="AK2568" s="41">
        <v>6960.0</v>
      </c>
      <c r="AL2568" s="40" t="s">
        <v>2224</v>
      </c>
      <c r="AM2568" s="40" t="s">
        <v>7285</v>
      </c>
      <c r="AN2568" s="40" t="s">
        <v>5643</v>
      </c>
      <c r="AO2568" s="44"/>
    </row>
    <row r="2569">
      <c r="A2569" s="41">
        <v>42.0</v>
      </c>
      <c r="B2569" s="42">
        <v>1.67E9</v>
      </c>
      <c r="C2569" s="42">
        <v>3356.0</v>
      </c>
      <c r="D2569" s="40" t="s">
        <v>1243</v>
      </c>
      <c r="E2569" s="41">
        <v>140.0</v>
      </c>
      <c r="F2569" s="41">
        <v>35.0</v>
      </c>
      <c r="G2569" s="41">
        <v>70.0</v>
      </c>
      <c r="H2569" s="41">
        <v>-3.07733</v>
      </c>
      <c r="I2569" s="41">
        <v>10000.0</v>
      </c>
      <c r="J2569" s="41">
        <v>5000.0</v>
      </c>
      <c r="K2569" s="41">
        <v>1200.0</v>
      </c>
      <c r="L2569" s="41">
        <v>600.0</v>
      </c>
      <c r="M2569" s="41">
        <v>30.0</v>
      </c>
      <c r="N2569" s="40" t="s">
        <v>207</v>
      </c>
      <c r="O2569" s="40" t="s">
        <v>1371</v>
      </c>
      <c r="P2569" s="40" t="s">
        <v>7305</v>
      </c>
      <c r="Q2569" s="40" t="s">
        <v>8686</v>
      </c>
      <c r="R2569" s="40" t="b">
        <v>0</v>
      </c>
      <c r="S2569" s="40" t="s">
        <v>211</v>
      </c>
      <c r="T2569" s="40" t="s">
        <v>212</v>
      </c>
      <c r="U2569" s="41">
        <v>0.1</v>
      </c>
      <c r="V2569" s="41">
        <v>0.9</v>
      </c>
      <c r="W2569" s="41">
        <v>0.3</v>
      </c>
      <c r="X2569" s="41">
        <v>0.4</v>
      </c>
      <c r="Y2569" s="40" t="b">
        <v>0</v>
      </c>
      <c r="Z2569" s="40" t="b">
        <v>1</v>
      </c>
      <c r="AA2569" s="40" t="b">
        <v>0</v>
      </c>
      <c r="AB2569" s="40" t="b">
        <v>0</v>
      </c>
      <c r="AC2569" s="41" t="s">
        <v>15830</v>
      </c>
      <c r="AD2569" s="41" t="s">
        <v>15831</v>
      </c>
      <c r="AE2569" s="41">
        <v>1181.691</v>
      </c>
      <c r="AF2569" s="41">
        <v>-4.72886</v>
      </c>
      <c r="AG2569" s="42">
        <v>1.39E42</v>
      </c>
      <c r="AH2569" s="51">
        <v>0.536678</v>
      </c>
      <c r="AI2569" s="45" t="s">
        <v>15832</v>
      </c>
      <c r="AJ2569" s="40" t="s">
        <v>15833</v>
      </c>
      <c r="AK2569" s="41">
        <v>7081.0</v>
      </c>
      <c r="AL2569" s="40" t="s">
        <v>7372</v>
      </c>
      <c r="AM2569" s="40" t="s">
        <v>7285</v>
      </c>
      <c r="AN2569" s="40" t="s">
        <v>5643</v>
      </c>
      <c r="AO2569" s="44"/>
    </row>
    <row r="2570">
      <c r="A2570" s="41">
        <v>13.0</v>
      </c>
      <c r="B2570" s="42">
        <v>1.67E9</v>
      </c>
      <c r="C2570" s="42">
        <v>3356.0</v>
      </c>
      <c r="D2570" s="40" t="s">
        <v>1243</v>
      </c>
      <c r="E2570" s="41">
        <v>140.0</v>
      </c>
      <c r="F2570" s="41">
        <v>35.0</v>
      </c>
      <c r="G2570" s="41">
        <v>70.0</v>
      </c>
      <c r="H2570" s="41">
        <v>-3.07733</v>
      </c>
      <c r="I2570" s="41">
        <v>10000.0</v>
      </c>
      <c r="J2570" s="41">
        <v>5000.0</v>
      </c>
      <c r="K2570" s="41">
        <v>1200.0</v>
      </c>
      <c r="L2570" s="41">
        <v>600.0</v>
      </c>
      <c r="M2570" s="41">
        <v>30.0</v>
      </c>
      <c r="N2570" s="40" t="s">
        <v>207</v>
      </c>
      <c r="O2570" s="40" t="s">
        <v>1371</v>
      </c>
      <c r="P2570" s="40" t="s">
        <v>209</v>
      </c>
      <c r="Q2570" s="40" t="s">
        <v>8686</v>
      </c>
      <c r="R2570" s="40" t="b">
        <v>0</v>
      </c>
      <c r="S2570" s="40" t="s">
        <v>12879</v>
      </c>
      <c r="T2570" s="40" t="s">
        <v>212</v>
      </c>
      <c r="U2570" s="41">
        <v>0.1</v>
      </c>
      <c r="V2570" s="41">
        <v>0.9</v>
      </c>
      <c r="W2570" s="41">
        <v>0.2</v>
      </c>
      <c r="X2570" s="41">
        <v>0.5</v>
      </c>
      <c r="Y2570" s="40" t="b">
        <v>0</v>
      </c>
      <c r="Z2570" s="40" t="b">
        <v>1</v>
      </c>
      <c r="AA2570" s="40" t="b">
        <v>0</v>
      </c>
      <c r="AB2570" s="40" t="b">
        <v>0</v>
      </c>
      <c r="AC2570" s="41" t="s">
        <v>15834</v>
      </c>
      <c r="AD2570" s="41" t="s">
        <v>15835</v>
      </c>
      <c r="AE2570" s="41">
        <v>1071.846</v>
      </c>
      <c r="AF2570" s="41">
        <v>-4.72953</v>
      </c>
      <c r="AG2570" s="42">
        <v>6.34E41</v>
      </c>
      <c r="AH2570" s="51">
        <v>0.536895</v>
      </c>
      <c r="AI2570" s="45" t="s">
        <v>15836</v>
      </c>
      <c r="AJ2570" s="45">
        <v>6.33527293749879E251</v>
      </c>
      <c r="AK2570" s="41">
        <v>4840.0</v>
      </c>
      <c r="AL2570" s="40" t="s">
        <v>7372</v>
      </c>
      <c r="AM2570" s="40" t="s">
        <v>7285</v>
      </c>
      <c r="AN2570" s="40" t="s">
        <v>5643</v>
      </c>
      <c r="AO2570" s="44"/>
    </row>
    <row r="2571">
      <c r="A2571" s="41">
        <v>223.0</v>
      </c>
      <c r="B2571" s="42">
        <v>1.67E9</v>
      </c>
      <c r="C2571" s="42">
        <v>3356.0</v>
      </c>
      <c r="D2571" s="40" t="s">
        <v>1243</v>
      </c>
      <c r="E2571" s="41">
        <v>140.0</v>
      </c>
      <c r="F2571" s="41">
        <v>35.0</v>
      </c>
      <c r="G2571" s="41">
        <v>70.0</v>
      </c>
      <c r="H2571" s="41">
        <v>-3.07733</v>
      </c>
      <c r="I2571" s="41">
        <v>10000.0</v>
      </c>
      <c r="J2571" s="41">
        <v>5000.0</v>
      </c>
      <c r="K2571" s="41">
        <v>1200.0</v>
      </c>
      <c r="L2571" s="41">
        <v>600.0</v>
      </c>
      <c r="M2571" s="41">
        <v>100.0</v>
      </c>
      <c r="N2571" s="40" t="s">
        <v>207</v>
      </c>
      <c r="O2571" s="40" t="s">
        <v>1371</v>
      </c>
      <c r="P2571" s="40" t="s">
        <v>7305</v>
      </c>
      <c r="Q2571" s="40" t="s">
        <v>8686</v>
      </c>
      <c r="R2571" s="40" t="b">
        <v>0</v>
      </c>
      <c r="S2571" s="40" t="s">
        <v>211</v>
      </c>
      <c r="T2571" s="40" t="s">
        <v>212</v>
      </c>
      <c r="U2571" s="41">
        <v>0.1</v>
      </c>
      <c r="V2571" s="41">
        <v>0.9</v>
      </c>
      <c r="W2571" s="41">
        <v>0.3</v>
      </c>
      <c r="X2571" s="41">
        <v>0.5</v>
      </c>
      <c r="Y2571" s="40" t="b">
        <v>0</v>
      </c>
      <c r="Z2571" s="40" t="b">
        <v>1</v>
      </c>
      <c r="AA2571" s="40" t="b">
        <v>0</v>
      </c>
      <c r="AB2571" s="40" t="b">
        <v>0</v>
      </c>
      <c r="AC2571" s="41" t="s">
        <v>15837</v>
      </c>
      <c r="AD2571" s="41" t="s">
        <v>15838</v>
      </c>
      <c r="AE2571" s="41">
        <v>777.888</v>
      </c>
      <c r="AF2571" s="41">
        <v>-4.73012</v>
      </c>
      <c r="AG2571" s="42">
        <v>1.37E42</v>
      </c>
      <c r="AH2571" s="51">
        <v>0.537088</v>
      </c>
      <c r="AI2571" s="45" t="s">
        <v>15839</v>
      </c>
      <c r="AJ2571" s="40" t="s">
        <v>15840</v>
      </c>
      <c r="AK2571" s="41">
        <v>1085.0</v>
      </c>
      <c r="AL2571" s="40" t="s">
        <v>7372</v>
      </c>
      <c r="AM2571" s="40" t="s">
        <v>7285</v>
      </c>
      <c r="AN2571" s="40" t="s">
        <v>5643</v>
      </c>
      <c r="AO2571" s="44"/>
    </row>
    <row r="2572">
      <c r="A2572" s="41">
        <v>25.0</v>
      </c>
      <c r="B2572" s="42">
        <v>1.67E9</v>
      </c>
      <c r="C2572" s="42">
        <v>3356.0</v>
      </c>
      <c r="D2572" s="40" t="s">
        <v>1243</v>
      </c>
      <c r="E2572" s="41">
        <v>140.0</v>
      </c>
      <c r="F2572" s="41">
        <v>35.0</v>
      </c>
      <c r="G2572" s="41">
        <v>70.0</v>
      </c>
      <c r="H2572" s="41">
        <v>-3.07733</v>
      </c>
      <c r="I2572" s="41">
        <v>10000.0</v>
      </c>
      <c r="J2572" s="41">
        <v>5000.0</v>
      </c>
      <c r="K2572" s="41">
        <v>1200.0</v>
      </c>
      <c r="L2572" s="41">
        <v>600.0</v>
      </c>
      <c r="M2572" s="41">
        <v>30.0</v>
      </c>
      <c r="N2572" s="40" t="s">
        <v>207</v>
      </c>
      <c r="O2572" s="40" t="s">
        <v>208</v>
      </c>
      <c r="P2572" s="40" t="s">
        <v>7310</v>
      </c>
      <c r="Q2572" s="40" t="s">
        <v>8686</v>
      </c>
      <c r="R2572" s="40" t="b">
        <v>0</v>
      </c>
      <c r="S2572" s="40" t="s">
        <v>211</v>
      </c>
      <c r="T2572" s="40" t="s">
        <v>212</v>
      </c>
      <c r="U2572" s="41">
        <v>0.1</v>
      </c>
      <c r="V2572" s="41">
        <v>0.9</v>
      </c>
      <c r="W2572" s="41">
        <v>0.3</v>
      </c>
      <c r="X2572" s="41">
        <v>0.5</v>
      </c>
      <c r="Y2572" s="40" t="b">
        <v>0</v>
      </c>
      <c r="Z2572" s="40" t="b">
        <v>1</v>
      </c>
      <c r="AA2572" s="40" t="b">
        <v>0</v>
      </c>
      <c r="AB2572" s="40" t="b">
        <v>0</v>
      </c>
      <c r="AC2572" s="41" t="s">
        <v>15841</v>
      </c>
      <c r="AD2572" s="41" t="s">
        <v>15842</v>
      </c>
      <c r="AE2572" s="41">
        <v>1202.392</v>
      </c>
      <c r="AF2572" s="41">
        <v>-4.73116</v>
      </c>
      <c r="AG2572" s="42">
        <v>1.23E42</v>
      </c>
      <c r="AH2572" s="51">
        <v>0.537424</v>
      </c>
      <c r="AI2572" s="45" t="s">
        <v>15843</v>
      </c>
      <c r="AJ2572" s="40" t="s">
        <v>15844</v>
      </c>
      <c r="AK2572" s="41">
        <v>4285.0</v>
      </c>
      <c r="AL2572" s="40" t="s">
        <v>2224</v>
      </c>
      <c r="AM2572" s="40" t="s">
        <v>7285</v>
      </c>
      <c r="AN2572" s="40" t="s">
        <v>5643</v>
      </c>
      <c r="AO2572" s="44"/>
    </row>
    <row r="2573">
      <c r="A2573" s="41">
        <v>196.0</v>
      </c>
      <c r="B2573" s="42">
        <v>1.67E9</v>
      </c>
      <c r="C2573" s="41">
        <v>3356.0</v>
      </c>
      <c r="D2573" s="40" t="s">
        <v>1243</v>
      </c>
      <c r="E2573" s="41">
        <v>140.0</v>
      </c>
      <c r="F2573" s="41">
        <v>35.0</v>
      </c>
      <c r="G2573" s="41">
        <v>70.0</v>
      </c>
      <c r="H2573" s="41">
        <v>-3.07733</v>
      </c>
      <c r="I2573" s="41">
        <v>10000.0</v>
      </c>
      <c r="J2573" s="41">
        <v>5000.0</v>
      </c>
      <c r="K2573" s="41">
        <v>1200.0</v>
      </c>
      <c r="L2573" s="41">
        <v>600.0</v>
      </c>
      <c r="M2573" s="41">
        <v>100.0</v>
      </c>
      <c r="N2573" s="40" t="s">
        <v>207</v>
      </c>
      <c r="O2573" s="40" t="s">
        <v>208</v>
      </c>
      <c r="P2573" s="40" t="s">
        <v>209</v>
      </c>
      <c r="Q2573" s="40" t="s">
        <v>8686</v>
      </c>
      <c r="R2573" s="40" t="b">
        <v>0</v>
      </c>
      <c r="S2573" s="40" t="s">
        <v>12879</v>
      </c>
      <c r="T2573" s="40" t="s">
        <v>212</v>
      </c>
      <c r="U2573" s="41">
        <v>0.1</v>
      </c>
      <c r="V2573" s="41">
        <v>0.9</v>
      </c>
      <c r="W2573" s="41">
        <v>0.3</v>
      </c>
      <c r="X2573" s="41">
        <v>0.5</v>
      </c>
      <c r="Y2573" s="40" t="b">
        <v>0</v>
      </c>
      <c r="Z2573" s="40" t="b">
        <v>1</v>
      </c>
      <c r="AA2573" s="40" t="b">
        <v>0</v>
      </c>
      <c r="AB2573" s="40" t="b">
        <v>0</v>
      </c>
      <c r="AC2573" s="41" t="s">
        <v>15845</v>
      </c>
      <c r="AD2573" s="41" t="s">
        <v>15846</v>
      </c>
      <c r="AE2573" s="41">
        <v>782.2908</v>
      </c>
      <c r="AF2573" s="41">
        <v>-4.73139</v>
      </c>
      <c r="AG2573" s="42">
        <v>9.17E41</v>
      </c>
      <c r="AH2573" s="51">
        <v>0.537498</v>
      </c>
      <c r="AI2573" s="40" t="s">
        <v>15847</v>
      </c>
      <c r="AJ2573" s="40" t="s">
        <v>15848</v>
      </c>
      <c r="AK2573" s="41">
        <v>2781.0</v>
      </c>
      <c r="AL2573" s="40" t="s">
        <v>7372</v>
      </c>
      <c r="AM2573" s="40" t="s">
        <v>7285</v>
      </c>
      <c r="AN2573" s="40" t="s">
        <v>5627</v>
      </c>
      <c r="AO2573" s="44"/>
    </row>
    <row r="2574">
      <c r="A2574" s="41">
        <v>77.0</v>
      </c>
      <c r="B2574" s="42">
        <v>1.67E9</v>
      </c>
      <c r="C2574" s="41">
        <v>3356.0</v>
      </c>
      <c r="D2574" s="40" t="s">
        <v>1243</v>
      </c>
      <c r="E2574" s="41">
        <v>140.0</v>
      </c>
      <c r="F2574" s="41">
        <v>35.0</v>
      </c>
      <c r="G2574" s="41">
        <v>70.0</v>
      </c>
      <c r="H2574" s="41">
        <v>-3.07733</v>
      </c>
      <c r="I2574" s="41">
        <v>10000.0</v>
      </c>
      <c r="J2574" s="41">
        <v>5000.0</v>
      </c>
      <c r="K2574" s="41">
        <v>1200.0</v>
      </c>
      <c r="L2574" s="41">
        <v>600.0</v>
      </c>
      <c r="M2574" s="41">
        <v>30.0</v>
      </c>
      <c r="N2574" s="40" t="s">
        <v>207</v>
      </c>
      <c r="O2574" s="40" t="s">
        <v>208</v>
      </c>
      <c r="P2574" s="40" t="s">
        <v>212</v>
      </c>
      <c r="Q2574" s="40" t="s">
        <v>8686</v>
      </c>
      <c r="R2574" s="40" t="b">
        <v>0</v>
      </c>
      <c r="S2574" s="40" t="s">
        <v>211</v>
      </c>
      <c r="T2574" s="40" t="s">
        <v>212</v>
      </c>
      <c r="U2574" s="41">
        <v>0.1</v>
      </c>
      <c r="V2574" s="41">
        <v>0.9</v>
      </c>
      <c r="W2574" s="41">
        <v>0.2</v>
      </c>
      <c r="X2574" s="41">
        <v>0.6</v>
      </c>
      <c r="Y2574" s="40" t="b">
        <v>0</v>
      </c>
      <c r="Z2574" s="40" t="b">
        <v>1</v>
      </c>
      <c r="AA2574" s="40" t="b">
        <v>0</v>
      </c>
      <c r="AB2574" s="40" t="b">
        <v>0</v>
      </c>
      <c r="AC2574" s="41" t="s">
        <v>15849</v>
      </c>
      <c r="AD2574" s="41" t="s">
        <v>15850</v>
      </c>
      <c r="AE2574" s="41">
        <v>793.2797</v>
      </c>
      <c r="AF2574" s="41">
        <v>-4.73147</v>
      </c>
      <c r="AG2574" s="42">
        <v>1.04E42</v>
      </c>
      <c r="AH2574" s="51">
        <v>0.537527</v>
      </c>
      <c r="AI2574" s="40" t="s">
        <v>15851</v>
      </c>
      <c r="AJ2574" s="45">
        <v>1.03917747622731E257</v>
      </c>
      <c r="AK2574" s="41">
        <v>3219.0</v>
      </c>
      <c r="AL2574" s="40" t="s">
        <v>7372</v>
      </c>
      <c r="AM2574" s="40" t="s">
        <v>7285</v>
      </c>
      <c r="AN2574" s="40" t="s">
        <v>5643</v>
      </c>
      <c r="AO2574" s="44"/>
    </row>
    <row r="2575">
      <c r="A2575" s="41">
        <v>48.0</v>
      </c>
      <c r="B2575" s="42">
        <v>1.67E9</v>
      </c>
      <c r="C2575" s="42">
        <v>3356.0</v>
      </c>
      <c r="D2575" s="40" t="s">
        <v>1243</v>
      </c>
      <c r="E2575" s="41">
        <v>140.0</v>
      </c>
      <c r="F2575" s="41">
        <v>35.0</v>
      </c>
      <c r="G2575" s="41">
        <v>70.0</v>
      </c>
      <c r="H2575" s="41">
        <v>-3.07733</v>
      </c>
      <c r="I2575" s="41">
        <v>10000.0</v>
      </c>
      <c r="J2575" s="41">
        <v>5000.0</v>
      </c>
      <c r="K2575" s="41">
        <v>1200.0</v>
      </c>
      <c r="L2575" s="41">
        <v>600.0</v>
      </c>
      <c r="M2575" s="41">
        <v>30.0</v>
      </c>
      <c r="N2575" s="40" t="s">
        <v>207</v>
      </c>
      <c r="O2575" s="40" t="s">
        <v>208</v>
      </c>
      <c r="P2575" s="40" t="s">
        <v>7305</v>
      </c>
      <c r="Q2575" s="40" t="s">
        <v>8686</v>
      </c>
      <c r="R2575" s="40" t="b">
        <v>0</v>
      </c>
      <c r="S2575" s="40" t="s">
        <v>12879</v>
      </c>
      <c r="T2575" s="40" t="s">
        <v>212</v>
      </c>
      <c r="U2575" s="41">
        <v>0.1</v>
      </c>
      <c r="V2575" s="41">
        <v>0.9</v>
      </c>
      <c r="W2575" s="41">
        <v>0.2</v>
      </c>
      <c r="X2575" s="41">
        <v>0.4</v>
      </c>
      <c r="Y2575" s="40" t="b">
        <v>0</v>
      </c>
      <c r="Z2575" s="40" t="b">
        <v>1</v>
      </c>
      <c r="AA2575" s="40" t="b">
        <v>0</v>
      </c>
      <c r="AB2575" s="40" t="b">
        <v>0</v>
      </c>
      <c r="AC2575" s="41" t="s">
        <v>15852</v>
      </c>
      <c r="AD2575" s="41" t="s">
        <v>15853</v>
      </c>
      <c r="AE2575" s="41">
        <v>893.0555</v>
      </c>
      <c r="AF2575" s="41">
        <v>-4.73786</v>
      </c>
      <c r="AG2575" s="42">
        <v>1.0E42</v>
      </c>
      <c r="AH2575" s="51">
        <v>0.539603</v>
      </c>
      <c r="AI2575" s="45" t="s">
        <v>15854</v>
      </c>
      <c r="AJ2575" s="45">
        <v>1.00136283575593E257</v>
      </c>
      <c r="AK2575" s="41">
        <v>4850.0</v>
      </c>
      <c r="AL2575" s="40" t="s">
        <v>7372</v>
      </c>
      <c r="AM2575" s="40" t="s">
        <v>7285</v>
      </c>
      <c r="AN2575" s="40" t="s">
        <v>5643</v>
      </c>
      <c r="AO2575" s="44"/>
    </row>
    <row r="2576">
      <c r="A2576" s="41">
        <v>43.0</v>
      </c>
      <c r="B2576" s="42">
        <v>1.67E9</v>
      </c>
      <c r="C2576" s="42">
        <v>3356.0</v>
      </c>
      <c r="D2576" s="40" t="s">
        <v>1243</v>
      </c>
      <c r="E2576" s="41">
        <v>140.0</v>
      </c>
      <c r="F2576" s="41">
        <v>35.0</v>
      </c>
      <c r="G2576" s="41">
        <v>70.0</v>
      </c>
      <c r="H2576" s="41">
        <v>-3.07733</v>
      </c>
      <c r="I2576" s="41">
        <v>10000.0</v>
      </c>
      <c r="J2576" s="41">
        <v>5000.0</v>
      </c>
      <c r="K2576" s="41">
        <v>1200.0</v>
      </c>
      <c r="L2576" s="41">
        <v>600.0</v>
      </c>
      <c r="M2576" s="41">
        <v>30.0</v>
      </c>
      <c r="N2576" s="40" t="s">
        <v>207</v>
      </c>
      <c r="O2576" s="40" t="s">
        <v>1371</v>
      </c>
      <c r="P2576" s="40" t="s">
        <v>7305</v>
      </c>
      <c r="Q2576" s="40" t="s">
        <v>8686</v>
      </c>
      <c r="R2576" s="40" t="b">
        <v>0</v>
      </c>
      <c r="S2576" s="40" t="s">
        <v>211</v>
      </c>
      <c r="T2576" s="40" t="s">
        <v>212</v>
      </c>
      <c r="U2576" s="41">
        <v>0.1</v>
      </c>
      <c r="V2576" s="41">
        <v>0.9</v>
      </c>
      <c r="W2576" s="41">
        <v>0.3</v>
      </c>
      <c r="X2576" s="41">
        <v>0.5</v>
      </c>
      <c r="Y2576" s="40" t="b">
        <v>0</v>
      </c>
      <c r="Z2576" s="40" t="b">
        <v>1</v>
      </c>
      <c r="AA2576" s="40" t="b">
        <v>0</v>
      </c>
      <c r="AB2576" s="40" t="b">
        <v>0</v>
      </c>
      <c r="AC2576" s="41" t="s">
        <v>15855</v>
      </c>
      <c r="AD2576" s="41" t="s">
        <v>15856</v>
      </c>
      <c r="AE2576" s="41">
        <v>1201.998</v>
      </c>
      <c r="AF2576" s="41">
        <v>-4.73834</v>
      </c>
      <c r="AG2576" s="42">
        <v>8.84E41</v>
      </c>
      <c r="AH2576" s="51">
        <v>0.539758</v>
      </c>
      <c r="AI2576" s="45" t="s">
        <v>15857</v>
      </c>
      <c r="AJ2576" s="40" t="s">
        <v>15858</v>
      </c>
      <c r="AK2576" s="41">
        <v>5740.0</v>
      </c>
      <c r="AL2576" s="40" t="s">
        <v>2224</v>
      </c>
      <c r="AM2576" s="40" t="s">
        <v>7285</v>
      </c>
      <c r="AN2576" s="40" t="s">
        <v>5643</v>
      </c>
      <c r="AO2576" s="44"/>
    </row>
    <row r="2577">
      <c r="A2577" s="41">
        <v>195.0</v>
      </c>
      <c r="B2577" s="42">
        <v>1.67E9</v>
      </c>
      <c r="C2577" s="42">
        <v>3356.0</v>
      </c>
      <c r="D2577" s="40" t="s">
        <v>1243</v>
      </c>
      <c r="E2577" s="41">
        <v>140.0</v>
      </c>
      <c r="F2577" s="41">
        <v>35.0</v>
      </c>
      <c r="G2577" s="41">
        <v>70.0</v>
      </c>
      <c r="H2577" s="41">
        <v>-3.07733</v>
      </c>
      <c r="I2577" s="41">
        <v>10000.0</v>
      </c>
      <c r="J2577" s="41">
        <v>5000.0</v>
      </c>
      <c r="K2577" s="41">
        <v>1200.0</v>
      </c>
      <c r="L2577" s="41">
        <v>600.0</v>
      </c>
      <c r="M2577" s="41">
        <v>100.0</v>
      </c>
      <c r="N2577" s="40" t="s">
        <v>207</v>
      </c>
      <c r="O2577" s="40" t="s">
        <v>1371</v>
      </c>
      <c r="P2577" s="40" t="s">
        <v>209</v>
      </c>
      <c r="Q2577" s="40" t="s">
        <v>8686</v>
      </c>
      <c r="R2577" s="40" t="b">
        <v>0</v>
      </c>
      <c r="S2577" s="40" t="s">
        <v>12879</v>
      </c>
      <c r="T2577" s="40" t="s">
        <v>212</v>
      </c>
      <c r="U2577" s="41">
        <v>0.1</v>
      </c>
      <c r="V2577" s="41">
        <v>0.9</v>
      </c>
      <c r="W2577" s="41">
        <v>0.3</v>
      </c>
      <c r="X2577" s="41">
        <v>0.4</v>
      </c>
      <c r="Y2577" s="40" t="b">
        <v>0</v>
      </c>
      <c r="Z2577" s="40" t="b">
        <v>1</v>
      </c>
      <c r="AA2577" s="40" t="b">
        <v>0</v>
      </c>
      <c r="AB2577" s="40" t="b">
        <v>0</v>
      </c>
      <c r="AC2577" s="41" t="s">
        <v>15859</v>
      </c>
      <c r="AD2577" s="41" t="s">
        <v>15860</v>
      </c>
      <c r="AE2577" s="41">
        <v>1114.936</v>
      </c>
      <c r="AF2577" s="41">
        <v>-4.74074</v>
      </c>
      <c r="AG2577" s="42">
        <v>1.34E42</v>
      </c>
      <c r="AH2577" s="51">
        <v>0.540538</v>
      </c>
      <c r="AI2577" s="45" t="s">
        <v>15861</v>
      </c>
      <c r="AJ2577" s="40" t="s">
        <v>15862</v>
      </c>
      <c r="AK2577" s="41">
        <v>1929.0</v>
      </c>
      <c r="AL2577" s="40" t="s">
        <v>7372</v>
      </c>
      <c r="AM2577" s="40" t="s">
        <v>7285</v>
      </c>
      <c r="AN2577" s="40" t="s">
        <v>5643</v>
      </c>
      <c r="AO2577" s="44"/>
    </row>
    <row r="2578">
      <c r="A2578" s="41">
        <v>62.0</v>
      </c>
      <c r="B2578" s="42">
        <v>1.67E9</v>
      </c>
      <c r="C2578" s="42">
        <v>3356.0</v>
      </c>
      <c r="D2578" s="40" t="s">
        <v>1243</v>
      </c>
      <c r="E2578" s="41">
        <v>140.0</v>
      </c>
      <c r="F2578" s="41">
        <v>35.0</v>
      </c>
      <c r="G2578" s="41">
        <v>70.0</v>
      </c>
      <c r="H2578" s="41">
        <v>-3.07733</v>
      </c>
      <c r="I2578" s="41">
        <v>10000.0</v>
      </c>
      <c r="J2578" s="41">
        <v>5000.0</v>
      </c>
      <c r="K2578" s="41">
        <v>1200.0</v>
      </c>
      <c r="L2578" s="41">
        <v>600.0</v>
      </c>
      <c r="M2578" s="41">
        <v>30.0</v>
      </c>
      <c r="N2578" s="40" t="s">
        <v>207</v>
      </c>
      <c r="O2578" s="40" t="s">
        <v>1371</v>
      </c>
      <c r="P2578" s="40" t="s">
        <v>1372</v>
      </c>
      <c r="Q2578" s="40" t="s">
        <v>8686</v>
      </c>
      <c r="R2578" s="40" t="b">
        <v>0</v>
      </c>
      <c r="S2578" s="40" t="s">
        <v>211</v>
      </c>
      <c r="T2578" s="40" t="s">
        <v>212</v>
      </c>
      <c r="U2578" s="41">
        <v>0.1</v>
      </c>
      <c r="V2578" s="41">
        <v>0.9</v>
      </c>
      <c r="W2578" s="41">
        <v>0.3</v>
      </c>
      <c r="X2578" s="41">
        <v>0.6</v>
      </c>
      <c r="Y2578" s="40" t="b">
        <v>0</v>
      </c>
      <c r="Z2578" s="40" t="b">
        <v>1</v>
      </c>
      <c r="AA2578" s="40" t="b">
        <v>0</v>
      </c>
      <c r="AB2578" s="40" t="b">
        <v>0</v>
      </c>
      <c r="AC2578" s="41" t="s">
        <v>15863</v>
      </c>
      <c r="AD2578" s="41" t="s">
        <v>15864</v>
      </c>
      <c r="AE2578" s="41">
        <v>1203.512</v>
      </c>
      <c r="AF2578" s="41">
        <v>-4.74368</v>
      </c>
      <c r="AG2578" s="42">
        <v>1.38E42</v>
      </c>
      <c r="AH2578" s="51">
        <v>0.541495</v>
      </c>
      <c r="AI2578" s="45" t="s">
        <v>15865</v>
      </c>
      <c r="AJ2578" s="40" t="s">
        <v>15866</v>
      </c>
      <c r="AK2578" s="41">
        <v>4906.0</v>
      </c>
      <c r="AL2578" s="40" t="s">
        <v>2224</v>
      </c>
      <c r="AM2578" s="40" t="s">
        <v>7285</v>
      </c>
      <c r="AN2578" s="40" t="s">
        <v>5643</v>
      </c>
      <c r="AO2578" s="44"/>
    </row>
    <row r="2579">
      <c r="A2579" s="41">
        <v>260.0</v>
      </c>
      <c r="B2579" s="42">
        <v>1.67E9</v>
      </c>
      <c r="C2579" s="41">
        <v>3356.0</v>
      </c>
      <c r="D2579" s="40" t="s">
        <v>1243</v>
      </c>
      <c r="E2579" s="41">
        <v>140.0</v>
      </c>
      <c r="F2579" s="41">
        <v>35.0</v>
      </c>
      <c r="G2579" s="41">
        <v>70.0</v>
      </c>
      <c r="H2579" s="41">
        <v>-3.07733</v>
      </c>
      <c r="I2579" s="41">
        <v>10000.0</v>
      </c>
      <c r="J2579" s="41">
        <v>5000.0</v>
      </c>
      <c r="K2579" s="41">
        <v>1200.0</v>
      </c>
      <c r="L2579" s="41">
        <v>600.0</v>
      </c>
      <c r="M2579" s="41">
        <v>100.0</v>
      </c>
      <c r="N2579" s="40" t="s">
        <v>207</v>
      </c>
      <c r="O2579" s="40" t="s">
        <v>208</v>
      </c>
      <c r="P2579" s="40" t="s">
        <v>212</v>
      </c>
      <c r="Q2579" s="40" t="s">
        <v>8686</v>
      </c>
      <c r="R2579" s="40" t="b">
        <v>0</v>
      </c>
      <c r="S2579" s="40" t="s">
        <v>211</v>
      </c>
      <c r="T2579" s="40" t="s">
        <v>212</v>
      </c>
      <c r="U2579" s="41">
        <v>0.1</v>
      </c>
      <c r="V2579" s="41">
        <v>0.9</v>
      </c>
      <c r="W2579" s="41">
        <v>0.3</v>
      </c>
      <c r="X2579" s="41">
        <v>0.6</v>
      </c>
      <c r="Y2579" s="40" t="b">
        <v>0</v>
      </c>
      <c r="Z2579" s="40" t="b">
        <v>1</v>
      </c>
      <c r="AA2579" s="40" t="b">
        <v>0</v>
      </c>
      <c r="AB2579" s="40" t="b">
        <v>0</v>
      </c>
      <c r="AC2579" s="41" t="s">
        <v>15867</v>
      </c>
      <c r="AD2579" s="41" t="s">
        <v>15868</v>
      </c>
      <c r="AE2579" s="41">
        <v>647.6303</v>
      </c>
      <c r="AF2579" s="41">
        <v>-4.74882</v>
      </c>
      <c r="AG2579" s="42">
        <v>1.39E42</v>
      </c>
      <c r="AH2579" s="51">
        <v>0.543165</v>
      </c>
      <c r="AI2579" s="40" t="s">
        <v>15869</v>
      </c>
      <c r="AJ2579" s="40" t="s">
        <v>15870</v>
      </c>
      <c r="AK2579" s="41">
        <v>2051.0</v>
      </c>
      <c r="AL2579" s="40" t="s">
        <v>7372</v>
      </c>
      <c r="AM2579" s="40" t="s">
        <v>7285</v>
      </c>
      <c r="AN2579" s="40" t="s">
        <v>5627</v>
      </c>
      <c r="AO2579" s="44"/>
    </row>
    <row r="2580">
      <c r="A2580" s="41">
        <v>9.0</v>
      </c>
      <c r="B2580" s="42">
        <v>1.67E9</v>
      </c>
      <c r="C2580" s="42">
        <v>3356.0</v>
      </c>
      <c r="D2580" s="40" t="s">
        <v>1243</v>
      </c>
      <c r="E2580" s="41">
        <v>140.0</v>
      </c>
      <c r="F2580" s="41">
        <v>35.0</v>
      </c>
      <c r="G2580" s="41">
        <v>70.0</v>
      </c>
      <c r="H2580" s="41">
        <v>-3.07733</v>
      </c>
      <c r="I2580" s="41">
        <v>10000.0</v>
      </c>
      <c r="J2580" s="41">
        <v>5000.0</v>
      </c>
      <c r="K2580" s="41">
        <v>1200.0</v>
      </c>
      <c r="L2580" s="41">
        <v>600.0</v>
      </c>
      <c r="M2580" s="41">
        <v>30.0</v>
      </c>
      <c r="N2580" s="40" t="s">
        <v>207</v>
      </c>
      <c r="O2580" s="40" t="s">
        <v>1371</v>
      </c>
      <c r="P2580" s="40" t="s">
        <v>209</v>
      </c>
      <c r="Q2580" s="40" t="s">
        <v>8686</v>
      </c>
      <c r="R2580" s="40" t="b">
        <v>0</v>
      </c>
      <c r="S2580" s="40" t="s">
        <v>12879</v>
      </c>
      <c r="T2580" s="40" t="s">
        <v>212</v>
      </c>
      <c r="U2580" s="41">
        <v>0.1</v>
      </c>
      <c r="V2580" s="41">
        <v>0.9</v>
      </c>
      <c r="W2580" s="41">
        <v>0.1</v>
      </c>
      <c r="X2580" s="41">
        <v>0.4</v>
      </c>
      <c r="Y2580" s="40" t="b">
        <v>0</v>
      </c>
      <c r="Z2580" s="40" t="b">
        <v>1</v>
      </c>
      <c r="AA2580" s="40" t="b">
        <v>0</v>
      </c>
      <c r="AB2580" s="40" t="b">
        <v>0</v>
      </c>
      <c r="AC2580" s="41" t="s">
        <v>15871</v>
      </c>
      <c r="AD2580" s="41" t="s">
        <v>15872</v>
      </c>
      <c r="AE2580" s="41">
        <v>903.6845</v>
      </c>
      <c r="AF2580" s="41">
        <v>-4.75214</v>
      </c>
      <c r="AG2580" s="42">
        <v>1.21E42</v>
      </c>
      <c r="AH2580" s="51">
        <v>0.544243</v>
      </c>
      <c r="AI2580" s="45" t="s">
        <v>15873</v>
      </c>
      <c r="AJ2580" s="44" t="s">
        <v>397</v>
      </c>
      <c r="AK2580" s="41">
        <v>4983.0</v>
      </c>
      <c r="AL2580" s="40" t="s">
        <v>7372</v>
      </c>
      <c r="AM2580" s="40" t="s">
        <v>7285</v>
      </c>
      <c r="AN2580" s="40" t="s">
        <v>5643</v>
      </c>
      <c r="AO2580" s="44"/>
    </row>
    <row r="2581">
      <c r="A2581" s="41">
        <v>164.0</v>
      </c>
      <c r="B2581" s="42">
        <v>1.67E9</v>
      </c>
      <c r="C2581" s="41">
        <v>3356.0</v>
      </c>
      <c r="D2581" s="40" t="s">
        <v>1243</v>
      </c>
      <c r="E2581" s="41">
        <v>140.0</v>
      </c>
      <c r="F2581" s="41">
        <v>35.0</v>
      </c>
      <c r="G2581" s="41">
        <v>70.0</v>
      </c>
      <c r="H2581" s="41">
        <v>-3.07733</v>
      </c>
      <c r="I2581" s="41">
        <v>10000.0</v>
      </c>
      <c r="J2581" s="41">
        <v>5000.0</v>
      </c>
      <c r="K2581" s="41">
        <v>1200.0</v>
      </c>
      <c r="L2581" s="41">
        <v>600.0</v>
      </c>
      <c r="M2581" s="41">
        <v>50.0</v>
      </c>
      <c r="N2581" s="40" t="s">
        <v>207</v>
      </c>
      <c r="O2581" s="40" t="s">
        <v>208</v>
      </c>
      <c r="P2581" s="40" t="s">
        <v>212</v>
      </c>
      <c r="Q2581" s="40" t="s">
        <v>8686</v>
      </c>
      <c r="R2581" s="40" t="b">
        <v>0</v>
      </c>
      <c r="S2581" s="40" t="s">
        <v>211</v>
      </c>
      <c r="T2581" s="40" t="s">
        <v>212</v>
      </c>
      <c r="U2581" s="41">
        <v>0.1</v>
      </c>
      <c r="V2581" s="41">
        <v>0.9</v>
      </c>
      <c r="W2581" s="41">
        <v>0.1</v>
      </c>
      <c r="X2581" s="41">
        <v>0.6</v>
      </c>
      <c r="Y2581" s="40" t="b">
        <v>0</v>
      </c>
      <c r="Z2581" s="40" t="b">
        <v>1</v>
      </c>
      <c r="AA2581" s="40" t="b">
        <v>0</v>
      </c>
      <c r="AB2581" s="40" t="b">
        <v>0</v>
      </c>
      <c r="AC2581" s="41" t="s">
        <v>15874</v>
      </c>
      <c r="AD2581" s="41" t="s">
        <v>15875</v>
      </c>
      <c r="AE2581" s="41">
        <v>1201.109</v>
      </c>
      <c r="AF2581" s="41">
        <v>-4.75336</v>
      </c>
      <c r="AG2581" s="42">
        <v>1.04E42</v>
      </c>
      <c r="AH2581" s="51">
        <v>0.544638</v>
      </c>
      <c r="AI2581" s="40" t="s">
        <v>15876</v>
      </c>
      <c r="AJ2581" s="44" t="s">
        <v>397</v>
      </c>
      <c r="AK2581" s="41">
        <v>7910.0</v>
      </c>
      <c r="AL2581" s="40" t="s">
        <v>2224</v>
      </c>
      <c r="AM2581" s="40" t="s">
        <v>7285</v>
      </c>
      <c r="AN2581" s="40" t="s">
        <v>5627</v>
      </c>
      <c r="AO2581" s="44"/>
    </row>
    <row r="2582">
      <c r="A2582" s="41">
        <v>110.0</v>
      </c>
      <c r="B2582" s="42">
        <v>1.67E9</v>
      </c>
      <c r="C2582" s="42">
        <v>3356.0</v>
      </c>
      <c r="D2582" s="40" t="s">
        <v>1243</v>
      </c>
      <c r="E2582" s="41">
        <v>140.0</v>
      </c>
      <c r="F2582" s="41">
        <v>35.0</v>
      </c>
      <c r="G2582" s="41">
        <v>70.0</v>
      </c>
      <c r="H2582" s="41">
        <v>-3.07733</v>
      </c>
      <c r="I2582" s="41">
        <v>10000.0</v>
      </c>
      <c r="J2582" s="41">
        <v>5000.0</v>
      </c>
      <c r="K2582" s="41">
        <v>1200.0</v>
      </c>
      <c r="L2582" s="41">
        <v>600.0</v>
      </c>
      <c r="M2582" s="41">
        <v>50.0</v>
      </c>
      <c r="N2582" s="40" t="s">
        <v>207</v>
      </c>
      <c r="O2582" s="40" t="s">
        <v>1371</v>
      </c>
      <c r="P2582" s="40" t="s">
        <v>7310</v>
      </c>
      <c r="Q2582" s="40" t="s">
        <v>8686</v>
      </c>
      <c r="R2582" s="40" t="b">
        <v>0</v>
      </c>
      <c r="S2582" s="40" t="s">
        <v>211</v>
      </c>
      <c r="T2582" s="40" t="s">
        <v>212</v>
      </c>
      <c r="U2582" s="41">
        <v>0.1</v>
      </c>
      <c r="V2582" s="41">
        <v>0.9</v>
      </c>
      <c r="W2582" s="41">
        <v>0.1</v>
      </c>
      <c r="X2582" s="41">
        <v>0.6</v>
      </c>
      <c r="Y2582" s="40" t="b">
        <v>0</v>
      </c>
      <c r="Z2582" s="40" t="b">
        <v>1</v>
      </c>
      <c r="AA2582" s="40" t="b">
        <v>0</v>
      </c>
      <c r="AB2582" s="40" t="b">
        <v>0</v>
      </c>
      <c r="AC2582" s="41" t="s">
        <v>15877</v>
      </c>
      <c r="AD2582" s="41" t="s">
        <v>15878</v>
      </c>
      <c r="AE2582" s="41">
        <v>1155.014</v>
      </c>
      <c r="AF2582" s="41">
        <v>-4.75932</v>
      </c>
      <c r="AG2582" s="42">
        <v>1.04E42</v>
      </c>
      <c r="AH2582" s="51">
        <v>0.546576</v>
      </c>
      <c r="AI2582" s="45" t="s">
        <v>15879</v>
      </c>
      <c r="AJ2582" s="44" t="s">
        <v>397</v>
      </c>
      <c r="AK2582" s="41">
        <v>2125.0</v>
      </c>
      <c r="AL2582" s="40" t="s">
        <v>7372</v>
      </c>
      <c r="AM2582" s="40" t="s">
        <v>7285</v>
      </c>
      <c r="AN2582" s="40" t="s">
        <v>5643</v>
      </c>
      <c r="AO2582" s="44"/>
    </row>
    <row r="2583">
      <c r="A2583" s="41">
        <v>121.0</v>
      </c>
      <c r="B2583" s="42">
        <v>1.67E9</v>
      </c>
      <c r="C2583" s="41">
        <v>3356.0</v>
      </c>
      <c r="D2583" s="40" t="s">
        <v>1243</v>
      </c>
      <c r="E2583" s="41">
        <v>140.0</v>
      </c>
      <c r="F2583" s="41">
        <v>35.0</v>
      </c>
      <c r="G2583" s="41">
        <v>70.0</v>
      </c>
      <c r="H2583" s="41">
        <v>-3.07733</v>
      </c>
      <c r="I2583" s="41">
        <v>10000.0</v>
      </c>
      <c r="J2583" s="41">
        <v>5000.0</v>
      </c>
      <c r="K2583" s="41">
        <v>1200.0</v>
      </c>
      <c r="L2583" s="41">
        <v>600.0</v>
      </c>
      <c r="M2583" s="41">
        <v>50.0</v>
      </c>
      <c r="N2583" s="40" t="s">
        <v>207</v>
      </c>
      <c r="O2583" s="40" t="s">
        <v>208</v>
      </c>
      <c r="P2583" s="40" t="s">
        <v>7310</v>
      </c>
      <c r="Q2583" s="40" t="s">
        <v>8686</v>
      </c>
      <c r="R2583" s="40" t="b">
        <v>0</v>
      </c>
      <c r="S2583" s="40" t="s">
        <v>12879</v>
      </c>
      <c r="T2583" s="40" t="s">
        <v>212</v>
      </c>
      <c r="U2583" s="41">
        <v>0.1</v>
      </c>
      <c r="V2583" s="41">
        <v>0.9</v>
      </c>
      <c r="W2583" s="41">
        <v>0.2</v>
      </c>
      <c r="X2583" s="41">
        <v>0.5</v>
      </c>
      <c r="Y2583" s="40" t="b">
        <v>0</v>
      </c>
      <c r="Z2583" s="40" t="b">
        <v>1</v>
      </c>
      <c r="AA2583" s="40" t="b">
        <v>0</v>
      </c>
      <c r="AB2583" s="40" t="b">
        <v>0</v>
      </c>
      <c r="AC2583" s="41" t="s">
        <v>15880</v>
      </c>
      <c r="AD2583" s="41" t="s">
        <v>15881</v>
      </c>
      <c r="AE2583" s="41">
        <v>1073.632</v>
      </c>
      <c r="AF2583" s="41">
        <v>-4.75943</v>
      </c>
      <c r="AG2583" s="42">
        <v>4.62E41</v>
      </c>
      <c r="AH2583" s="51">
        <v>0.546611</v>
      </c>
      <c r="AI2583" s="40" t="s">
        <v>15882</v>
      </c>
      <c r="AJ2583" s="40" t="s">
        <v>15883</v>
      </c>
      <c r="AK2583" s="41">
        <v>2236.0</v>
      </c>
      <c r="AL2583" s="40" t="s">
        <v>7372</v>
      </c>
      <c r="AM2583" s="40" t="s">
        <v>7285</v>
      </c>
      <c r="AN2583" s="40" t="s">
        <v>5643</v>
      </c>
      <c r="AO2583" s="44"/>
    </row>
    <row r="2584">
      <c r="A2584" s="41">
        <v>25.0</v>
      </c>
      <c r="B2584" s="42">
        <v>1.67E9</v>
      </c>
      <c r="C2584" s="42">
        <v>3356.0</v>
      </c>
      <c r="D2584" s="40" t="s">
        <v>1243</v>
      </c>
      <c r="E2584" s="41">
        <v>140.0</v>
      </c>
      <c r="F2584" s="41">
        <v>35.0</v>
      </c>
      <c r="G2584" s="41">
        <v>70.0</v>
      </c>
      <c r="H2584" s="41">
        <v>-3.07733</v>
      </c>
      <c r="I2584" s="41">
        <v>10000.0</v>
      </c>
      <c r="J2584" s="41">
        <v>5000.0</v>
      </c>
      <c r="K2584" s="41">
        <v>1200.0</v>
      </c>
      <c r="L2584" s="41">
        <v>600.0</v>
      </c>
      <c r="M2584" s="41">
        <v>30.0</v>
      </c>
      <c r="N2584" s="40" t="s">
        <v>207</v>
      </c>
      <c r="O2584" s="40" t="s">
        <v>1371</v>
      </c>
      <c r="P2584" s="40" t="s">
        <v>7310</v>
      </c>
      <c r="Q2584" s="40" t="s">
        <v>8686</v>
      </c>
      <c r="R2584" s="40" t="b">
        <v>0</v>
      </c>
      <c r="S2584" s="40" t="s">
        <v>211</v>
      </c>
      <c r="T2584" s="40" t="s">
        <v>212</v>
      </c>
      <c r="U2584" s="41">
        <v>0.1</v>
      </c>
      <c r="V2584" s="41">
        <v>0.9</v>
      </c>
      <c r="W2584" s="41">
        <v>0.3</v>
      </c>
      <c r="X2584" s="41">
        <v>0.5</v>
      </c>
      <c r="Y2584" s="40" t="b">
        <v>0</v>
      </c>
      <c r="Z2584" s="40" t="b">
        <v>1</v>
      </c>
      <c r="AA2584" s="40" t="b">
        <v>0</v>
      </c>
      <c r="AB2584" s="40" t="b">
        <v>0</v>
      </c>
      <c r="AC2584" s="41" t="s">
        <v>15884</v>
      </c>
      <c r="AD2584" s="41" t="s">
        <v>15885</v>
      </c>
      <c r="AE2584" s="41">
        <v>724.1154</v>
      </c>
      <c r="AF2584" s="41">
        <v>-4.75955</v>
      </c>
      <c r="AG2584" s="42">
        <v>1.17E42</v>
      </c>
      <c r="AH2584" s="51">
        <v>0.546651</v>
      </c>
      <c r="AI2584" s="45" t="s">
        <v>15886</v>
      </c>
      <c r="AJ2584" s="40" t="s">
        <v>15887</v>
      </c>
      <c r="AK2584" s="41">
        <v>2549.0</v>
      </c>
      <c r="AL2584" s="40" t="s">
        <v>7372</v>
      </c>
      <c r="AM2584" s="40" t="s">
        <v>7285</v>
      </c>
      <c r="AN2584" s="40" t="s">
        <v>5643</v>
      </c>
      <c r="AO2584" s="44"/>
    </row>
    <row r="2585">
      <c r="A2585" s="41">
        <v>81.0</v>
      </c>
      <c r="B2585" s="42">
        <v>1.67E9</v>
      </c>
      <c r="C2585" s="41">
        <v>3356.0</v>
      </c>
      <c r="D2585" s="40" t="s">
        <v>1243</v>
      </c>
      <c r="E2585" s="41">
        <v>140.0</v>
      </c>
      <c r="F2585" s="41">
        <v>35.0</v>
      </c>
      <c r="G2585" s="41">
        <v>70.0</v>
      </c>
      <c r="H2585" s="41">
        <v>-3.07733</v>
      </c>
      <c r="I2585" s="41">
        <v>10000.0</v>
      </c>
      <c r="J2585" s="41">
        <v>5000.0</v>
      </c>
      <c r="K2585" s="41">
        <v>1200.0</v>
      </c>
      <c r="L2585" s="41">
        <v>600.0</v>
      </c>
      <c r="M2585" s="41">
        <v>30.0</v>
      </c>
      <c r="N2585" s="40" t="s">
        <v>207</v>
      </c>
      <c r="O2585" s="40" t="s">
        <v>208</v>
      </c>
      <c r="P2585" s="40" t="s">
        <v>212</v>
      </c>
      <c r="Q2585" s="40" t="s">
        <v>8686</v>
      </c>
      <c r="R2585" s="40" t="b">
        <v>0</v>
      </c>
      <c r="S2585" s="40" t="s">
        <v>12879</v>
      </c>
      <c r="T2585" s="40" t="s">
        <v>212</v>
      </c>
      <c r="U2585" s="41">
        <v>0.1</v>
      </c>
      <c r="V2585" s="41">
        <v>0.9</v>
      </c>
      <c r="W2585" s="41">
        <v>0.1</v>
      </c>
      <c r="X2585" s="41">
        <v>0.4</v>
      </c>
      <c r="Y2585" s="40" t="b">
        <v>0</v>
      </c>
      <c r="Z2585" s="40" t="b">
        <v>1</v>
      </c>
      <c r="AA2585" s="40" t="b">
        <v>0</v>
      </c>
      <c r="AB2585" s="40" t="b">
        <v>0</v>
      </c>
      <c r="AC2585" s="41" t="s">
        <v>15888</v>
      </c>
      <c r="AD2585" s="41" t="s">
        <v>15889</v>
      </c>
      <c r="AE2585" s="41">
        <v>1202.421</v>
      </c>
      <c r="AF2585" s="41">
        <v>-4.7596</v>
      </c>
      <c r="AG2585" s="42">
        <v>5.92E41</v>
      </c>
      <c r="AH2585" s="51">
        <v>0.546667</v>
      </c>
      <c r="AI2585" s="40" t="s">
        <v>15890</v>
      </c>
      <c r="AJ2585" s="44" t="s">
        <v>397</v>
      </c>
      <c r="AK2585" s="41">
        <v>6814.0</v>
      </c>
      <c r="AL2585" s="40" t="s">
        <v>2224</v>
      </c>
      <c r="AM2585" s="40" t="s">
        <v>7285</v>
      </c>
      <c r="AN2585" s="40" t="s">
        <v>5643</v>
      </c>
      <c r="AO2585" s="44"/>
    </row>
    <row r="2586">
      <c r="A2586" s="41">
        <v>187.0</v>
      </c>
      <c r="B2586" s="42">
        <v>1.67E9</v>
      </c>
      <c r="C2586" s="42">
        <v>3356.0</v>
      </c>
      <c r="D2586" s="40" t="s">
        <v>1243</v>
      </c>
      <c r="E2586" s="41">
        <v>140.0</v>
      </c>
      <c r="F2586" s="41">
        <v>35.0</v>
      </c>
      <c r="G2586" s="41">
        <v>70.0</v>
      </c>
      <c r="H2586" s="41">
        <v>-3.07733</v>
      </c>
      <c r="I2586" s="41">
        <v>10000.0</v>
      </c>
      <c r="J2586" s="41">
        <v>5000.0</v>
      </c>
      <c r="K2586" s="41">
        <v>1200.0</v>
      </c>
      <c r="L2586" s="41">
        <v>600.0</v>
      </c>
      <c r="M2586" s="41">
        <v>100.0</v>
      </c>
      <c r="N2586" s="40" t="s">
        <v>207</v>
      </c>
      <c r="O2586" s="40" t="s">
        <v>1371</v>
      </c>
      <c r="P2586" s="40" t="s">
        <v>209</v>
      </c>
      <c r="Q2586" s="40" t="s">
        <v>8686</v>
      </c>
      <c r="R2586" s="40" t="b">
        <v>0</v>
      </c>
      <c r="S2586" s="40" t="s">
        <v>211</v>
      </c>
      <c r="T2586" s="40" t="s">
        <v>212</v>
      </c>
      <c r="U2586" s="41">
        <v>0.1</v>
      </c>
      <c r="V2586" s="41">
        <v>0.9</v>
      </c>
      <c r="W2586" s="41">
        <v>0.3</v>
      </c>
      <c r="X2586" s="41">
        <v>0.5</v>
      </c>
      <c r="Y2586" s="40" t="b">
        <v>0</v>
      </c>
      <c r="Z2586" s="40" t="b">
        <v>1</v>
      </c>
      <c r="AA2586" s="40" t="b">
        <v>0</v>
      </c>
      <c r="AB2586" s="40" t="b">
        <v>0</v>
      </c>
      <c r="AC2586" s="41" t="s">
        <v>15891</v>
      </c>
      <c r="AD2586" s="41" t="s">
        <v>15892</v>
      </c>
      <c r="AE2586" s="41">
        <v>793.6267</v>
      </c>
      <c r="AF2586" s="41">
        <v>-4.75966</v>
      </c>
      <c r="AG2586" s="42">
        <v>1.04E42</v>
      </c>
      <c r="AH2586" s="51">
        <v>0.546687</v>
      </c>
      <c r="AI2586" s="45" t="s">
        <v>15893</v>
      </c>
      <c r="AJ2586" s="40" t="s">
        <v>15894</v>
      </c>
      <c r="AK2586" s="41">
        <v>1179.0</v>
      </c>
      <c r="AL2586" s="40" t="s">
        <v>7372</v>
      </c>
      <c r="AM2586" s="40" t="s">
        <v>7285</v>
      </c>
      <c r="AN2586" s="40" t="s">
        <v>5643</v>
      </c>
      <c r="AO2586" s="44"/>
    </row>
    <row r="2587">
      <c r="A2587" s="41">
        <v>203.0</v>
      </c>
      <c r="B2587" s="42">
        <v>1.67E9</v>
      </c>
      <c r="C2587" s="41">
        <v>3356.0</v>
      </c>
      <c r="D2587" s="40" t="s">
        <v>1243</v>
      </c>
      <c r="E2587" s="41">
        <v>140.0</v>
      </c>
      <c r="F2587" s="41">
        <v>35.0</v>
      </c>
      <c r="G2587" s="41">
        <v>70.0</v>
      </c>
      <c r="H2587" s="41">
        <v>-3.07733</v>
      </c>
      <c r="I2587" s="41">
        <v>10000.0</v>
      </c>
      <c r="J2587" s="41">
        <v>5000.0</v>
      </c>
      <c r="K2587" s="41">
        <v>1200.0</v>
      </c>
      <c r="L2587" s="41">
        <v>600.0</v>
      </c>
      <c r="M2587" s="41">
        <v>100.0</v>
      </c>
      <c r="N2587" s="40" t="s">
        <v>207</v>
      </c>
      <c r="O2587" s="40" t="s">
        <v>208</v>
      </c>
      <c r="P2587" s="40" t="s">
        <v>7310</v>
      </c>
      <c r="Q2587" s="40" t="s">
        <v>8686</v>
      </c>
      <c r="R2587" s="40" t="b">
        <v>0</v>
      </c>
      <c r="S2587" s="40" t="s">
        <v>211</v>
      </c>
      <c r="T2587" s="40" t="s">
        <v>212</v>
      </c>
      <c r="U2587" s="41">
        <v>0.1</v>
      </c>
      <c r="V2587" s="41">
        <v>0.9</v>
      </c>
      <c r="W2587" s="41">
        <v>0.2</v>
      </c>
      <c r="X2587" s="41">
        <v>0.6</v>
      </c>
      <c r="Y2587" s="40" t="b">
        <v>0</v>
      </c>
      <c r="Z2587" s="40" t="b">
        <v>1</v>
      </c>
      <c r="AA2587" s="40" t="b">
        <v>0</v>
      </c>
      <c r="AB2587" s="40" t="b">
        <v>0</v>
      </c>
      <c r="AC2587" s="41" t="s">
        <v>15895</v>
      </c>
      <c r="AD2587" s="41" t="s">
        <v>15896</v>
      </c>
      <c r="AE2587" s="41">
        <v>700.4083</v>
      </c>
      <c r="AF2587" s="41">
        <v>-4.76003</v>
      </c>
      <c r="AG2587" s="42">
        <v>1.39E42</v>
      </c>
      <c r="AH2587" s="51">
        <v>0.546808</v>
      </c>
      <c r="AI2587" s="40" t="s">
        <v>15897</v>
      </c>
      <c r="AJ2587" s="40" t="s">
        <v>15898</v>
      </c>
      <c r="AK2587" s="41">
        <v>1613.0</v>
      </c>
      <c r="AL2587" s="40" t="s">
        <v>7372</v>
      </c>
      <c r="AM2587" s="40" t="s">
        <v>7285</v>
      </c>
      <c r="AN2587" s="40" t="s">
        <v>5627</v>
      </c>
      <c r="AO2587" s="40"/>
    </row>
    <row r="2588">
      <c r="A2588" s="41">
        <v>4.0</v>
      </c>
      <c r="B2588" s="42">
        <v>1.67E9</v>
      </c>
      <c r="C2588" s="42">
        <v>3356.0</v>
      </c>
      <c r="D2588" s="40" t="s">
        <v>1243</v>
      </c>
      <c r="E2588" s="41">
        <v>140.0</v>
      </c>
      <c r="F2588" s="41">
        <v>35.0</v>
      </c>
      <c r="G2588" s="41">
        <v>70.0</v>
      </c>
      <c r="H2588" s="41">
        <v>-3.07733</v>
      </c>
      <c r="I2588" s="41">
        <v>10000.0</v>
      </c>
      <c r="J2588" s="41">
        <v>5000.0</v>
      </c>
      <c r="K2588" s="41">
        <v>1200.0</v>
      </c>
      <c r="L2588" s="41">
        <v>600.0</v>
      </c>
      <c r="M2588" s="41">
        <v>30.0</v>
      </c>
      <c r="N2588" s="40" t="s">
        <v>207</v>
      </c>
      <c r="O2588" s="40" t="s">
        <v>1371</v>
      </c>
      <c r="P2588" s="40" t="s">
        <v>209</v>
      </c>
      <c r="Q2588" s="40" t="s">
        <v>8686</v>
      </c>
      <c r="R2588" s="40" t="b">
        <v>0</v>
      </c>
      <c r="S2588" s="40" t="s">
        <v>211</v>
      </c>
      <c r="T2588" s="40" t="s">
        <v>212</v>
      </c>
      <c r="U2588" s="41">
        <v>0.1</v>
      </c>
      <c r="V2588" s="41">
        <v>0.9</v>
      </c>
      <c r="W2588" s="41">
        <v>0.2</v>
      </c>
      <c r="X2588" s="41">
        <v>0.5</v>
      </c>
      <c r="Y2588" s="40" t="b">
        <v>0</v>
      </c>
      <c r="Z2588" s="40" t="b">
        <v>1</v>
      </c>
      <c r="AA2588" s="40" t="b">
        <v>0</v>
      </c>
      <c r="AB2588" s="40" t="b">
        <v>0</v>
      </c>
      <c r="AC2588" s="41" t="s">
        <v>15899</v>
      </c>
      <c r="AD2588" s="41" t="s">
        <v>15900</v>
      </c>
      <c r="AE2588" s="41">
        <v>1202.676</v>
      </c>
      <c r="AF2588" s="41">
        <v>-4.76025</v>
      </c>
      <c r="AG2588" s="42">
        <v>9.53E41</v>
      </c>
      <c r="AH2588" s="51">
        <v>0.546879</v>
      </c>
      <c r="AI2588" s="45" t="s">
        <v>15901</v>
      </c>
      <c r="AJ2588" s="45">
        <v>9.52622712608629E251</v>
      </c>
      <c r="AK2588" s="41">
        <v>5719.0</v>
      </c>
      <c r="AL2588" s="40" t="s">
        <v>2224</v>
      </c>
      <c r="AM2588" s="40" t="s">
        <v>7285</v>
      </c>
      <c r="AN2588" s="40" t="s">
        <v>5643</v>
      </c>
      <c r="AO2588" s="40"/>
    </row>
    <row r="2589">
      <c r="A2589" s="41">
        <v>228.0</v>
      </c>
      <c r="B2589" s="42">
        <v>1.67E9</v>
      </c>
      <c r="C2589" s="42">
        <v>3356.0</v>
      </c>
      <c r="D2589" s="40" t="s">
        <v>1243</v>
      </c>
      <c r="E2589" s="41">
        <v>140.0</v>
      </c>
      <c r="F2589" s="41">
        <v>35.0</v>
      </c>
      <c r="G2589" s="41">
        <v>70.0</v>
      </c>
      <c r="H2589" s="41">
        <v>-3.07733</v>
      </c>
      <c r="I2589" s="41">
        <v>10000.0</v>
      </c>
      <c r="J2589" s="41">
        <v>5000.0</v>
      </c>
      <c r="K2589" s="41">
        <v>1200.0</v>
      </c>
      <c r="L2589" s="41">
        <v>600.0</v>
      </c>
      <c r="M2589" s="41">
        <v>100.0</v>
      </c>
      <c r="N2589" s="40" t="s">
        <v>207</v>
      </c>
      <c r="O2589" s="40" t="s">
        <v>1371</v>
      </c>
      <c r="P2589" s="40" t="s">
        <v>7305</v>
      </c>
      <c r="Q2589" s="40" t="s">
        <v>8686</v>
      </c>
      <c r="R2589" s="40" t="b">
        <v>0</v>
      </c>
      <c r="S2589" s="40" t="s">
        <v>12879</v>
      </c>
      <c r="T2589" s="40" t="s">
        <v>212</v>
      </c>
      <c r="U2589" s="41">
        <v>0.1</v>
      </c>
      <c r="V2589" s="41">
        <v>0.9</v>
      </c>
      <c r="W2589" s="41">
        <v>0.2</v>
      </c>
      <c r="X2589" s="41">
        <v>0.4</v>
      </c>
      <c r="Y2589" s="40" t="b">
        <v>0</v>
      </c>
      <c r="Z2589" s="40" t="b">
        <v>1</v>
      </c>
      <c r="AA2589" s="40" t="b">
        <v>0</v>
      </c>
      <c r="AB2589" s="40" t="b">
        <v>0</v>
      </c>
      <c r="AC2589" s="41" t="s">
        <v>12910</v>
      </c>
      <c r="AD2589" s="41" t="s">
        <v>15902</v>
      </c>
      <c r="AE2589" s="41">
        <v>658.8032</v>
      </c>
      <c r="AF2589" s="41">
        <v>-4.76096</v>
      </c>
      <c r="AG2589" s="42">
        <v>6.03E41</v>
      </c>
      <c r="AH2589" s="51">
        <v>0.54711</v>
      </c>
      <c r="AI2589" s="45" t="s">
        <v>15903</v>
      </c>
      <c r="AJ2589" s="40" t="s">
        <v>15904</v>
      </c>
      <c r="AK2589" s="41">
        <v>1107.0</v>
      </c>
      <c r="AL2589" s="40" t="s">
        <v>7372</v>
      </c>
      <c r="AM2589" s="40" t="s">
        <v>7285</v>
      </c>
      <c r="AN2589" s="40" t="s">
        <v>5643</v>
      </c>
      <c r="AO2589" s="44"/>
    </row>
    <row r="2590">
      <c r="A2590" s="41">
        <v>221.0</v>
      </c>
      <c r="B2590" s="42">
        <v>1.67E9</v>
      </c>
      <c r="C2590" s="42">
        <v>3356.0</v>
      </c>
      <c r="D2590" s="40" t="s">
        <v>1243</v>
      </c>
      <c r="E2590" s="41">
        <v>140.0</v>
      </c>
      <c r="F2590" s="41">
        <v>35.0</v>
      </c>
      <c r="G2590" s="41">
        <v>70.0</v>
      </c>
      <c r="H2590" s="41">
        <v>-3.07733</v>
      </c>
      <c r="I2590" s="41">
        <v>10000.0</v>
      </c>
      <c r="J2590" s="41">
        <v>5000.0</v>
      </c>
      <c r="K2590" s="41">
        <v>1200.0</v>
      </c>
      <c r="L2590" s="41">
        <v>600.0</v>
      </c>
      <c r="M2590" s="41">
        <v>100.0</v>
      </c>
      <c r="N2590" s="40" t="s">
        <v>207</v>
      </c>
      <c r="O2590" s="40" t="s">
        <v>1371</v>
      </c>
      <c r="P2590" s="40" t="s">
        <v>7305</v>
      </c>
      <c r="Q2590" s="40" t="s">
        <v>8686</v>
      </c>
      <c r="R2590" s="40" t="b">
        <v>0</v>
      </c>
      <c r="S2590" s="40" t="s">
        <v>211</v>
      </c>
      <c r="T2590" s="40" t="s">
        <v>212</v>
      </c>
      <c r="U2590" s="41">
        <v>0.1</v>
      </c>
      <c r="V2590" s="41">
        <v>0.9</v>
      </c>
      <c r="W2590" s="41">
        <v>0.2</v>
      </c>
      <c r="X2590" s="41">
        <v>0.6</v>
      </c>
      <c r="Y2590" s="40" t="b">
        <v>0</v>
      </c>
      <c r="Z2590" s="40" t="b">
        <v>1</v>
      </c>
      <c r="AA2590" s="40" t="b">
        <v>0</v>
      </c>
      <c r="AB2590" s="40" t="b">
        <v>0</v>
      </c>
      <c r="AC2590" s="41" t="s">
        <v>15905</v>
      </c>
      <c r="AD2590" s="41" t="s">
        <v>15906</v>
      </c>
      <c r="AE2590" s="41">
        <v>1203.561</v>
      </c>
      <c r="AF2590" s="41">
        <v>-4.76131</v>
      </c>
      <c r="AG2590" s="42">
        <v>1.39E42</v>
      </c>
      <c r="AH2590" s="51">
        <v>0.547221</v>
      </c>
      <c r="AI2590" s="45" t="s">
        <v>15907</v>
      </c>
      <c r="AJ2590" s="40" t="s">
        <v>15908</v>
      </c>
      <c r="AK2590" s="41">
        <v>1445.0</v>
      </c>
      <c r="AL2590" s="40" t="s">
        <v>2224</v>
      </c>
      <c r="AM2590" s="40" t="s">
        <v>7285</v>
      </c>
      <c r="AN2590" s="40" t="s">
        <v>5643</v>
      </c>
      <c r="AO2590" s="44"/>
    </row>
    <row r="2591">
      <c r="A2591" s="41">
        <v>44.0</v>
      </c>
      <c r="B2591" s="42">
        <v>1.67E9</v>
      </c>
      <c r="C2591" s="42">
        <v>3356.0</v>
      </c>
      <c r="D2591" s="40" t="s">
        <v>1243</v>
      </c>
      <c r="E2591" s="41">
        <v>140.0</v>
      </c>
      <c r="F2591" s="41">
        <v>35.0</v>
      </c>
      <c r="G2591" s="41">
        <v>70.0</v>
      </c>
      <c r="H2591" s="41">
        <v>-3.07733</v>
      </c>
      <c r="I2591" s="41">
        <v>10000.0</v>
      </c>
      <c r="J2591" s="41">
        <v>5000.0</v>
      </c>
      <c r="K2591" s="41">
        <v>1200.0</v>
      </c>
      <c r="L2591" s="41">
        <v>600.0</v>
      </c>
      <c r="M2591" s="41">
        <v>30.0</v>
      </c>
      <c r="N2591" s="40" t="s">
        <v>207</v>
      </c>
      <c r="O2591" s="40" t="s">
        <v>208</v>
      </c>
      <c r="P2591" s="40" t="s">
        <v>7305</v>
      </c>
      <c r="Q2591" s="40" t="s">
        <v>8686</v>
      </c>
      <c r="R2591" s="40" t="b">
        <v>0</v>
      </c>
      <c r="S2591" s="40" t="s">
        <v>211</v>
      </c>
      <c r="T2591" s="40" t="s">
        <v>212</v>
      </c>
      <c r="U2591" s="41">
        <v>0.1</v>
      </c>
      <c r="V2591" s="41">
        <v>0.9</v>
      </c>
      <c r="W2591" s="41">
        <v>0.3</v>
      </c>
      <c r="X2591" s="41">
        <v>0.6</v>
      </c>
      <c r="Y2591" s="40" t="b">
        <v>0</v>
      </c>
      <c r="Z2591" s="40" t="b">
        <v>1</v>
      </c>
      <c r="AA2591" s="40" t="b">
        <v>0</v>
      </c>
      <c r="AB2591" s="40" t="b">
        <v>0</v>
      </c>
      <c r="AC2591" s="41" t="s">
        <v>15909</v>
      </c>
      <c r="AD2591" s="41" t="s">
        <v>15910</v>
      </c>
      <c r="AE2591" s="41">
        <v>1179.493</v>
      </c>
      <c r="AF2591" s="41">
        <v>-4.76313</v>
      </c>
      <c r="AG2591" s="42">
        <v>9.88E41</v>
      </c>
      <c r="AH2591" s="51">
        <v>0.547814</v>
      </c>
      <c r="AI2591" s="45" t="s">
        <v>15911</v>
      </c>
      <c r="AJ2591" s="40" t="s">
        <v>15912</v>
      </c>
      <c r="AK2591" s="41">
        <v>4638.0</v>
      </c>
      <c r="AL2591" s="40" t="s">
        <v>7372</v>
      </c>
      <c r="AM2591" s="40" t="s">
        <v>7285</v>
      </c>
      <c r="AN2591" s="40" t="s">
        <v>5643</v>
      </c>
      <c r="AO2591" s="44"/>
    </row>
    <row r="2592">
      <c r="A2592" s="41">
        <v>38.0</v>
      </c>
      <c r="B2592" s="42">
        <v>1.67E9</v>
      </c>
      <c r="C2592" s="42">
        <v>3356.0</v>
      </c>
      <c r="D2592" s="40" t="s">
        <v>1243</v>
      </c>
      <c r="E2592" s="41">
        <v>140.0</v>
      </c>
      <c r="F2592" s="41">
        <v>35.0</v>
      </c>
      <c r="G2592" s="41">
        <v>70.0</v>
      </c>
      <c r="H2592" s="41">
        <v>-3.07733</v>
      </c>
      <c r="I2592" s="41">
        <v>10000.0</v>
      </c>
      <c r="J2592" s="41">
        <v>5000.0</v>
      </c>
      <c r="K2592" s="41">
        <v>1200.0</v>
      </c>
      <c r="L2592" s="41">
        <v>600.0</v>
      </c>
      <c r="M2592" s="41">
        <v>30.0</v>
      </c>
      <c r="N2592" s="40" t="s">
        <v>207</v>
      </c>
      <c r="O2592" s="40" t="s">
        <v>1371</v>
      </c>
      <c r="P2592" s="40" t="s">
        <v>7305</v>
      </c>
      <c r="Q2592" s="40" t="s">
        <v>8686</v>
      </c>
      <c r="R2592" s="40" t="b">
        <v>0</v>
      </c>
      <c r="S2592" s="40" t="s">
        <v>211</v>
      </c>
      <c r="T2592" s="40" t="s">
        <v>212</v>
      </c>
      <c r="U2592" s="41">
        <v>0.1</v>
      </c>
      <c r="V2592" s="41">
        <v>0.9</v>
      </c>
      <c r="W2592" s="41">
        <v>0.1</v>
      </c>
      <c r="X2592" s="41">
        <v>0.6</v>
      </c>
      <c r="Y2592" s="40" t="b">
        <v>0</v>
      </c>
      <c r="Z2592" s="40" t="b">
        <v>1</v>
      </c>
      <c r="AA2592" s="40" t="b">
        <v>0</v>
      </c>
      <c r="AB2592" s="40" t="b">
        <v>0</v>
      </c>
      <c r="AC2592" s="41" t="s">
        <v>4449</v>
      </c>
      <c r="AD2592" s="41" t="s">
        <v>15913</v>
      </c>
      <c r="AE2592" s="41">
        <v>1203.103</v>
      </c>
      <c r="AF2592" s="41">
        <v>-4.76322</v>
      </c>
      <c r="AG2592" s="42">
        <v>1.71E41</v>
      </c>
      <c r="AH2592" s="51">
        <v>0.547842</v>
      </c>
      <c r="AI2592" s="45" t="s">
        <v>15914</v>
      </c>
      <c r="AJ2592" s="44" t="s">
        <v>397</v>
      </c>
      <c r="AK2592" s="41">
        <v>4553.0</v>
      </c>
      <c r="AL2592" s="40" t="s">
        <v>2224</v>
      </c>
      <c r="AM2592" s="40" t="s">
        <v>7285</v>
      </c>
      <c r="AN2592" s="40" t="s">
        <v>5643</v>
      </c>
      <c r="AO2592" s="44"/>
    </row>
    <row r="2593">
      <c r="A2593" s="41">
        <v>121.0</v>
      </c>
      <c r="B2593" s="42">
        <v>1.67E9</v>
      </c>
      <c r="C2593" s="42">
        <v>3356.0</v>
      </c>
      <c r="D2593" s="40" t="s">
        <v>1243</v>
      </c>
      <c r="E2593" s="41">
        <v>140.0</v>
      </c>
      <c r="F2593" s="41">
        <v>35.0</v>
      </c>
      <c r="G2593" s="41">
        <v>70.0</v>
      </c>
      <c r="H2593" s="41">
        <v>-3.07733</v>
      </c>
      <c r="I2593" s="41">
        <v>10000.0</v>
      </c>
      <c r="J2593" s="41">
        <v>5000.0</v>
      </c>
      <c r="K2593" s="41">
        <v>1200.0</v>
      </c>
      <c r="L2593" s="41">
        <v>600.0</v>
      </c>
      <c r="M2593" s="41">
        <v>50.0</v>
      </c>
      <c r="N2593" s="40" t="s">
        <v>207</v>
      </c>
      <c r="O2593" s="40" t="s">
        <v>1371</v>
      </c>
      <c r="P2593" s="40" t="s">
        <v>7310</v>
      </c>
      <c r="Q2593" s="40" t="s">
        <v>8686</v>
      </c>
      <c r="R2593" s="40" t="b">
        <v>0</v>
      </c>
      <c r="S2593" s="40" t="s">
        <v>12879</v>
      </c>
      <c r="T2593" s="40" t="s">
        <v>212</v>
      </c>
      <c r="U2593" s="41">
        <v>0.1</v>
      </c>
      <c r="V2593" s="41">
        <v>0.9</v>
      </c>
      <c r="W2593" s="41">
        <v>0.2</v>
      </c>
      <c r="X2593" s="41">
        <v>0.5</v>
      </c>
      <c r="Y2593" s="40" t="b">
        <v>0</v>
      </c>
      <c r="Z2593" s="40" t="b">
        <v>1</v>
      </c>
      <c r="AA2593" s="40" t="b">
        <v>0</v>
      </c>
      <c r="AB2593" s="40" t="b">
        <v>0</v>
      </c>
      <c r="AC2593" s="41" t="s">
        <v>15915</v>
      </c>
      <c r="AD2593" s="41" t="s">
        <v>15916</v>
      </c>
      <c r="AE2593" s="41">
        <v>982.8898</v>
      </c>
      <c r="AF2593" s="41">
        <v>-4.76333</v>
      </c>
      <c r="AG2593" s="42">
        <v>5.69E41</v>
      </c>
      <c r="AH2593" s="51">
        <v>0.547878</v>
      </c>
      <c r="AI2593" s="45" t="s">
        <v>15917</v>
      </c>
      <c r="AJ2593" s="40" t="s">
        <v>15918</v>
      </c>
      <c r="AK2593" s="41">
        <v>2025.0</v>
      </c>
      <c r="AL2593" s="40" t="s">
        <v>7372</v>
      </c>
      <c r="AM2593" s="40" t="s">
        <v>7285</v>
      </c>
      <c r="AN2593" s="40" t="s">
        <v>5643</v>
      </c>
      <c r="AO2593" s="44"/>
    </row>
    <row r="2594">
      <c r="A2594" s="41">
        <v>205.0</v>
      </c>
      <c r="B2594" s="42">
        <v>1.67E9</v>
      </c>
      <c r="C2594" s="41">
        <v>3356.0</v>
      </c>
      <c r="D2594" s="40" t="s">
        <v>1243</v>
      </c>
      <c r="E2594" s="41">
        <v>140.0</v>
      </c>
      <c r="F2594" s="41">
        <v>35.0</v>
      </c>
      <c r="G2594" s="41">
        <v>70.0</v>
      </c>
      <c r="H2594" s="41">
        <v>-3.07733</v>
      </c>
      <c r="I2594" s="41">
        <v>10000.0</v>
      </c>
      <c r="J2594" s="41">
        <v>5000.0</v>
      </c>
      <c r="K2594" s="41">
        <v>1200.0</v>
      </c>
      <c r="L2594" s="41">
        <v>600.0</v>
      </c>
      <c r="M2594" s="41">
        <v>100.0</v>
      </c>
      <c r="N2594" s="40" t="s">
        <v>207</v>
      </c>
      <c r="O2594" s="40" t="s">
        <v>208</v>
      </c>
      <c r="P2594" s="40" t="s">
        <v>7310</v>
      </c>
      <c r="Q2594" s="40" t="s">
        <v>8686</v>
      </c>
      <c r="R2594" s="40" t="b">
        <v>0</v>
      </c>
      <c r="S2594" s="40" t="s">
        <v>211</v>
      </c>
      <c r="T2594" s="40" t="s">
        <v>212</v>
      </c>
      <c r="U2594" s="41">
        <v>0.1</v>
      </c>
      <c r="V2594" s="41">
        <v>0.9</v>
      </c>
      <c r="W2594" s="41">
        <v>0.3</v>
      </c>
      <c r="X2594" s="41">
        <v>0.5</v>
      </c>
      <c r="Y2594" s="40" t="b">
        <v>0</v>
      </c>
      <c r="Z2594" s="40" t="b">
        <v>1</v>
      </c>
      <c r="AA2594" s="40" t="b">
        <v>0</v>
      </c>
      <c r="AB2594" s="40" t="b">
        <v>0</v>
      </c>
      <c r="AC2594" s="41" t="s">
        <v>15919</v>
      </c>
      <c r="AD2594" s="41" t="s">
        <v>15920</v>
      </c>
      <c r="AE2594" s="41">
        <v>1113.852</v>
      </c>
      <c r="AF2594" s="41">
        <v>-4.76645</v>
      </c>
      <c r="AG2594" s="42">
        <v>4.43E41</v>
      </c>
      <c r="AH2594" s="51">
        <v>0.548894</v>
      </c>
      <c r="AI2594" s="40" t="s">
        <v>15921</v>
      </c>
      <c r="AJ2594" s="40" t="s">
        <v>15922</v>
      </c>
      <c r="AK2594" s="41">
        <v>3042.0</v>
      </c>
      <c r="AL2594" s="40" t="s">
        <v>7372</v>
      </c>
      <c r="AM2594" s="40" t="s">
        <v>7285</v>
      </c>
      <c r="AN2594" s="40" t="s">
        <v>5627</v>
      </c>
      <c r="AO2594" s="44"/>
    </row>
    <row r="2595">
      <c r="A2595" s="41">
        <v>60.0</v>
      </c>
      <c r="B2595" s="42">
        <v>1.67E9</v>
      </c>
      <c r="C2595" s="42">
        <v>3356.0</v>
      </c>
      <c r="D2595" s="40" t="s">
        <v>1243</v>
      </c>
      <c r="E2595" s="41">
        <v>140.0</v>
      </c>
      <c r="F2595" s="41">
        <v>35.0</v>
      </c>
      <c r="G2595" s="41">
        <v>70.0</v>
      </c>
      <c r="H2595" s="41">
        <v>-3.07733</v>
      </c>
      <c r="I2595" s="41">
        <v>10000.0</v>
      </c>
      <c r="J2595" s="41">
        <v>5000.0</v>
      </c>
      <c r="K2595" s="41">
        <v>1200.0</v>
      </c>
      <c r="L2595" s="41">
        <v>600.0</v>
      </c>
      <c r="M2595" s="41">
        <v>30.0</v>
      </c>
      <c r="N2595" s="40" t="s">
        <v>207</v>
      </c>
      <c r="O2595" s="40" t="s">
        <v>208</v>
      </c>
      <c r="P2595" s="40" t="s">
        <v>1372</v>
      </c>
      <c r="Q2595" s="40" t="s">
        <v>8686</v>
      </c>
      <c r="R2595" s="40" t="b">
        <v>0</v>
      </c>
      <c r="S2595" s="40" t="s">
        <v>211</v>
      </c>
      <c r="T2595" s="40" t="s">
        <v>212</v>
      </c>
      <c r="U2595" s="41">
        <v>0.1</v>
      </c>
      <c r="V2595" s="41">
        <v>0.9</v>
      </c>
      <c r="W2595" s="41">
        <v>0.3</v>
      </c>
      <c r="X2595" s="41">
        <v>0.4</v>
      </c>
      <c r="Y2595" s="40" t="b">
        <v>0</v>
      </c>
      <c r="Z2595" s="40" t="b">
        <v>1</v>
      </c>
      <c r="AA2595" s="40" t="b">
        <v>0</v>
      </c>
      <c r="AB2595" s="40" t="b">
        <v>0</v>
      </c>
      <c r="AC2595" s="41" t="s">
        <v>15923</v>
      </c>
      <c r="AD2595" s="41" t="s">
        <v>15924</v>
      </c>
      <c r="AE2595" s="41">
        <v>1187.882</v>
      </c>
      <c r="AF2595" s="41">
        <v>-4.76658</v>
      </c>
      <c r="AG2595" s="42">
        <v>1.02E42</v>
      </c>
      <c r="AH2595" s="51">
        <v>0.548935</v>
      </c>
      <c r="AI2595" s="45" t="s">
        <v>15925</v>
      </c>
      <c r="AJ2595" s="40" t="s">
        <v>15926</v>
      </c>
      <c r="AK2595" s="41">
        <v>7022.0</v>
      </c>
      <c r="AL2595" s="40" t="s">
        <v>7372</v>
      </c>
      <c r="AM2595" s="40" t="s">
        <v>7285</v>
      </c>
      <c r="AN2595" s="40" t="s">
        <v>5643</v>
      </c>
      <c r="AO2595" s="44"/>
    </row>
    <row r="2596">
      <c r="A2596" s="41">
        <v>216.0</v>
      </c>
      <c r="B2596" s="42">
        <v>1.67E9</v>
      </c>
      <c r="C2596" s="42">
        <v>3356.0</v>
      </c>
      <c r="D2596" s="40" t="s">
        <v>1243</v>
      </c>
      <c r="E2596" s="41">
        <v>140.0</v>
      </c>
      <c r="F2596" s="41">
        <v>35.0</v>
      </c>
      <c r="G2596" s="41">
        <v>70.0</v>
      </c>
      <c r="H2596" s="41">
        <v>-3.07733</v>
      </c>
      <c r="I2596" s="41">
        <v>10000.0</v>
      </c>
      <c r="J2596" s="41">
        <v>5000.0</v>
      </c>
      <c r="K2596" s="41">
        <v>1200.0</v>
      </c>
      <c r="L2596" s="41">
        <v>600.0</v>
      </c>
      <c r="M2596" s="41">
        <v>100.0</v>
      </c>
      <c r="N2596" s="40" t="s">
        <v>207</v>
      </c>
      <c r="O2596" s="40" t="s">
        <v>1371</v>
      </c>
      <c r="P2596" s="40" t="s">
        <v>7305</v>
      </c>
      <c r="Q2596" s="40" t="s">
        <v>8686</v>
      </c>
      <c r="R2596" s="40" t="b">
        <v>0</v>
      </c>
      <c r="S2596" s="40" t="s">
        <v>211</v>
      </c>
      <c r="T2596" s="40" t="s">
        <v>212</v>
      </c>
      <c r="U2596" s="41">
        <v>0.1</v>
      </c>
      <c r="V2596" s="41">
        <v>0.9</v>
      </c>
      <c r="W2596" s="41">
        <v>0.1</v>
      </c>
      <c r="X2596" s="41">
        <v>0.4</v>
      </c>
      <c r="Y2596" s="40" t="b">
        <v>0</v>
      </c>
      <c r="Z2596" s="40" t="b">
        <v>1</v>
      </c>
      <c r="AA2596" s="40" t="b">
        <v>0</v>
      </c>
      <c r="AB2596" s="40" t="b">
        <v>0</v>
      </c>
      <c r="AC2596" s="41" t="s">
        <v>15927</v>
      </c>
      <c r="AD2596" s="41" t="s">
        <v>15928</v>
      </c>
      <c r="AE2596" s="41">
        <v>1203.512</v>
      </c>
      <c r="AF2596" s="41">
        <v>-4.76661</v>
      </c>
      <c r="AG2596" s="42">
        <v>6.94E41</v>
      </c>
      <c r="AH2596" s="51">
        <v>0.548946</v>
      </c>
      <c r="AI2596" s="45" t="s">
        <v>15929</v>
      </c>
      <c r="AJ2596" s="40" t="s">
        <v>15930</v>
      </c>
      <c r="AK2596" s="41">
        <v>2104.0</v>
      </c>
      <c r="AL2596" s="40" t="s">
        <v>2224</v>
      </c>
      <c r="AM2596" s="40" t="s">
        <v>7285</v>
      </c>
      <c r="AN2596" s="40" t="s">
        <v>5643</v>
      </c>
      <c r="AO2596" s="40"/>
    </row>
    <row r="2597">
      <c r="A2597" s="41">
        <v>18.0</v>
      </c>
      <c r="B2597" s="42">
        <v>1.67E9</v>
      </c>
      <c r="C2597" s="42">
        <v>3356.0</v>
      </c>
      <c r="D2597" s="40" t="s">
        <v>1243</v>
      </c>
      <c r="E2597" s="41">
        <v>140.0</v>
      </c>
      <c r="F2597" s="41">
        <v>35.0</v>
      </c>
      <c r="G2597" s="41">
        <v>70.0</v>
      </c>
      <c r="H2597" s="41">
        <v>-3.07733</v>
      </c>
      <c r="I2597" s="41">
        <v>10000.0</v>
      </c>
      <c r="J2597" s="41">
        <v>5000.0</v>
      </c>
      <c r="K2597" s="41">
        <v>1200.0</v>
      </c>
      <c r="L2597" s="41">
        <v>600.0</v>
      </c>
      <c r="M2597" s="41">
        <v>30.0</v>
      </c>
      <c r="N2597" s="40" t="s">
        <v>207</v>
      </c>
      <c r="O2597" s="40" t="s">
        <v>208</v>
      </c>
      <c r="P2597" s="40" t="s">
        <v>7310</v>
      </c>
      <c r="Q2597" s="40" t="s">
        <v>8686</v>
      </c>
      <c r="R2597" s="40" t="b">
        <v>0</v>
      </c>
      <c r="S2597" s="40" t="s">
        <v>211</v>
      </c>
      <c r="T2597" s="40" t="s">
        <v>212</v>
      </c>
      <c r="U2597" s="41">
        <v>0.1</v>
      </c>
      <c r="V2597" s="41">
        <v>0.9</v>
      </c>
      <c r="W2597" s="41">
        <v>0.1</v>
      </c>
      <c r="X2597" s="41">
        <v>0.4</v>
      </c>
      <c r="Y2597" s="40" t="b">
        <v>0</v>
      </c>
      <c r="Z2597" s="40" t="b">
        <v>1</v>
      </c>
      <c r="AA2597" s="40" t="b">
        <v>0</v>
      </c>
      <c r="AB2597" s="40" t="b">
        <v>0</v>
      </c>
      <c r="AC2597" s="41" t="s">
        <v>15931</v>
      </c>
      <c r="AD2597" s="41" t="s">
        <v>15932</v>
      </c>
      <c r="AE2597" s="41">
        <v>746.6027</v>
      </c>
      <c r="AF2597" s="41">
        <v>-4.76764</v>
      </c>
      <c r="AG2597" s="42">
        <v>1.04E42</v>
      </c>
      <c r="AH2597" s="51">
        <v>0.54928</v>
      </c>
      <c r="AI2597" s="45" t="s">
        <v>15933</v>
      </c>
      <c r="AJ2597" s="44" t="s">
        <v>397</v>
      </c>
      <c r="AK2597" s="41">
        <v>2741.0</v>
      </c>
      <c r="AL2597" s="40" t="s">
        <v>7372</v>
      </c>
      <c r="AM2597" s="40" t="s">
        <v>7285</v>
      </c>
      <c r="AN2597" s="40" t="s">
        <v>5643</v>
      </c>
      <c r="AO2597" s="44"/>
    </row>
    <row r="2598">
      <c r="A2598" s="41">
        <v>165.0</v>
      </c>
      <c r="B2598" s="42">
        <v>1.67E9</v>
      </c>
      <c r="C2598" s="42">
        <v>3356.0</v>
      </c>
      <c r="D2598" s="40" t="s">
        <v>1243</v>
      </c>
      <c r="E2598" s="41">
        <v>140.0</v>
      </c>
      <c r="F2598" s="41">
        <v>35.0</v>
      </c>
      <c r="G2598" s="41">
        <v>70.0</v>
      </c>
      <c r="H2598" s="41">
        <v>-3.07733</v>
      </c>
      <c r="I2598" s="41">
        <v>10000.0</v>
      </c>
      <c r="J2598" s="41">
        <v>5000.0</v>
      </c>
      <c r="K2598" s="41">
        <v>1200.0</v>
      </c>
      <c r="L2598" s="41">
        <v>600.0</v>
      </c>
      <c r="M2598" s="41">
        <v>50.0</v>
      </c>
      <c r="N2598" s="40" t="s">
        <v>207</v>
      </c>
      <c r="O2598" s="40" t="s">
        <v>1371</v>
      </c>
      <c r="P2598" s="40" t="s">
        <v>212</v>
      </c>
      <c r="Q2598" s="40" t="s">
        <v>8686</v>
      </c>
      <c r="R2598" s="40" t="b">
        <v>0</v>
      </c>
      <c r="S2598" s="40" t="s">
        <v>211</v>
      </c>
      <c r="T2598" s="40" t="s">
        <v>212</v>
      </c>
      <c r="U2598" s="41">
        <v>0.1</v>
      </c>
      <c r="V2598" s="41">
        <v>0.9</v>
      </c>
      <c r="W2598" s="41">
        <v>0.2</v>
      </c>
      <c r="X2598" s="41">
        <v>0.4</v>
      </c>
      <c r="Y2598" s="40" t="b">
        <v>0</v>
      </c>
      <c r="Z2598" s="40" t="b">
        <v>1</v>
      </c>
      <c r="AA2598" s="40" t="b">
        <v>0</v>
      </c>
      <c r="AB2598" s="40" t="b">
        <v>0</v>
      </c>
      <c r="AC2598" s="41" t="s">
        <v>11275</v>
      </c>
      <c r="AD2598" s="41" t="s">
        <v>15934</v>
      </c>
      <c r="AE2598" s="41">
        <v>1185.686</v>
      </c>
      <c r="AF2598" s="41">
        <v>-4.76767</v>
      </c>
      <c r="AG2598" s="42">
        <v>6.97E41</v>
      </c>
      <c r="AH2598" s="51">
        <v>0.549289</v>
      </c>
      <c r="AI2598" s="45" t="s">
        <v>15935</v>
      </c>
      <c r="AJ2598" s="40" t="s">
        <v>15936</v>
      </c>
      <c r="AK2598" s="41">
        <v>4255.0</v>
      </c>
      <c r="AL2598" s="40" t="s">
        <v>7372</v>
      </c>
      <c r="AM2598" s="40" t="s">
        <v>7285</v>
      </c>
      <c r="AN2598" s="40" t="s">
        <v>5643</v>
      </c>
      <c r="AO2598" s="40"/>
    </row>
    <row r="2599">
      <c r="A2599" s="41">
        <v>131.0</v>
      </c>
      <c r="B2599" s="42">
        <v>1.67E9</v>
      </c>
      <c r="C2599" s="42">
        <v>3356.0</v>
      </c>
      <c r="D2599" s="40" t="s">
        <v>1243</v>
      </c>
      <c r="E2599" s="41">
        <v>140.0</v>
      </c>
      <c r="F2599" s="41">
        <v>35.0</v>
      </c>
      <c r="G2599" s="41">
        <v>70.0</v>
      </c>
      <c r="H2599" s="41">
        <v>-3.07733</v>
      </c>
      <c r="I2599" s="41">
        <v>10000.0</v>
      </c>
      <c r="J2599" s="41">
        <v>5000.0</v>
      </c>
      <c r="K2599" s="41">
        <v>1200.0</v>
      </c>
      <c r="L2599" s="41">
        <v>600.0</v>
      </c>
      <c r="M2599" s="41">
        <v>50.0</v>
      </c>
      <c r="N2599" s="40" t="s">
        <v>207</v>
      </c>
      <c r="O2599" s="40" t="s">
        <v>1371</v>
      </c>
      <c r="P2599" s="40" t="s">
        <v>7305</v>
      </c>
      <c r="Q2599" s="40" t="s">
        <v>8686</v>
      </c>
      <c r="R2599" s="40" t="b">
        <v>0</v>
      </c>
      <c r="S2599" s="40" t="s">
        <v>211</v>
      </c>
      <c r="T2599" s="40" t="s">
        <v>212</v>
      </c>
      <c r="U2599" s="41">
        <v>0.1</v>
      </c>
      <c r="V2599" s="41">
        <v>0.9</v>
      </c>
      <c r="W2599" s="41">
        <v>0.2</v>
      </c>
      <c r="X2599" s="41">
        <v>0.6</v>
      </c>
      <c r="Y2599" s="40" t="b">
        <v>0</v>
      </c>
      <c r="Z2599" s="40" t="b">
        <v>1</v>
      </c>
      <c r="AA2599" s="40" t="b">
        <v>0</v>
      </c>
      <c r="AB2599" s="40" t="b">
        <v>0</v>
      </c>
      <c r="AC2599" s="41" t="s">
        <v>15937</v>
      </c>
      <c r="AD2599" s="41" t="s">
        <v>15938</v>
      </c>
      <c r="AE2599" s="41">
        <v>1202.999</v>
      </c>
      <c r="AF2599" s="41">
        <v>-4.76903</v>
      </c>
      <c r="AG2599" s="42">
        <v>1.04E42</v>
      </c>
      <c r="AH2599" s="51">
        <v>0.549731</v>
      </c>
      <c r="AI2599" s="45" t="s">
        <v>15939</v>
      </c>
      <c r="AJ2599" s="40" t="s">
        <v>15940</v>
      </c>
      <c r="AK2599" s="41">
        <v>2803.0</v>
      </c>
      <c r="AL2599" s="40" t="s">
        <v>2224</v>
      </c>
      <c r="AM2599" s="40" t="s">
        <v>7285</v>
      </c>
      <c r="AN2599" s="40" t="s">
        <v>5643</v>
      </c>
      <c r="AO2599" s="44"/>
    </row>
    <row r="2600">
      <c r="A2600" s="41">
        <v>33.0</v>
      </c>
      <c r="B2600" s="42">
        <v>1.67E9</v>
      </c>
      <c r="C2600" s="42">
        <v>3356.0</v>
      </c>
      <c r="D2600" s="40" t="s">
        <v>1243</v>
      </c>
      <c r="E2600" s="41">
        <v>140.0</v>
      </c>
      <c r="F2600" s="41">
        <v>35.0</v>
      </c>
      <c r="G2600" s="41">
        <v>70.0</v>
      </c>
      <c r="H2600" s="41">
        <v>-3.07733</v>
      </c>
      <c r="I2600" s="41">
        <v>10000.0</v>
      </c>
      <c r="J2600" s="41">
        <v>5000.0</v>
      </c>
      <c r="K2600" s="41">
        <v>1200.0</v>
      </c>
      <c r="L2600" s="41">
        <v>600.0</v>
      </c>
      <c r="M2600" s="41">
        <v>30.0</v>
      </c>
      <c r="N2600" s="40" t="s">
        <v>207</v>
      </c>
      <c r="O2600" s="40" t="s">
        <v>1371</v>
      </c>
      <c r="P2600" s="40" t="s">
        <v>7310</v>
      </c>
      <c r="Q2600" s="40" t="s">
        <v>8686</v>
      </c>
      <c r="R2600" s="40" t="b">
        <v>0</v>
      </c>
      <c r="S2600" s="40" t="s">
        <v>12879</v>
      </c>
      <c r="T2600" s="40" t="s">
        <v>212</v>
      </c>
      <c r="U2600" s="41">
        <v>0.1</v>
      </c>
      <c r="V2600" s="41">
        <v>0.9</v>
      </c>
      <c r="W2600" s="41">
        <v>0.3</v>
      </c>
      <c r="X2600" s="41">
        <v>0.4</v>
      </c>
      <c r="Y2600" s="40" t="b">
        <v>0</v>
      </c>
      <c r="Z2600" s="40" t="b">
        <v>1</v>
      </c>
      <c r="AA2600" s="40" t="b">
        <v>0</v>
      </c>
      <c r="AB2600" s="40" t="b">
        <v>0</v>
      </c>
      <c r="AC2600" s="41" t="s">
        <v>15941</v>
      </c>
      <c r="AD2600" s="41" t="s">
        <v>15942</v>
      </c>
      <c r="AE2600" s="41">
        <v>1202.978</v>
      </c>
      <c r="AF2600" s="41">
        <v>-4.77007</v>
      </c>
      <c r="AG2600" s="42">
        <v>6.7E41</v>
      </c>
      <c r="AH2600" s="51">
        <v>0.55007</v>
      </c>
      <c r="AI2600" s="45" t="s">
        <v>15943</v>
      </c>
      <c r="AJ2600" s="40" t="s">
        <v>15944</v>
      </c>
      <c r="AK2600" s="41">
        <v>4800.0</v>
      </c>
      <c r="AL2600" s="40" t="s">
        <v>2224</v>
      </c>
      <c r="AM2600" s="40" t="s">
        <v>7285</v>
      </c>
      <c r="AN2600" s="40" t="s">
        <v>5643</v>
      </c>
      <c r="AO2600" s="44"/>
    </row>
    <row r="2601">
      <c r="A2601" s="41">
        <v>136.0</v>
      </c>
      <c r="B2601" s="42">
        <v>1.67E9</v>
      </c>
      <c r="C2601" s="41">
        <v>3356.0</v>
      </c>
      <c r="D2601" s="40" t="s">
        <v>1243</v>
      </c>
      <c r="E2601" s="41">
        <v>140.0</v>
      </c>
      <c r="F2601" s="41">
        <v>35.0</v>
      </c>
      <c r="G2601" s="41">
        <v>70.0</v>
      </c>
      <c r="H2601" s="41">
        <v>-3.07733</v>
      </c>
      <c r="I2601" s="41">
        <v>10000.0</v>
      </c>
      <c r="J2601" s="41">
        <v>5000.0</v>
      </c>
      <c r="K2601" s="41">
        <v>1200.0</v>
      </c>
      <c r="L2601" s="41">
        <v>600.0</v>
      </c>
      <c r="M2601" s="41">
        <v>50.0</v>
      </c>
      <c r="N2601" s="40" t="s">
        <v>207</v>
      </c>
      <c r="O2601" s="40" t="s">
        <v>208</v>
      </c>
      <c r="P2601" s="40" t="s">
        <v>7305</v>
      </c>
      <c r="Q2601" s="40" t="s">
        <v>8686</v>
      </c>
      <c r="R2601" s="40" t="b">
        <v>0</v>
      </c>
      <c r="S2601" s="40" t="s">
        <v>12879</v>
      </c>
      <c r="T2601" s="40" t="s">
        <v>212</v>
      </c>
      <c r="U2601" s="41">
        <v>0.1</v>
      </c>
      <c r="V2601" s="41">
        <v>0.9</v>
      </c>
      <c r="W2601" s="41">
        <v>0.1</v>
      </c>
      <c r="X2601" s="41">
        <v>0.5</v>
      </c>
      <c r="Y2601" s="40" t="b">
        <v>0</v>
      </c>
      <c r="Z2601" s="40" t="b">
        <v>1</v>
      </c>
      <c r="AA2601" s="40" t="b">
        <v>0</v>
      </c>
      <c r="AB2601" s="40" t="b">
        <v>0</v>
      </c>
      <c r="AC2601" s="41" t="s">
        <v>15945</v>
      </c>
      <c r="AD2601" s="41" t="s">
        <v>7640</v>
      </c>
      <c r="AE2601" s="41">
        <v>1202.424</v>
      </c>
      <c r="AF2601" s="41">
        <v>-4.7704</v>
      </c>
      <c r="AG2601" s="42">
        <v>1.37E42</v>
      </c>
      <c r="AH2601" s="51">
        <v>0.550178</v>
      </c>
      <c r="AI2601" s="40" t="s">
        <v>15946</v>
      </c>
      <c r="AJ2601" s="44" t="s">
        <v>397</v>
      </c>
      <c r="AK2601" s="41">
        <v>3265.0</v>
      </c>
      <c r="AL2601" s="40" t="s">
        <v>2224</v>
      </c>
      <c r="AM2601" s="40" t="s">
        <v>7285</v>
      </c>
      <c r="AN2601" s="40" t="s">
        <v>5643</v>
      </c>
      <c r="AO2601" s="44"/>
    </row>
    <row r="2602">
      <c r="A2602" s="41">
        <v>91.0</v>
      </c>
      <c r="B2602" s="42">
        <v>1.67E9</v>
      </c>
      <c r="C2602" s="41">
        <v>3356.0</v>
      </c>
      <c r="D2602" s="40" t="s">
        <v>1243</v>
      </c>
      <c r="E2602" s="41">
        <v>140.0</v>
      </c>
      <c r="F2602" s="41">
        <v>35.0</v>
      </c>
      <c r="G2602" s="41">
        <v>70.0</v>
      </c>
      <c r="H2602" s="41">
        <v>-3.07733</v>
      </c>
      <c r="I2602" s="41">
        <v>10000.0</v>
      </c>
      <c r="J2602" s="41">
        <v>5000.0</v>
      </c>
      <c r="K2602" s="41">
        <v>1200.0</v>
      </c>
      <c r="L2602" s="41">
        <v>600.0</v>
      </c>
      <c r="M2602" s="41">
        <v>50.0</v>
      </c>
      <c r="N2602" s="40" t="s">
        <v>207</v>
      </c>
      <c r="O2602" s="40" t="s">
        <v>208</v>
      </c>
      <c r="P2602" s="40" t="s">
        <v>209</v>
      </c>
      <c r="Q2602" s="40" t="s">
        <v>8686</v>
      </c>
      <c r="R2602" s="40" t="b">
        <v>0</v>
      </c>
      <c r="S2602" s="40" t="s">
        <v>211</v>
      </c>
      <c r="T2602" s="40" t="s">
        <v>212</v>
      </c>
      <c r="U2602" s="41">
        <v>0.1</v>
      </c>
      <c r="V2602" s="41">
        <v>0.9</v>
      </c>
      <c r="W2602" s="41">
        <v>0.1</v>
      </c>
      <c r="X2602" s="41">
        <v>0.5</v>
      </c>
      <c r="Y2602" s="40" t="b">
        <v>0</v>
      </c>
      <c r="Z2602" s="40" t="b">
        <v>1</v>
      </c>
      <c r="AA2602" s="40" t="b">
        <v>0</v>
      </c>
      <c r="AB2602" s="40" t="b">
        <v>0</v>
      </c>
      <c r="AC2602" s="41" t="s">
        <v>15400</v>
      </c>
      <c r="AD2602" s="41" t="s">
        <v>15947</v>
      </c>
      <c r="AE2602" s="41">
        <v>980.2642</v>
      </c>
      <c r="AF2602" s="41">
        <v>-4.77133</v>
      </c>
      <c r="AG2602" s="42">
        <v>3.45E41</v>
      </c>
      <c r="AH2602" s="51">
        <v>0.55048</v>
      </c>
      <c r="AI2602" s="40" t="s">
        <v>15948</v>
      </c>
      <c r="AJ2602" s="44" t="s">
        <v>397</v>
      </c>
      <c r="AK2602" s="41">
        <v>2771.0</v>
      </c>
      <c r="AL2602" s="40" t="s">
        <v>7372</v>
      </c>
      <c r="AM2602" s="40" t="s">
        <v>7285</v>
      </c>
      <c r="AN2602" s="40" t="s">
        <v>5643</v>
      </c>
      <c r="AO2602" s="44"/>
    </row>
    <row r="2603">
      <c r="A2603" s="41">
        <v>125.0</v>
      </c>
      <c r="B2603" s="42">
        <v>1.67E9</v>
      </c>
      <c r="C2603" s="42">
        <v>3356.0</v>
      </c>
      <c r="D2603" s="40" t="s">
        <v>1243</v>
      </c>
      <c r="E2603" s="41">
        <v>140.0</v>
      </c>
      <c r="F2603" s="41">
        <v>35.0</v>
      </c>
      <c r="G2603" s="41">
        <v>70.0</v>
      </c>
      <c r="H2603" s="41">
        <v>-3.07733</v>
      </c>
      <c r="I2603" s="41">
        <v>10000.0</v>
      </c>
      <c r="J2603" s="41">
        <v>5000.0</v>
      </c>
      <c r="K2603" s="41">
        <v>1200.0</v>
      </c>
      <c r="L2603" s="41">
        <v>600.0</v>
      </c>
      <c r="M2603" s="41">
        <v>50.0</v>
      </c>
      <c r="N2603" s="40" t="s">
        <v>207</v>
      </c>
      <c r="O2603" s="40" t="s">
        <v>1371</v>
      </c>
      <c r="P2603" s="40" t="s">
        <v>7310</v>
      </c>
      <c r="Q2603" s="40" t="s">
        <v>8686</v>
      </c>
      <c r="R2603" s="40" t="b">
        <v>0</v>
      </c>
      <c r="S2603" s="40" t="s">
        <v>12879</v>
      </c>
      <c r="T2603" s="40" t="s">
        <v>212</v>
      </c>
      <c r="U2603" s="41">
        <v>0.1</v>
      </c>
      <c r="V2603" s="41">
        <v>0.9</v>
      </c>
      <c r="W2603" s="41">
        <v>0.3</v>
      </c>
      <c r="X2603" s="41">
        <v>0.6</v>
      </c>
      <c r="Y2603" s="40" t="b">
        <v>0</v>
      </c>
      <c r="Z2603" s="40" t="b">
        <v>1</v>
      </c>
      <c r="AA2603" s="40" t="b">
        <v>0</v>
      </c>
      <c r="AB2603" s="40" t="b">
        <v>0</v>
      </c>
      <c r="AC2603" s="41" t="s">
        <v>15949</v>
      </c>
      <c r="AD2603" s="41" t="s">
        <v>9012</v>
      </c>
      <c r="AE2603" s="41">
        <v>818.4771</v>
      </c>
      <c r="AF2603" s="41">
        <v>-4.77142</v>
      </c>
      <c r="AG2603" s="42">
        <v>3.13E41</v>
      </c>
      <c r="AH2603" s="51">
        <v>0.550508</v>
      </c>
      <c r="AI2603" s="45" t="s">
        <v>15950</v>
      </c>
      <c r="AJ2603" s="40" t="s">
        <v>15951</v>
      </c>
      <c r="AK2603" s="41">
        <v>1460.0</v>
      </c>
      <c r="AL2603" s="40" t="s">
        <v>7372</v>
      </c>
      <c r="AM2603" s="40" t="s">
        <v>7285</v>
      </c>
      <c r="AN2603" s="40" t="s">
        <v>5643</v>
      </c>
      <c r="AO2603" s="44"/>
    </row>
    <row r="2604">
      <c r="A2604" s="41">
        <v>181.0</v>
      </c>
      <c r="B2604" s="42">
        <v>1.67E9</v>
      </c>
      <c r="C2604" s="41">
        <v>3356.0</v>
      </c>
      <c r="D2604" s="40" t="s">
        <v>1243</v>
      </c>
      <c r="E2604" s="41">
        <v>140.0</v>
      </c>
      <c r="F2604" s="41">
        <v>35.0</v>
      </c>
      <c r="G2604" s="41">
        <v>70.0</v>
      </c>
      <c r="H2604" s="41">
        <v>-3.07733</v>
      </c>
      <c r="I2604" s="41">
        <v>10000.0</v>
      </c>
      <c r="J2604" s="41">
        <v>5000.0</v>
      </c>
      <c r="K2604" s="41">
        <v>1200.0</v>
      </c>
      <c r="L2604" s="41">
        <v>600.0</v>
      </c>
      <c r="M2604" s="41">
        <v>100.0</v>
      </c>
      <c r="N2604" s="40" t="s">
        <v>207</v>
      </c>
      <c r="O2604" s="40" t="s">
        <v>208</v>
      </c>
      <c r="P2604" s="40" t="s">
        <v>209</v>
      </c>
      <c r="Q2604" s="40" t="s">
        <v>8686</v>
      </c>
      <c r="R2604" s="40" t="b">
        <v>0</v>
      </c>
      <c r="S2604" s="40" t="s">
        <v>211</v>
      </c>
      <c r="T2604" s="40" t="s">
        <v>212</v>
      </c>
      <c r="U2604" s="41">
        <v>0.1</v>
      </c>
      <c r="V2604" s="41">
        <v>0.9</v>
      </c>
      <c r="W2604" s="41">
        <v>0.1</v>
      </c>
      <c r="X2604" s="41">
        <v>0.5</v>
      </c>
      <c r="Y2604" s="40" t="b">
        <v>0</v>
      </c>
      <c r="Z2604" s="40" t="b">
        <v>1</v>
      </c>
      <c r="AA2604" s="40" t="b">
        <v>0</v>
      </c>
      <c r="AB2604" s="40" t="b">
        <v>0</v>
      </c>
      <c r="AC2604" s="41" t="s">
        <v>15952</v>
      </c>
      <c r="AD2604" s="41" t="s">
        <v>14042</v>
      </c>
      <c r="AE2604" s="41">
        <v>1201.606</v>
      </c>
      <c r="AF2604" s="41">
        <v>-4.77698</v>
      </c>
      <c r="AG2604" s="42">
        <v>8.65E41</v>
      </c>
      <c r="AH2604" s="51">
        <v>0.552316</v>
      </c>
      <c r="AI2604" s="40" t="s">
        <v>15953</v>
      </c>
      <c r="AJ2604" s="40" t="s">
        <v>15954</v>
      </c>
      <c r="AK2604" s="41">
        <v>4560.0</v>
      </c>
      <c r="AL2604" s="40" t="s">
        <v>2224</v>
      </c>
      <c r="AM2604" s="40" t="s">
        <v>7285</v>
      </c>
      <c r="AN2604" s="40" t="s">
        <v>5627</v>
      </c>
      <c r="AO2604" s="44"/>
    </row>
    <row r="2605">
      <c r="A2605" s="41">
        <v>117.0</v>
      </c>
      <c r="B2605" s="42">
        <v>1.67E9</v>
      </c>
      <c r="C2605" s="42">
        <v>3356.0</v>
      </c>
      <c r="D2605" s="40" t="s">
        <v>1243</v>
      </c>
      <c r="E2605" s="41">
        <v>140.0</v>
      </c>
      <c r="F2605" s="41">
        <v>35.0</v>
      </c>
      <c r="G2605" s="41">
        <v>70.0</v>
      </c>
      <c r="H2605" s="41">
        <v>-3.07733</v>
      </c>
      <c r="I2605" s="41">
        <v>10000.0</v>
      </c>
      <c r="J2605" s="41">
        <v>5000.0</v>
      </c>
      <c r="K2605" s="41">
        <v>1200.0</v>
      </c>
      <c r="L2605" s="41">
        <v>600.0</v>
      </c>
      <c r="M2605" s="41">
        <v>50.0</v>
      </c>
      <c r="N2605" s="40" t="s">
        <v>207</v>
      </c>
      <c r="O2605" s="40" t="s">
        <v>1371</v>
      </c>
      <c r="P2605" s="40" t="s">
        <v>7310</v>
      </c>
      <c r="Q2605" s="40" t="s">
        <v>8686</v>
      </c>
      <c r="R2605" s="40" t="b">
        <v>0</v>
      </c>
      <c r="S2605" s="40" t="s">
        <v>12879</v>
      </c>
      <c r="T2605" s="40" t="s">
        <v>212</v>
      </c>
      <c r="U2605" s="41">
        <v>0.1</v>
      </c>
      <c r="V2605" s="41">
        <v>0.9</v>
      </c>
      <c r="W2605" s="41">
        <v>0.1</v>
      </c>
      <c r="X2605" s="41">
        <v>0.4</v>
      </c>
      <c r="Y2605" s="40" t="b">
        <v>0</v>
      </c>
      <c r="Z2605" s="40" t="b">
        <v>1</v>
      </c>
      <c r="AA2605" s="40" t="b">
        <v>0</v>
      </c>
      <c r="AB2605" s="40" t="b">
        <v>0</v>
      </c>
      <c r="AC2605" s="41" t="s">
        <v>15955</v>
      </c>
      <c r="AD2605" s="41" t="s">
        <v>15938</v>
      </c>
      <c r="AE2605" s="41">
        <v>866.9966</v>
      </c>
      <c r="AF2605" s="41">
        <v>-4.78138</v>
      </c>
      <c r="AG2605" s="42">
        <v>1.39E42</v>
      </c>
      <c r="AH2605" s="51">
        <v>0.553744</v>
      </c>
      <c r="AI2605" s="45" t="s">
        <v>15956</v>
      </c>
      <c r="AJ2605" s="44" t="s">
        <v>397</v>
      </c>
      <c r="AK2605" s="41">
        <v>2111.0</v>
      </c>
      <c r="AL2605" s="40" t="s">
        <v>7372</v>
      </c>
      <c r="AM2605" s="40" t="s">
        <v>7285</v>
      </c>
      <c r="AN2605" s="40" t="s">
        <v>5643</v>
      </c>
      <c r="AO2605" s="44"/>
    </row>
    <row r="2606">
      <c r="A2606" s="41">
        <v>146.0</v>
      </c>
      <c r="B2606" s="42">
        <v>1.67E9</v>
      </c>
      <c r="C2606" s="42">
        <v>3356.0</v>
      </c>
      <c r="D2606" s="40" t="s">
        <v>1243</v>
      </c>
      <c r="E2606" s="41">
        <v>140.0</v>
      </c>
      <c r="F2606" s="41">
        <v>35.0</v>
      </c>
      <c r="G2606" s="41">
        <v>70.0</v>
      </c>
      <c r="H2606" s="41">
        <v>-3.07733</v>
      </c>
      <c r="I2606" s="41">
        <v>10000.0</v>
      </c>
      <c r="J2606" s="41">
        <v>5000.0</v>
      </c>
      <c r="K2606" s="41">
        <v>1200.0</v>
      </c>
      <c r="L2606" s="41">
        <v>600.0</v>
      </c>
      <c r="M2606" s="41">
        <v>50.0</v>
      </c>
      <c r="N2606" s="40" t="s">
        <v>207</v>
      </c>
      <c r="O2606" s="40" t="s">
        <v>1371</v>
      </c>
      <c r="P2606" s="40" t="s">
        <v>1372</v>
      </c>
      <c r="Q2606" s="40" t="s">
        <v>8686</v>
      </c>
      <c r="R2606" s="40" t="b">
        <v>0</v>
      </c>
      <c r="S2606" s="40" t="s">
        <v>211</v>
      </c>
      <c r="T2606" s="40" t="s">
        <v>212</v>
      </c>
      <c r="U2606" s="41">
        <v>0.1</v>
      </c>
      <c r="V2606" s="41">
        <v>0.9</v>
      </c>
      <c r="W2606" s="41">
        <v>0.1</v>
      </c>
      <c r="X2606" s="41">
        <v>0.6</v>
      </c>
      <c r="Y2606" s="40" t="b">
        <v>0</v>
      </c>
      <c r="Z2606" s="40" t="b">
        <v>1</v>
      </c>
      <c r="AA2606" s="40" t="b">
        <v>0</v>
      </c>
      <c r="AB2606" s="40" t="b">
        <v>0</v>
      </c>
      <c r="AC2606" s="41" t="s">
        <v>15957</v>
      </c>
      <c r="AD2606" s="41" t="s">
        <v>15958</v>
      </c>
      <c r="AE2606" s="41">
        <v>907.3426</v>
      </c>
      <c r="AF2606" s="41">
        <v>-4.78174</v>
      </c>
      <c r="AG2606" s="42">
        <v>1.2E42</v>
      </c>
      <c r="AH2606" s="51">
        <v>0.55386</v>
      </c>
      <c r="AI2606" s="45" t="s">
        <v>15959</v>
      </c>
      <c r="AJ2606" s="44" t="s">
        <v>397</v>
      </c>
      <c r="AK2606" s="41">
        <v>2353.0</v>
      </c>
      <c r="AL2606" s="40" t="s">
        <v>7372</v>
      </c>
      <c r="AM2606" s="40" t="s">
        <v>7285</v>
      </c>
      <c r="AN2606" s="40" t="s">
        <v>5643</v>
      </c>
      <c r="AO2606" s="44"/>
    </row>
    <row r="2607">
      <c r="A2607" s="41">
        <v>61.0</v>
      </c>
      <c r="B2607" s="42">
        <v>1.67E9</v>
      </c>
      <c r="C2607" s="42">
        <v>3356.0</v>
      </c>
      <c r="D2607" s="40" t="s">
        <v>1243</v>
      </c>
      <c r="E2607" s="41">
        <v>140.0</v>
      </c>
      <c r="F2607" s="41">
        <v>35.0</v>
      </c>
      <c r="G2607" s="41">
        <v>70.0</v>
      </c>
      <c r="H2607" s="41">
        <v>-3.07733</v>
      </c>
      <c r="I2607" s="41">
        <v>10000.0</v>
      </c>
      <c r="J2607" s="41">
        <v>5000.0</v>
      </c>
      <c r="K2607" s="41">
        <v>1200.0</v>
      </c>
      <c r="L2607" s="41">
        <v>600.0</v>
      </c>
      <c r="M2607" s="41">
        <v>30.0</v>
      </c>
      <c r="N2607" s="40" t="s">
        <v>207</v>
      </c>
      <c r="O2607" s="40" t="s">
        <v>1371</v>
      </c>
      <c r="P2607" s="40" t="s">
        <v>1372</v>
      </c>
      <c r="Q2607" s="40" t="s">
        <v>8686</v>
      </c>
      <c r="R2607" s="40" t="b">
        <v>0</v>
      </c>
      <c r="S2607" s="40" t="s">
        <v>211</v>
      </c>
      <c r="T2607" s="40" t="s">
        <v>212</v>
      </c>
      <c r="U2607" s="41">
        <v>0.1</v>
      </c>
      <c r="V2607" s="41">
        <v>0.9</v>
      </c>
      <c r="W2607" s="41">
        <v>0.3</v>
      </c>
      <c r="X2607" s="41">
        <v>0.5</v>
      </c>
      <c r="Y2607" s="40" t="b">
        <v>0</v>
      </c>
      <c r="Z2607" s="40" t="b">
        <v>1</v>
      </c>
      <c r="AA2607" s="40" t="b">
        <v>0</v>
      </c>
      <c r="AB2607" s="40" t="b">
        <v>0</v>
      </c>
      <c r="AC2607" s="41" t="s">
        <v>4959</v>
      </c>
      <c r="AD2607" s="41" t="s">
        <v>15960</v>
      </c>
      <c r="AE2607" s="41">
        <v>675.877</v>
      </c>
      <c r="AF2607" s="41">
        <v>-4.78214</v>
      </c>
      <c r="AG2607" s="42">
        <v>1.28E42</v>
      </c>
      <c r="AH2607" s="51">
        <v>0.553991</v>
      </c>
      <c r="AI2607" s="45" t="s">
        <v>15961</v>
      </c>
      <c r="AJ2607" s="40" t="s">
        <v>15962</v>
      </c>
      <c r="AK2607" s="41">
        <v>3210.0</v>
      </c>
      <c r="AL2607" s="40" t="s">
        <v>7372</v>
      </c>
      <c r="AM2607" s="40" t="s">
        <v>7285</v>
      </c>
      <c r="AN2607" s="40" t="s">
        <v>5643</v>
      </c>
      <c r="AO2607" s="44"/>
    </row>
    <row r="2608">
      <c r="A2608" s="41">
        <v>16.0</v>
      </c>
      <c r="B2608" s="42">
        <v>1.67E9</v>
      </c>
      <c r="C2608" s="42">
        <v>3356.0</v>
      </c>
      <c r="D2608" s="40" t="s">
        <v>1243</v>
      </c>
      <c r="E2608" s="41">
        <v>140.0</v>
      </c>
      <c r="F2608" s="41">
        <v>35.0</v>
      </c>
      <c r="G2608" s="41">
        <v>70.0</v>
      </c>
      <c r="H2608" s="41">
        <v>-3.07733</v>
      </c>
      <c r="I2608" s="41">
        <v>10000.0</v>
      </c>
      <c r="J2608" s="41">
        <v>5000.0</v>
      </c>
      <c r="K2608" s="41">
        <v>1200.0</v>
      </c>
      <c r="L2608" s="41">
        <v>600.0</v>
      </c>
      <c r="M2608" s="41">
        <v>30.0</v>
      </c>
      <c r="N2608" s="40" t="s">
        <v>207</v>
      </c>
      <c r="O2608" s="40" t="s">
        <v>208</v>
      </c>
      <c r="P2608" s="40" t="s">
        <v>209</v>
      </c>
      <c r="Q2608" s="40" t="s">
        <v>8686</v>
      </c>
      <c r="R2608" s="40" t="b">
        <v>0</v>
      </c>
      <c r="S2608" s="40" t="s">
        <v>12879</v>
      </c>
      <c r="T2608" s="40" t="s">
        <v>212</v>
      </c>
      <c r="U2608" s="41">
        <v>0.1</v>
      </c>
      <c r="V2608" s="41">
        <v>0.9</v>
      </c>
      <c r="W2608" s="41">
        <v>0.3</v>
      </c>
      <c r="X2608" s="41">
        <v>0.5</v>
      </c>
      <c r="Y2608" s="40" t="b">
        <v>0</v>
      </c>
      <c r="Z2608" s="40" t="b">
        <v>1</v>
      </c>
      <c r="AA2608" s="40" t="b">
        <v>0</v>
      </c>
      <c r="AB2608" s="40" t="b">
        <v>0</v>
      </c>
      <c r="AC2608" s="41" t="s">
        <v>15963</v>
      </c>
      <c r="AD2608" s="41" t="s">
        <v>15964</v>
      </c>
      <c r="AE2608" s="41">
        <v>1203.49</v>
      </c>
      <c r="AF2608" s="41">
        <v>-4.78223</v>
      </c>
      <c r="AG2608" s="42">
        <v>1.98E41</v>
      </c>
      <c r="AH2608" s="51">
        <v>0.554019</v>
      </c>
      <c r="AI2608" s="45" t="s">
        <v>15965</v>
      </c>
      <c r="AJ2608" s="40" t="s">
        <v>15966</v>
      </c>
      <c r="AK2608" s="41">
        <v>5222.0</v>
      </c>
      <c r="AL2608" s="40" t="s">
        <v>2224</v>
      </c>
      <c r="AM2608" s="40" t="s">
        <v>7285</v>
      </c>
      <c r="AN2608" s="40" t="s">
        <v>5643</v>
      </c>
      <c r="AO2608" s="44"/>
    </row>
    <row r="2609">
      <c r="A2609" s="41">
        <v>47.0</v>
      </c>
      <c r="B2609" s="42">
        <v>1.67E9</v>
      </c>
      <c r="C2609" s="42">
        <v>3356.0</v>
      </c>
      <c r="D2609" s="40" t="s">
        <v>1243</v>
      </c>
      <c r="E2609" s="41">
        <v>140.0</v>
      </c>
      <c r="F2609" s="41">
        <v>35.0</v>
      </c>
      <c r="G2609" s="41">
        <v>70.0</v>
      </c>
      <c r="H2609" s="41">
        <v>-3.07733</v>
      </c>
      <c r="I2609" s="41">
        <v>10000.0</v>
      </c>
      <c r="J2609" s="41">
        <v>5000.0</v>
      </c>
      <c r="K2609" s="41">
        <v>1200.0</v>
      </c>
      <c r="L2609" s="41">
        <v>600.0</v>
      </c>
      <c r="M2609" s="41">
        <v>30.0</v>
      </c>
      <c r="N2609" s="40" t="s">
        <v>207</v>
      </c>
      <c r="O2609" s="40" t="s">
        <v>208</v>
      </c>
      <c r="P2609" s="40" t="s">
        <v>7305</v>
      </c>
      <c r="Q2609" s="40" t="s">
        <v>8686</v>
      </c>
      <c r="R2609" s="40" t="b">
        <v>0</v>
      </c>
      <c r="S2609" s="40" t="s">
        <v>12879</v>
      </c>
      <c r="T2609" s="40" t="s">
        <v>212</v>
      </c>
      <c r="U2609" s="41">
        <v>0.1</v>
      </c>
      <c r="V2609" s="41">
        <v>0.9</v>
      </c>
      <c r="W2609" s="41">
        <v>0.1</v>
      </c>
      <c r="X2609" s="41">
        <v>0.6</v>
      </c>
      <c r="Y2609" s="40" t="b">
        <v>0</v>
      </c>
      <c r="Z2609" s="40" t="b">
        <v>1</v>
      </c>
      <c r="AA2609" s="40" t="b">
        <v>0</v>
      </c>
      <c r="AB2609" s="40" t="b">
        <v>0</v>
      </c>
      <c r="AC2609" s="41" t="s">
        <v>15896</v>
      </c>
      <c r="AD2609" s="41" t="s">
        <v>15967</v>
      </c>
      <c r="AE2609" s="41">
        <v>1202.824</v>
      </c>
      <c r="AF2609" s="41">
        <v>-4.78617</v>
      </c>
      <c r="AG2609" s="42">
        <v>6.55E41</v>
      </c>
      <c r="AH2609" s="51">
        <v>0.5553</v>
      </c>
      <c r="AI2609" s="45" t="s">
        <v>15968</v>
      </c>
      <c r="AJ2609" s="44" t="s">
        <v>397</v>
      </c>
      <c r="AK2609" s="41">
        <v>4491.0</v>
      </c>
      <c r="AL2609" s="40" t="s">
        <v>2224</v>
      </c>
      <c r="AM2609" s="40" t="s">
        <v>7285</v>
      </c>
      <c r="AN2609" s="40" t="s">
        <v>5643</v>
      </c>
      <c r="AO2609" s="44"/>
    </row>
    <row r="2610">
      <c r="A2610" s="41">
        <v>27.0</v>
      </c>
      <c r="B2610" s="42">
        <v>1.67E9</v>
      </c>
      <c r="C2610" s="42">
        <v>3356.0</v>
      </c>
      <c r="D2610" s="40" t="s">
        <v>1243</v>
      </c>
      <c r="E2610" s="41">
        <v>140.0</v>
      </c>
      <c r="F2610" s="41">
        <v>35.0</v>
      </c>
      <c r="G2610" s="41">
        <v>70.0</v>
      </c>
      <c r="H2610" s="41">
        <v>-3.07733</v>
      </c>
      <c r="I2610" s="41">
        <v>10000.0</v>
      </c>
      <c r="J2610" s="41">
        <v>5000.0</v>
      </c>
      <c r="K2610" s="41">
        <v>1200.0</v>
      </c>
      <c r="L2610" s="41">
        <v>600.0</v>
      </c>
      <c r="M2610" s="41">
        <v>30.0</v>
      </c>
      <c r="N2610" s="40" t="s">
        <v>207</v>
      </c>
      <c r="O2610" s="40" t="s">
        <v>208</v>
      </c>
      <c r="P2610" s="40" t="s">
        <v>7310</v>
      </c>
      <c r="Q2610" s="40" t="s">
        <v>8686</v>
      </c>
      <c r="R2610" s="40" t="b">
        <v>0</v>
      </c>
      <c r="S2610" s="40" t="s">
        <v>12879</v>
      </c>
      <c r="T2610" s="40" t="s">
        <v>212</v>
      </c>
      <c r="U2610" s="41">
        <v>0.1</v>
      </c>
      <c r="V2610" s="41">
        <v>0.9</v>
      </c>
      <c r="W2610" s="41">
        <v>0.1</v>
      </c>
      <c r="X2610" s="41">
        <v>0.4</v>
      </c>
      <c r="Y2610" s="40" t="b">
        <v>0</v>
      </c>
      <c r="Z2610" s="40" t="b">
        <v>1</v>
      </c>
      <c r="AA2610" s="40" t="b">
        <v>0</v>
      </c>
      <c r="AB2610" s="40" t="b">
        <v>0</v>
      </c>
      <c r="AC2610" s="41" t="s">
        <v>15969</v>
      </c>
      <c r="AD2610" s="41" t="s">
        <v>15970</v>
      </c>
      <c r="AE2610" s="41">
        <v>790.993</v>
      </c>
      <c r="AF2610" s="41">
        <v>-4.7867</v>
      </c>
      <c r="AG2610" s="42">
        <v>3.37E41</v>
      </c>
      <c r="AH2610" s="51">
        <v>0.555474</v>
      </c>
      <c r="AI2610" s="45" t="s">
        <v>15971</v>
      </c>
      <c r="AJ2610" s="44" t="s">
        <v>397</v>
      </c>
      <c r="AK2610" s="41">
        <v>2962.0</v>
      </c>
      <c r="AL2610" s="40" t="s">
        <v>7372</v>
      </c>
      <c r="AM2610" s="40" t="s">
        <v>7285</v>
      </c>
      <c r="AN2610" s="40" t="s">
        <v>5643</v>
      </c>
      <c r="AO2610" s="40"/>
    </row>
    <row r="2611">
      <c r="A2611" s="41">
        <v>236.0</v>
      </c>
      <c r="B2611" s="42">
        <v>1.67E9</v>
      </c>
      <c r="C2611" s="41">
        <v>3356.0</v>
      </c>
      <c r="D2611" s="40" t="s">
        <v>1243</v>
      </c>
      <c r="E2611" s="41">
        <v>140.0</v>
      </c>
      <c r="F2611" s="41">
        <v>35.0</v>
      </c>
      <c r="G2611" s="41">
        <v>70.0</v>
      </c>
      <c r="H2611" s="41">
        <v>-3.07733</v>
      </c>
      <c r="I2611" s="41">
        <v>10000.0</v>
      </c>
      <c r="J2611" s="41">
        <v>5000.0</v>
      </c>
      <c r="K2611" s="41">
        <v>1200.0</v>
      </c>
      <c r="L2611" s="41">
        <v>600.0</v>
      </c>
      <c r="M2611" s="41">
        <v>100.0</v>
      </c>
      <c r="N2611" s="40" t="s">
        <v>207</v>
      </c>
      <c r="O2611" s="40" t="s">
        <v>208</v>
      </c>
      <c r="P2611" s="40" t="s">
        <v>1372</v>
      </c>
      <c r="Q2611" s="40" t="s">
        <v>8686</v>
      </c>
      <c r="R2611" s="40" t="b">
        <v>0</v>
      </c>
      <c r="S2611" s="40" t="s">
        <v>211</v>
      </c>
      <c r="T2611" s="40" t="s">
        <v>212</v>
      </c>
      <c r="U2611" s="41">
        <v>0.1</v>
      </c>
      <c r="V2611" s="41">
        <v>0.9</v>
      </c>
      <c r="W2611" s="41">
        <v>0.1</v>
      </c>
      <c r="X2611" s="41">
        <v>0.6</v>
      </c>
      <c r="Y2611" s="40" t="b">
        <v>0</v>
      </c>
      <c r="Z2611" s="40" t="b">
        <v>1</v>
      </c>
      <c r="AA2611" s="40" t="b">
        <v>0</v>
      </c>
      <c r="AB2611" s="40" t="b">
        <v>0</v>
      </c>
      <c r="AC2611" s="41" t="s">
        <v>15972</v>
      </c>
      <c r="AD2611" s="41" t="s">
        <v>15973</v>
      </c>
      <c r="AE2611" s="41">
        <v>657.2595</v>
      </c>
      <c r="AF2611" s="41">
        <v>-4.78704</v>
      </c>
      <c r="AG2611" s="42">
        <v>1.04E42</v>
      </c>
      <c r="AH2611" s="51">
        <v>0.555584</v>
      </c>
      <c r="AI2611" s="40" t="s">
        <v>15974</v>
      </c>
      <c r="AJ2611" s="40" t="s">
        <v>15975</v>
      </c>
      <c r="AK2611" s="41">
        <v>2106.0</v>
      </c>
      <c r="AL2611" s="40" t="s">
        <v>7372</v>
      </c>
      <c r="AM2611" s="40" t="s">
        <v>7285</v>
      </c>
      <c r="AN2611" s="40" t="s">
        <v>5627</v>
      </c>
      <c r="AO2611" s="44"/>
    </row>
    <row r="2612">
      <c r="A2612" s="41">
        <v>128.0</v>
      </c>
      <c r="B2612" s="42">
        <v>1.67E9</v>
      </c>
      <c r="C2612" s="42">
        <v>3356.0</v>
      </c>
      <c r="D2612" s="40" t="s">
        <v>1243</v>
      </c>
      <c r="E2612" s="41">
        <v>140.0</v>
      </c>
      <c r="F2612" s="41">
        <v>35.0</v>
      </c>
      <c r="G2612" s="41">
        <v>70.0</v>
      </c>
      <c r="H2612" s="41">
        <v>-3.07733</v>
      </c>
      <c r="I2612" s="41">
        <v>10000.0</v>
      </c>
      <c r="J2612" s="41">
        <v>5000.0</v>
      </c>
      <c r="K2612" s="41">
        <v>1200.0</v>
      </c>
      <c r="L2612" s="41">
        <v>600.0</v>
      </c>
      <c r="M2612" s="41">
        <v>50.0</v>
      </c>
      <c r="N2612" s="40" t="s">
        <v>207</v>
      </c>
      <c r="O2612" s="40" t="s">
        <v>1371</v>
      </c>
      <c r="P2612" s="40" t="s">
        <v>7305</v>
      </c>
      <c r="Q2612" s="40" t="s">
        <v>8686</v>
      </c>
      <c r="R2612" s="40" t="b">
        <v>0</v>
      </c>
      <c r="S2612" s="40" t="s">
        <v>211</v>
      </c>
      <c r="T2612" s="40" t="s">
        <v>212</v>
      </c>
      <c r="U2612" s="41">
        <v>0.1</v>
      </c>
      <c r="V2612" s="41">
        <v>0.9</v>
      </c>
      <c r="W2612" s="41">
        <v>0.1</v>
      </c>
      <c r="X2612" s="41">
        <v>0.6</v>
      </c>
      <c r="Y2612" s="40" t="b">
        <v>0</v>
      </c>
      <c r="Z2612" s="40" t="b">
        <v>1</v>
      </c>
      <c r="AA2612" s="40" t="b">
        <v>0</v>
      </c>
      <c r="AB2612" s="40" t="b">
        <v>0</v>
      </c>
      <c r="AC2612" s="41" t="s">
        <v>15976</v>
      </c>
      <c r="AD2612" s="41" t="s">
        <v>15977</v>
      </c>
      <c r="AE2612" s="41">
        <v>1202.977</v>
      </c>
      <c r="AF2612" s="41">
        <v>-4.78799</v>
      </c>
      <c r="AG2612" s="42">
        <v>6.86E41</v>
      </c>
      <c r="AH2612" s="51">
        <v>0.555892</v>
      </c>
      <c r="AI2612" s="45" t="s">
        <v>15978</v>
      </c>
      <c r="AJ2612" s="44" t="s">
        <v>397</v>
      </c>
      <c r="AK2612" s="41">
        <v>2816.0</v>
      </c>
      <c r="AL2612" s="40" t="s">
        <v>2224</v>
      </c>
      <c r="AM2612" s="40" t="s">
        <v>7285</v>
      </c>
      <c r="AN2612" s="40" t="s">
        <v>5643</v>
      </c>
      <c r="AO2612" s="44"/>
    </row>
    <row r="2613">
      <c r="A2613" s="41">
        <v>227.0</v>
      </c>
      <c r="B2613" s="42">
        <v>1.67E9</v>
      </c>
      <c r="C2613" s="42">
        <v>3356.0</v>
      </c>
      <c r="D2613" s="40" t="s">
        <v>1243</v>
      </c>
      <c r="E2613" s="41">
        <v>140.0</v>
      </c>
      <c r="F2613" s="41">
        <v>35.0</v>
      </c>
      <c r="G2613" s="41">
        <v>70.0</v>
      </c>
      <c r="H2613" s="41">
        <v>-3.07733</v>
      </c>
      <c r="I2613" s="41">
        <v>10000.0</v>
      </c>
      <c r="J2613" s="41">
        <v>5000.0</v>
      </c>
      <c r="K2613" s="41">
        <v>1200.0</v>
      </c>
      <c r="L2613" s="41">
        <v>600.0</v>
      </c>
      <c r="M2613" s="41">
        <v>100.0</v>
      </c>
      <c r="N2613" s="40" t="s">
        <v>207</v>
      </c>
      <c r="O2613" s="40" t="s">
        <v>1371</v>
      </c>
      <c r="P2613" s="40" t="s">
        <v>7305</v>
      </c>
      <c r="Q2613" s="40" t="s">
        <v>8686</v>
      </c>
      <c r="R2613" s="40" t="b">
        <v>0</v>
      </c>
      <c r="S2613" s="40" t="s">
        <v>12879</v>
      </c>
      <c r="T2613" s="40" t="s">
        <v>212</v>
      </c>
      <c r="U2613" s="41">
        <v>0.1</v>
      </c>
      <c r="V2613" s="41">
        <v>0.9</v>
      </c>
      <c r="W2613" s="41">
        <v>0.1</v>
      </c>
      <c r="X2613" s="41">
        <v>0.6</v>
      </c>
      <c r="Y2613" s="40" t="b">
        <v>0</v>
      </c>
      <c r="Z2613" s="40" t="b">
        <v>1</v>
      </c>
      <c r="AA2613" s="40" t="b">
        <v>0</v>
      </c>
      <c r="AB2613" s="40" t="b">
        <v>0</v>
      </c>
      <c r="AC2613" s="41" t="s">
        <v>4331</v>
      </c>
      <c r="AD2613" s="41" t="s">
        <v>15979</v>
      </c>
      <c r="AE2613" s="41">
        <v>1203.529</v>
      </c>
      <c r="AF2613" s="41">
        <v>-4.78869</v>
      </c>
      <c r="AG2613" s="42">
        <v>1.35E42</v>
      </c>
      <c r="AH2613" s="51">
        <v>0.556119</v>
      </c>
      <c r="AI2613" s="45" t="s">
        <v>15980</v>
      </c>
      <c r="AJ2613" s="40" t="s">
        <v>15981</v>
      </c>
      <c r="AK2613" s="41">
        <v>1398.0</v>
      </c>
      <c r="AL2613" s="40" t="s">
        <v>2224</v>
      </c>
      <c r="AM2613" s="40" t="s">
        <v>7285</v>
      </c>
      <c r="AN2613" s="40" t="s">
        <v>5643</v>
      </c>
      <c r="AO2613" s="44"/>
    </row>
    <row r="2614">
      <c r="A2614" s="41">
        <v>135.0</v>
      </c>
      <c r="B2614" s="42">
        <v>1.67E9</v>
      </c>
      <c r="C2614" s="42">
        <v>3356.0</v>
      </c>
      <c r="D2614" s="40" t="s">
        <v>1243</v>
      </c>
      <c r="E2614" s="41">
        <v>140.0</v>
      </c>
      <c r="F2614" s="41">
        <v>35.0</v>
      </c>
      <c r="G2614" s="41">
        <v>70.0</v>
      </c>
      <c r="H2614" s="41">
        <v>-3.07733</v>
      </c>
      <c r="I2614" s="41">
        <v>10000.0</v>
      </c>
      <c r="J2614" s="41">
        <v>5000.0</v>
      </c>
      <c r="K2614" s="41">
        <v>1200.0</v>
      </c>
      <c r="L2614" s="41">
        <v>600.0</v>
      </c>
      <c r="M2614" s="41">
        <v>50.0</v>
      </c>
      <c r="N2614" s="40" t="s">
        <v>207</v>
      </c>
      <c r="O2614" s="40" t="s">
        <v>1371</v>
      </c>
      <c r="P2614" s="40" t="s">
        <v>7305</v>
      </c>
      <c r="Q2614" s="40" t="s">
        <v>8686</v>
      </c>
      <c r="R2614" s="40" t="b">
        <v>0</v>
      </c>
      <c r="S2614" s="40" t="s">
        <v>12879</v>
      </c>
      <c r="T2614" s="40" t="s">
        <v>212</v>
      </c>
      <c r="U2614" s="41">
        <v>0.1</v>
      </c>
      <c r="V2614" s="41">
        <v>0.9</v>
      </c>
      <c r="W2614" s="41">
        <v>0.1</v>
      </c>
      <c r="X2614" s="41">
        <v>0.4</v>
      </c>
      <c r="Y2614" s="40" t="b">
        <v>0</v>
      </c>
      <c r="Z2614" s="40" t="b">
        <v>1</v>
      </c>
      <c r="AA2614" s="40" t="b">
        <v>0</v>
      </c>
      <c r="AB2614" s="40" t="b">
        <v>0</v>
      </c>
      <c r="AC2614" s="41" t="s">
        <v>15982</v>
      </c>
      <c r="AD2614" s="41" t="s">
        <v>15983</v>
      </c>
      <c r="AE2614" s="41">
        <v>1087.843</v>
      </c>
      <c r="AF2614" s="41">
        <v>-4.78875</v>
      </c>
      <c r="AG2614" s="42">
        <v>6.8E40</v>
      </c>
      <c r="AH2614" s="51">
        <v>0.556139</v>
      </c>
      <c r="AI2614" s="45" t="s">
        <v>15984</v>
      </c>
      <c r="AJ2614" s="44" t="s">
        <v>397</v>
      </c>
      <c r="AK2614" s="41">
        <v>3845.0</v>
      </c>
      <c r="AL2614" s="40" t="s">
        <v>7372</v>
      </c>
      <c r="AM2614" s="40" t="s">
        <v>7285</v>
      </c>
      <c r="AN2614" s="40" t="s">
        <v>5643</v>
      </c>
      <c r="AO2614" s="44"/>
    </row>
    <row r="2615">
      <c r="A2615" s="41">
        <v>102.0</v>
      </c>
      <c r="B2615" s="42">
        <v>1.67E9</v>
      </c>
      <c r="C2615" s="42">
        <v>3356.0</v>
      </c>
      <c r="D2615" s="40" t="s">
        <v>1243</v>
      </c>
      <c r="E2615" s="41">
        <v>140.0</v>
      </c>
      <c r="F2615" s="41">
        <v>35.0</v>
      </c>
      <c r="G2615" s="41">
        <v>70.0</v>
      </c>
      <c r="H2615" s="41">
        <v>-3.07733</v>
      </c>
      <c r="I2615" s="41">
        <v>10000.0</v>
      </c>
      <c r="J2615" s="41">
        <v>5000.0</v>
      </c>
      <c r="K2615" s="41">
        <v>1200.0</v>
      </c>
      <c r="L2615" s="41">
        <v>600.0</v>
      </c>
      <c r="M2615" s="41">
        <v>50.0</v>
      </c>
      <c r="N2615" s="40" t="s">
        <v>207</v>
      </c>
      <c r="O2615" s="40" t="s">
        <v>1371</v>
      </c>
      <c r="P2615" s="40" t="s">
        <v>209</v>
      </c>
      <c r="Q2615" s="40" t="s">
        <v>8686</v>
      </c>
      <c r="R2615" s="40" t="b">
        <v>0</v>
      </c>
      <c r="S2615" s="40" t="s">
        <v>12879</v>
      </c>
      <c r="T2615" s="40" t="s">
        <v>212</v>
      </c>
      <c r="U2615" s="41">
        <v>0.1</v>
      </c>
      <c r="V2615" s="41">
        <v>0.9</v>
      </c>
      <c r="W2615" s="41">
        <v>0.2</v>
      </c>
      <c r="X2615" s="41">
        <v>0.4</v>
      </c>
      <c r="Y2615" s="40" t="b">
        <v>0</v>
      </c>
      <c r="Z2615" s="40" t="b">
        <v>1</v>
      </c>
      <c r="AA2615" s="40" t="b">
        <v>0</v>
      </c>
      <c r="AB2615" s="40" t="b">
        <v>0</v>
      </c>
      <c r="AC2615" s="41" t="s">
        <v>15985</v>
      </c>
      <c r="AD2615" s="41" t="s">
        <v>15986</v>
      </c>
      <c r="AE2615" s="41">
        <v>759.6844</v>
      </c>
      <c r="AF2615" s="41">
        <v>-4.79175</v>
      </c>
      <c r="AG2615" s="42">
        <v>1.11E42</v>
      </c>
      <c r="AH2615" s="51">
        <v>0.557113</v>
      </c>
      <c r="AI2615" s="45" t="s">
        <v>15987</v>
      </c>
      <c r="AJ2615" s="40" t="s">
        <v>15988</v>
      </c>
      <c r="AK2615" s="41">
        <v>2551.0</v>
      </c>
      <c r="AL2615" s="40" t="s">
        <v>7372</v>
      </c>
      <c r="AM2615" s="40" t="s">
        <v>7285</v>
      </c>
      <c r="AN2615" s="40" t="s">
        <v>5643</v>
      </c>
      <c r="AO2615" s="40"/>
    </row>
    <row r="2616">
      <c r="A2616" s="41">
        <v>118.0</v>
      </c>
      <c r="B2616" s="42">
        <v>1.67E9</v>
      </c>
      <c r="C2616" s="42">
        <v>3356.0</v>
      </c>
      <c r="D2616" s="40" t="s">
        <v>1243</v>
      </c>
      <c r="E2616" s="41">
        <v>140.0</v>
      </c>
      <c r="F2616" s="41">
        <v>35.0</v>
      </c>
      <c r="G2616" s="41">
        <v>70.0</v>
      </c>
      <c r="H2616" s="41">
        <v>-3.07733</v>
      </c>
      <c r="I2616" s="41">
        <v>10000.0</v>
      </c>
      <c r="J2616" s="41">
        <v>5000.0</v>
      </c>
      <c r="K2616" s="41">
        <v>1200.0</v>
      </c>
      <c r="L2616" s="41">
        <v>600.0</v>
      </c>
      <c r="M2616" s="41">
        <v>50.0</v>
      </c>
      <c r="N2616" s="40" t="s">
        <v>207</v>
      </c>
      <c r="O2616" s="40" t="s">
        <v>1371</v>
      </c>
      <c r="P2616" s="40" t="s">
        <v>7310</v>
      </c>
      <c r="Q2616" s="40" t="s">
        <v>8686</v>
      </c>
      <c r="R2616" s="40" t="b">
        <v>0</v>
      </c>
      <c r="S2616" s="40" t="s">
        <v>12879</v>
      </c>
      <c r="T2616" s="40" t="s">
        <v>212</v>
      </c>
      <c r="U2616" s="41">
        <v>0.1</v>
      </c>
      <c r="V2616" s="41">
        <v>0.9</v>
      </c>
      <c r="W2616" s="41">
        <v>0.1</v>
      </c>
      <c r="X2616" s="41">
        <v>0.5</v>
      </c>
      <c r="Y2616" s="40" t="b">
        <v>0</v>
      </c>
      <c r="Z2616" s="40" t="b">
        <v>1</v>
      </c>
      <c r="AA2616" s="40" t="b">
        <v>0</v>
      </c>
      <c r="AB2616" s="40" t="b">
        <v>0</v>
      </c>
      <c r="AC2616" s="41" t="s">
        <v>15989</v>
      </c>
      <c r="AD2616" s="41" t="s">
        <v>15990</v>
      </c>
      <c r="AE2616" s="41">
        <v>1052.965</v>
      </c>
      <c r="AF2616" s="41">
        <v>-4.7921</v>
      </c>
      <c r="AG2616" s="42">
        <v>6.34E41</v>
      </c>
      <c r="AH2616" s="51">
        <v>0.557229</v>
      </c>
      <c r="AI2616" s="45" t="s">
        <v>15991</v>
      </c>
      <c r="AJ2616" s="44" t="s">
        <v>397</v>
      </c>
      <c r="AK2616" s="41">
        <v>2099.0</v>
      </c>
      <c r="AL2616" s="40" t="s">
        <v>7372</v>
      </c>
      <c r="AM2616" s="40" t="s">
        <v>7285</v>
      </c>
      <c r="AN2616" s="40" t="s">
        <v>5643</v>
      </c>
      <c r="AO2616" s="44"/>
    </row>
    <row r="2617">
      <c r="A2617" s="41">
        <v>52.0</v>
      </c>
      <c r="B2617" s="42">
        <v>1.67E9</v>
      </c>
      <c r="C2617" s="42">
        <v>3356.0</v>
      </c>
      <c r="D2617" s="40" t="s">
        <v>1243</v>
      </c>
      <c r="E2617" s="41">
        <v>140.0</v>
      </c>
      <c r="F2617" s="41">
        <v>35.0</v>
      </c>
      <c r="G2617" s="41">
        <v>70.0</v>
      </c>
      <c r="H2617" s="41">
        <v>-3.07733</v>
      </c>
      <c r="I2617" s="41">
        <v>10000.0</v>
      </c>
      <c r="J2617" s="41">
        <v>5000.0</v>
      </c>
      <c r="K2617" s="41">
        <v>1200.0</v>
      </c>
      <c r="L2617" s="41">
        <v>600.0</v>
      </c>
      <c r="M2617" s="41">
        <v>30.0</v>
      </c>
      <c r="N2617" s="40" t="s">
        <v>207</v>
      </c>
      <c r="O2617" s="40" t="s">
        <v>208</v>
      </c>
      <c r="P2617" s="40" t="s">
        <v>7305</v>
      </c>
      <c r="Q2617" s="40" t="s">
        <v>8686</v>
      </c>
      <c r="R2617" s="40" t="b">
        <v>0</v>
      </c>
      <c r="S2617" s="40" t="s">
        <v>12879</v>
      </c>
      <c r="T2617" s="40" t="s">
        <v>212</v>
      </c>
      <c r="U2617" s="41">
        <v>0.1</v>
      </c>
      <c r="V2617" s="41">
        <v>0.9</v>
      </c>
      <c r="W2617" s="41">
        <v>0.3</v>
      </c>
      <c r="X2617" s="41">
        <v>0.5</v>
      </c>
      <c r="Y2617" s="40" t="b">
        <v>0</v>
      </c>
      <c r="Z2617" s="40" t="b">
        <v>1</v>
      </c>
      <c r="AA2617" s="40" t="b">
        <v>0</v>
      </c>
      <c r="AB2617" s="40" t="b">
        <v>0</v>
      </c>
      <c r="AC2617" s="41" t="s">
        <v>15739</v>
      </c>
      <c r="AD2617" s="41" t="s">
        <v>15992</v>
      </c>
      <c r="AE2617" s="41">
        <v>884.6723</v>
      </c>
      <c r="AF2617" s="41">
        <v>-4.79524</v>
      </c>
      <c r="AG2617" s="42">
        <v>3.4E41</v>
      </c>
      <c r="AH2617" s="51">
        <v>0.558248</v>
      </c>
      <c r="AI2617" s="45" t="s">
        <v>15993</v>
      </c>
      <c r="AJ2617" s="40" t="s">
        <v>15994</v>
      </c>
      <c r="AK2617" s="41">
        <v>3881.0</v>
      </c>
      <c r="AL2617" s="40" t="s">
        <v>7372</v>
      </c>
      <c r="AM2617" s="40" t="s">
        <v>7285</v>
      </c>
      <c r="AN2617" s="40" t="s">
        <v>5643</v>
      </c>
      <c r="AO2617" s="40"/>
    </row>
    <row r="2618">
      <c r="A2618" s="41">
        <v>26.0</v>
      </c>
      <c r="B2618" s="42">
        <v>1.67E9</v>
      </c>
      <c r="C2618" s="42">
        <v>3356.0</v>
      </c>
      <c r="D2618" s="40" t="s">
        <v>1243</v>
      </c>
      <c r="E2618" s="41">
        <v>140.0</v>
      </c>
      <c r="F2618" s="41">
        <v>35.0</v>
      </c>
      <c r="G2618" s="41">
        <v>70.0</v>
      </c>
      <c r="H2618" s="41">
        <v>-3.07733</v>
      </c>
      <c r="I2618" s="41">
        <v>10000.0</v>
      </c>
      <c r="J2618" s="41">
        <v>5000.0</v>
      </c>
      <c r="K2618" s="41">
        <v>1200.0</v>
      </c>
      <c r="L2618" s="41">
        <v>600.0</v>
      </c>
      <c r="M2618" s="41">
        <v>30.0</v>
      </c>
      <c r="N2618" s="40" t="s">
        <v>207</v>
      </c>
      <c r="O2618" s="40" t="s">
        <v>1371</v>
      </c>
      <c r="P2618" s="40" t="s">
        <v>7310</v>
      </c>
      <c r="Q2618" s="40" t="s">
        <v>8686</v>
      </c>
      <c r="R2618" s="40" t="b">
        <v>0</v>
      </c>
      <c r="S2618" s="40" t="s">
        <v>211</v>
      </c>
      <c r="T2618" s="40" t="s">
        <v>212</v>
      </c>
      <c r="U2618" s="41">
        <v>0.1</v>
      </c>
      <c r="V2618" s="41">
        <v>0.9</v>
      </c>
      <c r="W2618" s="41">
        <v>0.3</v>
      </c>
      <c r="X2618" s="41">
        <v>0.6</v>
      </c>
      <c r="Y2618" s="40" t="b">
        <v>0</v>
      </c>
      <c r="Z2618" s="40" t="b">
        <v>1</v>
      </c>
      <c r="AA2618" s="40" t="b">
        <v>0</v>
      </c>
      <c r="AB2618" s="40" t="b">
        <v>0</v>
      </c>
      <c r="AC2618" s="41" t="s">
        <v>15995</v>
      </c>
      <c r="AD2618" s="41" t="s">
        <v>15996</v>
      </c>
      <c r="AE2618" s="41">
        <v>1203.32</v>
      </c>
      <c r="AF2618" s="41">
        <v>-4.79524</v>
      </c>
      <c r="AG2618" s="42">
        <v>1.86E40</v>
      </c>
      <c r="AH2618" s="51">
        <v>0.558249</v>
      </c>
      <c r="AI2618" s="45" t="s">
        <v>15997</v>
      </c>
      <c r="AJ2618" s="40" t="s">
        <v>15998</v>
      </c>
      <c r="AK2618" s="41">
        <v>3536.0</v>
      </c>
      <c r="AL2618" s="40" t="s">
        <v>2224</v>
      </c>
      <c r="AM2618" s="40" t="s">
        <v>7285</v>
      </c>
      <c r="AN2618" s="40" t="s">
        <v>5643</v>
      </c>
      <c r="AO2618" s="44"/>
    </row>
    <row r="2619">
      <c r="A2619" s="41">
        <v>227.0</v>
      </c>
      <c r="B2619" s="42">
        <v>1.67E9</v>
      </c>
      <c r="C2619" s="41">
        <v>3356.0</v>
      </c>
      <c r="D2619" s="40" t="s">
        <v>1243</v>
      </c>
      <c r="E2619" s="41">
        <v>140.0</v>
      </c>
      <c r="F2619" s="41">
        <v>35.0</v>
      </c>
      <c r="G2619" s="41">
        <v>70.0</v>
      </c>
      <c r="H2619" s="41">
        <v>-3.07733</v>
      </c>
      <c r="I2619" s="41">
        <v>10000.0</v>
      </c>
      <c r="J2619" s="41">
        <v>5000.0</v>
      </c>
      <c r="K2619" s="41">
        <v>1200.0</v>
      </c>
      <c r="L2619" s="41">
        <v>600.0</v>
      </c>
      <c r="M2619" s="41">
        <v>100.0</v>
      </c>
      <c r="N2619" s="40" t="s">
        <v>207</v>
      </c>
      <c r="O2619" s="40" t="s">
        <v>208</v>
      </c>
      <c r="P2619" s="40" t="s">
        <v>7305</v>
      </c>
      <c r="Q2619" s="40" t="s">
        <v>8686</v>
      </c>
      <c r="R2619" s="40" t="b">
        <v>0</v>
      </c>
      <c r="S2619" s="40" t="s">
        <v>12879</v>
      </c>
      <c r="T2619" s="40" t="s">
        <v>212</v>
      </c>
      <c r="U2619" s="41">
        <v>0.1</v>
      </c>
      <c r="V2619" s="41">
        <v>0.9</v>
      </c>
      <c r="W2619" s="41">
        <v>0.1</v>
      </c>
      <c r="X2619" s="41">
        <v>0.6</v>
      </c>
      <c r="Y2619" s="40" t="b">
        <v>0</v>
      </c>
      <c r="Z2619" s="40" t="b">
        <v>1</v>
      </c>
      <c r="AA2619" s="40" t="b">
        <v>0</v>
      </c>
      <c r="AB2619" s="40" t="b">
        <v>0</v>
      </c>
      <c r="AC2619" s="41" t="s">
        <v>15999</v>
      </c>
      <c r="AD2619" s="41" t="s">
        <v>16000</v>
      </c>
      <c r="AE2619" s="41">
        <v>695.7673</v>
      </c>
      <c r="AF2619" s="41">
        <v>-4.79666</v>
      </c>
      <c r="AG2619" s="42">
        <v>1.74E41</v>
      </c>
      <c r="AH2619" s="51">
        <v>0.558709</v>
      </c>
      <c r="AI2619" s="40" t="s">
        <v>16001</v>
      </c>
      <c r="AJ2619" s="40" t="s">
        <v>16002</v>
      </c>
      <c r="AK2619" s="41">
        <v>2055.0</v>
      </c>
      <c r="AL2619" s="40" t="s">
        <v>7372</v>
      </c>
      <c r="AM2619" s="40" t="s">
        <v>7285</v>
      </c>
      <c r="AN2619" s="40" t="s">
        <v>5627</v>
      </c>
      <c r="AO2619" s="44"/>
    </row>
    <row r="2620">
      <c r="A2620" s="41">
        <v>22.0</v>
      </c>
      <c r="B2620" s="42">
        <v>1.67E9</v>
      </c>
      <c r="C2620" s="42">
        <v>3356.0</v>
      </c>
      <c r="D2620" s="40" t="s">
        <v>1243</v>
      </c>
      <c r="E2620" s="41">
        <v>140.0</v>
      </c>
      <c r="F2620" s="41">
        <v>35.0</v>
      </c>
      <c r="G2620" s="41">
        <v>70.0</v>
      </c>
      <c r="H2620" s="41">
        <v>-3.07733</v>
      </c>
      <c r="I2620" s="41">
        <v>10000.0</v>
      </c>
      <c r="J2620" s="41">
        <v>5000.0</v>
      </c>
      <c r="K2620" s="41">
        <v>1200.0</v>
      </c>
      <c r="L2620" s="41">
        <v>600.0</v>
      </c>
      <c r="M2620" s="41">
        <v>30.0</v>
      </c>
      <c r="N2620" s="40" t="s">
        <v>207</v>
      </c>
      <c r="O2620" s="40" t="s">
        <v>1371</v>
      </c>
      <c r="P2620" s="40" t="s">
        <v>7310</v>
      </c>
      <c r="Q2620" s="40" t="s">
        <v>8686</v>
      </c>
      <c r="R2620" s="40" t="b">
        <v>0</v>
      </c>
      <c r="S2620" s="40" t="s">
        <v>211</v>
      </c>
      <c r="T2620" s="40" t="s">
        <v>212</v>
      </c>
      <c r="U2620" s="41">
        <v>0.1</v>
      </c>
      <c r="V2620" s="41">
        <v>0.9</v>
      </c>
      <c r="W2620" s="41">
        <v>0.2</v>
      </c>
      <c r="X2620" s="41">
        <v>0.5</v>
      </c>
      <c r="Y2620" s="40" t="b">
        <v>0</v>
      </c>
      <c r="Z2620" s="40" t="b">
        <v>1</v>
      </c>
      <c r="AA2620" s="40" t="b">
        <v>0</v>
      </c>
      <c r="AB2620" s="40" t="b">
        <v>0</v>
      </c>
      <c r="AC2620" s="41" t="s">
        <v>10641</v>
      </c>
      <c r="AD2620" s="41" t="s">
        <v>16003</v>
      </c>
      <c r="AE2620" s="41">
        <v>1169.783</v>
      </c>
      <c r="AF2620" s="41">
        <v>-4.79677</v>
      </c>
      <c r="AG2620" s="42">
        <v>1.17E42</v>
      </c>
      <c r="AH2620" s="51">
        <v>0.558745</v>
      </c>
      <c r="AI2620" s="45" t="s">
        <v>16004</v>
      </c>
      <c r="AJ2620" s="45">
        <v>1.16768487557778E257</v>
      </c>
      <c r="AK2620" s="41">
        <v>3874.0</v>
      </c>
      <c r="AL2620" s="40" t="s">
        <v>7372</v>
      </c>
      <c r="AM2620" s="40" t="s">
        <v>7285</v>
      </c>
      <c r="AN2620" s="40" t="s">
        <v>5643</v>
      </c>
      <c r="AO2620" s="44"/>
    </row>
    <row r="2621">
      <c r="A2621" s="41">
        <v>42.0</v>
      </c>
      <c r="B2621" s="42">
        <v>1.67E9</v>
      </c>
      <c r="C2621" s="42">
        <v>3356.0</v>
      </c>
      <c r="D2621" s="40" t="s">
        <v>1243</v>
      </c>
      <c r="E2621" s="41">
        <v>140.0</v>
      </c>
      <c r="F2621" s="41">
        <v>35.0</v>
      </c>
      <c r="G2621" s="41">
        <v>70.0</v>
      </c>
      <c r="H2621" s="41">
        <v>-3.07733</v>
      </c>
      <c r="I2621" s="41">
        <v>10000.0</v>
      </c>
      <c r="J2621" s="41">
        <v>5000.0</v>
      </c>
      <c r="K2621" s="41">
        <v>1200.0</v>
      </c>
      <c r="L2621" s="41">
        <v>600.0</v>
      </c>
      <c r="M2621" s="41">
        <v>30.0</v>
      </c>
      <c r="N2621" s="40" t="s">
        <v>207</v>
      </c>
      <c r="O2621" s="40" t="s">
        <v>208</v>
      </c>
      <c r="P2621" s="40" t="s">
        <v>7305</v>
      </c>
      <c r="Q2621" s="40" t="s">
        <v>8686</v>
      </c>
      <c r="R2621" s="40" t="b">
        <v>0</v>
      </c>
      <c r="S2621" s="40" t="s">
        <v>211</v>
      </c>
      <c r="T2621" s="40" t="s">
        <v>212</v>
      </c>
      <c r="U2621" s="41">
        <v>0.1</v>
      </c>
      <c r="V2621" s="41">
        <v>0.9</v>
      </c>
      <c r="W2621" s="41">
        <v>0.3</v>
      </c>
      <c r="X2621" s="41">
        <v>0.4</v>
      </c>
      <c r="Y2621" s="40" t="b">
        <v>0</v>
      </c>
      <c r="Z2621" s="40" t="b">
        <v>1</v>
      </c>
      <c r="AA2621" s="40" t="b">
        <v>0</v>
      </c>
      <c r="AB2621" s="40" t="b">
        <v>0</v>
      </c>
      <c r="AC2621" s="41" t="s">
        <v>16005</v>
      </c>
      <c r="AD2621" s="41" t="s">
        <v>16006</v>
      </c>
      <c r="AE2621" s="41">
        <v>743.6984</v>
      </c>
      <c r="AF2621" s="41">
        <v>-4.79825</v>
      </c>
      <c r="AG2621" s="42">
        <v>1.02E42</v>
      </c>
      <c r="AH2621" s="51">
        <v>0.559228</v>
      </c>
      <c r="AI2621" s="45" t="s">
        <v>16007</v>
      </c>
      <c r="AJ2621" s="40" t="s">
        <v>16008</v>
      </c>
      <c r="AK2621" s="41">
        <v>4311.0</v>
      </c>
      <c r="AL2621" s="40" t="s">
        <v>7372</v>
      </c>
      <c r="AM2621" s="40" t="s">
        <v>7285</v>
      </c>
      <c r="AN2621" s="40" t="s">
        <v>5643</v>
      </c>
      <c r="AO2621" s="40"/>
    </row>
    <row r="2622">
      <c r="A2622" s="41">
        <v>188.0</v>
      </c>
      <c r="B2622" s="42">
        <v>1.67E9</v>
      </c>
      <c r="C2622" s="42">
        <v>3356.0</v>
      </c>
      <c r="D2622" s="40" t="s">
        <v>1243</v>
      </c>
      <c r="E2622" s="41">
        <v>140.0</v>
      </c>
      <c r="F2622" s="41">
        <v>35.0</v>
      </c>
      <c r="G2622" s="41">
        <v>70.0</v>
      </c>
      <c r="H2622" s="41">
        <v>-3.07733</v>
      </c>
      <c r="I2622" s="41">
        <v>10000.0</v>
      </c>
      <c r="J2622" s="41">
        <v>5000.0</v>
      </c>
      <c r="K2622" s="41">
        <v>1200.0</v>
      </c>
      <c r="L2622" s="41">
        <v>600.0</v>
      </c>
      <c r="M2622" s="41">
        <v>100.0</v>
      </c>
      <c r="N2622" s="40" t="s">
        <v>207</v>
      </c>
      <c r="O2622" s="40" t="s">
        <v>1371</v>
      </c>
      <c r="P2622" s="40" t="s">
        <v>209</v>
      </c>
      <c r="Q2622" s="40" t="s">
        <v>8686</v>
      </c>
      <c r="R2622" s="40" t="b">
        <v>0</v>
      </c>
      <c r="S2622" s="40" t="s">
        <v>211</v>
      </c>
      <c r="T2622" s="40" t="s">
        <v>212</v>
      </c>
      <c r="U2622" s="41">
        <v>0.1</v>
      </c>
      <c r="V2622" s="41">
        <v>0.9</v>
      </c>
      <c r="W2622" s="41">
        <v>0.3</v>
      </c>
      <c r="X2622" s="41">
        <v>0.6</v>
      </c>
      <c r="Y2622" s="40" t="b">
        <v>0</v>
      </c>
      <c r="Z2622" s="40" t="b">
        <v>1</v>
      </c>
      <c r="AA2622" s="40" t="b">
        <v>0</v>
      </c>
      <c r="AB2622" s="40" t="b">
        <v>0</v>
      </c>
      <c r="AC2622" s="41" t="s">
        <v>16009</v>
      </c>
      <c r="AD2622" s="41" t="s">
        <v>16010</v>
      </c>
      <c r="AE2622" s="41">
        <v>1203.271</v>
      </c>
      <c r="AF2622" s="41">
        <v>-4.79828</v>
      </c>
      <c r="AG2622" s="42">
        <v>9.95E41</v>
      </c>
      <c r="AH2622" s="51">
        <v>0.559235</v>
      </c>
      <c r="AI2622" s="45" t="s">
        <v>16011</v>
      </c>
      <c r="AJ2622" s="40" t="s">
        <v>16012</v>
      </c>
      <c r="AK2622" s="41">
        <v>1453.0</v>
      </c>
      <c r="AL2622" s="40" t="s">
        <v>2224</v>
      </c>
      <c r="AM2622" s="40" t="s">
        <v>7285</v>
      </c>
      <c r="AN2622" s="40" t="s">
        <v>5643</v>
      </c>
      <c r="AO2622" s="44"/>
    </row>
    <row r="2623">
      <c r="A2623" s="41">
        <v>51.0</v>
      </c>
      <c r="B2623" s="42">
        <v>1.67E9</v>
      </c>
      <c r="C2623" s="42">
        <v>3356.0</v>
      </c>
      <c r="D2623" s="40" t="s">
        <v>1243</v>
      </c>
      <c r="E2623" s="41">
        <v>140.0</v>
      </c>
      <c r="F2623" s="41">
        <v>35.0</v>
      </c>
      <c r="G2623" s="41">
        <v>70.0</v>
      </c>
      <c r="H2623" s="41">
        <v>-3.07733</v>
      </c>
      <c r="I2623" s="41">
        <v>10000.0</v>
      </c>
      <c r="J2623" s="41">
        <v>5000.0</v>
      </c>
      <c r="K2623" s="41">
        <v>1200.0</v>
      </c>
      <c r="L2623" s="41">
        <v>600.0</v>
      </c>
      <c r="M2623" s="41">
        <v>30.0</v>
      </c>
      <c r="N2623" s="40" t="s">
        <v>207</v>
      </c>
      <c r="O2623" s="40" t="s">
        <v>1371</v>
      </c>
      <c r="P2623" s="40" t="s">
        <v>7305</v>
      </c>
      <c r="Q2623" s="40" t="s">
        <v>8686</v>
      </c>
      <c r="R2623" s="40" t="b">
        <v>0</v>
      </c>
      <c r="S2623" s="40" t="s">
        <v>12879</v>
      </c>
      <c r="T2623" s="40" t="s">
        <v>212</v>
      </c>
      <c r="U2623" s="41">
        <v>0.1</v>
      </c>
      <c r="V2623" s="41">
        <v>0.9</v>
      </c>
      <c r="W2623" s="41">
        <v>0.3</v>
      </c>
      <c r="X2623" s="41">
        <v>0.4</v>
      </c>
      <c r="Y2623" s="40" t="b">
        <v>0</v>
      </c>
      <c r="Z2623" s="40" t="b">
        <v>1</v>
      </c>
      <c r="AA2623" s="40" t="b">
        <v>0</v>
      </c>
      <c r="AB2623" s="40" t="b">
        <v>0</v>
      </c>
      <c r="AC2623" s="41" t="s">
        <v>16013</v>
      </c>
      <c r="AD2623" s="41" t="s">
        <v>16014</v>
      </c>
      <c r="AE2623" s="41">
        <v>1202.416</v>
      </c>
      <c r="AF2623" s="41">
        <v>-4.79909</v>
      </c>
      <c r="AG2623" s="42">
        <v>6.69E41</v>
      </c>
      <c r="AH2623" s="51">
        <v>0.5595</v>
      </c>
      <c r="AI2623" s="45" t="s">
        <v>16015</v>
      </c>
      <c r="AJ2623" s="40" t="s">
        <v>16016</v>
      </c>
      <c r="AK2623" s="41">
        <v>7013.0</v>
      </c>
      <c r="AL2623" s="40" t="s">
        <v>2224</v>
      </c>
      <c r="AM2623" s="40" t="s">
        <v>7285</v>
      </c>
      <c r="AN2623" s="40" t="s">
        <v>5643</v>
      </c>
      <c r="AO2623" s="44"/>
    </row>
    <row r="2624">
      <c r="A2624" s="41">
        <v>162.0</v>
      </c>
      <c r="B2624" s="42">
        <v>1.67E9</v>
      </c>
      <c r="C2624" s="42">
        <v>3356.0</v>
      </c>
      <c r="D2624" s="40" t="s">
        <v>1243</v>
      </c>
      <c r="E2624" s="41">
        <v>140.0</v>
      </c>
      <c r="F2624" s="41">
        <v>35.0</v>
      </c>
      <c r="G2624" s="41">
        <v>70.0</v>
      </c>
      <c r="H2624" s="41">
        <v>-3.07733</v>
      </c>
      <c r="I2624" s="41">
        <v>10000.0</v>
      </c>
      <c r="J2624" s="41">
        <v>5000.0</v>
      </c>
      <c r="K2624" s="41">
        <v>1200.0</v>
      </c>
      <c r="L2624" s="41">
        <v>600.0</v>
      </c>
      <c r="M2624" s="41">
        <v>50.0</v>
      </c>
      <c r="N2624" s="40" t="s">
        <v>207</v>
      </c>
      <c r="O2624" s="40" t="s">
        <v>1371</v>
      </c>
      <c r="P2624" s="40" t="s">
        <v>212</v>
      </c>
      <c r="Q2624" s="40" t="s">
        <v>8686</v>
      </c>
      <c r="R2624" s="40" t="b">
        <v>0</v>
      </c>
      <c r="S2624" s="40" t="s">
        <v>211</v>
      </c>
      <c r="T2624" s="40" t="s">
        <v>212</v>
      </c>
      <c r="U2624" s="41">
        <v>0.1</v>
      </c>
      <c r="V2624" s="41">
        <v>0.9</v>
      </c>
      <c r="W2624" s="41">
        <v>0.1</v>
      </c>
      <c r="X2624" s="41">
        <v>0.4</v>
      </c>
      <c r="Y2624" s="40" t="b">
        <v>0</v>
      </c>
      <c r="Z2624" s="40" t="b">
        <v>1</v>
      </c>
      <c r="AA2624" s="40" t="b">
        <v>0</v>
      </c>
      <c r="AB2624" s="40" t="b">
        <v>0</v>
      </c>
      <c r="AC2624" s="41" t="s">
        <v>14840</v>
      </c>
      <c r="AD2624" s="41" t="s">
        <v>16017</v>
      </c>
      <c r="AE2624" s="41">
        <v>777.3414</v>
      </c>
      <c r="AF2624" s="41">
        <v>-4.79927</v>
      </c>
      <c r="AG2624" s="42">
        <v>1.18E42</v>
      </c>
      <c r="AH2624" s="51">
        <v>0.559559</v>
      </c>
      <c r="AI2624" s="45" t="s">
        <v>16018</v>
      </c>
      <c r="AJ2624" s="44" t="s">
        <v>397</v>
      </c>
      <c r="AK2624" s="41">
        <v>2998.0</v>
      </c>
      <c r="AL2624" s="40" t="s">
        <v>7372</v>
      </c>
      <c r="AM2624" s="40" t="s">
        <v>7285</v>
      </c>
      <c r="AN2624" s="40" t="s">
        <v>5643</v>
      </c>
      <c r="AO2624" s="44"/>
    </row>
    <row r="2625">
      <c r="A2625" s="41">
        <v>216.0</v>
      </c>
      <c r="B2625" s="42">
        <v>1.67E9</v>
      </c>
      <c r="C2625" s="41">
        <v>3356.0</v>
      </c>
      <c r="D2625" s="40" t="s">
        <v>1243</v>
      </c>
      <c r="E2625" s="41">
        <v>140.0</v>
      </c>
      <c r="F2625" s="41">
        <v>35.0</v>
      </c>
      <c r="G2625" s="41">
        <v>70.0</v>
      </c>
      <c r="H2625" s="41">
        <v>-3.07733</v>
      </c>
      <c r="I2625" s="41">
        <v>10000.0</v>
      </c>
      <c r="J2625" s="41">
        <v>5000.0</v>
      </c>
      <c r="K2625" s="41">
        <v>1200.0</v>
      </c>
      <c r="L2625" s="41">
        <v>600.0</v>
      </c>
      <c r="M2625" s="41">
        <v>100.0</v>
      </c>
      <c r="N2625" s="40" t="s">
        <v>207</v>
      </c>
      <c r="O2625" s="40" t="s">
        <v>208</v>
      </c>
      <c r="P2625" s="40" t="s">
        <v>7305</v>
      </c>
      <c r="Q2625" s="40" t="s">
        <v>8686</v>
      </c>
      <c r="R2625" s="40" t="b">
        <v>0</v>
      </c>
      <c r="S2625" s="40" t="s">
        <v>211</v>
      </c>
      <c r="T2625" s="40" t="s">
        <v>212</v>
      </c>
      <c r="U2625" s="41">
        <v>0.1</v>
      </c>
      <c r="V2625" s="41">
        <v>0.9</v>
      </c>
      <c r="W2625" s="41">
        <v>0.1</v>
      </c>
      <c r="X2625" s="41">
        <v>0.4</v>
      </c>
      <c r="Y2625" s="40" t="b">
        <v>0</v>
      </c>
      <c r="Z2625" s="40" t="b">
        <v>1</v>
      </c>
      <c r="AA2625" s="40" t="b">
        <v>0</v>
      </c>
      <c r="AB2625" s="40" t="b">
        <v>0</v>
      </c>
      <c r="AC2625" s="41" t="s">
        <v>16019</v>
      </c>
      <c r="AD2625" s="41" t="s">
        <v>16020</v>
      </c>
      <c r="AE2625" s="41">
        <v>1201.505</v>
      </c>
      <c r="AF2625" s="41">
        <v>-4.80166</v>
      </c>
      <c r="AG2625" s="42">
        <v>5.05E41</v>
      </c>
      <c r="AH2625" s="51">
        <v>0.560334</v>
      </c>
      <c r="AI2625" s="40" t="s">
        <v>16021</v>
      </c>
      <c r="AJ2625" s="40" t="s">
        <v>16022</v>
      </c>
      <c r="AK2625" s="41">
        <v>5366.0</v>
      </c>
      <c r="AL2625" s="40" t="s">
        <v>2224</v>
      </c>
      <c r="AM2625" s="40" t="s">
        <v>7285</v>
      </c>
      <c r="AN2625" s="40" t="s">
        <v>5627</v>
      </c>
      <c r="AO2625" s="44"/>
    </row>
    <row r="2626">
      <c r="A2626" s="41">
        <v>259.0</v>
      </c>
      <c r="B2626" s="42">
        <v>1.67E9</v>
      </c>
      <c r="C2626" s="42">
        <v>3356.0</v>
      </c>
      <c r="D2626" s="40" t="s">
        <v>1243</v>
      </c>
      <c r="E2626" s="41">
        <v>140.0</v>
      </c>
      <c r="F2626" s="41">
        <v>35.0</v>
      </c>
      <c r="G2626" s="41">
        <v>70.0</v>
      </c>
      <c r="H2626" s="41">
        <v>-3.07733</v>
      </c>
      <c r="I2626" s="41">
        <v>10000.0</v>
      </c>
      <c r="J2626" s="41">
        <v>5000.0</v>
      </c>
      <c r="K2626" s="41">
        <v>1200.0</v>
      </c>
      <c r="L2626" s="41">
        <v>600.0</v>
      </c>
      <c r="M2626" s="41">
        <v>100.0</v>
      </c>
      <c r="N2626" s="40" t="s">
        <v>207</v>
      </c>
      <c r="O2626" s="40" t="s">
        <v>1371</v>
      </c>
      <c r="P2626" s="40" t="s">
        <v>212</v>
      </c>
      <c r="Q2626" s="40" t="s">
        <v>8686</v>
      </c>
      <c r="R2626" s="40" t="b">
        <v>0</v>
      </c>
      <c r="S2626" s="40" t="s">
        <v>211</v>
      </c>
      <c r="T2626" s="40" t="s">
        <v>212</v>
      </c>
      <c r="U2626" s="41">
        <v>0.1</v>
      </c>
      <c r="V2626" s="41">
        <v>0.9</v>
      </c>
      <c r="W2626" s="41">
        <v>0.3</v>
      </c>
      <c r="X2626" s="41">
        <v>0.5</v>
      </c>
      <c r="Y2626" s="40" t="b">
        <v>0</v>
      </c>
      <c r="Z2626" s="40" t="b">
        <v>1</v>
      </c>
      <c r="AA2626" s="40" t="b">
        <v>0</v>
      </c>
      <c r="AB2626" s="40" t="b">
        <v>0</v>
      </c>
      <c r="AC2626" s="41" t="s">
        <v>16023</v>
      </c>
      <c r="AD2626" s="41" t="s">
        <v>16024</v>
      </c>
      <c r="AE2626" s="41">
        <v>940.1701</v>
      </c>
      <c r="AF2626" s="41">
        <v>-4.80184</v>
      </c>
      <c r="AG2626" s="42">
        <v>1.21E42</v>
      </c>
      <c r="AH2626" s="51">
        <v>0.560392</v>
      </c>
      <c r="AI2626" s="45" t="s">
        <v>16025</v>
      </c>
      <c r="AJ2626" s="40" t="s">
        <v>16026</v>
      </c>
      <c r="AK2626" s="41">
        <v>1318.0</v>
      </c>
      <c r="AL2626" s="40" t="s">
        <v>7372</v>
      </c>
      <c r="AM2626" s="40" t="s">
        <v>7285</v>
      </c>
      <c r="AN2626" s="40" t="s">
        <v>5643</v>
      </c>
      <c r="AO2626" s="44"/>
    </row>
    <row r="2627">
      <c r="A2627" s="41">
        <v>114.0</v>
      </c>
      <c r="B2627" s="42">
        <v>1.67E9</v>
      </c>
      <c r="C2627" s="41">
        <v>3356.0</v>
      </c>
      <c r="D2627" s="40" t="s">
        <v>1243</v>
      </c>
      <c r="E2627" s="41">
        <v>140.0</v>
      </c>
      <c r="F2627" s="41">
        <v>35.0</v>
      </c>
      <c r="G2627" s="41">
        <v>70.0</v>
      </c>
      <c r="H2627" s="41">
        <v>-3.07733</v>
      </c>
      <c r="I2627" s="41">
        <v>10000.0</v>
      </c>
      <c r="J2627" s="41">
        <v>5000.0</v>
      </c>
      <c r="K2627" s="41">
        <v>1200.0</v>
      </c>
      <c r="L2627" s="41">
        <v>600.0</v>
      </c>
      <c r="M2627" s="41">
        <v>50.0</v>
      </c>
      <c r="N2627" s="40" t="s">
        <v>207</v>
      </c>
      <c r="O2627" s="40" t="s">
        <v>208</v>
      </c>
      <c r="P2627" s="40" t="s">
        <v>7310</v>
      </c>
      <c r="Q2627" s="40" t="s">
        <v>8686</v>
      </c>
      <c r="R2627" s="40" t="b">
        <v>0</v>
      </c>
      <c r="S2627" s="40" t="s">
        <v>211</v>
      </c>
      <c r="T2627" s="40" t="s">
        <v>212</v>
      </c>
      <c r="U2627" s="41">
        <v>0.1</v>
      </c>
      <c r="V2627" s="41">
        <v>0.9</v>
      </c>
      <c r="W2627" s="41">
        <v>0.3</v>
      </c>
      <c r="X2627" s="41">
        <v>0.4</v>
      </c>
      <c r="Y2627" s="40" t="b">
        <v>0</v>
      </c>
      <c r="Z2627" s="40" t="b">
        <v>1</v>
      </c>
      <c r="AA2627" s="40" t="b">
        <v>0</v>
      </c>
      <c r="AB2627" s="40" t="b">
        <v>0</v>
      </c>
      <c r="AC2627" s="41" t="s">
        <v>16027</v>
      </c>
      <c r="AD2627" s="41" t="s">
        <v>1009</v>
      </c>
      <c r="AE2627" s="41">
        <v>1202.493</v>
      </c>
      <c r="AF2627" s="41">
        <v>-4.8024</v>
      </c>
      <c r="AG2627" s="42">
        <v>8.96E40</v>
      </c>
      <c r="AH2627" s="51">
        <v>0.560574</v>
      </c>
      <c r="AI2627" s="40" t="s">
        <v>16028</v>
      </c>
      <c r="AJ2627" s="40" t="s">
        <v>16029</v>
      </c>
      <c r="AK2627" s="41">
        <v>3153.0</v>
      </c>
      <c r="AL2627" s="40" t="s">
        <v>2224</v>
      </c>
      <c r="AM2627" s="40" t="s">
        <v>7285</v>
      </c>
      <c r="AN2627" s="40" t="s">
        <v>5643</v>
      </c>
      <c r="AO2627" s="44"/>
    </row>
    <row r="2628">
      <c r="A2628" s="41">
        <v>197.0</v>
      </c>
      <c r="B2628" s="42">
        <v>1.67E9</v>
      </c>
      <c r="C2628" s="41">
        <v>3356.0</v>
      </c>
      <c r="D2628" s="40" t="s">
        <v>1243</v>
      </c>
      <c r="E2628" s="41">
        <v>140.0</v>
      </c>
      <c r="F2628" s="41">
        <v>35.0</v>
      </c>
      <c r="G2628" s="41">
        <v>70.0</v>
      </c>
      <c r="H2628" s="41">
        <v>-3.07733</v>
      </c>
      <c r="I2628" s="41">
        <v>10000.0</v>
      </c>
      <c r="J2628" s="41">
        <v>5000.0</v>
      </c>
      <c r="K2628" s="41">
        <v>1200.0</v>
      </c>
      <c r="L2628" s="41">
        <v>600.0</v>
      </c>
      <c r="M2628" s="41">
        <v>100.0</v>
      </c>
      <c r="N2628" s="40" t="s">
        <v>207</v>
      </c>
      <c r="O2628" s="40" t="s">
        <v>208</v>
      </c>
      <c r="P2628" s="40" t="s">
        <v>209</v>
      </c>
      <c r="Q2628" s="40" t="s">
        <v>8686</v>
      </c>
      <c r="R2628" s="40" t="b">
        <v>0</v>
      </c>
      <c r="S2628" s="40" t="s">
        <v>12879</v>
      </c>
      <c r="T2628" s="40" t="s">
        <v>212</v>
      </c>
      <c r="U2628" s="41">
        <v>0.1</v>
      </c>
      <c r="V2628" s="41">
        <v>0.9</v>
      </c>
      <c r="W2628" s="41">
        <v>0.3</v>
      </c>
      <c r="X2628" s="41">
        <v>0.6</v>
      </c>
      <c r="Y2628" s="40" t="b">
        <v>0</v>
      </c>
      <c r="Z2628" s="40" t="b">
        <v>1</v>
      </c>
      <c r="AA2628" s="40" t="b">
        <v>0</v>
      </c>
      <c r="AB2628" s="40" t="b">
        <v>0</v>
      </c>
      <c r="AC2628" s="41" t="s">
        <v>16030</v>
      </c>
      <c r="AD2628" s="41" t="s">
        <v>16031</v>
      </c>
      <c r="AE2628" s="41">
        <v>881.9214</v>
      </c>
      <c r="AF2628" s="41">
        <v>-4.80381</v>
      </c>
      <c r="AG2628" s="42">
        <v>1.29E42</v>
      </c>
      <c r="AH2628" s="51">
        <v>0.561035</v>
      </c>
      <c r="AI2628" s="40" t="s">
        <v>16032</v>
      </c>
      <c r="AJ2628" s="40" t="s">
        <v>16033</v>
      </c>
      <c r="AK2628" s="41">
        <v>2629.0</v>
      </c>
      <c r="AL2628" s="40" t="s">
        <v>7372</v>
      </c>
      <c r="AM2628" s="40" t="s">
        <v>7285</v>
      </c>
      <c r="AN2628" s="40" t="s">
        <v>5627</v>
      </c>
      <c r="AO2628" s="40"/>
    </row>
    <row r="2629">
      <c r="A2629" s="41">
        <v>41.0</v>
      </c>
      <c r="B2629" s="42">
        <v>1.67E9</v>
      </c>
      <c r="C2629" s="42">
        <v>3356.0</v>
      </c>
      <c r="D2629" s="40" t="s">
        <v>1243</v>
      </c>
      <c r="E2629" s="41">
        <v>140.0</v>
      </c>
      <c r="F2629" s="41">
        <v>35.0</v>
      </c>
      <c r="G2629" s="41">
        <v>70.0</v>
      </c>
      <c r="H2629" s="41">
        <v>-3.07733</v>
      </c>
      <c r="I2629" s="41">
        <v>10000.0</v>
      </c>
      <c r="J2629" s="41">
        <v>5000.0</v>
      </c>
      <c r="K2629" s="41">
        <v>1200.0</v>
      </c>
      <c r="L2629" s="41">
        <v>600.0</v>
      </c>
      <c r="M2629" s="41">
        <v>30.0</v>
      </c>
      <c r="N2629" s="40" t="s">
        <v>207</v>
      </c>
      <c r="O2629" s="40" t="s">
        <v>1371</v>
      </c>
      <c r="P2629" s="40" t="s">
        <v>7305</v>
      </c>
      <c r="Q2629" s="40" t="s">
        <v>8686</v>
      </c>
      <c r="R2629" s="40" t="b">
        <v>0</v>
      </c>
      <c r="S2629" s="40" t="s">
        <v>211</v>
      </c>
      <c r="T2629" s="40" t="s">
        <v>212</v>
      </c>
      <c r="U2629" s="41">
        <v>0.1</v>
      </c>
      <c r="V2629" s="41">
        <v>0.9</v>
      </c>
      <c r="W2629" s="41">
        <v>0.2</v>
      </c>
      <c r="X2629" s="41">
        <v>0.6</v>
      </c>
      <c r="Y2629" s="40" t="b">
        <v>0</v>
      </c>
      <c r="Z2629" s="40" t="b">
        <v>1</v>
      </c>
      <c r="AA2629" s="40" t="b">
        <v>0</v>
      </c>
      <c r="AB2629" s="40" t="b">
        <v>0</v>
      </c>
      <c r="AC2629" s="41" t="s">
        <v>16034</v>
      </c>
      <c r="AD2629" s="41" t="s">
        <v>16035</v>
      </c>
      <c r="AE2629" s="41">
        <v>802.5072</v>
      </c>
      <c r="AF2629" s="41">
        <v>-4.80479</v>
      </c>
      <c r="AG2629" s="42">
        <v>3.42E41</v>
      </c>
      <c r="AH2629" s="51">
        <v>0.561351</v>
      </c>
      <c r="AI2629" s="45" t="s">
        <v>16036</v>
      </c>
      <c r="AJ2629" s="45">
        <v>3.42305291412542E251</v>
      </c>
      <c r="AK2629" s="41">
        <v>3218.0</v>
      </c>
      <c r="AL2629" s="40" t="s">
        <v>7372</v>
      </c>
      <c r="AM2629" s="40" t="s">
        <v>7285</v>
      </c>
      <c r="AN2629" s="40" t="s">
        <v>5643</v>
      </c>
      <c r="AO2629" s="44"/>
    </row>
    <row r="2630">
      <c r="A2630" s="41">
        <v>110.0</v>
      </c>
      <c r="B2630" s="42">
        <v>1.67E9</v>
      </c>
      <c r="C2630" s="41">
        <v>3356.0</v>
      </c>
      <c r="D2630" s="40" t="s">
        <v>1243</v>
      </c>
      <c r="E2630" s="41">
        <v>140.0</v>
      </c>
      <c r="F2630" s="41">
        <v>35.0</v>
      </c>
      <c r="G2630" s="41">
        <v>70.0</v>
      </c>
      <c r="H2630" s="41">
        <v>-3.07733</v>
      </c>
      <c r="I2630" s="41">
        <v>10000.0</v>
      </c>
      <c r="J2630" s="41">
        <v>5000.0</v>
      </c>
      <c r="K2630" s="41">
        <v>1200.0</v>
      </c>
      <c r="L2630" s="41">
        <v>600.0</v>
      </c>
      <c r="M2630" s="41">
        <v>50.0</v>
      </c>
      <c r="N2630" s="40" t="s">
        <v>207</v>
      </c>
      <c r="O2630" s="40" t="s">
        <v>208</v>
      </c>
      <c r="P2630" s="40" t="s">
        <v>7310</v>
      </c>
      <c r="Q2630" s="40" t="s">
        <v>8686</v>
      </c>
      <c r="R2630" s="40" t="b">
        <v>0</v>
      </c>
      <c r="S2630" s="40" t="s">
        <v>211</v>
      </c>
      <c r="T2630" s="40" t="s">
        <v>212</v>
      </c>
      <c r="U2630" s="41">
        <v>0.1</v>
      </c>
      <c r="V2630" s="41">
        <v>0.9</v>
      </c>
      <c r="W2630" s="41">
        <v>0.1</v>
      </c>
      <c r="X2630" s="41">
        <v>0.6</v>
      </c>
      <c r="Y2630" s="40" t="b">
        <v>0</v>
      </c>
      <c r="Z2630" s="40" t="b">
        <v>1</v>
      </c>
      <c r="AA2630" s="40" t="b">
        <v>0</v>
      </c>
      <c r="AB2630" s="40" t="b">
        <v>0</v>
      </c>
      <c r="AC2630" s="41" t="s">
        <v>16037</v>
      </c>
      <c r="AD2630" s="41" t="s">
        <v>16038</v>
      </c>
      <c r="AE2630" s="41">
        <v>1202.277</v>
      </c>
      <c r="AF2630" s="41">
        <v>-4.80504</v>
      </c>
      <c r="AG2630" s="42">
        <v>1.04E42</v>
      </c>
      <c r="AH2630" s="51">
        <v>0.561434</v>
      </c>
      <c r="AI2630" s="40" t="s">
        <v>16039</v>
      </c>
      <c r="AJ2630" s="44" t="s">
        <v>397</v>
      </c>
      <c r="AK2630" s="41">
        <v>2217.0</v>
      </c>
      <c r="AL2630" s="40" t="s">
        <v>2224</v>
      </c>
      <c r="AM2630" s="40" t="s">
        <v>7285</v>
      </c>
      <c r="AN2630" s="40" t="s">
        <v>5643</v>
      </c>
      <c r="AO2630" s="44"/>
    </row>
    <row r="2631">
      <c r="A2631" s="41">
        <v>72.0</v>
      </c>
      <c r="B2631" s="42">
        <v>1.67E9</v>
      </c>
      <c r="C2631" s="42">
        <v>3356.0</v>
      </c>
      <c r="D2631" s="40" t="s">
        <v>1243</v>
      </c>
      <c r="E2631" s="41">
        <v>140.0</v>
      </c>
      <c r="F2631" s="41">
        <v>35.0</v>
      </c>
      <c r="G2631" s="41">
        <v>70.0</v>
      </c>
      <c r="H2631" s="41">
        <v>-3.07733</v>
      </c>
      <c r="I2631" s="41">
        <v>10000.0</v>
      </c>
      <c r="J2631" s="41">
        <v>5000.0</v>
      </c>
      <c r="K2631" s="41">
        <v>1200.0</v>
      </c>
      <c r="L2631" s="41">
        <v>600.0</v>
      </c>
      <c r="M2631" s="41">
        <v>30.0</v>
      </c>
      <c r="N2631" s="40" t="s">
        <v>207</v>
      </c>
      <c r="O2631" s="40" t="s">
        <v>1371</v>
      </c>
      <c r="P2631" s="40" t="s">
        <v>212</v>
      </c>
      <c r="Q2631" s="40" t="s">
        <v>8686</v>
      </c>
      <c r="R2631" s="40" t="b">
        <v>0</v>
      </c>
      <c r="S2631" s="40" t="s">
        <v>211</v>
      </c>
      <c r="T2631" s="40" t="s">
        <v>212</v>
      </c>
      <c r="U2631" s="41">
        <v>0.1</v>
      </c>
      <c r="V2631" s="41">
        <v>0.9</v>
      </c>
      <c r="W2631" s="41">
        <v>0.1</v>
      </c>
      <c r="X2631" s="41">
        <v>0.4</v>
      </c>
      <c r="Y2631" s="40" t="b">
        <v>0</v>
      </c>
      <c r="Z2631" s="40" t="b">
        <v>1</v>
      </c>
      <c r="AA2631" s="40" t="b">
        <v>0</v>
      </c>
      <c r="AB2631" s="40" t="b">
        <v>0</v>
      </c>
      <c r="AC2631" s="41" t="s">
        <v>16040</v>
      </c>
      <c r="AD2631" s="41" t="s">
        <v>16041</v>
      </c>
      <c r="AE2631" s="41">
        <v>1202.53</v>
      </c>
      <c r="AF2631" s="41">
        <v>-4.80546</v>
      </c>
      <c r="AG2631" s="42">
        <v>1.38E42</v>
      </c>
      <c r="AH2631" s="51">
        <v>0.56157</v>
      </c>
      <c r="AI2631" s="45" t="s">
        <v>16042</v>
      </c>
      <c r="AJ2631" s="44" t="s">
        <v>397</v>
      </c>
      <c r="AK2631" s="41">
        <v>7327.0</v>
      </c>
      <c r="AL2631" s="40" t="s">
        <v>2224</v>
      </c>
      <c r="AM2631" s="40" t="s">
        <v>7285</v>
      </c>
      <c r="AN2631" s="40" t="s">
        <v>5643</v>
      </c>
      <c r="AO2631" s="44"/>
    </row>
    <row r="2632">
      <c r="A2632" s="41">
        <v>95.0</v>
      </c>
      <c r="B2632" s="42">
        <v>1.67E9</v>
      </c>
      <c r="C2632" s="41">
        <v>3356.0</v>
      </c>
      <c r="D2632" s="40" t="s">
        <v>1243</v>
      </c>
      <c r="E2632" s="41">
        <v>140.0</v>
      </c>
      <c r="F2632" s="41">
        <v>35.0</v>
      </c>
      <c r="G2632" s="41">
        <v>70.0</v>
      </c>
      <c r="H2632" s="41">
        <v>-3.07733</v>
      </c>
      <c r="I2632" s="41">
        <v>10000.0</v>
      </c>
      <c r="J2632" s="41">
        <v>5000.0</v>
      </c>
      <c r="K2632" s="41">
        <v>1200.0</v>
      </c>
      <c r="L2632" s="41">
        <v>600.0</v>
      </c>
      <c r="M2632" s="41">
        <v>50.0</v>
      </c>
      <c r="N2632" s="40" t="s">
        <v>207</v>
      </c>
      <c r="O2632" s="40" t="s">
        <v>208</v>
      </c>
      <c r="P2632" s="40" t="s">
        <v>209</v>
      </c>
      <c r="Q2632" s="40" t="s">
        <v>8686</v>
      </c>
      <c r="R2632" s="40" t="b">
        <v>0</v>
      </c>
      <c r="S2632" s="40" t="s">
        <v>211</v>
      </c>
      <c r="T2632" s="40" t="s">
        <v>212</v>
      </c>
      <c r="U2632" s="41">
        <v>0.1</v>
      </c>
      <c r="V2632" s="41">
        <v>0.9</v>
      </c>
      <c r="W2632" s="41">
        <v>0.2</v>
      </c>
      <c r="X2632" s="41">
        <v>0.6</v>
      </c>
      <c r="Y2632" s="40" t="b">
        <v>0</v>
      </c>
      <c r="Z2632" s="40" t="b">
        <v>1</v>
      </c>
      <c r="AA2632" s="40" t="b">
        <v>0</v>
      </c>
      <c r="AB2632" s="40" t="b">
        <v>0</v>
      </c>
      <c r="AC2632" s="41" t="s">
        <v>16043</v>
      </c>
      <c r="AD2632" s="41" t="s">
        <v>8451</v>
      </c>
      <c r="AE2632" s="41">
        <v>815.132</v>
      </c>
      <c r="AF2632" s="41">
        <v>-4.80787</v>
      </c>
      <c r="AG2632" s="42">
        <v>1.32E42</v>
      </c>
      <c r="AH2632" s="51">
        <v>0.562353</v>
      </c>
      <c r="AI2632" s="40" t="s">
        <v>16044</v>
      </c>
      <c r="AJ2632" s="40" t="s">
        <v>16045</v>
      </c>
      <c r="AK2632" s="41">
        <v>1886.0</v>
      </c>
      <c r="AL2632" s="40" t="s">
        <v>7372</v>
      </c>
      <c r="AM2632" s="40" t="s">
        <v>7285</v>
      </c>
      <c r="AN2632" s="40" t="s">
        <v>5643</v>
      </c>
      <c r="AO2632" s="44"/>
    </row>
    <row r="2633">
      <c r="A2633" s="41">
        <v>210.0</v>
      </c>
      <c r="B2633" s="42">
        <v>1.67E9</v>
      </c>
      <c r="C2633" s="42">
        <v>3356.0</v>
      </c>
      <c r="D2633" s="40" t="s">
        <v>1243</v>
      </c>
      <c r="E2633" s="41">
        <v>140.0</v>
      </c>
      <c r="F2633" s="41">
        <v>35.0</v>
      </c>
      <c r="G2633" s="41">
        <v>70.0</v>
      </c>
      <c r="H2633" s="41">
        <v>-3.07733</v>
      </c>
      <c r="I2633" s="41">
        <v>10000.0</v>
      </c>
      <c r="J2633" s="41">
        <v>5000.0</v>
      </c>
      <c r="K2633" s="41">
        <v>1200.0</v>
      </c>
      <c r="L2633" s="41">
        <v>600.0</v>
      </c>
      <c r="M2633" s="41">
        <v>100.0</v>
      </c>
      <c r="N2633" s="40" t="s">
        <v>207</v>
      </c>
      <c r="O2633" s="40" t="s">
        <v>1371</v>
      </c>
      <c r="P2633" s="40" t="s">
        <v>7310</v>
      </c>
      <c r="Q2633" s="40" t="s">
        <v>8686</v>
      </c>
      <c r="R2633" s="40" t="b">
        <v>0</v>
      </c>
      <c r="S2633" s="40" t="s">
        <v>12879</v>
      </c>
      <c r="T2633" s="40" t="s">
        <v>212</v>
      </c>
      <c r="U2633" s="41">
        <v>0.1</v>
      </c>
      <c r="V2633" s="41">
        <v>0.9</v>
      </c>
      <c r="W2633" s="41">
        <v>0.2</v>
      </c>
      <c r="X2633" s="41">
        <v>0.4</v>
      </c>
      <c r="Y2633" s="40" t="b">
        <v>0</v>
      </c>
      <c r="Z2633" s="40" t="b">
        <v>1</v>
      </c>
      <c r="AA2633" s="40" t="b">
        <v>0</v>
      </c>
      <c r="AB2633" s="40" t="b">
        <v>0</v>
      </c>
      <c r="AC2633" s="41" t="s">
        <v>16046</v>
      </c>
      <c r="AD2633" s="41" t="s">
        <v>16047</v>
      </c>
      <c r="AE2633" s="41">
        <v>651.9228</v>
      </c>
      <c r="AF2633" s="41">
        <v>-4.80844</v>
      </c>
      <c r="AG2633" s="42">
        <v>1.38E41</v>
      </c>
      <c r="AH2633" s="51">
        <v>0.562538</v>
      </c>
      <c r="AI2633" s="45" t="s">
        <v>16048</v>
      </c>
      <c r="AJ2633" s="40" t="s">
        <v>16049</v>
      </c>
      <c r="AK2633" s="41">
        <v>845.0</v>
      </c>
      <c r="AL2633" s="40" t="s">
        <v>7372</v>
      </c>
      <c r="AM2633" s="40" t="s">
        <v>7285</v>
      </c>
      <c r="AN2633" s="40" t="s">
        <v>5643</v>
      </c>
      <c r="AO2633" s="44"/>
    </row>
    <row r="2634">
      <c r="A2634" s="41">
        <v>162.0</v>
      </c>
      <c r="B2634" s="42">
        <v>1.67E9</v>
      </c>
      <c r="C2634" s="41">
        <v>3356.0</v>
      </c>
      <c r="D2634" s="40" t="s">
        <v>1243</v>
      </c>
      <c r="E2634" s="41">
        <v>140.0</v>
      </c>
      <c r="F2634" s="41">
        <v>35.0</v>
      </c>
      <c r="G2634" s="41">
        <v>70.0</v>
      </c>
      <c r="H2634" s="41">
        <v>-3.07733</v>
      </c>
      <c r="I2634" s="41">
        <v>10000.0</v>
      </c>
      <c r="J2634" s="41">
        <v>5000.0</v>
      </c>
      <c r="K2634" s="41">
        <v>1200.0</v>
      </c>
      <c r="L2634" s="41">
        <v>600.0</v>
      </c>
      <c r="M2634" s="41">
        <v>50.0</v>
      </c>
      <c r="N2634" s="40" t="s">
        <v>207</v>
      </c>
      <c r="O2634" s="40" t="s">
        <v>208</v>
      </c>
      <c r="P2634" s="40" t="s">
        <v>212</v>
      </c>
      <c r="Q2634" s="40" t="s">
        <v>8686</v>
      </c>
      <c r="R2634" s="40" t="b">
        <v>0</v>
      </c>
      <c r="S2634" s="40" t="s">
        <v>211</v>
      </c>
      <c r="T2634" s="40" t="s">
        <v>212</v>
      </c>
      <c r="U2634" s="41">
        <v>0.1</v>
      </c>
      <c r="V2634" s="41">
        <v>0.9</v>
      </c>
      <c r="W2634" s="41">
        <v>0.1</v>
      </c>
      <c r="X2634" s="41">
        <v>0.4</v>
      </c>
      <c r="Y2634" s="40" t="b">
        <v>0</v>
      </c>
      <c r="Z2634" s="40" t="b">
        <v>1</v>
      </c>
      <c r="AA2634" s="40" t="b">
        <v>0</v>
      </c>
      <c r="AB2634" s="40" t="b">
        <v>0</v>
      </c>
      <c r="AC2634" s="41" t="s">
        <v>14815</v>
      </c>
      <c r="AD2634" s="41" t="s">
        <v>16050</v>
      </c>
      <c r="AE2634" s="41">
        <v>946.6016</v>
      </c>
      <c r="AF2634" s="41">
        <v>-4.80877</v>
      </c>
      <c r="AG2634" s="42">
        <v>1.39E42</v>
      </c>
      <c r="AH2634" s="51">
        <v>0.562645</v>
      </c>
      <c r="AI2634" s="40" t="s">
        <v>16051</v>
      </c>
      <c r="AJ2634" s="44" t="s">
        <v>397</v>
      </c>
      <c r="AK2634" s="41">
        <v>9294.0</v>
      </c>
      <c r="AL2634" s="40" t="s">
        <v>1382</v>
      </c>
      <c r="AM2634" s="40" t="s">
        <v>7285</v>
      </c>
      <c r="AN2634" s="40" t="s">
        <v>5627</v>
      </c>
      <c r="AO2634" s="44"/>
    </row>
    <row r="2635">
      <c r="A2635" s="41">
        <v>186.0</v>
      </c>
      <c r="B2635" s="42">
        <v>1.67E9</v>
      </c>
      <c r="C2635" s="42">
        <v>3356.0</v>
      </c>
      <c r="D2635" s="40" t="s">
        <v>1243</v>
      </c>
      <c r="E2635" s="41">
        <v>140.0</v>
      </c>
      <c r="F2635" s="41">
        <v>35.0</v>
      </c>
      <c r="G2635" s="41">
        <v>70.0</v>
      </c>
      <c r="H2635" s="41">
        <v>-3.07733</v>
      </c>
      <c r="I2635" s="41">
        <v>10000.0</v>
      </c>
      <c r="J2635" s="41">
        <v>5000.0</v>
      </c>
      <c r="K2635" s="41">
        <v>1200.0</v>
      </c>
      <c r="L2635" s="41">
        <v>600.0</v>
      </c>
      <c r="M2635" s="41">
        <v>100.0</v>
      </c>
      <c r="N2635" s="40" t="s">
        <v>207</v>
      </c>
      <c r="O2635" s="40" t="s">
        <v>1371</v>
      </c>
      <c r="P2635" s="40" t="s">
        <v>209</v>
      </c>
      <c r="Q2635" s="40" t="s">
        <v>8686</v>
      </c>
      <c r="R2635" s="40" t="b">
        <v>0</v>
      </c>
      <c r="S2635" s="40" t="s">
        <v>211</v>
      </c>
      <c r="T2635" s="40" t="s">
        <v>212</v>
      </c>
      <c r="U2635" s="41">
        <v>0.1</v>
      </c>
      <c r="V2635" s="41">
        <v>0.9</v>
      </c>
      <c r="W2635" s="41">
        <v>0.3</v>
      </c>
      <c r="X2635" s="41">
        <v>0.4</v>
      </c>
      <c r="Y2635" s="40" t="b">
        <v>0</v>
      </c>
      <c r="Z2635" s="40" t="b">
        <v>1</v>
      </c>
      <c r="AA2635" s="40" t="b">
        <v>0</v>
      </c>
      <c r="AB2635" s="40" t="b">
        <v>0</v>
      </c>
      <c r="AC2635" s="41" t="s">
        <v>16052</v>
      </c>
      <c r="AD2635" s="41" t="s">
        <v>16053</v>
      </c>
      <c r="AE2635" s="41">
        <v>1203.221</v>
      </c>
      <c r="AF2635" s="41">
        <v>-4.80895</v>
      </c>
      <c r="AG2635" s="42">
        <v>1.39E42</v>
      </c>
      <c r="AH2635" s="51">
        <v>0.562704</v>
      </c>
      <c r="AI2635" s="45" t="s">
        <v>16054</v>
      </c>
      <c r="AJ2635" s="40" t="s">
        <v>16055</v>
      </c>
      <c r="AK2635" s="41">
        <v>2088.0</v>
      </c>
      <c r="AL2635" s="40" t="s">
        <v>2224</v>
      </c>
      <c r="AM2635" s="40" t="s">
        <v>7285</v>
      </c>
      <c r="AN2635" s="40" t="s">
        <v>5643</v>
      </c>
      <c r="AO2635" s="44"/>
    </row>
    <row r="2636">
      <c r="A2636" s="41">
        <v>20.0</v>
      </c>
      <c r="B2636" s="42">
        <v>1.67E9</v>
      </c>
      <c r="C2636" s="42">
        <v>3356.0</v>
      </c>
      <c r="D2636" s="40" t="s">
        <v>1243</v>
      </c>
      <c r="E2636" s="41">
        <v>140.0</v>
      </c>
      <c r="F2636" s="41">
        <v>35.0</v>
      </c>
      <c r="G2636" s="41">
        <v>70.0</v>
      </c>
      <c r="H2636" s="41">
        <v>-3.07733</v>
      </c>
      <c r="I2636" s="41">
        <v>10000.0</v>
      </c>
      <c r="J2636" s="41">
        <v>5000.0</v>
      </c>
      <c r="K2636" s="41">
        <v>1200.0</v>
      </c>
      <c r="L2636" s="41">
        <v>600.0</v>
      </c>
      <c r="M2636" s="41">
        <v>30.0</v>
      </c>
      <c r="N2636" s="40" t="s">
        <v>207</v>
      </c>
      <c r="O2636" s="40" t="s">
        <v>1371</v>
      </c>
      <c r="P2636" s="40" t="s">
        <v>7310</v>
      </c>
      <c r="Q2636" s="40" t="s">
        <v>8686</v>
      </c>
      <c r="R2636" s="40" t="b">
        <v>0</v>
      </c>
      <c r="S2636" s="40" t="s">
        <v>211</v>
      </c>
      <c r="T2636" s="40" t="s">
        <v>212</v>
      </c>
      <c r="U2636" s="41">
        <v>0.1</v>
      </c>
      <c r="V2636" s="41">
        <v>0.9</v>
      </c>
      <c r="W2636" s="41">
        <v>0.1</v>
      </c>
      <c r="X2636" s="41">
        <v>0.6</v>
      </c>
      <c r="Y2636" s="40" t="b">
        <v>0</v>
      </c>
      <c r="Z2636" s="40" t="b">
        <v>1</v>
      </c>
      <c r="AA2636" s="40" t="b">
        <v>0</v>
      </c>
      <c r="AB2636" s="40" t="b">
        <v>0</v>
      </c>
      <c r="AC2636" s="41" t="s">
        <v>16056</v>
      </c>
      <c r="AD2636" s="41" t="s">
        <v>16057</v>
      </c>
      <c r="AE2636" s="41">
        <v>850.0694</v>
      </c>
      <c r="AF2636" s="41">
        <v>-4.80926</v>
      </c>
      <c r="AG2636" s="42">
        <v>4.64E41</v>
      </c>
      <c r="AH2636" s="51">
        <v>0.562806</v>
      </c>
      <c r="AI2636" s="45" t="s">
        <v>16058</v>
      </c>
      <c r="AJ2636" s="44" t="s">
        <v>397</v>
      </c>
      <c r="AK2636" s="41">
        <v>2448.0</v>
      </c>
      <c r="AL2636" s="40" t="s">
        <v>7372</v>
      </c>
      <c r="AM2636" s="40" t="s">
        <v>7285</v>
      </c>
      <c r="AN2636" s="40" t="s">
        <v>5643</v>
      </c>
      <c r="AO2636" s="44"/>
    </row>
    <row r="2637">
      <c r="A2637" s="41">
        <v>128.0</v>
      </c>
      <c r="B2637" s="42">
        <v>1.67E9</v>
      </c>
      <c r="C2637" s="41">
        <v>3356.0</v>
      </c>
      <c r="D2637" s="40" t="s">
        <v>1243</v>
      </c>
      <c r="E2637" s="41">
        <v>140.0</v>
      </c>
      <c r="F2637" s="41">
        <v>35.0</v>
      </c>
      <c r="G2637" s="41">
        <v>70.0</v>
      </c>
      <c r="H2637" s="41">
        <v>-3.07733</v>
      </c>
      <c r="I2637" s="41">
        <v>10000.0</v>
      </c>
      <c r="J2637" s="41">
        <v>5000.0</v>
      </c>
      <c r="K2637" s="41">
        <v>1200.0</v>
      </c>
      <c r="L2637" s="41">
        <v>600.0</v>
      </c>
      <c r="M2637" s="41">
        <v>50.0</v>
      </c>
      <c r="N2637" s="40" t="s">
        <v>207</v>
      </c>
      <c r="O2637" s="40" t="s">
        <v>208</v>
      </c>
      <c r="P2637" s="40" t="s">
        <v>7305</v>
      </c>
      <c r="Q2637" s="40" t="s">
        <v>8686</v>
      </c>
      <c r="R2637" s="40" t="b">
        <v>0</v>
      </c>
      <c r="S2637" s="40" t="s">
        <v>211</v>
      </c>
      <c r="T2637" s="40" t="s">
        <v>212</v>
      </c>
      <c r="U2637" s="41">
        <v>0.1</v>
      </c>
      <c r="V2637" s="41">
        <v>0.9</v>
      </c>
      <c r="W2637" s="41">
        <v>0.1</v>
      </c>
      <c r="X2637" s="41">
        <v>0.6</v>
      </c>
      <c r="Y2637" s="40" t="b">
        <v>0</v>
      </c>
      <c r="Z2637" s="40" t="b">
        <v>1</v>
      </c>
      <c r="AA2637" s="40" t="b">
        <v>0</v>
      </c>
      <c r="AB2637" s="40" t="b">
        <v>0</v>
      </c>
      <c r="AC2637" s="41" t="s">
        <v>16059</v>
      </c>
      <c r="AD2637" s="41" t="s">
        <v>16060</v>
      </c>
      <c r="AE2637" s="41">
        <v>1201.452</v>
      </c>
      <c r="AF2637" s="41">
        <v>-4.81149</v>
      </c>
      <c r="AG2637" s="42">
        <v>9.95E41</v>
      </c>
      <c r="AH2637" s="51">
        <v>0.56353</v>
      </c>
      <c r="AI2637" s="40" t="s">
        <v>16061</v>
      </c>
      <c r="AJ2637" s="44" t="s">
        <v>397</v>
      </c>
      <c r="AK2637" s="41">
        <v>2836.0</v>
      </c>
      <c r="AL2637" s="40" t="s">
        <v>2224</v>
      </c>
      <c r="AM2637" s="40" t="s">
        <v>7285</v>
      </c>
      <c r="AN2637" s="40" t="s">
        <v>5643</v>
      </c>
      <c r="AO2637" s="44"/>
    </row>
    <row r="2638">
      <c r="A2638" s="41">
        <v>28.0</v>
      </c>
      <c r="B2638" s="42">
        <v>1.67E9</v>
      </c>
      <c r="C2638" s="42">
        <v>3356.0</v>
      </c>
      <c r="D2638" s="40" t="s">
        <v>1243</v>
      </c>
      <c r="E2638" s="41">
        <v>140.0</v>
      </c>
      <c r="F2638" s="41">
        <v>35.0</v>
      </c>
      <c r="G2638" s="41">
        <v>70.0</v>
      </c>
      <c r="H2638" s="41">
        <v>-3.07733</v>
      </c>
      <c r="I2638" s="41">
        <v>10000.0</v>
      </c>
      <c r="J2638" s="41">
        <v>5000.0</v>
      </c>
      <c r="K2638" s="41">
        <v>1200.0</v>
      </c>
      <c r="L2638" s="41">
        <v>600.0</v>
      </c>
      <c r="M2638" s="41">
        <v>30.0</v>
      </c>
      <c r="N2638" s="40" t="s">
        <v>207</v>
      </c>
      <c r="O2638" s="40" t="s">
        <v>208</v>
      </c>
      <c r="P2638" s="40" t="s">
        <v>7310</v>
      </c>
      <c r="Q2638" s="40" t="s">
        <v>8686</v>
      </c>
      <c r="R2638" s="40" t="b">
        <v>0</v>
      </c>
      <c r="S2638" s="40" t="s">
        <v>12879</v>
      </c>
      <c r="T2638" s="40" t="s">
        <v>212</v>
      </c>
      <c r="U2638" s="41">
        <v>0.1</v>
      </c>
      <c r="V2638" s="41">
        <v>0.9</v>
      </c>
      <c r="W2638" s="41">
        <v>0.1</v>
      </c>
      <c r="X2638" s="41">
        <v>0.5</v>
      </c>
      <c r="Y2638" s="40" t="b">
        <v>0</v>
      </c>
      <c r="Z2638" s="40" t="b">
        <v>1</v>
      </c>
      <c r="AA2638" s="40" t="b">
        <v>0</v>
      </c>
      <c r="AB2638" s="40" t="b">
        <v>0</v>
      </c>
      <c r="AC2638" s="41" t="s">
        <v>16062</v>
      </c>
      <c r="AD2638" s="41" t="s">
        <v>8959</v>
      </c>
      <c r="AE2638" s="41">
        <v>1010.039</v>
      </c>
      <c r="AF2638" s="41">
        <v>-4.8136</v>
      </c>
      <c r="AG2638" s="42">
        <v>1.27E41</v>
      </c>
      <c r="AH2638" s="51">
        <v>0.564214</v>
      </c>
      <c r="AI2638" s="45" t="s">
        <v>16063</v>
      </c>
      <c r="AJ2638" s="44" t="s">
        <v>397</v>
      </c>
      <c r="AK2638" s="41">
        <v>3294.0</v>
      </c>
      <c r="AL2638" s="40" t="s">
        <v>7372</v>
      </c>
      <c r="AM2638" s="40" t="s">
        <v>7285</v>
      </c>
      <c r="AN2638" s="40" t="s">
        <v>5643</v>
      </c>
      <c r="AO2638" s="44"/>
    </row>
    <row r="2639">
      <c r="A2639" s="41">
        <v>144.0</v>
      </c>
      <c r="B2639" s="42">
        <v>1.67E9</v>
      </c>
      <c r="C2639" s="42">
        <v>3356.0</v>
      </c>
      <c r="D2639" s="40" t="s">
        <v>1243</v>
      </c>
      <c r="E2639" s="41">
        <v>140.0</v>
      </c>
      <c r="F2639" s="41">
        <v>35.0</v>
      </c>
      <c r="G2639" s="41">
        <v>70.0</v>
      </c>
      <c r="H2639" s="41">
        <v>-3.07733</v>
      </c>
      <c r="I2639" s="41">
        <v>10000.0</v>
      </c>
      <c r="J2639" s="41">
        <v>5000.0</v>
      </c>
      <c r="K2639" s="41">
        <v>1200.0</v>
      </c>
      <c r="L2639" s="41">
        <v>600.0</v>
      </c>
      <c r="M2639" s="41">
        <v>50.0</v>
      </c>
      <c r="N2639" s="40" t="s">
        <v>207</v>
      </c>
      <c r="O2639" s="40" t="s">
        <v>1371</v>
      </c>
      <c r="P2639" s="40" t="s">
        <v>1372</v>
      </c>
      <c r="Q2639" s="40" t="s">
        <v>8686</v>
      </c>
      <c r="R2639" s="40" t="b">
        <v>0</v>
      </c>
      <c r="S2639" s="40" t="s">
        <v>211</v>
      </c>
      <c r="T2639" s="40" t="s">
        <v>212</v>
      </c>
      <c r="U2639" s="41">
        <v>0.1</v>
      </c>
      <c r="V2639" s="41">
        <v>0.9</v>
      </c>
      <c r="W2639" s="41">
        <v>0.1</v>
      </c>
      <c r="X2639" s="41">
        <v>0.4</v>
      </c>
      <c r="Y2639" s="40" t="b">
        <v>0</v>
      </c>
      <c r="Z2639" s="40" t="b">
        <v>1</v>
      </c>
      <c r="AA2639" s="40" t="b">
        <v>0</v>
      </c>
      <c r="AB2639" s="40" t="b">
        <v>0</v>
      </c>
      <c r="AC2639" s="41" t="s">
        <v>12752</v>
      </c>
      <c r="AD2639" s="41" t="s">
        <v>16064</v>
      </c>
      <c r="AE2639" s="41">
        <v>784.1302</v>
      </c>
      <c r="AF2639" s="41">
        <v>-4.81522</v>
      </c>
      <c r="AG2639" s="42">
        <v>1.38E42</v>
      </c>
      <c r="AH2639" s="51">
        <v>0.56474</v>
      </c>
      <c r="AI2639" s="45" t="s">
        <v>16065</v>
      </c>
      <c r="AJ2639" s="44" t="s">
        <v>397</v>
      </c>
      <c r="AK2639" s="41">
        <v>2866.0</v>
      </c>
      <c r="AL2639" s="40" t="s">
        <v>7372</v>
      </c>
      <c r="AM2639" s="40" t="s">
        <v>7285</v>
      </c>
      <c r="AN2639" s="40" t="s">
        <v>5643</v>
      </c>
      <c r="AO2639" s="44"/>
    </row>
    <row r="2640">
      <c r="A2640" s="41">
        <v>31.0</v>
      </c>
      <c r="B2640" s="42">
        <v>1.67E9</v>
      </c>
      <c r="C2640" s="42">
        <v>3356.0</v>
      </c>
      <c r="D2640" s="40" t="s">
        <v>1243</v>
      </c>
      <c r="E2640" s="41">
        <v>140.0</v>
      </c>
      <c r="F2640" s="41">
        <v>35.0</v>
      </c>
      <c r="G2640" s="41">
        <v>70.0</v>
      </c>
      <c r="H2640" s="41">
        <v>-3.07733</v>
      </c>
      <c r="I2640" s="41">
        <v>10000.0</v>
      </c>
      <c r="J2640" s="41">
        <v>5000.0</v>
      </c>
      <c r="K2640" s="41">
        <v>1200.0</v>
      </c>
      <c r="L2640" s="41">
        <v>600.0</v>
      </c>
      <c r="M2640" s="41">
        <v>30.0</v>
      </c>
      <c r="N2640" s="40" t="s">
        <v>207</v>
      </c>
      <c r="O2640" s="40" t="s">
        <v>1371</v>
      </c>
      <c r="P2640" s="40" t="s">
        <v>7310</v>
      </c>
      <c r="Q2640" s="40" t="s">
        <v>8686</v>
      </c>
      <c r="R2640" s="40" t="b">
        <v>0</v>
      </c>
      <c r="S2640" s="40" t="s">
        <v>12879</v>
      </c>
      <c r="T2640" s="40" t="s">
        <v>212</v>
      </c>
      <c r="U2640" s="41">
        <v>0.1</v>
      </c>
      <c r="V2640" s="41">
        <v>0.9</v>
      </c>
      <c r="W2640" s="41">
        <v>0.2</v>
      </c>
      <c r="X2640" s="41">
        <v>0.5</v>
      </c>
      <c r="Y2640" s="40" t="b">
        <v>0</v>
      </c>
      <c r="Z2640" s="40" t="b">
        <v>1</v>
      </c>
      <c r="AA2640" s="40" t="b">
        <v>0</v>
      </c>
      <c r="AB2640" s="40" t="b">
        <v>0</v>
      </c>
      <c r="AC2640" s="41" t="s">
        <v>16066</v>
      </c>
      <c r="AD2640" s="41" t="s">
        <v>16067</v>
      </c>
      <c r="AE2640" s="41">
        <v>1172.754</v>
      </c>
      <c r="AF2640" s="41">
        <v>-4.81917</v>
      </c>
      <c r="AG2640" s="42">
        <v>1.38E42</v>
      </c>
      <c r="AH2640" s="51">
        <v>0.566024</v>
      </c>
      <c r="AI2640" s="45" t="s">
        <v>16068</v>
      </c>
      <c r="AJ2640" s="45">
        <v>1.38014933214575E257</v>
      </c>
      <c r="AK2640" s="41">
        <v>3908.0</v>
      </c>
      <c r="AL2640" s="40" t="s">
        <v>7372</v>
      </c>
      <c r="AM2640" s="40" t="s">
        <v>7285</v>
      </c>
      <c r="AN2640" s="40" t="s">
        <v>5643</v>
      </c>
      <c r="AO2640" s="44"/>
    </row>
    <row r="2641">
      <c r="A2641" s="41">
        <v>93.0</v>
      </c>
      <c r="B2641" s="42">
        <v>1.67E9</v>
      </c>
      <c r="C2641" s="42">
        <v>3356.0</v>
      </c>
      <c r="D2641" s="40" t="s">
        <v>1243</v>
      </c>
      <c r="E2641" s="41">
        <v>140.0</v>
      </c>
      <c r="F2641" s="41">
        <v>35.0</v>
      </c>
      <c r="G2641" s="41">
        <v>70.0</v>
      </c>
      <c r="H2641" s="41">
        <v>-3.07733</v>
      </c>
      <c r="I2641" s="41">
        <v>10000.0</v>
      </c>
      <c r="J2641" s="41">
        <v>5000.0</v>
      </c>
      <c r="K2641" s="41">
        <v>1200.0</v>
      </c>
      <c r="L2641" s="41">
        <v>600.0</v>
      </c>
      <c r="M2641" s="41">
        <v>50.0</v>
      </c>
      <c r="N2641" s="40" t="s">
        <v>207</v>
      </c>
      <c r="O2641" s="40" t="s">
        <v>1371</v>
      </c>
      <c r="P2641" s="40" t="s">
        <v>209</v>
      </c>
      <c r="Q2641" s="40" t="s">
        <v>8686</v>
      </c>
      <c r="R2641" s="40" t="b">
        <v>0</v>
      </c>
      <c r="S2641" s="40" t="s">
        <v>211</v>
      </c>
      <c r="T2641" s="40" t="s">
        <v>212</v>
      </c>
      <c r="U2641" s="41">
        <v>0.1</v>
      </c>
      <c r="V2641" s="41">
        <v>0.9</v>
      </c>
      <c r="W2641" s="41">
        <v>0.2</v>
      </c>
      <c r="X2641" s="41">
        <v>0.4</v>
      </c>
      <c r="Y2641" s="40" t="b">
        <v>0</v>
      </c>
      <c r="Z2641" s="40" t="b">
        <v>1</v>
      </c>
      <c r="AA2641" s="40" t="b">
        <v>0</v>
      </c>
      <c r="AB2641" s="40" t="b">
        <v>0</v>
      </c>
      <c r="AC2641" s="41" t="s">
        <v>16069</v>
      </c>
      <c r="AD2641" s="41" t="s">
        <v>7836</v>
      </c>
      <c r="AE2641" s="41">
        <v>1202.597</v>
      </c>
      <c r="AF2641" s="41">
        <v>-4.81975</v>
      </c>
      <c r="AG2641" s="42">
        <v>6.5E41</v>
      </c>
      <c r="AH2641" s="51">
        <v>0.566214</v>
      </c>
      <c r="AI2641" s="45" t="s">
        <v>16070</v>
      </c>
      <c r="AJ2641" s="40" t="s">
        <v>16071</v>
      </c>
      <c r="AK2641" s="41">
        <v>4192.0</v>
      </c>
      <c r="AL2641" s="40" t="s">
        <v>2224</v>
      </c>
      <c r="AM2641" s="40" t="s">
        <v>7285</v>
      </c>
      <c r="AN2641" s="40" t="s">
        <v>5643</v>
      </c>
      <c r="AO2641" s="44"/>
    </row>
    <row r="2642">
      <c r="A2642" s="41">
        <v>143.0</v>
      </c>
      <c r="B2642" s="42">
        <v>1.67E9</v>
      </c>
      <c r="C2642" s="41">
        <v>3356.0</v>
      </c>
      <c r="D2642" s="40" t="s">
        <v>1243</v>
      </c>
      <c r="E2642" s="41">
        <v>140.0</v>
      </c>
      <c r="F2642" s="41">
        <v>35.0</v>
      </c>
      <c r="G2642" s="41">
        <v>70.0</v>
      </c>
      <c r="H2642" s="41">
        <v>-3.07733</v>
      </c>
      <c r="I2642" s="41">
        <v>10000.0</v>
      </c>
      <c r="J2642" s="41">
        <v>5000.0</v>
      </c>
      <c r="K2642" s="41">
        <v>1200.0</v>
      </c>
      <c r="L2642" s="41">
        <v>600.0</v>
      </c>
      <c r="M2642" s="41">
        <v>50.0</v>
      </c>
      <c r="N2642" s="40" t="s">
        <v>207</v>
      </c>
      <c r="O2642" s="40" t="s">
        <v>208</v>
      </c>
      <c r="P2642" s="40" t="s">
        <v>7305</v>
      </c>
      <c r="Q2642" s="40" t="s">
        <v>8686</v>
      </c>
      <c r="R2642" s="40" t="b">
        <v>0</v>
      </c>
      <c r="S2642" s="40" t="s">
        <v>12879</v>
      </c>
      <c r="T2642" s="40" t="s">
        <v>212</v>
      </c>
      <c r="U2642" s="41">
        <v>0.1</v>
      </c>
      <c r="V2642" s="41">
        <v>0.9</v>
      </c>
      <c r="W2642" s="41">
        <v>0.3</v>
      </c>
      <c r="X2642" s="41">
        <v>0.6</v>
      </c>
      <c r="Y2642" s="40" t="b">
        <v>0</v>
      </c>
      <c r="Z2642" s="40" t="b">
        <v>1</v>
      </c>
      <c r="AA2642" s="40" t="b">
        <v>0</v>
      </c>
      <c r="AB2642" s="40" t="b">
        <v>0</v>
      </c>
      <c r="AC2642" s="41" t="s">
        <v>16072</v>
      </c>
      <c r="AD2642" s="41" t="s">
        <v>16073</v>
      </c>
      <c r="AE2642" s="41">
        <v>1202.412</v>
      </c>
      <c r="AF2642" s="41">
        <v>-4.81978</v>
      </c>
      <c r="AG2642" s="42">
        <v>5.87E41</v>
      </c>
      <c r="AH2642" s="51">
        <v>0.566224</v>
      </c>
      <c r="AI2642" s="40" t="s">
        <v>16074</v>
      </c>
      <c r="AJ2642" s="40" t="s">
        <v>16075</v>
      </c>
      <c r="AK2642" s="41">
        <v>2728.0</v>
      </c>
      <c r="AL2642" s="40" t="s">
        <v>2224</v>
      </c>
      <c r="AM2642" s="40" t="s">
        <v>7285</v>
      </c>
      <c r="AN2642" s="40" t="s">
        <v>5643</v>
      </c>
      <c r="AO2642" s="44"/>
    </row>
    <row r="2643">
      <c r="A2643" s="41">
        <v>0.0</v>
      </c>
      <c r="B2643" s="42">
        <v>1.67E9</v>
      </c>
      <c r="C2643" s="42">
        <v>3356.0</v>
      </c>
      <c r="D2643" s="40" t="s">
        <v>1243</v>
      </c>
      <c r="E2643" s="41">
        <v>140.0</v>
      </c>
      <c r="F2643" s="41">
        <v>35.0</v>
      </c>
      <c r="G2643" s="41">
        <v>70.0</v>
      </c>
      <c r="H2643" s="41">
        <v>-3.07733</v>
      </c>
      <c r="I2643" s="41">
        <v>10000.0</v>
      </c>
      <c r="J2643" s="41">
        <v>5000.0</v>
      </c>
      <c r="K2643" s="41">
        <v>1200.0</v>
      </c>
      <c r="L2643" s="41">
        <v>600.0</v>
      </c>
      <c r="M2643" s="41">
        <v>30.0</v>
      </c>
      <c r="N2643" s="40" t="s">
        <v>207</v>
      </c>
      <c r="O2643" s="40" t="s">
        <v>1371</v>
      </c>
      <c r="P2643" s="40" t="s">
        <v>209</v>
      </c>
      <c r="Q2643" s="40" t="s">
        <v>8686</v>
      </c>
      <c r="R2643" s="40" t="b">
        <v>0</v>
      </c>
      <c r="S2643" s="40" t="s">
        <v>211</v>
      </c>
      <c r="T2643" s="40" t="s">
        <v>212</v>
      </c>
      <c r="U2643" s="41">
        <v>0.1</v>
      </c>
      <c r="V2643" s="41">
        <v>0.9</v>
      </c>
      <c r="W2643" s="41">
        <v>0.1</v>
      </c>
      <c r="X2643" s="41">
        <v>0.4</v>
      </c>
      <c r="Y2643" s="40" t="b">
        <v>0</v>
      </c>
      <c r="Z2643" s="40" t="b">
        <v>1</v>
      </c>
      <c r="AA2643" s="40" t="b">
        <v>0</v>
      </c>
      <c r="AB2643" s="40" t="b">
        <v>0</v>
      </c>
      <c r="AC2643" s="41" t="s">
        <v>15447</v>
      </c>
      <c r="AD2643" s="41" t="s">
        <v>8245</v>
      </c>
      <c r="AE2643" s="41">
        <v>1201.498</v>
      </c>
      <c r="AF2643" s="41">
        <v>-4.81996</v>
      </c>
      <c r="AG2643" s="42">
        <v>5.37E40</v>
      </c>
      <c r="AH2643" s="51">
        <v>0.566282</v>
      </c>
      <c r="AI2643" s="45" t="s">
        <v>16076</v>
      </c>
      <c r="AJ2643" s="44" t="s">
        <v>397</v>
      </c>
      <c r="AK2643" s="41">
        <v>7268.0</v>
      </c>
      <c r="AL2643" s="40" t="s">
        <v>2224</v>
      </c>
      <c r="AM2643" s="40" t="s">
        <v>7285</v>
      </c>
      <c r="AN2643" s="40" t="s">
        <v>5643</v>
      </c>
      <c r="AO2643" s="44"/>
    </row>
    <row r="2644">
      <c r="A2644" s="41">
        <v>138.0</v>
      </c>
      <c r="B2644" s="42">
        <v>1.67E9</v>
      </c>
      <c r="C2644" s="42">
        <v>3356.0</v>
      </c>
      <c r="D2644" s="40" t="s">
        <v>1243</v>
      </c>
      <c r="E2644" s="41">
        <v>140.0</v>
      </c>
      <c r="F2644" s="41">
        <v>35.0</v>
      </c>
      <c r="G2644" s="41">
        <v>70.0</v>
      </c>
      <c r="H2644" s="41">
        <v>-3.07733</v>
      </c>
      <c r="I2644" s="41">
        <v>10000.0</v>
      </c>
      <c r="J2644" s="41">
        <v>5000.0</v>
      </c>
      <c r="K2644" s="41">
        <v>1200.0</v>
      </c>
      <c r="L2644" s="41">
        <v>600.0</v>
      </c>
      <c r="M2644" s="41">
        <v>50.0</v>
      </c>
      <c r="N2644" s="40" t="s">
        <v>207</v>
      </c>
      <c r="O2644" s="40" t="s">
        <v>1371</v>
      </c>
      <c r="P2644" s="40" t="s">
        <v>7305</v>
      </c>
      <c r="Q2644" s="40" t="s">
        <v>8686</v>
      </c>
      <c r="R2644" s="40" t="b">
        <v>0</v>
      </c>
      <c r="S2644" s="40" t="s">
        <v>12879</v>
      </c>
      <c r="T2644" s="40" t="s">
        <v>212</v>
      </c>
      <c r="U2644" s="41">
        <v>0.1</v>
      </c>
      <c r="V2644" s="41">
        <v>0.9</v>
      </c>
      <c r="W2644" s="41">
        <v>0.2</v>
      </c>
      <c r="X2644" s="41">
        <v>0.4</v>
      </c>
      <c r="Y2644" s="40" t="b">
        <v>0</v>
      </c>
      <c r="Z2644" s="40" t="b">
        <v>1</v>
      </c>
      <c r="AA2644" s="40" t="b">
        <v>0</v>
      </c>
      <c r="AB2644" s="40" t="b">
        <v>0</v>
      </c>
      <c r="AC2644" s="41" t="s">
        <v>16077</v>
      </c>
      <c r="AD2644" s="41" t="s">
        <v>8744</v>
      </c>
      <c r="AE2644" s="41">
        <v>634.0609</v>
      </c>
      <c r="AF2644" s="41">
        <v>-4.82064</v>
      </c>
      <c r="AG2644" s="42">
        <v>1.27E42</v>
      </c>
      <c r="AH2644" s="51">
        <v>0.566501</v>
      </c>
      <c r="AI2644" s="45" t="s">
        <v>16078</v>
      </c>
      <c r="AJ2644" s="40" t="s">
        <v>16079</v>
      </c>
      <c r="AK2644" s="41">
        <v>2230.0</v>
      </c>
      <c r="AL2644" s="40" t="s">
        <v>7372</v>
      </c>
      <c r="AM2644" s="40" t="s">
        <v>7285</v>
      </c>
      <c r="AN2644" s="40" t="s">
        <v>5643</v>
      </c>
      <c r="AO2644" s="44"/>
    </row>
    <row r="2645">
      <c r="A2645" s="41">
        <v>129.0</v>
      </c>
      <c r="B2645" s="42">
        <v>1.67E9</v>
      </c>
      <c r="C2645" s="42">
        <v>3356.0</v>
      </c>
      <c r="D2645" s="40" t="s">
        <v>1243</v>
      </c>
      <c r="E2645" s="41">
        <v>140.0</v>
      </c>
      <c r="F2645" s="41">
        <v>35.0</v>
      </c>
      <c r="G2645" s="41">
        <v>70.0</v>
      </c>
      <c r="H2645" s="41">
        <v>-3.07733</v>
      </c>
      <c r="I2645" s="41">
        <v>10000.0</v>
      </c>
      <c r="J2645" s="41">
        <v>5000.0</v>
      </c>
      <c r="K2645" s="41">
        <v>1200.0</v>
      </c>
      <c r="L2645" s="41">
        <v>600.0</v>
      </c>
      <c r="M2645" s="41">
        <v>50.0</v>
      </c>
      <c r="N2645" s="40" t="s">
        <v>207</v>
      </c>
      <c r="O2645" s="40" t="s">
        <v>1371</v>
      </c>
      <c r="P2645" s="40" t="s">
        <v>7305</v>
      </c>
      <c r="Q2645" s="40" t="s">
        <v>8686</v>
      </c>
      <c r="R2645" s="40" t="b">
        <v>0</v>
      </c>
      <c r="S2645" s="40" t="s">
        <v>211</v>
      </c>
      <c r="T2645" s="40" t="s">
        <v>212</v>
      </c>
      <c r="U2645" s="41">
        <v>0.1</v>
      </c>
      <c r="V2645" s="41">
        <v>0.9</v>
      </c>
      <c r="W2645" s="41">
        <v>0.2</v>
      </c>
      <c r="X2645" s="41">
        <v>0.4</v>
      </c>
      <c r="Y2645" s="40" t="b">
        <v>0</v>
      </c>
      <c r="Z2645" s="40" t="b">
        <v>1</v>
      </c>
      <c r="AA2645" s="40" t="b">
        <v>0</v>
      </c>
      <c r="AB2645" s="40" t="b">
        <v>0</v>
      </c>
      <c r="AC2645" s="41" t="s">
        <v>16080</v>
      </c>
      <c r="AD2645" s="41" t="s">
        <v>16081</v>
      </c>
      <c r="AE2645" s="41">
        <v>931.87</v>
      </c>
      <c r="AF2645" s="41">
        <v>-4.82154</v>
      </c>
      <c r="AG2645" s="42">
        <v>1.12E42</v>
      </c>
      <c r="AH2645" s="51">
        <v>0.566795</v>
      </c>
      <c r="AI2645" s="45" t="s">
        <v>16082</v>
      </c>
      <c r="AJ2645" s="40" t="s">
        <v>16083</v>
      </c>
      <c r="AK2645" s="41">
        <v>3238.0</v>
      </c>
      <c r="AL2645" s="40" t="s">
        <v>7372</v>
      </c>
      <c r="AM2645" s="40" t="s">
        <v>7285</v>
      </c>
      <c r="AN2645" s="40" t="s">
        <v>5643</v>
      </c>
      <c r="AO2645" s="44"/>
    </row>
    <row r="2646">
      <c r="A2646" s="41">
        <v>204.0</v>
      </c>
      <c r="B2646" s="42">
        <v>1.67E9</v>
      </c>
      <c r="C2646" s="41">
        <v>3356.0</v>
      </c>
      <c r="D2646" s="40" t="s">
        <v>1243</v>
      </c>
      <c r="E2646" s="41">
        <v>140.0</v>
      </c>
      <c r="F2646" s="41">
        <v>35.0</v>
      </c>
      <c r="G2646" s="41">
        <v>70.0</v>
      </c>
      <c r="H2646" s="41">
        <v>-3.07733</v>
      </c>
      <c r="I2646" s="41">
        <v>10000.0</v>
      </c>
      <c r="J2646" s="41">
        <v>5000.0</v>
      </c>
      <c r="K2646" s="41">
        <v>1200.0</v>
      </c>
      <c r="L2646" s="41">
        <v>600.0</v>
      </c>
      <c r="M2646" s="41">
        <v>100.0</v>
      </c>
      <c r="N2646" s="40" t="s">
        <v>207</v>
      </c>
      <c r="O2646" s="40" t="s">
        <v>208</v>
      </c>
      <c r="P2646" s="40" t="s">
        <v>7310</v>
      </c>
      <c r="Q2646" s="40" t="s">
        <v>8686</v>
      </c>
      <c r="R2646" s="40" t="b">
        <v>0</v>
      </c>
      <c r="S2646" s="40" t="s">
        <v>211</v>
      </c>
      <c r="T2646" s="40" t="s">
        <v>212</v>
      </c>
      <c r="U2646" s="41">
        <v>0.1</v>
      </c>
      <c r="V2646" s="41">
        <v>0.9</v>
      </c>
      <c r="W2646" s="41">
        <v>0.3</v>
      </c>
      <c r="X2646" s="41">
        <v>0.4</v>
      </c>
      <c r="Y2646" s="40" t="b">
        <v>0</v>
      </c>
      <c r="Z2646" s="40" t="b">
        <v>1</v>
      </c>
      <c r="AA2646" s="40" t="b">
        <v>0</v>
      </c>
      <c r="AB2646" s="40" t="b">
        <v>0</v>
      </c>
      <c r="AC2646" s="41" t="s">
        <v>16084</v>
      </c>
      <c r="AD2646" s="41" t="s">
        <v>16085</v>
      </c>
      <c r="AE2646" s="41">
        <v>806.4321</v>
      </c>
      <c r="AF2646" s="41">
        <v>-4.82181</v>
      </c>
      <c r="AG2646" s="42">
        <v>1.39E42</v>
      </c>
      <c r="AH2646" s="51">
        <v>0.566881</v>
      </c>
      <c r="AI2646" s="40" t="s">
        <v>16086</v>
      </c>
      <c r="AJ2646" s="40" t="s">
        <v>16087</v>
      </c>
      <c r="AK2646" s="41">
        <v>2573.0</v>
      </c>
      <c r="AL2646" s="40" t="s">
        <v>7372</v>
      </c>
      <c r="AM2646" s="40" t="s">
        <v>7285</v>
      </c>
      <c r="AN2646" s="40" t="s">
        <v>5627</v>
      </c>
      <c r="AO2646" s="44"/>
    </row>
    <row r="2647">
      <c r="A2647" s="41">
        <v>132.0</v>
      </c>
      <c r="B2647" s="42">
        <v>1.67E9</v>
      </c>
      <c r="C2647" s="41">
        <v>3356.0</v>
      </c>
      <c r="D2647" s="40" t="s">
        <v>1243</v>
      </c>
      <c r="E2647" s="41">
        <v>140.0</v>
      </c>
      <c r="F2647" s="41">
        <v>35.0</v>
      </c>
      <c r="G2647" s="41">
        <v>70.0</v>
      </c>
      <c r="H2647" s="41">
        <v>-3.07733</v>
      </c>
      <c r="I2647" s="41">
        <v>10000.0</v>
      </c>
      <c r="J2647" s="41">
        <v>5000.0</v>
      </c>
      <c r="K2647" s="41">
        <v>1200.0</v>
      </c>
      <c r="L2647" s="41">
        <v>600.0</v>
      </c>
      <c r="M2647" s="41">
        <v>50.0</v>
      </c>
      <c r="N2647" s="40" t="s">
        <v>207</v>
      </c>
      <c r="O2647" s="40" t="s">
        <v>208</v>
      </c>
      <c r="P2647" s="40" t="s">
        <v>7305</v>
      </c>
      <c r="Q2647" s="40" t="s">
        <v>8686</v>
      </c>
      <c r="R2647" s="40" t="b">
        <v>0</v>
      </c>
      <c r="S2647" s="40" t="s">
        <v>211</v>
      </c>
      <c r="T2647" s="40" t="s">
        <v>212</v>
      </c>
      <c r="U2647" s="41">
        <v>0.1</v>
      </c>
      <c r="V2647" s="41">
        <v>0.9</v>
      </c>
      <c r="W2647" s="41">
        <v>0.3</v>
      </c>
      <c r="X2647" s="41">
        <v>0.4</v>
      </c>
      <c r="Y2647" s="40" t="b">
        <v>0</v>
      </c>
      <c r="Z2647" s="40" t="b">
        <v>1</v>
      </c>
      <c r="AA2647" s="40" t="b">
        <v>0</v>
      </c>
      <c r="AB2647" s="40" t="b">
        <v>0</v>
      </c>
      <c r="AC2647" s="41" t="s">
        <v>16088</v>
      </c>
      <c r="AD2647" s="41" t="s">
        <v>1355</v>
      </c>
      <c r="AE2647" s="41">
        <v>910.8049</v>
      </c>
      <c r="AF2647" s="41">
        <v>-4.82308</v>
      </c>
      <c r="AG2647" s="42">
        <v>8.6E41</v>
      </c>
      <c r="AH2647" s="51">
        <v>0.567296</v>
      </c>
      <c r="AI2647" s="40" t="s">
        <v>16089</v>
      </c>
      <c r="AJ2647" s="40" t="s">
        <v>16090</v>
      </c>
      <c r="AK2647" s="41">
        <v>3136.0</v>
      </c>
      <c r="AL2647" s="40" t="s">
        <v>7372</v>
      </c>
      <c r="AM2647" s="40" t="s">
        <v>7285</v>
      </c>
      <c r="AN2647" s="40" t="s">
        <v>5643</v>
      </c>
      <c r="AO2647" s="44"/>
    </row>
    <row r="2648">
      <c r="A2648" s="41">
        <v>29.0</v>
      </c>
      <c r="B2648" s="42">
        <v>1.67E9</v>
      </c>
      <c r="C2648" s="42">
        <v>3356.0</v>
      </c>
      <c r="D2648" s="40" t="s">
        <v>1243</v>
      </c>
      <c r="E2648" s="41">
        <v>140.0</v>
      </c>
      <c r="F2648" s="41">
        <v>35.0</v>
      </c>
      <c r="G2648" s="41">
        <v>70.0</v>
      </c>
      <c r="H2648" s="41">
        <v>-3.07733</v>
      </c>
      <c r="I2648" s="41">
        <v>10000.0</v>
      </c>
      <c r="J2648" s="41">
        <v>5000.0</v>
      </c>
      <c r="K2648" s="41">
        <v>1200.0</v>
      </c>
      <c r="L2648" s="41">
        <v>600.0</v>
      </c>
      <c r="M2648" s="41">
        <v>30.0</v>
      </c>
      <c r="N2648" s="40" t="s">
        <v>207</v>
      </c>
      <c r="O2648" s="40" t="s">
        <v>1371</v>
      </c>
      <c r="P2648" s="40" t="s">
        <v>7310</v>
      </c>
      <c r="Q2648" s="40" t="s">
        <v>8686</v>
      </c>
      <c r="R2648" s="40" t="b">
        <v>0</v>
      </c>
      <c r="S2648" s="40" t="s">
        <v>12879</v>
      </c>
      <c r="T2648" s="40" t="s">
        <v>212</v>
      </c>
      <c r="U2648" s="41">
        <v>0.1</v>
      </c>
      <c r="V2648" s="41">
        <v>0.9</v>
      </c>
      <c r="W2648" s="41">
        <v>0.1</v>
      </c>
      <c r="X2648" s="41">
        <v>0.6</v>
      </c>
      <c r="Y2648" s="40" t="b">
        <v>0</v>
      </c>
      <c r="Z2648" s="40" t="b">
        <v>1</v>
      </c>
      <c r="AA2648" s="40" t="b">
        <v>0</v>
      </c>
      <c r="AB2648" s="40" t="b">
        <v>0</v>
      </c>
      <c r="AC2648" s="41" t="s">
        <v>16091</v>
      </c>
      <c r="AD2648" s="41" t="s">
        <v>16092</v>
      </c>
      <c r="AE2648" s="41">
        <v>1202.797</v>
      </c>
      <c r="AF2648" s="41">
        <v>-4.82322</v>
      </c>
      <c r="AG2648" s="42">
        <v>1.25E42</v>
      </c>
      <c r="AH2648" s="51">
        <v>0.56734</v>
      </c>
      <c r="AI2648" s="45" t="s">
        <v>16093</v>
      </c>
      <c r="AJ2648" s="44" t="s">
        <v>397</v>
      </c>
      <c r="AK2648" s="41">
        <v>3259.0</v>
      </c>
      <c r="AL2648" s="40" t="s">
        <v>2224</v>
      </c>
      <c r="AM2648" s="40" t="s">
        <v>7285</v>
      </c>
      <c r="AN2648" s="40" t="s">
        <v>5643</v>
      </c>
      <c r="AO2648" s="44"/>
    </row>
    <row r="2649">
      <c r="A2649" s="41">
        <v>215.0</v>
      </c>
      <c r="B2649" s="42">
        <v>1.67E9</v>
      </c>
      <c r="C2649" s="41">
        <v>3356.0</v>
      </c>
      <c r="D2649" s="40" t="s">
        <v>1243</v>
      </c>
      <c r="E2649" s="41">
        <v>140.0</v>
      </c>
      <c r="F2649" s="41">
        <v>35.0</v>
      </c>
      <c r="G2649" s="41">
        <v>70.0</v>
      </c>
      <c r="H2649" s="41">
        <v>-3.07733</v>
      </c>
      <c r="I2649" s="41">
        <v>10000.0</v>
      </c>
      <c r="J2649" s="41">
        <v>5000.0</v>
      </c>
      <c r="K2649" s="41">
        <v>1200.0</v>
      </c>
      <c r="L2649" s="41">
        <v>600.0</v>
      </c>
      <c r="M2649" s="41">
        <v>100.0</v>
      </c>
      <c r="N2649" s="40" t="s">
        <v>207</v>
      </c>
      <c r="O2649" s="40" t="s">
        <v>208</v>
      </c>
      <c r="P2649" s="40" t="s">
        <v>7310</v>
      </c>
      <c r="Q2649" s="40" t="s">
        <v>8686</v>
      </c>
      <c r="R2649" s="40" t="b">
        <v>0</v>
      </c>
      <c r="S2649" s="40" t="s">
        <v>12879</v>
      </c>
      <c r="T2649" s="40" t="s">
        <v>212</v>
      </c>
      <c r="U2649" s="41">
        <v>0.1</v>
      </c>
      <c r="V2649" s="41">
        <v>0.9</v>
      </c>
      <c r="W2649" s="41">
        <v>0.3</v>
      </c>
      <c r="X2649" s="41">
        <v>0.6</v>
      </c>
      <c r="Y2649" s="40" t="b">
        <v>0</v>
      </c>
      <c r="Z2649" s="40" t="b">
        <v>1</v>
      </c>
      <c r="AA2649" s="40" t="b">
        <v>0</v>
      </c>
      <c r="AB2649" s="40" t="b">
        <v>0</v>
      </c>
      <c r="AC2649" s="41" t="s">
        <v>16094</v>
      </c>
      <c r="AD2649" s="41" t="s">
        <v>16095</v>
      </c>
      <c r="AE2649" s="41">
        <v>877.9019</v>
      </c>
      <c r="AF2649" s="41">
        <v>-4.82393</v>
      </c>
      <c r="AG2649" s="42">
        <v>1.14E42</v>
      </c>
      <c r="AH2649" s="51">
        <v>0.567573</v>
      </c>
      <c r="AI2649" s="40" t="s">
        <v>16096</v>
      </c>
      <c r="AJ2649" s="40" t="s">
        <v>16097</v>
      </c>
      <c r="AK2649" s="41">
        <v>1964.0</v>
      </c>
      <c r="AL2649" s="40" t="s">
        <v>7372</v>
      </c>
      <c r="AM2649" s="40" t="s">
        <v>7285</v>
      </c>
      <c r="AN2649" s="40" t="s">
        <v>5627</v>
      </c>
      <c r="AO2649" s="44"/>
    </row>
    <row r="2650">
      <c r="A2650" s="41">
        <v>51.0</v>
      </c>
      <c r="B2650" s="42">
        <v>1.67E9</v>
      </c>
      <c r="C2650" s="42">
        <v>3356.0</v>
      </c>
      <c r="D2650" s="40" t="s">
        <v>1243</v>
      </c>
      <c r="E2650" s="41">
        <v>140.0</v>
      </c>
      <c r="F2650" s="41">
        <v>35.0</v>
      </c>
      <c r="G2650" s="41">
        <v>70.0</v>
      </c>
      <c r="H2650" s="41">
        <v>-3.07733</v>
      </c>
      <c r="I2650" s="41">
        <v>10000.0</v>
      </c>
      <c r="J2650" s="41">
        <v>5000.0</v>
      </c>
      <c r="K2650" s="41">
        <v>1200.0</v>
      </c>
      <c r="L2650" s="41">
        <v>600.0</v>
      </c>
      <c r="M2650" s="41">
        <v>30.0</v>
      </c>
      <c r="N2650" s="40" t="s">
        <v>207</v>
      </c>
      <c r="O2650" s="40" t="s">
        <v>208</v>
      </c>
      <c r="P2650" s="40" t="s">
        <v>7305</v>
      </c>
      <c r="Q2650" s="40" t="s">
        <v>8686</v>
      </c>
      <c r="R2650" s="40" t="b">
        <v>0</v>
      </c>
      <c r="S2650" s="40" t="s">
        <v>12879</v>
      </c>
      <c r="T2650" s="40" t="s">
        <v>212</v>
      </c>
      <c r="U2650" s="41">
        <v>0.1</v>
      </c>
      <c r="V2650" s="41">
        <v>0.9</v>
      </c>
      <c r="W2650" s="41">
        <v>0.3</v>
      </c>
      <c r="X2650" s="41">
        <v>0.4</v>
      </c>
      <c r="Y2650" s="40" t="b">
        <v>0</v>
      </c>
      <c r="Z2650" s="40" t="b">
        <v>1</v>
      </c>
      <c r="AA2650" s="40" t="b">
        <v>0</v>
      </c>
      <c r="AB2650" s="40" t="b">
        <v>0</v>
      </c>
      <c r="AC2650" s="41" t="s">
        <v>16098</v>
      </c>
      <c r="AD2650" s="41" t="s">
        <v>16099</v>
      </c>
      <c r="AE2650" s="41">
        <v>934.9969</v>
      </c>
      <c r="AF2650" s="41">
        <v>-4.82415</v>
      </c>
      <c r="AG2650" s="42">
        <v>1.04E42</v>
      </c>
      <c r="AH2650" s="51">
        <v>0.567643</v>
      </c>
      <c r="AI2650" s="45" t="s">
        <v>16100</v>
      </c>
      <c r="AJ2650" s="40" t="s">
        <v>16101</v>
      </c>
      <c r="AK2650" s="41">
        <v>5341.0</v>
      </c>
      <c r="AL2650" s="40" t="s">
        <v>7372</v>
      </c>
      <c r="AM2650" s="40" t="s">
        <v>7285</v>
      </c>
      <c r="AN2650" s="40" t="s">
        <v>5643</v>
      </c>
      <c r="AO2650" s="44"/>
    </row>
    <row r="2651">
      <c r="A2651" s="41">
        <v>209.0</v>
      </c>
      <c r="B2651" s="42">
        <v>1.67E9</v>
      </c>
      <c r="C2651" s="41">
        <v>3356.0</v>
      </c>
      <c r="D2651" s="40" t="s">
        <v>1243</v>
      </c>
      <c r="E2651" s="41">
        <v>140.0</v>
      </c>
      <c r="F2651" s="41">
        <v>35.0</v>
      </c>
      <c r="G2651" s="41">
        <v>70.0</v>
      </c>
      <c r="H2651" s="41">
        <v>-3.07733</v>
      </c>
      <c r="I2651" s="41">
        <v>10000.0</v>
      </c>
      <c r="J2651" s="41">
        <v>5000.0</v>
      </c>
      <c r="K2651" s="41">
        <v>1200.0</v>
      </c>
      <c r="L2651" s="41">
        <v>600.0</v>
      </c>
      <c r="M2651" s="41">
        <v>100.0</v>
      </c>
      <c r="N2651" s="40" t="s">
        <v>207</v>
      </c>
      <c r="O2651" s="40" t="s">
        <v>208</v>
      </c>
      <c r="P2651" s="40" t="s">
        <v>7310</v>
      </c>
      <c r="Q2651" s="40" t="s">
        <v>8686</v>
      </c>
      <c r="R2651" s="40" t="b">
        <v>0</v>
      </c>
      <c r="S2651" s="40" t="s">
        <v>12879</v>
      </c>
      <c r="T2651" s="40" t="s">
        <v>212</v>
      </c>
      <c r="U2651" s="41">
        <v>0.1</v>
      </c>
      <c r="V2651" s="41">
        <v>0.9</v>
      </c>
      <c r="W2651" s="41">
        <v>0.1</v>
      </c>
      <c r="X2651" s="41">
        <v>0.6</v>
      </c>
      <c r="Y2651" s="40" t="b">
        <v>0</v>
      </c>
      <c r="Z2651" s="40" t="b">
        <v>1</v>
      </c>
      <c r="AA2651" s="40" t="b">
        <v>0</v>
      </c>
      <c r="AB2651" s="40" t="b">
        <v>0</v>
      </c>
      <c r="AC2651" s="41" t="s">
        <v>16102</v>
      </c>
      <c r="AD2651" s="41" t="s">
        <v>16103</v>
      </c>
      <c r="AE2651" s="41">
        <v>628.4931</v>
      </c>
      <c r="AF2651" s="41">
        <v>-4.82532</v>
      </c>
      <c r="AG2651" s="42">
        <v>1.26E42</v>
      </c>
      <c r="AH2651" s="51">
        <v>0.568025</v>
      </c>
      <c r="AI2651" s="40" t="s">
        <v>16104</v>
      </c>
      <c r="AJ2651" s="40" t="s">
        <v>16105</v>
      </c>
      <c r="AK2651" s="41">
        <v>1346.0</v>
      </c>
      <c r="AL2651" s="40" t="s">
        <v>7372</v>
      </c>
      <c r="AM2651" s="40" t="s">
        <v>7285</v>
      </c>
      <c r="AN2651" s="40" t="s">
        <v>5627</v>
      </c>
      <c r="AO2651" s="44"/>
    </row>
    <row r="2652">
      <c r="A2652" s="41">
        <v>82.0</v>
      </c>
      <c r="B2652" s="42">
        <v>1.67E9</v>
      </c>
      <c r="C2652" s="42">
        <v>3356.0</v>
      </c>
      <c r="D2652" s="40" t="s">
        <v>1243</v>
      </c>
      <c r="E2652" s="41">
        <v>140.0</v>
      </c>
      <c r="F2652" s="41">
        <v>35.0</v>
      </c>
      <c r="G2652" s="41">
        <v>70.0</v>
      </c>
      <c r="H2652" s="41">
        <v>-3.07733</v>
      </c>
      <c r="I2652" s="41">
        <v>10000.0</v>
      </c>
      <c r="J2652" s="41">
        <v>5000.0</v>
      </c>
      <c r="K2652" s="41">
        <v>1200.0</v>
      </c>
      <c r="L2652" s="41">
        <v>600.0</v>
      </c>
      <c r="M2652" s="41">
        <v>30.0</v>
      </c>
      <c r="N2652" s="40" t="s">
        <v>207</v>
      </c>
      <c r="O2652" s="40" t="s">
        <v>1371</v>
      </c>
      <c r="P2652" s="40" t="s">
        <v>212</v>
      </c>
      <c r="Q2652" s="40" t="s">
        <v>8686</v>
      </c>
      <c r="R2652" s="40" t="b">
        <v>0</v>
      </c>
      <c r="S2652" s="40" t="s">
        <v>12879</v>
      </c>
      <c r="T2652" s="40" t="s">
        <v>212</v>
      </c>
      <c r="U2652" s="41">
        <v>0.1</v>
      </c>
      <c r="V2652" s="41">
        <v>0.9</v>
      </c>
      <c r="W2652" s="41">
        <v>0.1</v>
      </c>
      <c r="X2652" s="41">
        <v>0.5</v>
      </c>
      <c r="Y2652" s="40" t="b">
        <v>0</v>
      </c>
      <c r="Z2652" s="40" t="b">
        <v>1</v>
      </c>
      <c r="AA2652" s="40" t="b">
        <v>0</v>
      </c>
      <c r="AB2652" s="40" t="b">
        <v>0</v>
      </c>
      <c r="AC2652" s="41" t="s">
        <v>16106</v>
      </c>
      <c r="AD2652" s="41" t="s">
        <v>1330</v>
      </c>
      <c r="AE2652" s="41">
        <v>1203.394</v>
      </c>
      <c r="AF2652" s="41">
        <v>-4.82551</v>
      </c>
      <c r="AG2652" s="42">
        <v>1.21E42</v>
      </c>
      <c r="AH2652" s="51">
        <v>0.568085</v>
      </c>
      <c r="AI2652" s="45" t="s">
        <v>16107</v>
      </c>
      <c r="AJ2652" s="44" t="s">
        <v>397</v>
      </c>
      <c r="AK2652" s="41">
        <v>5381.0</v>
      </c>
      <c r="AL2652" s="40" t="s">
        <v>2224</v>
      </c>
      <c r="AM2652" s="40" t="s">
        <v>7285</v>
      </c>
      <c r="AN2652" s="40" t="s">
        <v>5643</v>
      </c>
      <c r="AO2652" s="44"/>
    </row>
    <row r="2653">
      <c r="A2653" s="41">
        <v>60.0</v>
      </c>
      <c r="B2653" s="42">
        <v>1.67E9</v>
      </c>
      <c r="C2653" s="42">
        <v>3356.0</v>
      </c>
      <c r="D2653" s="40" t="s">
        <v>1243</v>
      </c>
      <c r="E2653" s="41">
        <v>140.0</v>
      </c>
      <c r="F2653" s="41">
        <v>35.0</v>
      </c>
      <c r="G2653" s="41">
        <v>70.0</v>
      </c>
      <c r="H2653" s="41">
        <v>-3.07733</v>
      </c>
      <c r="I2653" s="41">
        <v>10000.0</v>
      </c>
      <c r="J2653" s="41">
        <v>5000.0</v>
      </c>
      <c r="K2653" s="41">
        <v>1200.0</v>
      </c>
      <c r="L2653" s="41">
        <v>600.0</v>
      </c>
      <c r="M2653" s="41">
        <v>30.0</v>
      </c>
      <c r="N2653" s="40" t="s">
        <v>207</v>
      </c>
      <c r="O2653" s="40" t="s">
        <v>1371</v>
      </c>
      <c r="P2653" s="40" t="s">
        <v>1372</v>
      </c>
      <c r="Q2653" s="40" t="s">
        <v>8686</v>
      </c>
      <c r="R2653" s="40" t="b">
        <v>0</v>
      </c>
      <c r="S2653" s="40" t="s">
        <v>211</v>
      </c>
      <c r="T2653" s="40" t="s">
        <v>212</v>
      </c>
      <c r="U2653" s="41">
        <v>0.1</v>
      </c>
      <c r="V2653" s="41">
        <v>0.9</v>
      </c>
      <c r="W2653" s="41">
        <v>0.3</v>
      </c>
      <c r="X2653" s="41">
        <v>0.4</v>
      </c>
      <c r="Y2653" s="40" t="b">
        <v>0</v>
      </c>
      <c r="Z2653" s="40" t="b">
        <v>1</v>
      </c>
      <c r="AA2653" s="40" t="b">
        <v>0</v>
      </c>
      <c r="AB2653" s="40" t="b">
        <v>0</v>
      </c>
      <c r="AC2653" s="41" t="s">
        <v>16108</v>
      </c>
      <c r="AD2653" s="41" t="s">
        <v>16109</v>
      </c>
      <c r="AE2653" s="41">
        <v>1203.745</v>
      </c>
      <c r="AF2653" s="41">
        <v>-4.82577</v>
      </c>
      <c r="AG2653" s="42">
        <v>8.9E41</v>
      </c>
      <c r="AH2653" s="51">
        <v>0.56817</v>
      </c>
      <c r="AI2653" s="45" t="s">
        <v>16110</v>
      </c>
      <c r="AJ2653" s="40" t="s">
        <v>16111</v>
      </c>
      <c r="AK2653" s="41">
        <v>7111.0</v>
      </c>
      <c r="AL2653" s="40" t="s">
        <v>2224</v>
      </c>
      <c r="AM2653" s="40" t="s">
        <v>7285</v>
      </c>
      <c r="AN2653" s="40" t="s">
        <v>5643</v>
      </c>
      <c r="AO2653" s="40"/>
    </row>
    <row r="2654">
      <c r="A2654" s="41">
        <v>90.0</v>
      </c>
      <c r="B2654" s="42">
        <v>1.67E9</v>
      </c>
      <c r="C2654" s="41">
        <v>3356.0</v>
      </c>
      <c r="D2654" s="40" t="s">
        <v>1243</v>
      </c>
      <c r="E2654" s="41">
        <v>140.0</v>
      </c>
      <c r="F2654" s="41">
        <v>35.0</v>
      </c>
      <c r="G2654" s="41">
        <v>70.0</v>
      </c>
      <c r="H2654" s="41">
        <v>-3.07733</v>
      </c>
      <c r="I2654" s="41">
        <v>10000.0</v>
      </c>
      <c r="J2654" s="41">
        <v>5000.0</v>
      </c>
      <c r="K2654" s="41">
        <v>1200.0</v>
      </c>
      <c r="L2654" s="41">
        <v>600.0</v>
      </c>
      <c r="M2654" s="41">
        <v>50.0</v>
      </c>
      <c r="N2654" s="40" t="s">
        <v>207</v>
      </c>
      <c r="O2654" s="40" t="s">
        <v>208</v>
      </c>
      <c r="P2654" s="40" t="s">
        <v>209</v>
      </c>
      <c r="Q2654" s="40" t="s">
        <v>8686</v>
      </c>
      <c r="R2654" s="40" t="b">
        <v>0</v>
      </c>
      <c r="S2654" s="40" t="s">
        <v>211</v>
      </c>
      <c r="T2654" s="40" t="s">
        <v>212</v>
      </c>
      <c r="U2654" s="41">
        <v>0.1</v>
      </c>
      <c r="V2654" s="41">
        <v>0.9</v>
      </c>
      <c r="W2654" s="41">
        <v>0.1</v>
      </c>
      <c r="X2654" s="41">
        <v>0.4</v>
      </c>
      <c r="Y2654" s="40" t="b">
        <v>0</v>
      </c>
      <c r="Z2654" s="40" t="b">
        <v>1</v>
      </c>
      <c r="AA2654" s="40" t="b">
        <v>0</v>
      </c>
      <c r="AB2654" s="40" t="b">
        <v>0</v>
      </c>
      <c r="AC2654" s="41" t="s">
        <v>16112</v>
      </c>
      <c r="AD2654" s="41" t="s">
        <v>16113</v>
      </c>
      <c r="AE2654" s="41">
        <v>1086.109</v>
      </c>
      <c r="AF2654" s="41">
        <v>-4.82703</v>
      </c>
      <c r="AG2654" s="42">
        <v>1.04E42</v>
      </c>
      <c r="AH2654" s="51">
        <v>0.568579</v>
      </c>
      <c r="AI2654" s="40" t="s">
        <v>16114</v>
      </c>
      <c r="AJ2654" s="44" t="s">
        <v>397</v>
      </c>
      <c r="AK2654" s="41">
        <v>3747.0</v>
      </c>
      <c r="AL2654" s="40" t="s">
        <v>7372</v>
      </c>
      <c r="AM2654" s="40" t="s">
        <v>7285</v>
      </c>
      <c r="AN2654" s="40" t="s">
        <v>5643</v>
      </c>
      <c r="AO2654" s="44"/>
    </row>
    <row r="2655">
      <c r="A2655" s="41">
        <v>73.0</v>
      </c>
      <c r="B2655" s="42">
        <v>1.67E9</v>
      </c>
      <c r="C2655" s="42">
        <v>3356.0</v>
      </c>
      <c r="D2655" s="40" t="s">
        <v>1243</v>
      </c>
      <c r="E2655" s="41">
        <v>140.0</v>
      </c>
      <c r="F2655" s="41">
        <v>35.0</v>
      </c>
      <c r="G2655" s="41">
        <v>70.0</v>
      </c>
      <c r="H2655" s="41">
        <v>-3.07733</v>
      </c>
      <c r="I2655" s="41">
        <v>10000.0</v>
      </c>
      <c r="J2655" s="41">
        <v>5000.0</v>
      </c>
      <c r="K2655" s="41">
        <v>1200.0</v>
      </c>
      <c r="L2655" s="41">
        <v>600.0</v>
      </c>
      <c r="M2655" s="41">
        <v>30.0</v>
      </c>
      <c r="N2655" s="40" t="s">
        <v>207</v>
      </c>
      <c r="O2655" s="40" t="s">
        <v>208</v>
      </c>
      <c r="P2655" s="40" t="s">
        <v>212</v>
      </c>
      <c r="Q2655" s="40" t="s">
        <v>8686</v>
      </c>
      <c r="R2655" s="40" t="b">
        <v>0</v>
      </c>
      <c r="S2655" s="40" t="s">
        <v>211</v>
      </c>
      <c r="T2655" s="40" t="s">
        <v>212</v>
      </c>
      <c r="U2655" s="41">
        <v>0.1</v>
      </c>
      <c r="V2655" s="41">
        <v>0.9</v>
      </c>
      <c r="W2655" s="41">
        <v>0.1</v>
      </c>
      <c r="X2655" s="41">
        <v>0.5</v>
      </c>
      <c r="Y2655" s="40" t="b">
        <v>0</v>
      </c>
      <c r="Z2655" s="40" t="b">
        <v>1</v>
      </c>
      <c r="AA2655" s="40" t="b">
        <v>0</v>
      </c>
      <c r="AB2655" s="40" t="b">
        <v>0</v>
      </c>
      <c r="AC2655" s="41" t="s">
        <v>16115</v>
      </c>
      <c r="AD2655" s="41" t="s">
        <v>16116</v>
      </c>
      <c r="AE2655" s="41">
        <v>767.8572</v>
      </c>
      <c r="AF2655" s="41">
        <v>-4.82745</v>
      </c>
      <c r="AG2655" s="42">
        <v>6.79E41</v>
      </c>
      <c r="AH2655" s="51">
        <v>0.568715</v>
      </c>
      <c r="AI2655" s="45" t="s">
        <v>16117</v>
      </c>
      <c r="AJ2655" s="44" t="s">
        <v>397</v>
      </c>
      <c r="AK2655" s="41">
        <v>3749.0</v>
      </c>
      <c r="AL2655" s="40" t="s">
        <v>7372</v>
      </c>
      <c r="AM2655" s="40" t="s">
        <v>7285</v>
      </c>
      <c r="AN2655" s="40" t="s">
        <v>5643</v>
      </c>
      <c r="AO2655" s="44"/>
    </row>
    <row r="2656">
      <c r="A2656" s="41">
        <v>75.0</v>
      </c>
      <c r="B2656" s="42">
        <v>1.67E9</v>
      </c>
      <c r="C2656" s="42">
        <v>3356.0</v>
      </c>
      <c r="D2656" s="40" t="s">
        <v>1243</v>
      </c>
      <c r="E2656" s="41">
        <v>140.0</v>
      </c>
      <c r="F2656" s="41">
        <v>35.0</v>
      </c>
      <c r="G2656" s="41">
        <v>70.0</v>
      </c>
      <c r="H2656" s="41">
        <v>-3.07733</v>
      </c>
      <c r="I2656" s="41">
        <v>10000.0</v>
      </c>
      <c r="J2656" s="41">
        <v>5000.0</v>
      </c>
      <c r="K2656" s="41">
        <v>1200.0</v>
      </c>
      <c r="L2656" s="41">
        <v>600.0</v>
      </c>
      <c r="M2656" s="41">
        <v>30.0</v>
      </c>
      <c r="N2656" s="40" t="s">
        <v>207</v>
      </c>
      <c r="O2656" s="40" t="s">
        <v>1371</v>
      </c>
      <c r="P2656" s="40" t="s">
        <v>212</v>
      </c>
      <c r="Q2656" s="40" t="s">
        <v>8686</v>
      </c>
      <c r="R2656" s="40" t="b">
        <v>0</v>
      </c>
      <c r="S2656" s="40" t="s">
        <v>211</v>
      </c>
      <c r="T2656" s="40" t="s">
        <v>212</v>
      </c>
      <c r="U2656" s="41">
        <v>0.1</v>
      </c>
      <c r="V2656" s="41">
        <v>0.9</v>
      </c>
      <c r="W2656" s="41">
        <v>0.2</v>
      </c>
      <c r="X2656" s="41">
        <v>0.4</v>
      </c>
      <c r="Y2656" s="40" t="b">
        <v>0</v>
      </c>
      <c r="Z2656" s="40" t="b">
        <v>1</v>
      </c>
      <c r="AA2656" s="40" t="b">
        <v>0</v>
      </c>
      <c r="AB2656" s="40" t="b">
        <v>0</v>
      </c>
      <c r="AC2656" s="41" t="s">
        <v>16118</v>
      </c>
      <c r="AD2656" s="41" t="s">
        <v>9459</v>
      </c>
      <c r="AE2656" s="41">
        <v>1184.738</v>
      </c>
      <c r="AF2656" s="41">
        <v>-4.83441</v>
      </c>
      <c r="AG2656" s="42">
        <v>1.15E42</v>
      </c>
      <c r="AH2656" s="51">
        <v>0.570977</v>
      </c>
      <c r="AI2656" s="45" t="s">
        <v>16119</v>
      </c>
      <c r="AJ2656" s="45">
        <v>1.15074373023498E257</v>
      </c>
      <c r="AK2656" s="41">
        <v>7268.0</v>
      </c>
      <c r="AL2656" s="40" t="s">
        <v>7372</v>
      </c>
      <c r="AM2656" s="40" t="s">
        <v>7285</v>
      </c>
      <c r="AN2656" s="40" t="s">
        <v>5643</v>
      </c>
      <c r="AO2656" s="44"/>
    </row>
    <row r="2657">
      <c r="A2657" s="41">
        <v>129.0</v>
      </c>
      <c r="B2657" s="42">
        <v>1.67E9</v>
      </c>
      <c r="C2657" s="41">
        <v>3356.0</v>
      </c>
      <c r="D2657" s="40" t="s">
        <v>1243</v>
      </c>
      <c r="E2657" s="41">
        <v>140.0</v>
      </c>
      <c r="F2657" s="41">
        <v>35.0</v>
      </c>
      <c r="G2657" s="41">
        <v>70.0</v>
      </c>
      <c r="H2657" s="41">
        <v>-3.07733</v>
      </c>
      <c r="I2657" s="41">
        <v>10000.0</v>
      </c>
      <c r="J2657" s="41">
        <v>5000.0</v>
      </c>
      <c r="K2657" s="41">
        <v>1200.0</v>
      </c>
      <c r="L2657" s="41">
        <v>600.0</v>
      </c>
      <c r="M2657" s="41">
        <v>50.0</v>
      </c>
      <c r="N2657" s="40" t="s">
        <v>207</v>
      </c>
      <c r="O2657" s="40" t="s">
        <v>208</v>
      </c>
      <c r="P2657" s="40" t="s">
        <v>7305</v>
      </c>
      <c r="Q2657" s="40" t="s">
        <v>8686</v>
      </c>
      <c r="R2657" s="40" t="b">
        <v>0</v>
      </c>
      <c r="S2657" s="40" t="s">
        <v>211</v>
      </c>
      <c r="T2657" s="40" t="s">
        <v>212</v>
      </c>
      <c r="U2657" s="41">
        <v>0.1</v>
      </c>
      <c r="V2657" s="41">
        <v>0.9</v>
      </c>
      <c r="W2657" s="41">
        <v>0.2</v>
      </c>
      <c r="X2657" s="41">
        <v>0.4</v>
      </c>
      <c r="Y2657" s="40" t="b">
        <v>0</v>
      </c>
      <c r="Z2657" s="40" t="b">
        <v>1</v>
      </c>
      <c r="AA2657" s="40" t="b">
        <v>0</v>
      </c>
      <c r="AB2657" s="40" t="b">
        <v>0</v>
      </c>
      <c r="AC2657" s="41" t="s">
        <v>11479</v>
      </c>
      <c r="AD2657" s="41" t="s">
        <v>16120</v>
      </c>
      <c r="AE2657" s="41">
        <v>1202.867</v>
      </c>
      <c r="AF2657" s="41">
        <v>-4.83476</v>
      </c>
      <c r="AG2657" s="42">
        <v>6.96E41</v>
      </c>
      <c r="AH2657" s="51">
        <v>0.571091</v>
      </c>
      <c r="AI2657" s="40" t="s">
        <v>16121</v>
      </c>
      <c r="AJ2657" s="40" t="s">
        <v>16122</v>
      </c>
      <c r="AK2657" s="41">
        <v>4348.0</v>
      </c>
      <c r="AL2657" s="40" t="s">
        <v>2224</v>
      </c>
      <c r="AM2657" s="40" t="s">
        <v>7285</v>
      </c>
      <c r="AN2657" s="40" t="s">
        <v>5643</v>
      </c>
      <c r="AO2657" s="44"/>
    </row>
    <row r="2658">
      <c r="A2658" s="41">
        <v>181.0</v>
      </c>
      <c r="B2658" s="42">
        <v>1.67E9</v>
      </c>
      <c r="C2658" s="42">
        <v>3356.0</v>
      </c>
      <c r="D2658" s="40" t="s">
        <v>1243</v>
      </c>
      <c r="E2658" s="41">
        <v>140.0</v>
      </c>
      <c r="F2658" s="41">
        <v>35.0</v>
      </c>
      <c r="G2658" s="41">
        <v>70.0</v>
      </c>
      <c r="H2658" s="41">
        <v>-3.07733</v>
      </c>
      <c r="I2658" s="41">
        <v>10000.0</v>
      </c>
      <c r="J2658" s="41">
        <v>5000.0</v>
      </c>
      <c r="K2658" s="41">
        <v>1200.0</v>
      </c>
      <c r="L2658" s="41">
        <v>600.0</v>
      </c>
      <c r="M2658" s="41">
        <v>100.0</v>
      </c>
      <c r="N2658" s="40" t="s">
        <v>207</v>
      </c>
      <c r="O2658" s="40" t="s">
        <v>1371</v>
      </c>
      <c r="P2658" s="40" t="s">
        <v>209</v>
      </c>
      <c r="Q2658" s="40" t="s">
        <v>8686</v>
      </c>
      <c r="R2658" s="40" t="b">
        <v>0</v>
      </c>
      <c r="S2658" s="40" t="s">
        <v>211</v>
      </c>
      <c r="T2658" s="40" t="s">
        <v>212</v>
      </c>
      <c r="U2658" s="41">
        <v>0.1</v>
      </c>
      <c r="V2658" s="41">
        <v>0.9</v>
      </c>
      <c r="W2658" s="41">
        <v>0.1</v>
      </c>
      <c r="X2658" s="41">
        <v>0.5</v>
      </c>
      <c r="Y2658" s="40" t="b">
        <v>0</v>
      </c>
      <c r="Z2658" s="40" t="b">
        <v>1</v>
      </c>
      <c r="AA2658" s="40" t="b">
        <v>0</v>
      </c>
      <c r="AB2658" s="40" t="b">
        <v>0</v>
      </c>
      <c r="AC2658" s="41" t="s">
        <v>1357</v>
      </c>
      <c r="AD2658" s="41" t="s">
        <v>16123</v>
      </c>
      <c r="AE2658" s="41">
        <v>753.5612</v>
      </c>
      <c r="AF2658" s="41">
        <v>-4.83584</v>
      </c>
      <c r="AG2658" s="42">
        <v>1.39E42</v>
      </c>
      <c r="AH2658" s="51">
        <v>0.571441</v>
      </c>
      <c r="AI2658" s="45" t="s">
        <v>16124</v>
      </c>
      <c r="AJ2658" s="40" t="s">
        <v>16125</v>
      </c>
      <c r="AK2658" s="41">
        <v>1063.0</v>
      </c>
      <c r="AL2658" s="40" t="s">
        <v>7372</v>
      </c>
      <c r="AM2658" s="40" t="s">
        <v>7285</v>
      </c>
      <c r="AN2658" s="40" t="s">
        <v>5643</v>
      </c>
      <c r="AO2658" s="44"/>
    </row>
    <row r="2659">
      <c r="A2659" s="41">
        <v>55.0</v>
      </c>
      <c r="B2659" s="42">
        <v>1.67E9</v>
      </c>
      <c r="C2659" s="42">
        <v>3356.0</v>
      </c>
      <c r="D2659" s="40" t="s">
        <v>1243</v>
      </c>
      <c r="E2659" s="41">
        <v>140.0</v>
      </c>
      <c r="F2659" s="41">
        <v>35.0</v>
      </c>
      <c r="G2659" s="41">
        <v>70.0</v>
      </c>
      <c r="H2659" s="41">
        <v>-3.07733</v>
      </c>
      <c r="I2659" s="41">
        <v>10000.0</v>
      </c>
      <c r="J2659" s="41">
        <v>5000.0</v>
      </c>
      <c r="K2659" s="41">
        <v>1200.0</v>
      </c>
      <c r="L2659" s="41">
        <v>600.0</v>
      </c>
      <c r="M2659" s="41">
        <v>30.0</v>
      </c>
      <c r="N2659" s="40" t="s">
        <v>207</v>
      </c>
      <c r="O2659" s="40" t="s">
        <v>208</v>
      </c>
      <c r="P2659" s="40" t="s">
        <v>1372</v>
      </c>
      <c r="Q2659" s="40" t="s">
        <v>8686</v>
      </c>
      <c r="R2659" s="40" t="b">
        <v>0</v>
      </c>
      <c r="S2659" s="40" t="s">
        <v>211</v>
      </c>
      <c r="T2659" s="40" t="s">
        <v>212</v>
      </c>
      <c r="U2659" s="41">
        <v>0.1</v>
      </c>
      <c r="V2659" s="41">
        <v>0.9</v>
      </c>
      <c r="W2659" s="41">
        <v>0.1</v>
      </c>
      <c r="X2659" s="41">
        <v>0.5</v>
      </c>
      <c r="Y2659" s="40" t="b">
        <v>0</v>
      </c>
      <c r="Z2659" s="40" t="b">
        <v>1</v>
      </c>
      <c r="AA2659" s="40" t="b">
        <v>0</v>
      </c>
      <c r="AB2659" s="40" t="b">
        <v>0</v>
      </c>
      <c r="AC2659" s="41" t="s">
        <v>13047</v>
      </c>
      <c r="AD2659" s="41" t="s">
        <v>16126</v>
      </c>
      <c r="AE2659" s="41">
        <v>1203.227</v>
      </c>
      <c r="AF2659" s="41">
        <v>-4.83676</v>
      </c>
      <c r="AG2659" s="42">
        <v>4.32E40</v>
      </c>
      <c r="AH2659" s="51">
        <v>0.571742</v>
      </c>
      <c r="AI2659" s="45" t="s">
        <v>16127</v>
      </c>
      <c r="AJ2659" s="44" t="s">
        <v>397</v>
      </c>
      <c r="AK2659" s="41">
        <v>5732.0</v>
      </c>
      <c r="AL2659" s="40" t="s">
        <v>2224</v>
      </c>
      <c r="AM2659" s="40" t="s">
        <v>7285</v>
      </c>
      <c r="AN2659" s="40" t="s">
        <v>5643</v>
      </c>
      <c r="AO2659" s="44"/>
    </row>
    <row r="2660">
      <c r="A2660" s="41">
        <v>79.0</v>
      </c>
      <c r="B2660" s="42">
        <v>1.67E9</v>
      </c>
      <c r="C2660" s="42">
        <v>3356.0</v>
      </c>
      <c r="D2660" s="40" t="s">
        <v>1243</v>
      </c>
      <c r="E2660" s="41">
        <v>140.0</v>
      </c>
      <c r="F2660" s="41">
        <v>35.0</v>
      </c>
      <c r="G2660" s="41">
        <v>70.0</v>
      </c>
      <c r="H2660" s="41">
        <v>-3.07733</v>
      </c>
      <c r="I2660" s="41">
        <v>10000.0</v>
      </c>
      <c r="J2660" s="41">
        <v>5000.0</v>
      </c>
      <c r="K2660" s="41">
        <v>1200.0</v>
      </c>
      <c r="L2660" s="41">
        <v>600.0</v>
      </c>
      <c r="M2660" s="41">
        <v>30.0</v>
      </c>
      <c r="N2660" s="40" t="s">
        <v>207</v>
      </c>
      <c r="O2660" s="40" t="s">
        <v>1371</v>
      </c>
      <c r="P2660" s="40" t="s">
        <v>212</v>
      </c>
      <c r="Q2660" s="40" t="s">
        <v>8686</v>
      </c>
      <c r="R2660" s="40" t="b">
        <v>0</v>
      </c>
      <c r="S2660" s="40" t="s">
        <v>211</v>
      </c>
      <c r="T2660" s="40" t="s">
        <v>212</v>
      </c>
      <c r="U2660" s="41">
        <v>0.1</v>
      </c>
      <c r="V2660" s="41">
        <v>0.9</v>
      </c>
      <c r="W2660" s="41">
        <v>0.3</v>
      </c>
      <c r="X2660" s="41">
        <v>0.5</v>
      </c>
      <c r="Y2660" s="40" t="b">
        <v>0</v>
      </c>
      <c r="Z2660" s="40" t="b">
        <v>1</v>
      </c>
      <c r="AA2660" s="40" t="b">
        <v>0</v>
      </c>
      <c r="AB2660" s="40" t="b">
        <v>0</v>
      </c>
      <c r="AC2660" s="41" t="s">
        <v>16128</v>
      </c>
      <c r="AD2660" s="41" t="s">
        <v>16129</v>
      </c>
      <c r="AE2660" s="41">
        <v>1202.84</v>
      </c>
      <c r="AF2660" s="41">
        <v>-4.84195</v>
      </c>
      <c r="AG2660" s="42">
        <v>6.74E41</v>
      </c>
      <c r="AH2660" s="51">
        <v>0.573426</v>
      </c>
      <c r="AI2660" s="45" t="s">
        <v>16130</v>
      </c>
      <c r="AJ2660" s="40" t="s">
        <v>16131</v>
      </c>
      <c r="AK2660" s="41">
        <v>5769.0</v>
      </c>
      <c r="AL2660" s="40" t="s">
        <v>2224</v>
      </c>
      <c r="AM2660" s="40" t="s">
        <v>7285</v>
      </c>
      <c r="AN2660" s="40" t="s">
        <v>5643</v>
      </c>
      <c r="AO2660" s="44"/>
    </row>
    <row r="2661">
      <c r="A2661" s="41">
        <v>3.0</v>
      </c>
      <c r="B2661" s="42">
        <v>1.67E9</v>
      </c>
      <c r="C2661" s="42">
        <v>3356.0</v>
      </c>
      <c r="D2661" s="40" t="s">
        <v>1243</v>
      </c>
      <c r="E2661" s="41">
        <v>140.0</v>
      </c>
      <c r="F2661" s="41">
        <v>35.0</v>
      </c>
      <c r="G2661" s="41">
        <v>70.0</v>
      </c>
      <c r="H2661" s="41">
        <v>-3.07733</v>
      </c>
      <c r="I2661" s="41">
        <v>10000.0</v>
      </c>
      <c r="J2661" s="41">
        <v>5000.0</v>
      </c>
      <c r="K2661" s="41">
        <v>1200.0</v>
      </c>
      <c r="L2661" s="41">
        <v>600.0</v>
      </c>
      <c r="M2661" s="41">
        <v>30.0</v>
      </c>
      <c r="N2661" s="40" t="s">
        <v>207</v>
      </c>
      <c r="O2661" s="40" t="s">
        <v>208</v>
      </c>
      <c r="P2661" s="40" t="s">
        <v>209</v>
      </c>
      <c r="Q2661" s="40" t="s">
        <v>8686</v>
      </c>
      <c r="R2661" s="40" t="b">
        <v>0</v>
      </c>
      <c r="S2661" s="40" t="s">
        <v>211</v>
      </c>
      <c r="T2661" s="40" t="s">
        <v>212</v>
      </c>
      <c r="U2661" s="41">
        <v>0.1</v>
      </c>
      <c r="V2661" s="41">
        <v>0.9</v>
      </c>
      <c r="W2661" s="41">
        <v>0.2</v>
      </c>
      <c r="X2661" s="41">
        <v>0.4</v>
      </c>
      <c r="Y2661" s="40" t="b">
        <v>0</v>
      </c>
      <c r="Z2661" s="40" t="b">
        <v>1</v>
      </c>
      <c r="AA2661" s="40" t="b">
        <v>0</v>
      </c>
      <c r="AB2661" s="40" t="b">
        <v>0</v>
      </c>
      <c r="AC2661" s="41" t="s">
        <v>15527</v>
      </c>
      <c r="AD2661" s="41" t="s">
        <v>16132</v>
      </c>
      <c r="AE2661" s="41">
        <v>1202.842</v>
      </c>
      <c r="AF2661" s="41">
        <v>-4.84238</v>
      </c>
      <c r="AG2661" s="42">
        <v>1.04E42</v>
      </c>
      <c r="AH2661" s="51">
        <v>0.573566</v>
      </c>
      <c r="AI2661" s="45" t="s">
        <v>16133</v>
      </c>
      <c r="AJ2661" s="45">
        <v>1.04245658952881E257</v>
      </c>
      <c r="AK2661" s="41">
        <v>7120.0</v>
      </c>
      <c r="AL2661" s="40" t="s">
        <v>2224</v>
      </c>
      <c r="AM2661" s="40" t="s">
        <v>7285</v>
      </c>
      <c r="AN2661" s="40" t="s">
        <v>5643</v>
      </c>
      <c r="AO2661" s="40"/>
    </row>
    <row r="2662">
      <c r="A2662" s="41">
        <v>90.0</v>
      </c>
      <c r="B2662" s="42">
        <v>1.67E9</v>
      </c>
      <c r="C2662" s="42">
        <v>3356.0</v>
      </c>
      <c r="D2662" s="40" t="s">
        <v>1243</v>
      </c>
      <c r="E2662" s="41">
        <v>140.0</v>
      </c>
      <c r="F2662" s="41">
        <v>35.0</v>
      </c>
      <c r="G2662" s="41">
        <v>70.0</v>
      </c>
      <c r="H2662" s="41">
        <v>-3.07733</v>
      </c>
      <c r="I2662" s="41">
        <v>10000.0</v>
      </c>
      <c r="J2662" s="41">
        <v>5000.0</v>
      </c>
      <c r="K2662" s="41">
        <v>1200.0</v>
      </c>
      <c r="L2662" s="41">
        <v>600.0</v>
      </c>
      <c r="M2662" s="41">
        <v>50.0</v>
      </c>
      <c r="N2662" s="40" t="s">
        <v>207</v>
      </c>
      <c r="O2662" s="40" t="s">
        <v>1371</v>
      </c>
      <c r="P2662" s="40" t="s">
        <v>209</v>
      </c>
      <c r="Q2662" s="40" t="s">
        <v>8686</v>
      </c>
      <c r="R2662" s="40" t="b">
        <v>0</v>
      </c>
      <c r="S2662" s="40" t="s">
        <v>211</v>
      </c>
      <c r="T2662" s="40" t="s">
        <v>212</v>
      </c>
      <c r="U2662" s="41">
        <v>0.1</v>
      </c>
      <c r="V2662" s="41">
        <v>0.9</v>
      </c>
      <c r="W2662" s="41">
        <v>0.1</v>
      </c>
      <c r="X2662" s="41">
        <v>0.4</v>
      </c>
      <c r="Y2662" s="40" t="b">
        <v>0</v>
      </c>
      <c r="Z2662" s="40" t="b">
        <v>1</v>
      </c>
      <c r="AA2662" s="40" t="b">
        <v>0</v>
      </c>
      <c r="AB2662" s="40" t="b">
        <v>0</v>
      </c>
      <c r="AC2662" s="41" t="s">
        <v>16134</v>
      </c>
      <c r="AD2662" s="41" t="s">
        <v>16135</v>
      </c>
      <c r="AE2662" s="41">
        <v>727.2426</v>
      </c>
      <c r="AF2662" s="41">
        <v>-4.8454</v>
      </c>
      <c r="AG2662" s="42">
        <v>1.21E42</v>
      </c>
      <c r="AH2662" s="51">
        <v>0.57455</v>
      </c>
      <c r="AI2662" s="45" t="s">
        <v>16136</v>
      </c>
      <c r="AJ2662" s="44" t="s">
        <v>397</v>
      </c>
      <c r="AK2662" s="41">
        <v>2543.0</v>
      </c>
      <c r="AL2662" s="40" t="s">
        <v>7372</v>
      </c>
      <c r="AM2662" s="40" t="s">
        <v>7285</v>
      </c>
      <c r="AN2662" s="40" t="s">
        <v>5643</v>
      </c>
      <c r="AO2662" s="44"/>
    </row>
    <row r="2663">
      <c r="A2663" s="41">
        <v>74.0</v>
      </c>
      <c r="B2663" s="42">
        <v>1.67E9</v>
      </c>
      <c r="C2663" s="42">
        <v>3356.0</v>
      </c>
      <c r="D2663" s="40" t="s">
        <v>1243</v>
      </c>
      <c r="E2663" s="41">
        <v>140.0</v>
      </c>
      <c r="F2663" s="41">
        <v>35.0</v>
      </c>
      <c r="G2663" s="41">
        <v>70.0</v>
      </c>
      <c r="H2663" s="41">
        <v>-3.07733</v>
      </c>
      <c r="I2663" s="41">
        <v>10000.0</v>
      </c>
      <c r="J2663" s="41">
        <v>5000.0</v>
      </c>
      <c r="K2663" s="41">
        <v>1200.0</v>
      </c>
      <c r="L2663" s="41">
        <v>600.0</v>
      </c>
      <c r="M2663" s="41">
        <v>30.0</v>
      </c>
      <c r="N2663" s="40" t="s">
        <v>207</v>
      </c>
      <c r="O2663" s="40" t="s">
        <v>208</v>
      </c>
      <c r="P2663" s="40" t="s">
        <v>212</v>
      </c>
      <c r="Q2663" s="40" t="s">
        <v>8686</v>
      </c>
      <c r="R2663" s="40" t="b">
        <v>0</v>
      </c>
      <c r="S2663" s="40" t="s">
        <v>211</v>
      </c>
      <c r="T2663" s="40" t="s">
        <v>212</v>
      </c>
      <c r="U2663" s="41">
        <v>0.1</v>
      </c>
      <c r="V2663" s="41">
        <v>0.9</v>
      </c>
      <c r="W2663" s="41">
        <v>0.1</v>
      </c>
      <c r="X2663" s="41">
        <v>0.6</v>
      </c>
      <c r="Y2663" s="40" t="b">
        <v>0</v>
      </c>
      <c r="Z2663" s="40" t="b">
        <v>1</v>
      </c>
      <c r="AA2663" s="40" t="b">
        <v>0</v>
      </c>
      <c r="AB2663" s="40" t="b">
        <v>0</v>
      </c>
      <c r="AC2663" s="41" t="s">
        <v>8391</v>
      </c>
      <c r="AD2663" s="41" t="s">
        <v>16137</v>
      </c>
      <c r="AE2663" s="41">
        <v>1202.621</v>
      </c>
      <c r="AF2663" s="41">
        <v>-4.84782</v>
      </c>
      <c r="AG2663" s="42">
        <v>9.77E41</v>
      </c>
      <c r="AH2663" s="51">
        <v>0.575336</v>
      </c>
      <c r="AI2663" s="45" t="s">
        <v>16138</v>
      </c>
      <c r="AJ2663" s="44" t="s">
        <v>397</v>
      </c>
      <c r="AK2663" s="41">
        <v>4869.0</v>
      </c>
      <c r="AL2663" s="40" t="s">
        <v>2224</v>
      </c>
      <c r="AM2663" s="40" t="s">
        <v>7285</v>
      </c>
      <c r="AN2663" s="40" t="s">
        <v>5643</v>
      </c>
      <c r="AO2663" s="40"/>
    </row>
    <row r="2664">
      <c r="A2664" s="41">
        <v>168.0</v>
      </c>
      <c r="B2664" s="42">
        <v>1.67E9</v>
      </c>
      <c r="C2664" s="42">
        <v>3356.0</v>
      </c>
      <c r="D2664" s="40" t="s">
        <v>1243</v>
      </c>
      <c r="E2664" s="41">
        <v>140.0</v>
      </c>
      <c r="F2664" s="41">
        <v>35.0</v>
      </c>
      <c r="G2664" s="41">
        <v>70.0</v>
      </c>
      <c r="H2664" s="41">
        <v>-3.07733</v>
      </c>
      <c r="I2664" s="41">
        <v>10000.0</v>
      </c>
      <c r="J2664" s="41">
        <v>5000.0</v>
      </c>
      <c r="K2664" s="41">
        <v>1200.0</v>
      </c>
      <c r="L2664" s="41">
        <v>600.0</v>
      </c>
      <c r="M2664" s="41">
        <v>50.0</v>
      </c>
      <c r="N2664" s="40" t="s">
        <v>207</v>
      </c>
      <c r="O2664" s="40" t="s">
        <v>1371</v>
      </c>
      <c r="P2664" s="40" t="s">
        <v>212</v>
      </c>
      <c r="Q2664" s="40" t="s">
        <v>8686</v>
      </c>
      <c r="R2664" s="40" t="b">
        <v>0</v>
      </c>
      <c r="S2664" s="40" t="s">
        <v>211</v>
      </c>
      <c r="T2664" s="40" t="s">
        <v>212</v>
      </c>
      <c r="U2664" s="41">
        <v>0.1</v>
      </c>
      <c r="V2664" s="41">
        <v>0.9</v>
      </c>
      <c r="W2664" s="41">
        <v>0.3</v>
      </c>
      <c r="X2664" s="41">
        <v>0.4</v>
      </c>
      <c r="Y2664" s="40" t="b">
        <v>0</v>
      </c>
      <c r="Z2664" s="40" t="b">
        <v>1</v>
      </c>
      <c r="AA2664" s="40" t="b">
        <v>0</v>
      </c>
      <c r="AB2664" s="40" t="b">
        <v>0</v>
      </c>
      <c r="AC2664" s="41" t="s">
        <v>8130</v>
      </c>
      <c r="AD2664" s="41" t="s">
        <v>8607</v>
      </c>
      <c r="AE2664" s="41">
        <v>1199.326</v>
      </c>
      <c r="AF2664" s="41">
        <v>-4.84953</v>
      </c>
      <c r="AG2664" s="42">
        <v>4.33E41</v>
      </c>
      <c r="AH2664" s="51">
        <v>0.57589</v>
      </c>
      <c r="AI2664" s="45" t="s">
        <v>16139</v>
      </c>
      <c r="AJ2664" s="40" t="s">
        <v>16140</v>
      </c>
      <c r="AK2664" s="41">
        <v>4269.0</v>
      </c>
      <c r="AL2664" s="40" t="s">
        <v>7372</v>
      </c>
      <c r="AM2664" s="40" t="s">
        <v>7285</v>
      </c>
      <c r="AN2664" s="40" t="s">
        <v>5643</v>
      </c>
      <c r="AO2664" s="44"/>
    </row>
    <row r="2665">
      <c r="A2665" s="41">
        <v>205.0</v>
      </c>
      <c r="B2665" s="42">
        <v>1.67E9</v>
      </c>
      <c r="C2665" s="42">
        <v>3356.0</v>
      </c>
      <c r="D2665" s="40" t="s">
        <v>1243</v>
      </c>
      <c r="E2665" s="41">
        <v>140.0</v>
      </c>
      <c r="F2665" s="41">
        <v>35.0</v>
      </c>
      <c r="G2665" s="41">
        <v>70.0</v>
      </c>
      <c r="H2665" s="41">
        <v>-3.07733</v>
      </c>
      <c r="I2665" s="41">
        <v>10000.0</v>
      </c>
      <c r="J2665" s="41">
        <v>5000.0</v>
      </c>
      <c r="K2665" s="41">
        <v>1200.0</v>
      </c>
      <c r="L2665" s="41">
        <v>600.0</v>
      </c>
      <c r="M2665" s="41">
        <v>100.0</v>
      </c>
      <c r="N2665" s="40" t="s">
        <v>207</v>
      </c>
      <c r="O2665" s="40" t="s">
        <v>1371</v>
      </c>
      <c r="P2665" s="40" t="s">
        <v>7310</v>
      </c>
      <c r="Q2665" s="40" t="s">
        <v>8686</v>
      </c>
      <c r="R2665" s="40" t="b">
        <v>0</v>
      </c>
      <c r="S2665" s="40" t="s">
        <v>211</v>
      </c>
      <c r="T2665" s="40" t="s">
        <v>212</v>
      </c>
      <c r="U2665" s="41">
        <v>0.1</v>
      </c>
      <c r="V2665" s="41">
        <v>0.9</v>
      </c>
      <c r="W2665" s="41">
        <v>0.3</v>
      </c>
      <c r="X2665" s="41">
        <v>0.5</v>
      </c>
      <c r="Y2665" s="40" t="b">
        <v>0</v>
      </c>
      <c r="Z2665" s="40" t="b">
        <v>1</v>
      </c>
      <c r="AA2665" s="40" t="b">
        <v>0</v>
      </c>
      <c r="AB2665" s="40" t="b">
        <v>0</v>
      </c>
      <c r="AC2665" s="41" t="s">
        <v>16043</v>
      </c>
      <c r="AD2665" s="41" t="s">
        <v>16141</v>
      </c>
      <c r="AE2665" s="41">
        <v>1201.545</v>
      </c>
      <c r="AF2665" s="41">
        <v>-4.84966</v>
      </c>
      <c r="AG2665" s="42">
        <v>1.22E42</v>
      </c>
      <c r="AH2665" s="51">
        <v>0.575933</v>
      </c>
      <c r="AI2665" s="45" t="s">
        <v>16142</v>
      </c>
      <c r="AJ2665" s="40" t="s">
        <v>16143</v>
      </c>
      <c r="AK2665" s="41">
        <v>1437.0</v>
      </c>
      <c r="AL2665" s="40" t="s">
        <v>2224</v>
      </c>
      <c r="AM2665" s="40" t="s">
        <v>7285</v>
      </c>
      <c r="AN2665" s="40" t="s">
        <v>5643</v>
      </c>
      <c r="AO2665" s="40"/>
    </row>
    <row r="2666">
      <c r="A2666" s="41">
        <v>238.0</v>
      </c>
      <c r="B2666" s="42">
        <v>1.67E9</v>
      </c>
      <c r="C2666" s="42">
        <v>3356.0</v>
      </c>
      <c r="D2666" s="40" t="s">
        <v>1243</v>
      </c>
      <c r="E2666" s="41">
        <v>140.0</v>
      </c>
      <c r="F2666" s="41">
        <v>35.0</v>
      </c>
      <c r="G2666" s="41">
        <v>70.0</v>
      </c>
      <c r="H2666" s="41">
        <v>-3.07733</v>
      </c>
      <c r="I2666" s="41">
        <v>10000.0</v>
      </c>
      <c r="J2666" s="41">
        <v>5000.0</v>
      </c>
      <c r="K2666" s="41">
        <v>1200.0</v>
      </c>
      <c r="L2666" s="41">
        <v>600.0</v>
      </c>
      <c r="M2666" s="41">
        <v>100.0</v>
      </c>
      <c r="N2666" s="40" t="s">
        <v>207</v>
      </c>
      <c r="O2666" s="40" t="s">
        <v>1371</v>
      </c>
      <c r="P2666" s="40" t="s">
        <v>1372</v>
      </c>
      <c r="Q2666" s="40" t="s">
        <v>8686</v>
      </c>
      <c r="R2666" s="40" t="b">
        <v>0</v>
      </c>
      <c r="S2666" s="40" t="s">
        <v>211</v>
      </c>
      <c r="T2666" s="40" t="s">
        <v>212</v>
      </c>
      <c r="U2666" s="41">
        <v>0.1</v>
      </c>
      <c r="V2666" s="41">
        <v>0.9</v>
      </c>
      <c r="W2666" s="41">
        <v>0.2</v>
      </c>
      <c r="X2666" s="41">
        <v>0.5</v>
      </c>
      <c r="Y2666" s="40" t="b">
        <v>0</v>
      </c>
      <c r="Z2666" s="40" t="b">
        <v>1</v>
      </c>
      <c r="AA2666" s="40" t="b">
        <v>0</v>
      </c>
      <c r="AB2666" s="40" t="b">
        <v>0</v>
      </c>
      <c r="AC2666" s="41" t="s">
        <v>16144</v>
      </c>
      <c r="AD2666" s="41" t="s">
        <v>16145</v>
      </c>
      <c r="AE2666" s="41">
        <v>1093.297</v>
      </c>
      <c r="AF2666" s="41">
        <v>-4.85311</v>
      </c>
      <c r="AG2666" s="42">
        <v>1.2E42</v>
      </c>
      <c r="AH2666" s="51">
        <v>0.577053</v>
      </c>
      <c r="AI2666" s="45" t="s">
        <v>16146</v>
      </c>
      <c r="AJ2666" s="40" t="s">
        <v>16147</v>
      </c>
      <c r="AK2666" s="41">
        <v>1609.0</v>
      </c>
      <c r="AL2666" s="40" t="s">
        <v>7372</v>
      </c>
      <c r="AM2666" s="40" t="s">
        <v>7285</v>
      </c>
      <c r="AN2666" s="40" t="s">
        <v>5643</v>
      </c>
      <c r="AO2666" s="40"/>
    </row>
    <row r="2667">
      <c r="A2667" s="41">
        <v>143.0</v>
      </c>
      <c r="B2667" s="42">
        <v>1.67E9</v>
      </c>
      <c r="C2667" s="42">
        <v>3356.0</v>
      </c>
      <c r="D2667" s="40" t="s">
        <v>1243</v>
      </c>
      <c r="E2667" s="41">
        <v>140.0</v>
      </c>
      <c r="F2667" s="41">
        <v>35.0</v>
      </c>
      <c r="G2667" s="41">
        <v>70.0</v>
      </c>
      <c r="H2667" s="41">
        <v>-3.07733</v>
      </c>
      <c r="I2667" s="41">
        <v>10000.0</v>
      </c>
      <c r="J2667" s="41">
        <v>5000.0</v>
      </c>
      <c r="K2667" s="41">
        <v>1200.0</v>
      </c>
      <c r="L2667" s="41">
        <v>600.0</v>
      </c>
      <c r="M2667" s="41">
        <v>50.0</v>
      </c>
      <c r="N2667" s="40" t="s">
        <v>207</v>
      </c>
      <c r="O2667" s="40" t="s">
        <v>1371</v>
      </c>
      <c r="P2667" s="40" t="s">
        <v>7305</v>
      </c>
      <c r="Q2667" s="40" t="s">
        <v>8686</v>
      </c>
      <c r="R2667" s="40" t="b">
        <v>0</v>
      </c>
      <c r="S2667" s="40" t="s">
        <v>12879</v>
      </c>
      <c r="T2667" s="40" t="s">
        <v>212</v>
      </c>
      <c r="U2667" s="41">
        <v>0.1</v>
      </c>
      <c r="V2667" s="41">
        <v>0.9</v>
      </c>
      <c r="W2667" s="41">
        <v>0.3</v>
      </c>
      <c r="X2667" s="41">
        <v>0.6</v>
      </c>
      <c r="Y2667" s="40" t="b">
        <v>0</v>
      </c>
      <c r="Z2667" s="40" t="b">
        <v>1</v>
      </c>
      <c r="AA2667" s="40" t="b">
        <v>0</v>
      </c>
      <c r="AB2667" s="40" t="b">
        <v>0</v>
      </c>
      <c r="AC2667" s="41" t="s">
        <v>16148</v>
      </c>
      <c r="AD2667" s="41" t="s">
        <v>16149</v>
      </c>
      <c r="AE2667" s="41">
        <v>1203.195</v>
      </c>
      <c r="AF2667" s="41">
        <v>-4.85322</v>
      </c>
      <c r="AG2667" s="42">
        <v>3.12E41</v>
      </c>
      <c r="AH2667" s="51">
        <v>0.57709</v>
      </c>
      <c r="AI2667" s="45" t="s">
        <v>16150</v>
      </c>
      <c r="AJ2667" s="40" t="s">
        <v>16151</v>
      </c>
      <c r="AK2667" s="41">
        <v>2629.0</v>
      </c>
      <c r="AL2667" s="40" t="s">
        <v>2224</v>
      </c>
      <c r="AM2667" s="40" t="s">
        <v>7285</v>
      </c>
      <c r="AN2667" s="40" t="s">
        <v>5643</v>
      </c>
      <c r="AO2667" s="40"/>
    </row>
    <row r="2668">
      <c r="A2668" s="41">
        <v>124.0</v>
      </c>
      <c r="B2668" s="42">
        <v>1.67E9</v>
      </c>
      <c r="C2668" s="41">
        <v>3356.0</v>
      </c>
      <c r="D2668" s="40" t="s">
        <v>1243</v>
      </c>
      <c r="E2668" s="41">
        <v>140.0</v>
      </c>
      <c r="F2668" s="41">
        <v>35.0</v>
      </c>
      <c r="G2668" s="41">
        <v>70.0</v>
      </c>
      <c r="H2668" s="41">
        <v>-3.07733</v>
      </c>
      <c r="I2668" s="41">
        <v>10000.0</v>
      </c>
      <c r="J2668" s="41">
        <v>5000.0</v>
      </c>
      <c r="K2668" s="41">
        <v>1200.0</v>
      </c>
      <c r="L2668" s="41">
        <v>600.0</v>
      </c>
      <c r="M2668" s="41">
        <v>50.0</v>
      </c>
      <c r="N2668" s="40" t="s">
        <v>207</v>
      </c>
      <c r="O2668" s="40" t="s">
        <v>208</v>
      </c>
      <c r="P2668" s="40" t="s">
        <v>7310</v>
      </c>
      <c r="Q2668" s="40" t="s">
        <v>8686</v>
      </c>
      <c r="R2668" s="40" t="b">
        <v>0</v>
      </c>
      <c r="S2668" s="40" t="s">
        <v>12879</v>
      </c>
      <c r="T2668" s="40" t="s">
        <v>212</v>
      </c>
      <c r="U2668" s="41">
        <v>0.1</v>
      </c>
      <c r="V2668" s="41">
        <v>0.9</v>
      </c>
      <c r="W2668" s="41">
        <v>0.3</v>
      </c>
      <c r="X2668" s="41">
        <v>0.5</v>
      </c>
      <c r="Y2668" s="40" t="b">
        <v>0</v>
      </c>
      <c r="Z2668" s="40" t="b">
        <v>1</v>
      </c>
      <c r="AA2668" s="40" t="b">
        <v>0</v>
      </c>
      <c r="AB2668" s="40" t="b">
        <v>0</v>
      </c>
      <c r="AC2668" s="41" t="s">
        <v>16152</v>
      </c>
      <c r="AD2668" s="41" t="s">
        <v>16153</v>
      </c>
      <c r="AE2668" s="41">
        <v>747.1721</v>
      </c>
      <c r="AF2668" s="41">
        <v>-4.8549</v>
      </c>
      <c r="AG2668" s="42">
        <v>1.12E42</v>
      </c>
      <c r="AH2668" s="51">
        <v>0.577636</v>
      </c>
      <c r="AI2668" s="40" t="s">
        <v>16154</v>
      </c>
      <c r="AJ2668" s="40" t="s">
        <v>16155</v>
      </c>
      <c r="AK2668" s="41">
        <v>1545.0</v>
      </c>
      <c r="AL2668" s="40" t="s">
        <v>7372</v>
      </c>
      <c r="AM2668" s="40" t="s">
        <v>7285</v>
      </c>
      <c r="AN2668" s="40" t="s">
        <v>5643</v>
      </c>
      <c r="AO2668" s="44"/>
    </row>
    <row r="2669">
      <c r="A2669" s="41">
        <v>15.0</v>
      </c>
      <c r="B2669" s="42">
        <v>1.67E9</v>
      </c>
      <c r="C2669" s="42">
        <v>3356.0</v>
      </c>
      <c r="D2669" s="40" t="s">
        <v>1243</v>
      </c>
      <c r="E2669" s="41">
        <v>140.0</v>
      </c>
      <c r="F2669" s="41">
        <v>35.0</v>
      </c>
      <c r="G2669" s="41">
        <v>70.0</v>
      </c>
      <c r="H2669" s="41">
        <v>-3.07733</v>
      </c>
      <c r="I2669" s="41">
        <v>10000.0</v>
      </c>
      <c r="J2669" s="41">
        <v>5000.0</v>
      </c>
      <c r="K2669" s="41">
        <v>1200.0</v>
      </c>
      <c r="L2669" s="41">
        <v>600.0</v>
      </c>
      <c r="M2669" s="41">
        <v>30.0</v>
      </c>
      <c r="N2669" s="40" t="s">
        <v>207</v>
      </c>
      <c r="O2669" s="40" t="s">
        <v>208</v>
      </c>
      <c r="P2669" s="40" t="s">
        <v>209</v>
      </c>
      <c r="Q2669" s="40" t="s">
        <v>8686</v>
      </c>
      <c r="R2669" s="40" t="b">
        <v>0</v>
      </c>
      <c r="S2669" s="40" t="s">
        <v>12879</v>
      </c>
      <c r="T2669" s="40" t="s">
        <v>212</v>
      </c>
      <c r="U2669" s="41">
        <v>0.1</v>
      </c>
      <c r="V2669" s="41">
        <v>0.9</v>
      </c>
      <c r="W2669" s="41">
        <v>0.3</v>
      </c>
      <c r="X2669" s="41">
        <v>0.4</v>
      </c>
      <c r="Y2669" s="40" t="b">
        <v>0</v>
      </c>
      <c r="Z2669" s="40" t="b">
        <v>1</v>
      </c>
      <c r="AA2669" s="40" t="b">
        <v>0</v>
      </c>
      <c r="AB2669" s="40" t="b">
        <v>0</v>
      </c>
      <c r="AC2669" s="41" t="s">
        <v>16156</v>
      </c>
      <c r="AD2669" s="41" t="s">
        <v>14301</v>
      </c>
      <c r="AE2669" s="41">
        <v>1202.95</v>
      </c>
      <c r="AF2669" s="41">
        <v>-4.85665</v>
      </c>
      <c r="AG2669" s="42">
        <v>1.37E42</v>
      </c>
      <c r="AH2669" s="51">
        <v>0.578203</v>
      </c>
      <c r="AI2669" s="45" t="s">
        <v>16157</v>
      </c>
      <c r="AJ2669" s="40" t="s">
        <v>16158</v>
      </c>
      <c r="AK2669" s="41">
        <v>6641.0</v>
      </c>
      <c r="AL2669" s="40" t="s">
        <v>2224</v>
      </c>
      <c r="AM2669" s="40" t="s">
        <v>7285</v>
      </c>
      <c r="AN2669" s="40" t="s">
        <v>5643</v>
      </c>
      <c r="AO2669" s="44"/>
    </row>
    <row r="2670">
      <c r="A2670" s="41">
        <v>198.0</v>
      </c>
      <c r="B2670" s="42">
        <v>1.67E9</v>
      </c>
      <c r="C2670" s="42">
        <v>3356.0</v>
      </c>
      <c r="D2670" s="40" t="s">
        <v>1243</v>
      </c>
      <c r="E2670" s="41">
        <v>140.0</v>
      </c>
      <c r="F2670" s="41">
        <v>35.0</v>
      </c>
      <c r="G2670" s="41">
        <v>70.0</v>
      </c>
      <c r="H2670" s="41">
        <v>-3.07733</v>
      </c>
      <c r="I2670" s="41">
        <v>10000.0</v>
      </c>
      <c r="J2670" s="41">
        <v>5000.0</v>
      </c>
      <c r="K2670" s="41">
        <v>1200.0</v>
      </c>
      <c r="L2670" s="41">
        <v>600.0</v>
      </c>
      <c r="M2670" s="41">
        <v>100.0</v>
      </c>
      <c r="N2670" s="40" t="s">
        <v>207</v>
      </c>
      <c r="O2670" s="40" t="s">
        <v>1371</v>
      </c>
      <c r="P2670" s="40" t="s">
        <v>7310</v>
      </c>
      <c r="Q2670" s="40" t="s">
        <v>8686</v>
      </c>
      <c r="R2670" s="40" t="b">
        <v>0</v>
      </c>
      <c r="S2670" s="40" t="s">
        <v>211</v>
      </c>
      <c r="T2670" s="40" t="s">
        <v>212</v>
      </c>
      <c r="U2670" s="41">
        <v>0.1</v>
      </c>
      <c r="V2670" s="41">
        <v>0.9</v>
      </c>
      <c r="W2670" s="41">
        <v>0.1</v>
      </c>
      <c r="X2670" s="41">
        <v>0.4</v>
      </c>
      <c r="Y2670" s="40" t="b">
        <v>0</v>
      </c>
      <c r="Z2670" s="40" t="b">
        <v>1</v>
      </c>
      <c r="AA2670" s="40" t="b">
        <v>0</v>
      </c>
      <c r="AB2670" s="40" t="b">
        <v>0</v>
      </c>
      <c r="AC2670" s="41" t="s">
        <v>16159</v>
      </c>
      <c r="AD2670" s="41" t="s">
        <v>16160</v>
      </c>
      <c r="AE2670" s="41">
        <v>1202.593</v>
      </c>
      <c r="AF2670" s="41">
        <v>-4.85949</v>
      </c>
      <c r="AG2670" s="42">
        <v>2.88E41</v>
      </c>
      <c r="AH2670" s="51">
        <v>0.579126</v>
      </c>
      <c r="AI2670" s="45" t="s">
        <v>16161</v>
      </c>
      <c r="AJ2670" s="40" t="s">
        <v>16162</v>
      </c>
      <c r="AK2670" s="41">
        <v>1577.0</v>
      </c>
      <c r="AL2670" s="40" t="s">
        <v>2224</v>
      </c>
      <c r="AM2670" s="40" t="s">
        <v>7285</v>
      </c>
      <c r="AN2670" s="40" t="s">
        <v>5643</v>
      </c>
      <c r="AO2670" s="44"/>
    </row>
    <row r="2671">
      <c r="A2671" s="41">
        <v>62.0</v>
      </c>
      <c r="B2671" s="42">
        <v>1.67E9</v>
      </c>
      <c r="C2671" s="42">
        <v>3356.0</v>
      </c>
      <c r="D2671" s="40" t="s">
        <v>1243</v>
      </c>
      <c r="E2671" s="41">
        <v>140.0</v>
      </c>
      <c r="F2671" s="41">
        <v>35.0</v>
      </c>
      <c r="G2671" s="41">
        <v>70.0</v>
      </c>
      <c r="H2671" s="41">
        <v>-3.07733</v>
      </c>
      <c r="I2671" s="41">
        <v>10000.0</v>
      </c>
      <c r="J2671" s="41">
        <v>5000.0</v>
      </c>
      <c r="K2671" s="41">
        <v>1200.0</v>
      </c>
      <c r="L2671" s="41">
        <v>600.0</v>
      </c>
      <c r="M2671" s="41">
        <v>30.0</v>
      </c>
      <c r="N2671" s="40" t="s">
        <v>207</v>
      </c>
      <c r="O2671" s="40" t="s">
        <v>208</v>
      </c>
      <c r="P2671" s="40" t="s">
        <v>1372</v>
      </c>
      <c r="Q2671" s="40" t="s">
        <v>8686</v>
      </c>
      <c r="R2671" s="40" t="b">
        <v>0</v>
      </c>
      <c r="S2671" s="40" t="s">
        <v>211</v>
      </c>
      <c r="T2671" s="40" t="s">
        <v>212</v>
      </c>
      <c r="U2671" s="41">
        <v>0.1</v>
      </c>
      <c r="V2671" s="41">
        <v>0.9</v>
      </c>
      <c r="W2671" s="41">
        <v>0.3</v>
      </c>
      <c r="X2671" s="41">
        <v>0.6</v>
      </c>
      <c r="Y2671" s="40" t="b">
        <v>0</v>
      </c>
      <c r="Z2671" s="40" t="b">
        <v>1</v>
      </c>
      <c r="AA2671" s="40" t="b">
        <v>0</v>
      </c>
      <c r="AB2671" s="40" t="b">
        <v>0</v>
      </c>
      <c r="AC2671" s="41" t="s">
        <v>16163</v>
      </c>
      <c r="AD2671" s="41" t="s">
        <v>16164</v>
      </c>
      <c r="AE2671" s="41">
        <v>1010.284</v>
      </c>
      <c r="AF2671" s="41">
        <v>-4.8601</v>
      </c>
      <c r="AG2671" s="42">
        <v>1.39E42</v>
      </c>
      <c r="AH2671" s="51">
        <v>0.579325</v>
      </c>
      <c r="AI2671" s="45" t="s">
        <v>16165</v>
      </c>
      <c r="AJ2671" s="40" t="s">
        <v>16166</v>
      </c>
      <c r="AK2671" s="41">
        <v>4001.0</v>
      </c>
      <c r="AL2671" s="40" t="s">
        <v>7372</v>
      </c>
      <c r="AM2671" s="40" t="s">
        <v>7285</v>
      </c>
      <c r="AN2671" s="40" t="s">
        <v>5643</v>
      </c>
      <c r="AO2671" s="44"/>
    </row>
    <row r="2672">
      <c r="A2672" s="41">
        <v>135.0</v>
      </c>
      <c r="B2672" s="42">
        <v>1.67E9</v>
      </c>
      <c r="C2672" s="41">
        <v>3356.0</v>
      </c>
      <c r="D2672" s="40" t="s">
        <v>1243</v>
      </c>
      <c r="E2672" s="41">
        <v>140.0</v>
      </c>
      <c r="F2672" s="41">
        <v>35.0</v>
      </c>
      <c r="G2672" s="41">
        <v>70.0</v>
      </c>
      <c r="H2672" s="41">
        <v>-3.07733</v>
      </c>
      <c r="I2672" s="41">
        <v>10000.0</v>
      </c>
      <c r="J2672" s="41">
        <v>5000.0</v>
      </c>
      <c r="K2672" s="41">
        <v>1200.0</v>
      </c>
      <c r="L2672" s="41">
        <v>600.0</v>
      </c>
      <c r="M2672" s="41">
        <v>50.0</v>
      </c>
      <c r="N2672" s="40" t="s">
        <v>207</v>
      </c>
      <c r="O2672" s="40" t="s">
        <v>208</v>
      </c>
      <c r="P2672" s="40" t="s">
        <v>7305</v>
      </c>
      <c r="Q2672" s="40" t="s">
        <v>8686</v>
      </c>
      <c r="R2672" s="40" t="b">
        <v>0</v>
      </c>
      <c r="S2672" s="40" t="s">
        <v>12879</v>
      </c>
      <c r="T2672" s="40" t="s">
        <v>212</v>
      </c>
      <c r="U2672" s="41">
        <v>0.1</v>
      </c>
      <c r="V2672" s="41">
        <v>0.9</v>
      </c>
      <c r="W2672" s="41">
        <v>0.1</v>
      </c>
      <c r="X2672" s="41">
        <v>0.4</v>
      </c>
      <c r="Y2672" s="40" t="b">
        <v>0</v>
      </c>
      <c r="Z2672" s="40" t="b">
        <v>1</v>
      </c>
      <c r="AA2672" s="40" t="b">
        <v>0</v>
      </c>
      <c r="AB2672" s="40" t="b">
        <v>0</v>
      </c>
      <c r="AC2672" s="41" t="s">
        <v>16167</v>
      </c>
      <c r="AD2672" s="41" t="s">
        <v>16168</v>
      </c>
      <c r="AE2672" s="41">
        <v>1068.417</v>
      </c>
      <c r="AF2672" s="41">
        <v>-4.86059</v>
      </c>
      <c r="AG2672" s="42">
        <v>6.93E41</v>
      </c>
      <c r="AH2672" s="51">
        <v>0.579484</v>
      </c>
      <c r="AI2672" s="40" t="s">
        <v>16169</v>
      </c>
      <c r="AJ2672" s="44" t="s">
        <v>397</v>
      </c>
      <c r="AK2672" s="41">
        <v>3498.0</v>
      </c>
      <c r="AL2672" s="40" t="s">
        <v>7372</v>
      </c>
      <c r="AM2672" s="40" t="s">
        <v>7285</v>
      </c>
      <c r="AN2672" s="40" t="s">
        <v>5643</v>
      </c>
      <c r="AO2672" s="44"/>
    </row>
    <row r="2673">
      <c r="A2673" s="41">
        <v>19.0</v>
      </c>
      <c r="B2673" s="42">
        <v>1.67E9</v>
      </c>
      <c r="C2673" s="42">
        <v>3356.0</v>
      </c>
      <c r="D2673" s="40" t="s">
        <v>1243</v>
      </c>
      <c r="E2673" s="41">
        <v>140.0</v>
      </c>
      <c r="F2673" s="41">
        <v>35.0</v>
      </c>
      <c r="G2673" s="41">
        <v>70.0</v>
      </c>
      <c r="H2673" s="41">
        <v>-3.07733</v>
      </c>
      <c r="I2673" s="41">
        <v>10000.0</v>
      </c>
      <c r="J2673" s="41">
        <v>5000.0</v>
      </c>
      <c r="K2673" s="41">
        <v>1200.0</v>
      </c>
      <c r="L2673" s="41">
        <v>600.0</v>
      </c>
      <c r="M2673" s="41">
        <v>30.0</v>
      </c>
      <c r="N2673" s="40" t="s">
        <v>207</v>
      </c>
      <c r="O2673" s="40" t="s">
        <v>208</v>
      </c>
      <c r="P2673" s="40" t="s">
        <v>7310</v>
      </c>
      <c r="Q2673" s="40" t="s">
        <v>8686</v>
      </c>
      <c r="R2673" s="40" t="b">
        <v>0</v>
      </c>
      <c r="S2673" s="40" t="s">
        <v>211</v>
      </c>
      <c r="T2673" s="40" t="s">
        <v>212</v>
      </c>
      <c r="U2673" s="41">
        <v>0.1</v>
      </c>
      <c r="V2673" s="41">
        <v>0.9</v>
      </c>
      <c r="W2673" s="41">
        <v>0.1</v>
      </c>
      <c r="X2673" s="41">
        <v>0.5</v>
      </c>
      <c r="Y2673" s="40" t="b">
        <v>0</v>
      </c>
      <c r="Z2673" s="40" t="b">
        <v>1</v>
      </c>
      <c r="AA2673" s="40" t="b">
        <v>0</v>
      </c>
      <c r="AB2673" s="40" t="b">
        <v>0</v>
      </c>
      <c r="AC2673" s="41" t="s">
        <v>16170</v>
      </c>
      <c r="AD2673" s="41" t="s">
        <v>16171</v>
      </c>
      <c r="AE2673" s="41">
        <v>1202.597</v>
      </c>
      <c r="AF2673" s="41">
        <v>-4.86066</v>
      </c>
      <c r="AG2673" s="42">
        <v>4.87E41</v>
      </c>
      <c r="AH2673" s="51">
        <v>0.579508</v>
      </c>
      <c r="AI2673" s="45" t="s">
        <v>16172</v>
      </c>
      <c r="AJ2673" s="44" t="s">
        <v>397</v>
      </c>
      <c r="AK2673" s="41">
        <v>4122.0</v>
      </c>
      <c r="AL2673" s="40" t="s">
        <v>2224</v>
      </c>
      <c r="AM2673" s="40" t="s">
        <v>7285</v>
      </c>
      <c r="AN2673" s="40" t="s">
        <v>5643</v>
      </c>
      <c r="AO2673" s="44"/>
    </row>
    <row r="2674">
      <c r="A2674" s="41">
        <v>207.0</v>
      </c>
      <c r="B2674" s="42">
        <v>1.67E9</v>
      </c>
      <c r="C2674" s="41">
        <v>3356.0</v>
      </c>
      <c r="D2674" s="40" t="s">
        <v>1243</v>
      </c>
      <c r="E2674" s="41">
        <v>140.0</v>
      </c>
      <c r="F2674" s="41">
        <v>35.0</v>
      </c>
      <c r="G2674" s="41">
        <v>70.0</v>
      </c>
      <c r="H2674" s="41">
        <v>-3.07733</v>
      </c>
      <c r="I2674" s="41">
        <v>10000.0</v>
      </c>
      <c r="J2674" s="41">
        <v>5000.0</v>
      </c>
      <c r="K2674" s="41">
        <v>1200.0</v>
      </c>
      <c r="L2674" s="41">
        <v>600.0</v>
      </c>
      <c r="M2674" s="41">
        <v>100.0</v>
      </c>
      <c r="N2674" s="40" t="s">
        <v>207</v>
      </c>
      <c r="O2674" s="40" t="s">
        <v>208</v>
      </c>
      <c r="P2674" s="40" t="s">
        <v>7310</v>
      </c>
      <c r="Q2674" s="40" t="s">
        <v>8686</v>
      </c>
      <c r="R2674" s="40" t="b">
        <v>0</v>
      </c>
      <c r="S2674" s="40" t="s">
        <v>12879</v>
      </c>
      <c r="T2674" s="40" t="s">
        <v>212</v>
      </c>
      <c r="U2674" s="41">
        <v>0.1</v>
      </c>
      <c r="V2674" s="41">
        <v>0.9</v>
      </c>
      <c r="W2674" s="41">
        <v>0.1</v>
      </c>
      <c r="X2674" s="41">
        <v>0.4</v>
      </c>
      <c r="Y2674" s="40" t="b">
        <v>0</v>
      </c>
      <c r="Z2674" s="40" t="b">
        <v>1</v>
      </c>
      <c r="AA2674" s="40" t="b">
        <v>0</v>
      </c>
      <c r="AB2674" s="40" t="b">
        <v>0</v>
      </c>
      <c r="AC2674" s="41" t="s">
        <v>16173</v>
      </c>
      <c r="AD2674" s="41" t="s">
        <v>16174</v>
      </c>
      <c r="AE2674" s="41">
        <v>678.1419</v>
      </c>
      <c r="AF2674" s="41">
        <v>-4.8643</v>
      </c>
      <c r="AG2674" s="42">
        <v>1.04E42</v>
      </c>
      <c r="AH2674" s="51">
        <v>0.580689</v>
      </c>
      <c r="AI2674" s="40" t="s">
        <v>16175</v>
      </c>
      <c r="AJ2674" s="40" t="s">
        <v>16176</v>
      </c>
      <c r="AK2674" s="41">
        <v>1926.0</v>
      </c>
      <c r="AL2674" s="40" t="s">
        <v>7372</v>
      </c>
      <c r="AM2674" s="40" t="s">
        <v>7285</v>
      </c>
      <c r="AN2674" s="40" t="s">
        <v>5627</v>
      </c>
      <c r="AO2674" s="44"/>
    </row>
    <row r="2675">
      <c r="A2675" s="41">
        <v>61.0</v>
      </c>
      <c r="B2675" s="42">
        <v>1.67E9</v>
      </c>
      <c r="C2675" s="42">
        <v>3356.0</v>
      </c>
      <c r="D2675" s="40" t="s">
        <v>1243</v>
      </c>
      <c r="E2675" s="41">
        <v>140.0</v>
      </c>
      <c r="F2675" s="41">
        <v>35.0</v>
      </c>
      <c r="G2675" s="41">
        <v>70.0</v>
      </c>
      <c r="H2675" s="41">
        <v>-3.07733</v>
      </c>
      <c r="I2675" s="41">
        <v>10000.0</v>
      </c>
      <c r="J2675" s="41">
        <v>5000.0</v>
      </c>
      <c r="K2675" s="41">
        <v>1200.0</v>
      </c>
      <c r="L2675" s="41">
        <v>600.0</v>
      </c>
      <c r="M2675" s="41">
        <v>30.0</v>
      </c>
      <c r="N2675" s="40" t="s">
        <v>207</v>
      </c>
      <c r="O2675" s="40" t="s">
        <v>208</v>
      </c>
      <c r="P2675" s="40" t="s">
        <v>1372</v>
      </c>
      <c r="Q2675" s="40" t="s">
        <v>8686</v>
      </c>
      <c r="R2675" s="40" t="b">
        <v>0</v>
      </c>
      <c r="S2675" s="40" t="s">
        <v>211</v>
      </c>
      <c r="T2675" s="40" t="s">
        <v>212</v>
      </c>
      <c r="U2675" s="41">
        <v>0.1</v>
      </c>
      <c r="V2675" s="41">
        <v>0.9</v>
      </c>
      <c r="W2675" s="41">
        <v>0.3</v>
      </c>
      <c r="X2675" s="41">
        <v>0.5</v>
      </c>
      <c r="Y2675" s="40" t="b">
        <v>0</v>
      </c>
      <c r="Z2675" s="40" t="b">
        <v>1</v>
      </c>
      <c r="AA2675" s="40" t="b">
        <v>0</v>
      </c>
      <c r="AB2675" s="40" t="b">
        <v>0</v>
      </c>
      <c r="AC2675" s="41" t="s">
        <v>16177</v>
      </c>
      <c r="AD2675" s="41" t="s">
        <v>7977</v>
      </c>
      <c r="AE2675" s="41">
        <v>1048.648</v>
      </c>
      <c r="AF2675" s="41">
        <v>-4.86714</v>
      </c>
      <c r="AG2675" s="42">
        <v>9.73E41</v>
      </c>
      <c r="AH2675" s="51">
        <v>0.581614</v>
      </c>
      <c r="AI2675" s="45" t="s">
        <v>16178</v>
      </c>
      <c r="AJ2675" s="40" t="s">
        <v>16179</v>
      </c>
      <c r="AK2675" s="41">
        <v>5204.0</v>
      </c>
      <c r="AL2675" s="40" t="s">
        <v>7372</v>
      </c>
      <c r="AM2675" s="40" t="s">
        <v>7285</v>
      </c>
      <c r="AN2675" s="40" t="s">
        <v>5643</v>
      </c>
      <c r="AO2675" s="44"/>
    </row>
    <row r="2676">
      <c r="A2676" s="41">
        <v>141.0</v>
      </c>
      <c r="B2676" s="42">
        <v>1.67E9</v>
      </c>
      <c r="C2676" s="42">
        <v>3356.0</v>
      </c>
      <c r="D2676" s="40" t="s">
        <v>1243</v>
      </c>
      <c r="E2676" s="41">
        <v>140.0</v>
      </c>
      <c r="F2676" s="41">
        <v>35.0</v>
      </c>
      <c r="G2676" s="41">
        <v>70.0</v>
      </c>
      <c r="H2676" s="41">
        <v>-3.07733</v>
      </c>
      <c r="I2676" s="41">
        <v>10000.0</v>
      </c>
      <c r="J2676" s="41">
        <v>5000.0</v>
      </c>
      <c r="K2676" s="41">
        <v>1200.0</v>
      </c>
      <c r="L2676" s="41">
        <v>600.0</v>
      </c>
      <c r="M2676" s="41">
        <v>50.0</v>
      </c>
      <c r="N2676" s="40" t="s">
        <v>207</v>
      </c>
      <c r="O2676" s="40" t="s">
        <v>1371</v>
      </c>
      <c r="P2676" s="40" t="s">
        <v>7305</v>
      </c>
      <c r="Q2676" s="40" t="s">
        <v>8686</v>
      </c>
      <c r="R2676" s="40" t="b">
        <v>0</v>
      </c>
      <c r="S2676" s="40" t="s">
        <v>12879</v>
      </c>
      <c r="T2676" s="40" t="s">
        <v>212</v>
      </c>
      <c r="U2676" s="41">
        <v>0.1</v>
      </c>
      <c r="V2676" s="41">
        <v>0.9</v>
      </c>
      <c r="W2676" s="41">
        <v>0.3</v>
      </c>
      <c r="X2676" s="41">
        <v>0.4</v>
      </c>
      <c r="Y2676" s="40" t="b">
        <v>0</v>
      </c>
      <c r="Z2676" s="40" t="b">
        <v>1</v>
      </c>
      <c r="AA2676" s="40" t="b">
        <v>0</v>
      </c>
      <c r="AB2676" s="40" t="b">
        <v>0</v>
      </c>
      <c r="AC2676" s="41" t="s">
        <v>16180</v>
      </c>
      <c r="AD2676" s="41" t="s">
        <v>16181</v>
      </c>
      <c r="AE2676" s="41">
        <v>928.0262</v>
      </c>
      <c r="AF2676" s="41">
        <v>-4.86779</v>
      </c>
      <c r="AG2676" s="42">
        <v>1.27E42</v>
      </c>
      <c r="AH2676" s="51">
        <v>0.581823</v>
      </c>
      <c r="AI2676" s="45" t="s">
        <v>16182</v>
      </c>
      <c r="AJ2676" s="40" t="s">
        <v>16183</v>
      </c>
      <c r="AK2676" s="41">
        <v>3133.0</v>
      </c>
      <c r="AL2676" s="40" t="s">
        <v>7372</v>
      </c>
      <c r="AM2676" s="40" t="s">
        <v>7285</v>
      </c>
      <c r="AN2676" s="40" t="s">
        <v>5643</v>
      </c>
      <c r="AO2676" s="44"/>
    </row>
    <row r="2677">
      <c r="A2677" s="41">
        <v>23.0</v>
      </c>
      <c r="B2677" s="42">
        <v>1.67E9</v>
      </c>
      <c r="C2677" s="42">
        <v>3356.0</v>
      </c>
      <c r="D2677" s="40" t="s">
        <v>1243</v>
      </c>
      <c r="E2677" s="41">
        <v>140.0</v>
      </c>
      <c r="F2677" s="41">
        <v>35.0</v>
      </c>
      <c r="G2677" s="41">
        <v>70.0</v>
      </c>
      <c r="H2677" s="41">
        <v>-3.07733</v>
      </c>
      <c r="I2677" s="41">
        <v>10000.0</v>
      </c>
      <c r="J2677" s="41">
        <v>5000.0</v>
      </c>
      <c r="K2677" s="41">
        <v>1200.0</v>
      </c>
      <c r="L2677" s="41">
        <v>600.0</v>
      </c>
      <c r="M2677" s="41">
        <v>30.0</v>
      </c>
      <c r="N2677" s="40" t="s">
        <v>207</v>
      </c>
      <c r="O2677" s="40" t="s">
        <v>1371</v>
      </c>
      <c r="P2677" s="40" t="s">
        <v>7310</v>
      </c>
      <c r="Q2677" s="40" t="s">
        <v>8686</v>
      </c>
      <c r="R2677" s="40" t="b">
        <v>0</v>
      </c>
      <c r="S2677" s="40" t="s">
        <v>211</v>
      </c>
      <c r="T2677" s="40" t="s">
        <v>212</v>
      </c>
      <c r="U2677" s="41">
        <v>0.1</v>
      </c>
      <c r="V2677" s="41">
        <v>0.9</v>
      </c>
      <c r="W2677" s="41">
        <v>0.2</v>
      </c>
      <c r="X2677" s="41">
        <v>0.6</v>
      </c>
      <c r="Y2677" s="40" t="b">
        <v>0</v>
      </c>
      <c r="Z2677" s="40" t="b">
        <v>1</v>
      </c>
      <c r="AA2677" s="40" t="b">
        <v>0</v>
      </c>
      <c r="AB2677" s="40" t="b">
        <v>0</v>
      </c>
      <c r="AC2677" s="41" t="s">
        <v>16184</v>
      </c>
      <c r="AD2677" s="41" t="s">
        <v>16185</v>
      </c>
      <c r="AE2677" s="41">
        <v>1075.554</v>
      </c>
      <c r="AF2677" s="41">
        <v>-4.87023</v>
      </c>
      <c r="AG2677" s="42">
        <v>1.36E42</v>
      </c>
      <c r="AH2677" s="51">
        <v>0.582617</v>
      </c>
      <c r="AI2677" s="45" t="s">
        <v>16186</v>
      </c>
      <c r="AJ2677" s="45">
        <v>1.35824138557696E257</v>
      </c>
      <c r="AK2677" s="41">
        <v>3118.0</v>
      </c>
      <c r="AL2677" s="40" t="s">
        <v>7372</v>
      </c>
      <c r="AM2677" s="40" t="s">
        <v>7285</v>
      </c>
      <c r="AN2677" s="40" t="s">
        <v>5643</v>
      </c>
      <c r="AO2677" s="44"/>
    </row>
    <row r="2678">
      <c r="A2678" s="41">
        <v>253.0</v>
      </c>
      <c r="B2678" s="42">
        <v>1.67E9</v>
      </c>
      <c r="C2678" s="42">
        <v>3356.0</v>
      </c>
      <c r="D2678" s="40" t="s">
        <v>1243</v>
      </c>
      <c r="E2678" s="41">
        <v>140.0</v>
      </c>
      <c r="F2678" s="41">
        <v>35.0</v>
      </c>
      <c r="G2678" s="41">
        <v>70.0</v>
      </c>
      <c r="H2678" s="41">
        <v>-3.07733</v>
      </c>
      <c r="I2678" s="41">
        <v>10000.0</v>
      </c>
      <c r="J2678" s="41">
        <v>5000.0</v>
      </c>
      <c r="K2678" s="41">
        <v>1200.0</v>
      </c>
      <c r="L2678" s="41">
        <v>600.0</v>
      </c>
      <c r="M2678" s="41">
        <v>100.0</v>
      </c>
      <c r="N2678" s="40" t="s">
        <v>207</v>
      </c>
      <c r="O2678" s="40" t="s">
        <v>1371</v>
      </c>
      <c r="P2678" s="40" t="s">
        <v>212</v>
      </c>
      <c r="Q2678" s="40" t="s">
        <v>8686</v>
      </c>
      <c r="R2678" s="40" t="b">
        <v>0</v>
      </c>
      <c r="S2678" s="40" t="s">
        <v>211</v>
      </c>
      <c r="T2678" s="40" t="s">
        <v>212</v>
      </c>
      <c r="U2678" s="41">
        <v>0.1</v>
      </c>
      <c r="V2678" s="41">
        <v>0.9</v>
      </c>
      <c r="W2678" s="41">
        <v>0.1</v>
      </c>
      <c r="X2678" s="41">
        <v>0.5</v>
      </c>
      <c r="Y2678" s="40" t="b">
        <v>0</v>
      </c>
      <c r="Z2678" s="40" t="b">
        <v>1</v>
      </c>
      <c r="AA2678" s="40" t="b">
        <v>0</v>
      </c>
      <c r="AB2678" s="40" t="b">
        <v>0</v>
      </c>
      <c r="AC2678" s="41" t="s">
        <v>16187</v>
      </c>
      <c r="AD2678" s="41" t="s">
        <v>16188</v>
      </c>
      <c r="AE2678" s="41">
        <v>813.2945</v>
      </c>
      <c r="AF2678" s="41">
        <v>-4.87056</v>
      </c>
      <c r="AG2678" s="42">
        <v>1.39E42</v>
      </c>
      <c r="AH2678" s="51">
        <v>0.582725</v>
      </c>
      <c r="AI2678" s="45" t="s">
        <v>16189</v>
      </c>
      <c r="AJ2678" s="40" t="s">
        <v>16190</v>
      </c>
      <c r="AK2678" s="41">
        <v>1177.0</v>
      </c>
      <c r="AL2678" s="40" t="s">
        <v>7372</v>
      </c>
      <c r="AM2678" s="40" t="s">
        <v>7285</v>
      </c>
      <c r="AN2678" s="40" t="s">
        <v>5643</v>
      </c>
      <c r="AO2678" s="44"/>
    </row>
    <row r="2679">
      <c r="A2679" s="41">
        <v>5.0</v>
      </c>
      <c r="B2679" s="42">
        <v>1.67E9</v>
      </c>
      <c r="C2679" s="42">
        <v>3356.0</v>
      </c>
      <c r="D2679" s="40" t="s">
        <v>1243</v>
      </c>
      <c r="E2679" s="41">
        <v>140.0</v>
      </c>
      <c r="F2679" s="41">
        <v>35.0</v>
      </c>
      <c r="G2679" s="41">
        <v>70.0</v>
      </c>
      <c r="H2679" s="41">
        <v>-3.07733</v>
      </c>
      <c r="I2679" s="41">
        <v>10000.0</v>
      </c>
      <c r="J2679" s="41">
        <v>5000.0</v>
      </c>
      <c r="K2679" s="41">
        <v>1200.0</v>
      </c>
      <c r="L2679" s="41">
        <v>600.0</v>
      </c>
      <c r="M2679" s="41">
        <v>30.0</v>
      </c>
      <c r="N2679" s="40" t="s">
        <v>207</v>
      </c>
      <c r="O2679" s="40" t="s">
        <v>1371</v>
      </c>
      <c r="P2679" s="40" t="s">
        <v>209</v>
      </c>
      <c r="Q2679" s="40" t="s">
        <v>8686</v>
      </c>
      <c r="R2679" s="40" t="b">
        <v>0</v>
      </c>
      <c r="S2679" s="40" t="s">
        <v>211</v>
      </c>
      <c r="T2679" s="40" t="s">
        <v>212</v>
      </c>
      <c r="U2679" s="41">
        <v>0.1</v>
      </c>
      <c r="V2679" s="41">
        <v>0.9</v>
      </c>
      <c r="W2679" s="41">
        <v>0.2</v>
      </c>
      <c r="X2679" s="41">
        <v>0.6</v>
      </c>
      <c r="Y2679" s="40" t="b">
        <v>0</v>
      </c>
      <c r="Z2679" s="40" t="b">
        <v>1</v>
      </c>
      <c r="AA2679" s="40" t="b">
        <v>0</v>
      </c>
      <c r="AB2679" s="40" t="b">
        <v>0</v>
      </c>
      <c r="AC2679" s="41" t="s">
        <v>16191</v>
      </c>
      <c r="AD2679" s="41" t="s">
        <v>16192</v>
      </c>
      <c r="AE2679" s="41">
        <v>755.621</v>
      </c>
      <c r="AF2679" s="41">
        <v>-4.87271</v>
      </c>
      <c r="AG2679" s="42">
        <v>6.89E41</v>
      </c>
      <c r="AH2679" s="51">
        <v>0.583422</v>
      </c>
      <c r="AI2679" s="45" t="s">
        <v>16193</v>
      </c>
      <c r="AJ2679" s="45">
        <v>6.88582933715677E251</v>
      </c>
      <c r="AK2679" s="41">
        <v>2902.0</v>
      </c>
      <c r="AL2679" s="40" t="s">
        <v>7372</v>
      </c>
      <c r="AM2679" s="40" t="s">
        <v>7285</v>
      </c>
      <c r="AN2679" s="40" t="s">
        <v>5643</v>
      </c>
      <c r="AO2679" s="44"/>
    </row>
    <row r="2680">
      <c r="A2680" s="41">
        <v>35.0</v>
      </c>
      <c r="B2680" s="42">
        <v>1.67E9</v>
      </c>
      <c r="C2680" s="42">
        <v>3356.0</v>
      </c>
      <c r="D2680" s="40" t="s">
        <v>1243</v>
      </c>
      <c r="E2680" s="41">
        <v>140.0</v>
      </c>
      <c r="F2680" s="41">
        <v>35.0</v>
      </c>
      <c r="G2680" s="41">
        <v>70.0</v>
      </c>
      <c r="H2680" s="41">
        <v>-3.07733</v>
      </c>
      <c r="I2680" s="41">
        <v>10000.0</v>
      </c>
      <c r="J2680" s="41">
        <v>5000.0</v>
      </c>
      <c r="K2680" s="41">
        <v>1200.0</v>
      </c>
      <c r="L2680" s="41">
        <v>600.0</v>
      </c>
      <c r="M2680" s="41">
        <v>30.0</v>
      </c>
      <c r="N2680" s="40" t="s">
        <v>207</v>
      </c>
      <c r="O2680" s="40" t="s">
        <v>1371</v>
      </c>
      <c r="P2680" s="40" t="s">
        <v>7310</v>
      </c>
      <c r="Q2680" s="40" t="s">
        <v>8686</v>
      </c>
      <c r="R2680" s="40" t="b">
        <v>0</v>
      </c>
      <c r="S2680" s="40" t="s">
        <v>12879</v>
      </c>
      <c r="T2680" s="40" t="s">
        <v>212</v>
      </c>
      <c r="U2680" s="41">
        <v>0.1</v>
      </c>
      <c r="V2680" s="41">
        <v>0.9</v>
      </c>
      <c r="W2680" s="41">
        <v>0.3</v>
      </c>
      <c r="X2680" s="41">
        <v>0.6</v>
      </c>
      <c r="Y2680" s="40" t="b">
        <v>0</v>
      </c>
      <c r="Z2680" s="40" t="b">
        <v>1</v>
      </c>
      <c r="AA2680" s="40" t="b">
        <v>0</v>
      </c>
      <c r="AB2680" s="40" t="b">
        <v>0</v>
      </c>
      <c r="AC2680" s="41" t="s">
        <v>16194</v>
      </c>
      <c r="AD2680" s="41" t="s">
        <v>16195</v>
      </c>
      <c r="AE2680" s="41">
        <v>1075.741</v>
      </c>
      <c r="AF2680" s="41">
        <v>-4.87397</v>
      </c>
      <c r="AG2680" s="42">
        <v>1.27E42</v>
      </c>
      <c r="AH2680" s="51">
        <v>0.583832</v>
      </c>
      <c r="AI2680" s="45" t="s">
        <v>16196</v>
      </c>
      <c r="AJ2680" s="40" t="s">
        <v>16197</v>
      </c>
      <c r="AK2680" s="41">
        <v>3199.0</v>
      </c>
      <c r="AL2680" s="40" t="s">
        <v>7372</v>
      </c>
      <c r="AM2680" s="40" t="s">
        <v>7285</v>
      </c>
      <c r="AN2680" s="40" t="s">
        <v>5643</v>
      </c>
      <c r="AO2680" s="44"/>
    </row>
    <row r="2681">
      <c r="A2681" s="41">
        <v>184.0</v>
      </c>
      <c r="B2681" s="42">
        <v>1.67E9</v>
      </c>
      <c r="C2681" s="42">
        <v>3356.0</v>
      </c>
      <c r="D2681" s="40" t="s">
        <v>1243</v>
      </c>
      <c r="E2681" s="41">
        <v>140.0</v>
      </c>
      <c r="F2681" s="41">
        <v>35.0</v>
      </c>
      <c r="G2681" s="41">
        <v>70.0</v>
      </c>
      <c r="H2681" s="41">
        <v>-3.07733</v>
      </c>
      <c r="I2681" s="41">
        <v>10000.0</v>
      </c>
      <c r="J2681" s="41">
        <v>5000.0</v>
      </c>
      <c r="K2681" s="41">
        <v>1200.0</v>
      </c>
      <c r="L2681" s="41">
        <v>600.0</v>
      </c>
      <c r="M2681" s="41">
        <v>100.0</v>
      </c>
      <c r="N2681" s="40" t="s">
        <v>207</v>
      </c>
      <c r="O2681" s="40" t="s">
        <v>1371</v>
      </c>
      <c r="P2681" s="40" t="s">
        <v>209</v>
      </c>
      <c r="Q2681" s="40" t="s">
        <v>8686</v>
      </c>
      <c r="R2681" s="40" t="b">
        <v>0</v>
      </c>
      <c r="S2681" s="40" t="s">
        <v>211</v>
      </c>
      <c r="T2681" s="40" t="s">
        <v>212</v>
      </c>
      <c r="U2681" s="41">
        <v>0.1</v>
      </c>
      <c r="V2681" s="41">
        <v>0.9</v>
      </c>
      <c r="W2681" s="41">
        <v>0.2</v>
      </c>
      <c r="X2681" s="41">
        <v>0.5</v>
      </c>
      <c r="Y2681" s="40" t="b">
        <v>0</v>
      </c>
      <c r="Z2681" s="40" t="b">
        <v>1</v>
      </c>
      <c r="AA2681" s="40" t="b">
        <v>0</v>
      </c>
      <c r="AB2681" s="40" t="b">
        <v>0</v>
      </c>
      <c r="AC2681" s="41" t="s">
        <v>16198</v>
      </c>
      <c r="AD2681" s="41" t="s">
        <v>16199</v>
      </c>
      <c r="AE2681" s="41">
        <v>1203.325</v>
      </c>
      <c r="AF2681" s="41">
        <v>-4.87425</v>
      </c>
      <c r="AG2681" s="42">
        <v>1.27E42</v>
      </c>
      <c r="AH2681" s="51">
        <v>0.583922</v>
      </c>
      <c r="AI2681" s="45" t="s">
        <v>16200</v>
      </c>
      <c r="AJ2681" s="40" t="s">
        <v>16201</v>
      </c>
      <c r="AK2681" s="41">
        <v>1738.0</v>
      </c>
      <c r="AL2681" s="40" t="s">
        <v>2224</v>
      </c>
      <c r="AM2681" s="40" t="s">
        <v>7285</v>
      </c>
      <c r="AN2681" s="40" t="s">
        <v>5643</v>
      </c>
      <c r="AO2681" s="44"/>
    </row>
    <row r="2682">
      <c r="A2682" s="41">
        <v>208.0</v>
      </c>
      <c r="B2682" s="42">
        <v>1.67E9</v>
      </c>
      <c r="C2682" s="41">
        <v>3356.0</v>
      </c>
      <c r="D2682" s="40" t="s">
        <v>1243</v>
      </c>
      <c r="E2682" s="41">
        <v>140.0</v>
      </c>
      <c r="F2682" s="41">
        <v>35.0</v>
      </c>
      <c r="G2682" s="41">
        <v>70.0</v>
      </c>
      <c r="H2682" s="41">
        <v>-3.07733</v>
      </c>
      <c r="I2682" s="41">
        <v>10000.0</v>
      </c>
      <c r="J2682" s="41">
        <v>5000.0</v>
      </c>
      <c r="K2682" s="41">
        <v>1200.0</v>
      </c>
      <c r="L2682" s="41">
        <v>600.0</v>
      </c>
      <c r="M2682" s="41">
        <v>100.0</v>
      </c>
      <c r="N2682" s="40" t="s">
        <v>207</v>
      </c>
      <c r="O2682" s="40" t="s">
        <v>208</v>
      </c>
      <c r="P2682" s="40" t="s">
        <v>7310</v>
      </c>
      <c r="Q2682" s="40" t="s">
        <v>8686</v>
      </c>
      <c r="R2682" s="40" t="b">
        <v>0</v>
      </c>
      <c r="S2682" s="40" t="s">
        <v>12879</v>
      </c>
      <c r="T2682" s="40" t="s">
        <v>212</v>
      </c>
      <c r="U2682" s="41">
        <v>0.1</v>
      </c>
      <c r="V2682" s="41">
        <v>0.9</v>
      </c>
      <c r="W2682" s="41">
        <v>0.1</v>
      </c>
      <c r="X2682" s="41">
        <v>0.5</v>
      </c>
      <c r="Y2682" s="40" t="b">
        <v>0</v>
      </c>
      <c r="Z2682" s="40" t="b">
        <v>1</v>
      </c>
      <c r="AA2682" s="40" t="b">
        <v>0</v>
      </c>
      <c r="AB2682" s="40" t="b">
        <v>0</v>
      </c>
      <c r="AC2682" s="41" t="s">
        <v>16202</v>
      </c>
      <c r="AD2682" s="41" t="s">
        <v>16203</v>
      </c>
      <c r="AE2682" s="41">
        <v>653.3651</v>
      </c>
      <c r="AF2682" s="41">
        <v>-4.87516</v>
      </c>
      <c r="AG2682" s="42">
        <v>1.66E41</v>
      </c>
      <c r="AH2682" s="51">
        <v>0.584218</v>
      </c>
      <c r="AI2682" s="40" t="s">
        <v>16204</v>
      </c>
      <c r="AJ2682" s="40" t="s">
        <v>16205</v>
      </c>
      <c r="AK2682" s="41">
        <v>1593.0</v>
      </c>
      <c r="AL2682" s="40" t="s">
        <v>7372</v>
      </c>
      <c r="AM2682" s="40" t="s">
        <v>7285</v>
      </c>
      <c r="AN2682" s="40" t="s">
        <v>5627</v>
      </c>
      <c r="AO2682" s="44"/>
    </row>
    <row r="2683">
      <c r="A2683" s="41">
        <v>14.0</v>
      </c>
      <c r="B2683" s="42">
        <v>1.67E9</v>
      </c>
      <c r="C2683" s="42">
        <v>3356.0</v>
      </c>
      <c r="D2683" s="40" t="s">
        <v>1243</v>
      </c>
      <c r="E2683" s="41">
        <v>140.0</v>
      </c>
      <c r="F2683" s="41">
        <v>35.0</v>
      </c>
      <c r="G2683" s="41">
        <v>70.0</v>
      </c>
      <c r="H2683" s="41">
        <v>-3.07733</v>
      </c>
      <c r="I2683" s="41">
        <v>10000.0</v>
      </c>
      <c r="J2683" s="41">
        <v>5000.0</v>
      </c>
      <c r="K2683" s="41">
        <v>1200.0</v>
      </c>
      <c r="L2683" s="41">
        <v>600.0</v>
      </c>
      <c r="M2683" s="41">
        <v>30.0</v>
      </c>
      <c r="N2683" s="40" t="s">
        <v>207</v>
      </c>
      <c r="O2683" s="40" t="s">
        <v>1371</v>
      </c>
      <c r="P2683" s="40" t="s">
        <v>209</v>
      </c>
      <c r="Q2683" s="40" t="s">
        <v>8686</v>
      </c>
      <c r="R2683" s="40" t="b">
        <v>0</v>
      </c>
      <c r="S2683" s="40" t="s">
        <v>12879</v>
      </c>
      <c r="T2683" s="40" t="s">
        <v>212</v>
      </c>
      <c r="U2683" s="41">
        <v>0.1</v>
      </c>
      <c r="V2683" s="41">
        <v>0.9</v>
      </c>
      <c r="W2683" s="41">
        <v>0.2</v>
      </c>
      <c r="X2683" s="41">
        <v>0.6</v>
      </c>
      <c r="Y2683" s="40" t="b">
        <v>0</v>
      </c>
      <c r="Z2683" s="40" t="b">
        <v>1</v>
      </c>
      <c r="AA2683" s="40" t="b">
        <v>0</v>
      </c>
      <c r="AB2683" s="40" t="b">
        <v>0</v>
      </c>
      <c r="AC2683" s="41" t="s">
        <v>16206</v>
      </c>
      <c r="AD2683" s="41" t="s">
        <v>16207</v>
      </c>
      <c r="AE2683" s="41">
        <v>934.2453</v>
      </c>
      <c r="AF2683" s="41">
        <v>-4.87533</v>
      </c>
      <c r="AG2683" s="42">
        <v>8.57E41</v>
      </c>
      <c r="AH2683" s="51">
        <v>0.584275</v>
      </c>
      <c r="AI2683" s="45" t="s">
        <v>16208</v>
      </c>
      <c r="AJ2683" s="45">
        <v>8.57347377548463E251</v>
      </c>
      <c r="AK2683" s="41">
        <v>3705.0</v>
      </c>
      <c r="AL2683" s="40" t="s">
        <v>7372</v>
      </c>
      <c r="AM2683" s="40" t="s">
        <v>7285</v>
      </c>
      <c r="AN2683" s="40" t="s">
        <v>5643</v>
      </c>
      <c r="AO2683" s="44"/>
    </row>
    <row r="2684">
      <c r="A2684" s="41">
        <v>211.0</v>
      </c>
      <c r="B2684" s="42">
        <v>1.67E9</v>
      </c>
      <c r="C2684" s="42">
        <v>3356.0</v>
      </c>
      <c r="D2684" s="40" t="s">
        <v>1243</v>
      </c>
      <c r="E2684" s="41">
        <v>140.0</v>
      </c>
      <c r="F2684" s="41">
        <v>35.0</v>
      </c>
      <c r="G2684" s="41">
        <v>70.0</v>
      </c>
      <c r="H2684" s="41">
        <v>-3.07733</v>
      </c>
      <c r="I2684" s="41">
        <v>10000.0</v>
      </c>
      <c r="J2684" s="41">
        <v>5000.0</v>
      </c>
      <c r="K2684" s="41">
        <v>1200.0</v>
      </c>
      <c r="L2684" s="41">
        <v>600.0</v>
      </c>
      <c r="M2684" s="41">
        <v>100.0</v>
      </c>
      <c r="N2684" s="40" t="s">
        <v>207</v>
      </c>
      <c r="O2684" s="40" t="s">
        <v>1371</v>
      </c>
      <c r="P2684" s="40" t="s">
        <v>7310</v>
      </c>
      <c r="Q2684" s="40" t="s">
        <v>8686</v>
      </c>
      <c r="R2684" s="40" t="b">
        <v>0</v>
      </c>
      <c r="S2684" s="40" t="s">
        <v>12879</v>
      </c>
      <c r="T2684" s="40" t="s">
        <v>212</v>
      </c>
      <c r="U2684" s="41">
        <v>0.1</v>
      </c>
      <c r="V2684" s="41">
        <v>0.9</v>
      </c>
      <c r="W2684" s="41">
        <v>0.2</v>
      </c>
      <c r="X2684" s="41">
        <v>0.5</v>
      </c>
      <c r="Y2684" s="40" t="b">
        <v>0</v>
      </c>
      <c r="Z2684" s="40" t="b">
        <v>1</v>
      </c>
      <c r="AA2684" s="40" t="b">
        <v>0</v>
      </c>
      <c r="AB2684" s="40" t="b">
        <v>0</v>
      </c>
      <c r="AC2684" s="41" t="s">
        <v>16209</v>
      </c>
      <c r="AD2684" s="41" t="s">
        <v>16210</v>
      </c>
      <c r="AE2684" s="41">
        <v>673.2033</v>
      </c>
      <c r="AF2684" s="41">
        <v>-4.87742</v>
      </c>
      <c r="AG2684" s="42">
        <v>1.35E42</v>
      </c>
      <c r="AH2684" s="51">
        <v>0.584954</v>
      </c>
      <c r="AI2684" s="45" t="s">
        <v>16211</v>
      </c>
      <c r="AJ2684" s="40" t="s">
        <v>16212</v>
      </c>
      <c r="AK2684" s="41">
        <v>745.0</v>
      </c>
      <c r="AL2684" s="40" t="s">
        <v>7372</v>
      </c>
      <c r="AM2684" s="40" t="s">
        <v>7285</v>
      </c>
      <c r="AN2684" s="40" t="s">
        <v>5643</v>
      </c>
      <c r="AO2684" s="44"/>
    </row>
    <row r="2685">
      <c r="A2685" s="41">
        <v>19.0</v>
      </c>
      <c r="B2685" s="42">
        <v>1.67E9</v>
      </c>
      <c r="C2685" s="42">
        <v>3356.0</v>
      </c>
      <c r="D2685" s="40" t="s">
        <v>1243</v>
      </c>
      <c r="E2685" s="41">
        <v>140.0</v>
      </c>
      <c r="F2685" s="41">
        <v>35.0</v>
      </c>
      <c r="G2685" s="41">
        <v>70.0</v>
      </c>
      <c r="H2685" s="41">
        <v>-3.07733</v>
      </c>
      <c r="I2685" s="41">
        <v>10000.0</v>
      </c>
      <c r="J2685" s="41">
        <v>5000.0</v>
      </c>
      <c r="K2685" s="41">
        <v>1200.0</v>
      </c>
      <c r="L2685" s="41">
        <v>600.0</v>
      </c>
      <c r="M2685" s="41">
        <v>30.0</v>
      </c>
      <c r="N2685" s="40" t="s">
        <v>207</v>
      </c>
      <c r="O2685" s="40" t="s">
        <v>1371</v>
      </c>
      <c r="P2685" s="40" t="s">
        <v>7310</v>
      </c>
      <c r="Q2685" s="40" t="s">
        <v>8686</v>
      </c>
      <c r="R2685" s="40" t="b">
        <v>0</v>
      </c>
      <c r="S2685" s="40" t="s">
        <v>211</v>
      </c>
      <c r="T2685" s="40" t="s">
        <v>212</v>
      </c>
      <c r="U2685" s="41">
        <v>0.1</v>
      </c>
      <c r="V2685" s="41">
        <v>0.9</v>
      </c>
      <c r="W2685" s="41">
        <v>0.1</v>
      </c>
      <c r="X2685" s="41">
        <v>0.5</v>
      </c>
      <c r="Y2685" s="40" t="b">
        <v>0</v>
      </c>
      <c r="Z2685" s="40" t="b">
        <v>1</v>
      </c>
      <c r="AA2685" s="40" t="b">
        <v>0</v>
      </c>
      <c r="AB2685" s="40" t="b">
        <v>0</v>
      </c>
      <c r="AC2685" s="41" t="s">
        <v>16213</v>
      </c>
      <c r="AD2685" s="41" t="s">
        <v>16214</v>
      </c>
      <c r="AE2685" s="41">
        <v>1203.367</v>
      </c>
      <c r="AF2685" s="41">
        <v>-4.87999</v>
      </c>
      <c r="AG2685" s="42">
        <v>6.9E39</v>
      </c>
      <c r="AH2685" s="51">
        <v>0.585788</v>
      </c>
      <c r="AI2685" s="45" t="s">
        <v>16215</v>
      </c>
      <c r="AJ2685" s="44" t="s">
        <v>397</v>
      </c>
      <c r="AK2685" s="41">
        <v>3921.0</v>
      </c>
      <c r="AL2685" s="40" t="s">
        <v>2224</v>
      </c>
      <c r="AM2685" s="40" t="s">
        <v>7285</v>
      </c>
      <c r="AN2685" s="40" t="s">
        <v>5643</v>
      </c>
      <c r="AO2685" s="44"/>
    </row>
    <row r="2686">
      <c r="A2686" s="41">
        <v>122.0</v>
      </c>
      <c r="B2686" s="42">
        <v>1.67E9</v>
      </c>
      <c r="C2686" s="41">
        <v>3356.0</v>
      </c>
      <c r="D2686" s="40" t="s">
        <v>1243</v>
      </c>
      <c r="E2686" s="41">
        <v>140.0</v>
      </c>
      <c r="F2686" s="41">
        <v>35.0</v>
      </c>
      <c r="G2686" s="41">
        <v>70.0</v>
      </c>
      <c r="H2686" s="41">
        <v>-3.07733</v>
      </c>
      <c r="I2686" s="41">
        <v>10000.0</v>
      </c>
      <c r="J2686" s="41">
        <v>5000.0</v>
      </c>
      <c r="K2686" s="41">
        <v>1200.0</v>
      </c>
      <c r="L2686" s="41">
        <v>600.0</v>
      </c>
      <c r="M2686" s="41">
        <v>50.0</v>
      </c>
      <c r="N2686" s="40" t="s">
        <v>207</v>
      </c>
      <c r="O2686" s="40" t="s">
        <v>208</v>
      </c>
      <c r="P2686" s="40" t="s">
        <v>7310</v>
      </c>
      <c r="Q2686" s="40" t="s">
        <v>8686</v>
      </c>
      <c r="R2686" s="40" t="b">
        <v>0</v>
      </c>
      <c r="S2686" s="40" t="s">
        <v>12879</v>
      </c>
      <c r="T2686" s="40" t="s">
        <v>212</v>
      </c>
      <c r="U2686" s="41">
        <v>0.1</v>
      </c>
      <c r="V2686" s="41">
        <v>0.9</v>
      </c>
      <c r="W2686" s="41">
        <v>0.2</v>
      </c>
      <c r="X2686" s="41">
        <v>0.6</v>
      </c>
      <c r="Y2686" s="40" t="b">
        <v>0</v>
      </c>
      <c r="Z2686" s="40" t="b">
        <v>1</v>
      </c>
      <c r="AA2686" s="40" t="b">
        <v>0</v>
      </c>
      <c r="AB2686" s="40" t="b">
        <v>0</v>
      </c>
      <c r="AC2686" s="41" t="s">
        <v>16216</v>
      </c>
      <c r="AD2686" s="41" t="s">
        <v>16217</v>
      </c>
      <c r="AE2686" s="41">
        <v>1202.806</v>
      </c>
      <c r="AF2686" s="41">
        <v>-4.88061</v>
      </c>
      <c r="AG2686" s="42">
        <v>5.06E41</v>
      </c>
      <c r="AH2686" s="51">
        <v>0.58599</v>
      </c>
      <c r="AI2686" s="40" t="s">
        <v>16218</v>
      </c>
      <c r="AJ2686" s="40" t="s">
        <v>16219</v>
      </c>
      <c r="AK2686" s="41">
        <v>2163.0</v>
      </c>
      <c r="AL2686" s="40" t="s">
        <v>2224</v>
      </c>
      <c r="AM2686" s="40" t="s">
        <v>7285</v>
      </c>
      <c r="AN2686" s="40" t="s">
        <v>5643</v>
      </c>
      <c r="AO2686" s="44"/>
    </row>
    <row r="2687">
      <c r="A2687" s="41">
        <v>182.0</v>
      </c>
      <c r="B2687" s="42">
        <v>1.67E9</v>
      </c>
      <c r="C2687" s="42">
        <v>3356.0</v>
      </c>
      <c r="D2687" s="40" t="s">
        <v>1243</v>
      </c>
      <c r="E2687" s="41">
        <v>140.0</v>
      </c>
      <c r="F2687" s="41">
        <v>35.0</v>
      </c>
      <c r="G2687" s="41">
        <v>70.0</v>
      </c>
      <c r="H2687" s="41">
        <v>-3.07733</v>
      </c>
      <c r="I2687" s="41">
        <v>10000.0</v>
      </c>
      <c r="J2687" s="41">
        <v>5000.0</v>
      </c>
      <c r="K2687" s="41">
        <v>1200.0</v>
      </c>
      <c r="L2687" s="41">
        <v>600.0</v>
      </c>
      <c r="M2687" s="41">
        <v>100.0</v>
      </c>
      <c r="N2687" s="40" t="s">
        <v>207</v>
      </c>
      <c r="O2687" s="40" t="s">
        <v>1371</v>
      </c>
      <c r="P2687" s="40" t="s">
        <v>209</v>
      </c>
      <c r="Q2687" s="40" t="s">
        <v>8686</v>
      </c>
      <c r="R2687" s="40" t="b">
        <v>0</v>
      </c>
      <c r="S2687" s="40" t="s">
        <v>211</v>
      </c>
      <c r="T2687" s="40" t="s">
        <v>212</v>
      </c>
      <c r="U2687" s="41">
        <v>0.1</v>
      </c>
      <c r="V2687" s="41">
        <v>0.9</v>
      </c>
      <c r="W2687" s="41">
        <v>0.1</v>
      </c>
      <c r="X2687" s="41">
        <v>0.6</v>
      </c>
      <c r="Y2687" s="40" t="b">
        <v>0</v>
      </c>
      <c r="Z2687" s="40" t="b">
        <v>1</v>
      </c>
      <c r="AA2687" s="40" t="b">
        <v>0</v>
      </c>
      <c r="AB2687" s="40" t="b">
        <v>0</v>
      </c>
      <c r="AC2687" s="41" t="s">
        <v>16220</v>
      </c>
      <c r="AD2687" s="41" t="s">
        <v>16221</v>
      </c>
      <c r="AE2687" s="41">
        <v>789.8764</v>
      </c>
      <c r="AF2687" s="41">
        <v>-4.88078</v>
      </c>
      <c r="AG2687" s="42">
        <v>1.39E42</v>
      </c>
      <c r="AH2687" s="51">
        <v>0.586046</v>
      </c>
      <c r="AI2687" s="45" t="s">
        <v>16222</v>
      </c>
      <c r="AJ2687" s="40" t="s">
        <v>16223</v>
      </c>
      <c r="AK2687" s="41">
        <v>954.0</v>
      </c>
      <c r="AL2687" s="40" t="s">
        <v>7372</v>
      </c>
      <c r="AM2687" s="40" t="s">
        <v>7285</v>
      </c>
      <c r="AN2687" s="40" t="s">
        <v>5643</v>
      </c>
      <c r="AO2687" s="44"/>
    </row>
    <row r="2688">
      <c r="A2688" s="41">
        <v>74.0</v>
      </c>
      <c r="B2688" s="42">
        <v>1.67E9</v>
      </c>
      <c r="C2688" s="42">
        <v>3356.0</v>
      </c>
      <c r="D2688" s="40" t="s">
        <v>1243</v>
      </c>
      <c r="E2688" s="41">
        <v>140.0</v>
      </c>
      <c r="F2688" s="41">
        <v>35.0</v>
      </c>
      <c r="G2688" s="41">
        <v>70.0</v>
      </c>
      <c r="H2688" s="41">
        <v>-3.07733</v>
      </c>
      <c r="I2688" s="41">
        <v>10000.0</v>
      </c>
      <c r="J2688" s="41">
        <v>5000.0</v>
      </c>
      <c r="K2688" s="41">
        <v>1200.0</v>
      </c>
      <c r="L2688" s="41">
        <v>600.0</v>
      </c>
      <c r="M2688" s="41">
        <v>30.0</v>
      </c>
      <c r="N2688" s="40" t="s">
        <v>207</v>
      </c>
      <c r="O2688" s="40" t="s">
        <v>1371</v>
      </c>
      <c r="P2688" s="40" t="s">
        <v>212</v>
      </c>
      <c r="Q2688" s="40" t="s">
        <v>8686</v>
      </c>
      <c r="R2688" s="40" t="b">
        <v>0</v>
      </c>
      <c r="S2688" s="40" t="s">
        <v>211</v>
      </c>
      <c r="T2688" s="40" t="s">
        <v>212</v>
      </c>
      <c r="U2688" s="41">
        <v>0.1</v>
      </c>
      <c r="V2688" s="41">
        <v>0.9</v>
      </c>
      <c r="W2688" s="41">
        <v>0.1</v>
      </c>
      <c r="X2688" s="41">
        <v>0.6</v>
      </c>
      <c r="Y2688" s="40" t="b">
        <v>0</v>
      </c>
      <c r="Z2688" s="40" t="b">
        <v>1</v>
      </c>
      <c r="AA2688" s="40" t="b">
        <v>0</v>
      </c>
      <c r="AB2688" s="40" t="b">
        <v>0</v>
      </c>
      <c r="AC2688" s="41" t="s">
        <v>16224</v>
      </c>
      <c r="AD2688" s="41" t="s">
        <v>16225</v>
      </c>
      <c r="AE2688" s="41">
        <v>997.0552</v>
      </c>
      <c r="AF2688" s="41">
        <v>-4.88368</v>
      </c>
      <c r="AG2688" s="42">
        <v>6.42E40</v>
      </c>
      <c r="AH2688" s="51">
        <v>0.586988</v>
      </c>
      <c r="AI2688" s="45" t="s">
        <v>16226</v>
      </c>
      <c r="AJ2688" s="44" t="s">
        <v>397</v>
      </c>
      <c r="AK2688" s="41">
        <v>4165.0</v>
      </c>
      <c r="AL2688" s="40" t="s">
        <v>7372</v>
      </c>
      <c r="AM2688" s="40" t="s">
        <v>7285</v>
      </c>
      <c r="AN2688" s="40" t="s">
        <v>5643</v>
      </c>
      <c r="AO2688" s="44"/>
    </row>
    <row r="2689">
      <c r="A2689" s="41">
        <v>27.0</v>
      </c>
      <c r="B2689" s="42">
        <v>1.67E9</v>
      </c>
      <c r="C2689" s="42">
        <v>3356.0</v>
      </c>
      <c r="D2689" s="40" t="s">
        <v>1243</v>
      </c>
      <c r="E2689" s="41">
        <v>140.0</v>
      </c>
      <c r="F2689" s="41">
        <v>35.0</v>
      </c>
      <c r="G2689" s="41">
        <v>70.0</v>
      </c>
      <c r="H2689" s="41">
        <v>-3.07733</v>
      </c>
      <c r="I2689" s="41">
        <v>10000.0</v>
      </c>
      <c r="J2689" s="41">
        <v>5000.0</v>
      </c>
      <c r="K2689" s="41">
        <v>1200.0</v>
      </c>
      <c r="L2689" s="41">
        <v>600.0</v>
      </c>
      <c r="M2689" s="41">
        <v>30.0</v>
      </c>
      <c r="N2689" s="40" t="s">
        <v>207</v>
      </c>
      <c r="O2689" s="40" t="s">
        <v>1371</v>
      </c>
      <c r="P2689" s="40" t="s">
        <v>7310</v>
      </c>
      <c r="Q2689" s="40" t="s">
        <v>8686</v>
      </c>
      <c r="R2689" s="40" t="b">
        <v>0</v>
      </c>
      <c r="S2689" s="40" t="s">
        <v>12879</v>
      </c>
      <c r="T2689" s="40" t="s">
        <v>212</v>
      </c>
      <c r="U2689" s="41">
        <v>0.1</v>
      </c>
      <c r="V2689" s="41">
        <v>0.9</v>
      </c>
      <c r="W2689" s="41">
        <v>0.1</v>
      </c>
      <c r="X2689" s="41">
        <v>0.4</v>
      </c>
      <c r="Y2689" s="40" t="b">
        <v>0</v>
      </c>
      <c r="Z2689" s="40" t="b">
        <v>1</v>
      </c>
      <c r="AA2689" s="40" t="b">
        <v>0</v>
      </c>
      <c r="AB2689" s="40" t="b">
        <v>0</v>
      </c>
      <c r="AC2689" s="41" t="s">
        <v>16227</v>
      </c>
      <c r="AD2689" s="41" t="s">
        <v>16228</v>
      </c>
      <c r="AE2689" s="41">
        <v>1202.552</v>
      </c>
      <c r="AF2689" s="41">
        <v>-4.88815</v>
      </c>
      <c r="AG2689" s="42">
        <v>5.87E41</v>
      </c>
      <c r="AH2689" s="51">
        <v>0.588441</v>
      </c>
      <c r="AI2689" s="45" t="s">
        <v>16229</v>
      </c>
      <c r="AJ2689" s="44" t="s">
        <v>397</v>
      </c>
      <c r="AK2689" s="41">
        <v>4433.0</v>
      </c>
      <c r="AL2689" s="40" t="s">
        <v>2224</v>
      </c>
      <c r="AM2689" s="40" t="s">
        <v>7285</v>
      </c>
      <c r="AN2689" s="40" t="s">
        <v>5643</v>
      </c>
      <c r="AO2689" s="44"/>
    </row>
    <row r="2690">
      <c r="A2690" s="41">
        <v>108.0</v>
      </c>
      <c r="B2690" s="42">
        <v>1.67E9</v>
      </c>
      <c r="C2690" s="42">
        <v>3356.0</v>
      </c>
      <c r="D2690" s="40" t="s">
        <v>1243</v>
      </c>
      <c r="E2690" s="41">
        <v>140.0</v>
      </c>
      <c r="F2690" s="41">
        <v>35.0</v>
      </c>
      <c r="G2690" s="41">
        <v>70.0</v>
      </c>
      <c r="H2690" s="41">
        <v>-3.07733</v>
      </c>
      <c r="I2690" s="41">
        <v>10000.0</v>
      </c>
      <c r="J2690" s="41">
        <v>5000.0</v>
      </c>
      <c r="K2690" s="41">
        <v>1200.0</v>
      </c>
      <c r="L2690" s="41">
        <v>600.0</v>
      </c>
      <c r="M2690" s="41">
        <v>50.0</v>
      </c>
      <c r="N2690" s="40" t="s">
        <v>207</v>
      </c>
      <c r="O2690" s="40" t="s">
        <v>1371</v>
      </c>
      <c r="P2690" s="40" t="s">
        <v>7310</v>
      </c>
      <c r="Q2690" s="40" t="s">
        <v>8686</v>
      </c>
      <c r="R2690" s="40" t="b">
        <v>0</v>
      </c>
      <c r="S2690" s="40" t="s">
        <v>211</v>
      </c>
      <c r="T2690" s="40" t="s">
        <v>212</v>
      </c>
      <c r="U2690" s="41">
        <v>0.1</v>
      </c>
      <c r="V2690" s="41">
        <v>0.9</v>
      </c>
      <c r="W2690" s="41">
        <v>0.1</v>
      </c>
      <c r="X2690" s="41">
        <v>0.4</v>
      </c>
      <c r="Y2690" s="40" t="b">
        <v>0</v>
      </c>
      <c r="Z2690" s="40" t="b">
        <v>1</v>
      </c>
      <c r="AA2690" s="40" t="b">
        <v>0</v>
      </c>
      <c r="AB2690" s="40" t="b">
        <v>0</v>
      </c>
      <c r="AC2690" s="41" t="s">
        <v>16230</v>
      </c>
      <c r="AD2690" s="41" t="s">
        <v>16231</v>
      </c>
      <c r="AE2690" s="41">
        <v>822.0769</v>
      </c>
      <c r="AF2690" s="41">
        <v>-4.89561</v>
      </c>
      <c r="AG2690" s="42">
        <v>1.61E41</v>
      </c>
      <c r="AH2690" s="51">
        <v>0.590865</v>
      </c>
      <c r="AI2690" s="45" t="s">
        <v>16232</v>
      </c>
      <c r="AJ2690" s="44" t="s">
        <v>397</v>
      </c>
      <c r="AK2690" s="41">
        <v>1925.0</v>
      </c>
      <c r="AL2690" s="40" t="s">
        <v>7372</v>
      </c>
      <c r="AM2690" s="40" t="s">
        <v>7285</v>
      </c>
      <c r="AN2690" s="40" t="s">
        <v>5643</v>
      </c>
      <c r="AO2690" s="44"/>
    </row>
    <row r="2691">
      <c r="A2691" s="41">
        <v>23.0</v>
      </c>
      <c r="B2691" s="42">
        <v>1.67E9</v>
      </c>
      <c r="C2691" s="42">
        <v>3356.0</v>
      </c>
      <c r="D2691" s="40" t="s">
        <v>1243</v>
      </c>
      <c r="E2691" s="41">
        <v>140.0</v>
      </c>
      <c r="F2691" s="41">
        <v>35.0</v>
      </c>
      <c r="G2691" s="41">
        <v>70.0</v>
      </c>
      <c r="H2691" s="41">
        <v>-3.07733</v>
      </c>
      <c r="I2691" s="41">
        <v>10000.0</v>
      </c>
      <c r="J2691" s="41">
        <v>5000.0</v>
      </c>
      <c r="K2691" s="41">
        <v>1200.0</v>
      </c>
      <c r="L2691" s="41">
        <v>600.0</v>
      </c>
      <c r="M2691" s="41">
        <v>30.0</v>
      </c>
      <c r="N2691" s="40" t="s">
        <v>207</v>
      </c>
      <c r="O2691" s="40" t="s">
        <v>208</v>
      </c>
      <c r="P2691" s="40" t="s">
        <v>7310</v>
      </c>
      <c r="Q2691" s="40" t="s">
        <v>8686</v>
      </c>
      <c r="R2691" s="40" t="b">
        <v>0</v>
      </c>
      <c r="S2691" s="40" t="s">
        <v>211</v>
      </c>
      <c r="T2691" s="40" t="s">
        <v>212</v>
      </c>
      <c r="U2691" s="41">
        <v>0.1</v>
      </c>
      <c r="V2691" s="41">
        <v>0.9</v>
      </c>
      <c r="W2691" s="41">
        <v>0.2</v>
      </c>
      <c r="X2691" s="41">
        <v>0.6</v>
      </c>
      <c r="Y2691" s="40" t="b">
        <v>0</v>
      </c>
      <c r="Z2691" s="40" t="b">
        <v>1</v>
      </c>
      <c r="AA2691" s="40" t="b">
        <v>0</v>
      </c>
      <c r="AB2691" s="40" t="b">
        <v>0</v>
      </c>
      <c r="AC2691" s="41" t="s">
        <v>16233</v>
      </c>
      <c r="AD2691" s="41" t="s">
        <v>16234</v>
      </c>
      <c r="AE2691" s="41">
        <v>1122.184</v>
      </c>
      <c r="AF2691" s="41">
        <v>-4.90147</v>
      </c>
      <c r="AG2691" s="42">
        <v>1.04E42</v>
      </c>
      <c r="AH2691" s="51">
        <v>0.59277</v>
      </c>
      <c r="AI2691" s="45" t="s">
        <v>16235</v>
      </c>
      <c r="AJ2691" s="45">
        <v>1.04428318563264E257</v>
      </c>
      <c r="AK2691" s="41">
        <v>3264.0</v>
      </c>
      <c r="AL2691" s="40" t="s">
        <v>7372</v>
      </c>
      <c r="AM2691" s="40" t="s">
        <v>7285</v>
      </c>
      <c r="AN2691" s="40" t="s">
        <v>5643</v>
      </c>
      <c r="AO2691" s="44"/>
    </row>
    <row r="2692">
      <c r="A2692" s="41">
        <v>53.0</v>
      </c>
      <c r="B2692" s="42">
        <v>1.67E9</v>
      </c>
      <c r="C2692" s="42">
        <v>3356.0</v>
      </c>
      <c r="D2692" s="40" t="s">
        <v>1243</v>
      </c>
      <c r="E2692" s="41">
        <v>140.0</v>
      </c>
      <c r="F2692" s="41">
        <v>35.0</v>
      </c>
      <c r="G2692" s="41">
        <v>70.0</v>
      </c>
      <c r="H2692" s="41">
        <v>-3.07733</v>
      </c>
      <c r="I2692" s="41">
        <v>10000.0</v>
      </c>
      <c r="J2692" s="41">
        <v>5000.0</v>
      </c>
      <c r="K2692" s="41">
        <v>1200.0</v>
      </c>
      <c r="L2692" s="41">
        <v>600.0</v>
      </c>
      <c r="M2692" s="41">
        <v>30.0</v>
      </c>
      <c r="N2692" s="40" t="s">
        <v>207</v>
      </c>
      <c r="O2692" s="40" t="s">
        <v>208</v>
      </c>
      <c r="P2692" s="40" t="s">
        <v>7305</v>
      </c>
      <c r="Q2692" s="40" t="s">
        <v>8686</v>
      </c>
      <c r="R2692" s="40" t="b">
        <v>0</v>
      </c>
      <c r="S2692" s="40" t="s">
        <v>12879</v>
      </c>
      <c r="T2692" s="40" t="s">
        <v>212</v>
      </c>
      <c r="U2692" s="41">
        <v>0.1</v>
      </c>
      <c r="V2692" s="41">
        <v>0.9</v>
      </c>
      <c r="W2692" s="41">
        <v>0.3</v>
      </c>
      <c r="X2692" s="41">
        <v>0.6</v>
      </c>
      <c r="Y2692" s="40" t="b">
        <v>0</v>
      </c>
      <c r="Z2692" s="40" t="b">
        <v>1</v>
      </c>
      <c r="AA2692" s="40" t="b">
        <v>0</v>
      </c>
      <c r="AB2692" s="40" t="b">
        <v>0</v>
      </c>
      <c r="AC2692" s="41" t="s">
        <v>16236</v>
      </c>
      <c r="AD2692" s="41" t="s">
        <v>16237</v>
      </c>
      <c r="AE2692" s="41">
        <v>1202.492</v>
      </c>
      <c r="AF2692" s="41">
        <v>-4.90749</v>
      </c>
      <c r="AG2692" s="42">
        <v>6.66E41</v>
      </c>
      <c r="AH2692" s="51">
        <v>0.594725</v>
      </c>
      <c r="AI2692" s="45" t="s">
        <v>16238</v>
      </c>
      <c r="AJ2692" s="40" t="s">
        <v>16239</v>
      </c>
      <c r="AK2692" s="41">
        <v>4334.0</v>
      </c>
      <c r="AL2692" s="40" t="s">
        <v>2224</v>
      </c>
      <c r="AM2692" s="40" t="s">
        <v>7285</v>
      </c>
      <c r="AN2692" s="40" t="s">
        <v>5643</v>
      </c>
      <c r="AO2692" s="44"/>
    </row>
    <row r="2693">
      <c r="A2693" s="41">
        <v>98.0</v>
      </c>
      <c r="B2693" s="42">
        <v>1.67E9</v>
      </c>
      <c r="C2693" s="41">
        <v>3356.0</v>
      </c>
      <c r="D2693" s="40" t="s">
        <v>1243</v>
      </c>
      <c r="E2693" s="41">
        <v>140.0</v>
      </c>
      <c r="F2693" s="41">
        <v>35.0</v>
      </c>
      <c r="G2693" s="41">
        <v>70.0</v>
      </c>
      <c r="H2693" s="41">
        <v>-3.07733</v>
      </c>
      <c r="I2693" s="41">
        <v>10000.0</v>
      </c>
      <c r="J2693" s="41">
        <v>5000.0</v>
      </c>
      <c r="K2693" s="41">
        <v>1200.0</v>
      </c>
      <c r="L2693" s="41">
        <v>600.0</v>
      </c>
      <c r="M2693" s="41">
        <v>50.0</v>
      </c>
      <c r="N2693" s="40" t="s">
        <v>207</v>
      </c>
      <c r="O2693" s="40" t="s">
        <v>208</v>
      </c>
      <c r="P2693" s="40" t="s">
        <v>209</v>
      </c>
      <c r="Q2693" s="40" t="s">
        <v>8686</v>
      </c>
      <c r="R2693" s="40" t="b">
        <v>0</v>
      </c>
      <c r="S2693" s="40" t="s">
        <v>211</v>
      </c>
      <c r="T2693" s="40" t="s">
        <v>212</v>
      </c>
      <c r="U2693" s="41">
        <v>0.1</v>
      </c>
      <c r="V2693" s="41">
        <v>0.9</v>
      </c>
      <c r="W2693" s="41">
        <v>0.3</v>
      </c>
      <c r="X2693" s="41">
        <v>0.6</v>
      </c>
      <c r="Y2693" s="40" t="b">
        <v>0</v>
      </c>
      <c r="Z2693" s="40" t="b">
        <v>1</v>
      </c>
      <c r="AA2693" s="40" t="b">
        <v>0</v>
      </c>
      <c r="AB2693" s="40" t="b">
        <v>0</v>
      </c>
      <c r="AC2693" s="41" t="s">
        <v>9321</v>
      </c>
      <c r="AD2693" s="41" t="s">
        <v>16240</v>
      </c>
      <c r="AE2693" s="41">
        <v>1202.893</v>
      </c>
      <c r="AF2693" s="41">
        <v>-4.90821</v>
      </c>
      <c r="AG2693" s="42">
        <v>4.84E41</v>
      </c>
      <c r="AH2693" s="51">
        <v>0.594959</v>
      </c>
      <c r="AI2693" s="40" t="s">
        <v>16241</v>
      </c>
      <c r="AJ2693" s="40" t="s">
        <v>16242</v>
      </c>
      <c r="AK2693" s="41">
        <v>2828.0</v>
      </c>
      <c r="AL2693" s="40" t="s">
        <v>2224</v>
      </c>
      <c r="AM2693" s="40" t="s">
        <v>7285</v>
      </c>
      <c r="AN2693" s="40" t="s">
        <v>5643</v>
      </c>
      <c r="AO2693" s="44"/>
    </row>
    <row r="2694">
      <c r="A2694" s="41">
        <v>120.0</v>
      </c>
      <c r="B2694" s="42">
        <v>1.67E9</v>
      </c>
      <c r="C2694" s="42">
        <v>3356.0</v>
      </c>
      <c r="D2694" s="40" t="s">
        <v>1243</v>
      </c>
      <c r="E2694" s="41">
        <v>140.0</v>
      </c>
      <c r="F2694" s="41">
        <v>35.0</v>
      </c>
      <c r="G2694" s="41">
        <v>70.0</v>
      </c>
      <c r="H2694" s="41">
        <v>-3.07733</v>
      </c>
      <c r="I2694" s="41">
        <v>10000.0</v>
      </c>
      <c r="J2694" s="41">
        <v>5000.0</v>
      </c>
      <c r="K2694" s="41">
        <v>1200.0</v>
      </c>
      <c r="L2694" s="41">
        <v>600.0</v>
      </c>
      <c r="M2694" s="41">
        <v>50.0</v>
      </c>
      <c r="N2694" s="40" t="s">
        <v>207</v>
      </c>
      <c r="O2694" s="40" t="s">
        <v>1371</v>
      </c>
      <c r="P2694" s="40" t="s">
        <v>7310</v>
      </c>
      <c r="Q2694" s="40" t="s">
        <v>8686</v>
      </c>
      <c r="R2694" s="40" t="b">
        <v>0</v>
      </c>
      <c r="S2694" s="40" t="s">
        <v>12879</v>
      </c>
      <c r="T2694" s="40" t="s">
        <v>212</v>
      </c>
      <c r="U2694" s="41">
        <v>0.1</v>
      </c>
      <c r="V2694" s="41">
        <v>0.9</v>
      </c>
      <c r="W2694" s="41">
        <v>0.2</v>
      </c>
      <c r="X2694" s="41">
        <v>0.4</v>
      </c>
      <c r="Y2694" s="40" t="b">
        <v>0</v>
      </c>
      <c r="Z2694" s="40" t="b">
        <v>1</v>
      </c>
      <c r="AA2694" s="40" t="b">
        <v>0</v>
      </c>
      <c r="AB2694" s="40" t="b">
        <v>0</v>
      </c>
      <c r="AC2694" s="41" t="s">
        <v>16243</v>
      </c>
      <c r="AD2694" s="41" t="s">
        <v>16244</v>
      </c>
      <c r="AE2694" s="41">
        <v>696.6544</v>
      </c>
      <c r="AF2694" s="41">
        <v>-4.90922</v>
      </c>
      <c r="AG2694" s="42">
        <v>6.6E41</v>
      </c>
      <c r="AH2694" s="51">
        <v>0.595287</v>
      </c>
      <c r="AI2694" s="45" t="s">
        <v>16245</v>
      </c>
      <c r="AJ2694" s="40" t="s">
        <v>16246</v>
      </c>
      <c r="AK2694" s="41">
        <v>1643.0</v>
      </c>
      <c r="AL2694" s="40" t="s">
        <v>7372</v>
      </c>
      <c r="AM2694" s="40" t="s">
        <v>7285</v>
      </c>
      <c r="AN2694" s="40" t="s">
        <v>5643</v>
      </c>
      <c r="AO2694" s="44"/>
    </row>
    <row r="2695">
      <c r="A2695" s="41">
        <v>44.0</v>
      </c>
      <c r="B2695" s="42">
        <v>1.67E9</v>
      </c>
      <c r="C2695" s="42">
        <v>3356.0</v>
      </c>
      <c r="D2695" s="40" t="s">
        <v>1243</v>
      </c>
      <c r="E2695" s="41">
        <v>140.0</v>
      </c>
      <c r="F2695" s="41">
        <v>35.0</v>
      </c>
      <c r="G2695" s="41">
        <v>70.0</v>
      </c>
      <c r="H2695" s="41">
        <v>-3.07733</v>
      </c>
      <c r="I2695" s="41">
        <v>10000.0</v>
      </c>
      <c r="J2695" s="41">
        <v>5000.0</v>
      </c>
      <c r="K2695" s="41">
        <v>1200.0</v>
      </c>
      <c r="L2695" s="41">
        <v>600.0</v>
      </c>
      <c r="M2695" s="41">
        <v>30.0</v>
      </c>
      <c r="N2695" s="40" t="s">
        <v>207</v>
      </c>
      <c r="O2695" s="40" t="s">
        <v>1371</v>
      </c>
      <c r="P2695" s="40" t="s">
        <v>7305</v>
      </c>
      <c r="Q2695" s="40" t="s">
        <v>8686</v>
      </c>
      <c r="R2695" s="40" t="b">
        <v>0</v>
      </c>
      <c r="S2695" s="40" t="s">
        <v>211</v>
      </c>
      <c r="T2695" s="40" t="s">
        <v>212</v>
      </c>
      <c r="U2695" s="41">
        <v>0.1</v>
      </c>
      <c r="V2695" s="41">
        <v>0.9</v>
      </c>
      <c r="W2695" s="41">
        <v>0.3</v>
      </c>
      <c r="X2695" s="41">
        <v>0.6</v>
      </c>
      <c r="Y2695" s="40" t="b">
        <v>0</v>
      </c>
      <c r="Z2695" s="40" t="b">
        <v>1</v>
      </c>
      <c r="AA2695" s="40" t="b">
        <v>0</v>
      </c>
      <c r="AB2695" s="40" t="b">
        <v>0</v>
      </c>
      <c r="AC2695" s="41" t="s">
        <v>16247</v>
      </c>
      <c r="AD2695" s="41" t="s">
        <v>16248</v>
      </c>
      <c r="AE2695" s="41">
        <v>1202.497</v>
      </c>
      <c r="AF2695" s="41">
        <v>-4.91004</v>
      </c>
      <c r="AG2695" s="42">
        <v>1.2E42</v>
      </c>
      <c r="AH2695" s="51">
        <v>0.595554</v>
      </c>
      <c r="AI2695" s="45" t="s">
        <v>16249</v>
      </c>
      <c r="AJ2695" s="40" t="s">
        <v>16250</v>
      </c>
      <c r="AK2695" s="41">
        <v>4751.0</v>
      </c>
      <c r="AL2695" s="40" t="s">
        <v>2224</v>
      </c>
      <c r="AM2695" s="40" t="s">
        <v>7285</v>
      </c>
      <c r="AN2695" s="40" t="s">
        <v>5643</v>
      </c>
      <c r="AO2695" s="40"/>
    </row>
    <row r="2696">
      <c r="A2696" s="41">
        <v>112.0</v>
      </c>
      <c r="B2696" s="42">
        <v>1.67E9</v>
      </c>
      <c r="C2696" s="41">
        <v>3356.0</v>
      </c>
      <c r="D2696" s="40" t="s">
        <v>1243</v>
      </c>
      <c r="E2696" s="41">
        <v>140.0</v>
      </c>
      <c r="F2696" s="41">
        <v>35.0</v>
      </c>
      <c r="G2696" s="41">
        <v>70.0</v>
      </c>
      <c r="H2696" s="41">
        <v>-3.07733</v>
      </c>
      <c r="I2696" s="41">
        <v>10000.0</v>
      </c>
      <c r="J2696" s="41">
        <v>5000.0</v>
      </c>
      <c r="K2696" s="41">
        <v>1200.0</v>
      </c>
      <c r="L2696" s="41">
        <v>600.0</v>
      </c>
      <c r="M2696" s="41">
        <v>50.0</v>
      </c>
      <c r="N2696" s="40" t="s">
        <v>207</v>
      </c>
      <c r="O2696" s="40" t="s">
        <v>208</v>
      </c>
      <c r="P2696" s="40" t="s">
        <v>7310</v>
      </c>
      <c r="Q2696" s="40" t="s">
        <v>8686</v>
      </c>
      <c r="R2696" s="40" t="b">
        <v>0</v>
      </c>
      <c r="S2696" s="40" t="s">
        <v>211</v>
      </c>
      <c r="T2696" s="40" t="s">
        <v>212</v>
      </c>
      <c r="U2696" s="41">
        <v>0.1</v>
      </c>
      <c r="V2696" s="41">
        <v>0.9</v>
      </c>
      <c r="W2696" s="41">
        <v>0.2</v>
      </c>
      <c r="X2696" s="41">
        <v>0.5</v>
      </c>
      <c r="Y2696" s="40" t="b">
        <v>0</v>
      </c>
      <c r="Z2696" s="40" t="b">
        <v>1</v>
      </c>
      <c r="AA2696" s="40" t="b">
        <v>0</v>
      </c>
      <c r="AB2696" s="40" t="b">
        <v>0</v>
      </c>
      <c r="AC2696" s="41" t="s">
        <v>16251</v>
      </c>
      <c r="AD2696" s="41" t="s">
        <v>16252</v>
      </c>
      <c r="AE2696" s="41">
        <v>1202.752</v>
      </c>
      <c r="AF2696" s="41">
        <v>-4.91133</v>
      </c>
      <c r="AG2696" s="42">
        <v>1.19E41</v>
      </c>
      <c r="AH2696" s="51">
        <v>0.595974</v>
      </c>
      <c r="AI2696" s="40" t="s">
        <v>16253</v>
      </c>
      <c r="AJ2696" s="40" t="s">
        <v>16254</v>
      </c>
      <c r="AK2696" s="41">
        <v>2501.0</v>
      </c>
      <c r="AL2696" s="40" t="s">
        <v>2224</v>
      </c>
      <c r="AM2696" s="40" t="s">
        <v>7285</v>
      </c>
      <c r="AN2696" s="40" t="s">
        <v>5643</v>
      </c>
      <c r="AO2696" s="44"/>
    </row>
    <row r="2697">
      <c r="A2697" s="41">
        <v>220.0</v>
      </c>
      <c r="B2697" s="42">
        <v>1.67E9</v>
      </c>
      <c r="C2697" s="41">
        <v>3356.0</v>
      </c>
      <c r="D2697" s="40" t="s">
        <v>1243</v>
      </c>
      <c r="E2697" s="41">
        <v>140.0</v>
      </c>
      <c r="F2697" s="41">
        <v>35.0</v>
      </c>
      <c r="G2697" s="41">
        <v>70.0</v>
      </c>
      <c r="H2697" s="41">
        <v>-3.07733</v>
      </c>
      <c r="I2697" s="41">
        <v>10000.0</v>
      </c>
      <c r="J2697" s="41">
        <v>5000.0</v>
      </c>
      <c r="K2697" s="41">
        <v>1200.0</v>
      </c>
      <c r="L2697" s="41">
        <v>600.0</v>
      </c>
      <c r="M2697" s="41">
        <v>100.0</v>
      </c>
      <c r="N2697" s="40" t="s">
        <v>207</v>
      </c>
      <c r="O2697" s="40" t="s">
        <v>208</v>
      </c>
      <c r="P2697" s="40" t="s">
        <v>7305</v>
      </c>
      <c r="Q2697" s="40" t="s">
        <v>8686</v>
      </c>
      <c r="R2697" s="40" t="b">
        <v>0</v>
      </c>
      <c r="S2697" s="40" t="s">
        <v>211</v>
      </c>
      <c r="T2697" s="40" t="s">
        <v>212</v>
      </c>
      <c r="U2697" s="41">
        <v>0.1</v>
      </c>
      <c r="V2697" s="41">
        <v>0.9</v>
      </c>
      <c r="W2697" s="41">
        <v>0.2</v>
      </c>
      <c r="X2697" s="41">
        <v>0.5</v>
      </c>
      <c r="Y2697" s="40" t="b">
        <v>0</v>
      </c>
      <c r="Z2697" s="40" t="b">
        <v>1</v>
      </c>
      <c r="AA2697" s="40" t="b">
        <v>0</v>
      </c>
      <c r="AB2697" s="40" t="b">
        <v>0</v>
      </c>
      <c r="AC2697" s="41" t="s">
        <v>16255</v>
      </c>
      <c r="AD2697" s="41" t="s">
        <v>16256</v>
      </c>
      <c r="AE2697" s="41">
        <v>655.6644</v>
      </c>
      <c r="AF2697" s="41">
        <v>-4.91148</v>
      </c>
      <c r="AG2697" s="42">
        <v>1.39E42</v>
      </c>
      <c r="AH2697" s="51">
        <v>0.596023</v>
      </c>
      <c r="AI2697" s="40" t="s">
        <v>16257</v>
      </c>
      <c r="AJ2697" s="40" t="s">
        <v>16258</v>
      </c>
      <c r="AK2697" s="41">
        <v>2398.0</v>
      </c>
      <c r="AL2697" s="40" t="s">
        <v>7372</v>
      </c>
      <c r="AM2697" s="40" t="s">
        <v>7285</v>
      </c>
      <c r="AN2697" s="40" t="s">
        <v>5627</v>
      </c>
      <c r="AO2697" s="40"/>
    </row>
    <row r="2698">
      <c r="A2698" s="41">
        <v>214.0</v>
      </c>
      <c r="B2698" s="42">
        <v>1.67E9</v>
      </c>
      <c r="C2698" s="41">
        <v>3356.0</v>
      </c>
      <c r="D2698" s="40" t="s">
        <v>1243</v>
      </c>
      <c r="E2698" s="41">
        <v>140.0</v>
      </c>
      <c r="F2698" s="41">
        <v>35.0</v>
      </c>
      <c r="G2698" s="41">
        <v>70.0</v>
      </c>
      <c r="H2698" s="41">
        <v>-3.07733</v>
      </c>
      <c r="I2698" s="41">
        <v>10000.0</v>
      </c>
      <c r="J2698" s="41">
        <v>5000.0</v>
      </c>
      <c r="K2698" s="41">
        <v>1200.0</v>
      </c>
      <c r="L2698" s="41">
        <v>600.0</v>
      </c>
      <c r="M2698" s="41">
        <v>100.0</v>
      </c>
      <c r="N2698" s="40" t="s">
        <v>207</v>
      </c>
      <c r="O2698" s="40" t="s">
        <v>208</v>
      </c>
      <c r="P2698" s="40" t="s">
        <v>7310</v>
      </c>
      <c r="Q2698" s="40" t="s">
        <v>8686</v>
      </c>
      <c r="R2698" s="40" t="b">
        <v>0</v>
      </c>
      <c r="S2698" s="40" t="s">
        <v>12879</v>
      </c>
      <c r="T2698" s="40" t="s">
        <v>212</v>
      </c>
      <c r="U2698" s="41">
        <v>0.1</v>
      </c>
      <c r="V2698" s="41">
        <v>0.9</v>
      </c>
      <c r="W2698" s="41">
        <v>0.3</v>
      </c>
      <c r="X2698" s="41">
        <v>0.5</v>
      </c>
      <c r="Y2698" s="40" t="b">
        <v>0</v>
      </c>
      <c r="Z2698" s="40" t="b">
        <v>1</v>
      </c>
      <c r="AA2698" s="40" t="b">
        <v>0</v>
      </c>
      <c r="AB2698" s="40" t="b">
        <v>0</v>
      </c>
      <c r="AC2698" s="41" t="s">
        <v>16259</v>
      </c>
      <c r="AD2698" s="41" t="s">
        <v>16260</v>
      </c>
      <c r="AE2698" s="41">
        <v>611.3207</v>
      </c>
      <c r="AF2698" s="41">
        <v>-4.91183</v>
      </c>
      <c r="AG2698" s="42">
        <v>1.28E42</v>
      </c>
      <c r="AH2698" s="51">
        <v>0.596135</v>
      </c>
      <c r="AI2698" s="40" t="s">
        <v>16261</v>
      </c>
      <c r="AJ2698" s="40" t="s">
        <v>16262</v>
      </c>
      <c r="AK2698" s="41">
        <v>1598.0</v>
      </c>
      <c r="AL2698" s="40" t="s">
        <v>7372</v>
      </c>
      <c r="AM2698" s="40" t="s">
        <v>7285</v>
      </c>
      <c r="AN2698" s="40" t="s">
        <v>5627</v>
      </c>
      <c r="AO2698" s="44"/>
    </row>
    <row r="2699">
      <c r="A2699" s="41">
        <v>34.0</v>
      </c>
      <c r="B2699" s="42">
        <v>1.67E9</v>
      </c>
      <c r="C2699" s="42">
        <v>3356.0</v>
      </c>
      <c r="D2699" s="40" t="s">
        <v>1243</v>
      </c>
      <c r="E2699" s="41">
        <v>140.0</v>
      </c>
      <c r="F2699" s="41">
        <v>35.0</v>
      </c>
      <c r="G2699" s="41">
        <v>70.0</v>
      </c>
      <c r="H2699" s="41">
        <v>-3.07733</v>
      </c>
      <c r="I2699" s="41">
        <v>10000.0</v>
      </c>
      <c r="J2699" s="41">
        <v>5000.0</v>
      </c>
      <c r="K2699" s="41">
        <v>1200.0</v>
      </c>
      <c r="L2699" s="41">
        <v>600.0</v>
      </c>
      <c r="M2699" s="41">
        <v>30.0</v>
      </c>
      <c r="N2699" s="40" t="s">
        <v>207</v>
      </c>
      <c r="O2699" s="40" t="s">
        <v>208</v>
      </c>
      <c r="P2699" s="40" t="s">
        <v>7310</v>
      </c>
      <c r="Q2699" s="40" t="s">
        <v>8686</v>
      </c>
      <c r="R2699" s="40" t="b">
        <v>0</v>
      </c>
      <c r="S2699" s="40" t="s">
        <v>12879</v>
      </c>
      <c r="T2699" s="40" t="s">
        <v>212</v>
      </c>
      <c r="U2699" s="41">
        <v>0.1</v>
      </c>
      <c r="V2699" s="41">
        <v>0.9</v>
      </c>
      <c r="W2699" s="41">
        <v>0.3</v>
      </c>
      <c r="X2699" s="41">
        <v>0.5</v>
      </c>
      <c r="Y2699" s="40" t="b">
        <v>0</v>
      </c>
      <c r="Z2699" s="40" t="b">
        <v>1</v>
      </c>
      <c r="AA2699" s="40" t="b">
        <v>0</v>
      </c>
      <c r="AB2699" s="40" t="b">
        <v>0</v>
      </c>
      <c r="AC2699" s="41" t="s">
        <v>16263</v>
      </c>
      <c r="AD2699" s="41" t="s">
        <v>16264</v>
      </c>
      <c r="AE2699" s="41">
        <v>1202.557</v>
      </c>
      <c r="AF2699" s="41">
        <v>-4.91838</v>
      </c>
      <c r="AG2699" s="42">
        <v>3.47E41</v>
      </c>
      <c r="AH2699" s="51">
        <v>0.598262</v>
      </c>
      <c r="AI2699" s="45" t="s">
        <v>16265</v>
      </c>
      <c r="AJ2699" s="40" t="s">
        <v>16266</v>
      </c>
      <c r="AK2699" s="41">
        <v>4144.0</v>
      </c>
      <c r="AL2699" s="40" t="s">
        <v>2224</v>
      </c>
      <c r="AM2699" s="40" t="s">
        <v>7285</v>
      </c>
      <c r="AN2699" s="40" t="s">
        <v>5643</v>
      </c>
      <c r="AO2699" s="44"/>
    </row>
    <row r="2700">
      <c r="A2700" s="41">
        <v>151.0</v>
      </c>
      <c r="B2700" s="42">
        <v>1.67E9</v>
      </c>
      <c r="C2700" s="42">
        <v>3356.0</v>
      </c>
      <c r="D2700" s="40" t="s">
        <v>1243</v>
      </c>
      <c r="E2700" s="41">
        <v>140.0</v>
      </c>
      <c r="F2700" s="41">
        <v>35.0</v>
      </c>
      <c r="G2700" s="41">
        <v>70.0</v>
      </c>
      <c r="H2700" s="41">
        <v>-3.07733</v>
      </c>
      <c r="I2700" s="41">
        <v>10000.0</v>
      </c>
      <c r="J2700" s="41">
        <v>5000.0</v>
      </c>
      <c r="K2700" s="41">
        <v>1200.0</v>
      </c>
      <c r="L2700" s="41">
        <v>600.0</v>
      </c>
      <c r="M2700" s="41">
        <v>50.0</v>
      </c>
      <c r="N2700" s="40" t="s">
        <v>207</v>
      </c>
      <c r="O2700" s="40" t="s">
        <v>1371</v>
      </c>
      <c r="P2700" s="40" t="s">
        <v>1372</v>
      </c>
      <c r="Q2700" s="40" t="s">
        <v>8686</v>
      </c>
      <c r="R2700" s="40" t="b">
        <v>0</v>
      </c>
      <c r="S2700" s="40" t="s">
        <v>211</v>
      </c>
      <c r="T2700" s="40" t="s">
        <v>212</v>
      </c>
      <c r="U2700" s="41">
        <v>0.1</v>
      </c>
      <c r="V2700" s="41">
        <v>0.9</v>
      </c>
      <c r="W2700" s="41">
        <v>0.3</v>
      </c>
      <c r="X2700" s="41">
        <v>0.5</v>
      </c>
      <c r="Y2700" s="40" t="b">
        <v>0</v>
      </c>
      <c r="Z2700" s="40" t="b">
        <v>1</v>
      </c>
      <c r="AA2700" s="40" t="b">
        <v>0</v>
      </c>
      <c r="AB2700" s="40" t="b">
        <v>0</v>
      </c>
      <c r="AC2700" s="41" t="s">
        <v>16267</v>
      </c>
      <c r="AD2700" s="41" t="s">
        <v>16268</v>
      </c>
      <c r="AE2700" s="41">
        <v>863.912</v>
      </c>
      <c r="AF2700" s="41">
        <v>-4.92232</v>
      </c>
      <c r="AG2700" s="42">
        <v>6.96E41</v>
      </c>
      <c r="AH2700" s="51">
        <v>0.599545</v>
      </c>
      <c r="AI2700" s="45" t="s">
        <v>16269</v>
      </c>
      <c r="AJ2700" s="40" t="s">
        <v>16270</v>
      </c>
      <c r="AK2700" s="41">
        <v>2635.0</v>
      </c>
      <c r="AL2700" s="40" t="s">
        <v>7372</v>
      </c>
      <c r="AM2700" s="40" t="s">
        <v>7285</v>
      </c>
      <c r="AN2700" s="40" t="s">
        <v>5643</v>
      </c>
      <c r="AO2700" s="44"/>
    </row>
    <row r="2701">
      <c r="A2701" s="41">
        <v>40.0</v>
      </c>
      <c r="B2701" s="42">
        <v>1.67E9</v>
      </c>
      <c r="C2701" s="42">
        <v>3356.0</v>
      </c>
      <c r="D2701" s="40" t="s">
        <v>1243</v>
      </c>
      <c r="E2701" s="41">
        <v>140.0</v>
      </c>
      <c r="F2701" s="41">
        <v>35.0</v>
      </c>
      <c r="G2701" s="41">
        <v>70.0</v>
      </c>
      <c r="H2701" s="41">
        <v>-3.07733</v>
      </c>
      <c r="I2701" s="41">
        <v>10000.0</v>
      </c>
      <c r="J2701" s="41">
        <v>5000.0</v>
      </c>
      <c r="K2701" s="41">
        <v>1200.0</v>
      </c>
      <c r="L2701" s="41">
        <v>600.0</v>
      </c>
      <c r="M2701" s="41">
        <v>30.0</v>
      </c>
      <c r="N2701" s="40" t="s">
        <v>207</v>
      </c>
      <c r="O2701" s="40" t="s">
        <v>1371</v>
      </c>
      <c r="P2701" s="40" t="s">
        <v>7305</v>
      </c>
      <c r="Q2701" s="40" t="s">
        <v>8686</v>
      </c>
      <c r="R2701" s="40" t="b">
        <v>0</v>
      </c>
      <c r="S2701" s="40" t="s">
        <v>211</v>
      </c>
      <c r="T2701" s="40" t="s">
        <v>212</v>
      </c>
      <c r="U2701" s="41">
        <v>0.1</v>
      </c>
      <c r="V2701" s="41">
        <v>0.9</v>
      </c>
      <c r="W2701" s="41">
        <v>0.2</v>
      </c>
      <c r="X2701" s="41">
        <v>0.5</v>
      </c>
      <c r="Y2701" s="40" t="b">
        <v>0</v>
      </c>
      <c r="Z2701" s="40" t="b">
        <v>1</v>
      </c>
      <c r="AA2701" s="40" t="b">
        <v>0</v>
      </c>
      <c r="AB2701" s="40" t="b">
        <v>0</v>
      </c>
      <c r="AC2701" s="41" t="s">
        <v>16271</v>
      </c>
      <c r="AD2701" s="41" t="s">
        <v>11578</v>
      </c>
      <c r="AE2701" s="41">
        <v>780.8082</v>
      </c>
      <c r="AF2701" s="41">
        <v>-4.92403</v>
      </c>
      <c r="AG2701" s="42">
        <v>1.39E42</v>
      </c>
      <c r="AH2701" s="51">
        <v>0.600099</v>
      </c>
      <c r="AI2701" s="45" t="s">
        <v>16272</v>
      </c>
      <c r="AJ2701" s="45">
        <v>1.39106437548929E257</v>
      </c>
      <c r="AK2701" s="41">
        <v>3685.0</v>
      </c>
      <c r="AL2701" s="40" t="s">
        <v>7372</v>
      </c>
      <c r="AM2701" s="40" t="s">
        <v>7285</v>
      </c>
      <c r="AN2701" s="40" t="s">
        <v>5643</v>
      </c>
      <c r="AO2701" s="44"/>
    </row>
    <row r="2702">
      <c r="A2702" s="41">
        <v>219.0</v>
      </c>
      <c r="B2702" s="42">
        <v>1.67E9</v>
      </c>
      <c r="C2702" s="42">
        <v>3356.0</v>
      </c>
      <c r="D2702" s="40" t="s">
        <v>1243</v>
      </c>
      <c r="E2702" s="41">
        <v>140.0</v>
      </c>
      <c r="F2702" s="41">
        <v>35.0</v>
      </c>
      <c r="G2702" s="41">
        <v>70.0</v>
      </c>
      <c r="H2702" s="41">
        <v>-3.07733</v>
      </c>
      <c r="I2702" s="41">
        <v>10000.0</v>
      </c>
      <c r="J2702" s="41">
        <v>5000.0</v>
      </c>
      <c r="K2702" s="41">
        <v>1200.0</v>
      </c>
      <c r="L2702" s="41">
        <v>600.0</v>
      </c>
      <c r="M2702" s="41">
        <v>100.0</v>
      </c>
      <c r="N2702" s="40" t="s">
        <v>207</v>
      </c>
      <c r="O2702" s="40" t="s">
        <v>1371</v>
      </c>
      <c r="P2702" s="40" t="s">
        <v>7305</v>
      </c>
      <c r="Q2702" s="40" t="s">
        <v>8686</v>
      </c>
      <c r="R2702" s="40" t="b">
        <v>0</v>
      </c>
      <c r="S2702" s="40" t="s">
        <v>211</v>
      </c>
      <c r="T2702" s="40" t="s">
        <v>212</v>
      </c>
      <c r="U2702" s="41">
        <v>0.1</v>
      </c>
      <c r="V2702" s="41">
        <v>0.9</v>
      </c>
      <c r="W2702" s="41">
        <v>0.2</v>
      </c>
      <c r="X2702" s="41">
        <v>0.4</v>
      </c>
      <c r="Y2702" s="40" t="b">
        <v>0</v>
      </c>
      <c r="Z2702" s="40" t="b">
        <v>1</v>
      </c>
      <c r="AA2702" s="40" t="b">
        <v>0</v>
      </c>
      <c r="AB2702" s="40" t="b">
        <v>0</v>
      </c>
      <c r="AC2702" s="41" t="s">
        <v>16273</v>
      </c>
      <c r="AD2702" s="41" t="s">
        <v>1068</v>
      </c>
      <c r="AE2702" s="41">
        <v>1203.205</v>
      </c>
      <c r="AF2702" s="41">
        <v>-4.92531</v>
      </c>
      <c r="AG2702" s="42">
        <v>1.38E42</v>
      </c>
      <c r="AH2702" s="51">
        <v>0.600516</v>
      </c>
      <c r="AI2702" s="45" t="s">
        <v>16274</v>
      </c>
      <c r="AJ2702" s="40" t="s">
        <v>16275</v>
      </c>
      <c r="AK2702" s="41">
        <v>2116.0</v>
      </c>
      <c r="AL2702" s="40" t="s">
        <v>2224</v>
      </c>
      <c r="AM2702" s="40" t="s">
        <v>7285</v>
      </c>
      <c r="AN2702" s="40" t="s">
        <v>5643</v>
      </c>
      <c r="AO2702" s="40"/>
    </row>
    <row r="2703">
      <c r="A2703" s="41">
        <v>218.0</v>
      </c>
      <c r="B2703" s="42">
        <v>1.67E9</v>
      </c>
      <c r="C2703" s="41">
        <v>3356.0</v>
      </c>
      <c r="D2703" s="40" t="s">
        <v>1243</v>
      </c>
      <c r="E2703" s="41">
        <v>140.0</v>
      </c>
      <c r="F2703" s="41">
        <v>35.0</v>
      </c>
      <c r="G2703" s="41">
        <v>70.0</v>
      </c>
      <c r="H2703" s="41">
        <v>-3.07733</v>
      </c>
      <c r="I2703" s="41">
        <v>10000.0</v>
      </c>
      <c r="J2703" s="41">
        <v>5000.0</v>
      </c>
      <c r="K2703" s="41">
        <v>1200.0</v>
      </c>
      <c r="L2703" s="41">
        <v>600.0</v>
      </c>
      <c r="M2703" s="41">
        <v>100.0</v>
      </c>
      <c r="N2703" s="40" t="s">
        <v>207</v>
      </c>
      <c r="O2703" s="40" t="s">
        <v>208</v>
      </c>
      <c r="P2703" s="40" t="s">
        <v>7305</v>
      </c>
      <c r="Q2703" s="40" t="s">
        <v>8686</v>
      </c>
      <c r="R2703" s="40" t="b">
        <v>0</v>
      </c>
      <c r="S2703" s="40" t="s">
        <v>211</v>
      </c>
      <c r="T2703" s="40" t="s">
        <v>212</v>
      </c>
      <c r="U2703" s="41">
        <v>0.1</v>
      </c>
      <c r="V2703" s="41">
        <v>0.9</v>
      </c>
      <c r="W2703" s="41">
        <v>0.1</v>
      </c>
      <c r="X2703" s="41">
        <v>0.6</v>
      </c>
      <c r="Y2703" s="40" t="b">
        <v>0</v>
      </c>
      <c r="Z2703" s="40" t="b">
        <v>1</v>
      </c>
      <c r="AA2703" s="40" t="b">
        <v>0</v>
      </c>
      <c r="AB2703" s="40" t="b">
        <v>0</v>
      </c>
      <c r="AC2703" s="41" t="s">
        <v>16276</v>
      </c>
      <c r="AD2703" s="41" t="s">
        <v>16277</v>
      </c>
      <c r="AE2703" s="41">
        <v>714.1463</v>
      </c>
      <c r="AF2703" s="41">
        <v>-4.92666</v>
      </c>
      <c r="AG2703" s="42">
        <v>1.02E42</v>
      </c>
      <c r="AH2703" s="51">
        <v>0.600956</v>
      </c>
      <c r="AI2703" s="40" t="s">
        <v>16278</v>
      </c>
      <c r="AJ2703" s="40" t="s">
        <v>16279</v>
      </c>
      <c r="AK2703" s="41">
        <v>2132.0</v>
      </c>
      <c r="AL2703" s="40" t="s">
        <v>7372</v>
      </c>
      <c r="AM2703" s="40" t="s">
        <v>7285</v>
      </c>
      <c r="AN2703" s="40" t="s">
        <v>5627</v>
      </c>
      <c r="AO2703" s="44"/>
    </row>
    <row r="2704">
      <c r="A2704" s="41">
        <v>28.0</v>
      </c>
      <c r="B2704" s="42">
        <v>1.67E9</v>
      </c>
      <c r="C2704" s="42">
        <v>3356.0</v>
      </c>
      <c r="D2704" s="40" t="s">
        <v>1243</v>
      </c>
      <c r="E2704" s="41">
        <v>140.0</v>
      </c>
      <c r="F2704" s="41">
        <v>35.0</v>
      </c>
      <c r="G2704" s="41">
        <v>70.0</v>
      </c>
      <c r="H2704" s="41">
        <v>-3.07733</v>
      </c>
      <c r="I2704" s="41">
        <v>10000.0</v>
      </c>
      <c r="J2704" s="41">
        <v>5000.0</v>
      </c>
      <c r="K2704" s="41">
        <v>1200.0</v>
      </c>
      <c r="L2704" s="41">
        <v>600.0</v>
      </c>
      <c r="M2704" s="41">
        <v>30.0</v>
      </c>
      <c r="N2704" s="40" t="s">
        <v>207</v>
      </c>
      <c r="O2704" s="40" t="s">
        <v>1371</v>
      </c>
      <c r="P2704" s="40" t="s">
        <v>7310</v>
      </c>
      <c r="Q2704" s="40" t="s">
        <v>8686</v>
      </c>
      <c r="R2704" s="40" t="b">
        <v>0</v>
      </c>
      <c r="S2704" s="40" t="s">
        <v>12879</v>
      </c>
      <c r="T2704" s="40" t="s">
        <v>212</v>
      </c>
      <c r="U2704" s="41">
        <v>0.1</v>
      </c>
      <c r="V2704" s="41">
        <v>0.9</v>
      </c>
      <c r="W2704" s="41">
        <v>0.1</v>
      </c>
      <c r="X2704" s="41">
        <v>0.5</v>
      </c>
      <c r="Y2704" s="40" t="b">
        <v>0</v>
      </c>
      <c r="Z2704" s="40" t="b">
        <v>1</v>
      </c>
      <c r="AA2704" s="40" t="b">
        <v>0</v>
      </c>
      <c r="AB2704" s="40" t="b">
        <v>0</v>
      </c>
      <c r="AC2704" s="41" t="s">
        <v>16280</v>
      </c>
      <c r="AD2704" s="41" t="s">
        <v>16281</v>
      </c>
      <c r="AE2704" s="41">
        <v>687.3979</v>
      </c>
      <c r="AF2704" s="41">
        <v>-4.93085</v>
      </c>
      <c r="AG2704" s="42">
        <v>8.47E41</v>
      </c>
      <c r="AH2704" s="51">
        <v>0.602316</v>
      </c>
      <c r="AI2704" s="45" t="s">
        <v>16282</v>
      </c>
      <c r="AJ2704" s="44" t="s">
        <v>397</v>
      </c>
      <c r="AK2704" s="41">
        <v>2199.0</v>
      </c>
      <c r="AL2704" s="40" t="s">
        <v>7372</v>
      </c>
      <c r="AM2704" s="40" t="s">
        <v>7285</v>
      </c>
      <c r="AN2704" s="40" t="s">
        <v>5643</v>
      </c>
      <c r="AO2704" s="44"/>
    </row>
    <row r="2705">
      <c r="A2705" s="41">
        <v>113.0</v>
      </c>
      <c r="B2705" s="42">
        <v>1.67E9</v>
      </c>
      <c r="C2705" s="42">
        <v>3356.0</v>
      </c>
      <c r="D2705" s="40" t="s">
        <v>1243</v>
      </c>
      <c r="E2705" s="41">
        <v>140.0</v>
      </c>
      <c r="F2705" s="41">
        <v>35.0</v>
      </c>
      <c r="G2705" s="41">
        <v>70.0</v>
      </c>
      <c r="H2705" s="41">
        <v>-3.07733</v>
      </c>
      <c r="I2705" s="41">
        <v>10000.0</v>
      </c>
      <c r="J2705" s="41">
        <v>5000.0</v>
      </c>
      <c r="K2705" s="41">
        <v>1200.0</v>
      </c>
      <c r="L2705" s="41">
        <v>600.0</v>
      </c>
      <c r="M2705" s="41">
        <v>50.0</v>
      </c>
      <c r="N2705" s="40" t="s">
        <v>207</v>
      </c>
      <c r="O2705" s="40" t="s">
        <v>1371</v>
      </c>
      <c r="P2705" s="40" t="s">
        <v>7310</v>
      </c>
      <c r="Q2705" s="40" t="s">
        <v>8686</v>
      </c>
      <c r="R2705" s="40" t="b">
        <v>0</v>
      </c>
      <c r="S2705" s="40" t="s">
        <v>211</v>
      </c>
      <c r="T2705" s="40" t="s">
        <v>212</v>
      </c>
      <c r="U2705" s="41">
        <v>0.1</v>
      </c>
      <c r="V2705" s="41">
        <v>0.9</v>
      </c>
      <c r="W2705" s="41">
        <v>0.2</v>
      </c>
      <c r="X2705" s="41">
        <v>0.6</v>
      </c>
      <c r="Y2705" s="40" t="b">
        <v>0</v>
      </c>
      <c r="Z2705" s="40" t="b">
        <v>1</v>
      </c>
      <c r="AA2705" s="40" t="b">
        <v>0</v>
      </c>
      <c r="AB2705" s="40" t="b">
        <v>0</v>
      </c>
      <c r="AC2705" s="41" t="s">
        <v>16283</v>
      </c>
      <c r="AD2705" s="41" t="s">
        <v>16284</v>
      </c>
      <c r="AE2705" s="41">
        <v>1203.242</v>
      </c>
      <c r="AF2705" s="41">
        <v>-4.93101</v>
      </c>
      <c r="AG2705" s="42">
        <v>4.73E41</v>
      </c>
      <c r="AH2705" s="51">
        <v>0.602368</v>
      </c>
      <c r="AI2705" s="45" t="s">
        <v>16285</v>
      </c>
      <c r="AJ2705" s="40" t="s">
        <v>16286</v>
      </c>
      <c r="AK2705" s="41">
        <v>2297.0</v>
      </c>
      <c r="AL2705" s="40" t="s">
        <v>2224</v>
      </c>
      <c r="AM2705" s="40" t="s">
        <v>7285</v>
      </c>
      <c r="AN2705" s="40" t="s">
        <v>5643</v>
      </c>
      <c r="AO2705" s="44"/>
    </row>
    <row r="2706">
      <c r="A2706" s="41">
        <v>131.0</v>
      </c>
      <c r="B2706" s="42">
        <v>1.67E9</v>
      </c>
      <c r="C2706" s="41">
        <v>3356.0</v>
      </c>
      <c r="D2706" s="40" t="s">
        <v>1243</v>
      </c>
      <c r="E2706" s="41">
        <v>140.0</v>
      </c>
      <c r="F2706" s="41">
        <v>35.0</v>
      </c>
      <c r="G2706" s="41">
        <v>70.0</v>
      </c>
      <c r="H2706" s="41">
        <v>-3.07733</v>
      </c>
      <c r="I2706" s="41">
        <v>10000.0</v>
      </c>
      <c r="J2706" s="41">
        <v>5000.0</v>
      </c>
      <c r="K2706" s="41">
        <v>1200.0</v>
      </c>
      <c r="L2706" s="41">
        <v>600.0</v>
      </c>
      <c r="M2706" s="41">
        <v>50.0</v>
      </c>
      <c r="N2706" s="40" t="s">
        <v>207</v>
      </c>
      <c r="O2706" s="40" t="s">
        <v>208</v>
      </c>
      <c r="P2706" s="40" t="s">
        <v>7305</v>
      </c>
      <c r="Q2706" s="40" t="s">
        <v>8686</v>
      </c>
      <c r="R2706" s="40" t="b">
        <v>0</v>
      </c>
      <c r="S2706" s="40" t="s">
        <v>211</v>
      </c>
      <c r="T2706" s="40" t="s">
        <v>212</v>
      </c>
      <c r="U2706" s="41">
        <v>0.1</v>
      </c>
      <c r="V2706" s="41">
        <v>0.9</v>
      </c>
      <c r="W2706" s="41">
        <v>0.2</v>
      </c>
      <c r="X2706" s="41">
        <v>0.6</v>
      </c>
      <c r="Y2706" s="40" t="b">
        <v>0</v>
      </c>
      <c r="Z2706" s="40" t="b">
        <v>1</v>
      </c>
      <c r="AA2706" s="40" t="b">
        <v>0</v>
      </c>
      <c r="AB2706" s="40" t="b">
        <v>0</v>
      </c>
      <c r="AC2706" s="41" t="s">
        <v>16287</v>
      </c>
      <c r="AD2706" s="41" t="s">
        <v>16288</v>
      </c>
      <c r="AE2706" s="41">
        <v>815.6083</v>
      </c>
      <c r="AF2706" s="41">
        <v>-4.93677</v>
      </c>
      <c r="AG2706" s="42">
        <v>9.91E41</v>
      </c>
      <c r="AH2706" s="51">
        <v>0.60424</v>
      </c>
      <c r="AI2706" s="40" t="s">
        <v>16289</v>
      </c>
      <c r="AJ2706" s="40" t="s">
        <v>16290</v>
      </c>
      <c r="AK2706" s="41">
        <v>1898.0</v>
      </c>
      <c r="AL2706" s="40" t="s">
        <v>7372</v>
      </c>
      <c r="AM2706" s="40" t="s">
        <v>7285</v>
      </c>
      <c r="AN2706" s="40" t="s">
        <v>5643</v>
      </c>
      <c r="AO2706" s="44"/>
    </row>
    <row r="2707">
      <c r="A2707" s="41">
        <v>76.0</v>
      </c>
      <c r="B2707" s="42">
        <v>1.67E9</v>
      </c>
      <c r="C2707" s="41">
        <v>3356.0</v>
      </c>
      <c r="D2707" s="40" t="s">
        <v>1243</v>
      </c>
      <c r="E2707" s="41">
        <v>140.0</v>
      </c>
      <c r="F2707" s="41">
        <v>35.0</v>
      </c>
      <c r="G2707" s="41">
        <v>70.0</v>
      </c>
      <c r="H2707" s="41">
        <v>-3.07733</v>
      </c>
      <c r="I2707" s="41">
        <v>10000.0</v>
      </c>
      <c r="J2707" s="41">
        <v>5000.0</v>
      </c>
      <c r="K2707" s="41">
        <v>1200.0</v>
      </c>
      <c r="L2707" s="41">
        <v>600.0</v>
      </c>
      <c r="M2707" s="41">
        <v>30.0</v>
      </c>
      <c r="N2707" s="40" t="s">
        <v>207</v>
      </c>
      <c r="O2707" s="40" t="s">
        <v>208</v>
      </c>
      <c r="P2707" s="40" t="s">
        <v>212</v>
      </c>
      <c r="Q2707" s="40" t="s">
        <v>8686</v>
      </c>
      <c r="R2707" s="40" t="b">
        <v>0</v>
      </c>
      <c r="S2707" s="40" t="s">
        <v>211</v>
      </c>
      <c r="T2707" s="40" t="s">
        <v>212</v>
      </c>
      <c r="U2707" s="41">
        <v>0.1</v>
      </c>
      <c r="V2707" s="41">
        <v>0.9</v>
      </c>
      <c r="W2707" s="41">
        <v>0.2</v>
      </c>
      <c r="X2707" s="41">
        <v>0.5</v>
      </c>
      <c r="Y2707" s="40" t="b">
        <v>0</v>
      </c>
      <c r="Z2707" s="40" t="b">
        <v>1</v>
      </c>
      <c r="AA2707" s="40" t="b">
        <v>0</v>
      </c>
      <c r="AB2707" s="40" t="b">
        <v>0</v>
      </c>
      <c r="AC2707" s="41" t="s">
        <v>16291</v>
      </c>
      <c r="AD2707" s="41" t="s">
        <v>16292</v>
      </c>
      <c r="AE2707" s="41">
        <v>1100.094</v>
      </c>
      <c r="AF2707" s="41">
        <v>-4.93899</v>
      </c>
      <c r="AG2707" s="42">
        <v>2.8E41</v>
      </c>
      <c r="AH2707" s="51">
        <v>0.604962</v>
      </c>
      <c r="AI2707" s="40" t="s">
        <v>16293</v>
      </c>
      <c r="AJ2707" s="45">
        <v>2.79549830054961E251</v>
      </c>
      <c r="AK2707" s="41">
        <v>5292.0</v>
      </c>
      <c r="AL2707" s="40" t="s">
        <v>7372</v>
      </c>
      <c r="AM2707" s="40" t="s">
        <v>7285</v>
      </c>
      <c r="AN2707" s="40" t="s">
        <v>5643</v>
      </c>
      <c r="AO2707" s="44"/>
    </row>
    <row r="2708">
      <c r="A2708" s="41">
        <v>21.0</v>
      </c>
      <c r="B2708" s="42">
        <v>1.67E9</v>
      </c>
      <c r="C2708" s="42">
        <v>3356.0</v>
      </c>
      <c r="D2708" s="40" t="s">
        <v>1243</v>
      </c>
      <c r="E2708" s="41">
        <v>140.0</v>
      </c>
      <c r="F2708" s="41">
        <v>35.0</v>
      </c>
      <c r="G2708" s="41">
        <v>70.0</v>
      </c>
      <c r="H2708" s="41">
        <v>-3.07733</v>
      </c>
      <c r="I2708" s="41">
        <v>10000.0</v>
      </c>
      <c r="J2708" s="41">
        <v>5000.0</v>
      </c>
      <c r="K2708" s="41">
        <v>1200.0</v>
      </c>
      <c r="L2708" s="41">
        <v>600.0</v>
      </c>
      <c r="M2708" s="41">
        <v>30.0</v>
      </c>
      <c r="N2708" s="40" t="s">
        <v>207</v>
      </c>
      <c r="O2708" s="40" t="s">
        <v>1371</v>
      </c>
      <c r="P2708" s="40" t="s">
        <v>7310</v>
      </c>
      <c r="Q2708" s="40" t="s">
        <v>8686</v>
      </c>
      <c r="R2708" s="40" t="b">
        <v>0</v>
      </c>
      <c r="S2708" s="40" t="s">
        <v>211</v>
      </c>
      <c r="T2708" s="40" t="s">
        <v>212</v>
      </c>
      <c r="U2708" s="41">
        <v>0.1</v>
      </c>
      <c r="V2708" s="41">
        <v>0.9</v>
      </c>
      <c r="W2708" s="41">
        <v>0.2</v>
      </c>
      <c r="X2708" s="41">
        <v>0.4</v>
      </c>
      <c r="Y2708" s="40" t="b">
        <v>0</v>
      </c>
      <c r="Z2708" s="40" t="b">
        <v>1</v>
      </c>
      <c r="AA2708" s="40" t="b">
        <v>0</v>
      </c>
      <c r="AB2708" s="40" t="b">
        <v>0</v>
      </c>
      <c r="AC2708" s="41" t="s">
        <v>16294</v>
      </c>
      <c r="AD2708" s="41" t="s">
        <v>16295</v>
      </c>
      <c r="AE2708" s="41">
        <v>999.7756</v>
      </c>
      <c r="AF2708" s="41">
        <v>-4.94</v>
      </c>
      <c r="AG2708" s="42">
        <v>3.84E41</v>
      </c>
      <c r="AH2708" s="51">
        <v>0.605288</v>
      </c>
      <c r="AI2708" s="45" t="s">
        <v>16296</v>
      </c>
      <c r="AJ2708" s="45">
        <v>3.83807914979143E251</v>
      </c>
      <c r="AK2708" s="41">
        <v>4002.0</v>
      </c>
      <c r="AL2708" s="40" t="s">
        <v>7372</v>
      </c>
      <c r="AM2708" s="40" t="s">
        <v>7285</v>
      </c>
      <c r="AN2708" s="40" t="s">
        <v>5643</v>
      </c>
      <c r="AO2708" s="44"/>
    </row>
    <row r="2709">
      <c r="A2709" s="41">
        <v>114.0</v>
      </c>
      <c r="B2709" s="42">
        <v>1.67E9</v>
      </c>
      <c r="C2709" s="42">
        <v>3356.0</v>
      </c>
      <c r="D2709" s="40" t="s">
        <v>1243</v>
      </c>
      <c r="E2709" s="41">
        <v>140.0</v>
      </c>
      <c r="F2709" s="41">
        <v>35.0</v>
      </c>
      <c r="G2709" s="41">
        <v>70.0</v>
      </c>
      <c r="H2709" s="41">
        <v>-3.07733</v>
      </c>
      <c r="I2709" s="41">
        <v>10000.0</v>
      </c>
      <c r="J2709" s="41">
        <v>5000.0</v>
      </c>
      <c r="K2709" s="41">
        <v>1200.0</v>
      </c>
      <c r="L2709" s="41">
        <v>600.0</v>
      </c>
      <c r="M2709" s="41">
        <v>50.0</v>
      </c>
      <c r="N2709" s="40" t="s">
        <v>207</v>
      </c>
      <c r="O2709" s="40" t="s">
        <v>1371</v>
      </c>
      <c r="P2709" s="40" t="s">
        <v>7310</v>
      </c>
      <c r="Q2709" s="40" t="s">
        <v>8686</v>
      </c>
      <c r="R2709" s="40" t="b">
        <v>0</v>
      </c>
      <c r="S2709" s="40" t="s">
        <v>211</v>
      </c>
      <c r="T2709" s="40" t="s">
        <v>212</v>
      </c>
      <c r="U2709" s="41">
        <v>0.1</v>
      </c>
      <c r="V2709" s="41">
        <v>0.9</v>
      </c>
      <c r="W2709" s="41">
        <v>0.3</v>
      </c>
      <c r="X2709" s="41">
        <v>0.4</v>
      </c>
      <c r="Y2709" s="40" t="b">
        <v>0</v>
      </c>
      <c r="Z2709" s="40" t="b">
        <v>1</v>
      </c>
      <c r="AA2709" s="40" t="b">
        <v>0</v>
      </c>
      <c r="AB2709" s="40" t="b">
        <v>0</v>
      </c>
      <c r="AC2709" s="41" t="s">
        <v>16297</v>
      </c>
      <c r="AD2709" s="41" t="s">
        <v>16298</v>
      </c>
      <c r="AE2709" s="41">
        <v>1202.377</v>
      </c>
      <c r="AF2709" s="41">
        <v>-4.94004</v>
      </c>
      <c r="AG2709" s="42">
        <v>9.99E41</v>
      </c>
      <c r="AH2709" s="51">
        <v>0.605302</v>
      </c>
      <c r="AI2709" s="45" t="s">
        <v>16299</v>
      </c>
      <c r="AJ2709" s="40" t="s">
        <v>16300</v>
      </c>
      <c r="AK2709" s="41">
        <v>3158.0</v>
      </c>
      <c r="AL2709" s="40" t="s">
        <v>2224</v>
      </c>
      <c r="AM2709" s="40" t="s">
        <v>7285</v>
      </c>
      <c r="AN2709" s="40" t="s">
        <v>5643</v>
      </c>
      <c r="AO2709" s="44"/>
    </row>
    <row r="2710">
      <c r="A2710" s="41">
        <v>203.0</v>
      </c>
      <c r="B2710" s="42">
        <v>1.67E9</v>
      </c>
      <c r="C2710" s="42">
        <v>3356.0</v>
      </c>
      <c r="D2710" s="40" t="s">
        <v>1243</v>
      </c>
      <c r="E2710" s="41">
        <v>140.0</v>
      </c>
      <c r="F2710" s="41">
        <v>35.0</v>
      </c>
      <c r="G2710" s="41">
        <v>70.0</v>
      </c>
      <c r="H2710" s="41">
        <v>-3.07733</v>
      </c>
      <c r="I2710" s="41">
        <v>10000.0</v>
      </c>
      <c r="J2710" s="41">
        <v>5000.0</v>
      </c>
      <c r="K2710" s="41">
        <v>1200.0</v>
      </c>
      <c r="L2710" s="41">
        <v>600.0</v>
      </c>
      <c r="M2710" s="41">
        <v>100.0</v>
      </c>
      <c r="N2710" s="40" t="s">
        <v>207</v>
      </c>
      <c r="O2710" s="40" t="s">
        <v>1371</v>
      </c>
      <c r="P2710" s="40" t="s">
        <v>7310</v>
      </c>
      <c r="Q2710" s="40" t="s">
        <v>8686</v>
      </c>
      <c r="R2710" s="40" t="b">
        <v>0</v>
      </c>
      <c r="S2710" s="40" t="s">
        <v>211</v>
      </c>
      <c r="T2710" s="40" t="s">
        <v>212</v>
      </c>
      <c r="U2710" s="41">
        <v>0.1</v>
      </c>
      <c r="V2710" s="41">
        <v>0.9</v>
      </c>
      <c r="W2710" s="41">
        <v>0.2</v>
      </c>
      <c r="X2710" s="41">
        <v>0.6</v>
      </c>
      <c r="Y2710" s="40" t="b">
        <v>0</v>
      </c>
      <c r="Z2710" s="40" t="b">
        <v>1</v>
      </c>
      <c r="AA2710" s="40" t="b">
        <v>0</v>
      </c>
      <c r="AB2710" s="40" t="b">
        <v>0</v>
      </c>
      <c r="AC2710" s="41" t="s">
        <v>16301</v>
      </c>
      <c r="AD2710" s="41" t="s">
        <v>16302</v>
      </c>
      <c r="AE2710" s="41">
        <v>793.6883</v>
      </c>
      <c r="AF2710" s="41">
        <v>-4.94352</v>
      </c>
      <c r="AG2710" s="42">
        <v>1.39E42</v>
      </c>
      <c r="AH2710" s="51">
        <v>0.606433</v>
      </c>
      <c r="AI2710" s="45" t="s">
        <v>16303</v>
      </c>
      <c r="AJ2710" s="40" t="s">
        <v>16304</v>
      </c>
      <c r="AK2710" s="41">
        <v>789.0</v>
      </c>
      <c r="AL2710" s="40" t="s">
        <v>7372</v>
      </c>
      <c r="AM2710" s="40" t="s">
        <v>7285</v>
      </c>
      <c r="AN2710" s="40" t="s">
        <v>5643</v>
      </c>
      <c r="AO2710" s="44"/>
    </row>
    <row r="2711">
      <c r="A2711" s="41">
        <v>55.0</v>
      </c>
      <c r="B2711" s="42">
        <v>1.67E9</v>
      </c>
      <c r="C2711" s="42">
        <v>3356.0</v>
      </c>
      <c r="D2711" s="40" t="s">
        <v>1243</v>
      </c>
      <c r="E2711" s="41">
        <v>140.0</v>
      </c>
      <c r="F2711" s="41">
        <v>35.0</v>
      </c>
      <c r="G2711" s="41">
        <v>70.0</v>
      </c>
      <c r="H2711" s="41">
        <v>-3.07733</v>
      </c>
      <c r="I2711" s="41">
        <v>10000.0</v>
      </c>
      <c r="J2711" s="41">
        <v>5000.0</v>
      </c>
      <c r="K2711" s="41">
        <v>1200.0</v>
      </c>
      <c r="L2711" s="41">
        <v>600.0</v>
      </c>
      <c r="M2711" s="41">
        <v>30.0</v>
      </c>
      <c r="N2711" s="40" t="s">
        <v>207</v>
      </c>
      <c r="O2711" s="40" t="s">
        <v>1371</v>
      </c>
      <c r="P2711" s="40" t="s">
        <v>1372</v>
      </c>
      <c r="Q2711" s="40" t="s">
        <v>8686</v>
      </c>
      <c r="R2711" s="40" t="b">
        <v>0</v>
      </c>
      <c r="S2711" s="40" t="s">
        <v>211</v>
      </c>
      <c r="T2711" s="40" t="s">
        <v>212</v>
      </c>
      <c r="U2711" s="41">
        <v>0.1</v>
      </c>
      <c r="V2711" s="41">
        <v>0.9</v>
      </c>
      <c r="W2711" s="41">
        <v>0.1</v>
      </c>
      <c r="X2711" s="41">
        <v>0.5</v>
      </c>
      <c r="Y2711" s="40" t="b">
        <v>0</v>
      </c>
      <c r="Z2711" s="40" t="b">
        <v>1</v>
      </c>
      <c r="AA2711" s="40" t="b">
        <v>0</v>
      </c>
      <c r="AB2711" s="40" t="b">
        <v>0</v>
      </c>
      <c r="AC2711" s="41" t="s">
        <v>1165</v>
      </c>
      <c r="AD2711" s="41" t="s">
        <v>16305</v>
      </c>
      <c r="AE2711" s="41">
        <v>851.6049</v>
      </c>
      <c r="AF2711" s="41">
        <v>-4.94479</v>
      </c>
      <c r="AG2711" s="42">
        <v>1.39E42</v>
      </c>
      <c r="AH2711" s="51">
        <v>0.606847</v>
      </c>
      <c r="AI2711" s="45" t="s">
        <v>16306</v>
      </c>
      <c r="AJ2711" s="44" t="s">
        <v>397</v>
      </c>
      <c r="AK2711" s="41">
        <v>4053.0</v>
      </c>
      <c r="AL2711" s="40" t="s">
        <v>7372</v>
      </c>
      <c r="AM2711" s="40" t="s">
        <v>7285</v>
      </c>
      <c r="AN2711" s="40" t="s">
        <v>5643</v>
      </c>
      <c r="AO2711" s="44"/>
    </row>
    <row r="2712">
      <c r="A2712" s="41">
        <v>136.0</v>
      </c>
      <c r="B2712" s="42">
        <v>1.67E9</v>
      </c>
      <c r="C2712" s="42">
        <v>3356.0</v>
      </c>
      <c r="D2712" s="40" t="s">
        <v>1243</v>
      </c>
      <c r="E2712" s="41">
        <v>140.0</v>
      </c>
      <c r="F2712" s="41">
        <v>35.0</v>
      </c>
      <c r="G2712" s="41">
        <v>70.0</v>
      </c>
      <c r="H2712" s="41">
        <v>-3.07733</v>
      </c>
      <c r="I2712" s="41">
        <v>10000.0</v>
      </c>
      <c r="J2712" s="41">
        <v>5000.0</v>
      </c>
      <c r="K2712" s="41">
        <v>1200.0</v>
      </c>
      <c r="L2712" s="41">
        <v>600.0</v>
      </c>
      <c r="M2712" s="41">
        <v>50.0</v>
      </c>
      <c r="N2712" s="40" t="s">
        <v>207</v>
      </c>
      <c r="O2712" s="40" t="s">
        <v>1371</v>
      </c>
      <c r="P2712" s="40" t="s">
        <v>7305</v>
      </c>
      <c r="Q2712" s="40" t="s">
        <v>8686</v>
      </c>
      <c r="R2712" s="40" t="b">
        <v>0</v>
      </c>
      <c r="S2712" s="40" t="s">
        <v>12879</v>
      </c>
      <c r="T2712" s="40" t="s">
        <v>212</v>
      </c>
      <c r="U2712" s="41">
        <v>0.1</v>
      </c>
      <c r="V2712" s="41">
        <v>0.9</v>
      </c>
      <c r="W2712" s="41">
        <v>0.1</v>
      </c>
      <c r="X2712" s="41">
        <v>0.5</v>
      </c>
      <c r="Y2712" s="40" t="b">
        <v>0</v>
      </c>
      <c r="Z2712" s="40" t="b">
        <v>1</v>
      </c>
      <c r="AA2712" s="40" t="b">
        <v>0</v>
      </c>
      <c r="AB2712" s="40" t="b">
        <v>0</v>
      </c>
      <c r="AC2712" s="41" t="s">
        <v>16307</v>
      </c>
      <c r="AD2712" s="41" t="s">
        <v>16308</v>
      </c>
      <c r="AE2712" s="41">
        <v>617.413</v>
      </c>
      <c r="AF2712" s="41">
        <v>-4.94612</v>
      </c>
      <c r="AG2712" s="42">
        <v>3.95E41</v>
      </c>
      <c r="AH2712" s="51">
        <v>0.607278</v>
      </c>
      <c r="AI2712" s="45" t="s">
        <v>16309</v>
      </c>
      <c r="AJ2712" s="44" t="s">
        <v>397</v>
      </c>
      <c r="AK2712" s="41">
        <v>1783.0</v>
      </c>
      <c r="AL2712" s="40" t="s">
        <v>7372</v>
      </c>
      <c r="AM2712" s="40" t="s">
        <v>7285</v>
      </c>
      <c r="AN2712" s="40" t="s">
        <v>5643</v>
      </c>
      <c r="AO2712" s="44"/>
    </row>
    <row r="2713">
      <c r="A2713" s="41">
        <v>100.0</v>
      </c>
      <c r="B2713" s="42">
        <v>1.67E9</v>
      </c>
      <c r="C2713" s="42">
        <v>3356.0</v>
      </c>
      <c r="D2713" s="40" t="s">
        <v>1243</v>
      </c>
      <c r="E2713" s="41">
        <v>140.0</v>
      </c>
      <c r="F2713" s="41">
        <v>35.0</v>
      </c>
      <c r="G2713" s="41">
        <v>70.0</v>
      </c>
      <c r="H2713" s="41">
        <v>-3.07733</v>
      </c>
      <c r="I2713" s="41">
        <v>10000.0</v>
      </c>
      <c r="J2713" s="41">
        <v>5000.0</v>
      </c>
      <c r="K2713" s="41">
        <v>1200.0</v>
      </c>
      <c r="L2713" s="41">
        <v>600.0</v>
      </c>
      <c r="M2713" s="41">
        <v>50.0</v>
      </c>
      <c r="N2713" s="40" t="s">
        <v>207</v>
      </c>
      <c r="O2713" s="40" t="s">
        <v>1371</v>
      </c>
      <c r="P2713" s="40" t="s">
        <v>209</v>
      </c>
      <c r="Q2713" s="40" t="s">
        <v>8686</v>
      </c>
      <c r="R2713" s="40" t="b">
        <v>0</v>
      </c>
      <c r="S2713" s="40" t="s">
        <v>12879</v>
      </c>
      <c r="T2713" s="40" t="s">
        <v>212</v>
      </c>
      <c r="U2713" s="41">
        <v>0.1</v>
      </c>
      <c r="V2713" s="41">
        <v>0.9</v>
      </c>
      <c r="W2713" s="41">
        <v>0.1</v>
      </c>
      <c r="X2713" s="41">
        <v>0.5</v>
      </c>
      <c r="Y2713" s="40" t="b">
        <v>0</v>
      </c>
      <c r="Z2713" s="40" t="b">
        <v>1</v>
      </c>
      <c r="AA2713" s="40" t="b">
        <v>0</v>
      </c>
      <c r="AB2713" s="40" t="b">
        <v>0</v>
      </c>
      <c r="AC2713" s="41" t="s">
        <v>16310</v>
      </c>
      <c r="AD2713" s="41" t="s">
        <v>9128</v>
      </c>
      <c r="AE2713" s="41">
        <v>658.9885</v>
      </c>
      <c r="AF2713" s="41">
        <v>-4.94656</v>
      </c>
      <c r="AG2713" s="42">
        <v>8.35E41</v>
      </c>
      <c r="AH2713" s="51">
        <v>0.60742</v>
      </c>
      <c r="AI2713" s="45" t="s">
        <v>16311</v>
      </c>
      <c r="AJ2713" s="44" t="s">
        <v>397</v>
      </c>
      <c r="AK2713" s="41">
        <v>1901.0</v>
      </c>
      <c r="AL2713" s="40" t="s">
        <v>7372</v>
      </c>
      <c r="AM2713" s="40" t="s">
        <v>7285</v>
      </c>
      <c r="AN2713" s="40" t="s">
        <v>5643</v>
      </c>
      <c r="AO2713" s="44"/>
    </row>
    <row r="2714">
      <c r="A2714" s="41">
        <v>142.0</v>
      </c>
      <c r="B2714" s="42">
        <v>1.67E9</v>
      </c>
      <c r="C2714" s="41">
        <v>3356.0</v>
      </c>
      <c r="D2714" s="40" t="s">
        <v>1243</v>
      </c>
      <c r="E2714" s="41">
        <v>140.0</v>
      </c>
      <c r="F2714" s="41">
        <v>35.0</v>
      </c>
      <c r="G2714" s="41">
        <v>70.0</v>
      </c>
      <c r="H2714" s="41">
        <v>-3.07733</v>
      </c>
      <c r="I2714" s="41">
        <v>10000.0</v>
      </c>
      <c r="J2714" s="41">
        <v>5000.0</v>
      </c>
      <c r="K2714" s="41">
        <v>1200.0</v>
      </c>
      <c r="L2714" s="41">
        <v>600.0</v>
      </c>
      <c r="M2714" s="41">
        <v>50.0</v>
      </c>
      <c r="N2714" s="40" t="s">
        <v>207</v>
      </c>
      <c r="O2714" s="40" t="s">
        <v>208</v>
      </c>
      <c r="P2714" s="40" t="s">
        <v>7305</v>
      </c>
      <c r="Q2714" s="40" t="s">
        <v>8686</v>
      </c>
      <c r="R2714" s="40" t="b">
        <v>0</v>
      </c>
      <c r="S2714" s="40" t="s">
        <v>12879</v>
      </c>
      <c r="T2714" s="40" t="s">
        <v>212</v>
      </c>
      <c r="U2714" s="41">
        <v>0.1</v>
      </c>
      <c r="V2714" s="41">
        <v>0.9</v>
      </c>
      <c r="W2714" s="41">
        <v>0.3</v>
      </c>
      <c r="X2714" s="41">
        <v>0.5</v>
      </c>
      <c r="Y2714" s="40" t="b">
        <v>0</v>
      </c>
      <c r="Z2714" s="40" t="b">
        <v>1</v>
      </c>
      <c r="AA2714" s="40" t="b">
        <v>0</v>
      </c>
      <c r="AB2714" s="40" t="b">
        <v>0</v>
      </c>
      <c r="AC2714" s="41" t="s">
        <v>16312</v>
      </c>
      <c r="AD2714" s="41" t="s">
        <v>14994</v>
      </c>
      <c r="AE2714" s="41">
        <v>820.1737</v>
      </c>
      <c r="AF2714" s="41">
        <v>-4.94875</v>
      </c>
      <c r="AG2714" s="42">
        <v>5.66E40</v>
      </c>
      <c r="AH2714" s="51">
        <v>0.608134</v>
      </c>
      <c r="AI2714" s="40" t="s">
        <v>16313</v>
      </c>
      <c r="AJ2714" s="40" t="s">
        <v>16314</v>
      </c>
      <c r="AK2714" s="41">
        <v>2301.0</v>
      </c>
      <c r="AL2714" s="40" t="s">
        <v>7372</v>
      </c>
      <c r="AM2714" s="40" t="s">
        <v>7285</v>
      </c>
      <c r="AN2714" s="40" t="s">
        <v>5643</v>
      </c>
      <c r="AO2714" s="44"/>
    </row>
    <row r="2715">
      <c r="A2715" s="41">
        <v>224.0</v>
      </c>
      <c r="B2715" s="42">
        <v>1.67E9</v>
      </c>
      <c r="C2715" s="41">
        <v>3356.0</v>
      </c>
      <c r="D2715" s="40" t="s">
        <v>1243</v>
      </c>
      <c r="E2715" s="41">
        <v>140.0</v>
      </c>
      <c r="F2715" s="41">
        <v>35.0</v>
      </c>
      <c r="G2715" s="41">
        <v>70.0</v>
      </c>
      <c r="H2715" s="41">
        <v>-3.07733</v>
      </c>
      <c r="I2715" s="41">
        <v>10000.0</v>
      </c>
      <c r="J2715" s="41">
        <v>5000.0</v>
      </c>
      <c r="K2715" s="41">
        <v>1200.0</v>
      </c>
      <c r="L2715" s="41">
        <v>600.0</v>
      </c>
      <c r="M2715" s="41">
        <v>100.0</v>
      </c>
      <c r="N2715" s="40" t="s">
        <v>207</v>
      </c>
      <c r="O2715" s="40" t="s">
        <v>208</v>
      </c>
      <c r="P2715" s="40" t="s">
        <v>7305</v>
      </c>
      <c r="Q2715" s="40" t="s">
        <v>8686</v>
      </c>
      <c r="R2715" s="40" t="b">
        <v>0</v>
      </c>
      <c r="S2715" s="40" t="s">
        <v>211</v>
      </c>
      <c r="T2715" s="40" t="s">
        <v>212</v>
      </c>
      <c r="U2715" s="41">
        <v>0.1</v>
      </c>
      <c r="V2715" s="41">
        <v>0.9</v>
      </c>
      <c r="W2715" s="41">
        <v>0.3</v>
      </c>
      <c r="X2715" s="41">
        <v>0.6</v>
      </c>
      <c r="Y2715" s="40" t="b">
        <v>0</v>
      </c>
      <c r="Z2715" s="40" t="b">
        <v>1</v>
      </c>
      <c r="AA2715" s="40" t="b">
        <v>0</v>
      </c>
      <c r="AB2715" s="40" t="b">
        <v>0</v>
      </c>
      <c r="AC2715" s="41" t="s">
        <v>16315</v>
      </c>
      <c r="AD2715" s="41" t="s">
        <v>16316</v>
      </c>
      <c r="AE2715" s="41">
        <v>863.124</v>
      </c>
      <c r="AF2715" s="41">
        <v>-4.95433</v>
      </c>
      <c r="AG2715" s="42">
        <v>9.38E41</v>
      </c>
      <c r="AH2715" s="51">
        <v>0.609946</v>
      </c>
      <c r="AI2715" s="40" t="s">
        <v>16317</v>
      </c>
      <c r="AJ2715" s="40" t="s">
        <v>16318</v>
      </c>
      <c r="AK2715" s="41">
        <v>2652.0</v>
      </c>
      <c r="AL2715" s="40" t="s">
        <v>7372</v>
      </c>
      <c r="AM2715" s="40" t="s">
        <v>7285</v>
      </c>
      <c r="AN2715" s="40" t="s">
        <v>5627</v>
      </c>
      <c r="AO2715" s="44"/>
    </row>
    <row r="2716">
      <c r="A2716" s="41">
        <v>235.0</v>
      </c>
      <c r="B2716" s="42">
        <v>1.67E9</v>
      </c>
      <c r="C2716" s="42">
        <v>3356.0</v>
      </c>
      <c r="D2716" s="40" t="s">
        <v>1243</v>
      </c>
      <c r="E2716" s="41">
        <v>140.0</v>
      </c>
      <c r="F2716" s="41">
        <v>35.0</v>
      </c>
      <c r="G2716" s="41">
        <v>70.0</v>
      </c>
      <c r="H2716" s="41">
        <v>-3.07733</v>
      </c>
      <c r="I2716" s="41">
        <v>10000.0</v>
      </c>
      <c r="J2716" s="41">
        <v>5000.0</v>
      </c>
      <c r="K2716" s="41">
        <v>1200.0</v>
      </c>
      <c r="L2716" s="41">
        <v>600.0</v>
      </c>
      <c r="M2716" s="41">
        <v>100.0</v>
      </c>
      <c r="N2716" s="40" t="s">
        <v>207</v>
      </c>
      <c r="O2716" s="40" t="s">
        <v>1371</v>
      </c>
      <c r="P2716" s="40" t="s">
        <v>1372</v>
      </c>
      <c r="Q2716" s="40" t="s">
        <v>8686</v>
      </c>
      <c r="R2716" s="40" t="b">
        <v>0</v>
      </c>
      <c r="S2716" s="40" t="s">
        <v>211</v>
      </c>
      <c r="T2716" s="40" t="s">
        <v>212</v>
      </c>
      <c r="U2716" s="41">
        <v>0.1</v>
      </c>
      <c r="V2716" s="41">
        <v>0.9</v>
      </c>
      <c r="W2716" s="41">
        <v>0.1</v>
      </c>
      <c r="X2716" s="41">
        <v>0.5</v>
      </c>
      <c r="Y2716" s="40" t="b">
        <v>0</v>
      </c>
      <c r="Z2716" s="40" t="b">
        <v>1</v>
      </c>
      <c r="AA2716" s="40" t="b">
        <v>0</v>
      </c>
      <c r="AB2716" s="40" t="b">
        <v>0</v>
      </c>
      <c r="AC2716" s="41" t="s">
        <v>16319</v>
      </c>
      <c r="AD2716" s="41" t="s">
        <v>16320</v>
      </c>
      <c r="AE2716" s="41">
        <v>701.1171</v>
      </c>
      <c r="AF2716" s="41">
        <v>-4.95462</v>
      </c>
      <c r="AG2716" s="42">
        <v>1.05E42</v>
      </c>
      <c r="AH2716" s="51">
        <v>0.61004</v>
      </c>
      <c r="AI2716" s="45" t="s">
        <v>16321</v>
      </c>
      <c r="AJ2716" s="40" t="s">
        <v>16322</v>
      </c>
      <c r="AK2716" s="41">
        <v>1013.0</v>
      </c>
      <c r="AL2716" s="40" t="s">
        <v>7372</v>
      </c>
      <c r="AM2716" s="40" t="s">
        <v>7285</v>
      </c>
      <c r="AN2716" s="40" t="s">
        <v>5643</v>
      </c>
      <c r="AO2716" s="44"/>
    </row>
    <row r="2717">
      <c r="A2717" s="41">
        <v>133.0</v>
      </c>
      <c r="B2717" s="42">
        <v>1.67E9</v>
      </c>
      <c r="C2717" s="41">
        <v>3356.0</v>
      </c>
      <c r="D2717" s="40" t="s">
        <v>1243</v>
      </c>
      <c r="E2717" s="41">
        <v>140.0</v>
      </c>
      <c r="F2717" s="41">
        <v>35.0</v>
      </c>
      <c r="G2717" s="41">
        <v>70.0</v>
      </c>
      <c r="H2717" s="41">
        <v>-3.07733</v>
      </c>
      <c r="I2717" s="41">
        <v>10000.0</v>
      </c>
      <c r="J2717" s="41">
        <v>5000.0</v>
      </c>
      <c r="K2717" s="41">
        <v>1200.0</v>
      </c>
      <c r="L2717" s="41">
        <v>600.0</v>
      </c>
      <c r="M2717" s="41">
        <v>50.0</v>
      </c>
      <c r="N2717" s="40" t="s">
        <v>207</v>
      </c>
      <c r="O2717" s="40" t="s">
        <v>208</v>
      </c>
      <c r="P2717" s="40" t="s">
        <v>7305</v>
      </c>
      <c r="Q2717" s="40" t="s">
        <v>8686</v>
      </c>
      <c r="R2717" s="40" t="b">
        <v>0</v>
      </c>
      <c r="S2717" s="40" t="s">
        <v>211</v>
      </c>
      <c r="T2717" s="40" t="s">
        <v>212</v>
      </c>
      <c r="U2717" s="41">
        <v>0.1</v>
      </c>
      <c r="V2717" s="41">
        <v>0.9</v>
      </c>
      <c r="W2717" s="41">
        <v>0.3</v>
      </c>
      <c r="X2717" s="41">
        <v>0.5</v>
      </c>
      <c r="Y2717" s="40" t="b">
        <v>0</v>
      </c>
      <c r="Z2717" s="40" t="b">
        <v>1</v>
      </c>
      <c r="AA2717" s="40" t="b">
        <v>0</v>
      </c>
      <c r="AB2717" s="40" t="b">
        <v>0</v>
      </c>
      <c r="AC2717" s="41" t="s">
        <v>16323</v>
      </c>
      <c r="AD2717" s="41" t="s">
        <v>16324</v>
      </c>
      <c r="AE2717" s="41">
        <v>928.1824</v>
      </c>
      <c r="AF2717" s="41">
        <v>-4.95752</v>
      </c>
      <c r="AG2717" s="42">
        <v>9.93E41</v>
      </c>
      <c r="AH2717" s="51">
        <v>0.610983</v>
      </c>
      <c r="AI2717" s="40" t="s">
        <v>16325</v>
      </c>
      <c r="AJ2717" s="40" t="s">
        <v>16326</v>
      </c>
      <c r="AK2717" s="41">
        <v>2619.0</v>
      </c>
      <c r="AL2717" s="40" t="s">
        <v>7372</v>
      </c>
      <c r="AM2717" s="40" t="s">
        <v>7285</v>
      </c>
      <c r="AN2717" s="40" t="s">
        <v>5643</v>
      </c>
      <c r="AO2717" s="40"/>
    </row>
    <row r="2718">
      <c r="A2718" s="41">
        <v>239.0</v>
      </c>
      <c r="B2718" s="42">
        <v>1.67E9</v>
      </c>
      <c r="C2718" s="42">
        <v>3356.0</v>
      </c>
      <c r="D2718" s="40" t="s">
        <v>1243</v>
      </c>
      <c r="E2718" s="41">
        <v>140.0</v>
      </c>
      <c r="F2718" s="41">
        <v>35.0</v>
      </c>
      <c r="G2718" s="41">
        <v>70.0</v>
      </c>
      <c r="H2718" s="41">
        <v>-3.07733</v>
      </c>
      <c r="I2718" s="41">
        <v>10000.0</v>
      </c>
      <c r="J2718" s="41">
        <v>5000.0</v>
      </c>
      <c r="K2718" s="41">
        <v>1200.0</v>
      </c>
      <c r="L2718" s="41">
        <v>600.0</v>
      </c>
      <c r="M2718" s="41">
        <v>100.0</v>
      </c>
      <c r="N2718" s="40" t="s">
        <v>207</v>
      </c>
      <c r="O2718" s="40" t="s">
        <v>1371</v>
      </c>
      <c r="P2718" s="40" t="s">
        <v>1372</v>
      </c>
      <c r="Q2718" s="40" t="s">
        <v>8686</v>
      </c>
      <c r="R2718" s="40" t="b">
        <v>0</v>
      </c>
      <c r="S2718" s="40" t="s">
        <v>211</v>
      </c>
      <c r="T2718" s="40" t="s">
        <v>212</v>
      </c>
      <c r="U2718" s="41">
        <v>0.1</v>
      </c>
      <c r="V2718" s="41">
        <v>0.9</v>
      </c>
      <c r="W2718" s="41">
        <v>0.2</v>
      </c>
      <c r="X2718" s="41">
        <v>0.6</v>
      </c>
      <c r="Y2718" s="40" t="b">
        <v>0</v>
      </c>
      <c r="Z2718" s="40" t="b">
        <v>1</v>
      </c>
      <c r="AA2718" s="40" t="b">
        <v>0</v>
      </c>
      <c r="AB2718" s="40" t="b">
        <v>0</v>
      </c>
      <c r="AC2718" s="41" t="s">
        <v>1232</v>
      </c>
      <c r="AD2718" s="41" t="s">
        <v>16327</v>
      </c>
      <c r="AE2718" s="41">
        <v>719.4184</v>
      </c>
      <c r="AF2718" s="41">
        <v>-4.95932</v>
      </c>
      <c r="AG2718" s="42">
        <v>1.39E42</v>
      </c>
      <c r="AH2718" s="51">
        <v>0.611567</v>
      </c>
      <c r="AI2718" s="45" t="s">
        <v>16328</v>
      </c>
      <c r="AJ2718" s="40" t="s">
        <v>16329</v>
      </c>
      <c r="AK2718" s="41">
        <v>868.0</v>
      </c>
      <c r="AL2718" s="40" t="s">
        <v>7372</v>
      </c>
      <c r="AM2718" s="40" t="s">
        <v>7285</v>
      </c>
      <c r="AN2718" s="40" t="s">
        <v>5643</v>
      </c>
      <c r="AO2718" s="44"/>
    </row>
    <row r="2719">
      <c r="A2719" s="41">
        <v>207.0</v>
      </c>
      <c r="B2719" s="42">
        <v>1.67E9</v>
      </c>
      <c r="C2719" s="42">
        <v>3356.0</v>
      </c>
      <c r="D2719" s="40" t="s">
        <v>1243</v>
      </c>
      <c r="E2719" s="41">
        <v>140.0</v>
      </c>
      <c r="F2719" s="41">
        <v>35.0</v>
      </c>
      <c r="G2719" s="41">
        <v>70.0</v>
      </c>
      <c r="H2719" s="41">
        <v>-3.07733</v>
      </c>
      <c r="I2719" s="41">
        <v>10000.0</v>
      </c>
      <c r="J2719" s="41">
        <v>5000.0</v>
      </c>
      <c r="K2719" s="41">
        <v>1200.0</v>
      </c>
      <c r="L2719" s="41">
        <v>600.0</v>
      </c>
      <c r="M2719" s="41">
        <v>100.0</v>
      </c>
      <c r="N2719" s="40" t="s">
        <v>207</v>
      </c>
      <c r="O2719" s="40" t="s">
        <v>1371</v>
      </c>
      <c r="P2719" s="40" t="s">
        <v>7310</v>
      </c>
      <c r="Q2719" s="40" t="s">
        <v>8686</v>
      </c>
      <c r="R2719" s="40" t="b">
        <v>0</v>
      </c>
      <c r="S2719" s="40" t="s">
        <v>12879</v>
      </c>
      <c r="T2719" s="40" t="s">
        <v>212</v>
      </c>
      <c r="U2719" s="41">
        <v>0.1</v>
      </c>
      <c r="V2719" s="41">
        <v>0.9</v>
      </c>
      <c r="W2719" s="41">
        <v>0.1</v>
      </c>
      <c r="X2719" s="41">
        <v>0.4</v>
      </c>
      <c r="Y2719" s="40" t="b">
        <v>0</v>
      </c>
      <c r="Z2719" s="40" t="b">
        <v>1</v>
      </c>
      <c r="AA2719" s="40" t="b">
        <v>0</v>
      </c>
      <c r="AB2719" s="40" t="b">
        <v>0</v>
      </c>
      <c r="AC2719" s="41" t="s">
        <v>16330</v>
      </c>
      <c r="AD2719" s="41" t="s">
        <v>16331</v>
      </c>
      <c r="AE2719" s="41">
        <v>637.5938</v>
      </c>
      <c r="AF2719" s="41">
        <v>-4.96288</v>
      </c>
      <c r="AG2719" s="42">
        <v>1.09E42</v>
      </c>
      <c r="AH2719" s="51">
        <v>0.612725</v>
      </c>
      <c r="AI2719" s="45" t="s">
        <v>16332</v>
      </c>
      <c r="AJ2719" s="40" t="s">
        <v>16333</v>
      </c>
      <c r="AK2719" s="41">
        <v>801.0</v>
      </c>
      <c r="AL2719" s="40" t="s">
        <v>7372</v>
      </c>
      <c r="AM2719" s="40" t="s">
        <v>7285</v>
      </c>
      <c r="AN2719" s="40" t="s">
        <v>5643</v>
      </c>
      <c r="AO2719" s="44"/>
    </row>
    <row r="2720">
      <c r="A2720" s="41">
        <v>214.0</v>
      </c>
      <c r="B2720" s="42">
        <v>1.67E9</v>
      </c>
      <c r="C2720" s="42">
        <v>3356.0</v>
      </c>
      <c r="D2720" s="40" t="s">
        <v>1243</v>
      </c>
      <c r="E2720" s="41">
        <v>140.0</v>
      </c>
      <c r="F2720" s="41">
        <v>35.0</v>
      </c>
      <c r="G2720" s="41">
        <v>70.0</v>
      </c>
      <c r="H2720" s="41">
        <v>-3.07733</v>
      </c>
      <c r="I2720" s="41">
        <v>10000.0</v>
      </c>
      <c r="J2720" s="41">
        <v>5000.0</v>
      </c>
      <c r="K2720" s="41">
        <v>1200.0</v>
      </c>
      <c r="L2720" s="41">
        <v>600.0</v>
      </c>
      <c r="M2720" s="41">
        <v>100.0</v>
      </c>
      <c r="N2720" s="40" t="s">
        <v>207</v>
      </c>
      <c r="O2720" s="40" t="s">
        <v>1371</v>
      </c>
      <c r="P2720" s="40" t="s">
        <v>7310</v>
      </c>
      <c r="Q2720" s="40" t="s">
        <v>8686</v>
      </c>
      <c r="R2720" s="40" t="b">
        <v>0</v>
      </c>
      <c r="S2720" s="40" t="s">
        <v>12879</v>
      </c>
      <c r="T2720" s="40" t="s">
        <v>212</v>
      </c>
      <c r="U2720" s="41">
        <v>0.1</v>
      </c>
      <c r="V2720" s="41">
        <v>0.9</v>
      </c>
      <c r="W2720" s="41">
        <v>0.3</v>
      </c>
      <c r="X2720" s="41">
        <v>0.5</v>
      </c>
      <c r="Y2720" s="40" t="b">
        <v>0</v>
      </c>
      <c r="Z2720" s="40" t="b">
        <v>1</v>
      </c>
      <c r="AA2720" s="40" t="b">
        <v>0</v>
      </c>
      <c r="AB2720" s="40" t="b">
        <v>0</v>
      </c>
      <c r="AC2720" s="41" t="s">
        <v>16334</v>
      </c>
      <c r="AD2720" s="41" t="s">
        <v>16335</v>
      </c>
      <c r="AE2720" s="41">
        <v>667.2312</v>
      </c>
      <c r="AF2720" s="41">
        <v>-4.96468</v>
      </c>
      <c r="AG2720" s="42">
        <v>4.33E41</v>
      </c>
      <c r="AH2720" s="51">
        <v>0.613309</v>
      </c>
      <c r="AI2720" s="45" t="s">
        <v>16336</v>
      </c>
      <c r="AJ2720" s="40" t="s">
        <v>16337</v>
      </c>
      <c r="AK2720" s="41">
        <v>741.0</v>
      </c>
      <c r="AL2720" s="40" t="s">
        <v>7372</v>
      </c>
      <c r="AM2720" s="40" t="s">
        <v>7285</v>
      </c>
      <c r="AN2720" s="40" t="s">
        <v>5643</v>
      </c>
      <c r="AO2720" s="44"/>
    </row>
    <row r="2721">
      <c r="A2721" s="41">
        <v>109.0</v>
      </c>
      <c r="B2721" s="42">
        <v>1.67E9</v>
      </c>
      <c r="C2721" s="42">
        <v>3356.0</v>
      </c>
      <c r="D2721" s="40" t="s">
        <v>1243</v>
      </c>
      <c r="E2721" s="41">
        <v>140.0</v>
      </c>
      <c r="F2721" s="41">
        <v>35.0</v>
      </c>
      <c r="G2721" s="41">
        <v>70.0</v>
      </c>
      <c r="H2721" s="41">
        <v>-3.07733</v>
      </c>
      <c r="I2721" s="41">
        <v>10000.0</v>
      </c>
      <c r="J2721" s="41">
        <v>5000.0</v>
      </c>
      <c r="K2721" s="41">
        <v>1200.0</v>
      </c>
      <c r="L2721" s="41">
        <v>600.0</v>
      </c>
      <c r="M2721" s="41">
        <v>50.0</v>
      </c>
      <c r="N2721" s="40" t="s">
        <v>207</v>
      </c>
      <c r="O2721" s="40" t="s">
        <v>1371</v>
      </c>
      <c r="P2721" s="40" t="s">
        <v>7310</v>
      </c>
      <c r="Q2721" s="40" t="s">
        <v>8686</v>
      </c>
      <c r="R2721" s="40" t="b">
        <v>0</v>
      </c>
      <c r="S2721" s="40" t="s">
        <v>211</v>
      </c>
      <c r="T2721" s="40" t="s">
        <v>212</v>
      </c>
      <c r="U2721" s="41">
        <v>0.1</v>
      </c>
      <c r="V2721" s="41">
        <v>0.9</v>
      </c>
      <c r="W2721" s="41">
        <v>0.1</v>
      </c>
      <c r="X2721" s="41">
        <v>0.5</v>
      </c>
      <c r="Y2721" s="40" t="b">
        <v>0</v>
      </c>
      <c r="Z2721" s="40" t="b">
        <v>1</v>
      </c>
      <c r="AA2721" s="40" t="b">
        <v>0</v>
      </c>
      <c r="AB2721" s="40" t="b">
        <v>0</v>
      </c>
      <c r="AC2721" s="41" t="s">
        <v>16338</v>
      </c>
      <c r="AD2721" s="41" t="s">
        <v>16339</v>
      </c>
      <c r="AE2721" s="41">
        <v>844.1051</v>
      </c>
      <c r="AF2721" s="41">
        <v>-4.96473</v>
      </c>
      <c r="AG2721" s="42">
        <v>6.72E41</v>
      </c>
      <c r="AH2721" s="51">
        <v>0.613324</v>
      </c>
      <c r="AI2721" s="45" t="s">
        <v>16340</v>
      </c>
      <c r="AJ2721" s="44" t="s">
        <v>397</v>
      </c>
      <c r="AK2721" s="41">
        <v>1720.0</v>
      </c>
      <c r="AL2721" s="40" t="s">
        <v>7372</v>
      </c>
      <c r="AM2721" s="40" t="s">
        <v>7285</v>
      </c>
      <c r="AN2721" s="40" t="s">
        <v>5643</v>
      </c>
      <c r="AO2721" s="44"/>
    </row>
    <row r="2722">
      <c r="A2722" s="41">
        <v>7.0</v>
      </c>
      <c r="B2722" s="42">
        <v>1.67E9</v>
      </c>
      <c r="C2722" s="42">
        <v>3356.0</v>
      </c>
      <c r="D2722" s="40" t="s">
        <v>1243</v>
      </c>
      <c r="E2722" s="41">
        <v>140.0</v>
      </c>
      <c r="F2722" s="41">
        <v>35.0</v>
      </c>
      <c r="G2722" s="41">
        <v>70.0</v>
      </c>
      <c r="H2722" s="41">
        <v>-3.07733</v>
      </c>
      <c r="I2722" s="41">
        <v>10000.0</v>
      </c>
      <c r="J2722" s="41">
        <v>5000.0</v>
      </c>
      <c r="K2722" s="41">
        <v>1200.0</v>
      </c>
      <c r="L2722" s="41">
        <v>600.0</v>
      </c>
      <c r="M2722" s="41">
        <v>30.0</v>
      </c>
      <c r="N2722" s="40" t="s">
        <v>207</v>
      </c>
      <c r="O2722" s="40" t="s">
        <v>208</v>
      </c>
      <c r="P2722" s="40" t="s">
        <v>209</v>
      </c>
      <c r="Q2722" s="40" t="s">
        <v>8686</v>
      </c>
      <c r="R2722" s="40" t="b">
        <v>0</v>
      </c>
      <c r="S2722" s="40" t="s">
        <v>211</v>
      </c>
      <c r="T2722" s="40" t="s">
        <v>212</v>
      </c>
      <c r="U2722" s="41">
        <v>0.1</v>
      </c>
      <c r="V2722" s="41">
        <v>0.9</v>
      </c>
      <c r="W2722" s="41">
        <v>0.3</v>
      </c>
      <c r="X2722" s="41">
        <v>0.5</v>
      </c>
      <c r="Y2722" s="40" t="b">
        <v>0</v>
      </c>
      <c r="Z2722" s="40" t="b">
        <v>1</v>
      </c>
      <c r="AA2722" s="40" t="b">
        <v>0</v>
      </c>
      <c r="AB2722" s="40" t="b">
        <v>0</v>
      </c>
      <c r="AC2722" s="41" t="s">
        <v>16341</v>
      </c>
      <c r="AD2722" s="41" t="s">
        <v>16342</v>
      </c>
      <c r="AE2722" s="41">
        <v>1202.366</v>
      </c>
      <c r="AF2722" s="41">
        <v>-4.96744</v>
      </c>
      <c r="AG2722" s="42">
        <v>8.76E41</v>
      </c>
      <c r="AH2722" s="51">
        <v>0.614207</v>
      </c>
      <c r="AI2722" s="45" t="s">
        <v>16343</v>
      </c>
      <c r="AJ2722" s="40" t="s">
        <v>16344</v>
      </c>
      <c r="AK2722" s="41">
        <v>5576.0</v>
      </c>
      <c r="AL2722" s="40" t="s">
        <v>2224</v>
      </c>
      <c r="AM2722" s="40" t="s">
        <v>7285</v>
      </c>
      <c r="AN2722" s="40" t="s">
        <v>5643</v>
      </c>
      <c r="AO2722" s="44"/>
    </row>
    <row r="2723">
      <c r="A2723" s="41">
        <v>130.0</v>
      </c>
      <c r="B2723" s="42">
        <v>1.67E9</v>
      </c>
      <c r="C2723" s="42">
        <v>3356.0</v>
      </c>
      <c r="D2723" s="40" t="s">
        <v>1243</v>
      </c>
      <c r="E2723" s="41">
        <v>140.0</v>
      </c>
      <c r="F2723" s="41">
        <v>35.0</v>
      </c>
      <c r="G2723" s="41">
        <v>70.0</v>
      </c>
      <c r="H2723" s="41">
        <v>-3.07733</v>
      </c>
      <c r="I2723" s="41">
        <v>10000.0</v>
      </c>
      <c r="J2723" s="41">
        <v>5000.0</v>
      </c>
      <c r="K2723" s="41">
        <v>1200.0</v>
      </c>
      <c r="L2723" s="41">
        <v>600.0</v>
      </c>
      <c r="M2723" s="41">
        <v>50.0</v>
      </c>
      <c r="N2723" s="40" t="s">
        <v>207</v>
      </c>
      <c r="O2723" s="40" t="s">
        <v>1371</v>
      </c>
      <c r="P2723" s="40" t="s">
        <v>7305</v>
      </c>
      <c r="Q2723" s="40" t="s">
        <v>8686</v>
      </c>
      <c r="R2723" s="40" t="b">
        <v>0</v>
      </c>
      <c r="S2723" s="40" t="s">
        <v>211</v>
      </c>
      <c r="T2723" s="40" t="s">
        <v>212</v>
      </c>
      <c r="U2723" s="41">
        <v>0.1</v>
      </c>
      <c r="V2723" s="41">
        <v>0.9</v>
      </c>
      <c r="W2723" s="41">
        <v>0.2</v>
      </c>
      <c r="X2723" s="41">
        <v>0.5</v>
      </c>
      <c r="Y2723" s="40" t="b">
        <v>0</v>
      </c>
      <c r="Z2723" s="40" t="b">
        <v>1</v>
      </c>
      <c r="AA2723" s="40" t="b">
        <v>0</v>
      </c>
      <c r="AB2723" s="40" t="b">
        <v>0</v>
      </c>
      <c r="AC2723" s="41" t="s">
        <v>16345</v>
      </c>
      <c r="AD2723" s="41" t="s">
        <v>16346</v>
      </c>
      <c r="AE2723" s="41">
        <v>874.6905</v>
      </c>
      <c r="AF2723" s="41">
        <v>-4.96791</v>
      </c>
      <c r="AG2723" s="42">
        <v>1.39E42</v>
      </c>
      <c r="AH2723" s="51">
        <v>0.614359</v>
      </c>
      <c r="AI2723" s="45" t="s">
        <v>16347</v>
      </c>
      <c r="AJ2723" s="40" t="s">
        <v>16348</v>
      </c>
      <c r="AK2723" s="41">
        <v>2486.0</v>
      </c>
      <c r="AL2723" s="40" t="s">
        <v>7372</v>
      </c>
      <c r="AM2723" s="40" t="s">
        <v>7285</v>
      </c>
      <c r="AN2723" s="40" t="s">
        <v>5643</v>
      </c>
      <c r="AO2723" s="44"/>
    </row>
    <row r="2724">
      <c r="A2724" s="41">
        <v>92.0</v>
      </c>
      <c r="B2724" s="42">
        <v>1.67E9</v>
      </c>
      <c r="C2724" s="41">
        <v>3356.0</v>
      </c>
      <c r="D2724" s="40" t="s">
        <v>1243</v>
      </c>
      <c r="E2724" s="41">
        <v>140.0</v>
      </c>
      <c r="F2724" s="41">
        <v>35.0</v>
      </c>
      <c r="G2724" s="41">
        <v>70.0</v>
      </c>
      <c r="H2724" s="41">
        <v>-3.07733</v>
      </c>
      <c r="I2724" s="41">
        <v>10000.0</v>
      </c>
      <c r="J2724" s="41">
        <v>5000.0</v>
      </c>
      <c r="K2724" s="41">
        <v>1200.0</v>
      </c>
      <c r="L2724" s="41">
        <v>600.0</v>
      </c>
      <c r="M2724" s="41">
        <v>50.0</v>
      </c>
      <c r="N2724" s="40" t="s">
        <v>207</v>
      </c>
      <c r="O2724" s="40" t="s">
        <v>208</v>
      </c>
      <c r="P2724" s="40" t="s">
        <v>209</v>
      </c>
      <c r="Q2724" s="40" t="s">
        <v>8686</v>
      </c>
      <c r="R2724" s="40" t="b">
        <v>0</v>
      </c>
      <c r="S2724" s="40" t="s">
        <v>211</v>
      </c>
      <c r="T2724" s="40" t="s">
        <v>212</v>
      </c>
      <c r="U2724" s="41">
        <v>0.1</v>
      </c>
      <c r="V2724" s="41">
        <v>0.9</v>
      </c>
      <c r="W2724" s="41">
        <v>0.1</v>
      </c>
      <c r="X2724" s="41">
        <v>0.6</v>
      </c>
      <c r="Y2724" s="40" t="b">
        <v>0</v>
      </c>
      <c r="Z2724" s="40" t="b">
        <v>1</v>
      </c>
      <c r="AA2724" s="40" t="b">
        <v>0</v>
      </c>
      <c r="AB2724" s="40" t="b">
        <v>0</v>
      </c>
      <c r="AC2724" s="41" t="s">
        <v>16349</v>
      </c>
      <c r="AD2724" s="41" t="s">
        <v>16350</v>
      </c>
      <c r="AE2724" s="41">
        <v>674.1203</v>
      </c>
      <c r="AF2724" s="41">
        <v>-4.96819</v>
      </c>
      <c r="AG2724" s="42">
        <v>1.39E42</v>
      </c>
      <c r="AH2724" s="51">
        <v>0.614451</v>
      </c>
      <c r="AI2724" s="40" t="s">
        <v>16351</v>
      </c>
      <c r="AJ2724" s="44" t="s">
        <v>397</v>
      </c>
      <c r="AK2724" s="41">
        <v>1561.0</v>
      </c>
      <c r="AL2724" s="40" t="s">
        <v>7372</v>
      </c>
      <c r="AM2724" s="40" t="s">
        <v>7285</v>
      </c>
      <c r="AN2724" s="40" t="s">
        <v>5643</v>
      </c>
      <c r="AO2724" s="44"/>
    </row>
    <row r="2725">
      <c r="A2725" s="41">
        <v>40.0</v>
      </c>
      <c r="B2725" s="42">
        <v>1.67E9</v>
      </c>
      <c r="C2725" s="42">
        <v>3356.0</v>
      </c>
      <c r="D2725" s="40" t="s">
        <v>1243</v>
      </c>
      <c r="E2725" s="41">
        <v>140.0</v>
      </c>
      <c r="F2725" s="41">
        <v>35.0</v>
      </c>
      <c r="G2725" s="41">
        <v>70.0</v>
      </c>
      <c r="H2725" s="41">
        <v>-3.07733</v>
      </c>
      <c r="I2725" s="41">
        <v>10000.0</v>
      </c>
      <c r="J2725" s="41">
        <v>5000.0</v>
      </c>
      <c r="K2725" s="41">
        <v>1200.0</v>
      </c>
      <c r="L2725" s="41">
        <v>600.0</v>
      </c>
      <c r="M2725" s="41">
        <v>30.0</v>
      </c>
      <c r="N2725" s="40" t="s">
        <v>207</v>
      </c>
      <c r="O2725" s="40" t="s">
        <v>208</v>
      </c>
      <c r="P2725" s="40" t="s">
        <v>7305</v>
      </c>
      <c r="Q2725" s="40" t="s">
        <v>8686</v>
      </c>
      <c r="R2725" s="40" t="b">
        <v>0</v>
      </c>
      <c r="S2725" s="40" t="s">
        <v>211</v>
      </c>
      <c r="T2725" s="40" t="s">
        <v>212</v>
      </c>
      <c r="U2725" s="41">
        <v>0.1</v>
      </c>
      <c r="V2725" s="41">
        <v>0.9</v>
      </c>
      <c r="W2725" s="41">
        <v>0.2</v>
      </c>
      <c r="X2725" s="41">
        <v>0.5</v>
      </c>
      <c r="Y2725" s="40" t="b">
        <v>0</v>
      </c>
      <c r="Z2725" s="40" t="b">
        <v>1</v>
      </c>
      <c r="AA2725" s="40" t="b">
        <v>0</v>
      </c>
      <c r="AB2725" s="40" t="b">
        <v>0</v>
      </c>
      <c r="AC2725" s="41" t="s">
        <v>16352</v>
      </c>
      <c r="AD2725" s="41" t="s">
        <v>16353</v>
      </c>
      <c r="AE2725" s="41">
        <v>1124.751</v>
      </c>
      <c r="AF2725" s="41">
        <v>-4.97213</v>
      </c>
      <c r="AG2725" s="42">
        <v>6.96E41</v>
      </c>
      <c r="AH2725" s="51">
        <v>0.61573</v>
      </c>
      <c r="AI2725" s="45" t="s">
        <v>16354</v>
      </c>
      <c r="AJ2725" s="45">
        <v>6.95826543133464E251</v>
      </c>
      <c r="AK2725" s="41">
        <v>5194.0</v>
      </c>
      <c r="AL2725" s="40" t="s">
        <v>7372</v>
      </c>
      <c r="AM2725" s="40" t="s">
        <v>7285</v>
      </c>
      <c r="AN2725" s="40" t="s">
        <v>5643</v>
      </c>
      <c r="AO2725" s="40"/>
    </row>
    <row r="2726">
      <c r="A2726" s="41">
        <v>213.0</v>
      </c>
      <c r="B2726" s="42">
        <v>1.67E9</v>
      </c>
      <c r="C2726" s="42">
        <v>3356.0</v>
      </c>
      <c r="D2726" s="40" t="s">
        <v>1243</v>
      </c>
      <c r="E2726" s="41">
        <v>140.0</v>
      </c>
      <c r="F2726" s="41">
        <v>35.0</v>
      </c>
      <c r="G2726" s="41">
        <v>70.0</v>
      </c>
      <c r="H2726" s="41">
        <v>-3.07733</v>
      </c>
      <c r="I2726" s="41">
        <v>10000.0</v>
      </c>
      <c r="J2726" s="41">
        <v>5000.0</v>
      </c>
      <c r="K2726" s="41">
        <v>1200.0</v>
      </c>
      <c r="L2726" s="41">
        <v>600.0</v>
      </c>
      <c r="M2726" s="41">
        <v>100.0</v>
      </c>
      <c r="N2726" s="40" t="s">
        <v>207</v>
      </c>
      <c r="O2726" s="40" t="s">
        <v>1371</v>
      </c>
      <c r="P2726" s="40" t="s">
        <v>7310</v>
      </c>
      <c r="Q2726" s="40" t="s">
        <v>8686</v>
      </c>
      <c r="R2726" s="40" t="b">
        <v>0</v>
      </c>
      <c r="S2726" s="40" t="s">
        <v>12879</v>
      </c>
      <c r="T2726" s="40" t="s">
        <v>212</v>
      </c>
      <c r="U2726" s="41">
        <v>0.1</v>
      </c>
      <c r="V2726" s="41">
        <v>0.9</v>
      </c>
      <c r="W2726" s="41">
        <v>0.3</v>
      </c>
      <c r="X2726" s="41">
        <v>0.4</v>
      </c>
      <c r="Y2726" s="40" t="b">
        <v>0</v>
      </c>
      <c r="Z2726" s="40" t="b">
        <v>1</v>
      </c>
      <c r="AA2726" s="40" t="b">
        <v>0</v>
      </c>
      <c r="AB2726" s="40" t="b">
        <v>0</v>
      </c>
      <c r="AC2726" s="41" t="s">
        <v>16355</v>
      </c>
      <c r="AD2726" s="41" t="s">
        <v>16356</v>
      </c>
      <c r="AE2726" s="41">
        <v>653.6194</v>
      </c>
      <c r="AF2726" s="41">
        <v>-4.97517</v>
      </c>
      <c r="AG2726" s="42">
        <v>1.01E42</v>
      </c>
      <c r="AH2726" s="51">
        <v>0.616718</v>
      </c>
      <c r="AI2726" s="45" t="s">
        <v>16357</v>
      </c>
      <c r="AJ2726" s="40" t="s">
        <v>16358</v>
      </c>
      <c r="AK2726" s="41">
        <v>880.0</v>
      </c>
      <c r="AL2726" s="40" t="s">
        <v>7372</v>
      </c>
      <c r="AM2726" s="40" t="s">
        <v>7285</v>
      </c>
      <c r="AN2726" s="40" t="s">
        <v>5643</v>
      </c>
      <c r="AO2726" s="40"/>
    </row>
    <row r="2727">
      <c r="A2727" s="41">
        <v>220.0</v>
      </c>
      <c r="B2727" s="42">
        <v>1.67E9</v>
      </c>
      <c r="C2727" s="42">
        <v>3356.0</v>
      </c>
      <c r="D2727" s="40" t="s">
        <v>1243</v>
      </c>
      <c r="E2727" s="41">
        <v>140.0</v>
      </c>
      <c r="F2727" s="41">
        <v>35.0</v>
      </c>
      <c r="G2727" s="41">
        <v>70.0</v>
      </c>
      <c r="H2727" s="41">
        <v>-3.07733</v>
      </c>
      <c r="I2727" s="41">
        <v>10000.0</v>
      </c>
      <c r="J2727" s="41">
        <v>5000.0</v>
      </c>
      <c r="K2727" s="41">
        <v>1200.0</v>
      </c>
      <c r="L2727" s="41">
        <v>600.0</v>
      </c>
      <c r="M2727" s="41">
        <v>100.0</v>
      </c>
      <c r="N2727" s="40" t="s">
        <v>207</v>
      </c>
      <c r="O2727" s="40" t="s">
        <v>1371</v>
      </c>
      <c r="P2727" s="40" t="s">
        <v>7305</v>
      </c>
      <c r="Q2727" s="40" t="s">
        <v>8686</v>
      </c>
      <c r="R2727" s="40" t="b">
        <v>0</v>
      </c>
      <c r="S2727" s="40" t="s">
        <v>211</v>
      </c>
      <c r="T2727" s="40" t="s">
        <v>212</v>
      </c>
      <c r="U2727" s="41">
        <v>0.1</v>
      </c>
      <c r="V2727" s="41">
        <v>0.9</v>
      </c>
      <c r="W2727" s="41">
        <v>0.2</v>
      </c>
      <c r="X2727" s="41">
        <v>0.5</v>
      </c>
      <c r="Y2727" s="40" t="b">
        <v>0</v>
      </c>
      <c r="Z2727" s="40" t="b">
        <v>1</v>
      </c>
      <c r="AA2727" s="40" t="b">
        <v>0</v>
      </c>
      <c r="AB2727" s="40" t="b">
        <v>0</v>
      </c>
      <c r="AC2727" s="41" t="s">
        <v>14513</v>
      </c>
      <c r="AD2727" s="41" t="s">
        <v>11333</v>
      </c>
      <c r="AE2727" s="41">
        <v>758.2474</v>
      </c>
      <c r="AF2727" s="41">
        <v>-4.97756</v>
      </c>
      <c r="AG2727" s="42">
        <v>1.04E42</v>
      </c>
      <c r="AH2727" s="51">
        <v>0.617494</v>
      </c>
      <c r="AI2727" s="45" t="s">
        <v>16359</v>
      </c>
      <c r="AJ2727" s="40" t="s">
        <v>16360</v>
      </c>
      <c r="AK2727" s="41">
        <v>1152.0</v>
      </c>
      <c r="AL2727" s="40" t="s">
        <v>7372</v>
      </c>
      <c r="AM2727" s="40" t="s">
        <v>7285</v>
      </c>
      <c r="AN2727" s="40" t="s">
        <v>5643</v>
      </c>
      <c r="AO2727" s="44"/>
    </row>
    <row r="2728">
      <c r="A2728" s="41">
        <v>108.0</v>
      </c>
      <c r="B2728" s="42">
        <v>1.67E9</v>
      </c>
      <c r="C2728" s="41">
        <v>3356.0</v>
      </c>
      <c r="D2728" s="40" t="s">
        <v>1243</v>
      </c>
      <c r="E2728" s="41">
        <v>140.0</v>
      </c>
      <c r="F2728" s="41">
        <v>35.0</v>
      </c>
      <c r="G2728" s="41">
        <v>70.0</v>
      </c>
      <c r="H2728" s="41">
        <v>-3.07733</v>
      </c>
      <c r="I2728" s="41">
        <v>10000.0</v>
      </c>
      <c r="J2728" s="41">
        <v>5000.0</v>
      </c>
      <c r="K2728" s="41">
        <v>1200.0</v>
      </c>
      <c r="L2728" s="41">
        <v>600.0</v>
      </c>
      <c r="M2728" s="41">
        <v>50.0</v>
      </c>
      <c r="N2728" s="40" t="s">
        <v>207</v>
      </c>
      <c r="O2728" s="40" t="s">
        <v>208</v>
      </c>
      <c r="P2728" s="40" t="s">
        <v>7310</v>
      </c>
      <c r="Q2728" s="40" t="s">
        <v>8686</v>
      </c>
      <c r="R2728" s="40" t="b">
        <v>0</v>
      </c>
      <c r="S2728" s="40" t="s">
        <v>211</v>
      </c>
      <c r="T2728" s="40" t="s">
        <v>212</v>
      </c>
      <c r="U2728" s="41">
        <v>0.1</v>
      </c>
      <c r="V2728" s="41">
        <v>0.9</v>
      </c>
      <c r="W2728" s="41">
        <v>0.1</v>
      </c>
      <c r="X2728" s="41">
        <v>0.4</v>
      </c>
      <c r="Y2728" s="40" t="b">
        <v>0</v>
      </c>
      <c r="Z2728" s="40" t="b">
        <v>1</v>
      </c>
      <c r="AA2728" s="40" t="b">
        <v>0</v>
      </c>
      <c r="AB2728" s="40" t="b">
        <v>0</v>
      </c>
      <c r="AC2728" s="41" t="s">
        <v>7110</v>
      </c>
      <c r="AD2728" s="41" t="s">
        <v>16361</v>
      </c>
      <c r="AE2728" s="41">
        <v>1202.37</v>
      </c>
      <c r="AF2728" s="41">
        <v>-4.97787</v>
      </c>
      <c r="AG2728" s="42">
        <v>1.03E42</v>
      </c>
      <c r="AH2728" s="51">
        <v>0.617595</v>
      </c>
      <c r="AI2728" s="40" t="s">
        <v>16362</v>
      </c>
      <c r="AJ2728" s="44" t="s">
        <v>397</v>
      </c>
      <c r="AK2728" s="41">
        <v>2899.0</v>
      </c>
      <c r="AL2728" s="40" t="s">
        <v>2224</v>
      </c>
      <c r="AM2728" s="40" t="s">
        <v>7285</v>
      </c>
      <c r="AN2728" s="40" t="s">
        <v>5643</v>
      </c>
      <c r="AO2728" s="40"/>
    </row>
    <row r="2729">
      <c r="A2729" s="41">
        <v>18.0</v>
      </c>
      <c r="B2729" s="42">
        <v>1.67E9</v>
      </c>
      <c r="C2729" s="42">
        <v>3356.0</v>
      </c>
      <c r="D2729" s="40" t="s">
        <v>1243</v>
      </c>
      <c r="E2729" s="41">
        <v>140.0</v>
      </c>
      <c r="F2729" s="41">
        <v>35.0</v>
      </c>
      <c r="G2729" s="41">
        <v>70.0</v>
      </c>
      <c r="H2729" s="41">
        <v>-3.07733</v>
      </c>
      <c r="I2729" s="41">
        <v>10000.0</v>
      </c>
      <c r="J2729" s="41">
        <v>5000.0</v>
      </c>
      <c r="K2729" s="41">
        <v>1200.0</v>
      </c>
      <c r="L2729" s="41">
        <v>600.0</v>
      </c>
      <c r="M2729" s="41">
        <v>30.0</v>
      </c>
      <c r="N2729" s="40" t="s">
        <v>207</v>
      </c>
      <c r="O2729" s="40" t="s">
        <v>1371</v>
      </c>
      <c r="P2729" s="40" t="s">
        <v>7310</v>
      </c>
      <c r="Q2729" s="40" t="s">
        <v>8686</v>
      </c>
      <c r="R2729" s="40" t="b">
        <v>0</v>
      </c>
      <c r="S2729" s="40" t="s">
        <v>211</v>
      </c>
      <c r="T2729" s="40" t="s">
        <v>212</v>
      </c>
      <c r="U2729" s="41">
        <v>0.1</v>
      </c>
      <c r="V2729" s="41">
        <v>0.9</v>
      </c>
      <c r="W2729" s="41">
        <v>0.1</v>
      </c>
      <c r="X2729" s="41">
        <v>0.4</v>
      </c>
      <c r="Y2729" s="40" t="b">
        <v>0</v>
      </c>
      <c r="Z2729" s="40" t="b">
        <v>1</v>
      </c>
      <c r="AA2729" s="40" t="b">
        <v>0</v>
      </c>
      <c r="AB2729" s="40" t="b">
        <v>0</v>
      </c>
      <c r="AC2729" s="41" t="s">
        <v>14816</v>
      </c>
      <c r="AD2729" s="41" t="s">
        <v>16363</v>
      </c>
      <c r="AE2729" s="41">
        <v>1202.727</v>
      </c>
      <c r="AF2729" s="41">
        <v>-4.97815</v>
      </c>
      <c r="AG2729" s="42">
        <v>3.48E41</v>
      </c>
      <c r="AH2729" s="51">
        <v>0.617686</v>
      </c>
      <c r="AI2729" s="45" t="s">
        <v>16364</v>
      </c>
      <c r="AJ2729" s="44" t="s">
        <v>397</v>
      </c>
      <c r="AK2729" s="41">
        <v>4592.0</v>
      </c>
      <c r="AL2729" s="40" t="s">
        <v>2224</v>
      </c>
      <c r="AM2729" s="40" t="s">
        <v>7285</v>
      </c>
      <c r="AN2729" s="40" t="s">
        <v>5643</v>
      </c>
      <c r="AO2729" s="40"/>
    </row>
    <row r="2730">
      <c r="A2730" s="41">
        <v>166.0</v>
      </c>
      <c r="B2730" s="42">
        <v>1.67E9</v>
      </c>
      <c r="C2730" s="42">
        <v>3356.0</v>
      </c>
      <c r="D2730" s="40" t="s">
        <v>1243</v>
      </c>
      <c r="E2730" s="41">
        <v>140.0</v>
      </c>
      <c r="F2730" s="41">
        <v>35.0</v>
      </c>
      <c r="G2730" s="41">
        <v>70.0</v>
      </c>
      <c r="H2730" s="41">
        <v>-3.07733</v>
      </c>
      <c r="I2730" s="41">
        <v>10000.0</v>
      </c>
      <c r="J2730" s="41">
        <v>5000.0</v>
      </c>
      <c r="K2730" s="41">
        <v>1200.0</v>
      </c>
      <c r="L2730" s="41">
        <v>600.0</v>
      </c>
      <c r="M2730" s="41">
        <v>50.0</v>
      </c>
      <c r="N2730" s="40" t="s">
        <v>207</v>
      </c>
      <c r="O2730" s="40" t="s">
        <v>1371</v>
      </c>
      <c r="P2730" s="40" t="s">
        <v>212</v>
      </c>
      <c r="Q2730" s="40" t="s">
        <v>8686</v>
      </c>
      <c r="R2730" s="40" t="b">
        <v>0</v>
      </c>
      <c r="S2730" s="40" t="s">
        <v>211</v>
      </c>
      <c r="T2730" s="40" t="s">
        <v>212</v>
      </c>
      <c r="U2730" s="41">
        <v>0.1</v>
      </c>
      <c r="V2730" s="41">
        <v>0.9</v>
      </c>
      <c r="W2730" s="41">
        <v>0.2</v>
      </c>
      <c r="X2730" s="41">
        <v>0.5</v>
      </c>
      <c r="Y2730" s="40" t="b">
        <v>0</v>
      </c>
      <c r="Z2730" s="40" t="b">
        <v>1</v>
      </c>
      <c r="AA2730" s="40" t="b">
        <v>0</v>
      </c>
      <c r="AB2730" s="40" t="b">
        <v>0</v>
      </c>
      <c r="AC2730" s="41" t="s">
        <v>16365</v>
      </c>
      <c r="AD2730" s="41" t="s">
        <v>16366</v>
      </c>
      <c r="AE2730" s="41">
        <v>966.0233</v>
      </c>
      <c r="AF2730" s="41">
        <v>-4.98327</v>
      </c>
      <c r="AG2730" s="42">
        <v>1.31E42</v>
      </c>
      <c r="AH2730" s="51">
        <v>0.61935</v>
      </c>
      <c r="AI2730" s="45" t="s">
        <v>16367</v>
      </c>
      <c r="AJ2730" s="40" t="s">
        <v>16368</v>
      </c>
      <c r="AK2730" s="41">
        <v>2829.0</v>
      </c>
      <c r="AL2730" s="40" t="s">
        <v>7372</v>
      </c>
      <c r="AM2730" s="40" t="s">
        <v>7285</v>
      </c>
      <c r="AN2730" s="40" t="s">
        <v>5643</v>
      </c>
      <c r="AO2730" s="44"/>
    </row>
    <row r="2731">
      <c r="A2731" s="41">
        <v>222.0</v>
      </c>
      <c r="B2731" s="42">
        <v>1.67E9</v>
      </c>
      <c r="C2731" s="42">
        <v>3356.0</v>
      </c>
      <c r="D2731" s="40" t="s">
        <v>1243</v>
      </c>
      <c r="E2731" s="41">
        <v>140.0</v>
      </c>
      <c r="F2731" s="41">
        <v>35.0</v>
      </c>
      <c r="G2731" s="41">
        <v>70.0</v>
      </c>
      <c r="H2731" s="41">
        <v>-3.07733</v>
      </c>
      <c r="I2731" s="41">
        <v>10000.0</v>
      </c>
      <c r="J2731" s="41">
        <v>5000.0</v>
      </c>
      <c r="K2731" s="41">
        <v>1200.0</v>
      </c>
      <c r="L2731" s="41">
        <v>600.0</v>
      </c>
      <c r="M2731" s="41">
        <v>100.0</v>
      </c>
      <c r="N2731" s="40" t="s">
        <v>207</v>
      </c>
      <c r="O2731" s="40" t="s">
        <v>1371</v>
      </c>
      <c r="P2731" s="40" t="s">
        <v>7305</v>
      </c>
      <c r="Q2731" s="40" t="s">
        <v>8686</v>
      </c>
      <c r="R2731" s="40" t="b">
        <v>0</v>
      </c>
      <c r="S2731" s="40" t="s">
        <v>211</v>
      </c>
      <c r="T2731" s="40" t="s">
        <v>212</v>
      </c>
      <c r="U2731" s="41">
        <v>0.1</v>
      </c>
      <c r="V2731" s="41">
        <v>0.9</v>
      </c>
      <c r="W2731" s="41">
        <v>0.3</v>
      </c>
      <c r="X2731" s="41">
        <v>0.4</v>
      </c>
      <c r="Y2731" s="40" t="b">
        <v>0</v>
      </c>
      <c r="Z2731" s="40" t="b">
        <v>1</v>
      </c>
      <c r="AA2731" s="40" t="b">
        <v>0</v>
      </c>
      <c r="AB2731" s="40" t="b">
        <v>0</v>
      </c>
      <c r="AC2731" s="41" t="s">
        <v>16369</v>
      </c>
      <c r="AD2731" s="41" t="s">
        <v>16370</v>
      </c>
      <c r="AE2731" s="41">
        <v>875.6436</v>
      </c>
      <c r="AF2731" s="41">
        <v>-4.98329</v>
      </c>
      <c r="AG2731" s="42">
        <v>1.95E41</v>
      </c>
      <c r="AH2731" s="51">
        <v>0.619358</v>
      </c>
      <c r="AI2731" s="45" t="s">
        <v>16371</v>
      </c>
      <c r="AJ2731" s="40" t="s">
        <v>16372</v>
      </c>
      <c r="AK2731" s="41">
        <v>1538.0</v>
      </c>
      <c r="AL2731" s="40" t="s">
        <v>7372</v>
      </c>
      <c r="AM2731" s="40" t="s">
        <v>7285</v>
      </c>
      <c r="AN2731" s="40" t="s">
        <v>5643</v>
      </c>
      <c r="AO2731" s="44"/>
    </row>
    <row r="2732">
      <c r="A2732" s="41">
        <v>112.0</v>
      </c>
      <c r="B2732" s="42">
        <v>1.67E9</v>
      </c>
      <c r="C2732" s="42">
        <v>3356.0</v>
      </c>
      <c r="D2732" s="40" t="s">
        <v>1243</v>
      </c>
      <c r="E2732" s="41">
        <v>140.0</v>
      </c>
      <c r="F2732" s="41">
        <v>35.0</v>
      </c>
      <c r="G2732" s="41">
        <v>70.0</v>
      </c>
      <c r="H2732" s="41">
        <v>-3.07733</v>
      </c>
      <c r="I2732" s="41">
        <v>10000.0</v>
      </c>
      <c r="J2732" s="41">
        <v>5000.0</v>
      </c>
      <c r="K2732" s="41">
        <v>1200.0</v>
      </c>
      <c r="L2732" s="41">
        <v>600.0</v>
      </c>
      <c r="M2732" s="41">
        <v>50.0</v>
      </c>
      <c r="N2732" s="40" t="s">
        <v>207</v>
      </c>
      <c r="O2732" s="40" t="s">
        <v>1371</v>
      </c>
      <c r="P2732" s="40" t="s">
        <v>7310</v>
      </c>
      <c r="Q2732" s="40" t="s">
        <v>8686</v>
      </c>
      <c r="R2732" s="40" t="b">
        <v>0</v>
      </c>
      <c r="S2732" s="40" t="s">
        <v>211</v>
      </c>
      <c r="T2732" s="40" t="s">
        <v>212</v>
      </c>
      <c r="U2732" s="41">
        <v>0.1</v>
      </c>
      <c r="V2732" s="41">
        <v>0.9</v>
      </c>
      <c r="W2732" s="41">
        <v>0.2</v>
      </c>
      <c r="X2732" s="41">
        <v>0.5</v>
      </c>
      <c r="Y2732" s="40" t="b">
        <v>0</v>
      </c>
      <c r="Z2732" s="40" t="b">
        <v>1</v>
      </c>
      <c r="AA2732" s="40" t="b">
        <v>0</v>
      </c>
      <c r="AB2732" s="40" t="b">
        <v>0</v>
      </c>
      <c r="AC2732" s="41" t="s">
        <v>16373</v>
      </c>
      <c r="AD2732" s="41" t="s">
        <v>16374</v>
      </c>
      <c r="AE2732" s="41">
        <v>1203.322</v>
      </c>
      <c r="AF2732" s="41">
        <v>-4.98569</v>
      </c>
      <c r="AG2732" s="42">
        <v>1.34E42</v>
      </c>
      <c r="AH2732" s="51">
        <v>0.620136</v>
      </c>
      <c r="AI2732" s="45" t="s">
        <v>16375</v>
      </c>
      <c r="AJ2732" s="40" t="s">
        <v>16376</v>
      </c>
      <c r="AK2732" s="41">
        <v>2586.0</v>
      </c>
      <c r="AL2732" s="40" t="s">
        <v>2224</v>
      </c>
      <c r="AM2732" s="40" t="s">
        <v>7285</v>
      </c>
      <c r="AN2732" s="40" t="s">
        <v>5643</v>
      </c>
      <c r="AO2732" s="44"/>
    </row>
    <row r="2733">
      <c r="A2733" s="41">
        <v>123.0</v>
      </c>
      <c r="B2733" s="42">
        <v>1.67E9</v>
      </c>
      <c r="C2733" s="42">
        <v>3356.0</v>
      </c>
      <c r="D2733" s="40" t="s">
        <v>1243</v>
      </c>
      <c r="E2733" s="41">
        <v>140.0</v>
      </c>
      <c r="F2733" s="41">
        <v>35.0</v>
      </c>
      <c r="G2733" s="41">
        <v>70.0</v>
      </c>
      <c r="H2733" s="41">
        <v>-3.07733</v>
      </c>
      <c r="I2733" s="41">
        <v>10000.0</v>
      </c>
      <c r="J2733" s="41">
        <v>5000.0</v>
      </c>
      <c r="K2733" s="41">
        <v>1200.0</v>
      </c>
      <c r="L2733" s="41">
        <v>600.0</v>
      </c>
      <c r="M2733" s="41">
        <v>50.0</v>
      </c>
      <c r="N2733" s="40" t="s">
        <v>207</v>
      </c>
      <c r="O2733" s="40" t="s">
        <v>1371</v>
      </c>
      <c r="P2733" s="40" t="s">
        <v>7310</v>
      </c>
      <c r="Q2733" s="40" t="s">
        <v>8686</v>
      </c>
      <c r="R2733" s="40" t="b">
        <v>0</v>
      </c>
      <c r="S2733" s="40" t="s">
        <v>12879</v>
      </c>
      <c r="T2733" s="40" t="s">
        <v>212</v>
      </c>
      <c r="U2733" s="41">
        <v>0.1</v>
      </c>
      <c r="V2733" s="41">
        <v>0.9</v>
      </c>
      <c r="W2733" s="41">
        <v>0.3</v>
      </c>
      <c r="X2733" s="41">
        <v>0.4</v>
      </c>
      <c r="Y2733" s="40" t="b">
        <v>0</v>
      </c>
      <c r="Z2733" s="40" t="b">
        <v>1</v>
      </c>
      <c r="AA2733" s="40" t="b">
        <v>0</v>
      </c>
      <c r="AB2733" s="40" t="b">
        <v>0</v>
      </c>
      <c r="AC2733" s="41" t="s">
        <v>16377</v>
      </c>
      <c r="AD2733" s="41" t="s">
        <v>16378</v>
      </c>
      <c r="AE2733" s="41">
        <v>649.3879</v>
      </c>
      <c r="AF2733" s="41">
        <v>-4.98585</v>
      </c>
      <c r="AG2733" s="42">
        <v>8.27E41</v>
      </c>
      <c r="AH2733" s="51">
        <v>0.620187</v>
      </c>
      <c r="AI2733" s="45" t="s">
        <v>16379</v>
      </c>
      <c r="AJ2733" s="40" t="s">
        <v>16380</v>
      </c>
      <c r="AK2733" s="41">
        <v>1600.0</v>
      </c>
      <c r="AL2733" s="40" t="s">
        <v>7372</v>
      </c>
      <c r="AM2733" s="40" t="s">
        <v>7285</v>
      </c>
      <c r="AN2733" s="40" t="s">
        <v>5643</v>
      </c>
      <c r="AO2733" s="44"/>
    </row>
    <row r="2734">
      <c r="A2734" s="41">
        <v>78.0</v>
      </c>
      <c r="B2734" s="42">
        <v>1.67E9</v>
      </c>
      <c r="C2734" s="42">
        <v>3356.0</v>
      </c>
      <c r="D2734" s="40" t="s">
        <v>1243</v>
      </c>
      <c r="E2734" s="41">
        <v>140.0</v>
      </c>
      <c r="F2734" s="41">
        <v>35.0</v>
      </c>
      <c r="G2734" s="41">
        <v>70.0</v>
      </c>
      <c r="H2734" s="41">
        <v>-3.07733</v>
      </c>
      <c r="I2734" s="41">
        <v>10000.0</v>
      </c>
      <c r="J2734" s="41">
        <v>5000.0</v>
      </c>
      <c r="K2734" s="41">
        <v>1200.0</v>
      </c>
      <c r="L2734" s="41">
        <v>600.0</v>
      </c>
      <c r="M2734" s="41">
        <v>30.0</v>
      </c>
      <c r="N2734" s="40" t="s">
        <v>207</v>
      </c>
      <c r="O2734" s="40" t="s">
        <v>1371</v>
      </c>
      <c r="P2734" s="40" t="s">
        <v>212</v>
      </c>
      <c r="Q2734" s="40" t="s">
        <v>8686</v>
      </c>
      <c r="R2734" s="40" t="b">
        <v>0</v>
      </c>
      <c r="S2734" s="40" t="s">
        <v>211</v>
      </c>
      <c r="T2734" s="40" t="s">
        <v>212</v>
      </c>
      <c r="U2734" s="41">
        <v>0.1</v>
      </c>
      <c r="V2734" s="41">
        <v>0.9</v>
      </c>
      <c r="W2734" s="41">
        <v>0.3</v>
      </c>
      <c r="X2734" s="41">
        <v>0.4</v>
      </c>
      <c r="Y2734" s="40" t="b">
        <v>0</v>
      </c>
      <c r="Z2734" s="40" t="b">
        <v>1</v>
      </c>
      <c r="AA2734" s="40" t="b">
        <v>0</v>
      </c>
      <c r="AB2734" s="40" t="b">
        <v>0</v>
      </c>
      <c r="AC2734" s="41" t="s">
        <v>16381</v>
      </c>
      <c r="AD2734" s="41" t="s">
        <v>16382</v>
      </c>
      <c r="AE2734" s="41">
        <v>668.0096</v>
      </c>
      <c r="AF2734" s="41">
        <v>-4.98853</v>
      </c>
      <c r="AG2734" s="42">
        <v>1.13E42</v>
      </c>
      <c r="AH2734" s="51">
        <v>0.621061</v>
      </c>
      <c r="AI2734" s="45" t="s">
        <v>16383</v>
      </c>
      <c r="AJ2734" s="40" t="s">
        <v>16384</v>
      </c>
      <c r="AK2734" s="41">
        <v>4168.0</v>
      </c>
      <c r="AL2734" s="40" t="s">
        <v>7372</v>
      </c>
      <c r="AM2734" s="40" t="s">
        <v>7285</v>
      </c>
      <c r="AN2734" s="40" t="s">
        <v>5643</v>
      </c>
      <c r="AO2734" s="44"/>
    </row>
    <row r="2735">
      <c r="A2735" s="41">
        <v>33.0</v>
      </c>
      <c r="B2735" s="42">
        <v>1.67E9</v>
      </c>
      <c r="C2735" s="42">
        <v>3356.0</v>
      </c>
      <c r="D2735" s="40" t="s">
        <v>1243</v>
      </c>
      <c r="E2735" s="41">
        <v>140.0</v>
      </c>
      <c r="F2735" s="41">
        <v>35.0</v>
      </c>
      <c r="G2735" s="41">
        <v>70.0</v>
      </c>
      <c r="H2735" s="41">
        <v>-3.07733</v>
      </c>
      <c r="I2735" s="41">
        <v>10000.0</v>
      </c>
      <c r="J2735" s="41">
        <v>5000.0</v>
      </c>
      <c r="K2735" s="41">
        <v>1200.0</v>
      </c>
      <c r="L2735" s="41">
        <v>600.0</v>
      </c>
      <c r="M2735" s="41">
        <v>30.0</v>
      </c>
      <c r="N2735" s="40" t="s">
        <v>207</v>
      </c>
      <c r="O2735" s="40" t="s">
        <v>208</v>
      </c>
      <c r="P2735" s="40" t="s">
        <v>7310</v>
      </c>
      <c r="Q2735" s="40" t="s">
        <v>8686</v>
      </c>
      <c r="R2735" s="40" t="b">
        <v>0</v>
      </c>
      <c r="S2735" s="40" t="s">
        <v>12879</v>
      </c>
      <c r="T2735" s="40" t="s">
        <v>212</v>
      </c>
      <c r="U2735" s="41">
        <v>0.1</v>
      </c>
      <c r="V2735" s="41">
        <v>0.9</v>
      </c>
      <c r="W2735" s="41">
        <v>0.3</v>
      </c>
      <c r="X2735" s="41">
        <v>0.4</v>
      </c>
      <c r="Y2735" s="40" t="b">
        <v>0</v>
      </c>
      <c r="Z2735" s="40" t="b">
        <v>1</v>
      </c>
      <c r="AA2735" s="40" t="b">
        <v>0</v>
      </c>
      <c r="AB2735" s="40" t="b">
        <v>0</v>
      </c>
      <c r="AC2735" s="41" t="s">
        <v>16385</v>
      </c>
      <c r="AD2735" s="41" t="s">
        <v>16386</v>
      </c>
      <c r="AE2735" s="41">
        <v>1202.126</v>
      </c>
      <c r="AF2735" s="41">
        <v>-4.98882</v>
      </c>
      <c r="AG2735" s="42">
        <v>1.25E42</v>
      </c>
      <c r="AH2735" s="51">
        <v>0.621154</v>
      </c>
      <c r="AI2735" s="45" t="s">
        <v>16387</v>
      </c>
      <c r="AJ2735" s="40" t="s">
        <v>16388</v>
      </c>
      <c r="AK2735" s="41">
        <v>4896.0</v>
      </c>
      <c r="AL2735" s="40" t="s">
        <v>2224</v>
      </c>
      <c r="AM2735" s="40" t="s">
        <v>7285</v>
      </c>
      <c r="AN2735" s="40" t="s">
        <v>5643</v>
      </c>
      <c r="AO2735" s="44"/>
    </row>
    <row r="2736">
      <c r="A2736" s="41">
        <v>37.0</v>
      </c>
      <c r="B2736" s="42">
        <v>1.67E9</v>
      </c>
      <c r="C2736" s="42">
        <v>3356.0</v>
      </c>
      <c r="D2736" s="40" t="s">
        <v>1243</v>
      </c>
      <c r="E2736" s="41">
        <v>140.0</v>
      </c>
      <c r="F2736" s="41">
        <v>35.0</v>
      </c>
      <c r="G2736" s="41">
        <v>70.0</v>
      </c>
      <c r="H2736" s="41">
        <v>-3.07733</v>
      </c>
      <c r="I2736" s="41">
        <v>10000.0</v>
      </c>
      <c r="J2736" s="41">
        <v>5000.0</v>
      </c>
      <c r="K2736" s="41">
        <v>1200.0</v>
      </c>
      <c r="L2736" s="41">
        <v>600.0</v>
      </c>
      <c r="M2736" s="41">
        <v>30.0</v>
      </c>
      <c r="N2736" s="40" t="s">
        <v>207</v>
      </c>
      <c r="O2736" s="40" t="s">
        <v>208</v>
      </c>
      <c r="P2736" s="40" t="s">
        <v>7305</v>
      </c>
      <c r="Q2736" s="40" t="s">
        <v>8686</v>
      </c>
      <c r="R2736" s="40" t="b">
        <v>0</v>
      </c>
      <c r="S2736" s="40" t="s">
        <v>211</v>
      </c>
      <c r="T2736" s="40" t="s">
        <v>212</v>
      </c>
      <c r="U2736" s="41">
        <v>0.1</v>
      </c>
      <c r="V2736" s="41">
        <v>0.9</v>
      </c>
      <c r="W2736" s="41">
        <v>0.1</v>
      </c>
      <c r="X2736" s="41">
        <v>0.5</v>
      </c>
      <c r="Y2736" s="40" t="b">
        <v>0</v>
      </c>
      <c r="Z2736" s="40" t="b">
        <v>1</v>
      </c>
      <c r="AA2736" s="40" t="b">
        <v>0</v>
      </c>
      <c r="AB2736" s="40" t="b">
        <v>0</v>
      </c>
      <c r="AC2736" s="41" t="s">
        <v>1204</v>
      </c>
      <c r="AD2736" s="41" t="s">
        <v>16389</v>
      </c>
      <c r="AE2736" s="41">
        <v>763.0973</v>
      </c>
      <c r="AF2736" s="41">
        <v>-4.98915</v>
      </c>
      <c r="AG2736" s="42">
        <v>1.34E42</v>
      </c>
      <c r="AH2736" s="51">
        <v>0.621262</v>
      </c>
      <c r="AI2736" s="45" t="s">
        <v>16390</v>
      </c>
      <c r="AJ2736" s="44" t="s">
        <v>397</v>
      </c>
      <c r="AK2736" s="41">
        <v>3476.0</v>
      </c>
      <c r="AL2736" s="40" t="s">
        <v>7372</v>
      </c>
      <c r="AM2736" s="40" t="s">
        <v>7285</v>
      </c>
      <c r="AN2736" s="40" t="s">
        <v>5643</v>
      </c>
      <c r="AO2736" s="44"/>
    </row>
    <row r="2737">
      <c r="A2737" s="41">
        <v>21.0</v>
      </c>
      <c r="B2737" s="42">
        <v>1.67E9</v>
      </c>
      <c r="C2737" s="42">
        <v>3356.0</v>
      </c>
      <c r="D2737" s="40" t="s">
        <v>1243</v>
      </c>
      <c r="E2737" s="41">
        <v>140.0</v>
      </c>
      <c r="F2737" s="41">
        <v>35.0</v>
      </c>
      <c r="G2737" s="41">
        <v>70.0</v>
      </c>
      <c r="H2737" s="41">
        <v>-3.07733</v>
      </c>
      <c r="I2737" s="41">
        <v>10000.0</v>
      </c>
      <c r="J2737" s="41">
        <v>5000.0</v>
      </c>
      <c r="K2737" s="41">
        <v>1200.0</v>
      </c>
      <c r="L2737" s="41">
        <v>600.0</v>
      </c>
      <c r="M2737" s="41">
        <v>30.0</v>
      </c>
      <c r="N2737" s="40" t="s">
        <v>207</v>
      </c>
      <c r="O2737" s="40" t="s">
        <v>208</v>
      </c>
      <c r="P2737" s="40" t="s">
        <v>7310</v>
      </c>
      <c r="Q2737" s="40" t="s">
        <v>8686</v>
      </c>
      <c r="R2737" s="40" t="b">
        <v>0</v>
      </c>
      <c r="S2737" s="40" t="s">
        <v>211</v>
      </c>
      <c r="T2737" s="40" t="s">
        <v>212</v>
      </c>
      <c r="U2737" s="41">
        <v>0.1</v>
      </c>
      <c r="V2737" s="41">
        <v>0.9</v>
      </c>
      <c r="W2737" s="41">
        <v>0.2</v>
      </c>
      <c r="X2737" s="41">
        <v>0.4</v>
      </c>
      <c r="Y2737" s="40" t="b">
        <v>0</v>
      </c>
      <c r="Z2737" s="40" t="b">
        <v>1</v>
      </c>
      <c r="AA2737" s="40" t="b">
        <v>0</v>
      </c>
      <c r="AB2737" s="40" t="b">
        <v>0</v>
      </c>
      <c r="AC2737" s="41" t="s">
        <v>16391</v>
      </c>
      <c r="AD2737" s="41" t="s">
        <v>16392</v>
      </c>
      <c r="AE2737" s="41">
        <v>1012.821</v>
      </c>
      <c r="AF2737" s="41">
        <v>-4.98996</v>
      </c>
      <c r="AG2737" s="42">
        <v>8.49E41</v>
      </c>
      <c r="AH2737" s="51">
        <v>0.621524</v>
      </c>
      <c r="AI2737" s="45" t="s">
        <v>16393</v>
      </c>
      <c r="AJ2737" s="45">
        <v>8.48884781131246E251</v>
      </c>
      <c r="AK2737" s="41">
        <v>4093.0</v>
      </c>
      <c r="AL2737" s="40" t="s">
        <v>7372</v>
      </c>
      <c r="AM2737" s="40" t="s">
        <v>7285</v>
      </c>
      <c r="AN2737" s="40" t="s">
        <v>5643</v>
      </c>
      <c r="AO2737" s="44"/>
    </row>
    <row r="2738">
      <c r="A2738" s="41">
        <v>130.0</v>
      </c>
      <c r="B2738" s="42">
        <v>1.67E9</v>
      </c>
      <c r="C2738" s="41">
        <v>3356.0</v>
      </c>
      <c r="D2738" s="40" t="s">
        <v>1243</v>
      </c>
      <c r="E2738" s="41">
        <v>140.0</v>
      </c>
      <c r="F2738" s="41">
        <v>35.0</v>
      </c>
      <c r="G2738" s="41">
        <v>70.0</v>
      </c>
      <c r="H2738" s="41">
        <v>-3.07733</v>
      </c>
      <c r="I2738" s="41">
        <v>10000.0</v>
      </c>
      <c r="J2738" s="41">
        <v>5000.0</v>
      </c>
      <c r="K2738" s="41">
        <v>1200.0</v>
      </c>
      <c r="L2738" s="41">
        <v>600.0</v>
      </c>
      <c r="M2738" s="41">
        <v>50.0</v>
      </c>
      <c r="N2738" s="40" t="s">
        <v>207</v>
      </c>
      <c r="O2738" s="40" t="s">
        <v>208</v>
      </c>
      <c r="P2738" s="40" t="s">
        <v>7305</v>
      </c>
      <c r="Q2738" s="40" t="s">
        <v>8686</v>
      </c>
      <c r="R2738" s="40" t="b">
        <v>0</v>
      </c>
      <c r="S2738" s="40" t="s">
        <v>211</v>
      </c>
      <c r="T2738" s="40" t="s">
        <v>212</v>
      </c>
      <c r="U2738" s="41">
        <v>0.1</v>
      </c>
      <c r="V2738" s="41">
        <v>0.9</v>
      </c>
      <c r="W2738" s="41">
        <v>0.2</v>
      </c>
      <c r="X2738" s="41">
        <v>0.5</v>
      </c>
      <c r="Y2738" s="40" t="b">
        <v>0</v>
      </c>
      <c r="Z2738" s="40" t="b">
        <v>1</v>
      </c>
      <c r="AA2738" s="40" t="b">
        <v>0</v>
      </c>
      <c r="AB2738" s="40" t="b">
        <v>0</v>
      </c>
      <c r="AC2738" s="41" t="s">
        <v>11443</v>
      </c>
      <c r="AD2738" s="41" t="s">
        <v>16394</v>
      </c>
      <c r="AE2738" s="41">
        <v>710.678</v>
      </c>
      <c r="AF2738" s="41">
        <v>-5.00066</v>
      </c>
      <c r="AG2738" s="42">
        <v>1.39E42</v>
      </c>
      <c r="AH2738" s="51">
        <v>0.625003</v>
      </c>
      <c r="AI2738" s="40" t="s">
        <v>16395</v>
      </c>
      <c r="AJ2738" s="40" t="s">
        <v>16396</v>
      </c>
      <c r="AK2738" s="41">
        <v>2007.0</v>
      </c>
      <c r="AL2738" s="40" t="s">
        <v>7372</v>
      </c>
      <c r="AM2738" s="40" t="s">
        <v>7285</v>
      </c>
      <c r="AN2738" s="40" t="s">
        <v>5643</v>
      </c>
      <c r="AO2738" s="44"/>
    </row>
    <row r="2739">
      <c r="A2739" s="41">
        <v>163.0</v>
      </c>
      <c r="B2739" s="42">
        <v>1.67E9</v>
      </c>
      <c r="C2739" s="41">
        <v>3356.0</v>
      </c>
      <c r="D2739" s="40" t="s">
        <v>1243</v>
      </c>
      <c r="E2739" s="41">
        <v>140.0</v>
      </c>
      <c r="F2739" s="41">
        <v>35.0</v>
      </c>
      <c r="G2739" s="41">
        <v>70.0</v>
      </c>
      <c r="H2739" s="41">
        <v>-3.07733</v>
      </c>
      <c r="I2739" s="41">
        <v>10000.0</v>
      </c>
      <c r="J2739" s="41">
        <v>5000.0</v>
      </c>
      <c r="K2739" s="41">
        <v>1200.0</v>
      </c>
      <c r="L2739" s="41">
        <v>600.0</v>
      </c>
      <c r="M2739" s="41">
        <v>50.0</v>
      </c>
      <c r="N2739" s="40" t="s">
        <v>207</v>
      </c>
      <c r="O2739" s="40" t="s">
        <v>208</v>
      </c>
      <c r="P2739" s="40" t="s">
        <v>212</v>
      </c>
      <c r="Q2739" s="40" t="s">
        <v>8686</v>
      </c>
      <c r="R2739" s="40" t="b">
        <v>0</v>
      </c>
      <c r="S2739" s="40" t="s">
        <v>211</v>
      </c>
      <c r="T2739" s="40" t="s">
        <v>212</v>
      </c>
      <c r="U2739" s="41">
        <v>0.1</v>
      </c>
      <c r="V2739" s="41">
        <v>0.9</v>
      </c>
      <c r="W2739" s="41">
        <v>0.1</v>
      </c>
      <c r="X2739" s="41">
        <v>0.5</v>
      </c>
      <c r="Y2739" s="40" t="b">
        <v>0</v>
      </c>
      <c r="Z2739" s="40" t="b">
        <v>1</v>
      </c>
      <c r="AA2739" s="40" t="b">
        <v>0</v>
      </c>
      <c r="AB2739" s="40" t="b">
        <v>0</v>
      </c>
      <c r="AC2739" s="41" t="s">
        <v>16397</v>
      </c>
      <c r="AD2739" s="41" t="s">
        <v>10871</v>
      </c>
      <c r="AE2739" s="41">
        <v>753.1887</v>
      </c>
      <c r="AF2739" s="41">
        <v>-5.00261</v>
      </c>
      <c r="AG2739" s="42">
        <v>1.05E42</v>
      </c>
      <c r="AH2739" s="51">
        <v>0.625635</v>
      </c>
      <c r="AI2739" s="40" t="s">
        <v>16398</v>
      </c>
      <c r="AJ2739" s="44" t="s">
        <v>397</v>
      </c>
      <c r="AK2739" s="41">
        <v>5951.0</v>
      </c>
      <c r="AL2739" s="40" t="s">
        <v>7372</v>
      </c>
      <c r="AM2739" s="40" t="s">
        <v>7285</v>
      </c>
      <c r="AN2739" s="40" t="s">
        <v>5627</v>
      </c>
      <c r="AO2739" s="44"/>
    </row>
    <row r="2740">
      <c r="A2740" s="41">
        <v>83.0</v>
      </c>
      <c r="B2740" s="42">
        <v>1.67E9</v>
      </c>
      <c r="C2740" s="42">
        <v>3356.0</v>
      </c>
      <c r="D2740" s="40" t="s">
        <v>1243</v>
      </c>
      <c r="E2740" s="41">
        <v>140.0</v>
      </c>
      <c r="F2740" s="41">
        <v>35.0</v>
      </c>
      <c r="G2740" s="41">
        <v>70.0</v>
      </c>
      <c r="H2740" s="41">
        <v>-3.07733</v>
      </c>
      <c r="I2740" s="41">
        <v>10000.0</v>
      </c>
      <c r="J2740" s="41">
        <v>5000.0</v>
      </c>
      <c r="K2740" s="41">
        <v>1200.0</v>
      </c>
      <c r="L2740" s="41">
        <v>600.0</v>
      </c>
      <c r="M2740" s="41">
        <v>30.0</v>
      </c>
      <c r="N2740" s="40" t="s">
        <v>207</v>
      </c>
      <c r="O2740" s="40" t="s">
        <v>1371</v>
      </c>
      <c r="P2740" s="40" t="s">
        <v>212</v>
      </c>
      <c r="Q2740" s="40" t="s">
        <v>8686</v>
      </c>
      <c r="R2740" s="40" t="b">
        <v>0</v>
      </c>
      <c r="S2740" s="40" t="s">
        <v>12879</v>
      </c>
      <c r="T2740" s="40" t="s">
        <v>212</v>
      </c>
      <c r="U2740" s="41">
        <v>0.1</v>
      </c>
      <c r="V2740" s="41">
        <v>0.9</v>
      </c>
      <c r="W2740" s="41">
        <v>0.1</v>
      </c>
      <c r="X2740" s="41">
        <v>0.6</v>
      </c>
      <c r="Y2740" s="40" t="b">
        <v>0</v>
      </c>
      <c r="Z2740" s="40" t="b">
        <v>1</v>
      </c>
      <c r="AA2740" s="40" t="b">
        <v>0</v>
      </c>
      <c r="AB2740" s="40" t="b">
        <v>0</v>
      </c>
      <c r="AC2740" s="41" t="s">
        <v>16399</v>
      </c>
      <c r="AD2740" s="41" t="s">
        <v>7817</v>
      </c>
      <c r="AE2740" s="41">
        <v>1180.996</v>
      </c>
      <c r="AF2740" s="41">
        <v>-5.00515</v>
      </c>
      <c r="AG2740" s="42">
        <v>2.48E41</v>
      </c>
      <c r="AH2740" s="51">
        <v>0.626459</v>
      </c>
      <c r="AI2740" s="45" t="s">
        <v>16400</v>
      </c>
      <c r="AJ2740" s="44" t="s">
        <v>397</v>
      </c>
      <c r="AK2740" s="41">
        <v>4598.0</v>
      </c>
      <c r="AL2740" s="40" t="s">
        <v>7372</v>
      </c>
      <c r="AM2740" s="40" t="s">
        <v>7285</v>
      </c>
      <c r="AN2740" s="40" t="s">
        <v>5643</v>
      </c>
      <c r="AO2740" s="44"/>
    </row>
    <row r="2741">
      <c r="A2741" s="41">
        <v>127.0</v>
      </c>
      <c r="B2741" s="42">
        <v>1.67E9</v>
      </c>
      <c r="C2741" s="42">
        <v>3356.0</v>
      </c>
      <c r="D2741" s="40" t="s">
        <v>1243</v>
      </c>
      <c r="E2741" s="41">
        <v>140.0</v>
      </c>
      <c r="F2741" s="41">
        <v>35.0</v>
      </c>
      <c r="G2741" s="41">
        <v>70.0</v>
      </c>
      <c r="H2741" s="41">
        <v>-3.07733</v>
      </c>
      <c r="I2741" s="41">
        <v>10000.0</v>
      </c>
      <c r="J2741" s="41">
        <v>5000.0</v>
      </c>
      <c r="K2741" s="41">
        <v>1200.0</v>
      </c>
      <c r="L2741" s="41">
        <v>600.0</v>
      </c>
      <c r="M2741" s="41">
        <v>50.0</v>
      </c>
      <c r="N2741" s="40" t="s">
        <v>207</v>
      </c>
      <c r="O2741" s="40" t="s">
        <v>1371</v>
      </c>
      <c r="P2741" s="40" t="s">
        <v>7305</v>
      </c>
      <c r="Q2741" s="40" t="s">
        <v>8686</v>
      </c>
      <c r="R2741" s="40" t="b">
        <v>0</v>
      </c>
      <c r="S2741" s="40" t="s">
        <v>211</v>
      </c>
      <c r="T2741" s="40" t="s">
        <v>212</v>
      </c>
      <c r="U2741" s="41">
        <v>0.1</v>
      </c>
      <c r="V2741" s="41">
        <v>0.9</v>
      </c>
      <c r="W2741" s="41">
        <v>0.1</v>
      </c>
      <c r="X2741" s="41">
        <v>0.5</v>
      </c>
      <c r="Y2741" s="40" t="b">
        <v>0</v>
      </c>
      <c r="Z2741" s="40" t="b">
        <v>1</v>
      </c>
      <c r="AA2741" s="40" t="b">
        <v>0</v>
      </c>
      <c r="AB2741" s="40" t="b">
        <v>0</v>
      </c>
      <c r="AC2741" s="41" t="s">
        <v>16401</v>
      </c>
      <c r="AD2741" s="41" t="s">
        <v>16402</v>
      </c>
      <c r="AE2741" s="41">
        <v>728.6701</v>
      </c>
      <c r="AF2741" s="41">
        <v>-5.00593</v>
      </c>
      <c r="AG2741" s="42">
        <v>1.04E42</v>
      </c>
      <c r="AH2741" s="51">
        <v>0.626712</v>
      </c>
      <c r="AI2741" s="45" t="s">
        <v>16403</v>
      </c>
      <c r="AJ2741" s="44" t="s">
        <v>397</v>
      </c>
      <c r="AK2741" s="41">
        <v>2075.0</v>
      </c>
      <c r="AL2741" s="40" t="s">
        <v>7372</v>
      </c>
      <c r="AM2741" s="40" t="s">
        <v>7285</v>
      </c>
      <c r="AN2741" s="40" t="s">
        <v>5643</v>
      </c>
      <c r="AO2741" s="44"/>
    </row>
    <row r="2742">
      <c r="A2742" s="41">
        <v>93.0</v>
      </c>
      <c r="B2742" s="42">
        <v>1.67E9</v>
      </c>
      <c r="C2742" s="41">
        <v>3356.0</v>
      </c>
      <c r="D2742" s="40" t="s">
        <v>1243</v>
      </c>
      <c r="E2742" s="41">
        <v>140.0</v>
      </c>
      <c r="F2742" s="41">
        <v>35.0</v>
      </c>
      <c r="G2742" s="41">
        <v>70.0</v>
      </c>
      <c r="H2742" s="41">
        <v>-3.07733</v>
      </c>
      <c r="I2742" s="41">
        <v>10000.0</v>
      </c>
      <c r="J2742" s="41">
        <v>5000.0</v>
      </c>
      <c r="K2742" s="41">
        <v>1200.0</v>
      </c>
      <c r="L2742" s="41">
        <v>600.0</v>
      </c>
      <c r="M2742" s="41">
        <v>50.0</v>
      </c>
      <c r="N2742" s="40" t="s">
        <v>207</v>
      </c>
      <c r="O2742" s="40" t="s">
        <v>208</v>
      </c>
      <c r="P2742" s="40" t="s">
        <v>209</v>
      </c>
      <c r="Q2742" s="40" t="s">
        <v>8686</v>
      </c>
      <c r="R2742" s="40" t="b">
        <v>0</v>
      </c>
      <c r="S2742" s="40" t="s">
        <v>211</v>
      </c>
      <c r="T2742" s="40" t="s">
        <v>212</v>
      </c>
      <c r="U2742" s="41">
        <v>0.1</v>
      </c>
      <c r="V2742" s="41">
        <v>0.9</v>
      </c>
      <c r="W2742" s="41">
        <v>0.2</v>
      </c>
      <c r="X2742" s="41">
        <v>0.4</v>
      </c>
      <c r="Y2742" s="40" t="b">
        <v>0</v>
      </c>
      <c r="Z2742" s="40" t="b">
        <v>1</v>
      </c>
      <c r="AA2742" s="40" t="b">
        <v>0</v>
      </c>
      <c r="AB2742" s="40" t="b">
        <v>0</v>
      </c>
      <c r="AC2742" s="41" t="s">
        <v>16404</v>
      </c>
      <c r="AD2742" s="41" t="s">
        <v>16405</v>
      </c>
      <c r="AE2742" s="41">
        <v>1202.122</v>
      </c>
      <c r="AF2742" s="41">
        <v>-5.00641</v>
      </c>
      <c r="AG2742" s="42">
        <v>1.15E42</v>
      </c>
      <c r="AH2742" s="51">
        <v>0.626871</v>
      </c>
      <c r="AI2742" s="40" t="s">
        <v>16406</v>
      </c>
      <c r="AJ2742" s="40" t="s">
        <v>16407</v>
      </c>
      <c r="AK2742" s="41">
        <v>4229.0</v>
      </c>
      <c r="AL2742" s="40" t="s">
        <v>2224</v>
      </c>
      <c r="AM2742" s="40" t="s">
        <v>7285</v>
      </c>
      <c r="AN2742" s="40" t="s">
        <v>5643</v>
      </c>
      <c r="AO2742" s="44"/>
    </row>
    <row r="2743">
      <c r="A2743" s="41">
        <v>137.0</v>
      </c>
      <c r="B2743" s="42">
        <v>1.67E9</v>
      </c>
      <c r="C2743" s="41">
        <v>3356.0</v>
      </c>
      <c r="D2743" s="40" t="s">
        <v>1243</v>
      </c>
      <c r="E2743" s="41">
        <v>140.0</v>
      </c>
      <c r="F2743" s="41">
        <v>35.0</v>
      </c>
      <c r="G2743" s="41">
        <v>70.0</v>
      </c>
      <c r="H2743" s="41">
        <v>-3.07733</v>
      </c>
      <c r="I2743" s="41">
        <v>10000.0</v>
      </c>
      <c r="J2743" s="41">
        <v>5000.0</v>
      </c>
      <c r="K2743" s="41">
        <v>1200.0</v>
      </c>
      <c r="L2743" s="41">
        <v>600.0</v>
      </c>
      <c r="M2743" s="41">
        <v>50.0</v>
      </c>
      <c r="N2743" s="40" t="s">
        <v>207</v>
      </c>
      <c r="O2743" s="40" t="s">
        <v>208</v>
      </c>
      <c r="P2743" s="40" t="s">
        <v>7305</v>
      </c>
      <c r="Q2743" s="40" t="s">
        <v>8686</v>
      </c>
      <c r="R2743" s="40" t="b">
        <v>0</v>
      </c>
      <c r="S2743" s="40" t="s">
        <v>12879</v>
      </c>
      <c r="T2743" s="40" t="s">
        <v>212</v>
      </c>
      <c r="U2743" s="41">
        <v>0.1</v>
      </c>
      <c r="V2743" s="41">
        <v>0.9</v>
      </c>
      <c r="W2743" s="41">
        <v>0.1</v>
      </c>
      <c r="X2743" s="41">
        <v>0.6</v>
      </c>
      <c r="Y2743" s="40" t="b">
        <v>0</v>
      </c>
      <c r="Z2743" s="40" t="b">
        <v>1</v>
      </c>
      <c r="AA2743" s="40" t="b">
        <v>0</v>
      </c>
      <c r="AB2743" s="40" t="b">
        <v>0</v>
      </c>
      <c r="AC2743" s="41" t="s">
        <v>16408</v>
      </c>
      <c r="AD2743" s="41" t="s">
        <v>16409</v>
      </c>
      <c r="AE2743" s="41">
        <v>762.3167</v>
      </c>
      <c r="AF2743" s="41">
        <v>-5.01919</v>
      </c>
      <c r="AG2743" s="42">
        <v>1.22E42</v>
      </c>
      <c r="AH2743" s="51">
        <v>0.631023</v>
      </c>
      <c r="AI2743" s="40" t="s">
        <v>16410</v>
      </c>
      <c r="AJ2743" s="44" t="s">
        <v>397</v>
      </c>
      <c r="AK2743" s="41">
        <v>1684.0</v>
      </c>
      <c r="AL2743" s="40" t="s">
        <v>7372</v>
      </c>
      <c r="AM2743" s="40" t="s">
        <v>7285</v>
      </c>
      <c r="AN2743" s="40" t="s">
        <v>5643</v>
      </c>
      <c r="AO2743" s="44"/>
    </row>
    <row r="2744">
      <c r="A2744" s="41">
        <v>3.0</v>
      </c>
      <c r="B2744" s="42">
        <v>1.67E9</v>
      </c>
      <c r="C2744" s="42">
        <v>3356.0</v>
      </c>
      <c r="D2744" s="40" t="s">
        <v>1243</v>
      </c>
      <c r="E2744" s="41">
        <v>140.0</v>
      </c>
      <c r="F2744" s="41">
        <v>35.0</v>
      </c>
      <c r="G2744" s="41">
        <v>70.0</v>
      </c>
      <c r="H2744" s="41">
        <v>-3.07733</v>
      </c>
      <c r="I2744" s="41">
        <v>10000.0</v>
      </c>
      <c r="J2744" s="41">
        <v>5000.0</v>
      </c>
      <c r="K2744" s="41">
        <v>1200.0</v>
      </c>
      <c r="L2744" s="41">
        <v>600.0</v>
      </c>
      <c r="M2744" s="41">
        <v>30.0</v>
      </c>
      <c r="N2744" s="40" t="s">
        <v>207</v>
      </c>
      <c r="O2744" s="40" t="s">
        <v>1371</v>
      </c>
      <c r="P2744" s="40" t="s">
        <v>209</v>
      </c>
      <c r="Q2744" s="40" t="s">
        <v>8686</v>
      </c>
      <c r="R2744" s="40" t="b">
        <v>0</v>
      </c>
      <c r="S2744" s="40" t="s">
        <v>211</v>
      </c>
      <c r="T2744" s="40" t="s">
        <v>212</v>
      </c>
      <c r="U2744" s="41">
        <v>0.1</v>
      </c>
      <c r="V2744" s="41">
        <v>0.9</v>
      </c>
      <c r="W2744" s="41">
        <v>0.2</v>
      </c>
      <c r="X2744" s="41">
        <v>0.4</v>
      </c>
      <c r="Y2744" s="40" t="b">
        <v>0</v>
      </c>
      <c r="Z2744" s="40" t="b">
        <v>1</v>
      </c>
      <c r="AA2744" s="40" t="b">
        <v>0</v>
      </c>
      <c r="AB2744" s="40" t="b">
        <v>0</v>
      </c>
      <c r="AC2744" s="41" t="s">
        <v>15447</v>
      </c>
      <c r="AD2744" s="41" t="s">
        <v>16411</v>
      </c>
      <c r="AE2744" s="41">
        <v>1201.672</v>
      </c>
      <c r="AF2744" s="41">
        <v>-5.02268</v>
      </c>
      <c r="AG2744" s="42">
        <v>1.27E42</v>
      </c>
      <c r="AH2744" s="51">
        <v>0.632157</v>
      </c>
      <c r="AI2744" s="45" t="s">
        <v>16412</v>
      </c>
      <c r="AJ2744" s="45">
        <v>1.26581371435434E257</v>
      </c>
      <c r="AK2744" s="41">
        <v>7182.0</v>
      </c>
      <c r="AL2744" s="40" t="s">
        <v>2224</v>
      </c>
      <c r="AM2744" s="40" t="s">
        <v>7285</v>
      </c>
      <c r="AN2744" s="40" t="s">
        <v>5643</v>
      </c>
      <c r="AO2744" s="44"/>
    </row>
    <row r="2745">
      <c r="A2745" s="41">
        <v>12.0</v>
      </c>
      <c r="B2745" s="42">
        <v>1.67E9</v>
      </c>
      <c r="C2745" s="42">
        <v>3356.0</v>
      </c>
      <c r="D2745" s="40" t="s">
        <v>1243</v>
      </c>
      <c r="E2745" s="41">
        <v>140.0</v>
      </c>
      <c r="F2745" s="41">
        <v>35.0</v>
      </c>
      <c r="G2745" s="41">
        <v>70.0</v>
      </c>
      <c r="H2745" s="41">
        <v>-3.07733</v>
      </c>
      <c r="I2745" s="41">
        <v>10000.0</v>
      </c>
      <c r="J2745" s="41">
        <v>5000.0</v>
      </c>
      <c r="K2745" s="41">
        <v>1200.0</v>
      </c>
      <c r="L2745" s="41">
        <v>600.0</v>
      </c>
      <c r="M2745" s="41">
        <v>30.0</v>
      </c>
      <c r="N2745" s="40" t="s">
        <v>207</v>
      </c>
      <c r="O2745" s="40" t="s">
        <v>1371</v>
      </c>
      <c r="P2745" s="40" t="s">
        <v>209</v>
      </c>
      <c r="Q2745" s="40" t="s">
        <v>8686</v>
      </c>
      <c r="R2745" s="40" t="b">
        <v>0</v>
      </c>
      <c r="S2745" s="40" t="s">
        <v>12879</v>
      </c>
      <c r="T2745" s="40" t="s">
        <v>212</v>
      </c>
      <c r="U2745" s="41">
        <v>0.1</v>
      </c>
      <c r="V2745" s="41">
        <v>0.9</v>
      </c>
      <c r="W2745" s="41">
        <v>0.2</v>
      </c>
      <c r="X2745" s="41">
        <v>0.4</v>
      </c>
      <c r="Y2745" s="40" t="b">
        <v>0</v>
      </c>
      <c r="Z2745" s="40" t="b">
        <v>1</v>
      </c>
      <c r="AA2745" s="40" t="b">
        <v>0</v>
      </c>
      <c r="AB2745" s="40" t="b">
        <v>0</v>
      </c>
      <c r="AC2745" s="41" t="s">
        <v>16413</v>
      </c>
      <c r="AD2745" s="41" t="s">
        <v>13881</v>
      </c>
      <c r="AE2745" s="41">
        <v>811.6172</v>
      </c>
      <c r="AF2745" s="41">
        <v>-5.02319</v>
      </c>
      <c r="AG2745" s="42">
        <v>9.52E41</v>
      </c>
      <c r="AH2745" s="51">
        <v>0.632321</v>
      </c>
      <c r="AI2745" s="45" t="s">
        <v>16414</v>
      </c>
      <c r="AJ2745" s="45">
        <v>9.5205218086086E251</v>
      </c>
      <c r="AK2745" s="41">
        <v>4340.0</v>
      </c>
      <c r="AL2745" s="40" t="s">
        <v>7372</v>
      </c>
      <c r="AM2745" s="40" t="s">
        <v>7285</v>
      </c>
      <c r="AN2745" s="40" t="s">
        <v>5643</v>
      </c>
      <c r="AO2745" s="44"/>
    </row>
    <row r="2746">
      <c r="A2746" s="41">
        <v>149.0</v>
      </c>
      <c r="B2746" s="42">
        <v>1.67E9</v>
      </c>
      <c r="C2746" s="42">
        <v>3356.0</v>
      </c>
      <c r="D2746" s="40" t="s">
        <v>1243</v>
      </c>
      <c r="E2746" s="41">
        <v>140.0</v>
      </c>
      <c r="F2746" s="41">
        <v>35.0</v>
      </c>
      <c r="G2746" s="41">
        <v>70.0</v>
      </c>
      <c r="H2746" s="41">
        <v>-3.07733</v>
      </c>
      <c r="I2746" s="41">
        <v>10000.0</v>
      </c>
      <c r="J2746" s="41">
        <v>5000.0</v>
      </c>
      <c r="K2746" s="41">
        <v>1200.0</v>
      </c>
      <c r="L2746" s="41">
        <v>600.0</v>
      </c>
      <c r="M2746" s="41">
        <v>50.0</v>
      </c>
      <c r="N2746" s="40" t="s">
        <v>207</v>
      </c>
      <c r="O2746" s="40" t="s">
        <v>1371</v>
      </c>
      <c r="P2746" s="40" t="s">
        <v>1372</v>
      </c>
      <c r="Q2746" s="40" t="s">
        <v>8686</v>
      </c>
      <c r="R2746" s="40" t="b">
        <v>0</v>
      </c>
      <c r="S2746" s="40" t="s">
        <v>211</v>
      </c>
      <c r="T2746" s="40" t="s">
        <v>212</v>
      </c>
      <c r="U2746" s="41">
        <v>0.1</v>
      </c>
      <c r="V2746" s="41">
        <v>0.9</v>
      </c>
      <c r="W2746" s="41">
        <v>0.2</v>
      </c>
      <c r="X2746" s="41">
        <v>0.6</v>
      </c>
      <c r="Y2746" s="40" t="b">
        <v>0</v>
      </c>
      <c r="Z2746" s="40" t="b">
        <v>1</v>
      </c>
      <c r="AA2746" s="40" t="b">
        <v>0</v>
      </c>
      <c r="AB2746" s="40" t="b">
        <v>0</v>
      </c>
      <c r="AC2746" s="41" t="s">
        <v>16415</v>
      </c>
      <c r="AD2746" s="41" t="s">
        <v>16416</v>
      </c>
      <c r="AE2746" s="41">
        <v>1004.622</v>
      </c>
      <c r="AF2746" s="41">
        <v>-5.02611</v>
      </c>
      <c r="AG2746" s="42">
        <v>2.69E41</v>
      </c>
      <c r="AH2746" s="51">
        <v>0.633271</v>
      </c>
      <c r="AI2746" s="45" t="s">
        <v>16417</v>
      </c>
      <c r="AJ2746" s="40" t="s">
        <v>16418</v>
      </c>
      <c r="AK2746" s="41">
        <v>2504.0</v>
      </c>
      <c r="AL2746" s="40" t="s">
        <v>7372</v>
      </c>
      <c r="AM2746" s="40" t="s">
        <v>7285</v>
      </c>
      <c r="AN2746" s="40" t="s">
        <v>5643</v>
      </c>
      <c r="AO2746" s="44"/>
    </row>
    <row r="2747">
      <c r="A2747" s="41">
        <v>34.0</v>
      </c>
      <c r="B2747" s="42">
        <v>1.67E9</v>
      </c>
      <c r="C2747" s="42">
        <v>3356.0</v>
      </c>
      <c r="D2747" s="40" t="s">
        <v>1243</v>
      </c>
      <c r="E2747" s="41">
        <v>140.0</v>
      </c>
      <c r="F2747" s="41">
        <v>35.0</v>
      </c>
      <c r="G2747" s="41">
        <v>70.0</v>
      </c>
      <c r="H2747" s="41">
        <v>-3.07733</v>
      </c>
      <c r="I2747" s="41">
        <v>10000.0</v>
      </c>
      <c r="J2747" s="41">
        <v>5000.0</v>
      </c>
      <c r="K2747" s="41">
        <v>1200.0</v>
      </c>
      <c r="L2747" s="41">
        <v>600.0</v>
      </c>
      <c r="M2747" s="41">
        <v>30.0</v>
      </c>
      <c r="N2747" s="40" t="s">
        <v>207</v>
      </c>
      <c r="O2747" s="40" t="s">
        <v>1371</v>
      </c>
      <c r="P2747" s="40" t="s">
        <v>7310</v>
      </c>
      <c r="Q2747" s="40" t="s">
        <v>8686</v>
      </c>
      <c r="R2747" s="40" t="b">
        <v>0</v>
      </c>
      <c r="S2747" s="40" t="s">
        <v>12879</v>
      </c>
      <c r="T2747" s="40" t="s">
        <v>212</v>
      </c>
      <c r="U2747" s="41">
        <v>0.1</v>
      </c>
      <c r="V2747" s="41">
        <v>0.9</v>
      </c>
      <c r="W2747" s="41">
        <v>0.3</v>
      </c>
      <c r="X2747" s="41">
        <v>0.5</v>
      </c>
      <c r="Y2747" s="40" t="b">
        <v>0</v>
      </c>
      <c r="Z2747" s="40" t="b">
        <v>1</v>
      </c>
      <c r="AA2747" s="40" t="b">
        <v>0</v>
      </c>
      <c r="AB2747" s="40" t="b">
        <v>0</v>
      </c>
      <c r="AC2747" s="41" t="s">
        <v>3774</v>
      </c>
      <c r="AD2747" s="41" t="s">
        <v>16419</v>
      </c>
      <c r="AE2747" s="41">
        <v>896.5204</v>
      </c>
      <c r="AF2747" s="41">
        <v>-5.0269</v>
      </c>
      <c r="AG2747" s="42">
        <v>5.71E41</v>
      </c>
      <c r="AH2747" s="51">
        <v>0.633527</v>
      </c>
      <c r="AI2747" s="45" t="s">
        <v>16420</v>
      </c>
      <c r="AJ2747" s="40" t="s">
        <v>16421</v>
      </c>
      <c r="AK2747" s="41">
        <v>3021.0</v>
      </c>
      <c r="AL2747" s="40" t="s">
        <v>7372</v>
      </c>
      <c r="AM2747" s="40" t="s">
        <v>7285</v>
      </c>
      <c r="AN2747" s="40" t="s">
        <v>5643</v>
      </c>
      <c r="AO2747" s="44"/>
    </row>
    <row r="2748">
      <c r="A2748" s="41">
        <v>104.0</v>
      </c>
      <c r="B2748" s="42">
        <v>1.67E9</v>
      </c>
      <c r="C2748" s="41">
        <v>3356.0</v>
      </c>
      <c r="D2748" s="40" t="s">
        <v>1243</v>
      </c>
      <c r="E2748" s="41">
        <v>140.0</v>
      </c>
      <c r="F2748" s="41">
        <v>35.0</v>
      </c>
      <c r="G2748" s="41">
        <v>70.0</v>
      </c>
      <c r="H2748" s="41">
        <v>-3.07733</v>
      </c>
      <c r="I2748" s="41">
        <v>10000.0</v>
      </c>
      <c r="J2748" s="41">
        <v>5000.0</v>
      </c>
      <c r="K2748" s="41">
        <v>1200.0</v>
      </c>
      <c r="L2748" s="41">
        <v>600.0</v>
      </c>
      <c r="M2748" s="41">
        <v>50.0</v>
      </c>
      <c r="N2748" s="40" t="s">
        <v>207</v>
      </c>
      <c r="O2748" s="40" t="s">
        <v>208</v>
      </c>
      <c r="P2748" s="40" t="s">
        <v>209</v>
      </c>
      <c r="Q2748" s="40" t="s">
        <v>8686</v>
      </c>
      <c r="R2748" s="40" t="b">
        <v>0</v>
      </c>
      <c r="S2748" s="40" t="s">
        <v>12879</v>
      </c>
      <c r="T2748" s="40" t="s">
        <v>212</v>
      </c>
      <c r="U2748" s="41">
        <v>0.1</v>
      </c>
      <c r="V2748" s="41">
        <v>0.9</v>
      </c>
      <c r="W2748" s="41">
        <v>0.2</v>
      </c>
      <c r="X2748" s="41">
        <v>0.6</v>
      </c>
      <c r="Y2748" s="40" t="b">
        <v>0</v>
      </c>
      <c r="Z2748" s="40" t="b">
        <v>1</v>
      </c>
      <c r="AA2748" s="40" t="b">
        <v>0</v>
      </c>
      <c r="AB2748" s="40" t="b">
        <v>0</v>
      </c>
      <c r="AC2748" s="41" t="s">
        <v>16422</v>
      </c>
      <c r="AD2748" s="41" t="s">
        <v>16423</v>
      </c>
      <c r="AE2748" s="41">
        <v>1179.266</v>
      </c>
      <c r="AF2748" s="41">
        <v>-5.03372</v>
      </c>
      <c r="AG2748" s="42">
        <v>1.13E41</v>
      </c>
      <c r="AH2748" s="51">
        <v>0.635745</v>
      </c>
      <c r="AI2748" s="40" t="s">
        <v>16424</v>
      </c>
      <c r="AJ2748" s="40" t="s">
        <v>16425</v>
      </c>
      <c r="AK2748" s="41">
        <v>2599.0</v>
      </c>
      <c r="AL2748" s="40" t="s">
        <v>7372</v>
      </c>
      <c r="AM2748" s="40" t="s">
        <v>7285</v>
      </c>
      <c r="AN2748" s="40" t="s">
        <v>5643</v>
      </c>
      <c r="AO2748" s="44"/>
    </row>
    <row r="2749">
      <c r="A2749" s="41">
        <v>79.0</v>
      </c>
      <c r="B2749" s="42">
        <v>1.67E9</v>
      </c>
      <c r="C2749" s="41">
        <v>3356.0</v>
      </c>
      <c r="D2749" s="40" t="s">
        <v>1243</v>
      </c>
      <c r="E2749" s="41">
        <v>140.0</v>
      </c>
      <c r="F2749" s="41">
        <v>35.0</v>
      </c>
      <c r="G2749" s="41">
        <v>70.0</v>
      </c>
      <c r="H2749" s="41">
        <v>-3.07733</v>
      </c>
      <c r="I2749" s="41">
        <v>10000.0</v>
      </c>
      <c r="J2749" s="41">
        <v>5000.0</v>
      </c>
      <c r="K2749" s="41">
        <v>1200.0</v>
      </c>
      <c r="L2749" s="41">
        <v>600.0</v>
      </c>
      <c r="M2749" s="41">
        <v>30.0</v>
      </c>
      <c r="N2749" s="40" t="s">
        <v>207</v>
      </c>
      <c r="O2749" s="40" t="s">
        <v>208</v>
      </c>
      <c r="P2749" s="40" t="s">
        <v>212</v>
      </c>
      <c r="Q2749" s="40" t="s">
        <v>8686</v>
      </c>
      <c r="R2749" s="40" t="b">
        <v>0</v>
      </c>
      <c r="S2749" s="40" t="s">
        <v>211</v>
      </c>
      <c r="T2749" s="40" t="s">
        <v>212</v>
      </c>
      <c r="U2749" s="41">
        <v>0.1</v>
      </c>
      <c r="V2749" s="41">
        <v>0.9</v>
      </c>
      <c r="W2749" s="41">
        <v>0.3</v>
      </c>
      <c r="X2749" s="41">
        <v>0.5</v>
      </c>
      <c r="Y2749" s="40" t="b">
        <v>0</v>
      </c>
      <c r="Z2749" s="40" t="b">
        <v>1</v>
      </c>
      <c r="AA2749" s="40" t="b">
        <v>0</v>
      </c>
      <c r="AB2749" s="40" t="b">
        <v>0</v>
      </c>
      <c r="AC2749" s="41" t="s">
        <v>16426</v>
      </c>
      <c r="AD2749" s="41" t="s">
        <v>16427</v>
      </c>
      <c r="AE2749" s="41">
        <v>1202.499</v>
      </c>
      <c r="AF2749" s="41">
        <v>-5.04177</v>
      </c>
      <c r="AG2749" s="42">
        <v>1.39E42</v>
      </c>
      <c r="AH2749" s="51">
        <v>0.638362</v>
      </c>
      <c r="AI2749" s="40" t="s">
        <v>16428</v>
      </c>
      <c r="AJ2749" s="40" t="s">
        <v>16429</v>
      </c>
      <c r="AK2749" s="41">
        <v>5795.0</v>
      </c>
      <c r="AL2749" s="40" t="s">
        <v>2224</v>
      </c>
      <c r="AM2749" s="40" t="s">
        <v>7285</v>
      </c>
      <c r="AN2749" s="40" t="s">
        <v>5643</v>
      </c>
      <c r="AO2749" s="44"/>
    </row>
    <row r="2750">
      <c r="A2750" s="41">
        <v>8.0</v>
      </c>
      <c r="B2750" s="42">
        <v>1.67E9</v>
      </c>
      <c r="C2750" s="42">
        <v>3356.0</v>
      </c>
      <c r="D2750" s="40" t="s">
        <v>1243</v>
      </c>
      <c r="E2750" s="41">
        <v>140.0</v>
      </c>
      <c r="F2750" s="41">
        <v>35.0</v>
      </c>
      <c r="G2750" s="41">
        <v>70.0</v>
      </c>
      <c r="H2750" s="41">
        <v>-3.07733</v>
      </c>
      <c r="I2750" s="41">
        <v>10000.0</v>
      </c>
      <c r="J2750" s="41">
        <v>5000.0</v>
      </c>
      <c r="K2750" s="41">
        <v>1200.0</v>
      </c>
      <c r="L2750" s="41">
        <v>600.0</v>
      </c>
      <c r="M2750" s="41">
        <v>30.0</v>
      </c>
      <c r="N2750" s="40" t="s">
        <v>207</v>
      </c>
      <c r="O2750" s="40" t="s">
        <v>1371</v>
      </c>
      <c r="P2750" s="40" t="s">
        <v>209</v>
      </c>
      <c r="Q2750" s="40" t="s">
        <v>8686</v>
      </c>
      <c r="R2750" s="40" t="b">
        <v>0</v>
      </c>
      <c r="S2750" s="40" t="s">
        <v>211</v>
      </c>
      <c r="T2750" s="40" t="s">
        <v>212</v>
      </c>
      <c r="U2750" s="41">
        <v>0.1</v>
      </c>
      <c r="V2750" s="41">
        <v>0.9</v>
      </c>
      <c r="W2750" s="41">
        <v>0.3</v>
      </c>
      <c r="X2750" s="41">
        <v>0.6</v>
      </c>
      <c r="Y2750" s="40" t="b">
        <v>0</v>
      </c>
      <c r="Z2750" s="40" t="b">
        <v>1</v>
      </c>
      <c r="AA2750" s="40" t="b">
        <v>0</v>
      </c>
      <c r="AB2750" s="40" t="b">
        <v>0</v>
      </c>
      <c r="AC2750" s="41" t="s">
        <v>16430</v>
      </c>
      <c r="AD2750" s="41" t="s">
        <v>16431</v>
      </c>
      <c r="AE2750" s="41">
        <v>991.6897</v>
      </c>
      <c r="AF2750" s="41">
        <v>-5.04702</v>
      </c>
      <c r="AG2750" s="42">
        <v>1.38E42</v>
      </c>
      <c r="AH2750" s="51">
        <v>0.640066</v>
      </c>
      <c r="AI2750" s="45" t="s">
        <v>16432</v>
      </c>
      <c r="AJ2750" s="40" t="s">
        <v>16433</v>
      </c>
      <c r="AK2750" s="41">
        <v>3878.0</v>
      </c>
      <c r="AL2750" s="40" t="s">
        <v>7372</v>
      </c>
      <c r="AM2750" s="40" t="s">
        <v>7285</v>
      </c>
      <c r="AN2750" s="40" t="s">
        <v>5643</v>
      </c>
      <c r="AO2750" s="44"/>
    </row>
    <row r="2751">
      <c r="A2751" s="41">
        <v>124.0</v>
      </c>
      <c r="B2751" s="42">
        <v>1.67E9</v>
      </c>
      <c r="C2751" s="42">
        <v>3356.0</v>
      </c>
      <c r="D2751" s="40" t="s">
        <v>1243</v>
      </c>
      <c r="E2751" s="41">
        <v>140.0</v>
      </c>
      <c r="F2751" s="41">
        <v>35.0</v>
      </c>
      <c r="G2751" s="41">
        <v>70.0</v>
      </c>
      <c r="H2751" s="41">
        <v>-3.07733</v>
      </c>
      <c r="I2751" s="41">
        <v>10000.0</v>
      </c>
      <c r="J2751" s="41">
        <v>5000.0</v>
      </c>
      <c r="K2751" s="41">
        <v>1200.0</v>
      </c>
      <c r="L2751" s="41">
        <v>600.0</v>
      </c>
      <c r="M2751" s="41">
        <v>50.0</v>
      </c>
      <c r="N2751" s="40" t="s">
        <v>207</v>
      </c>
      <c r="O2751" s="40" t="s">
        <v>1371</v>
      </c>
      <c r="P2751" s="40" t="s">
        <v>7310</v>
      </c>
      <c r="Q2751" s="40" t="s">
        <v>8686</v>
      </c>
      <c r="R2751" s="40" t="b">
        <v>0</v>
      </c>
      <c r="S2751" s="40" t="s">
        <v>12879</v>
      </c>
      <c r="T2751" s="40" t="s">
        <v>212</v>
      </c>
      <c r="U2751" s="41">
        <v>0.1</v>
      </c>
      <c r="V2751" s="41">
        <v>0.9</v>
      </c>
      <c r="W2751" s="41">
        <v>0.3</v>
      </c>
      <c r="X2751" s="41">
        <v>0.5</v>
      </c>
      <c r="Y2751" s="40" t="b">
        <v>0</v>
      </c>
      <c r="Z2751" s="40" t="b">
        <v>1</v>
      </c>
      <c r="AA2751" s="40" t="b">
        <v>0</v>
      </c>
      <c r="AB2751" s="40" t="b">
        <v>0</v>
      </c>
      <c r="AC2751" s="41" t="s">
        <v>16434</v>
      </c>
      <c r="AD2751" s="41" t="s">
        <v>16435</v>
      </c>
      <c r="AE2751" s="41">
        <v>806.019</v>
      </c>
      <c r="AF2751" s="41">
        <v>-5.05283</v>
      </c>
      <c r="AG2751" s="42">
        <v>3.04E41</v>
      </c>
      <c r="AH2751" s="51">
        <v>0.641953</v>
      </c>
      <c r="AI2751" s="45" t="s">
        <v>16436</v>
      </c>
      <c r="AJ2751" s="40" t="s">
        <v>16437</v>
      </c>
      <c r="AK2751" s="41">
        <v>1647.0</v>
      </c>
      <c r="AL2751" s="40" t="s">
        <v>7372</v>
      </c>
      <c r="AM2751" s="40" t="s">
        <v>7285</v>
      </c>
      <c r="AN2751" s="40" t="s">
        <v>5643</v>
      </c>
      <c r="AO2751" s="44"/>
    </row>
    <row r="2752">
      <c r="A2752" s="41">
        <v>111.0</v>
      </c>
      <c r="B2752" s="42">
        <v>1.67E9</v>
      </c>
      <c r="C2752" s="41">
        <v>3356.0</v>
      </c>
      <c r="D2752" s="40" t="s">
        <v>1243</v>
      </c>
      <c r="E2752" s="41">
        <v>140.0</v>
      </c>
      <c r="F2752" s="41">
        <v>35.0</v>
      </c>
      <c r="G2752" s="41">
        <v>70.0</v>
      </c>
      <c r="H2752" s="41">
        <v>-3.07733</v>
      </c>
      <c r="I2752" s="41">
        <v>10000.0</v>
      </c>
      <c r="J2752" s="41">
        <v>5000.0</v>
      </c>
      <c r="K2752" s="41">
        <v>1200.0</v>
      </c>
      <c r="L2752" s="41">
        <v>600.0</v>
      </c>
      <c r="M2752" s="41">
        <v>50.0</v>
      </c>
      <c r="N2752" s="40" t="s">
        <v>207</v>
      </c>
      <c r="O2752" s="40" t="s">
        <v>208</v>
      </c>
      <c r="P2752" s="40" t="s">
        <v>7310</v>
      </c>
      <c r="Q2752" s="40" t="s">
        <v>8686</v>
      </c>
      <c r="R2752" s="40" t="b">
        <v>0</v>
      </c>
      <c r="S2752" s="40" t="s">
        <v>211</v>
      </c>
      <c r="T2752" s="40" t="s">
        <v>212</v>
      </c>
      <c r="U2752" s="41">
        <v>0.1</v>
      </c>
      <c r="V2752" s="41">
        <v>0.9</v>
      </c>
      <c r="W2752" s="41">
        <v>0.2</v>
      </c>
      <c r="X2752" s="41">
        <v>0.4</v>
      </c>
      <c r="Y2752" s="40" t="b">
        <v>0</v>
      </c>
      <c r="Z2752" s="40" t="b">
        <v>1</v>
      </c>
      <c r="AA2752" s="40" t="b">
        <v>0</v>
      </c>
      <c r="AB2752" s="40" t="b">
        <v>0</v>
      </c>
      <c r="AC2752" s="41" t="s">
        <v>13665</v>
      </c>
      <c r="AD2752" s="41" t="s">
        <v>16438</v>
      </c>
      <c r="AE2752" s="41">
        <v>973.7932</v>
      </c>
      <c r="AF2752" s="41">
        <v>-5.06424</v>
      </c>
      <c r="AG2752" s="42">
        <v>1.39E42</v>
      </c>
      <c r="AH2752" s="51">
        <v>0.645661</v>
      </c>
      <c r="AI2752" s="40" t="s">
        <v>16439</v>
      </c>
      <c r="AJ2752" s="40" t="s">
        <v>16440</v>
      </c>
      <c r="AK2752" s="41">
        <v>2434.0</v>
      </c>
      <c r="AL2752" s="40" t="s">
        <v>7372</v>
      </c>
      <c r="AM2752" s="40" t="s">
        <v>7285</v>
      </c>
      <c r="AN2752" s="40" t="s">
        <v>5643</v>
      </c>
      <c r="AO2752" s="44"/>
    </row>
    <row r="2753">
      <c r="A2753" s="41">
        <v>6.0</v>
      </c>
      <c r="B2753" s="42">
        <v>1.67E9</v>
      </c>
      <c r="C2753" s="42">
        <v>3356.0</v>
      </c>
      <c r="D2753" s="40" t="s">
        <v>1243</v>
      </c>
      <c r="E2753" s="41">
        <v>140.0</v>
      </c>
      <c r="F2753" s="41">
        <v>35.0</v>
      </c>
      <c r="G2753" s="41">
        <v>70.0</v>
      </c>
      <c r="H2753" s="41">
        <v>-3.07733</v>
      </c>
      <c r="I2753" s="41">
        <v>10000.0</v>
      </c>
      <c r="J2753" s="41">
        <v>5000.0</v>
      </c>
      <c r="K2753" s="41">
        <v>1200.0</v>
      </c>
      <c r="L2753" s="41">
        <v>600.0</v>
      </c>
      <c r="M2753" s="41">
        <v>30.0</v>
      </c>
      <c r="N2753" s="40" t="s">
        <v>207</v>
      </c>
      <c r="O2753" s="40" t="s">
        <v>208</v>
      </c>
      <c r="P2753" s="40" t="s">
        <v>209</v>
      </c>
      <c r="Q2753" s="40" t="s">
        <v>8686</v>
      </c>
      <c r="R2753" s="40" t="b">
        <v>0</v>
      </c>
      <c r="S2753" s="40" t="s">
        <v>211</v>
      </c>
      <c r="T2753" s="40" t="s">
        <v>212</v>
      </c>
      <c r="U2753" s="41">
        <v>0.1</v>
      </c>
      <c r="V2753" s="41">
        <v>0.9</v>
      </c>
      <c r="W2753" s="41">
        <v>0.3</v>
      </c>
      <c r="X2753" s="41">
        <v>0.4</v>
      </c>
      <c r="Y2753" s="40" t="b">
        <v>0</v>
      </c>
      <c r="Z2753" s="40" t="b">
        <v>1</v>
      </c>
      <c r="AA2753" s="40" t="b">
        <v>0</v>
      </c>
      <c r="AB2753" s="40" t="b">
        <v>0</v>
      </c>
      <c r="AC2753" s="41" t="s">
        <v>16441</v>
      </c>
      <c r="AD2753" s="41" t="s">
        <v>16442</v>
      </c>
      <c r="AE2753" s="41">
        <v>881.9575</v>
      </c>
      <c r="AF2753" s="41">
        <v>-5.07013</v>
      </c>
      <c r="AG2753" s="42">
        <v>1.32E42</v>
      </c>
      <c r="AH2753" s="51">
        <v>0.647576</v>
      </c>
      <c r="AI2753" s="45" t="s">
        <v>16443</v>
      </c>
      <c r="AJ2753" s="40" t="s">
        <v>16444</v>
      </c>
      <c r="AK2753" s="41">
        <v>5313.0</v>
      </c>
      <c r="AL2753" s="40" t="s">
        <v>7372</v>
      </c>
      <c r="AM2753" s="40" t="s">
        <v>7285</v>
      </c>
      <c r="AN2753" s="40" t="s">
        <v>5643</v>
      </c>
      <c r="AO2753" s="44"/>
    </row>
    <row r="2754">
      <c r="A2754" s="41">
        <v>204.0</v>
      </c>
      <c r="B2754" s="42">
        <v>1.67E9</v>
      </c>
      <c r="C2754" s="42">
        <v>3356.0</v>
      </c>
      <c r="D2754" s="40" t="s">
        <v>1243</v>
      </c>
      <c r="E2754" s="41">
        <v>140.0</v>
      </c>
      <c r="F2754" s="41">
        <v>35.0</v>
      </c>
      <c r="G2754" s="41">
        <v>70.0</v>
      </c>
      <c r="H2754" s="41">
        <v>-3.07733</v>
      </c>
      <c r="I2754" s="41">
        <v>10000.0</v>
      </c>
      <c r="J2754" s="41">
        <v>5000.0</v>
      </c>
      <c r="K2754" s="41">
        <v>1200.0</v>
      </c>
      <c r="L2754" s="41">
        <v>600.0</v>
      </c>
      <c r="M2754" s="41">
        <v>100.0</v>
      </c>
      <c r="N2754" s="40" t="s">
        <v>207</v>
      </c>
      <c r="O2754" s="40" t="s">
        <v>1371</v>
      </c>
      <c r="P2754" s="40" t="s">
        <v>7310</v>
      </c>
      <c r="Q2754" s="40" t="s">
        <v>8686</v>
      </c>
      <c r="R2754" s="40" t="b">
        <v>0</v>
      </c>
      <c r="S2754" s="40" t="s">
        <v>211</v>
      </c>
      <c r="T2754" s="40" t="s">
        <v>212</v>
      </c>
      <c r="U2754" s="41">
        <v>0.1</v>
      </c>
      <c r="V2754" s="41">
        <v>0.9</v>
      </c>
      <c r="W2754" s="41">
        <v>0.3</v>
      </c>
      <c r="X2754" s="41">
        <v>0.4</v>
      </c>
      <c r="Y2754" s="40" t="b">
        <v>0</v>
      </c>
      <c r="Z2754" s="40" t="b">
        <v>1</v>
      </c>
      <c r="AA2754" s="40" t="b">
        <v>0</v>
      </c>
      <c r="AB2754" s="40" t="b">
        <v>0</v>
      </c>
      <c r="AC2754" s="41" t="s">
        <v>16445</v>
      </c>
      <c r="AD2754" s="41" t="s">
        <v>16446</v>
      </c>
      <c r="AE2754" s="41">
        <v>968.3466</v>
      </c>
      <c r="AF2754" s="41">
        <v>-5.07485</v>
      </c>
      <c r="AG2754" s="42">
        <v>8.68E41</v>
      </c>
      <c r="AH2754" s="51">
        <v>0.64911</v>
      </c>
      <c r="AI2754" s="45" t="s">
        <v>16447</v>
      </c>
      <c r="AJ2754" s="40" t="s">
        <v>16448</v>
      </c>
      <c r="AK2754" s="41">
        <v>1369.0</v>
      </c>
      <c r="AL2754" s="40" t="s">
        <v>7372</v>
      </c>
      <c r="AM2754" s="40" t="s">
        <v>7285</v>
      </c>
      <c r="AN2754" s="40" t="s">
        <v>5643</v>
      </c>
      <c r="AO2754" s="44"/>
    </row>
    <row r="2755">
      <c r="A2755" s="41">
        <v>119.0</v>
      </c>
      <c r="B2755" s="42">
        <v>1.67E9</v>
      </c>
      <c r="C2755" s="41">
        <v>3356.0</v>
      </c>
      <c r="D2755" s="40" t="s">
        <v>1243</v>
      </c>
      <c r="E2755" s="41">
        <v>140.0</v>
      </c>
      <c r="F2755" s="41">
        <v>35.0</v>
      </c>
      <c r="G2755" s="41">
        <v>70.0</v>
      </c>
      <c r="H2755" s="41">
        <v>-3.07733</v>
      </c>
      <c r="I2755" s="41">
        <v>10000.0</v>
      </c>
      <c r="J2755" s="41">
        <v>5000.0</v>
      </c>
      <c r="K2755" s="41">
        <v>1200.0</v>
      </c>
      <c r="L2755" s="41">
        <v>600.0</v>
      </c>
      <c r="M2755" s="41">
        <v>50.0</v>
      </c>
      <c r="N2755" s="40" t="s">
        <v>207</v>
      </c>
      <c r="O2755" s="40" t="s">
        <v>208</v>
      </c>
      <c r="P2755" s="40" t="s">
        <v>7310</v>
      </c>
      <c r="Q2755" s="40" t="s">
        <v>8686</v>
      </c>
      <c r="R2755" s="40" t="b">
        <v>0</v>
      </c>
      <c r="S2755" s="40" t="s">
        <v>12879</v>
      </c>
      <c r="T2755" s="40" t="s">
        <v>212</v>
      </c>
      <c r="U2755" s="41">
        <v>0.1</v>
      </c>
      <c r="V2755" s="41">
        <v>0.9</v>
      </c>
      <c r="W2755" s="41">
        <v>0.1</v>
      </c>
      <c r="X2755" s="41">
        <v>0.6</v>
      </c>
      <c r="Y2755" s="40" t="b">
        <v>0</v>
      </c>
      <c r="Z2755" s="40" t="b">
        <v>1</v>
      </c>
      <c r="AA2755" s="40" t="b">
        <v>0</v>
      </c>
      <c r="AB2755" s="40" t="b">
        <v>0</v>
      </c>
      <c r="AC2755" s="41" t="s">
        <v>16449</v>
      </c>
      <c r="AD2755" s="41" t="s">
        <v>16450</v>
      </c>
      <c r="AE2755" s="41">
        <v>627.817</v>
      </c>
      <c r="AF2755" s="41">
        <v>-5.07751</v>
      </c>
      <c r="AG2755" s="42">
        <v>6.58E41</v>
      </c>
      <c r="AH2755" s="51">
        <v>0.649974</v>
      </c>
      <c r="AI2755" s="40" t="s">
        <v>16451</v>
      </c>
      <c r="AJ2755" s="44" t="s">
        <v>397</v>
      </c>
      <c r="AK2755" s="41">
        <v>1121.0</v>
      </c>
      <c r="AL2755" s="40" t="s">
        <v>7372</v>
      </c>
      <c r="AM2755" s="40" t="s">
        <v>7285</v>
      </c>
      <c r="AN2755" s="40" t="s">
        <v>5643</v>
      </c>
      <c r="AO2755" s="44"/>
    </row>
    <row r="2756">
      <c r="A2756" s="41">
        <v>206.0</v>
      </c>
      <c r="B2756" s="42">
        <v>1.67E9</v>
      </c>
      <c r="C2756" s="42">
        <v>3356.0</v>
      </c>
      <c r="D2756" s="40" t="s">
        <v>1243</v>
      </c>
      <c r="E2756" s="41">
        <v>140.0</v>
      </c>
      <c r="F2756" s="41">
        <v>35.0</v>
      </c>
      <c r="G2756" s="41">
        <v>70.0</v>
      </c>
      <c r="H2756" s="41">
        <v>-3.07733</v>
      </c>
      <c r="I2756" s="41">
        <v>10000.0</v>
      </c>
      <c r="J2756" s="41">
        <v>5000.0</v>
      </c>
      <c r="K2756" s="41">
        <v>1200.0</v>
      </c>
      <c r="L2756" s="41">
        <v>600.0</v>
      </c>
      <c r="M2756" s="41">
        <v>100.0</v>
      </c>
      <c r="N2756" s="40" t="s">
        <v>207</v>
      </c>
      <c r="O2756" s="40" t="s">
        <v>1371</v>
      </c>
      <c r="P2756" s="40" t="s">
        <v>7310</v>
      </c>
      <c r="Q2756" s="40" t="s">
        <v>8686</v>
      </c>
      <c r="R2756" s="40" t="b">
        <v>0</v>
      </c>
      <c r="S2756" s="40" t="s">
        <v>211</v>
      </c>
      <c r="T2756" s="40" t="s">
        <v>212</v>
      </c>
      <c r="U2756" s="41">
        <v>0.1</v>
      </c>
      <c r="V2756" s="41">
        <v>0.9</v>
      </c>
      <c r="W2756" s="41">
        <v>0.3</v>
      </c>
      <c r="X2756" s="41">
        <v>0.6</v>
      </c>
      <c r="Y2756" s="40" t="b">
        <v>0</v>
      </c>
      <c r="Z2756" s="40" t="b">
        <v>1</v>
      </c>
      <c r="AA2756" s="40" t="b">
        <v>0</v>
      </c>
      <c r="AB2756" s="40" t="b">
        <v>0</v>
      </c>
      <c r="AC2756" s="41" t="s">
        <v>15192</v>
      </c>
      <c r="AD2756" s="41" t="s">
        <v>16452</v>
      </c>
      <c r="AE2756" s="41">
        <v>862.9431</v>
      </c>
      <c r="AF2756" s="41">
        <v>-5.08383</v>
      </c>
      <c r="AG2756" s="42">
        <v>1.31E42</v>
      </c>
      <c r="AH2756" s="51">
        <v>0.652027</v>
      </c>
      <c r="AI2756" s="45" t="s">
        <v>16453</v>
      </c>
      <c r="AJ2756" s="40" t="s">
        <v>16454</v>
      </c>
      <c r="AK2756" s="41">
        <v>901.0</v>
      </c>
      <c r="AL2756" s="40" t="s">
        <v>7372</v>
      </c>
      <c r="AM2756" s="40" t="s">
        <v>7285</v>
      </c>
      <c r="AN2756" s="40" t="s">
        <v>5643</v>
      </c>
      <c r="AO2756" s="44"/>
    </row>
    <row r="2757">
      <c r="A2757" s="41">
        <v>254.0</v>
      </c>
      <c r="B2757" s="42">
        <v>1.67E9</v>
      </c>
      <c r="C2757" s="41">
        <v>3356.0</v>
      </c>
      <c r="D2757" s="40" t="s">
        <v>1243</v>
      </c>
      <c r="E2757" s="41">
        <v>140.0</v>
      </c>
      <c r="F2757" s="41">
        <v>35.0</v>
      </c>
      <c r="G2757" s="41">
        <v>70.0</v>
      </c>
      <c r="H2757" s="41">
        <v>-3.07733</v>
      </c>
      <c r="I2757" s="41">
        <v>10000.0</v>
      </c>
      <c r="J2757" s="41">
        <v>5000.0</v>
      </c>
      <c r="K2757" s="41">
        <v>1200.0</v>
      </c>
      <c r="L2757" s="41">
        <v>600.0</v>
      </c>
      <c r="M2757" s="41">
        <v>100.0</v>
      </c>
      <c r="N2757" s="40" t="s">
        <v>207</v>
      </c>
      <c r="O2757" s="40" t="s">
        <v>208</v>
      </c>
      <c r="P2757" s="40" t="s">
        <v>212</v>
      </c>
      <c r="Q2757" s="40" t="s">
        <v>8686</v>
      </c>
      <c r="R2757" s="40" t="b">
        <v>0</v>
      </c>
      <c r="S2757" s="40" t="s">
        <v>211</v>
      </c>
      <c r="T2757" s="40" t="s">
        <v>212</v>
      </c>
      <c r="U2757" s="41">
        <v>0.1</v>
      </c>
      <c r="V2757" s="41">
        <v>0.9</v>
      </c>
      <c r="W2757" s="41">
        <v>0.1</v>
      </c>
      <c r="X2757" s="41">
        <v>0.6</v>
      </c>
      <c r="Y2757" s="40" t="b">
        <v>0</v>
      </c>
      <c r="Z2757" s="40" t="b">
        <v>1</v>
      </c>
      <c r="AA2757" s="40" t="b">
        <v>0</v>
      </c>
      <c r="AB2757" s="40" t="b">
        <v>0</v>
      </c>
      <c r="AC2757" s="41" t="s">
        <v>16455</v>
      </c>
      <c r="AD2757" s="41" t="s">
        <v>16456</v>
      </c>
      <c r="AE2757" s="41">
        <v>737.9678</v>
      </c>
      <c r="AF2757" s="41">
        <v>-5.08988</v>
      </c>
      <c r="AG2757" s="42">
        <v>1.35E42</v>
      </c>
      <c r="AH2757" s="51">
        <v>0.653995</v>
      </c>
      <c r="AI2757" s="40" t="s">
        <v>16457</v>
      </c>
      <c r="AJ2757" s="40" t="s">
        <v>16458</v>
      </c>
      <c r="AK2757" s="41">
        <v>2425.0</v>
      </c>
      <c r="AL2757" s="40" t="s">
        <v>7372</v>
      </c>
      <c r="AM2757" s="40" t="s">
        <v>7285</v>
      </c>
      <c r="AN2757" s="40" t="s">
        <v>5627</v>
      </c>
      <c r="AO2757" s="44"/>
    </row>
    <row r="2758">
      <c r="A2758" s="41">
        <v>57.0</v>
      </c>
      <c r="B2758" s="42">
        <v>1.67E9</v>
      </c>
      <c r="C2758" s="42">
        <v>3356.0</v>
      </c>
      <c r="D2758" s="40" t="s">
        <v>1243</v>
      </c>
      <c r="E2758" s="41">
        <v>140.0</v>
      </c>
      <c r="F2758" s="41">
        <v>35.0</v>
      </c>
      <c r="G2758" s="41">
        <v>70.0</v>
      </c>
      <c r="H2758" s="41">
        <v>-3.07733</v>
      </c>
      <c r="I2758" s="41">
        <v>10000.0</v>
      </c>
      <c r="J2758" s="41">
        <v>5000.0</v>
      </c>
      <c r="K2758" s="41">
        <v>1200.0</v>
      </c>
      <c r="L2758" s="41">
        <v>600.0</v>
      </c>
      <c r="M2758" s="41">
        <v>30.0</v>
      </c>
      <c r="N2758" s="40" t="s">
        <v>207</v>
      </c>
      <c r="O2758" s="40" t="s">
        <v>1371</v>
      </c>
      <c r="P2758" s="40" t="s">
        <v>1372</v>
      </c>
      <c r="Q2758" s="40" t="s">
        <v>8686</v>
      </c>
      <c r="R2758" s="40" t="b">
        <v>0</v>
      </c>
      <c r="S2758" s="40" t="s">
        <v>211</v>
      </c>
      <c r="T2758" s="40" t="s">
        <v>212</v>
      </c>
      <c r="U2758" s="41">
        <v>0.1</v>
      </c>
      <c r="V2758" s="41">
        <v>0.9</v>
      </c>
      <c r="W2758" s="41">
        <v>0.2</v>
      </c>
      <c r="X2758" s="41">
        <v>0.4</v>
      </c>
      <c r="Y2758" s="40" t="b">
        <v>0</v>
      </c>
      <c r="Z2758" s="40" t="b">
        <v>1</v>
      </c>
      <c r="AA2758" s="40" t="b">
        <v>0</v>
      </c>
      <c r="AB2758" s="40" t="b">
        <v>0</v>
      </c>
      <c r="AC2758" s="41" t="s">
        <v>16459</v>
      </c>
      <c r="AD2758" s="41" t="s">
        <v>5030</v>
      </c>
      <c r="AE2758" s="41">
        <v>1203.366</v>
      </c>
      <c r="AF2758" s="41">
        <v>-5.09293</v>
      </c>
      <c r="AG2758" s="42">
        <v>6.66E41</v>
      </c>
      <c r="AH2758" s="51">
        <v>0.654986</v>
      </c>
      <c r="AI2758" s="45" t="s">
        <v>16460</v>
      </c>
      <c r="AJ2758" s="45">
        <v>6.66248858699251E251</v>
      </c>
      <c r="AK2758" s="41">
        <v>6988.0</v>
      </c>
      <c r="AL2758" s="40" t="s">
        <v>2224</v>
      </c>
      <c r="AM2758" s="40" t="s">
        <v>7285</v>
      </c>
      <c r="AN2758" s="40" t="s">
        <v>5643</v>
      </c>
      <c r="AO2758" s="44"/>
    </row>
    <row r="2759">
      <c r="A2759" s="41">
        <v>26.0</v>
      </c>
      <c r="B2759" s="42">
        <v>1.67E9</v>
      </c>
      <c r="C2759" s="42">
        <v>3356.0</v>
      </c>
      <c r="D2759" s="40" t="s">
        <v>1243</v>
      </c>
      <c r="E2759" s="41">
        <v>140.0</v>
      </c>
      <c r="F2759" s="41">
        <v>35.0</v>
      </c>
      <c r="G2759" s="41">
        <v>70.0</v>
      </c>
      <c r="H2759" s="41">
        <v>-3.07733</v>
      </c>
      <c r="I2759" s="41">
        <v>10000.0</v>
      </c>
      <c r="J2759" s="41">
        <v>5000.0</v>
      </c>
      <c r="K2759" s="41">
        <v>1200.0</v>
      </c>
      <c r="L2759" s="41">
        <v>600.0</v>
      </c>
      <c r="M2759" s="41">
        <v>30.0</v>
      </c>
      <c r="N2759" s="40" t="s">
        <v>207</v>
      </c>
      <c r="O2759" s="40" t="s">
        <v>208</v>
      </c>
      <c r="P2759" s="40" t="s">
        <v>7310</v>
      </c>
      <c r="Q2759" s="40" t="s">
        <v>8686</v>
      </c>
      <c r="R2759" s="40" t="b">
        <v>0</v>
      </c>
      <c r="S2759" s="40" t="s">
        <v>211</v>
      </c>
      <c r="T2759" s="40" t="s">
        <v>212</v>
      </c>
      <c r="U2759" s="41">
        <v>0.1</v>
      </c>
      <c r="V2759" s="41">
        <v>0.9</v>
      </c>
      <c r="W2759" s="41">
        <v>0.3</v>
      </c>
      <c r="X2759" s="41">
        <v>0.6</v>
      </c>
      <c r="Y2759" s="40" t="b">
        <v>0</v>
      </c>
      <c r="Z2759" s="40" t="b">
        <v>1</v>
      </c>
      <c r="AA2759" s="40" t="b">
        <v>0</v>
      </c>
      <c r="AB2759" s="40" t="b">
        <v>0</v>
      </c>
      <c r="AC2759" s="41" t="s">
        <v>16461</v>
      </c>
      <c r="AD2759" s="41" t="s">
        <v>16462</v>
      </c>
      <c r="AE2759" s="41">
        <v>766.1154</v>
      </c>
      <c r="AF2759" s="41">
        <v>-5.09519</v>
      </c>
      <c r="AG2759" s="42">
        <v>1.31E42</v>
      </c>
      <c r="AH2759" s="51">
        <v>0.655719</v>
      </c>
      <c r="AI2759" s="45" t="s">
        <v>16463</v>
      </c>
      <c r="AJ2759" s="40" t="s">
        <v>16464</v>
      </c>
      <c r="AK2759" s="41">
        <v>2375.0</v>
      </c>
      <c r="AL2759" s="40" t="s">
        <v>7372</v>
      </c>
      <c r="AM2759" s="40" t="s">
        <v>7285</v>
      </c>
      <c r="AN2759" s="40" t="s">
        <v>5643</v>
      </c>
      <c r="AO2759" s="40"/>
    </row>
    <row r="2760">
      <c r="A2760" s="41">
        <v>254.0</v>
      </c>
      <c r="B2760" s="42">
        <v>1.67E9</v>
      </c>
      <c r="C2760" s="42">
        <v>3356.0</v>
      </c>
      <c r="D2760" s="40" t="s">
        <v>1243</v>
      </c>
      <c r="E2760" s="41">
        <v>140.0</v>
      </c>
      <c r="F2760" s="41">
        <v>35.0</v>
      </c>
      <c r="G2760" s="41">
        <v>70.0</v>
      </c>
      <c r="H2760" s="41">
        <v>-3.07733</v>
      </c>
      <c r="I2760" s="41">
        <v>10000.0</v>
      </c>
      <c r="J2760" s="41">
        <v>5000.0</v>
      </c>
      <c r="K2760" s="41">
        <v>1200.0</v>
      </c>
      <c r="L2760" s="41">
        <v>600.0</v>
      </c>
      <c r="M2760" s="41">
        <v>100.0</v>
      </c>
      <c r="N2760" s="40" t="s">
        <v>207</v>
      </c>
      <c r="O2760" s="40" t="s">
        <v>1371</v>
      </c>
      <c r="P2760" s="40" t="s">
        <v>212</v>
      </c>
      <c r="Q2760" s="40" t="s">
        <v>8686</v>
      </c>
      <c r="R2760" s="40" t="b">
        <v>0</v>
      </c>
      <c r="S2760" s="40" t="s">
        <v>211</v>
      </c>
      <c r="T2760" s="40" t="s">
        <v>212</v>
      </c>
      <c r="U2760" s="41">
        <v>0.1</v>
      </c>
      <c r="V2760" s="41">
        <v>0.9</v>
      </c>
      <c r="W2760" s="41">
        <v>0.1</v>
      </c>
      <c r="X2760" s="41">
        <v>0.6</v>
      </c>
      <c r="Y2760" s="40" t="b">
        <v>0</v>
      </c>
      <c r="Z2760" s="40" t="b">
        <v>1</v>
      </c>
      <c r="AA2760" s="40" t="b">
        <v>0</v>
      </c>
      <c r="AB2760" s="40" t="b">
        <v>0</v>
      </c>
      <c r="AC2760" s="41" t="s">
        <v>16465</v>
      </c>
      <c r="AD2760" s="41" t="s">
        <v>16466</v>
      </c>
      <c r="AE2760" s="41">
        <v>680.0732</v>
      </c>
      <c r="AF2760" s="41">
        <v>-5.10239</v>
      </c>
      <c r="AG2760" s="42">
        <v>1.39E42</v>
      </c>
      <c r="AH2760" s="51">
        <v>0.658061</v>
      </c>
      <c r="AI2760" s="45" t="s">
        <v>16467</v>
      </c>
      <c r="AJ2760" s="40" t="s">
        <v>16468</v>
      </c>
      <c r="AK2760" s="41">
        <v>806.0</v>
      </c>
      <c r="AL2760" s="40" t="s">
        <v>7372</v>
      </c>
      <c r="AM2760" s="40" t="s">
        <v>7285</v>
      </c>
      <c r="AN2760" s="40" t="s">
        <v>5643</v>
      </c>
      <c r="AO2760" s="44"/>
    </row>
    <row r="2761">
      <c r="A2761" s="41">
        <v>115.0</v>
      </c>
      <c r="B2761" s="42">
        <v>1.67E9</v>
      </c>
      <c r="C2761" s="41">
        <v>3356.0</v>
      </c>
      <c r="D2761" s="40" t="s">
        <v>1243</v>
      </c>
      <c r="E2761" s="41">
        <v>140.0</v>
      </c>
      <c r="F2761" s="41">
        <v>35.0</v>
      </c>
      <c r="G2761" s="41">
        <v>70.0</v>
      </c>
      <c r="H2761" s="41">
        <v>-3.07733</v>
      </c>
      <c r="I2761" s="41">
        <v>10000.0</v>
      </c>
      <c r="J2761" s="41">
        <v>5000.0</v>
      </c>
      <c r="K2761" s="41">
        <v>1200.0</v>
      </c>
      <c r="L2761" s="41">
        <v>600.0</v>
      </c>
      <c r="M2761" s="41">
        <v>50.0</v>
      </c>
      <c r="N2761" s="40" t="s">
        <v>207</v>
      </c>
      <c r="O2761" s="40" t="s">
        <v>208</v>
      </c>
      <c r="P2761" s="40" t="s">
        <v>7310</v>
      </c>
      <c r="Q2761" s="40" t="s">
        <v>8686</v>
      </c>
      <c r="R2761" s="40" t="b">
        <v>0</v>
      </c>
      <c r="S2761" s="40" t="s">
        <v>211</v>
      </c>
      <c r="T2761" s="40" t="s">
        <v>212</v>
      </c>
      <c r="U2761" s="41">
        <v>0.1</v>
      </c>
      <c r="V2761" s="41">
        <v>0.9</v>
      </c>
      <c r="W2761" s="41">
        <v>0.3</v>
      </c>
      <c r="X2761" s="41">
        <v>0.5</v>
      </c>
      <c r="Y2761" s="40" t="b">
        <v>0</v>
      </c>
      <c r="Z2761" s="40" t="b">
        <v>1</v>
      </c>
      <c r="AA2761" s="40" t="b">
        <v>0</v>
      </c>
      <c r="AB2761" s="40" t="b">
        <v>0</v>
      </c>
      <c r="AC2761" s="41" t="s">
        <v>11532</v>
      </c>
      <c r="AD2761" s="41" t="s">
        <v>16469</v>
      </c>
      <c r="AE2761" s="41">
        <v>762.473</v>
      </c>
      <c r="AF2761" s="41">
        <v>-5.1032</v>
      </c>
      <c r="AG2761" s="42">
        <v>1.28E42</v>
      </c>
      <c r="AH2761" s="51">
        <v>0.658322</v>
      </c>
      <c r="AI2761" s="40" t="s">
        <v>16470</v>
      </c>
      <c r="AJ2761" s="40" t="s">
        <v>16471</v>
      </c>
      <c r="AK2761" s="41">
        <v>1668.0</v>
      </c>
      <c r="AL2761" s="40" t="s">
        <v>7372</v>
      </c>
      <c r="AM2761" s="40" t="s">
        <v>7285</v>
      </c>
      <c r="AN2761" s="40" t="s">
        <v>5643</v>
      </c>
      <c r="AO2761" s="44"/>
    </row>
    <row r="2762">
      <c r="A2762" s="41">
        <v>122.0</v>
      </c>
      <c r="B2762" s="42">
        <v>1.67E9</v>
      </c>
      <c r="C2762" s="42">
        <v>3356.0</v>
      </c>
      <c r="D2762" s="40" t="s">
        <v>1243</v>
      </c>
      <c r="E2762" s="41">
        <v>140.0</v>
      </c>
      <c r="F2762" s="41">
        <v>35.0</v>
      </c>
      <c r="G2762" s="41">
        <v>70.0</v>
      </c>
      <c r="H2762" s="41">
        <v>-3.07733</v>
      </c>
      <c r="I2762" s="41">
        <v>10000.0</v>
      </c>
      <c r="J2762" s="41">
        <v>5000.0</v>
      </c>
      <c r="K2762" s="41">
        <v>1200.0</v>
      </c>
      <c r="L2762" s="41">
        <v>600.0</v>
      </c>
      <c r="M2762" s="41">
        <v>50.0</v>
      </c>
      <c r="N2762" s="40" t="s">
        <v>207</v>
      </c>
      <c r="O2762" s="40" t="s">
        <v>1371</v>
      </c>
      <c r="P2762" s="40" t="s">
        <v>7310</v>
      </c>
      <c r="Q2762" s="40" t="s">
        <v>8686</v>
      </c>
      <c r="R2762" s="40" t="b">
        <v>0</v>
      </c>
      <c r="S2762" s="40" t="s">
        <v>12879</v>
      </c>
      <c r="T2762" s="40" t="s">
        <v>212</v>
      </c>
      <c r="U2762" s="41">
        <v>0.1</v>
      </c>
      <c r="V2762" s="41">
        <v>0.9</v>
      </c>
      <c r="W2762" s="41">
        <v>0.2</v>
      </c>
      <c r="X2762" s="41">
        <v>0.6</v>
      </c>
      <c r="Y2762" s="40" t="b">
        <v>0</v>
      </c>
      <c r="Z2762" s="40" t="b">
        <v>1</v>
      </c>
      <c r="AA2762" s="40" t="b">
        <v>0</v>
      </c>
      <c r="AB2762" s="40" t="b">
        <v>0</v>
      </c>
      <c r="AC2762" s="41" t="s">
        <v>9865</v>
      </c>
      <c r="AD2762" s="41" t="s">
        <v>16472</v>
      </c>
      <c r="AE2762" s="41">
        <v>618.3712</v>
      </c>
      <c r="AF2762" s="41">
        <v>-5.10471</v>
      </c>
      <c r="AG2762" s="42">
        <v>1.09E42</v>
      </c>
      <c r="AH2762" s="51">
        <v>0.658811</v>
      </c>
      <c r="AI2762" s="45" t="s">
        <v>16473</v>
      </c>
      <c r="AJ2762" s="40" t="s">
        <v>16474</v>
      </c>
      <c r="AK2762" s="41">
        <v>1139.0</v>
      </c>
      <c r="AL2762" s="40" t="s">
        <v>7372</v>
      </c>
      <c r="AM2762" s="40" t="s">
        <v>7285</v>
      </c>
      <c r="AN2762" s="40" t="s">
        <v>5643</v>
      </c>
      <c r="AO2762" s="44"/>
    </row>
    <row r="2763">
      <c r="A2763" s="41">
        <v>255.0</v>
      </c>
      <c r="B2763" s="42">
        <v>1.67E9</v>
      </c>
      <c r="C2763" s="42">
        <v>3356.0</v>
      </c>
      <c r="D2763" s="40" t="s">
        <v>1243</v>
      </c>
      <c r="E2763" s="41">
        <v>140.0</v>
      </c>
      <c r="F2763" s="41">
        <v>35.0</v>
      </c>
      <c r="G2763" s="41">
        <v>70.0</v>
      </c>
      <c r="H2763" s="41">
        <v>-3.07733</v>
      </c>
      <c r="I2763" s="41">
        <v>10000.0</v>
      </c>
      <c r="J2763" s="41">
        <v>5000.0</v>
      </c>
      <c r="K2763" s="41">
        <v>1200.0</v>
      </c>
      <c r="L2763" s="41">
        <v>600.0</v>
      </c>
      <c r="M2763" s="41">
        <v>100.0</v>
      </c>
      <c r="N2763" s="40" t="s">
        <v>207</v>
      </c>
      <c r="O2763" s="40" t="s">
        <v>1371</v>
      </c>
      <c r="P2763" s="40" t="s">
        <v>212</v>
      </c>
      <c r="Q2763" s="40" t="s">
        <v>8686</v>
      </c>
      <c r="R2763" s="40" t="b">
        <v>0</v>
      </c>
      <c r="S2763" s="40" t="s">
        <v>211</v>
      </c>
      <c r="T2763" s="40" t="s">
        <v>212</v>
      </c>
      <c r="U2763" s="41">
        <v>0.1</v>
      </c>
      <c r="V2763" s="41">
        <v>0.9</v>
      </c>
      <c r="W2763" s="41">
        <v>0.2</v>
      </c>
      <c r="X2763" s="41">
        <v>0.4</v>
      </c>
      <c r="Y2763" s="40" t="b">
        <v>0</v>
      </c>
      <c r="Z2763" s="40" t="b">
        <v>1</v>
      </c>
      <c r="AA2763" s="40" t="b">
        <v>0</v>
      </c>
      <c r="AB2763" s="40" t="b">
        <v>0</v>
      </c>
      <c r="AC2763" s="41" t="s">
        <v>16475</v>
      </c>
      <c r="AD2763" s="41" t="s">
        <v>16476</v>
      </c>
      <c r="AE2763" s="41">
        <v>1202.01</v>
      </c>
      <c r="AF2763" s="41">
        <v>-5.10674</v>
      </c>
      <c r="AG2763" s="42">
        <v>1.39E42</v>
      </c>
      <c r="AH2763" s="51">
        <v>0.659473</v>
      </c>
      <c r="AI2763" s="45" t="s">
        <v>16477</v>
      </c>
      <c r="AJ2763" s="40" t="s">
        <v>16478</v>
      </c>
      <c r="AK2763" s="41">
        <v>2099.0</v>
      </c>
      <c r="AL2763" s="40" t="s">
        <v>2224</v>
      </c>
      <c r="AM2763" s="40" t="s">
        <v>7285</v>
      </c>
      <c r="AN2763" s="40" t="s">
        <v>5643</v>
      </c>
      <c r="AO2763" s="44"/>
    </row>
    <row r="2764">
      <c r="A2764" s="41">
        <v>111.0</v>
      </c>
      <c r="B2764" s="42">
        <v>1.67E9</v>
      </c>
      <c r="C2764" s="42">
        <v>3356.0</v>
      </c>
      <c r="D2764" s="40" t="s">
        <v>1243</v>
      </c>
      <c r="E2764" s="41">
        <v>140.0</v>
      </c>
      <c r="F2764" s="41">
        <v>35.0</v>
      </c>
      <c r="G2764" s="41">
        <v>70.0</v>
      </c>
      <c r="H2764" s="41">
        <v>-3.07733</v>
      </c>
      <c r="I2764" s="41">
        <v>10000.0</v>
      </c>
      <c r="J2764" s="41">
        <v>5000.0</v>
      </c>
      <c r="K2764" s="41">
        <v>1200.0</v>
      </c>
      <c r="L2764" s="41">
        <v>600.0</v>
      </c>
      <c r="M2764" s="41">
        <v>50.0</v>
      </c>
      <c r="N2764" s="40" t="s">
        <v>207</v>
      </c>
      <c r="O2764" s="40" t="s">
        <v>1371</v>
      </c>
      <c r="P2764" s="40" t="s">
        <v>7310</v>
      </c>
      <c r="Q2764" s="40" t="s">
        <v>8686</v>
      </c>
      <c r="R2764" s="40" t="b">
        <v>0</v>
      </c>
      <c r="S2764" s="40" t="s">
        <v>211</v>
      </c>
      <c r="T2764" s="40" t="s">
        <v>212</v>
      </c>
      <c r="U2764" s="41">
        <v>0.1</v>
      </c>
      <c r="V2764" s="41">
        <v>0.9</v>
      </c>
      <c r="W2764" s="41">
        <v>0.2</v>
      </c>
      <c r="X2764" s="41">
        <v>0.4</v>
      </c>
      <c r="Y2764" s="40" t="b">
        <v>0</v>
      </c>
      <c r="Z2764" s="40" t="b">
        <v>1</v>
      </c>
      <c r="AA2764" s="40" t="b">
        <v>0</v>
      </c>
      <c r="AB2764" s="40" t="b">
        <v>0</v>
      </c>
      <c r="AC2764" s="41" t="s">
        <v>16479</v>
      </c>
      <c r="AD2764" s="41" t="s">
        <v>16480</v>
      </c>
      <c r="AE2764" s="41">
        <v>1202.996</v>
      </c>
      <c r="AF2764" s="41">
        <v>-5.10903</v>
      </c>
      <c r="AG2764" s="42">
        <v>1.28E42</v>
      </c>
      <c r="AH2764" s="51">
        <v>0.660217</v>
      </c>
      <c r="AI2764" s="45" t="s">
        <v>16481</v>
      </c>
      <c r="AJ2764" s="40" t="s">
        <v>16482</v>
      </c>
      <c r="AK2764" s="41">
        <v>3076.0</v>
      </c>
      <c r="AL2764" s="40" t="s">
        <v>2224</v>
      </c>
      <c r="AM2764" s="40" t="s">
        <v>7285</v>
      </c>
      <c r="AN2764" s="40" t="s">
        <v>5643</v>
      </c>
      <c r="AO2764" s="44"/>
    </row>
    <row r="2765">
      <c r="A2765" s="41">
        <v>109.0</v>
      </c>
      <c r="B2765" s="42">
        <v>1.67E9</v>
      </c>
      <c r="C2765" s="41">
        <v>3356.0</v>
      </c>
      <c r="D2765" s="40" t="s">
        <v>1243</v>
      </c>
      <c r="E2765" s="41">
        <v>140.0</v>
      </c>
      <c r="F2765" s="41">
        <v>35.0</v>
      </c>
      <c r="G2765" s="41">
        <v>70.0</v>
      </c>
      <c r="H2765" s="41">
        <v>-3.07733</v>
      </c>
      <c r="I2765" s="41">
        <v>10000.0</v>
      </c>
      <c r="J2765" s="41">
        <v>5000.0</v>
      </c>
      <c r="K2765" s="41">
        <v>1200.0</v>
      </c>
      <c r="L2765" s="41">
        <v>600.0</v>
      </c>
      <c r="M2765" s="41">
        <v>50.0</v>
      </c>
      <c r="N2765" s="40" t="s">
        <v>207</v>
      </c>
      <c r="O2765" s="40" t="s">
        <v>208</v>
      </c>
      <c r="P2765" s="40" t="s">
        <v>7310</v>
      </c>
      <c r="Q2765" s="40" t="s">
        <v>8686</v>
      </c>
      <c r="R2765" s="40" t="b">
        <v>0</v>
      </c>
      <c r="S2765" s="40" t="s">
        <v>211</v>
      </c>
      <c r="T2765" s="40" t="s">
        <v>212</v>
      </c>
      <c r="U2765" s="41">
        <v>0.1</v>
      </c>
      <c r="V2765" s="41">
        <v>0.9</v>
      </c>
      <c r="W2765" s="41">
        <v>0.1</v>
      </c>
      <c r="X2765" s="41">
        <v>0.5</v>
      </c>
      <c r="Y2765" s="40" t="b">
        <v>0</v>
      </c>
      <c r="Z2765" s="40" t="b">
        <v>1</v>
      </c>
      <c r="AA2765" s="40" t="b">
        <v>0</v>
      </c>
      <c r="AB2765" s="40" t="b">
        <v>0</v>
      </c>
      <c r="AC2765" s="41" t="s">
        <v>16483</v>
      </c>
      <c r="AD2765" s="41" t="s">
        <v>12255</v>
      </c>
      <c r="AE2765" s="41">
        <v>1202.808</v>
      </c>
      <c r="AF2765" s="41">
        <v>-5.11972</v>
      </c>
      <c r="AG2765" s="42">
        <v>1.24E42</v>
      </c>
      <c r="AH2765" s="51">
        <v>0.66369</v>
      </c>
      <c r="AI2765" s="40" t="s">
        <v>16484</v>
      </c>
      <c r="AJ2765" s="44" t="s">
        <v>397</v>
      </c>
      <c r="AK2765" s="41">
        <v>2430.0</v>
      </c>
      <c r="AL2765" s="40" t="s">
        <v>2224</v>
      </c>
      <c r="AM2765" s="40" t="s">
        <v>7285</v>
      </c>
      <c r="AN2765" s="40" t="s">
        <v>5643</v>
      </c>
      <c r="AO2765" s="44"/>
    </row>
    <row r="2766">
      <c r="A2766" s="41">
        <v>30.0</v>
      </c>
      <c r="B2766" s="42">
        <v>1.67E9</v>
      </c>
      <c r="C2766" s="42">
        <v>3356.0</v>
      </c>
      <c r="D2766" s="40" t="s">
        <v>1243</v>
      </c>
      <c r="E2766" s="41">
        <v>140.0</v>
      </c>
      <c r="F2766" s="41">
        <v>35.0</v>
      </c>
      <c r="G2766" s="41">
        <v>70.0</v>
      </c>
      <c r="H2766" s="41">
        <v>-3.07733</v>
      </c>
      <c r="I2766" s="41">
        <v>10000.0</v>
      </c>
      <c r="J2766" s="41">
        <v>5000.0</v>
      </c>
      <c r="K2766" s="41">
        <v>1200.0</v>
      </c>
      <c r="L2766" s="41">
        <v>600.0</v>
      </c>
      <c r="M2766" s="41">
        <v>30.0</v>
      </c>
      <c r="N2766" s="40" t="s">
        <v>207</v>
      </c>
      <c r="O2766" s="40" t="s">
        <v>208</v>
      </c>
      <c r="P2766" s="40" t="s">
        <v>7310</v>
      </c>
      <c r="Q2766" s="40" t="s">
        <v>8686</v>
      </c>
      <c r="R2766" s="40" t="b">
        <v>0</v>
      </c>
      <c r="S2766" s="40" t="s">
        <v>12879</v>
      </c>
      <c r="T2766" s="40" t="s">
        <v>212</v>
      </c>
      <c r="U2766" s="41">
        <v>0.1</v>
      </c>
      <c r="V2766" s="41">
        <v>0.9</v>
      </c>
      <c r="W2766" s="41">
        <v>0.2</v>
      </c>
      <c r="X2766" s="41">
        <v>0.4</v>
      </c>
      <c r="Y2766" s="40" t="b">
        <v>0</v>
      </c>
      <c r="Z2766" s="40" t="b">
        <v>1</v>
      </c>
      <c r="AA2766" s="40" t="b">
        <v>0</v>
      </c>
      <c r="AB2766" s="40" t="b">
        <v>0</v>
      </c>
      <c r="AC2766" s="41" t="s">
        <v>16485</v>
      </c>
      <c r="AD2766" s="41" t="s">
        <v>16486</v>
      </c>
      <c r="AE2766" s="41">
        <v>966.4025</v>
      </c>
      <c r="AF2766" s="41">
        <v>-5.12334</v>
      </c>
      <c r="AG2766" s="42">
        <v>4.59E41</v>
      </c>
      <c r="AH2766" s="51">
        <v>0.664868</v>
      </c>
      <c r="AI2766" s="45" t="s">
        <v>16487</v>
      </c>
      <c r="AJ2766" s="45">
        <v>4.59326208013937E251</v>
      </c>
      <c r="AK2766" s="41">
        <v>3836.0</v>
      </c>
      <c r="AL2766" s="40" t="s">
        <v>7372</v>
      </c>
      <c r="AM2766" s="40" t="s">
        <v>7285</v>
      </c>
      <c r="AN2766" s="40" t="s">
        <v>5643</v>
      </c>
      <c r="AO2766" s="44"/>
    </row>
    <row r="2767">
      <c r="A2767" s="41">
        <v>113.0</v>
      </c>
      <c r="B2767" s="42">
        <v>1.67E9</v>
      </c>
      <c r="C2767" s="41">
        <v>3356.0</v>
      </c>
      <c r="D2767" s="40" t="s">
        <v>1243</v>
      </c>
      <c r="E2767" s="41">
        <v>140.0</v>
      </c>
      <c r="F2767" s="41">
        <v>35.0</v>
      </c>
      <c r="G2767" s="41">
        <v>70.0</v>
      </c>
      <c r="H2767" s="41">
        <v>-3.07733</v>
      </c>
      <c r="I2767" s="41">
        <v>10000.0</v>
      </c>
      <c r="J2767" s="41">
        <v>5000.0</v>
      </c>
      <c r="K2767" s="41">
        <v>1200.0</v>
      </c>
      <c r="L2767" s="41">
        <v>600.0</v>
      </c>
      <c r="M2767" s="41">
        <v>50.0</v>
      </c>
      <c r="N2767" s="40" t="s">
        <v>207</v>
      </c>
      <c r="O2767" s="40" t="s">
        <v>208</v>
      </c>
      <c r="P2767" s="40" t="s">
        <v>7310</v>
      </c>
      <c r="Q2767" s="40" t="s">
        <v>8686</v>
      </c>
      <c r="R2767" s="40" t="b">
        <v>0</v>
      </c>
      <c r="S2767" s="40" t="s">
        <v>211</v>
      </c>
      <c r="T2767" s="40" t="s">
        <v>212</v>
      </c>
      <c r="U2767" s="41">
        <v>0.1</v>
      </c>
      <c r="V2767" s="41">
        <v>0.9</v>
      </c>
      <c r="W2767" s="41">
        <v>0.2</v>
      </c>
      <c r="X2767" s="41">
        <v>0.6</v>
      </c>
      <c r="Y2767" s="40" t="b">
        <v>0</v>
      </c>
      <c r="Z2767" s="40" t="b">
        <v>1</v>
      </c>
      <c r="AA2767" s="40" t="b">
        <v>0</v>
      </c>
      <c r="AB2767" s="40" t="b">
        <v>0</v>
      </c>
      <c r="AC2767" s="41" t="s">
        <v>16488</v>
      </c>
      <c r="AD2767" s="41" t="s">
        <v>16489</v>
      </c>
      <c r="AE2767" s="41">
        <v>1203.358</v>
      </c>
      <c r="AF2767" s="41">
        <v>-5.12623</v>
      </c>
      <c r="AG2767" s="42">
        <v>4.86E41</v>
      </c>
      <c r="AH2767" s="51">
        <v>0.665808</v>
      </c>
      <c r="AI2767" s="40" t="s">
        <v>16490</v>
      </c>
      <c r="AJ2767" s="40" t="s">
        <v>16491</v>
      </c>
      <c r="AK2767" s="41">
        <v>2214.0</v>
      </c>
      <c r="AL2767" s="40" t="s">
        <v>2224</v>
      </c>
      <c r="AM2767" s="40" t="s">
        <v>7285</v>
      </c>
      <c r="AN2767" s="40" t="s">
        <v>5643</v>
      </c>
      <c r="AO2767" s="44"/>
    </row>
    <row r="2768">
      <c r="A2768" s="41">
        <v>16.0</v>
      </c>
      <c r="B2768" s="42">
        <v>1.67E9</v>
      </c>
      <c r="C2768" s="42">
        <v>3356.0</v>
      </c>
      <c r="D2768" s="40" t="s">
        <v>1243</v>
      </c>
      <c r="E2768" s="41">
        <v>140.0</v>
      </c>
      <c r="F2768" s="41">
        <v>35.0</v>
      </c>
      <c r="G2768" s="41">
        <v>70.0</v>
      </c>
      <c r="H2768" s="41">
        <v>-3.07733</v>
      </c>
      <c r="I2768" s="41">
        <v>10000.0</v>
      </c>
      <c r="J2768" s="41">
        <v>5000.0</v>
      </c>
      <c r="K2768" s="41">
        <v>1200.0</v>
      </c>
      <c r="L2768" s="41">
        <v>600.0</v>
      </c>
      <c r="M2768" s="41">
        <v>30.0</v>
      </c>
      <c r="N2768" s="40" t="s">
        <v>207</v>
      </c>
      <c r="O2768" s="40" t="s">
        <v>1371</v>
      </c>
      <c r="P2768" s="40" t="s">
        <v>209</v>
      </c>
      <c r="Q2768" s="40" t="s">
        <v>8686</v>
      </c>
      <c r="R2768" s="40" t="b">
        <v>0</v>
      </c>
      <c r="S2768" s="40" t="s">
        <v>12879</v>
      </c>
      <c r="T2768" s="40" t="s">
        <v>212</v>
      </c>
      <c r="U2768" s="41">
        <v>0.1</v>
      </c>
      <c r="V2768" s="41">
        <v>0.9</v>
      </c>
      <c r="W2768" s="41">
        <v>0.3</v>
      </c>
      <c r="X2768" s="41">
        <v>0.5</v>
      </c>
      <c r="Y2768" s="40" t="b">
        <v>0</v>
      </c>
      <c r="Z2768" s="40" t="b">
        <v>1</v>
      </c>
      <c r="AA2768" s="40" t="b">
        <v>0</v>
      </c>
      <c r="AB2768" s="40" t="b">
        <v>0</v>
      </c>
      <c r="AC2768" s="41" t="s">
        <v>16492</v>
      </c>
      <c r="AD2768" s="41" t="s">
        <v>16493</v>
      </c>
      <c r="AE2768" s="41">
        <v>668.5042</v>
      </c>
      <c r="AF2768" s="41">
        <v>-5.127</v>
      </c>
      <c r="AG2768" s="42">
        <v>1.11E42</v>
      </c>
      <c r="AH2768" s="51">
        <v>0.666056</v>
      </c>
      <c r="AI2768" s="45" t="s">
        <v>16494</v>
      </c>
      <c r="AJ2768" s="40" t="s">
        <v>16495</v>
      </c>
      <c r="AK2768" s="41">
        <v>2990.0</v>
      </c>
      <c r="AL2768" s="40" t="s">
        <v>7372</v>
      </c>
      <c r="AM2768" s="40" t="s">
        <v>7285</v>
      </c>
      <c r="AN2768" s="40" t="s">
        <v>5643</v>
      </c>
      <c r="AO2768" s="44"/>
    </row>
    <row r="2769">
      <c r="A2769" s="41">
        <v>0.0</v>
      </c>
      <c r="B2769" s="42">
        <v>1.67E9</v>
      </c>
      <c r="C2769" s="42">
        <v>3356.0</v>
      </c>
      <c r="D2769" s="40" t="s">
        <v>1243</v>
      </c>
      <c r="E2769" s="41">
        <v>140.0</v>
      </c>
      <c r="F2769" s="41">
        <v>35.0</v>
      </c>
      <c r="G2769" s="41">
        <v>70.0</v>
      </c>
      <c r="H2769" s="41">
        <v>-3.07733</v>
      </c>
      <c r="I2769" s="41">
        <v>10000.0</v>
      </c>
      <c r="J2769" s="41">
        <v>5000.0</v>
      </c>
      <c r="K2769" s="41">
        <v>1200.0</v>
      </c>
      <c r="L2769" s="41">
        <v>600.0</v>
      </c>
      <c r="M2769" s="41">
        <v>30.0</v>
      </c>
      <c r="N2769" s="40" t="s">
        <v>207</v>
      </c>
      <c r="O2769" s="40" t="s">
        <v>208</v>
      </c>
      <c r="P2769" s="40" t="s">
        <v>209</v>
      </c>
      <c r="Q2769" s="40" t="s">
        <v>8686</v>
      </c>
      <c r="R2769" s="40" t="b">
        <v>0</v>
      </c>
      <c r="S2769" s="40" t="s">
        <v>211</v>
      </c>
      <c r="T2769" s="40" t="s">
        <v>212</v>
      </c>
      <c r="U2769" s="41">
        <v>0.1</v>
      </c>
      <c r="V2769" s="41">
        <v>0.9</v>
      </c>
      <c r="W2769" s="41">
        <v>0.1</v>
      </c>
      <c r="X2769" s="41">
        <v>0.4</v>
      </c>
      <c r="Y2769" s="40" t="b">
        <v>0</v>
      </c>
      <c r="Z2769" s="40" t="b">
        <v>1</v>
      </c>
      <c r="AA2769" s="40" t="b">
        <v>0</v>
      </c>
      <c r="AB2769" s="40" t="b">
        <v>0</v>
      </c>
      <c r="AC2769" s="41" t="s">
        <v>15527</v>
      </c>
      <c r="AD2769" s="41" t="s">
        <v>16496</v>
      </c>
      <c r="AE2769" s="41">
        <v>786.049</v>
      </c>
      <c r="AF2769" s="41">
        <v>-5.13802</v>
      </c>
      <c r="AG2769" s="42">
        <v>6.41E41</v>
      </c>
      <c r="AH2769" s="51">
        <v>0.669638</v>
      </c>
      <c r="AI2769" s="45" t="s">
        <v>16497</v>
      </c>
      <c r="AJ2769" s="44" t="s">
        <v>397</v>
      </c>
      <c r="AK2769" s="41">
        <v>4910.0</v>
      </c>
      <c r="AL2769" s="40" t="s">
        <v>7372</v>
      </c>
      <c r="AM2769" s="40" t="s">
        <v>7285</v>
      </c>
      <c r="AN2769" s="40" t="s">
        <v>5643</v>
      </c>
      <c r="AO2769" s="44"/>
    </row>
    <row r="2770">
      <c r="A2770" s="41">
        <v>24.0</v>
      </c>
      <c r="B2770" s="42">
        <v>1.67E9</v>
      </c>
      <c r="C2770" s="42">
        <v>3356.0</v>
      </c>
      <c r="D2770" s="40" t="s">
        <v>1243</v>
      </c>
      <c r="E2770" s="41">
        <v>140.0</v>
      </c>
      <c r="F2770" s="41">
        <v>35.0</v>
      </c>
      <c r="G2770" s="41">
        <v>70.0</v>
      </c>
      <c r="H2770" s="41">
        <v>-3.07733</v>
      </c>
      <c r="I2770" s="41">
        <v>10000.0</v>
      </c>
      <c r="J2770" s="41">
        <v>5000.0</v>
      </c>
      <c r="K2770" s="41">
        <v>1200.0</v>
      </c>
      <c r="L2770" s="41">
        <v>600.0</v>
      </c>
      <c r="M2770" s="41">
        <v>30.0</v>
      </c>
      <c r="N2770" s="40" t="s">
        <v>207</v>
      </c>
      <c r="O2770" s="40" t="s">
        <v>208</v>
      </c>
      <c r="P2770" s="40" t="s">
        <v>7310</v>
      </c>
      <c r="Q2770" s="40" t="s">
        <v>8686</v>
      </c>
      <c r="R2770" s="40" t="b">
        <v>0</v>
      </c>
      <c r="S2770" s="40" t="s">
        <v>211</v>
      </c>
      <c r="T2770" s="40" t="s">
        <v>212</v>
      </c>
      <c r="U2770" s="41">
        <v>0.1</v>
      </c>
      <c r="V2770" s="41">
        <v>0.9</v>
      </c>
      <c r="W2770" s="41">
        <v>0.3</v>
      </c>
      <c r="X2770" s="41">
        <v>0.4</v>
      </c>
      <c r="Y2770" s="40" t="b">
        <v>0</v>
      </c>
      <c r="Z2770" s="40" t="b">
        <v>1</v>
      </c>
      <c r="AA2770" s="40" t="b">
        <v>0</v>
      </c>
      <c r="AB2770" s="40" t="b">
        <v>0</v>
      </c>
      <c r="AC2770" s="41" t="s">
        <v>16498</v>
      </c>
      <c r="AD2770" s="41" t="s">
        <v>16499</v>
      </c>
      <c r="AE2770" s="41">
        <v>1202.376</v>
      </c>
      <c r="AF2770" s="41">
        <v>-5.1425</v>
      </c>
      <c r="AG2770" s="42">
        <v>1.15E42</v>
      </c>
      <c r="AH2770" s="51">
        <v>0.671093</v>
      </c>
      <c r="AI2770" s="45" t="s">
        <v>16500</v>
      </c>
      <c r="AJ2770" s="40" t="s">
        <v>16501</v>
      </c>
      <c r="AK2770" s="41">
        <v>4742.0</v>
      </c>
      <c r="AL2770" s="40" t="s">
        <v>2224</v>
      </c>
      <c r="AM2770" s="40" t="s">
        <v>7285</v>
      </c>
      <c r="AN2770" s="40" t="s">
        <v>5643</v>
      </c>
      <c r="AO2770" s="44"/>
    </row>
    <row r="2771">
      <c r="A2771" s="41">
        <v>201.0</v>
      </c>
      <c r="B2771" s="42">
        <v>1.67E9</v>
      </c>
      <c r="C2771" s="42">
        <v>3356.0</v>
      </c>
      <c r="D2771" s="40" t="s">
        <v>1243</v>
      </c>
      <c r="E2771" s="41">
        <v>140.0</v>
      </c>
      <c r="F2771" s="41">
        <v>35.0</v>
      </c>
      <c r="G2771" s="41">
        <v>70.0</v>
      </c>
      <c r="H2771" s="41">
        <v>-3.07733</v>
      </c>
      <c r="I2771" s="41">
        <v>10000.0</v>
      </c>
      <c r="J2771" s="41">
        <v>5000.0</v>
      </c>
      <c r="K2771" s="41">
        <v>1200.0</v>
      </c>
      <c r="L2771" s="41">
        <v>600.0</v>
      </c>
      <c r="M2771" s="41">
        <v>100.0</v>
      </c>
      <c r="N2771" s="40" t="s">
        <v>207</v>
      </c>
      <c r="O2771" s="40" t="s">
        <v>1371</v>
      </c>
      <c r="P2771" s="40" t="s">
        <v>7310</v>
      </c>
      <c r="Q2771" s="40" t="s">
        <v>8686</v>
      </c>
      <c r="R2771" s="40" t="b">
        <v>0</v>
      </c>
      <c r="S2771" s="40" t="s">
        <v>211</v>
      </c>
      <c r="T2771" s="40" t="s">
        <v>212</v>
      </c>
      <c r="U2771" s="41">
        <v>0.1</v>
      </c>
      <c r="V2771" s="41">
        <v>0.9</v>
      </c>
      <c r="W2771" s="41">
        <v>0.2</v>
      </c>
      <c r="X2771" s="41">
        <v>0.4</v>
      </c>
      <c r="Y2771" s="40" t="b">
        <v>0</v>
      </c>
      <c r="Z2771" s="40" t="b">
        <v>1</v>
      </c>
      <c r="AA2771" s="40" t="b">
        <v>0</v>
      </c>
      <c r="AB2771" s="40" t="b">
        <v>0</v>
      </c>
      <c r="AC2771" s="41" t="s">
        <v>16502</v>
      </c>
      <c r="AD2771" s="41" t="s">
        <v>16503</v>
      </c>
      <c r="AE2771" s="41">
        <v>691.389</v>
      </c>
      <c r="AF2771" s="41">
        <v>-5.18799</v>
      </c>
      <c r="AG2771" s="42">
        <v>1.26E42</v>
      </c>
      <c r="AH2771" s="51">
        <v>0.685875</v>
      </c>
      <c r="AI2771" s="45" t="s">
        <v>16504</v>
      </c>
      <c r="AJ2771" s="40" t="s">
        <v>16505</v>
      </c>
      <c r="AK2771" s="41">
        <v>933.0</v>
      </c>
      <c r="AL2771" s="40" t="s">
        <v>7372</v>
      </c>
      <c r="AM2771" s="40" t="s">
        <v>7285</v>
      </c>
      <c r="AN2771" s="40" t="s">
        <v>5643</v>
      </c>
      <c r="AO2771" s="44"/>
    </row>
    <row r="2772">
      <c r="A2772" s="41">
        <v>59.0</v>
      </c>
      <c r="B2772" s="42">
        <v>1.67E9</v>
      </c>
      <c r="C2772" s="42">
        <v>3356.0</v>
      </c>
      <c r="D2772" s="40" t="s">
        <v>1243</v>
      </c>
      <c r="E2772" s="41">
        <v>140.0</v>
      </c>
      <c r="F2772" s="41">
        <v>35.0</v>
      </c>
      <c r="G2772" s="41">
        <v>70.0</v>
      </c>
      <c r="H2772" s="41">
        <v>-3.07733</v>
      </c>
      <c r="I2772" s="41">
        <v>10000.0</v>
      </c>
      <c r="J2772" s="41">
        <v>5000.0</v>
      </c>
      <c r="K2772" s="41">
        <v>1200.0</v>
      </c>
      <c r="L2772" s="41">
        <v>600.0</v>
      </c>
      <c r="M2772" s="41">
        <v>30.0</v>
      </c>
      <c r="N2772" s="40" t="s">
        <v>207</v>
      </c>
      <c r="O2772" s="40" t="s">
        <v>208</v>
      </c>
      <c r="P2772" s="40" t="s">
        <v>1372</v>
      </c>
      <c r="Q2772" s="40" t="s">
        <v>8686</v>
      </c>
      <c r="R2772" s="40" t="b">
        <v>0</v>
      </c>
      <c r="S2772" s="40" t="s">
        <v>211</v>
      </c>
      <c r="T2772" s="40" t="s">
        <v>212</v>
      </c>
      <c r="U2772" s="41">
        <v>0.1</v>
      </c>
      <c r="V2772" s="41">
        <v>0.9</v>
      </c>
      <c r="W2772" s="41">
        <v>0.2</v>
      </c>
      <c r="X2772" s="41">
        <v>0.6</v>
      </c>
      <c r="Y2772" s="40" t="b">
        <v>0</v>
      </c>
      <c r="Z2772" s="40" t="b">
        <v>1</v>
      </c>
      <c r="AA2772" s="40" t="b">
        <v>0</v>
      </c>
      <c r="AB2772" s="40" t="b">
        <v>0</v>
      </c>
      <c r="AC2772" s="41" t="s">
        <v>4024</v>
      </c>
      <c r="AD2772" s="41" t="s">
        <v>16506</v>
      </c>
      <c r="AE2772" s="41">
        <v>778.7722</v>
      </c>
      <c r="AF2772" s="41">
        <v>-5.19593</v>
      </c>
      <c r="AG2772" s="42">
        <v>1.3E42</v>
      </c>
      <c r="AH2772" s="51">
        <v>0.688455</v>
      </c>
      <c r="AI2772" s="45" t="s">
        <v>16507</v>
      </c>
      <c r="AJ2772" s="45">
        <v>1.29819873440702E257</v>
      </c>
      <c r="AK2772" s="41">
        <v>3056.0</v>
      </c>
      <c r="AL2772" s="40" t="s">
        <v>7372</v>
      </c>
      <c r="AM2772" s="40" t="s">
        <v>7285</v>
      </c>
      <c r="AN2772" s="40" t="s">
        <v>5643</v>
      </c>
      <c r="AO2772" s="44"/>
    </row>
    <row r="2773">
      <c r="A2773" s="41">
        <v>145.0</v>
      </c>
      <c r="B2773" s="42">
        <v>1.67E9</v>
      </c>
      <c r="C2773" s="41">
        <v>3356.0</v>
      </c>
      <c r="D2773" s="40" t="s">
        <v>1243</v>
      </c>
      <c r="E2773" s="41">
        <v>140.0</v>
      </c>
      <c r="F2773" s="41">
        <v>35.0</v>
      </c>
      <c r="G2773" s="41">
        <v>70.0</v>
      </c>
      <c r="H2773" s="41">
        <v>-3.07733</v>
      </c>
      <c r="I2773" s="41">
        <v>10000.0</v>
      </c>
      <c r="J2773" s="41">
        <v>5000.0</v>
      </c>
      <c r="K2773" s="41">
        <v>1200.0</v>
      </c>
      <c r="L2773" s="41">
        <v>600.0</v>
      </c>
      <c r="M2773" s="41">
        <v>50.0</v>
      </c>
      <c r="N2773" s="40" t="s">
        <v>207</v>
      </c>
      <c r="O2773" s="40" t="s">
        <v>208</v>
      </c>
      <c r="P2773" s="40" t="s">
        <v>1372</v>
      </c>
      <c r="Q2773" s="40" t="s">
        <v>8686</v>
      </c>
      <c r="R2773" s="40" t="b">
        <v>0</v>
      </c>
      <c r="S2773" s="40" t="s">
        <v>211</v>
      </c>
      <c r="T2773" s="40" t="s">
        <v>212</v>
      </c>
      <c r="U2773" s="41">
        <v>0.1</v>
      </c>
      <c r="V2773" s="41">
        <v>0.9</v>
      </c>
      <c r="W2773" s="41">
        <v>0.1</v>
      </c>
      <c r="X2773" s="41">
        <v>0.5</v>
      </c>
      <c r="Y2773" s="40" t="b">
        <v>0</v>
      </c>
      <c r="Z2773" s="40" t="b">
        <v>1</v>
      </c>
      <c r="AA2773" s="40" t="b">
        <v>0</v>
      </c>
      <c r="AB2773" s="40" t="b">
        <v>0</v>
      </c>
      <c r="AC2773" s="41" t="s">
        <v>16508</v>
      </c>
      <c r="AD2773" s="41" t="s">
        <v>16509</v>
      </c>
      <c r="AE2773" s="41">
        <v>735.7907</v>
      </c>
      <c r="AF2773" s="41">
        <v>-5.20535</v>
      </c>
      <c r="AG2773" s="42">
        <v>1.38E42</v>
      </c>
      <c r="AH2773" s="51">
        <v>0.691516</v>
      </c>
      <c r="AI2773" s="40" t="s">
        <v>16510</v>
      </c>
      <c r="AJ2773" s="44" t="s">
        <v>397</v>
      </c>
      <c r="AK2773" s="41">
        <v>2122.0</v>
      </c>
      <c r="AL2773" s="40" t="s">
        <v>7372</v>
      </c>
      <c r="AM2773" s="40" t="s">
        <v>7285</v>
      </c>
      <c r="AN2773" s="40" t="s">
        <v>5643</v>
      </c>
      <c r="AO2773" s="44"/>
    </row>
    <row r="2774">
      <c r="A2774" s="41">
        <v>234.0</v>
      </c>
      <c r="B2774" s="42">
        <v>1.67E9</v>
      </c>
      <c r="C2774" s="42">
        <v>3356.0</v>
      </c>
      <c r="D2774" s="40" t="s">
        <v>1243</v>
      </c>
      <c r="E2774" s="41">
        <v>140.0</v>
      </c>
      <c r="F2774" s="41">
        <v>35.0</v>
      </c>
      <c r="G2774" s="41">
        <v>70.0</v>
      </c>
      <c r="H2774" s="41">
        <v>-3.07733</v>
      </c>
      <c r="I2774" s="41">
        <v>10000.0</v>
      </c>
      <c r="J2774" s="41">
        <v>5000.0</v>
      </c>
      <c r="K2774" s="41">
        <v>1200.0</v>
      </c>
      <c r="L2774" s="41">
        <v>600.0</v>
      </c>
      <c r="M2774" s="41">
        <v>100.0</v>
      </c>
      <c r="N2774" s="40" t="s">
        <v>207</v>
      </c>
      <c r="O2774" s="40" t="s">
        <v>1371</v>
      </c>
      <c r="P2774" s="40" t="s">
        <v>1372</v>
      </c>
      <c r="Q2774" s="40" t="s">
        <v>8686</v>
      </c>
      <c r="R2774" s="40" t="b">
        <v>0</v>
      </c>
      <c r="S2774" s="40" t="s">
        <v>211</v>
      </c>
      <c r="T2774" s="40" t="s">
        <v>212</v>
      </c>
      <c r="U2774" s="41">
        <v>0.1</v>
      </c>
      <c r="V2774" s="41">
        <v>0.9</v>
      </c>
      <c r="W2774" s="41">
        <v>0.1</v>
      </c>
      <c r="X2774" s="41">
        <v>0.4</v>
      </c>
      <c r="Y2774" s="40" t="b">
        <v>0</v>
      </c>
      <c r="Z2774" s="40" t="b">
        <v>1</v>
      </c>
      <c r="AA2774" s="40" t="b">
        <v>0</v>
      </c>
      <c r="AB2774" s="40" t="b">
        <v>0</v>
      </c>
      <c r="AC2774" s="41" t="s">
        <v>16511</v>
      </c>
      <c r="AD2774" s="41" t="s">
        <v>1230</v>
      </c>
      <c r="AE2774" s="41">
        <v>636.6005</v>
      </c>
      <c r="AF2774" s="41">
        <v>-5.31098</v>
      </c>
      <c r="AG2774" s="42">
        <v>1.39E42</v>
      </c>
      <c r="AH2774" s="51">
        <v>0.72584</v>
      </c>
      <c r="AI2774" s="45" t="s">
        <v>16512</v>
      </c>
      <c r="AJ2774" s="40" t="s">
        <v>16513</v>
      </c>
      <c r="AK2774" s="41">
        <v>1118.0</v>
      </c>
      <c r="AL2774" s="40" t="s">
        <v>7372</v>
      </c>
      <c r="AM2774" s="40" t="s">
        <v>7285</v>
      </c>
      <c r="AN2774" s="40" t="s">
        <v>5643</v>
      </c>
      <c r="AO2774" s="44"/>
    </row>
    <row r="2775">
      <c r="A2775" s="41">
        <v>20.0</v>
      </c>
      <c r="B2775" s="42">
        <v>1.67E9</v>
      </c>
      <c r="C2775" s="42">
        <v>3356.0</v>
      </c>
      <c r="D2775" s="40" t="s">
        <v>1243</v>
      </c>
      <c r="E2775" s="41">
        <v>140.0</v>
      </c>
      <c r="F2775" s="41">
        <v>35.0</v>
      </c>
      <c r="G2775" s="41">
        <v>70.0</v>
      </c>
      <c r="H2775" s="41">
        <v>-3.07733</v>
      </c>
      <c r="I2775" s="41">
        <v>10000.0</v>
      </c>
      <c r="J2775" s="41">
        <v>5000.0</v>
      </c>
      <c r="K2775" s="41">
        <v>1200.0</v>
      </c>
      <c r="L2775" s="41">
        <v>600.0</v>
      </c>
      <c r="M2775" s="41">
        <v>30.0</v>
      </c>
      <c r="N2775" s="40" t="s">
        <v>207</v>
      </c>
      <c r="O2775" s="40" t="s">
        <v>208</v>
      </c>
      <c r="P2775" s="40" t="s">
        <v>7310</v>
      </c>
      <c r="Q2775" s="40" t="s">
        <v>8686</v>
      </c>
      <c r="R2775" s="40" t="b">
        <v>0</v>
      </c>
      <c r="S2775" s="40" t="s">
        <v>211</v>
      </c>
      <c r="T2775" s="40" t="s">
        <v>212</v>
      </c>
      <c r="U2775" s="41">
        <v>0.1</v>
      </c>
      <c r="V2775" s="41">
        <v>0.9</v>
      </c>
      <c r="W2775" s="41">
        <v>0.1</v>
      </c>
      <c r="X2775" s="41">
        <v>0.6</v>
      </c>
      <c r="Y2775" s="40" t="b">
        <v>0</v>
      </c>
      <c r="Z2775" s="40" t="b">
        <v>1</v>
      </c>
      <c r="AA2775" s="40" t="b">
        <v>0</v>
      </c>
      <c r="AB2775" s="40" t="b">
        <v>0</v>
      </c>
      <c r="AC2775" s="41" t="s">
        <v>16514</v>
      </c>
      <c r="AD2775" s="41" t="s">
        <v>16515</v>
      </c>
      <c r="AE2775" s="41">
        <v>758.8091</v>
      </c>
      <c r="AF2775" s="41">
        <v>-5.42427</v>
      </c>
      <c r="AG2775" s="42">
        <v>8.03E41</v>
      </c>
      <c r="AH2775" s="51">
        <v>0.762657</v>
      </c>
      <c r="AI2775" s="45" t="s">
        <v>16516</v>
      </c>
      <c r="AJ2775" s="44" t="s">
        <v>397</v>
      </c>
      <c r="AK2775" s="41">
        <v>2218.0</v>
      </c>
      <c r="AL2775" s="40" t="s">
        <v>7372</v>
      </c>
      <c r="AM2775" s="40" t="s">
        <v>7285</v>
      </c>
      <c r="AN2775" s="40" t="s">
        <v>5643</v>
      </c>
      <c r="AO2775" s="40"/>
    </row>
  </sheetData>
  <autoFilter ref="$A$1:$AO$2775">
    <sortState ref="A1:AO2775">
      <sortCondition ref="N1:N2775"/>
      <sortCondition ref="AH1:AH2775"/>
    </sortState>
  </autoFil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0" t="s">
        <v>16517</v>
      </c>
      <c r="B1" s="40" t="s">
        <v>143</v>
      </c>
      <c r="C1" s="40" t="s">
        <v>144</v>
      </c>
      <c r="D1" s="40" t="s">
        <v>145</v>
      </c>
      <c r="E1" s="40" t="s">
        <v>146</v>
      </c>
      <c r="F1" s="40" t="s">
        <v>148</v>
      </c>
      <c r="G1" s="40" t="s">
        <v>149</v>
      </c>
      <c r="H1" s="40" t="s">
        <v>150</v>
      </c>
      <c r="I1" s="40" t="s">
        <v>173</v>
      </c>
      <c r="J1" s="40" t="s">
        <v>151</v>
      </c>
      <c r="K1" s="40" t="s">
        <v>152</v>
      </c>
      <c r="L1" s="40" t="s">
        <v>153</v>
      </c>
      <c r="M1" s="40" t="s">
        <v>154</v>
      </c>
      <c r="N1" s="40" t="s">
        <v>155</v>
      </c>
      <c r="O1" s="40" t="s">
        <v>156</v>
      </c>
      <c r="P1" s="40" t="s">
        <v>157</v>
      </c>
      <c r="Q1" s="40" t="s">
        <v>158</v>
      </c>
      <c r="R1" s="40" t="s">
        <v>159</v>
      </c>
      <c r="S1" s="40" t="s">
        <v>160</v>
      </c>
      <c r="T1" s="40" t="s">
        <v>161</v>
      </c>
      <c r="U1" s="40" t="s">
        <v>162</v>
      </c>
      <c r="V1" s="40" t="s">
        <v>163</v>
      </c>
      <c r="W1" s="40" t="s">
        <v>164</v>
      </c>
      <c r="X1" s="40" t="s">
        <v>165</v>
      </c>
      <c r="Y1" s="40" t="s">
        <v>166</v>
      </c>
      <c r="Z1" s="40" t="s">
        <v>167</v>
      </c>
      <c r="AA1" s="40" t="s">
        <v>168</v>
      </c>
      <c r="AB1" s="40" t="s">
        <v>169</v>
      </c>
      <c r="AC1" s="40" t="s">
        <v>170</v>
      </c>
      <c r="AD1" s="40" t="s">
        <v>178</v>
      </c>
      <c r="AE1" s="40" t="s">
        <v>179</v>
      </c>
      <c r="AF1" s="40" t="s">
        <v>177</v>
      </c>
      <c r="AG1" s="40" t="s">
        <v>174</v>
      </c>
      <c r="AH1" s="40" t="s">
        <v>199</v>
      </c>
      <c r="AI1" s="40" t="s">
        <v>175</v>
      </c>
      <c r="AJ1" s="40" t="s">
        <v>195</v>
      </c>
      <c r="AK1" s="40" t="s">
        <v>1368</v>
      </c>
      <c r="AL1" s="40" t="s">
        <v>176</v>
      </c>
      <c r="AM1" s="40" t="s">
        <v>180</v>
      </c>
      <c r="AN1" s="40" t="s">
        <v>205</v>
      </c>
      <c r="AO1" s="40" t="s">
        <v>204</v>
      </c>
    </row>
    <row r="2">
      <c r="A2" s="40" t="s">
        <v>16518</v>
      </c>
      <c r="B2" s="41">
        <v>6.0</v>
      </c>
      <c r="C2" s="42">
        <v>1.67E9</v>
      </c>
      <c r="D2" s="41">
        <v>3356.0</v>
      </c>
      <c r="E2" s="40" t="s">
        <v>1243</v>
      </c>
      <c r="F2" s="41">
        <v>140.0</v>
      </c>
      <c r="G2" s="41">
        <v>35.0</v>
      </c>
      <c r="H2" s="41">
        <v>70.0</v>
      </c>
      <c r="I2" s="41">
        <v>-3.07733</v>
      </c>
      <c r="J2" s="41">
        <v>10000.0</v>
      </c>
      <c r="K2" s="41">
        <v>5000.0</v>
      </c>
      <c r="L2" s="41">
        <v>1200.0</v>
      </c>
      <c r="M2" s="41">
        <v>600.0</v>
      </c>
      <c r="N2" s="41">
        <v>30.0</v>
      </c>
      <c r="O2" s="40" t="s">
        <v>207</v>
      </c>
      <c r="P2" s="40" t="s">
        <v>208</v>
      </c>
      <c r="Q2" s="40" t="s">
        <v>209</v>
      </c>
      <c r="R2" s="40" t="s">
        <v>210</v>
      </c>
      <c r="S2" s="40" t="b">
        <v>0</v>
      </c>
      <c r="T2" s="40" t="s">
        <v>211</v>
      </c>
      <c r="U2" s="40" t="s">
        <v>212</v>
      </c>
      <c r="V2" s="41">
        <v>0.1</v>
      </c>
      <c r="W2" s="41">
        <v>0.9</v>
      </c>
      <c r="X2" s="41">
        <v>0.3</v>
      </c>
      <c r="Y2" s="41">
        <v>0.4</v>
      </c>
      <c r="Z2" s="40" t="b">
        <v>0</v>
      </c>
      <c r="AA2" s="40" t="b">
        <v>1</v>
      </c>
      <c r="AB2" s="40" t="b">
        <v>0</v>
      </c>
      <c r="AC2" s="40" t="b">
        <v>0</v>
      </c>
      <c r="AD2" s="41" t="s">
        <v>12875</v>
      </c>
      <c r="AE2" s="41" t="s">
        <v>12876</v>
      </c>
      <c r="AF2" s="41">
        <v>764.5684</v>
      </c>
      <c r="AG2" s="41">
        <v>-2.99658</v>
      </c>
      <c r="AH2" s="42">
        <v>4.68018E41</v>
      </c>
      <c r="AI2" s="41">
        <v>-0.026237922</v>
      </c>
      <c r="AJ2" s="40" t="s">
        <v>12877</v>
      </c>
      <c r="AK2" s="40" t="s">
        <v>12878</v>
      </c>
      <c r="AL2" s="41">
        <v>10000.0</v>
      </c>
      <c r="AM2" s="40" t="s">
        <v>216</v>
      </c>
      <c r="AN2" s="40" t="s">
        <v>7285</v>
      </c>
      <c r="AO2" s="40" t="s">
        <v>5627</v>
      </c>
      <c r="AP2" s="42">
        <v>1.0E138</v>
      </c>
    </row>
    <row r="3">
      <c r="A3" s="40" t="s">
        <v>16518</v>
      </c>
      <c r="B3" s="41">
        <v>33.0</v>
      </c>
      <c r="C3" s="42">
        <v>1.67E9</v>
      </c>
      <c r="D3" s="41">
        <v>3356.0</v>
      </c>
      <c r="E3" s="40" t="s">
        <v>1243</v>
      </c>
      <c r="F3" s="41">
        <v>140.0</v>
      </c>
      <c r="G3" s="41">
        <v>35.0</v>
      </c>
      <c r="H3" s="41">
        <v>70.0</v>
      </c>
      <c r="I3" s="41">
        <v>-3.07733</v>
      </c>
      <c r="J3" s="41">
        <v>10000.0</v>
      </c>
      <c r="K3" s="41">
        <v>5000.0</v>
      </c>
      <c r="L3" s="41">
        <v>1200.0</v>
      </c>
      <c r="M3" s="41">
        <v>600.0</v>
      </c>
      <c r="N3" s="41">
        <v>30.0</v>
      </c>
      <c r="O3" s="40" t="s">
        <v>207</v>
      </c>
      <c r="P3" s="40" t="s">
        <v>208</v>
      </c>
      <c r="Q3" s="40" t="s">
        <v>7310</v>
      </c>
      <c r="R3" s="40" t="s">
        <v>210</v>
      </c>
      <c r="S3" s="40" t="b">
        <v>0</v>
      </c>
      <c r="T3" s="40" t="s">
        <v>12879</v>
      </c>
      <c r="U3" s="40" t="s">
        <v>212</v>
      </c>
      <c r="V3" s="41">
        <v>0.1</v>
      </c>
      <c r="W3" s="41">
        <v>0.9</v>
      </c>
      <c r="X3" s="41">
        <v>0.3</v>
      </c>
      <c r="Y3" s="41">
        <v>0.4</v>
      </c>
      <c r="Z3" s="40" t="b">
        <v>0</v>
      </c>
      <c r="AA3" s="40" t="b">
        <v>1</v>
      </c>
      <c r="AB3" s="40" t="b">
        <v>0</v>
      </c>
      <c r="AC3" s="40" t="b">
        <v>0</v>
      </c>
      <c r="AD3" s="41" t="s">
        <v>12880</v>
      </c>
      <c r="AE3" s="41" t="s">
        <v>12881</v>
      </c>
      <c r="AF3" s="41">
        <v>1133.968</v>
      </c>
      <c r="AG3" s="41">
        <v>-3.00133</v>
      </c>
      <c r="AH3" s="42">
        <v>5.11724E41</v>
      </c>
      <c r="AI3" s="41">
        <v>-0.02469468</v>
      </c>
      <c r="AJ3" s="40" t="s">
        <v>12882</v>
      </c>
      <c r="AK3" s="40" t="s">
        <v>12883</v>
      </c>
      <c r="AL3" s="41">
        <v>10000.0</v>
      </c>
      <c r="AM3" s="40" t="s">
        <v>216</v>
      </c>
      <c r="AN3" s="40" t="s">
        <v>7285</v>
      </c>
      <c r="AO3" s="40" t="s">
        <v>5627</v>
      </c>
      <c r="AP3" s="42">
        <v>1.0E138</v>
      </c>
    </row>
    <row r="4">
      <c r="A4" s="40" t="s">
        <v>16518</v>
      </c>
      <c r="B4" s="41">
        <v>37.0</v>
      </c>
      <c r="C4" s="42">
        <v>1.67E9</v>
      </c>
      <c r="D4" s="41">
        <v>3356.0</v>
      </c>
      <c r="E4" s="40" t="s">
        <v>1243</v>
      </c>
      <c r="F4" s="41">
        <v>140.0</v>
      </c>
      <c r="G4" s="41">
        <v>35.0</v>
      </c>
      <c r="H4" s="41">
        <v>70.0</v>
      </c>
      <c r="I4" s="41">
        <v>-3.07733</v>
      </c>
      <c r="J4" s="41">
        <v>10000.0</v>
      </c>
      <c r="K4" s="41">
        <v>5000.0</v>
      </c>
      <c r="L4" s="41">
        <v>1200.0</v>
      </c>
      <c r="M4" s="41">
        <v>600.0</v>
      </c>
      <c r="N4" s="41">
        <v>30.0</v>
      </c>
      <c r="O4" s="40" t="s">
        <v>207</v>
      </c>
      <c r="P4" s="40" t="s">
        <v>208</v>
      </c>
      <c r="Q4" s="40" t="s">
        <v>7305</v>
      </c>
      <c r="R4" s="40" t="s">
        <v>210</v>
      </c>
      <c r="S4" s="40" t="b">
        <v>0</v>
      </c>
      <c r="T4" s="40" t="s">
        <v>211</v>
      </c>
      <c r="U4" s="40" t="s">
        <v>212</v>
      </c>
      <c r="V4" s="41">
        <v>0.1</v>
      </c>
      <c r="W4" s="41">
        <v>0.9</v>
      </c>
      <c r="X4" s="41">
        <v>0.1</v>
      </c>
      <c r="Y4" s="41">
        <v>0.5</v>
      </c>
      <c r="Z4" s="40" t="b">
        <v>0</v>
      </c>
      <c r="AA4" s="40" t="b">
        <v>1</v>
      </c>
      <c r="AB4" s="40" t="b">
        <v>0</v>
      </c>
      <c r="AC4" s="40" t="b">
        <v>0</v>
      </c>
      <c r="AD4" s="41" t="s">
        <v>12884</v>
      </c>
      <c r="AE4" s="41" t="s">
        <v>12885</v>
      </c>
      <c r="AF4" s="41">
        <v>899.8352</v>
      </c>
      <c r="AG4" s="41">
        <v>-3.00694</v>
      </c>
      <c r="AH4" s="42">
        <v>1.39024E42</v>
      </c>
      <c r="AI4" s="41">
        <v>-0.022871722</v>
      </c>
      <c r="AJ4" s="40" t="s">
        <v>12886</v>
      </c>
      <c r="AK4" s="44" t="s">
        <v>397</v>
      </c>
      <c r="AL4" s="41">
        <v>10000.0</v>
      </c>
      <c r="AM4" s="40" t="s">
        <v>216</v>
      </c>
      <c r="AN4" s="40" t="s">
        <v>7285</v>
      </c>
      <c r="AO4" s="40" t="s">
        <v>5627</v>
      </c>
      <c r="AP4" s="42">
        <v>1.1E139</v>
      </c>
    </row>
    <row r="5">
      <c r="A5" s="40" t="s">
        <v>16518</v>
      </c>
      <c r="B5" s="41">
        <v>142.0</v>
      </c>
      <c r="C5" s="42">
        <v>1.67E9</v>
      </c>
      <c r="D5" s="41">
        <v>3356.0</v>
      </c>
      <c r="E5" s="40" t="s">
        <v>1243</v>
      </c>
      <c r="F5" s="41">
        <v>140.0</v>
      </c>
      <c r="G5" s="41">
        <v>35.0</v>
      </c>
      <c r="H5" s="41">
        <v>70.0</v>
      </c>
      <c r="I5" s="41">
        <v>-3.07733</v>
      </c>
      <c r="J5" s="41">
        <v>10000.0</v>
      </c>
      <c r="K5" s="41">
        <v>5000.0</v>
      </c>
      <c r="L5" s="41">
        <v>1200.0</v>
      </c>
      <c r="M5" s="41">
        <v>600.0</v>
      </c>
      <c r="N5" s="41">
        <v>50.0</v>
      </c>
      <c r="O5" s="40" t="s">
        <v>207</v>
      </c>
      <c r="P5" s="40" t="s">
        <v>208</v>
      </c>
      <c r="Q5" s="40" t="s">
        <v>7305</v>
      </c>
      <c r="R5" s="40" t="s">
        <v>210</v>
      </c>
      <c r="S5" s="40" t="b">
        <v>0</v>
      </c>
      <c r="T5" s="40" t="s">
        <v>12879</v>
      </c>
      <c r="U5" s="40" t="s">
        <v>212</v>
      </c>
      <c r="V5" s="41">
        <v>0.1</v>
      </c>
      <c r="W5" s="41">
        <v>0.9</v>
      </c>
      <c r="X5" s="41">
        <v>0.3</v>
      </c>
      <c r="Y5" s="41">
        <v>0.5</v>
      </c>
      <c r="Z5" s="40" t="b">
        <v>0</v>
      </c>
      <c r="AA5" s="40" t="b">
        <v>1</v>
      </c>
      <c r="AB5" s="40" t="b">
        <v>0</v>
      </c>
      <c r="AC5" s="40" t="b">
        <v>0</v>
      </c>
      <c r="AD5" s="41" t="s">
        <v>12887</v>
      </c>
      <c r="AE5" s="41" t="s">
        <v>12888</v>
      </c>
      <c r="AF5" s="41">
        <v>1201.232</v>
      </c>
      <c r="AG5" s="41">
        <v>-3.01881</v>
      </c>
      <c r="AH5" s="42">
        <v>1.18868E41</v>
      </c>
      <c r="AI5" s="41">
        <v>-0.019014002</v>
      </c>
      <c r="AJ5" s="40" t="s">
        <v>16519</v>
      </c>
      <c r="AK5" s="40" t="s">
        <v>12890</v>
      </c>
      <c r="AL5" s="41">
        <v>9433.0</v>
      </c>
      <c r="AM5" s="40" t="s">
        <v>2224</v>
      </c>
      <c r="AN5" s="40" t="s">
        <v>7285</v>
      </c>
      <c r="AO5" s="40" t="s">
        <v>5627</v>
      </c>
      <c r="AP5" s="42">
        <v>1.0E136</v>
      </c>
    </row>
    <row r="6">
      <c r="A6" s="40" t="s">
        <v>16518</v>
      </c>
      <c r="B6" s="41">
        <v>53.0</v>
      </c>
      <c r="C6" s="42">
        <v>1.67E9</v>
      </c>
      <c r="D6" s="41">
        <v>3356.0</v>
      </c>
      <c r="E6" s="40" t="s">
        <v>1243</v>
      </c>
      <c r="F6" s="41">
        <v>140.0</v>
      </c>
      <c r="G6" s="41">
        <v>35.0</v>
      </c>
      <c r="H6" s="41">
        <v>70.0</v>
      </c>
      <c r="I6" s="41">
        <v>-3.07733</v>
      </c>
      <c r="J6" s="41">
        <v>10000.0</v>
      </c>
      <c r="K6" s="41">
        <v>5000.0</v>
      </c>
      <c r="L6" s="41">
        <v>1200.0</v>
      </c>
      <c r="M6" s="41">
        <v>600.0</v>
      </c>
      <c r="N6" s="41">
        <v>30.0</v>
      </c>
      <c r="O6" s="40" t="s">
        <v>207</v>
      </c>
      <c r="P6" s="40" t="s">
        <v>208</v>
      </c>
      <c r="Q6" s="40" t="s">
        <v>7305</v>
      </c>
      <c r="R6" s="40" t="s">
        <v>210</v>
      </c>
      <c r="S6" s="40" t="b">
        <v>0</v>
      </c>
      <c r="T6" s="40" t="s">
        <v>12879</v>
      </c>
      <c r="U6" s="40" t="s">
        <v>212</v>
      </c>
      <c r="V6" s="41">
        <v>0.1</v>
      </c>
      <c r="W6" s="41">
        <v>0.9</v>
      </c>
      <c r="X6" s="41">
        <v>0.3</v>
      </c>
      <c r="Y6" s="41">
        <v>0.6</v>
      </c>
      <c r="Z6" s="40" t="b">
        <v>0</v>
      </c>
      <c r="AA6" s="40" t="b">
        <v>1</v>
      </c>
      <c r="AB6" s="40" t="b">
        <v>0</v>
      </c>
      <c r="AC6" s="40" t="b">
        <v>0</v>
      </c>
      <c r="AD6" s="41" t="s">
        <v>12891</v>
      </c>
      <c r="AE6" s="41" t="s">
        <v>12892</v>
      </c>
      <c r="AF6" s="41">
        <v>1111.666</v>
      </c>
      <c r="AG6" s="41">
        <v>-3.02267</v>
      </c>
      <c r="AH6" s="42">
        <v>5.02318E41</v>
      </c>
      <c r="AI6" s="41">
        <v>-0.01776082</v>
      </c>
      <c r="AJ6" s="40" t="s">
        <v>12893</v>
      </c>
      <c r="AK6" s="40" t="s">
        <v>12894</v>
      </c>
      <c r="AL6" s="41">
        <v>10000.0</v>
      </c>
      <c r="AM6" s="40" t="s">
        <v>216</v>
      </c>
      <c r="AN6" s="40" t="s">
        <v>7285</v>
      </c>
      <c r="AO6" s="40" t="s">
        <v>5627</v>
      </c>
      <c r="AP6" s="42">
        <v>1.0E138</v>
      </c>
    </row>
    <row r="7">
      <c r="A7" s="40" t="s">
        <v>16518</v>
      </c>
      <c r="B7" s="41">
        <v>43.0</v>
      </c>
      <c r="C7" s="42">
        <v>1.67E9</v>
      </c>
      <c r="D7" s="41">
        <v>3356.0</v>
      </c>
      <c r="E7" s="40" t="s">
        <v>1243</v>
      </c>
      <c r="F7" s="41">
        <v>140.0</v>
      </c>
      <c r="G7" s="41">
        <v>35.0</v>
      </c>
      <c r="H7" s="41">
        <v>70.0</v>
      </c>
      <c r="I7" s="41">
        <v>-3.07733</v>
      </c>
      <c r="J7" s="41">
        <v>10000.0</v>
      </c>
      <c r="K7" s="41">
        <v>5000.0</v>
      </c>
      <c r="L7" s="41">
        <v>1200.0</v>
      </c>
      <c r="M7" s="41">
        <v>600.0</v>
      </c>
      <c r="N7" s="41">
        <v>30.0</v>
      </c>
      <c r="O7" s="40" t="s">
        <v>207</v>
      </c>
      <c r="P7" s="40" t="s">
        <v>208</v>
      </c>
      <c r="Q7" s="40" t="s">
        <v>7305</v>
      </c>
      <c r="R7" s="40" t="s">
        <v>210</v>
      </c>
      <c r="S7" s="40" t="b">
        <v>0</v>
      </c>
      <c r="T7" s="40" t="s">
        <v>211</v>
      </c>
      <c r="U7" s="40" t="s">
        <v>212</v>
      </c>
      <c r="V7" s="41">
        <v>0.1</v>
      </c>
      <c r="W7" s="41">
        <v>0.9</v>
      </c>
      <c r="X7" s="41">
        <v>0.3</v>
      </c>
      <c r="Y7" s="41">
        <v>0.5</v>
      </c>
      <c r="Z7" s="40" t="b">
        <v>0</v>
      </c>
      <c r="AA7" s="40" t="b">
        <v>1</v>
      </c>
      <c r="AB7" s="40" t="b">
        <v>0</v>
      </c>
      <c r="AC7" s="40" t="b">
        <v>0</v>
      </c>
      <c r="AD7" s="41" t="s">
        <v>8798</v>
      </c>
      <c r="AE7" s="41" t="s">
        <v>12895</v>
      </c>
      <c r="AF7" s="41">
        <v>861.9327</v>
      </c>
      <c r="AG7" s="41">
        <v>-3.0254</v>
      </c>
      <c r="AH7" s="42">
        <v>1.20773E42</v>
      </c>
      <c r="AI7" s="41">
        <v>-0.016875533</v>
      </c>
      <c r="AJ7" s="40" t="s">
        <v>12896</v>
      </c>
      <c r="AK7" s="40" t="s">
        <v>12897</v>
      </c>
      <c r="AL7" s="41">
        <v>10000.0</v>
      </c>
      <c r="AM7" s="40" t="s">
        <v>216</v>
      </c>
      <c r="AN7" s="40" t="s">
        <v>7285</v>
      </c>
      <c r="AO7" s="40" t="s">
        <v>5627</v>
      </c>
      <c r="AP7" s="42">
        <v>1.1E139</v>
      </c>
    </row>
    <row r="8">
      <c r="A8" s="40" t="s">
        <v>16520</v>
      </c>
      <c r="B8" s="41">
        <v>224.0</v>
      </c>
      <c r="C8" s="42">
        <v>1.67E9</v>
      </c>
      <c r="D8" s="41">
        <v>3356.0</v>
      </c>
      <c r="E8" s="40" t="s">
        <v>1243</v>
      </c>
      <c r="F8" s="41">
        <v>140.0</v>
      </c>
      <c r="G8" s="41">
        <v>35.0</v>
      </c>
      <c r="H8" s="41">
        <v>70.0</v>
      </c>
      <c r="I8" s="41">
        <v>-3.07733</v>
      </c>
      <c r="J8" s="41">
        <v>10000.0</v>
      </c>
      <c r="K8" s="41">
        <v>5000.0</v>
      </c>
      <c r="L8" s="41">
        <v>1200.0</v>
      </c>
      <c r="M8" s="41">
        <v>600.0</v>
      </c>
      <c r="N8" s="41">
        <v>100.0</v>
      </c>
      <c r="O8" s="40" t="s">
        <v>207</v>
      </c>
      <c r="P8" s="40" t="s">
        <v>1371</v>
      </c>
      <c r="Q8" s="40" t="s">
        <v>7305</v>
      </c>
      <c r="R8" s="40" t="s">
        <v>210</v>
      </c>
      <c r="S8" s="40" t="b">
        <v>0</v>
      </c>
      <c r="T8" s="40" t="s">
        <v>211</v>
      </c>
      <c r="U8" s="40" t="s">
        <v>212</v>
      </c>
      <c r="V8" s="41">
        <v>0.1</v>
      </c>
      <c r="W8" s="41">
        <v>0.9</v>
      </c>
      <c r="X8" s="41">
        <v>0.3</v>
      </c>
      <c r="Y8" s="41">
        <v>0.6</v>
      </c>
      <c r="Z8" s="40" t="b">
        <v>0</v>
      </c>
      <c r="AA8" s="40" t="b">
        <v>1</v>
      </c>
      <c r="AB8" s="40" t="b">
        <v>0</v>
      </c>
      <c r="AC8" s="40" t="b">
        <v>0</v>
      </c>
      <c r="AD8" s="41" t="s">
        <v>12898</v>
      </c>
      <c r="AE8" s="41" t="s">
        <v>12899</v>
      </c>
      <c r="AF8" s="41">
        <v>1203.555</v>
      </c>
      <c r="AG8" s="41">
        <v>-3.03971</v>
      </c>
      <c r="AH8" s="42">
        <v>1.39045E42</v>
      </c>
      <c r="AI8" s="41">
        <v>-0.012222307</v>
      </c>
      <c r="AJ8" s="40" t="s">
        <v>16521</v>
      </c>
      <c r="AK8" s="40" t="s">
        <v>12901</v>
      </c>
      <c r="AL8" s="41">
        <v>1599.0</v>
      </c>
      <c r="AM8" s="40" t="s">
        <v>2224</v>
      </c>
      <c r="AN8" s="40" t="s">
        <v>7285</v>
      </c>
      <c r="AO8" s="40" t="s">
        <v>5643</v>
      </c>
      <c r="AP8" s="42">
        <v>1.1E139</v>
      </c>
    </row>
    <row r="9">
      <c r="A9" s="40" t="s">
        <v>16520</v>
      </c>
      <c r="B9" s="41">
        <v>269.0</v>
      </c>
      <c r="C9" s="42">
        <v>1.67E9</v>
      </c>
      <c r="D9" s="41">
        <v>3356.0</v>
      </c>
      <c r="E9" s="40" t="s">
        <v>1243</v>
      </c>
      <c r="F9" s="41">
        <v>140.0</v>
      </c>
      <c r="G9" s="41">
        <v>35.0</v>
      </c>
      <c r="H9" s="41">
        <v>70.0</v>
      </c>
      <c r="I9" s="41">
        <v>-3.07733</v>
      </c>
      <c r="J9" s="41">
        <v>10000.0</v>
      </c>
      <c r="K9" s="41">
        <v>5000.0</v>
      </c>
      <c r="L9" s="41">
        <v>1200.0</v>
      </c>
      <c r="M9" s="41">
        <v>600.0</v>
      </c>
      <c r="N9" s="41">
        <v>100.0</v>
      </c>
      <c r="O9" s="40" t="s">
        <v>207</v>
      </c>
      <c r="P9" s="40" t="s">
        <v>1371</v>
      </c>
      <c r="Q9" s="40" t="s">
        <v>212</v>
      </c>
      <c r="R9" s="40" t="s">
        <v>210</v>
      </c>
      <c r="S9" s="40" t="b">
        <v>0</v>
      </c>
      <c r="T9" s="40" t="s">
        <v>12879</v>
      </c>
      <c r="U9" s="40" t="s">
        <v>212</v>
      </c>
      <c r="V9" s="41">
        <v>0.1</v>
      </c>
      <c r="W9" s="41">
        <v>0.9</v>
      </c>
      <c r="X9" s="41">
        <v>0.3</v>
      </c>
      <c r="Y9" s="41">
        <v>0.6</v>
      </c>
      <c r="Z9" s="40" t="b">
        <v>0</v>
      </c>
      <c r="AA9" s="40" t="b">
        <v>1</v>
      </c>
      <c r="AB9" s="40" t="b">
        <v>0</v>
      </c>
      <c r="AC9" s="40" t="b">
        <v>0</v>
      </c>
      <c r="AD9" s="41" t="s">
        <v>12902</v>
      </c>
      <c r="AE9" s="41" t="s">
        <v>12903</v>
      </c>
      <c r="AF9" s="41">
        <v>1189.025</v>
      </c>
      <c r="AG9" s="41">
        <v>-3.04184</v>
      </c>
      <c r="AH9" s="42">
        <v>5.08527E41</v>
      </c>
      <c r="AI9" s="41">
        <v>-0.011532662</v>
      </c>
      <c r="AJ9" s="40" t="s">
        <v>16522</v>
      </c>
      <c r="AK9" s="40" t="s">
        <v>12905</v>
      </c>
      <c r="AL9" s="41">
        <v>9481.0</v>
      </c>
      <c r="AM9" s="40" t="s">
        <v>7372</v>
      </c>
      <c r="AN9" s="40" t="s">
        <v>7285</v>
      </c>
      <c r="AO9" s="40" t="s">
        <v>5643</v>
      </c>
      <c r="AP9" s="42">
        <v>1.0E138</v>
      </c>
    </row>
    <row r="10">
      <c r="A10" s="40" t="s">
        <v>16518</v>
      </c>
      <c r="B10" s="41">
        <v>140.0</v>
      </c>
      <c r="C10" s="42">
        <v>1.67E9</v>
      </c>
      <c r="D10" s="41">
        <v>3356.0</v>
      </c>
      <c r="E10" s="40" t="s">
        <v>1243</v>
      </c>
      <c r="F10" s="41">
        <v>140.0</v>
      </c>
      <c r="G10" s="41">
        <v>35.0</v>
      </c>
      <c r="H10" s="41">
        <v>70.0</v>
      </c>
      <c r="I10" s="41">
        <v>-3.07733</v>
      </c>
      <c r="J10" s="41">
        <v>10000.0</v>
      </c>
      <c r="K10" s="41">
        <v>5000.0</v>
      </c>
      <c r="L10" s="41">
        <v>1200.0</v>
      </c>
      <c r="M10" s="41">
        <v>600.0</v>
      </c>
      <c r="N10" s="41">
        <v>50.0</v>
      </c>
      <c r="O10" s="40" t="s">
        <v>207</v>
      </c>
      <c r="P10" s="40" t="s">
        <v>208</v>
      </c>
      <c r="Q10" s="40" t="s">
        <v>7305</v>
      </c>
      <c r="R10" s="40" t="s">
        <v>210</v>
      </c>
      <c r="S10" s="40" t="b">
        <v>0</v>
      </c>
      <c r="T10" s="40" t="s">
        <v>12879</v>
      </c>
      <c r="U10" s="40" t="s">
        <v>212</v>
      </c>
      <c r="V10" s="41">
        <v>0.1</v>
      </c>
      <c r="W10" s="41">
        <v>0.9</v>
      </c>
      <c r="X10" s="41">
        <v>0.2</v>
      </c>
      <c r="Y10" s="41">
        <v>0.6</v>
      </c>
      <c r="Z10" s="40" t="b">
        <v>0</v>
      </c>
      <c r="AA10" s="40" t="b">
        <v>1</v>
      </c>
      <c r="AB10" s="40" t="b">
        <v>0</v>
      </c>
      <c r="AC10" s="40" t="b">
        <v>0</v>
      </c>
      <c r="AD10" s="41" t="s">
        <v>12906</v>
      </c>
      <c r="AE10" s="41" t="s">
        <v>12907</v>
      </c>
      <c r="AF10" s="41">
        <v>1201.435</v>
      </c>
      <c r="AG10" s="41">
        <v>-3.04217</v>
      </c>
      <c r="AH10" s="42">
        <v>4.67683E41</v>
      </c>
      <c r="AI10" s="41">
        <v>-0.011423878</v>
      </c>
      <c r="AJ10" s="40" t="s">
        <v>12908</v>
      </c>
      <c r="AK10" s="40" t="s">
        <v>12909</v>
      </c>
      <c r="AL10" s="41">
        <v>7607.0</v>
      </c>
      <c r="AM10" s="40" t="s">
        <v>2224</v>
      </c>
      <c r="AN10" s="40" t="s">
        <v>7285</v>
      </c>
      <c r="AO10" s="40" t="s">
        <v>5627</v>
      </c>
      <c r="AP10" s="42">
        <v>1.0E138</v>
      </c>
    </row>
    <row r="11">
      <c r="A11" s="40" t="s">
        <v>16518</v>
      </c>
      <c r="B11" s="41">
        <v>135.0</v>
      </c>
      <c r="C11" s="42">
        <v>1.67E9</v>
      </c>
      <c r="D11" s="41">
        <v>3356.0</v>
      </c>
      <c r="E11" s="40" t="s">
        <v>1243</v>
      </c>
      <c r="F11" s="41">
        <v>140.0</v>
      </c>
      <c r="G11" s="41">
        <v>35.0</v>
      </c>
      <c r="H11" s="41">
        <v>70.0</v>
      </c>
      <c r="I11" s="41">
        <v>-3.07733</v>
      </c>
      <c r="J11" s="41">
        <v>10000.0</v>
      </c>
      <c r="K11" s="41">
        <v>5000.0</v>
      </c>
      <c r="L11" s="41">
        <v>1200.0</v>
      </c>
      <c r="M11" s="41">
        <v>600.0</v>
      </c>
      <c r="N11" s="41">
        <v>50.0</v>
      </c>
      <c r="O11" s="40" t="s">
        <v>207</v>
      </c>
      <c r="P11" s="40" t="s">
        <v>208</v>
      </c>
      <c r="Q11" s="40" t="s">
        <v>7305</v>
      </c>
      <c r="R11" s="40" t="s">
        <v>210</v>
      </c>
      <c r="S11" s="40" t="b">
        <v>0</v>
      </c>
      <c r="T11" s="40" t="s">
        <v>12879</v>
      </c>
      <c r="U11" s="40" t="s">
        <v>212</v>
      </c>
      <c r="V11" s="41">
        <v>0.1</v>
      </c>
      <c r="W11" s="41">
        <v>0.9</v>
      </c>
      <c r="X11" s="41">
        <v>0.1</v>
      </c>
      <c r="Y11" s="41">
        <v>0.4</v>
      </c>
      <c r="Z11" s="40" t="b">
        <v>0</v>
      </c>
      <c r="AA11" s="40" t="b">
        <v>1</v>
      </c>
      <c r="AB11" s="40" t="b">
        <v>0</v>
      </c>
      <c r="AC11" s="40" t="b">
        <v>0</v>
      </c>
      <c r="AD11" s="41" t="s">
        <v>12910</v>
      </c>
      <c r="AE11" s="41" t="s">
        <v>12911</v>
      </c>
      <c r="AF11" s="41">
        <v>1185.829</v>
      </c>
      <c r="AG11" s="41">
        <v>-3.04361</v>
      </c>
      <c r="AH11" s="42">
        <v>6.90583E41</v>
      </c>
      <c r="AI11" s="41">
        <v>-0.010957648</v>
      </c>
      <c r="AJ11" s="40" t="s">
        <v>12912</v>
      </c>
      <c r="AK11" s="44" t="s">
        <v>397</v>
      </c>
      <c r="AL11" s="41">
        <v>10000.0</v>
      </c>
      <c r="AM11" s="40" t="s">
        <v>216</v>
      </c>
      <c r="AN11" s="40" t="s">
        <v>7285</v>
      </c>
      <c r="AO11" s="40" t="s">
        <v>5627</v>
      </c>
      <c r="AP11" s="42">
        <v>1.1E138</v>
      </c>
    </row>
    <row r="12">
      <c r="A12" s="40" t="s">
        <v>16523</v>
      </c>
      <c r="B12" s="41">
        <v>57.0</v>
      </c>
      <c r="C12" s="42">
        <v>1.67E9</v>
      </c>
      <c r="D12" s="41">
        <v>3356.0</v>
      </c>
      <c r="E12" s="40" t="s">
        <v>1243</v>
      </c>
      <c r="F12" s="41">
        <v>140.0</v>
      </c>
      <c r="G12" s="41">
        <v>35.0</v>
      </c>
      <c r="H12" s="41">
        <v>70.0</v>
      </c>
      <c r="I12" s="41">
        <v>-3.07733</v>
      </c>
      <c r="J12" s="41">
        <v>10000.0</v>
      </c>
      <c r="K12" s="41">
        <v>5000.0</v>
      </c>
      <c r="L12" s="41">
        <v>1200.0</v>
      </c>
      <c r="M12" s="41">
        <v>600.0</v>
      </c>
      <c r="N12" s="41">
        <v>30.0</v>
      </c>
      <c r="O12" s="40" t="s">
        <v>207</v>
      </c>
      <c r="P12" s="40" t="s">
        <v>1371</v>
      </c>
      <c r="Q12" s="40" t="s">
        <v>1372</v>
      </c>
      <c r="R12" s="40" t="s">
        <v>210</v>
      </c>
      <c r="S12" s="40" t="b">
        <v>0</v>
      </c>
      <c r="T12" s="40" t="s">
        <v>211</v>
      </c>
      <c r="U12" s="40" t="s">
        <v>212</v>
      </c>
      <c r="V12" s="41">
        <v>0.1</v>
      </c>
      <c r="W12" s="41">
        <v>0.9</v>
      </c>
      <c r="X12" s="41">
        <v>0.2</v>
      </c>
      <c r="Y12" s="41">
        <v>0.4</v>
      </c>
      <c r="Z12" s="40" t="b">
        <v>0</v>
      </c>
      <c r="AA12" s="40" t="b">
        <v>1</v>
      </c>
      <c r="AB12" s="40" t="b">
        <v>0</v>
      </c>
      <c r="AC12" s="40" t="b">
        <v>0</v>
      </c>
      <c r="AD12" s="41" t="s">
        <v>12913</v>
      </c>
      <c r="AE12" s="41" t="s">
        <v>12914</v>
      </c>
      <c r="AF12" s="41">
        <v>1203.282</v>
      </c>
      <c r="AG12" s="41">
        <v>-3.04368</v>
      </c>
      <c r="AH12" s="42">
        <v>8.5727E41</v>
      </c>
      <c r="AI12" s="41">
        <v>-0.010934406</v>
      </c>
      <c r="AJ12" s="40" t="s">
        <v>12915</v>
      </c>
      <c r="AK12" s="44" t="s">
        <v>397</v>
      </c>
      <c r="AL12" s="41">
        <v>8164.0</v>
      </c>
      <c r="AM12" s="40" t="s">
        <v>2224</v>
      </c>
      <c r="AN12" s="40" t="s">
        <v>7285</v>
      </c>
      <c r="AO12" s="40" t="s">
        <v>5643</v>
      </c>
      <c r="AP12" s="42">
        <v>1.0E139</v>
      </c>
    </row>
    <row r="13">
      <c r="A13" s="40" t="s">
        <v>16523</v>
      </c>
      <c r="B13" s="41">
        <v>118.0</v>
      </c>
      <c r="C13" s="42">
        <v>1.67E9</v>
      </c>
      <c r="D13" s="41">
        <v>3356.0</v>
      </c>
      <c r="E13" s="40" t="s">
        <v>1243</v>
      </c>
      <c r="F13" s="41">
        <v>140.0</v>
      </c>
      <c r="G13" s="41">
        <v>35.0</v>
      </c>
      <c r="H13" s="41">
        <v>70.0</v>
      </c>
      <c r="I13" s="41">
        <v>-3.07733</v>
      </c>
      <c r="J13" s="41">
        <v>10000.0</v>
      </c>
      <c r="K13" s="41">
        <v>5000.0</v>
      </c>
      <c r="L13" s="41">
        <v>1200.0</v>
      </c>
      <c r="M13" s="41">
        <v>600.0</v>
      </c>
      <c r="N13" s="41">
        <v>50.0</v>
      </c>
      <c r="O13" s="40" t="s">
        <v>207</v>
      </c>
      <c r="P13" s="40" t="s">
        <v>1371</v>
      </c>
      <c r="Q13" s="40" t="s">
        <v>7310</v>
      </c>
      <c r="R13" s="40" t="s">
        <v>210</v>
      </c>
      <c r="S13" s="40" t="b">
        <v>0</v>
      </c>
      <c r="T13" s="40" t="s">
        <v>12879</v>
      </c>
      <c r="U13" s="40" t="s">
        <v>212</v>
      </c>
      <c r="V13" s="41">
        <v>0.1</v>
      </c>
      <c r="W13" s="41">
        <v>0.9</v>
      </c>
      <c r="X13" s="41">
        <v>0.1</v>
      </c>
      <c r="Y13" s="41">
        <v>0.5</v>
      </c>
      <c r="Z13" s="40" t="b">
        <v>0</v>
      </c>
      <c r="AA13" s="40" t="b">
        <v>1</v>
      </c>
      <c r="AB13" s="40" t="b">
        <v>0</v>
      </c>
      <c r="AC13" s="40" t="b">
        <v>0</v>
      </c>
      <c r="AD13" s="41" t="s">
        <v>11792</v>
      </c>
      <c r="AE13" s="41" t="s">
        <v>12916</v>
      </c>
      <c r="AF13" s="41">
        <v>1201.894</v>
      </c>
      <c r="AG13" s="41">
        <v>-3.04887</v>
      </c>
      <c r="AH13" s="42">
        <v>4.64242E41</v>
      </c>
      <c r="AI13" s="41">
        <v>-0.009245768</v>
      </c>
      <c r="AJ13" s="40" t="s">
        <v>12917</v>
      </c>
      <c r="AK13" s="44" t="s">
        <v>397</v>
      </c>
      <c r="AL13" s="41">
        <v>2611.0</v>
      </c>
      <c r="AM13" s="40" t="s">
        <v>2224</v>
      </c>
      <c r="AN13" s="40" t="s">
        <v>7285</v>
      </c>
      <c r="AO13" s="40" t="s">
        <v>5643</v>
      </c>
      <c r="AP13" s="42">
        <v>1.0E138</v>
      </c>
    </row>
    <row r="14">
      <c r="A14" s="40" t="s">
        <v>16523</v>
      </c>
      <c r="B14" s="41">
        <v>5.0</v>
      </c>
      <c r="C14" s="42">
        <v>1.67E9</v>
      </c>
      <c r="D14" s="41">
        <v>3356.0</v>
      </c>
      <c r="E14" s="40" t="s">
        <v>1243</v>
      </c>
      <c r="F14" s="41">
        <v>140.0</v>
      </c>
      <c r="G14" s="41">
        <v>35.0</v>
      </c>
      <c r="H14" s="41">
        <v>70.0</v>
      </c>
      <c r="I14" s="41">
        <v>-3.07733</v>
      </c>
      <c r="J14" s="41">
        <v>10000.0</v>
      </c>
      <c r="K14" s="41">
        <v>5000.0</v>
      </c>
      <c r="L14" s="41">
        <v>1200.0</v>
      </c>
      <c r="M14" s="41">
        <v>600.0</v>
      </c>
      <c r="N14" s="41">
        <v>30.0</v>
      </c>
      <c r="O14" s="40" t="s">
        <v>207</v>
      </c>
      <c r="P14" s="40" t="s">
        <v>1371</v>
      </c>
      <c r="Q14" s="40" t="s">
        <v>209</v>
      </c>
      <c r="R14" s="40" t="s">
        <v>210</v>
      </c>
      <c r="S14" s="40" t="b">
        <v>0</v>
      </c>
      <c r="T14" s="40" t="s">
        <v>211</v>
      </c>
      <c r="U14" s="40" t="s">
        <v>212</v>
      </c>
      <c r="V14" s="41">
        <v>0.1</v>
      </c>
      <c r="W14" s="41">
        <v>0.9</v>
      </c>
      <c r="X14" s="41">
        <v>0.2</v>
      </c>
      <c r="Y14" s="41">
        <v>0.6</v>
      </c>
      <c r="Z14" s="40" t="b">
        <v>0</v>
      </c>
      <c r="AA14" s="40" t="b">
        <v>1</v>
      </c>
      <c r="AB14" s="40" t="b">
        <v>0</v>
      </c>
      <c r="AC14" s="40" t="b">
        <v>0</v>
      </c>
      <c r="AD14" s="41" t="s">
        <v>12918</v>
      </c>
      <c r="AE14" s="41" t="s">
        <v>12919</v>
      </c>
      <c r="AF14" s="41">
        <v>1202.746</v>
      </c>
      <c r="AG14" s="41">
        <v>-3.05103</v>
      </c>
      <c r="AH14" s="42">
        <v>1.41496E41</v>
      </c>
      <c r="AI14" s="41">
        <v>-0.008543846</v>
      </c>
      <c r="AJ14" s="40" t="s">
        <v>12920</v>
      </c>
      <c r="AK14" s="44" t="s">
        <v>397</v>
      </c>
      <c r="AL14" s="41">
        <v>5316.0</v>
      </c>
      <c r="AM14" s="40" t="s">
        <v>2224</v>
      </c>
      <c r="AN14" s="40" t="s">
        <v>7285</v>
      </c>
      <c r="AO14" s="40" t="s">
        <v>5643</v>
      </c>
      <c r="AP14" s="42">
        <v>1.1E136</v>
      </c>
    </row>
    <row r="15">
      <c r="A15" s="40" t="s">
        <v>16518</v>
      </c>
      <c r="B15" s="41">
        <v>133.0</v>
      </c>
      <c r="C15" s="42">
        <v>1.67E9</v>
      </c>
      <c r="D15" s="41">
        <v>3356.0</v>
      </c>
      <c r="E15" s="40" t="s">
        <v>1243</v>
      </c>
      <c r="F15" s="41">
        <v>140.0</v>
      </c>
      <c r="G15" s="41">
        <v>35.0</v>
      </c>
      <c r="H15" s="41">
        <v>70.0</v>
      </c>
      <c r="I15" s="41">
        <v>-3.07733</v>
      </c>
      <c r="J15" s="41">
        <v>10000.0</v>
      </c>
      <c r="K15" s="41">
        <v>5000.0</v>
      </c>
      <c r="L15" s="41">
        <v>1200.0</v>
      </c>
      <c r="M15" s="41">
        <v>600.0</v>
      </c>
      <c r="N15" s="41">
        <v>50.0</v>
      </c>
      <c r="O15" s="40" t="s">
        <v>207</v>
      </c>
      <c r="P15" s="40" t="s">
        <v>208</v>
      </c>
      <c r="Q15" s="40" t="s">
        <v>7305</v>
      </c>
      <c r="R15" s="40" t="s">
        <v>210</v>
      </c>
      <c r="S15" s="40" t="b">
        <v>0</v>
      </c>
      <c r="T15" s="40" t="s">
        <v>211</v>
      </c>
      <c r="U15" s="40" t="s">
        <v>212</v>
      </c>
      <c r="V15" s="41">
        <v>0.1</v>
      </c>
      <c r="W15" s="41">
        <v>0.9</v>
      </c>
      <c r="X15" s="41">
        <v>0.3</v>
      </c>
      <c r="Y15" s="41">
        <v>0.5</v>
      </c>
      <c r="Z15" s="40" t="b">
        <v>0</v>
      </c>
      <c r="AA15" s="40" t="b">
        <v>1</v>
      </c>
      <c r="AB15" s="40" t="b">
        <v>0</v>
      </c>
      <c r="AC15" s="40" t="b">
        <v>0</v>
      </c>
      <c r="AD15" s="41" t="s">
        <v>12921</v>
      </c>
      <c r="AE15" s="41" t="s">
        <v>12922</v>
      </c>
      <c r="AF15" s="41">
        <v>1201.59</v>
      </c>
      <c r="AG15" s="41">
        <v>-3.05163</v>
      </c>
      <c r="AH15" s="42">
        <v>3.39506E41</v>
      </c>
      <c r="AI15" s="41">
        <v>-0.008349568</v>
      </c>
      <c r="AJ15" s="40" t="s">
        <v>16524</v>
      </c>
      <c r="AK15" s="40" t="s">
        <v>12924</v>
      </c>
      <c r="AL15" s="41">
        <v>8106.0</v>
      </c>
      <c r="AM15" s="40" t="s">
        <v>2224</v>
      </c>
      <c r="AN15" s="40" t="s">
        <v>7285</v>
      </c>
      <c r="AO15" s="40" t="s">
        <v>5627</v>
      </c>
      <c r="AP15" s="42">
        <v>1.1E137</v>
      </c>
    </row>
    <row r="16">
      <c r="A16" s="40" t="s">
        <v>16518</v>
      </c>
      <c r="B16" s="41">
        <v>66.0</v>
      </c>
      <c r="C16" s="42">
        <v>1.67E9</v>
      </c>
      <c r="D16" s="41">
        <v>3356.0</v>
      </c>
      <c r="E16" s="40" t="s">
        <v>1243</v>
      </c>
      <c r="F16" s="41">
        <v>140.0</v>
      </c>
      <c r="G16" s="41">
        <v>35.0</v>
      </c>
      <c r="H16" s="41">
        <v>70.0</v>
      </c>
      <c r="I16" s="41">
        <v>-3.07733</v>
      </c>
      <c r="J16" s="41">
        <v>10000.0</v>
      </c>
      <c r="K16" s="41">
        <v>5000.0</v>
      </c>
      <c r="L16" s="41">
        <v>1200.0</v>
      </c>
      <c r="M16" s="41">
        <v>600.0</v>
      </c>
      <c r="N16" s="41">
        <v>30.0</v>
      </c>
      <c r="O16" s="40" t="s">
        <v>207</v>
      </c>
      <c r="P16" s="40" t="s">
        <v>208</v>
      </c>
      <c r="Q16" s="40" t="s">
        <v>1372</v>
      </c>
      <c r="R16" s="40" t="s">
        <v>210</v>
      </c>
      <c r="S16" s="40" t="b">
        <v>0</v>
      </c>
      <c r="T16" s="40" t="s">
        <v>12879</v>
      </c>
      <c r="U16" s="40" t="s">
        <v>212</v>
      </c>
      <c r="V16" s="41">
        <v>0.1</v>
      </c>
      <c r="W16" s="41">
        <v>0.9</v>
      </c>
      <c r="X16" s="41">
        <v>0.2</v>
      </c>
      <c r="Y16" s="41">
        <v>0.4</v>
      </c>
      <c r="Z16" s="40" t="b">
        <v>0</v>
      </c>
      <c r="AA16" s="40" t="b">
        <v>1</v>
      </c>
      <c r="AB16" s="40" t="b">
        <v>0</v>
      </c>
      <c r="AC16" s="40" t="b">
        <v>0</v>
      </c>
      <c r="AD16" s="41" t="s">
        <v>12925</v>
      </c>
      <c r="AE16" s="41" t="s">
        <v>7817</v>
      </c>
      <c r="AF16" s="41">
        <v>750.3236</v>
      </c>
      <c r="AG16" s="41">
        <v>-3.05187</v>
      </c>
      <c r="AH16" s="42">
        <v>4.6209E41</v>
      </c>
      <c r="AI16" s="41">
        <v>-0.008272289</v>
      </c>
      <c r="AJ16" s="40" t="s">
        <v>12926</v>
      </c>
      <c r="AK16" s="44" t="s">
        <v>397</v>
      </c>
      <c r="AL16" s="41">
        <v>10000.0</v>
      </c>
      <c r="AM16" s="40" t="s">
        <v>216</v>
      </c>
      <c r="AN16" s="40" t="s">
        <v>7285</v>
      </c>
      <c r="AO16" s="40" t="s">
        <v>5627</v>
      </c>
      <c r="AP16" s="42">
        <v>1.0E138</v>
      </c>
    </row>
    <row r="17">
      <c r="A17" s="40" t="s">
        <v>16520</v>
      </c>
      <c r="B17" s="41">
        <v>218.0</v>
      </c>
      <c r="C17" s="42">
        <v>1.67E9</v>
      </c>
      <c r="D17" s="41">
        <v>3356.0</v>
      </c>
      <c r="E17" s="40" t="s">
        <v>1243</v>
      </c>
      <c r="F17" s="41">
        <v>140.0</v>
      </c>
      <c r="G17" s="41">
        <v>35.0</v>
      </c>
      <c r="H17" s="41">
        <v>70.0</v>
      </c>
      <c r="I17" s="41">
        <v>-3.07733</v>
      </c>
      <c r="J17" s="41">
        <v>10000.0</v>
      </c>
      <c r="K17" s="41">
        <v>5000.0</v>
      </c>
      <c r="L17" s="41">
        <v>1200.0</v>
      </c>
      <c r="M17" s="41">
        <v>600.0</v>
      </c>
      <c r="N17" s="41">
        <v>100.0</v>
      </c>
      <c r="O17" s="40" t="s">
        <v>207</v>
      </c>
      <c r="P17" s="40" t="s">
        <v>1371</v>
      </c>
      <c r="Q17" s="40" t="s">
        <v>7305</v>
      </c>
      <c r="R17" s="40" t="s">
        <v>210</v>
      </c>
      <c r="S17" s="40" t="b">
        <v>0</v>
      </c>
      <c r="T17" s="40" t="s">
        <v>211</v>
      </c>
      <c r="U17" s="40" t="s">
        <v>212</v>
      </c>
      <c r="V17" s="41">
        <v>0.1</v>
      </c>
      <c r="W17" s="41">
        <v>0.9</v>
      </c>
      <c r="X17" s="41">
        <v>0.1</v>
      </c>
      <c r="Y17" s="41">
        <v>0.6</v>
      </c>
      <c r="Z17" s="40" t="b">
        <v>0</v>
      </c>
      <c r="AA17" s="40" t="b">
        <v>1</v>
      </c>
      <c r="AB17" s="40" t="b">
        <v>0</v>
      </c>
      <c r="AC17" s="40" t="b">
        <v>0</v>
      </c>
      <c r="AD17" s="41" t="s">
        <v>12927</v>
      </c>
      <c r="AE17" s="41" t="s">
        <v>12928</v>
      </c>
      <c r="AF17" s="41">
        <v>1202.58</v>
      </c>
      <c r="AG17" s="41">
        <v>-3.05386</v>
      </c>
      <c r="AH17" s="42">
        <v>1.39014E42</v>
      </c>
      <c r="AI17" s="41">
        <v>-0.007626027</v>
      </c>
      <c r="AJ17" s="40" t="s">
        <v>12929</v>
      </c>
      <c r="AK17" s="40" t="s">
        <v>12930</v>
      </c>
      <c r="AL17" s="41">
        <v>1655.0</v>
      </c>
      <c r="AM17" s="40" t="s">
        <v>2224</v>
      </c>
      <c r="AN17" s="40" t="s">
        <v>7285</v>
      </c>
      <c r="AO17" s="40" t="s">
        <v>5643</v>
      </c>
      <c r="AP17" s="42">
        <v>1.1E139</v>
      </c>
    </row>
    <row r="18">
      <c r="A18" s="40" t="s">
        <v>16518</v>
      </c>
      <c r="B18" s="41">
        <v>154.0</v>
      </c>
      <c r="C18" s="42">
        <v>1.67E9</v>
      </c>
      <c r="D18" s="41">
        <v>3356.0</v>
      </c>
      <c r="E18" s="40" t="s">
        <v>1243</v>
      </c>
      <c r="F18" s="41">
        <v>140.0</v>
      </c>
      <c r="G18" s="41">
        <v>35.0</v>
      </c>
      <c r="H18" s="41">
        <v>70.0</v>
      </c>
      <c r="I18" s="41">
        <v>-3.07733</v>
      </c>
      <c r="J18" s="41">
        <v>10000.0</v>
      </c>
      <c r="K18" s="41">
        <v>5000.0</v>
      </c>
      <c r="L18" s="41">
        <v>1200.0</v>
      </c>
      <c r="M18" s="41">
        <v>600.0</v>
      </c>
      <c r="N18" s="41">
        <v>50.0</v>
      </c>
      <c r="O18" s="40" t="s">
        <v>207</v>
      </c>
      <c r="P18" s="40" t="s">
        <v>208</v>
      </c>
      <c r="Q18" s="40" t="s">
        <v>1372</v>
      </c>
      <c r="R18" s="40" t="s">
        <v>210</v>
      </c>
      <c r="S18" s="40" t="b">
        <v>0</v>
      </c>
      <c r="T18" s="40" t="s">
        <v>12879</v>
      </c>
      <c r="U18" s="40" t="s">
        <v>212</v>
      </c>
      <c r="V18" s="41">
        <v>0.1</v>
      </c>
      <c r="W18" s="41">
        <v>0.9</v>
      </c>
      <c r="X18" s="41">
        <v>0.1</v>
      </c>
      <c r="Y18" s="41">
        <v>0.5</v>
      </c>
      <c r="Z18" s="40" t="b">
        <v>0</v>
      </c>
      <c r="AA18" s="40" t="b">
        <v>1</v>
      </c>
      <c r="AB18" s="40" t="b">
        <v>0</v>
      </c>
      <c r="AC18" s="40" t="b">
        <v>0</v>
      </c>
      <c r="AD18" s="41" t="s">
        <v>12931</v>
      </c>
      <c r="AE18" s="41" t="s">
        <v>12932</v>
      </c>
      <c r="AF18" s="41">
        <v>1201.246</v>
      </c>
      <c r="AG18" s="41">
        <v>-3.05591</v>
      </c>
      <c r="AH18" s="42">
        <v>1.15693E42</v>
      </c>
      <c r="AI18" s="41">
        <v>-0.00695891</v>
      </c>
      <c r="AJ18" s="40" t="s">
        <v>12933</v>
      </c>
      <c r="AK18" s="44" t="s">
        <v>397</v>
      </c>
      <c r="AL18" s="41">
        <v>9410.0</v>
      </c>
      <c r="AM18" s="40" t="s">
        <v>2224</v>
      </c>
      <c r="AN18" s="40" t="s">
        <v>7285</v>
      </c>
      <c r="AO18" s="40" t="s">
        <v>5627</v>
      </c>
      <c r="AP18" s="42">
        <v>1.1E139</v>
      </c>
    </row>
    <row r="19">
      <c r="A19" s="40" t="s">
        <v>16518</v>
      </c>
      <c r="B19" s="41">
        <v>54.0</v>
      </c>
      <c r="C19" s="42">
        <v>1.67E9</v>
      </c>
      <c r="D19" s="41">
        <v>3356.0</v>
      </c>
      <c r="E19" s="40" t="s">
        <v>1243</v>
      </c>
      <c r="F19" s="41">
        <v>140.0</v>
      </c>
      <c r="G19" s="41">
        <v>35.0</v>
      </c>
      <c r="H19" s="41">
        <v>70.0</v>
      </c>
      <c r="I19" s="41">
        <v>-3.07733</v>
      </c>
      <c r="J19" s="41">
        <v>10000.0</v>
      </c>
      <c r="K19" s="41">
        <v>5000.0</v>
      </c>
      <c r="L19" s="41">
        <v>1200.0</v>
      </c>
      <c r="M19" s="41">
        <v>600.0</v>
      </c>
      <c r="N19" s="41">
        <v>30.0</v>
      </c>
      <c r="O19" s="40" t="s">
        <v>207</v>
      </c>
      <c r="P19" s="40" t="s">
        <v>208</v>
      </c>
      <c r="Q19" s="40" t="s">
        <v>1372</v>
      </c>
      <c r="R19" s="40" t="s">
        <v>210</v>
      </c>
      <c r="S19" s="40" t="b">
        <v>0</v>
      </c>
      <c r="T19" s="40" t="s">
        <v>211</v>
      </c>
      <c r="U19" s="40" t="s">
        <v>212</v>
      </c>
      <c r="V19" s="41">
        <v>0.1</v>
      </c>
      <c r="W19" s="41">
        <v>0.9</v>
      </c>
      <c r="X19" s="41">
        <v>0.1</v>
      </c>
      <c r="Y19" s="41">
        <v>0.4</v>
      </c>
      <c r="Z19" s="40" t="b">
        <v>0</v>
      </c>
      <c r="AA19" s="40" t="b">
        <v>1</v>
      </c>
      <c r="AB19" s="40" t="b">
        <v>0</v>
      </c>
      <c r="AC19" s="40" t="b">
        <v>0</v>
      </c>
      <c r="AD19" s="41" t="s">
        <v>12934</v>
      </c>
      <c r="AE19" s="41" t="s">
        <v>12935</v>
      </c>
      <c r="AF19" s="41">
        <v>683.917</v>
      </c>
      <c r="AG19" s="41">
        <v>-3.05735</v>
      </c>
      <c r="AH19" s="42">
        <v>1.15903E42</v>
      </c>
      <c r="AI19" s="41">
        <v>-0.006491462</v>
      </c>
      <c r="AJ19" s="40" t="s">
        <v>12936</v>
      </c>
      <c r="AK19" s="44" t="s">
        <v>397</v>
      </c>
      <c r="AL19" s="41">
        <v>10000.0</v>
      </c>
      <c r="AM19" s="40" t="s">
        <v>216</v>
      </c>
      <c r="AN19" s="40" t="s">
        <v>7285</v>
      </c>
      <c r="AO19" s="40" t="s">
        <v>5627</v>
      </c>
      <c r="AP19" s="42">
        <v>1.1E139</v>
      </c>
    </row>
    <row r="20">
      <c r="A20" s="40" t="s">
        <v>16518</v>
      </c>
      <c r="B20" s="41">
        <v>103.0</v>
      </c>
      <c r="C20" s="42">
        <v>1.67E9</v>
      </c>
      <c r="D20" s="41">
        <v>3356.0</v>
      </c>
      <c r="E20" s="40" t="s">
        <v>1243</v>
      </c>
      <c r="F20" s="41">
        <v>140.0</v>
      </c>
      <c r="G20" s="41">
        <v>35.0</v>
      </c>
      <c r="H20" s="41">
        <v>70.0</v>
      </c>
      <c r="I20" s="41">
        <v>-3.07733</v>
      </c>
      <c r="J20" s="41">
        <v>10000.0</v>
      </c>
      <c r="K20" s="41">
        <v>5000.0</v>
      </c>
      <c r="L20" s="41">
        <v>1200.0</v>
      </c>
      <c r="M20" s="41">
        <v>600.0</v>
      </c>
      <c r="N20" s="41">
        <v>50.0</v>
      </c>
      <c r="O20" s="40" t="s">
        <v>207</v>
      </c>
      <c r="P20" s="40" t="s">
        <v>208</v>
      </c>
      <c r="Q20" s="40" t="s">
        <v>209</v>
      </c>
      <c r="R20" s="40" t="s">
        <v>210</v>
      </c>
      <c r="S20" s="40" t="b">
        <v>0</v>
      </c>
      <c r="T20" s="40" t="s">
        <v>12879</v>
      </c>
      <c r="U20" s="40" t="s">
        <v>212</v>
      </c>
      <c r="V20" s="41">
        <v>0.1</v>
      </c>
      <c r="W20" s="41">
        <v>0.9</v>
      </c>
      <c r="X20" s="41">
        <v>0.2</v>
      </c>
      <c r="Y20" s="41">
        <v>0.5</v>
      </c>
      <c r="Z20" s="40" t="b">
        <v>0</v>
      </c>
      <c r="AA20" s="40" t="b">
        <v>1</v>
      </c>
      <c r="AB20" s="40" t="b">
        <v>0</v>
      </c>
      <c r="AC20" s="40" t="b">
        <v>0</v>
      </c>
      <c r="AD20" s="41" t="s">
        <v>12937</v>
      </c>
      <c r="AE20" s="41" t="s">
        <v>12938</v>
      </c>
      <c r="AF20" s="41">
        <v>1201.979</v>
      </c>
      <c r="AG20" s="41">
        <v>-3.05854</v>
      </c>
      <c r="AH20" s="42">
        <v>4.65174E41</v>
      </c>
      <c r="AI20" s="41">
        <v>-0.006104873</v>
      </c>
      <c r="AJ20" s="40" t="s">
        <v>12939</v>
      </c>
      <c r="AK20" s="40" t="s">
        <v>12940</v>
      </c>
      <c r="AL20" s="41">
        <v>8043.0</v>
      </c>
      <c r="AM20" s="40" t="s">
        <v>2224</v>
      </c>
      <c r="AN20" s="40" t="s">
        <v>7285</v>
      </c>
      <c r="AO20" s="40" t="s">
        <v>5627</v>
      </c>
      <c r="AP20" s="42">
        <v>1.0E138</v>
      </c>
    </row>
    <row r="21">
      <c r="A21" s="40" t="s">
        <v>16518</v>
      </c>
      <c r="B21" s="41">
        <v>145.0</v>
      </c>
      <c r="C21" s="42">
        <v>1.67E9</v>
      </c>
      <c r="D21" s="41">
        <v>3356.0</v>
      </c>
      <c r="E21" s="40" t="s">
        <v>1243</v>
      </c>
      <c r="F21" s="41">
        <v>140.0</v>
      </c>
      <c r="G21" s="41">
        <v>35.0</v>
      </c>
      <c r="H21" s="41">
        <v>70.0</v>
      </c>
      <c r="I21" s="41">
        <v>-3.07733</v>
      </c>
      <c r="J21" s="41">
        <v>10000.0</v>
      </c>
      <c r="K21" s="41">
        <v>5000.0</v>
      </c>
      <c r="L21" s="41">
        <v>1200.0</v>
      </c>
      <c r="M21" s="41">
        <v>600.0</v>
      </c>
      <c r="N21" s="41">
        <v>50.0</v>
      </c>
      <c r="O21" s="40" t="s">
        <v>207</v>
      </c>
      <c r="P21" s="40" t="s">
        <v>208</v>
      </c>
      <c r="Q21" s="40" t="s">
        <v>1372</v>
      </c>
      <c r="R21" s="40" t="s">
        <v>210</v>
      </c>
      <c r="S21" s="40" t="b">
        <v>0</v>
      </c>
      <c r="T21" s="40" t="s">
        <v>211</v>
      </c>
      <c r="U21" s="40" t="s">
        <v>212</v>
      </c>
      <c r="V21" s="41">
        <v>0.1</v>
      </c>
      <c r="W21" s="41">
        <v>0.9</v>
      </c>
      <c r="X21" s="41">
        <v>0.1</v>
      </c>
      <c r="Y21" s="41">
        <v>0.5</v>
      </c>
      <c r="Z21" s="40" t="b">
        <v>0</v>
      </c>
      <c r="AA21" s="40" t="b">
        <v>1</v>
      </c>
      <c r="AB21" s="40" t="b">
        <v>0</v>
      </c>
      <c r="AC21" s="40" t="b">
        <v>0</v>
      </c>
      <c r="AD21" s="41" t="s">
        <v>12941</v>
      </c>
      <c r="AE21" s="41" t="s">
        <v>12942</v>
      </c>
      <c r="AF21" s="41">
        <v>1186.495</v>
      </c>
      <c r="AG21" s="41">
        <v>-3.05936</v>
      </c>
      <c r="AH21" s="42">
        <v>1.20474E42</v>
      </c>
      <c r="AI21" s="41">
        <v>-0.005837775</v>
      </c>
      <c r="AJ21" s="40" t="s">
        <v>12943</v>
      </c>
      <c r="AK21" s="44" t="s">
        <v>397</v>
      </c>
      <c r="AL21" s="41">
        <v>10000.0</v>
      </c>
      <c r="AM21" s="40" t="s">
        <v>216</v>
      </c>
      <c r="AN21" s="40" t="s">
        <v>7285</v>
      </c>
      <c r="AO21" s="40" t="s">
        <v>5627</v>
      </c>
      <c r="AP21" s="42">
        <v>1.1E139</v>
      </c>
    </row>
    <row r="22">
      <c r="A22" s="40" t="s">
        <v>16525</v>
      </c>
      <c r="B22" s="41">
        <v>197.0</v>
      </c>
      <c r="C22" s="42">
        <v>1.67E9</v>
      </c>
      <c r="D22" s="41">
        <v>3356.0</v>
      </c>
      <c r="E22" s="40" t="s">
        <v>1243</v>
      </c>
      <c r="F22" s="41">
        <v>140.0</v>
      </c>
      <c r="G22" s="41">
        <v>35.0</v>
      </c>
      <c r="H22" s="41">
        <v>70.0</v>
      </c>
      <c r="I22" s="41">
        <v>-3.07733</v>
      </c>
      <c r="J22" s="41">
        <v>10000.0</v>
      </c>
      <c r="K22" s="41">
        <v>5000.0</v>
      </c>
      <c r="L22" s="41">
        <v>1200.0</v>
      </c>
      <c r="M22" s="41">
        <v>600.0</v>
      </c>
      <c r="N22" s="41">
        <v>100.0</v>
      </c>
      <c r="O22" s="40" t="s">
        <v>207</v>
      </c>
      <c r="P22" s="40" t="s">
        <v>208</v>
      </c>
      <c r="Q22" s="40" t="s">
        <v>209</v>
      </c>
      <c r="R22" s="40" t="s">
        <v>210</v>
      </c>
      <c r="S22" s="40" t="b">
        <v>0</v>
      </c>
      <c r="T22" s="40" t="s">
        <v>12879</v>
      </c>
      <c r="U22" s="40" t="s">
        <v>212</v>
      </c>
      <c r="V22" s="41">
        <v>0.1</v>
      </c>
      <c r="W22" s="41">
        <v>0.9</v>
      </c>
      <c r="X22" s="41">
        <v>0.3</v>
      </c>
      <c r="Y22" s="41">
        <v>0.6</v>
      </c>
      <c r="Z22" s="40" t="b">
        <v>0</v>
      </c>
      <c r="AA22" s="40" t="b">
        <v>1</v>
      </c>
      <c r="AB22" s="40" t="b">
        <v>0</v>
      </c>
      <c r="AC22" s="40" t="b">
        <v>0</v>
      </c>
      <c r="AD22" s="41" t="s">
        <v>12944</v>
      </c>
      <c r="AE22" s="41" t="s">
        <v>12945</v>
      </c>
      <c r="AF22" s="41">
        <v>1202.076</v>
      </c>
      <c r="AG22" s="41">
        <v>-3.06024</v>
      </c>
      <c r="AH22" s="42">
        <v>8.56977E41</v>
      </c>
      <c r="AI22" s="41">
        <v>-0.005551244</v>
      </c>
      <c r="AJ22" s="40" t="s">
        <v>16526</v>
      </c>
      <c r="AK22" s="40" t="s">
        <v>12947</v>
      </c>
      <c r="AL22" s="41">
        <v>1607.0</v>
      </c>
      <c r="AM22" s="40" t="s">
        <v>2224</v>
      </c>
      <c r="AN22" s="40" t="s">
        <v>7285</v>
      </c>
      <c r="AO22" s="40" t="s">
        <v>5643</v>
      </c>
      <c r="AP22" s="42">
        <v>1.0E139</v>
      </c>
    </row>
    <row r="23">
      <c r="A23" s="40" t="s">
        <v>16523</v>
      </c>
      <c r="B23" s="41">
        <v>127.0</v>
      </c>
      <c r="C23" s="42">
        <v>1.67E9</v>
      </c>
      <c r="D23" s="41">
        <v>3356.0</v>
      </c>
      <c r="E23" s="40" t="s">
        <v>1243</v>
      </c>
      <c r="F23" s="41">
        <v>140.0</v>
      </c>
      <c r="G23" s="41">
        <v>35.0</v>
      </c>
      <c r="H23" s="41">
        <v>70.0</v>
      </c>
      <c r="I23" s="41">
        <v>-3.07733</v>
      </c>
      <c r="J23" s="41">
        <v>10000.0</v>
      </c>
      <c r="K23" s="41">
        <v>5000.0</v>
      </c>
      <c r="L23" s="41">
        <v>1200.0</v>
      </c>
      <c r="M23" s="41">
        <v>600.0</v>
      </c>
      <c r="N23" s="41">
        <v>50.0</v>
      </c>
      <c r="O23" s="40" t="s">
        <v>207</v>
      </c>
      <c r="P23" s="40" t="s">
        <v>1371</v>
      </c>
      <c r="Q23" s="40" t="s">
        <v>7305</v>
      </c>
      <c r="R23" s="40" t="s">
        <v>210</v>
      </c>
      <c r="S23" s="40" t="b">
        <v>0</v>
      </c>
      <c r="T23" s="40" t="s">
        <v>211</v>
      </c>
      <c r="U23" s="40" t="s">
        <v>212</v>
      </c>
      <c r="V23" s="41">
        <v>0.1</v>
      </c>
      <c r="W23" s="41">
        <v>0.9</v>
      </c>
      <c r="X23" s="41">
        <v>0.1</v>
      </c>
      <c r="Y23" s="41">
        <v>0.5</v>
      </c>
      <c r="Z23" s="40" t="b">
        <v>0</v>
      </c>
      <c r="AA23" s="40" t="b">
        <v>1</v>
      </c>
      <c r="AB23" s="40" t="b">
        <v>0</v>
      </c>
      <c r="AC23" s="40" t="b">
        <v>0</v>
      </c>
      <c r="AD23" s="41" t="s">
        <v>12948</v>
      </c>
      <c r="AE23" s="41" t="s">
        <v>12949</v>
      </c>
      <c r="AF23" s="41">
        <v>1203.968</v>
      </c>
      <c r="AG23" s="41">
        <v>-3.06516</v>
      </c>
      <c r="AH23" s="42">
        <v>5.08398E41</v>
      </c>
      <c r="AI23" s="41">
        <v>-0.00395359</v>
      </c>
      <c r="AJ23" s="40" t="s">
        <v>12950</v>
      </c>
      <c r="AK23" s="44" t="s">
        <v>397</v>
      </c>
      <c r="AL23" s="41">
        <v>3807.0</v>
      </c>
      <c r="AM23" s="40" t="s">
        <v>2224</v>
      </c>
      <c r="AN23" s="40" t="s">
        <v>7285</v>
      </c>
      <c r="AO23" s="40" t="s">
        <v>5643</v>
      </c>
      <c r="AP23" s="42">
        <v>1.0E138</v>
      </c>
    </row>
    <row r="24">
      <c r="A24" s="40" t="s">
        <v>16523</v>
      </c>
      <c r="B24" s="41">
        <v>36.0</v>
      </c>
      <c r="C24" s="42">
        <v>1.67E9</v>
      </c>
      <c r="D24" s="41">
        <v>3356.0</v>
      </c>
      <c r="E24" s="40" t="s">
        <v>1243</v>
      </c>
      <c r="F24" s="41">
        <v>140.0</v>
      </c>
      <c r="G24" s="41">
        <v>35.0</v>
      </c>
      <c r="H24" s="41">
        <v>70.0</v>
      </c>
      <c r="I24" s="41">
        <v>-3.07733</v>
      </c>
      <c r="J24" s="41">
        <v>10000.0</v>
      </c>
      <c r="K24" s="41">
        <v>5000.0</v>
      </c>
      <c r="L24" s="41">
        <v>1200.0</v>
      </c>
      <c r="M24" s="41">
        <v>600.0</v>
      </c>
      <c r="N24" s="41">
        <v>30.0</v>
      </c>
      <c r="O24" s="40" t="s">
        <v>207</v>
      </c>
      <c r="P24" s="40" t="s">
        <v>1371</v>
      </c>
      <c r="Q24" s="40" t="s">
        <v>7305</v>
      </c>
      <c r="R24" s="40" t="s">
        <v>210</v>
      </c>
      <c r="S24" s="40" t="b">
        <v>0</v>
      </c>
      <c r="T24" s="40" t="s">
        <v>211</v>
      </c>
      <c r="U24" s="40" t="s">
        <v>212</v>
      </c>
      <c r="V24" s="41">
        <v>0.1</v>
      </c>
      <c r="W24" s="41">
        <v>0.9</v>
      </c>
      <c r="X24" s="41">
        <v>0.1</v>
      </c>
      <c r="Y24" s="41">
        <v>0.4</v>
      </c>
      <c r="Z24" s="40" t="b">
        <v>0</v>
      </c>
      <c r="AA24" s="40" t="b">
        <v>1</v>
      </c>
      <c r="AB24" s="40" t="b">
        <v>0</v>
      </c>
      <c r="AC24" s="40" t="b">
        <v>0</v>
      </c>
      <c r="AD24" s="41" t="s">
        <v>12951</v>
      </c>
      <c r="AE24" s="41" t="s">
        <v>12952</v>
      </c>
      <c r="AF24" s="41">
        <v>1203.631</v>
      </c>
      <c r="AG24" s="41">
        <v>-3.0654</v>
      </c>
      <c r="AH24" s="42">
        <v>1.39041E42</v>
      </c>
      <c r="AI24" s="41">
        <v>-0.003876315</v>
      </c>
      <c r="AJ24" s="40" t="s">
        <v>12953</v>
      </c>
      <c r="AK24" s="44" t="s">
        <v>397</v>
      </c>
      <c r="AL24" s="41">
        <v>7698.0</v>
      </c>
      <c r="AM24" s="40" t="s">
        <v>2224</v>
      </c>
      <c r="AN24" s="40" t="s">
        <v>7285</v>
      </c>
      <c r="AO24" s="40" t="s">
        <v>5643</v>
      </c>
      <c r="AP24" s="42">
        <v>1.1E139</v>
      </c>
    </row>
    <row r="25">
      <c r="A25" s="40" t="s">
        <v>16518</v>
      </c>
      <c r="B25" s="41">
        <v>56.0</v>
      </c>
      <c r="C25" s="42">
        <v>1.67E9</v>
      </c>
      <c r="D25" s="41">
        <v>3356.0</v>
      </c>
      <c r="E25" s="40" t="s">
        <v>1243</v>
      </c>
      <c r="F25" s="41">
        <v>140.0</v>
      </c>
      <c r="G25" s="41">
        <v>35.0</v>
      </c>
      <c r="H25" s="41">
        <v>70.0</v>
      </c>
      <c r="I25" s="41">
        <v>-3.07733</v>
      </c>
      <c r="J25" s="41">
        <v>10000.0</v>
      </c>
      <c r="K25" s="41">
        <v>5000.0</v>
      </c>
      <c r="L25" s="41">
        <v>1200.0</v>
      </c>
      <c r="M25" s="41">
        <v>600.0</v>
      </c>
      <c r="N25" s="41">
        <v>30.0</v>
      </c>
      <c r="O25" s="40" t="s">
        <v>207</v>
      </c>
      <c r="P25" s="40" t="s">
        <v>208</v>
      </c>
      <c r="Q25" s="40" t="s">
        <v>1372</v>
      </c>
      <c r="R25" s="40" t="s">
        <v>210</v>
      </c>
      <c r="S25" s="40" t="b">
        <v>0</v>
      </c>
      <c r="T25" s="40" t="s">
        <v>211</v>
      </c>
      <c r="U25" s="40" t="s">
        <v>212</v>
      </c>
      <c r="V25" s="41">
        <v>0.1</v>
      </c>
      <c r="W25" s="41">
        <v>0.9</v>
      </c>
      <c r="X25" s="41">
        <v>0.1</v>
      </c>
      <c r="Y25" s="41">
        <v>0.6</v>
      </c>
      <c r="Z25" s="40" t="b">
        <v>0</v>
      </c>
      <c r="AA25" s="40" t="b">
        <v>1</v>
      </c>
      <c r="AB25" s="40" t="b">
        <v>0</v>
      </c>
      <c r="AC25" s="40" t="b">
        <v>0</v>
      </c>
      <c r="AD25" s="41" t="s">
        <v>12954</v>
      </c>
      <c r="AE25" s="41" t="s">
        <v>12955</v>
      </c>
      <c r="AF25" s="41">
        <v>1002.109</v>
      </c>
      <c r="AG25" s="41">
        <v>-3.06563</v>
      </c>
      <c r="AH25" s="42">
        <v>6.95827E41</v>
      </c>
      <c r="AI25" s="41">
        <v>-0.003802253</v>
      </c>
      <c r="AJ25" s="40" t="s">
        <v>12956</v>
      </c>
      <c r="AK25" s="44" t="s">
        <v>397</v>
      </c>
      <c r="AL25" s="41">
        <v>10000.0</v>
      </c>
      <c r="AM25" s="40" t="s">
        <v>216</v>
      </c>
      <c r="AN25" s="40" t="s">
        <v>7285</v>
      </c>
      <c r="AO25" s="40" t="s">
        <v>5627</v>
      </c>
      <c r="AP25" s="42">
        <v>1.1E138</v>
      </c>
    </row>
    <row r="26">
      <c r="A26" s="40" t="s">
        <v>16525</v>
      </c>
      <c r="B26" s="41">
        <v>222.0</v>
      </c>
      <c r="C26" s="42">
        <v>1.67E9</v>
      </c>
      <c r="D26" s="41">
        <v>3356.0</v>
      </c>
      <c r="E26" s="40" t="s">
        <v>1243</v>
      </c>
      <c r="F26" s="41">
        <v>140.0</v>
      </c>
      <c r="G26" s="41">
        <v>35.0</v>
      </c>
      <c r="H26" s="41">
        <v>70.0</v>
      </c>
      <c r="I26" s="41">
        <v>-3.07733</v>
      </c>
      <c r="J26" s="41">
        <v>10000.0</v>
      </c>
      <c r="K26" s="41">
        <v>5000.0</v>
      </c>
      <c r="L26" s="41">
        <v>1200.0</v>
      </c>
      <c r="M26" s="41">
        <v>600.0</v>
      </c>
      <c r="N26" s="41">
        <v>100.0</v>
      </c>
      <c r="O26" s="40" t="s">
        <v>207</v>
      </c>
      <c r="P26" s="40" t="s">
        <v>208</v>
      </c>
      <c r="Q26" s="40" t="s">
        <v>7305</v>
      </c>
      <c r="R26" s="40" t="s">
        <v>210</v>
      </c>
      <c r="S26" s="40" t="b">
        <v>0</v>
      </c>
      <c r="T26" s="40" t="s">
        <v>211</v>
      </c>
      <c r="U26" s="40" t="s">
        <v>212</v>
      </c>
      <c r="V26" s="41">
        <v>0.1</v>
      </c>
      <c r="W26" s="41">
        <v>0.9</v>
      </c>
      <c r="X26" s="41">
        <v>0.3</v>
      </c>
      <c r="Y26" s="41">
        <v>0.4</v>
      </c>
      <c r="Z26" s="40" t="b">
        <v>0</v>
      </c>
      <c r="AA26" s="40" t="b">
        <v>1</v>
      </c>
      <c r="AB26" s="40" t="b">
        <v>0</v>
      </c>
      <c r="AC26" s="40" t="b">
        <v>0</v>
      </c>
      <c r="AD26" s="41" t="s">
        <v>12957</v>
      </c>
      <c r="AE26" s="41" t="s">
        <v>12958</v>
      </c>
      <c r="AF26" s="41">
        <v>1202.935</v>
      </c>
      <c r="AG26" s="41">
        <v>-3.06699</v>
      </c>
      <c r="AH26" s="42">
        <v>1.38514E42</v>
      </c>
      <c r="AI26" s="41">
        <v>-0.003357962</v>
      </c>
      <c r="AJ26" s="40" t="s">
        <v>16527</v>
      </c>
      <c r="AK26" s="40" t="s">
        <v>12960</v>
      </c>
      <c r="AL26" s="41">
        <v>2379.0</v>
      </c>
      <c r="AM26" s="40" t="s">
        <v>2224</v>
      </c>
      <c r="AN26" s="40" t="s">
        <v>7285</v>
      </c>
      <c r="AO26" s="40" t="s">
        <v>5643</v>
      </c>
      <c r="AP26" s="42">
        <v>1.1E139</v>
      </c>
    </row>
    <row r="27">
      <c r="A27" s="40" t="s">
        <v>16518</v>
      </c>
      <c r="B27" s="41">
        <v>93.0</v>
      </c>
      <c r="C27" s="42">
        <v>1.67E9</v>
      </c>
      <c r="D27" s="41">
        <v>3356.0</v>
      </c>
      <c r="E27" s="40" t="s">
        <v>1243</v>
      </c>
      <c r="F27" s="41">
        <v>140.0</v>
      </c>
      <c r="G27" s="41">
        <v>35.0</v>
      </c>
      <c r="H27" s="41">
        <v>70.0</v>
      </c>
      <c r="I27" s="41">
        <v>-3.07733</v>
      </c>
      <c r="J27" s="41">
        <v>10000.0</v>
      </c>
      <c r="K27" s="41">
        <v>5000.0</v>
      </c>
      <c r="L27" s="41">
        <v>1200.0</v>
      </c>
      <c r="M27" s="41">
        <v>600.0</v>
      </c>
      <c r="N27" s="41">
        <v>50.0</v>
      </c>
      <c r="O27" s="40" t="s">
        <v>207</v>
      </c>
      <c r="P27" s="40" t="s">
        <v>208</v>
      </c>
      <c r="Q27" s="40" t="s">
        <v>209</v>
      </c>
      <c r="R27" s="40" t="s">
        <v>210</v>
      </c>
      <c r="S27" s="40" t="b">
        <v>0</v>
      </c>
      <c r="T27" s="40" t="s">
        <v>211</v>
      </c>
      <c r="U27" s="40" t="s">
        <v>212</v>
      </c>
      <c r="V27" s="41">
        <v>0.1</v>
      </c>
      <c r="W27" s="41">
        <v>0.9</v>
      </c>
      <c r="X27" s="41">
        <v>0.2</v>
      </c>
      <c r="Y27" s="41">
        <v>0.4</v>
      </c>
      <c r="Z27" s="40" t="b">
        <v>0</v>
      </c>
      <c r="AA27" s="40" t="b">
        <v>1</v>
      </c>
      <c r="AB27" s="40" t="b">
        <v>0</v>
      </c>
      <c r="AC27" s="40" t="b">
        <v>0</v>
      </c>
      <c r="AD27" s="41" t="s">
        <v>12961</v>
      </c>
      <c r="AE27" s="41" t="s">
        <v>867</v>
      </c>
      <c r="AF27" s="41">
        <v>1107.037</v>
      </c>
      <c r="AG27" s="41">
        <v>-3.06876</v>
      </c>
      <c r="AH27" s="42">
        <v>5.08884E41</v>
      </c>
      <c r="AI27" s="41">
        <v>-0.002782785</v>
      </c>
      <c r="AJ27" s="40" t="s">
        <v>12962</v>
      </c>
      <c r="AK27" s="40" t="s">
        <v>12963</v>
      </c>
      <c r="AL27" s="41">
        <v>10000.0</v>
      </c>
      <c r="AM27" s="40" t="s">
        <v>216</v>
      </c>
      <c r="AN27" s="40" t="s">
        <v>7285</v>
      </c>
      <c r="AO27" s="40" t="s">
        <v>5627</v>
      </c>
      <c r="AP27" s="42">
        <v>1.0E138</v>
      </c>
    </row>
    <row r="28">
      <c r="A28" s="40" t="s">
        <v>16523</v>
      </c>
      <c r="B28" s="41">
        <v>108.0</v>
      </c>
      <c r="C28" s="42">
        <v>1.67E9</v>
      </c>
      <c r="D28" s="41">
        <v>3356.0</v>
      </c>
      <c r="E28" s="40" t="s">
        <v>1243</v>
      </c>
      <c r="F28" s="41">
        <v>140.0</v>
      </c>
      <c r="G28" s="41">
        <v>35.0</v>
      </c>
      <c r="H28" s="41">
        <v>70.0</v>
      </c>
      <c r="I28" s="41">
        <v>-3.07733</v>
      </c>
      <c r="J28" s="41">
        <v>10000.0</v>
      </c>
      <c r="K28" s="41">
        <v>5000.0</v>
      </c>
      <c r="L28" s="41">
        <v>1200.0</v>
      </c>
      <c r="M28" s="41">
        <v>600.0</v>
      </c>
      <c r="N28" s="41">
        <v>50.0</v>
      </c>
      <c r="O28" s="40" t="s">
        <v>207</v>
      </c>
      <c r="P28" s="40" t="s">
        <v>1371</v>
      </c>
      <c r="Q28" s="40" t="s">
        <v>7310</v>
      </c>
      <c r="R28" s="40" t="s">
        <v>210</v>
      </c>
      <c r="S28" s="40" t="b">
        <v>0</v>
      </c>
      <c r="T28" s="40" t="s">
        <v>211</v>
      </c>
      <c r="U28" s="40" t="s">
        <v>212</v>
      </c>
      <c r="V28" s="41">
        <v>0.1</v>
      </c>
      <c r="W28" s="41">
        <v>0.9</v>
      </c>
      <c r="X28" s="41">
        <v>0.1</v>
      </c>
      <c r="Y28" s="41">
        <v>0.4</v>
      </c>
      <c r="Z28" s="40" t="b">
        <v>0</v>
      </c>
      <c r="AA28" s="40" t="b">
        <v>1</v>
      </c>
      <c r="AB28" s="40" t="b">
        <v>0</v>
      </c>
      <c r="AC28" s="40" t="b">
        <v>0</v>
      </c>
      <c r="AD28" s="41" t="s">
        <v>12964</v>
      </c>
      <c r="AE28" s="41" t="s">
        <v>12965</v>
      </c>
      <c r="AF28" s="41">
        <v>1202.625</v>
      </c>
      <c r="AG28" s="41">
        <v>-3.06913</v>
      </c>
      <c r="AH28" s="42">
        <v>1.3928E42</v>
      </c>
      <c r="AI28" s="41">
        <v>-0.002664176</v>
      </c>
      <c r="AJ28" s="40" t="s">
        <v>12966</v>
      </c>
      <c r="AK28" s="44" t="s">
        <v>397</v>
      </c>
      <c r="AL28" s="41">
        <v>3071.0</v>
      </c>
      <c r="AM28" s="40" t="s">
        <v>2224</v>
      </c>
      <c r="AN28" s="40" t="s">
        <v>7285</v>
      </c>
      <c r="AO28" s="40" t="s">
        <v>5643</v>
      </c>
      <c r="AP28" s="42">
        <v>1.1E139</v>
      </c>
    </row>
    <row r="29">
      <c r="A29" s="40" t="s">
        <v>16523</v>
      </c>
      <c r="B29" s="41">
        <v>110.0</v>
      </c>
      <c r="C29" s="42">
        <v>1.67E9</v>
      </c>
      <c r="D29" s="41">
        <v>3356.0</v>
      </c>
      <c r="E29" s="40" t="s">
        <v>1243</v>
      </c>
      <c r="F29" s="41">
        <v>140.0</v>
      </c>
      <c r="G29" s="41">
        <v>35.0</v>
      </c>
      <c r="H29" s="41">
        <v>70.0</v>
      </c>
      <c r="I29" s="41">
        <v>-3.07733</v>
      </c>
      <c r="J29" s="41">
        <v>10000.0</v>
      </c>
      <c r="K29" s="41">
        <v>5000.0</v>
      </c>
      <c r="L29" s="41">
        <v>1200.0</v>
      </c>
      <c r="M29" s="41">
        <v>600.0</v>
      </c>
      <c r="N29" s="41">
        <v>50.0</v>
      </c>
      <c r="O29" s="40" t="s">
        <v>207</v>
      </c>
      <c r="P29" s="40" t="s">
        <v>1371</v>
      </c>
      <c r="Q29" s="40" t="s">
        <v>7310</v>
      </c>
      <c r="R29" s="40" t="s">
        <v>210</v>
      </c>
      <c r="S29" s="40" t="b">
        <v>0</v>
      </c>
      <c r="T29" s="40" t="s">
        <v>211</v>
      </c>
      <c r="U29" s="40" t="s">
        <v>212</v>
      </c>
      <c r="V29" s="41">
        <v>0.1</v>
      </c>
      <c r="W29" s="41">
        <v>0.9</v>
      </c>
      <c r="X29" s="41">
        <v>0.1</v>
      </c>
      <c r="Y29" s="41">
        <v>0.6</v>
      </c>
      <c r="Z29" s="40" t="b">
        <v>0</v>
      </c>
      <c r="AA29" s="40" t="b">
        <v>1</v>
      </c>
      <c r="AB29" s="40" t="b">
        <v>0</v>
      </c>
      <c r="AC29" s="40" t="b">
        <v>0</v>
      </c>
      <c r="AD29" s="41" t="s">
        <v>12967</v>
      </c>
      <c r="AE29" s="41" t="s">
        <v>12968</v>
      </c>
      <c r="AF29" s="41">
        <v>1201.545</v>
      </c>
      <c r="AG29" s="41">
        <v>-3.06959</v>
      </c>
      <c r="AH29" s="42">
        <v>1.39045E42</v>
      </c>
      <c r="AI29" s="41">
        <v>-0.002514905</v>
      </c>
      <c r="AJ29" s="40" t="s">
        <v>12969</v>
      </c>
      <c r="AK29" s="44" t="s">
        <v>397</v>
      </c>
      <c r="AL29" s="41">
        <v>2392.0</v>
      </c>
      <c r="AM29" s="40" t="s">
        <v>2224</v>
      </c>
      <c r="AN29" s="40" t="s">
        <v>7285</v>
      </c>
      <c r="AO29" s="40" t="s">
        <v>5643</v>
      </c>
      <c r="AP29" s="42">
        <v>1.1E139</v>
      </c>
    </row>
    <row r="30">
      <c r="A30" s="40" t="s">
        <v>16518</v>
      </c>
      <c r="B30" s="41">
        <v>160.0</v>
      </c>
      <c r="C30" s="42">
        <v>1.67E9</v>
      </c>
      <c r="D30" s="41">
        <v>3356.0</v>
      </c>
      <c r="E30" s="40" t="s">
        <v>1243</v>
      </c>
      <c r="F30" s="41">
        <v>140.0</v>
      </c>
      <c r="G30" s="41">
        <v>35.0</v>
      </c>
      <c r="H30" s="41">
        <v>70.0</v>
      </c>
      <c r="I30" s="41">
        <v>-3.07733</v>
      </c>
      <c r="J30" s="41">
        <v>10000.0</v>
      </c>
      <c r="K30" s="41">
        <v>5000.0</v>
      </c>
      <c r="L30" s="41">
        <v>1200.0</v>
      </c>
      <c r="M30" s="41">
        <v>600.0</v>
      </c>
      <c r="N30" s="41">
        <v>50.0</v>
      </c>
      <c r="O30" s="40" t="s">
        <v>207</v>
      </c>
      <c r="P30" s="40" t="s">
        <v>208</v>
      </c>
      <c r="Q30" s="40" t="s">
        <v>1372</v>
      </c>
      <c r="R30" s="40" t="s">
        <v>210</v>
      </c>
      <c r="S30" s="40" t="b">
        <v>0</v>
      </c>
      <c r="T30" s="40" t="s">
        <v>12879</v>
      </c>
      <c r="U30" s="40" t="s">
        <v>212</v>
      </c>
      <c r="V30" s="41">
        <v>0.1</v>
      </c>
      <c r="W30" s="41">
        <v>0.9</v>
      </c>
      <c r="X30" s="41">
        <v>0.3</v>
      </c>
      <c r="Y30" s="41">
        <v>0.5</v>
      </c>
      <c r="Z30" s="40" t="b">
        <v>0</v>
      </c>
      <c r="AA30" s="40" t="b">
        <v>1</v>
      </c>
      <c r="AB30" s="40" t="b">
        <v>0</v>
      </c>
      <c r="AC30" s="40" t="b">
        <v>0</v>
      </c>
      <c r="AD30" s="41" t="s">
        <v>12970</v>
      </c>
      <c r="AE30" s="41" t="s">
        <v>12971</v>
      </c>
      <c r="AF30" s="41">
        <v>1201.298</v>
      </c>
      <c r="AG30" s="41">
        <v>-3.07039</v>
      </c>
      <c r="AH30" s="42">
        <v>4.65311E41</v>
      </c>
      <c r="AI30" s="41">
        <v>-0.002253166</v>
      </c>
      <c r="AJ30" s="40" t="s">
        <v>16528</v>
      </c>
      <c r="AK30" s="40" t="s">
        <v>12973</v>
      </c>
      <c r="AL30" s="41">
        <v>9418.0</v>
      </c>
      <c r="AM30" s="40" t="s">
        <v>2224</v>
      </c>
      <c r="AN30" s="40" t="s">
        <v>7285</v>
      </c>
      <c r="AO30" s="40" t="s">
        <v>5627</v>
      </c>
      <c r="AP30" s="42">
        <v>1.0E138</v>
      </c>
    </row>
    <row r="31">
      <c r="A31" s="40" t="s">
        <v>16518</v>
      </c>
      <c r="B31" s="41">
        <v>75.0</v>
      </c>
      <c r="C31" s="42">
        <v>1.67E9</v>
      </c>
      <c r="D31" s="41">
        <v>3356.0</v>
      </c>
      <c r="E31" s="40" t="s">
        <v>1243</v>
      </c>
      <c r="F31" s="41">
        <v>140.0</v>
      </c>
      <c r="G31" s="41">
        <v>35.0</v>
      </c>
      <c r="H31" s="41">
        <v>70.0</v>
      </c>
      <c r="I31" s="41">
        <v>-3.07733</v>
      </c>
      <c r="J31" s="41">
        <v>10000.0</v>
      </c>
      <c r="K31" s="41">
        <v>5000.0</v>
      </c>
      <c r="L31" s="41">
        <v>1200.0</v>
      </c>
      <c r="M31" s="41">
        <v>600.0</v>
      </c>
      <c r="N31" s="41">
        <v>30.0</v>
      </c>
      <c r="O31" s="40" t="s">
        <v>207</v>
      </c>
      <c r="P31" s="40" t="s">
        <v>208</v>
      </c>
      <c r="Q31" s="40" t="s">
        <v>212</v>
      </c>
      <c r="R31" s="40" t="s">
        <v>210</v>
      </c>
      <c r="S31" s="40" t="b">
        <v>0</v>
      </c>
      <c r="T31" s="40" t="s">
        <v>211</v>
      </c>
      <c r="U31" s="40" t="s">
        <v>212</v>
      </c>
      <c r="V31" s="41">
        <v>0.1</v>
      </c>
      <c r="W31" s="41">
        <v>0.9</v>
      </c>
      <c r="X31" s="41">
        <v>0.2</v>
      </c>
      <c r="Y31" s="41">
        <v>0.4</v>
      </c>
      <c r="Z31" s="40" t="b">
        <v>0</v>
      </c>
      <c r="AA31" s="40" t="b">
        <v>1</v>
      </c>
      <c r="AB31" s="40" t="b">
        <v>0</v>
      </c>
      <c r="AC31" s="40" t="b">
        <v>0</v>
      </c>
      <c r="AD31" s="41" t="s">
        <v>12974</v>
      </c>
      <c r="AE31" s="41" t="s">
        <v>12975</v>
      </c>
      <c r="AF31" s="41">
        <v>678.6145</v>
      </c>
      <c r="AG31" s="41">
        <v>-3.07045</v>
      </c>
      <c r="AH31" s="42">
        <v>6.93576E41</v>
      </c>
      <c r="AI31" s="41">
        <v>-0.002233335</v>
      </c>
      <c r="AJ31" s="40" t="s">
        <v>12976</v>
      </c>
      <c r="AK31" s="44" t="s">
        <v>397</v>
      </c>
      <c r="AL31" s="41">
        <v>10000.0</v>
      </c>
      <c r="AM31" s="40" t="s">
        <v>216</v>
      </c>
      <c r="AN31" s="40" t="s">
        <v>7285</v>
      </c>
      <c r="AO31" s="40" t="s">
        <v>5627</v>
      </c>
      <c r="AP31" s="42">
        <v>1.1E138</v>
      </c>
    </row>
    <row r="32">
      <c r="A32" s="40" t="s">
        <v>16518</v>
      </c>
      <c r="B32" s="41">
        <v>113.0</v>
      </c>
      <c r="C32" s="42">
        <v>1.67E9</v>
      </c>
      <c r="D32" s="41">
        <v>3356.0</v>
      </c>
      <c r="E32" s="40" t="s">
        <v>1243</v>
      </c>
      <c r="F32" s="41">
        <v>140.0</v>
      </c>
      <c r="G32" s="41">
        <v>35.0</v>
      </c>
      <c r="H32" s="41">
        <v>70.0</v>
      </c>
      <c r="I32" s="41">
        <v>-3.07733</v>
      </c>
      <c r="J32" s="41">
        <v>10000.0</v>
      </c>
      <c r="K32" s="41">
        <v>5000.0</v>
      </c>
      <c r="L32" s="41">
        <v>1200.0</v>
      </c>
      <c r="M32" s="41">
        <v>600.0</v>
      </c>
      <c r="N32" s="41">
        <v>50.0</v>
      </c>
      <c r="O32" s="40" t="s">
        <v>207</v>
      </c>
      <c r="P32" s="40" t="s">
        <v>208</v>
      </c>
      <c r="Q32" s="40" t="s">
        <v>7310</v>
      </c>
      <c r="R32" s="40" t="s">
        <v>210</v>
      </c>
      <c r="S32" s="40" t="b">
        <v>0</v>
      </c>
      <c r="T32" s="40" t="s">
        <v>211</v>
      </c>
      <c r="U32" s="40" t="s">
        <v>212</v>
      </c>
      <c r="V32" s="41">
        <v>0.1</v>
      </c>
      <c r="W32" s="41">
        <v>0.9</v>
      </c>
      <c r="X32" s="41">
        <v>0.2</v>
      </c>
      <c r="Y32" s="41">
        <v>0.6</v>
      </c>
      <c r="Z32" s="40" t="b">
        <v>0</v>
      </c>
      <c r="AA32" s="40" t="b">
        <v>1</v>
      </c>
      <c r="AB32" s="40" t="b">
        <v>0</v>
      </c>
      <c r="AC32" s="40" t="b">
        <v>0</v>
      </c>
      <c r="AD32" s="41" t="s">
        <v>12977</v>
      </c>
      <c r="AE32" s="41" t="s">
        <v>12978</v>
      </c>
      <c r="AF32" s="41">
        <v>1202.34</v>
      </c>
      <c r="AG32" s="41">
        <v>-3.07097</v>
      </c>
      <c r="AH32" s="42">
        <v>1.34946E42</v>
      </c>
      <c r="AI32" s="41">
        <v>-0.00206661</v>
      </c>
      <c r="AJ32" s="40" t="s">
        <v>12979</v>
      </c>
      <c r="AK32" s="40" t="s">
        <v>12980</v>
      </c>
      <c r="AL32" s="41">
        <v>5034.0</v>
      </c>
      <c r="AM32" s="40" t="s">
        <v>2224</v>
      </c>
      <c r="AN32" s="40" t="s">
        <v>7285</v>
      </c>
      <c r="AO32" s="40" t="s">
        <v>5627</v>
      </c>
      <c r="AP32" s="42">
        <v>1.1E139</v>
      </c>
    </row>
    <row r="33">
      <c r="A33" s="40" t="s">
        <v>16525</v>
      </c>
      <c r="B33" s="41">
        <v>189.0</v>
      </c>
      <c r="C33" s="42">
        <v>1.67E9</v>
      </c>
      <c r="D33" s="41">
        <v>3356.0</v>
      </c>
      <c r="E33" s="40" t="s">
        <v>1243</v>
      </c>
      <c r="F33" s="41">
        <v>140.0</v>
      </c>
      <c r="G33" s="41">
        <v>35.0</v>
      </c>
      <c r="H33" s="41">
        <v>70.0</v>
      </c>
      <c r="I33" s="41">
        <v>-3.07733</v>
      </c>
      <c r="J33" s="41">
        <v>10000.0</v>
      </c>
      <c r="K33" s="41">
        <v>5000.0</v>
      </c>
      <c r="L33" s="41">
        <v>1200.0</v>
      </c>
      <c r="M33" s="41">
        <v>600.0</v>
      </c>
      <c r="N33" s="41">
        <v>100.0</v>
      </c>
      <c r="O33" s="40" t="s">
        <v>207</v>
      </c>
      <c r="P33" s="40" t="s">
        <v>208</v>
      </c>
      <c r="Q33" s="40" t="s">
        <v>209</v>
      </c>
      <c r="R33" s="40" t="s">
        <v>210</v>
      </c>
      <c r="S33" s="40" t="b">
        <v>0</v>
      </c>
      <c r="T33" s="40" t="s">
        <v>12879</v>
      </c>
      <c r="U33" s="40" t="s">
        <v>212</v>
      </c>
      <c r="V33" s="41">
        <v>0.1</v>
      </c>
      <c r="W33" s="41">
        <v>0.9</v>
      </c>
      <c r="X33" s="41">
        <v>0.1</v>
      </c>
      <c r="Y33" s="41">
        <v>0.4</v>
      </c>
      <c r="Z33" s="40" t="b">
        <v>0</v>
      </c>
      <c r="AA33" s="40" t="b">
        <v>1</v>
      </c>
      <c r="AB33" s="40" t="b">
        <v>0</v>
      </c>
      <c r="AC33" s="40" t="b">
        <v>0</v>
      </c>
      <c r="AD33" s="41" t="s">
        <v>12981</v>
      </c>
      <c r="AE33" s="41" t="s">
        <v>12982</v>
      </c>
      <c r="AF33" s="41">
        <v>1201.423</v>
      </c>
      <c r="AG33" s="41">
        <v>-3.07169</v>
      </c>
      <c r="AH33" s="42">
        <v>4.58841E41</v>
      </c>
      <c r="AI33" s="41">
        <v>-0.00183294</v>
      </c>
      <c r="AJ33" s="40" t="s">
        <v>12983</v>
      </c>
      <c r="AK33" s="40" t="s">
        <v>12984</v>
      </c>
      <c r="AL33" s="41">
        <v>2360.0</v>
      </c>
      <c r="AM33" s="40" t="s">
        <v>2224</v>
      </c>
      <c r="AN33" s="40" t="s">
        <v>7285</v>
      </c>
      <c r="AO33" s="40" t="s">
        <v>5643</v>
      </c>
      <c r="AP33" s="42">
        <v>1.0E138</v>
      </c>
    </row>
    <row r="34">
      <c r="A34" s="40" t="s">
        <v>16518</v>
      </c>
      <c r="B34" s="41">
        <v>152.0</v>
      </c>
      <c r="C34" s="42">
        <v>1.67E9</v>
      </c>
      <c r="D34" s="41">
        <v>3356.0</v>
      </c>
      <c r="E34" s="40" t="s">
        <v>1243</v>
      </c>
      <c r="F34" s="41">
        <v>140.0</v>
      </c>
      <c r="G34" s="41">
        <v>35.0</v>
      </c>
      <c r="H34" s="41">
        <v>70.0</v>
      </c>
      <c r="I34" s="41">
        <v>-3.07733</v>
      </c>
      <c r="J34" s="41">
        <v>10000.0</v>
      </c>
      <c r="K34" s="41">
        <v>5000.0</v>
      </c>
      <c r="L34" s="41">
        <v>1200.0</v>
      </c>
      <c r="M34" s="41">
        <v>600.0</v>
      </c>
      <c r="N34" s="41">
        <v>50.0</v>
      </c>
      <c r="O34" s="40" t="s">
        <v>207</v>
      </c>
      <c r="P34" s="40" t="s">
        <v>208</v>
      </c>
      <c r="Q34" s="40" t="s">
        <v>1372</v>
      </c>
      <c r="R34" s="40" t="s">
        <v>210</v>
      </c>
      <c r="S34" s="40" t="b">
        <v>0</v>
      </c>
      <c r="T34" s="40" t="s">
        <v>211</v>
      </c>
      <c r="U34" s="40" t="s">
        <v>212</v>
      </c>
      <c r="V34" s="41">
        <v>0.1</v>
      </c>
      <c r="W34" s="41">
        <v>0.9</v>
      </c>
      <c r="X34" s="41">
        <v>0.3</v>
      </c>
      <c r="Y34" s="41">
        <v>0.6</v>
      </c>
      <c r="Z34" s="40" t="b">
        <v>0</v>
      </c>
      <c r="AA34" s="40" t="b">
        <v>1</v>
      </c>
      <c r="AB34" s="40" t="b">
        <v>0</v>
      </c>
      <c r="AC34" s="40" t="b">
        <v>0</v>
      </c>
      <c r="AD34" s="41" t="s">
        <v>12985</v>
      </c>
      <c r="AE34" s="41" t="s">
        <v>12986</v>
      </c>
      <c r="AF34" s="41">
        <v>1201.603</v>
      </c>
      <c r="AG34" s="41">
        <v>-3.0729</v>
      </c>
      <c r="AH34" s="42">
        <v>8.51511E41</v>
      </c>
      <c r="AI34" s="41">
        <v>-0.001438308</v>
      </c>
      <c r="AJ34" s="40" t="s">
        <v>16529</v>
      </c>
      <c r="AK34" s="40" t="s">
        <v>12988</v>
      </c>
      <c r="AL34" s="41">
        <v>8355.0</v>
      </c>
      <c r="AM34" s="40" t="s">
        <v>2224</v>
      </c>
      <c r="AN34" s="40" t="s">
        <v>7285</v>
      </c>
      <c r="AO34" s="40" t="s">
        <v>5627</v>
      </c>
      <c r="AP34" s="42">
        <v>1.0E139</v>
      </c>
    </row>
    <row r="35">
      <c r="A35" s="40" t="s">
        <v>16518</v>
      </c>
      <c r="B35" s="41">
        <v>100.0</v>
      </c>
      <c r="C35" s="42">
        <v>1.67E9</v>
      </c>
      <c r="D35" s="41">
        <v>3356.0</v>
      </c>
      <c r="E35" s="40" t="s">
        <v>1243</v>
      </c>
      <c r="F35" s="41">
        <v>140.0</v>
      </c>
      <c r="G35" s="41">
        <v>35.0</v>
      </c>
      <c r="H35" s="41">
        <v>70.0</v>
      </c>
      <c r="I35" s="41">
        <v>-3.07733</v>
      </c>
      <c r="J35" s="41">
        <v>10000.0</v>
      </c>
      <c r="K35" s="41">
        <v>5000.0</v>
      </c>
      <c r="L35" s="41">
        <v>1200.0</v>
      </c>
      <c r="M35" s="41">
        <v>600.0</v>
      </c>
      <c r="N35" s="41">
        <v>50.0</v>
      </c>
      <c r="O35" s="40" t="s">
        <v>207</v>
      </c>
      <c r="P35" s="40" t="s">
        <v>208</v>
      </c>
      <c r="Q35" s="40" t="s">
        <v>209</v>
      </c>
      <c r="R35" s="40" t="s">
        <v>210</v>
      </c>
      <c r="S35" s="40" t="b">
        <v>0</v>
      </c>
      <c r="T35" s="40" t="s">
        <v>12879</v>
      </c>
      <c r="U35" s="40" t="s">
        <v>212</v>
      </c>
      <c r="V35" s="41">
        <v>0.1</v>
      </c>
      <c r="W35" s="41">
        <v>0.9</v>
      </c>
      <c r="X35" s="41">
        <v>0.1</v>
      </c>
      <c r="Y35" s="41">
        <v>0.5</v>
      </c>
      <c r="Z35" s="40" t="b">
        <v>0</v>
      </c>
      <c r="AA35" s="40" t="b">
        <v>1</v>
      </c>
      <c r="AB35" s="40" t="b">
        <v>0</v>
      </c>
      <c r="AC35" s="40" t="b">
        <v>0</v>
      </c>
      <c r="AD35" s="41" t="s">
        <v>12989</v>
      </c>
      <c r="AE35" s="41" t="s">
        <v>12990</v>
      </c>
      <c r="AF35" s="41">
        <v>1201.427</v>
      </c>
      <c r="AG35" s="41">
        <v>-3.07304</v>
      </c>
      <c r="AH35" s="42">
        <v>5.07804E41</v>
      </c>
      <c r="AI35" s="41">
        <v>-0.001392403</v>
      </c>
      <c r="AJ35" s="40" t="s">
        <v>12991</v>
      </c>
      <c r="AK35" s="44" t="s">
        <v>397</v>
      </c>
      <c r="AL35" s="41">
        <v>7935.0</v>
      </c>
      <c r="AM35" s="40" t="s">
        <v>2224</v>
      </c>
      <c r="AN35" s="40" t="s">
        <v>7285</v>
      </c>
      <c r="AO35" s="40" t="s">
        <v>5627</v>
      </c>
      <c r="AP35" s="42">
        <v>1.0E138</v>
      </c>
    </row>
    <row r="36">
      <c r="A36" s="40" t="s">
        <v>16518</v>
      </c>
      <c r="B36" s="41">
        <v>149.0</v>
      </c>
      <c r="C36" s="42">
        <v>1.67E9</v>
      </c>
      <c r="D36" s="41">
        <v>3356.0</v>
      </c>
      <c r="E36" s="40" t="s">
        <v>1243</v>
      </c>
      <c r="F36" s="41">
        <v>140.0</v>
      </c>
      <c r="G36" s="41">
        <v>35.0</v>
      </c>
      <c r="H36" s="41">
        <v>70.0</v>
      </c>
      <c r="I36" s="41">
        <v>-3.07733</v>
      </c>
      <c r="J36" s="41">
        <v>10000.0</v>
      </c>
      <c r="K36" s="41">
        <v>5000.0</v>
      </c>
      <c r="L36" s="41">
        <v>1200.0</v>
      </c>
      <c r="M36" s="41">
        <v>600.0</v>
      </c>
      <c r="N36" s="41">
        <v>50.0</v>
      </c>
      <c r="O36" s="40" t="s">
        <v>207</v>
      </c>
      <c r="P36" s="40" t="s">
        <v>208</v>
      </c>
      <c r="Q36" s="40" t="s">
        <v>1372</v>
      </c>
      <c r="R36" s="40" t="s">
        <v>210</v>
      </c>
      <c r="S36" s="40" t="b">
        <v>0</v>
      </c>
      <c r="T36" s="40" t="s">
        <v>211</v>
      </c>
      <c r="U36" s="40" t="s">
        <v>212</v>
      </c>
      <c r="V36" s="41">
        <v>0.1</v>
      </c>
      <c r="W36" s="41">
        <v>0.9</v>
      </c>
      <c r="X36" s="41">
        <v>0.2</v>
      </c>
      <c r="Y36" s="41">
        <v>0.6</v>
      </c>
      <c r="Z36" s="40" t="b">
        <v>0</v>
      </c>
      <c r="AA36" s="40" t="b">
        <v>1</v>
      </c>
      <c r="AB36" s="40" t="b">
        <v>0</v>
      </c>
      <c r="AC36" s="40" t="b">
        <v>0</v>
      </c>
      <c r="AD36" s="41" t="s">
        <v>12992</v>
      </c>
      <c r="AE36" s="41" t="s">
        <v>12993</v>
      </c>
      <c r="AF36" s="41">
        <v>1201.866</v>
      </c>
      <c r="AG36" s="41">
        <v>-3.07309</v>
      </c>
      <c r="AH36" s="42">
        <v>5.0882E41</v>
      </c>
      <c r="AI36" s="41">
        <v>-0.001377167</v>
      </c>
      <c r="AJ36" s="40" t="s">
        <v>12994</v>
      </c>
      <c r="AK36" s="40" t="s">
        <v>12995</v>
      </c>
      <c r="AL36" s="41">
        <v>8416.0</v>
      </c>
      <c r="AM36" s="40" t="s">
        <v>2224</v>
      </c>
      <c r="AN36" s="40" t="s">
        <v>7285</v>
      </c>
      <c r="AO36" s="40" t="s">
        <v>5627</v>
      </c>
      <c r="AP36" s="42">
        <v>1.0E138</v>
      </c>
    </row>
    <row r="37">
      <c r="A37" s="40" t="s">
        <v>16518</v>
      </c>
      <c r="B37" s="41">
        <v>71.0</v>
      </c>
      <c r="C37" s="42">
        <v>1.67E9</v>
      </c>
      <c r="D37" s="41">
        <v>3356.0</v>
      </c>
      <c r="E37" s="40" t="s">
        <v>1243</v>
      </c>
      <c r="F37" s="41">
        <v>140.0</v>
      </c>
      <c r="G37" s="41">
        <v>35.0</v>
      </c>
      <c r="H37" s="41">
        <v>70.0</v>
      </c>
      <c r="I37" s="41">
        <v>-3.07733</v>
      </c>
      <c r="J37" s="41">
        <v>10000.0</v>
      </c>
      <c r="K37" s="41">
        <v>5000.0</v>
      </c>
      <c r="L37" s="41">
        <v>1200.0</v>
      </c>
      <c r="M37" s="41">
        <v>600.0</v>
      </c>
      <c r="N37" s="41">
        <v>30.0</v>
      </c>
      <c r="O37" s="40" t="s">
        <v>207</v>
      </c>
      <c r="P37" s="40" t="s">
        <v>208</v>
      </c>
      <c r="Q37" s="40" t="s">
        <v>1372</v>
      </c>
      <c r="R37" s="40" t="s">
        <v>210</v>
      </c>
      <c r="S37" s="40" t="b">
        <v>0</v>
      </c>
      <c r="T37" s="40" t="s">
        <v>12879</v>
      </c>
      <c r="U37" s="40" t="s">
        <v>212</v>
      </c>
      <c r="V37" s="41">
        <v>0.1</v>
      </c>
      <c r="W37" s="41">
        <v>0.9</v>
      </c>
      <c r="X37" s="41">
        <v>0.3</v>
      </c>
      <c r="Y37" s="41">
        <v>0.6</v>
      </c>
      <c r="Z37" s="40" t="b">
        <v>0</v>
      </c>
      <c r="AA37" s="40" t="b">
        <v>1</v>
      </c>
      <c r="AB37" s="40" t="b">
        <v>0</v>
      </c>
      <c r="AC37" s="40" t="b">
        <v>0</v>
      </c>
      <c r="AD37" s="41" t="s">
        <v>12996</v>
      </c>
      <c r="AE37" s="41" t="s">
        <v>12997</v>
      </c>
      <c r="AF37" s="41">
        <v>1076.927</v>
      </c>
      <c r="AG37" s="41">
        <v>-3.07338</v>
      </c>
      <c r="AH37" s="42">
        <v>1.1993E42</v>
      </c>
      <c r="AI37" s="41">
        <v>-0.001283657</v>
      </c>
      <c r="AJ37" s="40" t="s">
        <v>12998</v>
      </c>
      <c r="AK37" s="40" t="s">
        <v>12999</v>
      </c>
      <c r="AL37" s="41">
        <v>10000.0</v>
      </c>
      <c r="AM37" s="40" t="s">
        <v>216</v>
      </c>
      <c r="AN37" s="40" t="s">
        <v>7285</v>
      </c>
      <c r="AO37" s="40" t="s">
        <v>5627</v>
      </c>
      <c r="AP37" s="42">
        <v>1.1E139</v>
      </c>
    </row>
    <row r="38">
      <c r="A38" s="40" t="s">
        <v>16523</v>
      </c>
      <c r="B38" s="41">
        <v>44.0</v>
      </c>
      <c r="C38" s="42">
        <v>1.67E9</v>
      </c>
      <c r="D38" s="41">
        <v>3356.0</v>
      </c>
      <c r="E38" s="40" t="s">
        <v>1243</v>
      </c>
      <c r="F38" s="41">
        <v>140.0</v>
      </c>
      <c r="G38" s="41">
        <v>35.0</v>
      </c>
      <c r="H38" s="41">
        <v>70.0</v>
      </c>
      <c r="I38" s="41">
        <v>-3.07733</v>
      </c>
      <c r="J38" s="41">
        <v>10000.0</v>
      </c>
      <c r="K38" s="41">
        <v>5000.0</v>
      </c>
      <c r="L38" s="41">
        <v>1200.0</v>
      </c>
      <c r="M38" s="41">
        <v>600.0</v>
      </c>
      <c r="N38" s="41">
        <v>30.0</v>
      </c>
      <c r="O38" s="40" t="s">
        <v>207</v>
      </c>
      <c r="P38" s="40" t="s">
        <v>1371</v>
      </c>
      <c r="Q38" s="40" t="s">
        <v>7305</v>
      </c>
      <c r="R38" s="40" t="s">
        <v>210</v>
      </c>
      <c r="S38" s="40" t="b">
        <v>0</v>
      </c>
      <c r="T38" s="40" t="s">
        <v>211</v>
      </c>
      <c r="U38" s="40" t="s">
        <v>212</v>
      </c>
      <c r="V38" s="41">
        <v>0.1</v>
      </c>
      <c r="W38" s="41">
        <v>0.9</v>
      </c>
      <c r="X38" s="41">
        <v>0.3</v>
      </c>
      <c r="Y38" s="41">
        <v>0.6</v>
      </c>
      <c r="Z38" s="40" t="b">
        <v>0</v>
      </c>
      <c r="AA38" s="40" t="b">
        <v>1</v>
      </c>
      <c r="AB38" s="40" t="b">
        <v>0</v>
      </c>
      <c r="AC38" s="40" t="b">
        <v>0</v>
      </c>
      <c r="AD38" s="41" t="s">
        <v>12755</v>
      </c>
      <c r="AE38" s="41" t="s">
        <v>13000</v>
      </c>
      <c r="AF38" s="41">
        <v>1202.629</v>
      </c>
      <c r="AG38" s="41">
        <v>-3.07521</v>
      </c>
      <c r="AH38" s="42">
        <v>4.45858E41</v>
      </c>
      <c r="AI38" s="41">
        <v>-6.88018E-4</v>
      </c>
      <c r="AJ38" s="40" t="s">
        <v>13001</v>
      </c>
      <c r="AK38" s="40" t="s">
        <v>13002</v>
      </c>
      <c r="AL38" s="41">
        <v>5440.0</v>
      </c>
      <c r="AM38" s="40" t="s">
        <v>2224</v>
      </c>
      <c r="AN38" s="40" t="s">
        <v>7285</v>
      </c>
      <c r="AO38" s="40" t="s">
        <v>5643</v>
      </c>
      <c r="AP38" s="42">
        <v>1.0E138</v>
      </c>
    </row>
    <row r="39">
      <c r="A39" s="40" t="s">
        <v>16518</v>
      </c>
      <c r="B39" s="41">
        <v>116.0</v>
      </c>
      <c r="C39" s="42">
        <v>1.67E9</v>
      </c>
      <c r="D39" s="41">
        <v>3356.0</v>
      </c>
      <c r="E39" s="40" t="s">
        <v>1243</v>
      </c>
      <c r="F39" s="41">
        <v>140.0</v>
      </c>
      <c r="G39" s="41">
        <v>35.0</v>
      </c>
      <c r="H39" s="41">
        <v>70.0</v>
      </c>
      <c r="I39" s="41">
        <v>-3.07733</v>
      </c>
      <c r="J39" s="41">
        <v>10000.0</v>
      </c>
      <c r="K39" s="41">
        <v>5000.0</v>
      </c>
      <c r="L39" s="41">
        <v>1200.0</v>
      </c>
      <c r="M39" s="41">
        <v>600.0</v>
      </c>
      <c r="N39" s="41">
        <v>50.0</v>
      </c>
      <c r="O39" s="40" t="s">
        <v>207</v>
      </c>
      <c r="P39" s="40" t="s">
        <v>208</v>
      </c>
      <c r="Q39" s="40" t="s">
        <v>7310</v>
      </c>
      <c r="R39" s="40" t="s">
        <v>210</v>
      </c>
      <c r="S39" s="40" t="b">
        <v>0</v>
      </c>
      <c r="T39" s="40" t="s">
        <v>211</v>
      </c>
      <c r="U39" s="40" t="s">
        <v>212</v>
      </c>
      <c r="V39" s="41">
        <v>0.1</v>
      </c>
      <c r="W39" s="41">
        <v>0.9</v>
      </c>
      <c r="X39" s="41">
        <v>0.3</v>
      </c>
      <c r="Y39" s="41">
        <v>0.6</v>
      </c>
      <c r="Z39" s="40" t="b">
        <v>0</v>
      </c>
      <c r="AA39" s="40" t="b">
        <v>1</v>
      </c>
      <c r="AB39" s="40" t="b">
        <v>0</v>
      </c>
      <c r="AC39" s="40" t="b">
        <v>0</v>
      </c>
      <c r="AD39" s="41" t="s">
        <v>13003</v>
      </c>
      <c r="AE39" s="41" t="s">
        <v>13004</v>
      </c>
      <c r="AF39" s="41">
        <v>1201.506</v>
      </c>
      <c r="AG39" s="41">
        <v>-3.07565</v>
      </c>
      <c r="AH39" s="42">
        <v>1.20265E42</v>
      </c>
      <c r="AI39" s="41">
        <v>-5.44045E-4</v>
      </c>
      <c r="AJ39" s="40" t="s">
        <v>16530</v>
      </c>
      <c r="AK39" s="40" t="s">
        <v>13006</v>
      </c>
      <c r="AL39" s="41">
        <v>5071.0</v>
      </c>
      <c r="AM39" s="40" t="s">
        <v>2224</v>
      </c>
      <c r="AN39" s="40" t="s">
        <v>7285</v>
      </c>
      <c r="AO39" s="40" t="s">
        <v>5627</v>
      </c>
      <c r="AP39" s="42">
        <v>1.1E139</v>
      </c>
    </row>
    <row r="40">
      <c r="A40" s="40" t="s">
        <v>16518</v>
      </c>
      <c r="B40" s="41">
        <v>41.0</v>
      </c>
      <c r="C40" s="42">
        <v>1.67E9</v>
      </c>
      <c r="D40" s="41">
        <v>3356.0</v>
      </c>
      <c r="E40" s="40" t="s">
        <v>1243</v>
      </c>
      <c r="F40" s="41">
        <v>140.0</v>
      </c>
      <c r="G40" s="41">
        <v>35.0</v>
      </c>
      <c r="H40" s="41">
        <v>70.0</v>
      </c>
      <c r="I40" s="41">
        <v>-3.07733</v>
      </c>
      <c r="J40" s="41">
        <v>10000.0</v>
      </c>
      <c r="K40" s="41">
        <v>5000.0</v>
      </c>
      <c r="L40" s="41">
        <v>1200.0</v>
      </c>
      <c r="M40" s="41">
        <v>600.0</v>
      </c>
      <c r="N40" s="41">
        <v>30.0</v>
      </c>
      <c r="O40" s="40" t="s">
        <v>207</v>
      </c>
      <c r="P40" s="40" t="s">
        <v>208</v>
      </c>
      <c r="Q40" s="40" t="s">
        <v>7305</v>
      </c>
      <c r="R40" s="40" t="s">
        <v>210</v>
      </c>
      <c r="S40" s="40" t="b">
        <v>0</v>
      </c>
      <c r="T40" s="40" t="s">
        <v>211</v>
      </c>
      <c r="U40" s="40" t="s">
        <v>212</v>
      </c>
      <c r="V40" s="41">
        <v>0.1</v>
      </c>
      <c r="W40" s="41">
        <v>0.9</v>
      </c>
      <c r="X40" s="41">
        <v>0.2</v>
      </c>
      <c r="Y40" s="41">
        <v>0.6</v>
      </c>
      <c r="Z40" s="40" t="b">
        <v>0</v>
      </c>
      <c r="AA40" s="40" t="b">
        <v>1</v>
      </c>
      <c r="AB40" s="40" t="b">
        <v>0</v>
      </c>
      <c r="AC40" s="40" t="b">
        <v>0</v>
      </c>
      <c r="AD40" s="41" t="s">
        <v>13007</v>
      </c>
      <c r="AE40" s="41" t="s">
        <v>13008</v>
      </c>
      <c r="AF40" s="41">
        <v>1036.852</v>
      </c>
      <c r="AG40" s="41">
        <v>-3.07731</v>
      </c>
      <c r="AH40" s="42">
        <v>8.54473E41</v>
      </c>
      <c r="AI40" s="42">
        <v>-4.1E-6</v>
      </c>
      <c r="AJ40" s="40" t="s">
        <v>13009</v>
      </c>
      <c r="AK40" s="44" t="s">
        <v>397</v>
      </c>
      <c r="AL40" s="41">
        <v>10000.0</v>
      </c>
      <c r="AM40" s="40" t="s">
        <v>216</v>
      </c>
      <c r="AN40" s="40" t="s">
        <v>7285</v>
      </c>
      <c r="AO40" s="40" t="s">
        <v>5627</v>
      </c>
      <c r="AP40" s="42">
        <v>1.0E139</v>
      </c>
    </row>
    <row r="41">
      <c r="A41" s="40" t="s">
        <v>16520</v>
      </c>
      <c r="B41" s="41">
        <v>149.0</v>
      </c>
      <c r="C41" s="42">
        <v>1.67E9</v>
      </c>
      <c r="D41" s="41">
        <v>3356.0</v>
      </c>
      <c r="E41" s="40" t="s">
        <v>1243</v>
      </c>
      <c r="F41" s="41">
        <v>140.0</v>
      </c>
      <c r="G41" s="41">
        <v>35.0</v>
      </c>
      <c r="H41" s="41">
        <v>70.0</v>
      </c>
      <c r="I41" s="41">
        <v>-3.07733</v>
      </c>
      <c r="J41" s="41">
        <v>10000.0</v>
      </c>
      <c r="K41" s="41">
        <v>5000.0</v>
      </c>
      <c r="L41" s="41">
        <v>1200.0</v>
      </c>
      <c r="M41" s="41">
        <v>600.0</v>
      </c>
      <c r="N41" s="41">
        <v>50.0</v>
      </c>
      <c r="O41" s="40" t="s">
        <v>207</v>
      </c>
      <c r="P41" s="40" t="s">
        <v>1371</v>
      </c>
      <c r="Q41" s="40" t="s">
        <v>1372</v>
      </c>
      <c r="R41" s="40" t="s">
        <v>210</v>
      </c>
      <c r="S41" s="40" t="b">
        <v>0</v>
      </c>
      <c r="T41" s="40" t="s">
        <v>211</v>
      </c>
      <c r="U41" s="40" t="s">
        <v>212</v>
      </c>
      <c r="V41" s="41">
        <v>0.1</v>
      </c>
      <c r="W41" s="41">
        <v>0.9</v>
      </c>
      <c r="X41" s="41">
        <v>0.2</v>
      </c>
      <c r="Y41" s="41">
        <v>0.6</v>
      </c>
      <c r="Z41" s="40" t="b">
        <v>0</v>
      </c>
      <c r="AA41" s="40" t="b">
        <v>1</v>
      </c>
      <c r="AB41" s="40" t="b">
        <v>0</v>
      </c>
      <c r="AC41" s="40" t="b">
        <v>0</v>
      </c>
      <c r="AD41" s="41" t="s">
        <v>7237</v>
      </c>
      <c r="AE41" s="41" t="s">
        <v>13010</v>
      </c>
      <c r="AF41" s="41">
        <v>1203.234</v>
      </c>
      <c r="AG41" s="41">
        <v>-3.07824</v>
      </c>
      <c r="AH41" s="42">
        <v>1.20211E42</v>
      </c>
      <c r="AI41" s="41">
        <v>2.95419E-4</v>
      </c>
      <c r="AJ41" s="40" t="s">
        <v>13011</v>
      </c>
      <c r="AK41" s="40" t="s">
        <v>13012</v>
      </c>
      <c r="AL41" s="41">
        <v>3225.0</v>
      </c>
      <c r="AM41" s="40" t="s">
        <v>2224</v>
      </c>
      <c r="AN41" s="40" t="s">
        <v>7285</v>
      </c>
      <c r="AO41" s="40" t="s">
        <v>5643</v>
      </c>
      <c r="AP41" s="42">
        <v>1.1E139</v>
      </c>
    </row>
    <row r="42">
      <c r="A42" s="40" t="s">
        <v>16523</v>
      </c>
      <c r="B42" s="41">
        <v>102.0</v>
      </c>
      <c r="C42" s="42">
        <v>1.67E9</v>
      </c>
      <c r="D42" s="41">
        <v>3356.0</v>
      </c>
      <c r="E42" s="40" t="s">
        <v>1243</v>
      </c>
      <c r="F42" s="41">
        <v>140.0</v>
      </c>
      <c r="G42" s="41">
        <v>35.0</v>
      </c>
      <c r="H42" s="41">
        <v>70.0</v>
      </c>
      <c r="I42" s="41">
        <v>-3.07733</v>
      </c>
      <c r="J42" s="41">
        <v>10000.0</v>
      </c>
      <c r="K42" s="41">
        <v>5000.0</v>
      </c>
      <c r="L42" s="41">
        <v>1200.0</v>
      </c>
      <c r="M42" s="41">
        <v>600.0</v>
      </c>
      <c r="N42" s="41">
        <v>50.0</v>
      </c>
      <c r="O42" s="40" t="s">
        <v>207</v>
      </c>
      <c r="P42" s="40" t="s">
        <v>1371</v>
      </c>
      <c r="Q42" s="40" t="s">
        <v>209</v>
      </c>
      <c r="R42" s="40" t="s">
        <v>210</v>
      </c>
      <c r="S42" s="40" t="b">
        <v>0</v>
      </c>
      <c r="T42" s="40" t="s">
        <v>12879</v>
      </c>
      <c r="U42" s="40" t="s">
        <v>212</v>
      </c>
      <c r="V42" s="41">
        <v>0.1</v>
      </c>
      <c r="W42" s="41">
        <v>0.9</v>
      </c>
      <c r="X42" s="41">
        <v>0.2</v>
      </c>
      <c r="Y42" s="41">
        <v>0.4</v>
      </c>
      <c r="Z42" s="40" t="b">
        <v>0</v>
      </c>
      <c r="AA42" s="40" t="b">
        <v>1</v>
      </c>
      <c r="AB42" s="40" t="b">
        <v>0</v>
      </c>
      <c r="AC42" s="40" t="b">
        <v>0</v>
      </c>
      <c r="AD42" s="41" t="s">
        <v>9918</v>
      </c>
      <c r="AE42" s="41" t="s">
        <v>13013</v>
      </c>
      <c r="AF42" s="41">
        <v>1201.884</v>
      </c>
      <c r="AG42" s="41">
        <v>-3.07958</v>
      </c>
      <c r="AH42" s="42">
        <v>1.34979E42</v>
      </c>
      <c r="AI42" s="41">
        <v>7.32636E-4</v>
      </c>
      <c r="AJ42" s="40" t="s">
        <v>13014</v>
      </c>
      <c r="AK42" s="40" t="s">
        <v>13015</v>
      </c>
      <c r="AL42" s="41">
        <v>4684.0</v>
      </c>
      <c r="AM42" s="40" t="s">
        <v>2224</v>
      </c>
      <c r="AN42" s="40" t="s">
        <v>7285</v>
      </c>
      <c r="AO42" s="40" t="s">
        <v>5643</v>
      </c>
      <c r="AP42" s="42">
        <v>1.1E139</v>
      </c>
    </row>
    <row r="43">
      <c r="A43" s="40" t="s">
        <v>16518</v>
      </c>
      <c r="B43" s="41">
        <v>23.0</v>
      </c>
      <c r="C43" s="42">
        <v>1.67E9</v>
      </c>
      <c r="D43" s="41">
        <v>3356.0</v>
      </c>
      <c r="E43" s="40" t="s">
        <v>1243</v>
      </c>
      <c r="F43" s="41">
        <v>140.0</v>
      </c>
      <c r="G43" s="41">
        <v>35.0</v>
      </c>
      <c r="H43" s="41">
        <v>70.0</v>
      </c>
      <c r="I43" s="41">
        <v>-3.07733</v>
      </c>
      <c r="J43" s="41">
        <v>10000.0</v>
      </c>
      <c r="K43" s="41">
        <v>5000.0</v>
      </c>
      <c r="L43" s="41">
        <v>1200.0</v>
      </c>
      <c r="M43" s="41">
        <v>600.0</v>
      </c>
      <c r="N43" s="41">
        <v>30.0</v>
      </c>
      <c r="O43" s="40" t="s">
        <v>207</v>
      </c>
      <c r="P43" s="40" t="s">
        <v>208</v>
      </c>
      <c r="Q43" s="40" t="s">
        <v>7310</v>
      </c>
      <c r="R43" s="40" t="s">
        <v>210</v>
      </c>
      <c r="S43" s="40" t="b">
        <v>0</v>
      </c>
      <c r="T43" s="40" t="s">
        <v>211</v>
      </c>
      <c r="U43" s="40" t="s">
        <v>212</v>
      </c>
      <c r="V43" s="41">
        <v>0.1</v>
      </c>
      <c r="W43" s="41">
        <v>0.9</v>
      </c>
      <c r="X43" s="41">
        <v>0.2</v>
      </c>
      <c r="Y43" s="41">
        <v>0.6</v>
      </c>
      <c r="Z43" s="40" t="b">
        <v>0</v>
      </c>
      <c r="AA43" s="40" t="b">
        <v>1</v>
      </c>
      <c r="AB43" s="40" t="b">
        <v>0</v>
      </c>
      <c r="AC43" s="40" t="b">
        <v>0</v>
      </c>
      <c r="AD43" s="41" t="s">
        <v>13016</v>
      </c>
      <c r="AE43" s="41" t="s">
        <v>13017</v>
      </c>
      <c r="AF43" s="41">
        <v>1201.565</v>
      </c>
      <c r="AG43" s="41">
        <v>-3.08076</v>
      </c>
      <c r="AH43" s="42">
        <v>8.51509E41</v>
      </c>
      <c r="AI43" s="41">
        <v>0.001114491</v>
      </c>
      <c r="AJ43" s="40" t="s">
        <v>13018</v>
      </c>
      <c r="AK43" s="44" t="s">
        <v>397</v>
      </c>
      <c r="AL43" s="41">
        <v>9160.0</v>
      </c>
      <c r="AM43" s="40" t="s">
        <v>2224</v>
      </c>
      <c r="AN43" s="40" t="s">
        <v>7285</v>
      </c>
      <c r="AO43" s="40" t="s">
        <v>5627</v>
      </c>
      <c r="AP43" s="42">
        <v>1.0E139</v>
      </c>
    </row>
    <row r="44">
      <c r="A44" s="40" t="s">
        <v>16523</v>
      </c>
      <c r="B44" s="41">
        <v>128.0</v>
      </c>
      <c r="C44" s="42">
        <v>1.67E9</v>
      </c>
      <c r="D44" s="41">
        <v>3356.0</v>
      </c>
      <c r="E44" s="40" t="s">
        <v>1243</v>
      </c>
      <c r="F44" s="41">
        <v>140.0</v>
      </c>
      <c r="G44" s="41">
        <v>35.0</v>
      </c>
      <c r="H44" s="41">
        <v>70.0</v>
      </c>
      <c r="I44" s="41">
        <v>-3.07733</v>
      </c>
      <c r="J44" s="41">
        <v>10000.0</v>
      </c>
      <c r="K44" s="41">
        <v>5000.0</v>
      </c>
      <c r="L44" s="41">
        <v>1200.0</v>
      </c>
      <c r="M44" s="41">
        <v>600.0</v>
      </c>
      <c r="N44" s="41">
        <v>50.0</v>
      </c>
      <c r="O44" s="40" t="s">
        <v>207</v>
      </c>
      <c r="P44" s="40" t="s">
        <v>1371</v>
      </c>
      <c r="Q44" s="40" t="s">
        <v>7305</v>
      </c>
      <c r="R44" s="40" t="s">
        <v>210</v>
      </c>
      <c r="S44" s="40" t="b">
        <v>0</v>
      </c>
      <c r="T44" s="40" t="s">
        <v>211</v>
      </c>
      <c r="U44" s="40" t="s">
        <v>212</v>
      </c>
      <c r="V44" s="41">
        <v>0.1</v>
      </c>
      <c r="W44" s="41">
        <v>0.9</v>
      </c>
      <c r="X44" s="41">
        <v>0.1</v>
      </c>
      <c r="Y44" s="41">
        <v>0.6</v>
      </c>
      <c r="Z44" s="40" t="b">
        <v>0</v>
      </c>
      <c r="AA44" s="40" t="b">
        <v>1</v>
      </c>
      <c r="AB44" s="40" t="b">
        <v>0</v>
      </c>
      <c r="AC44" s="40" t="b">
        <v>0</v>
      </c>
      <c r="AD44" s="41" t="s">
        <v>13019</v>
      </c>
      <c r="AE44" s="41" t="s">
        <v>13020</v>
      </c>
      <c r="AF44" s="41">
        <v>1203.26</v>
      </c>
      <c r="AG44" s="41">
        <v>-3.08118</v>
      </c>
      <c r="AH44" s="42">
        <v>1.39075E42</v>
      </c>
      <c r="AI44" s="41">
        <v>0.001251231</v>
      </c>
      <c r="AJ44" s="40" t="s">
        <v>13021</v>
      </c>
      <c r="AK44" s="44" t="s">
        <v>397</v>
      </c>
      <c r="AL44" s="41">
        <v>3174.0</v>
      </c>
      <c r="AM44" s="40" t="s">
        <v>2224</v>
      </c>
      <c r="AN44" s="40" t="s">
        <v>7285</v>
      </c>
      <c r="AO44" s="40" t="s">
        <v>5643</v>
      </c>
      <c r="AP44" s="42">
        <v>1.1E139</v>
      </c>
    </row>
    <row r="45">
      <c r="A45" s="40" t="s">
        <v>16520</v>
      </c>
      <c r="B45" s="41">
        <v>232.0</v>
      </c>
      <c r="C45" s="42">
        <v>1.67E9</v>
      </c>
      <c r="D45" s="41">
        <v>3356.0</v>
      </c>
      <c r="E45" s="40" t="s">
        <v>1243</v>
      </c>
      <c r="F45" s="41">
        <v>140.0</v>
      </c>
      <c r="G45" s="41">
        <v>35.0</v>
      </c>
      <c r="H45" s="41">
        <v>70.0</v>
      </c>
      <c r="I45" s="41">
        <v>-3.07733</v>
      </c>
      <c r="J45" s="41">
        <v>10000.0</v>
      </c>
      <c r="K45" s="41">
        <v>5000.0</v>
      </c>
      <c r="L45" s="41">
        <v>1200.0</v>
      </c>
      <c r="M45" s="41">
        <v>600.0</v>
      </c>
      <c r="N45" s="41">
        <v>100.0</v>
      </c>
      <c r="O45" s="40" t="s">
        <v>207</v>
      </c>
      <c r="P45" s="40" t="s">
        <v>1371</v>
      </c>
      <c r="Q45" s="40" t="s">
        <v>7305</v>
      </c>
      <c r="R45" s="40" t="s">
        <v>210</v>
      </c>
      <c r="S45" s="40" t="b">
        <v>0</v>
      </c>
      <c r="T45" s="40" t="s">
        <v>12879</v>
      </c>
      <c r="U45" s="40" t="s">
        <v>212</v>
      </c>
      <c r="V45" s="41">
        <v>0.1</v>
      </c>
      <c r="W45" s="41">
        <v>0.9</v>
      </c>
      <c r="X45" s="41">
        <v>0.3</v>
      </c>
      <c r="Y45" s="41">
        <v>0.5</v>
      </c>
      <c r="Z45" s="40" t="b">
        <v>0</v>
      </c>
      <c r="AA45" s="40" t="b">
        <v>1</v>
      </c>
      <c r="AB45" s="40" t="b">
        <v>0</v>
      </c>
      <c r="AC45" s="40" t="b">
        <v>0</v>
      </c>
      <c r="AD45" s="41" t="s">
        <v>13022</v>
      </c>
      <c r="AE45" s="41" t="s">
        <v>13023</v>
      </c>
      <c r="AF45" s="41">
        <v>1202.988</v>
      </c>
      <c r="AG45" s="41">
        <v>-3.08225</v>
      </c>
      <c r="AH45" s="42">
        <v>3.04024E41</v>
      </c>
      <c r="AI45" s="41">
        <v>0.001599438</v>
      </c>
      <c r="AJ45" s="40" t="s">
        <v>16531</v>
      </c>
      <c r="AK45" s="40" t="s">
        <v>13025</v>
      </c>
      <c r="AL45" s="41">
        <v>1898.0</v>
      </c>
      <c r="AM45" s="40" t="s">
        <v>2224</v>
      </c>
      <c r="AN45" s="40" t="s">
        <v>7285</v>
      </c>
      <c r="AO45" s="40" t="s">
        <v>5643</v>
      </c>
      <c r="AP45" s="42">
        <v>1.1E137</v>
      </c>
    </row>
    <row r="46">
      <c r="A46" s="40" t="s">
        <v>16520</v>
      </c>
      <c r="B46" s="41">
        <v>230.0</v>
      </c>
      <c r="C46" s="42">
        <v>1.67E9</v>
      </c>
      <c r="D46" s="41">
        <v>3356.0</v>
      </c>
      <c r="E46" s="40" t="s">
        <v>1243</v>
      </c>
      <c r="F46" s="41">
        <v>140.0</v>
      </c>
      <c r="G46" s="41">
        <v>35.0</v>
      </c>
      <c r="H46" s="41">
        <v>70.0</v>
      </c>
      <c r="I46" s="41">
        <v>-3.07733</v>
      </c>
      <c r="J46" s="41">
        <v>10000.0</v>
      </c>
      <c r="K46" s="41">
        <v>5000.0</v>
      </c>
      <c r="L46" s="41">
        <v>1200.0</v>
      </c>
      <c r="M46" s="41">
        <v>600.0</v>
      </c>
      <c r="N46" s="41">
        <v>100.0</v>
      </c>
      <c r="O46" s="40" t="s">
        <v>207</v>
      </c>
      <c r="P46" s="40" t="s">
        <v>1371</v>
      </c>
      <c r="Q46" s="40" t="s">
        <v>7305</v>
      </c>
      <c r="R46" s="40" t="s">
        <v>210</v>
      </c>
      <c r="S46" s="40" t="b">
        <v>0</v>
      </c>
      <c r="T46" s="40" t="s">
        <v>12879</v>
      </c>
      <c r="U46" s="40" t="s">
        <v>212</v>
      </c>
      <c r="V46" s="41">
        <v>0.1</v>
      </c>
      <c r="W46" s="41">
        <v>0.9</v>
      </c>
      <c r="X46" s="41">
        <v>0.2</v>
      </c>
      <c r="Y46" s="41">
        <v>0.6</v>
      </c>
      <c r="Z46" s="40" t="b">
        <v>0</v>
      </c>
      <c r="AA46" s="40" t="b">
        <v>1</v>
      </c>
      <c r="AB46" s="40" t="b">
        <v>0</v>
      </c>
      <c r="AC46" s="40" t="b">
        <v>0</v>
      </c>
      <c r="AD46" s="41" t="s">
        <v>13026</v>
      </c>
      <c r="AE46" s="41" t="s">
        <v>13027</v>
      </c>
      <c r="AF46" s="41">
        <v>1202.643</v>
      </c>
      <c r="AG46" s="41">
        <v>-3.08231</v>
      </c>
      <c r="AH46" s="42">
        <v>3.00822E41</v>
      </c>
      <c r="AI46" s="41">
        <v>0.001619864</v>
      </c>
      <c r="AJ46" s="40" t="s">
        <v>16532</v>
      </c>
      <c r="AK46" s="40" t="s">
        <v>13029</v>
      </c>
      <c r="AL46" s="41">
        <v>1572.0</v>
      </c>
      <c r="AM46" s="40" t="s">
        <v>2224</v>
      </c>
      <c r="AN46" s="40" t="s">
        <v>7285</v>
      </c>
      <c r="AO46" s="40" t="s">
        <v>5643</v>
      </c>
      <c r="AP46" s="42">
        <v>1.1E137</v>
      </c>
    </row>
    <row r="47">
      <c r="A47" s="40" t="s">
        <v>16523</v>
      </c>
      <c r="B47" s="41">
        <v>53.0</v>
      </c>
      <c r="C47" s="42">
        <v>1.67E9</v>
      </c>
      <c r="D47" s="41">
        <v>3356.0</v>
      </c>
      <c r="E47" s="40" t="s">
        <v>1243</v>
      </c>
      <c r="F47" s="41">
        <v>140.0</v>
      </c>
      <c r="G47" s="41">
        <v>35.0</v>
      </c>
      <c r="H47" s="41">
        <v>70.0</v>
      </c>
      <c r="I47" s="41">
        <v>-3.07733</v>
      </c>
      <c r="J47" s="41">
        <v>10000.0</v>
      </c>
      <c r="K47" s="41">
        <v>5000.0</v>
      </c>
      <c r="L47" s="41">
        <v>1200.0</v>
      </c>
      <c r="M47" s="41">
        <v>600.0</v>
      </c>
      <c r="N47" s="41">
        <v>30.0</v>
      </c>
      <c r="O47" s="40" t="s">
        <v>207</v>
      </c>
      <c r="P47" s="40" t="s">
        <v>1371</v>
      </c>
      <c r="Q47" s="40" t="s">
        <v>7305</v>
      </c>
      <c r="R47" s="40" t="s">
        <v>210</v>
      </c>
      <c r="S47" s="40" t="b">
        <v>0</v>
      </c>
      <c r="T47" s="40" t="s">
        <v>12879</v>
      </c>
      <c r="U47" s="40" t="s">
        <v>212</v>
      </c>
      <c r="V47" s="41">
        <v>0.1</v>
      </c>
      <c r="W47" s="41">
        <v>0.9</v>
      </c>
      <c r="X47" s="41">
        <v>0.3</v>
      </c>
      <c r="Y47" s="41">
        <v>0.6</v>
      </c>
      <c r="Z47" s="40" t="b">
        <v>0</v>
      </c>
      <c r="AA47" s="40" t="b">
        <v>1</v>
      </c>
      <c r="AB47" s="40" t="b">
        <v>0</v>
      </c>
      <c r="AC47" s="40" t="b">
        <v>0</v>
      </c>
      <c r="AD47" s="41" t="s">
        <v>13030</v>
      </c>
      <c r="AE47" s="41" t="s">
        <v>13031</v>
      </c>
      <c r="AF47" s="41">
        <v>1203.229</v>
      </c>
      <c r="AG47" s="41">
        <v>-3.08236</v>
      </c>
      <c r="AH47" s="42">
        <v>1.20506E42</v>
      </c>
      <c r="AI47" s="41">
        <v>0.001634978</v>
      </c>
      <c r="AJ47" s="40" t="s">
        <v>13032</v>
      </c>
      <c r="AK47" s="40" t="s">
        <v>13033</v>
      </c>
      <c r="AL47" s="41">
        <v>5053.0</v>
      </c>
      <c r="AM47" s="40" t="s">
        <v>2224</v>
      </c>
      <c r="AN47" s="40" t="s">
        <v>7285</v>
      </c>
      <c r="AO47" s="40" t="s">
        <v>5643</v>
      </c>
      <c r="AP47" s="42">
        <v>1.1E139</v>
      </c>
    </row>
    <row r="48">
      <c r="A48" s="40" t="s">
        <v>16518</v>
      </c>
      <c r="B48" s="41">
        <v>112.0</v>
      </c>
      <c r="C48" s="42">
        <v>1.67E9</v>
      </c>
      <c r="D48" s="41">
        <v>3356.0</v>
      </c>
      <c r="E48" s="40" t="s">
        <v>1243</v>
      </c>
      <c r="F48" s="41">
        <v>140.0</v>
      </c>
      <c r="G48" s="41">
        <v>35.0</v>
      </c>
      <c r="H48" s="41">
        <v>70.0</v>
      </c>
      <c r="I48" s="41">
        <v>-3.07733</v>
      </c>
      <c r="J48" s="41">
        <v>10000.0</v>
      </c>
      <c r="K48" s="41">
        <v>5000.0</v>
      </c>
      <c r="L48" s="41">
        <v>1200.0</v>
      </c>
      <c r="M48" s="41">
        <v>600.0</v>
      </c>
      <c r="N48" s="41">
        <v>50.0</v>
      </c>
      <c r="O48" s="40" t="s">
        <v>207</v>
      </c>
      <c r="P48" s="40" t="s">
        <v>208</v>
      </c>
      <c r="Q48" s="40" t="s">
        <v>7310</v>
      </c>
      <c r="R48" s="40" t="s">
        <v>210</v>
      </c>
      <c r="S48" s="40" t="b">
        <v>0</v>
      </c>
      <c r="T48" s="40" t="s">
        <v>211</v>
      </c>
      <c r="U48" s="40" t="s">
        <v>212</v>
      </c>
      <c r="V48" s="41">
        <v>0.1</v>
      </c>
      <c r="W48" s="41">
        <v>0.9</v>
      </c>
      <c r="X48" s="41">
        <v>0.2</v>
      </c>
      <c r="Y48" s="41">
        <v>0.5</v>
      </c>
      <c r="Z48" s="40" t="b">
        <v>0</v>
      </c>
      <c r="AA48" s="40" t="b">
        <v>1</v>
      </c>
      <c r="AB48" s="40" t="b">
        <v>0</v>
      </c>
      <c r="AC48" s="40" t="b">
        <v>0</v>
      </c>
      <c r="AD48" s="41" t="s">
        <v>13034</v>
      </c>
      <c r="AE48" s="41" t="s">
        <v>13035</v>
      </c>
      <c r="AF48" s="41">
        <v>1201.772</v>
      </c>
      <c r="AG48" s="41">
        <v>-3.08287</v>
      </c>
      <c r="AH48" s="42">
        <v>6.92833E41</v>
      </c>
      <c r="AI48" s="41">
        <v>0.001802249</v>
      </c>
      <c r="AJ48" s="40" t="s">
        <v>13036</v>
      </c>
      <c r="AK48" s="40" t="s">
        <v>13037</v>
      </c>
      <c r="AL48" s="41">
        <v>5655.0</v>
      </c>
      <c r="AM48" s="40" t="s">
        <v>2224</v>
      </c>
      <c r="AN48" s="40" t="s">
        <v>7285</v>
      </c>
      <c r="AO48" s="40" t="s">
        <v>5627</v>
      </c>
      <c r="AP48" s="42">
        <v>1.1E138</v>
      </c>
    </row>
    <row r="49">
      <c r="A49" s="40" t="s">
        <v>16523</v>
      </c>
      <c r="B49" s="41">
        <v>104.0</v>
      </c>
      <c r="C49" s="42">
        <v>1.67E9</v>
      </c>
      <c r="D49" s="41">
        <v>3356.0</v>
      </c>
      <c r="E49" s="40" t="s">
        <v>1243</v>
      </c>
      <c r="F49" s="41">
        <v>140.0</v>
      </c>
      <c r="G49" s="41">
        <v>35.0</v>
      </c>
      <c r="H49" s="41">
        <v>70.0</v>
      </c>
      <c r="I49" s="41">
        <v>-3.07733</v>
      </c>
      <c r="J49" s="41">
        <v>10000.0</v>
      </c>
      <c r="K49" s="41">
        <v>5000.0</v>
      </c>
      <c r="L49" s="41">
        <v>1200.0</v>
      </c>
      <c r="M49" s="41">
        <v>600.0</v>
      </c>
      <c r="N49" s="41">
        <v>50.0</v>
      </c>
      <c r="O49" s="40" t="s">
        <v>207</v>
      </c>
      <c r="P49" s="40" t="s">
        <v>1371</v>
      </c>
      <c r="Q49" s="40" t="s">
        <v>209</v>
      </c>
      <c r="R49" s="40" t="s">
        <v>210</v>
      </c>
      <c r="S49" s="40" t="b">
        <v>0</v>
      </c>
      <c r="T49" s="40" t="s">
        <v>12879</v>
      </c>
      <c r="U49" s="40" t="s">
        <v>212</v>
      </c>
      <c r="V49" s="41">
        <v>0.1</v>
      </c>
      <c r="W49" s="41">
        <v>0.9</v>
      </c>
      <c r="X49" s="41">
        <v>0.2</v>
      </c>
      <c r="Y49" s="41">
        <v>0.6</v>
      </c>
      <c r="Z49" s="40" t="b">
        <v>0</v>
      </c>
      <c r="AA49" s="40" t="b">
        <v>1</v>
      </c>
      <c r="AB49" s="40" t="b">
        <v>0</v>
      </c>
      <c r="AC49" s="40" t="b">
        <v>0</v>
      </c>
      <c r="AD49" s="41" t="s">
        <v>13038</v>
      </c>
      <c r="AE49" s="41" t="s">
        <v>11821</v>
      </c>
      <c r="AF49" s="41">
        <v>1203.397</v>
      </c>
      <c r="AG49" s="41">
        <v>-3.08298</v>
      </c>
      <c r="AH49" s="42">
        <v>5.08847E41</v>
      </c>
      <c r="AI49" s="41">
        <v>0.001837343</v>
      </c>
      <c r="AJ49" s="40" t="s">
        <v>13039</v>
      </c>
      <c r="AK49" s="40" t="s">
        <v>13040</v>
      </c>
      <c r="AL49" s="41">
        <v>2993.0</v>
      </c>
      <c r="AM49" s="40" t="s">
        <v>2224</v>
      </c>
      <c r="AN49" s="40" t="s">
        <v>7285</v>
      </c>
      <c r="AO49" s="40" t="s">
        <v>5643</v>
      </c>
      <c r="AP49" s="42">
        <v>1.0E138</v>
      </c>
    </row>
    <row r="50">
      <c r="A50" s="40" t="s">
        <v>16518</v>
      </c>
      <c r="B50" s="41">
        <v>137.0</v>
      </c>
      <c r="C50" s="42">
        <v>1.67E9</v>
      </c>
      <c r="D50" s="41">
        <v>3356.0</v>
      </c>
      <c r="E50" s="40" t="s">
        <v>1243</v>
      </c>
      <c r="F50" s="41">
        <v>140.0</v>
      </c>
      <c r="G50" s="41">
        <v>35.0</v>
      </c>
      <c r="H50" s="41">
        <v>70.0</v>
      </c>
      <c r="I50" s="41">
        <v>-3.07733</v>
      </c>
      <c r="J50" s="41">
        <v>10000.0</v>
      </c>
      <c r="K50" s="41">
        <v>5000.0</v>
      </c>
      <c r="L50" s="41">
        <v>1200.0</v>
      </c>
      <c r="M50" s="41">
        <v>600.0</v>
      </c>
      <c r="N50" s="41">
        <v>50.0</v>
      </c>
      <c r="O50" s="40" t="s">
        <v>207</v>
      </c>
      <c r="P50" s="40" t="s">
        <v>208</v>
      </c>
      <c r="Q50" s="40" t="s">
        <v>7305</v>
      </c>
      <c r="R50" s="40" t="s">
        <v>210</v>
      </c>
      <c r="S50" s="40" t="b">
        <v>0</v>
      </c>
      <c r="T50" s="40" t="s">
        <v>12879</v>
      </c>
      <c r="U50" s="40" t="s">
        <v>212</v>
      </c>
      <c r="V50" s="41">
        <v>0.1</v>
      </c>
      <c r="W50" s="41">
        <v>0.9</v>
      </c>
      <c r="X50" s="41">
        <v>0.1</v>
      </c>
      <c r="Y50" s="41">
        <v>0.6</v>
      </c>
      <c r="Z50" s="40" t="b">
        <v>0</v>
      </c>
      <c r="AA50" s="40" t="b">
        <v>1</v>
      </c>
      <c r="AB50" s="40" t="b">
        <v>0</v>
      </c>
      <c r="AC50" s="40" t="b">
        <v>0</v>
      </c>
      <c r="AD50" s="41" t="s">
        <v>11313</v>
      </c>
      <c r="AE50" s="41" t="s">
        <v>13041</v>
      </c>
      <c r="AF50" s="41">
        <v>1201.421</v>
      </c>
      <c r="AG50" s="41">
        <v>-3.08361</v>
      </c>
      <c r="AH50" s="42">
        <v>5.08335E41</v>
      </c>
      <c r="AI50" s="41">
        <v>0.002042624</v>
      </c>
      <c r="AJ50" s="40" t="s">
        <v>13042</v>
      </c>
      <c r="AK50" s="44" t="s">
        <v>397</v>
      </c>
      <c r="AL50" s="41">
        <v>7297.0</v>
      </c>
      <c r="AM50" s="40" t="s">
        <v>2224</v>
      </c>
      <c r="AN50" s="40" t="s">
        <v>7285</v>
      </c>
      <c r="AO50" s="40" t="s">
        <v>5627</v>
      </c>
      <c r="AP50" s="42">
        <v>1.0E138</v>
      </c>
    </row>
    <row r="51">
      <c r="A51" s="40" t="s">
        <v>16518</v>
      </c>
      <c r="B51" s="41">
        <v>46.0</v>
      </c>
      <c r="C51" s="42">
        <v>1.67E9</v>
      </c>
      <c r="D51" s="41">
        <v>3356.0</v>
      </c>
      <c r="E51" s="40" t="s">
        <v>1243</v>
      </c>
      <c r="F51" s="41">
        <v>140.0</v>
      </c>
      <c r="G51" s="41">
        <v>35.0</v>
      </c>
      <c r="H51" s="41">
        <v>70.0</v>
      </c>
      <c r="I51" s="41">
        <v>-3.07733</v>
      </c>
      <c r="J51" s="41">
        <v>10000.0</v>
      </c>
      <c r="K51" s="41">
        <v>5000.0</v>
      </c>
      <c r="L51" s="41">
        <v>1200.0</v>
      </c>
      <c r="M51" s="41">
        <v>600.0</v>
      </c>
      <c r="N51" s="41">
        <v>30.0</v>
      </c>
      <c r="O51" s="40" t="s">
        <v>207</v>
      </c>
      <c r="P51" s="40" t="s">
        <v>208</v>
      </c>
      <c r="Q51" s="40" t="s">
        <v>7305</v>
      </c>
      <c r="R51" s="40" t="s">
        <v>210</v>
      </c>
      <c r="S51" s="40" t="b">
        <v>0</v>
      </c>
      <c r="T51" s="40" t="s">
        <v>12879</v>
      </c>
      <c r="U51" s="40" t="s">
        <v>212</v>
      </c>
      <c r="V51" s="41">
        <v>0.1</v>
      </c>
      <c r="W51" s="41">
        <v>0.9</v>
      </c>
      <c r="X51" s="41">
        <v>0.1</v>
      </c>
      <c r="Y51" s="41">
        <v>0.5</v>
      </c>
      <c r="Z51" s="40" t="b">
        <v>0</v>
      </c>
      <c r="AA51" s="40" t="b">
        <v>1</v>
      </c>
      <c r="AB51" s="40" t="b">
        <v>0</v>
      </c>
      <c r="AC51" s="40" t="b">
        <v>0</v>
      </c>
      <c r="AD51" s="41" t="s">
        <v>13043</v>
      </c>
      <c r="AE51" s="41" t="s">
        <v>13044</v>
      </c>
      <c r="AF51" s="41">
        <v>916.162</v>
      </c>
      <c r="AG51" s="41">
        <v>-3.08407</v>
      </c>
      <c r="AH51" s="42">
        <v>1.54585E41</v>
      </c>
      <c r="AI51" s="41">
        <v>0.002192105</v>
      </c>
      <c r="AJ51" s="40" t="s">
        <v>13045</v>
      </c>
      <c r="AK51" s="44" t="s">
        <v>397</v>
      </c>
      <c r="AL51" s="41">
        <v>10000.0</v>
      </c>
      <c r="AM51" s="40" t="s">
        <v>216</v>
      </c>
      <c r="AN51" s="40" t="s">
        <v>7285</v>
      </c>
      <c r="AO51" s="40" t="s">
        <v>5627</v>
      </c>
      <c r="AP51" s="42">
        <v>1.1E136</v>
      </c>
    </row>
    <row r="52">
      <c r="A52" s="40" t="s">
        <v>16518</v>
      </c>
      <c r="B52" s="41">
        <v>123.0</v>
      </c>
      <c r="C52" s="42">
        <v>1.67E9</v>
      </c>
      <c r="D52" s="41">
        <v>3356.0</v>
      </c>
      <c r="E52" s="40" t="s">
        <v>1243</v>
      </c>
      <c r="F52" s="41">
        <v>140.0</v>
      </c>
      <c r="G52" s="41">
        <v>35.0</v>
      </c>
      <c r="H52" s="41">
        <v>70.0</v>
      </c>
      <c r="I52" s="41">
        <v>-3.07733</v>
      </c>
      <c r="J52" s="41">
        <v>10000.0</v>
      </c>
      <c r="K52" s="41">
        <v>5000.0</v>
      </c>
      <c r="L52" s="41">
        <v>1200.0</v>
      </c>
      <c r="M52" s="41">
        <v>600.0</v>
      </c>
      <c r="N52" s="41">
        <v>50.0</v>
      </c>
      <c r="O52" s="40" t="s">
        <v>207</v>
      </c>
      <c r="P52" s="40" t="s">
        <v>208</v>
      </c>
      <c r="Q52" s="40" t="s">
        <v>7310</v>
      </c>
      <c r="R52" s="40" t="s">
        <v>210</v>
      </c>
      <c r="S52" s="40" t="b">
        <v>0</v>
      </c>
      <c r="T52" s="40" t="s">
        <v>12879</v>
      </c>
      <c r="U52" s="40" t="s">
        <v>212</v>
      </c>
      <c r="V52" s="41">
        <v>0.1</v>
      </c>
      <c r="W52" s="41">
        <v>0.9</v>
      </c>
      <c r="X52" s="41">
        <v>0.3</v>
      </c>
      <c r="Y52" s="41">
        <v>0.4</v>
      </c>
      <c r="Z52" s="40" t="b">
        <v>0</v>
      </c>
      <c r="AA52" s="40" t="b">
        <v>1</v>
      </c>
      <c r="AB52" s="40" t="b">
        <v>0</v>
      </c>
      <c r="AC52" s="40" t="b">
        <v>0</v>
      </c>
      <c r="AD52" s="41" t="s">
        <v>13046</v>
      </c>
      <c r="AE52" s="41" t="s">
        <v>13047</v>
      </c>
      <c r="AF52" s="41">
        <v>1202.189</v>
      </c>
      <c r="AG52" s="41">
        <v>-3.08492</v>
      </c>
      <c r="AH52" s="42">
        <v>1.32828E41</v>
      </c>
      <c r="AI52" s="41">
        <v>0.002466235</v>
      </c>
      <c r="AJ52" s="40" t="s">
        <v>16533</v>
      </c>
      <c r="AK52" s="40" t="s">
        <v>13049</v>
      </c>
      <c r="AL52" s="41">
        <v>6914.0</v>
      </c>
      <c r="AM52" s="40" t="s">
        <v>2224</v>
      </c>
      <c r="AN52" s="40" t="s">
        <v>7285</v>
      </c>
      <c r="AO52" s="40" t="s">
        <v>5627</v>
      </c>
      <c r="AP52" s="42">
        <v>1.1E136</v>
      </c>
    </row>
    <row r="53">
      <c r="A53" s="40" t="s">
        <v>16523</v>
      </c>
      <c r="B53" s="41">
        <v>98.0</v>
      </c>
      <c r="C53" s="42">
        <v>1.67E9</v>
      </c>
      <c r="D53" s="41">
        <v>3356.0</v>
      </c>
      <c r="E53" s="40" t="s">
        <v>1243</v>
      </c>
      <c r="F53" s="41">
        <v>140.0</v>
      </c>
      <c r="G53" s="41">
        <v>35.0</v>
      </c>
      <c r="H53" s="41">
        <v>70.0</v>
      </c>
      <c r="I53" s="41">
        <v>-3.07733</v>
      </c>
      <c r="J53" s="41">
        <v>10000.0</v>
      </c>
      <c r="K53" s="41">
        <v>5000.0</v>
      </c>
      <c r="L53" s="41">
        <v>1200.0</v>
      </c>
      <c r="M53" s="41">
        <v>600.0</v>
      </c>
      <c r="N53" s="41">
        <v>50.0</v>
      </c>
      <c r="O53" s="40" t="s">
        <v>207</v>
      </c>
      <c r="P53" s="40" t="s">
        <v>1371</v>
      </c>
      <c r="Q53" s="40" t="s">
        <v>209</v>
      </c>
      <c r="R53" s="40" t="s">
        <v>210</v>
      </c>
      <c r="S53" s="40" t="b">
        <v>0</v>
      </c>
      <c r="T53" s="40" t="s">
        <v>211</v>
      </c>
      <c r="U53" s="40" t="s">
        <v>212</v>
      </c>
      <c r="V53" s="41">
        <v>0.1</v>
      </c>
      <c r="W53" s="41">
        <v>0.9</v>
      </c>
      <c r="X53" s="41">
        <v>0.3</v>
      </c>
      <c r="Y53" s="41">
        <v>0.6</v>
      </c>
      <c r="Z53" s="40" t="b">
        <v>0</v>
      </c>
      <c r="AA53" s="40" t="b">
        <v>1</v>
      </c>
      <c r="AB53" s="40" t="b">
        <v>0</v>
      </c>
      <c r="AC53" s="40" t="b">
        <v>0</v>
      </c>
      <c r="AD53" s="41" t="s">
        <v>13050</v>
      </c>
      <c r="AE53" s="41" t="s">
        <v>13051</v>
      </c>
      <c r="AF53" s="41">
        <v>1202.422</v>
      </c>
      <c r="AG53" s="41">
        <v>-3.08619</v>
      </c>
      <c r="AH53" s="42">
        <v>1.1614E42</v>
      </c>
      <c r="AI53" s="41">
        <v>0.002878595</v>
      </c>
      <c r="AJ53" s="40" t="s">
        <v>16534</v>
      </c>
      <c r="AK53" s="40" t="s">
        <v>13053</v>
      </c>
      <c r="AL53" s="41">
        <v>3122.0</v>
      </c>
      <c r="AM53" s="40" t="s">
        <v>2224</v>
      </c>
      <c r="AN53" s="40" t="s">
        <v>7285</v>
      </c>
      <c r="AO53" s="40" t="s">
        <v>5643</v>
      </c>
      <c r="AP53" s="42">
        <v>1.1E139</v>
      </c>
    </row>
    <row r="54">
      <c r="A54" s="40" t="s">
        <v>16520</v>
      </c>
      <c r="B54" s="41">
        <v>199.0</v>
      </c>
      <c r="C54" s="42">
        <v>1.67E9</v>
      </c>
      <c r="D54" s="41">
        <v>3356.0</v>
      </c>
      <c r="E54" s="40" t="s">
        <v>1243</v>
      </c>
      <c r="F54" s="41">
        <v>140.0</v>
      </c>
      <c r="G54" s="41">
        <v>35.0</v>
      </c>
      <c r="H54" s="41">
        <v>70.0</v>
      </c>
      <c r="I54" s="41">
        <v>-3.07733</v>
      </c>
      <c r="J54" s="41">
        <v>10000.0</v>
      </c>
      <c r="K54" s="41">
        <v>5000.0</v>
      </c>
      <c r="L54" s="41">
        <v>1200.0</v>
      </c>
      <c r="M54" s="41">
        <v>600.0</v>
      </c>
      <c r="N54" s="41">
        <v>100.0</v>
      </c>
      <c r="O54" s="40" t="s">
        <v>207</v>
      </c>
      <c r="P54" s="40" t="s">
        <v>1371</v>
      </c>
      <c r="Q54" s="40" t="s">
        <v>7310</v>
      </c>
      <c r="R54" s="40" t="s">
        <v>210</v>
      </c>
      <c r="S54" s="40" t="b">
        <v>0</v>
      </c>
      <c r="T54" s="40" t="s">
        <v>211</v>
      </c>
      <c r="U54" s="40" t="s">
        <v>212</v>
      </c>
      <c r="V54" s="41">
        <v>0.1</v>
      </c>
      <c r="W54" s="41">
        <v>0.9</v>
      </c>
      <c r="X54" s="41">
        <v>0.1</v>
      </c>
      <c r="Y54" s="41">
        <v>0.5</v>
      </c>
      <c r="Z54" s="40" t="b">
        <v>0</v>
      </c>
      <c r="AA54" s="40" t="b">
        <v>1</v>
      </c>
      <c r="AB54" s="40" t="b">
        <v>0</v>
      </c>
      <c r="AC54" s="40" t="b">
        <v>0</v>
      </c>
      <c r="AD54" s="41" t="s">
        <v>13054</v>
      </c>
      <c r="AE54" s="41" t="s">
        <v>13055</v>
      </c>
      <c r="AF54" s="41">
        <v>1203.495</v>
      </c>
      <c r="AG54" s="41">
        <v>-3.08636</v>
      </c>
      <c r="AH54" s="42">
        <v>1.20835E42</v>
      </c>
      <c r="AI54" s="41">
        <v>0.0029346</v>
      </c>
      <c r="AJ54" s="40" t="s">
        <v>13056</v>
      </c>
      <c r="AK54" s="40" t="s">
        <v>13057</v>
      </c>
      <c r="AL54" s="41">
        <v>1415.0</v>
      </c>
      <c r="AM54" s="40" t="s">
        <v>2224</v>
      </c>
      <c r="AN54" s="40" t="s">
        <v>7285</v>
      </c>
      <c r="AO54" s="40" t="s">
        <v>5643</v>
      </c>
      <c r="AP54" s="42">
        <v>1.1E139</v>
      </c>
    </row>
    <row r="55">
      <c r="A55" s="40" t="s">
        <v>16518</v>
      </c>
      <c r="B55" s="41">
        <v>121.0</v>
      </c>
      <c r="C55" s="42">
        <v>1.67E9</v>
      </c>
      <c r="D55" s="41">
        <v>3356.0</v>
      </c>
      <c r="E55" s="40" t="s">
        <v>1243</v>
      </c>
      <c r="F55" s="41">
        <v>140.0</v>
      </c>
      <c r="G55" s="41">
        <v>35.0</v>
      </c>
      <c r="H55" s="41">
        <v>70.0</v>
      </c>
      <c r="I55" s="41">
        <v>-3.07733</v>
      </c>
      <c r="J55" s="41">
        <v>10000.0</v>
      </c>
      <c r="K55" s="41">
        <v>5000.0</v>
      </c>
      <c r="L55" s="41">
        <v>1200.0</v>
      </c>
      <c r="M55" s="41">
        <v>600.0</v>
      </c>
      <c r="N55" s="41">
        <v>50.0</v>
      </c>
      <c r="O55" s="40" t="s">
        <v>207</v>
      </c>
      <c r="P55" s="40" t="s">
        <v>208</v>
      </c>
      <c r="Q55" s="40" t="s">
        <v>7310</v>
      </c>
      <c r="R55" s="40" t="s">
        <v>210</v>
      </c>
      <c r="S55" s="40" t="b">
        <v>0</v>
      </c>
      <c r="T55" s="40" t="s">
        <v>12879</v>
      </c>
      <c r="U55" s="40" t="s">
        <v>212</v>
      </c>
      <c r="V55" s="41">
        <v>0.1</v>
      </c>
      <c r="W55" s="41">
        <v>0.9</v>
      </c>
      <c r="X55" s="41">
        <v>0.2</v>
      </c>
      <c r="Y55" s="41">
        <v>0.5</v>
      </c>
      <c r="Z55" s="40" t="b">
        <v>0</v>
      </c>
      <c r="AA55" s="40" t="b">
        <v>1</v>
      </c>
      <c r="AB55" s="40" t="b">
        <v>0</v>
      </c>
      <c r="AC55" s="40" t="b">
        <v>0</v>
      </c>
      <c r="AD55" s="41" t="s">
        <v>13058</v>
      </c>
      <c r="AE55" s="41" t="s">
        <v>13059</v>
      </c>
      <c r="AF55" s="41">
        <v>1202.167</v>
      </c>
      <c r="AG55" s="41">
        <v>-3.08775</v>
      </c>
      <c r="AH55" s="42">
        <v>5.07804E41</v>
      </c>
      <c r="AI55" s="41">
        <v>0.003385978</v>
      </c>
      <c r="AJ55" s="40" t="s">
        <v>13060</v>
      </c>
      <c r="AK55" s="40" t="s">
        <v>13061</v>
      </c>
      <c r="AL55" s="41">
        <v>5658.0</v>
      </c>
      <c r="AM55" s="40" t="s">
        <v>2224</v>
      </c>
      <c r="AN55" s="40" t="s">
        <v>7285</v>
      </c>
      <c r="AO55" s="40" t="s">
        <v>5627</v>
      </c>
      <c r="AP55" s="42">
        <v>1.0E138</v>
      </c>
    </row>
    <row r="56">
      <c r="A56" s="40" t="s">
        <v>16523</v>
      </c>
      <c r="B56" s="41">
        <v>40.0</v>
      </c>
      <c r="C56" s="42">
        <v>1.67E9</v>
      </c>
      <c r="D56" s="41">
        <v>3356.0</v>
      </c>
      <c r="E56" s="40" t="s">
        <v>1243</v>
      </c>
      <c r="F56" s="41">
        <v>140.0</v>
      </c>
      <c r="G56" s="41">
        <v>35.0</v>
      </c>
      <c r="H56" s="41">
        <v>70.0</v>
      </c>
      <c r="I56" s="41">
        <v>-3.07733</v>
      </c>
      <c r="J56" s="41">
        <v>10000.0</v>
      </c>
      <c r="K56" s="41">
        <v>5000.0</v>
      </c>
      <c r="L56" s="41">
        <v>1200.0</v>
      </c>
      <c r="M56" s="41">
        <v>600.0</v>
      </c>
      <c r="N56" s="41">
        <v>30.0</v>
      </c>
      <c r="O56" s="40" t="s">
        <v>207</v>
      </c>
      <c r="P56" s="40" t="s">
        <v>1371</v>
      </c>
      <c r="Q56" s="40" t="s">
        <v>7305</v>
      </c>
      <c r="R56" s="40" t="s">
        <v>210</v>
      </c>
      <c r="S56" s="40" t="b">
        <v>0</v>
      </c>
      <c r="T56" s="40" t="s">
        <v>211</v>
      </c>
      <c r="U56" s="40" t="s">
        <v>212</v>
      </c>
      <c r="V56" s="41">
        <v>0.1</v>
      </c>
      <c r="W56" s="41">
        <v>0.9</v>
      </c>
      <c r="X56" s="41">
        <v>0.2</v>
      </c>
      <c r="Y56" s="41">
        <v>0.5</v>
      </c>
      <c r="Z56" s="40" t="b">
        <v>0</v>
      </c>
      <c r="AA56" s="40" t="b">
        <v>1</v>
      </c>
      <c r="AB56" s="40" t="b">
        <v>0</v>
      </c>
      <c r="AC56" s="40" t="b">
        <v>0</v>
      </c>
      <c r="AD56" s="41" t="s">
        <v>13062</v>
      </c>
      <c r="AE56" s="41" t="s">
        <v>13063</v>
      </c>
      <c r="AF56" s="41">
        <v>1202.674</v>
      </c>
      <c r="AG56" s="41">
        <v>-3.08802</v>
      </c>
      <c r="AH56" s="42">
        <v>6.93678E41</v>
      </c>
      <c r="AI56" s="41">
        <v>0.003474399</v>
      </c>
      <c r="AJ56" s="40" t="s">
        <v>13064</v>
      </c>
      <c r="AK56" s="44" t="s">
        <v>397</v>
      </c>
      <c r="AL56" s="41">
        <v>6229.0</v>
      </c>
      <c r="AM56" s="40" t="s">
        <v>2224</v>
      </c>
      <c r="AN56" s="40" t="s">
        <v>7285</v>
      </c>
      <c r="AO56" s="40" t="s">
        <v>5643</v>
      </c>
      <c r="AP56" s="42">
        <v>1.1E138</v>
      </c>
    </row>
    <row r="57">
      <c r="A57" s="40" t="s">
        <v>16518</v>
      </c>
      <c r="B57" s="41">
        <v>108.0</v>
      </c>
      <c r="C57" s="42">
        <v>1.67E9</v>
      </c>
      <c r="D57" s="41">
        <v>3356.0</v>
      </c>
      <c r="E57" s="40" t="s">
        <v>1243</v>
      </c>
      <c r="F57" s="41">
        <v>140.0</v>
      </c>
      <c r="G57" s="41">
        <v>35.0</v>
      </c>
      <c r="H57" s="41">
        <v>70.0</v>
      </c>
      <c r="I57" s="41">
        <v>-3.07733</v>
      </c>
      <c r="J57" s="41">
        <v>10000.0</v>
      </c>
      <c r="K57" s="41">
        <v>5000.0</v>
      </c>
      <c r="L57" s="41">
        <v>1200.0</v>
      </c>
      <c r="M57" s="41">
        <v>600.0</v>
      </c>
      <c r="N57" s="41">
        <v>50.0</v>
      </c>
      <c r="O57" s="40" t="s">
        <v>207</v>
      </c>
      <c r="P57" s="40" t="s">
        <v>208</v>
      </c>
      <c r="Q57" s="40" t="s">
        <v>7310</v>
      </c>
      <c r="R57" s="40" t="s">
        <v>210</v>
      </c>
      <c r="S57" s="40" t="b">
        <v>0</v>
      </c>
      <c r="T57" s="40" t="s">
        <v>211</v>
      </c>
      <c r="U57" s="40" t="s">
        <v>212</v>
      </c>
      <c r="V57" s="41">
        <v>0.1</v>
      </c>
      <c r="W57" s="41">
        <v>0.9</v>
      </c>
      <c r="X57" s="41">
        <v>0.1</v>
      </c>
      <c r="Y57" s="41">
        <v>0.4</v>
      </c>
      <c r="Z57" s="40" t="b">
        <v>0</v>
      </c>
      <c r="AA57" s="40" t="b">
        <v>1</v>
      </c>
      <c r="AB57" s="40" t="b">
        <v>0</v>
      </c>
      <c r="AC57" s="40" t="b">
        <v>0</v>
      </c>
      <c r="AD57" s="41" t="s">
        <v>13065</v>
      </c>
      <c r="AE57" s="41" t="s">
        <v>13066</v>
      </c>
      <c r="AF57" s="41">
        <v>1201.53</v>
      </c>
      <c r="AG57" s="41">
        <v>-3.08817</v>
      </c>
      <c r="AH57" s="42">
        <v>5.02295E41</v>
      </c>
      <c r="AI57" s="41">
        <v>0.003524138</v>
      </c>
      <c r="AJ57" s="40" t="s">
        <v>13067</v>
      </c>
      <c r="AK57" s="44" t="s">
        <v>397</v>
      </c>
      <c r="AL57" s="41">
        <v>6291.0</v>
      </c>
      <c r="AM57" s="40" t="s">
        <v>2224</v>
      </c>
      <c r="AN57" s="40" t="s">
        <v>7285</v>
      </c>
      <c r="AO57" s="40" t="s">
        <v>5627</v>
      </c>
      <c r="AP57" s="42">
        <v>1.0E138</v>
      </c>
    </row>
    <row r="58">
      <c r="A58" s="40" t="s">
        <v>16525</v>
      </c>
      <c r="B58" s="41">
        <v>170.0</v>
      </c>
      <c r="C58" s="42">
        <v>1.67E9</v>
      </c>
      <c r="D58" s="41">
        <v>3356.0</v>
      </c>
      <c r="E58" s="40" t="s">
        <v>1243</v>
      </c>
      <c r="F58" s="41">
        <v>140.0</v>
      </c>
      <c r="G58" s="41">
        <v>35.0</v>
      </c>
      <c r="H58" s="41">
        <v>70.0</v>
      </c>
      <c r="I58" s="41">
        <v>-3.07733</v>
      </c>
      <c r="J58" s="41">
        <v>10000.0</v>
      </c>
      <c r="K58" s="41">
        <v>5000.0</v>
      </c>
      <c r="L58" s="41">
        <v>1200.0</v>
      </c>
      <c r="M58" s="41">
        <v>600.0</v>
      </c>
      <c r="N58" s="41">
        <v>50.0</v>
      </c>
      <c r="O58" s="40" t="s">
        <v>207</v>
      </c>
      <c r="P58" s="40" t="s">
        <v>208</v>
      </c>
      <c r="Q58" s="40" t="s">
        <v>212</v>
      </c>
      <c r="R58" s="40" t="s">
        <v>210</v>
      </c>
      <c r="S58" s="40" t="b">
        <v>0</v>
      </c>
      <c r="T58" s="40" t="s">
        <v>211</v>
      </c>
      <c r="U58" s="40" t="s">
        <v>212</v>
      </c>
      <c r="V58" s="41">
        <v>0.1</v>
      </c>
      <c r="W58" s="41">
        <v>0.9</v>
      </c>
      <c r="X58" s="41">
        <v>0.3</v>
      </c>
      <c r="Y58" s="41">
        <v>0.6</v>
      </c>
      <c r="Z58" s="40" t="b">
        <v>0</v>
      </c>
      <c r="AA58" s="40" t="b">
        <v>1</v>
      </c>
      <c r="AB58" s="40" t="b">
        <v>0</v>
      </c>
      <c r="AC58" s="40" t="b">
        <v>0</v>
      </c>
      <c r="AD58" s="41" t="s">
        <v>13068</v>
      </c>
      <c r="AE58" s="41" t="s">
        <v>13069</v>
      </c>
      <c r="AF58" s="41">
        <v>1201.393</v>
      </c>
      <c r="AG58" s="41">
        <v>-3.08821</v>
      </c>
      <c r="AH58" s="42">
        <v>1.39293E42</v>
      </c>
      <c r="AI58" s="41">
        <v>0.003536779</v>
      </c>
      <c r="AJ58" s="40" t="s">
        <v>16535</v>
      </c>
      <c r="AK58" s="40" t="s">
        <v>13071</v>
      </c>
      <c r="AL58" s="41">
        <v>2938.0</v>
      </c>
      <c r="AM58" s="40" t="s">
        <v>2224</v>
      </c>
      <c r="AN58" s="40" t="s">
        <v>7285</v>
      </c>
      <c r="AO58" s="40" t="s">
        <v>5643</v>
      </c>
      <c r="AP58" s="42">
        <v>1.1E139</v>
      </c>
    </row>
    <row r="59">
      <c r="A59" s="40" t="s">
        <v>16518</v>
      </c>
      <c r="B59" s="41">
        <v>47.0</v>
      </c>
      <c r="C59" s="42">
        <v>1.67E9</v>
      </c>
      <c r="D59" s="41">
        <v>3356.0</v>
      </c>
      <c r="E59" s="40" t="s">
        <v>1243</v>
      </c>
      <c r="F59" s="41">
        <v>140.0</v>
      </c>
      <c r="G59" s="41">
        <v>35.0</v>
      </c>
      <c r="H59" s="41">
        <v>70.0</v>
      </c>
      <c r="I59" s="41">
        <v>-3.07733</v>
      </c>
      <c r="J59" s="41">
        <v>10000.0</v>
      </c>
      <c r="K59" s="41">
        <v>5000.0</v>
      </c>
      <c r="L59" s="41">
        <v>1200.0</v>
      </c>
      <c r="M59" s="41">
        <v>600.0</v>
      </c>
      <c r="N59" s="41">
        <v>30.0</v>
      </c>
      <c r="O59" s="40" t="s">
        <v>207</v>
      </c>
      <c r="P59" s="40" t="s">
        <v>208</v>
      </c>
      <c r="Q59" s="40" t="s">
        <v>7305</v>
      </c>
      <c r="R59" s="40" t="s">
        <v>210</v>
      </c>
      <c r="S59" s="40" t="b">
        <v>0</v>
      </c>
      <c r="T59" s="40" t="s">
        <v>12879</v>
      </c>
      <c r="U59" s="40" t="s">
        <v>212</v>
      </c>
      <c r="V59" s="41">
        <v>0.1</v>
      </c>
      <c r="W59" s="41">
        <v>0.9</v>
      </c>
      <c r="X59" s="41">
        <v>0.1</v>
      </c>
      <c r="Y59" s="41">
        <v>0.6</v>
      </c>
      <c r="Z59" s="40" t="b">
        <v>0</v>
      </c>
      <c r="AA59" s="40" t="b">
        <v>1</v>
      </c>
      <c r="AB59" s="40" t="b">
        <v>0</v>
      </c>
      <c r="AC59" s="40" t="b">
        <v>0</v>
      </c>
      <c r="AD59" s="41" t="s">
        <v>13072</v>
      </c>
      <c r="AE59" s="41" t="s">
        <v>13073</v>
      </c>
      <c r="AF59" s="41">
        <v>1098.348</v>
      </c>
      <c r="AG59" s="41">
        <v>-3.08848</v>
      </c>
      <c r="AH59" s="42">
        <v>5.03429E41</v>
      </c>
      <c r="AI59" s="41">
        <v>0.003625687</v>
      </c>
      <c r="AJ59" s="40" t="s">
        <v>13074</v>
      </c>
      <c r="AK59" s="44" t="s">
        <v>397</v>
      </c>
      <c r="AL59" s="41">
        <v>10000.0</v>
      </c>
      <c r="AM59" s="40" t="s">
        <v>216</v>
      </c>
      <c r="AN59" s="40" t="s">
        <v>7285</v>
      </c>
      <c r="AO59" s="40" t="s">
        <v>5627</v>
      </c>
      <c r="AP59" s="42">
        <v>1.0E138</v>
      </c>
    </row>
    <row r="60">
      <c r="A60" s="40" t="s">
        <v>16523</v>
      </c>
      <c r="B60" s="41">
        <v>133.0</v>
      </c>
      <c r="C60" s="42">
        <v>1.67E9</v>
      </c>
      <c r="D60" s="41">
        <v>3356.0</v>
      </c>
      <c r="E60" s="40" t="s">
        <v>1243</v>
      </c>
      <c r="F60" s="41">
        <v>140.0</v>
      </c>
      <c r="G60" s="41">
        <v>35.0</v>
      </c>
      <c r="H60" s="41">
        <v>70.0</v>
      </c>
      <c r="I60" s="41">
        <v>-3.07733</v>
      </c>
      <c r="J60" s="41">
        <v>10000.0</v>
      </c>
      <c r="K60" s="41">
        <v>5000.0</v>
      </c>
      <c r="L60" s="41">
        <v>1200.0</v>
      </c>
      <c r="M60" s="41">
        <v>600.0</v>
      </c>
      <c r="N60" s="41">
        <v>50.0</v>
      </c>
      <c r="O60" s="40" t="s">
        <v>207</v>
      </c>
      <c r="P60" s="40" t="s">
        <v>1371</v>
      </c>
      <c r="Q60" s="40" t="s">
        <v>7305</v>
      </c>
      <c r="R60" s="40" t="s">
        <v>210</v>
      </c>
      <c r="S60" s="40" t="b">
        <v>0</v>
      </c>
      <c r="T60" s="40" t="s">
        <v>211</v>
      </c>
      <c r="U60" s="40" t="s">
        <v>212</v>
      </c>
      <c r="V60" s="41">
        <v>0.1</v>
      </c>
      <c r="W60" s="41">
        <v>0.9</v>
      </c>
      <c r="X60" s="41">
        <v>0.3</v>
      </c>
      <c r="Y60" s="41">
        <v>0.5</v>
      </c>
      <c r="Z60" s="40" t="b">
        <v>0</v>
      </c>
      <c r="AA60" s="40" t="b">
        <v>1</v>
      </c>
      <c r="AB60" s="40" t="b">
        <v>0</v>
      </c>
      <c r="AC60" s="40" t="b">
        <v>0</v>
      </c>
      <c r="AD60" s="41" t="s">
        <v>1355</v>
      </c>
      <c r="AE60" s="41" t="s">
        <v>13075</v>
      </c>
      <c r="AF60" s="41">
        <v>1202.783</v>
      </c>
      <c r="AG60" s="41">
        <v>-3.08901</v>
      </c>
      <c r="AH60" s="42">
        <v>1.04133E42</v>
      </c>
      <c r="AI60" s="41">
        <v>0.003796765</v>
      </c>
      <c r="AJ60" s="40" t="s">
        <v>16536</v>
      </c>
      <c r="AK60" s="40" t="s">
        <v>13077</v>
      </c>
      <c r="AL60" s="41">
        <v>3656.0</v>
      </c>
      <c r="AM60" s="40" t="s">
        <v>2224</v>
      </c>
      <c r="AN60" s="40" t="s">
        <v>7285</v>
      </c>
      <c r="AO60" s="40" t="s">
        <v>5643</v>
      </c>
      <c r="AP60" s="42">
        <v>1.0E139</v>
      </c>
    </row>
    <row r="61">
      <c r="A61" s="40" t="s">
        <v>16523</v>
      </c>
      <c r="B61" s="41">
        <v>103.0</v>
      </c>
      <c r="C61" s="42">
        <v>1.67E9</v>
      </c>
      <c r="D61" s="41">
        <v>3356.0</v>
      </c>
      <c r="E61" s="40" t="s">
        <v>1243</v>
      </c>
      <c r="F61" s="41">
        <v>140.0</v>
      </c>
      <c r="G61" s="41">
        <v>35.0</v>
      </c>
      <c r="H61" s="41">
        <v>70.0</v>
      </c>
      <c r="I61" s="41">
        <v>-3.07733</v>
      </c>
      <c r="J61" s="41">
        <v>10000.0</v>
      </c>
      <c r="K61" s="41">
        <v>5000.0</v>
      </c>
      <c r="L61" s="41">
        <v>1200.0</v>
      </c>
      <c r="M61" s="41">
        <v>600.0</v>
      </c>
      <c r="N61" s="41">
        <v>50.0</v>
      </c>
      <c r="O61" s="40" t="s">
        <v>207</v>
      </c>
      <c r="P61" s="40" t="s">
        <v>1371</v>
      </c>
      <c r="Q61" s="40" t="s">
        <v>209</v>
      </c>
      <c r="R61" s="40" t="s">
        <v>210</v>
      </c>
      <c r="S61" s="40" t="b">
        <v>0</v>
      </c>
      <c r="T61" s="40" t="s">
        <v>12879</v>
      </c>
      <c r="U61" s="40" t="s">
        <v>212</v>
      </c>
      <c r="V61" s="41">
        <v>0.1</v>
      </c>
      <c r="W61" s="41">
        <v>0.9</v>
      </c>
      <c r="X61" s="41">
        <v>0.2</v>
      </c>
      <c r="Y61" s="41">
        <v>0.5</v>
      </c>
      <c r="Z61" s="40" t="b">
        <v>0</v>
      </c>
      <c r="AA61" s="40" t="b">
        <v>1</v>
      </c>
      <c r="AB61" s="40" t="b">
        <v>0</v>
      </c>
      <c r="AC61" s="40" t="b">
        <v>0</v>
      </c>
      <c r="AD61" s="41" t="s">
        <v>13078</v>
      </c>
      <c r="AE61" s="41" t="s">
        <v>13079</v>
      </c>
      <c r="AF61" s="41">
        <v>1203.07</v>
      </c>
      <c r="AG61" s="41">
        <v>-3.08974</v>
      </c>
      <c r="AH61" s="42">
        <v>1.20462E42</v>
      </c>
      <c r="AI61" s="41">
        <v>0.004034692</v>
      </c>
      <c r="AJ61" s="40" t="s">
        <v>13080</v>
      </c>
      <c r="AK61" s="40" t="s">
        <v>13081</v>
      </c>
      <c r="AL61" s="41">
        <v>3613.0</v>
      </c>
      <c r="AM61" s="40" t="s">
        <v>2224</v>
      </c>
      <c r="AN61" s="40" t="s">
        <v>7285</v>
      </c>
      <c r="AO61" s="40" t="s">
        <v>5643</v>
      </c>
      <c r="AP61" s="42">
        <v>1.1E139</v>
      </c>
    </row>
    <row r="62">
      <c r="A62" s="40" t="s">
        <v>16518</v>
      </c>
      <c r="B62" s="41">
        <v>40.0</v>
      </c>
      <c r="C62" s="42">
        <v>1.67E9</v>
      </c>
      <c r="D62" s="41">
        <v>3356.0</v>
      </c>
      <c r="E62" s="40" t="s">
        <v>1243</v>
      </c>
      <c r="F62" s="41">
        <v>140.0</v>
      </c>
      <c r="G62" s="41">
        <v>35.0</v>
      </c>
      <c r="H62" s="41">
        <v>70.0</v>
      </c>
      <c r="I62" s="41">
        <v>-3.07733</v>
      </c>
      <c r="J62" s="41">
        <v>10000.0</v>
      </c>
      <c r="K62" s="41">
        <v>5000.0</v>
      </c>
      <c r="L62" s="41">
        <v>1200.0</v>
      </c>
      <c r="M62" s="41">
        <v>600.0</v>
      </c>
      <c r="N62" s="41">
        <v>30.0</v>
      </c>
      <c r="O62" s="40" t="s">
        <v>207</v>
      </c>
      <c r="P62" s="40" t="s">
        <v>208</v>
      </c>
      <c r="Q62" s="40" t="s">
        <v>7305</v>
      </c>
      <c r="R62" s="40" t="s">
        <v>210</v>
      </c>
      <c r="S62" s="40" t="b">
        <v>0</v>
      </c>
      <c r="T62" s="40" t="s">
        <v>211</v>
      </c>
      <c r="U62" s="40" t="s">
        <v>212</v>
      </c>
      <c r="V62" s="41">
        <v>0.1</v>
      </c>
      <c r="W62" s="41">
        <v>0.9</v>
      </c>
      <c r="X62" s="41">
        <v>0.2</v>
      </c>
      <c r="Y62" s="41">
        <v>0.5</v>
      </c>
      <c r="Z62" s="40" t="b">
        <v>0</v>
      </c>
      <c r="AA62" s="40" t="b">
        <v>1</v>
      </c>
      <c r="AB62" s="40" t="b">
        <v>0</v>
      </c>
      <c r="AC62" s="40" t="b">
        <v>0</v>
      </c>
      <c r="AD62" s="41" t="s">
        <v>13082</v>
      </c>
      <c r="AE62" s="41" t="s">
        <v>13083</v>
      </c>
      <c r="AF62" s="41">
        <v>872.5908</v>
      </c>
      <c r="AG62" s="41">
        <v>-3.09267</v>
      </c>
      <c r="AH62" s="42">
        <v>1.38501E42</v>
      </c>
      <c r="AI62" s="41">
        <v>0.00498714</v>
      </c>
      <c r="AJ62" s="40" t="s">
        <v>13084</v>
      </c>
      <c r="AK62" s="44" t="s">
        <v>397</v>
      </c>
      <c r="AL62" s="41">
        <v>10000.0</v>
      </c>
      <c r="AM62" s="40" t="s">
        <v>216</v>
      </c>
      <c r="AN62" s="40" t="s">
        <v>7285</v>
      </c>
      <c r="AO62" s="40" t="s">
        <v>5627</v>
      </c>
      <c r="AP62" s="42">
        <v>1.1E139</v>
      </c>
    </row>
    <row r="63">
      <c r="A63" s="40" t="s">
        <v>16518</v>
      </c>
      <c r="B63" s="41">
        <v>130.0</v>
      </c>
      <c r="C63" s="42">
        <v>1.67E9</v>
      </c>
      <c r="D63" s="41">
        <v>3356.0</v>
      </c>
      <c r="E63" s="40" t="s">
        <v>1243</v>
      </c>
      <c r="F63" s="41">
        <v>140.0</v>
      </c>
      <c r="G63" s="41">
        <v>35.0</v>
      </c>
      <c r="H63" s="41">
        <v>70.0</v>
      </c>
      <c r="I63" s="41">
        <v>-3.07733</v>
      </c>
      <c r="J63" s="41">
        <v>10000.0</v>
      </c>
      <c r="K63" s="41">
        <v>5000.0</v>
      </c>
      <c r="L63" s="41">
        <v>1200.0</v>
      </c>
      <c r="M63" s="41">
        <v>600.0</v>
      </c>
      <c r="N63" s="41">
        <v>50.0</v>
      </c>
      <c r="O63" s="40" t="s">
        <v>207</v>
      </c>
      <c r="P63" s="40" t="s">
        <v>208</v>
      </c>
      <c r="Q63" s="40" t="s">
        <v>7305</v>
      </c>
      <c r="R63" s="40" t="s">
        <v>210</v>
      </c>
      <c r="S63" s="40" t="b">
        <v>0</v>
      </c>
      <c r="T63" s="40" t="s">
        <v>211</v>
      </c>
      <c r="U63" s="40" t="s">
        <v>212</v>
      </c>
      <c r="V63" s="41">
        <v>0.1</v>
      </c>
      <c r="W63" s="41">
        <v>0.9</v>
      </c>
      <c r="X63" s="41">
        <v>0.2</v>
      </c>
      <c r="Y63" s="41">
        <v>0.5</v>
      </c>
      <c r="Z63" s="40" t="b">
        <v>0</v>
      </c>
      <c r="AA63" s="40" t="b">
        <v>1</v>
      </c>
      <c r="AB63" s="40" t="b">
        <v>0</v>
      </c>
      <c r="AC63" s="40" t="b">
        <v>0</v>
      </c>
      <c r="AD63" s="41" t="s">
        <v>13085</v>
      </c>
      <c r="AE63" s="41" t="s">
        <v>12891</v>
      </c>
      <c r="AF63" s="41">
        <v>1201.697</v>
      </c>
      <c r="AG63" s="41">
        <v>-3.09276</v>
      </c>
      <c r="AH63" s="42">
        <v>1.39285E42</v>
      </c>
      <c r="AI63" s="41">
        <v>0.005015469</v>
      </c>
      <c r="AJ63" s="40" t="s">
        <v>13086</v>
      </c>
      <c r="AK63" s="40" t="s">
        <v>13087</v>
      </c>
      <c r="AL63" s="41">
        <v>8598.0</v>
      </c>
      <c r="AM63" s="40" t="s">
        <v>2224</v>
      </c>
      <c r="AN63" s="40" t="s">
        <v>7285</v>
      </c>
      <c r="AO63" s="40" t="s">
        <v>5627</v>
      </c>
      <c r="AP63" s="42">
        <v>1.1E139</v>
      </c>
    </row>
    <row r="64">
      <c r="A64" s="40" t="s">
        <v>16518</v>
      </c>
      <c r="B64" s="41">
        <v>76.0</v>
      </c>
      <c r="C64" s="42">
        <v>1.67E9</v>
      </c>
      <c r="D64" s="41">
        <v>3356.0</v>
      </c>
      <c r="E64" s="40" t="s">
        <v>1243</v>
      </c>
      <c r="F64" s="41">
        <v>140.0</v>
      </c>
      <c r="G64" s="41">
        <v>35.0</v>
      </c>
      <c r="H64" s="41">
        <v>70.0</v>
      </c>
      <c r="I64" s="41">
        <v>-3.07733</v>
      </c>
      <c r="J64" s="41">
        <v>10000.0</v>
      </c>
      <c r="K64" s="41">
        <v>5000.0</v>
      </c>
      <c r="L64" s="41">
        <v>1200.0</v>
      </c>
      <c r="M64" s="41">
        <v>600.0</v>
      </c>
      <c r="N64" s="41">
        <v>30.0</v>
      </c>
      <c r="O64" s="40" t="s">
        <v>207</v>
      </c>
      <c r="P64" s="40" t="s">
        <v>208</v>
      </c>
      <c r="Q64" s="40" t="s">
        <v>212</v>
      </c>
      <c r="R64" s="40" t="s">
        <v>210</v>
      </c>
      <c r="S64" s="40" t="b">
        <v>0</v>
      </c>
      <c r="T64" s="40" t="s">
        <v>211</v>
      </c>
      <c r="U64" s="40" t="s">
        <v>212</v>
      </c>
      <c r="V64" s="41">
        <v>0.1</v>
      </c>
      <c r="W64" s="41">
        <v>0.9</v>
      </c>
      <c r="X64" s="41">
        <v>0.2</v>
      </c>
      <c r="Y64" s="41">
        <v>0.5</v>
      </c>
      <c r="Z64" s="40" t="b">
        <v>0</v>
      </c>
      <c r="AA64" s="40" t="b">
        <v>1</v>
      </c>
      <c r="AB64" s="40" t="b">
        <v>0</v>
      </c>
      <c r="AC64" s="40" t="b">
        <v>0</v>
      </c>
      <c r="AD64" s="41" t="s">
        <v>13088</v>
      </c>
      <c r="AE64" s="41" t="s">
        <v>13089</v>
      </c>
      <c r="AF64" s="41">
        <v>858.4147</v>
      </c>
      <c r="AG64" s="41">
        <v>-3.09295</v>
      </c>
      <c r="AH64" s="42">
        <v>3.4826E41</v>
      </c>
      <c r="AI64" s="41">
        <v>0.005075221</v>
      </c>
      <c r="AJ64" s="40" t="s">
        <v>13090</v>
      </c>
      <c r="AK64" s="44" t="s">
        <v>397</v>
      </c>
      <c r="AL64" s="41">
        <v>10000.0</v>
      </c>
      <c r="AM64" s="40" t="s">
        <v>216</v>
      </c>
      <c r="AN64" s="40" t="s">
        <v>7285</v>
      </c>
      <c r="AO64" s="40" t="s">
        <v>5627</v>
      </c>
      <c r="AP64" s="42">
        <v>1.1E137</v>
      </c>
    </row>
    <row r="65">
      <c r="A65" s="40" t="s">
        <v>16518</v>
      </c>
      <c r="B65" s="41">
        <v>90.0</v>
      </c>
      <c r="C65" s="42">
        <v>1.67E9</v>
      </c>
      <c r="D65" s="41">
        <v>3356.0</v>
      </c>
      <c r="E65" s="40" t="s">
        <v>1243</v>
      </c>
      <c r="F65" s="41">
        <v>140.0</v>
      </c>
      <c r="G65" s="41">
        <v>35.0</v>
      </c>
      <c r="H65" s="41">
        <v>70.0</v>
      </c>
      <c r="I65" s="41">
        <v>-3.07733</v>
      </c>
      <c r="J65" s="41">
        <v>10000.0</v>
      </c>
      <c r="K65" s="41">
        <v>5000.0</v>
      </c>
      <c r="L65" s="41">
        <v>1200.0</v>
      </c>
      <c r="M65" s="41">
        <v>600.0</v>
      </c>
      <c r="N65" s="41">
        <v>50.0</v>
      </c>
      <c r="O65" s="40" t="s">
        <v>207</v>
      </c>
      <c r="P65" s="40" t="s">
        <v>208</v>
      </c>
      <c r="Q65" s="40" t="s">
        <v>209</v>
      </c>
      <c r="R65" s="40" t="s">
        <v>210</v>
      </c>
      <c r="S65" s="40" t="b">
        <v>0</v>
      </c>
      <c r="T65" s="40" t="s">
        <v>211</v>
      </c>
      <c r="U65" s="40" t="s">
        <v>212</v>
      </c>
      <c r="V65" s="41">
        <v>0.1</v>
      </c>
      <c r="W65" s="41">
        <v>0.9</v>
      </c>
      <c r="X65" s="41">
        <v>0.1</v>
      </c>
      <c r="Y65" s="41">
        <v>0.4</v>
      </c>
      <c r="Z65" s="40" t="b">
        <v>0</v>
      </c>
      <c r="AA65" s="40" t="b">
        <v>1</v>
      </c>
      <c r="AB65" s="40" t="b">
        <v>0</v>
      </c>
      <c r="AC65" s="40" t="b">
        <v>0</v>
      </c>
      <c r="AD65" s="41" t="s">
        <v>9503</v>
      </c>
      <c r="AE65" s="41" t="s">
        <v>13091</v>
      </c>
      <c r="AF65" s="41">
        <v>1140.822</v>
      </c>
      <c r="AG65" s="41">
        <v>-3.09348</v>
      </c>
      <c r="AH65" s="42">
        <v>1.34416E42</v>
      </c>
      <c r="AI65" s="41">
        <v>0.005247986</v>
      </c>
      <c r="AJ65" s="40" t="s">
        <v>13092</v>
      </c>
      <c r="AK65" s="44" t="s">
        <v>397</v>
      </c>
      <c r="AL65" s="41">
        <v>10000.0</v>
      </c>
      <c r="AM65" s="40" t="s">
        <v>216</v>
      </c>
      <c r="AN65" s="40" t="s">
        <v>7285</v>
      </c>
      <c r="AO65" s="40" t="s">
        <v>5627</v>
      </c>
      <c r="AP65" s="42">
        <v>1.1E139</v>
      </c>
    </row>
    <row r="66">
      <c r="A66" s="40" t="s">
        <v>16518</v>
      </c>
      <c r="B66" s="41">
        <v>42.0</v>
      </c>
      <c r="C66" s="42">
        <v>1.67E9</v>
      </c>
      <c r="D66" s="41">
        <v>3356.0</v>
      </c>
      <c r="E66" s="40" t="s">
        <v>1243</v>
      </c>
      <c r="F66" s="41">
        <v>140.0</v>
      </c>
      <c r="G66" s="41">
        <v>35.0</v>
      </c>
      <c r="H66" s="41">
        <v>70.0</v>
      </c>
      <c r="I66" s="41">
        <v>-3.07733</v>
      </c>
      <c r="J66" s="41">
        <v>10000.0</v>
      </c>
      <c r="K66" s="41">
        <v>5000.0</v>
      </c>
      <c r="L66" s="41">
        <v>1200.0</v>
      </c>
      <c r="M66" s="41">
        <v>600.0</v>
      </c>
      <c r="N66" s="41">
        <v>30.0</v>
      </c>
      <c r="O66" s="40" t="s">
        <v>207</v>
      </c>
      <c r="P66" s="40" t="s">
        <v>208</v>
      </c>
      <c r="Q66" s="40" t="s">
        <v>7305</v>
      </c>
      <c r="R66" s="40" t="s">
        <v>210</v>
      </c>
      <c r="S66" s="40" t="b">
        <v>0</v>
      </c>
      <c r="T66" s="40" t="s">
        <v>211</v>
      </c>
      <c r="U66" s="40" t="s">
        <v>212</v>
      </c>
      <c r="V66" s="41">
        <v>0.1</v>
      </c>
      <c r="W66" s="41">
        <v>0.9</v>
      </c>
      <c r="X66" s="41">
        <v>0.3</v>
      </c>
      <c r="Y66" s="41">
        <v>0.4</v>
      </c>
      <c r="Z66" s="40" t="b">
        <v>0</v>
      </c>
      <c r="AA66" s="40" t="b">
        <v>1</v>
      </c>
      <c r="AB66" s="40" t="b">
        <v>0</v>
      </c>
      <c r="AC66" s="40" t="b">
        <v>0</v>
      </c>
      <c r="AD66" s="41" t="s">
        <v>13093</v>
      </c>
      <c r="AE66" s="41" t="s">
        <v>13094</v>
      </c>
      <c r="AF66" s="41">
        <v>691.8924</v>
      </c>
      <c r="AG66" s="41">
        <v>-3.09412</v>
      </c>
      <c r="AH66" s="42">
        <v>8.53792E41</v>
      </c>
      <c r="AI66" s="41">
        <v>0.005457847</v>
      </c>
      <c r="AJ66" s="40" t="s">
        <v>13095</v>
      </c>
      <c r="AK66" s="40" t="s">
        <v>13096</v>
      </c>
      <c r="AL66" s="41">
        <v>10000.0</v>
      </c>
      <c r="AM66" s="40" t="s">
        <v>216</v>
      </c>
      <c r="AN66" s="40" t="s">
        <v>7285</v>
      </c>
      <c r="AO66" s="40" t="s">
        <v>5627</v>
      </c>
      <c r="AP66" s="42">
        <v>1.0E139</v>
      </c>
    </row>
    <row r="67">
      <c r="A67" s="40" t="s">
        <v>16518</v>
      </c>
      <c r="B67" s="41">
        <v>38.0</v>
      </c>
      <c r="C67" s="42">
        <v>1.67E9</v>
      </c>
      <c r="D67" s="41">
        <v>3356.0</v>
      </c>
      <c r="E67" s="40" t="s">
        <v>1243</v>
      </c>
      <c r="F67" s="41">
        <v>140.0</v>
      </c>
      <c r="G67" s="41">
        <v>35.0</v>
      </c>
      <c r="H67" s="41">
        <v>70.0</v>
      </c>
      <c r="I67" s="41">
        <v>-3.07733</v>
      </c>
      <c r="J67" s="41">
        <v>10000.0</v>
      </c>
      <c r="K67" s="41">
        <v>5000.0</v>
      </c>
      <c r="L67" s="41">
        <v>1200.0</v>
      </c>
      <c r="M67" s="41">
        <v>600.0</v>
      </c>
      <c r="N67" s="41">
        <v>30.0</v>
      </c>
      <c r="O67" s="40" t="s">
        <v>207</v>
      </c>
      <c r="P67" s="40" t="s">
        <v>208</v>
      </c>
      <c r="Q67" s="40" t="s">
        <v>7305</v>
      </c>
      <c r="R67" s="40" t="s">
        <v>210</v>
      </c>
      <c r="S67" s="40" t="b">
        <v>0</v>
      </c>
      <c r="T67" s="40" t="s">
        <v>211</v>
      </c>
      <c r="U67" s="40" t="s">
        <v>212</v>
      </c>
      <c r="V67" s="41">
        <v>0.1</v>
      </c>
      <c r="W67" s="41">
        <v>0.9</v>
      </c>
      <c r="X67" s="41">
        <v>0.1</v>
      </c>
      <c r="Y67" s="41">
        <v>0.6</v>
      </c>
      <c r="Z67" s="40" t="b">
        <v>0</v>
      </c>
      <c r="AA67" s="40" t="b">
        <v>1</v>
      </c>
      <c r="AB67" s="40" t="b">
        <v>0</v>
      </c>
      <c r="AC67" s="40" t="b">
        <v>0</v>
      </c>
      <c r="AD67" s="41" t="s">
        <v>13097</v>
      </c>
      <c r="AE67" s="41" t="s">
        <v>13098</v>
      </c>
      <c r="AF67" s="41">
        <v>1032.02</v>
      </c>
      <c r="AG67" s="41">
        <v>-3.09455</v>
      </c>
      <c r="AH67" s="42">
        <v>5.03057E41</v>
      </c>
      <c r="AI67" s="41">
        <v>0.005596622</v>
      </c>
      <c r="AJ67" s="40" t="s">
        <v>13099</v>
      </c>
      <c r="AK67" s="44" t="s">
        <v>397</v>
      </c>
      <c r="AL67" s="41">
        <v>10000.0</v>
      </c>
      <c r="AM67" s="40" t="s">
        <v>216</v>
      </c>
      <c r="AN67" s="40" t="s">
        <v>7285</v>
      </c>
      <c r="AO67" s="40" t="s">
        <v>5627</v>
      </c>
      <c r="AP67" s="42">
        <v>1.0E138</v>
      </c>
    </row>
    <row r="68">
      <c r="A68" s="40" t="s">
        <v>16520</v>
      </c>
      <c r="B68" s="41">
        <v>157.0</v>
      </c>
      <c r="C68" s="42">
        <v>1.67E9</v>
      </c>
      <c r="D68" s="41">
        <v>3356.0</v>
      </c>
      <c r="E68" s="40" t="s">
        <v>1243</v>
      </c>
      <c r="F68" s="41">
        <v>140.0</v>
      </c>
      <c r="G68" s="41">
        <v>35.0</v>
      </c>
      <c r="H68" s="41">
        <v>70.0</v>
      </c>
      <c r="I68" s="41">
        <v>-3.07733</v>
      </c>
      <c r="J68" s="41">
        <v>10000.0</v>
      </c>
      <c r="K68" s="41">
        <v>5000.0</v>
      </c>
      <c r="L68" s="41">
        <v>1200.0</v>
      </c>
      <c r="M68" s="41">
        <v>600.0</v>
      </c>
      <c r="N68" s="41">
        <v>50.0</v>
      </c>
      <c r="O68" s="40" t="s">
        <v>207</v>
      </c>
      <c r="P68" s="40" t="s">
        <v>1371</v>
      </c>
      <c r="Q68" s="40" t="s">
        <v>1372</v>
      </c>
      <c r="R68" s="40" t="s">
        <v>210</v>
      </c>
      <c r="S68" s="40" t="b">
        <v>0</v>
      </c>
      <c r="T68" s="40" t="s">
        <v>12879</v>
      </c>
      <c r="U68" s="40" t="s">
        <v>212</v>
      </c>
      <c r="V68" s="41">
        <v>0.1</v>
      </c>
      <c r="W68" s="41">
        <v>0.9</v>
      </c>
      <c r="X68" s="41">
        <v>0.2</v>
      </c>
      <c r="Y68" s="41">
        <v>0.5</v>
      </c>
      <c r="Z68" s="40" t="b">
        <v>0</v>
      </c>
      <c r="AA68" s="40" t="b">
        <v>1</v>
      </c>
      <c r="AB68" s="40" t="b">
        <v>0</v>
      </c>
      <c r="AC68" s="40" t="b">
        <v>0</v>
      </c>
      <c r="AD68" s="41" t="s">
        <v>7742</v>
      </c>
      <c r="AE68" s="41" t="s">
        <v>13100</v>
      </c>
      <c r="AF68" s="41">
        <v>1203.125</v>
      </c>
      <c r="AG68" s="41">
        <v>-3.09551</v>
      </c>
      <c r="AH68" s="42">
        <v>5.03082E41</v>
      </c>
      <c r="AI68" s="41">
        <v>0.005907511</v>
      </c>
      <c r="AJ68" s="40" t="s">
        <v>13101</v>
      </c>
      <c r="AK68" s="40" t="s">
        <v>13102</v>
      </c>
      <c r="AL68" s="41">
        <v>3679.0</v>
      </c>
      <c r="AM68" s="40" t="s">
        <v>2224</v>
      </c>
      <c r="AN68" s="40" t="s">
        <v>7285</v>
      </c>
      <c r="AO68" s="40" t="s">
        <v>5643</v>
      </c>
      <c r="AP68" s="42">
        <v>1.0E138</v>
      </c>
    </row>
    <row r="69">
      <c r="A69" s="40" t="s">
        <v>16518</v>
      </c>
      <c r="B69" s="41">
        <v>94.0</v>
      </c>
      <c r="C69" s="42">
        <v>1.67E9</v>
      </c>
      <c r="D69" s="41">
        <v>3356.0</v>
      </c>
      <c r="E69" s="40" t="s">
        <v>1243</v>
      </c>
      <c r="F69" s="41">
        <v>140.0</v>
      </c>
      <c r="G69" s="41">
        <v>35.0</v>
      </c>
      <c r="H69" s="41">
        <v>70.0</v>
      </c>
      <c r="I69" s="41">
        <v>-3.07733</v>
      </c>
      <c r="J69" s="41">
        <v>10000.0</v>
      </c>
      <c r="K69" s="41">
        <v>5000.0</v>
      </c>
      <c r="L69" s="41">
        <v>1200.0</v>
      </c>
      <c r="M69" s="41">
        <v>600.0</v>
      </c>
      <c r="N69" s="41">
        <v>50.0</v>
      </c>
      <c r="O69" s="40" t="s">
        <v>207</v>
      </c>
      <c r="P69" s="40" t="s">
        <v>208</v>
      </c>
      <c r="Q69" s="40" t="s">
        <v>209</v>
      </c>
      <c r="R69" s="40" t="s">
        <v>210</v>
      </c>
      <c r="S69" s="40" t="b">
        <v>0</v>
      </c>
      <c r="T69" s="40" t="s">
        <v>211</v>
      </c>
      <c r="U69" s="40" t="s">
        <v>212</v>
      </c>
      <c r="V69" s="41">
        <v>0.1</v>
      </c>
      <c r="W69" s="41">
        <v>0.9</v>
      </c>
      <c r="X69" s="41">
        <v>0.2</v>
      </c>
      <c r="Y69" s="41">
        <v>0.5</v>
      </c>
      <c r="Z69" s="40" t="b">
        <v>0</v>
      </c>
      <c r="AA69" s="40" t="b">
        <v>1</v>
      </c>
      <c r="AB69" s="40" t="b">
        <v>0</v>
      </c>
      <c r="AC69" s="40" t="b">
        <v>0</v>
      </c>
      <c r="AD69" s="41" t="s">
        <v>13103</v>
      </c>
      <c r="AE69" s="41" t="s">
        <v>13104</v>
      </c>
      <c r="AF69" s="41">
        <v>1201.381</v>
      </c>
      <c r="AG69" s="41">
        <v>-3.09587</v>
      </c>
      <c r="AH69" s="42">
        <v>5.07845E41</v>
      </c>
      <c r="AI69" s="41">
        <v>0.00602568</v>
      </c>
      <c r="AJ69" s="40" t="s">
        <v>13105</v>
      </c>
      <c r="AK69" s="40" t="s">
        <v>13106</v>
      </c>
      <c r="AL69" s="41">
        <v>8599.0</v>
      </c>
      <c r="AM69" s="40" t="s">
        <v>2224</v>
      </c>
      <c r="AN69" s="40" t="s">
        <v>7285</v>
      </c>
      <c r="AO69" s="40" t="s">
        <v>5627</v>
      </c>
      <c r="AP69" s="42">
        <v>1.0E138</v>
      </c>
    </row>
    <row r="70">
      <c r="A70" s="40" t="s">
        <v>16518</v>
      </c>
      <c r="B70" s="41">
        <v>125.0</v>
      </c>
      <c r="C70" s="42">
        <v>1.67E9</v>
      </c>
      <c r="D70" s="41">
        <v>3356.0</v>
      </c>
      <c r="E70" s="40" t="s">
        <v>1243</v>
      </c>
      <c r="F70" s="41">
        <v>140.0</v>
      </c>
      <c r="G70" s="41">
        <v>35.0</v>
      </c>
      <c r="H70" s="41">
        <v>70.0</v>
      </c>
      <c r="I70" s="41">
        <v>-3.07733</v>
      </c>
      <c r="J70" s="41">
        <v>10000.0</v>
      </c>
      <c r="K70" s="41">
        <v>5000.0</v>
      </c>
      <c r="L70" s="41">
        <v>1200.0</v>
      </c>
      <c r="M70" s="41">
        <v>600.0</v>
      </c>
      <c r="N70" s="41">
        <v>50.0</v>
      </c>
      <c r="O70" s="40" t="s">
        <v>207</v>
      </c>
      <c r="P70" s="40" t="s">
        <v>208</v>
      </c>
      <c r="Q70" s="40" t="s">
        <v>7310</v>
      </c>
      <c r="R70" s="40" t="s">
        <v>210</v>
      </c>
      <c r="S70" s="40" t="b">
        <v>0</v>
      </c>
      <c r="T70" s="40" t="s">
        <v>12879</v>
      </c>
      <c r="U70" s="40" t="s">
        <v>212</v>
      </c>
      <c r="V70" s="41">
        <v>0.1</v>
      </c>
      <c r="W70" s="41">
        <v>0.9</v>
      </c>
      <c r="X70" s="41">
        <v>0.3</v>
      </c>
      <c r="Y70" s="41">
        <v>0.6</v>
      </c>
      <c r="Z70" s="40" t="b">
        <v>0</v>
      </c>
      <c r="AA70" s="40" t="b">
        <v>1</v>
      </c>
      <c r="AB70" s="40" t="b">
        <v>0</v>
      </c>
      <c r="AC70" s="40" t="b">
        <v>0</v>
      </c>
      <c r="AD70" s="41" t="s">
        <v>13107</v>
      </c>
      <c r="AE70" s="41" t="s">
        <v>13108</v>
      </c>
      <c r="AF70" s="41">
        <v>1201.573</v>
      </c>
      <c r="AG70" s="41">
        <v>-3.09722</v>
      </c>
      <c r="AH70" s="42">
        <v>5.08146E41</v>
      </c>
      <c r="AI70" s="41">
        <v>0.006465734</v>
      </c>
      <c r="AJ70" s="40" t="s">
        <v>16537</v>
      </c>
      <c r="AK70" s="40" t="s">
        <v>13110</v>
      </c>
      <c r="AL70" s="41">
        <v>5233.0</v>
      </c>
      <c r="AM70" s="40" t="s">
        <v>2224</v>
      </c>
      <c r="AN70" s="40" t="s">
        <v>7285</v>
      </c>
      <c r="AO70" s="40" t="s">
        <v>5627</v>
      </c>
      <c r="AP70" s="42">
        <v>1.0E138</v>
      </c>
    </row>
    <row r="71">
      <c r="A71" s="40" t="s">
        <v>16518</v>
      </c>
      <c r="B71" s="41">
        <v>28.0</v>
      </c>
      <c r="C71" s="42">
        <v>1.67E9</v>
      </c>
      <c r="D71" s="41">
        <v>3356.0</v>
      </c>
      <c r="E71" s="40" t="s">
        <v>1243</v>
      </c>
      <c r="F71" s="41">
        <v>140.0</v>
      </c>
      <c r="G71" s="41">
        <v>35.0</v>
      </c>
      <c r="H71" s="41">
        <v>70.0</v>
      </c>
      <c r="I71" s="41">
        <v>-3.07733</v>
      </c>
      <c r="J71" s="41">
        <v>10000.0</v>
      </c>
      <c r="K71" s="41">
        <v>5000.0</v>
      </c>
      <c r="L71" s="41">
        <v>1200.0</v>
      </c>
      <c r="M71" s="41">
        <v>600.0</v>
      </c>
      <c r="N71" s="41">
        <v>30.0</v>
      </c>
      <c r="O71" s="40" t="s">
        <v>207</v>
      </c>
      <c r="P71" s="40" t="s">
        <v>208</v>
      </c>
      <c r="Q71" s="40" t="s">
        <v>7310</v>
      </c>
      <c r="R71" s="40" t="s">
        <v>210</v>
      </c>
      <c r="S71" s="40" t="b">
        <v>0</v>
      </c>
      <c r="T71" s="40" t="s">
        <v>12879</v>
      </c>
      <c r="U71" s="40" t="s">
        <v>212</v>
      </c>
      <c r="V71" s="41">
        <v>0.1</v>
      </c>
      <c r="W71" s="41">
        <v>0.9</v>
      </c>
      <c r="X71" s="41">
        <v>0.1</v>
      </c>
      <c r="Y71" s="41">
        <v>0.5</v>
      </c>
      <c r="Z71" s="40" t="b">
        <v>0</v>
      </c>
      <c r="AA71" s="40" t="b">
        <v>1</v>
      </c>
      <c r="AB71" s="40" t="b">
        <v>0</v>
      </c>
      <c r="AC71" s="40" t="b">
        <v>0</v>
      </c>
      <c r="AD71" s="41" t="s">
        <v>13111</v>
      </c>
      <c r="AE71" s="41" t="s">
        <v>13112</v>
      </c>
      <c r="AF71" s="41">
        <v>1201.696</v>
      </c>
      <c r="AG71" s="41">
        <v>-3.09779</v>
      </c>
      <c r="AH71" s="42">
        <v>3.47777E41</v>
      </c>
      <c r="AI71" s="41">
        <v>0.006649705</v>
      </c>
      <c r="AJ71" s="40" t="s">
        <v>13113</v>
      </c>
      <c r="AK71" s="44" t="s">
        <v>397</v>
      </c>
      <c r="AL71" s="41">
        <v>9842.0</v>
      </c>
      <c r="AM71" s="40" t="s">
        <v>2224</v>
      </c>
      <c r="AN71" s="40" t="s">
        <v>7285</v>
      </c>
      <c r="AO71" s="40" t="s">
        <v>5627</v>
      </c>
      <c r="AP71" s="42">
        <v>1.1E137</v>
      </c>
    </row>
    <row r="72">
      <c r="A72" s="40" t="s">
        <v>16523</v>
      </c>
      <c r="B72" s="41">
        <v>101.0</v>
      </c>
      <c r="C72" s="42">
        <v>1.67E9</v>
      </c>
      <c r="D72" s="41">
        <v>3356.0</v>
      </c>
      <c r="E72" s="40" t="s">
        <v>1243</v>
      </c>
      <c r="F72" s="41">
        <v>140.0</v>
      </c>
      <c r="G72" s="41">
        <v>35.0</v>
      </c>
      <c r="H72" s="41">
        <v>70.0</v>
      </c>
      <c r="I72" s="41">
        <v>-3.07733</v>
      </c>
      <c r="J72" s="41">
        <v>10000.0</v>
      </c>
      <c r="K72" s="41">
        <v>5000.0</v>
      </c>
      <c r="L72" s="41">
        <v>1200.0</v>
      </c>
      <c r="M72" s="41">
        <v>600.0</v>
      </c>
      <c r="N72" s="41">
        <v>50.0</v>
      </c>
      <c r="O72" s="40" t="s">
        <v>207</v>
      </c>
      <c r="P72" s="40" t="s">
        <v>1371</v>
      </c>
      <c r="Q72" s="40" t="s">
        <v>209</v>
      </c>
      <c r="R72" s="40" t="s">
        <v>210</v>
      </c>
      <c r="S72" s="40" t="b">
        <v>0</v>
      </c>
      <c r="T72" s="40" t="s">
        <v>12879</v>
      </c>
      <c r="U72" s="40" t="s">
        <v>212</v>
      </c>
      <c r="V72" s="41">
        <v>0.1</v>
      </c>
      <c r="W72" s="41">
        <v>0.9</v>
      </c>
      <c r="X72" s="41">
        <v>0.1</v>
      </c>
      <c r="Y72" s="41">
        <v>0.6</v>
      </c>
      <c r="Z72" s="40" t="b">
        <v>0</v>
      </c>
      <c r="AA72" s="40" t="b">
        <v>1</v>
      </c>
      <c r="AB72" s="40" t="b">
        <v>0</v>
      </c>
      <c r="AC72" s="40" t="b">
        <v>0</v>
      </c>
      <c r="AD72" s="41" t="s">
        <v>13114</v>
      </c>
      <c r="AE72" s="41" t="s">
        <v>13115</v>
      </c>
      <c r="AF72" s="41">
        <v>1202.876</v>
      </c>
      <c r="AG72" s="41">
        <v>-3.09803</v>
      </c>
      <c r="AH72" s="42">
        <v>1.54186E41</v>
      </c>
      <c r="AI72" s="41">
        <v>0.006729131</v>
      </c>
      <c r="AJ72" s="40" t="s">
        <v>13116</v>
      </c>
      <c r="AK72" s="44" t="s">
        <v>397</v>
      </c>
      <c r="AL72" s="41">
        <v>3010.0</v>
      </c>
      <c r="AM72" s="40" t="s">
        <v>2224</v>
      </c>
      <c r="AN72" s="40" t="s">
        <v>7285</v>
      </c>
      <c r="AO72" s="40" t="s">
        <v>5643</v>
      </c>
      <c r="AP72" s="42">
        <v>1.1E136</v>
      </c>
    </row>
    <row r="73">
      <c r="A73" s="40" t="s">
        <v>16518</v>
      </c>
      <c r="B73" s="41">
        <v>79.0</v>
      </c>
      <c r="C73" s="42">
        <v>1.67E9</v>
      </c>
      <c r="D73" s="41">
        <v>3356.0</v>
      </c>
      <c r="E73" s="40" t="s">
        <v>1243</v>
      </c>
      <c r="F73" s="41">
        <v>140.0</v>
      </c>
      <c r="G73" s="41">
        <v>35.0</v>
      </c>
      <c r="H73" s="41">
        <v>70.0</v>
      </c>
      <c r="I73" s="41">
        <v>-3.07733</v>
      </c>
      <c r="J73" s="41">
        <v>10000.0</v>
      </c>
      <c r="K73" s="41">
        <v>5000.0</v>
      </c>
      <c r="L73" s="41">
        <v>1200.0</v>
      </c>
      <c r="M73" s="41">
        <v>600.0</v>
      </c>
      <c r="N73" s="41">
        <v>30.0</v>
      </c>
      <c r="O73" s="40" t="s">
        <v>207</v>
      </c>
      <c r="P73" s="40" t="s">
        <v>208</v>
      </c>
      <c r="Q73" s="40" t="s">
        <v>212</v>
      </c>
      <c r="R73" s="40" t="s">
        <v>210</v>
      </c>
      <c r="S73" s="40" t="b">
        <v>0</v>
      </c>
      <c r="T73" s="40" t="s">
        <v>211</v>
      </c>
      <c r="U73" s="40" t="s">
        <v>212</v>
      </c>
      <c r="V73" s="41">
        <v>0.1</v>
      </c>
      <c r="W73" s="41">
        <v>0.9</v>
      </c>
      <c r="X73" s="41">
        <v>0.3</v>
      </c>
      <c r="Y73" s="41">
        <v>0.5</v>
      </c>
      <c r="Z73" s="40" t="b">
        <v>0</v>
      </c>
      <c r="AA73" s="40" t="b">
        <v>1</v>
      </c>
      <c r="AB73" s="40" t="b">
        <v>0</v>
      </c>
      <c r="AC73" s="40" t="b">
        <v>0</v>
      </c>
      <c r="AD73" s="41" t="s">
        <v>13117</v>
      </c>
      <c r="AE73" s="41" t="s">
        <v>13118</v>
      </c>
      <c r="AF73" s="41">
        <v>861.6134</v>
      </c>
      <c r="AG73" s="41">
        <v>-3.09911</v>
      </c>
      <c r="AH73" s="42">
        <v>6.88106E41</v>
      </c>
      <c r="AI73" s="41">
        <v>0.007077719</v>
      </c>
      <c r="AJ73" s="40" t="s">
        <v>13119</v>
      </c>
      <c r="AK73" s="40" t="s">
        <v>13120</v>
      </c>
      <c r="AL73" s="41">
        <v>10000.0</v>
      </c>
      <c r="AM73" s="40" t="s">
        <v>216</v>
      </c>
      <c r="AN73" s="40" t="s">
        <v>7285</v>
      </c>
      <c r="AO73" s="40" t="s">
        <v>5627</v>
      </c>
      <c r="AP73" s="42">
        <v>1.1E138</v>
      </c>
    </row>
    <row r="74">
      <c r="A74" s="40" t="s">
        <v>16518</v>
      </c>
      <c r="B74" s="41">
        <v>139.0</v>
      </c>
      <c r="C74" s="42">
        <v>1.67E9</v>
      </c>
      <c r="D74" s="41">
        <v>3356.0</v>
      </c>
      <c r="E74" s="40" t="s">
        <v>1243</v>
      </c>
      <c r="F74" s="41">
        <v>140.0</v>
      </c>
      <c r="G74" s="41">
        <v>35.0</v>
      </c>
      <c r="H74" s="41">
        <v>70.0</v>
      </c>
      <c r="I74" s="41">
        <v>-3.07733</v>
      </c>
      <c r="J74" s="41">
        <v>10000.0</v>
      </c>
      <c r="K74" s="41">
        <v>5000.0</v>
      </c>
      <c r="L74" s="41">
        <v>1200.0</v>
      </c>
      <c r="M74" s="41">
        <v>600.0</v>
      </c>
      <c r="N74" s="41">
        <v>50.0</v>
      </c>
      <c r="O74" s="40" t="s">
        <v>207</v>
      </c>
      <c r="P74" s="40" t="s">
        <v>208</v>
      </c>
      <c r="Q74" s="40" t="s">
        <v>7305</v>
      </c>
      <c r="R74" s="40" t="s">
        <v>210</v>
      </c>
      <c r="S74" s="40" t="b">
        <v>0</v>
      </c>
      <c r="T74" s="40" t="s">
        <v>12879</v>
      </c>
      <c r="U74" s="40" t="s">
        <v>212</v>
      </c>
      <c r="V74" s="41">
        <v>0.1</v>
      </c>
      <c r="W74" s="41">
        <v>0.9</v>
      </c>
      <c r="X74" s="41">
        <v>0.2</v>
      </c>
      <c r="Y74" s="41">
        <v>0.5</v>
      </c>
      <c r="Z74" s="40" t="b">
        <v>0</v>
      </c>
      <c r="AA74" s="40" t="b">
        <v>1</v>
      </c>
      <c r="AB74" s="40" t="b">
        <v>0</v>
      </c>
      <c r="AC74" s="40" t="b">
        <v>0</v>
      </c>
      <c r="AD74" s="41" t="s">
        <v>13121</v>
      </c>
      <c r="AE74" s="41" t="s">
        <v>13122</v>
      </c>
      <c r="AF74" s="41">
        <v>1201.555</v>
      </c>
      <c r="AG74" s="41">
        <v>-3.0998</v>
      </c>
      <c r="AH74" s="42">
        <v>1.39047E42</v>
      </c>
      <c r="AI74" s="41">
        <v>0.007303414</v>
      </c>
      <c r="AJ74" s="40" t="s">
        <v>13123</v>
      </c>
      <c r="AK74" s="40" t="s">
        <v>13124</v>
      </c>
      <c r="AL74" s="41">
        <v>9070.0</v>
      </c>
      <c r="AM74" s="40" t="s">
        <v>2224</v>
      </c>
      <c r="AN74" s="40" t="s">
        <v>7285</v>
      </c>
      <c r="AO74" s="40" t="s">
        <v>5627</v>
      </c>
      <c r="AP74" s="42">
        <v>1.1E139</v>
      </c>
    </row>
    <row r="75">
      <c r="A75" s="40" t="s">
        <v>16525</v>
      </c>
      <c r="B75" s="41">
        <v>187.0</v>
      </c>
      <c r="C75" s="42">
        <v>1.67E9</v>
      </c>
      <c r="D75" s="41">
        <v>3356.0</v>
      </c>
      <c r="E75" s="40" t="s">
        <v>1243</v>
      </c>
      <c r="F75" s="41">
        <v>140.0</v>
      </c>
      <c r="G75" s="41">
        <v>35.0</v>
      </c>
      <c r="H75" s="41">
        <v>70.0</v>
      </c>
      <c r="I75" s="41">
        <v>-3.07733</v>
      </c>
      <c r="J75" s="41">
        <v>10000.0</v>
      </c>
      <c r="K75" s="41">
        <v>5000.0</v>
      </c>
      <c r="L75" s="41">
        <v>1200.0</v>
      </c>
      <c r="M75" s="41">
        <v>600.0</v>
      </c>
      <c r="N75" s="41">
        <v>100.0</v>
      </c>
      <c r="O75" s="40" t="s">
        <v>207</v>
      </c>
      <c r="P75" s="40" t="s">
        <v>208</v>
      </c>
      <c r="Q75" s="40" t="s">
        <v>209</v>
      </c>
      <c r="R75" s="40" t="s">
        <v>210</v>
      </c>
      <c r="S75" s="40" t="b">
        <v>0</v>
      </c>
      <c r="T75" s="40" t="s">
        <v>211</v>
      </c>
      <c r="U75" s="40" t="s">
        <v>212</v>
      </c>
      <c r="V75" s="41">
        <v>0.1</v>
      </c>
      <c r="W75" s="41">
        <v>0.9</v>
      </c>
      <c r="X75" s="41">
        <v>0.3</v>
      </c>
      <c r="Y75" s="41">
        <v>0.5</v>
      </c>
      <c r="Z75" s="40" t="b">
        <v>0</v>
      </c>
      <c r="AA75" s="40" t="b">
        <v>1</v>
      </c>
      <c r="AB75" s="40" t="b">
        <v>0</v>
      </c>
      <c r="AC75" s="40" t="b">
        <v>0</v>
      </c>
      <c r="AD75" s="41" t="s">
        <v>7616</v>
      </c>
      <c r="AE75" s="41" t="s">
        <v>13125</v>
      </c>
      <c r="AF75" s="41">
        <v>1203.105</v>
      </c>
      <c r="AG75" s="41">
        <v>-3.10056</v>
      </c>
      <c r="AH75" s="42">
        <v>1.3498E42</v>
      </c>
      <c r="AI75" s="41">
        <v>0.007549482</v>
      </c>
      <c r="AJ75" s="40" t="s">
        <v>16538</v>
      </c>
      <c r="AK75" s="40" t="s">
        <v>13127</v>
      </c>
      <c r="AL75" s="41">
        <v>2007.0</v>
      </c>
      <c r="AM75" s="40" t="s">
        <v>2224</v>
      </c>
      <c r="AN75" s="40" t="s">
        <v>7285</v>
      </c>
      <c r="AO75" s="40" t="s">
        <v>5643</v>
      </c>
      <c r="AP75" s="42">
        <v>1.1E139</v>
      </c>
    </row>
    <row r="76">
      <c r="A76" s="40" t="s">
        <v>16518</v>
      </c>
      <c r="B76" s="41">
        <v>158.0</v>
      </c>
      <c r="C76" s="42">
        <v>1.67E9</v>
      </c>
      <c r="D76" s="41">
        <v>3356.0</v>
      </c>
      <c r="E76" s="40" t="s">
        <v>1243</v>
      </c>
      <c r="F76" s="41">
        <v>140.0</v>
      </c>
      <c r="G76" s="41">
        <v>35.0</v>
      </c>
      <c r="H76" s="41">
        <v>70.0</v>
      </c>
      <c r="I76" s="41">
        <v>-3.07733</v>
      </c>
      <c r="J76" s="41">
        <v>10000.0</v>
      </c>
      <c r="K76" s="41">
        <v>5000.0</v>
      </c>
      <c r="L76" s="41">
        <v>1200.0</v>
      </c>
      <c r="M76" s="41">
        <v>600.0</v>
      </c>
      <c r="N76" s="41">
        <v>50.0</v>
      </c>
      <c r="O76" s="40" t="s">
        <v>207</v>
      </c>
      <c r="P76" s="40" t="s">
        <v>208</v>
      </c>
      <c r="Q76" s="40" t="s">
        <v>1372</v>
      </c>
      <c r="R76" s="40" t="s">
        <v>210</v>
      </c>
      <c r="S76" s="40" t="b">
        <v>0</v>
      </c>
      <c r="T76" s="40" t="s">
        <v>12879</v>
      </c>
      <c r="U76" s="40" t="s">
        <v>212</v>
      </c>
      <c r="V76" s="41">
        <v>0.1</v>
      </c>
      <c r="W76" s="41">
        <v>0.9</v>
      </c>
      <c r="X76" s="41">
        <v>0.2</v>
      </c>
      <c r="Y76" s="41">
        <v>0.6</v>
      </c>
      <c r="Z76" s="40" t="b">
        <v>0</v>
      </c>
      <c r="AA76" s="40" t="b">
        <v>1</v>
      </c>
      <c r="AB76" s="40" t="b">
        <v>0</v>
      </c>
      <c r="AC76" s="40" t="b">
        <v>0</v>
      </c>
      <c r="AD76" s="41" t="s">
        <v>13128</v>
      </c>
      <c r="AE76" s="41" t="s">
        <v>13129</v>
      </c>
      <c r="AF76" s="41">
        <v>1201.495</v>
      </c>
      <c r="AG76" s="41">
        <v>-3.10152</v>
      </c>
      <c r="AH76" s="42">
        <v>1.15894E42</v>
      </c>
      <c r="AI76" s="41">
        <v>0.00786181</v>
      </c>
      <c r="AJ76" s="40" t="s">
        <v>13130</v>
      </c>
      <c r="AK76" s="40" t="s">
        <v>13131</v>
      </c>
      <c r="AL76" s="41">
        <v>7785.0</v>
      </c>
      <c r="AM76" s="40" t="s">
        <v>2224</v>
      </c>
      <c r="AN76" s="40" t="s">
        <v>7285</v>
      </c>
      <c r="AO76" s="40" t="s">
        <v>5627</v>
      </c>
      <c r="AP76" s="42">
        <v>1.1E139</v>
      </c>
    </row>
    <row r="77">
      <c r="A77" s="40" t="s">
        <v>16518</v>
      </c>
      <c r="B77" s="41">
        <v>68.0</v>
      </c>
      <c r="C77" s="42">
        <v>1.67E9</v>
      </c>
      <c r="D77" s="41">
        <v>3356.0</v>
      </c>
      <c r="E77" s="40" t="s">
        <v>1243</v>
      </c>
      <c r="F77" s="41">
        <v>140.0</v>
      </c>
      <c r="G77" s="41">
        <v>35.0</v>
      </c>
      <c r="H77" s="41">
        <v>70.0</v>
      </c>
      <c r="I77" s="41">
        <v>-3.07733</v>
      </c>
      <c r="J77" s="41">
        <v>10000.0</v>
      </c>
      <c r="K77" s="41">
        <v>5000.0</v>
      </c>
      <c r="L77" s="41">
        <v>1200.0</v>
      </c>
      <c r="M77" s="41">
        <v>600.0</v>
      </c>
      <c r="N77" s="41">
        <v>30.0</v>
      </c>
      <c r="O77" s="40" t="s">
        <v>207</v>
      </c>
      <c r="P77" s="40" t="s">
        <v>208</v>
      </c>
      <c r="Q77" s="40" t="s">
        <v>1372</v>
      </c>
      <c r="R77" s="40" t="s">
        <v>210</v>
      </c>
      <c r="S77" s="40" t="b">
        <v>0</v>
      </c>
      <c r="T77" s="40" t="s">
        <v>12879</v>
      </c>
      <c r="U77" s="40" t="s">
        <v>212</v>
      </c>
      <c r="V77" s="41">
        <v>0.1</v>
      </c>
      <c r="W77" s="41">
        <v>0.9</v>
      </c>
      <c r="X77" s="41">
        <v>0.2</v>
      </c>
      <c r="Y77" s="41">
        <v>0.6</v>
      </c>
      <c r="Z77" s="40" t="b">
        <v>0</v>
      </c>
      <c r="AA77" s="40" t="b">
        <v>1</v>
      </c>
      <c r="AB77" s="40" t="b">
        <v>0</v>
      </c>
      <c r="AC77" s="40" t="b">
        <v>0</v>
      </c>
      <c r="AD77" s="41" t="s">
        <v>13132</v>
      </c>
      <c r="AE77" s="41" t="s">
        <v>13133</v>
      </c>
      <c r="AF77" s="41">
        <v>1109.978</v>
      </c>
      <c r="AG77" s="41">
        <v>-3.10223</v>
      </c>
      <c r="AH77" s="42">
        <v>1.15793E41</v>
      </c>
      <c r="AI77" s="41">
        <v>0.008092609</v>
      </c>
      <c r="AJ77" s="40" t="s">
        <v>13134</v>
      </c>
      <c r="AK77" s="44" t="s">
        <v>397</v>
      </c>
      <c r="AL77" s="41">
        <v>10000.0</v>
      </c>
      <c r="AM77" s="40" t="s">
        <v>216</v>
      </c>
      <c r="AN77" s="40" t="s">
        <v>7285</v>
      </c>
      <c r="AO77" s="40" t="s">
        <v>5627</v>
      </c>
      <c r="AP77" s="42">
        <v>1.0E136</v>
      </c>
    </row>
    <row r="78">
      <c r="A78" s="40" t="s">
        <v>16525</v>
      </c>
      <c r="B78" s="41">
        <v>192.0</v>
      </c>
      <c r="C78" s="42">
        <v>1.67E9</v>
      </c>
      <c r="D78" s="41">
        <v>3356.0</v>
      </c>
      <c r="E78" s="40" t="s">
        <v>1243</v>
      </c>
      <c r="F78" s="41">
        <v>140.0</v>
      </c>
      <c r="G78" s="41">
        <v>35.0</v>
      </c>
      <c r="H78" s="41">
        <v>70.0</v>
      </c>
      <c r="I78" s="41">
        <v>-3.07733</v>
      </c>
      <c r="J78" s="41">
        <v>10000.0</v>
      </c>
      <c r="K78" s="41">
        <v>5000.0</v>
      </c>
      <c r="L78" s="41">
        <v>1200.0</v>
      </c>
      <c r="M78" s="41">
        <v>600.0</v>
      </c>
      <c r="N78" s="41">
        <v>100.0</v>
      </c>
      <c r="O78" s="40" t="s">
        <v>207</v>
      </c>
      <c r="P78" s="40" t="s">
        <v>208</v>
      </c>
      <c r="Q78" s="40" t="s">
        <v>209</v>
      </c>
      <c r="R78" s="40" t="s">
        <v>210</v>
      </c>
      <c r="S78" s="40" t="b">
        <v>0</v>
      </c>
      <c r="T78" s="40" t="s">
        <v>12879</v>
      </c>
      <c r="U78" s="40" t="s">
        <v>212</v>
      </c>
      <c r="V78" s="41">
        <v>0.1</v>
      </c>
      <c r="W78" s="41">
        <v>0.9</v>
      </c>
      <c r="X78" s="41">
        <v>0.2</v>
      </c>
      <c r="Y78" s="41">
        <v>0.4</v>
      </c>
      <c r="Z78" s="40" t="b">
        <v>0</v>
      </c>
      <c r="AA78" s="40" t="b">
        <v>1</v>
      </c>
      <c r="AB78" s="40" t="b">
        <v>0</v>
      </c>
      <c r="AC78" s="40" t="b">
        <v>0</v>
      </c>
      <c r="AD78" s="41" t="s">
        <v>11116</v>
      </c>
      <c r="AE78" s="41" t="s">
        <v>13135</v>
      </c>
      <c r="AF78" s="41">
        <v>1202.142</v>
      </c>
      <c r="AG78" s="41">
        <v>-3.10231</v>
      </c>
      <c r="AH78" s="42">
        <v>6.93513E41</v>
      </c>
      <c r="AI78" s="41">
        <v>0.008119543</v>
      </c>
      <c r="AJ78" s="40" t="s">
        <v>16539</v>
      </c>
      <c r="AK78" s="40" t="s">
        <v>13137</v>
      </c>
      <c r="AL78" s="41">
        <v>2311.0</v>
      </c>
      <c r="AM78" s="40" t="s">
        <v>2224</v>
      </c>
      <c r="AN78" s="40" t="s">
        <v>7285</v>
      </c>
      <c r="AO78" s="40" t="s">
        <v>5643</v>
      </c>
      <c r="AP78" s="42">
        <v>1.1E138</v>
      </c>
    </row>
    <row r="79">
      <c r="A79" s="40" t="s">
        <v>16520</v>
      </c>
      <c r="B79" s="41">
        <v>151.0</v>
      </c>
      <c r="C79" s="42">
        <v>1.67E9</v>
      </c>
      <c r="D79" s="41">
        <v>3356.0</v>
      </c>
      <c r="E79" s="40" t="s">
        <v>1243</v>
      </c>
      <c r="F79" s="41">
        <v>140.0</v>
      </c>
      <c r="G79" s="41">
        <v>35.0</v>
      </c>
      <c r="H79" s="41">
        <v>70.0</v>
      </c>
      <c r="I79" s="41">
        <v>-3.07733</v>
      </c>
      <c r="J79" s="41">
        <v>10000.0</v>
      </c>
      <c r="K79" s="41">
        <v>5000.0</v>
      </c>
      <c r="L79" s="41">
        <v>1200.0</v>
      </c>
      <c r="M79" s="41">
        <v>600.0</v>
      </c>
      <c r="N79" s="41">
        <v>50.0</v>
      </c>
      <c r="O79" s="40" t="s">
        <v>207</v>
      </c>
      <c r="P79" s="40" t="s">
        <v>1371</v>
      </c>
      <c r="Q79" s="40" t="s">
        <v>1372</v>
      </c>
      <c r="R79" s="40" t="s">
        <v>210</v>
      </c>
      <c r="S79" s="40" t="b">
        <v>0</v>
      </c>
      <c r="T79" s="40" t="s">
        <v>211</v>
      </c>
      <c r="U79" s="40" t="s">
        <v>212</v>
      </c>
      <c r="V79" s="41">
        <v>0.1</v>
      </c>
      <c r="W79" s="41">
        <v>0.9</v>
      </c>
      <c r="X79" s="41">
        <v>0.3</v>
      </c>
      <c r="Y79" s="41">
        <v>0.5</v>
      </c>
      <c r="Z79" s="40" t="b">
        <v>0</v>
      </c>
      <c r="AA79" s="40" t="b">
        <v>1</v>
      </c>
      <c r="AB79" s="40" t="b">
        <v>0</v>
      </c>
      <c r="AC79" s="40" t="b">
        <v>0</v>
      </c>
      <c r="AD79" s="41" t="s">
        <v>13138</v>
      </c>
      <c r="AE79" s="41" t="s">
        <v>13139</v>
      </c>
      <c r="AF79" s="41">
        <v>1202.062</v>
      </c>
      <c r="AG79" s="41">
        <v>-3.10261</v>
      </c>
      <c r="AH79" s="42">
        <v>1.39026E42</v>
      </c>
      <c r="AI79" s="41">
        <v>0.008217362</v>
      </c>
      <c r="AJ79" s="40" t="s">
        <v>16540</v>
      </c>
      <c r="AK79" s="40" t="s">
        <v>13141</v>
      </c>
      <c r="AL79" s="41">
        <v>3852.0</v>
      </c>
      <c r="AM79" s="40" t="s">
        <v>2224</v>
      </c>
      <c r="AN79" s="40" t="s">
        <v>7285</v>
      </c>
      <c r="AO79" s="40" t="s">
        <v>5643</v>
      </c>
      <c r="AP79" s="42">
        <v>1.1E139</v>
      </c>
    </row>
    <row r="80">
      <c r="A80" s="40" t="s">
        <v>16523</v>
      </c>
      <c r="B80" s="41">
        <v>99.0</v>
      </c>
      <c r="C80" s="42">
        <v>1.67E9</v>
      </c>
      <c r="D80" s="41">
        <v>3356.0</v>
      </c>
      <c r="E80" s="40" t="s">
        <v>1243</v>
      </c>
      <c r="F80" s="41">
        <v>140.0</v>
      </c>
      <c r="G80" s="41">
        <v>35.0</v>
      </c>
      <c r="H80" s="41">
        <v>70.0</v>
      </c>
      <c r="I80" s="41">
        <v>-3.07733</v>
      </c>
      <c r="J80" s="41">
        <v>10000.0</v>
      </c>
      <c r="K80" s="41">
        <v>5000.0</v>
      </c>
      <c r="L80" s="41">
        <v>1200.0</v>
      </c>
      <c r="M80" s="41">
        <v>600.0</v>
      </c>
      <c r="N80" s="41">
        <v>50.0</v>
      </c>
      <c r="O80" s="40" t="s">
        <v>207</v>
      </c>
      <c r="P80" s="40" t="s">
        <v>1371</v>
      </c>
      <c r="Q80" s="40" t="s">
        <v>209</v>
      </c>
      <c r="R80" s="40" t="s">
        <v>210</v>
      </c>
      <c r="S80" s="40" t="b">
        <v>0</v>
      </c>
      <c r="T80" s="40" t="s">
        <v>12879</v>
      </c>
      <c r="U80" s="40" t="s">
        <v>212</v>
      </c>
      <c r="V80" s="41">
        <v>0.1</v>
      </c>
      <c r="W80" s="41">
        <v>0.9</v>
      </c>
      <c r="X80" s="41">
        <v>0.1</v>
      </c>
      <c r="Y80" s="41">
        <v>0.4</v>
      </c>
      <c r="Z80" s="40" t="b">
        <v>0</v>
      </c>
      <c r="AA80" s="40" t="b">
        <v>1</v>
      </c>
      <c r="AB80" s="40" t="b">
        <v>0</v>
      </c>
      <c r="AC80" s="40" t="b">
        <v>0</v>
      </c>
      <c r="AD80" s="41" t="s">
        <v>13142</v>
      </c>
      <c r="AE80" s="41" t="s">
        <v>9978</v>
      </c>
      <c r="AF80" s="41">
        <v>1203.368</v>
      </c>
      <c r="AG80" s="41">
        <v>-3.10284</v>
      </c>
      <c r="AH80" s="42">
        <v>1.03588E42</v>
      </c>
      <c r="AI80" s="41">
        <v>0.008290128</v>
      </c>
      <c r="AJ80" s="40" t="s">
        <v>13143</v>
      </c>
      <c r="AK80" s="44" t="s">
        <v>397</v>
      </c>
      <c r="AL80" s="41">
        <v>4278.0</v>
      </c>
      <c r="AM80" s="40" t="s">
        <v>2224</v>
      </c>
      <c r="AN80" s="40" t="s">
        <v>7285</v>
      </c>
      <c r="AO80" s="40" t="s">
        <v>5643</v>
      </c>
      <c r="AP80" s="42">
        <v>1.0E139</v>
      </c>
    </row>
    <row r="81">
      <c r="A81" s="40" t="s">
        <v>16520</v>
      </c>
      <c r="B81" s="41">
        <v>195.0</v>
      </c>
      <c r="C81" s="42">
        <v>1.67E9</v>
      </c>
      <c r="D81" s="41">
        <v>3356.0</v>
      </c>
      <c r="E81" s="40" t="s">
        <v>1243</v>
      </c>
      <c r="F81" s="41">
        <v>140.0</v>
      </c>
      <c r="G81" s="41">
        <v>35.0</v>
      </c>
      <c r="H81" s="41">
        <v>70.0</v>
      </c>
      <c r="I81" s="41">
        <v>-3.07733</v>
      </c>
      <c r="J81" s="41">
        <v>10000.0</v>
      </c>
      <c r="K81" s="41">
        <v>5000.0</v>
      </c>
      <c r="L81" s="41">
        <v>1200.0</v>
      </c>
      <c r="M81" s="41">
        <v>600.0</v>
      </c>
      <c r="N81" s="41">
        <v>100.0</v>
      </c>
      <c r="O81" s="40" t="s">
        <v>207</v>
      </c>
      <c r="P81" s="40" t="s">
        <v>1371</v>
      </c>
      <c r="Q81" s="40" t="s">
        <v>209</v>
      </c>
      <c r="R81" s="40" t="s">
        <v>210</v>
      </c>
      <c r="S81" s="40" t="b">
        <v>0</v>
      </c>
      <c r="T81" s="40" t="s">
        <v>12879</v>
      </c>
      <c r="U81" s="40" t="s">
        <v>212</v>
      </c>
      <c r="V81" s="41">
        <v>0.1</v>
      </c>
      <c r="W81" s="41">
        <v>0.9</v>
      </c>
      <c r="X81" s="41">
        <v>0.3</v>
      </c>
      <c r="Y81" s="41">
        <v>0.4</v>
      </c>
      <c r="Z81" s="40" t="b">
        <v>0</v>
      </c>
      <c r="AA81" s="40" t="b">
        <v>1</v>
      </c>
      <c r="AB81" s="40" t="b">
        <v>0</v>
      </c>
      <c r="AC81" s="40" t="b">
        <v>0</v>
      </c>
      <c r="AD81" s="41" t="s">
        <v>13144</v>
      </c>
      <c r="AE81" s="41" t="s">
        <v>13145</v>
      </c>
      <c r="AF81" s="41">
        <v>1202.447</v>
      </c>
      <c r="AG81" s="41">
        <v>-3.1033</v>
      </c>
      <c r="AH81" s="42">
        <v>1.00158E42</v>
      </c>
      <c r="AI81" s="41">
        <v>0.008441263</v>
      </c>
      <c r="AJ81" s="40" t="s">
        <v>16541</v>
      </c>
      <c r="AK81" s="40" t="s">
        <v>13147</v>
      </c>
      <c r="AL81" s="41">
        <v>2220.0</v>
      </c>
      <c r="AM81" s="40" t="s">
        <v>2224</v>
      </c>
      <c r="AN81" s="40" t="s">
        <v>7285</v>
      </c>
      <c r="AO81" s="40" t="s">
        <v>5643</v>
      </c>
      <c r="AP81" s="42">
        <v>1.0E139</v>
      </c>
    </row>
    <row r="82">
      <c r="A82" s="40" t="s">
        <v>16518</v>
      </c>
      <c r="B82" s="41">
        <v>49.0</v>
      </c>
      <c r="C82" s="42">
        <v>1.67E9</v>
      </c>
      <c r="D82" s="41">
        <v>3356.0</v>
      </c>
      <c r="E82" s="40" t="s">
        <v>1243</v>
      </c>
      <c r="F82" s="41">
        <v>140.0</v>
      </c>
      <c r="G82" s="41">
        <v>35.0</v>
      </c>
      <c r="H82" s="41">
        <v>70.0</v>
      </c>
      <c r="I82" s="41">
        <v>-3.07733</v>
      </c>
      <c r="J82" s="41">
        <v>10000.0</v>
      </c>
      <c r="K82" s="41">
        <v>5000.0</v>
      </c>
      <c r="L82" s="41">
        <v>1200.0</v>
      </c>
      <c r="M82" s="41">
        <v>600.0</v>
      </c>
      <c r="N82" s="41">
        <v>30.0</v>
      </c>
      <c r="O82" s="40" t="s">
        <v>207</v>
      </c>
      <c r="P82" s="40" t="s">
        <v>208</v>
      </c>
      <c r="Q82" s="40" t="s">
        <v>7305</v>
      </c>
      <c r="R82" s="40" t="s">
        <v>210</v>
      </c>
      <c r="S82" s="40" t="b">
        <v>0</v>
      </c>
      <c r="T82" s="40" t="s">
        <v>12879</v>
      </c>
      <c r="U82" s="40" t="s">
        <v>212</v>
      </c>
      <c r="V82" s="41">
        <v>0.1</v>
      </c>
      <c r="W82" s="41">
        <v>0.9</v>
      </c>
      <c r="X82" s="41">
        <v>0.2</v>
      </c>
      <c r="Y82" s="41">
        <v>0.5</v>
      </c>
      <c r="Z82" s="40" t="b">
        <v>0</v>
      </c>
      <c r="AA82" s="40" t="b">
        <v>1</v>
      </c>
      <c r="AB82" s="40" t="b">
        <v>0</v>
      </c>
      <c r="AC82" s="40" t="b">
        <v>0</v>
      </c>
      <c r="AD82" s="41" t="s">
        <v>13148</v>
      </c>
      <c r="AE82" s="41" t="s">
        <v>13149</v>
      </c>
      <c r="AF82" s="41">
        <v>912.7958</v>
      </c>
      <c r="AG82" s="41">
        <v>-3.10385</v>
      </c>
      <c r="AH82" s="42">
        <v>8.51845E41</v>
      </c>
      <c r="AI82" s="41">
        <v>0.008620428</v>
      </c>
      <c r="AJ82" s="40" t="s">
        <v>13150</v>
      </c>
      <c r="AK82" s="44" t="s">
        <v>397</v>
      </c>
      <c r="AL82" s="41">
        <v>10000.0</v>
      </c>
      <c r="AM82" s="40" t="s">
        <v>216</v>
      </c>
      <c r="AN82" s="40" t="s">
        <v>7285</v>
      </c>
      <c r="AO82" s="40" t="s">
        <v>5627</v>
      </c>
      <c r="AP82" s="42">
        <v>1.0E139</v>
      </c>
    </row>
    <row r="83">
      <c r="A83" s="40" t="s">
        <v>16518</v>
      </c>
      <c r="B83" s="41">
        <v>31.0</v>
      </c>
      <c r="C83" s="42">
        <v>1.67E9</v>
      </c>
      <c r="D83" s="41">
        <v>3356.0</v>
      </c>
      <c r="E83" s="40" t="s">
        <v>1243</v>
      </c>
      <c r="F83" s="41">
        <v>140.0</v>
      </c>
      <c r="G83" s="41">
        <v>35.0</v>
      </c>
      <c r="H83" s="41">
        <v>70.0</v>
      </c>
      <c r="I83" s="41">
        <v>-3.07733</v>
      </c>
      <c r="J83" s="41">
        <v>10000.0</v>
      </c>
      <c r="K83" s="41">
        <v>5000.0</v>
      </c>
      <c r="L83" s="41">
        <v>1200.0</v>
      </c>
      <c r="M83" s="41">
        <v>600.0</v>
      </c>
      <c r="N83" s="41">
        <v>30.0</v>
      </c>
      <c r="O83" s="40" t="s">
        <v>207</v>
      </c>
      <c r="P83" s="40" t="s">
        <v>208</v>
      </c>
      <c r="Q83" s="40" t="s">
        <v>7310</v>
      </c>
      <c r="R83" s="40" t="s">
        <v>210</v>
      </c>
      <c r="S83" s="40" t="b">
        <v>0</v>
      </c>
      <c r="T83" s="40" t="s">
        <v>12879</v>
      </c>
      <c r="U83" s="40" t="s">
        <v>212</v>
      </c>
      <c r="V83" s="41">
        <v>0.1</v>
      </c>
      <c r="W83" s="41">
        <v>0.9</v>
      </c>
      <c r="X83" s="41">
        <v>0.2</v>
      </c>
      <c r="Y83" s="41">
        <v>0.5</v>
      </c>
      <c r="Z83" s="40" t="b">
        <v>0</v>
      </c>
      <c r="AA83" s="40" t="b">
        <v>1</v>
      </c>
      <c r="AB83" s="40" t="b">
        <v>0</v>
      </c>
      <c r="AC83" s="40" t="b">
        <v>0</v>
      </c>
      <c r="AD83" s="41" t="s">
        <v>13151</v>
      </c>
      <c r="AE83" s="41" t="s">
        <v>13152</v>
      </c>
      <c r="AF83" s="41">
        <v>1201.554</v>
      </c>
      <c r="AG83" s="41">
        <v>-3.10415</v>
      </c>
      <c r="AH83" s="42">
        <v>1.39285E42</v>
      </c>
      <c r="AI83" s="41">
        <v>0.008716475</v>
      </c>
      <c r="AJ83" s="40" t="s">
        <v>13153</v>
      </c>
      <c r="AK83" s="44" t="s">
        <v>397</v>
      </c>
      <c r="AL83" s="41">
        <v>9543.0</v>
      </c>
      <c r="AM83" s="40" t="s">
        <v>2224</v>
      </c>
      <c r="AN83" s="40" t="s">
        <v>7285</v>
      </c>
      <c r="AO83" s="40" t="s">
        <v>5627</v>
      </c>
      <c r="AP83" s="42">
        <v>1.1E139</v>
      </c>
    </row>
    <row r="84">
      <c r="A84" s="40" t="s">
        <v>16523</v>
      </c>
      <c r="B84" s="41">
        <v>117.0</v>
      </c>
      <c r="C84" s="42">
        <v>1.67E9</v>
      </c>
      <c r="D84" s="41">
        <v>3356.0</v>
      </c>
      <c r="E84" s="40" t="s">
        <v>1243</v>
      </c>
      <c r="F84" s="41">
        <v>140.0</v>
      </c>
      <c r="G84" s="41">
        <v>35.0</v>
      </c>
      <c r="H84" s="41">
        <v>70.0</v>
      </c>
      <c r="I84" s="41">
        <v>-3.07733</v>
      </c>
      <c r="J84" s="41">
        <v>10000.0</v>
      </c>
      <c r="K84" s="41">
        <v>5000.0</v>
      </c>
      <c r="L84" s="41">
        <v>1200.0</v>
      </c>
      <c r="M84" s="41">
        <v>600.0</v>
      </c>
      <c r="N84" s="41">
        <v>50.0</v>
      </c>
      <c r="O84" s="40" t="s">
        <v>207</v>
      </c>
      <c r="P84" s="40" t="s">
        <v>1371</v>
      </c>
      <c r="Q84" s="40" t="s">
        <v>7310</v>
      </c>
      <c r="R84" s="40" t="s">
        <v>210</v>
      </c>
      <c r="S84" s="40" t="b">
        <v>0</v>
      </c>
      <c r="T84" s="40" t="s">
        <v>12879</v>
      </c>
      <c r="U84" s="40" t="s">
        <v>212</v>
      </c>
      <c r="V84" s="41">
        <v>0.1</v>
      </c>
      <c r="W84" s="41">
        <v>0.9</v>
      </c>
      <c r="X84" s="41">
        <v>0.1</v>
      </c>
      <c r="Y84" s="41">
        <v>0.4</v>
      </c>
      <c r="Z84" s="40" t="b">
        <v>0</v>
      </c>
      <c r="AA84" s="40" t="b">
        <v>1</v>
      </c>
      <c r="AB84" s="40" t="b">
        <v>0</v>
      </c>
      <c r="AC84" s="40" t="b">
        <v>0</v>
      </c>
      <c r="AD84" s="41" t="s">
        <v>13154</v>
      </c>
      <c r="AE84" s="41" t="s">
        <v>13155</v>
      </c>
      <c r="AF84" s="41">
        <v>1202.329</v>
      </c>
      <c r="AG84" s="41">
        <v>-3.10423</v>
      </c>
      <c r="AH84" s="42">
        <v>3.45105E41</v>
      </c>
      <c r="AI84" s="41">
        <v>0.00874149</v>
      </c>
      <c r="AJ84" s="40" t="s">
        <v>13156</v>
      </c>
      <c r="AK84" s="44" t="s">
        <v>397</v>
      </c>
      <c r="AL84" s="41">
        <v>3023.0</v>
      </c>
      <c r="AM84" s="40" t="s">
        <v>2224</v>
      </c>
      <c r="AN84" s="40" t="s">
        <v>7285</v>
      </c>
      <c r="AO84" s="40" t="s">
        <v>5643</v>
      </c>
      <c r="AP84" s="42">
        <v>1.1E137</v>
      </c>
    </row>
    <row r="85">
      <c r="A85" s="40" t="s">
        <v>16523</v>
      </c>
      <c r="B85" s="41">
        <v>26.0</v>
      </c>
      <c r="C85" s="42">
        <v>1.67E9</v>
      </c>
      <c r="D85" s="41">
        <v>3356.0</v>
      </c>
      <c r="E85" s="40" t="s">
        <v>1243</v>
      </c>
      <c r="F85" s="41">
        <v>140.0</v>
      </c>
      <c r="G85" s="41">
        <v>35.0</v>
      </c>
      <c r="H85" s="41">
        <v>70.0</v>
      </c>
      <c r="I85" s="41">
        <v>-3.07733</v>
      </c>
      <c r="J85" s="41">
        <v>10000.0</v>
      </c>
      <c r="K85" s="41">
        <v>5000.0</v>
      </c>
      <c r="L85" s="41">
        <v>1200.0</v>
      </c>
      <c r="M85" s="41">
        <v>600.0</v>
      </c>
      <c r="N85" s="41">
        <v>30.0</v>
      </c>
      <c r="O85" s="40" t="s">
        <v>207</v>
      </c>
      <c r="P85" s="40" t="s">
        <v>1371</v>
      </c>
      <c r="Q85" s="40" t="s">
        <v>7310</v>
      </c>
      <c r="R85" s="40" t="s">
        <v>210</v>
      </c>
      <c r="S85" s="40" t="b">
        <v>0</v>
      </c>
      <c r="T85" s="40" t="s">
        <v>211</v>
      </c>
      <c r="U85" s="40" t="s">
        <v>212</v>
      </c>
      <c r="V85" s="41">
        <v>0.1</v>
      </c>
      <c r="W85" s="41">
        <v>0.9</v>
      </c>
      <c r="X85" s="41">
        <v>0.3</v>
      </c>
      <c r="Y85" s="41">
        <v>0.6</v>
      </c>
      <c r="Z85" s="40" t="b">
        <v>0</v>
      </c>
      <c r="AA85" s="40" t="b">
        <v>1</v>
      </c>
      <c r="AB85" s="40" t="b">
        <v>0</v>
      </c>
      <c r="AC85" s="40" t="b">
        <v>0</v>
      </c>
      <c r="AD85" s="41" t="s">
        <v>13157</v>
      </c>
      <c r="AE85" s="41" t="s">
        <v>13158</v>
      </c>
      <c r="AF85" s="41">
        <v>1201.656</v>
      </c>
      <c r="AG85" s="41">
        <v>-3.10425</v>
      </c>
      <c r="AH85" s="42">
        <v>5.08543E41</v>
      </c>
      <c r="AI85" s="41">
        <v>0.008749234</v>
      </c>
      <c r="AJ85" s="40" t="s">
        <v>13159</v>
      </c>
      <c r="AK85" s="40" t="s">
        <v>13160</v>
      </c>
      <c r="AL85" s="41">
        <v>4137.0</v>
      </c>
      <c r="AM85" s="40" t="s">
        <v>2224</v>
      </c>
      <c r="AN85" s="40" t="s">
        <v>7285</v>
      </c>
      <c r="AO85" s="40" t="s">
        <v>5643</v>
      </c>
      <c r="AP85" s="42">
        <v>1.0E138</v>
      </c>
    </row>
    <row r="86">
      <c r="A86" s="40" t="s">
        <v>16523</v>
      </c>
      <c r="B86" s="41">
        <v>24.0</v>
      </c>
      <c r="C86" s="42">
        <v>1.67E9</v>
      </c>
      <c r="D86" s="41">
        <v>3356.0</v>
      </c>
      <c r="E86" s="40" t="s">
        <v>1243</v>
      </c>
      <c r="F86" s="41">
        <v>140.0</v>
      </c>
      <c r="G86" s="41">
        <v>35.0</v>
      </c>
      <c r="H86" s="41">
        <v>70.0</v>
      </c>
      <c r="I86" s="41">
        <v>-3.07733</v>
      </c>
      <c r="J86" s="41">
        <v>10000.0</v>
      </c>
      <c r="K86" s="41">
        <v>5000.0</v>
      </c>
      <c r="L86" s="41">
        <v>1200.0</v>
      </c>
      <c r="M86" s="41">
        <v>600.0</v>
      </c>
      <c r="N86" s="41">
        <v>30.0</v>
      </c>
      <c r="O86" s="40" t="s">
        <v>207</v>
      </c>
      <c r="P86" s="40" t="s">
        <v>1371</v>
      </c>
      <c r="Q86" s="40" t="s">
        <v>7310</v>
      </c>
      <c r="R86" s="40" t="s">
        <v>210</v>
      </c>
      <c r="S86" s="40" t="b">
        <v>0</v>
      </c>
      <c r="T86" s="40" t="s">
        <v>211</v>
      </c>
      <c r="U86" s="40" t="s">
        <v>212</v>
      </c>
      <c r="V86" s="41">
        <v>0.1</v>
      </c>
      <c r="W86" s="41">
        <v>0.9</v>
      </c>
      <c r="X86" s="41">
        <v>0.3</v>
      </c>
      <c r="Y86" s="41">
        <v>0.4</v>
      </c>
      <c r="Z86" s="40" t="b">
        <v>0</v>
      </c>
      <c r="AA86" s="40" t="b">
        <v>1</v>
      </c>
      <c r="AB86" s="40" t="b">
        <v>0</v>
      </c>
      <c r="AC86" s="40" t="b">
        <v>0</v>
      </c>
      <c r="AD86" s="41" t="s">
        <v>13161</v>
      </c>
      <c r="AE86" s="41" t="s">
        <v>13162</v>
      </c>
      <c r="AF86" s="41">
        <v>1202.472</v>
      </c>
      <c r="AG86" s="41">
        <v>-3.10425</v>
      </c>
      <c r="AH86" s="42">
        <v>4.89355E41</v>
      </c>
      <c r="AI86" s="41">
        <v>0.008750275</v>
      </c>
      <c r="AJ86" s="40" t="s">
        <v>13163</v>
      </c>
      <c r="AK86" s="40" t="s">
        <v>13164</v>
      </c>
      <c r="AL86" s="41">
        <v>5604.0</v>
      </c>
      <c r="AM86" s="40" t="s">
        <v>2224</v>
      </c>
      <c r="AN86" s="40" t="s">
        <v>7285</v>
      </c>
      <c r="AO86" s="40" t="s">
        <v>5643</v>
      </c>
      <c r="AP86" s="42">
        <v>1.0E138</v>
      </c>
    </row>
    <row r="87">
      <c r="A87" s="40" t="s">
        <v>16523</v>
      </c>
      <c r="B87" s="41">
        <v>86.0</v>
      </c>
      <c r="C87" s="42">
        <v>1.67E9</v>
      </c>
      <c r="D87" s="41">
        <v>3356.0</v>
      </c>
      <c r="E87" s="40" t="s">
        <v>1243</v>
      </c>
      <c r="F87" s="41">
        <v>140.0</v>
      </c>
      <c r="G87" s="41">
        <v>35.0</v>
      </c>
      <c r="H87" s="41">
        <v>70.0</v>
      </c>
      <c r="I87" s="41">
        <v>-3.07733</v>
      </c>
      <c r="J87" s="41">
        <v>10000.0</v>
      </c>
      <c r="K87" s="41">
        <v>5000.0</v>
      </c>
      <c r="L87" s="41">
        <v>1200.0</v>
      </c>
      <c r="M87" s="41">
        <v>600.0</v>
      </c>
      <c r="N87" s="41">
        <v>30.0</v>
      </c>
      <c r="O87" s="40" t="s">
        <v>207</v>
      </c>
      <c r="P87" s="40" t="s">
        <v>1371</v>
      </c>
      <c r="Q87" s="40" t="s">
        <v>212</v>
      </c>
      <c r="R87" s="40" t="s">
        <v>210</v>
      </c>
      <c r="S87" s="40" t="b">
        <v>0</v>
      </c>
      <c r="T87" s="40" t="s">
        <v>12879</v>
      </c>
      <c r="U87" s="40" t="s">
        <v>212</v>
      </c>
      <c r="V87" s="41">
        <v>0.1</v>
      </c>
      <c r="W87" s="41">
        <v>0.9</v>
      </c>
      <c r="X87" s="41">
        <v>0.2</v>
      </c>
      <c r="Y87" s="41">
        <v>0.6</v>
      </c>
      <c r="Z87" s="40" t="b">
        <v>0</v>
      </c>
      <c r="AA87" s="40" t="b">
        <v>1</v>
      </c>
      <c r="AB87" s="40" t="b">
        <v>0</v>
      </c>
      <c r="AC87" s="40" t="b">
        <v>0</v>
      </c>
      <c r="AD87" s="41" t="s">
        <v>13165</v>
      </c>
      <c r="AE87" s="41" t="s">
        <v>13166</v>
      </c>
      <c r="AF87" s="41">
        <v>1201.936</v>
      </c>
      <c r="AG87" s="41">
        <v>-3.10436</v>
      </c>
      <c r="AH87" s="42">
        <v>8.51405E41</v>
      </c>
      <c r="AI87" s="41">
        <v>0.008784496</v>
      </c>
      <c r="AJ87" s="40" t="s">
        <v>13167</v>
      </c>
      <c r="AK87" s="44" t="s">
        <v>397</v>
      </c>
      <c r="AL87" s="41">
        <v>5035.0</v>
      </c>
      <c r="AM87" s="40" t="s">
        <v>2224</v>
      </c>
      <c r="AN87" s="40" t="s">
        <v>7285</v>
      </c>
      <c r="AO87" s="40" t="s">
        <v>5643</v>
      </c>
      <c r="AP87" s="42">
        <v>1.0E139</v>
      </c>
    </row>
    <row r="88">
      <c r="A88" s="40" t="s">
        <v>16520</v>
      </c>
      <c r="B88" s="41">
        <v>183.0</v>
      </c>
      <c r="C88" s="42">
        <v>1.67E9</v>
      </c>
      <c r="D88" s="41">
        <v>3356.0</v>
      </c>
      <c r="E88" s="40" t="s">
        <v>1243</v>
      </c>
      <c r="F88" s="41">
        <v>140.0</v>
      </c>
      <c r="G88" s="41">
        <v>35.0</v>
      </c>
      <c r="H88" s="41">
        <v>70.0</v>
      </c>
      <c r="I88" s="41">
        <v>-3.07733</v>
      </c>
      <c r="J88" s="41">
        <v>10000.0</v>
      </c>
      <c r="K88" s="41">
        <v>5000.0</v>
      </c>
      <c r="L88" s="41">
        <v>1200.0</v>
      </c>
      <c r="M88" s="41">
        <v>600.0</v>
      </c>
      <c r="N88" s="41">
        <v>100.0</v>
      </c>
      <c r="O88" s="40" t="s">
        <v>207</v>
      </c>
      <c r="P88" s="40" t="s">
        <v>1371</v>
      </c>
      <c r="Q88" s="40" t="s">
        <v>209</v>
      </c>
      <c r="R88" s="40" t="s">
        <v>210</v>
      </c>
      <c r="S88" s="40" t="b">
        <v>0</v>
      </c>
      <c r="T88" s="40" t="s">
        <v>211</v>
      </c>
      <c r="U88" s="40" t="s">
        <v>212</v>
      </c>
      <c r="V88" s="41">
        <v>0.1</v>
      </c>
      <c r="W88" s="41">
        <v>0.9</v>
      </c>
      <c r="X88" s="41">
        <v>0.2</v>
      </c>
      <c r="Y88" s="41">
        <v>0.4</v>
      </c>
      <c r="Z88" s="40" t="b">
        <v>0</v>
      </c>
      <c r="AA88" s="40" t="b">
        <v>1</v>
      </c>
      <c r="AB88" s="40" t="b">
        <v>0</v>
      </c>
      <c r="AC88" s="40" t="b">
        <v>0</v>
      </c>
      <c r="AD88" s="41" t="s">
        <v>13168</v>
      </c>
      <c r="AE88" s="41" t="s">
        <v>13169</v>
      </c>
      <c r="AF88" s="41">
        <v>1202.571</v>
      </c>
      <c r="AG88" s="41">
        <v>-3.10445</v>
      </c>
      <c r="AH88" s="42">
        <v>6.93299E41</v>
      </c>
      <c r="AI88" s="41">
        <v>0.008814047</v>
      </c>
      <c r="AJ88" s="40" t="s">
        <v>16542</v>
      </c>
      <c r="AK88" s="40" t="s">
        <v>13171</v>
      </c>
      <c r="AL88" s="41">
        <v>2345.0</v>
      </c>
      <c r="AM88" s="40" t="s">
        <v>2224</v>
      </c>
      <c r="AN88" s="40" t="s">
        <v>7285</v>
      </c>
      <c r="AO88" s="40" t="s">
        <v>5643</v>
      </c>
      <c r="AP88" s="42">
        <v>1.1E138</v>
      </c>
    </row>
    <row r="89">
      <c r="A89" s="40" t="s">
        <v>16525</v>
      </c>
      <c r="B89" s="41">
        <v>268.0</v>
      </c>
      <c r="C89" s="42">
        <v>1.67E9</v>
      </c>
      <c r="D89" s="41">
        <v>3356.0</v>
      </c>
      <c r="E89" s="40" t="s">
        <v>1243</v>
      </c>
      <c r="F89" s="41">
        <v>140.0</v>
      </c>
      <c r="G89" s="41">
        <v>35.0</v>
      </c>
      <c r="H89" s="41">
        <v>70.0</v>
      </c>
      <c r="I89" s="41">
        <v>-3.07733</v>
      </c>
      <c r="J89" s="41">
        <v>10000.0</v>
      </c>
      <c r="K89" s="41">
        <v>5000.0</v>
      </c>
      <c r="L89" s="41">
        <v>1200.0</v>
      </c>
      <c r="M89" s="41">
        <v>600.0</v>
      </c>
      <c r="N89" s="41">
        <v>100.0</v>
      </c>
      <c r="O89" s="40" t="s">
        <v>207</v>
      </c>
      <c r="P89" s="40" t="s">
        <v>208</v>
      </c>
      <c r="Q89" s="40" t="s">
        <v>212</v>
      </c>
      <c r="R89" s="40" t="s">
        <v>210</v>
      </c>
      <c r="S89" s="40" t="b">
        <v>0</v>
      </c>
      <c r="T89" s="40" t="s">
        <v>12879</v>
      </c>
      <c r="U89" s="40" t="s">
        <v>212</v>
      </c>
      <c r="V89" s="41">
        <v>0.1</v>
      </c>
      <c r="W89" s="41">
        <v>0.9</v>
      </c>
      <c r="X89" s="41">
        <v>0.3</v>
      </c>
      <c r="Y89" s="41">
        <v>0.5</v>
      </c>
      <c r="Z89" s="40" t="b">
        <v>0</v>
      </c>
      <c r="AA89" s="40" t="b">
        <v>1</v>
      </c>
      <c r="AB89" s="40" t="b">
        <v>0</v>
      </c>
      <c r="AC89" s="40" t="b">
        <v>0</v>
      </c>
      <c r="AD89" s="41" t="s">
        <v>13172</v>
      </c>
      <c r="AE89" s="41" t="s">
        <v>13173</v>
      </c>
      <c r="AF89" s="41">
        <v>1201.419</v>
      </c>
      <c r="AG89" s="41">
        <v>-3.10552</v>
      </c>
      <c r="AH89" s="42">
        <v>1.20025E42</v>
      </c>
      <c r="AI89" s="41">
        <v>0.009162892</v>
      </c>
      <c r="AJ89" s="40" t="s">
        <v>16543</v>
      </c>
      <c r="AK89" s="40" t="s">
        <v>13175</v>
      </c>
      <c r="AL89" s="41">
        <v>2652.0</v>
      </c>
      <c r="AM89" s="40" t="s">
        <v>2224</v>
      </c>
      <c r="AN89" s="40" t="s">
        <v>7285</v>
      </c>
      <c r="AO89" s="40" t="s">
        <v>5643</v>
      </c>
      <c r="AP89" s="42">
        <v>1.1E139</v>
      </c>
    </row>
    <row r="90">
      <c r="A90" s="40" t="s">
        <v>16520</v>
      </c>
      <c r="B90" s="41">
        <v>175.0</v>
      </c>
      <c r="C90" s="42">
        <v>1.67E9</v>
      </c>
      <c r="D90" s="41">
        <v>3356.0</v>
      </c>
      <c r="E90" s="40" t="s">
        <v>1243</v>
      </c>
      <c r="F90" s="41">
        <v>140.0</v>
      </c>
      <c r="G90" s="41">
        <v>35.0</v>
      </c>
      <c r="H90" s="41">
        <v>70.0</v>
      </c>
      <c r="I90" s="41">
        <v>-3.07733</v>
      </c>
      <c r="J90" s="41">
        <v>10000.0</v>
      </c>
      <c r="K90" s="41">
        <v>5000.0</v>
      </c>
      <c r="L90" s="41">
        <v>1200.0</v>
      </c>
      <c r="M90" s="41">
        <v>600.0</v>
      </c>
      <c r="N90" s="41">
        <v>50.0</v>
      </c>
      <c r="O90" s="40" t="s">
        <v>207</v>
      </c>
      <c r="P90" s="40" t="s">
        <v>1371</v>
      </c>
      <c r="Q90" s="40" t="s">
        <v>212</v>
      </c>
      <c r="R90" s="40" t="s">
        <v>210</v>
      </c>
      <c r="S90" s="40" t="b">
        <v>0</v>
      </c>
      <c r="T90" s="40" t="s">
        <v>12879</v>
      </c>
      <c r="U90" s="40" t="s">
        <v>212</v>
      </c>
      <c r="V90" s="41">
        <v>0.1</v>
      </c>
      <c r="W90" s="41">
        <v>0.9</v>
      </c>
      <c r="X90" s="41">
        <v>0.2</v>
      </c>
      <c r="Y90" s="41">
        <v>0.5</v>
      </c>
      <c r="Z90" s="40" t="b">
        <v>0</v>
      </c>
      <c r="AA90" s="40" t="b">
        <v>1</v>
      </c>
      <c r="AB90" s="40" t="b">
        <v>0</v>
      </c>
      <c r="AC90" s="40" t="b">
        <v>0</v>
      </c>
      <c r="AD90" s="41" t="s">
        <v>13176</v>
      </c>
      <c r="AE90" s="41" t="s">
        <v>4841</v>
      </c>
      <c r="AF90" s="41">
        <v>1202.308</v>
      </c>
      <c r="AG90" s="41">
        <v>-3.10596</v>
      </c>
      <c r="AH90" s="42">
        <v>1.16476E42</v>
      </c>
      <c r="AI90" s="41">
        <v>0.009303107</v>
      </c>
      <c r="AJ90" s="40" t="s">
        <v>13177</v>
      </c>
      <c r="AK90" s="40" t="s">
        <v>13178</v>
      </c>
      <c r="AL90" s="41">
        <v>3486.0</v>
      </c>
      <c r="AM90" s="40" t="s">
        <v>2224</v>
      </c>
      <c r="AN90" s="40" t="s">
        <v>7285</v>
      </c>
      <c r="AO90" s="40" t="s">
        <v>5643</v>
      </c>
      <c r="AP90" s="42">
        <v>1.1E139</v>
      </c>
    </row>
    <row r="91">
      <c r="A91" s="40" t="s">
        <v>16525</v>
      </c>
      <c r="B91" s="41">
        <v>198.0</v>
      </c>
      <c r="C91" s="42">
        <v>1.67E9</v>
      </c>
      <c r="D91" s="41">
        <v>3356.0</v>
      </c>
      <c r="E91" s="40" t="s">
        <v>1243</v>
      </c>
      <c r="F91" s="41">
        <v>140.0</v>
      </c>
      <c r="G91" s="41">
        <v>35.0</v>
      </c>
      <c r="H91" s="41">
        <v>70.0</v>
      </c>
      <c r="I91" s="41">
        <v>-3.07733</v>
      </c>
      <c r="J91" s="41">
        <v>10000.0</v>
      </c>
      <c r="K91" s="41">
        <v>5000.0</v>
      </c>
      <c r="L91" s="41">
        <v>1200.0</v>
      </c>
      <c r="M91" s="41">
        <v>600.0</v>
      </c>
      <c r="N91" s="41">
        <v>100.0</v>
      </c>
      <c r="O91" s="40" t="s">
        <v>207</v>
      </c>
      <c r="P91" s="40" t="s">
        <v>208</v>
      </c>
      <c r="Q91" s="40" t="s">
        <v>7310</v>
      </c>
      <c r="R91" s="40" t="s">
        <v>210</v>
      </c>
      <c r="S91" s="40" t="b">
        <v>0</v>
      </c>
      <c r="T91" s="40" t="s">
        <v>211</v>
      </c>
      <c r="U91" s="40" t="s">
        <v>212</v>
      </c>
      <c r="V91" s="41">
        <v>0.1</v>
      </c>
      <c r="W91" s="41">
        <v>0.9</v>
      </c>
      <c r="X91" s="41">
        <v>0.1</v>
      </c>
      <c r="Y91" s="41">
        <v>0.4</v>
      </c>
      <c r="Z91" s="40" t="b">
        <v>0</v>
      </c>
      <c r="AA91" s="40" t="b">
        <v>1</v>
      </c>
      <c r="AB91" s="40" t="b">
        <v>0</v>
      </c>
      <c r="AC91" s="40" t="b">
        <v>0</v>
      </c>
      <c r="AD91" s="41" t="s">
        <v>9956</v>
      </c>
      <c r="AE91" s="41" t="s">
        <v>13179</v>
      </c>
      <c r="AF91" s="41">
        <v>1202.214</v>
      </c>
      <c r="AG91" s="41">
        <v>-3.10605</v>
      </c>
      <c r="AH91" s="42">
        <v>6.50548E41</v>
      </c>
      <c r="AI91" s="41">
        <v>0.009332868</v>
      </c>
      <c r="AJ91" s="40" t="s">
        <v>13180</v>
      </c>
      <c r="AK91" s="40" t="s">
        <v>13181</v>
      </c>
      <c r="AL91" s="41">
        <v>1518.0</v>
      </c>
      <c r="AM91" s="40" t="s">
        <v>2224</v>
      </c>
      <c r="AN91" s="40" t="s">
        <v>7285</v>
      </c>
      <c r="AO91" s="40" t="s">
        <v>5643</v>
      </c>
      <c r="AP91" s="42">
        <v>1.1E138</v>
      </c>
    </row>
    <row r="92">
      <c r="A92" s="40" t="s">
        <v>16525</v>
      </c>
      <c r="B92" s="41">
        <v>269.0</v>
      </c>
      <c r="C92" s="42">
        <v>1.67E9</v>
      </c>
      <c r="D92" s="41">
        <v>3356.0</v>
      </c>
      <c r="E92" s="40" t="s">
        <v>1243</v>
      </c>
      <c r="F92" s="41">
        <v>140.0</v>
      </c>
      <c r="G92" s="41">
        <v>35.0</v>
      </c>
      <c r="H92" s="41">
        <v>70.0</v>
      </c>
      <c r="I92" s="41">
        <v>-3.07733</v>
      </c>
      <c r="J92" s="41">
        <v>10000.0</v>
      </c>
      <c r="K92" s="41">
        <v>5000.0</v>
      </c>
      <c r="L92" s="41">
        <v>1200.0</v>
      </c>
      <c r="M92" s="41">
        <v>600.0</v>
      </c>
      <c r="N92" s="41">
        <v>100.0</v>
      </c>
      <c r="O92" s="40" t="s">
        <v>207</v>
      </c>
      <c r="P92" s="40" t="s">
        <v>208</v>
      </c>
      <c r="Q92" s="40" t="s">
        <v>212</v>
      </c>
      <c r="R92" s="40" t="s">
        <v>210</v>
      </c>
      <c r="S92" s="40" t="b">
        <v>0</v>
      </c>
      <c r="T92" s="40" t="s">
        <v>12879</v>
      </c>
      <c r="U92" s="40" t="s">
        <v>212</v>
      </c>
      <c r="V92" s="41">
        <v>0.1</v>
      </c>
      <c r="W92" s="41">
        <v>0.9</v>
      </c>
      <c r="X92" s="41">
        <v>0.3</v>
      </c>
      <c r="Y92" s="41">
        <v>0.6</v>
      </c>
      <c r="Z92" s="40" t="b">
        <v>0</v>
      </c>
      <c r="AA92" s="40" t="b">
        <v>1</v>
      </c>
      <c r="AB92" s="40" t="b">
        <v>0</v>
      </c>
      <c r="AC92" s="40" t="b">
        <v>0</v>
      </c>
      <c r="AD92" s="41" t="s">
        <v>13182</v>
      </c>
      <c r="AE92" s="41" t="s">
        <v>13183</v>
      </c>
      <c r="AF92" s="41">
        <v>1200.683</v>
      </c>
      <c r="AG92" s="41">
        <v>-3.10626</v>
      </c>
      <c r="AH92" s="42">
        <v>1.1622E42</v>
      </c>
      <c r="AI92" s="41">
        <v>0.009401537</v>
      </c>
      <c r="AJ92" s="40" t="s">
        <v>16544</v>
      </c>
      <c r="AK92" s="40" t="s">
        <v>13185</v>
      </c>
      <c r="AL92" s="41">
        <v>2162.0</v>
      </c>
      <c r="AM92" s="40" t="s">
        <v>2224</v>
      </c>
      <c r="AN92" s="40" t="s">
        <v>7285</v>
      </c>
      <c r="AO92" s="40" t="s">
        <v>5643</v>
      </c>
      <c r="AP92" s="42">
        <v>1.1E139</v>
      </c>
    </row>
    <row r="93">
      <c r="A93" s="40" t="s">
        <v>16520</v>
      </c>
      <c r="B93" s="41">
        <v>239.0</v>
      </c>
      <c r="C93" s="42">
        <v>1.67E9</v>
      </c>
      <c r="D93" s="41">
        <v>3356.0</v>
      </c>
      <c r="E93" s="40" t="s">
        <v>1243</v>
      </c>
      <c r="F93" s="41">
        <v>140.0</v>
      </c>
      <c r="G93" s="41">
        <v>35.0</v>
      </c>
      <c r="H93" s="41">
        <v>70.0</v>
      </c>
      <c r="I93" s="41">
        <v>-3.07733</v>
      </c>
      <c r="J93" s="41">
        <v>10000.0</v>
      </c>
      <c r="K93" s="41">
        <v>5000.0</v>
      </c>
      <c r="L93" s="41">
        <v>1200.0</v>
      </c>
      <c r="M93" s="41">
        <v>600.0</v>
      </c>
      <c r="N93" s="41">
        <v>100.0</v>
      </c>
      <c r="O93" s="40" t="s">
        <v>207</v>
      </c>
      <c r="P93" s="40" t="s">
        <v>1371</v>
      </c>
      <c r="Q93" s="40" t="s">
        <v>1372</v>
      </c>
      <c r="R93" s="40" t="s">
        <v>210</v>
      </c>
      <c r="S93" s="40" t="b">
        <v>0</v>
      </c>
      <c r="T93" s="40" t="s">
        <v>211</v>
      </c>
      <c r="U93" s="40" t="s">
        <v>212</v>
      </c>
      <c r="V93" s="41">
        <v>0.1</v>
      </c>
      <c r="W93" s="41">
        <v>0.9</v>
      </c>
      <c r="X93" s="41">
        <v>0.2</v>
      </c>
      <c r="Y93" s="41">
        <v>0.6</v>
      </c>
      <c r="Z93" s="40" t="b">
        <v>0</v>
      </c>
      <c r="AA93" s="40" t="b">
        <v>1</v>
      </c>
      <c r="AB93" s="40" t="b">
        <v>0</v>
      </c>
      <c r="AC93" s="40" t="b">
        <v>0</v>
      </c>
      <c r="AD93" s="41" t="s">
        <v>13186</v>
      </c>
      <c r="AE93" s="41" t="s">
        <v>13187</v>
      </c>
      <c r="AF93" s="41">
        <v>1203.831</v>
      </c>
      <c r="AG93" s="41">
        <v>-3.10731</v>
      </c>
      <c r="AH93" s="42">
        <v>1.39318E42</v>
      </c>
      <c r="AI93" s="41">
        <v>0.009741751</v>
      </c>
      <c r="AJ93" s="40" t="s">
        <v>16545</v>
      </c>
      <c r="AK93" s="40" t="s">
        <v>13189</v>
      </c>
      <c r="AL93" s="41">
        <v>1715.0</v>
      </c>
      <c r="AM93" s="40" t="s">
        <v>2224</v>
      </c>
      <c r="AN93" s="40" t="s">
        <v>7285</v>
      </c>
      <c r="AO93" s="40" t="s">
        <v>5643</v>
      </c>
      <c r="AP93" s="42">
        <v>1.1E139</v>
      </c>
    </row>
    <row r="94">
      <c r="A94" s="40" t="s">
        <v>16523</v>
      </c>
      <c r="B94" s="41">
        <v>78.0</v>
      </c>
      <c r="C94" s="42">
        <v>1.67E9</v>
      </c>
      <c r="D94" s="41">
        <v>3356.0</v>
      </c>
      <c r="E94" s="40" t="s">
        <v>1243</v>
      </c>
      <c r="F94" s="41">
        <v>140.0</v>
      </c>
      <c r="G94" s="41">
        <v>35.0</v>
      </c>
      <c r="H94" s="41">
        <v>70.0</v>
      </c>
      <c r="I94" s="41">
        <v>-3.07733</v>
      </c>
      <c r="J94" s="41">
        <v>10000.0</v>
      </c>
      <c r="K94" s="41">
        <v>5000.0</v>
      </c>
      <c r="L94" s="41">
        <v>1200.0</v>
      </c>
      <c r="M94" s="41">
        <v>600.0</v>
      </c>
      <c r="N94" s="41">
        <v>30.0</v>
      </c>
      <c r="O94" s="40" t="s">
        <v>207</v>
      </c>
      <c r="P94" s="40" t="s">
        <v>1371</v>
      </c>
      <c r="Q94" s="40" t="s">
        <v>212</v>
      </c>
      <c r="R94" s="40" t="s">
        <v>210</v>
      </c>
      <c r="S94" s="40" t="b">
        <v>0</v>
      </c>
      <c r="T94" s="40" t="s">
        <v>211</v>
      </c>
      <c r="U94" s="40" t="s">
        <v>212</v>
      </c>
      <c r="V94" s="41">
        <v>0.1</v>
      </c>
      <c r="W94" s="41">
        <v>0.9</v>
      </c>
      <c r="X94" s="41">
        <v>0.3</v>
      </c>
      <c r="Y94" s="41">
        <v>0.4</v>
      </c>
      <c r="Z94" s="40" t="b">
        <v>0</v>
      </c>
      <c r="AA94" s="40" t="b">
        <v>1</v>
      </c>
      <c r="AB94" s="40" t="b">
        <v>0</v>
      </c>
      <c r="AC94" s="40" t="b">
        <v>0</v>
      </c>
      <c r="AD94" s="41" t="s">
        <v>13190</v>
      </c>
      <c r="AE94" s="41" t="s">
        <v>13191</v>
      </c>
      <c r="AF94" s="41">
        <v>1201.622</v>
      </c>
      <c r="AG94" s="41">
        <v>-3.10741</v>
      </c>
      <c r="AH94" s="42">
        <v>5.03061E41</v>
      </c>
      <c r="AI94" s="41">
        <v>0.009775861</v>
      </c>
      <c r="AJ94" s="40" t="s">
        <v>13192</v>
      </c>
      <c r="AK94" s="40" t="s">
        <v>13193</v>
      </c>
      <c r="AL94" s="41">
        <v>7926.0</v>
      </c>
      <c r="AM94" s="40" t="s">
        <v>2224</v>
      </c>
      <c r="AN94" s="40" t="s">
        <v>7285</v>
      </c>
      <c r="AO94" s="40" t="s">
        <v>5643</v>
      </c>
      <c r="AP94" s="42">
        <v>1.0E138</v>
      </c>
    </row>
    <row r="95">
      <c r="A95" s="40" t="s">
        <v>16520</v>
      </c>
      <c r="B95" s="41">
        <v>217.0</v>
      </c>
      <c r="C95" s="42">
        <v>1.67E9</v>
      </c>
      <c r="D95" s="41">
        <v>3356.0</v>
      </c>
      <c r="E95" s="40" t="s">
        <v>1243</v>
      </c>
      <c r="F95" s="41">
        <v>140.0</v>
      </c>
      <c r="G95" s="41">
        <v>35.0</v>
      </c>
      <c r="H95" s="41">
        <v>70.0</v>
      </c>
      <c r="I95" s="41">
        <v>-3.07733</v>
      </c>
      <c r="J95" s="41">
        <v>10000.0</v>
      </c>
      <c r="K95" s="41">
        <v>5000.0</v>
      </c>
      <c r="L95" s="41">
        <v>1200.0</v>
      </c>
      <c r="M95" s="41">
        <v>600.0</v>
      </c>
      <c r="N95" s="41">
        <v>100.0</v>
      </c>
      <c r="O95" s="40" t="s">
        <v>207</v>
      </c>
      <c r="P95" s="40" t="s">
        <v>1371</v>
      </c>
      <c r="Q95" s="40" t="s">
        <v>7305</v>
      </c>
      <c r="R95" s="40" t="s">
        <v>210</v>
      </c>
      <c r="S95" s="40" t="b">
        <v>0</v>
      </c>
      <c r="T95" s="40" t="s">
        <v>211</v>
      </c>
      <c r="U95" s="40" t="s">
        <v>212</v>
      </c>
      <c r="V95" s="41">
        <v>0.1</v>
      </c>
      <c r="W95" s="41">
        <v>0.9</v>
      </c>
      <c r="X95" s="41">
        <v>0.1</v>
      </c>
      <c r="Y95" s="41">
        <v>0.5</v>
      </c>
      <c r="Z95" s="40" t="b">
        <v>0</v>
      </c>
      <c r="AA95" s="40" t="b">
        <v>1</v>
      </c>
      <c r="AB95" s="40" t="b">
        <v>0</v>
      </c>
      <c r="AC95" s="40" t="b">
        <v>0</v>
      </c>
      <c r="AD95" s="41" t="s">
        <v>13194</v>
      </c>
      <c r="AE95" s="41" t="s">
        <v>13195</v>
      </c>
      <c r="AF95" s="41">
        <v>1203.212</v>
      </c>
      <c r="AG95" s="41">
        <v>-3.10819</v>
      </c>
      <c r="AH95" s="42">
        <v>1.39041E42</v>
      </c>
      <c r="AI95" s="41">
        <v>0.010027566</v>
      </c>
      <c r="AJ95" s="40" t="s">
        <v>13196</v>
      </c>
      <c r="AK95" s="40" t="s">
        <v>13197</v>
      </c>
      <c r="AL95" s="41">
        <v>1917.0</v>
      </c>
      <c r="AM95" s="40" t="s">
        <v>2224</v>
      </c>
      <c r="AN95" s="40" t="s">
        <v>7285</v>
      </c>
      <c r="AO95" s="40" t="s">
        <v>5643</v>
      </c>
      <c r="AP95" s="42">
        <v>1.1E139</v>
      </c>
    </row>
    <row r="96">
      <c r="A96" s="40" t="s">
        <v>16523</v>
      </c>
      <c r="B96" s="41">
        <v>93.0</v>
      </c>
      <c r="C96" s="42">
        <v>1.67E9</v>
      </c>
      <c r="D96" s="41">
        <v>3356.0</v>
      </c>
      <c r="E96" s="40" t="s">
        <v>1243</v>
      </c>
      <c r="F96" s="41">
        <v>140.0</v>
      </c>
      <c r="G96" s="41">
        <v>35.0</v>
      </c>
      <c r="H96" s="41">
        <v>70.0</v>
      </c>
      <c r="I96" s="41">
        <v>-3.07733</v>
      </c>
      <c r="J96" s="41">
        <v>10000.0</v>
      </c>
      <c r="K96" s="41">
        <v>5000.0</v>
      </c>
      <c r="L96" s="41">
        <v>1200.0</v>
      </c>
      <c r="M96" s="41">
        <v>600.0</v>
      </c>
      <c r="N96" s="41">
        <v>50.0</v>
      </c>
      <c r="O96" s="40" t="s">
        <v>207</v>
      </c>
      <c r="P96" s="40" t="s">
        <v>1371</v>
      </c>
      <c r="Q96" s="40" t="s">
        <v>209</v>
      </c>
      <c r="R96" s="40" t="s">
        <v>210</v>
      </c>
      <c r="S96" s="40" t="b">
        <v>0</v>
      </c>
      <c r="T96" s="40" t="s">
        <v>211</v>
      </c>
      <c r="U96" s="40" t="s">
        <v>212</v>
      </c>
      <c r="V96" s="41">
        <v>0.1</v>
      </c>
      <c r="W96" s="41">
        <v>0.9</v>
      </c>
      <c r="X96" s="41">
        <v>0.2</v>
      </c>
      <c r="Y96" s="41">
        <v>0.4</v>
      </c>
      <c r="Z96" s="40" t="b">
        <v>0</v>
      </c>
      <c r="AA96" s="40" t="b">
        <v>1</v>
      </c>
      <c r="AB96" s="40" t="b">
        <v>0</v>
      </c>
      <c r="AC96" s="40" t="b">
        <v>0</v>
      </c>
      <c r="AD96" s="41" t="s">
        <v>13198</v>
      </c>
      <c r="AE96" s="41" t="s">
        <v>13199</v>
      </c>
      <c r="AF96" s="41">
        <v>1203.084</v>
      </c>
      <c r="AG96" s="41">
        <v>-3.10853</v>
      </c>
      <c r="AH96" s="42">
        <v>3.48239E41</v>
      </c>
      <c r="AI96" s="41">
        <v>0.010140439</v>
      </c>
      <c r="AJ96" s="40" t="s">
        <v>13200</v>
      </c>
      <c r="AK96" s="40" t="s">
        <v>13201</v>
      </c>
      <c r="AL96" s="41">
        <v>4796.0</v>
      </c>
      <c r="AM96" s="40" t="s">
        <v>2224</v>
      </c>
      <c r="AN96" s="40" t="s">
        <v>7285</v>
      </c>
      <c r="AO96" s="40" t="s">
        <v>5643</v>
      </c>
      <c r="AP96" s="42">
        <v>1.1E137</v>
      </c>
    </row>
    <row r="97">
      <c r="A97" s="40" t="s">
        <v>16518</v>
      </c>
      <c r="B97" s="41">
        <v>18.0</v>
      </c>
      <c r="C97" s="42">
        <v>1.67E9</v>
      </c>
      <c r="D97" s="41">
        <v>3356.0</v>
      </c>
      <c r="E97" s="40" t="s">
        <v>1243</v>
      </c>
      <c r="F97" s="41">
        <v>140.0</v>
      </c>
      <c r="G97" s="41">
        <v>35.0</v>
      </c>
      <c r="H97" s="41">
        <v>70.0</v>
      </c>
      <c r="I97" s="41">
        <v>-3.07733</v>
      </c>
      <c r="J97" s="41">
        <v>10000.0</v>
      </c>
      <c r="K97" s="41">
        <v>5000.0</v>
      </c>
      <c r="L97" s="41">
        <v>1200.0</v>
      </c>
      <c r="M97" s="41">
        <v>600.0</v>
      </c>
      <c r="N97" s="41">
        <v>30.0</v>
      </c>
      <c r="O97" s="40" t="s">
        <v>207</v>
      </c>
      <c r="P97" s="40" t="s">
        <v>208</v>
      </c>
      <c r="Q97" s="40" t="s">
        <v>7310</v>
      </c>
      <c r="R97" s="40" t="s">
        <v>210</v>
      </c>
      <c r="S97" s="40" t="b">
        <v>0</v>
      </c>
      <c r="T97" s="40" t="s">
        <v>211</v>
      </c>
      <c r="U97" s="40" t="s">
        <v>212</v>
      </c>
      <c r="V97" s="41">
        <v>0.1</v>
      </c>
      <c r="W97" s="41">
        <v>0.9</v>
      </c>
      <c r="X97" s="41">
        <v>0.1</v>
      </c>
      <c r="Y97" s="41">
        <v>0.4</v>
      </c>
      <c r="Z97" s="40" t="b">
        <v>0</v>
      </c>
      <c r="AA97" s="40" t="b">
        <v>1</v>
      </c>
      <c r="AB97" s="40" t="b">
        <v>0</v>
      </c>
      <c r="AC97" s="40" t="b">
        <v>0</v>
      </c>
      <c r="AD97" s="41" t="s">
        <v>13202</v>
      </c>
      <c r="AE97" s="41" t="s">
        <v>13203</v>
      </c>
      <c r="AF97" s="41">
        <v>1033.325</v>
      </c>
      <c r="AG97" s="41">
        <v>-3.10875</v>
      </c>
      <c r="AH97" s="42">
        <v>1.00132E42</v>
      </c>
      <c r="AI97" s="41">
        <v>0.010210557</v>
      </c>
      <c r="AJ97" s="40" t="s">
        <v>13204</v>
      </c>
      <c r="AK97" s="44" t="s">
        <v>397</v>
      </c>
      <c r="AL97" s="41">
        <v>10000.0</v>
      </c>
      <c r="AM97" s="40" t="s">
        <v>216</v>
      </c>
      <c r="AN97" s="40" t="s">
        <v>7285</v>
      </c>
      <c r="AO97" s="40" t="s">
        <v>5627</v>
      </c>
      <c r="AP97" s="42">
        <v>1.0E139</v>
      </c>
    </row>
    <row r="98">
      <c r="A98" s="40" t="s">
        <v>16525</v>
      </c>
      <c r="B98" s="41">
        <v>231.0</v>
      </c>
      <c r="C98" s="42">
        <v>1.67E9</v>
      </c>
      <c r="D98" s="41">
        <v>3356.0</v>
      </c>
      <c r="E98" s="40" t="s">
        <v>1243</v>
      </c>
      <c r="F98" s="41">
        <v>140.0</v>
      </c>
      <c r="G98" s="41">
        <v>35.0</v>
      </c>
      <c r="H98" s="41">
        <v>70.0</v>
      </c>
      <c r="I98" s="41">
        <v>-3.07733</v>
      </c>
      <c r="J98" s="41">
        <v>10000.0</v>
      </c>
      <c r="K98" s="41">
        <v>5000.0</v>
      </c>
      <c r="L98" s="41">
        <v>1200.0</v>
      </c>
      <c r="M98" s="41">
        <v>600.0</v>
      </c>
      <c r="N98" s="41">
        <v>100.0</v>
      </c>
      <c r="O98" s="40" t="s">
        <v>207</v>
      </c>
      <c r="P98" s="40" t="s">
        <v>208</v>
      </c>
      <c r="Q98" s="40" t="s">
        <v>7305</v>
      </c>
      <c r="R98" s="40" t="s">
        <v>210</v>
      </c>
      <c r="S98" s="40" t="b">
        <v>0</v>
      </c>
      <c r="T98" s="40" t="s">
        <v>12879</v>
      </c>
      <c r="U98" s="40" t="s">
        <v>212</v>
      </c>
      <c r="V98" s="41">
        <v>0.1</v>
      </c>
      <c r="W98" s="41">
        <v>0.9</v>
      </c>
      <c r="X98" s="41">
        <v>0.3</v>
      </c>
      <c r="Y98" s="41">
        <v>0.4</v>
      </c>
      <c r="Z98" s="40" t="b">
        <v>0</v>
      </c>
      <c r="AA98" s="40" t="b">
        <v>1</v>
      </c>
      <c r="AB98" s="40" t="b">
        <v>0</v>
      </c>
      <c r="AC98" s="40" t="b">
        <v>0</v>
      </c>
      <c r="AD98" s="41" t="s">
        <v>13205</v>
      </c>
      <c r="AE98" s="41" t="s">
        <v>13206</v>
      </c>
      <c r="AF98" s="41">
        <v>1202.911</v>
      </c>
      <c r="AG98" s="41">
        <v>-3.10894</v>
      </c>
      <c r="AH98" s="42">
        <v>1.20542E42</v>
      </c>
      <c r="AI98" s="41">
        <v>0.010271865</v>
      </c>
      <c r="AJ98" s="40" t="s">
        <v>16546</v>
      </c>
      <c r="AK98" s="40" t="s">
        <v>13208</v>
      </c>
      <c r="AL98" s="41">
        <v>2201.0</v>
      </c>
      <c r="AM98" s="40" t="s">
        <v>2224</v>
      </c>
      <c r="AN98" s="40" t="s">
        <v>7285</v>
      </c>
      <c r="AO98" s="40" t="s">
        <v>5643</v>
      </c>
      <c r="AP98" s="42">
        <v>1.1E139</v>
      </c>
    </row>
    <row r="99">
      <c r="A99" s="40" t="s">
        <v>16525</v>
      </c>
      <c r="B99" s="41">
        <v>233.0</v>
      </c>
      <c r="C99" s="42">
        <v>1.67E9</v>
      </c>
      <c r="D99" s="41">
        <v>3356.0</v>
      </c>
      <c r="E99" s="40" t="s">
        <v>1243</v>
      </c>
      <c r="F99" s="41">
        <v>140.0</v>
      </c>
      <c r="G99" s="41">
        <v>35.0</v>
      </c>
      <c r="H99" s="41">
        <v>70.0</v>
      </c>
      <c r="I99" s="41">
        <v>-3.07733</v>
      </c>
      <c r="J99" s="41">
        <v>10000.0</v>
      </c>
      <c r="K99" s="41">
        <v>5000.0</v>
      </c>
      <c r="L99" s="41">
        <v>1200.0</v>
      </c>
      <c r="M99" s="41">
        <v>600.0</v>
      </c>
      <c r="N99" s="41">
        <v>100.0</v>
      </c>
      <c r="O99" s="40" t="s">
        <v>207</v>
      </c>
      <c r="P99" s="40" t="s">
        <v>208</v>
      </c>
      <c r="Q99" s="40" t="s">
        <v>7305</v>
      </c>
      <c r="R99" s="40" t="s">
        <v>210</v>
      </c>
      <c r="S99" s="40" t="b">
        <v>0</v>
      </c>
      <c r="T99" s="40" t="s">
        <v>12879</v>
      </c>
      <c r="U99" s="40" t="s">
        <v>212</v>
      </c>
      <c r="V99" s="41">
        <v>0.1</v>
      </c>
      <c r="W99" s="41">
        <v>0.9</v>
      </c>
      <c r="X99" s="41">
        <v>0.3</v>
      </c>
      <c r="Y99" s="41">
        <v>0.6</v>
      </c>
      <c r="Z99" s="40" t="b">
        <v>0</v>
      </c>
      <c r="AA99" s="40" t="b">
        <v>1</v>
      </c>
      <c r="AB99" s="40" t="b">
        <v>0</v>
      </c>
      <c r="AC99" s="40" t="b">
        <v>0</v>
      </c>
      <c r="AD99" s="41" t="s">
        <v>13209</v>
      </c>
      <c r="AE99" s="41" t="s">
        <v>13210</v>
      </c>
      <c r="AF99" s="41">
        <v>1202.846</v>
      </c>
      <c r="AG99" s="41">
        <v>-3.1091</v>
      </c>
      <c r="AH99" s="42">
        <v>1.15605E42</v>
      </c>
      <c r="AI99" s="41">
        <v>0.010325914</v>
      </c>
      <c r="AJ99" s="40" t="s">
        <v>16547</v>
      </c>
      <c r="AK99" s="40" t="s">
        <v>13212</v>
      </c>
      <c r="AL99" s="41">
        <v>1454.0</v>
      </c>
      <c r="AM99" s="40" t="s">
        <v>2224</v>
      </c>
      <c r="AN99" s="40" t="s">
        <v>7285</v>
      </c>
      <c r="AO99" s="40" t="s">
        <v>5643</v>
      </c>
      <c r="AP99" s="42">
        <v>1.1E139</v>
      </c>
    </row>
    <row r="100">
      <c r="A100" s="40" t="s">
        <v>16518</v>
      </c>
      <c r="B100" s="41">
        <v>16.0</v>
      </c>
      <c r="C100" s="42">
        <v>1.67E9</v>
      </c>
      <c r="D100" s="41">
        <v>3356.0</v>
      </c>
      <c r="E100" s="40" t="s">
        <v>1243</v>
      </c>
      <c r="F100" s="41">
        <v>140.0</v>
      </c>
      <c r="G100" s="41">
        <v>35.0</v>
      </c>
      <c r="H100" s="41">
        <v>70.0</v>
      </c>
      <c r="I100" s="41">
        <v>-3.07733</v>
      </c>
      <c r="J100" s="41">
        <v>10000.0</v>
      </c>
      <c r="K100" s="41">
        <v>5000.0</v>
      </c>
      <c r="L100" s="41">
        <v>1200.0</v>
      </c>
      <c r="M100" s="41">
        <v>600.0</v>
      </c>
      <c r="N100" s="41">
        <v>30.0</v>
      </c>
      <c r="O100" s="40" t="s">
        <v>207</v>
      </c>
      <c r="P100" s="40" t="s">
        <v>208</v>
      </c>
      <c r="Q100" s="40" t="s">
        <v>209</v>
      </c>
      <c r="R100" s="40" t="s">
        <v>210</v>
      </c>
      <c r="S100" s="40" t="b">
        <v>0</v>
      </c>
      <c r="T100" s="40" t="s">
        <v>12879</v>
      </c>
      <c r="U100" s="40" t="s">
        <v>212</v>
      </c>
      <c r="V100" s="41">
        <v>0.1</v>
      </c>
      <c r="W100" s="41">
        <v>0.9</v>
      </c>
      <c r="X100" s="41">
        <v>0.3</v>
      </c>
      <c r="Y100" s="41">
        <v>0.5</v>
      </c>
      <c r="Z100" s="40" t="b">
        <v>0</v>
      </c>
      <c r="AA100" s="40" t="b">
        <v>1</v>
      </c>
      <c r="AB100" s="40" t="b">
        <v>0</v>
      </c>
      <c r="AC100" s="40" t="b">
        <v>0</v>
      </c>
      <c r="AD100" s="41" t="s">
        <v>963</v>
      </c>
      <c r="AE100" s="41" t="s">
        <v>13213</v>
      </c>
      <c r="AF100" s="41">
        <v>834.2384</v>
      </c>
      <c r="AG100" s="41">
        <v>-3.10948</v>
      </c>
      <c r="AH100" s="42">
        <v>8.57188E41</v>
      </c>
      <c r="AI100" s="41">
        <v>0.010447062</v>
      </c>
      <c r="AJ100" s="40" t="s">
        <v>13214</v>
      </c>
      <c r="AK100" s="40" t="s">
        <v>13215</v>
      </c>
      <c r="AL100" s="41">
        <v>10000.0</v>
      </c>
      <c r="AM100" s="40" t="s">
        <v>216</v>
      </c>
      <c r="AN100" s="40" t="s">
        <v>7285</v>
      </c>
      <c r="AO100" s="40" t="s">
        <v>5627</v>
      </c>
      <c r="AP100" s="42">
        <v>1.0E139</v>
      </c>
    </row>
    <row r="101">
      <c r="A101" s="40" t="s">
        <v>16518</v>
      </c>
      <c r="B101" s="41">
        <v>5.0</v>
      </c>
      <c r="C101" s="42">
        <v>1.67E9</v>
      </c>
      <c r="D101" s="41">
        <v>3356.0</v>
      </c>
      <c r="E101" s="40" t="s">
        <v>1243</v>
      </c>
      <c r="F101" s="41">
        <v>140.0</v>
      </c>
      <c r="G101" s="41">
        <v>35.0</v>
      </c>
      <c r="H101" s="41">
        <v>70.0</v>
      </c>
      <c r="I101" s="41">
        <v>-3.07733</v>
      </c>
      <c r="J101" s="41">
        <v>10000.0</v>
      </c>
      <c r="K101" s="41">
        <v>5000.0</v>
      </c>
      <c r="L101" s="41">
        <v>1200.0</v>
      </c>
      <c r="M101" s="41">
        <v>600.0</v>
      </c>
      <c r="N101" s="41">
        <v>30.0</v>
      </c>
      <c r="O101" s="40" t="s">
        <v>207</v>
      </c>
      <c r="P101" s="40" t="s">
        <v>208</v>
      </c>
      <c r="Q101" s="40" t="s">
        <v>209</v>
      </c>
      <c r="R101" s="40" t="s">
        <v>210</v>
      </c>
      <c r="S101" s="40" t="b">
        <v>0</v>
      </c>
      <c r="T101" s="40" t="s">
        <v>211</v>
      </c>
      <c r="U101" s="40" t="s">
        <v>212</v>
      </c>
      <c r="V101" s="41">
        <v>0.1</v>
      </c>
      <c r="W101" s="41">
        <v>0.9</v>
      </c>
      <c r="X101" s="41">
        <v>0.2</v>
      </c>
      <c r="Y101" s="41">
        <v>0.6</v>
      </c>
      <c r="Z101" s="40" t="b">
        <v>0</v>
      </c>
      <c r="AA101" s="40" t="b">
        <v>1</v>
      </c>
      <c r="AB101" s="40" t="b">
        <v>0</v>
      </c>
      <c r="AC101" s="40" t="b">
        <v>0</v>
      </c>
      <c r="AD101" s="41" t="s">
        <v>13216</v>
      </c>
      <c r="AE101" s="41" t="s">
        <v>13217</v>
      </c>
      <c r="AF101" s="41">
        <v>1103.097</v>
      </c>
      <c r="AG101" s="41">
        <v>-3.10981</v>
      </c>
      <c r="AH101" s="42">
        <v>9.93004E41</v>
      </c>
      <c r="AI101" s="41">
        <v>0.010554498</v>
      </c>
      <c r="AJ101" s="40" t="s">
        <v>13218</v>
      </c>
      <c r="AK101" s="44" t="s">
        <v>397</v>
      </c>
      <c r="AL101" s="41">
        <v>10000.0</v>
      </c>
      <c r="AM101" s="40" t="s">
        <v>216</v>
      </c>
      <c r="AN101" s="40" t="s">
        <v>7285</v>
      </c>
      <c r="AO101" s="40" t="s">
        <v>5627</v>
      </c>
      <c r="AP101" s="42">
        <v>1.0E139</v>
      </c>
    </row>
    <row r="102">
      <c r="A102" s="40" t="s">
        <v>16518</v>
      </c>
      <c r="B102" s="41">
        <v>110.0</v>
      </c>
      <c r="C102" s="42">
        <v>1.67E9</v>
      </c>
      <c r="D102" s="41">
        <v>3356.0</v>
      </c>
      <c r="E102" s="40" t="s">
        <v>1243</v>
      </c>
      <c r="F102" s="41">
        <v>140.0</v>
      </c>
      <c r="G102" s="41">
        <v>35.0</v>
      </c>
      <c r="H102" s="41">
        <v>70.0</v>
      </c>
      <c r="I102" s="41">
        <v>-3.07733</v>
      </c>
      <c r="J102" s="41">
        <v>10000.0</v>
      </c>
      <c r="K102" s="41">
        <v>5000.0</v>
      </c>
      <c r="L102" s="41">
        <v>1200.0</v>
      </c>
      <c r="M102" s="41">
        <v>600.0</v>
      </c>
      <c r="N102" s="41">
        <v>50.0</v>
      </c>
      <c r="O102" s="40" t="s">
        <v>207</v>
      </c>
      <c r="P102" s="40" t="s">
        <v>208</v>
      </c>
      <c r="Q102" s="40" t="s">
        <v>7310</v>
      </c>
      <c r="R102" s="40" t="s">
        <v>210</v>
      </c>
      <c r="S102" s="40" t="b">
        <v>0</v>
      </c>
      <c r="T102" s="40" t="s">
        <v>211</v>
      </c>
      <c r="U102" s="40" t="s">
        <v>212</v>
      </c>
      <c r="V102" s="41">
        <v>0.1</v>
      </c>
      <c r="W102" s="41">
        <v>0.9</v>
      </c>
      <c r="X102" s="41">
        <v>0.1</v>
      </c>
      <c r="Y102" s="41">
        <v>0.6</v>
      </c>
      <c r="Z102" s="40" t="b">
        <v>0</v>
      </c>
      <c r="AA102" s="40" t="b">
        <v>1</v>
      </c>
      <c r="AB102" s="40" t="b">
        <v>0</v>
      </c>
      <c r="AC102" s="40" t="b">
        <v>0</v>
      </c>
      <c r="AD102" s="41" t="s">
        <v>13219</v>
      </c>
      <c r="AE102" s="41" t="s">
        <v>13220</v>
      </c>
      <c r="AF102" s="41">
        <v>1202.563</v>
      </c>
      <c r="AG102" s="41">
        <v>-3.11033</v>
      </c>
      <c r="AH102" s="42">
        <v>1.1731E42</v>
      </c>
      <c r="AI102" s="41">
        <v>0.010723942</v>
      </c>
      <c r="AJ102" s="40" t="s">
        <v>13221</v>
      </c>
      <c r="AK102" s="44" t="s">
        <v>397</v>
      </c>
      <c r="AL102" s="41">
        <v>4829.0</v>
      </c>
      <c r="AM102" s="40" t="s">
        <v>2224</v>
      </c>
      <c r="AN102" s="40" t="s">
        <v>7285</v>
      </c>
      <c r="AO102" s="40" t="s">
        <v>5627</v>
      </c>
      <c r="AP102" s="42">
        <v>1.1E139</v>
      </c>
    </row>
    <row r="103">
      <c r="A103" s="40" t="s">
        <v>16525</v>
      </c>
      <c r="B103" s="41">
        <v>212.0</v>
      </c>
      <c r="C103" s="42">
        <v>1.67E9</v>
      </c>
      <c r="D103" s="41">
        <v>3356.0</v>
      </c>
      <c r="E103" s="40" t="s">
        <v>1243</v>
      </c>
      <c r="F103" s="41">
        <v>140.0</v>
      </c>
      <c r="G103" s="41">
        <v>35.0</v>
      </c>
      <c r="H103" s="41">
        <v>70.0</v>
      </c>
      <c r="I103" s="41">
        <v>-3.07733</v>
      </c>
      <c r="J103" s="41">
        <v>10000.0</v>
      </c>
      <c r="K103" s="41">
        <v>5000.0</v>
      </c>
      <c r="L103" s="41">
        <v>1200.0</v>
      </c>
      <c r="M103" s="41">
        <v>600.0</v>
      </c>
      <c r="N103" s="41">
        <v>100.0</v>
      </c>
      <c r="O103" s="40" t="s">
        <v>207</v>
      </c>
      <c r="P103" s="40" t="s">
        <v>208</v>
      </c>
      <c r="Q103" s="40" t="s">
        <v>7310</v>
      </c>
      <c r="R103" s="40" t="s">
        <v>210</v>
      </c>
      <c r="S103" s="40" t="b">
        <v>0</v>
      </c>
      <c r="T103" s="40" t="s">
        <v>12879</v>
      </c>
      <c r="U103" s="40" t="s">
        <v>212</v>
      </c>
      <c r="V103" s="41">
        <v>0.1</v>
      </c>
      <c r="W103" s="41">
        <v>0.9</v>
      </c>
      <c r="X103" s="41">
        <v>0.2</v>
      </c>
      <c r="Y103" s="41">
        <v>0.6</v>
      </c>
      <c r="Z103" s="40" t="b">
        <v>0</v>
      </c>
      <c r="AA103" s="40" t="b">
        <v>1</v>
      </c>
      <c r="AB103" s="40" t="b">
        <v>0</v>
      </c>
      <c r="AC103" s="40" t="b">
        <v>0</v>
      </c>
      <c r="AD103" s="41" t="s">
        <v>13222</v>
      </c>
      <c r="AE103" s="41" t="s">
        <v>13103</v>
      </c>
      <c r="AF103" s="41">
        <v>1202.732</v>
      </c>
      <c r="AG103" s="41">
        <v>-3.11096</v>
      </c>
      <c r="AH103" s="42">
        <v>6.93598E41</v>
      </c>
      <c r="AI103" s="41">
        <v>0.010928571</v>
      </c>
      <c r="AJ103" s="40" t="s">
        <v>16548</v>
      </c>
      <c r="AK103" s="40" t="s">
        <v>13224</v>
      </c>
      <c r="AL103" s="41">
        <v>1238.0</v>
      </c>
      <c r="AM103" s="40" t="s">
        <v>2224</v>
      </c>
      <c r="AN103" s="40" t="s">
        <v>7285</v>
      </c>
      <c r="AO103" s="40" t="s">
        <v>5643</v>
      </c>
      <c r="AP103" s="42">
        <v>1.1E138</v>
      </c>
    </row>
    <row r="104">
      <c r="A104" s="40" t="s">
        <v>16518</v>
      </c>
      <c r="B104" s="41">
        <v>30.0</v>
      </c>
      <c r="C104" s="42">
        <v>1.67E9</v>
      </c>
      <c r="D104" s="41">
        <v>3356.0</v>
      </c>
      <c r="E104" s="40" t="s">
        <v>1243</v>
      </c>
      <c r="F104" s="41">
        <v>140.0</v>
      </c>
      <c r="G104" s="41">
        <v>35.0</v>
      </c>
      <c r="H104" s="41">
        <v>70.0</v>
      </c>
      <c r="I104" s="41">
        <v>-3.07733</v>
      </c>
      <c r="J104" s="41">
        <v>10000.0</v>
      </c>
      <c r="K104" s="41">
        <v>5000.0</v>
      </c>
      <c r="L104" s="41">
        <v>1200.0</v>
      </c>
      <c r="M104" s="41">
        <v>600.0</v>
      </c>
      <c r="N104" s="41">
        <v>30.0</v>
      </c>
      <c r="O104" s="40" t="s">
        <v>207</v>
      </c>
      <c r="P104" s="40" t="s">
        <v>208</v>
      </c>
      <c r="Q104" s="40" t="s">
        <v>7310</v>
      </c>
      <c r="R104" s="40" t="s">
        <v>210</v>
      </c>
      <c r="S104" s="40" t="b">
        <v>0</v>
      </c>
      <c r="T104" s="40" t="s">
        <v>12879</v>
      </c>
      <c r="U104" s="40" t="s">
        <v>212</v>
      </c>
      <c r="V104" s="41">
        <v>0.1</v>
      </c>
      <c r="W104" s="41">
        <v>0.9</v>
      </c>
      <c r="X104" s="41">
        <v>0.2</v>
      </c>
      <c r="Y104" s="41">
        <v>0.4</v>
      </c>
      <c r="Z104" s="40" t="b">
        <v>0</v>
      </c>
      <c r="AA104" s="40" t="b">
        <v>1</v>
      </c>
      <c r="AB104" s="40" t="b">
        <v>0</v>
      </c>
      <c r="AC104" s="40" t="b">
        <v>0</v>
      </c>
      <c r="AD104" s="41" t="s">
        <v>13225</v>
      </c>
      <c r="AE104" s="41" t="s">
        <v>13226</v>
      </c>
      <c r="AF104" s="41">
        <v>1072.424</v>
      </c>
      <c r="AG104" s="41">
        <v>-3.1117</v>
      </c>
      <c r="AH104" s="42">
        <v>1.39344E42</v>
      </c>
      <c r="AI104" s="41">
        <v>0.011170967</v>
      </c>
      <c r="AJ104" s="40" t="s">
        <v>13227</v>
      </c>
      <c r="AK104" s="44" t="s">
        <v>397</v>
      </c>
      <c r="AL104" s="41">
        <v>10000.0</v>
      </c>
      <c r="AM104" s="40" t="s">
        <v>216</v>
      </c>
      <c r="AN104" s="40" t="s">
        <v>7285</v>
      </c>
      <c r="AO104" s="40" t="s">
        <v>5627</v>
      </c>
      <c r="AP104" s="42">
        <v>1.1E139</v>
      </c>
    </row>
    <row r="105">
      <c r="A105" s="40" t="s">
        <v>16523</v>
      </c>
      <c r="B105" s="41">
        <v>80.0</v>
      </c>
      <c r="C105" s="42">
        <v>1.67E9</v>
      </c>
      <c r="D105" s="41">
        <v>3356.0</v>
      </c>
      <c r="E105" s="40" t="s">
        <v>1243</v>
      </c>
      <c r="F105" s="41">
        <v>140.0</v>
      </c>
      <c r="G105" s="41">
        <v>35.0</v>
      </c>
      <c r="H105" s="41">
        <v>70.0</v>
      </c>
      <c r="I105" s="41">
        <v>-3.07733</v>
      </c>
      <c r="J105" s="41">
        <v>10000.0</v>
      </c>
      <c r="K105" s="41">
        <v>5000.0</v>
      </c>
      <c r="L105" s="41">
        <v>1200.0</v>
      </c>
      <c r="M105" s="41">
        <v>600.0</v>
      </c>
      <c r="N105" s="41">
        <v>30.0</v>
      </c>
      <c r="O105" s="40" t="s">
        <v>207</v>
      </c>
      <c r="P105" s="40" t="s">
        <v>1371</v>
      </c>
      <c r="Q105" s="40" t="s">
        <v>212</v>
      </c>
      <c r="R105" s="40" t="s">
        <v>210</v>
      </c>
      <c r="S105" s="40" t="b">
        <v>0</v>
      </c>
      <c r="T105" s="40" t="s">
        <v>211</v>
      </c>
      <c r="U105" s="40" t="s">
        <v>212</v>
      </c>
      <c r="V105" s="41">
        <v>0.1</v>
      </c>
      <c r="W105" s="41">
        <v>0.9</v>
      </c>
      <c r="X105" s="41">
        <v>0.3</v>
      </c>
      <c r="Y105" s="41">
        <v>0.6</v>
      </c>
      <c r="Z105" s="40" t="b">
        <v>0</v>
      </c>
      <c r="AA105" s="40" t="b">
        <v>1</v>
      </c>
      <c r="AB105" s="40" t="b">
        <v>0</v>
      </c>
      <c r="AC105" s="40" t="b">
        <v>0</v>
      </c>
      <c r="AD105" s="41" t="s">
        <v>13228</v>
      </c>
      <c r="AE105" s="41" t="s">
        <v>13229</v>
      </c>
      <c r="AF105" s="41">
        <v>1203.332</v>
      </c>
      <c r="AG105" s="41">
        <v>-3.11234</v>
      </c>
      <c r="AH105" s="42">
        <v>4.59824E41</v>
      </c>
      <c r="AI105" s="41">
        <v>0.011378388</v>
      </c>
      <c r="AJ105" s="40" t="s">
        <v>13230</v>
      </c>
      <c r="AK105" s="40" t="s">
        <v>13231</v>
      </c>
      <c r="AL105" s="41">
        <v>5401.0</v>
      </c>
      <c r="AM105" s="40" t="s">
        <v>2224</v>
      </c>
      <c r="AN105" s="40" t="s">
        <v>7285</v>
      </c>
      <c r="AO105" s="40" t="s">
        <v>5643</v>
      </c>
      <c r="AP105" s="42">
        <v>1.0E138</v>
      </c>
    </row>
    <row r="106">
      <c r="A106" s="40" t="s">
        <v>16525</v>
      </c>
      <c r="B106" s="41">
        <v>225.0</v>
      </c>
      <c r="C106" s="42">
        <v>1.67E9</v>
      </c>
      <c r="D106" s="41">
        <v>3356.0</v>
      </c>
      <c r="E106" s="40" t="s">
        <v>1243</v>
      </c>
      <c r="F106" s="41">
        <v>140.0</v>
      </c>
      <c r="G106" s="41">
        <v>35.0</v>
      </c>
      <c r="H106" s="41">
        <v>70.0</v>
      </c>
      <c r="I106" s="41">
        <v>-3.07733</v>
      </c>
      <c r="J106" s="41">
        <v>10000.0</v>
      </c>
      <c r="K106" s="41">
        <v>5000.0</v>
      </c>
      <c r="L106" s="41">
        <v>1200.0</v>
      </c>
      <c r="M106" s="41">
        <v>600.0</v>
      </c>
      <c r="N106" s="41">
        <v>100.0</v>
      </c>
      <c r="O106" s="40" t="s">
        <v>207</v>
      </c>
      <c r="P106" s="40" t="s">
        <v>208</v>
      </c>
      <c r="Q106" s="40" t="s">
        <v>7305</v>
      </c>
      <c r="R106" s="40" t="s">
        <v>210</v>
      </c>
      <c r="S106" s="40" t="b">
        <v>0</v>
      </c>
      <c r="T106" s="40" t="s">
        <v>12879</v>
      </c>
      <c r="U106" s="40" t="s">
        <v>212</v>
      </c>
      <c r="V106" s="41">
        <v>0.1</v>
      </c>
      <c r="W106" s="41">
        <v>0.9</v>
      </c>
      <c r="X106" s="41">
        <v>0.1</v>
      </c>
      <c r="Y106" s="41">
        <v>0.4</v>
      </c>
      <c r="Z106" s="40" t="b">
        <v>0</v>
      </c>
      <c r="AA106" s="40" t="b">
        <v>1</v>
      </c>
      <c r="AB106" s="40" t="b">
        <v>0</v>
      </c>
      <c r="AC106" s="40" t="b">
        <v>0</v>
      </c>
      <c r="AD106" s="41" t="s">
        <v>11109</v>
      </c>
      <c r="AE106" s="41" t="s">
        <v>13232</v>
      </c>
      <c r="AF106" s="41">
        <v>1202.239</v>
      </c>
      <c r="AG106" s="41">
        <v>-3.11264</v>
      </c>
      <c r="AH106" s="42">
        <v>1.15911E42</v>
      </c>
      <c r="AI106" s="41">
        <v>0.011476618</v>
      </c>
      <c r="AJ106" s="40" t="s">
        <v>13233</v>
      </c>
      <c r="AK106" s="40" t="s">
        <v>13234</v>
      </c>
      <c r="AL106" s="41">
        <v>2263.0</v>
      </c>
      <c r="AM106" s="40" t="s">
        <v>2224</v>
      </c>
      <c r="AN106" s="40" t="s">
        <v>7285</v>
      </c>
      <c r="AO106" s="40" t="s">
        <v>5643</v>
      </c>
      <c r="AP106" s="42">
        <v>1.1E139</v>
      </c>
    </row>
    <row r="107">
      <c r="A107" s="40" t="s">
        <v>16525</v>
      </c>
      <c r="B107" s="41">
        <v>191.0</v>
      </c>
      <c r="C107" s="42">
        <v>1.67E9</v>
      </c>
      <c r="D107" s="41">
        <v>3356.0</v>
      </c>
      <c r="E107" s="40" t="s">
        <v>1243</v>
      </c>
      <c r="F107" s="41">
        <v>140.0</v>
      </c>
      <c r="G107" s="41">
        <v>35.0</v>
      </c>
      <c r="H107" s="41">
        <v>70.0</v>
      </c>
      <c r="I107" s="41">
        <v>-3.07733</v>
      </c>
      <c r="J107" s="41">
        <v>10000.0</v>
      </c>
      <c r="K107" s="41">
        <v>5000.0</v>
      </c>
      <c r="L107" s="41">
        <v>1200.0</v>
      </c>
      <c r="M107" s="41">
        <v>600.0</v>
      </c>
      <c r="N107" s="41">
        <v>100.0</v>
      </c>
      <c r="O107" s="40" t="s">
        <v>207</v>
      </c>
      <c r="P107" s="40" t="s">
        <v>208</v>
      </c>
      <c r="Q107" s="40" t="s">
        <v>209</v>
      </c>
      <c r="R107" s="40" t="s">
        <v>210</v>
      </c>
      <c r="S107" s="40" t="b">
        <v>0</v>
      </c>
      <c r="T107" s="40" t="s">
        <v>12879</v>
      </c>
      <c r="U107" s="40" t="s">
        <v>212</v>
      </c>
      <c r="V107" s="41">
        <v>0.1</v>
      </c>
      <c r="W107" s="41">
        <v>0.9</v>
      </c>
      <c r="X107" s="41">
        <v>0.1</v>
      </c>
      <c r="Y107" s="41">
        <v>0.6</v>
      </c>
      <c r="Z107" s="40" t="b">
        <v>0</v>
      </c>
      <c r="AA107" s="40" t="b">
        <v>1</v>
      </c>
      <c r="AB107" s="40" t="b">
        <v>0</v>
      </c>
      <c r="AC107" s="40" t="b">
        <v>0</v>
      </c>
      <c r="AD107" s="41" t="s">
        <v>13235</v>
      </c>
      <c r="AE107" s="41" t="s">
        <v>8393</v>
      </c>
      <c r="AF107" s="41">
        <v>1202.719</v>
      </c>
      <c r="AG107" s="41">
        <v>-3.11269</v>
      </c>
      <c r="AH107" s="42">
        <v>1.03957E42</v>
      </c>
      <c r="AI107" s="41">
        <v>0.011492785</v>
      </c>
      <c r="AJ107" s="40" t="s">
        <v>13236</v>
      </c>
      <c r="AK107" s="40" t="s">
        <v>13237</v>
      </c>
      <c r="AL107" s="41">
        <v>1532.0</v>
      </c>
      <c r="AM107" s="40" t="s">
        <v>2224</v>
      </c>
      <c r="AN107" s="40" t="s">
        <v>7285</v>
      </c>
      <c r="AO107" s="40" t="s">
        <v>5643</v>
      </c>
      <c r="AP107" s="42">
        <v>1.0E139</v>
      </c>
    </row>
    <row r="108">
      <c r="A108" s="40" t="s">
        <v>16520</v>
      </c>
      <c r="B108" s="41">
        <v>229.0</v>
      </c>
      <c r="C108" s="42">
        <v>1.67E9</v>
      </c>
      <c r="D108" s="41">
        <v>3356.0</v>
      </c>
      <c r="E108" s="40" t="s">
        <v>1243</v>
      </c>
      <c r="F108" s="41">
        <v>140.0</v>
      </c>
      <c r="G108" s="41">
        <v>35.0</v>
      </c>
      <c r="H108" s="41">
        <v>70.0</v>
      </c>
      <c r="I108" s="41">
        <v>-3.07733</v>
      </c>
      <c r="J108" s="41">
        <v>10000.0</v>
      </c>
      <c r="K108" s="41">
        <v>5000.0</v>
      </c>
      <c r="L108" s="41">
        <v>1200.0</v>
      </c>
      <c r="M108" s="41">
        <v>600.0</v>
      </c>
      <c r="N108" s="41">
        <v>100.0</v>
      </c>
      <c r="O108" s="40" t="s">
        <v>207</v>
      </c>
      <c r="P108" s="40" t="s">
        <v>1371</v>
      </c>
      <c r="Q108" s="40" t="s">
        <v>7305</v>
      </c>
      <c r="R108" s="40" t="s">
        <v>210</v>
      </c>
      <c r="S108" s="40" t="b">
        <v>0</v>
      </c>
      <c r="T108" s="40" t="s">
        <v>12879</v>
      </c>
      <c r="U108" s="40" t="s">
        <v>212</v>
      </c>
      <c r="V108" s="41">
        <v>0.1</v>
      </c>
      <c r="W108" s="41">
        <v>0.9</v>
      </c>
      <c r="X108" s="41">
        <v>0.2</v>
      </c>
      <c r="Y108" s="41">
        <v>0.5</v>
      </c>
      <c r="Z108" s="40" t="b">
        <v>0</v>
      </c>
      <c r="AA108" s="40" t="b">
        <v>1</v>
      </c>
      <c r="AB108" s="40" t="b">
        <v>0</v>
      </c>
      <c r="AC108" s="40" t="b">
        <v>0</v>
      </c>
      <c r="AD108" s="41" t="s">
        <v>10190</v>
      </c>
      <c r="AE108" s="41" t="s">
        <v>13238</v>
      </c>
      <c r="AF108" s="41">
        <v>1203.003</v>
      </c>
      <c r="AG108" s="41">
        <v>-3.113</v>
      </c>
      <c r="AH108" s="42">
        <v>1.38977E42</v>
      </c>
      <c r="AI108" s="41">
        <v>0.011591869</v>
      </c>
      <c r="AJ108" s="40" t="s">
        <v>16549</v>
      </c>
      <c r="AK108" s="40" t="s">
        <v>13240</v>
      </c>
      <c r="AL108" s="41">
        <v>1867.0</v>
      </c>
      <c r="AM108" s="40" t="s">
        <v>2224</v>
      </c>
      <c r="AN108" s="40" t="s">
        <v>7285</v>
      </c>
      <c r="AO108" s="40" t="s">
        <v>5643</v>
      </c>
      <c r="AP108" s="42">
        <v>1.1E139</v>
      </c>
    </row>
    <row r="109">
      <c r="A109" s="40" t="s">
        <v>16518</v>
      </c>
      <c r="B109" s="41">
        <v>62.0</v>
      </c>
      <c r="C109" s="42">
        <v>1.67E9</v>
      </c>
      <c r="D109" s="41">
        <v>3356.0</v>
      </c>
      <c r="E109" s="40" t="s">
        <v>1243</v>
      </c>
      <c r="F109" s="41">
        <v>140.0</v>
      </c>
      <c r="G109" s="41">
        <v>35.0</v>
      </c>
      <c r="H109" s="41">
        <v>70.0</v>
      </c>
      <c r="I109" s="41">
        <v>-3.07733</v>
      </c>
      <c r="J109" s="41">
        <v>10000.0</v>
      </c>
      <c r="K109" s="41">
        <v>5000.0</v>
      </c>
      <c r="L109" s="41">
        <v>1200.0</v>
      </c>
      <c r="M109" s="41">
        <v>600.0</v>
      </c>
      <c r="N109" s="41">
        <v>30.0</v>
      </c>
      <c r="O109" s="40" t="s">
        <v>207</v>
      </c>
      <c r="P109" s="40" t="s">
        <v>208</v>
      </c>
      <c r="Q109" s="40" t="s">
        <v>1372</v>
      </c>
      <c r="R109" s="40" t="s">
        <v>210</v>
      </c>
      <c r="S109" s="40" t="b">
        <v>0</v>
      </c>
      <c r="T109" s="40" t="s">
        <v>211</v>
      </c>
      <c r="U109" s="40" t="s">
        <v>212</v>
      </c>
      <c r="V109" s="41">
        <v>0.1</v>
      </c>
      <c r="W109" s="41">
        <v>0.9</v>
      </c>
      <c r="X109" s="41">
        <v>0.3</v>
      </c>
      <c r="Y109" s="41">
        <v>0.6</v>
      </c>
      <c r="Z109" s="40" t="b">
        <v>0</v>
      </c>
      <c r="AA109" s="40" t="b">
        <v>1</v>
      </c>
      <c r="AB109" s="40" t="b">
        <v>0</v>
      </c>
      <c r="AC109" s="40" t="b">
        <v>0</v>
      </c>
      <c r="AD109" s="41" t="s">
        <v>10096</v>
      </c>
      <c r="AE109" s="41" t="s">
        <v>13241</v>
      </c>
      <c r="AF109" s="41">
        <v>1073.129</v>
      </c>
      <c r="AG109" s="41">
        <v>-3.11334</v>
      </c>
      <c r="AH109" s="42">
        <v>3.48133E41</v>
      </c>
      <c r="AI109" s="41">
        <v>0.011701474</v>
      </c>
      <c r="AJ109" s="40" t="s">
        <v>13242</v>
      </c>
      <c r="AK109" s="40" t="s">
        <v>13243</v>
      </c>
      <c r="AL109" s="41">
        <v>10000.0</v>
      </c>
      <c r="AM109" s="40" t="s">
        <v>216</v>
      </c>
      <c r="AN109" s="40" t="s">
        <v>7285</v>
      </c>
      <c r="AO109" s="40" t="s">
        <v>5627</v>
      </c>
      <c r="AP109" s="42">
        <v>1.1E137</v>
      </c>
    </row>
    <row r="110">
      <c r="A110" s="40" t="s">
        <v>16525</v>
      </c>
      <c r="B110" s="41">
        <v>205.0</v>
      </c>
      <c r="C110" s="42">
        <v>1.67E9</v>
      </c>
      <c r="D110" s="41">
        <v>3356.0</v>
      </c>
      <c r="E110" s="40" t="s">
        <v>1243</v>
      </c>
      <c r="F110" s="41">
        <v>140.0</v>
      </c>
      <c r="G110" s="41">
        <v>35.0</v>
      </c>
      <c r="H110" s="41">
        <v>70.0</v>
      </c>
      <c r="I110" s="41">
        <v>-3.07733</v>
      </c>
      <c r="J110" s="41">
        <v>10000.0</v>
      </c>
      <c r="K110" s="41">
        <v>5000.0</v>
      </c>
      <c r="L110" s="41">
        <v>1200.0</v>
      </c>
      <c r="M110" s="41">
        <v>600.0</v>
      </c>
      <c r="N110" s="41">
        <v>100.0</v>
      </c>
      <c r="O110" s="40" t="s">
        <v>207</v>
      </c>
      <c r="P110" s="40" t="s">
        <v>208</v>
      </c>
      <c r="Q110" s="40" t="s">
        <v>7310</v>
      </c>
      <c r="R110" s="40" t="s">
        <v>210</v>
      </c>
      <c r="S110" s="40" t="b">
        <v>0</v>
      </c>
      <c r="T110" s="40" t="s">
        <v>211</v>
      </c>
      <c r="U110" s="40" t="s">
        <v>212</v>
      </c>
      <c r="V110" s="41">
        <v>0.1</v>
      </c>
      <c r="W110" s="41">
        <v>0.9</v>
      </c>
      <c r="X110" s="41">
        <v>0.3</v>
      </c>
      <c r="Y110" s="41">
        <v>0.5</v>
      </c>
      <c r="Z110" s="40" t="b">
        <v>0</v>
      </c>
      <c r="AA110" s="40" t="b">
        <v>1</v>
      </c>
      <c r="AB110" s="40" t="b">
        <v>0</v>
      </c>
      <c r="AC110" s="40" t="b">
        <v>0</v>
      </c>
      <c r="AD110" s="41" t="s">
        <v>13244</v>
      </c>
      <c r="AE110" s="41" t="s">
        <v>13245</v>
      </c>
      <c r="AF110" s="41">
        <v>1202.953</v>
      </c>
      <c r="AG110" s="41">
        <v>-3.11428</v>
      </c>
      <c r="AH110" s="42">
        <v>1.39301E42</v>
      </c>
      <c r="AI110" s="41">
        <v>0.012007545</v>
      </c>
      <c r="AJ110" s="40" t="s">
        <v>16550</v>
      </c>
      <c r="AK110" s="40" t="s">
        <v>13247</v>
      </c>
      <c r="AL110" s="41">
        <v>1466.0</v>
      </c>
      <c r="AM110" s="40" t="s">
        <v>2224</v>
      </c>
      <c r="AN110" s="40" t="s">
        <v>7285</v>
      </c>
      <c r="AO110" s="40" t="s">
        <v>5643</v>
      </c>
      <c r="AP110" s="42">
        <v>1.1E139</v>
      </c>
    </row>
    <row r="111">
      <c r="A111" s="40" t="s">
        <v>16518</v>
      </c>
      <c r="B111" s="41">
        <v>86.0</v>
      </c>
      <c r="C111" s="42">
        <v>1.67E9</v>
      </c>
      <c r="D111" s="41">
        <v>3356.0</v>
      </c>
      <c r="E111" s="40" t="s">
        <v>1243</v>
      </c>
      <c r="F111" s="41">
        <v>140.0</v>
      </c>
      <c r="G111" s="41">
        <v>35.0</v>
      </c>
      <c r="H111" s="41">
        <v>70.0</v>
      </c>
      <c r="I111" s="41">
        <v>-3.07733</v>
      </c>
      <c r="J111" s="41">
        <v>10000.0</v>
      </c>
      <c r="K111" s="41">
        <v>5000.0</v>
      </c>
      <c r="L111" s="41">
        <v>1200.0</v>
      </c>
      <c r="M111" s="41">
        <v>600.0</v>
      </c>
      <c r="N111" s="41">
        <v>30.0</v>
      </c>
      <c r="O111" s="40" t="s">
        <v>207</v>
      </c>
      <c r="P111" s="40" t="s">
        <v>208</v>
      </c>
      <c r="Q111" s="40" t="s">
        <v>212</v>
      </c>
      <c r="R111" s="40" t="s">
        <v>210</v>
      </c>
      <c r="S111" s="40" t="b">
        <v>0</v>
      </c>
      <c r="T111" s="40" t="s">
        <v>12879</v>
      </c>
      <c r="U111" s="40" t="s">
        <v>212</v>
      </c>
      <c r="V111" s="41">
        <v>0.1</v>
      </c>
      <c r="W111" s="41">
        <v>0.9</v>
      </c>
      <c r="X111" s="41">
        <v>0.2</v>
      </c>
      <c r="Y111" s="41">
        <v>0.6</v>
      </c>
      <c r="Z111" s="40" t="b">
        <v>0</v>
      </c>
      <c r="AA111" s="40" t="b">
        <v>1</v>
      </c>
      <c r="AB111" s="40" t="b">
        <v>0</v>
      </c>
      <c r="AC111" s="40" t="b">
        <v>0</v>
      </c>
      <c r="AD111" s="41" t="s">
        <v>13248</v>
      </c>
      <c r="AE111" s="41" t="s">
        <v>13249</v>
      </c>
      <c r="AF111" s="41">
        <v>1010.819</v>
      </c>
      <c r="AG111" s="41">
        <v>-3.11515</v>
      </c>
      <c r="AH111" s="42">
        <v>1.19917E42</v>
      </c>
      <c r="AI111" s="41">
        <v>0.012291772</v>
      </c>
      <c r="AJ111" s="40" t="s">
        <v>13250</v>
      </c>
      <c r="AK111" s="44" t="s">
        <v>397</v>
      </c>
      <c r="AL111" s="41">
        <v>10000.0</v>
      </c>
      <c r="AM111" s="40" t="s">
        <v>216</v>
      </c>
      <c r="AN111" s="40" t="s">
        <v>7285</v>
      </c>
      <c r="AO111" s="40" t="s">
        <v>5627</v>
      </c>
      <c r="AP111" s="42">
        <v>1.1E139</v>
      </c>
    </row>
    <row r="112">
      <c r="A112" s="40" t="s">
        <v>16518</v>
      </c>
      <c r="B112" s="41">
        <v>50.0</v>
      </c>
      <c r="C112" s="42">
        <v>1.67E9</v>
      </c>
      <c r="D112" s="41">
        <v>3356.0</v>
      </c>
      <c r="E112" s="40" t="s">
        <v>1243</v>
      </c>
      <c r="F112" s="41">
        <v>140.0</v>
      </c>
      <c r="G112" s="41">
        <v>35.0</v>
      </c>
      <c r="H112" s="41">
        <v>70.0</v>
      </c>
      <c r="I112" s="41">
        <v>-3.07733</v>
      </c>
      <c r="J112" s="41">
        <v>10000.0</v>
      </c>
      <c r="K112" s="41">
        <v>5000.0</v>
      </c>
      <c r="L112" s="41">
        <v>1200.0</v>
      </c>
      <c r="M112" s="41">
        <v>600.0</v>
      </c>
      <c r="N112" s="41">
        <v>30.0</v>
      </c>
      <c r="O112" s="40" t="s">
        <v>207</v>
      </c>
      <c r="P112" s="40" t="s">
        <v>208</v>
      </c>
      <c r="Q112" s="40" t="s">
        <v>7305</v>
      </c>
      <c r="R112" s="40" t="s">
        <v>210</v>
      </c>
      <c r="S112" s="40" t="b">
        <v>0</v>
      </c>
      <c r="T112" s="40" t="s">
        <v>12879</v>
      </c>
      <c r="U112" s="40" t="s">
        <v>212</v>
      </c>
      <c r="V112" s="41">
        <v>0.1</v>
      </c>
      <c r="W112" s="41">
        <v>0.9</v>
      </c>
      <c r="X112" s="41">
        <v>0.2</v>
      </c>
      <c r="Y112" s="41">
        <v>0.6</v>
      </c>
      <c r="Z112" s="40" t="b">
        <v>0</v>
      </c>
      <c r="AA112" s="40" t="b">
        <v>1</v>
      </c>
      <c r="AB112" s="40" t="b">
        <v>0</v>
      </c>
      <c r="AC112" s="40" t="b">
        <v>0</v>
      </c>
      <c r="AD112" s="41" t="s">
        <v>13251</v>
      </c>
      <c r="AE112" s="41" t="s">
        <v>13252</v>
      </c>
      <c r="AF112" s="41">
        <v>1118.601</v>
      </c>
      <c r="AG112" s="41">
        <v>-3.11671</v>
      </c>
      <c r="AH112" s="42">
        <v>4.83207E41</v>
      </c>
      <c r="AI112" s="41">
        <v>0.012799212</v>
      </c>
      <c r="AJ112" s="40" t="s">
        <v>13253</v>
      </c>
      <c r="AK112" s="44" t="s">
        <v>397</v>
      </c>
      <c r="AL112" s="41">
        <v>10000.0</v>
      </c>
      <c r="AM112" s="40" t="s">
        <v>216</v>
      </c>
      <c r="AN112" s="40" t="s">
        <v>7285</v>
      </c>
      <c r="AO112" s="40" t="s">
        <v>5627</v>
      </c>
      <c r="AP112" s="42">
        <v>1.0E138</v>
      </c>
    </row>
    <row r="113">
      <c r="A113" s="40" t="s">
        <v>16523</v>
      </c>
      <c r="B113" s="41">
        <v>129.0</v>
      </c>
      <c r="C113" s="42">
        <v>1.67E9</v>
      </c>
      <c r="D113" s="41">
        <v>3356.0</v>
      </c>
      <c r="E113" s="40" t="s">
        <v>1243</v>
      </c>
      <c r="F113" s="41">
        <v>140.0</v>
      </c>
      <c r="G113" s="41">
        <v>35.0</v>
      </c>
      <c r="H113" s="41">
        <v>70.0</v>
      </c>
      <c r="I113" s="41">
        <v>-3.07733</v>
      </c>
      <c r="J113" s="41">
        <v>10000.0</v>
      </c>
      <c r="K113" s="41">
        <v>5000.0</v>
      </c>
      <c r="L113" s="41">
        <v>1200.0</v>
      </c>
      <c r="M113" s="41">
        <v>600.0</v>
      </c>
      <c r="N113" s="41">
        <v>50.0</v>
      </c>
      <c r="O113" s="40" t="s">
        <v>207</v>
      </c>
      <c r="P113" s="40" t="s">
        <v>1371</v>
      </c>
      <c r="Q113" s="40" t="s">
        <v>7305</v>
      </c>
      <c r="R113" s="40" t="s">
        <v>210</v>
      </c>
      <c r="S113" s="40" t="b">
        <v>0</v>
      </c>
      <c r="T113" s="40" t="s">
        <v>211</v>
      </c>
      <c r="U113" s="40" t="s">
        <v>212</v>
      </c>
      <c r="V113" s="41">
        <v>0.1</v>
      </c>
      <c r="W113" s="41">
        <v>0.9</v>
      </c>
      <c r="X113" s="41">
        <v>0.2</v>
      </c>
      <c r="Y113" s="41">
        <v>0.4</v>
      </c>
      <c r="Z113" s="40" t="b">
        <v>0</v>
      </c>
      <c r="AA113" s="40" t="b">
        <v>1</v>
      </c>
      <c r="AB113" s="40" t="b">
        <v>0</v>
      </c>
      <c r="AC113" s="40" t="b">
        <v>0</v>
      </c>
      <c r="AD113" s="41" t="s">
        <v>13254</v>
      </c>
      <c r="AE113" s="41" t="s">
        <v>13255</v>
      </c>
      <c r="AF113" s="41">
        <v>1203.119</v>
      </c>
      <c r="AG113" s="41">
        <v>-3.11698</v>
      </c>
      <c r="AH113" s="42">
        <v>1.3925E42</v>
      </c>
      <c r="AI113" s="41">
        <v>0.012883991</v>
      </c>
      <c r="AJ113" s="40" t="s">
        <v>13256</v>
      </c>
      <c r="AK113" s="40" t="s">
        <v>13257</v>
      </c>
      <c r="AL113" s="41">
        <v>4812.0</v>
      </c>
      <c r="AM113" s="40" t="s">
        <v>2224</v>
      </c>
      <c r="AN113" s="40" t="s">
        <v>7285</v>
      </c>
      <c r="AO113" s="40" t="s">
        <v>5643</v>
      </c>
      <c r="AP113" s="42">
        <v>1.1E139</v>
      </c>
    </row>
    <row r="114">
      <c r="A114" s="40" t="s">
        <v>16525</v>
      </c>
      <c r="B114" s="41">
        <v>224.0</v>
      </c>
      <c r="C114" s="42">
        <v>1.67E9</v>
      </c>
      <c r="D114" s="41">
        <v>3356.0</v>
      </c>
      <c r="E114" s="40" t="s">
        <v>1243</v>
      </c>
      <c r="F114" s="41">
        <v>140.0</v>
      </c>
      <c r="G114" s="41">
        <v>35.0</v>
      </c>
      <c r="H114" s="41">
        <v>70.0</v>
      </c>
      <c r="I114" s="41">
        <v>-3.07733</v>
      </c>
      <c r="J114" s="41">
        <v>10000.0</v>
      </c>
      <c r="K114" s="41">
        <v>5000.0</v>
      </c>
      <c r="L114" s="41">
        <v>1200.0</v>
      </c>
      <c r="M114" s="41">
        <v>600.0</v>
      </c>
      <c r="N114" s="41">
        <v>100.0</v>
      </c>
      <c r="O114" s="40" t="s">
        <v>207</v>
      </c>
      <c r="P114" s="40" t="s">
        <v>208</v>
      </c>
      <c r="Q114" s="40" t="s">
        <v>7305</v>
      </c>
      <c r="R114" s="40" t="s">
        <v>210</v>
      </c>
      <c r="S114" s="40" t="b">
        <v>0</v>
      </c>
      <c r="T114" s="40" t="s">
        <v>211</v>
      </c>
      <c r="U114" s="40" t="s">
        <v>212</v>
      </c>
      <c r="V114" s="41">
        <v>0.1</v>
      </c>
      <c r="W114" s="41">
        <v>0.9</v>
      </c>
      <c r="X114" s="41">
        <v>0.3</v>
      </c>
      <c r="Y114" s="41">
        <v>0.6</v>
      </c>
      <c r="Z114" s="40" t="b">
        <v>0</v>
      </c>
      <c r="AA114" s="40" t="b">
        <v>1</v>
      </c>
      <c r="AB114" s="40" t="b">
        <v>0</v>
      </c>
      <c r="AC114" s="40" t="b">
        <v>0</v>
      </c>
      <c r="AD114" s="41" t="s">
        <v>13258</v>
      </c>
      <c r="AE114" s="41" t="s">
        <v>13259</v>
      </c>
      <c r="AF114" s="41">
        <v>1202.791</v>
      </c>
      <c r="AG114" s="41">
        <v>-3.11744</v>
      </c>
      <c r="AH114" s="42">
        <v>1.20015E42</v>
      </c>
      <c r="AI114" s="41">
        <v>0.013036071</v>
      </c>
      <c r="AJ114" s="40" t="s">
        <v>16551</v>
      </c>
      <c r="AK114" s="40" t="s">
        <v>13261</v>
      </c>
      <c r="AL114" s="41">
        <v>1596.0</v>
      </c>
      <c r="AM114" s="40" t="s">
        <v>2224</v>
      </c>
      <c r="AN114" s="40" t="s">
        <v>7285</v>
      </c>
      <c r="AO114" s="40" t="s">
        <v>5643</v>
      </c>
      <c r="AP114" s="42">
        <v>1.1E139</v>
      </c>
    </row>
    <row r="115">
      <c r="A115" s="40" t="s">
        <v>16523</v>
      </c>
      <c r="B115" s="41">
        <v>140.0</v>
      </c>
      <c r="C115" s="42">
        <v>1.67E9</v>
      </c>
      <c r="D115" s="41">
        <v>3356.0</v>
      </c>
      <c r="E115" s="40" t="s">
        <v>1243</v>
      </c>
      <c r="F115" s="41">
        <v>140.0</v>
      </c>
      <c r="G115" s="41">
        <v>35.0</v>
      </c>
      <c r="H115" s="41">
        <v>70.0</v>
      </c>
      <c r="I115" s="41">
        <v>-3.07733</v>
      </c>
      <c r="J115" s="41">
        <v>10000.0</v>
      </c>
      <c r="K115" s="41">
        <v>5000.0</v>
      </c>
      <c r="L115" s="41">
        <v>1200.0</v>
      </c>
      <c r="M115" s="41">
        <v>600.0</v>
      </c>
      <c r="N115" s="41">
        <v>50.0</v>
      </c>
      <c r="O115" s="40" t="s">
        <v>207</v>
      </c>
      <c r="P115" s="40" t="s">
        <v>1371</v>
      </c>
      <c r="Q115" s="40" t="s">
        <v>7305</v>
      </c>
      <c r="R115" s="40" t="s">
        <v>210</v>
      </c>
      <c r="S115" s="40" t="b">
        <v>0</v>
      </c>
      <c r="T115" s="40" t="s">
        <v>12879</v>
      </c>
      <c r="U115" s="40" t="s">
        <v>212</v>
      </c>
      <c r="V115" s="41">
        <v>0.1</v>
      </c>
      <c r="W115" s="41">
        <v>0.9</v>
      </c>
      <c r="X115" s="41">
        <v>0.2</v>
      </c>
      <c r="Y115" s="41">
        <v>0.6</v>
      </c>
      <c r="Z115" s="40" t="b">
        <v>0</v>
      </c>
      <c r="AA115" s="40" t="b">
        <v>1</v>
      </c>
      <c r="AB115" s="40" t="b">
        <v>0</v>
      </c>
      <c r="AC115" s="40" t="b">
        <v>0</v>
      </c>
      <c r="AD115" s="41" t="s">
        <v>13262</v>
      </c>
      <c r="AE115" s="41" t="s">
        <v>11528</v>
      </c>
      <c r="AF115" s="41">
        <v>1203.069</v>
      </c>
      <c r="AG115" s="41">
        <v>-3.11754</v>
      </c>
      <c r="AH115" s="42">
        <v>5.0821E41</v>
      </c>
      <c r="AI115" s="41">
        <v>0.013067292</v>
      </c>
      <c r="AJ115" s="40" t="s">
        <v>13263</v>
      </c>
      <c r="AK115" s="40" t="s">
        <v>13264</v>
      </c>
      <c r="AL115" s="41">
        <v>2871.0</v>
      </c>
      <c r="AM115" s="40" t="s">
        <v>2224</v>
      </c>
      <c r="AN115" s="40" t="s">
        <v>7285</v>
      </c>
      <c r="AO115" s="40" t="s">
        <v>5643</v>
      </c>
      <c r="AP115" s="42">
        <v>1.0E138</v>
      </c>
    </row>
    <row r="116">
      <c r="A116" s="40" t="s">
        <v>16523</v>
      </c>
      <c r="B116" s="41">
        <v>16.0</v>
      </c>
      <c r="C116" s="42">
        <v>1.67E9</v>
      </c>
      <c r="D116" s="41">
        <v>3356.0</v>
      </c>
      <c r="E116" s="40" t="s">
        <v>1243</v>
      </c>
      <c r="F116" s="41">
        <v>140.0</v>
      </c>
      <c r="G116" s="41">
        <v>35.0</v>
      </c>
      <c r="H116" s="41">
        <v>70.0</v>
      </c>
      <c r="I116" s="41">
        <v>-3.07733</v>
      </c>
      <c r="J116" s="41">
        <v>10000.0</v>
      </c>
      <c r="K116" s="41">
        <v>5000.0</v>
      </c>
      <c r="L116" s="41">
        <v>1200.0</v>
      </c>
      <c r="M116" s="41">
        <v>600.0</v>
      </c>
      <c r="N116" s="41">
        <v>30.0</v>
      </c>
      <c r="O116" s="40" t="s">
        <v>207</v>
      </c>
      <c r="P116" s="40" t="s">
        <v>1371</v>
      </c>
      <c r="Q116" s="40" t="s">
        <v>209</v>
      </c>
      <c r="R116" s="40" t="s">
        <v>210</v>
      </c>
      <c r="S116" s="40" t="b">
        <v>0</v>
      </c>
      <c r="T116" s="40" t="s">
        <v>12879</v>
      </c>
      <c r="U116" s="40" t="s">
        <v>212</v>
      </c>
      <c r="V116" s="41">
        <v>0.1</v>
      </c>
      <c r="W116" s="41">
        <v>0.9</v>
      </c>
      <c r="X116" s="41">
        <v>0.3</v>
      </c>
      <c r="Y116" s="41">
        <v>0.5</v>
      </c>
      <c r="Z116" s="40" t="b">
        <v>0</v>
      </c>
      <c r="AA116" s="40" t="b">
        <v>1</v>
      </c>
      <c r="AB116" s="40" t="b">
        <v>0</v>
      </c>
      <c r="AC116" s="40" t="b">
        <v>0</v>
      </c>
      <c r="AD116" s="41" t="s">
        <v>13265</v>
      </c>
      <c r="AE116" s="41" t="s">
        <v>13266</v>
      </c>
      <c r="AF116" s="41">
        <v>1202.887</v>
      </c>
      <c r="AG116" s="41">
        <v>-3.11759</v>
      </c>
      <c r="AH116" s="42">
        <v>1.15835E42</v>
      </c>
      <c r="AI116" s="41">
        <v>0.0130846</v>
      </c>
      <c r="AJ116" s="40" t="s">
        <v>13267</v>
      </c>
      <c r="AK116" s="40" t="s">
        <v>13268</v>
      </c>
      <c r="AL116" s="41">
        <v>5876.0</v>
      </c>
      <c r="AM116" s="40" t="s">
        <v>2224</v>
      </c>
      <c r="AN116" s="40" t="s">
        <v>7285</v>
      </c>
      <c r="AO116" s="40" t="s">
        <v>5643</v>
      </c>
      <c r="AP116" s="42">
        <v>1.1E139</v>
      </c>
    </row>
    <row r="117">
      <c r="A117" s="40" t="s">
        <v>16520</v>
      </c>
      <c r="B117" s="41">
        <v>192.0</v>
      </c>
      <c r="C117" s="42">
        <v>1.67E9</v>
      </c>
      <c r="D117" s="41">
        <v>3356.0</v>
      </c>
      <c r="E117" s="40" t="s">
        <v>1243</v>
      </c>
      <c r="F117" s="41">
        <v>140.0</v>
      </c>
      <c r="G117" s="41">
        <v>35.0</v>
      </c>
      <c r="H117" s="41">
        <v>70.0</v>
      </c>
      <c r="I117" s="41">
        <v>-3.07733</v>
      </c>
      <c r="J117" s="41">
        <v>10000.0</v>
      </c>
      <c r="K117" s="41">
        <v>5000.0</v>
      </c>
      <c r="L117" s="41">
        <v>1200.0</v>
      </c>
      <c r="M117" s="41">
        <v>600.0</v>
      </c>
      <c r="N117" s="41">
        <v>100.0</v>
      </c>
      <c r="O117" s="40" t="s">
        <v>207</v>
      </c>
      <c r="P117" s="40" t="s">
        <v>1371</v>
      </c>
      <c r="Q117" s="40" t="s">
        <v>209</v>
      </c>
      <c r="R117" s="40" t="s">
        <v>210</v>
      </c>
      <c r="S117" s="40" t="b">
        <v>0</v>
      </c>
      <c r="T117" s="40" t="s">
        <v>12879</v>
      </c>
      <c r="U117" s="40" t="s">
        <v>212</v>
      </c>
      <c r="V117" s="41">
        <v>0.1</v>
      </c>
      <c r="W117" s="41">
        <v>0.9</v>
      </c>
      <c r="X117" s="41">
        <v>0.2</v>
      </c>
      <c r="Y117" s="41">
        <v>0.4</v>
      </c>
      <c r="Z117" s="40" t="b">
        <v>0</v>
      </c>
      <c r="AA117" s="40" t="b">
        <v>1</v>
      </c>
      <c r="AB117" s="40" t="b">
        <v>0</v>
      </c>
      <c r="AC117" s="40" t="b">
        <v>0</v>
      </c>
      <c r="AD117" s="41" t="s">
        <v>13269</v>
      </c>
      <c r="AE117" s="41" t="s">
        <v>13270</v>
      </c>
      <c r="AF117" s="41">
        <v>1203.134</v>
      </c>
      <c r="AG117" s="41">
        <v>-3.11772</v>
      </c>
      <c r="AH117" s="42">
        <v>1.19938E42</v>
      </c>
      <c r="AI117" s="41">
        <v>0.013127364</v>
      </c>
      <c r="AJ117" s="40" t="s">
        <v>16552</v>
      </c>
      <c r="AK117" s="40" t="s">
        <v>13272</v>
      </c>
      <c r="AL117" s="41">
        <v>2218.0</v>
      </c>
      <c r="AM117" s="40" t="s">
        <v>2224</v>
      </c>
      <c r="AN117" s="40" t="s">
        <v>7285</v>
      </c>
      <c r="AO117" s="40" t="s">
        <v>5643</v>
      </c>
      <c r="AP117" s="42">
        <v>1.1E139</v>
      </c>
    </row>
    <row r="118">
      <c r="A118" s="40" t="s">
        <v>16518</v>
      </c>
      <c r="B118" s="41">
        <v>155.0</v>
      </c>
      <c r="C118" s="42">
        <v>1.67E9</v>
      </c>
      <c r="D118" s="41">
        <v>3356.0</v>
      </c>
      <c r="E118" s="40" t="s">
        <v>1243</v>
      </c>
      <c r="F118" s="41">
        <v>140.0</v>
      </c>
      <c r="G118" s="41">
        <v>35.0</v>
      </c>
      <c r="H118" s="41">
        <v>70.0</v>
      </c>
      <c r="I118" s="41">
        <v>-3.07733</v>
      </c>
      <c r="J118" s="41">
        <v>10000.0</v>
      </c>
      <c r="K118" s="41">
        <v>5000.0</v>
      </c>
      <c r="L118" s="41">
        <v>1200.0</v>
      </c>
      <c r="M118" s="41">
        <v>600.0</v>
      </c>
      <c r="N118" s="41">
        <v>50.0</v>
      </c>
      <c r="O118" s="40" t="s">
        <v>207</v>
      </c>
      <c r="P118" s="40" t="s">
        <v>208</v>
      </c>
      <c r="Q118" s="40" t="s">
        <v>1372</v>
      </c>
      <c r="R118" s="40" t="s">
        <v>210</v>
      </c>
      <c r="S118" s="40" t="b">
        <v>0</v>
      </c>
      <c r="T118" s="40" t="s">
        <v>12879</v>
      </c>
      <c r="U118" s="40" t="s">
        <v>212</v>
      </c>
      <c r="V118" s="41">
        <v>0.1</v>
      </c>
      <c r="W118" s="41">
        <v>0.9</v>
      </c>
      <c r="X118" s="41">
        <v>0.1</v>
      </c>
      <c r="Y118" s="41">
        <v>0.6</v>
      </c>
      <c r="Z118" s="40" t="b">
        <v>0</v>
      </c>
      <c r="AA118" s="40" t="b">
        <v>1</v>
      </c>
      <c r="AB118" s="40" t="b">
        <v>0</v>
      </c>
      <c r="AC118" s="40" t="b">
        <v>0</v>
      </c>
      <c r="AD118" s="41" t="s">
        <v>13273</v>
      </c>
      <c r="AE118" s="41" t="s">
        <v>13274</v>
      </c>
      <c r="AF118" s="41">
        <v>1201.347</v>
      </c>
      <c r="AG118" s="41">
        <v>-3.11826</v>
      </c>
      <c r="AH118" s="42">
        <v>1.63065E41</v>
      </c>
      <c r="AI118" s="41">
        <v>0.01330179</v>
      </c>
      <c r="AJ118" s="40" t="s">
        <v>13275</v>
      </c>
      <c r="AK118" s="44" t="s">
        <v>397</v>
      </c>
      <c r="AL118" s="41">
        <v>7914.0</v>
      </c>
      <c r="AM118" s="40" t="s">
        <v>2224</v>
      </c>
      <c r="AN118" s="40" t="s">
        <v>7285</v>
      </c>
      <c r="AO118" s="40" t="s">
        <v>5627</v>
      </c>
      <c r="AP118" s="42">
        <v>1.1E136</v>
      </c>
    </row>
    <row r="119">
      <c r="A119" s="40" t="s">
        <v>16523</v>
      </c>
      <c r="B119" s="41">
        <v>15.0</v>
      </c>
      <c r="C119" s="42">
        <v>1.67E9</v>
      </c>
      <c r="D119" s="41">
        <v>3356.0</v>
      </c>
      <c r="E119" s="40" t="s">
        <v>1243</v>
      </c>
      <c r="F119" s="41">
        <v>140.0</v>
      </c>
      <c r="G119" s="41">
        <v>35.0</v>
      </c>
      <c r="H119" s="41">
        <v>70.0</v>
      </c>
      <c r="I119" s="41">
        <v>-3.07733</v>
      </c>
      <c r="J119" s="41">
        <v>10000.0</v>
      </c>
      <c r="K119" s="41">
        <v>5000.0</v>
      </c>
      <c r="L119" s="41">
        <v>1200.0</v>
      </c>
      <c r="M119" s="41">
        <v>600.0</v>
      </c>
      <c r="N119" s="41">
        <v>30.0</v>
      </c>
      <c r="O119" s="40" t="s">
        <v>207</v>
      </c>
      <c r="P119" s="40" t="s">
        <v>1371</v>
      </c>
      <c r="Q119" s="40" t="s">
        <v>209</v>
      </c>
      <c r="R119" s="40" t="s">
        <v>210</v>
      </c>
      <c r="S119" s="40" t="b">
        <v>0</v>
      </c>
      <c r="T119" s="40" t="s">
        <v>12879</v>
      </c>
      <c r="U119" s="40" t="s">
        <v>212</v>
      </c>
      <c r="V119" s="41">
        <v>0.1</v>
      </c>
      <c r="W119" s="41">
        <v>0.9</v>
      </c>
      <c r="X119" s="41">
        <v>0.3</v>
      </c>
      <c r="Y119" s="41">
        <v>0.4</v>
      </c>
      <c r="Z119" s="40" t="b">
        <v>0</v>
      </c>
      <c r="AA119" s="40" t="b">
        <v>1</v>
      </c>
      <c r="AB119" s="40" t="b">
        <v>0</v>
      </c>
      <c r="AC119" s="40" t="b">
        <v>0</v>
      </c>
      <c r="AD119" s="41" t="s">
        <v>13276</v>
      </c>
      <c r="AE119" s="41" t="s">
        <v>13277</v>
      </c>
      <c r="AF119" s="41">
        <v>1202.545</v>
      </c>
      <c r="AG119" s="41">
        <v>-3.11852</v>
      </c>
      <c r="AH119" s="42">
        <v>1.38979E42</v>
      </c>
      <c r="AI119" s="41">
        <v>0.013384466</v>
      </c>
      <c r="AJ119" s="40" t="s">
        <v>13278</v>
      </c>
      <c r="AK119" s="40" t="s">
        <v>13279</v>
      </c>
      <c r="AL119" s="41">
        <v>7378.0</v>
      </c>
      <c r="AM119" s="40" t="s">
        <v>2224</v>
      </c>
      <c r="AN119" s="40" t="s">
        <v>7285</v>
      </c>
      <c r="AO119" s="40" t="s">
        <v>5643</v>
      </c>
      <c r="AP119" s="42">
        <v>1.1E139</v>
      </c>
    </row>
    <row r="120">
      <c r="A120" s="40" t="s">
        <v>16523</v>
      </c>
      <c r="B120" s="41">
        <v>11.0</v>
      </c>
      <c r="C120" s="42">
        <v>1.67E9</v>
      </c>
      <c r="D120" s="41">
        <v>3356.0</v>
      </c>
      <c r="E120" s="40" t="s">
        <v>1243</v>
      </c>
      <c r="F120" s="41">
        <v>140.0</v>
      </c>
      <c r="G120" s="41">
        <v>35.0</v>
      </c>
      <c r="H120" s="41">
        <v>70.0</v>
      </c>
      <c r="I120" s="41">
        <v>-3.07733</v>
      </c>
      <c r="J120" s="41">
        <v>10000.0</v>
      </c>
      <c r="K120" s="41">
        <v>5000.0</v>
      </c>
      <c r="L120" s="41">
        <v>1200.0</v>
      </c>
      <c r="M120" s="41">
        <v>600.0</v>
      </c>
      <c r="N120" s="41">
        <v>30.0</v>
      </c>
      <c r="O120" s="40" t="s">
        <v>207</v>
      </c>
      <c r="P120" s="40" t="s">
        <v>1371</v>
      </c>
      <c r="Q120" s="40" t="s">
        <v>209</v>
      </c>
      <c r="R120" s="40" t="s">
        <v>210</v>
      </c>
      <c r="S120" s="40" t="b">
        <v>0</v>
      </c>
      <c r="T120" s="40" t="s">
        <v>12879</v>
      </c>
      <c r="U120" s="40" t="s">
        <v>212</v>
      </c>
      <c r="V120" s="41">
        <v>0.1</v>
      </c>
      <c r="W120" s="41">
        <v>0.9</v>
      </c>
      <c r="X120" s="41">
        <v>0.1</v>
      </c>
      <c r="Y120" s="41">
        <v>0.6</v>
      </c>
      <c r="Z120" s="40" t="b">
        <v>0</v>
      </c>
      <c r="AA120" s="40" t="b">
        <v>1</v>
      </c>
      <c r="AB120" s="40" t="b">
        <v>0</v>
      </c>
      <c r="AC120" s="40" t="b">
        <v>0</v>
      </c>
      <c r="AD120" s="41" t="s">
        <v>13280</v>
      </c>
      <c r="AE120" s="41" t="s">
        <v>13281</v>
      </c>
      <c r="AF120" s="41">
        <v>1201.948</v>
      </c>
      <c r="AG120" s="41">
        <v>-3.11986</v>
      </c>
      <c r="AH120" s="42">
        <v>5.08815E41</v>
      </c>
      <c r="AI120" s="41">
        <v>0.013822923</v>
      </c>
      <c r="AJ120" s="40" t="s">
        <v>13282</v>
      </c>
      <c r="AK120" s="44" t="s">
        <v>397</v>
      </c>
      <c r="AL120" s="41">
        <v>4848.0</v>
      </c>
      <c r="AM120" s="40" t="s">
        <v>2224</v>
      </c>
      <c r="AN120" s="40" t="s">
        <v>7285</v>
      </c>
      <c r="AO120" s="40" t="s">
        <v>5643</v>
      </c>
      <c r="AP120" s="42">
        <v>1.0E138</v>
      </c>
    </row>
    <row r="121">
      <c r="A121" s="40" t="s">
        <v>16523</v>
      </c>
      <c r="B121" s="41">
        <v>87.0</v>
      </c>
      <c r="C121" s="42">
        <v>1.67E9</v>
      </c>
      <c r="D121" s="41">
        <v>3356.0</v>
      </c>
      <c r="E121" s="40" t="s">
        <v>1243</v>
      </c>
      <c r="F121" s="41">
        <v>140.0</v>
      </c>
      <c r="G121" s="41">
        <v>35.0</v>
      </c>
      <c r="H121" s="41">
        <v>70.0</v>
      </c>
      <c r="I121" s="41">
        <v>-3.07733</v>
      </c>
      <c r="J121" s="41">
        <v>10000.0</v>
      </c>
      <c r="K121" s="41">
        <v>5000.0</v>
      </c>
      <c r="L121" s="41">
        <v>1200.0</v>
      </c>
      <c r="M121" s="41">
        <v>600.0</v>
      </c>
      <c r="N121" s="41">
        <v>30.0</v>
      </c>
      <c r="O121" s="40" t="s">
        <v>207</v>
      </c>
      <c r="P121" s="40" t="s">
        <v>1371</v>
      </c>
      <c r="Q121" s="40" t="s">
        <v>212</v>
      </c>
      <c r="R121" s="40" t="s">
        <v>210</v>
      </c>
      <c r="S121" s="40" t="b">
        <v>0</v>
      </c>
      <c r="T121" s="40" t="s">
        <v>12879</v>
      </c>
      <c r="U121" s="40" t="s">
        <v>212</v>
      </c>
      <c r="V121" s="41">
        <v>0.1</v>
      </c>
      <c r="W121" s="41">
        <v>0.9</v>
      </c>
      <c r="X121" s="41">
        <v>0.3</v>
      </c>
      <c r="Y121" s="41">
        <v>0.4</v>
      </c>
      <c r="Z121" s="40" t="b">
        <v>0</v>
      </c>
      <c r="AA121" s="40" t="b">
        <v>1</v>
      </c>
      <c r="AB121" s="40" t="b">
        <v>0</v>
      </c>
      <c r="AC121" s="40" t="b">
        <v>0</v>
      </c>
      <c r="AD121" s="41" t="s">
        <v>13283</v>
      </c>
      <c r="AE121" s="41" t="s">
        <v>13284</v>
      </c>
      <c r="AF121" s="41">
        <v>1202.782</v>
      </c>
      <c r="AG121" s="41">
        <v>-3.12029</v>
      </c>
      <c r="AH121" s="42">
        <v>6.90297E41</v>
      </c>
      <c r="AI121" s="41">
        <v>0.013960331</v>
      </c>
      <c r="AJ121" s="40" t="s">
        <v>13285</v>
      </c>
      <c r="AK121" s="40" t="s">
        <v>13286</v>
      </c>
      <c r="AL121" s="41">
        <v>7585.0</v>
      </c>
      <c r="AM121" s="40" t="s">
        <v>2224</v>
      </c>
      <c r="AN121" s="40" t="s">
        <v>7285</v>
      </c>
      <c r="AO121" s="40" t="s">
        <v>5643</v>
      </c>
      <c r="AP121" s="42">
        <v>1.1E138</v>
      </c>
    </row>
    <row r="122">
      <c r="A122" s="40" t="s">
        <v>16523</v>
      </c>
      <c r="B122" s="41">
        <v>4.0</v>
      </c>
      <c r="C122" s="42">
        <v>1.67E9</v>
      </c>
      <c r="D122" s="41">
        <v>3356.0</v>
      </c>
      <c r="E122" s="40" t="s">
        <v>1243</v>
      </c>
      <c r="F122" s="41">
        <v>140.0</v>
      </c>
      <c r="G122" s="41">
        <v>35.0</v>
      </c>
      <c r="H122" s="41">
        <v>70.0</v>
      </c>
      <c r="I122" s="41">
        <v>-3.07733</v>
      </c>
      <c r="J122" s="41">
        <v>10000.0</v>
      </c>
      <c r="K122" s="41">
        <v>5000.0</v>
      </c>
      <c r="L122" s="41">
        <v>1200.0</v>
      </c>
      <c r="M122" s="41">
        <v>600.0</v>
      </c>
      <c r="N122" s="41">
        <v>30.0</v>
      </c>
      <c r="O122" s="40" t="s">
        <v>207</v>
      </c>
      <c r="P122" s="40" t="s">
        <v>1371</v>
      </c>
      <c r="Q122" s="40" t="s">
        <v>209</v>
      </c>
      <c r="R122" s="40" t="s">
        <v>210</v>
      </c>
      <c r="S122" s="40" t="b">
        <v>0</v>
      </c>
      <c r="T122" s="40" t="s">
        <v>211</v>
      </c>
      <c r="U122" s="40" t="s">
        <v>212</v>
      </c>
      <c r="V122" s="41">
        <v>0.1</v>
      </c>
      <c r="W122" s="41">
        <v>0.9</v>
      </c>
      <c r="X122" s="41">
        <v>0.2</v>
      </c>
      <c r="Y122" s="41">
        <v>0.5</v>
      </c>
      <c r="Z122" s="40" t="b">
        <v>0</v>
      </c>
      <c r="AA122" s="40" t="b">
        <v>1</v>
      </c>
      <c r="AB122" s="40" t="b">
        <v>0</v>
      </c>
      <c r="AC122" s="40" t="b">
        <v>0</v>
      </c>
      <c r="AD122" s="41" t="s">
        <v>13287</v>
      </c>
      <c r="AE122" s="41" t="s">
        <v>8837</v>
      </c>
      <c r="AF122" s="41">
        <v>1202.454</v>
      </c>
      <c r="AG122" s="41">
        <v>-3.1206</v>
      </c>
      <c r="AH122" s="42">
        <v>1.39062E42</v>
      </c>
      <c r="AI122" s="41">
        <v>0.014060461</v>
      </c>
      <c r="AJ122" s="40" t="s">
        <v>13288</v>
      </c>
      <c r="AK122" s="44" t="s">
        <v>397</v>
      </c>
      <c r="AL122" s="41">
        <v>6572.0</v>
      </c>
      <c r="AM122" s="40" t="s">
        <v>2224</v>
      </c>
      <c r="AN122" s="40" t="s">
        <v>7285</v>
      </c>
      <c r="AO122" s="40" t="s">
        <v>5643</v>
      </c>
      <c r="AP122" s="42">
        <v>1.1E139</v>
      </c>
    </row>
    <row r="123">
      <c r="A123" s="40" t="s">
        <v>16518</v>
      </c>
      <c r="B123" s="41">
        <v>26.0</v>
      </c>
      <c r="C123" s="42">
        <v>1.67E9</v>
      </c>
      <c r="D123" s="41">
        <v>3356.0</v>
      </c>
      <c r="E123" s="40" t="s">
        <v>1243</v>
      </c>
      <c r="F123" s="41">
        <v>140.0</v>
      </c>
      <c r="G123" s="41">
        <v>35.0</v>
      </c>
      <c r="H123" s="41">
        <v>70.0</v>
      </c>
      <c r="I123" s="41">
        <v>-3.07733</v>
      </c>
      <c r="J123" s="41">
        <v>10000.0</v>
      </c>
      <c r="K123" s="41">
        <v>5000.0</v>
      </c>
      <c r="L123" s="41">
        <v>1200.0</v>
      </c>
      <c r="M123" s="41">
        <v>600.0</v>
      </c>
      <c r="N123" s="41">
        <v>30.0</v>
      </c>
      <c r="O123" s="40" t="s">
        <v>207</v>
      </c>
      <c r="P123" s="40" t="s">
        <v>208</v>
      </c>
      <c r="Q123" s="40" t="s">
        <v>7310</v>
      </c>
      <c r="R123" s="40" t="s">
        <v>210</v>
      </c>
      <c r="S123" s="40" t="b">
        <v>0</v>
      </c>
      <c r="T123" s="40" t="s">
        <v>211</v>
      </c>
      <c r="U123" s="40" t="s">
        <v>212</v>
      </c>
      <c r="V123" s="41">
        <v>0.1</v>
      </c>
      <c r="W123" s="41">
        <v>0.9</v>
      </c>
      <c r="X123" s="41">
        <v>0.3</v>
      </c>
      <c r="Y123" s="41">
        <v>0.6</v>
      </c>
      <c r="Z123" s="40" t="b">
        <v>0</v>
      </c>
      <c r="AA123" s="40" t="b">
        <v>1</v>
      </c>
      <c r="AB123" s="40" t="b">
        <v>0</v>
      </c>
      <c r="AC123" s="40" t="b">
        <v>0</v>
      </c>
      <c r="AD123" s="41" t="s">
        <v>13289</v>
      </c>
      <c r="AE123" s="41" t="s">
        <v>13290</v>
      </c>
      <c r="AF123" s="41">
        <v>1201.501</v>
      </c>
      <c r="AG123" s="41">
        <v>-3.12069</v>
      </c>
      <c r="AH123" s="42">
        <v>8.5657E41</v>
      </c>
      <c r="AI123" s="41">
        <v>0.014089505</v>
      </c>
      <c r="AJ123" s="40" t="s">
        <v>13291</v>
      </c>
      <c r="AK123" s="40" t="s">
        <v>13292</v>
      </c>
      <c r="AL123" s="41">
        <v>9444.0</v>
      </c>
      <c r="AM123" s="40" t="s">
        <v>2224</v>
      </c>
      <c r="AN123" s="40" t="s">
        <v>7285</v>
      </c>
      <c r="AO123" s="40" t="s">
        <v>5627</v>
      </c>
      <c r="AP123" s="42">
        <v>1.0E139</v>
      </c>
    </row>
    <row r="124">
      <c r="A124" s="40" t="s">
        <v>16518</v>
      </c>
      <c r="B124" s="41">
        <v>69.0</v>
      </c>
      <c r="C124" s="42">
        <v>1.67E9</v>
      </c>
      <c r="D124" s="41">
        <v>3356.0</v>
      </c>
      <c r="E124" s="40" t="s">
        <v>1243</v>
      </c>
      <c r="F124" s="41">
        <v>140.0</v>
      </c>
      <c r="G124" s="41">
        <v>35.0</v>
      </c>
      <c r="H124" s="41">
        <v>70.0</v>
      </c>
      <c r="I124" s="41">
        <v>-3.07733</v>
      </c>
      <c r="J124" s="41">
        <v>10000.0</v>
      </c>
      <c r="K124" s="41">
        <v>5000.0</v>
      </c>
      <c r="L124" s="41">
        <v>1200.0</v>
      </c>
      <c r="M124" s="41">
        <v>600.0</v>
      </c>
      <c r="N124" s="41">
        <v>30.0</v>
      </c>
      <c r="O124" s="40" t="s">
        <v>207</v>
      </c>
      <c r="P124" s="40" t="s">
        <v>208</v>
      </c>
      <c r="Q124" s="40" t="s">
        <v>1372</v>
      </c>
      <c r="R124" s="40" t="s">
        <v>210</v>
      </c>
      <c r="S124" s="40" t="b">
        <v>0</v>
      </c>
      <c r="T124" s="40" t="s">
        <v>12879</v>
      </c>
      <c r="U124" s="40" t="s">
        <v>212</v>
      </c>
      <c r="V124" s="41">
        <v>0.1</v>
      </c>
      <c r="W124" s="41">
        <v>0.9</v>
      </c>
      <c r="X124" s="41">
        <v>0.3</v>
      </c>
      <c r="Y124" s="41">
        <v>0.4</v>
      </c>
      <c r="Z124" s="40" t="b">
        <v>0</v>
      </c>
      <c r="AA124" s="40" t="b">
        <v>1</v>
      </c>
      <c r="AB124" s="40" t="b">
        <v>0</v>
      </c>
      <c r="AC124" s="40" t="b">
        <v>0</v>
      </c>
      <c r="AD124" s="41" t="s">
        <v>13293</v>
      </c>
      <c r="AE124" s="41" t="s">
        <v>12092</v>
      </c>
      <c r="AF124" s="41">
        <v>725.47</v>
      </c>
      <c r="AG124" s="41">
        <v>-3.12106</v>
      </c>
      <c r="AH124" s="42">
        <v>8.08102E41</v>
      </c>
      <c r="AI124" s="41">
        <v>0.014211803</v>
      </c>
      <c r="AJ124" s="40" t="s">
        <v>13294</v>
      </c>
      <c r="AK124" s="40" t="s">
        <v>13295</v>
      </c>
      <c r="AL124" s="41">
        <v>10000.0</v>
      </c>
      <c r="AM124" s="40" t="s">
        <v>216</v>
      </c>
      <c r="AN124" s="40" t="s">
        <v>7285</v>
      </c>
      <c r="AO124" s="40" t="s">
        <v>5627</v>
      </c>
      <c r="AP124" s="42">
        <v>1.0E139</v>
      </c>
    </row>
    <row r="125">
      <c r="A125" s="40" t="s">
        <v>16523</v>
      </c>
      <c r="B125" s="41">
        <v>134.0</v>
      </c>
      <c r="C125" s="42">
        <v>1.67E9</v>
      </c>
      <c r="D125" s="41">
        <v>3356.0</v>
      </c>
      <c r="E125" s="40" t="s">
        <v>1243</v>
      </c>
      <c r="F125" s="41">
        <v>140.0</v>
      </c>
      <c r="G125" s="41">
        <v>35.0</v>
      </c>
      <c r="H125" s="41">
        <v>70.0</v>
      </c>
      <c r="I125" s="41">
        <v>-3.07733</v>
      </c>
      <c r="J125" s="41">
        <v>10000.0</v>
      </c>
      <c r="K125" s="41">
        <v>5000.0</v>
      </c>
      <c r="L125" s="41">
        <v>1200.0</v>
      </c>
      <c r="M125" s="41">
        <v>600.0</v>
      </c>
      <c r="N125" s="41">
        <v>50.0</v>
      </c>
      <c r="O125" s="40" t="s">
        <v>207</v>
      </c>
      <c r="P125" s="40" t="s">
        <v>1371</v>
      </c>
      <c r="Q125" s="40" t="s">
        <v>7305</v>
      </c>
      <c r="R125" s="40" t="s">
        <v>210</v>
      </c>
      <c r="S125" s="40" t="b">
        <v>0</v>
      </c>
      <c r="T125" s="40" t="s">
        <v>211</v>
      </c>
      <c r="U125" s="40" t="s">
        <v>212</v>
      </c>
      <c r="V125" s="41">
        <v>0.1</v>
      </c>
      <c r="W125" s="41">
        <v>0.9</v>
      </c>
      <c r="X125" s="41">
        <v>0.3</v>
      </c>
      <c r="Y125" s="41">
        <v>0.6</v>
      </c>
      <c r="Z125" s="40" t="b">
        <v>0</v>
      </c>
      <c r="AA125" s="40" t="b">
        <v>1</v>
      </c>
      <c r="AB125" s="40" t="b">
        <v>0</v>
      </c>
      <c r="AC125" s="40" t="b">
        <v>0</v>
      </c>
      <c r="AD125" s="41" t="s">
        <v>13296</v>
      </c>
      <c r="AE125" s="41" t="s">
        <v>13297</v>
      </c>
      <c r="AF125" s="41">
        <v>1202.367</v>
      </c>
      <c r="AG125" s="41">
        <v>-3.12113</v>
      </c>
      <c r="AH125" s="42">
        <v>5.08996E41</v>
      </c>
      <c r="AI125" s="41">
        <v>0.014233068</v>
      </c>
      <c r="AJ125" s="40" t="s">
        <v>16553</v>
      </c>
      <c r="AK125" s="40" t="s">
        <v>13299</v>
      </c>
      <c r="AL125" s="41">
        <v>3177.0</v>
      </c>
      <c r="AM125" s="40" t="s">
        <v>2224</v>
      </c>
      <c r="AN125" s="40" t="s">
        <v>7285</v>
      </c>
      <c r="AO125" s="40" t="s">
        <v>5643</v>
      </c>
      <c r="AP125" s="42">
        <v>1.0E138</v>
      </c>
    </row>
    <row r="126">
      <c r="A126" s="40" t="s">
        <v>16520</v>
      </c>
      <c r="B126" s="41">
        <v>185.0</v>
      </c>
      <c r="C126" s="42">
        <v>1.67E9</v>
      </c>
      <c r="D126" s="41">
        <v>3356.0</v>
      </c>
      <c r="E126" s="40" t="s">
        <v>1243</v>
      </c>
      <c r="F126" s="41">
        <v>140.0</v>
      </c>
      <c r="G126" s="41">
        <v>35.0</v>
      </c>
      <c r="H126" s="41">
        <v>70.0</v>
      </c>
      <c r="I126" s="41">
        <v>-3.07733</v>
      </c>
      <c r="J126" s="41">
        <v>10000.0</v>
      </c>
      <c r="K126" s="41">
        <v>5000.0</v>
      </c>
      <c r="L126" s="41">
        <v>1200.0</v>
      </c>
      <c r="M126" s="41">
        <v>600.0</v>
      </c>
      <c r="N126" s="41">
        <v>100.0</v>
      </c>
      <c r="O126" s="40" t="s">
        <v>207</v>
      </c>
      <c r="P126" s="40" t="s">
        <v>1371</v>
      </c>
      <c r="Q126" s="40" t="s">
        <v>209</v>
      </c>
      <c r="R126" s="40" t="s">
        <v>210</v>
      </c>
      <c r="S126" s="40" t="b">
        <v>0</v>
      </c>
      <c r="T126" s="40" t="s">
        <v>211</v>
      </c>
      <c r="U126" s="40" t="s">
        <v>212</v>
      </c>
      <c r="V126" s="41">
        <v>0.1</v>
      </c>
      <c r="W126" s="41">
        <v>0.9</v>
      </c>
      <c r="X126" s="41">
        <v>0.2</v>
      </c>
      <c r="Y126" s="41">
        <v>0.6</v>
      </c>
      <c r="Z126" s="40" t="b">
        <v>0</v>
      </c>
      <c r="AA126" s="40" t="b">
        <v>1</v>
      </c>
      <c r="AB126" s="40" t="b">
        <v>0</v>
      </c>
      <c r="AC126" s="40" t="b">
        <v>0</v>
      </c>
      <c r="AD126" s="41" t="s">
        <v>13300</v>
      </c>
      <c r="AE126" s="41" t="s">
        <v>13301</v>
      </c>
      <c r="AF126" s="41">
        <v>1203.377</v>
      </c>
      <c r="AG126" s="41">
        <v>-3.1216</v>
      </c>
      <c r="AH126" s="42">
        <v>1.39247E42</v>
      </c>
      <c r="AI126" s="41">
        <v>0.01438634</v>
      </c>
      <c r="AJ126" s="40" t="s">
        <v>16554</v>
      </c>
      <c r="AK126" s="40" t="s">
        <v>13303</v>
      </c>
      <c r="AL126" s="41">
        <v>1655.0</v>
      </c>
      <c r="AM126" s="40" t="s">
        <v>2224</v>
      </c>
      <c r="AN126" s="40" t="s">
        <v>7285</v>
      </c>
      <c r="AO126" s="40" t="s">
        <v>5643</v>
      </c>
      <c r="AP126" s="42">
        <v>1.1E139</v>
      </c>
    </row>
    <row r="127">
      <c r="A127" s="40" t="s">
        <v>16525</v>
      </c>
      <c r="B127" s="41">
        <v>227.0</v>
      </c>
      <c r="C127" s="42">
        <v>1.67E9</v>
      </c>
      <c r="D127" s="41">
        <v>3356.0</v>
      </c>
      <c r="E127" s="40" t="s">
        <v>1243</v>
      </c>
      <c r="F127" s="41">
        <v>140.0</v>
      </c>
      <c r="G127" s="41">
        <v>35.0</v>
      </c>
      <c r="H127" s="41">
        <v>70.0</v>
      </c>
      <c r="I127" s="41">
        <v>-3.07733</v>
      </c>
      <c r="J127" s="41">
        <v>10000.0</v>
      </c>
      <c r="K127" s="41">
        <v>5000.0</v>
      </c>
      <c r="L127" s="41">
        <v>1200.0</v>
      </c>
      <c r="M127" s="41">
        <v>600.0</v>
      </c>
      <c r="N127" s="41">
        <v>100.0</v>
      </c>
      <c r="O127" s="40" t="s">
        <v>207</v>
      </c>
      <c r="P127" s="40" t="s">
        <v>208</v>
      </c>
      <c r="Q127" s="40" t="s">
        <v>7305</v>
      </c>
      <c r="R127" s="40" t="s">
        <v>210</v>
      </c>
      <c r="S127" s="40" t="b">
        <v>0</v>
      </c>
      <c r="T127" s="40" t="s">
        <v>12879</v>
      </c>
      <c r="U127" s="40" t="s">
        <v>212</v>
      </c>
      <c r="V127" s="41">
        <v>0.1</v>
      </c>
      <c r="W127" s="41">
        <v>0.9</v>
      </c>
      <c r="X127" s="41">
        <v>0.1</v>
      </c>
      <c r="Y127" s="41">
        <v>0.6</v>
      </c>
      <c r="Z127" s="40" t="b">
        <v>0</v>
      </c>
      <c r="AA127" s="40" t="b">
        <v>1</v>
      </c>
      <c r="AB127" s="40" t="b">
        <v>0</v>
      </c>
      <c r="AC127" s="40" t="b">
        <v>0</v>
      </c>
      <c r="AD127" s="41" t="s">
        <v>13304</v>
      </c>
      <c r="AE127" s="41" t="s">
        <v>13305</v>
      </c>
      <c r="AF127" s="41">
        <v>1203.913</v>
      </c>
      <c r="AG127" s="41">
        <v>-3.12162</v>
      </c>
      <c r="AH127" s="42">
        <v>4.59851E41</v>
      </c>
      <c r="AI127" s="41">
        <v>0.014393788</v>
      </c>
      <c r="AJ127" s="40" t="s">
        <v>13306</v>
      </c>
      <c r="AK127" s="40" t="s">
        <v>13307</v>
      </c>
      <c r="AL127" s="41">
        <v>1458.0</v>
      </c>
      <c r="AM127" s="40" t="s">
        <v>2224</v>
      </c>
      <c r="AN127" s="40" t="s">
        <v>7285</v>
      </c>
      <c r="AO127" s="40" t="s">
        <v>5643</v>
      </c>
      <c r="AP127" s="42">
        <v>1.0E138</v>
      </c>
    </row>
    <row r="128">
      <c r="A128" s="40" t="s">
        <v>16518</v>
      </c>
      <c r="B128" s="41">
        <v>8.0</v>
      </c>
      <c r="C128" s="42">
        <v>1.67E9</v>
      </c>
      <c r="D128" s="41">
        <v>3356.0</v>
      </c>
      <c r="E128" s="40" t="s">
        <v>1243</v>
      </c>
      <c r="F128" s="41">
        <v>140.0</v>
      </c>
      <c r="G128" s="41">
        <v>35.0</v>
      </c>
      <c r="H128" s="41">
        <v>70.0</v>
      </c>
      <c r="I128" s="41">
        <v>-3.07733</v>
      </c>
      <c r="J128" s="41">
        <v>10000.0</v>
      </c>
      <c r="K128" s="41">
        <v>5000.0</v>
      </c>
      <c r="L128" s="41">
        <v>1200.0</v>
      </c>
      <c r="M128" s="41">
        <v>600.0</v>
      </c>
      <c r="N128" s="41">
        <v>30.0</v>
      </c>
      <c r="O128" s="40" t="s">
        <v>207</v>
      </c>
      <c r="P128" s="40" t="s">
        <v>208</v>
      </c>
      <c r="Q128" s="40" t="s">
        <v>209</v>
      </c>
      <c r="R128" s="40" t="s">
        <v>210</v>
      </c>
      <c r="S128" s="40" t="b">
        <v>0</v>
      </c>
      <c r="T128" s="40" t="s">
        <v>211</v>
      </c>
      <c r="U128" s="40" t="s">
        <v>212</v>
      </c>
      <c r="V128" s="41">
        <v>0.1</v>
      </c>
      <c r="W128" s="41">
        <v>0.9</v>
      </c>
      <c r="X128" s="41">
        <v>0.3</v>
      </c>
      <c r="Y128" s="41">
        <v>0.6</v>
      </c>
      <c r="Z128" s="40" t="b">
        <v>0</v>
      </c>
      <c r="AA128" s="40" t="b">
        <v>1</v>
      </c>
      <c r="AB128" s="40" t="b">
        <v>0</v>
      </c>
      <c r="AC128" s="40" t="b">
        <v>0</v>
      </c>
      <c r="AD128" s="41" t="s">
        <v>13308</v>
      </c>
      <c r="AE128" s="41" t="s">
        <v>13309</v>
      </c>
      <c r="AF128" s="41">
        <v>938.1348</v>
      </c>
      <c r="AG128" s="41">
        <v>-3.12166</v>
      </c>
      <c r="AH128" s="42">
        <v>1.15837E42</v>
      </c>
      <c r="AI128" s="41">
        <v>0.014406063</v>
      </c>
      <c r="AJ128" s="40" t="s">
        <v>13310</v>
      </c>
      <c r="AK128" s="40" t="s">
        <v>13311</v>
      </c>
      <c r="AL128" s="41">
        <v>10000.0</v>
      </c>
      <c r="AM128" s="40" t="s">
        <v>216</v>
      </c>
      <c r="AN128" s="40" t="s">
        <v>7285</v>
      </c>
      <c r="AO128" s="40" t="s">
        <v>5627</v>
      </c>
      <c r="AP128" s="42">
        <v>1.1E139</v>
      </c>
    </row>
    <row r="129">
      <c r="A129" s="40" t="s">
        <v>16525</v>
      </c>
      <c r="B129" s="41">
        <v>168.0</v>
      </c>
      <c r="C129" s="42">
        <v>1.67E9</v>
      </c>
      <c r="D129" s="41">
        <v>3356.0</v>
      </c>
      <c r="E129" s="40" t="s">
        <v>1243</v>
      </c>
      <c r="F129" s="41">
        <v>140.0</v>
      </c>
      <c r="G129" s="41">
        <v>35.0</v>
      </c>
      <c r="H129" s="41">
        <v>70.0</v>
      </c>
      <c r="I129" s="41">
        <v>-3.07733</v>
      </c>
      <c r="J129" s="41">
        <v>10000.0</v>
      </c>
      <c r="K129" s="41">
        <v>5000.0</v>
      </c>
      <c r="L129" s="41">
        <v>1200.0</v>
      </c>
      <c r="M129" s="41">
        <v>600.0</v>
      </c>
      <c r="N129" s="41">
        <v>50.0</v>
      </c>
      <c r="O129" s="40" t="s">
        <v>207</v>
      </c>
      <c r="P129" s="40" t="s">
        <v>208</v>
      </c>
      <c r="Q129" s="40" t="s">
        <v>212</v>
      </c>
      <c r="R129" s="40" t="s">
        <v>210</v>
      </c>
      <c r="S129" s="40" t="b">
        <v>0</v>
      </c>
      <c r="T129" s="40" t="s">
        <v>211</v>
      </c>
      <c r="U129" s="40" t="s">
        <v>212</v>
      </c>
      <c r="V129" s="41">
        <v>0.1</v>
      </c>
      <c r="W129" s="41">
        <v>0.9</v>
      </c>
      <c r="X129" s="41">
        <v>0.3</v>
      </c>
      <c r="Y129" s="41">
        <v>0.4</v>
      </c>
      <c r="Z129" s="40" t="b">
        <v>0</v>
      </c>
      <c r="AA129" s="40" t="b">
        <v>1</v>
      </c>
      <c r="AB129" s="40" t="b">
        <v>0</v>
      </c>
      <c r="AC129" s="40" t="b">
        <v>0</v>
      </c>
      <c r="AD129" s="41" t="s">
        <v>13312</v>
      </c>
      <c r="AE129" s="41" t="s">
        <v>13313</v>
      </c>
      <c r="AF129" s="41">
        <v>1202.627</v>
      </c>
      <c r="AG129" s="41">
        <v>-3.122</v>
      </c>
      <c r="AH129" s="42">
        <v>1.20586E42</v>
      </c>
      <c r="AI129" s="41">
        <v>0.014518227</v>
      </c>
      <c r="AJ129" s="40" t="s">
        <v>16555</v>
      </c>
      <c r="AK129" s="40" t="s">
        <v>13315</v>
      </c>
      <c r="AL129" s="41">
        <v>4269.0</v>
      </c>
      <c r="AM129" s="40" t="s">
        <v>2224</v>
      </c>
      <c r="AN129" s="40" t="s">
        <v>7285</v>
      </c>
      <c r="AO129" s="40" t="s">
        <v>5643</v>
      </c>
      <c r="AP129" s="42">
        <v>1.1E139</v>
      </c>
    </row>
    <row r="130">
      <c r="A130" s="40" t="s">
        <v>16520</v>
      </c>
      <c r="B130" s="41">
        <v>208.0</v>
      </c>
      <c r="C130" s="42">
        <v>1.67E9</v>
      </c>
      <c r="D130" s="41">
        <v>3356.0</v>
      </c>
      <c r="E130" s="40" t="s">
        <v>1243</v>
      </c>
      <c r="F130" s="41">
        <v>140.0</v>
      </c>
      <c r="G130" s="41">
        <v>35.0</v>
      </c>
      <c r="H130" s="41">
        <v>70.0</v>
      </c>
      <c r="I130" s="41">
        <v>-3.07733</v>
      </c>
      <c r="J130" s="41">
        <v>10000.0</v>
      </c>
      <c r="K130" s="41">
        <v>5000.0</v>
      </c>
      <c r="L130" s="41">
        <v>1200.0</v>
      </c>
      <c r="M130" s="41">
        <v>600.0</v>
      </c>
      <c r="N130" s="41">
        <v>100.0</v>
      </c>
      <c r="O130" s="40" t="s">
        <v>207</v>
      </c>
      <c r="P130" s="40" t="s">
        <v>1371</v>
      </c>
      <c r="Q130" s="40" t="s">
        <v>7310</v>
      </c>
      <c r="R130" s="40" t="s">
        <v>210</v>
      </c>
      <c r="S130" s="40" t="b">
        <v>0</v>
      </c>
      <c r="T130" s="40" t="s">
        <v>12879</v>
      </c>
      <c r="U130" s="40" t="s">
        <v>212</v>
      </c>
      <c r="V130" s="41">
        <v>0.1</v>
      </c>
      <c r="W130" s="41">
        <v>0.9</v>
      </c>
      <c r="X130" s="41">
        <v>0.1</v>
      </c>
      <c r="Y130" s="41">
        <v>0.5</v>
      </c>
      <c r="Z130" s="40" t="b">
        <v>0</v>
      </c>
      <c r="AA130" s="40" t="b">
        <v>1</v>
      </c>
      <c r="AB130" s="40" t="b">
        <v>0</v>
      </c>
      <c r="AC130" s="40" t="b">
        <v>0</v>
      </c>
      <c r="AD130" s="41" t="s">
        <v>13316</v>
      </c>
      <c r="AE130" s="41" t="s">
        <v>13317</v>
      </c>
      <c r="AF130" s="41">
        <v>1202.772</v>
      </c>
      <c r="AG130" s="41">
        <v>-3.12248</v>
      </c>
      <c r="AH130" s="42">
        <v>1.62789E41</v>
      </c>
      <c r="AI130" s="41">
        <v>0.01467174</v>
      </c>
      <c r="AJ130" s="40" t="s">
        <v>13318</v>
      </c>
      <c r="AK130" s="40" t="s">
        <v>13319</v>
      </c>
      <c r="AL130" s="41">
        <v>1375.0</v>
      </c>
      <c r="AM130" s="40" t="s">
        <v>2224</v>
      </c>
      <c r="AN130" s="40" t="s">
        <v>7285</v>
      </c>
      <c r="AO130" s="40" t="s">
        <v>5643</v>
      </c>
      <c r="AP130" s="42">
        <v>1.1E136</v>
      </c>
    </row>
    <row r="131">
      <c r="A131" s="40" t="s">
        <v>16520</v>
      </c>
      <c r="B131" s="41">
        <v>240.0</v>
      </c>
      <c r="C131" s="42">
        <v>1.67E9</v>
      </c>
      <c r="D131" s="41">
        <v>3356.0</v>
      </c>
      <c r="E131" s="40" t="s">
        <v>1243</v>
      </c>
      <c r="F131" s="41">
        <v>140.0</v>
      </c>
      <c r="G131" s="41">
        <v>35.0</v>
      </c>
      <c r="H131" s="41">
        <v>70.0</v>
      </c>
      <c r="I131" s="41">
        <v>-3.07733</v>
      </c>
      <c r="J131" s="41">
        <v>10000.0</v>
      </c>
      <c r="K131" s="41">
        <v>5000.0</v>
      </c>
      <c r="L131" s="41">
        <v>1200.0</v>
      </c>
      <c r="M131" s="41">
        <v>600.0</v>
      </c>
      <c r="N131" s="41">
        <v>100.0</v>
      </c>
      <c r="O131" s="40" t="s">
        <v>207</v>
      </c>
      <c r="P131" s="40" t="s">
        <v>1371</v>
      </c>
      <c r="Q131" s="40" t="s">
        <v>1372</v>
      </c>
      <c r="R131" s="40" t="s">
        <v>210</v>
      </c>
      <c r="S131" s="40" t="b">
        <v>0</v>
      </c>
      <c r="T131" s="40" t="s">
        <v>211</v>
      </c>
      <c r="U131" s="40" t="s">
        <v>212</v>
      </c>
      <c r="V131" s="41">
        <v>0.1</v>
      </c>
      <c r="W131" s="41">
        <v>0.9</v>
      </c>
      <c r="X131" s="41">
        <v>0.3</v>
      </c>
      <c r="Y131" s="41">
        <v>0.4</v>
      </c>
      <c r="Z131" s="40" t="b">
        <v>0</v>
      </c>
      <c r="AA131" s="40" t="b">
        <v>1</v>
      </c>
      <c r="AB131" s="40" t="b">
        <v>0</v>
      </c>
      <c r="AC131" s="40" t="b">
        <v>0</v>
      </c>
      <c r="AD131" s="41" t="s">
        <v>13320</v>
      </c>
      <c r="AE131" s="41" t="s">
        <v>13321</v>
      </c>
      <c r="AF131" s="41">
        <v>1203.443</v>
      </c>
      <c r="AG131" s="41">
        <v>-3.12256</v>
      </c>
      <c r="AH131" s="42">
        <v>1.3877E42</v>
      </c>
      <c r="AI131" s="41">
        <v>0.014697462</v>
      </c>
      <c r="AJ131" s="40" t="s">
        <v>16556</v>
      </c>
      <c r="AK131" s="40" t="s">
        <v>13323</v>
      </c>
      <c r="AL131" s="41">
        <v>2502.0</v>
      </c>
      <c r="AM131" s="40" t="s">
        <v>2224</v>
      </c>
      <c r="AN131" s="40" t="s">
        <v>7285</v>
      </c>
      <c r="AO131" s="40" t="s">
        <v>5643</v>
      </c>
      <c r="AP131" s="42">
        <v>1.1E139</v>
      </c>
    </row>
    <row r="132">
      <c r="A132" s="40" t="s">
        <v>16518</v>
      </c>
      <c r="B132" s="41">
        <v>153.0</v>
      </c>
      <c r="C132" s="42">
        <v>1.67E9</v>
      </c>
      <c r="D132" s="41">
        <v>3356.0</v>
      </c>
      <c r="E132" s="40" t="s">
        <v>1243</v>
      </c>
      <c r="F132" s="41">
        <v>140.0</v>
      </c>
      <c r="G132" s="41">
        <v>35.0</v>
      </c>
      <c r="H132" s="41">
        <v>70.0</v>
      </c>
      <c r="I132" s="41">
        <v>-3.07733</v>
      </c>
      <c r="J132" s="41">
        <v>10000.0</v>
      </c>
      <c r="K132" s="41">
        <v>5000.0</v>
      </c>
      <c r="L132" s="41">
        <v>1200.0</v>
      </c>
      <c r="M132" s="41">
        <v>600.0</v>
      </c>
      <c r="N132" s="41">
        <v>50.0</v>
      </c>
      <c r="O132" s="40" t="s">
        <v>207</v>
      </c>
      <c r="P132" s="40" t="s">
        <v>208</v>
      </c>
      <c r="Q132" s="40" t="s">
        <v>1372</v>
      </c>
      <c r="R132" s="40" t="s">
        <v>210</v>
      </c>
      <c r="S132" s="40" t="b">
        <v>0</v>
      </c>
      <c r="T132" s="40" t="s">
        <v>12879</v>
      </c>
      <c r="U132" s="40" t="s">
        <v>212</v>
      </c>
      <c r="V132" s="41">
        <v>0.1</v>
      </c>
      <c r="W132" s="41">
        <v>0.9</v>
      </c>
      <c r="X132" s="41">
        <v>0.1</v>
      </c>
      <c r="Y132" s="41">
        <v>0.4</v>
      </c>
      <c r="Z132" s="40" t="b">
        <v>0</v>
      </c>
      <c r="AA132" s="40" t="b">
        <v>1</v>
      </c>
      <c r="AB132" s="40" t="b">
        <v>0</v>
      </c>
      <c r="AC132" s="40" t="b">
        <v>0</v>
      </c>
      <c r="AD132" s="41" t="s">
        <v>13324</v>
      </c>
      <c r="AE132" s="41" t="s">
        <v>13325</v>
      </c>
      <c r="AF132" s="41">
        <v>1030.437</v>
      </c>
      <c r="AG132" s="41">
        <v>-3.12363</v>
      </c>
      <c r="AH132" s="42">
        <v>4.61535E41</v>
      </c>
      <c r="AI132" s="41">
        <v>0.0150473</v>
      </c>
      <c r="AJ132" s="40" t="s">
        <v>13326</v>
      </c>
      <c r="AK132" s="44" t="s">
        <v>397</v>
      </c>
      <c r="AL132" s="41">
        <v>10000.0</v>
      </c>
      <c r="AM132" s="40" t="s">
        <v>216</v>
      </c>
      <c r="AN132" s="40" t="s">
        <v>7285</v>
      </c>
      <c r="AO132" s="40" t="s">
        <v>5627</v>
      </c>
      <c r="AP132" s="42">
        <v>1.0E138</v>
      </c>
    </row>
    <row r="133">
      <c r="A133" s="40" t="s">
        <v>16518</v>
      </c>
      <c r="B133" s="41">
        <v>120.0</v>
      </c>
      <c r="C133" s="42">
        <v>1.67E9</v>
      </c>
      <c r="D133" s="41">
        <v>3356.0</v>
      </c>
      <c r="E133" s="40" t="s">
        <v>1243</v>
      </c>
      <c r="F133" s="41">
        <v>140.0</v>
      </c>
      <c r="G133" s="41">
        <v>35.0</v>
      </c>
      <c r="H133" s="41">
        <v>70.0</v>
      </c>
      <c r="I133" s="41">
        <v>-3.07733</v>
      </c>
      <c r="J133" s="41">
        <v>10000.0</v>
      </c>
      <c r="K133" s="41">
        <v>5000.0</v>
      </c>
      <c r="L133" s="41">
        <v>1200.0</v>
      </c>
      <c r="M133" s="41">
        <v>600.0</v>
      </c>
      <c r="N133" s="41">
        <v>50.0</v>
      </c>
      <c r="O133" s="40" t="s">
        <v>207</v>
      </c>
      <c r="P133" s="40" t="s">
        <v>208</v>
      </c>
      <c r="Q133" s="40" t="s">
        <v>7310</v>
      </c>
      <c r="R133" s="40" t="s">
        <v>210</v>
      </c>
      <c r="S133" s="40" t="b">
        <v>0</v>
      </c>
      <c r="T133" s="40" t="s">
        <v>12879</v>
      </c>
      <c r="U133" s="40" t="s">
        <v>212</v>
      </c>
      <c r="V133" s="41">
        <v>0.1</v>
      </c>
      <c r="W133" s="41">
        <v>0.9</v>
      </c>
      <c r="X133" s="41">
        <v>0.2</v>
      </c>
      <c r="Y133" s="41">
        <v>0.4</v>
      </c>
      <c r="Z133" s="40" t="b">
        <v>0</v>
      </c>
      <c r="AA133" s="40" t="b">
        <v>1</v>
      </c>
      <c r="AB133" s="40" t="b">
        <v>0</v>
      </c>
      <c r="AC133" s="40" t="b">
        <v>0</v>
      </c>
      <c r="AD133" s="41" t="s">
        <v>13327</v>
      </c>
      <c r="AE133" s="41" t="s">
        <v>13328</v>
      </c>
      <c r="AF133" s="41">
        <v>1201.679</v>
      </c>
      <c r="AG133" s="41">
        <v>-3.12382</v>
      </c>
      <c r="AH133" s="42">
        <v>1.38734E42</v>
      </c>
      <c r="AI133" s="41">
        <v>0.015106708</v>
      </c>
      <c r="AJ133" s="40" t="s">
        <v>13329</v>
      </c>
      <c r="AK133" s="40" t="s">
        <v>13330</v>
      </c>
      <c r="AL133" s="41">
        <v>6578.0</v>
      </c>
      <c r="AM133" s="40" t="s">
        <v>2224</v>
      </c>
      <c r="AN133" s="40" t="s">
        <v>7285</v>
      </c>
      <c r="AO133" s="40" t="s">
        <v>5627</v>
      </c>
      <c r="AP133" s="42">
        <v>1.1E139</v>
      </c>
    </row>
    <row r="134">
      <c r="A134" s="40" t="s">
        <v>16520</v>
      </c>
      <c r="B134" s="41">
        <v>152.0</v>
      </c>
      <c r="C134" s="42">
        <v>1.67E9</v>
      </c>
      <c r="D134" s="41">
        <v>3356.0</v>
      </c>
      <c r="E134" s="40" t="s">
        <v>1243</v>
      </c>
      <c r="F134" s="41">
        <v>140.0</v>
      </c>
      <c r="G134" s="41">
        <v>35.0</v>
      </c>
      <c r="H134" s="41">
        <v>70.0</v>
      </c>
      <c r="I134" s="41">
        <v>-3.07733</v>
      </c>
      <c r="J134" s="41">
        <v>10000.0</v>
      </c>
      <c r="K134" s="41">
        <v>5000.0</v>
      </c>
      <c r="L134" s="41">
        <v>1200.0</v>
      </c>
      <c r="M134" s="41">
        <v>600.0</v>
      </c>
      <c r="N134" s="41">
        <v>50.0</v>
      </c>
      <c r="O134" s="40" t="s">
        <v>207</v>
      </c>
      <c r="P134" s="40" t="s">
        <v>1371</v>
      </c>
      <c r="Q134" s="40" t="s">
        <v>1372</v>
      </c>
      <c r="R134" s="40" t="s">
        <v>210</v>
      </c>
      <c r="S134" s="40" t="b">
        <v>0</v>
      </c>
      <c r="T134" s="40" t="s">
        <v>211</v>
      </c>
      <c r="U134" s="40" t="s">
        <v>212</v>
      </c>
      <c r="V134" s="41">
        <v>0.1</v>
      </c>
      <c r="W134" s="41">
        <v>0.9</v>
      </c>
      <c r="X134" s="41">
        <v>0.3</v>
      </c>
      <c r="Y134" s="41">
        <v>0.6</v>
      </c>
      <c r="Z134" s="40" t="b">
        <v>0</v>
      </c>
      <c r="AA134" s="40" t="b">
        <v>1</v>
      </c>
      <c r="AB134" s="40" t="b">
        <v>0</v>
      </c>
      <c r="AC134" s="40" t="b">
        <v>0</v>
      </c>
      <c r="AD134" s="41" t="s">
        <v>7380</v>
      </c>
      <c r="AE134" s="41" t="s">
        <v>13331</v>
      </c>
      <c r="AF134" s="41">
        <v>1202.3</v>
      </c>
      <c r="AG134" s="41">
        <v>-3.12403</v>
      </c>
      <c r="AH134" s="42">
        <v>5.08523E41</v>
      </c>
      <c r="AI134" s="41">
        <v>0.015175376</v>
      </c>
      <c r="AJ134" s="40" t="s">
        <v>16557</v>
      </c>
      <c r="AK134" s="40" t="s">
        <v>13333</v>
      </c>
      <c r="AL134" s="41">
        <v>3254.0</v>
      </c>
      <c r="AM134" s="40" t="s">
        <v>2224</v>
      </c>
      <c r="AN134" s="40" t="s">
        <v>7285</v>
      </c>
      <c r="AO134" s="40" t="s">
        <v>5643</v>
      </c>
      <c r="AP134" s="42">
        <v>1.0E138</v>
      </c>
    </row>
    <row r="135">
      <c r="A135" s="40" t="s">
        <v>16525</v>
      </c>
      <c r="B135" s="41">
        <v>210.0</v>
      </c>
      <c r="C135" s="42">
        <v>1.67E9</v>
      </c>
      <c r="D135" s="41">
        <v>3356.0</v>
      </c>
      <c r="E135" s="40" t="s">
        <v>1243</v>
      </c>
      <c r="F135" s="41">
        <v>140.0</v>
      </c>
      <c r="G135" s="41">
        <v>35.0</v>
      </c>
      <c r="H135" s="41">
        <v>70.0</v>
      </c>
      <c r="I135" s="41">
        <v>-3.07733</v>
      </c>
      <c r="J135" s="41">
        <v>10000.0</v>
      </c>
      <c r="K135" s="41">
        <v>5000.0</v>
      </c>
      <c r="L135" s="41">
        <v>1200.0</v>
      </c>
      <c r="M135" s="41">
        <v>600.0</v>
      </c>
      <c r="N135" s="41">
        <v>100.0</v>
      </c>
      <c r="O135" s="40" t="s">
        <v>207</v>
      </c>
      <c r="P135" s="40" t="s">
        <v>208</v>
      </c>
      <c r="Q135" s="40" t="s">
        <v>7310</v>
      </c>
      <c r="R135" s="40" t="s">
        <v>210</v>
      </c>
      <c r="S135" s="40" t="b">
        <v>0</v>
      </c>
      <c r="T135" s="40" t="s">
        <v>12879</v>
      </c>
      <c r="U135" s="40" t="s">
        <v>212</v>
      </c>
      <c r="V135" s="41">
        <v>0.1</v>
      </c>
      <c r="W135" s="41">
        <v>0.9</v>
      </c>
      <c r="X135" s="41">
        <v>0.2</v>
      </c>
      <c r="Y135" s="41">
        <v>0.4</v>
      </c>
      <c r="Z135" s="40" t="b">
        <v>0</v>
      </c>
      <c r="AA135" s="40" t="b">
        <v>1</v>
      </c>
      <c r="AB135" s="40" t="b">
        <v>0</v>
      </c>
      <c r="AC135" s="40" t="b">
        <v>0</v>
      </c>
      <c r="AD135" s="41" t="s">
        <v>4659</v>
      </c>
      <c r="AE135" s="41" t="s">
        <v>13334</v>
      </c>
      <c r="AF135" s="41">
        <v>1202.472</v>
      </c>
      <c r="AG135" s="41">
        <v>-3.12453</v>
      </c>
      <c r="AH135" s="42">
        <v>1.3469E42</v>
      </c>
      <c r="AI135" s="41">
        <v>0.015339419</v>
      </c>
      <c r="AJ135" s="40" t="s">
        <v>16558</v>
      </c>
      <c r="AK135" s="40" t="s">
        <v>13336</v>
      </c>
      <c r="AL135" s="41">
        <v>1655.0</v>
      </c>
      <c r="AM135" s="40" t="s">
        <v>2224</v>
      </c>
      <c r="AN135" s="40" t="s">
        <v>7285</v>
      </c>
      <c r="AO135" s="40" t="s">
        <v>5643</v>
      </c>
      <c r="AP135" s="42">
        <v>1.1E139</v>
      </c>
    </row>
    <row r="136">
      <c r="A136" s="40" t="s">
        <v>16525</v>
      </c>
      <c r="B136" s="41">
        <v>195.0</v>
      </c>
      <c r="C136" s="42">
        <v>1.67E9</v>
      </c>
      <c r="D136" s="41">
        <v>3356.0</v>
      </c>
      <c r="E136" s="40" t="s">
        <v>1243</v>
      </c>
      <c r="F136" s="41">
        <v>140.0</v>
      </c>
      <c r="G136" s="41">
        <v>35.0</v>
      </c>
      <c r="H136" s="41">
        <v>70.0</v>
      </c>
      <c r="I136" s="41">
        <v>-3.07733</v>
      </c>
      <c r="J136" s="41">
        <v>10000.0</v>
      </c>
      <c r="K136" s="41">
        <v>5000.0</v>
      </c>
      <c r="L136" s="41">
        <v>1200.0</v>
      </c>
      <c r="M136" s="41">
        <v>600.0</v>
      </c>
      <c r="N136" s="41">
        <v>100.0</v>
      </c>
      <c r="O136" s="40" t="s">
        <v>207</v>
      </c>
      <c r="P136" s="40" t="s">
        <v>208</v>
      </c>
      <c r="Q136" s="40" t="s">
        <v>209</v>
      </c>
      <c r="R136" s="40" t="s">
        <v>210</v>
      </c>
      <c r="S136" s="40" t="b">
        <v>0</v>
      </c>
      <c r="T136" s="40" t="s">
        <v>12879</v>
      </c>
      <c r="U136" s="40" t="s">
        <v>212</v>
      </c>
      <c r="V136" s="41">
        <v>0.1</v>
      </c>
      <c r="W136" s="41">
        <v>0.9</v>
      </c>
      <c r="X136" s="41">
        <v>0.3</v>
      </c>
      <c r="Y136" s="41">
        <v>0.4</v>
      </c>
      <c r="Z136" s="40" t="b">
        <v>0</v>
      </c>
      <c r="AA136" s="40" t="b">
        <v>1</v>
      </c>
      <c r="AB136" s="40" t="b">
        <v>0</v>
      </c>
      <c r="AC136" s="40" t="b">
        <v>0</v>
      </c>
      <c r="AD136" s="41" t="s">
        <v>13337</v>
      </c>
      <c r="AE136" s="41" t="s">
        <v>13338</v>
      </c>
      <c r="AF136" s="41">
        <v>1202.826</v>
      </c>
      <c r="AG136" s="41">
        <v>-3.12487</v>
      </c>
      <c r="AH136" s="42">
        <v>1.20199E42</v>
      </c>
      <c r="AI136" s="41">
        <v>0.015449287</v>
      </c>
      <c r="AJ136" s="40" t="s">
        <v>16559</v>
      </c>
      <c r="AK136" s="40" t="s">
        <v>13340</v>
      </c>
      <c r="AL136" s="41">
        <v>2374.0</v>
      </c>
      <c r="AM136" s="40" t="s">
        <v>2224</v>
      </c>
      <c r="AN136" s="40" t="s">
        <v>7285</v>
      </c>
      <c r="AO136" s="40" t="s">
        <v>5643</v>
      </c>
      <c r="AP136" s="42">
        <v>1.1E139</v>
      </c>
    </row>
    <row r="137">
      <c r="A137" s="40" t="s">
        <v>16518</v>
      </c>
      <c r="B137" s="41">
        <v>151.0</v>
      </c>
      <c r="C137" s="42">
        <v>1.67E9</v>
      </c>
      <c r="D137" s="41">
        <v>3356.0</v>
      </c>
      <c r="E137" s="40" t="s">
        <v>1243</v>
      </c>
      <c r="F137" s="41">
        <v>140.0</v>
      </c>
      <c r="G137" s="41">
        <v>35.0</v>
      </c>
      <c r="H137" s="41">
        <v>70.0</v>
      </c>
      <c r="I137" s="41">
        <v>-3.07733</v>
      </c>
      <c r="J137" s="41">
        <v>10000.0</v>
      </c>
      <c r="K137" s="41">
        <v>5000.0</v>
      </c>
      <c r="L137" s="41">
        <v>1200.0</v>
      </c>
      <c r="M137" s="41">
        <v>600.0</v>
      </c>
      <c r="N137" s="41">
        <v>50.0</v>
      </c>
      <c r="O137" s="40" t="s">
        <v>207</v>
      </c>
      <c r="P137" s="40" t="s">
        <v>208</v>
      </c>
      <c r="Q137" s="40" t="s">
        <v>1372</v>
      </c>
      <c r="R137" s="40" t="s">
        <v>210</v>
      </c>
      <c r="S137" s="40" t="b">
        <v>0</v>
      </c>
      <c r="T137" s="40" t="s">
        <v>211</v>
      </c>
      <c r="U137" s="40" t="s">
        <v>212</v>
      </c>
      <c r="V137" s="41">
        <v>0.1</v>
      </c>
      <c r="W137" s="41">
        <v>0.9</v>
      </c>
      <c r="X137" s="41">
        <v>0.3</v>
      </c>
      <c r="Y137" s="41">
        <v>0.5</v>
      </c>
      <c r="Z137" s="40" t="b">
        <v>0</v>
      </c>
      <c r="AA137" s="40" t="b">
        <v>1</v>
      </c>
      <c r="AB137" s="40" t="b">
        <v>0</v>
      </c>
      <c r="AC137" s="40" t="b">
        <v>0</v>
      </c>
      <c r="AD137" s="41" t="s">
        <v>13341</v>
      </c>
      <c r="AE137" s="41" t="s">
        <v>13342</v>
      </c>
      <c r="AF137" s="41">
        <v>1201.619</v>
      </c>
      <c r="AG137" s="41">
        <v>-3.12527</v>
      </c>
      <c r="AH137" s="42">
        <v>1.02257E42</v>
      </c>
      <c r="AI137" s="41">
        <v>0.015580792</v>
      </c>
      <c r="AJ137" s="40" t="s">
        <v>16560</v>
      </c>
      <c r="AK137" s="40" t="s">
        <v>13344</v>
      </c>
      <c r="AL137" s="41">
        <v>9901.0</v>
      </c>
      <c r="AM137" s="40" t="s">
        <v>2224</v>
      </c>
      <c r="AN137" s="40" t="s">
        <v>7285</v>
      </c>
      <c r="AO137" s="40" t="s">
        <v>5627</v>
      </c>
      <c r="AP137" s="42">
        <v>1.0E139</v>
      </c>
    </row>
    <row r="138">
      <c r="A138" s="40" t="s">
        <v>16523</v>
      </c>
      <c r="B138" s="41">
        <v>7.0</v>
      </c>
      <c r="C138" s="42">
        <v>1.67E9</v>
      </c>
      <c r="D138" s="41">
        <v>3356.0</v>
      </c>
      <c r="E138" s="40" t="s">
        <v>1243</v>
      </c>
      <c r="F138" s="41">
        <v>140.0</v>
      </c>
      <c r="G138" s="41">
        <v>35.0</v>
      </c>
      <c r="H138" s="41">
        <v>70.0</v>
      </c>
      <c r="I138" s="41">
        <v>-3.07733</v>
      </c>
      <c r="J138" s="41">
        <v>10000.0</v>
      </c>
      <c r="K138" s="41">
        <v>5000.0</v>
      </c>
      <c r="L138" s="41">
        <v>1200.0</v>
      </c>
      <c r="M138" s="41">
        <v>600.0</v>
      </c>
      <c r="N138" s="41">
        <v>30.0</v>
      </c>
      <c r="O138" s="40" t="s">
        <v>207</v>
      </c>
      <c r="P138" s="40" t="s">
        <v>1371</v>
      </c>
      <c r="Q138" s="40" t="s">
        <v>209</v>
      </c>
      <c r="R138" s="40" t="s">
        <v>210</v>
      </c>
      <c r="S138" s="40" t="b">
        <v>0</v>
      </c>
      <c r="T138" s="40" t="s">
        <v>211</v>
      </c>
      <c r="U138" s="40" t="s">
        <v>212</v>
      </c>
      <c r="V138" s="41">
        <v>0.1</v>
      </c>
      <c r="W138" s="41">
        <v>0.9</v>
      </c>
      <c r="X138" s="41">
        <v>0.3</v>
      </c>
      <c r="Y138" s="41">
        <v>0.5</v>
      </c>
      <c r="Z138" s="40" t="b">
        <v>0</v>
      </c>
      <c r="AA138" s="40" t="b">
        <v>1</v>
      </c>
      <c r="AB138" s="40" t="b">
        <v>0</v>
      </c>
      <c r="AC138" s="40" t="b">
        <v>0</v>
      </c>
      <c r="AD138" s="41" t="s">
        <v>13345</v>
      </c>
      <c r="AE138" s="41" t="s">
        <v>13346</v>
      </c>
      <c r="AF138" s="41">
        <v>1202.289</v>
      </c>
      <c r="AG138" s="41">
        <v>-3.12653</v>
      </c>
      <c r="AH138" s="42">
        <v>1.38774E42</v>
      </c>
      <c r="AI138" s="41">
        <v>0.015989716</v>
      </c>
      <c r="AJ138" s="40" t="s">
        <v>13347</v>
      </c>
      <c r="AK138" s="40" t="s">
        <v>13348</v>
      </c>
      <c r="AL138" s="41">
        <v>6313.0</v>
      </c>
      <c r="AM138" s="40" t="s">
        <v>2224</v>
      </c>
      <c r="AN138" s="40" t="s">
        <v>7285</v>
      </c>
      <c r="AO138" s="40" t="s">
        <v>5643</v>
      </c>
      <c r="AP138" s="42">
        <v>1.1E139</v>
      </c>
    </row>
    <row r="139">
      <c r="A139" s="40" t="s">
        <v>16525</v>
      </c>
      <c r="B139" s="41">
        <v>220.0</v>
      </c>
      <c r="C139" s="42">
        <v>1.67E9</v>
      </c>
      <c r="D139" s="41">
        <v>3356.0</v>
      </c>
      <c r="E139" s="40" t="s">
        <v>1243</v>
      </c>
      <c r="F139" s="41">
        <v>140.0</v>
      </c>
      <c r="G139" s="41">
        <v>35.0</v>
      </c>
      <c r="H139" s="41">
        <v>70.0</v>
      </c>
      <c r="I139" s="41">
        <v>-3.07733</v>
      </c>
      <c r="J139" s="41">
        <v>10000.0</v>
      </c>
      <c r="K139" s="41">
        <v>5000.0</v>
      </c>
      <c r="L139" s="41">
        <v>1200.0</v>
      </c>
      <c r="M139" s="41">
        <v>600.0</v>
      </c>
      <c r="N139" s="41">
        <v>100.0</v>
      </c>
      <c r="O139" s="40" t="s">
        <v>207</v>
      </c>
      <c r="P139" s="40" t="s">
        <v>208</v>
      </c>
      <c r="Q139" s="40" t="s">
        <v>7305</v>
      </c>
      <c r="R139" s="40" t="s">
        <v>210</v>
      </c>
      <c r="S139" s="40" t="b">
        <v>0</v>
      </c>
      <c r="T139" s="40" t="s">
        <v>211</v>
      </c>
      <c r="U139" s="40" t="s">
        <v>212</v>
      </c>
      <c r="V139" s="41">
        <v>0.1</v>
      </c>
      <c r="W139" s="41">
        <v>0.9</v>
      </c>
      <c r="X139" s="41">
        <v>0.2</v>
      </c>
      <c r="Y139" s="41">
        <v>0.5</v>
      </c>
      <c r="Z139" s="40" t="b">
        <v>0</v>
      </c>
      <c r="AA139" s="40" t="b">
        <v>1</v>
      </c>
      <c r="AB139" s="40" t="b">
        <v>0</v>
      </c>
      <c r="AC139" s="40" t="b">
        <v>0</v>
      </c>
      <c r="AD139" s="41" t="s">
        <v>13349</v>
      </c>
      <c r="AE139" s="41" t="s">
        <v>13350</v>
      </c>
      <c r="AF139" s="41">
        <v>1203.206</v>
      </c>
      <c r="AG139" s="41">
        <v>-3.12675</v>
      </c>
      <c r="AH139" s="42">
        <v>1.39013E42</v>
      </c>
      <c r="AI139" s="41">
        <v>0.016060152</v>
      </c>
      <c r="AJ139" s="40" t="s">
        <v>16561</v>
      </c>
      <c r="AK139" s="40" t="s">
        <v>13352</v>
      </c>
      <c r="AL139" s="41">
        <v>1934.0</v>
      </c>
      <c r="AM139" s="40" t="s">
        <v>2224</v>
      </c>
      <c r="AN139" s="40" t="s">
        <v>7285</v>
      </c>
      <c r="AO139" s="40" t="s">
        <v>5643</v>
      </c>
      <c r="AP139" s="42">
        <v>1.1E139</v>
      </c>
    </row>
    <row r="140">
      <c r="A140" s="40" t="s">
        <v>16518</v>
      </c>
      <c r="B140" s="41">
        <v>150.0</v>
      </c>
      <c r="C140" s="42">
        <v>1.67E9</v>
      </c>
      <c r="D140" s="41">
        <v>3356.0</v>
      </c>
      <c r="E140" s="40" t="s">
        <v>1243</v>
      </c>
      <c r="F140" s="41">
        <v>140.0</v>
      </c>
      <c r="G140" s="41">
        <v>35.0</v>
      </c>
      <c r="H140" s="41">
        <v>70.0</v>
      </c>
      <c r="I140" s="41">
        <v>-3.07733</v>
      </c>
      <c r="J140" s="41">
        <v>10000.0</v>
      </c>
      <c r="K140" s="41">
        <v>5000.0</v>
      </c>
      <c r="L140" s="41">
        <v>1200.0</v>
      </c>
      <c r="M140" s="41">
        <v>600.0</v>
      </c>
      <c r="N140" s="41">
        <v>50.0</v>
      </c>
      <c r="O140" s="40" t="s">
        <v>207</v>
      </c>
      <c r="P140" s="40" t="s">
        <v>208</v>
      </c>
      <c r="Q140" s="40" t="s">
        <v>1372</v>
      </c>
      <c r="R140" s="40" t="s">
        <v>210</v>
      </c>
      <c r="S140" s="40" t="b">
        <v>0</v>
      </c>
      <c r="T140" s="40" t="s">
        <v>211</v>
      </c>
      <c r="U140" s="40" t="s">
        <v>212</v>
      </c>
      <c r="V140" s="41">
        <v>0.1</v>
      </c>
      <c r="W140" s="41">
        <v>0.9</v>
      </c>
      <c r="X140" s="41">
        <v>0.3</v>
      </c>
      <c r="Y140" s="41">
        <v>0.4</v>
      </c>
      <c r="Z140" s="40" t="b">
        <v>0</v>
      </c>
      <c r="AA140" s="40" t="b">
        <v>1</v>
      </c>
      <c r="AB140" s="40" t="b">
        <v>0</v>
      </c>
      <c r="AC140" s="40" t="b">
        <v>0</v>
      </c>
      <c r="AD140" s="41" t="s">
        <v>13353</v>
      </c>
      <c r="AE140" s="41" t="s">
        <v>13354</v>
      </c>
      <c r="AF140" s="41">
        <v>962.1977</v>
      </c>
      <c r="AG140" s="41">
        <v>-3.12711</v>
      </c>
      <c r="AH140" s="42">
        <v>1.11567E41</v>
      </c>
      <c r="AI140" s="41">
        <v>0.016177198</v>
      </c>
      <c r="AJ140" s="40" t="s">
        <v>16562</v>
      </c>
      <c r="AK140" s="40" t="s">
        <v>13356</v>
      </c>
      <c r="AL140" s="41">
        <v>10000.0</v>
      </c>
      <c r="AM140" s="40" t="s">
        <v>216</v>
      </c>
      <c r="AN140" s="40" t="s">
        <v>7285</v>
      </c>
      <c r="AO140" s="40" t="s">
        <v>5627</v>
      </c>
      <c r="AP140" s="42">
        <v>1.0E136</v>
      </c>
    </row>
    <row r="141">
      <c r="A141" s="40" t="s">
        <v>16525</v>
      </c>
      <c r="B141" s="41">
        <v>166.0</v>
      </c>
      <c r="C141" s="42">
        <v>1.67E9</v>
      </c>
      <c r="D141" s="41">
        <v>3356.0</v>
      </c>
      <c r="E141" s="40" t="s">
        <v>1243</v>
      </c>
      <c r="F141" s="41">
        <v>140.0</v>
      </c>
      <c r="G141" s="41">
        <v>35.0</v>
      </c>
      <c r="H141" s="41">
        <v>70.0</v>
      </c>
      <c r="I141" s="41">
        <v>-3.07733</v>
      </c>
      <c r="J141" s="41">
        <v>10000.0</v>
      </c>
      <c r="K141" s="41">
        <v>5000.0</v>
      </c>
      <c r="L141" s="41">
        <v>1200.0</v>
      </c>
      <c r="M141" s="41">
        <v>600.0</v>
      </c>
      <c r="N141" s="41">
        <v>50.0</v>
      </c>
      <c r="O141" s="40" t="s">
        <v>207</v>
      </c>
      <c r="P141" s="40" t="s">
        <v>208</v>
      </c>
      <c r="Q141" s="40" t="s">
        <v>212</v>
      </c>
      <c r="R141" s="40" t="s">
        <v>210</v>
      </c>
      <c r="S141" s="40" t="b">
        <v>0</v>
      </c>
      <c r="T141" s="40" t="s">
        <v>211</v>
      </c>
      <c r="U141" s="40" t="s">
        <v>212</v>
      </c>
      <c r="V141" s="41">
        <v>0.1</v>
      </c>
      <c r="W141" s="41">
        <v>0.9</v>
      </c>
      <c r="X141" s="41">
        <v>0.2</v>
      </c>
      <c r="Y141" s="41">
        <v>0.5</v>
      </c>
      <c r="Z141" s="40" t="b">
        <v>0</v>
      </c>
      <c r="AA141" s="40" t="b">
        <v>1</v>
      </c>
      <c r="AB141" s="40" t="b">
        <v>0</v>
      </c>
      <c r="AC141" s="40" t="b">
        <v>0</v>
      </c>
      <c r="AD141" s="41" t="s">
        <v>13357</v>
      </c>
      <c r="AE141" s="41" t="s">
        <v>13358</v>
      </c>
      <c r="AF141" s="41">
        <v>1201.1</v>
      </c>
      <c r="AG141" s="41">
        <v>-3.12726</v>
      </c>
      <c r="AH141" s="42">
        <v>1.04136E42</v>
      </c>
      <c r="AI141" s="41">
        <v>0.016224999</v>
      </c>
      <c r="AJ141" s="40" t="s">
        <v>13359</v>
      </c>
      <c r="AK141" s="40" t="s">
        <v>13360</v>
      </c>
      <c r="AL141" s="41">
        <v>3928.0</v>
      </c>
      <c r="AM141" s="40" t="s">
        <v>2224</v>
      </c>
      <c r="AN141" s="40" t="s">
        <v>7285</v>
      </c>
      <c r="AO141" s="40" t="s">
        <v>5643</v>
      </c>
      <c r="AP141" s="42">
        <v>1.0E139</v>
      </c>
    </row>
    <row r="142">
      <c r="A142" s="40" t="s">
        <v>16523</v>
      </c>
      <c r="B142" s="41">
        <v>115.0</v>
      </c>
      <c r="C142" s="42">
        <v>1.67E9</v>
      </c>
      <c r="D142" s="41">
        <v>3356.0</v>
      </c>
      <c r="E142" s="40" t="s">
        <v>1243</v>
      </c>
      <c r="F142" s="41">
        <v>140.0</v>
      </c>
      <c r="G142" s="41">
        <v>35.0</v>
      </c>
      <c r="H142" s="41">
        <v>70.0</v>
      </c>
      <c r="I142" s="41">
        <v>-3.07733</v>
      </c>
      <c r="J142" s="41">
        <v>10000.0</v>
      </c>
      <c r="K142" s="41">
        <v>5000.0</v>
      </c>
      <c r="L142" s="41">
        <v>1200.0</v>
      </c>
      <c r="M142" s="41">
        <v>600.0</v>
      </c>
      <c r="N142" s="41">
        <v>50.0</v>
      </c>
      <c r="O142" s="40" t="s">
        <v>207</v>
      </c>
      <c r="P142" s="40" t="s">
        <v>1371</v>
      </c>
      <c r="Q142" s="40" t="s">
        <v>7310</v>
      </c>
      <c r="R142" s="40" t="s">
        <v>210</v>
      </c>
      <c r="S142" s="40" t="b">
        <v>0</v>
      </c>
      <c r="T142" s="40" t="s">
        <v>211</v>
      </c>
      <c r="U142" s="40" t="s">
        <v>212</v>
      </c>
      <c r="V142" s="41">
        <v>0.1</v>
      </c>
      <c r="W142" s="41">
        <v>0.9</v>
      </c>
      <c r="X142" s="41">
        <v>0.3</v>
      </c>
      <c r="Y142" s="41">
        <v>0.5</v>
      </c>
      <c r="Z142" s="40" t="b">
        <v>0</v>
      </c>
      <c r="AA142" s="40" t="b">
        <v>1</v>
      </c>
      <c r="AB142" s="40" t="b">
        <v>0</v>
      </c>
      <c r="AC142" s="40" t="b">
        <v>0</v>
      </c>
      <c r="AD142" s="41" t="s">
        <v>8342</v>
      </c>
      <c r="AE142" s="41" t="s">
        <v>13361</v>
      </c>
      <c r="AF142" s="41">
        <v>1203.303</v>
      </c>
      <c r="AG142" s="41">
        <v>-3.12835</v>
      </c>
      <c r="AH142" s="42">
        <v>1.00048E42</v>
      </c>
      <c r="AI142" s="41">
        <v>0.016579802</v>
      </c>
      <c r="AJ142" s="40" t="s">
        <v>16563</v>
      </c>
      <c r="AK142" s="40" t="s">
        <v>13363</v>
      </c>
      <c r="AL142" s="41">
        <v>2785.0</v>
      </c>
      <c r="AM142" s="40" t="s">
        <v>2224</v>
      </c>
      <c r="AN142" s="40" t="s">
        <v>7285</v>
      </c>
      <c r="AO142" s="40" t="s">
        <v>5643</v>
      </c>
      <c r="AP142" s="42">
        <v>1.0E139</v>
      </c>
    </row>
    <row r="143">
      <c r="A143" s="40" t="s">
        <v>16523</v>
      </c>
      <c r="B143" s="41">
        <v>113.0</v>
      </c>
      <c r="C143" s="42">
        <v>1.67E9</v>
      </c>
      <c r="D143" s="41">
        <v>3356.0</v>
      </c>
      <c r="E143" s="40" t="s">
        <v>1243</v>
      </c>
      <c r="F143" s="41">
        <v>140.0</v>
      </c>
      <c r="G143" s="41">
        <v>35.0</v>
      </c>
      <c r="H143" s="41">
        <v>70.0</v>
      </c>
      <c r="I143" s="41">
        <v>-3.07733</v>
      </c>
      <c r="J143" s="41">
        <v>10000.0</v>
      </c>
      <c r="K143" s="41">
        <v>5000.0</v>
      </c>
      <c r="L143" s="41">
        <v>1200.0</v>
      </c>
      <c r="M143" s="41">
        <v>600.0</v>
      </c>
      <c r="N143" s="41">
        <v>50.0</v>
      </c>
      <c r="O143" s="40" t="s">
        <v>207</v>
      </c>
      <c r="P143" s="40" t="s">
        <v>1371</v>
      </c>
      <c r="Q143" s="40" t="s">
        <v>7310</v>
      </c>
      <c r="R143" s="40" t="s">
        <v>210</v>
      </c>
      <c r="S143" s="40" t="b">
        <v>0</v>
      </c>
      <c r="T143" s="40" t="s">
        <v>211</v>
      </c>
      <c r="U143" s="40" t="s">
        <v>212</v>
      </c>
      <c r="V143" s="41">
        <v>0.1</v>
      </c>
      <c r="W143" s="41">
        <v>0.9</v>
      </c>
      <c r="X143" s="41">
        <v>0.2</v>
      </c>
      <c r="Y143" s="41">
        <v>0.6</v>
      </c>
      <c r="Z143" s="40" t="b">
        <v>0</v>
      </c>
      <c r="AA143" s="40" t="b">
        <v>1</v>
      </c>
      <c r="AB143" s="40" t="b">
        <v>0</v>
      </c>
      <c r="AC143" s="40" t="b">
        <v>0</v>
      </c>
      <c r="AD143" s="41" t="s">
        <v>13364</v>
      </c>
      <c r="AE143" s="41" t="s">
        <v>13365</v>
      </c>
      <c r="AF143" s="41">
        <v>1203.153</v>
      </c>
      <c r="AG143" s="41">
        <v>-3.12869</v>
      </c>
      <c r="AH143" s="42">
        <v>1.20814E42</v>
      </c>
      <c r="AI143" s="41">
        <v>0.016689502</v>
      </c>
      <c r="AJ143" s="40" t="s">
        <v>13366</v>
      </c>
      <c r="AK143" s="40" t="s">
        <v>13367</v>
      </c>
      <c r="AL143" s="41">
        <v>2412.0</v>
      </c>
      <c r="AM143" s="40" t="s">
        <v>2224</v>
      </c>
      <c r="AN143" s="40" t="s">
        <v>7285</v>
      </c>
      <c r="AO143" s="40" t="s">
        <v>5643</v>
      </c>
      <c r="AP143" s="42">
        <v>1.1E139</v>
      </c>
    </row>
    <row r="144">
      <c r="A144" s="40" t="s">
        <v>16525</v>
      </c>
      <c r="B144" s="41">
        <v>176.0</v>
      </c>
      <c r="C144" s="42">
        <v>1.67E9</v>
      </c>
      <c r="D144" s="41">
        <v>3356.0</v>
      </c>
      <c r="E144" s="40" t="s">
        <v>1243</v>
      </c>
      <c r="F144" s="41">
        <v>140.0</v>
      </c>
      <c r="G144" s="41">
        <v>35.0</v>
      </c>
      <c r="H144" s="41">
        <v>70.0</v>
      </c>
      <c r="I144" s="41">
        <v>-3.07733</v>
      </c>
      <c r="J144" s="41">
        <v>10000.0</v>
      </c>
      <c r="K144" s="41">
        <v>5000.0</v>
      </c>
      <c r="L144" s="41">
        <v>1200.0</v>
      </c>
      <c r="M144" s="41">
        <v>600.0</v>
      </c>
      <c r="N144" s="41">
        <v>50.0</v>
      </c>
      <c r="O144" s="40" t="s">
        <v>207</v>
      </c>
      <c r="P144" s="40" t="s">
        <v>208</v>
      </c>
      <c r="Q144" s="40" t="s">
        <v>212</v>
      </c>
      <c r="R144" s="40" t="s">
        <v>210</v>
      </c>
      <c r="S144" s="40" t="b">
        <v>0</v>
      </c>
      <c r="T144" s="40" t="s">
        <v>12879</v>
      </c>
      <c r="U144" s="40" t="s">
        <v>212</v>
      </c>
      <c r="V144" s="41">
        <v>0.1</v>
      </c>
      <c r="W144" s="41">
        <v>0.9</v>
      </c>
      <c r="X144" s="41">
        <v>0.2</v>
      </c>
      <c r="Y144" s="41">
        <v>0.6</v>
      </c>
      <c r="Z144" s="40" t="b">
        <v>0</v>
      </c>
      <c r="AA144" s="40" t="b">
        <v>1</v>
      </c>
      <c r="AB144" s="40" t="b">
        <v>0</v>
      </c>
      <c r="AC144" s="40" t="b">
        <v>0</v>
      </c>
      <c r="AD144" s="41" t="s">
        <v>13368</v>
      </c>
      <c r="AE144" s="41" t="s">
        <v>13369</v>
      </c>
      <c r="AF144" s="41">
        <v>1202.403</v>
      </c>
      <c r="AG144" s="41">
        <v>-3.12892</v>
      </c>
      <c r="AH144" s="42">
        <v>1.20193E42</v>
      </c>
      <c r="AI144" s="41">
        <v>0.016766208</v>
      </c>
      <c r="AJ144" s="40" t="s">
        <v>13370</v>
      </c>
      <c r="AK144" s="40" t="s">
        <v>13371</v>
      </c>
      <c r="AL144" s="41">
        <v>3133.0</v>
      </c>
      <c r="AM144" s="40" t="s">
        <v>2224</v>
      </c>
      <c r="AN144" s="40" t="s">
        <v>7285</v>
      </c>
      <c r="AO144" s="40" t="s">
        <v>5643</v>
      </c>
      <c r="AP144" s="42">
        <v>1.1E139</v>
      </c>
    </row>
    <row r="145">
      <c r="A145" s="40" t="s">
        <v>16518</v>
      </c>
      <c r="B145" s="41">
        <v>95.0</v>
      </c>
      <c r="C145" s="42">
        <v>1.67E9</v>
      </c>
      <c r="D145" s="41">
        <v>3356.0</v>
      </c>
      <c r="E145" s="40" t="s">
        <v>1243</v>
      </c>
      <c r="F145" s="41">
        <v>140.0</v>
      </c>
      <c r="G145" s="41">
        <v>35.0</v>
      </c>
      <c r="H145" s="41">
        <v>70.0</v>
      </c>
      <c r="I145" s="41">
        <v>-3.07733</v>
      </c>
      <c r="J145" s="41">
        <v>10000.0</v>
      </c>
      <c r="K145" s="41">
        <v>5000.0</v>
      </c>
      <c r="L145" s="41">
        <v>1200.0</v>
      </c>
      <c r="M145" s="41">
        <v>600.0</v>
      </c>
      <c r="N145" s="41">
        <v>50.0</v>
      </c>
      <c r="O145" s="40" t="s">
        <v>207</v>
      </c>
      <c r="P145" s="40" t="s">
        <v>208</v>
      </c>
      <c r="Q145" s="40" t="s">
        <v>209</v>
      </c>
      <c r="R145" s="40" t="s">
        <v>210</v>
      </c>
      <c r="S145" s="40" t="b">
        <v>0</v>
      </c>
      <c r="T145" s="40" t="s">
        <v>211</v>
      </c>
      <c r="U145" s="40" t="s">
        <v>212</v>
      </c>
      <c r="V145" s="41">
        <v>0.1</v>
      </c>
      <c r="W145" s="41">
        <v>0.9</v>
      </c>
      <c r="X145" s="41">
        <v>0.2</v>
      </c>
      <c r="Y145" s="41">
        <v>0.6</v>
      </c>
      <c r="Z145" s="40" t="b">
        <v>0</v>
      </c>
      <c r="AA145" s="40" t="b">
        <v>1</v>
      </c>
      <c r="AB145" s="40" t="b">
        <v>0</v>
      </c>
      <c r="AC145" s="40" t="b">
        <v>0</v>
      </c>
      <c r="AD145" s="41" t="s">
        <v>13372</v>
      </c>
      <c r="AE145" s="41" t="s">
        <v>13373</v>
      </c>
      <c r="AF145" s="41">
        <v>1201.757</v>
      </c>
      <c r="AG145" s="41">
        <v>-3.12896</v>
      </c>
      <c r="AH145" s="42">
        <v>1.56877E41</v>
      </c>
      <c r="AI145" s="41">
        <v>0.016779552</v>
      </c>
      <c r="AJ145" s="40" t="s">
        <v>13374</v>
      </c>
      <c r="AK145" s="40" t="s">
        <v>13375</v>
      </c>
      <c r="AL145" s="41">
        <v>7208.0</v>
      </c>
      <c r="AM145" s="40" t="s">
        <v>2224</v>
      </c>
      <c r="AN145" s="40" t="s">
        <v>7285</v>
      </c>
      <c r="AO145" s="40" t="s">
        <v>5627</v>
      </c>
      <c r="AP145" s="42">
        <v>1.1E136</v>
      </c>
    </row>
    <row r="146">
      <c r="A146" s="40" t="s">
        <v>16525</v>
      </c>
      <c r="B146" s="41">
        <v>221.0</v>
      </c>
      <c r="C146" s="42">
        <v>1.67E9</v>
      </c>
      <c r="D146" s="41">
        <v>3356.0</v>
      </c>
      <c r="E146" s="40" t="s">
        <v>1243</v>
      </c>
      <c r="F146" s="41">
        <v>140.0</v>
      </c>
      <c r="G146" s="41">
        <v>35.0</v>
      </c>
      <c r="H146" s="41">
        <v>70.0</v>
      </c>
      <c r="I146" s="41">
        <v>-3.07733</v>
      </c>
      <c r="J146" s="41">
        <v>10000.0</v>
      </c>
      <c r="K146" s="41">
        <v>5000.0</v>
      </c>
      <c r="L146" s="41">
        <v>1200.0</v>
      </c>
      <c r="M146" s="41">
        <v>600.0</v>
      </c>
      <c r="N146" s="41">
        <v>100.0</v>
      </c>
      <c r="O146" s="40" t="s">
        <v>207</v>
      </c>
      <c r="P146" s="40" t="s">
        <v>208</v>
      </c>
      <c r="Q146" s="40" t="s">
        <v>7305</v>
      </c>
      <c r="R146" s="40" t="s">
        <v>210</v>
      </c>
      <c r="S146" s="40" t="b">
        <v>0</v>
      </c>
      <c r="T146" s="40" t="s">
        <v>211</v>
      </c>
      <c r="U146" s="40" t="s">
        <v>212</v>
      </c>
      <c r="V146" s="41">
        <v>0.1</v>
      </c>
      <c r="W146" s="41">
        <v>0.9</v>
      </c>
      <c r="X146" s="41">
        <v>0.2</v>
      </c>
      <c r="Y146" s="41">
        <v>0.6</v>
      </c>
      <c r="Z146" s="40" t="b">
        <v>0</v>
      </c>
      <c r="AA146" s="40" t="b">
        <v>1</v>
      </c>
      <c r="AB146" s="40" t="b">
        <v>0</v>
      </c>
      <c r="AC146" s="40" t="b">
        <v>0</v>
      </c>
      <c r="AD146" s="41" t="s">
        <v>13376</v>
      </c>
      <c r="AE146" s="41" t="s">
        <v>13377</v>
      </c>
      <c r="AF146" s="41">
        <v>1201.985</v>
      </c>
      <c r="AG146" s="41">
        <v>-3.1296</v>
      </c>
      <c r="AH146" s="42">
        <v>3.45511E41</v>
      </c>
      <c r="AI146" s="41">
        <v>0.016986524</v>
      </c>
      <c r="AJ146" s="40" t="s">
        <v>16564</v>
      </c>
      <c r="AK146" s="40" t="s">
        <v>13379</v>
      </c>
      <c r="AL146" s="41">
        <v>1576.0</v>
      </c>
      <c r="AM146" s="40" t="s">
        <v>2224</v>
      </c>
      <c r="AN146" s="40" t="s">
        <v>7285</v>
      </c>
      <c r="AO146" s="40" t="s">
        <v>5643</v>
      </c>
      <c r="AP146" s="42">
        <v>1.1E137</v>
      </c>
    </row>
    <row r="147">
      <c r="A147" s="40" t="s">
        <v>16518</v>
      </c>
      <c r="B147" s="41">
        <v>106.0</v>
      </c>
      <c r="C147" s="42">
        <v>1.67E9</v>
      </c>
      <c r="D147" s="41">
        <v>3356.0</v>
      </c>
      <c r="E147" s="40" t="s">
        <v>1243</v>
      </c>
      <c r="F147" s="41">
        <v>140.0</v>
      </c>
      <c r="G147" s="41">
        <v>35.0</v>
      </c>
      <c r="H147" s="41">
        <v>70.0</v>
      </c>
      <c r="I147" s="41">
        <v>-3.07733</v>
      </c>
      <c r="J147" s="41">
        <v>10000.0</v>
      </c>
      <c r="K147" s="41">
        <v>5000.0</v>
      </c>
      <c r="L147" s="41">
        <v>1200.0</v>
      </c>
      <c r="M147" s="41">
        <v>600.0</v>
      </c>
      <c r="N147" s="41">
        <v>50.0</v>
      </c>
      <c r="O147" s="40" t="s">
        <v>207</v>
      </c>
      <c r="P147" s="40" t="s">
        <v>208</v>
      </c>
      <c r="Q147" s="40" t="s">
        <v>209</v>
      </c>
      <c r="R147" s="40" t="s">
        <v>210</v>
      </c>
      <c r="S147" s="40" t="b">
        <v>0</v>
      </c>
      <c r="T147" s="40" t="s">
        <v>12879</v>
      </c>
      <c r="U147" s="40" t="s">
        <v>212</v>
      </c>
      <c r="V147" s="41">
        <v>0.1</v>
      </c>
      <c r="W147" s="41">
        <v>0.9</v>
      </c>
      <c r="X147" s="41">
        <v>0.3</v>
      </c>
      <c r="Y147" s="41">
        <v>0.5</v>
      </c>
      <c r="Z147" s="40" t="b">
        <v>0</v>
      </c>
      <c r="AA147" s="40" t="b">
        <v>1</v>
      </c>
      <c r="AB147" s="40" t="b">
        <v>0</v>
      </c>
      <c r="AC147" s="40" t="b">
        <v>0</v>
      </c>
      <c r="AD147" s="41" t="s">
        <v>11692</v>
      </c>
      <c r="AE147" s="41" t="s">
        <v>13380</v>
      </c>
      <c r="AF147" s="41">
        <v>1201.894</v>
      </c>
      <c r="AG147" s="41">
        <v>-3.12993</v>
      </c>
      <c r="AH147" s="42">
        <v>6.47032E41</v>
      </c>
      <c r="AI147" s="41">
        <v>0.017092861</v>
      </c>
      <c r="AJ147" s="40" t="s">
        <v>16565</v>
      </c>
      <c r="AK147" s="40" t="s">
        <v>13382</v>
      </c>
      <c r="AL147" s="41">
        <v>7769.0</v>
      </c>
      <c r="AM147" s="40" t="s">
        <v>2224</v>
      </c>
      <c r="AN147" s="40" t="s">
        <v>7285</v>
      </c>
      <c r="AO147" s="40" t="s">
        <v>5627</v>
      </c>
      <c r="AP147" s="42">
        <v>1.1E138</v>
      </c>
    </row>
    <row r="148">
      <c r="A148" s="40" t="s">
        <v>16518</v>
      </c>
      <c r="B148" s="41">
        <v>98.0</v>
      </c>
      <c r="C148" s="42">
        <v>1.67E9</v>
      </c>
      <c r="D148" s="41">
        <v>3356.0</v>
      </c>
      <c r="E148" s="40" t="s">
        <v>1243</v>
      </c>
      <c r="F148" s="41">
        <v>140.0</v>
      </c>
      <c r="G148" s="41">
        <v>35.0</v>
      </c>
      <c r="H148" s="41">
        <v>70.0</v>
      </c>
      <c r="I148" s="41">
        <v>-3.07733</v>
      </c>
      <c r="J148" s="41">
        <v>10000.0</v>
      </c>
      <c r="K148" s="41">
        <v>5000.0</v>
      </c>
      <c r="L148" s="41">
        <v>1200.0</v>
      </c>
      <c r="M148" s="41">
        <v>600.0</v>
      </c>
      <c r="N148" s="41">
        <v>50.0</v>
      </c>
      <c r="O148" s="40" t="s">
        <v>207</v>
      </c>
      <c r="P148" s="40" t="s">
        <v>208</v>
      </c>
      <c r="Q148" s="40" t="s">
        <v>209</v>
      </c>
      <c r="R148" s="40" t="s">
        <v>210</v>
      </c>
      <c r="S148" s="40" t="b">
        <v>0</v>
      </c>
      <c r="T148" s="40" t="s">
        <v>211</v>
      </c>
      <c r="U148" s="40" t="s">
        <v>212</v>
      </c>
      <c r="V148" s="41">
        <v>0.1</v>
      </c>
      <c r="W148" s="41">
        <v>0.9</v>
      </c>
      <c r="X148" s="41">
        <v>0.3</v>
      </c>
      <c r="Y148" s="41">
        <v>0.6</v>
      </c>
      <c r="Z148" s="40" t="b">
        <v>0</v>
      </c>
      <c r="AA148" s="40" t="b">
        <v>1</v>
      </c>
      <c r="AB148" s="40" t="b">
        <v>0</v>
      </c>
      <c r="AC148" s="40" t="b">
        <v>0</v>
      </c>
      <c r="AD148" s="41" t="s">
        <v>13383</v>
      </c>
      <c r="AE148" s="41" t="s">
        <v>13384</v>
      </c>
      <c r="AF148" s="41">
        <v>1201.671</v>
      </c>
      <c r="AG148" s="41">
        <v>-3.13035</v>
      </c>
      <c r="AH148" s="42">
        <v>2.82462E41</v>
      </c>
      <c r="AI148" s="41">
        <v>0.017231393</v>
      </c>
      <c r="AJ148" s="40" t="s">
        <v>16566</v>
      </c>
      <c r="AK148" s="40" t="s">
        <v>13386</v>
      </c>
      <c r="AL148" s="41">
        <v>7067.0</v>
      </c>
      <c r="AM148" s="40" t="s">
        <v>2224</v>
      </c>
      <c r="AN148" s="40" t="s">
        <v>7285</v>
      </c>
      <c r="AO148" s="40" t="s">
        <v>5627</v>
      </c>
      <c r="AP148" s="42">
        <v>1.1E137</v>
      </c>
    </row>
    <row r="149">
      <c r="A149" s="40" t="s">
        <v>16520</v>
      </c>
      <c r="B149" s="41">
        <v>223.0</v>
      </c>
      <c r="C149" s="42">
        <v>1.67E9</v>
      </c>
      <c r="D149" s="41">
        <v>3356.0</v>
      </c>
      <c r="E149" s="40" t="s">
        <v>1243</v>
      </c>
      <c r="F149" s="41">
        <v>140.0</v>
      </c>
      <c r="G149" s="41">
        <v>35.0</v>
      </c>
      <c r="H149" s="41">
        <v>70.0</v>
      </c>
      <c r="I149" s="41">
        <v>-3.07733</v>
      </c>
      <c r="J149" s="41">
        <v>10000.0</v>
      </c>
      <c r="K149" s="41">
        <v>5000.0</v>
      </c>
      <c r="L149" s="41">
        <v>1200.0</v>
      </c>
      <c r="M149" s="41">
        <v>600.0</v>
      </c>
      <c r="N149" s="41">
        <v>100.0</v>
      </c>
      <c r="O149" s="40" t="s">
        <v>207</v>
      </c>
      <c r="P149" s="40" t="s">
        <v>1371</v>
      </c>
      <c r="Q149" s="40" t="s">
        <v>7305</v>
      </c>
      <c r="R149" s="40" t="s">
        <v>210</v>
      </c>
      <c r="S149" s="40" t="b">
        <v>0</v>
      </c>
      <c r="T149" s="40" t="s">
        <v>211</v>
      </c>
      <c r="U149" s="40" t="s">
        <v>212</v>
      </c>
      <c r="V149" s="41">
        <v>0.1</v>
      </c>
      <c r="W149" s="41">
        <v>0.9</v>
      </c>
      <c r="X149" s="41">
        <v>0.3</v>
      </c>
      <c r="Y149" s="41">
        <v>0.5</v>
      </c>
      <c r="Z149" s="40" t="b">
        <v>0</v>
      </c>
      <c r="AA149" s="40" t="b">
        <v>1</v>
      </c>
      <c r="AB149" s="40" t="b">
        <v>0</v>
      </c>
      <c r="AC149" s="40" t="b">
        <v>0</v>
      </c>
      <c r="AD149" s="41" t="s">
        <v>13387</v>
      </c>
      <c r="AE149" s="41" t="s">
        <v>13388</v>
      </c>
      <c r="AF149" s="41">
        <v>1203.458</v>
      </c>
      <c r="AG149" s="41">
        <v>-3.13058</v>
      </c>
      <c r="AH149" s="42">
        <v>1.20849E42</v>
      </c>
      <c r="AI149" s="41">
        <v>0.017306239</v>
      </c>
      <c r="AJ149" s="40" t="s">
        <v>16567</v>
      </c>
      <c r="AK149" s="40" t="s">
        <v>13390</v>
      </c>
      <c r="AL149" s="41">
        <v>1885.0</v>
      </c>
      <c r="AM149" s="40" t="s">
        <v>2224</v>
      </c>
      <c r="AN149" s="40" t="s">
        <v>7285</v>
      </c>
      <c r="AO149" s="40" t="s">
        <v>5643</v>
      </c>
      <c r="AP149" s="42">
        <v>1.1E139</v>
      </c>
    </row>
    <row r="150">
      <c r="A150" s="40" t="s">
        <v>16520</v>
      </c>
      <c r="B150" s="41">
        <v>222.0</v>
      </c>
      <c r="C150" s="42">
        <v>1.67E9</v>
      </c>
      <c r="D150" s="41">
        <v>3356.0</v>
      </c>
      <c r="E150" s="40" t="s">
        <v>1243</v>
      </c>
      <c r="F150" s="41">
        <v>140.0</v>
      </c>
      <c r="G150" s="41">
        <v>35.0</v>
      </c>
      <c r="H150" s="41">
        <v>70.0</v>
      </c>
      <c r="I150" s="41">
        <v>-3.07733</v>
      </c>
      <c r="J150" s="41">
        <v>10000.0</v>
      </c>
      <c r="K150" s="41">
        <v>5000.0</v>
      </c>
      <c r="L150" s="41">
        <v>1200.0</v>
      </c>
      <c r="M150" s="41">
        <v>600.0</v>
      </c>
      <c r="N150" s="41">
        <v>100.0</v>
      </c>
      <c r="O150" s="40" t="s">
        <v>207</v>
      </c>
      <c r="P150" s="40" t="s">
        <v>1371</v>
      </c>
      <c r="Q150" s="40" t="s">
        <v>7305</v>
      </c>
      <c r="R150" s="40" t="s">
        <v>210</v>
      </c>
      <c r="S150" s="40" t="b">
        <v>0</v>
      </c>
      <c r="T150" s="40" t="s">
        <v>211</v>
      </c>
      <c r="U150" s="40" t="s">
        <v>212</v>
      </c>
      <c r="V150" s="41">
        <v>0.1</v>
      </c>
      <c r="W150" s="41">
        <v>0.9</v>
      </c>
      <c r="X150" s="41">
        <v>0.3</v>
      </c>
      <c r="Y150" s="41">
        <v>0.4</v>
      </c>
      <c r="Z150" s="40" t="b">
        <v>0</v>
      </c>
      <c r="AA150" s="40" t="b">
        <v>1</v>
      </c>
      <c r="AB150" s="40" t="b">
        <v>0</v>
      </c>
      <c r="AC150" s="40" t="b">
        <v>0</v>
      </c>
      <c r="AD150" s="41" t="s">
        <v>13391</v>
      </c>
      <c r="AE150" s="41" t="s">
        <v>13392</v>
      </c>
      <c r="AF150" s="41">
        <v>1201.92</v>
      </c>
      <c r="AG150" s="41">
        <v>-3.1312</v>
      </c>
      <c r="AH150" s="42">
        <v>6.96305E41</v>
      </c>
      <c r="AI150" s="41">
        <v>0.017507107</v>
      </c>
      <c r="AJ150" s="40" t="s">
        <v>16568</v>
      </c>
      <c r="AK150" s="40" t="s">
        <v>13394</v>
      </c>
      <c r="AL150" s="41">
        <v>2386.0</v>
      </c>
      <c r="AM150" s="40" t="s">
        <v>2224</v>
      </c>
      <c r="AN150" s="40" t="s">
        <v>7285</v>
      </c>
      <c r="AO150" s="40" t="s">
        <v>5643</v>
      </c>
      <c r="AP150" s="42">
        <v>1.1E138</v>
      </c>
    </row>
    <row r="151">
      <c r="A151" s="40" t="s">
        <v>16525</v>
      </c>
      <c r="B151" s="41">
        <v>206.0</v>
      </c>
      <c r="C151" s="42">
        <v>1.67E9</v>
      </c>
      <c r="D151" s="41">
        <v>3356.0</v>
      </c>
      <c r="E151" s="40" t="s">
        <v>1243</v>
      </c>
      <c r="F151" s="41">
        <v>140.0</v>
      </c>
      <c r="G151" s="41">
        <v>35.0</v>
      </c>
      <c r="H151" s="41">
        <v>70.0</v>
      </c>
      <c r="I151" s="41">
        <v>-3.07733</v>
      </c>
      <c r="J151" s="41">
        <v>10000.0</v>
      </c>
      <c r="K151" s="41">
        <v>5000.0</v>
      </c>
      <c r="L151" s="41">
        <v>1200.0</v>
      </c>
      <c r="M151" s="41">
        <v>600.0</v>
      </c>
      <c r="N151" s="41">
        <v>100.0</v>
      </c>
      <c r="O151" s="40" t="s">
        <v>207</v>
      </c>
      <c r="P151" s="40" t="s">
        <v>208</v>
      </c>
      <c r="Q151" s="40" t="s">
        <v>7310</v>
      </c>
      <c r="R151" s="40" t="s">
        <v>210</v>
      </c>
      <c r="S151" s="40" t="b">
        <v>0</v>
      </c>
      <c r="T151" s="40" t="s">
        <v>211</v>
      </c>
      <c r="U151" s="40" t="s">
        <v>212</v>
      </c>
      <c r="V151" s="41">
        <v>0.1</v>
      </c>
      <c r="W151" s="41">
        <v>0.9</v>
      </c>
      <c r="X151" s="41">
        <v>0.3</v>
      </c>
      <c r="Y151" s="41">
        <v>0.6</v>
      </c>
      <c r="Z151" s="40" t="b">
        <v>0</v>
      </c>
      <c r="AA151" s="40" t="b">
        <v>1</v>
      </c>
      <c r="AB151" s="40" t="b">
        <v>0</v>
      </c>
      <c r="AC151" s="40" t="b">
        <v>0</v>
      </c>
      <c r="AD151" s="41" t="s">
        <v>13395</v>
      </c>
      <c r="AE151" s="41" t="s">
        <v>13396</v>
      </c>
      <c r="AF151" s="41">
        <v>1202.931</v>
      </c>
      <c r="AG151" s="41">
        <v>-3.13171</v>
      </c>
      <c r="AH151" s="42">
        <v>1.34907E42</v>
      </c>
      <c r="AI151" s="41">
        <v>0.017673473</v>
      </c>
      <c r="AJ151" s="40" t="s">
        <v>16569</v>
      </c>
      <c r="AK151" s="40" t="s">
        <v>13398</v>
      </c>
      <c r="AL151" s="41">
        <v>1297.0</v>
      </c>
      <c r="AM151" s="40" t="s">
        <v>2224</v>
      </c>
      <c r="AN151" s="40" t="s">
        <v>7285</v>
      </c>
      <c r="AO151" s="40" t="s">
        <v>5643</v>
      </c>
      <c r="AP151" s="42">
        <v>1.1E139</v>
      </c>
    </row>
    <row r="152">
      <c r="A152" s="40" t="s">
        <v>16518</v>
      </c>
      <c r="B152" s="41">
        <v>7.0</v>
      </c>
      <c r="C152" s="42">
        <v>1.67E9</v>
      </c>
      <c r="D152" s="41">
        <v>3356.0</v>
      </c>
      <c r="E152" s="40" t="s">
        <v>1243</v>
      </c>
      <c r="F152" s="41">
        <v>140.0</v>
      </c>
      <c r="G152" s="41">
        <v>35.0</v>
      </c>
      <c r="H152" s="41">
        <v>70.0</v>
      </c>
      <c r="I152" s="41">
        <v>-3.07733</v>
      </c>
      <c r="J152" s="41">
        <v>10000.0</v>
      </c>
      <c r="K152" s="41">
        <v>5000.0</v>
      </c>
      <c r="L152" s="41">
        <v>1200.0</v>
      </c>
      <c r="M152" s="41">
        <v>600.0</v>
      </c>
      <c r="N152" s="41">
        <v>30.0</v>
      </c>
      <c r="O152" s="40" t="s">
        <v>207</v>
      </c>
      <c r="P152" s="40" t="s">
        <v>208</v>
      </c>
      <c r="Q152" s="40" t="s">
        <v>209</v>
      </c>
      <c r="R152" s="40" t="s">
        <v>210</v>
      </c>
      <c r="S152" s="40" t="b">
        <v>0</v>
      </c>
      <c r="T152" s="40" t="s">
        <v>211</v>
      </c>
      <c r="U152" s="40" t="s">
        <v>212</v>
      </c>
      <c r="V152" s="41">
        <v>0.1</v>
      </c>
      <c r="W152" s="41">
        <v>0.9</v>
      </c>
      <c r="X152" s="41">
        <v>0.3</v>
      </c>
      <c r="Y152" s="41">
        <v>0.5</v>
      </c>
      <c r="Z152" s="40" t="b">
        <v>0</v>
      </c>
      <c r="AA152" s="40" t="b">
        <v>1</v>
      </c>
      <c r="AB152" s="40" t="b">
        <v>0</v>
      </c>
      <c r="AC152" s="40" t="b">
        <v>0</v>
      </c>
      <c r="AD152" s="41" t="s">
        <v>12820</v>
      </c>
      <c r="AE152" s="41" t="s">
        <v>13399</v>
      </c>
      <c r="AF152" s="41">
        <v>901.1013</v>
      </c>
      <c r="AG152" s="41">
        <v>-3.13225</v>
      </c>
      <c r="AH152" s="42">
        <v>2.98706E41</v>
      </c>
      <c r="AI152" s="41">
        <v>0.017848014</v>
      </c>
      <c r="AJ152" s="40" t="s">
        <v>13400</v>
      </c>
      <c r="AK152" s="40" t="s">
        <v>13401</v>
      </c>
      <c r="AL152" s="41">
        <v>10000.0</v>
      </c>
      <c r="AM152" s="40" t="s">
        <v>216</v>
      </c>
      <c r="AN152" s="40" t="s">
        <v>7285</v>
      </c>
      <c r="AO152" s="40" t="s">
        <v>5627</v>
      </c>
      <c r="AP152" s="42">
        <v>1.1E137</v>
      </c>
    </row>
    <row r="153">
      <c r="A153" s="40" t="s">
        <v>16523</v>
      </c>
      <c r="B153" s="41">
        <v>90.0</v>
      </c>
      <c r="C153" s="42">
        <v>1.67E9</v>
      </c>
      <c r="D153" s="41">
        <v>3356.0</v>
      </c>
      <c r="E153" s="40" t="s">
        <v>1243</v>
      </c>
      <c r="F153" s="41">
        <v>140.0</v>
      </c>
      <c r="G153" s="41">
        <v>35.0</v>
      </c>
      <c r="H153" s="41">
        <v>70.0</v>
      </c>
      <c r="I153" s="41">
        <v>-3.07733</v>
      </c>
      <c r="J153" s="41">
        <v>10000.0</v>
      </c>
      <c r="K153" s="41">
        <v>5000.0</v>
      </c>
      <c r="L153" s="41">
        <v>1200.0</v>
      </c>
      <c r="M153" s="41">
        <v>600.0</v>
      </c>
      <c r="N153" s="41">
        <v>50.0</v>
      </c>
      <c r="O153" s="40" t="s">
        <v>207</v>
      </c>
      <c r="P153" s="40" t="s">
        <v>1371</v>
      </c>
      <c r="Q153" s="40" t="s">
        <v>209</v>
      </c>
      <c r="R153" s="40" t="s">
        <v>210</v>
      </c>
      <c r="S153" s="40" t="b">
        <v>0</v>
      </c>
      <c r="T153" s="40" t="s">
        <v>211</v>
      </c>
      <c r="U153" s="40" t="s">
        <v>212</v>
      </c>
      <c r="V153" s="41">
        <v>0.1</v>
      </c>
      <c r="W153" s="41">
        <v>0.9</v>
      </c>
      <c r="X153" s="41">
        <v>0.1</v>
      </c>
      <c r="Y153" s="41">
        <v>0.4</v>
      </c>
      <c r="Z153" s="40" t="b">
        <v>0</v>
      </c>
      <c r="AA153" s="40" t="b">
        <v>1</v>
      </c>
      <c r="AB153" s="40" t="b">
        <v>0</v>
      </c>
      <c r="AC153" s="40" t="b">
        <v>0</v>
      </c>
      <c r="AD153" s="41" t="s">
        <v>13402</v>
      </c>
      <c r="AE153" s="41" t="s">
        <v>13403</v>
      </c>
      <c r="AF153" s="41">
        <v>1201.988</v>
      </c>
      <c r="AG153" s="41">
        <v>-3.13233</v>
      </c>
      <c r="AH153" s="42">
        <v>1.20805E42</v>
      </c>
      <c r="AI153" s="41">
        <v>0.017872885</v>
      </c>
      <c r="AJ153" s="40" t="s">
        <v>13404</v>
      </c>
      <c r="AK153" s="44" t="s">
        <v>397</v>
      </c>
      <c r="AL153" s="41">
        <v>4716.0</v>
      </c>
      <c r="AM153" s="40" t="s">
        <v>2224</v>
      </c>
      <c r="AN153" s="40" t="s">
        <v>7285</v>
      </c>
      <c r="AO153" s="40" t="s">
        <v>5643</v>
      </c>
      <c r="AP153" s="42">
        <v>1.1E139</v>
      </c>
    </row>
    <row r="154">
      <c r="A154" s="40" t="s">
        <v>16525</v>
      </c>
      <c r="B154" s="41">
        <v>194.0</v>
      </c>
      <c r="C154" s="42">
        <v>1.67E9</v>
      </c>
      <c r="D154" s="41">
        <v>3356.0</v>
      </c>
      <c r="E154" s="40" t="s">
        <v>1243</v>
      </c>
      <c r="F154" s="41">
        <v>140.0</v>
      </c>
      <c r="G154" s="41">
        <v>35.0</v>
      </c>
      <c r="H154" s="41">
        <v>70.0</v>
      </c>
      <c r="I154" s="41">
        <v>-3.07733</v>
      </c>
      <c r="J154" s="41">
        <v>10000.0</v>
      </c>
      <c r="K154" s="41">
        <v>5000.0</v>
      </c>
      <c r="L154" s="41">
        <v>1200.0</v>
      </c>
      <c r="M154" s="41">
        <v>600.0</v>
      </c>
      <c r="N154" s="41">
        <v>100.0</v>
      </c>
      <c r="O154" s="40" t="s">
        <v>207</v>
      </c>
      <c r="P154" s="40" t="s">
        <v>208</v>
      </c>
      <c r="Q154" s="40" t="s">
        <v>209</v>
      </c>
      <c r="R154" s="40" t="s">
        <v>210</v>
      </c>
      <c r="S154" s="40" t="b">
        <v>0</v>
      </c>
      <c r="T154" s="40" t="s">
        <v>12879</v>
      </c>
      <c r="U154" s="40" t="s">
        <v>212</v>
      </c>
      <c r="V154" s="41">
        <v>0.1</v>
      </c>
      <c r="W154" s="41">
        <v>0.9</v>
      </c>
      <c r="X154" s="41">
        <v>0.2</v>
      </c>
      <c r="Y154" s="41">
        <v>0.6</v>
      </c>
      <c r="Z154" s="40" t="b">
        <v>0</v>
      </c>
      <c r="AA154" s="40" t="b">
        <v>1</v>
      </c>
      <c r="AB154" s="40" t="b">
        <v>0</v>
      </c>
      <c r="AC154" s="40" t="b">
        <v>0</v>
      </c>
      <c r="AD154" s="41" t="s">
        <v>13405</v>
      </c>
      <c r="AE154" s="41" t="s">
        <v>13406</v>
      </c>
      <c r="AF154" s="41">
        <v>1203.303</v>
      </c>
      <c r="AG154" s="41">
        <v>-3.13249</v>
      </c>
      <c r="AH154" s="42">
        <v>1.04217E42</v>
      </c>
      <c r="AI154" s="41">
        <v>0.017924827</v>
      </c>
      <c r="AJ154" s="40" t="s">
        <v>16570</v>
      </c>
      <c r="AK154" s="40" t="s">
        <v>13408</v>
      </c>
      <c r="AL154" s="41">
        <v>1556.0</v>
      </c>
      <c r="AM154" s="40" t="s">
        <v>2224</v>
      </c>
      <c r="AN154" s="40" t="s">
        <v>7285</v>
      </c>
      <c r="AO154" s="40" t="s">
        <v>5643</v>
      </c>
      <c r="AP154" s="42">
        <v>1.0E139</v>
      </c>
    </row>
    <row r="155">
      <c r="A155" s="40" t="s">
        <v>16518</v>
      </c>
      <c r="B155" s="41">
        <v>132.0</v>
      </c>
      <c r="C155" s="42">
        <v>1.67E9</v>
      </c>
      <c r="D155" s="41">
        <v>3356.0</v>
      </c>
      <c r="E155" s="40" t="s">
        <v>1243</v>
      </c>
      <c r="F155" s="41">
        <v>140.0</v>
      </c>
      <c r="G155" s="41">
        <v>35.0</v>
      </c>
      <c r="H155" s="41">
        <v>70.0</v>
      </c>
      <c r="I155" s="41">
        <v>-3.07733</v>
      </c>
      <c r="J155" s="41">
        <v>10000.0</v>
      </c>
      <c r="K155" s="41">
        <v>5000.0</v>
      </c>
      <c r="L155" s="41">
        <v>1200.0</v>
      </c>
      <c r="M155" s="41">
        <v>600.0</v>
      </c>
      <c r="N155" s="41">
        <v>50.0</v>
      </c>
      <c r="O155" s="40" t="s">
        <v>207</v>
      </c>
      <c r="P155" s="40" t="s">
        <v>208</v>
      </c>
      <c r="Q155" s="40" t="s">
        <v>7305</v>
      </c>
      <c r="R155" s="40" t="s">
        <v>210</v>
      </c>
      <c r="S155" s="40" t="b">
        <v>0</v>
      </c>
      <c r="T155" s="40" t="s">
        <v>211</v>
      </c>
      <c r="U155" s="40" t="s">
        <v>212</v>
      </c>
      <c r="V155" s="41">
        <v>0.1</v>
      </c>
      <c r="W155" s="41">
        <v>0.9</v>
      </c>
      <c r="X155" s="41">
        <v>0.3</v>
      </c>
      <c r="Y155" s="41">
        <v>0.4</v>
      </c>
      <c r="Z155" s="40" t="b">
        <v>0</v>
      </c>
      <c r="AA155" s="40" t="b">
        <v>1</v>
      </c>
      <c r="AB155" s="40" t="b">
        <v>0</v>
      </c>
      <c r="AC155" s="40" t="b">
        <v>0</v>
      </c>
      <c r="AD155" s="41" t="s">
        <v>13409</v>
      </c>
      <c r="AE155" s="41" t="s">
        <v>13410</v>
      </c>
      <c r="AF155" s="41">
        <v>1142.334</v>
      </c>
      <c r="AG155" s="41">
        <v>-3.13564</v>
      </c>
      <c r="AH155" s="42">
        <v>1.38428E42</v>
      </c>
      <c r="AI155" s="41">
        <v>0.018950494</v>
      </c>
      <c r="AJ155" s="40" t="s">
        <v>16571</v>
      </c>
      <c r="AK155" s="40" t="s">
        <v>13412</v>
      </c>
      <c r="AL155" s="41">
        <v>10000.0</v>
      </c>
      <c r="AM155" s="40" t="s">
        <v>216</v>
      </c>
      <c r="AN155" s="40" t="s">
        <v>7285</v>
      </c>
      <c r="AO155" s="40" t="s">
        <v>5627</v>
      </c>
      <c r="AP155" s="42">
        <v>1.1E139</v>
      </c>
    </row>
    <row r="156">
      <c r="A156" s="40" t="s">
        <v>16520</v>
      </c>
      <c r="B156" s="41">
        <v>180.0</v>
      </c>
      <c r="C156" s="42">
        <v>1.67E9</v>
      </c>
      <c r="D156" s="41">
        <v>3356.0</v>
      </c>
      <c r="E156" s="40" t="s">
        <v>1243</v>
      </c>
      <c r="F156" s="41">
        <v>140.0</v>
      </c>
      <c r="G156" s="41">
        <v>35.0</v>
      </c>
      <c r="H156" s="41">
        <v>70.0</v>
      </c>
      <c r="I156" s="41">
        <v>-3.07733</v>
      </c>
      <c r="J156" s="41">
        <v>10000.0</v>
      </c>
      <c r="K156" s="41">
        <v>5000.0</v>
      </c>
      <c r="L156" s="41">
        <v>1200.0</v>
      </c>
      <c r="M156" s="41">
        <v>600.0</v>
      </c>
      <c r="N156" s="41">
        <v>100.0</v>
      </c>
      <c r="O156" s="40" t="s">
        <v>207</v>
      </c>
      <c r="P156" s="40" t="s">
        <v>1371</v>
      </c>
      <c r="Q156" s="40" t="s">
        <v>209</v>
      </c>
      <c r="R156" s="40" t="s">
        <v>210</v>
      </c>
      <c r="S156" s="40" t="b">
        <v>0</v>
      </c>
      <c r="T156" s="40" t="s">
        <v>211</v>
      </c>
      <c r="U156" s="40" t="s">
        <v>212</v>
      </c>
      <c r="V156" s="41">
        <v>0.1</v>
      </c>
      <c r="W156" s="41">
        <v>0.9</v>
      </c>
      <c r="X156" s="41">
        <v>0.1</v>
      </c>
      <c r="Y156" s="41">
        <v>0.4</v>
      </c>
      <c r="Z156" s="40" t="b">
        <v>0</v>
      </c>
      <c r="AA156" s="40" t="b">
        <v>1</v>
      </c>
      <c r="AB156" s="40" t="b">
        <v>0</v>
      </c>
      <c r="AC156" s="40" t="b">
        <v>0</v>
      </c>
      <c r="AD156" s="41" t="s">
        <v>13413</v>
      </c>
      <c r="AE156" s="41" t="s">
        <v>797</v>
      </c>
      <c r="AF156" s="41">
        <v>1203.897</v>
      </c>
      <c r="AG156" s="41">
        <v>-3.1359</v>
      </c>
      <c r="AH156" s="42">
        <v>6.9298E41</v>
      </c>
      <c r="AI156" s="41">
        <v>0.019032376</v>
      </c>
      <c r="AJ156" s="40" t="s">
        <v>13414</v>
      </c>
      <c r="AK156" s="40" t="s">
        <v>13415</v>
      </c>
      <c r="AL156" s="41">
        <v>2380.0</v>
      </c>
      <c r="AM156" s="40" t="s">
        <v>2224</v>
      </c>
      <c r="AN156" s="40" t="s">
        <v>7285</v>
      </c>
      <c r="AO156" s="40" t="s">
        <v>5643</v>
      </c>
      <c r="AP156" s="42">
        <v>1.1E138</v>
      </c>
    </row>
    <row r="157">
      <c r="A157" s="40" t="s">
        <v>16520</v>
      </c>
      <c r="B157" s="41">
        <v>177.0</v>
      </c>
      <c r="C157" s="42">
        <v>1.67E9</v>
      </c>
      <c r="D157" s="41">
        <v>3356.0</v>
      </c>
      <c r="E157" s="40" t="s">
        <v>1243</v>
      </c>
      <c r="F157" s="41">
        <v>140.0</v>
      </c>
      <c r="G157" s="41">
        <v>35.0</v>
      </c>
      <c r="H157" s="41">
        <v>70.0</v>
      </c>
      <c r="I157" s="41">
        <v>-3.07733</v>
      </c>
      <c r="J157" s="41">
        <v>10000.0</v>
      </c>
      <c r="K157" s="41">
        <v>5000.0</v>
      </c>
      <c r="L157" s="41">
        <v>1200.0</v>
      </c>
      <c r="M157" s="41">
        <v>600.0</v>
      </c>
      <c r="N157" s="41">
        <v>50.0</v>
      </c>
      <c r="O157" s="40" t="s">
        <v>207</v>
      </c>
      <c r="P157" s="40" t="s">
        <v>1371</v>
      </c>
      <c r="Q157" s="40" t="s">
        <v>212</v>
      </c>
      <c r="R157" s="40" t="s">
        <v>210</v>
      </c>
      <c r="S157" s="40" t="b">
        <v>0</v>
      </c>
      <c r="T157" s="40" t="s">
        <v>12879</v>
      </c>
      <c r="U157" s="40" t="s">
        <v>212</v>
      </c>
      <c r="V157" s="41">
        <v>0.1</v>
      </c>
      <c r="W157" s="41">
        <v>0.9</v>
      </c>
      <c r="X157" s="41">
        <v>0.3</v>
      </c>
      <c r="Y157" s="41">
        <v>0.4</v>
      </c>
      <c r="Z157" s="40" t="b">
        <v>0</v>
      </c>
      <c r="AA157" s="40" t="b">
        <v>1</v>
      </c>
      <c r="AB157" s="40" t="b">
        <v>0</v>
      </c>
      <c r="AC157" s="40" t="b">
        <v>0</v>
      </c>
      <c r="AD157" s="41" t="s">
        <v>13416</v>
      </c>
      <c r="AE157" s="41" t="s">
        <v>13417</v>
      </c>
      <c r="AF157" s="41">
        <v>1202.481</v>
      </c>
      <c r="AG157" s="41">
        <v>-3.13685</v>
      </c>
      <c r="AH157" s="42">
        <v>1.18352E42</v>
      </c>
      <c r="AI157" s="41">
        <v>0.019343166</v>
      </c>
      <c r="AJ157" s="40" t="s">
        <v>16572</v>
      </c>
      <c r="AK157" s="40" t="s">
        <v>13419</v>
      </c>
      <c r="AL157" s="41">
        <v>4494.0</v>
      </c>
      <c r="AM157" s="40" t="s">
        <v>2224</v>
      </c>
      <c r="AN157" s="40" t="s">
        <v>7285</v>
      </c>
      <c r="AO157" s="40" t="s">
        <v>5643</v>
      </c>
      <c r="AP157" s="42">
        <v>1.1E139</v>
      </c>
    </row>
    <row r="158">
      <c r="A158" s="40" t="s">
        <v>16520</v>
      </c>
      <c r="B158" s="41">
        <v>147.0</v>
      </c>
      <c r="C158" s="42">
        <v>1.67E9</v>
      </c>
      <c r="D158" s="41">
        <v>3356.0</v>
      </c>
      <c r="E158" s="40" t="s">
        <v>1243</v>
      </c>
      <c r="F158" s="41">
        <v>140.0</v>
      </c>
      <c r="G158" s="41">
        <v>35.0</v>
      </c>
      <c r="H158" s="41">
        <v>70.0</v>
      </c>
      <c r="I158" s="41">
        <v>-3.07733</v>
      </c>
      <c r="J158" s="41">
        <v>10000.0</v>
      </c>
      <c r="K158" s="41">
        <v>5000.0</v>
      </c>
      <c r="L158" s="41">
        <v>1200.0</v>
      </c>
      <c r="M158" s="41">
        <v>600.0</v>
      </c>
      <c r="N158" s="41">
        <v>50.0</v>
      </c>
      <c r="O158" s="40" t="s">
        <v>207</v>
      </c>
      <c r="P158" s="40" t="s">
        <v>1371</v>
      </c>
      <c r="Q158" s="40" t="s">
        <v>1372</v>
      </c>
      <c r="R158" s="40" t="s">
        <v>210</v>
      </c>
      <c r="S158" s="40" t="b">
        <v>0</v>
      </c>
      <c r="T158" s="40" t="s">
        <v>211</v>
      </c>
      <c r="U158" s="40" t="s">
        <v>212</v>
      </c>
      <c r="V158" s="41">
        <v>0.1</v>
      </c>
      <c r="W158" s="41">
        <v>0.9</v>
      </c>
      <c r="X158" s="41">
        <v>0.2</v>
      </c>
      <c r="Y158" s="41">
        <v>0.4</v>
      </c>
      <c r="Z158" s="40" t="b">
        <v>0</v>
      </c>
      <c r="AA158" s="40" t="b">
        <v>1</v>
      </c>
      <c r="AB158" s="40" t="b">
        <v>0</v>
      </c>
      <c r="AC158" s="40" t="b">
        <v>0</v>
      </c>
      <c r="AD158" s="41" t="s">
        <v>13420</v>
      </c>
      <c r="AE158" s="41" t="s">
        <v>12849</v>
      </c>
      <c r="AF158" s="41">
        <v>1201.649</v>
      </c>
      <c r="AG158" s="41">
        <v>-3.13725</v>
      </c>
      <c r="AH158" s="42">
        <v>6.96029E41</v>
      </c>
      <c r="AI158" s="41">
        <v>0.01947273</v>
      </c>
      <c r="AJ158" s="40" t="s">
        <v>13421</v>
      </c>
      <c r="AK158" s="40" t="s">
        <v>13422</v>
      </c>
      <c r="AL158" s="41">
        <v>4696.0</v>
      </c>
      <c r="AM158" s="40" t="s">
        <v>2224</v>
      </c>
      <c r="AN158" s="40" t="s">
        <v>7285</v>
      </c>
      <c r="AO158" s="40" t="s">
        <v>5643</v>
      </c>
      <c r="AP158" s="42">
        <v>1.1E138</v>
      </c>
    </row>
    <row r="159">
      <c r="A159" s="40" t="s">
        <v>16518</v>
      </c>
      <c r="B159" s="41">
        <v>141.0</v>
      </c>
      <c r="C159" s="42">
        <v>1.67E9</v>
      </c>
      <c r="D159" s="41">
        <v>3356.0</v>
      </c>
      <c r="E159" s="40" t="s">
        <v>1243</v>
      </c>
      <c r="F159" s="41">
        <v>140.0</v>
      </c>
      <c r="G159" s="41">
        <v>35.0</v>
      </c>
      <c r="H159" s="41">
        <v>70.0</v>
      </c>
      <c r="I159" s="41">
        <v>-3.07733</v>
      </c>
      <c r="J159" s="41">
        <v>10000.0</v>
      </c>
      <c r="K159" s="41">
        <v>5000.0</v>
      </c>
      <c r="L159" s="41">
        <v>1200.0</v>
      </c>
      <c r="M159" s="41">
        <v>600.0</v>
      </c>
      <c r="N159" s="41">
        <v>50.0</v>
      </c>
      <c r="O159" s="40" t="s">
        <v>207</v>
      </c>
      <c r="P159" s="40" t="s">
        <v>208</v>
      </c>
      <c r="Q159" s="40" t="s">
        <v>7305</v>
      </c>
      <c r="R159" s="40" t="s">
        <v>210</v>
      </c>
      <c r="S159" s="40" t="b">
        <v>0</v>
      </c>
      <c r="T159" s="40" t="s">
        <v>12879</v>
      </c>
      <c r="U159" s="40" t="s">
        <v>212</v>
      </c>
      <c r="V159" s="41">
        <v>0.1</v>
      </c>
      <c r="W159" s="41">
        <v>0.9</v>
      </c>
      <c r="X159" s="41">
        <v>0.3</v>
      </c>
      <c r="Y159" s="41">
        <v>0.4</v>
      </c>
      <c r="Z159" s="40" t="b">
        <v>0</v>
      </c>
      <c r="AA159" s="40" t="b">
        <v>1</v>
      </c>
      <c r="AB159" s="40" t="b">
        <v>0</v>
      </c>
      <c r="AC159" s="40" t="b">
        <v>0</v>
      </c>
      <c r="AD159" s="41" t="s">
        <v>13423</v>
      </c>
      <c r="AE159" s="41" t="s">
        <v>13424</v>
      </c>
      <c r="AF159" s="41">
        <v>1047.207</v>
      </c>
      <c r="AG159" s="41">
        <v>-3.138</v>
      </c>
      <c r="AH159" s="42">
        <v>1.00048E42</v>
      </c>
      <c r="AI159" s="41">
        <v>0.019716219</v>
      </c>
      <c r="AJ159" s="40" t="s">
        <v>16573</v>
      </c>
      <c r="AK159" s="40" t="s">
        <v>13426</v>
      </c>
      <c r="AL159" s="41">
        <v>10000.0</v>
      </c>
      <c r="AM159" s="40" t="s">
        <v>216</v>
      </c>
      <c r="AN159" s="40" t="s">
        <v>7285</v>
      </c>
      <c r="AO159" s="40" t="s">
        <v>5627</v>
      </c>
      <c r="AP159" s="42">
        <v>1.0E139</v>
      </c>
    </row>
    <row r="160">
      <c r="A160" s="40" t="s">
        <v>16518</v>
      </c>
      <c r="B160" s="41">
        <v>32.0</v>
      </c>
      <c r="C160" s="42">
        <v>1.67E9</v>
      </c>
      <c r="D160" s="41">
        <v>3356.0</v>
      </c>
      <c r="E160" s="40" t="s">
        <v>1243</v>
      </c>
      <c r="F160" s="41">
        <v>140.0</v>
      </c>
      <c r="G160" s="41">
        <v>35.0</v>
      </c>
      <c r="H160" s="41">
        <v>70.0</v>
      </c>
      <c r="I160" s="41">
        <v>-3.07733</v>
      </c>
      <c r="J160" s="41">
        <v>10000.0</v>
      </c>
      <c r="K160" s="41">
        <v>5000.0</v>
      </c>
      <c r="L160" s="41">
        <v>1200.0</v>
      </c>
      <c r="M160" s="41">
        <v>600.0</v>
      </c>
      <c r="N160" s="41">
        <v>30.0</v>
      </c>
      <c r="O160" s="40" t="s">
        <v>207</v>
      </c>
      <c r="P160" s="40" t="s">
        <v>208</v>
      </c>
      <c r="Q160" s="40" t="s">
        <v>7310</v>
      </c>
      <c r="R160" s="40" t="s">
        <v>210</v>
      </c>
      <c r="S160" s="40" t="b">
        <v>0</v>
      </c>
      <c r="T160" s="40" t="s">
        <v>12879</v>
      </c>
      <c r="U160" s="40" t="s">
        <v>212</v>
      </c>
      <c r="V160" s="41">
        <v>0.1</v>
      </c>
      <c r="W160" s="41">
        <v>0.9</v>
      </c>
      <c r="X160" s="41">
        <v>0.2</v>
      </c>
      <c r="Y160" s="41">
        <v>0.6</v>
      </c>
      <c r="Z160" s="40" t="b">
        <v>0</v>
      </c>
      <c r="AA160" s="40" t="b">
        <v>1</v>
      </c>
      <c r="AB160" s="40" t="b">
        <v>0</v>
      </c>
      <c r="AC160" s="40" t="b">
        <v>0</v>
      </c>
      <c r="AD160" s="41" t="s">
        <v>13427</v>
      </c>
      <c r="AE160" s="41" t="s">
        <v>13428</v>
      </c>
      <c r="AF160" s="41">
        <v>1201.562</v>
      </c>
      <c r="AG160" s="41">
        <v>-3.13802</v>
      </c>
      <c r="AH160" s="42">
        <v>1.1996E42</v>
      </c>
      <c r="AI160" s="41">
        <v>0.019721126</v>
      </c>
      <c r="AJ160" s="40" t="s">
        <v>13429</v>
      </c>
      <c r="AK160" s="44" t="s">
        <v>397</v>
      </c>
      <c r="AL160" s="41">
        <v>8155.0</v>
      </c>
      <c r="AM160" s="40" t="s">
        <v>2224</v>
      </c>
      <c r="AN160" s="40" t="s">
        <v>7285</v>
      </c>
      <c r="AO160" s="40" t="s">
        <v>5627</v>
      </c>
      <c r="AP160" s="42">
        <v>1.1E139</v>
      </c>
    </row>
    <row r="161">
      <c r="A161" s="40" t="s">
        <v>16523</v>
      </c>
      <c r="B161" s="41">
        <v>125.0</v>
      </c>
      <c r="C161" s="42">
        <v>1.67E9</v>
      </c>
      <c r="D161" s="41">
        <v>3356.0</v>
      </c>
      <c r="E161" s="40" t="s">
        <v>1243</v>
      </c>
      <c r="F161" s="41">
        <v>140.0</v>
      </c>
      <c r="G161" s="41">
        <v>35.0</v>
      </c>
      <c r="H161" s="41">
        <v>70.0</v>
      </c>
      <c r="I161" s="41">
        <v>-3.07733</v>
      </c>
      <c r="J161" s="41">
        <v>10000.0</v>
      </c>
      <c r="K161" s="41">
        <v>5000.0</v>
      </c>
      <c r="L161" s="41">
        <v>1200.0</v>
      </c>
      <c r="M161" s="41">
        <v>600.0</v>
      </c>
      <c r="N161" s="41">
        <v>50.0</v>
      </c>
      <c r="O161" s="40" t="s">
        <v>207</v>
      </c>
      <c r="P161" s="40" t="s">
        <v>1371</v>
      </c>
      <c r="Q161" s="40" t="s">
        <v>7310</v>
      </c>
      <c r="R161" s="40" t="s">
        <v>210</v>
      </c>
      <c r="S161" s="40" t="b">
        <v>0</v>
      </c>
      <c r="T161" s="40" t="s">
        <v>12879</v>
      </c>
      <c r="U161" s="40" t="s">
        <v>212</v>
      </c>
      <c r="V161" s="41">
        <v>0.1</v>
      </c>
      <c r="W161" s="41">
        <v>0.9</v>
      </c>
      <c r="X161" s="41">
        <v>0.3</v>
      </c>
      <c r="Y161" s="41">
        <v>0.6</v>
      </c>
      <c r="Z161" s="40" t="b">
        <v>0</v>
      </c>
      <c r="AA161" s="40" t="b">
        <v>1</v>
      </c>
      <c r="AB161" s="40" t="b">
        <v>0</v>
      </c>
      <c r="AC161" s="40" t="b">
        <v>0</v>
      </c>
      <c r="AD161" s="41" t="s">
        <v>13430</v>
      </c>
      <c r="AE161" s="41" t="s">
        <v>13431</v>
      </c>
      <c r="AF161" s="41">
        <v>1203.296</v>
      </c>
      <c r="AG161" s="41">
        <v>-3.13815</v>
      </c>
      <c r="AH161" s="42">
        <v>1.16123E42</v>
      </c>
      <c r="AI161" s="41">
        <v>0.019765015</v>
      </c>
      <c r="AJ161" s="40" t="s">
        <v>16574</v>
      </c>
      <c r="AK161" s="40" t="s">
        <v>13433</v>
      </c>
      <c r="AL161" s="41">
        <v>2332.0</v>
      </c>
      <c r="AM161" s="40" t="s">
        <v>2224</v>
      </c>
      <c r="AN161" s="40" t="s">
        <v>7285</v>
      </c>
      <c r="AO161" s="40" t="s">
        <v>5643</v>
      </c>
      <c r="AP161" s="42">
        <v>1.1E139</v>
      </c>
    </row>
    <row r="162">
      <c r="A162" s="40" t="s">
        <v>16523</v>
      </c>
      <c r="B162" s="41">
        <v>126.0</v>
      </c>
      <c r="C162" s="42">
        <v>1.67E9</v>
      </c>
      <c r="D162" s="41">
        <v>3356.0</v>
      </c>
      <c r="E162" s="40" t="s">
        <v>1243</v>
      </c>
      <c r="F162" s="41">
        <v>140.0</v>
      </c>
      <c r="G162" s="41">
        <v>35.0</v>
      </c>
      <c r="H162" s="41">
        <v>70.0</v>
      </c>
      <c r="I162" s="41">
        <v>-3.07733</v>
      </c>
      <c r="J162" s="41">
        <v>10000.0</v>
      </c>
      <c r="K162" s="41">
        <v>5000.0</v>
      </c>
      <c r="L162" s="41">
        <v>1200.0</v>
      </c>
      <c r="M162" s="41">
        <v>600.0</v>
      </c>
      <c r="N162" s="41">
        <v>50.0</v>
      </c>
      <c r="O162" s="40" t="s">
        <v>207</v>
      </c>
      <c r="P162" s="40" t="s">
        <v>1371</v>
      </c>
      <c r="Q162" s="40" t="s">
        <v>7305</v>
      </c>
      <c r="R162" s="40" t="s">
        <v>210</v>
      </c>
      <c r="S162" s="40" t="b">
        <v>0</v>
      </c>
      <c r="T162" s="40" t="s">
        <v>211</v>
      </c>
      <c r="U162" s="40" t="s">
        <v>212</v>
      </c>
      <c r="V162" s="41">
        <v>0.1</v>
      </c>
      <c r="W162" s="41">
        <v>0.9</v>
      </c>
      <c r="X162" s="41">
        <v>0.1</v>
      </c>
      <c r="Y162" s="41">
        <v>0.4</v>
      </c>
      <c r="Z162" s="40" t="b">
        <v>0</v>
      </c>
      <c r="AA162" s="40" t="b">
        <v>1</v>
      </c>
      <c r="AB162" s="40" t="b">
        <v>0</v>
      </c>
      <c r="AC162" s="40" t="b">
        <v>0</v>
      </c>
      <c r="AD162" s="41" t="s">
        <v>13434</v>
      </c>
      <c r="AE162" s="41" t="s">
        <v>13435</v>
      </c>
      <c r="AF162" s="41">
        <v>1202.049</v>
      </c>
      <c r="AG162" s="41">
        <v>-3.13872</v>
      </c>
      <c r="AH162" s="42">
        <v>5.0272E41</v>
      </c>
      <c r="AI162" s="41">
        <v>0.019951501</v>
      </c>
      <c r="AJ162" s="40" t="s">
        <v>13436</v>
      </c>
      <c r="AK162" s="44" t="s">
        <v>397</v>
      </c>
      <c r="AL162" s="41">
        <v>4676.0</v>
      </c>
      <c r="AM162" s="40" t="s">
        <v>2224</v>
      </c>
      <c r="AN162" s="40" t="s">
        <v>7285</v>
      </c>
      <c r="AO162" s="40" t="s">
        <v>5643</v>
      </c>
      <c r="AP162" s="42">
        <v>1.0E138</v>
      </c>
    </row>
    <row r="163">
      <c r="A163" s="40" t="s">
        <v>16518</v>
      </c>
      <c r="B163" s="41">
        <v>157.0</v>
      </c>
      <c r="C163" s="42">
        <v>1.67E9</v>
      </c>
      <c r="D163" s="41">
        <v>3356.0</v>
      </c>
      <c r="E163" s="40" t="s">
        <v>1243</v>
      </c>
      <c r="F163" s="41">
        <v>140.0</v>
      </c>
      <c r="G163" s="41">
        <v>35.0</v>
      </c>
      <c r="H163" s="41">
        <v>70.0</v>
      </c>
      <c r="I163" s="41">
        <v>-3.07733</v>
      </c>
      <c r="J163" s="41">
        <v>10000.0</v>
      </c>
      <c r="K163" s="41">
        <v>5000.0</v>
      </c>
      <c r="L163" s="41">
        <v>1200.0</v>
      </c>
      <c r="M163" s="41">
        <v>600.0</v>
      </c>
      <c r="N163" s="41">
        <v>50.0</v>
      </c>
      <c r="O163" s="40" t="s">
        <v>207</v>
      </c>
      <c r="P163" s="40" t="s">
        <v>208</v>
      </c>
      <c r="Q163" s="40" t="s">
        <v>1372</v>
      </c>
      <c r="R163" s="40" t="s">
        <v>210</v>
      </c>
      <c r="S163" s="40" t="b">
        <v>0</v>
      </c>
      <c r="T163" s="40" t="s">
        <v>12879</v>
      </c>
      <c r="U163" s="40" t="s">
        <v>212</v>
      </c>
      <c r="V163" s="41">
        <v>0.1</v>
      </c>
      <c r="W163" s="41">
        <v>0.9</v>
      </c>
      <c r="X163" s="41">
        <v>0.2</v>
      </c>
      <c r="Y163" s="41">
        <v>0.5</v>
      </c>
      <c r="Z163" s="40" t="b">
        <v>0</v>
      </c>
      <c r="AA163" s="40" t="b">
        <v>1</v>
      </c>
      <c r="AB163" s="40" t="b">
        <v>0</v>
      </c>
      <c r="AC163" s="40" t="b">
        <v>0</v>
      </c>
      <c r="AD163" s="41" t="s">
        <v>13437</v>
      </c>
      <c r="AE163" s="41" t="s">
        <v>13438</v>
      </c>
      <c r="AF163" s="41">
        <v>1201.379</v>
      </c>
      <c r="AG163" s="41">
        <v>-3.13919</v>
      </c>
      <c r="AH163" s="42">
        <v>1.34423E42</v>
      </c>
      <c r="AI163" s="41">
        <v>0.020102181</v>
      </c>
      <c r="AJ163" s="40" t="s">
        <v>13439</v>
      </c>
      <c r="AK163" s="40" t="s">
        <v>13440</v>
      </c>
      <c r="AL163" s="41">
        <v>9435.0</v>
      </c>
      <c r="AM163" s="40" t="s">
        <v>2224</v>
      </c>
      <c r="AN163" s="40" t="s">
        <v>7285</v>
      </c>
      <c r="AO163" s="40" t="s">
        <v>5627</v>
      </c>
      <c r="AP163" s="42">
        <v>1.1E139</v>
      </c>
    </row>
    <row r="164">
      <c r="A164" s="40" t="s">
        <v>16518</v>
      </c>
      <c r="B164" s="41">
        <v>77.0</v>
      </c>
      <c r="C164" s="42">
        <v>1.67E9</v>
      </c>
      <c r="D164" s="41">
        <v>3356.0</v>
      </c>
      <c r="E164" s="40" t="s">
        <v>1243</v>
      </c>
      <c r="F164" s="41">
        <v>140.0</v>
      </c>
      <c r="G164" s="41">
        <v>35.0</v>
      </c>
      <c r="H164" s="41">
        <v>70.0</v>
      </c>
      <c r="I164" s="41">
        <v>-3.07733</v>
      </c>
      <c r="J164" s="41">
        <v>10000.0</v>
      </c>
      <c r="K164" s="41">
        <v>5000.0</v>
      </c>
      <c r="L164" s="41">
        <v>1200.0</v>
      </c>
      <c r="M164" s="41">
        <v>600.0</v>
      </c>
      <c r="N164" s="41">
        <v>30.0</v>
      </c>
      <c r="O164" s="40" t="s">
        <v>207</v>
      </c>
      <c r="P164" s="40" t="s">
        <v>208</v>
      </c>
      <c r="Q164" s="40" t="s">
        <v>212</v>
      </c>
      <c r="R164" s="40" t="s">
        <v>210</v>
      </c>
      <c r="S164" s="40" t="b">
        <v>0</v>
      </c>
      <c r="T164" s="40" t="s">
        <v>211</v>
      </c>
      <c r="U164" s="40" t="s">
        <v>212</v>
      </c>
      <c r="V164" s="41">
        <v>0.1</v>
      </c>
      <c r="W164" s="41">
        <v>0.9</v>
      </c>
      <c r="X164" s="41">
        <v>0.2</v>
      </c>
      <c r="Y164" s="41">
        <v>0.6</v>
      </c>
      <c r="Z164" s="40" t="b">
        <v>0</v>
      </c>
      <c r="AA164" s="40" t="b">
        <v>1</v>
      </c>
      <c r="AB164" s="40" t="b">
        <v>0</v>
      </c>
      <c r="AC164" s="40" t="b">
        <v>0</v>
      </c>
      <c r="AD164" s="41" t="s">
        <v>13441</v>
      </c>
      <c r="AE164" s="41" t="s">
        <v>13442</v>
      </c>
      <c r="AF164" s="41">
        <v>1016.728</v>
      </c>
      <c r="AG164" s="41">
        <v>-3.13936</v>
      </c>
      <c r="AH164" s="42">
        <v>9.93088E41</v>
      </c>
      <c r="AI164" s="41">
        <v>0.020158896</v>
      </c>
      <c r="AJ164" s="40" t="s">
        <v>13443</v>
      </c>
      <c r="AK164" s="44" t="s">
        <v>397</v>
      </c>
      <c r="AL164" s="41">
        <v>10000.0</v>
      </c>
      <c r="AM164" s="40" t="s">
        <v>216</v>
      </c>
      <c r="AN164" s="40" t="s">
        <v>7285</v>
      </c>
      <c r="AO164" s="40" t="s">
        <v>5627</v>
      </c>
      <c r="AP164" s="42">
        <v>1.0E139</v>
      </c>
    </row>
    <row r="165">
      <c r="A165" s="40" t="s">
        <v>16518</v>
      </c>
      <c r="B165" s="41">
        <v>114.0</v>
      </c>
      <c r="C165" s="42">
        <v>1.67E9</v>
      </c>
      <c r="D165" s="41">
        <v>3356.0</v>
      </c>
      <c r="E165" s="40" t="s">
        <v>1243</v>
      </c>
      <c r="F165" s="41">
        <v>140.0</v>
      </c>
      <c r="G165" s="41">
        <v>35.0</v>
      </c>
      <c r="H165" s="41">
        <v>70.0</v>
      </c>
      <c r="I165" s="41">
        <v>-3.07733</v>
      </c>
      <c r="J165" s="41">
        <v>10000.0</v>
      </c>
      <c r="K165" s="41">
        <v>5000.0</v>
      </c>
      <c r="L165" s="41">
        <v>1200.0</v>
      </c>
      <c r="M165" s="41">
        <v>600.0</v>
      </c>
      <c r="N165" s="41">
        <v>50.0</v>
      </c>
      <c r="O165" s="40" t="s">
        <v>207</v>
      </c>
      <c r="P165" s="40" t="s">
        <v>208</v>
      </c>
      <c r="Q165" s="40" t="s">
        <v>7310</v>
      </c>
      <c r="R165" s="40" t="s">
        <v>210</v>
      </c>
      <c r="S165" s="40" t="b">
        <v>0</v>
      </c>
      <c r="T165" s="40" t="s">
        <v>211</v>
      </c>
      <c r="U165" s="40" t="s">
        <v>212</v>
      </c>
      <c r="V165" s="41">
        <v>0.1</v>
      </c>
      <c r="W165" s="41">
        <v>0.9</v>
      </c>
      <c r="X165" s="41">
        <v>0.3</v>
      </c>
      <c r="Y165" s="41">
        <v>0.4</v>
      </c>
      <c r="Z165" s="40" t="b">
        <v>0</v>
      </c>
      <c r="AA165" s="40" t="b">
        <v>1</v>
      </c>
      <c r="AB165" s="40" t="b">
        <v>0</v>
      </c>
      <c r="AC165" s="40" t="b">
        <v>0</v>
      </c>
      <c r="AD165" s="41" t="s">
        <v>13444</v>
      </c>
      <c r="AE165" s="41" t="s">
        <v>13445</v>
      </c>
      <c r="AF165" s="41">
        <v>1201.812</v>
      </c>
      <c r="AG165" s="41">
        <v>-3.13952</v>
      </c>
      <c r="AH165" s="42">
        <v>1.38429E42</v>
      </c>
      <c r="AI165" s="41">
        <v>0.020210028</v>
      </c>
      <c r="AJ165" s="40" t="s">
        <v>16575</v>
      </c>
      <c r="AK165" s="40" t="s">
        <v>13447</v>
      </c>
      <c r="AL165" s="41">
        <v>6943.0</v>
      </c>
      <c r="AM165" s="40" t="s">
        <v>2224</v>
      </c>
      <c r="AN165" s="40" t="s">
        <v>7285</v>
      </c>
      <c r="AO165" s="40" t="s">
        <v>5627</v>
      </c>
      <c r="AP165" s="42">
        <v>1.1E139</v>
      </c>
    </row>
    <row r="166">
      <c r="A166" s="40" t="s">
        <v>16518</v>
      </c>
      <c r="B166" s="41">
        <v>11.0</v>
      </c>
      <c r="C166" s="42">
        <v>1.67E9</v>
      </c>
      <c r="D166" s="41">
        <v>3356.0</v>
      </c>
      <c r="E166" s="40" t="s">
        <v>1243</v>
      </c>
      <c r="F166" s="41">
        <v>140.0</v>
      </c>
      <c r="G166" s="41">
        <v>35.0</v>
      </c>
      <c r="H166" s="41">
        <v>70.0</v>
      </c>
      <c r="I166" s="41">
        <v>-3.07733</v>
      </c>
      <c r="J166" s="41">
        <v>10000.0</v>
      </c>
      <c r="K166" s="41">
        <v>5000.0</v>
      </c>
      <c r="L166" s="41">
        <v>1200.0</v>
      </c>
      <c r="M166" s="41">
        <v>600.0</v>
      </c>
      <c r="N166" s="41">
        <v>30.0</v>
      </c>
      <c r="O166" s="40" t="s">
        <v>207</v>
      </c>
      <c r="P166" s="40" t="s">
        <v>208</v>
      </c>
      <c r="Q166" s="40" t="s">
        <v>209</v>
      </c>
      <c r="R166" s="40" t="s">
        <v>210</v>
      </c>
      <c r="S166" s="40" t="b">
        <v>0</v>
      </c>
      <c r="T166" s="40" t="s">
        <v>12879</v>
      </c>
      <c r="U166" s="40" t="s">
        <v>212</v>
      </c>
      <c r="V166" s="41">
        <v>0.1</v>
      </c>
      <c r="W166" s="41">
        <v>0.9</v>
      </c>
      <c r="X166" s="41">
        <v>0.1</v>
      </c>
      <c r="Y166" s="41">
        <v>0.6</v>
      </c>
      <c r="Z166" s="40" t="b">
        <v>0</v>
      </c>
      <c r="AA166" s="40" t="b">
        <v>1</v>
      </c>
      <c r="AB166" s="40" t="b">
        <v>0</v>
      </c>
      <c r="AC166" s="40" t="b">
        <v>0</v>
      </c>
      <c r="AD166" s="41" t="s">
        <v>11118</v>
      </c>
      <c r="AE166" s="41" t="s">
        <v>13448</v>
      </c>
      <c r="AF166" s="41">
        <v>987.5095</v>
      </c>
      <c r="AG166" s="41">
        <v>-3.14015</v>
      </c>
      <c r="AH166" s="42">
        <v>1.20269E42</v>
      </c>
      <c r="AI166" s="41">
        <v>0.02041589</v>
      </c>
      <c r="AJ166" s="40" t="s">
        <v>13449</v>
      </c>
      <c r="AK166" s="44" t="s">
        <v>397</v>
      </c>
      <c r="AL166" s="41">
        <v>10000.0</v>
      </c>
      <c r="AM166" s="40" t="s">
        <v>216</v>
      </c>
      <c r="AN166" s="40" t="s">
        <v>7285</v>
      </c>
      <c r="AO166" s="40" t="s">
        <v>5627</v>
      </c>
      <c r="AP166" s="42">
        <v>1.1E139</v>
      </c>
    </row>
    <row r="167">
      <c r="A167" s="40" t="s">
        <v>16523</v>
      </c>
      <c r="B167" s="41">
        <v>39.0</v>
      </c>
      <c r="C167" s="42">
        <v>1.67E9</v>
      </c>
      <c r="D167" s="41">
        <v>3356.0</v>
      </c>
      <c r="E167" s="40" t="s">
        <v>1243</v>
      </c>
      <c r="F167" s="41">
        <v>140.0</v>
      </c>
      <c r="G167" s="41">
        <v>35.0</v>
      </c>
      <c r="H167" s="41">
        <v>70.0</v>
      </c>
      <c r="I167" s="41">
        <v>-3.07733</v>
      </c>
      <c r="J167" s="41">
        <v>10000.0</v>
      </c>
      <c r="K167" s="41">
        <v>5000.0</v>
      </c>
      <c r="L167" s="41">
        <v>1200.0</v>
      </c>
      <c r="M167" s="41">
        <v>600.0</v>
      </c>
      <c r="N167" s="41">
        <v>30.0</v>
      </c>
      <c r="O167" s="40" t="s">
        <v>207</v>
      </c>
      <c r="P167" s="40" t="s">
        <v>1371</v>
      </c>
      <c r="Q167" s="40" t="s">
        <v>7305</v>
      </c>
      <c r="R167" s="40" t="s">
        <v>210</v>
      </c>
      <c r="S167" s="40" t="b">
        <v>0</v>
      </c>
      <c r="T167" s="40" t="s">
        <v>211</v>
      </c>
      <c r="U167" s="40" t="s">
        <v>212</v>
      </c>
      <c r="V167" s="41">
        <v>0.1</v>
      </c>
      <c r="W167" s="41">
        <v>0.9</v>
      </c>
      <c r="X167" s="41">
        <v>0.2</v>
      </c>
      <c r="Y167" s="41">
        <v>0.4</v>
      </c>
      <c r="Z167" s="40" t="b">
        <v>0</v>
      </c>
      <c r="AA167" s="40" t="b">
        <v>1</v>
      </c>
      <c r="AB167" s="40" t="b">
        <v>0</v>
      </c>
      <c r="AC167" s="40" t="b">
        <v>0</v>
      </c>
      <c r="AD167" s="41" t="s">
        <v>13450</v>
      </c>
      <c r="AE167" s="41" t="s">
        <v>13451</v>
      </c>
      <c r="AF167" s="41">
        <v>1203.286</v>
      </c>
      <c r="AG167" s="41">
        <v>-3.1406</v>
      </c>
      <c r="AH167" s="42">
        <v>4.8636E41</v>
      </c>
      <c r="AI167" s="41">
        <v>0.020561954</v>
      </c>
      <c r="AJ167" s="40" t="s">
        <v>13452</v>
      </c>
      <c r="AK167" s="44" t="s">
        <v>397</v>
      </c>
      <c r="AL167" s="41">
        <v>7671.0</v>
      </c>
      <c r="AM167" s="40" t="s">
        <v>2224</v>
      </c>
      <c r="AN167" s="40" t="s">
        <v>7285</v>
      </c>
      <c r="AO167" s="40" t="s">
        <v>5643</v>
      </c>
      <c r="AP167" s="42">
        <v>1.0E138</v>
      </c>
    </row>
    <row r="168">
      <c r="A168" s="40" t="s">
        <v>16518</v>
      </c>
      <c r="B168" s="41">
        <v>29.0</v>
      </c>
      <c r="C168" s="42">
        <v>1.67E9</v>
      </c>
      <c r="D168" s="41">
        <v>3356.0</v>
      </c>
      <c r="E168" s="40" t="s">
        <v>1243</v>
      </c>
      <c r="F168" s="41">
        <v>140.0</v>
      </c>
      <c r="G168" s="41">
        <v>35.0</v>
      </c>
      <c r="H168" s="41">
        <v>70.0</v>
      </c>
      <c r="I168" s="41">
        <v>-3.07733</v>
      </c>
      <c r="J168" s="41">
        <v>10000.0</v>
      </c>
      <c r="K168" s="41">
        <v>5000.0</v>
      </c>
      <c r="L168" s="41">
        <v>1200.0</v>
      </c>
      <c r="M168" s="41">
        <v>600.0</v>
      </c>
      <c r="N168" s="41">
        <v>30.0</v>
      </c>
      <c r="O168" s="40" t="s">
        <v>207</v>
      </c>
      <c r="P168" s="40" t="s">
        <v>208</v>
      </c>
      <c r="Q168" s="40" t="s">
        <v>7310</v>
      </c>
      <c r="R168" s="40" t="s">
        <v>210</v>
      </c>
      <c r="S168" s="40" t="b">
        <v>0</v>
      </c>
      <c r="T168" s="40" t="s">
        <v>12879</v>
      </c>
      <c r="U168" s="40" t="s">
        <v>212</v>
      </c>
      <c r="V168" s="41">
        <v>0.1</v>
      </c>
      <c r="W168" s="41">
        <v>0.9</v>
      </c>
      <c r="X168" s="41">
        <v>0.1</v>
      </c>
      <c r="Y168" s="41">
        <v>0.6</v>
      </c>
      <c r="Z168" s="40" t="b">
        <v>0</v>
      </c>
      <c r="AA168" s="40" t="b">
        <v>1</v>
      </c>
      <c r="AB168" s="40" t="b">
        <v>0</v>
      </c>
      <c r="AC168" s="40" t="b">
        <v>0</v>
      </c>
      <c r="AD168" s="41" t="s">
        <v>13453</v>
      </c>
      <c r="AE168" s="41" t="s">
        <v>13454</v>
      </c>
      <c r="AF168" s="41">
        <v>1201.864</v>
      </c>
      <c r="AG168" s="41">
        <v>-3.14133</v>
      </c>
      <c r="AH168" s="42">
        <v>4.83483E41</v>
      </c>
      <c r="AI168" s="41">
        <v>0.020798829</v>
      </c>
      <c r="AJ168" s="40" t="s">
        <v>13455</v>
      </c>
      <c r="AK168" s="44" t="s">
        <v>397</v>
      </c>
      <c r="AL168" s="41">
        <v>8560.0</v>
      </c>
      <c r="AM168" s="40" t="s">
        <v>2224</v>
      </c>
      <c r="AN168" s="40" t="s">
        <v>7285</v>
      </c>
      <c r="AO168" s="40" t="s">
        <v>5627</v>
      </c>
      <c r="AP168" s="42">
        <v>1.0E138</v>
      </c>
    </row>
    <row r="169">
      <c r="A169" s="40" t="s">
        <v>16520</v>
      </c>
      <c r="B169" s="41">
        <v>189.0</v>
      </c>
      <c r="C169" s="42">
        <v>1.67E9</v>
      </c>
      <c r="D169" s="41">
        <v>3356.0</v>
      </c>
      <c r="E169" s="40" t="s">
        <v>1243</v>
      </c>
      <c r="F169" s="41">
        <v>140.0</v>
      </c>
      <c r="G169" s="41">
        <v>35.0</v>
      </c>
      <c r="H169" s="41">
        <v>70.0</v>
      </c>
      <c r="I169" s="41">
        <v>-3.07733</v>
      </c>
      <c r="J169" s="41">
        <v>10000.0</v>
      </c>
      <c r="K169" s="41">
        <v>5000.0</v>
      </c>
      <c r="L169" s="41">
        <v>1200.0</v>
      </c>
      <c r="M169" s="41">
        <v>600.0</v>
      </c>
      <c r="N169" s="41">
        <v>100.0</v>
      </c>
      <c r="O169" s="40" t="s">
        <v>207</v>
      </c>
      <c r="P169" s="40" t="s">
        <v>1371</v>
      </c>
      <c r="Q169" s="40" t="s">
        <v>209</v>
      </c>
      <c r="R169" s="40" t="s">
        <v>210</v>
      </c>
      <c r="S169" s="40" t="b">
        <v>0</v>
      </c>
      <c r="T169" s="40" t="s">
        <v>12879</v>
      </c>
      <c r="U169" s="40" t="s">
        <v>212</v>
      </c>
      <c r="V169" s="41">
        <v>0.1</v>
      </c>
      <c r="W169" s="41">
        <v>0.9</v>
      </c>
      <c r="X169" s="41">
        <v>0.1</v>
      </c>
      <c r="Y169" s="41">
        <v>0.4</v>
      </c>
      <c r="Z169" s="40" t="b">
        <v>0</v>
      </c>
      <c r="AA169" s="40" t="b">
        <v>1</v>
      </c>
      <c r="AB169" s="40" t="b">
        <v>0</v>
      </c>
      <c r="AC169" s="40" t="b">
        <v>0</v>
      </c>
      <c r="AD169" s="41" t="s">
        <v>13456</v>
      </c>
      <c r="AE169" s="41" t="s">
        <v>13457</v>
      </c>
      <c r="AF169" s="41">
        <v>1202.979</v>
      </c>
      <c r="AG169" s="41">
        <v>-3.14171</v>
      </c>
      <c r="AH169" s="42">
        <v>1.38785E42</v>
      </c>
      <c r="AI169" s="41">
        <v>0.020921364</v>
      </c>
      <c r="AJ169" s="40" t="s">
        <v>13458</v>
      </c>
      <c r="AK169" s="40" t="s">
        <v>13459</v>
      </c>
      <c r="AL169" s="41">
        <v>2286.0</v>
      </c>
      <c r="AM169" s="40" t="s">
        <v>2224</v>
      </c>
      <c r="AN169" s="40" t="s">
        <v>7285</v>
      </c>
      <c r="AO169" s="40" t="s">
        <v>5643</v>
      </c>
      <c r="AP169" s="42">
        <v>1.1E139</v>
      </c>
    </row>
    <row r="170">
      <c r="A170" s="40" t="s">
        <v>16523</v>
      </c>
      <c r="B170" s="41">
        <v>135.0</v>
      </c>
      <c r="C170" s="42">
        <v>1.67E9</v>
      </c>
      <c r="D170" s="41">
        <v>3356.0</v>
      </c>
      <c r="E170" s="40" t="s">
        <v>1243</v>
      </c>
      <c r="F170" s="41">
        <v>140.0</v>
      </c>
      <c r="G170" s="41">
        <v>35.0</v>
      </c>
      <c r="H170" s="41">
        <v>70.0</v>
      </c>
      <c r="I170" s="41">
        <v>-3.07733</v>
      </c>
      <c r="J170" s="41">
        <v>10000.0</v>
      </c>
      <c r="K170" s="41">
        <v>5000.0</v>
      </c>
      <c r="L170" s="41">
        <v>1200.0</v>
      </c>
      <c r="M170" s="41">
        <v>600.0</v>
      </c>
      <c r="N170" s="41">
        <v>50.0</v>
      </c>
      <c r="O170" s="40" t="s">
        <v>207</v>
      </c>
      <c r="P170" s="40" t="s">
        <v>1371</v>
      </c>
      <c r="Q170" s="40" t="s">
        <v>7305</v>
      </c>
      <c r="R170" s="40" t="s">
        <v>210</v>
      </c>
      <c r="S170" s="40" t="b">
        <v>0</v>
      </c>
      <c r="T170" s="40" t="s">
        <v>12879</v>
      </c>
      <c r="U170" s="40" t="s">
        <v>212</v>
      </c>
      <c r="V170" s="41">
        <v>0.1</v>
      </c>
      <c r="W170" s="41">
        <v>0.9</v>
      </c>
      <c r="X170" s="41">
        <v>0.1</v>
      </c>
      <c r="Y170" s="41">
        <v>0.4</v>
      </c>
      <c r="Z170" s="40" t="b">
        <v>0</v>
      </c>
      <c r="AA170" s="40" t="b">
        <v>1</v>
      </c>
      <c r="AB170" s="40" t="b">
        <v>0</v>
      </c>
      <c r="AC170" s="40" t="b">
        <v>0</v>
      </c>
      <c r="AD170" s="41" t="s">
        <v>13460</v>
      </c>
      <c r="AE170" s="41" t="s">
        <v>13461</v>
      </c>
      <c r="AF170" s="41">
        <v>1203.921</v>
      </c>
      <c r="AG170" s="41">
        <v>-3.14316</v>
      </c>
      <c r="AH170" s="42">
        <v>5.07734E41</v>
      </c>
      <c r="AI170" s="41">
        <v>0.021393188</v>
      </c>
      <c r="AJ170" s="40" t="s">
        <v>13462</v>
      </c>
      <c r="AK170" s="44" t="s">
        <v>397</v>
      </c>
      <c r="AL170" s="41">
        <v>4387.0</v>
      </c>
      <c r="AM170" s="40" t="s">
        <v>2224</v>
      </c>
      <c r="AN170" s="40" t="s">
        <v>7285</v>
      </c>
      <c r="AO170" s="40" t="s">
        <v>5643</v>
      </c>
      <c r="AP170" s="42">
        <v>1.0E138</v>
      </c>
    </row>
    <row r="171">
      <c r="A171" s="40" t="s">
        <v>16518</v>
      </c>
      <c r="B171" s="41">
        <v>80.0</v>
      </c>
      <c r="C171" s="42">
        <v>1.67E9</v>
      </c>
      <c r="D171" s="41">
        <v>3356.0</v>
      </c>
      <c r="E171" s="40" t="s">
        <v>1243</v>
      </c>
      <c r="F171" s="41">
        <v>140.0</v>
      </c>
      <c r="G171" s="41">
        <v>35.0</v>
      </c>
      <c r="H171" s="41">
        <v>70.0</v>
      </c>
      <c r="I171" s="41">
        <v>-3.07733</v>
      </c>
      <c r="J171" s="41">
        <v>10000.0</v>
      </c>
      <c r="K171" s="41">
        <v>5000.0</v>
      </c>
      <c r="L171" s="41">
        <v>1200.0</v>
      </c>
      <c r="M171" s="41">
        <v>600.0</v>
      </c>
      <c r="N171" s="41">
        <v>30.0</v>
      </c>
      <c r="O171" s="40" t="s">
        <v>207</v>
      </c>
      <c r="P171" s="40" t="s">
        <v>208</v>
      </c>
      <c r="Q171" s="40" t="s">
        <v>212</v>
      </c>
      <c r="R171" s="40" t="s">
        <v>210</v>
      </c>
      <c r="S171" s="40" t="b">
        <v>0</v>
      </c>
      <c r="T171" s="40" t="s">
        <v>211</v>
      </c>
      <c r="U171" s="40" t="s">
        <v>212</v>
      </c>
      <c r="V171" s="41">
        <v>0.1</v>
      </c>
      <c r="W171" s="41">
        <v>0.9</v>
      </c>
      <c r="X171" s="41">
        <v>0.3</v>
      </c>
      <c r="Y171" s="41">
        <v>0.6</v>
      </c>
      <c r="Z171" s="40" t="b">
        <v>0</v>
      </c>
      <c r="AA171" s="40" t="b">
        <v>1</v>
      </c>
      <c r="AB171" s="40" t="b">
        <v>0</v>
      </c>
      <c r="AC171" s="40" t="b">
        <v>0</v>
      </c>
      <c r="AD171" s="41" t="s">
        <v>13463</v>
      </c>
      <c r="AE171" s="41" t="s">
        <v>13464</v>
      </c>
      <c r="AF171" s="41">
        <v>1052.272</v>
      </c>
      <c r="AG171" s="41">
        <v>-3.14383</v>
      </c>
      <c r="AH171" s="42">
        <v>3.39703E41</v>
      </c>
      <c r="AI171" s="41">
        <v>0.0216109</v>
      </c>
      <c r="AJ171" s="40" t="s">
        <v>13465</v>
      </c>
      <c r="AK171" s="40" t="s">
        <v>13466</v>
      </c>
      <c r="AL171" s="41">
        <v>10000.0</v>
      </c>
      <c r="AM171" s="40" t="s">
        <v>216</v>
      </c>
      <c r="AN171" s="40" t="s">
        <v>7285</v>
      </c>
      <c r="AO171" s="40" t="s">
        <v>5627</v>
      </c>
      <c r="AP171" s="42">
        <v>1.1E137</v>
      </c>
    </row>
    <row r="172">
      <c r="A172" s="40" t="s">
        <v>16518</v>
      </c>
      <c r="B172" s="41">
        <v>115.0</v>
      </c>
      <c r="C172" s="42">
        <v>1.67E9</v>
      </c>
      <c r="D172" s="41">
        <v>3356.0</v>
      </c>
      <c r="E172" s="40" t="s">
        <v>1243</v>
      </c>
      <c r="F172" s="41">
        <v>140.0</v>
      </c>
      <c r="G172" s="41">
        <v>35.0</v>
      </c>
      <c r="H172" s="41">
        <v>70.0</v>
      </c>
      <c r="I172" s="41">
        <v>-3.07733</v>
      </c>
      <c r="J172" s="41">
        <v>10000.0</v>
      </c>
      <c r="K172" s="41">
        <v>5000.0</v>
      </c>
      <c r="L172" s="41">
        <v>1200.0</v>
      </c>
      <c r="M172" s="41">
        <v>600.0</v>
      </c>
      <c r="N172" s="41">
        <v>50.0</v>
      </c>
      <c r="O172" s="40" t="s">
        <v>207</v>
      </c>
      <c r="P172" s="40" t="s">
        <v>208</v>
      </c>
      <c r="Q172" s="40" t="s">
        <v>7310</v>
      </c>
      <c r="R172" s="40" t="s">
        <v>210</v>
      </c>
      <c r="S172" s="40" t="b">
        <v>0</v>
      </c>
      <c r="T172" s="40" t="s">
        <v>211</v>
      </c>
      <c r="U172" s="40" t="s">
        <v>212</v>
      </c>
      <c r="V172" s="41">
        <v>0.1</v>
      </c>
      <c r="W172" s="41">
        <v>0.9</v>
      </c>
      <c r="X172" s="41">
        <v>0.3</v>
      </c>
      <c r="Y172" s="41">
        <v>0.5</v>
      </c>
      <c r="Z172" s="40" t="b">
        <v>0</v>
      </c>
      <c r="AA172" s="40" t="b">
        <v>1</v>
      </c>
      <c r="AB172" s="40" t="b">
        <v>0</v>
      </c>
      <c r="AC172" s="40" t="b">
        <v>0</v>
      </c>
      <c r="AD172" s="41" t="s">
        <v>13467</v>
      </c>
      <c r="AE172" s="41" t="s">
        <v>13468</v>
      </c>
      <c r="AF172" s="41">
        <v>1201.481</v>
      </c>
      <c r="AG172" s="41">
        <v>-3.14456</v>
      </c>
      <c r="AH172" s="42">
        <v>1.15878E42</v>
      </c>
      <c r="AI172" s="41">
        <v>0.021847221</v>
      </c>
      <c r="AJ172" s="40" t="s">
        <v>16576</v>
      </c>
      <c r="AK172" s="40" t="s">
        <v>13470</v>
      </c>
      <c r="AL172" s="41">
        <v>5915.0</v>
      </c>
      <c r="AM172" s="40" t="s">
        <v>2224</v>
      </c>
      <c r="AN172" s="40" t="s">
        <v>7285</v>
      </c>
      <c r="AO172" s="40" t="s">
        <v>5627</v>
      </c>
      <c r="AP172" s="42">
        <v>1.1E139</v>
      </c>
    </row>
    <row r="173">
      <c r="A173" s="40" t="s">
        <v>16523</v>
      </c>
      <c r="B173" s="41">
        <v>132.0</v>
      </c>
      <c r="C173" s="42">
        <v>1.67E9</v>
      </c>
      <c r="D173" s="41">
        <v>3356.0</v>
      </c>
      <c r="E173" s="40" t="s">
        <v>1243</v>
      </c>
      <c r="F173" s="41">
        <v>140.0</v>
      </c>
      <c r="G173" s="41">
        <v>35.0</v>
      </c>
      <c r="H173" s="41">
        <v>70.0</v>
      </c>
      <c r="I173" s="41">
        <v>-3.07733</v>
      </c>
      <c r="J173" s="41">
        <v>10000.0</v>
      </c>
      <c r="K173" s="41">
        <v>5000.0</v>
      </c>
      <c r="L173" s="41">
        <v>1200.0</v>
      </c>
      <c r="M173" s="41">
        <v>600.0</v>
      </c>
      <c r="N173" s="41">
        <v>50.0</v>
      </c>
      <c r="O173" s="40" t="s">
        <v>207</v>
      </c>
      <c r="P173" s="40" t="s">
        <v>1371</v>
      </c>
      <c r="Q173" s="40" t="s">
        <v>7305</v>
      </c>
      <c r="R173" s="40" t="s">
        <v>210</v>
      </c>
      <c r="S173" s="40" t="b">
        <v>0</v>
      </c>
      <c r="T173" s="40" t="s">
        <v>211</v>
      </c>
      <c r="U173" s="40" t="s">
        <v>212</v>
      </c>
      <c r="V173" s="41">
        <v>0.1</v>
      </c>
      <c r="W173" s="41">
        <v>0.9</v>
      </c>
      <c r="X173" s="41">
        <v>0.3</v>
      </c>
      <c r="Y173" s="41">
        <v>0.4</v>
      </c>
      <c r="Z173" s="40" t="b">
        <v>0</v>
      </c>
      <c r="AA173" s="40" t="b">
        <v>1</v>
      </c>
      <c r="AB173" s="40" t="b">
        <v>0</v>
      </c>
      <c r="AC173" s="40" t="b">
        <v>0</v>
      </c>
      <c r="AD173" s="41" t="s">
        <v>13471</v>
      </c>
      <c r="AE173" s="41" t="s">
        <v>13472</v>
      </c>
      <c r="AF173" s="41">
        <v>1202.572</v>
      </c>
      <c r="AG173" s="41">
        <v>-3.14495</v>
      </c>
      <c r="AH173" s="42">
        <v>3.04348E41</v>
      </c>
      <c r="AI173" s="41">
        <v>0.021975867</v>
      </c>
      <c r="AJ173" s="40" t="s">
        <v>16577</v>
      </c>
      <c r="AK173" s="40" t="s">
        <v>13474</v>
      </c>
      <c r="AL173" s="41">
        <v>4548.0</v>
      </c>
      <c r="AM173" s="40" t="s">
        <v>2224</v>
      </c>
      <c r="AN173" s="40" t="s">
        <v>7285</v>
      </c>
      <c r="AO173" s="40" t="s">
        <v>5643</v>
      </c>
      <c r="AP173" s="42">
        <v>1.1E137</v>
      </c>
    </row>
    <row r="174">
      <c r="A174" s="40" t="s">
        <v>16523</v>
      </c>
      <c r="B174" s="41">
        <v>92.0</v>
      </c>
      <c r="C174" s="42">
        <v>1.67E9</v>
      </c>
      <c r="D174" s="41">
        <v>3356.0</v>
      </c>
      <c r="E174" s="40" t="s">
        <v>1243</v>
      </c>
      <c r="F174" s="41">
        <v>140.0</v>
      </c>
      <c r="G174" s="41">
        <v>35.0</v>
      </c>
      <c r="H174" s="41">
        <v>70.0</v>
      </c>
      <c r="I174" s="41">
        <v>-3.07733</v>
      </c>
      <c r="J174" s="41">
        <v>10000.0</v>
      </c>
      <c r="K174" s="41">
        <v>5000.0</v>
      </c>
      <c r="L174" s="41">
        <v>1200.0</v>
      </c>
      <c r="M174" s="41">
        <v>600.0</v>
      </c>
      <c r="N174" s="41">
        <v>50.0</v>
      </c>
      <c r="O174" s="40" t="s">
        <v>207</v>
      </c>
      <c r="P174" s="40" t="s">
        <v>1371</v>
      </c>
      <c r="Q174" s="40" t="s">
        <v>209</v>
      </c>
      <c r="R174" s="40" t="s">
        <v>210</v>
      </c>
      <c r="S174" s="40" t="b">
        <v>0</v>
      </c>
      <c r="T174" s="40" t="s">
        <v>211</v>
      </c>
      <c r="U174" s="40" t="s">
        <v>212</v>
      </c>
      <c r="V174" s="41">
        <v>0.1</v>
      </c>
      <c r="W174" s="41">
        <v>0.9</v>
      </c>
      <c r="X174" s="41">
        <v>0.1</v>
      </c>
      <c r="Y174" s="41">
        <v>0.6</v>
      </c>
      <c r="Z174" s="40" t="b">
        <v>0</v>
      </c>
      <c r="AA174" s="40" t="b">
        <v>1</v>
      </c>
      <c r="AB174" s="40" t="b">
        <v>0</v>
      </c>
      <c r="AC174" s="40" t="b">
        <v>0</v>
      </c>
      <c r="AD174" s="41" t="s">
        <v>13475</v>
      </c>
      <c r="AE174" s="41" t="s">
        <v>13476</v>
      </c>
      <c r="AF174" s="41">
        <v>1203.039</v>
      </c>
      <c r="AG174" s="41">
        <v>-3.14598</v>
      </c>
      <c r="AH174" s="42">
        <v>1.0448E42</v>
      </c>
      <c r="AI174" s="41">
        <v>0.022308106</v>
      </c>
      <c r="AJ174" s="40" t="s">
        <v>13477</v>
      </c>
      <c r="AK174" s="44" t="s">
        <v>397</v>
      </c>
      <c r="AL174" s="41">
        <v>3249.0</v>
      </c>
      <c r="AM174" s="40" t="s">
        <v>2224</v>
      </c>
      <c r="AN174" s="40" t="s">
        <v>7285</v>
      </c>
      <c r="AO174" s="40" t="s">
        <v>5643</v>
      </c>
      <c r="AP174" s="42">
        <v>1.0E139</v>
      </c>
    </row>
    <row r="175">
      <c r="A175" s="40" t="s">
        <v>16523</v>
      </c>
      <c r="B175" s="41">
        <v>106.0</v>
      </c>
      <c r="C175" s="42">
        <v>1.67E9</v>
      </c>
      <c r="D175" s="41">
        <v>3356.0</v>
      </c>
      <c r="E175" s="40" t="s">
        <v>1243</v>
      </c>
      <c r="F175" s="41">
        <v>140.0</v>
      </c>
      <c r="G175" s="41">
        <v>35.0</v>
      </c>
      <c r="H175" s="41">
        <v>70.0</v>
      </c>
      <c r="I175" s="41">
        <v>-3.07733</v>
      </c>
      <c r="J175" s="41">
        <v>10000.0</v>
      </c>
      <c r="K175" s="41">
        <v>5000.0</v>
      </c>
      <c r="L175" s="41">
        <v>1200.0</v>
      </c>
      <c r="M175" s="41">
        <v>600.0</v>
      </c>
      <c r="N175" s="41">
        <v>50.0</v>
      </c>
      <c r="O175" s="40" t="s">
        <v>207</v>
      </c>
      <c r="P175" s="40" t="s">
        <v>1371</v>
      </c>
      <c r="Q175" s="40" t="s">
        <v>209</v>
      </c>
      <c r="R175" s="40" t="s">
        <v>210</v>
      </c>
      <c r="S175" s="40" t="b">
        <v>0</v>
      </c>
      <c r="T175" s="40" t="s">
        <v>12879</v>
      </c>
      <c r="U175" s="40" t="s">
        <v>212</v>
      </c>
      <c r="V175" s="41">
        <v>0.1</v>
      </c>
      <c r="W175" s="41">
        <v>0.9</v>
      </c>
      <c r="X175" s="41">
        <v>0.3</v>
      </c>
      <c r="Y175" s="41">
        <v>0.5</v>
      </c>
      <c r="Z175" s="40" t="b">
        <v>0</v>
      </c>
      <c r="AA175" s="40" t="b">
        <v>1</v>
      </c>
      <c r="AB175" s="40" t="b">
        <v>0</v>
      </c>
      <c r="AC175" s="40" t="b">
        <v>0</v>
      </c>
      <c r="AD175" s="41" t="s">
        <v>13478</v>
      </c>
      <c r="AE175" s="41" t="s">
        <v>13479</v>
      </c>
      <c r="AF175" s="41">
        <v>1202.567</v>
      </c>
      <c r="AG175" s="41">
        <v>-3.14663</v>
      </c>
      <c r="AH175" s="42">
        <v>3.25343E41</v>
      </c>
      <c r="AI175" s="41">
        <v>0.022521247</v>
      </c>
      <c r="AJ175" s="40" t="s">
        <v>16578</v>
      </c>
      <c r="AK175" s="40" t="s">
        <v>13481</v>
      </c>
      <c r="AL175" s="41">
        <v>3562.0</v>
      </c>
      <c r="AM175" s="40" t="s">
        <v>2224</v>
      </c>
      <c r="AN175" s="40" t="s">
        <v>7285</v>
      </c>
      <c r="AO175" s="40" t="s">
        <v>5643</v>
      </c>
      <c r="AP175" s="42">
        <v>1.1E137</v>
      </c>
    </row>
    <row r="176">
      <c r="A176" s="40" t="s">
        <v>16518</v>
      </c>
      <c r="B176" s="41">
        <v>126.0</v>
      </c>
      <c r="C176" s="42">
        <v>1.67E9</v>
      </c>
      <c r="D176" s="41">
        <v>3356.0</v>
      </c>
      <c r="E176" s="40" t="s">
        <v>1243</v>
      </c>
      <c r="F176" s="41">
        <v>140.0</v>
      </c>
      <c r="G176" s="41">
        <v>35.0</v>
      </c>
      <c r="H176" s="41">
        <v>70.0</v>
      </c>
      <c r="I176" s="41">
        <v>-3.07733</v>
      </c>
      <c r="J176" s="41">
        <v>10000.0</v>
      </c>
      <c r="K176" s="41">
        <v>5000.0</v>
      </c>
      <c r="L176" s="41">
        <v>1200.0</v>
      </c>
      <c r="M176" s="41">
        <v>600.0</v>
      </c>
      <c r="N176" s="41">
        <v>50.0</v>
      </c>
      <c r="O176" s="40" t="s">
        <v>207</v>
      </c>
      <c r="P176" s="40" t="s">
        <v>208</v>
      </c>
      <c r="Q176" s="40" t="s">
        <v>7305</v>
      </c>
      <c r="R176" s="40" t="s">
        <v>210</v>
      </c>
      <c r="S176" s="40" t="b">
        <v>0</v>
      </c>
      <c r="T176" s="40" t="s">
        <v>211</v>
      </c>
      <c r="U176" s="40" t="s">
        <v>212</v>
      </c>
      <c r="V176" s="41">
        <v>0.1</v>
      </c>
      <c r="W176" s="41">
        <v>0.9</v>
      </c>
      <c r="X176" s="41">
        <v>0.1</v>
      </c>
      <c r="Y176" s="41">
        <v>0.4</v>
      </c>
      <c r="Z176" s="40" t="b">
        <v>0</v>
      </c>
      <c r="AA176" s="40" t="b">
        <v>1</v>
      </c>
      <c r="AB176" s="40" t="b">
        <v>0</v>
      </c>
      <c r="AC176" s="40" t="b">
        <v>0</v>
      </c>
      <c r="AD176" s="41" t="s">
        <v>13482</v>
      </c>
      <c r="AE176" s="41" t="s">
        <v>13483</v>
      </c>
      <c r="AF176" s="41">
        <v>1161.984</v>
      </c>
      <c r="AG176" s="41">
        <v>-3.14757</v>
      </c>
      <c r="AH176" s="42">
        <v>1.38767E42</v>
      </c>
      <c r="AI176" s="41">
        <v>0.022826496</v>
      </c>
      <c r="AJ176" s="40" t="s">
        <v>13484</v>
      </c>
      <c r="AK176" s="44" t="s">
        <v>397</v>
      </c>
      <c r="AL176" s="41">
        <v>10000.0</v>
      </c>
      <c r="AM176" s="40" t="s">
        <v>216</v>
      </c>
      <c r="AN176" s="40" t="s">
        <v>7285</v>
      </c>
      <c r="AO176" s="40" t="s">
        <v>5627</v>
      </c>
      <c r="AP176" s="42">
        <v>1.1E139</v>
      </c>
    </row>
    <row r="177">
      <c r="A177" s="40" t="s">
        <v>16518</v>
      </c>
      <c r="B177" s="41">
        <v>48.0</v>
      </c>
      <c r="C177" s="42">
        <v>1.67E9</v>
      </c>
      <c r="D177" s="41">
        <v>3356.0</v>
      </c>
      <c r="E177" s="40" t="s">
        <v>1243</v>
      </c>
      <c r="F177" s="41">
        <v>140.0</v>
      </c>
      <c r="G177" s="41">
        <v>35.0</v>
      </c>
      <c r="H177" s="41">
        <v>70.0</v>
      </c>
      <c r="I177" s="41">
        <v>-3.07733</v>
      </c>
      <c r="J177" s="41">
        <v>10000.0</v>
      </c>
      <c r="K177" s="41">
        <v>5000.0</v>
      </c>
      <c r="L177" s="41">
        <v>1200.0</v>
      </c>
      <c r="M177" s="41">
        <v>600.0</v>
      </c>
      <c r="N177" s="41">
        <v>30.0</v>
      </c>
      <c r="O177" s="40" t="s">
        <v>207</v>
      </c>
      <c r="P177" s="40" t="s">
        <v>208</v>
      </c>
      <c r="Q177" s="40" t="s">
        <v>7305</v>
      </c>
      <c r="R177" s="40" t="s">
        <v>210</v>
      </c>
      <c r="S177" s="40" t="b">
        <v>0</v>
      </c>
      <c r="T177" s="40" t="s">
        <v>12879</v>
      </c>
      <c r="U177" s="40" t="s">
        <v>212</v>
      </c>
      <c r="V177" s="41">
        <v>0.1</v>
      </c>
      <c r="W177" s="41">
        <v>0.9</v>
      </c>
      <c r="X177" s="41">
        <v>0.2</v>
      </c>
      <c r="Y177" s="41">
        <v>0.4</v>
      </c>
      <c r="Z177" s="40" t="b">
        <v>0</v>
      </c>
      <c r="AA177" s="40" t="b">
        <v>1</v>
      </c>
      <c r="AB177" s="40" t="b">
        <v>0</v>
      </c>
      <c r="AC177" s="40" t="b">
        <v>0</v>
      </c>
      <c r="AD177" s="41" t="s">
        <v>13485</v>
      </c>
      <c r="AE177" s="41" t="s">
        <v>13486</v>
      </c>
      <c r="AF177" s="41">
        <v>733.5856</v>
      </c>
      <c r="AG177" s="41">
        <v>-3.14759</v>
      </c>
      <c r="AH177" s="42">
        <v>1.1557E42</v>
      </c>
      <c r="AI177" s="41">
        <v>0.022832589</v>
      </c>
      <c r="AJ177" s="40" t="s">
        <v>13487</v>
      </c>
      <c r="AK177" s="44" t="s">
        <v>397</v>
      </c>
      <c r="AL177" s="41">
        <v>10000.0</v>
      </c>
      <c r="AM177" s="40" t="s">
        <v>216</v>
      </c>
      <c r="AN177" s="40" t="s">
        <v>7285</v>
      </c>
      <c r="AO177" s="40" t="s">
        <v>5627</v>
      </c>
      <c r="AP177" s="42">
        <v>1.1E139</v>
      </c>
    </row>
    <row r="178">
      <c r="A178" s="40" t="s">
        <v>16525</v>
      </c>
      <c r="B178" s="41">
        <v>167.0</v>
      </c>
      <c r="C178" s="42">
        <v>1.67E9</v>
      </c>
      <c r="D178" s="41">
        <v>3356.0</v>
      </c>
      <c r="E178" s="40" t="s">
        <v>1243</v>
      </c>
      <c r="F178" s="41">
        <v>140.0</v>
      </c>
      <c r="G178" s="41">
        <v>35.0</v>
      </c>
      <c r="H178" s="41">
        <v>70.0</v>
      </c>
      <c r="I178" s="41">
        <v>-3.07733</v>
      </c>
      <c r="J178" s="41">
        <v>10000.0</v>
      </c>
      <c r="K178" s="41">
        <v>5000.0</v>
      </c>
      <c r="L178" s="41">
        <v>1200.0</v>
      </c>
      <c r="M178" s="41">
        <v>600.0</v>
      </c>
      <c r="N178" s="41">
        <v>50.0</v>
      </c>
      <c r="O178" s="40" t="s">
        <v>207</v>
      </c>
      <c r="P178" s="40" t="s">
        <v>208</v>
      </c>
      <c r="Q178" s="40" t="s">
        <v>212</v>
      </c>
      <c r="R178" s="40" t="s">
        <v>210</v>
      </c>
      <c r="S178" s="40" t="b">
        <v>0</v>
      </c>
      <c r="T178" s="40" t="s">
        <v>211</v>
      </c>
      <c r="U178" s="40" t="s">
        <v>212</v>
      </c>
      <c r="V178" s="41">
        <v>0.1</v>
      </c>
      <c r="W178" s="41">
        <v>0.9</v>
      </c>
      <c r="X178" s="41">
        <v>0.2</v>
      </c>
      <c r="Y178" s="41">
        <v>0.6</v>
      </c>
      <c r="Z178" s="40" t="b">
        <v>0</v>
      </c>
      <c r="AA178" s="40" t="b">
        <v>1</v>
      </c>
      <c r="AB178" s="40" t="b">
        <v>0</v>
      </c>
      <c r="AC178" s="40" t="b">
        <v>0</v>
      </c>
      <c r="AD178" s="41" t="s">
        <v>13488</v>
      </c>
      <c r="AE178" s="41" t="s">
        <v>13489</v>
      </c>
      <c r="AF178" s="41">
        <v>1203.073</v>
      </c>
      <c r="AG178" s="41">
        <v>-3.14792</v>
      </c>
      <c r="AH178" s="42">
        <v>9.98886E41</v>
      </c>
      <c r="AI178" s="41">
        <v>0.022939839</v>
      </c>
      <c r="AJ178" s="40" t="s">
        <v>13490</v>
      </c>
      <c r="AK178" s="40" t="s">
        <v>13491</v>
      </c>
      <c r="AL178" s="41">
        <v>3027.0</v>
      </c>
      <c r="AM178" s="40" t="s">
        <v>2224</v>
      </c>
      <c r="AN178" s="40" t="s">
        <v>7285</v>
      </c>
      <c r="AO178" s="40" t="s">
        <v>5643</v>
      </c>
      <c r="AP178" s="42">
        <v>1.0E139</v>
      </c>
    </row>
    <row r="179">
      <c r="A179" s="40" t="s">
        <v>16523</v>
      </c>
      <c r="B179" s="41">
        <v>136.0</v>
      </c>
      <c r="C179" s="42">
        <v>1.67E9</v>
      </c>
      <c r="D179" s="41">
        <v>3356.0</v>
      </c>
      <c r="E179" s="40" t="s">
        <v>1243</v>
      </c>
      <c r="F179" s="41">
        <v>140.0</v>
      </c>
      <c r="G179" s="41">
        <v>35.0</v>
      </c>
      <c r="H179" s="41">
        <v>70.0</v>
      </c>
      <c r="I179" s="41">
        <v>-3.07733</v>
      </c>
      <c r="J179" s="41">
        <v>10000.0</v>
      </c>
      <c r="K179" s="41">
        <v>5000.0</v>
      </c>
      <c r="L179" s="41">
        <v>1200.0</v>
      </c>
      <c r="M179" s="41">
        <v>600.0</v>
      </c>
      <c r="N179" s="41">
        <v>50.0</v>
      </c>
      <c r="O179" s="40" t="s">
        <v>207</v>
      </c>
      <c r="P179" s="40" t="s">
        <v>1371</v>
      </c>
      <c r="Q179" s="40" t="s">
        <v>7305</v>
      </c>
      <c r="R179" s="40" t="s">
        <v>210</v>
      </c>
      <c r="S179" s="40" t="b">
        <v>0</v>
      </c>
      <c r="T179" s="40" t="s">
        <v>12879</v>
      </c>
      <c r="U179" s="40" t="s">
        <v>212</v>
      </c>
      <c r="V179" s="41">
        <v>0.1</v>
      </c>
      <c r="W179" s="41">
        <v>0.9</v>
      </c>
      <c r="X179" s="41">
        <v>0.1</v>
      </c>
      <c r="Y179" s="41">
        <v>0.5</v>
      </c>
      <c r="Z179" s="40" t="b">
        <v>0</v>
      </c>
      <c r="AA179" s="40" t="b">
        <v>1</v>
      </c>
      <c r="AB179" s="40" t="b">
        <v>0</v>
      </c>
      <c r="AC179" s="40" t="b">
        <v>0</v>
      </c>
      <c r="AD179" s="41" t="s">
        <v>13492</v>
      </c>
      <c r="AE179" s="41" t="s">
        <v>13493</v>
      </c>
      <c r="AF179" s="41">
        <v>1203.555</v>
      </c>
      <c r="AG179" s="41">
        <v>-3.14843</v>
      </c>
      <c r="AH179" s="42">
        <v>6.93534E41</v>
      </c>
      <c r="AI179" s="41">
        <v>0.023104674</v>
      </c>
      <c r="AJ179" s="40" t="s">
        <v>13494</v>
      </c>
      <c r="AK179" s="44" t="s">
        <v>397</v>
      </c>
      <c r="AL179" s="41">
        <v>3567.0</v>
      </c>
      <c r="AM179" s="40" t="s">
        <v>2224</v>
      </c>
      <c r="AN179" s="40" t="s">
        <v>7285</v>
      </c>
      <c r="AO179" s="40" t="s">
        <v>5643</v>
      </c>
      <c r="AP179" s="42">
        <v>1.1E138</v>
      </c>
    </row>
    <row r="180">
      <c r="A180" s="40" t="s">
        <v>16518</v>
      </c>
      <c r="B180" s="41">
        <v>27.0</v>
      </c>
      <c r="C180" s="42">
        <v>1.67E9</v>
      </c>
      <c r="D180" s="41">
        <v>3356.0</v>
      </c>
      <c r="E180" s="40" t="s">
        <v>1243</v>
      </c>
      <c r="F180" s="41">
        <v>140.0</v>
      </c>
      <c r="G180" s="41">
        <v>35.0</v>
      </c>
      <c r="H180" s="41">
        <v>70.0</v>
      </c>
      <c r="I180" s="41">
        <v>-3.07733</v>
      </c>
      <c r="J180" s="41">
        <v>10000.0</v>
      </c>
      <c r="K180" s="41">
        <v>5000.0</v>
      </c>
      <c r="L180" s="41">
        <v>1200.0</v>
      </c>
      <c r="M180" s="41">
        <v>600.0</v>
      </c>
      <c r="N180" s="41">
        <v>30.0</v>
      </c>
      <c r="O180" s="40" t="s">
        <v>207</v>
      </c>
      <c r="P180" s="40" t="s">
        <v>208</v>
      </c>
      <c r="Q180" s="40" t="s">
        <v>7310</v>
      </c>
      <c r="R180" s="40" t="s">
        <v>210</v>
      </c>
      <c r="S180" s="40" t="b">
        <v>0</v>
      </c>
      <c r="T180" s="40" t="s">
        <v>12879</v>
      </c>
      <c r="U180" s="40" t="s">
        <v>212</v>
      </c>
      <c r="V180" s="41">
        <v>0.1</v>
      </c>
      <c r="W180" s="41">
        <v>0.9</v>
      </c>
      <c r="X180" s="41">
        <v>0.1</v>
      </c>
      <c r="Y180" s="41">
        <v>0.4</v>
      </c>
      <c r="Z180" s="40" t="b">
        <v>0</v>
      </c>
      <c r="AA180" s="40" t="b">
        <v>1</v>
      </c>
      <c r="AB180" s="40" t="b">
        <v>0</v>
      </c>
      <c r="AC180" s="40" t="b">
        <v>0</v>
      </c>
      <c r="AD180" s="41" t="s">
        <v>13495</v>
      </c>
      <c r="AE180" s="41" t="s">
        <v>13496</v>
      </c>
      <c r="AF180" s="41">
        <v>1063.887</v>
      </c>
      <c r="AG180" s="41">
        <v>-3.14858</v>
      </c>
      <c r="AH180" s="42">
        <v>5.06151E41</v>
      </c>
      <c r="AI180" s="41">
        <v>0.023154889</v>
      </c>
      <c r="AJ180" s="40" t="s">
        <v>13497</v>
      </c>
      <c r="AK180" s="44" t="s">
        <v>397</v>
      </c>
      <c r="AL180" s="41">
        <v>10000.0</v>
      </c>
      <c r="AM180" s="40" t="s">
        <v>216</v>
      </c>
      <c r="AN180" s="40" t="s">
        <v>7285</v>
      </c>
      <c r="AO180" s="40" t="s">
        <v>5627</v>
      </c>
      <c r="AP180" s="42">
        <v>1.0E138</v>
      </c>
    </row>
    <row r="181">
      <c r="A181" s="40" t="s">
        <v>16523</v>
      </c>
      <c r="B181" s="41">
        <v>42.0</v>
      </c>
      <c r="C181" s="42">
        <v>1.67E9</v>
      </c>
      <c r="D181" s="41">
        <v>3356.0</v>
      </c>
      <c r="E181" s="40" t="s">
        <v>1243</v>
      </c>
      <c r="F181" s="41">
        <v>140.0</v>
      </c>
      <c r="G181" s="41">
        <v>35.0</v>
      </c>
      <c r="H181" s="41">
        <v>70.0</v>
      </c>
      <c r="I181" s="41">
        <v>-3.07733</v>
      </c>
      <c r="J181" s="41">
        <v>10000.0</v>
      </c>
      <c r="K181" s="41">
        <v>5000.0</v>
      </c>
      <c r="L181" s="41">
        <v>1200.0</v>
      </c>
      <c r="M181" s="41">
        <v>600.0</v>
      </c>
      <c r="N181" s="41">
        <v>30.0</v>
      </c>
      <c r="O181" s="40" t="s">
        <v>207</v>
      </c>
      <c r="P181" s="40" t="s">
        <v>1371</v>
      </c>
      <c r="Q181" s="40" t="s">
        <v>7305</v>
      </c>
      <c r="R181" s="40" t="s">
        <v>210</v>
      </c>
      <c r="S181" s="40" t="b">
        <v>0</v>
      </c>
      <c r="T181" s="40" t="s">
        <v>211</v>
      </c>
      <c r="U181" s="40" t="s">
        <v>212</v>
      </c>
      <c r="V181" s="41">
        <v>0.1</v>
      </c>
      <c r="W181" s="41">
        <v>0.9</v>
      </c>
      <c r="X181" s="41">
        <v>0.3</v>
      </c>
      <c r="Y181" s="41">
        <v>0.4</v>
      </c>
      <c r="Z181" s="40" t="b">
        <v>0</v>
      </c>
      <c r="AA181" s="40" t="b">
        <v>1</v>
      </c>
      <c r="AB181" s="40" t="b">
        <v>0</v>
      </c>
      <c r="AC181" s="40" t="b">
        <v>0</v>
      </c>
      <c r="AD181" s="41" t="s">
        <v>13498</v>
      </c>
      <c r="AE181" s="41" t="s">
        <v>13499</v>
      </c>
      <c r="AF181" s="41">
        <v>1201.711</v>
      </c>
      <c r="AG181" s="41">
        <v>-3.14875</v>
      </c>
      <c r="AH181" s="42">
        <v>6.93513E41</v>
      </c>
      <c r="AI181" s="41">
        <v>0.023208597</v>
      </c>
      <c r="AJ181" s="40" t="s">
        <v>13500</v>
      </c>
      <c r="AK181" s="40" t="s">
        <v>13501</v>
      </c>
      <c r="AL181" s="41">
        <v>7774.0</v>
      </c>
      <c r="AM181" s="40" t="s">
        <v>2224</v>
      </c>
      <c r="AN181" s="40" t="s">
        <v>7285</v>
      </c>
      <c r="AO181" s="40" t="s">
        <v>5643</v>
      </c>
      <c r="AP181" s="42">
        <v>1.1E138</v>
      </c>
    </row>
    <row r="182">
      <c r="A182" s="40" t="s">
        <v>16520</v>
      </c>
      <c r="B182" s="41">
        <v>198.0</v>
      </c>
      <c r="C182" s="42">
        <v>1.67E9</v>
      </c>
      <c r="D182" s="41">
        <v>3356.0</v>
      </c>
      <c r="E182" s="40" t="s">
        <v>1243</v>
      </c>
      <c r="F182" s="41">
        <v>140.0</v>
      </c>
      <c r="G182" s="41">
        <v>35.0</v>
      </c>
      <c r="H182" s="41">
        <v>70.0</v>
      </c>
      <c r="I182" s="41">
        <v>-3.07733</v>
      </c>
      <c r="J182" s="41">
        <v>10000.0</v>
      </c>
      <c r="K182" s="41">
        <v>5000.0</v>
      </c>
      <c r="L182" s="41">
        <v>1200.0</v>
      </c>
      <c r="M182" s="41">
        <v>600.0</v>
      </c>
      <c r="N182" s="41">
        <v>100.0</v>
      </c>
      <c r="O182" s="40" t="s">
        <v>207</v>
      </c>
      <c r="P182" s="40" t="s">
        <v>1371</v>
      </c>
      <c r="Q182" s="40" t="s">
        <v>7310</v>
      </c>
      <c r="R182" s="40" t="s">
        <v>210</v>
      </c>
      <c r="S182" s="40" t="b">
        <v>0</v>
      </c>
      <c r="T182" s="40" t="s">
        <v>211</v>
      </c>
      <c r="U182" s="40" t="s">
        <v>212</v>
      </c>
      <c r="V182" s="41">
        <v>0.1</v>
      </c>
      <c r="W182" s="41">
        <v>0.9</v>
      </c>
      <c r="X182" s="41">
        <v>0.1</v>
      </c>
      <c r="Y182" s="41">
        <v>0.4</v>
      </c>
      <c r="Z182" s="40" t="b">
        <v>0</v>
      </c>
      <c r="AA182" s="40" t="b">
        <v>1</v>
      </c>
      <c r="AB182" s="40" t="b">
        <v>0</v>
      </c>
      <c r="AC182" s="40" t="b">
        <v>0</v>
      </c>
      <c r="AD182" s="41" t="s">
        <v>13502</v>
      </c>
      <c r="AE182" s="41" t="s">
        <v>13503</v>
      </c>
      <c r="AF182" s="41">
        <v>1202.421</v>
      </c>
      <c r="AG182" s="41">
        <v>-3.14904</v>
      </c>
      <c r="AH182" s="42">
        <v>6.9296E41</v>
      </c>
      <c r="AI182" s="41">
        <v>0.023302847</v>
      </c>
      <c r="AJ182" s="40" t="s">
        <v>13504</v>
      </c>
      <c r="AK182" s="40" t="s">
        <v>13505</v>
      </c>
      <c r="AL182" s="41">
        <v>1631.0</v>
      </c>
      <c r="AM182" s="40" t="s">
        <v>2224</v>
      </c>
      <c r="AN182" s="40" t="s">
        <v>7285</v>
      </c>
      <c r="AO182" s="40" t="s">
        <v>5643</v>
      </c>
      <c r="AP182" s="42">
        <v>1.1E138</v>
      </c>
    </row>
    <row r="183">
      <c r="A183" s="40" t="s">
        <v>16525</v>
      </c>
      <c r="B183" s="41">
        <v>242.0</v>
      </c>
      <c r="C183" s="42">
        <v>1.67E9</v>
      </c>
      <c r="D183" s="41">
        <v>3356.0</v>
      </c>
      <c r="E183" s="40" t="s">
        <v>1243</v>
      </c>
      <c r="F183" s="41">
        <v>140.0</v>
      </c>
      <c r="G183" s="41">
        <v>35.0</v>
      </c>
      <c r="H183" s="41">
        <v>70.0</v>
      </c>
      <c r="I183" s="41">
        <v>-3.07733</v>
      </c>
      <c r="J183" s="41">
        <v>10000.0</v>
      </c>
      <c r="K183" s="41">
        <v>5000.0</v>
      </c>
      <c r="L183" s="41">
        <v>1200.0</v>
      </c>
      <c r="M183" s="41">
        <v>600.0</v>
      </c>
      <c r="N183" s="41">
        <v>100.0</v>
      </c>
      <c r="O183" s="40" t="s">
        <v>207</v>
      </c>
      <c r="P183" s="40" t="s">
        <v>208</v>
      </c>
      <c r="Q183" s="40" t="s">
        <v>1372</v>
      </c>
      <c r="R183" s="40" t="s">
        <v>210</v>
      </c>
      <c r="S183" s="40" t="b">
        <v>0</v>
      </c>
      <c r="T183" s="40" t="s">
        <v>211</v>
      </c>
      <c r="U183" s="40" t="s">
        <v>212</v>
      </c>
      <c r="V183" s="41">
        <v>0.1</v>
      </c>
      <c r="W183" s="41">
        <v>0.9</v>
      </c>
      <c r="X183" s="41">
        <v>0.3</v>
      </c>
      <c r="Y183" s="41">
        <v>0.6</v>
      </c>
      <c r="Z183" s="40" t="b">
        <v>0</v>
      </c>
      <c r="AA183" s="40" t="b">
        <v>1</v>
      </c>
      <c r="AB183" s="40" t="b">
        <v>0</v>
      </c>
      <c r="AC183" s="40" t="b">
        <v>0</v>
      </c>
      <c r="AD183" s="41" t="s">
        <v>13506</v>
      </c>
      <c r="AE183" s="41" t="s">
        <v>5569</v>
      </c>
      <c r="AF183" s="41">
        <v>1204.076</v>
      </c>
      <c r="AG183" s="41">
        <v>-3.14908</v>
      </c>
      <c r="AH183" s="42">
        <v>1.39361E42</v>
      </c>
      <c r="AI183" s="41">
        <v>0.023315748</v>
      </c>
      <c r="AJ183" s="40" t="s">
        <v>16579</v>
      </c>
      <c r="AK183" s="40" t="s">
        <v>13508</v>
      </c>
      <c r="AL183" s="41">
        <v>1613.0</v>
      </c>
      <c r="AM183" s="40" t="s">
        <v>2224</v>
      </c>
      <c r="AN183" s="40" t="s">
        <v>7285</v>
      </c>
      <c r="AO183" s="40" t="s">
        <v>5643</v>
      </c>
      <c r="AP183" s="42">
        <v>1.1E139</v>
      </c>
    </row>
    <row r="184">
      <c r="A184" s="40" t="s">
        <v>16520</v>
      </c>
      <c r="B184" s="41">
        <v>187.0</v>
      </c>
      <c r="C184" s="42">
        <v>1.67E9</v>
      </c>
      <c r="D184" s="41">
        <v>3356.0</v>
      </c>
      <c r="E184" s="40" t="s">
        <v>1243</v>
      </c>
      <c r="F184" s="41">
        <v>140.0</v>
      </c>
      <c r="G184" s="41">
        <v>35.0</v>
      </c>
      <c r="H184" s="41">
        <v>70.0</v>
      </c>
      <c r="I184" s="41">
        <v>-3.07733</v>
      </c>
      <c r="J184" s="41">
        <v>10000.0</v>
      </c>
      <c r="K184" s="41">
        <v>5000.0</v>
      </c>
      <c r="L184" s="41">
        <v>1200.0</v>
      </c>
      <c r="M184" s="41">
        <v>600.0</v>
      </c>
      <c r="N184" s="41">
        <v>100.0</v>
      </c>
      <c r="O184" s="40" t="s">
        <v>207</v>
      </c>
      <c r="P184" s="40" t="s">
        <v>1371</v>
      </c>
      <c r="Q184" s="40" t="s">
        <v>209</v>
      </c>
      <c r="R184" s="40" t="s">
        <v>210</v>
      </c>
      <c r="S184" s="40" t="b">
        <v>0</v>
      </c>
      <c r="T184" s="40" t="s">
        <v>211</v>
      </c>
      <c r="U184" s="40" t="s">
        <v>212</v>
      </c>
      <c r="V184" s="41">
        <v>0.1</v>
      </c>
      <c r="W184" s="41">
        <v>0.9</v>
      </c>
      <c r="X184" s="41">
        <v>0.3</v>
      </c>
      <c r="Y184" s="41">
        <v>0.5</v>
      </c>
      <c r="Z184" s="40" t="b">
        <v>0</v>
      </c>
      <c r="AA184" s="40" t="b">
        <v>1</v>
      </c>
      <c r="AB184" s="40" t="b">
        <v>0</v>
      </c>
      <c r="AC184" s="40" t="b">
        <v>0</v>
      </c>
      <c r="AD184" s="41" t="s">
        <v>13509</v>
      </c>
      <c r="AE184" s="41" t="s">
        <v>13510</v>
      </c>
      <c r="AF184" s="41">
        <v>1202.763</v>
      </c>
      <c r="AG184" s="41">
        <v>-3.14924</v>
      </c>
      <c r="AH184" s="42">
        <v>3.4775E41</v>
      </c>
      <c r="AI184" s="41">
        <v>0.023370173</v>
      </c>
      <c r="AJ184" s="40" t="s">
        <v>16580</v>
      </c>
      <c r="AK184" s="40" t="s">
        <v>13512</v>
      </c>
      <c r="AL184" s="41">
        <v>1940.0</v>
      </c>
      <c r="AM184" s="40" t="s">
        <v>2224</v>
      </c>
      <c r="AN184" s="40" t="s">
        <v>7285</v>
      </c>
      <c r="AO184" s="40" t="s">
        <v>5643</v>
      </c>
      <c r="AP184" s="42">
        <v>1.1E137</v>
      </c>
    </row>
    <row r="185">
      <c r="A185" s="40" t="s">
        <v>16523</v>
      </c>
      <c r="B185" s="41">
        <v>49.0</v>
      </c>
      <c r="C185" s="42">
        <v>1.67E9</v>
      </c>
      <c r="D185" s="41">
        <v>3356.0</v>
      </c>
      <c r="E185" s="40" t="s">
        <v>1243</v>
      </c>
      <c r="F185" s="41">
        <v>140.0</v>
      </c>
      <c r="G185" s="41">
        <v>35.0</v>
      </c>
      <c r="H185" s="41">
        <v>70.0</v>
      </c>
      <c r="I185" s="41">
        <v>-3.07733</v>
      </c>
      <c r="J185" s="41">
        <v>10000.0</v>
      </c>
      <c r="K185" s="41">
        <v>5000.0</v>
      </c>
      <c r="L185" s="41">
        <v>1200.0</v>
      </c>
      <c r="M185" s="41">
        <v>600.0</v>
      </c>
      <c r="N185" s="41">
        <v>30.0</v>
      </c>
      <c r="O185" s="40" t="s">
        <v>207</v>
      </c>
      <c r="P185" s="40" t="s">
        <v>1371</v>
      </c>
      <c r="Q185" s="40" t="s">
        <v>7305</v>
      </c>
      <c r="R185" s="40" t="s">
        <v>210</v>
      </c>
      <c r="S185" s="40" t="b">
        <v>0</v>
      </c>
      <c r="T185" s="40" t="s">
        <v>12879</v>
      </c>
      <c r="U185" s="40" t="s">
        <v>212</v>
      </c>
      <c r="V185" s="41">
        <v>0.1</v>
      </c>
      <c r="W185" s="41">
        <v>0.9</v>
      </c>
      <c r="X185" s="41">
        <v>0.2</v>
      </c>
      <c r="Y185" s="41">
        <v>0.5</v>
      </c>
      <c r="Z185" s="40" t="b">
        <v>0</v>
      </c>
      <c r="AA185" s="40" t="b">
        <v>1</v>
      </c>
      <c r="AB185" s="40" t="b">
        <v>0</v>
      </c>
      <c r="AC185" s="40" t="b">
        <v>0</v>
      </c>
      <c r="AD185" s="41" t="s">
        <v>13513</v>
      </c>
      <c r="AE185" s="41" t="s">
        <v>13514</v>
      </c>
      <c r="AF185" s="41">
        <v>1203.895</v>
      </c>
      <c r="AG185" s="41">
        <v>-3.14978</v>
      </c>
      <c r="AH185" s="42">
        <v>1.18586E41</v>
      </c>
      <c r="AI185" s="41">
        <v>0.02354451</v>
      </c>
      <c r="AJ185" s="40" t="s">
        <v>13515</v>
      </c>
      <c r="AK185" s="44" t="s">
        <v>397</v>
      </c>
      <c r="AL185" s="41">
        <v>5879.0</v>
      </c>
      <c r="AM185" s="40" t="s">
        <v>2224</v>
      </c>
      <c r="AN185" s="40" t="s">
        <v>7285</v>
      </c>
      <c r="AO185" s="40" t="s">
        <v>5643</v>
      </c>
      <c r="AP185" s="42">
        <v>1.0E136</v>
      </c>
    </row>
    <row r="186">
      <c r="A186" s="40" t="s">
        <v>16525</v>
      </c>
      <c r="B186" s="41">
        <v>218.0</v>
      </c>
      <c r="C186" s="42">
        <v>1.67E9</v>
      </c>
      <c r="D186" s="41">
        <v>3356.0</v>
      </c>
      <c r="E186" s="40" t="s">
        <v>1243</v>
      </c>
      <c r="F186" s="41">
        <v>140.0</v>
      </c>
      <c r="G186" s="41">
        <v>35.0</v>
      </c>
      <c r="H186" s="41">
        <v>70.0</v>
      </c>
      <c r="I186" s="41">
        <v>-3.07733</v>
      </c>
      <c r="J186" s="41">
        <v>10000.0</v>
      </c>
      <c r="K186" s="41">
        <v>5000.0</v>
      </c>
      <c r="L186" s="41">
        <v>1200.0</v>
      </c>
      <c r="M186" s="41">
        <v>600.0</v>
      </c>
      <c r="N186" s="41">
        <v>100.0</v>
      </c>
      <c r="O186" s="40" t="s">
        <v>207</v>
      </c>
      <c r="P186" s="40" t="s">
        <v>208</v>
      </c>
      <c r="Q186" s="40" t="s">
        <v>7305</v>
      </c>
      <c r="R186" s="40" t="s">
        <v>210</v>
      </c>
      <c r="S186" s="40" t="b">
        <v>0</v>
      </c>
      <c r="T186" s="40" t="s">
        <v>211</v>
      </c>
      <c r="U186" s="40" t="s">
        <v>212</v>
      </c>
      <c r="V186" s="41">
        <v>0.1</v>
      </c>
      <c r="W186" s="41">
        <v>0.9</v>
      </c>
      <c r="X186" s="41">
        <v>0.1</v>
      </c>
      <c r="Y186" s="41">
        <v>0.6</v>
      </c>
      <c r="Z186" s="40" t="b">
        <v>0</v>
      </c>
      <c r="AA186" s="40" t="b">
        <v>1</v>
      </c>
      <c r="AB186" s="40" t="b">
        <v>0</v>
      </c>
      <c r="AC186" s="40" t="b">
        <v>0</v>
      </c>
      <c r="AD186" s="41" t="s">
        <v>13516</v>
      </c>
      <c r="AE186" s="41" t="s">
        <v>12365</v>
      </c>
      <c r="AF186" s="41">
        <v>1203.31</v>
      </c>
      <c r="AG186" s="41">
        <v>-3.15003</v>
      </c>
      <c r="AH186" s="42">
        <v>1.38821E42</v>
      </c>
      <c r="AI186" s="41">
        <v>0.023626642</v>
      </c>
      <c r="AJ186" s="40" t="s">
        <v>13517</v>
      </c>
      <c r="AK186" s="40" t="s">
        <v>13518</v>
      </c>
      <c r="AL186" s="41">
        <v>1590.0</v>
      </c>
      <c r="AM186" s="40" t="s">
        <v>2224</v>
      </c>
      <c r="AN186" s="40" t="s">
        <v>7285</v>
      </c>
      <c r="AO186" s="40" t="s">
        <v>5643</v>
      </c>
      <c r="AP186" s="42">
        <v>1.1E139</v>
      </c>
    </row>
    <row r="187">
      <c r="A187" s="40" t="s">
        <v>16520</v>
      </c>
      <c r="B187" s="41">
        <v>178.0</v>
      </c>
      <c r="C187" s="42">
        <v>1.67E9</v>
      </c>
      <c r="D187" s="41">
        <v>3356.0</v>
      </c>
      <c r="E187" s="40" t="s">
        <v>1243</v>
      </c>
      <c r="F187" s="41">
        <v>140.0</v>
      </c>
      <c r="G187" s="41">
        <v>35.0</v>
      </c>
      <c r="H187" s="41">
        <v>70.0</v>
      </c>
      <c r="I187" s="41">
        <v>-3.07733</v>
      </c>
      <c r="J187" s="41">
        <v>10000.0</v>
      </c>
      <c r="K187" s="41">
        <v>5000.0</v>
      </c>
      <c r="L187" s="41">
        <v>1200.0</v>
      </c>
      <c r="M187" s="41">
        <v>600.0</v>
      </c>
      <c r="N187" s="41">
        <v>50.0</v>
      </c>
      <c r="O187" s="40" t="s">
        <v>207</v>
      </c>
      <c r="P187" s="40" t="s">
        <v>1371</v>
      </c>
      <c r="Q187" s="40" t="s">
        <v>212</v>
      </c>
      <c r="R187" s="40" t="s">
        <v>210</v>
      </c>
      <c r="S187" s="40" t="b">
        <v>0</v>
      </c>
      <c r="T187" s="40" t="s">
        <v>12879</v>
      </c>
      <c r="U187" s="40" t="s">
        <v>212</v>
      </c>
      <c r="V187" s="41">
        <v>0.1</v>
      </c>
      <c r="W187" s="41">
        <v>0.9</v>
      </c>
      <c r="X187" s="41">
        <v>0.3</v>
      </c>
      <c r="Y187" s="41">
        <v>0.5</v>
      </c>
      <c r="Z187" s="40" t="b">
        <v>0</v>
      </c>
      <c r="AA187" s="40" t="b">
        <v>1</v>
      </c>
      <c r="AB187" s="40" t="b">
        <v>0</v>
      </c>
      <c r="AC187" s="40" t="b">
        <v>0</v>
      </c>
      <c r="AD187" s="41" t="s">
        <v>13519</v>
      </c>
      <c r="AE187" s="41" t="s">
        <v>13520</v>
      </c>
      <c r="AF187" s="41">
        <v>1202.441</v>
      </c>
      <c r="AG187" s="41">
        <v>-3.15027</v>
      </c>
      <c r="AH187" s="42">
        <v>3.4233E41</v>
      </c>
      <c r="AI187" s="41">
        <v>0.023703941</v>
      </c>
      <c r="AJ187" s="40" t="s">
        <v>16581</v>
      </c>
      <c r="AK187" s="40" t="s">
        <v>13522</v>
      </c>
      <c r="AL187" s="41">
        <v>3604.0</v>
      </c>
      <c r="AM187" s="40" t="s">
        <v>2224</v>
      </c>
      <c r="AN187" s="40" t="s">
        <v>7285</v>
      </c>
      <c r="AO187" s="40" t="s">
        <v>5643</v>
      </c>
      <c r="AP187" s="42">
        <v>1.1E137</v>
      </c>
    </row>
    <row r="188">
      <c r="A188" s="40" t="s">
        <v>16520</v>
      </c>
      <c r="B188" s="41">
        <v>204.0</v>
      </c>
      <c r="C188" s="42">
        <v>1.67E9</v>
      </c>
      <c r="D188" s="41">
        <v>3356.0</v>
      </c>
      <c r="E188" s="40" t="s">
        <v>1243</v>
      </c>
      <c r="F188" s="41">
        <v>140.0</v>
      </c>
      <c r="G188" s="41">
        <v>35.0</v>
      </c>
      <c r="H188" s="41">
        <v>70.0</v>
      </c>
      <c r="I188" s="41">
        <v>-3.07733</v>
      </c>
      <c r="J188" s="41">
        <v>10000.0</v>
      </c>
      <c r="K188" s="41">
        <v>5000.0</v>
      </c>
      <c r="L188" s="41">
        <v>1200.0</v>
      </c>
      <c r="M188" s="41">
        <v>600.0</v>
      </c>
      <c r="N188" s="41">
        <v>100.0</v>
      </c>
      <c r="O188" s="40" t="s">
        <v>207</v>
      </c>
      <c r="P188" s="40" t="s">
        <v>1371</v>
      </c>
      <c r="Q188" s="40" t="s">
        <v>7310</v>
      </c>
      <c r="R188" s="40" t="s">
        <v>210</v>
      </c>
      <c r="S188" s="40" t="b">
        <v>0</v>
      </c>
      <c r="T188" s="40" t="s">
        <v>211</v>
      </c>
      <c r="U188" s="40" t="s">
        <v>212</v>
      </c>
      <c r="V188" s="41">
        <v>0.1</v>
      </c>
      <c r="W188" s="41">
        <v>0.9</v>
      </c>
      <c r="X188" s="41">
        <v>0.3</v>
      </c>
      <c r="Y188" s="41">
        <v>0.4</v>
      </c>
      <c r="Z188" s="40" t="b">
        <v>0</v>
      </c>
      <c r="AA188" s="40" t="b">
        <v>1</v>
      </c>
      <c r="AB188" s="40" t="b">
        <v>0</v>
      </c>
      <c r="AC188" s="40" t="b">
        <v>0</v>
      </c>
      <c r="AD188" s="41" t="s">
        <v>13523</v>
      </c>
      <c r="AE188" s="41" t="s">
        <v>13524</v>
      </c>
      <c r="AF188" s="41">
        <v>1202.73</v>
      </c>
      <c r="AG188" s="41">
        <v>-3.15054</v>
      </c>
      <c r="AH188" s="42">
        <v>1.39329E42</v>
      </c>
      <c r="AI188" s="41">
        <v>0.023791167</v>
      </c>
      <c r="AJ188" s="40" t="s">
        <v>16582</v>
      </c>
      <c r="AK188" s="40" t="s">
        <v>13526</v>
      </c>
      <c r="AL188" s="41">
        <v>1758.0</v>
      </c>
      <c r="AM188" s="40" t="s">
        <v>2224</v>
      </c>
      <c r="AN188" s="40" t="s">
        <v>7285</v>
      </c>
      <c r="AO188" s="40" t="s">
        <v>5643</v>
      </c>
      <c r="AP188" s="42">
        <v>1.1E139</v>
      </c>
    </row>
    <row r="189">
      <c r="A189" s="40" t="s">
        <v>16518</v>
      </c>
      <c r="B189" s="41">
        <v>159.0</v>
      </c>
      <c r="C189" s="42">
        <v>1.67E9</v>
      </c>
      <c r="D189" s="41">
        <v>3356.0</v>
      </c>
      <c r="E189" s="40" t="s">
        <v>1243</v>
      </c>
      <c r="F189" s="41">
        <v>140.0</v>
      </c>
      <c r="G189" s="41">
        <v>35.0</v>
      </c>
      <c r="H189" s="41">
        <v>70.0</v>
      </c>
      <c r="I189" s="41">
        <v>-3.07733</v>
      </c>
      <c r="J189" s="41">
        <v>10000.0</v>
      </c>
      <c r="K189" s="41">
        <v>5000.0</v>
      </c>
      <c r="L189" s="41">
        <v>1200.0</v>
      </c>
      <c r="M189" s="41">
        <v>600.0</v>
      </c>
      <c r="N189" s="41">
        <v>50.0</v>
      </c>
      <c r="O189" s="40" t="s">
        <v>207</v>
      </c>
      <c r="P189" s="40" t="s">
        <v>208</v>
      </c>
      <c r="Q189" s="40" t="s">
        <v>1372</v>
      </c>
      <c r="R189" s="40" t="s">
        <v>210</v>
      </c>
      <c r="S189" s="40" t="b">
        <v>0</v>
      </c>
      <c r="T189" s="40" t="s">
        <v>12879</v>
      </c>
      <c r="U189" s="40" t="s">
        <v>212</v>
      </c>
      <c r="V189" s="41">
        <v>0.1</v>
      </c>
      <c r="W189" s="41">
        <v>0.9</v>
      </c>
      <c r="X189" s="41">
        <v>0.3</v>
      </c>
      <c r="Y189" s="41">
        <v>0.4</v>
      </c>
      <c r="Z189" s="40" t="b">
        <v>0</v>
      </c>
      <c r="AA189" s="40" t="b">
        <v>1</v>
      </c>
      <c r="AB189" s="40" t="b">
        <v>0</v>
      </c>
      <c r="AC189" s="40" t="b">
        <v>0</v>
      </c>
      <c r="AD189" s="41" t="s">
        <v>13527</v>
      </c>
      <c r="AE189" s="41" t="s">
        <v>13528</v>
      </c>
      <c r="AF189" s="41">
        <v>1032.116</v>
      </c>
      <c r="AG189" s="41">
        <v>-3.15062</v>
      </c>
      <c r="AH189" s="42">
        <v>1.39028E42</v>
      </c>
      <c r="AI189" s="41">
        <v>0.023818421</v>
      </c>
      <c r="AJ189" s="40" t="s">
        <v>16583</v>
      </c>
      <c r="AK189" s="40" t="s">
        <v>13530</v>
      </c>
      <c r="AL189" s="41">
        <v>10000.0</v>
      </c>
      <c r="AM189" s="40" t="s">
        <v>216</v>
      </c>
      <c r="AN189" s="40" t="s">
        <v>7285</v>
      </c>
      <c r="AO189" s="40" t="s">
        <v>5627</v>
      </c>
      <c r="AP189" s="42">
        <v>1.1E139</v>
      </c>
    </row>
    <row r="190">
      <c r="A190" s="40" t="s">
        <v>16523</v>
      </c>
      <c r="B190" s="41">
        <v>52.0</v>
      </c>
      <c r="C190" s="42">
        <v>1.67E9</v>
      </c>
      <c r="D190" s="41">
        <v>3356.0</v>
      </c>
      <c r="E190" s="40" t="s">
        <v>1243</v>
      </c>
      <c r="F190" s="41">
        <v>140.0</v>
      </c>
      <c r="G190" s="41">
        <v>35.0</v>
      </c>
      <c r="H190" s="41">
        <v>70.0</v>
      </c>
      <c r="I190" s="41">
        <v>-3.07733</v>
      </c>
      <c r="J190" s="41">
        <v>10000.0</v>
      </c>
      <c r="K190" s="41">
        <v>5000.0</v>
      </c>
      <c r="L190" s="41">
        <v>1200.0</v>
      </c>
      <c r="M190" s="41">
        <v>600.0</v>
      </c>
      <c r="N190" s="41">
        <v>30.0</v>
      </c>
      <c r="O190" s="40" t="s">
        <v>207</v>
      </c>
      <c r="P190" s="40" t="s">
        <v>1371</v>
      </c>
      <c r="Q190" s="40" t="s">
        <v>7305</v>
      </c>
      <c r="R190" s="40" t="s">
        <v>210</v>
      </c>
      <c r="S190" s="40" t="b">
        <v>0</v>
      </c>
      <c r="T190" s="40" t="s">
        <v>12879</v>
      </c>
      <c r="U190" s="40" t="s">
        <v>212</v>
      </c>
      <c r="V190" s="41">
        <v>0.1</v>
      </c>
      <c r="W190" s="41">
        <v>0.9</v>
      </c>
      <c r="X190" s="41">
        <v>0.3</v>
      </c>
      <c r="Y190" s="41">
        <v>0.5</v>
      </c>
      <c r="Z190" s="40" t="b">
        <v>0</v>
      </c>
      <c r="AA190" s="40" t="b">
        <v>1</v>
      </c>
      <c r="AB190" s="40" t="b">
        <v>0</v>
      </c>
      <c r="AC190" s="40" t="b">
        <v>0</v>
      </c>
      <c r="AD190" s="41" t="s">
        <v>13531</v>
      </c>
      <c r="AE190" s="41" t="s">
        <v>13532</v>
      </c>
      <c r="AF190" s="41">
        <v>1202.774</v>
      </c>
      <c r="AG190" s="41">
        <v>-3.15069</v>
      </c>
      <c r="AH190" s="42">
        <v>4.87037E41</v>
      </c>
      <c r="AI190" s="41">
        <v>0.02384005</v>
      </c>
      <c r="AJ190" s="40" t="s">
        <v>13533</v>
      </c>
      <c r="AK190" s="40" t="s">
        <v>13534</v>
      </c>
      <c r="AL190" s="41">
        <v>6048.0</v>
      </c>
      <c r="AM190" s="40" t="s">
        <v>2224</v>
      </c>
      <c r="AN190" s="40" t="s">
        <v>7285</v>
      </c>
      <c r="AO190" s="40" t="s">
        <v>5643</v>
      </c>
      <c r="AP190" s="42">
        <v>1.0E138</v>
      </c>
    </row>
    <row r="191">
      <c r="A191" s="40" t="s">
        <v>16523</v>
      </c>
      <c r="B191" s="41">
        <v>12.0</v>
      </c>
      <c r="C191" s="42">
        <v>1.67E9</v>
      </c>
      <c r="D191" s="41">
        <v>3356.0</v>
      </c>
      <c r="E191" s="40" t="s">
        <v>1243</v>
      </c>
      <c r="F191" s="41">
        <v>140.0</v>
      </c>
      <c r="G191" s="41">
        <v>35.0</v>
      </c>
      <c r="H191" s="41">
        <v>70.0</v>
      </c>
      <c r="I191" s="41">
        <v>-3.07733</v>
      </c>
      <c r="J191" s="41">
        <v>10000.0</v>
      </c>
      <c r="K191" s="41">
        <v>5000.0</v>
      </c>
      <c r="L191" s="41">
        <v>1200.0</v>
      </c>
      <c r="M191" s="41">
        <v>600.0</v>
      </c>
      <c r="N191" s="41">
        <v>30.0</v>
      </c>
      <c r="O191" s="40" t="s">
        <v>207</v>
      </c>
      <c r="P191" s="40" t="s">
        <v>1371</v>
      </c>
      <c r="Q191" s="40" t="s">
        <v>209</v>
      </c>
      <c r="R191" s="40" t="s">
        <v>210</v>
      </c>
      <c r="S191" s="40" t="b">
        <v>0</v>
      </c>
      <c r="T191" s="40" t="s">
        <v>12879</v>
      </c>
      <c r="U191" s="40" t="s">
        <v>212</v>
      </c>
      <c r="V191" s="41">
        <v>0.1</v>
      </c>
      <c r="W191" s="41">
        <v>0.9</v>
      </c>
      <c r="X191" s="41">
        <v>0.2</v>
      </c>
      <c r="Y191" s="41">
        <v>0.4</v>
      </c>
      <c r="Z191" s="40" t="b">
        <v>0</v>
      </c>
      <c r="AA191" s="40" t="b">
        <v>1</v>
      </c>
      <c r="AB191" s="40" t="b">
        <v>0</v>
      </c>
      <c r="AC191" s="40" t="b">
        <v>0</v>
      </c>
      <c r="AD191" s="41" t="s">
        <v>13535</v>
      </c>
      <c r="AE191" s="41" t="s">
        <v>13536</v>
      </c>
      <c r="AF191" s="41">
        <v>1202.903</v>
      </c>
      <c r="AG191" s="41">
        <v>-3.15112</v>
      </c>
      <c r="AH191" s="42">
        <v>1.20029E42</v>
      </c>
      <c r="AI191" s="41">
        <v>0.023978984</v>
      </c>
      <c r="AJ191" s="40" t="s">
        <v>13537</v>
      </c>
      <c r="AK191" s="44" t="s">
        <v>397</v>
      </c>
      <c r="AL191" s="41">
        <v>7333.0</v>
      </c>
      <c r="AM191" s="40" t="s">
        <v>2224</v>
      </c>
      <c r="AN191" s="40" t="s">
        <v>7285</v>
      </c>
      <c r="AO191" s="40" t="s">
        <v>5643</v>
      </c>
      <c r="AP191" s="42">
        <v>1.1E139</v>
      </c>
    </row>
    <row r="192">
      <c r="A192" s="40" t="s">
        <v>16518</v>
      </c>
      <c r="B192" s="41">
        <v>65.0</v>
      </c>
      <c r="C192" s="42">
        <v>1.67E9</v>
      </c>
      <c r="D192" s="41">
        <v>3356.0</v>
      </c>
      <c r="E192" s="40" t="s">
        <v>1243</v>
      </c>
      <c r="F192" s="41">
        <v>140.0</v>
      </c>
      <c r="G192" s="41">
        <v>35.0</v>
      </c>
      <c r="H192" s="41">
        <v>70.0</v>
      </c>
      <c r="I192" s="41">
        <v>-3.07733</v>
      </c>
      <c r="J192" s="41">
        <v>10000.0</v>
      </c>
      <c r="K192" s="41">
        <v>5000.0</v>
      </c>
      <c r="L192" s="41">
        <v>1200.0</v>
      </c>
      <c r="M192" s="41">
        <v>600.0</v>
      </c>
      <c r="N192" s="41">
        <v>30.0</v>
      </c>
      <c r="O192" s="40" t="s">
        <v>207</v>
      </c>
      <c r="P192" s="40" t="s">
        <v>208</v>
      </c>
      <c r="Q192" s="40" t="s">
        <v>1372</v>
      </c>
      <c r="R192" s="40" t="s">
        <v>210</v>
      </c>
      <c r="S192" s="40" t="b">
        <v>0</v>
      </c>
      <c r="T192" s="40" t="s">
        <v>12879</v>
      </c>
      <c r="U192" s="40" t="s">
        <v>212</v>
      </c>
      <c r="V192" s="41">
        <v>0.1</v>
      </c>
      <c r="W192" s="41">
        <v>0.9</v>
      </c>
      <c r="X192" s="41">
        <v>0.1</v>
      </c>
      <c r="Y192" s="41">
        <v>0.6</v>
      </c>
      <c r="Z192" s="40" t="b">
        <v>0</v>
      </c>
      <c r="AA192" s="40" t="b">
        <v>1</v>
      </c>
      <c r="AB192" s="40" t="b">
        <v>0</v>
      </c>
      <c r="AC192" s="40" t="b">
        <v>0</v>
      </c>
      <c r="AD192" s="41" t="s">
        <v>9060</v>
      </c>
      <c r="AE192" s="41" t="s">
        <v>13538</v>
      </c>
      <c r="AF192" s="41">
        <v>1123.604</v>
      </c>
      <c r="AG192" s="41">
        <v>-3.15154</v>
      </c>
      <c r="AH192" s="42">
        <v>1.34363E42</v>
      </c>
      <c r="AI192" s="41">
        <v>0.024116711</v>
      </c>
      <c r="AJ192" s="40" t="s">
        <v>13539</v>
      </c>
      <c r="AK192" s="44" t="s">
        <v>397</v>
      </c>
      <c r="AL192" s="41">
        <v>10000.0</v>
      </c>
      <c r="AM192" s="40" t="s">
        <v>216</v>
      </c>
      <c r="AN192" s="40" t="s">
        <v>7285</v>
      </c>
      <c r="AO192" s="40" t="s">
        <v>5627</v>
      </c>
      <c r="AP192" s="42">
        <v>1.1E139</v>
      </c>
    </row>
    <row r="193">
      <c r="A193" s="40" t="s">
        <v>16523</v>
      </c>
      <c r="B193" s="41">
        <v>137.0</v>
      </c>
      <c r="C193" s="42">
        <v>1.67E9</v>
      </c>
      <c r="D193" s="41">
        <v>3356.0</v>
      </c>
      <c r="E193" s="40" t="s">
        <v>1243</v>
      </c>
      <c r="F193" s="41">
        <v>140.0</v>
      </c>
      <c r="G193" s="41">
        <v>35.0</v>
      </c>
      <c r="H193" s="41">
        <v>70.0</v>
      </c>
      <c r="I193" s="41">
        <v>-3.07733</v>
      </c>
      <c r="J193" s="41">
        <v>10000.0</v>
      </c>
      <c r="K193" s="41">
        <v>5000.0</v>
      </c>
      <c r="L193" s="41">
        <v>1200.0</v>
      </c>
      <c r="M193" s="41">
        <v>600.0</v>
      </c>
      <c r="N193" s="41">
        <v>50.0</v>
      </c>
      <c r="O193" s="40" t="s">
        <v>207</v>
      </c>
      <c r="P193" s="40" t="s">
        <v>1371</v>
      </c>
      <c r="Q193" s="40" t="s">
        <v>7305</v>
      </c>
      <c r="R193" s="40" t="s">
        <v>210</v>
      </c>
      <c r="S193" s="40" t="b">
        <v>0</v>
      </c>
      <c r="T193" s="40" t="s">
        <v>12879</v>
      </c>
      <c r="U193" s="40" t="s">
        <v>212</v>
      </c>
      <c r="V193" s="41">
        <v>0.1</v>
      </c>
      <c r="W193" s="41">
        <v>0.9</v>
      </c>
      <c r="X193" s="41">
        <v>0.1</v>
      </c>
      <c r="Y193" s="41">
        <v>0.6</v>
      </c>
      <c r="Z193" s="40" t="b">
        <v>0</v>
      </c>
      <c r="AA193" s="40" t="b">
        <v>1</v>
      </c>
      <c r="AB193" s="40" t="b">
        <v>0</v>
      </c>
      <c r="AC193" s="40" t="b">
        <v>0</v>
      </c>
      <c r="AD193" s="41" t="s">
        <v>13540</v>
      </c>
      <c r="AE193" s="41" t="s">
        <v>13541</v>
      </c>
      <c r="AF193" s="41">
        <v>1202.595</v>
      </c>
      <c r="AG193" s="41">
        <v>-3.15273</v>
      </c>
      <c r="AH193" s="42">
        <v>5.0575E41</v>
      </c>
      <c r="AI193" s="41">
        <v>0.024504024</v>
      </c>
      <c r="AJ193" s="40" t="s">
        <v>13542</v>
      </c>
      <c r="AK193" s="44" t="s">
        <v>397</v>
      </c>
      <c r="AL193" s="41">
        <v>2948.0</v>
      </c>
      <c r="AM193" s="40" t="s">
        <v>2224</v>
      </c>
      <c r="AN193" s="40" t="s">
        <v>7285</v>
      </c>
      <c r="AO193" s="40" t="s">
        <v>5643</v>
      </c>
      <c r="AP193" s="42">
        <v>1.0E138</v>
      </c>
    </row>
    <row r="194">
      <c r="A194" s="40" t="s">
        <v>16523</v>
      </c>
      <c r="B194" s="41">
        <v>59.0</v>
      </c>
      <c r="C194" s="42">
        <v>1.67E9</v>
      </c>
      <c r="D194" s="41">
        <v>3356.0</v>
      </c>
      <c r="E194" s="40" t="s">
        <v>1243</v>
      </c>
      <c r="F194" s="41">
        <v>140.0</v>
      </c>
      <c r="G194" s="41">
        <v>35.0</v>
      </c>
      <c r="H194" s="41">
        <v>70.0</v>
      </c>
      <c r="I194" s="41">
        <v>-3.07733</v>
      </c>
      <c r="J194" s="41">
        <v>10000.0</v>
      </c>
      <c r="K194" s="41">
        <v>5000.0</v>
      </c>
      <c r="L194" s="41">
        <v>1200.0</v>
      </c>
      <c r="M194" s="41">
        <v>600.0</v>
      </c>
      <c r="N194" s="41">
        <v>30.0</v>
      </c>
      <c r="O194" s="40" t="s">
        <v>207</v>
      </c>
      <c r="P194" s="40" t="s">
        <v>1371</v>
      </c>
      <c r="Q194" s="40" t="s">
        <v>1372</v>
      </c>
      <c r="R194" s="40" t="s">
        <v>210</v>
      </c>
      <c r="S194" s="40" t="b">
        <v>0</v>
      </c>
      <c r="T194" s="40" t="s">
        <v>211</v>
      </c>
      <c r="U194" s="40" t="s">
        <v>212</v>
      </c>
      <c r="V194" s="41">
        <v>0.1</v>
      </c>
      <c r="W194" s="41">
        <v>0.9</v>
      </c>
      <c r="X194" s="41">
        <v>0.2</v>
      </c>
      <c r="Y194" s="41">
        <v>0.6</v>
      </c>
      <c r="Z194" s="40" t="b">
        <v>0</v>
      </c>
      <c r="AA194" s="40" t="b">
        <v>1</v>
      </c>
      <c r="AB194" s="40" t="b">
        <v>0</v>
      </c>
      <c r="AC194" s="40" t="b">
        <v>0</v>
      </c>
      <c r="AD194" s="41" t="s">
        <v>13543</v>
      </c>
      <c r="AE194" s="41" t="s">
        <v>13544</v>
      </c>
      <c r="AF194" s="41">
        <v>1202.537</v>
      </c>
      <c r="AG194" s="41">
        <v>-3.15275</v>
      </c>
      <c r="AH194" s="42">
        <v>1.32849E41</v>
      </c>
      <c r="AI194" s="41">
        <v>0.024509112</v>
      </c>
      <c r="AJ194" s="40" t="s">
        <v>13545</v>
      </c>
      <c r="AK194" s="44" t="s">
        <v>397</v>
      </c>
      <c r="AL194" s="41">
        <v>5397.0</v>
      </c>
      <c r="AM194" s="40" t="s">
        <v>2224</v>
      </c>
      <c r="AN194" s="40" t="s">
        <v>7285</v>
      </c>
      <c r="AO194" s="40" t="s">
        <v>5643</v>
      </c>
      <c r="AP194" s="42">
        <v>1.1E136</v>
      </c>
    </row>
    <row r="195">
      <c r="A195" s="40" t="s">
        <v>16518</v>
      </c>
      <c r="B195" s="41">
        <v>99.0</v>
      </c>
      <c r="C195" s="42">
        <v>1.67E9</v>
      </c>
      <c r="D195" s="41">
        <v>3356.0</v>
      </c>
      <c r="E195" s="40" t="s">
        <v>1243</v>
      </c>
      <c r="F195" s="41">
        <v>140.0</v>
      </c>
      <c r="G195" s="41">
        <v>35.0</v>
      </c>
      <c r="H195" s="41">
        <v>70.0</v>
      </c>
      <c r="I195" s="41">
        <v>-3.07733</v>
      </c>
      <c r="J195" s="41">
        <v>10000.0</v>
      </c>
      <c r="K195" s="41">
        <v>5000.0</v>
      </c>
      <c r="L195" s="41">
        <v>1200.0</v>
      </c>
      <c r="M195" s="41">
        <v>600.0</v>
      </c>
      <c r="N195" s="41">
        <v>50.0</v>
      </c>
      <c r="O195" s="40" t="s">
        <v>207</v>
      </c>
      <c r="P195" s="40" t="s">
        <v>208</v>
      </c>
      <c r="Q195" s="40" t="s">
        <v>209</v>
      </c>
      <c r="R195" s="40" t="s">
        <v>210</v>
      </c>
      <c r="S195" s="40" t="b">
        <v>0</v>
      </c>
      <c r="T195" s="40" t="s">
        <v>12879</v>
      </c>
      <c r="U195" s="40" t="s">
        <v>212</v>
      </c>
      <c r="V195" s="41">
        <v>0.1</v>
      </c>
      <c r="W195" s="41">
        <v>0.9</v>
      </c>
      <c r="X195" s="41">
        <v>0.1</v>
      </c>
      <c r="Y195" s="41">
        <v>0.4</v>
      </c>
      <c r="Z195" s="40" t="b">
        <v>0</v>
      </c>
      <c r="AA195" s="40" t="b">
        <v>1</v>
      </c>
      <c r="AB195" s="40" t="b">
        <v>0</v>
      </c>
      <c r="AC195" s="40" t="b">
        <v>0</v>
      </c>
      <c r="AD195" s="41" t="s">
        <v>13546</v>
      </c>
      <c r="AE195" s="41" t="s">
        <v>13547</v>
      </c>
      <c r="AF195" s="41">
        <v>1196.396</v>
      </c>
      <c r="AG195" s="41">
        <v>-3.1529</v>
      </c>
      <c r="AH195" s="42">
        <v>4.65258E41</v>
      </c>
      <c r="AI195" s="41">
        <v>0.02455892</v>
      </c>
      <c r="AJ195" s="40" t="s">
        <v>13548</v>
      </c>
      <c r="AK195" s="44" t="s">
        <v>397</v>
      </c>
      <c r="AL195" s="41">
        <v>10000.0</v>
      </c>
      <c r="AM195" s="40" t="s">
        <v>216</v>
      </c>
      <c r="AN195" s="40" t="s">
        <v>7285</v>
      </c>
      <c r="AO195" s="40" t="s">
        <v>5627</v>
      </c>
      <c r="AP195" s="42">
        <v>1.0E138</v>
      </c>
    </row>
    <row r="196">
      <c r="A196" s="40" t="s">
        <v>16518</v>
      </c>
      <c r="B196" s="41">
        <v>102.0</v>
      </c>
      <c r="C196" s="42">
        <v>1.67E9</v>
      </c>
      <c r="D196" s="41">
        <v>3356.0</v>
      </c>
      <c r="E196" s="40" t="s">
        <v>1243</v>
      </c>
      <c r="F196" s="41">
        <v>140.0</v>
      </c>
      <c r="G196" s="41">
        <v>35.0</v>
      </c>
      <c r="H196" s="41">
        <v>70.0</v>
      </c>
      <c r="I196" s="41">
        <v>-3.07733</v>
      </c>
      <c r="J196" s="41">
        <v>10000.0</v>
      </c>
      <c r="K196" s="41">
        <v>5000.0</v>
      </c>
      <c r="L196" s="41">
        <v>1200.0</v>
      </c>
      <c r="M196" s="41">
        <v>600.0</v>
      </c>
      <c r="N196" s="41">
        <v>50.0</v>
      </c>
      <c r="O196" s="40" t="s">
        <v>207</v>
      </c>
      <c r="P196" s="40" t="s">
        <v>208</v>
      </c>
      <c r="Q196" s="40" t="s">
        <v>209</v>
      </c>
      <c r="R196" s="40" t="s">
        <v>210</v>
      </c>
      <c r="S196" s="40" t="b">
        <v>0</v>
      </c>
      <c r="T196" s="40" t="s">
        <v>12879</v>
      </c>
      <c r="U196" s="40" t="s">
        <v>212</v>
      </c>
      <c r="V196" s="41">
        <v>0.1</v>
      </c>
      <c r="W196" s="41">
        <v>0.9</v>
      </c>
      <c r="X196" s="41">
        <v>0.2</v>
      </c>
      <c r="Y196" s="41">
        <v>0.4</v>
      </c>
      <c r="Z196" s="40" t="b">
        <v>0</v>
      </c>
      <c r="AA196" s="40" t="b">
        <v>1</v>
      </c>
      <c r="AB196" s="40" t="b">
        <v>0</v>
      </c>
      <c r="AC196" s="40" t="b">
        <v>0</v>
      </c>
      <c r="AD196" s="41" t="s">
        <v>13549</v>
      </c>
      <c r="AE196" s="41" t="s">
        <v>13550</v>
      </c>
      <c r="AF196" s="41">
        <v>1201.561</v>
      </c>
      <c r="AG196" s="41">
        <v>-3.15381</v>
      </c>
      <c r="AH196" s="42">
        <v>1.34685E42</v>
      </c>
      <c r="AI196" s="41">
        <v>0.024853374</v>
      </c>
      <c r="AJ196" s="40" t="s">
        <v>13551</v>
      </c>
      <c r="AK196" s="40" t="s">
        <v>13552</v>
      </c>
      <c r="AL196" s="41">
        <v>9894.0</v>
      </c>
      <c r="AM196" s="40" t="s">
        <v>2224</v>
      </c>
      <c r="AN196" s="40" t="s">
        <v>7285</v>
      </c>
      <c r="AO196" s="40" t="s">
        <v>5627</v>
      </c>
      <c r="AP196" s="42">
        <v>1.1E139</v>
      </c>
    </row>
    <row r="197">
      <c r="A197" s="40" t="s">
        <v>16518</v>
      </c>
      <c r="B197" s="41">
        <v>0.0</v>
      </c>
      <c r="C197" s="42">
        <v>1.67E9</v>
      </c>
      <c r="D197" s="41">
        <v>3356.0</v>
      </c>
      <c r="E197" s="40" t="s">
        <v>1243</v>
      </c>
      <c r="F197" s="41">
        <v>140.0</v>
      </c>
      <c r="G197" s="41">
        <v>35.0</v>
      </c>
      <c r="H197" s="41">
        <v>70.0</v>
      </c>
      <c r="I197" s="41">
        <v>-3.07733</v>
      </c>
      <c r="J197" s="41">
        <v>10000.0</v>
      </c>
      <c r="K197" s="41">
        <v>5000.0</v>
      </c>
      <c r="L197" s="41">
        <v>1200.0</v>
      </c>
      <c r="M197" s="41">
        <v>600.0</v>
      </c>
      <c r="N197" s="41">
        <v>30.0</v>
      </c>
      <c r="O197" s="40" t="s">
        <v>207</v>
      </c>
      <c r="P197" s="40" t="s">
        <v>208</v>
      </c>
      <c r="Q197" s="40" t="s">
        <v>209</v>
      </c>
      <c r="R197" s="40" t="s">
        <v>210</v>
      </c>
      <c r="S197" s="40" t="b">
        <v>0</v>
      </c>
      <c r="T197" s="40" t="s">
        <v>211</v>
      </c>
      <c r="U197" s="40" t="s">
        <v>212</v>
      </c>
      <c r="V197" s="41">
        <v>0.1</v>
      </c>
      <c r="W197" s="41">
        <v>0.9</v>
      </c>
      <c r="X197" s="41">
        <v>0.1</v>
      </c>
      <c r="Y197" s="41">
        <v>0.4</v>
      </c>
      <c r="Z197" s="40" t="b">
        <v>0</v>
      </c>
      <c r="AA197" s="40" t="b">
        <v>1</v>
      </c>
      <c r="AB197" s="40" t="b">
        <v>0</v>
      </c>
      <c r="AC197" s="40" t="b">
        <v>0</v>
      </c>
      <c r="AD197" s="41" t="s">
        <v>13553</v>
      </c>
      <c r="AE197" s="41" t="s">
        <v>13554</v>
      </c>
      <c r="AF197" s="41">
        <v>1116.88</v>
      </c>
      <c r="AG197" s="41">
        <v>-3.15388</v>
      </c>
      <c r="AH197" s="42">
        <v>1.38535E42</v>
      </c>
      <c r="AI197" s="41">
        <v>0.024875209</v>
      </c>
      <c r="AJ197" s="40" t="s">
        <v>13555</v>
      </c>
      <c r="AK197" s="44" t="s">
        <v>397</v>
      </c>
      <c r="AL197" s="41">
        <v>10000.0</v>
      </c>
      <c r="AM197" s="40" t="s">
        <v>216</v>
      </c>
      <c r="AN197" s="40" t="s">
        <v>7285</v>
      </c>
      <c r="AO197" s="40" t="s">
        <v>5627</v>
      </c>
      <c r="AP197" s="42">
        <v>1.1E139</v>
      </c>
    </row>
    <row r="198">
      <c r="A198" s="40" t="s">
        <v>16523</v>
      </c>
      <c r="B198" s="41">
        <v>6.0</v>
      </c>
      <c r="C198" s="42">
        <v>1.67E9</v>
      </c>
      <c r="D198" s="41">
        <v>3356.0</v>
      </c>
      <c r="E198" s="40" t="s">
        <v>1243</v>
      </c>
      <c r="F198" s="41">
        <v>140.0</v>
      </c>
      <c r="G198" s="41">
        <v>35.0</v>
      </c>
      <c r="H198" s="41">
        <v>70.0</v>
      </c>
      <c r="I198" s="41">
        <v>-3.07733</v>
      </c>
      <c r="J198" s="41">
        <v>10000.0</v>
      </c>
      <c r="K198" s="41">
        <v>5000.0</v>
      </c>
      <c r="L198" s="41">
        <v>1200.0</v>
      </c>
      <c r="M198" s="41">
        <v>600.0</v>
      </c>
      <c r="N198" s="41">
        <v>30.0</v>
      </c>
      <c r="O198" s="40" t="s">
        <v>207</v>
      </c>
      <c r="P198" s="40" t="s">
        <v>1371</v>
      </c>
      <c r="Q198" s="40" t="s">
        <v>209</v>
      </c>
      <c r="R198" s="40" t="s">
        <v>210</v>
      </c>
      <c r="S198" s="40" t="b">
        <v>0</v>
      </c>
      <c r="T198" s="40" t="s">
        <v>211</v>
      </c>
      <c r="U198" s="40" t="s">
        <v>212</v>
      </c>
      <c r="V198" s="41">
        <v>0.1</v>
      </c>
      <c r="W198" s="41">
        <v>0.9</v>
      </c>
      <c r="X198" s="41">
        <v>0.3</v>
      </c>
      <c r="Y198" s="41">
        <v>0.4</v>
      </c>
      <c r="Z198" s="40" t="b">
        <v>0</v>
      </c>
      <c r="AA198" s="40" t="b">
        <v>1</v>
      </c>
      <c r="AB198" s="40" t="b">
        <v>0</v>
      </c>
      <c r="AC198" s="40" t="b">
        <v>0</v>
      </c>
      <c r="AD198" s="41" t="s">
        <v>13556</v>
      </c>
      <c r="AE198" s="41" t="s">
        <v>13557</v>
      </c>
      <c r="AF198" s="41">
        <v>1201.346</v>
      </c>
      <c r="AG198" s="41">
        <v>-3.15431</v>
      </c>
      <c r="AH198" s="42">
        <v>4.81087E41</v>
      </c>
      <c r="AI198" s="41">
        <v>0.025016002</v>
      </c>
      <c r="AJ198" s="40" t="s">
        <v>13558</v>
      </c>
      <c r="AK198" s="40" t="s">
        <v>13559</v>
      </c>
      <c r="AL198" s="41">
        <v>8166.0</v>
      </c>
      <c r="AM198" s="40" t="s">
        <v>2224</v>
      </c>
      <c r="AN198" s="40" t="s">
        <v>7285</v>
      </c>
      <c r="AO198" s="40" t="s">
        <v>5643</v>
      </c>
      <c r="AP198" s="42">
        <v>1.0E138</v>
      </c>
    </row>
    <row r="199">
      <c r="A199" s="40" t="s">
        <v>16523</v>
      </c>
      <c r="B199" s="41">
        <v>96.0</v>
      </c>
      <c r="C199" s="42">
        <v>1.67E9</v>
      </c>
      <c r="D199" s="41">
        <v>3356.0</v>
      </c>
      <c r="E199" s="40" t="s">
        <v>1243</v>
      </c>
      <c r="F199" s="41">
        <v>140.0</v>
      </c>
      <c r="G199" s="41">
        <v>35.0</v>
      </c>
      <c r="H199" s="41">
        <v>70.0</v>
      </c>
      <c r="I199" s="41">
        <v>-3.07733</v>
      </c>
      <c r="J199" s="41">
        <v>10000.0</v>
      </c>
      <c r="K199" s="41">
        <v>5000.0</v>
      </c>
      <c r="L199" s="41">
        <v>1200.0</v>
      </c>
      <c r="M199" s="41">
        <v>600.0</v>
      </c>
      <c r="N199" s="41">
        <v>50.0</v>
      </c>
      <c r="O199" s="40" t="s">
        <v>207</v>
      </c>
      <c r="P199" s="40" t="s">
        <v>1371</v>
      </c>
      <c r="Q199" s="40" t="s">
        <v>209</v>
      </c>
      <c r="R199" s="40" t="s">
        <v>210</v>
      </c>
      <c r="S199" s="40" t="b">
        <v>0</v>
      </c>
      <c r="T199" s="40" t="s">
        <v>211</v>
      </c>
      <c r="U199" s="40" t="s">
        <v>212</v>
      </c>
      <c r="V199" s="41">
        <v>0.1</v>
      </c>
      <c r="W199" s="41">
        <v>0.9</v>
      </c>
      <c r="X199" s="41">
        <v>0.3</v>
      </c>
      <c r="Y199" s="41">
        <v>0.4</v>
      </c>
      <c r="Z199" s="40" t="b">
        <v>0</v>
      </c>
      <c r="AA199" s="40" t="b">
        <v>1</v>
      </c>
      <c r="AB199" s="40" t="b">
        <v>0</v>
      </c>
      <c r="AC199" s="40" t="b">
        <v>0</v>
      </c>
      <c r="AD199" s="41" t="s">
        <v>13560</v>
      </c>
      <c r="AE199" s="41" t="s">
        <v>13561</v>
      </c>
      <c r="AF199" s="41">
        <v>1203.018</v>
      </c>
      <c r="AG199" s="41">
        <v>-3.15431</v>
      </c>
      <c r="AH199" s="42">
        <v>6.96245E41</v>
      </c>
      <c r="AI199" s="41">
        <v>0.025016944</v>
      </c>
      <c r="AJ199" s="40" t="s">
        <v>16584</v>
      </c>
      <c r="AK199" s="40" t="s">
        <v>13563</v>
      </c>
      <c r="AL199" s="41">
        <v>4555.0</v>
      </c>
      <c r="AM199" s="40" t="s">
        <v>2224</v>
      </c>
      <c r="AN199" s="40" t="s">
        <v>7285</v>
      </c>
      <c r="AO199" s="40" t="s">
        <v>5643</v>
      </c>
      <c r="AP199" s="42">
        <v>1.1E138</v>
      </c>
    </row>
    <row r="200">
      <c r="A200" s="40" t="s">
        <v>16518</v>
      </c>
      <c r="B200" s="41">
        <v>107.0</v>
      </c>
      <c r="C200" s="42">
        <v>1.67E9</v>
      </c>
      <c r="D200" s="41">
        <v>3356.0</v>
      </c>
      <c r="E200" s="40" t="s">
        <v>1243</v>
      </c>
      <c r="F200" s="41">
        <v>140.0</v>
      </c>
      <c r="G200" s="41">
        <v>35.0</v>
      </c>
      <c r="H200" s="41">
        <v>70.0</v>
      </c>
      <c r="I200" s="41">
        <v>-3.07733</v>
      </c>
      <c r="J200" s="41">
        <v>10000.0</v>
      </c>
      <c r="K200" s="41">
        <v>5000.0</v>
      </c>
      <c r="L200" s="41">
        <v>1200.0</v>
      </c>
      <c r="M200" s="41">
        <v>600.0</v>
      </c>
      <c r="N200" s="41">
        <v>50.0</v>
      </c>
      <c r="O200" s="40" t="s">
        <v>207</v>
      </c>
      <c r="P200" s="40" t="s">
        <v>208</v>
      </c>
      <c r="Q200" s="40" t="s">
        <v>209</v>
      </c>
      <c r="R200" s="40" t="s">
        <v>210</v>
      </c>
      <c r="S200" s="40" t="b">
        <v>0</v>
      </c>
      <c r="T200" s="40" t="s">
        <v>12879</v>
      </c>
      <c r="U200" s="40" t="s">
        <v>212</v>
      </c>
      <c r="V200" s="41">
        <v>0.1</v>
      </c>
      <c r="W200" s="41">
        <v>0.9</v>
      </c>
      <c r="X200" s="41">
        <v>0.3</v>
      </c>
      <c r="Y200" s="41">
        <v>0.6</v>
      </c>
      <c r="Z200" s="40" t="b">
        <v>0</v>
      </c>
      <c r="AA200" s="40" t="b">
        <v>1</v>
      </c>
      <c r="AB200" s="40" t="b">
        <v>0</v>
      </c>
      <c r="AC200" s="40" t="b">
        <v>0</v>
      </c>
      <c r="AD200" s="41" t="s">
        <v>13564</v>
      </c>
      <c r="AE200" s="41" t="s">
        <v>13565</v>
      </c>
      <c r="AF200" s="41">
        <v>1201.982</v>
      </c>
      <c r="AG200" s="41">
        <v>-3.15437</v>
      </c>
      <c r="AH200" s="42">
        <v>6.4667E41</v>
      </c>
      <c r="AI200" s="41">
        <v>0.025034893</v>
      </c>
      <c r="AJ200" s="40" t="s">
        <v>16585</v>
      </c>
      <c r="AK200" s="40" t="s">
        <v>13567</v>
      </c>
      <c r="AL200" s="41">
        <v>6420.0</v>
      </c>
      <c r="AM200" s="40" t="s">
        <v>2224</v>
      </c>
      <c r="AN200" s="40" t="s">
        <v>7285</v>
      </c>
      <c r="AO200" s="40" t="s">
        <v>5627</v>
      </c>
      <c r="AP200" s="42">
        <v>1.1E138</v>
      </c>
    </row>
    <row r="201">
      <c r="A201" s="40" t="s">
        <v>16518</v>
      </c>
      <c r="B201" s="41">
        <v>45.0</v>
      </c>
      <c r="C201" s="42">
        <v>1.67E9</v>
      </c>
      <c r="D201" s="41">
        <v>3356.0</v>
      </c>
      <c r="E201" s="40" t="s">
        <v>1243</v>
      </c>
      <c r="F201" s="41">
        <v>140.0</v>
      </c>
      <c r="G201" s="41">
        <v>35.0</v>
      </c>
      <c r="H201" s="41">
        <v>70.0</v>
      </c>
      <c r="I201" s="41">
        <v>-3.07733</v>
      </c>
      <c r="J201" s="41">
        <v>10000.0</v>
      </c>
      <c r="K201" s="41">
        <v>5000.0</v>
      </c>
      <c r="L201" s="41">
        <v>1200.0</v>
      </c>
      <c r="M201" s="41">
        <v>600.0</v>
      </c>
      <c r="N201" s="41">
        <v>30.0</v>
      </c>
      <c r="O201" s="40" t="s">
        <v>207</v>
      </c>
      <c r="P201" s="40" t="s">
        <v>208</v>
      </c>
      <c r="Q201" s="40" t="s">
        <v>7305</v>
      </c>
      <c r="R201" s="40" t="s">
        <v>210</v>
      </c>
      <c r="S201" s="40" t="b">
        <v>0</v>
      </c>
      <c r="T201" s="40" t="s">
        <v>12879</v>
      </c>
      <c r="U201" s="40" t="s">
        <v>212</v>
      </c>
      <c r="V201" s="41">
        <v>0.1</v>
      </c>
      <c r="W201" s="41">
        <v>0.9</v>
      </c>
      <c r="X201" s="41">
        <v>0.1</v>
      </c>
      <c r="Y201" s="41">
        <v>0.4</v>
      </c>
      <c r="Z201" s="40" t="b">
        <v>0</v>
      </c>
      <c r="AA201" s="40" t="b">
        <v>1</v>
      </c>
      <c r="AB201" s="40" t="b">
        <v>0</v>
      </c>
      <c r="AC201" s="40" t="b">
        <v>0</v>
      </c>
      <c r="AD201" s="41" t="s">
        <v>13568</v>
      </c>
      <c r="AE201" s="41" t="s">
        <v>13569</v>
      </c>
      <c r="AF201" s="41">
        <v>722.7189</v>
      </c>
      <c r="AG201" s="41">
        <v>-3.15461</v>
      </c>
      <c r="AH201" s="42">
        <v>6.95992E41</v>
      </c>
      <c r="AI201" s="41">
        <v>0.025112364</v>
      </c>
      <c r="AJ201" s="40" t="s">
        <v>13570</v>
      </c>
      <c r="AK201" s="44" t="s">
        <v>397</v>
      </c>
      <c r="AL201" s="41">
        <v>10000.0</v>
      </c>
      <c r="AM201" s="40" t="s">
        <v>216</v>
      </c>
      <c r="AN201" s="40" t="s">
        <v>7285</v>
      </c>
      <c r="AO201" s="40" t="s">
        <v>5627</v>
      </c>
      <c r="AP201" s="42">
        <v>1.1E138</v>
      </c>
    </row>
    <row r="202">
      <c r="A202" s="40" t="s">
        <v>16520</v>
      </c>
      <c r="B202" s="41">
        <v>249.0</v>
      </c>
      <c r="C202" s="42">
        <v>1.67E9</v>
      </c>
      <c r="D202" s="41">
        <v>3356.0</v>
      </c>
      <c r="E202" s="40" t="s">
        <v>1243</v>
      </c>
      <c r="F202" s="41">
        <v>140.0</v>
      </c>
      <c r="G202" s="41">
        <v>35.0</v>
      </c>
      <c r="H202" s="41">
        <v>70.0</v>
      </c>
      <c r="I202" s="41">
        <v>-3.07733</v>
      </c>
      <c r="J202" s="41">
        <v>10000.0</v>
      </c>
      <c r="K202" s="41">
        <v>5000.0</v>
      </c>
      <c r="L202" s="41">
        <v>1200.0</v>
      </c>
      <c r="M202" s="41">
        <v>600.0</v>
      </c>
      <c r="N202" s="41">
        <v>100.0</v>
      </c>
      <c r="O202" s="40" t="s">
        <v>207</v>
      </c>
      <c r="P202" s="40" t="s">
        <v>1371</v>
      </c>
      <c r="Q202" s="40" t="s">
        <v>1372</v>
      </c>
      <c r="R202" s="40" t="s">
        <v>210</v>
      </c>
      <c r="S202" s="40" t="b">
        <v>0</v>
      </c>
      <c r="T202" s="40" t="s">
        <v>12879</v>
      </c>
      <c r="U202" s="40" t="s">
        <v>212</v>
      </c>
      <c r="V202" s="41">
        <v>0.1</v>
      </c>
      <c r="W202" s="41">
        <v>0.9</v>
      </c>
      <c r="X202" s="41">
        <v>0.3</v>
      </c>
      <c r="Y202" s="41">
        <v>0.4</v>
      </c>
      <c r="Z202" s="40" t="b">
        <v>0</v>
      </c>
      <c r="AA202" s="40" t="b">
        <v>1</v>
      </c>
      <c r="AB202" s="40" t="b">
        <v>0</v>
      </c>
      <c r="AC202" s="40" t="b">
        <v>0</v>
      </c>
      <c r="AD202" s="41" t="s">
        <v>3843</v>
      </c>
      <c r="AE202" s="41" t="s">
        <v>13571</v>
      </c>
      <c r="AF202" s="41">
        <v>1202.813</v>
      </c>
      <c r="AG202" s="41">
        <v>-3.15507</v>
      </c>
      <c r="AH202" s="42">
        <v>1.60302E41</v>
      </c>
      <c r="AI202" s="41">
        <v>0.02526383</v>
      </c>
      <c r="AJ202" s="40" t="s">
        <v>16586</v>
      </c>
      <c r="AK202" s="40" t="s">
        <v>13573</v>
      </c>
      <c r="AL202" s="41">
        <v>2194.0</v>
      </c>
      <c r="AM202" s="40" t="s">
        <v>2224</v>
      </c>
      <c r="AN202" s="40" t="s">
        <v>7285</v>
      </c>
      <c r="AO202" s="40" t="s">
        <v>5643</v>
      </c>
      <c r="AP202" s="42">
        <v>1.1E136</v>
      </c>
    </row>
    <row r="203">
      <c r="A203" s="40" t="s">
        <v>16523</v>
      </c>
      <c r="B203" s="41">
        <v>58.0</v>
      </c>
      <c r="C203" s="42">
        <v>1.67E9</v>
      </c>
      <c r="D203" s="41">
        <v>3356.0</v>
      </c>
      <c r="E203" s="40" t="s">
        <v>1243</v>
      </c>
      <c r="F203" s="41">
        <v>140.0</v>
      </c>
      <c r="G203" s="41">
        <v>35.0</v>
      </c>
      <c r="H203" s="41">
        <v>70.0</v>
      </c>
      <c r="I203" s="41">
        <v>-3.07733</v>
      </c>
      <c r="J203" s="41">
        <v>10000.0</v>
      </c>
      <c r="K203" s="41">
        <v>5000.0</v>
      </c>
      <c r="L203" s="41">
        <v>1200.0</v>
      </c>
      <c r="M203" s="41">
        <v>600.0</v>
      </c>
      <c r="N203" s="41">
        <v>30.0</v>
      </c>
      <c r="O203" s="40" t="s">
        <v>207</v>
      </c>
      <c r="P203" s="40" t="s">
        <v>1371</v>
      </c>
      <c r="Q203" s="40" t="s">
        <v>1372</v>
      </c>
      <c r="R203" s="40" t="s">
        <v>210</v>
      </c>
      <c r="S203" s="40" t="b">
        <v>0</v>
      </c>
      <c r="T203" s="40" t="s">
        <v>211</v>
      </c>
      <c r="U203" s="40" t="s">
        <v>212</v>
      </c>
      <c r="V203" s="41">
        <v>0.1</v>
      </c>
      <c r="W203" s="41">
        <v>0.9</v>
      </c>
      <c r="X203" s="41">
        <v>0.2</v>
      </c>
      <c r="Y203" s="41">
        <v>0.5</v>
      </c>
      <c r="Z203" s="40" t="b">
        <v>0</v>
      </c>
      <c r="AA203" s="40" t="b">
        <v>1</v>
      </c>
      <c r="AB203" s="40" t="b">
        <v>0</v>
      </c>
      <c r="AC203" s="40" t="b">
        <v>0</v>
      </c>
      <c r="AD203" s="41" t="s">
        <v>11148</v>
      </c>
      <c r="AE203" s="41" t="s">
        <v>11159</v>
      </c>
      <c r="AF203" s="41">
        <v>1202.511</v>
      </c>
      <c r="AG203" s="41">
        <v>-3.15512</v>
      </c>
      <c r="AH203" s="42">
        <v>1.15634E42</v>
      </c>
      <c r="AI203" s="41">
        <v>0.025278142</v>
      </c>
      <c r="AJ203" s="40" t="s">
        <v>13574</v>
      </c>
      <c r="AK203" s="44" t="s">
        <v>397</v>
      </c>
      <c r="AL203" s="41">
        <v>6510.0</v>
      </c>
      <c r="AM203" s="40" t="s">
        <v>2224</v>
      </c>
      <c r="AN203" s="40" t="s">
        <v>7285</v>
      </c>
      <c r="AO203" s="40" t="s">
        <v>5643</v>
      </c>
      <c r="AP203" s="42">
        <v>1.1E139</v>
      </c>
    </row>
    <row r="204">
      <c r="A204" s="40" t="s">
        <v>16525</v>
      </c>
      <c r="B204" s="41">
        <v>180.0</v>
      </c>
      <c r="C204" s="42">
        <v>1.67E9</v>
      </c>
      <c r="D204" s="41">
        <v>3356.0</v>
      </c>
      <c r="E204" s="40" t="s">
        <v>1243</v>
      </c>
      <c r="F204" s="41">
        <v>140.0</v>
      </c>
      <c r="G204" s="41">
        <v>35.0</v>
      </c>
      <c r="H204" s="41">
        <v>70.0</v>
      </c>
      <c r="I204" s="41">
        <v>-3.07733</v>
      </c>
      <c r="J204" s="41">
        <v>10000.0</v>
      </c>
      <c r="K204" s="41">
        <v>5000.0</v>
      </c>
      <c r="L204" s="41">
        <v>1200.0</v>
      </c>
      <c r="M204" s="41">
        <v>600.0</v>
      </c>
      <c r="N204" s="41">
        <v>100.0</v>
      </c>
      <c r="O204" s="40" t="s">
        <v>207</v>
      </c>
      <c r="P204" s="40" t="s">
        <v>208</v>
      </c>
      <c r="Q204" s="40" t="s">
        <v>209</v>
      </c>
      <c r="R204" s="40" t="s">
        <v>210</v>
      </c>
      <c r="S204" s="40" t="b">
        <v>0</v>
      </c>
      <c r="T204" s="40" t="s">
        <v>211</v>
      </c>
      <c r="U204" s="40" t="s">
        <v>212</v>
      </c>
      <c r="V204" s="41">
        <v>0.1</v>
      </c>
      <c r="W204" s="41">
        <v>0.9</v>
      </c>
      <c r="X204" s="41">
        <v>0.1</v>
      </c>
      <c r="Y204" s="41">
        <v>0.4</v>
      </c>
      <c r="Z204" s="40" t="b">
        <v>0</v>
      </c>
      <c r="AA204" s="40" t="b">
        <v>1</v>
      </c>
      <c r="AB204" s="40" t="b">
        <v>0</v>
      </c>
      <c r="AC204" s="40" t="b">
        <v>0</v>
      </c>
      <c r="AD204" s="41" t="s">
        <v>13575</v>
      </c>
      <c r="AE204" s="41" t="s">
        <v>13576</v>
      </c>
      <c r="AF204" s="41">
        <v>1202.039</v>
      </c>
      <c r="AG204" s="41">
        <v>-3.15519</v>
      </c>
      <c r="AH204" s="42">
        <v>1.03929E42</v>
      </c>
      <c r="AI204" s="41">
        <v>0.025301702</v>
      </c>
      <c r="AJ204" s="40" t="s">
        <v>13577</v>
      </c>
      <c r="AK204" s="40" t="s">
        <v>13578</v>
      </c>
      <c r="AL204" s="41">
        <v>2445.0</v>
      </c>
      <c r="AM204" s="40" t="s">
        <v>2224</v>
      </c>
      <c r="AN204" s="40" t="s">
        <v>7285</v>
      </c>
      <c r="AO204" s="40" t="s">
        <v>5643</v>
      </c>
      <c r="AP204" s="42">
        <v>1.0E139</v>
      </c>
    </row>
    <row r="205">
      <c r="A205" s="40" t="s">
        <v>16518</v>
      </c>
      <c r="B205" s="41">
        <v>35.0</v>
      </c>
      <c r="C205" s="42">
        <v>1.67E9</v>
      </c>
      <c r="D205" s="41">
        <v>3356.0</v>
      </c>
      <c r="E205" s="40" t="s">
        <v>1243</v>
      </c>
      <c r="F205" s="41">
        <v>140.0</v>
      </c>
      <c r="G205" s="41">
        <v>35.0</v>
      </c>
      <c r="H205" s="41">
        <v>70.0</v>
      </c>
      <c r="I205" s="41">
        <v>-3.07733</v>
      </c>
      <c r="J205" s="41">
        <v>10000.0</v>
      </c>
      <c r="K205" s="41">
        <v>5000.0</v>
      </c>
      <c r="L205" s="41">
        <v>1200.0</v>
      </c>
      <c r="M205" s="41">
        <v>600.0</v>
      </c>
      <c r="N205" s="41">
        <v>30.0</v>
      </c>
      <c r="O205" s="40" t="s">
        <v>207</v>
      </c>
      <c r="P205" s="40" t="s">
        <v>208</v>
      </c>
      <c r="Q205" s="40" t="s">
        <v>7310</v>
      </c>
      <c r="R205" s="40" t="s">
        <v>210</v>
      </c>
      <c r="S205" s="40" t="b">
        <v>0</v>
      </c>
      <c r="T205" s="40" t="s">
        <v>12879</v>
      </c>
      <c r="U205" s="40" t="s">
        <v>212</v>
      </c>
      <c r="V205" s="41">
        <v>0.1</v>
      </c>
      <c r="W205" s="41">
        <v>0.9</v>
      </c>
      <c r="X205" s="41">
        <v>0.3</v>
      </c>
      <c r="Y205" s="41">
        <v>0.6</v>
      </c>
      <c r="Z205" s="40" t="b">
        <v>0</v>
      </c>
      <c r="AA205" s="40" t="b">
        <v>1</v>
      </c>
      <c r="AB205" s="40" t="b">
        <v>0</v>
      </c>
      <c r="AC205" s="40" t="b">
        <v>0</v>
      </c>
      <c r="AD205" s="41" t="s">
        <v>13579</v>
      </c>
      <c r="AE205" s="41" t="s">
        <v>13580</v>
      </c>
      <c r="AF205" s="41">
        <v>1202.011</v>
      </c>
      <c r="AG205" s="41">
        <v>-3.15531</v>
      </c>
      <c r="AH205" s="42">
        <v>9.79702E41</v>
      </c>
      <c r="AI205" s="41">
        <v>0.025342367</v>
      </c>
      <c r="AJ205" s="40" t="s">
        <v>13581</v>
      </c>
      <c r="AK205" s="40" t="s">
        <v>13582</v>
      </c>
      <c r="AL205" s="41">
        <v>8035.0</v>
      </c>
      <c r="AM205" s="40" t="s">
        <v>2224</v>
      </c>
      <c r="AN205" s="40" t="s">
        <v>7285</v>
      </c>
      <c r="AO205" s="40" t="s">
        <v>5627</v>
      </c>
      <c r="AP205" s="42">
        <v>1.0E139</v>
      </c>
    </row>
    <row r="206">
      <c r="A206" s="40" t="s">
        <v>16520</v>
      </c>
      <c r="B206" s="41">
        <v>150.0</v>
      </c>
      <c r="C206" s="42">
        <v>1.67E9</v>
      </c>
      <c r="D206" s="41">
        <v>3356.0</v>
      </c>
      <c r="E206" s="40" t="s">
        <v>1243</v>
      </c>
      <c r="F206" s="41">
        <v>140.0</v>
      </c>
      <c r="G206" s="41">
        <v>35.0</v>
      </c>
      <c r="H206" s="41">
        <v>70.0</v>
      </c>
      <c r="I206" s="41">
        <v>-3.07733</v>
      </c>
      <c r="J206" s="41">
        <v>10000.0</v>
      </c>
      <c r="K206" s="41">
        <v>5000.0</v>
      </c>
      <c r="L206" s="41">
        <v>1200.0</v>
      </c>
      <c r="M206" s="41">
        <v>600.0</v>
      </c>
      <c r="N206" s="41">
        <v>50.0</v>
      </c>
      <c r="O206" s="40" t="s">
        <v>207</v>
      </c>
      <c r="P206" s="40" t="s">
        <v>1371</v>
      </c>
      <c r="Q206" s="40" t="s">
        <v>1372</v>
      </c>
      <c r="R206" s="40" t="s">
        <v>210</v>
      </c>
      <c r="S206" s="40" t="b">
        <v>0</v>
      </c>
      <c r="T206" s="40" t="s">
        <v>211</v>
      </c>
      <c r="U206" s="40" t="s">
        <v>212</v>
      </c>
      <c r="V206" s="41">
        <v>0.1</v>
      </c>
      <c r="W206" s="41">
        <v>0.9</v>
      </c>
      <c r="X206" s="41">
        <v>0.3</v>
      </c>
      <c r="Y206" s="41">
        <v>0.4</v>
      </c>
      <c r="Z206" s="40" t="b">
        <v>0</v>
      </c>
      <c r="AA206" s="40" t="b">
        <v>1</v>
      </c>
      <c r="AB206" s="40" t="b">
        <v>0</v>
      </c>
      <c r="AC206" s="40" t="b">
        <v>0</v>
      </c>
      <c r="AD206" s="41" t="s">
        <v>13583</v>
      </c>
      <c r="AE206" s="41" t="s">
        <v>9995</v>
      </c>
      <c r="AF206" s="41">
        <v>1202.033</v>
      </c>
      <c r="AG206" s="41">
        <v>-3.15545</v>
      </c>
      <c r="AH206" s="42">
        <v>5.08655E41</v>
      </c>
      <c r="AI206" s="41">
        <v>0.02538774</v>
      </c>
      <c r="AJ206" s="40" t="s">
        <v>16587</v>
      </c>
      <c r="AK206" s="40" t="s">
        <v>13585</v>
      </c>
      <c r="AL206" s="41">
        <v>4918.0</v>
      </c>
      <c r="AM206" s="40" t="s">
        <v>2224</v>
      </c>
      <c r="AN206" s="40" t="s">
        <v>7285</v>
      </c>
      <c r="AO206" s="40" t="s">
        <v>5643</v>
      </c>
      <c r="AP206" s="42">
        <v>1.0E138</v>
      </c>
    </row>
    <row r="207">
      <c r="A207" s="40" t="s">
        <v>16518</v>
      </c>
      <c r="B207" s="41">
        <v>138.0</v>
      </c>
      <c r="C207" s="42">
        <v>1.67E9</v>
      </c>
      <c r="D207" s="41">
        <v>3356.0</v>
      </c>
      <c r="E207" s="40" t="s">
        <v>1243</v>
      </c>
      <c r="F207" s="41">
        <v>140.0</v>
      </c>
      <c r="G207" s="41">
        <v>35.0</v>
      </c>
      <c r="H207" s="41">
        <v>70.0</v>
      </c>
      <c r="I207" s="41">
        <v>-3.07733</v>
      </c>
      <c r="J207" s="41">
        <v>10000.0</v>
      </c>
      <c r="K207" s="41">
        <v>5000.0</v>
      </c>
      <c r="L207" s="41">
        <v>1200.0</v>
      </c>
      <c r="M207" s="41">
        <v>600.0</v>
      </c>
      <c r="N207" s="41">
        <v>50.0</v>
      </c>
      <c r="O207" s="40" t="s">
        <v>207</v>
      </c>
      <c r="P207" s="40" t="s">
        <v>208</v>
      </c>
      <c r="Q207" s="40" t="s">
        <v>7305</v>
      </c>
      <c r="R207" s="40" t="s">
        <v>210</v>
      </c>
      <c r="S207" s="40" t="b">
        <v>0</v>
      </c>
      <c r="T207" s="40" t="s">
        <v>12879</v>
      </c>
      <c r="U207" s="40" t="s">
        <v>212</v>
      </c>
      <c r="V207" s="41">
        <v>0.1</v>
      </c>
      <c r="W207" s="41">
        <v>0.9</v>
      </c>
      <c r="X207" s="41">
        <v>0.2</v>
      </c>
      <c r="Y207" s="41">
        <v>0.4</v>
      </c>
      <c r="Z207" s="40" t="b">
        <v>0</v>
      </c>
      <c r="AA207" s="40" t="b">
        <v>1</v>
      </c>
      <c r="AB207" s="40" t="b">
        <v>0</v>
      </c>
      <c r="AC207" s="40" t="b">
        <v>0</v>
      </c>
      <c r="AD207" s="41" t="s">
        <v>13586</v>
      </c>
      <c r="AE207" s="41" t="s">
        <v>13587</v>
      </c>
      <c r="AF207" s="41">
        <v>1061.163</v>
      </c>
      <c r="AG207" s="41">
        <v>-3.15627</v>
      </c>
      <c r="AH207" s="42">
        <v>1.34634E42</v>
      </c>
      <c r="AI207" s="41">
        <v>0.025652893</v>
      </c>
      <c r="AJ207" s="40" t="s">
        <v>13588</v>
      </c>
      <c r="AK207" s="40" t="s">
        <v>13589</v>
      </c>
      <c r="AL207" s="41">
        <v>10000.0</v>
      </c>
      <c r="AM207" s="40" t="s">
        <v>216</v>
      </c>
      <c r="AN207" s="40" t="s">
        <v>7285</v>
      </c>
      <c r="AO207" s="40" t="s">
        <v>5627</v>
      </c>
      <c r="AP207" s="42">
        <v>1.1E139</v>
      </c>
    </row>
    <row r="208">
      <c r="A208" s="40" t="s">
        <v>16523</v>
      </c>
      <c r="B208" s="41">
        <v>91.0</v>
      </c>
      <c r="C208" s="42">
        <v>1.67E9</v>
      </c>
      <c r="D208" s="41">
        <v>3356.0</v>
      </c>
      <c r="E208" s="40" t="s">
        <v>1243</v>
      </c>
      <c r="F208" s="41">
        <v>140.0</v>
      </c>
      <c r="G208" s="41">
        <v>35.0</v>
      </c>
      <c r="H208" s="41">
        <v>70.0</v>
      </c>
      <c r="I208" s="41">
        <v>-3.07733</v>
      </c>
      <c r="J208" s="41">
        <v>10000.0</v>
      </c>
      <c r="K208" s="41">
        <v>5000.0</v>
      </c>
      <c r="L208" s="41">
        <v>1200.0</v>
      </c>
      <c r="M208" s="41">
        <v>600.0</v>
      </c>
      <c r="N208" s="41">
        <v>50.0</v>
      </c>
      <c r="O208" s="40" t="s">
        <v>207</v>
      </c>
      <c r="P208" s="40" t="s">
        <v>1371</v>
      </c>
      <c r="Q208" s="40" t="s">
        <v>209</v>
      </c>
      <c r="R208" s="40" t="s">
        <v>210</v>
      </c>
      <c r="S208" s="40" t="b">
        <v>0</v>
      </c>
      <c r="T208" s="40" t="s">
        <v>211</v>
      </c>
      <c r="U208" s="40" t="s">
        <v>212</v>
      </c>
      <c r="V208" s="41">
        <v>0.1</v>
      </c>
      <c r="W208" s="41">
        <v>0.9</v>
      </c>
      <c r="X208" s="41">
        <v>0.1</v>
      </c>
      <c r="Y208" s="41">
        <v>0.5</v>
      </c>
      <c r="Z208" s="40" t="b">
        <v>0</v>
      </c>
      <c r="AA208" s="40" t="b">
        <v>1</v>
      </c>
      <c r="AB208" s="40" t="b">
        <v>0</v>
      </c>
      <c r="AC208" s="40" t="b">
        <v>0</v>
      </c>
      <c r="AD208" s="41" t="s">
        <v>13590</v>
      </c>
      <c r="AE208" s="41" t="s">
        <v>13591</v>
      </c>
      <c r="AF208" s="41">
        <v>1203.084</v>
      </c>
      <c r="AG208" s="41">
        <v>-3.15704</v>
      </c>
      <c r="AH208" s="42">
        <v>1.39312E42</v>
      </c>
      <c r="AI208" s="41">
        <v>0.025902336</v>
      </c>
      <c r="AJ208" s="40" t="s">
        <v>13592</v>
      </c>
      <c r="AK208" s="44" t="s">
        <v>397</v>
      </c>
      <c r="AL208" s="41">
        <v>3953.0</v>
      </c>
      <c r="AM208" s="40" t="s">
        <v>2224</v>
      </c>
      <c r="AN208" s="40" t="s">
        <v>7285</v>
      </c>
      <c r="AO208" s="40" t="s">
        <v>5643</v>
      </c>
      <c r="AP208" s="42">
        <v>1.1E139</v>
      </c>
    </row>
    <row r="209">
      <c r="A209" s="40" t="s">
        <v>16518</v>
      </c>
      <c r="B209" s="41">
        <v>44.0</v>
      </c>
      <c r="C209" s="42">
        <v>1.67E9</v>
      </c>
      <c r="D209" s="41">
        <v>3356.0</v>
      </c>
      <c r="E209" s="40" t="s">
        <v>1243</v>
      </c>
      <c r="F209" s="41">
        <v>140.0</v>
      </c>
      <c r="G209" s="41">
        <v>35.0</v>
      </c>
      <c r="H209" s="41">
        <v>70.0</v>
      </c>
      <c r="I209" s="41">
        <v>-3.07733</v>
      </c>
      <c r="J209" s="41">
        <v>10000.0</v>
      </c>
      <c r="K209" s="41">
        <v>5000.0</v>
      </c>
      <c r="L209" s="41">
        <v>1200.0</v>
      </c>
      <c r="M209" s="41">
        <v>600.0</v>
      </c>
      <c r="N209" s="41">
        <v>30.0</v>
      </c>
      <c r="O209" s="40" t="s">
        <v>207</v>
      </c>
      <c r="P209" s="40" t="s">
        <v>208</v>
      </c>
      <c r="Q209" s="40" t="s">
        <v>7305</v>
      </c>
      <c r="R209" s="40" t="s">
        <v>210</v>
      </c>
      <c r="S209" s="40" t="b">
        <v>0</v>
      </c>
      <c r="T209" s="40" t="s">
        <v>211</v>
      </c>
      <c r="U209" s="40" t="s">
        <v>212</v>
      </c>
      <c r="V209" s="41">
        <v>0.1</v>
      </c>
      <c r="W209" s="41">
        <v>0.9</v>
      </c>
      <c r="X209" s="41">
        <v>0.3</v>
      </c>
      <c r="Y209" s="41">
        <v>0.6</v>
      </c>
      <c r="Z209" s="40" t="b">
        <v>0</v>
      </c>
      <c r="AA209" s="40" t="b">
        <v>1</v>
      </c>
      <c r="AB209" s="40" t="b">
        <v>0</v>
      </c>
      <c r="AC209" s="40" t="b">
        <v>0</v>
      </c>
      <c r="AD209" s="41" t="s">
        <v>13593</v>
      </c>
      <c r="AE209" s="41" t="s">
        <v>13594</v>
      </c>
      <c r="AF209" s="41">
        <v>1030.552</v>
      </c>
      <c r="AG209" s="41">
        <v>-3.15789</v>
      </c>
      <c r="AH209" s="42">
        <v>1.38713E42</v>
      </c>
      <c r="AI209" s="41">
        <v>0.026180065</v>
      </c>
      <c r="AJ209" s="40" t="s">
        <v>13595</v>
      </c>
      <c r="AK209" s="40" t="s">
        <v>13596</v>
      </c>
      <c r="AL209" s="41">
        <v>10000.0</v>
      </c>
      <c r="AM209" s="40" t="s">
        <v>216</v>
      </c>
      <c r="AN209" s="40" t="s">
        <v>7285</v>
      </c>
      <c r="AO209" s="40" t="s">
        <v>5627</v>
      </c>
      <c r="AP209" s="42">
        <v>1.1E139</v>
      </c>
    </row>
    <row r="210">
      <c r="A210" s="40" t="s">
        <v>16523</v>
      </c>
      <c r="B210" s="41">
        <v>109.0</v>
      </c>
      <c r="C210" s="42">
        <v>1.67E9</v>
      </c>
      <c r="D210" s="41">
        <v>3356.0</v>
      </c>
      <c r="E210" s="40" t="s">
        <v>1243</v>
      </c>
      <c r="F210" s="41">
        <v>140.0</v>
      </c>
      <c r="G210" s="41">
        <v>35.0</v>
      </c>
      <c r="H210" s="41">
        <v>70.0</v>
      </c>
      <c r="I210" s="41">
        <v>-3.07733</v>
      </c>
      <c r="J210" s="41">
        <v>10000.0</v>
      </c>
      <c r="K210" s="41">
        <v>5000.0</v>
      </c>
      <c r="L210" s="41">
        <v>1200.0</v>
      </c>
      <c r="M210" s="41">
        <v>600.0</v>
      </c>
      <c r="N210" s="41">
        <v>50.0</v>
      </c>
      <c r="O210" s="40" t="s">
        <v>207</v>
      </c>
      <c r="P210" s="40" t="s">
        <v>1371</v>
      </c>
      <c r="Q210" s="40" t="s">
        <v>7310</v>
      </c>
      <c r="R210" s="40" t="s">
        <v>210</v>
      </c>
      <c r="S210" s="40" t="b">
        <v>0</v>
      </c>
      <c r="T210" s="40" t="s">
        <v>211</v>
      </c>
      <c r="U210" s="40" t="s">
        <v>212</v>
      </c>
      <c r="V210" s="41">
        <v>0.1</v>
      </c>
      <c r="W210" s="41">
        <v>0.9</v>
      </c>
      <c r="X210" s="41">
        <v>0.1</v>
      </c>
      <c r="Y210" s="41">
        <v>0.5</v>
      </c>
      <c r="Z210" s="40" t="b">
        <v>0</v>
      </c>
      <c r="AA210" s="40" t="b">
        <v>1</v>
      </c>
      <c r="AB210" s="40" t="b">
        <v>0</v>
      </c>
      <c r="AC210" s="40" t="b">
        <v>0</v>
      </c>
      <c r="AD210" s="41" t="s">
        <v>13597</v>
      </c>
      <c r="AE210" s="41" t="s">
        <v>13598</v>
      </c>
      <c r="AF210" s="41">
        <v>1202.794</v>
      </c>
      <c r="AG210" s="41">
        <v>-3.15808</v>
      </c>
      <c r="AH210" s="42">
        <v>1.38445E42</v>
      </c>
      <c r="AI210" s="41">
        <v>0.026239993</v>
      </c>
      <c r="AJ210" s="40" t="s">
        <v>13599</v>
      </c>
      <c r="AK210" s="44" t="s">
        <v>397</v>
      </c>
      <c r="AL210" s="41">
        <v>2663.0</v>
      </c>
      <c r="AM210" s="40" t="s">
        <v>2224</v>
      </c>
      <c r="AN210" s="40" t="s">
        <v>7285</v>
      </c>
      <c r="AO210" s="40" t="s">
        <v>5643</v>
      </c>
      <c r="AP210" s="42">
        <v>1.1E139</v>
      </c>
    </row>
    <row r="211">
      <c r="A211" s="40" t="s">
        <v>16523</v>
      </c>
      <c r="B211" s="41">
        <v>34.0</v>
      </c>
      <c r="C211" s="42">
        <v>1.67E9</v>
      </c>
      <c r="D211" s="41">
        <v>3356.0</v>
      </c>
      <c r="E211" s="40" t="s">
        <v>1243</v>
      </c>
      <c r="F211" s="41">
        <v>140.0</v>
      </c>
      <c r="G211" s="41">
        <v>35.0</v>
      </c>
      <c r="H211" s="41">
        <v>70.0</v>
      </c>
      <c r="I211" s="41">
        <v>-3.07733</v>
      </c>
      <c r="J211" s="41">
        <v>10000.0</v>
      </c>
      <c r="K211" s="41">
        <v>5000.0</v>
      </c>
      <c r="L211" s="41">
        <v>1200.0</v>
      </c>
      <c r="M211" s="41">
        <v>600.0</v>
      </c>
      <c r="N211" s="41">
        <v>30.0</v>
      </c>
      <c r="O211" s="40" t="s">
        <v>207</v>
      </c>
      <c r="P211" s="40" t="s">
        <v>1371</v>
      </c>
      <c r="Q211" s="40" t="s">
        <v>7310</v>
      </c>
      <c r="R211" s="40" t="s">
        <v>210</v>
      </c>
      <c r="S211" s="40" t="b">
        <v>0</v>
      </c>
      <c r="T211" s="40" t="s">
        <v>12879</v>
      </c>
      <c r="U211" s="40" t="s">
        <v>212</v>
      </c>
      <c r="V211" s="41">
        <v>0.1</v>
      </c>
      <c r="W211" s="41">
        <v>0.9</v>
      </c>
      <c r="X211" s="41">
        <v>0.3</v>
      </c>
      <c r="Y211" s="41">
        <v>0.5</v>
      </c>
      <c r="Z211" s="40" t="b">
        <v>0</v>
      </c>
      <c r="AA211" s="40" t="b">
        <v>1</v>
      </c>
      <c r="AB211" s="40" t="b">
        <v>0</v>
      </c>
      <c r="AC211" s="40" t="b">
        <v>0</v>
      </c>
      <c r="AD211" s="41" t="s">
        <v>13600</v>
      </c>
      <c r="AE211" s="41" t="s">
        <v>13601</v>
      </c>
      <c r="AF211" s="41">
        <v>1201.68</v>
      </c>
      <c r="AG211" s="41">
        <v>-3.15878</v>
      </c>
      <c r="AH211" s="42">
        <v>2.95738E41</v>
      </c>
      <c r="AI211" s="41">
        <v>0.026468989</v>
      </c>
      <c r="AJ211" s="40" t="s">
        <v>13602</v>
      </c>
      <c r="AK211" s="40" t="s">
        <v>13603</v>
      </c>
      <c r="AL211" s="41">
        <v>4451.0</v>
      </c>
      <c r="AM211" s="40" t="s">
        <v>2224</v>
      </c>
      <c r="AN211" s="40" t="s">
        <v>7285</v>
      </c>
      <c r="AO211" s="40" t="s">
        <v>5643</v>
      </c>
      <c r="AP211" s="42">
        <v>1.1E137</v>
      </c>
    </row>
    <row r="212">
      <c r="A212" s="40" t="s">
        <v>16520</v>
      </c>
      <c r="B212" s="41">
        <v>148.0</v>
      </c>
      <c r="C212" s="42">
        <v>1.67E9</v>
      </c>
      <c r="D212" s="41">
        <v>3356.0</v>
      </c>
      <c r="E212" s="40" t="s">
        <v>1243</v>
      </c>
      <c r="F212" s="41">
        <v>140.0</v>
      </c>
      <c r="G212" s="41">
        <v>35.0</v>
      </c>
      <c r="H212" s="41">
        <v>70.0</v>
      </c>
      <c r="I212" s="41">
        <v>-3.07733</v>
      </c>
      <c r="J212" s="41">
        <v>10000.0</v>
      </c>
      <c r="K212" s="41">
        <v>5000.0</v>
      </c>
      <c r="L212" s="41">
        <v>1200.0</v>
      </c>
      <c r="M212" s="41">
        <v>600.0</v>
      </c>
      <c r="N212" s="41">
        <v>50.0</v>
      </c>
      <c r="O212" s="40" t="s">
        <v>207</v>
      </c>
      <c r="P212" s="40" t="s">
        <v>1371</v>
      </c>
      <c r="Q212" s="40" t="s">
        <v>1372</v>
      </c>
      <c r="R212" s="40" t="s">
        <v>210</v>
      </c>
      <c r="S212" s="40" t="b">
        <v>0</v>
      </c>
      <c r="T212" s="40" t="s">
        <v>211</v>
      </c>
      <c r="U212" s="40" t="s">
        <v>212</v>
      </c>
      <c r="V212" s="41">
        <v>0.1</v>
      </c>
      <c r="W212" s="41">
        <v>0.9</v>
      </c>
      <c r="X212" s="41">
        <v>0.2</v>
      </c>
      <c r="Y212" s="41">
        <v>0.5</v>
      </c>
      <c r="Z212" s="40" t="b">
        <v>0</v>
      </c>
      <c r="AA212" s="40" t="b">
        <v>1</v>
      </c>
      <c r="AB212" s="40" t="b">
        <v>0</v>
      </c>
      <c r="AC212" s="40" t="b">
        <v>0</v>
      </c>
      <c r="AD212" s="41" t="s">
        <v>13604</v>
      </c>
      <c r="AE212" s="41" t="s">
        <v>13605</v>
      </c>
      <c r="AF212" s="41">
        <v>1202.106</v>
      </c>
      <c r="AG212" s="41">
        <v>-3.15911</v>
      </c>
      <c r="AH212" s="42">
        <v>1.39342E42</v>
      </c>
      <c r="AI212" s="41">
        <v>0.026575615</v>
      </c>
      <c r="AJ212" s="40" t="s">
        <v>13606</v>
      </c>
      <c r="AK212" s="40" t="s">
        <v>13607</v>
      </c>
      <c r="AL212" s="41">
        <v>3823.0</v>
      </c>
      <c r="AM212" s="40" t="s">
        <v>2224</v>
      </c>
      <c r="AN212" s="40" t="s">
        <v>7285</v>
      </c>
      <c r="AO212" s="40" t="s">
        <v>5643</v>
      </c>
      <c r="AP212" s="42">
        <v>1.1E139</v>
      </c>
    </row>
    <row r="213">
      <c r="A213" s="40" t="s">
        <v>16523</v>
      </c>
      <c r="B213" s="41">
        <v>10.0</v>
      </c>
      <c r="C213" s="42">
        <v>1.67E9</v>
      </c>
      <c r="D213" s="41">
        <v>3356.0</v>
      </c>
      <c r="E213" s="40" t="s">
        <v>1243</v>
      </c>
      <c r="F213" s="41">
        <v>140.0</v>
      </c>
      <c r="G213" s="41">
        <v>35.0</v>
      </c>
      <c r="H213" s="41">
        <v>70.0</v>
      </c>
      <c r="I213" s="41">
        <v>-3.07733</v>
      </c>
      <c r="J213" s="41">
        <v>10000.0</v>
      </c>
      <c r="K213" s="41">
        <v>5000.0</v>
      </c>
      <c r="L213" s="41">
        <v>1200.0</v>
      </c>
      <c r="M213" s="41">
        <v>600.0</v>
      </c>
      <c r="N213" s="41">
        <v>30.0</v>
      </c>
      <c r="O213" s="40" t="s">
        <v>207</v>
      </c>
      <c r="P213" s="40" t="s">
        <v>1371</v>
      </c>
      <c r="Q213" s="40" t="s">
        <v>209</v>
      </c>
      <c r="R213" s="40" t="s">
        <v>210</v>
      </c>
      <c r="S213" s="40" t="b">
        <v>0</v>
      </c>
      <c r="T213" s="40" t="s">
        <v>12879</v>
      </c>
      <c r="U213" s="40" t="s">
        <v>212</v>
      </c>
      <c r="V213" s="41">
        <v>0.1</v>
      </c>
      <c r="W213" s="41">
        <v>0.9</v>
      </c>
      <c r="X213" s="41">
        <v>0.1</v>
      </c>
      <c r="Y213" s="41">
        <v>0.5</v>
      </c>
      <c r="Z213" s="40" t="b">
        <v>0</v>
      </c>
      <c r="AA213" s="40" t="b">
        <v>1</v>
      </c>
      <c r="AB213" s="40" t="b">
        <v>0</v>
      </c>
      <c r="AC213" s="40" t="b">
        <v>0</v>
      </c>
      <c r="AD213" s="41" t="s">
        <v>13608</v>
      </c>
      <c r="AE213" s="41" t="s">
        <v>13609</v>
      </c>
      <c r="AF213" s="41">
        <v>1202.083</v>
      </c>
      <c r="AG213" s="41">
        <v>-3.15993</v>
      </c>
      <c r="AH213" s="42">
        <v>4.86721E41</v>
      </c>
      <c r="AI213" s="41">
        <v>0.026843361</v>
      </c>
      <c r="AJ213" s="40" t="s">
        <v>13610</v>
      </c>
      <c r="AK213" s="44" t="s">
        <v>397</v>
      </c>
      <c r="AL213" s="41">
        <v>5945.0</v>
      </c>
      <c r="AM213" s="40" t="s">
        <v>2224</v>
      </c>
      <c r="AN213" s="40" t="s">
        <v>7285</v>
      </c>
      <c r="AO213" s="40" t="s">
        <v>5643</v>
      </c>
      <c r="AP213" s="42">
        <v>1.0E138</v>
      </c>
    </row>
    <row r="214">
      <c r="A214" s="40" t="s">
        <v>16518</v>
      </c>
      <c r="B214" s="41">
        <v>128.0</v>
      </c>
      <c r="C214" s="42">
        <v>1.67E9</v>
      </c>
      <c r="D214" s="41">
        <v>3356.0</v>
      </c>
      <c r="E214" s="40" t="s">
        <v>1243</v>
      </c>
      <c r="F214" s="41">
        <v>140.0</v>
      </c>
      <c r="G214" s="41">
        <v>35.0</v>
      </c>
      <c r="H214" s="41">
        <v>70.0</v>
      </c>
      <c r="I214" s="41">
        <v>-3.07733</v>
      </c>
      <c r="J214" s="41">
        <v>10000.0</v>
      </c>
      <c r="K214" s="41">
        <v>5000.0</v>
      </c>
      <c r="L214" s="41">
        <v>1200.0</v>
      </c>
      <c r="M214" s="41">
        <v>600.0</v>
      </c>
      <c r="N214" s="41">
        <v>50.0</v>
      </c>
      <c r="O214" s="40" t="s">
        <v>207</v>
      </c>
      <c r="P214" s="40" t="s">
        <v>208</v>
      </c>
      <c r="Q214" s="40" t="s">
        <v>7305</v>
      </c>
      <c r="R214" s="40" t="s">
        <v>210</v>
      </c>
      <c r="S214" s="40" t="b">
        <v>0</v>
      </c>
      <c r="T214" s="40" t="s">
        <v>211</v>
      </c>
      <c r="U214" s="40" t="s">
        <v>212</v>
      </c>
      <c r="V214" s="41">
        <v>0.1</v>
      </c>
      <c r="W214" s="41">
        <v>0.9</v>
      </c>
      <c r="X214" s="41">
        <v>0.1</v>
      </c>
      <c r="Y214" s="41">
        <v>0.6</v>
      </c>
      <c r="Z214" s="40" t="b">
        <v>0</v>
      </c>
      <c r="AA214" s="40" t="b">
        <v>1</v>
      </c>
      <c r="AB214" s="40" t="b">
        <v>0</v>
      </c>
      <c r="AC214" s="40" t="b">
        <v>0</v>
      </c>
      <c r="AD214" s="41" t="s">
        <v>13611</v>
      </c>
      <c r="AE214" s="41" t="s">
        <v>13612</v>
      </c>
      <c r="AF214" s="41">
        <v>1202.289</v>
      </c>
      <c r="AG214" s="41">
        <v>-3.16016</v>
      </c>
      <c r="AH214" s="42">
        <v>1.03592E42</v>
      </c>
      <c r="AI214" s="41">
        <v>0.026916865</v>
      </c>
      <c r="AJ214" s="40" t="s">
        <v>13613</v>
      </c>
      <c r="AK214" s="44" t="s">
        <v>397</v>
      </c>
      <c r="AL214" s="41">
        <v>6945.0</v>
      </c>
      <c r="AM214" s="40" t="s">
        <v>2224</v>
      </c>
      <c r="AN214" s="40" t="s">
        <v>7285</v>
      </c>
      <c r="AO214" s="40" t="s">
        <v>5627</v>
      </c>
      <c r="AP214" s="42">
        <v>1.0E139</v>
      </c>
    </row>
    <row r="215">
      <c r="A215" s="40" t="s">
        <v>16523</v>
      </c>
      <c r="B215" s="41">
        <v>55.0</v>
      </c>
      <c r="C215" s="42">
        <v>1.67E9</v>
      </c>
      <c r="D215" s="41">
        <v>3356.0</v>
      </c>
      <c r="E215" s="40" t="s">
        <v>1243</v>
      </c>
      <c r="F215" s="41">
        <v>140.0</v>
      </c>
      <c r="G215" s="41">
        <v>35.0</v>
      </c>
      <c r="H215" s="41">
        <v>70.0</v>
      </c>
      <c r="I215" s="41">
        <v>-3.07733</v>
      </c>
      <c r="J215" s="41">
        <v>10000.0</v>
      </c>
      <c r="K215" s="41">
        <v>5000.0</v>
      </c>
      <c r="L215" s="41">
        <v>1200.0</v>
      </c>
      <c r="M215" s="41">
        <v>600.0</v>
      </c>
      <c r="N215" s="41">
        <v>30.0</v>
      </c>
      <c r="O215" s="40" t="s">
        <v>207</v>
      </c>
      <c r="P215" s="40" t="s">
        <v>1371</v>
      </c>
      <c r="Q215" s="40" t="s">
        <v>1372</v>
      </c>
      <c r="R215" s="40" t="s">
        <v>210</v>
      </c>
      <c r="S215" s="40" t="b">
        <v>0</v>
      </c>
      <c r="T215" s="40" t="s">
        <v>211</v>
      </c>
      <c r="U215" s="40" t="s">
        <v>212</v>
      </c>
      <c r="V215" s="41">
        <v>0.1</v>
      </c>
      <c r="W215" s="41">
        <v>0.9</v>
      </c>
      <c r="X215" s="41">
        <v>0.1</v>
      </c>
      <c r="Y215" s="41">
        <v>0.5</v>
      </c>
      <c r="Z215" s="40" t="b">
        <v>0</v>
      </c>
      <c r="AA215" s="40" t="b">
        <v>1</v>
      </c>
      <c r="AB215" s="40" t="b">
        <v>0</v>
      </c>
      <c r="AC215" s="40" t="b">
        <v>0</v>
      </c>
      <c r="AD215" s="41" t="s">
        <v>13614</v>
      </c>
      <c r="AE215" s="41" t="s">
        <v>13252</v>
      </c>
      <c r="AF215" s="41">
        <v>1202.572</v>
      </c>
      <c r="AG215" s="41">
        <v>-3.1602</v>
      </c>
      <c r="AH215" s="42">
        <v>5.11218E41</v>
      </c>
      <c r="AI215" s="41">
        <v>0.026930978</v>
      </c>
      <c r="AJ215" s="40" t="s">
        <v>13615</v>
      </c>
      <c r="AK215" s="44" t="s">
        <v>397</v>
      </c>
      <c r="AL215" s="41">
        <v>6590.0</v>
      </c>
      <c r="AM215" s="40" t="s">
        <v>2224</v>
      </c>
      <c r="AN215" s="40" t="s">
        <v>7285</v>
      </c>
      <c r="AO215" s="40" t="s">
        <v>5643</v>
      </c>
      <c r="AP215" s="42">
        <v>1.0E138</v>
      </c>
    </row>
    <row r="216">
      <c r="A216" s="40" t="s">
        <v>16518</v>
      </c>
      <c r="B216" s="41">
        <v>147.0</v>
      </c>
      <c r="C216" s="42">
        <v>1.67E9</v>
      </c>
      <c r="D216" s="41">
        <v>3356.0</v>
      </c>
      <c r="E216" s="40" t="s">
        <v>1243</v>
      </c>
      <c r="F216" s="41">
        <v>140.0</v>
      </c>
      <c r="G216" s="41">
        <v>35.0</v>
      </c>
      <c r="H216" s="41">
        <v>70.0</v>
      </c>
      <c r="I216" s="41">
        <v>-3.07733</v>
      </c>
      <c r="J216" s="41">
        <v>10000.0</v>
      </c>
      <c r="K216" s="41">
        <v>5000.0</v>
      </c>
      <c r="L216" s="41">
        <v>1200.0</v>
      </c>
      <c r="M216" s="41">
        <v>600.0</v>
      </c>
      <c r="N216" s="41">
        <v>50.0</v>
      </c>
      <c r="O216" s="40" t="s">
        <v>207</v>
      </c>
      <c r="P216" s="40" t="s">
        <v>208</v>
      </c>
      <c r="Q216" s="40" t="s">
        <v>1372</v>
      </c>
      <c r="R216" s="40" t="s">
        <v>210</v>
      </c>
      <c r="S216" s="40" t="b">
        <v>0</v>
      </c>
      <c r="T216" s="40" t="s">
        <v>211</v>
      </c>
      <c r="U216" s="40" t="s">
        <v>212</v>
      </c>
      <c r="V216" s="41">
        <v>0.1</v>
      </c>
      <c r="W216" s="41">
        <v>0.9</v>
      </c>
      <c r="X216" s="41">
        <v>0.2</v>
      </c>
      <c r="Y216" s="41">
        <v>0.4</v>
      </c>
      <c r="Z216" s="40" t="b">
        <v>0</v>
      </c>
      <c r="AA216" s="40" t="b">
        <v>1</v>
      </c>
      <c r="AB216" s="40" t="b">
        <v>0</v>
      </c>
      <c r="AC216" s="40" t="b">
        <v>0</v>
      </c>
      <c r="AD216" s="41" t="s">
        <v>13616</v>
      </c>
      <c r="AE216" s="41" t="s">
        <v>13617</v>
      </c>
      <c r="AF216" s="41">
        <v>977.2886</v>
      </c>
      <c r="AG216" s="41">
        <v>-3.16044</v>
      </c>
      <c r="AH216" s="42">
        <v>1.38753E42</v>
      </c>
      <c r="AI216" s="41">
        <v>0.027009225</v>
      </c>
      <c r="AJ216" s="40" t="s">
        <v>13618</v>
      </c>
      <c r="AK216" s="40" t="s">
        <v>13619</v>
      </c>
      <c r="AL216" s="41">
        <v>10000.0</v>
      </c>
      <c r="AM216" s="40" t="s">
        <v>216</v>
      </c>
      <c r="AN216" s="40" t="s">
        <v>7285</v>
      </c>
      <c r="AO216" s="40" t="s">
        <v>5627</v>
      </c>
      <c r="AP216" s="42">
        <v>1.1E139</v>
      </c>
    </row>
    <row r="217">
      <c r="A217" s="40" t="s">
        <v>16523</v>
      </c>
      <c r="B217" s="41">
        <v>94.0</v>
      </c>
      <c r="C217" s="42">
        <v>1.67E9</v>
      </c>
      <c r="D217" s="41">
        <v>3356.0</v>
      </c>
      <c r="E217" s="40" t="s">
        <v>1243</v>
      </c>
      <c r="F217" s="41">
        <v>140.0</v>
      </c>
      <c r="G217" s="41">
        <v>35.0</v>
      </c>
      <c r="H217" s="41">
        <v>70.0</v>
      </c>
      <c r="I217" s="41">
        <v>-3.07733</v>
      </c>
      <c r="J217" s="41">
        <v>10000.0</v>
      </c>
      <c r="K217" s="41">
        <v>5000.0</v>
      </c>
      <c r="L217" s="41">
        <v>1200.0</v>
      </c>
      <c r="M217" s="41">
        <v>600.0</v>
      </c>
      <c r="N217" s="41">
        <v>50.0</v>
      </c>
      <c r="O217" s="40" t="s">
        <v>207</v>
      </c>
      <c r="P217" s="40" t="s">
        <v>1371</v>
      </c>
      <c r="Q217" s="40" t="s">
        <v>209</v>
      </c>
      <c r="R217" s="40" t="s">
        <v>210</v>
      </c>
      <c r="S217" s="40" t="b">
        <v>0</v>
      </c>
      <c r="T217" s="40" t="s">
        <v>211</v>
      </c>
      <c r="U217" s="40" t="s">
        <v>212</v>
      </c>
      <c r="V217" s="41">
        <v>0.1</v>
      </c>
      <c r="W217" s="41">
        <v>0.9</v>
      </c>
      <c r="X217" s="41">
        <v>0.2</v>
      </c>
      <c r="Y217" s="41">
        <v>0.5</v>
      </c>
      <c r="Z217" s="40" t="b">
        <v>0</v>
      </c>
      <c r="AA217" s="40" t="b">
        <v>1</v>
      </c>
      <c r="AB217" s="40" t="b">
        <v>0</v>
      </c>
      <c r="AC217" s="40" t="b">
        <v>0</v>
      </c>
      <c r="AD217" s="41" t="s">
        <v>13620</v>
      </c>
      <c r="AE217" s="41" t="s">
        <v>13621</v>
      </c>
      <c r="AF217" s="41">
        <v>1202.509</v>
      </c>
      <c r="AG217" s="41">
        <v>-3.16128</v>
      </c>
      <c r="AH217" s="42">
        <v>3.47904E41</v>
      </c>
      <c r="AI217" s="41">
        <v>0.027281817</v>
      </c>
      <c r="AJ217" s="40" t="s">
        <v>13622</v>
      </c>
      <c r="AK217" s="40" t="s">
        <v>13623</v>
      </c>
      <c r="AL217" s="41">
        <v>3866.0</v>
      </c>
      <c r="AM217" s="40" t="s">
        <v>2224</v>
      </c>
      <c r="AN217" s="40" t="s">
        <v>7285</v>
      </c>
      <c r="AO217" s="40" t="s">
        <v>5643</v>
      </c>
      <c r="AP217" s="42">
        <v>1.1E137</v>
      </c>
    </row>
    <row r="218">
      <c r="A218" s="40" t="s">
        <v>16518</v>
      </c>
      <c r="B218" s="41">
        <v>104.0</v>
      </c>
      <c r="C218" s="42">
        <v>1.67E9</v>
      </c>
      <c r="D218" s="41">
        <v>3356.0</v>
      </c>
      <c r="E218" s="40" t="s">
        <v>1243</v>
      </c>
      <c r="F218" s="41">
        <v>140.0</v>
      </c>
      <c r="G218" s="41">
        <v>35.0</v>
      </c>
      <c r="H218" s="41">
        <v>70.0</v>
      </c>
      <c r="I218" s="41">
        <v>-3.07733</v>
      </c>
      <c r="J218" s="41">
        <v>10000.0</v>
      </c>
      <c r="K218" s="41">
        <v>5000.0</v>
      </c>
      <c r="L218" s="41">
        <v>1200.0</v>
      </c>
      <c r="M218" s="41">
        <v>600.0</v>
      </c>
      <c r="N218" s="41">
        <v>50.0</v>
      </c>
      <c r="O218" s="40" t="s">
        <v>207</v>
      </c>
      <c r="P218" s="40" t="s">
        <v>208</v>
      </c>
      <c r="Q218" s="40" t="s">
        <v>209</v>
      </c>
      <c r="R218" s="40" t="s">
        <v>210</v>
      </c>
      <c r="S218" s="40" t="b">
        <v>0</v>
      </c>
      <c r="T218" s="40" t="s">
        <v>12879</v>
      </c>
      <c r="U218" s="40" t="s">
        <v>212</v>
      </c>
      <c r="V218" s="41">
        <v>0.1</v>
      </c>
      <c r="W218" s="41">
        <v>0.9</v>
      </c>
      <c r="X218" s="41">
        <v>0.2</v>
      </c>
      <c r="Y218" s="41">
        <v>0.6</v>
      </c>
      <c r="Z218" s="40" t="b">
        <v>0</v>
      </c>
      <c r="AA218" s="40" t="b">
        <v>1</v>
      </c>
      <c r="AB218" s="40" t="b">
        <v>0</v>
      </c>
      <c r="AC218" s="40" t="b">
        <v>0</v>
      </c>
      <c r="AD218" s="41" t="s">
        <v>13624</v>
      </c>
      <c r="AE218" s="41" t="s">
        <v>13625</v>
      </c>
      <c r="AF218" s="41">
        <v>1201.674</v>
      </c>
      <c r="AG218" s="41">
        <v>-3.16151</v>
      </c>
      <c r="AH218" s="42">
        <v>1.34162E42</v>
      </c>
      <c r="AI218" s="41">
        <v>0.02735526</v>
      </c>
      <c r="AJ218" s="40" t="s">
        <v>13626</v>
      </c>
      <c r="AK218" s="40" t="s">
        <v>13627</v>
      </c>
      <c r="AL218" s="41">
        <v>6633.0</v>
      </c>
      <c r="AM218" s="40" t="s">
        <v>2224</v>
      </c>
      <c r="AN218" s="40" t="s">
        <v>7285</v>
      </c>
      <c r="AO218" s="40" t="s">
        <v>5627</v>
      </c>
      <c r="AP218" s="42">
        <v>1.1E139</v>
      </c>
    </row>
    <row r="219">
      <c r="A219" s="40" t="s">
        <v>16518</v>
      </c>
      <c r="B219" s="41">
        <v>105.0</v>
      </c>
      <c r="C219" s="42">
        <v>1.67E9</v>
      </c>
      <c r="D219" s="41">
        <v>3356.0</v>
      </c>
      <c r="E219" s="40" t="s">
        <v>1243</v>
      </c>
      <c r="F219" s="41">
        <v>140.0</v>
      </c>
      <c r="G219" s="41">
        <v>35.0</v>
      </c>
      <c r="H219" s="41">
        <v>70.0</v>
      </c>
      <c r="I219" s="41">
        <v>-3.07733</v>
      </c>
      <c r="J219" s="41">
        <v>10000.0</v>
      </c>
      <c r="K219" s="41">
        <v>5000.0</v>
      </c>
      <c r="L219" s="41">
        <v>1200.0</v>
      </c>
      <c r="M219" s="41">
        <v>600.0</v>
      </c>
      <c r="N219" s="41">
        <v>50.0</v>
      </c>
      <c r="O219" s="40" t="s">
        <v>207</v>
      </c>
      <c r="P219" s="40" t="s">
        <v>208</v>
      </c>
      <c r="Q219" s="40" t="s">
        <v>209</v>
      </c>
      <c r="R219" s="40" t="s">
        <v>210</v>
      </c>
      <c r="S219" s="40" t="b">
        <v>0</v>
      </c>
      <c r="T219" s="40" t="s">
        <v>12879</v>
      </c>
      <c r="U219" s="40" t="s">
        <v>212</v>
      </c>
      <c r="V219" s="41">
        <v>0.1</v>
      </c>
      <c r="W219" s="41">
        <v>0.9</v>
      </c>
      <c r="X219" s="41">
        <v>0.3</v>
      </c>
      <c r="Y219" s="41">
        <v>0.4</v>
      </c>
      <c r="Z219" s="40" t="b">
        <v>0</v>
      </c>
      <c r="AA219" s="40" t="b">
        <v>1</v>
      </c>
      <c r="AB219" s="40" t="b">
        <v>0</v>
      </c>
      <c r="AC219" s="40" t="b">
        <v>0</v>
      </c>
      <c r="AD219" s="41" t="s">
        <v>7159</v>
      </c>
      <c r="AE219" s="41" t="s">
        <v>13628</v>
      </c>
      <c r="AF219" s="41">
        <v>1202.222</v>
      </c>
      <c r="AG219" s="41">
        <v>-3.16167</v>
      </c>
      <c r="AH219" s="42">
        <v>1.38433E42</v>
      </c>
      <c r="AI219" s="41">
        <v>0.027409373</v>
      </c>
      <c r="AJ219" s="40" t="s">
        <v>16588</v>
      </c>
      <c r="AK219" s="40" t="s">
        <v>13630</v>
      </c>
      <c r="AL219" s="41">
        <v>9764.0</v>
      </c>
      <c r="AM219" s="40" t="s">
        <v>2224</v>
      </c>
      <c r="AN219" s="40" t="s">
        <v>7285</v>
      </c>
      <c r="AO219" s="40" t="s">
        <v>5627</v>
      </c>
      <c r="AP219" s="42">
        <v>1.1E139</v>
      </c>
    </row>
    <row r="220">
      <c r="A220" s="40" t="s">
        <v>16520</v>
      </c>
      <c r="B220" s="41">
        <v>209.0</v>
      </c>
      <c r="C220" s="42">
        <v>1.67E9</v>
      </c>
      <c r="D220" s="41">
        <v>3356.0</v>
      </c>
      <c r="E220" s="40" t="s">
        <v>1243</v>
      </c>
      <c r="F220" s="41">
        <v>140.0</v>
      </c>
      <c r="G220" s="41">
        <v>35.0</v>
      </c>
      <c r="H220" s="41">
        <v>70.0</v>
      </c>
      <c r="I220" s="41">
        <v>-3.07733</v>
      </c>
      <c r="J220" s="41">
        <v>10000.0</v>
      </c>
      <c r="K220" s="41">
        <v>5000.0</v>
      </c>
      <c r="L220" s="41">
        <v>1200.0</v>
      </c>
      <c r="M220" s="41">
        <v>600.0</v>
      </c>
      <c r="N220" s="41">
        <v>100.0</v>
      </c>
      <c r="O220" s="40" t="s">
        <v>207</v>
      </c>
      <c r="P220" s="40" t="s">
        <v>1371</v>
      </c>
      <c r="Q220" s="40" t="s">
        <v>7310</v>
      </c>
      <c r="R220" s="40" t="s">
        <v>210</v>
      </c>
      <c r="S220" s="40" t="b">
        <v>0</v>
      </c>
      <c r="T220" s="40" t="s">
        <v>12879</v>
      </c>
      <c r="U220" s="40" t="s">
        <v>212</v>
      </c>
      <c r="V220" s="41">
        <v>0.1</v>
      </c>
      <c r="W220" s="41">
        <v>0.9</v>
      </c>
      <c r="X220" s="41">
        <v>0.1</v>
      </c>
      <c r="Y220" s="41">
        <v>0.6</v>
      </c>
      <c r="Z220" s="40" t="b">
        <v>0</v>
      </c>
      <c r="AA220" s="40" t="b">
        <v>1</v>
      </c>
      <c r="AB220" s="40" t="b">
        <v>0</v>
      </c>
      <c r="AC220" s="40" t="b">
        <v>0</v>
      </c>
      <c r="AD220" s="41" t="s">
        <v>13631</v>
      </c>
      <c r="AE220" s="41" t="s">
        <v>13632</v>
      </c>
      <c r="AF220" s="41">
        <v>1203.46</v>
      </c>
      <c r="AG220" s="41">
        <v>-3.16217</v>
      </c>
      <c r="AH220" s="42">
        <v>8.59981E41</v>
      </c>
      <c r="AI220" s="41">
        <v>0.027570655</v>
      </c>
      <c r="AJ220" s="40" t="s">
        <v>13633</v>
      </c>
      <c r="AK220" s="40" t="s">
        <v>13634</v>
      </c>
      <c r="AL220" s="41">
        <v>1163.0</v>
      </c>
      <c r="AM220" s="40" t="s">
        <v>2224</v>
      </c>
      <c r="AN220" s="40" t="s">
        <v>7285</v>
      </c>
      <c r="AO220" s="40" t="s">
        <v>5643</v>
      </c>
      <c r="AP220" s="42">
        <v>1.0E139</v>
      </c>
    </row>
    <row r="221">
      <c r="A221" s="40" t="s">
        <v>16518</v>
      </c>
      <c r="B221" s="41">
        <v>70.0</v>
      </c>
      <c r="C221" s="42">
        <v>1.67E9</v>
      </c>
      <c r="D221" s="41">
        <v>3356.0</v>
      </c>
      <c r="E221" s="40" t="s">
        <v>1243</v>
      </c>
      <c r="F221" s="41">
        <v>140.0</v>
      </c>
      <c r="G221" s="41">
        <v>35.0</v>
      </c>
      <c r="H221" s="41">
        <v>70.0</v>
      </c>
      <c r="I221" s="41">
        <v>-3.07733</v>
      </c>
      <c r="J221" s="41">
        <v>10000.0</v>
      </c>
      <c r="K221" s="41">
        <v>5000.0</v>
      </c>
      <c r="L221" s="41">
        <v>1200.0</v>
      </c>
      <c r="M221" s="41">
        <v>600.0</v>
      </c>
      <c r="N221" s="41">
        <v>30.0</v>
      </c>
      <c r="O221" s="40" t="s">
        <v>207</v>
      </c>
      <c r="P221" s="40" t="s">
        <v>208</v>
      </c>
      <c r="Q221" s="40" t="s">
        <v>1372</v>
      </c>
      <c r="R221" s="40" t="s">
        <v>210</v>
      </c>
      <c r="S221" s="40" t="b">
        <v>0</v>
      </c>
      <c r="T221" s="40" t="s">
        <v>12879</v>
      </c>
      <c r="U221" s="40" t="s">
        <v>212</v>
      </c>
      <c r="V221" s="41">
        <v>0.1</v>
      </c>
      <c r="W221" s="41">
        <v>0.9</v>
      </c>
      <c r="X221" s="41">
        <v>0.3</v>
      </c>
      <c r="Y221" s="41">
        <v>0.5</v>
      </c>
      <c r="Z221" s="40" t="b">
        <v>0</v>
      </c>
      <c r="AA221" s="40" t="b">
        <v>1</v>
      </c>
      <c r="AB221" s="40" t="b">
        <v>0</v>
      </c>
      <c r="AC221" s="40" t="b">
        <v>0</v>
      </c>
      <c r="AD221" s="41" t="s">
        <v>13635</v>
      </c>
      <c r="AE221" s="41" t="s">
        <v>9731</v>
      </c>
      <c r="AF221" s="41">
        <v>905.7539</v>
      </c>
      <c r="AG221" s="41">
        <v>-3.1622</v>
      </c>
      <c r="AH221" s="42">
        <v>1.15832E42</v>
      </c>
      <c r="AI221" s="41">
        <v>0.027579058</v>
      </c>
      <c r="AJ221" s="40" t="s">
        <v>13636</v>
      </c>
      <c r="AK221" s="40" t="s">
        <v>13637</v>
      </c>
      <c r="AL221" s="41">
        <v>10000.0</v>
      </c>
      <c r="AM221" s="40" t="s">
        <v>216</v>
      </c>
      <c r="AN221" s="40" t="s">
        <v>7285</v>
      </c>
      <c r="AO221" s="40" t="s">
        <v>5627</v>
      </c>
      <c r="AP221" s="42">
        <v>1.1E139</v>
      </c>
    </row>
    <row r="222">
      <c r="A222" s="40" t="s">
        <v>16523</v>
      </c>
      <c r="B222" s="41">
        <v>33.0</v>
      </c>
      <c r="C222" s="42">
        <v>1.67E9</v>
      </c>
      <c r="D222" s="41">
        <v>3356.0</v>
      </c>
      <c r="E222" s="40" t="s">
        <v>1243</v>
      </c>
      <c r="F222" s="41">
        <v>140.0</v>
      </c>
      <c r="G222" s="41">
        <v>35.0</v>
      </c>
      <c r="H222" s="41">
        <v>70.0</v>
      </c>
      <c r="I222" s="41">
        <v>-3.07733</v>
      </c>
      <c r="J222" s="41">
        <v>10000.0</v>
      </c>
      <c r="K222" s="41">
        <v>5000.0</v>
      </c>
      <c r="L222" s="41">
        <v>1200.0</v>
      </c>
      <c r="M222" s="41">
        <v>600.0</v>
      </c>
      <c r="N222" s="41">
        <v>30.0</v>
      </c>
      <c r="O222" s="40" t="s">
        <v>207</v>
      </c>
      <c r="P222" s="40" t="s">
        <v>1371</v>
      </c>
      <c r="Q222" s="40" t="s">
        <v>7310</v>
      </c>
      <c r="R222" s="40" t="s">
        <v>210</v>
      </c>
      <c r="S222" s="40" t="b">
        <v>0</v>
      </c>
      <c r="T222" s="40" t="s">
        <v>12879</v>
      </c>
      <c r="U222" s="40" t="s">
        <v>212</v>
      </c>
      <c r="V222" s="41">
        <v>0.1</v>
      </c>
      <c r="W222" s="41">
        <v>0.9</v>
      </c>
      <c r="X222" s="41">
        <v>0.3</v>
      </c>
      <c r="Y222" s="41">
        <v>0.4</v>
      </c>
      <c r="Z222" s="40" t="b">
        <v>0</v>
      </c>
      <c r="AA222" s="40" t="b">
        <v>1</v>
      </c>
      <c r="AB222" s="40" t="b">
        <v>0</v>
      </c>
      <c r="AC222" s="40" t="b">
        <v>0</v>
      </c>
      <c r="AD222" s="41" t="s">
        <v>13638</v>
      </c>
      <c r="AE222" s="41" t="s">
        <v>13639</v>
      </c>
      <c r="AF222" s="41">
        <v>1201.941</v>
      </c>
      <c r="AG222" s="41">
        <v>-3.16269</v>
      </c>
      <c r="AH222" s="42">
        <v>1.5426E41</v>
      </c>
      <c r="AI222" s="41">
        <v>0.027737926</v>
      </c>
      <c r="AJ222" s="40" t="s">
        <v>13640</v>
      </c>
      <c r="AK222" s="40" t="s">
        <v>13641</v>
      </c>
      <c r="AL222" s="41">
        <v>5055.0</v>
      </c>
      <c r="AM222" s="40" t="s">
        <v>2224</v>
      </c>
      <c r="AN222" s="40" t="s">
        <v>7285</v>
      </c>
      <c r="AO222" s="40" t="s">
        <v>5643</v>
      </c>
      <c r="AP222" s="42">
        <v>1.1E136</v>
      </c>
    </row>
    <row r="223">
      <c r="A223" s="40" t="s">
        <v>16520</v>
      </c>
      <c r="B223" s="41">
        <v>158.0</v>
      </c>
      <c r="C223" s="42">
        <v>1.67E9</v>
      </c>
      <c r="D223" s="41">
        <v>3356.0</v>
      </c>
      <c r="E223" s="40" t="s">
        <v>1243</v>
      </c>
      <c r="F223" s="41">
        <v>140.0</v>
      </c>
      <c r="G223" s="41">
        <v>35.0</v>
      </c>
      <c r="H223" s="41">
        <v>70.0</v>
      </c>
      <c r="I223" s="41">
        <v>-3.07733</v>
      </c>
      <c r="J223" s="41">
        <v>10000.0</v>
      </c>
      <c r="K223" s="41">
        <v>5000.0</v>
      </c>
      <c r="L223" s="41">
        <v>1200.0</v>
      </c>
      <c r="M223" s="41">
        <v>600.0</v>
      </c>
      <c r="N223" s="41">
        <v>50.0</v>
      </c>
      <c r="O223" s="40" t="s">
        <v>207</v>
      </c>
      <c r="P223" s="40" t="s">
        <v>1371</v>
      </c>
      <c r="Q223" s="40" t="s">
        <v>1372</v>
      </c>
      <c r="R223" s="40" t="s">
        <v>210</v>
      </c>
      <c r="S223" s="40" t="b">
        <v>0</v>
      </c>
      <c r="T223" s="40" t="s">
        <v>12879</v>
      </c>
      <c r="U223" s="40" t="s">
        <v>212</v>
      </c>
      <c r="V223" s="41">
        <v>0.1</v>
      </c>
      <c r="W223" s="41">
        <v>0.9</v>
      </c>
      <c r="X223" s="41">
        <v>0.2</v>
      </c>
      <c r="Y223" s="41">
        <v>0.6</v>
      </c>
      <c r="Z223" s="40" t="b">
        <v>0</v>
      </c>
      <c r="AA223" s="40" t="b">
        <v>1</v>
      </c>
      <c r="AB223" s="40" t="b">
        <v>0</v>
      </c>
      <c r="AC223" s="40" t="b">
        <v>0</v>
      </c>
      <c r="AD223" s="41" t="s">
        <v>13642</v>
      </c>
      <c r="AE223" s="41" t="s">
        <v>13643</v>
      </c>
      <c r="AF223" s="41">
        <v>1203.412</v>
      </c>
      <c r="AG223" s="41">
        <v>-3.16376</v>
      </c>
      <c r="AH223" s="42">
        <v>1.04162E42</v>
      </c>
      <c r="AI223" s="41">
        <v>0.028086076</v>
      </c>
      <c r="AJ223" s="40" t="s">
        <v>13644</v>
      </c>
      <c r="AK223" s="40" t="s">
        <v>13645</v>
      </c>
      <c r="AL223" s="41">
        <v>3071.0</v>
      </c>
      <c r="AM223" s="40" t="s">
        <v>2224</v>
      </c>
      <c r="AN223" s="40" t="s">
        <v>7285</v>
      </c>
      <c r="AO223" s="40" t="s">
        <v>5643</v>
      </c>
      <c r="AP223" s="42">
        <v>1.0E139</v>
      </c>
    </row>
    <row r="224">
      <c r="A224" s="40" t="s">
        <v>16523</v>
      </c>
      <c r="B224" s="41">
        <v>114.0</v>
      </c>
      <c r="C224" s="42">
        <v>1.67E9</v>
      </c>
      <c r="D224" s="41">
        <v>3356.0</v>
      </c>
      <c r="E224" s="40" t="s">
        <v>1243</v>
      </c>
      <c r="F224" s="41">
        <v>140.0</v>
      </c>
      <c r="G224" s="41">
        <v>35.0</v>
      </c>
      <c r="H224" s="41">
        <v>70.0</v>
      </c>
      <c r="I224" s="41">
        <v>-3.07733</v>
      </c>
      <c r="J224" s="41">
        <v>10000.0</v>
      </c>
      <c r="K224" s="41">
        <v>5000.0</v>
      </c>
      <c r="L224" s="41">
        <v>1200.0</v>
      </c>
      <c r="M224" s="41">
        <v>600.0</v>
      </c>
      <c r="N224" s="41">
        <v>50.0</v>
      </c>
      <c r="O224" s="40" t="s">
        <v>207</v>
      </c>
      <c r="P224" s="40" t="s">
        <v>1371</v>
      </c>
      <c r="Q224" s="40" t="s">
        <v>7310</v>
      </c>
      <c r="R224" s="40" t="s">
        <v>210</v>
      </c>
      <c r="S224" s="40" t="b">
        <v>0</v>
      </c>
      <c r="T224" s="40" t="s">
        <v>211</v>
      </c>
      <c r="U224" s="40" t="s">
        <v>212</v>
      </c>
      <c r="V224" s="41">
        <v>0.1</v>
      </c>
      <c r="W224" s="41">
        <v>0.9</v>
      </c>
      <c r="X224" s="41">
        <v>0.3</v>
      </c>
      <c r="Y224" s="41">
        <v>0.4</v>
      </c>
      <c r="Z224" s="40" t="b">
        <v>0</v>
      </c>
      <c r="AA224" s="40" t="b">
        <v>1</v>
      </c>
      <c r="AB224" s="40" t="b">
        <v>0</v>
      </c>
      <c r="AC224" s="40" t="b">
        <v>0</v>
      </c>
      <c r="AD224" s="41" t="s">
        <v>13646</v>
      </c>
      <c r="AE224" s="41" t="s">
        <v>13647</v>
      </c>
      <c r="AF224" s="41">
        <v>1202.777</v>
      </c>
      <c r="AG224" s="41">
        <v>-3.16389</v>
      </c>
      <c r="AH224" s="42">
        <v>1.39327E42</v>
      </c>
      <c r="AI224" s="41">
        <v>0.028127876</v>
      </c>
      <c r="AJ224" s="40" t="s">
        <v>16589</v>
      </c>
      <c r="AK224" s="40" t="s">
        <v>13649</v>
      </c>
      <c r="AL224" s="41">
        <v>3306.0</v>
      </c>
      <c r="AM224" s="40" t="s">
        <v>2224</v>
      </c>
      <c r="AN224" s="40" t="s">
        <v>7285</v>
      </c>
      <c r="AO224" s="40" t="s">
        <v>5643</v>
      </c>
      <c r="AP224" s="42">
        <v>1.1E139</v>
      </c>
    </row>
    <row r="225">
      <c r="A225" s="40" t="s">
        <v>16523</v>
      </c>
      <c r="B225" s="41">
        <v>116.0</v>
      </c>
      <c r="C225" s="42">
        <v>1.67E9</v>
      </c>
      <c r="D225" s="41">
        <v>3356.0</v>
      </c>
      <c r="E225" s="40" t="s">
        <v>1243</v>
      </c>
      <c r="F225" s="41">
        <v>140.0</v>
      </c>
      <c r="G225" s="41">
        <v>35.0</v>
      </c>
      <c r="H225" s="41">
        <v>70.0</v>
      </c>
      <c r="I225" s="41">
        <v>-3.07733</v>
      </c>
      <c r="J225" s="41">
        <v>10000.0</v>
      </c>
      <c r="K225" s="41">
        <v>5000.0</v>
      </c>
      <c r="L225" s="41">
        <v>1200.0</v>
      </c>
      <c r="M225" s="41">
        <v>600.0</v>
      </c>
      <c r="N225" s="41">
        <v>50.0</v>
      </c>
      <c r="O225" s="40" t="s">
        <v>207</v>
      </c>
      <c r="P225" s="40" t="s">
        <v>1371</v>
      </c>
      <c r="Q225" s="40" t="s">
        <v>7310</v>
      </c>
      <c r="R225" s="40" t="s">
        <v>210</v>
      </c>
      <c r="S225" s="40" t="b">
        <v>0</v>
      </c>
      <c r="T225" s="40" t="s">
        <v>211</v>
      </c>
      <c r="U225" s="40" t="s">
        <v>212</v>
      </c>
      <c r="V225" s="41">
        <v>0.1</v>
      </c>
      <c r="W225" s="41">
        <v>0.9</v>
      </c>
      <c r="X225" s="41">
        <v>0.3</v>
      </c>
      <c r="Y225" s="41">
        <v>0.6</v>
      </c>
      <c r="Z225" s="40" t="b">
        <v>0</v>
      </c>
      <c r="AA225" s="40" t="b">
        <v>1</v>
      </c>
      <c r="AB225" s="40" t="b">
        <v>0</v>
      </c>
      <c r="AC225" s="40" t="b">
        <v>0</v>
      </c>
      <c r="AD225" s="41" t="s">
        <v>13650</v>
      </c>
      <c r="AE225" s="41" t="s">
        <v>13651</v>
      </c>
      <c r="AF225" s="41">
        <v>1202.74</v>
      </c>
      <c r="AG225" s="41">
        <v>-3.16414</v>
      </c>
      <c r="AH225" s="42">
        <v>1.38768E42</v>
      </c>
      <c r="AI225" s="41">
        <v>0.028211294</v>
      </c>
      <c r="AJ225" s="40" t="s">
        <v>16590</v>
      </c>
      <c r="AK225" s="40" t="s">
        <v>13653</v>
      </c>
      <c r="AL225" s="41">
        <v>2487.0</v>
      </c>
      <c r="AM225" s="40" t="s">
        <v>2224</v>
      </c>
      <c r="AN225" s="40" t="s">
        <v>7285</v>
      </c>
      <c r="AO225" s="40" t="s">
        <v>5643</v>
      </c>
      <c r="AP225" s="42">
        <v>1.1E139</v>
      </c>
    </row>
    <row r="226">
      <c r="A226" s="40" t="s">
        <v>16518</v>
      </c>
      <c r="B226" s="41">
        <v>19.0</v>
      </c>
      <c r="C226" s="42">
        <v>1.67E9</v>
      </c>
      <c r="D226" s="41">
        <v>3356.0</v>
      </c>
      <c r="E226" s="40" t="s">
        <v>1243</v>
      </c>
      <c r="F226" s="41">
        <v>140.0</v>
      </c>
      <c r="G226" s="41">
        <v>35.0</v>
      </c>
      <c r="H226" s="41">
        <v>70.0</v>
      </c>
      <c r="I226" s="41">
        <v>-3.07733</v>
      </c>
      <c r="J226" s="41">
        <v>10000.0</v>
      </c>
      <c r="K226" s="41">
        <v>5000.0</v>
      </c>
      <c r="L226" s="41">
        <v>1200.0</v>
      </c>
      <c r="M226" s="41">
        <v>600.0</v>
      </c>
      <c r="N226" s="41">
        <v>30.0</v>
      </c>
      <c r="O226" s="40" t="s">
        <v>207</v>
      </c>
      <c r="P226" s="40" t="s">
        <v>208</v>
      </c>
      <c r="Q226" s="40" t="s">
        <v>7310</v>
      </c>
      <c r="R226" s="40" t="s">
        <v>210</v>
      </c>
      <c r="S226" s="40" t="b">
        <v>0</v>
      </c>
      <c r="T226" s="40" t="s">
        <v>211</v>
      </c>
      <c r="U226" s="40" t="s">
        <v>212</v>
      </c>
      <c r="V226" s="41">
        <v>0.1</v>
      </c>
      <c r="W226" s="41">
        <v>0.9</v>
      </c>
      <c r="X226" s="41">
        <v>0.1</v>
      </c>
      <c r="Y226" s="41">
        <v>0.5</v>
      </c>
      <c r="Z226" s="40" t="b">
        <v>0</v>
      </c>
      <c r="AA226" s="40" t="b">
        <v>1</v>
      </c>
      <c r="AB226" s="40" t="b">
        <v>0</v>
      </c>
      <c r="AC226" s="40" t="b">
        <v>0</v>
      </c>
      <c r="AD226" s="41" t="s">
        <v>13654</v>
      </c>
      <c r="AE226" s="41" t="s">
        <v>13655</v>
      </c>
      <c r="AF226" s="41">
        <v>1166.023</v>
      </c>
      <c r="AG226" s="41">
        <v>-3.16422</v>
      </c>
      <c r="AH226" s="42">
        <v>3.42693E41</v>
      </c>
      <c r="AI226" s="41">
        <v>0.028237944</v>
      </c>
      <c r="AJ226" s="40" t="s">
        <v>13656</v>
      </c>
      <c r="AK226" s="44" t="s">
        <v>397</v>
      </c>
      <c r="AL226" s="41">
        <v>10000.0</v>
      </c>
      <c r="AM226" s="40" t="s">
        <v>216</v>
      </c>
      <c r="AN226" s="40" t="s">
        <v>7285</v>
      </c>
      <c r="AO226" s="40" t="s">
        <v>5627</v>
      </c>
      <c r="AP226" s="42">
        <v>1.1E137</v>
      </c>
    </row>
    <row r="227">
      <c r="A227" s="40" t="s">
        <v>16518</v>
      </c>
      <c r="B227" s="41">
        <v>85.0</v>
      </c>
      <c r="C227" s="42">
        <v>1.67E9</v>
      </c>
      <c r="D227" s="41">
        <v>3356.0</v>
      </c>
      <c r="E227" s="40" t="s">
        <v>1243</v>
      </c>
      <c r="F227" s="41">
        <v>140.0</v>
      </c>
      <c r="G227" s="41">
        <v>35.0</v>
      </c>
      <c r="H227" s="41">
        <v>70.0</v>
      </c>
      <c r="I227" s="41">
        <v>-3.07733</v>
      </c>
      <c r="J227" s="41">
        <v>10000.0</v>
      </c>
      <c r="K227" s="41">
        <v>5000.0</v>
      </c>
      <c r="L227" s="41">
        <v>1200.0</v>
      </c>
      <c r="M227" s="41">
        <v>600.0</v>
      </c>
      <c r="N227" s="41">
        <v>30.0</v>
      </c>
      <c r="O227" s="40" t="s">
        <v>207</v>
      </c>
      <c r="P227" s="40" t="s">
        <v>208</v>
      </c>
      <c r="Q227" s="40" t="s">
        <v>212</v>
      </c>
      <c r="R227" s="40" t="s">
        <v>210</v>
      </c>
      <c r="S227" s="40" t="b">
        <v>0</v>
      </c>
      <c r="T227" s="40" t="s">
        <v>12879</v>
      </c>
      <c r="U227" s="40" t="s">
        <v>212</v>
      </c>
      <c r="V227" s="41">
        <v>0.1</v>
      </c>
      <c r="W227" s="41">
        <v>0.9</v>
      </c>
      <c r="X227" s="41">
        <v>0.2</v>
      </c>
      <c r="Y227" s="41">
        <v>0.5</v>
      </c>
      <c r="Z227" s="40" t="b">
        <v>0</v>
      </c>
      <c r="AA227" s="40" t="b">
        <v>1</v>
      </c>
      <c r="AB227" s="40" t="b">
        <v>0</v>
      </c>
      <c r="AC227" s="40" t="b">
        <v>0</v>
      </c>
      <c r="AD227" s="41" t="s">
        <v>13657</v>
      </c>
      <c r="AE227" s="41" t="s">
        <v>13658</v>
      </c>
      <c r="AF227" s="41">
        <v>867.225</v>
      </c>
      <c r="AG227" s="41">
        <v>-3.1649</v>
      </c>
      <c r="AH227" s="42">
        <v>1.56627E41</v>
      </c>
      <c r="AI227" s="41">
        <v>0.028457985</v>
      </c>
      <c r="AJ227" s="40" t="s">
        <v>13659</v>
      </c>
      <c r="AK227" s="44" t="s">
        <v>397</v>
      </c>
      <c r="AL227" s="41">
        <v>10000.0</v>
      </c>
      <c r="AM227" s="40" t="s">
        <v>216</v>
      </c>
      <c r="AN227" s="40" t="s">
        <v>7285</v>
      </c>
      <c r="AO227" s="40" t="s">
        <v>5627</v>
      </c>
      <c r="AP227" s="42">
        <v>1.1E136</v>
      </c>
    </row>
    <row r="228">
      <c r="A228" s="40" t="s">
        <v>16520</v>
      </c>
      <c r="B228" s="41">
        <v>228.0</v>
      </c>
      <c r="C228" s="42">
        <v>1.67E9</v>
      </c>
      <c r="D228" s="41">
        <v>3356.0</v>
      </c>
      <c r="E228" s="40" t="s">
        <v>1243</v>
      </c>
      <c r="F228" s="41">
        <v>140.0</v>
      </c>
      <c r="G228" s="41">
        <v>35.0</v>
      </c>
      <c r="H228" s="41">
        <v>70.0</v>
      </c>
      <c r="I228" s="41">
        <v>-3.07733</v>
      </c>
      <c r="J228" s="41">
        <v>10000.0</v>
      </c>
      <c r="K228" s="41">
        <v>5000.0</v>
      </c>
      <c r="L228" s="41">
        <v>1200.0</v>
      </c>
      <c r="M228" s="41">
        <v>600.0</v>
      </c>
      <c r="N228" s="41">
        <v>100.0</v>
      </c>
      <c r="O228" s="40" t="s">
        <v>207</v>
      </c>
      <c r="P228" s="40" t="s">
        <v>1371</v>
      </c>
      <c r="Q228" s="40" t="s">
        <v>7305</v>
      </c>
      <c r="R228" s="40" t="s">
        <v>210</v>
      </c>
      <c r="S228" s="40" t="b">
        <v>0</v>
      </c>
      <c r="T228" s="40" t="s">
        <v>12879</v>
      </c>
      <c r="U228" s="40" t="s">
        <v>212</v>
      </c>
      <c r="V228" s="41">
        <v>0.1</v>
      </c>
      <c r="W228" s="41">
        <v>0.9</v>
      </c>
      <c r="X228" s="41">
        <v>0.2</v>
      </c>
      <c r="Y228" s="41">
        <v>0.4</v>
      </c>
      <c r="Z228" s="40" t="b">
        <v>0</v>
      </c>
      <c r="AA228" s="40" t="b">
        <v>1</v>
      </c>
      <c r="AB228" s="40" t="b">
        <v>0</v>
      </c>
      <c r="AC228" s="40" t="b">
        <v>0</v>
      </c>
      <c r="AD228" s="41" t="s">
        <v>13660</v>
      </c>
      <c r="AE228" s="41" t="s">
        <v>13661</v>
      </c>
      <c r="AF228" s="41">
        <v>1203.21</v>
      </c>
      <c r="AG228" s="41">
        <v>-3.16501</v>
      </c>
      <c r="AH228" s="42">
        <v>6.96245E41</v>
      </c>
      <c r="AI228" s="41">
        <v>0.028491912</v>
      </c>
      <c r="AJ228" s="40" t="s">
        <v>16591</v>
      </c>
      <c r="AK228" s="40" t="s">
        <v>13663</v>
      </c>
      <c r="AL228" s="41">
        <v>2236.0</v>
      </c>
      <c r="AM228" s="40" t="s">
        <v>2224</v>
      </c>
      <c r="AN228" s="40" t="s">
        <v>7285</v>
      </c>
      <c r="AO228" s="40" t="s">
        <v>5643</v>
      </c>
      <c r="AP228" s="42">
        <v>1.1E138</v>
      </c>
    </row>
    <row r="229">
      <c r="A229" s="40" t="s">
        <v>16525</v>
      </c>
      <c r="B229" s="41">
        <v>214.0</v>
      </c>
      <c r="C229" s="42">
        <v>1.67E9</v>
      </c>
      <c r="D229" s="41">
        <v>3356.0</v>
      </c>
      <c r="E229" s="40" t="s">
        <v>1243</v>
      </c>
      <c r="F229" s="41">
        <v>140.0</v>
      </c>
      <c r="G229" s="41">
        <v>35.0</v>
      </c>
      <c r="H229" s="41">
        <v>70.0</v>
      </c>
      <c r="I229" s="41">
        <v>-3.07733</v>
      </c>
      <c r="J229" s="41">
        <v>10000.0</v>
      </c>
      <c r="K229" s="41">
        <v>5000.0</v>
      </c>
      <c r="L229" s="41">
        <v>1200.0</v>
      </c>
      <c r="M229" s="41">
        <v>600.0</v>
      </c>
      <c r="N229" s="41">
        <v>100.0</v>
      </c>
      <c r="O229" s="40" t="s">
        <v>207</v>
      </c>
      <c r="P229" s="40" t="s">
        <v>208</v>
      </c>
      <c r="Q229" s="40" t="s">
        <v>7310</v>
      </c>
      <c r="R229" s="40" t="s">
        <v>210</v>
      </c>
      <c r="S229" s="40" t="b">
        <v>0</v>
      </c>
      <c r="T229" s="40" t="s">
        <v>12879</v>
      </c>
      <c r="U229" s="40" t="s">
        <v>212</v>
      </c>
      <c r="V229" s="41">
        <v>0.1</v>
      </c>
      <c r="W229" s="41">
        <v>0.9</v>
      </c>
      <c r="X229" s="41">
        <v>0.3</v>
      </c>
      <c r="Y229" s="41">
        <v>0.5</v>
      </c>
      <c r="Z229" s="40" t="b">
        <v>0</v>
      </c>
      <c r="AA229" s="40" t="b">
        <v>1</v>
      </c>
      <c r="AB229" s="40" t="b">
        <v>0</v>
      </c>
      <c r="AC229" s="40" t="b">
        <v>0</v>
      </c>
      <c r="AD229" s="41" t="s">
        <v>13664</v>
      </c>
      <c r="AE229" s="41" t="s">
        <v>13665</v>
      </c>
      <c r="AF229" s="41">
        <v>1203.516</v>
      </c>
      <c r="AG229" s="41">
        <v>-3.16573</v>
      </c>
      <c r="AH229" s="42">
        <v>1.38524E42</v>
      </c>
      <c r="AI229" s="41">
        <v>0.028727716</v>
      </c>
      <c r="AJ229" s="40" t="s">
        <v>16592</v>
      </c>
      <c r="AK229" s="40" t="s">
        <v>13667</v>
      </c>
      <c r="AL229" s="41">
        <v>1423.0</v>
      </c>
      <c r="AM229" s="40" t="s">
        <v>2224</v>
      </c>
      <c r="AN229" s="40" t="s">
        <v>7285</v>
      </c>
      <c r="AO229" s="40" t="s">
        <v>5643</v>
      </c>
      <c r="AP229" s="42">
        <v>1.1E139</v>
      </c>
    </row>
    <row r="230">
      <c r="A230" s="40" t="s">
        <v>16523</v>
      </c>
      <c r="B230" s="41">
        <v>97.0</v>
      </c>
      <c r="C230" s="42">
        <v>1.67E9</v>
      </c>
      <c r="D230" s="41">
        <v>3356.0</v>
      </c>
      <c r="E230" s="40" t="s">
        <v>1243</v>
      </c>
      <c r="F230" s="41">
        <v>140.0</v>
      </c>
      <c r="G230" s="41">
        <v>35.0</v>
      </c>
      <c r="H230" s="41">
        <v>70.0</v>
      </c>
      <c r="I230" s="41">
        <v>-3.07733</v>
      </c>
      <c r="J230" s="41">
        <v>10000.0</v>
      </c>
      <c r="K230" s="41">
        <v>5000.0</v>
      </c>
      <c r="L230" s="41">
        <v>1200.0</v>
      </c>
      <c r="M230" s="41">
        <v>600.0</v>
      </c>
      <c r="N230" s="41">
        <v>50.0</v>
      </c>
      <c r="O230" s="40" t="s">
        <v>207</v>
      </c>
      <c r="P230" s="40" t="s">
        <v>1371</v>
      </c>
      <c r="Q230" s="40" t="s">
        <v>209</v>
      </c>
      <c r="R230" s="40" t="s">
        <v>210</v>
      </c>
      <c r="S230" s="40" t="b">
        <v>0</v>
      </c>
      <c r="T230" s="40" t="s">
        <v>211</v>
      </c>
      <c r="U230" s="40" t="s">
        <v>212</v>
      </c>
      <c r="V230" s="41">
        <v>0.1</v>
      </c>
      <c r="W230" s="41">
        <v>0.9</v>
      </c>
      <c r="X230" s="41">
        <v>0.3</v>
      </c>
      <c r="Y230" s="41">
        <v>0.5</v>
      </c>
      <c r="Z230" s="40" t="b">
        <v>0</v>
      </c>
      <c r="AA230" s="40" t="b">
        <v>1</v>
      </c>
      <c r="AB230" s="40" t="b">
        <v>0</v>
      </c>
      <c r="AC230" s="40" t="b">
        <v>0</v>
      </c>
      <c r="AD230" s="41" t="s">
        <v>13668</v>
      </c>
      <c r="AE230" s="41" t="s">
        <v>13669</v>
      </c>
      <c r="AF230" s="41">
        <v>1203.107</v>
      </c>
      <c r="AG230" s="41">
        <v>-3.16604</v>
      </c>
      <c r="AH230" s="42">
        <v>3.45404E41</v>
      </c>
      <c r="AI230" s="41">
        <v>0.028827373</v>
      </c>
      <c r="AJ230" s="40" t="s">
        <v>16593</v>
      </c>
      <c r="AK230" s="40" t="s">
        <v>13671</v>
      </c>
      <c r="AL230" s="41">
        <v>3739.0</v>
      </c>
      <c r="AM230" s="40" t="s">
        <v>2224</v>
      </c>
      <c r="AN230" s="40" t="s">
        <v>7285</v>
      </c>
      <c r="AO230" s="40" t="s">
        <v>5643</v>
      </c>
      <c r="AP230" s="42">
        <v>1.1E137</v>
      </c>
    </row>
    <row r="231">
      <c r="A231" s="40" t="s">
        <v>16518</v>
      </c>
      <c r="B231" s="41">
        <v>52.0</v>
      </c>
      <c r="C231" s="42">
        <v>1.67E9</v>
      </c>
      <c r="D231" s="41">
        <v>3356.0</v>
      </c>
      <c r="E231" s="40" t="s">
        <v>1243</v>
      </c>
      <c r="F231" s="41">
        <v>140.0</v>
      </c>
      <c r="G231" s="41">
        <v>35.0</v>
      </c>
      <c r="H231" s="41">
        <v>70.0</v>
      </c>
      <c r="I231" s="41">
        <v>-3.07733</v>
      </c>
      <c r="J231" s="41">
        <v>10000.0</v>
      </c>
      <c r="K231" s="41">
        <v>5000.0</v>
      </c>
      <c r="L231" s="41">
        <v>1200.0</v>
      </c>
      <c r="M231" s="41">
        <v>600.0</v>
      </c>
      <c r="N231" s="41">
        <v>30.0</v>
      </c>
      <c r="O231" s="40" t="s">
        <v>207</v>
      </c>
      <c r="P231" s="40" t="s">
        <v>208</v>
      </c>
      <c r="Q231" s="40" t="s">
        <v>7305</v>
      </c>
      <c r="R231" s="40" t="s">
        <v>210</v>
      </c>
      <c r="S231" s="40" t="b">
        <v>0</v>
      </c>
      <c r="T231" s="40" t="s">
        <v>12879</v>
      </c>
      <c r="U231" s="40" t="s">
        <v>212</v>
      </c>
      <c r="V231" s="41">
        <v>0.1</v>
      </c>
      <c r="W231" s="41">
        <v>0.9</v>
      </c>
      <c r="X231" s="41">
        <v>0.3</v>
      </c>
      <c r="Y231" s="41">
        <v>0.5</v>
      </c>
      <c r="Z231" s="40" t="b">
        <v>0</v>
      </c>
      <c r="AA231" s="40" t="b">
        <v>1</v>
      </c>
      <c r="AB231" s="40" t="b">
        <v>0</v>
      </c>
      <c r="AC231" s="40" t="b">
        <v>0</v>
      </c>
      <c r="AD231" s="41" t="s">
        <v>13672</v>
      </c>
      <c r="AE231" s="41" t="s">
        <v>13673</v>
      </c>
      <c r="AF231" s="41">
        <v>942.8829</v>
      </c>
      <c r="AG231" s="41">
        <v>-3.16607</v>
      </c>
      <c r="AH231" s="42">
        <v>1.36257E42</v>
      </c>
      <c r="AI231" s="41">
        <v>0.028837394</v>
      </c>
      <c r="AJ231" s="40" t="s">
        <v>13674</v>
      </c>
      <c r="AK231" s="40" t="s">
        <v>13675</v>
      </c>
      <c r="AL231" s="41">
        <v>10000.0</v>
      </c>
      <c r="AM231" s="40" t="s">
        <v>216</v>
      </c>
      <c r="AN231" s="40" t="s">
        <v>7285</v>
      </c>
      <c r="AO231" s="40" t="s">
        <v>5627</v>
      </c>
      <c r="AP231" s="42">
        <v>1.1E139</v>
      </c>
    </row>
    <row r="232">
      <c r="A232" s="40" t="s">
        <v>16523</v>
      </c>
      <c r="B232" s="41">
        <v>112.0</v>
      </c>
      <c r="C232" s="42">
        <v>1.67E9</v>
      </c>
      <c r="D232" s="41">
        <v>3356.0</v>
      </c>
      <c r="E232" s="40" t="s">
        <v>1243</v>
      </c>
      <c r="F232" s="41">
        <v>140.0</v>
      </c>
      <c r="G232" s="41">
        <v>35.0</v>
      </c>
      <c r="H232" s="41">
        <v>70.0</v>
      </c>
      <c r="I232" s="41">
        <v>-3.07733</v>
      </c>
      <c r="J232" s="41">
        <v>10000.0</v>
      </c>
      <c r="K232" s="41">
        <v>5000.0</v>
      </c>
      <c r="L232" s="41">
        <v>1200.0</v>
      </c>
      <c r="M232" s="41">
        <v>600.0</v>
      </c>
      <c r="N232" s="41">
        <v>50.0</v>
      </c>
      <c r="O232" s="40" t="s">
        <v>207</v>
      </c>
      <c r="P232" s="40" t="s">
        <v>1371</v>
      </c>
      <c r="Q232" s="40" t="s">
        <v>7310</v>
      </c>
      <c r="R232" s="40" t="s">
        <v>210</v>
      </c>
      <c r="S232" s="40" t="b">
        <v>0</v>
      </c>
      <c r="T232" s="40" t="s">
        <v>211</v>
      </c>
      <c r="U232" s="40" t="s">
        <v>212</v>
      </c>
      <c r="V232" s="41">
        <v>0.1</v>
      </c>
      <c r="W232" s="41">
        <v>0.9</v>
      </c>
      <c r="X232" s="41">
        <v>0.2</v>
      </c>
      <c r="Y232" s="41">
        <v>0.5</v>
      </c>
      <c r="Z232" s="40" t="b">
        <v>0</v>
      </c>
      <c r="AA232" s="40" t="b">
        <v>1</v>
      </c>
      <c r="AB232" s="40" t="b">
        <v>0</v>
      </c>
      <c r="AC232" s="40" t="b">
        <v>0</v>
      </c>
      <c r="AD232" s="41" t="s">
        <v>13676</v>
      </c>
      <c r="AE232" s="41" t="s">
        <v>13677</v>
      </c>
      <c r="AF232" s="41">
        <v>1202.694</v>
      </c>
      <c r="AG232" s="41">
        <v>-3.16624</v>
      </c>
      <c r="AH232" s="42">
        <v>1.39041E42</v>
      </c>
      <c r="AI232" s="41">
        <v>0.028892342</v>
      </c>
      <c r="AJ232" s="40" t="s">
        <v>13678</v>
      </c>
      <c r="AK232" s="40" t="s">
        <v>13679</v>
      </c>
      <c r="AL232" s="41">
        <v>2725.0</v>
      </c>
      <c r="AM232" s="40" t="s">
        <v>2224</v>
      </c>
      <c r="AN232" s="40" t="s">
        <v>7285</v>
      </c>
      <c r="AO232" s="40" t="s">
        <v>5643</v>
      </c>
      <c r="AP232" s="42">
        <v>1.1E139</v>
      </c>
    </row>
    <row r="233">
      <c r="A233" s="40" t="s">
        <v>16520</v>
      </c>
      <c r="B233" s="41">
        <v>141.0</v>
      </c>
      <c r="C233" s="42">
        <v>1.67E9</v>
      </c>
      <c r="D233" s="41">
        <v>3356.0</v>
      </c>
      <c r="E233" s="40" t="s">
        <v>1243</v>
      </c>
      <c r="F233" s="41">
        <v>140.0</v>
      </c>
      <c r="G233" s="41">
        <v>35.0</v>
      </c>
      <c r="H233" s="41">
        <v>70.0</v>
      </c>
      <c r="I233" s="41">
        <v>-3.07733</v>
      </c>
      <c r="J233" s="41">
        <v>10000.0</v>
      </c>
      <c r="K233" s="41">
        <v>5000.0</v>
      </c>
      <c r="L233" s="41">
        <v>1200.0</v>
      </c>
      <c r="M233" s="41">
        <v>600.0</v>
      </c>
      <c r="N233" s="41">
        <v>50.0</v>
      </c>
      <c r="O233" s="40" t="s">
        <v>207</v>
      </c>
      <c r="P233" s="40" t="s">
        <v>1371</v>
      </c>
      <c r="Q233" s="40" t="s">
        <v>7305</v>
      </c>
      <c r="R233" s="40" t="s">
        <v>210</v>
      </c>
      <c r="S233" s="40" t="b">
        <v>0</v>
      </c>
      <c r="T233" s="40" t="s">
        <v>12879</v>
      </c>
      <c r="U233" s="40" t="s">
        <v>212</v>
      </c>
      <c r="V233" s="41">
        <v>0.1</v>
      </c>
      <c r="W233" s="41">
        <v>0.9</v>
      </c>
      <c r="X233" s="41">
        <v>0.3</v>
      </c>
      <c r="Y233" s="41">
        <v>0.4</v>
      </c>
      <c r="Z233" s="40" t="b">
        <v>0</v>
      </c>
      <c r="AA233" s="40" t="b">
        <v>1</v>
      </c>
      <c r="AB233" s="40" t="b">
        <v>0</v>
      </c>
      <c r="AC233" s="40" t="b">
        <v>0</v>
      </c>
      <c r="AD233" s="41" t="s">
        <v>789</v>
      </c>
      <c r="AE233" s="41" t="s">
        <v>13680</v>
      </c>
      <c r="AF233" s="41">
        <v>1201.021</v>
      </c>
      <c r="AG233" s="41">
        <v>-3.16636</v>
      </c>
      <c r="AH233" s="42">
        <v>1.19917E42</v>
      </c>
      <c r="AI233" s="41">
        <v>0.028930784</v>
      </c>
      <c r="AJ233" s="40" t="s">
        <v>16594</v>
      </c>
      <c r="AK233" s="40" t="s">
        <v>13682</v>
      </c>
      <c r="AL233" s="41">
        <v>4538.0</v>
      </c>
      <c r="AM233" s="40" t="s">
        <v>2224</v>
      </c>
      <c r="AN233" s="40" t="s">
        <v>7285</v>
      </c>
      <c r="AO233" s="40" t="s">
        <v>5643</v>
      </c>
      <c r="AP233" s="42">
        <v>1.1E139</v>
      </c>
    </row>
    <row r="234">
      <c r="A234" s="40" t="s">
        <v>16523</v>
      </c>
      <c r="B234" s="41">
        <v>14.0</v>
      </c>
      <c r="C234" s="42">
        <v>1.67E9</v>
      </c>
      <c r="D234" s="41">
        <v>3356.0</v>
      </c>
      <c r="E234" s="40" t="s">
        <v>1243</v>
      </c>
      <c r="F234" s="41">
        <v>140.0</v>
      </c>
      <c r="G234" s="41">
        <v>35.0</v>
      </c>
      <c r="H234" s="41">
        <v>70.0</v>
      </c>
      <c r="I234" s="41">
        <v>-3.07733</v>
      </c>
      <c r="J234" s="41">
        <v>10000.0</v>
      </c>
      <c r="K234" s="41">
        <v>5000.0</v>
      </c>
      <c r="L234" s="41">
        <v>1200.0</v>
      </c>
      <c r="M234" s="41">
        <v>600.0</v>
      </c>
      <c r="N234" s="41">
        <v>30.0</v>
      </c>
      <c r="O234" s="40" t="s">
        <v>207</v>
      </c>
      <c r="P234" s="40" t="s">
        <v>1371</v>
      </c>
      <c r="Q234" s="40" t="s">
        <v>209</v>
      </c>
      <c r="R234" s="40" t="s">
        <v>210</v>
      </c>
      <c r="S234" s="40" t="b">
        <v>0</v>
      </c>
      <c r="T234" s="40" t="s">
        <v>12879</v>
      </c>
      <c r="U234" s="40" t="s">
        <v>212</v>
      </c>
      <c r="V234" s="41">
        <v>0.1</v>
      </c>
      <c r="W234" s="41">
        <v>0.9</v>
      </c>
      <c r="X234" s="41">
        <v>0.2</v>
      </c>
      <c r="Y234" s="41">
        <v>0.6</v>
      </c>
      <c r="Z234" s="40" t="b">
        <v>0</v>
      </c>
      <c r="AA234" s="40" t="b">
        <v>1</v>
      </c>
      <c r="AB234" s="40" t="b">
        <v>0</v>
      </c>
      <c r="AC234" s="40" t="b">
        <v>0</v>
      </c>
      <c r="AD234" s="41" t="s">
        <v>13683</v>
      </c>
      <c r="AE234" s="41" t="s">
        <v>13684</v>
      </c>
      <c r="AF234" s="41">
        <v>1201.912</v>
      </c>
      <c r="AG234" s="41">
        <v>-3.16752</v>
      </c>
      <c r="AH234" s="42">
        <v>1.39009E42</v>
      </c>
      <c r="AI234" s="41">
        <v>0.029309144</v>
      </c>
      <c r="AJ234" s="40" t="s">
        <v>13685</v>
      </c>
      <c r="AK234" s="44" t="s">
        <v>397</v>
      </c>
      <c r="AL234" s="41">
        <v>4909.0</v>
      </c>
      <c r="AM234" s="40" t="s">
        <v>2224</v>
      </c>
      <c r="AN234" s="40" t="s">
        <v>7285</v>
      </c>
      <c r="AO234" s="40" t="s">
        <v>5643</v>
      </c>
      <c r="AP234" s="42">
        <v>1.1E139</v>
      </c>
    </row>
    <row r="235">
      <c r="A235" s="40" t="s">
        <v>16520</v>
      </c>
      <c r="B235" s="41">
        <v>188.0</v>
      </c>
      <c r="C235" s="42">
        <v>1.67E9</v>
      </c>
      <c r="D235" s="41">
        <v>3356.0</v>
      </c>
      <c r="E235" s="40" t="s">
        <v>1243</v>
      </c>
      <c r="F235" s="41">
        <v>140.0</v>
      </c>
      <c r="G235" s="41">
        <v>35.0</v>
      </c>
      <c r="H235" s="41">
        <v>70.0</v>
      </c>
      <c r="I235" s="41">
        <v>-3.07733</v>
      </c>
      <c r="J235" s="41">
        <v>10000.0</v>
      </c>
      <c r="K235" s="41">
        <v>5000.0</v>
      </c>
      <c r="L235" s="41">
        <v>1200.0</v>
      </c>
      <c r="M235" s="41">
        <v>600.0</v>
      </c>
      <c r="N235" s="41">
        <v>100.0</v>
      </c>
      <c r="O235" s="40" t="s">
        <v>207</v>
      </c>
      <c r="P235" s="40" t="s">
        <v>1371</v>
      </c>
      <c r="Q235" s="40" t="s">
        <v>209</v>
      </c>
      <c r="R235" s="40" t="s">
        <v>210</v>
      </c>
      <c r="S235" s="40" t="b">
        <v>0</v>
      </c>
      <c r="T235" s="40" t="s">
        <v>211</v>
      </c>
      <c r="U235" s="40" t="s">
        <v>212</v>
      </c>
      <c r="V235" s="41">
        <v>0.1</v>
      </c>
      <c r="W235" s="41">
        <v>0.9</v>
      </c>
      <c r="X235" s="41">
        <v>0.3</v>
      </c>
      <c r="Y235" s="41">
        <v>0.6</v>
      </c>
      <c r="Z235" s="40" t="b">
        <v>0</v>
      </c>
      <c r="AA235" s="40" t="b">
        <v>1</v>
      </c>
      <c r="AB235" s="40" t="b">
        <v>0</v>
      </c>
      <c r="AC235" s="40" t="b">
        <v>0</v>
      </c>
      <c r="AD235" s="41" t="s">
        <v>13686</v>
      </c>
      <c r="AE235" s="41" t="s">
        <v>13687</v>
      </c>
      <c r="AF235" s="41">
        <v>1203.784</v>
      </c>
      <c r="AG235" s="41">
        <v>-3.16814</v>
      </c>
      <c r="AH235" s="42">
        <v>1.387E42</v>
      </c>
      <c r="AI235" s="41">
        <v>0.029509201</v>
      </c>
      <c r="AJ235" s="40" t="s">
        <v>16595</v>
      </c>
      <c r="AK235" s="40" t="s">
        <v>13689</v>
      </c>
      <c r="AL235" s="41">
        <v>1622.0</v>
      </c>
      <c r="AM235" s="40" t="s">
        <v>2224</v>
      </c>
      <c r="AN235" s="40" t="s">
        <v>7285</v>
      </c>
      <c r="AO235" s="40" t="s">
        <v>5643</v>
      </c>
      <c r="AP235" s="42">
        <v>1.1E139</v>
      </c>
    </row>
    <row r="236">
      <c r="A236" s="40" t="s">
        <v>16525</v>
      </c>
      <c r="B236" s="41">
        <v>193.0</v>
      </c>
      <c r="C236" s="42">
        <v>1.67E9</v>
      </c>
      <c r="D236" s="41">
        <v>3356.0</v>
      </c>
      <c r="E236" s="40" t="s">
        <v>1243</v>
      </c>
      <c r="F236" s="41">
        <v>140.0</v>
      </c>
      <c r="G236" s="41">
        <v>35.0</v>
      </c>
      <c r="H236" s="41">
        <v>70.0</v>
      </c>
      <c r="I236" s="41">
        <v>-3.07733</v>
      </c>
      <c r="J236" s="41">
        <v>10000.0</v>
      </c>
      <c r="K236" s="41">
        <v>5000.0</v>
      </c>
      <c r="L236" s="41">
        <v>1200.0</v>
      </c>
      <c r="M236" s="41">
        <v>600.0</v>
      </c>
      <c r="N236" s="41">
        <v>100.0</v>
      </c>
      <c r="O236" s="40" t="s">
        <v>207</v>
      </c>
      <c r="P236" s="40" t="s">
        <v>208</v>
      </c>
      <c r="Q236" s="40" t="s">
        <v>209</v>
      </c>
      <c r="R236" s="40" t="s">
        <v>210</v>
      </c>
      <c r="S236" s="40" t="b">
        <v>0</v>
      </c>
      <c r="T236" s="40" t="s">
        <v>12879</v>
      </c>
      <c r="U236" s="40" t="s">
        <v>212</v>
      </c>
      <c r="V236" s="41">
        <v>0.1</v>
      </c>
      <c r="W236" s="41">
        <v>0.9</v>
      </c>
      <c r="X236" s="41">
        <v>0.2</v>
      </c>
      <c r="Y236" s="41">
        <v>0.5</v>
      </c>
      <c r="Z236" s="40" t="b">
        <v>0</v>
      </c>
      <c r="AA236" s="40" t="b">
        <v>1</v>
      </c>
      <c r="AB236" s="40" t="b">
        <v>0</v>
      </c>
      <c r="AC236" s="40" t="b">
        <v>0</v>
      </c>
      <c r="AD236" s="41" t="s">
        <v>13690</v>
      </c>
      <c r="AE236" s="41" t="s">
        <v>13691</v>
      </c>
      <c r="AF236" s="41">
        <v>1201.182</v>
      </c>
      <c r="AG236" s="41">
        <v>-3.16824</v>
      </c>
      <c r="AH236" s="42">
        <v>6.87892E41</v>
      </c>
      <c r="AI236" s="41">
        <v>0.029541651</v>
      </c>
      <c r="AJ236" s="40" t="s">
        <v>16596</v>
      </c>
      <c r="AK236" s="40" t="s">
        <v>13693</v>
      </c>
      <c r="AL236" s="41">
        <v>1841.0</v>
      </c>
      <c r="AM236" s="40" t="s">
        <v>2224</v>
      </c>
      <c r="AN236" s="40" t="s">
        <v>7285</v>
      </c>
      <c r="AO236" s="40" t="s">
        <v>5643</v>
      </c>
      <c r="AP236" s="42">
        <v>1.1E138</v>
      </c>
    </row>
    <row r="237">
      <c r="A237" s="40" t="s">
        <v>16525</v>
      </c>
      <c r="B237" s="41">
        <v>248.0</v>
      </c>
      <c r="C237" s="42">
        <v>1.67E9</v>
      </c>
      <c r="D237" s="41">
        <v>3356.0</v>
      </c>
      <c r="E237" s="40" t="s">
        <v>1243</v>
      </c>
      <c r="F237" s="41">
        <v>140.0</v>
      </c>
      <c r="G237" s="41">
        <v>35.0</v>
      </c>
      <c r="H237" s="41">
        <v>70.0</v>
      </c>
      <c r="I237" s="41">
        <v>-3.07733</v>
      </c>
      <c r="J237" s="41">
        <v>10000.0</v>
      </c>
      <c r="K237" s="41">
        <v>5000.0</v>
      </c>
      <c r="L237" s="41">
        <v>1200.0</v>
      </c>
      <c r="M237" s="41">
        <v>600.0</v>
      </c>
      <c r="N237" s="41">
        <v>100.0</v>
      </c>
      <c r="O237" s="40" t="s">
        <v>207</v>
      </c>
      <c r="P237" s="40" t="s">
        <v>208</v>
      </c>
      <c r="Q237" s="40" t="s">
        <v>1372</v>
      </c>
      <c r="R237" s="40" t="s">
        <v>210</v>
      </c>
      <c r="S237" s="40" t="b">
        <v>0</v>
      </c>
      <c r="T237" s="40" t="s">
        <v>12879</v>
      </c>
      <c r="U237" s="40" t="s">
        <v>212</v>
      </c>
      <c r="V237" s="41">
        <v>0.1</v>
      </c>
      <c r="W237" s="41">
        <v>0.9</v>
      </c>
      <c r="X237" s="41">
        <v>0.2</v>
      </c>
      <c r="Y237" s="41">
        <v>0.6</v>
      </c>
      <c r="Z237" s="40" t="b">
        <v>0</v>
      </c>
      <c r="AA237" s="40" t="b">
        <v>1</v>
      </c>
      <c r="AB237" s="40" t="b">
        <v>0</v>
      </c>
      <c r="AC237" s="40" t="b">
        <v>0</v>
      </c>
      <c r="AD237" s="41" t="s">
        <v>13694</v>
      </c>
      <c r="AE237" s="41" t="s">
        <v>13695</v>
      </c>
      <c r="AF237" s="41">
        <v>1202.002</v>
      </c>
      <c r="AG237" s="41">
        <v>-3.16888</v>
      </c>
      <c r="AH237" s="42">
        <v>5.07822E41</v>
      </c>
      <c r="AI237" s="41">
        <v>0.029750989</v>
      </c>
      <c r="AJ237" s="40" t="s">
        <v>16597</v>
      </c>
      <c r="AK237" s="40" t="s">
        <v>13697</v>
      </c>
      <c r="AL237" s="41">
        <v>1578.0</v>
      </c>
      <c r="AM237" s="40" t="s">
        <v>2224</v>
      </c>
      <c r="AN237" s="40" t="s">
        <v>7285</v>
      </c>
      <c r="AO237" s="40" t="s">
        <v>5643</v>
      </c>
      <c r="AP237" s="42">
        <v>1.0E138</v>
      </c>
    </row>
    <row r="238">
      <c r="A238" s="40" t="s">
        <v>16525</v>
      </c>
      <c r="B238" s="41">
        <v>228.0</v>
      </c>
      <c r="C238" s="42">
        <v>1.67E9</v>
      </c>
      <c r="D238" s="41">
        <v>3356.0</v>
      </c>
      <c r="E238" s="40" t="s">
        <v>1243</v>
      </c>
      <c r="F238" s="41">
        <v>140.0</v>
      </c>
      <c r="G238" s="41">
        <v>35.0</v>
      </c>
      <c r="H238" s="41">
        <v>70.0</v>
      </c>
      <c r="I238" s="41">
        <v>-3.07733</v>
      </c>
      <c r="J238" s="41">
        <v>10000.0</v>
      </c>
      <c r="K238" s="41">
        <v>5000.0</v>
      </c>
      <c r="L238" s="41">
        <v>1200.0</v>
      </c>
      <c r="M238" s="41">
        <v>600.0</v>
      </c>
      <c r="N238" s="41">
        <v>100.0</v>
      </c>
      <c r="O238" s="40" t="s">
        <v>207</v>
      </c>
      <c r="P238" s="40" t="s">
        <v>208</v>
      </c>
      <c r="Q238" s="40" t="s">
        <v>7305</v>
      </c>
      <c r="R238" s="40" t="s">
        <v>210</v>
      </c>
      <c r="S238" s="40" t="b">
        <v>0</v>
      </c>
      <c r="T238" s="40" t="s">
        <v>12879</v>
      </c>
      <c r="U238" s="40" t="s">
        <v>212</v>
      </c>
      <c r="V238" s="41">
        <v>0.1</v>
      </c>
      <c r="W238" s="41">
        <v>0.9</v>
      </c>
      <c r="X238" s="41">
        <v>0.2</v>
      </c>
      <c r="Y238" s="41">
        <v>0.4</v>
      </c>
      <c r="Z238" s="40" t="b">
        <v>0</v>
      </c>
      <c r="AA238" s="40" t="b">
        <v>1</v>
      </c>
      <c r="AB238" s="40" t="b">
        <v>0</v>
      </c>
      <c r="AC238" s="40" t="b">
        <v>0</v>
      </c>
      <c r="AD238" s="41" t="s">
        <v>13698</v>
      </c>
      <c r="AE238" s="41" t="s">
        <v>13699</v>
      </c>
      <c r="AF238" s="41">
        <v>1202.165</v>
      </c>
      <c r="AG238" s="41">
        <v>-3.16896</v>
      </c>
      <c r="AH238" s="42">
        <v>8.10666E41</v>
      </c>
      <c r="AI238" s="41">
        <v>0.02977735</v>
      </c>
      <c r="AJ238" s="40" t="s">
        <v>16598</v>
      </c>
      <c r="AK238" s="40" t="s">
        <v>13701</v>
      </c>
      <c r="AL238" s="41">
        <v>2171.0</v>
      </c>
      <c r="AM238" s="40" t="s">
        <v>2224</v>
      </c>
      <c r="AN238" s="40" t="s">
        <v>7285</v>
      </c>
      <c r="AO238" s="40" t="s">
        <v>5643</v>
      </c>
      <c r="AP238" s="42">
        <v>1.0E139</v>
      </c>
    </row>
    <row r="239">
      <c r="A239" s="40" t="s">
        <v>16523</v>
      </c>
      <c r="B239" s="41">
        <v>41.0</v>
      </c>
      <c r="C239" s="42">
        <v>1.67E9</v>
      </c>
      <c r="D239" s="41">
        <v>3356.0</v>
      </c>
      <c r="E239" s="40" t="s">
        <v>1243</v>
      </c>
      <c r="F239" s="41">
        <v>140.0</v>
      </c>
      <c r="G239" s="41">
        <v>35.0</v>
      </c>
      <c r="H239" s="41">
        <v>70.0</v>
      </c>
      <c r="I239" s="41">
        <v>-3.07733</v>
      </c>
      <c r="J239" s="41">
        <v>10000.0</v>
      </c>
      <c r="K239" s="41">
        <v>5000.0</v>
      </c>
      <c r="L239" s="41">
        <v>1200.0</v>
      </c>
      <c r="M239" s="41">
        <v>600.0</v>
      </c>
      <c r="N239" s="41">
        <v>30.0</v>
      </c>
      <c r="O239" s="40" t="s">
        <v>207</v>
      </c>
      <c r="P239" s="40" t="s">
        <v>1371</v>
      </c>
      <c r="Q239" s="40" t="s">
        <v>7305</v>
      </c>
      <c r="R239" s="40" t="s">
        <v>210</v>
      </c>
      <c r="S239" s="40" t="b">
        <v>0</v>
      </c>
      <c r="T239" s="40" t="s">
        <v>211</v>
      </c>
      <c r="U239" s="40" t="s">
        <v>212</v>
      </c>
      <c r="V239" s="41">
        <v>0.1</v>
      </c>
      <c r="W239" s="41">
        <v>0.9</v>
      </c>
      <c r="X239" s="41">
        <v>0.2</v>
      </c>
      <c r="Y239" s="41">
        <v>0.6</v>
      </c>
      <c r="Z239" s="40" t="b">
        <v>0</v>
      </c>
      <c r="AA239" s="40" t="b">
        <v>1</v>
      </c>
      <c r="AB239" s="40" t="b">
        <v>0</v>
      </c>
      <c r="AC239" s="40" t="b">
        <v>0</v>
      </c>
      <c r="AD239" s="41" t="s">
        <v>13702</v>
      </c>
      <c r="AE239" s="41" t="s">
        <v>8781</v>
      </c>
      <c r="AF239" s="41">
        <v>1201.933</v>
      </c>
      <c r="AG239" s="41">
        <v>-3.16898</v>
      </c>
      <c r="AH239" s="42">
        <v>4.42698E41</v>
      </c>
      <c r="AI239" s="41">
        <v>0.029783776</v>
      </c>
      <c r="AJ239" s="40" t="s">
        <v>13703</v>
      </c>
      <c r="AK239" s="44" t="s">
        <v>397</v>
      </c>
      <c r="AL239" s="41">
        <v>5154.0</v>
      </c>
      <c r="AM239" s="40" t="s">
        <v>2224</v>
      </c>
      <c r="AN239" s="40" t="s">
        <v>7285</v>
      </c>
      <c r="AO239" s="40" t="s">
        <v>5643</v>
      </c>
      <c r="AP239" s="42">
        <v>1.0E138</v>
      </c>
    </row>
    <row r="240">
      <c r="A240" s="40" t="s">
        <v>16518</v>
      </c>
      <c r="B240" s="41">
        <v>101.0</v>
      </c>
      <c r="C240" s="42">
        <v>1.67E9</v>
      </c>
      <c r="D240" s="41">
        <v>3356.0</v>
      </c>
      <c r="E240" s="40" t="s">
        <v>1243</v>
      </c>
      <c r="F240" s="41">
        <v>140.0</v>
      </c>
      <c r="G240" s="41">
        <v>35.0</v>
      </c>
      <c r="H240" s="41">
        <v>70.0</v>
      </c>
      <c r="I240" s="41">
        <v>-3.07733</v>
      </c>
      <c r="J240" s="41">
        <v>10000.0</v>
      </c>
      <c r="K240" s="41">
        <v>5000.0</v>
      </c>
      <c r="L240" s="41">
        <v>1200.0</v>
      </c>
      <c r="M240" s="41">
        <v>600.0</v>
      </c>
      <c r="N240" s="41">
        <v>50.0</v>
      </c>
      <c r="O240" s="40" t="s">
        <v>207</v>
      </c>
      <c r="P240" s="40" t="s">
        <v>208</v>
      </c>
      <c r="Q240" s="40" t="s">
        <v>209</v>
      </c>
      <c r="R240" s="40" t="s">
        <v>210</v>
      </c>
      <c r="S240" s="40" t="b">
        <v>0</v>
      </c>
      <c r="T240" s="40" t="s">
        <v>12879</v>
      </c>
      <c r="U240" s="40" t="s">
        <v>212</v>
      </c>
      <c r="V240" s="41">
        <v>0.1</v>
      </c>
      <c r="W240" s="41">
        <v>0.9</v>
      </c>
      <c r="X240" s="41">
        <v>0.1</v>
      </c>
      <c r="Y240" s="41">
        <v>0.6</v>
      </c>
      <c r="Z240" s="40" t="b">
        <v>0</v>
      </c>
      <c r="AA240" s="40" t="b">
        <v>1</v>
      </c>
      <c r="AB240" s="40" t="b">
        <v>0</v>
      </c>
      <c r="AC240" s="40" t="b">
        <v>0</v>
      </c>
      <c r="AD240" s="41" t="s">
        <v>13704</v>
      </c>
      <c r="AE240" s="41" t="s">
        <v>7109</v>
      </c>
      <c r="AF240" s="41">
        <v>1201.401</v>
      </c>
      <c r="AG240" s="41">
        <v>-3.16949</v>
      </c>
      <c r="AH240" s="42">
        <v>1.38469E42</v>
      </c>
      <c r="AI240" s="41">
        <v>0.029947442</v>
      </c>
      <c r="AJ240" s="40" t="s">
        <v>13705</v>
      </c>
      <c r="AK240" s="44" t="s">
        <v>397</v>
      </c>
      <c r="AL240" s="41">
        <v>6765.0</v>
      </c>
      <c r="AM240" s="40" t="s">
        <v>2224</v>
      </c>
      <c r="AN240" s="40" t="s">
        <v>7285</v>
      </c>
      <c r="AO240" s="40" t="s">
        <v>5627</v>
      </c>
      <c r="AP240" s="42">
        <v>1.1E139</v>
      </c>
    </row>
    <row r="241">
      <c r="A241" s="40" t="s">
        <v>16518</v>
      </c>
      <c r="B241" s="41">
        <v>122.0</v>
      </c>
      <c r="C241" s="42">
        <v>1.67E9</v>
      </c>
      <c r="D241" s="41">
        <v>3356.0</v>
      </c>
      <c r="E241" s="40" t="s">
        <v>1243</v>
      </c>
      <c r="F241" s="41">
        <v>140.0</v>
      </c>
      <c r="G241" s="41">
        <v>35.0</v>
      </c>
      <c r="H241" s="41">
        <v>70.0</v>
      </c>
      <c r="I241" s="41">
        <v>-3.07733</v>
      </c>
      <c r="J241" s="41">
        <v>10000.0</v>
      </c>
      <c r="K241" s="41">
        <v>5000.0</v>
      </c>
      <c r="L241" s="41">
        <v>1200.0</v>
      </c>
      <c r="M241" s="41">
        <v>600.0</v>
      </c>
      <c r="N241" s="41">
        <v>50.0</v>
      </c>
      <c r="O241" s="40" t="s">
        <v>207</v>
      </c>
      <c r="P241" s="40" t="s">
        <v>208</v>
      </c>
      <c r="Q241" s="40" t="s">
        <v>7310</v>
      </c>
      <c r="R241" s="40" t="s">
        <v>210</v>
      </c>
      <c r="S241" s="40" t="b">
        <v>0</v>
      </c>
      <c r="T241" s="40" t="s">
        <v>12879</v>
      </c>
      <c r="U241" s="40" t="s">
        <v>212</v>
      </c>
      <c r="V241" s="41">
        <v>0.1</v>
      </c>
      <c r="W241" s="41">
        <v>0.9</v>
      </c>
      <c r="X241" s="41">
        <v>0.2</v>
      </c>
      <c r="Y241" s="41">
        <v>0.6</v>
      </c>
      <c r="Z241" s="40" t="b">
        <v>0</v>
      </c>
      <c r="AA241" s="40" t="b">
        <v>1</v>
      </c>
      <c r="AB241" s="40" t="b">
        <v>0</v>
      </c>
      <c r="AC241" s="40" t="b">
        <v>0</v>
      </c>
      <c r="AD241" s="41" t="s">
        <v>13706</v>
      </c>
      <c r="AE241" s="41" t="s">
        <v>13707</v>
      </c>
      <c r="AF241" s="41">
        <v>1201.349</v>
      </c>
      <c r="AG241" s="41">
        <v>-3.16992</v>
      </c>
      <c r="AH241" s="42">
        <v>9.95563E41</v>
      </c>
      <c r="AI241" s="41">
        <v>0.030087892</v>
      </c>
      <c r="AJ241" s="40" t="s">
        <v>13708</v>
      </c>
      <c r="AK241" s="40" t="s">
        <v>13709</v>
      </c>
      <c r="AL241" s="41">
        <v>5097.0</v>
      </c>
      <c r="AM241" s="40" t="s">
        <v>2224</v>
      </c>
      <c r="AN241" s="40" t="s">
        <v>7285</v>
      </c>
      <c r="AO241" s="40" t="s">
        <v>5627</v>
      </c>
      <c r="AP241" s="42">
        <v>1.0E139</v>
      </c>
    </row>
    <row r="242">
      <c r="A242" s="40" t="s">
        <v>16520</v>
      </c>
      <c r="B242" s="41">
        <v>166.0</v>
      </c>
      <c r="C242" s="42">
        <v>1.67E9</v>
      </c>
      <c r="D242" s="41">
        <v>3356.0</v>
      </c>
      <c r="E242" s="40" t="s">
        <v>1243</v>
      </c>
      <c r="F242" s="41">
        <v>140.0</v>
      </c>
      <c r="G242" s="41">
        <v>35.0</v>
      </c>
      <c r="H242" s="41">
        <v>70.0</v>
      </c>
      <c r="I242" s="41">
        <v>-3.07733</v>
      </c>
      <c r="J242" s="41">
        <v>10000.0</v>
      </c>
      <c r="K242" s="41">
        <v>5000.0</v>
      </c>
      <c r="L242" s="41">
        <v>1200.0</v>
      </c>
      <c r="M242" s="41">
        <v>600.0</v>
      </c>
      <c r="N242" s="41">
        <v>50.0</v>
      </c>
      <c r="O242" s="40" t="s">
        <v>207</v>
      </c>
      <c r="P242" s="40" t="s">
        <v>1371</v>
      </c>
      <c r="Q242" s="40" t="s">
        <v>212</v>
      </c>
      <c r="R242" s="40" t="s">
        <v>210</v>
      </c>
      <c r="S242" s="40" t="b">
        <v>0</v>
      </c>
      <c r="T242" s="40" t="s">
        <v>211</v>
      </c>
      <c r="U242" s="40" t="s">
        <v>212</v>
      </c>
      <c r="V242" s="41">
        <v>0.1</v>
      </c>
      <c r="W242" s="41">
        <v>0.9</v>
      </c>
      <c r="X242" s="41">
        <v>0.2</v>
      </c>
      <c r="Y242" s="41">
        <v>0.5</v>
      </c>
      <c r="Z242" s="40" t="b">
        <v>0</v>
      </c>
      <c r="AA242" s="40" t="b">
        <v>1</v>
      </c>
      <c r="AB242" s="40" t="b">
        <v>0</v>
      </c>
      <c r="AC242" s="40" t="b">
        <v>0</v>
      </c>
      <c r="AD242" s="41" t="s">
        <v>13710</v>
      </c>
      <c r="AE242" s="41" t="s">
        <v>13711</v>
      </c>
      <c r="AF242" s="41">
        <v>1202.312</v>
      </c>
      <c r="AG242" s="41">
        <v>-3.16997</v>
      </c>
      <c r="AH242" s="42">
        <v>5.03423E41</v>
      </c>
      <c r="AI242" s="41">
        <v>0.03010374</v>
      </c>
      <c r="AJ242" s="40" t="s">
        <v>13712</v>
      </c>
      <c r="AK242" s="40" t="s">
        <v>13713</v>
      </c>
      <c r="AL242" s="41">
        <v>3707.0</v>
      </c>
      <c r="AM242" s="40" t="s">
        <v>2224</v>
      </c>
      <c r="AN242" s="40" t="s">
        <v>7285</v>
      </c>
      <c r="AO242" s="40" t="s">
        <v>5643</v>
      </c>
      <c r="AP242" s="42">
        <v>1.0E138</v>
      </c>
    </row>
    <row r="243">
      <c r="A243" s="40" t="s">
        <v>16518</v>
      </c>
      <c r="B243" s="41">
        <v>89.0</v>
      </c>
      <c r="C243" s="42">
        <v>1.67E9</v>
      </c>
      <c r="D243" s="41">
        <v>3356.0</v>
      </c>
      <c r="E243" s="40" t="s">
        <v>1243</v>
      </c>
      <c r="F243" s="41">
        <v>140.0</v>
      </c>
      <c r="G243" s="41">
        <v>35.0</v>
      </c>
      <c r="H243" s="41">
        <v>70.0</v>
      </c>
      <c r="I243" s="41">
        <v>-3.07733</v>
      </c>
      <c r="J243" s="41">
        <v>10000.0</v>
      </c>
      <c r="K243" s="41">
        <v>5000.0</v>
      </c>
      <c r="L243" s="41">
        <v>1200.0</v>
      </c>
      <c r="M243" s="41">
        <v>600.0</v>
      </c>
      <c r="N243" s="41">
        <v>30.0</v>
      </c>
      <c r="O243" s="40" t="s">
        <v>207</v>
      </c>
      <c r="P243" s="40" t="s">
        <v>208</v>
      </c>
      <c r="Q243" s="40" t="s">
        <v>212</v>
      </c>
      <c r="R243" s="40" t="s">
        <v>210</v>
      </c>
      <c r="S243" s="40" t="b">
        <v>0</v>
      </c>
      <c r="T243" s="40" t="s">
        <v>12879</v>
      </c>
      <c r="U243" s="40" t="s">
        <v>212</v>
      </c>
      <c r="V243" s="41">
        <v>0.1</v>
      </c>
      <c r="W243" s="41">
        <v>0.9</v>
      </c>
      <c r="X243" s="41">
        <v>0.3</v>
      </c>
      <c r="Y243" s="41">
        <v>0.6</v>
      </c>
      <c r="Z243" s="40" t="b">
        <v>0</v>
      </c>
      <c r="AA243" s="40" t="b">
        <v>1</v>
      </c>
      <c r="AB243" s="40" t="b">
        <v>0</v>
      </c>
      <c r="AC243" s="40" t="b">
        <v>0</v>
      </c>
      <c r="AD243" s="41" t="s">
        <v>13714</v>
      </c>
      <c r="AE243" s="41" t="s">
        <v>1056</v>
      </c>
      <c r="AF243" s="41">
        <v>1059.827</v>
      </c>
      <c r="AG243" s="41">
        <v>-3.17008</v>
      </c>
      <c r="AH243" s="42">
        <v>1.159E42</v>
      </c>
      <c r="AI243" s="41">
        <v>0.030140712</v>
      </c>
      <c r="AJ243" s="40" t="s">
        <v>13715</v>
      </c>
      <c r="AK243" s="40" t="s">
        <v>13716</v>
      </c>
      <c r="AL243" s="41">
        <v>10000.0</v>
      </c>
      <c r="AM243" s="40" t="s">
        <v>216</v>
      </c>
      <c r="AN243" s="40" t="s">
        <v>7285</v>
      </c>
      <c r="AO243" s="40" t="s">
        <v>5627</v>
      </c>
      <c r="AP243" s="42">
        <v>1.1E139</v>
      </c>
    </row>
    <row r="244">
      <c r="A244" s="40" t="s">
        <v>16525</v>
      </c>
      <c r="B244" s="41">
        <v>236.0</v>
      </c>
      <c r="C244" s="42">
        <v>1.67E9</v>
      </c>
      <c r="D244" s="41">
        <v>3356.0</v>
      </c>
      <c r="E244" s="40" t="s">
        <v>1243</v>
      </c>
      <c r="F244" s="41">
        <v>140.0</v>
      </c>
      <c r="G244" s="41">
        <v>35.0</v>
      </c>
      <c r="H244" s="41">
        <v>70.0</v>
      </c>
      <c r="I244" s="41">
        <v>-3.07733</v>
      </c>
      <c r="J244" s="41">
        <v>10000.0</v>
      </c>
      <c r="K244" s="41">
        <v>5000.0</v>
      </c>
      <c r="L244" s="41">
        <v>1200.0</v>
      </c>
      <c r="M244" s="41">
        <v>600.0</v>
      </c>
      <c r="N244" s="41">
        <v>100.0</v>
      </c>
      <c r="O244" s="40" t="s">
        <v>207</v>
      </c>
      <c r="P244" s="40" t="s">
        <v>208</v>
      </c>
      <c r="Q244" s="40" t="s">
        <v>1372</v>
      </c>
      <c r="R244" s="40" t="s">
        <v>210</v>
      </c>
      <c r="S244" s="40" t="b">
        <v>0</v>
      </c>
      <c r="T244" s="40" t="s">
        <v>211</v>
      </c>
      <c r="U244" s="40" t="s">
        <v>212</v>
      </c>
      <c r="V244" s="41">
        <v>0.1</v>
      </c>
      <c r="W244" s="41">
        <v>0.9</v>
      </c>
      <c r="X244" s="41">
        <v>0.1</v>
      </c>
      <c r="Y244" s="41">
        <v>0.6</v>
      </c>
      <c r="Z244" s="40" t="b">
        <v>0</v>
      </c>
      <c r="AA244" s="40" t="b">
        <v>1</v>
      </c>
      <c r="AB244" s="40" t="b">
        <v>0</v>
      </c>
      <c r="AC244" s="40" t="b">
        <v>0</v>
      </c>
      <c r="AD244" s="41" t="s">
        <v>10498</v>
      </c>
      <c r="AE244" s="41" t="s">
        <v>13717</v>
      </c>
      <c r="AF244" s="41">
        <v>1201.936</v>
      </c>
      <c r="AG244" s="41">
        <v>-3.17028</v>
      </c>
      <c r="AH244" s="42">
        <v>6.95949E41</v>
      </c>
      <c r="AI244" s="41">
        <v>0.030207011</v>
      </c>
      <c r="AJ244" s="40" t="s">
        <v>13718</v>
      </c>
      <c r="AK244" s="40" t="s">
        <v>13719</v>
      </c>
      <c r="AL244" s="41">
        <v>1637.0</v>
      </c>
      <c r="AM244" s="40" t="s">
        <v>2224</v>
      </c>
      <c r="AN244" s="40" t="s">
        <v>7285</v>
      </c>
      <c r="AO244" s="40" t="s">
        <v>5643</v>
      </c>
      <c r="AP244" s="42">
        <v>1.1E138</v>
      </c>
    </row>
    <row r="245">
      <c r="A245" s="40" t="s">
        <v>16525</v>
      </c>
      <c r="B245" s="41">
        <v>177.0</v>
      </c>
      <c r="C245" s="42">
        <v>1.67E9</v>
      </c>
      <c r="D245" s="41">
        <v>3356.0</v>
      </c>
      <c r="E245" s="40" t="s">
        <v>1243</v>
      </c>
      <c r="F245" s="41">
        <v>140.0</v>
      </c>
      <c r="G245" s="41">
        <v>35.0</v>
      </c>
      <c r="H245" s="41">
        <v>70.0</v>
      </c>
      <c r="I245" s="41">
        <v>-3.07733</v>
      </c>
      <c r="J245" s="41">
        <v>10000.0</v>
      </c>
      <c r="K245" s="41">
        <v>5000.0</v>
      </c>
      <c r="L245" s="41">
        <v>1200.0</v>
      </c>
      <c r="M245" s="41">
        <v>600.0</v>
      </c>
      <c r="N245" s="41">
        <v>50.0</v>
      </c>
      <c r="O245" s="40" t="s">
        <v>207</v>
      </c>
      <c r="P245" s="40" t="s">
        <v>208</v>
      </c>
      <c r="Q245" s="40" t="s">
        <v>212</v>
      </c>
      <c r="R245" s="40" t="s">
        <v>210</v>
      </c>
      <c r="S245" s="40" t="b">
        <v>0</v>
      </c>
      <c r="T245" s="40" t="s">
        <v>12879</v>
      </c>
      <c r="U245" s="40" t="s">
        <v>212</v>
      </c>
      <c r="V245" s="41">
        <v>0.1</v>
      </c>
      <c r="W245" s="41">
        <v>0.9</v>
      </c>
      <c r="X245" s="41">
        <v>0.3</v>
      </c>
      <c r="Y245" s="41">
        <v>0.4</v>
      </c>
      <c r="Z245" s="40" t="b">
        <v>0</v>
      </c>
      <c r="AA245" s="40" t="b">
        <v>1</v>
      </c>
      <c r="AB245" s="40" t="b">
        <v>0</v>
      </c>
      <c r="AC245" s="40" t="b">
        <v>0</v>
      </c>
      <c r="AD245" s="41" t="s">
        <v>13720</v>
      </c>
      <c r="AE245" s="41" t="s">
        <v>13721</v>
      </c>
      <c r="AF245" s="41">
        <v>1202.852</v>
      </c>
      <c r="AG245" s="41">
        <v>-3.17033</v>
      </c>
      <c r="AH245" s="42">
        <v>1.38789E42</v>
      </c>
      <c r="AI245" s="41">
        <v>0.030221909</v>
      </c>
      <c r="AJ245" s="40" t="s">
        <v>16599</v>
      </c>
      <c r="AK245" s="40" t="s">
        <v>13723</v>
      </c>
      <c r="AL245" s="41">
        <v>4729.0</v>
      </c>
      <c r="AM245" s="40" t="s">
        <v>2224</v>
      </c>
      <c r="AN245" s="40" t="s">
        <v>7285</v>
      </c>
      <c r="AO245" s="40" t="s">
        <v>5643</v>
      </c>
      <c r="AP245" s="42">
        <v>1.1E139</v>
      </c>
    </row>
    <row r="246">
      <c r="A246" s="40" t="s">
        <v>16518</v>
      </c>
      <c r="B246" s="41">
        <v>25.0</v>
      </c>
      <c r="C246" s="42">
        <v>1.67E9</v>
      </c>
      <c r="D246" s="41">
        <v>3356.0</v>
      </c>
      <c r="E246" s="40" t="s">
        <v>1243</v>
      </c>
      <c r="F246" s="41">
        <v>140.0</v>
      </c>
      <c r="G246" s="41">
        <v>35.0</v>
      </c>
      <c r="H246" s="41">
        <v>70.0</v>
      </c>
      <c r="I246" s="41">
        <v>-3.07733</v>
      </c>
      <c r="J246" s="41">
        <v>10000.0</v>
      </c>
      <c r="K246" s="41">
        <v>5000.0</v>
      </c>
      <c r="L246" s="41">
        <v>1200.0</v>
      </c>
      <c r="M246" s="41">
        <v>600.0</v>
      </c>
      <c r="N246" s="41">
        <v>30.0</v>
      </c>
      <c r="O246" s="40" t="s">
        <v>207</v>
      </c>
      <c r="P246" s="40" t="s">
        <v>208</v>
      </c>
      <c r="Q246" s="40" t="s">
        <v>7310</v>
      </c>
      <c r="R246" s="40" t="s">
        <v>210</v>
      </c>
      <c r="S246" s="40" t="b">
        <v>0</v>
      </c>
      <c r="T246" s="40" t="s">
        <v>211</v>
      </c>
      <c r="U246" s="40" t="s">
        <v>212</v>
      </c>
      <c r="V246" s="41">
        <v>0.1</v>
      </c>
      <c r="W246" s="41">
        <v>0.9</v>
      </c>
      <c r="X246" s="41">
        <v>0.3</v>
      </c>
      <c r="Y246" s="41">
        <v>0.5</v>
      </c>
      <c r="Z246" s="40" t="b">
        <v>0</v>
      </c>
      <c r="AA246" s="40" t="b">
        <v>1</v>
      </c>
      <c r="AB246" s="40" t="b">
        <v>0</v>
      </c>
      <c r="AC246" s="40" t="b">
        <v>0</v>
      </c>
      <c r="AD246" s="41" t="s">
        <v>13724</v>
      </c>
      <c r="AE246" s="41" t="s">
        <v>13725</v>
      </c>
      <c r="AF246" s="41">
        <v>1134.415</v>
      </c>
      <c r="AG246" s="41">
        <v>-3.17036</v>
      </c>
      <c r="AH246" s="42">
        <v>1.34963E42</v>
      </c>
      <c r="AI246" s="41">
        <v>0.030231547</v>
      </c>
      <c r="AJ246" s="40" t="s">
        <v>13726</v>
      </c>
      <c r="AK246" s="40" t="s">
        <v>13727</v>
      </c>
      <c r="AL246" s="41">
        <v>10000.0</v>
      </c>
      <c r="AM246" s="40" t="s">
        <v>216</v>
      </c>
      <c r="AN246" s="40" t="s">
        <v>7285</v>
      </c>
      <c r="AO246" s="40" t="s">
        <v>5627</v>
      </c>
      <c r="AP246" s="42">
        <v>1.1E139</v>
      </c>
    </row>
    <row r="247">
      <c r="A247" s="40" t="s">
        <v>16518</v>
      </c>
      <c r="B247" s="41">
        <v>39.0</v>
      </c>
      <c r="C247" s="42">
        <v>1.67E9</v>
      </c>
      <c r="D247" s="41">
        <v>3356.0</v>
      </c>
      <c r="E247" s="40" t="s">
        <v>1243</v>
      </c>
      <c r="F247" s="41">
        <v>140.0</v>
      </c>
      <c r="G247" s="41">
        <v>35.0</v>
      </c>
      <c r="H247" s="41">
        <v>70.0</v>
      </c>
      <c r="I247" s="41">
        <v>-3.07733</v>
      </c>
      <c r="J247" s="41">
        <v>10000.0</v>
      </c>
      <c r="K247" s="41">
        <v>5000.0</v>
      </c>
      <c r="L247" s="41">
        <v>1200.0</v>
      </c>
      <c r="M247" s="41">
        <v>600.0</v>
      </c>
      <c r="N247" s="41">
        <v>30.0</v>
      </c>
      <c r="O247" s="40" t="s">
        <v>207</v>
      </c>
      <c r="P247" s="40" t="s">
        <v>208</v>
      </c>
      <c r="Q247" s="40" t="s">
        <v>7305</v>
      </c>
      <c r="R247" s="40" t="s">
        <v>210</v>
      </c>
      <c r="S247" s="40" t="b">
        <v>0</v>
      </c>
      <c r="T247" s="40" t="s">
        <v>211</v>
      </c>
      <c r="U247" s="40" t="s">
        <v>212</v>
      </c>
      <c r="V247" s="41">
        <v>0.1</v>
      </c>
      <c r="W247" s="41">
        <v>0.9</v>
      </c>
      <c r="X247" s="41">
        <v>0.2</v>
      </c>
      <c r="Y247" s="41">
        <v>0.4</v>
      </c>
      <c r="Z247" s="40" t="b">
        <v>0</v>
      </c>
      <c r="AA247" s="40" t="b">
        <v>1</v>
      </c>
      <c r="AB247" s="40" t="b">
        <v>0</v>
      </c>
      <c r="AC247" s="40" t="b">
        <v>0</v>
      </c>
      <c r="AD247" s="41" t="s">
        <v>10611</v>
      </c>
      <c r="AE247" s="41" t="s">
        <v>13728</v>
      </c>
      <c r="AF247" s="41">
        <v>703.4448</v>
      </c>
      <c r="AG247" s="41">
        <v>-3.17047</v>
      </c>
      <c r="AH247" s="42">
        <v>1.00114E42</v>
      </c>
      <c r="AI247" s="41">
        <v>0.030268731</v>
      </c>
      <c r="AJ247" s="40" t="s">
        <v>13729</v>
      </c>
      <c r="AK247" s="44" t="s">
        <v>397</v>
      </c>
      <c r="AL247" s="41">
        <v>10000.0</v>
      </c>
      <c r="AM247" s="40" t="s">
        <v>216</v>
      </c>
      <c r="AN247" s="40" t="s">
        <v>7285</v>
      </c>
      <c r="AO247" s="40" t="s">
        <v>5627</v>
      </c>
      <c r="AP247" s="42">
        <v>1.0E139</v>
      </c>
    </row>
    <row r="248">
      <c r="A248" s="40" t="s">
        <v>16525</v>
      </c>
      <c r="B248" s="41">
        <v>207.0</v>
      </c>
      <c r="C248" s="42">
        <v>1.67E9</v>
      </c>
      <c r="D248" s="41">
        <v>3356.0</v>
      </c>
      <c r="E248" s="40" t="s">
        <v>1243</v>
      </c>
      <c r="F248" s="41">
        <v>140.0</v>
      </c>
      <c r="G248" s="41">
        <v>35.0</v>
      </c>
      <c r="H248" s="41">
        <v>70.0</v>
      </c>
      <c r="I248" s="41">
        <v>-3.07733</v>
      </c>
      <c r="J248" s="41">
        <v>10000.0</v>
      </c>
      <c r="K248" s="41">
        <v>5000.0</v>
      </c>
      <c r="L248" s="41">
        <v>1200.0</v>
      </c>
      <c r="M248" s="41">
        <v>600.0</v>
      </c>
      <c r="N248" s="41">
        <v>100.0</v>
      </c>
      <c r="O248" s="40" t="s">
        <v>207</v>
      </c>
      <c r="P248" s="40" t="s">
        <v>208</v>
      </c>
      <c r="Q248" s="40" t="s">
        <v>7310</v>
      </c>
      <c r="R248" s="40" t="s">
        <v>210</v>
      </c>
      <c r="S248" s="40" t="b">
        <v>0</v>
      </c>
      <c r="T248" s="40" t="s">
        <v>12879</v>
      </c>
      <c r="U248" s="40" t="s">
        <v>212</v>
      </c>
      <c r="V248" s="41">
        <v>0.1</v>
      </c>
      <c r="W248" s="41">
        <v>0.9</v>
      </c>
      <c r="X248" s="41">
        <v>0.1</v>
      </c>
      <c r="Y248" s="41">
        <v>0.4</v>
      </c>
      <c r="Z248" s="40" t="b">
        <v>0</v>
      </c>
      <c r="AA248" s="40" t="b">
        <v>1</v>
      </c>
      <c r="AB248" s="40" t="b">
        <v>0</v>
      </c>
      <c r="AC248" s="40" t="b">
        <v>0</v>
      </c>
      <c r="AD248" s="41" t="s">
        <v>13730</v>
      </c>
      <c r="AE248" s="41" t="s">
        <v>13731</v>
      </c>
      <c r="AF248" s="41">
        <v>1202.859</v>
      </c>
      <c r="AG248" s="41">
        <v>-3.17081</v>
      </c>
      <c r="AH248" s="42">
        <v>1.3474E42</v>
      </c>
      <c r="AI248" s="41">
        <v>0.03037785</v>
      </c>
      <c r="AJ248" s="40" t="s">
        <v>13732</v>
      </c>
      <c r="AK248" s="40" t="s">
        <v>13733</v>
      </c>
      <c r="AL248" s="41">
        <v>1591.0</v>
      </c>
      <c r="AM248" s="40" t="s">
        <v>2224</v>
      </c>
      <c r="AN248" s="40" t="s">
        <v>7285</v>
      </c>
      <c r="AO248" s="40" t="s">
        <v>5643</v>
      </c>
      <c r="AP248" s="42">
        <v>1.1E139</v>
      </c>
    </row>
    <row r="249">
      <c r="A249" s="40" t="s">
        <v>16518</v>
      </c>
      <c r="B249" s="41">
        <v>143.0</v>
      </c>
      <c r="C249" s="42">
        <v>1.67E9</v>
      </c>
      <c r="D249" s="41">
        <v>3356.0</v>
      </c>
      <c r="E249" s="40" t="s">
        <v>1243</v>
      </c>
      <c r="F249" s="41">
        <v>140.0</v>
      </c>
      <c r="G249" s="41">
        <v>35.0</v>
      </c>
      <c r="H249" s="41">
        <v>70.0</v>
      </c>
      <c r="I249" s="41">
        <v>-3.07733</v>
      </c>
      <c r="J249" s="41">
        <v>10000.0</v>
      </c>
      <c r="K249" s="41">
        <v>5000.0</v>
      </c>
      <c r="L249" s="41">
        <v>1200.0</v>
      </c>
      <c r="M249" s="41">
        <v>600.0</v>
      </c>
      <c r="N249" s="41">
        <v>50.0</v>
      </c>
      <c r="O249" s="40" t="s">
        <v>207</v>
      </c>
      <c r="P249" s="40" t="s">
        <v>208</v>
      </c>
      <c r="Q249" s="40" t="s">
        <v>7305</v>
      </c>
      <c r="R249" s="40" t="s">
        <v>210</v>
      </c>
      <c r="S249" s="40" t="b">
        <v>0</v>
      </c>
      <c r="T249" s="40" t="s">
        <v>12879</v>
      </c>
      <c r="U249" s="40" t="s">
        <v>212</v>
      </c>
      <c r="V249" s="41">
        <v>0.1</v>
      </c>
      <c r="W249" s="41">
        <v>0.9</v>
      </c>
      <c r="X249" s="41">
        <v>0.3</v>
      </c>
      <c r="Y249" s="41">
        <v>0.6</v>
      </c>
      <c r="Z249" s="40" t="b">
        <v>0</v>
      </c>
      <c r="AA249" s="40" t="b">
        <v>1</v>
      </c>
      <c r="AB249" s="40" t="b">
        <v>0</v>
      </c>
      <c r="AC249" s="40" t="b">
        <v>0</v>
      </c>
      <c r="AD249" s="41" t="s">
        <v>13734</v>
      </c>
      <c r="AE249" s="41" t="s">
        <v>13735</v>
      </c>
      <c r="AF249" s="41">
        <v>1201.403</v>
      </c>
      <c r="AG249" s="41">
        <v>-3.17093</v>
      </c>
      <c r="AH249" s="42">
        <v>1.13932E42</v>
      </c>
      <c r="AI249" s="41">
        <v>0.030417389</v>
      </c>
      <c r="AJ249" s="40" t="s">
        <v>16600</v>
      </c>
      <c r="AK249" s="40" t="s">
        <v>13737</v>
      </c>
      <c r="AL249" s="41">
        <v>7871.0</v>
      </c>
      <c r="AM249" s="40" t="s">
        <v>2224</v>
      </c>
      <c r="AN249" s="40" t="s">
        <v>7285</v>
      </c>
      <c r="AO249" s="40" t="s">
        <v>5627</v>
      </c>
      <c r="AP249" s="42">
        <v>1.1E139</v>
      </c>
    </row>
    <row r="250">
      <c r="A250" s="40" t="s">
        <v>16518</v>
      </c>
      <c r="B250" s="41">
        <v>74.0</v>
      </c>
      <c r="C250" s="42">
        <v>1.67E9</v>
      </c>
      <c r="D250" s="41">
        <v>3356.0</v>
      </c>
      <c r="E250" s="40" t="s">
        <v>1243</v>
      </c>
      <c r="F250" s="41">
        <v>140.0</v>
      </c>
      <c r="G250" s="41">
        <v>35.0</v>
      </c>
      <c r="H250" s="41">
        <v>70.0</v>
      </c>
      <c r="I250" s="41">
        <v>-3.07733</v>
      </c>
      <c r="J250" s="41">
        <v>10000.0</v>
      </c>
      <c r="K250" s="41">
        <v>5000.0</v>
      </c>
      <c r="L250" s="41">
        <v>1200.0</v>
      </c>
      <c r="M250" s="41">
        <v>600.0</v>
      </c>
      <c r="N250" s="41">
        <v>30.0</v>
      </c>
      <c r="O250" s="40" t="s">
        <v>207</v>
      </c>
      <c r="P250" s="40" t="s">
        <v>208</v>
      </c>
      <c r="Q250" s="40" t="s">
        <v>212</v>
      </c>
      <c r="R250" s="40" t="s">
        <v>210</v>
      </c>
      <c r="S250" s="40" t="b">
        <v>0</v>
      </c>
      <c r="T250" s="40" t="s">
        <v>211</v>
      </c>
      <c r="U250" s="40" t="s">
        <v>212</v>
      </c>
      <c r="V250" s="41">
        <v>0.1</v>
      </c>
      <c r="W250" s="41">
        <v>0.9</v>
      </c>
      <c r="X250" s="41">
        <v>0.1</v>
      </c>
      <c r="Y250" s="41">
        <v>0.6</v>
      </c>
      <c r="Z250" s="40" t="b">
        <v>0</v>
      </c>
      <c r="AA250" s="40" t="b">
        <v>1</v>
      </c>
      <c r="AB250" s="40" t="b">
        <v>0</v>
      </c>
      <c r="AC250" s="40" t="b">
        <v>0</v>
      </c>
      <c r="AD250" s="41" t="s">
        <v>13738</v>
      </c>
      <c r="AE250" s="41" t="s">
        <v>4787</v>
      </c>
      <c r="AF250" s="41">
        <v>1018.284</v>
      </c>
      <c r="AG250" s="41">
        <v>-3.17188</v>
      </c>
      <c r="AH250" s="42">
        <v>1.60453E41</v>
      </c>
      <c r="AI250" s="41">
        <v>0.03072413</v>
      </c>
      <c r="AJ250" s="40" t="s">
        <v>13739</v>
      </c>
      <c r="AK250" s="44" t="s">
        <v>397</v>
      </c>
      <c r="AL250" s="41">
        <v>10000.0</v>
      </c>
      <c r="AM250" s="40" t="s">
        <v>216</v>
      </c>
      <c r="AN250" s="40" t="s">
        <v>7285</v>
      </c>
      <c r="AO250" s="40" t="s">
        <v>5627</v>
      </c>
      <c r="AP250" s="42">
        <v>1.1E136</v>
      </c>
    </row>
    <row r="251">
      <c r="A251" s="40" t="s">
        <v>16518</v>
      </c>
      <c r="B251" s="41">
        <v>60.0</v>
      </c>
      <c r="C251" s="42">
        <v>1.67E9</v>
      </c>
      <c r="D251" s="41">
        <v>3356.0</v>
      </c>
      <c r="E251" s="40" t="s">
        <v>1243</v>
      </c>
      <c r="F251" s="41">
        <v>140.0</v>
      </c>
      <c r="G251" s="41">
        <v>35.0</v>
      </c>
      <c r="H251" s="41">
        <v>70.0</v>
      </c>
      <c r="I251" s="41">
        <v>-3.07733</v>
      </c>
      <c r="J251" s="41">
        <v>10000.0</v>
      </c>
      <c r="K251" s="41">
        <v>5000.0</v>
      </c>
      <c r="L251" s="41">
        <v>1200.0</v>
      </c>
      <c r="M251" s="41">
        <v>600.0</v>
      </c>
      <c r="N251" s="41">
        <v>30.0</v>
      </c>
      <c r="O251" s="40" t="s">
        <v>207</v>
      </c>
      <c r="P251" s="40" t="s">
        <v>208</v>
      </c>
      <c r="Q251" s="40" t="s">
        <v>1372</v>
      </c>
      <c r="R251" s="40" t="s">
        <v>210</v>
      </c>
      <c r="S251" s="40" t="b">
        <v>0</v>
      </c>
      <c r="T251" s="40" t="s">
        <v>211</v>
      </c>
      <c r="U251" s="40" t="s">
        <v>212</v>
      </c>
      <c r="V251" s="41">
        <v>0.1</v>
      </c>
      <c r="W251" s="41">
        <v>0.9</v>
      </c>
      <c r="X251" s="41">
        <v>0.3</v>
      </c>
      <c r="Y251" s="41">
        <v>0.4</v>
      </c>
      <c r="Z251" s="40" t="b">
        <v>0</v>
      </c>
      <c r="AA251" s="40" t="b">
        <v>1</v>
      </c>
      <c r="AB251" s="40" t="b">
        <v>0</v>
      </c>
      <c r="AC251" s="40" t="b">
        <v>0</v>
      </c>
      <c r="AD251" s="41" t="s">
        <v>13740</v>
      </c>
      <c r="AE251" s="41" t="s">
        <v>13741</v>
      </c>
      <c r="AF251" s="41">
        <v>689.336</v>
      </c>
      <c r="AG251" s="41">
        <v>-3.17218</v>
      </c>
      <c r="AH251" s="42">
        <v>9.96241E41</v>
      </c>
      <c r="AI251" s="41">
        <v>0.030822843</v>
      </c>
      <c r="AJ251" s="40" t="s">
        <v>13742</v>
      </c>
      <c r="AK251" s="40" t="s">
        <v>13743</v>
      </c>
      <c r="AL251" s="41">
        <v>10000.0</v>
      </c>
      <c r="AM251" s="40" t="s">
        <v>216</v>
      </c>
      <c r="AN251" s="40" t="s">
        <v>7285</v>
      </c>
      <c r="AO251" s="40" t="s">
        <v>5627</v>
      </c>
      <c r="AP251" s="42">
        <v>1.0E139</v>
      </c>
    </row>
    <row r="252">
      <c r="A252" s="40" t="s">
        <v>16518</v>
      </c>
      <c r="B252" s="41">
        <v>161.0</v>
      </c>
      <c r="C252" s="42">
        <v>1.67E9</v>
      </c>
      <c r="D252" s="41">
        <v>3356.0</v>
      </c>
      <c r="E252" s="40" t="s">
        <v>1243</v>
      </c>
      <c r="F252" s="41">
        <v>140.0</v>
      </c>
      <c r="G252" s="41">
        <v>35.0</v>
      </c>
      <c r="H252" s="41">
        <v>70.0</v>
      </c>
      <c r="I252" s="41">
        <v>-3.07733</v>
      </c>
      <c r="J252" s="41">
        <v>10000.0</v>
      </c>
      <c r="K252" s="41">
        <v>5000.0</v>
      </c>
      <c r="L252" s="41">
        <v>1200.0</v>
      </c>
      <c r="M252" s="41">
        <v>600.0</v>
      </c>
      <c r="N252" s="41">
        <v>50.0</v>
      </c>
      <c r="O252" s="40" t="s">
        <v>207</v>
      </c>
      <c r="P252" s="40" t="s">
        <v>208</v>
      </c>
      <c r="Q252" s="40" t="s">
        <v>1372</v>
      </c>
      <c r="R252" s="40" t="s">
        <v>210</v>
      </c>
      <c r="S252" s="40" t="b">
        <v>0</v>
      </c>
      <c r="T252" s="40" t="s">
        <v>12879</v>
      </c>
      <c r="U252" s="40" t="s">
        <v>212</v>
      </c>
      <c r="V252" s="41">
        <v>0.1</v>
      </c>
      <c r="W252" s="41">
        <v>0.9</v>
      </c>
      <c r="X252" s="41">
        <v>0.3</v>
      </c>
      <c r="Y252" s="41">
        <v>0.6</v>
      </c>
      <c r="Z252" s="40" t="b">
        <v>0</v>
      </c>
      <c r="AA252" s="40" t="b">
        <v>1</v>
      </c>
      <c r="AB252" s="40" t="b">
        <v>0</v>
      </c>
      <c r="AC252" s="40" t="b">
        <v>0</v>
      </c>
      <c r="AD252" s="41" t="s">
        <v>13744</v>
      </c>
      <c r="AE252" s="41" t="s">
        <v>13745</v>
      </c>
      <c r="AF252" s="41">
        <v>1201.319</v>
      </c>
      <c r="AG252" s="41">
        <v>-3.1723</v>
      </c>
      <c r="AH252" s="42">
        <v>4.86028E41</v>
      </c>
      <c r="AI252" s="41">
        <v>0.030862503</v>
      </c>
      <c r="AJ252" s="40" t="s">
        <v>16601</v>
      </c>
      <c r="AK252" s="40" t="s">
        <v>13747</v>
      </c>
      <c r="AL252" s="41">
        <v>7871.0</v>
      </c>
      <c r="AM252" s="40" t="s">
        <v>2224</v>
      </c>
      <c r="AN252" s="40" t="s">
        <v>7285</v>
      </c>
      <c r="AO252" s="40" t="s">
        <v>5627</v>
      </c>
      <c r="AP252" s="42">
        <v>1.0E138</v>
      </c>
    </row>
    <row r="253">
      <c r="A253" s="40" t="s">
        <v>16523</v>
      </c>
      <c r="B253" s="41">
        <v>130.0</v>
      </c>
      <c r="C253" s="42">
        <v>1.67E9</v>
      </c>
      <c r="D253" s="41">
        <v>3356.0</v>
      </c>
      <c r="E253" s="40" t="s">
        <v>1243</v>
      </c>
      <c r="F253" s="41">
        <v>140.0</v>
      </c>
      <c r="G253" s="41">
        <v>35.0</v>
      </c>
      <c r="H253" s="41">
        <v>70.0</v>
      </c>
      <c r="I253" s="41">
        <v>-3.07733</v>
      </c>
      <c r="J253" s="41">
        <v>10000.0</v>
      </c>
      <c r="K253" s="41">
        <v>5000.0</v>
      </c>
      <c r="L253" s="41">
        <v>1200.0</v>
      </c>
      <c r="M253" s="41">
        <v>600.0</v>
      </c>
      <c r="N253" s="41">
        <v>50.0</v>
      </c>
      <c r="O253" s="40" t="s">
        <v>207</v>
      </c>
      <c r="P253" s="40" t="s">
        <v>1371</v>
      </c>
      <c r="Q253" s="40" t="s">
        <v>7305</v>
      </c>
      <c r="R253" s="40" t="s">
        <v>210</v>
      </c>
      <c r="S253" s="40" t="b">
        <v>0</v>
      </c>
      <c r="T253" s="40" t="s">
        <v>211</v>
      </c>
      <c r="U253" s="40" t="s">
        <v>212</v>
      </c>
      <c r="V253" s="41">
        <v>0.1</v>
      </c>
      <c r="W253" s="41">
        <v>0.9</v>
      </c>
      <c r="X253" s="41">
        <v>0.2</v>
      </c>
      <c r="Y253" s="41">
        <v>0.5</v>
      </c>
      <c r="Z253" s="40" t="b">
        <v>0</v>
      </c>
      <c r="AA253" s="40" t="b">
        <v>1</v>
      </c>
      <c r="AB253" s="40" t="b">
        <v>0</v>
      </c>
      <c r="AC253" s="40" t="b">
        <v>0</v>
      </c>
      <c r="AD253" s="41" t="s">
        <v>13748</v>
      </c>
      <c r="AE253" s="41" t="s">
        <v>13108</v>
      </c>
      <c r="AF253" s="41">
        <v>1202.996</v>
      </c>
      <c r="AG253" s="41">
        <v>-3.17299</v>
      </c>
      <c r="AH253" s="42">
        <v>3.47126E41</v>
      </c>
      <c r="AI253" s="41">
        <v>0.031086611</v>
      </c>
      <c r="AJ253" s="40" t="s">
        <v>13749</v>
      </c>
      <c r="AK253" s="40" t="s">
        <v>13750</v>
      </c>
      <c r="AL253" s="41">
        <v>3782.0</v>
      </c>
      <c r="AM253" s="40" t="s">
        <v>2224</v>
      </c>
      <c r="AN253" s="40" t="s">
        <v>7285</v>
      </c>
      <c r="AO253" s="40" t="s">
        <v>5643</v>
      </c>
      <c r="AP253" s="42">
        <v>1.1E137</v>
      </c>
    </row>
    <row r="254">
      <c r="A254" s="40" t="s">
        <v>16523</v>
      </c>
      <c r="B254" s="41">
        <v>20.0</v>
      </c>
      <c r="C254" s="42">
        <v>1.67E9</v>
      </c>
      <c r="D254" s="41">
        <v>3356.0</v>
      </c>
      <c r="E254" s="40" t="s">
        <v>1243</v>
      </c>
      <c r="F254" s="41">
        <v>140.0</v>
      </c>
      <c r="G254" s="41">
        <v>35.0</v>
      </c>
      <c r="H254" s="41">
        <v>70.0</v>
      </c>
      <c r="I254" s="41">
        <v>-3.07733</v>
      </c>
      <c r="J254" s="41">
        <v>10000.0</v>
      </c>
      <c r="K254" s="41">
        <v>5000.0</v>
      </c>
      <c r="L254" s="41">
        <v>1200.0</v>
      </c>
      <c r="M254" s="41">
        <v>600.0</v>
      </c>
      <c r="N254" s="41">
        <v>30.0</v>
      </c>
      <c r="O254" s="40" t="s">
        <v>207</v>
      </c>
      <c r="P254" s="40" t="s">
        <v>1371</v>
      </c>
      <c r="Q254" s="40" t="s">
        <v>7310</v>
      </c>
      <c r="R254" s="40" t="s">
        <v>210</v>
      </c>
      <c r="S254" s="40" t="b">
        <v>0</v>
      </c>
      <c r="T254" s="40" t="s">
        <v>211</v>
      </c>
      <c r="U254" s="40" t="s">
        <v>212</v>
      </c>
      <c r="V254" s="41">
        <v>0.1</v>
      </c>
      <c r="W254" s="41">
        <v>0.9</v>
      </c>
      <c r="X254" s="41">
        <v>0.1</v>
      </c>
      <c r="Y254" s="41">
        <v>0.6</v>
      </c>
      <c r="Z254" s="40" t="b">
        <v>0</v>
      </c>
      <c r="AA254" s="40" t="b">
        <v>1</v>
      </c>
      <c r="AB254" s="40" t="b">
        <v>0</v>
      </c>
      <c r="AC254" s="40" t="b">
        <v>0</v>
      </c>
      <c r="AD254" s="41" t="s">
        <v>13751</v>
      </c>
      <c r="AE254" s="41" t="s">
        <v>13752</v>
      </c>
      <c r="AF254" s="41">
        <v>1202.685</v>
      </c>
      <c r="AG254" s="41">
        <v>-3.17404</v>
      </c>
      <c r="AH254" s="42">
        <v>1.36054E41</v>
      </c>
      <c r="AI254" s="41">
        <v>0.031429137</v>
      </c>
      <c r="AJ254" s="40" t="s">
        <v>13753</v>
      </c>
      <c r="AK254" s="44" t="s">
        <v>397</v>
      </c>
      <c r="AL254" s="41">
        <v>3768.0</v>
      </c>
      <c r="AM254" s="40" t="s">
        <v>2224</v>
      </c>
      <c r="AN254" s="40" t="s">
        <v>7285</v>
      </c>
      <c r="AO254" s="40" t="s">
        <v>5643</v>
      </c>
      <c r="AP254" s="42">
        <v>1.1E136</v>
      </c>
    </row>
    <row r="255">
      <c r="A255" s="40" t="s">
        <v>16518</v>
      </c>
      <c r="B255" s="41">
        <v>91.0</v>
      </c>
      <c r="C255" s="42">
        <v>1.67E9</v>
      </c>
      <c r="D255" s="41">
        <v>3356.0</v>
      </c>
      <c r="E255" s="40" t="s">
        <v>1243</v>
      </c>
      <c r="F255" s="41">
        <v>140.0</v>
      </c>
      <c r="G255" s="41">
        <v>35.0</v>
      </c>
      <c r="H255" s="41">
        <v>70.0</v>
      </c>
      <c r="I255" s="41">
        <v>-3.07733</v>
      </c>
      <c r="J255" s="41">
        <v>10000.0</v>
      </c>
      <c r="K255" s="41">
        <v>5000.0</v>
      </c>
      <c r="L255" s="41">
        <v>1200.0</v>
      </c>
      <c r="M255" s="41">
        <v>600.0</v>
      </c>
      <c r="N255" s="41">
        <v>50.0</v>
      </c>
      <c r="O255" s="40" t="s">
        <v>207</v>
      </c>
      <c r="P255" s="40" t="s">
        <v>208</v>
      </c>
      <c r="Q255" s="40" t="s">
        <v>209</v>
      </c>
      <c r="R255" s="40" t="s">
        <v>210</v>
      </c>
      <c r="S255" s="40" t="b">
        <v>0</v>
      </c>
      <c r="T255" s="40" t="s">
        <v>211</v>
      </c>
      <c r="U255" s="40" t="s">
        <v>212</v>
      </c>
      <c r="V255" s="41">
        <v>0.1</v>
      </c>
      <c r="W255" s="41">
        <v>0.9</v>
      </c>
      <c r="X255" s="41">
        <v>0.1</v>
      </c>
      <c r="Y255" s="41">
        <v>0.5</v>
      </c>
      <c r="Z255" s="40" t="b">
        <v>0</v>
      </c>
      <c r="AA255" s="40" t="b">
        <v>1</v>
      </c>
      <c r="AB255" s="40" t="b">
        <v>0</v>
      </c>
      <c r="AC255" s="40" t="b">
        <v>0</v>
      </c>
      <c r="AD255" s="41" t="s">
        <v>13754</v>
      </c>
      <c r="AE255" s="41" t="s">
        <v>13755</v>
      </c>
      <c r="AF255" s="41">
        <v>1201.605</v>
      </c>
      <c r="AG255" s="41">
        <v>-3.17462</v>
      </c>
      <c r="AH255" s="42">
        <v>3.22706E41</v>
      </c>
      <c r="AI255" s="41">
        <v>0.03161623</v>
      </c>
      <c r="AJ255" s="40" t="s">
        <v>13756</v>
      </c>
      <c r="AK255" s="44" t="s">
        <v>397</v>
      </c>
      <c r="AL255" s="41">
        <v>8366.0</v>
      </c>
      <c r="AM255" s="40" t="s">
        <v>2224</v>
      </c>
      <c r="AN255" s="40" t="s">
        <v>7285</v>
      </c>
      <c r="AO255" s="40" t="s">
        <v>5627</v>
      </c>
      <c r="AP255" s="42">
        <v>1.1E137</v>
      </c>
    </row>
    <row r="256">
      <c r="A256" s="40" t="s">
        <v>16520</v>
      </c>
      <c r="B256" s="41">
        <v>258.0</v>
      </c>
      <c r="C256" s="42">
        <v>1.67E9</v>
      </c>
      <c r="D256" s="41">
        <v>3356.0</v>
      </c>
      <c r="E256" s="40" t="s">
        <v>1243</v>
      </c>
      <c r="F256" s="41">
        <v>140.0</v>
      </c>
      <c r="G256" s="41">
        <v>35.0</v>
      </c>
      <c r="H256" s="41">
        <v>70.0</v>
      </c>
      <c r="I256" s="41">
        <v>-3.07733</v>
      </c>
      <c r="J256" s="41">
        <v>10000.0</v>
      </c>
      <c r="K256" s="41">
        <v>5000.0</v>
      </c>
      <c r="L256" s="41">
        <v>1200.0</v>
      </c>
      <c r="M256" s="41">
        <v>600.0</v>
      </c>
      <c r="N256" s="41">
        <v>100.0</v>
      </c>
      <c r="O256" s="40" t="s">
        <v>207</v>
      </c>
      <c r="P256" s="40" t="s">
        <v>1371</v>
      </c>
      <c r="Q256" s="40" t="s">
        <v>212</v>
      </c>
      <c r="R256" s="40" t="s">
        <v>210</v>
      </c>
      <c r="S256" s="40" t="b">
        <v>0</v>
      </c>
      <c r="T256" s="40" t="s">
        <v>211</v>
      </c>
      <c r="U256" s="40" t="s">
        <v>212</v>
      </c>
      <c r="V256" s="41">
        <v>0.1</v>
      </c>
      <c r="W256" s="41">
        <v>0.9</v>
      </c>
      <c r="X256" s="41">
        <v>0.3</v>
      </c>
      <c r="Y256" s="41">
        <v>0.4</v>
      </c>
      <c r="Z256" s="40" t="b">
        <v>0</v>
      </c>
      <c r="AA256" s="40" t="b">
        <v>1</v>
      </c>
      <c r="AB256" s="40" t="b">
        <v>0</v>
      </c>
      <c r="AC256" s="40" t="b">
        <v>0</v>
      </c>
      <c r="AD256" s="41" t="s">
        <v>13757</v>
      </c>
      <c r="AE256" s="41" t="s">
        <v>9492</v>
      </c>
      <c r="AF256" s="41">
        <v>1202.686</v>
      </c>
      <c r="AG256" s="41">
        <v>-3.17499</v>
      </c>
      <c r="AH256" s="42">
        <v>1.39078E42</v>
      </c>
      <c r="AI256" s="41">
        <v>0.031734916</v>
      </c>
      <c r="AJ256" s="40" t="s">
        <v>16602</v>
      </c>
      <c r="AK256" s="40" t="s">
        <v>13759</v>
      </c>
      <c r="AL256" s="41">
        <v>2425.0</v>
      </c>
      <c r="AM256" s="40" t="s">
        <v>2224</v>
      </c>
      <c r="AN256" s="40" t="s">
        <v>7285</v>
      </c>
      <c r="AO256" s="40" t="s">
        <v>5643</v>
      </c>
      <c r="AP256" s="42">
        <v>1.1E139</v>
      </c>
    </row>
    <row r="257">
      <c r="A257" s="40" t="s">
        <v>16525</v>
      </c>
      <c r="B257" s="41">
        <v>184.0</v>
      </c>
      <c r="C257" s="42">
        <v>1.67E9</v>
      </c>
      <c r="D257" s="41">
        <v>3356.0</v>
      </c>
      <c r="E257" s="40" t="s">
        <v>1243</v>
      </c>
      <c r="F257" s="41">
        <v>140.0</v>
      </c>
      <c r="G257" s="41">
        <v>35.0</v>
      </c>
      <c r="H257" s="41">
        <v>70.0</v>
      </c>
      <c r="I257" s="41">
        <v>-3.07733</v>
      </c>
      <c r="J257" s="41">
        <v>10000.0</v>
      </c>
      <c r="K257" s="41">
        <v>5000.0</v>
      </c>
      <c r="L257" s="41">
        <v>1200.0</v>
      </c>
      <c r="M257" s="41">
        <v>600.0</v>
      </c>
      <c r="N257" s="41">
        <v>100.0</v>
      </c>
      <c r="O257" s="40" t="s">
        <v>207</v>
      </c>
      <c r="P257" s="40" t="s">
        <v>208</v>
      </c>
      <c r="Q257" s="40" t="s">
        <v>209</v>
      </c>
      <c r="R257" s="40" t="s">
        <v>210</v>
      </c>
      <c r="S257" s="40" t="b">
        <v>0</v>
      </c>
      <c r="T257" s="40" t="s">
        <v>211</v>
      </c>
      <c r="U257" s="40" t="s">
        <v>212</v>
      </c>
      <c r="V257" s="41">
        <v>0.1</v>
      </c>
      <c r="W257" s="41">
        <v>0.9</v>
      </c>
      <c r="X257" s="41">
        <v>0.2</v>
      </c>
      <c r="Y257" s="41">
        <v>0.5</v>
      </c>
      <c r="Z257" s="40" t="b">
        <v>0</v>
      </c>
      <c r="AA257" s="40" t="b">
        <v>1</v>
      </c>
      <c r="AB257" s="40" t="b">
        <v>0</v>
      </c>
      <c r="AC257" s="40" t="b">
        <v>0</v>
      </c>
      <c r="AD257" s="41" t="s">
        <v>13760</v>
      </c>
      <c r="AE257" s="41" t="s">
        <v>11742</v>
      </c>
      <c r="AF257" s="41">
        <v>1201.835</v>
      </c>
      <c r="AG257" s="41">
        <v>-3.1751</v>
      </c>
      <c r="AH257" s="42">
        <v>1.38829E42</v>
      </c>
      <c r="AI257" s="41">
        <v>0.031770521</v>
      </c>
      <c r="AJ257" s="40" t="s">
        <v>16603</v>
      </c>
      <c r="AK257" s="40" t="s">
        <v>13762</v>
      </c>
      <c r="AL257" s="41">
        <v>1986.0</v>
      </c>
      <c r="AM257" s="40" t="s">
        <v>2224</v>
      </c>
      <c r="AN257" s="40" t="s">
        <v>7285</v>
      </c>
      <c r="AO257" s="40" t="s">
        <v>5643</v>
      </c>
      <c r="AP257" s="42">
        <v>1.1E139</v>
      </c>
    </row>
    <row r="258">
      <c r="A258" s="40" t="s">
        <v>16520</v>
      </c>
      <c r="B258" s="41">
        <v>266.0</v>
      </c>
      <c r="C258" s="42">
        <v>1.67E9</v>
      </c>
      <c r="D258" s="41">
        <v>3356.0</v>
      </c>
      <c r="E258" s="40" t="s">
        <v>1243</v>
      </c>
      <c r="F258" s="41">
        <v>140.0</v>
      </c>
      <c r="G258" s="41">
        <v>35.0</v>
      </c>
      <c r="H258" s="41">
        <v>70.0</v>
      </c>
      <c r="I258" s="41">
        <v>-3.07733</v>
      </c>
      <c r="J258" s="41">
        <v>10000.0</v>
      </c>
      <c r="K258" s="41">
        <v>5000.0</v>
      </c>
      <c r="L258" s="41">
        <v>1200.0</v>
      </c>
      <c r="M258" s="41">
        <v>600.0</v>
      </c>
      <c r="N258" s="41">
        <v>100.0</v>
      </c>
      <c r="O258" s="40" t="s">
        <v>207</v>
      </c>
      <c r="P258" s="40" t="s">
        <v>1371</v>
      </c>
      <c r="Q258" s="40" t="s">
        <v>212</v>
      </c>
      <c r="R258" s="40" t="s">
        <v>210</v>
      </c>
      <c r="S258" s="40" t="b">
        <v>0</v>
      </c>
      <c r="T258" s="40" t="s">
        <v>12879</v>
      </c>
      <c r="U258" s="40" t="s">
        <v>212</v>
      </c>
      <c r="V258" s="41">
        <v>0.1</v>
      </c>
      <c r="W258" s="41">
        <v>0.9</v>
      </c>
      <c r="X258" s="41">
        <v>0.2</v>
      </c>
      <c r="Y258" s="41">
        <v>0.6</v>
      </c>
      <c r="Z258" s="40" t="b">
        <v>0</v>
      </c>
      <c r="AA258" s="40" t="b">
        <v>1</v>
      </c>
      <c r="AB258" s="40" t="b">
        <v>0</v>
      </c>
      <c r="AC258" s="40" t="b">
        <v>0</v>
      </c>
      <c r="AD258" s="41" t="s">
        <v>7958</v>
      </c>
      <c r="AE258" s="41" t="s">
        <v>13763</v>
      </c>
      <c r="AF258" s="41">
        <v>1202.13</v>
      </c>
      <c r="AG258" s="41">
        <v>-3.17576</v>
      </c>
      <c r="AH258" s="42">
        <v>4.86526E41</v>
      </c>
      <c r="AI258" s="41">
        <v>0.031986823</v>
      </c>
      <c r="AJ258" s="40" t="s">
        <v>16604</v>
      </c>
      <c r="AK258" s="40" t="s">
        <v>13765</v>
      </c>
      <c r="AL258" s="41">
        <v>1584.0</v>
      </c>
      <c r="AM258" s="40" t="s">
        <v>2224</v>
      </c>
      <c r="AN258" s="40" t="s">
        <v>7285</v>
      </c>
      <c r="AO258" s="40" t="s">
        <v>5643</v>
      </c>
      <c r="AP258" s="42">
        <v>1.0E138</v>
      </c>
    </row>
    <row r="259">
      <c r="A259" s="40" t="s">
        <v>16518</v>
      </c>
      <c r="B259" s="41">
        <v>51.0</v>
      </c>
      <c r="C259" s="42">
        <v>1.67E9</v>
      </c>
      <c r="D259" s="41">
        <v>3356.0</v>
      </c>
      <c r="E259" s="40" t="s">
        <v>1243</v>
      </c>
      <c r="F259" s="41">
        <v>140.0</v>
      </c>
      <c r="G259" s="41">
        <v>35.0</v>
      </c>
      <c r="H259" s="41">
        <v>70.0</v>
      </c>
      <c r="I259" s="41">
        <v>-3.07733</v>
      </c>
      <c r="J259" s="41">
        <v>10000.0</v>
      </c>
      <c r="K259" s="41">
        <v>5000.0</v>
      </c>
      <c r="L259" s="41">
        <v>1200.0</v>
      </c>
      <c r="M259" s="41">
        <v>600.0</v>
      </c>
      <c r="N259" s="41">
        <v>30.0</v>
      </c>
      <c r="O259" s="40" t="s">
        <v>207</v>
      </c>
      <c r="P259" s="40" t="s">
        <v>208</v>
      </c>
      <c r="Q259" s="40" t="s">
        <v>7305</v>
      </c>
      <c r="R259" s="40" t="s">
        <v>210</v>
      </c>
      <c r="S259" s="40" t="b">
        <v>0</v>
      </c>
      <c r="T259" s="40" t="s">
        <v>12879</v>
      </c>
      <c r="U259" s="40" t="s">
        <v>212</v>
      </c>
      <c r="V259" s="41">
        <v>0.1</v>
      </c>
      <c r="W259" s="41">
        <v>0.9</v>
      </c>
      <c r="X259" s="41">
        <v>0.3</v>
      </c>
      <c r="Y259" s="41">
        <v>0.4</v>
      </c>
      <c r="Z259" s="40" t="b">
        <v>0</v>
      </c>
      <c r="AA259" s="40" t="b">
        <v>1</v>
      </c>
      <c r="AB259" s="40" t="b">
        <v>0</v>
      </c>
      <c r="AC259" s="40" t="b">
        <v>0</v>
      </c>
      <c r="AD259" s="41" t="s">
        <v>13766</v>
      </c>
      <c r="AE259" s="41" t="s">
        <v>13767</v>
      </c>
      <c r="AF259" s="41">
        <v>757.1781</v>
      </c>
      <c r="AG259" s="41">
        <v>-3.17604</v>
      </c>
      <c r="AH259" s="42">
        <v>9.95353E41</v>
      </c>
      <c r="AI259" s="41">
        <v>0.032076212</v>
      </c>
      <c r="AJ259" s="40" t="s">
        <v>13768</v>
      </c>
      <c r="AK259" s="40" t="s">
        <v>13769</v>
      </c>
      <c r="AL259" s="41">
        <v>10000.0</v>
      </c>
      <c r="AM259" s="40" t="s">
        <v>216</v>
      </c>
      <c r="AN259" s="40" t="s">
        <v>7285</v>
      </c>
      <c r="AO259" s="40" t="s">
        <v>5627</v>
      </c>
      <c r="AP259" s="42">
        <v>1.0E139</v>
      </c>
    </row>
    <row r="260">
      <c r="A260" s="40" t="s">
        <v>16518</v>
      </c>
      <c r="B260" s="41">
        <v>58.0</v>
      </c>
      <c r="C260" s="42">
        <v>1.67E9</v>
      </c>
      <c r="D260" s="41">
        <v>3356.0</v>
      </c>
      <c r="E260" s="40" t="s">
        <v>1243</v>
      </c>
      <c r="F260" s="41">
        <v>140.0</v>
      </c>
      <c r="G260" s="41">
        <v>35.0</v>
      </c>
      <c r="H260" s="41">
        <v>70.0</v>
      </c>
      <c r="I260" s="41">
        <v>-3.07733</v>
      </c>
      <c r="J260" s="41">
        <v>10000.0</v>
      </c>
      <c r="K260" s="41">
        <v>5000.0</v>
      </c>
      <c r="L260" s="41">
        <v>1200.0</v>
      </c>
      <c r="M260" s="41">
        <v>600.0</v>
      </c>
      <c r="N260" s="41">
        <v>30.0</v>
      </c>
      <c r="O260" s="40" t="s">
        <v>207</v>
      </c>
      <c r="P260" s="40" t="s">
        <v>208</v>
      </c>
      <c r="Q260" s="40" t="s">
        <v>1372</v>
      </c>
      <c r="R260" s="40" t="s">
        <v>210</v>
      </c>
      <c r="S260" s="40" t="b">
        <v>0</v>
      </c>
      <c r="T260" s="40" t="s">
        <v>211</v>
      </c>
      <c r="U260" s="40" t="s">
        <v>212</v>
      </c>
      <c r="V260" s="41">
        <v>0.1</v>
      </c>
      <c r="W260" s="41">
        <v>0.9</v>
      </c>
      <c r="X260" s="41">
        <v>0.2</v>
      </c>
      <c r="Y260" s="41">
        <v>0.5</v>
      </c>
      <c r="Z260" s="40" t="b">
        <v>0</v>
      </c>
      <c r="AA260" s="40" t="b">
        <v>1</v>
      </c>
      <c r="AB260" s="40" t="b">
        <v>0</v>
      </c>
      <c r="AC260" s="40" t="b">
        <v>0</v>
      </c>
      <c r="AD260" s="41" t="s">
        <v>13770</v>
      </c>
      <c r="AE260" s="41" t="s">
        <v>13771</v>
      </c>
      <c r="AF260" s="41">
        <v>825.7668</v>
      </c>
      <c r="AG260" s="41">
        <v>-3.1761</v>
      </c>
      <c r="AH260" s="42">
        <v>8.53541E41</v>
      </c>
      <c r="AI260" s="41">
        <v>0.032097064</v>
      </c>
      <c r="AJ260" s="40" t="s">
        <v>13772</v>
      </c>
      <c r="AK260" s="44" t="s">
        <v>397</v>
      </c>
      <c r="AL260" s="41">
        <v>10000.0</v>
      </c>
      <c r="AM260" s="40" t="s">
        <v>216</v>
      </c>
      <c r="AN260" s="40" t="s">
        <v>7285</v>
      </c>
      <c r="AO260" s="40" t="s">
        <v>5627</v>
      </c>
      <c r="AP260" s="42">
        <v>1.0E139</v>
      </c>
    </row>
    <row r="261">
      <c r="A261" s="40" t="s">
        <v>16525</v>
      </c>
      <c r="B261" s="41">
        <v>208.0</v>
      </c>
      <c r="C261" s="42">
        <v>1.67E9</v>
      </c>
      <c r="D261" s="41">
        <v>3356.0</v>
      </c>
      <c r="E261" s="40" t="s">
        <v>1243</v>
      </c>
      <c r="F261" s="41">
        <v>140.0</v>
      </c>
      <c r="G261" s="41">
        <v>35.0</v>
      </c>
      <c r="H261" s="41">
        <v>70.0</v>
      </c>
      <c r="I261" s="41">
        <v>-3.07733</v>
      </c>
      <c r="J261" s="41">
        <v>10000.0</v>
      </c>
      <c r="K261" s="41">
        <v>5000.0</v>
      </c>
      <c r="L261" s="41">
        <v>1200.0</v>
      </c>
      <c r="M261" s="41">
        <v>600.0</v>
      </c>
      <c r="N261" s="41">
        <v>100.0</v>
      </c>
      <c r="O261" s="40" t="s">
        <v>207</v>
      </c>
      <c r="P261" s="40" t="s">
        <v>208</v>
      </c>
      <c r="Q261" s="40" t="s">
        <v>7310</v>
      </c>
      <c r="R261" s="40" t="s">
        <v>210</v>
      </c>
      <c r="S261" s="40" t="b">
        <v>0</v>
      </c>
      <c r="T261" s="40" t="s">
        <v>12879</v>
      </c>
      <c r="U261" s="40" t="s">
        <v>212</v>
      </c>
      <c r="V261" s="41">
        <v>0.1</v>
      </c>
      <c r="W261" s="41">
        <v>0.9</v>
      </c>
      <c r="X261" s="41">
        <v>0.1</v>
      </c>
      <c r="Y261" s="41">
        <v>0.5</v>
      </c>
      <c r="Z261" s="40" t="b">
        <v>0</v>
      </c>
      <c r="AA261" s="40" t="b">
        <v>1</v>
      </c>
      <c r="AB261" s="40" t="b">
        <v>0</v>
      </c>
      <c r="AC261" s="40" t="b">
        <v>0</v>
      </c>
      <c r="AD261" s="41" t="s">
        <v>13773</v>
      </c>
      <c r="AE261" s="41" t="s">
        <v>13774</v>
      </c>
      <c r="AF261" s="41">
        <v>1201.632</v>
      </c>
      <c r="AG261" s="41">
        <v>-3.1771</v>
      </c>
      <c r="AH261" s="42">
        <v>5.07867E41</v>
      </c>
      <c r="AI261" s="41">
        <v>0.032422011</v>
      </c>
      <c r="AJ261" s="40" t="s">
        <v>13775</v>
      </c>
      <c r="AK261" s="40" t="s">
        <v>13776</v>
      </c>
      <c r="AL261" s="41">
        <v>1334.0</v>
      </c>
      <c r="AM261" s="40" t="s">
        <v>2224</v>
      </c>
      <c r="AN261" s="40" t="s">
        <v>7285</v>
      </c>
      <c r="AO261" s="40" t="s">
        <v>5643</v>
      </c>
      <c r="AP261" s="42">
        <v>1.0E138</v>
      </c>
    </row>
    <row r="262">
      <c r="A262" s="40" t="s">
        <v>16523</v>
      </c>
      <c r="B262" s="41">
        <v>122.0</v>
      </c>
      <c r="C262" s="42">
        <v>1.67E9</v>
      </c>
      <c r="D262" s="41">
        <v>3356.0</v>
      </c>
      <c r="E262" s="40" t="s">
        <v>1243</v>
      </c>
      <c r="F262" s="41">
        <v>140.0</v>
      </c>
      <c r="G262" s="41">
        <v>35.0</v>
      </c>
      <c r="H262" s="41">
        <v>70.0</v>
      </c>
      <c r="I262" s="41">
        <v>-3.07733</v>
      </c>
      <c r="J262" s="41">
        <v>10000.0</v>
      </c>
      <c r="K262" s="41">
        <v>5000.0</v>
      </c>
      <c r="L262" s="41">
        <v>1200.0</v>
      </c>
      <c r="M262" s="41">
        <v>600.0</v>
      </c>
      <c r="N262" s="41">
        <v>50.0</v>
      </c>
      <c r="O262" s="40" t="s">
        <v>207</v>
      </c>
      <c r="P262" s="40" t="s">
        <v>1371</v>
      </c>
      <c r="Q262" s="40" t="s">
        <v>7310</v>
      </c>
      <c r="R262" s="40" t="s">
        <v>210</v>
      </c>
      <c r="S262" s="40" t="b">
        <v>0</v>
      </c>
      <c r="T262" s="40" t="s">
        <v>12879</v>
      </c>
      <c r="U262" s="40" t="s">
        <v>212</v>
      </c>
      <c r="V262" s="41">
        <v>0.1</v>
      </c>
      <c r="W262" s="41">
        <v>0.9</v>
      </c>
      <c r="X262" s="41">
        <v>0.2</v>
      </c>
      <c r="Y262" s="41">
        <v>0.6</v>
      </c>
      <c r="Z262" s="40" t="b">
        <v>0</v>
      </c>
      <c r="AA262" s="40" t="b">
        <v>1</v>
      </c>
      <c r="AB262" s="40" t="b">
        <v>0</v>
      </c>
      <c r="AC262" s="40" t="b">
        <v>0</v>
      </c>
      <c r="AD262" s="41" t="s">
        <v>13777</v>
      </c>
      <c r="AE262" s="41" t="s">
        <v>13778</v>
      </c>
      <c r="AF262" s="41">
        <v>1201.845</v>
      </c>
      <c r="AG262" s="41">
        <v>-3.17728</v>
      </c>
      <c r="AH262" s="42">
        <v>1.1784E42</v>
      </c>
      <c r="AI262" s="41">
        <v>0.032480508</v>
      </c>
      <c r="AJ262" s="40" t="s">
        <v>13779</v>
      </c>
      <c r="AK262" s="40" t="s">
        <v>13780</v>
      </c>
      <c r="AL262" s="41">
        <v>2273.0</v>
      </c>
      <c r="AM262" s="40" t="s">
        <v>2224</v>
      </c>
      <c r="AN262" s="40" t="s">
        <v>7285</v>
      </c>
      <c r="AO262" s="40" t="s">
        <v>5643</v>
      </c>
      <c r="AP262" s="42">
        <v>1.1E139</v>
      </c>
    </row>
    <row r="263">
      <c r="A263" s="40" t="s">
        <v>16520</v>
      </c>
      <c r="B263" s="41">
        <v>231.0</v>
      </c>
      <c r="C263" s="42">
        <v>1.67E9</v>
      </c>
      <c r="D263" s="41">
        <v>3356.0</v>
      </c>
      <c r="E263" s="40" t="s">
        <v>1243</v>
      </c>
      <c r="F263" s="41">
        <v>140.0</v>
      </c>
      <c r="G263" s="41">
        <v>35.0</v>
      </c>
      <c r="H263" s="41">
        <v>70.0</v>
      </c>
      <c r="I263" s="41">
        <v>-3.07733</v>
      </c>
      <c r="J263" s="41">
        <v>10000.0</v>
      </c>
      <c r="K263" s="41">
        <v>5000.0</v>
      </c>
      <c r="L263" s="41">
        <v>1200.0</v>
      </c>
      <c r="M263" s="41">
        <v>600.0</v>
      </c>
      <c r="N263" s="41">
        <v>100.0</v>
      </c>
      <c r="O263" s="40" t="s">
        <v>207</v>
      </c>
      <c r="P263" s="40" t="s">
        <v>1371</v>
      </c>
      <c r="Q263" s="40" t="s">
        <v>7305</v>
      </c>
      <c r="R263" s="40" t="s">
        <v>210</v>
      </c>
      <c r="S263" s="40" t="b">
        <v>0</v>
      </c>
      <c r="T263" s="40" t="s">
        <v>12879</v>
      </c>
      <c r="U263" s="40" t="s">
        <v>212</v>
      </c>
      <c r="V263" s="41">
        <v>0.1</v>
      </c>
      <c r="W263" s="41">
        <v>0.9</v>
      </c>
      <c r="X263" s="41">
        <v>0.3</v>
      </c>
      <c r="Y263" s="41">
        <v>0.4</v>
      </c>
      <c r="Z263" s="40" t="b">
        <v>0</v>
      </c>
      <c r="AA263" s="40" t="b">
        <v>1</v>
      </c>
      <c r="AB263" s="40" t="b">
        <v>0</v>
      </c>
      <c r="AC263" s="40" t="b">
        <v>0</v>
      </c>
      <c r="AD263" s="41" t="s">
        <v>13781</v>
      </c>
      <c r="AE263" s="41" t="s">
        <v>13782</v>
      </c>
      <c r="AF263" s="41">
        <v>1202.598</v>
      </c>
      <c r="AG263" s="41">
        <v>-3.17728</v>
      </c>
      <c r="AH263" s="42">
        <v>8.51653E41</v>
      </c>
      <c r="AI263" s="41">
        <v>0.032481944</v>
      </c>
      <c r="AJ263" s="40" t="s">
        <v>16605</v>
      </c>
      <c r="AK263" s="40" t="s">
        <v>13784</v>
      </c>
      <c r="AL263" s="41">
        <v>2344.0</v>
      </c>
      <c r="AM263" s="40" t="s">
        <v>2224</v>
      </c>
      <c r="AN263" s="40" t="s">
        <v>7285</v>
      </c>
      <c r="AO263" s="40" t="s">
        <v>5643</v>
      </c>
      <c r="AP263" s="42">
        <v>1.0E139</v>
      </c>
    </row>
    <row r="264">
      <c r="A264" s="40" t="s">
        <v>16520</v>
      </c>
      <c r="B264" s="41">
        <v>174.0</v>
      </c>
      <c r="C264" s="42">
        <v>1.67E9</v>
      </c>
      <c r="D264" s="41">
        <v>3356.0</v>
      </c>
      <c r="E264" s="40" t="s">
        <v>1243</v>
      </c>
      <c r="F264" s="41">
        <v>140.0</v>
      </c>
      <c r="G264" s="41">
        <v>35.0</v>
      </c>
      <c r="H264" s="41">
        <v>70.0</v>
      </c>
      <c r="I264" s="41">
        <v>-3.07733</v>
      </c>
      <c r="J264" s="41">
        <v>10000.0</v>
      </c>
      <c r="K264" s="41">
        <v>5000.0</v>
      </c>
      <c r="L264" s="41">
        <v>1200.0</v>
      </c>
      <c r="M264" s="41">
        <v>600.0</v>
      </c>
      <c r="N264" s="41">
        <v>50.0</v>
      </c>
      <c r="O264" s="40" t="s">
        <v>207</v>
      </c>
      <c r="P264" s="40" t="s">
        <v>1371</v>
      </c>
      <c r="Q264" s="40" t="s">
        <v>212</v>
      </c>
      <c r="R264" s="40" t="s">
        <v>210</v>
      </c>
      <c r="S264" s="40" t="b">
        <v>0</v>
      </c>
      <c r="T264" s="40" t="s">
        <v>12879</v>
      </c>
      <c r="U264" s="40" t="s">
        <v>212</v>
      </c>
      <c r="V264" s="41">
        <v>0.1</v>
      </c>
      <c r="W264" s="41">
        <v>0.9</v>
      </c>
      <c r="X264" s="41">
        <v>0.2</v>
      </c>
      <c r="Y264" s="41">
        <v>0.4</v>
      </c>
      <c r="Z264" s="40" t="b">
        <v>0</v>
      </c>
      <c r="AA264" s="40" t="b">
        <v>1</v>
      </c>
      <c r="AB264" s="40" t="b">
        <v>0</v>
      </c>
      <c r="AC264" s="40" t="b">
        <v>0</v>
      </c>
      <c r="AD264" s="41" t="s">
        <v>13785</v>
      </c>
      <c r="AE264" s="41" t="s">
        <v>13786</v>
      </c>
      <c r="AF264" s="41">
        <v>1202.092</v>
      </c>
      <c r="AG264" s="41">
        <v>-3.17807</v>
      </c>
      <c r="AH264" s="42">
        <v>1.63194E41</v>
      </c>
      <c r="AI264" s="41">
        <v>0.032737017</v>
      </c>
      <c r="AJ264" s="40" t="s">
        <v>13787</v>
      </c>
      <c r="AK264" s="40" t="s">
        <v>13788</v>
      </c>
      <c r="AL264" s="41">
        <v>4332.0</v>
      </c>
      <c r="AM264" s="40" t="s">
        <v>2224</v>
      </c>
      <c r="AN264" s="40" t="s">
        <v>7285</v>
      </c>
      <c r="AO264" s="40" t="s">
        <v>5643</v>
      </c>
      <c r="AP264" s="42">
        <v>1.1E136</v>
      </c>
    </row>
    <row r="265">
      <c r="A265" s="40" t="s">
        <v>16523</v>
      </c>
      <c r="B265" s="41">
        <v>61.0</v>
      </c>
      <c r="C265" s="42">
        <v>1.67E9</v>
      </c>
      <c r="D265" s="41">
        <v>3356.0</v>
      </c>
      <c r="E265" s="40" t="s">
        <v>1243</v>
      </c>
      <c r="F265" s="41">
        <v>140.0</v>
      </c>
      <c r="G265" s="41">
        <v>35.0</v>
      </c>
      <c r="H265" s="41">
        <v>70.0</v>
      </c>
      <c r="I265" s="41">
        <v>-3.07733</v>
      </c>
      <c r="J265" s="41">
        <v>10000.0</v>
      </c>
      <c r="K265" s="41">
        <v>5000.0</v>
      </c>
      <c r="L265" s="41">
        <v>1200.0</v>
      </c>
      <c r="M265" s="41">
        <v>600.0</v>
      </c>
      <c r="N265" s="41">
        <v>30.0</v>
      </c>
      <c r="O265" s="40" t="s">
        <v>207</v>
      </c>
      <c r="P265" s="40" t="s">
        <v>1371</v>
      </c>
      <c r="Q265" s="40" t="s">
        <v>1372</v>
      </c>
      <c r="R265" s="40" t="s">
        <v>210</v>
      </c>
      <c r="S265" s="40" t="b">
        <v>0</v>
      </c>
      <c r="T265" s="40" t="s">
        <v>211</v>
      </c>
      <c r="U265" s="40" t="s">
        <v>212</v>
      </c>
      <c r="V265" s="41">
        <v>0.1</v>
      </c>
      <c r="W265" s="41">
        <v>0.9</v>
      </c>
      <c r="X265" s="41">
        <v>0.3</v>
      </c>
      <c r="Y265" s="41">
        <v>0.5</v>
      </c>
      <c r="Z265" s="40" t="b">
        <v>0</v>
      </c>
      <c r="AA265" s="40" t="b">
        <v>1</v>
      </c>
      <c r="AB265" s="40" t="b">
        <v>0</v>
      </c>
      <c r="AC265" s="40" t="b">
        <v>0</v>
      </c>
      <c r="AD265" s="41" t="s">
        <v>13789</v>
      </c>
      <c r="AE265" s="41" t="s">
        <v>13790</v>
      </c>
      <c r="AF265" s="41">
        <v>1203.393</v>
      </c>
      <c r="AG265" s="41">
        <v>-3.17831</v>
      </c>
      <c r="AH265" s="42">
        <v>1.38536E42</v>
      </c>
      <c r="AI265" s="41">
        <v>0.032814124</v>
      </c>
      <c r="AJ265" s="40" t="s">
        <v>13791</v>
      </c>
      <c r="AK265" s="40" t="s">
        <v>13792</v>
      </c>
      <c r="AL265" s="41">
        <v>6554.0</v>
      </c>
      <c r="AM265" s="40" t="s">
        <v>2224</v>
      </c>
      <c r="AN265" s="40" t="s">
        <v>7285</v>
      </c>
      <c r="AO265" s="40" t="s">
        <v>5643</v>
      </c>
      <c r="AP265" s="42">
        <v>1.1E139</v>
      </c>
    </row>
    <row r="266">
      <c r="A266" s="40" t="s">
        <v>16518</v>
      </c>
      <c r="B266" s="41">
        <v>21.0</v>
      </c>
      <c r="C266" s="42">
        <v>1.67E9</v>
      </c>
      <c r="D266" s="41">
        <v>3356.0</v>
      </c>
      <c r="E266" s="40" t="s">
        <v>1243</v>
      </c>
      <c r="F266" s="41">
        <v>140.0</v>
      </c>
      <c r="G266" s="41">
        <v>35.0</v>
      </c>
      <c r="H266" s="41">
        <v>70.0</v>
      </c>
      <c r="I266" s="41">
        <v>-3.07733</v>
      </c>
      <c r="J266" s="41">
        <v>10000.0</v>
      </c>
      <c r="K266" s="41">
        <v>5000.0</v>
      </c>
      <c r="L266" s="41">
        <v>1200.0</v>
      </c>
      <c r="M266" s="41">
        <v>600.0</v>
      </c>
      <c r="N266" s="41">
        <v>30.0</v>
      </c>
      <c r="O266" s="40" t="s">
        <v>207</v>
      </c>
      <c r="P266" s="40" t="s">
        <v>208</v>
      </c>
      <c r="Q266" s="40" t="s">
        <v>7310</v>
      </c>
      <c r="R266" s="40" t="s">
        <v>210</v>
      </c>
      <c r="S266" s="40" t="b">
        <v>0</v>
      </c>
      <c r="T266" s="40" t="s">
        <v>211</v>
      </c>
      <c r="U266" s="40" t="s">
        <v>212</v>
      </c>
      <c r="V266" s="41">
        <v>0.1</v>
      </c>
      <c r="W266" s="41">
        <v>0.9</v>
      </c>
      <c r="X266" s="41">
        <v>0.2</v>
      </c>
      <c r="Y266" s="41">
        <v>0.4</v>
      </c>
      <c r="Z266" s="40" t="b">
        <v>0</v>
      </c>
      <c r="AA266" s="40" t="b">
        <v>1</v>
      </c>
      <c r="AB266" s="40" t="b">
        <v>0</v>
      </c>
      <c r="AC266" s="40" t="b">
        <v>0</v>
      </c>
      <c r="AD266" s="41" t="s">
        <v>13793</v>
      </c>
      <c r="AE266" s="41" t="s">
        <v>13794</v>
      </c>
      <c r="AF266" s="41">
        <v>1010.152</v>
      </c>
      <c r="AG266" s="41">
        <v>-3.17846</v>
      </c>
      <c r="AH266" s="42">
        <v>3.26481E41</v>
      </c>
      <c r="AI266" s="41">
        <v>0.032864045</v>
      </c>
      <c r="AJ266" s="40" t="s">
        <v>13795</v>
      </c>
      <c r="AK266" s="44" t="s">
        <v>397</v>
      </c>
      <c r="AL266" s="41">
        <v>10000.0</v>
      </c>
      <c r="AM266" s="40" t="s">
        <v>216</v>
      </c>
      <c r="AN266" s="40" t="s">
        <v>7285</v>
      </c>
      <c r="AO266" s="40" t="s">
        <v>5627</v>
      </c>
      <c r="AP266" s="42">
        <v>1.1E137</v>
      </c>
    </row>
    <row r="267">
      <c r="A267" s="40" t="s">
        <v>16523</v>
      </c>
      <c r="B267" s="41">
        <v>23.0</v>
      </c>
      <c r="C267" s="42">
        <v>1.67E9</v>
      </c>
      <c r="D267" s="41">
        <v>3356.0</v>
      </c>
      <c r="E267" s="40" t="s">
        <v>1243</v>
      </c>
      <c r="F267" s="41">
        <v>140.0</v>
      </c>
      <c r="G267" s="41">
        <v>35.0</v>
      </c>
      <c r="H267" s="41">
        <v>70.0</v>
      </c>
      <c r="I267" s="41">
        <v>-3.07733</v>
      </c>
      <c r="J267" s="41">
        <v>10000.0</v>
      </c>
      <c r="K267" s="41">
        <v>5000.0</v>
      </c>
      <c r="L267" s="41">
        <v>1200.0</v>
      </c>
      <c r="M267" s="41">
        <v>600.0</v>
      </c>
      <c r="N267" s="41">
        <v>30.0</v>
      </c>
      <c r="O267" s="40" t="s">
        <v>207</v>
      </c>
      <c r="P267" s="40" t="s">
        <v>1371</v>
      </c>
      <c r="Q267" s="40" t="s">
        <v>7310</v>
      </c>
      <c r="R267" s="40" t="s">
        <v>210</v>
      </c>
      <c r="S267" s="40" t="b">
        <v>0</v>
      </c>
      <c r="T267" s="40" t="s">
        <v>211</v>
      </c>
      <c r="U267" s="40" t="s">
        <v>212</v>
      </c>
      <c r="V267" s="41">
        <v>0.1</v>
      </c>
      <c r="W267" s="41">
        <v>0.9</v>
      </c>
      <c r="X267" s="41">
        <v>0.2</v>
      </c>
      <c r="Y267" s="41">
        <v>0.6</v>
      </c>
      <c r="Z267" s="40" t="b">
        <v>0</v>
      </c>
      <c r="AA267" s="40" t="b">
        <v>1</v>
      </c>
      <c r="AB267" s="40" t="b">
        <v>0</v>
      </c>
      <c r="AC267" s="40" t="b">
        <v>0</v>
      </c>
      <c r="AD267" s="41" t="s">
        <v>13796</v>
      </c>
      <c r="AE267" s="41" t="s">
        <v>13797</v>
      </c>
      <c r="AF267" s="41">
        <v>1202.198</v>
      </c>
      <c r="AG267" s="41">
        <v>-3.17876</v>
      </c>
      <c r="AH267" s="42">
        <v>4.4315E41</v>
      </c>
      <c r="AI267" s="41">
        <v>0.032961552</v>
      </c>
      <c r="AJ267" s="40" t="s">
        <v>13798</v>
      </c>
      <c r="AK267" s="44" t="s">
        <v>397</v>
      </c>
      <c r="AL267" s="41">
        <v>3921.0</v>
      </c>
      <c r="AM267" s="40" t="s">
        <v>2224</v>
      </c>
      <c r="AN267" s="40" t="s">
        <v>7285</v>
      </c>
      <c r="AO267" s="40" t="s">
        <v>5643</v>
      </c>
      <c r="AP267" s="42">
        <v>1.0E138</v>
      </c>
    </row>
    <row r="268">
      <c r="A268" s="40" t="s">
        <v>16525</v>
      </c>
      <c r="B268" s="41">
        <v>230.0</v>
      </c>
      <c r="C268" s="42">
        <v>1.67E9</v>
      </c>
      <c r="D268" s="41">
        <v>3356.0</v>
      </c>
      <c r="E268" s="40" t="s">
        <v>1243</v>
      </c>
      <c r="F268" s="41">
        <v>140.0</v>
      </c>
      <c r="G268" s="41">
        <v>35.0</v>
      </c>
      <c r="H268" s="41">
        <v>70.0</v>
      </c>
      <c r="I268" s="41">
        <v>-3.07733</v>
      </c>
      <c r="J268" s="41">
        <v>10000.0</v>
      </c>
      <c r="K268" s="41">
        <v>5000.0</v>
      </c>
      <c r="L268" s="41">
        <v>1200.0</v>
      </c>
      <c r="M268" s="41">
        <v>600.0</v>
      </c>
      <c r="N268" s="41">
        <v>100.0</v>
      </c>
      <c r="O268" s="40" t="s">
        <v>207</v>
      </c>
      <c r="P268" s="40" t="s">
        <v>208</v>
      </c>
      <c r="Q268" s="40" t="s">
        <v>7305</v>
      </c>
      <c r="R268" s="40" t="s">
        <v>210</v>
      </c>
      <c r="S268" s="40" t="b">
        <v>0</v>
      </c>
      <c r="T268" s="40" t="s">
        <v>12879</v>
      </c>
      <c r="U268" s="40" t="s">
        <v>212</v>
      </c>
      <c r="V268" s="41">
        <v>0.1</v>
      </c>
      <c r="W268" s="41">
        <v>0.9</v>
      </c>
      <c r="X268" s="41">
        <v>0.2</v>
      </c>
      <c r="Y268" s="41">
        <v>0.6</v>
      </c>
      <c r="Z268" s="40" t="b">
        <v>0</v>
      </c>
      <c r="AA268" s="40" t="b">
        <v>1</v>
      </c>
      <c r="AB268" s="40" t="b">
        <v>0</v>
      </c>
      <c r="AC268" s="40" t="b">
        <v>0</v>
      </c>
      <c r="AD268" s="41" t="s">
        <v>13799</v>
      </c>
      <c r="AE268" s="41" t="s">
        <v>13800</v>
      </c>
      <c r="AF268" s="41">
        <v>1202.858</v>
      </c>
      <c r="AG268" s="41">
        <v>-3.1793</v>
      </c>
      <c r="AH268" s="42">
        <v>9.92983E41</v>
      </c>
      <c r="AI268" s="41">
        <v>0.033137958</v>
      </c>
      <c r="AJ268" s="40" t="s">
        <v>16606</v>
      </c>
      <c r="AK268" s="40" t="s">
        <v>13802</v>
      </c>
      <c r="AL268" s="41">
        <v>1442.0</v>
      </c>
      <c r="AM268" s="40" t="s">
        <v>2224</v>
      </c>
      <c r="AN268" s="40" t="s">
        <v>7285</v>
      </c>
      <c r="AO268" s="40" t="s">
        <v>5643</v>
      </c>
      <c r="AP268" s="42">
        <v>1.0E139</v>
      </c>
    </row>
    <row r="269">
      <c r="A269" s="40" t="s">
        <v>16523</v>
      </c>
      <c r="B269" s="41">
        <v>27.0</v>
      </c>
      <c r="C269" s="42">
        <v>1.67E9</v>
      </c>
      <c r="D269" s="41">
        <v>3356.0</v>
      </c>
      <c r="E269" s="40" t="s">
        <v>1243</v>
      </c>
      <c r="F269" s="41">
        <v>140.0</v>
      </c>
      <c r="G269" s="41">
        <v>35.0</v>
      </c>
      <c r="H269" s="41">
        <v>70.0</v>
      </c>
      <c r="I269" s="41">
        <v>-3.07733</v>
      </c>
      <c r="J269" s="41">
        <v>10000.0</v>
      </c>
      <c r="K269" s="41">
        <v>5000.0</v>
      </c>
      <c r="L269" s="41">
        <v>1200.0</v>
      </c>
      <c r="M269" s="41">
        <v>600.0</v>
      </c>
      <c r="N269" s="41">
        <v>30.0</v>
      </c>
      <c r="O269" s="40" t="s">
        <v>207</v>
      </c>
      <c r="P269" s="40" t="s">
        <v>1371</v>
      </c>
      <c r="Q269" s="40" t="s">
        <v>7310</v>
      </c>
      <c r="R269" s="40" t="s">
        <v>210</v>
      </c>
      <c r="S269" s="40" t="b">
        <v>0</v>
      </c>
      <c r="T269" s="40" t="s">
        <v>12879</v>
      </c>
      <c r="U269" s="40" t="s">
        <v>212</v>
      </c>
      <c r="V269" s="41">
        <v>0.1</v>
      </c>
      <c r="W269" s="41">
        <v>0.9</v>
      </c>
      <c r="X269" s="41">
        <v>0.1</v>
      </c>
      <c r="Y269" s="41">
        <v>0.4</v>
      </c>
      <c r="Z269" s="40" t="b">
        <v>0</v>
      </c>
      <c r="AA269" s="40" t="b">
        <v>1</v>
      </c>
      <c r="AB269" s="40" t="b">
        <v>0</v>
      </c>
      <c r="AC269" s="40" t="b">
        <v>0</v>
      </c>
      <c r="AD269" s="41" t="s">
        <v>13803</v>
      </c>
      <c r="AE269" s="41" t="s">
        <v>13804</v>
      </c>
      <c r="AF269" s="41">
        <v>1201.437</v>
      </c>
      <c r="AG269" s="41">
        <v>-3.1794</v>
      </c>
      <c r="AH269" s="42">
        <v>1.13663E42</v>
      </c>
      <c r="AI269" s="41">
        <v>0.033168541</v>
      </c>
      <c r="AJ269" s="40" t="s">
        <v>13805</v>
      </c>
      <c r="AK269" s="44" t="s">
        <v>397</v>
      </c>
      <c r="AL269" s="41">
        <v>4968.0</v>
      </c>
      <c r="AM269" s="40" t="s">
        <v>2224</v>
      </c>
      <c r="AN269" s="40" t="s">
        <v>7285</v>
      </c>
      <c r="AO269" s="40" t="s">
        <v>5643</v>
      </c>
      <c r="AP269" s="42">
        <v>1.1E139</v>
      </c>
    </row>
    <row r="270">
      <c r="A270" s="40" t="s">
        <v>16523</v>
      </c>
      <c r="B270" s="41">
        <v>17.0</v>
      </c>
      <c r="C270" s="42">
        <v>1.67E9</v>
      </c>
      <c r="D270" s="41">
        <v>3356.0</v>
      </c>
      <c r="E270" s="40" t="s">
        <v>1243</v>
      </c>
      <c r="F270" s="41">
        <v>140.0</v>
      </c>
      <c r="G270" s="41">
        <v>35.0</v>
      </c>
      <c r="H270" s="41">
        <v>70.0</v>
      </c>
      <c r="I270" s="41">
        <v>-3.07733</v>
      </c>
      <c r="J270" s="41">
        <v>10000.0</v>
      </c>
      <c r="K270" s="41">
        <v>5000.0</v>
      </c>
      <c r="L270" s="41">
        <v>1200.0</v>
      </c>
      <c r="M270" s="41">
        <v>600.0</v>
      </c>
      <c r="N270" s="41">
        <v>30.0</v>
      </c>
      <c r="O270" s="40" t="s">
        <v>207</v>
      </c>
      <c r="P270" s="40" t="s">
        <v>1371</v>
      </c>
      <c r="Q270" s="40" t="s">
        <v>209</v>
      </c>
      <c r="R270" s="40" t="s">
        <v>210</v>
      </c>
      <c r="S270" s="40" t="b">
        <v>0</v>
      </c>
      <c r="T270" s="40" t="s">
        <v>12879</v>
      </c>
      <c r="U270" s="40" t="s">
        <v>212</v>
      </c>
      <c r="V270" s="41">
        <v>0.1</v>
      </c>
      <c r="W270" s="41">
        <v>0.9</v>
      </c>
      <c r="X270" s="41">
        <v>0.3</v>
      </c>
      <c r="Y270" s="41">
        <v>0.6</v>
      </c>
      <c r="Z270" s="40" t="b">
        <v>0</v>
      </c>
      <c r="AA270" s="40" t="b">
        <v>1</v>
      </c>
      <c r="AB270" s="40" t="b">
        <v>0</v>
      </c>
      <c r="AC270" s="40" t="b">
        <v>0</v>
      </c>
      <c r="AD270" s="41" t="s">
        <v>13806</v>
      </c>
      <c r="AE270" s="41" t="s">
        <v>13807</v>
      </c>
      <c r="AF270" s="41">
        <v>1202.245</v>
      </c>
      <c r="AG270" s="41">
        <v>-3.17996</v>
      </c>
      <c r="AH270" s="42">
        <v>1.37069E42</v>
      </c>
      <c r="AI270" s="41">
        <v>0.033350067</v>
      </c>
      <c r="AJ270" s="40" t="s">
        <v>13808</v>
      </c>
      <c r="AK270" s="40" t="s">
        <v>13809</v>
      </c>
      <c r="AL270" s="41">
        <v>4962.0</v>
      </c>
      <c r="AM270" s="40" t="s">
        <v>2224</v>
      </c>
      <c r="AN270" s="40" t="s">
        <v>7285</v>
      </c>
      <c r="AO270" s="40" t="s">
        <v>5643</v>
      </c>
      <c r="AP270" s="42">
        <v>1.1E139</v>
      </c>
    </row>
    <row r="271">
      <c r="A271" s="40" t="s">
        <v>16520</v>
      </c>
      <c r="B271" s="41">
        <v>143.0</v>
      </c>
      <c r="C271" s="42">
        <v>1.67E9</v>
      </c>
      <c r="D271" s="41">
        <v>3356.0</v>
      </c>
      <c r="E271" s="40" t="s">
        <v>1243</v>
      </c>
      <c r="F271" s="41">
        <v>140.0</v>
      </c>
      <c r="G271" s="41">
        <v>35.0</v>
      </c>
      <c r="H271" s="41">
        <v>70.0</v>
      </c>
      <c r="I271" s="41">
        <v>-3.07733</v>
      </c>
      <c r="J271" s="41">
        <v>10000.0</v>
      </c>
      <c r="K271" s="41">
        <v>5000.0</v>
      </c>
      <c r="L271" s="41">
        <v>1200.0</v>
      </c>
      <c r="M271" s="41">
        <v>600.0</v>
      </c>
      <c r="N271" s="41">
        <v>50.0</v>
      </c>
      <c r="O271" s="40" t="s">
        <v>207</v>
      </c>
      <c r="P271" s="40" t="s">
        <v>1371</v>
      </c>
      <c r="Q271" s="40" t="s">
        <v>7305</v>
      </c>
      <c r="R271" s="40" t="s">
        <v>210</v>
      </c>
      <c r="S271" s="40" t="b">
        <v>0</v>
      </c>
      <c r="T271" s="40" t="s">
        <v>12879</v>
      </c>
      <c r="U271" s="40" t="s">
        <v>212</v>
      </c>
      <c r="V271" s="41">
        <v>0.1</v>
      </c>
      <c r="W271" s="41">
        <v>0.9</v>
      </c>
      <c r="X271" s="41">
        <v>0.3</v>
      </c>
      <c r="Y271" s="41">
        <v>0.6</v>
      </c>
      <c r="Z271" s="40" t="b">
        <v>0</v>
      </c>
      <c r="AA271" s="40" t="b">
        <v>1</v>
      </c>
      <c r="AB271" s="40" t="b">
        <v>0</v>
      </c>
      <c r="AC271" s="40" t="b">
        <v>0</v>
      </c>
      <c r="AD271" s="41" t="s">
        <v>789</v>
      </c>
      <c r="AE271" s="41" t="s">
        <v>13680</v>
      </c>
      <c r="AF271" s="41">
        <v>1201.009</v>
      </c>
      <c r="AG271" s="41">
        <v>-3.18004</v>
      </c>
      <c r="AH271" s="42">
        <v>3.45186E41</v>
      </c>
      <c r="AI271" s="41">
        <v>0.033378419</v>
      </c>
      <c r="AJ271" s="40" t="s">
        <v>16607</v>
      </c>
      <c r="AK271" s="40" t="s">
        <v>13811</v>
      </c>
      <c r="AL271" s="41">
        <v>3041.0</v>
      </c>
      <c r="AM271" s="40" t="s">
        <v>2224</v>
      </c>
      <c r="AN271" s="40" t="s">
        <v>7285</v>
      </c>
      <c r="AO271" s="40" t="s">
        <v>5643</v>
      </c>
      <c r="AP271" s="42">
        <v>1.1E137</v>
      </c>
    </row>
    <row r="272">
      <c r="A272" s="40" t="s">
        <v>16518</v>
      </c>
      <c r="B272" s="41">
        <v>15.0</v>
      </c>
      <c r="C272" s="42">
        <v>1.67E9</v>
      </c>
      <c r="D272" s="41">
        <v>3356.0</v>
      </c>
      <c r="E272" s="40" t="s">
        <v>1243</v>
      </c>
      <c r="F272" s="41">
        <v>140.0</v>
      </c>
      <c r="G272" s="41">
        <v>35.0</v>
      </c>
      <c r="H272" s="41">
        <v>70.0</v>
      </c>
      <c r="I272" s="41">
        <v>-3.07733</v>
      </c>
      <c r="J272" s="41">
        <v>10000.0</v>
      </c>
      <c r="K272" s="41">
        <v>5000.0</v>
      </c>
      <c r="L272" s="41">
        <v>1200.0</v>
      </c>
      <c r="M272" s="41">
        <v>600.0</v>
      </c>
      <c r="N272" s="41">
        <v>30.0</v>
      </c>
      <c r="O272" s="40" t="s">
        <v>207</v>
      </c>
      <c r="P272" s="40" t="s">
        <v>208</v>
      </c>
      <c r="Q272" s="40" t="s">
        <v>209</v>
      </c>
      <c r="R272" s="40" t="s">
        <v>210</v>
      </c>
      <c r="S272" s="40" t="b">
        <v>0</v>
      </c>
      <c r="T272" s="40" t="s">
        <v>12879</v>
      </c>
      <c r="U272" s="40" t="s">
        <v>212</v>
      </c>
      <c r="V272" s="41">
        <v>0.1</v>
      </c>
      <c r="W272" s="41">
        <v>0.9</v>
      </c>
      <c r="X272" s="41">
        <v>0.3</v>
      </c>
      <c r="Y272" s="41">
        <v>0.4</v>
      </c>
      <c r="Z272" s="40" t="b">
        <v>0</v>
      </c>
      <c r="AA272" s="40" t="b">
        <v>1</v>
      </c>
      <c r="AB272" s="40" t="b">
        <v>0</v>
      </c>
      <c r="AC272" s="40" t="b">
        <v>0</v>
      </c>
      <c r="AD272" s="41" t="s">
        <v>13812</v>
      </c>
      <c r="AE272" s="41" t="s">
        <v>13813</v>
      </c>
      <c r="AF272" s="41">
        <v>671.5594</v>
      </c>
      <c r="AG272" s="41">
        <v>-3.18077</v>
      </c>
      <c r="AH272" s="42">
        <v>4.45198E41</v>
      </c>
      <c r="AI272" s="41">
        <v>0.03361427</v>
      </c>
      <c r="AJ272" s="40" t="s">
        <v>13814</v>
      </c>
      <c r="AK272" s="40" t="s">
        <v>13815</v>
      </c>
      <c r="AL272" s="41">
        <v>10000.0</v>
      </c>
      <c r="AM272" s="40" t="s">
        <v>216</v>
      </c>
      <c r="AN272" s="40" t="s">
        <v>7285</v>
      </c>
      <c r="AO272" s="40" t="s">
        <v>5627</v>
      </c>
      <c r="AP272" s="42">
        <v>1.0E138</v>
      </c>
    </row>
    <row r="273">
      <c r="A273" s="40" t="s">
        <v>16523</v>
      </c>
      <c r="B273" s="41">
        <v>35.0</v>
      </c>
      <c r="C273" s="42">
        <v>1.67E9</v>
      </c>
      <c r="D273" s="41">
        <v>3356.0</v>
      </c>
      <c r="E273" s="40" t="s">
        <v>1243</v>
      </c>
      <c r="F273" s="41">
        <v>140.0</v>
      </c>
      <c r="G273" s="41">
        <v>35.0</v>
      </c>
      <c r="H273" s="41">
        <v>70.0</v>
      </c>
      <c r="I273" s="41">
        <v>-3.07733</v>
      </c>
      <c r="J273" s="41">
        <v>10000.0</v>
      </c>
      <c r="K273" s="41">
        <v>5000.0</v>
      </c>
      <c r="L273" s="41">
        <v>1200.0</v>
      </c>
      <c r="M273" s="41">
        <v>600.0</v>
      </c>
      <c r="N273" s="41">
        <v>30.0</v>
      </c>
      <c r="O273" s="40" t="s">
        <v>207</v>
      </c>
      <c r="P273" s="40" t="s">
        <v>1371</v>
      </c>
      <c r="Q273" s="40" t="s">
        <v>7310</v>
      </c>
      <c r="R273" s="40" t="s">
        <v>210</v>
      </c>
      <c r="S273" s="40" t="b">
        <v>0</v>
      </c>
      <c r="T273" s="40" t="s">
        <v>12879</v>
      </c>
      <c r="U273" s="40" t="s">
        <v>212</v>
      </c>
      <c r="V273" s="41">
        <v>0.1</v>
      </c>
      <c r="W273" s="41">
        <v>0.9</v>
      </c>
      <c r="X273" s="41">
        <v>0.3</v>
      </c>
      <c r="Y273" s="41">
        <v>0.6</v>
      </c>
      <c r="Z273" s="40" t="b">
        <v>0</v>
      </c>
      <c r="AA273" s="40" t="b">
        <v>1</v>
      </c>
      <c r="AB273" s="40" t="b">
        <v>0</v>
      </c>
      <c r="AC273" s="40" t="b">
        <v>0</v>
      </c>
      <c r="AD273" s="41" t="s">
        <v>3836</v>
      </c>
      <c r="AE273" s="41" t="s">
        <v>13816</v>
      </c>
      <c r="AF273" s="41">
        <v>1203.189</v>
      </c>
      <c r="AG273" s="41">
        <v>-3.18078</v>
      </c>
      <c r="AH273" s="42">
        <v>1.3899E42</v>
      </c>
      <c r="AI273" s="41">
        <v>0.033619097</v>
      </c>
      <c r="AJ273" s="40" t="s">
        <v>13817</v>
      </c>
      <c r="AK273" s="40" t="s">
        <v>13818</v>
      </c>
      <c r="AL273" s="41">
        <v>3832.0</v>
      </c>
      <c r="AM273" s="40" t="s">
        <v>2224</v>
      </c>
      <c r="AN273" s="40" t="s">
        <v>7285</v>
      </c>
      <c r="AO273" s="40" t="s">
        <v>5643</v>
      </c>
      <c r="AP273" s="42">
        <v>1.1E139</v>
      </c>
    </row>
    <row r="274">
      <c r="A274" s="40" t="s">
        <v>16523</v>
      </c>
      <c r="B274" s="41">
        <v>21.0</v>
      </c>
      <c r="C274" s="42">
        <v>1.67E9</v>
      </c>
      <c r="D274" s="41">
        <v>3356.0</v>
      </c>
      <c r="E274" s="40" t="s">
        <v>1243</v>
      </c>
      <c r="F274" s="41">
        <v>140.0</v>
      </c>
      <c r="G274" s="41">
        <v>35.0</v>
      </c>
      <c r="H274" s="41">
        <v>70.0</v>
      </c>
      <c r="I274" s="41">
        <v>-3.07733</v>
      </c>
      <c r="J274" s="41">
        <v>10000.0</v>
      </c>
      <c r="K274" s="41">
        <v>5000.0</v>
      </c>
      <c r="L274" s="41">
        <v>1200.0</v>
      </c>
      <c r="M274" s="41">
        <v>600.0</v>
      </c>
      <c r="N274" s="41">
        <v>30.0</v>
      </c>
      <c r="O274" s="40" t="s">
        <v>207</v>
      </c>
      <c r="P274" s="40" t="s">
        <v>1371</v>
      </c>
      <c r="Q274" s="40" t="s">
        <v>7310</v>
      </c>
      <c r="R274" s="40" t="s">
        <v>210</v>
      </c>
      <c r="S274" s="40" t="b">
        <v>0</v>
      </c>
      <c r="T274" s="40" t="s">
        <v>211</v>
      </c>
      <c r="U274" s="40" t="s">
        <v>212</v>
      </c>
      <c r="V274" s="41">
        <v>0.1</v>
      </c>
      <c r="W274" s="41">
        <v>0.9</v>
      </c>
      <c r="X274" s="41">
        <v>0.2</v>
      </c>
      <c r="Y274" s="41">
        <v>0.4</v>
      </c>
      <c r="Z274" s="40" t="b">
        <v>0</v>
      </c>
      <c r="AA274" s="40" t="b">
        <v>1</v>
      </c>
      <c r="AB274" s="40" t="b">
        <v>0</v>
      </c>
      <c r="AC274" s="40" t="b">
        <v>0</v>
      </c>
      <c r="AD274" s="41" t="s">
        <v>13819</v>
      </c>
      <c r="AE274" s="41" t="s">
        <v>13820</v>
      </c>
      <c r="AF274" s="41">
        <v>1202.373</v>
      </c>
      <c r="AG274" s="41">
        <v>-3.18087</v>
      </c>
      <c r="AH274" s="42">
        <v>3.42097E41</v>
      </c>
      <c r="AI274" s="41">
        <v>0.033645474</v>
      </c>
      <c r="AJ274" s="40" t="s">
        <v>13821</v>
      </c>
      <c r="AK274" s="44" t="s">
        <v>397</v>
      </c>
      <c r="AL274" s="41">
        <v>5147.0</v>
      </c>
      <c r="AM274" s="40" t="s">
        <v>2224</v>
      </c>
      <c r="AN274" s="40" t="s">
        <v>7285</v>
      </c>
      <c r="AO274" s="40" t="s">
        <v>5643</v>
      </c>
      <c r="AP274" s="42">
        <v>1.1E137</v>
      </c>
    </row>
    <row r="275">
      <c r="A275" s="40" t="s">
        <v>16518</v>
      </c>
      <c r="B275" s="41">
        <v>162.0</v>
      </c>
      <c r="C275" s="42">
        <v>1.67E9</v>
      </c>
      <c r="D275" s="41">
        <v>3356.0</v>
      </c>
      <c r="E275" s="40" t="s">
        <v>1243</v>
      </c>
      <c r="F275" s="41">
        <v>140.0</v>
      </c>
      <c r="G275" s="41">
        <v>35.0</v>
      </c>
      <c r="H275" s="41">
        <v>70.0</v>
      </c>
      <c r="I275" s="41">
        <v>-3.07733</v>
      </c>
      <c r="J275" s="41">
        <v>10000.0</v>
      </c>
      <c r="K275" s="41">
        <v>5000.0</v>
      </c>
      <c r="L275" s="41">
        <v>1200.0</v>
      </c>
      <c r="M275" s="41">
        <v>600.0</v>
      </c>
      <c r="N275" s="41">
        <v>50.0</v>
      </c>
      <c r="O275" s="40" t="s">
        <v>207</v>
      </c>
      <c r="P275" s="40" t="s">
        <v>208</v>
      </c>
      <c r="Q275" s="40" t="s">
        <v>212</v>
      </c>
      <c r="R275" s="40" t="s">
        <v>210</v>
      </c>
      <c r="S275" s="40" t="b">
        <v>0</v>
      </c>
      <c r="T275" s="40" t="s">
        <v>211</v>
      </c>
      <c r="U275" s="40" t="s">
        <v>212</v>
      </c>
      <c r="V275" s="41">
        <v>0.1</v>
      </c>
      <c r="W275" s="41">
        <v>0.9</v>
      </c>
      <c r="X275" s="41">
        <v>0.1</v>
      </c>
      <c r="Y275" s="41">
        <v>0.4</v>
      </c>
      <c r="Z275" s="40" t="b">
        <v>0</v>
      </c>
      <c r="AA275" s="40" t="b">
        <v>1</v>
      </c>
      <c r="AB275" s="40" t="b">
        <v>0</v>
      </c>
      <c r="AC275" s="40" t="b">
        <v>0</v>
      </c>
      <c r="AD275" s="41" t="s">
        <v>875</v>
      </c>
      <c r="AE275" s="41" t="s">
        <v>9378</v>
      </c>
      <c r="AF275" s="41">
        <v>963.3975</v>
      </c>
      <c r="AG275" s="41">
        <v>-3.18149</v>
      </c>
      <c r="AH275" s="42">
        <v>6.52813E41</v>
      </c>
      <c r="AI275" s="41">
        <v>0.033847195</v>
      </c>
      <c r="AJ275" s="40" t="s">
        <v>13822</v>
      </c>
      <c r="AK275" s="44" t="s">
        <v>397</v>
      </c>
      <c r="AL275" s="41">
        <v>10000.0</v>
      </c>
      <c r="AM275" s="40" t="s">
        <v>216</v>
      </c>
      <c r="AN275" s="40" t="s">
        <v>7285</v>
      </c>
      <c r="AO275" s="40" t="s">
        <v>5627</v>
      </c>
      <c r="AP275" s="42">
        <v>1.1E138</v>
      </c>
    </row>
    <row r="276">
      <c r="A276" s="40" t="s">
        <v>16523</v>
      </c>
      <c r="B276" s="41">
        <v>64.0</v>
      </c>
      <c r="C276" s="42">
        <v>1.67E9</v>
      </c>
      <c r="D276" s="41">
        <v>3356.0</v>
      </c>
      <c r="E276" s="40" t="s">
        <v>1243</v>
      </c>
      <c r="F276" s="41">
        <v>140.0</v>
      </c>
      <c r="G276" s="41">
        <v>35.0</v>
      </c>
      <c r="H276" s="41">
        <v>70.0</v>
      </c>
      <c r="I276" s="41">
        <v>-3.07733</v>
      </c>
      <c r="J276" s="41">
        <v>10000.0</v>
      </c>
      <c r="K276" s="41">
        <v>5000.0</v>
      </c>
      <c r="L276" s="41">
        <v>1200.0</v>
      </c>
      <c r="M276" s="41">
        <v>600.0</v>
      </c>
      <c r="N276" s="41">
        <v>30.0</v>
      </c>
      <c r="O276" s="40" t="s">
        <v>207</v>
      </c>
      <c r="P276" s="40" t="s">
        <v>1371</v>
      </c>
      <c r="Q276" s="40" t="s">
        <v>1372</v>
      </c>
      <c r="R276" s="40" t="s">
        <v>210</v>
      </c>
      <c r="S276" s="40" t="b">
        <v>0</v>
      </c>
      <c r="T276" s="40" t="s">
        <v>12879</v>
      </c>
      <c r="U276" s="40" t="s">
        <v>212</v>
      </c>
      <c r="V276" s="41">
        <v>0.1</v>
      </c>
      <c r="W276" s="41">
        <v>0.9</v>
      </c>
      <c r="X276" s="41">
        <v>0.1</v>
      </c>
      <c r="Y276" s="41">
        <v>0.5</v>
      </c>
      <c r="Z276" s="40" t="b">
        <v>0</v>
      </c>
      <c r="AA276" s="40" t="b">
        <v>1</v>
      </c>
      <c r="AB276" s="40" t="b">
        <v>0</v>
      </c>
      <c r="AC276" s="40" t="b">
        <v>0</v>
      </c>
      <c r="AD276" s="41" t="s">
        <v>13823</v>
      </c>
      <c r="AE276" s="41" t="s">
        <v>13824</v>
      </c>
      <c r="AF276" s="41">
        <v>1202.919</v>
      </c>
      <c r="AG276" s="41">
        <v>-3.18149</v>
      </c>
      <c r="AH276" s="42">
        <v>1.33024E41</v>
      </c>
      <c r="AI276" s="41">
        <v>0.03384806</v>
      </c>
      <c r="AJ276" s="40" t="s">
        <v>13825</v>
      </c>
      <c r="AK276" s="44" t="s">
        <v>397</v>
      </c>
      <c r="AL276" s="41">
        <v>6055.0</v>
      </c>
      <c r="AM276" s="40" t="s">
        <v>2224</v>
      </c>
      <c r="AN276" s="40" t="s">
        <v>7285</v>
      </c>
      <c r="AO276" s="40" t="s">
        <v>5643</v>
      </c>
      <c r="AP276" s="42">
        <v>1.1E136</v>
      </c>
    </row>
    <row r="277">
      <c r="A277" s="40" t="s">
        <v>16518</v>
      </c>
      <c r="B277" s="41">
        <v>92.0</v>
      </c>
      <c r="C277" s="42">
        <v>1.67E9</v>
      </c>
      <c r="D277" s="41">
        <v>3356.0</v>
      </c>
      <c r="E277" s="40" t="s">
        <v>1243</v>
      </c>
      <c r="F277" s="41">
        <v>140.0</v>
      </c>
      <c r="G277" s="41">
        <v>35.0</v>
      </c>
      <c r="H277" s="41">
        <v>70.0</v>
      </c>
      <c r="I277" s="41">
        <v>-3.07733</v>
      </c>
      <c r="J277" s="41">
        <v>10000.0</v>
      </c>
      <c r="K277" s="41">
        <v>5000.0</v>
      </c>
      <c r="L277" s="41">
        <v>1200.0</v>
      </c>
      <c r="M277" s="41">
        <v>600.0</v>
      </c>
      <c r="N277" s="41">
        <v>50.0</v>
      </c>
      <c r="O277" s="40" t="s">
        <v>207</v>
      </c>
      <c r="P277" s="40" t="s">
        <v>208</v>
      </c>
      <c r="Q277" s="40" t="s">
        <v>209</v>
      </c>
      <c r="R277" s="40" t="s">
        <v>210</v>
      </c>
      <c r="S277" s="40" t="b">
        <v>0</v>
      </c>
      <c r="T277" s="40" t="s">
        <v>211</v>
      </c>
      <c r="U277" s="40" t="s">
        <v>212</v>
      </c>
      <c r="V277" s="41">
        <v>0.1</v>
      </c>
      <c r="W277" s="41">
        <v>0.9</v>
      </c>
      <c r="X277" s="41">
        <v>0.1</v>
      </c>
      <c r="Y277" s="41">
        <v>0.6</v>
      </c>
      <c r="Z277" s="40" t="b">
        <v>0</v>
      </c>
      <c r="AA277" s="40" t="b">
        <v>1</v>
      </c>
      <c r="AB277" s="40" t="b">
        <v>0</v>
      </c>
      <c r="AC277" s="40" t="b">
        <v>0</v>
      </c>
      <c r="AD277" s="41" t="s">
        <v>13826</v>
      </c>
      <c r="AE277" s="41" t="s">
        <v>13827</v>
      </c>
      <c r="AF277" s="41">
        <v>1201.604</v>
      </c>
      <c r="AG277" s="41">
        <v>-3.18175</v>
      </c>
      <c r="AH277" s="42">
        <v>1.39319E42</v>
      </c>
      <c r="AI277" s="41">
        <v>0.033934062</v>
      </c>
      <c r="AJ277" s="40" t="s">
        <v>13828</v>
      </c>
      <c r="AK277" s="44" t="s">
        <v>397</v>
      </c>
      <c r="AL277" s="41">
        <v>6950.0</v>
      </c>
      <c r="AM277" s="40" t="s">
        <v>2224</v>
      </c>
      <c r="AN277" s="40" t="s">
        <v>7285</v>
      </c>
      <c r="AO277" s="40" t="s">
        <v>5627</v>
      </c>
      <c r="AP277" s="42">
        <v>1.1E139</v>
      </c>
    </row>
    <row r="278">
      <c r="A278" s="40" t="s">
        <v>16525</v>
      </c>
      <c r="B278" s="41">
        <v>200.0</v>
      </c>
      <c r="C278" s="42">
        <v>1.67E9</v>
      </c>
      <c r="D278" s="41">
        <v>3356.0</v>
      </c>
      <c r="E278" s="40" t="s">
        <v>1243</v>
      </c>
      <c r="F278" s="41">
        <v>140.0</v>
      </c>
      <c r="G278" s="41">
        <v>35.0</v>
      </c>
      <c r="H278" s="41">
        <v>70.0</v>
      </c>
      <c r="I278" s="41">
        <v>-3.07733</v>
      </c>
      <c r="J278" s="41">
        <v>10000.0</v>
      </c>
      <c r="K278" s="41">
        <v>5000.0</v>
      </c>
      <c r="L278" s="41">
        <v>1200.0</v>
      </c>
      <c r="M278" s="41">
        <v>600.0</v>
      </c>
      <c r="N278" s="41">
        <v>100.0</v>
      </c>
      <c r="O278" s="40" t="s">
        <v>207</v>
      </c>
      <c r="P278" s="40" t="s">
        <v>208</v>
      </c>
      <c r="Q278" s="40" t="s">
        <v>7310</v>
      </c>
      <c r="R278" s="40" t="s">
        <v>210</v>
      </c>
      <c r="S278" s="40" t="b">
        <v>0</v>
      </c>
      <c r="T278" s="40" t="s">
        <v>211</v>
      </c>
      <c r="U278" s="40" t="s">
        <v>212</v>
      </c>
      <c r="V278" s="41">
        <v>0.1</v>
      </c>
      <c r="W278" s="41">
        <v>0.9</v>
      </c>
      <c r="X278" s="41">
        <v>0.1</v>
      </c>
      <c r="Y278" s="41">
        <v>0.6</v>
      </c>
      <c r="Z278" s="40" t="b">
        <v>0</v>
      </c>
      <c r="AA278" s="40" t="b">
        <v>1</v>
      </c>
      <c r="AB278" s="40" t="b">
        <v>0</v>
      </c>
      <c r="AC278" s="40" t="b">
        <v>0</v>
      </c>
      <c r="AD278" s="41" t="s">
        <v>12945</v>
      </c>
      <c r="AE278" s="41" t="s">
        <v>13829</v>
      </c>
      <c r="AF278" s="41">
        <v>1202.134</v>
      </c>
      <c r="AG278" s="41">
        <v>-3.18188</v>
      </c>
      <c r="AH278" s="42">
        <v>6.5301E41</v>
      </c>
      <c r="AI278" s="41">
        <v>0.033976318</v>
      </c>
      <c r="AJ278" s="40" t="s">
        <v>13830</v>
      </c>
      <c r="AK278" s="40" t="s">
        <v>13831</v>
      </c>
      <c r="AL278" s="41">
        <v>1280.0</v>
      </c>
      <c r="AM278" s="40" t="s">
        <v>2224</v>
      </c>
      <c r="AN278" s="40" t="s">
        <v>7285</v>
      </c>
      <c r="AO278" s="40" t="s">
        <v>5643</v>
      </c>
      <c r="AP278" s="42">
        <v>1.1E138</v>
      </c>
    </row>
    <row r="279">
      <c r="A279" s="40" t="s">
        <v>16520</v>
      </c>
      <c r="B279" s="41">
        <v>169.0</v>
      </c>
      <c r="C279" s="42">
        <v>1.67E9</v>
      </c>
      <c r="D279" s="41">
        <v>3356.0</v>
      </c>
      <c r="E279" s="40" t="s">
        <v>1243</v>
      </c>
      <c r="F279" s="41">
        <v>140.0</v>
      </c>
      <c r="G279" s="41">
        <v>35.0</v>
      </c>
      <c r="H279" s="41">
        <v>70.0</v>
      </c>
      <c r="I279" s="41">
        <v>-3.07733</v>
      </c>
      <c r="J279" s="41">
        <v>10000.0</v>
      </c>
      <c r="K279" s="41">
        <v>5000.0</v>
      </c>
      <c r="L279" s="41">
        <v>1200.0</v>
      </c>
      <c r="M279" s="41">
        <v>600.0</v>
      </c>
      <c r="N279" s="41">
        <v>50.0</v>
      </c>
      <c r="O279" s="40" t="s">
        <v>207</v>
      </c>
      <c r="P279" s="40" t="s">
        <v>1371</v>
      </c>
      <c r="Q279" s="40" t="s">
        <v>212</v>
      </c>
      <c r="R279" s="40" t="s">
        <v>210</v>
      </c>
      <c r="S279" s="40" t="b">
        <v>0</v>
      </c>
      <c r="T279" s="40" t="s">
        <v>211</v>
      </c>
      <c r="U279" s="40" t="s">
        <v>212</v>
      </c>
      <c r="V279" s="41">
        <v>0.1</v>
      </c>
      <c r="W279" s="41">
        <v>0.9</v>
      </c>
      <c r="X279" s="41">
        <v>0.3</v>
      </c>
      <c r="Y279" s="41">
        <v>0.5</v>
      </c>
      <c r="Z279" s="40" t="b">
        <v>0</v>
      </c>
      <c r="AA279" s="40" t="b">
        <v>1</v>
      </c>
      <c r="AB279" s="40" t="b">
        <v>0</v>
      </c>
      <c r="AC279" s="40" t="b">
        <v>0</v>
      </c>
      <c r="AD279" s="41" t="s">
        <v>13832</v>
      </c>
      <c r="AE279" s="41" t="s">
        <v>13833</v>
      </c>
      <c r="AF279" s="41">
        <v>1202.909</v>
      </c>
      <c r="AG279" s="41">
        <v>-3.18221</v>
      </c>
      <c r="AH279" s="42">
        <v>6.50612E41</v>
      </c>
      <c r="AI279" s="41">
        <v>0.034081579</v>
      </c>
      <c r="AJ279" s="40" t="s">
        <v>16608</v>
      </c>
      <c r="AK279" s="40" t="s">
        <v>13835</v>
      </c>
      <c r="AL279" s="41">
        <v>3787.0</v>
      </c>
      <c r="AM279" s="40" t="s">
        <v>2224</v>
      </c>
      <c r="AN279" s="40" t="s">
        <v>7285</v>
      </c>
      <c r="AO279" s="40" t="s">
        <v>5643</v>
      </c>
      <c r="AP279" s="42">
        <v>1.1E138</v>
      </c>
    </row>
    <row r="280">
      <c r="A280" s="40" t="s">
        <v>16520</v>
      </c>
      <c r="B280" s="41">
        <v>233.0</v>
      </c>
      <c r="C280" s="42">
        <v>1.67E9</v>
      </c>
      <c r="D280" s="41">
        <v>3356.0</v>
      </c>
      <c r="E280" s="40" t="s">
        <v>1243</v>
      </c>
      <c r="F280" s="41">
        <v>140.0</v>
      </c>
      <c r="G280" s="41">
        <v>35.0</v>
      </c>
      <c r="H280" s="41">
        <v>70.0</v>
      </c>
      <c r="I280" s="41">
        <v>-3.07733</v>
      </c>
      <c r="J280" s="41">
        <v>10000.0</v>
      </c>
      <c r="K280" s="41">
        <v>5000.0</v>
      </c>
      <c r="L280" s="41">
        <v>1200.0</v>
      </c>
      <c r="M280" s="41">
        <v>600.0</v>
      </c>
      <c r="N280" s="41">
        <v>100.0</v>
      </c>
      <c r="O280" s="40" t="s">
        <v>207</v>
      </c>
      <c r="P280" s="40" t="s">
        <v>1371</v>
      </c>
      <c r="Q280" s="40" t="s">
        <v>7305</v>
      </c>
      <c r="R280" s="40" t="s">
        <v>210</v>
      </c>
      <c r="S280" s="40" t="b">
        <v>0</v>
      </c>
      <c r="T280" s="40" t="s">
        <v>12879</v>
      </c>
      <c r="U280" s="40" t="s">
        <v>212</v>
      </c>
      <c r="V280" s="41">
        <v>0.1</v>
      </c>
      <c r="W280" s="41">
        <v>0.9</v>
      </c>
      <c r="X280" s="41">
        <v>0.3</v>
      </c>
      <c r="Y280" s="41">
        <v>0.6</v>
      </c>
      <c r="Z280" s="40" t="b">
        <v>0</v>
      </c>
      <c r="AA280" s="40" t="b">
        <v>1</v>
      </c>
      <c r="AB280" s="40" t="b">
        <v>0</v>
      </c>
      <c r="AC280" s="40" t="b">
        <v>0</v>
      </c>
      <c r="AD280" s="41" t="s">
        <v>13836</v>
      </c>
      <c r="AE280" s="41" t="s">
        <v>13837</v>
      </c>
      <c r="AF280" s="41">
        <v>1203.122</v>
      </c>
      <c r="AG280" s="41">
        <v>-3.1824</v>
      </c>
      <c r="AH280" s="42">
        <v>4.37268E41</v>
      </c>
      <c r="AI280" s="41">
        <v>0.034145807</v>
      </c>
      <c r="AJ280" s="40" t="s">
        <v>16609</v>
      </c>
      <c r="AK280" s="40" t="s">
        <v>13839</v>
      </c>
      <c r="AL280" s="41">
        <v>1500.0</v>
      </c>
      <c r="AM280" s="40" t="s">
        <v>2224</v>
      </c>
      <c r="AN280" s="40" t="s">
        <v>7285</v>
      </c>
      <c r="AO280" s="40" t="s">
        <v>5643</v>
      </c>
      <c r="AP280" s="42">
        <v>1.0E138</v>
      </c>
    </row>
    <row r="281">
      <c r="A281" s="40" t="s">
        <v>16518</v>
      </c>
      <c r="B281" s="41">
        <v>10.0</v>
      </c>
      <c r="C281" s="42">
        <v>1.67E9</v>
      </c>
      <c r="D281" s="41">
        <v>3356.0</v>
      </c>
      <c r="E281" s="40" t="s">
        <v>1243</v>
      </c>
      <c r="F281" s="41">
        <v>140.0</v>
      </c>
      <c r="G281" s="41">
        <v>35.0</v>
      </c>
      <c r="H281" s="41">
        <v>70.0</v>
      </c>
      <c r="I281" s="41">
        <v>-3.07733</v>
      </c>
      <c r="J281" s="41">
        <v>10000.0</v>
      </c>
      <c r="K281" s="41">
        <v>5000.0</v>
      </c>
      <c r="L281" s="41">
        <v>1200.0</v>
      </c>
      <c r="M281" s="41">
        <v>600.0</v>
      </c>
      <c r="N281" s="41">
        <v>30.0</v>
      </c>
      <c r="O281" s="40" t="s">
        <v>207</v>
      </c>
      <c r="P281" s="40" t="s">
        <v>208</v>
      </c>
      <c r="Q281" s="40" t="s">
        <v>209</v>
      </c>
      <c r="R281" s="40" t="s">
        <v>210</v>
      </c>
      <c r="S281" s="40" t="b">
        <v>0</v>
      </c>
      <c r="T281" s="40" t="s">
        <v>12879</v>
      </c>
      <c r="U281" s="40" t="s">
        <v>212</v>
      </c>
      <c r="V281" s="41">
        <v>0.1</v>
      </c>
      <c r="W281" s="41">
        <v>0.9</v>
      </c>
      <c r="X281" s="41">
        <v>0.1</v>
      </c>
      <c r="Y281" s="41">
        <v>0.5</v>
      </c>
      <c r="Z281" s="40" t="b">
        <v>0</v>
      </c>
      <c r="AA281" s="40" t="b">
        <v>1</v>
      </c>
      <c r="AB281" s="40" t="b">
        <v>0</v>
      </c>
      <c r="AC281" s="40" t="b">
        <v>0</v>
      </c>
      <c r="AD281" s="41" t="s">
        <v>13840</v>
      </c>
      <c r="AE281" s="41" t="s">
        <v>13841</v>
      </c>
      <c r="AF281" s="41">
        <v>832.2679</v>
      </c>
      <c r="AG281" s="41">
        <v>-3.1838</v>
      </c>
      <c r="AH281" s="42">
        <v>1.38497E42</v>
      </c>
      <c r="AI281" s="41">
        <v>0.034599166</v>
      </c>
      <c r="AJ281" s="40" t="s">
        <v>13842</v>
      </c>
      <c r="AK281" s="44" t="s">
        <v>397</v>
      </c>
      <c r="AL281" s="41">
        <v>10000.0</v>
      </c>
      <c r="AM281" s="40" t="s">
        <v>216</v>
      </c>
      <c r="AN281" s="40" t="s">
        <v>7285</v>
      </c>
      <c r="AO281" s="40" t="s">
        <v>5627</v>
      </c>
      <c r="AP281" s="42">
        <v>1.1E139</v>
      </c>
    </row>
    <row r="282">
      <c r="A282" s="40" t="s">
        <v>16518</v>
      </c>
      <c r="B282" s="41">
        <v>3.0</v>
      </c>
      <c r="C282" s="42">
        <v>1.67E9</v>
      </c>
      <c r="D282" s="41">
        <v>3356.0</v>
      </c>
      <c r="E282" s="40" t="s">
        <v>1243</v>
      </c>
      <c r="F282" s="41">
        <v>140.0</v>
      </c>
      <c r="G282" s="41">
        <v>35.0</v>
      </c>
      <c r="H282" s="41">
        <v>70.0</v>
      </c>
      <c r="I282" s="41">
        <v>-3.07733</v>
      </c>
      <c r="J282" s="41">
        <v>10000.0</v>
      </c>
      <c r="K282" s="41">
        <v>5000.0</v>
      </c>
      <c r="L282" s="41">
        <v>1200.0</v>
      </c>
      <c r="M282" s="41">
        <v>600.0</v>
      </c>
      <c r="N282" s="41">
        <v>30.0</v>
      </c>
      <c r="O282" s="40" t="s">
        <v>207</v>
      </c>
      <c r="P282" s="40" t="s">
        <v>208</v>
      </c>
      <c r="Q282" s="40" t="s">
        <v>209</v>
      </c>
      <c r="R282" s="40" t="s">
        <v>210</v>
      </c>
      <c r="S282" s="40" t="b">
        <v>0</v>
      </c>
      <c r="T282" s="40" t="s">
        <v>211</v>
      </c>
      <c r="U282" s="40" t="s">
        <v>212</v>
      </c>
      <c r="V282" s="41">
        <v>0.1</v>
      </c>
      <c r="W282" s="41">
        <v>0.9</v>
      </c>
      <c r="X282" s="41">
        <v>0.2</v>
      </c>
      <c r="Y282" s="41">
        <v>0.4</v>
      </c>
      <c r="Z282" s="40" t="b">
        <v>0</v>
      </c>
      <c r="AA282" s="40" t="b">
        <v>1</v>
      </c>
      <c r="AB282" s="40" t="b">
        <v>0</v>
      </c>
      <c r="AC282" s="40" t="b">
        <v>0</v>
      </c>
      <c r="AD282" s="41" t="s">
        <v>13553</v>
      </c>
      <c r="AE282" s="41" t="s">
        <v>8362</v>
      </c>
      <c r="AF282" s="41">
        <v>1067.898</v>
      </c>
      <c r="AG282" s="41">
        <v>-3.18391</v>
      </c>
      <c r="AH282" s="42">
        <v>1.36884E42</v>
      </c>
      <c r="AI282" s="41">
        <v>0.034635383</v>
      </c>
      <c r="AJ282" s="40" t="s">
        <v>13843</v>
      </c>
      <c r="AK282" s="44" t="s">
        <v>397</v>
      </c>
      <c r="AL282" s="41">
        <v>10000.0</v>
      </c>
      <c r="AM282" s="40" t="s">
        <v>216</v>
      </c>
      <c r="AN282" s="40" t="s">
        <v>7285</v>
      </c>
      <c r="AO282" s="40" t="s">
        <v>5627</v>
      </c>
      <c r="AP282" s="42">
        <v>1.1E139</v>
      </c>
    </row>
    <row r="283">
      <c r="A283" s="40" t="s">
        <v>16523</v>
      </c>
      <c r="B283" s="41">
        <v>29.0</v>
      </c>
      <c r="C283" s="42">
        <v>1.67E9</v>
      </c>
      <c r="D283" s="41">
        <v>3356.0</v>
      </c>
      <c r="E283" s="40" t="s">
        <v>1243</v>
      </c>
      <c r="F283" s="41">
        <v>140.0</v>
      </c>
      <c r="G283" s="41">
        <v>35.0</v>
      </c>
      <c r="H283" s="41">
        <v>70.0</v>
      </c>
      <c r="I283" s="41">
        <v>-3.07733</v>
      </c>
      <c r="J283" s="41">
        <v>10000.0</v>
      </c>
      <c r="K283" s="41">
        <v>5000.0</v>
      </c>
      <c r="L283" s="41">
        <v>1200.0</v>
      </c>
      <c r="M283" s="41">
        <v>600.0</v>
      </c>
      <c r="N283" s="41">
        <v>30.0</v>
      </c>
      <c r="O283" s="40" t="s">
        <v>207</v>
      </c>
      <c r="P283" s="40" t="s">
        <v>1371</v>
      </c>
      <c r="Q283" s="40" t="s">
        <v>7310</v>
      </c>
      <c r="R283" s="40" t="s">
        <v>210</v>
      </c>
      <c r="S283" s="40" t="b">
        <v>0</v>
      </c>
      <c r="T283" s="40" t="s">
        <v>12879</v>
      </c>
      <c r="U283" s="40" t="s">
        <v>212</v>
      </c>
      <c r="V283" s="41">
        <v>0.1</v>
      </c>
      <c r="W283" s="41">
        <v>0.9</v>
      </c>
      <c r="X283" s="41">
        <v>0.1</v>
      </c>
      <c r="Y283" s="41">
        <v>0.6</v>
      </c>
      <c r="Z283" s="40" t="b">
        <v>0</v>
      </c>
      <c r="AA283" s="40" t="b">
        <v>1</v>
      </c>
      <c r="AB283" s="40" t="b">
        <v>0</v>
      </c>
      <c r="AC283" s="40" t="b">
        <v>0</v>
      </c>
      <c r="AD283" s="41" t="s">
        <v>13158</v>
      </c>
      <c r="AE283" s="41" t="s">
        <v>13844</v>
      </c>
      <c r="AF283" s="41">
        <v>1202.264</v>
      </c>
      <c r="AG283" s="41">
        <v>-3.18402</v>
      </c>
      <c r="AH283" s="42">
        <v>1.62769E41</v>
      </c>
      <c r="AI283" s="41">
        <v>0.034669056</v>
      </c>
      <c r="AJ283" s="40" t="s">
        <v>13845</v>
      </c>
      <c r="AK283" s="44" t="s">
        <v>397</v>
      </c>
      <c r="AL283" s="41">
        <v>3534.0</v>
      </c>
      <c r="AM283" s="40" t="s">
        <v>2224</v>
      </c>
      <c r="AN283" s="40" t="s">
        <v>7285</v>
      </c>
      <c r="AO283" s="40" t="s">
        <v>5643</v>
      </c>
      <c r="AP283" s="42">
        <v>1.1E136</v>
      </c>
    </row>
    <row r="284">
      <c r="A284" s="40" t="s">
        <v>16520</v>
      </c>
      <c r="B284" s="41">
        <v>181.0</v>
      </c>
      <c r="C284" s="42">
        <v>1.67E9</v>
      </c>
      <c r="D284" s="41">
        <v>3356.0</v>
      </c>
      <c r="E284" s="40" t="s">
        <v>1243</v>
      </c>
      <c r="F284" s="41">
        <v>140.0</v>
      </c>
      <c r="G284" s="41">
        <v>35.0</v>
      </c>
      <c r="H284" s="41">
        <v>70.0</v>
      </c>
      <c r="I284" s="41">
        <v>-3.07733</v>
      </c>
      <c r="J284" s="41">
        <v>10000.0</v>
      </c>
      <c r="K284" s="41">
        <v>5000.0</v>
      </c>
      <c r="L284" s="41">
        <v>1200.0</v>
      </c>
      <c r="M284" s="41">
        <v>600.0</v>
      </c>
      <c r="N284" s="41">
        <v>100.0</v>
      </c>
      <c r="O284" s="40" t="s">
        <v>207</v>
      </c>
      <c r="P284" s="40" t="s">
        <v>1371</v>
      </c>
      <c r="Q284" s="40" t="s">
        <v>209</v>
      </c>
      <c r="R284" s="40" t="s">
        <v>210</v>
      </c>
      <c r="S284" s="40" t="b">
        <v>0</v>
      </c>
      <c r="T284" s="40" t="s">
        <v>211</v>
      </c>
      <c r="U284" s="40" t="s">
        <v>212</v>
      </c>
      <c r="V284" s="41">
        <v>0.1</v>
      </c>
      <c r="W284" s="41">
        <v>0.9</v>
      </c>
      <c r="X284" s="41">
        <v>0.1</v>
      </c>
      <c r="Y284" s="41">
        <v>0.5</v>
      </c>
      <c r="Z284" s="40" t="b">
        <v>0</v>
      </c>
      <c r="AA284" s="40" t="b">
        <v>1</v>
      </c>
      <c r="AB284" s="40" t="b">
        <v>0</v>
      </c>
      <c r="AC284" s="40" t="b">
        <v>0</v>
      </c>
      <c r="AD284" s="41" t="s">
        <v>13846</v>
      </c>
      <c r="AE284" s="41" t="s">
        <v>13847</v>
      </c>
      <c r="AF284" s="41">
        <v>1203.004</v>
      </c>
      <c r="AG284" s="41">
        <v>-3.18438</v>
      </c>
      <c r="AH284" s="42">
        <v>1.38755E42</v>
      </c>
      <c r="AI284" s="41">
        <v>0.034787245</v>
      </c>
      <c r="AJ284" s="40" t="s">
        <v>13848</v>
      </c>
      <c r="AK284" s="40" t="s">
        <v>13849</v>
      </c>
      <c r="AL284" s="41">
        <v>1879.0</v>
      </c>
      <c r="AM284" s="40" t="s">
        <v>2224</v>
      </c>
      <c r="AN284" s="40" t="s">
        <v>7285</v>
      </c>
      <c r="AO284" s="40" t="s">
        <v>5643</v>
      </c>
      <c r="AP284" s="42">
        <v>1.1E139</v>
      </c>
    </row>
    <row r="285">
      <c r="A285" s="40" t="s">
        <v>16520</v>
      </c>
      <c r="B285" s="41">
        <v>194.0</v>
      </c>
      <c r="C285" s="42">
        <v>1.67E9</v>
      </c>
      <c r="D285" s="41">
        <v>3356.0</v>
      </c>
      <c r="E285" s="40" t="s">
        <v>1243</v>
      </c>
      <c r="F285" s="41">
        <v>140.0</v>
      </c>
      <c r="G285" s="41">
        <v>35.0</v>
      </c>
      <c r="H285" s="41">
        <v>70.0</v>
      </c>
      <c r="I285" s="41">
        <v>-3.07733</v>
      </c>
      <c r="J285" s="41">
        <v>10000.0</v>
      </c>
      <c r="K285" s="41">
        <v>5000.0</v>
      </c>
      <c r="L285" s="41">
        <v>1200.0</v>
      </c>
      <c r="M285" s="41">
        <v>600.0</v>
      </c>
      <c r="N285" s="41">
        <v>100.0</v>
      </c>
      <c r="O285" s="40" t="s">
        <v>207</v>
      </c>
      <c r="P285" s="40" t="s">
        <v>1371</v>
      </c>
      <c r="Q285" s="40" t="s">
        <v>209</v>
      </c>
      <c r="R285" s="40" t="s">
        <v>210</v>
      </c>
      <c r="S285" s="40" t="b">
        <v>0</v>
      </c>
      <c r="T285" s="40" t="s">
        <v>12879</v>
      </c>
      <c r="U285" s="40" t="s">
        <v>212</v>
      </c>
      <c r="V285" s="41">
        <v>0.1</v>
      </c>
      <c r="W285" s="41">
        <v>0.9</v>
      </c>
      <c r="X285" s="41">
        <v>0.2</v>
      </c>
      <c r="Y285" s="41">
        <v>0.6</v>
      </c>
      <c r="Z285" s="40" t="b">
        <v>0</v>
      </c>
      <c r="AA285" s="40" t="b">
        <v>1</v>
      </c>
      <c r="AB285" s="40" t="b">
        <v>0</v>
      </c>
      <c r="AC285" s="40" t="b">
        <v>0</v>
      </c>
      <c r="AD285" s="41" t="s">
        <v>13850</v>
      </c>
      <c r="AE285" s="41" t="s">
        <v>13851</v>
      </c>
      <c r="AF285" s="41">
        <v>1202.732</v>
      </c>
      <c r="AG285" s="41">
        <v>-3.18532</v>
      </c>
      <c r="AH285" s="42">
        <v>1.0363E42</v>
      </c>
      <c r="AI285" s="41">
        <v>0.035093483</v>
      </c>
      <c r="AJ285" s="40" t="s">
        <v>16610</v>
      </c>
      <c r="AK285" s="40" t="s">
        <v>13853</v>
      </c>
      <c r="AL285" s="41">
        <v>1546.0</v>
      </c>
      <c r="AM285" s="40" t="s">
        <v>2224</v>
      </c>
      <c r="AN285" s="40" t="s">
        <v>7285</v>
      </c>
      <c r="AO285" s="40" t="s">
        <v>5643</v>
      </c>
      <c r="AP285" s="42">
        <v>1.0E139</v>
      </c>
    </row>
    <row r="286">
      <c r="A286" s="40" t="s">
        <v>16525</v>
      </c>
      <c r="B286" s="41">
        <v>247.0</v>
      </c>
      <c r="C286" s="42">
        <v>1.67E9</v>
      </c>
      <c r="D286" s="41">
        <v>3356.0</v>
      </c>
      <c r="E286" s="40" t="s">
        <v>1243</v>
      </c>
      <c r="F286" s="41">
        <v>140.0</v>
      </c>
      <c r="G286" s="41">
        <v>35.0</v>
      </c>
      <c r="H286" s="41">
        <v>70.0</v>
      </c>
      <c r="I286" s="41">
        <v>-3.07733</v>
      </c>
      <c r="J286" s="41">
        <v>10000.0</v>
      </c>
      <c r="K286" s="41">
        <v>5000.0</v>
      </c>
      <c r="L286" s="41">
        <v>1200.0</v>
      </c>
      <c r="M286" s="41">
        <v>600.0</v>
      </c>
      <c r="N286" s="41">
        <v>100.0</v>
      </c>
      <c r="O286" s="40" t="s">
        <v>207</v>
      </c>
      <c r="P286" s="40" t="s">
        <v>208</v>
      </c>
      <c r="Q286" s="40" t="s">
        <v>1372</v>
      </c>
      <c r="R286" s="40" t="s">
        <v>210</v>
      </c>
      <c r="S286" s="40" t="b">
        <v>0</v>
      </c>
      <c r="T286" s="40" t="s">
        <v>12879</v>
      </c>
      <c r="U286" s="40" t="s">
        <v>212</v>
      </c>
      <c r="V286" s="41">
        <v>0.1</v>
      </c>
      <c r="W286" s="41">
        <v>0.9</v>
      </c>
      <c r="X286" s="41">
        <v>0.2</v>
      </c>
      <c r="Y286" s="41">
        <v>0.5</v>
      </c>
      <c r="Z286" s="40" t="b">
        <v>0</v>
      </c>
      <c r="AA286" s="40" t="b">
        <v>1</v>
      </c>
      <c r="AB286" s="40" t="b">
        <v>0</v>
      </c>
      <c r="AC286" s="40" t="b">
        <v>0</v>
      </c>
      <c r="AD286" s="41" t="s">
        <v>13854</v>
      </c>
      <c r="AE286" s="41" t="s">
        <v>13855</v>
      </c>
      <c r="AF286" s="41">
        <v>1203.472</v>
      </c>
      <c r="AG286" s="41">
        <v>-3.18533</v>
      </c>
      <c r="AH286" s="42">
        <v>1.13752E41</v>
      </c>
      <c r="AI286" s="41">
        <v>0.035094777</v>
      </c>
      <c r="AJ286" s="40" t="s">
        <v>16611</v>
      </c>
      <c r="AK286" s="40" t="s">
        <v>13857</v>
      </c>
      <c r="AL286" s="41">
        <v>1895.0</v>
      </c>
      <c r="AM286" s="40" t="s">
        <v>2224</v>
      </c>
      <c r="AN286" s="40" t="s">
        <v>7285</v>
      </c>
      <c r="AO286" s="40" t="s">
        <v>5643</v>
      </c>
      <c r="AP286" s="42">
        <v>1.0E136</v>
      </c>
    </row>
    <row r="287">
      <c r="A287" s="40" t="s">
        <v>16523</v>
      </c>
      <c r="B287" s="41">
        <v>8.0</v>
      </c>
      <c r="C287" s="42">
        <v>1.67E9</v>
      </c>
      <c r="D287" s="41">
        <v>3356.0</v>
      </c>
      <c r="E287" s="40" t="s">
        <v>1243</v>
      </c>
      <c r="F287" s="41">
        <v>140.0</v>
      </c>
      <c r="G287" s="41">
        <v>35.0</v>
      </c>
      <c r="H287" s="41">
        <v>70.0</v>
      </c>
      <c r="I287" s="41">
        <v>-3.07733</v>
      </c>
      <c r="J287" s="41">
        <v>10000.0</v>
      </c>
      <c r="K287" s="41">
        <v>5000.0</v>
      </c>
      <c r="L287" s="41">
        <v>1200.0</v>
      </c>
      <c r="M287" s="41">
        <v>600.0</v>
      </c>
      <c r="N287" s="41">
        <v>30.0</v>
      </c>
      <c r="O287" s="40" t="s">
        <v>207</v>
      </c>
      <c r="P287" s="40" t="s">
        <v>1371</v>
      </c>
      <c r="Q287" s="40" t="s">
        <v>209</v>
      </c>
      <c r="R287" s="40" t="s">
        <v>210</v>
      </c>
      <c r="S287" s="40" t="b">
        <v>0</v>
      </c>
      <c r="T287" s="40" t="s">
        <v>211</v>
      </c>
      <c r="U287" s="40" t="s">
        <v>212</v>
      </c>
      <c r="V287" s="41">
        <v>0.1</v>
      </c>
      <c r="W287" s="41">
        <v>0.9</v>
      </c>
      <c r="X287" s="41">
        <v>0.3</v>
      </c>
      <c r="Y287" s="41">
        <v>0.6</v>
      </c>
      <c r="Z287" s="40" t="b">
        <v>0</v>
      </c>
      <c r="AA287" s="40" t="b">
        <v>1</v>
      </c>
      <c r="AB287" s="40" t="b">
        <v>0</v>
      </c>
      <c r="AC287" s="40" t="b">
        <v>0</v>
      </c>
      <c r="AD287" s="41" t="s">
        <v>13858</v>
      </c>
      <c r="AE287" s="41" t="s">
        <v>1314</v>
      </c>
      <c r="AF287" s="41">
        <v>1202.503</v>
      </c>
      <c r="AG287" s="41">
        <v>-3.18629</v>
      </c>
      <c r="AH287" s="42">
        <v>5.08654E41</v>
      </c>
      <c r="AI287" s="41">
        <v>0.035408435</v>
      </c>
      <c r="AJ287" s="40" t="s">
        <v>13859</v>
      </c>
      <c r="AK287" s="40" t="s">
        <v>13860</v>
      </c>
      <c r="AL287" s="41">
        <v>5137.0</v>
      </c>
      <c r="AM287" s="40" t="s">
        <v>2224</v>
      </c>
      <c r="AN287" s="40" t="s">
        <v>7285</v>
      </c>
      <c r="AO287" s="40" t="s">
        <v>5643</v>
      </c>
      <c r="AP287" s="42">
        <v>1.0E138</v>
      </c>
    </row>
    <row r="288">
      <c r="A288" s="40" t="s">
        <v>16518</v>
      </c>
      <c r="B288" s="41">
        <v>1.0</v>
      </c>
      <c r="C288" s="42">
        <v>1.67E9</v>
      </c>
      <c r="D288" s="41">
        <v>3356.0</v>
      </c>
      <c r="E288" s="40" t="s">
        <v>1243</v>
      </c>
      <c r="F288" s="41">
        <v>140.0</v>
      </c>
      <c r="G288" s="41">
        <v>35.0</v>
      </c>
      <c r="H288" s="41">
        <v>70.0</v>
      </c>
      <c r="I288" s="41">
        <v>-3.07733</v>
      </c>
      <c r="J288" s="41">
        <v>10000.0</v>
      </c>
      <c r="K288" s="41">
        <v>5000.0</v>
      </c>
      <c r="L288" s="41">
        <v>1200.0</v>
      </c>
      <c r="M288" s="41">
        <v>600.0</v>
      </c>
      <c r="N288" s="41">
        <v>30.0</v>
      </c>
      <c r="O288" s="40" t="s">
        <v>207</v>
      </c>
      <c r="P288" s="40" t="s">
        <v>208</v>
      </c>
      <c r="Q288" s="40" t="s">
        <v>209</v>
      </c>
      <c r="R288" s="40" t="s">
        <v>210</v>
      </c>
      <c r="S288" s="40" t="b">
        <v>0</v>
      </c>
      <c r="T288" s="40" t="s">
        <v>211</v>
      </c>
      <c r="U288" s="40" t="s">
        <v>212</v>
      </c>
      <c r="V288" s="41">
        <v>0.1</v>
      </c>
      <c r="W288" s="41">
        <v>0.9</v>
      </c>
      <c r="X288" s="41">
        <v>0.1</v>
      </c>
      <c r="Y288" s="41">
        <v>0.5</v>
      </c>
      <c r="Z288" s="40" t="b">
        <v>0</v>
      </c>
      <c r="AA288" s="40" t="b">
        <v>1</v>
      </c>
      <c r="AB288" s="40" t="b">
        <v>0</v>
      </c>
      <c r="AC288" s="40" t="b">
        <v>0</v>
      </c>
      <c r="AD288" s="41" t="s">
        <v>13553</v>
      </c>
      <c r="AE288" s="41" t="s">
        <v>13861</v>
      </c>
      <c r="AF288" s="41">
        <v>1202.029</v>
      </c>
      <c r="AG288" s="41">
        <v>-3.18636</v>
      </c>
      <c r="AH288" s="42">
        <v>1.03949E42</v>
      </c>
      <c r="AI288" s="41">
        <v>0.035431487</v>
      </c>
      <c r="AJ288" s="40" t="s">
        <v>13862</v>
      </c>
      <c r="AK288" s="44" t="s">
        <v>397</v>
      </c>
      <c r="AL288" s="41">
        <v>9132.0</v>
      </c>
      <c r="AM288" s="40" t="s">
        <v>2224</v>
      </c>
      <c r="AN288" s="40" t="s">
        <v>7285</v>
      </c>
      <c r="AO288" s="40" t="s">
        <v>5627</v>
      </c>
      <c r="AP288" s="42">
        <v>1.0E139</v>
      </c>
    </row>
    <row r="289">
      <c r="A289" s="40" t="s">
        <v>16518</v>
      </c>
      <c r="B289" s="41">
        <v>4.0</v>
      </c>
      <c r="C289" s="42">
        <v>1.67E9</v>
      </c>
      <c r="D289" s="41">
        <v>3356.0</v>
      </c>
      <c r="E289" s="40" t="s">
        <v>1243</v>
      </c>
      <c r="F289" s="41">
        <v>140.0</v>
      </c>
      <c r="G289" s="41">
        <v>35.0</v>
      </c>
      <c r="H289" s="41">
        <v>70.0</v>
      </c>
      <c r="I289" s="41">
        <v>-3.07733</v>
      </c>
      <c r="J289" s="41">
        <v>10000.0</v>
      </c>
      <c r="K289" s="41">
        <v>5000.0</v>
      </c>
      <c r="L289" s="41">
        <v>1200.0</v>
      </c>
      <c r="M289" s="41">
        <v>600.0</v>
      </c>
      <c r="N289" s="41">
        <v>30.0</v>
      </c>
      <c r="O289" s="40" t="s">
        <v>207</v>
      </c>
      <c r="P289" s="40" t="s">
        <v>208</v>
      </c>
      <c r="Q289" s="40" t="s">
        <v>209</v>
      </c>
      <c r="R289" s="40" t="s">
        <v>210</v>
      </c>
      <c r="S289" s="40" t="b">
        <v>0</v>
      </c>
      <c r="T289" s="40" t="s">
        <v>211</v>
      </c>
      <c r="U289" s="40" t="s">
        <v>212</v>
      </c>
      <c r="V289" s="41">
        <v>0.1</v>
      </c>
      <c r="W289" s="41">
        <v>0.9</v>
      </c>
      <c r="X289" s="41">
        <v>0.2</v>
      </c>
      <c r="Y289" s="41">
        <v>0.5</v>
      </c>
      <c r="Z289" s="40" t="b">
        <v>0</v>
      </c>
      <c r="AA289" s="40" t="b">
        <v>1</v>
      </c>
      <c r="AB289" s="40" t="b">
        <v>0</v>
      </c>
      <c r="AC289" s="40" t="b">
        <v>0</v>
      </c>
      <c r="AD289" s="41" t="s">
        <v>13863</v>
      </c>
      <c r="AE289" s="41" t="s">
        <v>13864</v>
      </c>
      <c r="AF289" s="41">
        <v>962.2759</v>
      </c>
      <c r="AG289" s="41">
        <v>-3.18647</v>
      </c>
      <c r="AH289" s="42">
        <v>6.47304E41</v>
      </c>
      <c r="AI289" s="41">
        <v>0.035465931</v>
      </c>
      <c r="AJ289" s="40" t="s">
        <v>13865</v>
      </c>
      <c r="AK289" s="44" t="s">
        <v>397</v>
      </c>
      <c r="AL289" s="41">
        <v>10000.0</v>
      </c>
      <c r="AM289" s="40" t="s">
        <v>216</v>
      </c>
      <c r="AN289" s="40" t="s">
        <v>7285</v>
      </c>
      <c r="AO289" s="40" t="s">
        <v>5627</v>
      </c>
      <c r="AP289" s="42">
        <v>1.1E138</v>
      </c>
    </row>
    <row r="290">
      <c r="A290" s="40" t="s">
        <v>16518</v>
      </c>
      <c r="B290" s="41">
        <v>129.0</v>
      </c>
      <c r="C290" s="42">
        <v>1.67E9</v>
      </c>
      <c r="D290" s="41">
        <v>3356.0</v>
      </c>
      <c r="E290" s="40" t="s">
        <v>1243</v>
      </c>
      <c r="F290" s="41">
        <v>140.0</v>
      </c>
      <c r="G290" s="41">
        <v>35.0</v>
      </c>
      <c r="H290" s="41">
        <v>70.0</v>
      </c>
      <c r="I290" s="41">
        <v>-3.07733</v>
      </c>
      <c r="J290" s="41">
        <v>10000.0</v>
      </c>
      <c r="K290" s="41">
        <v>5000.0</v>
      </c>
      <c r="L290" s="41">
        <v>1200.0</v>
      </c>
      <c r="M290" s="41">
        <v>600.0</v>
      </c>
      <c r="N290" s="41">
        <v>50.0</v>
      </c>
      <c r="O290" s="40" t="s">
        <v>207</v>
      </c>
      <c r="P290" s="40" t="s">
        <v>208</v>
      </c>
      <c r="Q290" s="40" t="s">
        <v>7305</v>
      </c>
      <c r="R290" s="40" t="s">
        <v>210</v>
      </c>
      <c r="S290" s="40" t="b">
        <v>0</v>
      </c>
      <c r="T290" s="40" t="s">
        <v>211</v>
      </c>
      <c r="U290" s="40" t="s">
        <v>212</v>
      </c>
      <c r="V290" s="41">
        <v>0.1</v>
      </c>
      <c r="W290" s="41">
        <v>0.9</v>
      </c>
      <c r="X290" s="41">
        <v>0.2</v>
      </c>
      <c r="Y290" s="41">
        <v>0.4</v>
      </c>
      <c r="Z290" s="40" t="b">
        <v>0</v>
      </c>
      <c r="AA290" s="40" t="b">
        <v>1</v>
      </c>
      <c r="AB290" s="40" t="b">
        <v>0</v>
      </c>
      <c r="AC290" s="40" t="b">
        <v>0</v>
      </c>
      <c r="AD290" s="41" t="s">
        <v>8462</v>
      </c>
      <c r="AE290" s="41" t="s">
        <v>4107</v>
      </c>
      <c r="AF290" s="41">
        <v>1121.351</v>
      </c>
      <c r="AG290" s="41">
        <v>-3.18822</v>
      </c>
      <c r="AH290" s="42">
        <v>6.90502E41</v>
      </c>
      <c r="AI290" s="41">
        <v>0.03603668</v>
      </c>
      <c r="AJ290" s="40" t="s">
        <v>13866</v>
      </c>
      <c r="AK290" s="40" t="s">
        <v>13867</v>
      </c>
      <c r="AL290" s="41">
        <v>10000.0</v>
      </c>
      <c r="AM290" s="40" t="s">
        <v>216</v>
      </c>
      <c r="AN290" s="40" t="s">
        <v>7285</v>
      </c>
      <c r="AO290" s="40" t="s">
        <v>5627</v>
      </c>
      <c r="AP290" s="42">
        <v>1.1E138</v>
      </c>
    </row>
    <row r="291">
      <c r="A291" s="40" t="s">
        <v>16518</v>
      </c>
      <c r="B291" s="41">
        <v>78.0</v>
      </c>
      <c r="C291" s="42">
        <v>1.67E9</v>
      </c>
      <c r="D291" s="41">
        <v>3356.0</v>
      </c>
      <c r="E291" s="40" t="s">
        <v>1243</v>
      </c>
      <c r="F291" s="41">
        <v>140.0</v>
      </c>
      <c r="G291" s="41">
        <v>35.0</v>
      </c>
      <c r="H291" s="41">
        <v>70.0</v>
      </c>
      <c r="I291" s="41">
        <v>-3.07733</v>
      </c>
      <c r="J291" s="41">
        <v>10000.0</v>
      </c>
      <c r="K291" s="41">
        <v>5000.0</v>
      </c>
      <c r="L291" s="41">
        <v>1200.0</v>
      </c>
      <c r="M291" s="41">
        <v>600.0</v>
      </c>
      <c r="N291" s="41">
        <v>30.0</v>
      </c>
      <c r="O291" s="40" t="s">
        <v>207</v>
      </c>
      <c r="P291" s="40" t="s">
        <v>208</v>
      </c>
      <c r="Q291" s="40" t="s">
        <v>212</v>
      </c>
      <c r="R291" s="40" t="s">
        <v>210</v>
      </c>
      <c r="S291" s="40" t="b">
        <v>0</v>
      </c>
      <c r="T291" s="40" t="s">
        <v>211</v>
      </c>
      <c r="U291" s="40" t="s">
        <v>212</v>
      </c>
      <c r="V291" s="41">
        <v>0.1</v>
      </c>
      <c r="W291" s="41">
        <v>0.9</v>
      </c>
      <c r="X291" s="41">
        <v>0.3</v>
      </c>
      <c r="Y291" s="41">
        <v>0.4</v>
      </c>
      <c r="Z291" s="40" t="b">
        <v>0</v>
      </c>
      <c r="AA291" s="40" t="b">
        <v>1</v>
      </c>
      <c r="AB291" s="40" t="b">
        <v>0</v>
      </c>
      <c r="AC291" s="40" t="b">
        <v>0</v>
      </c>
      <c r="AD291" s="41" t="s">
        <v>13868</v>
      </c>
      <c r="AE291" s="41" t="s">
        <v>13869</v>
      </c>
      <c r="AF291" s="41">
        <v>690.254</v>
      </c>
      <c r="AG291" s="41">
        <v>-3.18869</v>
      </c>
      <c r="AH291" s="42">
        <v>1.0421E42</v>
      </c>
      <c r="AI291" s="41">
        <v>0.036186621</v>
      </c>
      <c r="AJ291" s="40" t="s">
        <v>13870</v>
      </c>
      <c r="AK291" s="40" t="s">
        <v>13871</v>
      </c>
      <c r="AL291" s="41">
        <v>10000.0</v>
      </c>
      <c r="AM291" s="40" t="s">
        <v>216</v>
      </c>
      <c r="AN291" s="40" t="s">
        <v>7285</v>
      </c>
      <c r="AO291" s="40" t="s">
        <v>5627</v>
      </c>
      <c r="AP291" s="42">
        <v>1.0E139</v>
      </c>
    </row>
    <row r="292">
      <c r="A292" s="40" t="s">
        <v>16518</v>
      </c>
      <c r="B292" s="41">
        <v>97.0</v>
      </c>
      <c r="C292" s="42">
        <v>1.67E9</v>
      </c>
      <c r="D292" s="41">
        <v>3356.0</v>
      </c>
      <c r="E292" s="40" t="s">
        <v>1243</v>
      </c>
      <c r="F292" s="41">
        <v>140.0</v>
      </c>
      <c r="G292" s="41">
        <v>35.0</v>
      </c>
      <c r="H292" s="41">
        <v>70.0</v>
      </c>
      <c r="I292" s="41">
        <v>-3.07733</v>
      </c>
      <c r="J292" s="41">
        <v>10000.0</v>
      </c>
      <c r="K292" s="41">
        <v>5000.0</v>
      </c>
      <c r="L292" s="41">
        <v>1200.0</v>
      </c>
      <c r="M292" s="41">
        <v>600.0</v>
      </c>
      <c r="N292" s="41">
        <v>50.0</v>
      </c>
      <c r="O292" s="40" t="s">
        <v>207</v>
      </c>
      <c r="P292" s="40" t="s">
        <v>208</v>
      </c>
      <c r="Q292" s="40" t="s">
        <v>209</v>
      </c>
      <c r="R292" s="40" t="s">
        <v>210</v>
      </c>
      <c r="S292" s="40" t="b">
        <v>0</v>
      </c>
      <c r="T292" s="40" t="s">
        <v>211</v>
      </c>
      <c r="U292" s="40" t="s">
        <v>212</v>
      </c>
      <c r="V292" s="41">
        <v>0.1</v>
      </c>
      <c r="W292" s="41">
        <v>0.9</v>
      </c>
      <c r="X292" s="41">
        <v>0.3</v>
      </c>
      <c r="Y292" s="41">
        <v>0.5</v>
      </c>
      <c r="Z292" s="40" t="b">
        <v>0</v>
      </c>
      <c r="AA292" s="40" t="b">
        <v>1</v>
      </c>
      <c r="AB292" s="40" t="b">
        <v>0</v>
      </c>
      <c r="AC292" s="40" t="b">
        <v>0</v>
      </c>
      <c r="AD292" s="41" t="s">
        <v>13872</v>
      </c>
      <c r="AE292" s="41" t="s">
        <v>13873</v>
      </c>
      <c r="AF292" s="41">
        <v>1201.692</v>
      </c>
      <c r="AG292" s="41">
        <v>-3.1893</v>
      </c>
      <c r="AH292" s="42">
        <v>6.9556E41</v>
      </c>
      <c r="AI292" s="41">
        <v>0.036385211</v>
      </c>
      <c r="AJ292" s="40" t="s">
        <v>16612</v>
      </c>
      <c r="AK292" s="40" t="s">
        <v>13875</v>
      </c>
      <c r="AL292" s="41">
        <v>8499.0</v>
      </c>
      <c r="AM292" s="40" t="s">
        <v>2224</v>
      </c>
      <c r="AN292" s="40" t="s">
        <v>7285</v>
      </c>
      <c r="AO292" s="40" t="s">
        <v>5627</v>
      </c>
      <c r="AP292" s="42">
        <v>1.1E138</v>
      </c>
    </row>
    <row r="293">
      <c r="A293" s="40" t="s">
        <v>16520</v>
      </c>
      <c r="B293" s="41">
        <v>216.0</v>
      </c>
      <c r="C293" s="42">
        <v>1.67E9</v>
      </c>
      <c r="D293" s="41">
        <v>3356.0</v>
      </c>
      <c r="E293" s="40" t="s">
        <v>1243</v>
      </c>
      <c r="F293" s="41">
        <v>140.0</v>
      </c>
      <c r="G293" s="41">
        <v>35.0</v>
      </c>
      <c r="H293" s="41">
        <v>70.0</v>
      </c>
      <c r="I293" s="41">
        <v>-3.07733</v>
      </c>
      <c r="J293" s="41">
        <v>10000.0</v>
      </c>
      <c r="K293" s="41">
        <v>5000.0</v>
      </c>
      <c r="L293" s="41">
        <v>1200.0</v>
      </c>
      <c r="M293" s="41">
        <v>600.0</v>
      </c>
      <c r="N293" s="41">
        <v>100.0</v>
      </c>
      <c r="O293" s="40" t="s">
        <v>207</v>
      </c>
      <c r="P293" s="40" t="s">
        <v>1371</v>
      </c>
      <c r="Q293" s="40" t="s">
        <v>7305</v>
      </c>
      <c r="R293" s="40" t="s">
        <v>210</v>
      </c>
      <c r="S293" s="40" t="b">
        <v>0</v>
      </c>
      <c r="T293" s="40" t="s">
        <v>211</v>
      </c>
      <c r="U293" s="40" t="s">
        <v>212</v>
      </c>
      <c r="V293" s="41">
        <v>0.1</v>
      </c>
      <c r="W293" s="41">
        <v>0.9</v>
      </c>
      <c r="X293" s="41">
        <v>0.1</v>
      </c>
      <c r="Y293" s="41">
        <v>0.4</v>
      </c>
      <c r="Z293" s="40" t="b">
        <v>0</v>
      </c>
      <c r="AA293" s="40" t="b">
        <v>1</v>
      </c>
      <c r="AB293" s="40" t="b">
        <v>0</v>
      </c>
      <c r="AC293" s="40" t="b">
        <v>0</v>
      </c>
      <c r="AD293" s="41" t="s">
        <v>13876</v>
      </c>
      <c r="AE293" s="41" t="s">
        <v>13877</v>
      </c>
      <c r="AF293" s="41">
        <v>1203.941</v>
      </c>
      <c r="AG293" s="41">
        <v>-3.18939</v>
      </c>
      <c r="AH293" s="42">
        <v>1.3928E42</v>
      </c>
      <c r="AI293" s="41">
        <v>0.036416664</v>
      </c>
      <c r="AJ293" s="40" t="s">
        <v>13878</v>
      </c>
      <c r="AK293" s="40" t="s">
        <v>13879</v>
      </c>
      <c r="AL293" s="41">
        <v>2565.0</v>
      </c>
      <c r="AM293" s="40" t="s">
        <v>2224</v>
      </c>
      <c r="AN293" s="40" t="s">
        <v>7285</v>
      </c>
      <c r="AO293" s="40" t="s">
        <v>5643</v>
      </c>
      <c r="AP293" s="42">
        <v>1.1E139</v>
      </c>
    </row>
    <row r="294">
      <c r="A294" s="40" t="s">
        <v>16520</v>
      </c>
      <c r="B294" s="41">
        <v>215.0</v>
      </c>
      <c r="C294" s="42">
        <v>1.67E9</v>
      </c>
      <c r="D294" s="41">
        <v>3356.0</v>
      </c>
      <c r="E294" s="40" t="s">
        <v>1243</v>
      </c>
      <c r="F294" s="41">
        <v>140.0</v>
      </c>
      <c r="G294" s="41">
        <v>35.0</v>
      </c>
      <c r="H294" s="41">
        <v>70.0</v>
      </c>
      <c r="I294" s="41">
        <v>-3.07733</v>
      </c>
      <c r="J294" s="41">
        <v>10000.0</v>
      </c>
      <c r="K294" s="41">
        <v>5000.0</v>
      </c>
      <c r="L294" s="41">
        <v>1200.0</v>
      </c>
      <c r="M294" s="41">
        <v>600.0</v>
      </c>
      <c r="N294" s="41">
        <v>100.0</v>
      </c>
      <c r="O294" s="40" t="s">
        <v>207</v>
      </c>
      <c r="P294" s="40" t="s">
        <v>1371</v>
      </c>
      <c r="Q294" s="40" t="s">
        <v>7310</v>
      </c>
      <c r="R294" s="40" t="s">
        <v>210</v>
      </c>
      <c r="S294" s="40" t="b">
        <v>0</v>
      </c>
      <c r="T294" s="40" t="s">
        <v>12879</v>
      </c>
      <c r="U294" s="40" t="s">
        <v>212</v>
      </c>
      <c r="V294" s="41">
        <v>0.1</v>
      </c>
      <c r="W294" s="41">
        <v>0.9</v>
      </c>
      <c r="X294" s="41">
        <v>0.3</v>
      </c>
      <c r="Y294" s="41">
        <v>0.6</v>
      </c>
      <c r="Z294" s="40" t="b">
        <v>0</v>
      </c>
      <c r="AA294" s="40" t="b">
        <v>1</v>
      </c>
      <c r="AB294" s="40" t="b">
        <v>0</v>
      </c>
      <c r="AC294" s="40" t="b">
        <v>0</v>
      </c>
      <c r="AD294" s="41" t="s">
        <v>13880</v>
      </c>
      <c r="AE294" s="41" t="s">
        <v>13881</v>
      </c>
      <c r="AF294" s="41">
        <v>1203.165</v>
      </c>
      <c r="AG294" s="41">
        <v>-3.18961</v>
      </c>
      <c r="AH294" s="42">
        <v>1.20745E42</v>
      </c>
      <c r="AI294" s="41">
        <v>0.036487991</v>
      </c>
      <c r="AJ294" s="40" t="s">
        <v>16613</v>
      </c>
      <c r="AK294" s="40" t="s">
        <v>13883</v>
      </c>
      <c r="AL294" s="41">
        <v>1224.0</v>
      </c>
      <c r="AM294" s="40" t="s">
        <v>2224</v>
      </c>
      <c r="AN294" s="40" t="s">
        <v>7285</v>
      </c>
      <c r="AO294" s="40" t="s">
        <v>5643</v>
      </c>
      <c r="AP294" s="42">
        <v>1.1E139</v>
      </c>
    </row>
    <row r="295">
      <c r="A295" s="40" t="s">
        <v>16523</v>
      </c>
      <c r="B295" s="41">
        <v>31.0</v>
      </c>
      <c r="C295" s="42">
        <v>1.67E9</v>
      </c>
      <c r="D295" s="41">
        <v>3356.0</v>
      </c>
      <c r="E295" s="40" t="s">
        <v>1243</v>
      </c>
      <c r="F295" s="41">
        <v>140.0</v>
      </c>
      <c r="G295" s="41">
        <v>35.0</v>
      </c>
      <c r="H295" s="41">
        <v>70.0</v>
      </c>
      <c r="I295" s="41">
        <v>-3.07733</v>
      </c>
      <c r="J295" s="41">
        <v>10000.0</v>
      </c>
      <c r="K295" s="41">
        <v>5000.0</v>
      </c>
      <c r="L295" s="41">
        <v>1200.0</v>
      </c>
      <c r="M295" s="41">
        <v>600.0</v>
      </c>
      <c r="N295" s="41">
        <v>30.0</v>
      </c>
      <c r="O295" s="40" t="s">
        <v>207</v>
      </c>
      <c r="P295" s="40" t="s">
        <v>1371</v>
      </c>
      <c r="Q295" s="40" t="s">
        <v>7310</v>
      </c>
      <c r="R295" s="40" t="s">
        <v>210</v>
      </c>
      <c r="S295" s="40" t="b">
        <v>0</v>
      </c>
      <c r="T295" s="40" t="s">
        <v>12879</v>
      </c>
      <c r="U295" s="40" t="s">
        <v>212</v>
      </c>
      <c r="V295" s="41">
        <v>0.1</v>
      </c>
      <c r="W295" s="41">
        <v>0.9</v>
      </c>
      <c r="X295" s="41">
        <v>0.2</v>
      </c>
      <c r="Y295" s="41">
        <v>0.5</v>
      </c>
      <c r="Z295" s="40" t="b">
        <v>0</v>
      </c>
      <c r="AA295" s="40" t="b">
        <v>1</v>
      </c>
      <c r="AB295" s="40" t="b">
        <v>0</v>
      </c>
      <c r="AC295" s="40" t="b">
        <v>0</v>
      </c>
      <c r="AD295" s="41" t="s">
        <v>9091</v>
      </c>
      <c r="AE295" s="41" t="s">
        <v>13884</v>
      </c>
      <c r="AF295" s="41">
        <v>1202.581</v>
      </c>
      <c r="AG295" s="41">
        <v>-3.18966</v>
      </c>
      <c r="AH295" s="42">
        <v>1.54292E41</v>
      </c>
      <c r="AI295" s="41">
        <v>0.036504763</v>
      </c>
      <c r="AJ295" s="40" t="s">
        <v>13885</v>
      </c>
      <c r="AK295" s="44" t="s">
        <v>397</v>
      </c>
      <c r="AL295" s="41">
        <v>4252.0</v>
      </c>
      <c r="AM295" s="40" t="s">
        <v>2224</v>
      </c>
      <c r="AN295" s="40" t="s">
        <v>7285</v>
      </c>
      <c r="AO295" s="40" t="s">
        <v>5643</v>
      </c>
      <c r="AP295" s="42">
        <v>1.1E136</v>
      </c>
    </row>
    <row r="296">
      <c r="A296" s="40" t="s">
        <v>16520</v>
      </c>
      <c r="B296" s="41">
        <v>235.0</v>
      </c>
      <c r="C296" s="42">
        <v>1.67E9</v>
      </c>
      <c r="D296" s="41">
        <v>3356.0</v>
      </c>
      <c r="E296" s="40" t="s">
        <v>1243</v>
      </c>
      <c r="F296" s="41">
        <v>140.0</v>
      </c>
      <c r="G296" s="41">
        <v>35.0</v>
      </c>
      <c r="H296" s="41">
        <v>70.0</v>
      </c>
      <c r="I296" s="41">
        <v>-3.07733</v>
      </c>
      <c r="J296" s="41">
        <v>10000.0</v>
      </c>
      <c r="K296" s="41">
        <v>5000.0</v>
      </c>
      <c r="L296" s="41">
        <v>1200.0</v>
      </c>
      <c r="M296" s="41">
        <v>600.0</v>
      </c>
      <c r="N296" s="41">
        <v>100.0</v>
      </c>
      <c r="O296" s="40" t="s">
        <v>207</v>
      </c>
      <c r="P296" s="40" t="s">
        <v>1371</v>
      </c>
      <c r="Q296" s="40" t="s">
        <v>1372</v>
      </c>
      <c r="R296" s="40" t="s">
        <v>210</v>
      </c>
      <c r="S296" s="40" t="b">
        <v>0</v>
      </c>
      <c r="T296" s="40" t="s">
        <v>211</v>
      </c>
      <c r="U296" s="40" t="s">
        <v>212</v>
      </c>
      <c r="V296" s="41">
        <v>0.1</v>
      </c>
      <c r="W296" s="41">
        <v>0.9</v>
      </c>
      <c r="X296" s="41">
        <v>0.1</v>
      </c>
      <c r="Y296" s="41">
        <v>0.5</v>
      </c>
      <c r="Z296" s="40" t="b">
        <v>0</v>
      </c>
      <c r="AA296" s="40" t="b">
        <v>1</v>
      </c>
      <c r="AB296" s="40" t="b">
        <v>0</v>
      </c>
      <c r="AC296" s="40" t="b">
        <v>0</v>
      </c>
      <c r="AD296" s="41" t="s">
        <v>13886</v>
      </c>
      <c r="AE296" s="41" t="s">
        <v>13887</v>
      </c>
      <c r="AF296" s="41">
        <v>1203.565</v>
      </c>
      <c r="AG296" s="41">
        <v>-3.19041</v>
      </c>
      <c r="AH296" s="42">
        <v>1.34385E42</v>
      </c>
      <c r="AI296" s="41">
        <v>0.036747504</v>
      </c>
      <c r="AJ296" s="40" t="s">
        <v>13888</v>
      </c>
      <c r="AK296" s="40" t="s">
        <v>13889</v>
      </c>
      <c r="AL296" s="41">
        <v>1910.0</v>
      </c>
      <c r="AM296" s="40" t="s">
        <v>2224</v>
      </c>
      <c r="AN296" s="40" t="s">
        <v>7285</v>
      </c>
      <c r="AO296" s="40" t="s">
        <v>5643</v>
      </c>
      <c r="AP296" s="42">
        <v>1.1E139</v>
      </c>
    </row>
    <row r="297">
      <c r="A297" s="40" t="s">
        <v>16523</v>
      </c>
      <c r="B297" s="41">
        <v>79.0</v>
      </c>
      <c r="C297" s="42">
        <v>1.67E9</v>
      </c>
      <c r="D297" s="41">
        <v>3356.0</v>
      </c>
      <c r="E297" s="40" t="s">
        <v>1243</v>
      </c>
      <c r="F297" s="41">
        <v>140.0</v>
      </c>
      <c r="G297" s="41">
        <v>35.0</v>
      </c>
      <c r="H297" s="41">
        <v>70.0</v>
      </c>
      <c r="I297" s="41">
        <v>-3.07733</v>
      </c>
      <c r="J297" s="41">
        <v>10000.0</v>
      </c>
      <c r="K297" s="41">
        <v>5000.0</v>
      </c>
      <c r="L297" s="41">
        <v>1200.0</v>
      </c>
      <c r="M297" s="41">
        <v>600.0</v>
      </c>
      <c r="N297" s="41">
        <v>30.0</v>
      </c>
      <c r="O297" s="40" t="s">
        <v>207</v>
      </c>
      <c r="P297" s="40" t="s">
        <v>1371</v>
      </c>
      <c r="Q297" s="40" t="s">
        <v>212</v>
      </c>
      <c r="R297" s="40" t="s">
        <v>210</v>
      </c>
      <c r="S297" s="40" t="b">
        <v>0</v>
      </c>
      <c r="T297" s="40" t="s">
        <v>211</v>
      </c>
      <c r="U297" s="40" t="s">
        <v>212</v>
      </c>
      <c r="V297" s="41">
        <v>0.1</v>
      </c>
      <c r="W297" s="41">
        <v>0.9</v>
      </c>
      <c r="X297" s="41">
        <v>0.3</v>
      </c>
      <c r="Y297" s="41">
        <v>0.5</v>
      </c>
      <c r="Z297" s="40" t="b">
        <v>0</v>
      </c>
      <c r="AA297" s="40" t="b">
        <v>1</v>
      </c>
      <c r="AB297" s="40" t="b">
        <v>0</v>
      </c>
      <c r="AC297" s="40" t="b">
        <v>0</v>
      </c>
      <c r="AD297" s="41" t="s">
        <v>9076</v>
      </c>
      <c r="AE297" s="41" t="s">
        <v>13890</v>
      </c>
      <c r="AF297" s="41">
        <v>1202.836</v>
      </c>
      <c r="AG297" s="41">
        <v>-3.19054</v>
      </c>
      <c r="AH297" s="42">
        <v>4.86727E41</v>
      </c>
      <c r="AI297" s="41">
        <v>0.036789017</v>
      </c>
      <c r="AJ297" s="40" t="s">
        <v>13891</v>
      </c>
      <c r="AK297" s="40" t="s">
        <v>13892</v>
      </c>
      <c r="AL297" s="41">
        <v>6294.0</v>
      </c>
      <c r="AM297" s="40" t="s">
        <v>2224</v>
      </c>
      <c r="AN297" s="40" t="s">
        <v>7285</v>
      </c>
      <c r="AO297" s="40" t="s">
        <v>5643</v>
      </c>
      <c r="AP297" s="42">
        <v>1.0E138</v>
      </c>
    </row>
    <row r="298">
      <c r="A298" s="40" t="s">
        <v>16523</v>
      </c>
      <c r="B298" s="41">
        <v>75.0</v>
      </c>
      <c r="C298" s="42">
        <v>1.67E9</v>
      </c>
      <c r="D298" s="41">
        <v>3356.0</v>
      </c>
      <c r="E298" s="40" t="s">
        <v>1243</v>
      </c>
      <c r="F298" s="41">
        <v>140.0</v>
      </c>
      <c r="G298" s="41">
        <v>35.0</v>
      </c>
      <c r="H298" s="41">
        <v>70.0</v>
      </c>
      <c r="I298" s="41">
        <v>-3.07733</v>
      </c>
      <c r="J298" s="41">
        <v>10000.0</v>
      </c>
      <c r="K298" s="41">
        <v>5000.0</v>
      </c>
      <c r="L298" s="41">
        <v>1200.0</v>
      </c>
      <c r="M298" s="41">
        <v>600.0</v>
      </c>
      <c r="N298" s="41">
        <v>30.0</v>
      </c>
      <c r="O298" s="40" t="s">
        <v>207</v>
      </c>
      <c r="P298" s="40" t="s">
        <v>1371</v>
      </c>
      <c r="Q298" s="40" t="s">
        <v>212</v>
      </c>
      <c r="R298" s="40" t="s">
        <v>210</v>
      </c>
      <c r="S298" s="40" t="b">
        <v>0</v>
      </c>
      <c r="T298" s="40" t="s">
        <v>211</v>
      </c>
      <c r="U298" s="40" t="s">
        <v>212</v>
      </c>
      <c r="V298" s="41">
        <v>0.1</v>
      </c>
      <c r="W298" s="41">
        <v>0.9</v>
      </c>
      <c r="X298" s="41">
        <v>0.2</v>
      </c>
      <c r="Y298" s="41">
        <v>0.4</v>
      </c>
      <c r="Z298" s="40" t="b">
        <v>0</v>
      </c>
      <c r="AA298" s="40" t="b">
        <v>1</v>
      </c>
      <c r="AB298" s="40" t="b">
        <v>0</v>
      </c>
      <c r="AC298" s="40" t="b">
        <v>0</v>
      </c>
      <c r="AD298" s="41" t="s">
        <v>11666</v>
      </c>
      <c r="AE298" s="41" t="s">
        <v>4735</v>
      </c>
      <c r="AF298" s="41">
        <v>1201.988</v>
      </c>
      <c r="AG298" s="41">
        <v>-3.19075</v>
      </c>
      <c r="AH298" s="42">
        <v>1.32977E41</v>
      </c>
      <c r="AI298" s="41">
        <v>0.036857342</v>
      </c>
      <c r="AJ298" s="40" t="s">
        <v>13893</v>
      </c>
      <c r="AK298" s="44" t="s">
        <v>397</v>
      </c>
      <c r="AL298" s="41">
        <v>8014.0</v>
      </c>
      <c r="AM298" s="40" t="s">
        <v>2224</v>
      </c>
      <c r="AN298" s="40" t="s">
        <v>7285</v>
      </c>
      <c r="AO298" s="40" t="s">
        <v>5643</v>
      </c>
      <c r="AP298" s="42">
        <v>1.1E136</v>
      </c>
    </row>
    <row r="299">
      <c r="A299" s="40" t="s">
        <v>16518</v>
      </c>
      <c r="B299" s="41">
        <v>148.0</v>
      </c>
      <c r="C299" s="42">
        <v>1.67E9</v>
      </c>
      <c r="D299" s="41">
        <v>3356.0</v>
      </c>
      <c r="E299" s="40" t="s">
        <v>1243</v>
      </c>
      <c r="F299" s="41">
        <v>140.0</v>
      </c>
      <c r="G299" s="41">
        <v>35.0</v>
      </c>
      <c r="H299" s="41">
        <v>70.0</v>
      </c>
      <c r="I299" s="41">
        <v>-3.07733</v>
      </c>
      <c r="J299" s="41">
        <v>10000.0</v>
      </c>
      <c r="K299" s="41">
        <v>5000.0</v>
      </c>
      <c r="L299" s="41">
        <v>1200.0</v>
      </c>
      <c r="M299" s="41">
        <v>600.0</v>
      </c>
      <c r="N299" s="41">
        <v>50.0</v>
      </c>
      <c r="O299" s="40" t="s">
        <v>207</v>
      </c>
      <c r="P299" s="40" t="s">
        <v>208</v>
      </c>
      <c r="Q299" s="40" t="s">
        <v>1372</v>
      </c>
      <c r="R299" s="40" t="s">
        <v>210</v>
      </c>
      <c r="S299" s="40" t="b">
        <v>0</v>
      </c>
      <c r="T299" s="40" t="s">
        <v>211</v>
      </c>
      <c r="U299" s="40" t="s">
        <v>212</v>
      </c>
      <c r="V299" s="41">
        <v>0.1</v>
      </c>
      <c r="W299" s="41">
        <v>0.9</v>
      </c>
      <c r="X299" s="41">
        <v>0.2</v>
      </c>
      <c r="Y299" s="41">
        <v>0.5</v>
      </c>
      <c r="Z299" s="40" t="b">
        <v>0</v>
      </c>
      <c r="AA299" s="40" t="b">
        <v>1</v>
      </c>
      <c r="AB299" s="40" t="b">
        <v>0</v>
      </c>
      <c r="AC299" s="40" t="b">
        <v>0</v>
      </c>
      <c r="AD299" s="41" t="s">
        <v>13894</v>
      </c>
      <c r="AE299" s="41" t="s">
        <v>13895</v>
      </c>
      <c r="AF299" s="41">
        <v>1201.65</v>
      </c>
      <c r="AG299" s="41">
        <v>-3.19081</v>
      </c>
      <c r="AH299" s="42">
        <v>1.34438E42</v>
      </c>
      <c r="AI299" s="41">
        <v>0.036876868</v>
      </c>
      <c r="AJ299" s="40" t="s">
        <v>13896</v>
      </c>
      <c r="AK299" s="40" t="s">
        <v>13897</v>
      </c>
      <c r="AL299" s="41">
        <v>9962.0</v>
      </c>
      <c r="AM299" s="40" t="s">
        <v>2224</v>
      </c>
      <c r="AN299" s="40" t="s">
        <v>7285</v>
      </c>
      <c r="AO299" s="40" t="s">
        <v>5627</v>
      </c>
      <c r="AP299" s="42">
        <v>1.1E139</v>
      </c>
    </row>
    <row r="300">
      <c r="A300" s="40" t="s">
        <v>16523</v>
      </c>
      <c r="B300" s="41">
        <v>47.0</v>
      </c>
      <c r="C300" s="42">
        <v>1.67E9</v>
      </c>
      <c r="D300" s="41">
        <v>3356.0</v>
      </c>
      <c r="E300" s="40" t="s">
        <v>1243</v>
      </c>
      <c r="F300" s="41">
        <v>140.0</v>
      </c>
      <c r="G300" s="41">
        <v>35.0</v>
      </c>
      <c r="H300" s="41">
        <v>70.0</v>
      </c>
      <c r="I300" s="41">
        <v>-3.07733</v>
      </c>
      <c r="J300" s="41">
        <v>10000.0</v>
      </c>
      <c r="K300" s="41">
        <v>5000.0</v>
      </c>
      <c r="L300" s="41">
        <v>1200.0</v>
      </c>
      <c r="M300" s="41">
        <v>600.0</v>
      </c>
      <c r="N300" s="41">
        <v>30.0</v>
      </c>
      <c r="O300" s="40" t="s">
        <v>207</v>
      </c>
      <c r="P300" s="40" t="s">
        <v>1371</v>
      </c>
      <c r="Q300" s="40" t="s">
        <v>7305</v>
      </c>
      <c r="R300" s="40" t="s">
        <v>210</v>
      </c>
      <c r="S300" s="40" t="b">
        <v>0</v>
      </c>
      <c r="T300" s="40" t="s">
        <v>12879</v>
      </c>
      <c r="U300" s="40" t="s">
        <v>212</v>
      </c>
      <c r="V300" s="41">
        <v>0.1</v>
      </c>
      <c r="W300" s="41">
        <v>0.9</v>
      </c>
      <c r="X300" s="41">
        <v>0.1</v>
      </c>
      <c r="Y300" s="41">
        <v>0.6</v>
      </c>
      <c r="Z300" s="40" t="b">
        <v>0</v>
      </c>
      <c r="AA300" s="40" t="b">
        <v>1</v>
      </c>
      <c r="AB300" s="40" t="b">
        <v>0</v>
      </c>
      <c r="AC300" s="40" t="b">
        <v>0</v>
      </c>
      <c r="AD300" s="41" t="s">
        <v>13898</v>
      </c>
      <c r="AE300" s="41" t="s">
        <v>13899</v>
      </c>
      <c r="AF300" s="41">
        <v>1203.137</v>
      </c>
      <c r="AG300" s="41">
        <v>-3.19125</v>
      </c>
      <c r="AH300" s="42">
        <v>1.40489E41</v>
      </c>
      <c r="AI300" s="41">
        <v>0.037018709</v>
      </c>
      <c r="AJ300" s="40" t="s">
        <v>13900</v>
      </c>
      <c r="AK300" s="44" t="s">
        <v>397</v>
      </c>
      <c r="AL300" s="41">
        <v>4986.0</v>
      </c>
      <c r="AM300" s="40" t="s">
        <v>2224</v>
      </c>
      <c r="AN300" s="40" t="s">
        <v>7285</v>
      </c>
      <c r="AO300" s="40" t="s">
        <v>5643</v>
      </c>
      <c r="AP300" s="42">
        <v>1.1E136</v>
      </c>
    </row>
    <row r="301">
      <c r="A301" s="40" t="s">
        <v>16523</v>
      </c>
      <c r="B301" s="41">
        <v>105.0</v>
      </c>
      <c r="C301" s="42">
        <v>1.67E9</v>
      </c>
      <c r="D301" s="41">
        <v>3356.0</v>
      </c>
      <c r="E301" s="40" t="s">
        <v>1243</v>
      </c>
      <c r="F301" s="41">
        <v>140.0</v>
      </c>
      <c r="G301" s="41">
        <v>35.0</v>
      </c>
      <c r="H301" s="41">
        <v>70.0</v>
      </c>
      <c r="I301" s="41">
        <v>-3.07733</v>
      </c>
      <c r="J301" s="41">
        <v>10000.0</v>
      </c>
      <c r="K301" s="41">
        <v>5000.0</v>
      </c>
      <c r="L301" s="41">
        <v>1200.0</v>
      </c>
      <c r="M301" s="41">
        <v>600.0</v>
      </c>
      <c r="N301" s="41">
        <v>50.0</v>
      </c>
      <c r="O301" s="40" t="s">
        <v>207</v>
      </c>
      <c r="P301" s="40" t="s">
        <v>1371</v>
      </c>
      <c r="Q301" s="40" t="s">
        <v>209</v>
      </c>
      <c r="R301" s="40" t="s">
        <v>210</v>
      </c>
      <c r="S301" s="40" t="b">
        <v>0</v>
      </c>
      <c r="T301" s="40" t="s">
        <v>12879</v>
      </c>
      <c r="U301" s="40" t="s">
        <v>212</v>
      </c>
      <c r="V301" s="41">
        <v>0.1</v>
      </c>
      <c r="W301" s="41">
        <v>0.9</v>
      </c>
      <c r="X301" s="41">
        <v>0.3</v>
      </c>
      <c r="Y301" s="41">
        <v>0.4</v>
      </c>
      <c r="Z301" s="40" t="b">
        <v>0</v>
      </c>
      <c r="AA301" s="40" t="b">
        <v>1</v>
      </c>
      <c r="AB301" s="40" t="b">
        <v>0</v>
      </c>
      <c r="AC301" s="40" t="b">
        <v>0</v>
      </c>
      <c r="AD301" s="41" t="s">
        <v>13901</v>
      </c>
      <c r="AE301" s="41" t="s">
        <v>13902</v>
      </c>
      <c r="AF301" s="41">
        <v>1202.795</v>
      </c>
      <c r="AG301" s="41">
        <v>-3.1913</v>
      </c>
      <c r="AH301" s="42">
        <v>6.93966E41</v>
      </c>
      <c r="AI301" s="41">
        <v>0.037037055</v>
      </c>
      <c r="AJ301" s="40" t="s">
        <v>16614</v>
      </c>
      <c r="AK301" s="40" t="s">
        <v>13904</v>
      </c>
      <c r="AL301" s="41">
        <v>4517.0</v>
      </c>
      <c r="AM301" s="40" t="s">
        <v>2224</v>
      </c>
      <c r="AN301" s="40" t="s">
        <v>7285</v>
      </c>
      <c r="AO301" s="40" t="s">
        <v>5643</v>
      </c>
      <c r="AP301" s="42">
        <v>1.1E138</v>
      </c>
    </row>
    <row r="302">
      <c r="A302" s="40" t="s">
        <v>16523</v>
      </c>
      <c r="B302" s="41">
        <v>95.0</v>
      </c>
      <c r="C302" s="42">
        <v>1.67E9</v>
      </c>
      <c r="D302" s="41">
        <v>3356.0</v>
      </c>
      <c r="E302" s="40" t="s">
        <v>1243</v>
      </c>
      <c r="F302" s="41">
        <v>140.0</v>
      </c>
      <c r="G302" s="41">
        <v>35.0</v>
      </c>
      <c r="H302" s="41">
        <v>70.0</v>
      </c>
      <c r="I302" s="41">
        <v>-3.07733</v>
      </c>
      <c r="J302" s="41">
        <v>10000.0</v>
      </c>
      <c r="K302" s="41">
        <v>5000.0</v>
      </c>
      <c r="L302" s="41">
        <v>1200.0</v>
      </c>
      <c r="M302" s="41">
        <v>600.0</v>
      </c>
      <c r="N302" s="41">
        <v>50.0</v>
      </c>
      <c r="O302" s="40" t="s">
        <v>207</v>
      </c>
      <c r="P302" s="40" t="s">
        <v>1371</v>
      </c>
      <c r="Q302" s="40" t="s">
        <v>209</v>
      </c>
      <c r="R302" s="40" t="s">
        <v>210</v>
      </c>
      <c r="S302" s="40" t="b">
        <v>0</v>
      </c>
      <c r="T302" s="40" t="s">
        <v>211</v>
      </c>
      <c r="U302" s="40" t="s">
        <v>212</v>
      </c>
      <c r="V302" s="41">
        <v>0.1</v>
      </c>
      <c r="W302" s="41">
        <v>0.9</v>
      </c>
      <c r="X302" s="41">
        <v>0.2</v>
      </c>
      <c r="Y302" s="41">
        <v>0.6</v>
      </c>
      <c r="Z302" s="40" t="b">
        <v>0</v>
      </c>
      <c r="AA302" s="40" t="b">
        <v>1</v>
      </c>
      <c r="AB302" s="40" t="b">
        <v>0</v>
      </c>
      <c r="AC302" s="40" t="b">
        <v>0</v>
      </c>
      <c r="AD302" s="41" t="s">
        <v>13905</v>
      </c>
      <c r="AE302" s="41" t="s">
        <v>13906</v>
      </c>
      <c r="AF302" s="41">
        <v>1202.719</v>
      </c>
      <c r="AG302" s="41">
        <v>-3.19148</v>
      </c>
      <c r="AH302" s="42">
        <v>3.0206E41</v>
      </c>
      <c r="AI302" s="41">
        <v>0.037096144</v>
      </c>
      <c r="AJ302" s="40" t="s">
        <v>13907</v>
      </c>
      <c r="AK302" s="40" t="s">
        <v>13908</v>
      </c>
      <c r="AL302" s="41">
        <v>3185.0</v>
      </c>
      <c r="AM302" s="40" t="s">
        <v>2224</v>
      </c>
      <c r="AN302" s="40" t="s">
        <v>7285</v>
      </c>
      <c r="AO302" s="40" t="s">
        <v>5643</v>
      </c>
      <c r="AP302" s="42">
        <v>1.1E137</v>
      </c>
    </row>
    <row r="303">
      <c r="A303" s="40" t="s">
        <v>16523</v>
      </c>
      <c r="B303" s="41">
        <v>50.0</v>
      </c>
      <c r="C303" s="42">
        <v>1.67E9</v>
      </c>
      <c r="D303" s="41">
        <v>3356.0</v>
      </c>
      <c r="E303" s="40" t="s">
        <v>1243</v>
      </c>
      <c r="F303" s="41">
        <v>140.0</v>
      </c>
      <c r="G303" s="41">
        <v>35.0</v>
      </c>
      <c r="H303" s="41">
        <v>70.0</v>
      </c>
      <c r="I303" s="41">
        <v>-3.07733</v>
      </c>
      <c r="J303" s="41">
        <v>10000.0</v>
      </c>
      <c r="K303" s="41">
        <v>5000.0</v>
      </c>
      <c r="L303" s="41">
        <v>1200.0</v>
      </c>
      <c r="M303" s="41">
        <v>600.0</v>
      </c>
      <c r="N303" s="41">
        <v>30.0</v>
      </c>
      <c r="O303" s="40" t="s">
        <v>207</v>
      </c>
      <c r="P303" s="40" t="s">
        <v>1371</v>
      </c>
      <c r="Q303" s="40" t="s">
        <v>7305</v>
      </c>
      <c r="R303" s="40" t="s">
        <v>210</v>
      </c>
      <c r="S303" s="40" t="b">
        <v>0</v>
      </c>
      <c r="T303" s="40" t="s">
        <v>12879</v>
      </c>
      <c r="U303" s="40" t="s">
        <v>212</v>
      </c>
      <c r="V303" s="41">
        <v>0.1</v>
      </c>
      <c r="W303" s="41">
        <v>0.9</v>
      </c>
      <c r="X303" s="41">
        <v>0.2</v>
      </c>
      <c r="Y303" s="41">
        <v>0.6</v>
      </c>
      <c r="Z303" s="40" t="b">
        <v>0</v>
      </c>
      <c r="AA303" s="40" t="b">
        <v>1</v>
      </c>
      <c r="AB303" s="40" t="b">
        <v>0</v>
      </c>
      <c r="AC303" s="40" t="b">
        <v>0</v>
      </c>
      <c r="AD303" s="41" t="s">
        <v>13909</v>
      </c>
      <c r="AE303" s="41" t="s">
        <v>13910</v>
      </c>
      <c r="AF303" s="41">
        <v>1202.75</v>
      </c>
      <c r="AG303" s="41">
        <v>-3.19187</v>
      </c>
      <c r="AH303" s="42">
        <v>5.05071E41</v>
      </c>
      <c r="AI303" s="41">
        <v>0.03722204</v>
      </c>
      <c r="AJ303" s="40" t="s">
        <v>13911</v>
      </c>
      <c r="AK303" s="44" t="s">
        <v>397</v>
      </c>
      <c r="AL303" s="41">
        <v>5033.0</v>
      </c>
      <c r="AM303" s="40" t="s">
        <v>2224</v>
      </c>
      <c r="AN303" s="40" t="s">
        <v>7285</v>
      </c>
      <c r="AO303" s="40" t="s">
        <v>5643</v>
      </c>
      <c r="AP303" s="42">
        <v>1.0E138</v>
      </c>
    </row>
    <row r="304">
      <c r="A304" s="40" t="s">
        <v>16518</v>
      </c>
      <c r="B304" s="41">
        <v>136.0</v>
      </c>
      <c r="C304" s="42">
        <v>1.67E9</v>
      </c>
      <c r="D304" s="41">
        <v>3356.0</v>
      </c>
      <c r="E304" s="40" t="s">
        <v>1243</v>
      </c>
      <c r="F304" s="41">
        <v>140.0</v>
      </c>
      <c r="G304" s="41">
        <v>35.0</v>
      </c>
      <c r="H304" s="41">
        <v>70.0</v>
      </c>
      <c r="I304" s="41">
        <v>-3.07733</v>
      </c>
      <c r="J304" s="41">
        <v>10000.0</v>
      </c>
      <c r="K304" s="41">
        <v>5000.0</v>
      </c>
      <c r="L304" s="41">
        <v>1200.0</v>
      </c>
      <c r="M304" s="41">
        <v>600.0</v>
      </c>
      <c r="N304" s="41">
        <v>50.0</v>
      </c>
      <c r="O304" s="40" t="s">
        <v>207</v>
      </c>
      <c r="P304" s="40" t="s">
        <v>208</v>
      </c>
      <c r="Q304" s="40" t="s">
        <v>7305</v>
      </c>
      <c r="R304" s="40" t="s">
        <v>210</v>
      </c>
      <c r="S304" s="40" t="b">
        <v>0</v>
      </c>
      <c r="T304" s="40" t="s">
        <v>12879</v>
      </c>
      <c r="U304" s="40" t="s">
        <v>212</v>
      </c>
      <c r="V304" s="41">
        <v>0.1</v>
      </c>
      <c r="W304" s="41">
        <v>0.9</v>
      </c>
      <c r="X304" s="41">
        <v>0.1</v>
      </c>
      <c r="Y304" s="41">
        <v>0.5</v>
      </c>
      <c r="Z304" s="40" t="b">
        <v>0</v>
      </c>
      <c r="AA304" s="40" t="b">
        <v>1</v>
      </c>
      <c r="AB304" s="40" t="b">
        <v>0</v>
      </c>
      <c r="AC304" s="40" t="b">
        <v>0</v>
      </c>
      <c r="AD304" s="41" t="s">
        <v>13912</v>
      </c>
      <c r="AE304" s="41" t="s">
        <v>13913</v>
      </c>
      <c r="AF304" s="41">
        <v>1201.427</v>
      </c>
      <c r="AG304" s="41">
        <v>-3.19205</v>
      </c>
      <c r="AH304" s="42">
        <v>4.81591E41</v>
      </c>
      <c r="AI304" s="41">
        <v>0.037280833</v>
      </c>
      <c r="AJ304" s="40" t="s">
        <v>13914</v>
      </c>
      <c r="AK304" s="44" t="s">
        <v>397</v>
      </c>
      <c r="AL304" s="41">
        <v>8132.0</v>
      </c>
      <c r="AM304" s="40" t="s">
        <v>2224</v>
      </c>
      <c r="AN304" s="40" t="s">
        <v>7285</v>
      </c>
      <c r="AO304" s="40" t="s">
        <v>5627</v>
      </c>
      <c r="AP304" s="42">
        <v>1.0E138</v>
      </c>
    </row>
    <row r="305">
      <c r="A305" s="40" t="s">
        <v>16523</v>
      </c>
      <c r="B305" s="41">
        <v>139.0</v>
      </c>
      <c r="C305" s="42">
        <v>1.67E9</v>
      </c>
      <c r="D305" s="41">
        <v>3356.0</v>
      </c>
      <c r="E305" s="40" t="s">
        <v>1243</v>
      </c>
      <c r="F305" s="41">
        <v>140.0</v>
      </c>
      <c r="G305" s="41">
        <v>35.0</v>
      </c>
      <c r="H305" s="41">
        <v>70.0</v>
      </c>
      <c r="I305" s="41">
        <v>-3.07733</v>
      </c>
      <c r="J305" s="41">
        <v>10000.0</v>
      </c>
      <c r="K305" s="41">
        <v>5000.0</v>
      </c>
      <c r="L305" s="41">
        <v>1200.0</v>
      </c>
      <c r="M305" s="41">
        <v>600.0</v>
      </c>
      <c r="N305" s="41">
        <v>50.0</v>
      </c>
      <c r="O305" s="40" t="s">
        <v>207</v>
      </c>
      <c r="P305" s="40" t="s">
        <v>1371</v>
      </c>
      <c r="Q305" s="40" t="s">
        <v>7305</v>
      </c>
      <c r="R305" s="40" t="s">
        <v>210</v>
      </c>
      <c r="S305" s="40" t="b">
        <v>0</v>
      </c>
      <c r="T305" s="40" t="s">
        <v>12879</v>
      </c>
      <c r="U305" s="40" t="s">
        <v>212</v>
      </c>
      <c r="V305" s="41">
        <v>0.1</v>
      </c>
      <c r="W305" s="41">
        <v>0.9</v>
      </c>
      <c r="X305" s="41">
        <v>0.2</v>
      </c>
      <c r="Y305" s="41">
        <v>0.5</v>
      </c>
      <c r="Z305" s="40" t="b">
        <v>0</v>
      </c>
      <c r="AA305" s="40" t="b">
        <v>1</v>
      </c>
      <c r="AB305" s="40" t="b">
        <v>0</v>
      </c>
      <c r="AC305" s="40" t="b">
        <v>0</v>
      </c>
      <c r="AD305" s="41" t="s">
        <v>13915</v>
      </c>
      <c r="AE305" s="41" t="s">
        <v>13916</v>
      </c>
      <c r="AF305" s="41">
        <v>1203.268</v>
      </c>
      <c r="AG305" s="41">
        <v>-3.19218</v>
      </c>
      <c r="AH305" s="42">
        <v>1.00057E42</v>
      </c>
      <c r="AI305" s="41">
        <v>0.037322139</v>
      </c>
      <c r="AJ305" s="40" t="s">
        <v>13917</v>
      </c>
      <c r="AK305" s="40" t="s">
        <v>13918</v>
      </c>
      <c r="AL305" s="41">
        <v>3627.0</v>
      </c>
      <c r="AM305" s="40" t="s">
        <v>2224</v>
      </c>
      <c r="AN305" s="40" t="s">
        <v>7285</v>
      </c>
      <c r="AO305" s="40" t="s">
        <v>5643</v>
      </c>
      <c r="AP305" s="42">
        <v>1.0E139</v>
      </c>
    </row>
    <row r="306">
      <c r="A306" s="40" t="s">
        <v>16518</v>
      </c>
      <c r="B306" s="41">
        <v>109.0</v>
      </c>
      <c r="C306" s="42">
        <v>1.67E9</v>
      </c>
      <c r="D306" s="41">
        <v>3356.0</v>
      </c>
      <c r="E306" s="40" t="s">
        <v>1243</v>
      </c>
      <c r="F306" s="41">
        <v>140.0</v>
      </c>
      <c r="G306" s="41">
        <v>35.0</v>
      </c>
      <c r="H306" s="41">
        <v>70.0</v>
      </c>
      <c r="I306" s="41">
        <v>-3.07733</v>
      </c>
      <c r="J306" s="41">
        <v>10000.0</v>
      </c>
      <c r="K306" s="41">
        <v>5000.0</v>
      </c>
      <c r="L306" s="41">
        <v>1200.0</v>
      </c>
      <c r="M306" s="41">
        <v>600.0</v>
      </c>
      <c r="N306" s="41">
        <v>50.0</v>
      </c>
      <c r="O306" s="40" t="s">
        <v>207</v>
      </c>
      <c r="P306" s="40" t="s">
        <v>208</v>
      </c>
      <c r="Q306" s="40" t="s">
        <v>7310</v>
      </c>
      <c r="R306" s="40" t="s">
        <v>210</v>
      </c>
      <c r="S306" s="40" t="b">
        <v>0</v>
      </c>
      <c r="T306" s="40" t="s">
        <v>211</v>
      </c>
      <c r="U306" s="40" t="s">
        <v>212</v>
      </c>
      <c r="V306" s="41">
        <v>0.1</v>
      </c>
      <c r="W306" s="41">
        <v>0.9</v>
      </c>
      <c r="X306" s="41">
        <v>0.1</v>
      </c>
      <c r="Y306" s="41">
        <v>0.5</v>
      </c>
      <c r="Z306" s="40" t="b">
        <v>0</v>
      </c>
      <c r="AA306" s="40" t="b">
        <v>1</v>
      </c>
      <c r="AB306" s="40" t="b">
        <v>0</v>
      </c>
      <c r="AC306" s="40" t="b">
        <v>0</v>
      </c>
      <c r="AD306" s="41" t="s">
        <v>13919</v>
      </c>
      <c r="AE306" s="41" t="s">
        <v>874</v>
      </c>
      <c r="AF306" s="41">
        <v>1201.521</v>
      </c>
      <c r="AG306" s="41">
        <v>-3.1926</v>
      </c>
      <c r="AH306" s="42">
        <v>4.40333E41</v>
      </c>
      <c r="AI306" s="41">
        <v>0.037457223</v>
      </c>
      <c r="AJ306" s="40" t="s">
        <v>13920</v>
      </c>
      <c r="AK306" s="44" t="s">
        <v>397</v>
      </c>
      <c r="AL306" s="41">
        <v>5490.0</v>
      </c>
      <c r="AM306" s="40" t="s">
        <v>2224</v>
      </c>
      <c r="AN306" s="40" t="s">
        <v>7285</v>
      </c>
      <c r="AO306" s="40" t="s">
        <v>5627</v>
      </c>
      <c r="AP306" s="42">
        <v>1.0E138</v>
      </c>
    </row>
    <row r="307">
      <c r="A307" s="40" t="s">
        <v>16520</v>
      </c>
      <c r="B307" s="41">
        <v>211.0</v>
      </c>
      <c r="C307" s="42">
        <v>1.67E9</v>
      </c>
      <c r="D307" s="41">
        <v>3356.0</v>
      </c>
      <c r="E307" s="40" t="s">
        <v>1243</v>
      </c>
      <c r="F307" s="41">
        <v>140.0</v>
      </c>
      <c r="G307" s="41">
        <v>35.0</v>
      </c>
      <c r="H307" s="41">
        <v>70.0</v>
      </c>
      <c r="I307" s="41">
        <v>-3.07733</v>
      </c>
      <c r="J307" s="41">
        <v>10000.0</v>
      </c>
      <c r="K307" s="41">
        <v>5000.0</v>
      </c>
      <c r="L307" s="41">
        <v>1200.0</v>
      </c>
      <c r="M307" s="41">
        <v>600.0</v>
      </c>
      <c r="N307" s="41">
        <v>100.0</v>
      </c>
      <c r="O307" s="40" t="s">
        <v>207</v>
      </c>
      <c r="P307" s="40" t="s">
        <v>1371</v>
      </c>
      <c r="Q307" s="40" t="s">
        <v>7310</v>
      </c>
      <c r="R307" s="40" t="s">
        <v>210</v>
      </c>
      <c r="S307" s="40" t="b">
        <v>0</v>
      </c>
      <c r="T307" s="40" t="s">
        <v>12879</v>
      </c>
      <c r="U307" s="40" t="s">
        <v>212</v>
      </c>
      <c r="V307" s="41">
        <v>0.1</v>
      </c>
      <c r="W307" s="41">
        <v>0.9</v>
      </c>
      <c r="X307" s="41">
        <v>0.2</v>
      </c>
      <c r="Y307" s="41">
        <v>0.5</v>
      </c>
      <c r="Z307" s="40" t="b">
        <v>0</v>
      </c>
      <c r="AA307" s="40" t="b">
        <v>1</v>
      </c>
      <c r="AB307" s="40" t="b">
        <v>0</v>
      </c>
      <c r="AC307" s="40" t="b">
        <v>0</v>
      </c>
      <c r="AD307" s="41" t="s">
        <v>13921</v>
      </c>
      <c r="AE307" s="41" t="s">
        <v>13922</v>
      </c>
      <c r="AF307" s="41">
        <v>1203.831</v>
      </c>
      <c r="AG307" s="41">
        <v>-3.19283</v>
      </c>
      <c r="AH307" s="42">
        <v>1.04149E42</v>
      </c>
      <c r="AI307" s="41">
        <v>0.037534567</v>
      </c>
      <c r="AJ307" s="40" t="s">
        <v>16615</v>
      </c>
      <c r="AK307" s="40" t="s">
        <v>13924</v>
      </c>
      <c r="AL307" s="41">
        <v>1400.0</v>
      </c>
      <c r="AM307" s="40" t="s">
        <v>2224</v>
      </c>
      <c r="AN307" s="40" t="s">
        <v>7285</v>
      </c>
      <c r="AO307" s="40" t="s">
        <v>5643</v>
      </c>
      <c r="AP307" s="42">
        <v>1.0E139</v>
      </c>
    </row>
    <row r="308">
      <c r="A308" s="40" t="s">
        <v>16525</v>
      </c>
      <c r="B308" s="41">
        <v>203.0</v>
      </c>
      <c r="C308" s="42">
        <v>1.67E9</v>
      </c>
      <c r="D308" s="41">
        <v>3356.0</v>
      </c>
      <c r="E308" s="40" t="s">
        <v>1243</v>
      </c>
      <c r="F308" s="41">
        <v>140.0</v>
      </c>
      <c r="G308" s="41">
        <v>35.0</v>
      </c>
      <c r="H308" s="41">
        <v>70.0</v>
      </c>
      <c r="I308" s="41">
        <v>-3.07733</v>
      </c>
      <c r="J308" s="41">
        <v>10000.0</v>
      </c>
      <c r="K308" s="41">
        <v>5000.0</v>
      </c>
      <c r="L308" s="41">
        <v>1200.0</v>
      </c>
      <c r="M308" s="41">
        <v>600.0</v>
      </c>
      <c r="N308" s="41">
        <v>100.0</v>
      </c>
      <c r="O308" s="40" t="s">
        <v>207</v>
      </c>
      <c r="P308" s="40" t="s">
        <v>208</v>
      </c>
      <c r="Q308" s="40" t="s">
        <v>7310</v>
      </c>
      <c r="R308" s="40" t="s">
        <v>210</v>
      </c>
      <c r="S308" s="40" t="b">
        <v>0</v>
      </c>
      <c r="T308" s="40" t="s">
        <v>211</v>
      </c>
      <c r="U308" s="40" t="s">
        <v>212</v>
      </c>
      <c r="V308" s="41">
        <v>0.1</v>
      </c>
      <c r="W308" s="41">
        <v>0.9</v>
      </c>
      <c r="X308" s="41">
        <v>0.2</v>
      </c>
      <c r="Y308" s="41">
        <v>0.6</v>
      </c>
      <c r="Z308" s="40" t="b">
        <v>0</v>
      </c>
      <c r="AA308" s="40" t="b">
        <v>1</v>
      </c>
      <c r="AB308" s="40" t="b">
        <v>0</v>
      </c>
      <c r="AC308" s="40" t="b">
        <v>0</v>
      </c>
      <c r="AD308" s="41" t="s">
        <v>13925</v>
      </c>
      <c r="AE308" s="41" t="s">
        <v>13926</v>
      </c>
      <c r="AF308" s="41">
        <v>1202.671</v>
      </c>
      <c r="AG308" s="41">
        <v>-3.19308</v>
      </c>
      <c r="AH308" s="42">
        <v>1.3874E42</v>
      </c>
      <c r="AI308" s="41">
        <v>0.037616341</v>
      </c>
      <c r="AJ308" s="40" t="s">
        <v>16616</v>
      </c>
      <c r="AK308" s="40" t="s">
        <v>13928</v>
      </c>
      <c r="AL308" s="41">
        <v>1255.0</v>
      </c>
      <c r="AM308" s="40" t="s">
        <v>2224</v>
      </c>
      <c r="AN308" s="40" t="s">
        <v>7285</v>
      </c>
      <c r="AO308" s="40" t="s">
        <v>5643</v>
      </c>
      <c r="AP308" s="42">
        <v>1.1E139</v>
      </c>
    </row>
    <row r="309">
      <c r="A309" s="40" t="s">
        <v>16518</v>
      </c>
      <c r="B309" s="41">
        <v>2.0</v>
      </c>
      <c r="C309" s="42">
        <v>1.67E9</v>
      </c>
      <c r="D309" s="41">
        <v>3356.0</v>
      </c>
      <c r="E309" s="40" t="s">
        <v>1243</v>
      </c>
      <c r="F309" s="41">
        <v>140.0</v>
      </c>
      <c r="G309" s="41">
        <v>35.0</v>
      </c>
      <c r="H309" s="41">
        <v>70.0</v>
      </c>
      <c r="I309" s="41">
        <v>-3.07733</v>
      </c>
      <c r="J309" s="41">
        <v>10000.0</v>
      </c>
      <c r="K309" s="41">
        <v>5000.0</v>
      </c>
      <c r="L309" s="41">
        <v>1200.0</v>
      </c>
      <c r="M309" s="41">
        <v>600.0</v>
      </c>
      <c r="N309" s="41">
        <v>30.0</v>
      </c>
      <c r="O309" s="40" t="s">
        <v>207</v>
      </c>
      <c r="P309" s="40" t="s">
        <v>208</v>
      </c>
      <c r="Q309" s="40" t="s">
        <v>209</v>
      </c>
      <c r="R309" s="40" t="s">
        <v>210</v>
      </c>
      <c r="S309" s="40" t="b">
        <v>0</v>
      </c>
      <c r="T309" s="40" t="s">
        <v>211</v>
      </c>
      <c r="U309" s="40" t="s">
        <v>212</v>
      </c>
      <c r="V309" s="41">
        <v>0.1</v>
      </c>
      <c r="W309" s="41">
        <v>0.9</v>
      </c>
      <c r="X309" s="41">
        <v>0.1</v>
      </c>
      <c r="Y309" s="41">
        <v>0.6</v>
      </c>
      <c r="Z309" s="40" t="b">
        <v>0</v>
      </c>
      <c r="AA309" s="40" t="b">
        <v>1</v>
      </c>
      <c r="AB309" s="40" t="b">
        <v>0</v>
      </c>
      <c r="AC309" s="40" t="b">
        <v>0</v>
      </c>
      <c r="AD309" s="41" t="s">
        <v>13553</v>
      </c>
      <c r="AE309" s="41" t="s">
        <v>13861</v>
      </c>
      <c r="AF309" s="41">
        <v>1202.034</v>
      </c>
      <c r="AG309" s="41">
        <v>-3.19366</v>
      </c>
      <c r="AH309" s="42">
        <v>1.03638E42</v>
      </c>
      <c r="AI309" s="41">
        <v>0.037803056</v>
      </c>
      <c r="AJ309" s="40" t="s">
        <v>13929</v>
      </c>
      <c r="AK309" s="44" t="s">
        <v>397</v>
      </c>
      <c r="AL309" s="41">
        <v>7613.0</v>
      </c>
      <c r="AM309" s="40" t="s">
        <v>2224</v>
      </c>
      <c r="AN309" s="40" t="s">
        <v>7285</v>
      </c>
      <c r="AO309" s="40" t="s">
        <v>5627</v>
      </c>
      <c r="AP309" s="42">
        <v>1.0E139</v>
      </c>
    </row>
    <row r="310">
      <c r="A310" s="40" t="s">
        <v>16525</v>
      </c>
      <c r="B310" s="41">
        <v>185.0</v>
      </c>
      <c r="C310" s="42">
        <v>1.67E9</v>
      </c>
      <c r="D310" s="41">
        <v>3356.0</v>
      </c>
      <c r="E310" s="40" t="s">
        <v>1243</v>
      </c>
      <c r="F310" s="41">
        <v>140.0</v>
      </c>
      <c r="G310" s="41">
        <v>35.0</v>
      </c>
      <c r="H310" s="41">
        <v>70.0</v>
      </c>
      <c r="I310" s="41">
        <v>-3.07733</v>
      </c>
      <c r="J310" s="41">
        <v>10000.0</v>
      </c>
      <c r="K310" s="41">
        <v>5000.0</v>
      </c>
      <c r="L310" s="41">
        <v>1200.0</v>
      </c>
      <c r="M310" s="41">
        <v>600.0</v>
      </c>
      <c r="N310" s="41">
        <v>100.0</v>
      </c>
      <c r="O310" s="40" t="s">
        <v>207</v>
      </c>
      <c r="P310" s="40" t="s">
        <v>208</v>
      </c>
      <c r="Q310" s="40" t="s">
        <v>209</v>
      </c>
      <c r="R310" s="40" t="s">
        <v>210</v>
      </c>
      <c r="S310" s="40" t="b">
        <v>0</v>
      </c>
      <c r="T310" s="40" t="s">
        <v>211</v>
      </c>
      <c r="U310" s="40" t="s">
        <v>212</v>
      </c>
      <c r="V310" s="41">
        <v>0.1</v>
      </c>
      <c r="W310" s="41">
        <v>0.9</v>
      </c>
      <c r="X310" s="41">
        <v>0.2</v>
      </c>
      <c r="Y310" s="41">
        <v>0.6</v>
      </c>
      <c r="Z310" s="40" t="b">
        <v>0</v>
      </c>
      <c r="AA310" s="40" t="b">
        <v>1</v>
      </c>
      <c r="AB310" s="40" t="b">
        <v>0</v>
      </c>
      <c r="AC310" s="40" t="b">
        <v>0</v>
      </c>
      <c r="AD310" s="41" t="s">
        <v>13930</v>
      </c>
      <c r="AE310" s="41" t="s">
        <v>13931</v>
      </c>
      <c r="AF310" s="41">
        <v>1201.866</v>
      </c>
      <c r="AG310" s="41">
        <v>-3.19404</v>
      </c>
      <c r="AH310" s="42">
        <v>1.38732E42</v>
      </c>
      <c r="AI310" s="41">
        <v>0.037928349</v>
      </c>
      <c r="AJ310" s="40" t="s">
        <v>16617</v>
      </c>
      <c r="AK310" s="40" t="s">
        <v>13933</v>
      </c>
      <c r="AL310" s="41">
        <v>1648.0</v>
      </c>
      <c r="AM310" s="40" t="s">
        <v>2224</v>
      </c>
      <c r="AN310" s="40" t="s">
        <v>7285</v>
      </c>
      <c r="AO310" s="40" t="s">
        <v>5643</v>
      </c>
      <c r="AP310" s="42">
        <v>1.1E139</v>
      </c>
    </row>
    <row r="311">
      <c r="A311" s="40" t="s">
        <v>16523</v>
      </c>
      <c r="B311" s="41">
        <v>2.0</v>
      </c>
      <c r="C311" s="42">
        <v>1.67E9</v>
      </c>
      <c r="D311" s="41">
        <v>3356.0</v>
      </c>
      <c r="E311" s="40" t="s">
        <v>1243</v>
      </c>
      <c r="F311" s="41">
        <v>140.0</v>
      </c>
      <c r="G311" s="41">
        <v>35.0</v>
      </c>
      <c r="H311" s="41">
        <v>70.0</v>
      </c>
      <c r="I311" s="41">
        <v>-3.07733</v>
      </c>
      <c r="J311" s="41">
        <v>10000.0</v>
      </c>
      <c r="K311" s="41">
        <v>5000.0</v>
      </c>
      <c r="L311" s="41">
        <v>1200.0</v>
      </c>
      <c r="M311" s="41">
        <v>600.0</v>
      </c>
      <c r="N311" s="41">
        <v>30.0</v>
      </c>
      <c r="O311" s="40" t="s">
        <v>207</v>
      </c>
      <c r="P311" s="40" t="s">
        <v>1371</v>
      </c>
      <c r="Q311" s="40" t="s">
        <v>209</v>
      </c>
      <c r="R311" s="40" t="s">
        <v>210</v>
      </c>
      <c r="S311" s="40" t="b">
        <v>0</v>
      </c>
      <c r="T311" s="40" t="s">
        <v>211</v>
      </c>
      <c r="U311" s="40" t="s">
        <v>212</v>
      </c>
      <c r="V311" s="41">
        <v>0.1</v>
      </c>
      <c r="W311" s="41">
        <v>0.9</v>
      </c>
      <c r="X311" s="41">
        <v>0.1</v>
      </c>
      <c r="Y311" s="41">
        <v>0.6</v>
      </c>
      <c r="Z311" s="40" t="b">
        <v>0</v>
      </c>
      <c r="AA311" s="40" t="b">
        <v>1</v>
      </c>
      <c r="AB311" s="40" t="b">
        <v>0</v>
      </c>
      <c r="AC311" s="40" t="b">
        <v>0</v>
      </c>
      <c r="AD311" s="41" t="s">
        <v>13934</v>
      </c>
      <c r="AE311" s="41" t="s">
        <v>13935</v>
      </c>
      <c r="AF311" s="41">
        <v>1201.038</v>
      </c>
      <c r="AG311" s="41">
        <v>-3.19405</v>
      </c>
      <c r="AH311" s="42">
        <v>1.20555E42</v>
      </c>
      <c r="AI311" s="41">
        <v>0.03793018</v>
      </c>
      <c r="AJ311" s="40" t="s">
        <v>13936</v>
      </c>
      <c r="AK311" s="44" t="s">
        <v>397</v>
      </c>
      <c r="AL311" s="41">
        <v>5007.0</v>
      </c>
      <c r="AM311" s="40" t="s">
        <v>2224</v>
      </c>
      <c r="AN311" s="40" t="s">
        <v>7285</v>
      </c>
      <c r="AO311" s="40" t="s">
        <v>5643</v>
      </c>
      <c r="AP311" s="42">
        <v>1.1E139</v>
      </c>
    </row>
    <row r="312">
      <c r="A312" s="40" t="s">
        <v>16518</v>
      </c>
      <c r="B312" s="41">
        <v>131.0</v>
      </c>
      <c r="C312" s="42">
        <v>1.67E9</v>
      </c>
      <c r="D312" s="41">
        <v>3356.0</v>
      </c>
      <c r="E312" s="40" t="s">
        <v>1243</v>
      </c>
      <c r="F312" s="41">
        <v>140.0</v>
      </c>
      <c r="G312" s="41">
        <v>35.0</v>
      </c>
      <c r="H312" s="41">
        <v>70.0</v>
      </c>
      <c r="I312" s="41">
        <v>-3.07733</v>
      </c>
      <c r="J312" s="41">
        <v>10000.0</v>
      </c>
      <c r="K312" s="41">
        <v>5000.0</v>
      </c>
      <c r="L312" s="41">
        <v>1200.0</v>
      </c>
      <c r="M312" s="41">
        <v>600.0</v>
      </c>
      <c r="N312" s="41">
        <v>50.0</v>
      </c>
      <c r="O312" s="40" t="s">
        <v>207</v>
      </c>
      <c r="P312" s="40" t="s">
        <v>208</v>
      </c>
      <c r="Q312" s="40" t="s">
        <v>7305</v>
      </c>
      <c r="R312" s="40" t="s">
        <v>210</v>
      </c>
      <c r="S312" s="40" t="b">
        <v>0</v>
      </c>
      <c r="T312" s="40" t="s">
        <v>211</v>
      </c>
      <c r="U312" s="40" t="s">
        <v>212</v>
      </c>
      <c r="V312" s="41">
        <v>0.1</v>
      </c>
      <c r="W312" s="41">
        <v>0.9</v>
      </c>
      <c r="X312" s="41">
        <v>0.2</v>
      </c>
      <c r="Y312" s="41">
        <v>0.6</v>
      </c>
      <c r="Z312" s="40" t="b">
        <v>0</v>
      </c>
      <c r="AA312" s="40" t="b">
        <v>1</v>
      </c>
      <c r="AB312" s="40" t="b">
        <v>0</v>
      </c>
      <c r="AC312" s="40" t="b">
        <v>0</v>
      </c>
      <c r="AD312" s="41" t="s">
        <v>13937</v>
      </c>
      <c r="AE312" s="41" t="s">
        <v>13938</v>
      </c>
      <c r="AF312" s="41">
        <v>1140.075</v>
      </c>
      <c r="AG312" s="41">
        <v>-3.19428</v>
      </c>
      <c r="AH312" s="42">
        <v>3.44739E41</v>
      </c>
      <c r="AI312" s="41">
        <v>0.038005706</v>
      </c>
      <c r="AJ312" s="40" t="s">
        <v>13939</v>
      </c>
      <c r="AK312" s="40" t="s">
        <v>13940</v>
      </c>
      <c r="AL312" s="41">
        <v>6615.0</v>
      </c>
      <c r="AM312" s="40" t="s">
        <v>7372</v>
      </c>
      <c r="AN312" s="40" t="s">
        <v>7285</v>
      </c>
      <c r="AO312" s="40" t="s">
        <v>5627</v>
      </c>
      <c r="AP312" s="42">
        <v>1.1E137</v>
      </c>
    </row>
    <row r="313">
      <c r="A313" s="40" t="s">
        <v>16525</v>
      </c>
      <c r="B313" s="41">
        <v>196.0</v>
      </c>
      <c r="C313" s="42">
        <v>1.67E9</v>
      </c>
      <c r="D313" s="41">
        <v>3356.0</v>
      </c>
      <c r="E313" s="40" t="s">
        <v>1243</v>
      </c>
      <c r="F313" s="41">
        <v>140.0</v>
      </c>
      <c r="G313" s="41">
        <v>35.0</v>
      </c>
      <c r="H313" s="41">
        <v>70.0</v>
      </c>
      <c r="I313" s="41">
        <v>-3.07733</v>
      </c>
      <c r="J313" s="41">
        <v>10000.0</v>
      </c>
      <c r="K313" s="41">
        <v>5000.0</v>
      </c>
      <c r="L313" s="41">
        <v>1200.0</v>
      </c>
      <c r="M313" s="41">
        <v>600.0</v>
      </c>
      <c r="N313" s="41">
        <v>100.0</v>
      </c>
      <c r="O313" s="40" t="s">
        <v>207</v>
      </c>
      <c r="P313" s="40" t="s">
        <v>208</v>
      </c>
      <c r="Q313" s="40" t="s">
        <v>209</v>
      </c>
      <c r="R313" s="40" t="s">
        <v>210</v>
      </c>
      <c r="S313" s="40" t="b">
        <v>0</v>
      </c>
      <c r="T313" s="40" t="s">
        <v>12879</v>
      </c>
      <c r="U313" s="40" t="s">
        <v>212</v>
      </c>
      <c r="V313" s="41">
        <v>0.1</v>
      </c>
      <c r="W313" s="41">
        <v>0.9</v>
      </c>
      <c r="X313" s="41">
        <v>0.3</v>
      </c>
      <c r="Y313" s="41">
        <v>0.5</v>
      </c>
      <c r="Z313" s="40" t="b">
        <v>0</v>
      </c>
      <c r="AA313" s="40" t="b">
        <v>1</v>
      </c>
      <c r="AB313" s="40" t="b">
        <v>0</v>
      </c>
      <c r="AC313" s="40" t="b">
        <v>0</v>
      </c>
      <c r="AD313" s="41" t="s">
        <v>13941</v>
      </c>
      <c r="AE313" s="41" t="s">
        <v>13942</v>
      </c>
      <c r="AF313" s="41">
        <v>1202.451</v>
      </c>
      <c r="AG313" s="41">
        <v>-3.19483</v>
      </c>
      <c r="AH313" s="42">
        <v>1.40645E41</v>
      </c>
      <c r="AI313" s="41">
        <v>0.038183997</v>
      </c>
      <c r="AJ313" s="40" t="s">
        <v>16618</v>
      </c>
      <c r="AK313" s="40" t="s">
        <v>13944</v>
      </c>
      <c r="AL313" s="41">
        <v>1882.0</v>
      </c>
      <c r="AM313" s="40" t="s">
        <v>2224</v>
      </c>
      <c r="AN313" s="40" t="s">
        <v>7285</v>
      </c>
      <c r="AO313" s="40" t="s">
        <v>5643</v>
      </c>
      <c r="AP313" s="42">
        <v>1.1E136</v>
      </c>
    </row>
    <row r="314">
      <c r="A314" s="40" t="s">
        <v>16518</v>
      </c>
      <c r="B314" s="41">
        <v>156.0</v>
      </c>
      <c r="C314" s="42">
        <v>1.67E9</v>
      </c>
      <c r="D314" s="41">
        <v>3356.0</v>
      </c>
      <c r="E314" s="40" t="s">
        <v>1243</v>
      </c>
      <c r="F314" s="41">
        <v>140.0</v>
      </c>
      <c r="G314" s="41">
        <v>35.0</v>
      </c>
      <c r="H314" s="41">
        <v>70.0</v>
      </c>
      <c r="I314" s="41">
        <v>-3.07733</v>
      </c>
      <c r="J314" s="41">
        <v>10000.0</v>
      </c>
      <c r="K314" s="41">
        <v>5000.0</v>
      </c>
      <c r="L314" s="41">
        <v>1200.0</v>
      </c>
      <c r="M314" s="41">
        <v>600.0</v>
      </c>
      <c r="N314" s="41">
        <v>50.0</v>
      </c>
      <c r="O314" s="40" t="s">
        <v>207</v>
      </c>
      <c r="P314" s="40" t="s">
        <v>208</v>
      </c>
      <c r="Q314" s="40" t="s">
        <v>1372</v>
      </c>
      <c r="R314" s="40" t="s">
        <v>210</v>
      </c>
      <c r="S314" s="40" t="b">
        <v>0</v>
      </c>
      <c r="T314" s="40" t="s">
        <v>12879</v>
      </c>
      <c r="U314" s="40" t="s">
        <v>212</v>
      </c>
      <c r="V314" s="41">
        <v>0.1</v>
      </c>
      <c r="W314" s="41">
        <v>0.9</v>
      </c>
      <c r="X314" s="41">
        <v>0.2</v>
      </c>
      <c r="Y314" s="41">
        <v>0.4</v>
      </c>
      <c r="Z314" s="40" t="b">
        <v>0</v>
      </c>
      <c r="AA314" s="40" t="b">
        <v>1</v>
      </c>
      <c r="AB314" s="40" t="b">
        <v>0</v>
      </c>
      <c r="AC314" s="40" t="b">
        <v>0</v>
      </c>
      <c r="AD314" s="41" t="s">
        <v>13945</v>
      </c>
      <c r="AE314" s="41" t="s">
        <v>13946</v>
      </c>
      <c r="AF314" s="41">
        <v>1022.377</v>
      </c>
      <c r="AG314" s="41">
        <v>-3.19486</v>
      </c>
      <c r="AH314" s="42">
        <v>9.93605E41</v>
      </c>
      <c r="AI314" s="41">
        <v>0.03819352</v>
      </c>
      <c r="AJ314" s="40" t="s">
        <v>13947</v>
      </c>
      <c r="AK314" s="40" t="s">
        <v>13948</v>
      </c>
      <c r="AL314" s="41">
        <v>10000.0</v>
      </c>
      <c r="AM314" s="40" t="s">
        <v>216</v>
      </c>
      <c r="AN314" s="40" t="s">
        <v>7285</v>
      </c>
      <c r="AO314" s="40" t="s">
        <v>5627</v>
      </c>
      <c r="AP314" s="42">
        <v>1.0E139</v>
      </c>
    </row>
    <row r="315">
      <c r="A315" s="40" t="s">
        <v>16520</v>
      </c>
      <c r="B315" s="41">
        <v>238.0</v>
      </c>
      <c r="C315" s="42">
        <v>1.67E9</v>
      </c>
      <c r="D315" s="41">
        <v>3356.0</v>
      </c>
      <c r="E315" s="40" t="s">
        <v>1243</v>
      </c>
      <c r="F315" s="41">
        <v>140.0</v>
      </c>
      <c r="G315" s="41">
        <v>35.0</v>
      </c>
      <c r="H315" s="41">
        <v>70.0</v>
      </c>
      <c r="I315" s="41">
        <v>-3.07733</v>
      </c>
      <c r="J315" s="41">
        <v>10000.0</v>
      </c>
      <c r="K315" s="41">
        <v>5000.0</v>
      </c>
      <c r="L315" s="41">
        <v>1200.0</v>
      </c>
      <c r="M315" s="41">
        <v>600.0</v>
      </c>
      <c r="N315" s="41">
        <v>100.0</v>
      </c>
      <c r="O315" s="40" t="s">
        <v>207</v>
      </c>
      <c r="P315" s="40" t="s">
        <v>1371</v>
      </c>
      <c r="Q315" s="40" t="s">
        <v>1372</v>
      </c>
      <c r="R315" s="40" t="s">
        <v>210</v>
      </c>
      <c r="S315" s="40" t="b">
        <v>0</v>
      </c>
      <c r="T315" s="40" t="s">
        <v>211</v>
      </c>
      <c r="U315" s="40" t="s">
        <v>212</v>
      </c>
      <c r="V315" s="41">
        <v>0.1</v>
      </c>
      <c r="W315" s="41">
        <v>0.9</v>
      </c>
      <c r="X315" s="41">
        <v>0.2</v>
      </c>
      <c r="Y315" s="41">
        <v>0.5</v>
      </c>
      <c r="Z315" s="40" t="b">
        <v>0</v>
      </c>
      <c r="AA315" s="40" t="b">
        <v>1</v>
      </c>
      <c r="AB315" s="40" t="b">
        <v>0</v>
      </c>
      <c r="AC315" s="40" t="b">
        <v>0</v>
      </c>
      <c r="AD315" s="41" t="s">
        <v>13949</v>
      </c>
      <c r="AE315" s="41" t="s">
        <v>13950</v>
      </c>
      <c r="AF315" s="41">
        <v>1202.858</v>
      </c>
      <c r="AG315" s="41">
        <v>-3.19526</v>
      </c>
      <c r="AH315" s="42">
        <v>1.20798E42</v>
      </c>
      <c r="AI315" s="41">
        <v>0.038324124</v>
      </c>
      <c r="AJ315" s="40" t="s">
        <v>16619</v>
      </c>
      <c r="AK315" s="40" t="s">
        <v>13952</v>
      </c>
      <c r="AL315" s="41">
        <v>1958.0</v>
      </c>
      <c r="AM315" s="40" t="s">
        <v>2224</v>
      </c>
      <c r="AN315" s="40" t="s">
        <v>7285</v>
      </c>
      <c r="AO315" s="40" t="s">
        <v>5643</v>
      </c>
      <c r="AP315" s="42">
        <v>1.1E139</v>
      </c>
    </row>
    <row r="316">
      <c r="A316" s="40" t="s">
        <v>16523</v>
      </c>
      <c r="B316" s="41">
        <v>3.0</v>
      </c>
      <c r="C316" s="42">
        <v>1.67E9</v>
      </c>
      <c r="D316" s="41">
        <v>3356.0</v>
      </c>
      <c r="E316" s="40" t="s">
        <v>1243</v>
      </c>
      <c r="F316" s="41">
        <v>140.0</v>
      </c>
      <c r="G316" s="41">
        <v>35.0</v>
      </c>
      <c r="H316" s="41">
        <v>70.0</v>
      </c>
      <c r="I316" s="41">
        <v>-3.07733</v>
      </c>
      <c r="J316" s="41">
        <v>10000.0</v>
      </c>
      <c r="K316" s="41">
        <v>5000.0</v>
      </c>
      <c r="L316" s="41">
        <v>1200.0</v>
      </c>
      <c r="M316" s="41">
        <v>600.0</v>
      </c>
      <c r="N316" s="41">
        <v>30.0</v>
      </c>
      <c r="O316" s="40" t="s">
        <v>207</v>
      </c>
      <c r="P316" s="40" t="s">
        <v>1371</v>
      </c>
      <c r="Q316" s="40" t="s">
        <v>209</v>
      </c>
      <c r="R316" s="40" t="s">
        <v>210</v>
      </c>
      <c r="S316" s="40" t="b">
        <v>0</v>
      </c>
      <c r="T316" s="40" t="s">
        <v>211</v>
      </c>
      <c r="U316" s="40" t="s">
        <v>212</v>
      </c>
      <c r="V316" s="41">
        <v>0.1</v>
      </c>
      <c r="W316" s="41">
        <v>0.9</v>
      </c>
      <c r="X316" s="41">
        <v>0.2</v>
      </c>
      <c r="Y316" s="41">
        <v>0.4</v>
      </c>
      <c r="Z316" s="40" t="b">
        <v>0</v>
      </c>
      <c r="AA316" s="40" t="b">
        <v>1</v>
      </c>
      <c r="AB316" s="40" t="b">
        <v>0</v>
      </c>
      <c r="AC316" s="40" t="b">
        <v>0</v>
      </c>
      <c r="AD316" s="41" t="s">
        <v>13934</v>
      </c>
      <c r="AE316" s="41" t="s">
        <v>13935</v>
      </c>
      <c r="AF316" s="41">
        <v>1200.975</v>
      </c>
      <c r="AG316" s="41">
        <v>-3.19618</v>
      </c>
      <c r="AH316" s="42">
        <v>4.37364E41</v>
      </c>
      <c r="AI316" s="41">
        <v>0.038623013</v>
      </c>
      <c r="AJ316" s="40" t="s">
        <v>13953</v>
      </c>
      <c r="AK316" s="44" t="s">
        <v>397</v>
      </c>
      <c r="AL316" s="41">
        <v>7533.0</v>
      </c>
      <c r="AM316" s="40" t="s">
        <v>2224</v>
      </c>
      <c r="AN316" s="40" t="s">
        <v>7285</v>
      </c>
      <c r="AO316" s="40" t="s">
        <v>5643</v>
      </c>
      <c r="AP316" s="42">
        <v>1.0E138</v>
      </c>
    </row>
    <row r="317">
      <c r="A317" s="40" t="s">
        <v>16525</v>
      </c>
      <c r="B317" s="41">
        <v>243.0</v>
      </c>
      <c r="C317" s="42">
        <v>1.67E9</v>
      </c>
      <c r="D317" s="41">
        <v>3356.0</v>
      </c>
      <c r="E317" s="40" t="s">
        <v>1243</v>
      </c>
      <c r="F317" s="41">
        <v>140.0</v>
      </c>
      <c r="G317" s="41">
        <v>35.0</v>
      </c>
      <c r="H317" s="41">
        <v>70.0</v>
      </c>
      <c r="I317" s="41">
        <v>-3.07733</v>
      </c>
      <c r="J317" s="41">
        <v>10000.0</v>
      </c>
      <c r="K317" s="41">
        <v>5000.0</v>
      </c>
      <c r="L317" s="41">
        <v>1200.0</v>
      </c>
      <c r="M317" s="41">
        <v>600.0</v>
      </c>
      <c r="N317" s="41">
        <v>100.0</v>
      </c>
      <c r="O317" s="40" t="s">
        <v>207</v>
      </c>
      <c r="P317" s="40" t="s">
        <v>208</v>
      </c>
      <c r="Q317" s="40" t="s">
        <v>1372</v>
      </c>
      <c r="R317" s="40" t="s">
        <v>210</v>
      </c>
      <c r="S317" s="40" t="b">
        <v>0</v>
      </c>
      <c r="T317" s="40" t="s">
        <v>12879</v>
      </c>
      <c r="U317" s="40" t="s">
        <v>212</v>
      </c>
      <c r="V317" s="41">
        <v>0.1</v>
      </c>
      <c r="W317" s="41">
        <v>0.9</v>
      </c>
      <c r="X317" s="41">
        <v>0.1</v>
      </c>
      <c r="Y317" s="41">
        <v>0.4</v>
      </c>
      <c r="Z317" s="40" t="b">
        <v>0</v>
      </c>
      <c r="AA317" s="40" t="b">
        <v>1</v>
      </c>
      <c r="AB317" s="40" t="b">
        <v>0</v>
      </c>
      <c r="AC317" s="40" t="b">
        <v>0</v>
      </c>
      <c r="AD317" s="41" t="s">
        <v>13954</v>
      </c>
      <c r="AE317" s="41" t="s">
        <v>13955</v>
      </c>
      <c r="AF317" s="41">
        <v>1202.928</v>
      </c>
      <c r="AG317" s="41">
        <v>-3.19621</v>
      </c>
      <c r="AH317" s="42">
        <v>1.20022E42</v>
      </c>
      <c r="AI317" s="41">
        <v>0.038631462</v>
      </c>
      <c r="AJ317" s="40" t="s">
        <v>13956</v>
      </c>
      <c r="AK317" s="40" t="s">
        <v>13957</v>
      </c>
      <c r="AL317" s="41">
        <v>2264.0</v>
      </c>
      <c r="AM317" s="40" t="s">
        <v>2224</v>
      </c>
      <c r="AN317" s="40" t="s">
        <v>7285</v>
      </c>
      <c r="AO317" s="40" t="s">
        <v>5643</v>
      </c>
      <c r="AP317" s="42">
        <v>1.1E139</v>
      </c>
    </row>
    <row r="318">
      <c r="A318" s="40" t="s">
        <v>16525</v>
      </c>
      <c r="B318" s="41">
        <v>171.0</v>
      </c>
      <c r="C318" s="42">
        <v>1.67E9</v>
      </c>
      <c r="D318" s="41">
        <v>3356.0</v>
      </c>
      <c r="E318" s="40" t="s">
        <v>1243</v>
      </c>
      <c r="F318" s="41">
        <v>140.0</v>
      </c>
      <c r="G318" s="41">
        <v>35.0</v>
      </c>
      <c r="H318" s="41">
        <v>70.0</v>
      </c>
      <c r="I318" s="41">
        <v>-3.07733</v>
      </c>
      <c r="J318" s="41">
        <v>10000.0</v>
      </c>
      <c r="K318" s="41">
        <v>5000.0</v>
      </c>
      <c r="L318" s="41">
        <v>1200.0</v>
      </c>
      <c r="M318" s="41">
        <v>600.0</v>
      </c>
      <c r="N318" s="41">
        <v>50.0</v>
      </c>
      <c r="O318" s="40" t="s">
        <v>207</v>
      </c>
      <c r="P318" s="40" t="s">
        <v>208</v>
      </c>
      <c r="Q318" s="40" t="s">
        <v>212</v>
      </c>
      <c r="R318" s="40" t="s">
        <v>210</v>
      </c>
      <c r="S318" s="40" t="b">
        <v>0</v>
      </c>
      <c r="T318" s="40" t="s">
        <v>12879</v>
      </c>
      <c r="U318" s="40" t="s">
        <v>212</v>
      </c>
      <c r="V318" s="41">
        <v>0.1</v>
      </c>
      <c r="W318" s="41">
        <v>0.9</v>
      </c>
      <c r="X318" s="41">
        <v>0.1</v>
      </c>
      <c r="Y318" s="41">
        <v>0.4</v>
      </c>
      <c r="Z318" s="40" t="b">
        <v>0</v>
      </c>
      <c r="AA318" s="40" t="b">
        <v>1</v>
      </c>
      <c r="AB318" s="40" t="b">
        <v>0</v>
      </c>
      <c r="AC318" s="40" t="b">
        <v>0</v>
      </c>
      <c r="AD318" s="41" t="s">
        <v>12359</v>
      </c>
      <c r="AE318" s="41" t="s">
        <v>13958</v>
      </c>
      <c r="AF318" s="41">
        <v>1202.925</v>
      </c>
      <c r="AG318" s="41">
        <v>-3.19625</v>
      </c>
      <c r="AH318" s="42">
        <v>4.61734E41</v>
      </c>
      <c r="AI318" s="41">
        <v>0.038644489</v>
      </c>
      <c r="AJ318" s="40" t="s">
        <v>13959</v>
      </c>
      <c r="AK318" s="44" t="s">
        <v>397</v>
      </c>
      <c r="AL318" s="41">
        <v>4489.0</v>
      </c>
      <c r="AM318" s="40" t="s">
        <v>2224</v>
      </c>
      <c r="AN318" s="40" t="s">
        <v>7285</v>
      </c>
      <c r="AO318" s="40" t="s">
        <v>5643</v>
      </c>
      <c r="AP318" s="42">
        <v>1.0E138</v>
      </c>
    </row>
    <row r="319">
      <c r="A319" s="40" t="s">
        <v>16525</v>
      </c>
      <c r="B319" s="41">
        <v>199.0</v>
      </c>
      <c r="C319" s="42">
        <v>1.67E9</v>
      </c>
      <c r="D319" s="41">
        <v>3356.0</v>
      </c>
      <c r="E319" s="40" t="s">
        <v>1243</v>
      </c>
      <c r="F319" s="41">
        <v>140.0</v>
      </c>
      <c r="G319" s="41">
        <v>35.0</v>
      </c>
      <c r="H319" s="41">
        <v>70.0</v>
      </c>
      <c r="I319" s="41">
        <v>-3.07733</v>
      </c>
      <c r="J319" s="41">
        <v>10000.0</v>
      </c>
      <c r="K319" s="41">
        <v>5000.0</v>
      </c>
      <c r="L319" s="41">
        <v>1200.0</v>
      </c>
      <c r="M319" s="41">
        <v>600.0</v>
      </c>
      <c r="N319" s="41">
        <v>100.0</v>
      </c>
      <c r="O319" s="40" t="s">
        <v>207</v>
      </c>
      <c r="P319" s="40" t="s">
        <v>208</v>
      </c>
      <c r="Q319" s="40" t="s">
        <v>7310</v>
      </c>
      <c r="R319" s="40" t="s">
        <v>210</v>
      </c>
      <c r="S319" s="40" t="b">
        <v>0</v>
      </c>
      <c r="T319" s="40" t="s">
        <v>211</v>
      </c>
      <c r="U319" s="40" t="s">
        <v>212</v>
      </c>
      <c r="V319" s="41">
        <v>0.1</v>
      </c>
      <c r="W319" s="41">
        <v>0.9</v>
      </c>
      <c r="X319" s="41">
        <v>0.1</v>
      </c>
      <c r="Y319" s="41">
        <v>0.5</v>
      </c>
      <c r="Z319" s="40" t="b">
        <v>0</v>
      </c>
      <c r="AA319" s="40" t="b">
        <v>1</v>
      </c>
      <c r="AB319" s="40" t="b">
        <v>0</v>
      </c>
      <c r="AC319" s="40" t="b">
        <v>0</v>
      </c>
      <c r="AD319" s="41" t="s">
        <v>13960</v>
      </c>
      <c r="AE319" s="41" t="s">
        <v>13961</v>
      </c>
      <c r="AF319" s="41">
        <v>1203.29</v>
      </c>
      <c r="AG319" s="41">
        <v>-3.19648</v>
      </c>
      <c r="AH319" s="42">
        <v>1.36323E42</v>
      </c>
      <c r="AI319" s="41">
        <v>0.038720865</v>
      </c>
      <c r="AJ319" s="40" t="s">
        <v>13962</v>
      </c>
      <c r="AK319" s="40" t="s">
        <v>13963</v>
      </c>
      <c r="AL319" s="41">
        <v>1467.0</v>
      </c>
      <c r="AM319" s="40" t="s">
        <v>2224</v>
      </c>
      <c r="AN319" s="40" t="s">
        <v>7285</v>
      </c>
      <c r="AO319" s="40" t="s">
        <v>5643</v>
      </c>
      <c r="AP319" s="42">
        <v>1.1E139</v>
      </c>
    </row>
    <row r="320">
      <c r="A320" s="40" t="s">
        <v>16523</v>
      </c>
      <c r="B320" s="41">
        <v>107.0</v>
      </c>
      <c r="C320" s="42">
        <v>1.67E9</v>
      </c>
      <c r="D320" s="41">
        <v>3356.0</v>
      </c>
      <c r="E320" s="40" t="s">
        <v>1243</v>
      </c>
      <c r="F320" s="41">
        <v>140.0</v>
      </c>
      <c r="G320" s="41">
        <v>35.0</v>
      </c>
      <c r="H320" s="41">
        <v>70.0</v>
      </c>
      <c r="I320" s="41">
        <v>-3.07733</v>
      </c>
      <c r="J320" s="41">
        <v>10000.0</v>
      </c>
      <c r="K320" s="41">
        <v>5000.0</v>
      </c>
      <c r="L320" s="41">
        <v>1200.0</v>
      </c>
      <c r="M320" s="41">
        <v>600.0</v>
      </c>
      <c r="N320" s="41">
        <v>50.0</v>
      </c>
      <c r="O320" s="40" t="s">
        <v>207</v>
      </c>
      <c r="P320" s="40" t="s">
        <v>1371</v>
      </c>
      <c r="Q320" s="40" t="s">
        <v>209</v>
      </c>
      <c r="R320" s="40" t="s">
        <v>210</v>
      </c>
      <c r="S320" s="40" t="b">
        <v>0</v>
      </c>
      <c r="T320" s="40" t="s">
        <v>12879</v>
      </c>
      <c r="U320" s="40" t="s">
        <v>212</v>
      </c>
      <c r="V320" s="41">
        <v>0.1</v>
      </c>
      <c r="W320" s="41">
        <v>0.9</v>
      </c>
      <c r="X320" s="41">
        <v>0.3</v>
      </c>
      <c r="Y320" s="41">
        <v>0.6</v>
      </c>
      <c r="Z320" s="40" t="b">
        <v>0</v>
      </c>
      <c r="AA320" s="40" t="b">
        <v>1</v>
      </c>
      <c r="AB320" s="40" t="b">
        <v>0</v>
      </c>
      <c r="AC320" s="40" t="b">
        <v>0</v>
      </c>
      <c r="AD320" s="41" t="s">
        <v>13964</v>
      </c>
      <c r="AE320" s="41" t="s">
        <v>13850</v>
      </c>
      <c r="AF320" s="41">
        <v>1202.911</v>
      </c>
      <c r="AG320" s="41">
        <v>-3.19697</v>
      </c>
      <c r="AH320" s="42">
        <v>2.98386E41</v>
      </c>
      <c r="AI320" s="41">
        <v>0.03888044</v>
      </c>
      <c r="AJ320" s="40" t="s">
        <v>16620</v>
      </c>
      <c r="AK320" s="40" t="s">
        <v>13966</v>
      </c>
      <c r="AL320" s="41">
        <v>2974.0</v>
      </c>
      <c r="AM320" s="40" t="s">
        <v>2224</v>
      </c>
      <c r="AN320" s="40" t="s">
        <v>7285</v>
      </c>
      <c r="AO320" s="40" t="s">
        <v>5643</v>
      </c>
      <c r="AP320" s="42">
        <v>1.1E137</v>
      </c>
    </row>
    <row r="321">
      <c r="A321" s="40" t="s">
        <v>16520</v>
      </c>
      <c r="B321" s="41">
        <v>197.0</v>
      </c>
      <c r="C321" s="42">
        <v>1.67E9</v>
      </c>
      <c r="D321" s="41">
        <v>3356.0</v>
      </c>
      <c r="E321" s="40" t="s">
        <v>1243</v>
      </c>
      <c r="F321" s="41">
        <v>140.0</v>
      </c>
      <c r="G321" s="41">
        <v>35.0</v>
      </c>
      <c r="H321" s="41">
        <v>70.0</v>
      </c>
      <c r="I321" s="41">
        <v>-3.07733</v>
      </c>
      <c r="J321" s="41">
        <v>10000.0</v>
      </c>
      <c r="K321" s="41">
        <v>5000.0</v>
      </c>
      <c r="L321" s="41">
        <v>1200.0</v>
      </c>
      <c r="M321" s="41">
        <v>600.0</v>
      </c>
      <c r="N321" s="41">
        <v>100.0</v>
      </c>
      <c r="O321" s="40" t="s">
        <v>207</v>
      </c>
      <c r="P321" s="40" t="s">
        <v>1371</v>
      </c>
      <c r="Q321" s="40" t="s">
        <v>209</v>
      </c>
      <c r="R321" s="40" t="s">
        <v>210</v>
      </c>
      <c r="S321" s="40" t="b">
        <v>0</v>
      </c>
      <c r="T321" s="40" t="s">
        <v>12879</v>
      </c>
      <c r="U321" s="40" t="s">
        <v>212</v>
      </c>
      <c r="V321" s="41">
        <v>0.1</v>
      </c>
      <c r="W321" s="41">
        <v>0.9</v>
      </c>
      <c r="X321" s="41">
        <v>0.3</v>
      </c>
      <c r="Y321" s="41">
        <v>0.6</v>
      </c>
      <c r="Z321" s="40" t="b">
        <v>0</v>
      </c>
      <c r="AA321" s="40" t="b">
        <v>1</v>
      </c>
      <c r="AB321" s="40" t="b">
        <v>0</v>
      </c>
      <c r="AC321" s="40" t="b">
        <v>0</v>
      </c>
      <c r="AD321" s="41" t="s">
        <v>13851</v>
      </c>
      <c r="AE321" s="41" t="s">
        <v>13967</v>
      </c>
      <c r="AF321" s="41">
        <v>1202.672</v>
      </c>
      <c r="AG321" s="41">
        <v>-3.19713</v>
      </c>
      <c r="AH321" s="42">
        <v>1.044E42</v>
      </c>
      <c r="AI321" s="41">
        <v>0.038929819</v>
      </c>
      <c r="AJ321" s="40" t="s">
        <v>16621</v>
      </c>
      <c r="AK321" s="40" t="s">
        <v>13969</v>
      </c>
      <c r="AL321" s="41">
        <v>1635.0</v>
      </c>
      <c r="AM321" s="40" t="s">
        <v>2224</v>
      </c>
      <c r="AN321" s="40" t="s">
        <v>7285</v>
      </c>
      <c r="AO321" s="40" t="s">
        <v>5643</v>
      </c>
      <c r="AP321" s="42">
        <v>1.0E139</v>
      </c>
    </row>
    <row r="322">
      <c r="A322" s="40" t="s">
        <v>16520</v>
      </c>
      <c r="B322" s="41">
        <v>202.0</v>
      </c>
      <c r="C322" s="42">
        <v>1.67E9</v>
      </c>
      <c r="D322" s="41">
        <v>3356.0</v>
      </c>
      <c r="E322" s="40" t="s">
        <v>1243</v>
      </c>
      <c r="F322" s="41">
        <v>140.0</v>
      </c>
      <c r="G322" s="41">
        <v>35.0</v>
      </c>
      <c r="H322" s="41">
        <v>70.0</v>
      </c>
      <c r="I322" s="41">
        <v>-3.07733</v>
      </c>
      <c r="J322" s="41">
        <v>10000.0</v>
      </c>
      <c r="K322" s="41">
        <v>5000.0</v>
      </c>
      <c r="L322" s="41">
        <v>1200.0</v>
      </c>
      <c r="M322" s="41">
        <v>600.0</v>
      </c>
      <c r="N322" s="41">
        <v>100.0</v>
      </c>
      <c r="O322" s="40" t="s">
        <v>207</v>
      </c>
      <c r="P322" s="40" t="s">
        <v>1371</v>
      </c>
      <c r="Q322" s="40" t="s">
        <v>7310</v>
      </c>
      <c r="R322" s="40" t="s">
        <v>210</v>
      </c>
      <c r="S322" s="40" t="b">
        <v>0</v>
      </c>
      <c r="T322" s="40" t="s">
        <v>211</v>
      </c>
      <c r="U322" s="40" t="s">
        <v>212</v>
      </c>
      <c r="V322" s="41">
        <v>0.1</v>
      </c>
      <c r="W322" s="41">
        <v>0.9</v>
      </c>
      <c r="X322" s="41">
        <v>0.2</v>
      </c>
      <c r="Y322" s="41">
        <v>0.5</v>
      </c>
      <c r="Z322" s="40" t="b">
        <v>0</v>
      </c>
      <c r="AA322" s="40" t="b">
        <v>1</v>
      </c>
      <c r="AB322" s="40" t="b">
        <v>0</v>
      </c>
      <c r="AC322" s="40" t="b">
        <v>0</v>
      </c>
      <c r="AD322" s="41" t="s">
        <v>13970</v>
      </c>
      <c r="AE322" s="41" t="s">
        <v>13971</v>
      </c>
      <c r="AF322" s="41">
        <v>1201.791</v>
      </c>
      <c r="AG322" s="41">
        <v>-3.19748</v>
      </c>
      <c r="AH322" s="42">
        <v>1.04421E42</v>
      </c>
      <c r="AI322" s="41">
        <v>0.039045818</v>
      </c>
      <c r="AJ322" s="40" t="s">
        <v>16622</v>
      </c>
      <c r="AK322" s="40" t="s">
        <v>13973</v>
      </c>
      <c r="AL322" s="41">
        <v>1481.0</v>
      </c>
      <c r="AM322" s="40" t="s">
        <v>2224</v>
      </c>
      <c r="AN322" s="40" t="s">
        <v>7285</v>
      </c>
      <c r="AO322" s="40" t="s">
        <v>5643</v>
      </c>
      <c r="AP322" s="42">
        <v>1.0E139</v>
      </c>
    </row>
    <row r="323">
      <c r="A323" s="40" t="s">
        <v>16523</v>
      </c>
      <c r="B323" s="41">
        <v>68.0</v>
      </c>
      <c r="C323" s="42">
        <v>1.67E9</v>
      </c>
      <c r="D323" s="41">
        <v>3356.0</v>
      </c>
      <c r="E323" s="40" t="s">
        <v>1243</v>
      </c>
      <c r="F323" s="41">
        <v>140.0</v>
      </c>
      <c r="G323" s="41">
        <v>35.0</v>
      </c>
      <c r="H323" s="41">
        <v>70.0</v>
      </c>
      <c r="I323" s="41">
        <v>-3.07733</v>
      </c>
      <c r="J323" s="41">
        <v>10000.0</v>
      </c>
      <c r="K323" s="41">
        <v>5000.0</v>
      </c>
      <c r="L323" s="41">
        <v>1200.0</v>
      </c>
      <c r="M323" s="41">
        <v>600.0</v>
      </c>
      <c r="N323" s="41">
        <v>30.0</v>
      </c>
      <c r="O323" s="40" t="s">
        <v>207</v>
      </c>
      <c r="P323" s="40" t="s">
        <v>1371</v>
      </c>
      <c r="Q323" s="40" t="s">
        <v>1372</v>
      </c>
      <c r="R323" s="40" t="s">
        <v>210</v>
      </c>
      <c r="S323" s="40" t="b">
        <v>0</v>
      </c>
      <c r="T323" s="40" t="s">
        <v>12879</v>
      </c>
      <c r="U323" s="40" t="s">
        <v>212</v>
      </c>
      <c r="V323" s="41">
        <v>0.1</v>
      </c>
      <c r="W323" s="41">
        <v>0.9</v>
      </c>
      <c r="X323" s="41">
        <v>0.2</v>
      </c>
      <c r="Y323" s="41">
        <v>0.6</v>
      </c>
      <c r="Z323" s="40" t="b">
        <v>0</v>
      </c>
      <c r="AA323" s="40" t="b">
        <v>1</v>
      </c>
      <c r="AB323" s="40" t="b">
        <v>0</v>
      </c>
      <c r="AC323" s="40" t="b">
        <v>0</v>
      </c>
      <c r="AD323" s="41" t="s">
        <v>13974</v>
      </c>
      <c r="AE323" s="41" t="s">
        <v>8615</v>
      </c>
      <c r="AF323" s="41">
        <v>1203.258</v>
      </c>
      <c r="AG323" s="41">
        <v>-3.19755</v>
      </c>
      <c r="AH323" s="42">
        <v>4.83968E41</v>
      </c>
      <c r="AI323" s="41">
        <v>0.039068643</v>
      </c>
      <c r="AJ323" s="40" t="s">
        <v>13975</v>
      </c>
      <c r="AK323" s="44" t="s">
        <v>397</v>
      </c>
      <c r="AL323" s="41">
        <v>4912.0</v>
      </c>
      <c r="AM323" s="40" t="s">
        <v>2224</v>
      </c>
      <c r="AN323" s="40" t="s">
        <v>7285</v>
      </c>
      <c r="AO323" s="40" t="s">
        <v>5643</v>
      </c>
      <c r="AP323" s="42">
        <v>1.0E138</v>
      </c>
    </row>
    <row r="324">
      <c r="A324" s="40" t="s">
        <v>16525</v>
      </c>
      <c r="B324" s="41">
        <v>244.0</v>
      </c>
      <c r="C324" s="42">
        <v>1.67E9</v>
      </c>
      <c r="D324" s="41">
        <v>3356.0</v>
      </c>
      <c r="E324" s="40" t="s">
        <v>1243</v>
      </c>
      <c r="F324" s="41">
        <v>140.0</v>
      </c>
      <c r="G324" s="41">
        <v>35.0</v>
      </c>
      <c r="H324" s="41">
        <v>70.0</v>
      </c>
      <c r="I324" s="41">
        <v>-3.07733</v>
      </c>
      <c r="J324" s="41">
        <v>10000.0</v>
      </c>
      <c r="K324" s="41">
        <v>5000.0</v>
      </c>
      <c r="L324" s="41">
        <v>1200.0</v>
      </c>
      <c r="M324" s="41">
        <v>600.0</v>
      </c>
      <c r="N324" s="41">
        <v>100.0</v>
      </c>
      <c r="O324" s="40" t="s">
        <v>207</v>
      </c>
      <c r="P324" s="40" t="s">
        <v>208</v>
      </c>
      <c r="Q324" s="40" t="s">
        <v>1372</v>
      </c>
      <c r="R324" s="40" t="s">
        <v>210</v>
      </c>
      <c r="S324" s="40" t="b">
        <v>0</v>
      </c>
      <c r="T324" s="40" t="s">
        <v>12879</v>
      </c>
      <c r="U324" s="40" t="s">
        <v>212</v>
      </c>
      <c r="V324" s="41">
        <v>0.1</v>
      </c>
      <c r="W324" s="41">
        <v>0.9</v>
      </c>
      <c r="X324" s="41">
        <v>0.1</v>
      </c>
      <c r="Y324" s="41">
        <v>0.5</v>
      </c>
      <c r="Z324" s="40" t="b">
        <v>0</v>
      </c>
      <c r="AA324" s="40" t="b">
        <v>1</v>
      </c>
      <c r="AB324" s="40" t="b">
        <v>0</v>
      </c>
      <c r="AC324" s="40" t="b">
        <v>0</v>
      </c>
      <c r="AD324" s="41" t="s">
        <v>13976</v>
      </c>
      <c r="AE324" s="41" t="s">
        <v>13977</v>
      </c>
      <c r="AF324" s="41">
        <v>1201.49</v>
      </c>
      <c r="AG324" s="41">
        <v>-3.19764</v>
      </c>
      <c r="AH324" s="42">
        <v>8.13729E41</v>
      </c>
      <c r="AI324" s="41">
        <v>0.039095896</v>
      </c>
      <c r="AJ324" s="40" t="s">
        <v>13978</v>
      </c>
      <c r="AK324" s="40" t="s">
        <v>13979</v>
      </c>
      <c r="AL324" s="41">
        <v>1800.0</v>
      </c>
      <c r="AM324" s="40" t="s">
        <v>2224</v>
      </c>
      <c r="AN324" s="40" t="s">
        <v>7285</v>
      </c>
      <c r="AO324" s="40" t="s">
        <v>5643</v>
      </c>
      <c r="AP324" s="42">
        <v>1.0E139</v>
      </c>
    </row>
    <row r="325">
      <c r="A325" s="40" t="s">
        <v>16520</v>
      </c>
      <c r="B325" s="41">
        <v>184.0</v>
      </c>
      <c r="C325" s="42">
        <v>1.67E9</v>
      </c>
      <c r="D325" s="41">
        <v>3356.0</v>
      </c>
      <c r="E325" s="40" t="s">
        <v>1243</v>
      </c>
      <c r="F325" s="41">
        <v>140.0</v>
      </c>
      <c r="G325" s="41">
        <v>35.0</v>
      </c>
      <c r="H325" s="41">
        <v>70.0</v>
      </c>
      <c r="I325" s="41">
        <v>-3.07733</v>
      </c>
      <c r="J325" s="41">
        <v>10000.0</v>
      </c>
      <c r="K325" s="41">
        <v>5000.0</v>
      </c>
      <c r="L325" s="41">
        <v>1200.0</v>
      </c>
      <c r="M325" s="41">
        <v>600.0</v>
      </c>
      <c r="N325" s="41">
        <v>100.0</v>
      </c>
      <c r="O325" s="40" t="s">
        <v>207</v>
      </c>
      <c r="P325" s="40" t="s">
        <v>1371</v>
      </c>
      <c r="Q325" s="40" t="s">
        <v>209</v>
      </c>
      <c r="R325" s="40" t="s">
        <v>210</v>
      </c>
      <c r="S325" s="40" t="b">
        <v>0</v>
      </c>
      <c r="T325" s="40" t="s">
        <v>211</v>
      </c>
      <c r="U325" s="40" t="s">
        <v>212</v>
      </c>
      <c r="V325" s="41">
        <v>0.1</v>
      </c>
      <c r="W325" s="41">
        <v>0.9</v>
      </c>
      <c r="X325" s="41">
        <v>0.2</v>
      </c>
      <c r="Y325" s="41">
        <v>0.5</v>
      </c>
      <c r="Z325" s="40" t="b">
        <v>0</v>
      </c>
      <c r="AA325" s="40" t="b">
        <v>1</v>
      </c>
      <c r="AB325" s="40" t="b">
        <v>0</v>
      </c>
      <c r="AC325" s="40" t="b">
        <v>0</v>
      </c>
      <c r="AD325" s="41" t="s">
        <v>13980</v>
      </c>
      <c r="AE325" s="41" t="s">
        <v>13981</v>
      </c>
      <c r="AF325" s="41">
        <v>1203.188</v>
      </c>
      <c r="AG325" s="41">
        <v>-3.19773</v>
      </c>
      <c r="AH325" s="42">
        <v>1.37191E42</v>
      </c>
      <c r="AI325" s="41">
        <v>0.039125371</v>
      </c>
      <c r="AJ325" s="40" t="s">
        <v>16623</v>
      </c>
      <c r="AK325" s="40" t="s">
        <v>13983</v>
      </c>
      <c r="AL325" s="41">
        <v>1857.0</v>
      </c>
      <c r="AM325" s="40" t="s">
        <v>2224</v>
      </c>
      <c r="AN325" s="40" t="s">
        <v>7285</v>
      </c>
      <c r="AO325" s="40" t="s">
        <v>5643</v>
      </c>
      <c r="AP325" s="42">
        <v>1.1E139</v>
      </c>
    </row>
    <row r="326">
      <c r="A326" s="40" t="s">
        <v>16520</v>
      </c>
      <c r="B326" s="41">
        <v>142.0</v>
      </c>
      <c r="C326" s="42">
        <v>1.67E9</v>
      </c>
      <c r="D326" s="41">
        <v>3356.0</v>
      </c>
      <c r="E326" s="40" t="s">
        <v>1243</v>
      </c>
      <c r="F326" s="41">
        <v>140.0</v>
      </c>
      <c r="G326" s="41">
        <v>35.0</v>
      </c>
      <c r="H326" s="41">
        <v>70.0</v>
      </c>
      <c r="I326" s="41">
        <v>-3.07733</v>
      </c>
      <c r="J326" s="41">
        <v>10000.0</v>
      </c>
      <c r="K326" s="41">
        <v>5000.0</v>
      </c>
      <c r="L326" s="41">
        <v>1200.0</v>
      </c>
      <c r="M326" s="41">
        <v>600.0</v>
      </c>
      <c r="N326" s="41">
        <v>50.0</v>
      </c>
      <c r="O326" s="40" t="s">
        <v>207</v>
      </c>
      <c r="P326" s="40" t="s">
        <v>1371</v>
      </c>
      <c r="Q326" s="40" t="s">
        <v>7305</v>
      </c>
      <c r="R326" s="40" t="s">
        <v>210</v>
      </c>
      <c r="S326" s="40" t="b">
        <v>0</v>
      </c>
      <c r="T326" s="40" t="s">
        <v>12879</v>
      </c>
      <c r="U326" s="40" t="s">
        <v>212</v>
      </c>
      <c r="V326" s="41">
        <v>0.1</v>
      </c>
      <c r="W326" s="41">
        <v>0.9</v>
      </c>
      <c r="X326" s="41">
        <v>0.3</v>
      </c>
      <c r="Y326" s="41">
        <v>0.5</v>
      </c>
      <c r="Z326" s="40" t="b">
        <v>0</v>
      </c>
      <c r="AA326" s="40" t="b">
        <v>1</v>
      </c>
      <c r="AB326" s="40" t="b">
        <v>0</v>
      </c>
      <c r="AC326" s="40" t="b">
        <v>0</v>
      </c>
      <c r="AD326" s="41" t="s">
        <v>789</v>
      </c>
      <c r="AE326" s="41" t="s">
        <v>13680</v>
      </c>
      <c r="AF326" s="41">
        <v>1201.013</v>
      </c>
      <c r="AG326" s="41">
        <v>-3.19841</v>
      </c>
      <c r="AH326" s="42">
        <v>1.00113E42</v>
      </c>
      <c r="AI326" s="41">
        <v>0.039346753</v>
      </c>
      <c r="AJ326" s="40" t="s">
        <v>16624</v>
      </c>
      <c r="AK326" s="40" t="s">
        <v>13985</v>
      </c>
      <c r="AL326" s="41">
        <v>3635.0</v>
      </c>
      <c r="AM326" s="40" t="s">
        <v>2224</v>
      </c>
      <c r="AN326" s="40" t="s">
        <v>7285</v>
      </c>
      <c r="AO326" s="40" t="s">
        <v>5643</v>
      </c>
      <c r="AP326" s="42">
        <v>1.0E139</v>
      </c>
    </row>
    <row r="327">
      <c r="A327" s="40" t="s">
        <v>16520</v>
      </c>
      <c r="B327" s="41">
        <v>176.0</v>
      </c>
      <c r="C327" s="42">
        <v>1.67E9</v>
      </c>
      <c r="D327" s="41">
        <v>3356.0</v>
      </c>
      <c r="E327" s="40" t="s">
        <v>1243</v>
      </c>
      <c r="F327" s="41">
        <v>140.0</v>
      </c>
      <c r="G327" s="41">
        <v>35.0</v>
      </c>
      <c r="H327" s="41">
        <v>70.0</v>
      </c>
      <c r="I327" s="41">
        <v>-3.07733</v>
      </c>
      <c r="J327" s="41">
        <v>10000.0</v>
      </c>
      <c r="K327" s="41">
        <v>5000.0</v>
      </c>
      <c r="L327" s="41">
        <v>1200.0</v>
      </c>
      <c r="M327" s="41">
        <v>600.0</v>
      </c>
      <c r="N327" s="41">
        <v>50.0</v>
      </c>
      <c r="O327" s="40" t="s">
        <v>207</v>
      </c>
      <c r="P327" s="40" t="s">
        <v>1371</v>
      </c>
      <c r="Q327" s="40" t="s">
        <v>212</v>
      </c>
      <c r="R327" s="40" t="s">
        <v>210</v>
      </c>
      <c r="S327" s="40" t="b">
        <v>0</v>
      </c>
      <c r="T327" s="40" t="s">
        <v>12879</v>
      </c>
      <c r="U327" s="40" t="s">
        <v>212</v>
      </c>
      <c r="V327" s="41">
        <v>0.1</v>
      </c>
      <c r="W327" s="41">
        <v>0.9</v>
      </c>
      <c r="X327" s="41">
        <v>0.2</v>
      </c>
      <c r="Y327" s="41">
        <v>0.6</v>
      </c>
      <c r="Z327" s="40" t="b">
        <v>0</v>
      </c>
      <c r="AA327" s="40" t="b">
        <v>1</v>
      </c>
      <c r="AB327" s="40" t="b">
        <v>0</v>
      </c>
      <c r="AC327" s="40" t="b">
        <v>0</v>
      </c>
      <c r="AD327" s="41" t="s">
        <v>13986</v>
      </c>
      <c r="AE327" s="41" t="s">
        <v>13987</v>
      </c>
      <c r="AF327" s="41">
        <v>1203.156</v>
      </c>
      <c r="AG327" s="41">
        <v>-3.19887</v>
      </c>
      <c r="AH327" s="42">
        <v>5.02955E41</v>
      </c>
      <c r="AI327" s="41">
        <v>0.039497022</v>
      </c>
      <c r="AJ327" s="40" t="s">
        <v>13988</v>
      </c>
      <c r="AK327" s="40" t="s">
        <v>13989</v>
      </c>
      <c r="AL327" s="41">
        <v>2911.0</v>
      </c>
      <c r="AM327" s="40" t="s">
        <v>2224</v>
      </c>
      <c r="AN327" s="40" t="s">
        <v>7285</v>
      </c>
      <c r="AO327" s="40" t="s">
        <v>5643</v>
      </c>
      <c r="AP327" s="42">
        <v>1.0E138</v>
      </c>
    </row>
    <row r="328">
      <c r="A328" s="40" t="s">
        <v>16525</v>
      </c>
      <c r="B328" s="41">
        <v>169.0</v>
      </c>
      <c r="C328" s="42">
        <v>1.67E9</v>
      </c>
      <c r="D328" s="41">
        <v>3356.0</v>
      </c>
      <c r="E328" s="40" t="s">
        <v>1243</v>
      </c>
      <c r="F328" s="41">
        <v>140.0</v>
      </c>
      <c r="G328" s="41">
        <v>35.0</v>
      </c>
      <c r="H328" s="41">
        <v>70.0</v>
      </c>
      <c r="I328" s="41">
        <v>-3.07733</v>
      </c>
      <c r="J328" s="41">
        <v>10000.0</v>
      </c>
      <c r="K328" s="41">
        <v>5000.0</v>
      </c>
      <c r="L328" s="41">
        <v>1200.0</v>
      </c>
      <c r="M328" s="41">
        <v>600.0</v>
      </c>
      <c r="N328" s="41">
        <v>50.0</v>
      </c>
      <c r="O328" s="40" t="s">
        <v>207</v>
      </c>
      <c r="P328" s="40" t="s">
        <v>208</v>
      </c>
      <c r="Q328" s="40" t="s">
        <v>212</v>
      </c>
      <c r="R328" s="40" t="s">
        <v>210</v>
      </c>
      <c r="S328" s="40" t="b">
        <v>0</v>
      </c>
      <c r="T328" s="40" t="s">
        <v>211</v>
      </c>
      <c r="U328" s="40" t="s">
        <v>212</v>
      </c>
      <c r="V328" s="41">
        <v>0.1</v>
      </c>
      <c r="W328" s="41">
        <v>0.9</v>
      </c>
      <c r="X328" s="41">
        <v>0.3</v>
      </c>
      <c r="Y328" s="41">
        <v>0.5</v>
      </c>
      <c r="Z328" s="40" t="b">
        <v>0</v>
      </c>
      <c r="AA328" s="40" t="b">
        <v>1</v>
      </c>
      <c r="AB328" s="40" t="b">
        <v>0</v>
      </c>
      <c r="AC328" s="40" t="b">
        <v>0</v>
      </c>
      <c r="AD328" s="41" t="s">
        <v>13990</v>
      </c>
      <c r="AE328" s="41" t="s">
        <v>13991</v>
      </c>
      <c r="AF328" s="41">
        <v>1201.215</v>
      </c>
      <c r="AG328" s="41">
        <v>-3.20029</v>
      </c>
      <c r="AH328" s="42">
        <v>1.20748E42</v>
      </c>
      <c r="AI328" s="41">
        <v>0.039957818</v>
      </c>
      <c r="AJ328" s="40" t="s">
        <v>16625</v>
      </c>
      <c r="AK328" s="40" t="s">
        <v>13993</v>
      </c>
      <c r="AL328" s="41">
        <v>3438.0</v>
      </c>
      <c r="AM328" s="40" t="s">
        <v>2224</v>
      </c>
      <c r="AN328" s="40" t="s">
        <v>7285</v>
      </c>
      <c r="AO328" s="40" t="s">
        <v>5643</v>
      </c>
      <c r="AP328" s="42">
        <v>1.1E139</v>
      </c>
    </row>
    <row r="329">
      <c r="A329" s="40" t="s">
        <v>16523</v>
      </c>
      <c r="B329" s="41">
        <v>123.0</v>
      </c>
      <c r="C329" s="42">
        <v>1.67E9</v>
      </c>
      <c r="D329" s="41">
        <v>3356.0</v>
      </c>
      <c r="E329" s="40" t="s">
        <v>1243</v>
      </c>
      <c r="F329" s="41">
        <v>140.0</v>
      </c>
      <c r="G329" s="41">
        <v>35.0</v>
      </c>
      <c r="H329" s="41">
        <v>70.0</v>
      </c>
      <c r="I329" s="41">
        <v>-3.07733</v>
      </c>
      <c r="J329" s="41">
        <v>10000.0</v>
      </c>
      <c r="K329" s="41">
        <v>5000.0</v>
      </c>
      <c r="L329" s="41">
        <v>1200.0</v>
      </c>
      <c r="M329" s="41">
        <v>600.0</v>
      </c>
      <c r="N329" s="41">
        <v>50.0</v>
      </c>
      <c r="O329" s="40" t="s">
        <v>207</v>
      </c>
      <c r="P329" s="40" t="s">
        <v>1371</v>
      </c>
      <c r="Q329" s="40" t="s">
        <v>7310</v>
      </c>
      <c r="R329" s="40" t="s">
        <v>210</v>
      </c>
      <c r="S329" s="40" t="b">
        <v>0</v>
      </c>
      <c r="T329" s="40" t="s">
        <v>12879</v>
      </c>
      <c r="U329" s="40" t="s">
        <v>212</v>
      </c>
      <c r="V329" s="41">
        <v>0.1</v>
      </c>
      <c r="W329" s="41">
        <v>0.9</v>
      </c>
      <c r="X329" s="41">
        <v>0.3</v>
      </c>
      <c r="Y329" s="41">
        <v>0.4</v>
      </c>
      <c r="Z329" s="40" t="b">
        <v>0</v>
      </c>
      <c r="AA329" s="40" t="b">
        <v>1</v>
      </c>
      <c r="AB329" s="40" t="b">
        <v>0</v>
      </c>
      <c r="AC329" s="40" t="b">
        <v>0</v>
      </c>
      <c r="AD329" s="41" t="s">
        <v>13994</v>
      </c>
      <c r="AE329" s="41" t="s">
        <v>13995</v>
      </c>
      <c r="AF329" s="41">
        <v>1203.143</v>
      </c>
      <c r="AG329" s="41">
        <v>-3.20047</v>
      </c>
      <c r="AH329" s="42">
        <v>3.45313E41</v>
      </c>
      <c r="AI329" s="41">
        <v>0.040015079</v>
      </c>
      <c r="AJ329" s="40" t="s">
        <v>16626</v>
      </c>
      <c r="AK329" s="40" t="s">
        <v>13997</v>
      </c>
      <c r="AL329" s="41">
        <v>3194.0</v>
      </c>
      <c r="AM329" s="40" t="s">
        <v>2224</v>
      </c>
      <c r="AN329" s="40" t="s">
        <v>7285</v>
      </c>
      <c r="AO329" s="40" t="s">
        <v>5643</v>
      </c>
      <c r="AP329" s="42">
        <v>1.1E137</v>
      </c>
    </row>
    <row r="330">
      <c r="A330" s="40" t="s">
        <v>16525</v>
      </c>
      <c r="B330" s="41">
        <v>204.0</v>
      </c>
      <c r="C330" s="42">
        <v>1.67E9</v>
      </c>
      <c r="D330" s="41">
        <v>3356.0</v>
      </c>
      <c r="E330" s="40" t="s">
        <v>1243</v>
      </c>
      <c r="F330" s="41">
        <v>140.0</v>
      </c>
      <c r="G330" s="41">
        <v>35.0</v>
      </c>
      <c r="H330" s="41">
        <v>70.0</v>
      </c>
      <c r="I330" s="41">
        <v>-3.07733</v>
      </c>
      <c r="J330" s="41">
        <v>10000.0</v>
      </c>
      <c r="K330" s="41">
        <v>5000.0</v>
      </c>
      <c r="L330" s="41">
        <v>1200.0</v>
      </c>
      <c r="M330" s="41">
        <v>600.0</v>
      </c>
      <c r="N330" s="41">
        <v>100.0</v>
      </c>
      <c r="O330" s="40" t="s">
        <v>207</v>
      </c>
      <c r="P330" s="40" t="s">
        <v>208</v>
      </c>
      <c r="Q330" s="40" t="s">
        <v>7310</v>
      </c>
      <c r="R330" s="40" t="s">
        <v>210</v>
      </c>
      <c r="S330" s="40" t="b">
        <v>0</v>
      </c>
      <c r="T330" s="40" t="s">
        <v>211</v>
      </c>
      <c r="U330" s="40" t="s">
        <v>212</v>
      </c>
      <c r="V330" s="41">
        <v>0.1</v>
      </c>
      <c r="W330" s="41">
        <v>0.9</v>
      </c>
      <c r="X330" s="41">
        <v>0.3</v>
      </c>
      <c r="Y330" s="41">
        <v>0.4</v>
      </c>
      <c r="Z330" s="40" t="b">
        <v>0</v>
      </c>
      <c r="AA330" s="40" t="b">
        <v>1</v>
      </c>
      <c r="AB330" s="40" t="b">
        <v>0</v>
      </c>
      <c r="AC330" s="40" t="b">
        <v>0</v>
      </c>
      <c r="AD330" s="41" t="s">
        <v>13998</v>
      </c>
      <c r="AE330" s="41" t="s">
        <v>13999</v>
      </c>
      <c r="AF330" s="41">
        <v>1202.288</v>
      </c>
      <c r="AG330" s="41">
        <v>-3.20048</v>
      </c>
      <c r="AH330" s="42">
        <v>1.388E42</v>
      </c>
      <c r="AI330" s="41">
        <v>0.040019808</v>
      </c>
      <c r="AJ330" s="40" t="s">
        <v>16627</v>
      </c>
      <c r="AK330" s="40" t="s">
        <v>14001</v>
      </c>
      <c r="AL330" s="41">
        <v>1728.0</v>
      </c>
      <c r="AM330" s="40" t="s">
        <v>2224</v>
      </c>
      <c r="AN330" s="40" t="s">
        <v>7285</v>
      </c>
      <c r="AO330" s="40" t="s">
        <v>5643</v>
      </c>
      <c r="AP330" s="42">
        <v>1.1E139</v>
      </c>
    </row>
    <row r="331">
      <c r="A331" s="40" t="s">
        <v>16518</v>
      </c>
      <c r="B331" s="41">
        <v>20.0</v>
      </c>
      <c r="C331" s="42">
        <v>1.67E9</v>
      </c>
      <c r="D331" s="41">
        <v>3356.0</v>
      </c>
      <c r="E331" s="40" t="s">
        <v>1243</v>
      </c>
      <c r="F331" s="41">
        <v>140.0</v>
      </c>
      <c r="G331" s="41">
        <v>35.0</v>
      </c>
      <c r="H331" s="41">
        <v>70.0</v>
      </c>
      <c r="I331" s="41">
        <v>-3.07733</v>
      </c>
      <c r="J331" s="41">
        <v>10000.0</v>
      </c>
      <c r="K331" s="41">
        <v>5000.0</v>
      </c>
      <c r="L331" s="41">
        <v>1200.0</v>
      </c>
      <c r="M331" s="41">
        <v>600.0</v>
      </c>
      <c r="N331" s="41">
        <v>30.0</v>
      </c>
      <c r="O331" s="40" t="s">
        <v>207</v>
      </c>
      <c r="P331" s="40" t="s">
        <v>208</v>
      </c>
      <c r="Q331" s="40" t="s">
        <v>7310</v>
      </c>
      <c r="R331" s="40" t="s">
        <v>210</v>
      </c>
      <c r="S331" s="40" t="b">
        <v>0</v>
      </c>
      <c r="T331" s="40" t="s">
        <v>211</v>
      </c>
      <c r="U331" s="40" t="s">
        <v>212</v>
      </c>
      <c r="V331" s="41">
        <v>0.1</v>
      </c>
      <c r="W331" s="41">
        <v>0.9</v>
      </c>
      <c r="X331" s="41">
        <v>0.1</v>
      </c>
      <c r="Y331" s="41">
        <v>0.6</v>
      </c>
      <c r="Z331" s="40" t="b">
        <v>0</v>
      </c>
      <c r="AA331" s="40" t="b">
        <v>1</v>
      </c>
      <c r="AB331" s="40" t="b">
        <v>0</v>
      </c>
      <c r="AC331" s="40" t="b">
        <v>0</v>
      </c>
      <c r="AD331" s="41" t="s">
        <v>14002</v>
      </c>
      <c r="AE331" s="41" t="s">
        <v>14003</v>
      </c>
      <c r="AF331" s="41">
        <v>1201.467</v>
      </c>
      <c r="AG331" s="41">
        <v>-3.20058</v>
      </c>
      <c r="AH331" s="42">
        <v>3.42053E41</v>
      </c>
      <c r="AI331" s="41">
        <v>0.040052752</v>
      </c>
      <c r="AJ331" s="40" t="s">
        <v>14004</v>
      </c>
      <c r="AK331" s="44" t="s">
        <v>397</v>
      </c>
      <c r="AL331" s="41">
        <v>9018.0</v>
      </c>
      <c r="AM331" s="40" t="s">
        <v>2224</v>
      </c>
      <c r="AN331" s="40" t="s">
        <v>7285</v>
      </c>
      <c r="AO331" s="40" t="s">
        <v>5627</v>
      </c>
      <c r="AP331" s="42">
        <v>1.1E137</v>
      </c>
    </row>
    <row r="332">
      <c r="A332" s="40" t="s">
        <v>16518</v>
      </c>
      <c r="B332" s="41">
        <v>119.0</v>
      </c>
      <c r="C332" s="42">
        <v>1.67E9</v>
      </c>
      <c r="D332" s="41">
        <v>3356.0</v>
      </c>
      <c r="E332" s="40" t="s">
        <v>1243</v>
      </c>
      <c r="F332" s="41">
        <v>140.0</v>
      </c>
      <c r="G332" s="41">
        <v>35.0</v>
      </c>
      <c r="H332" s="41">
        <v>70.0</v>
      </c>
      <c r="I332" s="41">
        <v>-3.07733</v>
      </c>
      <c r="J332" s="41">
        <v>10000.0</v>
      </c>
      <c r="K332" s="41">
        <v>5000.0</v>
      </c>
      <c r="L332" s="41">
        <v>1200.0</v>
      </c>
      <c r="M332" s="41">
        <v>600.0</v>
      </c>
      <c r="N332" s="41">
        <v>50.0</v>
      </c>
      <c r="O332" s="40" t="s">
        <v>207</v>
      </c>
      <c r="P332" s="40" t="s">
        <v>208</v>
      </c>
      <c r="Q332" s="40" t="s">
        <v>7310</v>
      </c>
      <c r="R332" s="40" t="s">
        <v>210</v>
      </c>
      <c r="S332" s="40" t="b">
        <v>0</v>
      </c>
      <c r="T332" s="40" t="s">
        <v>12879</v>
      </c>
      <c r="U332" s="40" t="s">
        <v>212</v>
      </c>
      <c r="V332" s="41">
        <v>0.1</v>
      </c>
      <c r="W332" s="41">
        <v>0.9</v>
      </c>
      <c r="X332" s="41">
        <v>0.1</v>
      </c>
      <c r="Y332" s="41">
        <v>0.6</v>
      </c>
      <c r="Z332" s="40" t="b">
        <v>0</v>
      </c>
      <c r="AA332" s="40" t="b">
        <v>1</v>
      </c>
      <c r="AB332" s="40" t="b">
        <v>0</v>
      </c>
      <c r="AC332" s="40" t="b">
        <v>0</v>
      </c>
      <c r="AD332" s="41" t="s">
        <v>14005</v>
      </c>
      <c r="AE332" s="41" t="s">
        <v>14006</v>
      </c>
      <c r="AF332" s="41">
        <v>1201.624</v>
      </c>
      <c r="AG332" s="41">
        <v>-3.20066</v>
      </c>
      <c r="AH332" s="42">
        <v>5.08138E41</v>
      </c>
      <c r="AI332" s="41">
        <v>0.040079495</v>
      </c>
      <c r="AJ332" s="40" t="s">
        <v>14007</v>
      </c>
      <c r="AK332" s="44" t="s">
        <v>397</v>
      </c>
      <c r="AL332" s="41">
        <v>4744.0</v>
      </c>
      <c r="AM332" s="40" t="s">
        <v>2224</v>
      </c>
      <c r="AN332" s="40" t="s">
        <v>7285</v>
      </c>
      <c r="AO332" s="40" t="s">
        <v>5627</v>
      </c>
      <c r="AP332" s="42">
        <v>1.0E138</v>
      </c>
    </row>
    <row r="333">
      <c r="A333" s="40" t="s">
        <v>16518</v>
      </c>
      <c r="B333" s="41">
        <v>24.0</v>
      </c>
      <c r="C333" s="42">
        <v>1.67E9</v>
      </c>
      <c r="D333" s="41">
        <v>3356.0</v>
      </c>
      <c r="E333" s="40" t="s">
        <v>1243</v>
      </c>
      <c r="F333" s="41">
        <v>140.0</v>
      </c>
      <c r="G333" s="41">
        <v>35.0</v>
      </c>
      <c r="H333" s="41">
        <v>70.0</v>
      </c>
      <c r="I333" s="41">
        <v>-3.07733</v>
      </c>
      <c r="J333" s="41">
        <v>10000.0</v>
      </c>
      <c r="K333" s="41">
        <v>5000.0</v>
      </c>
      <c r="L333" s="41">
        <v>1200.0</v>
      </c>
      <c r="M333" s="41">
        <v>600.0</v>
      </c>
      <c r="N333" s="41">
        <v>30.0</v>
      </c>
      <c r="O333" s="40" t="s">
        <v>207</v>
      </c>
      <c r="P333" s="40" t="s">
        <v>208</v>
      </c>
      <c r="Q333" s="40" t="s">
        <v>7310</v>
      </c>
      <c r="R333" s="40" t="s">
        <v>210</v>
      </c>
      <c r="S333" s="40" t="b">
        <v>0</v>
      </c>
      <c r="T333" s="40" t="s">
        <v>211</v>
      </c>
      <c r="U333" s="40" t="s">
        <v>212</v>
      </c>
      <c r="V333" s="41">
        <v>0.1</v>
      </c>
      <c r="W333" s="41">
        <v>0.9</v>
      </c>
      <c r="X333" s="41">
        <v>0.3</v>
      </c>
      <c r="Y333" s="41">
        <v>0.4</v>
      </c>
      <c r="Z333" s="40" t="b">
        <v>0</v>
      </c>
      <c r="AA333" s="40" t="b">
        <v>1</v>
      </c>
      <c r="AB333" s="40" t="b">
        <v>0</v>
      </c>
      <c r="AC333" s="40" t="b">
        <v>0</v>
      </c>
      <c r="AD333" s="41" t="s">
        <v>13406</v>
      </c>
      <c r="AE333" s="41" t="s">
        <v>14008</v>
      </c>
      <c r="AF333" s="41">
        <v>964.4332</v>
      </c>
      <c r="AG333" s="41">
        <v>-3.20105</v>
      </c>
      <c r="AH333" s="42">
        <v>1.01781E42</v>
      </c>
      <c r="AI333" s="41">
        <v>0.040203406</v>
      </c>
      <c r="AJ333" s="40" t="s">
        <v>14009</v>
      </c>
      <c r="AK333" s="40" t="s">
        <v>14010</v>
      </c>
      <c r="AL333" s="41">
        <v>10000.0</v>
      </c>
      <c r="AM333" s="40" t="s">
        <v>216</v>
      </c>
      <c r="AN333" s="40" t="s">
        <v>7285</v>
      </c>
      <c r="AO333" s="40" t="s">
        <v>5627</v>
      </c>
      <c r="AP333" s="42">
        <v>1.0E139</v>
      </c>
    </row>
    <row r="334">
      <c r="A334" s="40" t="s">
        <v>16523</v>
      </c>
      <c r="B334" s="41">
        <v>62.0</v>
      </c>
      <c r="C334" s="42">
        <v>1.67E9</v>
      </c>
      <c r="D334" s="41">
        <v>3356.0</v>
      </c>
      <c r="E334" s="40" t="s">
        <v>1243</v>
      </c>
      <c r="F334" s="41">
        <v>140.0</v>
      </c>
      <c r="G334" s="41">
        <v>35.0</v>
      </c>
      <c r="H334" s="41">
        <v>70.0</v>
      </c>
      <c r="I334" s="41">
        <v>-3.07733</v>
      </c>
      <c r="J334" s="41">
        <v>10000.0</v>
      </c>
      <c r="K334" s="41">
        <v>5000.0</v>
      </c>
      <c r="L334" s="41">
        <v>1200.0</v>
      </c>
      <c r="M334" s="41">
        <v>600.0</v>
      </c>
      <c r="N334" s="41">
        <v>30.0</v>
      </c>
      <c r="O334" s="40" t="s">
        <v>207</v>
      </c>
      <c r="P334" s="40" t="s">
        <v>1371</v>
      </c>
      <c r="Q334" s="40" t="s">
        <v>1372</v>
      </c>
      <c r="R334" s="40" t="s">
        <v>210</v>
      </c>
      <c r="S334" s="40" t="b">
        <v>0</v>
      </c>
      <c r="T334" s="40" t="s">
        <v>211</v>
      </c>
      <c r="U334" s="40" t="s">
        <v>212</v>
      </c>
      <c r="V334" s="41">
        <v>0.1</v>
      </c>
      <c r="W334" s="41">
        <v>0.9</v>
      </c>
      <c r="X334" s="41">
        <v>0.3</v>
      </c>
      <c r="Y334" s="41">
        <v>0.6</v>
      </c>
      <c r="Z334" s="40" t="b">
        <v>0</v>
      </c>
      <c r="AA334" s="40" t="b">
        <v>1</v>
      </c>
      <c r="AB334" s="40" t="b">
        <v>0</v>
      </c>
      <c r="AC334" s="40" t="b">
        <v>0</v>
      </c>
      <c r="AD334" s="41" t="s">
        <v>14011</v>
      </c>
      <c r="AE334" s="41" t="s">
        <v>14012</v>
      </c>
      <c r="AF334" s="41">
        <v>1203.524</v>
      </c>
      <c r="AG334" s="41">
        <v>-3.20171</v>
      </c>
      <c r="AH334" s="42">
        <v>1.5459E41</v>
      </c>
      <c r="AI334" s="41">
        <v>0.040419363</v>
      </c>
      <c r="AJ334" s="40" t="s">
        <v>14013</v>
      </c>
      <c r="AK334" s="40" t="s">
        <v>14014</v>
      </c>
      <c r="AL334" s="41">
        <v>5456.0</v>
      </c>
      <c r="AM334" s="40" t="s">
        <v>2224</v>
      </c>
      <c r="AN334" s="40" t="s">
        <v>7285</v>
      </c>
      <c r="AO334" s="40" t="s">
        <v>5643</v>
      </c>
      <c r="AP334" s="42">
        <v>1.1E136</v>
      </c>
    </row>
    <row r="335">
      <c r="A335" s="40" t="s">
        <v>16523</v>
      </c>
      <c r="B335" s="41">
        <v>83.0</v>
      </c>
      <c r="C335" s="42">
        <v>1.67E9</v>
      </c>
      <c r="D335" s="41">
        <v>3356.0</v>
      </c>
      <c r="E335" s="40" t="s">
        <v>1243</v>
      </c>
      <c r="F335" s="41">
        <v>140.0</v>
      </c>
      <c r="G335" s="41">
        <v>35.0</v>
      </c>
      <c r="H335" s="41">
        <v>70.0</v>
      </c>
      <c r="I335" s="41">
        <v>-3.07733</v>
      </c>
      <c r="J335" s="41">
        <v>10000.0</v>
      </c>
      <c r="K335" s="41">
        <v>5000.0</v>
      </c>
      <c r="L335" s="41">
        <v>1200.0</v>
      </c>
      <c r="M335" s="41">
        <v>600.0</v>
      </c>
      <c r="N335" s="41">
        <v>30.0</v>
      </c>
      <c r="O335" s="40" t="s">
        <v>207</v>
      </c>
      <c r="P335" s="40" t="s">
        <v>1371</v>
      </c>
      <c r="Q335" s="40" t="s">
        <v>212</v>
      </c>
      <c r="R335" s="40" t="s">
        <v>210</v>
      </c>
      <c r="S335" s="40" t="b">
        <v>0</v>
      </c>
      <c r="T335" s="40" t="s">
        <v>12879</v>
      </c>
      <c r="U335" s="40" t="s">
        <v>212</v>
      </c>
      <c r="V335" s="41">
        <v>0.1</v>
      </c>
      <c r="W335" s="41">
        <v>0.9</v>
      </c>
      <c r="X335" s="41">
        <v>0.1</v>
      </c>
      <c r="Y335" s="41">
        <v>0.6</v>
      </c>
      <c r="Z335" s="40" t="b">
        <v>0</v>
      </c>
      <c r="AA335" s="40" t="b">
        <v>1</v>
      </c>
      <c r="AB335" s="40" t="b">
        <v>0</v>
      </c>
      <c r="AC335" s="40" t="b">
        <v>0</v>
      </c>
      <c r="AD335" s="41" t="s">
        <v>14015</v>
      </c>
      <c r="AE335" s="41" t="s">
        <v>14016</v>
      </c>
      <c r="AF335" s="41">
        <v>1203.842</v>
      </c>
      <c r="AG335" s="41">
        <v>-3.20185</v>
      </c>
      <c r="AH335" s="42">
        <v>4.86876E41</v>
      </c>
      <c r="AI335" s="41">
        <v>0.040464797</v>
      </c>
      <c r="AJ335" s="40" t="s">
        <v>14017</v>
      </c>
      <c r="AK335" s="44" t="s">
        <v>397</v>
      </c>
      <c r="AL335" s="41">
        <v>5083.0</v>
      </c>
      <c r="AM335" s="40" t="s">
        <v>2224</v>
      </c>
      <c r="AN335" s="40" t="s">
        <v>7285</v>
      </c>
      <c r="AO335" s="40" t="s">
        <v>5643</v>
      </c>
      <c r="AP335" s="42">
        <v>1.0E138</v>
      </c>
    </row>
    <row r="336">
      <c r="A336" s="40" t="s">
        <v>16523</v>
      </c>
      <c r="B336" s="41">
        <v>19.0</v>
      </c>
      <c r="C336" s="42">
        <v>1.67E9</v>
      </c>
      <c r="D336" s="41">
        <v>3356.0</v>
      </c>
      <c r="E336" s="40" t="s">
        <v>1243</v>
      </c>
      <c r="F336" s="41">
        <v>140.0</v>
      </c>
      <c r="G336" s="41">
        <v>35.0</v>
      </c>
      <c r="H336" s="41">
        <v>70.0</v>
      </c>
      <c r="I336" s="41">
        <v>-3.07733</v>
      </c>
      <c r="J336" s="41">
        <v>10000.0</v>
      </c>
      <c r="K336" s="41">
        <v>5000.0</v>
      </c>
      <c r="L336" s="41">
        <v>1200.0</v>
      </c>
      <c r="M336" s="41">
        <v>600.0</v>
      </c>
      <c r="N336" s="41">
        <v>30.0</v>
      </c>
      <c r="O336" s="40" t="s">
        <v>207</v>
      </c>
      <c r="P336" s="40" t="s">
        <v>1371</v>
      </c>
      <c r="Q336" s="40" t="s">
        <v>7310</v>
      </c>
      <c r="R336" s="40" t="s">
        <v>210</v>
      </c>
      <c r="S336" s="40" t="b">
        <v>0</v>
      </c>
      <c r="T336" s="40" t="s">
        <v>211</v>
      </c>
      <c r="U336" s="40" t="s">
        <v>212</v>
      </c>
      <c r="V336" s="41">
        <v>0.1</v>
      </c>
      <c r="W336" s="41">
        <v>0.9</v>
      </c>
      <c r="X336" s="41">
        <v>0.1</v>
      </c>
      <c r="Y336" s="41">
        <v>0.5</v>
      </c>
      <c r="Z336" s="40" t="b">
        <v>0</v>
      </c>
      <c r="AA336" s="40" t="b">
        <v>1</v>
      </c>
      <c r="AB336" s="40" t="b">
        <v>0</v>
      </c>
      <c r="AC336" s="40" t="b">
        <v>0</v>
      </c>
      <c r="AD336" s="41" t="s">
        <v>14018</v>
      </c>
      <c r="AE336" s="41" t="s">
        <v>14019</v>
      </c>
      <c r="AF336" s="41">
        <v>1202.117</v>
      </c>
      <c r="AG336" s="41">
        <v>-3.20235</v>
      </c>
      <c r="AH336" s="42">
        <v>6.87489E41</v>
      </c>
      <c r="AI336" s="41">
        <v>0.040626682</v>
      </c>
      <c r="AJ336" s="40" t="s">
        <v>14020</v>
      </c>
      <c r="AK336" s="44" t="s">
        <v>397</v>
      </c>
      <c r="AL336" s="41">
        <v>4276.0</v>
      </c>
      <c r="AM336" s="40" t="s">
        <v>2224</v>
      </c>
      <c r="AN336" s="40" t="s">
        <v>7285</v>
      </c>
      <c r="AO336" s="40" t="s">
        <v>5643</v>
      </c>
      <c r="AP336" s="42">
        <v>1.1E138</v>
      </c>
    </row>
    <row r="337">
      <c r="A337" s="40" t="s">
        <v>16520</v>
      </c>
      <c r="B337" s="41">
        <v>219.0</v>
      </c>
      <c r="C337" s="42">
        <v>1.67E9</v>
      </c>
      <c r="D337" s="41">
        <v>3356.0</v>
      </c>
      <c r="E337" s="40" t="s">
        <v>1243</v>
      </c>
      <c r="F337" s="41">
        <v>140.0</v>
      </c>
      <c r="G337" s="41">
        <v>35.0</v>
      </c>
      <c r="H337" s="41">
        <v>70.0</v>
      </c>
      <c r="I337" s="41">
        <v>-3.07733</v>
      </c>
      <c r="J337" s="41">
        <v>10000.0</v>
      </c>
      <c r="K337" s="41">
        <v>5000.0</v>
      </c>
      <c r="L337" s="41">
        <v>1200.0</v>
      </c>
      <c r="M337" s="41">
        <v>600.0</v>
      </c>
      <c r="N337" s="41">
        <v>100.0</v>
      </c>
      <c r="O337" s="40" t="s">
        <v>207</v>
      </c>
      <c r="P337" s="40" t="s">
        <v>1371</v>
      </c>
      <c r="Q337" s="40" t="s">
        <v>7305</v>
      </c>
      <c r="R337" s="40" t="s">
        <v>210</v>
      </c>
      <c r="S337" s="40" t="b">
        <v>0</v>
      </c>
      <c r="T337" s="40" t="s">
        <v>211</v>
      </c>
      <c r="U337" s="40" t="s">
        <v>212</v>
      </c>
      <c r="V337" s="41">
        <v>0.1</v>
      </c>
      <c r="W337" s="41">
        <v>0.9</v>
      </c>
      <c r="X337" s="41">
        <v>0.2</v>
      </c>
      <c r="Y337" s="41">
        <v>0.4</v>
      </c>
      <c r="Z337" s="40" t="b">
        <v>0</v>
      </c>
      <c r="AA337" s="40" t="b">
        <v>1</v>
      </c>
      <c r="AB337" s="40" t="b">
        <v>0</v>
      </c>
      <c r="AC337" s="40" t="b">
        <v>0</v>
      </c>
      <c r="AD337" s="41" t="s">
        <v>14021</v>
      </c>
      <c r="AE337" s="41" t="s">
        <v>14022</v>
      </c>
      <c r="AF337" s="41">
        <v>1202.796</v>
      </c>
      <c r="AG337" s="41">
        <v>-3.20256</v>
      </c>
      <c r="AH337" s="42">
        <v>1.16404E42</v>
      </c>
      <c r="AI337" s="41">
        <v>0.04069653</v>
      </c>
      <c r="AJ337" s="40" t="s">
        <v>16628</v>
      </c>
      <c r="AK337" s="40" t="s">
        <v>14024</v>
      </c>
      <c r="AL337" s="41">
        <v>2443.0</v>
      </c>
      <c r="AM337" s="40" t="s">
        <v>2224</v>
      </c>
      <c r="AN337" s="40" t="s">
        <v>7285</v>
      </c>
      <c r="AO337" s="40" t="s">
        <v>5643</v>
      </c>
      <c r="AP337" s="42">
        <v>1.1E139</v>
      </c>
    </row>
    <row r="338">
      <c r="A338" s="40" t="s">
        <v>16518</v>
      </c>
      <c r="B338" s="41">
        <v>22.0</v>
      </c>
      <c r="C338" s="42">
        <v>1.67E9</v>
      </c>
      <c r="D338" s="41">
        <v>3356.0</v>
      </c>
      <c r="E338" s="40" t="s">
        <v>1243</v>
      </c>
      <c r="F338" s="41">
        <v>140.0</v>
      </c>
      <c r="G338" s="41">
        <v>35.0</v>
      </c>
      <c r="H338" s="41">
        <v>70.0</v>
      </c>
      <c r="I338" s="41">
        <v>-3.07733</v>
      </c>
      <c r="J338" s="41">
        <v>10000.0</v>
      </c>
      <c r="K338" s="41">
        <v>5000.0</v>
      </c>
      <c r="L338" s="41">
        <v>1200.0</v>
      </c>
      <c r="M338" s="41">
        <v>600.0</v>
      </c>
      <c r="N338" s="41">
        <v>30.0</v>
      </c>
      <c r="O338" s="40" t="s">
        <v>207</v>
      </c>
      <c r="P338" s="40" t="s">
        <v>208</v>
      </c>
      <c r="Q338" s="40" t="s">
        <v>7310</v>
      </c>
      <c r="R338" s="40" t="s">
        <v>210</v>
      </c>
      <c r="S338" s="40" t="b">
        <v>0</v>
      </c>
      <c r="T338" s="40" t="s">
        <v>211</v>
      </c>
      <c r="U338" s="40" t="s">
        <v>212</v>
      </c>
      <c r="V338" s="41">
        <v>0.1</v>
      </c>
      <c r="W338" s="41">
        <v>0.9</v>
      </c>
      <c r="X338" s="41">
        <v>0.2</v>
      </c>
      <c r="Y338" s="41">
        <v>0.5</v>
      </c>
      <c r="Z338" s="40" t="b">
        <v>0</v>
      </c>
      <c r="AA338" s="40" t="b">
        <v>1</v>
      </c>
      <c r="AB338" s="40" t="b">
        <v>0</v>
      </c>
      <c r="AC338" s="40" t="b">
        <v>0</v>
      </c>
      <c r="AD338" s="41" t="s">
        <v>14025</v>
      </c>
      <c r="AE338" s="41" t="s">
        <v>14026</v>
      </c>
      <c r="AF338" s="41">
        <v>1168.866</v>
      </c>
      <c r="AG338" s="41">
        <v>-3.20283</v>
      </c>
      <c r="AH338" s="42">
        <v>4.62109E41</v>
      </c>
      <c r="AI338" s="41">
        <v>0.04078163</v>
      </c>
      <c r="AJ338" s="40" t="s">
        <v>14027</v>
      </c>
      <c r="AK338" s="44" t="s">
        <v>397</v>
      </c>
      <c r="AL338" s="41">
        <v>10000.0</v>
      </c>
      <c r="AM338" s="40" t="s">
        <v>216</v>
      </c>
      <c r="AN338" s="40" t="s">
        <v>7285</v>
      </c>
      <c r="AO338" s="40" t="s">
        <v>5627</v>
      </c>
      <c r="AP338" s="42">
        <v>1.0E138</v>
      </c>
    </row>
    <row r="339">
      <c r="A339" s="40" t="s">
        <v>16518</v>
      </c>
      <c r="B339" s="41">
        <v>59.0</v>
      </c>
      <c r="C339" s="42">
        <v>1.67E9</v>
      </c>
      <c r="D339" s="41">
        <v>3356.0</v>
      </c>
      <c r="E339" s="40" t="s">
        <v>1243</v>
      </c>
      <c r="F339" s="41">
        <v>140.0</v>
      </c>
      <c r="G339" s="41">
        <v>35.0</v>
      </c>
      <c r="H339" s="41">
        <v>70.0</v>
      </c>
      <c r="I339" s="41">
        <v>-3.07733</v>
      </c>
      <c r="J339" s="41">
        <v>10000.0</v>
      </c>
      <c r="K339" s="41">
        <v>5000.0</v>
      </c>
      <c r="L339" s="41">
        <v>1200.0</v>
      </c>
      <c r="M339" s="41">
        <v>600.0</v>
      </c>
      <c r="N339" s="41">
        <v>30.0</v>
      </c>
      <c r="O339" s="40" t="s">
        <v>207</v>
      </c>
      <c r="P339" s="40" t="s">
        <v>208</v>
      </c>
      <c r="Q339" s="40" t="s">
        <v>1372</v>
      </c>
      <c r="R339" s="40" t="s">
        <v>210</v>
      </c>
      <c r="S339" s="40" t="b">
        <v>0</v>
      </c>
      <c r="T339" s="40" t="s">
        <v>211</v>
      </c>
      <c r="U339" s="40" t="s">
        <v>212</v>
      </c>
      <c r="V339" s="41">
        <v>0.1</v>
      </c>
      <c r="W339" s="41">
        <v>0.9</v>
      </c>
      <c r="X339" s="41">
        <v>0.2</v>
      </c>
      <c r="Y339" s="41">
        <v>0.6</v>
      </c>
      <c r="Z339" s="40" t="b">
        <v>0</v>
      </c>
      <c r="AA339" s="40" t="b">
        <v>1</v>
      </c>
      <c r="AB339" s="40" t="b">
        <v>0</v>
      </c>
      <c r="AC339" s="40" t="b">
        <v>0</v>
      </c>
      <c r="AD339" s="41" t="s">
        <v>14028</v>
      </c>
      <c r="AE339" s="41" t="s">
        <v>14029</v>
      </c>
      <c r="AF339" s="41">
        <v>1032.62</v>
      </c>
      <c r="AG339" s="41">
        <v>-3.20289</v>
      </c>
      <c r="AH339" s="42">
        <v>1.38736E42</v>
      </c>
      <c r="AI339" s="41">
        <v>0.040801242</v>
      </c>
      <c r="AJ339" s="40" t="s">
        <v>14030</v>
      </c>
      <c r="AK339" s="44" t="s">
        <v>397</v>
      </c>
      <c r="AL339" s="41">
        <v>10000.0</v>
      </c>
      <c r="AM339" s="40" t="s">
        <v>216</v>
      </c>
      <c r="AN339" s="40" t="s">
        <v>7285</v>
      </c>
      <c r="AO339" s="40" t="s">
        <v>5627</v>
      </c>
      <c r="AP339" s="42">
        <v>1.1E139</v>
      </c>
    </row>
    <row r="340">
      <c r="A340" s="40" t="s">
        <v>16525</v>
      </c>
      <c r="B340" s="41">
        <v>219.0</v>
      </c>
      <c r="C340" s="42">
        <v>1.67E9</v>
      </c>
      <c r="D340" s="41">
        <v>3356.0</v>
      </c>
      <c r="E340" s="40" t="s">
        <v>1243</v>
      </c>
      <c r="F340" s="41">
        <v>140.0</v>
      </c>
      <c r="G340" s="41">
        <v>35.0</v>
      </c>
      <c r="H340" s="41">
        <v>70.0</v>
      </c>
      <c r="I340" s="41">
        <v>-3.07733</v>
      </c>
      <c r="J340" s="41">
        <v>10000.0</v>
      </c>
      <c r="K340" s="41">
        <v>5000.0</v>
      </c>
      <c r="L340" s="41">
        <v>1200.0</v>
      </c>
      <c r="M340" s="41">
        <v>600.0</v>
      </c>
      <c r="N340" s="41">
        <v>100.0</v>
      </c>
      <c r="O340" s="40" t="s">
        <v>207</v>
      </c>
      <c r="P340" s="40" t="s">
        <v>208</v>
      </c>
      <c r="Q340" s="40" t="s">
        <v>7305</v>
      </c>
      <c r="R340" s="40" t="s">
        <v>210</v>
      </c>
      <c r="S340" s="40" t="b">
        <v>0</v>
      </c>
      <c r="T340" s="40" t="s">
        <v>211</v>
      </c>
      <c r="U340" s="40" t="s">
        <v>212</v>
      </c>
      <c r="V340" s="41">
        <v>0.1</v>
      </c>
      <c r="W340" s="41">
        <v>0.9</v>
      </c>
      <c r="X340" s="41">
        <v>0.2</v>
      </c>
      <c r="Y340" s="41">
        <v>0.4</v>
      </c>
      <c r="Z340" s="40" t="b">
        <v>0</v>
      </c>
      <c r="AA340" s="40" t="b">
        <v>1</v>
      </c>
      <c r="AB340" s="40" t="b">
        <v>0</v>
      </c>
      <c r="AC340" s="40" t="b">
        <v>0</v>
      </c>
      <c r="AD340" s="41" t="s">
        <v>14031</v>
      </c>
      <c r="AE340" s="41" t="s">
        <v>14032</v>
      </c>
      <c r="AF340" s="41">
        <v>1203.495</v>
      </c>
      <c r="AG340" s="41">
        <v>-3.20296</v>
      </c>
      <c r="AH340" s="42">
        <v>1.15904E42</v>
      </c>
      <c r="AI340" s="41">
        <v>0.040823809</v>
      </c>
      <c r="AJ340" s="40" t="s">
        <v>16629</v>
      </c>
      <c r="AK340" s="40" t="s">
        <v>14034</v>
      </c>
      <c r="AL340" s="41">
        <v>2357.0</v>
      </c>
      <c r="AM340" s="40" t="s">
        <v>2224</v>
      </c>
      <c r="AN340" s="40" t="s">
        <v>7285</v>
      </c>
      <c r="AO340" s="40" t="s">
        <v>5643</v>
      </c>
      <c r="AP340" s="42">
        <v>1.1E139</v>
      </c>
    </row>
    <row r="341">
      <c r="A341" s="40" t="s">
        <v>16518</v>
      </c>
      <c r="B341" s="41">
        <v>118.0</v>
      </c>
      <c r="C341" s="42">
        <v>1.67E9</v>
      </c>
      <c r="D341" s="41">
        <v>3356.0</v>
      </c>
      <c r="E341" s="40" t="s">
        <v>1243</v>
      </c>
      <c r="F341" s="41">
        <v>140.0</v>
      </c>
      <c r="G341" s="41">
        <v>35.0</v>
      </c>
      <c r="H341" s="41">
        <v>70.0</v>
      </c>
      <c r="I341" s="41">
        <v>-3.07733</v>
      </c>
      <c r="J341" s="41">
        <v>10000.0</v>
      </c>
      <c r="K341" s="41">
        <v>5000.0</v>
      </c>
      <c r="L341" s="41">
        <v>1200.0</v>
      </c>
      <c r="M341" s="41">
        <v>600.0</v>
      </c>
      <c r="N341" s="41">
        <v>50.0</v>
      </c>
      <c r="O341" s="40" t="s">
        <v>207</v>
      </c>
      <c r="P341" s="40" t="s">
        <v>208</v>
      </c>
      <c r="Q341" s="40" t="s">
        <v>7310</v>
      </c>
      <c r="R341" s="40" t="s">
        <v>210</v>
      </c>
      <c r="S341" s="40" t="b">
        <v>0</v>
      </c>
      <c r="T341" s="40" t="s">
        <v>12879</v>
      </c>
      <c r="U341" s="40" t="s">
        <v>212</v>
      </c>
      <c r="V341" s="41">
        <v>0.1</v>
      </c>
      <c r="W341" s="41">
        <v>0.9</v>
      </c>
      <c r="X341" s="41">
        <v>0.1</v>
      </c>
      <c r="Y341" s="41">
        <v>0.5</v>
      </c>
      <c r="Z341" s="40" t="b">
        <v>0</v>
      </c>
      <c r="AA341" s="40" t="b">
        <v>1</v>
      </c>
      <c r="AB341" s="40" t="b">
        <v>0</v>
      </c>
      <c r="AC341" s="40" t="b">
        <v>0</v>
      </c>
      <c r="AD341" s="41" t="s">
        <v>14035</v>
      </c>
      <c r="AE341" s="41" t="s">
        <v>14036</v>
      </c>
      <c r="AF341" s="41">
        <v>1201.922</v>
      </c>
      <c r="AG341" s="41">
        <v>-3.20362</v>
      </c>
      <c r="AH341" s="42">
        <v>7.88798E41</v>
      </c>
      <c r="AI341" s="41">
        <v>0.0410389</v>
      </c>
      <c r="AJ341" s="40" t="s">
        <v>14037</v>
      </c>
      <c r="AK341" s="44" t="s">
        <v>397</v>
      </c>
      <c r="AL341" s="41">
        <v>5441.0</v>
      </c>
      <c r="AM341" s="40" t="s">
        <v>2224</v>
      </c>
      <c r="AN341" s="40" t="s">
        <v>7285</v>
      </c>
      <c r="AO341" s="40" t="s">
        <v>5627</v>
      </c>
      <c r="AP341" s="42">
        <v>1.0E139</v>
      </c>
    </row>
    <row r="342">
      <c r="A342" s="40" t="s">
        <v>16523</v>
      </c>
      <c r="B342" s="41">
        <v>124.0</v>
      </c>
      <c r="C342" s="42">
        <v>1.67E9</v>
      </c>
      <c r="D342" s="41">
        <v>3356.0</v>
      </c>
      <c r="E342" s="40" t="s">
        <v>1243</v>
      </c>
      <c r="F342" s="41">
        <v>140.0</v>
      </c>
      <c r="G342" s="41">
        <v>35.0</v>
      </c>
      <c r="H342" s="41">
        <v>70.0</v>
      </c>
      <c r="I342" s="41">
        <v>-3.07733</v>
      </c>
      <c r="J342" s="41">
        <v>10000.0</v>
      </c>
      <c r="K342" s="41">
        <v>5000.0</v>
      </c>
      <c r="L342" s="41">
        <v>1200.0</v>
      </c>
      <c r="M342" s="41">
        <v>600.0</v>
      </c>
      <c r="N342" s="41">
        <v>50.0</v>
      </c>
      <c r="O342" s="40" t="s">
        <v>207</v>
      </c>
      <c r="P342" s="40" t="s">
        <v>1371</v>
      </c>
      <c r="Q342" s="40" t="s">
        <v>7310</v>
      </c>
      <c r="R342" s="40" t="s">
        <v>210</v>
      </c>
      <c r="S342" s="40" t="b">
        <v>0</v>
      </c>
      <c r="T342" s="40" t="s">
        <v>12879</v>
      </c>
      <c r="U342" s="40" t="s">
        <v>212</v>
      </c>
      <c r="V342" s="41">
        <v>0.1</v>
      </c>
      <c r="W342" s="41">
        <v>0.9</v>
      </c>
      <c r="X342" s="41">
        <v>0.3</v>
      </c>
      <c r="Y342" s="41">
        <v>0.5</v>
      </c>
      <c r="Z342" s="40" t="b">
        <v>0</v>
      </c>
      <c r="AA342" s="40" t="b">
        <v>1</v>
      </c>
      <c r="AB342" s="40" t="b">
        <v>0</v>
      </c>
      <c r="AC342" s="40" t="b">
        <v>0</v>
      </c>
      <c r="AD342" s="41" t="s">
        <v>14038</v>
      </c>
      <c r="AE342" s="41" t="s">
        <v>14039</v>
      </c>
      <c r="AF342" s="41">
        <v>1203.46</v>
      </c>
      <c r="AG342" s="41">
        <v>-3.20417</v>
      </c>
      <c r="AH342" s="42">
        <v>9.24727E40</v>
      </c>
      <c r="AI342" s="41">
        <v>0.041217144</v>
      </c>
      <c r="AJ342" s="40" t="s">
        <v>16630</v>
      </c>
      <c r="AK342" s="40" t="s">
        <v>14041</v>
      </c>
      <c r="AL342" s="41">
        <v>2596.0</v>
      </c>
      <c r="AM342" s="40" t="s">
        <v>2224</v>
      </c>
      <c r="AN342" s="40" t="s">
        <v>7285</v>
      </c>
      <c r="AO342" s="40" t="s">
        <v>5643</v>
      </c>
      <c r="AP342" s="42">
        <v>1.0E136</v>
      </c>
    </row>
    <row r="343">
      <c r="A343" s="40" t="s">
        <v>16520</v>
      </c>
      <c r="B343" s="41">
        <v>237.0</v>
      </c>
      <c r="C343" s="42">
        <v>1.67E9</v>
      </c>
      <c r="D343" s="41">
        <v>3356.0</v>
      </c>
      <c r="E343" s="40" t="s">
        <v>1243</v>
      </c>
      <c r="F343" s="41">
        <v>140.0</v>
      </c>
      <c r="G343" s="41">
        <v>35.0</v>
      </c>
      <c r="H343" s="41">
        <v>70.0</v>
      </c>
      <c r="I343" s="41">
        <v>-3.07733</v>
      </c>
      <c r="J343" s="41">
        <v>10000.0</v>
      </c>
      <c r="K343" s="41">
        <v>5000.0</v>
      </c>
      <c r="L343" s="41">
        <v>1200.0</v>
      </c>
      <c r="M343" s="41">
        <v>600.0</v>
      </c>
      <c r="N343" s="41">
        <v>100.0</v>
      </c>
      <c r="O343" s="40" t="s">
        <v>207</v>
      </c>
      <c r="P343" s="40" t="s">
        <v>1371</v>
      </c>
      <c r="Q343" s="40" t="s">
        <v>1372</v>
      </c>
      <c r="R343" s="40" t="s">
        <v>210</v>
      </c>
      <c r="S343" s="40" t="b">
        <v>0</v>
      </c>
      <c r="T343" s="40" t="s">
        <v>211</v>
      </c>
      <c r="U343" s="40" t="s">
        <v>212</v>
      </c>
      <c r="V343" s="41">
        <v>0.1</v>
      </c>
      <c r="W343" s="41">
        <v>0.9</v>
      </c>
      <c r="X343" s="41">
        <v>0.2</v>
      </c>
      <c r="Y343" s="41">
        <v>0.4</v>
      </c>
      <c r="Z343" s="40" t="b">
        <v>0</v>
      </c>
      <c r="AA343" s="40" t="b">
        <v>1</v>
      </c>
      <c r="AB343" s="40" t="b">
        <v>0</v>
      </c>
      <c r="AC343" s="40" t="b">
        <v>0</v>
      </c>
      <c r="AD343" s="41" t="s">
        <v>14042</v>
      </c>
      <c r="AE343" s="41" t="s">
        <v>14043</v>
      </c>
      <c r="AF343" s="41">
        <v>1202.581</v>
      </c>
      <c r="AG343" s="41">
        <v>-3.20438</v>
      </c>
      <c r="AH343" s="42">
        <v>1.38809E42</v>
      </c>
      <c r="AI343" s="41">
        <v>0.041285421</v>
      </c>
      <c r="AJ343" s="40" t="s">
        <v>16631</v>
      </c>
      <c r="AK343" s="40" t="s">
        <v>14045</v>
      </c>
      <c r="AL343" s="41">
        <v>2481.0</v>
      </c>
      <c r="AM343" s="40" t="s">
        <v>2224</v>
      </c>
      <c r="AN343" s="40" t="s">
        <v>7285</v>
      </c>
      <c r="AO343" s="40" t="s">
        <v>5643</v>
      </c>
      <c r="AP343" s="42">
        <v>1.1E139</v>
      </c>
    </row>
    <row r="344">
      <c r="A344" s="40" t="s">
        <v>16523</v>
      </c>
      <c r="B344" s="41">
        <v>69.0</v>
      </c>
      <c r="C344" s="42">
        <v>1.67E9</v>
      </c>
      <c r="D344" s="41">
        <v>3356.0</v>
      </c>
      <c r="E344" s="40" t="s">
        <v>1243</v>
      </c>
      <c r="F344" s="41">
        <v>140.0</v>
      </c>
      <c r="G344" s="41">
        <v>35.0</v>
      </c>
      <c r="H344" s="41">
        <v>70.0</v>
      </c>
      <c r="I344" s="41">
        <v>-3.07733</v>
      </c>
      <c r="J344" s="41">
        <v>10000.0</v>
      </c>
      <c r="K344" s="41">
        <v>5000.0</v>
      </c>
      <c r="L344" s="41">
        <v>1200.0</v>
      </c>
      <c r="M344" s="41">
        <v>600.0</v>
      </c>
      <c r="N344" s="41">
        <v>30.0</v>
      </c>
      <c r="O344" s="40" t="s">
        <v>207</v>
      </c>
      <c r="P344" s="40" t="s">
        <v>1371</v>
      </c>
      <c r="Q344" s="40" t="s">
        <v>1372</v>
      </c>
      <c r="R344" s="40" t="s">
        <v>210</v>
      </c>
      <c r="S344" s="40" t="b">
        <v>0</v>
      </c>
      <c r="T344" s="40" t="s">
        <v>12879</v>
      </c>
      <c r="U344" s="40" t="s">
        <v>212</v>
      </c>
      <c r="V344" s="41">
        <v>0.1</v>
      </c>
      <c r="W344" s="41">
        <v>0.9</v>
      </c>
      <c r="X344" s="41">
        <v>0.3</v>
      </c>
      <c r="Y344" s="41">
        <v>0.4</v>
      </c>
      <c r="Z344" s="40" t="b">
        <v>0</v>
      </c>
      <c r="AA344" s="40" t="b">
        <v>1</v>
      </c>
      <c r="AB344" s="40" t="b">
        <v>0</v>
      </c>
      <c r="AC344" s="40" t="b">
        <v>0</v>
      </c>
      <c r="AD344" s="41" t="s">
        <v>14046</v>
      </c>
      <c r="AE344" s="41" t="s">
        <v>13420</v>
      </c>
      <c r="AF344" s="41">
        <v>1202.954</v>
      </c>
      <c r="AG344" s="41">
        <v>-3.20518</v>
      </c>
      <c r="AH344" s="42">
        <v>8.51573E41</v>
      </c>
      <c r="AI344" s="41">
        <v>0.041546108</v>
      </c>
      <c r="AJ344" s="40" t="s">
        <v>14047</v>
      </c>
      <c r="AK344" s="40" t="s">
        <v>14048</v>
      </c>
      <c r="AL344" s="41">
        <v>7238.0</v>
      </c>
      <c r="AM344" s="40" t="s">
        <v>2224</v>
      </c>
      <c r="AN344" s="40" t="s">
        <v>7285</v>
      </c>
      <c r="AO344" s="40" t="s">
        <v>5643</v>
      </c>
      <c r="AP344" s="42">
        <v>1.0E139</v>
      </c>
    </row>
    <row r="345">
      <c r="A345" s="40" t="s">
        <v>16518</v>
      </c>
      <c r="B345" s="41">
        <v>73.0</v>
      </c>
      <c r="C345" s="42">
        <v>1.67E9</v>
      </c>
      <c r="D345" s="41">
        <v>3356.0</v>
      </c>
      <c r="E345" s="40" t="s">
        <v>1243</v>
      </c>
      <c r="F345" s="41">
        <v>140.0</v>
      </c>
      <c r="G345" s="41">
        <v>35.0</v>
      </c>
      <c r="H345" s="41">
        <v>70.0</v>
      </c>
      <c r="I345" s="41">
        <v>-3.07733</v>
      </c>
      <c r="J345" s="41">
        <v>10000.0</v>
      </c>
      <c r="K345" s="41">
        <v>5000.0</v>
      </c>
      <c r="L345" s="41">
        <v>1200.0</v>
      </c>
      <c r="M345" s="41">
        <v>600.0</v>
      </c>
      <c r="N345" s="41">
        <v>30.0</v>
      </c>
      <c r="O345" s="40" t="s">
        <v>207</v>
      </c>
      <c r="P345" s="40" t="s">
        <v>208</v>
      </c>
      <c r="Q345" s="40" t="s">
        <v>212</v>
      </c>
      <c r="R345" s="40" t="s">
        <v>210</v>
      </c>
      <c r="S345" s="40" t="b">
        <v>0</v>
      </c>
      <c r="T345" s="40" t="s">
        <v>211</v>
      </c>
      <c r="U345" s="40" t="s">
        <v>212</v>
      </c>
      <c r="V345" s="41">
        <v>0.1</v>
      </c>
      <c r="W345" s="41">
        <v>0.9</v>
      </c>
      <c r="X345" s="41">
        <v>0.1</v>
      </c>
      <c r="Y345" s="41">
        <v>0.5</v>
      </c>
      <c r="Z345" s="40" t="b">
        <v>0</v>
      </c>
      <c r="AA345" s="40" t="b">
        <v>1</v>
      </c>
      <c r="AB345" s="40" t="b">
        <v>0</v>
      </c>
      <c r="AC345" s="40" t="b">
        <v>0</v>
      </c>
      <c r="AD345" s="41" t="s">
        <v>12210</v>
      </c>
      <c r="AE345" s="41" t="s">
        <v>14049</v>
      </c>
      <c r="AF345" s="41">
        <v>849.8642</v>
      </c>
      <c r="AG345" s="41">
        <v>-3.2055</v>
      </c>
      <c r="AH345" s="42">
        <v>1.03963E42</v>
      </c>
      <c r="AI345" s="41">
        <v>0.041650482</v>
      </c>
      <c r="AJ345" s="40" t="s">
        <v>14050</v>
      </c>
      <c r="AK345" s="44" t="s">
        <v>397</v>
      </c>
      <c r="AL345" s="41">
        <v>10000.0</v>
      </c>
      <c r="AM345" s="40" t="s">
        <v>216</v>
      </c>
      <c r="AN345" s="40" t="s">
        <v>7285</v>
      </c>
      <c r="AO345" s="40" t="s">
        <v>5627</v>
      </c>
      <c r="AP345" s="42">
        <v>1.0E139</v>
      </c>
    </row>
    <row r="346">
      <c r="A346" s="40" t="s">
        <v>16520</v>
      </c>
      <c r="B346" s="41">
        <v>247.0</v>
      </c>
      <c r="C346" s="42">
        <v>1.67E9</v>
      </c>
      <c r="D346" s="41">
        <v>3356.0</v>
      </c>
      <c r="E346" s="40" t="s">
        <v>1243</v>
      </c>
      <c r="F346" s="41">
        <v>140.0</v>
      </c>
      <c r="G346" s="41">
        <v>35.0</v>
      </c>
      <c r="H346" s="41">
        <v>70.0</v>
      </c>
      <c r="I346" s="41">
        <v>-3.07733</v>
      </c>
      <c r="J346" s="41">
        <v>10000.0</v>
      </c>
      <c r="K346" s="41">
        <v>5000.0</v>
      </c>
      <c r="L346" s="41">
        <v>1200.0</v>
      </c>
      <c r="M346" s="41">
        <v>600.0</v>
      </c>
      <c r="N346" s="41">
        <v>100.0</v>
      </c>
      <c r="O346" s="40" t="s">
        <v>207</v>
      </c>
      <c r="P346" s="40" t="s">
        <v>1371</v>
      </c>
      <c r="Q346" s="40" t="s">
        <v>1372</v>
      </c>
      <c r="R346" s="40" t="s">
        <v>210</v>
      </c>
      <c r="S346" s="40" t="b">
        <v>0</v>
      </c>
      <c r="T346" s="40" t="s">
        <v>12879</v>
      </c>
      <c r="U346" s="40" t="s">
        <v>212</v>
      </c>
      <c r="V346" s="41">
        <v>0.1</v>
      </c>
      <c r="W346" s="41">
        <v>0.9</v>
      </c>
      <c r="X346" s="41">
        <v>0.2</v>
      </c>
      <c r="Y346" s="41">
        <v>0.5</v>
      </c>
      <c r="Z346" s="40" t="b">
        <v>0</v>
      </c>
      <c r="AA346" s="40" t="b">
        <v>1</v>
      </c>
      <c r="AB346" s="40" t="b">
        <v>0</v>
      </c>
      <c r="AC346" s="40" t="b">
        <v>0</v>
      </c>
      <c r="AD346" s="41" t="s">
        <v>14051</v>
      </c>
      <c r="AE346" s="41" t="s">
        <v>14052</v>
      </c>
      <c r="AF346" s="41">
        <v>1203.63</v>
      </c>
      <c r="AG346" s="41">
        <v>-3.20644</v>
      </c>
      <c r="AH346" s="42">
        <v>4.80915E41</v>
      </c>
      <c r="AI346" s="41">
        <v>0.041954892</v>
      </c>
      <c r="AJ346" s="40" t="s">
        <v>16632</v>
      </c>
      <c r="AK346" s="40" t="s">
        <v>14054</v>
      </c>
      <c r="AL346" s="41">
        <v>1812.0</v>
      </c>
      <c r="AM346" s="40" t="s">
        <v>2224</v>
      </c>
      <c r="AN346" s="40" t="s">
        <v>7285</v>
      </c>
      <c r="AO346" s="40" t="s">
        <v>5643</v>
      </c>
      <c r="AP346" s="42">
        <v>1.0E138</v>
      </c>
    </row>
    <row r="347">
      <c r="A347" s="40" t="s">
        <v>16518</v>
      </c>
      <c r="B347" s="41">
        <v>124.0</v>
      </c>
      <c r="C347" s="42">
        <v>1.67E9</v>
      </c>
      <c r="D347" s="41">
        <v>3356.0</v>
      </c>
      <c r="E347" s="40" t="s">
        <v>1243</v>
      </c>
      <c r="F347" s="41">
        <v>140.0</v>
      </c>
      <c r="G347" s="41">
        <v>35.0</v>
      </c>
      <c r="H347" s="41">
        <v>70.0</v>
      </c>
      <c r="I347" s="41">
        <v>-3.07733</v>
      </c>
      <c r="J347" s="41">
        <v>10000.0</v>
      </c>
      <c r="K347" s="41">
        <v>5000.0</v>
      </c>
      <c r="L347" s="41">
        <v>1200.0</v>
      </c>
      <c r="M347" s="41">
        <v>600.0</v>
      </c>
      <c r="N347" s="41">
        <v>50.0</v>
      </c>
      <c r="O347" s="40" t="s">
        <v>207</v>
      </c>
      <c r="P347" s="40" t="s">
        <v>208</v>
      </c>
      <c r="Q347" s="40" t="s">
        <v>7310</v>
      </c>
      <c r="R347" s="40" t="s">
        <v>210</v>
      </c>
      <c r="S347" s="40" t="b">
        <v>0</v>
      </c>
      <c r="T347" s="40" t="s">
        <v>12879</v>
      </c>
      <c r="U347" s="40" t="s">
        <v>212</v>
      </c>
      <c r="V347" s="41">
        <v>0.1</v>
      </c>
      <c r="W347" s="41">
        <v>0.9</v>
      </c>
      <c r="X347" s="41">
        <v>0.3</v>
      </c>
      <c r="Y347" s="41">
        <v>0.5</v>
      </c>
      <c r="Z347" s="40" t="b">
        <v>0</v>
      </c>
      <c r="AA347" s="40" t="b">
        <v>1</v>
      </c>
      <c r="AB347" s="40" t="b">
        <v>0</v>
      </c>
      <c r="AC347" s="40" t="b">
        <v>0</v>
      </c>
      <c r="AD347" s="41" t="s">
        <v>14055</v>
      </c>
      <c r="AE347" s="41" t="s">
        <v>14056</v>
      </c>
      <c r="AF347" s="41">
        <v>1201.769</v>
      </c>
      <c r="AG347" s="41">
        <v>-3.20661</v>
      </c>
      <c r="AH347" s="42">
        <v>2.74683E41</v>
      </c>
      <c r="AI347" s="41">
        <v>0.042009974</v>
      </c>
      <c r="AJ347" s="40" t="s">
        <v>16633</v>
      </c>
      <c r="AK347" s="40" t="s">
        <v>14058</v>
      </c>
      <c r="AL347" s="41">
        <v>5922.0</v>
      </c>
      <c r="AM347" s="40" t="s">
        <v>2224</v>
      </c>
      <c r="AN347" s="40" t="s">
        <v>7285</v>
      </c>
      <c r="AO347" s="40" t="s">
        <v>5627</v>
      </c>
      <c r="AP347" s="42">
        <v>1.1E137</v>
      </c>
    </row>
    <row r="348">
      <c r="A348" s="40" t="s">
        <v>16525</v>
      </c>
      <c r="B348" s="41">
        <v>213.0</v>
      </c>
      <c r="C348" s="42">
        <v>1.67E9</v>
      </c>
      <c r="D348" s="41">
        <v>3356.0</v>
      </c>
      <c r="E348" s="40" t="s">
        <v>1243</v>
      </c>
      <c r="F348" s="41">
        <v>140.0</v>
      </c>
      <c r="G348" s="41">
        <v>35.0</v>
      </c>
      <c r="H348" s="41">
        <v>70.0</v>
      </c>
      <c r="I348" s="41">
        <v>-3.07733</v>
      </c>
      <c r="J348" s="41">
        <v>10000.0</v>
      </c>
      <c r="K348" s="41">
        <v>5000.0</v>
      </c>
      <c r="L348" s="41">
        <v>1200.0</v>
      </c>
      <c r="M348" s="41">
        <v>600.0</v>
      </c>
      <c r="N348" s="41">
        <v>100.0</v>
      </c>
      <c r="O348" s="40" t="s">
        <v>207</v>
      </c>
      <c r="P348" s="40" t="s">
        <v>208</v>
      </c>
      <c r="Q348" s="40" t="s">
        <v>7310</v>
      </c>
      <c r="R348" s="40" t="s">
        <v>210</v>
      </c>
      <c r="S348" s="40" t="b">
        <v>0</v>
      </c>
      <c r="T348" s="40" t="s">
        <v>12879</v>
      </c>
      <c r="U348" s="40" t="s">
        <v>212</v>
      </c>
      <c r="V348" s="41">
        <v>0.1</v>
      </c>
      <c r="W348" s="41">
        <v>0.9</v>
      </c>
      <c r="X348" s="41">
        <v>0.3</v>
      </c>
      <c r="Y348" s="41">
        <v>0.4</v>
      </c>
      <c r="Z348" s="40" t="b">
        <v>0</v>
      </c>
      <c r="AA348" s="40" t="b">
        <v>1</v>
      </c>
      <c r="AB348" s="40" t="b">
        <v>0</v>
      </c>
      <c r="AC348" s="40" t="b">
        <v>0</v>
      </c>
      <c r="AD348" s="41" t="s">
        <v>14059</v>
      </c>
      <c r="AE348" s="41" t="s">
        <v>14060</v>
      </c>
      <c r="AF348" s="41">
        <v>1201.788</v>
      </c>
      <c r="AG348" s="41">
        <v>-3.20795</v>
      </c>
      <c r="AH348" s="42">
        <v>5.07976E41</v>
      </c>
      <c r="AI348" s="41">
        <v>0.042447419</v>
      </c>
      <c r="AJ348" s="40" t="s">
        <v>16634</v>
      </c>
      <c r="AK348" s="40" t="s">
        <v>14062</v>
      </c>
      <c r="AL348" s="41">
        <v>1684.0</v>
      </c>
      <c r="AM348" s="40" t="s">
        <v>2224</v>
      </c>
      <c r="AN348" s="40" t="s">
        <v>7285</v>
      </c>
      <c r="AO348" s="40" t="s">
        <v>5643</v>
      </c>
      <c r="AP348" s="42">
        <v>1.0E138</v>
      </c>
    </row>
    <row r="349">
      <c r="A349" s="40" t="s">
        <v>16518</v>
      </c>
      <c r="B349" s="41">
        <v>144.0</v>
      </c>
      <c r="C349" s="42">
        <v>1.67E9</v>
      </c>
      <c r="D349" s="41">
        <v>3356.0</v>
      </c>
      <c r="E349" s="40" t="s">
        <v>1243</v>
      </c>
      <c r="F349" s="41">
        <v>140.0</v>
      </c>
      <c r="G349" s="41">
        <v>35.0</v>
      </c>
      <c r="H349" s="41">
        <v>70.0</v>
      </c>
      <c r="I349" s="41">
        <v>-3.07733</v>
      </c>
      <c r="J349" s="41">
        <v>10000.0</v>
      </c>
      <c r="K349" s="41">
        <v>5000.0</v>
      </c>
      <c r="L349" s="41">
        <v>1200.0</v>
      </c>
      <c r="M349" s="41">
        <v>600.0</v>
      </c>
      <c r="N349" s="41">
        <v>50.0</v>
      </c>
      <c r="O349" s="40" t="s">
        <v>207</v>
      </c>
      <c r="P349" s="40" t="s">
        <v>208</v>
      </c>
      <c r="Q349" s="40" t="s">
        <v>1372</v>
      </c>
      <c r="R349" s="40" t="s">
        <v>210</v>
      </c>
      <c r="S349" s="40" t="b">
        <v>0</v>
      </c>
      <c r="T349" s="40" t="s">
        <v>211</v>
      </c>
      <c r="U349" s="40" t="s">
        <v>212</v>
      </c>
      <c r="V349" s="41">
        <v>0.1</v>
      </c>
      <c r="W349" s="41">
        <v>0.9</v>
      </c>
      <c r="X349" s="41">
        <v>0.1</v>
      </c>
      <c r="Y349" s="41">
        <v>0.4</v>
      </c>
      <c r="Z349" s="40" t="b">
        <v>0</v>
      </c>
      <c r="AA349" s="40" t="b">
        <v>1</v>
      </c>
      <c r="AB349" s="40" t="b">
        <v>0</v>
      </c>
      <c r="AC349" s="40" t="b">
        <v>0</v>
      </c>
      <c r="AD349" s="41" t="s">
        <v>14063</v>
      </c>
      <c r="AE349" s="41" t="s">
        <v>14064</v>
      </c>
      <c r="AF349" s="41">
        <v>942.1134</v>
      </c>
      <c r="AG349" s="41">
        <v>-3.20826</v>
      </c>
      <c r="AH349" s="42">
        <v>1.20737E42</v>
      </c>
      <c r="AI349" s="41">
        <v>0.042549245</v>
      </c>
      <c r="AJ349" s="40" t="s">
        <v>14065</v>
      </c>
      <c r="AK349" s="44" t="s">
        <v>397</v>
      </c>
      <c r="AL349" s="41">
        <v>10000.0</v>
      </c>
      <c r="AM349" s="40" t="s">
        <v>216</v>
      </c>
      <c r="AN349" s="40" t="s">
        <v>7285</v>
      </c>
      <c r="AO349" s="40" t="s">
        <v>5627</v>
      </c>
      <c r="AP349" s="42">
        <v>1.1E139</v>
      </c>
    </row>
    <row r="350">
      <c r="A350" s="40" t="s">
        <v>16520</v>
      </c>
      <c r="B350" s="41">
        <v>179.0</v>
      </c>
      <c r="C350" s="42">
        <v>1.67E9</v>
      </c>
      <c r="D350" s="41">
        <v>3356.0</v>
      </c>
      <c r="E350" s="40" t="s">
        <v>1243</v>
      </c>
      <c r="F350" s="41">
        <v>140.0</v>
      </c>
      <c r="G350" s="41">
        <v>35.0</v>
      </c>
      <c r="H350" s="41">
        <v>70.0</v>
      </c>
      <c r="I350" s="41">
        <v>-3.07733</v>
      </c>
      <c r="J350" s="41">
        <v>10000.0</v>
      </c>
      <c r="K350" s="41">
        <v>5000.0</v>
      </c>
      <c r="L350" s="41">
        <v>1200.0</v>
      </c>
      <c r="M350" s="41">
        <v>600.0</v>
      </c>
      <c r="N350" s="41">
        <v>50.0</v>
      </c>
      <c r="O350" s="40" t="s">
        <v>207</v>
      </c>
      <c r="P350" s="40" t="s">
        <v>1371</v>
      </c>
      <c r="Q350" s="40" t="s">
        <v>212</v>
      </c>
      <c r="R350" s="40" t="s">
        <v>210</v>
      </c>
      <c r="S350" s="40" t="b">
        <v>0</v>
      </c>
      <c r="T350" s="40" t="s">
        <v>12879</v>
      </c>
      <c r="U350" s="40" t="s">
        <v>212</v>
      </c>
      <c r="V350" s="41">
        <v>0.1</v>
      </c>
      <c r="W350" s="41">
        <v>0.9</v>
      </c>
      <c r="X350" s="41">
        <v>0.3</v>
      </c>
      <c r="Y350" s="41">
        <v>0.6</v>
      </c>
      <c r="Z350" s="40" t="b">
        <v>0</v>
      </c>
      <c r="AA350" s="40" t="b">
        <v>1</v>
      </c>
      <c r="AB350" s="40" t="b">
        <v>0</v>
      </c>
      <c r="AC350" s="40" t="b">
        <v>0</v>
      </c>
      <c r="AD350" s="41" t="s">
        <v>8745</v>
      </c>
      <c r="AE350" s="41" t="s">
        <v>14066</v>
      </c>
      <c r="AF350" s="41">
        <v>1203.103</v>
      </c>
      <c r="AG350" s="41">
        <v>-3.20829</v>
      </c>
      <c r="AH350" s="42">
        <v>2.98621E41</v>
      </c>
      <c r="AI350" s="41">
        <v>0.042556487</v>
      </c>
      <c r="AJ350" s="40" t="s">
        <v>16635</v>
      </c>
      <c r="AK350" s="40" t="s">
        <v>14068</v>
      </c>
      <c r="AL350" s="41">
        <v>2969.0</v>
      </c>
      <c r="AM350" s="40" t="s">
        <v>2224</v>
      </c>
      <c r="AN350" s="40" t="s">
        <v>7285</v>
      </c>
      <c r="AO350" s="40" t="s">
        <v>5643</v>
      </c>
      <c r="AP350" s="42">
        <v>1.1E137</v>
      </c>
    </row>
    <row r="351">
      <c r="A351" s="40" t="s">
        <v>16523</v>
      </c>
      <c r="B351" s="41">
        <v>56.0</v>
      </c>
      <c r="C351" s="42">
        <v>1.67E9</v>
      </c>
      <c r="D351" s="41">
        <v>3356.0</v>
      </c>
      <c r="E351" s="40" t="s">
        <v>1243</v>
      </c>
      <c r="F351" s="41">
        <v>140.0</v>
      </c>
      <c r="G351" s="41">
        <v>35.0</v>
      </c>
      <c r="H351" s="41">
        <v>70.0</v>
      </c>
      <c r="I351" s="41">
        <v>-3.07733</v>
      </c>
      <c r="J351" s="41">
        <v>10000.0</v>
      </c>
      <c r="K351" s="41">
        <v>5000.0</v>
      </c>
      <c r="L351" s="41">
        <v>1200.0</v>
      </c>
      <c r="M351" s="41">
        <v>600.0</v>
      </c>
      <c r="N351" s="41">
        <v>30.0</v>
      </c>
      <c r="O351" s="40" t="s">
        <v>207</v>
      </c>
      <c r="P351" s="40" t="s">
        <v>1371</v>
      </c>
      <c r="Q351" s="40" t="s">
        <v>1372</v>
      </c>
      <c r="R351" s="40" t="s">
        <v>210</v>
      </c>
      <c r="S351" s="40" t="b">
        <v>0</v>
      </c>
      <c r="T351" s="40" t="s">
        <v>211</v>
      </c>
      <c r="U351" s="40" t="s">
        <v>212</v>
      </c>
      <c r="V351" s="41">
        <v>0.1</v>
      </c>
      <c r="W351" s="41">
        <v>0.9</v>
      </c>
      <c r="X351" s="41">
        <v>0.1</v>
      </c>
      <c r="Y351" s="41">
        <v>0.6</v>
      </c>
      <c r="Z351" s="40" t="b">
        <v>0</v>
      </c>
      <c r="AA351" s="40" t="b">
        <v>1</v>
      </c>
      <c r="AB351" s="40" t="b">
        <v>0</v>
      </c>
      <c r="AC351" s="40" t="b">
        <v>0</v>
      </c>
      <c r="AD351" s="41" t="s">
        <v>11431</v>
      </c>
      <c r="AE351" s="41" t="s">
        <v>14069</v>
      </c>
      <c r="AF351" s="41">
        <v>1203.189</v>
      </c>
      <c r="AG351" s="41">
        <v>-3.20844</v>
      </c>
      <c r="AH351" s="42">
        <v>8.29367E41</v>
      </c>
      <c r="AI351" s="41">
        <v>0.042606892</v>
      </c>
      <c r="AJ351" s="40" t="s">
        <v>14070</v>
      </c>
      <c r="AK351" s="44" t="s">
        <v>397</v>
      </c>
      <c r="AL351" s="41">
        <v>5304.0</v>
      </c>
      <c r="AM351" s="40" t="s">
        <v>2224</v>
      </c>
      <c r="AN351" s="40" t="s">
        <v>7285</v>
      </c>
      <c r="AO351" s="40" t="s">
        <v>5643</v>
      </c>
      <c r="AP351" s="42">
        <v>1.0E139</v>
      </c>
    </row>
    <row r="352">
      <c r="A352" s="40" t="s">
        <v>16518</v>
      </c>
      <c r="B352" s="41">
        <v>87.0</v>
      </c>
      <c r="C352" s="42">
        <v>1.67E9</v>
      </c>
      <c r="D352" s="41">
        <v>3356.0</v>
      </c>
      <c r="E352" s="40" t="s">
        <v>1243</v>
      </c>
      <c r="F352" s="41">
        <v>140.0</v>
      </c>
      <c r="G352" s="41">
        <v>35.0</v>
      </c>
      <c r="H352" s="41">
        <v>70.0</v>
      </c>
      <c r="I352" s="41">
        <v>-3.07733</v>
      </c>
      <c r="J352" s="41">
        <v>10000.0</v>
      </c>
      <c r="K352" s="41">
        <v>5000.0</v>
      </c>
      <c r="L352" s="41">
        <v>1200.0</v>
      </c>
      <c r="M352" s="41">
        <v>600.0</v>
      </c>
      <c r="N352" s="41">
        <v>30.0</v>
      </c>
      <c r="O352" s="40" t="s">
        <v>207</v>
      </c>
      <c r="P352" s="40" t="s">
        <v>208</v>
      </c>
      <c r="Q352" s="40" t="s">
        <v>212</v>
      </c>
      <c r="R352" s="40" t="s">
        <v>210</v>
      </c>
      <c r="S352" s="40" t="b">
        <v>0</v>
      </c>
      <c r="T352" s="40" t="s">
        <v>12879</v>
      </c>
      <c r="U352" s="40" t="s">
        <v>212</v>
      </c>
      <c r="V352" s="41">
        <v>0.1</v>
      </c>
      <c r="W352" s="41">
        <v>0.9</v>
      </c>
      <c r="X352" s="41">
        <v>0.3</v>
      </c>
      <c r="Y352" s="41">
        <v>0.4</v>
      </c>
      <c r="Z352" s="40" t="b">
        <v>0</v>
      </c>
      <c r="AA352" s="40" t="b">
        <v>1</v>
      </c>
      <c r="AB352" s="40" t="b">
        <v>0</v>
      </c>
      <c r="AC352" s="40" t="b">
        <v>0</v>
      </c>
      <c r="AD352" s="41" t="s">
        <v>13289</v>
      </c>
      <c r="AE352" s="41" t="s">
        <v>14071</v>
      </c>
      <c r="AF352" s="41">
        <v>664.1889</v>
      </c>
      <c r="AG352" s="41">
        <v>-3.21056</v>
      </c>
      <c r="AH352" s="42">
        <v>6.90423E41</v>
      </c>
      <c r="AI352" s="41">
        <v>0.043294689</v>
      </c>
      <c r="AJ352" s="40" t="s">
        <v>14072</v>
      </c>
      <c r="AK352" s="40" t="s">
        <v>14073</v>
      </c>
      <c r="AL352" s="41">
        <v>10000.0</v>
      </c>
      <c r="AM352" s="40" t="s">
        <v>216</v>
      </c>
      <c r="AN352" s="40" t="s">
        <v>7285</v>
      </c>
      <c r="AO352" s="40" t="s">
        <v>5627</v>
      </c>
      <c r="AP352" s="42">
        <v>1.1E138</v>
      </c>
    </row>
    <row r="353">
      <c r="A353" s="40" t="s">
        <v>16520</v>
      </c>
      <c r="B353" s="41">
        <v>159.0</v>
      </c>
      <c r="C353" s="42">
        <v>1.67E9</v>
      </c>
      <c r="D353" s="41">
        <v>3356.0</v>
      </c>
      <c r="E353" s="40" t="s">
        <v>1243</v>
      </c>
      <c r="F353" s="41">
        <v>140.0</v>
      </c>
      <c r="G353" s="41">
        <v>35.0</v>
      </c>
      <c r="H353" s="41">
        <v>70.0</v>
      </c>
      <c r="I353" s="41">
        <v>-3.07733</v>
      </c>
      <c r="J353" s="41">
        <v>10000.0</v>
      </c>
      <c r="K353" s="41">
        <v>5000.0</v>
      </c>
      <c r="L353" s="41">
        <v>1200.0</v>
      </c>
      <c r="M353" s="41">
        <v>600.0</v>
      </c>
      <c r="N353" s="41">
        <v>50.0</v>
      </c>
      <c r="O353" s="40" t="s">
        <v>207</v>
      </c>
      <c r="P353" s="40" t="s">
        <v>1371</v>
      </c>
      <c r="Q353" s="40" t="s">
        <v>1372</v>
      </c>
      <c r="R353" s="40" t="s">
        <v>210</v>
      </c>
      <c r="S353" s="40" t="b">
        <v>0</v>
      </c>
      <c r="T353" s="40" t="s">
        <v>12879</v>
      </c>
      <c r="U353" s="40" t="s">
        <v>212</v>
      </c>
      <c r="V353" s="41">
        <v>0.1</v>
      </c>
      <c r="W353" s="41">
        <v>0.9</v>
      </c>
      <c r="X353" s="41">
        <v>0.3</v>
      </c>
      <c r="Y353" s="41">
        <v>0.4</v>
      </c>
      <c r="Z353" s="40" t="b">
        <v>0</v>
      </c>
      <c r="AA353" s="40" t="b">
        <v>1</v>
      </c>
      <c r="AB353" s="40" t="b">
        <v>0</v>
      </c>
      <c r="AC353" s="40" t="b">
        <v>0</v>
      </c>
      <c r="AD353" s="41" t="s">
        <v>14074</v>
      </c>
      <c r="AE353" s="41" t="s">
        <v>11216</v>
      </c>
      <c r="AF353" s="41">
        <v>1201.734</v>
      </c>
      <c r="AG353" s="41">
        <v>-3.21058</v>
      </c>
      <c r="AH353" s="42">
        <v>5.05128E41</v>
      </c>
      <c r="AI353" s="41">
        <v>0.043302823</v>
      </c>
      <c r="AJ353" s="40" t="s">
        <v>16636</v>
      </c>
      <c r="AK353" s="40" t="s">
        <v>14076</v>
      </c>
      <c r="AL353" s="41">
        <v>4606.0</v>
      </c>
      <c r="AM353" s="40" t="s">
        <v>2224</v>
      </c>
      <c r="AN353" s="40" t="s">
        <v>7285</v>
      </c>
      <c r="AO353" s="40" t="s">
        <v>5643</v>
      </c>
      <c r="AP353" s="42">
        <v>1.0E138</v>
      </c>
    </row>
    <row r="354">
      <c r="A354" s="40" t="s">
        <v>16520</v>
      </c>
      <c r="B354" s="41">
        <v>161.0</v>
      </c>
      <c r="C354" s="42">
        <v>1.67E9</v>
      </c>
      <c r="D354" s="41">
        <v>3356.0</v>
      </c>
      <c r="E354" s="40" t="s">
        <v>1243</v>
      </c>
      <c r="F354" s="41">
        <v>140.0</v>
      </c>
      <c r="G354" s="41">
        <v>35.0</v>
      </c>
      <c r="H354" s="41">
        <v>70.0</v>
      </c>
      <c r="I354" s="41">
        <v>-3.07733</v>
      </c>
      <c r="J354" s="41">
        <v>10000.0</v>
      </c>
      <c r="K354" s="41">
        <v>5000.0</v>
      </c>
      <c r="L354" s="41">
        <v>1200.0</v>
      </c>
      <c r="M354" s="41">
        <v>600.0</v>
      </c>
      <c r="N354" s="41">
        <v>50.0</v>
      </c>
      <c r="O354" s="40" t="s">
        <v>207</v>
      </c>
      <c r="P354" s="40" t="s">
        <v>1371</v>
      </c>
      <c r="Q354" s="40" t="s">
        <v>1372</v>
      </c>
      <c r="R354" s="40" t="s">
        <v>210</v>
      </c>
      <c r="S354" s="40" t="b">
        <v>0</v>
      </c>
      <c r="T354" s="40" t="s">
        <v>12879</v>
      </c>
      <c r="U354" s="40" t="s">
        <v>212</v>
      </c>
      <c r="V354" s="41">
        <v>0.1</v>
      </c>
      <c r="W354" s="41">
        <v>0.9</v>
      </c>
      <c r="X354" s="41">
        <v>0.3</v>
      </c>
      <c r="Y354" s="41">
        <v>0.6</v>
      </c>
      <c r="Z354" s="40" t="b">
        <v>0</v>
      </c>
      <c r="AA354" s="40" t="b">
        <v>1</v>
      </c>
      <c r="AB354" s="40" t="b">
        <v>0</v>
      </c>
      <c r="AC354" s="40" t="b">
        <v>0</v>
      </c>
      <c r="AD354" s="41" t="s">
        <v>7301</v>
      </c>
      <c r="AE354" s="41" t="s">
        <v>10708</v>
      </c>
      <c r="AF354" s="41">
        <v>1203.114</v>
      </c>
      <c r="AG354" s="41">
        <v>-3.21064</v>
      </c>
      <c r="AH354" s="42">
        <v>1.15909E42</v>
      </c>
      <c r="AI354" s="41">
        <v>0.043322136</v>
      </c>
      <c r="AJ354" s="40" t="s">
        <v>16637</v>
      </c>
      <c r="AK354" s="40" t="s">
        <v>14078</v>
      </c>
      <c r="AL354" s="41">
        <v>2990.0</v>
      </c>
      <c r="AM354" s="40" t="s">
        <v>2224</v>
      </c>
      <c r="AN354" s="40" t="s">
        <v>7285</v>
      </c>
      <c r="AO354" s="40" t="s">
        <v>5643</v>
      </c>
      <c r="AP354" s="42">
        <v>1.1E139</v>
      </c>
    </row>
    <row r="355">
      <c r="A355" s="40" t="s">
        <v>16523</v>
      </c>
      <c r="B355" s="41">
        <v>0.0</v>
      </c>
      <c r="C355" s="42">
        <v>1.67E9</v>
      </c>
      <c r="D355" s="41">
        <v>3356.0</v>
      </c>
      <c r="E355" s="40" t="s">
        <v>1243</v>
      </c>
      <c r="F355" s="41">
        <v>140.0</v>
      </c>
      <c r="G355" s="41">
        <v>35.0</v>
      </c>
      <c r="H355" s="41">
        <v>70.0</v>
      </c>
      <c r="I355" s="41">
        <v>-3.07733</v>
      </c>
      <c r="J355" s="41">
        <v>10000.0</v>
      </c>
      <c r="K355" s="41">
        <v>5000.0</v>
      </c>
      <c r="L355" s="41">
        <v>1200.0</v>
      </c>
      <c r="M355" s="41">
        <v>600.0</v>
      </c>
      <c r="N355" s="41">
        <v>30.0</v>
      </c>
      <c r="O355" s="40" t="s">
        <v>207</v>
      </c>
      <c r="P355" s="40" t="s">
        <v>1371</v>
      </c>
      <c r="Q355" s="40" t="s">
        <v>209</v>
      </c>
      <c r="R355" s="40" t="s">
        <v>210</v>
      </c>
      <c r="S355" s="40" t="b">
        <v>0</v>
      </c>
      <c r="T355" s="40" t="s">
        <v>211</v>
      </c>
      <c r="U355" s="40" t="s">
        <v>212</v>
      </c>
      <c r="V355" s="41">
        <v>0.1</v>
      </c>
      <c r="W355" s="41">
        <v>0.9</v>
      </c>
      <c r="X355" s="41">
        <v>0.1</v>
      </c>
      <c r="Y355" s="41">
        <v>0.4</v>
      </c>
      <c r="Z355" s="40" t="b">
        <v>0</v>
      </c>
      <c r="AA355" s="40" t="b">
        <v>1</v>
      </c>
      <c r="AB355" s="40" t="b">
        <v>0</v>
      </c>
      <c r="AC355" s="40" t="b">
        <v>0</v>
      </c>
      <c r="AD355" s="41" t="s">
        <v>13934</v>
      </c>
      <c r="AE355" s="41" t="s">
        <v>13935</v>
      </c>
      <c r="AF355" s="41">
        <v>1200.968</v>
      </c>
      <c r="AG355" s="41">
        <v>-3.21113</v>
      </c>
      <c r="AH355" s="42">
        <v>4.86878E41</v>
      </c>
      <c r="AI355" s="41">
        <v>0.043481088</v>
      </c>
      <c r="AJ355" s="40" t="s">
        <v>14079</v>
      </c>
      <c r="AK355" s="44" t="s">
        <v>397</v>
      </c>
      <c r="AL355" s="41">
        <v>7509.0</v>
      </c>
      <c r="AM355" s="40" t="s">
        <v>2224</v>
      </c>
      <c r="AN355" s="40" t="s">
        <v>7285</v>
      </c>
      <c r="AO355" s="40" t="s">
        <v>5643</v>
      </c>
      <c r="AP355" s="42">
        <v>1.0E138</v>
      </c>
    </row>
    <row r="356">
      <c r="A356" s="40" t="s">
        <v>16518</v>
      </c>
      <c r="B356" s="41">
        <v>57.0</v>
      </c>
      <c r="C356" s="42">
        <v>1.67E9</v>
      </c>
      <c r="D356" s="41">
        <v>3356.0</v>
      </c>
      <c r="E356" s="40" t="s">
        <v>1243</v>
      </c>
      <c r="F356" s="41">
        <v>140.0</v>
      </c>
      <c r="G356" s="41">
        <v>35.0</v>
      </c>
      <c r="H356" s="41">
        <v>70.0</v>
      </c>
      <c r="I356" s="41">
        <v>-3.07733</v>
      </c>
      <c r="J356" s="41">
        <v>10000.0</v>
      </c>
      <c r="K356" s="41">
        <v>5000.0</v>
      </c>
      <c r="L356" s="41">
        <v>1200.0</v>
      </c>
      <c r="M356" s="41">
        <v>600.0</v>
      </c>
      <c r="N356" s="41">
        <v>30.0</v>
      </c>
      <c r="O356" s="40" t="s">
        <v>207</v>
      </c>
      <c r="P356" s="40" t="s">
        <v>208</v>
      </c>
      <c r="Q356" s="40" t="s">
        <v>1372</v>
      </c>
      <c r="R356" s="40" t="s">
        <v>210</v>
      </c>
      <c r="S356" s="40" t="b">
        <v>0</v>
      </c>
      <c r="T356" s="40" t="s">
        <v>211</v>
      </c>
      <c r="U356" s="40" t="s">
        <v>212</v>
      </c>
      <c r="V356" s="41">
        <v>0.1</v>
      </c>
      <c r="W356" s="41">
        <v>0.9</v>
      </c>
      <c r="X356" s="41">
        <v>0.2</v>
      </c>
      <c r="Y356" s="41">
        <v>0.4</v>
      </c>
      <c r="Z356" s="40" t="b">
        <v>0</v>
      </c>
      <c r="AA356" s="40" t="b">
        <v>1</v>
      </c>
      <c r="AB356" s="40" t="b">
        <v>0</v>
      </c>
      <c r="AC356" s="40" t="b">
        <v>0</v>
      </c>
      <c r="AD356" s="41" t="s">
        <v>14080</v>
      </c>
      <c r="AE356" s="41" t="s">
        <v>14081</v>
      </c>
      <c r="AF356" s="41">
        <v>677.2844</v>
      </c>
      <c r="AG356" s="41">
        <v>-3.21158</v>
      </c>
      <c r="AH356" s="42">
        <v>3.20155E41</v>
      </c>
      <c r="AI356" s="41">
        <v>0.04362533</v>
      </c>
      <c r="AJ356" s="40" t="s">
        <v>14082</v>
      </c>
      <c r="AK356" s="44" t="s">
        <v>397</v>
      </c>
      <c r="AL356" s="41">
        <v>10000.0</v>
      </c>
      <c r="AM356" s="40" t="s">
        <v>216</v>
      </c>
      <c r="AN356" s="40" t="s">
        <v>7285</v>
      </c>
      <c r="AO356" s="40" t="s">
        <v>5627</v>
      </c>
      <c r="AP356" s="42">
        <v>1.1E137</v>
      </c>
    </row>
    <row r="357">
      <c r="A357" s="40" t="s">
        <v>16520</v>
      </c>
      <c r="B357" s="41">
        <v>221.0</v>
      </c>
      <c r="C357" s="42">
        <v>1.67E9</v>
      </c>
      <c r="D357" s="41">
        <v>3356.0</v>
      </c>
      <c r="E357" s="40" t="s">
        <v>1243</v>
      </c>
      <c r="F357" s="41">
        <v>140.0</v>
      </c>
      <c r="G357" s="41">
        <v>35.0</v>
      </c>
      <c r="H357" s="41">
        <v>70.0</v>
      </c>
      <c r="I357" s="41">
        <v>-3.07733</v>
      </c>
      <c r="J357" s="41">
        <v>10000.0</v>
      </c>
      <c r="K357" s="41">
        <v>5000.0</v>
      </c>
      <c r="L357" s="41">
        <v>1200.0</v>
      </c>
      <c r="M357" s="41">
        <v>600.0</v>
      </c>
      <c r="N357" s="41">
        <v>100.0</v>
      </c>
      <c r="O357" s="40" t="s">
        <v>207</v>
      </c>
      <c r="P357" s="40" t="s">
        <v>1371</v>
      </c>
      <c r="Q357" s="40" t="s">
        <v>7305</v>
      </c>
      <c r="R357" s="40" t="s">
        <v>210</v>
      </c>
      <c r="S357" s="40" t="b">
        <v>0</v>
      </c>
      <c r="T357" s="40" t="s">
        <v>211</v>
      </c>
      <c r="U357" s="40" t="s">
        <v>212</v>
      </c>
      <c r="V357" s="41">
        <v>0.1</v>
      </c>
      <c r="W357" s="41">
        <v>0.9</v>
      </c>
      <c r="X357" s="41">
        <v>0.2</v>
      </c>
      <c r="Y357" s="41">
        <v>0.6</v>
      </c>
      <c r="Z357" s="40" t="b">
        <v>0</v>
      </c>
      <c r="AA357" s="40" t="b">
        <v>1</v>
      </c>
      <c r="AB357" s="40" t="b">
        <v>0</v>
      </c>
      <c r="AC357" s="40" t="b">
        <v>0</v>
      </c>
      <c r="AD357" s="41" t="s">
        <v>14083</v>
      </c>
      <c r="AE357" s="41" t="s">
        <v>14084</v>
      </c>
      <c r="AF357" s="41">
        <v>1203.942</v>
      </c>
      <c r="AG357" s="41">
        <v>-3.21305</v>
      </c>
      <c r="AH357" s="42">
        <v>1.39314E42</v>
      </c>
      <c r="AI357" s="41">
        <v>0.044105758</v>
      </c>
      <c r="AJ357" s="40" t="s">
        <v>16638</v>
      </c>
      <c r="AK357" s="40" t="s">
        <v>14086</v>
      </c>
      <c r="AL357" s="41">
        <v>1545.0</v>
      </c>
      <c r="AM357" s="40" t="s">
        <v>2224</v>
      </c>
      <c r="AN357" s="40" t="s">
        <v>7285</v>
      </c>
      <c r="AO357" s="40" t="s">
        <v>5643</v>
      </c>
      <c r="AP357" s="42">
        <v>1.1E139</v>
      </c>
    </row>
    <row r="358">
      <c r="A358" s="40" t="s">
        <v>16525</v>
      </c>
      <c r="B358" s="41">
        <v>237.0</v>
      </c>
      <c r="C358" s="42">
        <v>1.67E9</v>
      </c>
      <c r="D358" s="41">
        <v>3356.0</v>
      </c>
      <c r="E358" s="40" t="s">
        <v>1243</v>
      </c>
      <c r="F358" s="41">
        <v>140.0</v>
      </c>
      <c r="G358" s="41">
        <v>35.0</v>
      </c>
      <c r="H358" s="41">
        <v>70.0</v>
      </c>
      <c r="I358" s="41">
        <v>-3.07733</v>
      </c>
      <c r="J358" s="41">
        <v>10000.0</v>
      </c>
      <c r="K358" s="41">
        <v>5000.0</v>
      </c>
      <c r="L358" s="41">
        <v>1200.0</v>
      </c>
      <c r="M358" s="41">
        <v>600.0</v>
      </c>
      <c r="N358" s="41">
        <v>100.0</v>
      </c>
      <c r="O358" s="40" t="s">
        <v>207</v>
      </c>
      <c r="P358" s="40" t="s">
        <v>208</v>
      </c>
      <c r="Q358" s="40" t="s">
        <v>1372</v>
      </c>
      <c r="R358" s="40" t="s">
        <v>210</v>
      </c>
      <c r="S358" s="40" t="b">
        <v>0</v>
      </c>
      <c r="T358" s="40" t="s">
        <v>211</v>
      </c>
      <c r="U358" s="40" t="s">
        <v>212</v>
      </c>
      <c r="V358" s="41">
        <v>0.1</v>
      </c>
      <c r="W358" s="41">
        <v>0.9</v>
      </c>
      <c r="X358" s="41">
        <v>0.2</v>
      </c>
      <c r="Y358" s="41">
        <v>0.4</v>
      </c>
      <c r="Z358" s="40" t="b">
        <v>0</v>
      </c>
      <c r="AA358" s="40" t="b">
        <v>1</v>
      </c>
      <c r="AB358" s="40" t="b">
        <v>0</v>
      </c>
      <c r="AC358" s="40" t="b">
        <v>0</v>
      </c>
      <c r="AD358" s="41" t="s">
        <v>14087</v>
      </c>
      <c r="AE358" s="41" t="s">
        <v>14088</v>
      </c>
      <c r="AF358" s="41">
        <v>1202.1</v>
      </c>
      <c r="AG358" s="41">
        <v>-3.21341</v>
      </c>
      <c r="AH358" s="42">
        <v>1.38446E42</v>
      </c>
      <c r="AI358" s="41">
        <v>0.044222458</v>
      </c>
      <c r="AJ358" s="40" t="s">
        <v>16639</v>
      </c>
      <c r="AK358" s="40" t="s">
        <v>14090</v>
      </c>
      <c r="AL358" s="41">
        <v>2422.0</v>
      </c>
      <c r="AM358" s="40" t="s">
        <v>2224</v>
      </c>
      <c r="AN358" s="40" t="s">
        <v>7285</v>
      </c>
      <c r="AO358" s="40" t="s">
        <v>5643</v>
      </c>
      <c r="AP358" s="42">
        <v>1.1E139</v>
      </c>
    </row>
    <row r="359">
      <c r="A359" s="40" t="s">
        <v>16523</v>
      </c>
      <c r="B359" s="41">
        <v>70.0</v>
      </c>
      <c r="C359" s="42">
        <v>1.67E9</v>
      </c>
      <c r="D359" s="41">
        <v>3356.0</v>
      </c>
      <c r="E359" s="40" t="s">
        <v>1243</v>
      </c>
      <c r="F359" s="41">
        <v>140.0</v>
      </c>
      <c r="G359" s="41">
        <v>35.0</v>
      </c>
      <c r="H359" s="41">
        <v>70.0</v>
      </c>
      <c r="I359" s="41">
        <v>-3.07733</v>
      </c>
      <c r="J359" s="41">
        <v>10000.0</v>
      </c>
      <c r="K359" s="41">
        <v>5000.0</v>
      </c>
      <c r="L359" s="41">
        <v>1200.0</v>
      </c>
      <c r="M359" s="41">
        <v>600.0</v>
      </c>
      <c r="N359" s="41">
        <v>30.0</v>
      </c>
      <c r="O359" s="40" t="s">
        <v>207</v>
      </c>
      <c r="P359" s="40" t="s">
        <v>1371</v>
      </c>
      <c r="Q359" s="40" t="s">
        <v>1372</v>
      </c>
      <c r="R359" s="40" t="s">
        <v>210</v>
      </c>
      <c r="S359" s="40" t="b">
        <v>0</v>
      </c>
      <c r="T359" s="40" t="s">
        <v>12879</v>
      </c>
      <c r="U359" s="40" t="s">
        <v>212</v>
      </c>
      <c r="V359" s="41">
        <v>0.1</v>
      </c>
      <c r="W359" s="41">
        <v>0.9</v>
      </c>
      <c r="X359" s="41">
        <v>0.3</v>
      </c>
      <c r="Y359" s="41">
        <v>0.5</v>
      </c>
      <c r="Z359" s="40" t="b">
        <v>0</v>
      </c>
      <c r="AA359" s="40" t="b">
        <v>1</v>
      </c>
      <c r="AB359" s="40" t="b">
        <v>0</v>
      </c>
      <c r="AC359" s="40" t="b">
        <v>0</v>
      </c>
      <c r="AD359" s="41" t="s">
        <v>4485</v>
      </c>
      <c r="AE359" s="41" t="s">
        <v>14091</v>
      </c>
      <c r="AF359" s="41">
        <v>1202.056</v>
      </c>
      <c r="AG359" s="41">
        <v>-3.21364</v>
      </c>
      <c r="AH359" s="42">
        <v>4.89402E41</v>
      </c>
      <c r="AI359" s="41">
        <v>0.044294876</v>
      </c>
      <c r="AJ359" s="40" t="s">
        <v>14092</v>
      </c>
      <c r="AK359" s="40" t="s">
        <v>14093</v>
      </c>
      <c r="AL359" s="41">
        <v>5843.0</v>
      </c>
      <c r="AM359" s="40" t="s">
        <v>2224</v>
      </c>
      <c r="AN359" s="40" t="s">
        <v>7285</v>
      </c>
      <c r="AO359" s="40" t="s">
        <v>5643</v>
      </c>
      <c r="AP359" s="42">
        <v>1.0E138</v>
      </c>
    </row>
    <row r="360">
      <c r="A360" s="40" t="s">
        <v>16520</v>
      </c>
      <c r="B360" s="41">
        <v>146.0</v>
      </c>
      <c r="C360" s="42">
        <v>1.67E9</v>
      </c>
      <c r="D360" s="41">
        <v>3356.0</v>
      </c>
      <c r="E360" s="40" t="s">
        <v>1243</v>
      </c>
      <c r="F360" s="41">
        <v>140.0</v>
      </c>
      <c r="G360" s="41">
        <v>35.0</v>
      </c>
      <c r="H360" s="41">
        <v>70.0</v>
      </c>
      <c r="I360" s="41">
        <v>-3.07733</v>
      </c>
      <c r="J360" s="41">
        <v>10000.0</v>
      </c>
      <c r="K360" s="41">
        <v>5000.0</v>
      </c>
      <c r="L360" s="41">
        <v>1200.0</v>
      </c>
      <c r="M360" s="41">
        <v>600.0</v>
      </c>
      <c r="N360" s="41">
        <v>50.0</v>
      </c>
      <c r="O360" s="40" t="s">
        <v>207</v>
      </c>
      <c r="P360" s="40" t="s">
        <v>1371</v>
      </c>
      <c r="Q360" s="40" t="s">
        <v>1372</v>
      </c>
      <c r="R360" s="40" t="s">
        <v>210</v>
      </c>
      <c r="S360" s="40" t="b">
        <v>0</v>
      </c>
      <c r="T360" s="40" t="s">
        <v>211</v>
      </c>
      <c r="U360" s="40" t="s">
        <v>212</v>
      </c>
      <c r="V360" s="41">
        <v>0.1</v>
      </c>
      <c r="W360" s="41">
        <v>0.9</v>
      </c>
      <c r="X360" s="41">
        <v>0.1</v>
      </c>
      <c r="Y360" s="41">
        <v>0.6</v>
      </c>
      <c r="Z360" s="40" t="b">
        <v>0</v>
      </c>
      <c r="AA360" s="40" t="b">
        <v>1</v>
      </c>
      <c r="AB360" s="40" t="b">
        <v>0</v>
      </c>
      <c r="AC360" s="40" t="b">
        <v>0</v>
      </c>
      <c r="AD360" s="41" t="s">
        <v>14094</v>
      </c>
      <c r="AE360" s="41" t="s">
        <v>14095</v>
      </c>
      <c r="AF360" s="41">
        <v>1202.272</v>
      </c>
      <c r="AG360" s="41">
        <v>-3.21393</v>
      </c>
      <c r="AH360" s="42">
        <v>4.87032E41</v>
      </c>
      <c r="AI360" s="41">
        <v>0.044388544</v>
      </c>
      <c r="AJ360" s="40" t="s">
        <v>14096</v>
      </c>
      <c r="AK360" s="44" t="s">
        <v>397</v>
      </c>
      <c r="AL360" s="41">
        <v>3248.0</v>
      </c>
      <c r="AM360" s="40" t="s">
        <v>2224</v>
      </c>
      <c r="AN360" s="40" t="s">
        <v>7285</v>
      </c>
      <c r="AO360" s="40" t="s">
        <v>5643</v>
      </c>
      <c r="AP360" s="42">
        <v>1.0E138</v>
      </c>
    </row>
    <row r="361">
      <c r="A361" s="40" t="s">
        <v>16518</v>
      </c>
      <c r="B361" s="41">
        <v>61.0</v>
      </c>
      <c r="C361" s="42">
        <v>1.67E9</v>
      </c>
      <c r="D361" s="41">
        <v>3356.0</v>
      </c>
      <c r="E361" s="40" t="s">
        <v>1243</v>
      </c>
      <c r="F361" s="41">
        <v>140.0</v>
      </c>
      <c r="G361" s="41">
        <v>35.0</v>
      </c>
      <c r="H361" s="41">
        <v>70.0</v>
      </c>
      <c r="I361" s="41">
        <v>-3.07733</v>
      </c>
      <c r="J361" s="41">
        <v>10000.0</v>
      </c>
      <c r="K361" s="41">
        <v>5000.0</v>
      </c>
      <c r="L361" s="41">
        <v>1200.0</v>
      </c>
      <c r="M361" s="41">
        <v>600.0</v>
      </c>
      <c r="N361" s="41">
        <v>30.0</v>
      </c>
      <c r="O361" s="40" t="s">
        <v>207</v>
      </c>
      <c r="P361" s="40" t="s">
        <v>208</v>
      </c>
      <c r="Q361" s="40" t="s">
        <v>1372</v>
      </c>
      <c r="R361" s="40" t="s">
        <v>210</v>
      </c>
      <c r="S361" s="40" t="b">
        <v>0</v>
      </c>
      <c r="T361" s="40" t="s">
        <v>211</v>
      </c>
      <c r="U361" s="40" t="s">
        <v>212</v>
      </c>
      <c r="V361" s="41">
        <v>0.1</v>
      </c>
      <c r="W361" s="41">
        <v>0.9</v>
      </c>
      <c r="X361" s="41">
        <v>0.3</v>
      </c>
      <c r="Y361" s="41">
        <v>0.5</v>
      </c>
      <c r="Z361" s="40" t="b">
        <v>0</v>
      </c>
      <c r="AA361" s="40" t="b">
        <v>1</v>
      </c>
      <c r="AB361" s="40" t="b">
        <v>0</v>
      </c>
      <c r="AC361" s="40" t="b">
        <v>0</v>
      </c>
      <c r="AD361" s="41" t="s">
        <v>14097</v>
      </c>
      <c r="AE361" s="41" t="s">
        <v>14098</v>
      </c>
      <c r="AF361" s="41">
        <v>875.6234</v>
      </c>
      <c r="AG361" s="41">
        <v>-3.21502</v>
      </c>
      <c r="AH361" s="42">
        <v>1.63065E41</v>
      </c>
      <c r="AI361" s="41">
        <v>0.044743188</v>
      </c>
      <c r="AJ361" s="40" t="s">
        <v>14099</v>
      </c>
      <c r="AK361" s="40" t="s">
        <v>14100</v>
      </c>
      <c r="AL361" s="41">
        <v>10000.0</v>
      </c>
      <c r="AM361" s="40" t="s">
        <v>216</v>
      </c>
      <c r="AN361" s="40" t="s">
        <v>7285</v>
      </c>
      <c r="AO361" s="40" t="s">
        <v>5627</v>
      </c>
      <c r="AP361" s="42">
        <v>1.1E136</v>
      </c>
    </row>
    <row r="362">
      <c r="A362" s="40" t="s">
        <v>16525</v>
      </c>
      <c r="B362" s="41">
        <v>178.0</v>
      </c>
      <c r="C362" s="42">
        <v>1.67E9</v>
      </c>
      <c r="D362" s="41">
        <v>3356.0</v>
      </c>
      <c r="E362" s="40" t="s">
        <v>1243</v>
      </c>
      <c r="F362" s="41">
        <v>140.0</v>
      </c>
      <c r="G362" s="41">
        <v>35.0</v>
      </c>
      <c r="H362" s="41">
        <v>70.0</v>
      </c>
      <c r="I362" s="41">
        <v>-3.07733</v>
      </c>
      <c r="J362" s="41">
        <v>10000.0</v>
      </c>
      <c r="K362" s="41">
        <v>5000.0</v>
      </c>
      <c r="L362" s="41">
        <v>1200.0</v>
      </c>
      <c r="M362" s="41">
        <v>600.0</v>
      </c>
      <c r="N362" s="41">
        <v>50.0</v>
      </c>
      <c r="O362" s="40" t="s">
        <v>207</v>
      </c>
      <c r="P362" s="40" t="s">
        <v>208</v>
      </c>
      <c r="Q362" s="40" t="s">
        <v>212</v>
      </c>
      <c r="R362" s="40" t="s">
        <v>210</v>
      </c>
      <c r="S362" s="40" t="b">
        <v>0</v>
      </c>
      <c r="T362" s="40" t="s">
        <v>12879</v>
      </c>
      <c r="U362" s="40" t="s">
        <v>212</v>
      </c>
      <c r="V362" s="41">
        <v>0.1</v>
      </c>
      <c r="W362" s="41">
        <v>0.9</v>
      </c>
      <c r="X362" s="41">
        <v>0.3</v>
      </c>
      <c r="Y362" s="41">
        <v>0.5</v>
      </c>
      <c r="Z362" s="40" t="b">
        <v>0</v>
      </c>
      <c r="AA362" s="40" t="b">
        <v>1</v>
      </c>
      <c r="AB362" s="40" t="b">
        <v>0</v>
      </c>
      <c r="AC362" s="40" t="b">
        <v>0</v>
      </c>
      <c r="AD362" s="41" t="s">
        <v>14101</v>
      </c>
      <c r="AE362" s="41" t="s">
        <v>14102</v>
      </c>
      <c r="AF362" s="41">
        <v>1202.674</v>
      </c>
      <c r="AG362" s="41">
        <v>-3.21542</v>
      </c>
      <c r="AH362" s="42">
        <v>1.38768E42</v>
      </c>
      <c r="AI362" s="41">
        <v>0.04487441</v>
      </c>
      <c r="AJ362" s="40" t="s">
        <v>16640</v>
      </c>
      <c r="AK362" s="40" t="s">
        <v>14104</v>
      </c>
      <c r="AL362" s="41">
        <v>3729.0</v>
      </c>
      <c r="AM362" s="40" t="s">
        <v>2224</v>
      </c>
      <c r="AN362" s="40" t="s">
        <v>7285</v>
      </c>
      <c r="AO362" s="40" t="s">
        <v>5643</v>
      </c>
      <c r="AP362" s="42">
        <v>1.1E139</v>
      </c>
    </row>
    <row r="363">
      <c r="A363" s="40" t="s">
        <v>16523</v>
      </c>
      <c r="B363" s="41">
        <v>119.0</v>
      </c>
      <c r="C363" s="42">
        <v>1.67E9</v>
      </c>
      <c r="D363" s="41">
        <v>3356.0</v>
      </c>
      <c r="E363" s="40" t="s">
        <v>1243</v>
      </c>
      <c r="F363" s="41">
        <v>140.0</v>
      </c>
      <c r="G363" s="41">
        <v>35.0</v>
      </c>
      <c r="H363" s="41">
        <v>70.0</v>
      </c>
      <c r="I363" s="41">
        <v>-3.07733</v>
      </c>
      <c r="J363" s="41">
        <v>10000.0</v>
      </c>
      <c r="K363" s="41">
        <v>5000.0</v>
      </c>
      <c r="L363" s="41">
        <v>1200.0</v>
      </c>
      <c r="M363" s="41">
        <v>600.0</v>
      </c>
      <c r="N363" s="41">
        <v>50.0</v>
      </c>
      <c r="O363" s="40" t="s">
        <v>207</v>
      </c>
      <c r="P363" s="40" t="s">
        <v>1371</v>
      </c>
      <c r="Q363" s="40" t="s">
        <v>7310</v>
      </c>
      <c r="R363" s="40" t="s">
        <v>210</v>
      </c>
      <c r="S363" s="40" t="b">
        <v>0</v>
      </c>
      <c r="T363" s="40" t="s">
        <v>12879</v>
      </c>
      <c r="U363" s="40" t="s">
        <v>212</v>
      </c>
      <c r="V363" s="41">
        <v>0.1</v>
      </c>
      <c r="W363" s="41">
        <v>0.9</v>
      </c>
      <c r="X363" s="41">
        <v>0.1</v>
      </c>
      <c r="Y363" s="41">
        <v>0.6</v>
      </c>
      <c r="Z363" s="40" t="b">
        <v>0</v>
      </c>
      <c r="AA363" s="40" t="b">
        <v>1</v>
      </c>
      <c r="AB363" s="40" t="b">
        <v>0</v>
      </c>
      <c r="AC363" s="40" t="b">
        <v>0</v>
      </c>
      <c r="AD363" s="41" t="s">
        <v>14105</v>
      </c>
      <c r="AE363" s="41" t="s">
        <v>14106</v>
      </c>
      <c r="AF363" s="41">
        <v>1202.278</v>
      </c>
      <c r="AG363" s="41">
        <v>-3.2159</v>
      </c>
      <c r="AH363" s="42">
        <v>5.10578E41</v>
      </c>
      <c r="AI363" s="41">
        <v>0.045029675</v>
      </c>
      <c r="AJ363" s="40" t="s">
        <v>14107</v>
      </c>
      <c r="AK363" s="44" t="s">
        <v>397</v>
      </c>
      <c r="AL363" s="41">
        <v>2296.0</v>
      </c>
      <c r="AM363" s="40" t="s">
        <v>2224</v>
      </c>
      <c r="AN363" s="40" t="s">
        <v>7285</v>
      </c>
      <c r="AO363" s="40" t="s">
        <v>5643</v>
      </c>
      <c r="AP363" s="42">
        <v>1.0E138</v>
      </c>
    </row>
    <row r="364">
      <c r="A364" s="40" t="s">
        <v>16520</v>
      </c>
      <c r="B364" s="41">
        <v>214.0</v>
      </c>
      <c r="C364" s="42">
        <v>1.67E9</v>
      </c>
      <c r="D364" s="41">
        <v>3356.0</v>
      </c>
      <c r="E364" s="40" t="s">
        <v>1243</v>
      </c>
      <c r="F364" s="41">
        <v>140.0</v>
      </c>
      <c r="G364" s="41">
        <v>35.0</v>
      </c>
      <c r="H364" s="41">
        <v>70.0</v>
      </c>
      <c r="I364" s="41">
        <v>-3.07733</v>
      </c>
      <c r="J364" s="41">
        <v>10000.0</v>
      </c>
      <c r="K364" s="41">
        <v>5000.0</v>
      </c>
      <c r="L364" s="41">
        <v>1200.0</v>
      </c>
      <c r="M364" s="41">
        <v>600.0</v>
      </c>
      <c r="N364" s="41">
        <v>100.0</v>
      </c>
      <c r="O364" s="40" t="s">
        <v>207</v>
      </c>
      <c r="P364" s="40" t="s">
        <v>1371</v>
      </c>
      <c r="Q364" s="40" t="s">
        <v>7310</v>
      </c>
      <c r="R364" s="40" t="s">
        <v>210</v>
      </c>
      <c r="S364" s="40" t="b">
        <v>0</v>
      </c>
      <c r="T364" s="40" t="s">
        <v>12879</v>
      </c>
      <c r="U364" s="40" t="s">
        <v>212</v>
      </c>
      <c r="V364" s="41">
        <v>0.1</v>
      </c>
      <c r="W364" s="41">
        <v>0.9</v>
      </c>
      <c r="X364" s="41">
        <v>0.3</v>
      </c>
      <c r="Y364" s="41">
        <v>0.5</v>
      </c>
      <c r="Z364" s="40" t="b">
        <v>0</v>
      </c>
      <c r="AA364" s="40" t="b">
        <v>1</v>
      </c>
      <c r="AB364" s="40" t="b">
        <v>0</v>
      </c>
      <c r="AC364" s="40" t="b">
        <v>0</v>
      </c>
      <c r="AD364" s="41" t="s">
        <v>14108</v>
      </c>
      <c r="AE364" s="41" t="s">
        <v>14109</v>
      </c>
      <c r="AF364" s="41">
        <v>1202.518</v>
      </c>
      <c r="AG364" s="41">
        <v>-3.21616</v>
      </c>
      <c r="AH364" s="42">
        <v>6.7107E41</v>
      </c>
      <c r="AI364" s="41">
        <v>0.045114059</v>
      </c>
      <c r="AJ364" s="40" t="s">
        <v>16641</v>
      </c>
      <c r="AK364" s="40" t="s">
        <v>14111</v>
      </c>
      <c r="AL364" s="41">
        <v>1435.0</v>
      </c>
      <c r="AM364" s="40" t="s">
        <v>2224</v>
      </c>
      <c r="AN364" s="40" t="s">
        <v>7285</v>
      </c>
      <c r="AO364" s="40" t="s">
        <v>5643</v>
      </c>
      <c r="AP364" s="42">
        <v>1.1E138</v>
      </c>
    </row>
    <row r="365">
      <c r="A365" s="40" t="s">
        <v>16520</v>
      </c>
      <c r="B365" s="41">
        <v>259.0</v>
      </c>
      <c r="C365" s="42">
        <v>1.67E9</v>
      </c>
      <c r="D365" s="41">
        <v>3356.0</v>
      </c>
      <c r="E365" s="40" t="s">
        <v>1243</v>
      </c>
      <c r="F365" s="41">
        <v>140.0</v>
      </c>
      <c r="G365" s="41">
        <v>35.0</v>
      </c>
      <c r="H365" s="41">
        <v>70.0</v>
      </c>
      <c r="I365" s="41">
        <v>-3.07733</v>
      </c>
      <c r="J365" s="41">
        <v>10000.0</v>
      </c>
      <c r="K365" s="41">
        <v>5000.0</v>
      </c>
      <c r="L365" s="41">
        <v>1200.0</v>
      </c>
      <c r="M365" s="41">
        <v>600.0</v>
      </c>
      <c r="N365" s="41">
        <v>100.0</v>
      </c>
      <c r="O365" s="40" t="s">
        <v>207</v>
      </c>
      <c r="P365" s="40" t="s">
        <v>1371</v>
      </c>
      <c r="Q365" s="40" t="s">
        <v>212</v>
      </c>
      <c r="R365" s="40" t="s">
        <v>210</v>
      </c>
      <c r="S365" s="40" t="b">
        <v>0</v>
      </c>
      <c r="T365" s="40" t="s">
        <v>211</v>
      </c>
      <c r="U365" s="40" t="s">
        <v>212</v>
      </c>
      <c r="V365" s="41">
        <v>0.1</v>
      </c>
      <c r="W365" s="41">
        <v>0.9</v>
      </c>
      <c r="X365" s="41">
        <v>0.3</v>
      </c>
      <c r="Y365" s="41">
        <v>0.5</v>
      </c>
      <c r="Z365" s="40" t="b">
        <v>0</v>
      </c>
      <c r="AA365" s="40" t="b">
        <v>1</v>
      </c>
      <c r="AB365" s="40" t="b">
        <v>0</v>
      </c>
      <c r="AC365" s="40" t="b">
        <v>0</v>
      </c>
      <c r="AD365" s="41" t="s">
        <v>14112</v>
      </c>
      <c r="AE365" s="41" t="s">
        <v>14113</v>
      </c>
      <c r="AF365" s="41">
        <v>1203.516</v>
      </c>
      <c r="AG365" s="41">
        <v>-3.21749</v>
      </c>
      <c r="AH365" s="42">
        <v>1.1841E42</v>
      </c>
      <c r="AI365" s="41">
        <v>0.045546394</v>
      </c>
      <c r="AJ365" s="40" t="s">
        <v>16642</v>
      </c>
      <c r="AK365" s="40" t="s">
        <v>14115</v>
      </c>
      <c r="AL365" s="41">
        <v>1907.0</v>
      </c>
      <c r="AM365" s="40" t="s">
        <v>2224</v>
      </c>
      <c r="AN365" s="40" t="s">
        <v>7285</v>
      </c>
      <c r="AO365" s="40" t="s">
        <v>5643</v>
      </c>
      <c r="AP365" s="42">
        <v>1.1E139</v>
      </c>
    </row>
    <row r="366">
      <c r="A366" s="40" t="s">
        <v>16520</v>
      </c>
      <c r="B366" s="41">
        <v>167.0</v>
      </c>
      <c r="C366" s="42">
        <v>1.67E9</v>
      </c>
      <c r="D366" s="41">
        <v>3356.0</v>
      </c>
      <c r="E366" s="40" t="s">
        <v>1243</v>
      </c>
      <c r="F366" s="41">
        <v>140.0</v>
      </c>
      <c r="G366" s="41">
        <v>35.0</v>
      </c>
      <c r="H366" s="41">
        <v>70.0</v>
      </c>
      <c r="I366" s="41">
        <v>-3.07733</v>
      </c>
      <c r="J366" s="41">
        <v>10000.0</v>
      </c>
      <c r="K366" s="41">
        <v>5000.0</v>
      </c>
      <c r="L366" s="41">
        <v>1200.0</v>
      </c>
      <c r="M366" s="41">
        <v>600.0</v>
      </c>
      <c r="N366" s="41">
        <v>50.0</v>
      </c>
      <c r="O366" s="40" t="s">
        <v>207</v>
      </c>
      <c r="P366" s="40" t="s">
        <v>1371</v>
      </c>
      <c r="Q366" s="40" t="s">
        <v>212</v>
      </c>
      <c r="R366" s="40" t="s">
        <v>210</v>
      </c>
      <c r="S366" s="40" t="b">
        <v>0</v>
      </c>
      <c r="T366" s="40" t="s">
        <v>211</v>
      </c>
      <c r="U366" s="40" t="s">
        <v>212</v>
      </c>
      <c r="V366" s="41">
        <v>0.1</v>
      </c>
      <c r="W366" s="41">
        <v>0.9</v>
      </c>
      <c r="X366" s="41">
        <v>0.2</v>
      </c>
      <c r="Y366" s="41">
        <v>0.6</v>
      </c>
      <c r="Z366" s="40" t="b">
        <v>0</v>
      </c>
      <c r="AA366" s="40" t="b">
        <v>1</v>
      </c>
      <c r="AB366" s="40" t="b">
        <v>0</v>
      </c>
      <c r="AC366" s="40" t="b">
        <v>0</v>
      </c>
      <c r="AD366" s="41" t="s">
        <v>14116</v>
      </c>
      <c r="AE366" s="41" t="s">
        <v>14117</v>
      </c>
      <c r="AF366" s="41">
        <v>1201.719</v>
      </c>
      <c r="AG366" s="41">
        <v>-3.21756</v>
      </c>
      <c r="AH366" s="42">
        <v>3.4549E41</v>
      </c>
      <c r="AI366" s="41">
        <v>0.045569817</v>
      </c>
      <c r="AJ366" s="40" t="s">
        <v>14118</v>
      </c>
      <c r="AK366" s="40" t="s">
        <v>14119</v>
      </c>
      <c r="AL366" s="41">
        <v>3070.0</v>
      </c>
      <c r="AM366" s="40" t="s">
        <v>2224</v>
      </c>
      <c r="AN366" s="40" t="s">
        <v>7285</v>
      </c>
      <c r="AO366" s="40" t="s">
        <v>5643</v>
      </c>
      <c r="AP366" s="42">
        <v>1.1E137</v>
      </c>
    </row>
    <row r="367">
      <c r="A367" s="40" t="s">
        <v>16523</v>
      </c>
      <c r="B367" s="41">
        <v>22.0</v>
      </c>
      <c r="C367" s="42">
        <v>1.67E9</v>
      </c>
      <c r="D367" s="41">
        <v>3356.0</v>
      </c>
      <c r="E367" s="40" t="s">
        <v>1243</v>
      </c>
      <c r="F367" s="41">
        <v>140.0</v>
      </c>
      <c r="G367" s="41">
        <v>35.0</v>
      </c>
      <c r="H367" s="41">
        <v>70.0</v>
      </c>
      <c r="I367" s="41">
        <v>-3.07733</v>
      </c>
      <c r="J367" s="41">
        <v>10000.0</v>
      </c>
      <c r="K367" s="41">
        <v>5000.0</v>
      </c>
      <c r="L367" s="41">
        <v>1200.0</v>
      </c>
      <c r="M367" s="41">
        <v>600.0</v>
      </c>
      <c r="N367" s="41">
        <v>30.0</v>
      </c>
      <c r="O367" s="40" t="s">
        <v>207</v>
      </c>
      <c r="P367" s="40" t="s">
        <v>1371</v>
      </c>
      <c r="Q367" s="40" t="s">
        <v>7310</v>
      </c>
      <c r="R367" s="40" t="s">
        <v>210</v>
      </c>
      <c r="S367" s="40" t="b">
        <v>0</v>
      </c>
      <c r="T367" s="40" t="s">
        <v>211</v>
      </c>
      <c r="U367" s="40" t="s">
        <v>212</v>
      </c>
      <c r="V367" s="41">
        <v>0.1</v>
      </c>
      <c r="W367" s="41">
        <v>0.9</v>
      </c>
      <c r="X367" s="41">
        <v>0.2</v>
      </c>
      <c r="Y367" s="41">
        <v>0.5</v>
      </c>
      <c r="Z367" s="40" t="b">
        <v>0</v>
      </c>
      <c r="AA367" s="40" t="b">
        <v>1</v>
      </c>
      <c r="AB367" s="40" t="b">
        <v>0</v>
      </c>
      <c r="AC367" s="40" t="b">
        <v>0</v>
      </c>
      <c r="AD367" s="41" t="s">
        <v>14120</v>
      </c>
      <c r="AE367" s="41" t="s">
        <v>14121</v>
      </c>
      <c r="AF367" s="41">
        <v>1201.793</v>
      </c>
      <c r="AG367" s="41">
        <v>-3.21785</v>
      </c>
      <c r="AH367" s="42">
        <v>6.95693E41</v>
      </c>
      <c r="AI367" s="41">
        <v>0.045664128</v>
      </c>
      <c r="AJ367" s="40" t="s">
        <v>14122</v>
      </c>
      <c r="AK367" s="44" t="s">
        <v>397</v>
      </c>
      <c r="AL367" s="41">
        <v>4405.0</v>
      </c>
      <c r="AM367" s="40" t="s">
        <v>2224</v>
      </c>
      <c r="AN367" s="40" t="s">
        <v>7285</v>
      </c>
      <c r="AO367" s="40" t="s">
        <v>5643</v>
      </c>
      <c r="AP367" s="42">
        <v>1.1E138</v>
      </c>
    </row>
    <row r="368">
      <c r="A368" s="40" t="s">
        <v>16518</v>
      </c>
      <c r="B368" s="41">
        <v>13.0</v>
      </c>
      <c r="C368" s="42">
        <v>1.67E9</v>
      </c>
      <c r="D368" s="41">
        <v>3356.0</v>
      </c>
      <c r="E368" s="40" t="s">
        <v>1243</v>
      </c>
      <c r="F368" s="41">
        <v>140.0</v>
      </c>
      <c r="G368" s="41">
        <v>35.0</v>
      </c>
      <c r="H368" s="41">
        <v>70.0</v>
      </c>
      <c r="I368" s="41">
        <v>-3.07733</v>
      </c>
      <c r="J368" s="41">
        <v>10000.0</v>
      </c>
      <c r="K368" s="41">
        <v>5000.0</v>
      </c>
      <c r="L368" s="41">
        <v>1200.0</v>
      </c>
      <c r="M368" s="41">
        <v>600.0</v>
      </c>
      <c r="N368" s="41">
        <v>30.0</v>
      </c>
      <c r="O368" s="40" t="s">
        <v>207</v>
      </c>
      <c r="P368" s="40" t="s">
        <v>208</v>
      </c>
      <c r="Q368" s="40" t="s">
        <v>209</v>
      </c>
      <c r="R368" s="40" t="s">
        <v>210</v>
      </c>
      <c r="S368" s="40" t="b">
        <v>0</v>
      </c>
      <c r="T368" s="40" t="s">
        <v>12879</v>
      </c>
      <c r="U368" s="40" t="s">
        <v>212</v>
      </c>
      <c r="V368" s="41">
        <v>0.1</v>
      </c>
      <c r="W368" s="41">
        <v>0.9</v>
      </c>
      <c r="X368" s="41">
        <v>0.2</v>
      </c>
      <c r="Y368" s="41">
        <v>0.5</v>
      </c>
      <c r="Z368" s="40" t="b">
        <v>0</v>
      </c>
      <c r="AA368" s="40" t="b">
        <v>1</v>
      </c>
      <c r="AB368" s="40" t="b">
        <v>0</v>
      </c>
      <c r="AC368" s="40" t="b">
        <v>0</v>
      </c>
      <c r="AD368" s="41" t="s">
        <v>14123</v>
      </c>
      <c r="AE368" s="41" t="s">
        <v>14124</v>
      </c>
      <c r="AF368" s="41">
        <v>823.1692</v>
      </c>
      <c r="AG368" s="41">
        <v>-3.21828</v>
      </c>
      <c r="AH368" s="42">
        <v>1.6039E41</v>
      </c>
      <c r="AI368" s="41">
        <v>0.045803212</v>
      </c>
      <c r="AJ368" s="40" t="s">
        <v>14125</v>
      </c>
      <c r="AK368" s="44" t="s">
        <v>397</v>
      </c>
      <c r="AL368" s="41">
        <v>10000.0</v>
      </c>
      <c r="AM368" s="40" t="s">
        <v>216</v>
      </c>
      <c r="AN368" s="40" t="s">
        <v>7285</v>
      </c>
      <c r="AO368" s="40" t="s">
        <v>5627</v>
      </c>
      <c r="AP368" s="42">
        <v>1.1E136</v>
      </c>
    </row>
    <row r="369">
      <c r="A369" s="40" t="s">
        <v>16525</v>
      </c>
      <c r="B369" s="41">
        <v>179.0</v>
      </c>
      <c r="C369" s="42">
        <v>1.67E9</v>
      </c>
      <c r="D369" s="41">
        <v>3356.0</v>
      </c>
      <c r="E369" s="40" t="s">
        <v>1243</v>
      </c>
      <c r="F369" s="41">
        <v>140.0</v>
      </c>
      <c r="G369" s="41">
        <v>35.0</v>
      </c>
      <c r="H369" s="41">
        <v>70.0</v>
      </c>
      <c r="I369" s="41">
        <v>-3.07733</v>
      </c>
      <c r="J369" s="41">
        <v>10000.0</v>
      </c>
      <c r="K369" s="41">
        <v>5000.0</v>
      </c>
      <c r="L369" s="41">
        <v>1200.0</v>
      </c>
      <c r="M369" s="41">
        <v>600.0</v>
      </c>
      <c r="N369" s="41">
        <v>50.0</v>
      </c>
      <c r="O369" s="40" t="s">
        <v>207</v>
      </c>
      <c r="P369" s="40" t="s">
        <v>208</v>
      </c>
      <c r="Q369" s="40" t="s">
        <v>212</v>
      </c>
      <c r="R369" s="40" t="s">
        <v>210</v>
      </c>
      <c r="S369" s="40" t="b">
        <v>0</v>
      </c>
      <c r="T369" s="40" t="s">
        <v>12879</v>
      </c>
      <c r="U369" s="40" t="s">
        <v>212</v>
      </c>
      <c r="V369" s="41">
        <v>0.1</v>
      </c>
      <c r="W369" s="41">
        <v>0.9</v>
      </c>
      <c r="X369" s="41">
        <v>0.3</v>
      </c>
      <c r="Y369" s="41">
        <v>0.6</v>
      </c>
      <c r="Z369" s="40" t="b">
        <v>0</v>
      </c>
      <c r="AA369" s="40" t="b">
        <v>1</v>
      </c>
      <c r="AB369" s="40" t="b">
        <v>0</v>
      </c>
      <c r="AC369" s="40" t="b">
        <v>0</v>
      </c>
      <c r="AD369" s="41" t="s">
        <v>14126</v>
      </c>
      <c r="AE369" s="41" t="s">
        <v>14127</v>
      </c>
      <c r="AF369" s="41">
        <v>1203.466</v>
      </c>
      <c r="AG369" s="41">
        <v>-3.21837</v>
      </c>
      <c r="AH369" s="42">
        <v>6.87738E41</v>
      </c>
      <c r="AI369" s="41">
        <v>0.045831363</v>
      </c>
      <c r="AJ369" s="40" t="s">
        <v>16643</v>
      </c>
      <c r="AK369" s="40" t="s">
        <v>14129</v>
      </c>
      <c r="AL369" s="41">
        <v>3191.0</v>
      </c>
      <c r="AM369" s="40" t="s">
        <v>2224</v>
      </c>
      <c r="AN369" s="40" t="s">
        <v>7285</v>
      </c>
      <c r="AO369" s="40" t="s">
        <v>5643</v>
      </c>
      <c r="AP369" s="42">
        <v>1.1E138</v>
      </c>
    </row>
    <row r="370">
      <c r="A370" s="40" t="s">
        <v>16523</v>
      </c>
      <c r="B370" s="41">
        <v>1.0</v>
      </c>
      <c r="C370" s="42">
        <v>1.67E9</v>
      </c>
      <c r="D370" s="41">
        <v>3356.0</v>
      </c>
      <c r="E370" s="40" t="s">
        <v>1243</v>
      </c>
      <c r="F370" s="41">
        <v>140.0</v>
      </c>
      <c r="G370" s="41">
        <v>35.0</v>
      </c>
      <c r="H370" s="41">
        <v>70.0</v>
      </c>
      <c r="I370" s="41">
        <v>-3.07733</v>
      </c>
      <c r="J370" s="41">
        <v>10000.0</v>
      </c>
      <c r="K370" s="41">
        <v>5000.0</v>
      </c>
      <c r="L370" s="41">
        <v>1200.0</v>
      </c>
      <c r="M370" s="41">
        <v>600.0</v>
      </c>
      <c r="N370" s="41">
        <v>30.0</v>
      </c>
      <c r="O370" s="40" t="s">
        <v>207</v>
      </c>
      <c r="P370" s="40" t="s">
        <v>1371</v>
      </c>
      <c r="Q370" s="40" t="s">
        <v>209</v>
      </c>
      <c r="R370" s="40" t="s">
        <v>210</v>
      </c>
      <c r="S370" s="40" t="b">
        <v>0</v>
      </c>
      <c r="T370" s="40" t="s">
        <v>211</v>
      </c>
      <c r="U370" s="40" t="s">
        <v>212</v>
      </c>
      <c r="V370" s="41">
        <v>0.1</v>
      </c>
      <c r="W370" s="41">
        <v>0.9</v>
      </c>
      <c r="X370" s="41">
        <v>0.1</v>
      </c>
      <c r="Y370" s="41">
        <v>0.5</v>
      </c>
      <c r="Z370" s="40" t="b">
        <v>0</v>
      </c>
      <c r="AA370" s="40" t="b">
        <v>1</v>
      </c>
      <c r="AB370" s="40" t="b">
        <v>0</v>
      </c>
      <c r="AC370" s="40" t="b">
        <v>0</v>
      </c>
      <c r="AD370" s="41" t="s">
        <v>13934</v>
      </c>
      <c r="AE370" s="41" t="s">
        <v>13935</v>
      </c>
      <c r="AF370" s="41">
        <v>1200.981</v>
      </c>
      <c r="AG370" s="41">
        <v>-3.21838</v>
      </c>
      <c r="AH370" s="42">
        <v>6.87621E41</v>
      </c>
      <c r="AI370" s="41">
        <v>0.045834679</v>
      </c>
      <c r="AJ370" s="40" t="s">
        <v>14130</v>
      </c>
      <c r="AK370" s="44" t="s">
        <v>397</v>
      </c>
      <c r="AL370" s="41">
        <v>6003.0</v>
      </c>
      <c r="AM370" s="40" t="s">
        <v>2224</v>
      </c>
      <c r="AN370" s="40" t="s">
        <v>7285</v>
      </c>
      <c r="AO370" s="40" t="s">
        <v>5643</v>
      </c>
      <c r="AP370" s="42">
        <v>1.1E138</v>
      </c>
    </row>
    <row r="371">
      <c r="A371" s="40" t="s">
        <v>16523</v>
      </c>
      <c r="B371" s="41">
        <v>84.0</v>
      </c>
      <c r="C371" s="42">
        <v>1.67E9</v>
      </c>
      <c r="D371" s="41">
        <v>3356.0</v>
      </c>
      <c r="E371" s="40" t="s">
        <v>1243</v>
      </c>
      <c r="F371" s="41">
        <v>140.0</v>
      </c>
      <c r="G371" s="41">
        <v>35.0</v>
      </c>
      <c r="H371" s="41">
        <v>70.0</v>
      </c>
      <c r="I371" s="41">
        <v>-3.07733</v>
      </c>
      <c r="J371" s="41">
        <v>10000.0</v>
      </c>
      <c r="K371" s="41">
        <v>5000.0</v>
      </c>
      <c r="L371" s="41">
        <v>1200.0</v>
      </c>
      <c r="M371" s="41">
        <v>600.0</v>
      </c>
      <c r="N371" s="41">
        <v>30.0</v>
      </c>
      <c r="O371" s="40" t="s">
        <v>207</v>
      </c>
      <c r="P371" s="40" t="s">
        <v>1371</v>
      </c>
      <c r="Q371" s="40" t="s">
        <v>212</v>
      </c>
      <c r="R371" s="40" t="s">
        <v>210</v>
      </c>
      <c r="S371" s="40" t="b">
        <v>0</v>
      </c>
      <c r="T371" s="40" t="s">
        <v>12879</v>
      </c>
      <c r="U371" s="40" t="s">
        <v>212</v>
      </c>
      <c r="V371" s="41">
        <v>0.1</v>
      </c>
      <c r="W371" s="41">
        <v>0.9</v>
      </c>
      <c r="X371" s="41">
        <v>0.2</v>
      </c>
      <c r="Y371" s="41">
        <v>0.4</v>
      </c>
      <c r="Z371" s="40" t="b">
        <v>0</v>
      </c>
      <c r="AA371" s="40" t="b">
        <v>1</v>
      </c>
      <c r="AB371" s="40" t="b">
        <v>0</v>
      </c>
      <c r="AC371" s="40" t="b">
        <v>0</v>
      </c>
      <c r="AD371" s="41" t="s">
        <v>14131</v>
      </c>
      <c r="AE371" s="41" t="s">
        <v>14132</v>
      </c>
      <c r="AF371" s="41">
        <v>1203.785</v>
      </c>
      <c r="AG371" s="41">
        <v>-3.21889</v>
      </c>
      <c r="AH371" s="42">
        <v>9.92652E41</v>
      </c>
      <c r="AI371" s="41">
        <v>0.046003438</v>
      </c>
      <c r="AJ371" s="40" t="s">
        <v>14133</v>
      </c>
      <c r="AK371" s="44" t="s">
        <v>397</v>
      </c>
      <c r="AL371" s="41">
        <v>7481.0</v>
      </c>
      <c r="AM371" s="40" t="s">
        <v>2224</v>
      </c>
      <c r="AN371" s="40" t="s">
        <v>7285</v>
      </c>
      <c r="AO371" s="40" t="s">
        <v>5643</v>
      </c>
      <c r="AP371" s="42">
        <v>1.0E139</v>
      </c>
    </row>
    <row r="372">
      <c r="A372" s="40" t="s">
        <v>16523</v>
      </c>
      <c r="B372" s="41">
        <v>138.0</v>
      </c>
      <c r="C372" s="42">
        <v>1.67E9</v>
      </c>
      <c r="D372" s="41">
        <v>3356.0</v>
      </c>
      <c r="E372" s="40" t="s">
        <v>1243</v>
      </c>
      <c r="F372" s="41">
        <v>140.0</v>
      </c>
      <c r="G372" s="41">
        <v>35.0</v>
      </c>
      <c r="H372" s="41">
        <v>70.0</v>
      </c>
      <c r="I372" s="41">
        <v>-3.07733</v>
      </c>
      <c r="J372" s="41">
        <v>10000.0</v>
      </c>
      <c r="K372" s="41">
        <v>5000.0</v>
      </c>
      <c r="L372" s="41">
        <v>1200.0</v>
      </c>
      <c r="M372" s="41">
        <v>600.0</v>
      </c>
      <c r="N372" s="41">
        <v>50.0</v>
      </c>
      <c r="O372" s="40" t="s">
        <v>207</v>
      </c>
      <c r="P372" s="40" t="s">
        <v>1371</v>
      </c>
      <c r="Q372" s="40" t="s">
        <v>7305</v>
      </c>
      <c r="R372" s="40" t="s">
        <v>210</v>
      </c>
      <c r="S372" s="40" t="b">
        <v>0</v>
      </c>
      <c r="T372" s="40" t="s">
        <v>12879</v>
      </c>
      <c r="U372" s="40" t="s">
        <v>212</v>
      </c>
      <c r="V372" s="41">
        <v>0.1</v>
      </c>
      <c r="W372" s="41">
        <v>0.9</v>
      </c>
      <c r="X372" s="41">
        <v>0.2</v>
      </c>
      <c r="Y372" s="41">
        <v>0.4</v>
      </c>
      <c r="Z372" s="40" t="b">
        <v>0</v>
      </c>
      <c r="AA372" s="40" t="b">
        <v>1</v>
      </c>
      <c r="AB372" s="40" t="b">
        <v>0</v>
      </c>
      <c r="AC372" s="40" t="b">
        <v>0</v>
      </c>
      <c r="AD372" s="41" t="s">
        <v>14134</v>
      </c>
      <c r="AE372" s="41" t="s">
        <v>14135</v>
      </c>
      <c r="AF372" s="41">
        <v>1202.649</v>
      </c>
      <c r="AG372" s="41">
        <v>-3.21964</v>
      </c>
      <c r="AH372" s="42">
        <v>1.36267E42</v>
      </c>
      <c r="AI372" s="41">
        <v>0.046244984</v>
      </c>
      <c r="AJ372" s="40" t="s">
        <v>14136</v>
      </c>
      <c r="AK372" s="40" t="s">
        <v>14137</v>
      </c>
      <c r="AL372" s="41">
        <v>4409.0</v>
      </c>
      <c r="AM372" s="40" t="s">
        <v>2224</v>
      </c>
      <c r="AN372" s="40" t="s">
        <v>7285</v>
      </c>
      <c r="AO372" s="40" t="s">
        <v>5643</v>
      </c>
      <c r="AP372" s="42">
        <v>1.1E139</v>
      </c>
    </row>
    <row r="373">
      <c r="A373" s="40" t="s">
        <v>16525</v>
      </c>
      <c r="B373" s="41">
        <v>181.0</v>
      </c>
      <c r="C373" s="42">
        <v>1.67E9</v>
      </c>
      <c r="D373" s="41">
        <v>3356.0</v>
      </c>
      <c r="E373" s="40" t="s">
        <v>1243</v>
      </c>
      <c r="F373" s="41">
        <v>140.0</v>
      </c>
      <c r="G373" s="41">
        <v>35.0</v>
      </c>
      <c r="H373" s="41">
        <v>70.0</v>
      </c>
      <c r="I373" s="41">
        <v>-3.07733</v>
      </c>
      <c r="J373" s="41">
        <v>10000.0</v>
      </c>
      <c r="K373" s="41">
        <v>5000.0</v>
      </c>
      <c r="L373" s="41">
        <v>1200.0</v>
      </c>
      <c r="M373" s="41">
        <v>600.0</v>
      </c>
      <c r="N373" s="41">
        <v>100.0</v>
      </c>
      <c r="O373" s="40" t="s">
        <v>207</v>
      </c>
      <c r="P373" s="40" t="s">
        <v>208</v>
      </c>
      <c r="Q373" s="40" t="s">
        <v>209</v>
      </c>
      <c r="R373" s="40" t="s">
        <v>210</v>
      </c>
      <c r="S373" s="40" t="b">
        <v>0</v>
      </c>
      <c r="T373" s="40" t="s">
        <v>211</v>
      </c>
      <c r="U373" s="40" t="s">
        <v>212</v>
      </c>
      <c r="V373" s="41">
        <v>0.1</v>
      </c>
      <c r="W373" s="41">
        <v>0.9</v>
      </c>
      <c r="X373" s="41">
        <v>0.1</v>
      </c>
      <c r="Y373" s="41">
        <v>0.5</v>
      </c>
      <c r="Z373" s="40" t="b">
        <v>0</v>
      </c>
      <c r="AA373" s="40" t="b">
        <v>1</v>
      </c>
      <c r="AB373" s="40" t="b">
        <v>0</v>
      </c>
      <c r="AC373" s="40" t="b">
        <v>0</v>
      </c>
      <c r="AD373" s="41" t="s">
        <v>14138</v>
      </c>
      <c r="AE373" s="41" t="s">
        <v>14139</v>
      </c>
      <c r="AF373" s="41">
        <v>1201.954</v>
      </c>
      <c r="AG373" s="41">
        <v>-3.21967</v>
      </c>
      <c r="AH373" s="42">
        <v>1.39021E42</v>
      </c>
      <c r="AI373" s="41">
        <v>0.046255363</v>
      </c>
      <c r="AJ373" s="40" t="s">
        <v>14140</v>
      </c>
      <c r="AK373" s="40" t="s">
        <v>14141</v>
      </c>
      <c r="AL373" s="41">
        <v>1964.0</v>
      </c>
      <c r="AM373" s="40" t="s">
        <v>2224</v>
      </c>
      <c r="AN373" s="40" t="s">
        <v>7285</v>
      </c>
      <c r="AO373" s="40" t="s">
        <v>5643</v>
      </c>
      <c r="AP373" s="42">
        <v>1.1E139</v>
      </c>
    </row>
    <row r="374">
      <c r="A374" s="40" t="s">
        <v>16523</v>
      </c>
      <c r="B374" s="41">
        <v>100.0</v>
      </c>
      <c r="C374" s="42">
        <v>1.67E9</v>
      </c>
      <c r="D374" s="41">
        <v>3356.0</v>
      </c>
      <c r="E374" s="40" t="s">
        <v>1243</v>
      </c>
      <c r="F374" s="41">
        <v>140.0</v>
      </c>
      <c r="G374" s="41">
        <v>35.0</v>
      </c>
      <c r="H374" s="41">
        <v>70.0</v>
      </c>
      <c r="I374" s="41">
        <v>-3.07733</v>
      </c>
      <c r="J374" s="41">
        <v>10000.0</v>
      </c>
      <c r="K374" s="41">
        <v>5000.0</v>
      </c>
      <c r="L374" s="41">
        <v>1200.0</v>
      </c>
      <c r="M374" s="41">
        <v>600.0</v>
      </c>
      <c r="N374" s="41">
        <v>50.0</v>
      </c>
      <c r="O374" s="40" t="s">
        <v>207</v>
      </c>
      <c r="P374" s="40" t="s">
        <v>1371</v>
      </c>
      <c r="Q374" s="40" t="s">
        <v>209</v>
      </c>
      <c r="R374" s="40" t="s">
        <v>210</v>
      </c>
      <c r="S374" s="40" t="b">
        <v>0</v>
      </c>
      <c r="T374" s="40" t="s">
        <v>12879</v>
      </c>
      <c r="U374" s="40" t="s">
        <v>212</v>
      </c>
      <c r="V374" s="41">
        <v>0.1</v>
      </c>
      <c r="W374" s="41">
        <v>0.9</v>
      </c>
      <c r="X374" s="41">
        <v>0.1</v>
      </c>
      <c r="Y374" s="41">
        <v>0.5</v>
      </c>
      <c r="Z374" s="40" t="b">
        <v>0</v>
      </c>
      <c r="AA374" s="40" t="b">
        <v>1</v>
      </c>
      <c r="AB374" s="40" t="b">
        <v>0</v>
      </c>
      <c r="AC374" s="40" t="b">
        <v>0</v>
      </c>
      <c r="AD374" s="41" t="s">
        <v>11824</v>
      </c>
      <c r="AE374" s="41" t="s">
        <v>14142</v>
      </c>
      <c r="AF374" s="41">
        <v>1145.811</v>
      </c>
      <c r="AG374" s="41">
        <v>-3.2238</v>
      </c>
      <c r="AH374" s="42">
        <v>1.03618E42</v>
      </c>
      <c r="AI374" s="41">
        <v>0.047598</v>
      </c>
      <c r="AJ374" s="40" t="s">
        <v>14143</v>
      </c>
      <c r="AK374" s="44" t="s">
        <v>397</v>
      </c>
      <c r="AL374" s="41">
        <v>3395.0</v>
      </c>
      <c r="AM374" s="40" t="s">
        <v>7372</v>
      </c>
      <c r="AN374" s="40" t="s">
        <v>7285</v>
      </c>
      <c r="AO374" s="40" t="s">
        <v>5643</v>
      </c>
      <c r="AP374" s="42">
        <v>1.0E139</v>
      </c>
    </row>
    <row r="375">
      <c r="A375" s="40" t="s">
        <v>16523</v>
      </c>
      <c r="B375" s="41">
        <v>45.0</v>
      </c>
      <c r="C375" s="42">
        <v>1.67E9</v>
      </c>
      <c r="D375" s="41">
        <v>3356.0</v>
      </c>
      <c r="E375" s="40" t="s">
        <v>1243</v>
      </c>
      <c r="F375" s="41">
        <v>140.0</v>
      </c>
      <c r="G375" s="41">
        <v>35.0</v>
      </c>
      <c r="H375" s="41">
        <v>70.0</v>
      </c>
      <c r="I375" s="41">
        <v>-3.07733</v>
      </c>
      <c r="J375" s="41">
        <v>10000.0</v>
      </c>
      <c r="K375" s="41">
        <v>5000.0</v>
      </c>
      <c r="L375" s="41">
        <v>1200.0</v>
      </c>
      <c r="M375" s="41">
        <v>600.0</v>
      </c>
      <c r="N375" s="41">
        <v>30.0</v>
      </c>
      <c r="O375" s="40" t="s">
        <v>207</v>
      </c>
      <c r="P375" s="40" t="s">
        <v>1371</v>
      </c>
      <c r="Q375" s="40" t="s">
        <v>7305</v>
      </c>
      <c r="R375" s="40" t="s">
        <v>210</v>
      </c>
      <c r="S375" s="40" t="b">
        <v>0</v>
      </c>
      <c r="T375" s="40" t="s">
        <v>12879</v>
      </c>
      <c r="U375" s="40" t="s">
        <v>212</v>
      </c>
      <c r="V375" s="41">
        <v>0.1</v>
      </c>
      <c r="W375" s="41">
        <v>0.9</v>
      </c>
      <c r="X375" s="41">
        <v>0.1</v>
      </c>
      <c r="Y375" s="41">
        <v>0.4</v>
      </c>
      <c r="Z375" s="40" t="b">
        <v>0</v>
      </c>
      <c r="AA375" s="40" t="b">
        <v>1</v>
      </c>
      <c r="AB375" s="40" t="b">
        <v>0</v>
      </c>
      <c r="AC375" s="40" t="b">
        <v>0</v>
      </c>
      <c r="AD375" s="41" t="s">
        <v>14144</v>
      </c>
      <c r="AE375" s="41" t="s">
        <v>14145</v>
      </c>
      <c r="AF375" s="41">
        <v>950.5386</v>
      </c>
      <c r="AG375" s="41">
        <v>-3.22403</v>
      </c>
      <c r="AH375" s="42">
        <v>6.93661E41</v>
      </c>
      <c r="AI375" s="41">
        <v>0.047671438</v>
      </c>
      <c r="AJ375" s="40" t="s">
        <v>14146</v>
      </c>
      <c r="AK375" s="44" t="s">
        <v>397</v>
      </c>
      <c r="AL375" s="41">
        <v>5913.0</v>
      </c>
      <c r="AM375" s="40" t="s">
        <v>7372</v>
      </c>
      <c r="AN375" s="40" t="s">
        <v>7285</v>
      </c>
      <c r="AO375" s="40" t="s">
        <v>5643</v>
      </c>
      <c r="AP375" s="42">
        <v>1.1E138</v>
      </c>
    </row>
    <row r="376">
      <c r="A376" s="40" t="s">
        <v>16525</v>
      </c>
      <c r="B376" s="41">
        <v>175.0</v>
      </c>
      <c r="C376" s="42">
        <v>1.67E9</v>
      </c>
      <c r="D376" s="41">
        <v>3356.0</v>
      </c>
      <c r="E376" s="40" t="s">
        <v>1243</v>
      </c>
      <c r="F376" s="41">
        <v>140.0</v>
      </c>
      <c r="G376" s="41">
        <v>35.0</v>
      </c>
      <c r="H376" s="41">
        <v>70.0</v>
      </c>
      <c r="I376" s="41">
        <v>-3.07733</v>
      </c>
      <c r="J376" s="41">
        <v>10000.0</v>
      </c>
      <c r="K376" s="41">
        <v>5000.0</v>
      </c>
      <c r="L376" s="41">
        <v>1200.0</v>
      </c>
      <c r="M376" s="41">
        <v>600.0</v>
      </c>
      <c r="N376" s="41">
        <v>50.0</v>
      </c>
      <c r="O376" s="40" t="s">
        <v>207</v>
      </c>
      <c r="P376" s="40" t="s">
        <v>208</v>
      </c>
      <c r="Q376" s="40" t="s">
        <v>212</v>
      </c>
      <c r="R376" s="40" t="s">
        <v>210</v>
      </c>
      <c r="S376" s="40" t="b">
        <v>0</v>
      </c>
      <c r="T376" s="40" t="s">
        <v>12879</v>
      </c>
      <c r="U376" s="40" t="s">
        <v>212</v>
      </c>
      <c r="V376" s="41">
        <v>0.1</v>
      </c>
      <c r="W376" s="41">
        <v>0.9</v>
      </c>
      <c r="X376" s="41">
        <v>0.2</v>
      </c>
      <c r="Y376" s="41">
        <v>0.5</v>
      </c>
      <c r="Z376" s="40" t="b">
        <v>0</v>
      </c>
      <c r="AA376" s="40" t="b">
        <v>1</v>
      </c>
      <c r="AB376" s="40" t="b">
        <v>0</v>
      </c>
      <c r="AC376" s="40" t="b">
        <v>0</v>
      </c>
      <c r="AD376" s="41" t="s">
        <v>14147</v>
      </c>
      <c r="AE376" s="41" t="s">
        <v>14148</v>
      </c>
      <c r="AF376" s="41">
        <v>1202.462</v>
      </c>
      <c r="AG376" s="41">
        <v>-3.22497</v>
      </c>
      <c r="AH376" s="42">
        <v>6.8768E41</v>
      </c>
      <c r="AI376" s="41">
        <v>0.047978376</v>
      </c>
      <c r="AJ376" s="40" t="s">
        <v>14149</v>
      </c>
      <c r="AK376" s="40" t="s">
        <v>14150</v>
      </c>
      <c r="AL376" s="41">
        <v>3653.0</v>
      </c>
      <c r="AM376" s="40" t="s">
        <v>2224</v>
      </c>
      <c r="AN376" s="40" t="s">
        <v>7285</v>
      </c>
      <c r="AO376" s="40" t="s">
        <v>5643</v>
      </c>
      <c r="AP376" s="42">
        <v>1.1E138</v>
      </c>
    </row>
    <row r="377">
      <c r="A377" s="40" t="s">
        <v>16518</v>
      </c>
      <c r="B377" s="41">
        <v>72.0</v>
      </c>
      <c r="C377" s="42">
        <v>1.67E9</v>
      </c>
      <c r="D377" s="41">
        <v>3356.0</v>
      </c>
      <c r="E377" s="40" t="s">
        <v>1243</v>
      </c>
      <c r="F377" s="41">
        <v>140.0</v>
      </c>
      <c r="G377" s="41">
        <v>35.0</v>
      </c>
      <c r="H377" s="41">
        <v>70.0</v>
      </c>
      <c r="I377" s="41">
        <v>-3.07733</v>
      </c>
      <c r="J377" s="41">
        <v>10000.0</v>
      </c>
      <c r="K377" s="41">
        <v>5000.0</v>
      </c>
      <c r="L377" s="41">
        <v>1200.0</v>
      </c>
      <c r="M377" s="41">
        <v>600.0</v>
      </c>
      <c r="N377" s="41">
        <v>30.0</v>
      </c>
      <c r="O377" s="40" t="s">
        <v>207</v>
      </c>
      <c r="P377" s="40" t="s">
        <v>208</v>
      </c>
      <c r="Q377" s="40" t="s">
        <v>212</v>
      </c>
      <c r="R377" s="40" t="s">
        <v>210</v>
      </c>
      <c r="S377" s="40" t="b">
        <v>0</v>
      </c>
      <c r="T377" s="40" t="s">
        <v>211</v>
      </c>
      <c r="U377" s="40" t="s">
        <v>212</v>
      </c>
      <c r="V377" s="41">
        <v>0.1</v>
      </c>
      <c r="W377" s="41">
        <v>0.9</v>
      </c>
      <c r="X377" s="41">
        <v>0.1</v>
      </c>
      <c r="Y377" s="41">
        <v>0.4</v>
      </c>
      <c r="Z377" s="40" t="b">
        <v>0</v>
      </c>
      <c r="AA377" s="40" t="b">
        <v>1</v>
      </c>
      <c r="AB377" s="40" t="b">
        <v>0</v>
      </c>
      <c r="AC377" s="40" t="b">
        <v>0</v>
      </c>
      <c r="AD377" s="41" t="s">
        <v>14151</v>
      </c>
      <c r="AE377" s="41" t="s">
        <v>14152</v>
      </c>
      <c r="AF377" s="41">
        <v>677.3296</v>
      </c>
      <c r="AG377" s="41">
        <v>-3.22502</v>
      </c>
      <c r="AH377" s="42">
        <v>1.38752E42</v>
      </c>
      <c r="AI377" s="41">
        <v>0.047993517</v>
      </c>
      <c r="AJ377" s="40" t="s">
        <v>14153</v>
      </c>
      <c r="AK377" s="44" t="s">
        <v>397</v>
      </c>
      <c r="AL377" s="41">
        <v>10000.0</v>
      </c>
      <c r="AM377" s="40" t="s">
        <v>216</v>
      </c>
      <c r="AN377" s="40" t="s">
        <v>7285</v>
      </c>
      <c r="AO377" s="40" t="s">
        <v>5627</v>
      </c>
      <c r="AP377" s="42">
        <v>1.1E139</v>
      </c>
    </row>
    <row r="378">
      <c r="A378" s="40" t="s">
        <v>16518</v>
      </c>
      <c r="B378" s="41">
        <v>17.0</v>
      </c>
      <c r="C378" s="42">
        <v>1.67E9</v>
      </c>
      <c r="D378" s="41">
        <v>3356.0</v>
      </c>
      <c r="E378" s="40" t="s">
        <v>1243</v>
      </c>
      <c r="F378" s="41">
        <v>140.0</v>
      </c>
      <c r="G378" s="41">
        <v>35.0</v>
      </c>
      <c r="H378" s="41">
        <v>70.0</v>
      </c>
      <c r="I378" s="41">
        <v>-3.07733</v>
      </c>
      <c r="J378" s="41">
        <v>10000.0</v>
      </c>
      <c r="K378" s="41">
        <v>5000.0</v>
      </c>
      <c r="L378" s="41">
        <v>1200.0</v>
      </c>
      <c r="M378" s="41">
        <v>600.0</v>
      </c>
      <c r="N378" s="41">
        <v>30.0</v>
      </c>
      <c r="O378" s="40" t="s">
        <v>207</v>
      </c>
      <c r="P378" s="40" t="s">
        <v>208</v>
      </c>
      <c r="Q378" s="40" t="s">
        <v>209</v>
      </c>
      <c r="R378" s="40" t="s">
        <v>210</v>
      </c>
      <c r="S378" s="40" t="b">
        <v>0</v>
      </c>
      <c r="T378" s="40" t="s">
        <v>12879</v>
      </c>
      <c r="U378" s="40" t="s">
        <v>212</v>
      </c>
      <c r="V378" s="41">
        <v>0.1</v>
      </c>
      <c r="W378" s="41">
        <v>0.9</v>
      </c>
      <c r="X378" s="41">
        <v>0.3</v>
      </c>
      <c r="Y378" s="41">
        <v>0.6</v>
      </c>
      <c r="Z378" s="40" t="b">
        <v>0</v>
      </c>
      <c r="AA378" s="40" t="b">
        <v>1</v>
      </c>
      <c r="AB378" s="40" t="b">
        <v>0</v>
      </c>
      <c r="AC378" s="40" t="b">
        <v>0</v>
      </c>
      <c r="AD378" s="41" t="s">
        <v>14157</v>
      </c>
      <c r="AE378" s="41" t="s">
        <v>14158</v>
      </c>
      <c r="AF378" s="41">
        <v>999.9735</v>
      </c>
      <c r="AG378" s="41">
        <v>-3.22528</v>
      </c>
      <c r="AH378" s="42">
        <v>9.9614E41</v>
      </c>
      <c r="AI378" s="41">
        <v>0.04807758</v>
      </c>
      <c r="AJ378" s="40" t="s">
        <v>14159</v>
      </c>
      <c r="AK378" s="40" t="s">
        <v>14160</v>
      </c>
      <c r="AL378" s="41">
        <v>10000.0</v>
      </c>
      <c r="AM378" s="40" t="s">
        <v>216</v>
      </c>
      <c r="AN378" s="40" t="s">
        <v>7285</v>
      </c>
      <c r="AO378" s="40" t="s">
        <v>5627</v>
      </c>
      <c r="AP378" s="42">
        <v>1.0E139</v>
      </c>
    </row>
    <row r="379">
      <c r="A379" s="40" t="s">
        <v>16523</v>
      </c>
      <c r="B379" s="41">
        <v>32.0</v>
      </c>
      <c r="C379" s="42">
        <v>1.67E9</v>
      </c>
      <c r="D379" s="41">
        <v>3356.0</v>
      </c>
      <c r="E379" s="40" t="s">
        <v>1243</v>
      </c>
      <c r="F379" s="41">
        <v>140.0</v>
      </c>
      <c r="G379" s="41">
        <v>35.0</v>
      </c>
      <c r="H379" s="41">
        <v>70.0</v>
      </c>
      <c r="I379" s="41">
        <v>-3.07733</v>
      </c>
      <c r="J379" s="41">
        <v>10000.0</v>
      </c>
      <c r="K379" s="41">
        <v>5000.0</v>
      </c>
      <c r="L379" s="41">
        <v>1200.0</v>
      </c>
      <c r="M379" s="41">
        <v>600.0</v>
      </c>
      <c r="N379" s="41">
        <v>30.0</v>
      </c>
      <c r="O379" s="40" t="s">
        <v>207</v>
      </c>
      <c r="P379" s="40" t="s">
        <v>1371</v>
      </c>
      <c r="Q379" s="40" t="s">
        <v>7310</v>
      </c>
      <c r="R379" s="40" t="s">
        <v>210</v>
      </c>
      <c r="S379" s="40" t="b">
        <v>0</v>
      </c>
      <c r="T379" s="40" t="s">
        <v>12879</v>
      </c>
      <c r="U379" s="40" t="s">
        <v>212</v>
      </c>
      <c r="V379" s="41">
        <v>0.1</v>
      </c>
      <c r="W379" s="41">
        <v>0.9</v>
      </c>
      <c r="X379" s="41">
        <v>0.2</v>
      </c>
      <c r="Y379" s="41">
        <v>0.6</v>
      </c>
      <c r="Z379" s="40" t="b">
        <v>0</v>
      </c>
      <c r="AA379" s="40" t="b">
        <v>1</v>
      </c>
      <c r="AB379" s="40" t="b">
        <v>0</v>
      </c>
      <c r="AC379" s="40" t="b">
        <v>0</v>
      </c>
      <c r="AD379" s="41" t="s">
        <v>14154</v>
      </c>
      <c r="AE379" s="41" t="s">
        <v>14155</v>
      </c>
      <c r="AF379" s="41">
        <v>1202.879</v>
      </c>
      <c r="AG379" s="41">
        <v>-3.22528</v>
      </c>
      <c r="AH379" s="42">
        <v>1.35885E41</v>
      </c>
      <c r="AI379" s="41">
        <v>0.048077686</v>
      </c>
      <c r="AJ379" s="40" t="s">
        <v>14156</v>
      </c>
      <c r="AK379" s="44" t="s">
        <v>397</v>
      </c>
      <c r="AL379" s="41">
        <v>3792.0</v>
      </c>
      <c r="AM379" s="40" t="s">
        <v>2224</v>
      </c>
      <c r="AN379" s="40" t="s">
        <v>7285</v>
      </c>
      <c r="AO379" s="40" t="s">
        <v>5643</v>
      </c>
      <c r="AP379" s="42">
        <v>1.1E136</v>
      </c>
    </row>
    <row r="380">
      <c r="A380" s="40" t="s">
        <v>16520</v>
      </c>
      <c r="B380" s="41">
        <v>144.0</v>
      </c>
      <c r="C380" s="42">
        <v>1.67E9</v>
      </c>
      <c r="D380" s="41">
        <v>3356.0</v>
      </c>
      <c r="E380" s="40" t="s">
        <v>1243</v>
      </c>
      <c r="F380" s="41">
        <v>140.0</v>
      </c>
      <c r="G380" s="41">
        <v>35.0</v>
      </c>
      <c r="H380" s="41">
        <v>70.0</v>
      </c>
      <c r="I380" s="41">
        <v>-3.07733</v>
      </c>
      <c r="J380" s="41">
        <v>10000.0</v>
      </c>
      <c r="K380" s="41">
        <v>5000.0</v>
      </c>
      <c r="L380" s="41">
        <v>1200.0</v>
      </c>
      <c r="M380" s="41">
        <v>600.0</v>
      </c>
      <c r="N380" s="41">
        <v>50.0</v>
      </c>
      <c r="O380" s="40" t="s">
        <v>207</v>
      </c>
      <c r="P380" s="40" t="s">
        <v>1371</v>
      </c>
      <c r="Q380" s="40" t="s">
        <v>1372</v>
      </c>
      <c r="R380" s="40" t="s">
        <v>210</v>
      </c>
      <c r="S380" s="40" t="b">
        <v>0</v>
      </c>
      <c r="T380" s="40" t="s">
        <v>211</v>
      </c>
      <c r="U380" s="40" t="s">
        <v>212</v>
      </c>
      <c r="V380" s="41">
        <v>0.1</v>
      </c>
      <c r="W380" s="41">
        <v>0.9</v>
      </c>
      <c r="X380" s="41">
        <v>0.1</v>
      </c>
      <c r="Y380" s="41">
        <v>0.4</v>
      </c>
      <c r="Z380" s="40" t="b">
        <v>0</v>
      </c>
      <c r="AA380" s="40" t="b">
        <v>1</v>
      </c>
      <c r="AB380" s="40" t="b">
        <v>0</v>
      </c>
      <c r="AC380" s="40" t="b">
        <v>0</v>
      </c>
      <c r="AD380" s="41" t="s">
        <v>789</v>
      </c>
      <c r="AE380" s="41" t="s">
        <v>13680</v>
      </c>
      <c r="AF380" s="41">
        <v>1200.988</v>
      </c>
      <c r="AG380" s="41">
        <v>-3.22661</v>
      </c>
      <c r="AH380" s="42">
        <v>3.42358E41</v>
      </c>
      <c r="AI380" s="41">
        <v>0.04851064</v>
      </c>
      <c r="AJ380" s="40" t="s">
        <v>14161</v>
      </c>
      <c r="AK380" s="44" t="s">
        <v>397</v>
      </c>
      <c r="AL380" s="41">
        <v>4978.0</v>
      </c>
      <c r="AM380" s="40" t="s">
        <v>2224</v>
      </c>
      <c r="AN380" s="40" t="s">
        <v>7285</v>
      </c>
      <c r="AO380" s="40" t="s">
        <v>5643</v>
      </c>
      <c r="AP380" s="42">
        <v>1.1E137</v>
      </c>
    </row>
    <row r="381">
      <c r="A381" s="40" t="s">
        <v>16525</v>
      </c>
      <c r="B381" s="41">
        <v>250.0</v>
      </c>
      <c r="C381" s="42">
        <v>1.67E9</v>
      </c>
      <c r="D381" s="41">
        <v>3356.0</v>
      </c>
      <c r="E381" s="40" t="s">
        <v>1243</v>
      </c>
      <c r="F381" s="41">
        <v>140.0</v>
      </c>
      <c r="G381" s="41">
        <v>35.0</v>
      </c>
      <c r="H381" s="41">
        <v>70.0</v>
      </c>
      <c r="I381" s="41">
        <v>-3.07733</v>
      </c>
      <c r="J381" s="41">
        <v>10000.0</v>
      </c>
      <c r="K381" s="41">
        <v>5000.0</v>
      </c>
      <c r="L381" s="41">
        <v>1200.0</v>
      </c>
      <c r="M381" s="41">
        <v>600.0</v>
      </c>
      <c r="N381" s="41">
        <v>100.0</v>
      </c>
      <c r="O381" s="40" t="s">
        <v>207</v>
      </c>
      <c r="P381" s="40" t="s">
        <v>208</v>
      </c>
      <c r="Q381" s="40" t="s">
        <v>1372</v>
      </c>
      <c r="R381" s="40" t="s">
        <v>210</v>
      </c>
      <c r="S381" s="40" t="b">
        <v>0</v>
      </c>
      <c r="T381" s="40" t="s">
        <v>12879</v>
      </c>
      <c r="U381" s="40" t="s">
        <v>212</v>
      </c>
      <c r="V381" s="41">
        <v>0.1</v>
      </c>
      <c r="W381" s="41">
        <v>0.9</v>
      </c>
      <c r="X381" s="41">
        <v>0.3</v>
      </c>
      <c r="Y381" s="41">
        <v>0.5</v>
      </c>
      <c r="Z381" s="40" t="b">
        <v>0</v>
      </c>
      <c r="AA381" s="40" t="b">
        <v>1</v>
      </c>
      <c r="AB381" s="40" t="b">
        <v>0</v>
      </c>
      <c r="AC381" s="40" t="b">
        <v>0</v>
      </c>
      <c r="AD381" s="41" t="s">
        <v>14162</v>
      </c>
      <c r="AE381" s="41" t="s">
        <v>14163</v>
      </c>
      <c r="AF381" s="41">
        <v>1203.124</v>
      </c>
      <c r="AG381" s="41">
        <v>-3.22675</v>
      </c>
      <c r="AH381" s="42">
        <v>5.07992E41</v>
      </c>
      <c r="AI381" s="41">
        <v>0.048557327</v>
      </c>
      <c r="AJ381" s="40" t="s">
        <v>16644</v>
      </c>
      <c r="AK381" s="40" t="s">
        <v>14165</v>
      </c>
      <c r="AL381" s="41">
        <v>1883.0</v>
      </c>
      <c r="AM381" s="40" t="s">
        <v>2224</v>
      </c>
      <c r="AN381" s="40" t="s">
        <v>7285</v>
      </c>
      <c r="AO381" s="40" t="s">
        <v>5643</v>
      </c>
      <c r="AP381" s="42">
        <v>1.0E138</v>
      </c>
    </row>
    <row r="382">
      <c r="A382" s="40" t="s">
        <v>16518</v>
      </c>
      <c r="B382" s="41">
        <v>111.0</v>
      </c>
      <c r="C382" s="42">
        <v>1.67E9</v>
      </c>
      <c r="D382" s="41">
        <v>3356.0</v>
      </c>
      <c r="E382" s="40" t="s">
        <v>1243</v>
      </c>
      <c r="F382" s="41">
        <v>140.0</v>
      </c>
      <c r="G382" s="41">
        <v>35.0</v>
      </c>
      <c r="H382" s="41">
        <v>70.0</v>
      </c>
      <c r="I382" s="41">
        <v>-3.07733</v>
      </c>
      <c r="J382" s="41">
        <v>10000.0</v>
      </c>
      <c r="K382" s="41">
        <v>5000.0</v>
      </c>
      <c r="L382" s="41">
        <v>1200.0</v>
      </c>
      <c r="M382" s="41">
        <v>600.0</v>
      </c>
      <c r="N382" s="41">
        <v>50.0</v>
      </c>
      <c r="O382" s="40" t="s">
        <v>207</v>
      </c>
      <c r="P382" s="40" t="s">
        <v>208</v>
      </c>
      <c r="Q382" s="40" t="s">
        <v>7310</v>
      </c>
      <c r="R382" s="40" t="s">
        <v>210</v>
      </c>
      <c r="S382" s="40" t="b">
        <v>0</v>
      </c>
      <c r="T382" s="40" t="s">
        <v>211</v>
      </c>
      <c r="U382" s="40" t="s">
        <v>212</v>
      </c>
      <c r="V382" s="41">
        <v>0.1</v>
      </c>
      <c r="W382" s="41">
        <v>0.9</v>
      </c>
      <c r="X382" s="41">
        <v>0.2</v>
      </c>
      <c r="Y382" s="41">
        <v>0.4</v>
      </c>
      <c r="Z382" s="40" t="b">
        <v>0</v>
      </c>
      <c r="AA382" s="40" t="b">
        <v>1</v>
      </c>
      <c r="AB382" s="40" t="b">
        <v>0</v>
      </c>
      <c r="AC382" s="40" t="b">
        <v>0</v>
      </c>
      <c r="AD382" s="41" t="s">
        <v>8057</v>
      </c>
      <c r="AE382" s="41" t="s">
        <v>1320</v>
      </c>
      <c r="AF382" s="41">
        <v>1201.332</v>
      </c>
      <c r="AG382" s="41">
        <v>-3.22676</v>
      </c>
      <c r="AH382" s="42">
        <v>6.47245E41</v>
      </c>
      <c r="AI382" s="41">
        <v>0.048558898</v>
      </c>
      <c r="AJ382" s="40" t="s">
        <v>14166</v>
      </c>
      <c r="AK382" s="40" t="s">
        <v>14167</v>
      </c>
      <c r="AL382" s="41">
        <v>6668.0</v>
      </c>
      <c r="AM382" s="40" t="s">
        <v>2224</v>
      </c>
      <c r="AN382" s="40" t="s">
        <v>7285</v>
      </c>
      <c r="AO382" s="40" t="s">
        <v>5627</v>
      </c>
      <c r="AP382" s="42">
        <v>1.1E138</v>
      </c>
    </row>
    <row r="383">
      <c r="A383" s="40" t="s">
        <v>16520</v>
      </c>
      <c r="B383" s="41">
        <v>206.0</v>
      </c>
      <c r="C383" s="42">
        <v>1.67E9</v>
      </c>
      <c r="D383" s="41">
        <v>3356.0</v>
      </c>
      <c r="E383" s="40" t="s">
        <v>1243</v>
      </c>
      <c r="F383" s="41">
        <v>140.0</v>
      </c>
      <c r="G383" s="41">
        <v>35.0</v>
      </c>
      <c r="H383" s="41">
        <v>70.0</v>
      </c>
      <c r="I383" s="41">
        <v>-3.07733</v>
      </c>
      <c r="J383" s="41">
        <v>10000.0</v>
      </c>
      <c r="K383" s="41">
        <v>5000.0</v>
      </c>
      <c r="L383" s="41">
        <v>1200.0</v>
      </c>
      <c r="M383" s="41">
        <v>600.0</v>
      </c>
      <c r="N383" s="41">
        <v>100.0</v>
      </c>
      <c r="O383" s="40" t="s">
        <v>207</v>
      </c>
      <c r="P383" s="40" t="s">
        <v>1371</v>
      </c>
      <c r="Q383" s="40" t="s">
        <v>7310</v>
      </c>
      <c r="R383" s="40" t="s">
        <v>210</v>
      </c>
      <c r="S383" s="40" t="b">
        <v>0</v>
      </c>
      <c r="T383" s="40" t="s">
        <v>211</v>
      </c>
      <c r="U383" s="40" t="s">
        <v>212</v>
      </c>
      <c r="V383" s="41">
        <v>0.1</v>
      </c>
      <c r="W383" s="41">
        <v>0.9</v>
      </c>
      <c r="X383" s="41">
        <v>0.3</v>
      </c>
      <c r="Y383" s="41">
        <v>0.6</v>
      </c>
      <c r="Z383" s="40" t="b">
        <v>0</v>
      </c>
      <c r="AA383" s="40" t="b">
        <v>1</v>
      </c>
      <c r="AB383" s="40" t="b">
        <v>0</v>
      </c>
      <c r="AC383" s="40" t="b">
        <v>0</v>
      </c>
      <c r="AD383" s="41" t="s">
        <v>14168</v>
      </c>
      <c r="AE383" s="41" t="s">
        <v>14169</v>
      </c>
      <c r="AF383" s="41">
        <v>1201.511</v>
      </c>
      <c r="AG383" s="41">
        <v>-3.22793</v>
      </c>
      <c r="AH383" s="42">
        <v>1.39006E42</v>
      </c>
      <c r="AI383" s="41">
        <v>0.048940565</v>
      </c>
      <c r="AJ383" s="40" t="s">
        <v>16645</v>
      </c>
      <c r="AK383" s="40" t="s">
        <v>14171</v>
      </c>
      <c r="AL383" s="41">
        <v>1288.0</v>
      </c>
      <c r="AM383" s="40" t="s">
        <v>2224</v>
      </c>
      <c r="AN383" s="40" t="s">
        <v>7285</v>
      </c>
      <c r="AO383" s="40" t="s">
        <v>5643</v>
      </c>
      <c r="AP383" s="42">
        <v>1.1E139</v>
      </c>
    </row>
    <row r="384">
      <c r="A384" s="40" t="s">
        <v>16523</v>
      </c>
      <c r="B384" s="41">
        <v>88.0</v>
      </c>
      <c r="C384" s="42">
        <v>1.67E9</v>
      </c>
      <c r="D384" s="41">
        <v>3356.0</v>
      </c>
      <c r="E384" s="40" t="s">
        <v>1243</v>
      </c>
      <c r="F384" s="41">
        <v>140.0</v>
      </c>
      <c r="G384" s="41">
        <v>35.0</v>
      </c>
      <c r="H384" s="41">
        <v>70.0</v>
      </c>
      <c r="I384" s="41">
        <v>-3.07733</v>
      </c>
      <c r="J384" s="41">
        <v>10000.0</v>
      </c>
      <c r="K384" s="41">
        <v>5000.0</v>
      </c>
      <c r="L384" s="41">
        <v>1200.0</v>
      </c>
      <c r="M384" s="41">
        <v>600.0</v>
      </c>
      <c r="N384" s="41">
        <v>30.0</v>
      </c>
      <c r="O384" s="40" t="s">
        <v>207</v>
      </c>
      <c r="P384" s="40" t="s">
        <v>1371</v>
      </c>
      <c r="Q384" s="40" t="s">
        <v>212</v>
      </c>
      <c r="R384" s="40" t="s">
        <v>210</v>
      </c>
      <c r="S384" s="40" t="b">
        <v>0</v>
      </c>
      <c r="T384" s="40" t="s">
        <v>12879</v>
      </c>
      <c r="U384" s="40" t="s">
        <v>212</v>
      </c>
      <c r="V384" s="41">
        <v>0.1</v>
      </c>
      <c r="W384" s="41">
        <v>0.9</v>
      </c>
      <c r="X384" s="41">
        <v>0.3</v>
      </c>
      <c r="Y384" s="41">
        <v>0.5</v>
      </c>
      <c r="Z384" s="40" t="b">
        <v>0</v>
      </c>
      <c r="AA384" s="40" t="b">
        <v>1</v>
      </c>
      <c r="AB384" s="40" t="b">
        <v>0</v>
      </c>
      <c r="AC384" s="40" t="b">
        <v>0</v>
      </c>
      <c r="AD384" s="41" t="s">
        <v>14172</v>
      </c>
      <c r="AE384" s="41" t="s">
        <v>14173</v>
      </c>
      <c r="AF384" s="41">
        <v>1203.145</v>
      </c>
      <c r="AG384" s="41">
        <v>-3.22895</v>
      </c>
      <c r="AH384" s="42">
        <v>3.41702E41</v>
      </c>
      <c r="AI384" s="41">
        <v>0.04927129</v>
      </c>
      <c r="AJ384" s="40" t="s">
        <v>14174</v>
      </c>
      <c r="AK384" s="40" t="s">
        <v>14175</v>
      </c>
      <c r="AL384" s="41">
        <v>6148.0</v>
      </c>
      <c r="AM384" s="40" t="s">
        <v>2224</v>
      </c>
      <c r="AN384" s="40" t="s">
        <v>7285</v>
      </c>
      <c r="AO384" s="40" t="s">
        <v>5643</v>
      </c>
      <c r="AP384" s="42">
        <v>1.1E137</v>
      </c>
    </row>
    <row r="385">
      <c r="A385" s="40" t="s">
        <v>16520</v>
      </c>
      <c r="B385" s="41">
        <v>245.0</v>
      </c>
      <c r="C385" s="42">
        <v>1.67E9</v>
      </c>
      <c r="D385" s="41">
        <v>3356.0</v>
      </c>
      <c r="E385" s="40" t="s">
        <v>1243</v>
      </c>
      <c r="F385" s="41">
        <v>140.0</v>
      </c>
      <c r="G385" s="41">
        <v>35.0</v>
      </c>
      <c r="H385" s="41">
        <v>70.0</v>
      </c>
      <c r="I385" s="41">
        <v>-3.07733</v>
      </c>
      <c r="J385" s="41">
        <v>10000.0</v>
      </c>
      <c r="K385" s="41">
        <v>5000.0</v>
      </c>
      <c r="L385" s="41">
        <v>1200.0</v>
      </c>
      <c r="M385" s="41">
        <v>600.0</v>
      </c>
      <c r="N385" s="41">
        <v>100.0</v>
      </c>
      <c r="O385" s="40" t="s">
        <v>207</v>
      </c>
      <c r="P385" s="40" t="s">
        <v>1371</v>
      </c>
      <c r="Q385" s="40" t="s">
        <v>1372</v>
      </c>
      <c r="R385" s="40" t="s">
        <v>210</v>
      </c>
      <c r="S385" s="40" t="b">
        <v>0</v>
      </c>
      <c r="T385" s="40" t="s">
        <v>12879</v>
      </c>
      <c r="U385" s="40" t="s">
        <v>212</v>
      </c>
      <c r="V385" s="41">
        <v>0.1</v>
      </c>
      <c r="W385" s="41">
        <v>0.9</v>
      </c>
      <c r="X385" s="41">
        <v>0.1</v>
      </c>
      <c r="Y385" s="41">
        <v>0.6</v>
      </c>
      <c r="Z385" s="40" t="b">
        <v>0</v>
      </c>
      <c r="AA385" s="40" t="b">
        <v>1</v>
      </c>
      <c r="AB385" s="40" t="b">
        <v>0</v>
      </c>
      <c r="AC385" s="40" t="b">
        <v>0</v>
      </c>
      <c r="AD385" s="41" t="s">
        <v>14176</v>
      </c>
      <c r="AE385" s="41" t="s">
        <v>14177</v>
      </c>
      <c r="AF385" s="41">
        <v>1203.115</v>
      </c>
      <c r="AG385" s="41">
        <v>-3.22899</v>
      </c>
      <c r="AH385" s="42">
        <v>3.47249E41</v>
      </c>
      <c r="AI385" s="41">
        <v>0.049285132</v>
      </c>
      <c r="AJ385" s="40" t="s">
        <v>14178</v>
      </c>
      <c r="AK385" s="40" t="s">
        <v>14179</v>
      </c>
      <c r="AL385" s="41">
        <v>1507.0</v>
      </c>
      <c r="AM385" s="40" t="s">
        <v>2224</v>
      </c>
      <c r="AN385" s="40" t="s">
        <v>7285</v>
      </c>
      <c r="AO385" s="40" t="s">
        <v>5643</v>
      </c>
      <c r="AP385" s="42">
        <v>1.1E137</v>
      </c>
    </row>
    <row r="386">
      <c r="A386" s="40" t="s">
        <v>16523</v>
      </c>
      <c r="B386" s="41">
        <v>43.0</v>
      </c>
      <c r="C386" s="42">
        <v>1.67E9</v>
      </c>
      <c r="D386" s="41">
        <v>3356.0</v>
      </c>
      <c r="E386" s="40" t="s">
        <v>1243</v>
      </c>
      <c r="F386" s="41">
        <v>140.0</v>
      </c>
      <c r="G386" s="41">
        <v>35.0</v>
      </c>
      <c r="H386" s="41">
        <v>70.0</v>
      </c>
      <c r="I386" s="41">
        <v>-3.07733</v>
      </c>
      <c r="J386" s="41">
        <v>10000.0</v>
      </c>
      <c r="K386" s="41">
        <v>5000.0</v>
      </c>
      <c r="L386" s="41">
        <v>1200.0</v>
      </c>
      <c r="M386" s="41">
        <v>600.0</v>
      </c>
      <c r="N386" s="41">
        <v>30.0</v>
      </c>
      <c r="O386" s="40" t="s">
        <v>207</v>
      </c>
      <c r="P386" s="40" t="s">
        <v>1371</v>
      </c>
      <c r="Q386" s="40" t="s">
        <v>7305</v>
      </c>
      <c r="R386" s="40" t="s">
        <v>210</v>
      </c>
      <c r="S386" s="40" t="b">
        <v>0</v>
      </c>
      <c r="T386" s="40" t="s">
        <v>211</v>
      </c>
      <c r="U386" s="40" t="s">
        <v>212</v>
      </c>
      <c r="V386" s="41">
        <v>0.1</v>
      </c>
      <c r="W386" s="41">
        <v>0.9</v>
      </c>
      <c r="X386" s="41">
        <v>0.3</v>
      </c>
      <c r="Y386" s="41">
        <v>0.5</v>
      </c>
      <c r="Z386" s="40" t="b">
        <v>0</v>
      </c>
      <c r="AA386" s="40" t="b">
        <v>1</v>
      </c>
      <c r="AB386" s="40" t="b">
        <v>0</v>
      </c>
      <c r="AC386" s="40" t="b">
        <v>0</v>
      </c>
      <c r="AD386" s="41" t="s">
        <v>14180</v>
      </c>
      <c r="AE386" s="41" t="s">
        <v>14181</v>
      </c>
      <c r="AF386" s="41">
        <v>1202.842</v>
      </c>
      <c r="AG386" s="41">
        <v>-3.22934</v>
      </c>
      <c r="AH386" s="42">
        <v>6.71921E41</v>
      </c>
      <c r="AI386" s="41">
        <v>0.049398595</v>
      </c>
      <c r="AJ386" s="40" t="s">
        <v>14182</v>
      </c>
      <c r="AK386" s="40" t="s">
        <v>14183</v>
      </c>
      <c r="AL386" s="41">
        <v>6112.0</v>
      </c>
      <c r="AM386" s="40" t="s">
        <v>2224</v>
      </c>
      <c r="AN386" s="40" t="s">
        <v>7285</v>
      </c>
      <c r="AO386" s="40" t="s">
        <v>5643</v>
      </c>
      <c r="AP386" s="42">
        <v>1.1E138</v>
      </c>
    </row>
    <row r="387">
      <c r="A387" s="40" t="s">
        <v>16525</v>
      </c>
      <c r="B387" s="41">
        <v>232.0</v>
      </c>
      <c r="C387" s="42">
        <v>1.67E9</v>
      </c>
      <c r="D387" s="41">
        <v>3356.0</v>
      </c>
      <c r="E387" s="40" t="s">
        <v>1243</v>
      </c>
      <c r="F387" s="41">
        <v>140.0</v>
      </c>
      <c r="G387" s="41">
        <v>35.0</v>
      </c>
      <c r="H387" s="41">
        <v>70.0</v>
      </c>
      <c r="I387" s="41">
        <v>-3.07733</v>
      </c>
      <c r="J387" s="41">
        <v>10000.0</v>
      </c>
      <c r="K387" s="41">
        <v>5000.0</v>
      </c>
      <c r="L387" s="41">
        <v>1200.0</v>
      </c>
      <c r="M387" s="41">
        <v>600.0</v>
      </c>
      <c r="N387" s="41">
        <v>100.0</v>
      </c>
      <c r="O387" s="40" t="s">
        <v>207</v>
      </c>
      <c r="P387" s="40" t="s">
        <v>208</v>
      </c>
      <c r="Q387" s="40" t="s">
        <v>7305</v>
      </c>
      <c r="R387" s="40" t="s">
        <v>210</v>
      </c>
      <c r="S387" s="40" t="b">
        <v>0</v>
      </c>
      <c r="T387" s="40" t="s">
        <v>12879</v>
      </c>
      <c r="U387" s="40" t="s">
        <v>212</v>
      </c>
      <c r="V387" s="41">
        <v>0.1</v>
      </c>
      <c r="W387" s="41">
        <v>0.9</v>
      </c>
      <c r="X387" s="41">
        <v>0.3</v>
      </c>
      <c r="Y387" s="41">
        <v>0.5</v>
      </c>
      <c r="Z387" s="40" t="b">
        <v>0</v>
      </c>
      <c r="AA387" s="40" t="b">
        <v>1</v>
      </c>
      <c r="AB387" s="40" t="b">
        <v>0</v>
      </c>
      <c r="AC387" s="40" t="b">
        <v>0</v>
      </c>
      <c r="AD387" s="41" t="s">
        <v>14184</v>
      </c>
      <c r="AE387" s="41" t="s">
        <v>14185</v>
      </c>
      <c r="AF387" s="41">
        <v>1203.034</v>
      </c>
      <c r="AG387" s="41">
        <v>-3.22942</v>
      </c>
      <c r="AH387" s="42">
        <v>1.35023E42</v>
      </c>
      <c r="AI387" s="41">
        <v>0.049425241</v>
      </c>
      <c r="AJ387" s="40" t="s">
        <v>16646</v>
      </c>
      <c r="AK387" s="40" t="s">
        <v>14187</v>
      </c>
      <c r="AL387" s="41">
        <v>1766.0</v>
      </c>
      <c r="AM387" s="40" t="s">
        <v>2224</v>
      </c>
      <c r="AN387" s="40" t="s">
        <v>7285</v>
      </c>
      <c r="AO387" s="40" t="s">
        <v>5643</v>
      </c>
      <c r="AP387" s="42">
        <v>1.1E139</v>
      </c>
    </row>
    <row r="388">
      <c r="A388" s="40" t="s">
        <v>16525</v>
      </c>
      <c r="B388" s="41">
        <v>174.0</v>
      </c>
      <c r="C388" s="42">
        <v>1.67E9</v>
      </c>
      <c r="D388" s="41">
        <v>3356.0</v>
      </c>
      <c r="E388" s="40" t="s">
        <v>1243</v>
      </c>
      <c r="F388" s="41">
        <v>140.0</v>
      </c>
      <c r="G388" s="41">
        <v>35.0</v>
      </c>
      <c r="H388" s="41">
        <v>70.0</v>
      </c>
      <c r="I388" s="41">
        <v>-3.07733</v>
      </c>
      <c r="J388" s="41">
        <v>10000.0</v>
      </c>
      <c r="K388" s="41">
        <v>5000.0</v>
      </c>
      <c r="L388" s="41">
        <v>1200.0</v>
      </c>
      <c r="M388" s="41">
        <v>600.0</v>
      </c>
      <c r="N388" s="41">
        <v>50.0</v>
      </c>
      <c r="O388" s="40" t="s">
        <v>207</v>
      </c>
      <c r="P388" s="40" t="s">
        <v>208</v>
      </c>
      <c r="Q388" s="40" t="s">
        <v>212</v>
      </c>
      <c r="R388" s="40" t="s">
        <v>210</v>
      </c>
      <c r="S388" s="40" t="b">
        <v>0</v>
      </c>
      <c r="T388" s="40" t="s">
        <v>12879</v>
      </c>
      <c r="U388" s="40" t="s">
        <v>212</v>
      </c>
      <c r="V388" s="41">
        <v>0.1</v>
      </c>
      <c r="W388" s="41">
        <v>0.9</v>
      </c>
      <c r="X388" s="41">
        <v>0.2</v>
      </c>
      <c r="Y388" s="41">
        <v>0.4</v>
      </c>
      <c r="Z388" s="40" t="b">
        <v>0</v>
      </c>
      <c r="AA388" s="40" t="b">
        <v>1</v>
      </c>
      <c r="AB388" s="40" t="b">
        <v>0</v>
      </c>
      <c r="AC388" s="40" t="b">
        <v>0</v>
      </c>
      <c r="AD388" s="41" t="s">
        <v>12304</v>
      </c>
      <c r="AE388" s="41" t="s">
        <v>14188</v>
      </c>
      <c r="AF388" s="41">
        <v>1202.391</v>
      </c>
      <c r="AG388" s="41">
        <v>-3.22994</v>
      </c>
      <c r="AH388" s="42">
        <v>8.51553E41</v>
      </c>
      <c r="AI388" s="41">
        <v>0.049593959</v>
      </c>
      <c r="AJ388" s="40" t="s">
        <v>14189</v>
      </c>
      <c r="AK388" s="40" t="s">
        <v>14190</v>
      </c>
      <c r="AL388" s="41">
        <v>4460.0</v>
      </c>
      <c r="AM388" s="40" t="s">
        <v>2224</v>
      </c>
      <c r="AN388" s="40" t="s">
        <v>7285</v>
      </c>
      <c r="AO388" s="40" t="s">
        <v>5643</v>
      </c>
      <c r="AP388" s="42">
        <v>1.0E139</v>
      </c>
    </row>
    <row r="389">
      <c r="A389" s="40" t="s">
        <v>16525</v>
      </c>
      <c r="B389" s="41">
        <v>215.0</v>
      </c>
      <c r="C389" s="42">
        <v>1.67E9</v>
      </c>
      <c r="D389" s="41">
        <v>3356.0</v>
      </c>
      <c r="E389" s="40" t="s">
        <v>1243</v>
      </c>
      <c r="F389" s="41">
        <v>140.0</v>
      </c>
      <c r="G389" s="41">
        <v>35.0</v>
      </c>
      <c r="H389" s="41">
        <v>70.0</v>
      </c>
      <c r="I389" s="41">
        <v>-3.07733</v>
      </c>
      <c r="J389" s="41">
        <v>10000.0</v>
      </c>
      <c r="K389" s="41">
        <v>5000.0</v>
      </c>
      <c r="L389" s="41">
        <v>1200.0</v>
      </c>
      <c r="M389" s="41">
        <v>600.0</v>
      </c>
      <c r="N389" s="41">
        <v>100.0</v>
      </c>
      <c r="O389" s="40" t="s">
        <v>207</v>
      </c>
      <c r="P389" s="40" t="s">
        <v>208</v>
      </c>
      <c r="Q389" s="40" t="s">
        <v>7310</v>
      </c>
      <c r="R389" s="40" t="s">
        <v>210</v>
      </c>
      <c r="S389" s="40" t="b">
        <v>0</v>
      </c>
      <c r="T389" s="40" t="s">
        <v>12879</v>
      </c>
      <c r="U389" s="40" t="s">
        <v>212</v>
      </c>
      <c r="V389" s="41">
        <v>0.1</v>
      </c>
      <c r="W389" s="41">
        <v>0.9</v>
      </c>
      <c r="X389" s="41">
        <v>0.3</v>
      </c>
      <c r="Y389" s="41">
        <v>0.6</v>
      </c>
      <c r="Z389" s="40" t="b">
        <v>0</v>
      </c>
      <c r="AA389" s="40" t="b">
        <v>1</v>
      </c>
      <c r="AB389" s="40" t="b">
        <v>0</v>
      </c>
      <c r="AC389" s="40" t="b">
        <v>0</v>
      </c>
      <c r="AD389" s="41" t="s">
        <v>14191</v>
      </c>
      <c r="AE389" s="41" t="s">
        <v>14192</v>
      </c>
      <c r="AF389" s="41">
        <v>1202.771</v>
      </c>
      <c r="AG389" s="41">
        <v>-3.23106</v>
      </c>
      <c r="AH389" s="42">
        <v>1.38479E42</v>
      </c>
      <c r="AI389" s="41">
        <v>0.049957679</v>
      </c>
      <c r="AJ389" s="40" t="s">
        <v>16647</v>
      </c>
      <c r="AK389" s="40" t="s">
        <v>14194</v>
      </c>
      <c r="AL389" s="41">
        <v>1180.0</v>
      </c>
      <c r="AM389" s="40" t="s">
        <v>2224</v>
      </c>
      <c r="AN389" s="40" t="s">
        <v>7285</v>
      </c>
      <c r="AO389" s="40" t="s">
        <v>5643</v>
      </c>
      <c r="AP389" s="42">
        <v>1.1E139</v>
      </c>
    </row>
    <row r="390">
      <c r="A390" s="40" t="s">
        <v>16525</v>
      </c>
      <c r="B390" s="41">
        <v>217.0</v>
      </c>
      <c r="C390" s="42">
        <v>1.67E9</v>
      </c>
      <c r="D390" s="41">
        <v>3356.0</v>
      </c>
      <c r="E390" s="40" t="s">
        <v>1243</v>
      </c>
      <c r="F390" s="41">
        <v>140.0</v>
      </c>
      <c r="G390" s="41">
        <v>35.0</v>
      </c>
      <c r="H390" s="41">
        <v>70.0</v>
      </c>
      <c r="I390" s="41">
        <v>-3.07733</v>
      </c>
      <c r="J390" s="41">
        <v>10000.0</v>
      </c>
      <c r="K390" s="41">
        <v>5000.0</v>
      </c>
      <c r="L390" s="41">
        <v>1200.0</v>
      </c>
      <c r="M390" s="41">
        <v>600.0</v>
      </c>
      <c r="N390" s="41">
        <v>100.0</v>
      </c>
      <c r="O390" s="40" t="s">
        <v>207</v>
      </c>
      <c r="P390" s="40" t="s">
        <v>208</v>
      </c>
      <c r="Q390" s="40" t="s">
        <v>7305</v>
      </c>
      <c r="R390" s="40" t="s">
        <v>210</v>
      </c>
      <c r="S390" s="40" t="b">
        <v>0</v>
      </c>
      <c r="T390" s="40" t="s">
        <v>211</v>
      </c>
      <c r="U390" s="40" t="s">
        <v>212</v>
      </c>
      <c r="V390" s="41">
        <v>0.1</v>
      </c>
      <c r="W390" s="41">
        <v>0.9</v>
      </c>
      <c r="X390" s="41">
        <v>0.1</v>
      </c>
      <c r="Y390" s="41">
        <v>0.5</v>
      </c>
      <c r="Z390" s="40" t="b">
        <v>0</v>
      </c>
      <c r="AA390" s="40" t="b">
        <v>1</v>
      </c>
      <c r="AB390" s="40" t="b">
        <v>0</v>
      </c>
      <c r="AC390" s="40" t="b">
        <v>0</v>
      </c>
      <c r="AD390" s="41" t="s">
        <v>14195</v>
      </c>
      <c r="AE390" s="41" t="s">
        <v>14196</v>
      </c>
      <c r="AF390" s="41">
        <v>1202.801</v>
      </c>
      <c r="AG390" s="41">
        <v>-3.23149</v>
      </c>
      <c r="AH390" s="42">
        <v>1.34363E42</v>
      </c>
      <c r="AI390" s="41">
        <v>0.050095709</v>
      </c>
      <c r="AJ390" s="40" t="s">
        <v>14197</v>
      </c>
      <c r="AK390" s="40" t="s">
        <v>14198</v>
      </c>
      <c r="AL390" s="41">
        <v>1899.0</v>
      </c>
      <c r="AM390" s="40" t="s">
        <v>2224</v>
      </c>
      <c r="AN390" s="40" t="s">
        <v>7285</v>
      </c>
      <c r="AO390" s="40" t="s">
        <v>5643</v>
      </c>
      <c r="AP390" s="42">
        <v>1.1E139</v>
      </c>
    </row>
    <row r="391">
      <c r="A391" s="40" t="s">
        <v>16523</v>
      </c>
      <c r="B391" s="41">
        <v>63.0</v>
      </c>
      <c r="C391" s="42">
        <v>1.67E9</v>
      </c>
      <c r="D391" s="41">
        <v>3356.0</v>
      </c>
      <c r="E391" s="40" t="s">
        <v>1243</v>
      </c>
      <c r="F391" s="41">
        <v>140.0</v>
      </c>
      <c r="G391" s="41">
        <v>35.0</v>
      </c>
      <c r="H391" s="41">
        <v>70.0</v>
      </c>
      <c r="I391" s="41">
        <v>-3.07733</v>
      </c>
      <c r="J391" s="41">
        <v>10000.0</v>
      </c>
      <c r="K391" s="41">
        <v>5000.0</v>
      </c>
      <c r="L391" s="41">
        <v>1200.0</v>
      </c>
      <c r="M391" s="41">
        <v>600.0</v>
      </c>
      <c r="N391" s="41">
        <v>30.0</v>
      </c>
      <c r="O391" s="40" t="s">
        <v>207</v>
      </c>
      <c r="P391" s="40" t="s">
        <v>1371</v>
      </c>
      <c r="Q391" s="40" t="s">
        <v>1372</v>
      </c>
      <c r="R391" s="40" t="s">
        <v>210</v>
      </c>
      <c r="S391" s="40" t="b">
        <v>0</v>
      </c>
      <c r="T391" s="40" t="s">
        <v>12879</v>
      </c>
      <c r="U391" s="40" t="s">
        <v>212</v>
      </c>
      <c r="V391" s="41">
        <v>0.1</v>
      </c>
      <c r="W391" s="41">
        <v>0.9</v>
      </c>
      <c r="X391" s="41">
        <v>0.1</v>
      </c>
      <c r="Y391" s="41">
        <v>0.4</v>
      </c>
      <c r="Z391" s="40" t="b">
        <v>0</v>
      </c>
      <c r="AA391" s="40" t="b">
        <v>1</v>
      </c>
      <c r="AB391" s="40" t="b">
        <v>0</v>
      </c>
      <c r="AC391" s="40" t="b">
        <v>0</v>
      </c>
      <c r="AD391" s="41" t="s">
        <v>13680</v>
      </c>
      <c r="AE391" s="41" t="s">
        <v>14199</v>
      </c>
      <c r="AF391" s="41">
        <v>1203.047</v>
      </c>
      <c r="AG391" s="41">
        <v>-3.23175</v>
      </c>
      <c r="AH391" s="42">
        <v>5.08824E41</v>
      </c>
      <c r="AI391" s="41">
        <v>0.050182342</v>
      </c>
      <c r="AJ391" s="40" t="s">
        <v>14200</v>
      </c>
      <c r="AK391" s="44" t="s">
        <v>397</v>
      </c>
      <c r="AL391" s="41">
        <v>7440.0</v>
      </c>
      <c r="AM391" s="40" t="s">
        <v>2224</v>
      </c>
      <c r="AN391" s="40" t="s">
        <v>7285</v>
      </c>
      <c r="AO391" s="40" t="s">
        <v>5643</v>
      </c>
      <c r="AP391" s="42">
        <v>1.0E138</v>
      </c>
    </row>
    <row r="392">
      <c r="A392" s="40" t="s">
        <v>16518</v>
      </c>
      <c r="B392" s="41">
        <v>84.0</v>
      </c>
      <c r="C392" s="42">
        <v>1.67E9</v>
      </c>
      <c r="D392" s="41">
        <v>3356.0</v>
      </c>
      <c r="E392" s="40" t="s">
        <v>1243</v>
      </c>
      <c r="F392" s="41">
        <v>140.0</v>
      </c>
      <c r="G392" s="41">
        <v>35.0</v>
      </c>
      <c r="H392" s="41">
        <v>70.0</v>
      </c>
      <c r="I392" s="41">
        <v>-3.07733</v>
      </c>
      <c r="J392" s="41">
        <v>10000.0</v>
      </c>
      <c r="K392" s="41">
        <v>5000.0</v>
      </c>
      <c r="L392" s="41">
        <v>1200.0</v>
      </c>
      <c r="M392" s="41">
        <v>600.0</v>
      </c>
      <c r="N392" s="41">
        <v>30.0</v>
      </c>
      <c r="O392" s="40" t="s">
        <v>207</v>
      </c>
      <c r="P392" s="40" t="s">
        <v>208</v>
      </c>
      <c r="Q392" s="40" t="s">
        <v>212</v>
      </c>
      <c r="R392" s="40" t="s">
        <v>210</v>
      </c>
      <c r="S392" s="40" t="b">
        <v>0</v>
      </c>
      <c r="T392" s="40" t="s">
        <v>12879</v>
      </c>
      <c r="U392" s="40" t="s">
        <v>212</v>
      </c>
      <c r="V392" s="41">
        <v>0.1</v>
      </c>
      <c r="W392" s="41">
        <v>0.9</v>
      </c>
      <c r="X392" s="41">
        <v>0.2</v>
      </c>
      <c r="Y392" s="41">
        <v>0.4</v>
      </c>
      <c r="Z392" s="40" t="b">
        <v>0</v>
      </c>
      <c r="AA392" s="40" t="b">
        <v>1</v>
      </c>
      <c r="AB392" s="40" t="b">
        <v>0</v>
      </c>
      <c r="AC392" s="40" t="b">
        <v>0</v>
      </c>
      <c r="AD392" s="41" t="s">
        <v>14201</v>
      </c>
      <c r="AE392" s="41" t="s">
        <v>14202</v>
      </c>
      <c r="AF392" s="41">
        <v>724.7864</v>
      </c>
      <c r="AG392" s="41">
        <v>-3.23207</v>
      </c>
      <c r="AH392" s="42">
        <v>3.47218E41</v>
      </c>
      <c r="AI392" s="41">
        <v>0.05028557</v>
      </c>
      <c r="AJ392" s="40" t="s">
        <v>14203</v>
      </c>
      <c r="AK392" s="44" t="s">
        <v>397</v>
      </c>
      <c r="AL392" s="41">
        <v>10000.0</v>
      </c>
      <c r="AM392" s="40" t="s">
        <v>216</v>
      </c>
      <c r="AN392" s="40" t="s">
        <v>7285</v>
      </c>
      <c r="AO392" s="40" t="s">
        <v>5627</v>
      </c>
      <c r="AP392" s="42">
        <v>1.1E137</v>
      </c>
    </row>
    <row r="393">
      <c r="A393" s="40" t="s">
        <v>16520</v>
      </c>
      <c r="B393" s="41">
        <v>226.0</v>
      </c>
      <c r="C393" s="42">
        <v>1.67E9</v>
      </c>
      <c r="D393" s="41">
        <v>3356.0</v>
      </c>
      <c r="E393" s="40" t="s">
        <v>1243</v>
      </c>
      <c r="F393" s="41">
        <v>140.0</v>
      </c>
      <c r="G393" s="41">
        <v>35.0</v>
      </c>
      <c r="H393" s="41">
        <v>70.0</v>
      </c>
      <c r="I393" s="41">
        <v>-3.07733</v>
      </c>
      <c r="J393" s="41">
        <v>10000.0</v>
      </c>
      <c r="K393" s="41">
        <v>5000.0</v>
      </c>
      <c r="L393" s="41">
        <v>1200.0</v>
      </c>
      <c r="M393" s="41">
        <v>600.0</v>
      </c>
      <c r="N393" s="41">
        <v>100.0</v>
      </c>
      <c r="O393" s="40" t="s">
        <v>207</v>
      </c>
      <c r="P393" s="40" t="s">
        <v>1371</v>
      </c>
      <c r="Q393" s="40" t="s">
        <v>7305</v>
      </c>
      <c r="R393" s="40" t="s">
        <v>210</v>
      </c>
      <c r="S393" s="40" t="b">
        <v>0</v>
      </c>
      <c r="T393" s="40" t="s">
        <v>12879</v>
      </c>
      <c r="U393" s="40" t="s">
        <v>212</v>
      </c>
      <c r="V393" s="41">
        <v>0.1</v>
      </c>
      <c r="W393" s="41">
        <v>0.9</v>
      </c>
      <c r="X393" s="41">
        <v>0.1</v>
      </c>
      <c r="Y393" s="41">
        <v>0.5</v>
      </c>
      <c r="Z393" s="40" t="b">
        <v>0</v>
      </c>
      <c r="AA393" s="40" t="b">
        <v>1</v>
      </c>
      <c r="AB393" s="40" t="b">
        <v>0</v>
      </c>
      <c r="AC393" s="40" t="b">
        <v>0</v>
      </c>
      <c r="AD393" s="41" t="s">
        <v>14204</v>
      </c>
      <c r="AE393" s="41" t="s">
        <v>14205</v>
      </c>
      <c r="AF393" s="41">
        <v>1202.692</v>
      </c>
      <c r="AG393" s="41">
        <v>-3.23214</v>
      </c>
      <c r="AH393" s="42">
        <v>1.54762E41</v>
      </c>
      <c r="AI393" s="41">
        <v>0.050308538</v>
      </c>
      <c r="AJ393" s="40" t="s">
        <v>14206</v>
      </c>
      <c r="AK393" s="40" t="s">
        <v>14207</v>
      </c>
      <c r="AL393" s="41">
        <v>1775.0</v>
      </c>
      <c r="AM393" s="40" t="s">
        <v>2224</v>
      </c>
      <c r="AN393" s="40" t="s">
        <v>7285</v>
      </c>
      <c r="AO393" s="40" t="s">
        <v>5643</v>
      </c>
      <c r="AP393" s="42">
        <v>1.1E136</v>
      </c>
    </row>
    <row r="394">
      <c r="A394" s="40" t="s">
        <v>16523</v>
      </c>
      <c r="B394" s="41">
        <v>131.0</v>
      </c>
      <c r="C394" s="42">
        <v>1.67E9</v>
      </c>
      <c r="D394" s="41">
        <v>3356.0</v>
      </c>
      <c r="E394" s="40" t="s">
        <v>1243</v>
      </c>
      <c r="F394" s="41">
        <v>140.0</v>
      </c>
      <c r="G394" s="41">
        <v>35.0</v>
      </c>
      <c r="H394" s="41">
        <v>70.0</v>
      </c>
      <c r="I394" s="41">
        <v>-3.07733</v>
      </c>
      <c r="J394" s="41">
        <v>10000.0</v>
      </c>
      <c r="K394" s="41">
        <v>5000.0</v>
      </c>
      <c r="L394" s="41">
        <v>1200.0</v>
      </c>
      <c r="M394" s="41">
        <v>600.0</v>
      </c>
      <c r="N394" s="41">
        <v>50.0</v>
      </c>
      <c r="O394" s="40" t="s">
        <v>207</v>
      </c>
      <c r="P394" s="40" t="s">
        <v>1371</v>
      </c>
      <c r="Q394" s="40" t="s">
        <v>7305</v>
      </c>
      <c r="R394" s="40" t="s">
        <v>210</v>
      </c>
      <c r="S394" s="40" t="b">
        <v>0</v>
      </c>
      <c r="T394" s="40" t="s">
        <v>211</v>
      </c>
      <c r="U394" s="40" t="s">
        <v>212</v>
      </c>
      <c r="V394" s="41">
        <v>0.1</v>
      </c>
      <c r="W394" s="41">
        <v>0.9</v>
      </c>
      <c r="X394" s="41">
        <v>0.2</v>
      </c>
      <c r="Y394" s="41">
        <v>0.6</v>
      </c>
      <c r="Z394" s="40" t="b">
        <v>0</v>
      </c>
      <c r="AA394" s="40" t="b">
        <v>1</v>
      </c>
      <c r="AB394" s="40" t="b">
        <v>0</v>
      </c>
      <c r="AC394" s="40" t="b">
        <v>0</v>
      </c>
      <c r="AD394" s="41" t="s">
        <v>5561</v>
      </c>
      <c r="AE394" s="41" t="s">
        <v>14208</v>
      </c>
      <c r="AF394" s="41">
        <v>1202.928</v>
      </c>
      <c r="AG394" s="41">
        <v>-3.23416</v>
      </c>
      <c r="AH394" s="42">
        <v>8.90858E40</v>
      </c>
      <c r="AI394" s="41">
        <v>0.050963338</v>
      </c>
      <c r="AJ394" s="40" t="s">
        <v>14209</v>
      </c>
      <c r="AK394" s="40" t="s">
        <v>14210</v>
      </c>
      <c r="AL394" s="41">
        <v>3149.0</v>
      </c>
      <c r="AM394" s="40" t="s">
        <v>2224</v>
      </c>
      <c r="AN394" s="40" t="s">
        <v>7285</v>
      </c>
      <c r="AO394" s="40" t="s">
        <v>5643</v>
      </c>
      <c r="AP394" s="42">
        <v>1.0E136</v>
      </c>
    </row>
    <row r="395">
      <c r="A395" s="40" t="s">
        <v>16520</v>
      </c>
      <c r="B395" s="41">
        <v>168.0</v>
      </c>
      <c r="C395" s="42">
        <v>1.67E9</v>
      </c>
      <c r="D395" s="41">
        <v>3356.0</v>
      </c>
      <c r="E395" s="40" t="s">
        <v>1243</v>
      </c>
      <c r="F395" s="41">
        <v>140.0</v>
      </c>
      <c r="G395" s="41">
        <v>35.0</v>
      </c>
      <c r="H395" s="41">
        <v>70.0</v>
      </c>
      <c r="I395" s="41">
        <v>-3.07733</v>
      </c>
      <c r="J395" s="41">
        <v>10000.0</v>
      </c>
      <c r="K395" s="41">
        <v>5000.0</v>
      </c>
      <c r="L395" s="41">
        <v>1200.0</v>
      </c>
      <c r="M395" s="41">
        <v>600.0</v>
      </c>
      <c r="N395" s="41">
        <v>50.0</v>
      </c>
      <c r="O395" s="40" t="s">
        <v>207</v>
      </c>
      <c r="P395" s="40" t="s">
        <v>1371</v>
      </c>
      <c r="Q395" s="40" t="s">
        <v>212</v>
      </c>
      <c r="R395" s="40" t="s">
        <v>210</v>
      </c>
      <c r="S395" s="40" t="b">
        <v>0</v>
      </c>
      <c r="T395" s="40" t="s">
        <v>211</v>
      </c>
      <c r="U395" s="40" t="s">
        <v>212</v>
      </c>
      <c r="V395" s="41">
        <v>0.1</v>
      </c>
      <c r="W395" s="41">
        <v>0.9</v>
      </c>
      <c r="X395" s="41">
        <v>0.3</v>
      </c>
      <c r="Y395" s="41">
        <v>0.4</v>
      </c>
      <c r="Z395" s="40" t="b">
        <v>0</v>
      </c>
      <c r="AA395" s="40" t="b">
        <v>1</v>
      </c>
      <c r="AB395" s="40" t="b">
        <v>0</v>
      </c>
      <c r="AC395" s="40" t="b">
        <v>0</v>
      </c>
      <c r="AD395" s="41" t="s">
        <v>10937</v>
      </c>
      <c r="AE395" s="41" t="s">
        <v>14211</v>
      </c>
      <c r="AF395" s="41">
        <v>1203.33</v>
      </c>
      <c r="AG395" s="41">
        <v>-3.23519</v>
      </c>
      <c r="AH395" s="42">
        <v>1.3709E42</v>
      </c>
      <c r="AI395" s="41">
        <v>0.051299473</v>
      </c>
      <c r="AJ395" s="40" t="s">
        <v>16648</v>
      </c>
      <c r="AK395" s="40" t="s">
        <v>14213</v>
      </c>
      <c r="AL395" s="41">
        <v>4685.0</v>
      </c>
      <c r="AM395" s="40" t="s">
        <v>2224</v>
      </c>
      <c r="AN395" s="40" t="s">
        <v>7285</v>
      </c>
      <c r="AO395" s="40" t="s">
        <v>5643</v>
      </c>
      <c r="AP395" s="42">
        <v>1.1E139</v>
      </c>
    </row>
    <row r="396">
      <c r="A396" s="40" t="s">
        <v>16525</v>
      </c>
      <c r="B396" s="41">
        <v>267.0</v>
      </c>
      <c r="C396" s="42">
        <v>1.67E9</v>
      </c>
      <c r="D396" s="41">
        <v>3356.0</v>
      </c>
      <c r="E396" s="40" t="s">
        <v>1243</v>
      </c>
      <c r="F396" s="41">
        <v>140.0</v>
      </c>
      <c r="G396" s="41">
        <v>35.0</v>
      </c>
      <c r="H396" s="41">
        <v>70.0</v>
      </c>
      <c r="I396" s="41">
        <v>-3.07733</v>
      </c>
      <c r="J396" s="41">
        <v>10000.0</v>
      </c>
      <c r="K396" s="41">
        <v>5000.0</v>
      </c>
      <c r="L396" s="41">
        <v>1200.0</v>
      </c>
      <c r="M396" s="41">
        <v>600.0</v>
      </c>
      <c r="N396" s="41">
        <v>100.0</v>
      </c>
      <c r="O396" s="40" t="s">
        <v>207</v>
      </c>
      <c r="P396" s="40" t="s">
        <v>208</v>
      </c>
      <c r="Q396" s="40" t="s">
        <v>212</v>
      </c>
      <c r="R396" s="40" t="s">
        <v>210</v>
      </c>
      <c r="S396" s="40" t="b">
        <v>0</v>
      </c>
      <c r="T396" s="40" t="s">
        <v>12879</v>
      </c>
      <c r="U396" s="40" t="s">
        <v>212</v>
      </c>
      <c r="V396" s="41">
        <v>0.1</v>
      </c>
      <c r="W396" s="41">
        <v>0.9</v>
      </c>
      <c r="X396" s="41">
        <v>0.3</v>
      </c>
      <c r="Y396" s="41">
        <v>0.4</v>
      </c>
      <c r="Z396" s="40" t="b">
        <v>0</v>
      </c>
      <c r="AA396" s="40" t="b">
        <v>1</v>
      </c>
      <c r="AB396" s="40" t="b">
        <v>0</v>
      </c>
      <c r="AC396" s="40" t="b">
        <v>0</v>
      </c>
      <c r="AD396" s="41" t="s">
        <v>10130</v>
      </c>
      <c r="AE396" s="41" t="s">
        <v>8168</v>
      </c>
      <c r="AF396" s="41">
        <v>1201.895</v>
      </c>
      <c r="AG396" s="41">
        <v>-3.23528</v>
      </c>
      <c r="AH396" s="42">
        <v>1.34957E42</v>
      </c>
      <c r="AI396" s="41">
        <v>0.051328702</v>
      </c>
      <c r="AJ396" s="40" t="s">
        <v>16649</v>
      </c>
      <c r="AK396" s="40" t="s">
        <v>14215</v>
      </c>
      <c r="AL396" s="41">
        <v>3192.0</v>
      </c>
      <c r="AM396" s="40" t="s">
        <v>2224</v>
      </c>
      <c r="AN396" s="40" t="s">
        <v>7285</v>
      </c>
      <c r="AO396" s="40" t="s">
        <v>5643</v>
      </c>
      <c r="AP396" s="42">
        <v>1.1E139</v>
      </c>
    </row>
    <row r="397">
      <c r="A397" s="40" t="s">
        <v>16523</v>
      </c>
      <c r="B397" s="41">
        <v>77.0</v>
      </c>
      <c r="C397" s="42">
        <v>1.67E9</v>
      </c>
      <c r="D397" s="41">
        <v>3356.0</v>
      </c>
      <c r="E397" s="40" t="s">
        <v>1243</v>
      </c>
      <c r="F397" s="41">
        <v>140.0</v>
      </c>
      <c r="G397" s="41">
        <v>35.0</v>
      </c>
      <c r="H397" s="41">
        <v>70.0</v>
      </c>
      <c r="I397" s="41">
        <v>-3.07733</v>
      </c>
      <c r="J397" s="41">
        <v>10000.0</v>
      </c>
      <c r="K397" s="41">
        <v>5000.0</v>
      </c>
      <c r="L397" s="41">
        <v>1200.0</v>
      </c>
      <c r="M397" s="41">
        <v>600.0</v>
      </c>
      <c r="N397" s="41">
        <v>30.0</v>
      </c>
      <c r="O397" s="40" t="s">
        <v>207</v>
      </c>
      <c r="P397" s="40" t="s">
        <v>1371</v>
      </c>
      <c r="Q397" s="40" t="s">
        <v>212</v>
      </c>
      <c r="R397" s="40" t="s">
        <v>210</v>
      </c>
      <c r="S397" s="40" t="b">
        <v>0</v>
      </c>
      <c r="T397" s="40" t="s">
        <v>211</v>
      </c>
      <c r="U397" s="40" t="s">
        <v>212</v>
      </c>
      <c r="V397" s="41">
        <v>0.1</v>
      </c>
      <c r="W397" s="41">
        <v>0.9</v>
      </c>
      <c r="X397" s="41">
        <v>0.2</v>
      </c>
      <c r="Y397" s="41">
        <v>0.6</v>
      </c>
      <c r="Z397" s="40" t="b">
        <v>0</v>
      </c>
      <c r="AA397" s="40" t="b">
        <v>1</v>
      </c>
      <c r="AB397" s="40" t="b">
        <v>0</v>
      </c>
      <c r="AC397" s="40" t="b">
        <v>0</v>
      </c>
      <c r="AD397" s="41" t="s">
        <v>14216</v>
      </c>
      <c r="AE397" s="41" t="s">
        <v>14217</v>
      </c>
      <c r="AF397" s="41">
        <v>1202.761</v>
      </c>
      <c r="AG397" s="41">
        <v>-3.23553</v>
      </c>
      <c r="AH397" s="42">
        <v>5.08101E41</v>
      </c>
      <c r="AI397" s="41">
        <v>0.051410473</v>
      </c>
      <c r="AJ397" s="40" t="s">
        <v>14218</v>
      </c>
      <c r="AK397" s="44" t="s">
        <v>397</v>
      </c>
      <c r="AL397" s="41">
        <v>5200.0</v>
      </c>
      <c r="AM397" s="40" t="s">
        <v>2224</v>
      </c>
      <c r="AN397" s="40" t="s">
        <v>7285</v>
      </c>
      <c r="AO397" s="40" t="s">
        <v>5643</v>
      </c>
      <c r="AP397" s="42">
        <v>1.0E138</v>
      </c>
    </row>
    <row r="398">
      <c r="A398" s="40" t="s">
        <v>16520</v>
      </c>
      <c r="B398" s="41">
        <v>196.0</v>
      </c>
      <c r="C398" s="42">
        <v>1.67E9</v>
      </c>
      <c r="D398" s="41">
        <v>3356.0</v>
      </c>
      <c r="E398" s="40" t="s">
        <v>1243</v>
      </c>
      <c r="F398" s="41">
        <v>140.0</v>
      </c>
      <c r="G398" s="41">
        <v>35.0</v>
      </c>
      <c r="H398" s="41">
        <v>70.0</v>
      </c>
      <c r="I398" s="41">
        <v>-3.07733</v>
      </c>
      <c r="J398" s="41">
        <v>10000.0</v>
      </c>
      <c r="K398" s="41">
        <v>5000.0</v>
      </c>
      <c r="L398" s="41">
        <v>1200.0</v>
      </c>
      <c r="M398" s="41">
        <v>600.0</v>
      </c>
      <c r="N398" s="41">
        <v>100.0</v>
      </c>
      <c r="O398" s="40" t="s">
        <v>207</v>
      </c>
      <c r="P398" s="40" t="s">
        <v>1371</v>
      </c>
      <c r="Q398" s="40" t="s">
        <v>209</v>
      </c>
      <c r="R398" s="40" t="s">
        <v>210</v>
      </c>
      <c r="S398" s="40" t="b">
        <v>0</v>
      </c>
      <c r="T398" s="40" t="s">
        <v>12879</v>
      </c>
      <c r="U398" s="40" t="s">
        <v>212</v>
      </c>
      <c r="V398" s="41">
        <v>0.1</v>
      </c>
      <c r="W398" s="41">
        <v>0.9</v>
      </c>
      <c r="X398" s="41">
        <v>0.3</v>
      </c>
      <c r="Y398" s="41">
        <v>0.5</v>
      </c>
      <c r="Z398" s="40" t="b">
        <v>0</v>
      </c>
      <c r="AA398" s="40" t="b">
        <v>1</v>
      </c>
      <c r="AB398" s="40" t="b">
        <v>0</v>
      </c>
      <c r="AC398" s="40" t="b">
        <v>0</v>
      </c>
      <c r="AD398" s="41" t="s">
        <v>14219</v>
      </c>
      <c r="AE398" s="41" t="s">
        <v>12699</v>
      </c>
      <c r="AF398" s="41">
        <v>1202.783</v>
      </c>
      <c r="AG398" s="41">
        <v>-3.23566</v>
      </c>
      <c r="AH398" s="42">
        <v>1.39244E42</v>
      </c>
      <c r="AI398" s="41">
        <v>0.051452606</v>
      </c>
      <c r="AJ398" s="40" t="s">
        <v>16650</v>
      </c>
      <c r="AK398" s="40" t="s">
        <v>14221</v>
      </c>
      <c r="AL398" s="41">
        <v>1837.0</v>
      </c>
      <c r="AM398" s="40" t="s">
        <v>2224</v>
      </c>
      <c r="AN398" s="40" t="s">
        <v>7285</v>
      </c>
      <c r="AO398" s="40" t="s">
        <v>5643</v>
      </c>
      <c r="AP398" s="42">
        <v>1.1E139</v>
      </c>
    </row>
    <row r="399">
      <c r="A399" s="40" t="s">
        <v>16520</v>
      </c>
      <c r="B399" s="41">
        <v>243.0</v>
      </c>
      <c r="C399" s="42">
        <v>1.67E9</v>
      </c>
      <c r="D399" s="41">
        <v>3356.0</v>
      </c>
      <c r="E399" s="40" t="s">
        <v>1243</v>
      </c>
      <c r="F399" s="41">
        <v>140.0</v>
      </c>
      <c r="G399" s="41">
        <v>35.0</v>
      </c>
      <c r="H399" s="41">
        <v>70.0</v>
      </c>
      <c r="I399" s="41">
        <v>-3.07733</v>
      </c>
      <c r="J399" s="41">
        <v>10000.0</v>
      </c>
      <c r="K399" s="41">
        <v>5000.0</v>
      </c>
      <c r="L399" s="41">
        <v>1200.0</v>
      </c>
      <c r="M399" s="41">
        <v>600.0</v>
      </c>
      <c r="N399" s="41">
        <v>100.0</v>
      </c>
      <c r="O399" s="40" t="s">
        <v>207</v>
      </c>
      <c r="P399" s="40" t="s">
        <v>1371</v>
      </c>
      <c r="Q399" s="40" t="s">
        <v>1372</v>
      </c>
      <c r="R399" s="40" t="s">
        <v>210</v>
      </c>
      <c r="S399" s="40" t="b">
        <v>0</v>
      </c>
      <c r="T399" s="40" t="s">
        <v>12879</v>
      </c>
      <c r="U399" s="40" t="s">
        <v>212</v>
      </c>
      <c r="V399" s="41">
        <v>0.1</v>
      </c>
      <c r="W399" s="41">
        <v>0.9</v>
      </c>
      <c r="X399" s="41">
        <v>0.1</v>
      </c>
      <c r="Y399" s="41">
        <v>0.4</v>
      </c>
      <c r="Z399" s="40" t="b">
        <v>0</v>
      </c>
      <c r="AA399" s="40" t="b">
        <v>1</v>
      </c>
      <c r="AB399" s="40" t="b">
        <v>0</v>
      </c>
      <c r="AC399" s="40" t="b">
        <v>0</v>
      </c>
      <c r="AD399" s="41" t="s">
        <v>14222</v>
      </c>
      <c r="AE399" s="41" t="s">
        <v>14223</v>
      </c>
      <c r="AF399" s="41">
        <v>1203.42</v>
      </c>
      <c r="AG399" s="41">
        <v>-3.23637</v>
      </c>
      <c r="AH399" s="42">
        <v>1.2083E42</v>
      </c>
      <c r="AI399" s="41">
        <v>0.051682355</v>
      </c>
      <c r="AJ399" s="40" t="s">
        <v>14224</v>
      </c>
      <c r="AK399" s="40" t="s">
        <v>14225</v>
      </c>
      <c r="AL399" s="41">
        <v>2320.0</v>
      </c>
      <c r="AM399" s="40" t="s">
        <v>2224</v>
      </c>
      <c r="AN399" s="40" t="s">
        <v>7285</v>
      </c>
      <c r="AO399" s="40" t="s">
        <v>5643</v>
      </c>
      <c r="AP399" s="42">
        <v>1.1E139</v>
      </c>
    </row>
    <row r="400">
      <c r="A400" s="40" t="s">
        <v>16520</v>
      </c>
      <c r="B400" s="41">
        <v>225.0</v>
      </c>
      <c r="C400" s="42">
        <v>1.67E9</v>
      </c>
      <c r="D400" s="41">
        <v>3356.0</v>
      </c>
      <c r="E400" s="40" t="s">
        <v>1243</v>
      </c>
      <c r="F400" s="41">
        <v>140.0</v>
      </c>
      <c r="G400" s="41">
        <v>35.0</v>
      </c>
      <c r="H400" s="41">
        <v>70.0</v>
      </c>
      <c r="I400" s="41">
        <v>-3.07733</v>
      </c>
      <c r="J400" s="41">
        <v>10000.0</v>
      </c>
      <c r="K400" s="41">
        <v>5000.0</v>
      </c>
      <c r="L400" s="41">
        <v>1200.0</v>
      </c>
      <c r="M400" s="41">
        <v>600.0</v>
      </c>
      <c r="N400" s="41">
        <v>100.0</v>
      </c>
      <c r="O400" s="40" t="s">
        <v>207</v>
      </c>
      <c r="P400" s="40" t="s">
        <v>1371</v>
      </c>
      <c r="Q400" s="40" t="s">
        <v>7305</v>
      </c>
      <c r="R400" s="40" t="s">
        <v>210</v>
      </c>
      <c r="S400" s="40" t="b">
        <v>0</v>
      </c>
      <c r="T400" s="40" t="s">
        <v>12879</v>
      </c>
      <c r="U400" s="40" t="s">
        <v>212</v>
      </c>
      <c r="V400" s="41">
        <v>0.1</v>
      </c>
      <c r="W400" s="41">
        <v>0.9</v>
      </c>
      <c r="X400" s="41">
        <v>0.1</v>
      </c>
      <c r="Y400" s="41">
        <v>0.4</v>
      </c>
      <c r="Z400" s="40" t="b">
        <v>0</v>
      </c>
      <c r="AA400" s="40" t="b">
        <v>1</v>
      </c>
      <c r="AB400" s="40" t="b">
        <v>0</v>
      </c>
      <c r="AC400" s="40" t="b">
        <v>0</v>
      </c>
      <c r="AD400" s="41" t="s">
        <v>14226</v>
      </c>
      <c r="AE400" s="41" t="s">
        <v>14227</v>
      </c>
      <c r="AF400" s="41">
        <v>1203.124</v>
      </c>
      <c r="AG400" s="41">
        <v>-3.23722</v>
      </c>
      <c r="AH400" s="42">
        <v>1.41011E41</v>
      </c>
      <c r="AI400" s="41">
        <v>0.051959603</v>
      </c>
      <c r="AJ400" s="40" t="s">
        <v>14228</v>
      </c>
      <c r="AK400" s="40" t="s">
        <v>14229</v>
      </c>
      <c r="AL400" s="41">
        <v>2257.0</v>
      </c>
      <c r="AM400" s="40" t="s">
        <v>2224</v>
      </c>
      <c r="AN400" s="40" t="s">
        <v>7285</v>
      </c>
      <c r="AO400" s="40" t="s">
        <v>5643</v>
      </c>
      <c r="AP400" s="42">
        <v>1.1E136</v>
      </c>
    </row>
    <row r="401">
      <c r="A401" s="40" t="s">
        <v>16520</v>
      </c>
      <c r="B401" s="41">
        <v>241.0</v>
      </c>
      <c r="C401" s="42">
        <v>1.67E9</v>
      </c>
      <c r="D401" s="41">
        <v>3356.0</v>
      </c>
      <c r="E401" s="40" t="s">
        <v>1243</v>
      </c>
      <c r="F401" s="41">
        <v>140.0</v>
      </c>
      <c r="G401" s="41">
        <v>35.0</v>
      </c>
      <c r="H401" s="41">
        <v>70.0</v>
      </c>
      <c r="I401" s="41">
        <v>-3.07733</v>
      </c>
      <c r="J401" s="41">
        <v>10000.0</v>
      </c>
      <c r="K401" s="41">
        <v>5000.0</v>
      </c>
      <c r="L401" s="41">
        <v>1200.0</v>
      </c>
      <c r="M401" s="41">
        <v>600.0</v>
      </c>
      <c r="N401" s="41">
        <v>100.0</v>
      </c>
      <c r="O401" s="40" t="s">
        <v>207</v>
      </c>
      <c r="P401" s="40" t="s">
        <v>1371</v>
      </c>
      <c r="Q401" s="40" t="s">
        <v>1372</v>
      </c>
      <c r="R401" s="40" t="s">
        <v>210</v>
      </c>
      <c r="S401" s="40" t="b">
        <v>0</v>
      </c>
      <c r="T401" s="40" t="s">
        <v>211</v>
      </c>
      <c r="U401" s="40" t="s">
        <v>212</v>
      </c>
      <c r="V401" s="41">
        <v>0.1</v>
      </c>
      <c r="W401" s="41">
        <v>0.9</v>
      </c>
      <c r="X401" s="41">
        <v>0.3</v>
      </c>
      <c r="Y401" s="41">
        <v>0.5</v>
      </c>
      <c r="Z401" s="40" t="b">
        <v>0</v>
      </c>
      <c r="AA401" s="40" t="b">
        <v>1</v>
      </c>
      <c r="AB401" s="40" t="b">
        <v>0</v>
      </c>
      <c r="AC401" s="40" t="b">
        <v>0</v>
      </c>
      <c r="AD401" s="41" t="s">
        <v>14230</v>
      </c>
      <c r="AE401" s="41" t="s">
        <v>14231</v>
      </c>
      <c r="AF401" s="41">
        <v>1204.182</v>
      </c>
      <c r="AG401" s="41">
        <v>-3.23747</v>
      </c>
      <c r="AH401" s="42">
        <v>1.39103E42</v>
      </c>
      <c r="AI401" s="41">
        <v>0.052039577</v>
      </c>
      <c r="AJ401" s="40" t="s">
        <v>16651</v>
      </c>
      <c r="AK401" s="40" t="s">
        <v>14233</v>
      </c>
      <c r="AL401" s="41">
        <v>1973.0</v>
      </c>
      <c r="AM401" s="40" t="s">
        <v>2224</v>
      </c>
      <c r="AN401" s="40" t="s">
        <v>7285</v>
      </c>
      <c r="AO401" s="40" t="s">
        <v>5643</v>
      </c>
      <c r="AP401" s="42">
        <v>1.1E139</v>
      </c>
    </row>
    <row r="402">
      <c r="A402" s="40" t="s">
        <v>16525</v>
      </c>
      <c r="B402" s="41">
        <v>202.0</v>
      </c>
      <c r="C402" s="42">
        <v>1.67E9</v>
      </c>
      <c r="D402" s="41">
        <v>3356.0</v>
      </c>
      <c r="E402" s="40" t="s">
        <v>1243</v>
      </c>
      <c r="F402" s="41">
        <v>140.0</v>
      </c>
      <c r="G402" s="41">
        <v>35.0</v>
      </c>
      <c r="H402" s="41">
        <v>70.0</v>
      </c>
      <c r="I402" s="41">
        <v>-3.07733</v>
      </c>
      <c r="J402" s="41">
        <v>10000.0</v>
      </c>
      <c r="K402" s="41">
        <v>5000.0</v>
      </c>
      <c r="L402" s="41">
        <v>1200.0</v>
      </c>
      <c r="M402" s="41">
        <v>600.0</v>
      </c>
      <c r="N402" s="41">
        <v>100.0</v>
      </c>
      <c r="O402" s="40" t="s">
        <v>207</v>
      </c>
      <c r="P402" s="40" t="s">
        <v>208</v>
      </c>
      <c r="Q402" s="40" t="s">
        <v>7310</v>
      </c>
      <c r="R402" s="40" t="s">
        <v>210</v>
      </c>
      <c r="S402" s="40" t="b">
        <v>0</v>
      </c>
      <c r="T402" s="40" t="s">
        <v>211</v>
      </c>
      <c r="U402" s="40" t="s">
        <v>212</v>
      </c>
      <c r="V402" s="41">
        <v>0.1</v>
      </c>
      <c r="W402" s="41">
        <v>0.9</v>
      </c>
      <c r="X402" s="41">
        <v>0.2</v>
      </c>
      <c r="Y402" s="41">
        <v>0.5</v>
      </c>
      <c r="Z402" s="40" t="b">
        <v>0</v>
      </c>
      <c r="AA402" s="40" t="b">
        <v>1</v>
      </c>
      <c r="AB402" s="40" t="b">
        <v>0</v>
      </c>
      <c r="AC402" s="40" t="b">
        <v>0</v>
      </c>
      <c r="AD402" s="41" t="s">
        <v>14234</v>
      </c>
      <c r="AE402" s="41" t="s">
        <v>14235</v>
      </c>
      <c r="AF402" s="41">
        <v>1202.613</v>
      </c>
      <c r="AG402" s="41">
        <v>-3.23842</v>
      </c>
      <c r="AH402" s="42">
        <v>1.14023E41</v>
      </c>
      <c r="AI402" s="41">
        <v>0.052347881</v>
      </c>
      <c r="AJ402" s="40" t="s">
        <v>16652</v>
      </c>
      <c r="AK402" s="40" t="s">
        <v>14237</v>
      </c>
      <c r="AL402" s="41">
        <v>1483.0</v>
      </c>
      <c r="AM402" s="40" t="s">
        <v>2224</v>
      </c>
      <c r="AN402" s="40" t="s">
        <v>7285</v>
      </c>
      <c r="AO402" s="40" t="s">
        <v>5643</v>
      </c>
      <c r="AP402" s="42">
        <v>1.0E136</v>
      </c>
    </row>
    <row r="403">
      <c r="A403" s="40" t="s">
        <v>16523</v>
      </c>
      <c r="B403" s="41">
        <v>25.0</v>
      </c>
      <c r="C403" s="42">
        <v>1.67E9</v>
      </c>
      <c r="D403" s="41">
        <v>3356.0</v>
      </c>
      <c r="E403" s="40" t="s">
        <v>1243</v>
      </c>
      <c r="F403" s="41">
        <v>140.0</v>
      </c>
      <c r="G403" s="41">
        <v>35.0</v>
      </c>
      <c r="H403" s="41">
        <v>70.0</v>
      </c>
      <c r="I403" s="41">
        <v>-3.07733</v>
      </c>
      <c r="J403" s="41">
        <v>10000.0</v>
      </c>
      <c r="K403" s="41">
        <v>5000.0</v>
      </c>
      <c r="L403" s="41">
        <v>1200.0</v>
      </c>
      <c r="M403" s="41">
        <v>600.0</v>
      </c>
      <c r="N403" s="41">
        <v>30.0</v>
      </c>
      <c r="O403" s="40" t="s">
        <v>207</v>
      </c>
      <c r="P403" s="40" t="s">
        <v>1371</v>
      </c>
      <c r="Q403" s="40" t="s">
        <v>7310</v>
      </c>
      <c r="R403" s="40" t="s">
        <v>210</v>
      </c>
      <c r="S403" s="40" t="b">
        <v>0</v>
      </c>
      <c r="T403" s="40" t="s">
        <v>211</v>
      </c>
      <c r="U403" s="40" t="s">
        <v>212</v>
      </c>
      <c r="V403" s="41">
        <v>0.1</v>
      </c>
      <c r="W403" s="41">
        <v>0.9</v>
      </c>
      <c r="X403" s="41">
        <v>0.3</v>
      </c>
      <c r="Y403" s="41">
        <v>0.5</v>
      </c>
      <c r="Z403" s="40" t="b">
        <v>0</v>
      </c>
      <c r="AA403" s="40" t="b">
        <v>1</v>
      </c>
      <c r="AB403" s="40" t="b">
        <v>0</v>
      </c>
      <c r="AC403" s="40" t="b">
        <v>0</v>
      </c>
      <c r="AD403" s="41" t="s">
        <v>14238</v>
      </c>
      <c r="AE403" s="41" t="s">
        <v>14239</v>
      </c>
      <c r="AF403" s="41">
        <v>1201.824</v>
      </c>
      <c r="AG403" s="41">
        <v>-3.23852</v>
      </c>
      <c r="AH403" s="42">
        <v>3.45404E41</v>
      </c>
      <c r="AI403" s="41">
        <v>0.052381484</v>
      </c>
      <c r="AJ403" s="40" t="s">
        <v>14240</v>
      </c>
      <c r="AK403" s="40" t="s">
        <v>14241</v>
      </c>
      <c r="AL403" s="41">
        <v>4819.0</v>
      </c>
      <c r="AM403" s="40" t="s">
        <v>2224</v>
      </c>
      <c r="AN403" s="40" t="s">
        <v>7285</v>
      </c>
      <c r="AO403" s="40" t="s">
        <v>5643</v>
      </c>
      <c r="AP403" s="42">
        <v>1.1E137</v>
      </c>
    </row>
    <row r="404">
      <c r="A404" s="40" t="s">
        <v>16525</v>
      </c>
      <c r="B404" s="41">
        <v>260.0</v>
      </c>
      <c r="C404" s="42">
        <v>1.67E9</v>
      </c>
      <c r="D404" s="41">
        <v>3356.0</v>
      </c>
      <c r="E404" s="40" t="s">
        <v>1243</v>
      </c>
      <c r="F404" s="41">
        <v>140.0</v>
      </c>
      <c r="G404" s="41">
        <v>35.0</v>
      </c>
      <c r="H404" s="41">
        <v>70.0</v>
      </c>
      <c r="I404" s="41">
        <v>-3.07733</v>
      </c>
      <c r="J404" s="41">
        <v>10000.0</v>
      </c>
      <c r="K404" s="41">
        <v>5000.0</v>
      </c>
      <c r="L404" s="41">
        <v>1200.0</v>
      </c>
      <c r="M404" s="41">
        <v>600.0</v>
      </c>
      <c r="N404" s="41">
        <v>100.0</v>
      </c>
      <c r="O404" s="40" t="s">
        <v>207</v>
      </c>
      <c r="P404" s="40" t="s">
        <v>208</v>
      </c>
      <c r="Q404" s="40" t="s">
        <v>212</v>
      </c>
      <c r="R404" s="40" t="s">
        <v>210</v>
      </c>
      <c r="S404" s="40" t="b">
        <v>0</v>
      </c>
      <c r="T404" s="40" t="s">
        <v>211</v>
      </c>
      <c r="U404" s="40" t="s">
        <v>212</v>
      </c>
      <c r="V404" s="41">
        <v>0.1</v>
      </c>
      <c r="W404" s="41">
        <v>0.9</v>
      </c>
      <c r="X404" s="41">
        <v>0.3</v>
      </c>
      <c r="Y404" s="41">
        <v>0.6</v>
      </c>
      <c r="Z404" s="40" t="b">
        <v>0</v>
      </c>
      <c r="AA404" s="40" t="b">
        <v>1</v>
      </c>
      <c r="AB404" s="40" t="b">
        <v>0</v>
      </c>
      <c r="AC404" s="40" t="b">
        <v>0</v>
      </c>
      <c r="AD404" s="41" t="s">
        <v>14242</v>
      </c>
      <c r="AE404" s="41" t="s">
        <v>14243</v>
      </c>
      <c r="AF404" s="41">
        <v>1202.519</v>
      </c>
      <c r="AG404" s="41">
        <v>-3.24066</v>
      </c>
      <c r="AH404" s="42">
        <v>1.39067E42</v>
      </c>
      <c r="AI404" s="41">
        <v>0.053075347</v>
      </c>
      <c r="AJ404" s="40" t="s">
        <v>16653</v>
      </c>
      <c r="AK404" s="40" t="s">
        <v>14245</v>
      </c>
      <c r="AL404" s="41">
        <v>1657.0</v>
      </c>
      <c r="AM404" s="40" t="s">
        <v>2224</v>
      </c>
      <c r="AN404" s="40" t="s">
        <v>7285</v>
      </c>
      <c r="AO404" s="40" t="s">
        <v>5643</v>
      </c>
      <c r="AP404" s="42">
        <v>1.1E139</v>
      </c>
    </row>
    <row r="405">
      <c r="A405" s="40" t="s">
        <v>16518</v>
      </c>
      <c r="B405" s="41">
        <v>146.0</v>
      </c>
      <c r="C405" s="42">
        <v>1.67E9</v>
      </c>
      <c r="D405" s="41">
        <v>3356.0</v>
      </c>
      <c r="E405" s="40" t="s">
        <v>1243</v>
      </c>
      <c r="F405" s="41">
        <v>140.0</v>
      </c>
      <c r="G405" s="41">
        <v>35.0</v>
      </c>
      <c r="H405" s="41">
        <v>70.0</v>
      </c>
      <c r="I405" s="41">
        <v>-3.07733</v>
      </c>
      <c r="J405" s="41">
        <v>10000.0</v>
      </c>
      <c r="K405" s="41">
        <v>5000.0</v>
      </c>
      <c r="L405" s="41">
        <v>1200.0</v>
      </c>
      <c r="M405" s="41">
        <v>600.0</v>
      </c>
      <c r="N405" s="41">
        <v>50.0</v>
      </c>
      <c r="O405" s="40" t="s">
        <v>207</v>
      </c>
      <c r="P405" s="40" t="s">
        <v>208</v>
      </c>
      <c r="Q405" s="40" t="s">
        <v>1372</v>
      </c>
      <c r="R405" s="40" t="s">
        <v>210</v>
      </c>
      <c r="S405" s="40" t="b">
        <v>0</v>
      </c>
      <c r="T405" s="40" t="s">
        <v>211</v>
      </c>
      <c r="U405" s="40" t="s">
        <v>212</v>
      </c>
      <c r="V405" s="41">
        <v>0.1</v>
      </c>
      <c r="W405" s="41">
        <v>0.9</v>
      </c>
      <c r="X405" s="41">
        <v>0.1</v>
      </c>
      <c r="Y405" s="41">
        <v>0.6</v>
      </c>
      <c r="Z405" s="40" t="b">
        <v>0</v>
      </c>
      <c r="AA405" s="40" t="b">
        <v>1</v>
      </c>
      <c r="AB405" s="40" t="b">
        <v>0</v>
      </c>
      <c r="AC405" s="40" t="b">
        <v>0</v>
      </c>
      <c r="AD405" s="41" t="s">
        <v>7411</v>
      </c>
      <c r="AE405" s="41" t="s">
        <v>14246</v>
      </c>
      <c r="AF405" s="41">
        <v>1201.519</v>
      </c>
      <c r="AG405" s="41">
        <v>-3.24253</v>
      </c>
      <c r="AH405" s="42">
        <v>1.36331E42</v>
      </c>
      <c r="AI405" s="41">
        <v>0.053683449</v>
      </c>
      <c r="AJ405" s="40" t="s">
        <v>14247</v>
      </c>
      <c r="AK405" s="44" t="s">
        <v>397</v>
      </c>
      <c r="AL405" s="41">
        <v>8608.0</v>
      </c>
      <c r="AM405" s="40" t="s">
        <v>2224</v>
      </c>
      <c r="AN405" s="40" t="s">
        <v>7285</v>
      </c>
      <c r="AO405" s="40" t="s">
        <v>5627</v>
      </c>
      <c r="AP405" s="42">
        <v>1.1E139</v>
      </c>
    </row>
    <row r="406">
      <c r="A406" s="40" t="s">
        <v>16518</v>
      </c>
      <c r="B406" s="41">
        <v>9.0</v>
      </c>
      <c r="C406" s="42">
        <v>1.67E9</v>
      </c>
      <c r="D406" s="41">
        <v>3356.0</v>
      </c>
      <c r="E406" s="40" t="s">
        <v>1243</v>
      </c>
      <c r="F406" s="41">
        <v>140.0</v>
      </c>
      <c r="G406" s="41">
        <v>35.0</v>
      </c>
      <c r="H406" s="41">
        <v>70.0</v>
      </c>
      <c r="I406" s="41">
        <v>-3.07733</v>
      </c>
      <c r="J406" s="41">
        <v>10000.0</v>
      </c>
      <c r="K406" s="41">
        <v>5000.0</v>
      </c>
      <c r="L406" s="41">
        <v>1200.0</v>
      </c>
      <c r="M406" s="41">
        <v>600.0</v>
      </c>
      <c r="N406" s="41">
        <v>30.0</v>
      </c>
      <c r="O406" s="40" t="s">
        <v>207</v>
      </c>
      <c r="P406" s="40" t="s">
        <v>208</v>
      </c>
      <c r="Q406" s="40" t="s">
        <v>209</v>
      </c>
      <c r="R406" s="40" t="s">
        <v>210</v>
      </c>
      <c r="S406" s="40" t="b">
        <v>0</v>
      </c>
      <c r="T406" s="40" t="s">
        <v>12879</v>
      </c>
      <c r="U406" s="40" t="s">
        <v>212</v>
      </c>
      <c r="V406" s="41">
        <v>0.1</v>
      </c>
      <c r="W406" s="41">
        <v>0.9</v>
      </c>
      <c r="X406" s="41">
        <v>0.1</v>
      </c>
      <c r="Y406" s="41">
        <v>0.4</v>
      </c>
      <c r="Z406" s="40" t="b">
        <v>0</v>
      </c>
      <c r="AA406" s="40" t="b">
        <v>1</v>
      </c>
      <c r="AB406" s="40" t="b">
        <v>0</v>
      </c>
      <c r="AC406" s="40" t="b">
        <v>0</v>
      </c>
      <c r="AD406" s="41" t="s">
        <v>14248</v>
      </c>
      <c r="AE406" s="41" t="s">
        <v>14249</v>
      </c>
      <c r="AF406" s="41">
        <v>666.0664</v>
      </c>
      <c r="AG406" s="41">
        <v>-3.24426</v>
      </c>
      <c r="AH406" s="42">
        <v>9.95396E41</v>
      </c>
      <c r="AI406" s="41">
        <v>0.054247368</v>
      </c>
      <c r="AJ406" s="40" t="s">
        <v>14250</v>
      </c>
      <c r="AK406" s="44" t="s">
        <v>397</v>
      </c>
      <c r="AL406" s="41">
        <v>10000.0</v>
      </c>
      <c r="AM406" s="40" t="s">
        <v>216</v>
      </c>
      <c r="AN406" s="40" t="s">
        <v>7285</v>
      </c>
      <c r="AO406" s="40" t="s">
        <v>5627</v>
      </c>
      <c r="AP406" s="42">
        <v>1.0E139</v>
      </c>
    </row>
    <row r="407">
      <c r="A407" s="40" t="s">
        <v>16525</v>
      </c>
      <c r="B407" s="41">
        <v>241.0</v>
      </c>
      <c r="C407" s="42">
        <v>1.67E9</v>
      </c>
      <c r="D407" s="41">
        <v>3356.0</v>
      </c>
      <c r="E407" s="40" t="s">
        <v>1243</v>
      </c>
      <c r="F407" s="41">
        <v>140.0</v>
      </c>
      <c r="G407" s="41">
        <v>35.0</v>
      </c>
      <c r="H407" s="41">
        <v>70.0</v>
      </c>
      <c r="I407" s="41">
        <v>-3.07733</v>
      </c>
      <c r="J407" s="41">
        <v>10000.0</v>
      </c>
      <c r="K407" s="41">
        <v>5000.0</v>
      </c>
      <c r="L407" s="41">
        <v>1200.0</v>
      </c>
      <c r="M407" s="41">
        <v>600.0</v>
      </c>
      <c r="N407" s="41">
        <v>100.0</v>
      </c>
      <c r="O407" s="40" t="s">
        <v>207</v>
      </c>
      <c r="P407" s="40" t="s">
        <v>208</v>
      </c>
      <c r="Q407" s="40" t="s">
        <v>1372</v>
      </c>
      <c r="R407" s="40" t="s">
        <v>210</v>
      </c>
      <c r="S407" s="40" t="b">
        <v>0</v>
      </c>
      <c r="T407" s="40" t="s">
        <v>211</v>
      </c>
      <c r="U407" s="40" t="s">
        <v>212</v>
      </c>
      <c r="V407" s="41">
        <v>0.1</v>
      </c>
      <c r="W407" s="41">
        <v>0.9</v>
      </c>
      <c r="X407" s="41">
        <v>0.3</v>
      </c>
      <c r="Y407" s="41">
        <v>0.5</v>
      </c>
      <c r="Z407" s="40" t="b">
        <v>0</v>
      </c>
      <c r="AA407" s="40" t="b">
        <v>1</v>
      </c>
      <c r="AB407" s="40" t="b">
        <v>0</v>
      </c>
      <c r="AC407" s="40" t="b">
        <v>0</v>
      </c>
      <c r="AD407" s="41" t="s">
        <v>14254</v>
      </c>
      <c r="AE407" s="41" t="s">
        <v>8587</v>
      </c>
      <c r="AF407" s="41">
        <v>1202.848</v>
      </c>
      <c r="AG407" s="41">
        <v>-3.24499</v>
      </c>
      <c r="AH407" s="42">
        <v>1.38706E42</v>
      </c>
      <c r="AI407" s="41">
        <v>0.054483402</v>
      </c>
      <c r="AJ407" s="40" t="s">
        <v>16654</v>
      </c>
      <c r="AK407" s="40" t="s">
        <v>14256</v>
      </c>
      <c r="AL407" s="41">
        <v>1886.0</v>
      </c>
      <c r="AM407" s="40" t="s">
        <v>2224</v>
      </c>
      <c r="AN407" s="40" t="s">
        <v>7285</v>
      </c>
      <c r="AO407" s="40" t="s">
        <v>5643</v>
      </c>
      <c r="AP407" s="42">
        <v>1.1E139</v>
      </c>
    </row>
    <row r="408">
      <c r="A408" s="40" t="s">
        <v>16520</v>
      </c>
      <c r="B408" s="41">
        <v>205.0</v>
      </c>
      <c r="C408" s="42">
        <v>1.67E9</v>
      </c>
      <c r="D408" s="41">
        <v>3356.0</v>
      </c>
      <c r="E408" s="40" t="s">
        <v>1243</v>
      </c>
      <c r="F408" s="41">
        <v>140.0</v>
      </c>
      <c r="G408" s="41">
        <v>35.0</v>
      </c>
      <c r="H408" s="41">
        <v>70.0</v>
      </c>
      <c r="I408" s="41">
        <v>-3.07733</v>
      </c>
      <c r="J408" s="41">
        <v>10000.0</v>
      </c>
      <c r="K408" s="41">
        <v>5000.0</v>
      </c>
      <c r="L408" s="41">
        <v>1200.0</v>
      </c>
      <c r="M408" s="41">
        <v>600.0</v>
      </c>
      <c r="N408" s="41">
        <v>100.0</v>
      </c>
      <c r="O408" s="40" t="s">
        <v>207</v>
      </c>
      <c r="P408" s="40" t="s">
        <v>1371</v>
      </c>
      <c r="Q408" s="40" t="s">
        <v>7310</v>
      </c>
      <c r="R408" s="40" t="s">
        <v>210</v>
      </c>
      <c r="S408" s="40" t="b">
        <v>0</v>
      </c>
      <c r="T408" s="40" t="s">
        <v>211</v>
      </c>
      <c r="U408" s="40" t="s">
        <v>212</v>
      </c>
      <c r="V408" s="41">
        <v>0.1</v>
      </c>
      <c r="W408" s="41">
        <v>0.9</v>
      </c>
      <c r="X408" s="41">
        <v>0.3</v>
      </c>
      <c r="Y408" s="41">
        <v>0.5</v>
      </c>
      <c r="Z408" s="40" t="b">
        <v>0</v>
      </c>
      <c r="AA408" s="40" t="b">
        <v>1</v>
      </c>
      <c r="AB408" s="40" t="b">
        <v>0</v>
      </c>
      <c r="AC408" s="40" t="b">
        <v>0</v>
      </c>
      <c r="AD408" s="41" t="s">
        <v>14251</v>
      </c>
      <c r="AE408" s="41" t="s">
        <v>8374</v>
      </c>
      <c r="AF408" s="41">
        <v>1202.115</v>
      </c>
      <c r="AG408" s="41">
        <v>-3.24499</v>
      </c>
      <c r="AH408" s="42">
        <v>3.45058E41</v>
      </c>
      <c r="AI408" s="41">
        <v>0.054483487</v>
      </c>
      <c r="AJ408" s="40" t="s">
        <v>16655</v>
      </c>
      <c r="AK408" s="40" t="s">
        <v>14253</v>
      </c>
      <c r="AL408" s="41">
        <v>1518.0</v>
      </c>
      <c r="AM408" s="40" t="s">
        <v>2224</v>
      </c>
      <c r="AN408" s="40" t="s">
        <v>7285</v>
      </c>
      <c r="AO408" s="40" t="s">
        <v>5643</v>
      </c>
      <c r="AP408" s="42">
        <v>1.1E137</v>
      </c>
    </row>
    <row r="409">
      <c r="A409" s="40" t="s">
        <v>16525</v>
      </c>
      <c r="B409" s="41">
        <v>183.0</v>
      </c>
      <c r="C409" s="42">
        <v>1.67E9</v>
      </c>
      <c r="D409" s="41">
        <v>3356.0</v>
      </c>
      <c r="E409" s="40" t="s">
        <v>1243</v>
      </c>
      <c r="F409" s="41">
        <v>140.0</v>
      </c>
      <c r="G409" s="41">
        <v>35.0</v>
      </c>
      <c r="H409" s="41">
        <v>70.0</v>
      </c>
      <c r="I409" s="41">
        <v>-3.07733</v>
      </c>
      <c r="J409" s="41">
        <v>10000.0</v>
      </c>
      <c r="K409" s="41">
        <v>5000.0</v>
      </c>
      <c r="L409" s="41">
        <v>1200.0</v>
      </c>
      <c r="M409" s="41">
        <v>600.0</v>
      </c>
      <c r="N409" s="41">
        <v>100.0</v>
      </c>
      <c r="O409" s="40" t="s">
        <v>207</v>
      </c>
      <c r="P409" s="40" t="s">
        <v>208</v>
      </c>
      <c r="Q409" s="40" t="s">
        <v>209</v>
      </c>
      <c r="R409" s="40" t="s">
        <v>210</v>
      </c>
      <c r="S409" s="40" t="b">
        <v>0</v>
      </c>
      <c r="T409" s="40" t="s">
        <v>211</v>
      </c>
      <c r="U409" s="40" t="s">
        <v>212</v>
      </c>
      <c r="V409" s="41">
        <v>0.1</v>
      </c>
      <c r="W409" s="41">
        <v>0.9</v>
      </c>
      <c r="X409" s="41">
        <v>0.2</v>
      </c>
      <c r="Y409" s="41">
        <v>0.4</v>
      </c>
      <c r="Z409" s="40" t="b">
        <v>0</v>
      </c>
      <c r="AA409" s="40" t="b">
        <v>1</v>
      </c>
      <c r="AB409" s="40" t="b">
        <v>0</v>
      </c>
      <c r="AC409" s="40" t="b">
        <v>0</v>
      </c>
      <c r="AD409" s="41" t="s">
        <v>14257</v>
      </c>
      <c r="AE409" s="41" t="s">
        <v>12065</v>
      </c>
      <c r="AF409" s="41">
        <v>1202.426</v>
      </c>
      <c r="AG409" s="41">
        <v>-3.24532</v>
      </c>
      <c r="AH409" s="42">
        <v>1.39244E42</v>
      </c>
      <c r="AI409" s="41">
        <v>0.054590431</v>
      </c>
      <c r="AJ409" s="40" t="s">
        <v>16656</v>
      </c>
      <c r="AK409" s="40" t="s">
        <v>14259</v>
      </c>
      <c r="AL409" s="41">
        <v>2482.0</v>
      </c>
      <c r="AM409" s="40" t="s">
        <v>2224</v>
      </c>
      <c r="AN409" s="40" t="s">
        <v>7285</v>
      </c>
      <c r="AO409" s="40" t="s">
        <v>5643</v>
      </c>
      <c r="AP409" s="42">
        <v>1.1E139</v>
      </c>
    </row>
    <row r="410">
      <c r="A410" s="40" t="s">
        <v>16520</v>
      </c>
      <c r="B410" s="41">
        <v>255.0</v>
      </c>
      <c r="C410" s="42">
        <v>1.67E9</v>
      </c>
      <c r="D410" s="41">
        <v>3356.0</v>
      </c>
      <c r="E410" s="40" t="s">
        <v>1243</v>
      </c>
      <c r="F410" s="41">
        <v>140.0</v>
      </c>
      <c r="G410" s="41">
        <v>35.0</v>
      </c>
      <c r="H410" s="41">
        <v>70.0</v>
      </c>
      <c r="I410" s="41">
        <v>-3.07733</v>
      </c>
      <c r="J410" s="41">
        <v>10000.0</v>
      </c>
      <c r="K410" s="41">
        <v>5000.0</v>
      </c>
      <c r="L410" s="41">
        <v>1200.0</v>
      </c>
      <c r="M410" s="41">
        <v>600.0</v>
      </c>
      <c r="N410" s="41">
        <v>100.0</v>
      </c>
      <c r="O410" s="40" t="s">
        <v>207</v>
      </c>
      <c r="P410" s="40" t="s">
        <v>1371</v>
      </c>
      <c r="Q410" s="40" t="s">
        <v>212</v>
      </c>
      <c r="R410" s="40" t="s">
        <v>210</v>
      </c>
      <c r="S410" s="40" t="b">
        <v>0</v>
      </c>
      <c r="T410" s="40" t="s">
        <v>211</v>
      </c>
      <c r="U410" s="40" t="s">
        <v>212</v>
      </c>
      <c r="V410" s="41">
        <v>0.1</v>
      </c>
      <c r="W410" s="41">
        <v>0.9</v>
      </c>
      <c r="X410" s="41">
        <v>0.2</v>
      </c>
      <c r="Y410" s="41">
        <v>0.4</v>
      </c>
      <c r="Z410" s="40" t="b">
        <v>0</v>
      </c>
      <c r="AA410" s="40" t="b">
        <v>1</v>
      </c>
      <c r="AB410" s="40" t="b">
        <v>0</v>
      </c>
      <c r="AC410" s="40" t="b">
        <v>0</v>
      </c>
      <c r="AD410" s="41" t="s">
        <v>14260</v>
      </c>
      <c r="AE410" s="41" t="s">
        <v>14261</v>
      </c>
      <c r="AF410" s="41">
        <v>1203.409</v>
      </c>
      <c r="AG410" s="41">
        <v>-3.24629</v>
      </c>
      <c r="AH410" s="42">
        <v>3.47313E41</v>
      </c>
      <c r="AI410" s="41">
        <v>0.05490608</v>
      </c>
      <c r="AJ410" s="40" t="s">
        <v>16657</v>
      </c>
      <c r="AK410" s="40" t="s">
        <v>14263</v>
      </c>
      <c r="AL410" s="41">
        <v>2285.0</v>
      </c>
      <c r="AM410" s="40" t="s">
        <v>2224</v>
      </c>
      <c r="AN410" s="40" t="s">
        <v>7285</v>
      </c>
      <c r="AO410" s="40" t="s">
        <v>5643</v>
      </c>
      <c r="AP410" s="42">
        <v>1.1E137</v>
      </c>
    </row>
    <row r="411">
      <c r="A411" s="40" t="s">
        <v>16520</v>
      </c>
      <c r="B411" s="41">
        <v>213.0</v>
      </c>
      <c r="C411" s="42">
        <v>1.67E9</v>
      </c>
      <c r="D411" s="41">
        <v>3356.0</v>
      </c>
      <c r="E411" s="40" t="s">
        <v>1243</v>
      </c>
      <c r="F411" s="41">
        <v>140.0</v>
      </c>
      <c r="G411" s="41">
        <v>35.0</v>
      </c>
      <c r="H411" s="41">
        <v>70.0</v>
      </c>
      <c r="I411" s="41">
        <v>-3.07733</v>
      </c>
      <c r="J411" s="41">
        <v>10000.0</v>
      </c>
      <c r="K411" s="41">
        <v>5000.0</v>
      </c>
      <c r="L411" s="41">
        <v>1200.0</v>
      </c>
      <c r="M411" s="41">
        <v>600.0</v>
      </c>
      <c r="N411" s="41">
        <v>100.0</v>
      </c>
      <c r="O411" s="40" t="s">
        <v>207</v>
      </c>
      <c r="P411" s="40" t="s">
        <v>1371</v>
      </c>
      <c r="Q411" s="40" t="s">
        <v>7310</v>
      </c>
      <c r="R411" s="40" t="s">
        <v>210</v>
      </c>
      <c r="S411" s="40" t="b">
        <v>0</v>
      </c>
      <c r="T411" s="40" t="s">
        <v>12879</v>
      </c>
      <c r="U411" s="40" t="s">
        <v>212</v>
      </c>
      <c r="V411" s="41">
        <v>0.1</v>
      </c>
      <c r="W411" s="41">
        <v>0.9</v>
      </c>
      <c r="X411" s="41">
        <v>0.3</v>
      </c>
      <c r="Y411" s="41">
        <v>0.4</v>
      </c>
      <c r="Z411" s="40" t="b">
        <v>0</v>
      </c>
      <c r="AA411" s="40" t="b">
        <v>1</v>
      </c>
      <c r="AB411" s="40" t="b">
        <v>0</v>
      </c>
      <c r="AC411" s="40" t="b">
        <v>0</v>
      </c>
      <c r="AD411" s="41" t="s">
        <v>14264</v>
      </c>
      <c r="AE411" s="41" t="s">
        <v>14265</v>
      </c>
      <c r="AF411" s="41">
        <v>1202.603</v>
      </c>
      <c r="AG411" s="41">
        <v>-3.24693</v>
      </c>
      <c r="AH411" s="42">
        <v>3.39614E41</v>
      </c>
      <c r="AI411" s="41">
        <v>0.055115332</v>
      </c>
      <c r="AJ411" s="40" t="s">
        <v>16658</v>
      </c>
      <c r="AK411" s="40" t="s">
        <v>14267</v>
      </c>
      <c r="AL411" s="41">
        <v>1561.0</v>
      </c>
      <c r="AM411" s="40" t="s">
        <v>2224</v>
      </c>
      <c r="AN411" s="40" t="s">
        <v>7285</v>
      </c>
      <c r="AO411" s="40" t="s">
        <v>5643</v>
      </c>
      <c r="AP411" s="42">
        <v>1.1E137</v>
      </c>
    </row>
    <row r="412">
      <c r="A412" s="40" t="s">
        <v>16518</v>
      </c>
      <c r="B412" s="41">
        <v>64.0</v>
      </c>
      <c r="C412" s="42">
        <v>1.67E9</v>
      </c>
      <c r="D412" s="41">
        <v>3356.0</v>
      </c>
      <c r="E412" s="40" t="s">
        <v>1243</v>
      </c>
      <c r="F412" s="41">
        <v>140.0</v>
      </c>
      <c r="G412" s="41">
        <v>35.0</v>
      </c>
      <c r="H412" s="41">
        <v>70.0</v>
      </c>
      <c r="I412" s="41">
        <v>-3.07733</v>
      </c>
      <c r="J412" s="41">
        <v>10000.0</v>
      </c>
      <c r="K412" s="41">
        <v>5000.0</v>
      </c>
      <c r="L412" s="41">
        <v>1200.0</v>
      </c>
      <c r="M412" s="41">
        <v>600.0</v>
      </c>
      <c r="N412" s="41">
        <v>30.0</v>
      </c>
      <c r="O412" s="40" t="s">
        <v>207</v>
      </c>
      <c r="P412" s="40" t="s">
        <v>208</v>
      </c>
      <c r="Q412" s="40" t="s">
        <v>1372</v>
      </c>
      <c r="R412" s="40" t="s">
        <v>210</v>
      </c>
      <c r="S412" s="40" t="b">
        <v>0</v>
      </c>
      <c r="T412" s="40" t="s">
        <v>12879</v>
      </c>
      <c r="U412" s="40" t="s">
        <v>212</v>
      </c>
      <c r="V412" s="41">
        <v>0.1</v>
      </c>
      <c r="W412" s="41">
        <v>0.9</v>
      </c>
      <c r="X412" s="41">
        <v>0.1</v>
      </c>
      <c r="Y412" s="41">
        <v>0.5</v>
      </c>
      <c r="Z412" s="40" t="b">
        <v>0</v>
      </c>
      <c r="AA412" s="40" t="b">
        <v>1</v>
      </c>
      <c r="AB412" s="40" t="b">
        <v>0</v>
      </c>
      <c r="AC412" s="40" t="b">
        <v>0</v>
      </c>
      <c r="AD412" s="41" t="s">
        <v>14268</v>
      </c>
      <c r="AE412" s="41" t="s">
        <v>14269</v>
      </c>
      <c r="AF412" s="41">
        <v>962.5757</v>
      </c>
      <c r="AG412" s="41">
        <v>-3.24704</v>
      </c>
      <c r="AH412" s="42">
        <v>1.3874E42</v>
      </c>
      <c r="AI412" s="41">
        <v>0.055149785</v>
      </c>
      <c r="AJ412" s="40" t="s">
        <v>14270</v>
      </c>
      <c r="AK412" s="44" t="s">
        <v>397</v>
      </c>
      <c r="AL412" s="41">
        <v>10000.0</v>
      </c>
      <c r="AM412" s="40" t="s">
        <v>216</v>
      </c>
      <c r="AN412" s="40" t="s">
        <v>7285</v>
      </c>
      <c r="AO412" s="40" t="s">
        <v>5627</v>
      </c>
      <c r="AP412" s="42">
        <v>1.1E139</v>
      </c>
    </row>
    <row r="413">
      <c r="A413" s="40" t="s">
        <v>16520</v>
      </c>
      <c r="B413" s="41">
        <v>220.0</v>
      </c>
      <c r="C413" s="42">
        <v>1.67E9</v>
      </c>
      <c r="D413" s="41">
        <v>3356.0</v>
      </c>
      <c r="E413" s="40" t="s">
        <v>1243</v>
      </c>
      <c r="F413" s="41">
        <v>140.0</v>
      </c>
      <c r="G413" s="41">
        <v>35.0</v>
      </c>
      <c r="H413" s="41">
        <v>70.0</v>
      </c>
      <c r="I413" s="41">
        <v>-3.07733</v>
      </c>
      <c r="J413" s="41">
        <v>10000.0</v>
      </c>
      <c r="K413" s="41">
        <v>5000.0</v>
      </c>
      <c r="L413" s="41">
        <v>1200.0</v>
      </c>
      <c r="M413" s="41">
        <v>600.0</v>
      </c>
      <c r="N413" s="41">
        <v>100.0</v>
      </c>
      <c r="O413" s="40" t="s">
        <v>207</v>
      </c>
      <c r="P413" s="40" t="s">
        <v>1371</v>
      </c>
      <c r="Q413" s="40" t="s">
        <v>7305</v>
      </c>
      <c r="R413" s="40" t="s">
        <v>210</v>
      </c>
      <c r="S413" s="40" t="b">
        <v>0</v>
      </c>
      <c r="T413" s="40" t="s">
        <v>211</v>
      </c>
      <c r="U413" s="40" t="s">
        <v>212</v>
      </c>
      <c r="V413" s="41">
        <v>0.1</v>
      </c>
      <c r="W413" s="41">
        <v>0.9</v>
      </c>
      <c r="X413" s="41">
        <v>0.2</v>
      </c>
      <c r="Y413" s="41">
        <v>0.5</v>
      </c>
      <c r="Z413" s="40" t="b">
        <v>0</v>
      </c>
      <c r="AA413" s="40" t="b">
        <v>1</v>
      </c>
      <c r="AB413" s="40" t="b">
        <v>0</v>
      </c>
      <c r="AC413" s="40" t="b">
        <v>0</v>
      </c>
      <c r="AD413" s="41" t="s">
        <v>14271</v>
      </c>
      <c r="AE413" s="41" t="s">
        <v>14272</v>
      </c>
      <c r="AF413" s="41">
        <v>1204.069</v>
      </c>
      <c r="AG413" s="41">
        <v>-3.24731</v>
      </c>
      <c r="AH413" s="42">
        <v>6.94071E41</v>
      </c>
      <c r="AI413" s="41">
        <v>0.055236852</v>
      </c>
      <c r="AJ413" s="40" t="s">
        <v>16659</v>
      </c>
      <c r="AK413" s="40" t="s">
        <v>14274</v>
      </c>
      <c r="AL413" s="41">
        <v>1928.0</v>
      </c>
      <c r="AM413" s="40" t="s">
        <v>2224</v>
      </c>
      <c r="AN413" s="40" t="s">
        <v>7285</v>
      </c>
      <c r="AO413" s="40" t="s">
        <v>5643</v>
      </c>
      <c r="AP413" s="42">
        <v>1.1E138</v>
      </c>
    </row>
    <row r="414">
      <c r="A414" s="40" t="s">
        <v>16520</v>
      </c>
      <c r="B414" s="41">
        <v>186.0</v>
      </c>
      <c r="C414" s="42">
        <v>1.67E9</v>
      </c>
      <c r="D414" s="41">
        <v>3356.0</v>
      </c>
      <c r="E414" s="40" t="s">
        <v>1243</v>
      </c>
      <c r="F414" s="41">
        <v>140.0</v>
      </c>
      <c r="G414" s="41">
        <v>35.0</v>
      </c>
      <c r="H414" s="41">
        <v>70.0</v>
      </c>
      <c r="I414" s="41">
        <v>-3.07733</v>
      </c>
      <c r="J414" s="41">
        <v>10000.0</v>
      </c>
      <c r="K414" s="41">
        <v>5000.0</v>
      </c>
      <c r="L414" s="41">
        <v>1200.0</v>
      </c>
      <c r="M414" s="41">
        <v>600.0</v>
      </c>
      <c r="N414" s="41">
        <v>100.0</v>
      </c>
      <c r="O414" s="40" t="s">
        <v>207</v>
      </c>
      <c r="P414" s="40" t="s">
        <v>1371</v>
      </c>
      <c r="Q414" s="40" t="s">
        <v>209</v>
      </c>
      <c r="R414" s="40" t="s">
        <v>210</v>
      </c>
      <c r="S414" s="40" t="b">
        <v>0</v>
      </c>
      <c r="T414" s="40" t="s">
        <v>211</v>
      </c>
      <c r="U414" s="40" t="s">
        <v>212</v>
      </c>
      <c r="V414" s="41">
        <v>0.1</v>
      </c>
      <c r="W414" s="41">
        <v>0.9</v>
      </c>
      <c r="X414" s="41">
        <v>0.3</v>
      </c>
      <c r="Y414" s="41">
        <v>0.4</v>
      </c>
      <c r="Z414" s="40" t="b">
        <v>0</v>
      </c>
      <c r="AA414" s="40" t="b">
        <v>1</v>
      </c>
      <c r="AB414" s="40" t="b">
        <v>0</v>
      </c>
      <c r="AC414" s="40" t="b">
        <v>0</v>
      </c>
      <c r="AD414" s="41" t="s">
        <v>8188</v>
      </c>
      <c r="AE414" s="41" t="s">
        <v>14275</v>
      </c>
      <c r="AF414" s="41">
        <v>1202.577</v>
      </c>
      <c r="AG414" s="41">
        <v>-3.24741</v>
      </c>
      <c r="AH414" s="42">
        <v>3.48046E41</v>
      </c>
      <c r="AI414" s="41">
        <v>0.055268384</v>
      </c>
      <c r="AJ414" s="40" t="s">
        <v>16660</v>
      </c>
      <c r="AK414" s="40" t="s">
        <v>14277</v>
      </c>
      <c r="AL414" s="41">
        <v>2444.0</v>
      </c>
      <c r="AM414" s="40" t="s">
        <v>2224</v>
      </c>
      <c r="AN414" s="40" t="s">
        <v>7285</v>
      </c>
      <c r="AO414" s="40" t="s">
        <v>5643</v>
      </c>
      <c r="AP414" s="42">
        <v>1.1E137</v>
      </c>
    </row>
    <row r="415">
      <c r="A415" s="40" t="s">
        <v>16518</v>
      </c>
      <c r="B415" s="41">
        <v>96.0</v>
      </c>
      <c r="C415" s="42">
        <v>1.67E9</v>
      </c>
      <c r="D415" s="41">
        <v>3356.0</v>
      </c>
      <c r="E415" s="40" t="s">
        <v>1243</v>
      </c>
      <c r="F415" s="41">
        <v>140.0</v>
      </c>
      <c r="G415" s="41">
        <v>35.0</v>
      </c>
      <c r="H415" s="41">
        <v>70.0</v>
      </c>
      <c r="I415" s="41">
        <v>-3.07733</v>
      </c>
      <c r="J415" s="41">
        <v>10000.0</v>
      </c>
      <c r="K415" s="41">
        <v>5000.0</v>
      </c>
      <c r="L415" s="41">
        <v>1200.0</v>
      </c>
      <c r="M415" s="41">
        <v>600.0</v>
      </c>
      <c r="N415" s="41">
        <v>50.0</v>
      </c>
      <c r="O415" s="40" t="s">
        <v>207</v>
      </c>
      <c r="P415" s="40" t="s">
        <v>208</v>
      </c>
      <c r="Q415" s="40" t="s">
        <v>209</v>
      </c>
      <c r="R415" s="40" t="s">
        <v>210</v>
      </c>
      <c r="S415" s="40" t="b">
        <v>0</v>
      </c>
      <c r="T415" s="40" t="s">
        <v>211</v>
      </c>
      <c r="U415" s="40" t="s">
        <v>212</v>
      </c>
      <c r="V415" s="41">
        <v>0.1</v>
      </c>
      <c r="W415" s="41">
        <v>0.9</v>
      </c>
      <c r="X415" s="41">
        <v>0.3</v>
      </c>
      <c r="Y415" s="41">
        <v>0.4</v>
      </c>
      <c r="Z415" s="40" t="b">
        <v>0</v>
      </c>
      <c r="AA415" s="40" t="b">
        <v>1</v>
      </c>
      <c r="AB415" s="40" t="b">
        <v>0</v>
      </c>
      <c r="AC415" s="40" t="b">
        <v>0</v>
      </c>
      <c r="AD415" s="41" t="s">
        <v>14278</v>
      </c>
      <c r="AE415" s="41" t="s">
        <v>14279</v>
      </c>
      <c r="AF415" s="41">
        <v>1038.808</v>
      </c>
      <c r="AG415" s="41">
        <v>-3.24754</v>
      </c>
      <c r="AH415" s="42">
        <v>1.34664E42</v>
      </c>
      <c r="AI415" s="41">
        <v>0.05531223</v>
      </c>
      <c r="AJ415" s="40" t="s">
        <v>16661</v>
      </c>
      <c r="AK415" s="40" t="s">
        <v>14281</v>
      </c>
      <c r="AL415" s="41">
        <v>9308.0</v>
      </c>
      <c r="AM415" s="40" t="s">
        <v>1382</v>
      </c>
      <c r="AN415" s="40" t="s">
        <v>7285</v>
      </c>
      <c r="AO415" s="40" t="s">
        <v>5627</v>
      </c>
      <c r="AP415" s="42">
        <v>1.1E139</v>
      </c>
    </row>
    <row r="416">
      <c r="A416" s="40" t="s">
        <v>16520</v>
      </c>
      <c r="B416" s="41">
        <v>156.0</v>
      </c>
      <c r="C416" s="42">
        <v>1.67E9</v>
      </c>
      <c r="D416" s="41">
        <v>3356.0</v>
      </c>
      <c r="E416" s="40" t="s">
        <v>1243</v>
      </c>
      <c r="F416" s="41">
        <v>140.0</v>
      </c>
      <c r="G416" s="41">
        <v>35.0</v>
      </c>
      <c r="H416" s="41">
        <v>70.0</v>
      </c>
      <c r="I416" s="41">
        <v>-3.07733</v>
      </c>
      <c r="J416" s="41">
        <v>10000.0</v>
      </c>
      <c r="K416" s="41">
        <v>5000.0</v>
      </c>
      <c r="L416" s="41">
        <v>1200.0</v>
      </c>
      <c r="M416" s="41">
        <v>600.0</v>
      </c>
      <c r="N416" s="41">
        <v>50.0</v>
      </c>
      <c r="O416" s="40" t="s">
        <v>207</v>
      </c>
      <c r="P416" s="40" t="s">
        <v>1371</v>
      </c>
      <c r="Q416" s="40" t="s">
        <v>1372</v>
      </c>
      <c r="R416" s="40" t="s">
        <v>210</v>
      </c>
      <c r="S416" s="40" t="b">
        <v>0</v>
      </c>
      <c r="T416" s="40" t="s">
        <v>12879</v>
      </c>
      <c r="U416" s="40" t="s">
        <v>212</v>
      </c>
      <c r="V416" s="41">
        <v>0.1</v>
      </c>
      <c r="W416" s="41">
        <v>0.9</v>
      </c>
      <c r="X416" s="41">
        <v>0.2</v>
      </c>
      <c r="Y416" s="41">
        <v>0.4</v>
      </c>
      <c r="Z416" s="40" t="b">
        <v>0</v>
      </c>
      <c r="AA416" s="40" t="b">
        <v>1</v>
      </c>
      <c r="AB416" s="40" t="b">
        <v>0</v>
      </c>
      <c r="AC416" s="40" t="b">
        <v>0</v>
      </c>
      <c r="AD416" s="41" t="s">
        <v>14282</v>
      </c>
      <c r="AE416" s="41" t="s">
        <v>14074</v>
      </c>
      <c r="AF416" s="41">
        <v>1202.039</v>
      </c>
      <c r="AG416" s="41">
        <v>-3.24815</v>
      </c>
      <c r="AH416" s="42">
        <v>1.03694E42</v>
      </c>
      <c r="AI416" s="41">
        <v>0.055511275</v>
      </c>
      <c r="AJ416" s="40" t="s">
        <v>14283</v>
      </c>
      <c r="AK416" s="40" t="s">
        <v>14284</v>
      </c>
      <c r="AL416" s="41">
        <v>4632.0</v>
      </c>
      <c r="AM416" s="40" t="s">
        <v>2224</v>
      </c>
      <c r="AN416" s="40" t="s">
        <v>7285</v>
      </c>
      <c r="AO416" s="40" t="s">
        <v>5643</v>
      </c>
      <c r="AP416" s="42">
        <v>1.0E139</v>
      </c>
    </row>
    <row r="417">
      <c r="A417" s="40" t="s">
        <v>16525</v>
      </c>
      <c r="B417" s="41">
        <v>190.0</v>
      </c>
      <c r="C417" s="42">
        <v>1.67E9</v>
      </c>
      <c r="D417" s="41">
        <v>3356.0</v>
      </c>
      <c r="E417" s="40" t="s">
        <v>1243</v>
      </c>
      <c r="F417" s="41">
        <v>140.0</v>
      </c>
      <c r="G417" s="41">
        <v>35.0</v>
      </c>
      <c r="H417" s="41">
        <v>70.0</v>
      </c>
      <c r="I417" s="41">
        <v>-3.07733</v>
      </c>
      <c r="J417" s="41">
        <v>10000.0</v>
      </c>
      <c r="K417" s="41">
        <v>5000.0</v>
      </c>
      <c r="L417" s="41">
        <v>1200.0</v>
      </c>
      <c r="M417" s="41">
        <v>600.0</v>
      </c>
      <c r="N417" s="41">
        <v>100.0</v>
      </c>
      <c r="O417" s="40" t="s">
        <v>207</v>
      </c>
      <c r="P417" s="40" t="s">
        <v>208</v>
      </c>
      <c r="Q417" s="40" t="s">
        <v>209</v>
      </c>
      <c r="R417" s="40" t="s">
        <v>210</v>
      </c>
      <c r="S417" s="40" t="b">
        <v>0</v>
      </c>
      <c r="T417" s="40" t="s">
        <v>12879</v>
      </c>
      <c r="U417" s="40" t="s">
        <v>212</v>
      </c>
      <c r="V417" s="41">
        <v>0.1</v>
      </c>
      <c r="W417" s="41">
        <v>0.9</v>
      </c>
      <c r="X417" s="41">
        <v>0.1</v>
      </c>
      <c r="Y417" s="41">
        <v>0.5</v>
      </c>
      <c r="Z417" s="40" t="b">
        <v>0</v>
      </c>
      <c r="AA417" s="40" t="b">
        <v>1</v>
      </c>
      <c r="AB417" s="40" t="b">
        <v>0</v>
      </c>
      <c r="AC417" s="40" t="b">
        <v>0</v>
      </c>
      <c r="AD417" s="41" t="s">
        <v>14285</v>
      </c>
      <c r="AE417" s="41" t="s">
        <v>14286</v>
      </c>
      <c r="AF417" s="41">
        <v>1204.257</v>
      </c>
      <c r="AG417" s="41">
        <v>-3.24829</v>
      </c>
      <c r="AH417" s="42">
        <v>1.36836E42</v>
      </c>
      <c r="AI417" s="41">
        <v>0.055554649</v>
      </c>
      <c r="AJ417" s="40" t="s">
        <v>14287</v>
      </c>
      <c r="AK417" s="40" t="s">
        <v>14288</v>
      </c>
      <c r="AL417" s="41">
        <v>1872.0</v>
      </c>
      <c r="AM417" s="40" t="s">
        <v>2224</v>
      </c>
      <c r="AN417" s="40" t="s">
        <v>7285</v>
      </c>
      <c r="AO417" s="40" t="s">
        <v>5643</v>
      </c>
      <c r="AP417" s="42">
        <v>1.1E139</v>
      </c>
    </row>
    <row r="418">
      <c r="A418" s="40" t="s">
        <v>16518</v>
      </c>
      <c r="B418" s="41">
        <v>36.0</v>
      </c>
      <c r="C418" s="42">
        <v>1.67E9</v>
      </c>
      <c r="D418" s="41">
        <v>3356.0</v>
      </c>
      <c r="E418" s="40" t="s">
        <v>1243</v>
      </c>
      <c r="F418" s="41">
        <v>140.0</v>
      </c>
      <c r="G418" s="41">
        <v>35.0</v>
      </c>
      <c r="H418" s="41">
        <v>70.0</v>
      </c>
      <c r="I418" s="41">
        <v>-3.07733</v>
      </c>
      <c r="J418" s="41">
        <v>10000.0</v>
      </c>
      <c r="K418" s="41">
        <v>5000.0</v>
      </c>
      <c r="L418" s="41">
        <v>1200.0</v>
      </c>
      <c r="M418" s="41">
        <v>600.0</v>
      </c>
      <c r="N418" s="41">
        <v>30.0</v>
      </c>
      <c r="O418" s="40" t="s">
        <v>207</v>
      </c>
      <c r="P418" s="40" t="s">
        <v>208</v>
      </c>
      <c r="Q418" s="40" t="s">
        <v>7305</v>
      </c>
      <c r="R418" s="40" t="s">
        <v>210</v>
      </c>
      <c r="S418" s="40" t="b">
        <v>0</v>
      </c>
      <c r="T418" s="40" t="s">
        <v>211</v>
      </c>
      <c r="U418" s="40" t="s">
        <v>212</v>
      </c>
      <c r="V418" s="41">
        <v>0.1</v>
      </c>
      <c r="W418" s="41">
        <v>0.9</v>
      </c>
      <c r="X418" s="41">
        <v>0.1</v>
      </c>
      <c r="Y418" s="41">
        <v>0.4</v>
      </c>
      <c r="Z418" s="40" t="b">
        <v>0</v>
      </c>
      <c r="AA418" s="40" t="b">
        <v>1</v>
      </c>
      <c r="AB418" s="40" t="b">
        <v>0</v>
      </c>
      <c r="AC418" s="40" t="b">
        <v>0</v>
      </c>
      <c r="AD418" s="41" t="s">
        <v>14289</v>
      </c>
      <c r="AE418" s="41" t="s">
        <v>14290</v>
      </c>
      <c r="AF418" s="41">
        <v>766.8464</v>
      </c>
      <c r="AG418" s="41">
        <v>-3.24904</v>
      </c>
      <c r="AH418" s="42">
        <v>2.98131E41</v>
      </c>
      <c r="AI418" s="41">
        <v>0.055800498</v>
      </c>
      <c r="AJ418" s="40" t="s">
        <v>14291</v>
      </c>
      <c r="AK418" s="44" t="s">
        <v>397</v>
      </c>
      <c r="AL418" s="41">
        <v>10000.0</v>
      </c>
      <c r="AM418" s="40" t="s">
        <v>216</v>
      </c>
      <c r="AN418" s="40" t="s">
        <v>7285</v>
      </c>
      <c r="AO418" s="40" t="s">
        <v>5627</v>
      </c>
      <c r="AP418" s="42">
        <v>1.1E137</v>
      </c>
    </row>
    <row r="419">
      <c r="A419" s="40" t="s">
        <v>16523</v>
      </c>
      <c r="B419" s="41">
        <v>120.0</v>
      </c>
      <c r="C419" s="42">
        <v>1.67E9</v>
      </c>
      <c r="D419" s="41">
        <v>3356.0</v>
      </c>
      <c r="E419" s="40" t="s">
        <v>1243</v>
      </c>
      <c r="F419" s="41">
        <v>140.0</v>
      </c>
      <c r="G419" s="41">
        <v>35.0</v>
      </c>
      <c r="H419" s="41">
        <v>70.0</v>
      </c>
      <c r="I419" s="41">
        <v>-3.07733</v>
      </c>
      <c r="J419" s="41">
        <v>10000.0</v>
      </c>
      <c r="K419" s="41">
        <v>5000.0</v>
      </c>
      <c r="L419" s="41">
        <v>1200.0</v>
      </c>
      <c r="M419" s="41">
        <v>600.0</v>
      </c>
      <c r="N419" s="41">
        <v>50.0</v>
      </c>
      <c r="O419" s="40" t="s">
        <v>207</v>
      </c>
      <c r="P419" s="40" t="s">
        <v>1371</v>
      </c>
      <c r="Q419" s="40" t="s">
        <v>7310</v>
      </c>
      <c r="R419" s="40" t="s">
        <v>210</v>
      </c>
      <c r="S419" s="40" t="b">
        <v>0</v>
      </c>
      <c r="T419" s="40" t="s">
        <v>12879</v>
      </c>
      <c r="U419" s="40" t="s">
        <v>212</v>
      </c>
      <c r="V419" s="41">
        <v>0.1</v>
      </c>
      <c r="W419" s="41">
        <v>0.9</v>
      </c>
      <c r="X419" s="41">
        <v>0.2</v>
      </c>
      <c r="Y419" s="41">
        <v>0.4</v>
      </c>
      <c r="Z419" s="40" t="b">
        <v>0</v>
      </c>
      <c r="AA419" s="40" t="b">
        <v>1</v>
      </c>
      <c r="AB419" s="40" t="b">
        <v>0</v>
      </c>
      <c r="AC419" s="40" t="b">
        <v>0</v>
      </c>
      <c r="AD419" s="41" t="s">
        <v>14292</v>
      </c>
      <c r="AE419" s="41" t="s">
        <v>14293</v>
      </c>
      <c r="AF419" s="41">
        <v>1202.989</v>
      </c>
      <c r="AG419" s="41">
        <v>-3.2493</v>
      </c>
      <c r="AH419" s="42">
        <v>5.08341E41</v>
      </c>
      <c r="AI419" s="41">
        <v>0.055883677</v>
      </c>
      <c r="AJ419" s="40" t="s">
        <v>14294</v>
      </c>
      <c r="AK419" s="40" t="s">
        <v>14295</v>
      </c>
      <c r="AL419" s="41">
        <v>3056.0</v>
      </c>
      <c r="AM419" s="40" t="s">
        <v>2224</v>
      </c>
      <c r="AN419" s="40" t="s">
        <v>7285</v>
      </c>
      <c r="AO419" s="40" t="s">
        <v>5643</v>
      </c>
      <c r="AP419" s="42">
        <v>1.0E138</v>
      </c>
    </row>
    <row r="420">
      <c r="A420" s="40" t="s">
        <v>16518</v>
      </c>
      <c r="B420" s="41">
        <v>12.0</v>
      </c>
      <c r="C420" s="42">
        <v>1.67E9</v>
      </c>
      <c r="D420" s="41">
        <v>3356.0</v>
      </c>
      <c r="E420" s="40" t="s">
        <v>1243</v>
      </c>
      <c r="F420" s="41">
        <v>140.0</v>
      </c>
      <c r="G420" s="41">
        <v>35.0</v>
      </c>
      <c r="H420" s="41">
        <v>70.0</v>
      </c>
      <c r="I420" s="41">
        <v>-3.07733</v>
      </c>
      <c r="J420" s="41">
        <v>10000.0</v>
      </c>
      <c r="K420" s="41">
        <v>5000.0</v>
      </c>
      <c r="L420" s="41">
        <v>1200.0</v>
      </c>
      <c r="M420" s="41">
        <v>600.0</v>
      </c>
      <c r="N420" s="41">
        <v>30.0</v>
      </c>
      <c r="O420" s="40" t="s">
        <v>207</v>
      </c>
      <c r="P420" s="40" t="s">
        <v>208</v>
      </c>
      <c r="Q420" s="40" t="s">
        <v>209</v>
      </c>
      <c r="R420" s="40" t="s">
        <v>210</v>
      </c>
      <c r="S420" s="40" t="b">
        <v>0</v>
      </c>
      <c r="T420" s="40" t="s">
        <v>12879</v>
      </c>
      <c r="U420" s="40" t="s">
        <v>212</v>
      </c>
      <c r="V420" s="41">
        <v>0.1</v>
      </c>
      <c r="W420" s="41">
        <v>0.9</v>
      </c>
      <c r="X420" s="41">
        <v>0.2</v>
      </c>
      <c r="Y420" s="41">
        <v>0.4</v>
      </c>
      <c r="Z420" s="40" t="b">
        <v>0</v>
      </c>
      <c r="AA420" s="40" t="b">
        <v>1</v>
      </c>
      <c r="AB420" s="40" t="b">
        <v>0</v>
      </c>
      <c r="AC420" s="40" t="b">
        <v>0</v>
      </c>
      <c r="AD420" s="41" t="s">
        <v>14296</v>
      </c>
      <c r="AE420" s="41" t="s">
        <v>14297</v>
      </c>
      <c r="AF420" s="41">
        <v>656.887</v>
      </c>
      <c r="AG420" s="41">
        <v>-3.25031</v>
      </c>
      <c r="AH420" s="42">
        <v>4.58798E41</v>
      </c>
      <c r="AI420" s="41">
        <v>0.056211009</v>
      </c>
      <c r="AJ420" s="40" t="s">
        <v>14298</v>
      </c>
      <c r="AK420" s="44" t="s">
        <v>397</v>
      </c>
      <c r="AL420" s="41">
        <v>10000.0</v>
      </c>
      <c r="AM420" s="40" t="s">
        <v>216</v>
      </c>
      <c r="AN420" s="40" t="s">
        <v>7285</v>
      </c>
      <c r="AO420" s="40" t="s">
        <v>5627</v>
      </c>
      <c r="AP420" s="42">
        <v>1.0E138</v>
      </c>
    </row>
    <row r="421">
      <c r="A421" s="40" t="s">
        <v>16518</v>
      </c>
      <c r="B421" s="41">
        <v>67.0</v>
      </c>
      <c r="C421" s="42">
        <v>1.67E9</v>
      </c>
      <c r="D421" s="41">
        <v>3356.0</v>
      </c>
      <c r="E421" s="40" t="s">
        <v>1243</v>
      </c>
      <c r="F421" s="41">
        <v>140.0</v>
      </c>
      <c r="G421" s="41">
        <v>35.0</v>
      </c>
      <c r="H421" s="41">
        <v>70.0</v>
      </c>
      <c r="I421" s="41">
        <v>-3.07733</v>
      </c>
      <c r="J421" s="41">
        <v>10000.0</v>
      </c>
      <c r="K421" s="41">
        <v>5000.0</v>
      </c>
      <c r="L421" s="41">
        <v>1200.0</v>
      </c>
      <c r="M421" s="41">
        <v>600.0</v>
      </c>
      <c r="N421" s="41">
        <v>30.0</v>
      </c>
      <c r="O421" s="40" t="s">
        <v>207</v>
      </c>
      <c r="P421" s="40" t="s">
        <v>208</v>
      </c>
      <c r="Q421" s="40" t="s">
        <v>1372</v>
      </c>
      <c r="R421" s="40" t="s">
        <v>210</v>
      </c>
      <c r="S421" s="40" t="b">
        <v>0</v>
      </c>
      <c r="T421" s="40" t="s">
        <v>12879</v>
      </c>
      <c r="U421" s="40" t="s">
        <v>212</v>
      </c>
      <c r="V421" s="41">
        <v>0.1</v>
      </c>
      <c r="W421" s="41">
        <v>0.9</v>
      </c>
      <c r="X421" s="41">
        <v>0.2</v>
      </c>
      <c r="Y421" s="41">
        <v>0.5</v>
      </c>
      <c r="Z421" s="40" t="b">
        <v>0</v>
      </c>
      <c r="AA421" s="40" t="b">
        <v>1</v>
      </c>
      <c r="AB421" s="40" t="b">
        <v>0</v>
      </c>
      <c r="AC421" s="40" t="b">
        <v>0</v>
      </c>
      <c r="AD421" s="41" t="s">
        <v>8285</v>
      </c>
      <c r="AE421" s="41" t="s">
        <v>14299</v>
      </c>
      <c r="AF421" s="41">
        <v>923.4902</v>
      </c>
      <c r="AG421" s="41">
        <v>-3.25112</v>
      </c>
      <c r="AH421" s="42">
        <v>9.47373E40</v>
      </c>
      <c r="AI421" s="41">
        <v>0.056475416</v>
      </c>
      <c r="AJ421" s="40" t="s">
        <v>14300</v>
      </c>
      <c r="AK421" s="44" t="s">
        <v>397</v>
      </c>
      <c r="AL421" s="41">
        <v>10000.0</v>
      </c>
      <c r="AM421" s="40" t="s">
        <v>216</v>
      </c>
      <c r="AN421" s="40" t="s">
        <v>7285</v>
      </c>
      <c r="AO421" s="40" t="s">
        <v>5627</v>
      </c>
      <c r="AP421" s="42">
        <v>1.0E136</v>
      </c>
    </row>
    <row r="422">
      <c r="A422" s="40" t="s">
        <v>16523</v>
      </c>
      <c r="B422" s="41">
        <v>89.0</v>
      </c>
      <c r="C422" s="42">
        <v>1.67E9</v>
      </c>
      <c r="D422" s="41">
        <v>3356.0</v>
      </c>
      <c r="E422" s="40" t="s">
        <v>1243</v>
      </c>
      <c r="F422" s="41">
        <v>140.0</v>
      </c>
      <c r="G422" s="41">
        <v>35.0</v>
      </c>
      <c r="H422" s="41">
        <v>70.0</v>
      </c>
      <c r="I422" s="41">
        <v>-3.07733</v>
      </c>
      <c r="J422" s="41">
        <v>10000.0</v>
      </c>
      <c r="K422" s="41">
        <v>5000.0</v>
      </c>
      <c r="L422" s="41">
        <v>1200.0</v>
      </c>
      <c r="M422" s="41">
        <v>600.0</v>
      </c>
      <c r="N422" s="41">
        <v>30.0</v>
      </c>
      <c r="O422" s="40" t="s">
        <v>207</v>
      </c>
      <c r="P422" s="40" t="s">
        <v>1371</v>
      </c>
      <c r="Q422" s="40" t="s">
        <v>212</v>
      </c>
      <c r="R422" s="40" t="s">
        <v>210</v>
      </c>
      <c r="S422" s="40" t="b">
        <v>0</v>
      </c>
      <c r="T422" s="40" t="s">
        <v>12879</v>
      </c>
      <c r="U422" s="40" t="s">
        <v>212</v>
      </c>
      <c r="V422" s="41">
        <v>0.1</v>
      </c>
      <c r="W422" s="41">
        <v>0.9</v>
      </c>
      <c r="X422" s="41">
        <v>0.3</v>
      </c>
      <c r="Y422" s="41">
        <v>0.6</v>
      </c>
      <c r="Z422" s="40" t="b">
        <v>0</v>
      </c>
      <c r="AA422" s="40" t="b">
        <v>1</v>
      </c>
      <c r="AB422" s="40" t="b">
        <v>0</v>
      </c>
      <c r="AC422" s="40" t="b">
        <v>0</v>
      </c>
      <c r="AD422" s="41" t="s">
        <v>14301</v>
      </c>
      <c r="AE422" s="41" t="s">
        <v>14302</v>
      </c>
      <c r="AF422" s="41">
        <v>1202.857</v>
      </c>
      <c r="AG422" s="41">
        <v>-3.25116</v>
      </c>
      <c r="AH422" s="42">
        <v>9.76456E40</v>
      </c>
      <c r="AI422" s="41">
        <v>0.056489681</v>
      </c>
      <c r="AJ422" s="40" t="s">
        <v>14303</v>
      </c>
      <c r="AK422" s="40" t="s">
        <v>14304</v>
      </c>
      <c r="AL422" s="41">
        <v>4974.0</v>
      </c>
      <c r="AM422" s="40" t="s">
        <v>2224</v>
      </c>
      <c r="AN422" s="40" t="s">
        <v>7285</v>
      </c>
      <c r="AO422" s="40" t="s">
        <v>5643</v>
      </c>
      <c r="AP422" s="42">
        <v>1.0E136</v>
      </c>
    </row>
    <row r="423">
      <c r="A423" s="40" t="s">
        <v>16525</v>
      </c>
      <c r="B423" s="41">
        <v>246.0</v>
      </c>
      <c r="C423" s="42">
        <v>1.67E9</v>
      </c>
      <c r="D423" s="41">
        <v>3356.0</v>
      </c>
      <c r="E423" s="40" t="s">
        <v>1243</v>
      </c>
      <c r="F423" s="41">
        <v>140.0</v>
      </c>
      <c r="G423" s="41">
        <v>35.0</v>
      </c>
      <c r="H423" s="41">
        <v>70.0</v>
      </c>
      <c r="I423" s="41">
        <v>-3.07733</v>
      </c>
      <c r="J423" s="41">
        <v>10000.0</v>
      </c>
      <c r="K423" s="41">
        <v>5000.0</v>
      </c>
      <c r="L423" s="41">
        <v>1200.0</v>
      </c>
      <c r="M423" s="41">
        <v>600.0</v>
      </c>
      <c r="N423" s="41">
        <v>100.0</v>
      </c>
      <c r="O423" s="40" t="s">
        <v>207</v>
      </c>
      <c r="P423" s="40" t="s">
        <v>208</v>
      </c>
      <c r="Q423" s="40" t="s">
        <v>1372</v>
      </c>
      <c r="R423" s="40" t="s">
        <v>210</v>
      </c>
      <c r="S423" s="40" t="b">
        <v>0</v>
      </c>
      <c r="T423" s="40" t="s">
        <v>12879</v>
      </c>
      <c r="U423" s="40" t="s">
        <v>212</v>
      </c>
      <c r="V423" s="41">
        <v>0.1</v>
      </c>
      <c r="W423" s="41">
        <v>0.9</v>
      </c>
      <c r="X423" s="41">
        <v>0.2</v>
      </c>
      <c r="Y423" s="41">
        <v>0.4</v>
      </c>
      <c r="Z423" s="40" t="b">
        <v>0</v>
      </c>
      <c r="AA423" s="40" t="b">
        <v>1</v>
      </c>
      <c r="AB423" s="40" t="b">
        <v>0</v>
      </c>
      <c r="AC423" s="40" t="b">
        <v>0</v>
      </c>
      <c r="AD423" s="41" t="s">
        <v>14305</v>
      </c>
      <c r="AE423" s="41" t="s">
        <v>9982</v>
      </c>
      <c r="AF423" s="41">
        <v>1203.512</v>
      </c>
      <c r="AG423" s="41">
        <v>-3.25118</v>
      </c>
      <c r="AH423" s="42">
        <v>1.16149E42</v>
      </c>
      <c r="AI423" s="41">
        <v>0.056495018</v>
      </c>
      <c r="AJ423" s="40" t="s">
        <v>16662</v>
      </c>
      <c r="AK423" s="40" t="s">
        <v>14307</v>
      </c>
      <c r="AL423" s="41">
        <v>2237.0</v>
      </c>
      <c r="AM423" s="40" t="s">
        <v>2224</v>
      </c>
      <c r="AN423" s="40" t="s">
        <v>7285</v>
      </c>
      <c r="AO423" s="40" t="s">
        <v>5643</v>
      </c>
      <c r="AP423" s="42">
        <v>1.1E139</v>
      </c>
    </row>
    <row r="424">
      <c r="A424" s="40" t="s">
        <v>16520</v>
      </c>
      <c r="B424" s="41">
        <v>193.0</v>
      </c>
      <c r="C424" s="42">
        <v>1.67E9</v>
      </c>
      <c r="D424" s="41">
        <v>3356.0</v>
      </c>
      <c r="E424" s="40" t="s">
        <v>1243</v>
      </c>
      <c r="F424" s="41">
        <v>140.0</v>
      </c>
      <c r="G424" s="41">
        <v>35.0</v>
      </c>
      <c r="H424" s="41">
        <v>70.0</v>
      </c>
      <c r="I424" s="41">
        <v>-3.07733</v>
      </c>
      <c r="J424" s="41">
        <v>10000.0</v>
      </c>
      <c r="K424" s="41">
        <v>5000.0</v>
      </c>
      <c r="L424" s="41">
        <v>1200.0</v>
      </c>
      <c r="M424" s="41">
        <v>600.0</v>
      </c>
      <c r="N424" s="41">
        <v>100.0</v>
      </c>
      <c r="O424" s="40" t="s">
        <v>207</v>
      </c>
      <c r="P424" s="40" t="s">
        <v>1371</v>
      </c>
      <c r="Q424" s="40" t="s">
        <v>209</v>
      </c>
      <c r="R424" s="40" t="s">
        <v>210</v>
      </c>
      <c r="S424" s="40" t="b">
        <v>0</v>
      </c>
      <c r="T424" s="40" t="s">
        <v>12879</v>
      </c>
      <c r="U424" s="40" t="s">
        <v>212</v>
      </c>
      <c r="V424" s="41">
        <v>0.1</v>
      </c>
      <c r="W424" s="41">
        <v>0.9</v>
      </c>
      <c r="X424" s="41">
        <v>0.2</v>
      </c>
      <c r="Y424" s="41">
        <v>0.5</v>
      </c>
      <c r="Z424" s="40" t="b">
        <v>0</v>
      </c>
      <c r="AA424" s="40" t="b">
        <v>1</v>
      </c>
      <c r="AB424" s="40" t="b">
        <v>0</v>
      </c>
      <c r="AC424" s="40" t="b">
        <v>0</v>
      </c>
      <c r="AD424" s="41" t="s">
        <v>14308</v>
      </c>
      <c r="AE424" s="41" t="s">
        <v>14309</v>
      </c>
      <c r="AF424" s="41">
        <v>1203.049</v>
      </c>
      <c r="AG424" s="41">
        <v>-3.25209</v>
      </c>
      <c r="AH424" s="42">
        <v>8.34512E41</v>
      </c>
      <c r="AI424" s="41">
        <v>0.056788964</v>
      </c>
      <c r="AJ424" s="40" t="s">
        <v>16663</v>
      </c>
      <c r="AK424" s="40" t="s">
        <v>14311</v>
      </c>
      <c r="AL424" s="41">
        <v>1806.0</v>
      </c>
      <c r="AM424" s="40" t="s">
        <v>2224</v>
      </c>
      <c r="AN424" s="40" t="s">
        <v>7285</v>
      </c>
      <c r="AO424" s="40" t="s">
        <v>5643</v>
      </c>
      <c r="AP424" s="42">
        <v>1.0E139</v>
      </c>
    </row>
    <row r="425">
      <c r="A425" s="40" t="s">
        <v>16523</v>
      </c>
      <c r="B425" s="41">
        <v>48.0</v>
      </c>
      <c r="C425" s="42">
        <v>1.67E9</v>
      </c>
      <c r="D425" s="41">
        <v>3356.0</v>
      </c>
      <c r="E425" s="40" t="s">
        <v>1243</v>
      </c>
      <c r="F425" s="41">
        <v>140.0</v>
      </c>
      <c r="G425" s="41">
        <v>35.0</v>
      </c>
      <c r="H425" s="41">
        <v>70.0</v>
      </c>
      <c r="I425" s="41">
        <v>-3.07733</v>
      </c>
      <c r="J425" s="41">
        <v>10000.0</v>
      </c>
      <c r="K425" s="41">
        <v>5000.0</v>
      </c>
      <c r="L425" s="41">
        <v>1200.0</v>
      </c>
      <c r="M425" s="41">
        <v>600.0</v>
      </c>
      <c r="N425" s="41">
        <v>30.0</v>
      </c>
      <c r="O425" s="40" t="s">
        <v>207</v>
      </c>
      <c r="P425" s="40" t="s">
        <v>1371</v>
      </c>
      <c r="Q425" s="40" t="s">
        <v>7305</v>
      </c>
      <c r="R425" s="40" t="s">
        <v>210</v>
      </c>
      <c r="S425" s="40" t="b">
        <v>0</v>
      </c>
      <c r="T425" s="40" t="s">
        <v>12879</v>
      </c>
      <c r="U425" s="40" t="s">
        <v>212</v>
      </c>
      <c r="V425" s="41">
        <v>0.1</v>
      </c>
      <c r="W425" s="41">
        <v>0.9</v>
      </c>
      <c r="X425" s="41">
        <v>0.2</v>
      </c>
      <c r="Y425" s="41">
        <v>0.4</v>
      </c>
      <c r="Z425" s="40" t="b">
        <v>0</v>
      </c>
      <c r="AA425" s="40" t="b">
        <v>1</v>
      </c>
      <c r="AB425" s="40" t="b">
        <v>0</v>
      </c>
      <c r="AC425" s="40" t="b">
        <v>0</v>
      </c>
      <c r="AD425" s="41" t="s">
        <v>14312</v>
      </c>
      <c r="AE425" s="41" t="s">
        <v>14313</v>
      </c>
      <c r="AF425" s="41">
        <v>1202.43</v>
      </c>
      <c r="AG425" s="41">
        <v>-3.2523</v>
      </c>
      <c r="AH425" s="42">
        <v>4.40413E41</v>
      </c>
      <c r="AI425" s="41">
        <v>0.056859459</v>
      </c>
      <c r="AJ425" s="40" t="s">
        <v>14314</v>
      </c>
      <c r="AK425" s="44" t="s">
        <v>397</v>
      </c>
      <c r="AL425" s="41">
        <v>7484.0</v>
      </c>
      <c r="AM425" s="40" t="s">
        <v>2224</v>
      </c>
      <c r="AN425" s="40" t="s">
        <v>7285</v>
      </c>
      <c r="AO425" s="40" t="s">
        <v>5643</v>
      </c>
      <c r="AP425" s="42">
        <v>1.0E138</v>
      </c>
    </row>
    <row r="426">
      <c r="A426" s="40" t="s">
        <v>16518</v>
      </c>
      <c r="B426" s="41">
        <v>14.0</v>
      </c>
      <c r="C426" s="42">
        <v>1.67E9</v>
      </c>
      <c r="D426" s="41">
        <v>3356.0</v>
      </c>
      <c r="E426" s="40" t="s">
        <v>1243</v>
      </c>
      <c r="F426" s="41">
        <v>140.0</v>
      </c>
      <c r="G426" s="41">
        <v>35.0</v>
      </c>
      <c r="H426" s="41">
        <v>70.0</v>
      </c>
      <c r="I426" s="41">
        <v>-3.07733</v>
      </c>
      <c r="J426" s="41">
        <v>10000.0</v>
      </c>
      <c r="K426" s="41">
        <v>5000.0</v>
      </c>
      <c r="L426" s="41">
        <v>1200.0</v>
      </c>
      <c r="M426" s="41">
        <v>600.0</v>
      </c>
      <c r="N426" s="41">
        <v>30.0</v>
      </c>
      <c r="O426" s="40" t="s">
        <v>207</v>
      </c>
      <c r="P426" s="40" t="s">
        <v>208</v>
      </c>
      <c r="Q426" s="40" t="s">
        <v>209</v>
      </c>
      <c r="R426" s="40" t="s">
        <v>210</v>
      </c>
      <c r="S426" s="40" t="b">
        <v>0</v>
      </c>
      <c r="T426" s="40" t="s">
        <v>12879</v>
      </c>
      <c r="U426" s="40" t="s">
        <v>212</v>
      </c>
      <c r="V426" s="41">
        <v>0.1</v>
      </c>
      <c r="W426" s="41">
        <v>0.9</v>
      </c>
      <c r="X426" s="41">
        <v>0.2</v>
      </c>
      <c r="Y426" s="41">
        <v>0.6</v>
      </c>
      <c r="Z426" s="40" t="b">
        <v>0</v>
      </c>
      <c r="AA426" s="40" t="b">
        <v>1</v>
      </c>
      <c r="AB426" s="40" t="b">
        <v>0</v>
      </c>
      <c r="AC426" s="40" t="b">
        <v>0</v>
      </c>
      <c r="AD426" s="41" t="s">
        <v>14315</v>
      </c>
      <c r="AE426" s="41" t="s">
        <v>14316</v>
      </c>
      <c r="AF426" s="41">
        <v>982.484</v>
      </c>
      <c r="AG426" s="41">
        <v>-3.25291</v>
      </c>
      <c r="AH426" s="42">
        <v>1.38515E42</v>
      </c>
      <c r="AI426" s="41">
        <v>0.057055411</v>
      </c>
      <c r="AJ426" s="40" t="s">
        <v>14317</v>
      </c>
      <c r="AK426" s="44" t="s">
        <v>397</v>
      </c>
      <c r="AL426" s="41">
        <v>10000.0</v>
      </c>
      <c r="AM426" s="40" t="s">
        <v>216</v>
      </c>
      <c r="AN426" s="40" t="s">
        <v>7285</v>
      </c>
      <c r="AO426" s="40" t="s">
        <v>5627</v>
      </c>
      <c r="AP426" s="42">
        <v>1.1E139</v>
      </c>
    </row>
    <row r="427">
      <c r="A427" s="40" t="s">
        <v>16523</v>
      </c>
      <c r="B427" s="41">
        <v>37.0</v>
      </c>
      <c r="C427" s="42">
        <v>1.67E9</v>
      </c>
      <c r="D427" s="41">
        <v>3356.0</v>
      </c>
      <c r="E427" s="40" t="s">
        <v>1243</v>
      </c>
      <c r="F427" s="41">
        <v>140.0</v>
      </c>
      <c r="G427" s="41">
        <v>35.0</v>
      </c>
      <c r="H427" s="41">
        <v>70.0</v>
      </c>
      <c r="I427" s="41">
        <v>-3.07733</v>
      </c>
      <c r="J427" s="41">
        <v>10000.0</v>
      </c>
      <c r="K427" s="41">
        <v>5000.0</v>
      </c>
      <c r="L427" s="41">
        <v>1200.0</v>
      </c>
      <c r="M427" s="41">
        <v>600.0</v>
      </c>
      <c r="N427" s="41">
        <v>30.0</v>
      </c>
      <c r="O427" s="40" t="s">
        <v>207</v>
      </c>
      <c r="P427" s="40" t="s">
        <v>1371</v>
      </c>
      <c r="Q427" s="40" t="s">
        <v>7305</v>
      </c>
      <c r="R427" s="40" t="s">
        <v>210</v>
      </c>
      <c r="S427" s="40" t="b">
        <v>0</v>
      </c>
      <c r="T427" s="40" t="s">
        <v>211</v>
      </c>
      <c r="U427" s="40" t="s">
        <v>212</v>
      </c>
      <c r="V427" s="41">
        <v>0.1</v>
      </c>
      <c r="W427" s="41">
        <v>0.9</v>
      </c>
      <c r="X427" s="41">
        <v>0.1</v>
      </c>
      <c r="Y427" s="41">
        <v>0.5</v>
      </c>
      <c r="Z427" s="40" t="b">
        <v>0</v>
      </c>
      <c r="AA427" s="40" t="b">
        <v>1</v>
      </c>
      <c r="AB427" s="40" t="b">
        <v>0</v>
      </c>
      <c r="AC427" s="40" t="b">
        <v>0</v>
      </c>
      <c r="AD427" s="41" t="s">
        <v>14318</v>
      </c>
      <c r="AE427" s="41" t="s">
        <v>14319</v>
      </c>
      <c r="AF427" s="41">
        <v>1202.401</v>
      </c>
      <c r="AG427" s="41">
        <v>-3.25311</v>
      </c>
      <c r="AH427" s="42">
        <v>8.12691E41</v>
      </c>
      <c r="AI427" s="41">
        <v>0.057121123</v>
      </c>
      <c r="AJ427" s="40" t="s">
        <v>14320</v>
      </c>
      <c r="AK427" s="44" t="s">
        <v>397</v>
      </c>
      <c r="AL427" s="41">
        <v>6224.0</v>
      </c>
      <c r="AM427" s="40" t="s">
        <v>2224</v>
      </c>
      <c r="AN427" s="40" t="s">
        <v>7285</v>
      </c>
      <c r="AO427" s="40" t="s">
        <v>5643</v>
      </c>
      <c r="AP427" s="42">
        <v>1.0E139</v>
      </c>
    </row>
    <row r="428">
      <c r="A428" s="40" t="s">
        <v>16520</v>
      </c>
      <c r="B428" s="41">
        <v>210.0</v>
      </c>
      <c r="C428" s="42">
        <v>1.67E9</v>
      </c>
      <c r="D428" s="41">
        <v>3356.0</v>
      </c>
      <c r="E428" s="40" t="s">
        <v>1243</v>
      </c>
      <c r="F428" s="41">
        <v>140.0</v>
      </c>
      <c r="G428" s="41">
        <v>35.0</v>
      </c>
      <c r="H428" s="41">
        <v>70.0</v>
      </c>
      <c r="I428" s="41">
        <v>-3.07733</v>
      </c>
      <c r="J428" s="41">
        <v>10000.0</v>
      </c>
      <c r="K428" s="41">
        <v>5000.0</v>
      </c>
      <c r="L428" s="41">
        <v>1200.0</v>
      </c>
      <c r="M428" s="41">
        <v>600.0</v>
      </c>
      <c r="N428" s="41">
        <v>100.0</v>
      </c>
      <c r="O428" s="40" t="s">
        <v>207</v>
      </c>
      <c r="P428" s="40" t="s">
        <v>1371</v>
      </c>
      <c r="Q428" s="40" t="s">
        <v>7310</v>
      </c>
      <c r="R428" s="40" t="s">
        <v>210</v>
      </c>
      <c r="S428" s="40" t="b">
        <v>0</v>
      </c>
      <c r="T428" s="40" t="s">
        <v>12879</v>
      </c>
      <c r="U428" s="40" t="s">
        <v>212</v>
      </c>
      <c r="V428" s="41">
        <v>0.1</v>
      </c>
      <c r="W428" s="41">
        <v>0.9</v>
      </c>
      <c r="X428" s="41">
        <v>0.2</v>
      </c>
      <c r="Y428" s="41">
        <v>0.4</v>
      </c>
      <c r="Z428" s="40" t="b">
        <v>0</v>
      </c>
      <c r="AA428" s="40" t="b">
        <v>1</v>
      </c>
      <c r="AB428" s="40" t="b">
        <v>0</v>
      </c>
      <c r="AC428" s="40" t="b">
        <v>0</v>
      </c>
      <c r="AD428" s="41" t="s">
        <v>14321</v>
      </c>
      <c r="AE428" s="41" t="s">
        <v>14322</v>
      </c>
      <c r="AF428" s="41">
        <v>1202.768</v>
      </c>
      <c r="AG428" s="41">
        <v>-3.25556</v>
      </c>
      <c r="AH428" s="42">
        <v>3.44675E41</v>
      </c>
      <c r="AI428" s="41">
        <v>0.057916554</v>
      </c>
      <c r="AJ428" s="40" t="s">
        <v>16664</v>
      </c>
      <c r="AK428" s="40" t="s">
        <v>14324</v>
      </c>
      <c r="AL428" s="41">
        <v>1644.0</v>
      </c>
      <c r="AM428" s="40" t="s">
        <v>2224</v>
      </c>
      <c r="AN428" s="40" t="s">
        <v>7285</v>
      </c>
      <c r="AO428" s="40" t="s">
        <v>5643</v>
      </c>
      <c r="AP428" s="42">
        <v>1.1E137</v>
      </c>
    </row>
    <row r="429">
      <c r="A429" s="40" t="s">
        <v>16525</v>
      </c>
      <c r="B429" s="41">
        <v>201.0</v>
      </c>
      <c r="C429" s="42">
        <v>1.67E9</v>
      </c>
      <c r="D429" s="41">
        <v>3356.0</v>
      </c>
      <c r="E429" s="40" t="s">
        <v>1243</v>
      </c>
      <c r="F429" s="41">
        <v>140.0</v>
      </c>
      <c r="G429" s="41">
        <v>35.0</v>
      </c>
      <c r="H429" s="41">
        <v>70.0</v>
      </c>
      <c r="I429" s="41">
        <v>-3.07733</v>
      </c>
      <c r="J429" s="41">
        <v>10000.0</v>
      </c>
      <c r="K429" s="41">
        <v>5000.0</v>
      </c>
      <c r="L429" s="41">
        <v>1200.0</v>
      </c>
      <c r="M429" s="41">
        <v>600.0</v>
      </c>
      <c r="N429" s="41">
        <v>100.0</v>
      </c>
      <c r="O429" s="40" t="s">
        <v>207</v>
      </c>
      <c r="P429" s="40" t="s">
        <v>208</v>
      </c>
      <c r="Q429" s="40" t="s">
        <v>7310</v>
      </c>
      <c r="R429" s="40" t="s">
        <v>210</v>
      </c>
      <c r="S429" s="40" t="b">
        <v>0</v>
      </c>
      <c r="T429" s="40" t="s">
        <v>211</v>
      </c>
      <c r="U429" s="40" t="s">
        <v>212</v>
      </c>
      <c r="V429" s="41">
        <v>0.1</v>
      </c>
      <c r="W429" s="41">
        <v>0.9</v>
      </c>
      <c r="X429" s="41">
        <v>0.2</v>
      </c>
      <c r="Y429" s="41">
        <v>0.4</v>
      </c>
      <c r="Z429" s="40" t="b">
        <v>0</v>
      </c>
      <c r="AA429" s="40" t="b">
        <v>1</v>
      </c>
      <c r="AB429" s="40" t="b">
        <v>0</v>
      </c>
      <c r="AC429" s="40" t="b">
        <v>0</v>
      </c>
      <c r="AD429" s="41" t="s">
        <v>10020</v>
      </c>
      <c r="AE429" s="41" t="s">
        <v>9308</v>
      </c>
      <c r="AF429" s="41">
        <v>1201.38</v>
      </c>
      <c r="AG429" s="41">
        <v>-3.25599</v>
      </c>
      <c r="AH429" s="42">
        <v>5.0337E41</v>
      </c>
      <c r="AI429" s="41">
        <v>0.058057911</v>
      </c>
      <c r="AJ429" s="40" t="s">
        <v>16665</v>
      </c>
      <c r="AK429" s="40" t="s">
        <v>14326</v>
      </c>
      <c r="AL429" s="41">
        <v>1691.0</v>
      </c>
      <c r="AM429" s="40" t="s">
        <v>2224</v>
      </c>
      <c r="AN429" s="40" t="s">
        <v>7285</v>
      </c>
      <c r="AO429" s="40" t="s">
        <v>5643</v>
      </c>
      <c r="AP429" s="42">
        <v>1.0E138</v>
      </c>
    </row>
    <row r="430">
      <c r="A430" s="40" t="s">
        <v>16518</v>
      </c>
      <c r="B430" s="41">
        <v>63.0</v>
      </c>
      <c r="C430" s="42">
        <v>1.67E9</v>
      </c>
      <c r="D430" s="41">
        <v>3356.0</v>
      </c>
      <c r="E430" s="40" t="s">
        <v>1243</v>
      </c>
      <c r="F430" s="41">
        <v>140.0</v>
      </c>
      <c r="G430" s="41">
        <v>35.0</v>
      </c>
      <c r="H430" s="41">
        <v>70.0</v>
      </c>
      <c r="I430" s="41">
        <v>-3.07733</v>
      </c>
      <c r="J430" s="41">
        <v>10000.0</v>
      </c>
      <c r="K430" s="41">
        <v>5000.0</v>
      </c>
      <c r="L430" s="41">
        <v>1200.0</v>
      </c>
      <c r="M430" s="41">
        <v>600.0</v>
      </c>
      <c r="N430" s="41">
        <v>30.0</v>
      </c>
      <c r="O430" s="40" t="s">
        <v>207</v>
      </c>
      <c r="P430" s="40" t="s">
        <v>208</v>
      </c>
      <c r="Q430" s="40" t="s">
        <v>1372</v>
      </c>
      <c r="R430" s="40" t="s">
        <v>210</v>
      </c>
      <c r="S430" s="40" t="b">
        <v>0</v>
      </c>
      <c r="T430" s="40" t="s">
        <v>12879</v>
      </c>
      <c r="U430" s="40" t="s">
        <v>212</v>
      </c>
      <c r="V430" s="41">
        <v>0.1</v>
      </c>
      <c r="W430" s="41">
        <v>0.9</v>
      </c>
      <c r="X430" s="41">
        <v>0.1</v>
      </c>
      <c r="Y430" s="41">
        <v>0.4</v>
      </c>
      <c r="Z430" s="40" t="b">
        <v>0</v>
      </c>
      <c r="AA430" s="40" t="b">
        <v>1</v>
      </c>
      <c r="AB430" s="40" t="b">
        <v>0</v>
      </c>
      <c r="AC430" s="40" t="b">
        <v>0</v>
      </c>
      <c r="AD430" s="41" t="s">
        <v>14327</v>
      </c>
      <c r="AE430" s="41" t="s">
        <v>14328</v>
      </c>
      <c r="AF430" s="41">
        <v>788.7441</v>
      </c>
      <c r="AG430" s="41">
        <v>-3.25639</v>
      </c>
      <c r="AH430" s="42">
        <v>1.36293E42</v>
      </c>
      <c r="AI430" s="41">
        <v>0.058186898</v>
      </c>
      <c r="AJ430" s="40" t="s">
        <v>14329</v>
      </c>
      <c r="AK430" s="44" t="s">
        <v>397</v>
      </c>
      <c r="AL430" s="41">
        <v>10000.0</v>
      </c>
      <c r="AM430" s="40" t="s">
        <v>216</v>
      </c>
      <c r="AN430" s="40" t="s">
        <v>7285</v>
      </c>
      <c r="AO430" s="40" t="s">
        <v>5627</v>
      </c>
      <c r="AP430" s="42">
        <v>1.1E139</v>
      </c>
    </row>
    <row r="431">
      <c r="A431" s="40" t="s">
        <v>16520</v>
      </c>
      <c r="B431" s="41">
        <v>170.0</v>
      </c>
      <c r="C431" s="42">
        <v>1.67E9</v>
      </c>
      <c r="D431" s="41">
        <v>3356.0</v>
      </c>
      <c r="E431" s="40" t="s">
        <v>1243</v>
      </c>
      <c r="F431" s="41">
        <v>140.0</v>
      </c>
      <c r="G431" s="41">
        <v>35.0</v>
      </c>
      <c r="H431" s="41">
        <v>70.0</v>
      </c>
      <c r="I431" s="41">
        <v>-3.07733</v>
      </c>
      <c r="J431" s="41">
        <v>10000.0</v>
      </c>
      <c r="K431" s="41">
        <v>5000.0</v>
      </c>
      <c r="L431" s="41">
        <v>1200.0</v>
      </c>
      <c r="M431" s="41">
        <v>600.0</v>
      </c>
      <c r="N431" s="41">
        <v>50.0</v>
      </c>
      <c r="O431" s="40" t="s">
        <v>207</v>
      </c>
      <c r="P431" s="40" t="s">
        <v>1371</v>
      </c>
      <c r="Q431" s="40" t="s">
        <v>212</v>
      </c>
      <c r="R431" s="40" t="s">
        <v>210</v>
      </c>
      <c r="S431" s="40" t="b">
        <v>0</v>
      </c>
      <c r="T431" s="40" t="s">
        <v>211</v>
      </c>
      <c r="U431" s="40" t="s">
        <v>212</v>
      </c>
      <c r="V431" s="41">
        <v>0.1</v>
      </c>
      <c r="W431" s="41">
        <v>0.9</v>
      </c>
      <c r="X431" s="41">
        <v>0.3</v>
      </c>
      <c r="Y431" s="41">
        <v>0.6</v>
      </c>
      <c r="Z431" s="40" t="b">
        <v>0</v>
      </c>
      <c r="AA431" s="40" t="b">
        <v>1</v>
      </c>
      <c r="AB431" s="40" t="b">
        <v>0</v>
      </c>
      <c r="AC431" s="40" t="b">
        <v>0</v>
      </c>
      <c r="AD431" s="41" t="s">
        <v>14330</v>
      </c>
      <c r="AE431" s="41" t="s">
        <v>8987</v>
      </c>
      <c r="AF431" s="41">
        <v>1202.214</v>
      </c>
      <c r="AG431" s="41">
        <v>-3.2567</v>
      </c>
      <c r="AH431" s="42">
        <v>1.04141E42</v>
      </c>
      <c r="AI431" s="41">
        <v>0.058288281</v>
      </c>
      <c r="AJ431" s="40" t="s">
        <v>16666</v>
      </c>
      <c r="AK431" s="40" t="s">
        <v>14332</v>
      </c>
      <c r="AL431" s="41">
        <v>3155.0</v>
      </c>
      <c r="AM431" s="40" t="s">
        <v>2224</v>
      </c>
      <c r="AN431" s="40" t="s">
        <v>7285</v>
      </c>
      <c r="AO431" s="40" t="s">
        <v>5643</v>
      </c>
      <c r="AP431" s="42">
        <v>1.0E139</v>
      </c>
    </row>
    <row r="432">
      <c r="A432" s="40" t="s">
        <v>16523</v>
      </c>
      <c r="B432" s="41">
        <v>51.0</v>
      </c>
      <c r="C432" s="42">
        <v>1.67E9</v>
      </c>
      <c r="D432" s="41">
        <v>3356.0</v>
      </c>
      <c r="E432" s="40" t="s">
        <v>1243</v>
      </c>
      <c r="F432" s="41">
        <v>140.0</v>
      </c>
      <c r="G432" s="41">
        <v>35.0</v>
      </c>
      <c r="H432" s="41">
        <v>70.0</v>
      </c>
      <c r="I432" s="41">
        <v>-3.07733</v>
      </c>
      <c r="J432" s="41">
        <v>10000.0</v>
      </c>
      <c r="K432" s="41">
        <v>5000.0</v>
      </c>
      <c r="L432" s="41">
        <v>1200.0</v>
      </c>
      <c r="M432" s="41">
        <v>600.0</v>
      </c>
      <c r="N432" s="41">
        <v>30.0</v>
      </c>
      <c r="O432" s="40" t="s">
        <v>207</v>
      </c>
      <c r="P432" s="40" t="s">
        <v>1371</v>
      </c>
      <c r="Q432" s="40" t="s">
        <v>7305</v>
      </c>
      <c r="R432" s="40" t="s">
        <v>210</v>
      </c>
      <c r="S432" s="40" t="b">
        <v>0</v>
      </c>
      <c r="T432" s="40" t="s">
        <v>12879</v>
      </c>
      <c r="U432" s="40" t="s">
        <v>212</v>
      </c>
      <c r="V432" s="41">
        <v>0.1</v>
      </c>
      <c r="W432" s="41">
        <v>0.9</v>
      </c>
      <c r="X432" s="41">
        <v>0.3</v>
      </c>
      <c r="Y432" s="41">
        <v>0.4</v>
      </c>
      <c r="Z432" s="40" t="b">
        <v>0</v>
      </c>
      <c r="AA432" s="40" t="b">
        <v>1</v>
      </c>
      <c r="AB432" s="40" t="b">
        <v>0</v>
      </c>
      <c r="AC432" s="40" t="b">
        <v>0</v>
      </c>
      <c r="AD432" s="41" t="s">
        <v>4149</v>
      </c>
      <c r="AE432" s="41" t="s">
        <v>14333</v>
      </c>
      <c r="AF432" s="41">
        <v>1202.82</v>
      </c>
      <c r="AG432" s="41">
        <v>-3.25746</v>
      </c>
      <c r="AH432" s="42">
        <v>1.54255E41</v>
      </c>
      <c r="AI432" s="41">
        <v>0.058536173</v>
      </c>
      <c r="AJ432" s="40" t="s">
        <v>14334</v>
      </c>
      <c r="AK432" s="40" t="s">
        <v>14335</v>
      </c>
      <c r="AL432" s="41">
        <v>7412.0</v>
      </c>
      <c r="AM432" s="40" t="s">
        <v>2224</v>
      </c>
      <c r="AN432" s="40" t="s">
        <v>7285</v>
      </c>
      <c r="AO432" s="40" t="s">
        <v>5643</v>
      </c>
      <c r="AP432" s="42">
        <v>1.1E136</v>
      </c>
    </row>
    <row r="433">
      <c r="A433" s="40" t="s">
        <v>16518</v>
      </c>
      <c r="B433" s="41">
        <v>34.0</v>
      </c>
      <c r="C433" s="42">
        <v>1.67E9</v>
      </c>
      <c r="D433" s="41">
        <v>3356.0</v>
      </c>
      <c r="E433" s="40" t="s">
        <v>1243</v>
      </c>
      <c r="F433" s="41">
        <v>140.0</v>
      </c>
      <c r="G433" s="41">
        <v>35.0</v>
      </c>
      <c r="H433" s="41">
        <v>70.0</v>
      </c>
      <c r="I433" s="41">
        <v>-3.07733</v>
      </c>
      <c r="J433" s="41">
        <v>10000.0</v>
      </c>
      <c r="K433" s="41">
        <v>5000.0</v>
      </c>
      <c r="L433" s="41">
        <v>1200.0</v>
      </c>
      <c r="M433" s="41">
        <v>600.0</v>
      </c>
      <c r="N433" s="41">
        <v>30.0</v>
      </c>
      <c r="O433" s="40" t="s">
        <v>207</v>
      </c>
      <c r="P433" s="40" t="s">
        <v>208</v>
      </c>
      <c r="Q433" s="40" t="s">
        <v>7310</v>
      </c>
      <c r="R433" s="40" t="s">
        <v>210</v>
      </c>
      <c r="S433" s="40" t="b">
        <v>0</v>
      </c>
      <c r="T433" s="40" t="s">
        <v>12879</v>
      </c>
      <c r="U433" s="40" t="s">
        <v>212</v>
      </c>
      <c r="V433" s="41">
        <v>0.1</v>
      </c>
      <c r="W433" s="41">
        <v>0.9</v>
      </c>
      <c r="X433" s="41">
        <v>0.3</v>
      </c>
      <c r="Y433" s="41">
        <v>0.5</v>
      </c>
      <c r="Z433" s="40" t="b">
        <v>0</v>
      </c>
      <c r="AA433" s="40" t="b">
        <v>1</v>
      </c>
      <c r="AB433" s="40" t="b">
        <v>0</v>
      </c>
      <c r="AC433" s="40" t="b">
        <v>0</v>
      </c>
      <c r="AD433" s="41" t="s">
        <v>14336</v>
      </c>
      <c r="AE433" s="41" t="s">
        <v>14337</v>
      </c>
      <c r="AF433" s="41">
        <v>1201.434</v>
      </c>
      <c r="AG433" s="41">
        <v>-3.25898</v>
      </c>
      <c r="AH433" s="42">
        <v>4.83607E41</v>
      </c>
      <c r="AI433" s="41">
        <v>0.059030618</v>
      </c>
      <c r="AJ433" s="40" t="s">
        <v>14338</v>
      </c>
      <c r="AK433" s="40" t="s">
        <v>14339</v>
      </c>
      <c r="AL433" s="41">
        <v>9370.0</v>
      </c>
      <c r="AM433" s="40" t="s">
        <v>2224</v>
      </c>
      <c r="AN433" s="40" t="s">
        <v>7285</v>
      </c>
      <c r="AO433" s="40" t="s">
        <v>5627</v>
      </c>
      <c r="AP433" s="42">
        <v>1.0E138</v>
      </c>
    </row>
    <row r="434">
      <c r="A434" s="40" t="s">
        <v>16525</v>
      </c>
      <c r="B434" s="41">
        <v>182.0</v>
      </c>
      <c r="C434" s="42">
        <v>1.67E9</v>
      </c>
      <c r="D434" s="41">
        <v>3356.0</v>
      </c>
      <c r="E434" s="40" t="s">
        <v>1243</v>
      </c>
      <c r="F434" s="41">
        <v>140.0</v>
      </c>
      <c r="G434" s="41">
        <v>35.0</v>
      </c>
      <c r="H434" s="41">
        <v>70.0</v>
      </c>
      <c r="I434" s="41">
        <v>-3.07733</v>
      </c>
      <c r="J434" s="41">
        <v>10000.0</v>
      </c>
      <c r="K434" s="41">
        <v>5000.0</v>
      </c>
      <c r="L434" s="41">
        <v>1200.0</v>
      </c>
      <c r="M434" s="41">
        <v>600.0</v>
      </c>
      <c r="N434" s="41">
        <v>100.0</v>
      </c>
      <c r="O434" s="40" t="s">
        <v>207</v>
      </c>
      <c r="P434" s="40" t="s">
        <v>208</v>
      </c>
      <c r="Q434" s="40" t="s">
        <v>209</v>
      </c>
      <c r="R434" s="40" t="s">
        <v>210</v>
      </c>
      <c r="S434" s="40" t="b">
        <v>0</v>
      </c>
      <c r="T434" s="40" t="s">
        <v>211</v>
      </c>
      <c r="U434" s="40" t="s">
        <v>212</v>
      </c>
      <c r="V434" s="41">
        <v>0.1</v>
      </c>
      <c r="W434" s="41">
        <v>0.9</v>
      </c>
      <c r="X434" s="41">
        <v>0.1</v>
      </c>
      <c r="Y434" s="41">
        <v>0.6</v>
      </c>
      <c r="Z434" s="40" t="b">
        <v>0</v>
      </c>
      <c r="AA434" s="40" t="b">
        <v>1</v>
      </c>
      <c r="AB434" s="40" t="b">
        <v>0</v>
      </c>
      <c r="AC434" s="40" t="b">
        <v>0</v>
      </c>
      <c r="AD434" s="41" t="s">
        <v>14340</v>
      </c>
      <c r="AE434" s="41" t="s">
        <v>14341</v>
      </c>
      <c r="AF434" s="41">
        <v>1202.775</v>
      </c>
      <c r="AG434" s="41">
        <v>-3.25991</v>
      </c>
      <c r="AH434" s="42">
        <v>6.71203E41</v>
      </c>
      <c r="AI434" s="41">
        <v>0.05933061</v>
      </c>
      <c r="AJ434" s="40" t="s">
        <v>14342</v>
      </c>
      <c r="AK434" s="40" t="s">
        <v>14343</v>
      </c>
      <c r="AL434" s="41">
        <v>1626.0</v>
      </c>
      <c r="AM434" s="40" t="s">
        <v>2224</v>
      </c>
      <c r="AN434" s="40" t="s">
        <v>7285</v>
      </c>
      <c r="AO434" s="40" t="s">
        <v>5643</v>
      </c>
      <c r="AP434" s="42">
        <v>1.1E138</v>
      </c>
    </row>
    <row r="435">
      <c r="A435" s="40" t="s">
        <v>16518</v>
      </c>
      <c r="B435" s="41">
        <v>127.0</v>
      </c>
      <c r="C435" s="42">
        <v>1.67E9</v>
      </c>
      <c r="D435" s="41">
        <v>3356.0</v>
      </c>
      <c r="E435" s="40" t="s">
        <v>1243</v>
      </c>
      <c r="F435" s="41">
        <v>140.0</v>
      </c>
      <c r="G435" s="41">
        <v>35.0</v>
      </c>
      <c r="H435" s="41">
        <v>70.0</v>
      </c>
      <c r="I435" s="41">
        <v>-3.07733</v>
      </c>
      <c r="J435" s="41">
        <v>10000.0</v>
      </c>
      <c r="K435" s="41">
        <v>5000.0</v>
      </c>
      <c r="L435" s="41">
        <v>1200.0</v>
      </c>
      <c r="M435" s="41">
        <v>600.0</v>
      </c>
      <c r="N435" s="41">
        <v>50.0</v>
      </c>
      <c r="O435" s="40" t="s">
        <v>207</v>
      </c>
      <c r="P435" s="40" t="s">
        <v>208</v>
      </c>
      <c r="Q435" s="40" t="s">
        <v>7305</v>
      </c>
      <c r="R435" s="40" t="s">
        <v>210</v>
      </c>
      <c r="S435" s="40" t="b">
        <v>0</v>
      </c>
      <c r="T435" s="40" t="s">
        <v>211</v>
      </c>
      <c r="U435" s="40" t="s">
        <v>212</v>
      </c>
      <c r="V435" s="41">
        <v>0.1</v>
      </c>
      <c r="W435" s="41">
        <v>0.9</v>
      </c>
      <c r="X435" s="41">
        <v>0.1</v>
      </c>
      <c r="Y435" s="41">
        <v>0.5</v>
      </c>
      <c r="Z435" s="40" t="b">
        <v>0</v>
      </c>
      <c r="AA435" s="40" t="b">
        <v>1</v>
      </c>
      <c r="AB435" s="40" t="b">
        <v>0</v>
      </c>
      <c r="AC435" s="40" t="b">
        <v>0</v>
      </c>
      <c r="AD435" s="41" t="s">
        <v>14344</v>
      </c>
      <c r="AE435" s="41" t="s">
        <v>14345</v>
      </c>
      <c r="AF435" s="41">
        <v>1201.561</v>
      </c>
      <c r="AG435" s="41">
        <v>-3.26095</v>
      </c>
      <c r="AH435" s="42">
        <v>1.34361E42</v>
      </c>
      <c r="AI435" s="41">
        <v>0.059668654</v>
      </c>
      <c r="AJ435" s="40" t="s">
        <v>14346</v>
      </c>
      <c r="AK435" s="44" t="s">
        <v>397</v>
      </c>
      <c r="AL435" s="41">
        <v>8427.0</v>
      </c>
      <c r="AM435" s="40" t="s">
        <v>2224</v>
      </c>
      <c r="AN435" s="40" t="s">
        <v>7285</v>
      </c>
      <c r="AO435" s="40" t="s">
        <v>5627</v>
      </c>
      <c r="AP435" s="42">
        <v>1.1E139</v>
      </c>
    </row>
    <row r="436">
      <c r="A436" s="40" t="s">
        <v>16520</v>
      </c>
      <c r="B436" s="41">
        <v>242.0</v>
      </c>
      <c r="C436" s="42">
        <v>1.67E9</v>
      </c>
      <c r="D436" s="41">
        <v>3356.0</v>
      </c>
      <c r="E436" s="40" t="s">
        <v>1243</v>
      </c>
      <c r="F436" s="41">
        <v>140.0</v>
      </c>
      <c r="G436" s="41">
        <v>35.0</v>
      </c>
      <c r="H436" s="41">
        <v>70.0</v>
      </c>
      <c r="I436" s="41">
        <v>-3.07733</v>
      </c>
      <c r="J436" s="41">
        <v>10000.0</v>
      </c>
      <c r="K436" s="41">
        <v>5000.0</v>
      </c>
      <c r="L436" s="41">
        <v>1200.0</v>
      </c>
      <c r="M436" s="41">
        <v>600.0</v>
      </c>
      <c r="N436" s="41">
        <v>100.0</v>
      </c>
      <c r="O436" s="40" t="s">
        <v>207</v>
      </c>
      <c r="P436" s="40" t="s">
        <v>1371</v>
      </c>
      <c r="Q436" s="40" t="s">
        <v>1372</v>
      </c>
      <c r="R436" s="40" t="s">
        <v>210</v>
      </c>
      <c r="S436" s="40" t="b">
        <v>0</v>
      </c>
      <c r="T436" s="40" t="s">
        <v>211</v>
      </c>
      <c r="U436" s="40" t="s">
        <v>212</v>
      </c>
      <c r="V436" s="41">
        <v>0.1</v>
      </c>
      <c r="W436" s="41">
        <v>0.9</v>
      </c>
      <c r="X436" s="41">
        <v>0.3</v>
      </c>
      <c r="Y436" s="41">
        <v>0.6</v>
      </c>
      <c r="Z436" s="40" t="b">
        <v>0</v>
      </c>
      <c r="AA436" s="40" t="b">
        <v>1</v>
      </c>
      <c r="AB436" s="40" t="b">
        <v>0</v>
      </c>
      <c r="AC436" s="40" t="b">
        <v>0</v>
      </c>
      <c r="AD436" s="41" t="s">
        <v>14347</v>
      </c>
      <c r="AE436" s="41" t="s">
        <v>14348</v>
      </c>
      <c r="AF436" s="41">
        <v>1202.655</v>
      </c>
      <c r="AG436" s="41">
        <v>-3.26125</v>
      </c>
      <c r="AH436" s="42">
        <v>1.38798E42</v>
      </c>
      <c r="AI436" s="41">
        <v>0.059765917</v>
      </c>
      <c r="AJ436" s="40" t="s">
        <v>16667</v>
      </c>
      <c r="AK436" s="40" t="s">
        <v>14350</v>
      </c>
      <c r="AL436" s="41">
        <v>1662.0</v>
      </c>
      <c r="AM436" s="40" t="s">
        <v>2224</v>
      </c>
      <c r="AN436" s="40" t="s">
        <v>7285</v>
      </c>
      <c r="AO436" s="40" t="s">
        <v>5643</v>
      </c>
      <c r="AP436" s="42">
        <v>1.1E139</v>
      </c>
    </row>
    <row r="437">
      <c r="A437" s="40" t="s">
        <v>16520</v>
      </c>
      <c r="B437" s="41">
        <v>200.0</v>
      </c>
      <c r="C437" s="42">
        <v>1.67E9</v>
      </c>
      <c r="D437" s="41">
        <v>3356.0</v>
      </c>
      <c r="E437" s="40" t="s">
        <v>1243</v>
      </c>
      <c r="F437" s="41">
        <v>140.0</v>
      </c>
      <c r="G437" s="41">
        <v>35.0</v>
      </c>
      <c r="H437" s="41">
        <v>70.0</v>
      </c>
      <c r="I437" s="41">
        <v>-3.07733</v>
      </c>
      <c r="J437" s="41">
        <v>10000.0</v>
      </c>
      <c r="K437" s="41">
        <v>5000.0</v>
      </c>
      <c r="L437" s="41">
        <v>1200.0</v>
      </c>
      <c r="M437" s="41">
        <v>600.0</v>
      </c>
      <c r="N437" s="41">
        <v>100.0</v>
      </c>
      <c r="O437" s="40" t="s">
        <v>207</v>
      </c>
      <c r="P437" s="40" t="s">
        <v>1371</v>
      </c>
      <c r="Q437" s="40" t="s">
        <v>7310</v>
      </c>
      <c r="R437" s="40" t="s">
        <v>210</v>
      </c>
      <c r="S437" s="40" t="b">
        <v>0</v>
      </c>
      <c r="T437" s="40" t="s">
        <v>211</v>
      </c>
      <c r="U437" s="40" t="s">
        <v>212</v>
      </c>
      <c r="V437" s="41">
        <v>0.1</v>
      </c>
      <c r="W437" s="41">
        <v>0.9</v>
      </c>
      <c r="X437" s="41">
        <v>0.1</v>
      </c>
      <c r="Y437" s="41">
        <v>0.6</v>
      </c>
      <c r="Z437" s="40" t="b">
        <v>0</v>
      </c>
      <c r="AA437" s="40" t="b">
        <v>1</v>
      </c>
      <c r="AB437" s="40" t="b">
        <v>0</v>
      </c>
      <c r="AC437" s="40" t="b">
        <v>0</v>
      </c>
      <c r="AD437" s="41" t="s">
        <v>14351</v>
      </c>
      <c r="AE437" s="41" t="s">
        <v>14352</v>
      </c>
      <c r="AF437" s="41">
        <v>1204.268</v>
      </c>
      <c r="AG437" s="41">
        <v>-3.26184</v>
      </c>
      <c r="AH437" s="42">
        <v>1.39079E42</v>
      </c>
      <c r="AI437" s="41">
        <v>0.059958622</v>
      </c>
      <c r="AJ437" s="40" t="s">
        <v>14353</v>
      </c>
      <c r="AK437" s="40" t="s">
        <v>14354</v>
      </c>
      <c r="AL437" s="41">
        <v>1235.0</v>
      </c>
      <c r="AM437" s="40" t="s">
        <v>2224</v>
      </c>
      <c r="AN437" s="40" t="s">
        <v>7285</v>
      </c>
      <c r="AO437" s="40" t="s">
        <v>5643</v>
      </c>
      <c r="AP437" s="42">
        <v>1.1E139</v>
      </c>
    </row>
    <row r="438">
      <c r="A438" s="40" t="s">
        <v>16525</v>
      </c>
      <c r="B438" s="41">
        <v>223.0</v>
      </c>
      <c r="C438" s="42">
        <v>1.67E9</v>
      </c>
      <c r="D438" s="41">
        <v>3356.0</v>
      </c>
      <c r="E438" s="40" t="s">
        <v>1243</v>
      </c>
      <c r="F438" s="41">
        <v>140.0</v>
      </c>
      <c r="G438" s="41">
        <v>35.0</v>
      </c>
      <c r="H438" s="41">
        <v>70.0</v>
      </c>
      <c r="I438" s="41">
        <v>-3.07733</v>
      </c>
      <c r="J438" s="41">
        <v>10000.0</v>
      </c>
      <c r="K438" s="41">
        <v>5000.0</v>
      </c>
      <c r="L438" s="41">
        <v>1200.0</v>
      </c>
      <c r="M438" s="41">
        <v>600.0</v>
      </c>
      <c r="N438" s="41">
        <v>100.0</v>
      </c>
      <c r="O438" s="40" t="s">
        <v>207</v>
      </c>
      <c r="P438" s="40" t="s">
        <v>208</v>
      </c>
      <c r="Q438" s="40" t="s">
        <v>7305</v>
      </c>
      <c r="R438" s="40" t="s">
        <v>210</v>
      </c>
      <c r="S438" s="40" t="b">
        <v>0</v>
      </c>
      <c r="T438" s="40" t="s">
        <v>211</v>
      </c>
      <c r="U438" s="40" t="s">
        <v>212</v>
      </c>
      <c r="V438" s="41">
        <v>0.1</v>
      </c>
      <c r="W438" s="41">
        <v>0.9</v>
      </c>
      <c r="X438" s="41">
        <v>0.3</v>
      </c>
      <c r="Y438" s="41">
        <v>0.5</v>
      </c>
      <c r="Z438" s="40" t="b">
        <v>0</v>
      </c>
      <c r="AA438" s="40" t="b">
        <v>1</v>
      </c>
      <c r="AB438" s="40" t="b">
        <v>0</v>
      </c>
      <c r="AC438" s="40" t="b">
        <v>0</v>
      </c>
      <c r="AD438" s="41" t="s">
        <v>14355</v>
      </c>
      <c r="AE438" s="41" t="s">
        <v>14356</v>
      </c>
      <c r="AF438" s="41">
        <v>1202.344</v>
      </c>
      <c r="AG438" s="41">
        <v>-3.26197</v>
      </c>
      <c r="AH438" s="42">
        <v>1.38706E42</v>
      </c>
      <c r="AI438" s="41">
        <v>0.060002167</v>
      </c>
      <c r="AJ438" s="40" t="s">
        <v>16668</v>
      </c>
      <c r="AK438" s="40" t="s">
        <v>14358</v>
      </c>
      <c r="AL438" s="41">
        <v>1897.0</v>
      </c>
      <c r="AM438" s="40" t="s">
        <v>2224</v>
      </c>
      <c r="AN438" s="40" t="s">
        <v>7285</v>
      </c>
      <c r="AO438" s="40" t="s">
        <v>5643</v>
      </c>
      <c r="AP438" s="42">
        <v>1.1E139</v>
      </c>
    </row>
    <row r="439">
      <c r="A439" s="40" t="s">
        <v>16523</v>
      </c>
      <c r="B439" s="41">
        <v>54.0</v>
      </c>
      <c r="C439" s="42">
        <v>1.67E9</v>
      </c>
      <c r="D439" s="41">
        <v>3356.0</v>
      </c>
      <c r="E439" s="40" t="s">
        <v>1243</v>
      </c>
      <c r="F439" s="41">
        <v>140.0</v>
      </c>
      <c r="G439" s="41">
        <v>35.0</v>
      </c>
      <c r="H439" s="41">
        <v>70.0</v>
      </c>
      <c r="I439" s="41">
        <v>-3.07733</v>
      </c>
      <c r="J439" s="41">
        <v>10000.0</v>
      </c>
      <c r="K439" s="41">
        <v>5000.0</v>
      </c>
      <c r="L439" s="41">
        <v>1200.0</v>
      </c>
      <c r="M439" s="41">
        <v>600.0</v>
      </c>
      <c r="N439" s="41">
        <v>30.0</v>
      </c>
      <c r="O439" s="40" t="s">
        <v>207</v>
      </c>
      <c r="P439" s="40" t="s">
        <v>1371</v>
      </c>
      <c r="Q439" s="40" t="s">
        <v>1372</v>
      </c>
      <c r="R439" s="40" t="s">
        <v>210</v>
      </c>
      <c r="S439" s="40" t="b">
        <v>0</v>
      </c>
      <c r="T439" s="40" t="s">
        <v>211</v>
      </c>
      <c r="U439" s="40" t="s">
        <v>212</v>
      </c>
      <c r="V439" s="41">
        <v>0.1</v>
      </c>
      <c r="W439" s="41">
        <v>0.9</v>
      </c>
      <c r="X439" s="41">
        <v>0.1</v>
      </c>
      <c r="Y439" s="41">
        <v>0.4</v>
      </c>
      <c r="Z439" s="40" t="b">
        <v>0</v>
      </c>
      <c r="AA439" s="40" t="b">
        <v>1</v>
      </c>
      <c r="AB439" s="40" t="b">
        <v>0</v>
      </c>
      <c r="AC439" s="40" t="b">
        <v>0</v>
      </c>
      <c r="AD439" s="41" t="s">
        <v>14359</v>
      </c>
      <c r="AE439" s="41" t="s">
        <v>14360</v>
      </c>
      <c r="AF439" s="41">
        <v>1202.756</v>
      </c>
      <c r="AG439" s="41">
        <v>-3.26234</v>
      </c>
      <c r="AH439" s="42">
        <v>1.59949E41</v>
      </c>
      <c r="AI439" s="41">
        <v>0.060122497</v>
      </c>
      <c r="AJ439" s="40" t="s">
        <v>14361</v>
      </c>
      <c r="AK439" s="44" t="s">
        <v>397</v>
      </c>
      <c r="AL439" s="41">
        <v>8204.0</v>
      </c>
      <c r="AM439" s="40" t="s">
        <v>2224</v>
      </c>
      <c r="AN439" s="40" t="s">
        <v>7285</v>
      </c>
      <c r="AO439" s="40" t="s">
        <v>5643</v>
      </c>
      <c r="AP439" s="42">
        <v>1.1E136</v>
      </c>
    </row>
    <row r="440">
      <c r="A440" s="40" t="s">
        <v>16520</v>
      </c>
      <c r="B440" s="41">
        <v>203.0</v>
      </c>
      <c r="C440" s="42">
        <v>1.67E9</v>
      </c>
      <c r="D440" s="41">
        <v>3356.0</v>
      </c>
      <c r="E440" s="40" t="s">
        <v>1243</v>
      </c>
      <c r="F440" s="41">
        <v>140.0</v>
      </c>
      <c r="G440" s="41">
        <v>35.0</v>
      </c>
      <c r="H440" s="41">
        <v>70.0</v>
      </c>
      <c r="I440" s="41">
        <v>-3.07733</v>
      </c>
      <c r="J440" s="41">
        <v>10000.0</v>
      </c>
      <c r="K440" s="41">
        <v>5000.0</v>
      </c>
      <c r="L440" s="41">
        <v>1200.0</v>
      </c>
      <c r="M440" s="41">
        <v>600.0</v>
      </c>
      <c r="N440" s="41">
        <v>100.0</v>
      </c>
      <c r="O440" s="40" t="s">
        <v>207</v>
      </c>
      <c r="P440" s="40" t="s">
        <v>1371</v>
      </c>
      <c r="Q440" s="40" t="s">
        <v>7310</v>
      </c>
      <c r="R440" s="40" t="s">
        <v>210</v>
      </c>
      <c r="S440" s="40" t="b">
        <v>0</v>
      </c>
      <c r="T440" s="40" t="s">
        <v>211</v>
      </c>
      <c r="U440" s="40" t="s">
        <v>212</v>
      </c>
      <c r="V440" s="41">
        <v>0.1</v>
      </c>
      <c r="W440" s="41">
        <v>0.9</v>
      </c>
      <c r="X440" s="41">
        <v>0.2</v>
      </c>
      <c r="Y440" s="41">
        <v>0.6</v>
      </c>
      <c r="Z440" s="40" t="b">
        <v>0</v>
      </c>
      <c r="AA440" s="40" t="b">
        <v>1</v>
      </c>
      <c r="AB440" s="40" t="b">
        <v>0</v>
      </c>
      <c r="AC440" s="40" t="b">
        <v>0</v>
      </c>
      <c r="AD440" s="41" t="s">
        <v>14362</v>
      </c>
      <c r="AE440" s="41" t="s">
        <v>14363</v>
      </c>
      <c r="AF440" s="41">
        <v>1203.167</v>
      </c>
      <c r="AG440" s="41">
        <v>-3.26453</v>
      </c>
      <c r="AH440" s="42">
        <v>1.36284E42</v>
      </c>
      <c r="AI440" s="41">
        <v>0.060833398</v>
      </c>
      <c r="AJ440" s="40" t="s">
        <v>16669</v>
      </c>
      <c r="AK440" s="40" t="s">
        <v>14365</v>
      </c>
      <c r="AL440" s="41">
        <v>1270.0</v>
      </c>
      <c r="AM440" s="40" t="s">
        <v>2224</v>
      </c>
      <c r="AN440" s="40" t="s">
        <v>7285</v>
      </c>
      <c r="AO440" s="40" t="s">
        <v>5643</v>
      </c>
      <c r="AP440" s="42">
        <v>1.1E139</v>
      </c>
    </row>
    <row r="441">
      <c r="A441" s="40" t="s">
        <v>16523</v>
      </c>
      <c r="B441" s="41">
        <v>28.0</v>
      </c>
      <c r="C441" s="42">
        <v>1.67E9</v>
      </c>
      <c r="D441" s="41">
        <v>3356.0</v>
      </c>
      <c r="E441" s="40" t="s">
        <v>1243</v>
      </c>
      <c r="F441" s="41">
        <v>140.0</v>
      </c>
      <c r="G441" s="41">
        <v>35.0</v>
      </c>
      <c r="H441" s="41">
        <v>70.0</v>
      </c>
      <c r="I441" s="41">
        <v>-3.07733</v>
      </c>
      <c r="J441" s="41">
        <v>10000.0</v>
      </c>
      <c r="K441" s="41">
        <v>5000.0</v>
      </c>
      <c r="L441" s="41">
        <v>1200.0</v>
      </c>
      <c r="M441" s="41">
        <v>600.0</v>
      </c>
      <c r="N441" s="41">
        <v>30.0</v>
      </c>
      <c r="O441" s="40" t="s">
        <v>207</v>
      </c>
      <c r="P441" s="40" t="s">
        <v>1371</v>
      </c>
      <c r="Q441" s="40" t="s">
        <v>7310</v>
      </c>
      <c r="R441" s="40" t="s">
        <v>210</v>
      </c>
      <c r="S441" s="40" t="b">
        <v>0</v>
      </c>
      <c r="T441" s="40" t="s">
        <v>12879</v>
      </c>
      <c r="U441" s="40" t="s">
        <v>212</v>
      </c>
      <c r="V441" s="41">
        <v>0.1</v>
      </c>
      <c r="W441" s="41">
        <v>0.9</v>
      </c>
      <c r="X441" s="41">
        <v>0.1</v>
      </c>
      <c r="Y441" s="41">
        <v>0.5</v>
      </c>
      <c r="Z441" s="40" t="b">
        <v>0</v>
      </c>
      <c r="AA441" s="40" t="b">
        <v>1</v>
      </c>
      <c r="AB441" s="40" t="b">
        <v>0</v>
      </c>
      <c r="AC441" s="40" t="b">
        <v>0</v>
      </c>
      <c r="AD441" s="41" t="s">
        <v>14366</v>
      </c>
      <c r="AE441" s="41" t="s">
        <v>14367</v>
      </c>
      <c r="AF441" s="41">
        <v>1201.755</v>
      </c>
      <c r="AG441" s="41">
        <v>-3.26459</v>
      </c>
      <c r="AH441" s="42">
        <v>6.49612E41</v>
      </c>
      <c r="AI441" s="41">
        <v>0.06085182</v>
      </c>
      <c r="AJ441" s="40" t="s">
        <v>14368</v>
      </c>
      <c r="AK441" s="44" t="s">
        <v>397</v>
      </c>
      <c r="AL441" s="41">
        <v>4100.0</v>
      </c>
      <c r="AM441" s="40" t="s">
        <v>2224</v>
      </c>
      <c r="AN441" s="40" t="s">
        <v>7285</v>
      </c>
      <c r="AO441" s="40" t="s">
        <v>5643</v>
      </c>
      <c r="AP441" s="42">
        <v>1.1E138</v>
      </c>
    </row>
    <row r="442">
      <c r="A442" s="40" t="s">
        <v>16520</v>
      </c>
      <c r="B442" s="41">
        <v>227.0</v>
      </c>
      <c r="C442" s="42">
        <v>1.67E9</v>
      </c>
      <c r="D442" s="41">
        <v>3356.0</v>
      </c>
      <c r="E442" s="40" t="s">
        <v>1243</v>
      </c>
      <c r="F442" s="41">
        <v>140.0</v>
      </c>
      <c r="G442" s="41">
        <v>35.0</v>
      </c>
      <c r="H442" s="41">
        <v>70.0</v>
      </c>
      <c r="I442" s="41">
        <v>-3.07733</v>
      </c>
      <c r="J442" s="41">
        <v>10000.0</v>
      </c>
      <c r="K442" s="41">
        <v>5000.0</v>
      </c>
      <c r="L442" s="41">
        <v>1200.0</v>
      </c>
      <c r="M442" s="41">
        <v>600.0</v>
      </c>
      <c r="N442" s="41">
        <v>100.0</v>
      </c>
      <c r="O442" s="40" t="s">
        <v>207</v>
      </c>
      <c r="P442" s="40" t="s">
        <v>1371</v>
      </c>
      <c r="Q442" s="40" t="s">
        <v>7305</v>
      </c>
      <c r="R442" s="40" t="s">
        <v>210</v>
      </c>
      <c r="S442" s="40" t="b">
        <v>0</v>
      </c>
      <c r="T442" s="40" t="s">
        <v>12879</v>
      </c>
      <c r="U442" s="40" t="s">
        <v>212</v>
      </c>
      <c r="V442" s="41">
        <v>0.1</v>
      </c>
      <c r="W442" s="41">
        <v>0.9</v>
      </c>
      <c r="X442" s="41">
        <v>0.1</v>
      </c>
      <c r="Y442" s="41">
        <v>0.6</v>
      </c>
      <c r="Z442" s="40" t="b">
        <v>0</v>
      </c>
      <c r="AA442" s="40" t="b">
        <v>1</v>
      </c>
      <c r="AB442" s="40" t="b">
        <v>0</v>
      </c>
      <c r="AC442" s="40" t="b">
        <v>0</v>
      </c>
      <c r="AD442" s="41" t="s">
        <v>12370</v>
      </c>
      <c r="AE442" s="41" t="s">
        <v>14369</v>
      </c>
      <c r="AF442" s="41">
        <v>1202.962</v>
      </c>
      <c r="AG442" s="41">
        <v>-3.26681</v>
      </c>
      <c r="AH442" s="42">
        <v>3.44505E41</v>
      </c>
      <c r="AI442" s="41">
        <v>0.06157237</v>
      </c>
      <c r="AJ442" s="40" t="s">
        <v>14370</v>
      </c>
      <c r="AK442" s="40" t="s">
        <v>14371</v>
      </c>
      <c r="AL442" s="41">
        <v>1439.0</v>
      </c>
      <c r="AM442" s="40" t="s">
        <v>2224</v>
      </c>
      <c r="AN442" s="40" t="s">
        <v>7285</v>
      </c>
      <c r="AO442" s="40" t="s">
        <v>5643</v>
      </c>
      <c r="AP442" s="42">
        <v>1.1E137</v>
      </c>
    </row>
    <row r="443">
      <c r="A443" s="40" t="s">
        <v>16523</v>
      </c>
      <c r="B443" s="41">
        <v>67.0</v>
      </c>
      <c r="C443" s="42">
        <v>1.67E9</v>
      </c>
      <c r="D443" s="41">
        <v>3356.0</v>
      </c>
      <c r="E443" s="40" t="s">
        <v>1243</v>
      </c>
      <c r="F443" s="41">
        <v>140.0</v>
      </c>
      <c r="G443" s="41">
        <v>35.0</v>
      </c>
      <c r="H443" s="41">
        <v>70.0</v>
      </c>
      <c r="I443" s="41">
        <v>-3.07733</v>
      </c>
      <c r="J443" s="41">
        <v>10000.0</v>
      </c>
      <c r="K443" s="41">
        <v>5000.0</v>
      </c>
      <c r="L443" s="41">
        <v>1200.0</v>
      </c>
      <c r="M443" s="41">
        <v>600.0</v>
      </c>
      <c r="N443" s="41">
        <v>30.0</v>
      </c>
      <c r="O443" s="40" t="s">
        <v>207</v>
      </c>
      <c r="P443" s="40" t="s">
        <v>1371</v>
      </c>
      <c r="Q443" s="40" t="s">
        <v>1372</v>
      </c>
      <c r="R443" s="40" t="s">
        <v>210</v>
      </c>
      <c r="S443" s="40" t="b">
        <v>0</v>
      </c>
      <c r="T443" s="40" t="s">
        <v>12879</v>
      </c>
      <c r="U443" s="40" t="s">
        <v>212</v>
      </c>
      <c r="V443" s="41">
        <v>0.1</v>
      </c>
      <c r="W443" s="41">
        <v>0.9</v>
      </c>
      <c r="X443" s="41">
        <v>0.2</v>
      </c>
      <c r="Y443" s="41">
        <v>0.5</v>
      </c>
      <c r="Z443" s="40" t="b">
        <v>0</v>
      </c>
      <c r="AA443" s="40" t="b">
        <v>1</v>
      </c>
      <c r="AB443" s="40" t="b">
        <v>0</v>
      </c>
      <c r="AC443" s="40" t="b">
        <v>0</v>
      </c>
      <c r="AD443" s="41" t="s">
        <v>14372</v>
      </c>
      <c r="AE443" s="41" t="s">
        <v>14373</v>
      </c>
      <c r="AF443" s="41">
        <v>1202.678</v>
      </c>
      <c r="AG443" s="41">
        <v>-3.26783</v>
      </c>
      <c r="AH443" s="42">
        <v>1.33312E41</v>
      </c>
      <c r="AI443" s="41">
        <v>0.06190476</v>
      </c>
      <c r="AJ443" s="40" t="s">
        <v>14374</v>
      </c>
      <c r="AK443" s="44" t="s">
        <v>397</v>
      </c>
      <c r="AL443" s="41">
        <v>5934.0</v>
      </c>
      <c r="AM443" s="40" t="s">
        <v>2224</v>
      </c>
      <c r="AN443" s="40" t="s">
        <v>7285</v>
      </c>
      <c r="AO443" s="40" t="s">
        <v>5643</v>
      </c>
      <c r="AP443" s="42">
        <v>1.1E136</v>
      </c>
    </row>
    <row r="444">
      <c r="A444" s="40" t="s">
        <v>16525</v>
      </c>
      <c r="B444" s="41">
        <v>249.0</v>
      </c>
      <c r="C444" s="42">
        <v>1.67E9</v>
      </c>
      <c r="D444" s="41">
        <v>3356.0</v>
      </c>
      <c r="E444" s="40" t="s">
        <v>1243</v>
      </c>
      <c r="F444" s="41">
        <v>140.0</v>
      </c>
      <c r="G444" s="41">
        <v>35.0</v>
      </c>
      <c r="H444" s="41">
        <v>70.0</v>
      </c>
      <c r="I444" s="41">
        <v>-3.07733</v>
      </c>
      <c r="J444" s="41">
        <v>10000.0</v>
      </c>
      <c r="K444" s="41">
        <v>5000.0</v>
      </c>
      <c r="L444" s="41">
        <v>1200.0</v>
      </c>
      <c r="M444" s="41">
        <v>600.0</v>
      </c>
      <c r="N444" s="41">
        <v>100.0</v>
      </c>
      <c r="O444" s="40" t="s">
        <v>207</v>
      </c>
      <c r="P444" s="40" t="s">
        <v>208</v>
      </c>
      <c r="Q444" s="40" t="s">
        <v>1372</v>
      </c>
      <c r="R444" s="40" t="s">
        <v>210</v>
      </c>
      <c r="S444" s="40" t="b">
        <v>0</v>
      </c>
      <c r="T444" s="40" t="s">
        <v>12879</v>
      </c>
      <c r="U444" s="40" t="s">
        <v>212</v>
      </c>
      <c r="V444" s="41">
        <v>0.1</v>
      </c>
      <c r="W444" s="41">
        <v>0.9</v>
      </c>
      <c r="X444" s="41">
        <v>0.3</v>
      </c>
      <c r="Y444" s="41">
        <v>0.4</v>
      </c>
      <c r="Z444" s="40" t="b">
        <v>0</v>
      </c>
      <c r="AA444" s="40" t="b">
        <v>1</v>
      </c>
      <c r="AB444" s="40" t="b">
        <v>0</v>
      </c>
      <c r="AC444" s="40" t="b">
        <v>0</v>
      </c>
      <c r="AD444" s="41" t="s">
        <v>14375</v>
      </c>
      <c r="AE444" s="41" t="s">
        <v>14376</v>
      </c>
      <c r="AF444" s="41">
        <v>1201.708</v>
      </c>
      <c r="AG444" s="41">
        <v>-3.26784</v>
      </c>
      <c r="AH444" s="42">
        <v>7.89144E41</v>
      </c>
      <c r="AI444" s="41">
        <v>0.061909783</v>
      </c>
      <c r="AJ444" s="40" t="s">
        <v>16670</v>
      </c>
      <c r="AK444" s="40" t="s">
        <v>14378</v>
      </c>
      <c r="AL444" s="41">
        <v>2322.0</v>
      </c>
      <c r="AM444" s="40" t="s">
        <v>2224</v>
      </c>
      <c r="AN444" s="40" t="s">
        <v>7285</v>
      </c>
      <c r="AO444" s="40" t="s">
        <v>5643</v>
      </c>
      <c r="AP444" s="42">
        <v>1.0E139</v>
      </c>
    </row>
    <row r="445">
      <c r="A445" s="40" t="s">
        <v>16520</v>
      </c>
      <c r="B445" s="41">
        <v>250.0</v>
      </c>
      <c r="C445" s="42">
        <v>1.67E9</v>
      </c>
      <c r="D445" s="41">
        <v>3356.0</v>
      </c>
      <c r="E445" s="40" t="s">
        <v>1243</v>
      </c>
      <c r="F445" s="41">
        <v>140.0</v>
      </c>
      <c r="G445" s="41">
        <v>35.0</v>
      </c>
      <c r="H445" s="41">
        <v>70.0</v>
      </c>
      <c r="I445" s="41">
        <v>-3.07733</v>
      </c>
      <c r="J445" s="41">
        <v>10000.0</v>
      </c>
      <c r="K445" s="41">
        <v>5000.0</v>
      </c>
      <c r="L445" s="41">
        <v>1200.0</v>
      </c>
      <c r="M445" s="41">
        <v>600.0</v>
      </c>
      <c r="N445" s="41">
        <v>100.0</v>
      </c>
      <c r="O445" s="40" t="s">
        <v>207</v>
      </c>
      <c r="P445" s="40" t="s">
        <v>1371</v>
      </c>
      <c r="Q445" s="40" t="s">
        <v>1372</v>
      </c>
      <c r="R445" s="40" t="s">
        <v>210</v>
      </c>
      <c r="S445" s="40" t="b">
        <v>0</v>
      </c>
      <c r="T445" s="40" t="s">
        <v>12879</v>
      </c>
      <c r="U445" s="40" t="s">
        <v>212</v>
      </c>
      <c r="V445" s="41">
        <v>0.1</v>
      </c>
      <c r="W445" s="41">
        <v>0.9</v>
      </c>
      <c r="X445" s="41">
        <v>0.3</v>
      </c>
      <c r="Y445" s="41">
        <v>0.5</v>
      </c>
      <c r="Z445" s="40" t="b">
        <v>0</v>
      </c>
      <c r="AA445" s="40" t="b">
        <v>1</v>
      </c>
      <c r="AB445" s="40" t="b">
        <v>0</v>
      </c>
      <c r="AC445" s="40" t="b">
        <v>0</v>
      </c>
      <c r="AD445" s="41" t="s">
        <v>14379</v>
      </c>
      <c r="AE445" s="41" t="s">
        <v>14380</v>
      </c>
      <c r="AF445" s="41">
        <v>1202.527</v>
      </c>
      <c r="AG445" s="41">
        <v>-3.26911</v>
      </c>
      <c r="AH445" s="42">
        <v>5.08984E41</v>
      </c>
      <c r="AI445" s="41">
        <v>0.062322577</v>
      </c>
      <c r="AJ445" s="40" t="s">
        <v>16671</v>
      </c>
      <c r="AK445" s="40" t="s">
        <v>14382</v>
      </c>
      <c r="AL445" s="41">
        <v>1741.0</v>
      </c>
      <c r="AM445" s="40" t="s">
        <v>2224</v>
      </c>
      <c r="AN445" s="40" t="s">
        <v>7285</v>
      </c>
      <c r="AO445" s="40" t="s">
        <v>5643</v>
      </c>
      <c r="AP445" s="42">
        <v>1.0E138</v>
      </c>
    </row>
    <row r="446">
      <c r="A446" s="40" t="s">
        <v>16520</v>
      </c>
      <c r="B446" s="41">
        <v>190.0</v>
      </c>
      <c r="C446" s="42">
        <v>1.67E9</v>
      </c>
      <c r="D446" s="41">
        <v>3356.0</v>
      </c>
      <c r="E446" s="40" t="s">
        <v>1243</v>
      </c>
      <c r="F446" s="41">
        <v>140.0</v>
      </c>
      <c r="G446" s="41">
        <v>35.0</v>
      </c>
      <c r="H446" s="41">
        <v>70.0</v>
      </c>
      <c r="I446" s="41">
        <v>-3.07733</v>
      </c>
      <c r="J446" s="41">
        <v>10000.0</v>
      </c>
      <c r="K446" s="41">
        <v>5000.0</v>
      </c>
      <c r="L446" s="41">
        <v>1200.0</v>
      </c>
      <c r="M446" s="41">
        <v>600.0</v>
      </c>
      <c r="N446" s="41">
        <v>100.0</v>
      </c>
      <c r="O446" s="40" t="s">
        <v>207</v>
      </c>
      <c r="P446" s="40" t="s">
        <v>1371</v>
      </c>
      <c r="Q446" s="40" t="s">
        <v>209</v>
      </c>
      <c r="R446" s="40" t="s">
        <v>210</v>
      </c>
      <c r="S446" s="40" t="b">
        <v>0</v>
      </c>
      <c r="T446" s="40" t="s">
        <v>12879</v>
      </c>
      <c r="U446" s="40" t="s">
        <v>212</v>
      </c>
      <c r="V446" s="41">
        <v>0.1</v>
      </c>
      <c r="W446" s="41">
        <v>0.9</v>
      </c>
      <c r="X446" s="41">
        <v>0.1</v>
      </c>
      <c r="Y446" s="41">
        <v>0.5</v>
      </c>
      <c r="Z446" s="40" t="b">
        <v>0</v>
      </c>
      <c r="AA446" s="40" t="b">
        <v>1</v>
      </c>
      <c r="AB446" s="40" t="b">
        <v>0</v>
      </c>
      <c r="AC446" s="40" t="b">
        <v>0</v>
      </c>
      <c r="AD446" s="41" t="s">
        <v>14383</v>
      </c>
      <c r="AE446" s="41" t="s">
        <v>14384</v>
      </c>
      <c r="AF446" s="41">
        <v>1201.91</v>
      </c>
      <c r="AG446" s="41">
        <v>-3.27028</v>
      </c>
      <c r="AH446" s="42">
        <v>3.018E41</v>
      </c>
      <c r="AI446" s="41">
        <v>0.062703025</v>
      </c>
      <c r="AJ446" s="40" t="s">
        <v>14385</v>
      </c>
      <c r="AK446" s="40" t="s">
        <v>14386</v>
      </c>
      <c r="AL446" s="41">
        <v>1809.0</v>
      </c>
      <c r="AM446" s="40" t="s">
        <v>2224</v>
      </c>
      <c r="AN446" s="40" t="s">
        <v>7285</v>
      </c>
      <c r="AO446" s="40" t="s">
        <v>5643</v>
      </c>
      <c r="AP446" s="42">
        <v>1.1E137</v>
      </c>
    </row>
    <row r="447">
      <c r="A447" s="40" t="s">
        <v>16525</v>
      </c>
      <c r="B447" s="41">
        <v>229.0</v>
      </c>
      <c r="C447" s="42">
        <v>1.67E9</v>
      </c>
      <c r="D447" s="41">
        <v>3356.0</v>
      </c>
      <c r="E447" s="40" t="s">
        <v>1243</v>
      </c>
      <c r="F447" s="41">
        <v>140.0</v>
      </c>
      <c r="G447" s="41">
        <v>35.0</v>
      </c>
      <c r="H447" s="41">
        <v>70.0</v>
      </c>
      <c r="I447" s="41">
        <v>-3.07733</v>
      </c>
      <c r="J447" s="41">
        <v>10000.0</v>
      </c>
      <c r="K447" s="41">
        <v>5000.0</v>
      </c>
      <c r="L447" s="41">
        <v>1200.0</v>
      </c>
      <c r="M447" s="41">
        <v>600.0</v>
      </c>
      <c r="N447" s="41">
        <v>100.0</v>
      </c>
      <c r="O447" s="40" t="s">
        <v>207</v>
      </c>
      <c r="P447" s="40" t="s">
        <v>208</v>
      </c>
      <c r="Q447" s="40" t="s">
        <v>7305</v>
      </c>
      <c r="R447" s="40" t="s">
        <v>210</v>
      </c>
      <c r="S447" s="40" t="b">
        <v>0</v>
      </c>
      <c r="T447" s="40" t="s">
        <v>12879</v>
      </c>
      <c r="U447" s="40" t="s">
        <v>212</v>
      </c>
      <c r="V447" s="41">
        <v>0.1</v>
      </c>
      <c r="W447" s="41">
        <v>0.9</v>
      </c>
      <c r="X447" s="41">
        <v>0.2</v>
      </c>
      <c r="Y447" s="41">
        <v>0.5</v>
      </c>
      <c r="Z447" s="40" t="b">
        <v>0</v>
      </c>
      <c r="AA447" s="40" t="b">
        <v>1</v>
      </c>
      <c r="AB447" s="40" t="b">
        <v>0</v>
      </c>
      <c r="AC447" s="40" t="b">
        <v>0</v>
      </c>
      <c r="AD447" s="41" t="s">
        <v>14387</v>
      </c>
      <c r="AE447" s="41" t="s">
        <v>14388</v>
      </c>
      <c r="AF447" s="41">
        <v>1201.872</v>
      </c>
      <c r="AG447" s="41">
        <v>-3.27125</v>
      </c>
      <c r="AH447" s="42">
        <v>8.07464E41</v>
      </c>
      <c r="AI447" s="41">
        <v>0.063016409</v>
      </c>
      <c r="AJ447" s="40" t="s">
        <v>16672</v>
      </c>
      <c r="AK447" s="40" t="s">
        <v>14390</v>
      </c>
      <c r="AL447" s="41">
        <v>1694.0</v>
      </c>
      <c r="AM447" s="40" t="s">
        <v>2224</v>
      </c>
      <c r="AN447" s="40" t="s">
        <v>7285</v>
      </c>
      <c r="AO447" s="40" t="s">
        <v>5643</v>
      </c>
      <c r="AP447" s="42">
        <v>1.0E139</v>
      </c>
    </row>
    <row r="448">
      <c r="A448" s="40" t="s">
        <v>16523</v>
      </c>
      <c r="B448" s="41">
        <v>81.0</v>
      </c>
      <c r="C448" s="42">
        <v>1.67E9</v>
      </c>
      <c r="D448" s="41">
        <v>3356.0</v>
      </c>
      <c r="E448" s="40" t="s">
        <v>1243</v>
      </c>
      <c r="F448" s="41">
        <v>140.0</v>
      </c>
      <c r="G448" s="41">
        <v>35.0</v>
      </c>
      <c r="H448" s="41">
        <v>70.0</v>
      </c>
      <c r="I448" s="41">
        <v>-3.07733</v>
      </c>
      <c r="J448" s="41">
        <v>10000.0</v>
      </c>
      <c r="K448" s="41">
        <v>5000.0</v>
      </c>
      <c r="L448" s="41">
        <v>1200.0</v>
      </c>
      <c r="M448" s="41">
        <v>600.0</v>
      </c>
      <c r="N448" s="41">
        <v>30.0</v>
      </c>
      <c r="O448" s="40" t="s">
        <v>207</v>
      </c>
      <c r="P448" s="40" t="s">
        <v>1371</v>
      </c>
      <c r="Q448" s="40" t="s">
        <v>212</v>
      </c>
      <c r="R448" s="40" t="s">
        <v>210</v>
      </c>
      <c r="S448" s="40" t="b">
        <v>0</v>
      </c>
      <c r="T448" s="40" t="s">
        <v>12879</v>
      </c>
      <c r="U448" s="40" t="s">
        <v>212</v>
      </c>
      <c r="V448" s="41">
        <v>0.1</v>
      </c>
      <c r="W448" s="41">
        <v>0.9</v>
      </c>
      <c r="X448" s="41">
        <v>0.1</v>
      </c>
      <c r="Y448" s="41">
        <v>0.4</v>
      </c>
      <c r="Z448" s="40" t="b">
        <v>0</v>
      </c>
      <c r="AA448" s="40" t="b">
        <v>1</v>
      </c>
      <c r="AB448" s="40" t="b">
        <v>0</v>
      </c>
      <c r="AC448" s="40" t="b">
        <v>0</v>
      </c>
      <c r="AD448" s="41" t="s">
        <v>14391</v>
      </c>
      <c r="AE448" s="41" t="s">
        <v>14392</v>
      </c>
      <c r="AF448" s="41">
        <v>1203.603</v>
      </c>
      <c r="AG448" s="41">
        <v>-3.27204</v>
      </c>
      <c r="AH448" s="42">
        <v>8.60171E41</v>
      </c>
      <c r="AI448" s="41">
        <v>0.063272871</v>
      </c>
      <c r="AJ448" s="40" t="s">
        <v>14393</v>
      </c>
      <c r="AK448" s="44" t="s">
        <v>397</v>
      </c>
      <c r="AL448" s="41">
        <v>7638.0</v>
      </c>
      <c r="AM448" s="40" t="s">
        <v>2224</v>
      </c>
      <c r="AN448" s="40" t="s">
        <v>7285</v>
      </c>
      <c r="AO448" s="40" t="s">
        <v>5643</v>
      </c>
      <c r="AP448" s="42">
        <v>1.0E139</v>
      </c>
    </row>
    <row r="449">
      <c r="A449" s="40" t="s">
        <v>16525</v>
      </c>
      <c r="B449" s="41">
        <v>266.0</v>
      </c>
      <c r="C449" s="42">
        <v>1.67E9</v>
      </c>
      <c r="D449" s="41">
        <v>3356.0</v>
      </c>
      <c r="E449" s="40" t="s">
        <v>1243</v>
      </c>
      <c r="F449" s="41">
        <v>140.0</v>
      </c>
      <c r="G449" s="41">
        <v>35.0</v>
      </c>
      <c r="H449" s="41">
        <v>70.0</v>
      </c>
      <c r="I449" s="41">
        <v>-3.07733</v>
      </c>
      <c r="J449" s="41">
        <v>10000.0</v>
      </c>
      <c r="K449" s="41">
        <v>5000.0</v>
      </c>
      <c r="L449" s="41">
        <v>1200.0</v>
      </c>
      <c r="M449" s="41">
        <v>600.0</v>
      </c>
      <c r="N449" s="41">
        <v>100.0</v>
      </c>
      <c r="O449" s="40" t="s">
        <v>207</v>
      </c>
      <c r="P449" s="40" t="s">
        <v>208</v>
      </c>
      <c r="Q449" s="40" t="s">
        <v>212</v>
      </c>
      <c r="R449" s="40" t="s">
        <v>210</v>
      </c>
      <c r="S449" s="40" t="b">
        <v>0</v>
      </c>
      <c r="T449" s="40" t="s">
        <v>12879</v>
      </c>
      <c r="U449" s="40" t="s">
        <v>212</v>
      </c>
      <c r="V449" s="41">
        <v>0.1</v>
      </c>
      <c r="W449" s="41">
        <v>0.9</v>
      </c>
      <c r="X449" s="41">
        <v>0.2</v>
      </c>
      <c r="Y449" s="41">
        <v>0.6</v>
      </c>
      <c r="Z449" s="40" t="b">
        <v>0</v>
      </c>
      <c r="AA449" s="40" t="b">
        <v>1</v>
      </c>
      <c r="AB449" s="40" t="b">
        <v>0</v>
      </c>
      <c r="AC449" s="40" t="b">
        <v>0</v>
      </c>
      <c r="AD449" s="41" t="s">
        <v>14394</v>
      </c>
      <c r="AE449" s="41" t="s">
        <v>14395</v>
      </c>
      <c r="AF449" s="41">
        <v>1202.872</v>
      </c>
      <c r="AG449" s="41">
        <v>-3.27284</v>
      </c>
      <c r="AH449" s="42">
        <v>6.46649E41</v>
      </c>
      <c r="AI449" s="41">
        <v>0.063534435</v>
      </c>
      <c r="AJ449" s="40" t="s">
        <v>16673</v>
      </c>
      <c r="AK449" s="40" t="s">
        <v>14397</v>
      </c>
      <c r="AL449" s="41">
        <v>1541.0</v>
      </c>
      <c r="AM449" s="40" t="s">
        <v>2224</v>
      </c>
      <c r="AN449" s="40" t="s">
        <v>7285</v>
      </c>
      <c r="AO449" s="40" t="s">
        <v>5643</v>
      </c>
      <c r="AP449" s="42">
        <v>1.1E138</v>
      </c>
    </row>
    <row r="450">
      <c r="A450" s="40" t="s">
        <v>16525</v>
      </c>
      <c r="B450" s="41">
        <v>211.0</v>
      </c>
      <c r="C450" s="42">
        <v>1.67E9</v>
      </c>
      <c r="D450" s="41">
        <v>3356.0</v>
      </c>
      <c r="E450" s="40" t="s">
        <v>1243</v>
      </c>
      <c r="F450" s="41">
        <v>140.0</v>
      </c>
      <c r="G450" s="41">
        <v>35.0</v>
      </c>
      <c r="H450" s="41">
        <v>70.0</v>
      </c>
      <c r="I450" s="41">
        <v>-3.07733</v>
      </c>
      <c r="J450" s="41">
        <v>10000.0</v>
      </c>
      <c r="K450" s="41">
        <v>5000.0</v>
      </c>
      <c r="L450" s="41">
        <v>1200.0</v>
      </c>
      <c r="M450" s="41">
        <v>600.0</v>
      </c>
      <c r="N450" s="41">
        <v>100.0</v>
      </c>
      <c r="O450" s="40" t="s">
        <v>207</v>
      </c>
      <c r="P450" s="40" t="s">
        <v>208</v>
      </c>
      <c r="Q450" s="40" t="s">
        <v>7310</v>
      </c>
      <c r="R450" s="40" t="s">
        <v>210</v>
      </c>
      <c r="S450" s="40" t="b">
        <v>0</v>
      </c>
      <c r="T450" s="40" t="s">
        <v>12879</v>
      </c>
      <c r="U450" s="40" t="s">
        <v>212</v>
      </c>
      <c r="V450" s="41">
        <v>0.1</v>
      </c>
      <c r="W450" s="41">
        <v>0.9</v>
      </c>
      <c r="X450" s="41">
        <v>0.2</v>
      </c>
      <c r="Y450" s="41">
        <v>0.5</v>
      </c>
      <c r="Z450" s="40" t="b">
        <v>0</v>
      </c>
      <c r="AA450" s="40" t="b">
        <v>1</v>
      </c>
      <c r="AB450" s="40" t="b">
        <v>0</v>
      </c>
      <c r="AC450" s="40" t="b">
        <v>0</v>
      </c>
      <c r="AD450" s="41" t="s">
        <v>14398</v>
      </c>
      <c r="AE450" s="41" t="s">
        <v>14399</v>
      </c>
      <c r="AF450" s="41">
        <v>1203.293</v>
      </c>
      <c r="AG450" s="41">
        <v>-3.2732</v>
      </c>
      <c r="AH450" s="42">
        <v>3.41714E41</v>
      </c>
      <c r="AI450" s="41">
        <v>0.063651366</v>
      </c>
      <c r="AJ450" s="40" t="s">
        <v>16674</v>
      </c>
      <c r="AK450" s="40" t="s">
        <v>14401</v>
      </c>
      <c r="AL450" s="41">
        <v>1396.0</v>
      </c>
      <c r="AM450" s="40" t="s">
        <v>2224</v>
      </c>
      <c r="AN450" s="40" t="s">
        <v>7285</v>
      </c>
      <c r="AO450" s="40" t="s">
        <v>5643</v>
      </c>
      <c r="AP450" s="42">
        <v>1.1E137</v>
      </c>
    </row>
    <row r="451">
      <c r="A451" s="40" t="s">
        <v>16525</v>
      </c>
      <c r="B451" s="41">
        <v>259.0</v>
      </c>
      <c r="C451" s="42">
        <v>1.67E9</v>
      </c>
      <c r="D451" s="41">
        <v>3356.0</v>
      </c>
      <c r="E451" s="40" t="s">
        <v>1243</v>
      </c>
      <c r="F451" s="41">
        <v>140.0</v>
      </c>
      <c r="G451" s="41">
        <v>35.0</v>
      </c>
      <c r="H451" s="41">
        <v>70.0</v>
      </c>
      <c r="I451" s="41">
        <v>-3.07733</v>
      </c>
      <c r="J451" s="41">
        <v>10000.0</v>
      </c>
      <c r="K451" s="41">
        <v>5000.0</v>
      </c>
      <c r="L451" s="41">
        <v>1200.0</v>
      </c>
      <c r="M451" s="41">
        <v>600.0</v>
      </c>
      <c r="N451" s="41">
        <v>100.0</v>
      </c>
      <c r="O451" s="40" t="s">
        <v>207</v>
      </c>
      <c r="P451" s="40" t="s">
        <v>208</v>
      </c>
      <c r="Q451" s="40" t="s">
        <v>212</v>
      </c>
      <c r="R451" s="40" t="s">
        <v>210</v>
      </c>
      <c r="S451" s="40" t="b">
        <v>0</v>
      </c>
      <c r="T451" s="40" t="s">
        <v>211</v>
      </c>
      <c r="U451" s="40" t="s">
        <v>212</v>
      </c>
      <c r="V451" s="41">
        <v>0.1</v>
      </c>
      <c r="W451" s="41">
        <v>0.9</v>
      </c>
      <c r="X451" s="41">
        <v>0.3</v>
      </c>
      <c r="Y451" s="41">
        <v>0.5</v>
      </c>
      <c r="Z451" s="40" t="b">
        <v>0</v>
      </c>
      <c r="AA451" s="40" t="b">
        <v>1</v>
      </c>
      <c r="AB451" s="40" t="b">
        <v>0</v>
      </c>
      <c r="AC451" s="40" t="b">
        <v>0</v>
      </c>
      <c r="AD451" s="41" t="s">
        <v>7656</v>
      </c>
      <c r="AE451" s="41" t="s">
        <v>14402</v>
      </c>
      <c r="AF451" s="41">
        <v>1203.175</v>
      </c>
      <c r="AG451" s="41">
        <v>-3.27508</v>
      </c>
      <c r="AH451" s="42">
        <v>1.37137E42</v>
      </c>
      <c r="AI451" s="41">
        <v>0.064262512</v>
      </c>
      <c r="AJ451" s="40" t="s">
        <v>16675</v>
      </c>
      <c r="AK451" s="40" t="s">
        <v>14404</v>
      </c>
      <c r="AL451" s="41">
        <v>1968.0</v>
      </c>
      <c r="AM451" s="40" t="s">
        <v>2224</v>
      </c>
      <c r="AN451" s="40" t="s">
        <v>7285</v>
      </c>
      <c r="AO451" s="40" t="s">
        <v>5643</v>
      </c>
      <c r="AP451" s="42">
        <v>1.1E139</v>
      </c>
    </row>
    <row r="452">
      <c r="A452" s="40" t="s">
        <v>16520</v>
      </c>
      <c r="B452" s="41">
        <v>260.0</v>
      </c>
      <c r="C452" s="42">
        <v>1.67E9</v>
      </c>
      <c r="D452" s="41">
        <v>3356.0</v>
      </c>
      <c r="E452" s="40" t="s">
        <v>1243</v>
      </c>
      <c r="F452" s="41">
        <v>140.0</v>
      </c>
      <c r="G452" s="41">
        <v>35.0</v>
      </c>
      <c r="H452" s="41">
        <v>70.0</v>
      </c>
      <c r="I452" s="41">
        <v>-3.07733</v>
      </c>
      <c r="J452" s="41">
        <v>10000.0</v>
      </c>
      <c r="K452" s="41">
        <v>5000.0</v>
      </c>
      <c r="L452" s="41">
        <v>1200.0</v>
      </c>
      <c r="M452" s="41">
        <v>600.0</v>
      </c>
      <c r="N452" s="41">
        <v>100.0</v>
      </c>
      <c r="O452" s="40" t="s">
        <v>207</v>
      </c>
      <c r="P452" s="40" t="s">
        <v>1371</v>
      </c>
      <c r="Q452" s="40" t="s">
        <v>212</v>
      </c>
      <c r="R452" s="40" t="s">
        <v>210</v>
      </c>
      <c r="S452" s="40" t="b">
        <v>0</v>
      </c>
      <c r="T452" s="40" t="s">
        <v>211</v>
      </c>
      <c r="U452" s="40" t="s">
        <v>212</v>
      </c>
      <c r="V452" s="41">
        <v>0.1</v>
      </c>
      <c r="W452" s="41">
        <v>0.9</v>
      </c>
      <c r="X452" s="41">
        <v>0.3</v>
      </c>
      <c r="Y452" s="41">
        <v>0.6</v>
      </c>
      <c r="Z452" s="40" t="b">
        <v>0</v>
      </c>
      <c r="AA452" s="40" t="b">
        <v>1</v>
      </c>
      <c r="AB452" s="40" t="b">
        <v>0</v>
      </c>
      <c r="AC452" s="40" t="b">
        <v>0</v>
      </c>
      <c r="AD452" s="41" t="s">
        <v>8330</v>
      </c>
      <c r="AE452" s="41" t="s">
        <v>11448</v>
      </c>
      <c r="AF452" s="41">
        <v>1203.607</v>
      </c>
      <c r="AG452" s="41">
        <v>-3.27766</v>
      </c>
      <c r="AH452" s="42">
        <v>1.38554E42</v>
      </c>
      <c r="AI452" s="41">
        <v>0.065099009</v>
      </c>
      <c r="AJ452" s="40" t="s">
        <v>16676</v>
      </c>
      <c r="AK452" s="40" t="s">
        <v>14406</v>
      </c>
      <c r="AL452" s="41">
        <v>1587.0</v>
      </c>
      <c r="AM452" s="40" t="s">
        <v>2224</v>
      </c>
      <c r="AN452" s="40" t="s">
        <v>7285</v>
      </c>
      <c r="AO452" s="40" t="s">
        <v>5643</v>
      </c>
      <c r="AP452" s="42">
        <v>1.1E139</v>
      </c>
    </row>
    <row r="453">
      <c r="A453" s="40" t="s">
        <v>16520</v>
      </c>
      <c r="B453" s="41">
        <v>201.0</v>
      </c>
      <c r="C453" s="42">
        <v>1.67E9</v>
      </c>
      <c r="D453" s="41">
        <v>3356.0</v>
      </c>
      <c r="E453" s="40" t="s">
        <v>1243</v>
      </c>
      <c r="F453" s="41">
        <v>140.0</v>
      </c>
      <c r="G453" s="41">
        <v>35.0</v>
      </c>
      <c r="H453" s="41">
        <v>70.0</v>
      </c>
      <c r="I453" s="41">
        <v>-3.07733</v>
      </c>
      <c r="J453" s="41">
        <v>10000.0</v>
      </c>
      <c r="K453" s="41">
        <v>5000.0</v>
      </c>
      <c r="L453" s="41">
        <v>1200.0</v>
      </c>
      <c r="M453" s="41">
        <v>600.0</v>
      </c>
      <c r="N453" s="41">
        <v>100.0</v>
      </c>
      <c r="O453" s="40" t="s">
        <v>207</v>
      </c>
      <c r="P453" s="40" t="s">
        <v>1371</v>
      </c>
      <c r="Q453" s="40" t="s">
        <v>7310</v>
      </c>
      <c r="R453" s="40" t="s">
        <v>210</v>
      </c>
      <c r="S453" s="40" t="b">
        <v>0</v>
      </c>
      <c r="T453" s="40" t="s">
        <v>211</v>
      </c>
      <c r="U453" s="40" t="s">
        <v>212</v>
      </c>
      <c r="V453" s="41">
        <v>0.1</v>
      </c>
      <c r="W453" s="41">
        <v>0.9</v>
      </c>
      <c r="X453" s="41">
        <v>0.2</v>
      </c>
      <c r="Y453" s="41">
        <v>0.4</v>
      </c>
      <c r="Z453" s="40" t="b">
        <v>0</v>
      </c>
      <c r="AA453" s="40" t="b">
        <v>1</v>
      </c>
      <c r="AB453" s="40" t="b">
        <v>0</v>
      </c>
      <c r="AC453" s="40" t="b">
        <v>0</v>
      </c>
      <c r="AD453" s="41" t="s">
        <v>14407</v>
      </c>
      <c r="AE453" s="41" t="s">
        <v>14408</v>
      </c>
      <c r="AF453" s="41">
        <v>1203.036</v>
      </c>
      <c r="AG453" s="41">
        <v>-3.27838</v>
      </c>
      <c r="AH453" s="42">
        <v>1.03972E42</v>
      </c>
      <c r="AI453" s="41">
        <v>0.065333679</v>
      </c>
      <c r="AJ453" s="40" t="s">
        <v>16677</v>
      </c>
      <c r="AK453" s="40" t="s">
        <v>14410</v>
      </c>
      <c r="AL453" s="41">
        <v>1695.0</v>
      </c>
      <c r="AM453" s="40" t="s">
        <v>2224</v>
      </c>
      <c r="AN453" s="40" t="s">
        <v>7285</v>
      </c>
      <c r="AO453" s="40" t="s">
        <v>5643</v>
      </c>
      <c r="AP453" s="42">
        <v>1.0E139</v>
      </c>
    </row>
    <row r="454">
      <c r="A454" s="40" t="s">
        <v>16520</v>
      </c>
      <c r="B454" s="41">
        <v>256.0</v>
      </c>
      <c r="C454" s="42">
        <v>1.67E9</v>
      </c>
      <c r="D454" s="41">
        <v>3356.0</v>
      </c>
      <c r="E454" s="40" t="s">
        <v>1243</v>
      </c>
      <c r="F454" s="41">
        <v>140.0</v>
      </c>
      <c r="G454" s="41">
        <v>35.0</v>
      </c>
      <c r="H454" s="41">
        <v>70.0</v>
      </c>
      <c r="I454" s="41">
        <v>-3.07733</v>
      </c>
      <c r="J454" s="41">
        <v>10000.0</v>
      </c>
      <c r="K454" s="41">
        <v>5000.0</v>
      </c>
      <c r="L454" s="41">
        <v>1200.0</v>
      </c>
      <c r="M454" s="41">
        <v>600.0</v>
      </c>
      <c r="N454" s="41">
        <v>100.0</v>
      </c>
      <c r="O454" s="40" t="s">
        <v>207</v>
      </c>
      <c r="P454" s="40" t="s">
        <v>1371</v>
      </c>
      <c r="Q454" s="40" t="s">
        <v>212</v>
      </c>
      <c r="R454" s="40" t="s">
        <v>210</v>
      </c>
      <c r="S454" s="40" t="b">
        <v>0</v>
      </c>
      <c r="T454" s="40" t="s">
        <v>211</v>
      </c>
      <c r="U454" s="40" t="s">
        <v>212</v>
      </c>
      <c r="V454" s="41">
        <v>0.1</v>
      </c>
      <c r="W454" s="41">
        <v>0.9</v>
      </c>
      <c r="X454" s="41">
        <v>0.2</v>
      </c>
      <c r="Y454" s="41">
        <v>0.5</v>
      </c>
      <c r="Z454" s="40" t="b">
        <v>0</v>
      </c>
      <c r="AA454" s="40" t="b">
        <v>1</v>
      </c>
      <c r="AB454" s="40" t="b">
        <v>0</v>
      </c>
      <c r="AC454" s="40" t="b">
        <v>0</v>
      </c>
      <c r="AD454" s="41" t="s">
        <v>14411</v>
      </c>
      <c r="AE454" s="41" t="s">
        <v>14412</v>
      </c>
      <c r="AF454" s="41">
        <v>1203.665</v>
      </c>
      <c r="AG454" s="41">
        <v>-3.28066</v>
      </c>
      <c r="AH454" s="42">
        <v>1.34929E42</v>
      </c>
      <c r="AI454" s="41">
        <v>0.066073671</v>
      </c>
      <c r="AJ454" s="40" t="s">
        <v>16678</v>
      </c>
      <c r="AK454" s="40" t="s">
        <v>14414</v>
      </c>
      <c r="AL454" s="41">
        <v>1818.0</v>
      </c>
      <c r="AM454" s="40" t="s">
        <v>2224</v>
      </c>
      <c r="AN454" s="40" t="s">
        <v>7285</v>
      </c>
      <c r="AO454" s="40" t="s">
        <v>5643</v>
      </c>
      <c r="AP454" s="42">
        <v>1.1E139</v>
      </c>
    </row>
    <row r="455">
      <c r="A455" s="40" t="s">
        <v>16525</v>
      </c>
      <c r="B455" s="41">
        <v>209.0</v>
      </c>
      <c r="C455" s="42">
        <v>1.67E9</v>
      </c>
      <c r="D455" s="41">
        <v>3356.0</v>
      </c>
      <c r="E455" s="40" t="s">
        <v>1243</v>
      </c>
      <c r="F455" s="41">
        <v>140.0</v>
      </c>
      <c r="G455" s="41">
        <v>35.0</v>
      </c>
      <c r="H455" s="41">
        <v>70.0</v>
      </c>
      <c r="I455" s="41">
        <v>-3.07733</v>
      </c>
      <c r="J455" s="41">
        <v>10000.0</v>
      </c>
      <c r="K455" s="41">
        <v>5000.0</v>
      </c>
      <c r="L455" s="41">
        <v>1200.0</v>
      </c>
      <c r="M455" s="41">
        <v>600.0</v>
      </c>
      <c r="N455" s="41">
        <v>100.0</v>
      </c>
      <c r="O455" s="40" t="s">
        <v>207</v>
      </c>
      <c r="P455" s="40" t="s">
        <v>208</v>
      </c>
      <c r="Q455" s="40" t="s">
        <v>7310</v>
      </c>
      <c r="R455" s="40" t="s">
        <v>210</v>
      </c>
      <c r="S455" s="40" t="b">
        <v>0</v>
      </c>
      <c r="T455" s="40" t="s">
        <v>12879</v>
      </c>
      <c r="U455" s="40" t="s">
        <v>212</v>
      </c>
      <c r="V455" s="41">
        <v>0.1</v>
      </c>
      <c r="W455" s="41">
        <v>0.9</v>
      </c>
      <c r="X455" s="41">
        <v>0.1</v>
      </c>
      <c r="Y455" s="41">
        <v>0.6</v>
      </c>
      <c r="Z455" s="40" t="b">
        <v>0</v>
      </c>
      <c r="AA455" s="40" t="b">
        <v>1</v>
      </c>
      <c r="AB455" s="40" t="b">
        <v>0</v>
      </c>
      <c r="AC455" s="40" t="b">
        <v>0</v>
      </c>
      <c r="AD455" s="41" t="s">
        <v>14415</v>
      </c>
      <c r="AE455" s="41" t="s">
        <v>14416</v>
      </c>
      <c r="AF455" s="41">
        <v>1202.325</v>
      </c>
      <c r="AG455" s="41">
        <v>-3.28135</v>
      </c>
      <c r="AH455" s="42">
        <v>5.08984E41</v>
      </c>
      <c r="AI455" s="41">
        <v>0.066298551</v>
      </c>
      <c r="AJ455" s="40" t="s">
        <v>14417</v>
      </c>
      <c r="AK455" s="40" t="s">
        <v>14418</v>
      </c>
      <c r="AL455" s="41">
        <v>1179.0</v>
      </c>
      <c r="AM455" s="40" t="s">
        <v>2224</v>
      </c>
      <c r="AN455" s="40" t="s">
        <v>7285</v>
      </c>
      <c r="AO455" s="40" t="s">
        <v>5643</v>
      </c>
      <c r="AP455" s="42">
        <v>1.0E138</v>
      </c>
    </row>
    <row r="456">
      <c r="A456" s="40" t="s">
        <v>16520</v>
      </c>
      <c r="B456" s="41">
        <v>261.0</v>
      </c>
      <c r="C456" s="42">
        <v>1.67E9</v>
      </c>
      <c r="D456" s="41">
        <v>3356.0</v>
      </c>
      <c r="E456" s="40" t="s">
        <v>1243</v>
      </c>
      <c r="F456" s="41">
        <v>140.0</v>
      </c>
      <c r="G456" s="41">
        <v>35.0</v>
      </c>
      <c r="H456" s="41">
        <v>70.0</v>
      </c>
      <c r="I456" s="41">
        <v>-3.07733</v>
      </c>
      <c r="J456" s="41">
        <v>10000.0</v>
      </c>
      <c r="K456" s="41">
        <v>5000.0</v>
      </c>
      <c r="L456" s="41">
        <v>1200.0</v>
      </c>
      <c r="M456" s="41">
        <v>600.0</v>
      </c>
      <c r="N456" s="41">
        <v>100.0</v>
      </c>
      <c r="O456" s="40" t="s">
        <v>207</v>
      </c>
      <c r="P456" s="40" t="s">
        <v>1371</v>
      </c>
      <c r="Q456" s="40" t="s">
        <v>212</v>
      </c>
      <c r="R456" s="40" t="s">
        <v>210</v>
      </c>
      <c r="S456" s="40" t="b">
        <v>0</v>
      </c>
      <c r="T456" s="40" t="s">
        <v>12879</v>
      </c>
      <c r="U456" s="40" t="s">
        <v>212</v>
      </c>
      <c r="V456" s="41">
        <v>0.1</v>
      </c>
      <c r="W456" s="41">
        <v>0.9</v>
      </c>
      <c r="X456" s="41">
        <v>0.1</v>
      </c>
      <c r="Y456" s="41">
        <v>0.4</v>
      </c>
      <c r="Z456" s="40" t="b">
        <v>0</v>
      </c>
      <c r="AA456" s="40" t="b">
        <v>1</v>
      </c>
      <c r="AB456" s="40" t="b">
        <v>0</v>
      </c>
      <c r="AC456" s="40" t="b">
        <v>0</v>
      </c>
      <c r="AD456" s="41" t="s">
        <v>14419</v>
      </c>
      <c r="AE456" s="41" t="s">
        <v>14420</v>
      </c>
      <c r="AF456" s="41">
        <v>1203.069</v>
      </c>
      <c r="AG456" s="41">
        <v>-3.28431</v>
      </c>
      <c r="AH456" s="42">
        <v>1.39007E42</v>
      </c>
      <c r="AI456" s="41">
        <v>0.067259472</v>
      </c>
      <c r="AJ456" s="40" t="s">
        <v>14421</v>
      </c>
      <c r="AK456" s="40" t="s">
        <v>14422</v>
      </c>
      <c r="AL456" s="41">
        <v>2218.0</v>
      </c>
      <c r="AM456" s="40" t="s">
        <v>2224</v>
      </c>
      <c r="AN456" s="40" t="s">
        <v>7285</v>
      </c>
      <c r="AO456" s="40" t="s">
        <v>5643</v>
      </c>
      <c r="AP456" s="42">
        <v>1.1E139</v>
      </c>
    </row>
    <row r="457">
      <c r="A457" s="40" t="s">
        <v>16520</v>
      </c>
      <c r="B457" s="41">
        <v>165.0</v>
      </c>
      <c r="C457" s="42">
        <v>1.67E9</v>
      </c>
      <c r="D457" s="41">
        <v>3356.0</v>
      </c>
      <c r="E457" s="40" t="s">
        <v>1243</v>
      </c>
      <c r="F457" s="41">
        <v>140.0</v>
      </c>
      <c r="G457" s="41">
        <v>35.0</v>
      </c>
      <c r="H457" s="41">
        <v>70.0</v>
      </c>
      <c r="I457" s="41">
        <v>-3.07733</v>
      </c>
      <c r="J457" s="41">
        <v>10000.0</v>
      </c>
      <c r="K457" s="41">
        <v>5000.0</v>
      </c>
      <c r="L457" s="41">
        <v>1200.0</v>
      </c>
      <c r="M457" s="41">
        <v>600.0</v>
      </c>
      <c r="N457" s="41">
        <v>50.0</v>
      </c>
      <c r="O457" s="40" t="s">
        <v>207</v>
      </c>
      <c r="P457" s="40" t="s">
        <v>1371</v>
      </c>
      <c r="Q457" s="40" t="s">
        <v>212</v>
      </c>
      <c r="R457" s="40" t="s">
        <v>210</v>
      </c>
      <c r="S457" s="40" t="b">
        <v>0</v>
      </c>
      <c r="T457" s="40" t="s">
        <v>211</v>
      </c>
      <c r="U457" s="40" t="s">
        <v>212</v>
      </c>
      <c r="V457" s="41">
        <v>0.1</v>
      </c>
      <c r="W457" s="41">
        <v>0.9</v>
      </c>
      <c r="X457" s="41">
        <v>0.2</v>
      </c>
      <c r="Y457" s="41">
        <v>0.4</v>
      </c>
      <c r="Z457" s="40" t="b">
        <v>0</v>
      </c>
      <c r="AA457" s="40" t="b">
        <v>1</v>
      </c>
      <c r="AB457" s="40" t="b">
        <v>0</v>
      </c>
      <c r="AC457" s="40" t="b">
        <v>0</v>
      </c>
      <c r="AD457" s="41" t="s">
        <v>14423</v>
      </c>
      <c r="AE457" s="41" t="s">
        <v>14424</v>
      </c>
      <c r="AF457" s="41">
        <v>1203.046</v>
      </c>
      <c r="AG457" s="41">
        <v>-3.28696</v>
      </c>
      <c r="AH457" s="42">
        <v>1.36859E42</v>
      </c>
      <c r="AI457" s="41">
        <v>0.068120326</v>
      </c>
      <c r="AJ457" s="40" t="s">
        <v>14425</v>
      </c>
      <c r="AK457" s="40" t="s">
        <v>14426</v>
      </c>
      <c r="AL457" s="41">
        <v>4721.0</v>
      </c>
      <c r="AM457" s="40" t="s">
        <v>2224</v>
      </c>
      <c r="AN457" s="40" t="s">
        <v>7285</v>
      </c>
      <c r="AO457" s="40" t="s">
        <v>5643</v>
      </c>
      <c r="AP457" s="42">
        <v>1.1E139</v>
      </c>
    </row>
    <row r="458">
      <c r="A458" s="40" t="s">
        <v>16525</v>
      </c>
      <c r="B458" s="41">
        <v>234.0</v>
      </c>
      <c r="C458" s="42">
        <v>1.67E9</v>
      </c>
      <c r="D458" s="41">
        <v>3356.0</v>
      </c>
      <c r="E458" s="40" t="s">
        <v>1243</v>
      </c>
      <c r="F458" s="41">
        <v>140.0</v>
      </c>
      <c r="G458" s="41">
        <v>35.0</v>
      </c>
      <c r="H458" s="41">
        <v>70.0</v>
      </c>
      <c r="I458" s="41">
        <v>-3.07733</v>
      </c>
      <c r="J458" s="41">
        <v>10000.0</v>
      </c>
      <c r="K458" s="41">
        <v>5000.0</v>
      </c>
      <c r="L458" s="41">
        <v>1200.0</v>
      </c>
      <c r="M458" s="41">
        <v>600.0</v>
      </c>
      <c r="N458" s="41">
        <v>100.0</v>
      </c>
      <c r="O458" s="40" t="s">
        <v>207</v>
      </c>
      <c r="P458" s="40" t="s">
        <v>208</v>
      </c>
      <c r="Q458" s="40" t="s">
        <v>1372</v>
      </c>
      <c r="R458" s="40" t="s">
        <v>210</v>
      </c>
      <c r="S458" s="40" t="b">
        <v>0</v>
      </c>
      <c r="T458" s="40" t="s">
        <v>211</v>
      </c>
      <c r="U458" s="40" t="s">
        <v>212</v>
      </c>
      <c r="V458" s="41">
        <v>0.1</v>
      </c>
      <c r="W458" s="41">
        <v>0.9</v>
      </c>
      <c r="X458" s="41">
        <v>0.1</v>
      </c>
      <c r="Y458" s="41">
        <v>0.4</v>
      </c>
      <c r="Z458" s="40" t="b">
        <v>0</v>
      </c>
      <c r="AA458" s="40" t="b">
        <v>1</v>
      </c>
      <c r="AB458" s="40" t="b">
        <v>0</v>
      </c>
      <c r="AC458" s="40" t="b">
        <v>0</v>
      </c>
      <c r="AD458" s="41" t="s">
        <v>14427</v>
      </c>
      <c r="AE458" s="41" t="s">
        <v>14428</v>
      </c>
      <c r="AF458" s="41">
        <v>1202.898</v>
      </c>
      <c r="AG458" s="41">
        <v>-3.28908</v>
      </c>
      <c r="AH458" s="42">
        <v>6.93129E41</v>
      </c>
      <c r="AI458" s="41">
        <v>0.068810904</v>
      </c>
      <c r="AJ458" s="40" t="s">
        <v>14429</v>
      </c>
      <c r="AK458" s="40" t="s">
        <v>14430</v>
      </c>
      <c r="AL458" s="41">
        <v>2359.0</v>
      </c>
      <c r="AM458" s="40" t="s">
        <v>2224</v>
      </c>
      <c r="AN458" s="40" t="s">
        <v>7285</v>
      </c>
      <c r="AO458" s="40" t="s">
        <v>5643</v>
      </c>
      <c r="AP458" s="42">
        <v>1.1E138</v>
      </c>
    </row>
    <row r="459">
      <c r="A459" s="40" t="s">
        <v>16525</v>
      </c>
      <c r="B459" s="41">
        <v>238.0</v>
      </c>
      <c r="C459" s="42">
        <v>1.67E9</v>
      </c>
      <c r="D459" s="41">
        <v>3356.0</v>
      </c>
      <c r="E459" s="40" t="s">
        <v>1243</v>
      </c>
      <c r="F459" s="41">
        <v>140.0</v>
      </c>
      <c r="G459" s="41">
        <v>35.0</v>
      </c>
      <c r="H459" s="41">
        <v>70.0</v>
      </c>
      <c r="I459" s="41">
        <v>-3.07733</v>
      </c>
      <c r="J459" s="41">
        <v>10000.0</v>
      </c>
      <c r="K459" s="41">
        <v>5000.0</v>
      </c>
      <c r="L459" s="41">
        <v>1200.0</v>
      </c>
      <c r="M459" s="41">
        <v>600.0</v>
      </c>
      <c r="N459" s="41">
        <v>100.0</v>
      </c>
      <c r="O459" s="40" t="s">
        <v>207</v>
      </c>
      <c r="P459" s="40" t="s">
        <v>208</v>
      </c>
      <c r="Q459" s="40" t="s">
        <v>1372</v>
      </c>
      <c r="R459" s="40" t="s">
        <v>210</v>
      </c>
      <c r="S459" s="40" t="b">
        <v>0</v>
      </c>
      <c r="T459" s="40" t="s">
        <v>211</v>
      </c>
      <c r="U459" s="40" t="s">
        <v>212</v>
      </c>
      <c r="V459" s="41">
        <v>0.1</v>
      </c>
      <c r="W459" s="41">
        <v>0.9</v>
      </c>
      <c r="X459" s="41">
        <v>0.2</v>
      </c>
      <c r="Y459" s="41">
        <v>0.5</v>
      </c>
      <c r="Z459" s="40" t="b">
        <v>0</v>
      </c>
      <c r="AA459" s="40" t="b">
        <v>1</v>
      </c>
      <c r="AB459" s="40" t="b">
        <v>0</v>
      </c>
      <c r="AC459" s="40" t="b">
        <v>0</v>
      </c>
      <c r="AD459" s="41" t="s">
        <v>14431</v>
      </c>
      <c r="AE459" s="41" t="s">
        <v>13855</v>
      </c>
      <c r="AF459" s="41">
        <v>1203.069</v>
      </c>
      <c r="AG459" s="41">
        <v>-3.29005</v>
      </c>
      <c r="AH459" s="42">
        <v>6.4944E41</v>
      </c>
      <c r="AI459" s="41">
        <v>0.069124753</v>
      </c>
      <c r="AJ459" s="40" t="s">
        <v>16679</v>
      </c>
      <c r="AK459" s="40" t="s">
        <v>14433</v>
      </c>
      <c r="AL459" s="41">
        <v>1914.0</v>
      </c>
      <c r="AM459" s="40" t="s">
        <v>2224</v>
      </c>
      <c r="AN459" s="40" t="s">
        <v>7285</v>
      </c>
      <c r="AO459" s="40" t="s">
        <v>5643</v>
      </c>
      <c r="AP459" s="42">
        <v>1.1E138</v>
      </c>
    </row>
    <row r="460">
      <c r="A460" s="40" t="s">
        <v>16525</v>
      </c>
      <c r="B460" s="41">
        <v>173.0</v>
      </c>
      <c r="C460" s="42">
        <v>1.67E9</v>
      </c>
      <c r="D460" s="41">
        <v>3356.0</v>
      </c>
      <c r="E460" s="40" t="s">
        <v>1243</v>
      </c>
      <c r="F460" s="41">
        <v>140.0</v>
      </c>
      <c r="G460" s="41">
        <v>35.0</v>
      </c>
      <c r="H460" s="41">
        <v>70.0</v>
      </c>
      <c r="I460" s="41">
        <v>-3.07733</v>
      </c>
      <c r="J460" s="41">
        <v>10000.0</v>
      </c>
      <c r="K460" s="41">
        <v>5000.0</v>
      </c>
      <c r="L460" s="41">
        <v>1200.0</v>
      </c>
      <c r="M460" s="41">
        <v>600.0</v>
      </c>
      <c r="N460" s="41">
        <v>50.0</v>
      </c>
      <c r="O460" s="40" t="s">
        <v>207</v>
      </c>
      <c r="P460" s="40" t="s">
        <v>208</v>
      </c>
      <c r="Q460" s="40" t="s">
        <v>212</v>
      </c>
      <c r="R460" s="40" t="s">
        <v>210</v>
      </c>
      <c r="S460" s="40" t="b">
        <v>0</v>
      </c>
      <c r="T460" s="40" t="s">
        <v>12879</v>
      </c>
      <c r="U460" s="40" t="s">
        <v>212</v>
      </c>
      <c r="V460" s="41">
        <v>0.1</v>
      </c>
      <c r="W460" s="41">
        <v>0.9</v>
      </c>
      <c r="X460" s="41">
        <v>0.1</v>
      </c>
      <c r="Y460" s="41">
        <v>0.6</v>
      </c>
      <c r="Z460" s="40" t="b">
        <v>0</v>
      </c>
      <c r="AA460" s="40" t="b">
        <v>1</v>
      </c>
      <c r="AB460" s="40" t="b">
        <v>0</v>
      </c>
      <c r="AC460" s="40" t="b">
        <v>0</v>
      </c>
      <c r="AD460" s="41" t="s">
        <v>14434</v>
      </c>
      <c r="AE460" s="41" t="s">
        <v>14435</v>
      </c>
      <c r="AF460" s="41">
        <v>1201.515</v>
      </c>
      <c r="AG460" s="41">
        <v>-3.29106</v>
      </c>
      <c r="AH460" s="42">
        <v>6.45146E41</v>
      </c>
      <c r="AI460" s="41">
        <v>0.069454071</v>
      </c>
      <c r="AJ460" s="40" t="s">
        <v>14436</v>
      </c>
      <c r="AK460" s="44" t="s">
        <v>397</v>
      </c>
      <c r="AL460" s="41">
        <v>2986.0</v>
      </c>
      <c r="AM460" s="40" t="s">
        <v>2224</v>
      </c>
      <c r="AN460" s="40" t="s">
        <v>7285</v>
      </c>
      <c r="AO460" s="40" t="s">
        <v>5643</v>
      </c>
      <c r="AP460" s="42">
        <v>1.1E138</v>
      </c>
    </row>
    <row r="461">
      <c r="A461" s="40" t="s">
        <v>16520</v>
      </c>
      <c r="B461" s="41">
        <v>248.0</v>
      </c>
      <c r="C461" s="42">
        <v>1.67E9</v>
      </c>
      <c r="D461" s="41">
        <v>3356.0</v>
      </c>
      <c r="E461" s="40" t="s">
        <v>1243</v>
      </c>
      <c r="F461" s="41">
        <v>140.0</v>
      </c>
      <c r="G461" s="41">
        <v>35.0</v>
      </c>
      <c r="H461" s="41">
        <v>70.0</v>
      </c>
      <c r="I461" s="41">
        <v>-3.07733</v>
      </c>
      <c r="J461" s="41">
        <v>10000.0</v>
      </c>
      <c r="K461" s="41">
        <v>5000.0</v>
      </c>
      <c r="L461" s="41">
        <v>1200.0</v>
      </c>
      <c r="M461" s="41">
        <v>600.0</v>
      </c>
      <c r="N461" s="41">
        <v>100.0</v>
      </c>
      <c r="O461" s="40" t="s">
        <v>207</v>
      </c>
      <c r="P461" s="40" t="s">
        <v>1371</v>
      </c>
      <c r="Q461" s="40" t="s">
        <v>1372</v>
      </c>
      <c r="R461" s="40" t="s">
        <v>210</v>
      </c>
      <c r="S461" s="40" t="b">
        <v>0</v>
      </c>
      <c r="T461" s="40" t="s">
        <v>12879</v>
      </c>
      <c r="U461" s="40" t="s">
        <v>212</v>
      </c>
      <c r="V461" s="41">
        <v>0.1</v>
      </c>
      <c r="W461" s="41">
        <v>0.9</v>
      </c>
      <c r="X461" s="41">
        <v>0.2</v>
      </c>
      <c r="Y461" s="41">
        <v>0.6</v>
      </c>
      <c r="Z461" s="40" t="b">
        <v>0</v>
      </c>
      <c r="AA461" s="40" t="b">
        <v>1</v>
      </c>
      <c r="AB461" s="40" t="b">
        <v>0</v>
      </c>
      <c r="AC461" s="40" t="b">
        <v>0</v>
      </c>
      <c r="AD461" s="41" t="s">
        <v>14437</v>
      </c>
      <c r="AE461" s="41" t="s">
        <v>14438</v>
      </c>
      <c r="AF461" s="41">
        <v>1203.262</v>
      </c>
      <c r="AG461" s="41">
        <v>-3.29364</v>
      </c>
      <c r="AH461" s="42">
        <v>1.34914E42</v>
      </c>
      <c r="AI461" s="41">
        <v>0.070292483</v>
      </c>
      <c r="AJ461" s="40" t="s">
        <v>16680</v>
      </c>
      <c r="AK461" s="40" t="s">
        <v>14440</v>
      </c>
      <c r="AL461" s="41">
        <v>1484.0</v>
      </c>
      <c r="AM461" s="40" t="s">
        <v>2224</v>
      </c>
      <c r="AN461" s="40" t="s">
        <v>7285</v>
      </c>
      <c r="AO461" s="40" t="s">
        <v>5643</v>
      </c>
      <c r="AP461" s="42">
        <v>1.1E139</v>
      </c>
    </row>
    <row r="462">
      <c r="A462" s="40" t="s">
        <v>16520</v>
      </c>
      <c r="B462" s="41">
        <v>207.0</v>
      </c>
      <c r="C462" s="42">
        <v>1.67E9</v>
      </c>
      <c r="D462" s="41">
        <v>3356.0</v>
      </c>
      <c r="E462" s="40" t="s">
        <v>1243</v>
      </c>
      <c r="F462" s="41">
        <v>140.0</v>
      </c>
      <c r="G462" s="41">
        <v>35.0</v>
      </c>
      <c r="H462" s="41">
        <v>70.0</v>
      </c>
      <c r="I462" s="41">
        <v>-3.07733</v>
      </c>
      <c r="J462" s="41">
        <v>10000.0</v>
      </c>
      <c r="K462" s="41">
        <v>5000.0</v>
      </c>
      <c r="L462" s="41">
        <v>1200.0</v>
      </c>
      <c r="M462" s="41">
        <v>600.0</v>
      </c>
      <c r="N462" s="41">
        <v>100.0</v>
      </c>
      <c r="O462" s="40" t="s">
        <v>207</v>
      </c>
      <c r="P462" s="40" t="s">
        <v>1371</v>
      </c>
      <c r="Q462" s="40" t="s">
        <v>7310</v>
      </c>
      <c r="R462" s="40" t="s">
        <v>210</v>
      </c>
      <c r="S462" s="40" t="b">
        <v>0</v>
      </c>
      <c r="T462" s="40" t="s">
        <v>12879</v>
      </c>
      <c r="U462" s="40" t="s">
        <v>212</v>
      </c>
      <c r="V462" s="41">
        <v>0.1</v>
      </c>
      <c r="W462" s="41">
        <v>0.9</v>
      </c>
      <c r="X462" s="41">
        <v>0.1</v>
      </c>
      <c r="Y462" s="41">
        <v>0.4</v>
      </c>
      <c r="Z462" s="40" t="b">
        <v>0</v>
      </c>
      <c r="AA462" s="40" t="b">
        <v>1</v>
      </c>
      <c r="AB462" s="40" t="b">
        <v>0</v>
      </c>
      <c r="AC462" s="40" t="b">
        <v>0</v>
      </c>
      <c r="AD462" s="41" t="s">
        <v>14441</v>
      </c>
      <c r="AE462" s="41" t="s">
        <v>14442</v>
      </c>
      <c r="AF462" s="41">
        <v>1202.705</v>
      </c>
      <c r="AG462" s="41">
        <v>-3.29588</v>
      </c>
      <c r="AH462" s="42">
        <v>1.03588E42</v>
      </c>
      <c r="AI462" s="41">
        <v>0.071020157</v>
      </c>
      <c r="AJ462" s="40" t="s">
        <v>14443</v>
      </c>
      <c r="AK462" s="40" t="s">
        <v>14444</v>
      </c>
      <c r="AL462" s="41">
        <v>1561.0</v>
      </c>
      <c r="AM462" s="40" t="s">
        <v>2224</v>
      </c>
      <c r="AN462" s="40" t="s">
        <v>7285</v>
      </c>
      <c r="AO462" s="40" t="s">
        <v>5643</v>
      </c>
      <c r="AP462" s="42">
        <v>1.0E139</v>
      </c>
    </row>
    <row r="463">
      <c r="A463" s="40" t="s">
        <v>16518</v>
      </c>
      <c r="B463" s="41">
        <v>134.0</v>
      </c>
      <c r="C463" s="42">
        <v>1.67E9</v>
      </c>
      <c r="D463" s="41">
        <v>3356.0</v>
      </c>
      <c r="E463" s="40" t="s">
        <v>1243</v>
      </c>
      <c r="F463" s="41">
        <v>140.0</v>
      </c>
      <c r="G463" s="41">
        <v>35.0</v>
      </c>
      <c r="H463" s="41">
        <v>70.0</v>
      </c>
      <c r="I463" s="41">
        <v>-3.07733</v>
      </c>
      <c r="J463" s="41">
        <v>10000.0</v>
      </c>
      <c r="K463" s="41">
        <v>5000.0</v>
      </c>
      <c r="L463" s="41">
        <v>1200.0</v>
      </c>
      <c r="M463" s="41">
        <v>600.0</v>
      </c>
      <c r="N463" s="41">
        <v>50.0</v>
      </c>
      <c r="O463" s="40" t="s">
        <v>207</v>
      </c>
      <c r="P463" s="40" t="s">
        <v>208</v>
      </c>
      <c r="Q463" s="40" t="s">
        <v>7305</v>
      </c>
      <c r="R463" s="40" t="s">
        <v>210</v>
      </c>
      <c r="S463" s="40" t="b">
        <v>0</v>
      </c>
      <c r="T463" s="40" t="s">
        <v>211</v>
      </c>
      <c r="U463" s="40" t="s">
        <v>212</v>
      </c>
      <c r="V463" s="41">
        <v>0.1</v>
      </c>
      <c r="W463" s="41">
        <v>0.9</v>
      </c>
      <c r="X463" s="41">
        <v>0.3</v>
      </c>
      <c r="Y463" s="41">
        <v>0.6</v>
      </c>
      <c r="Z463" s="40" t="b">
        <v>0</v>
      </c>
      <c r="AA463" s="40" t="b">
        <v>1</v>
      </c>
      <c r="AB463" s="40" t="b">
        <v>0</v>
      </c>
      <c r="AC463" s="40" t="b">
        <v>0</v>
      </c>
      <c r="AD463" s="41" t="s">
        <v>14445</v>
      </c>
      <c r="AE463" s="41" t="s">
        <v>14446</v>
      </c>
      <c r="AF463" s="41">
        <v>1201.542</v>
      </c>
      <c r="AG463" s="41">
        <v>-3.30115</v>
      </c>
      <c r="AH463" s="42">
        <v>1.13429E42</v>
      </c>
      <c r="AI463" s="41">
        <v>0.072732663</v>
      </c>
      <c r="AJ463" s="40" t="s">
        <v>16681</v>
      </c>
      <c r="AK463" s="40" t="s">
        <v>14448</v>
      </c>
      <c r="AL463" s="41">
        <v>7026.0</v>
      </c>
      <c r="AM463" s="40" t="s">
        <v>2224</v>
      </c>
      <c r="AN463" s="40" t="s">
        <v>7285</v>
      </c>
      <c r="AO463" s="40" t="s">
        <v>5627</v>
      </c>
      <c r="AP463" s="42">
        <v>1.1E139</v>
      </c>
    </row>
    <row r="464">
      <c r="A464" s="40" t="s">
        <v>16520</v>
      </c>
      <c r="B464" s="41">
        <v>264.0</v>
      </c>
      <c r="C464" s="42">
        <v>1.67E9</v>
      </c>
      <c r="D464" s="41">
        <v>3356.0</v>
      </c>
      <c r="E464" s="40" t="s">
        <v>1243</v>
      </c>
      <c r="F464" s="41">
        <v>140.0</v>
      </c>
      <c r="G464" s="41">
        <v>35.0</v>
      </c>
      <c r="H464" s="41">
        <v>70.0</v>
      </c>
      <c r="I464" s="41">
        <v>-3.07733</v>
      </c>
      <c r="J464" s="41">
        <v>10000.0</v>
      </c>
      <c r="K464" s="41">
        <v>5000.0</v>
      </c>
      <c r="L464" s="41">
        <v>1200.0</v>
      </c>
      <c r="M464" s="41">
        <v>600.0</v>
      </c>
      <c r="N464" s="41">
        <v>100.0</v>
      </c>
      <c r="O464" s="40" t="s">
        <v>207</v>
      </c>
      <c r="P464" s="40" t="s">
        <v>1371</v>
      </c>
      <c r="Q464" s="40" t="s">
        <v>212</v>
      </c>
      <c r="R464" s="40" t="s">
        <v>210</v>
      </c>
      <c r="S464" s="40" t="b">
        <v>0</v>
      </c>
      <c r="T464" s="40" t="s">
        <v>12879</v>
      </c>
      <c r="U464" s="40" t="s">
        <v>212</v>
      </c>
      <c r="V464" s="41">
        <v>0.1</v>
      </c>
      <c r="W464" s="41">
        <v>0.9</v>
      </c>
      <c r="X464" s="41">
        <v>0.2</v>
      </c>
      <c r="Y464" s="41">
        <v>0.4</v>
      </c>
      <c r="Z464" s="40" t="b">
        <v>0</v>
      </c>
      <c r="AA464" s="40" t="b">
        <v>1</v>
      </c>
      <c r="AB464" s="40" t="b">
        <v>0</v>
      </c>
      <c r="AC464" s="40" t="b">
        <v>0</v>
      </c>
      <c r="AD464" s="41" t="s">
        <v>14449</v>
      </c>
      <c r="AE464" s="41" t="s">
        <v>14450</v>
      </c>
      <c r="AF464" s="41">
        <v>1203.249</v>
      </c>
      <c r="AG464" s="41">
        <v>-3.302</v>
      </c>
      <c r="AH464" s="42">
        <v>5.03592E41</v>
      </c>
      <c r="AI464" s="41">
        <v>0.073007798</v>
      </c>
      <c r="AJ464" s="40" t="s">
        <v>16682</v>
      </c>
      <c r="AK464" s="40" t="s">
        <v>14452</v>
      </c>
      <c r="AL464" s="41">
        <v>2257.0</v>
      </c>
      <c r="AM464" s="40" t="s">
        <v>2224</v>
      </c>
      <c r="AN464" s="40" t="s">
        <v>7285</v>
      </c>
      <c r="AO464" s="40" t="s">
        <v>5643</v>
      </c>
      <c r="AP464" s="42">
        <v>1.0E138</v>
      </c>
    </row>
    <row r="465">
      <c r="A465" s="40" t="s">
        <v>16523</v>
      </c>
      <c r="B465" s="41">
        <v>9.0</v>
      </c>
      <c r="C465" s="42">
        <v>1.67E9</v>
      </c>
      <c r="D465" s="41">
        <v>3356.0</v>
      </c>
      <c r="E465" s="40" t="s">
        <v>1243</v>
      </c>
      <c r="F465" s="41">
        <v>140.0</v>
      </c>
      <c r="G465" s="41">
        <v>35.0</v>
      </c>
      <c r="H465" s="41">
        <v>70.0</v>
      </c>
      <c r="I465" s="41">
        <v>-3.07733</v>
      </c>
      <c r="J465" s="41">
        <v>10000.0</v>
      </c>
      <c r="K465" s="41">
        <v>5000.0</v>
      </c>
      <c r="L465" s="41">
        <v>1200.0</v>
      </c>
      <c r="M465" s="41">
        <v>600.0</v>
      </c>
      <c r="N465" s="41">
        <v>30.0</v>
      </c>
      <c r="O465" s="40" t="s">
        <v>207</v>
      </c>
      <c r="P465" s="40" t="s">
        <v>1371</v>
      </c>
      <c r="Q465" s="40" t="s">
        <v>209</v>
      </c>
      <c r="R465" s="40" t="s">
        <v>210</v>
      </c>
      <c r="S465" s="40" t="b">
        <v>0</v>
      </c>
      <c r="T465" s="40" t="s">
        <v>12879</v>
      </c>
      <c r="U465" s="40" t="s">
        <v>212</v>
      </c>
      <c r="V465" s="41">
        <v>0.1</v>
      </c>
      <c r="W465" s="41">
        <v>0.9</v>
      </c>
      <c r="X465" s="41">
        <v>0.1</v>
      </c>
      <c r="Y465" s="41">
        <v>0.4</v>
      </c>
      <c r="Z465" s="40" t="b">
        <v>0</v>
      </c>
      <c r="AA465" s="40" t="b">
        <v>1</v>
      </c>
      <c r="AB465" s="40" t="b">
        <v>0</v>
      </c>
      <c r="AC465" s="40" t="b">
        <v>0</v>
      </c>
      <c r="AD465" s="41" t="s">
        <v>14453</v>
      </c>
      <c r="AE465" s="41" t="s">
        <v>14454</v>
      </c>
      <c r="AF465" s="41">
        <v>1202.193</v>
      </c>
      <c r="AG465" s="41">
        <v>-3.3041</v>
      </c>
      <c r="AH465" s="42">
        <v>3.99425E41</v>
      </c>
      <c r="AI465" s="41">
        <v>0.073692165</v>
      </c>
      <c r="AJ465" s="40" t="s">
        <v>14455</v>
      </c>
      <c r="AK465" s="44" t="s">
        <v>397</v>
      </c>
      <c r="AL465" s="41">
        <v>7249.0</v>
      </c>
      <c r="AM465" s="40" t="s">
        <v>2224</v>
      </c>
      <c r="AN465" s="40" t="s">
        <v>7285</v>
      </c>
      <c r="AO465" s="40" t="s">
        <v>5643</v>
      </c>
      <c r="AP465" s="42">
        <v>1.0E138</v>
      </c>
    </row>
    <row r="466">
      <c r="A466" s="40" t="s">
        <v>16523</v>
      </c>
      <c r="B466" s="41">
        <v>18.0</v>
      </c>
      <c r="C466" s="42">
        <v>1.67E9</v>
      </c>
      <c r="D466" s="41">
        <v>3356.0</v>
      </c>
      <c r="E466" s="40" t="s">
        <v>1243</v>
      </c>
      <c r="F466" s="41">
        <v>140.0</v>
      </c>
      <c r="G466" s="41">
        <v>35.0</v>
      </c>
      <c r="H466" s="41">
        <v>70.0</v>
      </c>
      <c r="I466" s="41">
        <v>-3.07733</v>
      </c>
      <c r="J466" s="41">
        <v>10000.0</v>
      </c>
      <c r="K466" s="41">
        <v>5000.0</v>
      </c>
      <c r="L466" s="41">
        <v>1200.0</v>
      </c>
      <c r="M466" s="41">
        <v>600.0</v>
      </c>
      <c r="N466" s="41">
        <v>30.0</v>
      </c>
      <c r="O466" s="40" t="s">
        <v>207</v>
      </c>
      <c r="P466" s="40" t="s">
        <v>1371</v>
      </c>
      <c r="Q466" s="40" t="s">
        <v>7310</v>
      </c>
      <c r="R466" s="40" t="s">
        <v>210</v>
      </c>
      <c r="S466" s="40" t="b">
        <v>0</v>
      </c>
      <c r="T466" s="40" t="s">
        <v>211</v>
      </c>
      <c r="U466" s="40" t="s">
        <v>212</v>
      </c>
      <c r="V466" s="41">
        <v>0.1</v>
      </c>
      <c r="W466" s="41">
        <v>0.9</v>
      </c>
      <c r="X466" s="41">
        <v>0.1</v>
      </c>
      <c r="Y466" s="41">
        <v>0.4</v>
      </c>
      <c r="Z466" s="40" t="b">
        <v>0</v>
      </c>
      <c r="AA466" s="40" t="b">
        <v>1</v>
      </c>
      <c r="AB466" s="40" t="b">
        <v>0</v>
      </c>
      <c r="AC466" s="40" t="b">
        <v>0</v>
      </c>
      <c r="AD466" s="41" t="s">
        <v>14456</v>
      </c>
      <c r="AE466" s="41" t="s">
        <v>9083</v>
      </c>
      <c r="AF466" s="41">
        <v>1201.913</v>
      </c>
      <c r="AG466" s="41">
        <v>-3.31039</v>
      </c>
      <c r="AH466" s="42">
        <v>4.15241E41</v>
      </c>
      <c r="AI466" s="41">
        <v>0.07573564</v>
      </c>
      <c r="AJ466" s="40" t="s">
        <v>14457</v>
      </c>
      <c r="AK466" s="44" t="s">
        <v>397</v>
      </c>
      <c r="AL466" s="41">
        <v>4842.0</v>
      </c>
      <c r="AM466" s="40" t="s">
        <v>2224</v>
      </c>
      <c r="AN466" s="40" t="s">
        <v>7285</v>
      </c>
      <c r="AO466" s="40" t="s">
        <v>5643</v>
      </c>
      <c r="AP466" s="42">
        <v>1.0E138</v>
      </c>
    </row>
    <row r="467">
      <c r="A467" s="40" t="s">
        <v>16518</v>
      </c>
      <c r="B467" s="41">
        <v>117.0</v>
      </c>
      <c r="C467" s="42">
        <v>1.67E9</v>
      </c>
      <c r="D467" s="41">
        <v>3356.0</v>
      </c>
      <c r="E467" s="40" t="s">
        <v>1243</v>
      </c>
      <c r="F467" s="41">
        <v>140.0</v>
      </c>
      <c r="G467" s="41">
        <v>35.0</v>
      </c>
      <c r="H467" s="41">
        <v>70.0</v>
      </c>
      <c r="I467" s="41">
        <v>-3.07733</v>
      </c>
      <c r="J467" s="41">
        <v>10000.0</v>
      </c>
      <c r="K467" s="41">
        <v>5000.0</v>
      </c>
      <c r="L467" s="41">
        <v>1200.0</v>
      </c>
      <c r="M467" s="41">
        <v>600.0</v>
      </c>
      <c r="N467" s="41">
        <v>50.0</v>
      </c>
      <c r="O467" s="40" t="s">
        <v>207</v>
      </c>
      <c r="P467" s="40" t="s">
        <v>208</v>
      </c>
      <c r="Q467" s="40" t="s">
        <v>7310</v>
      </c>
      <c r="R467" s="40" t="s">
        <v>210</v>
      </c>
      <c r="S467" s="40" t="b">
        <v>0</v>
      </c>
      <c r="T467" s="40" t="s">
        <v>12879</v>
      </c>
      <c r="U467" s="40" t="s">
        <v>212</v>
      </c>
      <c r="V467" s="41">
        <v>0.1</v>
      </c>
      <c r="W467" s="41">
        <v>0.9</v>
      </c>
      <c r="X467" s="41">
        <v>0.1</v>
      </c>
      <c r="Y467" s="41">
        <v>0.4</v>
      </c>
      <c r="Z467" s="40" t="b">
        <v>0</v>
      </c>
      <c r="AA467" s="40" t="b">
        <v>1</v>
      </c>
      <c r="AB467" s="40" t="b">
        <v>0</v>
      </c>
      <c r="AC467" s="40" t="b">
        <v>0</v>
      </c>
      <c r="AD467" s="41" t="s">
        <v>14458</v>
      </c>
      <c r="AE467" s="41" t="s">
        <v>14459</v>
      </c>
      <c r="AF467" s="41">
        <v>1201.76</v>
      </c>
      <c r="AG467" s="41">
        <v>-3.31104</v>
      </c>
      <c r="AH467" s="42">
        <v>1.03621E42</v>
      </c>
      <c r="AI467" s="41">
        <v>0.075947188</v>
      </c>
      <c r="AJ467" s="40" t="s">
        <v>14460</v>
      </c>
      <c r="AK467" s="44" t="s">
        <v>397</v>
      </c>
      <c r="AL467" s="41">
        <v>6159.0</v>
      </c>
      <c r="AM467" s="40" t="s">
        <v>2224</v>
      </c>
      <c r="AN467" s="40" t="s">
        <v>7285</v>
      </c>
      <c r="AO467" s="40" t="s">
        <v>5627</v>
      </c>
      <c r="AP467" s="42">
        <v>1.0E139</v>
      </c>
    </row>
    <row r="468">
      <c r="A468" s="40" t="s">
        <v>16520</v>
      </c>
      <c r="B468" s="41">
        <v>160.0</v>
      </c>
      <c r="C468" s="42">
        <v>1.67E9</v>
      </c>
      <c r="D468" s="41">
        <v>3356.0</v>
      </c>
      <c r="E468" s="40" t="s">
        <v>1243</v>
      </c>
      <c r="F468" s="41">
        <v>140.0</v>
      </c>
      <c r="G468" s="41">
        <v>35.0</v>
      </c>
      <c r="H468" s="41">
        <v>70.0</v>
      </c>
      <c r="I468" s="41">
        <v>-3.07733</v>
      </c>
      <c r="J468" s="41">
        <v>10000.0</v>
      </c>
      <c r="K468" s="41">
        <v>5000.0</v>
      </c>
      <c r="L468" s="41">
        <v>1200.0</v>
      </c>
      <c r="M468" s="41">
        <v>600.0</v>
      </c>
      <c r="N468" s="41">
        <v>50.0</v>
      </c>
      <c r="O468" s="40" t="s">
        <v>207</v>
      </c>
      <c r="P468" s="40" t="s">
        <v>1371</v>
      </c>
      <c r="Q468" s="40" t="s">
        <v>1372</v>
      </c>
      <c r="R468" s="40" t="s">
        <v>210</v>
      </c>
      <c r="S468" s="40" t="b">
        <v>0</v>
      </c>
      <c r="T468" s="40" t="s">
        <v>12879</v>
      </c>
      <c r="U468" s="40" t="s">
        <v>212</v>
      </c>
      <c r="V468" s="41">
        <v>0.1</v>
      </c>
      <c r="W468" s="41">
        <v>0.9</v>
      </c>
      <c r="X468" s="41">
        <v>0.3</v>
      </c>
      <c r="Y468" s="41">
        <v>0.5</v>
      </c>
      <c r="Z468" s="40" t="b">
        <v>0</v>
      </c>
      <c r="AA468" s="40" t="b">
        <v>1</v>
      </c>
      <c r="AB468" s="40" t="b">
        <v>0</v>
      </c>
      <c r="AC468" s="40" t="b">
        <v>0</v>
      </c>
      <c r="AD468" s="41" t="s">
        <v>3912</v>
      </c>
      <c r="AE468" s="41" t="s">
        <v>14461</v>
      </c>
      <c r="AF468" s="41">
        <v>1203.331</v>
      </c>
      <c r="AG468" s="41">
        <v>-3.31196</v>
      </c>
      <c r="AH468" s="42">
        <v>3.47351E41</v>
      </c>
      <c r="AI468" s="41">
        <v>0.076244873</v>
      </c>
      <c r="AJ468" s="40" t="s">
        <v>16683</v>
      </c>
      <c r="AK468" s="40" t="s">
        <v>14463</v>
      </c>
      <c r="AL468" s="41">
        <v>3681.0</v>
      </c>
      <c r="AM468" s="40" t="s">
        <v>2224</v>
      </c>
      <c r="AN468" s="40" t="s">
        <v>7285</v>
      </c>
      <c r="AO468" s="40" t="s">
        <v>5643</v>
      </c>
      <c r="AP468" s="42">
        <v>1.1E137</v>
      </c>
    </row>
    <row r="469">
      <c r="A469" s="40" t="s">
        <v>16525</v>
      </c>
      <c r="B469" s="41">
        <v>165.0</v>
      </c>
      <c r="C469" s="42">
        <v>1.67E9</v>
      </c>
      <c r="D469" s="41">
        <v>3356.0</v>
      </c>
      <c r="E469" s="40" t="s">
        <v>1243</v>
      </c>
      <c r="F469" s="41">
        <v>140.0</v>
      </c>
      <c r="G469" s="41">
        <v>35.0</v>
      </c>
      <c r="H469" s="41">
        <v>70.0</v>
      </c>
      <c r="I469" s="41">
        <v>-3.07733</v>
      </c>
      <c r="J469" s="41">
        <v>10000.0</v>
      </c>
      <c r="K469" s="41">
        <v>5000.0</v>
      </c>
      <c r="L469" s="41">
        <v>1200.0</v>
      </c>
      <c r="M469" s="41">
        <v>600.0</v>
      </c>
      <c r="N469" s="41">
        <v>50.0</v>
      </c>
      <c r="O469" s="40" t="s">
        <v>207</v>
      </c>
      <c r="P469" s="40" t="s">
        <v>208</v>
      </c>
      <c r="Q469" s="40" t="s">
        <v>212</v>
      </c>
      <c r="R469" s="40" t="s">
        <v>210</v>
      </c>
      <c r="S469" s="40" t="b">
        <v>0</v>
      </c>
      <c r="T469" s="40" t="s">
        <v>211</v>
      </c>
      <c r="U469" s="40" t="s">
        <v>212</v>
      </c>
      <c r="V469" s="41">
        <v>0.1</v>
      </c>
      <c r="W469" s="41">
        <v>0.9</v>
      </c>
      <c r="X469" s="41">
        <v>0.2</v>
      </c>
      <c r="Y469" s="41">
        <v>0.4</v>
      </c>
      <c r="Z469" s="40" t="b">
        <v>0</v>
      </c>
      <c r="AA469" s="40" t="b">
        <v>1</v>
      </c>
      <c r="AB469" s="40" t="b">
        <v>0</v>
      </c>
      <c r="AC469" s="40" t="b">
        <v>0</v>
      </c>
      <c r="AD469" s="41" t="s">
        <v>13357</v>
      </c>
      <c r="AE469" s="41" t="s">
        <v>14464</v>
      </c>
      <c r="AF469" s="41">
        <v>1201.164</v>
      </c>
      <c r="AG469" s="41">
        <v>-3.3143</v>
      </c>
      <c r="AH469" s="42">
        <v>3.04008E41</v>
      </c>
      <c r="AI469" s="41">
        <v>0.07700545</v>
      </c>
      <c r="AJ469" s="40" t="s">
        <v>14465</v>
      </c>
      <c r="AK469" s="40" t="s">
        <v>14466</v>
      </c>
      <c r="AL469" s="41">
        <v>4939.0</v>
      </c>
      <c r="AM469" s="40" t="s">
        <v>2224</v>
      </c>
      <c r="AN469" s="40" t="s">
        <v>7285</v>
      </c>
      <c r="AO469" s="40" t="s">
        <v>5643</v>
      </c>
      <c r="AP469" s="42">
        <v>1.1E137</v>
      </c>
    </row>
    <row r="470">
      <c r="A470" s="40" t="s">
        <v>16523</v>
      </c>
      <c r="B470" s="41">
        <v>121.0</v>
      </c>
      <c r="C470" s="42">
        <v>1.67E9</v>
      </c>
      <c r="D470" s="41">
        <v>3356.0</v>
      </c>
      <c r="E470" s="40" t="s">
        <v>1243</v>
      </c>
      <c r="F470" s="41">
        <v>140.0</v>
      </c>
      <c r="G470" s="41">
        <v>35.0</v>
      </c>
      <c r="H470" s="41">
        <v>70.0</v>
      </c>
      <c r="I470" s="41">
        <v>-3.07733</v>
      </c>
      <c r="J470" s="41">
        <v>10000.0</v>
      </c>
      <c r="K470" s="41">
        <v>5000.0</v>
      </c>
      <c r="L470" s="41">
        <v>1200.0</v>
      </c>
      <c r="M470" s="41">
        <v>600.0</v>
      </c>
      <c r="N470" s="41">
        <v>50.0</v>
      </c>
      <c r="O470" s="40" t="s">
        <v>207</v>
      </c>
      <c r="P470" s="40" t="s">
        <v>1371</v>
      </c>
      <c r="Q470" s="40" t="s">
        <v>7310</v>
      </c>
      <c r="R470" s="40" t="s">
        <v>210</v>
      </c>
      <c r="S470" s="40" t="b">
        <v>0</v>
      </c>
      <c r="T470" s="40" t="s">
        <v>12879</v>
      </c>
      <c r="U470" s="40" t="s">
        <v>212</v>
      </c>
      <c r="V470" s="41">
        <v>0.1</v>
      </c>
      <c r="W470" s="41">
        <v>0.9</v>
      </c>
      <c r="X470" s="41">
        <v>0.2</v>
      </c>
      <c r="Y470" s="41">
        <v>0.5</v>
      </c>
      <c r="Z470" s="40" t="b">
        <v>0</v>
      </c>
      <c r="AA470" s="40" t="b">
        <v>1</v>
      </c>
      <c r="AB470" s="40" t="b">
        <v>0</v>
      </c>
      <c r="AC470" s="40" t="b">
        <v>0</v>
      </c>
      <c r="AD470" s="41" t="s">
        <v>14467</v>
      </c>
      <c r="AE470" s="41" t="s">
        <v>14468</v>
      </c>
      <c r="AF470" s="41">
        <v>1202.596</v>
      </c>
      <c r="AG470" s="41">
        <v>-3.31645</v>
      </c>
      <c r="AH470" s="42">
        <v>5.85043E41</v>
      </c>
      <c r="AI470" s="41">
        <v>0.07770472</v>
      </c>
      <c r="AJ470" s="40" t="s">
        <v>14469</v>
      </c>
      <c r="AK470" s="40" t="s">
        <v>14470</v>
      </c>
      <c r="AL470" s="41">
        <v>2526.0</v>
      </c>
      <c r="AM470" s="40" t="s">
        <v>2224</v>
      </c>
      <c r="AN470" s="40" t="s">
        <v>7285</v>
      </c>
      <c r="AO470" s="40" t="s">
        <v>5643</v>
      </c>
      <c r="AP470" s="42">
        <v>1.1E138</v>
      </c>
    </row>
    <row r="471">
      <c r="A471" s="40" t="s">
        <v>16523</v>
      </c>
      <c r="B471" s="41">
        <v>71.0</v>
      </c>
      <c r="C471" s="42">
        <v>1.67E9</v>
      </c>
      <c r="D471" s="41">
        <v>3356.0</v>
      </c>
      <c r="E471" s="40" t="s">
        <v>1243</v>
      </c>
      <c r="F471" s="41">
        <v>140.0</v>
      </c>
      <c r="G471" s="41">
        <v>35.0</v>
      </c>
      <c r="H471" s="41">
        <v>70.0</v>
      </c>
      <c r="I471" s="41">
        <v>-3.07733</v>
      </c>
      <c r="J471" s="41">
        <v>10000.0</v>
      </c>
      <c r="K471" s="41">
        <v>5000.0</v>
      </c>
      <c r="L471" s="41">
        <v>1200.0</v>
      </c>
      <c r="M471" s="41">
        <v>600.0</v>
      </c>
      <c r="N471" s="41">
        <v>30.0</v>
      </c>
      <c r="O471" s="40" t="s">
        <v>207</v>
      </c>
      <c r="P471" s="40" t="s">
        <v>1371</v>
      </c>
      <c r="Q471" s="40" t="s">
        <v>1372</v>
      </c>
      <c r="R471" s="40" t="s">
        <v>210</v>
      </c>
      <c r="S471" s="40" t="b">
        <v>0</v>
      </c>
      <c r="T471" s="40" t="s">
        <v>12879</v>
      </c>
      <c r="U471" s="40" t="s">
        <v>212</v>
      </c>
      <c r="V471" s="41">
        <v>0.1</v>
      </c>
      <c r="W471" s="41">
        <v>0.9</v>
      </c>
      <c r="X471" s="41">
        <v>0.3</v>
      </c>
      <c r="Y471" s="41">
        <v>0.6</v>
      </c>
      <c r="Z471" s="40" t="b">
        <v>0</v>
      </c>
      <c r="AA471" s="40" t="b">
        <v>1</v>
      </c>
      <c r="AB471" s="40" t="b">
        <v>0</v>
      </c>
      <c r="AC471" s="40" t="b">
        <v>0</v>
      </c>
      <c r="AD471" s="41" t="s">
        <v>14471</v>
      </c>
      <c r="AE471" s="41" t="s">
        <v>1164</v>
      </c>
      <c r="AF471" s="41">
        <v>1202.965</v>
      </c>
      <c r="AG471" s="41">
        <v>-3.31656</v>
      </c>
      <c r="AH471" s="42">
        <v>6.93321E41</v>
      </c>
      <c r="AI471" s="41">
        <v>0.077739158</v>
      </c>
      <c r="AJ471" s="40" t="s">
        <v>14472</v>
      </c>
      <c r="AK471" s="40" t="s">
        <v>14473</v>
      </c>
      <c r="AL471" s="41">
        <v>4828.0</v>
      </c>
      <c r="AM471" s="40" t="s">
        <v>2224</v>
      </c>
      <c r="AN471" s="40" t="s">
        <v>7285</v>
      </c>
      <c r="AO471" s="40" t="s">
        <v>5643</v>
      </c>
      <c r="AP471" s="42">
        <v>1.1E138</v>
      </c>
    </row>
    <row r="472">
      <c r="A472" s="40" t="s">
        <v>16520</v>
      </c>
      <c r="B472" s="41">
        <v>212.0</v>
      </c>
      <c r="C472" s="42">
        <v>1.67E9</v>
      </c>
      <c r="D472" s="41">
        <v>3356.0</v>
      </c>
      <c r="E472" s="40" t="s">
        <v>1243</v>
      </c>
      <c r="F472" s="41">
        <v>140.0</v>
      </c>
      <c r="G472" s="41">
        <v>35.0</v>
      </c>
      <c r="H472" s="41">
        <v>70.0</v>
      </c>
      <c r="I472" s="41">
        <v>-3.07733</v>
      </c>
      <c r="J472" s="41">
        <v>10000.0</v>
      </c>
      <c r="K472" s="41">
        <v>5000.0</v>
      </c>
      <c r="L472" s="41">
        <v>1200.0</v>
      </c>
      <c r="M472" s="41">
        <v>600.0</v>
      </c>
      <c r="N472" s="41">
        <v>100.0</v>
      </c>
      <c r="O472" s="40" t="s">
        <v>207</v>
      </c>
      <c r="P472" s="40" t="s">
        <v>1371</v>
      </c>
      <c r="Q472" s="40" t="s">
        <v>7310</v>
      </c>
      <c r="R472" s="40" t="s">
        <v>210</v>
      </c>
      <c r="S472" s="40" t="b">
        <v>0</v>
      </c>
      <c r="T472" s="40" t="s">
        <v>12879</v>
      </c>
      <c r="U472" s="40" t="s">
        <v>212</v>
      </c>
      <c r="V472" s="41">
        <v>0.1</v>
      </c>
      <c r="W472" s="41">
        <v>0.9</v>
      </c>
      <c r="X472" s="41">
        <v>0.2</v>
      </c>
      <c r="Y472" s="41">
        <v>0.6</v>
      </c>
      <c r="Z472" s="40" t="b">
        <v>0</v>
      </c>
      <c r="AA472" s="40" t="b">
        <v>1</v>
      </c>
      <c r="AB472" s="40" t="b">
        <v>0</v>
      </c>
      <c r="AC472" s="40" t="b">
        <v>0</v>
      </c>
      <c r="AD472" s="41" t="s">
        <v>14474</v>
      </c>
      <c r="AE472" s="41" t="s">
        <v>14475</v>
      </c>
      <c r="AF472" s="41">
        <v>1203.217</v>
      </c>
      <c r="AG472" s="41">
        <v>-3.31674</v>
      </c>
      <c r="AH472" s="42">
        <v>1.60015E41</v>
      </c>
      <c r="AI472" s="41">
        <v>0.077800083</v>
      </c>
      <c r="AJ472" s="40" t="s">
        <v>16684</v>
      </c>
      <c r="AK472" s="40" t="s">
        <v>14477</v>
      </c>
      <c r="AL472" s="41">
        <v>1213.0</v>
      </c>
      <c r="AM472" s="40" t="s">
        <v>2224</v>
      </c>
      <c r="AN472" s="40" t="s">
        <v>7285</v>
      </c>
      <c r="AO472" s="40" t="s">
        <v>5643</v>
      </c>
      <c r="AP472" s="42">
        <v>1.1E136</v>
      </c>
    </row>
    <row r="473">
      <c r="A473" s="40" t="s">
        <v>16525</v>
      </c>
      <c r="B473" s="41">
        <v>216.0</v>
      </c>
      <c r="C473" s="42">
        <v>1.67E9</v>
      </c>
      <c r="D473" s="41">
        <v>3356.0</v>
      </c>
      <c r="E473" s="40" t="s">
        <v>1243</v>
      </c>
      <c r="F473" s="41">
        <v>140.0</v>
      </c>
      <c r="G473" s="41">
        <v>35.0</v>
      </c>
      <c r="H473" s="41">
        <v>70.0</v>
      </c>
      <c r="I473" s="41">
        <v>-3.07733</v>
      </c>
      <c r="J473" s="41">
        <v>10000.0</v>
      </c>
      <c r="K473" s="41">
        <v>5000.0</v>
      </c>
      <c r="L473" s="41">
        <v>1200.0</v>
      </c>
      <c r="M473" s="41">
        <v>600.0</v>
      </c>
      <c r="N473" s="41">
        <v>100.0</v>
      </c>
      <c r="O473" s="40" t="s">
        <v>207</v>
      </c>
      <c r="P473" s="40" t="s">
        <v>208</v>
      </c>
      <c r="Q473" s="40" t="s">
        <v>7305</v>
      </c>
      <c r="R473" s="40" t="s">
        <v>210</v>
      </c>
      <c r="S473" s="40" t="b">
        <v>0</v>
      </c>
      <c r="T473" s="40" t="s">
        <v>211</v>
      </c>
      <c r="U473" s="40" t="s">
        <v>212</v>
      </c>
      <c r="V473" s="41">
        <v>0.1</v>
      </c>
      <c r="W473" s="41">
        <v>0.9</v>
      </c>
      <c r="X473" s="41">
        <v>0.1</v>
      </c>
      <c r="Y473" s="41">
        <v>0.4</v>
      </c>
      <c r="Z473" s="40" t="b">
        <v>0</v>
      </c>
      <c r="AA473" s="40" t="b">
        <v>1</v>
      </c>
      <c r="AB473" s="40" t="b">
        <v>0</v>
      </c>
      <c r="AC473" s="40" t="b">
        <v>0</v>
      </c>
      <c r="AD473" s="41" t="s">
        <v>14478</v>
      </c>
      <c r="AE473" s="41" t="s">
        <v>14479</v>
      </c>
      <c r="AF473" s="41">
        <v>1202.295</v>
      </c>
      <c r="AG473" s="41">
        <v>-3.31712</v>
      </c>
      <c r="AH473" s="42">
        <v>1.38753E42</v>
      </c>
      <c r="AI473" s="41">
        <v>0.077923039</v>
      </c>
      <c r="AJ473" s="40" t="s">
        <v>14480</v>
      </c>
      <c r="AK473" s="40" t="s">
        <v>14481</v>
      </c>
      <c r="AL473" s="41">
        <v>2381.0</v>
      </c>
      <c r="AM473" s="40" t="s">
        <v>2224</v>
      </c>
      <c r="AN473" s="40" t="s">
        <v>7285</v>
      </c>
      <c r="AO473" s="40" t="s">
        <v>5643</v>
      </c>
      <c r="AP473" s="42">
        <v>1.1E139</v>
      </c>
    </row>
    <row r="474">
      <c r="A474" s="40" t="s">
        <v>16523</v>
      </c>
      <c r="B474" s="41">
        <v>60.0</v>
      </c>
      <c r="C474" s="42">
        <v>1.67E9</v>
      </c>
      <c r="D474" s="41">
        <v>3356.0</v>
      </c>
      <c r="E474" s="40" t="s">
        <v>1243</v>
      </c>
      <c r="F474" s="41">
        <v>140.0</v>
      </c>
      <c r="G474" s="41">
        <v>35.0</v>
      </c>
      <c r="H474" s="41">
        <v>70.0</v>
      </c>
      <c r="I474" s="41">
        <v>-3.07733</v>
      </c>
      <c r="J474" s="41">
        <v>10000.0</v>
      </c>
      <c r="K474" s="41">
        <v>5000.0</v>
      </c>
      <c r="L474" s="41">
        <v>1200.0</v>
      </c>
      <c r="M474" s="41">
        <v>600.0</v>
      </c>
      <c r="N474" s="41">
        <v>30.0</v>
      </c>
      <c r="O474" s="40" t="s">
        <v>207</v>
      </c>
      <c r="P474" s="40" t="s">
        <v>1371</v>
      </c>
      <c r="Q474" s="40" t="s">
        <v>1372</v>
      </c>
      <c r="R474" s="40" t="s">
        <v>210</v>
      </c>
      <c r="S474" s="40" t="b">
        <v>0</v>
      </c>
      <c r="T474" s="40" t="s">
        <v>211</v>
      </c>
      <c r="U474" s="40" t="s">
        <v>212</v>
      </c>
      <c r="V474" s="41">
        <v>0.1</v>
      </c>
      <c r="W474" s="41">
        <v>0.9</v>
      </c>
      <c r="X474" s="41">
        <v>0.3</v>
      </c>
      <c r="Y474" s="41">
        <v>0.4</v>
      </c>
      <c r="Z474" s="40" t="b">
        <v>0</v>
      </c>
      <c r="AA474" s="40" t="b">
        <v>1</v>
      </c>
      <c r="AB474" s="40" t="b">
        <v>0</v>
      </c>
      <c r="AC474" s="40" t="b">
        <v>0</v>
      </c>
      <c r="AD474" s="41" t="s">
        <v>14482</v>
      </c>
      <c r="AE474" s="41" t="s">
        <v>14483</v>
      </c>
      <c r="AF474" s="41">
        <v>1203.746</v>
      </c>
      <c r="AG474" s="41">
        <v>-3.31788</v>
      </c>
      <c r="AH474" s="42">
        <v>3.99636E41</v>
      </c>
      <c r="AI474" s="41">
        <v>0.078170188</v>
      </c>
      <c r="AJ474" s="40" t="s">
        <v>14484</v>
      </c>
      <c r="AK474" s="40" t="s">
        <v>14485</v>
      </c>
      <c r="AL474" s="41">
        <v>8177.0</v>
      </c>
      <c r="AM474" s="40" t="s">
        <v>2224</v>
      </c>
      <c r="AN474" s="40" t="s">
        <v>7285</v>
      </c>
      <c r="AO474" s="40" t="s">
        <v>5643</v>
      </c>
      <c r="AP474" s="42">
        <v>1.0E138</v>
      </c>
    </row>
    <row r="475">
      <c r="A475" s="40" t="s">
        <v>16523</v>
      </c>
      <c r="B475" s="41">
        <v>65.0</v>
      </c>
      <c r="C475" s="42">
        <v>1.67E9</v>
      </c>
      <c r="D475" s="41">
        <v>3356.0</v>
      </c>
      <c r="E475" s="40" t="s">
        <v>1243</v>
      </c>
      <c r="F475" s="41">
        <v>140.0</v>
      </c>
      <c r="G475" s="41">
        <v>35.0</v>
      </c>
      <c r="H475" s="41">
        <v>70.0</v>
      </c>
      <c r="I475" s="41">
        <v>-3.07733</v>
      </c>
      <c r="J475" s="41">
        <v>10000.0</v>
      </c>
      <c r="K475" s="41">
        <v>5000.0</v>
      </c>
      <c r="L475" s="41">
        <v>1200.0</v>
      </c>
      <c r="M475" s="41">
        <v>600.0</v>
      </c>
      <c r="N475" s="41">
        <v>30.0</v>
      </c>
      <c r="O475" s="40" t="s">
        <v>207</v>
      </c>
      <c r="P475" s="40" t="s">
        <v>1371</v>
      </c>
      <c r="Q475" s="40" t="s">
        <v>1372</v>
      </c>
      <c r="R475" s="40" t="s">
        <v>210</v>
      </c>
      <c r="S475" s="40" t="b">
        <v>0</v>
      </c>
      <c r="T475" s="40" t="s">
        <v>12879</v>
      </c>
      <c r="U475" s="40" t="s">
        <v>212</v>
      </c>
      <c r="V475" s="41">
        <v>0.1</v>
      </c>
      <c r="W475" s="41">
        <v>0.9</v>
      </c>
      <c r="X475" s="41">
        <v>0.1</v>
      </c>
      <c r="Y475" s="41">
        <v>0.6</v>
      </c>
      <c r="Z475" s="40" t="b">
        <v>0</v>
      </c>
      <c r="AA475" s="40" t="b">
        <v>1</v>
      </c>
      <c r="AB475" s="40" t="b">
        <v>0</v>
      </c>
      <c r="AC475" s="40" t="b">
        <v>0</v>
      </c>
      <c r="AD475" s="41" t="s">
        <v>14486</v>
      </c>
      <c r="AE475" s="41" t="s">
        <v>14487</v>
      </c>
      <c r="AF475" s="41">
        <v>1203.225</v>
      </c>
      <c r="AG475" s="41">
        <v>-3.31849</v>
      </c>
      <c r="AH475" s="42">
        <v>1.18013E42</v>
      </c>
      <c r="AI475" s="41">
        <v>0.078366906</v>
      </c>
      <c r="AJ475" s="40" t="s">
        <v>14488</v>
      </c>
      <c r="AK475" s="44" t="s">
        <v>397</v>
      </c>
      <c r="AL475" s="41">
        <v>5005.0</v>
      </c>
      <c r="AM475" s="40" t="s">
        <v>2224</v>
      </c>
      <c r="AN475" s="40" t="s">
        <v>7285</v>
      </c>
      <c r="AO475" s="40" t="s">
        <v>5643</v>
      </c>
      <c r="AP475" s="42">
        <v>1.1E139</v>
      </c>
    </row>
    <row r="476">
      <c r="A476" s="40" t="s">
        <v>16520</v>
      </c>
      <c r="B476" s="41">
        <v>268.0</v>
      </c>
      <c r="C476" s="42">
        <v>1.67E9</v>
      </c>
      <c r="D476" s="41">
        <v>3356.0</v>
      </c>
      <c r="E476" s="40" t="s">
        <v>1243</v>
      </c>
      <c r="F476" s="41">
        <v>140.0</v>
      </c>
      <c r="G476" s="41">
        <v>35.0</v>
      </c>
      <c r="H476" s="41">
        <v>70.0</v>
      </c>
      <c r="I476" s="41">
        <v>-3.07733</v>
      </c>
      <c r="J476" s="41">
        <v>10000.0</v>
      </c>
      <c r="K476" s="41">
        <v>5000.0</v>
      </c>
      <c r="L476" s="41">
        <v>1200.0</v>
      </c>
      <c r="M476" s="41">
        <v>600.0</v>
      </c>
      <c r="N476" s="41">
        <v>100.0</v>
      </c>
      <c r="O476" s="40" t="s">
        <v>207</v>
      </c>
      <c r="P476" s="40" t="s">
        <v>1371</v>
      </c>
      <c r="Q476" s="40" t="s">
        <v>212</v>
      </c>
      <c r="R476" s="40" t="s">
        <v>210</v>
      </c>
      <c r="S476" s="40" t="b">
        <v>0</v>
      </c>
      <c r="T476" s="40" t="s">
        <v>12879</v>
      </c>
      <c r="U476" s="40" t="s">
        <v>212</v>
      </c>
      <c r="V476" s="41">
        <v>0.1</v>
      </c>
      <c r="W476" s="41">
        <v>0.9</v>
      </c>
      <c r="X476" s="41">
        <v>0.3</v>
      </c>
      <c r="Y476" s="41">
        <v>0.5</v>
      </c>
      <c r="Z476" s="40" t="b">
        <v>0</v>
      </c>
      <c r="AA476" s="40" t="b">
        <v>1</v>
      </c>
      <c r="AB476" s="40" t="b">
        <v>0</v>
      </c>
      <c r="AC476" s="40" t="b">
        <v>0</v>
      </c>
      <c r="AD476" s="41" t="s">
        <v>14489</v>
      </c>
      <c r="AE476" s="41" t="s">
        <v>14490</v>
      </c>
      <c r="AF476" s="41">
        <v>1201.099</v>
      </c>
      <c r="AG476" s="41">
        <v>-3.31947</v>
      </c>
      <c r="AH476" s="42">
        <v>7.93712E41</v>
      </c>
      <c r="AI476" s="41">
        <v>0.078685897</v>
      </c>
      <c r="AJ476" s="40" t="s">
        <v>16685</v>
      </c>
      <c r="AK476" s="40" t="s">
        <v>14492</v>
      </c>
      <c r="AL476" s="41">
        <v>1953.0</v>
      </c>
      <c r="AM476" s="40" t="s">
        <v>2224</v>
      </c>
      <c r="AN476" s="40" t="s">
        <v>7285</v>
      </c>
      <c r="AO476" s="40" t="s">
        <v>5643</v>
      </c>
      <c r="AP476" s="42">
        <v>1.0E139</v>
      </c>
    </row>
    <row r="477">
      <c r="A477" s="40" t="s">
        <v>16523</v>
      </c>
      <c r="B477" s="41">
        <v>74.0</v>
      </c>
      <c r="C477" s="42">
        <v>1.67E9</v>
      </c>
      <c r="D477" s="41">
        <v>3356.0</v>
      </c>
      <c r="E477" s="40" t="s">
        <v>1243</v>
      </c>
      <c r="F477" s="41">
        <v>140.0</v>
      </c>
      <c r="G477" s="41">
        <v>35.0</v>
      </c>
      <c r="H477" s="41">
        <v>70.0</v>
      </c>
      <c r="I477" s="41">
        <v>-3.07733</v>
      </c>
      <c r="J477" s="41">
        <v>10000.0</v>
      </c>
      <c r="K477" s="41">
        <v>5000.0</v>
      </c>
      <c r="L477" s="41">
        <v>1200.0</v>
      </c>
      <c r="M477" s="41">
        <v>600.0</v>
      </c>
      <c r="N477" s="41">
        <v>30.0</v>
      </c>
      <c r="O477" s="40" t="s">
        <v>207</v>
      </c>
      <c r="P477" s="40" t="s">
        <v>1371</v>
      </c>
      <c r="Q477" s="40" t="s">
        <v>212</v>
      </c>
      <c r="R477" s="40" t="s">
        <v>210</v>
      </c>
      <c r="S477" s="40" t="b">
        <v>0</v>
      </c>
      <c r="T477" s="40" t="s">
        <v>211</v>
      </c>
      <c r="U477" s="40" t="s">
        <v>212</v>
      </c>
      <c r="V477" s="41">
        <v>0.1</v>
      </c>
      <c r="W477" s="41">
        <v>0.9</v>
      </c>
      <c r="X477" s="41">
        <v>0.1</v>
      </c>
      <c r="Y477" s="41">
        <v>0.6</v>
      </c>
      <c r="Z477" s="40" t="b">
        <v>0</v>
      </c>
      <c r="AA477" s="40" t="b">
        <v>1</v>
      </c>
      <c r="AB477" s="40" t="b">
        <v>0</v>
      </c>
      <c r="AC477" s="40" t="b">
        <v>0</v>
      </c>
      <c r="AD477" s="41" t="s">
        <v>14493</v>
      </c>
      <c r="AE477" s="41" t="s">
        <v>8265</v>
      </c>
      <c r="AF477" s="41">
        <v>1201.878</v>
      </c>
      <c r="AG477" s="41">
        <v>-3.3202</v>
      </c>
      <c r="AH477" s="42">
        <v>1.38634E41</v>
      </c>
      <c r="AI477" s="41">
        <v>0.078924472</v>
      </c>
      <c r="AJ477" s="40" t="s">
        <v>14494</v>
      </c>
      <c r="AK477" s="44" t="s">
        <v>397</v>
      </c>
      <c r="AL477" s="41">
        <v>5449.0</v>
      </c>
      <c r="AM477" s="40" t="s">
        <v>2224</v>
      </c>
      <c r="AN477" s="40" t="s">
        <v>7285</v>
      </c>
      <c r="AO477" s="40" t="s">
        <v>5643</v>
      </c>
      <c r="AP477" s="42">
        <v>1.1E136</v>
      </c>
    </row>
    <row r="478">
      <c r="A478" s="40" t="s">
        <v>16520</v>
      </c>
      <c r="B478" s="41">
        <v>164.0</v>
      </c>
      <c r="C478" s="42">
        <v>1.67E9</v>
      </c>
      <c r="D478" s="41">
        <v>3356.0</v>
      </c>
      <c r="E478" s="40" t="s">
        <v>1243</v>
      </c>
      <c r="F478" s="41">
        <v>140.0</v>
      </c>
      <c r="G478" s="41">
        <v>35.0</v>
      </c>
      <c r="H478" s="41">
        <v>70.0</v>
      </c>
      <c r="I478" s="41">
        <v>-3.07733</v>
      </c>
      <c r="J478" s="41">
        <v>10000.0</v>
      </c>
      <c r="K478" s="41">
        <v>5000.0</v>
      </c>
      <c r="L478" s="41">
        <v>1200.0</v>
      </c>
      <c r="M478" s="41">
        <v>600.0</v>
      </c>
      <c r="N478" s="41">
        <v>50.0</v>
      </c>
      <c r="O478" s="40" t="s">
        <v>207</v>
      </c>
      <c r="P478" s="40" t="s">
        <v>1371</v>
      </c>
      <c r="Q478" s="40" t="s">
        <v>212</v>
      </c>
      <c r="R478" s="40" t="s">
        <v>210</v>
      </c>
      <c r="S478" s="40" t="b">
        <v>0</v>
      </c>
      <c r="T478" s="40" t="s">
        <v>211</v>
      </c>
      <c r="U478" s="40" t="s">
        <v>212</v>
      </c>
      <c r="V478" s="41">
        <v>0.1</v>
      </c>
      <c r="W478" s="41">
        <v>0.9</v>
      </c>
      <c r="X478" s="41">
        <v>0.1</v>
      </c>
      <c r="Y478" s="41">
        <v>0.6</v>
      </c>
      <c r="Z478" s="40" t="b">
        <v>0</v>
      </c>
      <c r="AA478" s="40" t="b">
        <v>1</v>
      </c>
      <c r="AB478" s="40" t="b">
        <v>0</v>
      </c>
      <c r="AC478" s="40" t="b">
        <v>0</v>
      </c>
      <c r="AD478" s="41" t="s">
        <v>14495</v>
      </c>
      <c r="AE478" s="41" t="s">
        <v>14496</v>
      </c>
      <c r="AF478" s="41">
        <v>1203.262</v>
      </c>
      <c r="AG478" s="41">
        <v>-3.32288</v>
      </c>
      <c r="AH478" s="42">
        <v>1.39336E42</v>
      </c>
      <c r="AI478" s="41">
        <v>0.079795648</v>
      </c>
      <c r="AJ478" s="40" t="s">
        <v>14497</v>
      </c>
      <c r="AK478" s="44" t="s">
        <v>397</v>
      </c>
      <c r="AL478" s="41">
        <v>3163.0</v>
      </c>
      <c r="AM478" s="40" t="s">
        <v>2224</v>
      </c>
      <c r="AN478" s="40" t="s">
        <v>7285</v>
      </c>
      <c r="AO478" s="40" t="s">
        <v>5643</v>
      </c>
      <c r="AP478" s="42">
        <v>1.1E139</v>
      </c>
    </row>
    <row r="479">
      <c r="A479" s="40" t="s">
        <v>16525</v>
      </c>
      <c r="B479" s="41">
        <v>226.0</v>
      </c>
      <c r="C479" s="42">
        <v>1.67E9</v>
      </c>
      <c r="D479" s="41">
        <v>3356.0</v>
      </c>
      <c r="E479" s="40" t="s">
        <v>1243</v>
      </c>
      <c r="F479" s="41">
        <v>140.0</v>
      </c>
      <c r="G479" s="41">
        <v>35.0</v>
      </c>
      <c r="H479" s="41">
        <v>70.0</v>
      </c>
      <c r="I479" s="41">
        <v>-3.07733</v>
      </c>
      <c r="J479" s="41">
        <v>10000.0</v>
      </c>
      <c r="K479" s="41">
        <v>5000.0</v>
      </c>
      <c r="L479" s="41">
        <v>1200.0</v>
      </c>
      <c r="M479" s="41">
        <v>600.0</v>
      </c>
      <c r="N479" s="41">
        <v>100.0</v>
      </c>
      <c r="O479" s="40" t="s">
        <v>207</v>
      </c>
      <c r="P479" s="40" t="s">
        <v>208</v>
      </c>
      <c r="Q479" s="40" t="s">
        <v>7305</v>
      </c>
      <c r="R479" s="40" t="s">
        <v>210</v>
      </c>
      <c r="S479" s="40" t="b">
        <v>0</v>
      </c>
      <c r="T479" s="40" t="s">
        <v>12879</v>
      </c>
      <c r="U479" s="40" t="s">
        <v>212</v>
      </c>
      <c r="V479" s="41">
        <v>0.1</v>
      </c>
      <c r="W479" s="41">
        <v>0.9</v>
      </c>
      <c r="X479" s="41">
        <v>0.1</v>
      </c>
      <c r="Y479" s="41">
        <v>0.5</v>
      </c>
      <c r="Z479" s="40" t="b">
        <v>0</v>
      </c>
      <c r="AA479" s="40" t="b">
        <v>1</v>
      </c>
      <c r="AB479" s="40" t="b">
        <v>0</v>
      </c>
      <c r="AC479" s="40" t="b">
        <v>0</v>
      </c>
      <c r="AD479" s="41" t="s">
        <v>14498</v>
      </c>
      <c r="AE479" s="41" t="s">
        <v>14499</v>
      </c>
      <c r="AF479" s="41">
        <v>1203.443</v>
      </c>
      <c r="AG479" s="41">
        <v>-3.32594</v>
      </c>
      <c r="AH479" s="42">
        <v>1.19966E42</v>
      </c>
      <c r="AI479" s="41">
        <v>0.080790085</v>
      </c>
      <c r="AJ479" s="40" t="s">
        <v>14500</v>
      </c>
      <c r="AK479" s="40" t="s">
        <v>14501</v>
      </c>
      <c r="AL479" s="41">
        <v>1823.0</v>
      </c>
      <c r="AM479" s="40" t="s">
        <v>2224</v>
      </c>
      <c r="AN479" s="40" t="s">
        <v>7285</v>
      </c>
      <c r="AO479" s="40" t="s">
        <v>5643</v>
      </c>
      <c r="AP479" s="42">
        <v>1.1E139</v>
      </c>
    </row>
    <row r="480">
      <c r="A480" s="40" t="s">
        <v>16686</v>
      </c>
      <c r="B480" s="41">
        <v>269.0</v>
      </c>
      <c r="C480" s="42">
        <v>1.67E9</v>
      </c>
      <c r="D480" s="41">
        <v>3356.0</v>
      </c>
      <c r="E480" s="40" t="s">
        <v>1243</v>
      </c>
      <c r="F480" s="41">
        <v>140.0</v>
      </c>
      <c r="G480" s="41">
        <v>35.0</v>
      </c>
      <c r="H480" s="41">
        <v>70.0</v>
      </c>
      <c r="I480" s="41">
        <v>-3.07733</v>
      </c>
      <c r="J480" s="41">
        <v>10000.0</v>
      </c>
      <c r="K480" s="41">
        <v>5000.0</v>
      </c>
      <c r="L480" s="41">
        <v>1200.0</v>
      </c>
      <c r="M480" s="41">
        <v>600.0</v>
      </c>
      <c r="N480" s="41">
        <v>100.0</v>
      </c>
      <c r="O480" s="40" t="s">
        <v>207</v>
      </c>
      <c r="P480" s="40" t="s">
        <v>208</v>
      </c>
      <c r="Q480" s="40" t="s">
        <v>212</v>
      </c>
      <c r="R480" s="40" t="s">
        <v>8686</v>
      </c>
      <c r="S480" s="40" t="b">
        <v>0</v>
      </c>
      <c r="T480" s="40" t="s">
        <v>12879</v>
      </c>
      <c r="U480" s="40" t="s">
        <v>212</v>
      </c>
      <c r="V480" s="41">
        <v>0.1</v>
      </c>
      <c r="W480" s="41">
        <v>0.9</v>
      </c>
      <c r="X480" s="41">
        <v>0.3</v>
      </c>
      <c r="Y480" s="41">
        <v>0.6</v>
      </c>
      <c r="Z480" s="40" t="b">
        <v>0</v>
      </c>
      <c r="AA480" s="40" t="b">
        <v>1</v>
      </c>
      <c r="AB480" s="40" t="b">
        <v>0</v>
      </c>
      <c r="AC480" s="40" t="b">
        <v>0</v>
      </c>
      <c r="AD480" s="41" t="s">
        <v>14502</v>
      </c>
      <c r="AE480" s="41" t="s">
        <v>11145</v>
      </c>
      <c r="AF480" s="41">
        <v>992.9701</v>
      </c>
      <c r="AG480" s="41">
        <v>-3.32861</v>
      </c>
      <c r="AH480" s="42">
        <v>9.93508E41</v>
      </c>
      <c r="AI480" s="41">
        <v>0.08165651</v>
      </c>
      <c r="AJ480" s="40" t="s">
        <v>16687</v>
      </c>
      <c r="AK480" s="40" t="s">
        <v>14504</v>
      </c>
      <c r="AL480" s="41">
        <v>10000.0</v>
      </c>
      <c r="AM480" s="40" t="s">
        <v>216</v>
      </c>
      <c r="AN480" s="40" t="s">
        <v>7285</v>
      </c>
      <c r="AO480" s="40" t="s">
        <v>5627</v>
      </c>
      <c r="AP480" s="42">
        <v>1.0E139</v>
      </c>
    </row>
    <row r="481">
      <c r="A481" s="40" t="s">
        <v>16525</v>
      </c>
      <c r="B481" s="41">
        <v>186.0</v>
      </c>
      <c r="C481" s="42">
        <v>1.67E9</v>
      </c>
      <c r="D481" s="41">
        <v>3356.0</v>
      </c>
      <c r="E481" s="40" t="s">
        <v>1243</v>
      </c>
      <c r="F481" s="41">
        <v>140.0</v>
      </c>
      <c r="G481" s="41">
        <v>35.0</v>
      </c>
      <c r="H481" s="41">
        <v>70.0</v>
      </c>
      <c r="I481" s="41">
        <v>-3.07733</v>
      </c>
      <c r="J481" s="41">
        <v>10000.0</v>
      </c>
      <c r="K481" s="41">
        <v>5000.0</v>
      </c>
      <c r="L481" s="41">
        <v>1200.0</v>
      </c>
      <c r="M481" s="41">
        <v>600.0</v>
      </c>
      <c r="N481" s="41">
        <v>100.0</v>
      </c>
      <c r="O481" s="40" t="s">
        <v>207</v>
      </c>
      <c r="P481" s="40" t="s">
        <v>208</v>
      </c>
      <c r="Q481" s="40" t="s">
        <v>209</v>
      </c>
      <c r="R481" s="40" t="s">
        <v>210</v>
      </c>
      <c r="S481" s="40" t="b">
        <v>0</v>
      </c>
      <c r="T481" s="40" t="s">
        <v>211</v>
      </c>
      <c r="U481" s="40" t="s">
        <v>212</v>
      </c>
      <c r="V481" s="41">
        <v>0.1</v>
      </c>
      <c r="W481" s="41">
        <v>0.9</v>
      </c>
      <c r="X481" s="41">
        <v>0.3</v>
      </c>
      <c r="Y481" s="41">
        <v>0.4</v>
      </c>
      <c r="Z481" s="40" t="b">
        <v>0</v>
      </c>
      <c r="AA481" s="40" t="b">
        <v>1</v>
      </c>
      <c r="AB481" s="40" t="b">
        <v>0</v>
      </c>
      <c r="AC481" s="40" t="b">
        <v>0</v>
      </c>
      <c r="AD481" s="41" t="s">
        <v>14505</v>
      </c>
      <c r="AE481" s="41" t="s">
        <v>14506</v>
      </c>
      <c r="AF481" s="41">
        <v>1202.991</v>
      </c>
      <c r="AG481" s="41">
        <v>-3.32978</v>
      </c>
      <c r="AH481" s="42">
        <v>6.71475E41</v>
      </c>
      <c r="AI481" s="41">
        <v>0.082036278</v>
      </c>
      <c r="AJ481" s="40" t="s">
        <v>16688</v>
      </c>
      <c r="AK481" s="40" t="s">
        <v>14508</v>
      </c>
      <c r="AL481" s="41">
        <v>2430.0</v>
      </c>
      <c r="AM481" s="40" t="s">
        <v>2224</v>
      </c>
      <c r="AN481" s="40" t="s">
        <v>7285</v>
      </c>
      <c r="AO481" s="40" t="s">
        <v>5643</v>
      </c>
      <c r="AP481" s="42">
        <v>1.1E138</v>
      </c>
    </row>
    <row r="482">
      <c r="A482" s="40" t="s">
        <v>16520</v>
      </c>
      <c r="B482" s="41">
        <v>265.0</v>
      </c>
      <c r="C482" s="42">
        <v>1.67E9</v>
      </c>
      <c r="D482" s="41">
        <v>3356.0</v>
      </c>
      <c r="E482" s="40" t="s">
        <v>1243</v>
      </c>
      <c r="F482" s="41">
        <v>140.0</v>
      </c>
      <c r="G482" s="41">
        <v>35.0</v>
      </c>
      <c r="H482" s="41">
        <v>70.0</v>
      </c>
      <c r="I482" s="41">
        <v>-3.07733</v>
      </c>
      <c r="J482" s="41">
        <v>10000.0</v>
      </c>
      <c r="K482" s="41">
        <v>5000.0</v>
      </c>
      <c r="L482" s="41">
        <v>1200.0</v>
      </c>
      <c r="M482" s="41">
        <v>600.0</v>
      </c>
      <c r="N482" s="41">
        <v>100.0</v>
      </c>
      <c r="O482" s="40" t="s">
        <v>207</v>
      </c>
      <c r="P482" s="40" t="s">
        <v>1371</v>
      </c>
      <c r="Q482" s="40" t="s">
        <v>212</v>
      </c>
      <c r="R482" s="40" t="s">
        <v>210</v>
      </c>
      <c r="S482" s="40" t="b">
        <v>0</v>
      </c>
      <c r="T482" s="40" t="s">
        <v>12879</v>
      </c>
      <c r="U482" s="40" t="s">
        <v>212</v>
      </c>
      <c r="V482" s="41">
        <v>0.1</v>
      </c>
      <c r="W482" s="41">
        <v>0.9</v>
      </c>
      <c r="X482" s="41">
        <v>0.2</v>
      </c>
      <c r="Y482" s="41">
        <v>0.5</v>
      </c>
      <c r="Z482" s="40" t="b">
        <v>0</v>
      </c>
      <c r="AA482" s="40" t="b">
        <v>1</v>
      </c>
      <c r="AB482" s="40" t="b">
        <v>0</v>
      </c>
      <c r="AC482" s="40" t="b">
        <v>0</v>
      </c>
      <c r="AD482" s="41" t="s">
        <v>14509</v>
      </c>
      <c r="AE482" s="41" t="s">
        <v>14510</v>
      </c>
      <c r="AF482" s="41">
        <v>1203.749</v>
      </c>
      <c r="AG482" s="41">
        <v>-3.32983</v>
      </c>
      <c r="AH482" s="42">
        <v>1.39255E42</v>
      </c>
      <c r="AI482" s="41">
        <v>0.082051937</v>
      </c>
      <c r="AJ482" s="40" t="s">
        <v>16689</v>
      </c>
      <c r="AK482" s="40" t="s">
        <v>14512</v>
      </c>
      <c r="AL482" s="41">
        <v>1849.0</v>
      </c>
      <c r="AM482" s="40" t="s">
        <v>2224</v>
      </c>
      <c r="AN482" s="40" t="s">
        <v>7285</v>
      </c>
      <c r="AO482" s="40" t="s">
        <v>5643</v>
      </c>
      <c r="AP482" s="42">
        <v>1.1E139</v>
      </c>
    </row>
    <row r="483">
      <c r="A483" s="40" t="s">
        <v>16520</v>
      </c>
      <c r="B483" s="41">
        <v>145.0</v>
      </c>
      <c r="C483" s="42">
        <v>1.67E9</v>
      </c>
      <c r="D483" s="41">
        <v>3356.0</v>
      </c>
      <c r="E483" s="40" t="s">
        <v>1243</v>
      </c>
      <c r="F483" s="41">
        <v>140.0</v>
      </c>
      <c r="G483" s="41">
        <v>35.0</v>
      </c>
      <c r="H483" s="41">
        <v>70.0</v>
      </c>
      <c r="I483" s="41">
        <v>-3.07733</v>
      </c>
      <c r="J483" s="41">
        <v>10000.0</v>
      </c>
      <c r="K483" s="41">
        <v>5000.0</v>
      </c>
      <c r="L483" s="41">
        <v>1200.0</v>
      </c>
      <c r="M483" s="41">
        <v>600.0</v>
      </c>
      <c r="N483" s="41">
        <v>50.0</v>
      </c>
      <c r="O483" s="40" t="s">
        <v>207</v>
      </c>
      <c r="P483" s="40" t="s">
        <v>1371</v>
      </c>
      <c r="Q483" s="40" t="s">
        <v>1372</v>
      </c>
      <c r="R483" s="40" t="s">
        <v>210</v>
      </c>
      <c r="S483" s="40" t="b">
        <v>0</v>
      </c>
      <c r="T483" s="40" t="s">
        <v>211</v>
      </c>
      <c r="U483" s="40" t="s">
        <v>212</v>
      </c>
      <c r="V483" s="41">
        <v>0.1</v>
      </c>
      <c r="W483" s="41">
        <v>0.9</v>
      </c>
      <c r="X483" s="41">
        <v>0.1</v>
      </c>
      <c r="Y483" s="41">
        <v>0.5</v>
      </c>
      <c r="Z483" s="40" t="b">
        <v>0</v>
      </c>
      <c r="AA483" s="40" t="b">
        <v>1</v>
      </c>
      <c r="AB483" s="40" t="b">
        <v>0</v>
      </c>
      <c r="AC483" s="40" t="b">
        <v>0</v>
      </c>
      <c r="AD483" s="41" t="s">
        <v>14513</v>
      </c>
      <c r="AE483" s="41" t="s">
        <v>14514</v>
      </c>
      <c r="AF483" s="41">
        <v>1202.29</v>
      </c>
      <c r="AG483" s="41">
        <v>-3.33051</v>
      </c>
      <c r="AH483" s="42">
        <v>1.37087E42</v>
      </c>
      <c r="AI483" s="41">
        <v>0.082275135</v>
      </c>
      <c r="AJ483" s="40" t="s">
        <v>14515</v>
      </c>
      <c r="AK483" s="44" t="s">
        <v>397</v>
      </c>
      <c r="AL483" s="41">
        <v>3952.0</v>
      </c>
      <c r="AM483" s="40" t="s">
        <v>2224</v>
      </c>
      <c r="AN483" s="40" t="s">
        <v>7285</v>
      </c>
      <c r="AO483" s="40" t="s">
        <v>5643</v>
      </c>
      <c r="AP483" s="42">
        <v>1.1E139</v>
      </c>
    </row>
    <row r="484">
      <c r="A484" s="40" t="s">
        <v>16520</v>
      </c>
      <c r="B484" s="41">
        <v>257.0</v>
      </c>
      <c r="C484" s="42">
        <v>1.67E9</v>
      </c>
      <c r="D484" s="41">
        <v>3356.0</v>
      </c>
      <c r="E484" s="40" t="s">
        <v>1243</v>
      </c>
      <c r="F484" s="41">
        <v>140.0</v>
      </c>
      <c r="G484" s="41">
        <v>35.0</v>
      </c>
      <c r="H484" s="41">
        <v>70.0</v>
      </c>
      <c r="I484" s="41">
        <v>-3.07733</v>
      </c>
      <c r="J484" s="41">
        <v>10000.0</v>
      </c>
      <c r="K484" s="41">
        <v>5000.0</v>
      </c>
      <c r="L484" s="41">
        <v>1200.0</v>
      </c>
      <c r="M484" s="41">
        <v>600.0</v>
      </c>
      <c r="N484" s="41">
        <v>100.0</v>
      </c>
      <c r="O484" s="40" t="s">
        <v>207</v>
      </c>
      <c r="P484" s="40" t="s">
        <v>1371</v>
      </c>
      <c r="Q484" s="40" t="s">
        <v>212</v>
      </c>
      <c r="R484" s="40" t="s">
        <v>210</v>
      </c>
      <c r="S484" s="40" t="b">
        <v>0</v>
      </c>
      <c r="T484" s="40" t="s">
        <v>211</v>
      </c>
      <c r="U484" s="40" t="s">
        <v>212</v>
      </c>
      <c r="V484" s="41">
        <v>0.1</v>
      </c>
      <c r="W484" s="41">
        <v>0.9</v>
      </c>
      <c r="X484" s="41">
        <v>0.2</v>
      </c>
      <c r="Y484" s="41">
        <v>0.6</v>
      </c>
      <c r="Z484" s="40" t="b">
        <v>0</v>
      </c>
      <c r="AA484" s="40" t="b">
        <v>1</v>
      </c>
      <c r="AB484" s="40" t="b">
        <v>0</v>
      </c>
      <c r="AC484" s="40" t="b">
        <v>0</v>
      </c>
      <c r="AD484" s="41" t="s">
        <v>14516</v>
      </c>
      <c r="AE484" s="41" t="s">
        <v>14517</v>
      </c>
      <c r="AF484" s="41">
        <v>1202.95</v>
      </c>
      <c r="AG484" s="41">
        <v>-3.332</v>
      </c>
      <c r="AH484" s="42">
        <v>6.96545E41</v>
      </c>
      <c r="AI484" s="41">
        <v>0.082759292</v>
      </c>
      <c r="AJ484" s="40" t="s">
        <v>16690</v>
      </c>
      <c r="AK484" s="40" t="s">
        <v>14519</v>
      </c>
      <c r="AL484" s="41">
        <v>1606.0</v>
      </c>
      <c r="AM484" s="40" t="s">
        <v>2224</v>
      </c>
      <c r="AN484" s="40" t="s">
        <v>7285</v>
      </c>
      <c r="AO484" s="40" t="s">
        <v>5643</v>
      </c>
      <c r="AP484" s="42">
        <v>1.1E138</v>
      </c>
    </row>
    <row r="485">
      <c r="A485" s="40" t="s">
        <v>16520</v>
      </c>
      <c r="B485" s="41">
        <v>153.0</v>
      </c>
      <c r="C485" s="42">
        <v>1.67E9</v>
      </c>
      <c r="D485" s="41">
        <v>3356.0</v>
      </c>
      <c r="E485" s="40" t="s">
        <v>1243</v>
      </c>
      <c r="F485" s="41">
        <v>140.0</v>
      </c>
      <c r="G485" s="41">
        <v>35.0</v>
      </c>
      <c r="H485" s="41">
        <v>70.0</v>
      </c>
      <c r="I485" s="41">
        <v>-3.07733</v>
      </c>
      <c r="J485" s="41">
        <v>10000.0</v>
      </c>
      <c r="K485" s="41">
        <v>5000.0</v>
      </c>
      <c r="L485" s="41">
        <v>1200.0</v>
      </c>
      <c r="M485" s="41">
        <v>600.0</v>
      </c>
      <c r="N485" s="41">
        <v>50.0</v>
      </c>
      <c r="O485" s="40" t="s">
        <v>207</v>
      </c>
      <c r="P485" s="40" t="s">
        <v>1371</v>
      </c>
      <c r="Q485" s="40" t="s">
        <v>1372</v>
      </c>
      <c r="R485" s="40" t="s">
        <v>210</v>
      </c>
      <c r="S485" s="40" t="b">
        <v>0</v>
      </c>
      <c r="T485" s="40" t="s">
        <v>12879</v>
      </c>
      <c r="U485" s="40" t="s">
        <v>212</v>
      </c>
      <c r="V485" s="41">
        <v>0.1</v>
      </c>
      <c r="W485" s="41">
        <v>0.9</v>
      </c>
      <c r="X485" s="41">
        <v>0.1</v>
      </c>
      <c r="Y485" s="41">
        <v>0.4</v>
      </c>
      <c r="Z485" s="40" t="b">
        <v>0</v>
      </c>
      <c r="AA485" s="40" t="b">
        <v>1</v>
      </c>
      <c r="AB485" s="40" t="b">
        <v>0</v>
      </c>
      <c r="AC485" s="40" t="b">
        <v>0</v>
      </c>
      <c r="AD485" s="41" t="s">
        <v>14520</v>
      </c>
      <c r="AE485" s="41" t="s">
        <v>14521</v>
      </c>
      <c r="AF485" s="41">
        <v>1202.737</v>
      </c>
      <c r="AG485" s="41">
        <v>-3.33235</v>
      </c>
      <c r="AH485" s="42">
        <v>7.9111E41</v>
      </c>
      <c r="AI485" s="41">
        <v>0.082871634</v>
      </c>
      <c r="AJ485" s="40" t="s">
        <v>14522</v>
      </c>
      <c r="AK485" s="44" t="s">
        <v>397</v>
      </c>
      <c r="AL485" s="41">
        <v>4507.0</v>
      </c>
      <c r="AM485" s="40" t="s">
        <v>2224</v>
      </c>
      <c r="AN485" s="40" t="s">
        <v>7285</v>
      </c>
      <c r="AO485" s="40" t="s">
        <v>5643</v>
      </c>
      <c r="AP485" s="42">
        <v>1.0E139</v>
      </c>
    </row>
    <row r="486">
      <c r="A486" s="40" t="s">
        <v>16518</v>
      </c>
      <c r="B486" s="41">
        <v>55.0</v>
      </c>
      <c r="C486" s="42">
        <v>1.67E9</v>
      </c>
      <c r="D486" s="41">
        <v>3356.0</v>
      </c>
      <c r="E486" s="40" t="s">
        <v>1243</v>
      </c>
      <c r="F486" s="41">
        <v>140.0</v>
      </c>
      <c r="G486" s="41">
        <v>35.0</v>
      </c>
      <c r="H486" s="41">
        <v>70.0</v>
      </c>
      <c r="I486" s="41">
        <v>-3.07733</v>
      </c>
      <c r="J486" s="41">
        <v>10000.0</v>
      </c>
      <c r="K486" s="41">
        <v>5000.0</v>
      </c>
      <c r="L486" s="41">
        <v>1200.0</v>
      </c>
      <c r="M486" s="41">
        <v>600.0</v>
      </c>
      <c r="N486" s="41">
        <v>30.0</v>
      </c>
      <c r="O486" s="40" t="s">
        <v>207</v>
      </c>
      <c r="P486" s="40" t="s">
        <v>208</v>
      </c>
      <c r="Q486" s="40" t="s">
        <v>1372</v>
      </c>
      <c r="R486" s="40" t="s">
        <v>210</v>
      </c>
      <c r="S486" s="40" t="b">
        <v>0</v>
      </c>
      <c r="T486" s="40" t="s">
        <v>211</v>
      </c>
      <c r="U486" s="40" t="s">
        <v>212</v>
      </c>
      <c r="V486" s="41">
        <v>0.1</v>
      </c>
      <c r="W486" s="41">
        <v>0.9</v>
      </c>
      <c r="X486" s="41">
        <v>0.1</v>
      </c>
      <c r="Y486" s="41">
        <v>0.5</v>
      </c>
      <c r="Z486" s="40" t="b">
        <v>0</v>
      </c>
      <c r="AA486" s="40" t="b">
        <v>1</v>
      </c>
      <c r="AB486" s="40" t="b">
        <v>0</v>
      </c>
      <c r="AC486" s="40" t="b">
        <v>0</v>
      </c>
      <c r="AD486" s="41" t="s">
        <v>14523</v>
      </c>
      <c r="AE486" s="41" t="s">
        <v>14524</v>
      </c>
      <c r="AF486" s="41">
        <v>847.0551</v>
      </c>
      <c r="AG486" s="41">
        <v>-3.33427</v>
      </c>
      <c r="AH486" s="42">
        <v>9.76111E41</v>
      </c>
      <c r="AI486" s="41">
        <v>0.083496881</v>
      </c>
      <c r="AJ486" s="40" t="s">
        <v>14525</v>
      </c>
      <c r="AK486" s="44" t="s">
        <v>397</v>
      </c>
      <c r="AL486" s="41">
        <v>10000.0</v>
      </c>
      <c r="AM486" s="40" t="s">
        <v>216</v>
      </c>
      <c r="AN486" s="40" t="s">
        <v>7285</v>
      </c>
      <c r="AO486" s="40" t="s">
        <v>5627</v>
      </c>
      <c r="AP486" s="42">
        <v>1.0E139</v>
      </c>
    </row>
    <row r="487">
      <c r="A487" s="40" t="s">
        <v>16523</v>
      </c>
      <c r="B487" s="41">
        <v>46.0</v>
      </c>
      <c r="C487" s="42">
        <v>1.67E9</v>
      </c>
      <c r="D487" s="41">
        <v>3356.0</v>
      </c>
      <c r="E487" s="40" t="s">
        <v>1243</v>
      </c>
      <c r="F487" s="41">
        <v>140.0</v>
      </c>
      <c r="G487" s="41">
        <v>35.0</v>
      </c>
      <c r="H487" s="41">
        <v>70.0</v>
      </c>
      <c r="I487" s="41">
        <v>-3.07733</v>
      </c>
      <c r="J487" s="41">
        <v>10000.0</v>
      </c>
      <c r="K487" s="41">
        <v>5000.0</v>
      </c>
      <c r="L487" s="41">
        <v>1200.0</v>
      </c>
      <c r="M487" s="41">
        <v>600.0</v>
      </c>
      <c r="N487" s="41">
        <v>30.0</v>
      </c>
      <c r="O487" s="40" t="s">
        <v>207</v>
      </c>
      <c r="P487" s="40" t="s">
        <v>1371</v>
      </c>
      <c r="Q487" s="40" t="s">
        <v>7305</v>
      </c>
      <c r="R487" s="40" t="s">
        <v>210</v>
      </c>
      <c r="S487" s="40" t="b">
        <v>0</v>
      </c>
      <c r="T487" s="40" t="s">
        <v>12879</v>
      </c>
      <c r="U487" s="40" t="s">
        <v>212</v>
      </c>
      <c r="V487" s="41">
        <v>0.1</v>
      </c>
      <c r="W487" s="41">
        <v>0.9</v>
      </c>
      <c r="X487" s="41">
        <v>0.1</v>
      </c>
      <c r="Y487" s="41">
        <v>0.5</v>
      </c>
      <c r="Z487" s="40" t="b">
        <v>0</v>
      </c>
      <c r="AA487" s="40" t="b">
        <v>1</v>
      </c>
      <c r="AB487" s="40" t="b">
        <v>0</v>
      </c>
      <c r="AC487" s="40" t="b">
        <v>0</v>
      </c>
      <c r="AD487" s="41" t="s">
        <v>14526</v>
      </c>
      <c r="AE487" s="41" t="s">
        <v>14527</v>
      </c>
      <c r="AF487" s="41">
        <v>1203.3</v>
      </c>
      <c r="AG487" s="41">
        <v>-3.33736</v>
      </c>
      <c r="AH487" s="42">
        <v>1.23796E42</v>
      </c>
      <c r="AI487" s="41">
        <v>0.084499053</v>
      </c>
      <c r="AJ487" s="40" t="s">
        <v>14528</v>
      </c>
      <c r="AK487" s="44" t="s">
        <v>397</v>
      </c>
      <c r="AL487" s="41">
        <v>6079.0</v>
      </c>
      <c r="AM487" s="40" t="s">
        <v>2224</v>
      </c>
      <c r="AN487" s="40" t="s">
        <v>7285</v>
      </c>
      <c r="AO487" s="40" t="s">
        <v>5643</v>
      </c>
      <c r="AP487" s="42">
        <v>1.1E139</v>
      </c>
    </row>
    <row r="488">
      <c r="A488" s="40" t="s">
        <v>16525</v>
      </c>
      <c r="B488" s="41">
        <v>235.0</v>
      </c>
      <c r="C488" s="42">
        <v>1.67E9</v>
      </c>
      <c r="D488" s="41">
        <v>3356.0</v>
      </c>
      <c r="E488" s="40" t="s">
        <v>1243</v>
      </c>
      <c r="F488" s="41">
        <v>140.0</v>
      </c>
      <c r="G488" s="41">
        <v>35.0</v>
      </c>
      <c r="H488" s="41">
        <v>70.0</v>
      </c>
      <c r="I488" s="41">
        <v>-3.07733</v>
      </c>
      <c r="J488" s="41">
        <v>10000.0</v>
      </c>
      <c r="K488" s="41">
        <v>5000.0</v>
      </c>
      <c r="L488" s="41">
        <v>1200.0</v>
      </c>
      <c r="M488" s="41">
        <v>600.0</v>
      </c>
      <c r="N488" s="41">
        <v>100.0</v>
      </c>
      <c r="O488" s="40" t="s">
        <v>207</v>
      </c>
      <c r="P488" s="40" t="s">
        <v>208</v>
      </c>
      <c r="Q488" s="40" t="s">
        <v>1372</v>
      </c>
      <c r="R488" s="40" t="s">
        <v>210</v>
      </c>
      <c r="S488" s="40" t="b">
        <v>0</v>
      </c>
      <c r="T488" s="40" t="s">
        <v>211</v>
      </c>
      <c r="U488" s="40" t="s">
        <v>212</v>
      </c>
      <c r="V488" s="41">
        <v>0.1</v>
      </c>
      <c r="W488" s="41">
        <v>0.9</v>
      </c>
      <c r="X488" s="41">
        <v>0.1</v>
      </c>
      <c r="Y488" s="41">
        <v>0.5</v>
      </c>
      <c r="Z488" s="40" t="b">
        <v>0</v>
      </c>
      <c r="AA488" s="40" t="b">
        <v>1</v>
      </c>
      <c r="AB488" s="40" t="b">
        <v>0</v>
      </c>
      <c r="AC488" s="40" t="b">
        <v>0</v>
      </c>
      <c r="AD488" s="41" t="s">
        <v>14529</v>
      </c>
      <c r="AE488" s="41" t="s">
        <v>14530</v>
      </c>
      <c r="AF488" s="41">
        <v>1202.993</v>
      </c>
      <c r="AG488" s="41">
        <v>-3.33758</v>
      </c>
      <c r="AH488" s="42">
        <v>1.39328E42</v>
      </c>
      <c r="AI488" s="41">
        <v>0.084570848</v>
      </c>
      <c r="AJ488" s="40" t="s">
        <v>14531</v>
      </c>
      <c r="AK488" s="40" t="s">
        <v>14532</v>
      </c>
      <c r="AL488" s="41">
        <v>1982.0</v>
      </c>
      <c r="AM488" s="40" t="s">
        <v>2224</v>
      </c>
      <c r="AN488" s="40" t="s">
        <v>7285</v>
      </c>
      <c r="AO488" s="40" t="s">
        <v>5643</v>
      </c>
      <c r="AP488" s="42">
        <v>1.1E139</v>
      </c>
    </row>
    <row r="489">
      <c r="A489" s="40" t="s">
        <v>16523</v>
      </c>
      <c r="B489" s="41">
        <v>111.0</v>
      </c>
      <c r="C489" s="42">
        <v>1.67E9</v>
      </c>
      <c r="D489" s="41">
        <v>3356.0</v>
      </c>
      <c r="E489" s="40" t="s">
        <v>1243</v>
      </c>
      <c r="F489" s="41">
        <v>140.0</v>
      </c>
      <c r="G489" s="41">
        <v>35.0</v>
      </c>
      <c r="H489" s="41">
        <v>70.0</v>
      </c>
      <c r="I489" s="41">
        <v>-3.07733</v>
      </c>
      <c r="J489" s="41">
        <v>10000.0</v>
      </c>
      <c r="K489" s="41">
        <v>5000.0</v>
      </c>
      <c r="L489" s="41">
        <v>1200.0</v>
      </c>
      <c r="M489" s="41">
        <v>600.0</v>
      </c>
      <c r="N489" s="41">
        <v>50.0</v>
      </c>
      <c r="O489" s="40" t="s">
        <v>207</v>
      </c>
      <c r="P489" s="40" t="s">
        <v>1371</v>
      </c>
      <c r="Q489" s="40" t="s">
        <v>7310</v>
      </c>
      <c r="R489" s="40" t="s">
        <v>210</v>
      </c>
      <c r="S489" s="40" t="b">
        <v>0</v>
      </c>
      <c r="T489" s="40" t="s">
        <v>211</v>
      </c>
      <c r="U489" s="40" t="s">
        <v>212</v>
      </c>
      <c r="V489" s="41">
        <v>0.1</v>
      </c>
      <c r="W489" s="41">
        <v>0.9</v>
      </c>
      <c r="X489" s="41">
        <v>0.2</v>
      </c>
      <c r="Y489" s="41">
        <v>0.4</v>
      </c>
      <c r="Z489" s="40" t="b">
        <v>0</v>
      </c>
      <c r="AA489" s="40" t="b">
        <v>1</v>
      </c>
      <c r="AB489" s="40" t="b">
        <v>0</v>
      </c>
      <c r="AC489" s="40" t="b">
        <v>0</v>
      </c>
      <c r="AD489" s="41" t="s">
        <v>14533</v>
      </c>
      <c r="AE489" s="41" t="s">
        <v>14534</v>
      </c>
      <c r="AF489" s="41">
        <v>1203.493</v>
      </c>
      <c r="AG489" s="41">
        <v>-3.34031</v>
      </c>
      <c r="AH489" s="42">
        <v>1.18683E42</v>
      </c>
      <c r="AI489" s="41">
        <v>0.085456954</v>
      </c>
      <c r="AJ489" s="40" t="s">
        <v>14535</v>
      </c>
      <c r="AK489" s="40" t="s">
        <v>14536</v>
      </c>
      <c r="AL489" s="41">
        <v>3247.0</v>
      </c>
      <c r="AM489" s="40" t="s">
        <v>2224</v>
      </c>
      <c r="AN489" s="40" t="s">
        <v>7285</v>
      </c>
      <c r="AO489" s="40" t="s">
        <v>5643</v>
      </c>
      <c r="AP489" s="42">
        <v>1.1E139</v>
      </c>
    </row>
    <row r="490">
      <c r="A490" s="40" t="s">
        <v>16525</v>
      </c>
      <c r="B490" s="41">
        <v>265.0</v>
      </c>
      <c r="C490" s="42">
        <v>1.67E9</v>
      </c>
      <c r="D490" s="41">
        <v>3356.0</v>
      </c>
      <c r="E490" s="40" t="s">
        <v>1243</v>
      </c>
      <c r="F490" s="41">
        <v>140.0</v>
      </c>
      <c r="G490" s="41">
        <v>35.0</v>
      </c>
      <c r="H490" s="41">
        <v>70.0</v>
      </c>
      <c r="I490" s="41">
        <v>-3.07733</v>
      </c>
      <c r="J490" s="41">
        <v>10000.0</v>
      </c>
      <c r="K490" s="41">
        <v>5000.0</v>
      </c>
      <c r="L490" s="41">
        <v>1200.0</v>
      </c>
      <c r="M490" s="41">
        <v>600.0</v>
      </c>
      <c r="N490" s="41">
        <v>100.0</v>
      </c>
      <c r="O490" s="40" t="s">
        <v>207</v>
      </c>
      <c r="P490" s="40" t="s">
        <v>208</v>
      </c>
      <c r="Q490" s="40" t="s">
        <v>212</v>
      </c>
      <c r="R490" s="40" t="s">
        <v>210</v>
      </c>
      <c r="S490" s="40" t="b">
        <v>0</v>
      </c>
      <c r="T490" s="40" t="s">
        <v>12879</v>
      </c>
      <c r="U490" s="40" t="s">
        <v>212</v>
      </c>
      <c r="V490" s="41">
        <v>0.1</v>
      </c>
      <c r="W490" s="41">
        <v>0.9</v>
      </c>
      <c r="X490" s="41">
        <v>0.2</v>
      </c>
      <c r="Y490" s="41">
        <v>0.5</v>
      </c>
      <c r="Z490" s="40" t="b">
        <v>0</v>
      </c>
      <c r="AA490" s="40" t="b">
        <v>1</v>
      </c>
      <c r="AB490" s="40" t="b">
        <v>0</v>
      </c>
      <c r="AC490" s="40" t="b">
        <v>0</v>
      </c>
      <c r="AD490" s="41" t="s">
        <v>14537</v>
      </c>
      <c r="AE490" s="41" t="s">
        <v>14538</v>
      </c>
      <c r="AF490" s="41">
        <v>1201.586</v>
      </c>
      <c r="AG490" s="41">
        <v>-3.34085</v>
      </c>
      <c r="AH490" s="42">
        <v>9.76175E41</v>
      </c>
      <c r="AI490" s="41">
        <v>0.085632397</v>
      </c>
      <c r="AJ490" s="40" t="s">
        <v>16691</v>
      </c>
      <c r="AK490" s="40" t="s">
        <v>14540</v>
      </c>
      <c r="AL490" s="41">
        <v>1821.0</v>
      </c>
      <c r="AM490" s="40" t="s">
        <v>2224</v>
      </c>
      <c r="AN490" s="40" t="s">
        <v>7285</v>
      </c>
      <c r="AO490" s="40" t="s">
        <v>5643</v>
      </c>
      <c r="AP490" s="42">
        <v>1.0E139</v>
      </c>
    </row>
    <row r="491">
      <c r="A491" s="40" t="s">
        <v>16525</v>
      </c>
      <c r="B491" s="41">
        <v>240.0</v>
      </c>
      <c r="C491" s="42">
        <v>1.67E9</v>
      </c>
      <c r="D491" s="41">
        <v>3356.0</v>
      </c>
      <c r="E491" s="40" t="s">
        <v>1243</v>
      </c>
      <c r="F491" s="41">
        <v>140.0</v>
      </c>
      <c r="G491" s="41">
        <v>35.0</v>
      </c>
      <c r="H491" s="41">
        <v>70.0</v>
      </c>
      <c r="I491" s="41">
        <v>-3.07733</v>
      </c>
      <c r="J491" s="41">
        <v>10000.0</v>
      </c>
      <c r="K491" s="41">
        <v>5000.0</v>
      </c>
      <c r="L491" s="41">
        <v>1200.0</v>
      </c>
      <c r="M491" s="41">
        <v>600.0</v>
      </c>
      <c r="N491" s="41">
        <v>100.0</v>
      </c>
      <c r="O491" s="40" t="s">
        <v>207</v>
      </c>
      <c r="P491" s="40" t="s">
        <v>208</v>
      </c>
      <c r="Q491" s="40" t="s">
        <v>1372</v>
      </c>
      <c r="R491" s="40" t="s">
        <v>210</v>
      </c>
      <c r="S491" s="40" t="b">
        <v>0</v>
      </c>
      <c r="T491" s="40" t="s">
        <v>211</v>
      </c>
      <c r="U491" s="40" t="s">
        <v>212</v>
      </c>
      <c r="V491" s="41">
        <v>0.1</v>
      </c>
      <c r="W491" s="41">
        <v>0.9</v>
      </c>
      <c r="X491" s="41">
        <v>0.3</v>
      </c>
      <c r="Y491" s="41">
        <v>0.4</v>
      </c>
      <c r="Z491" s="40" t="b">
        <v>0</v>
      </c>
      <c r="AA491" s="40" t="b">
        <v>1</v>
      </c>
      <c r="AB491" s="40" t="b">
        <v>0</v>
      </c>
      <c r="AC491" s="40" t="b">
        <v>0</v>
      </c>
      <c r="AD491" s="41" t="s">
        <v>14541</v>
      </c>
      <c r="AE491" s="41" t="s">
        <v>7653</v>
      </c>
      <c r="AF491" s="41">
        <v>1202.694</v>
      </c>
      <c r="AG491" s="41">
        <v>-3.34274</v>
      </c>
      <c r="AH491" s="42">
        <v>1.39251E42</v>
      </c>
      <c r="AI491" s="41">
        <v>0.086248822</v>
      </c>
      <c r="AJ491" s="40" t="s">
        <v>16692</v>
      </c>
      <c r="AK491" s="40" t="s">
        <v>14543</v>
      </c>
      <c r="AL491" s="41">
        <v>2404.0</v>
      </c>
      <c r="AM491" s="40" t="s">
        <v>2224</v>
      </c>
      <c r="AN491" s="40" t="s">
        <v>7285</v>
      </c>
      <c r="AO491" s="40" t="s">
        <v>5643</v>
      </c>
      <c r="AP491" s="42">
        <v>1.1E139</v>
      </c>
    </row>
    <row r="492">
      <c r="A492" s="40" t="s">
        <v>16523</v>
      </c>
      <c r="B492" s="41">
        <v>38.0</v>
      </c>
      <c r="C492" s="42">
        <v>1.67E9</v>
      </c>
      <c r="D492" s="41">
        <v>3356.0</v>
      </c>
      <c r="E492" s="40" t="s">
        <v>1243</v>
      </c>
      <c r="F492" s="41">
        <v>140.0</v>
      </c>
      <c r="G492" s="41">
        <v>35.0</v>
      </c>
      <c r="H492" s="41">
        <v>70.0</v>
      </c>
      <c r="I492" s="41">
        <v>-3.07733</v>
      </c>
      <c r="J492" s="41">
        <v>10000.0</v>
      </c>
      <c r="K492" s="41">
        <v>5000.0</v>
      </c>
      <c r="L492" s="41">
        <v>1200.0</v>
      </c>
      <c r="M492" s="41">
        <v>600.0</v>
      </c>
      <c r="N492" s="41">
        <v>30.0</v>
      </c>
      <c r="O492" s="40" t="s">
        <v>207</v>
      </c>
      <c r="P492" s="40" t="s">
        <v>1371</v>
      </c>
      <c r="Q492" s="40" t="s">
        <v>7305</v>
      </c>
      <c r="R492" s="40" t="s">
        <v>210</v>
      </c>
      <c r="S492" s="40" t="b">
        <v>0</v>
      </c>
      <c r="T492" s="40" t="s">
        <v>211</v>
      </c>
      <c r="U492" s="40" t="s">
        <v>212</v>
      </c>
      <c r="V492" s="41">
        <v>0.1</v>
      </c>
      <c r="W492" s="41">
        <v>0.9</v>
      </c>
      <c r="X492" s="41">
        <v>0.1</v>
      </c>
      <c r="Y492" s="41">
        <v>0.6</v>
      </c>
      <c r="Z492" s="40" t="b">
        <v>0</v>
      </c>
      <c r="AA492" s="40" t="b">
        <v>1</v>
      </c>
      <c r="AB492" s="40" t="b">
        <v>0</v>
      </c>
      <c r="AC492" s="40" t="b">
        <v>0</v>
      </c>
      <c r="AD492" s="41" t="s">
        <v>14544</v>
      </c>
      <c r="AE492" s="41" t="s">
        <v>14545</v>
      </c>
      <c r="AF492" s="41">
        <v>1201.338</v>
      </c>
      <c r="AG492" s="41">
        <v>-3.3462</v>
      </c>
      <c r="AH492" s="42">
        <v>1.03873E42</v>
      </c>
      <c r="AI492" s="41">
        <v>0.087371833</v>
      </c>
      <c r="AJ492" s="40" t="s">
        <v>14546</v>
      </c>
      <c r="AK492" s="44" t="s">
        <v>397</v>
      </c>
      <c r="AL492" s="41">
        <v>5221.0</v>
      </c>
      <c r="AM492" s="40" t="s">
        <v>2224</v>
      </c>
      <c r="AN492" s="40" t="s">
        <v>7285</v>
      </c>
      <c r="AO492" s="40" t="s">
        <v>5643</v>
      </c>
      <c r="AP492" s="42">
        <v>1.0E139</v>
      </c>
    </row>
    <row r="493">
      <c r="A493" s="40" t="s">
        <v>16520</v>
      </c>
      <c r="B493" s="41">
        <v>244.0</v>
      </c>
      <c r="C493" s="42">
        <v>1.67E9</v>
      </c>
      <c r="D493" s="41">
        <v>3356.0</v>
      </c>
      <c r="E493" s="40" t="s">
        <v>1243</v>
      </c>
      <c r="F493" s="41">
        <v>140.0</v>
      </c>
      <c r="G493" s="41">
        <v>35.0</v>
      </c>
      <c r="H493" s="41">
        <v>70.0</v>
      </c>
      <c r="I493" s="41">
        <v>-3.07733</v>
      </c>
      <c r="J493" s="41">
        <v>10000.0</v>
      </c>
      <c r="K493" s="41">
        <v>5000.0</v>
      </c>
      <c r="L493" s="41">
        <v>1200.0</v>
      </c>
      <c r="M493" s="41">
        <v>600.0</v>
      </c>
      <c r="N493" s="41">
        <v>100.0</v>
      </c>
      <c r="O493" s="40" t="s">
        <v>207</v>
      </c>
      <c r="P493" s="40" t="s">
        <v>1371</v>
      </c>
      <c r="Q493" s="40" t="s">
        <v>1372</v>
      </c>
      <c r="R493" s="40" t="s">
        <v>210</v>
      </c>
      <c r="S493" s="40" t="b">
        <v>0</v>
      </c>
      <c r="T493" s="40" t="s">
        <v>12879</v>
      </c>
      <c r="U493" s="40" t="s">
        <v>212</v>
      </c>
      <c r="V493" s="41">
        <v>0.1</v>
      </c>
      <c r="W493" s="41">
        <v>0.9</v>
      </c>
      <c r="X493" s="41">
        <v>0.1</v>
      </c>
      <c r="Y493" s="41">
        <v>0.5</v>
      </c>
      <c r="Z493" s="40" t="b">
        <v>0</v>
      </c>
      <c r="AA493" s="40" t="b">
        <v>1</v>
      </c>
      <c r="AB493" s="40" t="b">
        <v>0</v>
      </c>
      <c r="AC493" s="40" t="b">
        <v>0</v>
      </c>
      <c r="AD493" s="41" t="s">
        <v>14547</v>
      </c>
      <c r="AE493" s="41" t="s">
        <v>14548</v>
      </c>
      <c r="AF493" s="41">
        <v>1203.422</v>
      </c>
      <c r="AG493" s="41">
        <v>-3.34689</v>
      </c>
      <c r="AH493" s="42">
        <v>4.88736E41</v>
      </c>
      <c r="AI493" s="41">
        <v>0.087597388</v>
      </c>
      <c r="AJ493" s="40" t="s">
        <v>14549</v>
      </c>
      <c r="AK493" s="40" t="s">
        <v>14550</v>
      </c>
      <c r="AL493" s="41">
        <v>1834.0</v>
      </c>
      <c r="AM493" s="40" t="s">
        <v>2224</v>
      </c>
      <c r="AN493" s="40" t="s">
        <v>7285</v>
      </c>
      <c r="AO493" s="40" t="s">
        <v>5643</v>
      </c>
      <c r="AP493" s="42">
        <v>1.0E138</v>
      </c>
    </row>
    <row r="494">
      <c r="A494" s="40" t="s">
        <v>16518</v>
      </c>
      <c r="B494" s="41">
        <v>83.0</v>
      </c>
      <c r="C494" s="42">
        <v>1.67E9</v>
      </c>
      <c r="D494" s="41">
        <v>3356.0</v>
      </c>
      <c r="E494" s="40" t="s">
        <v>1243</v>
      </c>
      <c r="F494" s="41">
        <v>140.0</v>
      </c>
      <c r="G494" s="41">
        <v>35.0</v>
      </c>
      <c r="H494" s="41">
        <v>70.0</v>
      </c>
      <c r="I494" s="41">
        <v>-3.07733</v>
      </c>
      <c r="J494" s="41">
        <v>10000.0</v>
      </c>
      <c r="K494" s="41">
        <v>5000.0</v>
      </c>
      <c r="L494" s="41">
        <v>1200.0</v>
      </c>
      <c r="M494" s="41">
        <v>600.0</v>
      </c>
      <c r="N494" s="41">
        <v>30.0</v>
      </c>
      <c r="O494" s="40" t="s">
        <v>207</v>
      </c>
      <c r="P494" s="40" t="s">
        <v>208</v>
      </c>
      <c r="Q494" s="40" t="s">
        <v>212</v>
      </c>
      <c r="R494" s="40" t="s">
        <v>210</v>
      </c>
      <c r="S494" s="40" t="b">
        <v>0</v>
      </c>
      <c r="T494" s="40" t="s">
        <v>12879</v>
      </c>
      <c r="U494" s="40" t="s">
        <v>212</v>
      </c>
      <c r="V494" s="41">
        <v>0.1</v>
      </c>
      <c r="W494" s="41">
        <v>0.9</v>
      </c>
      <c r="X494" s="41">
        <v>0.1</v>
      </c>
      <c r="Y494" s="41">
        <v>0.6</v>
      </c>
      <c r="Z494" s="40" t="b">
        <v>0</v>
      </c>
      <c r="AA494" s="40" t="b">
        <v>1</v>
      </c>
      <c r="AB494" s="40" t="b">
        <v>0</v>
      </c>
      <c r="AC494" s="40" t="b">
        <v>0</v>
      </c>
      <c r="AD494" s="41" t="s">
        <v>14551</v>
      </c>
      <c r="AE494" s="41" t="s">
        <v>14552</v>
      </c>
      <c r="AF494" s="41">
        <v>1089.12</v>
      </c>
      <c r="AG494" s="41">
        <v>-3.35036</v>
      </c>
      <c r="AH494" s="42">
        <v>1.0195E42</v>
      </c>
      <c r="AI494" s="41">
        <v>0.088723784</v>
      </c>
      <c r="AJ494" s="40" t="s">
        <v>14553</v>
      </c>
      <c r="AK494" s="44" t="s">
        <v>397</v>
      </c>
      <c r="AL494" s="41">
        <v>10000.0</v>
      </c>
      <c r="AM494" s="40" t="s">
        <v>216</v>
      </c>
      <c r="AN494" s="40" t="s">
        <v>7285</v>
      </c>
      <c r="AO494" s="40" t="s">
        <v>5627</v>
      </c>
      <c r="AP494" s="42">
        <v>1.0E139</v>
      </c>
    </row>
    <row r="495">
      <c r="A495" s="40" t="s">
        <v>16520</v>
      </c>
      <c r="B495" s="41">
        <v>246.0</v>
      </c>
      <c r="C495" s="42">
        <v>1.67E9</v>
      </c>
      <c r="D495" s="41">
        <v>3356.0</v>
      </c>
      <c r="E495" s="40" t="s">
        <v>1243</v>
      </c>
      <c r="F495" s="41">
        <v>140.0</v>
      </c>
      <c r="G495" s="41">
        <v>35.0</v>
      </c>
      <c r="H495" s="41">
        <v>70.0</v>
      </c>
      <c r="I495" s="41">
        <v>-3.07733</v>
      </c>
      <c r="J495" s="41">
        <v>10000.0</v>
      </c>
      <c r="K495" s="41">
        <v>5000.0</v>
      </c>
      <c r="L495" s="41">
        <v>1200.0</v>
      </c>
      <c r="M495" s="41">
        <v>600.0</v>
      </c>
      <c r="N495" s="41">
        <v>100.0</v>
      </c>
      <c r="O495" s="40" t="s">
        <v>207</v>
      </c>
      <c r="P495" s="40" t="s">
        <v>1371</v>
      </c>
      <c r="Q495" s="40" t="s">
        <v>1372</v>
      </c>
      <c r="R495" s="40" t="s">
        <v>210</v>
      </c>
      <c r="S495" s="40" t="b">
        <v>0</v>
      </c>
      <c r="T495" s="40" t="s">
        <v>12879</v>
      </c>
      <c r="U495" s="40" t="s">
        <v>212</v>
      </c>
      <c r="V495" s="41">
        <v>0.1</v>
      </c>
      <c r="W495" s="41">
        <v>0.9</v>
      </c>
      <c r="X495" s="41">
        <v>0.2</v>
      </c>
      <c r="Y495" s="41">
        <v>0.4</v>
      </c>
      <c r="Z495" s="40" t="b">
        <v>0</v>
      </c>
      <c r="AA495" s="40" t="b">
        <v>1</v>
      </c>
      <c r="AB495" s="40" t="b">
        <v>0</v>
      </c>
      <c r="AC495" s="40" t="b">
        <v>0</v>
      </c>
      <c r="AD495" s="41" t="s">
        <v>14554</v>
      </c>
      <c r="AE495" s="41" t="s">
        <v>14555</v>
      </c>
      <c r="AF495" s="41">
        <v>1202.001</v>
      </c>
      <c r="AG495" s="41">
        <v>-3.35111</v>
      </c>
      <c r="AH495" s="42">
        <v>1.38477E42</v>
      </c>
      <c r="AI495" s="41">
        <v>0.088968977</v>
      </c>
      <c r="AJ495" s="40" t="s">
        <v>16693</v>
      </c>
      <c r="AK495" s="40" t="s">
        <v>14557</v>
      </c>
      <c r="AL495" s="41">
        <v>2226.0</v>
      </c>
      <c r="AM495" s="40" t="s">
        <v>2224</v>
      </c>
      <c r="AN495" s="40" t="s">
        <v>7285</v>
      </c>
      <c r="AO495" s="40" t="s">
        <v>5643</v>
      </c>
      <c r="AP495" s="42">
        <v>1.1E139</v>
      </c>
    </row>
    <row r="496">
      <c r="A496" s="40" t="s">
        <v>16525</v>
      </c>
      <c r="B496" s="41">
        <v>239.0</v>
      </c>
      <c r="C496" s="42">
        <v>1.67E9</v>
      </c>
      <c r="D496" s="41">
        <v>3356.0</v>
      </c>
      <c r="E496" s="40" t="s">
        <v>1243</v>
      </c>
      <c r="F496" s="41">
        <v>140.0</v>
      </c>
      <c r="G496" s="41">
        <v>35.0</v>
      </c>
      <c r="H496" s="41">
        <v>70.0</v>
      </c>
      <c r="I496" s="41">
        <v>-3.07733</v>
      </c>
      <c r="J496" s="41">
        <v>10000.0</v>
      </c>
      <c r="K496" s="41">
        <v>5000.0</v>
      </c>
      <c r="L496" s="41">
        <v>1200.0</v>
      </c>
      <c r="M496" s="41">
        <v>600.0</v>
      </c>
      <c r="N496" s="41">
        <v>100.0</v>
      </c>
      <c r="O496" s="40" t="s">
        <v>207</v>
      </c>
      <c r="P496" s="40" t="s">
        <v>208</v>
      </c>
      <c r="Q496" s="40" t="s">
        <v>1372</v>
      </c>
      <c r="R496" s="40" t="s">
        <v>210</v>
      </c>
      <c r="S496" s="40" t="b">
        <v>0</v>
      </c>
      <c r="T496" s="40" t="s">
        <v>211</v>
      </c>
      <c r="U496" s="40" t="s">
        <v>212</v>
      </c>
      <c r="V496" s="41">
        <v>0.1</v>
      </c>
      <c r="W496" s="41">
        <v>0.9</v>
      </c>
      <c r="X496" s="41">
        <v>0.2</v>
      </c>
      <c r="Y496" s="41">
        <v>0.6</v>
      </c>
      <c r="Z496" s="40" t="b">
        <v>0</v>
      </c>
      <c r="AA496" s="40" t="b">
        <v>1</v>
      </c>
      <c r="AB496" s="40" t="b">
        <v>0</v>
      </c>
      <c r="AC496" s="40" t="b">
        <v>0</v>
      </c>
      <c r="AD496" s="41" t="s">
        <v>14558</v>
      </c>
      <c r="AE496" s="41" t="s">
        <v>14559</v>
      </c>
      <c r="AF496" s="41">
        <v>1203.394</v>
      </c>
      <c r="AG496" s="41">
        <v>-3.35406</v>
      </c>
      <c r="AH496" s="42">
        <v>1.38796E42</v>
      </c>
      <c r="AI496" s="41">
        <v>0.089926168</v>
      </c>
      <c r="AJ496" s="40" t="s">
        <v>16694</v>
      </c>
      <c r="AK496" s="40" t="s">
        <v>14561</v>
      </c>
      <c r="AL496" s="41">
        <v>1593.0</v>
      </c>
      <c r="AM496" s="40" t="s">
        <v>2224</v>
      </c>
      <c r="AN496" s="40" t="s">
        <v>7285</v>
      </c>
      <c r="AO496" s="40" t="s">
        <v>5643</v>
      </c>
      <c r="AP496" s="42">
        <v>1.1E139</v>
      </c>
    </row>
    <row r="497">
      <c r="A497" s="40" t="s">
        <v>16520</v>
      </c>
      <c r="B497" s="41">
        <v>234.0</v>
      </c>
      <c r="C497" s="42">
        <v>1.67E9</v>
      </c>
      <c r="D497" s="41">
        <v>3356.0</v>
      </c>
      <c r="E497" s="40" t="s">
        <v>1243</v>
      </c>
      <c r="F497" s="41">
        <v>140.0</v>
      </c>
      <c r="G497" s="41">
        <v>35.0</v>
      </c>
      <c r="H497" s="41">
        <v>70.0</v>
      </c>
      <c r="I497" s="41">
        <v>-3.07733</v>
      </c>
      <c r="J497" s="41">
        <v>10000.0</v>
      </c>
      <c r="K497" s="41">
        <v>5000.0</v>
      </c>
      <c r="L497" s="41">
        <v>1200.0</v>
      </c>
      <c r="M497" s="41">
        <v>600.0</v>
      </c>
      <c r="N497" s="41">
        <v>100.0</v>
      </c>
      <c r="O497" s="40" t="s">
        <v>207</v>
      </c>
      <c r="P497" s="40" t="s">
        <v>1371</v>
      </c>
      <c r="Q497" s="40" t="s">
        <v>1372</v>
      </c>
      <c r="R497" s="40" t="s">
        <v>210</v>
      </c>
      <c r="S497" s="40" t="b">
        <v>0</v>
      </c>
      <c r="T497" s="40" t="s">
        <v>211</v>
      </c>
      <c r="U497" s="40" t="s">
        <v>212</v>
      </c>
      <c r="V497" s="41">
        <v>0.1</v>
      </c>
      <c r="W497" s="41">
        <v>0.9</v>
      </c>
      <c r="X497" s="41">
        <v>0.1</v>
      </c>
      <c r="Y497" s="41">
        <v>0.4</v>
      </c>
      <c r="Z497" s="40" t="b">
        <v>0</v>
      </c>
      <c r="AA497" s="40" t="b">
        <v>1</v>
      </c>
      <c r="AB497" s="40" t="b">
        <v>0</v>
      </c>
      <c r="AC497" s="40" t="b">
        <v>0</v>
      </c>
      <c r="AD497" s="41" t="s">
        <v>14562</v>
      </c>
      <c r="AE497" s="41" t="s">
        <v>14563</v>
      </c>
      <c r="AF497" s="41">
        <v>1202.348</v>
      </c>
      <c r="AG497" s="41">
        <v>-3.35429</v>
      </c>
      <c r="AH497" s="42">
        <v>6.93477E41</v>
      </c>
      <c r="AI497" s="41">
        <v>0.090001467</v>
      </c>
      <c r="AJ497" s="40" t="s">
        <v>14564</v>
      </c>
      <c r="AK497" s="40" t="s">
        <v>14565</v>
      </c>
      <c r="AL497" s="41">
        <v>2408.0</v>
      </c>
      <c r="AM497" s="40" t="s">
        <v>2224</v>
      </c>
      <c r="AN497" s="40" t="s">
        <v>7285</v>
      </c>
      <c r="AO497" s="40" t="s">
        <v>5643</v>
      </c>
      <c r="AP497" s="42">
        <v>1.1E138</v>
      </c>
    </row>
    <row r="498">
      <c r="A498" s="40" t="s">
        <v>16520</v>
      </c>
      <c r="B498" s="41">
        <v>251.0</v>
      </c>
      <c r="C498" s="42">
        <v>1.67E9</v>
      </c>
      <c r="D498" s="41">
        <v>3356.0</v>
      </c>
      <c r="E498" s="40" t="s">
        <v>1243</v>
      </c>
      <c r="F498" s="41">
        <v>140.0</v>
      </c>
      <c r="G498" s="41">
        <v>35.0</v>
      </c>
      <c r="H498" s="41">
        <v>70.0</v>
      </c>
      <c r="I498" s="41">
        <v>-3.07733</v>
      </c>
      <c r="J498" s="41">
        <v>10000.0</v>
      </c>
      <c r="K498" s="41">
        <v>5000.0</v>
      </c>
      <c r="L498" s="41">
        <v>1200.0</v>
      </c>
      <c r="M498" s="41">
        <v>600.0</v>
      </c>
      <c r="N498" s="41">
        <v>100.0</v>
      </c>
      <c r="O498" s="40" t="s">
        <v>207</v>
      </c>
      <c r="P498" s="40" t="s">
        <v>1371</v>
      </c>
      <c r="Q498" s="40" t="s">
        <v>1372</v>
      </c>
      <c r="R498" s="40" t="s">
        <v>210</v>
      </c>
      <c r="S498" s="40" t="b">
        <v>0</v>
      </c>
      <c r="T498" s="40" t="s">
        <v>12879</v>
      </c>
      <c r="U498" s="40" t="s">
        <v>212</v>
      </c>
      <c r="V498" s="41">
        <v>0.1</v>
      </c>
      <c r="W498" s="41">
        <v>0.9</v>
      </c>
      <c r="X498" s="41">
        <v>0.3</v>
      </c>
      <c r="Y498" s="41">
        <v>0.6</v>
      </c>
      <c r="Z498" s="40" t="b">
        <v>0</v>
      </c>
      <c r="AA498" s="40" t="b">
        <v>1</v>
      </c>
      <c r="AB498" s="40" t="b">
        <v>0</v>
      </c>
      <c r="AC498" s="40" t="b">
        <v>0</v>
      </c>
      <c r="AD498" s="41" t="s">
        <v>1135</v>
      </c>
      <c r="AE498" s="41" t="s">
        <v>14566</v>
      </c>
      <c r="AF498" s="41">
        <v>1203.749</v>
      </c>
      <c r="AG498" s="41">
        <v>-3.35615</v>
      </c>
      <c r="AH498" s="42">
        <v>1.38702E42</v>
      </c>
      <c r="AI498" s="41">
        <v>0.090604065</v>
      </c>
      <c r="AJ498" s="40" t="s">
        <v>16695</v>
      </c>
      <c r="AK498" s="40" t="s">
        <v>14568</v>
      </c>
      <c r="AL498" s="41">
        <v>1504.0</v>
      </c>
      <c r="AM498" s="40" t="s">
        <v>2224</v>
      </c>
      <c r="AN498" s="40" t="s">
        <v>7285</v>
      </c>
      <c r="AO498" s="40" t="s">
        <v>5643</v>
      </c>
      <c r="AP498" s="42">
        <v>1.1E139</v>
      </c>
    </row>
    <row r="499">
      <c r="A499" s="40" t="s">
        <v>16525</v>
      </c>
      <c r="B499" s="41">
        <v>263.0</v>
      </c>
      <c r="C499" s="42">
        <v>1.67E9</v>
      </c>
      <c r="D499" s="41">
        <v>3356.0</v>
      </c>
      <c r="E499" s="40" t="s">
        <v>1243</v>
      </c>
      <c r="F499" s="41">
        <v>140.0</v>
      </c>
      <c r="G499" s="41">
        <v>35.0</v>
      </c>
      <c r="H499" s="41">
        <v>70.0</v>
      </c>
      <c r="I499" s="41">
        <v>-3.07733</v>
      </c>
      <c r="J499" s="41">
        <v>10000.0</v>
      </c>
      <c r="K499" s="41">
        <v>5000.0</v>
      </c>
      <c r="L499" s="41">
        <v>1200.0</v>
      </c>
      <c r="M499" s="41">
        <v>600.0</v>
      </c>
      <c r="N499" s="41">
        <v>100.0</v>
      </c>
      <c r="O499" s="40" t="s">
        <v>207</v>
      </c>
      <c r="P499" s="40" t="s">
        <v>208</v>
      </c>
      <c r="Q499" s="40" t="s">
        <v>212</v>
      </c>
      <c r="R499" s="40" t="s">
        <v>210</v>
      </c>
      <c r="S499" s="40" t="b">
        <v>0</v>
      </c>
      <c r="T499" s="40" t="s">
        <v>12879</v>
      </c>
      <c r="U499" s="40" t="s">
        <v>212</v>
      </c>
      <c r="V499" s="41">
        <v>0.1</v>
      </c>
      <c r="W499" s="41">
        <v>0.9</v>
      </c>
      <c r="X499" s="41">
        <v>0.1</v>
      </c>
      <c r="Y499" s="41">
        <v>0.6</v>
      </c>
      <c r="Z499" s="40" t="b">
        <v>0</v>
      </c>
      <c r="AA499" s="40" t="b">
        <v>1</v>
      </c>
      <c r="AB499" s="40" t="b">
        <v>0</v>
      </c>
      <c r="AC499" s="40" t="b">
        <v>0</v>
      </c>
      <c r="AD499" s="41" t="s">
        <v>14569</v>
      </c>
      <c r="AE499" s="41" t="s">
        <v>14570</v>
      </c>
      <c r="AF499" s="41">
        <v>1202.483</v>
      </c>
      <c r="AG499" s="41">
        <v>-3.35711</v>
      </c>
      <c r="AH499" s="42">
        <v>1.34364E42</v>
      </c>
      <c r="AI499" s="41">
        <v>0.090916398</v>
      </c>
      <c r="AJ499" s="40" t="s">
        <v>14571</v>
      </c>
      <c r="AK499" s="40" t="s">
        <v>14572</v>
      </c>
      <c r="AL499" s="41">
        <v>1535.0</v>
      </c>
      <c r="AM499" s="40" t="s">
        <v>2224</v>
      </c>
      <c r="AN499" s="40" t="s">
        <v>7285</v>
      </c>
      <c r="AO499" s="40" t="s">
        <v>5643</v>
      </c>
      <c r="AP499" s="42">
        <v>1.1E139</v>
      </c>
    </row>
    <row r="500">
      <c r="A500" s="40" t="s">
        <v>16523</v>
      </c>
      <c r="B500" s="41">
        <v>66.0</v>
      </c>
      <c r="C500" s="42">
        <v>1.67E9</v>
      </c>
      <c r="D500" s="41">
        <v>3356.0</v>
      </c>
      <c r="E500" s="40" t="s">
        <v>1243</v>
      </c>
      <c r="F500" s="41">
        <v>140.0</v>
      </c>
      <c r="G500" s="41">
        <v>35.0</v>
      </c>
      <c r="H500" s="41">
        <v>70.0</v>
      </c>
      <c r="I500" s="41">
        <v>-3.07733</v>
      </c>
      <c r="J500" s="41">
        <v>10000.0</v>
      </c>
      <c r="K500" s="41">
        <v>5000.0</v>
      </c>
      <c r="L500" s="41">
        <v>1200.0</v>
      </c>
      <c r="M500" s="41">
        <v>600.0</v>
      </c>
      <c r="N500" s="41">
        <v>30.0</v>
      </c>
      <c r="O500" s="40" t="s">
        <v>207</v>
      </c>
      <c r="P500" s="40" t="s">
        <v>1371</v>
      </c>
      <c r="Q500" s="40" t="s">
        <v>1372</v>
      </c>
      <c r="R500" s="40" t="s">
        <v>210</v>
      </c>
      <c r="S500" s="40" t="b">
        <v>0</v>
      </c>
      <c r="T500" s="40" t="s">
        <v>12879</v>
      </c>
      <c r="U500" s="40" t="s">
        <v>212</v>
      </c>
      <c r="V500" s="41">
        <v>0.1</v>
      </c>
      <c r="W500" s="41">
        <v>0.9</v>
      </c>
      <c r="X500" s="41">
        <v>0.2</v>
      </c>
      <c r="Y500" s="41">
        <v>0.4</v>
      </c>
      <c r="Z500" s="40" t="b">
        <v>0</v>
      </c>
      <c r="AA500" s="40" t="b">
        <v>1</v>
      </c>
      <c r="AB500" s="40" t="b">
        <v>0</v>
      </c>
      <c r="AC500" s="40" t="b">
        <v>0</v>
      </c>
      <c r="AD500" s="41" t="s">
        <v>14573</v>
      </c>
      <c r="AE500" s="41" t="s">
        <v>14574</v>
      </c>
      <c r="AF500" s="41">
        <v>1202.692</v>
      </c>
      <c r="AG500" s="41">
        <v>-3.36458</v>
      </c>
      <c r="AH500" s="42">
        <v>4.86446E41</v>
      </c>
      <c r="AI500" s="41">
        <v>0.093343904</v>
      </c>
      <c r="AJ500" s="40" t="s">
        <v>14575</v>
      </c>
      <c r="AK500" s="44" t="s">
        <v>397</v>
      </c>
      <c r="AL500" s="41">
        <v>7653.0</v>
      </c>
      <c r="AM500" s="40" t="s">
        <v>2224</v>
      </c>
      <c r="AN500" s="40" t="s">
        <v>7285</v>
      </c>
      <c r="AO500" s="40" t="s">
        <v>5643</v>
      </c>
      <c r="AP500" s="42">
        <v>1.0E138</v>
      </c>
    </row>
    <row r="501">
      <c r="A501" s="40" t="s">
        <v>16525</v>
      </c>
      <c r="B501" s="41">
        <v>188.0</v>
      </c>
      <c r="C501" s="42">
        <v>1.67E9</v>
      </c>
      <c r="D501" s="41">
        <v>3356.0</v>
      </c>
      <c r="E501" s="40" t="s">
        <v>1243</v>
      </c>
      <c r="F501" s="41">
        <v>140.0</v>
      </c>
      <c r="G501" s="41">
        <v>35.0</v>
      </c>
      <c r="H501" s="41">
        <v>70.0</v>
      </c>
      <c r="I501" s="41">
        <v>-3.07733</v>
      </c>
      <c r="J501" s="41">
        <v>10000.0</v>
      </c>
      <c r="K501" s="41">
        <v>5000.0</v>
      </c>
      <c r="L501" s="41">
        <v>1200.0</v>
      </c>
      <c r="M501" s="41">
        <v>600.0</v>
      </c>
      <c r="N501" s="41">
        <v>100.0</v>
      </c>
      <c r="O501" s="40" t="s">
        <v>207</v>
      </c>
      <c r="P501" s="40" t="s">
        <v>208</v>
      </c>
      <c r="Q501" s="40" t="s">
        <v>209</v>
      </c>
      <c r="R501" s="40" t="s">
        <v>210</v>
      </c>
      <c r="S501" s="40" t="b">
        <v>0</v>
      </c>
      <c r="T501" s="40" t="s">
        <v>211</v>
      </c>
      <c r="U501" s="40" t="s">
        <v>212</v>
      </c>
      <c r="V501" s="41">
        <v>0.1</v>
      </c>
      <c r="W501" s="41">
        <v>0.9</v>
      </c>
      <c r="X501" s="41">
        <v>0.3</v>
      </c>
      <c r="Y501" s="41">
        <v>0.6</v>
      </c>
      <c r="Z501" s="40" t="b">
        <v>0</v>
      </c>
      <c r="AA501" s="40" t="b">
        <v>1</v>
      </c>
      <c r="AB501" s="40" t="b">
        <v>0</v>
      </c>
      <c r="AC501" s="40" t="b">
        <v>0</v>
      </c>
      <c r="AD501" s="41" t="s">
        <v>14576</v>
      </c>
      <c r="AE501" s="41" t="s">
        <v>14577</v>
      </c>
      <c r="AF501" s="41">
        <v>1202.275</v>
      </c>
      <c r="AG501" s="41">
        <v>-3.37191</v>
      </c>
      <c r="AH501" s="42">
        <v>1.04433E42</v>
      </c>
      <c r="AI501" s="41">
        <v>0.095726238</v>
      </c>
      <c r="AJ501" s="40" t="s">
        <v>16696</v>
      </c>
      <c r="AK501" s="40" t="s">
        <v>14579</v>
      </c>
      <c r="AL501" s="41">
        <v>1631.0</v>
      </c>
      <c r="AM501" s="40" t="s">
        <v>2224</v>
      </c>
      <c r="AN501" s="40" t="s">
        <v>7285</v>
      </c>
      <c r="AO501" s="40" t="s">
        <v>5643</v>
      </c>
      <c r="AP501" s="42">
        <v>1.0E139</v>
      </c>
    </row>
    <row r="502">
      <c r="A502" s="40" t="s">
        <v>16525</v>
      </c>
      <c r="B502" s="41">
        <v>264.0</v>
      </c>
      <c r="C502" s="42">
        <v>1.67E9</v>
      </c>
      <c r="D502" s="41">
        <v>3356.0</v>
      </c>
      <c r="E502" s="40" t="s">
        <v>1243</v>
      </c>
      <c r="F502" s="41">
        <v>140.0</v>
      </c>
      <c r="G502" s="41">
        <v>35.0</v>
      </c>
      <c r="H502" s="41">
        <v>70.0</v>
      </c>
      <c r="I502" s="41">
        <v>-3.07733</v>
      </c>
      <c r="J502" s="41">
        <v>10000.0</v>
      </c>
      <c r="K502" s="41">
        <v>5000.0</v>
      </c>
      <c r="L502" s="41">
        <v>1200.0</v>
      </c>
      <c r="M502" s="41">
        <v>600.0</v>
      </c>
      <c r="N502" s="41">
        <v>100.0</v>
      </c>
      <c r="O502" s="40" t="s">
        <v>207</v>
      </c>
      <c r="P502" s="40" t="s">
        <v>208</v>
      </c>
      <c r="Q502" s="40" t="s">
        <v>212</v>
      </c>
      <c r="R502" s="40" t="s">
        <v>210</v>
      </c>
      <c r="S502" s="40" t="b">
        <v>0</v>
      </c>
      <c r="T502" s="40" t="s">
        <v>12879</v>
      </c>
      <c r="U502" s="40" t="s">
        <v>212</v>
      </c>
      <c r="V502" s="41">
        <v>0.1</v>
      </c>
      <c r="W502" s="41">
        <v>0.9</v>
      </c>
      <c r="X502" s="41">
        <v>0.2</v>
      </c>
      <c r="Y502" s="41">
        <v>0.4</v>
      </c>
      <c r="Z502" s="40" t="b">
        <v>0</v>
      </c>
      <c r="AA502" s="40" t="b">
        <v>1</v>
      </c>
      <c r="AB502" s="40" t="b">
        <v>0</v>
      </c>
      <c r="AC502" s="40" t="b">
        <v>0</v>
      </c>
      <c r="AD502" s="41" t="s">
        <v>14580</v>
      </c>
      <c r="AE502" s="41" t="s">
        <v>14581</v>
      </c>
      <c r="AF502" s="41">
        <v>1201.916</v>
      </c>
      <c r="AG502" s="41">
        <v>-3.37454</v>
      </c>
      <c r="AH502" s="42">
        <v>1.34125E42</v>
      </c>
      <c r="AI502" s="41">
        <v>0.096582391</v>
      </c>
      <c r="AJ502" s="40" t="s">
        <v>16697</v>
      </c>
      <c r="AK502" s="40" t="s">
        <v>14583</v>
      </c>
      <c r="AL502" s="41">
        <v>2291.0</v>
      </c>
      <c r="AM502" s="40" t="s">
        <v>2224</v>
      </c>
      <c r="AN502" s="40" t="s">
        <v>7285</v>
      </c>
      <c r="AO502" s="40" t="s">
        <v>5643</v>
      </c>
      <c r="AP502" s="42">
        <v>1.1E139</v>
      </c>
    </row>
    <row r="503">
      <c r="A503" s="40" t="s">
        <v>16525</v>
      </c>
      <c r="B503" s="41">
        <v>256.0</v>
      </c>
      <c r="C503" s="42">
        <v>1.67E9</v>
      </c>
      <c r="D503" s="41">
        <v>3356.0</v>
      </c>
      <c r="E503" s="40" t="s">
        <v>1243</v>
      </c>
      <c r="F503" s="41">
        <v>140.0</v>
      </c>
      <c r="G503" s="41">
        <v>35.0</v>
      </c>
      <c r="H503" s="41">
        <v>70.0</v>
      </c>
      <c r="I503" s="41">
        <v>-3.07733</v>
      </c>
      <c r="J503" s="41">
        <v>10000.0</v>
      </c>
      <c r="K503" s="41">
        <v>5000.0</v>
      </c>
      <c r="L503" s="41">
        <v>1200.0</v>
      </c>
      <c r="M503" s="41">
        <v>600.0</v>
      </c>
      <c r="N503" s="41">
        <v>100.0</v>
      </c>
      <c r="O503" s="40" t="s">
        <v>207</v>
      </c>
      <c r="P503" s="40" t="s">
        <v>208</v>
      </c>
      <c r="Q503" s="40" t="s">
        <v>212</v>
      </c>
      <c r="R503" s="40" t="s">
        <v>210</v>
      </c>
      <c r="S503" s="40" t="b">
        <v>0</v>
      </c>
      <c r="T503" s="40" t="s">
        <v>211</v>
      </c>
      <c r="U503" s="40" t="s">
        <v>212</v>
      </c>
      <c r="V503" s="41">
        <v>0.1</v>
      </c>
      <c r="W503" s="41">
        <v>0.9</v>
      </c>
      <c r="X503" s="41">
        <v>0.2</v>
      </c>
      <c r="Y503" s="41">
        <v>0.5</v>
      </c>
      <c r="Z503" s="40" t="b">
        <v>0</v>
      </c>
      <c r="AA503" s="40" t="b">
        <v>1</v>
      </c>
      <c r="AB503" s="40" t="b">
        <v>0</v>
      </c>
      <c r="AC503" s="40" t="b">
        <v>0</v>
      </c>
      <c r="AD503" s="41" t="s">
        <v>14584</v>
      </c>
      <c r="AE503" s="41" t="s">
        <v>10505</v>
      </c>
      <c r="AF503" s="41">
        <v>1202.287</v>
      </c>
      <c r="AG503" s="41">
        <v>-3.377</v>
      </c>
      <c r="AH503" s="42">
        <v>9.71268E41</v>
      </c>
      <c r="AI503" s="41">
        <v>0.097382054</v>
      </c>
      <c r="AJ503" s="40" t="s">
        <v>16698</v>
      </c>
      <c r="AK503" s="40" t="s">
        <v>14586</v>
      </c>
      <c r="AL503" s="41">
        <v>1919.0</v>
      </c>
      <c r="AM503" s="40" t="s">
        <v>2224</v>
      </c>
      <c r="AN503" s="40" t="s">
        <v>7285</v>
      </c>
      <c r="AO503" s="40" t="s">
        <v>5643</v>
      </c>
      <c r="AP503" s="42">
        <v>1.0E139</v>
      </c>
    </row>
    <row r="504">
      <c r="A504" s="40" t="s">
        <v>16523</v>
      </c>
      <c r="B504" s="41">
        <v>30.0</v>
      </c>
      <c r="C504" s="42">
        <v>1.67E9</v>
      </c>
      <c r="D504" s="41">
        <v>3356.0</v>
      </c>
      <c r="E504" s="40" t="s">
        <v>1243</v>
      </c>
      <c r="F504" s="41">
        <v>140.0</v>
      </c>
      <c r="G504" s="41">
        <v>35.0</v>
      </c>
      <c r="H504" s="41">
        <v>70.0</v>
      </c>
      <c r="I504" s="41">
        <v>-3.07733</v>
      </c>
      <c r="J504" s="41">
        <v>10000.0</v>
      </c>
      <c r="K504" s="41">
        <v>5000.0</v>
      </c>
      <c r="L504" s="41">
        <v>1200.0</v>
      </c>
      <c r="M504" s="41">
        <v>600.0</v>
      </c>
      <c r="N504" s="41">
        <v>30.0</v>
      </c>
      <c r="O504" s="40" t="s">
        <v>207</v>
      </c>
      <c r="P504" s="40" t="s">
        <v>1371</v>
      </c>
      <c r="Q504" s="40" t="s">
        <v>7310</v>
      </c>
      <c r="R504" s="40" t="s">
        <v>210</v>
      </c>
      <c r="S504" s="40" t="b">
        <v>0</v>
      </c>
      <c r="T504" s="40" t="s">
        <v>12879</v>
      </c>
      <c r="U504" s="40" t="s">
        <v>212</v>
      </c>
      <c r="V504" s="41">
        <v>0.1</v>
      </c>
      <c r="W504" s="41">
        <v>0.9</v>
      </c>
      <c r="X504" s="41">
        <v>0.2</v>
      </c>
      <c r="Y504" s="41">
        <v>0.4</v>
      </c>
      <c r="Z504" s="40" t="b">
        <v>0</v>
      </c>
      <c r="AA504" s="40" t="b">
        <v>1</v>
      </c>
      <c r="AB504" s="40" t="b">
        <v>0</v>
      </c>
      <c r="AC504" s="40" t="b">
        <v>0</v>
      </c>
      <c r="AD504" s="41" t="s">
        <v>14587</v>
      </c>
      <c r="AE504" s="41" t="s">
        <v>7599</v>
      </c>
      <c r="AF504" s="41">
        <v>1201.958</v>
      </c>
      <c r="AG504" s="41">
        <v>-3.37711</v>
      </c>
      <c r="AH504" s="42">
        <v>1.36339E42</v>
      </c>
      <c r="AI504" s="41">
        <v>0.097417268</v>
      </c>
      <c r="AJ504" s="40" t="s">
        <v>14588</v>
      </c>
      <c r="AK504" s="44" t="s">
        <v>397</v>
      </c>
      <c r="AL504" s="41">
        <v>4996.0</v>
      </c>
      <c r="AM504" s="40" t="s">
        <v>2224</v>
      </c>
      <c r="AN504" s="40" t="s">
        <v>7285</v>
      </c>
      <c r="AO504" s="40" t="s">
        <v>5643</v>
      </c>
      <c r="AP504" s="42">
        <v>1.1E139</v>
      </c>
    </row>
    <row r="505">
      <c r="A505" s="40" t="s">
        <v>16525</v>
      </c>
      <c r="B505" s="41">
        <v>255.0</v>
      </c>
      <c r="C505" s="42">
        <v>1.67E9</v>
      </c>
      <c r="D505" s="41">
        <v>3356.0</v>
      </c>
      <c r="E505" s="40" t="s">
        <v>1243</v>
      </c>
      <c r="F505" s="41">
        <v>140.0</v>
      </c>
      <c r="G505" s="41">
        <v>35.0</v>
      </c>
      <c r="H505" s="41">
        <v>70.0</v>
      </c>
      <c r="I505" s="41">
        <v>-3.07733</v>
      </c>
      <c r="J505" s="41">
        <v>10000.0</v>
      </c>
      <c r="K505" s="41">
        <v>5000.0</v>
      </c>
      <c r="L505" s="41">
        <v>1200.0</v>
      </c>
      <c r="M505" s="41">
        <v>600.0</v>
      </c>
      <c r="N505" s="41">
        <v>100.0</v>
      </c>
      <c r="O505" s="40" t="s">
        <v>207</v>
      </c>
      <c r="P505" s="40" t="s">
        <v>208</v>
      </c>
      <c r="Q505" s="40" t="s">
        <v>212</v>
      </c>
      <c r="R505" s="40" t="s">
        <v>210</v>
      </c>
      <c r="S505" s="40" t="b">
        <v>0</v>
      </c>
      <c r="T505" s="40" t="s">
        <v>211</v>
      </c>
      <c r="U505" s="40" t="s">
        <v>212</v>
      </c>
      <c r="V505" s="41">
        <v>0.1</v>
      </c>
      <c r="W505" s="41">
        <v>0.9</v>
      </c>
      <c r="X505" s="41">
        <v>0.2</v>
      </c>
      <c r="Y505" s="41">
        <v>0.4</v>
      </c>
      <c r="Z505" s="40" t="b">
        <v>0</v>
      </c>
      <c r="AA505" s="40" t="b">
        <v>1</v>
      </c>
      <c r="AB505" s="40" t="b">
        <v>0</v>
      </c>
      <c r="AC505" s="40" t="b">
        <v>0</v>
      </c>
      <c r="AD505" s="41" t="s">
        <v>14589</v>
      </c>
      <c r="AE505" s="41" t="s">
        <v>14590</v>
      </c>
      <c r="AF505" s="41">
        <v>1202.983</v>
      </c>
      <c r="AG505" s="41">
        <v>-3.38025</v>
      </c>
      <c r="AH505" s="42">
        <v>3.42093E41</v>
      </c>
      <c r="AI505" s="41">
        <v>0.09843656</v>
      </c>
      <c r="AJ505" s="40" t="s">
        <v>16699</v>
      </c>
      <c r="AK505" s="40" t="s">
        <v>14592</v>
      </c>
      <c r="AL505" s="41">
        <v>2348.0</v>
      </c>
      <c r="AM505" s="40" t="s">
        <v>2224</v>
      </c>
      <c r="AN505" s="40" t="s">
        <v>7285</v>
      </c>
      <c r="AO505" s="40" t="s">
        <v>5643</v>
      </c>
      <c r="AP505" s="42">
        <v>1.1E137</v>
      </c>
    </row>
    <row r="506">
      <c r="A506" s="40" t="s">
        <v>16518</v>
      </c>
      <c r="B506" s="41">
        <v>88.0</v>
      </c>
      <c r="C506" s="42">
        <v>1.67E9</v>
      </c>
      <c r="D506" s="41">
        <v>3356.0</v>
      </c>
      <c r="E506" s="40" t="s">
        <v>1243</v>
      </c>
      <c r="F506" s="41">
        <v>140.0</v>
      </c>
      <c r="G506" s="41">
        <v>35.0</v>
      </c>
      <c r="H506" s="41">
        <v>70.0</v>
      </c>
      <c r="I506" s="41">
        <v>-3.07733</v>
      </c>
      <c r="J506" s="41">
        <v>10000.0</v>
      </c>
      <c r="K506" s="41">
        <v>5000.0</v>
      </c>
      <c r="L506" s="41">
        <v>1200.0</v>
      </c>
      <c r="M506" s="41">
        <v>600.0</v>
      </c>
      <c r="N506" s="41">
        <v>30.0</v>
      </c>
      <c r="O506" s="40" t="s">
        <v>207</v>
      </c>
      <c r="P506" s="40" t="s">
        <v>208</v>
      </c>
      <c r="Q506" s="40" t="s">
        <v>212</v>
      </c>
      <c r="R506" s="40" t="s">
        <v>210</v>
      </c>
      <c r="S506" s="40" t="b">
        <v>0</v>
      </c>
      <c r="T506" s="40" t="s">
        <v>12879</v>
      </c>
      <c r="U506" s="40" t="s">
        <v>212</v>
      </c>
      <c r="V506" s="41">
        <v>0.1</v>
      </c>
      <c r="W506" s="41">
        <v>0.9</v>
      </c>
      <c r="X506" s="41">
        <v>0.3</v>
      </c>
      <c r="Y506" s="41">
        <v>0.5</v>
      </c>
      <c r="Z506" s="40" t="b">
        <v>0</v>
      </c>
      <c r="AA506" s="40" t="b">
        <v>1</v>
      </c>
      <c r="AB506" s="40" t="b">
        <v>0</v>
      </c>
      <c r="AC506" s="40" t="b">
        <v>0</v>
      </c>
      <c r="AD506" s="41" t="s">
        <v>14593</v>
      </c>
      <c r="AE506" s="41" t="s">
        <v>14594</v>
      </c>
      <c r="AF506" s="41">
        <v>834.8199</v>
      </c>
      <c r="AG506" s="41">
        <v>-3.38151</v>
      </c>
      <c r="AH506" s="42">
        <v>1.36545E42</v>
      </c>
      <c r="AI506" s="41">
        <v>0.09884516</v>
      </c>
      <c r="AJ506" s="40" t="s">
        <v>14595</v>
      </c>
      <c r="AK506" s="40" t="s">
        <v>14596</v>
      </c>
      <c r="AL506" s="41">
        <v>10000.0</v>
      </c>
      <c r="AM506" s="40" t="s">
        <v>216</v>
      </c>
      <c r="AN506" s="40" t="s">
        <v>7285</v>
      </c>
      <c r="AO506" s="40" t="s">
        <v>5627</v>
      </c>
      <c r="AP506" s="42">
        <v>1.1E139</v>
      </c>
    </row>
    <row r="507">
      <c r="A507" s="40" t="s">
        <v>16520</v>
      </c>
      <c r="B507" s="41">
        <v>253.0</v>
      </c>
      <c r="C507" s="42">
        <v>1.67E9</v>
      </c>
      <c r="D507" s="41">
        <v>3356.0</v>
      </c>
      <c r="E507" s="40" t="s">
        <v>1243</v>
      </c>
      <c r="F507" s="41">
        <v>140.0</v>
      </c>
      <c r="G507" s="41">
        <v>35.0</v>
      </c>
      <c r="H507" s="41">
        <v>70.0</v>
      </c>
      <c r="I507" s="41">
        <v>-3.07733</v>
      </c>
      <c r="J507" s="41">
        <v>10000.0</v>
      </c>
      <c r="K507" s="41">
        <v>5000.0</v>
      </c>
      <c r="L507" s="41">
        <v>1200.0</v>
      </c>
      <c r="M507" s="41">
        <v>600.0</v>
      </c>
      <c r="N507" s="41">
        <v>100.0</v>
      </c>
      <c r="O507" s="40" t="s">
        <v>207</v>
      </c>
      <c r="P507" s="40" t="s">
        <v>1371</v>
      </c>
      <c r="Q507" s="40" t="s">
        <v>212</v>
      </c>
      <c r="R507" s="40" t="s">
        <v>210</v>
      </c>
      <c r="S507" s="40" t="b">
        <v>0</v>
      </c>
      <c r="T507" s="40" t="s">
        <v>211</v>
      </c>
      <c r="U507" s="40" t="s">
        <v>212</v>
      </c>
      <c r="V507" s="41">
        <v>0.1</v>
      </c>
      <c r="W507" s="41">
        <v>0.9</v>
      </c>
      <c r="X507" s="41">
        <v>0.1</v>
      </c>
      <c r="Y507" s="41">
        <v>0.5</v>
      </c>
      <c r="Z507" s="40" t="b">
        <v>0</v>
      </c>
      <c r="AA507" s="40" t="b">
        <v>1</v>
      </c>
      <c r="AB507" s="40" t="b">
        <v>0</v>
      </c>
      <c r="AC507" s="40" t="b">
        <v>0</v>
      </c>
      <c r="AD507" s="41" t="s">
        <v>14597</v>
      </c>
      <c r="AE507" s="41" t="s">
        <v>14598</v>
      </c>
      <c r="AF507" s="41">
        <v>1203.345</v>
      </c>
      <c r="AG507" s="41">
        <v>-3.38263</v>
      </c>
      <c r="AH507" s="42">
        <v>1.39353E42</v>
      </c>
      <c r="AI507" s="41">
        <v>0.099208938</v>
      </c>
      <c r="AJ507" s="40" t="s">
        <v>14599</v>
      </c>
      <c r="AK507" s="40" t="s">
        <v>14600</v>
      </c>
      <c r="AL507" s="41">
        <v>1854.0</v>
      </c>
      <c r="AM507" s="40" t="s">
        <v>2224</v>
      </c>
      <c r="AN507" s="40" t="s">
        <v>7285</v>
      </c>
      <c r="AO507" s="40" t="s">
        <v>5643</v>
      </c>
      <c r="AP507" s="42">
        <v>1.1E139</v>
      </c>
    </row>
    <row r="508">
      <c r="A508" s="40" t="s">
        <v>16518</v>
      </c>
      <c r="B508" s="41">
        <v>82.0</v>
      </c>
      <c r="C508" s="42">
        <v>1.67E9</v>
      </c>
      <c r="D508" s="41">
        <v>3356.0</v>
      </c>
      <c r="E508" s="40" t="s">
        <v>1243</v>
      </c>
      <c r="F508" s="41">
        <v>140.0</v>
      </c>
      <c r="G508" s="41">
        <v>35.0</v>
      </c>
      <c r="H508" s="41">
        <v>70.0</v>
      </c>
      <c r="I508" s="41">
        <v>-3.07733</v>
      </c>
      <c r="J508" s="41">
        <v>10000.0</v>
      </c>
      <c r="K508" s="41">
        <v>5000.0</v>
      </c>
      <c r="L508" s="41">
        <v>1200.0</v>
      </c>
      <c r="M508" s="41">
        <v>600.0</v>
      </c>
      <c r="N508" s="41">
        <v>30.0</v>
      </c>
      <c r="O508" s="40" t="s">
        <v>207</v>
      </c>
      <c r="P508" s="40" t="s">
        <v>208</v>
      </c>
      <c r="Q508" s="40" t="s">
        <v>212</v>
      </c>
      <c r="R508" s="40" t="s">
        <v>210</v>
      </c>
      <c r="S508" s="40" t="b">
        <v>0</v>
      </c>
      <c r="T508" s="40" t="s">
        <v>12879</v>
      </c>
      <c r="U508" s="40" t="s">
        <v>212</v>
      </c>
      <c r="V508" s="41">
        <v>0.1</v>
      </c>
      <c r="W508" s="41">
        <v>0.9</v>
      </c>
      <c r="X508" s="41">
        <v>0.1</v>
      </c>
      <c r="Y508" s="41">
        <v>0.5</v>
      </c>
      <c r="Z508" s="40" t="b">
        <v>0</v>
      </c>
      <c r="AA508" s="40" t="b">
        <v>1</v>
      </c>
      <c r="AB508" s="40" t="b">
        <v>0</v>
      </c>
      <c r="AC508" s="40" t="b">
        <v>0</v>
      </c>
      <c r="AD508" s="41" t="s">
        <v>14601</v>
      </c>
      <c r="AE508" s="41" t="s">
        <v>14602</v>
      </c>
      <c r="AF508" s="41">
        <v>918.2417</v>
      </c>
      <c r="AG508" s="41">
        <v>-3.38326</v>
      </c>
      <c r="AH508" s="42">
        <v>1.39257E42</v>
      </c>
      <c r="AI508" s="41">
        <v>0.09941429</v>
      </c>
      <c r="AJ508" s="40" t="s">
        <v>14603</v>
      </c>
      <c r="AK508" s="44" t="s">
        <v>397</v>
      </c>
      <c r="AL508" s="41">
        <v>10000.0</v>
      </c>
      <c r="AM508" s="40" t="s">
        <v>216</v>
      </c>
      <c r="AN508" s="40" t="s">
        <v>7285</v>
      </c>
      <c r="AO508" s="40" t="s">
        <v>5627</v>
      </c>
      <c r="AP508" s="42">
        <v>1.1E139</v>
      </c>
    </row>
    <row r="509">
      <c r="A509" s="40" t="s">
        <v>16518</v>
      </c>
      <c r="B509" s="41">
        <v>81.0</v>
      </c>
      <c r="C509" s="42">
        <v>1.67E9</v>
      </c>
      <c r="D509" s="41">
        <v>3356.0</v>
      </c>
      <c r="E509" s="40" t="s">
        <v>1243</v>
      </c>
      <c r="F509" s="41">
        <v>140.0</v>
      </c>
      <c r="G509" s="41">
        <v>35.0</v>
      </c>
      <c r="H509" s="41">
        <v>70.0</v>
      </c>
      <c r="I509" s="41">
        <v>-3.07733</v>
      </c>
      <c r="J509" s="41">
        <v>10000.0</v>
      </c>
      <c r="K509" s="41">
        <v>5000.0</v>
      </c>
      <c r="L509" s="41">
        <v>1200.0</v>
      </c>
      <c r="M509" s="41">
        <v>600.0</v>
      </c>
      <c r="N509" s="41">
        <v>30.0</v>
      </c>
      <c r="O509" s="40" t="s">
        <v>207</v>
      </c>
      <c r="P509" s="40" t="s">
        <v>208</v>
      </c>
      <c r="Q509" s="40" t="s">
        <v>212</v>
      </c>
      <c r="R509" s="40" t="s">
        <v>210</v>
      </c>
      <c r="S509" s="40" t="b">
        <v>0</v>
      </c>
      <c r="T509" s="40" t="s">
        <v>12879</v>
      </c>
      <c r="U509" s="40" t="s">
        <v>212</v>
      </c>
      <c r="V509" s="41">
        <v>0.1</v>
      </c>
      <c r="W509" s="41">
        <v>0.9</v>
      </c>
      <c r="X509" s="41">
        <v>0.1</v>
      </c>
      <c r="Y509" s="41">
        <v>0.4</v>
      </c>
      <c r="Z509" s="40" t="b">
        <v>0</v>
      </c>
      <c r="AA509" s="40" t="b">
        <v>1</v>
      </c>
      <c r="AB509" s="40" t="b">
        <v>0</v>
      </c>
      <c r="AC509" s="40" t="b">
        <v>0</v>
      </c>
      <c r="AD509" s="41" t="s">
        <v>11983</v>
      </c>
      <c r="AE509" s="41" t="s">
        <v>14604</v>
      </c>
      <c r="AF509" s="41">
        <v>735.0691</v>
      </c>
      <c r="AG509" s="41">
        <v>-3.38702</v>
      </c>
      <c r="AH509" s="42">
        <v>1.36914E42</v>
      </c>
      <c r="AI509" s="41">
        <v>0.100636721</v>
      </c>
      <c r="AJ509" s="40" t="s">
        <v>14605</v>
      </c>
      <c r="AK509" s="44" t="s">
        <v>397</v>
      </c>
      <c r="AL509" s="41">
        <v>10000.0</v>
      </c>
      <c r="AM509" s="40" t="s">
        <v>216</v>
      </c>
      <c r="AN509" s="40" t="s">
        <v>7285</v>
      </c>
      <c r="AO509" s="40" t="s">
        <v>5627</v>
      </c>
      <c r="AP509" s="42">
        <v>1.1E139</v>
      </c>
    </row>
    <row r="510">
      <c r="A510" s="40" t="s">
        <v>16525</v>
      </c>
      <c r="B510" s="41">
        <v>245.0</v>
      </c>
      <c r="C510" s="42">
        <v>1.67E9</v>
      </c>
      <c r="D510" s="41">
        <v>3356.0</v>
      </c>
      <c r="E510" s="40" t="s">
        <v>1243</v>
      </c>
      <c r="F510" s="41">
        <v>140.0</v>
      </c>
      <c r="G510" s="41">
        <v>35.0</v>
      </c>
      <c r="H510" s="41">
        <v>70.0</v>
      </c>
      <c r="I510" s="41">
        <v>-3.07733</v>
      </c>
      <c r="J510" s="41">
        <v>10000.0</v>
      </c>
      <c r="K510" s="41">
        <v>5000.0</v>
      </c>
      <c r="L510" s="41">
        <v>1200.0</v>
      </c>
      <c r="M510" s="41">
        <v>600.0</v>
      </c>
      <c r="N510" s="41">
        <v>100.0</v>
      </c>
      <c r="O510" s="40" t="s">
        <v>207</v>
      </c>
      <c r="P510" s="40" t="s">
        <v>208</v>
      </c>
      <c r="Q510" s="40" t="s">
        <v>1372</v>
      </c>
      <c r="R510" s="40" t="s">
        <v>210</v>
      </c>
      <c r="S510" s="40" t="b">
        <v>0</v>
      </c>
      <c r="T510" s="40" t="s">
        <v>12879</v>
      </c>
      <c r="U510" s="40" t="s">
        <v>212</v>
      </c>
      <c r="V510" s="41">
        <v>0.1</v>
      </c>
      <c r="W510" s="41">
        <v>0.9</v>
      </c>
      <c r="X510" s="41">
        <v>0.1</v>
      </c>
      <c r="Y510" s="41">
        <v>0.6</v>
      </c>
      <c r="Z510" s="40" t="b">
        <v>0</v>
      </c>
      <c r="AA510" s="40" t="b">
        <v>1</v>
      </c>
      <c r="AB510" s="40" t="b">
        <v>0</v>
      </c>
      <c r="AC510" s="40" t="b">
        <v>0</v>
      </c>
      <c r="AD510" s="41" t="s">
        <v>14606</v>
      </c>
      <c r="AE510" s="41" t="s">
        <v>13694</v>
      </c>
      <c r="AF510" s="41">
        <v>1202.141</v>
      </c>
      <c r="AG510" s="41">
        <v>-3.38717</v>
      </c>
      <c r="AH510" s="42">
        <v>1.34354E42</v>
      </c>
      <c r="AI510" s="41">
        <v>0.100687163</v>
      </c>
      <c r="AJ510" s="40" t="s">
        <v>14607</v>
      </c>
      <c r="AK510" s="40" t="s">
        <v>14608</v>
      </c>
      <c r="AL510" s="41">
        <v>1500.0</v>
      </c>
      <c r="AM510" s="40" t="s">
        <v>2224</v>
      </c>
      <c r="AN510" s="40" t="s">
        <v>7285</v>
      </c>
      <c r="AO510" s="40" t="s">
        <v>5643</v>
      </c>
      <c r="AP510" s="42">
        <v>1.1E139</v>
      </c>
    </row>
    <row r="511">
      <c r="A511" s="40" t="s">
        <v>16520</v>
      </c>
      <c r="B511" s="41">
        <v>191.0</v>
      </c>
      <c r="C511" s="42">
        <v>1.67E9</v>
      </c>
      <c r="D511" s="41">
        <v>3356.0</v>
      </c>
      <c r="E511" s="40" t="s">
        <v>1243</v>
      </c>
      <c r="F511" s="41">
        <v>140.0</v>
      </c>
      <c r="G511" s="41">
        <v>35.0</v>
      </c>
      <c r="H511" s="41">
        <v>70.0</v>
      </c>
      <c r="I511" s="41">
        <v>-3.07733</v>
      </c>
      <c r="J511" s="41">
        <v>10000.0</v>
      </c>
      <c r="K511" s="41">
        <v>5000.0</v>
      </c>
      <c r="L511" s="41">
        <v>1200.0</v>
      </c>
      <c r="M511" s="41">
        <v>600.0</v>
      </c>
      <c r="N511" s="41">
        <v>100.0</v>
      </c>
      <c r="O511" s="40" t="s">
        <v>207</v>
      </c>
      <c r="P511" s="40" t="s">
        <v>1371</v>
      </c>
      <c r="Q511" s="40" t="s">
        <v>209</v>
      </c>
      <c r="R511" s="40" t="s">
        <v>210</v>
      </c>
      <c r="S511" s="40" t="b">
        <v>0</v>
      </c>
      <c r="T511" s="40" t="s">
        <v>12879</v>
      </c>
      <c r="U511" s="40" t="s">
        <v>212</v>
      </c>
      <c r="V511" s="41">
        <v>0.1</v>
      </c>
      <c r="W511" s="41">
        <v>0.9</v>
      </c>
      <c r="X511" s="41">
        <v>0.1</v>
      </c>
      <c r="Y511" s="41">
        <v>0.6</v>
      </c>
      <c r="Z511" s="40" t="b">
        <v>0</v>
      </c>
      <c r="AA511" s="40" t="b">
        <v>1</v>
      </c>
      <c r="AB511" s="40" t="b">
        <v>0</v>
      </c>
      <c r="AC511" s="40" t="b">
        <v>0</v>
      </c>
      <c r="AD511" s="41" t="s">
        <v>14609</v>
      </c>
      <c r="AE511" s="41" t="s">
        <v>14610</v>
      </c>
      <c r="AF511" s="41">
        <v>1203.67</v>
      </c>
      <c r="AG511" s="41">
        <v>-3.40144</v>
      </c>
      <c r="AH511" s="42">
        <v>9.79514E41</v>
      </c>
      <c r="AI511" s="41">
        <v>0.105321694</v>
      </c>
      <c r="AJ511" s="40" t="s">
        <v>14611</v>
      </c>
      <c r="AK511" s="40" t="s">
        <v>14612</v>
      </c>
      <c r="AL511" s="41">
        <v>1481.0</v>
      </c>
      <c r="AM511" s="40" t="s">
        <v>2224</v>
      </c>
      <c r="AN511" s="40" t="s">
        <v>7285</v>
      </c>
      <c r="AO511" s="40" t="s">
        <v>5643</v>
      </c>
      <c r="AP511" s="42">
        <v>1.0E139</v>
      </c>
    </row>
    <row r="512">
      <c r="A512" s="40" t="s">
        <v>16520</v>
      </c>
      <c r="B512" s="41">
        <v>154.0</v>
      </c>
      <c r="C512" s="42">
        <v>1.67E9</v>
      </c>
      <c r="D512" s="41">
        <v>3356.0</v>
      </c>
      <c r="E512" s="40" t="s">
        <v>1243</v>
      </c>
      <c r="F512" s="41">
        <v>140.0</v>
      </c>
      <c r="G512" s="41">
        <v>35.0</v>
      </c>
      <c r="H512" s="41">
        <v>70.0</v>
      </c>
      <c r="I512" s="41">
        <v>-3.07733</v>
      </c>
      <c r="J512" s="41">
        <v>10000.0</v>
      </c>
      <c r="K512" s="41">
        <v>5000.0</v>
      </c>
      <c r="L512" s="41">
        <v>1200.0</v>
      </c>
      <c r="M512" s="41">
        <v>600.0</v>
      </c>
      <c r="N512" s="41">
        <v>50.0</v>
      </c>
      <c r="O512" s="40" t="s">
        <v>207</v>
      </c>
      <c r="P512" s="40" t="s">
        <v>1371</v>
      </c>
      <c r="Q512" s="40" t="s">
        <v>1372</v>
      </c>
      <c r="R512" s="40" t="s">
        <v>210</v>
      </c>
      <c r="S512" s="40" t="b">
        <v>0</v>
      </c>
      <c r="T512" s="40" t="s">
        <v>12879</v>
      </c>
      <c r="U512" s="40" t="s">
        <v>212</v>
      </c>
      <c r="V512" s="41">
        <v>0.1</v>
      </c>
      <c r="W512" s="41">
        <v>0.9</v>
      </c>
      <c r="X512" s="41">
        <v>0.1</v>
      </c>
      <c r="Y512" s="41">
        <v>0.5</v>
      </c>
      <c r="Z512" s="40" t="b">
        <v>0</v>
      </c>
      <c r="AA512" s="40" t="b">
        <v>1</v>
      </c>
      <c r="AB512" s="40" t="b">
        <v>0</v>
      </c>
      <c r="AC512" s="40" t="b">
        <v>0</v>
      </c>
      <c r="AD512" s="41" t="s">
        <v>14613</v>
      </c>
      <c r="AE512" s="41" t="s">
        <v>10060</v>
      </c>
      <c r="AF512" s="41">
        <v>1201.401</v>
      </c>
      <c r="AG512" s="41">
        <v>-3.41066</v>
      </c>
      <c r="AH512" s="42">
        <v>1.38718E42</v>
      </c>
      <c r="AI512" s="41">
        <v>0.108319569</v>
      </c>
      <c r="AJ512" s="40" t="s">
        <v>14614</v>
      </c>
      <c r="AK512" s="44" t="s">
        <v>397</v>
      </c>
      <c r="AL512" s="41">
        <v>3706.0</v>
      </c>
      <c r="AM512" s="40" t="s">
        <v>2224</v>
      </c>
      <c r="AN512" s="40" t="s">
        <v>7285</v>
      </c>
      <c r="AO512" s="40" t="s">
        <v>5643</v>
      </c>
      <c r="AP512" s="42">
        <v>1.1E139</v>
      </c>
    </row>
    <row r="513">
      <c r="A513" s="40" t="s">
        <v>16520</v>
      </c>
      <c r="B513" s="41">
        <v>182.0</v>
      </c>
      <c r="C513" s="42">
        <v>1.67E9</v>
      </c>
      <c r="D513" s="41">
        <v>3356.0</v>
      </c>
      <c r="E513" s="40" t="s">
        <v>1243</v>
      </c>
      <c r="F513" s="41">
        <v>140.0</v>
      </c>
      <c r="G513" s="41">
        <v>35.0</v>
      </c>
      <c r="H513" s="41">
        <v>70.0</v>
      </c>
      <c r="I513" s="41">
        <v>-3.07733</v>
      </c>
      <c r="J513" s="41">
        <v>10000.0</v>
      </c>
      <c r="K513" s="41">
        <v>5000.0</v>
      </c>
      <c r="L513" s="41">
        <v>1200.0</v>
      </c>
      <c r="M513" s="41">
        <v>600.0</v>
      </c>
      <c r="N513" s="41">
        <v>100.0</v>
      </c>
      <c r="O513" s="40" t="s">
        <v>207</v>
      </c>
      <c r="P513" s="40" t="s">
        <v>1371</v>
      </c>
      <c r="Q513" s="40" t="s">
        <v>209</v>
      </c>
      <c r="R513" s="40" t="s">
        <v>210</v>
      </c>
      <c r="S513" s="40" t="b">
        <v>0</v>
      </c>
      <c r="T513" s="40" t="s">
        <v>211</v>
      </c>
      <c r="U513" s="40" t="s">
        <v>212</v>
      </c>
      <c r="V513" s="41">
        <v>0.1</v>
      </c>
      <c r="W513" s="41">
        <v>0.9</v>
      </c>
      <c r="X513" s="41">
        <v>0.1</v>
      </c>
      <c r="Y513" s="41">
        <v>0.6</v>
      </c>
      <c r="Z513" s="40" t="b">
        <v>0</v>
      </c>
      <c r="AA513" s="40" t="b">
        <v>1</v>
      </c>
      <c r="AB513" s="40" t="b">
        <v>0</v>
      </c>
      <c r="AC513" s="40" t="b">
        <v>0</v>
      </c>
      <c r="AD513" s="41" t="s">
        <v>14615</v>
      </c>
      <c r="AE513" s="41" t="s">
        <v>14616</v>
      </c>
      <c r="AF513" s="41">
        <v>1201.73</v>
      </c>
      <c r="AG513" s="41">
        <v>-3.41982</v>
      </c>
      <c r="AH513" s="42">
        <v>1.39262E42</v>
      </c>
      <c r="AI513" s="41">
        <v>0.111296162</v>
      </c>
      <c r="AJ513" s="40" t="s">
        <v>14617</v>
      </c>
      <c r="AK513" s="40" t="s">
        <v>14618</v>
      </c>
      <c r="AL513" s="41">
        <v>1553.0</v>
      </c>
      <c r="AM513" s="40" t="s">
        <v>2224</v>
      </c>
      <c r="AN513" s="40" t="s">
        <v>7285</v>
      </c>
      <c r="AO513" s="40" t="s">
        <v>5643</v>
      </c>
      <c r="AP513" s="42">
        <v>1.1E139</v>
      </c>
    </row>
    <row r="514">
      <c r="A514" s="40" t="s">
        <v>16520</v>
      </c>
      <c r="B514" s="41">
        <v>236.0</v>
      </c>
      <c r="C514" s="42">
        <v>1.67E9</v>
      </c>
      <c r="D514" s="41">
        <v>3356.0</v>
      </c>
      <c r="E514" s="40" t="s">
        <v>1243</v>
      </c>
      <c r="F514" s="41">
        <v>140.0</v>
      </c>
      <c r="G514" s="41">
        <v>35.0</v>
      </c>
      <c r="H514" s="41">
        <v>70.0</v>
      </c>
      <c r="I514" s="41">
        <v>-3.07733</v>
      </c>
      <c r="J514" s="41">
        <v>10000.0</v>
      </c>
      <c r="K514" s="41">
        <v>5000.0</v>
      </c>
      <c r="L514" s="41">
        <v>1200.0</v>
      </c>
      <c r="M514" s="41">
        <v>600.0</v>
      </c>
      <c r="N514" s="41">
        <v>100.0</v>
      </c>
      <c r="O514" s="40" t="s">
        <v>207</v>
      </c>
      <c r="P514" s="40" t="s">
        <v>1371</v>
      </c>
      <c r="Q514" s="40" t="s">
        <v>1372</v>
      </c>
      <c r="R514" s="40" t="s">
        <v>210</v>
      </c>
      <c r="S514" s="40" t="b">
        <v>0</v>
      </c>
      <c r="T514" s="40" t="s">
        <v>211</v>
      </c>
      <c r="U514" s="40" t="s">
        <v>212</v>
      </c>
      <c r="V514" s="41">
        <v>0.1</v>
      </c>
      <c r="W514" s="41">
        <v>0.9</v>
      </c>
      <c r="X514" s="41">
        <v>0.1</v>
      </c>
      <c r="Y514" s="41">
        <v>0.6</v>
      </c>
      <c r="Z514" s="40" t="b">
        <v>0</v>
      </c>
      <c r="AA514" s="40" t="b">
        <v>1</v>
      </c>
      <c r="AB514" s="40" t="b">
        <v>0</v>
      </c>
      <c r="AC514" s="40" t="b">
        <v>0</v>
      </c>
      <c r="AD514" s="41" t="s">
        <v>14619</v>
      </c>
      <c r="AE514" s="41" t="s">
        <v>8805</v>
      </c>
      <c r="AF514" s="41">
        <v>1204.459</v>
      </c>
      <c r="AG514" s="41">
        <v>-3.42071</v>
      </c>
      <c r="AH514" s="42">
        <v>4.86879E41</v>
      </c>
      <c r="AI514" s="41">
        <v>0.111585435</v>
      </c>
      <c r="AJ514" s="40" t="s">
        <v>14620</v>
      </c>
      <c r="AK514" s="40" t="s">
        <v>14621</v>
      </c>
      <c r="AL514" s="41">
        <v>1622.0</v>
      </c>
      <c r="AM514" s="40" t="s">
        <v>2224</v>
      </c>
      <c r="AN514" s="40" t="s">
        <v>7285</v>
      </c>
      <c r="AO514" s="40" t="s">
        <v>5643</v>
      </c>
      <c r="AP514" s="42">
        <v>1.0E138</v>
      </c>
    </row>
    <row r="515">
      <c r="A515" s="40" t="s">
        <v>16525</v>
      </c>
      <c r="B515" s="41">
        <v>251.0</v>
      </c>
      <c r="C515" s="42">
        <v>1.67E9</v>
      </c>
      <c r="D515" s="41">
        <v>3356.0</v>
      </c>
      <c r="E515" s="40" t="s">
        <v>1243</v>
      </c>
      <c r="F515" s="41">
        <v>140.0</v>
      </c>
      <c r="G515" s="41">
        <v>35.0</v>
      </c>
      <c r="H515" s="41">
        <v>70.0</v>
      </c>
      <c r="I515" s="41">
        <v>-3.07733</v>
      </c>
      <c r="J515" s="41">
        <v>10000.0</v>
      </c>
      <c r="K515" s="41">
        <v>5000.0</v>
      </c>
      <c r="L515" s="41">
        <v>1200.0</v>
      </c>
      <c r="M515" s="41">
        <v>600.0</v>
      </c>
      <c r="N515" s="41">
        <v>100.0</v>
      </c>
      <c r="O515" s="40" t="s">
        <v>207</v>
      </c>
      <c r="P515" s="40" t="s">
        <v>208</v>
      </c>
      <c r="Q515" s="40" t="s">
        <v>1372</v>
      </c>
      <c r="R515" s="40" t="s">
        <v>210</v>
      </c>
      <c r="S515" s="40" t="b">
        <v>0</v>
      </c>
      <c r="T515" s="40" t="s">
        <v>12879</v>
      </c>
      <c r="U515" s="40" t="s">
        <v>212</v>
      </c>
      <c r="V515" s="41">
        <v>0.1</v>
      </c>
      <c r="W515" s="41">
        <v>0.9</v>
      </c>
      <c r="X515" s="41">
        <v>0.3</v>
      </c>
      <c r="Y515" s="41">
        <v>0.6</v>
      </c>
      <c r="Z515" s="40" t="b">
        <v>0</v>
      </c>
      <c r="AA515" s="40" t="b">
        <v>1</v>
      </c>
      <c r="AB515" s="40" t="b">
        <v>0</v>
      </c>
      <c r="AC515" s="40" t="b">
        <v>0</v>
      </c>
      <c r="AD515" s="41" t="s">
        <v>11809</v>
      </c>
      <c r="AE515" s="41" t="s">
        <v>5610</v>
      </c>
      <c r="AF515" s="41">
        <v>1203.268</v>
      </c>
      <c r="AG515" s="41">
        <v>-3.4294</v>
      </c>
      <c r="AH515" s="42">
        <v>1.13738E42</v>
      </c>
      <c r="AI515" s="41">
        <v>0.11440975</v>
      </c>
      <c r="AJ515" s="40" t="s">
        <v>16700</v>
      </c>
      <c r="AK515" s="40" t="s">
        <v>14623</v>
      </c>
      <c r="AL515" s="41">
        <v>1414.0</v>
      </c>
      <c r="AM515" s="40" t="s">
        <v>2224</v>
      </c>
      <c r="AN515" s="40" t="s">
        <v>7285</v>
      </c>
      <c r="AO515" s="40" t="s">
        <v>5643</v>
      </c>
      <c r="AP515" s="42">
        <v>1.1E139</v>
      </c>
    </row>
    <row r="516">
      <c r="A516" s="40" t="s">
        <v>16525</v>
      </c>
      <c r="B516" s="41">
        <v>258.0</v>
      </c>
      <c r="C516" s="42">
        <v>1.67E9</v>
      </c>
      <c r="D516" s="41">
        <v>3356.0</v>
      </c>
      <c r="E516" s="40" t="s">
        <v>1243</v>
      </c>
      <c r="F516" s="41">
        <v>140.0</v>
      </c>
      <c r="G516" s="41">
        <v>35.0</v>
      </c>
      <c r="H516" s="41">
        <v>70.0</v>
      </c>
      <c r="I516" s="41">
        <v>-3.07733</v>
      </c>
      <c r="J516" s="41">
        <v>10000.0</v>
      </c>
      <c r="K516" s="41">
        <v>5000.0</v>
      </c>
      <c r="L516" s="41">
        <v>1200.0</v>
      </c>
      <c r="M516" s="41">
        <v>600.0</v>
      </c>
      <c r="N516" s="41">
        <v>100.0</v>
      </c>
      <c r="O516" s="40" t="s">
        <v>207</v>
      </c>
      <c r="P516" s="40" t="s">
        <v>208</v>
      </c>
      <c r="Q516" s="40" t="s">
        <v>212</v>
      </c>
      <c r="R516" s="40" t="s">
        <v>210</v>
      </c>
      <c r="S516" s="40" t="b">
        <v>0</v>
      </c>
      <c r="T516" s="40" t="s">
        <v>211</v>
      </c>
      <c r="U516" s="40" t="s">
        <v>212</v>
      </c>
      <c r="V516" s="41">
        <v>0.1</v>
      </c>
      <c r="W516" s="41">
        <v>0.9</v>
      </c>
      <c r="X516" s="41">
        <v>0.3</v>
      </c>
      <c r="Y516" s="41">
        <v>0.4</v>
      </c>
      <c r="Z516" s="40" t="b">
        <v>0</v>
      </c>
      <c r="AA516" s="40" t="b">
        <v>1</v>
      </c>
      <c r="AB516" s="40" t="b">
        <v>0</v>
      </c>
      <c r="AC516" s="40" t="b">
        <v>0</v>
      </c>
      <c r="AD516" s="41" t="s">
        <v>9033</v>
      </c>
      <c r="AE516" s="41" t="s">
        <v>14624</v>
      </c>
      <c r="AF516" s="41">
        <v>1203.315</v>
      </c>
      <c r="AG516" s="41">
        <v>-3.43102</v>
      </c>
      <c r="AH516" s="42">
        <v>1.39375E42</v>
      </c>
      <c r="AI516" s="41">
        <v>0.114934098</v>
      </c>
      <c r="AJ516" s="40" t="s">
        <v>16701</v>
      </c>
      <c r="AK516" s="40" t="s">
        <v>14626</v>
      </c>
      <c r="AL516" s="41">
        <v>2380.0</v>
      </c>
      <c r="AM516" s="40" t="s">
        <v>2224</v>
      </c>
      <c r="AN516" s="40" t="s">
        <v>7285</v>
      </c>
      <c r="AO516" s="40" t="s">
        <v>5643</v>
      </c>
      <c r="AP516" s="42">
        <v>1.1E139</v>
      </c>
    </row>
    <row r="517">
      <c r="A517" s="40" t="s">
        <v>16520</v>
      </c>
      <c r="B517" s="41">
        <v>155.0</v>
      </c>
      <c r="C517" s="42">
        <v>1.67E9</v>
      </c>
      <c r="D517" s="41">
        <v>3356.0</v>
      </c>
      <c r="E517" s="40" t="s">
        <v>1243</v>
      </c>
      <c r="F517" s="41">
        <v>140.0</v>
      </c>
      <c r="G517" s="41">
        <v>35.0</v>
      </c>
      <c r="H517" s="41">
        <v>70.0</v>
      </c>
      <c r="I517" s="41">
        <v>-3.07733</v>
      </c>
      <c r="J517" s="41">
        <v>10000.0</v>
      </c>
      <c r="K517" s="41">
        <v>5000.0</v>
      </c>
      <c r="L517" s="41">
        <v>1200.0</v>
      </c>
      <c r="M517" s="41">
        <v>600.0</v>
      </c>
      <c r="N517" s="41">
        <v>50.0</v>
      </c>
      <c r="O517" s="40" t="s">
        <v>207</v>
      </c>
      <c r="P517" s="40" t="s">
        <v>1371</v>
      </c>
      <c r="Q517" s="40" t="s">
        <v>1372</v>
      </c>
      <c r="R517" s="40" t="s">
        <v>210</v>
      </c>
      <c r="S517" s="40" t="b">
        <v>0</v>
      </c>
      <c r="T517" s="40" t="s">
        <v>12879</v>
      </c>
      <c r="U517" s="40" t="s">
        <v>212</v>
      </c>
      <c r="V517" s="41">
        <v>0.1</v>
      </c>
      <c r="W517" s="41">
        <v>0.9</v>
      </c>
      <c r="X517" s="41">
        <v>0.1</v>
      </c>
      <c r="Y517" s="41">
        <v>0.6</v>
      </c>
      <c r="Z517" s="40" t="b">
        <v>0</v>
      </c>
      <c r="AA517" s="40" t="b">
        <v>1</v>
      </c>
      <c r="AB517" s="40" t="b">
        <v>0</v>
      </c>
      <c r="AC517" s="40" t="b">
        <v>0</v>
      </c>
      <c r="AD517" s="41" t="s">
        <v>14627</v>
      </c>
      <c r="AE517" s="41" t="s">
        <v>14628</v>
      </c>
      <c r="AF517" s="41">
        <v>1201.736</v>
      </c>
      <c r="AG517" s="41">
        <v>-3.43102</v>
      </c>
      <c r="AH517" s="42">
        <v>4.80932E41</v>
      </c>
      <c r="AI517" s="41">
        <v>0.114936309</v>
      </c>
      <c r="AJ517" s="40" t="s">
        <v>14629</v>
      </c>
      <c r="AK517" s="44" t="s">
        <v>397</v>
      </c>
      <c r="AL517" s="41">
        <v>2963.0</v>
      </c>
      <c r="AM517" s="40" t="s">
        <v>2224</v>
      </c>
      <c r="AN517" s="40" t="s">
        <v>7285</v>
      </c>
      <c r="AO517" s="40" t="s">
        <v>5643</v>
      </c>
      <c r="AP517" s="42">
        <v>1.0E138</v>
      </c>
    </row>
    <row r="518">
      <c r="A518" s="40" t="s">
        <v>16520</v>
      </c>
      <c r="B518" s="41">
        <v>267.0</v>
      </c>
      <c r="C518" s="42">
        <v>1.67E9</v>
      </c>
      <c r="D518" s="41">
        <v>3356.0</v>
      </c>
      <c r="E518" s="40" t="s">
        <v>1243</v>
      </c>
      <c r="F518" s="41">
        <v>140.0</v>
      </c>
      <c r="G518" s="41">
        <v>35.0</v>
      </c>
      <c r="H518" s="41">
        <v>70.0</v>
      </c>
      <c r="I518" s="41">
        <v>-3.07733</v>
      </c>
      <c r="J518" s="41">
        <v>10000.0</v>
      </c>
      <c r="K518" s="41">
        <v>5000.0</v>
      </c>
      <c r="L518" s="41">
        <v>1200.0</v>
      </c>
      <c r="M518" s="41">
        <v>600.0</v>
      </c>
      <c r="N518" s="41">
        <v>100.0</v>
      </c>
      <c r="O518" s="40" t="s">
        <v>207</v>
      </c>
      <c r="P518" s="40" t="s">
        <v>1371</v>
      </c>
      <c r="Q518" s="40" t="s">
        <v>212</v>
      </c>
      <c r="R518" s="40" t="s">
        <v>210</v>
      </c>
      <c r="S518" s="40" t="b">
        <v>0</v>
      </c>
      <c r="T518" s="40" t="s">
        <v>12879</v>
      </c>
      <c r="U518" s="40" t="s">
        <v>212</v>
      </c>
      <c r="V518" s="41">
        <v>0.1</v>
      </c>
      <c r="W518" s="41">
        <v>0.9</v>
      </c>
      <c r="X518" s="41">
        <v>0.3</v>
      </c>
      <c r="Y518" s="41">
        <v>0.4</v>
      </c>
      <c r="Z518" s="40" t="b">
        <v>0</v>
      </c>
      <c r="AA518" s="40" t="b">
        <v>1</v>
      </c>
      <c r="AB518" s="40" t="b">
        <v>0</v>
      </c>
      <c r="AC518" s="40" t="b">
        <v>0</v>
      </c>
      <c r="AD518" s="41" t="s">
        <v>14630</v>
      </c>
      <c r="AE518" s="41" t="s">
        <v>14631</v>
      </c>
      <c r="AF518" s="41">
        <v>1201.487</v>
      </c>
      <c r="AG518" s="41">
        <v>-3.43249</v>
      </c>
      <c r="AH518" s="42">
        <v>1.09299E42</v>
      </c>
      <c r="AI518" s="41">
        <v>0.115414149</v>
      </c>
      <c r="AJ518" s="40" t="s">
        <v>16702</v>
      </c>
      <c r="AK518" s="40" t="s">
        <v>14633</v>
      </c>
      <c r="AL518" s="41">
        <v>2308.0</v>
      </c>
      <c r="AM518" s="40" t="s">
        <v>2224</v>
      </c>
      <c r="AN518" s="40" t="s">
        <v>7285</v>
      </c>
      <c r="AO518" s="40" t="s">
        <v>5643</v>
      </c>
      <c r="AP518" s="42">
        <v>1.1E139</v>
      </c>
    </row>
    <row r="519">
      <c r="A519" s="40" t="s">
        <v>16523</v>
      </c>
      <c r="B519" s="41">
        <v>76.0</v>
      </c>
      <c r="C519" s="42">
        <v>1.67E9</v>
      </c>
      <c r="D519" s="41">
        <v>3356.0</v>
      </c>
      <c r="E519" s="40" t="s">
        <v>1243</v>
      </c>
      <c r="F519" s="41">
        <v>140.0</v>
      </c>
      <c r="G519" s="41">
        <v>35.0</v>
      </c>
      <c r="H519" s="41">
        <v>70.0</v>
      </c>
      <c r="I519" s="41">
        <v>-3.07733</v>
      </c>
      <c r="J519" s="41">
        <v>10000.0</v>
      </c>
      <c r="K519" s="41">
        <v>5000.0</v>
      </c>
      <c r="L519" s="41">
        <v>1200.0</v>
      </c>
      <c r="M519" s="41">
        <v>600.0</v>
      </c>
      <c r="N519" s="41">
        <v>30.0</v>
      </c>
      <c r="O519" s="40" t="s">
        <v>207</v>
      </c>
      <c r="P519" s="40" t="s">
        <v>1371</v>
      </c>
      <c r="Q519" s="40" t="s">
        <v>212</v>
      </c>
      <c r="R519" s="40" t="s">
        <v>210</v>
      </c>
      <c r="S519" s="40" t="b">
        <v>0</v>
      </c>
      <c r="T519" s="40" t="s">
        <v>211</v>
      </c>
      <c r="U519" s="40" t="s">
        <v>212</v>
      </c>
      <c r="V519" s="41">
        <v>0.1</v>
      </c>
      <c r="W519" s="41">
        <v>0.9</v>
      </c>
      <c r="X519" s="41">
        <v>0.2</v>
      </c>
      <c r="Y519" s="41">
        <v>0.5</v>
      </c>
      <c r="Z519" s="40" t="b">
        <v>0</v>
      </c>
      <c r="AA519" s="40" t="b">
        <v>1</v>
      </c>
      <c r="AB519" s="40" t="b">
        <v>0</v>
      </c>
      <c r="AC519" s="40" t="b">
        <v>0</v>
      </c>
      <c r="AD519" s="41" t="s">
        <v>14634</v>
      </c>
      <c r="AE519" s="41" t="s">
        <v>14635</v>
      </c>
      <c r="AF519" s="41">
        <v>1202.96</v>
      </c>
      <c r="AG519" s="41">
        <v>-3.44358</v>
      </c>
      <c r="AH519" s="42">
        <v>4.86408E41</v>
      </c>
      <c r="AI519" s="41">
        <v>0.119017928</v>
      </c>
      <c r="AJ519" s="40" t="s">
        <v>14636</v>
      </c>
      <c r="AK519" s="44" t="s">
        <v>397</v>
      </c>
      <c r="AL519" s="41">
        <v>6362.0</v>
      </c>
      <c r="AM519" s="40" t="s">
        <v>2224</v>
      </c>
      <c r="AN519" s="40" t="s">
        <v>7285</v>
      </c>
      <c r="AO519" s="40" t="s">
        <v>5643</v>
      </c>
      <c r="AP519" s="42">
        <v>1.0E138</v>
      </c>
    </row>
    <row r="520">
      <c r="A520" s="40" t="s">
        <v>16523</v>
      </c>
      <c r="B520" s="41">
        <v>85.0</v>
      </c>
      <c r="C520" s="42">
        <v>1.67E9</v>
      </c>
      <c r="D520" s="41">
        <v>3356.0</v>
      </c>
      <c r="E520" s="40" t="s">
        <v>1243</v>
      </c>
      <c r="F520" s="41">
        <v>140.0</v>
      </c>
      <c r="G520" s="41">
        <v>35.0</v>
      </c>
      <c r="H520" s="41">
        <v>70.0</v>
      </c>
      <c r="I520" s="41">
        <v>-3.07733</v>
      </c>
      <c r="J520" s="41">
        <v>10000.0</v>
      </c>
      <c r="K520" s="41">
        <v>5000.0</v>
      </c>
      <c r="L520" s="41">
        <v>1200.0</v>
      </c>
      <c r="M520" s="41">
        <v>600.0</v>
      </c>
      <c r="N520" s="41">
        <v>30.0</v>
      </c>
      <c r="O520" s="40" t="s">
        <v>207</v>
      </c>
      <c r="P520" s="40" t="s">
        <v>1371</v>
      </c>
      <c r="Q520" s="40" t="s">
        <v>212</v>
      </c>
      <c r="R520" s="40" t="s">
        <v>210</v>
      </c>
      <c r="S520" s="40" t="b">
        <v>0</v>
      </c>
      <c r="T520" s="40" t="s">
        <v>12879</v>
      </c>
      <c r="U520" s="40" t="s">
        <v>212</v>
      </c>
      <c r="V520" s="41">
        <v>0.1</v>
      </c>
      <c r="W520" s="41">
        <v>0.9</v>
      </c>
      <c r="X520" s="41">
        <v>0.2</v>
      </c>
      <c r="Y520" s="41">
        <v>0.5</v>
      </c>
      <c r="Z520" s="40" t="b">
        <v>0</v>
      </c>
      <c r="AA520" s="40" t="b">
        <v>1</v>
      </c>
      <c r="AB520" s="40" t="b">
        <v>0</v>
      </c>
      <c r="AC520" s="40" t="b">
        <v>0</v>
      </c>
      <c r="AD520" s="41" t="s">
        <v>14637</v>
      </c>
      <c r="AE520" s="41" t="s">
        <v>14638</v>
      </c>
      <c r="AF520" s="41">
        <v>1203.24</v>
      </c>
      <c r="AG520" s="41">
        <v>-3.44548</v>
      </c>
      <c r="AH520" s="42">
        <v>4.43643E41</v>
      </c>
      <c r="AI520" s="41">
        <v>0.119634945</v>
      </c>
      <c r="AJ520" s="40" t="s">
        <v>14639</v>
      </c>
      <c r="AK520" s="44" t="s">
        <v>397</v>
      </c>
      <c r="AL520" s="41">
        <v>6073.0</v>
      </c>
      <c r="AM520" s="40" t="s">
        <v>2224</v>
      </c>
      <c r="AN520" s="40" t="s">
        <v>7285</v>
      </c>
      <c r="AO520" s="40" t="s">
        <v>5643</v>
      </c>
      <c r="AP520" s="42">
        <v>1.0E138</v>
      </c>
    </row>
    <row r="521">
      <c r="A521" s="40" t="s">
        <v>16525</v>
      </c>
      <c r="B521" s="41">
        <v>172.0</v>
      </c>
      <c r="C521" s="42">
        <v>1.67E9</v>
      </c>
      <c r="D521" s="41">
        <v>3356.0</v>
      </c>
      <c r="E521" s="40" t="s">
        <v>1243</v>
      </c>
      <c r="F521" s="41">
        <v>140.0</v>
      </c>
      <c r="G521" s="41">
        <v>35.0</v>
      </c>
      <c r="H521" s="41">
        <v>70.0</v>
      </c>
      <c r="I521" s="41">
        <v>-3.07733</v>
      </c>
      <c r="J521" s="41">
        <v>10000.0</v>
      </c>
      <c r="K521" s="41">
        <v>5000.0</v>
      </c>
      <c r="L521" s="41">
        <v>1200.0</v>
      </c>
      <c r="M521" s="41">
        <v>600.0</v>
      </c>
      <c r="N521" s="41">
        <v>50.0</v>
      </c>
      <c r="O521" s="40" t="s">
        <v>207</v>
      </c>
      <c r="P521" s="40" t="s">
        <v>208</v>
      </c>
      <c r="Q521" s="40" t="s">
        <v>212</v>
      </c>
      <c r="R521" s="40" t="s">
        <v>210</v>
      </c>
      <c r="S521" s="40" t="b">
        <v>0</v>
      </c>
      <c r="T521" s="40" t="s">
        <v>12879</v>
      </c>
      <c r="U521" s="40" t="s">
        <v>212</v>
      </c>
      <c r="V521" s="41">
        <v>0.1</v>
      </c>
      <c r="W521" s="41">
        <v>0.9</v>
      </c>
      <c r="X521" s="41">
        <v>0.1</v>
      </c>
      <c r="Y521" s="41">
        <v>0.5</v>
      </c>
      <c r="Z521" s="40" t="b">
        <v>0</v>
      </c>
      <c r="AA521" s="40" t="b">
        <v>1</v>
      </c>
      <c r="AB521" s="40" t="b">
        <v>0</v>
      </c>
      <c r="AC521" s="40" t="b">
        <v>0</v>
      </c>
      <c r="AD521" s="41" t="s">
        <v>14640</v>
      </c>
      <c r="AE521" s="41" t="s">
        <v>14641</v>
      </c>
      <c r="AF521" s="41">
        <v>1202.129</v>
      </c>
      <c r="AG521" s="41">
        <v>-3.44558</v>
      </c>
      <c r="AH521" s="42">
        <v>1.16134E42</v>
      </c>
      <c r="AI521" s="41">
        <v>0.119667257</v>
      </c>
      <c r="AJ521" s="40" t="s">
        <v>14642</v>
      </c>
      <c r="AK521" s="44" t="s">
        <v>397</v>
      </c>
      <c r="AL521" s="41">
        <v>3561.0</v>
      </c>
      <c r="AM521" s="40" t="s">
        <v>2224</v>
      </c>
      <c r="AN521" s="40" t="s">
        <v>7285</v>
      </c>
      <c r="AO521" s="40" t="s">
        <v>5643</v>
      </c>
      <c r="AP521" s="42">
        <v>1.1E139</v>
      </c>
    </row>
    <row r="522">
      <c r="A522" s="40" t="s">
        <v>16686</v>
      </c>
      <c r="B522" s="41">
        <v>264.0</v>
      </c>
      <c r="C522" s="42">
        <v>1.67E9</v>
      </c>
      <c r="D522" s="41">
        <v>3356.0</v>
      </c>
      <c r="E522" s="40" t="s">
        <v>1243</v>
      </c>
      <c r="F522" s="41">
        <v>140.0</v>
      </c>
      <c r="G522" s="41">
        <v>35.0</v>
      </c>
      <c r="H522" s="41">
        <v>70.0</v>
      </c>
      <c r="I522" s="41">
        <v>-3.07733</v>
      </c>
      <c r="J522" s="41">
        <v>10000.0</v>
      </c>
      <c r="K522" s="41">
        <v>5000.0</v>
      </c>
      <c r="L522" s="41">
        <v>1200.0</v>
      </c>
      <c r="M522" s="41">
        <v>600.0</v>
      </c>
      <c r="N522" s="41">
        <v>100.0</v>
      </c>
      <c r="O522" s="40" t="s">
        <v>207</v>
      </c>
      <c r="P522" s="40" t="s">
        <v>208</v>
      </c>
      <c r="Q522" s="40" t="s">
        <v>212</v>
      </c>
      <c r="R522" s="40" t="s">
        <v>8686</v>
      </c>
      <c r="S522" s="40" t="b">
        <v>0</v>
      </c>
      <c r="T522" s="40" t="s">
        <v>12879</v>
      </c>
      <c r="U522" s="40" t="s">
        <v>212</v>
      </c>
      <c r="V522" s="41">
        <v>0.1</v>
      </c>
      <c r="W522" s="41">
        <v>0.9</v>
      </c>
      <c r="X522" s="41">
        <v>0.2</v>
      </c>
      <c r="Y522" s="41">
        <v>0.4</v>
      </c>
      <c r="Z522" s="40" t="b">
        <v>0</v>
      </c>
      <c r="AA522" s="40" t="b">
        <v>1</v>
      </c>
      <c r="AB522" s="40" t="b">
        <v>0</v>
      </c>
      <c r="AC522" s="40" t="b">
        <v>0</v>
      </c>
      <c r="AD522" s="41" t="s">
        <v>14643</v>
      </c>
      <c r="AE522" s="41" t="s">
        <v>14644</v>
      </c>
      <c r="AF522" s="41">
        <v>1201.406</v>
      </c>
      <c r="AG522" s="41">
        <v>-3.44848</v>
      </c>
      <c r="AH522" s="42">
        <v>1.62953E41</v>
      </c>
      <c r="AI522" s="41">
        <v>0.120608461</v>
      </c>
      <c r="AJ522" s="40" t="s">
        <v>16703</v>
      </c>
      <c r="AK522" s="40" t="s">
        <v>14646</v>
      </c>
      <c r="AL522" s="41">
        <v>5330.0</v>
      </c>
      <c r="AM522" s="40" t="s">
        <v>2224</v>
      </c>
      <c r="AN522" s="40" t="s">
        <v>7285</v>
      </c>
      <c r="AO522" s="40" t="s">
        <v>5627</v>
      </c>
      <c r="AP522" s="42">
        <v>1.1E136</v>
      </c>
    </row>
    <row r="523">
      <c r="A523" s="40" t="s">
        <v>16520</v>
      </c>
      <c r="B523" s="41">
        <v>262.0</v>
      </c>
      <c r="C523" s="42">
        <v>1.67E9</v>
      </c>
      <c r="D523" s="41">
        <v>3356.0</v>
      </c>
      <c r="E523" s="40" t="s">
        <v>1243</v>
      </c>
      <c r="F523" s="41">
        <v>140.0</v>
      </c>
      <c r="G523" s="41">
        <v>35.0</v>
      </c>
      <c r="H523" s="41">
        <v>70.0</v>
      </c>
      <c r="I523" s="41">
        <v>-3.07733</v>
      </c>
      <c r="J523" s="41">
        <v>10000.0</v>
      </c>
      <c r="K523" s="41">
        <v>5000.0</v>
      </c>
      <c r="L523" s="41">
        <v>1200.0</v>
      </c>
      <c r="M523" s="41">
        <v>600.0</v>
      </c>
      <c r="N523" s="41">
        <v>100.0</v>
      </c>
      <c r="O523" s="40" t="s">
        <v>207</v>
      </c>
      <c r="P523" s="40" t="s">
        <v>1371</v>
      </c>
      <c r="Q523" s="40" t="s">
        <v>212</v>
      </c>
      <c r="R523" s="40" t="s">
        <v>210</v>
      </c>
      <c r="S523" s="40" t="b">
        <v>0</v>
      </c>
      <c r="T523" s="40" t="s">
        <v>12879</v>
      </c>
      <c r="U523" s="40" t="s">
        <v>212</v>
      </c>
      <c r="V523" s="41">
        <v>0.1</v>
      </c>
      <c r="W523" s="41">
        <v>0.9</v>
      </c>
      <c r="X523" s="41">
        <v>0.1</v>
      </c>
      <c r="Y523" s="41">
        <v>0.5</v>
      </c>
      <c r="Z523" s="40" t="b">
        <v>0</v>
      </c>
      <c r="AA523" s="40" t="b">
        <v>1</v>
      </c>
      <c r="AB523" s="40" t="b">
        <v>0</v>
      </c>
      <c r="AC523" s="40" t="b">
        <v>0</v>
      </c>
      <c r="AD523" s="41" t="s">
        <v>14647</v>
      </c>
      <c r="AE523" s="41" t="s">
        <v>14648</v>
      </c>
      <c r="AF523" s="41">
        <v>1202.42</v>
      </c>
      <c r="AG523" s="41">
        <v>-3.45009</v>
      </c>
      <c r="AH523" s="42">
        <v>1.20037E42</v>
      </c>
      <c r="AI523" s="41">
        <v>0.121131166</v>
      </c>
      <c r="AJ523" s="40" t="s">
        <v>14649</v>
      </c>
      <c r="AK523" s="40" t="s">
        <v>14650</v>
      </c>
      <c r="AL523" s="41">
        <v>1793.0</v>
      </c>
      <c r="AM523" s="40" t="s">
        <v>2224</v>
      </c>
      <c r="AN523" s="40" t="s">
        <v>7285</v>
      </c>
      <c r="AO523" s="40" t="s">
        <v>5643</v>
      </c>
      <c r="AP523" s="42">
        <v>1.1E139</v>
      </c>
    </row>
    <row r="524">
      <c r="A524" s="40" t="s">
        <v>16520</v>
      </c>
      <c r="B524" s="41">
        <v>163.0</v>
      </c>
      <c r="C524" s="42">
        <v>1.67E9</v>
      </c>
      <c r="D524" s="41">
        <v>3356.0</v>
      </c>
      <c r="E524" s="40" t="s">
        <v>1243</v>
      </c>
      <c r="F524" s="41">
        <v>140.0</v>
      </c>
      <c r="G524" s="41">
        <v>35.0</v>
      </c>
      <c r="H524" s="41">
        <v>70.0</v>
      </c>
      <c r="I524" s="41">
        <v>-3.07733</v>
      </c>
      <c r="J524" s="41">
        <v>10000.0</v>
      </c>
      <c r="K524" s="41">
        <v>5000.0</v>
      </c>
      <c r="L524" s="41">
        <v>1200.0</v>
      </c>
      <c r="M524" s="41">
        <v>600.0</v>
      </c>
      <c r="N524" s="41">
        <v>50.0</v>
      </c>
      <c r="O524" s="40" t="s">
        <v>207</v>
      </c>
      <c r="P524" s="40" t="s">
        <v>1371</v>
      </c>
      <c r="Q524" s="40" t="s">
        <v>212</v>
      </c>
      <c r="R524" s="40" t="s">
        <v>210</v>
      </c>
      <c r="S524" s="40" t="b">
        <v>0</v>
      </c>
      <c r="T524" s="40" t="s">
        <v>211</v>
      </c>
      <c r="U524" s="40" t="s">
        <v>212</v>
      </c>
      <c r="V524" s="41">
        <v>0.1</v>
      </c>
      <c r="W524" s="41">
        <v>0.9</v>
      </c>
      <c r="X524" s="41">
        <v>0.1</v>
      </c>
      <c r="Y524" s="41">
        <v>0.5</v>
      </c>
      <c r="Z524" s="40" t="b">
        <v>0</v>
      </c>
      <c r="AA524" s="40" t="b">
        <v>1</v>
      </c>
      <c r="AB524" s="40" t="b">
        <v>0</v>
      </c>
      <c r="AC524" s="40" t="b">
        <v>0</v>
      </c>
      <c r="AD524" s="41" t="s">
        <v>14651</v>
      </c>
      <c r="AE524" s="41" t="s">
        <v>9676</v>
      </c>
      <c r="AF524" s="41">
        <v>1201.714</v>
      </c>
      <c r="AG524" s="41">
        <v>-3.4504</v>
      </c>
      <c r="AH524" s="42">
        <v>1.20491E42</v>
      </c>
      <c r="AI524" s="41">
        <v>0.121231657</v>
      </c>
      <c r="AJ524" s="40" t="s">
        <v>14652</v>
      </c>
      <c r="AK524" s="44" t="s">
        <v>397</v>
      </c>
      <c r="AL524" s="41">
        <v>3719.0</v>
      </c>
      <c r="AM524" s="40" t="s">
        <v>2224</v>
      </c>
      <c r="AN524" s="40" t="s">
        <v>7285</v>
      </c>
      <c r="AO524" s="40" t="s">
        <v>5643</v>
      </c>
      <c r="AP524" s="42">
        <v>1.1E139</v>
      </c>
    </row>
    <row r="525">
      <c r="A525" s="40" t="s">
        <v>16525</v>
      </c>
      <c r="B525" s="41">
        <v>163.0</v>
      </c>
      <c r="C525" s="42">
        <v>1.67E9</v>
      </c>
      <c r="D525" s="41">
        <v>3356.0</v>
      </c>
      <c r="E525" s="40" t="s">
        <v>1243</v>
      </c>
      <c r="F525" s="41">
        <v>140.0</v>
      </c>
      <c r="G525" s="41">
        <v>35.0</v>
      </c>
      <c r="H525" s="41">
        <v>70.0</v>
      </c>
      <c r="I525" s="41">
        <v>-3.07733</v>
      </c>
      <c r="J525" s="41">
        <v>10000.0</v>
      </c>
      <c r="K525" s="41">
        <v>5000.0</v>
      </c>
      <c r="L525" s="41">
        <v>1200.0</v>
      </c>
      <c r="M525" s="41">
        <v>600.0</v>
      </c>
      <c r="N525" s="41">
        <v>50.0</v>
      </c>
      <c r="O525" s="40" t="s">
        <v>207</v>
      </c>
      <c r="P525" s="40" t="s">
        <v>208</v>
      </c>
      <c r="Q525" s="40" t="s">
        <v>212</v>
      </c>
      <c r="R525" s="40" t="s">
        <v>210</v>
      </c>
      <c r="S525" s="40" t="b">
        <v>0</v>
      </c>
      <c r="T525" s="40" t="s">
        <v>211</v>
      </c>
      <c r="U525" s="40" t="s">
        <v>212</v>
      </c>
      <c r="V525" s="41">
        <v>0.1</v>
      </c>
      <c r="W525" s="41">
        <v>0.9</v>
      </c>
      <c r="X525" s="41">
        <v>0.1</v>
      </c>
      <c r="Y525" s="41">
        <v>0.5</v>
      </c>
      <c r="Z525" s="40" t="b">
        <v>0</v>
      </c>
      <c r="AA525" s="40" t="b">
        <v>1</v>
      </c>
      <c r="AB525" s="40" t="b">
        <v>0</v>
      </c>
      <c r="AC525" s="40" t="b">
        <v>0</v>
      </c>
      <c r="AD525" s="41" t="s">
        <v>13357</v>
      </c>
      <c r="AE525" s="41" t="s">
        <v>14464</v>
      </c>
      <c r="AF525" s="41">
        <v>1201.225</v>
      </c>
      <c r="AG525" s="41">
        <v>-3.4604</v>
      </c>
      <c r="AH525" s="42">
        <v>1.34401E42</v>
      </c>
      <c r="AI525" s="41">
        <v>0.124483998</v>
      </c>
      <c r="AJ525" s="40" t="s">
        <v>14653</v>
      </c>
      <c r="AK525" s="44" t="s">
        <v>397</v>
      </c>
      <c r="AL525" s="41">
        <v>3940.0</v>
      </c>
      <c r="AM525" s="40" t="s">
        <v>2224</v>
      </c>
      <c r="AN525" s="40" t="s">
        <v>7285</v>
      </c>
      <c r="AO525" s="40" t="s">
        <v>5643</v>
      </c>
      <c r="AP525" s="42">
        <v>1.1E139</v>
      </c>
    </row>
    <row r="526">
      <c r="A526" s="40" t="s">
        <v>16520</v>
      </c>
      <c r="B526" s="41">
        <v>172.0</v>
      </c>
      <c r="C526" s="42">
        <v>1.67E9</v>
      </c>
      <c r="D526" s="41">
        <v>3356.0</v>
      </c>
      <c r="E526" s="40" t="s">
        <v>1243</v>
      </c>
      <c r="F526" s="41">
        <v>140.0</v>
      </c>
      <c r="G526" s="41">
        <v>35.0</v>
      </c>
      <c r="H526" s="41">
        <v>70.0</v>
      </c>
      <c r="I526" s="41">
        <v>-3.07733</v>
      </c>
      <c r="J526" s="41">
        <v>10000.0</v>
      </c>
      <c r="K526" s="41">
        <v>5000.0</v>
      </c>
      <c r="L526" s="41">
        <v>1200.0</v>
      </c>
      <c r="M526" s="41">
        <v>600.0</v>
      </c>
      <c r="N526" s="41">
        <v>50.0</v>
      </c>
      <c r="O526" s="40" t="s">
        <v>207</v>
      </c>
      <c r="P526" s="40" t="s">
        <v>1371</v>
      </c>
      <c r="Q526" s="40" t="s">
        <v>212</v>
      </c>
      <c r="R526" s="40" t="s">
        <v>210</v>
      </c>
      <c r="S526" s="40" t="b">
        <v>0</v>
      </c>
      <c r="T526" s="40" t="s">
        <v>12879</v>
      </c>
      <c r="U526" s="40" t="s">
        <v>212</v>
      </c>
      <c r="V526" s="41">
        <v>0.1</v>
      </c>
      <c r="W526" s="41">
        <v>0.9</v>
      </c>
      <c r="X526" s="41">
        <v>0.1</v>
      </c>
      <c r="Y526" s="41">
        <v>0.5</v>
      </c>
      <c r="Z526" s="40" t="b">
        <v>0</v>
      </c>
      <c r="AA526" s="40" t="b">
        <v>1</v>
      </c>
      <c r="AB526" s="40" t="b">
        <v>0</v>
      </c>
      <c r="AC526" s="40" t="b">
        <v>0</v>
      </c>
      <c r="AD526" s="41" t="s">
        <v>14654</v>
      </c>
      <c r="AE526" s="41" t="s">
        <v>14655</v>
      </c>
      <c r="AF526" s="41">
        <v>1203.636</v>
      </c>
      <c r="AG526" s="41">
        <v>-3.46911</v>
      </c>
      <c r="AH526" s="42">
        <v>3.40054E41</v>
      </c>
      <c r="AI526" s="41">
        <v>0.127313782</v>
      </c>
      <c r="AJ526" s="40" t="s">
        <v>14656</v>
      </c>
      <c r="AK526" s="44" t="s">
        <v>397</v>
      </c>
      <c r="AL526" s="41">
        <v>3576.0</v>
      </c>
      <c r="AM526" s="40" t="s">
        <v>2224</v>
      </c>
      <c r="AN526" s="40" t="s">
        <v>7285</v>
      </c>
      <c r="AO526" s="40" t="s">
        <v>5643</v>
      </c>
      <c r="AP526" s="42">
        <v>1.1E137</v>
      </c>
    </row>
    <row r="527">
      <c r="A527" s="40" t="s">
        <v>16520</v>
      </c>
      <c r="B527" s="41">
        <v>252.0</v>
      </c>
      <c r="C527" s="42">
        <v>1.67E9</v>
      </c>
      <c r="D527" s="41">
        <v>3356.0</v>
      </c>
      <c r="E527" s="40" t="s">
        <v>1243</v>
      </c>
      <c r="F527" s="41">
        <v>140.0</v>
      </c>
      <c r="G527" s="41">
        <v>35.0</v>
      </c>
      <c r="H527" s="41">
        <v>70.0</v>
      </c>
      <c r="I527" s="41">
        <v>-3.07733</v>
      </c>
      <c r="J527" s="41">
        <v>10000.0</v>
      </c>
      <c r="K527" s="41">
        <v>5000.0</v>
      </c>
      <c r="L527" s="41">
        <v>1200.0</v>
      </c>
      <c r="M527" s="41">
        <v>600.0</v>
      </c>
      <c r="N527" s="41">
        <v>100.0</v>
      </c>
      <c r="O527" s="40" t="s">
        <v>207</v>
      </c>
      <c r="P527" s="40" t="s">
        <v>1371</v>
      </c>
      <c r="Q527" s="40" t="s">
        <v>212</v>
      </c>
      <c r="R527" s="40" t="s">
        <v>210</v>
      </c>
      <c r="S527" s="40" t="b">
        <v>0</v>
      </c>
      <c r="T527" s="40" t="s">
        <v>211</v>
      </c>
      <c r="U527" s="40" t="s">
        <v>212</v>
      </c>
      <c r="V527" s="41">
        <v>0.1</v>
      </c>
      <c r="W527" s="41">
        <v>0.9</v>
      </c>
      <c r="X527" s="41">
        <v>0.1</v>
      </c>
      <c r="Y527" s="41">
        <v>0.4</v>
      </c>
      <c r="Z527" s="40" t="b">
        <v>0</v>
      </c>
      <c r="AA527" s="40" t="b">
        <v>1</v>
      </c>
      <c r="AB527" s="40" t="b">
        <v>0</v>
      </c>
      <c r="AC527" s="40" t="b">
        <v>0</v>
      </c>
      <c r="AD527" s="41" t="s">
        <v>14657</v>
      </c>
      <c r="AE527" s="41" t="s">
        <v>14658</v>
      </c>
      <c r="AF527" s="41">
        <v>1203.737</v>
      </c>
      <c r="AG527" s="41">
        <v>-3.47332</v>
      </c>
      <c r="AH527" s="42">
        <v>1.37919E42</v>
      </c>
      <c r="AI527" s="41">
        <v>0.128681515</v>
      </c>
      <c r="AJ527" s="40" t="s">
        <v>14659</v>
      </c>
      <c r="AK527" s="40" t="s">
        <v>14660</v>
      </c>
      <c r="AL527" s="41">
        <v>2376.0</v>
      </c>
      <c r="AM527" s="40" t="s">
        <v>2224</v>
      </c>
      <c r="AN527" s="40" t="s">
        <v>7285</v>
      </c>
      <c r="AO527" s="40" t="s">
        <v>5643</v>
      </c>
      <c r="AP527" s="42">
        <v>1.1E139</v>
      </c>
    </row>
    <row r="528">
      <c r="A528" s="40" t="s">
        <v>16520</v>
      </c>
      <c r="B528" s="41">
        <v>171.0</v>
      </c>
      <c r="C528" s="42">
        <v>1.67E9</v>
      </c>
      <c r="D528" s="41">
        <v>3356.0</v>
      </c>
      <c r="E528" s="40" t="s">
        <v>1243</v>
      </c>
      <c r="F528" s="41">
        <v>140.0</v>
      </c>
      <c r="G528" s="41">
        <v>35.0</v>
      </c>
      <c r="H528" s="41">
        <v>70.0</v>
      </c>
      <c r="I528" s="41">
        <v>-3.07733</v>
      </c>
      <c r="J528" s="41">
        <v>10000.0</v>
      </c>
      <c r="K528" s="41">
        <v>5000.0</v>
      </c>
      <c r="L528" s="41">
        <v>1200.0</v>
      </c>
      <c r="M528" s="41">
        <v>600.0</v>
      </c>
      <c r="N528" s="41">
        <v>50.0</v>
      </c>
      <c r="O528" s="40" t="s">
        <v>207</v>
      </c>
      <c r="P528" s="40" t="s">
        <v>1371</v>
      </c>
      <c r="Q528" s="40" t="s">
        <v>212</v>
      </c>
      <c r="R528" s="40" t="s">
        <v>210</v>
      </c>
      <c r="S528" s="40" t="b">
        <v>0</v>
      </c>
      <c r="T528" s="40" t="s">
        <v>12879</v>
      </c>
      <c r="U528" s="40" t="s">
        <v>212</v>
      </c>
      <c r="V528" s="41">
        <v>0.1</v>
      </c>
      <c r="W528" s="41">
        <v>0.9</v>
      </c>
      <c r="X528" s="41">
        <v>0.1</v>
      </c>
      <c r="Y528" s="41">
        <v>0.4</v>
      </c>
      <c r="Z528" s="40" t="b">
        <v>0</v>
      </c>
      <c r="AA528" s="40" t="b">
        <v>1</v>
      </c>
      <c r="AB528" s="40" t="b">
        <v>0</v>
      </c>
      <c r="AC528" s="40" t="b">
        <v>0</v>
      </c>
      <c r="AD528" s="41" t="s">
        <v>14661</v>
      </c>
      <c r="AE528" s="41" t="s">
        <v>14662</v>
      </c>
      <c r="AF528" s="41">
        <v>1202.038</v>
      </c>
      <c r="AG528" s="41">
        <v>-3.49262</v>
      </c>
      <c r="AH528" s="42">
        <v>1.03939E42</v>
      </c>
      <c r="AI528" s="41">
        <v>0.13495412</v>
      </c>
      <c r="AJ528" s="40" t="s">
        <v>14663</v>
      </c>
      <c r="AK528" s="44" t="s">
        <v>397</v>
      </c>
      <c r="AL528" s="41">
        <v>4465.0</v>
      </c>
      <c r="AM528" s="40" t="s">
        <v>2224</v>
      </c>
      <c r="AN528" s="40" t="s">
        <v>7285</v>
      </c>
      <c r="AO528" s="40" t="s">
        <v>5643</v>
      </c>
      <c r="AP528" s="42">
        <v>1.0E139</v>
      </c>
    </row>
    <row r="529">
      <c r="A529" s="40" t="s">
        <v>16523</v>
      </c>
      <c r="B529" s="41">
        <v>72.0</v>
      </c>
      <c r="C529" s="42">
        <v>1.67E9</v>
      </c>
      <c r="D529" s="41">
        <v>3356.0</v>
      </c>
      <c r="E529" s="40" t="s">
        <v>1243</v>
      </c>
      <c r="F529" s="41">
        <v>140.0</v>
      </c>
      <c r="G529" s="41">
        <v>35.0</v>
      </c>
      <c r="H529" s="41">
        <v>70.0</v>
      </c>
      <c r="I529" s="41">
        <v>-3.07733</v>
      </c>
      <c r="J529" s="41">
        <v>10000.0</v>
      </c>
      <c r="K529" s="41">
        <v>5000.0</v>
      </c>
      <c r="L529" s="41">
        <v>1200.0</v>
      </c>
      <c r="M529" s="41">
        <v>600.0</v>
      </c>
      <c r="N529" s="41">
        <v>30.0</v>
      </c>
      <c r="O529" s="40" t="s">
        <v>207</v>
      </c>
      <c r="P529" s="40" t="s">
        <v>1371</v>
      </c>
      <c r="Q529" s="40" t="s">
        <v>212</v>
      </c>
      <c r="R529" s="40" t="s">
        <v>210</v>
      </c>
      <c r="S529" s="40" t="b">
        <v>0</v>
      </c>
      <c r="T529" s="40" t="s">
        <v>211</v>
      </c>
      <c r="U529" s="40" t="s">
        <v>212</v>
      </c>
      <c r="V529" s="41">
        <v>0.1</v>
      </c>
      <c r="W529" s="41">
        <v>0.9</v>
      </c>
      <c r="X529" s="41">
        <v>0.1</v>
      </c>
      <c r="Y529" s="41">
        <v>0.4</v>
      </c>
      <c r="Z529" s="40" t="b">
        <v>0</v>
      </c>
      <c r="AA529" s="40" t="b">
        <v>1</v>
      </c>
      <c r="AB529" s="40" t="b">
        <v>0</v>
      </c>
      <c r="AC529" s="40" t="b">
        <v>0</v>
      </c>
      <c r="AD529" s="41" t="s">
        <v>14664</v>
      </c>
      <c r="AE529" s="41" t="s">
        <v>14665</v>
      </c>
      <c r="AF529" s="41">
        <v>1202.668</v>
      </c>
      <c r="AG529" s="41">
        <v>-3.49472</v>
      </c>
      <c r="AH529" s="42">
        <v>1.18325E42</v>
      </c>
      <c r="AI529" s="41">
        <v>0.135635803</v>
      </c>
      <c r="AJ529" s="40" t="s">
        <v>14666</v>
      </c>
      <c r="AK529" s="44" t="s">
        <v>397</v>
      </c>
      <c r="AL529" s="41">
        <v>8049.0</v>
      </c>
      <c r="AM529" s="40" t="s">
        <v>2224</v>
      </c>
      <c r="AN529" s="40" t="s">
        <v>7285</v>
      </c>
      <c r="AO529" s="40" t="s">
        <v>5643</v>
      </c>
      <c r="AP529" s="42">
        <v>1.1E139</v>
      </c>
    </row>
    <row r="530">
      <c r="A530" s="40" t="s">
        <v>16523</v>
      </c>
      <c r="B530" s="41">
        <v>13.0</v>
      </c>
      <c r="C530" s="42">
        <v>1.67E9</v>
      </c>
      <c r="D530" s="41">
        <v>3356.0</v>
      </c>
      <c r="E530" s="40" t="s">
        <v>1243</v>
      </c>
      <c r="F530" s="41">
        <v>140.0</v>
      </c>
      <c r="G530" s="41">
        <v>35.0</v>
      </c>
      <c r="H530" s="41">
        <v>70.0</v>
      </c>
      <c r="I530" s="41">
        <v>-3.07733</v>
      </c>
      <c r="J530" s="41">
        <v>10000.0</v>
      </c>
      <c r="K530" s="41">
        <v>5000.0</v>
      </c>
      <c r="L530" s="41">
        <v>1200.0</v>
      </c>
      <c r="M530" s="41">
        <v>600.0</v>
      </c>
      <c r="N530" s="41">
        <v>30.0</v>
      </c>
      <c r="O530" s="40" t="s">
        <v>207</v>
      </c>
      <c r="P530" s="40" t="s">
        <v>1371</v>
      </c>
      <c r="Q530" s="40" t="s">
        <v>209</v>
      </c>
      <c r="R530" s="40" t="s">
        <v>210</v>
      </c>
      <c r="S530" s="40" t="b">
        <v>0</v>
      </c>
      <c r="T530" s="40" t="s">
        <v>12879</v>
      </c>
      <c r="U530" s="40" t="s">
        <v>212</v>
      </c>
      <c r="V530" s="41">
        <v>0.1</v>
      </c>
      <c r="W530" s="41">
        <v>0.9</v>
      </c>
      <c r="X530" s="41">
        <v>0.2</v>
      </c>
      <c r="Y530" s="41">
        <v>0.5</v>
      </c>
      <c r="Z530" s="40" t="b">
        <v>0</v>
      </c>
      <c r="AA530" s="40" t="b">
        <v>1</v>
      </c>
      <c r="AB530" s="40" t="b">
        <v>0</v>
      </c>
      <c r="AC530" s="40" t="b">
        <v>0</v>
      </c>
      <c r="AD530" s="41" t="s">
        <v>14667</v>
      </c>
      <c r="AE530" s="41" t="s">
        <v>14668</v>
      </c>
      <c r="AF530" s="41">
        <v>1201.725</v>
      </c>
      <c r="AG530" s="41">
        <v>-3.50329</v>
      </c>
      <c r="AH530" s="42">
        <v>4.16269E41</v>
      </c>
      <c r="AI530" s="41">
        <v>0.138418176</v>
      </c>
      <c r="AJ530" s="40" t="s">
        <v>14669</v>
      </c>
      <c r="AK530" s="44" t="s">
        <v>397</v>
      </c>
      <c r="AL530" s="41">
        <v>5857.0</v>
      </c>
      <c r="AM530" s="40" t="s">
        <v>2224</v>
      </c>
      <c r="AN530" s="40" t="s">
        <v>7285</v>
      </c>
      <c r="AO530" s="40" t="s">
        <v>5643</v>
      </c>
      <c r="AP530" s="42">
        <v>1.0E138</v>
      </c>
    </row>
    <row r="531">
      <c r="A531" s="40" t="s">
        <v>16525</v>
      </c>
      <c r="B531" s="41">
        <v>164.0</v>
      </c>
      <c r="C531" s="42">
        <v>1.67E9</v>
      </c>
      <c r="D531" s="41">
        <v>3356.0</v>
      </c>
      <c r="E531" s="40" t="s">
        <v>1243</v>
      </c>
      <c r="F531" s="41">
        <v>140.0</v>
      </c>
      <c r="G531" s="41">
        <v>35.0</v>
      </c>
      <c r="H531" s="41">
        <v>70.0</v>
      </c>
      <c r="I531" s="41">
        <v>-3.07733</v>
      </c>
      <c r="J531" s="41">
        <v>10000.0</v>
      </c>
      <c r="K531" s="41">
        <v>5000.0</v>
      </c>
      <c r="L531" s="41">
        <v>1200.0</v>
      </c>
      <c r="M531" s="41">
        <v>600.0</v>
      </c>
      <c r="N531" s="41">
        <v>50.0</v>
      </c>
      <c r="O531" s="40" t="s">
        <v>207</v>
      </c>
      <c r="P531" s="40" t="s">
        <v>208</v>
      </c>
      <c r="Q531" s="40" t="s">
        <v>212</v>
      </c>
      <c r="R531" s="40" t="s">
        <v>210</v>
      </c>
      <c r="S531" s="40" t="b">
        <v>0</v>
      </c>
      <c r="T531" s="40" t="s">
        <v>211</v>
      </c>
      <c r="U531" s="40" t="s">
        <v>212</v>
      </c>
      <c r="V531" s="41">
        <v>0.1</v>
      </c>
      <c r="W531" s="41">
        <v>0.9</v>
      </c>
      <c r="X531" s="41">
        <v>0.1</v>
      </c>
      <c r="Y531" s="41">
        <v>0.6</v>
      </c>
      <c r="Z531" s="40" t="b">
        <v>0</v>
      </c>
      <c r="AA531" s="40" t="b">
        <v>1</v>
      </c>
      <c r="AB531" s="40" t="b">
        <v>0</v>
      </c>
      <c r="AC531" s="40" t="b">
        <v>0</v>
      </c>
      <c r="AD531" s="41" t="s">
        <v>13357</v>
      </c>
      <c r="AE531" s="41" t="s">
        <v>14464</v>
      </c>
      <c r="AF531" s="41">
        <v>1201.233</v>
      </c>
      <c r="AG531" s="41">
        <v>-3.5052</v>
      </c>
      <c r="AH531" s="42">
        <v>1.39271E42</v>
      </c>
      <c r="AI531" s="41">
        <v>0.139040114</v>
      </c>
      <c r="AJ531" s="40" t="s">
        <v>14670</v>
      </c>
      <c r="AK531" s="44" t="s">
        <v>397</v>
      </c>
      <c r="AL531" s="41">
        <v>3349.0</v>
      </c>
      <c r="AM531" s="40" t="s">
        <v>2224</v>
      </c>
      <c r="AN531" s="40" t="s">
        <v>7285</v>
      </c>
      <c r="AO531" s="40" t="s">
        <v>5643</v>
      </c>
      <c r="AP531" s="42">
        <v>1.1E139</v>
      </c>
    </row>
    <row r="532">
      <c r="A532" s="40" t="s">
        <v>16520</v>
      </c>
      <c r="B532" s="41">
        <v>162.0</v>
      </c>
      <c r="C532" s="42">
        <v>1.67E9</v>
      </c>
      <c r="D532" s="41">
        <v>3356.0</v>
      </c>
      <c r="E532" s="40" t="s">
        <v>1243</v>
      </c>
      <c r="F532" s="41">
        <v>140.0</v>
      </c>
      <c r="G532" s="41">
        <v>35.0</v>
      </c>
      <c r="H532" s="41">
        <v>70.0</v>
      </c>
      <c r="I532" s="41">
        <v>-3.07733</v>
      </c>
      <c r="J532" s="41">
        <v>10000.0</v>
      </c>
      <c r="K532" s="41">
        <v>5000.0</v>
      </c>
      <c r="L532" s="41">
        <v>1200.0</v>
      </c>
      <c r="M532" s="41">
        <v>600.0</v>
      </c>
      <c r="N532" s="41">
        <v>50.0</v>
      </c>
      <c r="O532" s="40" t="s">
        <v>207</v>
      </c>
      <c r="P532" s="40" t="s">
        <v>1371</v>
      </c>
      <c r="Q532" s="40" t="s">
        <v>212</v>
      </c>
      <c r="R532" s="40" t="s">
        <v>210</v>
      </c>
      <c r="S532" s="40" t="b">
        <v>0</v>
      </c>
      <c r="T532" s="40" t="s">
        <v>211</v>
      </c>
      <c r="U532" s="40" t="s">
        <v>212</v>
      </c>
      <c r="V532" s="41">
        <v>0.1</v>
      </c>
      <c r="W532" s="41">
        <v>0.9</v>
      </c>
      <c r="X532" s="41">
        <v>0.1</v>
      </c>
      <c r="Y532" s="41">
        <v>0.4</v>
      </c>
      <c r="Z532" s="40" t="b">
        <v>0</v>
      </c>
      <c r="AA532" s="40" t="b">
        <v>1</v>
      </c>
      <c r="AB532" s="40" t="b">
        <v>0</v>
      </c>
      <c r="AC532" s="40" t="b">
        <v>0</v>
      </c>
      <c r="AD532" s="41" t="s">
        <v>14671</v>
      </c>
      <c r="AE532" s="41" t="s">
        <v>8982</v>
      </c>
      <c r="AF532" s="41">
        <v>1202.279</v>
      </c>
      <c r="AG532" s="41">
        <v>-3.52287</v>
      </c>
      <c r="AH532" s="42">
        <v>1.39246E42</v>
      </c>
      <c r="AI532" s="41">
        <v>0.144781773</v>
      </c>
      <c r="AJ532" s="40" t="s">
        <v>14672</v>
      </c>
      <c r="AK532" s="44" t="s">
        <v>397</v>
      </c>
      <c r="AL532" s="41">
        <v>4650.0</v>
      </c>
      <c r="AM532" s="40" t="s">
        <v>2224</v>
      </c>
      <c r="AN532" s="40" t="s">
        <v>7285</v>
      </c>
      <c r="AO532" s="40" t="s">
        <v>5643</v>
      </c>
      <c r="AP532" s="42">
        <v>1.1E139</v>
      </c>
    </row>
    <row r="533">
      <c r="A533" s="40" t="s">
        <v>16523</v>
      </c>
      <c r="B533" s="41">
        <v>82.0</v>
      </c>
      <c r="C533" s="42">
        <v>1.67E9</v>
      </c>
      <c r="D533" s="41">
        <v>3356.0</v>
      </c>
      <c r="E533" s="40" t="s">
        <v>1243</v>
      </c>
      <c r="F533" s="41">
        <v>140.0</v>
      </c>
      <c r="G533" s="41">
        <v>35.0</v>
      </c>
      <c r="H533" s="41">
        <v>70.0</v>
      </c>
      <c r="I533" s="41">
        <v>-3.07733</v>
      </c>
      <c r="J533" s="41">
        <v>10000.0</v>
      </c>
      <c r="K533" s="41">
        <v>5000.0</v>
      </c>
      <c r="L533" s="41">
        <v>1200.0</v>
      </c>
      <c r="M533" s="41">
        <v>600.0</v>
      </c>
      <c r="N533" s="41">
        <v>30.0</v>
      </c>
      <c r="O533" s="40" t="s">
        <v>207</v>
      </c>
      <c r="P533" s="40" t="s">
        <v>1371</v>
      </c>
      <c r="Q533" s="40" t="s">
        <v>212</v>
      </c>
      <c r="R533" s="40" t="s">
        <v>210</v>
      </c>
      <c r="S533" s="40" t="b">
        <v>0</v>
      </c>
      <c r="T533" s="40" t="s">
        <v>12879</v>
      </c>
      <c r="U533" s="40" t="s">
        <v>212</v>
      </c>
      <c r="V533" s="41">
        <v>0.1</v>
      </c>
      <c r="W533" s="41">
        <v>0.9</v>
      </c>
      <c r="X533" s="41">
        <v>0.1</v>
      </c>
      <c r="Y533" s="41">
        <v>0.5</v>
      </c>
      <c r="Z533" s="40" t="b">
        <v>0</v>
      </c>
      <c r="AA533" s="40" t="b">
        <v>1</v>
      </c>
      <c r="AB533" s="40" t="b">
        <v>0</v>
      </c>
      <c r="AC533" s="40" t="b">
        <v>0</v>
      </c>
      <c r="AD533" s="41" t="s">
        <v>14673</v>
      </c>
      <c r="AE533" s="41" t="s">
        <v>12733</v>
      </c>
      <c r="AF533" s="41">
        <v>1203.122</v>
      </c>
      <c r="AG533" s="41">
        <v>-3.52607</v>
      </c>
      <c r="AH533" s="42">
        <v>1.03386E42</v>
      </c>
      <c r="AI533" s="41">
        <v>0.145821174</v>
      </c>
      <c r="AJ533" s="40" t="s">
        <v>14674</v>
      </c>
      <c r="AK533" s="44" t="s">
        <v>397</v>
      </c>
      <c r="AL533" s="41">
        <v>6076.0</v>
      </c>
      <c r="AM533" s="40" t="s">
        <v>2224</v>
      </c>
      <c r="AN533" s="40" t="s">
        <v>7285</v>
      </c>
      <c r="AO533" s="40" t="s">
        <v>5643</v>
      </c>
      <c r="AP533" s="42">
        <v>1.0E139</v>
      </c>
    </row>
    <row r="534">
      <c r="A534" s="40" t="s">
        <v>16686</v>
      </c>
      <c r="B534" s="41">
        <v>179.0</v>
      </c>
      <c r="C534" s="42">
        <v>1.67E9</v>
      </c>
      <c r="D534" s="41">
        <v>3356.0</v>
      </c>
      <c r="E534" s="40" t="s">
        <v>1243</v>
      </c>
      <c r="F534" s="41">
        <v>140.0</v>
      </c>
      <c r="G534" s="41">
        <v>35.0</v>
      </c>
      <c r="H534" s="41">
        <v>70.0</v>
      </c>
      <c r="I534" s="41">
        <v>-3.07733</v>
      </c>
      <c r="J534" s="41">
        <v>10000.0</v>
      </c>
      <c r="K534" s="41">
        <v>5000.0</v>
      </c>
      <c r="L534" s="41">
        <v>1200.0</v>
      </c>
      <c r="M534" s="41">
        <v>600.0</v>
      </c>
      <c r="N534" s="41">
        <v>50.0</v>
      </c>
      <c r="O534" s="40" t="s">
        <v>207</v>
      </c>
      <c r="P534" s="40" t="s">
        <v>208</v>
      </c>
      <c r="Q534" s="40" t="s">
        <v>212</v>
      </c>
      <c r="R534" s="40" t="s">
        <v>8686</v>
      </c>
      <c r="S534" s="40" t="b">
        <v>0</v>
      </c>
      <c r="T534" s="40" t="s">
        <v>12879</v>
      </c>
      <c r="U534" s="40" t="s">
        <v>212</v>
      </c>
      <c r="V534" s="41">
        <v>0.1</v>
      </c>
      <c r="W534" s="41">
        <v>0.9</v>
      </c>
      <c r="X534" s="41">
        <v>0.3</v>
      </c>
      <c r="Y534" s="41">
        <v>0.6</v>
      </c>
      <c r="Z534" s="40" t="b">
        <v>0</v>
      </c>
      <c r="AA534" s="40" t="b">
        <v>1</v>
      </c>
      <c r="AB534" s="40" t="b">
        <v>0</v>
      </c>
      <c r="AC534" s="40" t="b">
        <v>0</v>
      </c>
      <c r="AD534" s="41" t="s">
        <v>14675</v>
      </c>
      <c r="AE534" s="41" t="s">
        <v>14676</v>
      </c>
      <c r="AF534" s="41">
        <v>1201.485</v>
      </c>
      <c r="AG534" s="41">
        <v>-3.52782</v>
      </c>
      <c r="AH534" s="42">
        <v>1.03333E42</v>
      </c>
      <c r="AI534" s="41">
        <v>0.146390241</v>
      </c>
      <c r="AJ534" s="40" t="s">
        <v>16704</v>
      </c>
      <c r="AK534" s="40" t="s">
        <v>14678</v>
      </c>
      <c r="AL534" s="41">
        <v>7203.0</v>
      </c>
      <c r="AM534" s="40" t="s">
        <v>2224</v>
      </c>
      <c r="AN534" s="40" t="s">
        <v>7285</v>
      </c>
      <c r="AO534" s="40" t="s">
        <v>5627</v>
      </c>
      <c r="AP534" s="42">
        <v>1.0E139</v>
      </c>
    </row>
    <row r="535">
      <c r="A535" s="40" t="s">
        <v>16523</v>
      </c>
      <c r="B535" s="41">
        <v>73.0</v>
      </c>
      <c r="C535" s="42">
        <v>1.67E9</v>
      </c>
      <c r="D535" s="41">
        <v>3356.0</v>
      </c>
      <c r="E535" s="40" t="s">
        <v>1243</v>
      </c>
      <c r="F535" s="41">
        <v>140.0</v>
      </c>
      <c r="G535" s="41">
        <v>35.0</v>
      </c>
      <c r="H535" s="41">
        <v>70.0</v>
      </c>
      <c r="I535" s="41">
        <v>-3.07733</v>
      </c>
      <c r="J535" s="41">
        <v>10000.0</v>
      </c>
      <c r="K535" s="41">
        <v>5000.0</v>
      </c>
      <c r="L535" s="41">
        <v>1200.0</v>
      </c>
      <c r="M535" s="41">
        <v>600.0</v>
      </c>
      <c r="N535" s="41">
        <v>30.0</v>
      </c>
      <c r="O535" s="40" t="s">
        <v>207</v>
      </c>
      <c r="P535" s="40" t="s">
        <v>1371</v>
      </c>
      <c r="Q535" s="40" t="s">
        <v>212</v>
      </c>
      <c r="R535" s="40" t="s">
        <v>210</v>
      </c>
      <c r="S535" s="40" t="b">
        <v>0</v>
      </c>
      <c r="T535" s="40" t="s">
        <v>211</v>
      </c>
      <c r="U535" s="40" t="s">
        <v>212</v>
      </c>
      <c r="V535" s="41">
        <v>0.1</v>
      </c>
      <c r="W535" s="41">
        <v>0.9</v>
      </c>
      <c r="X535" s="41">
        <v>0.1</v>
      </c>
      <c r="Y535" s="41">
        <v>0.5</v>
      </c>
      <c r="Z535" s="40" t="b">
        <v>0</v>
      </c>
      <c r="AA535" s="40" t="b">
        <v>1</v>
      </c>
      <c r="AB535" s="40" t="b">
        <v>0</v>
      </c>
      <c r="AC535" s="40" t="b">
        <v>0</v>
      </c>
      <c r="AD535" s="41" t="s">
        <v>13604</v>
      </c>
      <c r="AE535" s="41" t="s">
        <v>14679</v>
      </c>
      <c r="AF535" s="41">
        <v>1203.098</v>
      </c>
      <c r="AG535" s="41">
        <v>-3.5298</v>
      </c>
      <c r="AH535" s="42">
        <v>5.05988E41</v>
      </c>
      <c r="AI535" s="41">
        <v>0.147035813</v>
      </c>
      <c r="AJ535" s="40" t="s">
        <v>14680</v>
      </c>
      <c r="AK535" s="44" t="s">
        <v>397</v>
      </c>
      <c r="AL535" s="41">
        <v>6584.0</v>
      </c>
      <c r="AM535" s="40" t="s">
        <v>2224</v>
      </c>
      <c r="AN535" s="40" t="s">
        <v>7285</v>
      </c>
      <c r="AO535" s="40" t="s">
        <v>5643</v>
      </c>
      <c r="AP535" s="42">
        <v>1.0E138</v>
      </c>
    </row>
    <row r="536">
      <c r="A536" s="40" t="s">
        <v>16525</v>
      </c>
      <c r="B536" s="41">
        <v>254.0</v>
      </c>
      <c r="C536" s="42">
        <v>1.67E9</v>
      </c>
      <c r="D536" s="41">
        <v>3356.0</v>
      </c>
      <c r="E536" s="40" t="s">
        <v>1243</v>
      </c>
      <c r="F536" s="41">
        <v>140.0</v>
      </c>
      <c r="G536" s="41">
        <v>35.0</v>
      </c>
      <c r="H536" s="41">
        <v>70.0</v>
      </c>
      <c r="I536" s="41">
        <v>-3.07733</v>
      </c>
      <c r="J536" s="41">
        <v>10000.0</v>
      </c>
      <c r="K536" s="41">
        <v>5000.0</v>
      </c>
      <c r="L536" s="41">
        <v>1200.0</v>
      </c>
      <c r="M536" s="41">
        <v>600.0</v>
      </c>
      <c r="N536" s="41">
        <v>100.0</v>
      </c>
      <c r="O536" s="40" t="s">
        <v>207</v>
      </c>
      <c r="P536" s="40" t="s">
        <v>208</v>
      </c>
      <c r="Q536" s="40" t="s">
        <v>212</v>
      </c>
      <c r="R536" s="40" t="s">
        <v>210</v>
      </c>
      <c r="S536" s="40" t="b">
        <v>0</v>
      </c>
      <c r="T536" s="40" t="s">
        <v>211</v>
      </c>
      <c r="U536" s="40" t="s">
        <v>212</v>
      </c>
      <c r="V536" s="41">
        <v>0.1</v>
      </c>
      <c r="W536" s="41">
        <v>0.9</v>
      </c>
      <c r="X536" s="41">
        <v>0.1</v>
      </c>
      <c r="Y536" s="41">
        <v>0.6</v>
      </c>
      <c r="Z536" s="40" t="b">
        <v>0</v>
      </c>
      <c r="AA536" s="40" t="b">
        <v>1</v>
      </c>
      <c r="AB536" s="40" t="b">
        <v>0</v>
      </c>
      <c r="AC536" s="40" t="b">
        <v>0</v>
      </c>
      <c r="AD536" s="41" t="s">
        <v>14681</v>
      </c>
      <c r="AE536" s="41" t="s">
        <v>14682</v>
      </c>
      <c r="AF536" s="41">
        <v>1204.135</v>
      </c>
      <c r="AG536" s="41">
        <v>-3.53479</v>
      </c>
      <c r="AH536" s="42">
        <v>1.04232E42</v>
      </c>
      <c r="AI536" s="41">
        <v>0.148654475</v>
      </c>
      <c r="AJ536" s="40" t="s">
        <v>14683</v>
      </c>
      <c r="AK536" s="40" t="s">
        <v>14684</v>
      </c>
      <c r="AL536" s="41">
        <v>1488.0</v>
      </c>
      <c r="AM536" s="40" t="s">
        <v>2224</v>
      </c>
      <c r="AN536" s="40" t="s">
        <v>7285</v>
      </c>
      <c r="AO536" s="40" t="s">
        <v>5643</v>
      </c>
      <c r="AP536" s="42">
        <v>1.0E139</v>
      </c>
    </row>
    <row r="537">
      <c r="A537" s="40" t="s">
        <v>16686</v>
      </c>
      <c r="B537" s="41">
        <v>268.0</v>
      </c>
      <c r="C537" s="42">
        <v>1.67E9</v>
      </c>
      <c r="D537" s="41">
        <v>3356.0</v>
      </c>
      <c r="E537" s="40" t="s">
        <v>1243</v>
      </c>
      <c r="F537" s="41">
        <v>140.0</v>
      </c>
      <c r="G537" s="41">
        <v>35.0</v>
      </c>
      <c r="H537" s="41">
        <v>70.0</v>
      </c>
      <c r="I537" s="41">
        <v>-3.07733</v>
      </c>
      <c r="J537" s="41">
        <v>10000.0</v>
      </c>
      <c r="K537" s="41">
        <v>5000.0</v>
      </c>
      <c r="L537" s="41">
        <v>1200.0</v>
      </c>
      <c r="M537" s="41">
        <v>600.0</v>
      </c>
      <c r="N537" s="41">
        <v>100.0</v>
      </c>
      <c r="O537" s="40" t="s">
        <v>207</v>
      </c>
      <c r="P537" s="40" t="s">
        <v>208</v>
      </c>
      <c r="Q537" s="40" t="s">
        <v>212</v>
      </c>
      <c r="R537" s="40" t="s">
        <v>8686</v>
      </c>
      <c r="S537" s="40" t="b">
        <v>0</v>
      </c>
      <c r="T537" s="40" t="s">
        <v>12879</v>
      </c>
      <c r="U537" s="40" t="s">
        <v>212</v>
      </c>
      <c r="V537" s="41">
        <v>0.1</v>
      </c>
      <c r="W537" s="41">
        <v>0.9</v>
      </c>
      <c r="X537" s="41">
        <v>0.3</v>
      </c>
      <c r="Y537" s="41">
        <v>0.5</v>
      </c>
      <c r="Z537" s="40" t="b">
        <v>0</v>
      </c>
      <c r="AA537" s="40" t="b">
        <v>1</v>
      </c>
      <c r="AB537" s="40" t="b">
        <v>0</v>
      </c>
      <c r="AC537" s="40" t="b">
        <v>0</v>
      </c>
      <c r="AD537" s="41" t="s">
        <v>14685</v>
      </c>
      <c r="AE537" s="41" t="s">
        <v>14686</v>
      </c>
      <c r="AF537" s="41">
        <v>1200.579</v>
      </c>
      <c r="AG537" s="41">
        <v>-3.55247</v>
      </c>
      <c r="AH537" s="42">
        <v>3.23246E41</v>
      </c>
      <c r="AI537" s="41">
        <v>0.15440223</v>
      </c>
      <c r="AJ537" s="40" t="s">
        <v>16705</v>
      </c>
      <c r="AK537" s="40" t="s">
        <v>14688</v>
      </c>
      <c r="AL537" s="41">
        <v>4974.0</v>
      </c>
      <c r="AM537" s="40" t="s">
        <v>2224</v>
      </c>
      <c r="AN537" s="40" t="s">
        <v>7285</v>
      </c>
      <c r="AO537" s="40" t="s">
        <v>5627</v>
      </c>
      <c r="AP537" s="42">
        <v>1.1E137</v>
      </c>
    </row>
    <row r="538">
      <c r="A538" s="40" t="s">
        <v>16525</v>
      </c>
      <c r="B538" s="41">
        <v>262.0</v>
      </c>
      <c r="C538" s="42">
        <v>1.67E9</v>
      </c>
      <c r="D538" s="41">
        <v>3356.0</v>
      </c>
      <c r="E538" s="40" t="s">
        <v>1243</v>
      </c>
      <c r="F538" s="41">
        <v>140.0</v>
      </c>
      <c r="G538" s="41">
        <v>35.0</v>
      </c>
      <c r="H538" s="41">
        <v>70.0</v>
      </c>
      <c r="I538" s="41">
        <v>-3.07733</v>
      </c>
      <c r="J538" s="41">
        <v>10000.0</v>
      </c>
      <c r="K538" s="41">
        <v>5000.0</v>
      </c>
      <c r="L538" s="41">
        <v>1200.0</v>
      </c>
      <c r="M538" s="41">
        <v>600.0</v>
      </c>
      <c r="N538" s="41">
        <v>100.0</v>
      </c>
      <c r="O538" s="40" t="s">
        <v>207</v>
      </c>
      <c r="P538" s="40" t="s">
        <v>208</v>
      </c>
      <c r="Q538" s="40" t="s">
        <v>212</v>
      </c>
      <c r="R538" s="40" t="s">
        <v>210</v>
      </c>
      <c r="S538" s="40" t="b">
        <v>0</v>
      </c>
      <c r="T538" s="40" t="s">
        <v>12879</v>
      </c>
      <c r="U538" s="40" t="s">
        <v>212</v>
      </c>
      <c r="V538" s="41">
        <v>0.1</v>
      </c>
      <c r="W538" s="41">
        <v>0.9</v>
      </c>
      <c r="X538" s="41">
        <v>0.1</v>
      </c>
      <c r="Y538" s="41">
        <v>0.5</v>
      </c>
      <c r="Z538" s="40" t="b">
        <v>0</v>
      </c>
      <c r="AA538" s="40" t="b">
        <v>1</v>
      </c>
      <c r="AB538" s="40" t="b">
        <v>0</v>
      </c>
      <c r="AC538" s="40" t="b">
        <v>0</v>
      </c>
      <c r="AD538" s="41" t="s">
        <v>14689</v>
      </c>
      <c r="AE538" s="41" t="s">
        <v>14690</v>
      </c>
      <c r="AF538" s="41">
        <v>1203.472</v>
      </c>
      <c r="AG538" s="41">
        <v>-3.56758</v>
      </c>
      <c r="AH538" s="42">
        <v>6.87896E41</v>
      </c>
      <c r="AI538" s="41">
        <v>0.159311877</v>
      </c>
      <c r="AJ538" s="40" t="s">
        <v>14691</v>
      </c>
      <c r="AK538" s="40" t="s">
        <v>14692</v>
      </c>
      <c r="AL538" s="41">
        <v>1827.0</v>
      </c>
      <c r="AM538" s="40" t="s">
        <v>2224</v>
      </c>
      <c r="AN538" s="40" t="s">
        <v>7285</v>
      </c>
      <c r="AO538" s="40" t="s">
        <v>5643</v>
      </c>
      <c r="AP538" s="42">
        <v>1.1E138</v>
      </c>
    </row>
    <row r="539">
      <c r="A539" s="40" t="s">
        <v>16525</v>
      </c>
      <c r="B539" s="41">
        <v>252.0</v>
      </c>
      <c r="C539" s="42">
        <v>1.67E9</v>
      </c>
      <c r="D539" s="41">
        <v>3356.0</v>
      </c>
      <c r="E539" s="40" t="s">
        <v>1243</v>
      </c>
      <c r="F539" s="41">
        <v>140.0</v>
      </c>
      <c r="G539" s="41">
        <v>35.0</v>
      </c>
      <c r="H539" s="41">
        <v>70.0</v>
      </c>
      <c r="I539" s="41">
        <v>-3.07733</v>
      </c>
      <c r="J539" s="41">
        <v>10000.0</v>
      </c>
      <c r="K539" s="41">
        <v>5000.0</v>
      </c>
      <c r="L539" s="41">
        <v>1200.0</v>
      </c>
      <c r="M539" s="41">
        <v>600.0</v>
      </c>
      <c r="N539" s="41">
        <v>100.0</v>
      </c>
      <c r="O539" s="40" t="s">
        <v>207</v>
      </c>
      <c r="P539" s="40" t="s">
        <v>208</v>
      </c>
      <c r="Q539" s="40" t="s">
        <v>212</v>
      </c>
      <c r="R539" s="40" t="s">
        <v>210</v>
      </c>
      <c r="S539" s="40" t="b">
        <v>0</v>
      </c>
      <c r="T539" s="40" t="s">
        <v>211</v>
      </c>
      <c r="U539" s="40" t="s">
        <v>212</v>
      </c>
      <c r="V539" s="41">
        <v>0.1</v>
      </c>
      <c r="W539" s="41">
        <v>0.9</v>
      </c>
      <c r="X539" s="41">
        <v>0.1</v>
      </c>
      <c r="Y539" s="41">
        <v>0.4</v>
      </c>
      <c r="Z539" s="40" t="b">
        <v>0</v>
      </c>
      <c r="AA539" s="40" t="b">
        <v>1</v>
      </c>
      <c r="AB539" s="40" t="b">
        <v>0</v>
      </c>
      <c r="AC539" s="40" t="b">
        <v>0</v>
      </c>
      <c r="AD539" s="41" t="s">
        <v>14693</v>
      </c>
      <c r="AE539" s="41" t="s">
        <v>14694</v>
      </c>
      <c r="AF539" s="41">
        <v>1202.146</v>
      </c>
      <c r="AG539" s="41">
        <v>-3.59192</v>
      </c>
      <c r="AH539" s="42">
        <v>1.39034E42</v>
      </c>
      <c r="AI539" s="41">
        <v>0.167221074</v>
      </c>
      <c r="AJ539" s="40" t="s">
        <v>14695</v>
      </c>
      <c r="AK539" s="40" t="s">
        <v>14696</v>
      </c>
      <c r="AL539" s="41">
        <v>2203.0</v>
      </c>
      <c r="AM539" s="40" t="s">
        <v>2224</v>
      </c>
      <c r="AN539" s="40" t="s">
        <v>7285</v>
      </c>
      <c r="AO539" s="40" t="s">
        <v>5643</v>
      </c>
      <c r="AP539" s="42">
        <v>1.1E139</v>
      </c>
    </row>
    <row r="540">
      <c r="A540" s="40" t="s">
        <v>16706</v>
      </c>
      <c r="B540" s="41">
        <v>269.0</v>
      </c>
      <c r="C540" s="42">
        <v>1.67E9</v>
      </c>
      <c r="D540" s="41">
        <v>3356.0</v>
      </c>
      <c r="E540" s="40" t="s">
        <v>1243</v>
      </c>
      <c r="F540" s="41">
        <v>140.0</v>
      </c>
      <c r="G540" s="41">
        <v>35.0</v>
      </c>
      <c r="H540" s="41">
        <v>70.0</v>
      </c>
      <c r="I540" s="41">
        <v>-3.07733</v>
      </c>
      <c r="J540" s="41">
        <v>10000.0</v>
      </c>
      <c r="K540" s="41">
        <v>5000.0</v>
      </c>
      <c r="L540" s="41">
        <v>1200.0</v>
      </c>
      <c r="M540" s="41">
        <v>600.0</v>
      </c>
      <c r="N540" s="41">
        <v>100.0</v>
      </c>
      <c r="O540" s="40" t="s">
        <v>207</v>
      </c>
      <c r="P540" s="40" t="s">
        <v>1371</v>
      </c>
      <c r="Q540" s="40" t="s">
        <v>212</v>
      </c>
      <c r="R540" s="40" t="s">
        <v>8686</v>
      </c>
      <c r="S540" s="40" t="b">
        <v>0</v>
      </c>
      <c r="T540" s="40" t="s">
        <v>12879</v>
      </c>
      <c r="U540" s="40" t="s">
        <v>212</v>
      </c>
      <c r="V540" s="41">
        <v>0.1</v>
      </c>
      <c r="W540" s="41">
        <v>0.9</v>
      </c>
      <c r="X540" s="41">
        <v>0.3</v>
      </c>
      <c r="Y540" s="41">
        <v>0.6</v>
      </c>
      <c r="Z540" s="40" t="b">
        <v>0</v>
      </c>
      <c r="AA540" s="40" t="b">
        <v>1</v>
      </c>
      <c r="AB540" s="40" t="b">
        <v>0</v>
      </c>
      <c r="AC540" s="40" t="b">
        <v>0</v>
      </c>
      <c r="AD540" s="41" t="s">
        <v>14697</v>
      </c>
      <c r="AE540" s="41" t="s">
        <v>14698</v>
      </c>
      <c r="AF540" s="41">
        <v>1200.551</v>
      </c>
      <c r="AG540" s="41">
        <v>-3.60753</v>
      </c>
      <c r="AH540" s="42">
        <v>1.0448E42</v>
      </c>
      <c r="AI540" s="41">
        <v>0.17229204</v>
      </c>
      <c r="AJ540" s="40" t="s">
        <v>16707</v>
      </c>
      <c r="AK540" s="40" t="s">
        <v>14700</v>
      </c>
      <c r="AL540" s="41">
        <v>5202.0</v>
      </c>
      <c r="AM540" s="40" t="s">
        <v>2224</v>
      </c>
      <c r="AN540" s="40" t="s">
        <v>7285</v>
      </c>
      <c r="AO540" s="40" t="s">
        <v>5643</v>
      </c>
      <c r="AP540" s="42">
        <v>1.0E139</v>
      </c>
    </row>
    <row r="541">
      <c r="A541" s="40" t="s">
        <v>16525</v>
      </c>
      <c r="B541" s="41">
        <v>257.0</v>
      </c>
      <c r="C541" s="42">
        <v>1.67E9</v>
      </c>
      <c r="D541" s="41">
        <v>3356.0</v>
      </c>
      <c r="E541" s="40" t="s">
        <v>1243</v>
      </c>
      <c r="F541" s="41">
        <v>140.0</v>
      </c>
      <c r="G541" s="41">
        <v>35.0</v>
      </c>
      <c r="H541" s="41">
        <v>70.0</v>
      </c>
      <c r="I541" s="41">
        <v>-3.07733</v>
      </c>
      <c r="J541" s="41">
        <v>10000.0</v>
      </c>
      <c r="K541" s="41">
        <v>5000.0</v>
      </c>
      <c r="L541" s="41">
        <v>1200.0</v>
      </c>
      <c r="M541" s="41">
        <v>600.0</v>
      </c>
      <c r="N541" s="41">
        <v>100.0</v>
      </c>
      <c r="O541" s="40" t="s">
        <v>207</v>
      </c>
      <c r="P541" s="40" t="s">
        <v>208</v>
      </c>
      <c r="Q541" s="40" t="s">
        <v>212</v>
      </c>
      <c r="R541" s="40" t="s">
        <v>210</v>
      </c>
      <c r="S541" s="40" t="b">
        <v>0</v>
      </c>
      <c r="T541" s="40" t="s">
        <v>211</v>
      </c>
      <c r="U541" s="40" t="s">
        <v>212</v>
      </c>
      <c r="V541" s="41">
        <v>0.1</v>
      </c>
      <c r="W541" s="41">
        <v>0.9</v>
      </c>
      <c r="X541" s="41">
        <v>0.2</v>
      </c>
      <c r="Y541" s="41">
        <v>0.6</v>
      </c>
      <c r="Z541" s="40" t="b">
        <v>0</v>
      </c>
      <c r="AA541" s="40" t="b">
        <v>1</v>
      </c>
      <c r="AB541" s="40" t="b">
        <v>0</v>
      </c>
      <c r="AC541" s="40" t="b">
        <v>0</v>
      </c>
      <c r="AD541" s="41" t="s">
        <v>14701</v>
      </c>
      <c r="AE541" s="41" t="s">
        <v>7274</v>
      </c>
      <c r="AF541" s="41">
        <v>1202.234</v>
      </c>
      <c r="AG541" s="41">
        <v>-3.60929</v>
      </c>
      <c r="AH541" s="42">
        <v>1.02346E42</v>
      </c>
      <c r="AI541" s="41">
        <v>0.172865354</v>
      </c>
      <c r="AJ541" s="40" t="s">
        <v>16708</v>
      </c>
      <c r="AK541" s="40" t="s">
        <v>14703</v>
      </c>
      <c r="AL541" s="41">
        <v>1592.0</v>
      </c>
      <c r="AM541" s="40" t="s">
        <v>2224</v>
      </c>
      <c r="AN541" s="40" t="s">
        <v>7285</v>
      </c>
      <c r="AO541" s="40" t="s">
        <v>5643</v>
      </c>
      <c r="AP541" s="42">
        <v>1.0E139</v>
      </c>
    </row>
    <row r="542">
      <c r="A542" s="40" t="s">
        <v>16525</v>
      </c>
      <c r="B542" s="41">
        <v>261.0</v>
      </c>
      <c r="C542" s="42">
        <v>1.67E9</v>
      </c>
      <c r="D542" s="41">
        <v>3356.0</v>
      </c>
      <c r="E542" s="40" t="s">
        <v>1243</v>
      </c>
      <c r="F542" s="41">
        <v>140.0</v>
      </c>
      <c r="G542" s="41">
        <v>35.0</v>
      </c>
      <c r="H542" s="41">
        <v>70.0</v>
      </c>
      <c r="I542" s="41">
        <v>-3.07733</v>
      </c>
      <c r="J542" s="41">
        <v>10000.0</v>
      </c>
      <c r="K542" s="41">
        <v>5000.0</v>
      </c>
      <c r="L542" s="41">
        <v>1200.0</v>
      </c>
      <c r="M542" s="41">
        <v>600.0</v>
      </c>
      <c r="N542" s="41">
        <v>100.0</v>
      </c>
      <c r="O542" s="40" t="s">
        <v>207</v>
      </c>
      <c r="P542" s="40" t="s">
        <v>208</v>
      </c>
      <c r="Q542" s="40" t="s">
        <v>212</v>
      </c>
      <c r="R542" s="40" t="s">
        <v>210</v>
      </c>
      <c r="S542" s="40" t="b">
        <v>0</v>
      </c>
      <c r="T542" s="40" t="s">
        <v>12879</v>
      </c>
      <c r="U542" s="40" t="s">
        <v>212</v>
      </c>
      <c r="V542" s="41">
        <v>0.1</v>
      </c>
      <c r="W542" s="41">
        <v>0.9</v>
      </c>
      <c r="X542" s="41">
        <v>0.1</v>
      </c>
      <c r="Y542" s="41">
        <v>0.4</v>
      </c>
      <c r="Z542" s="40" t="b">
        <v>0</v>
      </c>
      <c r="AA542" s="40" t="b">
        <v>1</v>
      </c>
      <c r="AB542" s="40" t="b">
        <v>0</v>
      </c>
      <c r="AC542" s="40" t="b">
        <v>0</v>
      </c>
      <c r="AD542" s="41" t="s">
        <v>14704</v>
      </c>
      <c r="AE542" s="41" t="s">
        <v>14705</v>
      </c>
      <c r="AF542" s="41">
        <v>1201.484</v>
      </c>
      <c r="AG542" s="41">
        <v>-3.61871</v>
      </c>
      <c r="AH542" s="42">
        <v>8.13543E41</v>
      </c>
      <c r="AI542" s="41">
        <v>0.175927221</v>
      </c>
      <c r="AJ542" s="40" t="s">
        <v>14706</v>
      </c>
      <c r="AK542" s="40" t="s">
        <v>14707</v>
      </c>
      <c r="AL542" s="41">
        <v>2222.0</v>
      </c>
      <c r="AM542" s="40" t="s">
        <v>2224</v>
      </c>
      <c r="AN542" s="40" t="s">
        <v>7285</v>
      </c>
      <c r="AO542" s="40" t="s">
        <v>5643</v>
      </c>
      <c r="AP542" s="42">
        <v>1.0E139</v>
      </c>
    </row>
    <row r="543">
      <c r="A543" s="40" t="s">
        <v>16686</v>
      </c>
      <c r="B543" s="41">
        <v>175.0</v>
      </c>
      <c r="C543" s="42">
        <v>1.67E9</v>
      </c>
      <c r="D543" s="41">
        <v>3356.0</v>
      </c>
      <c r="E543" s="40" t="s">
        <v>1243</v>
      </c>
      <c r="F543" s="41">
        <v>140.0</v>
      </c>
      <c r="G543" s="41">
        <v>35.0</v>
      </c>
      <c r="H543" s="41">
        <v>70.0</v>
      </c>
      <c r="I543" s="41">
        <v>-3.07733</v>
      </c>
      <c r="J543" s="41">
        <v>10000.0</v>
      </c>
      <c r="K543" s="41">
        <v>5000.0</v>
      </c>
      <c r="L543" s="41">
        <v>1200.0</v>
      </c>
      <c r="M543" s="41">
        <v>600.0</v>
      </c>
      <c r="N543" s="41">
        <v>50.0</v>
      </c>
      <c r="O543" s="40" t="s">
        <v>207</v>
      </c>
      <c r="P543" s="40" t="s">
        <v>208</v>
      </c>
      <c r="Q543" s="40" t="s">
        <v>212</v>
      </c>
      <c r="R543" s="40" t="s">
        <v>8686</v>
      </c>
      <c r="S543" s="40" t="b">
        <v>0</v>
      </c>
      <c r="T543" s="40" t="s">
        <v>12879</v>
      </c>
      <c r="U543" s="40" t="s">
        <v>212</v>
      </c>
      <c r="V543" s="41">
        <v>0.1</v>
      </c>
      <c r="W543" s="41">
        <v>0.9</v>
      </c>
      <c r="X543" s="41">
        <v>0.2</v>
      </c>
      <c r="Y543" s="41">
        <v>0.5</v>
      </c>
      <c r="Z543" s="40" t="b">
        <v>0</v>
      </c>
      <c r="AA543" s="40" t="b">
        <v>1</v>
      </c>
      <c r="AB543" s="40" t="b">
        <v>0</v>
      </c>
      <c r="AC543" s="40" t="b">
        <v>0</v>
      </c>
      <c r="AD543" s="41" t="s">
        <v>14708</v>
      </c>
      <c r="AE543" s="41" t="s">
        <v>8405</v>
      </c>
      <c r="AF543" s="41">
        <v>1201.583</v>
      </c>
      <c r="AG543" s="41">
        <v>-3.62041</v>
      </c>
      <c r="AH543" s="42">
        <v>3.03965E41</v>
      </c>
      <c r="AI543" s="41">
        <v>0.176478693</v>
      </c>
      <c r="AJ543" s="40" t="s">
        <v>14709</v>
      </c>
      <c r="AK543" s="40" t="s">
        <v>14710</v>
      </c>
      <c r="AL543" s="41">
        <v>8625.0</v>
      </c>
      <c r="AM543" s="40" t="s">
        <v>2224</v>
      </c>
      <c r="AN543" s="40" t="s">
        <v>7285</v>
      </c>
      <c r="AO543" s="40" t="s">
        <v>5627</v>
      </c>
      <c r="AP543" s="42">
        <v>1.1E137</v>
      </c>
    </row>
    <row r="544">
      <c r="A544" s="40" t="s">
        <v>16520</v>
      </c>
      <c r="B544" s="41">
        <v>173.0</v>
      </c>
      <c r="C544" s="42">
        <v>1.67E9</v>
      </c>
      <c r="D544" s="41">
        <v>3356.0</v>
      </c>
      <c r="E544" s="40" t="s">
        <v>1243</v>
      </c>
      <c r="F544" s="41">
        <v>140.0</v>
      </c>
      <c r="G544" s="41">
        <v>35.0</v>
      </c>
      <c r="H544" s="41">
        <v>70.0</v>
      </c>
      <c r="I544" s="41">
        <v>-3.07733</v>
      </c>
      <c r="J544" s="41">
        <v>10000.0</v>
      </c>
      <c r="K544" s="41">
        <v>5000.0</v>
      </c>
      <c r="L544" s="41">
        <v>1200.0</v>
      </c>
      <c r="M544" s="41">
        <v>600.0</v>
      </c>
      <c r="N544" s="41">
        <v>50.0</v>
      </c>
      <c r="O544" s="40" t="s">
        <v>207</v>
      </c>
      <c r="P544" s="40" t="s">
        <v>1371</v>
      </c>
      <c r="Q544" s="40" t="s">
        <v>212</v>
      </c>
      <c r="R544" s="40" t="s">
        <v>210</v>
      </c>
      <c r="S544" s="40" t="b">
        <v>0</v>
      </c>
      <c r="T544" s="40" t="s">
        <v>12879</v>
      </c>
      <c r="U544" s="40" t="s">
        <v>212</v>
      </c>
      <c r="V544" s="41">
        <v>0.1</v>
      </c>
      <c r="W544" s="41">
        <v>0.9</v>
      </c>
      <c r="X544" s="41">
        <v>0.1</v>
      </c>
      <c r="Y544" s="41">
        <v>0.6</v>
      </c>
      <c r="Z544" s="40" t="b">
        <v>0</v>
      </c>
      <c r="AA544" s="40" t="b">
        <v>1</v>
      </c>
      <c r="AB544" s="40" t="b">
        <v>0</v>
      </c>
      <c r="AC544" s="40" t="b">
        <v>0</v>
      </c>
      <c r="AD544" s="41" t="s">
        <v>14711</v>
      </c>
      <c r="AE544" s="41" t="s">
        <v>14712</v>
      </c>
      <c r="AF544" s="41">
        <v>1203.373</v>
      </c>
      <c r="AG544" s="41">
        <v>-3.63124</v>
      </c>
      <c r="AH544" s="42">
        <v>4.83904E41</v>
      </c>
      <c r="AI544" s="41">
        <v>0.179999347</v>
      </c>
      <c r="AJ544" s="40" t="s">
        <v>14713</v>
      </c>
      <c r="AK544" s="44" t="s">
        <v>397</v>
      </c>
      <c r="AL544" s="41">
        <v>2951.0</v>
      </c>
      <c r="AM544" s="40" t="s">
        <v>2224</v>
      </c>
      <c r="AN544" s="40" t="s">
        <v>7285</v>
      </c>
      <c r="AO544" s="40" t="s">
        <v>5643</v>
      </c>
      <c r="AP544" s="42">
        <v>1.0E138</v>
      </c>
    </row>
    <row r="545">
      <c r="A545" s="40" t="s">
        <v>16686</v>
      </c>
      <c r="B545" s="41">
        <v>265.0</v>
      </c>
      <c r="C545" s="42">
        <v>1.67E9</v>
      </c>
      <c r="D545" s="41">
        <v>3356.0</v>
      </c>
      <c r="E545" s="40" t="s">
        <v>1243</v>
      </c>
      <c r="F545" s="41">
        <v>140.0</v>
      </c>
      <c r="G545" s="41">
        <v>35.0</v>
      </c>
      <c r="H545" s="41">
        <v>70.0</v>
      </c>
      <c r="I545" s="41">
        <v>-3.07733</v>
      </c>
      <c r="J545" s="41">
        <v>10000.0</v>
      </c>
      <c r="K545" s="41">
        <v>5000.0</v>
      </c>
      <c r="L545" s="41">
        <v>1200.0</v>
      </c>
      <c r="M545" s="41">
        <v>600.0</v>
      </c>
      <c r="N545" s="41">
        <v>100.0</v>
      </c>
      <c r="O545" s="40" t="s">
        <v>207</v>
      </c>
      <c r="P545" s="40" t="s">
        <v>208</v>
      </c>
      <c r="Q545" s="40" t="s">
        <v>212</v>
      </c>
      <c r="R545" s="40" t="s">
        <v>8686</v>
      </c>
      <c r="S545" s="40" t="b">
        <v>0</v>
      </c>
      <c r="T545" s="40" t="s">
        <v>12879</v>
      </c>
      <c r="U545" s="40" t="s">
        <v>212</v>
      </c>
      <c r="V545" s="41">
        <v>0.1</v>
      </c>
      <c r="W545" s="41">
        <v>0.9</v>
      </c>
      <c r="X545" s="41">
        <v>0.2</v>
      </c>
      <c r="Y545" s="41">
        <v>0.5</v>
      </c>
      <c r="Z545" s="40" t="b">
        <v>0</v>
      </c>
      <c r="AA545" s="40" t="b">
        <v>1</v>
      </c>
      <c r="AB545" s="40" t="b">
        <v>0</v>
      </c>
      <c r="AC545" s="40" t="b">
        <v>0</v>
      </c>
      <c r="AD545" s="41" t="s">
        <v>14714</v>
      </c>
      <c r="AE545" s="41" t="s">
        <v>14715</v>
      </c>
      <c r="AF545" s="41">
        <v>1201.496</v>
      </c>
      <c r="AG545" s="41">
        <v>-3.66147</v>
      </c>
      <c r="AH545" s="42">
        <v>9.9904E41</v>
      </c>
      <c r="AI545" s="41">
        <v>0.189821884</v>
      </c>
      <c r="AJ545" s="40" t="s">
        <v>16709</v>
      </c>
      <c r="AK545" s="40" t="s">
        <v>14717</v>
      </c>
      <c r="AL545" s="41">
        <v>4325.0</v>
      </c>
      <c r="AM545" s="40" t="s">
        <v>2224</v>
      </c>
      <c r="AN545" s="40" t="s">
        <v>7285</v>
      </c>
      <c r="AO545" s="40" t="s">
        <v>5627</v>
      </c>
      <c r="AP545" s="42">
        <v>1.0E139</v>
      </c>
    </row>
    <row r="546">
      <c r="A546" s="40" t="s">
        <v>16686</v>
      </c>
      <c r="B546" s="41">
        <v>243.0</v>
      </c>
      <c r="C546" s="42">
        <v>1.67E9</v>
      </c>
      <c r="D546" s="41">
        <v>3356.0</v>
      </c>
      <c r="E546" s="40" t="s">
        <v>1243</v>
      </c>
      <c r="F546" s="41">
        <v>140.0</v>
      </c>
      <c r="G546" s="41">
        <v>35.0</v>
      </c>
      <c r="H546" s="41">
        <v>70.0</v>
      </c>
      <c r="I546" s="41">
        <v>-3.07733</v>
      </c>
      <c r="J546" s="41">
        <v>10000.0</v>
      </c>
      <c r="K546" s="41">
        <v>5000.0</v>
      </c>
      <c r="L546" s="41">
        <v>1200.0</v>
      </c>
      <c r="M546" s="41">
        <v>600.0</v>
      </c>
      <c r="N546" s="41">
        <v>100.0</v>
      </c>
      <c r="O546" s="40" t="s">
        <v>207</v>
      </c>
      <c r="P546" s="40" t="s">
        <v>208</v>
      </c>
      <c r="Q546" s="40" t="s">
        <v>1372</v>
      </c>
      <c r="R546" s="40" t="s">
        <v>8686</v>
      </c>
      <c r="S546" s="40" t="b">
        <v>0</v>
      </c>
      <c r="T546" s="40" t="s">
        <v>12879</v>
      </c>
      <c r="U546" s="40" t="s">
        <v>212</v>
      </c>
      <c r="V546" s="41">
        <v>0.1</v>
      </c>
      <c r="W546" s="41">
        <v>0.9</v>
      </c>
      <c r="X546" s="41">
        <v>0.1</v>
      </c>
      <c r="Y546" s="41">
        <v>0.4</v>
      </c>
      <c r="Z546" s="40" t="b">
        <v>0</v>
      </c>
      <c r="AA546" s="40" t="b">
        <v>1</v>
      </c>
      <c r="AB546" s="40" t="b">
        <v>0</v>
      </c>
      <c r="AC546" s="40" t="b">
        <v>0</v>
      </c>
      <c r="AD546" s="41" t="s">
        <v>14718</v>
      </c>
      <c r="AE546" s="41" t="s">
        <v>14719</v>
      </c>
      <c r="AF546" s="41">
        <v>1201.276</v>
      </c>
      <c r="AG546" s="41">
        <v>-3.66755</v>
      </c>
      <c r="AH546" s="42">
        <v>3.48008E41</v>
      </c>
      <c r="AI546" s="41">
        <v>0.19179779</v>
      </c>
      <c r="AJ546" s="40" t="s">
        <v>14720</v>
      </c>
      <c r="AK546" s="40" t="s">
        <v>14721</v>
      </c>
      <c r="AL546" s="41">
        <v>5340.0</v>
      </c>
      <c r="AM546" s="40" t="s">
        <v>2224</v>
      </c>
      <c r="AN546" s="40" t="s">
        <v>7285</v>
      </c>
      <c r="AO546" s="40" t="s">
        <v>5627</v>
      </c>
      <c r="AP546" s="42">
        <v>1.1E137</v>
      </c>
    </row>
    <row r="547">
      <c r="A547" s="40" t="s">
        <v>16525</v>
      </c>
      <c r="B547" s="41">
        <v>253.0</v>
      </c>
      <c r="C547" s="42">
        <v>1.67E9</v>
      </c>
      <c r="D547" s="41">
        <v>3356.0</v>
      </c>
      <c r="E547" s="40" t="s">
        <v>1243</v>
      </c>
      <c r="F547" s="41">
        <v>140.0</v>
      </c>
      <c r="G547" s="41">
        <v>35.0</v>
      </c>
      <c r="H547" s="41">
        <v>70.0</v>
      </c>
      <c r="I547" s="41">
        <v>-3.07733</v>
      </c>
      <c r="J547" s="41">
        <v>10000.0</v>
      </c>
      <c r="K547" s="41">
        <v>5000.0</v>
      </c>
      <c r="L547" s="41">
        <v>1200.0</v>
      </c>
      <c r="M547" s="41">
        <v>600.0</v>
      </c>
      <c r="N547" s="41">
        <v>100.0</v>
      </c>
      <c r="O547" s="40" t="s">
        <v>207</v>
      </c>
      <c r="P547" s="40" t="s">
        <v>208</v>
      </c>
      <c r="Q547" s="40" t="s">
        <v>212</v>
      </c>
      <c r="R547" s="40" t="s">
        <v>210</v>
      </c>
      <c r="S547" s="40" t="b">
        <v>0</v>
      </c>
      <c r="T547" s="40" t="s">
        <v>211</v>
      </c>
      <c r="U547" s="40" t="s">
        <v>212</v>
      </c>
      <c r="V547" s="41">
        <v>0.1</v>
      </c>
      <c r="W547" s="41">
        <v>0.9</v>
      </c>
      <c r="X547" s="41">
        <v>0.1</v>
      </c>
      <c r="Y547" s="41">
        <v>0.5</v>
      </c>
      <c r="Z547" s="40" t="b">
        <v>0</v>
      </c>
      <c r="AA547" s="40" t="b">
        <v>1</v>
      </c>
      <c r="AB547" s="40" t="b">
        <v>0</v>
      </c>
      <c r="AC547" s="40" t="b">
        <v>0</v>
      </c>
      <c r="AD547" s="41" t="s">
        <v>14722</v>
      </c>
      <c r="AE547" s="41" t="s">
        <v>14723</v>
      </c>
      <c r="AF547" s="41">
        <v>1201.359</v>
      </c>
      <c r="AG547" s="41">
        <v>-3.67231</v>
      </c>
      <c r="AH547" s="42">
        <v>1.39369E42</v>
      </c>
      <c r="AI547" s="41">
        <v>0.193345624</v>
      </c>
      <c r="AJ547" s="40" t="s">
        <v>14724</v>
      </c>
      <c r="AK547" s="40" t="s">
        <v>14725</v>
      </c>
      <c r="AL547" s="41">
        <v>1754.0</v>
      </c>
      <c r="AM547" s="40" t="s">
        <v>2224</v>
      </c>
      <c r="AN547" s="40" t="s">
        <v>7285</v>
      </c>
      <c r="AO547" s="40" t="s">
        <v>5643</v>
      </c>
      <c r="AP547" s="42">
        <v>1.1E139</v>
      </c>
    </row>
    <row r="548">
      <c r="A548" s="40" t="s">
        <v>16686</v>
      </c>
      <c r="B548" s="41">
        <v>172.0</v>
      </c>
      <c r="C548" s="42">
        <v>1.67E9</v>
      </c>
      <c r="D548" s="41">
        <v>3356.0</v>
      </c>
      <c r="E548" s="40" t="s">
        <v>1243</v>
      </c>
      <c r="F548" s="41">
        <v>140.0</v>
      </c>
      <c r="G548" s="41">
        <v>35.0</v>
      </c>
      <c r="H548" s="41">
        <v>70.0</v>
      </c>
      <c r="I548" s="41">
        <v>-3.07733</v>
      </c>
      <c r="J548" s="41">
        <v>10000.0</v>
      </c>
      <c r="K548" s="41">
        <v>5000.0</v>
      </c>
      <c r="L548" s="41">
        <v>1200.0</v>
      </c>
      <c r="M548" s="41">
        <v>600.0</v>
      </c>
      <c r="N548" s="41">
        <v>50.0</v>
      </c>
      <c r="O548" s="40" t="s">
        <v>207</v>
      </c>
      <c r="P548" s="40" t="s">
        <v>208</v>
      </c>
      <c r="Q548" s="40" t="s">
        <v>212</v>
      </c>
      <c r="R548" s="40" t="s">
        <v>8686</v>
      </c>
      <c r="S548" s="40" t="b">
        <v>0</v>
      </c>
      <c r="T548" s="40" t="s">
        <v>12879</v>
      </c>
      <c r="U548" s="40" t="s">
        <v>212</v>
      </c>
      <c r="V548" s="41">
        <v>0.1</v>
      </c>
      <c r="W548" s="41">
        <v>0.9</v>
      </c>
      <c r="X548" s="41">
        <v>0.1</v>
      </c>
      <c r="Y548" s="41">
        <v>0.5</v>
      </c>
      <c r="Z548" s="40" t="b">
        <v>0</v>
      </c>
      <c r="AA548" s="40" t="b">
        <v>1</v>
      </c>
      <c r="AB548" s="40" t="b">
        <v>0</v>
      </c>
      <c r="AC548" s="40" t="b">
        <v>0</v>
      </c>
      <c r="AD548" s="41" t="s">
        <v>14726</v>
      </c>
      <c r="AE548" s="41" t="s">
        <v>13255</v>
      </c>
      <c r="AF548" s="41">
        <v>1201.204</v>
      </c>
      <c r="AG548" s="41">
        <v>-3.67841</v>
      </c>
      <c r="AH548" s="42">
        <v>1.12097E42</v>
      </c>
      <c r="AI548" s="41">
        <v>0.195327123</v>
      </c>
      <c r="AJ548" s="40" t="s">
        <v>14727</v>
      </c>
      <c r="AK548" s="44" t="s">
        <v>397</v>
      </c>
      <c r="AL548" s="41">
        <v>8553.0</v>
      </c>
      <c r="AM548" s="40" t="s">
        <v>2224</v>
      </c>
      <c r="AN548" s="40" t="s">
        <v>7285</v>
      </c>
      <c r="AO548" s="40" t="s">
        <v>5627</v>
      </c>
      <c r="AP548" s="42">
        <v>1.1E139</v>
      </c>
    </row>
    <row r="549">
      <c r="A549" s="40" t="s">
        <v>16686</v>
      </c>
      <c r="B549" s="41">
        <v>249.0</v>
      </c>
      <c r="C549" s="42">
        <v>1.67E9</v>
      </c>
      <c r="D549" s="41">
        <v>3356.0</v>
      </c>
      <c r="E549" s="40" t="s">
        <v>1243</v>
      </c>
      <c r="F549" s="41">
        <v>140.0</v>
      </c>
      <c r="G549" s="41">
        <v>35.0</v>
      </c>
      <c r="H549" s="41">
        <v>70.0</v>
      </c>
      <c r="I549" s="41">
        <v>-3.07733</v>
      </c>
      <c r="J549" s="41">
        <v>10000.0</v>
      </c>
      <c r="K549" s="41">
        <v>5000.0</v>
      </c>
      <c r="L549" s="41">
        <v>1200.0</v>
      </c>
      <c r="M549" s="41">
        <v>600.0</v>
      </c>
      <c r="N549" s="41">
        <v>100.0</v>
      </c>
      <c r="O549" s="40" t="s">
        <v>207</v>
      </c>
      <c r="P549" s="40" t="s">
        <v>208</v>
      </c>
      <c r="Q549" s="40" t="s">
        <v>1372</v>
      </c>
      <c r="R549" s="40" t="s">
        <v>8686</v>
      </c>
      <c r="S549" s="40" t="b">
        <v>0</v>
      </c>
      <c r="T549" s="40" t="s">
        <v>12879</v>
      </c>
      <c r="U549" s="40" t="s">
        <v>212</v>
      </c>
      <c r="V549" s="41">
        <v>0.1</v>
      </c>
      <c r="W549" s="41">
        <v>0.9</v>
      </c>
      <c r="X549" s="41">
        <v>0.3</v>
      </c>
      <c r="Y549" s="41">
        <v>0.4</v>
      </c>
      <c r="Z549" s="40" t="b">
        <v>0</v>
      </c>
      <c r="AA549" s="40" t="b">
        <v>1</v>
      </c>
      <c r="AB549" s="40" t="b">
        <v>0</v>
      </c>
      <c r="AC549" s="40" t="b">
        <v>0</v>
      </c>
      <c r="AD549" s="41" t="s">
        <v>14728</v>
      </c>
      <c r="AE549" s="41" t="s">
        <v>14729</v>
      </c>
      <c r="AF549" s="41">
        <v>1202.053</v>
      </c>
      <c r="AG549" s="41">
        <v>-3.69062</v>
      </c>
      <c r="AH549" s="42">
        <v>1.34185E42</v>
      </c>
      <c r="AI549" s="41">
        <v>0.199293472</v>
      </c>
      <c r="AJ549" s="40" t="s">
        <v>16710</v>
      </c>
      <c r="AK549" s="40" t="s">
        <v>14731</v>
      </c>
      <c r="AL549" s="41">
        <v>5135.0</v>
      </c>
      <c r="AM549" s="40" t="s">
        <v>2224</v>
      </c>
      <c r="AN549" s="40" t="s">
        <v>7285</v>
      </c>
      <c r="AO549" s="40" t="s">
        <v>5627</v>
      </c>
      <c r="AP549" s="42">
        <v>1.1E139</v>
      </c>
    </row>
    <row r="550">
      <c r="A550" s="40" t="s">
        <v>16686</v>
      </c>
      <c r="B550" s="41">
        <v>177.0</v>
      </c>
      <c r="C550" s="42">
        <v>1.67E9</v>
      </c>
      <c r="D550" s="41">
        <v>3356.0</v>
      </c>
      <c r="E550" s="40" t="s">
        <v>1243</v>
      </c>
      <c r="F550" s="41">
        <v>140.0</v>
      </c>
      <c r="G550" s="41">
        <v>35.0</v>
      </c>
      <c r="H550" s="41">
        <v>70.0</v>
      </c>
      <c r="I550" s="41">
        <v>-3.07733</v>
      </c>
      <c r="J550" s="41">
        <v>10000.0</v>
      </c>
      <c r="K550" s="41">
        <v>5000.0</v>
      </c>
      <c r="L550" s="41">
        <v>1200.0</v>
      </c>
      <c r="M550" s="41">
        <v>600.0</v>
      </c>
      <c r="N550" s="41">
        <v>50.0</v>
      </c>
      <c r="O550" s="40" t="s">
        <v>207</v>
      </c>
      <c r="P550" s="40" t="s">
        <v>208</v>
      </c>
      <c r="Q550" s="40" t="s">
        <v>212</v>
      </c>
      <c r="R550" s="40" t="s">
        <v>8686</v>
      </c>
      <c r="S550" s="40" t="b">
        <v>0</v>
      </c>
      <c r="T550" s="40" t="s">
        <v>12879</v>
      </c>
      <c r="U550" s="40" t="s">
        <v>212</v>
      </c>
      <c r="V550" s="41">
        <v>0.1</v>
      </c>
      <c r="W550" s="41">
        <v>0.9</v>
      </c>
      <c r="X550" s="41">
        <v>0.3</v>
      </c>
      <c r="Y550" s="41">
        <v>0.4</v>
      </c>
      <c r="Z550" s="40" t="b">
        <v>0</v>
      </c>
      <c r="AA550" s="40" t="b">
        <v>1</v>
      </c>
      <c r="AB550" s="40" t="b">
        <v>0</v>
      </c>
      <c r="AC550" s="40" t="b">
        <v>0</v>
      </c>
      <c r="AD550" s="41" t="s">
        <v>14732</v>
      </c>
      <c r="AE550" s="41" t="s">
        <v>14733</v>
      </c>
      <c r="AF550" s="41">
        <v>1116.037</v>
      </c>
      <c r="AG550" s="41">
        <v>-3.70165</v>
      </c>
      <c r="AH550" s="42">
        <v>1.18563E42</v>
      </c>
      <c r="AI550" s="41">
        <v>0.202878783</v>
      </c>
      <c r="AJ550" s="40" t="s">
        <v>16711</v>
      </c>
      <c r="AK550" s="40" t="s">
        <v>14735</v>
      </c>
      <c r="AL550" s="41">
        <v>10000.0</v>
      </c>
      <c r="AM550" s="40" t="s">
        <v>216</v>
      </c>
      <c r="AN550" s="40" t="s">
        <v>7285</v>
      </c>
      <c r="AO550" s="40" t="s">
        <v>5627</v>
      </c>
      <c r="AP550" s="42">
        <v>1.1E139</v>
      </c>
    </row>
    <row r="551">
      <c r="A551" s="40" t="s">
        <v>16686</v>
      </c>
      <c r="B551" s="41">
        <v>251.0</v>
      </c>
      <c r="C551" s="42">
        <v>1.67E9</v>
      </c>
      <c r="D551" s="41">
        <v>3356.0</v>
      </c>
      <c r="E551" s="40" t="s">
        <v>1243</v>
      </c>
      <c r="F551" s="41">
        <v>140.0</v>
      </c>
      <c r="G551" s="41">
        <v>35.0</v>
      </c>
      <c r="H551" s="41">
        <v>70.0</v>
      </c>
      <c r="I551" s="41">
        <v>-3.07733</v>
      </c>
      <c r="J551" s="41">
        <v>10000.0</v>
      </c>
      <c r="K551" s="41">
        <v>5000.0</v>
      </c>
      <c r="L551" s="41">
        <v>1200.0</v>
      </c>
      <c r="M551" s="41">
        <v>600.0</v>
      </c>
      <c r="N551" s="41">
        <v>100.0</v>
      </c>
      <c r="O551" s="40" t="s">
        <v>207</v>
      </c>
      <c r="P551" s="40" t="s">
        <v>208</v>
      </c>
      <c r="Q551" s="40" t="s">
        <v>1372</v>
      </c>
      <c r="R551" s="40" t="s">
        <v>8686</v>
      </c>
      <c r="S551" s="40" t="b">
        <v>0</v>
      </c>
      <c r="T551" s="40" t="s">
        <v>12879</v>
      </c>
      <c r="U551" s="40" t="s">
        <v>212</v>
      </c>
      <c r="V551" s="41">
        <v>0.1</v>
      </c>
      <c r="W551" s="41">
        <v>0.9</v>
      </c>
      <c r="X551" s="41">
        <v>0.3</v>
      </c>
      <c r="Y551" s="41">
        <v>0.6</v>
      </c>
      <c r="Z551" s="40" t="b">
        <v>0</v>
      </c>
      <c r="AA551" s="40" t="b">
        <v>1</v>
      </c>
      <c r="AB551" s="40" t="b">
        <v>0</v>
      </c>
      <c r="AC551" s="40" t="b">
        <v>0</v>
      </c>
      <c r="AD551" s="41" t="s">
        <v>14736</v>
      </c>
      <c r="AE551" s="41" t="s">
        <v>14737</v>
      </c>
      <c r="AF551" s="41">
        <v>770.4903</v>
      </c>
      <c r="AG551" s="41">
        <v>-3.71202</v>
      </c>
      <c r="AH551" s="42">
        <v>1.018E42</v>
      </c>
      <c r="AI551" s="41">
        <v>0.206246629</v>
      </c>
      <c r="AJ551" s="40" t="s">
        <v>16712</v>
      </c>
      <c r="AK551" s="40" t="s">
        <v>14739</v>
      </c>
      <c r="AL551" s="41">
        <v>2228.0</v>
      </c>
      <c r="AM551" s="40" t="s">
        <v>7372</v>
      </c>
      <c r="AN551" s="40" t="s">
        <v>7285</v>
      </c>
      <c r="AO551" s="40" t="s">
        <v>5627</v>
      </c>
      <c r="AP551" s="42">
        <v>1.0E139</v>
      </c>
    </row>
    <row r="552">
      <c r="A552" s="40" t="s">
        <v>16520</v>
      </c>
      <c r="B552" s="41">
        <v>263.0</v>
      </c>
      <c r="C552" s="42">
        <v>1.67E9</v>
      </c>
      <c r="D552" s="41">
        <v>3356.0</v>
      </c>
      <c r="E552" s="40" t="s">
        <v>1243</v>
      </c>
      <c r="F552" s="41">
        <v>140.0</v>
      </c>
      <c r="G552" s="41">
        <v>35.0</v>
      </c>
      <c r="H552" s="41">
        <v>70.0</v>
      </c>
      <c r="I552" s="41">
        <v>-3.07733</v>
      </c>
      <c r="J552" s="41">
        <v>10000.0</v>
      </c>
      <c r="K552" s="41">
        <v>5000.0</v>
      </c>
      <c r="L552" s="41">
        <v>1200.0</v>
      </c>
      <c r="M552" s="41">
        <v>600.0</v>
      </c>
      <c r="N552" s="41">
        <v>100.0</v>
      </c>
      <c r="O552" s="40" t="s">
        <v>207</v>
      </c>
      <c r="P552" s="40" t="s">
        <v>1371</v>
      </c>
      <c r="Q552" s="40" t="s">
        <v>212</v>
      </c>
      <c r="R552" s="40" t="s">
        <v>210</v>
      </c>
      <c r="S552" s="40" t="b">
        <v>0</v>
      </c>
      <c r="T552" s="40" t="s">
        <v>12879</v>
      </c>
      <c r="U552" s="40" t="s">
        <v>212</v>
      </c>
      <c r="V552" s="41">
        <v>0.1</v>
      </c>
      <c r="W552" s="41">
        <v>0.9</v>
      </c>
      <c r="X552" s="41">
        <v>0.1</v>
      </c>
      <c r="Y552" s="41">
        <v>0.6</v>
      </c>
      <c r="Z552" s="40" t="b">
        <v>0</v>
      </c>
      <c r="AA552" s="40" t="b">
        <v>1</v>
      </c>
      <c r="AB552" s="40" t="b">
        <v>0</v>
      </c>
      <c r="AC552" s="40" t="b">
        <v>0</v>
      </c>
      <c r="AD552" s="41" t="s">
        <v>14740</v>
      </c>
      <c r="AE552" s="41" t="s">
        <v>14741</v>
      </c>
      <c r="AF552" s="41">
        <v>1202.601</v>
      </c>
      <c r="AG552" s="41">
        <v>-3.72755</v>
      </c>
      <c r="AH552" s="42">
        <v>6.52845E41</v>
      </c>
      <c r="AI552" s="41">
        <v>0.211294271</v>
      </c>
      <c r="AJ552" s="40" t="s">
        <v>14742</v>
      </c>
      <c r="AK552" s="40" t="s">
        <v>14743</v>
      </c>
      <c r="AL552" s="41">
        <v>1495.0</v>
      </c>
      <c r="AM552" s="40" t="s">
        <v>2224</v>
      </c>
      <c r="AN552" s="40" t="s">
        <v>7285</v>
      </c>
      <c r="AO552" s="40" t="s">
        <v>5643</v>
      </c>
      <c r="AP552" s="42">
        <v>1.1E138</v>
      </c>
    </row>
    <row r="553">
      <c r="A553" s="40" t="s">
        <v>16520</v>
      </c>
      <c r="B553" s="41">
        <v>254.0</v>
      </c>
      <c r="C553" s="42">
        <v>1.67E9</v>
      </c>
      <c r="D553" s="41">
        <v>3356.0</v>
      </c>
      <c r="E553" s="40" t="s">
        <v>1243</v>
      </c>
      <c r="F553" s="41">
        <v>140.0</v>
      </c>
      <c r="G553" s="41">
        <v>35.0</v>
      </c>
      <c r="H553" s="41">
        <v>70.0</v>
      </c>
      <c r="I553" s="41">
        <v>-3.07733</v>
      </c>
      <c r="J553" s="41">
        <v>10000.0</v>
      </c>
      <c r="K553" s="41">
        <v>5000.0</v>
      </c>
      <c r="L553" s="41">
        <v>1200.0</v>
      </c>
      <c r="M553" s="41">
        <v>600.0</v>
      </c>
      <c r="N553" s="41">
        <v>100.0</v>
      </c>
      <c r="O553" s="40" t="s">
        <v>207</v>
      </c>
      <c r="P553" s="40" t="s">
        <v>1371</v>
      </c>
      <c r="Q553" s="40" t="s">
        <v>212</v>
      </c>
      <c r="R553" s="40" t="s">
        <v>210</v>
      </c>
      <c r="S553" s="40" t="b">
        <v>0</v>
      </c>
      <c r="T553" s="40" t="s">
        <v>211</v>
      </c>
      <c r="U553" s="40" t="s">
        <v>212</v>
      </c>
      <c r="V553" s="41">
        <v>0.1</v>
      </c>
      <c r="W553" s="41">
        <v>0.9</v>
      </c>
      <c r="X553" s="41">
        <v>0.1</v>
      </c>
      <c r="Y553" s="41">
        <v>0.6</v>
      </c>
      <c r="Z553" s="40" t="b">
        <v>0</v>
      </c>
      <c r="AA553" s="40" t="b">
        <v>1</v>
      </c>
      <c r="AB553" s="40" t="b">
        <v>0</v>
      </c>
      <c r="AC553" s="40" t="b">
        <v>0</v>
      </c>
      <c r="AD553" s="41" t="s">
        <v>14744</v>
      </c>
      <c r="AE553" s="41" t="s">
        <v>1309</v>
      </c>
      <c r="AF553" s="41">
        <v>1202.347</v>
      </c>
      <c r="AG553" s="41">
        <v>-3.74785</v>
      </c>
      <c r="AH553" s="42">
        <v>1.04499E42</v>
      </c>
      <c r="AI553" s="41">
        <v>0.217892606</v>
      </c>
      <c r="AJ553" s="40" t="s">
        <v>14745</v>
      </c>
      <c r="AK553" s="40" t="s">
        <v>14746</v>
      </c>
      <c r="AL553" s="41">
        <v>1515.0</v>
      </c>
      <c r="AM553" s="40" t="s">
        <v>2224</v>
      </c>
      <c r="AN553" s="40" t="s">
        <v>7285</v>
      </c>
      <c r="AO553" s="40" t="s">
        <v>5643</v>
      </c>
      <c r="AP553" s="42">
        <v>1.0E139</v>
      </c>
    </row>
    <row r="554">
      <c r="A554" s="40" t="s">
        <v>16706</v>
      </c>
      <c r="B554" s="41">
        <v>265.0</v>
      </c>
      <c r="C554" s="42">
        <v>1.67E9</v>
      </c>
      <c r="D554" s="41">
        <v>3356.0</v>
      </c>
      <c r="E554" s="40" t="s">
        <v>1243</v>
      </c>
      <c r="F554" s="41">
        <v>140.0</v>
      </c>
      <c r="G554" s="41">
        <v>35.0</v>
      </c>
      <c r="H554" s="41">
        <v>70.0</v>
      </c>
      <c r="I554" s="41">
        <v>-3.07733</v>
      </c>
      <c r="J554" s="41">
        <v>10000.0</v>
      </c>
      <c r="K554" s="41">
        <v>5000.0</v>
      </c>
      <c r="L554" s="41">
        <v>1200.0</v>
      </c>
      <c r="M554" s="41">
        <v>600.0</v>
      </c>
      <c r="N554" s="41">
        <v>100.0</v>
      </c>
      <c r="O554" s="40" t="s">
        <v>207</v>
      </c>
      <c r="P554" s="40" t="s">
        <v>1371</v>
      </c>
      <c r="Q554" s="40" t="s">
        <v>212</v>
      </c>
      <c r="R554" s="40" t="s">
        <v>8686</v>
      </c>
      <c r="S554" s="40" t="b">
        <v>0</v>
      </c>
      <c r="T554" s="40" t="s">
        <v>12879</v>
      </c>
      <c r="U554" s="40" t="s">
        <v>212</v>
      </c>
      <c r="V554" s="41">
        <v>0.1</v>
      </c>
      <c r="W554" s="41">
        <v>0.9</v>
      </c>
      <c r="X554" s="41">
        <v>0.2</v>
      </c>
      <c r="Y554" s="41">
        <v>0.5</v>
      </c>
      <c r="Z554" s="40" t="b">
        <v>0</v>
      </c>
      <c r="AA554" s="40" t="b">
        <v>1</v>
      </c>
      <c r="AB554" s="40" t="b">
        <v>0</v>
      </c>
      <c r="AC554" s="40" t="b">
        <v>0</v>
      </c>
      <c r="AD554" s="41" t="s">
        <v>14747</v>
      </c>
      <c r="AE554" s="41" t="s">
        <v>14748</v>
      </c>
      <c r="AF554" s="41">
        <v>1202.753</v>
      </c>
      <c r="AG554" s="41">
        <v>-3.7738</v>
      </c>
      <c r="AH554" s="42">
        <v>1.70838E41</v>
      </c>
      <c r="AI554" s="41">
        <v>0.226324223</v>
      </c>
      <c r="AJ554" s="40" t="s">
        <v>16713</v>
      </c>
      <c r="AK554" s="40" t="s">
        <v>14750</v>
      </c>
      <c r="AL554" s="41">
        <v>1555.0</v>
      </c>
      <c r="AM554" s="40" t="s">
        <v>2224</v>
      </c>
      <c r="AN554" s="40" t="s">
        <v>7285</v>
      </c>
      <c r="AO554" s="40" t="s">
        <v>5643</v>
      </c>
      <c r="AP554" s="42">
        <v>1.1E136</v>
      </c>
    </row>
    <row r="555">
      <c r="A555" s="40" t="s">
        <v>16706</v>
      </c>
      <c r="B555" s="41">
        <v>243.0</v>
      </c>
      <c r="C555" s="42">
        <v>1.67E9</v>
      </c>
      <c r="D555" s="41">
        <v>3356.0</v>
      </c>
      <c r="E555" s="40" t="s">
        <v>1243</v>
      </c>
      <c r="F555" s="41">
        <v>140.0</v>
      </c>
      <c r="G555" s="41">
        <v>35.0</v>
      </c>
      <c r="H555" s="41">
        <v>70.0</v>
      </c>
      <c r="I555" s="41">
        <v>-3.07733</v>
      </c>
      <c r="J555" s="41">
        <v>10000.0</v>
      </c>
      <c r="K555" s="41">
        <v>5000.0</v>
      </c>
      <c r="L555" s="41">
        <v>1200.0</v>
      </c>
      <c r="M555" s="41">
        <v>600.0</v>
      </c>
      <c r="N555" s="41">
        <v>100.0</v>
      </c>
      <c r="O555" s="40" t="s">
        <v>207</v>
      </c>
      <c r="P555" s="40" t="s">
        <v>1371</v>
      </c>
      <c r="Q555" s="40" t="s">
        <v>1372</v>
      </c>
      <c r="R555" s="40" t="s">
        <v>8686</v>
      </c>
      <c r="S555" s="40" t="b">
        <v>0</v>
      </c>
      <c r="T555" s="40" t="s">
        <v>12879</v>
      </c>
      <c r="U555" s="40" t="s">
        <v>212</v>
      </c>
      <c r="V555" s="41">
        <v>0.1</v>
      </c>
      <c r="W555" s="41">
        <v>0.9</v>
      </c>
      <c r="X555" s="41">
        <v>0.1</v>
      </c>
      <c r="Y555" s="41">
        <v>0.4</v>
      </c>
      <c r="Z555" s="40" t="b">
        <v>0</v>
      </c>
      <c r="AA555" s="40" t="b">
        <v>1</v>
      </c>
      <c r="AB555" s="40" t="b">
        <v>0</v>
      </c>
      <c r="AC555" s="40" t="b">
        <v>0</v>
      </c>
      <c r="AD555" s="41" t="s">
        <v>14751</v>
      </c>
      <c r="AE555" s="41" t="s">
        <v>435</v>
      </c>
      <c r="AF555" s="41">
        <v>1203.705</v>
      </c>
      <c r="AG555" s="41">
        <v>-3.79525</v>
      </c>
      <c r="AH555" s="42">
        <v>1.03918E42</v>
      </c>
      <c r="AI555" s="41">
        <v>0.233293254</v>
      </c>
      <c r="AJ555" s="40" t="s">
        <v>14752</v>
      </c>
      <c r="AK555" s="40" t="s">
        <v>14753</v>
      </c>
      <c r="AL555" s="41">
        <v>1968.0</v>
      </c>
      <c r="AM555" s="40" t="s">
        <v>2224</v>
      </c>
      <c r="AN555" s="40" t="s">
        <v>7285</v>
      </c>
      <c r="AO555" s="40" t="s">
        <v>5643</v>
      </c>
      <c r="AP555" s="42">
        <v>1.0E139</v>
      </c>
    </row>
    <row r="556">
      <c r="A556" s="40" t="s">
        <v>16686</v>
      </c>
      <c r="B556" s="41">
        <v>250.0</v>
      </c>
      <c r="C556" s="42">
        <v>1.67E9</v>
      </c>
      <c r="D556" s="41">
        <v>3356.0</v>
      </c>
      <c r="E556" s="40" t="s">
        <v>1243</v>
      </c>
      <c r="F556" s="41">
        <v>140.0</v>
      </c>
      <c r="G556" s="41">
        <v>35.0</v>
      </c>
      <c r="H556" s="41">
        <v>70.0</v>
      </c>
      <c r="I556" s="41">
        <v>-3.07733</v>
      </c>
      <c r="J556" s="41">
        <v>10000.0</v>
      </c>
      <c r="K556" s="41">
        <v>5000.0</v>
      </c>
      <c r="L556" s="41">
        <v>1200.0</v>
      </c>
      <c r="M556" s="41">
        <v>600.0</v>
      </c>
      <c r="N556" s="41">
        <v>100.0</v>
      </c>
      <c r="O556" s="40" t="s">
        <v>207</v>
      </c>
      <c r="P556" s="40" t="s">
        <v>208</v>
      </c>
      <c r="Q556" s="40" t="s">
        <v>1372</v>
      </c>
      <c r="R556" s="40" t="s">
        <v>8686</v>
      </c>
      <c r="S556" s="40" t="b">
        <v>0</v>
      </c>
      <c r="T556" s="40" t="s">
        <v>12879</v>
      </c>
      <c r="U556" s="40" t="s">
        <v>212</v>
      </c>
      <c r="V556" s="41">
        <v>0.1</v>
      </c>
      <c r="W556" s="41">
        <v>0.9</v>
      </c>
      <c r="X556" s="41">
        <v>0.3</v>
      </c>
      <c r="Y556" s="41">
        <v>0.5</v>
      </c>
      <c r="Z556" s="40" t="b">
        <v>0</v>
      </c>
      <c r="AA556" s="40" t="b">
        <v>1</v>
      </c>
      <c r="AB556" s="40" t="b">
        <v>0</v>
      </c>
      <c r="AC556" s="40" t="b">
        <v>0</v>
      </c>
      <c r="AD556" s="41" t="s">
        <v>14754</v>
      </c>
      <c r="AE556" s="41" t="s">
        <v>14755</v>
      </c>
      <c r="AF556" s="41">
        <v>1201.315</v>
      </c>
      <c r="AG556" s="41">
        <v>-3.82404</v>
      </c>
      <c r="AH556" s="42">
        <v>1.34429E42</v>
      </c>
      <c r="AI556" s="41">
        <v>0.242650989</v>
      </c>
      <c r="AJ556" s="40" t="s">
        <v>16714</v>
      </c>
      <c r="AK556" s="40" t="s">
        <v>14757</v>
      </c>
      <c r="AL556" s="41">
        <v>4108.0</v>
      </c>
      <c r="AM556" s="40" t="s">
        <v>2224</v>
      </c>
      <c r="AN556" s="40" t="s">
        <v>7285</v>
      </c>
      <c r="AO556" s="40" t="s">
        <v>5627</v>
      </c>
      <c r="AP556" s="42">
        <v>1.1E139</v>
      </c>
    </row>
    <row r="557">
      <c r="A557" s="40" t="s">
        <v>16706</v>
      </c>
      <c r="B557" s="41">
        <v>174.0</v>
      </c>
      <c r="C557" s="42">
        <v>1.67E9</v>
      </c>
      <c r="D557" s="41">
        <v>3356.0</v>
      </c>
      <c r="E557" s="40" t="s">
        <v>1243</v>
      </c>
      <c r="F557" s="41">
        <v>140.0</v>
      </c>
      <c r="G557" s="41">
        <v>35.0</v>
      </c>
      <c r="H557" s="41">
        <v>70.0</v>
      </c>
      <c r="I557" s="41">
        <v>-3.07733</v>
      </c>
      <c r="J557" s="41">
        <v>10000.0</v>
      </c>
      <c r="K557" s="41">
        <v>5000.0</v>
      </c>
      <c r="L557" s="41">
        <v>1200.0</v>
      </c>
      <c r="M557" s="41">
        <v>600.0</v>
      </c>
      <c r="N557" s="41">
        <v>50.0</v>
      </c>
      <c r="O557" s="40" t="s">
        <v>207</v>
      </c>
      <c r="P557" s="40" t="s">
        <v>1371</v>
      </c>
      <c r="Q557" s="40" t="s">
        <v>212</v>
      </c>
      <c r="R557" s="40" t="s">
        <v>8686</v>
      </c>
      <c r="S557" s="40" t="b">
        <v>0</v>
      </c>
      <c r="T557" s="40" t="s">
        <v>12879</v>
      </c>
      <c r="U557" s="40" t="s">
        <v>212</v>
      </c>
      <c r="V557" s="41">
        <v>0.1</v>
      </c>
      <c r="W557" s="41">
        <v>0.9</v>
      </c>
      <c r="X557" s="41">
        <v>0.2</v>
      </c>
      <c r="Y557" s="41">
        <v>0.4</v>
      </c>
      <c r="Z557" s="40" t="b">
        <v>0</v>
      </c>
      <c r="AA557" s="40" t="b">
        <v>1</v>
      </c>
      <c r="AB557" s="40" t="b">
        <v>0</v>
      </c>
      <c r="AC557" s="40" t="b">
        <v>0</v>
      </c>
      <c r="AD557" s="41" t="s">
        <v>14758</v>
      </c>
      <c r="AE557" s="41" t="s">
        <v>14759</v>
      </c>
      <c r="AF557" s="41">
        <v>1203.22</v>
      </c>
      <c r="AG557" s="41">
        <v>-3.82417</v>
      </c>
      <c r="AH557" s="42">
        <v>8.62547E41</v>
      </c>
      <c r="AI557" s="41">
        <v>0.242690965</v>
      </c>
      <c r="AJ557" s="40" t="s">
        <v>14760</v>
      </c>
      <c r="AK557" s="40" t="s">
        <v>14761</v>
      </c>
      <c r="AL557" s="41">
        <v>4169.0</v>
      </c>
      <c r="AM557" s="40" t="s">
        <v>2224</v>
      </c>
      <c r="AN557" s="40" t="s">
        <v>7285</v>
      </c>
      <c r="AO557" s="40" t="s">
        <v>5643</v>
      </c>
      <c r="AP557" s="42">
        <v>1.0E139</v>
      </c>
    </row>
    <row r="558">
      <c r="A558" s="40" t="s">
        <v>16686</v>
      </c>
      <c r="B558" s="41">
        <v>178.0</v>
      </c>
      <c r="C558" s="42">
        <v>1.67E9</v>
      </c>
      <c r="D558" s="41">
        <v>3356.0</v>
      </c>
      <c r="E558" s="40" t="s">
        <v>1243</v>
      </c>
      <c r="F558" s="41">
        <v>140.0</v>
      </c>
      <c r="G558" s="41">
        <v>35.0</v>
      </c>
      <c r="H558" s="41">
        <v>70.0</v>
      </c>
      <c r="I558" s="41">
        <v>-3.07733</v>
      </c>
      <c r="J558" s="41">
        <v>10000.0</v>
      </c>
      <c r="K558" s="41">
        <v>5000.0</v>
      </c>
      <c r="L558" s="41">
        <v>1200.0</v>
      </c>
      <c r="M558" s="41">
        <v>600.0</v>
      </c>
      <c r="N558" s="41">
        <v>50.0</v>
      </c>
      <c r="O558" s="40" t="s">
        <v>207</v>
      </c>
      <c r="P558" s="40" t="s">
        <v>208</v>
      </c>
      <c r="Q558" s="40" t="s">
        <v>212</v>
      </c>
      <c r="R558" s="40" t="s">
        <v>8686</v>
      </c>
      <c r="S558" s="40" t="b">
        <v>0</v>
      </c>
      <c r="T558" s="40" t="s">
        <v>12879</v>
      </c>
      <c r="U558" s="40" t="s">
        <v>212</v>
      </c>
      <c r="V558" s="41">
        <v>0.1</v>
      </c>
      <c r="W558" s="41">
        <v>0.9</v>
      </c>
      <c r="X558" s="41">
        <v>0.3</v>
      </c>
      <c r="Y558" s="41">
        <v>0.5</v>
      </c>
      <c r="Z558" s="40" t="b">
        <v>0</v>
      </c>
      <c r="AA558" s="40" t="b">
        <v>1</v>
      </c>
      <c r="AB558" s="40" t="b">
        <v>0</v>
      </c>
      <c r="AC558" s="40" t="b">
        <v>0</v>
      </c>
      <c r="AD558" s="41" t="s">
        <v>14762</v>
      </c>
      <c r="AE558" s="41" t="s">
        <v>14763</v>
      </c>
      <c r="AF558" s="41">
        <v>1201.445</v>
      </c>
      <c r="AG558" s="41">
        <v>-3.83726</v>
      </c>
      <c r="AH558" s="42">
        <v>3.0147E41</v>
      </c>
      <c r="AI558" s="41">
        <v>0.246946491</v>
      </c>
      <c r="AJ558" s="40" t="s">
        <v>16715</v>
      </c>
      <c r="AK558" s="40" t="s">
        <v>14765</v>
      </c>
      <c r="AL558" s="41">
        <v>8605.0</v>
      </c>
      <c r="AM558" s="40" t="s">
        <v>2224</v>
      </c>
      <c r="AN558" s="40" t="s">
        <v>7285</v>
      </c>
      <c r="AO558" s="40" t="s">
        <v>5627</v>
      </c>
      <c r="AP558" s="42">
        <v>1.1E137</v>
      </c>
    </row>
    <row r="559">
      <c r="A559" s="40" t="s">
        <v>16686</v>
      </c>
      <c r="B559" s="41">
        <v>231.0</v>
      </c>
      <c r="C559" s="42">
        <v>1.67E9</v>
      </c>
      <c r="D559" s="41">
        <v>3356.0</v>
      </c>
      <c r="E559" s="40" t="s">
        <v>1243</v>
      </c>
      <c r="F559" s="41">
        <v>140.0</v>
      </c>
      <c r="G559" s="41">
        <v>35.0</v>
      </c>
      <c r="H559" s="41">
        <v>70.0</v>
      </c>
      <c r="I559" s="41">
        <v>-3.07733</v>
      </c>
      <c r="J559" s="41">
        <v>10000.0</v>
      </c>
      <c r="K559" s="41">
        <v>5000.0</v>
      </c>
      <c r="L559" s="41">
        <v>1200.0</v>
      </c>
      <c r="M559" s="41">
        <v>600.0</v>
      </c>
      <c r="N559" s="41">
        <v>100.0</v>
      </c>
      <c r="O559" s="40" t="s">
        <v>207</v>
      </c>
      <c r="P559" s="40" t="s">
        <v>208</v>
      </c>
      <c r="Q559" s="40" t="s">
        <v>7305</v>
      </c>
      <c r="R559" s="40" t="s">
        <v>8686</v>
      </c>
      <c r="S559" s="40" t="b">
        <v>0</v>
      </c>
      <c r="T559" s="40" t="s">
        <v>12879</v>
      </c>
      <c r="U559" s="40" t="s">
        <v>212</v>
      </c>
      <c r="V559" s="41">
        <v>0.1</v>
      </c>
      <c r="W559" s="41">
        <v>0.9</v>
      </c>
      <c r="X559" s="41">
        <v>0.3</v>
      </c>
      <c r="Y559" s="41">
        <v>0.4</v>
      </c>
      <c r="Z559" s="40" t="b">
        <v>0</v>
      </c>
      <c r="AA559" s="40" t="b">
        <v>1</v>
      </c>
      <c r="AB559" s="40" t="b">
        <v>0</v>
      </c>
      <c r="AC559" s="40" t="b">
        <v>0</v>
      </c>
      <c r="AD559" s="41" t="s">
        <v>14766</v>
      </c>
      <c r="AE559" s="41" t="s">
        <v>14767</v>
      </c>
      <c r="AF559" s="41">
        <v>633.5269</v>
      </c>
      <c r="AG559" s="41">
        <v>-3.87189</v>
      </c>
      <c r="AH559" s="42">
        <v>1.03311E42</v>
      </c>
      <c r="AI559" s="41">
        <v>0.258198111</v>
      </c>
      <c r="AJ559" s="40" t="s">
        <v>16716</v>
      </c>
      <c r="AK559" s="40" t="s">
        <v>14769</v>
      </c>
      <c r="AL559" s="41">
        <v>2729.0</v>
      </c>
      <c r="AM559" s="40" t="s">
        <v>7372</v>
      </c>
      <c r="AN559" s="40" t="s">
        <v>7285</v>
      </c>
      <c r="AO559" s="40" t="s">
        <v>5627</v>
      </c>
      <c r="AP559" s="42">
        <v>1.0E139</v>
      </c>
    </row>
    <row r="560">
      <c r="A560" s="40" t="s">
        <v>16706</v>
      </c>
      <c r="B560" s="41">
        <v>176.0</v>
      </c>
      <c r="C560" s="42">
        <v>1.67E9</v>
      </c>
      <c r="D560" s="41">
        <v>3356.0</v>
      </c>
      <c r="E560" s="40" t="s">
        <v>1243</v>
      </c>
      <c r="F560" s="41">
        <v>140.0</v>
      </c>
      <c r="G560" s="41">
        <v>35.0</v>
      </c>
      <c r="H560" s="41">
        <v>70.0</v>
      </c>
      <c r="I560" s="41">
        <v>-3.07733</v>
      </c>
      <c r="J560" s="41">
        <v>10000.0</v>
      </c>
      <c r="K560" s="41">
        <v>5000.0</v>
      </c>
      <c r="L560" s="41">
        <v>1200.0</v>
      </c>
      <c r="M560" s="41">
        <v>600.0</v>
      </c>
      <c r="N560" s="41">
        <v>50.0</v>
      </c>
      <c r="O560" s="40" t="s">
        <v>207</v>
      </c>
      <c r="P560" s="40" t="s">
        <v>1371</v>
      </c>
      <c r="Q560" s="40" t="s">
        <v>212</v>
      </c>
      <c r="R560" s="40" t="s">
        <v>8686</v>
      </c>
      <c r="S560" s="40" t="b">
        <v>0</v>
      </c>
      <c r="T560" s="40" t="s">
        <v>12879</v>
      </c>
      <c r="U560" s="40" t="s">
        <v>212</v>
      </c>
      <c r="V560" s="41">
        <v>0.1</v>
      </c>
      <c r="W560" s="41">
        <v>0.9</v>
      </c>
      <c r="X560" s="41">
        <v>0.2</v>
      </c>
      <c r="Y560" s="41">
        <v>0.6</v>
      </c>
      <c r="Z560" s="40" t="b">
        <v>0</v>
      </c>
      <c r="AA560" s="40" t="b">
        <v>1</v>
      </c>
      <c r="AB560" s="40" t="b">
        <v>0</v>
      </c>
      <c r="AC560" s="40" t="b">
        <v>0</v>
      </c>
      <c r="AD560" s="41" t="s">
        <v>14770</v>
      </c>
      <c r="AE560" s="41" t="s">
        <v>8959</v>
      </c>
      <c r="AF560" s="41">
        <v>1202.425</v>
      </c>
      <c r="AG560" s="41">
        <v>-3.89435</v>
      </c>
      <c r="AH560" s="42">
        <v>6.93677E41</v>
      </c>
      <c r="AI560" s="41">
        <v>0.265498378</v>
      </c>
      <c r="AJ560" s="40" t="s">
        <v>14771</v>
      </c>
      <c r="AK560" s="40" t="s">
        <v>14772</v>
      </c>
      <c r="AL560" s="41">
        <v>2837.0</v>
      </c>
      <c r="AM560" s="40" t="s">
        <v>2224</v>
      </c>
      <c r="AN560" s="40" t="s">
        <v>7285</v>
      </c>
      <c r="AO560" s="40" t="s">
        <v>5643</v>
      </c>
      <c r="AP560" s="42">
        <v>1.1E138</v>
      </c>
    </row>
    <row r="561">
      <c r="A561" s="40" t="s">
        <v>16686</v>
      </c>
      <c r="B561" s="41">
        <v>267.0</v>
      </c>
      <c r="C561" s="42">
        <v>1.67E9</v>
      </c>
      <c r="D561" s="41">
        <v>3356.0</v>
      </c>
      <c r="E561" s="40" t="s">
        <v>1243</v>
      </c>
      <c r="F561" s="41">
        <v>140.0</v>
      </c>
      <c r="G561" s="41">
        <v>35.0</v>
      </c>
      <c r="H561" s="41">
        <v>70.0</v>
      </c>
      <c r="I561" s="41">
        <v>-3.07733</v>
      </c>
      <c r="J561" s="41">
        <v>10000.0</v>
      </c>
      <c r="K561" s="41">
        <v>5000.0</v>
      </c>
      <c r="L561" s="41">
        <v>1200.0</v>
      </c>
      <c r="M561" s="41">
        <v>600.0</v>
      </c>
      <c r="N561" s="41">
        <v>100.0</v>
      </c>
      <c r="O561" s="40" t="s">
        <v>207</v>
      </c>
      <c r="P561" s="40" t="s">
        <v>208</v>
      </c>
      <c r="Q561" s="40" t="s">
        <v>212</v>
      </c>
      <c r="R561" s="40" t="s">
        <v>8686</v>
      </c>
      <c r="S561" s="40" t="b">
        <v>0</v>
      </c>
      <c r="T561" s="40" t="s">
        <v>12879</v>
      </c>
      <c r="U561" s="40" t="s">
        <v>212</v>
      </c>
      <c r="V561" s="41">
        <v>0.1</v>
      </c>
      <c r="W561" s="41">
        <v>0.9</v>
      </c>
      <c r="X561" s="41">
        <v>0.3</v>
      </c>
      <c r="Y561" s="41">
        <v>0.4</v>
      </c>
      <c r="Z561" s="40" t="b">
        <v>0</v>
      </c>
      <c r="AA561" s="40" t="b">
        <v>1</v>
      </c>
      <c r="AB561" s="40" t="b">
        <v>0</v>
      </c>
      <c r="AC561" s="40" t="b">
        <v>0</v>
      </c>
      <c r="AD561" s="41" t="s">
        <v>14773</v>
      </c>
      <c r="AE561" s="41" t="s">
        <v>14774</v>
      </c>
      <c r="AF561" s="41">
        <v>1201.118</v>
      </c>
      <c r="AG561" s="41">
        <v>-3.89853</v>
      </c>
      <c r="AH561" s="42">
        <v>7.23321E41</v>
      </c>
      <c r="AI561" s="41">
        <v>0.266856315</v>
      </c>
      <c r="AJ561" s="40" t="s">
        <v>16717</v>
      </c>
      <c r="AK561" s="40" t="s">
        <v>14776</v>
      </c>
      <c r="AL561" s="41">
        <v>6113.0</v>
      </c>
      <c r="AM561" s="40" t="s">
        <v>2224</v>
      </c>
      <c r="AN561" s="40" t="s">
        <v>7285</v>
      </c>
      <c r="AO561" s="40" t="s">
        <v>5627</v>
      </c>
      <c r="AP561" s="42">
        <v>1.0E139</v>
      </c>
    </row>
    <row r="562">
      <c r="A562" s="40" t="s">
        <v>16686</v>
      </c>
      <c r="B562" s="41">
        <v>266.0</v>
      </c>
      <c r="C562" s="42">
        <v>1.67E9</v>
      </c>
      <c r="D562" s="41">
        <v>3356.0</v>
      </c>
      <c r="E562" s="40" t="s">
        <v>1243</v>
      </c>
      <c r="F562" s="41">
        <v>140.0</v>
      </c>
      <c r="G562" s="41">
        <v>35.0</v>
      </c>
      <c r="H562" s="41">
        <v>70.0</v>
      </c>
      <c r="I562" s="41">
        <v>-3.07733</v>
      </c>
      <c r="J562" s="41">
        <v>10000.0</v>
      </c>
      <c r="K562" s="41">
        <v>5000.0</v>
      </c>
      <c r="L562" s="41">
        <v>1200.0</v>
      </c>
      <c r="M562" s="41">
        <v>600.0</v>
      </c>
      <c r="N562" s="41">
        <v>100.0</v>
      </c>
      <c r="O562" s="40" t="s">
        <v>207</v>
      </c>
      <c r="P562" s="40" t="s">
        <v>208</v>
      </c>
      <c r="Q562" s="40" t="s">
        <v>212</v>
      </c>
      <c r="R562" s="40" t="s">
        <v>8686</v>
      </c>
      <c r="S562" s="40" t="b">
        <v>0</v>
      </c>
      <c r="T562" s="40" t="s">
        <v>12879</v>
      </c>
      <c r="U562" s="40" t="s">
        <v>212</v>
      </c>
      <c r="V562" s="41">
        <v>0.1</v>
      </c>
      <c r="W562" s="41">
        <v>0.9</v>
      </c>
      <c r="X562" s="41">
        <v>0.2</v>
      </c>
      <c r="Y562" s="41">
        <v>0.6</v>
      </c>
      <c r="Z562" s="40" t="b">
        <v>0</v>
      </c>
      <c r="AA562" s="40" t="b">
        <v>1</v>
      </c>
      <c r="AB562" s="40" t="b">
        <v>0</v>
      </c>
      <c r="AC562" s="40" t="b">
        <v>0</v>
      </c>
      <c r="AD562" s="41" t="s">
        <v>14777</v>
      </c>
      <c r="AE562" s="41" t="s">
        <v>14778</v>
      </c>
      <c r="AF562" s="41">
        <v>1201.739</v>
      </c>
      <c r="AG562" s="41">
        <v>-3.90758</v>
      </c>
      <c r="AH562" s="42">
        <v>6.9127E41</v>
      </c>
      <c r="AI562" s="41">
        <v>0.269797653</v>
      </c>
      <c r="AJ562" s="40" t="s">
        <v>16718</v>
      </c>
      <c r="AK562" s="40" t="s">
        <v>14780</v>
      </c>
      <c r="AL562" s="41">
        <v>3594.0</v>
      </c>
      <c r="AM562" s="40" t="s">
        <v>2224</v>
      </c>
      <c r="AN562" s="40" t="s">
        <v>7285</v>
      </c>
      <c r="AO562" s="40" t="s">
        <v>5627</v>
      </c>
      <c r="AP562" s="42">
        <v>1.1E138</v>
      </c>
    </row>
    <row r="563">
      <c r="A563" s="40" t="s">
        <v>16719</v>
      </c>
      <c r="B563" s="41">
        <v>10.0</v>
      </c>
      <c r="C563" s="42">
        <v>1.67E9</v>
      </c>
      <c r="D563" s="41">
        <v>3356.0</v>
      </c>
      <c r="E563" s="40" t="s">
        <v>1243</v>
      </c>
      <c r="F563" s="41">
        <v>140.0</v>
      </c>
      <c r="G563" s="41">
        <v>35.0</v>
      </c>
      <c r="H563" s="41">
        <v>70.0</v>
      </c>
      <c r="I563" s="41">
        <v>-3.07733</v>
      </c>
      <c r="J563" s="41">
        <v>10000.0</v>
      </c>
      <c r="K563" s="41">
        <v>5000.0</v>
      </c>
      <c r="L563" s="41">
        <v>1200.0</v>
      </c>
      <c r="M563" s="41">
        <v>600.0</v>
      </c>
      <c r="N563" s="41">
        <v>30.0</v>
      </c>
      <c r="O563" s="40" t="s">
        <v>207</v>
      </c>
      <c r="P563" s="40" t="s">
        <v>208</v>
      </c>
      <c r="Q563" s="40" t="s">
        <v>209</v>
      </c>
      <c r="R563" s="40" t="s">
        <v>8686</v>
      </c>
      <c r="S563" s="40" t="b">
        <v>0</v>
      </c>
      <c r="T563" s="40" t="s">
        <v>12879</v>
      </c>
      <c r="U563" s="40" t="s">
        <v>212</v>
      </c>
      <c r="V563" s="41">
        <v>0.1</v>
      </c>
      <c r="W563" s="41">
        <v>0.9</v>
      </c>
      <c r="X563" s="41">
        <v>0.1</v>
      </c>
      <c r="Y563" s="41">
        <v>0.5</v>
      </c>
      <c r="Z563" s="40" t="b">
        <v>0</v>
      </c>
      <c r="AA563" s="40" t="b">
        <v>1</v>
      </c>
      <c r="AB563" s="40" t="b">
        <v>0</v>
      </c>
      <c r="AC563" s="40" t="b">
        <v>0</v>
      </c>
      <c r="AD563" s="41" t="s">
        <v>14781</v>
      </c>
      <c r="AE563" s="41" t="s">
        <v>14782</v>
      </c>
      <c r="AF563" s="41">
        <v>1202.567</v>
      </c>
      <c r="AG563" s="41">
        <v>-3.90919</v>
      </c>
      <c r="AH563" s="42">
        <v>2.85779E41</v>
      </c>
      <c r="AI563" s="41">
        <v>0.27032157</v>
      </c>
      <c r="AJ563" s="40" t="s">
        <v>14783</v>
      </c>
      <c r="AK563" s="44" t="s">
        <v>397</v>
      </c>
      <c r="AL563" s="41">
        <v>5436.0</v>
      </c>
      <c r="AM563" s="40" t="s">
        <v>2224</v>
      </c>
      <c r="AN563" s="40" t="s">
        <v>7285</v>
      </c>
      <c r="AO563" s="40" t="s">
        <v>5643</v>
      </c>
      <c r="AP563" s="42">
        <v>1.1E137</v>
      </c>
    </row>
    <row r="564">
      <c r="A564" s="40" t="s">
        <v>16719</v>
      </c>
      <c r="B564" s="41">
        <v>63.0</v>
      </c>
      <c r="C564" s="42">
        <v>1.67E9</v>
      </c>
      <c r="D564" s="41">
        <v>3356.0</v>
      </c>
      <c r="E564" s="40" t="s">
        <v>1243</v>
      </c>
      <c r="F564" s="41">
        <v>140.0</v>
      </c>
      <c r="G564" s="41">
        <v>35.0</v>
      </c>
      <c r="H564" s="41">
        <v>70.0</v>
      </c>
      <c r="I564" s="41">
        <v>-3.07733</v>
      </c>
      <c r="J564" s="41">
        <v>10000.0</v>
      </c>
      <c r="K564" s="41">
        <v>5000.0</v>
      </c>
      <c r="L564" s="41">
        <v>1200.0</v>
      </c>
      <c r="M564" s="41">
        <v>600.0</v>
      </c>
      <c r="N564" s="41">
        <v>30.0</v>
      </c>
      <c r="O564" s="40" t="s">
        <v>207</v>
      </c>
      <c r="P564" s="40" t="s">
        <v>208</v>
      </c>
      <c r="Q564" s="40" t="s">
        <v>1372</v>
      </c>
      <c r="R564" s="40" t="s">
        <v>8686</v>
      </c>
      <c r="S564" s="40" t="b">
        <v>0</v>
      </c>
      <c r="T564" s="40" t="s">
        <v>12879</v>
      </c>
      <c r="U564" s="40" t="s">
        <v>212</v>
      </c>
      <c r="V564" s="41">
        <v>0.1</v>
      </c>
      <c r="W564" s="41">
        <v>0.9</v>
      </c>
      <c r="X564" s="41">
        <v>0.1</v>
      </c>
      <c r="Y564" s="41">
        <v>0.4</v>
      </c>
      <c r="Z564" s="40" t="b">
        <v>0</v>
      </c>
      <c r="AA564" s="40" t="b">
        <v>1</v>
      </c>
      <c r="AB564" s="40" t="b">
        <v>0</v>
      </c>
      <c r="AC564" s="40" t="b">
        <v>0</v>
      </c>
      <c r="AD564" s="41" t="s">
        <v>14784</v>
      </c>
      <c r="AE564" s="41" t="s">
        <v>14785</v>
      </c>
      <c r="AF564" s="41">
        <v>1203.018</v>
      </c>
      <c r="AG564" s="41">
        <v>-3.91162</v>
      </c>
      <c r="AH564" s="42">
        <v>1.39335E42</v>
      </c>
      <c r="AI564" s="41">
        <v>0.271109211</v>
      </c>
      <c r="AJ564" s="40" t="s">
        <v>14786</v>
      </c>
      <c r="AK564" s="44" t="s">
        <v>397</v>
      </c>
      <c r="AL564" s="41">
        <v>6868.0</v>
      </c>
      <c r="AM564" s="40" t="s">
        <v>2224</v>
      </c>
      <c r="AN564" s="40" t="s">
        <v>7285</v>
      </c>
      <c r="AO564" s="40" t="s">
        <v>5643</v>
      </c>
      <c r="AP564" s="42">
        <v>1.1E139</v>
      </c>
    </row>
    <row r="565">
      <c r="A565" s="40" t="s">
        <v>16719</v>
      </c>
      <c r="B565" s="41">
        <v>156.0</v>
      </c>
      <c r="C565" s="42">
        <v>1.67E9</v>
      </c>
      <c r="D565" s="41">
        <v>3356.0</v>
      </c>
      <c r="E565" s="40" t="s">
        <v>1243</v>
      </c>
      <c r="F565" s="41">
        <v>140.0</v>
      </c>
      <c r="G565" s="41">
        <v>35.0</v>
      </c>
      <c r="H565" s="41">
        <v>70.0</v>
      </c>
      <c r="I565" s="41">
        <v>-3.07733</v>
      </c>
      <c r="J565" s="41">
        <v>10000.0</v>
      </c>
      <c r="K565" s="41">
        <v>5000.0</v>
      </c>
      <c r="L565" s="41">
        <v>1200.0</v>
      </c>
      <c r="M565" s="41">
        <v>600.0</v>
      </c>
      <c r="N565" s="41">
        <v>50.0</v>
      </c>
      <c r="O565" s="40" t="s">
        <v>207</v>
      </c>
      <c r="P565" s="40" t="s">
        <v>208</v>
      </c>
      <c r="Q565" s="40" t="s">
        <v>1372</v>
      </c>
      <c r="R565" s="40" t="s">
        <v>8686</v>
      </c>
      <c r="S565" s="40" t="b">
        <v>0</v>
      </c>
      <c r="T565" s="40" t="s">
        <v>12879</v>
      </c>
      <c r="U565" s="40" t="s">
        <v>212</v>
      </c>
      <c r="V565" s="41">
        <v>0.1</v>
      </c>
      <c r="W565" s="41">
        <v>0.9</v>
      </c>
      <c r="X565" s="41">
        <v>0.2</v>
      </c>
      <c r="Y565" s="41">
        <v>0.4</v>
      </c>
      <c r="Z565" s="40" t="b">
        <v>0</v>
      </c>
      <c r="AA565" s="40" t="b">
        <v>1</v>
      </c>
      <c r="AB565" s="40" t="b">
        <v>0</v>
      </c>
      <c r="AC565" s="40" t="b">
        <v>0</v>
      </c>
      <c r="AD565" s="41" t="s">
        <v>14787</v>
      </c>
      <c r="AE565" s="41" t="s">
        <v>14788</v>
      </c>
      <c r="AF565" s="41">
        <v>1202.997</v>
      </c>
      <c r="AG565" s="41">
        <v>-3.91347</v>
      </c>
      <c r="AH565" s="42">
        <v>3.31006E41</v>
      </c>
      <c r="AI565" s="41">
        <v>0.271709186</v>
      </c>
      <c r="AJ565" s="40" t="s">
        <v>14789</v>
      </c>
      <c r="AK565" s="40" t="s">
        <v>14790</v>
      </c>
      <c r="AL565" s="41">
        <v>3953.0</v>
      </c>
      <c r="AM565" s="40" t="s">
        <v>2224</v>
      </c>
      <c r="AN565" s="40" t="s">
        <v>7285</v>
      </c>
      <c r="AO565" s="40" t="s">
        <v>5643</v>
      </c>
      <c r="AP565" s="42">
        <v>1.1E137</v>
      </c>
    </row>
    <row r="566">
      <c r="A566" s="40" t="s">
        <v>16720</v>
      </c>
      <c r="B566" s="41">
        <v>157.0</v>
      </c>
      <c r="C566" s="42">
        <v>1.67E9</v>
      </c>
      <c r="D566" s="41">
        <v>3356.0</v>
      </c>
      <c r="E566" s="40" t="s">
        <v>1243</v>
      </c>
      <c r="F566" s="41">
        <v>140.0</v>
      </c>
      <c r="G566" s="41">
        <v>35.0</v>
      </c>
      <c r="H566" s="41">
        <v>70.0</v>
      </c>
      <c r="I566" s="41">
        <v>-3.07733</v>
      </c>
      <c r="J566" s="41">
        <v>10000.0</v>
      </c>
      <c r="K566" s="41">
        <v>5000.0</v>
      </c>
      <c r="L566" s="41">
        <v>1200.0</v>
      </c>
      <c r="M566" s="41">
        <v>600.0</v>
      </c>
      <c r="N566" s="41">
        <v>50.0</v>
      </c>
      <c r="O566" s="40" t="s">
        <v>207</v>
      </c>
      <c r="P566" s="40" t="s">
        <v>1371</v>
      </c>
      <c r="Q566" s="40" t="s">
        <v>1372</v>
      </c>
      <c r="R566" s="40" t="s">
        <v>8686</v>
      </c>
      <c r="S566" s="40" t="b">
        <v>0</v>
      </c>
      <c r="T566" s="40" t="s">
        <v>12879</v>
      </c>
      <c r="U566" s="40" t="s">
        <v>212</v>
      </c>
      <c r="V566" s="41">
        <v>0.1</v>
      </c>
      <c r="W566" s="41">
        <v>0.9</v>
      </c>
      <c r="X566" s="41">
        <v>0.2</v>
      </c>
      <c r="Y566" s="41">
        <v>0.5</v>
      </c>
      <c r="Z566" s="40" t="b">
        <v>0</v>
      </c>
      <c r="AA566" s="40" t="b">
        <v>1</v>
      </c>
      <c r="AB566" s="40" t="b">
        <v>0</v>
      </c>
      <c r="AC566" s="40" t="b">
        <v>0</v>
      </c>
      <c r="AD566" s="41" t="s">
        <v>14791</v>
      </c>
      <c r="AE566" s="41" t="s">
        <v>14792</v>
      </c>
      <c r="AF566" s="41">
        <v>1202.532</v>
      </c>
      <c r="AG566" s="41">
        <v>-3.92398</v>
      </c>
      <c r="AH566" s="42">
        <v>1.33322E41</v>
      </c>
      <c r="AI566" s="41">
        <v>0.27512718</v>
      </c>
      <c r="AJ566" s="40" t="s">
        <v>14793</v>
      </c>
      <c r="AK566" s="40" t="s">
        <v>14794</v>
      </c>
      <c r="AL566" s="41">
        <v>3248.0</v>
      </c>
      <c r="AM566" s="40" t="s">
        <v>2224</v>
      </c>
      <c r="AN566" s="40" t="s">
        <v>7285</v>
      </c>
      <c r="AO566" s="40" t="s">
        <v>5643</v>
      </c>
      <c r="AP566" s="42">
        <v>1.1E136</v>
      </c>
    </row>
    <row r="567">
      <c r="A567" s="40" t="s">
        <v>16719</v>
      </c>
      <c r="B567" s="41">
        <v>88.0</v>
      </c>
      <c r="C567" s="42">
        <v>1.67E9</v>
      </c>
      <c r="D567" s="41">
        <v>3356.0</v>
      </c>
      <c r="E567" s="40" t="s">
        <v>1243</v>
      </c>
      <c r="F567" s="41">
        <v>140.0</v>
      </c>
      <c r="G567" s="41">
        <v>35.0</v>
      </c>
      <c r="H567" s="41">
        <v>70.0</v>
      </c>
      <c r="I567" s="41">
        <v>-3.07733</v>
      </c>
      <c r="J567" s="41">
        <v>10000.0</v>
      </c>
      <c r="K567" s="41">
        <v>5000.0</v>
      </c>
      <c r="L567" s="41">
        <v>1200.0</v>
      </c>
      <c r="M567" s="41">
        <v>600.0</v>
      </c>
      <c r="N567" s="41">
        <v>30.0</v>
      </c>
      <c r="O567" s="40" t="s">
        <v>207</v>
      </c>
      <c r="P567" s="40" t="s">
        <v>208</v>
      </c>
      <c r="Q567" s="40" t="s">
        <v>212</v>
      </c>
      <c r="R567" s="40" t="s">
        <v>8686</v>
      </c>
      <c r="S567" s="40" t="b">
        <v>0</v>
      </c>
      <c r="T567" s="40" t="s">
        <v>12879</v>
      </c>
      <c r="U567" s="40" t="s">
        <v>212</v>
      </c>
      <c r="V567" s="41">
        <v>0.1</v>
      </c>
      <c r="W567" s="41">
        <v>0.9</v>
      </c>
      <c r="X567" s="41">
        <v>0.3</v>
      </c>
      <c r="Y567" s="41">
        <v>0.5</v>
      </c>
      <c r="Z567" s="40" t="b">
        <v>0</v>
      </c>
      <c r="AA567" s="40" t="b">
        <v>1</v>
      </c>
      <c r="AB567" s="40" t="b">
        <v>0</v>
      </c>
      <c r="AC567" s="40" t="b">
        <v>0</v>
      </c>
      <c r="AD567" s="41" t="s">
        <v>1195</v>
      </c>
      <c r="AE567" s="41" t="s">
        <v>8081</v>
      </c>
      <c r="AF567" s="41">
        <v>1202.166</v>
      </c>
      <c r="AG567" s="41">
        <v>-3.94399</v>
      </c>
      <c r="AH567" s="42">
        <v>1.03161E42</v>
      </c>
      <c r="AI567" s="41">
        <v>0.281627548</v>
      </c>
      <c r="AJ567" s="40" t="s">
        <v>14795</v>
      </c>
      <c r="AK567" s="40" t="s">
        <v>14796</v>
      </c>
      <c r="AL567" s="41">
        <v>5390.0</v>
      </c>
      <c r="AM567" s="40" t="s">
        <v>2224</v>
      </c>
      <c r="AN567" s="40" t="s">
        <v>7285</v>
      </c>
      <c r="AO567" s="40" t="s">
        <v>5643</v>
      </c>
      <c r="AP567" s="42">
        <v>1.0E139</v>
      </c>
    </row>
    <row r="568">
      <c r="A568" s="40" t="s">
        <v>16719</v>
      </c>
      <c r="B568" s="41">
        <v>68.0</v>
      </c>
      <c r="C568" s="42">
        <v>1.67E9</v>
      </c>
      <c r="D568" s="41">
        <v>3356.0</v>
      </c>
      <c r="E568" s="40" t="s">
        <v>1243</v>
      </c>
      <c r="F568" s="41">
        <v>140.0</v>
      </c>
      <c r="G568" s="41">
        <v>35.0</v>
      </c>
      <c r="H568" s="41">
        <v>70.0</v>
      </c>
      <c r="I568" s="41">
        <v>-3.07733</v>
      </c>
      <c r="J568" s="41">
        <v>10000.0</v>
      </c>
      <c r="K568" s="41">
        <v>5000.0</v>
      </c>
      <c r="L568" s="41">
        <v>1200.0</v>
      </c>
      <c r="M568" s="41">
        <v>600.0</v>
      </c>
      <c r="N568" s="41">
        <v>30.0</v>
      </c>
      <c r="O568" s="40" t="s">
        <v>207</v>
      </c>
      <c r="P568" s="40" t="s">
        <v>208</v>
      </c>
      <c r="Q568" s="40" t="s">
        <v>1372</v>
      </c>
      <c r="R568" s="40" t="s">
        <v>8686</v>
      </c>
      <c r="S568" s="40" t="b">
        <v>0</v>
      </c>
      <c r="T568" s="40" t="s">
        <v>12879</v>
      </c>
      <c r="U568" s="40" t="s">
        <v>212</v>
      </c>
      <c r="V568" s="41">
        <v>0.1</v>
      </c>
      <c r="W568" s="41">
        <v>0.9</v>
      </c>
      <c r="X568" s="41">
        <v>0.2</v>
      </c>
      <c r="Y568" s="41">
        <v>0.6</v>
      </c>
      <c r="Z568" s="40" t="b">
        <v>0</v>
      </c>
      <c r="AA568" s="40" t="b">
        <v>1</v>
      </c>
      <c r="AB568" s="40" t="b">
        <v>0</v>
      </c>
      <c r="AC568" s="40" t="b">
        <v>0</v>
      </c>
      <c r="AD568" s="41" t="s">
        <v>14797</v>
      </c>
      <c r="AE568" s="41" t="s">
        <v>10150</v>
      </c>
      <c r="AF568" s="41">
        <v>1202.523</v>
      </c>
      <c r="AG568" s="41">
        <v>-3.94649</v>
      </c>
      <c r="AH568" s="42">
        <v>4.37217E41</v>
      </c>
      <c r="AI568" s="41">
        <v>0.2824413</v>
      </c>
      <c r="AJ568" s="40" t="s">
        <v>14798</v>
      </c>
      <c r="AK568" s="44" t="s">
        <v>397</v>
      </c>
      <c r="AL568" s="41">
        <v>4276.0</v>
      </c>
      <c r="AM568" s="40" t="s">
        <v>2224</v>
      </c>
      <c r="AN568" s="40" t="s">
        <v>7285</v>
      </c>
      <c r="AO568" s="40" t="s">
        <v>5643</v>
      </c>
      <c r="AP568" s="42">
        <v>1.0E138</v>
      </c>
    </row>
    <row r="569">
      <c r="A569" s="40" t="s">
        <v>16686</v>
      </c>
      <c r="B569" s="41">
        <v>245.0</v>
      </c>
      <c r="C569" s="42">
        <v>1.67E9</v>
      </c>
      <c r="D569" s="41">
        <v>3356.0</v>
      </c>
      <c r="E569" s="40" t="s">
        <v>1243</v>
      </c>
      <c r="F569" s="41">
        <v>140.0</v>
      </c>
      <c r="G569" s="41">
        <v>35.0</v>
      </c>
      <c r="H569" s="41">
        <v>70.0</v>
      </c>
      <c r="I569" s="41">
        <v>-3.07733</v>
      </c>
      <c r="J569" s="41">
        <v>10000.0</v>
      </c>
      <c r="K569" s="41">
        <v>5000.0</v>
      </c>
      <c r="L569" s="41">
        <v>1200.0</v>
      </c>
      <c r="M569" s="41">
        <v>600.0</v>
      </c>
      <c r="N569" s="41">
        <v>100.0</v>
      </c>
      <c r="O569" s="40" t="s">
        <v>207</v>
      </c>
      <c r="P569" s="40" t="s">
        <v>208</v>
      </c>
      <c r="Q569" s="40" t="s">
        <v>1372</v>
      </c>
      <c r="R569" s="40" t="s">
        <v>8686</v>
      </c>
      <c r="S569" s="40" t="b">
        <v>0</v>
      </c>
      <c r="T569" s="40" t="s">
        <v>12879</v>
      </c>
      <c r="U569" s="40" t="s">
        <v>212</v>
      </c>
      <c r="V569" s="41">
        <v>0.1</v>
      </c>
      <c r="W569" s="41">
        <v>0.9</v>
      </c>
      <c r="X569" s="41">
        <v>0.1</v>
      </c>
      <c r="Y569" s="41">
        <v>0.6</v>
      </c>
      <c r="Z569" s="40" t="b">
        <v>0</v>
      </c>
      <c r="AA569" s="40" t="b">
        <v>1</v>
      </c>
      <c r="AB569" s="40" t="b">
        <v>0</v>
      </c>
      <c r="AC569" s="40" t="b">
        <v>0</v>
      </c>
      <c r="AD569" s="41" t="s">
        <v>14799</v>
      </c>
      <c r="AE569" s="41" t="s">
        <v>14800</v>
      </c>
      <c r="AF569" s="41">
        <v>1201.282</v>
      </c>
      <c r="AG569" s="41">
        <v>-3.94965</v>
      </c>
      <c r="AH569" s="42">
        <v>3.72216E41</v>
      </c>
      <c r="AI569" s="41">
        <v>0.283467625</v>
      </c>
      <c r="AJ569" s="40" t="s">
        <v>14801</v>
      </c>
      <c r="AK569" s="40" t="s">
        <v>14802</v>
      </c>
      <c r="AL569" s="41">
        <v>3608.0</v>
      </c>
      <c r="AM569" s="40" t="s">
        <v>2224</v>
      </c>
      <c r="AN569" s="40" t="s">
        <v>7285</v>
      </c>
      <c r="AO569" s="40" t="s">
        <v>5627</v>
      </c>
      <c r="AP569" s="42">
        <v>1.0E138</v>
      </c>
    </row>
    <row r="570">
      <c r="A570" s="40" t="s">
        <v>16706</v>
      </c>
      <c r="B570" s="41">
        <v>268.0</v>
      </c>
      <c r="C570" s="42">
        <v>1.67E9</v>
      </c>
      <c r="D570" s="41">
        <v>3356.0</v>
      </c>
      <c r="E570" s="40" t="s">
        <v>1243</v>
      </c>
      <c r="F570" s="41">
        <v>140.0</v>
      </c>
      <c r="G570" s="41">
        <v>35.0</v>
      </c>
      <c r="H570" s="41">
        <v>70.0</v>
      </c>
      <c r="I570" s="41">
        <v>-3.07733</v>
      </c>
      <c r="J570" s="41">
        <v>10000.0</v>
      </c>
      <c r="K570" s="41">
        <v>5000.0</v>
      </c>
      <c r="L570" s="41">
        <v>1200.0</v>
      </c>
      <c r="M570" s="41">
        <v>600.0</v>
      </c>
      <c r="N570" s="41">
        <v>100.0</v>
      </c>
      <c r="O570" s="40" t="s">
        <v>207</v>
      </c>
      <c r="P570" s="40" t="s">
        <v>1371</v>
      </c>
      <c r="Q570" s="40" t="s">
        <v>212</v>
      </c>
      <c r="R570" s="40" t="s">
        <v>8686</v>
      </c>
      <c r="S570" s="40" t="b">
        <v>0</v>
      </c>
      <c r="T570" s="40" t="s">
        <v>12879</v>
      </c>
      <c r="U570" s="40" t="s">
        <v>212</v>
      </c>
      <c r="V570" s="41">
        <v>0.1</v>
      </c>
      <c r="W570" s="41">
        <v>0.9</v>
      </c>
      <c r="X570" s="41">
        <v>0.3</v>
      </c>
      <c r="Y570" s="41">
        <v>0.5</v>
      </c>
      <c r="Z570" s="40" t="b">
        <v>0</v>
      </c>
      <c r="AA570" s="40" t="b">
        <v>1</v>
      </c>
      <c r="AB570" s="40" t="b">
        <v>0</v>
      </c>
      <c r="AC570" s="40" t="b">
        <v>0</v>
      </c>
      <c r="AD570" s="41" t="s">
        <v>14803</v>
      </c>
      <c r="AE570" s="41" t="s">
        <v>14804</v>
      </c>
      <c r="AF570" s="41">
        <v>1200.947</v>
      </c>
      <c r="AG570" s="41">
        <v>-3.95027</v>
      </c>
      <c r="AH570" s="42">
        <v>5.08527E41</v>
      </c>
      <c r="AI570" s="41">
        <v>0.283667985</v>
      </c>
      <c r="AJ570" s="40" t="s">
        <v>16721</v>
      </c>
      <c r="AK570" s="40" t="s">
        <v>14806</v>
      </c>
      <c r="AL570" s="41">
        <v>2414.0</v>
      </c>
      <c r="AM570" s="40" t="s">
        <v>2224</v>
      </c>
      <c r="AN570" s="40" t="s">
        <v>7285</v>
      </c>
      <c r="AO570" s="40" t="s">
        <v>5643</v>
      </c>
      <c r="AP570" s="42">
        <v>1.0E138</v>
      </c>
    </row>
    <row r="571">
      <c r="A571" s="40" t="s">
        <v>16706</v>
      </c>
      <c r="B571" s="41">
        <v>266.0</v>
      </c>
      <c r="C571" s="42">
        <v>1.67E9</v>
      </c>
      <c r="D571" s="41">
        <v>3356.0</v>
      </c>
      <c r="E571" s="40" t="s">
        <v>1243</v>
      </c>
      <c r="F571" s="41">
        <v>140.0</v>
      </c>
      <c r="G571" s="41">
        <v>35.0</v>
      </c>
      <c r="H571" s="41">
        <v>70.0</v>
      </c>
      <c r="I571" s="41">
        <v>-3.07733</v>
      </c>
      <c r="J571" s="41">
        <v>10000.0</v>
      </c>
      <c r="K571" s="41">
        <v>5000.0</v>
      </c>
      <c r="L571" s="41">
        <v>1200.0</v>
      </c>
      <c r="M571" s="41">
        <v>600.0</v>
      </c>
      <c r="N571" s="41">
        <v>100.0</v>
      </c>
      <c r="O571" s="40" t="s">
        <v>207</v>
      </c>
      <c r="P571" s="40" t="s">
        <v>1371</v>
      </c>
      <c r="Q571" s="40" t="s">
        <v>212</v>
      </c>
      <c r="R571" s="40" t="s">
        <v>8686</v>
      </c>
      <c r="S571" s="40" t="b">
        <v>0</v>
      </c>
      <c r="T571" s="40" t="s">
        <v>12879</v>
      </c>
      <c r="U571" s="40" t="s">
        <v>212</v>
      </c>
      <c r="V571" s="41">
        <v>0.1</v>
      </c>
      <c r="W571" s="41">
        <v>0.9</v>
      </c>
      <c r="X571" s="41">
        <v>0.2</v>
      </c>
      <c r="Y571" s="41">
        <v>0.6</v>
      </c>
      <c r="Z571" s="40" t="b">
        <v>0</v>
      </c>
      <c r="AA571" s="40" t="b">
        <v>1</v>
      </c>
      <c r="AB571" s="40" t="b">
        <v>0</v>
      </c>
      <c r="AC571" s="40" t="b">
        <v>0</v>
      </c>
      <c r="AD571" s="41" t="s">
        <v>14807</v>
      </c>
      <c r="AE571" s="41" t="s">
        <v>14808</v>
      </c>
      <c r="AF571" s="41">
        <v>1203.426</v>
      </c>
      <c r="AG571" s="41">
        <v>-3.96635</v>
      </c>
      <c r="AH571" s="42">
        <v>1.38754E42</v>
      </c>
      <c r="AI571" s="41">
        <v>0.288894683</v>
      </c>
      <c r="AJ571" s="40" t="s">
        <v>16722</v>
      </c>
      <c r="AK571" s="40" t="s">
        <v>14810</v>
      </c>
      <c r="AL571" s="41">
        <v>1323.0</v>
      </c>
      <c r="AM571" s="40" t="s">
        <v>2224</v>
      </c>
      <c r="AN571" s="40" t="s">
        <v>7285</v>
      </c>
      <c r="AO571" s="40" t="s">
        <v>5643</v>
      </c>
      <c r="AP571" s="42">
        <v>1.1E139</v>
      </c>
    </row>
    <row r="572">
      <c r="A572" s="40" t="s">
        <v>16686</v>
      </c>
      <c r="B572" s="41">
        <v>176.0</v>
      </c>
      <c r="C572" s="42">
        <v>1.67E9</v>
      </c>
      <c r="D572" s="41">
        <v>3356.0</v>
      </c>
      <c r="E572" s="40" t="s">
        <v>1243</v>
      </c>
      <c r="F572" s="41">
        <v>140.0</v>
      </c>
      <c r="G572" s="41">
        <v>35.0</v>
      </c>
      <c r="H572" s="41">
        <v>70.0</v>
      </c>
      <c r="I572" s="41">
        <v>-3.07733</v>
      </c>
      <c r="J572" s="41">
        <v>10000.0</v>
      </c>
      <c r="K572" s="41">
        <v>5000.0</v>
      </c>
      <c r="L572" s="41">
        <v>1200.0</v>
      </c>
      <c r="M572" s="41">
        <v>600.0</v>
      </c>
      <c r="N572" s="41">
        <v>50.0</v>
      </c>
      <c r="O572" s="40" t="s">
        <v>207</v>
      </c>
      <c r="P572" s="40" t="s">
        <v>208</v>
      </c>
      <c r="Q572" s="40" t="s">
        <v>212</v>
      </c>
      <c r="R572" s="40" t="s">
        <v>8686</v>
      </c>
      <c r="S572" s="40" t="b">
        <v>0</v>
      </c>
      <c r="T572" s="40" t="s">
        <v>12879</v>
      </c>
      <c r="U572" s="40" t="s">
        <v>212</v>
      </c>
      <c r="V572" s="41">
        <v>0.1</v>
      </c>
      <c r="W572" s="41">
        <v>0.9</v>
      </c>
      <c r="X572" s="41">
        <v>0.2</v>
      </c>
      <c r="Y572" s="41">
        <v>0.6</v>
      </c>
      <c r="Z572" s="40" t="b">
        <v>0</v>
      </c>
      <c r="AA572" s="40" t="b">
        <v>1</v>
      </c>
      <c r="AB572" s="40" t="b">
        <v>0</v>
      </c>
      <c r="AC572" s="40" t="b">
        <v>0</v>
      </c>
      <c r="AD572" s="41" t="s">
        <v>14811</v>
      </c>
      <c r="AE572" s="41" t="s">
        <v>14812</v>
      </c>
      <c r="AF572" s="41">
        <v>1201.411</v>
      </c>
      <c r="AG572" s="41">
        <v>-3.9683</v>
      </c>
      <c r="AH572" s="42">
        <v>3.40086E41</v>
      </c>
      <c r="AI572" s="41">
        <v>0.289527637</v>
      </c>
      <c r="AJ572" s="40" t="s">
        <v>14813</v>
      </c>
      <c r="AK572" s="40" t="s">
        <v>14814</v>
      </c>
      <c r="AL572" s="41">
        <v>7243.0</v>
      </c>
      <c r="AM572" s="40" t="s">
        <v>2224</v>
      </c>
      <c r="AN572" s="40" t="s">
        <v>7285</v>
      </c>
      <c r="AO572" s="40" t="s">
        <v>5627</v>
      </c>
      <c r="AP572" s="42">
        <v>1.1E137</v>
      </c>
    </row>
    <row r="573">
      <c r="A573" s="40" t="s">
        <v>16686</v>
      </c>
      <c r="B573" s="41">
        <v>161.0</v>
      </c>
      <c r="C573" s="42">
        <v>1.67E9</v>
      </c>
      <c r="D573" s="41">
        <v>3356.0</v>
      </c>
      <c r="E573" s="40" t="s">
        <v>1243</v>
      </c>
      <c r="F573" s="41">
        <v>140.0</v>
      </c>
      <c r="G573" s="41">
        <v>35.0</v>
      </c>
      <c r="H573" s="41">
        <v>70.0</v>
      </c>
      <c r="I573" s="41">
        <v>-3.07733</v>
      </c>
      <c r="J573" s="41">
        <v>10000.0</v>
      </c>
      <c r="K573" s="41">
        <v>5000.0</v>
      </c>
      <c r="L573" s="41">
        <v>1200.0</v>
      </c>
      <c r="M573" s="41">
        <v>600.0</v>
      </c>
      <c r="N573" s="41">
        <v>50.0</v>
      </c>
      <c r="O573" s="40" t="s">
        <v>207</v>
      </c>
      <c r="P573" s="40" t="s">
        <v>208</v>
      </c>
      <c r="Q573" s="40" t="s">
        <v>1372</v>
      </c>
      <c r="R573" s="40" t="s">
        <v>8686</v>
      </c>
      <c r="S573" s="40" t="b">
        <v>0</v>
      </c>
      <c r="T573" s="40" t="s">
        <v>12879</v>
      </c>
      <c r="U573" s="40" t="s">
        <v>212</v>
      </c>
      <c r="V573" s="41">
        <v>0.1</v>
      </c>
      <c r="W573" s="41">
        <v>0.9</v>
      </c>
      <c r="X573" s="41">
        <v>0.3</v>
      </c>
      <c r="Y573" s="41">
        <v>0.6</v>
      </c>
      <c r="Z573" s="40" t="b">
        <v>0</v>
      </c>
      <c r="AA573" s="40" t="b">
        <v>1</v>
      </c>
      <c r="AB573" s="40" t="b">
        <v>0</v>
      </c>
      <c r="AC573" s="40" t="b">
        <v>0</v>
      </c>
      <c r="AD573" s="41" t="s">
        <v>14815</v>
      </c>
      <c r="AE573" s="41" t="s">
        <v>14816</v>
      </c>
      <c r="AF573" s="41">
        <v>1201.168</v>
      </c>
      <c r="AG573" s="41">
        <v>-3.97518</v>
      </c>
      <c r="AH573" s="42">
        <v>8.67525E41</v>
      </c>
      <c r="AI573" s="41">
        <v>0.291762923</v>
      </c>
      <c r="AJ573" s="40" t="s">
        <v>16723</v>
      </c>
      <c r="AK573" s="40" t="s">
        <v>14818</v>
      </c>
      <c r="AL573" s="41">
        <v>7281.0</v>
      </c>
      <c r="AM573" s="40" t="s">
        <v>2224</v>
      </c>
      <c r="AN573" s="40" t="s">
        <v>7285</v>
      </c>
      <c r="AO573" s="40" t="s">
        <v>5627</v>
      </c>
      <c r="AP573" s="42">
        <v>1.0E139</v>
      </c>
    </row>
    <row r="574">
      <c r="A574" s="40" t="s">
        <v>16706</v>
      </c>
      <c r="B574" s="41">
        <v>193.0</v>
      </c>
      <c r="C574" s="42">
        <v>1.67E9</v>
      </c>
      <c r="D574" s="41">
        <v>3356.0</v>
      </c>
      <c r="E574" s="40" t="s">
        <v>1243</v>
      </c>
      <c r="F574" s="41">
        <v>140.0</v>
      </c>
      <c r="G574" s="41">
        <v>35.0</v>
      </c>
      <c r="H574" s="41">
        <v>70.0</v>
      </c>
      <c r="I574" s="41">
        <v>-3.07733</v>
      </c>
      <c r="J574" s="41">
        <v>10000.0</v>
      </c>
      <c r="K574" s="41">
        <v>5000.0</v>
      </c>
      <c r="L574" s="41">
        <v>1200.0</v>
      </c>
      <c r="M574" s="41">
        <v>600.0</v>
      </c>
      <c r="N574" s="41">
        <v>100.0</v>
      </c>
      <c r="O574" s="40" t="s">
        <v>207</v>
      </c>
      <c r="P574" s="40" t="s">
        <v>1371</v>
      </c>
      <c r="Q574" s="40" t="s">
        <v>209</v>
      </c>
      <c r="R574" s="40" t="s">
        <v>8686</v>
      </c>
      <c r="S574" s="40" t="b">
        <v>0</v>
      </c>
      <c r="T574" s="40" t="s">
        <v>12879</v>
      </c>
      <c r="U574" s="40" t="s">
        <v>212</v>
      </c>
      <c r="V574" s="41">
        <v>0.1</v>
      </c>
      <c r="W574" s="41">
        <v>0.9</v>
      </c>
      <c r="X574" s="41">
        <v>0.2</v>
      </c>
      <c r="Y574" s="41">
        <v>0.5</v>
      </c>
      <c r="Z574" s="40" t="b">
        <v>0</v>
      </c>
      <c r="AA574" s="40" t="b">
        <v>1</v>
      </c>
      <c r="AB574" s="40" t="b">
        <v>0</v>
      </c>
      <c r="AC574" s="40" t="b">
        <v>0</v>
      </c>
      <c r="AD574" s="41" t="s">
        <v>14819</v>
      </c>
      <c r="AE574" s="41" t="s">
        <v>14820</v>
      </c>
      <c r="AF574" s="41">
        <v>751.0198</v>
      </c>
      <c r="AG574" s="41">
        <v>-3.9855</v>
      </c>
      <c r="AH574" s="42">
        <v>1.39094E42</v>
      </c>
      <c r="AI574" s="41">
        <v>0.295116847</v>
      </c>
      <c r="AJ574" s="40" t="s">
        <v>16724</v>
      </c>
      <c r="AK574" s="40" t="s">
        <v>14822</v>
      </c>
      <c r="AL574" s="41">
        <v>1039.0</v>
      </c>
      <c r="AM574" s="40" t="s">
        <v>7372</v>
      </c>
      <c r="AN574" s="40" t="s">
        <v>7285</v>
      </c>
      <c r="AO574" s="40" t="s">
        <v>5643</v>
      </c>
      <c r="AP574" s="42">
        <v>1.1E139</v>
      </c>
    </row>
    <row r="575">
      <c r="A575" s="40" t="s">
        <v>16706</v>
      </c>
      <c r="B575" s="41">
        <v>190.0</v>
      </c>
      <c r="C575" s="42">
        <v>1.67E9</v>
      </c>
      <c r="D575" s="41">
        <v>3356.0</v>
      </c>
      <c r="E575" s="40" t="s">
        <v>1243</v>
      </c>
      <c r="F575" s="41">
        <v>140.0</v>
      </c>
      <c r="G575" s="41">
        <v>35.0</v>
      </c>
      <c r="H575" s="41">
        <v>70.0</v>
      </c>
      <c r="I575" s="41">
        <v>-3.07733</v>
      </c>
      <c r="J575" s="41">
        <v>10000.0</v>
      </c>
      <c r="K575" s="41">
        <v>5000.0</v>
      </c>
      <c r="L575" s="41">
        <v>1200.0</v>
      </c>
      <c r="M575" s="41">
        <v>600.0</v>
      </c>
      <c r="N575" s="41">
        <v>100.0</v>
      </c>
      <c r="O575" s="40" t="s">
        <v>207</v>
      </c>
      <c r="P575" s="40" t="s">
        <v>1371</v>
      </c>
      <c r="Q575" s="40" t="s">
        <v>209</v>
      </c>
      <c r="R575" s="40" t="s">
        <v>8686</v>
      </c>
      <c r="S575" s="40" t="b">
        <v>0</v>
      </c>
      <c r="T575" s="40" t="s">
        <v>12879</v>
      </c>
      <c r="U575" s="40" t="s">
        <v>212</v>
      </c>
      <c r="V575" s="41">
        <v>0.1</v>
      </c>
      <c r="W575" s="41">
        <v>0.9</v>
      </c>
      <c r="X575" s="41">
        <v>0.1</v>
      </c>
      <c r="Y575" s="41">
        <v>0.5</v>
      </c>
      <c r="Z575" s="40" t="b">
        <v>0</v>
      </c>
      <c r="AA575" s="40" t="b">
        <v>1</v>
      </c>
      <c r="AB575" s="40" t="b">
        <v>0</v>
      </c>
      <c r="AC575" s="40" t="b">
        <v>0</v>
      </c>
      <c r="AD575" s="41" t="s">
        <v>14823</v>
      </c>
      <c r="AE575" s="41" t="s">
        <v>14824</v>
      </c>
      <c r="AF575" s="41">
        <v>1202.84</v>
      </c>
      <c r="AG575" s="41">
        <v>-3.99185</v>
      </c>
      <c r="AH575" s="42">
        <v>1.19457E42</v>
      </c>
      <c r="AI575" s="41">
        <v>0.297179696</v>
      </c>
      <c r="AJ575" s="40" t="s">
        <v>14825</v>
      </c>
      <c r="AK575" s="40" t="s">
        <v>14826</v>
      </c>
      <c r="AL575" s="41">
        <v>1659.0</v>
      </c>
      <c r="AM575" s="40" t="s">
        <v>2224</v>
      </c>
      <c r="AN575" s="40" t="s">
        <v>7285</v>
      </c>
      <c r="AO575" s="40" t="s">
        <v>5643</v>
      </c>
      <c r="AP575" s="42">
        <v>1.1E139</v>
      </c>
    </row>
    <row r="576">
      <c r="A576" s="40" t="s">
        <v>16719</v>
      </c>
      <c r="B576" s="41">
        <v>147.0</v>
      </c>
      <c r="C576" s="42">
        <v>1.67E9</v>
      </c>
      <c r="D576" s="41">
        <v>3356.0</v>
      </c>
      <c r="E576" s="40" t="s">
        <v>1243</v>
      </c>
      <c r="F576" s="41">
        <v>140.0</v>
      </c>
      <c r="G576" s="41">
        <v>35.0</v>
      </c>
      <c r="H576" s="41">
        <v>70.0</v>
      </c>
      <c r="I576" s="41">
        <v>-3.07733</v>
      </c>
      <c r="J576" s="41">
        <v>10000.0</v>
      </c>
      <c r="K576" s="41">
        <v>5000.0</v>
      </c>
      <c r="L576" s="41">
        <v>1200.0</v>
      </c>
      <c r="M576" s="41">
        <v>600.0</v>
      </c>
      <c r="N576" s="41">
        <v>50.0</v>
      </c>
      <c r="O576" s="40" t="s">
        <v>207</v>
      </c>
      <c r="P576" s="40" t="s">
        <v>208</v>
      </c>
      <c r="Q576" s="40" t="s">
        <v>1372</v>
      </c>
      <c r="R576" s="40" t="s">
        <v>8686</v>
      </c>
      <c r="S576" s="40" t="b">
        <v>0</v>
      </c>
      <c r="T576" s="40" t="s">
        <v>211</v>
      </c>
      <c r="U576" s="40" t="s">
        <v>212</v>
      </c>
      <c r="V576" s="41">
        <v>0.1</v>
      </c>
      <c r="W576" s="41">
        <v>0.9</v>
      </c>
      <c r="X576" s="41">
        <v>0.2</v>
      </c>
      <c r="Y576" s="41">
        <v>0.4</v>
      </c>
      <c r="Z576" s="40" t="b">
        <v>0</v>
      </c>
      <c r="AA576" s="40" t="b">
        <v>1</v>
      </c>
      <c r="AB576" s="40" t="b">
        <v>0</v>
      </c>
      <c r="AC576" s="40" t="b">
        <v>0</v>
      </c>
      <c r="AD576" s="41" t="s">
        <v>14827</v>
      </c>
      <c r="AE576" s="41" t="s">
        <v>3918</v>
      </c>
      <c r="AF576" s="41">
        <v>1203.417</v>
      </c>
      <c r="AG576" s="41">
        <v>-3.99525</v>
      </c>
      <c r="AH576" s="42">
        <v>6.85012E41</v>
      </c>
      <c r="AI576" s="41">
        <v>0.298286328</v>
      </c>
      <c r="AJ576" s="40" t="s">
        <v>14828</v>
      </c>
      <c r="AK576" s="40" t="s">
        <v>14829</v>
      </c>
      <c r="AL576" s="41">
        <v>4354.0</v>
      </c>
      <c r="AM576" s="40" t="s">
        <v>2224</v>
      </c>
      <c r="AN576" s="40" t="s">
        <v>7285</v>
      </c>
      <c r="AO576" s="40" t="s">
        <v>5643</v>
      </c>
      <c r="AP576" s="42">
        <v>1.1E138</v>
      </c>
    </row>
    <row r="577">
      <c r="A577" s="40" t="s">
        <v>16686</v>
      </c>
      <c r="B577" s="41">
        <v>159.0</v>
      </c>
      <c r="C577" s="42">
        <v>1.67E9</v>
      </c>
      <c r="D577" s="41">
        <v>3356.0</v>
      </c>
      <c r="E577" s="40" t="s">
        <v>1243</v>
      </c>
      <c r="F577" s="41">
        <v>140.0</v>
      </c>
      <c r="G577" s="41">
        <v>35.0</v>
      </c>
      <c r="H577" s="41">
        <v>70.0</v>
      </c>
      <c r="I577" s="41">
        <v>-3.07733</v>
      </c>
      <c r="J577" s="41">
        <v>10000.0</v>
      </c>
      <c r="K577" s="41">
        <v>5000.0</v>
      </c>
      <c r="L577" s="41">
        <v>1200.0</v>
      </c>
      <c r="M577" s="41">
        <v>600.0</v>
      </c>
      <c r="N577" s="41">
        <v>50.0</v>
      </c>
      <c r="O577" s="40" t="s">
        <v>207</v>
      </c>
      <c r="P577" s="40" t="s">
        <v>208</v>
      </c>
      <c r="Q577" s="40" t="s">
        <v>1372</v>
      </c>
      <c r="R577" s="40" t="s">
        <v>8686</v>
      </c>
      <c r="S577" s="40" t="b">
        <v>0</v>
      </c>
      <c r="T577" s="40" t="s">
        <v>12879</v>
      </c>
      <c r="U577" s="40" t="s">
        <v>212</v>
      </c>
      <c r="V577" s="41">
        <v>0.1</v>
      </c>
      <c r="W577" s="41">
        <v>0.9</v>
      </c>
      <c r="X577" s="41">
        <v>0.3</v>
      </c>
      <c r="Y577" s="41">
        <v>0.4</v>
      </c>
      <c r="Z577" s="40" t="b">
        <v>0</v>
      </c>
      <c r="AA577" s="40" t="b">
        <v>1</v>
      </c>
      <c r="AB577" s="40" t="b">
        <v>0</v>
      </c>
      <c r="AC577" s="40" t="b">
        <v>0</v>
      </c>
      <c r="AD577" s="41" t="s">
        <v>14815</v>
      </c>
      <c r="AE577" s="41" t="s">
        <v>14830</v>
      </c>
      <c r="AF577" s="41">
        <v>1102.297</v>
      </c>
      <c r="AG577" s="41">
        <v>-3.99687</v>
      </c>
      <c r="AH577" s="42">
        <v>8.61941E41</v>
      </c>
      <c r="AI577" s="41">
        <v>0.298811129</v>
      </c>
      <c r="AJ577" s="40" t="s">
        <v>16725</v>
      </c>
      <c r="AK577" s="40" t="s">
        <v>14832</v>
      </c>
      <c r="AL577" s="41">
        <v>10000.0</v>
      </c>
      <c r="AM577" s="40" t="s">
        <v>216</v>
      </c>
      <c r="AN577" s="40" t="s">
        <v>7285</v>
      </c>
      <c r="AO577" s="40" t="s">
        <v>5627</v>
      </c>
      <c r="AP577" s="42">
        <v>1.0E139</v>
      </c>
    </row>
    <row r="578">
      <c r="A578" s="40" t="s">
        <v>16720</v>
      </c>
      <c r="B578" s="41">
        <v>87.0</v>
      </c>
      <c r="C578" s="42">
        <v>1.67E9</v>
      </c>
      <c r="D578" s="41">
        <v>3356.0</v>
      </c>
      <c r="E578" s="40" t="s">
        <v>1243</v>
      </c>
      <c r="F578" s="41">
        <v>140.0</v>
      </c>
      <c r="G578" s="41">
        <v>35.0</v>
      </c>
      <c r="H578" s="41">
        <v>70.0</v>
      </c>
      <c r="I578" s="41">
        <v>-3.07733</v>
      </c>
      <c r="J578" s="41">
        <v>10000.0</v>
      </c>
      <c r="K578" s="41">
        <v>5000.0</v>
      </c>
      <c r="L578" s="41">
        <v>1200.0</v>
      </c>
      <c r="M578" s="41">
        <v>600.0</v>
      </c>
      <c r="N578" s="41">
        <v>30.0</v>
      </c>
      <c r="O578" s="40" t="s">
        <v>207</v>
      </c>
      <c r="P578" s="40" t="s">
        <v>1371</v>
      </c>
      <c r="Q578" s="40" t="s">
        <v>212</v>
      </c>
      <c r="R578" s="40" t="s">
        <v>8686</v>
      </c>
      <c r="S578" s="40" t="b">
        <v>0</v>
      </c>
      <c r="T578" s="40" t="s">
        <v>12879</v>
      </c>
      <c r="U578" s="40" t="s">
        <v>212</v>
      </c>
      <c r="V578" s="41">
        <v>0.1</v>
      </c>
      <c r="W578" s="41">
        <v>0.9</v>
      </c>
      <c r="X578" s="41">
        <v>0.3</v>
      </c>
      <c r="Y578" s="41">
        <v>0.4</v>
      </c>
      <c r="Z578" s="40" t="b">
        <v>0</v>
      </c>
      <c r="AA578" s="40" t="b">
        <v>1</v>
      </c>
      <c r="AB578" s="40" t="b">
        <v>0</v>
      </c>
      <c r="AC578" s="40" t="b">
        <v>0</v>
      </c>
      <c r="AD578" s="41" t="s">
        <v>14833</v>
      </c>
      <c r="AE578" s="41" t="s">
        <v>14834</v>
      </c>
      <c r="AF578" s="41">
        <v>1082.965</v>
      </c>
      <c r="AG578" s="41">
        <v>-3.99847</v>
      </c>
      <c r="AH578" s="42">
        <v>8.30209E41</v>
      </c>
      <c r="AI578" s="41">
        <v>0.299330779</v>
      </c>
      <c r="AJ578" s="40" t="s">
        <v>14835</v>
      </c>
      <c r="AK578" s="40" t="s">
        <v>14836</v>
      </c>
      <c r="AL578" s="41">
        <v>6238.0</v>
      </c>
      <c r="AM578" s="40" t="s">
        <v>7372</v>
      </c>
      <c r="AN578" s="40" t="s">
        <v>7285</v>
      </c>
      <c r="AO578" s="40" t="s">
        <v>5643</v>
      </c>
      <c r="AP578" s="42">
        <v>1.0E139</v>
      </c>
    </row>
    <row r="579">
      <c r="A579" s="40" t="s">
        <v>16706</v>
      </c>
      <c r="B579" s="41">
        <v>172.0</v>
      </c>
      <c r="C579" s="42">
        <v>1.67E9</v>
      </c>
      <c r="D579" s="41">
        <v>3356.0</v>
      </c>
      <c r="E579" s="40" t="s">
        <v>1243</v>
      </c>
      <c r="F579" s="41">
        <v>140.0</v>
      </c>
      <c r="G579" s="41">
        <v>35.0</v>
      </c>
      <c r="H579" s="41">
        <v>70.0</v>
      </c>
      <c r="I579" s="41">
        <v>-3.07733</v>
      </c>
      <c r="J579" s="41">
        <v>10000.0</v>
      </c>
      <c r="K579" s="41">
        <v>5000.0</v>
      </c>
      <c r="L579" s="41">
        <v>1200.0</v>
      </c>
      <c r="M579" s="41">
        <v>600.0</v>
      </c>
      <c r="N579" s="41">
        <v>50.0</v>
      </c>
      <c r="O579" s="40" t="s">
        <v>207</v>
      </c>
      <c r="P579" s="40" t="s">
        <v>1371</v>
      </c>
      <c r="Q579" s="40" t="s">
        <v>212</v>
      </c>
      <c r="R579" s="40" t="s">
        <v>8686</v>
      </c>
      <c r="S579" s="40" t="b">
        <v>0</v>
      </c>
      <c r="T579" s="40" t="s">
        <v>12879</v>
      </c>
      <c r="U579" s="40" t="s">
        <v>212</v>
      </c>
      <c r="V579" s="41">
        <v>0.1</v>
      </c>
      <c r="W579" s="41">
        <v>0.9</v>
      </c>
      <c r="X579" s="41">
        <v>0.1</v>
      </c>
      <c r="Y579" s="41">
        <v>0.5</v>
      </c>
      <c r="Z579" s="40" t="b">
        <v>0</v>
      </c>
      <c r="AA579" s="40" t="b">
        <v>1</v>
      </c>
      <c r="AB579" s="40" t="b">
        <v>0</v>
      </c>
      <c r="AC579" s="40" t="b">
        <v>0</v>
      </c>
      <c r="AD579" s="41" t="s">
        <v>14837</v>
      </c>
      <c r="AE579" s="41" t="s">
        <v>14838</v>
      </c>
      <c r="AF579" s="41">
        <v>1203.567</v>
      </c>
      <c r="AG579" s="41">
        <v>-4.00443</v>
      </c>
      <c r="AH579" s="42">
        <v>5.07798E41</v>
      </c>
      <c r="AI579" s="41">
        <v>0.301269948</v>
      </c>
      <c r="AJ579" s="40" t="s">
        <v>14839</v>
      </c>
      <c r="AK579" s="44" t="s">
        <v>397</v>
      </c>
      <c r="AL579" s="41">
        <v>3344.0</v>
      </c>
      <c r="AM579" s="40" t="s">
        <v>2224</v>
      </c>
      <c r="AN579" s="40" t="s">
        <v>7285</v>
      </c>
      <c r="AO579" s="40" t="s">
        <v>5643</v>
      </c>
      <c r="AP579" s="42">
        <v>1.0E138</v>
      </c>
    </row>
    <row r="580">
      <c r="A580" s="40" t="s">
        <v>16706</v>
      </c>
      <c r="B580" s="41">
        <v>160.0</v>
      </c>
      <c r="C580" s="42">
        <v>1.67E9</v>
      </c>
      <c r="D580" s="41">
        <v>3356.0</v>
      </c>
      <c r="E580" s="40" t="s">
        <v>1243</v>
      </c>
      <c r="F580" s="41">
        <v>140.0</v>
      </c>
      <c r="G580" s="41">
        <v>35.0</v>
      </c>
      <c r="H580" s="41">
        <v>70.0</v>
      </c>
      <c r="I580" s="41">
        <v>-3.07733</v>
      </c>
      <c r="J580" s="41">
        <v>10000.0</v>
      </c>
      <c r="K580" s="41">
        <v>5000.0</v>
      </c>
      <c r="L580" s="41">
        <v>1200.0</v>
      </c>
      <c r="M580" s="41">
        <v>600.0</v>
      </c>
      <c r="N580" s="41">
        <v>50.0</v>
      </c>
      <c r="O580" s="40" t="s">
        <v>207</v>
      </c>
      <c r="P580" s="40" t="s">
        <v>1371</v>
      </c>
      <c r="Q580" s="40" t="s">
        <v>1372</v>
      </c>
      <c r="R580" s="40" t="s">
        <v>8686</v>
      </c>
      <c r="S580" s="40" t="b">
        <v>0</v>
      </c>
      <c r="T580" s="40" t="s">
        <v>12879</v>
      </c>
      <c r="U580" s="40" t="s">
        <v>212</v>
      </c>
      <c r="V580" s="41">
        <v>0.1</v>
      </c>
      <c r="W580" s="41">
        <v>0.9</v>
      </c>
      <c r="X580" s="41">
        <v>0.3</v>
      </c>
      <c r="Y580" s="41">
        <v>0.5</v>
      </c>
      <c r="Z580" s="40" t="b">
        <v>0</v>
      </c>
      <c r="AA580" s="40" t="b">
        <v>1</v>
      </c>
      <c r="AB580" s="40" t="b">
        <v>0</v>
      </c>
      <c r="AC580" s="40" t="b">
        <v>0</v>
      </c>
      <c r="AD580" s="41" t="s">
        <v>14840</v>
      </c>
      <c r="AE580" s="41" t="s">
        <v>14841</v>
      </c>
      <c r="AF580" s="41">
        <v>1201.959</v>
      </c>
      <c r="AG580" s="41">
        <v>-4.00623</v>
      </c>
      <c r="AH580" s="42">
        <v>5.10543E41</v>
      </c>
      <c r="AI580" s="41">
        <v>0.30185409</v>
      </c>
      <c r="AJ580" s="40" t="s">
        <v>16726</v>
      </c>
      <c r="AK580" s="40" t="s">
        <v>14843</v>
      </c>
      <c r="AL580" s="41">
        <v>3279.0</v>
      </c>
      <c r="AM580" s="40" t="s">
        <v>2224</v>
      </c>
      <c r="AN580" s="40" t="s">
        <v>7285</v>
      </c>
      <c r="AO580" s="40" t="s">
        <v>5643</v>
      </c>
      <c r="AP580" s="42">
        <v>1.0E138</v>
      </c>
    </row>
    <row r="581">
      <c r="A581" s="40" t="s">
        <v>16706</v>
      </c>
      <c r="B581" s="41">
        <v>179.0</v>
      </c>
      <c r="C581" s="42">
        <v>1.67E9</v>
      </c>
      <c r="D581" s="41">
        <v>3356.0</v>
      </c>
      <c r="E581" s="40" t="s">
        <v>1243</v>
      </c>
      <c r="F581" s="41">
        <v>140.0</v>
      </c>
      <c r="G581" s="41">
        <v>35.0</v>
      </c>
      <c r="H581" s="41">
        <v>70.0</v>
      </c>
      <c r="I581" s="41">
        <v>-3.07733</v>
      </c>
      <c r="J581" s="41">
        <v>10000.0</v>
      </c>
      <c r="K581" s="41">
        <v>5000.0</v>
      </c>
      <c r="L581" s="41">
        <v>1200.0</v>
      </c>
      <c r="M581" s="41">
        <v>600.0</v>
      </c>
      <c r="N581" s="41">
        <v>50.0</v>
      </c>
      <c r="O581" s="40" t="s">
        <v>207</v>
      </c>
      <c r="P581" s="40" t="s">
        <v>1371</v>
      </c>
      <c r="Q581" s="40" t="s">
        <v>212</v>
      </c>
      <c r="R581" s="40" t="s">
        <v>8686</v>
      </c>
      <c r="S581" s="40" t="b">
        <v>0</v>
      </c>
      <c r="T581" s="40" t="s">
        <v>12879</v>
      </c>
      <c r="U581" s="40" t="s">
        <v>212</v>
      </c>
      <c r="V581" s="41">
        <v>0.1</v>
      </c>
      <c r="W581" s="41">
        <v>0.9</v>
      </c>
      <c r="X581" s="41">
        <v>0.3</v>
      </c>
      <c r="Y581" s="41">
        <v>0.6</v>
      </c>
      <c r="Z581" s="40" t="b">
        <v>0</v>
      </c>
      <c r="AA581" s="40" t="b">
        <v>1</v>
      </c>
      <c r="AB581" s="40" t="b">
        <v>0</v>
      </c>
      <c r="AC581" s="40" t="b">
        <v>0</v>
      </c>
      <c r="AD581" s="41" t="s">
        <v>14844</v>
      </c>
      <c r="AE581" s="41" t="s">
        <v>14845</v>
      </c>
      <c r="AF581" s="41">
        <v>1202.926</v>
      </c>
      <c r="AG581" s="41">
        <v>-4.00742</v>
      </c>
      <c r="AH581" s="42">
        <v>1.04417E42</v>
      </c>
      <c r="AI581" s="41">
        <v>0.302240233</v>
      </c>
      <c r="AJ581" s="40" t="s">
        <v>16727</v>
      </c>
      <c r="AK581" s="40" t="s">
        <v>14847</v>
      </c>
      <c r="AL581" s="41">
        <v>2734.0</v>
      </c>
      <c r="AM581" s="40" t="s">
        <v>2224</v>
      </c>
      <c r="AN581" s="40" t="s">
        <v>7285</v>
      </c>
      <c r="AO581" s="40" t="s">
        <v>5643</v>
      </c>
      <c r="AP581" s="42">
        <v>1.0E139</v>
      </c>
    </row>
    <row r="582">
      <c r="A582" s="40" t="s">
        <v>16720</v>
      </c>
      <c r="B582" s="41">
        <v>84.0</v>
      </c>
      <c r="C582" s="42">
        <v>1.67E9</v>
      </c>
      <c r="D582" s="41">
        <v>3356.0</v>
      </c>
      <c r="E582" s="40" t="s">
        <v>1243</v>
      </c>
      <c r="F582" s="41">
        <v>140.0</v>
      </c>
      <c r="G582" s="41">
        <v>35.0</v>
      </c>
      <c r="H582" s="41">
        <v>70.0</v>
      </c>
      <c r="I582" s="41">
        <v>-3.07733</v>
      </c>
      <c r="J582" s="41">
        <v>10000.0</v>
      </c>
      <c r="K582" s="41">
        <v>5000.0</v>
      </c>
      <c r="L582" s="41">
        <v>1200.0</v>
      </c>
      <c r="M582" s="41">
        <v>600.0</v>
      </c>
      <c r="N582" s="41">
        <v>30.0</v>
      </c>
      <c r="O582" s="40" t="s">
        <v>207</v>
      </c>
      <c r="P582" s="40" t="s">
        <v>1371</v>
      </c>
      <c r="Q582" s="40" t="s">
        <v>212</v>
      </c>
      <c r="R582" s="40" t="s">
        <v>8686</v>
      </c>
      <c r="S582" s="40" t="b">
        <v>0</v>
      </c>
      <c r="T582" s="40" t="s">
        <v>12879</v>
      </c>
      <c r="U582" s="40" t="s">
        <v>212</v>
      </c>
      <c r="V582" s="41">
        <v>0.1</v>
      </c>
      <c r="W582" s="41">
        <v>0.9</v>
      </c>
      <c r="X582" s="41">
        <v>0.2</v>
      </c>
      <c r="Y582" s="41">
        <v>0.4</v>
      </c>
      <c r="Z582" s="40" t="b">
        <v>0</v>
      </c>
      <c r="AA582" s="40" t="b">
        <v>1</v>
      </c>
      <c r="AB582" s="40" t="b">
        <v>0</v>
      </c>
      <c r="AC582" s="40" t="b">
        <v>0</v>
      </c>
      <c r="AD582" s="41" t="s">
        <v>14848</v>
      </c>
      <c r="AE582" s="41" t="s">
        <v>14849</v>
      </c>
      <c r="AF582" s="41">
        <v>1203.232</v>
      </c>
      <c r="AG582" s="41">
        <v>-4.00853</v>
      </c>
      <c r="AH582" s="42">
        <v>7.48229E41</v>
      </c>
      <c r="AI582" s="41">
        <v>0.302601081</v>
      </c>
      <c r="AJ582" s="40" t="s">
        <v>14850</v>
      </c>
      <c r="AK582" s="44" t="s">
        <v>397</v>
      </c>
      <c r="AL582" s="41">
        <v>6929.0</v>
      </c>
      <c r="AM582" s="40" t="s">
        <v>2224</v>
      </c>
      <c r="AN582" s="40" t="s">
        <v>7285</v>
      </c>
      <c r="AO582" s="40" t="s">
        <v>5643</v>
      </c>
      <c r="AP582" s="42">
        <v>1.0E139</v>
      </c>
    </row>
    <row r="583">
      <c r="A583" s="40" t="s">
        <v>16720</v>
      </c>
      <c r="B583" s="41">
        <v>158.0</v>
      </c>
      <c r="C583" s="42">
        <v>1.67E9</v>
      </c>
      <c r="D583" s="41">
        <v>3356.0</v>
      </c>
      <c r="E583" s="40" t="s">
        <v>1243</v>
      </c>
      <c r="F583" s="41">
        <v>140.0</v>
      </c>
      <c r="G583" s="41">
        <v>35.0</v>
      </c>
      <c r="H583" s="41">
        <v>70.0</v>
      </c>
      <c r="I583" s="41">
        <v>-3.07733</v>
      </c>
      <c r="J583" s="41">
        <v>10000.0</v>
      </c>
      <c r="K583" s="41">
        <v>5000.0</v>
      </c>
      <c r="L583" s="41">
        <v>1200.0</v>
      </c>
      <c r="M583" s="41">
        <v>600.0</v>
      </c>
      <c r="N583" s="41">
        <v>50.0</v>
      </c>
      <c r="O583" s="40" t="s">
        <v>207</v>
      </c>
      <c r="P583" s="40" t="s">
        <v>1371</v>
      </c>
      <c r="Q583" s="40" t="s">
        <v>1372</v>
      </c>
      <c r="R583" s="40" t="s">
        <v>8686</v>
      </c>
      <c r="S583" s="40" t="b">
        <v>0</v>
      </c>
      <c r="T583" s="40" t="s">
        <v>12879</v>
      </c>
      <c r="U583" s="40" t="s">
        <v>212</v>
      </c>
      <c r="V583" s="41">
        <v>0.1</v>
      </c>
      <c r="W583" s="41">
        <v>0.9</v>
      </c>
      <c r="X583" s="41">
        <v>0.2</v>
      </c>
      <c r="Y583" s="41">
        <v>0.6</v>
      </c>
      <c r="Z583" s="40" t="b">
        <v>0</v>
      </c>
      <c r="AA583" s="40" t="b">
        <v>1</v>
      </c>
      <c r="AB583" s="40" t="b">
        <v>0</v>
      </c>
      <c r="AC583" s="40" t="b">
        <v>0</v>
      </c>
      <c r="AD583" s="41" t="s">
        <v>9836</v>
      </c>
      <c r="AE583" s="41" t="s">
        <v>14851</v>
      </c>
      <c r="AF583" s="41">
        <v>1203.398</v>
      </c>
      <c r="AG583" s="41">
        <v>-4.0196</v>
      </c>
      <c r="AH583" s="42">
        <v>8.35485E41</v>
      </c>
      <c r="AI583" s="41">
        <v>0.306199276</v>
      </c>
      <c r="AJ583" s="40" t="s">
        <v>14852</v>
      </c>
      <c r="AK583" s="40" t="s">
        <v>14853</v>
      </c>
      <c r="AL583" s="41">
        <v>2782.0</v>
      </c>
      <c r="AM583" s="40" t="s">
        <v>2224</v>
      </c>
      <c r="AN583" s="40" t="s">
        <v>7285</v>
      </c>
      <c r="AO583" s="40" t="s">
        <v>5643</v>
      </c>
      <c r="AP583" s="42">
        <v>1.0E139</v>
      </c>
    </row>
    <row r="584">
      <c r="A584" s="40" t="s">
        <v>16686</v>
      </c>
      <c r="B584" s="41">
        <v>247.0</v>
      </c>
      <c r="C584" s="42">
        <v>1.67E9</v>
      </c>
      <c r="D584" s="41">
        <v>3356.0</v>
      </c>
      <c r="E584" s="40" t="s">
        <v>1243</v>
      </c>
      <c r="F584" s="41">
        <v>140.0</v>
      </c>
      <c r="G584" s="41">
        <v>35.0</v>
      </c>
      <c r="H584" s="41">
        <v>70.0</v>
      </c>
      <c r="I584" s="41">
        <v>-3.07733</v>
      </c>
      <c r="J584" s="41">
        <v>10000.0</v>
      </c>
      <c r="K584" s="41">
        <v>5000.0</v>
      </c>
      <c r="L584" s="41">
        <v>1200.0</v>
      </c>
      <c r="M584" s="41">
        <v>600.0</v>
      </c>
      <c r="N584" s="41">
        <v>100.0</v>
      </c>
      <c r="O584" s="40" t="s">
        <v>207</v>
      </c>
      <c r="P584" s="40" t="s">
        <v>208</v>
      </c>
      <c r="Q584" s="40" t="s">
        <v>1372</v>
      </c>
      <c r="R584" s="40" t="s">
        <v>8686</v>
      </c>
      <c r="S584" s="40" t="b">
        <v>0</v>
      </c>
      <c r="T584" s="40" t="s">
        <v>12879</v>
      </c>
      <c r="U584" s="40" t="s">
        <v>212</v>
      </c>
      <c r="V584" s="41">
        <v>0.1</v>
      </c>
      <c r="W584" s="41">
        <v>0.9</v>
      </c>
      <c r="X584" s="41">
        <v>0.2</v>
      </c>
      <c r="Y584" s="41">
        <v>0.5</v>
      </c>
      <c r="Z584" s="40" t="b">
        <v>0</v>
      </c>
      <c r="AA584" s="40" t="b">
        <v>1</v>
      </c>
      <c r="AB584" s="40" t="b">
        <v>0</v>
      </c>
      <c r="AC584" s="40" t="b">
        <v>0</v>
      </c>
      <c r="AD584" s="41" t="s">
        <v>14854</v>
      </c>
      <c r="AE584" s="41" t="s">
        <v>14855</v>
      </c>
      <c r="AF584" s="41">
        <v>1202.134</v>
      </c>
      <c r="AG584" s="41">
        <v>-4.02024</v>
      </c>
      <c r="AH584" s="42">
        <v>5.08911E41</v>
      </c>
      <c r="AI584" s="41">
        <v>0.306405119</v>
      </c>
      <c r="AJ584" s="40" t="s">
        <v>16728</v>
      </c>
      <c r="AK584" s="40" t="s">
        <v>14857</v>
      </c>
      <c r="AL584" s="41">
        <v>4268.0</v>
      </c>
      <c r="AM584" s="40" t="s">
        <v>2224</v>
      </c>
      <c r="AN584" s="40" t="s">
        <v>7285</v>
      </c>
      <c r="AO584" s="40" t="s">
        <v>5627</v>
      </c>
      <c r="AP584" s="42">
        <v>1.0E138</v>
      </c>
    </row>
    <row r="585">
      <c r="A585" s="40" t="s">
        <v>16686</v>
      </c>
      <c r="B585" s="41">
        <v>248.0</v>
      </c>
      <c r="C585" s="42">
        <v>1.67E9</v>
      </c>
      <c r="D585" s="41">
        <v>3356.0</v>
      </c>
      <c r="E585" s="40" t="s">
        <v>1243</v>
      </c>
      <c r="F585" s="41">
        <v>140.0</v>
      </c>
      <c r="G585" s="41">
        <v>35.0</v>
      </c>
      <c r="H585" s="41">
        <v>70.0</v>
      </c>
      <c r="I585" s="41">
        <v>-3.07733</v>
      </c>
      <c r="J585" s="41">
        <v>10000.0</v>
      </c>
      <c r="K585" s="41">
        <v>5000.0</v>
      </c>
      <c r="L585" s="41">
        <v>1200.0</v>
      </c>
      <c r="M585" s="41">
        <v>600.0</v>
      </c>
      <c r="N585" s="41">
        <v>100.0</v>
      </c>
      <c r="O585" s="40" t="s">
        <v>207</v>
      </c>
      <c r="P585" s="40" t="s">
        <v>208</v>
      </c>
      <c r="Q585" s="40" t="s">
        <v>1372</v>
      </c>
      <c r="R585" s="40" t="s">
        <v>8686</v>
      </c>
      <c r="S585" s="40" t="b">
        <v>0</v>
      </c>
      <c r="T585" s="40" t="s">
        <v>12879</v>
      </c>
      <c r="U585" s="40" t="s">
        <v>212</v>
      </c>
      <c r="V585" s="41">
        <v>0.1</v>
      </c>
      <c r="W585" s="41">
        <v>0.9</v>
      </c>
      <c r="X585" s="41">
        <v>0.2</v>
      </c>
      <c r="Y585" s="41">
        <v>0.6</v>
      </c>
      <c r="Z585" s="40" t="b">
        <v>0</v>
      </c>
      <c r="AA585" s="40" t="b">
        <v>1</v>
      </c>
      <c r="AB585" s="40" t="b">
        <v>0</v>
      </c>
      <c r="AC585" s="40" t="b">
        <v>0</v>
      </c>
      <c r="AD585" s="41" t="s">
        <v>14858</v>
      </c>
      <c r="AE585" s="41" t="s">
        <v>14859</v>
      </c>
      <c r="AF585" s="41">
        <v>1201.457</v>
      </c>
      <c r="AG585" s="41">
        <v>-4.02691</v>
      </c>
      <c r="AH585" s="42">
        <v>8.52067E41</v>
      </c>
      <c r="AI585" s="41">
        <v>0.308572351</v>
      </c>
      <c r="AJ585" s="40" t="s">
        <v>16729</v>
      </c>
      <c r="AK585" s="40" t="s">
        <v>14861</v>
      </c>
      <c r="AL585" s="41">
        <v>3459.0</v>
      </c>
      <c r="AM585" s="40" t="s">
        <v>2224</v>
      </c>
      <c r="AN585" s="40" t="s">
        <v>7285</v>
      </c>
      <c r="AO585" s="40" t="s">
        <v>5627</v>
      </c>
      <c r="AP585" s="42">
        <v>1.0E139</v>
      </c>
    </row>
    <row r="586">
      <c r="A586" s="40" t="s">
        <v>16686</v>
      </c>
      <c r="B586" s="41">
        <v>263.0</v>
      </c>
      <c r="C586" s="42">
        <v>1.67E9</v>
      </c>
      <c r="D586" s="41">
        <v>3356.0</v>
      </c>
      <c r="E586" s="40" t="s">
        <v>1243</v>
      </c>
      <c r="F586" s="41">
        <v>140.0</v>
      </c>
      <c r="G586" s="41">
        <v>35.0</v>
      </c>
      <c r="H586" s="41">
        <v>70.0</v>
      </c>
      <c r="I586" s="41">
        <v>-3.07733</v>
      </c>
      <c r="J586" s="41">
        <v>10000.0</v>
      </c>
      <c r="K586" s="41">
        <v>5000.0</v>
      </c>
      <c r="L586" s="41">
        <v>1200.0</v>
      </c>
      <c r="M586" s="41">
        <v>600.0</v>
      </c>
      <c r="N586" s="41">
        <v>100.0</v>
      </c>
      <c r="O586" s="40" t="s">
        <v>207</v>
      </c>
      <c r="P586" s="40" t="s">
        <v>208</v>
      </c>
      <c r="Q586" s="40" t="s">
        <v>212</v>
      </c>
      <c r="R586" s="40" t="s">
        <v>8686</v>
      </c>
      <c r="S586" s="40" t="b">
        <v>0</v>
      </c>
      <c r="T586" s="40" t="s">
        <v>12879</v>
      </c>
      <c r="U586" s="40" t="s">
        <v>212</v>
      </c>
      <c r="V586" s="41">
        <v>0.1</v>
      </c>
      <c r="W586" s="41">
        <v>0.9</v>
      </c>
      <c r="X586" s="41">
        <v>0.1</v>
      </c>
      <c r="Y586" s="41">
        <v>0.6</v>
      </c>
      <c r="Z586" s="40" t="b">
        <v>0</v>
      </c>
      <c r="AA586" s="40" t="b">
        <v>1</v>
      </c>
      <c r="AB586" s="40" t="b">
        <v>0</v>
      </c>
      <c r="AC586" s="40" t="b">
        <v>0</v>
      </c>
      <c r="AD586" s="41" t="s">
        <v>14862</v>
      </c>
      <c r="AE586" s="41" t="s">
        <v>14863</v>
      </c>
      <c r="AF586" s="41">
        <v>1201.586</v>
      </c>
      <c r="AG586" s="41">
        <v>-4.04235</v>
      </c>
      <c r="AH586" s="42">
        <v>1.03433E42</v>
      </c>
      <c r="AI586" s="41">
        <v>0.313592295</v>
      </c>
      <c r="AJ586" s="40" t="s">
        <v>14864</v>
      </c>
      <c r="AK586" s="40" t="s">
        <v>14865</v>
      </c>
      <c r="AL586" s="41">
        <v>3581.0</v>
      </c>
      <c r="AM586" s="40" t="s">
        <v>2224</v>
      </c>
      <c r="AN586" s="40" t="s">
        <v>7285</v>
      </c>
      <c r="AO586" s="40" t="s">
        <v>5627</v>
      </c>
      <c r="AP586" s="42">
        <v>1.0E139</v>
      </c>
    </row>
    <row r="587">
      <c r="A587" s="40" t="s">
        <v>16686</v>
      </c>
      <c r="B587" s="41">
        <v>262.0</v>
      </c>
      <c r="C587" s="42">
        <v>1.67E9</v>
      </c>
      <c r="D587" s="41">
        <v>3356.0</v>
      </c>
      <c r="E587" s="40" t="s">
        <v>1243</v>
      </c>
      <c r="F587" s="41">
        <v>140.0</v>
      </c>
      <c r="G587" s="41">
        <v>35.0</v>
      </c>
      <c r="H587" s="41">
        <v>70.0</v>
      </c>
      <c r="I587" s="41">
        <v>-3.07733</v>
      </c>
      <c r="J587" s="41">
        <v>10000.0</v>
      </c>
      <c r="K587" s="41">
        <v>5000.0</v>
      </c>
      <c r="L587" s="41">
        <v>1200.0</v>
      </c>
      <c r="M587" s="41">
        <v>600.0</v>
      </c>
      <c r="N587" s="41">
        <v>100.0</v>
      </c>
      <c r="O587" s="40" t="s">
        <v>207</v>
      </c>
      <c r="P587" s="40" t="s">
        <v>208</v>
      </c>
      <c r="Q587" s="40" t="s">
        <v>212</v>
      </c>
      <c r="R587" s="40" t="s">
        <v>8686</v>
      </c>
      <c r="S587" s="40" t="b">
        <v>0</v>
      </c>
      <c r="T587" s="40" t="s">
        <v>12879</v>
      </c>
      <c r="U587" s="40" t="s">
        <v>212</v>
      </c>
      <c r="V587" s="41">
        <v>0.1</v>
      </c>
      <c r="W587" s="41">
        <v>0.9</v>
      </c>
      <c r="X587" s="41">
        <v>0.1</v>
      </c>
      <c r="Y587" s="41">
        <v>0.5</v>
      </c>
      <c r="Z587" s="40" t="b">
        <v>0</v>
      </c>
      <c r="AA587" s="40" t="b">
        <v>1</v>
      </c>
      <c r="AB587" s="40" t="b">
        <v>0</v>
      </c>
      <c r="AC587" s="40" t="b">
        <v>0</v>
      </c>
      <c r="AD587" s="41" t="s">
        <v>14866</v>
      </c>
      <c r="AE587" s="41" t="s">
        <v>14867</v>
      </c>
      <c r="AF587" s="41">
        <v>1201.393</v>
      </c>
      <c r="AG587" s="41">
        <v>-4.04608</v>
      </c>
      <c r="AH587" s="42">
        <v>8.54446E41</v>
      </c>
      <c r="AI587" s="41">
        <v>0.314802474</v>
      </c>
      <c r="AJ587" s="40" t="s">
        <v>14868</v>
      </c>
      <c r="AK587" s="40" t="s">
        <v>14869</v>
      </c>
      <c r="AL587" s="41">
        <v>4281.0</v>
      </c>
      <c r="AM587" s="40" t="s">
        <v>2224</v>
      </c>
      <c r="AN587" s="40" t="s">
        <v>7285</v>
      </c>
      <c r="AO587" s="40" t="s">
        <v>5627</v>
      </c>
      <c r="AP587" s="42">
        <v>1.0E139</v>
      </c>
    </row>
    <row r="588">
      <c r="A588" s="40" t="s">
        <v>16719</v>
      </c>
      <c r="B588" s="41">
        <v>83.0</v>
      </c>
      <c r="C588" s="42">
        <v>1.67E9</v>
      </c>
      <c r="D588" s="41">
        <v>3356.0</v>
      </c>
      <c r="E588" s="40" t="s">
        <v>1243</v>
      </c>
      <c r="F588" s="41">
        <v>140.0</v>
      </c>
      <c r="G588" s="41">
        <v>35.0</v>
      </c>
      <c r="H588" s="41">
        <v>70.0</v>
      </c>
      <c r="I588" s="41">
        <v>-3.07733</v>
      </c>
      <c r="J588" s="41">
        <v>10000.0</v>
      </c>
      <c r="K588" s="41">
        <v>5000.0</v>
      </c>
      <c r="L588" s="41">
        <v>1200.0</v>
      </c>
      <c r="M588" s="41">
        <v>600.0</v>
      </c>
      <c r="N588" s="41">
        <v>30.0</v>
      </c>
      <c r="O588" s="40" t="s">
        <v>207</v>
      </c>
      <c r="P588" s="40" t="s">
        <v>208</v>
      </c>
      <c r="Q588" s="40" t="s">
        <v>212</v>
      </c>
      <c r="R588" s="40" t="s">
        <v>8686</v>
      </c>
      <c r="S588" s="40" t="b">
        <v>0</v>
      </c>
      <c r="T588" s="40" t="s">
        <v>12879</v>
      </c>
      <c r="U588" s="40" t="s">
        <v>212</v>
      </c>
      <c r="V588" s="41">
        <v>0.1</v>
      </c>
      <c r="W588" s="41">
        <v>0.9</v>
      </c>
      <c r="X588" s="41">
        <v>0.1</v>
      </c>
      <c r="Y588" s="41">
        <v>0.6</v>
      </c>
      <c r="Z588" s="40" t="b">
        <v>0</v>
      </c>
      <c r="AA588" s="40" t="b">
        <v>1</v>
      </c>
      <c r="AB588" s="40" t="b">
        <v>0</v>
      </c>
      <c r="AC588" s="40" t="b">
        <v>0</v>
      </c>
      <c r="AD588" s="41" t="s">
        <v>11803</v>
      </c>
      <c r="AE588" s="41" t="s">
        <v>14870</v>
      </c>
      <c r="AF588" s="41">
        <v>1203.339</v>
      </c>
      <c r="AG588" s="41">
        <v>-4.04772</v>
      </c>
      <c r="AH588" s="42">
        <v>3.48051E41</v>
      </c>
      <c r="AI588" s="41">
        <v>0.315336026</v>
      </c>
      <c r="AJ588" s="40" t="s">
        <v>14871</v>
      </c>
      <c r="AK588" s="44" t="s">
        <v>397</v>
      </c>
      <c r="AL588" s="41">
        <v>4448.0</v>
      </c>
      <c r="AM588" s="40" t="s">
        <v>2224</v>
      </c>
      <c r="AN588" s="40" t="s">
        <v>7285</v>
      </c>
      <c r="AO588" s="40" t="s">
        <v>5643</v>
      </c>
      <c r="AP588" s="42">
        <v>1.1E137</v>
      </c>
    </row>
    <row r="589">
      <c r="A589" s="40" t="s">
        <v>16720</v>
      </c>
      <c r="B589" s="41">
        <v>68.0</v>
      </c>
      <c r="C589" s="42">
        <v>1.67E9</v>
      </c>
      <c r="D589" s="41">
        <v>3356.0</v>
      </c>
      <c r="E589" s="40" t="s">
        <v>1243</v>
      </c>
      <c r="F589" s="41">
        <v>140.0</v>
      </c>
      <c r="G589" s="41">
        <v>35.0</v>
      </c>
      <c r="H589" s="41">
        <v>70.0</v>
      </c>
      <c r="I589" s="41">
        <v>-3.07733</v>
      </c>
      <c r="J589" s="41">
        <v>10000.0</v>
      </c>
      <c r="K589" s="41">
        <v>5000.0</v>
      </c>
      <c r="L589" s="41">
        <v>1200.0</v>
      </c>
      <c r="M589" s="41">
        <v>600.0</v>
      </c>
      <c r="N589" s="41">
        <v>30.0</v>
      </c>
      <c r="O589" s="40" t="s">
        <v>207</v>
      </c>
      <c r="P589" s="40" t="s">
        <v>1371</v>
      </c>
      <c r="Q589" s="40" t="s">
        <v>1372</v>
      </c>
      <c r="R589" s="40" t="s">
        <v>8686</v>
      </c>
      <c r="S589" s="40" t="b">
        <v>0</v>
      </c>
      <c r="T589" s="40" t="s">
        <v>12879</v>
      </c>
      <c r="U589" s="40" t="s">
        <v>212</v>
      </c>
      <c r="V589" s="41">
        <v>0.1</v>
      </c>
      <c r="W589" s="41">
        <v>0.9</v>
      </c>
      <c r="X589" s="41">
        <v>0.2</v>
      </c>
      <c r="Y589" s="41">
        <v>0.6</v>
      </c>
      <c r="Z589" s="40" t="b">
        <v>0</v>
      </c>
      <c r="AA589" s="40" t="b">
        <v>1</v>
      </c>
      <c r="AB589" s="40" t="b">
        <v>0</v>
      </c>
      <c r="AC589" s="40" t="b">
        <v>0</v>
      </c>
      <c r="AD589" s="41" t="s">
        <v>14872</v>
      </c>
      <c r="AE589" s="41" t="s">
        <v>14873</v>
      </c>
      <c r="AF589" s="41">
        <v>1203.047</v>
      </c>
      <c r="AG589" s="41">
        <v>-4.05522</v>
      </c>
      <c r="AH589" s="42">
        <v>8.5998E41</v>
      </c>
      <c r="AI589" s="41">
        <v>0.317773207</v>
      </c>
      <c r="AJ589" s="40" t="s">
        <v>14874</v>
      </c>
      <c r="AK589" s="44" t="s">
        <v>397</v>
      </c>
      <c r="AL589" s="41">
        <v>4294.0</v>
      </c>
      <c r="AM589" s="40" t="s">
        <v>2224</v>
      </c>
      <c r="AN589" s="40" t="s">
        <v>7285</v>
      </c>
      <c r="AO589" s="40" t="s">
        <v>5643</v>
      </c>
      <c r="AP589" s="42">
        <v>1.0E139</v>
      </c>
    </row>
    <row r="590">
      <c r="A590" s="40" t="s">
        <v>16720</v>
      </c>
      <c r="B590" s="41">
        <v>81.0</v>
      </c>
      <c r="C590" s="42">
        <v>1.67E9</v>
      </c>
      <c r="D590" s="41">
        <v>3356.0</v>
      </c>
      <c r="E590" s="40" t="s">
        <v>1243</v>
      </c>
      <c r="F590" s="41">
        <v>140.0</v>
      </c>
      <c r="G590" s="41">
        <v>35.0</v>
      </c>
      <c r="H590" s="41">
        <v>70.0</v>
      </c>
      <c r="I590" s="41">
        <v>-3.07733</v>
      </c>
      <c r="J590" s="41">
        <v>10000.0</v>
      </c>
      <c r="K590" s="41">
        <v>5000.0</v>
      </c>
      <c r="L590" s="41">
        <v>1200.0</v>
      </c>
      <c r="M590" s="41">
        <v>600.0</v>
      </c>
      <c r="N590" s="41">
        <v>30.0</v>
      </c>
      <c r="O590" s="40" t="s">
        <v>207</v>
      </c>
      <c r="P590" s="40" t="s">
        <v>1371</v>
      </c>
      <c r="Q590" s="40" t="s">
        <v>212</v>
      </c>
      <c r="R590" s="40" t="s">
        <v>8686</v>
      </c>
      <c r="S590" s="40" t="b">
        <v>0</v>
      </c>
      <c r="T590" s="40" t="s">
        <v>12879</v>
      </c>
      <c r="U590" s="40" t="s">
        <v>212</v>
      </c>
      <c r="V590" s="41">
        <v>0.1</v>
      </c>
      <c r="W590" s="41">
        <v>0.9</v>
      </c>
      <c r="X590" s="41">
        <v>0.1</v>
      </c>
      <c r="Y590" s="41">
        <v>0.4</v>
      </c>
      <c r="Z590" s="40" t="b">
        <v>0</v>
      </c>
      <c r="AA590" s="40" t="b">
        <v>1</v>
      </c>
      <c r="AB590" s="40" t="b">
        <v>0</v>
      </c>
      <c r="AC590" s="40" t="b">
        <v>0</v>
      </c>
      <c r="AD590" s="41" t="s">
        <v>14875</v>
      </c>
      <c r="AE590" s="41" t="s">
        <v>14876</v>
      </c>
      <c r="AF590" s="41">
        <v>1203.424</v>
      </c>
      <c r="AG590" s="41">
        <v>-4.06514</v>
      </c>
      <c r="AH590" s="42">
        <v>3.47971E41</v>
      </c>
      <c r="AI590" s="41">
        <v>0.320996989</v>
      </c>
      <c r="AJ590" s="40" t="s">
        <v>14877</v>
      </c>
      <c r="AK590" s="44" t="s">
        <v>397</v>
      </c>
      <c r="AL590" s="41">
        <v>6720.0</v>
      </c>
      <c r="AM590" s="40" t="s">
        <v>2224</v>
      </c>
      <c r="AN590" s="40" t="s">
        <v>7285</v>
      </c>
      <c r="AO590" s="40" t="s">
        <v>5643</v>
      </c>
      <c r="AP590" s="42">
        <v>1.1E137</v>
      </c>
    </row>
    <row r="591">
      <c r="A591" s="40" t="s">
        <v>16686</v>
      </c>
      <c r="B591" s="41">
        <v>171.0</v>
      </c>
      <c r="C591" s="42">
        <v>1.67E9</v>
      </c>
      <c r="D591" s="41">
        <v>3356.0</v>
      </c>
      <c r="E591" s="40" t="s">
        <v>1243</v>
      </c>
      <c r="F591" s="41">
        <v>140.0</v>
      </c>
      <c r="G591" s="41">
        <v>35.0</v>
      </c>
      <c r="H591" s="41">
        <v>70.0</v>
      </c>
      <c r="I591" s="41">
        <v>-3.07733</v>
      </c>
      <c r="J591" s="41">
        <v>10000.0</v>
      </c>
      <c r="K591" s="41">
        <v>5000.0</v>
      </c>
      <c r="L591" s="41">
        <v>1200.0</v>
      </c>
      <c r="M591" s="41">
        <v>600.0</v>
      </c>
      <c r="N591" s="41">
        <v>50.0</v>
      </c>
      <c r="O591" s="40" t="s">
        <v>207</v>
      </c>
      <c r="P591" s="40" t="s">
        <v>208</v>
      </c>
      <c r="Q591" s="40" t="s">
        <v>212</v>
      </c>
      <c r="R591" s="40" t="s">
        <v>8686</v>
      </c>
      <c r="S591" s="40" t="b">
        <v>0</v>
      </c>
      <c r="T591" s="40" t="s">
        <v>12879</v>
      </c>
      <c r="U591" s="40" t="s">
        <v>212</v>
      </c>
      <c r="V591" s="41">
        <v>0.1</v>
      </c>
      <c r="W591" s="41">
        <v>0.9</v>
      </c>
      <c r="X591" s="41">
        <v>0.1</v>
      </c>
      <c r="Y591" s="41">
        <v>0.4</v>
      </c>
      <c r="Z591" s="40" t="b">
        <v>0</v>
      </c>
      <c r="AA591" s="40" t="b">
        <v>1</v>
      </c>
      <c r="AB591" s="40" t="b">
        <v>0</v>
      </c>
      <c r="AC591" s="40" t="b">
        <v>0</v>
      </c>
      <c r="AD591" s="41" t="s">
        <v>14878</v>
      </c>
      <c r="AE591" s="41" t="s">
        <v>14879</v>
      </c>
      <c r="AF591" s="41">
        <v>1124.1</v>
      </c>
      <c r="AG591" s="41">
        <v>-4.07241</v>
      </c>
      <c r="AH591" s="42">
        <v>9.74023E41</v>
      </c>
      <c r="AI591" s="41">
        <v>0.323358139</v>
      </c>
      <c r="AJ591" s="40" t="s">
        <v>14880</v>
      </c>
      <c r="AK591" s="44" t="s">
        <v>397</v>
      </c>
      <c r="AL591" s="41">
        <v>10000.0</v>
      </c>
      <c r="AM591" s="40" t="s">
        <v>216</v>
      </c>
      <c r="AN591" s="40" t="s">
        <v>7285</v>
      </c>
      <c r="AO591" s="40" t="s">
        <v>5627</v>
      </c>
      <c r="AP591" s="42">
        <v>1.0E139</v>
      </c>
    </row>
    <row r="592">
      <c r="A592" s="40" t="s">
        <v>16686</v>
      </c>
      <c r="B592" s="41">
        <v>240.0</v>
      </c>
      <c r="C592" s="42">
        <v>1.67E9</v>
      </c>
      <c r="D592" s="41">
        <v>3356.0</v>
      </c>
      <c r="E592" s="40" t="s">
        <v>1243</v>
      </c>
      <c r="F592" s="41">
        <v>140.0</v>
      </c>
      <c r="G592" s="41">
        <v>35.0</v>
      </c>
      <c r="H592" s="41">
        <v>70.0</v>
      </c>
      <c r="I592" s="41">
        <v>-3.07733</v>
      </c>
      <c r="J592" s="41">
        <v>10000.0</v>
      </c>
      <c r="K592" s="41">
        <v>5000.0</v>
      </c>
      <c r="L592" s="41">
        <v>1200.0</v>
      </c>
      <c r="M592" s="41">
        <v>600.0</v>
      </c>
      <c r="N592" s="41">
        <v>100.0</v>
      </c>
      <c r="O592" s="40" t="s">
        <v>207</v>
      </c>
      <c r="P592" s="40" t="s">
        <v>208</v>
      </c>
      <c r="Q592" s="40" t="s">
        <v>1372</v>
      </c>
      <c r="R592" s="40" t="s">
        <v>8686</v>
      </c>
      <c r="S592" s="40" t="b">
        <v>0</v>
      </c>
      <c r="T592" s="40" t="s">
        <v>211</v>
      </c>
      <c r="U592" s="40" t="s">
        <v>212</v>
      </c>
      <c r="V592" s="41">
        <v>0.1</v>
      </c>
      <c r="W592" s="41">
        <v>0.9</v>
      </c>
      <c r="X592" s="41">
        <v>0.3</v>
      </c>
      <c r="Y592" s="41">
        <v>0.4</v>
      </c>
      <c r="Z592" s="40" t="b">
        <v>0</v>
      </c>
      <c r="AA592" s="40" t="b">
        <v>1</v>
      </c>
      <c r="AB592" s="40" t="b">
        <v>0</v>
      </c>
      <c r="AC592" s="40" t="b">
        <v>0</v>
      </c>
      <c r="AD592" s="41" t="s">
        <v>14881</v>
      </c>
      <c r="AE592" s="41" t="s">
        <v>14882</v>
      </c>
      <c r="AF592" s="41">
        <v>1201.642</v>
      </c>
      <c r="AG592" s="41">
        <v>-4.07567</v>
      </c>
      <c r="AH592" s="42">
        <v>1.38835E42</v>
      </c>
      <c r="AI592" s="41">
        <v>0.324418615</v>
      </c>
      <c r="AJ592" s="40" t="s">
        <v>16730</v>
      </c>
      <c r="AK592" s="40" t="s">
        <v>14884</v>
      </c>
      <c r="AL592" s="41">
        <v>5705.0</v>
      </c>
      <c r="AM592" s="40" t="s">
        <v>2224</v>
      </c>
      <c r="AN592" s="40" t="s">
        <v>7285</v>
      </c>
      <c r="AO592" s="40" t="s">
        <v>5627</v>
      </c>
      <c r="AP592" s="42">
        <v>1.1E139</v>
      </c>
    </row>
    <row r="593">
      <c r="A593" s="40" t="s">
        <v>16720</v>
      </c>
      <c r="B593" s="41">
        <v>64.0</v>
      </c>
      <c r="C593" s="42">
        <v>1.67E9</v>
      </c>
      <c r="D593" s="41">
        <v>3356.0</v>
      </c>
      <c r="E593" s="40" t="s">
        <v>1243</v>
      </c>
      <c r="F593" s="41">
        <v>140.0</v>
      </c>
      <c r="G593" s="41">
        <v>35.0</v>
      </c>
      <c r="H593" s="41">
        <v>70.0</v>
      </c>
      <c r="I593" s="41">
        <v>-3.07733</v>
      </c>
      <c r="J593" s="41">
        <v>10000.0</v>
      </c>
      <c r="K593" s="41">
        <v>5000.0</v>
      </c>
      <c r="L593" s="41">
        <v>1200.0</v>
      </c>
      <c r="M593" s="41">
        <v>600.0</v>
      </c>
      <c r="N593" s="41">
        <v>30.0</v>
      </c>
      <c r="O593" s="40" t="s">
        <v>207</v>
      </c>
      <c r="P593" s="40" t="s">
        <v>1371</v>
      </c>
      <c r="Q593" s="40" t="s">
        <v>1372</v>
      </c>
      <c r="R593" s="40" t="s">
        <v>8686</v>
      </c>
      <c r="S593" s="40" t="b">
        <v>0</v>
      </c>
      <c r="T593" s="40" t="s">
        <v>12879</v>
      </c>
      <c r="U593" s="40" t="s">
        <v>212</v>
      </c>
      <c r="V593" s="41">
        <v>0.1</v>
      </c>
      <c r="W593" s="41">
        <v>0.9</v>
      </c>
      <c r="X593" s="41">
        <v>0.1</v>
      </c>
      <c r="Y593" s="41">
        <v>0.5</v>
      </c>
      <c r="Z593" s="40" t="b">
        <v>0</v>
      </c>
      <c r="AA593" s="40" t="b">
        <v>1</v>
      </c>
      <c r="AB593" s="40" t="b">
        <v>0</v>
      </c>
      <c r="AC593" s="40" t="b">
        <v>0</v>
      </c>
      <c r="AD593" s="41" t="s">
        <v>14885</v>
      </c>
      <c r="AE593" s="41" t="s">
        <v>14886</v>
      </c>
      <c r="AF593" s="41">
        <v>1203.04</v>
      </c>
      <c r="AG593" s="41">
        <v>-4.07749</v>
      </c>
      <c r="AH593" s="42">
        <v>1.10189E42</v>
      </c>
      <c r="AI593" s="41">
        <v>0.325010303</v>
      </c>
      <c r="AJ593" s="40" t="s">
        <v>14887</v>
      </c>
      <c r="AK593" s="44" t="s">
        <v>397</v>
      </c>
      <c r="AL593" s="41">
        <v>5503.0</v>
      </c>
      <c r="AM593" s="40" t="s">
        <v>2224</v>
      </c>
      <c r="AN593" s="40" t="s">
        <v>7285</v>
      </c>
      <c r="AO593" s="40" t="s">
        <v>5643</v>
      </c>
      <c r="AP593" s="42">
        <v>1.1E139</v>
      </c>
    </row>
    <row r="594">
      <c r="A594" s="40" t="s">
        <v>16686</v>
      </c>
      <c r="B594" s="41">
        <v>246.0</v>
      </c>
      <c r="C594" s="42">
        <v>1.67E9</v>
      </c>
      <c r="D594" s="41">
        <v>3356.0</v>
      </c>
      <c r="E594" s="40" t="s">
        <v>1243</v>
      </c>
      <c r="F594" s="41">
        <v>140.0</v>
      </c>
      <c r="G594" s="41">
        <v>35.0</v>
      </c>
      <c r="H594" s="41">
        <v>70.0</v>
      </c>
      <c r="I594" s="41">
        <v>-3.07733</v>
      </c>
      <c r="J594" s="41">
        <v>10000.0</v>
      </c>
      <c r="K594" s="41">
        <v>5000.0</v>
      </c>
      <c r="L594" s="41">
        <v>1200.0</v>
      </c>
      <c r="M594" s="41">
        <v>600.0</v>
      </c>
      <c r="N594" s="41">
        <v>100.0</v>
      </c>
      <c r="O594" s="40" t="s">
        <v>207</v>
      </c>
      <c r="P594" s="40" t="s">
        <v>208</v>
      </c>
      <c r="Q594" s="40" t="s">
        <v>1372</v>
      </c>
      <c r="R594" s="40" t="s">
        <v>8686</v>
      </c>
      <c r="S594" s="40" t="b">
        <v>0</v>
      </c>
      <c r="T594" s="40" t="s">
        <v>12879</v>
      </c>
      <c r="U594" s="40" t="s">
        <v>212</v>
      </c>
      <c r="V594" s="41">
        <v>0.1</v>
      </c>
      <c r="W594" s="41">
        <v>0.9</v>
      </c>
      <c r="X594" s="41">
        <v>0.2</v>
      </c>
      <c r="Y594" s="41">
        <v>0.4</v>
      </c>
      <c r="Z594" s="40" t="b">
        <v>0</v>
      </c>
      <c r="AA594" s="40" t="b">
        <v>1</v>
      </c>
      <c r="AB594" s="40" t="b">
        <v>0</v>
      </c>
      <c r="AC594" s="40" t="b">
        <v>0</v>
      </c>
      <c r="AD594" s="41" t="s">
        <v>14888</v>
      </c>
      <c r="AE594" s="41" t="s">
        <v>14889</v>
      </c>
      <c r="AF594" s="41">
        <v>1201.428</v>
      </c>
      <c r="AG594" s="41">
        <v>-4.08064</v>
      </c>
      <c r="AH594" s="42">
        <v>8.6282E41</v>
      </c>
      <c r="AI594" s="41">
        <v>0.326033308</v>
      </c>
      <c r="AJ594" s="40" t="s">
        <v>16731</v>
      </c>
      <c r="AK594" s="40" t="s">
        <v>14891</v>
      </c>
      <c r="AL594" s="41">
        <v>5422.0</v>
      </c>
      <c r="AM594" s="40" t="s">
        <v>2224</v>
      </c>
      <c r="AN594" s="40" t="s">
        <v>7285</v>
      </c>
      <c r="AO594" s="40" t="s">
        <v>5627</v>
      </c>
      <c r="AP594" s="42">
        <v>1.0E139</v>
      </c>
    </row>
    <row r="595">
      <c r="A595" s="40" t="s">
        <v>16686</v>
      </c>
      <c r="B595" s="41">
        <v>237.0</v>
      </c>
      <c r="C595" s="42">
        <v>1.67E9</v>
      </c>
      <c r="D595" s="41">
        <v>3356.0</v>
      </c>
      <c r="E595" s="40" t="s">
        <v>1243</v>
      </c>
      <c r="F595" s="41">
        <v>140.0</v>
      </c>
      <c r="G595" s="41">
        <v>35.0</v>
      </c>
      <c r="H595" s="41">
        <v>70.0</v>
      </c>
      <c r="I595" s="41">
        <v>-3.07733</v>
      </c>
      <c r="J595" s="41">
        <v>10000.0</v>
      </c>
      <c r="K595" s="41">
        <v>5000.0</v>
      </c>
      <c r="L595" s="41">
        <v>1200.0</v>
      </c>
      <c r="M595" s="41">
        <v>600.0</v>
      </c>
      <c r="N595" s="41">
        <v>100.0</v>
      </c>
      <c r="O595" s="40" t="s">
        <v>207</v>
      </c>
      <c r="P595" s="40" t="s">
        <v>208</v>
      </c>
      <c r="Q595" s="40" t="s">
        <v>1372</v>
      </c>
      <c r="R595" s="40" t="s">
        <v>8686</v>
      </c>
      <c r="S595" s="40" t="b">
        <v>0</v>
      </c>
      <c r="T595" s="40" t="s">
        <v>211</v>
      </c>
      <c r="U595" s="40" t="s">
        <v>212</v>
      </c>
      <c r="V595" s="41">
        <v>0.1</v>
      </c>
      <c r="W595" s="41">
        <v>0.9</v>
      </c>
      <c r="X595" s="41">
        <v>0.2</v>
      </c>
      <c r="Y595" s="41">
        <v>0.4</v>
      </c>
      <c r="Z595" s="40" t="b">
        <v>0</v>
      </c>
      <c r="AA595" s="40" t="b">
        <v>1</v>
      </c>
      <c r="AB595" s="40" t="b">
        <v>0</v>
      </c>
      <c r="AC595" s="40" t="b">
        <v>0</v>
      </c>
      <c r="AD595" s="41" t="s">
        <v>14316</v>
      </c>
      <c r="AE595" s="41" t="s">
        <v>14892</v>
      </c>
      <c r="AF595" s="41">
        <v>1201.417</v>
      </c>
      <c r="AG595" s="41">
        <v>-4.08358</v>
      </c>
      <c r="AH595" s="42">
        <v>1.20591E42</v>
      </c>
      <c r="AI595" s="41">
        <v>0.326989349</v>
      </c>
      <c r="AJ595" s="40" t="s">
        <v>16732</v>
      </c>
      <c r="AK595" s="40" t="s">
        <v>14894</v>
      </c>
      <c r="AL595" s="41">
        <v>5693.0</v>
      </c>
      <c r="AM595" s="40" t="s">
        <v>2224</v>
      </c>
      <c r="AN595" s="40" t="s">
        <v>7285</v>
      </c>
      <c r="AO595" s="40" t="s">
        <v>5627</v>
      </c>
      <c r="AP595" s="42">
        <v>1.1E139</v>
      </c>
    </row>
    <row r="596">
      <c r="A596" s="40" t="s">
        <v>16706</v>
      </c>
      <c r="B596" s="41">
        <v>167.0</v>
      </c>
      <c r="C596" s="42">
        <v>1.67E9</v>
      </c>
      <c r="D596" s="41">
        <v>3356.0</v>
      </c>
      <c r="E596" s="40" t="s">
        <v>1243</v>
      </c>
      <c r="F596" s="41">
        <v>140.0</v>
      </c>
      <c r="G596" s="41">
        <v>35.0</v>
      </c>
      <c r="H596" s="41">
        <v>70.0</v>
      </c>
      <c r="I596" s="41">
        <v>-3.07733</v>
      </c>
      <c r="J596" s="41">
        <v>10000.0</v>
      </c>
      <c r="K596" s="41">
        <v>5000.0</v>
      </c>
      <c r="L596" s="41">
        <v>1200.0</v>
      </c>
      <c r="M596" s="41">
        <v>600.0</v>
      </c>
      <c r="N596" s="41">
        <v>50.0</v>
      </c>
      <c r="O596" s="40" t="s">
        <v>207</v>
      </c>
      <c r="P596" s="40" t="s">
        <v>1371</v>
      </c>
      <c r="Q596" s="40" t="s">
        <v>212</v>
      </c>
      <c r="R596" s="40" t="s">
        <v>8686</v>
      </c>
      <c r="S596" s="40" t="b">
        <v>0</v>
      </c>
      <c r="T596" s="40" t="s">
        <v>211</v>
      </c>
      <c r="U596" s="40" t="s">
        <v>212</v>
      </c>
      <c r="V596" s="41">
        <v>0.1</v>
      </c>
      <c r="W596" s="41">
        <v>0.9</v>
      </c>
      <c r="X596" s="41">
        <v>0.2</v>
      </c>
      <c r="Y596" s="41">
        <v>0.6</v>
      </c>
      <c r="Z596" s="40" t="b">
        <v>0</v>
      </c>
      <c r="AA596" s="40" t="b">
        <v>1</v>
      </c>
      <c r="AB596" s="40" t="b">
        <v>0</v>
      </c>
      <c r="AC596" s="40" t="b">
        <v>0</v>
      </c>
      <c r="AD596" s="41" t="s">
        <v>14895</v>
      </c>
      <c r="AE596" s="41" t="s">
        <v>14896</v>
      </c>
      <c r="AF596" s="41">
        <v>1202.622</v>
      </c>
      <c r="AG596" s="41">
        <v>-4.09437</v>
      </c>
      <c r="AH596" s="42">
        <v>1.57464E41</v>
      </c>
      <c r="AI596" s="41">
        <v>0.330494274</v>
      </c>
      <c r="AJ596" s="40" t="s">
        <v>14897</v>
      </c>
      <c r="AK596" s="40" t="s">
        <v>14898</v>
      </c>
      <c r="AL596" s="41">
        <v>2934.0</v>
      </c>
      <c r="AM596" s="40" t="s">
        <v>2224</v>
      </c>
      <c r="AN596" s="40" t="s">
        <v>7285</v>
      </c>
      <c r="AO596" s="40" t="s">
        <v>5643</v>
      </c>
      <c r="AP596" s="42">
        <v>1.1E136</v>
      </c>
    </row>
    <row r="597">
      <c r="A597" s="40" t="s">
        <v>16686</v>
      </c>
      <c r="B597" s="41">
        <v>261.0</v>
      </c>
      <c r="C597" s="42">
        <v>1.67E9</v>
      </c>
      <c r="D597" s="41">
        <v>3356.0</v>
      </c>
      <c r="E597" s="40" t="s">
        <v>1243</v>
      </c>
      <c r="F597" s="41">
        <v>140.0</v>
      </c>
      <c r="G597" s="41">
        <v>35.0</v>
      </c>
      <c r="H597" s="41">
        <v>70.0</v>
      </c>
      <c r="I597" s="41">
        <v>-3.07733</v>
      </c>
      <c r="J597" s="41">
        <v>10000.0</v>
      </c>
      <c r="K597" s="41">
        <v>5000.0</v>
      </c>
      <c r="L597" s="41">
        <v>1200.0</v>
      </c>
      <c r="M597" s="41">
        <v>600.0</v>
      </c>
      <c r="N597" s="41">
        <v>100.0</v>
      </c>
      <c r="O597" s="40" t="s">
        <v>207</v>
      </c>
      <c r="P597" s="40" t="s">
        <v>208</v>
      </c>
      <c r="Q597" s="40" t="s">
        <v>212</v>
      </c>
      <c r="R597" s="40" t="s">
        <v>8686</v>
      </c>
      <c r="S597" s="40" t="b">
        <v>0</v>
      </c>
      <c r="T597" s="40" t="s">
        <v>12879</v>
      </c>
      <c r="U597" s="40" t="s">
        <v>212</v>
      </c>
      <c r="V597" s="41">
        <v>0.1</v>
      </c>
      <c r="W597" s="41">
        <v>0.9</v>
      </c>
      <c r="X597" s="41">
        <v>0.1</v>
      </c>
      <c r="Y597" s="41">
        <v>0.4</v>
      </c>
      <c r="Z597" s="40" t="b">
        <v>0</v>
      </c>
      <c r="AA597" s="40" t="b">
        <v>1</v>
      </c>
      <c r="AB597" s="40" t="b">
        <v>0</v>
      </c>
      <c r="AC597" s="40" t="b">
        <v>0</v>
      </c>
      <c r="AD597" s="41" t="s">
        <v>14899</v>
      </c>
      <c r="AE597" s="41" t="s">
        <v>5370</v>
      </c>
      <c r="AF597" s="41">
        <v>1201.316</v>
      </c>
      <c r="AG597" s="41">
        <v>-4.10959</v>
      </c>
      <c r="AH597" s="42">
        <v>1.62943E41</v>
      </c>
      <c r="AI597" s="41">
        <v>0.335441129</v>
      </c>
      <c r="AJ597" s="40" t="s">
        <v>14900</v>
      </c>
      <c r="AK597" s="40" t="s">
        <v>14901</v>
      </c>
      <c r="AL597" s="41">
        <v>5344.0</v>
      </c>
      <c r="AM597" s="40" t="s">
        <v>2224</v>
      </c>
      <c r="AN597" s="40" t="s">
        <v>7285</v>
      </c>
      <c r="AO597" s="40" t="s">
        <v>5627</v>
      </c>
      <c r="AP597" s="42">
        <v>1.1E136</v>
      </c>
    </row>
    <row r="598">
      <c r="A598" s="40" t="s">
        <v>16706</v>
      </c>
      <c r="B598" s="41">
        <v>177.0</v>
      </c>
      <c r="C598" s="42">
        <v>1.67E9</v>
      </c>
      <c r="D598" s="41">
        <v>3356.0</v>
      </c>
      <c r="E598" s="40" t="s">
        <v>1243</v>
      </c>
      <c r="F598" s="41">
        <v>140.0</v>
      </c>
      <c r="G598" s="41">
        <v>35.0</v>
      </c>
      <c r="H598" s="41">
        <v>70.0</v>
      </c>
      <c r="I598" s="41">
        <v>-3.07733</v>
      </c>
      <c r="J598" s="41">
        <v>10000.0</v>
      </c>
      <c r="K598" s="41">
        <v>5000.0</v>
      </c>
      <c r="L598" s="41">
        <v>1200.0</v>
      </c>
      <c r="M598" s="41">
        <v>600.0</v>
      </c>
      <c r="N598" s="41">
        <v>50.0</v>
      </c>
      <c r="O598" s="40" t="s">
        <v>207</v>
      </c>
      <c r="P598" s="40" t="s">
        <v>1371</v>
      </c>
      <c r="Q598" s="40" t="s">
        <v>212</v>
      </c>
      <c r="R598" s="40" t="s">
        <v>8686</v>
      </c>
      <c r="S598" s="40" t="b">
        <v>0</v>
      </c>
      <c r="T598" s="40" t="s">
        <v>12879</v>
      </c>
      <c r="U598" s="40" t="s">
        <v>212</v>
      </c>
      <c r="V598" s="41">
        <v>0.1</v>
      </c>
      <c r="W598" s="41">
        <v>0.9</v>
      </c>
      <c r="X598" s="41">
        <v>0.3</v>
      </c>
      <c r="Y598" s="41">
        <v>0.4</v>
      </c>
      <c r="Z598" s="40" t="b">
        <v>0</v>
      </c>
      <c r="AA598" s="40" t="b">
        <v>1</v>
      </c>
      <c r="AB598" s="40" t="b">
        <v>0</v>
      </c>
      <c r="AC598" s="40" t="b">
        <v>0</v>
      </c>
      <c r="AD598" s="41" t="s">
        <v>14902</v>
      </c>
      <c r="AE598" s="41" t="s">
        <v>14903</v>
      </c>
      <c r="AF598" s="41">
        <v>1203.581</v>
      </c>
      <c r="AG598" s="41">
        <v>-4.111</v>
      </c>
      <c r="AH598" s="42">
        <v>1.11402E41</v>
      </c>
      <c r="AI598" s="41">
        <v>0.335898105</v>
      </c>
      <c r="AJ598" s="40" t="s">
        <v>16733</v>
      </c>
      <c r="AK598" s="40" t="s">
        <v>14905</v>
      </c>
      <c r="AL598" s="41">
        <v>4137.0</v>
      </c>
      <c r="AM598" s="40" t="s">
        <v>2224</v>
      </c>
      <c r="AN598" s="40" t="s">
        <v>7285</v>
      </c>
      <c r="AO598" s="40" t="s">
        <v>5643</v>
      </c>
      <c r="AP598" s="42">
        <v>1.0E136</v>
      </c>
    </row>
    <row r="599">
      <c r="A599" s="40" t="s">
        <v>16720</v>
      </c>
      <c r="B599" s="41">
        <v>58.0</v>
      </c>
      <c r="C599" s="42">
        <v>1.67E9</v>
      </c>
      <c r="D599" s="41">
        <v>3356.0</v>
      </c>
      <c r="E599" s="40" t="s">
        <v>1243</v>
      </c>
      <c r="F599" s="41">
        <v>140.0</v>
      </c>
      <c r="G599" s="41">
        <v>35.0</v>
      </c>
      <c r="H599" s="41">
        <v>70.0</v>
      </c>
      <c r="I599" s="41">
        <v>-3.07733</v>
      </c>
      <c r="J599" s="41">
        <v>10000.0</v>
      </c>
      <c r="K599" s="41">
        <v>5000.0</v>
      </c>
      <c r="L599" s="41">
        <v>1200.0</v>
      </c>
      <c r="M599" s="41">
        <v>600.0</v>
      </c>
      <c r="N599" s="41">
        <v>30.0</v>
      </c>
      <c r="O599" s="40" t="s">
        <v>207</v>
      </c>
      <c r="P599" s="40" t="s">
        <v>1371</v>
      </c>
      <c r="Q599" s="40" t="s">
        <v>1372</v>
      </c>
      <c r="R599" s="40" t="s">
        <v>8686</v>
      </c>
      <c r="S599" s="40" t="b">
        <v>0</v>
      </c>
      <c r="T599" s="40" t="s">
        <v>211</v>
      </c>
      <c r="U599" s="40" t="s">
        <v>212</v>
      </c>
      <c r="V599" s="41">
        <v>0.1</v>
      </c>
      <c r="W599" s="41">
        <v>0.9</v>
      </c>
      <c r="X599" s="41">
        <v>0.2</v>
      </c>
      <c r="Y599" s="41">
        <v>0.5</v>
      </c>
      <c r="Z599" s="40" t="b">
        <v>0</v>
      </c>
      <c r="AA599" s="40" t="b">
        <v>1</v>
      </c>
      <c r="AB599" s="40" t="b">
        <v>0</v>
      </c>
      <c r="AC599" s="40" t="b">
        <v>0</v>
      </c>
      <c r="AD599" s="41" t="s">
        <v>14906</v>
      </c>
      <c r="AE599" s="41" t="s">
        <v>14907</v>
      </c>
      <c r="AF599" s="41">
        <v>1203.083</v>
      </c>
      <c r="AG599" s="41">
        <v>-4.11307</v>
      </c>
      <c r="AH599" s="42">
        <v>1.21911E42</v>
      </c>
      <c r="AI599" s="41">
        <v>0.336572953</v>
      </c>
      <c r="AJ599" s="40" t="s">
        <v>14908</v>
      </c>
      <c r="AK599" s="44" t="s">
        <v>397</v>
      </c>
      <c r="AL599" s="41">
        <v>5651.0</v>
      </c>
      <c r="AM599" s="40" t="s">
        <v>2224</v>
      </c>
      <c r="AN599" s="40" t="s">
        <v>7285</v>
      </c>
      <c r="AO599" s="40" t="s">
        <v>5643</v>
      </c>
      <c r="AP599" s="42">
        <v>1.1E139</v>
      </c>
    </row>
    <row r="600">
      <c r="A600" s="40" t="s">
        <v>16686</v>
      </c>
      <c r="B600" s="41">
        <v>194.0</v>
      </c>
      <c r="C600" s="42">
        <v>1.67E9</v>
      </c>
      <c r="D600" s="41">
        <v>3356.0</v>
      </c>
      <c r="E600" s="40" t="s">
        <v>1243</v>
      </c>
      <c r="F600" s="41">
        <v>140.0</v>
      </c>
      <c r="G600" s="41">
        <v>35.0</v>
      </c>
      <c r="H600" s="41">
        <v>70.0</v>
      </c>
      <c r="I600" s="41">
        <v>-3.07733</v>
      </c>
      <c r="J600" s="41">
        <v>10000.0</v>
      </c>
      <c r="K600" s="41">
        <v>5000.0</v>
      </c>
      <c r="L600" s="41">
        <v>1200.0</v>
      </c>
      <c r="M600" s="41">
        <v>600.0</v>
      </c>
      <c r="N600" s="41">
        <v>100.0</v>
      </c>
      <c r="O600" s="40" t="s">
        <v>207</v>
      </c>
      <c r="P600" s="40" t="s">
        <v>208</v>
      </c>
      <c r="Q600" s="40" t="s">
        <v>209</v>
      </c>
      <c r="R600" s="40" t="s">
        <v>8686</v>
      </c>
      <c r="S600" s="40" t="b">
        <v>0</v>
      </c>
      <c r="T600" s="40" t="s">
        <v>12879</v>
      </c>
      <c r="U600" s="40" t="s">
        <v>212</v>
      </c>
      <c r="V600" s="41">
        <v>0.1</v>
      </c>
      <c r="W600" s="41">
        <v>0.9</v>
      </c>
      <c r="X600" s="41">
        <v>0.2</v>
      </c>
      <c r="Y600" s="41">
        <v>0.6</v>
      </c>
      <c r="Z600" s="40" t="b">
        <v>0</v>
      </c>
      <c r="AA600" s="40" t="b">
        <v>1</v>
      </c>
      <c r="AB600" s="40" t="b">
        <v>0</v>
      </c>
      <c r="AC600" s="40" t="b">
        <v>0</v>
      </c>
      <c r="AD600" s="41" t="s">
        <v>14909</v>
      </c>
      <c r="AE600" s="41" t="s">
        <v>14910</v>
      </c>
      <c r="AF600" s="41">
        <v>1201.498</v>
      </c>
      <c r="AG600" s="41">
        <v>-4.11715</v>
      </c>
      <c r="AH600" s="42">
        <v>1.03702E42</v>
      </c>
      <c r="AI600" s="41">
        <v>0.337898532</v>
      </c>
      <c r="AJ600" s="40" t="s">
        <v>16734</v>
      </c>
      <c r="AK600" s="40" t="s">
        <v>14912</v>
      </c>
      <c r="AL600" s="41">
        <v>3563.0</v>
      </c>
      <c r="AM600" s="40" t="s">
        <v>2224</v>
      </c>
      <c r="AN600" s="40" t="s">
        <v>7285</v>
      </c>
      <c r="AO600" s="40" t="s">
        <v>5627</v>
      </c>
      <c r="AP600" s="42">
        <v>1.0E139</v>
      </c>
    </row>
    <row r="601">
      <c r="A601" s="40" t="s">
        <v>16686</v>
      </c>
      <c r="B601" s="41">
        <v>167.0</v>
      </c>
      <c r="C601" s="42">
        <v>1.67E9</v>
      </c>
      <c r="D601" s="41">
        <v>3356.0</v>
      </c>
      <c r="E601" s="40" t="s">
        <v>1243</v>
      </c>
      <c r="F601" s="41">
        <v>140.0</v>
      </c>
      <c r="G601" s="41">
        <v>35.0</v>
      </c>
      <c r="H601" s="41">
        <v>70.0</v>
      </c>
      <c r="I601" s="41">
        <v>-3.07733</v>
      </c>
      <c r="J601" s="41">
        <v>10000.0</v>
      </c>
      <c r="K601" s="41">
        <v>5000.0</v>
      </c>
      <c r="L601" s="41">
        <v>1200.0</v>
      </c>
      <c r="M601" s="41">
        <v>600.0</v>
      </c>
      <c r="N601" s="41">
        <v>50.0</v>
      </c>
      <c r="O601" s="40" t="s">
        <v>207</v>
      </c>
      <c r="P601" s="40" t="s">
        <v>208</v>
      </c>
      <c r="Q601" s="40" t="s">
        <v>212</v>
      </c>
      <c r="R601" s="40" t="s">
        <v>8686</v>
      </c>
      <c r="S601" s="40" t="b">
        <v>0</v>
      </c>
      <c r="T601" s="40" t="s">
        <v>211</v>
      </c>
      <c r="U601" s="40" t="s">
        <v>212</v>
      </c>
      <c r="V601" s="41">
        <v>0.1</v>
      </c>
      <c r="W601" s="41">
        <v>0.9</v>
      </c>
      <c r="X601" s="41">
        <v>0.2</v>
      </c>
      <c r="Y601" s="41">
        <v>0.6</v>
      </c>
      <c r="Z601" s="40" t="b">
        <v>0</v>
      </c>
      <c r="AA601" s="40" t="b">
        <v>1</v>
      </c>
      <c r="AB601" s="40" t="b">
        <v>0</v>
      </c>
      <c r="AC601" s="40" t="b">
        <v>0</v>
      </c>
      <c r="AD601" s="41" t="s">
        <v>12606</v>
      </c>
      <c r="AE601" s="41" t="s">
        <v>14913</v>
      </c>
      <c r="AF601" s="41">
        <v>1201.2</v>
      </c>
      <c r="AG601" s="41">
        <v>-4.12032</v>
      </c>
      <c r="AH601" s="42">
        <v>1.39366E42</v>
      </c>
      <c r="AI601" s="41">
        <v>0.338928564</v>
      </c>
      <c r="AJ601" s="40" t="s">
        <v>14914</v>
      </c>
      <c r="AK601" s="40" t="s">
        <v>14915</v>
      </c>
      <c r="AL601" s="41">
        <v>7821.0</v>
      </c>
      <c r="AM601" s="40" t="s">
        <v>2224</v>
      </c>
      <c r="AN601" s="40" t="s">
        <v>7285</v>
      </c>
      <c r="AO601" s="40" t="s">
        <v>5627</v>
      </c>
      <c r="AP601" s="42">
        <v>1.1E139</v>
      </c>
    </row>
    <row r="602">
      <c r="A602" s="40" t="s">
        <v>16706</v>
      </c>
      <c r="B602" s="41">
        <v>178.0</v>
      </c>
      <c r="C602" s="42">
        <v>1.67E9</v>
      </c>
      <c r="D602" s="41">
        <v>3356.0</v>
      </c>
      <c r="E602" s="40" t="s">
        <v>1243</v>
      </c>
      <c r="F602" s="41">
        <v>140.0</v>
      </c>
      <c r="G602" s="41">
        <v>35.0</v>
      </c>
      <c r="H602" s="41">
        <v>70.0</v>
      </c>
      <c r="I602" s="41">
        <v>-3.07733</v>
      </c>
      <c r="J602" s="41">
        <v>10000.0</v>
      </c>
      <c r="K602" s="41">
        <v>5000.0</v>
      </c>
      <c r="L602" s="41">
        <v>1200.0</v>
      </c>
      <c r="M602" s="41">
        <v>600.0</v>
      </c>
      <c r="N602" s="41">
        <v>50.0</v>
      </c>
      <c r="O602" s="40" t="s">
        <v>207</v>
      </c>
      <c r="P602" s="40" t="s">
        <v>1371</v>
      </c>
      <c r="Q602" s="40" t="s">
        <v>212</v>
      </c>
      <c r="R602" s="40" t="s">
        <v>8686</v>
      </c>
      <c r="S602" s="40" t="b">
        <v>0</v>
      </c>
      <c r="T602" s="40" t="s">
        <v>12879</v>
      </c>
      <c r="U602" s="40" t="s">
        <v>212</v>
      </c>
      <c r="V602" s="41">
        <v>0.1</v>
      </c>
      <c r="W602" s="41">
        <v>0.9</v>
      </c>
      <c r="X602" s="41">
        <v>0.3</v>
      </c>
      <c r="Y602" s="41">
        <v>0.5</v>
      </c>
      <c r="Z602" s="40" t="b">
        <v>0</v>
      </c>
      <c r="AA602" s="40" t="b">
        <v>1</v>
      </c>
      <c r="AB602" s="40" t="b">
        <v>0</v>
      </c>
      <c r="AC602" s="40" t="b">
        <v>0</v>
      </c>
      <c r="AD602" s="41" t="s">
        <v>14916</v>
      </c>
      <c r="AE602" s="41" t="s">
        <v>14917</v>
      </c>
      <c r="AF602" s="41">
        <v>1203.576</v>
      </c>
      <c r="AG602" s="41">
        <v>-4.12296</v>
      </c>
      <c r="AH602" s="42">
        <v>8.51988E41</v>
      </c>
      <c r="AI602" s="41">
        <v>0.339785661</v>
      </c>
      <c r="AJ602" s="40" t="s">
        <v>16735</v>
      </c>
      <c r="AK602" s="40" t="s">
        <v>14919</v>
      </c>
      <c r="AL602" s="41">
        <v>3245.0</v>
      </c>
      <c r="AM602" s="40" t="s">
        <v>2224</v>
      </c>
      <c r="AN602" s="40" t="s">
        <v>7285</v>
      </c>
      <c r="AO602" s="40" t="s">
        <v>5643</v>
      </c>
      <c r="AP602" s="42">
        <v>1.0E139</v>
      </c>
    </row>
    <row r="603">
      <c r="A603" s="40" t="s">
        <v>16720</v>
      </c>
      <c r="B603" s="41">
        <v>107.0</v>
      </c>
      <c r="C603" s="42">
        <v>1.67E9</v>
      </c>
      <c r="D603" s="41">
        <v>3356.0</v>
      </c>
      <c r="E603" s="40" t="s">
        <v>1243</v>
      </c>
      <c r="F603" s="41">
        <v>140.0</v>
      </c>
      <c r="G603" s="41">
        <v>35.0</v>
      </c>
      <c r="H603" s="41">
        <v>70.0</v>
      </c>
      <c r="I603" s="41">
        <v>-3.07733</v>
      </c>
      <c r="J603" s="41">
        <v>10000.0</v>
      </c>
      <c r="K603" s="41">
        <v>5000.0</v>
      </c>
      <c r="L603" s="41">
        <v>1200.0</v>
      </c>
      <c r="M603" s="41">
        <v>600.0</v>
      </c>
      <c r="N603" s="41">
        <v>50.0</v>
      </c>
      <c r="O603" s="40" t="s">
        <v>207</v>
      </c>
      <c r="P603" s="40" t="s">
        <v>1371</v>
      </c>
      <c r="Q603" s="40" t="s">
        <v>209</v>
      </c>
      <c r="R603" s="40" t="s">
        <v>8686</v>
      </c>
      <c r="S603" s="40" t="b">
        <v>0</v>
      </c>
      <c r="T603" s="40" t="s">
        <v>12879</v>
      </c>
      <c r="U603" s="40" t="s">
        <v>212</v>
      </c>
      <c r="V603" s="41">
        <v>0.1</v>
      </c>
      <c r="W603" s="41">
        <v>0.9</v>
      </c>
      <c r="X603" s="41">
        <v>0.3</v>
      </c>
      <c r="Y603" s="41">
        <v>0.6</v>
      </c>
      <c r="Z603" s="40" t="b">
        <v>0</v>
      </c>
      <c r="AA603" s="40" t="b">
        <v>1</v>
      </c>
      <c r="AB603" s="40" t="b">
        <v>0</v>
      </c>
      <c r="AC603" s="40" t="b">
        <v>0</v>
      </c>
      <c r="AD603" s="41" t="s">
        <v>14920</v>
      </c>
      <c r="AE603" s="41" t="s">
        <v>14921</v>
      </c>
      <c r="AF603" s="41">
        <v>1203.076</v>
      </c>
      <c r="AG603" s="41">
        <v>-4.13294</v>
      </c>
      <c r="AH603" s="42">
        <v>1.04487E42</v>
      </c>
      <c r="AI603" s="41">
        <v>0.343027661</v>
      </c>
      <c r="AJ603" s="40" t="s">
        <v>16736</v>
      </c>
      <c r="AK603" s="40" t="s">
        <v>14923</v>
      </c>
      <c r="AL603" s="41">
        <v>2828.0</v>
      </c>
      <c r="AM603" s="40" t="s">
        <v>2224</v>
      </c>
      <c r="AN603" s="40" t="s">
        <v>7285</v>
      </c>
      <c r="AO603" s="40" t="s">
        <v>5643</v>
      </c>
      <c r="AP603" s="42">
        <v>1.0E139</v>
      </c>
    </row>
    <row r="604">
      <c r="A604" s="40" t="s">
        <v>16719</v>
      </c>
      <c r="B604" s="41">
        <v>75.0</v>
      </c>
      <c r="C604" s="42">
        <v>1.67E9</v>
      </c>
      <c r="D604" s="41">
        <v>3356.0</v>
      </c>
      <c r="E604" s="40" t="s">
        <v>1243</v>
      </c>
      <c r="F604" s="41">
        <v>140.0</v>
      </c>
      <c r="G604" s="41">
        <v>35.0</v>
      </c>
      <c r="H604" s="41">
        <v>70.0</v>
      </c>
      <c r="I604" s="41">
        <v>-3.07733</v>
      </c>
      <c r="J604" s="41">
        <v>10000.0</v>
      </c>
      <c r="K604" s="41">
        <v>5000.0</v>
      </c>
      <c r="L604" s="41">
        <v>1200.0</v>
      </c>
      <c r="M604" s="41">
        <v>600.0</v>
      </c>
      <c r="N604" s="41">
        <v>30.0</v>
      </c>
      <c r="O604" s="40" t="s">
        <v>207</v>
      </c>
      <c r="P604" s="40" t="s">
        <v>208</v>
      </c>
      <c r="Q604" s="40" t="s">
        <v>212</v>
      </c>
      <c r="R604" s="40" t="s">
        <v>8686</v>
      </c>
      <c r="S604" s="40" t="b">
        <v>0</v>
      </c>
      <c r="T604" s="40" t="s">
        <v>211</v>
      </c>
      <c r="U604" s="40" t="s">
        <v>212</v>
      </c>
      <c r="V604" s="41">
        <v>0.1</v>
      </c>
      <c r="W604" s="41">
        <v>0.9</v>
      </c>
      <c r="X604" s="41">
        <v>0.2</v>
      </c>
      <c r="Y604" s="41">
        <v>0.4</v>
      </c>
      <c r="Z604" s="40" t="b">
        <v>0</v>
      </c>
      <c r="AA604" s="40" t="b">
        <v>1</v>
      </c>
      <c r="AB604" s="40" t="b">
        <v>0</v>
      </c>
      <c r="AC604" s="40" t="b">
        <v>0</v>
      </c>
      <c r="AD604" s="41" t="s">
        <v>14924</v>
      </c>
      <c r="AE604" s="41" t="s">
        <v>14925</v>
      </c>
      <c r="AF604" s="41">
        <v>1054.159</v>
      </c>
      <c r="AG604" s="41">
        <v>-4.1498</v>
      </c>
      <c r="AH604" s="42">
        <v>9.92892E41</v>
      </c>
      <c r="AI604" s="41">
        <v>0.348507108</v>
      </c>
      <c r="AJ604" s="40" t="s">
        <v>14926</v>
      </c>
      <c r="AK604" s="44" t="s">
        <v>397</v>
      </c>
      <c r="AL604" s="41">
        <v>6427.0</v>
      </c>
      <c r="AM604" s="40" t="s">
        <v>7372</v>
      </c>
      <c r="AN604" s="40" t="s">
        <v>7285</v>
      </c>
      <c r="AO604" s="40" t="s">
        <v>5643</v>
      </c>
      <c r="AP604" s="42">
        <v>1.0E139</v>
      </c>
    </row>
    <row r="605">
      <c r="A605" s="40" t="s">
        <v>16720</v>
      </c>
      <c r="B605" s="41">
        <v>85.0</v>
      </c>
      <c r="C605" s="42">
        <v>1.67E9</v>
      </c>
      <c r="D605" s="41">
        <v>3356.0</v>
      </c>
      <c r="E605" s="40" t="s">
        <v>1243</v>
      </c>
      <c r="F605" s="41">
        <v>140.0</v>
      </c>
      <c r="G605" s="41">
        <v>35.0</v>
      </c>
      <c r="H605" s="41">
        <v>70.0</v>
      </c>
      <c r="I605" s="41">
        <v>-3.07733</v>
      </c>
      <c r="J605" s="41">
        <v>10000.0</v>
      </c>
      <c r="K605" s="41">
        <v>5000.0</v>
      </c>
      <c r="L605" s="41">
        <v>1200.0</v>
      </c>
      <c r="M605" s="41">
        <v>600.0</v>
      </c>
      <c r="N605" s="41">
        <v>30.0</v>
      </c>
      <c r="O605" s="40" t="s">
        <v>207</v>
      </c>
      <c r="P605" s="40" t="s">
        <v>1371</v>
      </c>
      <c r="Q605" s="40" t="s">
        <v>212</v>
      </c>
      <c r="R605" s="40" t="s">
        <v>8686</v>
      </c>
      <c r="S605" s="40" t="b">
        <v>0</v>
      </c>
      <c r="T605" s="40" t="s">
        <v>12879</v>
      </c>
      <c r="U605" s="40" t="s">
        <v>212</v>
      </c>
      <c r="V605" s="41">
        <v>0.1</v>
      </c>
      <c r="W605" s="41">
        <v>0.9</v>
      </c>
      <c r="X605" s="41">
        <v>0.2</v>
      </c>
      <c r="Y605" s="41">
        <v>0.5</v>
      </c>
      <c r="Z605" s="40" t="b">
        <v>0</v>
      </c>
      <c r="AA605" s="40" t="b">
        <v>1</v>
      </c>
      <c r="AB605" s="40" t="b">
        <v>0</v>
      </c>
      <c r="AC605" s="40" t="b">
        <v>0</v>
      </c>
      <c r="AD605" s="41" t="s">
        <v>14927</v>
      </c>
      <c r="AE605" s="41" t="s">
        <v>14928</v>
      </c>
      <c r="AF605" s="41">
        <v>1202.874</v>
      </c>
      <c r="AG605" s="41">
        <v>-4.15097</v>
      </c>
      <c r="AH605" s="42">
        <v>1.00964E42</v>
      </c>
      <c r="AI605" s="41">
        <v>0.348887386</v>
      </c>
      <c r="AJ605" s="40" t="s">
        <v>14929</v>
      </c>
      <c r="AK605" s="44" t="s">
        <v>397</v>
      </c>
      <c r="AL605" s="41">
        <v>5509.0</v>
      </c>
      <c r="AM605" s="40" t="s">
        <v>2224</v>
      </c>
      <c r="AN605" s="40" t="s">
        <v>7285</v>
      </c>
      <c r="AO605" s="40" t="s">
        <v>5643</v>
      </c>
      <c r="AP605" s="42">
        <v>1.0E139</v>
      </c>
    </row>
    <row r="606">
      <c r="A606" s="40" t="s">
        <v>16720</v>
      </c>
      <c r="B606" s="41">
        <v>67.0</v>
      </c>
      <c r="C606" s="42">
        <v>1.67E9</v>
      </c>
      <c r="D606" s="41">
        <v>3356.0</v>
      </c>
      <c r="E606" s="40" t="s">
        <v>1243</v>
      </c>
      <c r="F606" s="41">
        <v>140.0</v>
      </c>
      <c r="G606" s="41">
        <v>35.0</v>
      </c>
      <c r="H606" s="41">
        <v>70.0</v>
      </c>
      <c r="I606" s="41">
        <v>-3.07733</v>
      </c>
      <c r="J606" s="41">
        <v>10000.0</v>
      </c>
      <c r="K606" s="41">
        <v>5000.0</v>
      </c>
      <c r="L606" s="41">
        <v>1200.0</v>
      </c>
      <c r="M606" s="41">
        <v>600.0</v>
      </c>
      <c r="N606" s="41">
        <v>30.0</v>
      </c>
      <c r="O606" s="40" t="s">
        <v>207</v>
      </c>
      <c r="P606" s="40" t="s">
        <v>1371</v>
      </c>
      <c r="Q606" s="40" t="s">
        <v>1372</v>
      </c>
      <c r="R606" s="40" t="s">
        <v>8686</v>
      </c>
      <c r="S606" s="40" t="b">
        <v>0</v>
      </c>
      <c r="T606" s="40" t="s">
        <v>12879</v>
      </c>
      <c r="U606" s="40" t="s">
        <v>212</v>
      </c>
      <c r="V606" s="41">
        <v>0.1</v>
      </c>
      <c r="W606" s="41">
        <v>0.9</v>
      </c>
      <c r="X606" s="41">
        <v>0.2</v>
      </c>
      <c r="Y606" s="41">
        <v>0.5</v>
      </c>
      <c r="Z606" s="40" t="b">
        <v>0</v>
      </c>
      <c r="AA606" s="40" t="b">
        <v>1</v>
      </c>
      <c r="AB606" s="40" t="b">
        <v>0</v>
      </c>
      <c r="AC606" s="40" t="b">
        <v>0</v>
      </c>
      <c r="AD606" s="41" t="s">
        <v>14930</v>
      </c>
      <c r="AE606" s="41" t="s">
        <v>14931</v>
      </c>
      <c r="AF606" s="41">
        <v>1203.157</v>
      </c>
      <c r="AG606" s="41">
        <v>-4.15513</v>
      </c>
      <c r="AH606" s="42">
        <v>1.34174E42</v>
      </c>
      <c r="AI606" s="41">
        <v>0.350240893</v>
      </c>
      <c r="AJ606" s="40" t="s">
        <v>14932</v>
      </c>
      <c r="AK606" s="44" t="s">
        <v>397</v>
      </c>
      <c r="AL606" s="41">
        <v>5243.0</v>
      </c>
      <c r="AM606" s="40" t="s">
        <v>2224</v>
      </c>
      <c r="AN606" s="40" t="s">
        <v>7285</v>
      </c>
      <c r="AO606" s="40" t="s">
        <v>5643</v>
      </c>
      <c r="AP606" s="42">
        <v>1.1E139</v>
      </c>
    </row>
    <row r="607">
      <c r="A607" s="40" t="s">
        <v>16686</v>
      </c>
      <c r="B607" s="41">
        <v>168.0</v>
      </c>
      <c r="C607" s="42">
        <v>1.67E9</v>
      </c>
      <c r="D607" s="41">
        <v>3356.0</v>
      </c>
      <c r="E607" s="40" t="s">
        <v>1243</v>
      </c>
      <c r="F607" s="41">
        <v>140.0</v>
      </c>
      <c r="G607" s="41">
        <v>35.0</v>
      </c>
      <c r="H607" s="41">
        <v>70.0</v>
      </c>
      <c r="I607" s="41">
        <v>-3.07733</v>
      </c>
      <c r="J607" s="41">
        <v>10000.0</v>
      </c>
      <c r="K607" s="41">
        <v>5000.0</v>
      </c>
      <c r="L607" s="41">
        <v>1200.0</v>
      </c>
      <c r="M607" s="41">
        <v>600.0</v>
      </c>
      <c r="N607" s="41">
        <v>50.0</v>
      </c>
      <c r="O607" s="40" t="s">
        <v>207</v>
      </c>
      <c r="P607" s="40" t="s">
        <v>208</v>
      </c>
      <c r="Q607" s="40" t="s">
        <v>212</v>
      </c>
      <c r="R607" s="40" t="s">
        <v>8686</v>
      </c>
      <c r="S607" s="40" t="b">
        <v>0</v>
      </c>
      <c r="T607" s="40" t="s">
        <v>211</v>
      </c>
      <c r="U607" s="40" t="s">
        <v>212</v>
      </c>
      <c r="V607" s="41">
        <v>0.1</v>
      </c>
      <c r="W607" s="41">
        <v>0.9</v>
      </c>
      <c r="X607" s="41">
        <v>0.3</v>
      </c>
      <c r="Y607" s="41">
        <v>0.4</v>
      </c>
      <c r="Z607" s="40" t="b">
        <v>0</v>
      </c>
      <c r="AA607" s="40" t="b">
        <v>1</v>
      </c>
      <c r="AB607" s="40" t="b">
        <v>0</v>
      </c>
      <c r="AC607" s="40" t="b">
        <v>0</v>
      </c>
      <c r="AD607" s="41" t="s">
        <v>14933</v>
      </c>
      <c r="AE607" s="41" t="s">
        <v>14934</v>
      </c>
      <c r="AF607" s="41">
        <v>814.5605</v>
      </c>
      <c r="AG607" s="41">
        <v>-4.15811</v>
      </c>
      <c r="AH607" s="42">
        <v>1.34711E42</v>
      </c>
      <c r="AI607" s="41">
        <v>0.351207591</v>
      </c>
      <c r="AJ607" s="40" t="s">
        <v>16737</v>
      </c>
      <c r="AK607" s="40" t="s">
        <v>14936</v>
      </c>
      <c r="AL607" s="41">
        <v>7791.0</v>
      </c>
      <c r="AM607" s="40" t="s">
        <v>1382</v>
      </c>
      <c r="AN607" s="40" t="s">
        <v>7285</v>
      </c>
      <c r="AO607" s="40" t="s">
        <v>5627</v>
      </c>
      <c r="AP607" s="42">
        <v>1.1E139</v>
      </c>
    </row>
    <row r="608">
      <c r="A608" s="40" t="s">
        <v>16720</v>
      </c>
      <c r="B608" s="41">
        <v>65.0</v>
      </c>
      <c r="C608" s="42">
        <v>1.67E9</v>
      </c>
      <c r="D608" s="41">
        <v>3356.0</v>
      </c>
      <c r="E608" s="40" t="s">
        <v>1243</v>
      </c>
      <c r="F608" s="41">
        <v>140.0</v>
      </c>
      <c r="G608" s="41">
        <v>35.0</v>
      </c>
      <c r="H608" s="41">
        <v>70.0</v>
      </c>
      <c r="I608" s="41">
        <v>-3.07733</v>
      </c>
      <c r="J608" s="41">
        <v>10000.0</v>
      </c>
      <c r="K608" s="41">
        <v>5000.0</v>
      </c>
      <c r="L608" s="41">
        <v>1200.0</v>
      </c>
      <c r="M608" s="41">
        <v>600.0</v>
      </c>
      <c r="N608" s="41">
        <v>30.0</v>
      </c>
      <c r="O608" s="40" t="s">
        <v>207</v>
      </c>
      <c r="P608" s="40" t="s">
        <v>1371</v>
      </c>
      <c r="Q608" s="40" t="s">
        <v>1372</v>
      </c>
      <c r="R608" s="40" t="s">
        <v>8686</v>
      </c>
      <c r="S608" s="40" t="b">
        <v>0</v>
      </c>
      <c r="T608" s="40" t="s">
        <v>12879</v>
      </c>
      <c r="U608" s="40" t="s">
        <v>212</v>
      </c>
      <c r="V608" s="41">
        <v>0.1</v>
      </c>
      <c r="W608" s="41">
        <v>0.9</v>
      </c>
      <c r="X608" s="41">
        <v>0.1</v>
      </c>
      <c r="Y608" s="41">
        <v>0.6</v>
      </c>
      <c r="Z608" s="40" t="b">
        <v>0</v>
      </c>
      <c r="AA608" s="40" t="b">
        <v>1</v>
      </c>
      <c r="AB608" s="40" t="b">
        <v>0</v>
      </c>
      <c r="AC608" s="40" t="b">
        <v>0</v>
      </c>
      <c r="AD608" s="41" t="s">
        <v>14937</v>
      </c>
      <c r="AE608" s="41" t="s">
        <v>14938</v>
      </c>
      <c r="AF608" s="41">
        <v>1202.783</v>
      </c>
      <c r="AG608" s="41">
        <v>-4.16097</v>
      </c>
      <c r="AH608" s="42">
        <v>5.03594E41</v>
      </c>
      <c r="AI608" s="41">
        <v>0.352136861</v>
      </c>
      <c r="AJ608" s="40" t="s">
        <v>14939</v>
      </c>
      <c r="AK608" s="44" t="s">
        <v>397</v>
      </c>
      <c r="AL608" s="41">
        <v>4647.0</v>
      </c>
      <c r="AM608" s="40" t="s">
        <v>2224</v>
      </c>
      <c r="AN608" s="40" t="s">
        <v>7285</v>
      </c>
      <c r="AO608" s="40" t="s">
        <v>5643</v>
      </c>
      <c r="AP608" s="42">
        <v>1.0E138</v>
      </c>
    </row>
    <row r="609">
      <c r="A609" s="40" t="s">
        <v>16719</v>
      </c>
      <c r="B609" s="41">
        <v>158.0</v>
      </c>
      <c r="C609" s="42">
        <v>1.67E9</v>
      </c>
      <c r="D609" s="41">
        <v>3356.0</v>
      </c>
      <c r="E609" s="40" t="s">
        <v>1243</v>
      </c>
      <c r="F609" s="41">
        <v>140.0</v>
      </c>
      <c r="G609" s="41">
        <v>35.0</v>
      </c>
      <c r="H609" s="41">
        <v>70.0</v>
      </c>
      <c r="I609" s="41">
        <v>-3.07733</v>
      </c>
      <c r="J609" s="41">
        <v>10000.0</v>
      </c>
      <c r="K609" s="41">
        <v>5000.0</v>
      </c>
      <c r="L609" s="41">
        <v>1200.0</v>
      </c>
      <c r="M609" s="41">
        <v>600.0</v>
      </c>
      <c r="N609" s="41">
        <v>50.0</v>
      </c>
      <c r="O609" s="40" t="s">
        <v>207</v>
      </c>
      <c r="P609" s="40" t="s">
        <v>208</v>
      </c>
      <c r="Q609" s="40" t="s">
        <v>1372</v>
      </c>
      <c r="R609" s="40" t="s">
        <v>8686</v>
      </c>
      <c r="S609" s="40" t="b">
        <v>0</v>
      </c>
      <c r="T609" s="40" t="s">
        <v>12879</v>
      </c>
      <c r="U609" s="40" t="s">
        <v>212</v>
      </c>
      <c r="V609" s="41">
        <v>0.1</v>
      </c>
      <c r="W609" s="41">
        <v>0.9</v>
      </c>
      <c r="X609" s="41">
        <v>0.2</v>
      </c>
      <c r="Y609" s="41">
        <v>0.6</v>
      </c>
      <c r="Z609" s="40" t="b">
        <v>0</v>
      </c>
      <c r="AA609" s="40" t="b">
        <v>1</v>
      </c>
      <c r="AB609" s="40" t="b">
        <v>0</v>
      </c>
      <c r="AC609" s="40" t="b">
        <v>0</v>
      </c>
      <c r="AD609" s="41" t="s">
        <v>14940</v>
      </c>
      <c r="AE609" s="41" t="s">
        <v>9505</v>
      </c>
      <c r="AF609" s="41">
        <v>1203.269</v>
      </c>
      <c r="AG609" s="41">
        <v>-4.16639</v>
      </c>
      <c r="AH609" s="42">
        <v>6.11755E41</v>
      </c>
      <c r="AI609" s="41">
        <v>0.35390043</v>
      </c>
      <c r="AJ609" s="40" t="s">
        <v>14941</v>
      </c>
      <c r="AK609" s="40" t="s">
        <v>14942</v>
      </c>
      <c r="AL609" s="41">
        <v>2693.0</v>
      </c>
      <c r="AM609" s="40" t="s">
        <v>2224</v>
      </c>
      <c r="AN609" s="40" t="s">
        <v>7285</v>
      </c>
      <c r="AO609" s="40" t="s">
        <v>5643</v>
      </c>
      <c r="AP609" s="42">
        <v>1.1E138</v>
      </c>
    </row>
    <row r="610">
      <c r="A610" s="40" t="s">
        <v>16686</v>
      </c>
      <c r="B610" s="41">
        <v>160.0</v>
      </c>
      <c r="C610" s="42">
        <v>1.67E9</v>
      </c>
      <c r="D610" s="41">
        <v>3356.0</v>
      </c>
      <c r="E610" s="40" t="s">
        <v>1243</v>
      </c>
      <c r="F610" s="41">
        <v>140.0</v>
      </c>
      <c r="G610" s="41">
        <v>35.0</v>
      </c>
      <c r="H610" s="41">
        <v>70.0</v>
      </c>
      <c r="I610" s="41">
        <v>-3.07733</v>
      </c>
      <c r="J610" s="41">
        <v>10000.0</v>
      </c>
      <c r="K610" s="41">
        <v>5000.0</v>
      </c>
      <c r="L610" s="41">
        <v>1200.0</v>
      </c>
      <c r="M610" s="41">
        <v>600.0</v>
      </c>
      <c r="N610" s="41">
        <v>50.0</v>
      </c>
      <c r="O610" s="40" t="s">
        <v>207</v>
      </c>
      <c r="P610" s="40" t="s">
        <v>208</v>
      </c>
      <c r="Q610" s="40" t="s">
        <v>1372</v>
      </c>
      <c r="R610" s="40" t="s">
        <v>8686</v>
      </c>
      <c r="S610" s="40" t="b">
        <v>0</v>
      </c>
      <c r="T610" s="40" t="s">
        <v>12879</v>
      </c>
      <c r="U610" s="40" t="s">
        <v>212</v>
      </c>
      <c r="V610" s="41">
        <v>0.1</v>
      </c>
      <c r="W610" s="41">
        <v>0.9</v>
      </c>
      <c r="X610" s="41">
        <v>0.3</v>
      </c>
      <c r="Y610" s="41">
        <v>0.5</v>
      </c>
      <c r="Z610" s="40" t="b">
        <v>0</v>
      </c>
      <c r="AA610" s="40" t="b">
        <v>1</v>
      </c>
      <c r="AB610" s="40" t="b">
        <v>0</v>
      </c>
      <c r="AC610" s="40" t="b">
        <v>0</v>
      </c>
      <c r="AD610" s="41" t="s">
        <v>14815</v>
      </c>
      <c r="AE610" s="41" t="s">
        <v>14816</v>
      </c>
      <c r="AF610" s="41">
        <v>1201.171</v>
      </c>
      <c r="AG610" s="41">
        <v>-4.16747</v>
      </c>
      <c r="AH610" s="42">
        <v>4.45192E41</v>
      </c>
      <c r="AI610" s="41">
        <v>0.354251569</v>
      </c>
      <c r="AJ610" s="40" t="s">
        <v>16738</v>
      </c>
      <c r="AK610" s="40" t="s">
        <v>14944</v>
      </c>
      <c r="AL610" s="41">
        <v>8860.0</v>
      </c>
      <c r="AM610" s="40" t="s">
        <v>2224</v>
      </c>
      <c r="AN610" s="40" t="s">
        <v>7285</v>
      </c>
      <c r="AO610" s="40" t="s">
        <v>5627</v>
      </c>
      <c r="AP610" s="42">
        <v>1.0E138</v>
      </c>
    </row>
    <row r="611">
      <c r="A611" s="40" t="s">
        <v>16706</v>
      </c>
      <c r="B611" s="41">
        <v>237.0</v>
      </c>
      <c r="C611" s="42">
        <v>1.67E9</v>
      </c>
      <c r="D611" s="41">
        <v>3356.0</v>
      </c>
      <c r="E611" s="40" t="s">
        <v>1243</v>
      </c>
      <c r="F611" s="41">
        <v>140.0</v>
      </c>
      <c r="G611" s="41">
        <v>35.0</v>
      </c>
      <c r="H611" s="41">
        <v>70.0</v>
      </c>
      <c r="I611" s="41">
        <v>-3.07733</v>
      </c>
      <c r="J611" s="41">
        <v>10000.0</v>
      </c>
      <c r="K611" s="41">
        <v>5000.0</v>
      </c>
      <c r="L611" s="41">
        <v>1200.0</v>
      </c>
      <c r="M611" s="41">
        <v>600.0</v>
      </c>
      <c r="N611" s="41">
        <v>100.0</v>
      </c>
      <c r="O611" s="40" t="s">
        <v>207</v>
      </c>
      <c r="P611" s="40" t="s">
        <v>1371</v>
      </c>
      <c r="Q611" s="40" t="s">
        <v>1372</v>
      </c>
      <c r="R611" s="40" t="s">
        <v>8686</v>
      </c>
      <c r="S611" s="40" t="b">
        <v>0</v>
      </c>
      <c r="T611" s="40" t="s">
        <v>211</v>
      </c>
      <c r="U611" s="40" t="s">
        <v>212</v>
      </c>
      <c r="V611" s="41">
        <v>0.1</v>
      </c>
      <c r="W611" s="41">
        <v>0.9</v>
      </c>
      <c r="X611" s="41">
        <v>0.2</v>
      </c>
      <c r="Y611" s="41">
        <v>0.4</v>
      </c>
      <c r="Z611" s="40" t="b">
        <v>0</v>
      </c>
      <c r="AA611" s="40" t="b">
        <v>1</v>
      </c>
      <c r="AB611" s="40" t="b">
        <v>0</v>
      </c>
      <c r="AC611" s="40" t="b">
        <v>0</v>
      </c>
      <c r="AD611" s="41" t="s">
        <v>14945</v>
      </c>
      <c r="AE611" s="41" t="s">
        <v>14946</v>
      </c>
      <c r="AF611" s="41">
        <v>1204.19</v>
      </c>
      <c r="AG611" s="41">
        <v>-4.17205</v>
      </c>
      <c r="AH611" s="42">
        <v>1.39311E42</v>
      </c>
      <c r="AI611" s="41">
        <v>0.35573698</v>
      </c>
      <c r="AJ611" s="40" t="s">
        <v>16739</v>
      </c>
      <c r="AK611" s="40" t="s">
        <v>14948</v>
      </c>
      <c r="AL611" s="41">
        <v>2148.0</v>
      </c>
      <c r="AM611" s="40" t="s">
        <v>2224</v>
      </c>
      <c r="AN611" s="40" t="s">
        <v>7285</v>
      </c>
      <c r="AO611" s="40" t="s">
        <v>5643</v>
      </c>
      <c r="AP611" s="42">
        <v>1.1E139</v>
      </c>
    </row>
    <row r="612">
      <c r="A612" s="40" t="s">
        <v>16686</v>
      </c>
      <c r="B612" s="41">
        <v>174.0</v>
      </c>
      <c r="C612" s="42">
        <v>1.67E9</v>
      </c>
      <c r="D612" s="41">
        <v>3356.0</v>
      </c>
      <c r="E612" s="40" t="s">
        <v>1243</v>
      </c>
      <c r="F612" s="41">
        <v>140.0</v>
      </c>
      <c r="G612" s="41">
        <v>35.0</v>
      </c>
      <c r="H612" s="41">
        <v>70.0</v>
      </c>
      <c r="I612" s="41">
        <v>-3.07733</v>
      </c>
      <c r="J612" s="41">
        <v>10000.0</v>
      </c>
      <c r="K612" s="41">
        <v>5000.0</v>
      </c>
      <c r="L612" s="41">
        <v>1200.0</v>
      </c>
      <c r="M612" s="41">
        <v>600.0</v>
      </c>
      <c r="N612" s="41">
        <v>50.0</v>
      </c>
      <c r="O612" s="40" t="s">
        <v>207</v>
      </c>
      <c r="P612" s="40" t="s">
        <v>208</v>
      </c>
      <c r="Q612" s="40" t="s">
        <v>212</v>
      </c>
      <c r="R612" s="40" t="s">
        <v>8686</v>
      </c>
      <c r="S612" s="40" t="b">
        <v>0</v>
      </c>
      <c r="T612" s="40" t="s">
        <v>12879</v>
      </c>
      <c r="U612" s="40" t="s">
        <v>212</v>
      </c>
      <c r="V612" s="41">
        <v>0.1</v>
      </c>
      <c r="W612" s="41">
        <v>0.9</v>
      </c>
      <c r="X612" s="41">
        <v>0.2</v>
      </c>
      <c r="Y612" s="41">
        <v>0.4</v>
      </c>
      <c r="Z612" s="40" t="b">
        <v>0</v>
      </c>
      <c r="AA612" s="40" t="b">
        <v>1</v>
      </c>
      <c r="AB612" s="40" t="b">
        <v>0</v>
      </c>
      <c r="AC612" s="40" t="b">
        <v>0</v>
      </c>
      <c r="AD612" s="41" t="s">
        <v>14949</v>
      </c>
      <c r="AE612" s="41" t="s">
        <v>14950</v>
      </c>
      <c r="AF612" s="41">
        <v>1118.926</v>
      </c>
      <c r="AG612" s="41">
        <v>-4.17232</v>
      </c>
      <c r="AH612" s="42">
        <v>8.86858E41</v>
      </c>
      <c r="AI612" s="41">
        <v>0.355826145</v>
      </c>
      <c r="AJ612" s="40" t="s">
        <v>14951</v>
      </c>
      <c r="AK612" s="40" t="s">
        <v>14952</v>
      </c>
      <c r="AL612" s="41">
        <v>10000.0</v>
      </c>
      <c r="AM612" s="40" t="s">
        <v>216</v>
      </c>
      <c r="AN612" s="40" t="s">
        <v>7285</v>
      </c>
      <c r="AO612" s="40" t="s">
        <v>5627</v>
      </c>
      <c r="AP612" s="42">
        <v>1.0E139</v>
      </c>
    </row>
    <row r="613">
      <c r="A613" s="40" t="s">
        <v>16720</v>
      </c>
      <c r="B613" s="41">
        <v>155.0</v>
      </c>
      <c r="C613" s="42">
        <v>1.67E9</v>
      </c>
      <c r="D613" s="41">
        <v>3356.0</v>
      </c>
      <c r="E613" s="40" t="s">
        <v>1243</v>
      </c>
      <c r="F613" s="41">
        <v>140.0</v>
      </c>
      <c r="G613" s="41">
        <v>35.0</v>
      </c>
      <c r="H613" s="41">
        <v>70.0</v>
      </c>
      <c r="I613" s="41">
        <v>-3.07733</v>
      </c>
      <c r="J613" s="41">
        <v>10000.0</v>
      </c>
      <c r="K613" s="41">
        <v>5000.0</v>
      </c>
      <c r="L613" s="41">
        <v>1200.0</v>
      </c>
      <c r="M613" s="41">
        <v>600.0</v>
      </c>
      <c r="N613" s="41">
        <v>50.0</v>
      </c>
      <c r="O613" s="40" t="s">
        <v>207</v>
      </c>
      <c r="P613" s="40" t="s">
        <v>1371</v>
      </c>
      <c r="Q613" s="40" t="s">
        <v>1372</v>
      </c>
      <c r="R613" s="40" t="s">
        <v>8686</v>
      </c>
      <c r="S613" s="40" t="b">
        <v>0</v>
      </c>
      <c r="T613" s="40" t="s">
        <v>12879</v>
      </c>
      <c r="U613" s="40" t="s">
        <v>212</v>
      </c>
      <c r="V613" s="41">
        <v>0.1</v>
      </c>
      <c r="W613" s="41">
        <v>0.9</v>
      </c>
      <c r="X613" s="41">
        <v>0.1</v>
      </c>
      <c r="Y613" s="41">
        <v>0.6</v>
      </c>
      <c r="Z613" s="40" t="b">
        <v>0</v>
      </c>
      <c r="AA613" s="40" t="b">
        <v>1</v>
      </c>
      <c r="AB613" s="40" t="b">
        <v>0</v>
      </c>
      <c r="AC613" s="40" t="b">
        <v>0</v>
      </c>
      <c r="AD613" s="41" t="s">
        <v>14953</v>
      </c>
      <c r="AE613" s="41" t="s">
        <v>14954</v>
      </c>
      <c r="AF613" s="41">
        <v>1203.678</v>
      </c>
      <c r="AG613" s="41">
        <v>-4.17512</v>
      </c>
      <c r="AH613" s="42">
        <v>1.2984E42</v>
      </c>
      <c r="AI613" s="41">
        <v>0.356735156</v>
      </c>
      <c r="AJ613" s="40" t="s">
        <v>14955</v>
      </c>
      <c r="AK613" s="44" t="s">
        <v>397</v>
      </c>
      <c r="AL613" s="41">
        <v>2710.0</v>
      </c>
      <c r="AM613" s="40" t="s">
        <v>2224</v>
      </c>
      <c r="AN613" s="40" t="s">
        <v>7285</v>
      </c>
      <c r="AO613" s="40" t="s">
        <v>5643</v>
      </c>
      <c r="AP613" s="42">
        <v>1.1E139</v>
      </c>
    </row>
    <row r="614">
      <c r="A614" s="40" t="s">
        <v>16720</v>
      </c>
      <c r="B614" s="41">
        <v>154.0</v>
      </c>
      <c r="C614" s="42">
        <v>1.67E9</v>
      </c>
      <c r="D614" s="41">
        <v>3356.0</v>
      </c>
      <c r="E614" s="40" t="s">
        <v>1243</v>
      </c>
      <c r="F614" s="41">
        <v>140.0</v>
      </c>
      <c r="G614" s="41">
        <v>35.0</v>
      </c>
      <c r="H614" s="41">
        <v>70.0</v>
      </c>
      <c r="I614" s="41">
        <v>-3.07733</v>
      </c>
      <c r="J614" s="41">
        <v>10000.0</v>
      </c>
      <c r="K614" s="41">
        <v>5000.0</v>
      </c>
      <c r="L614" s="41">
        <v>1200.0</v>
      </c>
      <c r="M614" s="41">
        <v>600.0</v>
      </c>
      <c r="N614" s="41">
        <v>50.0</v>
      </c>
      <c r="O614" s="40" t="s">
        <v>207</v>
      </c>
      <c r="P614" s="40" t="s">
        <v>1371</v>
      </c>
      <c r="Q614" s="40" t="s">
        <v>1372</v>
      </c>
      <c r="R614" s="40" t="s">
        <v>8686</v>
      </c>
      <c r="S614" s="40" t="b">
        <v>0</v>
      </c>
      <c r="T614" s="40" t="s">
        <v>12879</v>
      </c>
      <c r="U614" s="40" t="s">
        <v>212</v>
      </c>
      <c r="V614" s="41">
        <v>0.1</v>
      </c>
      <c r="W614" s="41">
        <v>0.9</v>
      </c>
      <c r="X614" s="41">
        <v>0.1</v>
      </c>
      <c r="Y614" s="41">
        <v>0.5</v>
      </c>
      <c r="Z614" s="40" t="b">
        <v>0</v>
      </c>
      <c r="AA614" s="40" t="b">
        <v>1</v>
      </c>
      <c r="AB614" s="40" t="b">
        <v>0</v>
      </c>
      <c r="AC614" s="40" t="b">
        <v>0</v>
      </c>
      <c r="AD614" s="41" t="s">
        <v>14956</v>
      </c>
      <c r="AE614" s="41" t="s">
        <v>14957</v>
      </c>
      <c r="AF614" s="41">
        <v>1203.37</v>
      </c>
      <c r="AG614" s="41">
        <v>-4.17664</v>
      </c>
      <c r="AH614" s="42">
        <v>4.48036E41</v>
      </c>
      <c r="AI614" s="41">
        <v>0.357230391</v>
      </c>
      <c r="AJ614" s="40" t="s">
        <v>14958</v>
      </c>
      <c r="AK614" s="44" t="s">
        <v>397</v>
      </c>
      <c r="AL614" s="41">
        <v>3319.0</v>
      </c>
      <c r="AM614" s="40" t="s">
        <v>2224</v>
      </c>
      <c r="AN614" s="40" t="s">
        <v>7285</v>
      </c>
      <c r="AO614" s="40" t="s">
        <v>5643</v>
      </c>
      <c r="AP614" s="42">
        <v>1.0E138</v>
      </c>
    </row>
    <row r="615">
      <c r="A615" s="40" t="s">
        <v>16686</v>
      </c>
      <c r="B615" s="41">
        <v>228.0</v>
      </c>
      <c r="C615" s="42">
        <v>1.67E9</v>
      </c>
      <c r="D615" s="41">
        <v>3356.0</v>
      </c>
      <c r="E615" s="40" t="s">
        <v>1243</v>
      </c>
      <c r="F615" s="41">
        <v>140.0</v>
      </c>
      <c r="G615" s="41">
        <v>35.0</v>
      </c>
      <c r="H615" s="41">
        <v>70.0</v>
      </c>
      <c r="I615" s="41">
        <v>-3.07733</v>
      </c>
      <c r="J615" s="41">
        <v>10000.0</v>
      </c>
      <c r="K615" s="41">
        <v>5000.0</v>
      </c>
      <c r="L615" s="41">
        <v>1200.0</v>
      </c>
      <c r="M615" s="41">
        <v>600.0</v>
      </c>
      <c r="N615" s="41">
        <v>100.0</v>
      </c>
      <c r="O615" s="40" t="s">
        <v>207</v>
      </c>
      <c r="P615" s="40" t="s">
        <v>208</v>
      </c>
      <c r="Q615" s="40" t="s">
        <v>7305</v>
      </c>
      <c r="R615" s="40" t="s">
        <v>8686</v>
      </c>
      <c r="S615" s="40" t="b">
        <v>0</v>
      </c>
      <c r="T615" s="40" t="s">
        <v>12879</v>
      </c>
      <c r="U615" s="40" t="s">
        <v>212</v>
      </c>
      <c r="V615" s="41">
        <v>0.1</v>
      </c>
      <c r="W615" s="41">
        <v>0.9</v>
      </c>
      <c r="X615" s="41">
        <v>0.2</v>
      </c>
      <c r="Y615" s="41">
        <v>0.4</v>
      </c>
      <c r="Z615" s="40" t="b">
        <v>0</v>
      </c>
      <c r="AA615" s="40" t="b">
        <v>1</v>
      </c>
      <c r="AB615" s="40" t="b">
        <v>0</v>
      </c>
      <c r="AC615" s="40" t="b">
        <v>0</v>
      </c>
      <c r="AD615" s="41" t="s">
        <v>10665</v>
      </c>
      <c r="AE615" s="41" t="s">
        <v>14959</v>
      </c>
      <c r="AF615" s="41">
        <v>801.666</v>
      </c>
      <c r="AG615" s="41">
        <v>-4.17856</v>
      </c>
      <c r="AH615" s="42">
        <v>1.044E42</v>
      </c>
      <c r="AI615" s="41">
        <v>0.35785329</v>
      </c>
      <c r="AJ615" s="40" t="s">
        <v>16740</v>
      </c>
      <c r="AK615" s="40" t="s">
        <v>14961</v>
      </c>
      <c r="AL615" s="41">
        <v>3552.0</v>
      </c>
      <c r="AM615" s="40" t="s">
        <v>7372</v>
      </c>
      <c r="AN615" s="40" t="s">
        <v>7285</v>
      </c>
      <c r="AO615" s="40" t="s">
        <v>5627</v>
      </c>
      <c r="AP615" s="42">
        <v>1.0E139</v>
      </c>
    </row>
    <row r="616">
      <c r="A616" s="40" t="s">
        <v>16706</v>
      </c>
      <c r="B616" s="41">
        <v>244.0</v>
      </c>
      <c r="C616" s="42">
        <v>1.67E9</v>
      </c>
      <c r="D616" s="41">
        <v>3356.0</v>
      </c>
      <c r="E616" s="40" t="s">
        <v>1243</v>
      </c>
      <c r="F616" s="41">
        <v>140.0</v>
      </c>
      <c r="G616" s="41">
        <v>35.0</v>
      </c>
      <c r="H616" s="41">
        <v>70.0</v>
      </c>
      <c r="I616" s="41">
        <v>-3.07733</v>
      </c>
      <c r="J616" s="41">
        <v>10000.0</v>
      </c>
      <c r="K616" s="41">
        <v>5000.0</v>
      </c>
      <c r="L616" s="41">
        <v>1200.0</v>
      </c>
      <c r="M616" s="41">
        <v>600.0</v>
      </c>
      <c r="N616" s="41">
        <v>100.0</v>
      </c>
      <c r="O616" s="40" t="s">
        <v>207</v>
      </c>
      <c r="P616" s="40" t="s">
        <v>1371</v>
      </c>
      <c r="Q616" s="40" t="s">
        <v>1372</v>
      </c>
      <c r="R616" s="40" t="s">
        <v>8686</v>
      </c>
      <c r="S616" s="40" t="b">
        <v>0</v>
      </c>
      <c r="T616" s="40" t="s">
        <v>12879</v>
      </c>
      <c r="U616" s="40" t="s">
        <v>212</v>
      </c>
      <c r="V616" s="41">
        <v>0.1</v>
      </c>
      <c r="W616" s="41">
        <v>0.9</v>
      </c>
      <c r="X616" s="41">
        <v>0.1</v>
      </c>
      <c r="Y616" s="41">
        <v>0.5</v>
      </c>
      <c r="Z616" s="40" t="b">
        <v>0</v>
      </c>
      <c r="AA616" s="40" t="b">
        <v>1</v>
      </c>
      <c r="AB616" s="40" t="b">
        <v>0</v>
      </c>
      <c r="AC616" s="40" t="b">
        <v>0</v>
      </c>
      <c r="AD616" s="41" t="s">
        <v>14962</v>
      </c>
      <c r="AE616" s="41" t="s">
        <v>7844</v>
      </c>
      <c r="AF616" s="41">
        <v>922.9957</v>
      </c>
      <c r="AG616" s="41">
        <v>-4.20057</v>
      </c>
      <c r="AH616" s="42">
        <v>3.94358E41</v>
      </c>
      <c r="AI616" s="41">
        <v>0.365004455</v>
      </c>
      <c r="AJ616" s="40" t="s">
        <v>14963</v>
      </c>
      <c r="AK616" s="40" t="s">
        <v>14964</v>
      </c>
      <c r="AL616" s="41">
        <v>1231.0</v>
      </c>
      <c r="AM616" s="40" t="s">
        <v>7372</v>
      </c>
      <c r="AN616" s="40" t="s">
        <v>7285</v>
      </c>
      <c r="AO616" s="40" t="s">
        <v>5643</v>
      </c>
      <c r="AP616" s="42">
        <v>1.0E138</v>
      </c>
    </row>
    <row r="617">
      <c r="A617" s="40" t="s">
        <v>16719</v>
      </c>
      <c r="B617" s="41">
        <v>89.0</v>
      </c>
      <c r="C617" s="42">
        <v>1.67E9</v>
      </c>
      <c r="D617" s="41">
        <v>3356.0</v>
      </c>
      <c r="E617" s="40" t="s">
        <v>1243</v>
      </c>
      <c r="F617" s="41">
        <v>140.0</v>
      </c>
      <c r="G617" s="41">
        <v>35.0</v>
      </c>
      <c r="H617" s="41">
        <v>70.0</v>
      </c>
      <c r="I617" s="41">
        <v>-3.07733</v>
      </c>
      <c r="J617" s="41">
        <v>10000.0</v>
      </c>
      <c r="K617" s="41">
        <v>5000.0</v>
      </c>
      <c r="L617" s="41">
        <v>1200.0</v>
      </c>
      <c r="M617" s="41">
        <v>600.0</v>
      </c>
      <c r="N617" s="41">
        <v>30.0</v>
      </c>
      <c r="O617" s="40" t="s">
        <v>207</v>
      </c>
      <c r="P617" s="40" t="s">
        <v>208</v>
      </c>
      <c r="Q617" s="40" t="s">
        <v>212</v>
      </c>
      <c r="R617" s="40" t="s">
        <v>8686</v>
      </c>
      <c r="S617" s="40" t="b">
        <v>0</v>
      </c>
      <c r="T617" s="40" t="s">
        <v>12879</v>
      </c>
      <c r="U617" s="40" t="s">
        <v>212</v>
      </c>
      <c r="V617" s="41">
        <v>0.1</v>
      </c>
      <c r="W617" s="41">
        <v>0.9</v>
      </c>
      <c r="X617" s="41">
        <v>0.3</v>
      </c>
      <c r="Y617" s="41">
        <v>0.6</v>
      </c>
      <c r="Z617" s="40" t="b">
        <v>0</v>
      </c>
      <c r="AA617" s="40" t="b">
        <v>1</v>
      </c>
      <c r="AB617" s="40" t="b">
        <v>0</v>
      </c>
      <c r="AC617" s="40" t="b">
        <v>0</v>
      </c>
      <c r="AD617" s="41" t="s">
        <v>14965</v>
      </c>
      <c r="AE617" s="41" t="s">
        <v>14966</v>
      </c>
      <c r="AF617" s="41">
        <v>1202.761</v>
      </c>
      <c r="AG617" s="41">
        <v>-4.20063</v>
      </c>
      <c r="AH617" s="42">
        <v>1.36616E42</v>
      </c>
      <c r="AI617" s="41">
        <v>0.36502504</v>
      </c>
      <c r="AJ617" s="40" t="s">
        <v>14967</v>
      </c>
      <c r="AK617" s="40" t="s">
        <v>14968</v>
      </c>
      <c r="AL617" s="41">
        <v>4429.0</v>
      </c>
      <c r="AM617" s="40" t="s">
        <v>2224</v>
      </c>
      <c r="AN617" s="40" t="s">
        <v>7285</v>
      </c>
      <c r="AO617" s="40" t="s">
        <v>5643</v>
      </c>
      <c r="AP617" s="42">
        <v>1.1E139</v>
      </c>
    </row>
    <row r="618">
      <c r="A618" s="40" t="s">
        <v>16686</v>
      </c>
      <c r="B618" s="41">
        <v>239.0</v>
      </c>
      <c r="C618" s="42">
        <v>1.67E9</v>
      </c>
      <c r="D618" s="41">
        <v>3356.0</v>
      </c>
      <c r="E618" s="40" t="s">
        <v>1243</v>
      </c>
      <c r="F618" s="41">
        <v>140.0</v>
      </c>
      <c r="G618" s="41">
        <v>35.0</v>
      </c>
      <c r="H618" s="41">
        <v>70.0</v>
      </c>
      <c r="I618" s="41">
        <v>-3.07733</v>
      </c>
      <c r="J618" s="41">
        <v>10000.0</v>
      </c>
      <c r="K618" s="41">
        <v>5000.0</v>
      </c>
      <c r="L618" s="41">
        <v>1200.0</v>
      </c>
      <c r="M618" s="41">
        <v>600.0</v>
      </c>
      <c r="N618" s="41">
        <v>100.0</v>
      </c>
      <c r="O618" s="40" t="s">
        <v>207</v>
      </c>
      <c r="P618" s="40" t="s">
        <v>208</v>
      </c>
      <c r="Q618" s="40" t="s">
        <v>1372</v>
      </c>
      <c r="R618" s="40" t="s">
        <v>8686</v>
      </c>
      <c r="S618" s="40" t="b">
        <v>0</v>
      </c>
      <c r="T618" s="40" t="s">
        <v>211</v>
      </c>
      <c r="U618" s="40" t="s">
        <v>212</v>
      </c>
      <c r="V618" s="41">
        <v>0.1</v>
      </c>
      <c r="W618" s="41">
        <v>0.9</v>
      </c>
      <c r="X618" s="41">
        <v>0.2</v>
      </c>
      <c r="Y618" s="41">
        <v>0.6</v>
      </c>
      <c r="Z618" s="40" t="b">
        <v>0</v>
      </c>
      <c r="AA618" s="40" t="b">
        <v>1</v>
      </c>
      <c r="AB618" s="40" t="b">
        <v>0</v>
      </c>
      <c r="AC618" s="40" t="b">
        <v>0</v>
      </c>
      <c r="AD618" s="41" t="s">
        <v>14969</v>
      </c>
      <c r="AE618" s="41" t="s">
        <v>14970</v>
      </c>
      <c r="AF618" s="41">
        <v>1087.834</v>
      </c>
      <c r="AG618" s="41">
        <v>-4.2129</v>
      </c>
      <c r="AH618" s="42">
        <v>1.38973E42</v>
      </c>
      <c r="AI618" s="41">
        <v>0.369013482</v>
      </c>
      <c r="AJ618" s="40" t="s">
        <v>16741</v>
      </c>
      <c r="AK618" s="40" t="s">
        <v>14972</v>
      </c>
      <c r="AL618" s="41">
        <v>3435.0</v>
      </c>
      <c r="AM618" s="40" t="s">
        <v>7372</v>
      </c>
      <c r="AN618" s="40" t="s">
        <v>7285</v>
      </c>
      <c r="AO618" s="40" t="s">
        <v>5627</v>
      </c>
      <c r="AP618" s="42">
        <v>1.1E139</v>
      </c>
    </row>
    <row r="619">
      <c r="A619" s="40" t="s">
        <v>16706</v>
      </c>
      <c r="B619" s="41">
        <v>241.0</v>
      </c>
      <c r="C619" s="42">
        <v>1.67E9</v>
      </c>
      <c r="D619" s="41">
        <v>3356.0</v>
      </c>
      <c r="E619" s="40" t="s">
        <v>1243</v>
      </c>
      <c r="F619" s="41">
        <v>140.0</v>
      </c>
      <c r="G619" s="41">
        <v>35.0</v>
      </c>
      <c r="H619" s="41">
        <v>70.0</v>
      </c>
      <c r="I619" s="41">
        <v>-3.07733</v>
      </c>
      <c r="J619" s="41">
        <v>10000.0</v>
      </c>
      <c r="K619" s="41">
        <v>5000.0</v>
      </c>
      <c r="L619" s="41">
        <v>1200.0</v>
      </c>
      <c r="M619" s="41">
        <v>600.0</v>
      </c>
      <c r="N619" s="41">
        <v>100.0</v>
      </c>
      <c r="O619" s="40" t="s">
        <v>207</v>
      </c>
      <c r="P619" s="40" t="s">
        <v>1371</v>
      </c>
      <c r="Q619" s="40" t="s">
        <v>1372</v>
      </c>
      <c r="R619" s="40" t="s">
        <v>8686</v>
      </c>
      <c r="S619" s="40" t="b">
        <v>0</v>
      </c>
      <c r="T619" s="40" t="s">
        <v>211</v>
      </c>
      <c r="U619" s="40" t="s">
        <v>212</v>
      </c>
      <c r="V619" s="41">
        <v>0.1</v>
      </c>
      <c r="W619" s="41">
        <v>0.9</v>
      </c>
      <c r="X619" s="41">
        <v>0.3</v>
      </c>
      <c r="Y619" s="41">
        <v>0.5</v>
      </c>
      <c r="Z619" s="40" t="b">
        <v>0</v>
      </c>
      <c r="AA619" s="40" t="b">
        <v>1</v>
      </c>
      <c r="AB619" s="40" t="b">
        <v>0</v>
      </c>
      <c r="AC619" s="40" t="b">
        <v>0</v>
      </c>
      <c r="AD619" s="41" t="s">
        <v>14973</v>
      </c>
      <c r="AE619" s="41" t="s">
        <v>11766</v>
      </c>
      <c r="AF619" s="41">
        <v>1203.611</v>
      </c>
      <c r="AG619" s="41">
        <v>-4.21621</v>
      </c>
      <c r="AH619" s="42">
        <v>1.04512E42</v>
      </c>
      <c r="AI619" s="41">
        <v>0.370087985</v>
      </c>
      <c r="AJ619" s="40" t="s">
        <v>16742</v>
      </c>
      <c r="AK619" s="40" t="s">
        <v>14975</v>
      </c>
      <c r="AL619" s="41">
        <v>1698.0</v>
      </c>
      <c r="AM619" s="40" t="s">
        <v>2224</v>
      </c>
      <c r="AN619" s="40" t="s">
        <v>7285</v>
      </c>
      <c r="AO619" s="40" t="s">
        <v>5643</v>
      </c>
      <c r="AP619" s="42">
        <v>1.0E139</v>
      </c>
    </row>
    <row r="620">
      <c r="A620" s="40" t="s">
        <v>16719</v>
      </c>
      <c r="B620" s="41">
        <v>153.0</v>
      </c>
      <c r="C620" s="42">
        <v>1.67E9</v>
      </c>
      <c r="D620" s="41">
        <v>3356.0</v>
      </c>
      <c r="E620" s="40" t="s">
        <v>1243</v>
      </c>
      <c r="F620" s="41">
        <v>140.0</v>
      </c>
      <c r="G620" s="41">
        <v>35.0</v>
      </c>
      <c r="H620" s="41">
        <v>70.0</v>
      </c>
      <c r="I620" s="41">
        <v>-3.07733</v>
      </c>
      <c r="J620" s="41">
        <v>10000.0</v>
      </c>
      <c r="K620" s="41">
        <v>5000.0</v>
      </c>
      <c r="L620" s="41">
        <v>1200.0</v>
      </c>
      <c r="M620" s="41">
        <v>600.0</v>
      </c>
      <c r="N620" s="41">
        <v>50.0</v>
      </c>
      <c r="O620" s="40" t="s">
        <v>207</v>
      </c>
      <c r="P620" s="40" t="s">
        <v>208</v>
      </c>
      <c r="Q620" s="40" t="s">
        <v>1372</v>
      </c>
      <c r="R620" s="40" t="s">
        <v>8686</v>
      </c>
      <c r="S620" s="40" t="b">
        <v>0</v>
      </c>
      <c r="T620" s="40" t="s">
        <v>12879</v>
      </c>
      <c r="U620" s="40" t="s">
        <v>212</v>
      </c>
      <c r="V620" s="41">
        <v>0.1</v>
      </c>
      <c r="W620" s="41">
        <v>0.9</v>
      </c>
      <c r="X620" s="41">
        <v>0.1</v>
      </c>
      <c r="Y620" s="41">
        <v>0.4</v>
      </c>
      <c r="Z620" s="40" t="b">
        <v>0</v>
      </c>
      <c r="AA620" s="40" t="b">
        <v>1</v>
      </c>
      <c r="AB620" s="40" t="b">
        <v>0</v>
      </c>
      <c r="AC620" s="40" t="b">
        <v>0</v>
      </c>
      <c r="AD620" s="41" t="s">
        <v>14976</v>
      </c>
      <c r="AE620" s="41" t="s">
        <v>10300</v>
      </c>
      <c r="AF620" s="41">
        <v>1203.129</v>
      </c>
      <c r="AG620" s="41">
        <v>-4.21711</v>
      </c>
      <c r="AH620" s="42">
        <v>1.15906E42</v>
      </c>
      <c r="AI620" s="41">
        <v>0.370381562</v>
      </c>
      <c r="AJ620" s="40" t="s">
        <v>14977</v>
      </c>
      <c r="AK620" s="44" t="s">
        <v>397</v>
      </c>
      <c r="AL620" s="41">
        <v>4104.0</v>
      </c>
      <c r="AM620" s="40" t="s">
        <v>2224</v>
      </c>
      <c r="AN620" s="40" t="s">
        <v>7285</v>
      </c>
      <c r="AO620" s="40" t="s">
        <v>5643</v>
      </c>
      <c r="AP620" s="42">
        <v>1.1E139</v>
      </c>
    </row>
    <row r="621">
      <c r="A621" s="40" t="s">
        <v>16706</v>
      </c>
      <c r="B621" s="41">
        <v>173.0</v>
      </c>
      <c r="C621" s="42">
        <v>1.67E9</v>
      </c>
      <c r="D621" s="41">
        <v>3356.0</v>
      </c>
      <c r="E621" s="40" t="s">
        <v>1243</v>
      </c>
      <c r="F621" s="41">
        <v>140.0</v>
      </c>
      <c r="G621" s="41">
        <v>35.0</v>
      </c>
      <c r="H621" s="41">
        <v>70.0</v>
      </c>
      <c r="I621" s="41">
        <v>-3.07733</v>
      </c>
      <c r="J621" s="41">
        <v>10000.0</v>
      </c>
      <c r="K621" s="41">
        <v>5000.0</v>
      </c>
      <c r="L621" s="41">
        <v>1200.0</v>
      </c>
      <c r="M621" s="41">
        <v>600.0</v>
      </c>
      <c r="N621" s="41">
        <v>50.0</v>
      </c>
      <c r="O621" s="40" t="s">
        <v>207</v>
      </c>
      <c r="P621" s="40" t="s">
        <v>1371</v>
      </c>
      <c r="Q621" s="40" t="s">
        <v>212</v>
      </c>
      <c r="R621" s="40" t="s">
        <v>8686</v>
      </c>
      <c r="S621" s="40" t="b">
        <v>0</v>
      </c>
      <c r="T621" s="40" t="s">
        <v>12879</v>
      </c>
      <c r="U621" s="40" t="s">
        <v>212</v>
      </c>
      <c r="V621" s="41">
        <v>0.1</v>
      </c>
      <c r="W621" s="41">
        <v>0.9</v>
      </c>
      <c r="X621" s="41">
        <v>0.1</v>
      </c>
      <c r="Y621" s="41">
        <v>0.6</v>
      </c>
      <c r="Z621" s="40" t="b">
        <v>0</v>
      </c>
      <c r="AA621" s="40" t="b">
        <v>1</v>
      </c>
      <c r="AB621" s="40" t="b">
        <v>0</v>
      </c>
      <c r="AC621" s="40" t="b">
        <v>0</v>
      </c>
      <c r="AD621" s="41" t="s">
        <v>14978</v>
      </c>
      <c r="AE621" s="41" t="s">
        <v>14979</v>
      </c>
      <c r="AF621" s="41">
        <v>1203.509</v>
      </c>
      <c r="AG621" s="41">
        <v>-4.21847</v>
      </c>
      <c r="AH621" s="42">
        <v>2.36252E41</v>
      </c>
      <c r="AI621" s="41">
        <v>0.370821457</v>
      </c>
      <c r="AJ621" s="40" t="s">
        <v>14980</v>
      </c>
      <c r="AK621" s="44" t="s">
        <v>397</v>
      </c>
      <c r="AL621" s="41">
        <v>2817.0</v>
      </c>
      <c r="AM621" s="40" t="s">
        <v>2224</v>
      </c>
      <c r="AN621" s="40" t="s">
        <v>7285</v>
      </c>
      <c r="AO621" s="40" t="s">
        <v>5643</v>
      </c>
      <c r="AP621" s="42">
        <v>1.0E137</v>
      </c>
    </row>
    <row r="622">
      <c r="A622" s="40" t="s">
        <v>16686</v>
      </c>
      <c r="B622" s="41">
        <v>244.0</v>
      </c>
      <c r="C622" s="42">
        <v>1.67E9</v>
      </c>
      <c r="D622" s="41">
        <v>3356.0</v>
      </c>
      <c r="E622" s="40" t="s">
        <v>1243</v>
      </c>
      <c r="F622" s="41">
        <v>140.0</v>
      </c>
      <c r="G622" s="41">
        <v>35.0</v>
      </c>
      <c r="H622" s="41">
        <v>70.0</v>
      </c>
      <c r="I622" s="41">
        <v>-3.07733</v>
      </c>
      <c r="J622" s="41">
        <v>10000.0</v>
      </c>
      <c r="K622" s="41">
        <v>5000.0</v>
      </c>
      <c r="L622" s="41">
        <v>1200.0</v>
      </c>
      <c r="M622" s="41">
        <v>600.0</v>
      </c>
      <c r="N622" s="41">
        <v>100.0</v>
      </c>
      <c r="O622" s="40" t="s">
        <v>207</v>
      </c>
      <c r="P622" s="40" t="s">
        <v>208</v>
      </c>
      <c r="Q622" s="40" t="s">
        <v>1372</v>
      </c>
      <c r="R622" s="40" t="s">
        <v>8686</v>
      </c>
      <c r="S622" s="40" t="b">
        <v>0</v>
      </c>
      <c r="T622" s="40" t="s">
        <v>12879</v>
      </c>
      <c r="U622" s="40" t="s">
        <v>212</v>
      </c>
      <c r="V622" s="41">
        <v>0.1</v>
      </c>
      <c r="W622" s="41">
        <v>0.9</v>
      </c>
      <c r="X622" s="41">
        <v>0.1</v>
      </c>
      <c r="Y622" s="41">
        <v>0.5</v>
      </c>
      <c r="Z622" s="40" t="b">
        <v>0</v>
      </c>
      <c r="AA622" s="40" t="b">
        <v>1</v>
      </c>
      <c r="AB622" s="40" t="b">
        <v>0</v>
      </c>
      <c r="AC622" s="40" t="b">
        <v>0</v>
      </c>
      <c r="AD622" s="41" t="s">
        <v>14981</v>
      </c>
      <c r="AE622" s="41" t="s">
        <v>14982</v>
      </c>
      <c r="AF622" s="41">
        <v>1201.446</v>
      </c>
      <c r="AG622" s="41">
        <v>-4.231</v>
      </c>
      <c r="AH622" s="42">
        <v>7.90821E39</v>
      </c>
      <c r="AI622" s="41">
        <v>0.374893761</v>
      </c>
      <c r="AJ622" s="40" t="s">
        <v>14983</v>
      </c>
      <c r="AK622" s="40" t="s">
        <v>14984</v>
      </c>
      <c r="AL622" s="41">
        <v>4378.0</v>
      </c>
      <c r="AM622" s="40" t="s">
        <v>2224</v>
      </c>
      <c r="AN622" s="40" t="s">
        <v>7285</v>
      </c>
      <c r="AO622" s="40" t="s">
        <v>5627</v>
      </c>
      <c r="AP622" s="42">
        <v>1.0E132</v>
      </c>
    </row>
    <row r="623">
      <c r="A623" s="40" t="s">
        <v>16720</v>
      </c>
      <c r="B623" s="41">
        <v>152.0</v>
      </c>
      <c r="C623" s="42">
        <v>1.67E9</v>
      </c>
      <c r="D623" s="41">
        <v>3356.0</v>
      </c>
      <c r="E623" s="40" t="s">
        <v>1243</v>
      </c>
      <c r="F623" s="41">
        <v>140.0</v>
      </c>
      <c r="G623" s="41">
        <v>35.0</v>
      </c>
      <c r="H623" s="41">
        <v>70.0</v>
      </c>
      <c r="I623" s="41">
        <v>-3.07733</v>
      </c>
      <c r="J623" s="41">
        <v>10000.0</v>
      </c>
      <c r="K623" s="41">
        <v>5000.0</v>
      </c>
      <c r="L623" s="41">
        <v>1200.0</v>
      </c>
      <c r="M623" s="41">
        <v>600.0</v>
      </c>
      <c r="N623" s="41">
        <v>50.0</v>
      </c>
      <c r="O623" s="40" t="s">
        <v>207</v>
      </c>
      <c r="P623" s="40" t="s">
        <v>1371</v>
      </c>
      <c r="Q623" s="40" t="s">
        <v>1372</v>
      </c>
      <c r="R623" s="40" t="s">
        <v>8686</v>
      </c>
      <c r="S623" s="40" t="b">
        <v>0</v>
      </c>
      <c r="T623" s="40" t="s">
        <v>211</v>
      </c>
      <c r="U623" s="40" t="s">
        <v>212</v>
      </c>
      <c r="V623" s="41">
        <v>0.1</v>
      </c>
      <c r="W623" s="41">
        <v>0.9</v>
      </c>
      <c r="X623" s="41">
        <v>0.3</v>
      </c>
      <c r="Y623" s="41">
        <v>0.6</v>
      </c>
      <c r="Z623" s="40" t="b">
        <v>0</v>
      </c>
      <c r="AA623" s="40" t="b">
        <v>1</v>
      </c>
      <c r="AB623" s="40" t="b">
        <v>0</v>
      </c>
      <c r="AC623" s="40" t="b">
        <v>0</v>
      </c>
      <c r="AD623" s="41" t="s">
        <v>14985</v>
      </c>
      <c r="AE623" s="41" t="s">
        <v>14986</v>
      </c>
      <c r="AF623" s="41">
        <v>1202.433</v>
      </c>
      <c r="AG623" s="41">
        <v>-4.2352</v>
      </c>
      <c r="AH623" s="42">
        <v>1.34742E42</v>
      </c>
      <c r="AI623" s="41">
        <v>0.376259007</v>
      </c>
      <c r="AJ623" s="40" t="s">
        <v>16743</v>
      </c>
      <c r="AK623" s="40" t="s">
        <v>14988</v>
      </c>
      <c r="AL623" s="41">
        <v>3037.0</v>
      </c>
      <c r="AM623" s="40" t="s">
        <v>2224</v>
      </c>
      <c r="AN623" s="40" t="s">
        <v>7285</v>
      </c>
      <c r="AO623" s="40" t="s">
        <v>5643</v>
      </c>
      <c r="AP623" s="42">
        <v>1.1E139</v>
      </c>
    </row>
    <row r="624">
      <c r="A624" s="40" t="s">
        <v>16706</v>
      </c>
      <c r="B624" s="41">
        <v>267.0</v>
      </c>
      <c r="C624" s="42">
        <v>1.67E9</v>
      </c>
      <c r="D624" s="41">
        <v>3356.0</v>
      </c>
      <c r="E624" s="40" t="s">
        <v>1243</v>
      </c>
      <c r="F624" s="41">
        <v>140.0</v>
      </c>
      <c r="G624" s="41">
        <v>35.0</v>
      </c>
      <c r="H624" s="41">
        <v>70.0</v>
      </c>
      <c r="I624" s="41">
        <v>-3.07733</v>
      </c>
      <c r="J624" s="41">
        <v>10000.0</v>
      </c>
      <c r="K624" s="41">
        <v>5000.0</v>
      </c>
      <c r="L624" s="41">
        <v>1200.0</v>
      </c>
      <c r="M624" s="41">
        <v>600.0</v>
      </c>
      <c r="N624" s="41">
        <v>100.0</v>
      </c>
      <c r="O624" s="40" t="s">
        <v>207</v>
      </c>
      <c r="P624" s="40" t="s">
        <v>1371</v>
      </c>
      <c r="Q624" s="40" t="s">
        <v>212</v>
      </c>
      <c r="R624" s="40" t="s">
        <v>8686</v>
      </c>
      <c r="S624" s="40" t="b">
        <v>0</v>
      </c>
      <c r="T624" s="40" t="s">
        <v>12879</v>
      </c>
      <c r="U624" s="40" t="s">
        <v>212</v>
      </c>
      <c r="V624" s="41">
        <v>0.1</v>
      </c>
      <c r="W624" s="41">
        <v>0.9</v>
      </c>
      <c r="X624" s="41">
        <v>0.3</v>
      </c>
      <c r="Y624" s="41">
        <v>0.4</v>
      </c>
      <c r="Z624" s="40" t="b">
        <v>0</v>
      </c>
      <c r="AA624" s="40" t="b">
        <v>1</v>
      </c>
      <c r="AB624" s="40" t="b">
        <v>0</v>
      </c>
      <c r="AC624" s="40" t="b">
        <v>0</v>
      </c>
      <c r="AD624" s="41" t="s">
        <v>14989</v>
      </c>
      <c r="AE624" s="41" t="s">
        <v>14990</v>
      </c>
      <c r="AF624" s="41">
        <v>1202.831</v>
      </c>
      <c r="AG624" s="41">
        <v>-4.23642</v>
      </c>
      <c r="AH624" s="42">
        <v>1.28674E42</v>
      </c>
      <c r="AI624" s="41">
        <v>0.376655985</v>
      </c>
      <c r="AJ624" s="40" t="s">
        <v>16744</v>
      </c>
      <c r="AK624" s="40" t="s">
        <v>14992</v>
      </c>
      <c r="AL624" s="41">
        <v>2231.0</v>
      </c>
      <c r="AM624" s="40" t="s">
        <v>2224</v>
      </c>
      <c r="AN624" s="40" t="s">
        <v>7285</v>
      </c>
      <c r="AO624" s="40" t="s">
        <v>5643</v>
      </c>
      <c r="AP624" s="42">
        <v>1.1E139</v>
      </c>
    </row>
    <row r="625">
      <c r="A625" s="40" t="s">
        <v>16686</v>
      </c>
      <c r="B625" s="41">
        <v>252.0</v>
      </c>
      <c r="C625" s="42">
        <v>1.67E9</v>
      </c>
      <c r="D625" s="41">
        <v>3356.0</v>
      </c>
      <c r="E625" s="40" t="s">
        <v>1243</v>
      </c>
      <c r="F625" s="41">
        <v>140.0</v>
      </c>
      <c r="G625" s="41">
        <v>35.0</v>
      </c>
      <c r="H625" s="41">
        <v>70.0</v>
      </c>
      <c r="I625" s="41">
        <v>-3.07733</v>
      </c>
      <c r="J625" s="41">
        <v>10000.0</v>
      </c>
      <c r="K625" s="41">
        <v>5000.0</v>
      </c>
      <c r="L625" s="41">
        <v>1200.0</v>
      </c>
      <c r="M625" s="41">
        <v>600.0</v>
      </c>
      <c r="N625" s="41">
        <v>100.0</v>
      </c>
      <c r="O625" s="40" t="s">
        <v>207</v>
      </c>
      <c r="P625" s="40" t="s">
        <v>208</v>
      </c>
      <c r="Q625" s="40" t="s">
        <v>212</v>
      </c>
      <c r="R625" s="40" t="s">
        <v>8686</v>
      </c>
      <c r="S625" s="40" t="b">
        <v>0</v>
      </c>
      <c r="T625" s="40" t="s">
        <v>211</v>
      </c>
      <c r="U625" s="40" t="s">
        <v>212</v>
      </c>
      <c r="V625" s="41">
        <v>0.1</v>
      </c>
      <c r="W625" s="41">
        <v>0.9</v>
      </c>
      <c r="X625" s="41">
        <v>0.1</v>
      </c>
      <c r="Y625" s="41">
        <v>0.4</v>
      </c>
      <c r="Z625" s="40" t="b">
        <v>0</v>
      </c>
      <c r="AA625" s="40" t="b">
        <v>1</v>
      </c>
      <c r="AB625" s="40" t="b">
        <v>0</v>
      </c>
      <c r="AC625" s="40" t="b">
        <v>0</v>
      </c>
      <c r="AD625" s="41" t="s">
        <v>14993</v>
      </c>
      <c r="AE625" s="41" t="s">
        <v>14994</v>
      </c>
      <c r="AF625" s="41">
        <v>1201.418</v>
      </c>
      <c r="AG625" s="41">
        <v>-4.24376</v>
      </c>
      <c r="AH625" s="42">
        <v>1.04512E42</v>
      </c>
      <c r="AI625" s="41">
        <v>0.379039349</v>
      </c>
      <c r="AJ625" s="40" t="s">
        <v>14995</v>
      </c>
      <c r="AK625" s="40" t="s">
        <v>14996</v>
      </c>
      <c r="AL625" s="41">
        <v>5848.0</v>
      </c>
      <c r="AM625" s="40" t="s">
        <v>2224</v>
      </c>
      <c r="AN625" s="40" t="s">
        <v>7285</v>
      </c>
      <c r="AO625" s="40" t="s">
        <v>5627</v>
      </c>
      <c r="AP625" s="42">
        <v>1.0E139</v>
      </c>
    </row>
    <row r="626">
      <c r="A626" s="40" t="s">
        <v>16706</v>
      </c>
      <c r="B626" s="41">
        <v>161.0</v>
      </c>
      <c r="C626" s="42">
        <v>1.67E9</v>
      </c>
      <c r="D626" s="41">
        <v>3356.0</v>
      </c>
      <c r="E626" s="40" t="s">
        <v>1243</v>
      </c>
      <c r="F626" s="41">
        <v>140.0</v>
      </c>
      <c r="G626" s="41">
        <v>35.0</v>
      </c>
      <c r="H626" s="41">
        <v>70.0</v>
      </c>
      <c r="I626" s="41">
        <v>-3.07733</v>
      </c>
      <c r="J626" s="41">
        <v>10000.0</v>
      </c>
      <c r="K626" s="41">
        <v>5000.0</v>
      </c>
      <c r="L626" s="41">
        <v>1200.0</v>
      </c>
      <c r="M626" s="41">
        <v>600.0</v>
      </c>
      <c r="N626" s="41">
        <v>50.0</v>
      </c>
      <c r="O626" s="40" t="s">
        <v>207</v>
      </c>
      <c r="P626" s="40" t="s">
        <v>1371</v>
      </c>
      <c r="Q626" s="40" t="s">
        <v>1372</v>
      </c>
      <c r="R626" s="40" t="s">
        <v>8686</v>
      </c>
      <c r="S626" s="40" t="b">
        <v>0</v>
      </c>
      <c r="T626" s="40" t="s">
        <v>12879</v>
      </c>
      <c r="U626" s="40" t="s">
        <v>212</v>
      </c>
      <c r="V626" s="41">
        <v>0.1</v>
      </c>
      <c r="W626" s="41">
        <v>0.9</v>
      </c>
      <c r="X626" s="41">
        <v>0.3</v>
      </c>
      <c r="Y626" s="41">
        <v>0.6</v>
      </c>
      <c r="Z626" s="40" t="b">
        <v>0</v>
      </c>
      <c r="AA626" s="40" t="b">
        <v>1</v>
      </c>
      <c r="AB626" s="40" t="b">
        <v>0</v>
      </c>
      <c r="AC626" s="40" t="b">
        <v>0</v>
      </c>
      <c r="AD626" s="41" t="s">
        <v>14840</v>
      </c>
      <c r="AE626" s="41" t="s">
        <v>14841</v>
      </c>
      <c r="AF626" s="41">
        <v>1201.93</v>
      </c>
      <c r="AG626" s="41">
        <v>-4.24477</v>
      </c>
      <c r="AH626" s="42">
        <v>7.42762E41</v>
      </c>
      <c r="AI626" s="41">
        <v>0.379370371</v>
      </c>
      <c r="AJ626" s="40" t="s">
        <v>16745</v>
      </c>
      <c r="AK626" s="40" t="s">
        <v>14998</v>
      </c>
      <c r="AL626" s="41">
        <v>2787.0</v>
      </c>
      <c r="AM626" s="40" t="s">
        <v>2224</v>
      </c>
      <c r="AN626" s="40" t="s">
        <v>7285</v>
      </c>
      <c r="AO626" s="40" t="s">
        <v>5643</v>
      </c>
      <c r="AP626" s="42">
        <v>1.0E139</v>
      </c>
    </row>
    <row r="627">
      <c r="A627" s="40" t="s">
        <v>16686</v>
      </c>
      <c r="B627" s="41">
        <v>192.0</v>
      </c>
      <c r="C627" s="42">
        <v>1.67E9</v>
      </c>
      <c r="D627" s="41">
        <v>3356.0</v>
      </c>
      <c r="E627" s="40" t="s">
        <v>1243</v>
      </c>
      <c r="F627" s="41">
        <v>140.0</v>
      </c>
      <c r="G627" s="41">
        <v>35.0</v>
      </c>
      <c r="H627" s="41">
        <v>70.0</v>
      </c>
      <c r="I627" s="41">
        <v>-3.07733</v>
      </c>
      <c r="J627" s="41">
        <v>10000.0</v>
      </c>
      <c r="K627" s="41">
        <v>5000.0</v>
      </c>
      <c r="L627" s="41">
        <v>1200.0</v>
      </c>
      <c r="M627" s="41">
        <v>600.0</v>
      </c>
      <c r="N627" s="41">
        <v>100.0</v>
      </c>
      <c r="O627" s="40" t="s">
        <v>207</v>
      </c>
      <c r="P627" s="40" t="s">
        <v>208</v>
      </c>
      <c r="Q627" s="40" t="s">
        <v>209</v>
      </c>
      <c r="R627" s="40" t="s">
        <v>8686</v>
      </c>
      <c r="S627" s="40" t="b">
        <v>0</v>
      </c>
      <c r="T627" s="40" t="s">
        <v>12879</v>
      </c>
      <c r="U627" s="40" t="s">
        <v>212</v>
      </c>
      <c r="V627" s="41">
        <v>0.1</v>
      </c>
      <c r="W627" s="41">
        <v>0.9</v>
      </c>
      <c r="X627" s="41">
        <v>0.2</v>
      </c>
      <c r="Y627" s="41">
        <v>0.4</v>
      </c>
      <c r="Z627" s="40" t="b">
        <v>0</v>
      </c>
      <c r="AA627" s="40" t="b">
        <v>1</v>
      </c>
      <c r="AB627" s="40" t="b">
        <v>0</v>
      </c>
      <c r="AC627" s="40" t="b">
        <v>0</v>
      </c>
      <c r="AD627" s="41" t="s">
        <v>14999</v>
      </c>
      <c r="AE627" s="41" t="s">
        <v>15000</v>
      </c>
      <c r="AF627" s="41">
        <v>871.1447</v>
      </c>
      <c r="AG627" s="41">
        <v>-4.24491</v>
      </c>
      <c r="AH627" s="42">
        <v>2.23167E41</v>
      </c>
      <c r="AI627" s="41">
        <v>0.379414669</v>
      </c>
      <c r="AJ627" s="40" t="s">
        <v>16746</v>
      </c>
      <c r="AK627" s="40" t="s">
        <v>15002</v>
      </c>
      <c r="AL627" s="41">
        <v>3908.0</v>
      </c>
      <c r="AM627" s="40" t="s">
        <v>7372</v>
      </c>
      <c r="AN627" s="40" t="s">
        <v>7285</v>
      </c>
      <c r="AO627" s="40" t="s">
        <v>5627</v>
      </c>
      <c r="AP627" s="42">
        <v>1.0E137</v>
      </c>
    </row>
    <row r="628">
      <c r="A628" s="40" t="s">
        <v>16706</v>
      </c>
      <c r="B628" s="41">
        <v>258.0</v>
      </c>
      <c r="C628" s="42">
        <v>1.67E9</v>
      </c>
      <c r="D628" s="41">
        <v>3356.0</v>
      </c>
      <c r="E628" s="40" t="s">
        <v>1243</v>
      </c>
      <c r="F628" s="41">
        <v>140.0</v>
      </c>
      <c r="G628" s="41">
        <v>35.0</v>
      </c>
      <c r="H628" s="41">
        <v>70.0</v>
      </c>
      <c r="I628" s="41">
        <v>-3.07733</v>
      </c>
      <c r="J628" s="41">
        <v>10000.0</v>
      </c>
      <c r="K628" s="41">
        <v>5000.0</v>
      </c>
      <c r="L628" s="41">
        <v>1200.0</v>
      </c>
      <c r="M628" s="41">
        <v>600.0</v>
      </c>
      <c r="N628" s="41">
        <v>100.0</v>
      </c>
      <c r="O628" s="40" t="s">
        <v>207</v>
      </c>
      <c r="P628" s="40" t="s">
        <v>1371</v>
      </c>
      <c r="Q628" s="40" t="s">
        <v>212</v>
      </c>
      <c r="R628" s="40" t="s">
        <v>8686</v>
      </c>
      <c r="S628" s="40" t="b">
        <v>0</v>
      </c>
      <c r="T628" s="40" t="s">
        <v>211</v>
      </c>
      <c r="U628" s="40" t="s">
        <v>212</v>
      </c>
      <c r="V628" s="41">
        <v>0.1</v>
      </c>
      <c r="W628" s="41">
        <v>0.9</v>
      </c>
      <c r="X628" s="41">
        <v>0.3</v>
      </c>
      <c r="Y628" s="41">
        <v>0.4</v>
      </c>
      <c r="Z628" s="40" t="b">
        <v>0</v>
      </c>
      <c r="AA628" s="40" t="b">
        <v>1</v>
      </c>
      <c r="AB628" s="40" t="b">
        <v>0</v>
      </c>
      <c r="AC628" s="40" t="b">
        <v>0</v>
      </c>
      <c r="AD628" s="41" t="s">
        <v>15003</v>
      </c>
      <c r="AE628" s="41" t="s">
        <v>15004</v>
      </c>
      <c r="AF628" s="41">
        <v>1164.799</v>
      </c>
      <c r="AG628" s="41">
        <v>-4.24532</v>
      </c>
      <c r="AH628" s="42">
        <v>1.39297E42</v>
      </c>
      <c r="AI628" s="41">
        <v>0.379548922</v>
      </c>
      <c r="AJ628" s="40" t="s">
        <v>16747</v>
      </c>
      <c r="AK628" s="40" t="s">
        <v>15006</v>
      </c>
      <c r="AL628" s="41">
        <v>2059.0</v>
      </c>
      <c r="AM628" s="40" t="s">
        <v>7372</v>
      </c>
      <c r="AN628" s="40" t="s">
        <v>7285</v>
      </c>
      <c r="AO628" s="40" t="s">
        <v>5643</v>
      </c>
      <c r="AP628" s="42">
        <v>1.1E139</v>
      </c>
    </row>
    <row r="629">
      <c r="A629" s="40" t="s">
        <v>16719</v>
      </c>
      <c r="B629" s="41">
        <v>9.0</v>
      </c>
      <c r="C629" s="42">
        <v>1.67E9</v>
      </c>
      <c r="D629" s="41">
        <v>3356.0</v>
      </c>
      <c r="E629" s="40" t="s">
        <v>1243</v>
      </c>
      <c r="F629" s="41">
        <v>140.0</v>
      </c>
      <c r="G629" s="41">
        <v>35.0</v>
      </c>
      <c r="H629" s="41">
        <v>70.0</v>
      </c>
      <c r="I629" s="41">
        <v>-3.07733</v>
      </c>
      <c r="J629" s="41">
        <v>10000.0</v>
      </c>
      <c r="K629" s="41">
        <v>5000.0</v>
      </c>
      <c r="L629" s="41">
        <v>1200.0</v>
      </c>
      <c r="M629" s="41">
        <v>600.0</v>
      </c>
      <c r="N629" s="41">
        <v>30.0</v>
      </c>
      <c r="O629" s="40" t="s">
        <v>207</v>
      </c>
      <c r="P629" s="40" t="s">
        <v>208</v>
      </c>
      <c r="Q629" s="40" t="s">
        <v>209</v>
      </c>
      <c r="R629" s="40" t="s">
        <v>8686</v>
      </c>
      <c r="S629" s="40" t="b">
        <v>0</v>
      </c>
      <c r="T629" s="40" t="s">
        <v>12879</v>
      </c>
      <c r="U629" s="40" t="s">
        <v>212</v>
      </c>
      <c r="V629" s="41">
        <v>0.1</v>
      </c>
      <c r="W629" s="41">
        <v>0.9</v>
      </c>
      <c r="X629" s="41">
        <v>0.1</v>
      </c>
      <c r="Y629" s="41">
        <v>0.4</v>
      </c>
      <c r="Z629" s="40" t="b">
        <v>0</v>
      </c>
      <c r="AA629" s="40" t="b">
        <v>1</v>
      </c>
      <c r="AB629" s="40" t="b">
        <v>0</v>
      </c>
      <c r="AC629" s="40" t="b">
        <v>0</v>
      </c>
      <c r="AD629" s="41" t="s">
        <v>15007</v>
      </c>
      <c r="AE629" s="41" t="s">
        <v>928</v>
      </c>
      <c r="AF629" s="41">
        <v>1179.079</v>
      </c>
      <c r="AG629" s="41">
        <v>-4.24565</v>
      </c>
      <c r="AH629" s="42">
        <v>1.466E41</v>
      </c>
      <c r="AI629" s="41">
        <v>0.379655579</v>
      </c>
      <c r="AJ629" s="40" t="s">
        <v>15008</v>
      </c>
      <c r="AK629" s="44" t="s">
        <v>397</v>
      </c>
      <c r="AL629" s="41">
        <v>6727.0</v>
      </c>
      <c r="AM629" s="40" t="s">
        <v>7372</v>
      </c>
      <c r="AN629" s="40" t="s">
        <v>7285</v>
      </c>
      <c r="AO629" s="40" t="s">
        <v>5643</v>
      </c>
      <c r="AP629" s="42">
        <v>1.1E136</v>
      </c>
    </row>
    <row r="630">
      <c r="A630" s="40" t="s">
        <v>16719</v>
      </c>
      <c r="B630" s="41">
        <v>67.0</v>
      </c>
      <c r="C630" s="42">
        <v>1.67E9</v>
      </c>
      <c r="D630" s="41">
        <v>3356.0</v>
      </c>
      <c r="E630" s="40" t="s">
        <v>1243</v>
      </c>
      <c r="F630" s="41">
        <v>140.0</v>
      </c>
      <c r="G630" s="41">
        <v>35.0</v>
      </c>
      <c r="H630" s="41">
        <v>70.0</v>
      </c>
      <c r="I630" s="41">
        <v>-3.07733</v>
      </c>
      <c r="J630" s="41">
        <v>10000.0</v>
      </c>
      <c r="K630" s="41">
        <v>5000.0</v>
      </c>
      <c r="L630" s="41">
        <v>1200.0</v>
      </c>
      <c r="M630" s="41">
        <v>600.0</v>
      </c>
      <c r="N630" s="41">
        <v>30.0</v>
      </c>
      <c r="O630" s="40" t="s">
        <v>207</v>
      </c>
      <c r="P630" s="40" t="s">
        <v>208</v>
      </c>
      <c r="Q630" s="40" t="s">
        <v>1372</v>
      </c>
      <c r="R630" s="40" t="s">
        <v>8686</v>
      </c>
      <c r="S630" s="40" t="b">
        <v>0</v>
      </c>
      <c r="T630" s="40" t="s">
        <v>12879</v>
      </c>
      <c r="U630" s="40" t="s">
        <v>212</v>
      </c>
      <c r="V630" s="41">
        <v>0.1</v>
      </c>
      <c r="W630" s="41">
        <v>0.9</v>
      </c>
      <c r="X630" s="41">
        <v>0.2</v>
      </c>
      <c r="Y630" s="41">
        <v>0.5</v>
      </c>
      <c r="Z630" s="40" t="b">
        <v>0</v>
      </c>
      <c r="AA630" s="40" t="b">
        <v>1</v>
      </c>
      <c r="AB630" s="40" t="b">
        <v>0</v>
      </c>
      <c r="AC630" s="40" t="b">
        <v>0</v>
      </c>
      <c r="AD630" s="41" t="s">
        <v>15009</v>
      </c>
      <c r="AE630" s="41" t="s">
        <v>15010</v>
      </c>
      <c r="AF630" s="41">
        <v>1202.779</v>
      </c>
      <c r="AG630" s="41">
        <v>-4.24704</v>
      </c>
      <c r="AH630" s="42">
        <v>8.56439E41</v>
      </c>
      <c r="AI630" s="41">
        <v>0.380106121</v>
      </c>
      <c r="AJ630" s="40" t="s">
        <v>15011</v>
      </c>
      <c r="AK630" s="44" t="s">
        <v>397</v>
      </c>
      <c r="AL630" s="41">
        <v>5383.0</v>
      </c>
      <c r="AM630" s="40" t="s">
        <v>2224</v>
      </c>
      <c r="AN630" s="40" t="s">
        <v>7285</v>
      </c>
      <c r="AO630" s="40" t="s">
        <v>5643</v>
      </c>
      <c r="AP630" s="42">
        <v>1.0E139</v>
      </c>
    </row>
    <row r="631">
      <c r="A631" s="40" t="s">
        <v>16686</v>
      </c>
      <c r="B631" s="41">
        <v>232.0</v>
      </c>
      <c r="C631" s="42">
        <v>1.67E9</v>
      </c>
      <c r="D631" s="41">
        <v>3356.0</v>
      </c>
      <c r="E631" s="40" t="s">
        <v>1243</v>
      </c>
      <c r="F631" s="41">
        <v>140.0</v>
      </c>
      <c r="G631" s="41">
        <v>35.0</v>
      </c>
      <c r="H631" s="41">
        <v>70.0</v>
      </c>
      <c r="I631" s="41">
        <v>-3.07733</v>
      </c>
      <c r="J631" s="41">
        <v>10000.0</v>
      </c>
      <c r="K631" s="41">
        <v>5000.0</v>
      </c>
      <c r="L631" s="41">
        <v>1200.0</v>
      </c>
      <c r="M631" s="41">
        <v>600.0</v>
      </c>
      <c r="N631" s="41">
        <v>100.0</v>
      </c>
      <c r="O631" s="40" t="s">
        <v>207</v>
      </c>
      <c r="P631" s="40" t="s">
        <v>208</v>
      </c>
      <c r="Q631" s="40" t="s">
        <v>7305</v>
      </c>
      <c r="R631" s="40" t="s">
        <v>8686</v>
      </c>
      <c r="S631" s="40" t="b">
        <v>0</v>
      </c>
      <c r="T631" s="40" t="s">
        <v>12879</v>
      </c>
      <c r="U631" s="40" t="s">
        <v>212</v>
      </c>
      <c r="V631" s="41">
        <v>0.1</v>
      </c>
      <c r="W631" s="41">
        <v>0.9</v>
      </c>
      <c r="X631" s="41">
        <v>0.3</v>
      </c>
      <c r="Y631" s="41">
        <v>0.5</v>
      </c>
      <c r="Z631" s="40" t="b">
        <v>0</v>
      </c>
      <c r="AA631" s="40" t="b">
        <v>1</v>
      </c>
      <c r="AB631" s="40" t="b">
        <v>0</v>
      </c>
      <c r="AC631" s="40" t="b">
        <v>0</v>
      </c>
      <c r="AD631" s="41" t="s">
        <v>15012</v>
      </c>
      <c r="AE631" s="41" t="s">
        <v>15013</v>
      </c>
      <c r="AF631" s="41">
        <v>1201.794</v>
      </c>
      <c r="AG631" s="41">
        <v>-4.25095</v>
      </c>
      <c r="AH631" s="42">
        <v>1.12054E42</v>
      </c>
      <c r="AI631" s="41">
        <v>0.381375816</v>
      </c>
      <c r="AJ631" s="40" t="s">
        <v>16748</v>
      </c>
      <c r="AK631" s="40" t="s">
        <v>15015</v>
      </c>
      <c r="AL631" s="41">
        <v>4203.0</v>
      </c>
      <c r="AM631" s="40" t="s">
        <v>2224</v>
      </c>
      <c r="AN631" s="40" t="s">
        <v>7285</v>
      </c>
      <c r="AO631" s="40" t="s">
        <v>5627</v>
      </c>
      <c r="AP631" s="42">
        <v>1.1E139</v>
      </c>
    </row>
    <row r="632">
      <c r="A632" s="40" t="s">
        <v>16719</v>
      </c>
      <c r="B632" s="41">
        <v>56.0</v>
      </c>
      <c r="C632" s="42">
        <v>1.67E9</v>
      </c>
      <c r="D632" s="41">
        <v>3356.0</v>
      </c>
      <c r="E632" s="40" t="s">
        <v>1243</v>
      </c>
      <c r="F632" s="41">
        <v>140.0</v>
      </c>
      <c r="G632" s="41">
        <v>35.0</v>
      </c>
      <c r="H632" s="41">
        <v>70.0</v>
      </c>
      <c r="I632" s="41">
        <v>-3.07733</v>
      </c>
      <c r="J632" s="41">
        <v>10000.0</v>
      </c>
      <c r="K632" s="41">
        <v>5000.0</v>
      </c>
      <c r="L632" s="41">
        <v>1200.0</v>
      </c>
      <c r="M632" s="41">
        <v>600.0</v>
      </c>
      <c r="N632" s="41">
        <v>30.0</v>
      </c>
      <c r="O632" s="40" t="s">
        <v>207</v>
      </c>
      <c r="P632" s="40" t="s">
        <v>208</v>
      </c>
      <c r="Q632" s="40" t="s">
        <v>1372</v>
      </c>
      <c r="R632" s="40" t="s">
        <v>8686</v>
      </c>
      <c r="S632" s="40" t="b">
        <v>0</v>
      </c>
      <c r="T632" s="40" t="s">
        <v>211</v>
      </c>
      <c r="U632" s="40" t="s">
        <v>212</v>
      </c>
      <c r="V632" s="41">
        <v>0.1</v>
      </c>
      <c r="W632" s="41">
        <v>0.9</v>
      </c>
      <c r="X632" s="41">
        <v>0.1</v>
      </c>
      <c r="Y632" s="41">
        <v>0.6</v>
      </c>
      <c r="Z632" s="40" t="b">
        <v>0</v>
      </c>
      <c r="AA632" s="40" t="b">
        <v>1</v>
      </c>
      <c r="AB632" s="40" t="b">
        <v>0</v>
      </c>
      <c r="AC632" s="40" t="b">
        <v>0</v>
      </c>
      <c r="AD632" s="41" t="s">
        <v>15016</v>
      </c>
      <c r="AE632" s="41" t="s">
        <v>15017</v>
      </c>
      <c r="AF632" s="41">
        <v>1202.984</v>
      </c>
      <c r="AG632" s="41">
        <v>-4.25355</v>
      </c>
      <c r="AH632" s="42">
        <v>1.04525E42</v>
      </c>
      <c r="AI632" s="41">
        <v>0.382223032</v>
      </c>
      <c r="AJ632" s="40" t="s">
        <v>15018</v>
      </c>
      <c r="AK632" s="44" t="s">
        <v>397</v>
      </c>
      <c r="AL632" s="41">
        <v>4724.0</v>
      </c>
      <c r="AM632" s="40" t="s">
        <v>2224</v>
      </c>
      <c r="AN632" s="40" t="s">
        <v>7285</v>
      </c>
      <c r="AO632" s="40" t="s">
        <v>5643</v>
      </c>
      <c r="AP632" s="42">
        <v>1.0E139</v>
      </c>
    </row>
    <row r="633">
      <c r="A633" s="40" t="s">
        <v>16706</v>
      </c>
      <c r="B633" s="41">
        <v>175.0</v>
      </c>
      <c r="C633" s="42">
        <v>1.67E9</v>
      </c>
      <c r="D633" s="41">
        <v>3356.0</v>
      </c>
      <c r="E633" s="40" t="s">
        <v>1243</v>
      </c>
      <c r="F633" s="41">
        <v>140.0</v>
      </c>
      <c r="G633" s="41">
        <v>35.0</v>
      </c>
      <c r="H633" s="41">
        <v>70.0</v>
      </c>
      <c r="I633" s="41">
        <v>-3.07733</v>
      </c>
      <c r="J633" s="41">
        <v>10000.0</v>
      </c>
      <c r="K633" s="41">
        <v>5000.0</v>
      </c>
      <c r="L633" s="41">
        <v>1200.0</v>
      </c>
      <c r="M633" s="41">
        <v>600.0</v>
      </c>
      <c r="N633" s="41">
        <v>50.0</v>
      </c>
      <c r="O633" s="40" t="s">
        <v>207</v>
      </c>
      <c r="P633" s="40" t="s">
        <v>1371</v>
      </c>
      <c r="Q633" s="40" t="s">
        <v>212</v>
      </c>
      <c r="R633" s="40" t="s">
        <v>8686</v>
      </c>
      <c r="S633" s="40" t="b">
        <v>0</v>
      </c>
      <c r="T633" s="40" t="s">
        <v>12879</v>
      </c>
      <c r="U633" s="40" t="s">
        <v>212</v>
      </c>
      <c r="V633" s="41">
        <v>0.1</v>
      </c>
      <c r="W633" s="41">
        <v>0.9</v>
      </c>
      <c r="X633" s="41">
        <v>0.2</v>
      </c>
      <c r="Y633" s="41">
        <v>0.5</v>
      </c>
      <c r="Z633" s="40" t="b">
        <v>0</v>
      </c>
      <c r="AA633" s="40" t="b">
        <v>1</v>
      </c>
      <c r="AB633" s="40" t="b">
        <v>0</v>
      </c>
      <c r="AC633" s="40" t="b">
        <v>0</v>
      </c>
      <c r="AD633" s="41" t="s">
        <v>15019</v>
      </c>
      <c r="AE633" s="41" t="s">
        <v>1164</v>
      </c>
      <c r="AF633" s="41">
        <v>1004.97</v>
      </c>
      <c r="AG633" s="41">
        <v>-4.25527</v>
      </c>
      <c r="AH633" s="42">
        <v>1.01456E42</v>
      </c>
      <c r="AI633" s="41">
        <v>0.382780173</v>
      </c>
      <c r="AJ633" s="40" t="s">
        <v>15020</v>
      </c>
      <c r="AK633" s="40" t="s">
        <v>15021</v>
      </c>
      <c r="AL633" s="41">
        <v>2833.0</v>
      </c>
      <c r="AM633" s="40" t="s">
        <v>7372</v>
      </c>
      <c r="AN633" s="40" t="s">
        <v>7285</v>
      </c>
      <c r="AO633" s="40" t="s">
        <v>5643</v>
      </c>
      <c r="AP633" s="42">
        <v>1.0E139</v>
      </c>
    </row>
    <row r="634">
      <c r="A634" s="40" t="s">
        <v>16720</v>
      </c>
      <c r="B634" s="41">
        <v>88.0</v>
      </c>
      <c r="C634" s="42">
        <v>1.67E9</v>
      </c>
      <c r="D634" s="41">
        <v>3356.0</v>
      </c>
      <c r="E634" s="40" t="s">
        <v>1243</v>
      </c>
      <c r="F634" s="41">
        <v>140.0</v>
      </c>
      <c r="G634" s="41">
        <v>35.0</v>
      </c>
      <c r="H634" s="41">
        <v>70.0</v>
      </c>
      <c r="I634" s="41">
        <v>-3.07733</v>
      </c>
      <c r="J634" s="41">
        <v>10000.0</v>
      </c>
      <c r="K634" s="41">
        <v>5000.0</v>
      </c>
      <c r="L634" s="41">
        <v>1200.0</v>
      </c>
      <c r="M634" s="41">
        <v>600.0</v>
      </c>
      <c r="N634" s="41">
        <v>30.0</v>
      </c>
      <c r="O634" s="40" t="s">
        <v>207</v>
      </c>
      <c r="P634" s="40" t="s">
        <v>1371</v>
      </c>
      <c r="Q634" s="40" t="s">
        <v>212</v>
      </c>
      <c r="R634" s="40" t="s">
        <v>8686</v>
      </c>
      <c r="S634" s="40" t="b">
        <v>0</v>
      </c>
      <c r="T634" s="40" t="s">
        <v>12879</v>
      </c>
      <c r="U634" s="40" t="s">
        <v>212</v>
      </c>
      <c r="V634" s="41">
        <v>0.1</v>
      </c>
      <c r="W634" s="41">
        <v>0.9</v>
      </c>
      <c r="X634" s="41">
        <v>0.3</v>
      </c>
      <c r="Y634" s="41">
        <v>0.5</v>
      </c>
      <c r="Z634" s="40" t="b">
        <v>0</v>
      </c>
      <c r="AA634" s="40" t="b">
        <v>1</v>
      </c>
      <c r="AB634" s="40" t="b">
        <v>0</v>
      </c>
      <c r="AC634" s="40" t="b">
        <v>0</v>
      </c>
      <c r="AD634" s="41" t="s">
        <v>15022</v>
      </c>
      <c r="AE634" s="41" t="s">
        <v>15023</v>
      </c>
      <c r="AF634" s="41">
        <v>1203.076</v>
      </c>
      <c r="AG634" s="41">
        <v>-4.26063</v>
      </c>
      <c r="AH634" s="42">
        <v>5.43399E41</v>
      </c>
      <c r="AI634" s="41">
        <v>0.384524368</v>
      </c>
      <c r="AJ634" s="40" t="s">
        <v>15024</v>
      </c>
      <c r="AK634" s="40" t="s">
        <v>15025</v>
      </c>
      <c r="AL634" s="41">
        <v>5417.0</v>
      </c>
      <c r="AM634" s="40" t="s">
        <v>2224</v>
      </c>
      <c r="AN634" s="40" t="s">
        <v>7285</v>
      </c>
      <c r="AO634" s="40" t="s">
        <v>5643</v>
      </c>
      <c r="AP634" s="42">
        <v>1.1E138</v>
      </c>
    </row>
    <row r="635">
      <c r="A635" s="40" t="s">
        <v>16720</v>
      </c>
      <c r="B635" s="41">
        <v>86.0</v>
      </c>
      <c r="C635" s="42">
        <v>1.67E9</v>
      </c>
      <c r="D635" s="41">
        <v>3356.0</v>
      </c>
      <c r="E635" s="40" t="s">
        <v>1243</v>
      </c>
      <c r="F635" s="41">
        <v>140.0</v>
      </c>
      <c r="G635" s="41">
        <v>35.0</v>
      </c>
      <c r="H635" s="41">
        <v>70.0</v>
      </c>
      <c r="I635" s="41">
        <v>-3.07733</v>
      </c>
      <c r="J635" s="41">
        <v>10000.0</v>
      </c>
      <c r="K635" s="41">
        <v>5000.0</v>
      </c>
      <c r="L635" s="41">
        <v>1200.0</v>
      </c>
      <c r="M635" s="41">
        <v>600.0</v>
      </c>
      <c r="N635" s="41">
        <v>30.0</v>
      </c>
      <c r="O635" s="40" t="s">
        <v>207</v>
      </c>
      <c r="P635" s="40" t="s">
        <v>1371</v>
      </c>
      <c r="Q635" s="40" t="s">
        <v>212</v>
      </c>
      <c r="R635" s="40" t="s">
        <v>8686</v>
      </c>
      <c r="S635" s="40" t="b">
        <v>0</v>
      </c>
      <c r="T635" s="40" t="s">
        <v>12879</v>
      </c>
      <c r="U635" s="40" t="s">
        <v>212</v>
      </c>
      <c r="V635" s="41">
        <v>0.1</v>
      </c>
      <c r="W635" s="41">
        <v>0.9</v>
      </c>
      <c r="X635" s="41">
        <v>0.2</v>
      </c>
      <c r="Y635" s="41">
        <v>0.6</v>
      </c>
      <c r="Z635" s="40" t="b">
        <v>0</v>
      </c>
      <c r="AA635" s="40" t="b">
        <v>1</v>
      </c>
      <c r="AB635" s="40" t="b">
        <v>0</v>
      </c>
      <c r="AC635" s="40" t="b">
        <v>0</v>
      </c>
      <c r="AD635" s="41" t="s">
        <v>15026</v>
      </c>
      <c r="AE635" s="41" t="s">
        <v>15027</v>
      </c>
      <c r="AF635" s="41">
        <v>1202.772</v>
      </c>
      <c r="AG635" s="41">
        <v>-4.26335</v>
      </c>
      <c r="AH635" s="42">
        <v>3.07249E41</v>
      </c>
      <c r="AI635" s="41">
        <v>0.385408267</v>
      </c>
      <c r="AJ635" s="40" t="s">
        <v>15028</v>
      </c>
      <c r="AK635" s="44" t="s">
        <v>397</v>
      </c>
      <c r="AL635" s="41">
        <v>4542.0</v>
      </c>
      <c r="AM635" s="40" t="s">
        <v>2224</v>
      </c>
      <c r="AN635" s="40" t="s">
        <v>7285</v>
      </c>
      <c r="AO635" s="40" t="s">
        <v>5643</v>
      </c>
      <c r="AP635" s="42">
        <v>1.1E137</v>
      </c>
    </row>
    <row r="636">
      <c r="A636" s="40" t="s">
        <v>16719</v>
      </c>
      <c r="B636" s="41">
        <v>100.0</v>
      </c>
      <c r="C636" s="42">
        <v>1.67E9</v>
      </c>
      <c r="D636" s="41">
        <v>3356.0</v>
      </c>
      <c r="E636" s="40" t="s">
        <v>1243</v>
      </c>
      <c r="F636" s="41">
        <v>140.0</v>
      </c>
      <c r="G636" s="41">
        <v>35.0</v>
      </c>
      <c r="H636" s="41">
        <v>70.0</v>
      </c>
      <c r="I636" s="41">
        <v>-3.07733</v>
      </c>
      <c r="J636" s="41">
        <v>10000.0</v>
      </c>
      <c r="K636" s="41">
        <v>5000.0</v>
      </c>
      <c r="L636" s="41">
        <v>1200.0</v>
      </c>
      <c r="M636" s="41">
        <v>600.0</v>
      </c>
      <c r="N636" s="41">
        <v>50.0</v>
      </c>
      <c r="O636" s="40" t="s">
        <v>207</v>
      </c>
      <c r="P636" s="40" t="s">
        <v>208</v>
      </c>
      <c r="Q636" s="40" t="s">
        <v>209</v>
      </c>
      <c r="R636" s="40" t="s">
        <v>8686</v>
      </c>
      <c r="S636" s="40" t="b">
        <v>0</v>
      </c>
      <c r="T636" s="40" t="s">
        <v>12879</v>
      </c>
      <c r="U636" s="40" t="s">
        <v>212</v>
      </c>
      <c r="V636" s="41">
        <v>0.1</v>
      </c>
      <c r="W636" s="41">
        <v>0.9</v>
      </c>
      <c r="X636" s="41">
        <v>0.1</v>
      </c>
      <c r="Y636" s="41">
        <v>0.5</v>
      </c>
      <c r="Z636" s="40" t="b">
        <v>0</v>
      </c>
      <c r="AA636" s="40" t="b">
        <v>1</v>
      </c>
      <c r="AB636" s="40" t="b">
        <v>0</v>
      </c>
      <c r="AC636" s="40" t="b">
        <v>0</v>
      </c>
      <c r="AD636" s="41" t="s">
        <v>13778</v>
      </c>
      <c r="AE636" s="41" t="s">
        <v>15029</v>
      </c>
      <c r="AF636" s="41">
        <v>1203.243</v>
      </c>
      <c r="AG636" s="41">
        <v>-4.26787</v>
      </c>
      <c r="AH636" s="42">
        <v>1.36613E42</v>
      </c>
      <c r="AI636" s="41">
        <v>0.386877135</v>
      </c>
      <c r="AJ636" s="40" t="s">
        <v>15030</v>
      </c>
      <c r="AK636" s="44" t="s">
        <v>397</v>
      </c>
      <c r="AL636" s="41">
        <v>3182.0</v>
      </c>
      <c r="AM636" s="40" t="s">
        <v>2224</v>
      </c>
      <c r="AN636" s="40" t="s">
        <v>7285</v>
      </c>
      <c r="AO636" s="40" t="s">
        <v>5643</v>
      </c>
      <c r="AP636" s="42">
        <v>1.1E139</v>
      </c>
    </row>
    <row r="637">
      <c r="A637" s="40" t="s">
        <v>16706</v>
      </c>
      <c r="B637" s="41">
        <v>171.0</v>
      </c>
      <c r="C637" s="42">
        <v>1.67E9</v>
      </c>
      <c r="D637" s="41">
        <v>3356.0</v>
      </c>
      <c r="E637" s="40" t="s">
        <v>1243</v>
      </c>
      <c r="F637" s="41">
        <v>140.0</v>
      </c>
      <c r="G637" s="41">
        <v>35.0</v>
      </c>
      <c r="H637" s="41">
        <v>70.0</v>
      </c>
      <c r="I637" s="41">
        <v>-3.07733</v>
      </c>
      <c r="J637" s="41">
        <v>10000.0</v>
      </c>
      <c r="K637" s="41">
        <v>5000.0</v>
      </c>
      <c r="L637" s="41">
        <v>1200.0</v>
      </c>
      <c r="M637" s="41">
        <v>600.0</v>
      </c>
      <c r="N637" s="41">
        <v>50.0</v>
      </c>
      <c r="O637" s="40" t="s">
        <v>207</v>
      </c>
      <c r="P637" s="40" t="s">
        <v>1371</v>
      </c>
      <c r="Q637" s="40" t="s">
        <v>212</v>
      </c>
      <c r="R637" s="40" t="s">
        <v>8686</v>
      </c>
      <c r="S637" s="40" t="b">
        <v>0</v>
      </c>
      <c r="T637" s="40" t="s">
        <v>12879</v>
      </c>
      <c r="U637" s="40" t="s">
        <v>212</v>
      </c>
      <c r="V637" s="41">
        <v>0.1</v>
      </c>
      <c r="W637" s="41">
        <v>0.9</v>
      </c>
      <c r="X637" s="41">
        <v>0.1</v>
      </c>
      <c r="Y637" s="41">
        <v>0.4</v>
      </c>
      <c r="Z637" s="40" t="b">
        <v>0</v>
      </c>
      <c r="AA637" s="40" t="b">
        <v>1</v>
      </c>
      <c r="AB637" s="40" t="b">
        <v>0</v>
      </c>
      <c r="AC637" s="40" t="b">
        <v>0</v>
      </c>
      <c r="AD637" s="41" t="s">
        <v>15031</v>
      </c>
      <c r="AE637" s="41" t="s">
        <v>15032</v>
      </c>
      <c r="AF637" s="41">
        <v>1203.064</v>
      </c>
      <c r="AG637" s="41">
        <v>-4.26909</v>
      </c>
      <c r="AH637" s="42">
        <v>8.67651E41</v>
      </c>
      <c r="AI637" s="41">
        <v>0.387273656</v>
      </c>
      <c r="AJ637" s="40" t="s">
        <v>15033</v>
      </c>
      <c r="AK637" s="44" t="s">
        <v>397</v>
      </c>
      <c r="AL637" s="41">
        <v>4123.0</v>
      </c>
      <c r="AM637" s="40" t="s">
        <v>2224</v>
      </c>
      <c r="AN637" s="40" t="s">
        <v>7285</v>
      </c>
      <c r="AO637" s="40" t="s">
        <v>5643</v>
      </c>
      <c r="AP637" s="42">
        <v>1.0E139</v>
      </c>
    </row>
    <row r="638">
      <c r="A638" s="40" t="s">
        <v>16706</v>
      </c>
      <c r="B638" s="41">
        <v>246.0</v>
      </c>
      <c r="C638" s="42">
        <v>1.67E9</v>
      </c>
      <c r="D638" s="41">
        <v>3356.0</v>
      </c>
      <c r="E638" s="40" t="s">
        <v>1243</v>
      </c>
      <c r="F638" s="41">
        <v>140.0</v>
      </c>
      <c r="G638" s="41">
        <v>35.0</v>
      </c>
      <c r="H638" s="41">
        <v>70.0</v>
      </c>
      <c r="I638" s="41">
        <v>-3.07733</v>
      </c>
      <c r="J638" s="41">
        <v>10000.0</v>
      </c>
      <c r="K638" s="41">
        <v>5000.0</v>
      </c>
      <c r="L638" s="41">
        <v>1200.0</v>
      </c>
      <c r="M638" s="41">
        <v>600.0</v>
      </c>
      <c r="N638" s="41">
        <v>100.0</v>
      </c>
      <c r="O638" s="40" t="s">
        <v>207</v>
      </c>
      <c r="P638" s="40" t="s">
        <v>1371</v>
      </c>
      <c r="Q638" s="40" t="s">
        <v>1372</v>
      </c>
      <c r="R638" s="40" t="s">
        <v>8686</v>
      </c>
      <c r="S638" s="40" t="b">
        <v>0</v>
      </c>
      <c r="T638" s="40" t="s">
        <v>12879</v>
      </c>
      <c r="U638" s="40" t="s">
        <v>212</v>
      </c>
      <c r="V638" s="41">
        <v>0.1</v>
      </c>
      <c r="W638" s="41">
        <v>0.9</v>
      </c>
      <c r="X638" s="41">
        <v>0.2</v>
      </c>
      <c r="Y638" s="41">
        <v>0.4</v>
      </c>
      <c r="Z638" s="40" t="b">
        <v>0</v>
      </c>
      <c r="AA638" s="40" t="b">
        <v>1</v>
      </c>
      <c r="AB638" s="40" t="b">
        <v>0</v>
      </c>
      <c r="AC638" s="40" t="b">
        <v>0</v>
      </c>
      <c r="AD638" s="41" t="s">
        <v>14799</v>
      </c>
      <c r="AE638" s="41" t="s">
        <v>15034</v>
      </c>
      <c r="AF638" s="41">
        <v>1203.241</v>
      </c>
      <c r="AG638" s="41">
        <v>-4.27809</v>
      </c>
      <c r="AH638" s="42">
        <v>1.3462E42</v>
      </c>
      <c r="AI638" s="41">
        <v>0.390197511</v>
      </c>
      <c r="AJ638" s="40" t="s">
        <v>16749</v>
      </c>
      <c r="AK638" s="40" t="s">
        <v>15036</v>
      </c>
      <c r="AL638" s="41">
        <v>1971.0</v>
      </c>
      <c r="AM638" s="40" t="s">
        <v>2224</v>
      </c>
      <c r="AN638" s="40" t="s">
        <v>7285</v>
      </c>
      <c r="AO638" s="40" t="s">
        <v>5643</v>
      </c>
      <c r="AP638" s="42">
        <v>1.1E139</v>
      </c>
    </row>
    <row r="639">
      <c r="A639" s="40" t="s">
        <v>16720</v>
      </c>
      <c r="B639" s="41">
        <v>77.0</v>
      </c>
      <c r="C639" s="42">
        <v>1.67E9</v>
      </c>
      <c r="D639" s="41">
        <v>3356.0</v>
      </c>
      <c r="E639" s="40" t="s">
        <v>1243</v>
      </c>
      <c r="F639" s="41">
        <v>140.0</v>
      </c>
      <c r="G639" s="41">
        <v>35.0</v>
      </c>
      <c r="H639" s="41">
        <v>70.0</v>
      </c>
      <c r="I639" s="41">
        <v>-3.07733</v>
      </c>
      <c r="J639" s="41">
        <v>10000.0</v>
      </c>
      <c r="K639" s="41">
        <v>5000.0</v>
      </c>
      <c r="L639" s="41">
        <v>1200.0</v>
      </c>
      <c r="M639" s="41">
        <v>600.0</v>
      </c>
      <c r="N639" s="41">
        <v>30.0</v>
      </c>
      <c r="O639" s="40" t="s">
        <v>207</v>
      </c>
      <c r="P639" s="40" t="s">
        <v>1371</v>
      </c>
      <c r="Q639" s="40" t="s">
        <v>212</v>
      </c>
      <c r="R639" s="40" t="s">
        <v>8686</v>
      </c>
      <c r="S639" s="40" t="b">
        <v>0</v>
      </c>
      <c r="T639" s="40" t="s">
        <v>211</v>
      </c>
      <c r="U639" s="40" t="s">
        <v>212</v>
      </c>
      <c r="V639" s="41">
        <v>0.1</v>
      </c>
      <c r="W639" s="41">
        <v>0.9</v>
      </c>
      <c r="X639" s="41">
        <v>0.2</v>
      </c>
      <c r="Y639" s="41">
        <v>0.6</v>
      </c>
      <c r="Z639" s="40" t="b">
        <v>0</v>
      </c>
      <c r="AA639" s="40" t="b">
        <v>1</v>
      </c>
      <c r="AB639" s="40" t="b">
        <v>0</v>
      </c>
      <c r="AC639" s="40" t="b">
        <v>0</v>
      </c>
      <c r="AD639" s="41" t="s">
        <v>15037</v>
      </c>
      <c r="AE639" s="41" t="s">
        <v>15038</v>
      </c>
      <c r="AF639" s="41">
        <v>1202.455</v>
      </c>
      <c r="AG639" s="41">
        <v>-4.27894</v>
      </c>
      <c r="AH639" s="42">
        <v>9.95395E41</v>
      </c>
      <c r="AI639" s="41">
        <v>0.390471996</v>
      </c>
      <c r="AJ639" s="40" t="s">
        <v>15039</v>
      </c>
      <c r="AK639" s="44" t="s">
        <v>397</v>
      </c>
      <c r="AL639" s="41">
        <v>4909.0</v>
      </c>
      <c r="AM639" s="40" t="s">
        <v>2224</v>
      </c>
      <c r="AN639" s="40" t="s">
        <v>7285</v>
      </c>
      <c r="AO639" s="40" t="s">
        <v>5643</v>
      </c>
      <c r="AP639" s="42">
        <v>1.0E139</v>
      </c>
    </row>
    <row r="640">
      <c r="A640" s="40" t="s">
        <v>16706</v>
      </c>
      <c r="B640" s="41">
        <v>264.0</v>
      </c>
      <c r="C640" s="42">
        <v>1.67E9</v>
      </c>
      <c r="D640" s="41">
        <v>3356.0</v>
      </c>
      <c r="E640" s="40" t="s">
        <v>1243</v>
      </c>
      <c r="F640" s="41">
        <v>140.0</v>
      </c>
      <c r="G640" s="41">
        <v>35.0</v>
      </c>
      <c r="H640" s="41">
        <v>70.0</v>
      </c>
      <c r="I640" s="41">
        <v>-3.07733</v>
      </c>
      <c r="J640" s="41">
        <v>10000.0</v>
      </c>
      <c r="K640" s="41">
        <v>5000.0</v>
      </c>
      <c r="L640" s="41">
        <v>1200.0</v>
      </c>
      <c r="M640" s="41">
        <v>600.0</v>
      </c>
      <c r="N640" s="41">
        <v>100.0</v>
      </c>
      <c r="O640" s="40" t="s">
        <v>207</v>
      </c>
      <c r="P640" s="40" t="s">
        <v>1371</v>
      </c>
      <c r="Q640" s="40" t="s">
        <v>212</v>
      </c>
      <c r="R640" s="40" t="s">
        <v>8686</v>
      </c>
      <c r="S640" s="40" t="b">
        <v>0</v>
      </c>
      <c r="T640" s="40" t="s">
        <v>12879</v>
      </c>
      <c r="U640" s="40" t="s">
        <v>212</v>
      </c>
      <c r="V640" s="41">
        <v>0.1</v>
      </c>
      <c r="W640" s="41">
        <v>0.9</v>
      </c>
      <c r="X640" s="41">
        <v>0.2</v>
      </c>
      <c r="Y640" s="41">
        <v>0.4</v>
      </c>
      <c r="Z640" s="40" t="b">
        <v>0</v>
      </c>
      <c r="AA640" s="40" t="b">
        <v>1</v>
      </c>
      <c r="AB640" s="40" t="b">
        <v>0</v>
      </c>
      <c r="AC640" s="40" t="b">
        <v>0</v>
      </c>
      <c r="AD640" s="41" t="s">
        <v>12978</v>
      </c>
      <c r="AE640" s="41" t="s">
        <v>15040</v>
      </c>
      <c r="AF640" s="41">
        <v>1203.742</v>
      </c>
      <c r="AG640" s="41">
        <v>-4.27941</v>
      </c>
      <c r="AH640" s="42">
        <v>1.2025E42</v>
      </c>
      <c r="AI640" s="41">
        <v>0.390625403</v>
      </c>
      <c r="AJ640" s="40" t="s">
        <v>16750</v>
      </c>
      <c r="AK640" s="40" t="s">
        <v>15042</v>
      </c>
      <c r="AL640" s="41">
        <v>1975.0</v>
      </c>
      <c r="AM640" s="40" t="s">
        <v>2224</v>
      </c>
      <c r="AN640" s="40" t="s">
        <v>7285</v>
      </c>
      <c r="AO640" s="40" t="s">
        <v>5643</v>
      </c>
      <c r="AP640" s="42">
        <v>1.1E139</v>
      </c>
    </row>
    <row r="641">
      <c r="A641" s="40" t="s">
        <v>16720</v>
      </c>
      <c r="B641" s="41">
        <v>66.0</v>
      </c>
      <c r="C641" s="42">
        <v>1.67E9</v>
      </c>
      <c r="D641" s="41">
        <v>3356.0</v>
      </c>
      <c r="E641" s="40" t="s">
        <v>1243</v>
      </c>
      <c r="F641" s="41">
        <v>140.0</v>
      </c>
      <c r="G641" s="41">
        <v>35.0</v>
      </c>
      <c r="H641" s="41">
        <v>70.0</v>
      </c>
      <c r="I641" s="41">
        <v>-3.07733</v>
      </c>
      <c r="J641" s="41">
        <v>10000.0</v>
      </c>
      <c r="K641" s="41">
        <v>5000.0</v>
      </c>
      <c r="L641" s="41">
        <v>1200.0</v>
      </c>
      <c r="M641" s="41">
        <v>600.0</v>
      </c>
      <c r="N641" s="41">
        <v>30.0</v>
      </c>
      <c r="O641" s="40" t="s">
        <v>207</v>
      </c>
      <c r="P641" s="40" t="s">
        <v>1371</v>
      </c>
      <c r="Q641" s="40" t="s">
        <v>1372</v>
      </c>
      <c r="R641" s="40" t="s">
        <v>8686</v>
      </c>
      <c r="S641" s="40" t="b">
        <v>0</v>
      </c>
      <c r="T641" s="40" t="s">
        <v>12879</v>
      </c>
      <c r="U641" s="40" t="s">
        <v>212</v>
      </c>
      <c r="V641" s="41">
        <v>0.1</v>
      </c>
      <c r="W641" s="41">
        <v>0.9</v>
      </c>
      <c r="X641" s="41">
        <v>0.2</v>
      </c>
      <c r="Y641" s="41">
        <v>0.4</v>
      </c>
      <c r="Z641" s="40" t="b">
        <v>0</v>
      </c>
      <c r="AA641" s="40" t="b">
        <v>1</v>
      </c>
      <c r="AB641" s="40" t="b">
        <v>0</v>
      </c>
      <c r="AC641" s="40" t="b">
        <v>0</v>
      </c>
      <c r="AD641" s="41" t="s">
        <v>15043</v>
      </c>
      <c r="AE641" s="41" t="s">
        <v>15044</v>
      </c>
      <c r="AF641" s="41">
        <v>1203.31</v>
      </c>
      <c r="AG641" s="41">
        <v>-4.28267</v>
      </c>
      <c r="AH641" s="42">
        <v>3.94581E41</v>
      </c>
      <c r="AI641" s="41">
        <v>0.391685703</v>
      </c>
      <c r="AJ641" s="40" t="s">
        <v>15045</v>
      </c>
      <c r="AK641" s="44" t="s">
        <v>397</v>
      </c>
      <c r="AL641" s="41">
        <v>6692.0</v>
      </c>
      <c r="AM641" s="40" t="s">
        <v>2224</v>
      </c>
      <c r="AN641" s="40" t="s">
        <v>7285</v>
      </c>
      <c r="AO641" s="40" t="s">
        <v>5643</v>
      </c>
      <c r="AP641" s="42">
        <v>1.0E138</v>
      </c>
    </row>
    <row r="642">
      <c r="A642" s="40" t="s">
        <v>16720</v>
      </c>
      <c r="B642" s="41">
        <v>11.0</v>
      </c>
      <c r="C642" s="42">
        <v>1.67E9</v>
      </c>
      <c r="D642" s="41">
        <v>3356.0</v>
      </c>
      <c r="E642" s="40" t="s">
        <v>1243</v>
      </c>
      <c r="F642" s="41">
        <v>140.0</v>
      </c>
      <c r="G642" s="41">
        <v>35.0</v>
      </c>
      <c r="H642" s="41">
        <v>70.0</v>
      </c>
      <c r="I642" s="41">
        <v>-3.07733</v>
      </c>
      <c r="J642" s="41">
        <v>10000.0</v>
      </c>
      <c r="K642" s="41">
        <v>5000.0</v>
      </c>
      <c r="L642" s="41">
        <v>1200.0</v>
      </c>
      <c r="M642" s="41">
        <v>600.0</v>
      </c>
      <c r="N642" s="41">
        <v>30.0</v>
      </c>
      <c r="O642" s="40" t="s">
        <v>207</v>
      </c>
      <c r="P642" s="40" t="s">
        <v>1371</v>
      </c>
      <c r="Q642" s="40" t="s">
        <v>209</v>
      </c>
      <c r="R642" s="40" t="s">
        <v>8686</v>
      </c>
      <c r="S642" s="40" t="b">
        <v>0</v>
      </c>
      <c r="T642" s="40" t="s">
        <v>12879</v>
      </c>
      <c r="U642" s="40" t="s">
        <v>212</v>
      </c>
      <c r="V642" s="41">
        <v>0.1</v>
      </c>
      <c r="W642" s="41">
        <v>0.9</v>
      </c>
      <c r="X642" s="41">
        <v>0.1</v>
      </c>
      <c r="Y642" s="41">
        <v>0.6</v>
      </c>
      <c r="Z642" s="40" t="b">
        <v>0</v>
      </c>
      <c r="AA642" s="40" t="b">
        <v>1</v>
      </c>
      <c r="AB642" s="40" t="b">
        <v>0</v>
      </c>
      <c r="AC642" s="40" t="b">
        <v>0</v>
      </c>
      <c r="AD642" s="41" t="s">
        <v>15046</v>
      </c>
      <c r="AE642" s="41" t="s">
        <v>15047</v>
      </c>
      <c r="AF642" s="41">
        <v>1201.558</v>
      </c>
      <c r="AG642" s="41">
        <v>-4.28374</v>
      </c>
      <c r="AH642" s="42">
        <v>1.387E42</v>
      </c>
      <c r="AI642" s="41">
        <v>0.39203166</v>
      </c>
      <c r="AJ642" s="40" t="s">
        <v>15048</v>
      </c>
      <c r="AK642" s="44" t="s">
        <v>397</v>
      </c>
      <c r="AL642" s="41">
        <v>4392.0</v>
      </c>
      <c r="AM642" s="40" t="s">
        <v>2224</v>
      </c>
      <c r="AN642" s="40" t="s">
        <v>7285</v>
      </c>
      <c r="AO642" s="40" t="s">
        <v>5643</v>
      </c>
      <c r="AP642" s="42">
        <v>1.1E139</v>
      </c>
    </row>
    <row r="643">
      <c r="A643" s="40" t="s">
        <v>16686</v>
      </c>
      <c r="B643" s="41">
        <v>234.0</v>
      </c>
      <c r="C643" s="42">
        <v>1.67E9</v>
      </c>
      <c r="D643" s="41">
        <v>3356.0</v>
      </c>
      <c r="E643" s="40" t="s">
        <v>1243</v>
      </c>
      <c r="F643" s="41">
        <v>140.0</v>
      </c>
      <c r="G643" s="41">
        <v>35.0</v>
      </c>
      <c r="H643" s="41">
        <v>70.0</v>
      </c>
      <c r="I643" s="41">
        <v>-3.07733</v>
      </c>
      <c r="J643" s="41">
        <v>10000.0</v>
      </c>
      <c r="K643" s="41">
        <v>5000.0</v>
      </c>
      <c r="L643" s="41">
        <v>1200.0</v>
      </c>
      <c r="M643" s="41">
        <v>600.0</v>
      </c>
      <c r="N643" s="41">
        <v>100.0</v>
      </c>
      <c r="O643" s="40" t="s">
        <v>207</v>
      </c>
      <c r="P643" s="40" t="s">
        <v>208</v>
      </c>
      <c r="Q643" s="40" t="s">
        <v>1372</v>
      </c>
      <c r="R643" s="40" t="s">
        <v>8686</v>
      </c>
      <c r="S643" s="40" t="b">
        <v>0</v>
      </c>
      <c r="T643" s="40" t="s">
        <v>211</v>
      </c>
      <c r="U643" s="40" t="s">
        <v>212</v>
      </c>
      <c r="V643" s="41">
        <v>0.1</v>
      </c>
      <c r="W643" s="41">
        <v>0.9</v>
      </c>
      <c r="X643" s="41">
        <v>0.1</v>
      </c>
      <c r="Y643" s="41">
        <v>0.4</v>
      </c>
      <c r="Z643" s="40" t="b">
        <v>0</v>
      </c>
      <c r="AA643" s="40" t="b">
        <v>1</v>
      </c>
      <c r="AB643" s="40" t="b">
        <v>0</v>
      </c>
      <c r="AC643" s="40" t="b">
        <v>0</v>
      </c>
      <c r="AD643" s="41" t="s">
        <v>15049</v>
      </c>
      <c r="AE643" s="41" t="s">
        <v>7399</v>
      </c>
      <c r="AF643" s="41">
        <v>1201.607</v>
      </c>
      <c r="AG643" s="41">
        <v>-4.29214</v>
      </c>
      <c r="AH643" s="42">
        <v>1.38701E42</v>
      </c>
      <c r="AI643" s="41">
        <v>0.394760888</v>
      </c>
      <c r="AJ643" s="40" t="s">
        <v>15050</v>
      </c>
      <c r="AK643" s="40" t="s">
        <v>15051</v>
      </c>
      <c r="AL643" s="41">
        <v>5693.0</v>
      </c>
      <c r="AM643" s="40" t="s">
        <v>2224</v>
      </c>
      <c r="AN643" s="40" t="s">
        <v>7285</v>
      </c>
      <c r="AO643" s="40" t="s">
        <v>5627</v>
      </c>
      <c r="AP643" s="42">
        <v>1.1E139</v>
      </c>
    </row>
    <row r="644">
      <c r="A644" s="40" t="s">
        <v>16720</v>
      </c>
      <c r="B644" s="41">
        <v>95.0</v>
      </c>
      <c r="C644" s="42">
        <v>1.67E9</v>
      </c>
      <c r="D644" s="41">
        <v>3356.0</v>
      </c>
      <c r="E644" s="40" t="s">
        <v>1243</v>
      </c>
      <c r="F644" s="41">
        <v>140.0</v>
      </c>
      <c r="G644" s="41">
        <v>35.0</v>
      </c>
      <c r="H644" s="41">
        <v>70.0</v>
      </c>
      <c r="I644" s="41">
        <v>-3.07733</v>
      </c>
      <c r="J644" s="41">
        <v>10000.0</v>
      </c>
      <c r="K644" s="41">
        <v>5000.0</v>
      </c>
      <c r="L644" s="41">
        <v>1200.0</v>
      </c>
      <c r="M644" s="41">
        <v>600.0</v>
      </c>
      <c r="N644" s="41">
        <v>50.0</v>
      </c>
      <c r="O644" s="40" t="s">
        <v>207</v>
      </c>
      <c r="P644" s="40" t="s">
        <v>1371</v>
      </c>
      <c r="Q644" s="40" t="s">
        <v>209</v>
      </c>
      <c r="R644" s="40" t="s">
        <v>8686</v>
      </c>
      <c r="S644" s="40" t="b">
        <v>0</v>
      </c>
      <c r="T644" s="40" t="s">
        <v>211</v>
      </c>
      <c r="U644" s="40" t="s">
        <v>212</v>
      </c>
      <c r="V644" s="41">
        <v>0.1</v>
      </c>
      <c r="W644" s="41">
        <v>0.9</v>
      </c>
      <c r="X644" s="41">
        <v>0.2</v>
      </c>
      <c r="Y644" s="41">
        <v>0.6</v>
      </c>
      <c r="Z644" s="40" t="b">
        <v>0</v>
      </c>
      <c r="AA644" s="40" t="b">
        <v>1</v>
      </c>
      <c r="AB644" s="40" t="b">
        <v>0</v>
      </c>
      <c r="AC644" s="40" t="b">
        <v>0</v>
      </c>
      <c r="AD644" s="41" t="s">
        <v>15052</v>
      </c>
      <c r="AE644" s="41" t="s">
        <v>15053</v>
      </c>
      <c r="AF644" s="41">
        <v>1203.056</v>
      </c>
      <c r="AG644" s="41">
        <v>-4.29238</v>
      </c>
      <c r="AH644" s="42">
        <v>1.39283E42</v>
      </c>
      <c r="AI644" s="41">
        <v>0.394839602</v>
      </c>
      <c r="AJ644" s="40" t="s">
        <v>15054</v>
      </c>
      <c r="AK644" s="40" t="s">
        <v>15055</v>
      </c>
      <c r="AL644" s="41">
        <v>2943.0</v>
      </c>
      <c r="AM644" s="40" t="s">
        <v>2224</v>
      </c>
      <c r="AN644" s="40" t="s">
        <v>7285</v>
      </c>
      <c r="AO644" s="40" t="s">
        <v>5643</v>
      </c>
      <c r="AP644" s="42">
        <v>1.1E139</v>
      </c>
    </row>
    <row r="645">
      <c r="A645" s="40" t="s">
        <v>16686</v>
      </c>
      <c r="B645" s="41">
        <v>230.0</v>
      </c>
      <c r="C645" s="42">
        <v>1.67E9</v>
      </c>
      <c r="D645" s="41">
        <v>3356.0</v>
      </c>
      <c r="E645" s="40" t="s">
        <v>1243</v>
      </c>
      <c r="F645" s="41">
        <v>140.0</v>
      </c>
      <c r="G645" s="41">
        <v>35.0</v>
      </c>
      <c r="H645" s="41">
        <v>70.0</v>
      </c>
      <c r="I645" s="41">
        <v>-3.07733</v>
      </c>
      <c r="J645" s="41">
        <v>10000.0</v>
      </c>
      <c r="K645" s="41">
        <v>5000.0</v>
      </c>
      <c r="L645" s="41">
        <v>1200.0</v>
      </c>
      <c r="M645" s="41">
        <v>600.0</v>
      </c>
      <c r="N645" s="41">
        <v>100.0</v>
      </c>
      <c r="O645" s="40" t="s">
        <v>207</v>
      </c>
      <c r="P645" s="40" t="s">
        <v>208</v>
      </c>
      <c r="Q645" s="40" t="s">
        <v>7305</v>
      </c>
      <c r="R645" s="40" t="s">
        <v>8686</v>
      </c>
      <c r="S645" s="40" t="b">
        <v>0</v>
      </c>
      <c r="T645" s="40" t="s">
        <v>12879</v>
      </c>
      <c r="U645" s="40" t="s">
        <v>212</v>
      </c>
      <c r="V645" s="41">
        <v>0.1</v>
      </c>
      <c r="W645" s="41">
        <v>0.9</v>
      </c>
      <c r="X645" s="41">
        <v>0.2</v>
      </c>
      <c r="Y645" s="41">
        <v>0.6</v>
      </c>
      <c r="Z645" s="40" t="b">
        <v>0</v>
      </c>
      <c r="AA645" s="40" t="b">
        <v>1</v>
      </c>
      <c r="AB645" s="40" t="b">
        <v>0</v>
      </c>
      <c r="AC645" s="40" t="b">
        <v>0</v>
      </c>
      <c r="AD645" s="41" t="s">
        <v>15056</v>
      </c>
      <c r="AE645" s="41" t="s">
        <v>15057</v>
      </c>
      <c r="AF645" s="41">
        <v>881.3923</v>
      </c>
      <c r="AG645" s="41">
        <v>-4.30133</v>
      </c>
      <c r="AH645" s="42">
        <v>2.87448E41</v>
      </c>
      <c r="AI645" s="41">
        <v>0.397749197</v>
      </c>
      <c r="AJ645" s="40" t="s">
        <v>16751</v>
      </c>
      <c r="AK645" s="40" t="s">
        <v>15059</v>
      </c>
      <c r="AL645" s="41">
        <v>2526.0</v>
      </c>
      <c r="AM645" s="40" t="s">
        <v>7372</v>
      </c>
      <c r="AN645" s="40" t="s">
        <v>7285</v>
      </c>
      <c r="AO645" s="40" t="s">
        <v>5627</v>
      </c>
      <c r="AP645" s="42">
        <v>1.1E137</v>
      </c>
    </row>
    <row r="646">
      <c r="A646" s="40" t="s">
        <v>16706</v>
      </c>
      <c r="B646" s="41">
        <v>249.0</v>
      </c>
      <c r="C646" s="42">
        <v>1.67E9</v>
      </c>
      <c r="D646" s="41">
        <v>3356.0</v>
      </c>
      <c r="E646" s="40" t="s">
        <v>1243</v>
      </c>
      <c r="F646" s="41">
        <v>140.0</v>
      </c>
      <c r="G646" s="41">
        <v>35.0</v>
      </c>
      <c r="H646" s="41">
        <v>70.0</v>
      </c>
      <c r="I646" s="41">
        <v>-3.07733</v>
      </c>
      <c r="J646" s="41">
        <v>10000.0</v>
      </c>
      <c r="K646" s="41">
        <v>5000.0</v>
      </c>
      <c r="L646" s="41">
        <v>1200.0</v>
      </c>
      <c r="M646" s="41">
        <v>600.0</v>
      </c>
      <c r="N646" s="41">
        <v>100.0</v>
      </c>
      <c r="O646" s="40" t="s">
        <v>207</v>
      </c>
      <c r="P646" s="40" t="s">
        <v>1371</v>
      </c>
      <c r="Q646" s="40" t="s">
        <v>1372</v>
      </c>
      <c r="R646" s="40" t="s">
        <v>8686</v>
      </c>
      <c r="S646" s="40" t="b">
        <v>0</v>
      </c>
      <c r="T646" s="40" t="s">
        <v>12879</v>
      </c>
      <c r="U646" s="40" t="s">
        <v>212</v>
      </c>
      <c r="V646" s="41">
        <v>0.1</v>
      </c>
      <c r="W646" s="41">
        <v>0.9</v>
      </c>
      <c r="X646" s="41">
        <v>0.3</v>
      </c>
      <c r="Y646" s="41">
        <v>0.4</v>
      </c>
      <c r="Z646" s="40" t="b">
        <v>0</v>
      </c>
      <c r="AA646" s="40" t="b">
        <v>1</v>
      </c>
      <c r="AB646" s="40" t="b">
        <v>0</v>
      </c>
      <c r="AC646" s="40" t="b">
        <v>0</v>
      </c>
      <c r="AD646" s="41" t="s">
        <v>15060</v>
      </c>
      <c r="AE646" s="41" t="s">
        <v>15061</v>
      </c>
      <c r="AF646" s="41">
        <v>1203.864</v>
      </c>
      <c r="AG646" s="41">
        <v>-4.30927</v>
      </c>
      <c r="AH646" s="42">
        <v>1.04456E42</v>
      </c>
      <c r="AI646" s="41">
        <v>0.400329857</v>
      </c>
      <c r="AJ646" s="40" t="s">
        <v>16752</v>
      </c>
      <c r="AK646" s="40" t="s">
        <v>15063</v>
      </c>
      <c r="AL646" s="41">
        <v>1974.0</v>
      </c>
      <c r="AM646" s="40" t="s">
        <v>2224</v>
      </c>
      <c r="AN646" s="40" t="s">
        <v>7285</v>
      </c>
      <c r="AO646" s="40" t="s">
        <v>5643</v>
      </c>
      <c r="AP646" s="42">
        <v>1.0E139</v>
      </c>
    </row>
    <row r="647">
      <c r="A647" s="40" t="s">
        <v>16719</v>
      </c>
      <c r="B647" s="41">
        <v>86.0</v>
      </c>
      <c r="C647" s="42">
        <v>1.67E9</v>
      </c>
      <c r="D647" s="41">
        <v>3356.0</v>
      </c>
      <c r="E647" s="40" t="s">
        <v>1243</v>
      </c>
      <c r="F647" s="41">
        <v>140.0</v>
      </c>
      <c r="G647" s="41">
        <v>35.0</v>
      </c>
      <c r="H647" s="41">
        <v>70.0</v>
      </c>
      <c r="I647" s="41">
        <v>-3.07733</v>
      </c>
      <c r="J647" s="41">
        <v>10000.0</v>
      </c>
      <c r="K647" s="41">
        <v>5000.0</v>
      </c>
      <c r="L647" s="41">
        <v>1200.0</v>
      </c>
      <c r="M647" s="41">
        <v>600.0</v>
      </c>
      <c r="N647" s="41">
        <v>30.0</v>
      </c>
      <c r="O647" s="40" t="s">
        <v>207</v>
      </c>
      <c r="P647" s="40" t="s">
        <v>208</v>
      </c>
      <c r="Q647" s="40" t="s">
        <v>212</v>
      </c>
      <c r="R647" s="40" t="s">
        <v>8686</v>
      </c>
      <c r="S647" s="40" t="b">
        <v>0</v>
      </c>
      <c r="T647" s="40" t="s">
        <v>12879</v>
      </c>
      <c r="U647" s="40" t="s">
        <v>212</v>
      </c>
      <c r="V647" s="41">
        <v>0.1</v>
      </c>
      <c r="W647" s="41">
        <v>0.9</v>
      </c>
      <c r="X647" s="41">
        <v>0.2</v>
      </c>
      <c r="Y647" s="41">
        <v>0.6</v>
      </c>
      <c r="Z647" s="40" t="b">
        <v>0</v>
      </c>
      <c r="AA647" s="40" t="b">
        <v>1</v>
      </c>
      <c r="AB647" s="40" t="b">
        <v>0</v>
      </c>
      <c r="AC647" s="40" t="b">
        <v>0</v>
      </c>
      <c r="AD647" s="41" t="s">
        <v>15064</v>
      </c>
      <c r="AE647" s="41" t="s">
        <v>15065</v>
      </c>
      <c r="AF647" s="41">
        <v>1203.258</v>
      </c>
      <c r="AG647" s="41">
        <v>-4.31121</v>
      </c>
      <c r="AH647" s="42">
        <v>8.18597E41</v>
      </c>
      <c r="AI647" s="41">
        <v>0.400960243</v>
      </c>
      <c r="AJ647" s="40" t="s">
        <v>15066</v>
      </c>
      <c r="AK647" s="44" t="s">
        <v>397</v>
      </c>
      <c r="AL647" s="41">
        <v>4386.0</v>
      </c>
      <c r="AM647" s="40" t="s">
        <v>2224</v>
      </c>
      <c r="AN647" s="40" t="s">
        <v>7285</v>
      </c>
      <c r="AO647" s="40" t="s">
        <v>5643</v>
      </c>
      <c r="AP647" s="42">
        <v>1.0E139</v>
      </c>
    </row>
    <row r="648">
      <c r="A648" s="40" t="s">
        <v>16719</v>
      </c>
      <c r="B648" s="41">
        <v>105.0</v>
      </c>
      <c r="C648" s="42">
        <v>1.67E9</v>
      </c>
      <c r="D648" s="41">
        <v>3356.0</v>
      </c>
      <c r="E648" s="40" t="s">
        <v>1243</v>
      </c>
      <c r="F648" s="41">
        <v>140.0</v>
      </c>
      <c r="G648" s="41">
        <v>35.0</v>
      </c>
      <c r="H648" s="41">
        <v>70.0</v>
      </c>
      <c r="I648" s="41">
        <v>-3.07733</v>
      </c>
      <c r="J648" s="41">
        <v>10000.0</v>
      </c>
      <c r="K648" s="41">
        <v>5000.0</v>
      </c>
      <c r="L648" s="41">
        <v>1200.0</v>
      </c>
      <c r="M648" s="41">
        <v>600.0</v>
      </c>
      <c r="N648" s="41">
        <v>50.0</v>
      </c>
      <c r="O648" s="40" t="s">
        <v>207</v>
      </c>
      <c r="P648" s="40" t="s">
        <v>208</v>
      </c>
      <c r="Q648" s="40" t="s">
        <v>209</v>
      </c>
      <c r="R648" s="40" t="s">
        <v>8686</v>
      </c>
      <c r="S648" s="40" t="b">
        <v>0</v>
      </c>
      <c r="T648" s="40" t="s">
        <v>12879</v>
      </c>
      <c r="U648" s="40" t="s">
        <v>212</v>
      </c>
      <c r="V648" s="41">
        <v>0.1</v>
      </c>
      <c r="W648" s="41">
        <v>0.9</v>
      </c>
      <c r="X648" s="41">
        <v>0.3</v>
      </c>
      <c r="Y648" s="41">
        <v>0.4</v>
      </c>
      <c r="Z648" s="40" t="b">
        <v>0</v>
      </c>
      <c r="AA648" s="40" t="b">
        <v>1</v>
      </c>
      <c r="AB648" s="40" t="b">
        <v>0</v>
      </c>
      <c r="AC648" s="40" t="b">
        <v>0</v>
      </c>
      <c r="AD648" s="41" t="s">
        <v>15067</v>
      </c>
      <c r="AE648" s="41" t="s">
        <v>15068</v>
      </c>
      <c r="AF648" s="41">
        <v>1203.044</v>
      </c>
      <c r="AG648" s="41">
        <v>-4.31172</v>
      </c>
      <c r="AH648" s="42">
        <v>2.71665E41</v>
      </c>
      <c r="AI648" s="41">
        <v>0.401125536</v>
      </c>
      <c r="AJ648" s="40" t="s">
        <v>16753</v>
      </c>
      <c r="AK648" s="40" t="s">
        <v>15070</v>
      </c>
      <c r="AL648" s="41">
        <v>4176.0</v>
      </c>
      <c r="AM648" s="40" t="s">
        <v>2224</v>
      </c>
      <c r="AN648" s="40" t="s">
        <v>7285</v>
      </c>
      <c r="AO648" s="40" t="s">
        <v>5643</v>
      </c>
      <c r="AP648" s="42">
        <v>1.1E137</v>
      </c>
    </row>
    <row r="649">
      <c r="A649" s="40" t="s">
        <v>16720</v>
      </c>
      <c r="B649" s="41">
        <v>159.0</v>
      </c>
      <c r="C649" s="42">
        <v>1.67E9</v>
      </c>
      <c r="D649" s="41">
        <v>3356.0</v>
      </c>
      <c r="E649" s="40" t="s">
        <v>1243</v>
      </c>
      <c r="F649" s="41">
        <v>140.0</v>
      </c>
      <c r="G649" s="41">
        <v>35.0</v>
      </c>
      <c r="H649" s="41">
        <v>70.0</v>
      </c>
      <c r="I649" s="41">
        <v>-3.07733</v>
      </c>
      <c r="J649" s="41">
        <v>10000.0</v>
      </c>
      <c r="K649" s="41">
        <v>5000.0</v>
      </c>
      <c r="L649" s="41">
        <v>1200.0</v>
      </c>
      <c r="M649" s="41">
        <v>600.0</v>
      </c>
      <c r="N649" s="41">
        <v>50.0</v>
      </c>
      <c r="O649" s="40" t="s">
        <v>207</v>
      </c>
      <c r="P649" s="40" t="s">
        <v>1371</v>
      </c>
      <c r="Q649" s="40" t="s">
        <v>1372</v>
      </c>
      <c r="R649" s="40" t="s">
        <v>8686</v>
      </c>
      <c r="S649" s="40" t="b">
        <v>0</v>
      </c>
      <c r="T649" s="40" t="s">
        <v>12879</v>
      </c>
      <c r="U649" s="40" t="s">
        <v>212</v>
      </c>
      <c r="V649" s="41">
        <v>0.1</v>
      </c>
      <c r="W649" s="41">
        <v>0.9</v>
      </c>
      <c r="X649" s="41">
        <v>0.3</v>
      </c>
      <c r="Y649" s="41">
        <v>0.4</v>
      </c>
      <c r="Z649" s="40" t="b">
        <v>0</v>
      </c>
      <c r="AA649" s="40" t="b">
        <v>1</v>
      </c>
      <c r="AB649" s="40" t="b">
        <v>0</v>
      </c>
      <c r="AC649" s="40" t="b">
        <v>0</v>
      </c>
      <c r="AD649" s="41" t="s">
        <v>15071</v>
      </c>
      <c r="AE649" s="41" t="s">
        <v>15072</v>
      </c>
      <c r="AF649" s="41">
        <v>1191.474</v>
      </c>
      <c r="AG649" s="41">
        <v>-4.313</v>
      </c>
      <c r="AH649" s="42">
        <v>1.03328E42</v>
      </c>
      <c r="AI649" s="41">
        <v>0.401540123</v>
      </c>
      <c r="AJ649" s="40" t="s">
        <v>16754</v>
      </c>
      <c r="AK649" s="40" t="s">
        <v>15074</v>
      </c>
      <c r="AL649" s="41">
        <v>3986.0</v>
      </c>
      <c r="AM649" s="40" t="s">
        <v>7372</v>
      </c>
      <c r="AN649" s="40" t="s">
        <v>7285</v>
      </c>
      <c r="AO649" s="40" t="s">
        <v>5643</v>
      </c>
      <c r="AP649" s="42">
        <v>1.0E139</v>
      </c>
    </row>
    <row r="650">
      <c r="A650" s="40" t="s">
        <v>16706</v>
      </c>
      <c r="B650" s="41">
        <v>248.0</v>
      </c>
      <c r="C650" s="42">
        <v>1.67E9</v>
      </c>
      <c r="D650" s="41">
        <v>3356.0</v>
      </c>
      <c r="E650" s="40" t="s">
        <v>1243</v>
      </c>
      <c r="F650" s="41">
        <v>140.0</v>
      </c>
      <c r="G650" s="41">
        <v>35.0</v>
      </c>
      <c r="H650" s="41">
        <v>70.0</v>
      </c>
      <c r="I650" s="41">
        <v>-3.07733</v>
      </c>
      <c r="J650" s="41">
        <v>10000.0</v>
      </c>
      <c r="K650" s="41">
        <v>5000.0</v>
      </c>
      <c r="L650" s="41">
        <v>1200.0</v>
      </c>
      <c r="M650" s="41">
        <v>600.0</v>
      </c>
      <c r="N650" s="41">
        <v>100.0</v>
      </c>
      <c r="O650" s="40" t="s">
        <v>207</v>
      </c>
      <c r="P650" s="40" t="s">
        <v>1371</v>
      </c>
      <c r="Q650" s="40" t="s">
        <v>1372</v>
      </c>
      <c r="R650" s="40" t="s">
        <v>8686</v>
      </c>
      <c r="S650" s="40" t="b">
        <v>0</v>
      </c>
      <c r="T650" s="40" t="s">
        <v>12879</v>
      </c>
      <c r="U650" s="40" t="s">
        <v>212</v>
      </c>
      <c r="V650" s="41">
        <v>0.1</v>
      </c>
      <c r="W650" s="41">
        <v>0.9</v>
      </c>
      <c r="X650" s="41">
        <v>0.2</v>
      </c>
      <c r="Y650" s="41">
        <v>0.6</v>
      </c>
      <c r="Z650" s="40" t="b">
        <v>0</v>
      </c>
      <c r="AA650" s="40" t="b">
        <v>1</v>
      </c>
      <c r="AB650" s="40" t="b">
        <v>0</v>
      </c>
      <c r="AC650" s="40" t="b">
        <v>0</v>
      </c>
      <c r="AD650" s="41" t="s">
        <v>13186</v>
      </c>
      <c r="AE650" s="41" t="s">
        <v>15075</v>
      </c>
      <c r="AF650" s="41">
        <v>1203.23</v>
      </c>
      <c r="AG650" s="41">
        <v>-4.313</v>
      </c>
      <c r="AH650" s="42">
        <v>4.00093E41</v>
      </c>
      <c r="AI650" s="41">
        <v>0.40154157</v>
      </c>
      <c r="AJ650" s="40" t="s">
        <v>16755</v>
      </c>
      <c r="AK650" s="40" t="s">
        <v>15077</v>
      </c>
      <c r="AL650" s="41">
        <v>1342.0</v>
      </c>
      <c r="AM650" s="40" t="s">
        <v>2224</v>
      </c>
      <c r="AN650" s="40" t="s">
        <v>7285</v>
      </c>
      <c r="AO650" s="40" t="s">
        <v>5643</v>
      </c>
      <c r="AP650" s="42">
        <v>1.0E138</v>
      </c>
    </row>
    <row r="651">
      <c r="A651" s="40" t="s">
        <v>16719</v>
      </c>
      <c r="B651" s="41">
        <v>46.0</v>
      </c>
      <c r="C651" s="42">
        <v>1.67E9</v>
      </c>
      <c r="D651" s="41">
        <v>3356.0</v>
      </c>
      <c r="E651" s="40" t="s">
        <v>1243</v>
      </c>
      <c r="F651" s="41">
        <v>140.0</v>
      </c>
      <c r="G651" s="41">
        <v>35.0</v>
      </c>
      <c r="H651" s="41">
        <v>70.0</v>
      </c>
      <c r="I651" s="41">
        <v>-3.07733</v>
      </c>
      <c r="J651" s="41">
        <v>10000.0</v>
      </c>
      <c r="K651" s="41">
        <v>5000.0</v>
      </c>
      <c r="L651" s="41">
        <v>1200.0</v>
      </c>
      <c r="M651" s="41">
        <v>600.0</v>
      </c>
      <c r="N651" s="41">
        <v>30.0</v>
      </c>
      <c r="O651" s="40" t="s">
        <v>207</v>
      </c>
      <c r="P651" s="40" t="s">
        <v>208</v>
      </c>
      <c r="Q651" s="40" t="s">
        <v>7305</v>
      </c>
      <c r="R651" s="40" t="s">
        <v>8686</v>
      </c>
      <c r="S651" s="40" t="b">
        <v>0</v>
      </c>
      <c r="T651" s="40" t="s">
        <v>12879</v>
      </c>
      <c r="U651" s="40" t="s">
        <v>212</v>
      </c>
      <c r="V651" s="41">
        <v>0.1</v>
      </c>
      <c r="W651" s="41">
        <v>0.9</v>
      </c>
      <c r="X651" s="41">
        <v>0.1</v>
      </c>
      <c r="Y651" s="41">
        <v>0.5</v>
      </c>
      <c r="Z651" s="40" t="b">
        <v>0</v>
      </c>
      <c r="AA651" s="40" t="b">
        <v>1</v>
      </c>
      <c r="AB651" s="40" t="b">
        <v>0</v>
      </c>
      <c r="AC651" s="40" t="b">
        <v>0</v>
      </c>
      <c r="AD651" s="41" t="s">
        <v>15078</v>
      </c>
      <c r="AE651" s="41" t="s">
        <v>15079</v>
      </c>
      <c r="AF651" s="41">
        <v>1202.711</v>
      </c>
      <c r="AG651" s="41">
        <v>-4.31625</v>
      </c>
      <c r="AH651" s="42">
        <v>2.88248E41</v>
      </c>
      <c r="AI651" s="41">
        <v>0.402597967</v>
      </c>
      <c r="AJ651" s="40" t="s">
        <v>15080</v>
      </c>
      <c r="AK651" s="44" t="s">
        <v>397</v>
      </c>
      <c r="AL651" s="41">
        <v>5519.0</v>
      </c>
      <c r="AM651" s="40" t="s">
        <v>2224</v>
      </c>
      <c r="AN651" s="40" t="s">
        <v>7285</v>
      </c>
      <c r="AO651" s="40" t="s">
        <v>5643</v>
      </c>
      <c r="AP651" s="42">
        <v>1.1E137</v>
      </c>
    </row>
    <row r="652">
      <c r="A652" s="40" t="s">
        <v>16720</v>
      </c>
      <c r="B652" s="41">
        <v>89.0</v>
      </c>
      <c r="C652" s="42">
        <v>1.67E9</v>
      </c>
      <c r="D652" s="41">
        <v>3356.0</v>
      </c>
      <c r="E652" s="40" t="s">
        <v>1243</v>
      </c>
      <c r="F652" s="41">
        <v>140.0</v>
      </c>
      <c r="G652" s="41">
        <v>35.0</v>
      </c>
      <c r="H652" s="41">
        <v>70.0</v>
      </c>
      <c r="I652" s="41">
        <v>-3.07733</v>
      </c>
      <c r="J652" s="41">
        <v>10000.0</v>
      </c>
      <c r="K652" s="41">
        <v>5000.0</v>
      </c>
      <c r="L652" s="41">
        <v>1200.0</v>
      </c>
      <c r="M652" s="41">
        <v>600.0</v>
      </c>
      <c r="N652" s="41">
        <v>30.0</v>
      </c>
      <c r="O652" s="40" t="s">
        <v>207</v>
      </c>
      <c r="P652" s="40" t="s">
        <v>1371</v>
      </c>
      <c r="Q652" s="40" t="s">
        <v>212</v>
      </c>
      <c r="R652" s="40" t="s">
        <v>8686</v>
      </c>
      <c r="S652" s="40" t="b">
        <v>0</v>
      </c>
      <c r="T652" s="40" t="s">
        <v>12879</v>
      </c>
      <c r="U652" s="40" t="s">
        <v>212</v>
      </c>
      <c r="V652" s="41">
        <v>0.1</v>
      </c>
      <c r="W652" s="41">
        <v>0.9</v>
      </c>
      <c r="X652" s="41">
        <v>0.3</v>
      </c>
      <c r="Y652" s="41">
        <v>0.6</v>
      </c>
      <c r="Z652" s="40" t="b">
        <v>0</v>
      </c>
      <c r="AA652" s="40" t="b">
        <v>1</v>
      </c>
      <c r="AB652" s="40" t="b">
        <v>0</v>
      </c>
      <c r="AC652" s="40" t="b">
        <v>0</v>
      </c>
      <c r="AD652" s="41" t="s">
        <v>15081</v>
      </c>
      <c r="AE652" s="41" t="s">
        <v>15082</v>
      </c>
      <c r="AF652" s="41">
        <v>1203.369</v>
      </c>
      <c r="AG652" s="41">
        <v>-4.31858</v>
      </c>
      <c r="AH652" s="42">
        <v>1.23813E42</v>
      </c>
      <c r="AI652" s="41">
        <v>0.403353474</v>
      </c>
      <c r="AJ652" s="40" t="s">
        <v>15083</v>
      </c>
      <c r="AK652" s="40" t="s">
        <v>15084</v>
      </c>
      <c r="AL652" s="41">
        <v>4579.0</v>
      </c>
      <c r="AM652" s="40" t="s">
        <v>2224</v>
      </c>
      <c r="AN652" s="40" t="s">
        <v>7285</v>
      </c>
      <c r="AO652" s="40" t="s">
        <v>5643</v>
      </c>
      <c r="AP652" s="42">
        <v>1.1E139</v>
      </c>
    </row>
    <row r="653">
      <c r="A653" s="40" t="s">
        <v>16686</v>
      </c>
      <c r="B653" s="41">
        <v>226.0</v>
      </c>
      <c r="C653" s="42">
        <v>1.67E9</v>
      </c>
      <c r="D653" s="41">
        <v>3356.0</v>
      </c>
      <c r="E653" s="40" t="s">
        <v>1243</v>
      </c>
      <c r="F653" s="41">
        <v>140.0</v>
      </c>
      <c r="G653" s="41">
        <v>35.0</v>
      </c>
      <c r="H653" s="41">
        <v>70.0</v>
      </c>
      <c r="I653" s="41">
        <v>-3.07733</v>
      </c>
      <c r="J653" s="41">
        <v>10000.0</v>
      </c>
      <c r="K653" s="41">
        <v>5000.0</v>
      </c>
      <c r="L653" s="41">
        <v>1200.0</v>
      </c>
      <c r="M653" s="41">
        <v>600.0</v>
      </c>
      <c r="N653" s="41">
        <v>100.0</v>
      </c>
      <c r="O653" s="40" t="s">
        <v>207</v>
      </c>
      <c r="P653" s="40" t="s">
        <v>208</v>
      </c>
      <c r="Q653" s="40" t="s">
        <v>7305</v>
      </c>
      <c r="R653" s="40" t="s">
        <v>8686</v>
      </c>
      <c r="S653" s="40" t="b">
        <v>0</v>
      </c>
      <c r="T653" s="40" t="s">
        <v>12879</v>
      </c>
      <c r="U653" s="40" t="s">
        <v>212</v>
      </c>
      <c r="V653" s="41">
        <v>0.1</v>
      </c>
      <c r="W653" s="41">
        <v>0.9</v>
      </c>
      <c r="X653" s="41">
        <v>0.1</v>
      </c>
      <c r="Y653" s="41">
        <v>0.5</v>
      </c>
      <c r="Z653" s="40" t="b">
        <v>0</v>
      </c>
      <c r="AA653" s="40" t="b">
        <v>1</v>
      </c>
      <c r="AB653" s="40" t="b">
        <v>0</v>
      </c>
      <c r="AC653" s="40" t="b">
        <v>0</v>
      </c>
      <c r="AD653" s="41" t="s">
        <v>15085</v>
      </c>
      <c r="AE653" s="41" t="s">
        <v>15086</v>
      </c>
      <c r="AF653" s="41">
        <v>1200.657</v>
      </c>
      <c r="AG653" s="41">
        <v>-4.31943</v>
      </c>
      <c r="AH653" s="42">
        <v>4.40597E41</v>
      </c>
      <c r="AI653" s="41">
        <v>0.403629482</v>
      </c>
      <c r="AJ653" s="40" t="s">
        <v>15087</v>
      </c>
      <c r="AK653" s="40" t="s">
        <v>15088</v>
      </c>
      <c r="AL653" s="41">
        <v>4267.0</v>
      </c>
      <c r="AM653" s="40" t="s">
        <v>7372</v>
      </c>
      <c r="AN653" s="40" t="s">
        <v>7285</v>
      </c>
      <c r="AO653" s="40" t="s">
        <v>5627</v>
      </c>
      <c r="AP653" s="42">
        <v>1.0E138</v>
      </c>
    </row>
    <row r="654">
      <c r="A654" s="40" t="s">
        <v>16719</v>
      </c>
      <c r="B654" s="41">
        <v>66.0</v>
      </c>
      <c r="C654" s="42">
        <v>1.67E9</v>
      </c>
      <c r="D654" s="41">
        <v>3356.0</v>
      </c>
      <c r="E654" s="40" t="s">
        <v>1243</v>
      </c>
      <c r="F654" s="41">
        <v>140.0</v>
      </c>
      <c r="G654" s="41">
        <v>35.0</v>
      </c>
      <c r="H654" s="41">
        <v>70.0</v>
      </c>
      <c r="I654" s="41">
        <v>-3.07733</v>
      </c>
      <c r="J654" s="41">
        <v>10000.0</v>
      </c>
      <c r="K654" s="41">
        <v>5000.0</v>
      </c>
      <c r="L654" s="41">
        <v>1200.0</v>
      </c>
      <c r="M654" s="41">
        <v>600.0</v>
      </c>
      <c r="N654" s="41">
        <v>30.0</v>
      </c>
      <c r="O654" s="40" t="s">
        <v>207</v>
      </c>
      <c r="P654" s="40" t="s">
        <v>208</v>
      </c>
      <c r="Q654" s="40" t="s">
        <v>1372</v>
      </c>
      <c r="R654" s="40" t="s">
        <v>8686</v>
      </c>
      <c r="S654" s="40" t="b">
        <v>0</v>
      </c>
      <c r="T654" s="40" t="s">
        <v>12879</v>
      </c>
      <c r="U654" s="40" t="s">
        <v>212</v>
      </c>
      <c r="V654" s="41">
        <v>0.1</v>
      </c>
      <c r="W654" s="41">
        <v>0.9</v>
      </c>
      <c r="X654" s="41">
        <v>0.2</v>
      </c>
      <c r="Y654" s="41">
        <v>0.4</v>
      </c>
      <c r="Z654" s="40" t="b">
        <v>0</v>
      </c>
      <c r="AA654" s="40" t="b">
        <v>1</v>
      </c>
      <c r="AB654" s="40" t="b">
        <v>0</v>
      </c>
      <c r="AC654" s="40" t="b">
        <v>0</v>
      </c>
      <c r="AD654" s="41" t="s">
        <v>15089</v>
      </c>
      <c r="AE654" s="41" t="s">
        <v>15090</v>
      </c>
      <c r="AF654" s="41">
        <v>1203.677</v>
      </c>
      <c r="AG654" s="41">
        <v>-4.32966</v>
      </c>
      <c r="AH654" s="42">
        <v>6.90304E41</v>
      </c>
      <c r="AI654" s="41">
        <v>0.40695558</v>
      </c>
      <c r="AJ654" s="40" t="s">
        <v>15091</v>
      </c>
      <c r="AK654" s="44" t="s">
        <v>397</v>
      </c>
      <c r="AL654" s="41">
        <v>6748.0</v>
      </c>
      <c r="AM654" s="40" t="s">
        <v>2224</v>
      </c>
      <c r="AN654" s="40" t="s">
        <v>7285</v>
      </c>
      <c r="AO654" s="40" t="s">
        <v>5643</v>
      </c>
      <c r="AP654" s="42">
        <v>1.1E138</v>
      </c>
    </row>
    <row r="655">
      <c r="A655" s="40" t="s">
        <v>16719</v>
      </c>
      <c r="B655" s="41">
        <v>84.0</v>
      </c>
      <c r="C655" s="42">
        <v>1.67E9</v>
      </c>
      <c r="D655" s="41">
        <v>3356.0</v>
      </c>
      <c r="E655" s="40" t="s">
        <v>1243</v>
      </c>
      <c r="F655" s="41">
        <v>140.0</v>
      </c>
      <c r="G655" s="41">
        <v>35.0</v>
      </c>
      <c r="H655" s="41">
        <v>70.0</v>
      </c>
      <c r="I655" s="41">
        <v>-3.07733</v>
      </c>
      <c r="J655" s="41">
        <v>10000.0</v>
      </c>
      <c r="K655" s="41">
        <v>5000.0</v>
      </c>
      <c r="L655" s="41">
        <v>1200.0</v>
      </c>
      <c r="M655" s="41">
        <v>600.0</v>
      </c>
      <c r="N655" s="41">
        <v>30.0</v>
      </c>
      <c r="O655" s="40" t="s">
        <v>207</v>
      </c>
      <c r="P655" s="40" t="s">
        <v>208</v>
      </c>
      <c r="Q655" s="40" t="s">
        <v>212</v>
      </c>
      <c r="R655" s="40" t="s">
        <v>8686</v>
      </c>
      <c r="S655" s="40" t="b">
        <v>0</v>
      </c>
      <c r="T655" s="40" t="s">
        <v>12879</v>
      </c>
      <c r="U655" s="40" t="s">
        <v>212</v>
      </c>
      <c r="V655" s="41">
        <v>0.1</v>
      </c>
      <c r="W655" s="41">
        <v>0.9</v>
      </c>
      <c r="X655" s="41">
        <v>0.2</v>
      </c>
      <c r="Y655" s="41">
        <v>0.4</v>
      </c>
      <c r="Z655" s="40" t="b">
        <v>0</v>
      </c>
      <c r="AA655" s="40" t="b">
        <v>1</v>
      </c>
      <c r="AB655" s="40" t="b">
        <v>0</v>
      </c>
      <c r="AC655" s="40" t="b">
        <v>0</v>
      </c>
      <c r="AD655" s="41" t="s">
        <v>15092</v>
      </c>
      <c r="AE655" s="41" t="s">
        <v>1194</v>
      </c>
      <c r="AF655" s="41">
        <v>1202.638</v>
      </c>
      <c r="AG655" s="41">
        <v>-4.33102</v>
      </c>
      <c r="AH655" s="42">
        <v>5.1614E41</v>
      </c>
      <c r="AI655" s="41">
        <v>0.407397328</v>
      </c>
      <c r="AJ655" s="40" t="s">
        <v>15093</v>
      </c>
      <c r="AK655" s="44" t="s">
        <v>397</v>
      </c>
      <c r="AL655" s="41">
        <v>6571.0</v>
      </c>
      <c r="AM655" s="40" t="s">
        <v>2224</v>
      </c>
      <c r="AN655" s="40" t="s">
        <v>7285</v>
      </c>
      <c r="AO655" s="40" t="s">
        <v>5643</v>
      </c>
      <c r="AP655" s="42">
        <v>1.0E138</v>
      </c>
    </row>
    <row r="656">
      <c r="A656" s="40" t="s">
        <v>16719</v>
      </c>
      <c r="B656" s="41">
        <v>144.0</v>
      </c>
      <c r="C656" s="42">
        <v>1.67E9</v>
      </c>
      <c r="D656" s="41">
        <v>3356.0</v>
      </c>
      <c r="E656" s="40" t="s">
        <v>1243</v>
      </c>
      <c r="F656" s="41">
        <v>140.0</v>
      </c>
      <c r="G656" s="41">
        <v>35.0</v>
      </c>
      <c r="H656" s="41">
        <v>70.0</v>
      </c>
      <c r="I656" s="41">
        <v>-3.07733</v>
      </c>
      <c r="J656" s="41">
        <v>10000.0</v>
      </c>
      <c r="K656" s="41">
        <v>5000.0</v>
      </c>
      <c r="L656" s="41">
        <v>1200.0</v>
      </c>
      <c r="M656" s="41">
        <v>600.0</v>
      </c>
      <c r="N656" s="41">
        <v>50.0</v>
      </c>
      <c r="O656" s="40" t="s">
        <v>207</v>
      </c>
      <c r="P656" s="40" t="s">
        <v>208</v>
      </c>
      <c r="Q656" s="40" t="s">
        <v>1372</v>
      </c>
      <c r="R656" s="40" t="s">
        <v>8686</v>
      </c>
      <c r="S656" s="40" t="b">
        <v>0</v>
      </c>
      <c r="T656" s="40" t="s">
        <v>211</v>
      </c>
      <c r="U656" s="40" t="s">
        <v>212</v>
      </c>
      <c r="V656" s="41">
        <v>0.1</v>
      </c>
      <c r="W656" s="41">
        <v>0.9</v>
      </c>
      <c r="X656" s="41">
        <v>0.1</v>
      </c>
      <c r="Y656" s="41">
        <v>0.4</v>
      </c>
      <c r="Z656" s="40" t="b">
        <v>0</v>
      </c>
      <c r="AA656" s="40" t="b">
        <v>1</v>
      </c>
      <c r="AB656" s="40" t="b">
        <v>0</v>
      </c>
      <c r="AC656" s="40" t="b">
        <v>0</v>
      </c>
      <c r="AD656" s="41" t="s">
        <v>15094</v>
      </c>
      <c r="AE656" s="41" t="s">
        <v>15095</v>
      </c>
      <c r="AF656" s="41">
        <v>1202.66</v>
      </c>
      <c r="AG656" s="41">
        <v>-4.33338</v>
      </c>
      <c r="AH656" s="42">
        <v>9.84896E41</v>
      </c>
      <c r="AI656" s="41">
        <v>0.408162776</v>
      </c>
      <c r="AJ656" s="40" t="s">
        <v>15096</v>
      </c>
      <c r="AK656" s="44" t="s">
        <v>397</v>
      </c>
      <c r="AL656" s="41">
        <v>4316.0</v>
      </c>
      <c r="AM656" s="40" t="s">
        <v>2224</v>
      </c>
      <c r="AN656" s="40" t="s">
        <v>7285</v>
      </c>
      <c r="AO656" s="40" t="s">
        <v>5643</v>
      </c>
      <c r="AP656" s="42">
        <v>1.0E139</v>
      </c>
    </row>
    <row r="657">
      <c r="A657" s="40" t="s">
        <v>16706</v>
      </c>
      <c r="B657" s="41">
        <v>251.0</v>
      </c>
      <c r="C657" s="42">
        <v>1.67E9</v>
      </c>
      <c r="D657" s="41">
        <v>3356.0</v>
      </c>
      <c r="E657" s="40" t="s">
        <v>1243</v>
      </c>
      <c r="F657" s="41">
        <v>140.0</v>
      </c>
      <c r="G657" s="41">
        <v>35.0</v>
      </c>
      <c r="H657" s="41">
        <v>70.0</v>
      </c>
      <c r="I657" s="41">
        <v>-3.07733</v>
      </c>
      <c r="J657" s="41">
        <v>10000.0</v>
      </c>
      <c r="K657" s="41">
        <v>5000.0</v>
      </c>
      <c r="L657" s="41">
        <v>1200.0</v>
      </c>
      <c r="M657" s="41">
        <v>600.0</v>
      </c>
      <c r="N657" s="41">
        <v>100.0</v>
      </c>
      <c r="O657" s="40" t="s">
        <v>207</v>
      </c>
      <c r="P657" s="40" t="s">
        <v>1371</v>
      </c>
      <c r="Q657" s="40" t="s">
        <v>1372</v>
      </c>
      <c r="R657" s="40" t="s">
        <v>8686</v>
      </c>
      <c r="S657" s="40" t="b">
        <v>0</v>
      </c>
      <c r="T657" s="40" t="s">
        <v>12879</v>
      </c>
      <c r="U657" s="40" t="s">
        <v>212</v>
      </c>
      <c r="V657" s="41">
        <v>0.1</v>
      </c>
      <c r="W657" s="41">
        <v>0.9</v>
      </c>
      <c r="X657" s="41">
        <v>0.3</v>
      </c>
      <c r="Y657" s="41">
        <v>0.6</v>
      </c>
      <c r="Z657" s="40" t="b">
        <v>0</v>
      </c>
      <c r="AA657" s="40" t="b">
        <v>1</v>
      </c>
      <c r="AB657" s="40" t="b">
        <v>0</v>
      </c>
      <c r="AC657" s="40" t="b">
        <v>0</v>
      </c>
      <c r="AD657" s="41" t="s">
        <v>15097</v>
      </c>
      <c r="AE657" s="41" t="s">
        <v>15098</v>
      </c>
      <c r="AF657" s="41">
        <v>1203.135</v>
      </c>
      <c r="AG657" s="41">
        <v>-4.33591</v>
      </c>
      <c r="AH657" s="42">
        <v>1.09086E42</v>
      </c>
      <c r="AI657" s="41">
        <v>0.408986187</v>
      </c>
      <c r="AJ657" s="40" t="s">
        <v>16756</v>
      </c>
      <c r="AK657" s="40" t="s">
        <v>15100</v>
      </c>
      <c r="AL657" s="41">
        <v>1355.0</v>
      </c>
      <c r="AM657" s="40" t="s">
        <v>2224</v>
      </c>
      <c r="AN657" s="40" t="s">
        <v>7285</v>
      </c>
      <c r="AO657" s="40" t="s">
        <v>5643</v>
      </c>
      <c r="AP657" s="42">
        <v>1.1E139</v>
      </c>
    </row>
    <row r="658">
      <c r="A658" s="40" t="s">
        <v>16686</v>
      </c>
      <c r="B658" s="41">
        <v>242.0</v>
      </c>
      <c r="C658" s="42">
        <v>1.67E9</v>
      </c>
      <c r="D658" s="41">
        <v>3356.0</v>
      </c>
      <c r="E658" s="40" t="s">
        <v>1243</v>
      </c>
      <c r="F658" s="41">
        <v>140.0</v>
      </c>
      <c r="G658" s="41">
        <v>35.0</v>
      </c>
      <c r="H658" s="41">
        <v>70.0</v>
      </c>
      <c r="I658" s="41">
        <v>-3.07733</v>
      </c>
      <c r="J658" s="41">
        <v>10000.0</v>
      </c>
      <c r="K658" s="41">
        <v>5000.0</v>
      </c>
      <c r="L658" s="41">
        <v>1200.0</v>
      </c>
      <c r="M658" s="41">
        <v>600.0</v>
      </c>
      <c r="N658" s="41">
        <v>100.0</v>
      </c>
      <c r="O658" s="40" t="s">
        <v>207</v>
      </c>
      <c r="P658" s="40" t="s">
        <v>208</v>
      </c>
      <c r="Q658" s="40" t="s">
        <v>1372</v>
      </c>
      <c r="R658" s="40" t="s">
        <v>8686</v>
      </c>
      <c r="S658" s="40" t="b">
        <v>0</v>
      </c>
      <c r="T658" s="40" t="s">
        <v>211</v>
      </c>
      <c r="U658" s="40" t="s">
        <v>212</v>
      </c>
      <c r="V658" s="41">
        <v>0.1</v>
      </c>
      <c r="W658" s="41">
        <v>0.9</v>
      </c>
      <c r="X658" s="41">
        <v>0.3</v>
      </c>
      <c r="Y658" s="41">
        <v>0.6</v>
      </c>
      <c r="Z658" s="40" t="b">
        <v>0</v>
      </c>
      <c r="AA658" s="40" t="b">
        <v>1</v>
      </c>
      <c r="AB658" s="40" t="b">
        <v>0</v>
      </c>
      <c r="AC658" s="40" t="b">
        <v>0</v>
      </c>
      <c r="AD658" s="41" t="s">
        <v>15101</v>
      </c>
      <c r="AE658" s="41" t="s">
        <v>15102</v>
      </c>
      <c r="AF658" s="41">
        <v>1201.185</v>
      </c>
      <c r="AG658" s="41">
        <v>-4.34242</v>
      </c>
      <c r="AH658" s="42">
        <v>8.35682E41</v>
      </c>
      <c r="AI658" s="41">
        <v>0.411101165</v>
      </c>
      <c r="AJ658" s="40" t="s">
        <v>16757</v>
      </c>
      <c r="AK658" s="40" t="s">
        <v>15104</v>
      </c>
      <c r="AL658" s="41">
        <v>3786.0</v>
      </c>
      <c r="AM658" s="40" t="s">
        <v>2224</v>
      </c>
      <c r="AN658" s="40" t="s">
        <v>7285</v>
      </c>
      <c r="AO658" s="40" t="s">
        <v>5627</v>
      </c>
      <c r="AP658" s="42">
        <v>1.0E139</v>
      </c>
    </row>
    <row r="659">
      <c r="A659" s="40" t="s">
        <v>16720</v>
      </c>
      <c r="B659" s="41">
        <v>145.0</v>
      </c>
      <c r="C659" s="42">
        <v>1.67E9</v>
      </c>
      <c r="D659" s="41">
        <v>3356.0</v>
      </c>
      <c r="E659" s="40" t="s">
        <v>1243</v>
      </c>
      <c r="F659" s="41">
        <v>140.0</v>
      </c>
      <c r="G659" s="41">
        <v>35.0</v>
      </c>
      <c r="H659" s="41">
        <v>70.0</v>
      </c>
      <c r="I659" s="41">
        <v>-3.07733</v>
      </c>
      <c r="J659" s="41">
        <v>10000.0</v>
      </c>
      <c r="K659" s="41">
        <v>5000.0</v>
      </c>
      <c r="L659" s="41">
        <v>1200.0</v>
      </c>
      <c r="M659" s="41">
        <v>600.0</v>
      </c>
      <c r="N659" s="41">
        <v>50.0</v>
      </c>
      <c r="O659" s="40" t="s">
        <v>207</v>
      </c>
      <c r="P659" s="40" t="s">
        <v>1371</v>
      </c>
      <c r="Q659" s="40" t="s">
        <v>1372</v>
      </c>
      <c r="R659" s="40" t="s">
        <v>8686</v>
      </c>
      <c r="S659" s="40" t="b">
        <v>0</v>
      </c>
      <c r="T659" s="40" t="s">
        <v>211</v>
      </c>
      <c r="U659" s="40" t="s">
        <v>212</v>
      </c>
      <c r="V659" s="41">
        <v>0.1</v>
      </c>
      <c r="W659" s="41">
        <v>0.9</v>
      </c>
      <c r="X659" s="41">
        <v>0.1</v>
      </c>
      <c r="Y659" s="41">
        <v>0.5</v>
      </c>
      <c r="Z659" s="40" t="b">
        <v>0</v>
      </c>
      <c r="AA659" s="40" t="b">
        <v>1</v>
      </c>
      <c r="AB659" s="40" t="b">
        <v>0</v>
      </c>
      <c r="AC659" s="40" t="b">
        <v>0</v>
      </c>
      <c r="AD659" s="41" t="s">
        <v>15105</v>
      </c>
      <c r="AE659" s="41" t="s">
        <v>15106</v>
      </c>
      <c r="AF659" s="41">
        <v>1203.566</v>
      </c>
      <c r="AG659" s="41">
        <v>-4.34352</v>
      </c>
      <c r="AH659" s="42">
        <v>1.04186E42</v>
      </c>
      <c r="AI659" s="41">
        <v>0.411457221</v>
      </c>
      <c r="AJ659" s="40" t="s">
        <v>15107</v>
      </c>
      <c r="AK659" s="44" t="s">
        <v>397</v>
      </c>
      <c r="AL659" s="41">
        <v>3634.0</v>
      </c>
      <c r="AM659" s="40" t="s">
        <v>2224</v>
      </c>
      <c r="AN659" s="40" t="s">
        <v>7285</v>
      </c>
      <c r="AO659" s="40" t="s">
        <v>5643</v>
      </c>
      <c r="AP659" s="42">
        <v>1.0E139</v>
      </c>
    </row>
    <row r="660">
      <c r="A660" s="40" t="s">
        <v>16706</v>
      </c>
      <c r="B660" s="41">
        <v>260.0</v>
      </c>
      <c r="C660" s="42">
        <v>1.67E9</v>
      </c>
      <c r="D660" s="41">
        <v>3356.0</v>
      </c>
      <c r="E660" s="40" t="s">
        <v>1243</v>
      </c>
      <c r="F660" s="41">
        <v>140.0</v>
      </c>
      <c r="G660" s="41">
        <v>35.0</v>
      </c>
      <c r="H660" s="41">
        <v>70.0</v>
      </c>
      <c r="I660" s="41">
        <v>-3.07733</v>
      </c>
      <c r="J660" s="41">
        <v>10000.0</v>
      </c>
      <c r="K660" s="41">
        <v>5000.0</v>
      </c>
      <c r="L660" s="41">
        <v>1200.0</v>
      </c>
      <c r="M660" s="41">
        <v>600.0</v>
      </c>
      <c r="N660" s="41">
        <v>100.0</v>
      </c>
      <c r="O660" s="40" t="s">
        <v>207</v>
      </c>
      <c r="P660" s="40" t="s">
        <v>1371</v>
      </c>
      <c r="Q660" s="40" t="s">
        <v>212</v>
      </c>
      <c r="R660" s="40" t="s">
        <v>8686</v>
      </c>
      <c r="S660" s="40" t="b">
        <v>0</v>
      </c>
      <c r="T660" s="40" t="s">
        <v>211</v>
      </c>
      <c r="U660" s="40" t="s">
        <v>212</v>
      </c>
      <c r="V660" s="41">
        <v>0.1</v>
      </c>
      <c r="W660" s="41">
        <v>0.9</v>
      </c>
      <c r="X660" s="41">
        <v>0.3</v>
      </c>
      <c r="Y660" s="41">
        <v>0.6</v>
      </c>
      <c r="Z660" s="40" t="b">
        <v>0</v>
      </c>
      <c r="AA660" s="40" t="b">
        <v>1</v>
      </c>
      <c r="AB660" s="40" t="b">
        <v>0</v>
      </c>
      <c r="AC660" s="40" t="b">
        <v>0</v>
      </c>
      <c r="AD660" s="41" t="s">
        <v>15108</v>
      </c>
      <c r="AE660" s="41" t="s">
        <v>15109</v>
      </c>
      <c r="AF660" s="41">
        <v>1202.703</v>
      </c>
      <c r="AG660" s="41">
        <v>-4.35186</v>
      </c>
      <c r="AH660" s="42">
        <v>1.3931E42</v>
      </c>
      <c r="AI660" s="41">
        <v>0.414169468</v>
      </c>
      <c r="AJ660" s="40" t="s">
        <v>16758</v>
      </c>
      <c r="AK660" s="40" t="s">
        <v>15111</v>
      </c>
      <c r="AL660" s="41">
        <v>1405.0</v>
      </c>
      <c r="AM660" s="40" t="s">
        <v>2224</v>
      </c>
      <c r="AN660" s="40" t="s">
        <v>7285</v>
      </c>
      <c r="AO660" s="40" t="s">
        <v>5643</v>
      </c>
      <c r="AP660" s="42">
        <v>1.1E139</v>
      </c>
    </row>
    <row r="661">
      <c r="A661" s="40" t="s">
        <v>16686</v>
      </c>
      <c r="B661" s="41">
        <v>173.0</v>
      </c>
      <c r="C661" s="42">
        <v>1.67E9</v>
      </c>
      <c r="D661" s="41">
        <v>3356.0</v>
      </c>
      <c r="E661" s="40" t="s">
        <v>1243</v>
      </c>
      <c r="F661" s="41">
        <v>140.0</v>
      </c>
      <c r="G661" s="41">
        <v>35.0</v>
      </c>
      <c r="H661" s="41">
        <v>70.0</v>
      </c>
      <c r="I661" s="41">
        <v>-3.07733</v>
      </c>
      <c r="J661" s="41">
        <v>10000.0</v>
      </c>
      <c r="K661" s="41">
        <v>5000.0</v>
      </c>
      <c r="L661" s="41">
        <v>1200.0</v>
      </c>
      <c r="M661" s="41">
        <v>600.0</v>
      </c>
      <c r="N661" s="41">
        <v>50.0</v>
      </c>
      <c r="O661" s="40" t="s">
        <v>207</v>
      </c>
      <c r="P661" s="40" t="s">
        <v>208</v>
      </c>
      <c r="Q661" s="40" t="s">
        <v>212</v>
      </c>
      <c r="R661" s="40" t="s">
        <v>8686</v>
      </c>
      <c r="S661" s="40" t="b">
        <v>0</v>
      </c>
      <c r="T661" s="40" t="s">
        <v>12879</v>
      </c>
      <c r="U661" s="40" t="s">
        <v>212</v>
      </c>
      <c r="V661" s="41">
        <v>0.1</v>
      </c>
      <c r="W661" s="41">
        <v>0.9</v>
      </c>
      <c r="X661" s="41">
        <v>0.1</v>
      </c>
      <c r="Y661" s="41">
        <v>0.6</v>
      </c>
      <c r="Z661" s="40" t="b">
        <v>0</v>
      </c>
      <c r="AA661" s="40" t="b">
        <v>1</v>
      </c>
      <c r="AB661" s="40" t="b">
        <v>0</v>
      </c>
      <c r="AC661" s="40" t="b">
        <v>0</v>
      </c>
      <c r="AD661" s="41" t="s">
        <v>15112</v>
      </c>
      <c r="AE661" s="41" t="s">
        <v>15113</v>
      </c>
      <c r="AF661" s="41">
        <v>1201.245</v>
      </c>
      <c r="AG661" s="41">
        <v>-4.35344</v>
      </c>
      <c r="AH661" s="42">
        <v>1.2019E42</v>
      </c>
      <c r="AI661" s="41">
        <v>0.414682499</v>
      </c>
      <c r="AJ661" s="40" t="s">
        <v>15114</v>
      </c>
      <c r="AK661" s="44" t="s">
        <v>397</v>
      </c>
      <c r="AL661" s="41">
        <v>7067.0</v>
      </c>
      <c r="AM661" s="40" t="s">
        <v>2224</v>
      </c>
      <c r="AN661" s="40" t="s">
        <v>7285</v>
      </c>
      <c r="AO661" s="40" t="s">
        <v>5627</v>
      </c>
      <c r="AP661" s="42">
        <v>1.1E139</v>
      </c>
    </row>
    <row r="662">
      <c r="A662" s="40" t="s">
        <v>16720</v>
      </c>
      <c r="B662" s="41">
        <v>96.0</v>
      </c>
      <c r="C662" s="42">
        <v>1.67E9</v>
      </c>
      <c r="D662" s="41">
        <v>3356.0</v>
      </c>
      <c r="E662" s="40" t="s">
        <v>1243</v>
      </c>
      <c r="F662" s="41">
        <v>140.0</v>
      </c>
      <c r="G662" s="41">
        <v>35.0</v>
      </c>
      <c r="H662" s="41">
        <v>70.0</v>
      </c>
      <c r="I662" s="41">
        <v>-3.07733</v>
      </c>
      <c r="J662" s="41">
        <v>10000.0</v>
      </c>
      <c r="K662" s="41">
        <v>5000.0</v>
      </c>
      <c r="L662" s="41">
        <v>1200.0</v>
      </c>
      <c r="M662" s="41">
        <v>600.0</v>
      </c>
      <c r="N662" s="41">
        <v>50.0</v>
      </c>
      <c r="O662" s="40" t="s">
        <v>207</v>
      </c>
      <c r="P662" s="40" t="s">
        <v>1371</v>
      </c>
      <c r="Q662" s="40" t="s">
        <v>209</v>
      </c>
      <c r="R662" s="40" t="s">
        <v>8686</v>
      </c>
      <c r="S662" s="40" t="b">
        <v>0</v>
      </c>
      <c r="T662" s="40" t="s">
        <v>211</v>
      </c>
      <c r="U662" s="40" t="s">
        <v>212</v>
      </c>
      <c r="V662" s="41">
        <v>0.1</v>
      </c>
      <c r="W662" s="41">
        <v>0.9</v>
      </c>
      <c r="X662" s="41">
        <v>0.3</v>
      </c>
      <c r="Y662" s="41">
        <v>0.4</v>
      </c>
      <c r="Z662" s="40" t="b">
        <v>0</v>
      </c>
      <c r="AA662" s="40" t="b">
        <v>1</v>
      </c>
      <c r="AB662" s="40" t="b">
        <v>0</v>
      </c>
      <c r="AC662" s="40" t="b">
        <v>0</v>
      </c>
      <c r="AD662" s="41" t="s">
        <v>15115</v>
      </c>
      <c r="AE662" s="41" t="s">
        <v>5490</v>
      </c>
      <c r="AF662" s="41">
        <v>839.2304</v>
      </c>
      <c r="AG662" s="41">
        <v>-4.35595</v>
      </c>
      <c r="AH662" s="42">
        <v>1.60588E41</v>
      </c>
      <c r="AI662" s="41">
        <v>0.415499273</v>
      </c>
      <c r="AJ662" s="40" t="s">
        <v>16759</v>
      </c>
      <c r="AK662" s="40" t="s">
        <v>15117</v>
      </c>
      <c r="AL662" s="41">
        <v>3156.0</v>
      </c>
      <c r="AM662" s="40" t="s">
        <v>7372</v>
      </c>
      <c r="AN662" s="40" t="s">
        <v>7285</v>
      </c>
      <c r="AO662" s="40" t="s">
        <v>5643</v>
      </c>
      <c r="AP662" s="42">
        <v>1.1E136</v>
      </c>
    </row>
    <row r="663">
      <c r="A663" s="40" t="s">
        <v>16719</v>
      </c>
      <c r="B663" s="41">
        <v>65.0</v>
      </c>
      <c r="C663" s="42">
        <v>1.67E9</v>
      </c>
      <c r="D663" s="41">
        <v>3356.0</v>
      </c>
      <c r="E663" s="40" t="s">
        <v>1243</v>
      </c>
      <c r="F663" s="41">
        <v>140.0</v>
      </c>
      <c r="G663" s="41">
        <v>35.0</v>
      </c>
      <c r="H663" s="41">
        <v>70.0</v>
      </c>
      <c r="I663" s="41">
        <v>-3.07733</v>
      </c>
      <c r="J663" s="41">
        <v>10000.0</v>
      </c>
      <c r="K663" s="41">
        <v>5000.0</v>
      </c>
      <c r="L663" s="41">
        <v>1200.0</v>
      </c>
      <c r="M663" s="41">
        <v>600.0</v>
      </c>
      <c r="N663" s="41">
        <v>30.0</v>
      </c>
      <c r="O663" s="40" t="s">
        <v>207</v>
      </c>
      <c r="P663" s="40" t="s">
        <v>208</v>
      </c>
      <c r="Q663" s="40" t="s">
        <v>1372</v>
      </c>
      <c r="R663" s="40" t="s">
        <v>8686</v>
      </c>
      <c r="S663" s="40" t="b">
        <v>0</v>
      </c>
      <c r="T663" s="40" t="s">
        <v>12879</v>
      </c>
      <c r="U663" s="40" t="s">
        <v>212</v>
      </c>
      <c r="V663" s="41">
        <v>0.1</v>
      </c>
      <c r="W663" s="41">
        <v>0.9</v>
      </c>
      <c r="X663" s="41">
        <v>0.1</v>
      </c>
      <c r="Y663" s="41">
        <v>0.6</v>
      </c>
      <c r="Z663" s="40" t="b">
        <v>0</v>
      </c>
      <c r="AA663" s="40" t="b">
        <v>1</v>
      </c>
      <c r="AB663" s="40" t="b">
        <v>0</v>
      </c>
      <c r="AC663" s="40" t="b">
        <v>0</v>
      </c>
      <c r="AD663" s="41" t="s">
        <v>9415</v>
      </c>
      <c r="AE663" s="41" t="s">
        <v>10071</v>
      </c>
      <c r="AF663" s="41">
        <v>1202.853</v>
      </c>
      <c r="AG663" s="41">
        <v>-4.35655</v>
      </c>
      <c r="AH663" s="42">
        <v>4.88806E41</v>
      </c>
      <c r="AI663" s="41">
        <v>0.415691722</v>
      </c>
      <c r="AJ663" s="40" t="s">
        <v>15118</v>
      </c>
      <c r="AK663" s="44" t="s">
        <v>397</v>
      </c>
      <c r="AL663" s="41">
        <v>4450.0</v>
      </c>
      <c r="AM663" s="40" t="s">
        <v>2224</v>
      </c>
      <c r="AN663" s="40" t="s">
        <v>7285</v>
      </c>
      <c r="AO663" s="40" t="s">
        <v>5643</v>
      </c>
      <c r="AP663" s="42">
        <v>1.0E138</v>
      </c>
    </row>
    <row r="664">
      <c r="A664" s="40" t="s">
        <v>16719</v>
      </c>
      <c r="B664" s="41">
        <v>78.0</v>
      </c>
      <c r="C664" s="42">
        <v>1.67E9</v>
      </c>
      <c r="D664" s="41">
        <v>3356.0</v>
      </c>
      <c r="E664" s="40" t="s">
        <v>1243</v>
      </c>
      <c r="F664" s="41">
        <v>140.0</v>
      </c>
      <c r="G664" s="41">
        <v>35.0</v>
      </c>
      <c r="H664" s="41">
        <v>70.0</v>
      </c>
      <c r="I664" s="41">
        <v>-3.07733</v>
      </c>
      <c r="J664" s="41">
        <v>10000.0</v>
      </c>
      <c r="K664" s="41">
        <v>5000.0</v>
      </c>
      <c r="L664" s="41">
        <v>1200.0</v>
      </c>
      <c r="M664" s="41">
        <v>600.0</v>
      </c>
      <c r="N664" s="41">
        <v>30.0</v>
      </c>
      <c r="O664" s="40" t="s">
        <v>207</v>
      </c>
      <c r="P664" s="40" t="s">
        <v>208</v>
      </c>
      <c r="Q664" s="40" t="s">
        <v>212</v>
      </c>
      <c r="R664" s="40" t="s">
        <v>8686</v>
      </c>
      <c r="S664" s="40" t="b">
        <v>0</v>
      </c>
      <c r="T664" s="40" t="s">
        <v>211</v>
      </c>
      <c r="U664" s="40" t="s">
        <v>212</v>
      </c>
      <c r="V664" s="41">
        <v>0.1</v>
      </c>
      <c r="W664" s="41">
        <v>0.9</v>
      </c>
      <c r="X664" s="41">
        <v>0.3</v>
      </c>
      <c r="Y664" s="41">
        <v>0.4</v>
      </c>
      <c r="Z664" s="40" t="b">
        <v>0</v>
      </c>
      <c r="AA664" s="40" t="b">
        <v>1</v>
      </c>
      <c r="AB664" s="40" t="b">
        <v>0</v>
      </c>
      <c r="AC664" s="40" t="b">
        <v>0</v>
      </c>
      <c r="AD664" s="41" t="s">
        <v>15119</v>
      </c>
      <c r="AE664" s="41" t="s">
        <v>15120</v>
      </c>
      <c r="AF664" s="41">
        <v>1202.875</v>
      </c>
      <c r="AG664" s="41">
        <v>-4.35857</v>
      </c>
      <c r="AH664" s="42">
        <v>1.27842E42</v>
      </c>
      <c r="AI664" s="41">
        <v>0.416348728</v>
      </c>
      <c r="AJ664" s="40" t="s">
        <v>15121</v>
      </c>
      <c r="AK664" s="40" t="s">
        <v>15122</v>
      </c>
      <c r="AL664" s="41">
        <v>7140.0</v>
      </c>
      <c r="AM664" s="40" t="s">
        <v>2224</v>
      </c>
      <c r="AN664" s="40" t="s">
        <v>7285</v>
      </c>
      <c r="AO664" s="40" t="s">
        <v>5643</v>
      </c>
      <c r="AP664" s="42">
        <v>1.1E139</v>
      </c>
    </row>
    <row r="665">
      <c r="A665" s="40" t="s">
        <v>16686</v>
      </c>
      <c r="B665" s="41">
        <v>253.0</v>
      </c>
      <c r="C665" s="42">
        <v>1.67E9</v>
      </c>
      <c r="D665" s="41">
        <v>3356.0</v>
      </c>
      <c r="E665" s="40" t="s">
        <v>1243</v>
      </c>
      <c r="F665" s="41">
        <v>140.0</v>
      </c>
      <c r="G665" s="41">
        <v>35.0</v>
      </c>
      <c r="H665" s="41">
        <v>70.0</v>
      </c>
      <c r="I665" s="41">
        <v>-3.07733</v>
      </c>
      <c r="J665" s="41">
        <v>10000.0</v>
      </c>
      <c r="K665" s="41">
        <v>5000.0</v>
      </c>
      <c r="L665" s="41">
        <v>1200.0</v>
      </c>
      <c r="M665" s="41">
        <v>600.0</v>
      </c>
      <c r="N665" s="41">
        <v>100.0</v>
      </c>
      <c r="O665" s="40" t="s">
        <v>207</v>
      </c>
      <c r="P665" s="40" t="s">
        <v>208</v>
      </c>
      <c r="Q665" s="40" t="s">
        <v>212</v>
      </c>
      <c r="R665" s="40" t="s">
        <v>8686</v>
      </c>
      <c r="S665" s="40" t="b">
        <v>0</v>
      </c>
      <c r="T665" s="40" t="s">
        <v>211</v>
      </c>
      <c r="U665" s="40" t="s">
        <v>212</v>
      </c>
      <c r="V665" s="41">
        <v>0.1</v>
      </c>
      <c r="W665" s="41">
        <v>0.9</v>
      </c>
      <c r="X665" s="41">
        <v>0.1</v>
      </c>
      <c r="Y665" s="41">
        <v>0.5</v>
      </c>
      <c r="Z665" s="40" t="b">
        <v>0</v>
      </c>
      <c r="AA665" s="40" t="b">
        <v>1</v>
      </c>
      <c r="AB665" s="40" t="b">
        <v>0</v>
      </c>
      <c r="AC665" s="40" t="b">
        <v>0</v>
      </c>
      <c r="AD665" s="41" t="s">
        <v>15123</v>
      </c>
      <c r="AE665" s="41" t="s">
        <v>15124</v>
      </c>
      <c r="AF665" s="41">
        <v>1201.438</v>
      </c>
      <c r="AG665" s="41">
        <v>-4.36125</v>
      </c>
      <c r="AH665" s="42">
        <v>1.01806E42</v>
      </c>
      <c r="AI665" s="41">
        <v>0.417219366</v>
      </c>
      <c r="AJ665" s="40" t="s">
        <v>15125</v>
      </c>
      <c r="AK665" s="40" t="s">
        <v>15126</v>
      </c>
      <c r="AL665" s="41">
        <v>4738.0</v>
      </c>
      <c r="AM665" s="40" t="s">
        <v>2224</v>
      </c>
      <c r="AN665" s="40" t="s">
        <v>7285</v>
      </c>
      <c r="AO665" s="40" t="s">
        <v>5627</v>
      </c>
      <c r="AP665" s="42">
        <v>1.0E139</v>
      </c>
    </row>
    <row r="666">
      <c r="A666" s="40" t="s">
        <v>16719</v>
      </c>
      <c r="B666" s="41">
        <v>87.0</v>
      </c>
      <c r="C666" s="42">
        <v>1.67E9</v>
      </c>
      <c r="D666" s="41">
        <v>3356.0</v>
      </c>
      <c r="E666" s="40" t="s">
        <v>1243</v>
      </c>
      <c r="F666" s="41">
        <v>140.0</v>
      </c>
      <c r="G666" s="41">
        <v>35.0</v>
      </c>
      <c r="H666" s="41">
        <v>70.0</v>
      </c>
      <c r="I666" s="41">
        <v>-3.07733</v>
      </c>
      <c r="J666" s="41">
        <v>10000.0</v>
      </c>
      <c r="K666" s="41">
        <v>5000.0</v>
      </c>
      <c r="L666" s="41">
        <v>1200.0</v>
      </c>
      <c r="M666" s="41">
        <v>600.0</v>
      </c>
      <c r="N666" s="41">
        <v>30.0</v>
      </c>
      <c r="O666" s="40" t="s">
        <v>207</v>
      </c>
      <c r="P666" s="40" t="s">
        <v>208</v>
      </c>
      <c r="Q666" s="40" t="s">
        <v>212</v>
      </c>
      <c r="R666" s="40" t="s">
        <v>8686</v>
      </c>
      <c r="S666" s="40" t="b">
        <v>0</v>
      </c>
      <c r="T666" s="40" t="s">
        <v>12879</v>
      </c>
      <c r="U666" s="40" t="s">
        <v>212</v>
      </c>
      <c r="V666" s="41">
        <v>0.1</v>
      </c>
      <c r="W666" s="41">
        <v>0.9</v>
      </c>
      <c r="X666" s="41">
        <v>0.3</v>
      </c>
      <c r="Y666" s="41">
        <v>0.4</v>
      </c>
      <c r="Z666" s="40" t="b">
        <v>0</v>
      </c>
      <c r="AA666" s="40" t="b">
        <v>1</v>
      </c>
      <c r="AB666" s="40" t="b">
        <v>0</v>
      </c>
      <c r="AC666" s="40" t="b">
        <v>0</v>
      </c>
      <c r="AD666" s="41" t="s">
        <v>15127</v>
      </c>
      <c r="AE666" s="41" t="s">
        <v>15128</v>
      </c>
      <c r="AF666" s="41">
        <v>1202.91</v>
      </c>
      <c r="AG666" s="41">
        <v>-4.36721</v>
      </c>
      <c r="AH666" s="42">
        <v>6.33502E41</v>
      </c>
      <c r="AI666" s="41">
        <v>0.419158363</v>
      </c>
      <c r="AJ666" s="40" t="s">
        <v>15129</v>
      </c>
      <c r="AK666" s="40" t="s">
        <v>15130</v>
      </c>
      <c r="AL666" s="41">
        <v>6531.0</v>
      </c>
      <c r="AM666" s="40" t="s">
        <v>2224</v>
      </c>
      <c r="AN666" s="40" t="s">
        <v>7285</v>
      </c>
      <c r="AO666" s="40" t="s">
        <v>5643</v>
      </c>
      <c r="AP666" s="42">
        <v>1.1E138</v>
      </c>
    </row>
    <row r="667">
      <c r="A667" s="40" t="s">
        <v>16720</v>
      </c>
      <c r="B667" s="41">
        <v>70.0</v>
      </c>
      <c r="C667" s="42">
        <v>1.67E9</v>
      </c>
      <c r="D667" s="41">
        <v>3356.0</v>
      </c>
      <c r="E667" s="40" t="s">
        <v>1243</v>
      </c>
      <c r="F667" s="41">
        <v>140.0</v>
      </c>
      <c r="G667" s="41">
        <v>35.0</v>
      </c>
      <c r="H667" s="41">
        <v>70.0</v>
      </c>
      <c r="I667" s="41">
        <v>-3.07733</v>
      </c>
      <c r="J667" s="41">
        <v>10000.0</v>
      </c>
      <c r="K667" s="41">
        <v>5000.0</v>
      </c>
      <c r="L667" s="41">
        <v>1200.0</v>
      </c>
      <c r="M667" s="41">
        <v>600.0</v>
      </c>
      <c r="N667" s="41">
        <v>30.0</v>
      </c>
      <c r="O667" s="40" t="s">
        <v>207</v>
      </c>
      <c r="P667" s="40" t="s">
        <v>1371</v>
      </c>
      <c r="Q667" s="40" t="s">
        <v>1372</v>
      </c>
      <c r="R667" s="40" t="s">
        <v>8686</v>
      </c>
      <c r="S667" s="40" t="b">
        <v>0</v>
      </c>
      <c r="T667" s="40" t="s">
        <v>12879</v>
      </c>
      <c r="U667" s="40" t="s">
        <v>212</v>
      </c>
      <c r="V667" s="41">
        <v>0.1</v>
      </c>
      <c r="W667" s="41">
        <v>0.9</v>
      </c>
      <c r="X667" s="41">
        <v>0.3</v>
      </c>
      <c r="Y667" s="41">
        <v>0.5</v>
      </c>
      <c r="Z667" s="40" t="b">
        <v>0</v>
      </c>
      <c r="AA667" s="40" t="b">
        <v>1</v>
      </c>
      <c r="AB667" s="40" t="b">
        <v>0</v>
      </c>
      <c r="AC667" s="40" t="b">
        <v>0</v>
      </c>
      <c r="AD667" s="41" t="s">
        <v>15131</v>
      </c>
      <c r="AE667" s="41" t="s">
        <v>15132</v>
      </c>
      <c r="AF667" s="41">
        <v>1202.556</v>
      </c>
      <c r="AG667" s="41">
        <v>-4.36749</v>
      </c>
      <c r="AH667" s="42">
        <v>9.82624E41</v>
      </c>
      <c r="AI667" s="41">
        <v>0.41924909</v>
      </c>
      <c r="AJ667" s="40" t="s">
        <v>15133</v>
      </c>
      <c r="AK667" s="40" t="s">
        <v>15134</v>
      </c>
      <c r="AL667" s="41">
        <v>5191.0</v>
      </c>
      <c r="AM667" s="40" t="s">
        <v>2224</v>
      </c>
      <c r="AN667" s="40" t="s">
        <v>7285</v>
      </c>
      <c r="AO667" s="40" t="s">
        <v>5643</v>
      </c>
      <c r="AP667" s="42">
        <v>1.0E139</v>
      </c>
    </row>
    <row r="668">
      <c r="A668" s="40" t="s">
        <v>16720</v>
      </c>
      <c r="B668" s="41">
        <v>103.0</v>
      </c>
      <c r="C668" s="42">
        <v>1.67E9</v>
      </c>
      <c r="D668" s="41">
        <v>3356.0</v>
      </c>
      <c r="E668" s="40" t="s">
        <v>1243</v>
      </c>
      <c r="F668" s="41">
        <v>140.0</v>
      </c>
      <c r="G668" s="41">
        <v>35.0</v>
      </c>
      <c r="H668" s="41">
        <v>70.0</v>
      </c>
      <c r="I668" s="41">
        <v>-3.07733</v>
      </c>
      <c r="J668" s="41">
        <v>10000.0</v>
      </c>
      <c r="K668" s="41">
        <v>5000.0</v>
      </c>
      <c r="L668" s="41">
        <v>1200.0</v>
      </c>
      <c r="M668" s="41">
        <v>600.0</v>
      </c>
      <c r="N668" s="41">
        <v>50.0</v>
      </c>
      <c r="O668" s="40" t="s">
        <v>207</v>
      </c>
      <c r="P668" s="40" t="s">
        <v>1371</v>
      </c>
      <c r="Q668" s="40" t="s">
        <v>209</v>
      </c>
      <c r="R668" s="40" t="s">
        <v>8686</v>
      </c>
      <c r="S668" s="40" t="b">
        <v>0</v>
      </c>
      <c r="T668" s="40" t="s">
        <v>12879</v>
      </c>
      <c r="U668" s="40" t="s">
        <v>212</v>
      </c>
      <c r="V668" s="41">
        <v>0.1</v>
      </c>
      <c r="W668" s="41">
        <v>0.9</v>
      </c>
      <c r="X668" s="41">
        <v>0.2</v>
      </c>
      <c r="Y668" s="41">
        <v>0.5</v>
      </c>
      <c r="Z668" s="40" t="b">
        <v>0</v>
      </c>
      <c r="AA668" s="40" t="b">
        <v>1</v>
      </c>
      <c r="AB668" s="40" t="b">
        <v>0</v>
      </c>
      <c r="AC668" s="40" t="b">
        <v>0</v>
      </c>
      <c r="AD668" s="41" t="s">
        <v>1295</v>
      </c>
      <c r="AE668" s="41" t="s">
        <v>15135</v>
      </c>
      <c r="AF668" s="41">
        <v>1202.813</v>
      </c>
      <c r="AG668" s="41">
        <v>-4.36778</v>
      </c>
      <c r="AH668" s="42">
        <v>1.20307E42</v>
      </c>
      <c r="AI668" s="41">
        <v>0.419342205</v>
      </c>
      <c r="AJ668" s="40" t="s">
        <v>15136</v>
      </c>
      <c r="AK668" s="40" t="s">
        <v>15137</v>
      </c>
      <c r="AL668" s="41">
        <v>3319.0</v>
      </c>
      <c r="AM668" s="40" t="s">
        <v>2224</v>
      </c>
      <c r="AN668" s="40" t="s">
        <v>7285</v>
      </c>
      <c r="AO668" s="40" t="s">
        <v>5643</v>
      </c>
      <c r="AP668" s="42">
        <v>1.1E139</v>
      </c>
    </row>
    <row r="669">
      <c r="A669" s="40" t="s">
        <v>16719</v>
      </c>
      <c r="B669" s="41">
        <v>146.0</v>
      </c>
      <c r="C669" s="42">
        <v>1.67E9</v>
      </c>
      <c r="D669" s="41">
        <v>3356.0</v>
      </c>
      <c r="E669" s="40" t="s">
        <v>1243</v>
      </c>
      <c r="F669" s="41">
        <v>140.0</v>
      </c>
      <c r="G669" s="41">
        <v>35.0</v>
      </c>
      <c r="H669" s="41">
        <v>70.0</v>
      </c>
      <c r="I669" s="41">
        <v>-3.07733</v>
      </c>
      <c r="J669" s="41">
        <v>10000.0</v>
      </c>
      <c r="K669" s="41">
        <v>5000.0</v>
      </c>
      <c r="L669" s="41">
        <v>1200.0</v>
      </c>
      <c r="M669" s="41">
        <v>600.0</v>
      </c>
      <c r="N669" s="41">
        <v>50.0</v>
      </c>
      <c r="O669" s="40" t="s">
        <v>207</v>
      </c>
      <c r="P669" s="40" t="s">
        <v>208</v>
      </c>
      <c r="Q669" s="40" t="s">
        <v>1372</v>
      </c>
      <c r="R669" s="40" t="s">
        <v>8686</v>
      </c>
      <c r="S669" s="40" t="b">
        <v>0</v>
      </c>
      <c r="T669" s="40" t="s">
        <v>211</v>
      </c>
      <c r="U669" s="40" t="s">
        <v>212</v>
      </c>
      <c r="V669" s="41">
        <v>0.1</v>
      </c>
      <c r="W669" s="41">
        <v>0.9</v>
      </c>
      <c r="X669" s="41">
        <v>0.1</v>
      </c>
      <c r="Y669" s="41">
        <v>0.6</v>
      </c>
      <c r="Z669" s="40" t="b">
        <v>0</v>
      </c>
      <c r="AA669" s="40" t="b">
        <v>1</v>
      </c>
      <c r="AB669" s="40" t="b">
        <v>0</v>
      </c>
      <c r="AC669" s="40" t="b">
        <v>0</v>
      </c>
      <c r="AD669" s="41" t="s">
        <v>15138</v>
      </c>
      <c r="AE669" s="41" t="s">
        <v>15139</v>
      </c>
      <c r="AF669" s="41">
        <v>1202.537</v>
      </c>
      <c r="AG669" s="41">
        <v>-4.37067</v>
      </c>
      <c r="AH669" s="42">
        <v>8.07688E41</v>
      </c>
      <c r="AI669" s="41">
        <v>0.42028252</v>
      </c>
      <c r="AJ669" s="40" t="s">
        <v>15140</v>
      </c>
      <c r="AK669" s="44" t="s">
        <v>397</v>
      </c>
      <c r="AL669" s="41">
        <v>2904.0</v>
      </c>
      <c r="AM669" s="40" t="s">
        <v>2224</v>
      </c>
      <c r="AN669" s="40" t="s">
        <v>7285</v>
      </c>
      <c r="AO669" s="40" t="s">
        <v>5643</v>
      </c>
      <c r="AP669" s="42">
        <v>1.0E139</v>
      </c>
    </row>
    <row r="670">
      <c r="A670" s="40" t="s">
        <v>16686</v>
      </c>
      <c r="B670" s="41">
        <v>190.0</v>
      </c>
      <c r="C670" s="42">
        <v>1.67E9</v>
      </c>
      <c r="D670" s="41">
        <v>3356.0</v>
      </c>
      <c r="E670" s="40" t="s">
        <v>1243</v>
      </c>
      <c r="F670" s="41">
        <v>140.0</v>
      </c>
      <c r="G670" s="41">
        <v>35.0</v>
      </c>
      <c r="H670" s="41">
        <v>70.0</v>
      </c>
      <c r="I670" s="41">
        <v>-3.07733</v>
      </c>
      <c r="J670" s="41">
        <v>10000.0</v>
      </c>
      <c r="K670" s="41">
        <v>5000.0</v>
      </c>
      <c r="L670" s="41">
        <v>1200.0</v>
      </c>
      <c r="M670" s="41">
        <v>600.0</v>
      </c>
      <c r="N670" s="41">
        <v>100.0</v>
      </c>
      <c r="O670" s="40" t="s">
        <v>207</v>
      </c>
      <c r="P670" s="40" t="s">
        <v>208</v>
      </c>
      <c r="Q670" s="40" t="s">
        <v>209</v>
      </c>
      <c r="R670" s="40" t="s">
        <v>8686</v>
      </c>
      <c r="S670" s="40" t="b">
        <v>0</v>
      </c>
      <c r="T670" s="40" t="s">
        <v>12879</v>
      </c>
      <c r="U670" s="40" t="s">
        <v>212</v>
      </c>
      <c r="V670" s="41">
        <v>0.1</v>
      </c>
      <c r="W670" s="41">
        <v>0.9</v>
      </c>
      <c r="X670" s="41">
        <v>0.1</v>
      </c>
      <c r="Y670" s="41">
        <v>0.5</v>
      </c>
      <c r="Z670" s="40" t="b">
        <v>0</v>
      </c>
      <c r="AA670" s="40" t="b">
        <v>1</v>
      </c>
      <c r="AB670" s="40" t="b">
        <v>0</v>
      </c>
      <c r="AC670" s="40" t="b">
        <v>0</v>
      </c>
      <c r="AD670" s="41" t="s">
        <v>15141</v>
      </c>
      <c r="AE670" s="41" t="s">
        <v>15142</v>
      </c>
      <c r="AF670" s="41">
        <v>1201.445</v>
      </c>
      <c r="AG670" s="41">
        <v>-4.37258</v>
      </c>
      <c r="AH670" s="42">
        <v>8.32586E41</v>
      </c>
      <c r="AI670" s="41">
        <v>0.420900443</v>
      </c>
      <c r="AJ670" s="40" t="s">
        <v>15143</v>
      </c>
      <c r="AK670" s="40" t="s">
        <v>15144</v>
      </c>
      <c r="AL670" s="41">
        <v>4290.0</v>
      </c>
      <c r="AM670" s="40" t="s">
        <v>2224</v>
      </c>
      <c r="AN670" s="40" t="s">
        <v>7285</v>
      </c>
      <c r="AO670" s="40" t="s">
        <v>5627</v>
      </c>
      <c r="AP670" s="42">
        <v>1.0E139</v>
      </c>
    </row>
    <row r="671">
      <c r="A671" s="40" t="s">
        <v>16706</v>
      </c>
      <c r="B671" s="41">
        <v>233.0</v>
      </c>
      <c r="C671" s="42">
        <v>1.67E9</v>
      </c>
      <c r="D671" s="41">
        <v>3356.0</v>
      </c>
      <c r="E671" s="40" t="s">
        <v>1243</v>
      </c>
      <c r="F671" s="41">
        <v>140.0</v>
      </c>
      <c r="G671" s="41">
        <v>35.0</v>
      </c>
      <c r="H671" s="41">
        <v>70.0</v>
      </c>
      <c r="I671" s="41">
        <v>-3.07733</v>
      </c>
      <c r="J671" s="41">
        <v>10000.0</v>
      </c>
      <c r="K671" s="41">
        <v>5000.0</v>
      </c>
      <c r="L671" s="41">
        <v>1200.0</v>
      </c>
      <c r="M671" s="41">
        <v>600.0</v>
      </c>
      <c r="N671" s="41">
        <v>100.0</v>
      </c>
      <c r="O671" s="40" t="s">
        <v>207</v>
      </c>
      <c r="P671" s="40" t="s">
        <v>1371</v>
      </c>
      <c r="Q671" s="40" t="s">
        <v>7305</v>
      </c>
      <c r="R671" s="40" t="s">
        <v>8686</v>
      </c>
      <c r="S671" s="40" t="b">
        <v>0</v>
      </c>
      <c r="T671" s="40" t="s">
        <v>12879</v>
      </c>
      <c r="U671" s="40" t="s">
        <v>212</v>
      </c>
      <c r="V671" s="41">
        <v>0.1</v>
      </c>
      <c r="W671" s="41">
        <v>0.9</v>
      </c>
      <c r="X671" s="41">
        <v>0.3</v>
      </c>
      <c r="Y671" s="41">
        <v>0.6</v>
      </c>
      <c r="Z671" s="40" t="b">
        <v>0</v>
      </c>
      <c r="AA671" s="40" t="b">
        <v>1</v>
      </c>
      <c r="AB671" s="40" t="b">
        <v>0</v>
      </c>
      <c r="AC671" s="40" t="b">
        <v>0</v>
      </c>
      <c r="AD671" s="41" t="s">
        <v>15145</v>
      </c>
      <c r="AE671" s="41" t="s">
        <v>15146</v>
      </c>
      <c r="AF671" s="41">
        <v>1203.039</v>
      </c>
      <c r="AG671" s="41">
        <v>-4.37302</v>
      </c>
      <c r="AH671" s="42">
        <v>1.00133E42</v>
      </c>
      <c r="AI671" s="41">
        <v>0.42104502</v>
      </c>
      <c r="AJ671" s="40" t="s">
        <v>16760</v>
      </c>
      <c r="AK671" s="40" t="s">
        <v>15148</v>
      </c>
      <c r="AL671" s="41">
        <v>1355.0</v>
      </c>
      <c r="AM671" s="40" t="s">
        <v>2224</v>
      </c>
      <c r="AN671" s="40" t="s">
        <v>7285</v>
      </c>
      <c r="AO671" s="40" t="s">
        <v>5643</v>
      </c>
      <c r="AP671" s="42">
        <v>1.0E139</v>
      </c>
    </row>
    <row r="672">
      <c r="A672" s="40" t="s">
        <v>16706</v>
      </c>
      <c r="B672" s="41">
        <v>245.0</v>
      </c>
      <c r="C672" s="42">
        <v>1.67E9</v>
      </c>
      <c r="D672" s="41">
        <v>3356.0</v>
      </c>
      <c r="E672" s="40" t="s">
        <v>1243</v>
      </c>
      <c r="F672" s="41">
        <v>140.0</v>
      </c>
      <c r="G672" s="41">
        <v>35.0</v>
      </c>
      <c r="H672" s="41">
        <v>70.0</v>
      </c>
      <c r="I672" s="41">
        <v>-3.07733</v>
      </c>
      <c r="J672" s="41">
        <v>10000.0</v>
      </c>
      <c r="K672" s="41">
        <v>5000.0</v>
      </c>
      <c r="L672" s="41">
        <v>1200.0</v>
      </c>
      <c r="M672" s="41">
        <v>600.0</v>
      </c>
      <c r="N672" s="41">
        <v>100.0</v>
      </c>
      <c r="O672" s="40" t="s">
        <v>207</v>
      </c>
      <c r="P672" s="40" t="s">
        <v>1371</v>
      </c>
      <c r="Q672" s="40" t="s">
        <v>1372</v>
      </c>
      <c r="R672" s="40" t="s">
        <v>8686</v>
      </c>
      <c r="S672" s="40" t="b">
        <v>0</v>
      </c>
      <c r="T672" s="40" t="s">
        <v>12879</v>
      </c>
      <c r="U672" s="40" t="s">
        <v>212</v>
      </c>
      <c r="V672" s="41">
        <v>0.1</v>
      </c>
      <c r="W672" s="41">
        <v>0.9</v>
      </c>
      <c r="X672" s="41">
        <v>0.1</v>
      </c>
      <c r="Y672" s="41">
        <v>0.6</v>
      </c>
      <c r="Z672" s="40" t="b">
        <v>0</v>
      </c>
      <c r="AA672" s="40" t="b">
        <v>1</v>
      </c>
      <c r="AB672" s="40" t="b">
        <v>0</v>
      </c>
      <c r="AC672" s="40" t="b">
        <v>0</v>
      </c>
      <c r="AD672" s="41" t="s">
        <v>15149</v>
      </c>
      <c r="AE672" s="41" t="s">
        <v>15150</v>
      </c>
      <c r="AF672" s="41">
        <v>1203.82</v>
      </c>
      <c r="AG672" s="41">
        <v>-4.37334</v>
      </c>
      <c r="AH672" s="42">
        <v>1.02774E41</v>
      </c>
      <c r="AI672" s="41">
        <v>0.421148601</v>
      </c>
      <c r="AJ672" s="40" t="s">
        <v>15151</v>
      </c>
      <c r="AK672" s="40" t="s">
        <v>15152</v>
      </c>
      <c r="AL672" s="41">
        <v>1309.0</v>
      </c>
      <c r="AM672" s="40" t="s">
        <v>2224</v>
      </c>
      <c r="AN672" s="40" t="s">
        <v>7285</v>
      </c>
      <c r="AO672" s="40" t="s">
        <v>5643</v>
      </c>
      <c r="AP672" s="42">
        <v>1.0E136</v>
      </c>
    </row>
    <row r="673">
      <c r="A673" s="40" t="s">
        <v>16720</v>
      </c>
      <c r="B673" s="41">
        <v>148.0</v>
      </c>
      <c r="C673" s="42">
        <v>1.67E9</v>
      </c>
      <c r="D673" s="41">
        <v>3356.0</v>
      </c>
      <c r="E673" s="40" t="s">
        <v>1243</v>
      </c>
      <c r="F673" s="41">
        <v>140.0</v>
      </c>
      <c r="G673" s="41">
        <v>35.0</v>
      </c>
      <c r="H673" s="41">
        <v>70.0</v>
      </c>
      <c r="I673" s="41">
        <v>-3.07733</v>
      </c>
      <c r="J673" s="41">
        <v>10000.0</v>
      </c>
      <c r="K673" s="41">
        <v>5000.0</v>
      </c>
      <c r="L673" s="41">
        <v>1200.0</v>
      </c>
      <c r="M673" s="41">
        <v>600.0</v>
      </c>
      <c r="N673" s="41">
        <v>50.0</v>
      </c>
      <c r="O673" s="40" t="s">
        <v>207</v>
      </c>
      <c r="P673" s="40" t="s">
        <v>1371</v>
      </c>
      <c r="Q673" s="40" t="s">
        <v>1372</v>
      </c>
      <c r="R673" s="40" t="s">
        <v>8686</v>
      </c>
      <c r="S673" s="40" t="b">
        <v>0</v>
      </c>
      <c r="T673" s="40" t="s">
        <v>211</v>
      </c>
      <c r="U673" s="40" t="s">
        <v>212</v>
      </c>
      <c r="V673" s="41">
        <v>0.1</v>
      </c>
      <c r="W673" s="41">
        <v>0.9</v>
      </c>
      <c r="X673" s="41">
        <v>0.2</v>
      </c>
      <c r="Y673" s="41">
        <v>0.5</v>
      </c>
      <c r="Z673" s="40" t="b">
        <v>0</v>
      </c>
      <c r="AA673" s="40" t="b">
        <v>1</v>
      </c>
      <c r="AB673" s="40" t="b">
        <v>0</v>
      </c>
      <c r="AC673" s="40" t="b">
        <v>0</v>
      </c>
      <c r="AD673" s="41" t="s">
        <v>15153</v>
      </c>
      <c r="AE673" s="41" t="s">
        <v>15154</v>
      </c>
      <c r="AF673" s="41">
        <v>1202.677</v>
      </c>
      <c r="AG673" s="41">
        <v>-4.37622</v>
      </c>
      <c r="AH673" s="42">
        <v>1.39037E42</v>
      </c>
      <c r="AI673" s="41">
        <v>0.422085721</v>
      </c>
      <c r="AJ673" s="40" t="s">
        <v>15155</v>
      </c>
      <c r="AK673" s="40" t="s">
        <v>15156</v>
      </c>
      <c r="AL673" s="41">
        <v>3602.0</v>
      </c>
      <c r="AM673" s="40" t="s">
        <v>2224</v>
      </c>
      <c r="AN673" s="40" t="s">
        <v>7285</v>
      </c>
      <c r="AO673" s="40" t="s">
        <v>5643</v>
      </c>
      <c r="AP673" s="42">
        <v>1.1E139</v>
      </c>
    </row>
    <row r="674">
      <c r="A674" s="40" t="s">
        <v>16719</v>
      </c>
      <c r="B674" s="41">
        <v>64.0</v>
      </c>
      <c r="C674" s="42">
        <v>1.67E9</v>
      </c>
      <c r="D674" s="41">
        <v>3356.0</v>
      </c>
      <c r="E674" s="40" t="s">
        <v>1243</v>
      </c>
      <c r="F674" s="41">
        <v>140.0</v>
      </c>
      <c r="G674" s="41">
        <v>35.0</v>
      </c>
      <c r="H674" s="41">
        <v>70.0</v>
      </c>
      <c r="I674" s="41">
        <v>-3.07733</v>
      </c>
      <c r="J674" s="41">
        <v>10000.0</v>
      </c>
      <c r="K674" s="41">
        <v>5000.0</v>
      </c>
      <c r="L674" s="41">
        <v>1200.0</v>
      </c>
      <c r="M674" s="41">
        <v>600.0</v>
      </c>
      <c r="N674" s="41">
        <v>30.0</v>
      </c>
      <c r="O674" s="40" t="s">
        <v>207</v>
      </c>
      <c r="P674" s="40" t="s">
        <v>208</v>
      </c>
      <c r="Q674" s="40" t="s">
        <v>1372</v>
      </c>
      <c r="R674" s="40" t="s">
        <v>8686</v>
      </c>
      <c r="S674" s="40" t="b">
        <v>0</v>
      </c>
      <c r="T674" s="40" t="s">
        <v>12879</v>
      </c>
      <c r="U674" s="40" t="s">
        <v>212</v>
      </c>
      <c r="V674" s="41">
        <v>0.1</v>
      </c>
      <c r="W674" s="41">
        <v>0.9</v>
      </c>
      <c r="X674" s="41">
        <v>0.1</v>
      </c>
      <c r="Y674" s="41">
        <v>0.5</v>
      </c>
      <c r="Z674" s="40" t="b">
        <v>0</v>
      </c>
      <c r="AA674" s="40" t="b">
        <v>1</v>
      </c>
      <c r="AB674" s="40" t="b">
        <v>0</v>
      </c>
      <c r="AC674" s="40" t="b">
        <v>0</v>
      </c>
      <c r="AD674" s="41" t="s">
        <v>15157</v>
      </c>
      <c r="AE674" s="41" t="s">
        <v>15158</v>
      </c>
      <c r="AF674" s="41">
        <v>1202.326</v>
      </c>
      <c r="AG674" s="41">
        <v>-4.37636</v>
      </c>
      <c r="AH674" s="42">
        <v>6.25253E41</v>
      </c>
      <c r="AI674" s="41">
        <v>0.422129537</v>
      </c>
      <c r="AJ674" s="40" t="s">
        <v>15159</v>
      </c>
      <c r="AK674" s="44" t="s">
        <v>397</v>
      </c>
      <c r="AL674" s="41">
        <v>5487.0</v>
      </c>
      <c r="AM674" s="40" t="s">
        <v>2224</v>
      </c>
      <c r="AN674" s="40" t="s">
        <v>7285</v>
      </c>
      <c r="AO674" s="40" t="s">
        <v>5643</v>
      </c>
      <c r="AP674" s="42">
        <v>1.1E138</v>
      </c>
    </row>
    <row r="675">
      <c r="A675" s="40" t="s">
        <v>16706</v>
      </c>
      <c r="B675" s="41">
        <v>250.0</v>
      </c>
      <c r="C675" s="42">
        <v>1.67E9</v>
      </c>
      <c r="D675" s="41">
        <v>3356.0</v>
      </c>
      <c r="E675" s="40" t="s">
        <v>1243</v>
      </c>
      <c r="F675" s="41">
        <v>140.0</v>
      </c>
      <c r="G675" s="41">
        <v>35.0</v>
      </c>
      <c r="H675" s="41">
        <v>70.0</v>
      </c>
      <c r="I675" s="41">
        <v>-3.07733</v>
      </c>
      <c r="J675" s="41">
        <v>10000.0</v>
      </c>
      <c r="K675" s="41">
        <v>5000.0</v>
      </c>
      <c r="L675" s="41">
        <v>1200.0</v>
      </c>
      <c r="M675" s="41">
        <v>600.0</v>
      </c>
      <c r="N675" s="41">
        <v>100.0</v>
      </c>
      <c r="O675" s="40" t="s">
        <v>207</v>
      </c>
      <c r="P675" s="40" t="s">
        <v>1371</v>
      </c>
      <c r="Q675" s="40" t="s">
        <v>1372</v>
      </c>
      <c r="R675" s="40" t="s">
        <v>8686</v>
      </c>
      <c r="S675" s="40" t="b">
        <v>0</v>
      </c>
      <c r="T675" s="40" t="s">
        <v>12879</v>
      </c>
      <c r="U675" s="40" t="s">
        <v>212</v>
      </c>
      <c r="V675" s="41">
        <v>0.1</v>
      </c>
      <c r="W675" s="41">
        <v>0.9</v>
      </c>
      <c r="X675" s="41">
        <v>0.3</v>
      </c>
      <c r="Y675" s="41">
        <v>0.5</v>
      </c>
      <c r="Z675" s="40" t="b">
        <v>0</v>
      </c>
      <c r="AA675" s="40" t="b">
        <v>1</v>
      </c>
      <c r="AB675" s="40" t="b">
        <v>0</v>
      </c>
      <c r="AC675" s="40" t="b">
        <v>0</v>
      </c>
      <c r="AD675" s="41" t="s">
        <v>15160</v>
      </c>
      <c r="AE675" s="41" t="s">
        <v>15161</v>
      </c>
      <c r="AF675" s="41">
        <v>1202.884</v>
      </c>
      <c r="AG675" s="41">
        <v>-4.37847</v>
      </c>
      <c r="AH675" s="42">
        <v>4.16464E41</v>
      </c>
      <c r="AI675" s="41">
        <v>0.422815636</v>
      </c>
      <c r="AJ675" s="40" t="s">
        <v>16761</v>
      </c>
      <c r="AK675" s="40" t="s">
        <v>15163</v>
      </c>
      <c r="AL675" s="41">
        <v>1615.0</v>
      </c>
      <c r="AM675" s="40" t="s">
        <v>2224</v>
      </c>
      <c r="AN675" s="40" t="s">
        <v>7285</v>
      </c>
      <c r="AO675" s="40" t="s">
        <v>5643</v>
      </c>
      <c r="AP675" s="42">
        <v>1.0E138</v>
      </c>
    </row>
    <row r="676">
      <c r="A676" s="40" t="s">
        <v>16686</v>
      </c>
      <c r="B676" s="41">
        <v>195.0</v>
      </c>
      <c r="C676" s="42">
        <v>1.67E9</v>
      </c>
      <c r="D676" s="41">
        <v>3356.0</v>
      </c>
      <c r="E676" s="40" t="s">
        <v>1243</v>
      </c>
      <c r="F676" s="41">
        <v>140.0</v>
      </c>
      <c r="G676" s="41">
        <v>35.0</v>
      </c>
      <c r="H676" s="41">
        <v>70.0</v>
      </c>
      <c r="I676" s="41">
        <v>-3.07733</v>
      </c>
      <c r="J676" s="41">
        <v>10000.0</v>
      </c>
      <c r="K676" s="41">
        <v>5000.0</v>
      </c>
      <c r="L676" s="41">
        <v>1200.0</v>
      </c>
      <c r="M676" s="41">
        <v>600.0</v>
      </c>
      <c r="N676" s="41">
        <v>100.0</v>
      </c>
      <c r="O676" s="40" t="s">
        <v>207</v>
      </c>
      <c r="P676" s="40" t="s">
        <v>208</v>
      </c>
      <c r="Q676" s="40" t="s">
        <v>209</v>
      </c>
      <c r="R676" s="40" t="s">
        <v>8686</v>
      </c>
      <c r="S676" s="40" t="b">
        <v>0</v>
      </c>
      <c r="T676" s="40" t="s">
        <v>12879</v>
      </c>
      <c r="U676" s="40" t="s">
        <v>212</v>
      </c>
      <c r="V676" s="41">
        <v>0.1</v>
      </c>
      <c r="W676" s="41">
        <v>0.9</v>
      </c>
      <c r="X676" s="41">
        <v>0.3</v>
      </c>
      <c r="Y676" s="41">
        <v>0.4</v>
      </c>
      <c r="Z676" s="40" t="b">
        <v>0</v>
      </c>
      <c r="AA676" s="40" t="b">
        <v>1</v>
      </c>
      <c r="AB676" s="40" t="b">
        <v>0</v>
      </c>
      <c r="AC676" s="40" t="b">
        <v>0</v>
      </c>
      <c r="AD676" s="41" t="s">
        <v>15164</v>
      </c>
      <c r="AE676" s="41" t="s">
        <v>15165</v>
      </c>
      <c r="AF676" s="41">
        <v>1201.622</v>
      </c>
      <c r="AG676" s="41">
        <v>-4.38216</v>
      </c>
      <c r="AH676" s="42">
        <v>8.24515E41</v>
      </c>
      <c r="AI676" s="41">
        <v>0.424015502</v>
      </c>
      <c r="AJ676" s="40" t="s">
        <v>16762</v>
      </c>
      <c r="AK676" s="40" t="s">
        <v>15167</v>
      </c>
      <c r="AL676" s="41">
        <v>5321.0</v>
      </c>
      <c r="AM676" s="40" t="s">
        <v>2224</v>
      </c>
      <c r="AN676" s="40" t="s">
        <v>7285</v>
      </c>
      <c r="AO676" s="40" t="s">
        <v>5627</v>
      </c>
      <c r="AP676" s="42">
        <v>1.0E139</v>
      </c>
    </row>
    <row r="677">
      <c r="A677" s="40" t="s">
        <v>16720</v>
      </c>
      <c r="B677" s="41">
        <v>116.0</v>
      </c>
      <c r="C677" s="42">
        <v>1.67E9</v>
      </c>
      <c r="D677" s="41">
        <v>3356.0</v>
      </c>
      <c r="E677" s="40" t="s">
        <v>1243</v>
      </c>
      <c r="F677" s="41">
        <v>140.0</v>
      </c>
      <c r="G677" s="41">
        <v>35.0</v>
      </c>
      <c r="H677" s="41">
        <v>70.0</v>
      </c>
      <c r="I677" s="41">
        <v>-3.07733</v>
      </c>
      <c r="J677" s="41">
        <v>10000.0</v>
      </c>
      <c r="K677" s="41">
        <v>5000.0</v>
      </c>
      <c r="L677" s="41">
        <v>1200.0</v>
      </c>
      <c r="M677" s="41">
        <v>600.0</v>
      </c>
      <c r="N677" s="41">
        <v>50.0</v>
      </c>
      <c r="O677" s="40" t="s">
        <v>207</v>
      </c>
      <c r="P677" s="40" t="s">
        <v>1371</v>
      </c>
      <c r="Q677" s="40" t="s">
        <v>7310</v>
      </c>
      <c r="R677" s="40" t="s">
        <v>8686</v>
      </c>
      <c r="S677" s="40" t="b">
        <v>0</v>
      </c>
      <c r="T677" s="40" t="s">
        <v>211</v>
      </c>
      <c r="U677" s="40" t="s">
        <v>212</v>
      </c>
      <c r="V677" s="41">
        <v>0.1</v>
      </c>
      <c r="W677" s="41">
        <v>0.9</v>
      </c>
      <c r="X677" s="41">
        <v>0.3</v>
      </c>
      <c r="Y677" s="41">
        <v>0.6</v>
      </c>
      <c r="Z677" s="40" t="b">
        <v>0</v>
      </c>
      <c r="AA677" s="40" t="b">
        <v>1</v>
      </c>
      <c r="AB677" s="40" t="b">
        <v>0</v>
      </c>
      <c r="AC677" s="40" t="b">
        <v>0</v>
      </c>
      <c r="AD677" s="41" t="s">
        <v>15168</v>
      </c>
      <c r="AE677" s="41" t="s">
        <v>11922</v>
      </c>
      <c r="AF677" s="41">
        <v>970.6432</v>
      </c>
      <c r="AG677" s="41">
        <v>-4.38246</v>
      </c>
      <c r="AH677" s="42">
        <v>1.2164E42</v>
      </c>
      <c r="AI677" s="41">
        <v>0.424111284</v>
      </c>
      <c r="AJ677" s="40" t="s">
        <v>16763</v>
      </c>
      <c r="AK677" s="40" t="s">
        <v>15170</v>
      </c>
      <c r="AL677" s="41">
        <v>1870.0</v>
      </c>
      <c r="AM677" s="40" t="s">
        <v>7372</v>
      </c>
      <c r="AN677" s="40" t="s">
        <v>7285</v>
      </c>
      <c r="AO677" s="40" t="s">
        <v>5643</v>
      </c>
      <c r="AP677" s="42">
        <v>1.1E139</v>
      </c>
    </row>
    <row r="678">
      <c r="A678" s="40" t="s">
        <v>16720</v>
      </c>
      <c r="B678" s="41">
        <v>50.0</v>
      </c>
      <c r="C678" s="42">
        <v>1.67E9</v>
      </c>
      <c r="D678" s="41">
        <v>3356.0</v>
      </c>
      <c r="E678" s="40" t="s">
        <v>1243</v>
      </c>
      <c r="F678" s="41">
        <v>140.0</v>
      </c>
      <c r="G678" s="41">
        <v>35.0</v>
      </c>
      <c r="H678" s="41">
        <v>70.0</v>
      </c>
      <c r="I678" s="41">
        <v>-3.07733</v>
      </c>
      <c r="J678" s="41">
        <v>10000.0</v>
      </c>
      <c r="K678" s="41">
        <v>5000.0</v>
      </c>
      <c r="L678" s="41">
        <v>1200.0</v>
      </c>
      <c r="M678" s="41">
        <v>600.0</v>
      </c>
      <c r="N678" s="41">
        <v>30.0</v>
      </c>
      <c r="O678" s="40" t="s">
        <v>207</v>
      </c>
      <c r="P678" s="40" t="s">
        <v>1371</v>
      </c>
      <c r="Q678" s="40" t="s">
        <v>7305</v>
      </c>
      <c r="R678" s="40" t="s">
        <v>8686</v>
      </c>
      <c r="S678" s="40" t="b">
        <v>0</v>
      </c>
      <c r="T678" s="40" t="s">
        <v>12879</v>
      </c>
      <c r="U678" s="40" t="s">
        <v>212</v>
      </c>
      <c r="V678" s="41">
        <v>0.1</v>
      </c>
      <c r="W678" s="41">
        <v>0.9</v>
      </c>
      <c r="X678" s="41">
        <v>0.2</v>
      </c>
      <c r="Y678" s="41">
        <v>0.6</v>
      </c>
      <c r="Z678" s="40" t="b">
        <v>0</v>
      </c>
      <c r="AA678" s="40" t="b">
        <v>1</v>
      </c>
      <c r="AB678" s="40" t="b">
        <v>0</v>
      </c>
      <c r="AC678" s="40" t="b">
        <v>0</v>
      </c>
      <c r="AD678" s="41" t="s">
        <v>15171</v>
      </c>
      <c r="AE678" s="41" t="s">
        <v>15172</v>
      </c>
      <c r="AF678" s="41">
        <v>1202.621</v>
      </c>
      <c r="AG678" s="41">
        <v>-4.38545</v>
      </c>
      <c r="AH678" s="42">
        <v>1.21066E42</v>
      </c>
      <c r="AI678" s="41">
        <v>0.425082712</v>
      </c>
      <c r="AJ678" s="40" t="s">
        <v>15173</v>
      </c>
      <c r="AK678" s="44" t="s">
        <v>397</v>
      </c>
      <c r="AL678" s="41">
        <v>4541.0</v>
      </c>
      <c r="AM678" s="40" t="s">
        <v>2224</v>
      </c>
      <c r="AN678" s="40" t="s">
        <v>7285</v>
      </c>
      <c r="AO678" s="40" t="s">
        <v>5643</v>
      </c>
      <c r="AP678" s="42">
        <v>1.1E139</v>
      </c>
    </row>
    <row r="679">
      <c r="A679" s="40" t="s">
        <v>16719</v>
      </c>
      <c r="B679" s="41">
        <v>38.0</v>
      </c>
      <c r="C679" s="42">
        <v>1.67E9</v>
      </c>
      <c r="D679" s="41">
        <v>3356.0</v>
      </c>
      <c r="E679" s="40" t="s">
        <v>1243</v>
      </c>
      <c r="F679" s="41">
        <v>140.0</v>
      </c>
      <c r="G679" s="41">
        <v>35.0</v>
      </c>
      <c r="H679" s="41">
        <v>70.0</v>
      </c>
      <c r="I679" s="41">
        <v>-3.07733</v>
      </c>
      <c r="J679" s="41">
        <v>10000.0</v>
      </c>
      <c r="K679" s="41">
        <v>5000.0</v>
      </c>
      <c r="L679" s="41">
        <v>1200.0</v>
      </c>
      <c r="M679" s="41">
        <v>600.0</v>
      </c>
      <c r="N679" s="41">
        <v>30.0</v>
      </c>
      <c r="O679" s="40" t="s">
        <v>207</v>
      </c>
      <c r="P679" s="40" t="s">
        <v>208</v>
      </c>
      <c r="Q679" s="40" t="s">
        <v>7305</v>
      </c>
      <c r="R679" s="40" t="s">
        <v>8686</v>
      </c>
      <c r="S679" s="40" t="b">
        <v>0</v>
      </c>
      <c r="T679" s="40" t="s">
        <v>211</v>
      </c>
      <c r="U679" s="40" t="s">
        <v>212</v>
      </c>
      <c r="V679" s="41">
        <v>0.1</v>
      </c>
      <c r="W679" s="41">
        <v>0.9</v>
      </c>
      <c r="X679" s="41">
        <v>0.1</v>
      </c>
      <c r="Y679" s="41">
        <v>0.6</v>
      </c>
      <c r="Z679" s="40" t="b">
        <v>0</v>
      </c>
      <c r="AA679" s="40" t="b">
        <v>1</v>
      </c>
      <c r="AB679" s="40" t="b">
        <v>0</v>
      </c>
      <c r="AC679" s="40" t="b">
        <v>0</v>
      </c>
      <c r="AD679" s="41" t="s">
        <v>15174</v>
      </c>
      <c r="AE679" s="41" t="s">
        <v>15175</v>
      </c>
      <c r="AF679" s="41">
        <v>1202.467</v>
      </c>
      <c r="AG679" s="41">
        <v>-4.39729</v>
      </c>
      <c r="AH679" s="42">
        <v>1.03946E42</v>
      </c>
      <c r="AI679" s="41">
        <v>0.428931151</v>
      </c>
      <c r="AJ679" s="40" t="s">
        <v>15176</v>
      </c>
      <c r="AK679" s="44" t="s">
        <v>397</v>
      </c>
      <c r="AL679" s="41">
        <v>4655.0</v>
      </c>
      <c r="AM679" s="40" t="s">
        <v>2224</v>
      </c>
      <c r="AN679" s="40" t="s">
        <v>7285</v>
      </c>
      <c r="AO679" s="40" t="s">
        <v>5643</v>
      </c>
      <c r="AP679" s="42">
        <v>1.0E139</v>
      </c>
    </row>
    <row r="680">
      <c r="A680" s="40" t="s">
        <v>16719</v>
      </c>
      <c r="B680" s="41">
        <v>106.0</v>
      </c>
      <c r="C680" s="42">
        <v>1.67E9</v>
      </c>
      <c r="D680" s="41">
        <v>3356.0</v>
      </c>
      <c r="E680" s="40" t="s">
        <v>1243</v>
      </c>
      <c r="F680" s="41">
        <v>140.0</v>
      </c>
      <c r="G680" s="41">
        <v>35.0</v>
      </c>
      <c r="H680" s="41">
        <v>70.0</v>
      </c>
      <c r="I680" s="41">
        <v>-3.07733</v>
      </c>
      <c r="J680" s="41">
        <v>10000.0</v>
      </c>
      <c r="K680" s="41">
        <v>5000.0</v>
      </c>
      <c r="L680" s="41">
        <v>1200.0</v>
      </c>
      <c r="M680" s="41">
        <v>600.0</v>
      </c>
      <c r="N680" s="41">
        <v>50.0</v>
      </c>
      <c r="O680" s="40" t="s">
        <v>207</v>
      </c>
      <c r="P680" s="40" t="s">
        <v>208</v>
      </c>
      <c r="Q680" s="40" t="s">
        <v>209</v>
      </c>
      <c r="R680" s="40" t="s">
        <v>8686</v>
      </c>
      <c r="S680" s="40" t="b">
        <v>0</v>
      </c>
      <c r="T680" s="40" t="s">
        <v>12879</v>
      </c>
      <c r="U680" s="40" t="s">
        <v>212</v>
      </c>
      <c r="V680" s="41">
        <v>0.1</v>
      </c>
      <c r="W680" s="41">
        <v>0.9</v>
      </c>
      <c r="X680" s="41">
        <v>0.3</v>
      </c>
      <c r="Y680" s="41">
        <v>0.5</v>
      </c>
      <c r="Z680" s="40" t="b">
        <v>0</v>
      </c>
      <c r="AA680" s="40" t="b">
        <v>1</v>
      </c>
      <c r="AB680" s="40" t="b">
        <v>0</v>
      </c>
      <c r="AC680" s="40" t="b">
        <v>0</v>
      </c>
      <c r="AD680" s="41" t="s">
        <v>14827</v>
      </c>
      <c r="AE680" s="41" t="s">
        <v>15177</v>
      </c>
      <c r="AF680" s="41">
        <v>1203.335</v>
      </c>
      <c r="AG680" s="41">
        <v>-4.39797</v>
      </c>
      <c r="AH680" s="42">
        <v>1.57526E41</v>
      </c>
      <c r="AI680" s="41">
        <v>0.429153231</v>
      </c>
      <c r="AJ680" s="40" t="s">
        <v>16764</v>
      </c>
      <c r="AK680" s="40" t="s">
        <v>15179</v>
      </c>
      <c r="AL680" s="41">
        <v>3251.0</v>
      </c>
      <c r="AM680" s="40" t="s">
        <v>2224</v>
      </c>
      <c r="AN680" s="40" t="s">
        <v>7285</v>
      </c>
      <c r="AO680" s="40" t="s">
        <v>5643</v>
      </c>
      <c r="AP680" s="42">
        <v>1.1E136</v>
      </c>
    </row>
    <row r="681">
      <c r="A681" s="40" t="s">
        <v>16686</v>
      </c>
      <c r="B681" s="41">
        <v>189.0</v>
      </c>
      <c r="C681" s="42">
        <v>1.67E9</v>
      </c>
      <c r="D681" s="41">
        <v>3356.0</v>
      </c>
      <c r="E681" s="40" t="s">
        <v>1243</v>
      </c>
      <c r="F681" s="41">
        <v>140.0</v>
      </c>
      <c r="G681" s="41">
        <v>35.0</v>
      </c>
      <c r="H681" s="41">
        <v>70.0</v>
      </c>
      <c r="I681" s="41">
        <v>-3.07733</v>
      </c>
      <c r="J681" s="41">
        <v>10000.0</v>
      </c>
      <c r="K681" s="41">
        <v>5000.0</v>
      </c>
      <c r="L681" s="41">
        <v>1200.0</v>
      </c>
      <c r="M681" s="41">
        <v>600.0</v>
      </c>
      <c r="N681" s="41">
        <v>100.0</v>
      </c>
      <c r="O681" s="40" t="s">
        <v>207</v>
      </c>
      <c r="P681" s="40" t="s">
        <v>208</v>
      </c>
      <c r="Q681" s="40" t="s">
        <v>209</v>
      </c>
      <c r="R681" s="40" t="s">
        <v>8686</v>
      </c>
      <c r="S681" s="40" t="b">
        <v>0</v>
      </c>
      <c r="T681" s="40" t="s">
        <v>12879</v>
      </c>
      <c r="U681" s="40" t="s">
        <v>212</v>
      </c>
      <c r="V681" s="41">
        <v>0.1</v>
      </c>
      <c r="W681" s="41">
        <v>0.9</v>
      </c>
      <c r="X681" s="41">
        <v>0.1</v>
      </c>
      <c r="Y681" s="41">
        <v>0.4</v>
      </c>
      <c r="Z681" s="40" t="b">
        <v>0</v>
      </c>
      <c r="AA681" s="40" t="b">
        <v>1</v>
      </c>
      <c r="AB681" s="40" t="b">
        <v>0</v>
      </c>
      <c r="AC681" s="40" t="b">
        <v>0</v>
      </c>
      <c r="AD681" s="41" t="s">
        <v>15180</v>
      </c>
      <c r="AE681" s="41" t="s">
        <v>15181</v>
      </c>
      <c r="AF681" s="41">
        <v>1201.381</v>
      </c>
      <c r="AG681" s="41">
        <v>-4.39813</v>
      </c>
      <c r="AH681" s="42">
        <v>1.01778E42</v>
      </c>
      <c r="AI681" s="41">
        <v>0.429204007</v>
      </c>
      <c r="AJ681" s="40" t="s">
        <v>15182</v>
      </c>
      <c r="AK681" s="40" t="s">
        <v>15183</v>
      </c>
      <c r="AL681" s="41">
        <v>5323.0</v>
      </c>
      <c r="AM681" s="40" t="s">
        <v>2224</v>
      </c>
      <c r="AN681" s="40" t="s">
        <v>7285</v>
      </c>
      <c r="AO681" s="40" t="s">
        <v>5627</v>
      </c>
      <c r="AP681" s="42">
        <v>1.0E139</v>
      </c>
    </row>
    <row r="682">
      <c r="A682" s="40" t="s">
        <v>16706</v>
      </c>
      <c r="B682" s="41">
        <v>196.0</v>
      </c>
      <c r="C682" s="42">
        <v>1.67E9</v>
      </c>
      <c r="D682" s="41">
        <v>3356.0</v>
      </c>
      <c r="E682" s="40" t="s">
        <v>1243</v>
      </c>
      <c r="F682" s="41">
        <v>140.0</v>
      </c>
      <c r="G682" s="41">
        <v>35.0</v>
      </c>
      <c r="H682" s="41">
        <v>70.0</v>
      </c>
      <c r="I682" s="41">
        <v>-3.07733</v>
      </c>
      <c r="J682" s="41">
        <v>10000.0</v>
      </c>
      <c r="K682" s="41">
        <v>5000.0</v>
      </c>
      <c r="L682" s="41">
        <v>1200.0</v>
      </c>
      <c r="M682" s="41">
        <v>600.0</v>
      </c>
      <c r="N682" s="41">
        <v>100.0</v>
      </c>
      <c r="O682" s="40" t="s">
        <v>207</v>
      </c>
      <c r="P682" s="40" t="s">
        <v>1371</v>
      </c>
      <c r="Q682" s="40" t="s">
        <v>209</v>
      </c>
      <c r="R682" s="40" t="s">
        <v>8686</v>
      </c>
      <c r="S682" s="40" t="b">
        <v>0</v>
      </c>
      <c r="T682" s="40" t="s">
        <v>12879</v>
      </c>
      <c r="U682" s="40" t="s">
        <v>212</v>
      </c>
      <c r="V682" s="41">
        <v>0.1</v>
      </c>
      <c r="W682" s="41">
        <v>0.9</v>
      </c>
      <c r="X682" s="41">
        <v>0.3</v>
      </c>
      <c r="Y682" s="41">
        <v>0.5</v>
      </c>
      <c r="Z682" s="40" t="b">
        <v>0</v>
      </c>
      <c r="AA682" s="40" t="b">
        <v>1</v>
      </c>
      <c r="AB682" s="40" t="b">
        <v>0</v>
      </c>
      <c r="AC682" s="40" t="b">
        <v>0</v>
      </c>
      <c r="AD682" s="41" t="s">
        <v>15184</v>
      </c>
      <c r="AE682" s="41" t="s">
        <v>15185</v>
      </c>
      <c r="AF682" s="41">
        <v>711.996</v>
      </c>
      <c r="AG682" s="41">
        <v>-4.40388</v>
      </c>
      <c r="AH682" s="42">
        <v>1.0449E42</v>
      </c>
      <c r="AI682" s="41">
        <v>0.431074423</v>
      </c>
      <c r="AJ682" s="40" t="s">
        <v>16765</v>
      </c>
      <c r="AK682" s="40" t="s">
        <v>15187</v>
      </c>
      <c r="AL682" s="41">
        <v>1010.0</v>
      </c>
      <c r="AM682" s="40" t="s">
        <v>7372</v>
      </c>
      <c r="AN682" s="40" t="s">
        <v>7285</v>
      </c>
      <c r="AO682" s="40" t="s">
        <v>5643</v>
      </c>
      <c r="AP682" s="42">
        <v>1.0E139</v>
      </c>
    </row>
    <row r="683">
      <c r="A683" s="40" t="s">
        <v>16686</v>
      </c>
      <c r="B683" s="41">
        <v>185.0</v>
      </c>
      <c r="C683" s="42">
        <v>1.67E9</v>
      </c>
      <c r="D683" s="41">
        <v>3356.0</v>
      </c>
      <c r="E683" s="40" t="s">
        <v>1243</v>
      </c>
      <c r="F683" s="41">
        <v>140.0</v>
      </c>
      <c r="G683" s="41">
        <v>35.0</v>
      </c>
      <c r="H683" s="41">
        <v>70.0</v>
      </c>
      <c r="I683" s="41">
        <v>-3.07733</v>
      </c>
      <c r="J683" s="41">
        <v>10000.0</v>
      </c>
      <c r="K683" s="41">
        <v>5000.0</v>
      </c>
      <c r="L683" s="41">
        <v>1200.0</v>
      </c>
      <c r="M683" s="41">
        <v>600.0</v>
      </c>
      <c r="N683" s="41">
        <v>100.0</v>
      </c>
      <c r="O683" s="40" t="s">
        <v>207</v>
      </c>
      <c r="P683" s="40" t="s">
        <v>208</v>
      </c>
      <c r="Q683" s="40" t="s">
        <v>209</v>
      </c>
      <c r="R683" s="40" t="s">
        <v>8686</v>
      </c>
      <c r="S683" s="40" t="b">
        <v>0</v>
      </c>
      <c r="T683" s="40" t="s">
        <v>211</v>
      </c>
      <c r="U683" s="40" t="s">
        <v>212</v>
      </c>
      <c r="V683" s="41">
        <v>0.1</v>
      </c>
      <c r="W683" s="41">
        <v>0.9</v>
      </c>
      <c r="X683" s="41">
        <v>0.2</v>
      </c>
      <c r="Y683" s="41">
        <v>0.6</v>
      </c>
      <c r="Z683" s="40" t="b">
        <v>0</v>
      </c>
      <c r="AA683" s="40" t="b">
        <v>1</v>
      </c>
      <c r="AB683" s="40" t="b">
        <v>0</v>
      </c>
      <c r="AC683" s="40" t="b">
        <v>0</v>
      </c>
      <c r="AD683" s="41" t="s">
        <v>15188</v>
      </c>
      <c r="AE683" s="41" t="s">
        <v>15189</v>
      </c>
      <c r="AF683" s="41">
        <v>1201.191</v>
      </c>
      <c r="AG683" s="41">
        <v>-4.40545</v>
      </c>
      <c r="AH683" s="42">
        <v>1.20812E42</v>
      </c>
      <c r="AI683" s="41">
        <v>0.431581973</v>
      </c>
      <c r="AJ683" s="40" t="s">
        <v>16766</v>
      </c>
      <c r="AK683" s="40" t="s">
        <v>15191</v>
      </c>
      <c r="AL683" s="41">
        <v>3798.0</v>
      </c>
      <c r="AM683" s="40" t="s">
        <v>2224</v>
      </c>
      <c r="AN683" s="40" t="s">
        <v>7285</v>
      </c>
      <c r="AO683" s="40" t="s">
        <v>5627</v>
      </c>
      <c r="AP683" s="42">
        <v>1.1E139</v>
      </c>
    </row>
    <row r="684">
      <c r="A684" s="40" t="s">
        <v>16719</v>
      </c>
      <c r="B684" s="41">
        <v>82.0</v>
      </c>
      <c r="C684" s="42">
        <v>1.67E9</v>
      </c>
      <c r="D684" s="41">
        <v>3356.0</v>
      </c>
      <c r="E684" s="40" t="s">
        <v>1243</v>
      </c>
      <c r="F684" s="41">
        <v>140.0</v>
      </c>
      <c r="G684" s="41">
        <v>35.0</v>
      </c>
      <c r="H684" s="41">
        <v>70.0</v>
      </c>
      <c r="I684" s="41">
        <v>-3.07733</v>
      </c>
      <c r="J684" s="41">
        <v>10000.0</v>
      </c>
      <c r="K684" s="41">
        <v>5000.0</v>
      </c>
      <c r="L684" s="41">
        <v>1200.0</v>
      </c>
      <c r="M684" s="41">
        <v>600.0</v>
      </c>
      <c r="N684" s="41">
        <v>30.0</v>
      </c>
      <c r="O684" s="40" t="s">
        <v>207</v>
      </c>
      <c r="P684" s="40" t="s">
        <v>208</v>
      </c>
      <c r="Q684" s="40" t="s">
        <v>212</v>
      </c>
      <c r="R684" s="40" t="s">
        <v>8686</v>
      </c>
      <c r="S684" s="40" t="b">
        <v>0</v>
      </c>
      <c r="T684" s="40" t="s">
        <v>12879</v>
      </c>
      <c r="U684" s="40" t="s">
        <v>212</v>
      </c>
      <c r="V684" s="41">
        <v>0.1</v>
      </c>
      <c r="W684" s="41">
        <v>0.9</v>
      </c>
      <c r="X684" s="41">
        <v>0.1</v>
      </c>
      <c r="Y684" s="41">
        <v>0.5</v>
      </c>
      <c r="Z684" s="40" t="b">
        <v>0</v>
      </c>
      <c r="AA684" s="40" t="b">
        <v>1</v>
      </c>
      <c r="AB684" s="40" t="b">
        <v>0</v>
      </c>
      <c r="AC684" s="40" t="b">
        <v>0</v>
      </c>
      <c r="AD684" s="41" t="s">
        <v>15192</v>
      </c>
      <c r="AE684" s="41" t="s">
        <v>15193</v>
      </c>
      <c r="AF684" s="41">
        <v>985.4648</v>
      </c>
      <c r="AG684" s="41">
        <v>-4.40857</v>
      </c>
      <c r="AH684" s="42">
        <v>1.35541E41</v>
      </c>
      <c r="AI684" s="41">
        <v>0.432596834</v>
      </c>
      <c r="AJ684" s="40" t="s">
        <v>15194</v>
      </c>
      <c r="AK684" s="44" t="s">
        <v>397</v>
      </c>
      <c r="AL684" s="41">
        <v>4263.0</v>
      </c>
      <c r="AM684" s="40" t="s">
        <v>7372</v>
      </c>
      <c r="AN684" s="40" t="s">
        <v>7285</v>
      </c>
      <c r="AO684" s="40" t="s">
        <v>5643</v>
      </c>
      <c r="AP684" s="42">
        <v>1.1E136</v>
      </c>
    </row>
    <row r="685">
      <c r="A685" s="40" t="s">
        <v>16706</v>
      </c>
      <c r="B685" s="41">
        <v>240.0</v>
      </c>
      <c r="C685" s="42">
        <v>1.67E9</v>
      </c>
      <c r="D685" s="41">
        <v>3356.0</v>
      </c>
      <c r="E685" s="40" t="s">
        <v>1243</v>
      </c>
      <c r="F685" s="41">
        <v>140.0</v>
      </c>
      <c r="G685" s="41">
        <v>35.0</v>
      </c>
      <c r="H685" s="41">
        <v>70.0</v>
      </c>
      <c r="I685" s="41">
        <v>-3.07733</v>
      </c>
      <c r="J685" s="41">
        <v>10000.0</v>
      </c>
      <c r="K685" s="41">
        <v>5000.0</v>
      </c>
      <c r="L685" s="41">
        <v>1200.0</v>
      </c>
      <c r="M685" s="41">
        <v>600.0</v>
      </c>
      <c r="N685" s="41">
        <v>100.0</v>
      </c>
      <c r="O685" s="40" t="s">
        <v>207</v>
      </c>
      <c r="P685" s="40" t="s">
        <v>1371</v>
      </c>
      <c r="Q685" s="40" t="s">
        <v>1372</v>
      </c>
      <c r="R685" s="40" t="s">
        <v>8686</v>
      </c>
      <c r="S685" s="40" t="b">
        <v>0</v>
      </c>
      <c r="T685" s="40" t="s">
        <v>211</v>
      </c>
      <c r="U685" s="40" t="s">
        <v>212</v>
      </c>
      <c r="V685" s="41">
        <v>0.1</v>
      </c>
      <c r="W685" s="41">
        <v>0.9</v>
      </c>
      <c r="X685" s="41">
        <v>0.3</v>
      </c>
      <c r="Y685" s="41">
        <v>0.4</v>
      </c>
      <c r="Z685" s="40" t="b">
        <v>0</v>
      </c>
      <c r="AA685" s="40" t="b">
        <v>1</v>
      </c>
      <c r="AB685" s="40" t="b">
        <v>0</v>
      </c>
      <c r="AC685" s="40" t="b">
        <v>0</v>
      </c>
      <c r="AD685" s="41" t="s">
        <v>15195</v>
      </c>
      <c r="AE685" s="41" t="s">
        <v>15196</v>
      </c>
      <c r="AF685" s="41">
        <v>779.189</v>
      </c>
      <c r="AG685" s="41">
        <v>-4.41265</v>
      </c>
      <c r="AH685" s="42">
        <v>1.36553E42</v>
      </c>
      <c r="AI685" s="41">
        <v>0.433923472</v>
      </c>
      <c r="AJ685" s="40" t="s">
        <v>16767</v>
      </c>
      <c r="AK685" s="40" t="s">
        <v>15198</v>
      </c>
      <c r="AL685" s="41">
        <v>1422.0</v>
      </c>
      <c r="AM685" s="40" t="s">
        <v>7372</v>
      </c>
      <c r="AN685" s="40" t="s">
        <v>7285</v>
      </c>
      <c r="AO685" s="40" t="s">
        <v>5643</v>
      </c>
      <c r="AP685" s="42">
        <v>1.1E139</v>
      </c>
    </row>
    <row r="686">
      <c r="A686" s="40" t="s">
        <v>16720</v>
      </c>
      <c r="B686" s="41">
        <v>104.0</v>
      </c>
      <c r="C686" s="42">
        <v>1.67E9</v>
      </c>
      <c r="D686" s="41">
        <v>3356.0</v>
      </c>
      <c r="E686" s="40" t="s">
        <v>1243</v>
      </c>
      <c r="F686" s="41">
        <v>140.0</v>
      </c>
      <c r="G686" s="41">
        <v>35.0</v>
      </c>
      <c r="H686" s="41">
        <v>70.0</v>
      </c>
      <c r="I686" s="41">
        <v>-3.07733</v>
      </c>
      <c r="J686" s="41">
        <v>10000.0</v>
      </c>
      <c r="K686" s="41">
        <v>5000.0</v>
      </c>
      <c r="L686" s="41">
        <v>1200.0</v>
      </c>
      <c r="M686" s="41">
        <v>600.0</v>
      </c>
      <c r="N686" s="41">
        <v>50.0</v>
      </c>
      <c r="O686" s="40" t="s">
        <v>207</v>
      </c>
      <c r="P686" s="40" t="s">
        <v>1371</v>
      </c>
      <c r="Q686" s="40" t="s">
        <v>209</v>
      </c>
      <c r="R686" s="40" t="s">
        <v>8686</v>
      </c>
      <c r="S686" s="40" t="b">
        <v>0</v>
      </c>
      <c r="T686" s="40" t="s">
        <v>12879</v>
      </c>
      <c r="U686" s="40" t="s">
        <v>212</v>
      </c>
      <c r="V686" s="41">
        <v>0.1</v>
      </c>
      <c r="W686" s="41">
        <v>0.9</v>
      </c>
      <c r="X686" s="41">
        <v>0.2</v>
      </c>
      <c r="Y686" s="41">
        <v>0.6</v>
      </c>
      <c r="Z686" s="40" t="b">
        <v>0</v>
      </c>
      <c r="AA686" s="40" t="b">
        <v>1</v>
      </c>
      <c r="AB686" s="40" t="b">
        <v>0</v>
      </c>
      <c r="AC686" s="40" t="b">
        <v>0</v>
      </c>
      <c r="AD686" s="41" t="s">
        <v>15199</v>
      </c>
      <c r="AE686" s="41" t="s">
        <v>15200</v>
      </c>
      <c r="AF686" s="41">
        <v>1202.403</v>
      </c>
      <c r="AG686" s="41">
        <v>-4.41422</v>
      </c>
      <c r="AH686" s="42">
        <v>7.64918E41</v>
      </c>
      <c r="AI686" s="41">
        <v>0.434431785</v>
      </c>
      <c r="AJ686" s="40" t="s">
        <v>15201</v>
      </c>
      <c r="AK686" s="40" t="s">
        <v>15202</v>
      </c>
      <c r="AL686" s="41">
        <v>2788.0</v>
      </c>
      <c r="AM686" s="40" t="s">
        <v>2224</v>
      </c>
      <c r="AN686" s="40" t="s">
        <v>7285</v>
      </c>
      <c r="AO686" s="40" t="s">
        <v>5643</v>
      </c>
      <c r="AP686" s="42">
        <v>1.0E139</v>
      </c>
    </row>
    <row r="687">
      <c r="A687" s="40" t="s">
        <v>16719</v>
      </c>
      <c r="B687" s="41">
        <v>39.0</v>
      </c>
      <c r="C687" s="42">
        <v>1.67E9</v>
      </c>
      <c r="D687" s="41">
        <v>3356.0</v>
      </c>
      <c r="E687" s="40" t="s">
        <v>1243</v>
      </c>
      <c r="F687" s="41">
        <v>140.0</v>
      </c>
      <c r="G687" s="41">
        <v>35.0</v>
      </c>
      <c r="H687" s="41">
        <v>70.0</v>
      </c>
      <c r="I687" s="41">
        <v>-3.07733</v>
      </c>
      <c r="J687" s="41">
        <v>10000.0</v>
      </c>
      <c r="K687" s="41">
        <v>5000.0</v>
      </c>
      <c r="L687" s="41">
        <v>1200.0</v>
      </c>
      <c r="M687" s="41">
        <v>600.0</v>
      </c>
      <c r="N687" s="41">
        <v>30.0</v>
      </c>
      <c r="O687" s="40" t="s">
        <v>207</v>
      </c>
      <c r="P687" s="40" t="s">
        <v>208</v>
      </c>
      <c r="Q687" s="40" t="s">
        <v>7305</v>
      </c>
      <c r="R687" s="40" t="s">
        <v>8686</v>
      </c>
      <c r="S687" s="40" t="b">
        <v>0</v>
      </c>
      <c r="T687" s="40" t="s">
        <v>211</v>
      </c>
      <c r="U687" s="40" t="s">
        <v>212</v>
      </c>
      <c r="V687" s="41">
        <v>0.1</v>
      </c>
      <c r="W687" s="41">
        <v>0.9</v>
      </c>
      <c r="X687" s="41">
        <v>0.2</v>
      </c>
      <c r="Y687" s="41">
        <v>0.4</v>
      </c>
      <c r="Z687" s="40" t="b">
        <v>0</v>
      </c>
      <c r="AA687" s="40" t="b">
        <v>1</v>
      </c>
      <c r="AB687" s="40" t="b">
        <v>0</v>
      </c>
      <c r="AC687" s="40" t="b">
        <v>0</v>
      </c>
      <c r="AD687" s="41" t="s">
        <v>15203</v>
      </c>
      <c r="AE687" s="41" t="s">
        <v>15204</v>
      </c>
      <c r="AF687" s="41">
        <v>1203.347</v>
      </c>
      <c r="AG687" s="41">
        <v>-4.41923</v>
      </c>
      <c r="AH687" s="42">
        <v>1.57849E41</v>
      </c>
      <c r="AI687" s="41">
        <v>0.436059926</v>
      </c>
      <c r="AJ687" s="40" t="s">
        <v>15205</v>
      </c>
      <c r="AK687" s="44" t="s">
        <v>397</v>
      </c>
      <c r="AL687" s="41">
        <v>6820.0</v>
      </c>
      <c r="AM687" s="40" t="s">
        <v>2224</v>
      </c>
      <c r="AN687" s="40" t="s">
        <v>7285</v>
      </c>
      <c r="AO687" s="40" t="s">
        <v>5643</v>
      </c>
      <c r="AP687" s="42">
        <v>1.1E136</v>
      </c>
    </row>
    <row r="688">
      <c r="A688" s="40" t="s">
        <v>16686</v>
      </c>
      <c r="B688" s="41">
        <v>191.0</v>
      </c>
      <c r="C688" s="42">
        <v>1.67E9</v>
      </c>
      <c r="D688" s="41">
        <v>3356.0</v>
      </c>
      <c r="E688" s="40" t="s">
        <v>1243</v>
      </c>
      <c r="F688" s="41">
        <v>140.0</v>
      </c>
      <c r="G688" s="41">
        <v>35.0</v>
      </c>
      <c r="H688" s="41">
        <v>70.0</v>
      </c>
      <c r="I688" s="41">
        <v>-3.07733</v>
      </c>
      <c r="J688" s="41">
        <v>10000.0</v>
      </c>
      <c r="K688" s="41">
        <v>5000.0</v>
      </c>
      <c r="L688" s="41">
        <v>1200.0</v>
      </c>
      <c r="M688" s="41">
        <v>600.0</v>
      </c>
      <c r="N688" s="41">
        <v>100.0</v>
      </c>
      <c r="O688" s="40" t="s">
        <v>207</v>
      </c>
      <c r="P688" s="40" t="s">
        <v>208</v>
      </c>
      <c r="Q688" s="40" t="s">
        <v>209</v>
      </c>
      <c r="R688" s="40" t="s">
        <v>8686</v>
      </c>
      <c r="S688" s="40" t="b">
        <v>0</v>
      </c>
      <c r="T688" s="40" t="s">
        <v>12879</v>
      </c>
      <c r="U688" s="40" t="s">
        <v>212</v>
      </c>
      <c r="V688" s="41">
        <v>0.1</v>
      </c>
      <c r="W688" s="41">
        <v>0.9</v>
      </c>
      <c r="X688" s="41">
        <v>0.1</v>
      </c>
      <c r="Y688" s="41">
        <v>0.6</v>
      </c>
      <c r="Z688" s="40" t="b">
        <v>0</v>
      </c>
      <c r="AA688" s="40" t="b">
        <v>1</v>
      </c>
      <c r="AB688" s="40" t="b">
        <v>0</v>
      </c>
      <c r="AC688" s="40" t="b">
        <v>0</v>
      </c>
      <c r="AD688" s="41" t="s">
        <v>15206</v>
      </c>
      <c r="AE688" s="41" t="s">
        <v>15207</v>
      </c>
      <c r="AF688" s="41">
        <v>1194.987</v>
      </c>
      <c r="AG688" s="41">
        <v>-4.42579</v>
      </c>
      <c r="AH688" s="42">
        <v>4.59175E41</v>
      </c>
      <c r="AI688" s="41">
        <v>0.43819424</v>
      </c>
      <c r="AJ688" s="40" t="s">
        <v>15208</v>
      </c>
      <c r="AK688" s="40" t="s">
        <v>15209</v>
      </c>
      <c r="AL688" s="41">
        <v>3542.0</v>
      </c>
      <c r="AM688" s="40" t="s">
        <v>7372</v>
      </c>
      <c r="AN688" s="40" t="s">
        <v>7285</v>
      </c>
      <c r="AO688" s="40" t="s">
        <v>5627</v>
      </c>
      <c r="AP688" s="42">
        <v>1.0E138</v>
      </c>
    </row>
    <row r="689">
      <c r="A689" s="40" t="s">
        <v>16719</v>
      </c>
      <c r="B689" s="41">
        <v>103.0</v>
      </c>
      <c r="C689" s="42">
        <v>1.67E9</v>
      </c>
      <c r="D689" s="41">
        <v>3356.0</v>
      </c>
      <c r="E689" s="40" t="s">
        <v>1243</v>
      </c>
      <c r="F689" s="41">
        <v>140.0</v>
      </c>
      <c r="G689" s="41">
        <v>35.0</v>
      </c>
      <c r="H689" s="41">
        <v>70.0</v>
      </c>
      <c r="I689" s="41">
        <v>-3.07733</v>
      </c>
      <c r="J689" s="41">
        <v>10000.0</v>
      </c>
      <c r="K689" s="41">
        <v>5000.0</v>
      </c>
      <c r="L689" s="41">
        <v>1200.0</v>
      </c>
      <c r="M689" s="41">
        <v>600.0</v>
      </c>
      <c r="N689" s="41">
        <v>50.0</v>
      </c>
      <c r="O689" s="40" t="s">
        <v>207</v>
      </c>
      <c r="P689" s="40" t="s">
        <v>208</v>
      </c>
      <c r="Q689" s="40" t="s">
        <v>209</v>
      </c>
      <c r="R689" s="40" t="s">
        <v>8686</v>
      </c>
      <c r="S689" s="40" t="b">
        <v>0</v>
      </c>
      <c r="T689" s="40" t="s">
        <v>12879</v>
      </c>
      <c r="U689" s="40" t="s">
        <v>212</v>
      </c>
      <c r="V689" s="41">
        <v>0.1</v>
      </c>
      <c r="W689" s="41">
        <v>0.9</v>
      </c>
      <c r="X689" s="41">
        <v>0.2</v>
      </c>
      <c r="Y689" s="41">
        <v>0.5</v>
      </c>
      <c r="Z689" s="40" t="b">
        <v>0</v>
      </c>
      <c r="AA689" s="40" t="b">
        <v>1</v>
      </c>
      <c r="AB689" s="40" t="b">
        <v>0</v>
      </c>
      <c r="AC689" s="40" t="b">
        <v>0</v>
      </c>
      <c r="AD689" s="41" t="s">
        <v>15210</v>
      </c>
      <c r="AE689" s="41" t="s">
        <v>15211</v>
      </c>
      <c r="AF689" s="41">
        <v>1058.761</v>
      </c>
      <c r="AG689" s="41">
        <v>-4.42982</v>
      </c>
      <c r="AH689" s="42">
        <v>8.27408E41</v>
      </c>
      <c r="AI689" s="41">
        <v>0.439501855</v>
      </c>
      <c r="AJ689" s="40" t="s">
        <v>15212</v>
      </c>
      <c r="AK689" s="40" t="s">
        <v>15213</v>
      </c>
      <c r="AL689" s="41">
        <v>2761.0</v>
      </c>
      <c r="AM689" s="40" t="s">
        <v>7372</v>
      </c>
      <c r="AN689" s="40" t="s">
        <v>7285</v>
      </c>
      <c r="AO689" s="40" t="s">
        <v>5643</v>
      </c>
      <c r="AP689" s="42">
        <v>1.0E139</v>
      </c>
    </row>
    <row r="690">
      <c r="A690" s="40" t="s">
        <v>16706</v>
      </c>
      <c r="B690" s="41">
        <v>263.0</v>
      </c>
      <c r="C690" s="42">
        <v>1.67E9</v>
      </c>
      <c r="D690" s="41">
        <v>3356.0</v>
      </c>
      <c r="E690" s="40" t="s">
        <v>1243</v>
      </c>
      <c r="F690" s="41">
        <v>140.0</v>
      </c>
      <c r="G690" s="41">
        <v>35.0</v>
      </c>
      <c r="H690" s="41">
        <v>70.0</v>
      </c>
      <c r="I690" s="41">
        <v>-3.07733</v>
      </c>
      <c r="J690" s="41">
        <v>10000.0</v>
      </c>
      <c r="K690" s="41">
        <v>5000.0</v>
      </c>
      <c r="L690" s="41">
        <v>1200.0</v>
      </c>
      <c r="M690" s="41">
        <v>600.0</v>
      </c>
      <c r="N690" s="41">
        <v>100.0</v>
      </c>
      <c r="O690" s="40" t="s">
        <v>207</v>
      </c>
      <c r="P690" s="40" t="s">
        <v>1371</v>
      </c>
      <c r="Q690" s="40" t="s">
        <v>212</v>
      </c>
      <c r="R690" s="40" t="s">
        <v>8686</v>
      </c>
      <c r="S690" s="40" t="b">
        <v>0</v>
      </c>
      <c r="T690" s="40" t="s">
        <v>12879</v>
      </c>
      <c r="U690" s="40" t="s">
        <v>212</v>
      </c>
      <c r="V690" s="41">
        <v>0.1</v>
      </c>
      <c r="W690" s="41">
        <v>0.9</v>
      </c>
      <c r="X690" s="41">
        <v>0.1</v>
      </c>
      <c r="Y690" s="41">
        <v>0.6</v>
      </c>
      <c r="Z690" s="40" t="b">
        <v>0</v>
      </c>
      <c r="AA690" s="40" t="b">
        <v>1</v>
      </c>
      <c r="AB690" s="40" t="b">
        <v>0</v>
      </c>
      <c r="AC690" s="40" t="b">
        <v>0</v>
      </c>
      <c r="AD690" s="41" t="s">
        <v>4471</v>
      </c>
      <c r="AE690" s="41" t="s">
        <v>15214</v>
      </c>
      <c r="AF690" s="41">
        <v>1202.429</v>
      </c>
      <c r="AG690" s="41">
        <v>-4.43144</v>
      </c>
      <c r="AH690" s="42">
        <v>4.0254E41</v>
      </c>
      <c r="AI690" s="41">
        <v>0.440028474</v>
      </c>
      <c r="AJ690" s="40" t="s">
        <v>15215</v>
      </c>
      <c r="AK690" s="40" t="s">
        <v>15216</v>
      </c>
      <c r="AL690" s="41">
        <v>1321.0</v>
      </c>
      <c r="AM690" s="40" t="s">
        <v>2224</v>
      </c>
      <c r="AN690" s="40" t="s">
        <v>7285</v>
      </c>
      <c r="AO690" s="40" t="s">
        <v>5643</v>
      </c>
      <c r="AP690" s="42">
        <v>1.0E138</v>
      </c>
    </row>
    <row r="691">
      <c r="A691" s="40" t="s">
        <v>16719</v>
      </c>
      <c r="B691" s="41">
        <v>151.0</v>
      </c>
      <c r="C691" s="42">
        <v>1.67E9</v>
      </c>
      <c r="D691" s="41">
        <v>3356.0</v>
      </c>
      <c r="E691" s="40" t="s">
        <v>1243</v>
      </c>
      <c r="F691" s="41">
        <v>140.0</v>
      </c>
      <c r="G691" s="41">
        <v>35.0</v>
      </c>
      <c r="H691" s="41">
        <v>70.0</v>
      </c>
      <c r="I691" s="41">
        <v>-3.07733</v>
      </c>
      <c r="J691" s="41">
        <v>10000.0</v>
      </c>
      <c r="K691" s="41">
        <v>5000.0</v>
      </c>
      <c r="L691" s="41">
        <v>1200.0</v>
      </c>
      <c r="M691" s="41">
        <v>600.0</v>
      </c>
      <c r="N691" s="41">
        <v>50.0</v>
      </c>
      <c r="O691" s="40" t="s">
        <v>207</v>
      </c>
      <c r="P691" s="40" t="s">
        <v>208</v>
      </c>
      <c r="Q691" s="40" t="s">
        <v>1372</v>
      </c>
      <c r="R691" s="40" t="s">
        <v>8686</v>
      </c>
      <c r="S691" s="40" t="b">
        <v>0</v>
      </c>
      <c r="T691" s="40" t="s">
        <v>211</v>
      </c>
      <c r="U691" s="40" t="s">
        <v>212</v>
      </c>
      <c r="V691" s="41">
        <v>0.1</v>
      </c>
      <c r="W691" s="41">
        <v>0.9</v>
      </c>
      <c r="X691" s="41">
        <v>0.3</v>
      </c>
      <c r="Y691" s="41">
        <v>0.5</v>
      </c>
      <c r="Z691" s="40" t="b">
        <v>0</v>
      </c>
      <c r="AA691" s="40" t="b">
        <v>1</v>
      </c>
      <c r="AB691" s="40" t="b">
        <v>0</v>
      </c>
      <c r="AC691" s="40" t="b">
        <v>0</v>
      </c>
      <c r="AD691" s="41" t="s">
        <v>15217</v>
      </c>
      <c r="AE691" s="41" t="s">
        <v>922</v>
      </c>
      <c r="AF691" s="41">
        <v>1203.175</v>
      </c>
      <c r="AG691" s="41">
        <v>-4.43248</v>
      </c>
      <c r="AH691" s="42">
        <v>6.9684E41</v>
      </c>
      <c r="AI691" s="41">
        <v>0.440366083</v>
      </c>
      <c r="AJ691" s="40" t="s">
        <v>16768</v>
      </c>
      <c r="AK691" s="40" t="s">
        <v>15219</v>
      </c>
      <c r="AL691" s="41">
        <v>3422.0</v>
      </c>
      <c r="AM691" s="40" t="s">
        <v>2224</v>
      </c>
      <c r="AN691" s="40" t="s">
        <v>7285</v>
      </c>
      <c r="AO691" s="40" t="s">
        <v>5643</v>
      </c>
      <c r="AP691" s="42">
        <v>1.1E138</v>
      </c>
    </row>
    <row r="692">
      <c r="A692" s="40" t="s">
        <v>16720</v>
      </c>
      <c r="B692" s="41">
        <v>99.0</v>
      </c>
      <c r="C692" s="42">
        <v>1.67E9</v>
      </c>
      <c r="D692" s="41">
        <v>3356.0</v>
      </c>
      <c r="E692" s="40" t="s">
        <v>1243</v>
      </c>
      <c r="F692" s="41">
        <v>140.0</v>
      </c>
      <c r="G692" s="41">
        <v>35.0</v>
      </c>
      <c r="H692" s="41">
        <v>70.0</v>
      </c>
      <c r="I692" s="41">
        <v>-3.07733</v>
      </c>
      <c r="J692" s="41">
        <v>10000.0</v>
      </c>
      <c r="K692" s="41">
        <v>5000.0</v>
      </c>
      <c r="L692" s="41">
        <v>1200.0</v>
      </c>
      <c r="M692" s="41">
        <v>600.0</v>
      </c>
      <c r="N692" s="41">
        <v>50.0</v>
      </c>
      <c r="O692" s="40" t="s">
        <v>207</v>
      </c>
      <c r="P692" s="40" t="s">
        <v>1371</v>
      </c>
      <c r="Q692" s="40" t="s">
        <v>209</v>
      </c>
      <c r="R692" s="40" t="s">
        <v>8686</v>
      </c>
      <c r="S692" s="40" t="b">
        <v>0</v>
      </c>
      <c r="T692" s="40" t="s">
        <v>12879</v>
      </c>
      <c r="U692" s="40" t="s">
        <v>212</v>
      </c>
      <c r="V692" s="41">
        <v>0.1</v>
      </c>
      <c r="W692" s="41">
        <v>0.9</v>
      </c>
      <c r="X692" s="41">
        <v>0.1</v>
      </c>
      <c r="Y692" s="41">
        <v>0.4</v>
      </c>
      <c r="Z692" s="40" t="b">
        <v>0</v>
      </c>
      <c r="AA692" s="40" t="b">
        <v>1</v>
      </c>
      <c r="AB692" s="40" t="b">
        <v>0</v>
      </c>
      <c r="AC692" s="40" t="b">
        <v>0</v>
      </c>
      <c r="AD692" s="41" t="s">
        <v>15220</v>
      </c>
      <c r="AE692" s="41" t="s">
        <v>11304</v>
      </c>
      <c r="AF692" s="41">
        <v>1175.804</v>
      </c>
      <c r="AG692" s="41">
        <v>-4.43487</v>
      </c>
      <c r="AH692" s="42">
        <v>7.43098E41</v>
      </c>
      <c r="AI692" s="41">
        <v>0.441143042</v>
      </c>
      <c r="AJ692" s="40" t="s">
        <v>15221</v>
      </c>
      <c r="AK692" s="44" t="s">
        <v>397</v>
      </c>
      <c r="AL692" s="41">
        <v>4192.0</v>
      </c>
      <c r="AM692" s="40" t="s">
        <v>7372</v>
      </c>
      <c r="AN692" s="40" t="s">
        <v>7285</v>
      </c>
      <c r="AO692" s="40" t="s">
        <v>5643</v>
      </c>
      <c r="AP692" s="42">
        <v>1.0E139</v>
      </c>
    </row>
    <row r="693">
      <c r="A693" s="40" t="s">
        <v>16720</v>
      </c>
      <c r="B693" s="41">
        <v>106.0</v>
      </c>
      <c r="C693" s="42">
        <v>1.67E9</v>
      </c>
      <c r="D693" s="41">
        <v>3356.0</v>
      </c>
      <c r="E693" s="40" t="s">
        <v>1243</v>
      </c>
      <c r="F693" s="41">
        <v>140.0</v>
      </c>
      <c r="G693" s="41">
        <v>35.0</v>
      </c>
      <c r="H693" s="41">
        <v>70.0</v>
      </c>
      <c r="I693" s="41">
        <v>-3.07733</v>
      </c>
      <c r="J693" s="41">
        <v>10000.0</v>
      </c>
      <c r="K693" s="41">
        <v>5000.0</v>
      </c>
      <c r="L693" s="41">
        <v>1200.0</v>
      </c>
      <c r="M693" s="41">
        <v>600.0</v>
      </c>
      <c r="N693" s="41">
        <v>50.0</v>
      </c>
      <c r="O693" s="40" t="s">
        <v>207</v>
      </c>
      <c r="P693" s="40" t="s">
        <v>1371</v>
      </c>
      <c r="Q693" s="40" t="s">
        <v>209</v>
      </c>
      <c r="R693" s="40" t="s">
        <v>8686</v>
      </c>
      <c r="S693" s="40" t="b">
        <v>0</v>
      </c>
      <c r="T693" s="40" t="s">
        <v>12879</v>
      </c>
      <c r="U693" s="40" t="s">
        <v>212</v>
      </c>
      <c r="V693" s="41">
        <v>0.1</v>
      </c>
      <c r="W693" s="41">
        <v>0.9</v>
      </c>
      <c r="X693" s="41">
        <v>0.3</v>
      </c>
      <c r="Y693" s="41">
        <v>0.5</v>
      </c>
      <c r="Z693" s="40" t="b">
        <v>0</v>
      </c>
      <c r="AA693" s="40" t="b">
        <v>1</v>
      </c>
      <c r="AB693" s="40" t="b">
        <v>0</v>
      </c>
      <c r="AC693" s="40" t="b">
        <v>0</v>
      </c>
      <c r="AD693" s="41" t="s">
        <v>15222</v>
      </c>
      <c r="AE693" s="41" t="s">
        <v>15223</v>
      </c>
      <c r="AF693" s="41">
        <v>1202.942</v>
      </c>
      <c r="AG693" s="41">
        <v>-4.44277</v>
      </c>
      <c r="AH693" s="42">
        <v>7.91088E41</v>
      </c>
      <c r="AI693" s="41">
        <v>0.443709396</v>
      </c>
      <c r="AJ693" s="40" t="s">
        <v>16769</v>
      </c>
      <c r="AK693" s="40" t="s">
        <v>15225</v>
      </c>
      <c r="AL693" s="41">
        <v>3409.0</v>
      </c>
      <c r="AM693" s="40" t="s">
        <v>2224</v>
      </c>
      <c r="AN693" s="40" t="s">
        <v>7285</v>
      </c>
      <c r="AO693" s="40" t="s">
        <v>5643</v>
      </c>
      <c r="AP693" s="42">
        <v>1.0E139</v>
      </c>
    </row>
    <row r="694">
      <c r="A694" s="40" t="s">
        <v>16706</v>
      </c>
      <c r="B694" s="41">
        <v>247.0</v>
      </c>
      <c r="C694" s="42">
        <v>1.67E9</v>
      </c>
      <c r="D694" s="41">
        <v>3356.0</v>
      </c>
      <c r="E694" s="40" t="s">
        <v>1243</v>
      </c>
      <c r="F694" s="41">
        <v>140.0</v>
      </c>
      <c r="G694" s="41">
        <v>35.0</v>
      </c>
      <c r="H694" s="41">
        <v>70.0</v>
      </c>
      <c r="I694" s="41">
        <v>-3.07733</v>
      </c>
      <c r="J694" s="41">
        <v>10000.0</v>
      </c>
      <c r="K694" s="41">
        <v>5000.0</v>
      </c>
      <c r="L694" s="41">
        <v>1200.0</v>
      </c>
      <c r="M694" s="41">
        <v>600.0</v>
      </c>
      <c r="N694" s="41">
        <v>100.0</v>
      </c>
      <c r="O694" s="40" t="s">
        <v>207</v>
      </c>
      <c r="P694" s="40" t="s">
        <v>1371</v>
      </c>
      <c r="Q694" s="40" t="s">
        <v>1372</v>
      </c>
      <c r="R694" s="40" t="s">
        <v>8686</v>
      </c>
      <c r="S694" s="40" t="b">
        <v>0</v>
      </c>
      <c r="T694" s="40" t="s">
        <v>12879</v>
      </c>
      <c r="U694" s="40" t="s">
        <v>212</v>
      </c>
      <c r="V694" s="41">
        <v>0.1</v>
      </c>
      <c r="W694" s="41">
        <v>0.9</v>
      </c>
      <c r="X694" s="41">
        <v>0.2</v>
      </c>
      <c r="Y694" s="41">
        <v>0.5</v>
      </c>
      <c r="Z694" s="40" t="b">
        <v>0</v>
      </c>
      <c r="AA694" s="40" t="b">
        <v>1</v>
      </c>
      <c r="AB694" s="40" t="b">
        <v>0</v>
      </c>
      <c r="AC694" s="40" t="b">
        <v>0</v>
      </c>
      <c r="AD694" s="41" t="s">
        <v>15226</v>
      </c>
      <c r="AE694" s="41" t="s">
        <v>15227</v>
      </c>
      <c r="AF694" s="41">
        <v>1202.494</v>
      </c>
      <c r="AG694" s="41">
        <v>-4.44423</v>
      </c>
      <c r="AH694" s="42">
        <v>7.88767E40</v>
      </c>
      <c r="AI694" s="41">
        <v>0.444186768</v>
      </c>
      <c r="AJ694" s="40" t="s">
        <v>16770</v>
      </c>
      <c r="AK694" s="40" t="s">
        <v>15229</v>
      </c>
      <c r="AL694" s="41">
        <v>1547.0</v>
      </c>
      <c r="AM694" s="40" t="s">
        <v>2224</v>
      </c>
      <c r="AN694" s="40" t="s">
        <v>7285</v>
      </c>
      <c r="AO694" s="40" t="s">
        <v>5643</v>
      </c>
      <c r="AP694" s="42">
        <v>1.1E135</v>
      </c>
    </row>
    <row r="695">
      <c r="A695" s="40" t="s">
        <v>16686</v>
      </c>
      <c r="B695" s="41">
        <v>165.0</v>
      </c>
      <c r="C695" s="42">
        <v>1.67E9</v>
      </c>
      <c r="D695" s="41">
        <v>3356.0</v>
      </c>
      <c r="E695" s="40" t="s">
        <v>1243</v>
      </c>
      <c r="F695" s="41">
        <v>140.0</v>
      </c>
      <c r="G695" s="41">
        <v>35.0</v>
      </c>
      <c r="H695" s="41">
        <v>70.0</v>
      </c>
      <c r="I695" s="41">
        <v>-3.07733</v>
      </c>
      <c r="J695" s="41">
        <v>10000.0</v>
      </c>
      <c r="K695" s="41">
        <v>5000.0</v>
      </c>
      <c r="L695" s="41">
        <v>1200.0</v>
      </c>
      <c r="M695" s="41">
        <v>600.0</v>
      </c>
      <c r="N695" s="41">
        <v>50.0</v>
      </c>
      <c r="O695" s="40" t="s">
        <v>207</v>
      </c>
      <c r="P695" s="40" t="s">
        <v>208</v>
      </c>
      <c r="Q695" s="40" t="s">
        <v>212</v>
      </c>
      <c r="R695" s="40" t="s">
        <v>8686</v>
      </c>
      <c r="S695" s="40" t="b">
        <v>0</v>
      </c>
      <c r="T695" s="40" t="s">
        <v>211</v>
      </c>
      <c r="U695" s="40" t="s">
        <v>212</v>
      </c>
      <c r="V695" s="41">
        <v>0.1</v>
      </c>
      <c r="W695" s="41">
        <v>0.9</v>
      </c>
      <c r="X695" s="41">
        <v>0.2</v>
      </c>
      <c r="Y695" s="41">
        <v>0.4</v>
      </c>
      <c r="Z695" s="40" t="b">
        <v>0</v>
      </c>
      <c r="AA695" s="40" t="b">
        <v>1</v>
      </c>
      <c r="AB695" s="40" t="b">
        <v>0</v>
      </c>
      <c r="AC695" s="40" t="b">
        <v>0</v>
      </c>
      <c r="AD695" s="41" t="s">
        <v>15230</v>
      </c>
      <c r="AE695" s="41" t="s">
        <v>15231</v>
      </c>
      <c r="AF695" s="41">
        <v>1026.91</v>
      </c>
      <c r="AG695" s="41">
        <v>-4.44507</v>
      </c>
      <c r="AH695" s="42">
        <v>1.02278E42</v>
      </c>
      <c r="AI695" s="41">
        <v>0.444456715</v>
      </c>
      <c r="AJ695" s="40" t="s">
        <v>15232</v>
      </c>
      <c r="AK695" s="40" t="s">
        <v>15233</v>
      </c>
      <c r="AL695" s="41">
        <v>10000.0</v>
      </c>
      <c r="AM695" s="40" t="s">
        <v>216</v>
      </c>
      <c r="AN695" s="40" t="s">
        <v>7285</v>
      </c>
      <c r="AO695" s="40" t="s">
        <v>5627</v>
      </c>
      <c r="AP695" s="42">
        <v>1.0E139</v>
      </c>
    </row>
    <row r="696">
      <c r="A696" s="40" t="s">
        <v>16719</v>
      </c>
      <c r="B696" s="41">
        <v>157.0</v>
      </c>
      <c r="C696" s="42">
        <v>1.67E9</v>
      </c>
      <c r="D696" s="41">
        <v>3356.0</v>
      </c>
      <c r="E696" s="40" t="s">
        <v>1243</v>
      </c>
      <c r="F696" s="41">
        <v>140.0</v>
      </c>
      <c r="G696" s="41">
        <v>35.0</v>
      </c>
      <c r="H696" s="41">
        <v>70.0</v>
      </c>
      <c r="I696" s="41">
        <v>-3.07733</v>
      </c>
      <c r="J696" s="41">
        <v>10000.0</v>
      </c>
      <c r="K696" s="41">
        <v>5000.0</v>
      </c>
      <c r="L696" s="41">
        <v>1200.0</v>
      </c>
      <c r="M696" s="41">
        <v>600.0</v>
      </c>
      <c r="N696" s="41">
        <v>50.0</v>
      </c>
      <c r="O696" s="40" t="s">
        <v>207</v>
      </c>
      <c r="P696" s="40" t="s">
        <v>208</v>
      </c>
      <c r="Q696" s="40" t="s">
        <v>1372</v>
      </c>
      <c r="R696" s="40" t="s">
        <v>8686</v>
      </c>
      <c r="S696" s="40" t="b">
        <v>0</v>
      </c>
      <c r="T696" s="40" t="s">
        <v>12879</v>
      </c>
      <c r="U696" s="40" t="s">
        <v>212</v>
      </c>
      <c r="V696" s="41">
        <v>0.1</v>
      </c>
      <c r="W696" s="41">
        <v>0.9</v>
      </c>
      <c r="X696" s="41">
        <v>0.2</v>
      </c>
      <c r="Y696" s="41">
        <v>0.5</v>
      </c>
      <c r="Z696" s="40" t="b">
        <v>0</v>
      </c>
      <c r="AA696" s="40" t="b">
        <v>1</v>
      </c>
      <c r="AB696" s="40" t="b">
        <v>0</v>
      </c>
      <c r="AC696" s="40" t="b">
        <v>0</v>
      </c>
      <c r="AD696" s="41" t="s">
        <v>1344</v>
      </c>
      <c r="AE696" s="41" t="s">
        <v>15234</v>
      </c>
      <c r="AF696" s="41">
        <v>1202.441</v>
      </c>
      <c r="AG696" s="41">
        <v>-4.44915</v>
      </c>
      <c r="AH696" s="42">
        <v>9.73443E41</v>
      </c>
      <c r="AI696" s="41">
        <v>0.44578535</v>
      </c>
      <c r="AJ696" s="40" t="s">
        <v>15235</v>
      </c>
      <c r="AK696" s="40" t="s">
        <v>15236</v>
      </c>
      <c r="AL696" s="41">
        <v>3151.0</v>
      </c>
      <c r="AM696" s="40" t="s">
        <v>2224</v>
      </c>
      <c r="AN696" s="40" t="s">
        <v>7285</v>
      </c>
      <c r="AO696" s="40" t="s">
        <v>5643</v>
      </c>
      <c r="AP696" s="42">
        <v>1.0E139</v>
      </c>
    </row>
    <row r="697">
      <c r="A697" s="40" t="s">
        <v>16706</v>
      </c>
      <c r="B697" s="41">
        <v>261.0</v>
      </c>
      <c r="C697" s="42">
        <v>1.67E9</v>
      </c>
      <c r="D697" s="41">
        <v>3356.0</v>
      </c>
      <c r="E697" s="40" t="s">
        <v>1243</v>
      </c>
      <c r="F697" s="41">
        <v>140.0</v>
      </c>
      <c r="G697" s="41">
        <v>35.0</v>
      </c>
      <c r="H697" s="41">
        <v>70.0</v>
      </c>
      <c r="I697" s="41">
        <v>-3.07733</v>
      </c>
      <c r="J697" s="41">
        <v>10000.0</v>
      </c>
      <c r="K697" s="41">
        <v>5000.0</v>
      </c>
      <c r="L697" s="41">
        <v>1200.0</v>
      </c>
      <c r="M697" s="41">
        <v>600.0</v>
      </c>
      <c r="N697" s="41">
        <v>100.0</v>
      </c>
      <c r="O697" s="40" t="s">
        <v>207</v>
      </c>
      <c r="P697" s="40" t="s">
        <v>1371</v>
      </c>
      <c r="Q697" s="40" t="s">
        <v>212</v>
      </c>
      <c r="R697" s="40" t="s">
        <v>8686</v>
      </c>
      <c r="S697" s="40" t="b">
        <v>0</v>
      </c>
      <c r="T697" s="40" t="s">
        <v>12879</v>
      </c>
      <c r="U697" s="40" t="s">
        <v>212</v>
      </c>
      <c r="V697" s="41">
        <v>0.1</v>
      </c>
      <c r="W697" s="41">
        <v>0.9</v>
      </c>
      <c r="X697" s="41">
        <v>0.1</v>
      </c>
      <c r="Y697" s="41">
        <v>0.4</v>
      </c>
      <c r="Z697" s="40" t="b">
        <v>0</v>
      </c>
      <c r="AA697" s="40" t="b">
        <v>1</v>
      </c>
      <c r="AB697" s="40" t="b">
        <v>0</v>
      </c>
      <c r="AC697" s="40" t="b">
        <v>0</v>
      </c>
      <c r="AD697" s="41" t="s">
        <v>15237</v>
      </c>
      <c r="AE697" s="41" t="s">
        <v>15238</v>
      </c>
      <c r="AF697" s="41">
        <v>1202.716</v>
      </c>
      <c r="AG697" s="41">
        <v>-4.44982</v>
      </c>
      <c r="AH697" s="42">
        <v>3.99452E41</v>
      </c>
      <c r="AI697" s="41">
        <v>0.446001983</v>
      </c>
      <c r="AJ697" s="40" t="s">
        <v>15239</v>
      </c>
      <c r="AK697" s="40" t="s">
        <v>15240</v>
      </c>
      <c r="AL697" s="41">
        <v>1997.0</v>
      </c>
      <c r="AM697" s="40" t="s">
        <v>2224</v>
      </c>
      <c r="AN697" s="40" t="s">
        <v>7285</v>
      </c>
      <c r="AO697" s="40" t="s">
        <v>5643</v>
      </c>
      <c r="AP697" s="42">
        <v>1.0E138</v>
      </c>
    </row>
    <row r="698">
      <c r="A698" s="40" t="s">
        <v>16719</v>
      </c>
      <c r="B698" s="41">
        <v>11.0</v>
      </c>
      <c r="C698" s="42">
        <v>1.67E9</v>
      </c>
      <c r="D698" s="41">
        <v>3356.0</v>
      </c>
      <c r="E698" s="40" t="s">
        <v>1243</v>
      </c>
      <c r="F698" s="41">
        <v>140.0</v>
      </c>
      <c r="G698" s="41">
        <v>35.0</v>
      </c>
      <c r="H698" s="41">
        <v>70.0</v>
      </c>
      <c r="I698" s="41">
        <v>-3.07733</v>
      </c>
      <c r="J698" s="41">
        <v>10000.0</v>
      </c>
      <c r="K698" s="41">
        <v>5000.0</v>
      </c>
      <c r="L698" s="41">
        <v>1200.0</v>
      </c>
      <c r="M698" s="41">
        <v>600.0</v>
      </c>
      <c r="N698" s="41">
        <v>30.0</v>
      </c>
      <c r="O698" s="40" t="s">
        <v>207</v>
      </c>
      <c r="P698" s="40" t="s">
        <v>208</v>
      </c>
      <c r="Q698" s="40" t="s">
        <v>209</v>
      </c>
      <c r="R698" s="40" t="s">
        <v>8686</v>
      </c>
      <c r="S698" s="40" t="b">
        <v>0</v>
      </c>
      <c r="T698" s="40" t="s">
        <v>12879</v>
      </c>
      <c r="U698" s="40" t="s">
        <v>212</v>
      </c>
      <c r="V698" s="41">
        <v>0.1</v>
      </c>
      <c r="W698" s="41">
        <v>0.9</v>
      </c>
      <c r="X698" s="41">
        <v>0.1</v>
      </c>
      <c r="Y698" s="41">
        <v>0.6</v>
      </c>
      <c r="Z698" s="40" t="b">
        <v>0</v>
      </c>
      <c r="AA698" s="40" t="b">
        <v>1</v>
      </c>
      <c r="AB698" s="40" t="b">
        <v>0</v>
      </c>
      <c r="AC698" s="40" t="b">
        <v>0</v>
      </c>
      <c r="AD698" s="41" t="s">
        <v>15241</v>
      </c>
      <c r="AE698" s="41" t="s">
        <v>15242</v>
      </c>
      <c r="AF698" s="41">
        <v>1202.923</v>
      </c>
      <c r="AG698" s="41">
        <v>-4.45125</v>
      </c>
      <c r="AH698" s="42">
        <v>1.20756E42</v>
      </c>
      <c r="AI698" s="41">
        <v>0.446465487</v>
      </c>
      <c r="AJ698" s="40" t="s">
        <v>15243</v>
      </c>
      <c r="AK698" s="44" t="s">
        <v>397</v>
      </c>
      <c r="AL698" s="41">
        <v>4522.0</v>
      </c>
      <c r="AM698" s="40" t="s">
        <v>2224</v>
      </c>
      <c r="AN698" s="40" t="s">
        <v>7285</v>
      </c>
      <c r="AO698" s="40" t="s">
        <v>5643</v>
      </c>
      <c r="AP698" s="42">
        <v>1.1E139</v>
      </c>
    </row>
    <row r="699">
      <c r="A699" s="40" t="s">
        <v>16686</v>
      </c>
      <c r="B699" s="41">
        <v>238.0</v>
      </c>
      <c r="C699" s="42">
        <v>1.67E9</v>
      </c>
      <c r="D699" s="41">
        <v>3356.0</v>
      </c>
      <c r="E699" s="40" t="s">
        <v>1243</v>
      </c>
      <c r="F699" s="41">
        <v>140.0</v>
      </c>
      <c r="G699" s="41">
        <v>35.0</v>
      </c>
      <c r="H699" s="41">
        <v>70.0</v>
      </c>
      <c r="I699" s="41">
        <v>-3.07733</v>
      </c>
      <c r="J699" s="41">
        <v>10000.0</v>
      </c>
      <c r="K699" s="41">
        <v>5000.0</v>
      </c>
      <c r="L699" s="41">
        <v>1200.0</v>
      </c>
      <c r="M699" s="41">
        <v>600.0</v>
      </c>
      <c r="N699" s="41">
        <v>100.0</v>
      </c>
      <c r="O699" s="40" t="s">
        <v>207</v>
      </c>
      <c r="P699" s="40" t="s">
        <v>208</v>
      </c>
      <c r="Q699" s="40" t="s">
        <v>1372</v>
      </c>
      <c r="R699" s="40" t="s">
        <v>8686</v>
      </c>
      <c r="S699" s="40" t="b">
        <v>0</v>
      </c>
      <c r="T699" s="40" t="s">
        <v>211</v>
      </c>
      <c r="U699" s="40" t="s">
        <v>212</v>
      </c>
      <c r="V699" s="41">
        <v>0.1</v>
      </c>
      <c r="W699" s="41">
        <v>0.9</v>
      </c>
      <c r="X699" s="41">
        <v>0.2</v>
      </c>
      <c r="Y699" s="41">
        <v>0.5</v>
      </c>
      <c r="Z699" s="40" t="b">
        <v>0</v>
      </c>
      <c r="AA699" s="40" t="b">
        <v>1</v>
      </c>
      <c r="AB699" s="40" t="b">
        <v>0</v>
      </c>
      <c r="AC699" s="40" t="b">
        <v>0</v>
      </c>
      <c r="AD699" s="41" t="s">
        <v>15244</v>
      </c>
      <c r="AE699" s="41" t="s">
        <v>15245</v>
      </c>
      <c r="AF699" s="41">
        <v>902.6923</v>
      </c>
      <c r="AG699" s="41">
        <v>-4.4577</v>
      </c>
      <c r="AH699" s="42">
        <v>1.39344E42</v>
      </c>
      <c r="AI699" s="41">
        <v>0.448561763</v>
      </c>
      <c r="AJ699" s="40" t="s">
        <v>16771</v>
      </c>
      <c r="AK699" s="40" t="s">
        <v>15247</v>
      </c>
      <c r="AL699" s="41">
        <v>3469.0</v>
      </c>
      <c r="AM699" s="40" t="s">
        <v>7372</v>
      </c>
      <c r="AN699" s="40" t="s">
        <v>7285</v>
      </c>
      <c r="AO699" s="40" t="s">
        <v>5627</v>
      </c>
      <c r="AP699" s="42">
        <v>1.1E139</v>
      </c>
    </row>
    <row r="700">
      <c r="A700" s="40" t="s">
        <v>16686</v>
      </c>
      <c r="B700" s="41">
        <v>182.0</v>
      </c>
      <c r="C700" s="42">
        <v>1.67E9</v>
      </c>
      <c r="D700" s="41">
        <v>3356.0</v>
      </c>
      <c r="E700" s="40" t="s">
        <v>1243</v>
      </c>
      <c r="F700" s="41">
        <v>140.0</v>
      </c>
      <c r="G700" s="41">
        <v>35.0</v>
      </c>
      <c r="H700" s="41">
        <v>70.0</v>
      </c>
      <c r="I700" s="41">
        <v>-3.07733</v>
      </c>
      <c r="J700" s="41">
        <v>10000.0</v>
      </c>
      <c r="K700" s="41">
        <v>5000.0</v>
      </c>
      <c r="L700" s="41">
        <v>1200.0</v>
      </c>
      <c r="M700" s="41">
        <v>600.0</v>
      </c>
      <c r="N700" s="41">
        <v>100.0</v>
      </c>
      <c r="O700" s="40" t="s">
        <v>207</v>
      </c>
      <c r="P700" s="40" t="s">
        <v>208</v>
      </c>
      <c r="Q700" s="40" t="s">
        <v>209</v>
      </c>
      <c r="R700" s="40" t="s">
        <v>8686</v>
      </c>
      <c r="S700" s="40" t="b">
        <v>0</v>
      </c>
      <c r="T700" s="40" t="s">
        <v>211</v>
      </c>
      <c r="U700" s="40" t="s">
        <v>212</v>
      </c>
      <c r="V700" s="41">
        <v>0.1</v>
      </c>
      <c r="W700" s="41">
        <v>0.9</v>
      </c>
      <c r="X700" s="41">
        <v>0.1</v>
      </c>
      <c r="Y700" s="41">
        <v>0.6</v>
      </c>
      <c r="Z700" s="40" t="b">
        <v>0</v>
      </c>
      <c r="AA700" s="40" t="b">
        <v>1</v>
      </c>
      <c r="AB700" s="40" t="b">
        <v>0</v>
      </c>
      <c r="AC700" s="40" t="b">
        <v>0</v>
      </c>
      <c r="AD700" s="41" t="s">
        <v>15248</v>
      </c>
      <c r="AE700" s="41" t="s">
        <v>15249</v>
      </c>
      <c r="AF700" s="41">
        <v>1185.349</v>
      </c>
      <c r="AG700" s="41">
        <v>-4.46323</v>
      </c>
      <c r="AH700" s="42">
        <v>2.33271E41</v>
      </c>
      <c r="AI700" s="41">
        <v>0.450358702</v>
      </c>
      <c r="AJ700" s="40" t="s">
        <v>15250</v>
      </c>
      <c r="AK700" s="40" t="s">
        <v>15251</v>
      </c>
      <c r="AL700" s="41">
        <v>3752.0</v>
      </c>
      <c r="AM700" s="40" t="s">
        <v>7372</v>
      </c>
      <c r="AN700" s="40" t="s">
        <v>7285</v>
      </c>
      <c r="AO700" s="40" t="s">
        <v>5627</v>
      </c>
      <c r="AP700" s="42">
        <v>1.0E137</v>
      </c>
    </row>
    <row r="701">
      <c r="A701" s="40" t="s">
        <v>16720</v>
      </c>
      <c r="B701" s="41">
        <v>97.0</v>
      </c>
      <c r="C701" s="42">
        <v>1.67E9</v>
      </c>
      <c r="D701" s="41">
        <v>3356.0</v>
      </c>
      <c r="E701" s="40" t="s">
        <v>1243</v>
      </c>
      <c r="F701" s="41">
        <v>140.0</v>
      </c>
      <c r="G701" s="41">
        <v>35.0</v>
      </c>
      <c r="H701" s="41">
        <v>70.0</v>
      </c>
      <c r="I701" s="41">
        <v>-3.07733</v>
      </c>
      <c r="J701" s="41">
        <v>10000.0</v>
      </c>
      <c r="K701" s="41">
        <v>5000.0</v>
      </c>
      <c r="L701" s="41">
        <v>1200.0</v>
      </c>
      <c r="M701" s="41">
        <v>600.0</v>
      </c>
      <c r="N701" s="41">
        <v>50.0</v>
      </c>
      <c r="O701" s="40" t="s">
        <v>207</v>
      </c>
      <c r="P701" s="40" t="s">
        <v>1371</v>
      </c>
      <c r="Q701" s="40" t="s">
        <v>209</v>
      </c>
      <c r="R701" s="40" t="s">
        <v>8686</v>
      </c>
      <c r="S701" s="40" t="b">
        <v>0</v>
      </c>
      <c r="T701" s="40" t="s">
        <v>211</v>
      </c>
      <c r="U701" s="40" t="s">
        <v>212</v>
      </c>
      <c r="V701" s="41">
        <v>0.1</v>
      </c>
      <c r="W701" s="41">
        <v>0.9</v>
      </c>
      <c r="X701" s="41">
        <v>0.3</v>
      </c>
      <c r="Y701" s="41">
        <v>0.5</v>
      </c>
      <c r="Z701" s="40" t="b">
        <v>0</v>
      </c>
      <c r="AA701" s="40" t="b">
        <v>1</v>
      </c>
      <c r="AB701" s="40" t="b">
        <v>0</v>
      </c>
      <c r="AC701" s="40" t="b">
        <v>0</v>
      </c>
      <c r="AD701" s="41" t="s">
        <v>15252</v>
      </c>
      <c r="AE701" s="41" t="s">
        <v>15253</v>
      </c>
      <c r="AF701" s="41">
        <v>1202.691</v>
      </c>
      <c r="AG701" s="41">
        <v>-4.4684</v>
      </c>
      <c r="AH701" s="42">
        <v>1.21642E42</v>
      </c>
      <c r="AI701" s="41">
        <v>0.452039318</v>
      </c>
      <c r="AJ701" s="40" t="s">
        <v>16772</v>
      </c>
      <c r="AK701" s="40" t="s">
        <v>15255</v>
      </c>
      <c r="AL701" s="41">
        <v>3630.0</v>
      </c>
      <c r="AM701" s="40" t="s">
        <v>2224</v>
      </c>
      <c r="AN701" s="40" t="s">
        <v>7285</v>
      </c>
      <c r="AO701" s="40" t="s">
        <v>5643</v>
      </c>
      <c r="AP701" s="42">
        <v>1.1E139</v>
      </c>
    </row>
    <row r="702">
      <c r="A702" s="40" t="s">
        <v>16719</v>
      </c>
      <c r="B702" s="41">
        <v>107.0</v>
      </c>
      <c r="C702" s="42">
        <v>1.67E9</v>
      </c>
      <c r="D702" s="41">
        <v>3356.0</v>
      </c>
      <c r="E702" s="40" t="s">
        <v>1243</v>
      </c>
      <c r="F702" s="41">
        <v>140.0</v>
      </c>
      <c r="G702" s="41">
        <v>35.0</v>
      </c>
      <c r="H702" s="41">
        <v>70.0</v>
      </c>
      <c r="I702" s="41">
        <v>-3.07733</v>
      </c>
      <c r="J702" s="41">
        <v>10000.0</v>
      </c>
      <c r="K702" s="41">
        <v>5000.0</v>
      </c>
      <c r="L702" s="41">
        <v>1200.0</v>
      </c>
      <c r="M702" s="41">
        <v>600.0</v>
      </c>
      <c r="N702" s="41">
        <v>50.0</v>
      </c>
      <c r="O702" s="40" t="s">
        <v>207</v>
      </c>
      <c r="P702" s="40" t="s">
        <v>208</v>
      </c>
      <c r="Q702" s="40" t="s">
        <v>209</v>
      </c>
      <c r="R702" s="40" t="s">
        <v>8686</v>
      </c>
      <c r="S702" s="40" t="b">
        <v>0</v>
      </c>
      <c r="T702" s="40" t="s">
        <v>12879</v>
      </c>
      <c r="U702" s="40" t="s">
        <v>212</v>
      </c>
      <c r="V702" s="41">
        <v>0.1</v>
      </c>
      <c r="W702" s="41">
        <v>0.9</v>
      </c>
      <c r="X702" s="41">
        <v>0.3</v>
      </c>
      <c r="Y702" s="41">
        <v>0.6</v>
      </c>
      <c r="Z702" s="40" t="b">
        <v>0</v>
      </c>
      <c r="AA702" s="40" t="b">
        <v>1</v>
      </c>
      <c r="AB702" s="40" t="b">
        <v>0</v>
      </c>
      <c r="AC702" s="40" t="b">
        <v>0</v>
      </c>
      <c r="AD702" s="41" t="s">
        <v>15256</v>
      </c>
      <c r="AE702" s="41" t="s">
        <v>15257</v>
      </c>
      <c r="AF702" s="41">
        <v>1203.447</v>
      </c>
      <c r="AG702" s="41">
        <v>-4.47142</v>
      </c>
      <c r="AH702" s="42">
        <v>1.08546E42</v>
      </c>
      <c r="AI702" s="41">
        <v>0.453022011</v>
      </c>
      <c r="AJ702" s="40" t="s">
        <v>16773</v>
      </c>
      <c r="AK702" s="40" t="s">
        <v>15259</v>
      </c>
      <c r="AL702" s="41">
        <v>2682.0</v>
      </c>
      <c r="AM702" s="40" t="s">
        <v>2224</v>
      </c>
      <c r="AN702" s="40" t="s">
        <v>7285</v>
      </c>
      <c r="AO702" s="40" t="s">
        <v>5643</v>
      </c>
      <c r="AP702" s="42">
        <v>1.1E139</v>
      </c>
    </row>
    <row r="703">
      <c r="A703" s="40" t="s">
        <v>16686</v>
      </c>
      <c r="B703" s="41">
        <v>259.0</v>
      </c>
      <c r="C703" s="42">
        <v>1.67E9</v>
      </c>
      <c r="D703" s="41">
        <v>3356.0</v>
      </c>
      <c r="E703" s="40" t="s">
        <v>1243</v>
      </c>
      <c r="F703" s="41">
        <v>140.0</v>
      </c>
      <c r="G703" s="41">
        <v>35.0</v>
      </c>
      <c r="H703" s="41">
        <v>70.0</v>
      </c>
      <c r="I703" s="41">
        <v>-3.07733</v>
      </c>
      <c r="J703" s="41">
        <v>10000.0</v>
      </c>
      <c r="K703" s="41">
        <v>5000.0</v>
      </c>
      <c r="L703" s="41">
        <v>1200.0</v>
      </c>
      <c r="M703" s="41">
        <v>600.0</v>
      </c>
      <c r="N703" s="41">
        <v>100.0</v>
      </c>
      <c r="O703" s="40" t="s">
        <v>207</v>
      </c>
      <c r="P703" s="40" t="s">
        <v>208</v>
      </c>
      <c r="Q703" s="40" t="s">
        <v>212</v>
      </c>
      <c r="R703" s="40" t="s">
        <v>8686</v>
      </c>
      <c r="S703" s="40" t="b">
        <v>0</v>
      </c>
      <c r="T703" s="40" t="s">
        <v>211</v>
      </c>
      <c r="U703" s="40" t="s">
        <v>212</v>
      </c>
      <c r="V703" s="41">
        <v>0.1</v>
      </c>
      <c r="W703" s="41">
        <v>0.9</v>
      </c>
      <c r="X703" s="41">
        <v>0.3</v>
      </c>
      <c r="Y703" s="41">
        <v>0.5</v>
      </c>
      <c r="Z703" s="40" t="b">
        <v>0</v>
      </c>
      <c r="AA703" s="40" t="b">
        <v>1</v>
      </c>
      <c r="AB703" s="40" t="b">
        <v>0</v>
      </c>
      <c r="AC703" s="40" t="b">
        <v>0</v>
      </c>
      <c r="AD703" s="41" t="s">
        <v>15260</v>
      </c>
      <c r="AE703" s="41" t="s">
        <v>15261</v>
      </c>
      <c r="AF703" s="41">
        <v>890.0876</v>
      </c>
      <c r="AG703" s="41">
        <v>-4.47263</v>
      </c>
      <c r="AH703" s="42">
        <v>1.37192E42</v>
      </c>
      <c r="AI703" s="41">
        <v>0.453413912</v>
      </c>
      <c r="AJ703" s="40" t="s">
        <v>16774</v>
      </c>
      <c r="AK703" s="40" t="s">
        <v>15263</v>
      </c>
      <c r="AL703" s="41">
        <v>3380.0</v>
      </c>
      <c r="AM703" s="40" t="s">
        <v>7372</v>
      </c>
      <c r="AN703" s="40" t="s">
        <v>7285</v>
      </c>
      <c r="AO703" s="40" t="s">
        <v>5627</v>
      </c>
      <c r="AP703" s="42">
        <v>1.1E139</v>
      </c>
    </row>
    <row r="704">
      <c r="A704" s="40" t="s">
        <v>16720</v>
      </c>
      <c r="B704" s="41">
        <v>53.0</v>
      </c>
      <c r="C704" s="42">
        <v>1.67E9</v>
      </c>
      <c r="D704" s="41">
        <v>3356.0</v>
      </c>
      <c r="E704" s="40" t="s">
        <v>1243</v>
      </c>
      <c r="F704" s="41">
        <v>140.0</v>
      </c>
      <c r="G704" s="41">
        <v>35.0</v>
      </c>
      <c r="H704" s="41">
        <v>70.0</v>
      </c>
      <c r="I704" s="41">
        <v>-3.07733</v>
      </c>
      <c r="J704" s="41">
        <v>10000.0</v>
      </c>
      <c r="K704" s="41">
        <v>5000.0</v>
      </c>
      <c r="L704" s="41">
        <v>1200.0</v>
      </c>
      <c r="M704" s="41">
        <v>600.0</v>
      </c>
      <c r="N704" s="41">
        <v>30.0</v>
      </c>
      <c r="O704" s="40" t="s">
        <v>207</v>
      </c>
      <c r="P704" s="40" t="s">
        <v>1371</v>
      </c>
      <c r="Q704" s="40" t="s">
        <v>7305</v>
      </c>
      <c r="R704" s="40" t="s">
        <v>8686</v>
      </c>
      <c r="S704" s="40" t="b">
        <v>0</v>
      </c>
      <c r="T704" s="40" t="s">
        <v>12879</v>
      </c>
      <c r="U704" s="40" t="s">
        <v>212</v>
      </c>
      <c r="V704" s="41">
        <v>0.1</v>
      </c>
      <c r="W704" s="41">
        <v>0.9</v>
      </c>
      <c r="X704" s="41">
        <v>0.3</v>
      </c>
      <c r="Y704" s="41">
        <v>0.6</v>
      </c>
      <c r="Z704" s="40" t="b">
        <v>0</v>
      </c>
      <c r="AA704" s="40" t="b">
        <v>1</v>
      </c>
      <c r="AB704" s="40" t="b">
        <v>0</v>
      </c>
      <c r="AC704" s="40" t="b">
        <v>0</v>
      </c>
      <c r="AD704" s="41" t="s">
        <v>15264</v>
      </c>
      <c r="AE704" s="41" t="s">
        <v>15265</v>
      </c>
      <c r="AF704" s="41">
        <v>1202.918</v>
      </c>
      <c r="AG704" s="41">
        <v>-4.47494</v>
      </c>
      <c r="AH704" s="42">
        <v>1.09156E42</v>
      </c>
      <c r="AI704" s="41">
        <v>0.454163664</v>
      </c>
      <c r="AJ704" s="40" t="s">
        <v>15266</v>
      </c>
      <c r="AK704" s="40" t="s">
        <v>15267</v>
      </c>
      <c r="AL704" s="41">
        <v>4628.0</v>
      </c>
      <c r="AM704" s="40" t="s">
        <v>2224</v>
      </c>
      <c r="AN704" s="40" t="s">
        <v>7285</v>
      </c>
      <c r="AO704" s="40" t="s">
        <v>5643</v>
      </c>
      <c r="AP704" s="42">
        <v>1.1E139</v>
      </c>
    </row>
    <row r="705">
      <c r="A705" s="40" t="s">
        <v>16719</v>
      </c>
      <c r="B705" s="41">
        <v>99.0</v>
      </c>
      <c r="C705" s="42">
        <v>1.67E9</v>
      </c>
      <c r="D705" s="41">
        <v>3356.0</v>
      </c>
      <c r="E705" s="40" t="s">
        <v>1243</v>
      </c>
      <c r="F705" s="41">
        <v>140.0</v>
      </c>
      <c r="G705" s="41">
        <v>35.0</v>
      </c>
      <c r="H705" s="41">
        <v>70.0</v>
      </c>
      <c r="I705" s="41">
        <v>-3.07733</v>
      </c>
      <c r="J705" s="41">
        <v>10000.0</v>
      </c>
      <c r="K705" s="41">
        <v>5000.0</v>
      </c>
      <c r="L705" s="41">
        <v>1200.0</v>
      </c>
      <c r="M705" s="41">
        <v>600.0</v>
      </c>
      <c r="N705" s="41">
        <v>50.0</v>
      </c>
      <c r="O705" s="40" t="s">
        <v>207</v>
      </c>
      <c r="P705" s="40" t="s">
        <v>208</v>
      </c>
      <c r="Q705" s="40" t="s">
        <v>209</v>
      </c>
      <c r="R705" s="40" t="s">
        <v>8686</v>
      </c>
      <c r="S705" s="40" t="b">
        <v>0</v>
      </c>
      <c r="T705" s="40" t="s">
        <v>12879</v>
      </c>
      <c r="U705" s="40" t="s">
        <v>212</v>
      </c>
      <c r="V705" s="41">
        <v>0.1</v>
      </c>
      <c r="W705" s="41">
        <v>0.9</v>
      </c>
      <c r="X705" s="41">
        <v>0.1</v>
      </c>
      <c r="Y705" s="41">
        <v>0.4</v>
      </c>
      <c r="Z705" s="40" t="b">
        <v>0</v>
      </c>
      <c r="AA705" s="40" t="b">
        <v>1</v>
      </c>
      <c r="AB705" s="40" t="b">
        <v>0</v>
      </c>
      <c r="AC705" s="40" t="b">
        <v>0</v>
      </c>
      <c r="AD705" s="41" t="s">
        <v>15268</v>
      </c>
      <c r="AE705" s="41" t="s">
        <v>15269</v>
      </c>
      <c r="AF705" s="41">
        <v>756.697</v>
      </c>
      <c r="AG705" s="41">
        <v>-4.47523</v>
      </c>
      <c r="AH705" s="42">
        <v>1.60491E41</v>
      </c>
      <c r="AI705" s="41">
        <v>0.454259259</v>
      </c>
      <c r="AJ705" s="40" t="s">
        <v>15270</v>
      </c>
      <c r="AK705" s="44" t="s">
        <v>397</v>
      </c>
      <c r="AL705" s="41">
        <v>2545.0</v>
      </c>
      <c r="AM705" s="40" t="s">
        <v>7372</v>
      </c>
      <c r="AN705" s="40" t="s">
        <v>7285</v>
      </c>
      <c r="AO705" s="40" t="s">
        <v>5643</v>
      </c>
      <c r="AP705" s="42">
        <v>1.1E136</v>
      </c>
    </row>
    <row r="706">
      <c r="A706" s="40" t="s">
        <v>16686</v>
      </c>
      <c r="B706" s="41">
        <v>241.0</v>
      </c>
      <c r="C706" s="42">
        <v>1.67E9</v>
      </c>
      <c r="D706" s="41">
        <v>3356.0</v>
      </c>
      <c r="E706" s="40" t="s">
        <v>1243</v>
      </c>
      <c r="F706" s="41">
        <v>140.0</v>
      </c>
      <c r="G706" s="41">
        <v>35.0</v>
      </c>
      <c r="H706" s="41">
        <v>70.0</v>
      </c>
      <c r="I706" s="41">
        <v>-3.07733</v>
      </c>
      <c r="J706" s="41">
        <v>10000.0</v>
      </c>
      <c r="K706" s="41">
        <v>5000.0</v>
      </c>
      <c r="L706" s="41">
        <v>1200.0</v>
      </c>
      <c r="M706" s="41">
        <v>600.0</v>
      </c>
      <c r="N706" s="41">
        <v>100.0</v>
      </c>
      <c r="O706" s="40" t="s">
        <v>207</v>
      </c>
      <c r="P706" s="40" t="s">
        <v>208</v>
      </c>
      <c r="Q706" s="40" t="s">
        <v>1372</v>
      </c>
      <c r="R706" s="40" t="s">
        <v>8686</v>
      </c>
      <c r="S706" s="40" t="b">
        <v>0</v>
      </c>
      <c r="T706" s="40" t="s">
        <v>211</v>
      </c>
      <c r="U706" s="40" t="s">
        <v>212</v>
      </c>
      <c r="V706" s="41">
        <v>0.1</v>
      </c>
      <c r="W706" s="41">
        <v>0.9</v>
      </c>
      <c r="X706" s="41">
        <v>0.3</v>
      </c>
      <c r="Y706" s="41">
        <v>0.5</v>
      </c>
      <c r="Z706" s="40" t="b">
        <v>0</v>
      </c>
      <c r="AA706" s="40" t="b">
        <v>1</v>
      </c>
      <c r="AB706" s="40" t="b">
        <v>0</v>
      </c>
      <c r="AC706" s="40" t="b">
        <v>0</v>
      </c>
      <c r="AD706" s="41" t="s">
        <v>15271</v>
      </c>
      <c r="AE706" s="41" t="s">
        <v>7396</v>
      </c>
      <c r="AF706" s="41">
        <v>772.9696</v>
      </c>
      <c r="AG706" s="41">
        <v>-4.47596</v>
      </c>
      <c r="AH706" s="42">
        <v>1.39098E42</v>
      </c>
      <c r="AI706" s="41">
        <v>0.454496863</v>
      </c>
      <c r="AJ706" s="40" t="s">
        <v>16775</v>
      </c>
      <c r="AK706" s="40" t="s">
        <v>15273</v>
      </c>
      <c r="AL706" s="41">
        <v>2932.0</v>
      </c>
      <c r="AM706" s="40" t="s">
        <v>7372</v>
      </c>
      <c r="AN706" s="40" t="s">
        <v>7285</v>
      </c>
      <c r="AO706" s="40" t="s">
        <v>5627</v>
      </c>
      <c r="AP706" s="42">
        <v>1.1E139</v>
      </c>
    </row>
    <row r="707">
      <c r="A707" s="40" t="s">
        <v>16720</v>
      </c>
      <c r="B707" s="41">
        <v>132.0</v>
      </c>
      <c r="C707" s="42">
        <v>1.67E9</v>
      </c>
      <c r="D707" s="41">
        <v>3356.0</v>
      </c>
      <c r="E707" s="40" t="s">
        <v>1243</v>
      </c>
      <c r="F707" s="41">
        <v>140.0</v>
      </c>
      <c r="G707" s="41">
        <v>35.0</v>
      </c>
      <c r="H707" s="41">
        <v>70.0</v>
      </c>
      <c r="I707" s="41">
        <v>-3.07733</v>
      </c>
      <c r="J707" s="41">
        <v>10000.0</v>
      </c>
      <c r="K707" s="41">
        <v>5000.0</v>
      </c>
      <c r="L707" s="41">
        <v>1200.0</v>
      </c>
      <c r="M707" s="41">
        <v>600.0</v>
      </c>
      <c r="N707" s="41">
        <v>50.0</v>
      </c>
      <c r="O707" s="40" t="s">
        <v>207</v>
      </c>
      <c r="P707" s="40" t="s">
        <v>1371</v>
      </c>
      <c r="Q707" s="40" t="s">
        <v>7305</v>
      </c>
      <c r="R707" s="40" t="s">
        <v>8686</v>
      </c>
      <c r="S707" s="40" t="b">
        <v>0</v>
      </c>
      <c r="T707" s="40" t="s">
        <v>211</v>
      </c>
      <c r="U707" s="40" t="s">
        <v>212</v>
      </c>
      <c r="V707" s="41">
        <v>0.1</v>
      </c>
      <c r="W707" s="41">
        <v>0.9</v>
      </c>
      <c r="X707" s="41">
        <v>0.3</v>
      </c>
      <c r="Y707" s="41">
        <v>0.4</v>
      </c>
      <c r="Z707" s="40" t="b">
        <v>0</v>
      </c>
      <c r="AA707" s="40" t="b">
        <v>1</v>
      </c>
      <c r="AB707" s="40" t="b">
        <v>0</v>
      </c>
      <c r="AC707" s="40" t="b">
        <v>0</v>
      </c>
      <c r="AD707" s="41" t="s">
        <v>15274</v>
      </c>
      <c r="AE707" s="41" t="s">
        <v>15275</v>
      </c>
      <c r="AF707" s="41">
        <v>1203.37</v>
      </c>
      <c r="AG707" s="41">
        <v>-4.479</v>
      </c>
      <c r="AH707" s="42">
        <v>8.52063E41</v>
      </c>
      <c r="AI707" s="41">
        <v>0.455482975</v>
      </c>
      <c r="AJ707" s="40" t="s">
        <v>16776</v>
      </c>
      <c r="AK707" s="40" t="s">
        <v>15277</v>
      </c>
      <c r="AL707" s="41">
        <v>4357.0</v>
      </c>
      <c r="AM707" s="40" t="s">
        <v>2224</v>
      </c>
      <c r="AN707" s="40" t="s">
        <v>7285</v>
      </c>
      <c r="AO707" s="40" t="s">
        <v>5643</v>
      </c>
      <c r="AP707" s="42">
        <v>1.0E139</v>
      </c>
    </row>
    <row r="708">
      <c r="A708" s="40" t="s">
        <v>16719</v>
      </c>
      <c r="B708" s="41">
        <v>71.0</v>
      </c>
      <c r="C708" s="42">
        <v>1.67E9</v>
      </c>
      <c r="D708" s="41">
        <v>3356.0</v>
      </c>
      <c r="E708" s="40" t="s">
        <v>1243</v>
      </c>
      <c r="F708" s="41">
        <v>140.0</v>
      </c>
      <c r="G708" s="41">
        <v>35.0</v>
      </c>
      <c r="H708" s="41">
        <v>70.0</v>
      </c>
      <c r="I708" s="41">
        <v>-3.07733</v>
      </c>
      <c r="J708" s="41">
        <v>10000.0</v>
      </c>
      <c r="K708" s="41">
        <v>5000.0</v>
      </c>
      <c r="L708" s="41">
        <v>1200.0</v>
      </c>
      <c r="M708" s="41">
        <v>600.0</v>
      </c>
      <c r="N708" s="41">
        <v>30.0</v>
      </c>
      <c r="O708" s="40" t="s">
        <v>207</v>
      </c>
      <c r="P708" s="40" t="s">
        <v>208</v>
      </c>
      <c r="Q708" s="40" t="s">
        <v>1372</v>
      </c>
      <c r="R708" s="40" t="s">
        <v>8686</v>
      </c>
      <c r="S708" s="40" t="b">
        <v>0</v>
      </c>
      <c r="T708" s="40" t="s">
        <v>12879</v>
      </c>
      <c r="U708" s="40" t="s">
        <v>212</v>
      </c>
      <c r="V708" s="41">
        <v>0.1</v>
      </c>
      <c r="W708" s="41">
        <v>0.9</v>
      </c>
      <c r="X708" s="41">
        <v>0.3</v>
      </c>
      <c r="Y708" s="41">
        <v>0.6</v>
      </c>
      <c r="Z708" s="40" t="b">
        <v>0</v>
      </c>
      <c r="AA708" s="40" t="b">
        <v>1</v>
      </c>
      <c r="AB708" s="40" t="b">
        <v>0</v>
      </c>
      <c r="AC708" s="40" t="b">
        <v>0</v>
      </c>
      <c r="AD708" s="41" t="s">
        <v>15278</v>
      </c>
      <c r="AE708" s="41" t="s">
        <v>15279</v>
      </c>
      <c r="AF708" s="41">
        <v>1170.939</v>
      </c>
      <c r="AG708" s="41">
        <v>-4.48055</v>
      </c>
      <c r="AH708" s="42">
        <v>9.74108E41</v>
      </c>
      <c r="AI708" s="41">
        <v>0.455988975</v>
      </c>
      <c r="AJ708" s="40" t="s">
        <v>15280</v>
      </c>
      <c r="AK708" s="40" t="s">
        <v>15281</v>
      </c>
      <c r="AL708" s="41">
        <v>4247.0</v>
      </c>
      <c r="AM708" s="40" t="s">
        <v>7372</v>
      </c>
      <c r="AN708" s="40" t="s">
        <v>7285</v>
      </c>
      <c r="AO708" s="40" t="s">
        <v>5643</v>
      </c>
      <c r="AP708" s="42">
        <v>1.0E139</v>
      </c>
    </row>
    <row r="709">
      <c r="A709" s="40" t="s">
        <v>16720</v>
      </c>
      <c r="B709" s="41">
        <v>48.0</v>
      </c>
      <c r="C709" s="42">
        <v>1.67E9</v>
      </c>
      <c r="D709" s="41">
        <v>3356.0</v>
      </c>
      <c r="E709" s="40" t="s">
        <v>1243</v>
      </c>
      <c r="F709" s="41">
        <v>140.0</v>
      </c>
      <c r="G709" s="41">
        <v>35.0</v>
      </c>
      <c r="H709" s="41">
        <v>70.0</v>
      </c>
      <c r="I709" s="41">
        <v>-3.07733</v>
      </c>
      <c r="J709" s="41">
        <v>10000.0</v>
      </c>
      <c r="K709" s="41">
        <v>5000.0</v>
      </c>
      <c r="L709" s="41">
        <v>1200.0</v>
      </c>
      <c r="M709" s="41">
        <v>600.0</v>
      </c>
      <c r="N709" s="41">
        <v>30.0</v>
      </c>
      <c r="O709" s="40" t="s">
        <v>207</v>
      </c>
      <c r="P709" s="40" t="s">
        <v>1371</v>
      </c>
      <c r="Q709" s="40" t="s">
        <v>7305</v>
      </c>
      <c r="R709" s="40" t="s">
        <v>8686</v>
      </c>
      <c r="S709" s="40" t="b">
        <v>0</v>
      </c>
      <c r="T709" s="40" t="s">
        <v>12879</v>
      </c>
      <c r="U709" s="40" t="s">
        <v>212</v>
      </c>
      <c r="V709" s="41">
        <v>0.1</v>
      </c>
      <c r="W709" s="41">
        <v>0.9</v>
      </c>
      <c r="X709" s="41">
        <v>0.2</v>
      </c>
      <c r="Y709" s="41">
        <v>0.4</v>
      </c>
      <c r="Z709" s="40" t="b">
        <v>0</v>
      </c>
      <c r="AA709" s="40" t="b">
        <v>1</v>
      </c>
      <c r="AB709" s="40" t="b">
        <v>0</v>
      </c>
      <c r="AC709" s="40" t="b">
        <v>0</v>
      </c>
      <c r="AD709" s="41" t="s">
        <v>15282</v>
      </c>
      <c r="AE709" s="41" t="s">
        <v>15283</v>
      </c>
      <c r="AF709" s="41">
        <v>1071.843</v>
      </c>
      <c r="AG709" s="41">
        <v>-4.48171</v>
      </c>
      <c r="AH709" s="42">
        <v>5.0321E41</v>
      </c>
      <c r="AI709" s="41">
        <v>0.45636484</v>
      </c>
      <c r="AJ709" s="40" t="s">
        <v>15284</v>
      </c>
      <c r="AK709" s="44" t="s">
        <v>397</v>
      </c>
      <c r="AL709" s="41">
        <v>6030.0</v>
      </c>
      <c r="AM709" s="40" t="s">
        <v>7372</v>
      </c>
      <c r="AN709" s="40" t="s">
        <v>7285</v>
      </c>
      <c r="AO709" s="40" t="s">
        <v>5643</v>
      </c>
      <c r="AP709" s="42">
        <v>1.0E138</v>
      </c>
    </row>
    <row r="710">
      <c r="A710" s="40" t="s">
        <v>16706</v>
      </c>
      <c r="B710" s="41">
        <v>192.0</v>
      </c>
      <c r="C710" s="42">
        <v>1.67E9</v>
      </c>
      <c r="D710" s="41">
        <v>3356.0</v>
      </c>
      <c r="E710" s="40" t="s">
        <v>1243</v>
      </c>
      <c r="F710" s="41">
        <v>140.0</v>
      </c>
      <c r="G710" s="41">
        <v>35.0</v>
      </c>
      <c r="H710" s="41">
        <v>70.0</v>
      </c>
      <c r="I710" s="41">
        <v>-3.07733</v>
      </c>
      <c r="J710" s="41">
        <v>10000.0</v>
      </c>
      <c r="K710" s="41">
        <v>5000.0</v>
      </c>
      <c r="L710" s="41">
        <v>1200.0</v>
      </c>
      <c r="M710" s="41">
        <v>600.0</v>
      </c>
      <c r="N710" s="41">
        <v>100.0</v>
      </c>
      <c r="O710" s="40" t="s">
        <v>207</v>
      </c>
      <c r="P710" s="40" t="s">
        <v>1371</v>
      </c>
      <c r="Q710" s="40" t="s">
        <v>209</v>
      </c>
      <c r="R710" s="40" t="s">
        <v>8686</v>
      </c>
      <c r="S710" s="40" t="b">
        <v>0</v>
      </c>
      <c r="T710" s="40" t="s">
        <v>12879</v>
      </c>
      <c r="U710" s="40" t="s">
        <v>212</v>
      </c>
      <c r="V710" s="41">
        <v>0.1</v>
      </c>
      <c r="W710" s="41">
        <v>0.9</v>
      </c>
      <c r="X710" s="41">
        <v>0.2</v>
      </c>
      <c r="Y710" s="41">
        <v>0.4</v>
      </c>
      <c r="Z710" s="40" t="b">
        <v>0</v>
      </c>
      <c r="AA710" s="40" t="b">
        <v>1</v>
      </c>
      <c r="AB710" s="40" t="b">
        <v>0</v>
      </c>
      <c r="AC710" s="40" t="b">
        <v>0</v>
      </c>
      <c r="AD710" s="41" t="s">
        <v>15285</v>
      </c>
      <c r="AE710" s="41" t="s">
        <v>7490</v>
      </c>
      <c r="AF710" s="41">
        <v>1118.712</v>
      </c>
      <c r="AG710" s="41">
        <v>-4.48438</v>
      </c>
      <c r="AH710" s="42">
        <v>4.62413E41</v>
      </c>
      <c r="AI710" s="41">
        <v>0.457233744</v>
      </c>
      <c r="AJ710" s="40" t="s">
        <v>16777</v>
      </c>
      <c r="AK710" s="40" t="s">
        <v>15287</v>
      </c>
      <c r="AL710" s="41">
        <v>1963.0</v>
      </c>
      <c r="AM710" s="40" t="s">
        <v>7372</v>
      </c>
      <c r="AN710" s="40" t="s">
        <v>7285</v>
      </c>
      <c r="AO710" s="40" t="s">
        <v>5643</v>
      </c>
      <c r="AP710" s="42">
        <v>1.0E138</v>
      </c>
    </row>
    <row r="711">
      <c r="A711" s="40" t="s">
        <v>16706</v>
      </c>
      <c r="B711" s="41">
        <v>232.0</v>
      </c>
      <c r="C711" s="42">
        <v>1.67E9</v>
      </c>
      <c r="D711" s="41">
        <v>3356.0</v>
      </c>
      <c r="E711" s="40" t="s">
        <v>1243</v>
      </c>
      <c r="F711" s="41">
        <v>140.0</v>
      </c>
      <c r="G711" s="41">
        <v>35.0</v>
      </c>
      <c r="H711" s="41">
        <v>70.0</v>
      </c>
      <c r="I711" s="41">
        <v>-3.07733</v>
      </c>
      <c r="J711" s="41">
        <v>10000.0</v>
      </c>
      <c r="K711" s="41">
        <v>5000.0</v>
      </c>
      <c r="L711" s="41">
        <v>1200.0</v>
      </c>
      <c r="M711" s="41">
        <v>600.0</v>
      </c>
      <c r="N711" s="41">
        <v>100.0</v>
      </c>
      <c r="O711" s="40" t="s">
        <v>207</v>
      </c>
      <c r="P711" s="40" t="s">
        <v>1371</v>
      </c>
      <c r="Q711" s="40" t="s">
        <v>7305</v>
      </c>
      <c r="R711" s="40" t="s">
        <v>8686</v>
      </c>
      <c r="S711" s="40" t="b">
        <v>0</v>
      </c>
      <c r="T711" s="40" t="s">
        <v>12879</v>
      </c>
      <c r="U711" s="40" t="s">
        <v>212</v>
      </c>
      <c r="V711" s="41">
        <v>0.1</v>
      </c>
      <c r="W711" s="41">
        <v>0.9</v>
      </c>
      <c r="X711" s="41">
        <v>0.3</v>
      </c>
      <c r="Y711" s="41">
        <v>0.5</v>
      </c>
      <c r="Z711" s="40" t="b">
        <v>0</v>
      </c>
      <c r="AA711" s="40" t="b">
        <v>1</v>
      </c>
      <c r="AB711" s="40" t="b">
        <v>0</v>
      </c>
      <c r="AC711" s="40" t="b">
        <v>0</v>
      </c>
      <c r="AD711" s="41" t="s">
        <v>15288</v>
      </c>
      <c r="AE711" s="41" t="s">
        <v>15289</v>
      </c>
      <c r="AF711" s="41">
        <v>660.8353</v>
      </c>
      <c r="AG711" s="41">
        <v>-4.48448</v>
      </c>
      <c r="AH711" s="42">
        <v>1.01967E42</v>
      </c>
      <c r="AI711" s="41">
        <v>0.457265148</v>
      </c>
      <c r="AJ711" s="40" t="s">
        <v>16778</v>
      </c>
      <c r="AK711" s="40" t="s">
        <v>15291</v>
      </c>
      <c r="AL711" s="41">
        <v>879.0</v>
      </c>
      <c r="AM711" s="40" t="s">
        <v>7372</v>
      </c>
      <c r="AN711" s="40" t="s">
        <v>7285</v>
      </c>
      <c r="AO711" s="40" t="s">
        <v>5643</v>
      </c>
      <c r="AP711" s="42">
        <v>1.0E139</v>
      </c>
    </row>
    <row r="712">
      <c r="A712" s="40" t="s">
        <v>16720</v>
      </c>
      <c r="B712" s="41">
        <v>150.0</v>
      </c>
      <c r="C712" s="42">
        <v>1.67E9</v>
      </c>
      <c r="D712" s="41">
        <v>3356.0</v>
      </c>
      <c r="E712" s="40" t="s">
        <v>1243</v>
      </c>
      <c r="F712" s="41">
        <v>140.0</v>
      </c>
      <c r="G712" s="41">
        <v>35.0</v>
      </c>
      <c r="H712" s="41">
        <v>70.0</v>
      </c>
      <c r="I712" s="41">
        <v>-3.07733</v>
      </c>
      <c r="J712" s="41">
        <v>10000.0</v>
      </c>
      <c r="K712" s="41">
        <v>5000.0</v>
      </c>
      <c r="L712" s="41">
        <v>1200.0</v>
      </c>
      <c r="M712" s="41">
        <v>600.0</v>
      </c>
      <c r="N712" s="41">
        <v>50.0</v>
      </c>
      <c r="O712" s="40" t="s">
        <v>207</v>
      </c>
      <c r="P712" s="40" t="s">
        <v>1371</v>
      </c>
      <c r="Q712" s="40" t="s">
        <v>1372</v>
      </c>
      <c r="R712" s="40" t="s">
        <v>8686</v>
      </c>
      <c r="S712" s="40" t="b">
        <v>0</v>
      </c>
      <c r="T712" s="40" t="s">
        <v>211</v>
      </c>
      <c r="U712" s="40" t="s">
        <v>212</v>
      </c>
      <c r="V712" s="41">
        <v>0.1</v>
      </c>
      <c r="W712" s="41">
        <v>0.9</v>
      </c>
      <c r="X712" s="41">
        <v>0.3</v>
      </c>
      <c r="Y712" s="41">
        <v>0.4</v>
      </c>
      <c r="Z712" s="40" t="b">
        <v>0</v>
      </c>
      <c r="AA712" s="40" t="b">
        <v>1</v>
      </c>
      <c r="AB712" s="40" t="b">
        <v>0</v>
      </c>
      <c r="AC712" s="40" t="b">
        <v>0</v>
      </c>
      <c r="AD712" s="41" t="s">
        <v>15292</v>
      </c>
      <c r="AE712" s="41" t="s">
        <v>15293</v>
      </c>
      <c r="AF712" s="41">
        <v>924.4574</v>
      </c>
      <c r="AG712" s="41">
        <v>-4.48523</v>
      </c>
      <c r="AH712" s="42">
        <v>1.21676E42</v>
      </c>
      <c r="AI712" s="41">
        <v>0.457507371</v>
      </c>
      <c r="AJ712" s="40" t="s">
        <v>16779</v>
      </c>
      <c r="AK712" s="40" t="s">
        <v>15295</v>
      </c>
      <c r="AL712" s="41">
        <v>3434.0</v>
      </c>
      <c r="AM712" s="40" t="s">
        <v>7372</v>
      </c>
      <c r="AN712" s="40" t="s">
        <v>7285</v>
      </c>
      <c r="AO712" s="40" t="s">
        <v>5643</v>
      </c>
      <c r="AP712" s="42">
        <v>1.1E139</v>
      </c>
    </row>
    <row r="713">
      <c r="A713" s="40" t="s">
        <v>16706</v>
      </c>
      <c r="B713" s="41">
        <v>164.0</v>
      </c>
      <c r="C713" s="42">
        <v>1.67E9</v>
      </c>
      <c r="D713" s="41">
        <v>3356.0</v>
      </c>
      <c r="E713" s="40" t="s">
        <v>1243</v>
      </c>
      <c r="F713" s="41">
        <v>140.0</v>
      </c>
      <c r="G713" s="41">
        <v>35.0</v>
      </c>
      <c r="H713" s="41">
        <v>70.0</v>
      </c>
      <c r="I713" s="41">
        <v>-3.07733</v>
      </c>
      <c r="J713" s="41">
        <v>10000.0</v>
      </c>
      <c r="K713" s="41">
        <v>5000.0</v>
      </c>
      <c r="L713" s="41">
        <v>1200.0</v>
      </c>
      <c r="M713" s="41">
        <v>600.0</v>
      </c>
      <c r="N713" s="41">
        <v>50.0</v>
      </c>
      <c r="O713" s="40" t="s">
        <v>207</v>
      </c>
      <c r="P713" s="40" t="s">
        <v>1371</v>
      </c>
      <c r="Q713" s="40" t="s">
        <v>212</v>
      </c>
      <c r="R713" s="40" t="s">
        <v>8686</v>
      </c>
      <c r="S713" s="40" t="b">
        <v>0</v>
      </c>
      <c r="T713" s="40" t="s">
        <v>211</v>
      </c>
      <c r="U713" s="40" t="s">
        <v>212</v>
      </c>
      <c r="V713" s="41">
        <v>0.1</v>
      </c>
      <c r="W713" s="41">
        <v>0.9</v>
      </c>
      <c r="X713" s="41">
        <v>0.1</v>
      </c>
      <c r="Y713" s="41">
        <v>0.6</v>
      </c>
      <c r="Z713" s="40" t="b">
        <v>0</v>
      </c>
      <c r="AA713" s="40" t="b">
        <v>1</v>
      </c>
      <c r="AB713" s="40" t="b">
        <v>0</v>
      </c>
      <c r="AC713" s="40" t="b">
        <v>0</v>
      </c>
      <c r="AD713" s="41" t="s">
        <v>15296</v>
      </c>
      <c r="AE713" s="41" t="s">
        <v>15297</v>
      </c>
      <c r="AF713" s="41">
        <v>1131.835</v>
      </c>
      <c r="AG713" s="41">
        <v>-4.4864</v>
      </c>
      <c r="AH713" s="42">
        <v>1.38008E42</v>
      </c>
      <c r="AI713" s="41">
        <v>0.45788826</v>
      </c>
      <c r="AJ713" s="40" t="s">
        <v>15298</v>
      </c>
      <c r="AK713" s="44" t="s">
        <v>397</v>
      </c>
      <c r="AL713" s="41">
        <v>2779.0</v>
      </c>
      <c r="AM713" s="40" t="s">
        <v>7372</v>
      </c>
      <c r="AN713" s="40" t="s">
        <v>7285</v>
      </c>
      <c r="AO713" s="40" t="s">
        <v>5643</v>
      </c>
      <c r="AP713" s="42">
        <v>1.1E139</v>
      </c>
    </row>
    <row r="714">
      <c r="A714" s="40" t="s">
        <v>16720</v>
      </c>
      <c r="B714" s="41">
        <v>71.0</v>
      </c>
      <c r="C714" s="42">
        <v>1.67E9</v>
      </c>
      <c r="D714" s="41">
        <v>3356.0</v>
      </c>
      <c r="E714" s="40" t="s">
        <v>1243</v>
      </c>
      <c r="F714" s="41">
        <v>140.0</v>
      </c>
      <c r="G714" s="41">
        <v>35.0</v>
      </c>
      <c r="H714" s="41">
        <v>70.0</v>
      </c>
      <c r="I714" s="41">
        <v>-3.07733</v>
      </c>
      <c r="J714" s="41">
        <v>10000.0</v>
      </c>
      <c r="K714" s="41">
        <v>5000.0</v>
      </c>
      <c r="L714" s="41">
        <v>1200.0</v>
      </c>
      <c r="M714" s="41">
        <v>600.0</v>
      </c>
      <c r="N714" s="41">
        <v>30.0</v>
      </c>
      <c r="O714" s="40" t="s">
        <v>207</v>
      </c>
      <c r="P714" s="40" t="s">
        <v>1371</v>
      </c>
      <c r="Q714" s="40" t="s">
        <v>1372</v>
      </c>
      <c r="R714" s="40" t="s">
        <v>8686</v>
      </c>
      <c r="S714" s="40" t="b">
        <v>0</v>
      </c>
      <c r="T714" s="40" t="s">
        <v>12879</v>
      </c>
      <c r="U714" s="40" t="s">
        <v>212</v>
      </c>
      <c r="V714" s="41">
        <v>0.1</v>
      </c>
      <c r="W714" s="41">
        <v>0.9</v>
      </c>
      <c r="X714" s="41">
        <v>0.3</v>
      </c>
      <c r="Y714" s="41">
        <v>0.6</v>
      </c>
      <c r="Z714" s="40" t="b">
        <v>0</v>
      </c>
      <c r="AA714" s="40" t="b">
        <v>1</v>
      </c>
      <c r="AB714" s="40" t="b">
        <v>0</v>
      </c>
      <c r="AC714" s="40" t="b">
        <v>0</v>
      </c>
      <c r="AD714" s="41" t="s">
        <v>15299</v>
      </c>
      <c r="AE714" s="41" t="s">
        <v>15300</v>
      </c>
      <c r="AF714" s="41">
        <v>1202.425</v>
      </c>
      <c r="AG714" s="41">
        <v>-4.48641</v>
      </c>
      <c r="AH714" s="42">
        <v>6.06245E41</v>
      </c>
      <c r="AI714" s="41">
        <v>0.457892323</v>
      </c>
      <c r="AJ714" s="40" t="s">
        <v>15301</v>
      </c>
      <c r="AK714" s="40" t="s">
        <v>15302</v>
      </c>
      <c r="AL714" s="41">
        <v>4563.0</v>
      </c>
      <c r="AM714" s="40" t="s">
        <v>2224</v>
      </c>
      <c r="AN714" s="40" t="s">
        <v>7285</v>
      </c>
      <c r="AO714" s="40" t="s">
        <v>5643</v>
      </c>
      <c r="AP714" s="42">
        <v>1.1E138</v>
      </c>
    </row>
    <row r="715">
      <c r="A715" s="40" t="s">
        <v>16706</v>
      </c>
      <c r="B715" s="41">
        <v>262.0</v>
      </c>
      <c r="C715" s="42">
        <v>1.67E9</v>
      </c>
      <c r="D715" s="41">
        <v>3356.0</v>
      </c>
      <c r="E715" s="40" t="s">
        <v>1243</v>
      </c>
      <c r="F715" s="41">
        <v>140.0</v>
      </c>
      <c r="G715" s="41">
        <v>35.0</v>
      </c>
      <c r="H715" s="41">
        <v>70.0</v>
      </c>
      <c r="I715" s="41">
        <v>-3.07733</v>
      </c>
      <c r="J715" s="41">
        <v>10000.0</v>
      </c>
      <c r="K715" s="41">
        <v>5000.0</v>
      </c>
      <c r="L715" s="41">
        <v>1200.0</v>
      </c>
      <c r="M715" s="41">
        <v>600.0</v>
      </c>
      <c r="N715" s="41">
        <v>100.0</v>
      </c>
      <c r="O715" s="40" t="s">
        <v>207</v>
      </c>
      <c r="P715" s="40" t="s">
        <v>1371</v>
      </c>
      <c r="Q715" s="40" t="s">
        <v>212</v>
      </c>
      <c r="R715" s="40" t="s">
        <v>8686</v>
      </c>
      <c r="S715" s="40" t="b">
        <v>0</v>
      </c>
      <c r="T715" s="40" t="s">
        <v>12879</v>
      </c>
      <c r="U715" s="40" t="s">
        <v>212</v>
      </c>
      <c r="V715" s="41">
        <v>0.1</v>
      </c>
      <c r="W715" s="41">
        <v>0.9</v>
      </c>
      <c r="X715" s="41">
        <v>0.1</v>
      </c>
      <c r="Y715" s="41">
        <v>0.5</v>
      </c>
      <c r="Z715" s="40" t="b">
        <v>0</v>
      </c>
      <c r="AA715" s="40" t="b">
        <v>1</v>
      </c>
      <c r="AB715" s="40" t="b">
        <v>0</v>
      </c>
      <c r="AC715" s="40" t="b">
        <v>0</v>
      </c>
      <c r="AD715" s="41" t="s">
        <v>10434</v>
      </c>
      <c r="AE715" s="41" t="s">
        <v>15303</v>
      </c>
      <c r="AF715" s="41">
        <v>1178.544</v>
      </c>
      <c r="AG715" s="41">
        <v>-4.48647</v>
      </c>
      <c r="AH715" s="42">
        <v>1.09155E42</v>
      </c>
      <c r="AI715" s="41">
        <v>0.457911065</v>
      </c>
      <c r="AJ715" s="40" t="s">
        <v>15304</v>
      </c>
      <c r="AK715" s="40" t="s">
        <v>15305</v>
      </c>
      <c r="AL715" s="41">
        <v>1540.0</v>
      </c>
      <c r="AM715" s="40" t="s">
        <v>7372</v>
      </c>
      <c r="AN715" s="40" t="s">
        <v>7285</v>
      </c>
      <c r="AO715" s="40" t="s">
        <v>5643</v>
      </c>
      <c r="AP715" s="42">
        <v>1.1E139</v>
      </c>
    </row>
    <row r="716">
      <c r="A716" s="40" t="s">
        <v>16719</v>
      </c>
      <c r="B716" s="41">
        <v>70.0</v>
      </c>
      <c r="C716" s="42">
        <v>1.67E9</v>
      </c>
      <c r="D716" s="41">
        <v>3356.0</v>
      </c>
      <c r="E716" s="40" t="s">
        <v>1243</v>
      </c>
      <c r="F716" s="41">
        <v>140.0</v>
      </c>
      <c r="G716" s="41">
        <v>35.0</v>
      </c>
      <c r="H716" s="41">
        <v>70.0</v>
      </c>
      <c r="I716" s="41">
        <v>-3.07733</v>
      </c>
      <c r="J716" s="41">
        <v>10000.0</v>
      </c>
      <c r="K716" s="41">
        <v>5000.0</v>
      </c>
      <c r="L716" s="41">
        <v>1200.0</v>
      </c>
      <c r="M716" s="41">
        <v>600.0</v>
      </c>
      <c r="N716" s="41">
        <v>30.0</v>
      </c>
      <c r="O716" s="40" t="s">
        <v>207</v>
      </c>
      <c r="P716" s="40" t="s">
        <v>208</v>
      </c>
      <c r="Q716" s="40" t="s">
        <v>1372</v>
      </c>
      <c r="R716" s="40" t="s">
        <v>8686</v>
      </c>
      <c r="S716" s="40" t="b">
        <v>0</v>
      </c>
      <c r="T716" s="40" t="s">
        <v>12879</v>
      </c>
      <c r="U716" s="40" t="s">
        <v>212</v>
      </c>
      <c r="V716" s="41">
        <v>0.1</v>
      </c>
      <c r="W716" s="41">
        <v>0.9</v>
      </c>
      <c r="X716" s="41">
        <v>0.3</v>
      </c>
      <c r="Y716" s="41">
        <v>0.5</v>
      </c>
      <c r="Z716" s="40" t="b">
        <v>0</v>
      </c>
      <c r="AA716" s="40" t="b">
        <v>1</v>
      </c>
      <c r="AB716" s="40" t="b">
        <v>0</v>
      </c>
      <c r="AC716" s="40" t="b">
        <v>0</v>
      </c>
      <c r="AD716" s="41" t="s">
        <v>15306</v>
      </c>
      <c r="AE716" s="41" t="s">
        <v>15307</v>
      </c>
      <c r="AF716" s="41">
        <v>1187.73</v>
      </c>
      <c r="AG716" s="41">
        <v>-4.48697</v>
      </c>
      <c r="AH716" s="42">
        <v>5.06282E41</v>
      </c>
      <c r="AI716" s="41">
        <v>0.458073147</v>
      </c>
      <c r="AJ716" s="40" t="s">
        <v>15308</v>
      </c>
      <c r="AK716" s="40" t="s">
        <v>15309</v>
      </c>
      <c r="AL716" s="41">
        <v>5092.0</v>
      </c>
      <c r="AM716" s="40" t="s">
        <v>7372</v>
      </c>
      <c r="AN716" s="40" t="s">
        <v>7285</v>
      </c>
      <c r="AO716" s="40" t="s">
        <v>5643</v>
      </c>
      <c r="AP716" s="42">
        <v>1.0E138</v>
      </c>
    </row>
    <row r="717">
      <c r="A717" s="40" t="s">
        <v>16686</v>
      </c>
      <c r="B717" s="41">
        <v>219.0</v>
      </c>
      <c r="C717" s="42">
        <v>1.67E9</v>
      </c>
      <c r="D717" s="41">
        <v>3356.0</v>
      </c>
      <c r="E717" s="40" t="s">
        <v>1243</v>
      </c>
      <c r="F717" s="41">
        <v>140.0</v>
      </c>
      <c r="G717" s="41">
        <v>35.0</v>
      </c>
      <c r="H717" s="41">
        <v>70.0</v>
      </c>
      <c r="I717" s="41">
        <v>-3.07733</v>
      </c>
      <c r="J717" s="41">
        <v>10000.0</v>
      </c>
      <c r="K717" s="41">
        <v>5000.0</v>
      </c>
      <c r="L717" s="41">
        <v>1200.0</v>
      </c>
      <c r="M717" s="41">
        <v>600.0</v>
      </c>
      <c r="N717" s="41">
        <v>100.0</v>
      </c>
      <c r="O717" s="40" t="s">
        <v>207</v>
      </c>
      <c r="P717" s="40" t="s">
        <v>208</v>
      </c>
      <c r="Q717" s="40" t="s">
        <v>7305</v>
      </c>
      <c r="R717" s="40" t="s">
        <v>8686</v>
      </c>
      <c r="S717" s="40" t="b">
        <v>0</v>
      </c>
      <c r="T717" s="40" t="s">
        <v>211</v>
      </c>
      <c r="U717" s="40" t="s">
        <v>212</v>
      </c>
      <c r="V717" s="41">
        <v>0.1</v>
      </c>
      <c r="W717" s="41">
        <v>0.9</v>
      </c>
      <c r="X717" s="41">
        <v>0.2</v>
      </c>
      <c r="Y717" s="41">
        <v>0.4</v>
      </c>
      <c r="Z717" s="40" t="b">
        <v>0</v>
      </c>
      <c r="AA717" s="40" t="b">
        <v>1</v>
      </c>
      <c r="AB717" s="40" t="b">
        <v>0</v>
      </c>
      <c r="AC717" s="40" t="b">
        <v>0</v>
      </c>
      <c r="AD717" s="41" t="s">
        <v>15310</v>
      </c>
      <c r="AE717" s="41" t="s">
        <v>15311</v>
      </c>
      <c r="AF717" s="41">
        <v>1201.41</v>
      </c>
      <c r="AG717" s="41">
        <v>-4.49382</v>
      </c>
      <c r="AH717" s="42">
        <v>6.94168E41</v>
      </c>
      <c r="AI717" s="41">
        <v>0.460301015</v>
      </c>
      <c r="AJ717" s="40" t="s">
        <v>16780</v>
      </c>
      <c r="AK717" s="40" t="s">
        <v>15313</v>
      </c>
      <c r="AL717" s="41">
        <v>5449.0</v>
      </c>
      <c r="AM717" s="40" t="s">
        <v>2224</v>
      </c>
      <c r="AN717" s="40" t="s">
        <v>7285</v>
      </c>
      <c r="AO717" s="40" t="s">
        <v>5627</v>
      </c>
      <c r="AP717" s="42">
        <v>1.1E138</v>
      </c>
    </row>
    <row r="718">
      <c r="A718" s="40" t="s">
        <v>16719</v>
      </c>
      <c r="B718" s="41">
        <v>152.0</v>
      </c>
      <c r="C718" s="42">
        <v>1.67E9</v>
      </c>
      <c r="D718" s="41">
        <v>3356.0</v>
      </c>
      <c r="E718" s="40" t="s">
        <v>1243</v>
      </c>
      <c r="F718" s="41">
        <v>140.0</v>
      </c>
      <c r="G718" s="41">
        <v>35.0</v>
      </c>
      <c r="H718" s="41">
        <v>70.0</v>
      </c>
      <c r="I718" s="41">
        <v>-3.07733</v>
      </c>
      <c r="J718" s="41">
        <v>10000.0</v>
      </c>
      <c r="K718" s="41">
        <v>5000.0</v>
      </c>
      <c r="L718" s="41">
        <v>1200.0</v>
      </c>
      <c r="M718" s="41">
        <v>600.0</v>
      </c>
      <c r="N718" s="41">
        <v>50.0</v>
      </c>
      <c r="O718" s="40" t="s">
        <v>207</v>
      </c>
      <c r="P718" s="40" t="s">
        <v>208</v>
      </c>
      <c r="Q718" s="40" t="s">
        <v>1372</v>
      </c>
      <c r="R718" s="40" t="s">
        <v>8686</v>
      </c>
      <c r="S718" s="40" t="b">
        <v>0</v>
      </c>
      <c r="T718" s="40" t="s">
        <v>211</v>
      </c>
      <c r="U718" s="40" t="s">
        <v>212</v>
      </c>
      <c r="V718" s="41">
        <v>0.1</v>
      </c>
      <c r="W718" s="41">
        <v>0.9</v>
      </c>
      <c r="X718" s="41">
        <v>0.3</v>
      </c>
      <c r="Y718" s="41">
        <v>0.6</v>
      </c>
      <c r="Z718" s="40" t="b">
        <v>0</v>
      </c>
      <c r="AA718" s="40" t="b">
        <v>1</v>
      </c>
      <c r="AB718" s="40" t="b">
        <v>0</v>
      </c>
      <c r="AC718" s="40" t="b">
        <v>0</v>
      </c>
      <c r="AD718" s="41" t="s">
        <v>15314</v>
      </c>
      <c r="AE718" s="41" t="s">
        <v>12784</v>
      </c>
      <c r="AF718" s="41">
        <v>1203.285</v>
      </c>
      <c r="AG718" s="41">
        <v>-4.49721</v>
      </c>
      <c r="AH718" s="42">
        <v>1.19672E42</v>
      </c>
      <c r="AI718" s="41">
        <v>0.46139983</v>
      </c>
      <c r="AJ718" s="40" t="s">
        <v>16781</v>
      </c>
      <c r="AK718" s="40" t="s">
        <v>15316</v>
      </c>
      <c r="AL718" s="41">
        <v>2960.0</v>
      </c>
      <c r="AM718" s="40" t="s">
        <v>2224</v>
      </c>
      <c r="AN718" s="40" t="s">
        <v>7285</v>
      </c>
      <c r="AO718" s="40" t="s">
        <v>5643</v>
      </c>
      <c r="AP718" s="42">
        <v>1.1E139</v>
      </c>
    </row>
    <row r="719">
      <c r="A719" s="40" t="s">
        <v>16719</v>
      </c>
      <c r="B719" s="41">
        <v>154.0</v>
      </c>
      <c r="C719" s="42">
        <v>1.67E9</v>
      </c>
      <c r="D719" s="41">
        <v>3356.0</v>
      </c>
      <c r="E719" s="40" t="s">
        <v>1243</v>
      </c>
      <c r="F719" s="41">
        <v>140.0</v>
      </c>
      <c r="G719" s="41">
        <v>35.0</v>
      </c>
      <c r="H719" s="41">
        <v>70.0</v>
      </c>
      <c r="I719" s="41">
        <v>-3.07733</v>
      </c>
      <c r="J719" s="41">
        <v>10000.0</v>
      </c>
      <c r="K719" s="41">
        <v>5000.0</v>
      </c>
      <c r="L719" s="41">
        <v>1200.0</v>
      </c>
      <c r="M719" s="41">
        <v>600.0</v>
      </c>
      <c r="N719" s="41">
        <v>50.0</v>
      </c>
      <c r="O719" s="40" t="s">
        <v>207</v>
      </c>
      <c r="P719" s="40" t="s">
        <v>208</v>
      </c>
      <c r="Q719" s="40" t="s">
        <v>1372</v>
      </c>
      <c r="R719" s="40" t="s">
        <v>8686</v>
      </c>
      <c r="S719" s="40" t="b">
        <v>0</v>
      </c>
      <c r="T719" s="40" t="s">
        <v>12879</v>
      </c>
      <c r="U719" s="40" t="s">
        <v>212</v>
      </c>
      <c r="V719" s="41">
        <v>0.1</v>
      </c>
      <c r="W719" s="41">
        <v>0.9</v>
      </c>
      <c r="X719" s="41">
        <v>0.1</v>
      </c>
      <c r="Y719" s="41">
        <v>0.5</v>
      </c>
      <c r="Z719" s="40" t="b">
        <v>0</v>
      </c>
      <c r="AA719" s="40" t="b">
        <v>1</v>
      </c>
      <c r="AB719" s="40" t="b">
        <v>0</v>
      </c>
      <c r="AC719" s="40" t="b">
        <v>0</v>
      </c>
      <c r="AD719" s="41" t="s">
        <v>12787</v>
      </c>
      <c r="AE719" s="41" t="s">
        <v>15317</v>
      </c>
      <c r="AF719" s="41">
        <v>1202.909</v>
      </c>
      <c r="AG719" s="41">
        <v>-4.49767</v>
      </c>
      <c r="AH719" s="42">
        <v>9.98957E41</v>
      </c>
      <c r="AI719" s="41">
        <v>0.461552231</v>
      </c>
      <c r="AJ719" s="40" t="s">
        <v>15318</v>
      </c>
      <c r="AK719" s="44" t="s">
        <v>397</v>
      </c>
      <c r="AL719" s="41">
        <v>3236.0</v>
      </c>
      <c r="AM719" s="40" t="s">
        <v>2224</v>
      </c>
      <c r="AN719" s="40" t="s">
        <v>7285</v>
      </c>
      <c r="AO719" s="40" t="s">
        <v>5643</v>
      </c>
      <c r="AP719" s="42">
        <v>1.0E139</v>
      </c>
    </row>
    <row r="720">
      <c r="A720" s="40" t="s">
        <v>16706</v>
      </c>
      <c r="B720" s="41">
        <v>256.0</v>
      </c>
      <c r="C720" s="42">
        <v>1.67E9</v>
      </c>
      <c r="D720" s="41">
        <v>3356.0</v>
      </c>
      <c r="E720" s="40" t="s">
        <v>1243</v>
      </c>
      <c r="F720" s="41">
        <v>140.0</v>
      </c>
      <c r="G720" s="41">
        <v>35.0</v>
      </c>
      <c r="H720" s="41">
        <v>70.0</v>
      </c>
      <c r="I720" s="41">
        <v>-3.07733</v>
      </c>
      <c r="J720" s="41">
        <v>10000.0</v>
      </c>
      <c r="K720" s="41">
        <v>5000.0</v>
      </c>
      <c r="L720" s="41">
        <v>1200.0</v>
      </c>
      <c r="M720" s="41">
        <v>600.0</v>
      </c>
      <c r="N720" s="41">
        <v>100.0</v>
      </c>
      <c r="O720" s="40" t="s">
        <v>207</v>
      </c>
      <c r="P720" s="40" t="s">
        <v>1371</v>
      </c>
      <c r="Q720" s="40" t="s">
        <v>212</v>
      </c>
      <c r="R720" s="40" t="s">
        <v>8686</v>
      </c>
      <c r="S720" s="40" t="b">
        <v>0</v>
      </c>
      <c r="T720" s="40" t="s">
        <v>211</v>
      </c>
      <c r="U720" s="40" t="s">
        <v>212</v>
      </c>
      <c r="V720" s="41">
        <v>0.1</v>
      </c>
      <c r="W720" s="41">
        <v>0.9</v>
      </c>
      <c r="X720" s="41">
        <v>0.2</v>
      </c>
      <c r="Y720" s="41">
        <v>0.5</v>
      </c>
      <c r="Z720" s="40" t="b">
        <v>0</v>
      </c>
      <c r="AA720" s="40" t="b">
        <v>1</v>
      </c>
      <c r="AB720" s="40" t="b">
        <v>0</v>
      </c>
      <c r="AC720" s="40" t="b">
        <v>0</v>
      </c>
      <c r="AD720" s="41" t="s">
        <v>15319</v>
      </c>
      <c r="AE720" s="41" t="s">
        <v>15320</v>
      </c>
      <c r="AF720" s="41">
        <v>1116.847</v>
      </c>
      <c r="AG720" s="41">
        <v>-4.49791</v>
      </c>
      <c r="AH720" s="42">
        <v>1.39375E42</v>
      </c>
      <c r="AI720" s="41">
        <v>0.461629051</v>
      </c>
      <c r="AJ720" s="40" t="s">
        <v>16782</v>
      </c>
      <c r="AK720" s="40" t="s">
        <v>15322</v>
      </c>
      <c r="AL720" s="41">
        <v>1587.0</v>
      </c>
      <c r="AM720" s="40" t="s">
        <v>7372</v>
      </c>
      <c r="AN720" s="40" t="s">
        <v>7285</v>
      </c>
      <c r="AO720" s="40" t="s">
        <v>5643</v>
      </c>
      <c r="AP720" s="42">
        <v>1.1E139</v>
      </c>
    </row>
    <row r="721">
      <c r="A721" s="40" t="s">
        <v>16719</v>
      </c>
      <c r="B721" s="41">
        <v>45.0</v>
      </c>
      <c r="C721" s="42">
        <v>1.67E9</v>
      </c>
      <c r="D721" s="41">
        <v>3356.0</v>
      </c>
      <c r="E721" s="40" t="s">
        <v>1243</v>
      </c>
      <c r="F721" s="41">
        <v>140.0</v>
      </c>
      <c r="G721" s="41">
        <v>35.0</v>
      </c>
      <c r="H721" s="41">
        <v>70.0</v>
      </c>
      <c r="I721" s="41">
        <v>-3.07733</v>
      </c>
      <c r="J721" s="41">
        <v>10000.0</v>
      </c>
      <c r="K721" s="41">
        <v>5000.0</v>
      </c>
      <c r="L721" s="41">
        <v>1200.0</v>
      </c>
      <c r="M721" s="41">
        <v>600.0</v>
      </c>
      <c r="N721" s="41">
        <v>30.0</v>
      </c>
      <c r="O721" s="40" t="s">
        <v>207</v>
      </c>
      <c r="P721" s="40" t="s">
        <v>208</v>
      </c>
      <c r="Q721" s="40" t="s">
        <v>7305</v>
      </c>
      <c r="R721" s="40" t="s">
        <v>8686</v>
      </c>
      <c r="S721" s="40" t="b">
        <v>0</v>
      </c>
      <c r="T721" s="40" t="s">
        <v>12879</v>
      </c>
      <c r="U721" s="40" t="s">
        <v>212</v>
      </c>
      <c r="V721" s="41">
        <v>0.1</v>
      </c>
      <c r="W721" s="41">
        <v>0.9</v>
      </c>
      <c r="X721" s="41">
        <v>0.1</v>
      </c>
      <c r="Y721" s="41">
        <v>0.4</v>
      </c>
      <c r="Z721" s="40" t="b">
        <v>0</v>
      </c>
      <c r="AA721" s="40" t="b">
        <v>1</v>
      </c>
      <c r="AB721" s="40" t="b">
        <v>0</v>
      </c>
      <c r="AC721" s="40" t="b">
        <v>0</v>
      </c>
      <c r="AD721" s="41" t="s">
        <v>15323</v>
      </c>
      <c r="AE721" s="41" t="s">
        <v>15324</v>
      </c>
      <c r="AF721" s="41">
        <v>1130.911</v>
      </c>
      <c r="AG721" s="41">
        <v>-4.50004</v>
      </c>
      <c r="AH721" s="42">
        <v>4.92646E41</v>
      </c>
      <c r="AI721" s="41">
        <v>0.462320618</v>
      </c>
      <c r="AJ721" s="40" t="s">
        <v>15325</v>
      </c>
      <c r="AK721" s="44" t="s">
        <v>397</v>
      </c>
      <c r="AL721" s="41">
        <v>6588.0</v>
      </c>
      <c r="AM721" s="40" t="s">
        <v>7372</v>
      </c>
      <c r="AN721" s="40" t="s">
        <v>7285</v>
      </c>
      <c r="AO721" s="40" t="s">
        <v>5643</v>
      </c>
      <c r="AP721" s="42">
        <v>1.0E138</v>
      </c>
    </row>
    <row r="722">
      <c r="A722" s="40" t="s">
        <v>16686</v>
      </c>
      <c r="B722" s="41">
        <v>187.0</v>
      </c>
      <c r="C722" s="42">
        <v>1.67E9</v>
      </c>
      <c r="D722" s="41">
        <v>3356.0</v>
      </c>
      <c r="E722" s="40" t="s">
        <v>1243</v>
      </c>
      <c r="F722" s="41">
        <v>140.0</v>
      </c>
      <c r="G722" s="41">
        <v>35.0</v>
      </c>
      <c r="H722" s="41">
        <v>70.0</v>
      </c>
      <c r="I722" s="41">
        <v>-3.07733</v>
      </c>
      <c r="J722" s="41">
        <v>10000.0</v>
      </c>
      <c r="K722" s="41">
        <v>5000.0</v>
      </c>
      <c r="L722" s="41">
        <v>1200.0</v>
      </c>
      <c r="M722" s="41">
        <v>600.0</v>
      </c>
      <c r="N722" s="41">
        <v>100.0</v>
      </c>
      <c r="O722" s="40" t="s">
        <v>207</v>
      </c>
      <c r="P722" s="40" t="s">
        <v>208</v>
      </c>
      <c r="Q722" s="40" t="s">
        <v>209</v>
      </c>
      <c r="R722" s="40" t="s">
        <v>8686</v>
      </c>
      <c r="S722" s="40" t="b">
        <v>0</v>
      </c>
      <c r="T722" s="40" t="s">
        <v>211</v>
      </c>
      <c r="U722" s="40" t="s">
        <v>212</v>
      </c>
      <c r="V722" s="41">
        <v>0.1</v>
      </c>
      <c r="W722" s="41">
        <v>0.9</v>
      </c>
      <c r="X722" s="41">
        <v>0.3</v>
      </c>
      <c r="Y722" s="41">
        <v>0.5</v>
      </c>
      <c r="Z722" s="40" t="b">
        <v>0</v>
      </c>
      <c r="AA722" s="40" t="b">
        <v>1</v>
      </c>
      <c r="AB722" s="40" t="b">
        <v>0</v>
      </c>
      <c r="AC722" s="40" t="b">
        <v>0</v>
      </c>
      <c r="AD722" s="41" t="s">
        <v>12073</v>
      </c>
      <c r="AE722" s="41" t="s">
        <v>15326</v>
      </c>
      <c r="AF722" s="41">
        <v>1201.424</v>
      </c>
      <c r="AG722" s="41">
        <v>-4.50256</v>
      </c>
      <c r="AH722" s="42">
        <v>1.38246E42</v>
      </c>
      <c r="AI722" s="41">
        <v>0.463139828</v>
      </c>
      <c r="AJ722" s="40" t="s">
        <v>16783</v>
      </c>
      <c r="AK722" s="40" t="s">
        <v>15328</v>
      </c>
      <c r="AL722" s="41">
        <v>4468.0</v>
      </c>
      <c r="AM722" s="40" t="s">
        <v>2224</v>
      </c>
      <c r="AN722" s="40" t="s">
        <v>7285</v>
      </c>
      <c r="AO722" s="40" t="s">
        <v>5627</v>
      </c>
      <c r="AP722" s="42">
        <v>1.1E139</v>
      </c>
    </row>
    <row r="723">
      <c r="A723" s="40" t="s">
        <v>16686</v>
      </c>
      <c r="B723" s="41">
        <v>169.0</v>
      </c>
      <c r="C723" s="42">
        <v>1.67E9</v>
      </c>
      <c r="D723" s="41">
        <v>3356.0</v>
      </c>
      <c r="E723" s="40" t="s">
        <v>1243</v>
      </c>
      <c r="F723" s="41">
        <v>140.0</v>
      </c>
      <c r="G723" s="41">
        <v>35.0</v>
      </c>
      <c r="H723" s="41">
        <v>70.0</v>
      </c>
      <c r="I723" s="41">
        <v>-3.07733</v>
      </c>
      <c r="J723" s="41">
        <v>10000.0</v>
      </c>
      <c r="K723" s="41">
        <v>5000.0</v>
      </c>
      <c r="L723" s="41">
        <v>1200.0</v>
      </c>
      <c r="M723" s="41">
        <v>600.0</v>
      </c>
      <c r="N723" s="41">
        <v>50.0</v>
      </c>
      <c r="O723" s="40" t="s">
        <v>207</v>
      </c>
      <c r="P723" s="40" t="s">
        <v>208</v>
      </c>
      <c r="Q723" s="40" t="s">
        <v>212</v>
      </c>
      <c r="R723" s="40" t="s">
        <v>8686</v>
      </c>
      <c r="S723" s="40" t="b">
        <v>0</v>
      </c>
      <c r="T723" s="40" t="s">
        <v>211</v>
      </c>
      <c r="U723" s="40" t="s">
        <v>212</v>
      </c>
      <c r="V723" s="41">
        <v>0.1</v>
      </c>
      <c r="W723" s="41">
        <v>0.9</v>
      </c>
      <c r="X723" s="41">
        <v>0.3</v>
      </c>
      <c r="Y723" s="41">
        <v>0.5</v>
      </c>
      <c r="Z723" s="40" t="b">
        <v>0</v>
      </c>
      <c r="AA723" s="40" t="b">
        <v>1</v>
      </c>
      <c r="AB723" s="40" t="b">
        <v>0</v>
      </c>
      <c r="AC723" s="40" t="b">
        <v>0</v>
      </c>
      <c r="AD723" s="41" t="s">
        <v>15329</v>
      </c>
      <c r="AE723" s="41" t="s">
        <v>15330</v>
      </c>
      <c r="AF723" s="41">
        <v>873.4343</v>
      </c>
      <c r="AG723" s="41">
        <v>-4.5041</v>
      </c>
      <c r="AH723" s="42">
        <v>1.39378E42</v>
      </c>
      <c r="AI723" s="41">
        <v>0.463639252</v>
      </c>
      <c r="AJ723" s="40" t="s">
        <v>16784</v>
      </c>
      <c r="AK723" s="40" t="s">
        <v>15332</v>
      </c>
      <c r="AL723" s="41">
        <v>6684.0</v>
      </c>
      <c r="AM723" s="40" t="s">
        <v>7372</v>
      </c>
      <c r="AN723" s="40" t="s">
        <v>7285</v>
      </c>
      <c r="AO723" s="40" t="s">
        <v>5627</v>
      </c>
      <c r="AP723" s="42">
        <v>1.1E139</v>
      </c>
    </row>
    <row r="724">
      <c r="A724" s="40" t="s">
        <v>16720</v>
      </c>
      <c r="B724" s="41">
        <v>133.0</v>
      </c>
      <c r="C724" s="42">
        <v>1.67E9</v>
      </c>
      <c r="D724" s="41">
        <v>3356.0</v>
      </c>
      <c r="E724" s="40" t="s">
        <v>1243</v>
      </c>
      <c r="F724" s="41">
        <v>140.0</v>
      </c>
      <c r="G724" s="41">
        <v>35.0</v>
      </c>
      <c r="H724" s="41">
        <v>70.0</v>
      </c>
      <c r="I724" s="41">
        <v>-3.07733</v>
      </c>
      <c r="J724" s="41">
        <v>10000.0</v>
      </c>
      <c r="K724" s="41">
        <v>5000.0</v>
      </c>
      <c r="L724" s="41">
        <v>1200.0</v>
      </c>
      <c r="M724" s="41">
        <v>600.0</v>
      </c>
      <c r="N724" s="41">
        <v>50.0</v>
      </c>
      <c r="O724" s="40" t="s">
        <v>207</v>
      </c>
      <c r="P724" s="40" t="s">
        <v>1371</v>
      </c>
      <c r="Q724" s="40" t="s">
        <v>7305</v>
      </c>
      <c r="R724" s="40" t="s">
        <v>8686</v>
      </c>
      <c r="S724" s="40" t="b">
        <v>0</v>
      </c>
      <c r="T724" s="40" t="s">
        <v>211</v>
      </c>
      <c r="U724" s="40" t="s">
        <v>212</v>
      </c>
      <c r="V724" s="41">
        <v>0.1</v>
      </c>
      <c r="W724" s="41">
        <v>0.9</v>
      </c>
      <c r="X724" s="41">
        <v>0.3</v>
      </c>
      <c r="Y724" s="41">
        <v>0.5</v>
      </c>
      <c r="Z724" s="40" t="b">
        <v>0</v>
      </c>
      <c r="AA724" s="40" t="b">
        <v>1</v>
      </c>
      <c r="AB724" s="40" t="b">
        <v>0</v>
      </c>
      <c r="AC724" s="40" t="b">
        <v>0</v>
      </c>
      <c r="AD724" s="41" t="s">
        <v>15333</v>
      </c>
      <c r="AE724" s="41" t="s">
        <v>15334</v>
      </c>
      <c r="AF724" s="41">
        <v>942.1805</v>
      </c>
      <c r="AG724" s="41">
        <v>-4.50589</v>
      </c>
      <c r="AH724" s="42">
        <v>1.39335E42</v>
      </c>
      <c r="AI724" s="41">
        <v>0.464223468</v>
      </c>
      <c r="AJ724" s="40" t="s">
        <v>16785</v>
      </c>
      <c r="AK724" s="40" t="s">
        <v>15336</v>
      </c>
      <c r="AL724" s="41">
        <v>2741.0</v>
      </c>
      <c r="AM724" s="40" t="s">
        <v>7372</v>
      </c>
      <c r="AN724" s="40" t="s">
        <v>7285</v>
      </c>
      <c r="AO724" s="40" t="s">
        <v>5643</v>
      </c>
      <c r="AP724" s="42">
        <v>1.1E139</v>
      </c>
    </row>
    <row r="725">
      <c r="A725" s="40" t="s">
        <v>16719</v>
      </c>
      <c r="B725" s="41">
        <v>120.0</v>
      </c>
      <c r="C725" s="42">
        <v>1.67E9</v>
      </c>
      <c r="D725" s="41">
        <v>3356.0</v>
      </c>
      <c r="E725" s="40" t="s">
        <v>1243</v>
      </c>
      <c r="F725" s="41">
        <v>140.0</v>
      </c>
      <c r="G725" s="41">
        <v>35.0</v>
      </c>
      <c r="H725" s="41">
        <v>70.0</v>
      </c>
      <c r="I725" s="41">
        <v>-3.07733</v>
      </c>
      <c r="J725" s="41">
        <v>10000.0</v>
      </c>
      <c r="K725" s="41">
        <v>5000.0</v>
      </c>
      <c r="L725" s="41">
        <v>1200.0</v>
      </c>
      <c r="M725" s="41">
        <v>600.0</v>
      </c>
      <c r="N725" s="41">
        <v>50.0</v>
      </c>
      <c r="O725" s="40" t="s">
        <v>207</v>
      </c>
      <c r="P725" s="40" t="s">
        <v>208</v>
      </c>
      <c r="Q725" s="40" t="s">
        <v>7310</v>
      </c>
      <c r="R725" s="40" t="s">
        <v>8686</v>
      </c>
      <c r="S725" s="40" t="b">
        <v>0</v>
      </c>
      <c r="T725" s="40" t="s">
        <v>12879</v>
      </c>
      <c r="U725" s="40" t="s">
        <v>212</v>
      </c>
      <c r="V725" s="41">
        <v>0.1</v>
      </c>
      <c r="W725" s="41">
        <v>0.9</v>
      </c>
      <c r="X725" s="41">
        <v>0.2</v>
      </c>
      <c r="Y725" s="41">
        <v>0.4</v>
      </c>
      <c r="Z725" s="40" t="b">
        <v>0</v>
      </c>
      <c r="AA725" s="40" t="b">
        <v>1</v>
      </c>
      <c r="AB725" s="40" t="b">
        <v>0</v>
      </c>
      <c r="AC725" s="40" t="b">
        <v>0</v>
      </c>
      <c r="AD725" s="41" t="s">
        <v>15337</v>
      </c>
      <c r="AE725" s="41" t="s">
        <v>13564</v>
      </c>
      <c r="AF725" s="41">
        <v>1202.465</v>
      </c>
      <c r="AG725" s="41">
        <v>-4.50714</v>
      </c>
      <c r="AH725" s="42">
        <v>4.83967E41</v>
      </c>
      <c r="AI725" s="41">
        <v>0.464629806</v>
      </c>
      <c r="AJ725" s="40" t="s">
        <v>15338</v>
      </c>
      <c r="AK725" s="40" t="s">
        <v>15339</v>
      </c>
      <c r="AL725" s="41">
        <v>2962.0</v>
      </c>
      <c r="AM725" s="40" t="s">
        <v>2224</v>
      </c>
      <c r="AN725" s="40" t="s">
        <v>7285</v>
      </c>
      <c r="AO725" s="40" t="s">
        <v>5643</v>
      </c>
      <c r="AP725" s="42">
        <v>1.0E138</v>
      </c>
    </row>
    <row r="726">
      <c r="A726" s="40" t="s">
        <v>16720</v>
      </c>
      <c r="B726" s="41">
        <v>76.0</v>
      </c>
      <c r="C726" s="42">
        <v>1.67E9</v>
      </c>
      <c r="D726" s="41">
        <v>3356.0</v>
      </c>
      <c r="E726" s="40" t="s">
        <v>1243</v>
      </c>
      <c r="F726" s="41">
        <v>140.0</v>
      </c>
      <c r="G726" s="41">
        <v>35.0</v>
      </c>
      <c r="H726" s="41">
        <v>70.0</v>
      </c>
      <c r="I726" s="41">
        <v>-3.07733</v>
      </c>
      <c r="J726" s="41">
        <v>10000.0</v>
      </c>
      <c r="K726" s="41">
        <v>5000.0</v>
      </c>
      <c r="L726" s="41">
        <v>1200.0</v>
      </c>
      <c r="M726" s="41">
        <v>600.0</v>
      </c>
      <c r="N726" s="41">
        <v>30.0</v>
      </c>
      <c r="O726" s="40" t="s">
        <v>207</v>
      </c>
      <c r="P726" s="40" t="s">
        <v>1371</v>
      </c>
      <c r="Q726" s="40" t="s">
        <v>212</v>
      </c>
      <c r="R726" s="40" t="s">
        <v>8686</v>
      </c>
      <c r="S726" s="40" t="b">
        <v>0</v>
      </c>
      <c r="T726" s="40" t="s">
        <v>211</v>
      </c>
      <c r="U726" s="40" t="s">
        <v>212</v>
      </c>
      <c r="V726" s="41">
        <v>0.1</v>
      </c>
      <c r="W726" s="41">
        <v>0.9</v>
      </c>
      <c r="X726" s="41">
        <v>0.2</v>
      </c>
      <c r="Y726" s="41">
        <v>0.5</v>
      </c>
      <c r="Z726" s="40" t="b">
        <v>0</v>
      </c>
      <c r="AA726" s="40" t="b">
        <v>1</v>
      </c>
      <c r="AB726" s="40" t="b">
        <v>0</v>
      </c>
      <c r="AC726" s="40" t="b">
        <v>0</v>
      </c>
      <c r="AD726" s="41" t="s">
        <v>371</v>
      </c>
      <c r="AE726" s="41" t="s">
        <v>11990</v>
      </c>
      <c r="AF726" s="41">
        <v>1074.392</v>
      </c>
      <c r="AG726" s="41">
        <v>-4.50993</v>
      </c>
      <c r="AH726" s="42">
        <v>1.39019E42</v>
      </c>
      <c r="AI726" s="41">
        <v>0.465535635</v>
      </c>
      <c r="AJ726" s="40" t="s">
        <v>15340</v>
      </c>
      <c r="AK726" s="44" t="s">
        <v>397</v>
      </c>
      <c r="AL726" s="41">
        <v>5364.0</v>
      </c>
      <c r="AM726" s="40" t="s">
        <v>7372</v>
      </c>
      <c r="AN726" s="40" t="s">
        <v>7285</v>
      </c>
      <c r="AO726" s="40" t="s">
        <v>5643</v>
      </c>
      <c r="AP726" s="42">
        <v>1.1E139</v>
      </c>
    </row>
    <row r="727">
      <c r="A727" s="40" t="s">
        <v>16720</v>
      </c>
      <c r="B727" s="41">
        <v>147.0</v>
      </c>
      <c r="C727" s="42">
        <v>1.67E9</v>
      </c>
      <c r="D727" s="41">
        <v>3356.0</v>
      </c>
      <c r="E727" s="40" t="s">
        <v>1243</v>
      </c>
      <c r="F727" s="41">
        <v>140.0</v>
      </c>
      <c r="G727" s="41">
        <v>35.0</v>
      </c>
      <c r="H727" s="41">
        <v>70.0</v>
      </c>
      <c r="I727" s="41">
        <v>-3.07733</v>
      </c>
      <c r="J727" s="41">
        <v>10000.0</v>
      </c>
      <c r="K727" s="41">
        <v>5000.0</v>
      </c>
      <c r="L727" s="41">
        <v>1200.0</v>
      </c>
      <c r="M727" s="41">
        <v>600.0</v>
      </c>
      <c r="N727" s="41">
        <v>50.0</v>
      </c>
      <c r="O727" s="40" t="s">
        <v>207</v>
      </c>
      <c r="P727" s="40" t="s">
        <v>1371</v>
      </c>
      <c r="Q727" s="40" t="s">
        <v>1372</v>
      </c>
      <c r="R727" s="40" t="s">
        <v>8686</v>
      </c>
      <c r="S727" s="40" t="b">
        <v>0</v>
      </c>
      <c r="T727" s="40" t="s">
        <v>211</v>
      </c>
      <c r="U727" s="40" t="s">
        <v>212</v>
      </c>
      <c r="V727" s="41">
        <v>0.1</v>
      </c>
      <c r="W727" s="41">
        <v>0.9</v>
      </c>
      <c r="X727" s="41">
        <v>0.2</v>
      </c>
      <c r="Y727" s="41">
        <v>0.4</v>
      </c>
      <c r="Z727" s="40" t="b">
        <v>0</v>
      </c>
      <c r="AA727" s="40" t="b">
        <v>1</v>
      </c>
      <c r="AB727" s="40" t="b">
        <v>0</v>
      </c>
      <c r="AC727" s="40" t="b">
        <v>0</v>
      </c>
      <c r="AD727" s="41" t="s">
        <v>15341</v>
      </c>
      <c r="AE727" s="41" t="s">
        <v>15342</v>
      </c>
      <c r="AF727" s="41">
        <v>1031.094</v>
      </c>
      <c r="AG727" s="41">
        <v>-4.51227</v>
      </c>
      <c r="AH727" s="42">
        <v>1.39376E42</v>
      </c>
      <c r="AI727" s="41">
        <v>0.466296331</v>
      </c>
      <c r="AJ727" s="40" t="s">
        <v>15343</v>
      </c>
      <c r="AK727" s="40" t="s">
        <v>15344</v>
      </c>
      <c r="AL727" s="41">
        <v>3954.0</v>
      </c>
      <c r="AM727" s="40" t="s">
        <v>7372</v>
      </c>
      <c r="AN727" s="40" t="s">
        <v>7285</v>
      </c>
      <c r="AO727" s="40" t="s">
        <v>5643</v>
      </c>
      <c r="AP727" s="42">
        <v>1.1E139</v>
      </c>
    </row>
    <row r="728">
      <c r="A728" s="40" t="s">
        <v>16720</v>
      </c>
      <c r="B728" s="41">
        <v>30.0</v>
      </c>
      <c r="C728" s="42">
        <v>1.67E9</v>
      </c>
      <c r="D728" s="41">
        <v>3356.0</v>
      </c>
      <c r="E728" s="40" t="s">
        <v>1243</v>
      </c>
      <c r="F728" s="41">
        <v>140.0</v>
      </c>
      <c r="G728" s="41">
        <v>35.0</v>
      </c>
      <c r="H728" s="41">
        <v>70.0</v>
      </c>
      <c r="I728" s="41">
        <v>-3.07733</v>
      </c>
      <c r="J728" s="41">
        <v>10000.0</v>
      </c>
      <c r="K728" s="41">
        <v>5000.0</v>
      </c>
      <c r="L728" s="41">
        <v>1200.0</v>
      </c>
      <c r="M728" s="41">
        <v>600.0</v>
      </c>
      <c r="N728" s="41">
        <v>30.0</v>
      </c>
      <c r="O728" s="40" t="s">
        <v>207</v>
      </c>
      <c r="P728" s="40" t="s">
        <v>1371</v>
      </c>
      <c r="Q728" s="40" t="s">
        <v>7310</v>
      </c>
      <c r="R728" s="40" t="s">
        <v>8686</v>
      </c>
      <c r="S728" s="40" t="b">
        <v>0</v>
      </c>
      <c r="T728" s="40" t="s">
        <v>12879</v>
      </c>
      <c r="U728" s="40" t="s">
        <v>212</v>
      </c>
      <c r="V728" s="41">
        <v>0.1</v>
      </c>
      <c r="W728" s="41">
        <v>0.9</v>
      </c>
      <c r="X728" s="41">
        <v>0.2</v>
      </c>
      <c r="Y728" s="41">
        <v>0.4</v>
      </c>
      <c r="Z728" s="40" t="b">
        <v>0</v>
      </c>
      <c r="AA728" s="40" t="b">
        <v>1</v>
      </c>
      <c r="AB728" s="40" t="b">
        <v>0</v>
      </c>
      <c r="AC728" s="40" t="b">
        <v>0</v>
      </c>
      <c r="AD728" s="41" t="s">
        <v>15345</v>
      </c>
      <c r="AE728" s="41" t="s">
        <v>15346</v>
      </c>
      <c r="AF728" s="41">
        <v>1202.596</v>
      </c>
      <c r="AG728" s="41">
        <v>-4.51252</v>
      </c>
      <c r="AH728" s="42">
        <v>3.12131E41</v>
      </c>
      <c r="AI728" s="41">
        <v>0.466376341</v>
      </c>
      <c r="AJ728" s="40" t="s">
        <v>15347</v>
      </c>
      <c r="AK728" s="44" t="s">
        <v>397</v>
      </c>
      <c r="AL728" s="41">
        <v>4502.0</v>
      </c>
      <c r="AM728" s="40" t="s">
        <v>2224</v>
      </c>
      <c r="AN728" s="40" t="s">
        <v>7285</v>
      </c>
      <c r="AO728" s="40" t="s">
        <v>5643</v>
      </c>
      <c r="AP728" s="42">
        <v>1.1E137</v>
      </c>
    </row>
    <row r="729">
      <c r="A729" s="40" t="s">
        <v>16720</v>
      </c>
      <c r="B729" s="41">
        <v>37.0</v>
      </c>
      <c r="C729" s="42">
        <v>1.67E9</v>
      </c>
      <c r="D729" s="41">
        <v>3356.0</v>
      </c>
      <c r="E729" s="40" t="s">
        <v>1243</v>
      </c>
      <c r="F729" s="41">
        <v>140.0</v>
      </c>
      <c r="G729" s="41">
        <v>35.0</v>
      </c>
      <c r="H729" s="41">
        <v>70.0</v>
      </c>
      <c r="I729" s="41">
        <v>-3.07733</v>
      </c>
      <c r="J729" s="41">
        <v>10000.0</v>
      </c>
      <c r="K729" s="41">
        <v>5000.0</v>
      </c>
      <c r="L729" s="41">
        <v>1200.0</v>
      </c>
      <c r="M729" s="41">
        <v>600.0</v>
      </c>
      <c r="N729" s="41">
        <v>30.0</v>
      </c>
      <c r="O729" s="40" t="s">
        <v>207</v>
      </c>
      <c r="P729" s="40" t="s">
        <v>1371</v>
      </c>
      <c r="Q729" s="40" t="s">
        <v>7305</v>
      </c>
      <c r="R729" s="40" t="s">
        <v>8686</v>
      </c>
      <c r="S729" s="40" t="b">
        <v>0</v>
      </c>
      <c r="T729" s="40" t="s">
        <v>211</v>
      </c>
      <c r="U729" s="40" t="s">
        <v>212</v>
      </c>
      <c r="V729" s="41">
        <v>0.1</v>
      </c>
      <c r="W729" s="41">
        <v>0.9</v>
      </c>
      <c r="X729" s="41">
        <v>0.1</v>
      </c>
      <c r="Y729" s="41">
        <v>0.5</v>
      </c>
      <c r="Z729" s="40" t="b">
        <v>0</v>
      </c>
      <c r="AA729" s="40" t="b">
        <v>1</v>
      </c>
      <c r="AB729" s="40" t="b">
        <v>0</v>
      </c>
      <c r="AC729" s="40" t="b">
        <v>0</v>
      </c>
      <c r="AD729" s="41" t="s">
        <v>15348</v>
      </c>
      <c r="AE729" s="41" t="s">
        <v>15349</v>
      </c>
      <c r="AF729" s="41">
        <v>1203.15</v>
      </c>
      <c r="AG729" s="41">
        <v>-4.51461</v>
      </c>
      <c r="AH729" s="42">
        <v>3.0212E41</v>
      </c>
      <c r="AI729" s="41">
        <v>0.467056934</v>
      </c>
      <c r="AJ729" s="40" t="s">
        <v>15350</v>
      </c>
      <c r="AK729" s="44" t="s">
        <v>397</v>
      </c>
      <c r="AL729" s="41">
        <v>5503.0</v>
      </c>
      <c r="AM729" s="40" t="s">
        <v>2224</v>
      </c>
      <c r="AN729" s="40" t="s">
        <v>7285</v>
      </c>
      <c r="AO729" s="40" t="s">
        <v>5643</v>
      </c>
      <c r="AP729" s="42">
        <v>1.1E137</v>
      </c>
    </row>
    <row r="730">
      <c r="A730" s="40" t="s">
        <v>16719</v>
      </c>
      <c r="B730" s="41">
        <v>134.0</v>
      </c>
      <c r="C730" s="42">
        <v>1.67E9</v>
      </c>
      <c r="D730" s="41">
        <v>3356.0</v>
      </c>
      <c r="E730" s="40" t="s">
        <v>1243</v>
      </c>
      <c r="F730" s="41">
        <v>140.0</v>
      </c>
      <c r="G730" s="41">
        <v>35.0</v>
      </c>
      <c r="H730" s="41">
        <v>70.0</v>
      </c>
      <c r="I730" s="41">
        <v>-3.07733</v>
      </c>
      <c r="J730" s="41">
        <v>10000.0</v>
      </c>
      <c r="K730" s="41">
        <v>5000.0</v>
      </c>
      <c r="L730" s="41">
        <v>1200.0</v>
      </c>
      <c r="M730" s="41">
        <v>600.0</v>
      </c>
      <c r="N730" s="41">
        <v>50.0</v>
      </c>
      <c r="O730" s="40" t="s">
        <v>207</v>
      </c>
      <c r="P730" s="40" t="s">
        <v>208</v>
      </c>
      <c r="Q730" s="40" t="s">
        <v>7305</v>
      </c>
      <c r="R730" s="40" t="s">
        <v>8686</v>
      </c>
      <c r="S730" s="40" t="b">
        <v>0</v>
      </c>
      <c r="T730" s="40" t="s">
        <v>211</v>
      </c>
      <c r="U730" s="40" t="s">
        <v>212</v>
      </c>
      <c r="V730" s="41">
        <v>0.1</v>
      </c>
      <c r="W730" s="41">
        <v>0.9</v>
      </c>
      <c r="X730" s="41">
        <v>0.3</v>
      </c>
      <c r="Y730" s="41">
        <v>0.6</v>
      </c>
      <c r="Z730" s="40" t="b">
        <v>0</v>
      </c>
      <c r="AA730" s="40" t="b">
        <v>1</v>
      </c>
      <c r="AB730" s="40" t="b">
        <v>0</v>
      </c>
      <c r="AC730" s="40" t="b">
        <v>0</v>
      </c>
      <c r="AD730" s="41" t="s">
        <v>15351</v>
      </c>
      <c r="AE730" s="41" t="s">
        <v>15352</v>
      </c>
      <c r="AF730" s="41">
        <v>1079.185</v>
      </c>
      <c r="AG730" s="41">
        <v>-4.5169</v>
      </c>
      <c r="AH730" s="42">
        <v>5.22127E41</v>
      </c>
      <c r="AI730" s="41">
        <v>0.467800696</v>
      </c>
      <c r="AJ730" s="40" t="s">
        <v>16786</v>
      </c>
      <c r="AK730" s="40" t="s">
        <v>15354</v>
      </c>
      <c r="AL730" s="41">
        <v>2467.0</v>
      </c>
      <c r="AM730" s="40" t="s">
        <v>7372</v>
      </c>
      <c r="AN730" s="40" t="s">
        <v>7285</v>
      </c>
      <c r="AO730" s="40" t="s">
        <v>5643</v>
      </c>
      <c r="AP730" s="42">
        <v>1.0E138</v>
      </c>
    </row>
    <row r="731">
      <c r="A731" s="40" t="s">
        <v>16686</v>
      </c>
      <c r="B731" s="41">
        <v>188.0</v>
      </c>
      <c r="C731" s="42">
        <v>1.67E9</v>
      </c>
      <c r="D731" s="41">
        <v>3356.0</v>
      </c>
      <c r="E731" s="40" t="s">
        <v>1243</v>
      </c>
      <c r="F731" s="41">
        <v>140.0</v>
      </c>
      <c r="G731" s="41">
        <v>35.0</v>
      </c>
      <c r="H731" s="41">
        <v>70.0</v>
      </c>
      <c r="I731" s="41">
        <v>-3.07733</v>
      </c>
      <c r="J731" s="41">
        <v>10000.0</v>
      </c>
      <c r="K731" s="41">
        <v>5000.0</v>
      </c>
      <c r="L731" s="41">
        <v>1200.0</v>
      </c>
      <c r="M731" s="41">
        <v>600.0</v>
      </c>
      <c r="N731" s="41">
        <v>100.0</v>
      </c>
      <c r="O731" s="40" t="s">
        <v>207</v>
      </c>
      <c r="P731" s="40" t="s">
        <v>208</v>
      </c>
      <c r="Q731" s="40" t="s">
        <v>209</v>
      </c>
      <c r="R731" s="40" t="s">
        <v>8686</v>
      </c>
      <c r="S731" s="40" t="b">
        <v>0</v>
      </c>
      <c r="T731" s="40" t="s">
        <v>211</v>
      </c>
      <c r="U731" s="40" t="s">
        <v>212</v>
      </c>
      <c r="V731" s="41">
        <v>0.1</v>
      </c>
      <c r="W731" s="41">
        <v>0.9</v>
      </c>
      <c r="X731" s="41">
        <v>0.3</v>
      </c>
      <c r="Y731" s="41">
        <v>0.6</v>
      </c>
      <c r="Z731" s="40" t="b">
        <v>0</v>
      </c>
      <c r="AA731" s="40" t="b">
        <v>1</v>
      </c>
      <c r="AB731" s="40" t="b">
        <v>0</v>
      </c>
      <c r="AC731" s="40" t="b">
        <v>0</v>
      </c>
      <c r="AD731" s="41" t="s">
        <v>7351</v>
      </c>
      <c r="AE731" s="41" t="s">
        <v>15355</v>
      </c>
      <c r="AF731" s="41">
        <v>1035.586</v>
      </c>
      <c r="AG731" s="41">
        <v>-4.51722</v>
      </c>
      <c r="AH731" s="42">
        <v>9.71733E41</v>
      </c>
      <c r="AI731" s="41">
        <v>0.467905264</v>
      </c>
      <c r="AJ731" s="40" t="s">
        <v>16787</v>
      </c>
      <c r="AK731" s="40" t="s">
        <v>15357</v>
      </c>
      <c r="AL731" s="41">
        <v>3215.0</v>
      </c>
      <c r="AM731" s="40" t="s">
        <v>7372</v>
      </c>
      <c r="AN731" s="40" t="s">
        <v>7285</v>
      </c>
      <c r="AO731" s="40" t="s">
        <v>5627</v>
      </c>
      <c r="AP731" s="42">
        <v>1.0E139</v>
      </c>
    </row>
    <row r="732">
      <c r="A732" s="40" t="s">
        <v>16719</v>
      </c>
      <c r="B732" s="41">
        <v>155.0</v>
      </c>
      <c r="C732" s="42">
        <v>1.67E9</v>
      </c>
      <c r="D732" s="41">
        <v>3356.0</v>
      </c>
      <c r="E732" s="40" t="s">
        <v>1243</v>
      </c>
      <c r="F732" s="41">
        <v>140.0</v>
      </c>
      <c r="G732" s="41">
        <v>35.0</v>
      </c>
      <c r="H732" s="41">
        <v>70.0</v>
      </c>
      <c r="I732" s="41">
        <v>-3.07733</v>
      </c>
      <c r="J732" s="41">
        <v>10000.0</v>
      </c>
      <c r="K732" s="41">
        <v>5000.0</v>
      </c>
      <c r="L732" s="41">
        <v>1200.0</v>
      </c>
      <c r="M732" s="41">
        <v>600.0</v>
      </c>
      <c r="N732" s="41">
        <v>50.0</v>
      </c>
      <c r="O732" s="40" t="s">
        <v>207</v>
      </c>
      <c r="P732" s="40" t="s">
        <v>208</v>
      </c>
      <c r="Q732" s="40" t="s">
        <v>1372</v>
      </c>
      <c r="R732" s="40" t="s">
        <v>8686</v>
      </c>
      <c r="S732" s="40" t="b">
        <v>0</v>
      </c>
      <c r="T732" s="40" t="s">
        <v>12879</v>
      </c>
      <c r="U732" s="40" t="s">
        <v>212</v>
      </c>
      <c r="V732" s="41">
        <v>0.1</v>
      </c>
      <c r="W732" s="41">
        <v>0.9</v>
      </c>
      <c r="X732" s="41">
        <v>0.1</v>
      </c>
      <c r="Y732" s="41">
        <v>0.6</v>
      </c>
      <c r="Z732" s="40" t="b">
        <v>0</v>
      </c>
      <c r="AA732" s="40" t="b">
        <v>1</v>
      </c>
      <c r="AB732" s="40" t="b">
        <v>0</v>
      </c>
      <c r="AC732" s="40" t="b">
        <v>0</v>
      </c>
      <c r="AD732" s="41" t="s">
        <v>10015</v>
      </c>
      <c r="AE732" s="41" t="s">
        <v>15358</v>
      </c>
      <c r="AF732" s="41">
        <v>1202.696</v>
      </c>
      <c r="AG732" s="41">
        <v>-4.51765</v>
      </c>
      <c r="AH732" s="42">
        <v>1.11578E42</v>
      </c>
      <c r="AI732" s="41">
        <v>0.468042943</v>
      </c>
      <c r="AJ732" s="40" t="s">
        <v>15359</v>
      </c>
      <c r="AK732" s="44" t="s">
        <v>397</v>
      </c>
      <c r="AL732" s="41">
        <v>2635.0</v>
      </c>
      <c r="AM732" s="40" t="s">
        <v>2224</v>
      </c>
      <c r="AN732" s="40" t="s">
        <v>7285</v>
      </c>
      <c r="AO732" s="40" t="s">
        <v>5643</v>
      </c>
      <c r="AP732" s="42">
        <v>1.1E139</v>
      </c>
    </row>
    <row r="733">
      <c r="A733" s="40" t="s">
        <v>16719</v>
      </c>
      <c r="B733" s="41">
        <v>94.0</v>
      </c>
      <c r="C733" s="42">
        <v>1.67E9</v>
      </c>
      <c r="D733" s="41">
        <v>3356.0</v>
      </c>
      <c r="E733" s="40" t="s">
        <v>1243</v>
      </c>
      <c r="F733" s="41">
        <v>140.0</v>
      </c>
      <c r="G733" s="41">
        <v>35.0</v>
      </c>
      <c r="H733" s="41">
        <v>70.0</v>
      </c>
      <c r="I733" s="41">
        <v>-3.07733</v>
      </c>
      <c r="J733" s="41">
        <v>10000.0</v>
      </c>
      <c r="K733" s="41">
        <v>5000.0</v>
      </c>
      <c r="L733" s="41">
        <v>1200.0</v>
      </c>
      <c r="M733" s="41">
        <v>600.0</v>
      </c>
      <c r="N733" s="41">
        <v>50.0</v>
      </c>
      <c r="O733" s="40" t="s">
        <v>207</v>
      </c>
      <c r="P733" s="40" t="s">
        <v>208</v>
      </c>
      <c r="Q733" s="40" t="s">
        <v>209</v>
      </c>
      <c r="R733" s="40" t="s">
        <v>8686</v>
      </c>
      <c r="S733" s="40" t="b">
        <v>0</v>
      </c>
      <c r="T733" s="40" t="s">
        <v>211</v>
      </c>
      <c r="U733" s="40" t="s">
        <v>212</v>
      </c>
      <c r="V733" s="41">
        <v>0.1</v>
      </c>
      <c r="W733" s="41">
        <v>0.9</v>
      </c>
      <c r="X733" s="41">
        <v>0.2</v>
      </c>
      <c r="Y733" s="41">
        <v>0.5</v>
      </c>
      <c r="Z733" s="40" t="b">
        <v>0</v>
      </c>
      <c r="AA733" s="40" t="b">
        <v>1</v>
      </c>
      <c r="AB733" s="40" t="b">
        <v>0</v>
      </c>
      <c r="AC733" s="40" t="b">
        <v>0</v>
      </c>
      <c r="AD733" s="41" t="s">
        <v>15360</v>
      </c>
      <c r="AE733" s="41" t="s">
        <v>15361</v>
      </c>
      <c r="AF733" s="41">
        <v>1202.986</v>
      </c>
      <c r="AG733" s="41">
        <v>-4.51836</v>
      </c>
      <c r="AH733" s="42">
        <v>1.37811E41</v>
      </c>
      <c r="AI733" s="41">
        <v>0.468274725</v>
      </c>
      <c r="AJ733" s="40" t="s">
        <v>15362</v>
      </c>
      <c r="AK733" s="40" t="s">
        <v>15363</v>
      </c>
      <c r="AL733" s="41">
        <v>3475.0</v>
      </c>
      <c r="AM733" s="40" t="s">
        <v>2224</v>
      </c>
      <c r="AN733" s="40" t="s">
        <v>7285</v>
      </c>
      <c r="AO733" s="40" t="s">
        <v>5643</v>
      </c>
      <c r="AP733" s="42">
        <v>1.1E136</v>
      </c>
    </row>
    <row r="734">
      <c r="A734" s="40" t="s">
        <v>16719</v>
      </c>
      <c r="B734" s="41">
        <v>85.0</v>
      </c>
      <c r="C734" s="42">
        <v>1.67E9</v>
      </c>
      <c r="D734" s="41">
        <v>3356.0</v>
      </c>
      <c r="E734" s="40" t="s">
        <v>1243</v>
      </c>
      <c r="F734" s="41">
        <v>140.0</v>
      </c>
      <c r="G734" s="41">
        <v>35.0</v>
      </c>
      <c r="H734" s="41">
        <v>70.0</v>
      </c>
      <c r="I734" s="41">
        <v>-3.07733</v>
      </c>
      <c r="J734" s="41">
        <v>10000.0</v>
      </c>
      <c r="K734" s="41">
        <v>5000.0</v>
      </c>
      <c r="L734" s="41">
        <v>1200.0</v>
      </c>
      <c r="M734" s="41">
        <v>600.0</v>
      </c>
      <c r="N734" s="41">
        <v>30.0</v>
      </c>
      <c r="O734" s="40" t="s">
        <v>207</v>
      </c>
      <c r="P734" s="40" t="s">
        <v>208</v>
      </c>
      <c r="Q734" s="40" t="s">
        <v>212</v>
      </c>
      <c r="R734" s="40" t="s">
        <v>8686</v>
      </c>
      <c r="S734" s="40" t="b">
        <v>0</v>
      </c>
      <c r="T734" s="40" t="s">
        <v>12879</v>
      </c>
      <c r="U734" s="40" t="s">
        <v>212</v>
      </c>
      <c r="V734" s="41">
        <v>0.1</v>
      </c>
      <c r="W734" s="41">
        <v>0.9</v>
      </c>
      <c r="X734" s="41">
        <v>0.2</v>
      </c>
      <c r="Y734" s="41">
        <v>0.5</v>
      </c>
      <c r="Z734" s="40" t="b">
        <v>0</v>
      </c>
      <c r="AA734" s="40" t="b">
        <v>1</v>
      </c>
      <c r="AB734" s="40" t="b">
        <v>0</v>
      </c>
      <c r="AC734" s="40" t="b">
        <v>0</v>
      </c>
      <c r="AD734" s="41" t="s">
        <v>15364</v>
      </c>
      <c r="AE734" s="41" t="s">
        <v>15365</v>
      </c>
      <c r="AF734" s="41">
        <v>1202.814</v>
      </c>
      <c r="AG734" s="41">
        <v>-4.51886</v>
      </c>
      <c r="AH734" s="42">
        <v>1.04423E42</v>
      </c>
      <c r="AI734" s="41">
        <v>0.468438088</v>
      </c>
      <c r="AJ734" s="40" t="s">
        <v>15366</v>
      </c>
      <c r="AK734" s="44" t="s">
        <v>397</v>
      </c>
      <c r="AL734" s="41">
        <v>5199.0</v>
      </c>
      <c r="AM734" s="40" t="s">
        <v>2224</v>
      </c>
      <c r="AN734" s="40" t="s">
        <v>7285</v>
      </c>
      <c r="AO734" s="40" t="s">
        <v>5643</v>
      </c>
      <c r="AP734" s="42">
        <v>1.0E139</v>
      </c>
    </row>
    <row r="735">
      <c r="A735" s="40" t="s">
        <v>16706</v>
      </c>
      <c r="B735" s="41">
        <v>229.0</v>
      </c>
      <c r="C735" s="42">
        <v>1.67E9</v>
      </c>
      <c r="D735" s="41">
        <v>3356.0</v>
      </c>
      <c r="E735" s="40" t="s">
        <v>1243</v>
      </c>
      <c r="F735" s="41">
        <v>140.0</v>
      </c>
      <c r="G735" s="41">
        <v>35.0</v>
      </c>
      <c r="H735" s="41">
        <v>70.0</v>
      </c>
      <c r="I735" s="41">
        <v>-3.07733</v>
      </c>
      <c r="J735" s="41">
        <v>10000.0</v>
      </c>
      <c r="K735" s="41">
        <v>5000.0</v>
      </c>
      <c r="L735" s="41">
        <v>1200.0</v>
      </c>
      <c r="M735" s="41">
        <v>600.0</v>
      </c>
      <c r="N735" s="41">
        <v>100.0</v>
      </c>
      <c r="O735" s="40" t="s">
        <v>207</v>
      </c>
      <c r="P735" s="40" t="s">
        <v>1371</v>
      </c>
      <c r="Q735" s="40" t="s">
        <v>7305</v>
      </c>
      <c r="R735" s="40" t="s">
        <v>8686</v>
      </c>
      <c r="S735" s="40" t="b">
        <v>0</v>
      </c>
      <c r="T735" s="40" t="s">
        <v>12879</v>
      </c>
      <c r="U735" s="40" t="s">
        <v>212</v>
      </c>
      <c r="V735" s="41">
        <v>0.1</v>
      </c>
      <c r="W735" s="41">
        <v>0.9</v>
      </c>
      <c r="X735" s="41">
        <v>0.2</v>
      </c>
      <c r="Y735" s="41">
        <v>0.5</v>
      </c>
      <c r="Z735" s="40" t="b">
        <v>0</v>
      </c>
      <c r="AA735" s="40" t="b">
        <v>1</v>
      </c>
      <c r="AB735" s="40" t="b">
        <v>0</v>
      </c>
      <c r="AC735" s="40" t="b">
        <v>0</v>
      </c>
      <c r="AD735" s="41" t="s">
        <v>15367</v>
      </c>
      <c r="AE735" s="41" t="s">
        <v>15368</v>
      </c>
      <c r="AF735" s="41">
        <v>1203.36</v>
      </c>
      <c r="AG735" s="41">
        <v>-4.52036</v>
      </c>
      <c r="AH735" s="42">
        <v>1.37945E42</v>
      </c>
      <c r="AI735" s="41">
        <v>0.468925534</v>
      </c>
      <c r="AJ735" s="40" t="s">
        <v>16788</v>
      </c>
      <c r="AK735" s="40" t="s">
        <v>15370</v>
      </c>
      <c r="AL735" s="41">
        <v>1625.0</v>
      </c>
      <c r="AM735" s="40" t="s">
        <v>2224</v>
      </c>
      <c r="AN735" s="40" t="s">
        <v>7285</v>
      </c>
      <c r="AO735" s="40" t="s">
        <v>5643</v>
      </c>
      <c r="AP735" s="42">
        <v>1.1E139</v>
      </c>
    </row>
    <row r="736">
      <c r="A736" s="40" t="s">
        <v>16686</v>
      </c>
      <c r="B736" s="41">
        <v>222.0</v>
      </c>
      <c r="C736" s="42">
        <v>1.67E9</v>
      </c>
      <c r="D736" s="41">
        <v>3356.0</v>
      </c>
      <c r="E736" s="40" t="s">
        <v>1243</v>
      </c>
      <c r="F736" s="41">
        <v>140.0</v>
      </c>
      <c r="G736" s="41">
        <v>35.0</v>
      </c>
      <c r="H736" s="41">
        <v>70.0</v>
      </c>
      <c r="I736" s="41">
        <v>-3.07733</v>
      </c>
      <c r="J736" s="41">
        <v>10000.0</v>
      </c>
      <c r="K736" s="41">
        <v>5000.0</v>
      </c>
      <c r="L736" s="41">
        <v>1200.0</v>
      </c>
      <c r="M736" s="41">
        <v>600.0</v>
      </c>
      <c r="N736" s="41">
        <v>100.0</v>
      </c>
      <c r="O736" s="40" t="s">
        <v>207</v>
      </c>
      <c r="P736" s="40" t="s">
        <v>208</v>
      </c>
      <c r="Q736" s="40" t="s">
        <v>7305</v>
      </c>
      <c r="R736" s="40" t="s">
        <v>8686</v>
      </c>
      <c r="S736" s="40" t="b">
        <v>0</v>
      </c>
      <c r="T736" s="40" t="s">
        <v>211</v>
      </c>
      <c r="U736" s="40" t="s">
        <v>212</v>
      </c>
      <c r="V736" s="41">
        <v>0.1</v>
      </c>
      <c r="W736" s="41">
        <v>0.9</v>
      </c>
      <c r="X736" s="41">
        <v>0.3</v>
      </c>
      <c r="Y736" s="41">
        <v>0.4</v>
      </c>
      <c r="Z736" s="40" t="b">
        <v>0</v>
      </c>
      <c r="AA736" s="40" t="b">
        <v>1</v>
      </c>
      <c r="AB736" s="40" t="b">
        <v>0</v>
      </c>
      <c r="AC736" s="40" t="b">
        <v>0</v>
      </c>
      <c r="AD736" s="41" t="s">
        <v>11333</v>
      </c>
      <c r="AE736" s="41" t="s">
        <v>15371</v>
      </c>
      <c r="AF736" s="41">
        <v>660.8661</v>
      </c>
      <c r="AG736" s="41">
        <v>-4.52061</v>
      </c>
      <c r="AH736" s="42">
        <v>1.39039E42</v>
      </c>
      <c r="AI736" s="41">
        <v>0.469004367</v>
      </c>
      <c r="AJ736" s="40" t="s">
        <v>16789</v>
      </c>
      <c r="AK736" s="40" t="s">
        <v>15373</v>
      </c>
      <c r="AL736" s="41">
        <v>3024.0</v>
      </c>
      <c r="AM736" s="40" t="s">
        <v>7372</v>
      </c>
      <c r="AN736" s="40" t="s">
        <v>7285</v>
      </c>
      <c r="AO736" s="40" t="s">
        <v>5627</v>
      </c>
      <c r="AP736" s="42">
        <v>1.1E139</v>
      </c>
    </row>
    <row r="737">
      <c r="A737" s="40" t="s">
        <v>16719</v>
      </c>
      <c r="B737" s="41">
        <v>80.0</v>
      </c>
      <c r="C737" s="42">
        <v>1.67E9</v>
      </c>
      <c r="D737" s="41">
        <v>3356.0</v>
      </c>
      <c r="E737" s="40" t="s">
        <v>1243</v>
      </c>
      <c r="F737" s="41">
        <v>140.0</v>
      </c>
      <c r="G737" s="41">
        <v>35.0</v>
      </c>
      <c r="H737" s="41">
        <v>70.0</v>
      </c>
      <c r="I737" s="41">
        <v>-3.07733</v>
      </c>
      <c r="J737" s="41">
        <v>10000.0</v>
      </c>
      <c r="K737" s="41">
        <v>5000.0</v>
      </c>
      <c r="L737" s="41">
        <v>1200.0</v>
      </c>
      <c r="M737" s="41">
        <v>600.0</v>
      </c>
      <c r="N737" s="41">
        <v>30.0</v>
      </c>
      <c r="O737" s="40" t="s">
        <v>207</v>
      </c>
      <c r="P737" s="40" t="s">
        <v>208</v>
      </c>
      <c r="Q737" s="40" t="s">
        <v>212</v>
      </c>
      <c r="R737" s="40" t="s">
        <v>8686</v>
      </c>
      <c r="S737" s="40" t="b">
        <v>0</v>
      </c>
      <c r="T737" s="40" t="s">
        <v>211</v>
      </c>
      <c r="U737" s="40" t="s">
        <v>212</v>
      </c>
      <c r="V737" s="41">
        <v>0.1</v>
      </c>
      <c r="W737" s="41">
        <v>0.9</v>
      </c>
      <c r="X737" s="41">
        <v>0.3</v>
      </c>
      <c r="Y737" s="41">
        <v>0.6</v>
      </c>
      <c r="Z737" s="40" t="b">
        <v>0</v>
      </c>
      <c r="AA737" s="40" t="b">
        <v>1</v>
      </c>
      <c r="AB737" s="40" t="b">
        <v>0</v>
      </c>
      <c r="AC737" s="40" t="b">
        <v>0</v>
      </c>
      <c r="AD737" s="41" t="s">
        <v>15374</v>
      </c>
      <c r="AE737" s="41" t="s">
        <v>15375</v>
      </c>
      <c r="AF737" s="41">
        <v>1203.246</v>
      </c>
      <c r="AG737" s="41">
        <v>-4.52107</v>
      </c>
      <c r="AH737" s="42">
        <v>1.39337E42</v>
      </c>
      <c r="AI737" s="41">
        <v>0.469153353</v>
      </c>
      <c r="AJ737" s="40" t="s">
        <v>15376</v>
      </c>
      <c r="AK737" s="40" t="s">
        <v>15377</v>
      </c>
      <c r="AL737" s="41">
        <v>4735.0</v>
      </c>
      <c r="AM737" s="40" t="s">
        <v>2224</v>
      </c>
      <c r="AN737" s="40" t="s">
        <v>7285</v>
      </c>
      <c r="AO737" s="40" t="s">
        <v>5643</v>
      </c>
      <c r="AP737" s="42">
        <v>1.1E139</v>
      </c>
    </row>
    <row r="738">
      <c r="A738" s="40" t="s">
        <v>16706</v>
      </c>
      <c r="B738" s="41">
        <v>218.0</v>
      </c>
      <c r="C738" s="42">
        <v>1.67E9</v>
      </c>
      <c r="D738" s="41">
        <v>3356.0</v>
      </c>
      <c r="E738" s="40" t="s">
        <v>1243</v>
      </c>
      <c r="F738" s="41">
        <v>140.0</v>
      </c>
      <c r="G738" s="41">
        <v>35.0</v>
      </c>
      <c r="H738" s="41">
        <v>70.0</v>
      </c>
      <c r="I738" s="41">
        <v>-3.07733</v>
      </c>
      <c r="J738" s="41">
        <v>10000.0</v>
      </c>
      <c r="K738" s="41">
        <v>5000.0</v>
      </c>
      <c r="L738" s="41">
        <v>1200.0</v>
      </c>
      <c r="M738" s="41">
        <v>600.0</v>
      </c>
      <c r="N738" s="41">
        <v>100.0</v>
      </c>
      <c r="O738" s="40" t="s">
        <v>207</v>
      </c>
      <c r="P738" s="40" t="s">
        <v>1371</v>
      </c>
      <c r="Q738" s="40" t="s">
        <v>7305</v>
      </c>
      <c r="R738" s="40" t="s">
        <v>8686</v>
      </c>
      <c r="S738" s="40" t="b">
        <v>0</v>
      </c>
      <c r="T738" s="40" t="s">
        <v>211</v>
      </c>
      <c r="U738" s="40" t="s">
        <v>212</v>
      </c>
      <c r="V738" s="41">
        <v>0.1</v>
      </c>
      <c r="W738" s="41">
        <v>0.9</v>
      </c>
      <c r="X738" s="41">
        <v>0.1</v>
      </c>
      <c r="Y738" s="41">
        <v>0.6</v>
      </c>
      <c r="Z738" s="40" t="b">
        <v>0</v>
      </c>
      <c r="AA738" s="40" t="b">
        <v>1</v>
      </c>
      <c r="AB738" s="40" t="b">
        <v>0</v>
      </c>
      <c r="AC738" s="40" t="b">
        <v>0</v>
      </c>
      <c r="AD738" s="41" t="s">
        <v>15378</v>
      </c>
      <c r="AE738" s="41" t="s">
        <v>15379</v>
      </c>
      <c r="AF738" s="41">
        <v>1201.378</v>
      </c>
      <c r="AG738" s="41">
        <v>-4.52133</v>
      </c>
      <c r="AH738" s="42">
        <v>6.47448E41</v>
      </c>
      <c r="AI738" s="41">
        <v>0.469239689</v>
      </c>
      <c r="AJ738" s="40" t="s">
        <v>15380</v>
      </c>
      <c r="AK738" s="40" t="s">
        <v>15381</v>
      </c>
      <c r="AL738" s="41">
        <v>1436.0</v>
      </c>
      <c r="AM738" s="40" t="s">
        <v>2224</v>
      </c>
      <c r="AN738" s="40" t="s">
        <v>7285</v>
      </c>
      <c r="AO738" s="40" t="s">
        <v>5643</v>
      </c>
      <c r="AP738" s="42">
        <v>1.1E138</v>
      </c>
    </row>
    <row r="739">
      <c r="A739" s="40" t="s">
        <v>16706</v>
      </c>
      <c r="B739" s="41">
        <v>212.0</v>
      </c>
      <c r="C739" s="42">
        <v>1.67E9</v>
      </c>
      <c r="D739" s="41">
        <v>3356.0</v>
      </c>
      <c r="E739" s="40" t="s">
        <v>1243</v>
      </c>
      <c r="F739" s="41">
        <v>140.0</v>
      </c>
      <c r="G739" s="41">
        <v>35.0</v>
      </c>
      <c r="H739" s="41">
        <v>70.0</v>
      </c>
      <c r="I739" s="41">
        <v>-3.07733</v>
      </c>
      <c r="J739" s="41">
        <v>10000.0</v>
      </c>
      <c r="K739" s="41">
        <v>5000.0</v>
      </c>
      <c r="L739" s="41">
        <v>1200.0</v>
      </c>
      <c r="M739" s="41">
        <v>600.0</v>
      </c>
      <c r="N739" s="41">
        <v>100.0</v>
      </c>
      <c r="O739" s="40" t="s">
        <v>207</v>
      </c>
      <c r="P739" s="40" t="s">
        <v>1371</v>
      </c>
      <c r="Q739" s="40" t="s">
        <v>7310</v>
      </c>
      <c r="R739" s="40" t="s">
        <v>8686</v>
      </c>
      <c r="S739" s="40" t="b">
        <v>0</v>
      </c>
      <c r="T739" s="40" t="s">
        <v>12879</v>
      </c>
      <c r="U739" s="40" t="s">
        <v>212</v>
      </c>
      <c r="V739" s="41">
        <v>0.1</v>
      </c>
      <c r="W739" s="41">
        <v>0.9</v>
      </c>
      <c r="X739" s="41">
        <v>0.2</v>
      </c>
      <c r="Y739" s="41">
        <v>0.6</v>
      </c>
      <c r="Z739" s="40" t="b">
        <v>0</v>
      </c>
      <c r="AA739" s="40" t="b">
        <v>1</v>
      </c>
      <c r="AB739" s="40" t="b">
        <v>0</v>
      </c>
      <c r="AC739" s="40" t="b">
        <v>0</v>
      </c>
      <c r="AD739" s="41" t="s">
        <v>15382</v>
      </c>
      <c r="AE739" s="41" t="s">
        <v>15383</v>
      </c>
      <c r="AF739" s="41">
        <v>1203.294</v>
      </c>
      <c r="AG739" s="41">
        <v>-4.52199</v>
      </c>
      <c r="AH739" s="42">
        <v>4.61934E41</v>
      </c>
      <c r="AI739" s="41">
        <v>0.469452387</v>
      </c>
      <c r="AJ739" s="40" t="s">
        <v>16790</v>
      </c>
      <c r="AK739" s="40" t="s">
        <v>15385</v>
      </c>
      <c r="AL739" s="41">
        <v>1138.0</v>
      </c>
      <c r="AM739" s="40" t="s">
        <v>2224</v>
      </c>
      <c r="AN739" s="40" t="s">
        <v>7285</v>
      </c>
      <c r="AO739" s="40" t="s">
        <v>5643</v>
      </c>
      <c r="AP739" s="42">
        <v>1.0E138</v>
      </c>
    </row>
    <row r="740">
      <c r="A740" s="40" t="s">
        <v>16719</v>
      </c>
      <c r="B740" s="41">
        <v>50.0</v>
      </c>
      <c r="C740" s="42">
        <v>1.67E9</v>
      </c>
      <c r="D740" s="41">
        <v>3356.0</v>
      </c>
      <c r="E740" s="40" t="s">
        <v>1243</v>
      </c>
      <c r="F740" s="41">
        <v>140.0</v>
      </c>
      <c r="G740" s="41">
        <v>35.0</v>
      </c>
      <c r="H740" s="41">
        <v>70.0</v>
      </c>
      <c r="I740" s="41">
        <v>-3.07733</v>
      </c>
      <c r="J740" s="41">
        <v>10000.0</v>
      </c>
      <c r="K740" s="41">
        <v>5000.0</v>
      </c>
      <c r="L740" s="41">
        <v>1200.0</v>
      </c>
      <c r="M740" s="41">
        <v>600.0</v>
      </c>
      <c r="N740" s="41">
        <v>30.0</v>
      </c>
      <c r="O740" s="40" t="s">
        <v>207</v>
      </c>
      <c r="P740" s="40" t="s">
        <v>208</v>
      </c>
      <c r="Q740" s="40" t="s">
        <v>7305</v>
      </c>
      <c r="R740" s="40" t="s">
        <v>8686</v>
      </c>
      <c r="S740" s="40" t="b">
        <v>0</v>
      </c>
      <c r="T740" s="40" t="s">
        <v>12879</v>
      </c>
      <c r="U740" s="40" t="s">
        <v>212</v>
      </c>
      <c r="V740" s="41">
        <v>0.1</v>
      </c>
      <c r="W740" s="41">
        <v>0.9</v>
      </c>
      <c r="X740" s="41">
        <v>0.2</v>
      </c>
      <c r="Y740" s="41">
        <v>0.6</v>
      </c>
      <c r="Z740" s="40" t="b">
        <v>0</v>
      </c>
      <c r="AA740" s="40" t="b">
        <v>1</v>
      </c>
      <c r="AB740" s="40" t="b">
        <v>0</v>
      </c>
      <c r="AC740" s="40" t="b">
        <v>0</v>
      </c>
      <c r="AD740" s="41" t="s">
        <v>13576</v>
      </c>
      <c r="AE740" s="41" t="s">
        <v>15386</v>
      </c>
      <c r="AF740" s="41">
        <v>1056.727</v>
      </c>
      <c r="AG740" s="41">
        <v>-4.52327</v>
      </c>
      <c r="AH740" s="42">
        <v>6.96138E41</v>
      </c>
      <c r="AI740" s="41">
        <v>0.469871308</v>
      </c>
      <c r="AJ740" s="40" t="s">
        <v>15387</v>
      </c>
      <c r="AK740" s="44" t="s">
        <v>397</v>
      </c>
      <c r="AL740" s="41">
        <v>3934.0</v>
      </c>
      <c r="AM740" s="40" t="s">
        <v>7372</v>
      </c>
      <c r="AN740" s="40" t="s">
        <v>7285</v>
      </c>
      <c r="AO740" s="40" t="s">
        <v>5643</v>
      </c>
      <c r="AP740" s="42">
        <v>1.1E138</v>
      </c>
    </row>
    <row r="741">
      <c r="A741" s="40" t="s">
        <v>16719</v>
      </c>
      <c r="B741" s="41">
        <v>69.0</v>
      </c>
      <c r="C741" s="42">
        <v>1.67E9</v>
      </c>
      <c r="D741" s="41">
        <v>3356.0</v>
      </c>
      <c r="E741" s="40" t="s">
        <v>1243</v>
      </c>
      <c r="F741" s="41">
        <v>140.0</v>
      </c>
      <c r="G741" s="41">
        <v>35.0</v>
      </c>
      <c r="H741" s="41">
        <v>70.0</v>
      </c>
      <c r="I741" s="41">
        <v>-3.07733</v>
      </c>
      <c r="J741" s="41">
        <v>10000.0</v>
      </c>
      <c r="K741" s="41">
        <v>5000.0</v>
      </c>
      <c r="L741" s="41">
        <v>1200.0</v>
      </c>
      <c r="M741" s="41">
        <v>600.0</v>
      </c>
      <c r="N741" s="41">
        <v>30.0</v>
      </c>
      <c r="O741" s="40" t="s">
        <v>207</v>
      </c>
      <c r="P741" s="40" t="s">
        <v>208</v>
      </c>
      <c r="Q741" s="40" t="s">
        <v>1372</v>
      </c>
      <c r="R741" s="40" t="s">
        <v>8686</v>
      </c>
      <c r="S741" s="40" t="b">
        <v>0</v>
      </c>
      <c r="T741" s="40" t="s">
        <v>12879</v>
      </c>
      <c r="U741" s="40" t="s">
        <v>212</v>
      </c>
      <c r="V741" s="41">
        <v>0.1</v>
      </c>
      <c r="W741" s="41">
        <v>0.9</v>
      </c>
      <c r="X741" s="41">
        <v>0.3</v>
      </c>
      <c r="Y741" s="41">
        <v>0.4</v>
      </c>
      <c r="Z741" s="40" t="b">
        <v>0</v>
      </c>
      <c r="AA741" s="40" t="b">
        <v>1</v>
      </c>
      <c r="AB741" s="40" t="b">
        <v>0</v>
      </c>
      <c r="AC741" s="40" t="b">
        <v>0</v>
      </c>
      <c r="AD741" s="41" t="s">
        <v>15388</v>
      </c>
      <c r="AE741" s="41" t="s">
        <v>15389</v>
      </c>
      <c r="AF741" s="41">
        <v>871.3681</v>
      </c>
      <c r="AG741" s="41">
        <v>-4.52453</v>
      </c>
      <c r="AH741" s="42">
        <v>1.3879E42</v>
      </c>
      <c r="AI741" s="41">
        <v>0.470279551</v>
      </c>
      <c r="AJ741" s="40" t="s">
        <v>15390</v>
      </c>
      <c r="AK741" s="40" t="s">
        <v>15391</v>
      </c>
      <c r="AL741" s="41">
        <v>4705.0</v>
      </c>
      <c r="AM741" s="40" t="s">
        <v>7372</v>
      </c>
      <c r="AN741" s="40" t="s">
        <v>7285</v>
      </c>
      <c r="AO741" s="40" t="s">
        <v>5643</v>
      </c>
      <c r="AP741" s="42">
        <v>1.1E139</v>
      </c>
    </row>
    <row r="742">
      <c r="A742" s="40" t="s">
        <v>16719</v>
      </c>
      <c r="B742" s="41">
        <v>123.0</v>
      </c>
      <c r="C742" s="42">
        <v>1.67E9</v>
      </c>
      <c r="D742" s="41">
        <v>3356.0</v>
      </c>
      <c r="E742" s="40" t="s">
        <v>1243</v>
      </c>
      <c r="F742" s="41">
        <v>140.0</v>
      </c>
      <c r="G742" s="41">
        <v>35.0</v>
      </c>
      <c r="H742" s="41">
        <v>70.0</v>
      </c>
      <c r="I742" s="41">
        <v>-3.07733</v>
      </c>
      <c r="J742" s="41">
        <v>10000.0</v>
      </c>
      <c r="K742" s="41">
        <v>5000.0</v>
      </c>
      <c r="L742" s="41">
        <v>1200.0</v>
      </c>
      <c r="M742" s="41">
        <v>600.0</v>
      </c>
      <c r="N742" s="41">
        <v>50.0</v>
      </c>
      <c r="O742" s="40" t="s">
        <v>207</v>
      </c>
      <c r="P742" s="40" t="s">
        <v>208</v>
      </c>
      <c r="Q742" s="40" t="s">
        <v>7310</v>
      </c>
      <c r="R742" s="40" t="s">
        <v>8686</v>
      </c>
      <c r="S742" s="40" t="b">
        <v>0</v>
      </c>
      <c r="T742" s="40" t="s">
        <v>12879</v>
      </c>
      <c r="U742" s="40" t="s">
        <v>212</v>
      </c>
      <c r="V742" s="41">
        <v>0.1</v>
      </c>
      <c r="W742" s="41">
        <v>0.9</v>
      </c>
      <c r="X742" s="41">
        <v>0.3</v>
      </c>
      <c r="Y742" s="41">
        <v>0.4</v>
      </c>
      <c r="Z742" s="40" t="b">
        <v>0</v>
      </c>
      <c r="AA742" s="40" t="b">
        <v>1</v>
      </c>
      <c r="AB742" s="40" t="b">
        <v>0</v>
      </c>
      <c r="AC742" s="40" t="b">
        <v>0</v>
      </c>
      <c r="AD742" s="41" t="s">
        <v>15392</v>
      </c>
      <c r="AE742" s="41" t="s">
        <v>5030</v>
      </c>
      <c r="AF742" s="41">
        <v>1169.876</v>
      </c>
      <c r="AG742" s="41">
        <v>-4.5246</v>
      </c>
      <c r="AH742" s="42">
        <v>1.12583E42</v>
      </c>
      <c r="AI742" s="41">
        <v>0.470303282</v>
      </c>
      <c r="AJ742" s="40" t="s">
        <v>16791</v>
      </c>
      <c r="AK742" s="40" t="s">
        <v>15394</v>
      </c>
      <c r="AL742" s="41">
        <v>2961.0</v>
      </c>
      <c r="AM742" s="40" t="s">
        <v>7372</v>
      </c>
      <c r="AN742" s="40" t="s">
        <v>7285</v>
      </c>
      <c r="AO742" s="40" t="s">
        <v>5643</v>
      </c>
      <c r="AP742" s="42">
        <v>1.1E139</v>
      </c>
    </row>
    <row r="743">
      <c r="A743" s="40" t="s">
        <v>16719</v>
      </c>
      <c r="B743" s="41">
        <v>102.0</v>
      </c>
      <c r="C743" s="42">
        <v>1.67E9</v>
      </c>
      <c r="D743" s="41">
        <v>3356.0</v>
      </c>
      <c r="E743" s="40" t="s">
        <v>1243</v>
      </c>
      <c r="F743" s="41">
        <v>140.0</v>
      </c>
      <c r="G743" s="41">
        <v>35.0</v>
      </c>
      <c r="H743" s="41">
        <v>70.0</v>
      </c>
      <c r="I743" s="41">
        <v>-3.07733</v>
      </c>
      <c r="J743" s="41">
        <v>10000.0</v>
      </c>
      <c r="K743" s="41">
        <v>5000.0</v>
      </c>
      <c r="L743" s="41">
        <v>1200.0</v>
      </c>
      <c r="M743" s="41">
        <v>600.0</v>
      </c>
      <c r="N743" s="41">
        <v>50.0</v>
      </c>
      <c r="O743" s="40" t="s">
        <v>207</v>
      </c>
      <c r="P743" s="40" t="s">
        <v>208</v>
      </c>
      <c r="Q743" s="40" t="s">
        <v>209</v>
      </c>
      <c r="R743" s="40" t="s">
        <v>8686</v>
      </c>
      <c r="S743" s="40" t="b">
        <v>0</v>
      </c>
      <c r="T743" s="40" t="s">
        <v>12879</v>
      </c>
      <c r="U743" s="40" t="s">
        <v>212</v>
      </c>
      <c r="V743" s="41">
        <v>0.1</v>
      </c>
      <c r="W743" s="41">
        <v>0.9</v>
      </c>
      <c r="X743" s="41">
        <v>0.2</v>
      </c>
      <c r="Y743" s="41">
        <v>0.4</v>
      </c>
      <c r="Z743" s="40" t="b">
        <v>0</v>
      </c>
      <c r="AA743" s="40" t="b">
        <v>1</v>
      </c>
      <c r="AB743" s="40" t="b">
        <v>0</v>
      </c>
      <c r="AC743" s="40" t="b">
        <v>0</v>
      </c>
      <c r="AD743" s="41" t="s">
        <v>15395</v>
      </c>
      <c r="AE743" s="41" t="s">
        <v>15396</v>
      </c>
      <c r="AF743" s="41">
        <v>1050.238</v>
      </c>
      <c r="AG743" s="41">
        <v>-4.52483</v>
      </c>
      <c r="AH743" s="42">
        <v>1.34738E42</v>
      </c>
      <c r="AI743" s="41">
        <v>0.470378307</v>
      </c>
      <c r="AJ743" s="40" t="s">
        <v>15397</v>
      </c>
      <c r="AK743" s="40" t="s">
        <v>15398</v>
      </c>
      <c r="AL743" s="41">
        <v>3461.0</v>
      </c>
      <c r="AM743" s="40" t="s">
        <v>7372</v>
      </c>
      <c r="AN743" s="40" t="s">
        <v>7285</v>
      </c>
      <c r="AO743" s="40" t="s">
        <v>5643</v>
      </c>
      <c r="AP743" s="42">
        <v>1.1E139</v>
      </c>
    </row>
    <row r="744">
      <c r="A744" s="40" t="s">
        <v>16720</v>
      </c>
      <c r="B744" s="41">
        <v>156.0</v>
      </c>
      <c r="C744" s="42">
        <v>1.67E9</v>
      </c>
      <c r="D744" s="41">
        <v>3356.0</v>
      </c>
      <c r="E744" s="40" t="s">
        <v>1243</v>
      </c>
      <c r="F744" s="41">
        <v>140.0</v>
      </c>
      <c r="G744" s="41">
        <v>35.0</v>
      </c>
      <c r="H744" s="41">
        <v>70.0</v>
      </c>
      <c r="I744" s="41">
        <v>-3.07733</v>
      </c>
      <c r="J744" s="41">
        <v>10000.0</v>
      </c>
      <c r="K744" s="41">
        <v>5000.0</v>
      </c>
      <c r="L744" s="41">
        <v>1200.0</v>
      </c>
      <c r="M744" s="41">
        <v>600.0</v>
      </c>
      <c r="N744" s="41">
        <v>50.0</v>
      </c>
      <c r="O744" s="40" t="s">
        <v>207</v>
      </c>
      <c r="P744" s="40" t="s">
        <v>1371</v>
      </c>
      <c r="Q744" s="40" t="s">
        <v>1372</v>
      </c>
      <c r="R744" s="40" t="s">
        <v>8686</v>
      </c>
      <c r="S744" s="40" t="b">
        <v>0</v>
      </c>
      <c r="T744" s="40" t="s">
        <v>12879</v>
      </c>
      <c r="U744" s="40" t="s">
        <v>212</v>
      </c>
      <c r="V744" s="41">
        <v>0.1</v>
      </c>
      <c r="W744" s="41">
        <v>0.9</v>
      </c>
      <c r="X744" s="41">
        <v>0.2</v>
      </c>
      <c r="Y744" s="41">
        <v>0.4</v>
      </c>
      <c r="Z744" s="40" t="b">
        <v>0</v>
      </c>
      <c r="AA744" s="40" t="b">
        <v>1</v>
      </c>
      <c r="AB744" s="40" t="b">
        <v>0</v>
      </c>
      <c r="AC744" s="40" t="b">
        <v>0</v>
      </c>
      <c r="AD744" s="41" t="s">
        <v>15399</v>
      </c>
      <c r="AE744" s="41" t="s">
        <v>15400</v>
      </c>
      <c r="AF744" s="41">
        <v>966.5387</v>
      </c>
      <c r="AG744" s="41">
        <v>-4.52763</v>
      </c>
      <c r="AH744" s="42">
        <v>1.55006E41</v>
      </c>
      <c r="AI744" s="41">
        <v>0.471287285</v>
      </c>
      <c r="AJ744" s="40" t="s">
        <v>15401</v>
      </c>
      <c r="AK744" s="40" t="s">
        <v>15402</v>
      </c>
      <c r="AL744" s="41">
        <v>3402.0</v>
      </c>
      <c r="AM744" s="40" t="s">
        <v>7372</v>
      </c>
      <c r="AN744" s="40" t="s">
        <v>7285</v>
      </c>
      <c r="AO744" s="40" t="s">
        <v>5643</v>
      </c>
      <c r="AP744" s="42">
        <v>1.1E136</v>
      </c>
    </row>
    <row r="745">
      <c r="A745" s="40" t="s">
        <v>16706</v>
      </c>
      <c r="B745" s="41">
        <v>189.0</v>
      </c>
      <c r="C745" s="42">
        <v>1.67E9</v>
      </c>
      <c r="D745" s="41">
        <v>3356.0</v>
      </c>
      <c r="E745" s="40" t="s">
        <v>1243</v>
      </c>
      <c r="F745" s="41">
        <v>140.0</v>
      </c>
      <c r="G745" s="41">
        <v>35.0</v>
      </c>
      <c r="H745" s="41">
        <v>70.0</v>
      </c>
      <c r="I745" s="41">
        <v>-3.07733</v>
      </c>
      <c r="J745" s="41">
        <v>10000.0</v>
      </c>
      <c r="K745" s="41">
        <v>5000.0</v>
      </c>
      <c r="L745" s="41">
        <v>1200.0</v>
      </c>
      <c r="M745" s="41">
        <v>600.0</v>
      </c>
      <c r="N745" s="41">
        <v>100.0</v>
      </c>
      <c r="O745" s="40" t="s">
        <v>207</v>
      </c>
      <c r="P745" s="40" t="s">
        <v>1371</v>
      </c>
      <c r="Q745" s="40" t="s">
        <v>209</v>
      </c>
      <c r="R745" s="40" t="s">
        <v>8686</v>
      </c>
      <c r="S745" s="40" t="b">
        <v>0</v>
      </c>
      <c r="T745" s="40" t="s">
        <v>12879</v>
      </c>
      <c r="U745" s="40" t="s">
        <v>212</v>
      </c>
      <c r="V745" s="41">
        <v>0.1</v>
      </c>
      <c r="W745" s="41">
        <v>0.9</v>
      </c>
      <c r="X745" s="41">
        <v>0.1</v>
      </c>
      <c r="Y745" s="41">
        <v>0.4</v>
      </c>
      <c r="Z745" s="40" t="b">
        <v>0</v>
      </c>
      <c r="AA745" s="40" t="b">
        <v>1</v>
      </c>
      <c r="AB745" s="40" t="b">
        <v>0</v>
      </c>
      <c r="AC745" s="40" t="b">
        <v>0</v>
      </c>
      <c r="AD745" s="41" t="s">
        <v>15403</v>
      </c>
      <c r="AE745" s="41" t="s">
        <v>15404</v>
      </c>
      <c r="AF745" s="41">
        <v>1202.642</v>
      </c>
      <c r="AG745" s="41">
        <v>-4.5315</v>
      </c>
      <c r="AH745" s="42">
        <v>1.04188E42</v>
      </c>
      <c r="AI745" s="41">
        <v>0.472543227</v>
      </c>
      <c r="AJ745" s="40" t="s">
        <v>15405</v>
      </c>
      <c r="AK745" s="40" t="s">
        <v>15406</v>
      </c>
      <c r="AL745" s="41">
        <v>2091.0</v>
      </c>
      <c r="AM745" s="40" t="s">
        <v>2224</v>
      </c>
      <c r="AN745" s="40" t="s">
        <v>7285</v>
      </c>
      <c r="AO745" s="40" t="s">
        <v>5643</v>
      </c>
      <c r="AP745" s="42">
        <v>1.0E139</v>
      </c>
    </row>
    <row r="746">
      <c r="A746" s="40" t="s">
        <v>16720</v>
      </c>
      <c r="B746" s="41">
        <v>36.0</v>
      </c>
      <c r="C746" s="42">
        <v>1.67E9</v>
      </c>
      <c r="D746" s="41">
        <v>3356.0</v>
      </c>
      <c r="E746" s="40" t="s">
        <v>1243</v>
      </c>
      <c r="F746" s="41">
        <v>140.0</v>
      </c>
      <c r="G746" s="41">
        <v>35.0</v>
      </c>
      <c r="H746" s="41">
        <v>70.0</v>
      </c>
      <c r="I746" s="41">
        <v>-3.07733</v>
      </c>
      <c r="J746" s="41">
        <v>10000.0</v>
      </c>
      <c r="K746" s="41">
        <v>5000.0</v>
      </c>
      <c r="L746" s="41">
        <v>1200.0</v>
      </c>
      <c r="M746" s="41">
        <v>600.0</v>
      </c>
      <c r="N746" s="41">
        <v>30.0</v>
      </c>
      <c r="O746" s="40" t="s">
        <v>207</v>
      </c>
      <c r="P746" s="40" t="s">
        <v>1371</v>
      </c>
      <c r="Q746" s="40" t="s">
        <v>7305</v>
      </c>
      <c r="R746" s="40" t="s">
        <v>8686</v>
      </c>
      <c r="S746" s="40" t="b">
        <v>0</v>
      </c>
      <c r="T746" s="40" t="s">
        <v>211</v>
      </c>
      <c r="U746" s="40" t="s">
        <v>212</v>
      </c>
      <c r="V746" s="41">
        <v>0.1</v>
      </c>
      <c r="W746" s="41">
        <v>0.9</v>
      </c>
      <c r="X746" s="41">
        <v>0.1</v>
      </c>
      <c r="Y746" s="41">
        <v>0.4</v>
      </c>
      <c r="Z746" s="40" t="b">
        <v>0</v>
      </c>
      <c r="AA746" s="40" t="b">
        <v>1</v>
      </c>
      <c r="AB746" s="40" t="b">
        <v>0</v>
      </c>
      <c r="AC746" s="40" t="b">
        <v>0</v>
      </c>
      <c r="AD746" s="41" t="s">
        <v>15407</v>
      </c>
      <c r="AE746" s="41" t="s">
        <v>15408</v>
      </c>
      <c r="AF746" s="41">
        <v>1202.953</v>
      </c>
      <c r="AG746" s="41">
        <v>-4.53154</v>
      </c>
      <c r="AH746" s="42">
        <v>1.33919E42</v>
      </c>
      <c r="AI746" s="41">
        <v>0.472557102</v>
      </c>
      <c r="AJ746" s="40" t="s">
        <v>15409</v>
      </c>
      <c r="AK746" s="44" t="s">
        <v>397</v>
      </c>
      <c r="AL746" s="41">
        <v>7081.0</v>
      </c>
      <c r="AM746" s="40" t="s">
        <v>2224</v>
      </c>
      <c r="AN746" s="40" t="s">
        <v>7285</v>
      </c>
      <c r="AO746" s="40" t="s">
        <v>5643</v>
      </c>
      <c r="AP746" s="42">
        <v>1.1E139</v>
      </c>
    </row>
    <row r="747">
      <c r="A747" s="40" t="s">
        <v>16720</v>
      </c>
      <c r="B747" s="41">
        <v>140.0</v>
      </c>
      <c r="C747" s="42">
        <v>1.67E9</v>
      </c>
      <c r="D747" s="41">
        <v>3356.0</v>
      </c>
      <c r="E747" s="40" t="s">
        <v>1243</v>
      </c>
      <c r="F747" s="41">
        <v>140.0</v>
      </c>
      <c r="G747" s="41">
        <v>35.0</v>
      </c>
      <c r="H747" s="41">
        <v>70.0</v>
      </c>
      <c r="I747" s="41">
        <v>-3.07733</v>
      </c>
      <c r="J747" s="41">
        <v>10000.0</v>
      </c>
      <c r="K747" s="41">
        <v>5000.0</v>
      </c>
      <c r="L747" s="41">
        <v>1200.0</v>
      </c>
      <c r="M747" s="41">
        <v>600.0</v>
      </c>
      <c r="N747" s="41">
        <v>50.0</v>
      </c>
      <c r="O747" s="40" t="s">
        <v>207</v>
      </c>
      <c r="P747" s="40" t="s">
        <v>1371</v>
      </c>
      <c r="Q747" s="40" t="s">
        <v>7305</v>
      </c>
      <c r="R747" s="40" t="s">
        <v>8686</v>
      </c>
      <c r="S747" s="40" t="b">
        <v>0</v>
      </c>
      <c r="T747" s="40" t="s">
        <v>12879</v>
      </c>
      <c r="U747" s="40" t="s">
        <v>212</v>
      </c>
      <c r="V747" s="41">
        <v>0.1</v>
      </c>
      <c r="W747" s="41">
        <v>0.9</v>
      </c>
      <c r="X747" s="41">
        <v>0.2</v>
      </c>
      <c r="Y747" s="41">
        <v>0.6</v>
      </c>
      <c r="Z747" s="40" t="b">
        <v>0</v>
      </c>
      <c r="AA747" s="40" t="b">
        <v>1</v>
      </c>
      <c r="AB747" s="40" t="b">
        <v>0</v>
      </c>
      <c r="AC747" s="40" t="b">
        <v>0</v>
      </c>
      <c r="AD747" s="41" t="s">
        <v>15410</v>
      </c>
      <c r="AE747" s="41" t="s">
        <v>15411</v>
      </c>
      <c r="AF747" s="41">
        <v>658.8273</v>
      </c>
      <c r="AG747" s="41">
        <v>-4.53176</v>
      </c>
      <c r="AH747" s="42">
        <v>7.86908E40</v>
      </c>
      <c r="AI747" s="41">
        <v>0.472629504</v>
      </c>
      <c r="AJ747" s="40" t="s">
        <v>15412</v>
      </c>
      <c r="AK747" s="40" t="s">
        <v>15413</v>
      </c>
      <c r="AL747" s="41">
        <v>1505.0</v>
      </c>
      <c r="AM747" s="40" t="s">
        <v>7372</v>
      </c>
      <c r="AN747" s="40" t="s">
        <v>7285</v>
      </c>
      <c r="AO747" s="40" t="s">
        <v>5643</v>
      </c>
      <c r="AP747" s="42">
        <v>1.1E135</v>
      </c>
    </row>
    <row r="748">
      <c r="A748" s="40" t="s">
        <v>16706</v>
      </c>
      <c r="B748" s="41">
        <v>185.0</v>
      </c>
      <c r="C748" s="42">
        <v>1.67E9</v>
      </c>
      <c r="D748" s="41">
        <v>3356.0</v>
      </c>
      <c r="E748" s="40" t="s">
        <v>1243</v>
      </c>
      <c r="F748" s="41">
        <v>140.0</v>
      </c>
      <c r="G748" s="41">
        <v>35.0</v>
      </c>
      <c r="H748" s="41">
        <v>70.0</v>
      </c>
      <c r="I748" s="41">
        <v>-3.07733</v>
      </c>
      <c r="J748" s="41">
        <v>10000.0</v>
      </c>
      <c r="K748" s="41">
        <v>5000.0</v>
      </c>
      <c r="L748" s="41">
        <v>1200.0</v>
      </c>
      <c r="M748" s="41">
        <v>600.0</v>
      </c>
      <c r="N748" s="41">
        <v>100.0</v>
      </c>
      <c r="O748" s="40" t="s">
        <v>207</v>
      </c>
      <c r="P748" s="40" t="s">
        <v>1371</v>
      </c>
      <c r="Q748" s="40" t="s">
        <v>209</v>
      </c>
      <c r="R748" s="40" t="s">
        <v>8686</v>
      </c>
      <c r="S748" s="40" t="b">
        <v>0</v>
      </c>
      <c r="T748" s="40" t="s">
        <v>211</v>
      </c>
      <c r="U748" s="40" t="s">
        <v>212</v>
      </c>
      <c r="V748" s="41">
        <v>0.1</v>
      </c>
      <c r="W748" s="41">
        <v>0.9</v>
      </c>
      <c r="X748" s="41">
        <v>0.2</v>
      </c>
      <c r="Y748" s="41">
        <v>0.6</v>
      </c>
      <c r="Z748" s="40" t="b">
        <v>0</v>
      </c>
      <c r="AA748" s="40" t="b">
        <v>1</v>
      </c>
      <c r="AB748" s="40" t="b">
        <v>0</v>
      </c>
      <c r="AC748" s="40" t="b">
        <v>0</v>
      </c>
      <c r="AD748" s="41" t="s">
        <v>15414</v>
      </c>
      <c r="AE748" s="41" t="s">
        <v>15415</v>
      </c>
      <c r="AF748" s="41">
        <v>875.2433</v>
      </c>
      <c r="AG748" s="41">
        <v>-4.53189</v>
      </c>
      <c r="AH748" s="42">
        <v>1.38722E42</v>
      </c>
      <c r="AI748" s="41">
        <v>0.472671237</v>
      </c>
      <c r="AJ748" s="40" t="s">
        <v>16792</v>
      </c>
      <c r="AK748" s="40" t="s">
        <v>15417</v>
      </c>
      <c r="AL748" s="41">
        <v>1028.0</v>
      </c>
      <c r="AM748" s="40" t="s">
        <v>7372</v>
      </c>
      <c r="AN748" s="40" t="s">
        <v>7285</v>
      </c>
      <c r="AO748" s="40" t="s">
        <v>5643</v>
      </c>
      <c r="AP748" s="42">
        <v>1.1E139</v>
      </c>
    </row>
    <row r="749">
      <c r="A749" s="40" t="s">
        <v>16686</v>
      </c>
      <c r="B749" s="41">
        <v>257.0</v>
      </c>
      <c r="C749" s="42">
        <v>1.67E9</v>
      </c>
      <c r="D749" s="41">
        <v>3356.0</v>
      </c>
      <c r="E749" s="40" t="s">
        <v>1243</v>
      </c>
      <c r="F749" s="41">
        <v>140.0</v>
      </c>
      <c r="G749" s="41">
        <v>35.0</v>
      </c>
      <c r="H749" s="41">
        <v>70.0</v>
      </c>
      <c r="I749" s="41">
        <v>-3.07733</v>
      </c>
      <c r="J749" s="41">
        <v>10000.0</v>
      </c>
      <c r="K749" s="41">
        <v>5000.0</v>
      </c>
      <c r="L749" s="41">
        <v>1200.0</v>
      </c>
      <c r="M749" s="41">
        <v>600.0</v>
      </c>
      <c r="N749" s="41">
        <v>100.0</v>
      </c>
      <c r="O749" s="40" t="s">
        <v>207</v>
      </c>
      <c r="P749" s="40" t="s">
        <v>208</v>
      </c>
      <c r="Q749" s="40" t="s">
        <v>212</v>
      </c>
      <c r="R749" s="40" t="s">
        <v>8686</v>
      </c>
      <c r="S749" s="40" t="b">
        <v>0</v>
      </c>
      <c r="T749" s="40" t="s">
        <v>211</v>
      </c>
      <c r="U749" s="40" t="s">
        <v>212</v>
      </c>
      <c r="V749" s="41">
        <v>0.1</v>
      </c>
      <c r="W749" s="41">
        <v>0.9</v>
      </c>
      <c r="X749" s="41">
        <v>0.2</v>
      </c>
      <c r="Y749" s="41">
        <v>0.6</v>
      </c>
      <c r="Z749" s="40" t="b">
        <v>0</v>
      </c>
      <c r="AA749" s="40" t="b">
        <v>1</v>
      </c>
      <c r="AB749" s="40" t="b">
        <v>0</v>
      </c>
      <c r="AC749" s="40" t="b">
        <v>0</v>
      </c>
      <c r="AD749" s="41" t="s">
        <v>15418</v>
      </c>
      <c r="AE749" s="41" t="s">
        <v>15419</v>
      </c>
      <c r="AF749" s="41">
        <v>881.1301</v>
      </c>
      <c r="AG749" s="41">
        <v>-4.53546</v>
      </c>
      <c r="AH749" s="42">
        <v>6.96813E41</v>
      </c>
      <c r="AI749" s="41">
        <v>0.473830489</v>
      </c>
      <c r="AJ749" s="40" t="s">
        <v>16793</v>
      </c>
      <c r="AK749" s="40" t="s">
        <v>15421</v>
      </c>
      <c r="AL749" s="41">
        <v>2864.0</v>
      </c>
      <c r="AM749" s="40" t="s">
        <v>7372</v>
      </c>
      <c r="AN749" s="40" t="s">
        <v>7285</v>
      </c>
      <c r="AO749" s="40" t="s">
        <v>5627</v>
      </c>
      <c r="AP749" s="42">
        <v>1.1E138</v>
      </c>
    </row>
    <row r="750">
      <c r="A750" s="40" t="s">
        <v>16706</v>
      </c>
      <c r="B750" s="41">
        <v>242.0</v>
      </c>
      <c r="C750" s="42">
        <v>1.67E9</v>
      </c>
      <c r="D750" s="41">
        <v>3356.0</v>
      </c>
      <c r="E750" s="40" t="s">
        <v>1243</v>
      </c>
      <c r="F750" s="41">
        <v>140.0</v>
      </c>
      <c r="G750" s="41">
        <v>35.0</v>
      </c>
      <c r="H750" s="41">
        <v>70.0</v>
      </c>
      <c r="I750" s="41">
        <v>-3.07733</v>
      </c>
      <c r="J750" s="41">
        <v>10000.0</v>
      </c>
      <c r="K750" s="41">
        <v>5000.0</v>
      </c>
      <c r="L750" s="41">
        <v>1200.0</v>
      </c>
      <c r="M750" s="41">
        <v>600.0</v>
      </c>
      <c r="N750" s="41">
        <v>100.0</v>
      </c>
      <c r="O750" s="40" t="s">
        <v>207</v>
      </c>
      <c r="P750" s="40" t="s">
        <v>1371</v>
      </c>
      <c r="Q750" s="40" t="s">
        <v>1372</v>
      </c>
      <c r="R750" s="40" t="s">
        <v>8686</v>
      </c>
      <c r="S750" s="40" t="b">
        <v>0</v>
      </c>
      <c r="T750" s="40" t="s">
        <v>211</v>
      </c>
      <c r="U750" s="40" t="s">
        <v>212</v>
      </c>
      <c r="V750" s="41">
        <v>0.1</v>
      </c>
      <c r="W750" s="41">
        <v>0.9</v>
      </c>
      <c r="X750" s="41">
        <v>0.3</v>
      </c>
      <c r="Y750" s="41">
        <v>0.6</v>
      </c>
      <c r="Z750" s="40" t="b">
        <v>0</v>
      </c>
      <c r="AA750" s="40" t="b">
        <v>1</v>
      </c>
      <c r="AB750" s="40" t="b">
        <v>0</v>
      </c>
      <c r="AC750" s="40" t="b">
        <v>0</v>
      </c>
      <c r="AD750" s="41" t="s">
        <v>15422</v>
      </c>
      <c r="AE750" s="41" t="s">
        <v>15423</v>
      </c>
      <c r="AF750" s="41">
        <v>1203.298</v>
      </c>
      <c r="AG750" s="41">
        <v>-4.53646</v>
      </c>
      <c r="AH750" s="42">
        <v>1.39302E42</v>
      </c>
      <c r="AI750" s="41">
        <v>0.474157411</v>
      </c>
      <c r="AJ750" s="40" t="s">
        <v>16794</v>
      </c>
      <c r="AK750" s="40" t="s">
        <v>15425</v>
      </c>
      <c r="AL750" s="41">
        <v>1437.0</v>
      </c>
      <c r="AM750" s="40" t="s">
        <v>2224</v>
      </c>
      <c r="AN750" s="40" t="s">
        <v>7285</v>
      </c>
      <c r="AO750" s="40" t="s">
        <v>5643</v>
      </c>
      <c r="AP750" s="42">
        <v>1.1E139</v>
      </c>
    </row>
    <row r="751">
      <c r="A751" s="40" t="s">
        <v>16719</v>
      </c>
      <c r="B751" s="41">
        <v>125.0</v>
      </c>
      <c r="C751" s="42">
        <v>1.67E9</v>
      </c>
      <c r="D751" s="41">
        <v>3356.0</v>
      </c>
      <c r="E751" s="40" t="s">
        <v>1243</v>
      </c>
      <c r="F751" s="41">
        <v>140.0</v>
      </c>
      <c r="G751" s="41">
        <v>35.0</v>
      </c>
      <c r="H751" s="41">
        <v>70.0</v>
      </c>
      <c r="I751" s="41">
        <v>-3.07733</v>
      </c>
      <c r="J751" s="41">
        <v>10000.0</v>
      </c>
      <c r="K751" s="41">
        <v>5000.0</v>
      </c>
      <c r="L751" s="41">
        <v>1200.0</v>
      </c>
      <c r="M751" s="41">
        <v>600.0</v>
      </c>
      <c r="N751" s="41">
        <v>50.0</v>
      </c>
      <c r="O751" s="40" t="s">
        <v>207</v>
      </c>
      <c r="P751" s="40" t="s">
        <v>208</v>
      </c>
      <c r="Q751" s="40" t="s">
        <v>7310</v>
      </c>
      <c r="R751" s="40" t="s">
        <v>8686</v>
      </c>
      <c r="S751" s="40" t="b">
        <v>0</v>
      </c>
      <c r="T751" s="40" t="s">
        <v>12879</v>
      </c>
      <c r="U751" s="40" t="s">
        <v>212</v>
      </c>
      <c r="V751" s="41">
        <v>0.1</v>
      </c>
      <c r="W751" s="41">
        <v>0.9</v>
      </c>
      <c r="X751" s="41">
        <v>0.3</v>
      </c>
      <c r="Y751" s="41">
        <v>0.6</v>
      </c>
      <c r="Z751" s="40" t="b">
        <v>0</v>
      </c>
      <c r="AA751" s="40" t="b">
        <v>1</v>
      </c>
      <c r="AB751" s="40" t="b">
        <v>0</v>
      </c>
      <c r="AC751" s="40" t="b">
        <v>0</v>
      </c>
      <c r="AD751" s="41" t="s">
        <v>15426</v>
      </c>
      <c r="AE751" s="41" t="s">
        <v>15427</v>
      </c>
      <c r="AF751" s="41">
        <v>1081.66</v>
      </c>
      <c r="AG751" s="41">
        <v>-4.53998</v>
      </c>
      <c r="AH751" s="42">
        <v>9.9083E41</v>
      </c>
      <c r="AI751" s="41">
        <v>0.475300272</v>
      </c>
      <c r="AJ751" s="40" t="s">
        <v>16795</v>
      </c>
      <c r="AK751" s="40" t="s">
        <v>15429</v>
      </c>
      <c r="AL751" s="41">
        <v>1954.0</v>
      </c>
      <c r="AM751" s="40" t="s">
        <v>7372</v>
      </c>
      <c r="AN751" s="40" t="s">
        <v>7285</v>
      </c>
      <c r="AO751" s="40" t="s">
        <v>5643</v>
      </c>
      <c r="AP751" s="42">
        <v>1.0E139</v>
      </c>
    </row>
    <row r="752">
      <c r="A752" s="40" t="s">
        <v>16686</v>
      </c>
      <c r="B752" s="41">
        <v>212.0</v>
      </c>
      <c r="C752" s="42">
        <v>1.67E9</v>
      </c>
      <c r="D752" s="41">
        <v>3356.0</v>
      </c>
      <c r="E752" s="40" t="s">
        <v>1243</v>
      </c>
      <c r="F752" s="41">
        <v>140.0</v>
      </c>
      <c r="G752" s="41">
        <v>35.0</v>
      </c>
      <c r="H752" s="41">
        <v>70.0</v>
      </c>
      <c r="I752" s="41">
        <v>-3.07733</v>
      </c>
      <c r="J752" s="41">
        <v>10000.0</v>
      </c>
      <c r="K752" s="41">
        <v>5000.0</v>
      </c>
      <c r="L752" s="41">
        <v>1200.0</v>
      </c>
      <c r="M752" s="41">
        <v>600.0</v>
      </c>
      <c r="N752" s="41">
        <v>100.0</v>
      </c>
      <c r="O752" s="40" t="s">
        <v>207</v>
      </c>
      <c r="P752" s="40" t="s">
        <v>208</v>
      </c>
      <c r="Q752" s="40" t="s">
        <v>7310</v>
      </c>
      <c r="R752" s="40" t="s">
        <v>8686</v>
      </c>
      <c r="S752" s="40" t="b">
        <v>0</v>
      </c>
      <c r="T752" s="40" t="s">
        <v>12879</v>
      </c>
      <c r="U752" s="40" t="s">
        <v>212</v>
      </c>
      <c r="V752" s="41">
        <v>0.1</v>
      </c>
      <c r="W752" s="41">
        <v>0.9</v>
      </c>
      <c r="X752" s="41">
        <v>0.2</v>
      </c>
      <c r="Y752" s="41">
        <v>0.6</v>
      </c>
      <c r="Z752" s="40" t="b">
        <v>0</v>
      </c>
      <c r="AA752" s="40" t="b">
        <v>1</v>
      </c>
      <c r="AB752" s="40" t="b">
        <v>0</v>
      </c>
      <c r="AC752" s="40" t="b">
        <v>0</v>
      </c>
      <c r="AD752" s="41" t="s">
        <v>15430</v>
      </c>
      <c r="AE752" s="41" t="s">
        <v>15431</v>
      </c>
      <c r="AF752" s="41">
        <v>1201.389</v>
      </c>
      <c r="AG752" s="41">
        <v>-4.54276</v>
      </c>
      <c r="AH752" s="42">
        <v>1.04147E42</v>
      </c>
      <c r="AI752" s="41">
        <v>0.476202339</v>
      </c>
      <c r="AJ752" s="40" t="s">
        <v>16796</v>
      </c>
      <c r="AK752" s="40" t="s">
        <v>15433</v>
      </c>
      <c r="AL752" s="41">
        <v>2664.0</v>
      </c>
      <c r="AM752" s="40" t="s">
        <v>2224</v>
      </c>
      <c r="AN752" s="40" t="s">
        <v>7285</v>
      </c>
      <c r="AO752" s="40" t="s">
        <v>5627</v>
      </c>
      <c r="AP752" s="42">
        <v>1.0E139</v>
      </c>
    </row>
    <row r="753">
      <c r="A753" s="40" t="s">
        <v>16706</v>
      </c>
      <c r="B753" s="41">
        <v>180.0</v>
      </c>
      <c r="C753" s="42">
        <v>1.67E9</v>
      </c>
      <c r="D753" s="41">
        <v>3356.0</v>
      </c>
      <c r="E753" s="40" t="s">
        <v>1243</v>
      </c>
      <c r="F753" s="41">
        <v>140.0</v>
      </c>
      <c r="G753" s="41">
        <v>35.0</v>
      </c>
      <c r="H753" s="41">
        <v>70.0</v>
      </c>
      <c r="I753" s="41">
        <v>-3.07733</v>
      </c>
      <c r="J753" s="41">
        <v>10000.0</v>
      </c>
      <c r="K753" s="41">
        <v>5000.0</v>
      </c>
      <c r="L753" s="41">
        <v>1200.0</v>
      </c>
      <c r="M753" s="41">
        <v>600.0</v>
      </c>
      <c r="N753" s="41">
        <v>100.0</v>
      </c>
      <c r="O753" s="40" t="s">
        <v>207</v>
      </c>
      <c r="P753" s="40" t="s">
        <v>1371</v>
      </c>
      <c r="Q753" s="40" t="s">
        <v>209</v>
      </c>
      <c r="R753" s="40" t="s">
        <v>8686</v>
      </c>
      <c r="S753" s="40" t="b">
        <v>0</v>
      </c>
      <c r="T753" s="40" t="s">
        <v>211</v>
      </c>
      <c r="U753" s="40" t="s">
        <v>212</v>
      </c>
      <c r="V753" s="41">
        <v>0.1</v>
      </c>
      <c r="W753" s="41">
        <v>0.9</v>
      </c>
      <c r="X753" s="41">
        <v>0.1</v>
      </c>
      <c r="Y753" s="41">
        <v>0.4</v>
      </c>
      <c r="Z753" s="40" t="b">
        <v>0</v>
      </c>
      <c r="AA753" s="40" t="b">
        <v>1</v>
      </c>
      <c r="AB753" s="40" t="b">
        <v>0</v>
      </c>
      <c r="AC753" s="40" t="b">
        <v>0</v>
      </c>
      <c r="AD753" s="41" t="s">
        <v>15434</v>
      </c>
      <c r="AE753" s="41" t="s">
        <v>15435</v>
      </c>
      <c r="AF753" s="41">
        <v>1202.629</v>
      </c>
      <c r="AG753" s="41">
        <v>-4.544</v>
      </c>
      <c r="AH753" s="42">
        <v>7.69836E41</v>
      </c>
      <c r="AI753" s="41">
        <v>0.476606789</v>
      </c>
      <c r="AJ753" s="40" t="s">
        <v>15436</v>
      </c>
      <c r="AK753" s="40" t="s">
        <v>15437</v>
      </c>
      <c r="AL753" s="41">
        <v>2093.0</v>
      </c>
      <c r="AM753" s="40" t="s">
        <v>2224</v>
      </c>
      <c r="AN753" s="40" t="s">
        <v>7285</v>
      </c>
      <c r="AO753" s="40" t="s">
        <v>5643</v>
      </c>
      <c r="AP753" s="42">
        <v>1.0E139</v>
      </c>
    </row>
    <row r="754">
      <c r="A754" s="40" t="s">
        <v>16720</v>
      </c>
      <c r="B754" s="41">
        <v>92.0</v>
      </c>
      <c r="C754" s="42">
        <v>1.67E9</v>
      </c>
      <c r="D754" s="41">
        <v>3356.0</v>
      </c>
      <c r="E754" s="40" t="s">
        <v>1243</v>
      </c>
      <c r="F754" s="41">
        <v>140.0</v>
      </c>
      <c r="G754" s="41">
        <v>35.0</v>
      </c>
      <c r="H754" s="41">
        <v>70.0</v>
      </c>
      <c r="I754" s="41">
        <v>-3.07733</v>
      </c>
      <c r="J754" s="41">
        <v>10000.0</v>
      </c>
      <c r="K754" s="41">
        <v>5000.0</v>
      </c>
      <c r="L754" s="41">
        <v>1200.0</v>
      </c>
      <c r="M754" s="41">
        <v>600.0</v>
      </c>
      <c r="N754" s="41">
        <v>50.0</v>
      </c>
      <c r="O754" s="40" t="s">
        <v>207</v>
      </c>
      <c r="P754" s="40" t="s">
        <v>1371</v>
      </c>
      <c r="Q754" s="40" t="s">
        <v>209</v>
      </c>
      <c r="R754" s="40" t="s">
        <v>8686</v>
      </c>
      <c r="S754" s="40" t="b">
        <v>0</v>
      </c>
      <c r="T754" s="40" t="s">
        <v>211</v>
      </c>
      <c r="U754" s="40" t="s">
        <v>212</v>
      </c>
      <c r="V754" s="41">
        <v>0.1</v>
      </c>
      <c r="W754" s="41">
        <v>0.9</v>
      </c>
      <c r="X754" s="41">
        <v>0.1</v>
      </c>
      <c r="Y754" s="41">
        <v>0.6</v>
      </c>
      <c r="Z754" s="40" t="b">
        <v>0</v>
      </c>
      <c r="AA754" s="40" t="b">
        <v>1</v>
      </c>
      <c r="AB754" s="40" t="b">
        <v>0</v>
      </c>
      <c r="AC754" s="40" t="b">
        <v>0</v>
      </c>
      <c r="AD754" s="41" t="s">
        <v>15438</v>
      </c>
      <c r="AE754" s="41" t="s">
        <v>15439</v>
      </c>
      <c r="AF754" s="41">
        <v>1203.292</v>
      </c>
      <c r="AG754" s="41">
        <v>-4.54418</v>
      </c>
      <c r="AH754" s="42">
        <v>1.3906E42</v>
      </c>
      <c r="AI754" s="41">
        <v>0.476663549</v>
      </c>
      <c r="AJ754" s="40" t="s">
        <v>15440</v>
      </c>
      <c r="AK754" s="44" t="s">
        <v>397</v>
      </c>
      <c r="AL754" s="41">
        <v>2851.0</v>
      </c>
      <c r="AM754" s="40" t="s">
        <v>2224</v>
      </c>
      <c r="AN754" s="40" t="s">
        <v>7285</v>
      </c>
      <c r="AO754" s="40" t="s">
        <v>5643</v>
      </c>
      <c r="AP754" s="42">
        <v>1.1E139</v>
      </c>
    </row>
    <row r="755">
      <c r="A755" s="40" t="s">
        <v>16686</v>
      </c>
      <c r="B755" s="41">
        <v>184.0</v>
      </c>
      <c r="C755" s="42">
        <v>1.67E9</v>
      </c>
      <c r="D755" s="41">
        <v>3356.0</v>
      </c>
      <c r="E755" s="40" t="s">
        <v>1243</v>
      </c>
      <c r="F755" s="41">
        <v>140.0</v>
      </c>
      <c r="G755" s="41">
        <v>35.0</v>
      </c>
      <c r="H755" s="41">
        <v>70.0</v>
      </c>
      <c r="I755" s="41">
        <v>-3.07733</v>
      </c>
      <c r="J755" s="41">
        <v>10000.0</v>
      </c>
      <c r="K755" s="41">
        <v>5000.0</v>
      </c>
      <c r="L755" s="41">
        <v>1200.0</v>
      </c>
      <c r="M755" s="41">
        <v>600.0</v>
      </c>
      <c r="N755" s="41">
        <v>100.0</v>
      </c>
      <c r="O755" s="40" t="s">
        <v>207</v>
      </c>
      <c r="P755" s="40" t="s">
        <v>208</v>
      </c>
      <c r="Q755" s="40" t="s">
        <v>209</v>
      </c>
      <c r="R755" s="40" t="s">
        <v>8686</v>
      </c>
      <c r="S755" s="40" t="b">
        <v>0</v>
      </c>
      <c r="T755" s="40" t="s">
        <v>211</v>
      </c>
      <c r="U755" s="40" t="s">
        <v>212</v>
      </c>
      <c r="V755" s="41">
        <v>0.1</v>
      </c>
      <c r="W755" s="41">
        <v>0.9</v>
      </c>
      <c r="X755" s="41">
        <v>0.2</v>
      </c>
      <c r="Y755" s="41">
        <v>0.5</v>
      </c>
      <c r="Z755" s="40" t="b">
        <v>0</v>
      </c>
      <c r="AA755" s="40" t="b">
        <v>1</v>
      </c>
      <c r="AB755" s="40" t="b">
        <v>0</v>
      </c>
      <c r="AC755" s="40" t="b">
        <v>0</v>
      </c>
      <c r="AD755" s="41" t="s">
        <v>15441</v>
      </c>
      <c r="AE755" s="41" t="s">
        <v>10221</v>
      </c>
      <c r="AF755" s="41">
        <v>1201.378</v>
      </c>
      <c r="AG755" s="41">
        <v>-4.54846</v>
      </c>
      <c r="AH755" s="42">
        <v>1.37724E42</v>
      </c>
      <c r="AI755" s="41">
        <v>0.478053921</v>
      </c>
      <c r="AJ755" s="40" t="s">
        <v>16797</v>
      </c>
      <c r="AK755" s="40" t="s">
        <v>15443</v>
      </c>
      <c r="AL755" s="41">
        <v>4578.0</v>
      </c>
      <c r="AM755" s="40" t="s">
        <v>2224</v>
      </c>
      <c r="AN755" s="40" t="s">
        <v>7285</v>
      </c>
      <c r="AO755" s="40" t="s">
        <v>5627</v>
      </c>
      <c r="AP755" s="42">
        <v>1.1E139</v>
      </c>
    </row>
    <row r="756">
      <c r="A756" s="40" t="s">
        <v>16686</v>
      </c>
      <c r="B756" s="41">
        <v>186.0</v>
      </c>
      <c r="C756" s="42">
        <v>1.67E9</v>
      </c>
      <c r="D756" s="41">
        <v>3356.0</v>
      </c>
      <c r="E756" s="40" t="s">
        <v>1243</v>
      </c>
      <c r="F756" s="41">
        <v>140.0</v>
      </c>
      <c r="G756" s="41">
        <v>35.0</v>
      </c>
      <c r="H756" s="41">
        <v>70.0</v>
      </c>
      <c r="I756" s="41">
        <v>-3.07733</v>
      </c>
      <c r="J756" s="41">
        <v>10000.0</v>
      </c>
      <c r="K756" s="41">
        <v>5000.0</v>
      </c>
      <c r="L756" s="41">
        <v>1200.0</v>
      </c>
      <c r="M756" s="41">
        <v>600.0</v>
      </c>
      <c r="N756" s="41">
        <v>100.0</v>
      </c>
      <c r="O756" s="40" t="s">
        <v>207</v>
      </c>
      <c r="P756" s="40" t="s">
        <v>208</v>
      </c>
      <c r="Q756" s="40" t="s">
        <v>209</v>
      </c>
      <c r="R756" s="40" t="s">
        <v>8686</v>
      </c>
      <c r="S756" s="40" t="b">
        <v>0</v>
      </c>
      <c r="T756" s="40" t="s">
        <v>211</v>
      </c>
      <c r="U756" s="40" t="s">
        <v>212</v>
      </c>
      <c r="V756" s="41">
        <v>0.1</v>
      </c>
      <c r="W756" s="41">
        <v>0.9</v>
      </c>
      <c r="X756" s="41">
        <v>0.3</v>
      </c>
      <c r="Y756" s="41">
        <v>0.4</v>
      </c>
      <c r="Z756" s="40" t="b">
        <v>0</v>
      </c>
      <c r="AA756" s="40" t="b">
        <v>1</v>
      </c>
      <c r="AB756" s="40" t="b">
        <v>0</v>
      </c>
      <c r="AC756" s="40" t="b">
        <v>0</v>
      </c>
      <c r="AD756" s="41" t="s">
        <v>15444</v>
      </c>
      <c r="AE756" s="41" t="s">
        <v>9936</v>
      </c>
      <c r="AF756" s="41">
        <v>1201.33</v>
      </c>
      <c r="AG756" s="41">
        <v>-4.54858</v>
      </c>
      <c r="AH756" s="42">
        <v>1.21895E42</v>
      </c>
      <c r="AI756" s="41">
        <v>0.478095123</v>
      </c>
      <c r="AJ756" s="40" t="s">
        <v>16798</v>
      </c>
      <c r="AK756" s="40" t="s">
        <v>15446</v>
      </c>
      <c r="AL756" s="41">
        <v>5618.0</v>
      </c>
      <c r="AM756" s="40" t="s">
        <v>2224</v>
      </c>
      <c r="AN756" s="40" t="s">
        <v>7285</v>
      </c>
      <c r="AO756" s="40" t="s">
        <v>5627</v>
      </c>
      <c r="AP756" s="42">
        <v>1.1E139</v>
      </c>
    </row>
    <row r="757">
      <c r="A757" s="40" t="s">
        <v>16720</v>
      </c>
      <c r="B757" s="41">
        <v>2.0</v>
      </c>
      <c r="C757" s="42">
        <v>1.67E9</v>
      </c>
      <c r="D757" s="41">
        <v>3356.0</v>
      </c>
      <c r="E757" s="40" t="s">
        <v>1243</v>
      </c>
      <c r="F757" s="41">
        <v>140.0</v>
      </c>
      <c r="G757" s="41">
        <v>35.0</v>
      </c>
      <c r="H757" s="41">
        <v>70.0</v>
      </c>
      <c r="I757" s="41">
        <v>-3.07733</v>
      </c>
      <c r="J757" s="41">
        <v>10000.0</v>
      </c>
      <c r="K757" s="41">
        <v>5000.0</v>
      </c>
      <c r="L757" s="41">
        <v>1200.0</v>
      </c>
      <c r="M757" s="41">
        <v>600.0</v>
      </c>
      <c r="N757" s="41">
        <v>30.0</v>
      </c>
      <c r="O757" s="40" t="s">
        <v>207</v>
      </c>
      <c r="P757" s="40" t="s">
        <v>1371</v>
      </c>
      <c r="Q757" s="40" t="s">
        <v>209</v>
      </c>
      <c r="R757" s="40" t="s">
        <v>8686</v>
      </c>
      <c r="S757" s="40" t="b">
        <v>0</v>
      </c>
      <c r="T757" s="40" t="s">
        <v>211</v>
      </c>
      <c r="U757" s="40" t="s">
        <v>212</v>
      </c>
      <c r="V757" s="41">
        <v>0.1</v>
      </c>
      <c r="W757" s="41">
        <v>0.9</v>
      </c>
      <c r="X757" s="41">
        <v>0.1</v>
      </c>
      <c r="Y757" s="41">
        <v>0.6</v>
      </c>
      <c r="Z757" s="40" t="b">
        <v>0</v>
      </c>
      <c r="AA757" s="40" t="b">
        <v>1</v>
      </c>
      <c r="AB757" s="40" t="b">
        <v>0</v>
      </c>
      <c r="AC757" s="40" t="b">
        <v>0</v>
      </c>
      <c r="AD757" s="41" t="s">
        <v>15447</v>
      </c>
      <c r="AE757" s="41" t="s">
        <v>15448</v>
      </c>
      <c r="AF757" s="41">
        <v>1128.848</v>
      </c>
      <c r="AG757" s="41">
        <v>-4.54917</v>
      </c>
      <c r="AH757" s="42">
        <v>5.60745E41</v>
      </c>
      <c r="AI757" s="41">
        <v>0.478287368</v>
      </c>
      <c r="AJ757" s="40" t="s">
        <v>15449</v>
      </c>
      <c r="AK757" s="44" t="s">
        <v>397</v>
      </c>
      <c r="AL757" s="41">
        <v>4486.0</v>
      </c>
      <c r="AM757" s="40" t="s">
        <v>7372</v>
      </c>
      <c r="AN757" s="40" t="s">
        <v>7285</v>
      </c>
      <c r="AO757" s="40" t="s">
        <v>5643</v>
      </c>
      <c r="AP757" s="42">
        <v>1.1E138</v>
      </c>
    </row>
    <row r="758">
      <c r="A758" s="40" t="s">
        <v>16720</v>
      </c>
      <c r="B758" s="41">
        <v>119.0</v>
      </c>
      <c r="C758" s="42">
        <v>1.67E9</v>
      </c>
      <c r="D758" s="41">
        <v>3356.0</v>
      </c>
      <c r="E758" s="40" t="s">
        <v>1243</v>
      </c>
      <c r="F758" s="41">
        <v>140.0</v>
      </c>
      <c r="G758" s="41">
        <v>35.0</v>
      </c>
      <c r="H758" s="41">
        <v>70.0</v>
      </c>
      <c r="I758" s="41">
        <v>-3.07733</v>
      </c>
      <c r="J758" s="41">
        <v>10000.0</v>
      </c>
      <c r="K758" s="41">
        <v>5000.0</v>
      </c>
      <c r="L758" s="41">
        <v>1200.0</v>
      </c>
      <c r="M758" s="41">
        <v>600.0</v>
      </c>
      <c r="N758" s="41">
        <v>50.0</v>
      </c>
      <c r="O758" s="40" t="s">
        <v>207</v>
      </c>
      <c r="P758" s="40" t="s">
        <v>1371</v>
      </c>
      <c r="Q758" s="40" t="s">
        <v>7310</v>
      </c>
      <c r="R758" s="40" t="s">
        <v>8686</v>
      </c>
      <c r="S758" s="40" t="b">
        <v>0</v>
      </c>
      <c r="T758" s="40" t="s">
        <v>12879</v>
      </c>
      <c r="U758" s="40" t="s">
        <v>212</v>
      </c>
      <c r="V758" s="41">
        <v>0.1</v>
      </c>
      <c r="W758" s="41">
        <v>0.9</v>
      </c>
      <c r="X758" s="41">
        <v>0.1</v>
      </c>
      <c r="Y758" s="41">
        <v>0.6</v>
      </c>
      <c r="Z758" s="40" t="b">
        <v>0</v>
      </c>
      <c r="AA758" s="40" t="b">
        <v>1</v>
      </c>
      <c r="AB758" s="40" t="b">
        <v>0</v>
      </c>
      <c r="AC758" s="40" t="b">
        <v>0</v>
      </c>
      <c r="AD758" s="41" t="s">
        <v>15450</v>
      </c>
      <c r="AE758" s="41" t="s">
        <v>15451</v>
      </c>
      <c r="AF758" s="41">
        <v>1130.611</v>
      </c>
      <c r="AG758" s="41">
        <v>-4.5495</v>
      </c>
      <c r="AH758" s="42">
        <v>4.20877E41</v>
      </c>
      <c r="AI758" s="41">
        <v>0.47839365</v>
      </c>
      <c r="AJ758" s="40" t="s">
        <v>15452</v>
      </c>
      <c r="AK758" s="44" t="s">
        <v>397</v>
      </c>
      <c r="AL758" s="41">
        <v>2016.0</v>
      </c>
      <c r="AM758" s="40" t="s">
        <v>7372</v>
      </c>
      <c r="AN758" s="40" t="s">
        <v>7285</v>
      </c>
      <c r="AO758" s="40" t="s">
        <v>5643</v>
      </c>
      <c r="AP758" s="42">
        <v>1.0E138</v>
      </c>
    </row>
    <row r="759">
      <c r="A759" s="40" t="s">
        <v>16686</v>
      </c>
      <c r="B759" s="41">
        <v>210.0</v>
      </c>
      <c r="C759" s="42">
        <v>1.67E9</v>
      </c>
      <c r="D759" s="41">
        <v>3356.0</v>
      </c>
      <c r="E759" s="40" t="s">
        <v>1243</v>
      </c>
      <c r="F759" s="41">
        <v>140.0</v>
      </c>
      <c r="G759" s="41">
        <v>35.0</v>
      </c>
      <c r="H759" s="41">
        <v>70.0</v>
      </c>
      <c r="I759" s="41">
        <v>-3.07733</v>
      </c>
      <c r="J759" s="41">
        <v>10000.0</v>
      </c>
      <c r="K759" s="41">
        <v>5000.0</v>
      </c>
      <c r="L759" s="41">
        <v>1200.0</v>
      </c>
      <c r="M759" s="41">
        <v>600.0</v>
      </c>
      <c r="N759" s="41">
        <v>100.0</v>
      </c>
      <c r="O759" s="40" t="s">
        <v>207</v>
      </c>
      <c r="P759" s="40" t="s">
        <v>208</v>
      </c>
      <c r="Q759" s="40" t="s">
        <v>7310</v>
      </c>
      <c r="R759" s="40" t="s">
        <v>8686</v>
      </c>
      <c r="S759" s="40" t="b">
        <v>0</v>
      </c>
      <c r="T759" s="40" t="s">
        <v>12879</v>
      </c>
      <c r="U759" s="40" t="s">
        <v>212</v>
      </c>
      <c r="V759" s="41">
        <v>0.1</v>
      </c>
      <c r="W759" s="41">
        <v>0.9</v>
      </c>
      <c r="X759" s="41">
        <v>0.2</v>
      </c>
      <c r="Y759" s="41">
        <v>0.4</v>
      </c>
      <c r="Z759" s="40" t="b">
        <v>0</v>
      </c>
      <c r="AA759" s="40" t="b">
        <v>1</v>
      </c>
      <c r="AB759" s="40" t="b">
        <v>0</v>
      </c>
      <c r="AC759" s="40" t="b">
        <v>0</v>
      </c>
      <c r="AD759" s="41" t="s">
        <v>15453</v>
      </c>
      <c r="AE759" s="41" t="s">
        <v>15454</v>
      </c>
      <c r="AF759" s="41">
        <v>901.1198</v>
      </c>
      <c r="AG759" s="41">
        <v>-4.54952</v>
      </c>
      <c r="AH759" s="42">
        <v>6.93269E41</v>
      </c>
      <c r="AI759" s="41">
        <v>0.478400911</v>
      </c>
      <c r="AJ759" s="40" t="s">
        <v>16799</v>
      </c>
      <c r="AK759" s="40" t="s">
        <v>15456</v>
      </c>
      <c r="AL759" s="41">
        <v>2662.0</v>
      </c>
      <c r="AM759" s="40" t="s">
        <v>7372</v>
      </c>
      <c r="AN759" s="40" t="s">
        <v>7285</v>
      </c>
      <c r="AO759" s="40" t="s">
        <v>5627</v>
      </c>
      <c r="AP759" s="42">
        <v>1.1E138</v>
      </c>
    </row>
    <row r="760">
      <c r="A760" s="40" t="s">
        <v>16706</v>
      </c>
      <c r="B760" s="41">
        <v>199.0</v>
      </c>
      <c r="C760" s="42">
        <v>1.67E9</v>
      </c>
      <c r="D760" s="41">
        <v>3356.0</v>
      </c>
      <c r="E760" s="40" t="s">
        <v>1243</v>
      </c>
      <c r="F760" s="41">
        <v>140.0</v>
      </c>
      <c r="G760" s="41">
        <v>35.0</v>
      </c>
      <c r="H760" s="41">
        <v>70.0</v>
      </c>
      <c r="I760" s="41">
        <v>-3.07733</v>
      </c>
      <c r="J760" s="41">
        <v>10000.0</v>
      </c>
      <c r="K760" s="41">
        <v>5000.0</v>
      </c>
      <c r="L760" s="41">
        <v>1200.0</v>
      </c>
      <c r="M760" s="41">
        <v>600.0</v>
      </c>
      <c r="N760" s="41">
        <v>100.0</v>
      </c>
      <c r="O760" s="40" t="s">
        <v>207</v>
      </c>
      <c r="P760" s="40" t="s">
        <v>1371</v>
      </c>
      <c r="Q760" s="40" t="s">
        <v>7310</v>
      </c>
      <c r="R760" s="40" t="s">
        <v>8686</v>
      </c>
      <c r="S760" s="40" t="b">
        <v>0</v>
      </c>
      <c r="T760" s="40" t="s">
        <v>211</v>
      </c>
      <c r="U760" s="40" t="s">
        <v>212</v>
      </c>
      <c r="V760" s="41">
        <v>0.1</v>
      </c>
      <c r="W760" s="41">
        <v>0.9</v>
      </c>
      <c r="X760" s="41">
        <v>0.1</v>
      </c>
      <c r="Y760" s="41">
        <v>0.5</v>
      </c>
      <c r="Z760" s="40" t="b">
        <v>0</v>
      </c>
      <c r="AA760" s="40" t="b">
        <v>1</v>
      </c>
      <c r="AB760" s="40" t="b">
        <v>0</v>
      </c>
      <c r="AC760" s="40" t="b">
        <v>0</v>
      </c>
      <c r="AD760" s="41" t="s">
        <v>9610</v>
      </c>
      <c r="AE760" s="41" t="s">
        <v>8669</v>
      </c>
      <c r="AF760" s="41">
        <v>999.5048</v>
      </c>
      <c r="AG760" s="41">
        <v>-4.55145</v>
      </c>
      <c r="AH760" s="42">
        <v>1.39301E42</v>
      </c>
      <c r="AI760" s="41">
        <v>0.479028071</v>
      </c>
      <c r="AJ760" s="40" t="s">
        <v>15457</v>
      </c>
      <c r="AK760" s="40" t="s">
        <v>15458</v>
      </c>
      <c r="AL760" s="41">
        <v>1122.0</v>
      </c>
      <c r="AM760" s="40" t="s">
        <v>7372</v>
      </c>
      <c r="AN760" s="40" t="s">
        <v>7285</v>
      </c>
      <c r="AO760" s="40" t="s">
        <v>5643</v>
      </c>
      <c r="AP760" s="42">
        <v>1.1E139</v>
      </c>
    </row>
    <row r="761">
      <c r="A761" s="40" t="s">
        <v>16686</v>
      </c>
      <c r="B761" s="41">
        <v>255.0</v>
      </c>
      <c r="C761" s="42">
        <v>1.67E9</v>
      </c>
      <c r="D761" s="41">
        <v>3356.0</v>
      </c>
      <c r="E761" s="40" t="s">
        <v>1243</v>
      </c>
      <c r="F761" s="41">
        <v>140.0</v>
      </c>
      <c r="G761" s="41">
        <v>35.0</v>
      </c>
      <c r="H761" s="41">
        <v>70.0</v>
      </c>
      <c r="I761" s="41">
        <v>-3.07733</v>
      </c>
      <c r="J761" s="41">
        <v>10000.0</v>
      </c>
      <c r="K761" s="41">
        <v>5000.0</v>
      </c>
      <c r="L761" s="41">
        <v>1200.0</v>
      </c>
      <c r="M761" s="41">
        <v>600.0</v>
      </c>
      <c r="N761" s="41">
        <v>100.0</v>
      </c>
      <c r="O761" s="40" t="s">
        <v>207</v>
      </c>
      <c r="P761" s="40" t="s">
        <v>208</v>
      </c>
      <c r="Q761" s="40" t="s">
        <v>212</v>
      </c>
      <c r="R761" s="40" t="s">
        <v>8686</v>
      </c>
      <c r="S761" s="40" t="b">
        <v>0</v>
      </c>
      <c r="T761" s="40" t="s">
        <v>211</v>
      </c>
      <c r="U761" s="40" t="s">
        <v>212</v>
      </c>
      <c r="V761" s="41">
        <v>0.1</v>
      </c>
      <c r="W761" s="41">
        <v>0.9</v>
      </c>
      <c r="X761" s="41">
        <v>0.2</v>
      </c>
      <c r="Y761" s="41">
        <v>0.4</v>
      </c>
      <c r="Z761" s="40" t="b">
        <v>0</v>
      </c>
      <c r="AA761" s="40" t="b">
        <v>1</v>
      </c>
      <c r="AB761" s="40" t="b">
        <v>0</v>
      </c>
      <c r="AC761" s="40" t="b">
        <v>0</v>
      </c>
      <c r="AD761" s="41" t="s">
        <v>15459</v>
      </c>
      <c r="AE761" s="41" t="s">
        <v>15460</v>
      </c>
      <c r="AF761" s="41">
        <v>1159.128</v>
      </c>
      <c r="AG761" s="41">
        <v>-4.55479</v>
      </c>
      <c r="AH761" s="42">
        <v>1.02896E42</v>
      </c>
      <c r="AI761" s="41">
        <v>0.480111749</v>
      </c>
      <c r="AJ761" s="40" t="s">
        <v>16800</v>
      </c>
      <c r="AK761" s="40" t="s">
        <v>15462</v>
      </c>
      <c r="AL761" s="41">
        <v>5656.0</v>
      </c>
      <c r="AM761" s="40" t="s">
        <v>7372</v>
      </c>
      <c r="AN761" s="40" t="s">
        <v>7285</v>
      </c>
      <c r="AO761" s="40" t="s">
        <v>5627</v>
      </c>
      <c r="AP761" s="42">
        <v>1.0E139</v>
      </c>
    </row>
    <row r="762">
      <c r="A762" s="40" t="s">
        <v>16686</v>
      </c>
      <c r="B762" s="41">
        <v>170.0</v>
      </c>
      <c r="C762" s="42">
        <v>1.67E9</v>
      </c>
      <c r="D762" s="41">
        <v>3356.0</v>
      </c>
      <c r="E762" s="40" t="s">
        <v>1243</v>
      </c>
      <c r="F762" s="41">
        <v>140.0</v>
      </c>
      <c r="G762" s="41">
        <v>35.0</v>
      </c>
      <c r="H762" s="41">
        <v>70.0</v>
      </c>
      <c r="I762" s="41">
        <v>-3.07733</v>
      </c>
      <c r="J762" s="41">
        <v>10000.0</v>
      </c>
      <c r="K762" s="41">
        <v>5000.0</v>
      </c>
      <c r="L762" s="41">
        <v>1200.0</v>
      </c>
      <c r="M762" s="41">
        <v>600.0</v>
      </c>
      <c r="N762" s="41">
        <v>50.0</v>
      </c>
      <c r="O762" s="40" t="s">
        <v>207</v>
      </c>
      <c r="P762" s="40" t="s">
        <v>208</v>
      </c>
      <c r="Q762" s="40" t="s">
        <v>212</v>
      </c>
      <c r="R762" s="40" t="s">
        <v>8686</v>
      </c>
      <c r="S762" s="40" t="b">
        <v>0</v>
      </c>
      <c r="T762" s="40" t="s">
        <v>211</v>
      </c>
      <c r="U762" s="40" t="s">
        <v>212</v>
      </c>
      <c r="V762" s="41">
        <v>0.1</v>
      </c>
      <c r="W762" s="41">
        <v>0.9</v>
      </c>
      <c r="X762" s="41">
        <v>0.3</v>
      </c>
      <c r="Y762" s="41">
        <v>0.6</v>
      </c>
      <c r="Z762" s="40" t="b">
        <v>0</v>
      </c>
      <c r="AA762" s="40" t="b">
        <v>1</v>
      </c>
      <c r="AB762" s="40" t="b">
        <v>0</v>
      </c>
      <c r="AC762" s="40" t="b">
        <v>0</v>
      </c>
      <c r="AD762" s="41" t="s">
        <v>15463</v>
      </c>
      <c r="AE762" s="41" t="s">
        <v>15464</v>
      </c>
      <c r="AF762" s="41">
        <v>745.5557</v>
      </c>
      <c r="AG762" s="41">
        <v>-4.55628</v>
      </c>
      <c r="AH762" s="42">
        <v>1.39045E42</v>
      </c>
      <c r="AI762" s="41">
        <v>0.480595871</v>
      </c>
      <c r="AJ762" s="40" t="s">
        <v>16801</v>
      </c>
      <c r="AK762" s="40" t="s">
        <v>15466</v>
      </c>
      <c r="AL762" s="41">
        <v>4693.0</v>
      </c>
      <c r="AM762" s="40" t="s">
        <v>7372</v>
      </c>
      <c r="AN762" s="40" t="s">
        <v>7285</v>
      </c>
      <c r="AO762" s="40" t="s">
        <v>5627</v>
      </c>
      <c r="AP762" s="42">
        <v>1.1E139</v>
      </c>
    </row>
    <row r="763">
      <c r="A763" s="40" t="s">
        <v>16706</v>
      </c>
      <c r="B763" s="41">
        <v>225.0</v>
      </c>
      <c r="C763" s="42">
        <v>1.67E9</v>
      </c>
      <c r="D763" s="41">
        <v>3356.0</v>
      </c>
      <c r="E763" s="40" t="s">
        <v>1243</v>
      </c>
      <c r="F763" s="41">
        <v>140.0</v>
      </c>
      <c r="G763" s="41">
        <v>35.0</v>
      </c>
      <c r="H763" s="41">
        <v>70.0</v>
      </c>
      <c r="I763" s="41">
        <v>-3.07733</v>
      </c>
      <c r="J763" s="41">
        <v>10000.0</v>
      </c>
      <c r="K763" s="41">
        <v>5000.0</v>
      </c>
      <c r="L763" s="41">
        <v>1200.0</v>
      </c>
      <c r="M763" s="41">
        <v>600.0</v>
      </c>
      <c r="N763" s="41">
        <v>100.0</v>
      </c>
      <c r="O763" s="40" t="s">
        <v>207</v>
      </c>
      <c r="P763" s="40" t="s">
        <v>1371</v>
      </c>
      <c r="Q763" s="40" t="s">
        <v>7305</v>
      </c>
      <c r="R763" s="40" t="s">
        <v>8686</v>
      </c>
      <c r="S763" s="40" t="b">
        <v>0</v>
      </c>
      <c r="T763" s="40" t="s">
        <v>12879</v>
      </c>
      <c r="U763" s="40" t="s">
        <v>212</v>
      </c>
      <c r="V763" s="41">
        <v>0.1</v>
      </c>
      <c r="W763" s="41">
        <v>0.9</v>
      </c>
      <c r="X763" s="41">
        <v>0.1</v>
      </c>
      <c r="Y763" s="41">
        <v>0.4</v>
      </c>
      <c r="Z763" s="40" t="b">
        <v>0</v>
      </c>
      <c r="AA763" s="40" t="b">
        <v>1</v>
      </c>
      <c r="AB763" s="40" t="b">
        <v>0</v>
      </c>
      <c r="AC763" s="40" t="b">
        <v>0</v>
      </c>
      <c r="AD763" s="41" t="s">
        <v>15467</v>
      </c>
      <c r="AE763" s="41" t="s">
        <v>15468</v>
      </c>
      <c r="AF763" s="41">
        <v>716.5919</v>
      </c>
      <c r="AG763" s="41">
        <v>-4.55881</v>
      </c>
      <c r="AH763" s="42">
        <v>8.60714E40</v>
      </c>
      <c r="AI763" s="41">
        <v>0.481420146</v>
      </c>
      <c r="AJ763" s="40" t="s">
        <v>15469</v>
      </c>
      <c r="AK763" s="40" t="s">
        <v>15470</v>
      </c>
      <c r="AL763" s="41">
        <v>1217.0</v>
      </c>
      <c r="AM763" s="40" t="s">
        <v>7372</v>
      </c>
      <c r="AN763" s="40" t="s">
        <v>7285</v>
      </c>
      <c r="AO763" s="40" t="s">
        <v>5643</v>
      </c>
      <c r="AP763" s="42">
        <v>1.1E135</v>
      </c>
    </row>
    <row r="764">
      <c r="A764" s="40" t="s">
        <v>16719</v>
      </c>
      <c r="B764" s="41">
        <v>13.0</v>
      </c>
      <c r="C764" s="42">
        <v>1.67E9</v>
      </c>
      <c r="D764" s="41">
        <v>3356.0</v>
      </c>
      <c r="E764" s="40" t="s">
        <v>1243</v>
      </c>
      <c r="F764" s="41">
        <v>140.0</v>
      </c>
      <c r="G764" s="41">
        <v>35.0</v>
      </c>
      <c r="H764" s="41">
        <v>70.0</v>
      </c>
      <c r="I764" s="41">
        <v>-3.07733</v>
      </c>
      <c r="J764" s="41">
        <v>10000.0</v>
      </c>
      <c r="K764" s="41">
        <v>5000.0</v>
      </c>
      <c r="L764" s="41">
        <v>1200.0</v>
      </c>
      <c r="M764" s="41">
        <v>600.0</v>
      </c>
      <c r="N764" s="41">
        <v>30.0</v>
      </c>
      <c r="O764" s="40" t="s">
        <v>207</v>
      </c>
      <c r="P764" s="40" t="s">
        <v>208</v>
      </c>
      <c r="Q764" s="40" t="s">
        <v>209</v>
      </c>
      <c r="R764" s="40" t="s">
        <v>8686</v>
      </c>
      <c r="S764" s="40" t="b">
        <v>0</v>
      </c>
      <c r="T764" s="40" t="s">
        <v>12879</v>
      </c>
      <c r="U764" s="40" t="s">
        <v>212</v>
      </c>
      <c r="V764" s="41">
        <v>0.1</v>
      </c>
      <c r="W764" s="41">
        <v>0.9</v>
      </c>
      <c r="X764" s="41">
        <v>0.2</v>
      </c>
      <c r="Y764" s="41">
        <v>0.5</v>
      </c>
      <c r="Z764" s="40" t="b">
        <v>0</v>
      </c>
      <c r="AA764" s="40" t="b">
        <v>1</v>
      </c>
      <c r="AB764" s="40" t="b">
        <v>0</v>
      </c>
      <c r="AC764" s="40" t="b">
        <v>0</v>
      </c>
      <c r="AD764" s="41" t="s">
        <v>15471</v>
      </c>
      <c r="AE764" s="41" t="s">
        <v>14384</v>
      </c>
      <c r="AF764" s="41">
        <v>638.9133</v>
      </c>
      <c r="AG764" s="41">
        <v>-4.56147</v>
      </c>
      <c r="AH764" s="42">
        <v>1.04522E42</v>
      </c>
      <c r="AI764" s="41">
        <v>0.48228283</v>
      </c>
      <c r="AJ764" s="40" t="s">
        <v>15472</v>
      </c>
      <c r="AK764" s="44" t="s">
        <v>397</v>
      </c>
      <c r="AL764" s="41">
        <v>2883.0</v>
      </c>
      <c r="AM764" s="40" t="s">
        <v>7372</v>
      </c>
      <c r="AN764" s="40" t="s">
        <v>7285</v>
      </c>
      <c r="AO764" s="40" t="s">
        <v>5643</v>
      </c>
      <c r="AP764" s="42">
        <v>1.0E139</v>
      </c>
    </row>
    <row r="765">
      <c r="A765" s="40" t="s">
        <v>16720</v>
      </c>
      <c r="B765" s="41">
        <v>63.0</v>
      </c>
      <c r="C765" s="42">
        <v>1.67E9</v>
      </c>
      <c r="D765" s="41">
        <v>3356.0</v>
      </c>
      <c r="E765" s="40" t="s">
        <v>1243</v>
      </c>
      <c r="F765" s="41">
        <v>140.0</v>
      </c>
      <c r="G765" s="41">
        <v>35.0</v>
      </c>
      <c r="H765" s="41">
        <v>70.0</v>
      </c>
      <c r="I765" s="41">
        <v>-3.07733</v>
      </c>
      <c r="J765" s="41">
        <v>10000.0</v>
      </c>
      <c r="K765" s="41">
        <v>5000.0</v>
      </c>
      <c r="L765" s="41">
        <v>1200.0</v>
      </c>
      <c r="M765" s="41">
        <v>600.0</v>
      </c>
      <c r="N765" s="41">
        <v>30.0</v>
      </c>
      <c r="O765" s="40" t="s">
        <v>207</v>
      </c>
      <c r="P765" s="40" t="s">
        <v>1371</v>
      </c>
      <c r="Q765" s="40" t="s">
        <v>1372</v>
      </c>
      <c r="R765" s="40" t="s">
        <v>8686</v>
      </c>
      <c r="S765" s="40" t="b">
        <v>0</v>
      </c>
      <c r="T765" s="40" t="s">
        <v>12879</v>
      </c>
      <c r="U765" s="40" t="s">
        <v>212</v>
      </c>
      <c r="V765" s="41">
        <v>0.1</v>
      </c>
      <c r="W765" s="41">
        <v>0.9</v>
      </c>
      <c r="X765" s="41">
        <v>0.1</v>
      </c>
      <c r="Y765" s="41">
        <v>0.4</v>
      </c>
      <c r="Z765" s="40" t="b">
        <v>0</v>
      </c>
      <c r="AA765" s="40" t="b">
        <v>1</v>
      </c>
      <c r="AB765" s="40" t="b">
        <v>0</v>
      </c>
      <c r="AC765" s="40" t="b">
        <v>0</v>
      </c>
      <c r="AD765" s="41" t="s">
        <v>15473</v>
      </c>
      <c r="AE765" s="41" t="s">
        <v>10391</v>
      </c>
      <c r="AF765" s="41">
        <v>1203.238</v>
      </c>
      <c r="AG765" s="41">
        <v>-4.56252</v>
      </c>
      <c r="AH765" s="42">
        <v>6.88703E41</v>
      </c>
      <c r="AI765" s="41">
        <v>0.482625353</v>
      </c>
      <c r="AJ765" s="40" t="s">
        <v>15474</v>
      </c>
      <c r="AK765" s="44" t="s">
        <v>397</v>
      </c>
      <c r="AL765" s="41">
        <v>6648.0</v>
      </c>
      <c r="AM765" s="40" t="s">
        <v>2224</v>
      </c>
      <c r="AN765" s="40" t="s">
        <v>7285</v>
      </c>
      <c r="AO765" s="40" t="s">
        <v>5643</v>
      </c>
      <c r="AP765" s="42">
        <v>1.1E138</v>
      </c>
    </row>
    <row r="766">
      <c r="A766" s="40" t="s">
        <v>16719</v>
      </c>
      <c r="B766" s="41">
        <v>149.0</v>
      </c>
      <c r="C766" s="42">
        <v>1.67E9</v>
      </c>
      <c r="D766" s="41">
        <v>3356.0</v>
      </c>
      <c r="E766" s="40" t="s">
        <v>1243</v>
      </c>
      <c r="F766" s="41">
        <v>140.0</v>
      </c>
      <c r="G766" s="41">
        <v>35.0</v>
      </c>
      <c r="H766" s="41">
        <v>70.0</v>
      </c>
      <c r="I766" s="41">
        <v>-3.07733</v>
      </c>
      <c r="J766" s="41">
        <v>10000.0</v>
      </c>
      <c r="K766" s="41">
        <v>5000.0</v>
      </c>
      <c r="L766" s="41">
        <v>1200.0</v>
      </c>
      <c r="M766" s="41">
        <v>600.0</v>
      </c>
      <c r="N766" s="41">
        <v>50.0</v>
      </c>
      <c r="O766" s="40" t="s">
        <v>207</v>
      </c>
      <c r="P766" s="40" t="s">
        <v>208</v>
      </c>
      <c r="Q766" s="40" t="s">
        <v>1372</v>
      </c>
      <c r="R766" s="40" t="s">
        <v>8686</v>
      </c>
      <c r="S766" s="40" t="b">
        <v>0</v>
      </c>
      <c r="T766" s="40" t="s">
        <v>211</v>
      </c>
      <c r="U766" s="40" t="s">
        <v>212</v>
      </c>
      <c r="V766" s="41">
        <v>0.1</v>
      </c>
      <c r="W766" s="41">
        <v>0.9</v>
      </c>
      <c r="X766" s="41">
        <v>0.2</v>
      </c>
      <c r="Y766" s="41">
        <v>0.6</v>
      </c>
      <c r="Z766" s="40" t="b">
        <v>0</v>
      </c>
      <c r="AA766" s="40" t="b">
        <v>1</v>
      </c>
      <c r="AB766" s="40" t="b">
        <v>0</v>
      </c>
      <c r="AC766" s="40" t="b">
        <v>0</v>
      </c>
      <c r="AD766" s="41" t="s">
        <v>15475</v>
      </c>
      <c r="AE766" s="41" t="s">
        <v>15476</v>
      </c>
      <c r="AF766" s="41">
        <v>1202.755</v>
      </c>
      <c r="AG766" s="41">
        <v>-4.5627</v>
      </c>
      <c r="AH766" s="42">
        <v>1.04253E42</v>
      </c>
      <c r="AI766" s="41">
        <v>0.482681942</v>
      </c>
      <c r="AJ766" s="40" t="s">
        <v>15477</v>
      </c>
      <c r="AK766" s="40" t="s">
        <v>15478</v>
      </c>
      <c r="AL766" s="41">
        <v>2892.0</v>
      </c>
      <c r="AM766" s="40" t="s">
        <v>2224</v>
      </c>
      <c r="AN766" s="40" t="s">
        <v>7285</v>
      </c>
      <c r="AO766" s="40" t="s">
        <v>5643</v>
      </c>
      <c r="AP766" s="42">
        <v>1.0E139</v>
      </c>
    </row>
    <row r="767">
      <c r="A767" s="40" t="s">
        <v>16719</v>
      </c>
      <c r="B767" s="41">
        <v>49.0</v>
      </c>
      <c r="C767" s="42">
        <v>1.67E9</v>
      </c>
      <c r="D767" s="41">
        <v>3356.0</v>
      </c>
      <c r="E767" s="40" t="s">
        <v>1243</v>
      </c>
      <c r="F767" s="41">
        <v>140.0</v>
      </c>
      <c r="G767" s="41">
        <v>35.0</v>
      </c>
      <c r="H767" s="41">
        <v>70.0</v>
      </c>
      <c r="I767" s="41">
        <v>-3.07733</v>
      </c>
      <c r="J767" s="41">
        <v>10000.0</v>
      </c>
      <c r="K767" s="41">
        <v>5000.0</v>
      </c>
      <c r="L767" s="41">
        <v>1200.0</v>
      </c>
      <c r="M767" s="41">
        <v>600.0</v>
      </c>
      <c r="N767" s="41">
        <v>30.0</v>
      </c>
      <c r="O767" s="40" t="s">
        <v>207</v>
      </c>
      <c r="P767" s="40" t="s">
        <v>208</v>
      </c>
      <c r="Q767" s="40" t="s">
        <v>7305</v>
      </c>
      <c r="R767" s="40" t="s">
        <v>8686</v>
      </c>
      <c r="S767" s="40" t="b">
        <v>0</v>
      </c>
      <c r="T767" s="40" t="s">
        <v>12879</v>
      </c>
      <c r="U767" s="40" t="s">
        <v>212</v>
      </c>
      <c r="V767" s="41">
        <v>0.1</v>
      </c>
      <c r="W767" s="41">
        <v>0.9</v>
      </c>
      <c r="X767" s="41">
        <v>0.2</v>
      </c>
      <c r="Y767" s="41">
        <v>0.5</v>
      </c>
      <c r="Z767" s="40" t="b">
        <v>0</v>
      </c>
      <c r="AA767" s="40" t="b">
        <v>1</v>
      </c>
      <c r="AB767" s="40" t="b">
        <v>0</v>
      </c>
      <c r="AC767" s="40" t="b">
        <v>0</v>
      </c>
      <c r="AD767" s="41" t="s">
        <v>9235</v>
      </c>
      <c r="AE767" s="41" t="s">
        <v>4581</v>
      </c>
      <c r="AF767" s="41">
        <v>1202.851</v>
      </c>
      <c r="AG767" s="41">
        <v>-4.56584</v>
      </c>
      <c r="AH767" s="42">
        <v>1.3193E42</v>
      </c>
      <c r="AI767" s="41">
        <v>0.483704112</v>
      </c>
      <c r="AJ767" s="40" t="s">
        <v>15479</v>
      </c>
      <c r="AK767" s="44" t="s">
        <v>397</v>
      </c>
      <c r="AL767" s="41">
        <v>5291.0</v>
      </c>
      <c r="AM767" s="40" t="s">
        <v>2224</v>
      </c>
      <c r="AN767" s="40" t="s">
        <v>7285</v>
      </c>
      <c r="AO767" s="40" t="s">
        <v>5643</v>
      </c>
      <c r="AP767" s="42">
        <v>1.1E139</v>
      </c>
    </row>
    <row r="768">
      <c r="A768" s="40" t="s">
        <v>16686</v>
      </c>
      <c r="B768" s="41">
        <v>180.0</v>
      </c>
      <c r="C768" s="42">
        <v>1.67E9</v>
      </c>
      <c r="D768" s="41">
        <v>3356.0</v>
      </c>
      <c r="E768" s="40" t="s">
        <v>1243</v>
      </c>
      <c r="F768" s="41">
        <v>140.0</v>
      </c>
      <c r="G768" s="41">
        <v>35.0</v>
      </c>
      <c r="H768" s="41">
        <v>70.0</v>
      </c>
      <c r="I768" s="41">
        <v>-3.07733</v>
      </c>
      <c r="J768" s="41">
        <v>10000.0</v>
      </c>
      <c r="K768" s="41">
        <v>5000.0</v>
      </c>
      <c r="L768" s="41">
        <v>1200.0</v>
      </c>
      <c r="M768" s="41">
        <v>600.0</v>
      </c>
      <c r="N768" s="41">
        <v>100.0</v>
      </c>
      <c r="O768" s="40" t="s">
        <v>207</v>
      </c>
      <c r="P768" s="40" t="s">
        <v>208</v>
      </c>
      <c r="Q768" s="40" t="s">
        <v>209</v>
      </c>
      <c r="R768" s="40" t="s">
        <v>8686</v>
      </c>
      <c r="S768" s="40" t="b">
        <v>0</v>
      </c>
      <c r="T768" s="40" t="s">
        <v>211</v>
      </c>
      <c r="U768" s="40" t="s">
        <v>212</v>
      </c>
      <c r="V768" s="41">
        <v>0.1</v>
      </c>
      <c r="W768" s="41">
        <v>0.9</v>
      </c>
      <c r="X768" s="41">
        <v>0.1</v>
      </c>
      <c r="Y768" s="41">
        <v>0.4</v>
      </c>
      <c r="Z768" s="40" t="b">
        <v>0</v>
      </c>
      <c r="AA768" s="40" t="b">
        <v>1</v>
      </c>
      <c r="AB768" s="40" t="b">
        <v>0</v>
      </c>
      <c r="AC768" s="40" t="b">
        <v>0</v>
      </c>
      <c r="AD768" s="41" t="s">
        <v>982</v>
      </c>
      <c r="AE768" s="41" t="s">
        <v>15480</v>
      </c>
      <c r="AF768" s="41">
        <v>933.5382</v>
      </c>
      <c r="AG768" s="41">
        <v>-4.56692</v>
      </c>
      <c r="AH768" s="42">
        <v>9.74087E41</v>
      </c>
      <c r="AI768" s="41">
        <v>0.484055233</v>
      </c>
      <c r="AJ768" s="40" t="s">
        <v>15481</v>
      </c>
      <c r="AK768" s="40" t="s">
        <v>15482</v>
      </c>
      <c r="AL768" s="41">
        <v>4429.0</v>
      </c>
      <c r="AM768" s="40" t="s">
        <v>7372</v>
      </c>
      <c r="AN768" s="40" t="s">
        <v>7285</v>
      </c>
      <c r="AO768" s="40" t="s">
        <v>5627</v>
      </c>
      <c r="AP768" s="42">
        <v>1.0E139</v>
      </c>
    </row>
    <row r="769">
      <c r="A769" s="40" t="s">
        <v>16719</v>
      </c>
      <c r="B769" s="41">
        <v>116.0</v>
      </c>
      <c r="C769" s="42">
        <v>1.67E9</v>
      </c>
      <c r="D769" s="41">
        <v>3356.0</v>
      </c>
      <c r="E769" s="40" t="s">
        <v>1243</v>
      </c>
      <c r="F769" s="41">
        <v>140.0</v>
      </c>
      <c r="G769" s="41">
        <v>35.0</v>
      </c>
      <c r="H769" s="41">
        <v>70.0</v>
      </c>
      <c r="I769" s="41">
        <v>-3.07733</v>
      </c>
      <c r="J769" s="41">
        <v>10000.0</v>
      </c>
      <c r="K769" s="41">
        <v>5000.0</v>
      </c>
      <c r="L769" s="41">
        <v>1200.0</v>
      </c>
      <c r="M769" s="41">
        <v>600.0</v>
      </c>
      <c r="N769" s="41">
        <v>50.0</v>
      </c>
      <c r="O769" s="40" t="s">
        <v>207</v>
      </c>
      <c r="P769" s="40" t="s">
        <v>208</v>
      </c>
      <c r="Q769" s="40" t="s">
        <v>7310</v>
      </c>
      <c r="R769" s="40" t="s">
        <v>8686</v>
      </c>
      <c r="S769" s="40" t="b">
        <v>0</v>
      </c>
      <c r="T769" s="40" t="s">
        <v>211</v>
      </c>
      <c r="U769" s="40" t="s">
        <v>212</v>
      </c>
      <c r="V769" s="41">
        <v>0.1</v>
      </c>
      <c r="W769" s="41">
        <v>0.9</v>
      </c>
      <c r="X769" s="41">
        <v>0.3</v>
      </c>
      <c r="Y769" s="41">
        <v>0.6</v>
      </c>
      <c r="Z769" s="40" t="b">
        <v>0</v>
      </c>
      <c r="AA769" s="40" t="b">
        <v>1</v>
      </c>
      <c r="AB769" s="40" t="b">
        <v>0</v>
      </c>
      <c r="AC769" s="40" t="b">
        <v>0</v>
      </c>
      <c r="AD769" s="41" t="s">
        <v>15483</v>
      </c>
      <c r="AE769" s="41" t="s">
        <v>15484</v>
      </c>
      <c r="AF769" s="41">
        <v>675.5034</v>
      </c>
      <c r="AG769" s="41">
        <v>-4.56815</v>
      </c>
      <c r="AH769" s="42">
        <v>1.36546E42</v>
      </c>
      <c r="AI769" s="41">
        <v>0.4844539</v>
      </c>
      <c r="AJ769" s="40" t="s">
        <v>16802</v>
      </c>
      <c r="AK769" s="40" t="s">
        <v>15486</v>
      </c>
      <c r="AL769" s="41">
        <v>1329.0</v>
      </c>
      <c r="AM769" s="40" t="s">
        <v>7372</v>
      </c>
      <c r="AN769" s="40" t="s">
        <v>7285</v>
      </c>
      <c r="AO769" s="40" t="s">
        <v>5643</v>
      </c>
      <c r="AP769" s="42">
        <v>1.1E139</v>
      </c>
    </row>
    <row r="770">
      <c r="A770" s="40" t="s">
        <v>16720</v>
      </c>
      <c r="B770" s="41">
        <v>15.0</v>
      </c>
      <c r="C770" s="42">
        <v>1.67E9</v>
      </c>
      <c r="D770" s="41">
        <v>3356.0</v>
      </c>
      <c r="E770" s="40" t="s">
        <v>1243</v>
      </c>
      <c r="F770" s="41">
        <v>140.0</v>
      </c>
      <c r="G770" s="41">
        <v>35.0</v>
      </c>
      <c r="H770" s="41">
        <v>70.0</v>
      </c>
      <c r="I770" s="41">
        <v>-3.07733</v>
      </c>
      <c r="J770" s="41">
        <v>10000.0</v>
      </c>
      <c r="K770" s="41">
        <v>5000.0</v>
      </c>
      <c r="L770" s="41">
        <v>1200.0</v>
      </c>
      <c r="M770" s="41">
        <v>600.0</v>
      </c>
      <c r="N770" s="41">
        <v>30.0</v>
      </c>
      <c r="O770" s="40" t="s">
        <v>207</v>
      </c>
      <c r="P770" s="40" t="s">
        <v>1371</v>
      </c>
      <c r="Q770" s="40" t="s">
        <v>209</v>
      </c>
      <c r="R770" s="40" t="s">
        <v>8686</v>
      </c>
      <c r="S770" s="40" t="b">
        <v>0</v>
      </c>
      <c r="T770" s="40" t="s">
        <v>12879</v>
      </c>
      <c r="U770" s="40" t="s">
        <v>212</v>
      </c>
      <c r="V770" s="41">
        <v>0.1</v>
      </c>
      <c r="W770" s="41">
        <v>0.9</v>
      </c>
      <c r="X770" s="41">
        <v>0.3</v>
      </c>
      <c r="Y770" s="41">
        <v>0.4</v>
      </c>
      <c r="Z770" s="40" t="b">
        <v>0</v>
      </c>
      <c r="AA770" s="40" t="b">
        <v>1</v>
      </c>
      <c r="AB770" s="40" t="b">
        <v>0</v>
      </c>
      <c r="AC770" s="40" t="b">
        <v>0</v>
      </c>
      <c r="AD770" s="41" t="s">
        <v>15487</v>
      </c>
      <c r="AE770" s="41" t="s">
        <v>15488</v>
      </c>
      <c r="AF770" s="41">
        <v>1016.336</v>
      </c>
      <c r="AG770" s="41">
        <v>-4.56901</v>
      </c>
      <c r="AH770" s="42">
        <v>1.09146E42</v>
      </c>
      <c r="AI770" s="41">
        <v>0.484732498</v>
      </c>
      <c r="AJ770" s="40" t="s">
        <v>15489</v>
      </c>
      <c r="AK770" s="40" t="s">
        <v>15490</v>
      </c>
      <c r="AL770" s="41">
        <v>5760.0</v>
      </c>
      <c r="AM770" s="40" t="s">
        <v>7372</v>
      </c>
      <c r="AN770" s="40" t="s">
        <v>7285</v>
      </c>
      <c r="AO770" s="40" t="s">
        <v>5643</v>
      </c>
      <c r="AP770" s="42">
        <v>1.1E139</v>
      </c>
    </row>
    <row r="771">
      <c r="A771" s="40" t="s">
        <v>16720</v>
      </c>
      <c r="B771" s="41">
        <v>153.0</v>
      </c>
      <c r="C771" s="42">
        <v>1.67E9</v>
      </c>
      <c r="D771" s="41">
        <v>3356.0</v>
      </c>
      <c r="E771" s="40" t="s">
        <v>1243</v>
      </c>
      <c r="F771" s="41">
        <v>140.0</v>
      </c>
      <c r="G771" s="41">
        <v>35.0</v>
      </c>
      <c r="H771" s="41">
        <v>70.0</v>
      </c>
      <c r="I771" s="41">
        <v>-3.07733</v>
      </c>
      <c r="J771" s="41">
        <v>10000.0</v>
      </c>
      <c r="K771" s="41">
        <v>5000.0</v>
      </c>
      <c r="L771" s="41">
        <v>1200.0</v>
      </c>
      <c r="M771" s="41">
        <v>600.0</v>
      </c>
      <c r="N771" s="41">
        <v>50.0</v>
      </c>
      <c r="O771" s="40" t="s">
        <v>207</v>
      </c>
      <c r="P771" s="40" t="s">
        <v>1371</v>
      </c>
      <c r="Q771" s="40" t="s">
        <v>1372</v>
      </c>
      <c r="R771" s="40" t="s">
        <v>8686</v>
      </c>
      <c r="S771" s="40" t="b">
        <v>0</v>
      </c>
      <c r="T771" s="40" t="s">
        <v>12879</v>
      </c>
      <c r="U771" s="40" t="s">
        <v>212</v>
      </c>
      <c r="V771" s="41">
        <v>0.1</v>
      </c>
      <c r="W771" s="41">
        <v>0.9</v>
      </c>
      <c r="X771" s="41">
        <v>0.1</v>
      </c>
      <c r="Y771" s="41">
        <v>0.4</v>
      </c>
      <c r="Z771" s="40" t="b">
        <v>0</v>
      </c>
      <c r="AA771" s="40" t="b">
        <v>1</v>
      </c>
      <c r="AB771" s="40" t="b">
        <v>0</v>
      </c>
      <c r="AC771" s="40" t="b">
        <v>0</v>
      </c>
      <c r="AD771" s="41" t="s">
        <v>15491</v>
      </c>
      <c r="AE771" s="41" t="s">
        <v>15492</v>
      </c>
      <c r="AF771" s="41">
        <v>1203.507</v>
      </c>
      <c r="AG771" s="41">
        <v>-4.56917</v>
      </c>
      <c r="AH771" s="42">
        <v>3.4566E41</v>
      </c>
      <c r="AI771" s="41">
        <v>0.484783823</v>
      </c>
      <c r="AJ771" s="40" t="s">
        <v>15493</v>
      </c>
      <c r="AK771" s="44" t="s">
        <v>397</v>
      </c>
      <c r="AL771" s="41">
        <v>4044.0</v>
      </c>
      <c r="AM771" s="40" t="s">
        <v>2224</v>
      </c>
      <c r="AN771" s="40" t="s">
        <v>7285</v>
      </c>
      <c r="AO771" s="40" t="s">
        <v>5643</v>
      </c>
      <c r="AP771" s="42">
        <v>1.1E137</v>
      </c>
    </row>
    <row r="772">
      <c r="A772" s="40" t="s">
        <v>16720</v>
      </c>
      <c r="B772" s="41">
        <v>80.0</v>
      </c>
      <c r="C772" s="42">
        <v>1.67E9</v>
      </c>
      <c r="D772" s="41">
        <v>3356.0</v>
      </c>
      <c r="E772" s="40" t="s">
        <v>1243</v>
      </c>
      <c r="F772" s="41">
        <v>140.0</v>
      </c>
      <c r="G772" s="41">
        <v>35.0</v>
      </c>
      <c r="H772" s="41">
        <v>70.0</v>
      </c>
      <c r="I772" s="41">
        <v>-3.07733</v>
      </c>
      <c r="J772" s="41">
        <v>10000.0</v>
      </c>
      <c r="K772" s="41">
        <v>5000.0</v>
      </c>
      <c r="L772" s="41">
        <v>1200.0</v>
      </c>
      <c r="M772" s="41">
        <v>600.0</v>
      </c>
      <c r="N772" s="41">
        <v>30.0</v>
      </c>
      <c r="O772" s="40" t="s">
        <v>207</v>
      </c>
      <c r="P772" s="40" t="s">
        <v>1371</v>
      </c>
      <c r="Q772" s="40" t="s">
        <v>212</v>
      </c>
      <c r="R772" s="40" t="s">
        <v>8686</v>
      </c>
      <c r="S772" s="40" t="b">
        <v>0</v>
      </c>
      <c r="T772" s="40" t="s">
        <v>211</v>
      </c>
      <c r="U772" s="40" t="s">
        <v>212</v>
      </c>
      <c r="V772" s="41">
        <v>0.1</v>
      </c>
      <c r="W772" s="41">
        <v>0.9</v>
      </c>
      <c r="X772" s="41">
        <v>0.3</v>
      </c>
      <c r="Y772" s="41">
        <v>0.6</v>
      </c>
      <c r="Z772" s="40" t="b">
        <v>0</v>
      </c>
      <c r="AA772" s="40" t="b">
        <v>1</v>
      </c>
      <c r="AB772" s="40" t="b">
        <v>0</v>
      </c>
      <c r="AC772" s="40" t="b">
        <v>0</v>
      </c>
      <c r="AD772" s="41" t="s">
        <v>15494</v>
      </c>
      <c r="AE772" s="41" t="s">
        <v>15495</v>
      </c>
      <c r="AF772" s="41">
        <v>1202.983</v>
      </c>
      <c r="AG772" s="41">
        <v>-4.57265</v>
      </c>
      <c r="AH772" s="42">
        <v>3.9465E41</v>
      </c>
      <c r="AI772" s="41">
        <v>0.485915447</v>
      </c>
      <c r="AJ772" s="40" t="s">
        <v>15496</v>
      </c>
      <c r="AK772" s="40" t="s">
        <v>15497</v>
      </c>
      <c r="AL772" s="41">
        <v>4698.0</v>
      </c>
      <c r="AM772" s="40" t="s">
        <v>2224</v>
      </c>
      <c r="AN772" s="40" t="s">
        <v>7285</v>
      </c>
      <c r="AO772" s="40" t="s">
        <v>5643</v>
      </c>
      <c r="AP772" s="42">
        <v>1.0E138</v>
      </c>
    </row>
    <row r="773">
      <c r="A773" s="40" t="s">
        <v>16706</v>
      </c>
      <c r="B773" s="41">
        <v>194.0</v>
      </c>
      <c r="C773" s="42">
        <v>1.67E9</v>
      </c>
      <c r="D773" s="41">
        <v>3356.0</v>
      </c>
      <c r="E773" s="40" t="s">
        <v>1243</v>
      </c>
      <c r="F773" s="41">
        <v>140.0</v>
      </c>
      <c r="G773" s="41">
        <v>35.0</v>
      </c>
      <c r="H773" s="41">
        <v>70.0</v>
      </c>
      <c r="I773" s="41">
        <v>-3.07733</v>
      </c>
      <c r="J773" s="41">
        <v>10000.0</v>
      </c>
      <c r="K773" s="41">
        <v>5000.0</v>
      </c>
      <c r="L773" s="41">
        <v>1200.0</v>
      </c>
      <c r="M773" s="41">
        <v>600.0</v>
      </c>
      <c r="N773" s="41">
        <v>100.0</v>
      </c>
      <c r="O773" s="40" t="s">
        <v>207</v>
      </c>
      <c r="P773" s="40" t="s">
        <v>1371</v>
      </c>
      <c r="Q773" s="40" t="s">
        <v>209</v>
      </c>
      <c r="R773" s="40" t="s">
        <v>8686</v>
      </c>
      <c r="S773" s="40" t="b">
        <v>0</v>
      </c>
      <c r="T773" s="40" t="s">
        <v>12879</v>
      </c>
      <c r="U773" s="40" t="s">
        <v>212</v>
      </c>
      <c r="V773" s="41">
        <v>0.1</v>
      </c>
      <c r="W773" s="41">
        <v>0.9</v>
      </c>
      <c r="X773" s="41">
        <v>0.2</v>
      </c>
      <c r="Y773" s="41">
        <v>0.6</v>
      </c>
      <c r="Z773" s="40" t="b">
        <v>0</v>
      </c>
      <c r="AA773" s="40" t="b">
        <v>1</v>
      </c>
      <c r="AB773" s="40" t="b">
        <v>0</v>
      </c>
      <c r="AC773" s="40" t="b">
        <v>0</v>
      </c>
      <c r="AD773" s="41" t="s">
        <v>15498</v>
      </c>
      <c r="AE773" s="41" t="s">
        <v>15499</v>
      </c>
      <c r="AF773" s="41">
        <v>1103.86</v>
      </c>
      <c r="AG773" s="41">
        <v>-4.57273</v>
      </c>
      <c r="AH773" s="42">
        <v>7.43097E41</v>
      </c>
      <c r="AI773" s="41">
        <v>0.485941851</v>
      </c>
      <c r="AJ773" s="40" t="s">
        <v>16803</v>
      </c>
      <c r="AK773" s="40" t="s">
        <v>15501</v>
      </c>
      <c r="AL773" s="41">
        <v>1252.0</v>
      </c>
      <c r="AM773" s="40" t="s">
        <v>7372</v>
      </c>
      <c r="AN773" s="40" t="s">
        <v>7285</v>
      </c>
      <c r="AO773" s="40" t="s">
        <v>5643</v>
      </c>
      <c r="AP773" s="42">
        <v>1.0E139</v>
      </c>
    </row>
    <row r="774">
      <c r="A774" s="40" t="s">
        <v>16686</v>
      </c>
      <c r="B774" s="41">
        <v>235.0</v>
      </c>
      <c r="C774" s="42">
        <v>1.67E9</v>
      </c>
      <c r="D774" s="41">
        <v>3356.0</v>
      </c>
      <c r="E774" s="40" t="s">
        <v>1243</v>
      </c>
      <c r="F774" s="41">
        <v>140.0</v>
      </c>
      <c r="G774" s="41">
        <v>35.0</v>
      </c>
      <c r="H774" s="41">
        <v>70.0</v>
      </c>
      <c r="I774" s="41">
        <v>-3.07733</v>
      </c>
      <c r="J774" s="41">
        <v>10000.0</v>
      </c>
      <c r="K774" s="41">
        <v>5000.0</v>
      </c>
      <c r="L774" s="41">
        <v>1200.0</v>
      </c>
      <c r="M774" s="41">
        <v>600.0</v>
      </c>
      <c r="N774" s="41">
        <v>100.0</v>
      </c>
      <c r="O774" s="40" t="s">
        <v>207</v>
      </c>
      <c r="P774" s="40" t="s">
        <v>208</v>
      </c>
      <c r="Q774" s="40" t="s">
        <v>1372</v>
      </c>
      <c r="R774" s="40" t="s">
        <v>8686</v>
      </c>
      <c r="S774" s="40" t="b">
        <v>0</v>
      </c>
      <c r="T774" s="40" t="s">
        <v>211</v>
      </c>
      <c r="U774" s="40" t="s">
        <v>212</v>
      </c>
      <c r="V774" s="41">
        <v>0.1</v>
      </c>
      <c r="W774" s="41">
        <v>0.9</v>
      </c>
      <c r="X774" s="41">
        <v>0.1</v>
      </c>
      <c r="Y774" s="41">
        <v>0.5</v>
      </c>
      <c r="Z774" s="40" t="b">
        <v>0</v>
      </c>
      <c r="AA774" s="40" t="b">
        <v>1</v>
      </c>
      <c r="AB774" s="40" t="b">
        <v>0</v>
      </c>
      <c r="AC774" s="40" t="b">
        <v>0</v>
      </c>
      <c r="AD774" s="41" t="s">
        <v>15502</v>
      </c>
      <c r="AE774" s="41" t="s">
        <v>15503</v>
      </c>
      <c r="AF774" s="41">
        <v>1193.923</v>
      </c>
      <c r="AG774" s="41">
        <v>-4.57423</v>
      </c>
      <c r="AH774" s="42">
        <v>1.39269E42</v>
      </c>
      <c r="AI774" s="41">
        <v>0.486428771</v>
      </c>
      <c r="AJ774" s="40" t="s">
        <v>15504</v>
      </c>
      <c r="AK774" s="40" t="s">
        <v>15505</v>
      </c>
      <c r="AL774" s="41">
        <v>4570.0</v>
      </c>
      <c r="AM774" s="40" t="s">
        <v>7372</v>
      </c>
      <c r="AN774" s="40" t="s">
        <v>7285</v>
      </c>
      <c r="AO774" s="40" t="s">
        <v>5627</v>
      </c>
      <c r="AP774" s="42">
        <v>1.1E139</v>
      </c>
    </row>
    <row r="775">
      <c r="A775" s="40" t="s">
        <v>16720</v>
      </c>
      <c r="B775" s="41">
        <v>134.0</v>
      </c>
      <c r="C775" s="42">
        <v>1.67E9</v>
      </c>
      <c r="D775" s="41">
        <v>3356.0</v>
      </c>
      <c r="E775" s="40" t="s">
        <v>1243</v>
      </c>
      <c r="F775" s="41">
        <v>140.0</v>
      </c>
      <c r="G775" s="41">
        <v>35.0</v>
      </c>
      <c r="H775" s="41">
        <v>70.0</v>
      </c>
      <c r="I775" s="41">
        <v>-3.07733</v>
      </c>
      <c r="J775" s="41">
        <v>10000.0</v>
      </c>
      <c r="K775" s="41">
        <v>5000.0</v>
      </c>
      <c r="L775" s="41">
        <v>1200.0</v>
      </c>
      <c r="M775" s="41">
        <v>600.0</v>
      </c>
      <c r="N775" s="41">
        <v>50.0</v>
      </c>
      <c r="O775" s="40" t="s">
        <v>207</v>
      </c>
      <c r="P775" s="40" t="s">
        <v>1371</v>
      </c>
      <c r="Q775" s="40" t="s">
        <v>7305</v>
      </c>
      <c r="R775" s="40" t="s">
        <v>8686</v>
      </c>
      <c r="S775" s="40" t="b">
        <v>0</v>
      </c>
      <c r="T775" s="40" t="s">
        <v>211</v>
      </c>
      <c r="U775" s="40" t="s">
        <v>212</v>
      </c>
      <c r="V775" s="41">
        <v>0.1</v>
      </c>
      <c r="W775" s="41">
        <v>0.9</v>
      </c>
      <c r="X775" s="41">
        <v>0.3</v>
      </c>
      <c r="Y775" s="41">
        <v>0.6</v>
      </c>
      <c r="Z775" s="40" t="b">
        <v>0</v>
      </c>
      <c r="AA775" s="40" t="b">
        <v>1</v>
      </c>
      <c r="AB775" s="40" t="b">
        <v>0</v>
      </c>
      <c r="AC775" s="40" t="b">
        <v>0</v>
      </c>
      <c r="AD775" s="41" t="s">
        <v>11838</v>
      </c>
      <c r="AE775" s="41" t="s">
        <v>15506</v>
      </c>
      <c r="AF775" s="41">
        <v>1202.263</v>
      </c>
      <c r="AG775" s="41">
        <v>-4.57426</v>
      </c>
      <c r="AH775" s="42">
        <v>6.42039E41</v>
      </c>
      <c r="AI775" s="41">
        <v>0.486440978</v>
      </c>
      <c r="AJ775" s="40" t="s">
        <v>16804</v>
      </c>
      <c r="AK775" s="40" t="s">
        <v>15508</v>
      </c>
      <c r="AL775" s="41">
        <v>2885.0</v>
      </c>
      <c r="AM775" s="40" t="s">
        <v>2224</v>
      </c>
      <c r="AN775" s="40" t="s">
        <v>7285</v>
      </c>
      <c r="AO775" s="40" t="s">
        <v>5643</v>
      </c>
      <c r="AP775" s="42">
        <v>1.1E138</v>
      </c>
    </row>
    <row r="776">
      <c r="A776" s="40" t="s">
        <v>16686</v>
      </c>
      <c r="B776" s="41">
        <v>200.0</v>
      </c>
      <c r="C776" s="42">
        <v>1.67E9</v>
      </c>
      <c r="D776" s="41">
        <v>3356.0</v>
      </c>
      <c r="E776" s="40" t="s">
        <v>1243</v>
      </c>
      <c r="F776" s="41">
        <v>140.0</v>
      </c>
      <c r="G776" s="41">
        <v>35.0</v>
      </c>
      <c r="H776" s="41">
        <v>70.0</v>
      </c>
      <c r="I776" s="41">
        <v>-3.07733</v>
      </c>
      <c r="J776" s="41">
        <v>10000.0</v>
      </c>
      <c r="K776" s="41">
        <v>5000.0</v>
      </c>
      <c r="L776" s="41">
        <v>1200.0</v>
      </c>
      <c r="M776" s="41">
        <v>600.0</v>
      </c>
      <c r="N776" s="41">
        <v>100.0</v>
      </c>
      <c r="O776" s="40" t="s">
        <v>207</v>
      </c>
      <c r="P776" s="40" t="s">
        <v>208</v>
      </c>
      <c r="Q776" s="40" t="s">
        <v>7310</v>
      </c>
      <c r="R776" s="40" t="s">
        <v>8686</v>
      </c>
      <c r="S776" s="40" t="b">
        <v>0</v>
      </c>
      <c r="T776" s="40" t="s">
        <v>211</v>
      </c>
      <c r="U776" s="40" t="s">
        <v>212</v>
      </c>
      <c r="V776" s="41">
        <v>0.1</v>
      </c>
      <c r="W776" s="41">
        <v>0.9</v>
      </c>
      <c r="X776" s="41">
        <v>0.1</v>
      </c>
      <c r="Y776" s="41">
        <v>0.6</v>
      </c>
      <c r="Z776" s="40" t="b">
        <v>0</v>
      </c>
      <c r="AA776" s="40" t="b">
        <v>1</v>
      </c>
      <c r="AB776" s="40" t="b">
        <v>0</v>
      </c>
      <c r="AC776" s="40" t="b">
        <v>0</v>
      </c>
      <c r="AD776" s="41" t="s">
        <v>15509</v>
      </c>
      <c r="AE776" s="41" t="s">
        <v>15510</v>
      </c>
      <c r="AF776" s="41">
        <v>1201.322</v>
      </c>
      <c r="AG776" s="41">
        <v>-4.57479</v>
      </c>
      <c r="AH776" s="42">
        <v>1.3436E42</v>
      </c>
      <c r="AI776" s="41">
        <v>0.486611426</v>
      </c>
      <c r="AJ776" s="40" t="s">
        <v>15511</v>
      </c>
      <c r="AK776" s="40" t="s">
        <v>15512</v>
      </c>
      <c r="AL776" s="41">
        <v>2664.0</v>
      </c>
      <c r="AM776" s="40" t="s">
        <v>2224</v>
      </c>
      <c r="AN776" s="40" t="s">
        <v>7285</v>
      </c>
      <c r="AO776" s="40" t="s">
        <v>5627</v>
      </c>
      <c r="AP776" s="42">
        <v>1.1E139</v>
      </c>
    </row>
    <row r="777">
      <c r="A777" s="40" t="s">
        <v>16686</v>
      </c>
      <c r="B777" s="41">
        <v>201.0</v>
      </c>
      <c r="C777" s="42">
        <v>1.67E9</v>
      </c>
      <c r="D777" s="41">
        <v>3356.0</v>
      </c>
      <c r="E777" s="40" t="s">
        <v>1243</v>
      </c>
      <c r="F777" s="41">
        <v>140.0</v>
      </c>
      <c r="G777" s="41">
        <v>35.0</v>
      </c>
      <c r="H777" s="41">
        <v>70.0</v>
      </c>
      <c r="I777" s="41">
        <v>-3.07733</v>
      </c>
      <c r="J777" s="41">
        <v>10000.0</v>
      </c>
      <c r="K777" s="41">
        <v>5000.0</v>
      </c>
      <c r="L777" s="41">
        <v>1200.0</v>
      </c>
      <c r="M777" s="41">
        <v>600.0</v>
      </c>
      <c r="N777" s="41">
        <v>100.0</v>
      </c>
      <c r="O777" s="40" t="s">
        <v>207</v>
      </c>
      <c r="P777" s="40" t="s">
        <v>208</v>
      </c>
      <c r="Q777" s="40" t="s">
        <v>7310</v>
      </c>
      <c r="R777" s="40" t="s">
        <v>8686</v>
      </c>
      <c r="S777" s="40" t="b">
        <v>0</v>
      </c>
      <c r="T777" s="40" t="s">
        <v>211</v>
      </c>
      <c r="U777" s="40" t="s">
        <v>212</v>
      </c>
      <c r="V777" s="41">
        <v>0.1</v>
      </c>
      <c r="W777" s="41">
        <v>0.9</v>
      </c>
      <c r="X777" s="41">
        <v>0.2</v>
      </c>
      <c r="Y777" s="41">
        <v>0.4</v>
      </c>
      <c r="Z777" s="40" t="b">
        <v>0</v>
      </c>
      <c r="AA777" s="40" t="b">
        <v>1</v>
      </c>
      <c r="AB777" s="40" t="b">
        <v>0</v>
      </c>
      <c r="AC777" s="40" t="b">
        <v>0</v>
      </c>
      <c r="AD777" s="41" t="s">
        <v>15513</v>
      </c>
      <c r="AE777" s="41" t="s">
        <v>15514</v>
      </c>
      <c r="AF777" s="41">
        <v>944.9361</v>
      </c>
      <c r="AG777" s="41">
        <v>-4.57509</v>
      </c>
      <c r="AH777" s="42">
        <v>1.32186E42</v>
      </c>
      <c r="AI777" s="41">
        <v>0.486708892</v>
      </c>
      <c r="AJ777" s="40" t="s">
        <v>16805</v>
      </c>
      <c r="AK777" s="40" t="s">
        <v>15516</v>
      </c>
      <c r="AL777" s="41">
        <v>2918.0</v>
      </c>
      <c r="AM777" s="40" t="s">
        <v>7372</v>
      </c>
      <c r="AN777" s="40" t="s">
        <v>7285</v>
      </c>
      <c r="AO777" s="40" t="s">
        <v>5627</v>
      </c>
      <c r="AP777" s="42">
        <v>1.1E139</v>
      </c>
    </row>
    <row r="778">
      <c r="A778" s="40" t="s">
        <v>16686</v>
      </c>
      <c r="B778" s="41">
        <v>202.0</v>
      </c>
      <c r="C778" s="42">
        <v>1.67E9</v>
      </c>
      <c r="D778" s="41">
        <v>3356.0</v>
      </c>
      <c r="E778" s="40" t="s">
        <v>1243</v>
      </c>
      <c r="F778" s="41">
        <v>140.0</v>
      </c>
      <c r="G778" s="41">
        <v>35.0</v>
      </c>
      <c r="H778" s="41">
        <v>70.0</v>
      </c>
      <c r="I778" s="41">
        <v>-3.07733</v>
      </c>
      <c r="J778" s="41">
        <v>10000.0</v>
      </c>
      <c r="K778" s="41">
        <v>5000.0</v>
      </c>
      <c r="L778" s="41">
        <v>1200.0</v>
      </c>
      <c r="M778" s="41">
        <v>600.0</v>
      </c>
      <c r="N778" s="41">
        <v>100.0</v>
      </c>
      <c r="O778" s="40" t="s">
        <v>207</v>
      </c>
      <c r="P778" s="40" t="s">
        <v>208</v>
      </c>
      <c r="Q778" s="40" t="s">
        <v>7310</v>
      </c>
      <c r="R778" s="40" t="s">
        <v>8686</v>
      </c>
      <c r="S778" s="40" t="b">
        <v>0</v>
      </c>
      <c r="T778" s="40" t="s">
        <v>211</v>
      </c>
      <c r="U778" s="40" t="s">
        <v>212</v>
      </c>
      <c r="V778" s="41">
        <v>0.1</v>
      </c>
      <c r="W778" s="41">
        <v>0.9</v>
      </c>
      <c r="X778" s="41">
        <v>0.2</v>
      </c>
      <c r="Y778" s="41">
        <v>0.5</v>
      </c>
      <c r="Z778" s="40" t="b">
        <v>0</v>
      </c>
      <c r="AA778" s="40" t="b">
        <v>1</v>
      </c>
      <c r="AB778" s="40" t="b">
        <v>0</v>
      </c>
      <c r="AC778" s="40" t="b">
        <v>0</v>
      </c>
      <c r="AD778" s="41" t="s">
        <v>15517</v>
      </c>
      <c r="AE778" s="41" t="s">
        <v>15518</v>
      </c>
      <c r="AF778" s="41">
        <v>661.2226</v>
      </c>
      <c r="AG778" s="41">
        <v>-4.5767</v>
      </c>
      <c r="AH778" s="42">
        <v>1.39269E42</v>
      </c>
      <c r="AI778" s="41">
        <v>0.487232648</v>
      </c>
      <c r="AJ778" s="40" t="s">
        <v>16806</v>
      </c>
      <c r="AK778" s="40" t="s">
        <v>15520</v>
      </c>
      <c r="AL778" s="41">
        <v>1734.0</v>
      </c>
      <c r="AM778" s="40" t="s">
        <v>7372</v>
      </c>
      <c r="AN778" s="40" t="s">
        <v>7285</v>
      </c>
      <c r="AO778" s="40" t="s">
        <v>5627</v>
      </c>
      <c r="AP778" s="42">
        <v>1.1E139</v>
      </c>
    </row>
    <row r="779">
      <c r="A779" s="40" t="s">
        <v>16720</v>
      </c>
      <c r="B779" s="41">
        <v>137.0</v>
      </c>
      <c r="C779" s="42">
        <v>1.67E9</v>
      </c>
      <c r="D779" s="41">
        <v>3356.0</v>
      </c>
      <c r="E779" s="40" t="s">
        <v>1243</v>
      </c>
      <c r="F779" s="41">
        <v>140.0</v>
      </c>
      <c r="G779" s="41">
        <v>35.0</v>
      </c>
      <c r="H779" s="41">
        <v>70.0</v>
      </c>
      <c r="I779" s="41">
        <v>-3.07733</v>
      </c>
      <c r="J779" s="41">
        <v>10000.0</v>
      </c>
      <c r="K779" s="41">
        <v>5000.0</v>
      </c>
      <c r="L779" s="41">
        <v>1200.0</v>
      </c>
      <c r="M779" s="41">
        <v>600.0</v>
      </c>
      <c r="N779" s="41">
        <v>50.0</v>
      </c>
      <c r="O779" s="40" t="s">
        <v>207</v>
      </c>
      <c r="P779" s="40" t="s">
        <v>1371</v>
      </c>
      <c r="Q779" s="40" t="s">
        <v>7305</v>
      </c>
      <c r="R779" s="40" t="s">
        <v>8686</v>
      </c>
      <c r="S779" s="40" t="b">
        <v>0</v>
      </c>
      <c r="T779" s="40" t="s">
        <v>12879</v>
      </c>
      <c r="U779" s="40" t="s">
        <v>212</v>
      </c>
      <c r="V779" s="41">
        <v>0.1</v>
      </c>
      <c r="W779" s="41">
        <v>0.9</v>
      </c>
      <c r="X779" s="41">
        <v>0.1</v>
      </c>
      <c r="Y779" s="41">
        <v>0.6</v>
      </c>
      <c r="Z779" s="40" t="b">
        <v>0</v>
      </c>
      <c r="AA779" s="40" t="b">
        <v>1</v>
      </c>
      <c r="AB779" s="40" t="b">
        <v>0</v>
      </c>
      <c r="AC779" s="40" t="b">
        <v>0</v>
      </c>
      <c r="AD779" s="41" t="s">
        <v>15521</v>
      </c>
      <c r="AE779" s="41" t="s">
        <v>11531</v>
      </c>
      <c r="AF779" s="41">
        <v>987.4029</v>
      </c>
      <c r="AG779" s="41">
        <v>-4.57683</v>
      </c>
      <c r="AH779" s="42">
        <v>7.86415E41</v>
      </c>
      <c r="AI779" s="41">
        <v>0.487273593</v>
      </c>
      <c r="AJ779" s="40" t="s">
        <v>15522</v>
      </c>
      <c r="AK779" s="44" t="s">
        <v>397</v>
      </c>
      <c r="AL779" s="41">
        <v>2354.0</v>
      </c>
      <c r="AM779" s="40" t="s">
        <v>7372</v>
      </c>
      <c r="AN779" s="40" t="s">
        <v>7285</v>
      </c>
      <c r="AO779" s="40" t="s">
        <v>5643</v>
      </c>
      <c r="AP779" s="42">
        <v>1.0E139</v>
      </c>
    </row>
    <row r="780">
      <c r="A780" s="40" t="s">
        <v>16720</v>
      </c>
      <c r="B780" s="41">
        <v>94.0</v>
      </c>
      <c r="C780" s="42">
        <v>1.67E9</v>
      </c>
      <c r="D780" s="41">
        <v>3356.0</v>
      </c>
      <c r="E780" s="40" t="s">
        <v>1243</v>
      </c>
      <c r="F780" s="41">
        <v>140.0</v>
      </c>
      <c r="G780" s="41">
        <v>35.0</v>
      </c>
      <c r="H780" s="41">
        <v>70.0</v>
      </c>
      <c r="I780" s="41">
        <v>-3.07733</v>
      </c>
      <c r="J780" s="41">
        <v>10000.0</v>
      </c>
      <c r="K780" s="41">
        <v>5000.0</v>
      </c>
      <c r="L780" s="41">
        <v>1200.0</v>
      </c>
      <c r="M780" s="41">
        <v>600.0</v>
      </c>
      <c r="N780" s="41">
        <v>50.0</v>
      </c>
      <c r="O780" s="40" t="s">
        <v>207</v>
      </c>
      <c r="P780" s="40" t="s">
        <v>1371</v>
      </c>
      <c r="Q780" s="40" t="s">
        <v>209</v>
      </c>
      <c r="R780" s="40" t="s">
        <v>8686</v>
      </c>
      <c r="S780" s="40" t="b">
        <v>0</v>
      </c>
      <c r="T780" s="40" t="s">
        <v>211</v>
      </c>
      <c r="U780" s="40" t="s">
        <v>212</v>
      </c>
      <c r="V780" s="41">
        <v>0.1</v>
      </c>
      <c r="W780" s="41">
        <v>0.9</v>
      </c>
      <c r="X780" s="41">
        <v>0.2</v>
      </c>
      <c r="Y780" s="41">
        <v>0.5</v>
      </c>
      <c r="Z780" s="40" t="b">
        <v>0</v>
      </c>
      <c r="AA780" s="40" t="b">
        <v>1</v>
      </c>
      <c r="AB780" s="40" t="b">
        <v>0</v>
      </c>
      <c r="AC780" s="40" t="b">
        <v>0</v>
      </c>
      <c r="AD780" s="41" t="s">
        <v>15523</v>
      </c>
      <c r="AE780" s="41" t="s">
        <v>15524</v>
      </c>
      <c r="AF780" s="41">
        <v>1203.07</v>
      </c>
      <c r="AG780" s="41">
        <v>-4.58348</v>
      </c>
      <c r="AH780" s="42">
        <v>1.04523E42</v>
      </c>
      <c r="AI780" s="41">
        <v>0.489434779</v>
      </c>
      <c r="AJ780" s="40" t="s">
        <v>15525</v>
      </c>
      <c r="AK780" s="40" t="s">
        <v>15526</v>
      </c>
      <c r="AL780" s="41">
        <v>3425.0</v>
      </c>
      <c r="AM780" s="40" t="s">
        <v>2224</v>
      </c>
      <c r="AN780" s="40" t="s">
        <v>7285</v>
      </c>
      <c r="AO780" s="40" t="s">
        <v>5643</v>
      </c>
      <c r="AP780" s="42">
        <v>1.0E139</v>
      </c>
    </row>
    <row r="781">
      <c r="A781" s="40" t="s">
        <v>16719</v>
      </c>
      <c r="B781" s="41">
        <v>2.0</v>
      </c>
      <c r="C781" s="42">
        <v>1.67E9</v>
      </c>
      <c r="D781" s="41">
        <v>3356.0</v>
      </c>
      <c r="E781" s="40" t="s">
        <v>1243</v>
      </c>
      <c r="F781" s="41">
        <v>140.0</v>
      </c>
      <c r="G781" s="41">
        <v>35.0</v>
      </c>
      <c r="H781" s="41">
        <v>70.0</v>
      </c>
      <c r="I781" s="41">
        <v>-3.07733</v>
      </c>
      <c r="J781" s="41">
        <v>10000.0</v>
      </c>
      <c r="K781" s="41">
        <v>5000.0</v>
      </c>
      <c r="L781" s="41">
        <v>1200.0</v>
      </c>
      <c r="M781" s="41">
        <v>600.0</v>
      </c>
      <c r="N781" s="41">
        <v>30.0</v>
      </c>
      <c r="O781" s="40" t="s">
        <v>207</v>
      </c>
      <c r="P781" s="40" t="s">
        <v>208</v>
      </c>
      <c r="Q781" s="40" t="s">
        <v>209</v>
      </c>
      <c r="R781" s="40" t="s">
        <v>8686</v>
      </c>
      <c r="S781" s="40" t="b">
        <v>0</v>
      </c>
      <c r="T781" s="40" t="s">
        <v>211</v>
      </c>
      <c r="U781" s="40" t="s">
        <v>212</v>
      </c>
      <c r="V781" s="41">
        <v>0.1</v>
      </c>
      <c r="W781" s="41">
        <v>0.9</v>
      </c>
      <c r="X781" s="41">
        <v>0.1</v>
      </c>
      <c r="Y781" s="41">
        <v>0.6</v>
      </c>
      <c r="Z781" s="40" t="b">
        <v>0</v>
      </c>
      <c r="AA781" s="40" t="b">
        <v>1</v>
      </c>
      <c r="AB781" s="40" t="b">
        <v>0</v>
      </c>
      <c r="AC781" s="40" t="b">
        <v>0</v>
      </c>
      <c r="AD781" s="41" t="s">
        <v>15527</v>
      </c>
      <c r="AE781" s="41" t="s">
        <v>15528</v>
      </c>
      <c r="AF781" s="41">
        <v>945.3223</v>
      </c>
      <c r="AG781" s="41">
        <v>-4.5838</v>
      </c>
      <c r="AH781" s="42">
        <v>6.96533E41</v>
      </c>
      <c r="AI781" s="41">
        <v>0.489540649</v>
      </c>
      <c r="AJ781" s="40" t="s">
        <v>15529</v>
      </c>
      <c r="AK781" s="44" t="s">
        <v>397</v>
      </c>
      <c r="AL781" s="41">
        <v>3673.0</v>
      </c>
      <c r="AM781" s="40" t="s">
        <v>7372</v>
      </c>
      <c r="AN781" s="40" t="s">
        <v>7285</v>
      </c>
      <c r="AO781" s="40" t="s">
        <v>5643</v>
      </c>
      <c r="AP781" s="42">
        <v>1.1E138</v>
      </c>
    </row>
    <row r="782">
      <c r="A782" s="40" t="s">
        <v>16686</v>
      </c>
      <c r="B782" s="41">
        <v>233.0</v>
      </c>
      <c r="C782" s="42">
        <v>1.67E9</v>
      </c>
      <c r="D782" s="41">
        <v>3356.0</v>
      </c>
      <c r="E782" s="40" t="s">
        <v>1243</v>
      </c>
      <c r="F782" s="41">
        <v>140.0</v>
      </c>
      <c r="G782" s="41">
        <v>35.0</v>
      </c>
      <c r="H782" s="41">
        <v>70.0</v>
      </c>
      <c r="I782" s="41">
        <v>-3.07733</v>
      </c>
      <c r="J782" s="41">
        <v>10000.0</v>
      </c>
      <c r="K782" s="41">
        <v>5000.0</v>
      </c>
      <c r="L782" s="41">
        <v>1200.0</v>
      </c>
      <c r="M782" s="41">
        <v>600.0</v>
      </c>
      <c r="N782" s="41">
        <v>100.0</v>
      </c>
      <c r="O782" s="40" t="s">
        <v>207</v>
      </c>
      <c r="P782" s="40" t="s">
        <v>208</v>
      </c>
      <c r="Q782" s="40" t="s">
        <v>7305</v>
      </c>
      <c r="R782" s="40" t="s">
        <v>8686</v>
      </c>
      <c r="S782" s="40" t="b">
        <v>0</v>
      </c>
      <c r="T782" s="40" t="s">
        <v>12879</v>
      </c>
      <c r="U782" s="40" t="s">
        <v>212</v>
      </c>
      <c r="V782" s="41">
        <v>0.1</v>
      </c>
      <c r="W782" s="41">
        <v>0.9</v>
      </c>
      <c r="X782" s="41">
        <v>0.3</v>
      </c>
      <c r="Y782" s="41">
        <v>0.6</v>
      </c>
      <c r="Z782" s="40" t="b">
        <v>0</v>
      </c>
      <c r="AA782" s="40" t="b">
        <v>1</v>
      </c>
      <c r="AB782" s="40" t="b">
        <v>0</v>
      </c>
      <c r="AC782" s="40" t="b">
        <v>0</v>
      </c>
      <c r="AD782" s="41" t="s">
        <v>15530</v>
      </c>
      <c r="AE782" s="41" t="s">
        <v>15531</v>
      </c>
      <c r="AF782" s="41">
        <v>740.7335</v>
      </c>
      <c r="AG782" s="41">
        <v>-4.5878</v>
      </c>
      <c r="AH782" s="42">
        <v>8.2708E41</v>
      </c>
      <c r="AI782" s="41">
        <v>0.490839152</v>
      </c>
      <c r="AJ782" s="40" t="s">
        <v>16807</v>
      </c>
      <c r="AK782" s="40" t="s">
        <v>15533</v>
      </c>
      <c r="AL782" s="41">
        <v>2176.0</v>
      </c>
      <c r="AM782" s="40" t="s">
        <v>7372</v>
      </c>
      <c r="AN782" s="40" t="s">
        <v>7285</v>
      </c>
      <c r="AO782" s="40" t="s">
        <v>5627</v>
      </c>
      <c r="AP782" s="42">
        <v>1.0E139</v>
      </c>
    </row>
    <row r="783">
      <c r="A783" s="40" t="s">
        <v>16719</v>
      </c>
      <c r="B783" s="41">
        <v>139.0</v>
      </c>
      <c r="C783" s="42">
        <v>1.67E9</v>
      </c>
      <c r="D783" s="41">
        <v>3356.0</v>
      </c>
      <c r="E783" s="40" t="s">
        <v>1243</v>
      </c>
      <c r="F783" s="41">
        <v>140.0</v>
      </c>
      <c r="G783" s="41">
        <v>35.0</v>
      </c>
      <c r="H783" s="41">
        <v>70.0</v>
      </c>
      <c r="I783" s="41">
        <v>-3.07733</v>
      </c>
      <c r="J783" s="41">
        <v>10000.0</v>
      </c>
      <c r="K783" s="41">
        <v>5000.0</v>
      </c>
      <c r="L783" s="41">
        <v>1200.0</v>
      </c>
      <c r="M783" s="41">
        <v>600.0</v>
      </c>
      <c r="N783" s="41">
        <v>50.0</v>
      </c>
      <c r="O783" s="40" t="s">
        <v>207</v>
      </c>
      <c r="P783" s="40" t="s">
        <v>208</v>
      </c>
      <c r="Q783" s="40" t="s">
        <v>7305</v>
      </c>
      <c r="R783" s="40" t="s">
        <v>8686</v>
      </c>
      <c r="S783" s="40" t="b">
        <v>0</v>
      </c>
      <c r="T783" s="40" t="s">
        <v>12879</v>
      </c>
      <c r="U783" s="40" t="s">
        <v>212</v>
      </c>
      <c r="V783" s="41">
        <v>0.1</v>
      </c>
      <c r="W783" s="41">
        <v>0.9</v>
      </c>
      <c r="X783" s="41">
        <v>0.2</v>
      </c>
      <c r="Y783" s="41">
        <v>0.5</v>
      </c>
      <c r="Z783" s="40" t="b">
        <v>0</v>
      </c>
      <c r="AA783" s="40" t="b">
        <v>1</v>
      </c>
      <c r="AB783" s="40" t="b">
        <v>0</v>
      </c>
      <c r="AC783" s="40" t="b">
        <v>0</v>
      </c>
      <c r="AD783" s="41" t="s">
        <v>15534</v>
      </c>
      <c r="AE783" s="41" t="s">
        <v>15535</v>
      </c>
      <c r="AF783" s="41">
        <v>780.4109</v>
      </c>
      <c r="AG783" s="41">
        <v>-4.58788</v>
      </c>
      <c r="AH783" s="42">
        <v>5.11656E40</v>
      </c>
      <c r="AI783" s="41">
        <v>0.490865059</v>
      </c>
      <c r="AJ783" s="40" t="s">
        <v>15536</v>
      </c>
      <c r="AK783" s="40" t="s">
        <v>15537</v>
      </c>
      <c r="AL783" s="41">
        <v>2128.0</v>
      </c>
      <c r="AM783" s="40" t="s">
        <v>7372</v>
      </c>
      <c r="AN783" s="40" t="s">
        <v>7285</v>
      </c>
      <c r="AO783" s="40" t="s">
        <v>5643</v>
      </c>
      <c r="AP783" s="42">
        <v>1.0E135</v>
      </c>
    </row>
    <row r="784">
      <c r="A784" s="40" t="s">
        <v>16686</v>
      </c>
      <c r="B784" s="41">
        <v>229.0</v>
      </c>
      <c r="C784" s="42">
        <v>1.67E9</v>
      </c>
      <c r="D784" s="41">
        <v>3356.0</v>
      </c>
      <c r="E784" s="40" t="s">
        <v>1243</v>
      </c>
      <c r="F784" s="41">
        <v>140.0</v>
      </c>
      <c r="G784" s="41">
        <v>35.0</v>
      </c>
      <c r="H784" s="41">
        <v>70.0</v>
      </c>
      <c r="I784" s="41">
        <v>-3.07733</v>
      </c>
      <c r="J784" s="41">
        <v>10000.0</v>
      </c>
      <c r="K784" s="41">
        <v>5000.0</v>
      </c>
      <c r="L784" s="41">
        <v>1200.0</v>
      </c>
      <c r="M784" s="41">
        <v>600.0</v>
      </c>
      <c r="N784" s="41">
        <v>100.0</v>
      </c>
      <c r="O784" s="40" t="s">
        <v>207</v>
      </c>
      <c r="P784" s="40" t="s">
        <v>208</v>
      </c>
      <c r="Q784" s="40" t="s">
        <v>7305</v>
      </c>
      <c r="R784" s="40" t="s">
        <v>8686</v>
      </c>
      <c r="S784" s="40" t="b">
        <v>0</v>
      </c>
      <c r="T784" s="40" t="s">
        <v>12879</v>
      </c>
      <c r="U784" s="40" t="s">
        <v>212</v>
      </c>
      <c r="V784" s="41">
        <v>0.1</v>
      </c>
      <c r="W784" s="41">
        <v>0.9</v>
      </c>
      <c r="X784" s="41">
        <v>0.2</v>
      </c>
      <c r="Y784" s="41">
        <v>0.5</v>
      </c>
      <c r="Z784" s="40" t="b">
        <v>0</v>
      </c>
      <c r="AA784" s="40" t="b">
        <v>1</v>
      </c>
      <c r="AB784" s="40" t="b">
        <v>0</v>
      </c>
      <c r="AC784" s="40" t="b">
        <v>0</v>
      </c>
      <c r="AD784" s="41" t="s">
        <v>15538</v>
      </c>
      <c r="AE784" s="41" t="s">
        <v>15539</v>
      </c>
      <c r="AF784" s="41">
        <v>643.9229</v>
      </c>
      <c r="AG784" s="41">
        <v>-4.5898</v>
      </c>
      <c r="AH784" s="42">
        <v>8.65422E41</v>
      </c>
      <c r="AI784" s="41">
        <v>0.491490683</v>
      </c>
      <c r="AJ784" s="40" t="s">
        <v>16808</v>
      </c>
      <c r="AK784" s="40" t="s">
        <v>15541</v>
      </c>
      <c r="AL784" s="41">
        <v>2269.0</v>
      </c>
      <c r="AM784" s="40" t="s">
        <v>7372</v>
      </c>
      <c r="AN784" s="40" t="s">
        <v>7285</v>
      </c>
      <c r="AO784" s="40" t="s">
        <v>5627</v>
      </c>
      <c r="AP784" s="42">
        <v>1.0E139</v>
      </c>
    </row>
    <row r="785">
      <c r="A785" s="40" t="s">
        <v>16706</v>
      </c>
      <c r="B785" s="41">
        <v>252.0</v>
      </c>
      <c r="C785" s="42">
        <v>1.67E9</v>
      </c>
      <c r="D785" s="41">
        <v>3356.0</v>
      </c>
      <c r="E785" s="40" t="s">
        <v>1243</v>
      </c>
      <c r="F785" s="41">
        <v>140.0</v>
      </c>
      <c r="G785" s="41">
        <v>35.0</v>
      </c>
      <c r="H785" s="41">
        <v>70.0</v>
      </c>
      <c r="I785" s="41">
        <v>-3.07733</v>
      </c>
      <c r="J785" s="41">
        <v>10000.0</v>
      </c>
      <c r="K785" s="41">
        <v>5000.0</v>
      </c>
      <c r="L785" s="41">
        <v>1200.0</v>
      </c>
      <c r="M785" s="41">
        <v>600.0</v>
      </c>
      <c r="N785" s="41">
        <v>100.0</v>
      </c>
      <c r="O785" s="40" t="s">
        <v>207</v>
      </c>
      <c r="P785" s="40" t="s">
        <v>1371</v>
      </c>
      <c r="Q785" s="40" t="s">
        <v>212</v>
      </c>
      <c r="R785" s="40" t="s">
        <v>8686</v>
      </c>
      <c r="S785" s="40" t="b">
        <v>0</v>
      </c>
      <c r="T785" s="40" t="s">
        <v>211</v>
      </c>
      <c r="U785" s="40" t="s">
        <v>212</v>
      </c>
      <c r="V785" s="41">
        <v>0.1</v>
      </c>
      <c r="W785" s="41">
        <v>0.9</v>
      </c>
      <c r="X785" s="41">
        <v>0.1</v>
      </c>
      <c r="Y785" s="41">
        <v>0.4</v>
      </c>
      <c r="Z785" s="40" t="b">
        <v>0</v>
      </c>
      <c r="AA785" s="40" t="b">
        <v>1</v>
      </c>
      <c r="AB785" s="40" t="b">
        <v>0</v>
      </c>
      <c r="AC785" s="40" t="b">
        <v>0</v>
      </c>
      <c r="AD785" s="41" t="s">
        <v>15542</v>
      </c>
      <c r="AE785" s="41" t="s">
        <v>10855</v>
      </c>
      <c r="AF785" s="41">
        <v>1202.887</v>
      </c>
      <c r="AG785" s="41">
        <v>-4.59007</v>
      </c>
      <c r="AH785" s="42">
        <v>1.39104E42</v>
      </c>
      <c r="AI785" s="41">
        <v>0.491578109</v>
      </c>
      <c r="AJ785" s="40" t="s">
        <v>15543</v>
      </c>
      <c r="AK785" s="40" t="s">
        <v>15544</v>
      </c>
      <c r="AL785" s="41">
        <v>2154.0</v>
      </c>
      <c r="AM785" s="40" t="s">
        <v>2224</v>
      </c>
      <c r="AN785" s="40" t="s">
        <v>7285</v>
      </c>
      <c r="AO785" s="40" t="s">
        <v>5643</v>
      </c>
      <c r="AP785" s="42">
        <v>1.1E139</v>
      </c>
    </row>
    <row r="786">
      <c r="A786" s="40" t="s">
        <v>16719</v>
      </c>
      <c r="B786" s="41">
        <v>8.0</v>
      </c>
      <c r="C786" s="42">
        <v>1.67E9</v>
      </c>
      <c r="D786" s="41">
        <v>3356.0</v>
      </c>
      <c r="E786" s="40" t="s">
        <v>1243</v>
      </c>
      <c r="F786" s="41">
        <v>140.0</v>
      </c>
      <c r="G786" s="41">
        <v>35.0</v>
      </c>
      <c r="H786" s="41">
        <v>70.0</v>
      </c>
      <c r="I786" s="41">
        <v>-3.07733</v>
      </c>
      <c r="J786" s="41">
        <v>10000.0</v>
      </c>
      <c r="K786" s="41">
        <v>5000.0</v>
      </c>
      <c r="L786" s="41">
        <v>1200.0</v>
      </c>
      <c r="M786" s="41">
        <v>600.0</v>
      </c>
      <c r="N786" s="41">
        <v>30.0</v>
      </c>
      <c r="O786" s="40" t="s">
        <v>207</v>
      </c>
      <c r="P786" s="40" t="s">
        <v>208</v>
      </c>
      <c r="Q786" s="40" t="s">
        <v>209</v>
      </c>
      <c r="R786" s="40" t="s">
        <v>8686</v>
      </c>
      <c r="S786" s="40" t="b">
        <v>0</v>
      </c>
      <c r="T786" s="40" t="s">
        <v>211</v>
      </c>
      <c r="U786" s="40" t="s">
        <v>212</v>
      </c>
      <c r="V786" s="41">
        <v>0.1</v>
      </c>
      <c r="W786" s="41">
        <v>0.9</v>
      </c>
      <c r="X786" s="41">
        <v>0.3</v>
      </c>
      <c r="Y786" s="41">
        <v>0.6</v>
      </c>
      <c r="Z786" s="40" t="b">
        <v>0</v>
      </c>
      <c r="AA786" s="40" t="b">
        <v>1</v>
      </c>
      <c r="AB786" s="40" t="b">
        <v>0</v>
      </c>
      <c r="AC786" s="40" t="b">
        <v>0</v>
      </c>
      <c r="AD786" s="41" t="s">
        <v>15545</v>
      </c>
      <c r="AE786" s="41" t="s">
        <v>15546</v>
      </c>
      <c r="AF786" s="41">
        <v>1094.799</v>
      </c>
      <c r="AG786" s="41">
        <v>-4.59123</v>
      </c>
      <c r="AH786" s="42">
        <v>5.05956E41</v>
      </c>
      <c r="AI786" s="41">
        <v>0.491954591</v>
      </c>
      <c r="AJ786" s="40" t="s">
        <v>15547</v>
      </c>
      <c r="AK786" s="40" t="s">
        <v>15548</v>
      </c>
      <c r="AL786" s="41">
        <v>4407.0</v>
      </c>
      <c r="AM786" s="40" t="s">
        <v>7372</v>
      </c>
      <c r="AN786" s="40" t="s">
        <v>7285</v>
      </c>
      <c r="AO786" s="40" t="s">
        <v>5643</v>
      </c>
      <c r="AP786" s="42">
        <v>1.0E138</v>
      </c>
    </row>
    <row r="787">
      <c r="A787" s="40" t="s">
        <v>16706</v>
      </c>
      <c r="B787" s="41">
        <v>183.0</v>
      </c>
      <c r="C787" s="42">
        <v>1.67E9</v>
      </c>
      <c r="D787" s="41">
        <v>3356.0</v>
      </c>
      <c r="E787" s="40" t="s">
        <v>1243</v>
      </c>
      <c r="F787" s="41">
        <v>140.0</v>
      </c>
      <c r="G787" s="41">
        <v>35.0</v>
      </c>
      <c r="H787" s="41">
        <v>70.0</v>
      </c>
      <c r="I787" s="41">
        <v>-3.07733</v>
      </c>
      <c r="J787" s="41">
        <v>10000.0</v>
      </c>
      <c r="K787" s="41">
        <v>5000.0</v>
      </c>
      <c r="L787" s="41">
        <v>1200.0</v>
      </c>
      <c r="M787" s="41">
        <v>600.0</v>
      </c>
      <c r="N787" s="41">
        <v>100.0</v>
      </c>
      <c r="O787" s="40" t="s">
        <v>207</v>
      </c>
      <c r="P787" s="40" t="s">
        <v>1371</v>
      </c>
      <c r="Q787" s="40" t="s">
        <v>209</v>
      </c>
      <c r="R787" s="40" t="s">
        <v>8686</v>
      </c>
      <c r="S787" s="40" t="b">
        <v>0</v>
      </c>
      <c r="T787" s="40" t="s">
        <v>211</v>
      </c>
      <c r="U787" s="40" t="s">
        <v>212</v>
      </c>
      <c r="V787" s="41">
        <v>0.1</v>
      </c>
      <c r="W787" s="41">
        <v>0.9</v>
      </c>
      <c r="X787" s="41">
        <v>0.2</v>
      </c>
      <c r="Y787" s="41">
        <v>0.4</v>
      </c>
      <c r="Z787" s="40" t="b">
        <v>0</v>
      </c>
      <c r="AA787" s="40" t="b">
        <v>1</v>
      </c>
      <c r="AB787" s="40" t="b">
        <v>0</v>
      </c>
      <c r="AC787" s="40" t="b">
        <v>0</v>
      </c>
      <c r="AD787" s="41" t="s">
        <v>15549</v>
      </c>
      <c r="AE787" s="41" t="s">
        <v>15550</v>
      </c>
      <c r="AF787" s="41">
        <v>1203.381</v>
      </c>
      <c r="AG787" s="41">
        <v>-4.59203</v>
      </c>
      <c r="AH787" s="42">
        <v>6.96444E41</v>
      </c>
      <c r="AI787" s="41">
        <v>0.492213582</v>
      </c>
      <c r="AJ787" s="40" t="s">
        <v>16809</v>
      </c>
      <c r="AK787" s="40" t="s">
        <v>15552</v>
      </c>
      <c r="AL787" s="41">
        <v>2132.0</v>
      </c>
      <c r="AM787" s="40" t="s">
        <v>2224</v>
      </c>
      <c r="AN787" s="40" t="s">
        <v>7285</v>
      </c>
      <c r="AO787" s="40" t="s">
        <v>5643</v>
      </c>
      <c r="AP787" s="42">
        <v>1.1E138</v>
      </c>
    </row>
    <row r="788">
      <c r="A788" s="40" t="s">
        <v>16720</v>
      </c>
      <c r="B788" s="41">
        <v>56.0</v>
      </c>
      <c r="C788" s="42">
        <v>1.67E9</v>
      </c>
      <c r="D788" s="41">
        <v>3356.0</v>
      </c>
      <c r="E788" s="40" t="s">
        <v>1243</v>
      </c>
      <c r="F788" s="41">
        <v>140.0</v>
      </c>
      <c r="G788" s="41">
        <v>35.0</v>
      </c>
      <c r="H788" s="41">
        <v>70.0</v>
      </c>
      <c r="I788" s="41">
        <v>-3.07733</v>
      </c>
      <c r="J788" s="41">
        <v>10000.0</v>
      </c>
      <c r="K788" s="41">
        <v>5000.0</v>
      </c>
      <c r="L788" s="41">
        <v>1200.0</v>
      </c>
      <c r="M788" s="41">
        <v>600.0</v>
      </c>
      <c r="N788" s="41">
        <v>30.0</v>
      </c>
      <c r="O788" s="40" t="s">
        <v>207</v>
      </c>
      <c r="P788" s="40" t="s">
        <v>1371</v>
      </c>
      <c r="Q788" s="40" t="s">
        <v>1372</v>
      </c>
      <c r="R788" s="40" t="s">
        <v>8686</v>
      </c>
      <c r="S788" s="40" t="b">
        <v>0</v>
      </c>
      <c r="T788" s="40" t="s">
        <v>211</v>
      </c>
      <c r="U788" s="40" t="s">
        <v>212</v>
      </c>
      <c r="V788" s="41">
        <v>0.1</v>
      </c>
      <c r="W788" s="41">
        <v>0.9</v>
      </c>
      <c r="X788" s="41">
        <v>0.1</v>
      </c>
      <c r="Y788" s="41">
        <v>0.6</v>
      </c>
      <c r="Z788" s="40" t="b">
        <v>0</v>
      </c>
      <c r="AA788" s="40" t="b">
        <v>1</v>
      </c>
      <c r="AB788" s="40" t="b">
        <v>0</v>
      </c>
      <c r="AC788" s="40" t="b">
        <v>0</v>
      </c>
      <c r="AD788" s="41" t="s">
        <v>15553</v>
      </c>
      <c r="AE788" s="41" t="s">
        <v>15554</v>
      </c>
      <c r="AF788" s="41">
        <v>1202.743</v>
      </c>
      <c r="AG788" s="41">
        <v>-4.59208</v>
      </c>
      <c r="AH788" s="42">
        <v>6.85662E41</v>
      </c>
      <c r="AI788" s="41">
        <v>0.492230066</v>
      </c>
      <c r="AJ788" s="40" t="s">
        <v>15555</v>
      </c>
      <c r="AK788" s="44" t="s">
        <v>397</v>
      </c>
      <c r="AL788" s="41">
        <v>4593.0</v>
      </c>
      <c r="AM788" s="40" t="s">
        <v>2224</v>
      </c>
      <c r="AN788" s="40" t="s">
        <v>7285</v>
      </c>
      <c r="AO788" s="40" t="s">
        <v>5643</v>
      </c>
      <c r="AP788" s="42">
        <v>1.1E138</v>
      </c>
    </row>
    <row r="789">
      <c r="A789" s="40" t="s">
        <v>16686</v>
      </c>
      <c r="B789" s="41">
        <v>183.0</v>
      </c>
      <c r="C789" s="42">
        <v>1.67E9</v>
      </c>
      <c r="D789" s="41">
        <v>3356.0</v>
      </c>
      <c r="E789" s="40" t="s">
        <v>1243</v>
      </c>
      <c r="F789" s="41">
        <v>140.0</v>
      </c>
      <c r="G789" s="41">
        <v>35.0</v>
      </c>
      <c r="H789" s="41">
        <v>70.0</v>
      </c>
      <c r="I789" s="41">
        <v>-3.07733</v>
      </c>
      <c r="J789" s="41">
        <v>10000.0</v>
      </c>
      <c r="K789" s="41">
        <v>5000.0</v>
      </c>
      <c r="L789" s="41">
        <v>1200.0</v>
      </c>
      <c r="M789" s="41">
        <v>600.0</v>
      </c>
      <c r="N789" s="41">
        <v>100.0</v>
      </c>
      <c r="O789" s="40" t="s">
        <v>207</v>
      </c>
      <c r="P789" s="40" t="s">
        <v>208</v>
      </c>
      <c r="Q789" s="40" t="s">
        <v>209</v>
      </c>
      <c r="R789" s="40" t="s">
        <v>8686</v>
      </c>
      <c r="S789" s="40" t="b">
        <v>0</v>
      </c>
      <c r="T789" s="40" t="s">
        <v>211</v>
      </c>
      <c r="U789" s="40" t="s">
        <v>212</v>
      </c>
      <c r="V789" s="41">
        <v>0.1</v>
      </c>
      <c r="W789" s="41">
        <v>0.9</v>
      </c>
      <c r="X789" s="41">
        <v>0.2</v>
      </c>
      <c r="Y789" s="41">
        <v>0.4</v>
      </c>
      <c r="Z789" s="40" t="b">
        <v>0</v>
      </c>
      <c r="AA789" s="40" t="b">
        <v>1</v>
      </c>
      <c r="AB789" s="40" t="b">
        <v>0</v>
      </c>
      <c r="AC789" s="40" t="b">
        <v>0</v>
      </c>
      <c r="AD789" s="41" t="s">
        <v>15556</v>
      </c>
      <c r="AE789" s="41" t="s">
        <v>11410</v>
      </c>
      <c r="AF789" s="41">
        <v>913.4828</v>
      </c>
      <c r="AG789" s="41">
        <v>-4.5933</v>
      </c>
      <c r="AH789" s="42">
        <v>1.34205E42</v>
      </c>
      <c r="AI789" s="41">
        <v>0.492625968</v>
      </c>
      <c r="AJ789" s="40" t="s">
        <v>16810</v>
      </c>
      <c r="AK789" s="40" t="s">
        <v>15558</v>
      </c>
      <c r="AL789" s="41">
        <v>4334.0</v>
      </c>
      <c r="AM789" s="40" t="s">
        <v>7372</v>
      </c>
      <c r="AN789" s="40" t="s">
        <v>7285</v>
      </c>
      <c r="AO789" s="40" t="s">
        <v>5627</v>
      </c>
      <c r="AP789" s="42">
        <v>1.1E139</v>
      </c>
    </row>
    <row r="790">
      <c r="A790" s="40" t="s">
        <v>16719</v>
      </c>
      <c r="B790" s="41">
        <v>54.0</v>
      </c>
      <c r="C790" s="42">
        <v>1.67E9</v>
      </c>
      <c r="D790" s="41">
        <v>3356.0</v>
      </c>
      <c r="E790" s="40" t="s">
        <v>1243</v>
      </c>
      <c r="F790" s="41">
        <v>140.0</v>
      </c>
      <c r="G790" s="41">
        <v>35.0</v>
      </c>
      <c r="H790" s="41">
        <v>70.0</v>
      </c>
      <c r="I790" s="41">
        <v>-3.07733</v>
      </c>
      <c r="J790" s="41">
        <v>10000.0</v>
      </c>
      <c r="K790" s="41">
        <v>5000.0</v>
      </c>
      <c r="L790" s="41">
        <v>1200.0</v>
      </c>
      <c r="M790" s="41">
        <v>600.0</v>
      </c>
      <c r="N790" s="41">
        <v>30.0</v>
      </c>
      <c r="O790" s="40" t="s">
        <v>207</v>
      </c>
      <c r="P790" s="40" t="s">
        <v>208</v>
      </c>
      <c r="Q790" s="40" t="s">
        <v>1372</v>
      </c>
      <c r="R790" s="40" t="s">
        <v>8686</v>
      </c>
      <c r="S790" s="40" t="b">
        <v>0</v>
      </c>
      <c r="T790" s="40" t="s">
        <v>211</v>
      </c>
      <c r="U790" s="40" t="s">
        <v>212</v>
      </c>
      <c r="V790" s="41">
        <v>0.1</v>
      </c>
      <c r="W790" s="41">
        <v>0.9</v>
      </c>
      <c r="X790" s="41">
        <v>0.1</v>
      </c>
      <c r="Y790" s="41">
        <v>0.4</v>
      </c>
      <c r="Z790" s="40" t="b">
        <v>0</v>
      </c>
      <c r="AA790" s="40" t="b">
        <v>1</v>
      </c>
      <c r="AB790" s="40" t="b">
        <v>0</v>
      </c>
      <c r="AC790" s="40" t="b">
        <v>0</v>
      </c>
      <c r="AD790" s="41" t="s">
        <v>15559</v>
      </c>
      <c r="AE790" s="41" t="s">
        <v>15560</v>
      </c>
      <c r="AF790" s="41">
        <v>1057.305</v>
      </c>
      <c r="AG790" s="41">
        <v>-4.59805</v>
      </c>
      <c r="AH790" s="42">
        <v>8.16621E41</v>
      </c>
      <c r="AI790" s="41">
        <v>0.494168812</v>
      </c>
      <c r="AJ790" s="40" t="s">
        <v>15561</v>
      </c>
      <c r="AK790" s="44" t="s">
        <v>397</v>
      </c>
      <c r="AL790" s="41">
        <v>6328.0</v>
      </c>
      <c r="AM790" s="40" t="s">
        <v>7372</v>
      </c>
      <c r="AN790" s="40" t="s">
        <v>7285</v>
      </c>
      <c r="AO790" s="40" t="s">
        <v>5643</v>
      </c>
      <c r="AP790" s="42">
        <v>1.0E139</v>
      </c>
    </row>
    <row r="791">
      <c r="A791" s="40" t="s">
        <v>16720</v>
      </c>
      <c r="B791" s="41">
        <v>45.0</v>
      </c>
      <c r="C791" s="42">
        <v>1.67E9</v>
      </c>
      <c r="D791" s="41">
        <v>3356.0</v>
      </c>
      <c r="E791" s="40" t="s">
        <v>1243</v>
      </c>
      <c r="F791" s="41">
        <v>140.0</v>
      </c>
      <c r="G791" s="41">
        <v>35.0</v>
      </c>
      <c r="H791" s="41">
        <v>70.0</v>
      </c>
      <c r="I791" s="41">
        <v>-3.07733</v>
      </c>
      <c r="J791" s="41">
        <v>10000.0</v>
      </c>
      <c r="K791" s="41">
        <v>5000.0</v>
      </c>
      <c r="L791" s="41">
        <v>1200.0</v>
      </c>
      <c r="M791" s="41">
        <v>600.0</v>
      </c>
      <c r="N791" s="41">
        <v>30.0</v>
      </c>
      <c r="O791" s="40" t="s">
        <v>207</v>
      </c>
      <c r="P791" s="40" t="s">
        <v>1371</v>
      </c>
      <c r="Q791" s="40" t="s">
        <v>7305</v>
      </c>
      <c r="R791" s="40" t="s">
        <v>8686</v>
      </c>
      <c r="S791" s="40" t="b">
        <v>0</v>
      </c>
      <c r="T791" s="40" t="s">
        <v>12879</v>
      </c>
      <c r="U791" s="40" t="s">
        <v>212</v>
      </c>
      <c r="V791" s="41">
        <v>0.1</v>
      </c>
      <c r="W791" s="41">
        <v>0.9</v>
      </c>
      <c r="X791" s="41">
        <v>0.1</v>
      </c>
      <c r="Y791" s="41">
        <v>0.4</v>
      </c>
      <c r="Z791" s="40" t="b">
        <v>0</v>
      </c>
      <c r="AA791" s="40" t="b">
        <v>1</v>
      </c>
      <c r="AB791" s="40" t="b">
        <v>0</v>
      </c>
      <c r="AC791" s="40" t="b">
        <v>0</v>
      </c>
      <c r="AD791" s="41" t="s">
        <v>9664</v>
      </c>
      <c r="AE791" s="41" t="s">
        <v>15562</v>
      </c>
      <c r="AF791" s="41">
        <v>885.7112</v>
      </c>
      <c r="AG791" s="41">
        <v>-4.59913</v>
      </c>
      <c r="AH791" s="42">
        <v>3.31702E41</v>
      </c>
      <c r="AI791" s="41">
        <v>0.494520921</v>
      </c>
      <c r="AJ791" s="40" t="s">
        <v>15563</v>
      </c>
      <c r="AK791" s="44" t="s">
        <v>397</v>
      </c>
      <c r="AL791" s="41">
        <v>4927.0</v>
      </c>
      <c r="AM791" s="40" t="s">
        <v>7372</v>
      </c>
      <c r="AN791" s="40" t="s">
        <v>7285</v>
      </c>
      <c r="AO791" s="40" t="s">
        <v>5643</v>
      </c>
      <c r="AP791" s="42">
        <v>1.1E137</v>
      </c>
    </row>
    <row r="792">
      <c r="A792" s="40" t="s">
        <v>16719</v>
      </c>
      <c r="B792" s="41">
        <v>58.0</v>
      </c>
      <c r="C792" s="42">
        <v>1.67E9</v>
      </c>
      <c r="D792" s="41">
        <v>3356.0</v>
      </c>
      <c r="E792" s="40" t="s">
        <v>1243</v>
      </c>
      <c r="F792" s="41">
        <v>140.0</v>
      </c>
      <c r="G792" s="41">
        <v>35.0</v>
      </c>
      <c r="H792" s="41">
        <v>70.0</v>
      </c>
      <c r="I792" s="41">
        <v>-3.07733</v>
      </c>
      <c r="J792" s="41">
        <v>10000.0</v>
      </c>
      <c r="K792" s="41">
        <v>5000.0</v>
      </c>
      <c r="L792" s="41">
        <v>1200.0</v>
      </c>
      <c r="M792" s="41">
        <v>600.0</v>
      </c>
      <c r="N792" s="41">
        <v>30.0</v>
      </c>
      <c r="O792" s="40" t="s">
        <v>207</v>
      </c>
      <c r="P792" s="40" t="s">
        <v>208</v>
      </c>
      <c r="Q792" s="40" t="s">
        <v>1372</v>
      </c>
      <c r="R792" s="40" t="s">
        <v>8686</v>
      </c>
      <c r="S792" s="40" t="b">
        <v>0</v>
      </c>
      <c r="T792" s="40" t="s">
        <v>211</v>
      </c>
      <c r="U792" s="40" t="s">
        <v>212</v>
      </c>
      <c r="V792" s="41">
        <v>0.1</v>
      </c>
      <c r="W792" s="41">
        <v>0.9</v>
      </c>
      <c r="X792" s="41">
        <v>0.2</v>
      </c>
      <c r="Y792" s="41">
        <v>0.5</v>
      </c>
      <c r="Z792" s="40" t="b">
        <v>0</v>
      </c>
      <c r="AA792" s="40" t="b">
        <v>1</v>
      </c>
      <c r="AB792" s="40" t="b">
        <v>0</v>
      </c>
      <c r="AC792" s="40" t="b">
        <v>0</v>
      </c>
      <c r="AD792" s="41" t="s">
        <v>15564</v>
      </c>
      <c r="AE792" s="41" t="s">
        <v>15565</v>
      </c>
      <c r="AF792" s="41">
        <v>1202.731</v>
      </c>
      <c r="AG792" s="41">
        <v>-4.60666</v>
      </c>
      <c r="AH792" s="42">
        <v>1.37452E42</v>
      </c>
      <c r="AI792" s="41">
        <v>0.496969387</v>
      </c>
      <c r="AJ792" s="40" t="s">
        <v>15566</v>
      </c>
      <c r="AK792" s="44" t="s">
        <v>397</v>
      </c>
      <c r="AL792" s="41">
        <v>5509.0</v>
      </c>
      <c r="AM792" s="40" t="s">
        <v>2224</v>
      </c>
      <c r="AN792" s="40" t="s">
        <v>7285</v>
      </c>
      <c r="AO792" s="40" t="s">
        <v>5643</v>
      </c>
      <c r="AP792" s="42">
        <v>1.1E139</v>
      </c>
    </row>
    <row r="793">
      <c r="A793" s="40" t="s">
        <v>16719</v>
      </c>
      <c r="B793" s="41">
        <v>31.0</v>
      </c>
      <c r="C793" s="42">
        <v>1.67E9</v>
      </c>
      <c r="D793" s="41">
        <v>3356.0</v>
      </c>
      <c r="E793" s="40" t="s">
        <v>1243</v>
      </c>
      <c r="F793" s="41">
        <v>140.0</v>
      </c>
      <c r="G793" s="41">
        <v>35.0</v>
      </c>
      <c r="H793" s="41">
        <v>70.0</v>
      </c>
      <c r="I793" s="41">
        <v>-3.07733</v>
      </c>
      <c r="J793" s="41">
        <v>10000.0</v>
      </c>
      <c r="K793" s="41">
        <v>5000.0</v>
      </c>
      <c r="L793" s="41">
        <v>1200.0</v>
      </c>
      <c r="M793" s="41">
        <v>600.0</v>
      </c>
      <c r="N793" s="41">
        <v>30.0</v>
      </c>
      <c r="O793" s="40" t="s">
        <v>207</v>
      </c>
      <c r="P793" s="40" t="s">
        <v>208</v>
      </c>
      <c r="Q793" s="40" t="s">
        <v>7310</v>
      </c>
      <c r="R793" s="40" t="s">
        <v>8686</v>
      </c>
      <c r="S793" s="40" t="b">
        <v>0</v>
      </c>
      <c r="T793" s="40" t="s">
        <v>12879</v>
      </c>
      <c r="U793" s="40" t="s">
        <v>212</v>
      </c>
      <c r="V793" s="41">
        <v>0.1</v>
      </c>
      <c r="W793" s="41">
        <v>0.9</v>
      </c>
      <c r="X793" s="41">
        <v>0.2</v>
      </c>
      <c r="Y793" s="41">
        <v>0.5</v>
      </c>
      <c r="Z793" s="40" t="b">
        <v>0</v>
      </c>
      <c r="AA793" s="40" t="b">
        <v>1</v>
      </c>
      <c r="AB793" s="40" t="b">
        <v>0</v>
      </c>
      <c r="AC793" s="40" t="b">
        <v>0</v>
      </c>
      <c r="AD793" s="41" t="s">
        <v>15567</v>
      </c>
      <c r="AE793" s="41" t="s">
        <v>15568</v>
      </c>
      <c r="AF793" s="41">
        <v>983.4697</v>
      </c>
      <c r="AG793" s="41">
        <v>-4.60758</v>
      </c>
      <c r="AH793" s="42">
        <v>3.12917E41</v>
      </c>
      <c r="AI793" s="41">
        <v>0.497268181</v>
      </c>
      <c r="AJ793" s="40" t="s">
        <v>15569</v>
      </c>
      <c r="AK793" s="44" t="s">
        <v>397</v>
      </c>
      <c r="AL793" s="41">
        <v>3215.0</v>
      </c>
      <c r="AM793" s="40" t="s">
        <v>7372</v>
      </c>
      <c r="AN793" s="40" t="s">
        <v>7285</v>
      </c>
      <c r="AO793" s="40" t="s">
        <v>5643</v>
      </c>
      <c r="AP793" s="42">
        <v>1.1E137</v>
      </c>
    </row>
    <row r="794">
      <c r="A794" s="40" t="s">
        <v>16720</v>
      </c>
      <c r="B794" s="41">
        <v>73.0</v>
      </c>
      <c r="C794" s="42">
        <v>1.67E9</v>
      </c>
      <c r="D794" s="41">
        <v>3356.0</v>
      </c>
      <c r="E794" s="40" t="s">
        <v>1243</v>
      </c>
      <c r="F794" s="41">
        <v>140.0</v>
      </c>
      <c r="G794" s="41">
        <v>35.0</v>
      </c>
      <c r="H794" s="41">
        <v>70.0</v>
      </c>
      <c r="I794" s="41">
        <v>-3.07733</v>
      </c>
      <c r="J794" s="41">
        <v>10000.0</v>
      </c>
      <c r="K794" s="41">
        <v>5000.0</v>
      </c>
      <c r="L794" s="41">
        <v>1200.0</v>
      </c>
      <c r="M794" s="41">
        <v>600.0</v>
      </c>
      <c r="N794" s="41">
        <v>30.0</v>
      </c>
      <c r="O794" s="40" t="s">
        <v>207</v>
      </c>
      <c r="P794" s="40" t="s">
        <v>1371</v>
      </c>
      <c r="Q794" s="40" t="s">
        <v>212</v>
      </c>
      <c r="R794" s="40" t="s">
        <v>8686</v>
      </c>
      <c r="S794" s="40" t="b">
        <v>0</v>
      </c>
      <c r="T794" s="40" t="s">
        <v>211</v>
      </c>
      <c r="U794" s="40" t="s">
        <v>212</v>
      </c>
      <c r="V794" s="41">
        <v>0.1</v>
      </c>
      <c r="W794" s="41">
        <v>0.9</v>
      </c>
      <c r="X794" s="41">
        <v>0.1</v>
      </c>
      <c r="Y794" s="41">
        <v>0.5</v>
      </c>
      <c r="Z794" s="40" t="b">
        <v>0</v>
      </c>
      <c r="AA794" s="40" t="b">
        <v>1</v>
      </c>
      <c r="AB794" s="40" t="b">
        <v>0</v>
      </c>
      <c r="AC794" s="40" t="b">
        <v>0</v>
      </c>
      <c r="AD794" s="41" t="s">
        <v>15570</v>
      </c>
      <c r="AE794" s="41" t="s">
        <v>15571</v>
      </c>
      <c r="AF794" s="41">
        <v>1202.791</v>
      </c>
      <c r="AG794" s="41">
        <v>-4.6078</v>
      </c>
      <c r="AH794" s="42">
        <v>1.35208E42</v>
      </c>
      <c r="AI794" s="41">
        <v>0.497338218</v>
      </c>
      <c r="AJ794" s="40" t="s">
        <v>15572</v>
      </c>
      <c r="AK794" s="44" t="s">
        <v>397</v>
      </c>
      <c r="AL794" s="41">
        <v>5871.0</v>
      </c>
      <c r="AM794" s="40" t="s">
        <v>2224</v>
      </c>
      <c r="AN794" s="40" t="s">
        <v>7285</v>
      </c>
      <c r="AO794" s="40" t="s">
        <v>5643</v>
      </c>
      <c r="AP794" s="42">
        <v>1.1E139</v>
      </c>
    </row>
    <row r="795">
      <c r="A795" s="40" t="s">
        <v>16706</v>
      </c>
      <c r="B795" s="41">
        <v>202.0</v>
      </c>
      <c r="C795" s="42">
        <v>1.67E9</v>
      </c>
      <c r="D795" s="41">
        <v>3356.0</v>
      </c>
      <c r="E795" s="40" t="s">
        <v>1243</v>
      </c>
      <c r="F795" s="41">
        <v>140.0</v>
      </c>
      <c r="G795" s="41">
        <v>35.0</v>
      </c>
      <c r="H795" s="41">
        <v>70.0</v>
      </c>
      <c r="I795" s="41">
        <v>-3.07733</v>
      </c>
      <c r="J795" s="41">
        <v>10000.0</v>
      </c>
      <c r="K795" s="41">
        <v>5000.0</v>
      </c>
      <c r="L795" s="41">
        <v>1200.0</v>
      </c>
      <c r="M795" s="41">
        <v>600.0</v>
      </c>
      <c r="N795" s="41">
        <v>100.0</v>
      </c>
      <c r="O795" s="40" t="s">
        <v>207</v>
      </c>
      <c r="P795" s="40" t="s">
        <v>1371</v>
      </c>
      <c r="Q795" s="40" t="s">
        <v>7310</v>
      </c>
      <c r="R795" s="40" t="s">
        <v>8686</v>
      </c>
      <c r="S795" s="40" t="b">
        <v>0</v>
      </c>
      <c r="T795" s="40" t="s">
        <v>211</v>
      </c>
      <c r="U795" s="40" t="s">
        <v>212</v>
      </c>
      <c r="V795" s="41">
        <v>0.1</v>
      </c>
      <c r="W795" s="41">
        <v>0.9</v>
      </c>
      <c r="X795" s="41">
        <v>0.2</v>
      </c>
      <c r="Y795" s="41">
        <v>0.5</v>
      </c>
      <c r="Z795" s="40" t="b">
        <v>0</v>
      </c>
      <c r="AA795" s="40" t="b">
        <v>1</v>
      </c>
      <c r="AB795" s="40" t="b">
        <v>0</v>
      </c>
      <c r="AC795" s="40" t="b">
        <v>0</v>
      </c>
      <c r="AD795" s="41" t="s">
        <v>15573</v>
      </c>
      <c r="AE795" s="41" t="s">
        <v>15553</v>
      </c>
      <c r="AF795" s="41">
        <v>720.7716</v>
      </c>
      <c r="AG795" s="41">
        <v>-4.61029</v>
      </c>
      <c r="AH795" s="42">
        <v>1.38784E42</v>
      </c>
      <c r="AI795" s="41">
        <v>0.498147388</v>
      </c>
      <c r="AJ795" s="40" t="s">
        <v>16811</v>
      </c>
      <c r="AK795" s="40" t="s">
        <v>15575</v>
      </c>
      <c r="AL795" s="41">
        <v>811.0</v>
      </c>
      <c r="AM795" s="40" t="s">
        <v>7372</v>
      </c>
      <c r="AN795" s="40" t="s">
        <v>7285</v>
      </c>
      <c r="AO795" s="40" t="s">
        <v>5643</v>
      </c>
      <c r="AP795" s="42">
        <v>1.1E139</v>
      </c>
    </row>
    <row r="796">
      <c r="A796" s="40" t="s">
        <v>16719</v>
      </c>
      <c r="B796" s="41">
        <v>150.0</v>
      </c>
      <c r="C796" s="42">
        <v>1.67E9</v>
      </c>
      <c r="D796" s="41">
        <v>3356.0</v>
      </c>
      <c r="E796" s="40" t="s">
        <v>1243</v>
      </c>
      <c r="F796" s="41">
        <v>140.0</v>
      </c>
      <c r="G796" s="41">
        <v>35.0</v>
      </c>
      <c r="H796" s="41">
        <v>70.0</v>
      </c>
      <c r="I796" s="41">
        <v>-3.07733</v>
      </c>
      <c r="J796" s="41">
        <v>10000.0</v>
      </c>
      <c r="K796" s="41">
        <v>5000.0</v>
      </c>
      <c r="L796" s="41">
        <v>1200.0</v>
      </c>
      <c r="M796" s="41">
        <v>600.0</v>
      </c>
      <c r="N796" s="41">
        <v>50.0</v>
      </c>
      <c r="O796" s="40" t="s">
        <v>207</v>
      </c>
      <c r="P796" s="40" t="s">
        <v>208</v>
      </c>
      <c r="Q796" s="40" t="s">
        <v>1372</v>
      </c>
      <c r="R796" s="40" t="s">
        <v>8686</v>
      </c>
      <c r="S796" s="40" t="b">
        <v>0</v>
      </c>
      <c r="T796" s="40" t="s">
        <v>211</v>
      </c>
      <c r="U796" s="40" t="s">
        <v>212</v>
      </c>
      <c r="V796" s="41">
        <v>0.1</v>
      </c>
      <c r="W796" s="41">
        <v>0.9</v>
      </c>
      <c r="X796" s="41">
        <v>0.3</v>
      </c>
      <c r="Y796" s="41">
        <v>0.4</v>
      </c>
      <c r="Z796" s="40" t="b">
        <v>0</v>
      </c>
      <c r="AA796" s="40" t="b">
        <v>1</v>
      </c>
      <c r="AB796" s="40" t="b">
        <v>0</v>
      </c>
      <c r="AC796" s="40" t="b">
        <v>0</v>
      </c>
      <c r="AD796" s="41" t="s">
        <v>1052</v>
      </c>
      <c r="AE796" s="41" t="s">
        <v>15576</v>
      </c>
      <c r="AF796" s="41">
        <v>935.0658</v>
      </c>
      <c r="AG796" s="41">
        <v>-4.61227</v>
      </c>
      <c r="AH796" s="42">
        <v>1.3767E42</v>
      </c>
      <c r="AI796" s="41">
        <v>0.498791311</v>
      </c>
      <c r="AJ796" s="40" t="s">
        <v>16812</v>
      </c>
      <c r="AK796" s="40" t="s">
        <v>15578</v>
      </c>
      <c r="AL796" s="41">
        <v>3420.0</v>
      </c>
      <c r="AM796" s="40" t="s">
        <v>7372</v>
      </c>
      <c r="AN796" s="40" t="s">
        <v>7285</v>
      </c>
      <c r="AO796" s="40" t="s">
        <v>5643</v>
      </c>
      <c r="AP796" s="42">
        <v>1.1E139</v>
      </c>
    </row>
    <row r="797">
      <c r="A797" s="40" t="s">
        <v>16720</v>
      </c>
      <c r="B797" s="41">
        <v>49.0</v>
      </c>
      <c r="C797" s="42">
        <v>1.67E9</v>
      </c>
      <c r="D797" s="41">
        <v>3356.0</v>
      </c>
      <c r="E797" s="40" t="s">
        <v>1243</v>
      </c>
      <c r="F797" s="41">
        <v>140.0</v>
      </c>
      <c r="G797" s="41">
        <v>35.0</v>
      </c>
      <c r="H797" s="41">
        <v>70.0</v>
      </c>
      <c r="I797" s="41">
        <v>-3.07733</v>
      </c>
      <c r="J797" s="41">
        <v>10000.0</v>
      </c>
      <c r="K797" s="41">
        <v>5000.0</v>
      </c>
      <c r="L797" s="41">
        <v>1200.0</v>
      </c>
      <c r="M797" s="41">
        <v>600.0</v>
      </c>
      <c r="N797" s="41">
        <v>30.0</v>
      </c>
      <c r="O797" s="40" t="s">
        <v>207</v>
      </c>
      <c r="P797" s="40" t="s">
        <v>1371</v>
      </c>
      <c r="Q797" s="40" t="s">
        <v>7305</v>
      </c>
      <c r="R797" s="40" t="s">
        <v>8686</v>
      </c>
      <c r="S797" s="40" t="b">
        <v>0</v>
      </c>
      <c r="T797" s="40" t="s">
        <v>12879</v>
      </c>
      <c r="U797" s="40" t="s">
        <v>212</v>
      </c>
      <c r="V797" s="41">
        <v>0.1</v>
      </c>
      <c r="W797" s="41">
        <v>0.9</v>
      </c>
      <c r="X797" s="41">
        <v>0.2</v>
      </c>
      <c r="Y797" s="41">
        <v>0.5</v>
      </c>
      <c r="Z797" s="40" t="b">
        <v>0</v>
      </c>
      <c r="AA797" s="40" t="b">
        <v>1</v>
      </c>
      <c r="AB797" s="40" t="b">
        <v>0</v>
      </c>
      <c r="AC797" s="40" t="b">
        <v>0</v>
      </c>
      <c r="AD797" s="41" t="s">
        <v>15579</v>
      </c>
      <c r="AE797" s="41" t="s">
        <v>15580</v>
      </c>
      <c r="AF797" s="41">
        <v>1202.003</v>
      </c>
      <c r="AG797" s="41">
        <v>-4.61415</v>
      </c>
      <c r="AH797" s="42">
        <v>1.03941E42</v>
      </c>
      <c r="AI797" s="41">
        <v>0.499400684</v>
      </c>
      <c r="AJ797" s="40" t="s">
        <v>15581</v>
      </c>
      <c r="AK797" s="44" t="s">
        <v>397</v>
      </c>
      <c r="AL797" s="41">
        <v>5337.0</v>
      </c>
      <c r="AM797" s="40" t="s">
        <v>2224</v>
      </c>
      <c r="AN797" s="40" t="s">
        <v>7285</v>
      </c>
      <c r="AO797" s="40" t="s">
        <v>5643</v>
      </c>
      <c r="AP797" s="42">
        <v>1.0E139</v>
      </c>
    </row>
    <row r="798">
      <c r="A798" s="40" t="s">
        <v>16720</v>
      </c>
      <c r="B798" s="41">
        <v>7.0</v>
      </c>
      <c r="C798" s="42">
        <v>1.67E9</v>
      </c>
      <c r="D798" s="41">
        <v>3356.0</v>
      </c>
      <c r="E798" s="40" t="s">
        <v>1243</v>
      </c>
      <c r="F798" s="41">
        <v>140.0</v>
      </c>
      <c r="G798" s="41">
        <v>35.0</v>
      </c>
      <c r="H798" s="41">
        <v>70.0</v>
      </c>
      <c r="I798" s="41">
        <v>-3.07733</v>
      </c>
      <c r="J798" s="41">
        <v>10000.0</v>
      </c>
      <c r="K798" s="41">
        <v>5000.0</v>
      </c>
      <c r="L798" s="41">
        <v>1200.0</v>
      </c>
      <c r="M798" s="41">
        <v>600.0</v>
      </c>
      <c r="N798" s="41">
        <v>30.0</v>
      </c>
      <c r="O798" s="40" t="s">
        <v>207</v>
      </c>
      <c r="P798" s="40" t="s">
        <v>1371</v>
      </c>
      <c r="Q798" s="40" t="s">
        <v>209</v>
      </c>
      <c r="R798" s="40" t="s">
        <v>8686</v>
      </c>
      <c r="S798" s="40" t="b">
        <v>0</v>
      </c>
      <c r="T798" s="40" t="s">
        <v>211</v>
      </c>
      <c r="U798" s="40" t="s">
        <v>212</v>
      </c>
      <c r="V798" s="41">
        <v>0.1</v>
      </c>
      <c r="W798" s="41">
        <v>0.9</v>
      </c>
      <c r="X798" s="41">
        <v>0.3</v>
      </c>
      <c r="Y798" s="41">
        <v>0.5</v>
      </c>
      <c r="Z798" s="40" t="b">
        <v>0</v>
      </c>
      <c r="AA798" s="40" t="b">
        <v>1</v>
      </c>
      <c r="AB798" s="40" t="b">
        <v>0</v>
      </c>
      <c r="AC798" s="40" t="b">
        <v>0</v>
      </c>
      <c r="AD798" s="41" t="s">
        <v>11487</v>
      </c>
      <c r="AE798" s="41" t="s">
        <v>15582</v>
      </c>
      <c r="AF798" s="41">
        <v>1201.953</v>
      </c>
      <c r="AG798" s="41">
        <v>-4.61442</v>
      </c>
      <c r="AH798" s="42">
        <v>1.16995E42</v>
      </c>
      <c r="AI798" s="41">
        <v>0.499489109</v>
      </c>
      <c r="AJ798" s="40" t="s">
        <v>15583</v>
      </c>
      <c r="AK798" s="40" t="s">
        <v>15584</v>
      </c>
      <c r="AL798" s="41">
        <v>5722.0</v>
      </c>
      <c r="AM798" s="40" t="s">
        <v>2224</v>
      </c>
      <c r="AN798" s="40" t="s">
        <v>7285</v>
      </c>
      <c r="AO798" s="40" t="s">
        <v>5643</v>
      </c>
      <c r="AP798" s="42">
        <v>1.1E139</v>
      </c>
    </row>
    <row r="799">
      <c r="A799" s="40" t="s">
        <v>16719</v>
      </c>
      <c r="B799" s="41">
        <v>14.0</v>
      </c>
      <c r="C799" s="42">
        <v>1.67E9</v>
      </c>
      <c r="D799" s="41">
        <v>3356.0</v>
      </c>
      <c r="E799" s="40" t="s">
        <v>1243</v>
      </c>
      <c r="F799" s="41">
        <v>140.0</v>
      </c>
      <c r="G799" s="41">
        <v>35.0</v>
      </c>
      <c r="H799" s="41">
        <v>70.0</v>
      </c>
      <c r="I799" s="41">
        <v>-3.07733</v>
      </c>
      <c r="J799" s="41">
        <v>10000.0</v>
      </c>
      <c r="K799" s="41">
        <v>5000.0</v>
      </c>
      <c r="L799" s="41">
        <v>1200.0</v>
      </c>
      <c r="M799" s="41">
        <v>600.0</v>
      </c>
      <c r="N799" s="41">
        <v>30.0</v>
      </c>
      <c r="O799" s="40" t="s">
        <v>207</v>
      </c>
      <c r="P799" s="40" t="s">
        <v>208</v>
      </c>
      <c r="Q799" s="40" t="s">
        <v>209</v>
      </c>
      <c r="R799" s="40" t="s">
        <v>8686</v>
      </c>
      <c r="S799" s="40" t="b">
        <v>0</v>
      </c>
      <c r="T799" s="40" t="s">
        <v>12879</v>
      </c>
      <c r="U799" s="40" t="s">
        <v>212</v>
      </c>
      <c r="V799" s="41">
        <v>0.1</v>
      </c>
      <c r="W799" s="41">
        <v>0.9</v>
      </c>
      <c r="X799" s="41">
        <v>0.2</v>
      </c>
      <c r="Y799" s="41">
        <v>0.6</v>
      </c>
      <c r="Z799" s="40" t="b">
        <v>0</v>
      </c>
      <c r="AA799" s="40" t="b">
        <v>1</v>
      </c>
      <c r="AB799" s="40" t="b">
        <v>0</v>
      </c>
      <c r="AC799" s="40" t="b">
        <v>0</v>
      </c>
      <c r="AD799" s="41" t="s">
        <v>15585</v>
      </c>
      <c r="AE799" s="41" t="s">
        <v>15586</v>
      </c>
      <c r="AF799" s="41">
        <v>801.5869</v>
      </c>
      <c r="AG799" s="41">
        <v>-4.61483</v>
      </c>
      <c r="AH799" s="42">
        <v>3.34817E41</v>
      </c>
      <c r="AI799" s="41">
        <v>0.499622841</v>
      </c>
      <c r="AJ799" s="40" t="s">
        <v>15587</v>
      </c>
      <c r="AK799" s="44" t="s">
        <v>397</v>
      </c>
      <c r="AL799" s="41">
        <v>2849.0</v>
      </c>
      <c r="AM799" s="40" t="s">
        <v>7372</v>
      </c>
      <c r="AN799" s="40" t="s">
        <v>7285</v>
      </c>
      <c r="AO799" s="40" t="s">
        <v>5643</v>
      </c>
      <c r="AP799" s="42">
        <v>1.1E137</v>
      </c>
    </row>
    <row r="800">
      <c r="A800" s="40" t="s">
        <v>16686</v>
      </c>
      <c r="B800" s="41">
        <v>198.0</v>
      </c>
      <c r="C800" s="42">
        <v>1.67E9</v>
      </c>
      <c r="D800" s="41">
        <v>3356.0</v>
      </c>
      <c r="E800" s="40" t="s">
        <v>1243</v>
      </c>
      <c r="F800" s="41">
        <v>140.0</v>
      </c>
      <c r="G800" s="41">
        <v>35.0</v>
      </c>
      <c r="H800" s="41">
        <v>70.0</v>
      </c>
      <c r="I800" s="41">
        <v>-3.07733</v>
      </c>
      <c r="J800" s="41">
        <v>10000.0</v>
      </c>
      <c r="K800" s="41">
        <v>5000.0</v>
      </c>
      <c r="L800" s="41">
        <v>1200.0</v>
      </c>
      <c r="M800" s="41">
        <v>600.0</v>
      </c>
      <c r="N800" s="41">
        <v>100.0</v>
      </c>
      <c r="O800" s="40" t="s">
        <v>207</v>
      </c>
      <c r="P800" s="40" t="s">
        <v>208</v>
      </c>
      <c r="Q800" s="40" t="s">
        <v>7310</v>
      </c>
      <c r="R800" s="40" t="s">
        <v>8686</v>
      </c>
      <c r="S800" s="40" t="b">
        <v>0</v>
      </c>
      <c r="T800" s="40" t="s">
        <v>211</v>
      </c>
      <c r="U800" s="40" t="s">
        <v>212</v>
      </c>
      <c r="V800" s="41">
        <v>0.1</v>
      </c>
      <c r="W800" s="41">
        <v>0.9</v>
      </c>
      <c r="X800" s="41">
        <v>0.1</v>
      </c>
      <c r="Y800" s="41">
        <v>0.4</v>
      </c>
      <c r="Z800" s="40" t="b">
        <v>0</v>
      </c>
      <c r="AA800" s="40" t="b">
        <v>1</v>
      </c>
      <c r="AB800" s="40" t="b">
        <v>0</v>
      </c>
      <c r="AC800" s="40" t="b">
        <v>0</v>
      </c>
      <c r="AD800" s="41" t="s">
        <v>7720</v>
      </c>
      <c r="AE800" s="41" t="s">
        <v>15588</v>
      </c>
      <c r="AF800" s="41">
        <v>1201.588</v>
      </c>
      <c r="AG800" s="41">
        <v>-4.61489</v>
      </c>
      <c r="AH800" s="42">
        <v>1.26574E42</v>
      </c>
      <c r="AI800" s="41">
        <v>0.499643065</v>
      </c>
      <c r="AJ800" s="40" t="s">
        <v>15589</v>
      </c>
      <c r="AK800" s="40" t="s">
        <v>15590</v>
      </c>
      <c r="AL800" s="41">
        <v>3539.0</v>
      </c>
      <c r="AM800" s="40" t="s">
        <v>2224</v>
      </c>
      <c r="AN800" s="40" t="s">
        <v>7285</v>
      </c>
      <c r="AO800" s="40" t="s">
        <v>5627</v>
      </c>
      <c r="AP800" s="42">
        <v>1.1E139</v>
      </c>
    </row>
    <row r="801">
      <c r="A801" s="40" t="s">
        <v>16720</v>
      </c>
      <c r="B801" s="41">
        <v>105.0</v>
      </c>
      <c r="C801" s="42">
        <v>1.67E9</v>
      </c>
      <c r="D801" s="41">
        <v>3356.0</v>
      </c>
      <c r="E801" s="40" t="s">
        <v>1243</v>
      </c>
      <c r="F801" s="41">
        <v>140.0</v>
      </c>
      <c r="G801" s="41">
        <v>35.0</v>
      </c>
      <c r="H801" s="41">
        <v>70.0</v>
      </c>
      <c r="I801" s="41">
        <v>-3.07733</v>
      </c>
      <c r="J801" s="41">
        <v>10000.0</v>
      </c>
      <c r="K801" s="41">
        <v>5000.0</v>
      </c>
      <c r="L801" s="41">
        <v>1200.0</v>
      </c>
      <c r="M801" s="41">
        <v>600.0</v>
      </c>
      <c r="N801" s="41">
        <v>50.0</v>
      </c>
      <c r="O801" s="40" t="s">
        <v>207</v>
      </c>
      <c r="P801" s="40" t="s">
        <v>1371</v>
      </c>
      <c r="Q801" s="40" t="s">
        <v>209</v>
      </c>
      <c r="R801" s="40" t="s">
        <v>8686</v>
      </c>
      <c r="S801" s="40" t="b">
        <v>0</v>
      </c>
      <c r="T801" s="40" t="s">
        <v>12879</v>
      </c>
      <c r="U801" s="40" t="s">
        <v>212</v>
      </c>
      <c r="V801" s="41">
        <v>0.1</v>
      </c>
      <c r="W801" s="41">
        <v>0.9</v>
      </c>
      <c r="X801" s="41">
        <v>0.3</v>
      </c>
      <c r="Y801" s="41">
        <v>0.4</v>
      </c>
      <c r="Z801" s="40" t="b">
        <v>0</v>
      </c>
      <c r="AA801" s="40" t="b">
        <v>1</v>
      </c>
      <c r="AB801" s="40" t="b">
        <v>0</v>
      </c>
      <c r="AC801" s="40" t="b">
        <v>0</v>
      </c>
      <c r="AD801" s="41" t="s">
        <v>15591</v>
      </c>
      <c r="AE801" s="41" t="s">
        <v>15592</v>
      </c>
      <c r="AF801" s="41">
        <v>1017.498</v>
      </c>
      <c r="AG801" s="41">
        <v>-4.61513</v>
      </c>
      <c r="AH801" s="42">
        <v>8.2106E41</v>
      </c>
      <c r="AI801" s="41">
        <v>0.499720442</v>
      </c>
      <c r="AJ801" s="40" t="s">
        <v>16813</v>
      </c>
      <c r="AK801" s="40" t="s">
        <v>15594</v>
      </c>
      <c r="AL801" s="41">
        <v>3466.0</v>
      </c>
      <c r="AM801" s="40" t="s">
        <v>7372</v>
      </c>
      <c r="AN801" s="40" t="s">
        <v>7285</v>
      </c>
      <c r="AO801" s="40" t="s">
        <v>5643</v>
      </c>
      <c r="AP801" s="42">
        <v>1.0E139</v>
      </c>
    </row>
    <row r="802">
      <c r="A802" s="40" t="s">
        <v>16686</v>
      </c>
      <c r="B802" s="41">
        <v>166.0</v>
      </c>
      <c r="C802" s="42">
        <v>1.67E9</v>
      </c>
      <c r="D802" s="41">
        <v>3356.0</v>
      </c>
      <c r="E802" s="40" t="s">
        <v>1243</v>
      </c>
      <c r="F802" s="41">
        <v>140.0</v>
      </c>
      <c r="G802" s="41">
        <v>35.0</v>
      </c>
      <c r="H802" s="41">
        <v>70.0</v>
      </c>
      <c r="I802" s="41">
        <v>-3.07733</v>
      </c>
      <c r="J802" s="41">
        <v>10000.0</v>
      </c>
      <c r="K802" s="41">
        <v>5000.0</v>
      </c>
      <c r="L802" s="41">
        <v>1200.0</v>
      </c>
      <c r="M802" s="41">
        <v>600.0</v>
      </c>
      <c r="N802" s="41">
        <v>50.0</v>
      </c>
      <c r="O802" s="40" t="s">
        <v>207</v>
      </c>
      <c r="P802" s="40" t="s">
        <v>208</v>
      </c>
      <c r="Q802" s="40" t="s">
        <v>212</v>
      </c>
      <c r="R802" s="40" t="s">
        <v>8686</v>
      </c>
      <c r="S802" s="40" t="b">
        <v>0</v>
      </c>
      <c r="T802" s="40" t="s">
        <v>211</v>
      </c>
      <c r="U802" s="40" t="s">
        <v>212</v>
      </c>
      <c r="V802" s="41">
        <v>0.1</v>
      </c>
      <c r="W802" s="41">
        <v>0.9</v>
      </c>
      <c r="X802" s="41">
        <v>0.2</v>
      </c>
      <c r="Y802" s="41">
        <v>0.5</v>
      </c>
      <c r="Z802" s="40" t="b">
        <v>0</v>
      </c>
      <c r="AA802" s="40" t="b">
        <v>1</v>
      </c>
      <c r="AB802" s="40" t="b">
        <v>0</v>
      </c>
      <c r="AC802" s="40" t="b">
        <v>0</v>
      </c>
      <c r="AD802" s="41" t="s">
        <v>15595</v>
      </c>
      <c r="AE802" s="41" t="s">
        <v>15596</v>
      </c>
      <c r="AF802" s="41">
        <v>838.7989</v>
      </c>
      <c r="AG802" s="41">
        <v>-4.61548</v>
      </c>
      <c r="AH802" s="42">
        <v>1.00142E42</v>
      </c>
      <c r="AI802" s="41">
        <v>0.499834328</v>
      </c>
      <c r="AJ802" s="40" t="s">
        <v>15597</v>
      </c>
      <c r="AK802" s="40" t="s">
        <v>15598</v>
      </c>
      <c r="AL802" s="41">
        <v>6559.0</v>
      </c>
      <c r="AM802" s="40" t="s">
        <v>7372</v>
      </c>
      <c r="AN802" s="40" t="s">
        <v>7285</v>
      </c>
      <c r="AO802" s="40" t="s">
        <v>5627</v>
      </c>
      <c r="AP802" s="42">
        <v>1.0E139</v>
      </c>
    </row>
    <row r="803">
      <c r="A803" s="40" t="s">
        <v>16706</v>
      </c>
      <c r="B803" s="41">
        <v>209.0</v>
      </c>
      <c r="C803" s="42">
        <v>1.67E9</v>
      </c>
      <c r="D803" s="41">
        <v>3356.0</v>
      </c>
      <c r="E803" s="40" t="s">
        <v>1243</v>
      </c>
      <c r="F803" s="41">
        <v>140.0</v>
      </c>
      <c r="G803" s="41">
        <v>35.0</v>
      </c>
      <c r="H803" s="41">
        <v>70.0</v>
      </c>
      <c r="I803" s="41">
        <v>-3.07733</v>
      </c>
      <c r="J803" s="41">
        <v>10000.0</v>
      </c>
      <c r="K803" s="41">
        <v>5000.0</v>
      </c>
      <c r="L803" s="41">
        <v>1200.0</v>
      </c>
      <c r="M803" s="41">
        <v>600.0</v>
      </c>
      <c r="N803" s="41">
        <v>100.0</v>
      </c>
      <c r="O803" s="40" t="s">
        <v>207</v>
      </c>
      <c r="P803" s="40" t="s">
        <v>1371</v>
      </c>
      <c r="Q803" s="40" t="s">
        <v>7310</v>
      </c>
      <c r="R803" s="40" t="s">
        <v>8686</v>
      </c>
      <c r="S803" s="40" t="b">
        <v>0</v>
      </c>
      <c r="T803" s="40" t="s">
        <v>12879</v>
      </c>
      <c r="U803" s="40" t="s">
        <v>212</v>
      </c>
      <c r="V803" s="41">
        <v>0.1</v>
      </c>
      <c r="W803" s="41">
        <v>0.9</v>
      </c>
      <c r="X803" s="41">
        <v>0.1</v>
      </c>
      <c r="Y803" s="41">
        <v>0.6</v>
      </c>
      <c r="Z803" s="40" t="b">
        <v>0</v>
      </c>
      <c r="AA803" s="40" t="b">
        <v>1</v>
      </c>
      <c r="AB803" s="40" t="b">
        <v>0</v>
      </c>
      <c r="AC803" s="40" t="b">
        <v>0</v>
      </c>
      <c r="AD803" s="41" t="s">
        <v>15599</v>
      </c>
      <c r="AE803" s="41" t="s">
        <v>15600</v>
      </c>
      <c r="AF803" s="41">
        <v>1202.994</v>
      </c>
      <c r="AG803" s="41">
        <v>-4.61549</v>
      </c>
      <c r="AH803" s="42">
        <v>1.34906E42</v>
      </c>
      <c r="AI803" s="41">
        <v>0.499836743</v>
      </c>
      <c r="AJ803" s="40" t="s">
        <v>15601</v>
      </c>
      <c r="AK803" s="40" t="s">
        <v>15602</v>
      </c>
      <c r="AL803" s="41">
        <v>1141.0</v>
      </c>
      <c r="AM803" s="40" t="s">
        <v>2224</v>
      </c>
      <c r="AN803" s="40" t="s">
        <v>7285</v>
      </c>
      <c r="AO803" s="40" t="s">
        <v>5643</v>
      </c>
      <c r="AP803" s="42">
        <v>1.1E139</v>
      </c>
    </row>
    <row r="804">
      <c r="A804" s="40" t="s">
        <v>16706</v>
      </c>
      <c r="B804" s="41">
        <v>163.0</v>
      </c>
      <c r="C804" s="42">
        <v>1.67E9</v>
      </c>
      <c r="D804" s="41">
        <v>3356.0</v>
      </c>
      <c r="E804" s="40" t="s">
        <v>1243</v>
      </c>
      <c r="F804" s="41">
        <v>140.0</v>
      </c>
      <c r="G804" s="41">
        <v>35.0</v>
      </c>
      <c r="H804" s="41">
        <v>70.0</v>
      </c>
      <c r="I804" s="41">
        <v>-3.07733</v>
      </c>
      <c r="J804" s="41">
        <v>10000.0</v>
      </c>
      <c r="K804" s="41">
        <v>5000.0</v>
      </c>
      <c r="L804" s="41">
        <v>1200.0</v>
      </c>
      <c r="M804" s="41">
        <v>600.0</v>
      </c>
      <c r="N804" s="41">
        <v>50.0</v>
      </c>
      <c r="O804" s="40" t="s">
        <v>207</v>
      </c>
      <c r="P804" s="40" t="s">
        <v>1371</v>
      </c>
      <c r="Q804" s="40" t="s">
        <v>212</v>
      </c>
      <c r="R804" s="40" t="s">
        <v>8686</v>
      </c>
      <c r="S804" s="40" t="b">
        <v>0</v>
      </c>
      <c r="T804" s="40" t="s">
        <v>211</v>
      </c>
      <c r="U804" s="40" t="s">
        <v>212</v>
      </c>
      <c r="V804" s="41">
        <v>0.1</v>
      </c>
      <c r="W804" s="41">
        <v>0.9</v>
      </c>
      <c r="X804" s="41">
        <v>0.1</v>
      </c>
      <c r="Y804" s="41">
        <v>0.5</v>
      </c>
      <c r="Z804" s="40" t="b">
        <v>0</v>
      </c>
      <c r="AA804" s="40" t="b">
        <v>1</v>
      </c>
      <c r="AB804" s="40" t="b">
        <v>0</v>
      </c>
      <c r="AC804" s="40" t="b">
        <v>0</v>
      </c>
      <c r="AD804" s="41" t="s">
        <v>14840</v>
      </c>
      <c r="AE804" s="41" t="s">
        <v>15603</v>
      </c>
      <c r="AF804" s="41">
        <v>1201.821</v>
      </c>
      <c r="AG804" s="41">
        <v>-4.61552</v>
      </c>
      <c r="AH804" s="42">
        <v>5.85218E41</v>
      </c>
      <c r="AI804" s="41">
        <v>0.499848566</v>
      </c>
      <c r="AJ804" s="40" t="s">
        <v>15604</v>
      </c>
      <c r="AK804" s="44" t="s">
        <v>397</v>
      </c>
      <c r="AL804" s="41">
        <v>3555.0</v>
      </c>
      <c r="AM804" s="40" t="s">
        <v>2224</v>
      </c>
      <c r="AN804" s="40" t="s">
        <v>7285</v>
      </c>
      <c r="AO804" s="40" t="s">
        <v>5643</v>
      </c>
      <c r="AP804" s="42">
        <v>1.1E138</v>
      </c>
    </row>
    <row r="805">
      <c r="A805" s="40" t="s">
        <v>16719</v>
      </c>
      <c r="B805" s="41">
        <v>141.0</v>
      </c>
      <c r="C805" s="42">
        <v>1.67E9</v>
      </c>
      <c r="D805" s="41">
        <v>3356.0</v>
      </c>
      <c r="E805" s="40" t="s">
        <v>1243</v>
      </c>
      <c r="F805" s="41">
        <v>140.0</v>
      </c>
      <c r="G805" s="41">
        <v>35.0</v>
      </c>
      <c r="H805" s="41">
        <v>70.0</v>
      </c>
      <c r="I805" s="41">
        <v>-3.07733</v>
      </c>
      <c r="J805" s="41">
        <v>10000.0</v>
      </c>
      <c r="K805" s="41">
        <v>5000.0</v>
      </c>
      <c r="L805" s="41">
        <v>1200.0</v>
      </c>
      <c r="M805" s="41">
        <v>600.0</v>
      </c>
      <c r="N805" s="41">
        <v>50.0</v>
      </c>
      <c r="O805" s="40" t="s">
        <v>207</v>
      </c>
      <c r="P805" s="40" t="s">
        <v>208</v>
      </c>
      <c r="Q805" s="40" t="s">
        <v>7305</v>
      </c>
      <c r="R805" s="40" t="s">
        <v>8686</v>
      </c>
      <c r="S805" s="40" t="b">
        <v>0</v>
      </c>
      <c r="T805" s="40" t="s">
        <v>12879</v>
      </c>
      <c r="U805" s="40" t="s">
        <v>212</v>
      </c>
      <c r="V805" s="41">
        <v>0.1</v>
      </c>
      <c r="W805" s="41">
        <v>0.9</v>
      </c>
      <c r="X805" s="41">
        <v>0.3</v>
      </c>
      <c r="Y805" s="41">
        <v>0.4</v>
      </c>
      <c r="Z805" s="40" t="b">
        <v>0</v>
      </c>
      <c r="AA805" s="40" t="b">
        <v>1</v>
      </c>
      <c r="AB805" s="40" t="b">
        <v>0</v>
      </c>
      <c r="AC805" s="40" t="b">
        <v>0</v>
      </c>
      <c r="AD805" s="41" t="s">
        <v>15605</v>
      </c>
      <c r="AE805" s="41" t="s">
        <v>11975</v>
      </c>
      <c r="AF805" s="41">
        <v>1202.854</v>
      </c>
      <c r="AG805" s="41">
        <v>-4.61577</v>
      </c>
      <c r="AH805" s="42">
        <v>8.51957E41</v>
      </c>
      <c r="AI805" s="41">
        <v>0.499927201</v>
      </c>
      <c r="AJ805" s="40" t="s">
        <v>16814</v>
      </c>
      <c r="AK805" s="40" t="s">
        <v>15607</v>
      </c>
      <c r="AL805" s="41">
        <v>4126.0</v>
      </c>
      <c r="AM805" s="40" t="s">
        <v>2224</v>
      </c>
      <c r="AN805" s="40" t="s">
        <v>7285</v>
      </c>
      <c r="AO805" s="40" t="s">
        <v>5643</v>
      </c>
      <c r="AP805" s="42">
        <v>1.0E139</v>
      </c>
    </row>
    <row r="806">
      <c r="A806" s="40" t="s">
        <v>16720</v>
      </c>
      <c r="B806" s="41">
        <v>101.0</v>
      </c>
      <c r="C806" s="42">
        <v>1.67E9</v>
      </c>
      <c r="D806" s="41">
        <v>3356.0</v>
      </c>
      <c r="E806" s="40" t="s">
        <v>1243</v>
      </c>
      <c r="F806" s="41">
        <v>140.0</v>
      </c>
      <c r="G806" s="41">
        <v>35.0</v>
      </c>
      <c r="H806" s="41">
        <v>70.0</v>
      </c>
      <c r="I806" s="41">
        <v>-3.07733</v>
      </c>
      <c r="J806" s="41">
        <v>10000.0</v>
      </c>
      <c r="K806" s="41">
        <v>5000.0</v>
      </c>
      <c r="L806" s="41">
        <v>1200.0</v>
      </c>
      <c r="M806" s="41">
        <v>600.0</v>
      </c>
      <c r="N806" s="41">
        <v>50.0</v>
      </c>
      <c r="O806" s="40" t="s">
        <v>207</v>
      </c>
      <c r="P806" s="40" t="s">
        <v>1371</v>
      </c>
      <c r="Q806" s="40" t="s">
        <v>209</v>
      </c>
      <c r="R806" s="40" t="s">
        <v>8686</v>
      </c>
      <c r="S806" s="40" t="b">
        <v>0</v>
      </c>
      <c r="T806" s="40" t="s">
        <v>12879</v>
      </c>
      <c r="U806" s="40" t="s">
        <v>212</v>
      </c>
      <c r="V806" s="41">
        <v>0.1</v>
      </c>
      <c r="W806" s="41">
        <v>0.9</v>
      </c>
      <c r="X806" s="41">
        <v>0.1</v>
      </c>
      <c r="Y806" s="41">
        <v>0.6</v>
      </c>
      <c r="Z806" s="40" t="b">
        <v>0</v>
      </c>
      <c r="AA806" s="40" t="b">
        <v>1</v>
      </c>
      <c r="AB806" s="40" t="b">
        <v>0</v>
      </c>
      <c r="AC806" s="40" t="b">
        <v>0</v>
      </c>
      <c r="AD806" s="41" t="s">
        <v>15608</v>
      </c>
      <c r="AE806" s="41" t="s">
        <v>15609</v>
      </c>
      <c r="AF806" s="41">
        <v>644.1733</v>
      </c>
      <c r="AG806" s="41">
        <v>-4.61668</v>
      </c>
      <c r="AH806" s="42">
        <v>1.0443E42</v>
      </c>
      <c r="AI806" s="41">
        <v>0.500222516</v>
      </c>
      <c r="AJ806" s="40" t="s">
        <v>15610</v>
      </c>
      <c r="AK806" s="44" t="s">
        <v>397</v>
      </c>
      <c r="AL806" s="41">
        <v>1499.0</v>
      </c>
      <c r="AM806" s="40" t="s">
        <v>7372</v>
      </c>
      <c r="AN806" s="40" t="s">
        <v>7285</v>
      </c>
      <c r="AO806" s="40" t="s">
        <v>5643</v>
      </c>
      <c r="AP806" s="42">
        <v>1.0E139</v>
      </c>
    </row>
    <row r="807">
      <c r="A807" s="40" t="s">
        <v>16720</v>
      </c>
      <c r="B807" s="41">
        <v>46.0</v>
      </c>
      <c r="C807" s="42">
        <v>1.67E9</v>
      </c>
      <c r="D807" s="41">
        <v>3356.0</v>
      </c>
      <c r="E807" s="40" t="s">
        <v>1243</v>
      </c>
      <c r="F807" s="41">
        <v>140.0</v>
      </c>
      <c r="G807" s="41">
        <v>35.0</v>
      </c>
      <c r="H807" s="41">
        <v>70.0</v>
      </c>
      <c r="I807" s="41">
        <v>-3.07733</v>
      </c>
      <c r="J807" s="41">
        <v>10000.0</v>
      </c>
      <c r="K807" s="41">
        <v>5000.0</v>
      </c>
      <c r="L807" s="41">
        <v>1200.0</v>
      </c>
      <c r="M807" s="41">
        <v>600.0</v>
      </c>
      <c r="N807" s="41">
        <v>30.0</v>
      </c>
      <c r="O807" s="40" t="s">
        <v>207</v>
      </c>
      <c r="P807" s="40" t="s">
        <v>1371</v>
      </c>
      <c r="Q807" s="40" t="s">
        <v>7305</v>
      </c>
      <c r="R807" s="40" t="s">
        <v>8686</v>
      </c>
      <c r="S807" s="40" t="b">
        <v>0</v>
      </c>
      <c r="T807" s="40" t="s">
        <v>12879</v>
      </c>
      <c r="U807" s="40" t="s">
        <v>212</v>
      </c>
      <c r="V807" s="41">
        <v>0.1</v>
      </c>
      <c r="W807" s="41">
        <v>0.9</v>
      </c>
      <c r="X807" s="41">
        <v>0.1</v>
      </c>
      <c r="Y807" s="41">
        <v>0.5</v>
      </c>
      <c r="Z807" s="40" t="b">
        <v>0</v>
      </c>
      <c r="AA807" s="40" t="b">
        <v>1</v>
      </c>
      <c r="AB807" s="40" t="b">
        <v>0</v>
      </c>
      <c r="AC807" s="40" t="b">
        <v>0</v>
      </c>
      <c r="AD807" s="41" t="s">
        <v>15611</v>
      </c>
      <c r="AE807" s="41" t="s">
        <v>1318</v>
      </c>
      <c r="AF807" s="41">
        <v>953.6115</v>
      </c>
      <c r="AG807" s="41">
        <v>-4.61796</v>
      </c>
      <c r="AH807" s="42">
        <v>6.25701E40</v>
      </c>
      <c r="AI807" s="41">
        <v>0.500639805</v>
      </c>
      <c r="AJ807" s="40" t="s">
        <v>15612</v>
      </c>
      <c r="AK807" s="44" t="s">
        <v>397</v>
      </c>
      <c r="AL807" s="41">
        <v>4319.0</v>
      </c>
      <c r="AM807" s="40" t="s">
        <v>7372</v>
      </c>
      <c r="AN807" s="40" t="s">
        <v>7285</v>
      </c>
      <c r="AO807" s="40" t="s">
        <v>5643</v>
      </c>
      <c r="AP807" s="42">
        <v>1.0E135</v>
      </c>
    </row>
    <row r="808">
      <c r="A808" s="40" t="s">
        <v>16720</v>
      </c>
      <c r="B808" s="41">
        <v>10.0</v>
      </c>
      <c r="C808" s="42">
        <v>1.67E9</v>
      </c>
      <c r="D808" s="41">
        <v>3356.0</v>
      </c>
      <c r="E808" s="40" t="s">
        <v>1243</v>
      </c>
      <c r="F808" s="41">
        <v>140.0</v>
      </c>
      <c r="G808" s="41">
        <v>35.0</v>
      </c>
      <c r="H808" s="41">
        <v>70.0</v>
      </c>
      <c r="I808" s="41">
        <v>-3.07733</v>
      </c>
      <c r="J808" s="41">
        <v>10000.0</v>
      </c>
      <c r="K808" s="41">
        <v>5000.0</v>
      </c>
      <c r="L808" s="41">
        <v>1200.0</v>
      </c>
      <c r="M808" s="41">
        <v>600.0</v>
      </c>
      <c r="N808" s="41">
        <v>30.0</v>
      </c>
      <c r="O808" s="40" t="s">
        <v>207</v>
      </c>
      <c r="P808" s="40" t="s">
        <v>1371</v>
      </c>
      <c r="Q808" s="40" t="s">
        <v>209</v>
      </c>
      <c r="R808" s="40" t="s">
        <v>8686</v>
      </c>
      <c r="S808" s="40" t="b">
        <v>0</v>
      </c>
      <c r="T808" s="40" t="s">
        <v>12879</v>
      </c>
      <c r="U808" s="40" t="s">
        <v>212</v>
      </c>
      <c r="V808" s="41">
        <v>0.1</v>
      </c>
      <c r="W808" s="41">
        <v>0.9</v>
      </c>
      <c r="X808" s="41">
        <v>0.1</v>
      </c>
      <c r="Y808" s="41">
        <v>0.5</v>
      </c>
      <c r="Z808" s="40" t="b">
        <v>0</v>
      </c>
      <c r="AA808" s="40" t="b">
        <v>1</v>
      </c>
      <c r="AB808" s="40" t="b">
        <v>0</v>
      </c>
      <c r="AC808" s="40" t="b">
        <v>0</v>
      </c>
      <c r="AD808" s="41" t="s">
        <v>15613</v>
      </c>
      <c r="AE808" s="41" t="s">
        <v>15614</v>
      </c>
      <c r="AF808" s="41">
        <v>1202.74</v>
      </c>
      <c r="AG808" s="41">
        <v>-4.61984</v>
      </c>
      <c r="AH808" s="42">
        <v>5.03211E41</v>
      </c>
      <c r="AI808" s="41">
        <v>0.501250951</v>
      </c>
      <c r="AJ808" s="40" t="s">
        <v>15615</v>
      </c>
      <c r="AK808" s="44" t="s">
        <v>397</v>
      </c>
      <c r="AL808" s="41">
        <v>5243.0</v>
      </c>
      <c r="AM808" s="40" t="s">
        <v>2224</v>
      </c>
      <c r="AN808" s="40" t="s">
        <v>7285</v>
      </c>
      <c r="AO808" s="40" t="s">
        <v>5643</v>
      </c>
      <c r="AP808" s="42">
        <v>1.0E138</v>
      </c>
    </row>
    <row r="809">
      <c r="A809" s="40" t="s">
        <v>16719</v>
      </c>
      <c r="B809" s="41">
        <v>5.0</v>
      </c>
      <c r="C809" s="42">
        <v>1.67E9</v>
      </c>
      <c r="D809" s="41">
        <v>3356.0</v>
      </c>
      <c r="E809" s="40" t="s">
        <v>1243</v>
      </c>
      <c r="F809" s="41">
        <v>140.0</v>
      </c>
      <c r="G809" s="41">
        <v>35.0</v>
      </c>
      <c r="H809" s="41">
        <v>70.0</v>
      </c>
      <c r="I809" s="41">
        <v>-3.07733</v>
      </c>
      <c r="J809" s="41">
        <v>10000.0</v>
      </c>
      <c r="K809" s="41">
        <v>5000.0</v>
      </c>
      <c r="L809" s="41">
        <v>1200.0</v>
      </c>
      <c r="M809" s="41">
        <v>600.0</v>
      </c>
      <c r="N809" s="41">
        <v>30.0</v>
      </c>
      <c r="O809" s="40" t="s">
        <v>207</v>
      </c>
      <c r="P809" s="40" t="s">
        <v>208</v>
      </c>
      <c r="Q809" s="40" t="s">
        <v>209</v>
      </c>
      <c r="R809" s="40" t="s">
        <v>8686</v>
      </c>
      <c r="S809" s="40" t="b">
        <v>0</v>
      </c>
      <c r="T809" s="40" t="s">
        <v>211</v>
      </c>
      <c r="U809" s="40" t="s">
        <v>212</v>
      </c>
      <c r="V809" s="41">
        <v>0.1</v>
      </c>
      <c r="W809" s="41">
        <v>0.9</v>
      </c>
      <c r="X809" s="41">
        <v>0.2</v>
      </c>
      <c r="Y809" s="41">
        <v>0.6</v>
      </c>
      <c r="Z809" s="40" t="b">
        <v>0</v>
      </c>
      <c r="AA809" s="40" t="b">
        <v>1</v>
      </c>
      <c r="AB809" s="40" t="b">
        <v>0</v>
      </c>
      <c r="AC809" s="40" t="b">
        <v>0</v>
      </c>
      <c r="AD809" s="41" t="s">
        <v>15616</v>
      </c>
      <c r="AE809" s="41" t="s">
        <v>15617</v>
      </c>
      <c r="AF809" s="41">
        <v>1203.181</v>
      </c>
      <c r="AG809" s="41">
        <v>-4.62061</v>
      </c>
      <c r="AH809" s="42">
        <v>6.66764E41</v>
      </c>
      <c r="AI809" s="41">
        <v>0.50150113</v>
      </c>
      <c r="AJ809" s="40" t="s">
        <v>15618</v>
      </c>
      <c r="AK809" s="44" t="s">
        <v>397</v>
      </c>
      <c r="AL809" s="41">
        <v>4800.0</v>
      </c>
      <c r="AM809" s="40" t="s">
        <v>2224</v>
      </c>
      <c r="AN809" s="40" t="s">
        <v>7285</v>
      </c>
      <c r="AO809" s="40" t="s">
        <v>5643</v>
      </c>
      <c r="AP809" s="42">
        <v>1.1E138</v>
      </c>
    </row>
    <row r="810">
      <c r="A810" s="40" t="s">
        <v>16719</v>
      </c>
      <c r="B810" s="41">
        <v>118.0</v>
      </c>
      <c r="C810" s="42">
        <v>1.67E9</v>
      </c>
      <c r="D810" s="41">
        <v>3356.0</v>
      </c>
      <c r="E810" s="40" t="s">
        <v>1243</v>
      </c>
      <c r="F810" s="41">
        <v>140.0</v>
      </c>
      <c r="G810" s="41">
        <v>35.0</v>
      </c>
      <c r="H810" s="41">
        <v>70.0</v>
      </c>
      <c r="I810" s="41">
        <v>-3.07733</v>
      </c>
      <c r="J810" s="41">
        <v>10000.0</v>
      </c>
      <c r="K810" s="41">
        <v>5000.0</v>
      </c>
      <c r="L810" s="41">
        <v>1200.0</v>
      </c>
      <c r="M810" s="41">
        <v>600.0</v>
      </c>
      <c r="N810" s="41">
        <v>50.0</v>
      </c>
      <c r="O810" s="40" t="s">
        <v>207</v>
      </c>
      <c r="P810" s="40" t="s">
        <v>208</v>
      </c>
      <c r="Q810" s="40" t="s">
        <v>7310</v>
      </c>
      <c r="R810" s="40" t="s">
        <v>8686</v>
      </c>
      <c r="S810" s="40" t="b">
        <v>0</v>
      </c>
      <c r="T810" s="40" t="s">
        <v>12879</v>
      </c>
      <c r="U810" s="40" t="s">
        <v>212</v>
      </c>
      <c r="V810" s="41">
        <v>0.1</v>
      </c>
      <c r="W810" s="41">
        <v>0.9</v>
      </c>
      <c r="X810" s="41">
        <v>0.1</v>
      </c>
      <c r="Y810" s="41">
        <v>0.5</v>
      </c>
      <c r="Z810" s="40" t="b">
        <v>0</v>
      </c>
      <c r="AA810" s="40" t="b">
        <v>1</v>
      </c>
      <c r="AB810" s="40" t="b">
        <v>0</v>
      </c>
      <c r="AC810" s="40" t="b">
        <v>0</v>
      </c>
      <c r="AD810" s="41" t="s">
        <v>15619</v>
      </c>
      <c r="AE810" s="41" t="s">
        <v>15620</v>
      </c>
      <c r="AF810" s="41">
        <v>1202.509</v>
      </c>
      <c r="AG810" s="41">
        <v>-4.62168</v>
      </c>
      <c r="AH810" s="42">
        <v>1.16936E42</v>
      </c>
      <c r="AI810" s="41">
        <v>0.501849455</v>
      </c>
      <c r="AJ810" s="40" t="s">
        <v>15621</v>
      </c>
      <c r="AK810" s="44" t="s">
        <v>397</v>
      </c>
      <c r="AL810" s="41">
        <v>2412.0</v>
      </c>
      <c r="AM810" s="40" t="s">
        <v>2224</v>
      </c>
      <c r="AN810" s="40" t="s">
        <v>7285</v>
      </c>
      <c r="AO810" s="40" t="s">
        <v>5643</v>
      </c>
      <c r="AP810" s="42">
        <v>1.1E139</v>
      </c>
    </row>
    <row r="811">
      <c r="A811" s="40" t="s">
        <v>16720</v>
      </c>
      <c r="B811" s="41">
        <v>115.0</v>
      </c>
      <c r="C811" s="42">
        <v>1.67E9</v>
      </c>
      <c r="D811" s="41">
        <v>3356.0</v>
      </c>
      <c r="E811" s="40" t="s">
        <v>1243</v>
      </c>
      <c r="F811" s="41">
        <v>140.0</v>
      </c>
      <c r="G811" s="41">
        <v>35.0</v>
      </c>
      <c r="H811" s="41">
        <v>70.0</v>
      </c>
      <c r="I811" s="41">
        <v>-3.07733</v>
      </c>
      <c r="J811" s="41">
        <v>10000.0</v>
      </c>
      <c r="K811" s="41">
        <v>5000.0</v>
      </c>
      <c r="L811" s="41">
        <v>1200.0</v>
      </c>
      <c r="M811" s="41">
        <v>600.0</v>
      </c>
      <c r="N811" s="41">
        <v>50.0</v>
      </c>
      <c r="O811" s="40" t="s">
        <v>207</v>
      </c>
      <c r="P811" s="40" t="s">
        <v>1371</v>
      </c>
      <c r="Q811" s="40" t="s">
        <v>7310</v>
      </c>
      <c r="R811" s="40" t="s">
        <v>8686</v>
      </c>
      <c r="S811" s="40" t="b">
        <v>0</v>
      </c>
      <c r="T811" s="40" t="s">
        <v>211</v>
      </c>
      <c r="U811" s="40" t="s">
        <v>212</v>
      </c>
      <c r="V811" s="41">
        <v>0.1</v>
      </c>
      <c r="W811" s="41">
        <v>0.9</v>
      </c>
      <c r="X811" s="41">
        <v>0.3</v>
      </c>
      <c r="Y811" s="41">
        <v>0.5</v>
      </c>
      <c r="Z811" s="40" t="b">
        <v>0</v>
      </c>
      <c r="AA811" s="40" t="b">
        <v>1</v>
      </c>
      <c r="AB811" s="40" t="b">
        <v>0</v>
      </c>
      <c r="AC811" s="40" t="b">
        <v>0</v>
      </c>
      <c r="AD811" s="41" t="s">
        <v>15622</v>
      </c>
      <c r="AE811" s="41" t="s">
        <v>15623</v>
      </c>
      <c r="AF811" s="41">
        <v>1203.003</v>
      </c>
      <c r="AG811" s="41">
        <v>-4.62284</v>
      </c>
      <c r="AH811" s="42">
        <v>4.7553E41</v>
      </c>
      <c r="AI811" s="41">
        <v>0.502225503</v>
      </c>
      <c r="AJ811" s="40" t="s">
        <v>16815</v>
      </c>
      <c r="AK811" s="40" t="s">
        <v>15625</v>
      </c>
      <c r="AL811" s="41">
        <v>2641.0</v>
      </c>
      <c r="AM811" s="40" t="s">
        <v>2224</v>
      </c>
      <c r="AN811" s="40" t="s">
        <v>7285</v>
      </c>
      <c r="AO811" s="40" t="s">
        <v>5643</v>
      </c>
      <c r="AP811" s="42">
        <v>1.0E138</v>
      </c>
    </row>
    <row r="812">
      <c r="A812" s="40" t="s">
        <v>16720</v>
      </c>
      <c r="B812" s="41">
        <v>54.0</v>
      </c>
      <c r="C812" s="42">
        <v>1.67E9</v>
      </c>
      <c r="D812" s="41">
        <v>3356.0</v>
      </c>
      <c r="E812" s="40" t="s">
        <v>1243</v>
      </c>
      <c r="F812" s="41">
        <v>140.0</v>
      </c>
      <c r="G812" s="41">
        <v>35.0</v>
      </c>
      <c r="H812" s="41">
        <v>70.0</v>
      </c>
      <c r="I812" s="41">
        <v>-3.07733</v>
      </c>
      <c r="J812" s="41">
        <v>10000.0</v>
      </c>
      <c r="K812" s="41">
        <v>5000.0</v>
      </c>
      <c r="L812" s="41">
        <v>1200.0</v>
      </c>
      <c r="M812" s="41">
        <v>600.0</v>
      </c>
      <c r="N812" s="41">
        <v>30.0</v>
      </c>
      <c r="O812" s="40" t="s">
        <v>207</v>
      </c>
      <c r="P812" s="40" t="s">
        <v>1371</v>
      </c>
      <c r="Q812" s="40" t="s">
        <v>1372</v>
      </c>
      <c r="R812" s="40" t="s">
        <v>8686</v>
      </c>
      <c r="S812" s="40" t="b">
        <v>0</v>
      </c>
      <c r="T812" s="40" t="s">
        <v>211</v>
      </c>
      <c r="U812" s="40" t="s">
        <v>212</v>
      </c>
      <c r="V812" s="41">
        <v>0.1</v>
      </c>
      <c r="W812" s="41">
        <v>0.9</v>
      </c>
      <c r="X812" s="41">
        <v>0.1</v>
      </c>
      <c r="Y812" s="41">
        <v>0.4</v>
      </c>
      <c r="Z812" s="40" t="b">
        <v>0</v>
      </c>
      <c r="AA812" s="40" t="b">
        <v>1</v>
      </c>
      <c r="AB812" s="40" t="b">
        <v>0</v>
      </c>
      <c r="AC812" s="40" t="b">
        <v>0</v>
      </c>
      <c r="AD812" s="41" t="s">
        <v>15626</v>
      </c>
      <c r="AE812" s="41" t="s">
        <v>15627</v>
      </c>
      <c r="AF812" s="41">
        <v>1202.967</v>
      </c>
      <c r="AG812" s="41">
        <v>-4.62907</v>
      </c>
      <c r="AH812" s="42">
        <v>1.16127E42</v>
      </c>
      <c r="AI812" s="41">
        <v>0.504248695</v>
      </c>
      <c r="AJ812" s="40" t="s">
        <v>15628</v>
      </c>
      <c r="AK812" s="44" t="s">
        <v>397</v>
      </c>
      <c r="AL812" s="41">
        <v>7077.0</v>
      </c>
      <c r="AM812" s="40" t="s">
        <v>2224</v>
      </c>
      <c r="AN812" s="40" t="s">
        <v>7285</v>
      </c>
      <c r="AO812" s="40" t="s">
        <v>5643</v>
      </c>
      <c r="AP812" s="42">
        <v>1.1E139</v>
      </c>
    </row>
    <row r="813">
      <c r="A813" s="40" t="s">
        <v>16720</v>
      </c>
      <c r="B813" s="41">
        <v>6.0</v>
      </c>
      <c r="C813" s="42">
        <v>1.67E9</v>
      </c>
      <c r="D813" s="41">
        <v>3356.0</v>
      </c>
      <c r="E813" s="40" t="s">
        <v>1243</v>
      </c>
      <c r="F813" s="41">
        <v>140.0</v>
      </c>
      <c r="G813" s="41">
        <v>35.0</v>
      </c>
      <c r="H813" s="41">
        <v>70.0</v>
      </c>
      <c r="I813" s="41">
        <v>-3.07733</v>
      </c>
      <c r="J813" s="41">
        <v>10000.0</v>
      </c>
      <c r="K813" s="41">
        <v>5000.0</v>
      </c>
      <c r="L813" s="41">
        <v>1200.0</v>
      </c>
      <c r="M813" s="41">
        <v>600.0</v>
      </c>
      <c r="N813" s="41">
        <v>30.0</v>
      </c>
      <c r="O813" s="40" t="s">
        <v>207</v>
      </c>
      <c r="P813" s="40" t="s">
        <v>1371</v>
      </c>
      <c r="Q813" s="40" t="s">
        <v>209</v>
      </c>
      <c r="R813" s="40" t="s">
        <v>8686</v>
      </c>
      <c r="S813" s="40" t="b">
        <v>0</v>
      </c>
      <c r="T813" s="40" t="s">
        <v>211</v>
      </c>
      <c r="U813" s="40" t="s">
        <v>212</v>
      </c>
      <c r="V813" s="41">
        <v>0.1</v>
      </c>
      <c r="W813" s="41">
        <v>0.9</v>
      </c>
      <c r="X813" s="41">
        <v>0.3</v>
      </c>
      <c r="Y813" s="41">
        <v>0.4</v>
      </c>
      <c r="Z813" s="40" t="b">
        <v>0</v>
      </c>
      <c r="AA813" s="40" t="b">
        <v>1</v>
      </c>
      <c r="AB813" s="40" t="b">
        <v>0</v>
      </c>
      <c r="AC813" s="40" t="b">
        <v>0</v>
      </c>
      <c r="AD813" s="41" t="s">
        <v>15629</v>
      </c>
      <c r="AE813" s="41" t="s">
        <v>15630</v>
      </c>
      <c r="AF813" s="41">
        <v>1202.997</v>
      </c>
      <c r="AG813" s="41">
        <v>-4.63148</v>
      </c>
      <c r="AH813" s="42">
        <v>1.18023E42</v>
      </c>
      <c r="AI813" s="41">
        <v>0.505033011</v>
      </c>
      <c r="AJ813" s="40" t="s">
        <v>15631</v>
      </c>
      <c r="AK813" s="40" t="s">
        <v>15632</v>
      </c>
      <c r="AL813" s="41">
        <v>7019.0</v>
      </c>
      <c r="AM813" s="40" t="s">
        <v>2224</v>
      </c>
      <c r="AN813" s="40" t="s">
        <v>7285</v>
      </c>
      <c r="AO813" s="40" t="s">
        <v>5643</v>
      </c>
      <c r="AP813" s="42">
        <v>1.1E139</v>
      </c>
    </row>
    <row r="814">
      <c r="A814" s="40" t="s">
        <v>16719</v>
      </c>
      <c r="B814" s="41">
        <v>12.0</v>
      </c>
      <c r="C814" s="42">
        <v>1.67E9</v>
      </c>
      <c r="D814" s="41">
        <v>3356.0</v>
      </c>
      <c r="E814" s="40" t="s">
        <v>1243</v>
      </c>
      <c r="F814" s="41">
        <v>140.0</v>
      </c>
      <c r="G814" s="41">
        <v>35.0</v>
      </c>
      <c r="H814" s="41">
        <v>70.0</v>
      </c>
      <c r="I814" s="41">
        <v>-3.07733</v>
      </c>
      <c r="J814" s="41">
        <v>10000.0</v>
      </c>
      <c r="K814" s="41">
        <v>5000.0</v>
      </c>
      <c r="L814" s="41">
        <v>1200.0</v>
      </c>
      <c r="M814" s="41">
        <v>600.0</v>
      </c>
      <c r="N814" s="41">
        <v>30.0</v>
      </c>
      <c r="O814" s="40" t="s">
        <v>207</v>
      </c>
      <c r="P814" s="40" t="s">
        <v>208</v>
      </c>
      <c r="Q814" s="40" t="s">
        <v>209</v>
      </c>
      <c r="R814" s="40" t="s">
        <v>8686</v>
      </c>
      <c r="S814" s="40" t="b">
        <v>0</v>
      </c>
      <c r="T814" s="40" t="s">
        <v>12879</v>
      </c>
      <c r="U814" s="40" t="s">
        <v>212</v>
      </c>
      <c r="V814" s="41">
        <v>0.1</v>
      </c>
      <c r="W814" s="41">
        <v>0.9</v>
      </c>
      <c r="X814" s="41">
        <v>0.2</v>
      </c>
      <c r="Y814" s="41">
        <v>0.4</v>
      </c>
      <c r="Z814" s="40" t="b">
        <v>0</v>
      </c>
      <c r="AA814" s="40" t="b">
        <v>1</v>
      </c>
      <c r="AB814" s="40" t="b">
        <v>0</v>
      </c>
      <c r="AC814" s="40" t="b">
        <v>0</v>
      </c>
      <c r="AD814" s="41" t="s">
        <v>813</v>
      </c>
      <c r="AE814" s="41" t="s">
        <v>15633</v>
      </c>
      <c r="AF814" s="41">
        <v>1202.991</v>
      </c>
      <c r="AG814" s="41">
        <v>-4.63399</v>
      </c>
      <c r="AH814" s="42">
        <v>1.1996E42</v>
      </c>
      <c r="AI814" s="41">
        <v>0.505847959</v>
      </c>
      <c r="AJ814" s="40" t="s">
        <v>15634</v>
      </c>
      <c r="AK814" s="44" t="s">
        <v>397</v>
      </c>
      <c r="AL814" s="41">
        <v>6669.0</v>
      </c>
      <c r="AM814" s="40" t="s">
        <v>2224</v>
      </c>
      <c r="AN814" s="40" t="s">
        <v>7285</v>
      </c>
      <c r="AO814" s="40" t="s">
        <v>5643</v>
      </c>
      <c r="AP814" s="42">
        <v>1.1E139</v>
      </c>
    </row>
    <row r="815">
      <c r="A815" s="40" t="s">
        <v>16719</v>
      </c>
      <c r="B815" s="41">
        <v>140.0</v>
      </c>
      <c r="C815" s="42">
        <v>1.67E9</v>
      </c>
      <c r="D815" s="41">
        <v>3356.0</v>
      </c>
      <c r="E815" s="40" t="s">
        <v>1243</v>
      </c>
      <c r="F815" s="41">
        <v>140.0</v>
      </c>
      <c r="G815" s="41">
        <v>35.0</v>
      </c>
      <c r="H815" s="41">
        <v>70.0</v>
      </c>
      <c r="I815" s="41">
        <v>-3.07733</v>
      </c>
      <c r="J815" s="41">
        <v>10000.0</v>
      </c>
      <c r="K815" s="41">
        <v>5000.0</v>
      </c>
      <c r="L815" s="41">
        <v>1200.0</v>
      </c>
      <c r="M815" s="41">
        <v>600.0</v>
      </c>
      <c r="N815" s="41">
        <v>50.0</v>
      </c>
      <c r="O815" s="40" t="s">
        <v>207</v>
      </c>
      <c r="P815" s="40" t="s">
        <v>208</v>
      </c>
      <c r="Q815" s="40" t="s">
        <v>7305</v>
      </c>
      <c r="R815" s="40" t="s">
        <v>8686</v>
      </c>
      <c r="S815" s="40" t="b">
        <v>0</v>
      </c>
      <c r="T815" s="40" t="s">
        <v>12879</v>
      </c>
      <c r="U815" s="40" t="s">
        <v>212</v>
      </c>
      <c r="V815" s="41">
        <v>0.1</v>
      </c>
      <c r="W815" s="41">
        <v>0.9</v>
      </c>
      <c r="X815" s="41">
        <v>0.2</v>
      </c>
      <c r="Y815" s="41">
        <v>0.6</v>
      </c>
      <c r="Z815" s="40" t="b">
        <v>0</v>
      </c>
      <c r="AA815" s="40" t="b">
        <v>1</v>
      </c>
      <c r="AB815" s="40" t="b">
        <v>0</v>
      </c>
      <c r="AC815" s="40" t="b">
        <v>0</v>
      </c>
      <c r="AD815" s="41" t="s">
        <v>15635</v>
      </c>
      <c r="AE815" s="41" t="s">
        <v>15636</v>
      </c>
      <c r="AF815" s="41">
        <v>802.8658</v>
      </c>
      <c r="AG815" s="41">
        <v>-4.63405</v>
      </c>
      <c r="AH815" s="42">
        <v>1.31997E42</v>
      </c>
      <c r="AI815" s="41">
        <v>0.505869122</v>
      </c>
      <c r="AJ815" s="40" t="s">
        <v>15637</v>
      </c>
      <c r="AK815" s="40" t="s">
        <v>15638</v>
      </c>
      <c r="AL815" s="41">
        <v>1772.0</v>
      </c>
      <c r="AM815" s="40" t="s">
        <v>7372</v>
      </c>
      <c r="AN815" s="40" t="s">
        <v>7285</v>
      </c>
      <c r="AO815" s="40" t="s">
        <v>5643</v>
      </c>
      <c r="AP815" s="42">
        <v>1.1E139</v>
      </c>
    </row>
    <row r="816">
      <c r="A816" s="40" t="s">
        <v>16719</v>
      </c>
      <c r="B816" s="41">
        <v>4.0</v>
      </c>
      <c r="C816" s="42">
        <v>1.67E9</v>
      </c>
      <c r="D816" s="41">
        <v>3356.0</v>
      </c>
      <c r="E816" s="40" t="s">
        <v>1243</v>
      </c>
      <c r="F816" s="41">
        <v>140.0</v>
      </c>
      <c r="G816" s="41">
        <v>35.0</v>
      </c>
      <c r="H816" s="41">
        <v>70.0</v>
      </c>
      <c r="I816" s="41">
        <v>-3.07733</v>
      </c>
      <c r="J816" s="41">
        <v>10000.0</v>
      </c>
      <c r="K816" s="41">
        <v>5000.0</v>
      </c>
      <c r="L816" s="41">
        <v>1200.0</v>
      </c>
      <c r="M816" s="41">
        <v>600.0</v>
      </c>
      <c r="N816" s="41">
        <v>30.0</v>
      </c>
      <c r="O816" s="40" t="s">
        <v>207</v>
      </c>
      <c r="P816" s="40" t="s">
        <v>208</v>
      </c>
      <c r="Q816" s="40" t="s">
        <v>209</v>
      </c>
      <c r="R816" s="40" t="s">
        <v>8686</v>
      </c>
      <c r="S816" s="40" t="b">
        <v>0</v>
      </c>
      <c r="T816" s="40" t="s">
        <v>211</v>
      </c>
      <c r="U816" s="40" t="s">
        <v>212</v>
      </c>
      <c r="V816" s="41">
        <v>0.1</v>
      </c>
      <c r="W816" s="41">
        <v>0.9</v>
      </c>
      <c r="X816" s="41">
        <v>0.2</v>
      </c>
      <c r="Y816" s="41">
        <v>0.5</v>
      </c>
      <c r="Z816" s="40" t="b">
        <v>0</v>
      </c>
      <c r="AA816" s="40" t="b">
        <v>1</v>
      </c>
      <c r="AB816" s="40" t="b">
        <v>0</v>
      </c>
      <c r="AC816" s="40" t="b">
        <v>0</v>
      </c>
      <c r="AD816" s="41" t="s">
        <v>15639</v>
      </c>
      <c r="AE816" s="41" t="s">
        <v>15640</v>
      </c>
      <c r="AF816" s="41">
        <v>858.4467</v>
      </c>
      <c r="AG816" s="41">
        <v>-4.6341</v>
      </c>
      <c r="AH816" s="42">
        <v>1.36342E42</v>
      </c>
      <c r="AI816" s="41">
        <v>0.505885694</v>
      </c>
      <c r="AJ816" s="40" t="s">
        <v>15641</v>
      </c>
      <c r="AK816" s="44" t="s">
        <v>397</v>
      </c>
      <c r="AL816" s="41">
        <v>4175.0</v>
      </c>
      <c r="AM816" s="40" t="s">
        <v>7372</v>
      </c>
      <c r="AN816" s="40" t="s">
        <v>7285</v>
      </c>
      <c r="AO816" s="40" t="s">
        <v>5643</v>
      </c>
      <c r="AP816" s="42">
        <v>1.1E139</v>
      </c>
    </row>
    <row r="817">
      <c r="A817" s="40" t="s">
        <v>16686</v>
      </c>
      <c r="B817" s="41">
        <v>256.0</v>
      </c>
      <c r="C817" s="42">
        <v>1.67E9</v>
      </c>
      <c r="D817" s="41">
        <v>3356.0</v>
      </c>
      <c r="E817" s="40" t="s">
        <v>1243</v>
      </c>
      <c r="F817" s="41">
        <v>140.0</v>
      </c>
      <c r="G817" s="41">
        <v>35.0</v>
      </c>
      <c r="H817" s="41">
        <v>70.0</v>
      </c>
      <c r="I817" s="41">
        <v>-3.07733</v>
      </c>
      <c r="J817" s="41">
        <v>10000.0</v>
      </c>
      <c r="K817" s="41">
        <v>5000.0</v>
      </c>
      <c r="L817" s="41">
        <v>1200.0</v>
      </c>
      <c r="M817" s="41">
        <v>600.0</v>
      </c>
      <c r="N817" s="41">
        <v>100.0</v>
      </c>
      <c r="O817" s="40" t="s">
        <v>207</v>
      </c>
      <c r="P817" s="40" t="s">
        <v>208</v>
      </c>
      <c r="Q817" s="40" t="s">
        <v>212</v>
      </c>
      <c r="R817" s="40" t="s">
        <v>8686</v>
      </c>
      <c r="S817" s="40" t="b">
        <v>0</v>
      </c>
      <c r="T817" s="40" t="s">
        <v>211</v>
      </c>
      <c r="U817" s="40" t="s">
        <v>212</v>
      </c>
      <c r="V817" s="41">
        <v>0.1</v>
      </c>
      <c r="W817" s="41">
        <v>0.9</v>
      </c>
      <c r="X817" s="41">
        <v>0.2</v>
      </c>
      <c r="Y817" s="41">
        <v>0.5</v>
      </c>
      <c r="Z817" s="40" t="b">
        <v>0</v>
      </c>
      <c r="AA817" s="40" t="b">
        <v>1</v>
      </c>
      <c r="AB817" s="40" t="b">
        <v>0</v>
      </c>
      <c r="AC817" s="40" t="b">
        <v>0</v>
      </c>
      <c r="AD817" s="41" t="s">
        <v>15642</v>
      </c>
      <c r="AE817" s="41" t="s">
        <v>7616</v>
      </c>
      <c r="AF817" s="41">
        <v>700.3203</v>
      </c>
      <c r="AG817" s="41">
        <v>-4.63413</v>
      </c>
      <c r="AH817" s="42">
        <v>1.39305E42</v>
      </c>
      <c r="AI817" s="41">
        <v>0.505895824</v>
      </c>
      <c r="AJ817" s="40" t="s">
        <v>16816</v>
      </c>
      <c r="AK817" s="40" t="s">
        <v>15644</v>
      </c>
      <c r="AL817" s="41">
        <v>2733.0</v>
      </c>
      <c r="AM817" s="40" t="s">
        <v>7372</v>
      </c>
      <c r="AN817" s="40" t="s">
        <v>7285</v>
      </c>
      <c r="AO817" s="40" t="s">
        <v>5627</v>
      </c>
      <c r="AP817" s="42">
        <v>1.1E139</v>
      </c>
    </row>
    <row r="818">
      <c r="A818" s="40" t="s">
        <v>16706</v>
      </c>
      <c r="B818" s="41">
        <v>191.0</v>
      </c>
      <c r="C818" s="42">
        <v>1.67E9</v>
      </c>
      <c r="D818" s="41">
        <v>3356.0</v>
      </c>
      <c r="E818" s="40" t="s">
        <v>1243</v>
      </c>
      <c r="F818" s="41">
        <v>140.0</v>
      </c>
      <c r="G818" s="41">
        <v>35.0</v>
      </c>
      <c r="H818" s="41">
        <v>70.0</v>
      </c>
      <c r="I818" s="41">
        <v>-3.07733</v>
      </c>
      <c r="J818" s="41">
        <v>10000.0</v>
      </c>
      <c r="K818" s="41">
        <v>5000.0</v>
      </c>
      <c r="L818" s="41">
        <v>1200.0</v>
      </c>
      <c r="M818" s="41">
        <v>600.0</v>
      </c>
      <c r="N818" s="41">
        <v>100.0</v>
      </c>
      <c r="O818" s="40" t="s">
        <v>207</v>
      </c>
      <c r="P818" s="40" t="s">
        <v>1371</v>
      </c>
      <c r="Q818" s="40" t="s">
        <v>209</v>
      </c>
      <c r="R818" s="40" t="s">
        <v>8686</v>
      </c>
      <c r="S818" s="40" t="b">
        <v>0</v>
      </c>
      <c r="T818" s="40" t="s">
        <v>12879</v>
      </c>
      <c r="U818" s="40" t="s">
        <v>212</v>
      </c>
      <c r="V818" s="41">
        <v>0.1</v>
      </c>
      <c r="W818" s="41">
        <v>0.9</v>
      </c>
      <c r="X818" s="41">
        <v>0.1</v>
      </c>
      <c r="Y818" s="41">
        <v>0.6</v>
      </c>
      <c r="Z818" s="40" t="b">
        <v>0</v>
      </c>
      <c r="AA818" s="40" t="b">
        <v>1</v>
      </c>
      <c r="AB818" s="40" t="b">
        <v>0</v>
      </c>
      <c r="AC818" s="40" t="b">
        <v>0</v>
      </c>
      <c r="AD818" s="41" t="s">
        <v>15645</v>
      </c>
      <c r="AE818" s="41" t="s">
        <v>15646</v>
      </c>
      <c r="AF818" s="41">
        <v>1203.216</v>
      </c>
      <c r="AG818" s="41">
        <v>-4.63752</v>
      </c>
      <c r="AH818" s="42">
        <v>1.71434E41</v>
      </c>
      <c r="AI818" s="41">
        <v>0.506995312</v>
      </c>
      <c r="AJ818" s="40" t="s">
        <v>15647</v>
      </c>
      <c r="AK818" s="40" t="s">
        <v>15648</v>
      </c>
      <c r="AL818" s="41">
        <v>1413.0</v>
      </c>
      <c r="AM818" s="40" t="s">
        <v>2224</v>
      </c>
      <c r="AN818" s="40" t="s">
        <v>7285</v>
      </c>
      <c r="AO818" s="40" t="s">
        <v>5643</v>
      </c>
      <c r="AP818" s="42">
        <v>1.1E136</v>
      </c>
    </row>
    <row r="819">
      <c r="A819" s="40" t="s">
        <v>16720</v>
      </c>
      <c r="B819" s="41">
        <v>39.0</v>
      </c>
      <c r="C819" s="42">
        <v>1.67E9</v>
      </c>
      <c r="D819" s="41">
        <v>3356.0</v>
      </c>
      <c r="E819" s="40" t="s">
        <v>1243</v>
      </c>
      <c r="F819" s="41">
        <v>140.0</v>
      </c>
      <c r="G819" s="41">
        <v>35.0</v>
      </c>
      <c r="H819" s="41">
        <v>70.0</v>
      </c>
      <c r="I819" s="41">
        <v>-3.07733</v>
      </c>
      <c r="J819" s="41">
        <v>10000.0</v>
      </c>
      <c r="K819" s="41">
        <v>5000.0</v>
      </c>
      <c r="L819" s="41">
        <v>1200.0</v>
      </c>
      <c r="M819" s="41">
        <v>600.0</v>
      </c>
      <c r="N819" s="41">
        <v>30.0</v>
      </c>
      <c r="O819" s="40" t="s">
        <v>207</v>
      </c>
      <c r="P819" s="40" t="s">
        <v>1371</v>
      </c>
      <c r="Q819" s="40" t="s">
        <v>7305</v>
      </c>
      <c r="R819" s="40" t="s">
        <v>8686</v>
      </c>
      <c r="S819" s="40" t="b">
        <v>0</v>
      </c>
      <c r="T819" s="40" t="s">
        <v>211</v>
      </c>
      <c r="U819" s="40" t="s">
        <v>212</v>
      </c>
      <c r="V819" s="41">
        <v>0.1</v>
      </c>
      <c r="W819" s="41">
        <v>0.9</v>
      </c>
      <c r="X819" s="41">
        <v>0.2</v>
      </c>
      <c r="Y819" s="41">
        <v>0.4</v>
      </c>
      <c r="Z819" s="40" t="b">
        <v>0</v>
      </c>
      <c r="AA819" s="40" t="b">
        <v>1</v>
      </c>
      <c r="AB819" s="40" t="b">
        <v>0</v>
      </c>
      <c r="AC819" s="40" t="b">
        <v>0</v>
      </c>
      <c r="AD819" s="41" t="s">
        <v>15649</v>
      </c>
      <c r="AE819" s="41" t="s">
        <v>15650</v>
      </c>
      <c r="AF819" s="41">
        <v>1202.889</v>
      </c>
      <c r="AG819" s="41">
        <v>-4.6383</v>
      </c>
      <c r="AH819" s="42">
        <v>1.28361E42</v>
      </c>
      <c r="AI819" s="41">
        <v>0.507249874</v>
      </c>
      <c r="AJ819" s="40" t="s">
        <v>15651</v>
      </c>
      <c r="AK819" s="44" t="s">
        <v>397</v>
      </c>
      <c r="AL819" s="41">
        <v>7165.0</v>
      </c>
      <c r="AM819" s="40" t="s">
        <v>2224</v>
      </c>
      <c r="AN819" s="40" t="s">
        <v>7285</v>
      </c>
      <c r="AO819" s="40" t="s">
        <v>5643</v>
      </c>
      <c r="AP819" s="42">
        <v>1.1E139</v>
      </c>
    </row>
    <row r="820">
      <c r="A820" s="40" t="s">
        <v>16686</v>
      </c>
      <c r="B820" s="41">
        <v>206.0</v>
      </c>
      <c r="C820" s="42">
        <v>1.67E9</v>
      </c>
      <c r="D820" s="41">
        <v>3356.0</v>
      </c>
      <c r="E820" s="40" t="s">
        <v>1243</v>
      </c>
      <c r="F820" s="41">
        <v>140.0</v>
      </c>
      <c r="G820" s="41">
        <v>35.0</v>
      </c>
      <c r="H820" s="41">
        <v>70.0</v>
      </c>
      <c r="I820" s="41">
        <v>-3.07733</v>
      </c>
      <c r="J820" s="41">
        <v>10000.0</v>
      </c>
      <c r="K820" s="41">
        <v>5000.0</v>
      </c>
      <c r="L820" s="41">
        <v>1200.0</v>
      </c>
      <c r="M820" s="41">
        <v>600.0</v>
      </c>
      <c r="N820" s="41">
        <v>100.0</v>
      </c>
      <c r="O820" s="40" t="s">
        <v>207</v>
      </c>
      <c r="P820" s="40" t="s">
        <v>208</v>
      </c>
      <c r="Q820" s="40" t="s">
        <v>7310</v>
      </c>
      <c r="R820" s="40" t="s">
        <v>8686</v>
      </c>
      <c r="S820" s="40" t="b">
        <v>0</v>
      </c>
      <c r="T820" s="40" t="s">
        <v>211</v>
      </c>
      <c r="U820" s="40" t="s">
        <v>212</v>
      </c>
      <c r="V820" s="41">
        <v>0.1</v>
      </c>
      <c r="W820" s="41">
        <v>0.9</v>
      </c>
      <c r="X820" s="41">
        <v>0.3</v>
      </c>
      <c r="Y820" s="41">
        <v>0.6</v>
      </c>
      <c r="Z820" s="40" t="b">
        <v>0</v>
      </c>
      <c r="AA820" s="40" t="b">
        <v>1</v>
      </c>
      <c r="AB820" s="40" t="b">
        <v>0</v>
      </c>
      <c r="AC820" s="40" t="b">
        <v>0</v>
      </c>
      <c r="AD820" s="41" t="s">
        <v>15652</v>
      </c>
      <c r="AE820" s="41" t="s">
        <v>15653</v>
      </c>
      <c r="AF820" s="41">
        <v>1178.852</v>
      </c>
      <c r="AG820" s="41">
        <v>-4.64019</v>
      </c>
      <c r="AH820" s="42">
        <v>1.17506E42</v>
      </c>
      <c r="AI820" s="41">
        <v>0.507863524</v>
      </c>
      <c r="AJ820" s="40" t="s">
        <v>16817</v>
      </c>
      <c r="AK820" s="40" t="s">
        <v>15655</v>
      </c>
      <c r="AL820" s="41">
        <v>2754.0</v>
      </c>
      <c r="AM820" s="40" t="s">
        <v>7372</v>
      </c>
      <c r="AN820" s="40" t="s">
        <v>7285</v>
      </c>
      <c r="AO820" s="40" t="s">
        <v>5627</v>
      </c>
      <c r="AP820" s="42">
        <v>1.1E139</v>
      </c>
    </row>
    <row r="821">
      <c r="A821" s="40" t="s">
        <v>16719</v>
      </c>
      <c r="B821" s="41">
        <v>57.0</v>
      </c>
      <c r="C821" s="42">
        <v>1.67E9</v>
      </c>
      <c r="D821" s="41">
        <v>3356.0</v>
      </c>
      <c r="E821" s="40" t="s">
        <v>1243</v>
      </c>
      <c r="F821" s="41">
        <v>140.0</v>
      </c>
      <c r="G821" s="41">
        <v>35.0</v>
      </c>
      <c r="H821" s="41">
        <v>70.0</v>
      </c>
      <c r="I821" s="41">
        <v>-3.07733</v>
      </c>
      <c r="J821" s="41">
        <v>10000.0</v>
      </c>
      <c r="K821" s="41">
        <v>5000.0</v>
      </c>
      <c r="L821" s="41">
        <v>1200.0</v>
      </c>
      <c r="M821" s="41">
        <v>600.0</v>
      </c>
      <c r="N821" s="41">
        <v>30.0</v>
      </c>
      <c r="O821" s="40" t="s">
        <v>207</v>
      </c>
      <c r="P821" s="40" t="s">
        <v>208</v>
      </c>
      <c r="Q821" s="40" t="s">
        <v>1372</v>
      </c>
      <c r="R821" s="40" t="s">
        <v>8686</v>
      </c>
      <c r="S821" s="40" t="b">
        <v>0</v>
      </c>
      <c r="T821" s="40" t="s">
        <v>211</v>
      </c>
      <c r="U821" s="40" t="s">
        <v>212</v>
      </c>
      <c r="V821" s="41">
        <v>0.1</v>
      </c>
      <c r="W821" s="41">
        <v>0.9</v>
      </c>
      <c r="X821" s="41">
        <v>0.2</v>
      </c>
      <c r="Y821" s="41">
        <v>0.4</v>
      </c>
      <c r="Z821" s="40" t="b">
        <v>0</v>
      </c>
      <c r="AA821" s="40" t="b">
        <v>1</v>
      </c>
      <c r="AB821" s="40" t="b">
        <v>0</v>
      </c>
      <c r="AC821" s="40" t="b">
        <v>0</v>
      </c>
      <c r="AD821" s="41" t="s">
        <v>15656</v>
      </c>
      <c r="AE821" s="41" t="s">
        <v>15657</v>
      </c>
      <c r="AF821" s="41">
        <v>1187.532</v>
      </c>
      <c r="AG821" s="41">
        <v>-4.64129</v>
      </c>
      <c r="AH821" s="42">
        <v>9.98947E41</v>
      </c>
      <c r="AI821" s="41">
        <v>0.508222354</v>
      </c>
      <c r="AJ821" s="40" t="s">
        <v>15658</v>
      </c>
      <c r="AK821" s="44" t="s">
        <v>397</v>
      </c>
      <c r="AL821" s="41">
        <v>6753.0</v>
      </c>
      <c r="AM821" s="40" t="s">
        <v>7372</v>
      </c>
      <c r="AN821" s="40" t="s">
        <v>7285</v>
      </c>
      <c r="AO821" s="40" t="s">
        <v>5643</v>
      </c>
      <c r="AP821" s="42">
        <v>1.0E139</v>
      </c>
    </row>
    <row r="822">
      <c r="A822" s="40" t="s">
        <v>16706</v>
      </c>
      <c r="B822" s="41">
        <v>231.0</v>
      </c>
      <c r="C822" s="42">
        <v>1.67E9</v>
      </c>
      <c r="D822" s="41">
        <v>3356.0</v>
      </c>
      <c r="E822" s="40" t="s">
        <v>1243</v>
      </c>
      <c r="F822" s="41">
        <v>140.0</v>
      </c>
      <c r="G822" s="41">
        <v>35.0</v>
      </c>
      <c r="H822" s="41">
        <v>70.0</v>
      </c>
      <c r="I822" s="41">
        <v>-3.07733</v>
      </c>
      <c r="J822" s="41">
        <v>10000.0</v>
      </c>
      <c r="K822" s="41">
        <v>5000.0</v>
      </c>
      <c r="L822" s="41">
        <v>1200.0</v>
      </c>
      <c r="M822" s="41">
        <v>600.0</v>
      </c>
      <c r="N822" s="41">
        <v>100.0</v>
      </c>
      <c r="O822" s="40" t="s">
        <v>207</v>
      </c>
      <c r="P822" s="40" t="s">
        <v>1371</v>
      </c>
      <c r="Q822" s="40" t="s">
        <v>7305</v>
      </c>
      <c r="R822" s="40" t="s">
        <v>8686</v>
      </c>
      <c r="S822" s="40" t="b">
        <v>0</v>
      </c>
      <c r="T822" s="40" t="s">
        <v>12879</v>
      </c>
      <c r="U822" s="40" t="s">
        <v>212</v>
      </c>
      <c r="V822" s="41">
        <v>0.1</v>
      </c>
      <c r="W822" s="41">
        <v>0.9</v>
      </c>
      <c r="X822" s="41">
        <v>0.3</v>
      </c>
      <c r="Y822" s="41">
        <v>0.4</v>
      </c>
      <c r="Z822" s="40" t="b">
        <v>0</v>
      </c>
      <c r="AA822" s="40" t="b">
        <v>1</v>
      </c>
      <c r="AB822" s="40" t="b">
        <v>0</v>
      </c>
      <c r="AC822" s="40" t="b">
        <v>0</v>
      </c>
      <c r="AD822" s="41" t="s">
        <v>15659</v>
      </c>
      <c r="AE822" s="41" t="s">
        <v>13913</v>
      </c>
      <c r="AF822" s="41">
        <v>649.9736</v>
      </c>
      <c r="AG822" s="41">
        <v>-4.64445</v>
      </c>
      <c r="AH822" s="42">
        <v>1.33035E42</v>
      </c>
      <c r="AI822" s="41">
        <v>0.509249426</v>
      </c>
      <c r="AJ822" s="40" t="s">
        <v>16818</v>
      </c>
      <c r="AK822" s="40" t="s">
        <v>15661</v>
      </c>
      <c r="AL822" s="41">
        <v>1072.0</v>
      </c>
      <c r="AM822" s="40" t="s">
        <v>7372</v>
      </c>
      <c r="AN822" s="40" t="s">
        <v>7285</v>
      </c>
      <c r="AO822" s="40" t="s">
        <v>5643</v>
      </c>
      <c r="AP822" s="42">
        <v>1.1E139</v>
      </c>
    </row>
    <row r="823">
      <c r="A823" s="40" t="s">
        <v>16720</v>
      </c>
      <c r="B823" s="41">
        <v>69.0</v>
      </c>
      <c r="C823" s="42">
        <v>1.67E9</v>
      </c>
      <c r="D823" s="41">
        <v>3356.0</v>
      </c>
      <c r="E823" s="40" t="s">
        <v>1243</v>
      </c>
      <c r="F823" s="41">
        <v>140.0</v>
      </c>
      <c r="G823" s="41">
        <v>35.0</v>
      </c>
      <c r="H823" s="41">
        <v>70.0</v>
      </c>
      <c r="I823" s="41">
        <v>-3.07733</v>
      </c>
      <c r="J823" s="41">
        <v>10000.0</v>
      </c>
      <c r="K823" s="41">
        <v>5000.0</v>
      </c>
      <c r="L823" s="41">
        <v>1200.0</v>
      </c>
      <c r="M823" s="41">
        <v>600.0</v>
      </c>
      <c r="N823" s="41">
        <v>30.0</v>
      </c>
      <c r="O823" s="40" t="s">
        <v>207</v>
      </c>
      <c r="P823" s="40" t="s">
        <v>1371</v>
      </c>
      <c r="Q823" s="40" t="s">
        <v>1372</v>
      </c>
      <c r="R823" s="40" t="s">
        <v>8686</v>
      </c>
      <c r="S823" s="40" t="b">
        <v>0</v>
      </c>
      <c r="T823" s="40" t="s">
        <v>12879</v>
      </c>
      <c r="U823" s="40" t="s">
        <v>212</v>
      </c>
      <c r="V823" s="41">
        <v>0.1</v>
      </c>
      <c r="W823" s="41">
        <v>0.9</v>
      </c>
      <c r="X823" s="41">
        <v>0.3</v>
      </c>
      <c r="Y823" s="41">
        <v>0.4</v>
      </c>
      <c r="Z823" s="40" t="b">
        <v>0</v>
      </c>
      <c r="AA823" s="40" t="b">
        <v>1</v>
      </c>
      <c r="AB823" s="40" t="b">
        <v>0</v>
      </c>
      <c r="AC823" s="40" t="b">
        <v>0</v>
      </c>
      <c r="AD823" s="41" t="s">
        <v>15662</v>
      </c>
      <c r="AE823" s="41" t="s">
        <v>15663</v>
      </c>
      <c r="AF823" s="41">
        <v>1202.983</v>
      </c>
      <c r="AG823" s="41">
        <v>-4.64449</v>
      </c>
      <c r="AH823" s="42">
        <v>1.30583E42</v>
      </c>
      <c r="AI823" s="41">
        <v>0.509261868</v>
      </c>
      <c r="AJ823" s="40" t="s">
        <v>15664</v>
      </c>
      <c r="AK823" s="40" t="s">
        <v>15665</v>
      </c>
      <c r="AL823" s="41">
        <v>6574.0</v>
      </c>
      <c r="AM823" s="40" t="s">
        <v>2224</v>
      </c>
      <c r="AN823" s="40" t="s">
        <v>7285</v>
      </c>
      <c r="AO823" s="40" t="s">
        <v>5643</v>
      </c>
      <c r="AP823" s="42">
        <v>1.1E139</v>
      </c>
    </row>
    <row r="824">
      <c r="A824" s="40" t="s">
        <v>16720</v>
      </c>
      <c r="B824" s="41">
        <v>32.0</v>
      </c>
      <c r="C824" s="42">
        <v>1.67E9</v>
      </c>
      <c r="D824" s="41">
        <v>3356.0</v>
      </c>
      <c r="E824" s="40" t="s">
        <v>1243</v>
      </c>
      <c r="F824" s="41">
        <v>140.0</v>
      </c>
      <c r="G824" s="41">
        <v>35.0</v>
      </c>
      <c r="H824" s="41">
        <v>70.0</v>
      </c>
      <c r="I824" s="41">
        <v>-3.07733</v>
      </c>
      <c r="J824" s="41">
        <v>10000.0</v>
      </c>
      <c r="K824" s="41">
        <v>5000.0</v>
      </c>
      <c r="L824" s="41">
        <v>1200.0</v>
      </c>
      <c r="M824" s="41">
        <v>600.0</v>
      </c>
      <c r="N824" s="41">
        <v>30.0</v>
      </c>
      <c r="O824" s="40" t="s">
        <v>207</v>
      </c>
      <c r="P824" s="40" t="s">
        <v>1371</v>
      </c>
      <c r="Q824" s="40" t="s">
        <v>7310</v>
      </c>
      <c r="R824" s="40" t="s">
        <v>8686</v>
      </c>
      <c r="S824" s="40" t="b">
        <v>0</v>
      </c>
      <c r="T824" s="40" t="s">
        <v>12879</v>
      </c>
      <c r="U824" s="40" t="s">
        <v>212</v>
      </c>
      <c r="V824" s="41">
        <v>0.1</v>
      </c>
      <c r="W824" s="41">
        <v>0.9</v>
      </c>
      <c r="X824" s="41">
        <v>0.2</v>
      </c>
      <c r="Y824" s="41">
        <v>0.6</v>
      </c>
      <c r="Z824" s="40" t="b">
        <v>0</v>
      </c>
      <c r="AA824" s="40" t="b">
        <v>1</v>
      </c>
      <c r="AB824" s="40" t="b">
        <v>0</v>
      </c>
      <c r="AC824" s="40" t="b">
        <v>0</v>
      </c>
      <c r="AD824" s="41" t="s">
        <v>15666</v>
      </c>
      <c r="AE824" s="41" t="s">
        <v>15667</v>
      </c>
      <c r="AF824" s="41">
        <v>1202.84</v>
      </c>
      <c r="AG824" s="41">
        <v>-4.64456</v>
      </c>
      <c r="AH824" s="42">
        <v>1.0369E42</v>
      </c>
      <c r="AI824" s="41">
        <v>0.509283356</v>
      </c>
      <c r="AJ824" s="40" t="s">
        <v>15668</v>
      </c>
      <c r="AK824" s="44" t="s">
        <v>397</v>
      </c>
      <c r="AL824" s="41">
        <v>3556.0</v>
      </c>
      <c r="AM824" s="40" t="s">
        <v>2224</v>
      </c>
      <c r="AN824" s="40" t="s">
        <v>7285</v>
      </c>
      <c r="AO824" s="40" t="s">
        <v>5643</v>
      </c>
      <c r="AP824" s="42">
        <v>1.0E139</v>
      </c>
    </row>
    <row r="825">
      <c r="A825" s="40" t="s">
        <v>16719</v>
      </c>
      <c r="B825" s="41">
        <v>35.0</v>
      </c>
      <c r="C825" s="42">
        <v>1.67E9</v>
      </c>
      <c r="D825" s="41">
        <v>3356.0</v>
      </c>
      <c r="E825" s="40" t="s">
        <v>1243</v>
      </c>
      <c r="F825" s="41">
        <v>140.0</v>
      </c>
      <c r="G825" s="41">
        <v>35.0</v>
      </c>
      <c r="H825" s="41">
        <v>70.0</v>
      </c>
      <c r="I825" s="41">
        <v>-3.07733</v>
      </c>
      <c r="J825" s="41">
        <v>10000.0</v>
      </c>
      <c r="K825" s="41">
        <v>5000.0</v>
      </c>
      <c r="L825" s="41">
        <v>1200.0</v>
      </c>
      <c r="M825" s="41">
        <v>600.0</v>
      </c>
      <c r="N825" s="41">
        <v>30.0</v>
      </c>
      <c r="O825" s="40" t="s">
        <v>207</v>
      </c>
      <c r="P825" s="40" t="s">
        <v>208</v>
      </c>
      <c r="Q825" s="40" t="s">
        <v>7310</v>
      </c>
      <c r="R825" s="40" t="s">
        <v>8686</v>
      </c>
      <c r="S825" s="40" t="b">
        <v>0</v>
      </c>
      <c r="T825" s="40" t="s">
        <v>12879</v>
      </c>
      <c r="U825" s="40" t="s">
        <v>212</v>
      </c>
      <c r="V825" s="41">
        <v>0.1</v>
      </c>
      <c r="W825" s="41">
        <v>0.9</v>
      </c>
      <c r="X825" s="41">
        <v>0.3</v>
      </c>
      <c r="Y825" s="41">
        <v>0.6</v>
      </c>
      <c r="Z825" s="40" t="b">
        <v>0</v>
      </c>
      <c r="AA825" s="40" t="b">
        <v>1</v>
      </c>
      <c r="AB825" s="40" t="b">
        <v>0</v>
      </c>
      <c r="AC825" s="40" t="b">
        <v>0</v>
      </c>
      <c r="AD825" s="41" t="s">
        <v>15669</v>
      </c>
      <c r="AE825" s="41" t="s">
        <v>15670</v>
      </c>
      <c r="AF825" s="41">
        <v>794.7865</v>
      </c>
      <c r="AG825" s="41">
        <v>-4.64488</v>
      </c>
      <c r="AH825" s="42">
        <v>3.42457E41</v>
      </c>
      <c r="AI825" s="41">
        <v>0.509387511</v>
      </c>
      <c r="AJ825" s="40" t="s">
        <v>15671</v>
      </c>
      <c r="AK825" s="40" t="s">
        <v>15672</v>
      </c>
      <c r="AL825" s="41">
        <v>2367.0</v>
      </c>
      <c r="AM825" s="40" t="s">
        <v>7372</v>
      </c>
      <c r="AN825" s="40" t="s">
        <v>7285</v>
      </c>
      <c r="AO825" s="40" t="s">
        <v>5643</v>
      </c>
      <c r="AP825" s="42">
        <v>1.1E137</v>
      </c>
    </row>
    <row r="826">
      <c r="A826" s="40" t="s">
        <v>16706</v>
      </c>
      <c r="B826" s="41">
        <v>215.0</v>
      </c>
      <c r="C826" s="42">
        <v>1.67E9</v>
      </c>
      <c r="D826" s="41">
        <v>3356.0</v>
      </c>
      <c r="E826" s="40" t="s">
        <v>1243</v>
      </c>
      <c r="F826" s="41">
        <v>140.0</v>
      </c>
      <c r="G826" s="41">
        <v>35.0</v>
      </c>
      <c r="H826" s="41">
        <v>70.0</v>
      </c>
      <c r="I826" s="41">
        <v>-3.07733</v>
      </c>
      <c r="J826" s="41">
        <v>10000.0</v>
      </c>
      <c r="K826" s="41">
        <v>5000.0</v>
      </c>
      <c r="L826" s="41">
        <v>1200.0</v>
      </c>
      <c r="M826" s="41">
        <v>600.0</v>
      </c>
      <c r="N826" s="41">
        <v>100.0</v>
      </c>
      <c r="O826" s="40" t="s">
        <v>207</v>
      </c>
      <c r="P826" s="40" t="s">
        <v>1371</v>
      </c>
      <c r="Q826" s="40" t="s">
        <v>7310</v>
      </c>
      <c r="R826" s="40" t="s">
        <v>8686</v>
      </c>
      <c r="S826" s="40" t="b">
        <v>0</v>
      </c>
      <c r="T826" s="40" t="s">
        <v>12879</v>
      </c>
      <c r="U826" s="40" t="s">
        <v>212</v>
      </c>
      <c r="V826" s="41">
        <v>0.1</v>
      </c>
      <c r="W826" s="41">
        <v>0.9</v>
      </c>
      <c r="X826" s="41">
        <v>0.3</v>
      </c>
      <c r="Y826" s="41">
        <v>0.6</v>
      </c>
      <c r="Z826" s="40" t="b">
        <v>0</v>
      </c>
      <c r="AA826" s="40" t="b">
        <v>1</v>
      </c>
      <c r="AB826" s="40" t="b">
        <v>0</v>
      </c>
      <c r="AC826" s="40" t="b">
        <v>0</v>
      </c>
      <c r="AD826" s="41" t="s">
        <v>8688</v>
      </c>
      <c r="AE826" s="41" t="s">
        <v>15673</v>
      </c>
      <c r="AF826" s="41">
        <v>672.0961</v>
      </c>
      <c r="AG826" s="41">
        <v>-4.64613</v>
      </c>
      <c r="AH826" s="42">
        <v>8.59878E41</v>
      </c>
      <c r="AI826" s="41">
        <v>0.509795182</v>
      </c>
      <c r="AJ826" s="40" t="s">
        <v>16819</v>
      </c>
      <c r="AK826" s="40" t="s">
        <v>15675</v>
      </c>
      <c r="AL826" s="41">
        <v>644.0</v>
      </c>
      <c r="AM826" s="40" t="s">
        <v>7372</v>
      </c>
      <c r="AN826" s="40" t="s">
        <v>7285</v>
      </c>
      <c r="AO826" s="40" t="s">
        <v>5643</v>
      </c>
      <c r="AP826" s="42">
        <v>1.0E139</v>
      </c>
    </row>
    <row r="827">
      <c r="A827" s="40" t="s">
        <v>16720</v>
      </c>
      <c r="B827" s="41">
        <v>142.0</v>
      </c>
      <c r="C827" s="42">
        <v>1.67E9</v>
      </c>
      <c r="D827" s="41">
        <v>3356.0</v>
      </c>
      <c r="E827" s="40" t="s">
        <v>1243</v>
      </c>
      <c r="F827" s="41">
        <v>140.0</v>
      </c>
      <c r="G827" s="41">
        <v>35.0</v>
      </c>
      <c r="H827" s="41">
        <v>70.0</v>
      </c>
      <c r="I827" s="41">
        <v>-3.07733</v>
      </c>
      <c r="J827" s="41">
        <v>10000.0</v>
      </c>
      <c r="K827" s="41">
        <v>5000.0</v>
      </c>
      <c r="L827" s="41">
        <v>1200.0</v>
      </c>
      <c r="M827" s="41">
        <v>600.0</v>
      </c>
      <c r="N827" s="41">
        <v>50.0</v>
      </c>
      <c r="O827" s="40" t="s">
        <v>207</v>
      </c>
      <c r="P827" s="40" t="s">
        <v>1371</v>
      </c>
      <c r="Q827" s="40" t="s">
        <v>7305</v>
      </c>
      <c r="R827" s="40" t="s">
        <v>8686</v>
      </c>
      <c r="S827" s="40" t="b">
        <v>0</v>
      </c>
      <c r="T827" s="40" t="s">
        <v>12879</v>
      </c>
      <c r="U827" s="40" t="s">
        <v>212</v>
      </c>
      <c r="V827" s="41">
        <v>0.1</v>
      </c>
      <c r="W827" s="41">
        <v>0.9</v>
      </c>
      <c r="X827" s="41">
        <v>0.3</v>
      </c>
      <c r="Y827" s="41">
        <v>0.5</v>
      </c>
      <c r="Z827" s="40" t="b">
        <v>0</v>
      </c>
      <c r="AA827" s="40" t="b">
        <v>1</v>
      </c>
      <c r="AB827" s="40" t="b">
        <v>0</v>
      </c>
      <c r="AC827" s="40" t="b">
        <v>0</v>
      </c>
      <c r="AD827" s="41" t="s">
        <v>15676</v>
      </c>
      <c r="AE827" s="41" t="s">
        <v>15677</v>
      </c>
      <c r="AF827" s="41">
        <v>1203.314</v>
      </c>
      <c r="AG827" s="41">
        <v>-4.64714</v>
      </c>
      <c r="AH827" s="42">
        <v>1.39368E42</v>
      </c>
      <c r="AI827" s="41">
        <v>0.510122259</v>
      </c>
      <c r="AJ827" s="40" t="s">
        <v>16820</v>
      </c>
      <c r="AK827" s="40" t="s">
        <v>15679</v>
      </c>
      <c r="AL827" s="41">
        <v>3213.0</v>
      </c>
      <c r="AM827" s="40" t="s">
        <v>2224</v>
      </c>
      <c r="AN827" s="40" t="s">
        <v>7285</v>
      </c>
      <c r="AO827" s="40" t="s">
        <v>5643</v>
      </c>
      <c r="AP827" s="42">
        <v>1.1E139</v>
      </c>
    </row>
    <row r="828">
      <c r="A828" s="40" t="s">
        <v>16686</v>
      </c>
      <c r="B828" s="41">
        <v>221.0</v>
      </c>
      <c r="C828" s="42">
        <v>1.67E9</v>
      </c>
      <c r="D828" s="41">
        <v>3356.0</v>
      </c>
      <c r="E828" s="40" t="s">
        <v>1243</v>
      </c>
      <c r="F828" s="41">
        <v>140.0</v>
      </c>
      <c r="G828" s="41">
        <v>35.0</v>
      </c>
      <c r="H828" s="41">
        <v>70.0</v>
      </c>
      <c r="I828" s="41">
        <v>-3.07733</v>
      </c>
      <c r="J828" s="41">
        <v>10000.0</v>
      </c>
      <c r="K828" s="41">
        <v>5000.0</v>
      </c>
      <c r="L828" s="41">
        <v>1200.0</v>
      </c>
      <c r="M828" s="41">
        <v>600.0</v>
      </c>
      <c r="N828" s="41">
        <v>100.0</v>
      </c>
      <c r="O828" s="40" t="s">
        <v>207</v>
      </c>
      <c r="P828" s="40" t="s">
        <v>208</v>
      </c>
      <c r="Q828" s="40" t="s">
        <v>7305</v>
      </c>
      <c r="R828" s="40" t="s">
        <v>8686</v>
      </c>
      <c r="S828" s="40" t="b">
        <v>0</v>
      </c>
      <c r="T828" s="40" t="s">
        <v>211</v>
      </c>
      <c r="U828" s="40" t="s">
        <v>212</v>
      </c>
      <c r="V828" s="41">
        <v>0.1</v>
      </c>
      <c r="W828" s="41">
        <v>0.9</v>
      </c>
      <c r="X828" s="41">
        <v>0.2</v>
      </c>
      <c r="Y828" s="41">
        <v>0.6</v>
      </c>
      <c r="Z828" s="40" t="b">
        <v>0</v>
      </c>
      <c r="AA828" s="40" t="b">
        <v>1</v>
      </c>
      <c r="AB828" s="40" t="b">
        <v>0</v>
      </c>
      <c r="AC828" s="40" t="b">
        <v>0</v>
      </c>
      <c r="AD828" s="41" t="s">
        <v>15680</v>
      </c>
      <c r="AE828" s="41" t="s">
        <v>15681</v>
      </c>
      <c r="AF828" s="41">
        <v>899.7055</v>
      </c>
      <c r="AG828" s="41">
        <v>-4.64716</v>
      </c>
      <c r="AH828" s="42">
        <v>1.37091E42</v>
      </c>
      <c r="AI828" s="41">
        <v>0.510127368</v>
      </c>
      <c r="AJ828" s="40" t="s">
        <v>16821</v>
      </c>
      <c r="AK828" s="40" t="s">
        <v>15683</v>
      </c>
      <c r="AL828" s="41">
        <v>2750.0</v>
      </c>
      <c r="AM828" s="40" t="s">
        <v>7372</v>
      </c>
      <c r="AN828" s="40" t="s">
        <v>7285</v>
      </c>
      <c r="AO828" s="40" t="s">
        <v>5627</v>
      </c>
      <c r="AP828" s="42">
        <v>1.1E139</v>
      </c>
    </row>
    <row r="829">
      <c r="A829" s="40" t="s">
        <v>16719</v>
      </c>
      <c r="B829" s="41">
        <v>127.0</v>
      </c>
      <c r="C829" s="42">
        <v>1.67E9</v>
      </c>
      <c r="D829" s="41">
        <v>3356.0</v>
      </c>
      <c r="E829" s="40" t="s">
        <v>1243</v>
      </c>
      <c r="F829" s="41">
        <v>140.0</v>
      </c>
      <c r="G829" s="41">
        <v>35.0</v>
      </c>
      <c r="H829" s="41">
        <v>70.0</v>
      </c>
      <c r="I829" s="41">
        <v>-3.07733</v>
      </c>
      <c r="J829" s="41">
        <v>10000.0</v>
      </c>
      <c r="K829" s="41">
        <v>5000.0</v>
      </c>
      <c r="L829" s="41">
        <v>1200.0</v>
      </c>
      <c r="M829" s="41">
        <v>600.0</v>
      </c>
      <c r="N829" s="41">
        <v>50.0</v>
      </c>
      <c r="O829" s="40" t="s">
        <v>207</v>
      </c>
      <c r="P829" s="40" t="s">
        <v>208</v>
      </c>
      <c r="Q829" s="40" t="s">
        <v>7305</v>
      </c>
      <c r="R829" s="40" t="s">
        <v>8686</v>
      </c>
      <c r="S829" s="40" t="b">
        <v>0</v>
      </c>
      <c r="T829" s="40" t="s">
        <v>211</v>
      </c>
      <c r="U829" s="40" t="s">
        <v>212</v>
      </c>
      <c r="V829" s="41">
        <v>0.1</v>
      </c>
      <c r="W829" s="41">
        <v>0.9</v>
      </c>
      <c r="X829" s="41">
        <v>0.1</v>
      </c>
      <c r="Y829" s="41">
        <v>0.5</v>
      </c>
      <c r="Z829" s="40" t="b">
        <v>0</v>
      </c>
      <c r="AA829" s="40" t="b">
        <v>1</v>
      </c>
      <c r="AB829" s="40" t="b">
        <v>0</v>
      </c>
      <c r="AC829" s="40" t="b">
        <v>0</v>
      </c>
      <c r="AD829" s="41" t="s">
        <v>15684</v>
      </c>
      <c r="AE829" s="41" t="s">
        <v>7828</v>
      </c>
      <c r="AF829" s="41">
        <v>782.4968</v>
      </c>
      <c r="AG829" s="41">
        <v>-4.64807</v>
      </c>
      <c r="AH829" s="42">
        <v>6.41163E41</v>
      </c>
      <c r="AI829" s="41">
        <v>0.510424094</v>
      </c>
      <c r="AJ829" s="40" t="s">
        <v>15685</v>
      </c>
      <c r="AK829" s="44" t="s">
        <v>397</v>
      </c>
      <c r="AL829" s="41">
        <v>2176.0</v>
      </c>
      <c r="AM829" s="40" t="s">
        <v>7372</v>
      </c>
      <c r="AN829" s="40" t="s">
        <v>7285</v>
      </c>
      <c r="AO829" s="40" t="s">
        <v>5643</v>
      </c>
      <c r="AP829" s="42">
        <v>1.1E138</v>
      </c>
    </row>
    <row r="830">
      <c r="A830" s="40" t="s">
        <v>16719</v>
      </c>
      <c r="B830" s="41">
        <v>32.0</v>
      </c>
      <c r="C830" s="42">
        <v>1.67E9</v>
      </c>
      <c r="D830" s="41">
        <v>3356.0</v>
      </c>
      <c r="E830" s="40" t="s">
        <v>1243</v>
      </c>
      <c r="F830" s="41">
        <v>140.0</v>
      </c>
      <c r="G830" s="41">
        <v>35.0</v>
      </c>
      <c r="H830" s="41">
        <v>70.0</v>
      </c>
      <c r="I830" s="41">
        <v>-3.07733</v>
      </c>
      <c r="J830" s="41">
        <v>10000.0</v>
      </c>
      <c r="K830" s="41">
        <v>5000.0</v>
      </c>
      <c r="L830" s="41">
        <v>1200.0</v>
      </c>
      <c r="M830" s="41">
        <v>600.0</v>
      </c>
      <c r="N830" s="41">
        <v>30.0</v>
      </c>
      <c r="O830" s="40" t="s">
        <v>207</v>
      </c>
      <c r="P830" s="40" t="s">
        <v>208</v>
      </c>
      <c r="Q830" s="40" t="s">
        <v>7310</v>
      </c>
      <c r="R830" s="40" t="s">
        <v>8686</v>
      </c>
      <c r="S830" s="40" t="b">
        <v>0</v>
      </c>
      <c r="T830" s="40" t="s">
        <v>12879</v>
      </c>
      <c r="U830" s="40" t="s">
        <v>212</v>
      </c>
      <c r="V830" s="41">
        <v>0.1</v>
      </c>
      <c r="W830" s="41">
        <v>0.9</v>
      </c>
      <c r="X830" s="41">
        <v>0.2</v>
      </c>
      <c r="Y830" s="41">
        <v>0.6</v>
      </c>
      <c r="Z830" s="40" t="b">
        <v>0</v>
      </c>
      <c r="AA830" s="40" t="b">
        <v>1</v>
      </c>
      <c r="AB830" s="40" t="b">
        <v>0</v>
      </c>
      <c r="AC830" s="40" t="b">
        <v>0</v>
      </c>
      <c r="AD830" s="41" t="s">
        <v>14747</v>
      </c>
      <c r="AE830" s="41" t="s">
        <v>15686</v>
      </c>
      <c r="AF830" s="41">
        <v>1143.149</v>
      </c>
      <c r="AG830" s="41">
        <v>-4.64843</v>
      </c>
      <c r="AH830" s="42">
        <v>1.27474E41</v>
      </c>
      <c r="AI830" s="41">
        <v>0.510540572</v>
      </c>
      <c r="AJ830" s="40" t="s">
        <v>15687</v>
      </c>
      <c r="AK830" s="44" t="s">
        <v>397</v>
      </c>
      <c r="AL830" s="41">
        <v>3287.0</v>
      </c>
      <c r="AM830" s="40" t="s">
        <v>7372</v>
      </c>
      <c r="AN830" s="40" t="s">
        <v>7285</v>
      </c>
      <c r="AO830" s="40" t="s">
        <v>5643</v>
      </c>
      <c r="AP830" s="42">
        <v>1.0E136</v>
      </c>
    </row>
    <row r="831">
      <c r="A831" s="40" t="s">
        <v>16686</v>
      </c>
      <c r="B831" s="41">
        <v>258.0</v>
      </c>
      <c r="C831" s="42">
        <v>1.67E9</v>
      </c>
      <c r="D831" s="41">
        <v>3356.0</v>
      </c>
      <c r="E831" s="40" t="s">
        <v>1243</v>
      </c>
      <c r="F831" s="41">
        <v>140.0</v>
      </c>
      <c r="G831" s="41">
        <v>35.0</v>
      </c>
      <c r="H831" s="41">
        <v>70.0</v>
      </c>
      <c r="I831" s="41">
        <v>-3.07733</v>
      </c>
      <c r="J831" s="41">
        <v>10000.0</v>
      </c>
      <c r="K831" s="41">
        <v>5000.0</v>
      </c>
      <c r="L831" s="41">
        <v>1200.0</v>
      </c>
      <c r="M831" s="41">
        <v>600.0</v>
      </c>
      <c r="N831" s="41">
        <v>100.0</v>
      </c>
      <c r="O831" s="40" t="s">
        <v>207</v>
      </c>
      <c r="P831" s="40" t="s">
        <v>208</v>
      </c>
      <c r="Q831" s="40" t="s">
        <v>212</v>
      </c>
      <c r="R831" s="40" t="s">
        <v>8686</v>
      </c>
      <c r="S831" s="40" t="b">
        <v>0</v>
      </c>
      <c r="T831" s="40" t="s">
        <v>211</v>
      </c>
      <c r="U831" s="40" t="s">
        <v>212</v>
      </c>
      <c r="V831" s="41">
        <v>0.1</v>
      </c>
      <c r="W831" s="41">
        <v>0.9</v>
      </c>
      <c r="X831" s="41">
        <v>0.3</v>
      </c>
      <c r="Y831" s="41">
        <v>0.4</v>
      </c>
      <c r="Z831" s="40" t="b">
        <v>0</v>
      </c>
      <c r="AA831" s="40" t="b">
        <v>1</v>
      </c>
      <c r="AB831" s="40" t="b">
        <v>0</v>
      </c>
      <c r="AC831" s="40" t="b">
        <v>0</v>
      </c>
      <c r="AD831" s="41" t="s">
        <v>15688</v>
      </c>
      <c r="AE831" s="41" t="s">
        <v>15689</v>
      </c>
      <c r="AF831" s="41">
        <v>804.5201</v>
      </c>
      <c r="AG831" s="41">
        <v>-4.64899</v>
      </c>
      <c r="AH831" s="42">
        <v>1.34726E42</v>
      </c>
      <c r="AI831" s="41">
        <v>0.510723041</v>
      </c>
      <c r="AJ831" s="40" t="s">
        <v>16822</v>
      </c>
      <c r="AK831" s="40" t="s">
        <v>15691</v>
      </c>
      <c r="AL831" s="41">
        <v>3894.0</v>
      </c>
      <c r="AM831" s="40" t="s">
        <v>7372</v>
      </c>
      <c r="AN831" s="40" t="s">
        <v>7285</v>
      </c>
      <c r="AO831" s="40" t="s">
        <v>5627</v>
      </c>
      <c r="AP831" s="42">
        <v>1.1E139</v>
      </c>
    </row>
    <row r="832">
      <c r="A832" s="40" t="s">
        <v>16720</v>
      </c>
      <c r="B832" s="41">
        <v>47.0</v>
      </c>
      <c r="C832" s="42">
        <v>1.67E9</v>
      </c>
      <c r="D832" s="41">
        <v>3356.0</v>
      </c>
      <c r="E832" s="40" t="s">
        <v>1243</v>
      </c>
      <c r="F832" s="41">
        <v>140.0</v>
      </c>
      <c r="G832" s="41">
        <v>35.0</v>
      </c>
      <c r="H832" s="41">
        <v>70.0</v>
      </c>
      <c r="I832" s="41">
        <v>-3.07733</v>
      </c>
      <c r="J832" s="41">
        <v>10000.0</v>
      </c>
      <c r="K832" s="41">
        <v>5000.0</v>
      </c>
      <c r="L832" s="41">
        <v>1200.0</v>
      </c>
      <c r="M832" s="41">
        <v>600.0</v>
      </c>
      <c r="N832" s="41">
        <v>30.0</v>
      </c>
      <c r="O832" s="40" t="s">
        <v>207</v>
      </c>
      <c r="P832" s="40" t="s">
        <v>1371</v>
      </c>
      <c r="Q832" s="40" t="s">
        <v>7305</v>
      </c>
      <c r="R832" s="40" t="s">
        <v>8686</v>
      </c>
      <c r="S832" s="40" t="b">
        <v>0</v>
      </c>
      <c r="T832" s="40" t="s">
        <v>12879</v>
      </c>
      <c r="U832" s="40" t="s">
        <v>212</v>
      </c>
      <c r="V832" s="41">
        <v>0.1</v>
      </c>
      <c r="W832" s="41">
        <v>0.9</v>
      </c>
      <c r="X832" s="41">
        <v>0.1</v>
      </c>
      <c r="Y832" s="41">
        <v>0.6</v>
      </c>
      <c r="Z832" s="40" t="b">
        <v>0</v>
      </c>
      <c r="AA832" s="40" t="b">
        <v>1</v>
      </c>
      <c r="AB832" s="40" t="b">
        <v>0</v>
      </c>
      <c r="AC832" s="40" t="b">
        <v>0</v>
      </c>
      <c r="AD832" s="41" t="s">
        <v>12313</v>
      </c>
      <c r="AE832" s="41" t="s">
        <v>15692</v>
      </c>
      <c r="AF832" s="41">
        <v>1065.746</v>
      </c>
      <c r="AG832" s="41">
        <v>-4.6499</v>
      </c>
      <c r="AH832" s="42">
        <v>1.05242E42</v>
      </c>
      <c r="AI832" s="41">
        <v>0.51101782</v>
      </c>
      <c r="AJ832" s="40" t="s">
        <v>15693</v>
      </c>
      <c r="AK832" s="44" t="s">
        <v>397</v>
      </c>
      <c r="AL832" s="41">
        <v>3989.0</v>
      </c>
      <c r="AM832" s="40" t="s">
        <v>7372</v>
      </c>
      <c r="AN832" s="40" t="s">
        <v>7285</v>
      </c>
      <c r="AO832" s="40" t="s">
        <v>5643</v>
      </c>
      <c r="AP832" s="42">
        <v>1.1E139</v>
      </c>
    </row>
    <row r="833">
      <c r="A833" s="40" t="s">
        <v>16719</v>
      </c>
      <c r="B833" s="41">
        <v>41.0</v>
      </c>
      <c r="C833" s="42">
        <v>1.67E9</v>
      </c>
      <c r="D833" s="41">
        <v>3356.0</v>
      </c>
      <c r="E833" s="40" t="s">
        <v>1243</v>
      </c>
      <c r="F833" s="41">
        <v>140.0</v>
      </c>
      <c r="G833" s="41">
        <v>35.0</v>
      </c>
      <c r="H833" s="41">
        <v>70.0</v>
      </c>
      <c r="I833" s="41">
        <v>-3.07733</v>
      </c>
      <c r="J833" s="41">
        <v>10000.0</v>
      </c>
      <c r="K833" s="41">
        <v>5000.0</v>
      </c>
      <c r="L833" s="41">
        <v>1200.0</v>
      </c>
      <c r="M833" s="41">
        <v>600.0</v>
      </c>
      <c r="N833" s="41">
        <v>30.0</v>
      </c>
      <c r="O833" s="40" t="s">
        <v>207</v>
      </c>
      <c r="P833" s="40" t="s">
        <v>208</v>
      </c>
      <c r="Q833" s="40" t="s">
        <v>7305</v>
      </c>
      <c r="R833" s="40" t="s">
        <v>8686</v>
      </c>
      <c r="S833" s="40" t="b">
        <v>0</v>
      </c>
      <c r="T833" s="40" t="s">
        <v>211</v>
      </c>
      <c r="U833" s="40" t="s">
        <v>212</v>
      </c>
      <c r="V833" s="41">
        <v>0.1</v>
      </c>
      <c r="W833" s="41">
        <v>0.9</v>
      </c>
      <c r="X833" s="41">
        <v>0.2</v>
      </c>
      <c r="Y833" s="41">
        <v>0.6</v>
      </c>
      <c r="Z833" s="40" t="b">
        <v>0</v>
      </c>
      <c r="AA833" s="40" t="b">
        <v>1</v>
      </c>
      <c r="AB833" s="40" t="b">
        <v>0</v>
      </c>
      <c r="AC833" s="40" t="b">
        <v>0</v>
      </c>
      <c r="AD833" s="41" t="s">
        <v>15694</v>
      </c>
      <c r="AE833" s="41" t="s">
        <v>15695</v>
      </c>
      <c r="AF833" s="41">
        <v>1202.687</v>
      </c>
      <c r="AG833" s="41">
        <v>-4.65066</v>
      </c>
      <c r="AH833" s="42">
        <v>1.34383E42</v>
      </c>
      <c r="AI833" s="41">
        <v>0.511265854</v>
      </c>
      <c r="AJ833" s="40" t="s">
        <v>15696</v>
      </c>
      <c r="AK833" s="44" t="s">
        <v>397</v>
      </c>
      <c r="AL833" s="41">
        <v>4758.0</v>
      </c>
      <c r="AM833" s="40" t="s">
        <v>2224</v>
      </c>
      <c r="AN833" s="40" t="s">
        <v>7285</v>
      </c>
      <c r="AO833" s="40" t="s">
        <v>5643</v>
      </c>
      <c r="AP833" s="42">
        <v>1.1E139</v>
      </c>
    </row>
    <row r="834">
      <c r="A834" s="40" t="s">
        <v>16720</v>
      </c>
      <c r="B834" s="41">
        <v>1.0</v>
      </c>
      <c r="C834" s="42">
        <v>1.67E9</v>
      </c>
      <c r="D834" s="41">
        <v>3356.0</v>
      </c>
      <c r="E834" s="40" t="s">
        <v>1243</v>
      </c>
      <c r="F834" s="41">
        <v>140.0</v>
      </c>
      <c r="G834" s="41">
        <v>35.0</v>
      </c>
      <c r="H834" s="41">
        <v>70.0</v>
      </c>
      <c r="I834" s="41">
        <v>-3.07733</v>
      </c>
      <c r="J834" s="41">
        <v>10000.0</v>
      </c>
      <c r="K834" s="41">
        <v>5000.0</v>
      </c>
      <c r="L834" s="41">
        <v>1200.0</v>
      </c>
      <c r="M834" s="41">
        <v>600.0</v>
      </c>
      <c r="N834" s="41">
        <v>30.0</v>
      </c>
      <c r="O834" s="40" t="s">
        <v>207</v>
      </c>
      <c r="P834" s="40" t="s">
        <v>1371</v>
      </c>
      <c r="Q834" s="40" t="s">
        <v>209</v>
      </c>
      <c r="R834" s="40" t="s">
        <v>8686</v>
      </c>
      <c r="S834" s="40" t="b">
        <v>0</v>
      </c>
      <c r="T834" s="40" t="s">
        <v>211</v>
      </c>
      <c r="U834" s="40" t="s">
        <v>212</v>
      </c>
      <c r="V834" s="41">
        <v>0.1</v>
      </c>
      <c r="W834" s="41">
        <v>0.9</v>
      </c>
      <c r="X834" s="41">
        <v>0.1</v>
      </c>
      <c r="Y834" s="41">
        <v>0.5</v>
      </c>
      <c r="Z834" s="40" t="b">
        <v>0</v>
      </c>
      <c r="AA834" s="40" t="b">
        <v>1</v>
      </c>
      <c r="AB834" s="40" t="b">
        <v>0</v>
      </c>
      <c r="AC834" s="40" t="b">
        <v>0</v>
      </c>
      <c r="AD834" s="41" t="s">
        <v>15447</v>
      </c>
      <c r="AE834" s="41" t="s">
        <v>15697</v>
      </c>
      <c r="AF834" s="41">
        <v>1201.438</v>
      </c>
      <c r="AG834" s="41">
        <v>-4.65137</v>
      </c>
      <c r="AH834" s="42">
        <v>6.74315E41</v>
      </c>
      <c r="AI834" s="41">
        <v>0.511495892</v>
      </c>
      <c r="AJ834" s="40" t="s">
        <v>15698</v>
      </c>
      <c r="AK834" s="44" t="s">
        <v>397</v>
      </c>
      <c r="AL834" s="41">
        <v>5872.0</v>
      </c>
      <c r="AM834" s="40" t="s">
        <v>2224</v>
      </c>
      <c r="AN834" s="40" t="s">
        <v>7285</v>
      </c>
      <c r="AO834" s="40" t="s">
        <v>5643</v>
      </c>
      <c r="AP834" s="42">
        <v>1.1E138</v>
      </c>
    </row>
    <row r="835">
      <c r="A835" s="40" t="s">
        <v>16719</v>
      </c>
      <c r="B835" s="41">
        <v>29.0</v>
      </c>
      <c r="C835" s="42">
        <v>1.67E9</v>
      </c>
      <c r="D835" s="41">
        <v>3356.0</v>
      </c>
      <c r="E835" s="40" t="s">
        <v>1243</v>
      </c>
      <c r="F835" s="41">
        <v>140.0</v>
      </c>
      <c r="G835" s="41">
        <v>35.0</v>
      </c>
      <c r="H835" s="41">
        <v>70.0</v>
      </c>
      <c r="I835" s="41">
        <v>-3.07733</v>
      </c>
      <c r="J835" s="41">
        <v>10000.0</v>
      </c>
      <c r="K835" s="41">
        <v>5000.0</v>
      </c>
      <c r="L835" s="41">
        <v>1200.0</v>
      </c>
      <c r="M835" s="41">
        <v>600.0</v>
      </c>
      <c r="N835" s="41">
        <v>30.0</v>
      </c>
      <c r="O835" s="40" t="s">
        <v>207</v>
      </c>
      <c r="P835" s="40" t="s">
        <v>208</v>
      </c>
      <c r="Q835" s="40" t="s">
        <v>7310</v>
      </c>
      <c r="R835" s="40" t="s">
        <v>8686</v>
      </c>
      <c r="S835" s="40" t="b">
        <v>0</v>
      </c>
      <c r="T835" s="40" t="s">
        <v>12879</v>
      </c>
      <c r="U835" s="40" t="s">
        <v>212</v>
      </c>
      <c r="V835" s="41">
        <v>0.1</v>
      </c>
      <c r="W835" s="41">
        <v>0.9</v>
      </c>
      <c r="X835" s="41">
        <v>0.1</v>
      </c>
      <c r="Y835" s="41">
        <v>0.6</v>
      </c>
      <c r="Z835" s="40" t="b">
        <v>0</v>
      </c>
      <c r="AA835" s="40" t="b">
        <v>1</v>
      </c>
      <c r="AB835" s="40" t="b">
        <v>0</v>
      </c>
      <c r="AC835" s="40" t="b">
        <v>0</v>
      </c>
      <c r="AD835" s="41" t="s">
        <v>15699</v>
      </c>
      <c r="AE835" s="41" t="s">
        <v>15700</v>
      </c>
      <c r="AF835" s="41">
        <v>674.3769</v>
      </c>
      <c r="AG835" s="41">
        <v>-4.65193</v>
      </c>
      <c r="AH835" s="42">
        <v>1.2027E42</v>
      </c>
      <c r="AI835" s="41">
        <v>0.511679336</v>
      </c>
      <c r="AJ835" s="40" t="s">
        <v>15701</v>
      </c>
      <c r="AK835" s="44" t="s">
        <v>397</v>
      </c>
      <c r="AL835" s="41">
        <v>1904.0</v>
      </c>
      <c r="AM835" s="40" t="s">
        <v>7372</v>
      </c>
      <c r="AN835" s="40" t="s">
        <v>7285</v>
      </c>
      <c r="AO835" s="40" t="s">
        <v>5643</v>
      </c>
      <c r="AP835" s="42">
        <v>1.1E139</v>
      </c>
    </row>
    <row r="836">
      <c r="A836" s="40" t="s">
        <v>16706</v>
      </c>
      <c r="B836" s="41">
        <v>226.0</v>
      </c>
      <c r="C836" s="42">
        <v>1.67E9</v>
      </c>
      <c r="D836" s="41">
        <v>3356.0</v>
      </c>
      <c r="E836" s="40" t="s">
        <v>1243</v>
      </c>
      <c r="F836" s="41">
        <v>140.0</v>
      </c>
      <c r="G836" s="41">
        <v>35.0</v>
      </c>
      <c r="H836" s="41">
        <v>70.0</v>
      </c>
      <c r="I836" s="41">
        <v>-3.07733</v>
      </c>
      <c r="J836" s="41">
        <v>10000.0</v>
      </c>
      <c r="K836" s="41">
        <v>5000.0</v>
      </c>
      <c r="L836" s="41">
        <v>1200.0</v>
      </c>
      <c r="M836" s="41">
        <v>600.0</v>
      </c>
      <c r="N836" s="41">
        <v>100.0</v>
      </c>
      <c r="O836" s="40" t="s">
        <v>207</v>
      </c>
      <c r="P836" s="40" t="s">
        <v>1371</v>
      </c>
      <c r="Q836" s="40" t="s">
        <v>7305</v>
      </c>
      <c r="R836" s="40" t="s">
        <v>8686</v>
      </c>
      <c r="S836" s="40" t="b">
        <v>0</v>
      </c>
      <c r="T836" s="40" t="s">
        <v>12879</v>
      </c>
      <c r="U836" s="40" t="s">
        <v>212</v>
      </c>
      <c r="V836" s="41">
        <v>0.1</v>
      </c>
      <c r="W836" s="41">
        <v>0.9</v>
      </c>
      <c r="X836" s="41">
        <v>0.1</v>
      </c>
      <c r="Y836" s="41">
        <v>0.5</v>
      </c>
      <c r="Z836" s="40" t="b">
        <v>0</v>
      </c>
      <c r="AA836" s="40" t="b">
        <v>1</v>
      </c>
      <c r="AB836" s="40" t="b">
        <v>0</v>
      </c>
      <c r="AC836" s="40" t="b">
        <v>0</v>
      </c>
      <c r="AD836" s="41" t="s">
        <v>15702</v>
      </c>
      <c r="AE836" s="41" t="s">
        <v>7368</v>
      </c>
      <c r="AF836" s="41">
        <v>637.1018</v>
      </c>
      <c r="AG836" s="41">
        <v>-4.65282</v>
      </c>
      <c r="AH836" s="42">
        <v>7.82948E41</v>
      </c>
      <c r="AI836" s="41">
        <v>0.511967016</v>
      </c>
      <c r="AJ836" s="40" t="s">
        <v>15703</v>
      </c>
      <c r="AK836" s="40" t="s">
        <v>15704</v>
      </c>
      <c r="AL836" s="41">
        <v>872.0</v>
      </c>
      <c r="AM836" s="40" t="s">
        <v>7372</v>
      </c>
      <c r="AN836" s="40" t="s">
        <v>7285</v>
      </c>
      <c r="AO836" s="40" t="s">
        <v>5643</v>
      </c>
      <c r="AP836" s="42">
        <v>1.0E139</v>
      </c>
    </row>
    <row r="837">
      <c r="A837" s="40" t="s">
        <v>16719</v>
      </c>
      <c r="B837" s="41">
        <v>1.0</v>
      </c>
      <c r="C837" s="42">
        <v>1.67E9</v>
      </c>
      <c r="D837" s="41">
        <v>3356.0</v>
      </c>
      <c r="E837" s="40" t="s">
        <v>1243</v>
      </c>
      <c r="F837" s="41">
        <v>140.0</v>
      </c>
      <c r="G837" s="41">
        <v>35.0</v>
      </c>
      <c r="H837" s="41">
        <v>70.0</v>
      </c>
      <c r="I837" s="41">
        <v>-3.07733</v>
      </c>
      <c r="J837" s="41">
        <v>10000.0</v>
      </c>
      <c r="K837" s="41">
        <v>5000.0</v>
      </c>
      <c r="L837" s="41">
        <v>1200.0</v>
      </c>
      <c r="M837" s="41">
        <v>600.0</v>
      </c>
      <c r="N837" s="41">
        <v>30.0</v>
      </c>
      <c r="O837" s="40" t="s">
        <v>207</v>
      </c>
      <c r="P837" s="40" t="s">
        <v>208</v>
      </c>
      <c r="Q837" s="40" t="s">
        <v>209</v>
      </c>
      <c r="R837" s="40" t="s">
        <v>8686</v>
      </c>
      <c r="S837" s="40" t="b">
        <v>0</v>
      </c>
      <c r="T837" s="40" t="s">
        <v>211</v>
      </c>
      <c r="U837" s="40" t="s">
        <v>212</v>
      </c>
      <c r="V837" s="41">
        <v>0.1</v>
      </c>
      <c r="W837" s="41">
        <v>0.9</v>
      </c>
      <c r="X837" s="41">
        <v>0.1</v>
      </c>
      <c r="Y837" s="41">
        <v>0.5</v>
      </c>
      <c r="Z837" s="40" t="b">
        <v>0</v>
      </c>
      <c r="AA837" s="40" t="b">
        <v>1</v>
      </c>
      <c r="AB837" s="40" t="b">
        <v>0</v>
      </c>
      <c r="AC837" s="40" t="b">
        <v>0</v>
      </c>
      <c r="AD837" s="41" t="s">
        <v>15527</v>
      </c>
      <c r="AE837" s="41" t="s">
        <v>15705</v>
      </c>
      <c r="AF837" s="41">
        <v>918.6008</v>
      </c>
      <c r="AG837" s="41">
        <v>-4.65724</v>
      </c>
      <c r="AH837" s="42">
        <v>1.00153E42</v>
      </c>
      <c r="AI837" s="41">
        <v>0.513404691</v>
      </c>
      <c r="AJ837" s="40" t="s">
        <v>15706</v>
      </c>
      <c r="AK837" s="44" t="s">
        <v>397</v>
      </c>
      <c r="AL837" s="41">
        <v>4345.0</v>
      </c>
      <c r="AM837" s="40" t="s">
        <v>7372</v>
      </c>
      <c r="AN837" s="40" t="s">
        <v>7285</v>
      </c>
      <c r="AO837" s="40" t="s">
        <v>5643</v>
      </c>
      <c r="AP837" s="42">
        <v>1.0E139</v>
      </c>
    </row>
    <row r="838">
      <c r="A838" s="40" t="s">
        <v>16686</v>
      </c>
      <c r="B838" s="41">
        <v>213.0</v>
      </c>
      <c r="C838" s="42">
        <v>1.67E9</v>
      </c>
      <c r="D838" s="41">
        <v>3356.0</v>
      </c>
      <c r="E838" s="40" t="s">
        <v>1243</v>
      </c>
      <c r="F838" s="41">
        <v>140.0</v>
      </c>
      <c r="G838" s="41">
        <v>35.0</v>
      </c>
      <c r="H838" s="41">
        <v>70.0</v>
      </c>
      <c r="I838" s="41">
        <v>-3.07733</v>
      </c>
      <c r="J838" s="41">
        <v>10000.0</v>
      </c>
      <c r="K838" s="41">
        <v>5000.0</v>
      </c>
      <c r="L838" s="41">
        <v>1200.0</v>
      </c>
      <c r="M838" s="41">
        <v>600.0</v>
      </c>
      <c r="N838" s="41">
        <v>100.0</v>
      </c>
      <c r="O838" s="40" t="s">
        <v>207</v>
      </c>
      <c r="P838" s="40" t="s">
        <v>208</v>
      </c>
      <c r="Q838" s="40" t="s">
        <v>7310</v>
      </c>
      <c r="R838" s="40" t="s">
        <v>8686</v>
      </c>
      <c r="S838" s="40" t="b">
        <v>0</v>
      </c>
      <c r="T838" s="40" t="s">
        <v>12879</v>
      </c>
      <c r="U838" s="40" t="s">
        <v>212</v>
      </c>
      <c r="V838" s="41">
        <v>0.1</v>
      </c>
      <c r="W838" s="41">
        <v>0.9</v>
      </c>
      <c r="X838" s="41">
        <v>0.3</v>
      </c>
      <c r="Y838" s="41">
        <v>0.4</v>
      </c>
      <c r="Z838" s="40" t="b">
        <v>0</v>
      </c>
      <c r="AA838" s="40" t="b">
        <v>1</v>
      </c>
      <c r="AB838" s="40" t="b">
        <v>0</v>
      </c>
      <c r="AC838" s="40" t="b">
        <v>0</v>
      </c>
      <c r="AD838" s="41" t="s">
        <v>15707</v>
      </c>
      <c r="AE838" s="41" t="s">
        <v>15708</v>
      </c>
      <c r="AF838" s="41">
        <v>698.5387</v>
      </c>
      <c r="AG838" s="41">
        <v>-4.65805</v>
      </c>
      <c r="AH838" s="42">
        <v>1.19433E42</v>
      </c>
      <c r="AI838" s="41">
        <v>0.513667019</v>
      </c>
      <c r="AJ838" s="40" t="s">
        <v>16823</v>
      </c>
      <c r="AK838" s="40" t="s">
        <v>15710</v>
      </c>
      <c r="AL838" s="41">
        <v>2131.0</v>
      </c>
      <c r="AM838" s="40" t="s">
        <v>7372</v>
      </c>
      <c r="AN838" s="40" t="s">
        <v>7285</v>
      </c>
      <c r="AO838" s="40" t="s">
        <v>5627</v>
      </c>
      <c r="AP838" s="42">
        <v>1.1E139</v>
      </c>
    </row>
    <row r="839">
      <c r="A839" s="40" t="s">
        <v>16706</v>
      </c>
      <c r="B839" s="41">
        <v>169.0</v>
      </c>
      <c r="C839" s="42">
        <v>1.67E9</v>
      </c>
      <c r="D839" s="41">
        <v>3356.0</v>
      </c>
      <c r="E839" s="40" t="s">
        <v>1243</v>
      </c>
      <c r="F839" s="41">
        <v>140.0</v>
      </c>
      <c r="G839" s="41">
        <v>35.0</v>
      </c>
      <c r="H839" s="41">
        <v>70.0</v>
      </c>
      <c r="I839" s="41">
        <v>-3.07733</v>
      </c>
      <c r="J839" s="41">
        <v>10000.0</v>
      </c>
      <c r="K839" s="41">
        <v>5000.0</v>
      </c>
      <c r="L839" s="41">
        <v>1200.0</v>
      </c>
      <c r="M839" s="41">
        <v>600.0</v>
      </c>
      <c r="N839" s="41">
        <v>50.0</v>
      </c>
      <c r="O839" s="40" t="s">
        <v>207</v>
      </c>
      <c r="P839" s="40" t="s">
        <v>1371</v>
      </c>
      <c r="Q839" s="40" t="s">
        <v>212</v>
      </c>
      <c r="R839" s="40" t="s">
        <v>8686</v>
      </c>
      <c r="S839" s="40" t="b">
        <v>0</v>
      </c>
      <c r="T839" s="40" t="s">
        <v>211</v>
      </c>
      <c r="U839" s="40" t="s">
        <v>212</v>
      </c>
      <c r="V839" s="41">
        <v>0.1</v>
      </c>
      <c r="W839" s="41">
        <v>0.9</v>
      </c>
      <c r="X839" s="41">
        <v>0.3</v>
      </c>
      <c r="Y839" s="41">
        <v>0.5</v>
      </c>
      <c r="Z839" s="40" t="b">
        <v>0</v>
      </c>
      <c r="AA839" s="40" t="b">
        <v>1</v>
      </c>
      <c r="AB839" s="40" t="b">
        <v>0</v>
      </c>
      <c r="AC839" s="40" t="b">
        <v>0</v>
      </c>
      <c r="AD839" s="41" t="s">
        <v>15711</v>
      </c>
      <c r="AE839" s="41" t="s">
        <v>15712</v>
      </c>
      <c r="AF839" s="41">
        <v>1202.959</v>
      </c>
      <c r="AG839" s="41">
        <v>-4.65984</v>
      </c>
      <c r="AH839" s="42">
        <v>1.34205E42</v>
      </c>
      <c r="AI839" s="41">
        <v>0.514248308</v>
      </c>
      <c r="AJ839" s="40" t="s">
        <v>16824</v>
      </c>
      <c r="AK839" s="40" t="s">
        <v>15714</v>
      </c>
      <c r="AL839" s="41">
        <v>3489.0</v>
      </c>
      <c r="AM839" s="40" t="s">
        <v>2224</v>
      </c>
      <c r="AN839" s="40" t="s">
        <v>7285</v>
      </c>
      <c r="AO839" s="40" t="s">
        <v>5643</v>
      </c>
      <c r="AP839" s="42">
        <v>1.1E139</v>
      </c>
    </row>
    <row r="840">
      <c r="A840" s="40" t="s">
        <v>16719</v>
      </c>
      <c r="B840" s="41">
        <v>138.0</v>
      </c>
      <c r="C840" s="42">
        <v>1.67E9</v>
      </c>
      <c r="D840" s="41">
        <v>3356.0</v>
      </c>
      <c r="E840" s="40" t="s">
        <v>1243</v>
      </c>
      <c r="F840" s="41">
        <v>140.0</v>
      </c>
      <c r="G840" s="41">
        <v>35.0</v>
      </c>
      <c r="H840" s="41">
        <v>70.0</v>
      </c>
      <c r="I840" s="41">
        <v>-3.07733</v>
      </c>
      <c r="J840" s="41">
        <v>10000.0</v>
      </c>
      <c r="K840" s="41">
        <v>5000.0</v>
      </c>
      <c r="L840" s="41">
        <v>1200.0</v>
      </c>
      <c r="M840" s="41">
        <v>600.0</v>
      </c>
      <c r="N840" s="41">
        <v>50.0</v>
      </c>
      <c r="O840" s="40" t="s">
        <v>207</v>
      </c>
      <c r="P840" s="40" t="s">
        <v>208</v>
      </c>
      <c r="Q840" s="40" t="s">
        <v>7305</v>
      </c>
      <c r="R840" s="40" t="s">
        <v>8686</v>
      </c>
      <c r="S840" s="40" t="b">
        <v>0</v>
      </c>
      <c r="T840" s="40" t="s">
        <v>12879</v>
      </c>
      <c r="U840" s="40" t="s">
        <v>212</v>
      </c>
      <c r="V840" s="41">
        <v>0.1</v>
      </c>
      <c r="W840" s="41">
        <v>0.9</v>
      </c>
      <c r="X840" s="41">
        <v>0.2</v>
      </c>
      <c r="Y840" s="41">
        <v>0.4</v>
      </c>
      <c r="Z840" s="40" t="b">
        <v>0</v>
      </c>
      <c r="AA840" s="40" t="b">
        <v>1</v>
      </c>
      <c r="AB840" s="40" t="b">
        <v>0</v>
      </c>
      <c r="AC840" s="40" t="b">
        <v>0</v>
      </c>
      <c r="AD840" s="41" t="s">
        <v>14235</v>
      </c>
      <c r="AE840" s="41" t="s">
        <v>14697</v>
      </c>
      <c r="AF840" s="41">
        <v>1203.852</v>
      </c>
      <c r="AG840" s="41">
        <v>-4.66066</v>
      </c>
      <c r="AH840" s="42">
        <v>1.3818E42</v>
      </c>
      <c r="AI840" s="41">
        <v>0.514515148</v>
      </c>
      <c r="AJ840" s="40" t="s">
        <v>15715</v>
      </c>
      <c r="AK840" s="40" t="s">
        <v>15716</v>
      </c>
      <c r="AL840" s="41">
        <v>4039.0</v>
      </c>
      <c r="AM840" s="40" t="s">
        <v>2224</v>
      </c>
      <c r="AN840" s="40" t="s">
        <v>7285</v>
      </c>
      <c r="AO840" s="40" t="s">
        <v>5643</v>
      </c>
      <c r="AP840" s="42">
        <v>1.1E139</v>
      </c>
    </row>
    <row r="841">
      <c r="A841" s="40" t="s">
        <v>16720</v>
      </c>
      <c r="B841" s="41">
        <v>24.0</v>
      </c>
      <c r="C841" s="42">
        <v>1.67E9</v>
      </c>
      <c r="D841" s="41">
        <v>3356.0</v>
      </c>
      <c r="E841" s="40" t="s">
        <v>1243</v>
      </c>
      <c r="F841" s="41">
        <v>140.0</v>
      </c>
      <c r="G841" s="41">
        <v>35.0</v>
      </c>
      <c r="H841" s="41">
        <v>70.0</v>
      </c>
      <c r="I841" s="41">
        <v>-3.07733</v>
      </c>
      <c r="J841" s="41">
        <v>10000.0</v>
      </c>
      <c r="K841" s="41">
        <v>5000.0</v>
      </c>
      <c r="L841" s="41">
        <v>1200.0</v>
      </c>
      <c r="M841" s="41">
        <v>600.0</v>
      </c>
      <c r="N841" s="41">
        <v>30.0</v>
      </c>
      <c r="O841" s="40" t="s">
        <v>207</v>
      </c>
      <c r="P841" s="40" t="s">
        <v>1371</v>
      </c>
      <c r="Q841" s="40" t="s">
        <v>7310</v>
      </c>
      <c r="R841" s="40" t="s">
        <v>8686</v>
      </c>
      <c r="S841" s="40" t="b">
        <v>0</v>
      </c>
      <c r="T841" s="40" t="s">
        <v>211</v>
      </c>
      <c r="U841" s="40" t="s">
        <v>212</v>
      </c>
      <c r="V841" s="41">
        <v>0.1</v>
      </c>
      <c r="W841" s="41">
        <v>0.9</v>
      </c>
      <c r="X841" s="41">
        <v>0.3</v>
      </c>
      <c r="Y841" s="41">
        <v>0.4</v>
      </c>
      <c r="Z841" s="40" t="b">
        <v>0</v>
      </c>
      <c r="AA841" s="40" t="b">
        <v>1</v>
      </c>
      <c r="AB841" s="40" t="b">
        <v>0</v>
      </c>
      <c r="AC841" s="40" t="b">
        <v>0</v>
      </c>
      <c r="AD841" s="41" t="s">
        <v>15717</v>
      </c>
      <c r="AE841" s="41" t="s">
        <v>15718</v>
      </c>
      <c r="AF841" s="41">
        <v>706.3406</v>
      </c>
      <c r="AG841" s="41">
        <v>-4.66137</v>
      </c>
      <c r="AH841" s="42">
        <v>1.17514E42</v>
      </c>
      <c r="AI841" s="41">
        <v>0.514747669</v>
      </c>
      <c r="AJ841" s="40" t="s">
        <v>15719</v>
      </c>
      <c r="AK841" s="40" t="s">
        <v>15720</v>
      </c>
      <c r="AL841" s="41">
        <v>2963.0</v>
      </c>
      <c r="AM841" s="40" t="s">
        <v>7372</v>
      </c>
      <c r="AN841" s="40" t="s">
        <v>7285</v>
      </c>
      <c r="AO841" s="40" t="s">
        <v>5643</v>
      </c>
      <c r="AP841" s="42">
        <v>1.1E139</v>
      </c>
    </row>
    <row r="842">
      <c r="A842" s="40" t="s">
        <v>16720</v>
      </c>
      <c r="B842" s="41">
        <v>91.0</v>
      </c>
      <c r="C842" s="42">
        <v>1.67E9</v>
      </c>
      <c r="D842" s="41">
        <v>3356.0</v>
      </c>
      <c r="E842" s="40" t="s">
        <v>1243</v>
      </c>
      <c r="F842" s="41">
        <v>140.0</v>
      </c>
      <c r="G842" s="41">
        <v>35.0</v>
      </c>
      <c r="H842" s="41">
        <v>70.0</v>
      </c>
      <c r="I842" s="41">
        <v>-3.07733</v>
      </c>
      <c r="J842" s="41">
        <v>10000.0</v>
      </c>
      <c r="K842" s="41">
        <v>5000.0</v>
      </c>
      <c r="L842" s="41">
        <v>1200.0</v>
      </c>
      <c r="M842" s="41">
        <v>600.0</v>
      </c>
      <c r="N842" s="41">
        <v>50.0</v>
      </c>
      <c r="O842" s="40" t="s">
        <v>207</v>
      </c>
      <c r="P842" s="40" t="s">
        <v>1371</v>
      </c>
      <c r="Q842" s="40" t="s">
        <v>209</v>
      </c>
      <c r="R842" s="40" t="s">
        <v>8686</v>
      </c>
      <c r="S842" s="40" t="b">
        <v>0</v>
      </c>
      <c r="T842" s="40" t="s">
        <v>211</v>
      </c>
      <c r="U842" s="40" t="s">
        <v>212</v>
      </c>
      <c r="V842" s="41">
        <v>0.1</v>
      </c>
      <c r="W842" s="41">
        <v>0.9</v>
      </c>
      <c r="X842" s="41">
        <v>0.1</v>
      </c>
      <c r="Y842" s="41">
        <v>0.5</v>
      </c>
      <c r="Z842" s="40" t="b">
        <v>0</v>
      </c>
      <c r="AA842" s="40" t="b">
        <v>1</v>
      </c>
      <c r="AB842" s="40" t="b">
        <v>0</v>
      </c>
      <c r="AC842" s="40" t="b">
        <v>0</v>
      </c>
      <c r="AD842" s="41" t="s">
        <v>15721</v>
      </c>
      <c r="AE842" s="41" t="s">
        <v>15722</v>
      </c>
      <c r="AF842" s="41">
        <v>1202.365</v>
      </c>
      <c r="AG842" s="41">
        <v>-4.66447</v>
      </c>
      <c r="AH842" s="42">
        <v>5.21544E41</v>
      </c>
      <c r="AI842" s="41">
        <v>0.51575461</v>
      </c>
      <c r="AJ842" s="40" t="s">
        <v>15723</v>
      </c>
      <c r="AK842" s="44" t="s">
        <v>397</v>
      </c>
      <c r="AL842" s="41">
        <v>3379.0</v>
      </c>
      <c r="AM842" s="40" t="s">
        <v>2224</v>
      </c>
      <c r="AN842" s="40" t="s">
        <v>7285</v>
      </c>
      <c r="AO842" s="40" t="s">
        <v>5643</v>
      </c>
      <c r="AP842" s="42">
        <v>1.0E138</v>
      </c>
    </row>
    <row r="843">
      <c r="A843" s="40" t="s">
        <v>16720</v>
      </c>
      <c r="B843" s="41">
        <v>17.0</v>
      </c>
      <c r="C843" s="42">
        <v>1.67E9</v>
      </c>
      <c r="D843" s="41">
        <v>3356.0</v>
      </c>
      <c r="E843" s="40" t="s">
        <v>1243</v>
      </c>
      <c r="F843" s="41">
        <v>140.0</v>
      </c>
      <c r="G843" s="41">
        <v>35.0</v>
      </c>
      <c r="H843" s="41">
        <v>70.0</v>
      </c>
      <c r="I843" s="41">
        <v>-3.07733</v>
      </c>
      <c r="J843" s="41">
        <v>10000.0</v>
      </c>
      <c r="K843" s="41">
        <v>5000.0</v>
      </c>
      <c r="L843" s="41">
        <v>1200.0</v>
      </c>
      <c r="M843" s="41">
        <v>600.0</v>
      </c>
      <c r="N843" s="41">
        <v>30.0</v>
      </c>
      <c r="O843" s="40" t="s">
        <v>207</v>
      </c>
      <c r="P843" s="40" t="s">
        <v>1371</v>
      </c>
      <c r="Q843" s="40" t="s">
        <v>209</v>
      </c>
      <c r="R843" s="40" t="s">
        <v>8686</v>
      </c>
      <c r="S843" s="40" t="b">
        <v>0</v>
      </c>
      <c r="T843" s="40" t="s">
        <v>12879</v>
      </c>
      <c r="U843" s="40" t="s">
        <v>212</v>
      </c>
      <c r="V843" s="41">
        <v>0.1</v>
      </c>
      <c r="W843" s="41">
        <v>0.9</v>
      </c>
      <c r="X843" s="41">
        <v>0.3</v>
      </c>
      <c r="Y843" s="41">
        <v>0.6</v>
      </c>
      <c r="Z843" s="40" t="b">
        <v>0</v>
      </c>
      <c r="AA843" s="40" t="b">
        <v>1</v>
      </c>
      <c r="AB843" s="40" t="b">
        <v>0</v>
      </c>
      <c r="AC843" s="40" t="b">
        <v>0</v>
      </c>
      <c r="AD843" s="41" t="s">
        <v>11612</v>
      </c>
      <c r="AE843" s="41" t="s">
        <v>10462</v>
      </c>
      <c r="AF843" s="41">
        <v>1203.596</v>
      </c>
      <c r="AG843" s="41">
        <v>-4.66643</v>
      </c>
      <c r="AH843" s="42">
        <v>4.87206E41</v>
      </c>
      <c r="AI843" s="41">
        <v>0.516391251</v>
      </c>
      <c r="AJ843" s="40" t="s">
        <v>15724</v>
      </c>
      <c r="AK843" s="40" t="s">
        <v>15725</v>
      </c>
      <c r="AL843" s="41">
        <v>4495.0</v>
      </c>
      <c r="AM843" s="40" t="s">
        <v>2224</v>
      </c>
      <c r="AN843" s="40" t="s">
        <v>7285</v>
      </c>
      <c r="AO843" s="40" t="s">
        <v>5643</v>
      </c>
      <c r="AP843" s="42">
        <v>1.0E138</v>
      </c>
    </row>
    <row r="844">
      <c r="A844" s="40" t="s">
        <v>16706</v>
      </c>
      <c r="B844" s="41">
        <v>224.0</v>
      </c>
      <c r="C844" s="42">
        <v>1.67E9</v>
      </c>
      <c r="D844" s="41">
        <v>3356.0</v>
      </c>
      <c r="E844" s="40" t="s">
        <v>1243</v>
      </c>
      <c r="F844" s="41">
        <v>140.0</v>
      </c>
      <c r="G844" s="41">
        <v>35.0</v>
      </c>
      <c r="H844" s="41">
        <v>70.0</v>
      </c>
      <c r="I844" s="41">
        <v>-3.07733</v>
      </c>
      <c r="J844" s="41">
        <v>10000.0</v>
      </c>
      <c r="K844" s="41">
        <v>5000.0</v>
      </c>
      <c r="L844" s="41">
        <v>1200.0</v>
      </c>
      <c r="M844" s="41">
        <v>600.0</v>
      </c>
      <c r="N844" s="41">
        <v>100.0</v>
      </c>
      <c r="O844" s="40" t="s">
        <v>207</v>
      </c>
      <c r="P844" s="40" t="s">
        <v>1371</v>
      </c>
      <c r="Q844" s="40" t="s">
        <v>7305</v>
      </c>
      <c r="R844" s="40" t="s">
        <v>8686</v>
      </c>
      <c r="S844" s="40" t="b">
        <v>0</v>
      </c>
      <c r="T844" s="40" t="s">
        <v>211</v>
      </c>
      <c r="U844" s="40" t="s">
        <v>212</v>
      </c>
      <c r="V844" s="41">
        <v>0.1</v>
      </c>
      <c r="W844" s="41">
        <v>0.9</v>
      </c>
      <c r="X844" s="41">
        <v>0.3</v>
      </c>
      <c r="Y844" s="41">
        <v>0.6</v>
      </c>
      <c r="Z844" s="40" t="b">
        <v>0</v>
      </c>
      <c r="AA844" s="40" t="b">
        <v>1</v>
      </c>
      <c r="AB844" s="40" t="b">
        <v>0</v>
      </c>
      <c r="AC844" s="40" t="b">
        <v>0</v>
      </c>
      <c r="AD844" s="41" t="s">
        <v>15726</v>
      </c>
      <c r="AE844" s="41" t="s">
        <v>9007</v>
      </c>
      <c r="AF844" s="41">
        <v>1202.802</v>
      </c>
      <c r="AG844" s="41">
        <v>-4.66857</v>
      </c>
      <c r="AH844" s="42">
        <v>1.39337E42</v>
      </c>
      <c r="AI844" s="41">
        <v>0.517086145</v>
      </c>
      <c r="AJ844" s="40" t="s">
        <v>16825</v>
      </c>
      <c r="AK844" s="40" t="s">
        <v>15728</v>
      </c>
      <c r="AL844" s="41">
        <v>1378.0</v>
      </c>
      <c r="AM844" s="40" t="s">
        <v>2224</v>
      </c>
      <c r="AN844" s="40" t="s">
        <v>7285</v>
      </c>
      <c r="AO844" s="40" t="s">
        <v>5643</v>
      </c>
      <c r="AP844" s="42">
        <v>1.1E139</v>
      </c>
    </row>
    <row r="845">
      <c r="A845" s="40" t="s">
        <v>16686</v>
      </c>
      <c r="B845" s="41">
        <v>199.0</v>
      </c>
      <c r="C845" s="42">
        <v>1.67E9</v>
      </c>
      <c r="D845" s="41">
        <v>3356.0</v>
      </c>
      <c r="E845" s="40" t="s">
        <v>1243</v>
      </c>
      <c r="F845" s="41">
        <v>140.0</v>
      </c>
      <c r="G845" s="41">
        <v>35.0</v>
      </c>
      <c r="H845" s="41">
        <v>70.0</v>
      </c>
      <c r="I845" s="41">
        <v>-3.07733</v>
      </c>
      <c r="J845" s="41">
        <v>10000.0</v>
      </c>
      <c r="K845" s="41">
        <v>5000.0</v>
      </c>
      <c r="L845" s="41">
        <v>1200.0</v>
      </c>
      <c r="M845" s="41">
        <v>600.0</v>
      </c>
      <c r="N845" s="41">
        <v>100.0</v>
      </c>
      <c r="O845" s="40" t="s">
        <v>207</v>
      </c>
      <c r="P845" s="40" t="s">
        <v>208</v>
      </c>
      <c r="Q845" s="40" t="s">
        <v>7310</v>
      </c>
      <c r="R845" s="40" t="s">
        <v>8686</v>
      </c>
      <c r="S845" s="40" t="b">
        <v>0</v>
      </c>
      <c r="T845" s="40" t="s">
        <v>211</v>
      </c>
      <c r="U845" s="40" t="s">
        <v>212</v>
      </c>
      <c r="V845" s="41">
        <v>0.1</v>
      </c>
      <c r="W845" s="41">
        <v>0.9</v>
      </c>
      <c r="X845" s="41">
        <v>0.1</v>
      </c>
      <c r="Y845" s="41">
        <v>0.5</v>
      </c>
      <c r="Z845" s="40" t="b">
        <v>0</v>
      </c>
      <c r="AA845" s="40" t="b">
        <v>1</v>
      </c>
      <c r="AB845" s="40" t="b">
        <v>0</v>
      </c>
      <c r="AC845" s="40" t="b">
        <v>0</v>
      </c>
      <c r="AD845" s="41" t="s">
        <v>7638</v>
      </c>
      <c r="AE845" s="41" t="s">
        <v>15729</v>
      </c>
      <c r="AF845" s="41">
        <v>1201.368</v>
      </c>
      <c r="AG845" s="41">
        <v>-4.66891</v>
      </c>
      <c r="AH845" s="42">
        <v>1.3801E42</v>
      </c>
      <c r="AI845" s="41">
        <v>0.517197848</v>
      </c>
      <c r="AJ845" s="40" t="s">
        <v>15730</v>
      </c>
      <c r="AK845" s="40" t="s">
        <v>15731</v>
      </c>
      <c r="AL845" s="41">
        <v>3058.0</v>
      </c>
      <c r="AM845" s="40" t="s">
        <v>2224</v>
      </c>
      <c r="AN845" s="40" t="s">
        <v>7285</v>
      </c>
      <c r="AO845" s="40" t="s">
        <v>5627</v>
      </c>
      <c r="AP845" s="42">
        <v>1.1E139</v>
      </c>
    </row>
    <row r="846">
      <c r="A846" s="40" t="s">
        <v>16719</v>
      </c>
      <c r="B846" s="41">
        <v>72.0</v>
      </c>
      <c r="C846" s="42">
        <v>1.67E9</v>
      </c>
      <c r="D846" s="41">
        <v>3356.0</v>
      </c>
      <c r="E846" s="40" t="s">
        <v>1243</v>
      </c>
      <c r="F846" s="41">
        <v>140.0</v>
      </c>
      <c r="G846" s="41">
        <v>35.0</v>
      </c>
      <c r="H846" s="41">
        <v>70.0</v>
      </c>
      <c r="I846" s="41">
        <v>-3.07733</v>
      </c>
      <c r="J846" s="41">
        <v>10000.0</v>
      </c>
      <c r="K846" s="41">
        <v>5000.0</v>
      </c>
      <c r="L846" s="41">
        <v>1200.0</v>
      </c>
      <c r="M846" s="41">
        <v>600.0</v>
      </c>
      <c r="N846" s="41">
        <v>30.0</v>
      </c>
      <c r="O846" s="40" t="s">
        <v>207</v>
      </c>
      <c r="P846" s="40" t="s">
        <v>208</v>
      </c>
      <c r="Q846" s="40" t="s">
        <v>212</v>
      </c>
      <c r="R846" s="40" t="s">
        <v>8686</v>
      </c>
      <c r="S846" s="40" t="b">
        <v>0</v>
      </c>
      <c r="T846" s="40" t="s">
        <v>211</v>
      </c>
      <c r="U846" s="40" t="s">
        <v>212</v>
      </c>
      <c r="V846" s="41">
        <v>0.1</v>
      </c>
      <c r="W846" s="41">
        <v>0.9</v>
      </c>
      <c r="X846" s="41">
        <v>0.1</v>
      </c>
      <c r="Y846" s="41">
        <v>0.4</v>
      </c>
      <c r="Z846" s="40" t="b">
        <v>0</v>
      </c>
      <c r="AA846" s="40" t="b">
        <v>1</v>
      </c>
      <c r="AB846" s="40" t="b">
        <v>0</v>
      </c>
      <c r="AC846" s="40" t="b">
        <v>0</v>
      </c>
      <c r="AD846" s="41" t="s">
        <v>15732</v>
      </c>
      <c r="AE846" s="41" t="s">
        <v>15733</v>
      </c>
      <c r="AF846" s="41">
        <v>1038.165</v>
      </c>
      <c r="AG846" s="41">
        <v>-4.67144</v>
      </c>
      <c r="AH846" s="42">
        <v>1.17563E42</v>
      </c>
      <c r="AI846" s="41">
        <v>0.518017495</v>
      </c>
      <c r="AJ846" s="40" t="s">
        <v>15734</v>
      </c>
      <c r="AK846" s="44" t="s">
        <v>397</v>
      </c>
      <c r="AL846" s="41">
        <v>6149.0</v>
      </c>
      <c r="AM846" s="40" t="s">
        <v>7372</v>
      </c>
      <c r="AN846" s="40" t="s">
        <v>7285</v>
      </c>
      <c r="AO846" s="40" t="s">
        <v>5643</v>
      </c>
      <c r="AP846" s="42">
        <v>1.1E139</v>
      </c>
    </row>
    <row r="847">
      <c r="A847" s="40" t="s">
        <v>16706</v>
      </c>
      <c r="B847" s="41">
        <v>170.0</v>
      </c>
      <c r="C847" s="42">
        <v>1.67E9</v>
      </c>
      <c r="D847" s="41">
        <v>3356.0</v>
      </c>
      <c r="E847" s="40" t="s">
        <v>1243</v>
      </c>
      <c r="F847" s="41">
        <v>140.0</v>
      </c>
      <c r="G847" s="41">
        <v>35.0</v>
      </c>
      <c r="H847" s="41">
        <v>70.0</v>
      </c>
      <c r="I847" s="41">
        <v>-3.07733</v>
      </c>
      <c r="J847" s="41">
        <v>10000.0</v>
      </c>
      <c r="K847" s="41">
        <v>5000.0</v>
      </c>
      <c r="L847" s="41">
        <v>1200.0</v>
      </c>
      <c r="M847" s="41">
        <v>600.0</v>
      </c>
      <c r="N847" s="41">
        <v>50.0</v>
      </c>
      <c r="O847" s="40" t="s">
        <v>207</v>
      </c>
      <c r="P847" s="40" t="s">
        <v>1371</v>
      </c>
      <c r="Q847" s="40" t="s">
        <v>212</v>
      </c>
      <c r="R847" s="40" t="s">
        <v>8686</v>
      </c>
      <c r="S847" s="40" t="b">
        <v>0</v>
      </c>
      <c r="T847" s="40" t="s">
        <v>211</v>
      </c>
      <c r="U847" s="40" t="s">
        <v>212</v>
      </c>
      <c r="V847" s="41">
        <v>0.1</v>
      </c>
      <c r="W847" s="41">
        <v>0.9</v>
      </c>
      <c r="X847" s="41">
        <v>0.3</v>
      </c>
      <c r="Y847" s="41">
        <v>0.6</v>
      </c>
      <c r="Z847" s="40" t="b">
        <v>0</v>
      </c>
      <c r="AA847" s="40" t="b">
        <v>1</v>
      </c>
      <c r="AB847" s="40" t="b">
        <v>0</v>
      </c>
      <c r="AC847" s="40" t="b">
        <v>0</v>
      </c>
      <c r="AD847" s="41" t="s">
        <v>15735</v>
      </c>
      <c r="AE847" s="41" t="s">
        <v>15736</v>
      </c>
      <c r="AF847" s="41">
        <v>1138.333</v>
      </c>
      <c r="AG847" s="41">
        <v>-4.67211</v>
      </c>
      <c r="AH847" s="42">
        <v>1.71136E41</v>
      </c>
      <c r="AI847" s="41">
        <v>0.518237389</v>
      </c>
      <c r="AJ847" s="40" t="s">
        <v>16826</v>
      </c>
      <c r="AK847" s="40" t="s">
        <v>15738</v>
      </c>
      <c r="AL847" s="41">
        <v>2731.0</v>
      </c>
      <c r="AM847" s="40" t="s">
        <v>7372</v>
      </c>
      <c r="AN847" s="40" t="s">
        <v>7285</v>
      </c>
      <c r="AO847" s="40" t="s">
        <v>5643</v>
      </c>
      <c r="AP847" s="42">
        <v>1.1E136</v>
      </c>
    </row>
    <row r="848">
      <c r="A848" s="40" t="s">
        <v>16719</v>
      </c>
      <c r="B848" s="41">
        <v>117.0</v>
      </c>
      <c r="C848" s="42">
        <v>1.67E9</v>
      </c>
      <c r="D848" s="41">
        <v>3356.0</v>
      </c>
      <c r="E848" s="40" t="s">
        <v>1243</v>
      </c>
      <c r="F848" s="41">
        <v>140.0</v>
      </c>
      <c r="G848" s="41">
        <v>35.0</v>
      </c>
      <c r="H848" s="41">
        <v>70.0</v>
      </c>
      <c r="I848" s="41">
        <v>-3.07733</v>
      </c>
      <c r="J848" s="41">
        <v>10000.0</v>
      </c>
      <c r="K848" s="41">
        <v>5000.0</v>
      </c>
      <c r="L848" s="41">
        <v>1200.0</v>
      </c>
      <c r="M848" s="41">
        <v>600.0</v>
      </c>
      <c r="N848" s="41">
        <v>50.0</v>
      </c>
      <c r="O848" s="40" t="s">
        <v>207</v>
      </c>
      <c r="P848" s="40" t="s">
        <v>208</v>
      </c>
      <c r="Q848" s="40" t="s">
        <v>7310</v>
      </c>
      <c r="R848" s="40" t="s">
        <v>8686</v>
      </c>
      <c r="S848" s="40" t="b">
        <v>0</v>
      </c>
      <c r="T848" s="40" t="s">
        <v>12879</v>
      </c>
      <c r="U848" s="40" t="s">
        <v>212</v>
      </c>
      <c r="V848" s="41">
        <v>0.1</v>
      </c>
      <c r="W848" s="41">
        <v>0.9</v>
      </c>
      <c r="X848" s="41">
        <v>0.1</v>
      </c>
      <c r="Y848" s="41">
        <v>0.4</v>
      </c>
      <c r="Z848" s="40" t="b">
        <v>0</v>
      </c>
      <c r="AA848" s="40" t="b">
        <v>1</v>
      </c>
      <c r="AB848" s="40" t="b">
        <v>0</v>
      </c>
      <c r="AC848" s="40" t="b">
        <v>0</v>
      </c>
      <c r="AD848" s="41" t="s">
        <v>15739</v>
      </c>
      <c r="AE848" s="41" t="s">
        <v>15740</v>
      </c>
      <c r="AF848" s="41">
        <v>1202.698</v>
      </c>
      <c r="AG848" s="41">
        <v>-4.67265</v>
      </c>
      <c r="AH848" s="42">
        <v>1.03623E42</v>
      </c>
      <c r="AI848" s="41">
        <v>0.518410922</v>
      </c>
      <c r="AJ848" s="40" t="s">
        <v>15741</v>
      </c>
      <c r="AK848" s="44" t="s">
        <v>397</v>
      </c>
      <c r="AL848" s="41">
        <v>2849.0</v>
      </c>
      <c r="AM848" s="40" t="s">
        <v>2224</v>
      </c>
      <c r="AN848" s="40" t="s">
        <v>7285</v>
      </c>
      <c r="AO848" s="40" t="s">
        <v>5643</v>
      </c>
      <c r="AP848" s="42">
        <v>1.0E139</v>
      </c>
    </row>
    <row r="849">
      <c r="A849" s="40" t="s">
        <v>16686</v>
      </c>
      <c r="B849" s="41">
        <v>217.0</v>
      </c>
      <c r="C849" s="42">
        <v>1.67E9</v>
      </c>
      <c r="D849" s="41">
        <v>3356.0</v>
      </c>
      <c r="E849" s="40" t="s">
        <v>1243</v>
      </c>
      <c r="F849" s="41">
        <v>140.0</v>
      </c>
      <c r="G849" s="41">
        <v>35.0</v>
      </c>
      <c r="H849" s="41">
        <v>70.0</v>
      </c>
      <c r="I849" s="41">
        <v>-3.07733</v>
      </c>
      <c r="J849" s="41">
        <v>10000.0</v>
      </c>
      <c r="K849" s="41">
        <v>5000.0</v>
      </c>
      <c r="L849" s="41">
        <v>1200.0</v>
      </c>
      <c r="M849" s="41">
        <v>600.0</v>
      </c>
      <c r="N849" s="41">
        <v>100.0</v>
      </c>
      <c r="O849" s="40" t="s">
        <v>207</v>
      </c>
      <c r="P849" s="40" t="s">
        <v>208</v>
      </c>
      <c r="Q849" s="40" t="s">
        <v>7305</v>
      </c>
      <c r="R849" s="40" t="s">
        <v>8686</v>
      </c>
      <c r="S849" s="40" t="b">
        <v>0</v>
      </c>
      <c r="T849" s="40" t="s">
        <v>211</v>
      </c>
      <c r="U849" s="40" t="s">
        <v>212</v>
      </c>
      <c r="V849" s="41">
        <v>0.1</v>
      </c>
      <c r="W849" s="41">
        <v>0.9</v>
      </c>
      <c r="X849" s="41">
        <v>0.1</v>
      </c>
      <c r="Y849" s="41">
        <v>0.5</v>
      </c>
      <c r="Z849" s="40" t="b">
        <v>0</v>
      </c>
      <c r="AA849" s="40" t="b">
        <v>1</v>
      </c>
      <c r="AB849" s="40" t="b">
        <v>0</v>
      </c>
      <c r="AC849" s="40" t="b">
        <v>0</v>
      </c>
      <c r="AD849" s="41" t="s">
        <v>11300</v>
      </c>
      <c r="AE849" s="41" t="s">
        <v>7384</v>
      </c>
      <c r="AF849" s="41">
        <v>1201.543</v>
      </c>
      <c r="AG849" s="41">
        <v>-4.67326</v>
      </c>
      <c r="AH849" s="42">
        <v>1.39066E42</v>
      </c>
      <c r="AI849" s="41">
        <v>0.518609201</v>
      </c>
      <c r="AJ849" s="40" t="s">
        <v>15742</v>
      </c>
      <c r="AK849" s="40" t="s">
        <v>15743</v>
      </c>
      <c r="AL849" s="41">
        <v>4312.0</v>
      </c>
      <c r="AM849" s="40" t="s">
        <v>2224</v>
      </c>
      <c r="AN849" s="40" t="s">
        <v>7285</v>
      </c>
      <c r="AO849" s="40" t="s">
        <v>5627</v>
      </c>
      <c r="AP849" s="42">
        <v>1.1E139</v>
      </c>
    </row>
    <row r="850">
      <c r="A850" s="40" t="s">
        <v>16719</v>
      </c>
      <c r="B850" s="41">
        <v>126.0</v>
      </c>
      <c r="C850" s="42">
        <v>1.67E9</v>
      </c>
      <c r="D850" s="41">
        <v>3356.0</v>
      </c>
      <c r="E850" s="40" t="s">
        <v>1243</v>
      </c>
      <c r="F850" s="41">
        <v>140.0</v>
      </c>
      <c r="G850" s="41">
        <v>35.0</v>
      </c>
      <c r="H850" s="41">
        <v>70.0</v>
      </c>
      <c r="I850" s="41">
        <v>-3.07733</v>
      </c>
      <c r="J850" s="41">
        <v>10000.0</v>
      </c>
      <c r="K850" s="41">
        <v>5000.0</v>
      </c>
      <c r="L850" s="41">
        <v>1200.0</v>
      </c>
      <c r="M850" s="41">
        <v>600.0</v>
      </c>
      <c r="N850" s="41">
        <v>50.0</v>
      </c>
      <c r="O850" s="40" t="s">
        <v>207</v>
      </c>
      <c r="P850" s="40" t="s">
        <v>208</v>
      </c>
      <c r="Q850" s="40" t="s">
        <v>7305</v>
      </c>
      <c r="R850" s="40" t="s">
        <v>8686</v>
      </c>
      <c r="S850" s="40" t="b">
        <v>0</v>
      </c>
      <c r="T850" s="40" t="s">
        <v>211</v>
      </c>
      <c r="U850" s="40" t="s">
        <v>212</v>
      </c>
      <c r="V850" s="41">
        <v>0.1</v>
      </c>
      <c r="W850" s="41">
        <v>0.9</v>
      </c>
      <c r="X850" s="41">
        <v>0.1</v>
      </c>
      <c r="Y850" s="41">
        <v>0.4</v>
      </c>
      <c r="Z850" s="40" t="b">
        <v>0</v>
      </c>
      <c r="AA850" s="40" t="b">
        <v>1</v>
      </c>
      <c r="AB850" s="40" t="b">
        <v>0</v>
      </c>
      <c r="AC850" s="40" t="b">
        <v>0</v>
      </c>
      <c r="AD850" s="41" t="s">
        <v>15744</v>
      </c>
      <c r="AE850" s="41" t="s">
        <v>15745</v>
      </c>
      <c r="AF850" s="41">
        <v>694.7244</v>
      </c>
      <c r="AG850" s="41">
        <v>-4.67653</v>
      </c>
      <c r="AH850" s="42">
        <v>1.17493E42</v>
      </c>
      <c r="AI850" s="41">
        <v>0.519671721</v>
      </c>
      <c r="AJ850" s="40" t="s">
        <v>15746</v>
      </c>
      <c r="AK850" s="44" t="s">
        <v>397</v>
      </c>
      <c r="AL850" s="41">
        <v>2441.0</v>
      </c>
      <c r="AM850" s="40" t="s">
        <v>7372</v>
      </c>
      <c r="AN850" s="40" t="s">
        <v>7285</v>
      </c>
      <c r="AO850" s="40" t="s">
        <v>5643</v>
      </c>
      <c r="AP850" s="42">
        <v>1.1E139</v>
      </c>
    </row>
    <row r="851">
      <c r="A851" s="40" t="s">
        <v>16719</v>
      </c>
      <c r="B851" s="41">
        <v>96.0</v>
      </c>
      <c r="C851" s="42">
        <v>1.67E9</v>
      </c>
      <c r="D851" s="41">
        <v>3356.0</v>
      </c>
      <c r="E851" s="40" t="s">
        <v>1243</v>
      </c>
      <c r="F851" s="41">
        <v>140.0</v>
      </c>
      <c r="G851" s="41">
        <v>35.0</v>
      </c>
      <c r="H851" s="41">
        <v>70.0</v>
      </c>
      <c r="I851" s="41">
        <v>-3.07733</v>
      </c>
      <c r="J851" s="41">
        <v>10000.0</v>
      </c>
      <c r="K851" s="41">
        <v>5000.0</v>
      </c>
      <c r="L851" s="41">
        <v>1200.0</v>
      </c>
      <c r="M851" s="41">
        <v>600.0</v>
      </c>
      <c r="N851" s="41">
        <v>50.0</v>
      </c>
      <c r="O851" s="40" t="s">
        <v>207</v>
      </c>
      <c r="P851" s="40" t="s">
        <v>208</v>
      </c>
      <c r="Q851" s="40" t="s">
        <v>209</v>
      </c>
      <c r="R851" s="40" t="s">
        <v>8686</v>
      </c>
      <c r="S851" s="40" t="b">
        <v>0</v>
      </c>
      <c r="T851" s="40" t="s">
        <v>211</v>
      </c>
      <c r="U851" s="40" t="s">
        <v>212</v>
      </c>
      <c r="V851" s="41">
        <v>0.1</v>
      </c>
      <c r="W851" s="41">
        <v>0.9</v>
      </c>
      <c r="X851" s="41">
        <v>0.3</v>
      </c>
      <c r="Y851" s="41">
        <v>0.4</v>
      </c>
      <c r="Z851" s="40" t="b">
        <v>0</v>
      </c>
      <c r="AA851" s="40" t="b">
        <v>1</v>
      </c>
      <c r="AB851" s="40" t="b">
        <v>0</v>
      </c>
      <c r="AC851" s="40" t="b">
        <v>0</v>
      </c>
      <c r="AD851" s="41" t="s">
        <v>15747</v>
      </c>
      <c r="AE851" s="41" t="s">
        <v>15748</v>
      </c>
      <c r="AF851" s="41">
        <v>1202.801</v>
      </c>
      <c r="AG851" s="41">
        <v>-4.68137</v>
      </c>
      <c r="AH851" s="42">
        <v>1.37135E42</v>
      </c>
      <c r="AI851" s="41">
        <v>0.521246088</v>
      </c>
      <c r="AJ851" s="40" t="s">
        <v>16827</v>
      </c>
      <c r="AK851" s="40" t="s">
        <v>15750</v>
      </c>
      <c r="AL851" s="41">
        <v>4256.0</v>
      </c>
      <c r="AM851" s="40" t="s">
        <v>2224</v>
      </c>
      <c r="AN851" s="40" t="s">
        <v>7285</v>
      </c>
      <c r="AO851" s="40" t="s">
        <v>5643</v>
      </c>
      <c r="AP851" s="42">
        <v>1.1E139</v>
      </c>
    </row>
    <row r="852">
      <c r="A852" s="40" t="s">
        <v>16720</v>
      </c>
      <c r="B852" s="41">
        <v>126.0</v>
      </c>
      <c r="C852" s="42">
        <v>1.67E9</v>
      </c>
      <c r="D852" s="41">
        <v>3356.0</v>
      </c>
      <c r="E852" s="40" t="s">
        <v>1243</v>
      </c>
      <c r="F852" s="41">
        <v>140.0</v>
      </c>
      <c r="G852" s="41">
        <v>35.0</v>
      </c>
      <c r="H852" s="41">
        <v>70.0</v>
      </c>
      <c r="I852" s="41">
        <v>-3.07733</v>
      </c>
      <c r="J852" s="41">
        <v>10000.0</v>
      </c>
      <c r="K852" s="41">
        <v>5000.0</v>
      </c>
      <c r="L852" s="41">
        <v>1200.0</v>
      </c>
      <c r="M852" s="41">
        <v>600.0</v>
      </c>
      <c r="N852" s="41">
        <v>50.0</v>
      </c>
      <c r="O852" s="40" t="s">
        <v>207</v>
      </c>
      <c r="P852" s="40" t="s">
        <v>1371</v>
      </c>
      <c r="Q852" s="40" t="s">
        <v>7305</v>
      </c>
      <c r="R852" s="40" t="s">
        <v>8686</v>
      </c>
      <c r="S852" s="40" t="b">
        <v>0</v>
      </c>
      <c r="T852" s="40" t="s">
        <v>211</v>
      </c>
      <c r="U852" s="40" t="s">
        <v>212</v>
      </c>
      <c r="V852" s="41">
        <v>0.1</v>
      </c>
      <c r="W852" s="41">
        <v>0.9</v>
      </c>
      <c r="X852" s="41">
        <v>0.1</v>
      </c>
      <c r="Y852" s="41">
        <v>0.4</v>
      </c>
      <c r="Z852" s="40" t="b">
        <v>0</v>
      </c>
      <c r="AA852" s="40" t="b">
        <v>1</v>
      </c>
      <c r="AB852" s="40" t="b">
        <v>0</v>
      </c>
      <c r="AC852" s="40" t="b">
        <v>0</v>
      </c>
      <c r="AD852" s="41" t="s">
        <v>8514</v>
      </c>
      <c r="AE852" s="41" t="s">
        <v>15751</v>
      </c>
      <c r="AF852" s="41">
        <v>1070.266</v>
      </c>
      <c r="AG852" s="41">
        <v>-4.68293</v>
      </c>
      <c r="AH852" s="42">
        <v>9.92281E41</v>
      </c>
      <c r="AI852" s="41">
        <v>0.521753551</v>
      </c>
      <c r="AJ852" s="40" t="s">
        <v>15752</v>
      </c>
      <c r="AK852" s="44" t="s">
        <v>397</v>
      </c>
      <c r="AL852" s="41">
        <v>3781.0</v>
      </c>
      <c r="AM852" s="40" t="s">
        <v>7372</v>
      </c>
      <c r="AN852" s="40" t="s">
        <v>7285</v>
      </c>
      <c r="AO852" s="40" t="s">
        <v>5643</v>
      </c>
      <c r="AP852" s="42">
        <v>1.0E139</v>
      </c>
    </row>
    <row r="853">
      <c r="A853" s="40" t="s">
        <v>16719</v>
      </c>
      <c r="B853" s="41">
        <v>22.0</v>
      </c>
      <c r="C853" s="42">
        <v>1.67E9</v>
      </c>
      <c r="D853" s="41">
        <v>3356.0</v>
      </c>
      <c r="E853" s="40" t="s">
        <v>1243</v>
      </c>
      <c r="F853" s="41">
        <v>140.0</v>
      </c>
      <c r="G853" s="41">
        <v>35.0</v>
      </c>
      <c r="H853" s="41">
        <v>70.0</v>
      </c>
      <c r="I853" s="41">
        <v>-3.07733</v>
      </c>
      <c r="J853" s="41">
        <v>10000.0</v>
      </c>
      <c r="K853" s="41">
        <v>5000.0</v>
      </c>
      <c r="L853" s="41">
        <v>1200.0</v>
      </c>
      <c r="M853" s="41">
        <v>600.0</v>
      </c>
      <c r="N853" s="41">
        <v>30.0</v>
      </c>
      <c r="O853" s="40" t="s">
        <v>207</v>
      </c>
      <c r="P853" s="40" t="s">
        <v>208</v>
      </c>
      <c r="Q853" s="40" t="s">
        <v>7310</v>
      </c>
      <c r="R853" s="40" t="s">
        <v>8686</v>
      </c>
      <c r="S853" s="40" t="b">
        <v>0</v>
      </c>
      <c r="T853" s="40" t="s">
        <v>211</v>
      </c>
      <c r="U853" s="40" t="s">
        <v>212</v>
      </c>
      <c r="V853" s="41">
        <v>0.1</v>
      </c>
      <c r="W853" s="41">
        <v>0.9</v>
      </c>
      <c r="X853" s="41">
        <v>0.2</v>
      </c>
      <c r="Y853" s="41">
        <v>0.5</v>
      </c>
      <c r="Z853" s="40" t="b">
        <v>0</v>
      </c>
      <c r="AA853" s="40" t="b">
        <v>1</v>
      </c>
      <c r="AB853" s="40" t="b">
        <v>0</v>
      </c>
      <c r="AC853" s="40" t="b">
        <v>0</v>
      </c>
      <c r="AD853" s="41" t="s">
        <v>15753</v>
      </c>
      <c r="AE853" s="41" t="s">
        <v>15754</v>
      </c>
      <c r="AF853" s="41">
        <v>1202.426</v>
      </c>
      <c r="AG853" s="41">
        <v>-4.68329</v>
      </c>
      <c r="AH853" s="42">
        <v>2.99237E41</v>
      </c>
      <c r="AI853" s="41">
        <v>0.521870917</v>
      </c>
      <c r="AJ853" s="40" t="s">
        <v>15755</v>
      </c>
      <c r="AK853" s="44" t="s">
        <v>397</v>
      </c>
      <c r="AL853" s="41">
        <v>4203.0</v>
      </c>
      <c r="AM853" s="40" t="s">
        <v>2224</v>
      </c>
      <c r="AN853" s="40" t="s">
        <v>7285</v>
      </c>
      <c r="AO853" s="40" t="s">
        <v>5643</v>
      </c>
      <c r="AP853" s="42">
        <v>1.1E137</v>
      </c>
    </row>
    <row r="854">
      <c r="A854" s="40" t="s">
        <v>16706</v>
      </c>
      <c r="B854" s="41">
        <v>208.0</v>
      </c>
      <c r="C854" s="42">
        <v>1.67E9</v>
      </c>
      <c r="D854" s="41">
        <v>3356.0</v>
      </c>
      <c r="E854" s="40" t="s">
        <v>1243</v>
      </c>
      <c r="F854" s="41">
        <v>140.0</v>
      </c>
      <c r="G854" s="41">
        <v>35.0</v>
      </c>
      <c r="H854" s="41">
        <v>70.0</v>
      </c>
      <c r="I854" s="41">
        <v>-3.07733</v>
      </c>
      <c r="J854" s="41">
        <v>10000.0</v>
      </c>
      <c r="K854" s="41">
        <v>5000.0</v>
      </c>
      <c r="L854" s="41">
        <v>1200.0</v>
      </c>
      <c r="M854" s="41">
        <v>600.0</v>
      </c>
      <c r="N854" s="41">
        <v>100.0</v>
      </c>
      <c r="O854" s="40" t="s">
        <v>207</v>
      </c>
      <c r="P854" s="40" t="s">
        <v>1371</v>
      </c>
      <c r="Q854" s="40" t="s">
        <v>7310</v>
      </c>
      <c r="R854" s="40" t="s">
        <v>8686</v>
      </c>
      <c r="S854" s="40" t="b">
        <v>0</v>
      </c>
      <c r="T854" s="40" t="s">
        <v>12879</v>
      </c>
      <c r="U854" s="40" t="s">
        <v>212</v>
      </c>
      <c r="V854" s="41">
        <v>0.1</v>
      </c>
      <c r="W854" s="41">
        <v>0.9</v>
      </c>
      <c r="X854" s="41">
        <v>0.1</v>
      </c>
      <c r="Y854" s="41">
        <v>0.5</v>
      </c>
      <c r="Z854" s="40" t="b">
        <v>0</v>
      </c>
      <c r="AA854" s="40" t="b">
        <v>1</v>
      </c>
      <c r="AB854" s="40" t="b">
        <v>0</v>
      </c>
      <c r="AC854" s="40" t="b">
        <v>0</v>
      </c>
      <c r="AD854" s="41" t="s">
        <v>15756</v>
      </c>
      <c r="AE854" s="41" t="s">
        <v>15757</v>
      </c>
      <c r="AF854" s="41">
        <v>726.8349</v>
      </c>
      <c r="AG854" s="41">
        <v>-4.68745</v>
      </c>
      <c r="AH854" s="42">
        <v>1.35213E42</v>
      </c>
      <c r="AI854" s="41">
        <v>0.523220787</v>
      </c>
      <c r="AJ854" s="40" t="s">
        <v>15758</v>
      </c>
      <c r="AK854" s="40" t="s">
        <v>15759</v>
      </c>
      <c r="AL854" s="41">
        <v>797.0</v>
      </c>
      <c r="AM854" s="40" t="s">
        <v>7372</v>
      </c>
      <c r="AN854" s="40" t="s">
        <v>7285</v>
      </c>
      <c r="AO854" s="40" t="s">
        <v>5643</v>
      </c>
      <c r="AP854" s="42">
        <v>1.1E139</v>
      </c>
    </row>
    <row r="855">
      <c r="A855" s="40" t="s">
        <v>16686</v>
      </c>
      <c r="B855" s="41">
        <v>193.0</v>
      </c>
      <c r="C855" s="42">
        <v>1.67E9</v>
      </c>
      <c r="D855" s="41">
        <v>3356.0</v>
      </c>
      <c r="E855" s="40" t="s">
        <v>1243</v>
      </c>
      <c r="F855" s="41">
        <v>140.0</v>
      </c>
      <c r="G855" s="41">
        <v>35.0</v>
      </c>
      <c r="H855" s="41">
        <v>70.0</v>
      </c>
      <c r="I855" s="41">
        <v>-3.07733</v>
      </c>
      <c r="J855" s="41">
        <v>10000.0</v>
      </c>
      <c r="K855" s="41">
        <v>5000.0</v>
      </c>
      <c r="L855" s="41">
        <v>1200.0</v>
      </c>
      <c r="M855" s="41">
        <v>600.0</v>
      </c>
      <c r="N855" s="41">
        <v>100.0</v>
      </c>
      <c r="O855" s="40" t="s">
        <v>207</v>
      </c>
      <c r="P855" s="40" t="s">
        <v>208</v>
      </c>
      <c r="Q855" s="40" t="s">
        <v>209</v>
      </c>
      <c r="R855" s="40" t="s">
        <v>8686</v>
      </c>
      <c r="S855" s="40" t="b">
        <v>0</v>
      </c>
      <c r="T855" s="40" t="s">
        <v>12879</v>
      </c>
      <c r="U855" s="40" t="s">
        <v>212</v>
      </c>
      <c r="V855" s="41">
        <v>0.1</v>
      </c>
      <c r="W855" s="41">
        <v>0.9</v>
      </c>
      <c r="X855" s="41">
        <v>0.2</v>
      </c>
      <c r="Y855" s="41">
        <v>0.5</v>
      </c>
      <c r="Z855" s="40" t="b">
        <v>0</v>
      </c>
      <c r="AA855" s="40" t="b">
        <v>1</v>
      </c>
      <c r="AB855" s="40" t="b">
        <v>0</v>
      </c>
      <c r="AC855" s="40" t="b">
        <v>0</v>
      </c>
      <c r="AD855" s="41" t="s">
        <v>15760</v>
      </c>
      <c r="AE855" s="41" t="s">
        <v>15761</v>
      </c>
      <c r="AF855" s="41">
        <v>675.6031</v>
      </c>
      <c r="AG855" s="41">
        <v>-4.68806</v>
      </c>
      <c r="AH855" s="42">
        <v>8.24789E41</v>
      </c>
      <c r="AI855" s="41">
        <v>0.523419539</v>
      </c>
      <c r="AJ855" s="40" t="s">
        <v>16828</v>
      </c>
      <c r="AK855" s="40" t="s">
        <v>15763</v>
      </c>
      <c r="AL855" s="41">
        <v>2413.0</v>
      </c>
      <c r="AM855" s="40" t="s">
        <v>7372</v>
      </c>
      <c r="AN855" s="40" t="s">
        <v>7285</v>
      </c>
      <c r="AO855" s="40" t="s">
        <v>5627</v>
      </c>
      <c r="AP855" s="42">
        <v>1.0E139</v>
      </c>
    </row>
    <row r="856">
      <c r="A856" s="40" t="s">
        <v>16706</v>
      </c>
      <c r="B856" s="41">
        <v>217.0</v>
      </c>
      <c r="C856" s="42">
        <v>1.67E9</v>
      </c>
      <c r="D856" s="41">
        <v>3356.0</v>
      </c>
      <c r="E856" s="40" t="s">
        <v>1243</v>
      </c>
      <c r="F856" s="41">
        <v>140.0</v>
      </c>
      <c r="G856" s="41">
        <v>35.0</v>
      </c>
      <c r="H856" s="41">
        <v>70.0</v>
      </c>
      <c r="I856" s="41">
        <v>-3.07733</v>
      </c>
      <c r="J856" s="41">
        <v>10000.0</v>
      </c>
      <c r="K856" s="41">
        <v>5000.0</v>
      </c>
      <c r="L856" s="41">
        <v>1200.0</v>
      </c>
      <c r="M856" s="41">
        <v>600.0</v>
      </c>
      <c r="N856" s="41">
        <v>100.0</v>
      </c>
      <c r="O856" s="40" t="s">
        <v>207</v>
      </c>
      <c r="P856" s="40" t="s">
        <v>1371</v>
      </c>
      <c r="Q856" s="40" t="s">
        <v>7305</v>
      </c>
      <c r="R856" s="40" t="s">
        <v>8686</v>
      </c>
      <c r="S856" s="40" t="b">
        <v>0</v>
      </c>
      <c r="T856" s="40" t="s">
        <v>211</v>
      </c>
      <c r="U856" s="40" t="s">
        <v>212</v>
      </c>
      <c r="V856" s="41">
        <v>0.1</v>
      </c>
      <c r="W856" s="41">
        <v>0.9</v>
      </c>
      <c r="X856" s="41">
        <v>0.1</v>
      </c>
      <c r="Y856" s="41">
        <v>0.5</v>
      </c>
      <c r="Z856" s="40" t="b">
        <v>0</v>
      </c>
      <c r="AA856" s="40" t="b">
        <v>1</v>
      </c>
      <c r="AB856" s="40" t="b">
        <v>0</v>
      </c>
      <c r="AC856" s="40" t="b">
        <v>0</v>
      </c>
      <c r="AD856" s="41" t="s">
        <v>15764</v>
      </c>
      <c r="AE856" s="41" t="s">
        <v>15765</v>
      </c>
      <c r="AF856" s="41">
        <v>1203.159</v>
      </c>
      <c r="AG856" s="41">
        <v>-4.68976</v>
      </c>
      <c r="AH856" s="42">
        <v>1.04217E42</v>
      </c>
      <c r="AI856" s="41">
        <v>0.523970387</v>
      </c>
      <c r="AJ856" s="40" t="s">
        <v>15766</v>
      </c>
      <c r="AK856" s="40" t="s">
        <v>15767</v>
      </c>
      <c r="AL856" s="41">
        <v>1710.0</v>
      </c>
      <c r="AM856" s="40" t="s">
        <v>2224</v>
      </c>
      <c r="AN856" s="40" t="s">
        <v>7285</v>
      </c>
      <c r="AO856" s="40" t="s">
        <v>5643</v>
      </c>
      <c r="AP856" s="42">
        <v>1.0E139</v>
      </c>
    </row>
    <row r="857">
      <c r="A857" s="40" t="s">
        <v>16686</v>
      </c>
      <c r="B857" s="41">
        <v>225.0</v>
      </c>
      <c r="C857" s="42">
        <v>1.67E9</v>
      </c>
      <c r="D857" s="41">
        <v>3356.0</v>
      </c>
      <c r="E857" s="40" t="s">
        <v>1243</v>
      </c>
      <c r="F857" s="41">
        <v>140.0</v>
      </c>
      <c r="G857" s="41">
        <v>35.0</v>
      </c>
      <c r="H857" s="41">
        <v>70.0</v>
      </c>
      <c r="I857" s="41">
        <v>-3.07733</v>
      </c>
      <c r="J857" s="41">
        <v>10000.0</v>
      </c>
      <c r="K857" s="41">
        <v>5000.0</v>
      </c>
      <c r="L857" s="41">
        <v>1200.0</v>
      </c>
      <c r="M857" s="41">
        <v>600.0</v>
      </c>
      <c r="N857" s="41">
        <v>100.0</v>
      </c>
      <c r="O857" s="40" t="s">
        <v>207</v>
      </c>
      <c r="P857" s="40" t="s">
        <v>208</v>
      </c>
      <c r="Q857" s="40" t="s">
        <v>7305</v>
      </c>
      <c r="R857" s="40" t="s">
        <v>8686</v>
      </c>
      <c r="S857" s="40" t="b">
        <v>0</v>
      </c>
      <c r="T857" s="40" t="s">
        <v>12879</v>
      </c>
      <c r="U857" s="40" t="s">
        <v>212</v>
      </c>
      <c r="V857" s="41">
        <v>0.1</v>
      </c>
      <c r="W857" s="41">
        <v>0.9</v>
      </c>
      <c r="X857" s="41">
        <v>0.1</v>
      </c>
      <c r="Y857" s="41">
        <v>0.4</v>
      </c>
      <c r="Z857" s="40" t="b">
        <v>0</v>
      </c>
      <c r="AA857" s="40" t="b">
        <v>1</v>
      </c>
      <c r="AB857" s="40" t="b">
        <v>0</v>
      </c>
      <c r="AC857" s="40" t="b">
        <v>0</v>
      </c>
      <c r="AD857" s="41" t="s">
        <v>15768</v>
      </c>
      <c r="AE857" s="41" t="s">
        <v>15769</v>
      </c>
      <c r="AF857" s="41">
        <v>637.0243</v>
      </c>
      <c r="AG857" s="41">
        <v>-4.69223</v>
      </c>
      <c r="AH857" s="42">
        <v>3.0174E41</v>
      </c>
      <c r="AI857" s="41">
        <v>0.524775203</v>
      </c>
      <c r="AJ857" s="40" t="s">
        <v>15770</v>
      </c>
      <c r="AK857" s="40" t="s">
        <v>15771</v>
      </c>
      <c r="AL857" s="41">
        <v>2765.0</v>
      </c>
      <c r="AM857" s="40" t="s">
        <v>7372</v>
      </c>
      <c r="AN857" s="40" t="s">
        <v>7285</v>
      </c>
      <c r="AO857" s="40" t="s">
        <v>5627</v>
      </c>
      <c r="AP857" s="42">
        <v>1.1E137</v>
      </c>
    </row>
    <row r="858">
      <c r="A858" s="40" t="s">
        <v>16686</v>
      </c>
      <c r="B858" s="41">
        <v>211.0</v>
      </c>
      <c r="C858" s="42">
        <v>1.67E9</v>
      </c>
      <c r="D858" s="41">
        <v>3356.0</v>
      </c>
      <c r="E858" s="40" t="s">
        <v>1243</v>
      </c>
      <c r="F858" s="41">
        <v>140.0</v>
      </c>
      <c r="G858" s="41">
        <v>35.0</v>
      </c>
      <c r="H858" s="41">
        <v>70.0</v>
      </c>
      <c r="I858" s="41">
        <v>-3.07733</v>
      </c>
      <c r="J858" s="41">
        <v>10000.0</v>
      </c>
      <c r="K858" s="41">
        <v>5000.0</v>
      </c>
      <c r="L858" s="41">
        <v>1200.0</v>
      </c>
      <c r="M858" s="41">
        <v>600.0</v>
      </c>
      <c r="N858" s="41">
        <v>100.0</v>
      </c>
      <c r="O858" s="40" t="s">
        <v>207</v>
      </c>
      <c r="P858" s="40" t="s">
        <v>208</v>
      </c>
      <c r="Q858" s="40" t="s">
        <v>7310</v>
      </c>
      <c r="R858" s="40" t="s">
        <v>8686</v>
      </c>
      <c r="S858" s="40" t="b">
        <v>0</v>
      </c>
      <c r="T858" s="40" t="s">
        <v>12879</v>
      </c>
      <c r="U858" s="40" t="s">
        <v>212</v>
      </c>
      <c r="V858" s="41">
        <v>0.1</v>
      </c>
      <c r="W858" s="41">
        <v>0.9</v>
      </c>
      <c r="X858" s="41">
        <v>0.2</v>
      </c>
      <c r="Y858" s="41">
        <v>0.5</v>
      </c>
      <c r="Z858" s="40" t="b">
        <v>0</v>
      </c>
      <c r="AA858" s="40" t="b">
        <v>1</v>
      </c>
      <c r="AB858" s="40" t="b">
        <v>0</v>
      </c>
      <c r="AC858" s="40" t="b">
        <v>0</v>
      </c>
      <c r="AD858" s="41" t="s">
        <v>15772</v>
      </c>
      <c r="AE858" s="41" t="s">
        <v>15773</v>
      </c>
      <c r="AF858" s="41">
        <v>637.3237</v>
      </c>
      <c r="AG858" s="41">
        <v>-4.69313</v>
      </c>
      <c r="AH858" s="42">
        <v>1.04522E42</v>
      </c>
      <c r="AI858" s="41">
        <v>0.525066129</v>
      </c>
      <c r="AJ858" s="40" t="s">
        <v>16829</v>
      </c>
      <c r="AK858" s="40" t="s">
        <v>15775</v>
      </c>
      <c r="AL858" s="41">
        <v>1602.0</v>
      </c>
      <c r="AM858" s="40" t="s">
        <v>7372</v>
      </c>
      <c r="AN858" s="40" t="s">
        <v>7285</v>
      </c>
      <c r="AO858" s="40" t="s">
        <v>5627</v>
      </c>
      <c r="AP858" s="42">
        <v>1.0E139</v>
      </c>
    </row>
    <row r="859">
      <c r="A859" s="40" t="s">
        <v>16706</v>
      </c>
      <c r="B859" s="41">
        <v>257.0</v>
      </c>
      <c r="C859" s="42">
        <v>1.67E9</v>
      </c>
      <c r="D859" s="41">
        <v>3356.0</v>
      </c>
      <c r="E859" s="40" t="s">
        <v>1243</v>
      </c>
      <c r="F859" s="41">
        <v>140.0</v>
      </c>
      <c r="G859" s="41">
        <v>35.0</v>
      </c>
      <c r="H859" s="41">
        <v>70.0</v>
      </c>
      <c r="I859" s="41">
        <v>-3.07733</v>
      </c>
      <c r="J859" s="41">
        <v>10000.0</v>
      </c>
      <c r="K859" s="41">
        <v>5000.0</v>
      </c>
      <c r="L859" s="41">
        <v>1200.0</v>
      </c>
      <c r="M859" s="41">
        <v>600.0</v>
      </c>
      <c r="N859" s="41">
        <v>100.0</v>
      </c>
      <c r="O859" s="40" t="s">
        <v>207</v>
      </c>
      <c r="P859" s="40" t="s">
        <v>1371</v>
      </c>
      <c r="Q859" s="40" t="s">
        <v>212</v>
      </c>
      <c r="R859" s="40" t="s">
        <v>8686</v>
      </c>
      <c r="S859" s="40" t="b">
        <v>0</v>
      </c>
      <c r="T859" s="40" t="s">
        <v>211</v>
      </c>
      <c r="U859" s="40" t="s">
        <v>212</v>
      </c>
      <c r="V859" s="41">
        <v>0.1</v>
      </c>
      <c r="W859" s="41">
        <v>0.9</v>
      </c>
      <c r="X859" s="41">
        <v>0.2</v>
      </c>
      <c r="Y859" s="41">
        <v>0.6</v>
      </c>
      <c r="Z859" s="40" t="b">
        <v>0</v>
      </c>
      <c r="AA859" s="40" t="b">
        <v>1</v>
      </c>
      <c r="AB859" s="40" t="b">
        <v>0</v>
      </c>
      <c r="AC859" s="40" t="b">
        <v>0</v>
      </c>
      <c r="AD859" s="41" t="s">
        <v>15776</v>
      </c>
      <c r="AE859" s="41" t="s">
        <v>13664</v>
      </c>
      <c r="AF859" s="41">
        <v>1202.219</v>
      </c>
      <c r="AG859" s="41">
        <v>-4.69381</v>
      </c>
      <c r="AH859" s="42">
        <v>1.39336E42</v>
      </c>
      <c r="AI859" s="41">
        <v>0.525287379</v>
      </c>
      <c r="AJ859" s="40" t="s">
        <v>16830</v>
      </c>
      <c r="AK859" s="40" t="s">
        <v>15778</v>
      </c>
      <c r="AL859" s="41">
        <v>1413.0</v>
      </c>
      <c r="AM859" s="40" t="s">
        <v>2224</v>
      </c>
      <c r="AN859" s="40" t="s">
        <v>7285</v>
      </c>
      <c r="AO859" s="40" t="s">
        <v>5643</v>
      </c>
      <c r="AP859" s="42">
        <v>1.1E139</v>
      </c>
    </row>
    <row r="860">
      <c r="A860" s="40" t="s">
        <v>16706</v>
      </c>
      <c r="B860" s="41">
        <v>230.0</v>
      </c>
      <c r="C860" s="42">
        <v>1.67E9</v>
      </c>
      <c r="D860" s="41">
        <v>3356.0</v>
      </c>
      <c r="E860" s="40" t="s">
        <v>1243</v>
      </c>
      <c r="F860" s="41">
        <v>140.0</v>
      </c>
      <c r="G860" s="41">
        <v>35.0</v>
      </c>
      <c r="H860" s="41">
        <v>70.0</v>
      </c>
      <c r="I860" s="41">
        <v>-3.07733</v>
      </c>
      <c r="J860" s="41">
        <v>10000.0</v>
      </c>
      <c r="K860" s="41">
        <v>5000.0</v>
      </c>
      <c r="L860" s="41">
        <v>1200.0</v>
      </c>
      <c r="M860" s="41">
        <v>600.0</v>
      </c>
      <c r="N860" s="41">
        <v>100.0</v>
      </c>
      <c r="O860" s="40" t="s">
        <v>207</v>
      </c>
      <c r="P860" s="40" t="s">
        <v>1371</v>
      </c>
      <c r="Q860" s="40" t="s">
        <v>7305</v>
      </c>
      <c r="R860" s="40" t="s">
        <v>8686</v>
      </c>
      <c r="S860" s="40" t="b">
        <v>0</v>
      </c>
      <c r="T860" s="40" t="s">
        <v>12879</v>
      </c>
      <c r="U860" s="40" t="s">
        <v>212</v>
      </c>
      <c r="V860" s="41">
        <v>0.1</v>
      </c>
      <c r="W860" s="41">
        <v>0.9</v>
      </c>
      <c r="X860" s="41">
        <v>0.2</v>
      </c>
      <c r="Y860" s="41">
        <v>0.6</v>
      </c>
      <c r="Z860" s="40" t="b">
        <v>0</v>
      </c>
      <c r="AA860" s="40" t="b">
        <v>1</v>
      </c>
      <c r="AB860" s="40" t="b">
        <v>0</v>
      </c>
      <c r="AC860" s="40" t="b">
        <v>0</v>
      </c>
      <c r="AD860" s="41" t="s">
        <v>15779</v>
      </c>
      <c r="AE860" s="41" t="s">
        <v>15780</v>
      </c>
      <c r="AF860" s="41">
        <v>659.4092</v>
      </c>
      <c r="AG860" s="41">
        <v>-4.69678</v>
      </c>
      <c r="AH860" s="42">
        <v>1.02239E42</v>
      </c>
      <c r="AI860" s="41">
        <v>0.526254262</v>
      </c>
      <c r="AJ860" s="40" t="s">
        <v>16831</v>
      </c>
      <c r="AK860" s="40" t="s">
        <v>15782</v>
      </c>
      <c r="AL860" s="41">
        <v>768.0</v>
      </c>
      <c r="AM860" s="40" t="s">
        <v>7372</v>
      </c>
      <c r="AN860" s="40" t="s">
        <v>7285</v>
      </c>
      <c r="AO860" s="40" t="s">
        <v>5643</v>
      </c>
      <c r="AP860" s="42">
        <v>1.0E139</v>
      </c>
    </row>
    <row r="861">
      <c r="A861" s="40" t="s">
        <v>16720</v>
      </c>
      <c r="B861" s="41">
        <v>98.0</v>
      </c>
      <c r="C861" s="42">
        <v>1.67E9</v>
      </c>
      <c r="D861" s="41">
        <v>3356.0</v>
      </c>
      <c r="E861" s="40" t="s">
        <v>1243</v>
      </c>
      <c r="F861" s="41">
        <v>140.0</v>
      </c>
      <c r="G861" s="41">
        <v>35.0</v>
      </c>
      <c r="H861" s="41">
        <v>70.0</v>
      </c>
      <c r="I861" s="41">
        <v>-3.07733</v>
      </c>
      <c r="J861" s="41">
        <v>10000.0</v>
      </c>
      <c r="K861" s="41">
        <v>5000.0</v>
      </c>
      <c r="L861" s="41">
        <v>1200.0</v>
      </c>
      <c r="M861" s="41">
        <v>600.0</v>
      </c>
      <c r="N861" s="41">
        <v>50.0</v>
      </c>
      <c r="O861" s="40" t="s">
        <v>207</v>
      </c>
      <c r="P861" s="40" t="s">
        <v>1371</v>
      </c>
      <c r="Q861" s="40" t="s">
        <v>209</v>
      </c>
      <c r="R861" s="40" t="s">
        <v>8686</v>
      </c>
      <c r="S861" s="40" t="b">
        <v>0</v>
      </c>
      <c r="T861" s="40" t="s">
        <v>211</v>
      </c>
      <c r="U861" s="40" t="s">
        <v>212</v>
      </c>
      <c r="V861" s="41">
        <v>0.1</v>
      </c>
      <c r="W861" s="41">
        <v>0.9</v>
      </c>
      <c r="X861" s="41">
        <v>0.3</v>
      </c>
      <c r="Y861" s="41">
        <v>0.6</v>
      </c>
      <c r="Z861" s="40" t="b">
        <v>0</v>
      </c>
      <c r="AA861" s="40" t="b">
        <v>1</v>
      </c>
      <c r="AB861" s="40" t="b">
        <v>0</v>
      </c>
      <c r="AC861" s="40" t="b">
        <v>0</v>
      </c>
      <c r="AD861" s="41" t="s">
        <v>15783</v>
      </c>
      <c r="AE861" s="41" t="s">
        <v>13254</v>
      </c>
      <c r="AF861" s="41">
        <v>1200.543</v>
      </c>
      <c r="AG861" s="41">
        <v>-4.69763</v>
      </c>
      <c r="AH861" s="42">
        <v>1.34079E42</v>
      </c>
      <c r="AI861" s="41">
        <v>0.526528673</v>
      </c>
      <c r="AJ861" s="40" t="s">
        <v>16832</v>
      </c>
      <c r="AK861" s="40" t="s">
        <v>15785</v>
      </c>
      <c r="AL861" s="41">
        <v>3051.0</v>
      </c>
      <c r="AM861" s="40" t="s">
        <v>2224</v>
      </c>
      <c r="AN861" s="40" t="s">
        <v>7285</v>
      </c>
      <c r="AO861" s="40" t="s">
        <v>5643</v>
      </c>
      <c r="AP861" s="42">
        <v>1.1E139</v>
      </c>
    </row>
    <row r="862">
      <c r="A862" s="40" t="s">
        <v>16720</v>
      </c>
      <c r="B862" s="41">
        <v>59.0</v>
      </c>
      <c r="C862" s="42">
        <v>1.67E9</v>
      </c>
      <c r="D862" s="41">
        <v>3356.0</v>
      </c>
      <c r="E862" s="40" t="s">
        <v>1243</v>
      </c>
      <c r="F862" s="41">
        <v>140.0</v>
      </c>
      <c r="G862" s="41">
        <v>35.0</v>
      </c>
      <c r="H862" s="41">
        <v>70.0</v>
      </c>
      <c r="I862" s="41">
        <v>-3.07733</v>
      </c>
      <c r="J862" s="41">
        <v>10000.0</v>
      </c>
      <c r="K862" s="41">
        <v>5000.0</v>
      </c>
      <c r="L862" s="41">
        <v>1200.0</v>
      </c>
      <c r="M862" s="41">
        <v>600.0</v>
      </c>
      <c r="N862" s="41">
        <v>30.0</v>
      </c>
      <c r="O862" s="40" t="s">
        <v>207</v>
      </c>
      <c r="P862" s="40" t="s">
        <v>1371</v>
      </c>
      <c r="Q862" s="40" t="s">
        <v>1372</v>
      </c>
      <c r="R862" s="40" t="s">
        <v>8686</v>
      </c>
      <c r="S862" s="40" t="b">
        <v>0</v>
      </c>
      <c r="T862" s="40" t="s">
        <v>211</v>
      </c>
      <c r="U862" s="40" t="s">
        <v>212</v>
      </c>
      <c r="V862" s="41">
        <v>0.1</v>
      </c>
      <c r="W862" s="41">
        <v>0.9</v>
      </c>
      <c r="X862" s="41">
        <v>0.2</v>
      </c>
      <c r="Y862" s="41">
        <v>0.6</v>
      </c>
      <c r="Z862" s="40" t="b">
        <v>0</v>
      </c>
      <c r="AA862" s="40" t="b">
        <v>1</v>
      </c>
      <c r="AB862" s="40" t="b">
        <v>0</v>
      </c>
      <c r="AC862" s="40" t="b">
        <v>0</v>
      </c>
      <c r="AD862" s="41" t="s">
        <v>15786</v>
      </c>
      <c r="AE862" s="41" t="s">
        <v>3563</v>
      </c>
      <c r="AF862" s="41">
        <v>994.0779</v>
      </c>
      <c r="AG862" s="41">
        <v>-4.69881</v>
      </c>
      <c r="AH862" s="42">
        <v>1.06434E42</v>
      </c>
      <c r="AI862" s="41">
        <v>0.52691171</v>
      </c>
      <c r="AJ862" s="40" t="s">
        <v>15787</v>
      </c>
      <c r="AK862" s="44" t="s">
        <v>397</v>
      </c>
      <c r="AL862" s="41">
        <v>3891.0</v>
      </c>
      <c r="AM862" s="40" t="s">
        <v>7372</v>
      </c>
      <c r="AN862" s="40" t="s">
        <v>7285</v>
      </c>
      <c r="AO862" s="40" t="s">
        <v>5643</v>
      </c>
      <c r="AP862" s="42">
        <v>1.1E139</v>
      </c>
    </row>
    <row r="863">
      <c r="A863" s="40" t="s">
        <v>16706</v>
      </c>
      <c r="B863" s="41">
        <v>236.0</v>
      </c>
      <c r="C863" s="42">
        <v>1.67E9</v>
      </c>
      <c r="D863" s="41">
        <v>3356.0</v>
      </c>
      <c r="E863" s="40" t="s">
        <v>1243</v>
      </c>
      <c r="F863" s="41">
        <v>140.0</v>
      </c>
      <c r="G863" s="41">
        <v>35.0</v>
      </c>
      <c r="H863" s="41">
        <v>70.0</v>
      </c>
      <c r="I863" s="41">
        <v>-3.07733</v>
      </c>
      <c r="J863" s="41">
        <v>10000.0</v>
      </c>
      <c r="K863" s="41">
        <v>5000.0</v>
      </c>
      <c r="L863" s="41">
        <v>1200.0</v>
      </c>
      <c r="M863" s="41">
        <v>600.0</v>
      </c>
      <c r="N863" s="41">
        <v>100.0</v>
      </c>
      <c r="O863" s="40" t="s">
        <v>207</v>
      </c>
      <c r="P863" s="40" t="s">
        <v>1371</v>
      </c>
      <c r="Q863" s="40" t="s">
        <v>1372</v>
      </c>
      <c r="R863" s="40" t="s">
        <v>8686</v>
      </c>
      <c r="S863" s="40" t="b">
        <v>0</v>
      </c>
      <c r="T863" s="40" t="s">
        <v>211</v>
      </c>
      <c r="U863" s="40" t="s">
        <v>212</v>
      </c>
      <c r="V863" s="41">
        <v>0.1</v>
      </c>
      <c r="W863" s="41">
        <v>0.9</v>
      </c>
      <c r="X863" s="41">
        <v>0.1</v>
      </c>
      <c r="Y863" s="41">
        <v>0.6</v>
      </c>
      <c r="Z863" s="40" t="b">
        <v>0</v>
      </c>
      <c r="AA863" s="40" t="b">
        <v>1</v>
      </c>
      <c r="AB863" s="40" t="b">
        <v>0</v>
      </c>
      <c r="AC863" s="40" t="b">
        <v>0</v>
      </c>
      <c r="AD863" s="41" t="s">
        <v>15788</v>
      </c>
      <c r="AE863" s="41" t="s">
        <v>15789</v>
      </c>
      <c r="AF863" s="41">
        <v>695.1078</v>
      </c>
      <c r="AG863" s="41">
        <v>-4.69935</v>
      </c>
      <c r="AH863" s="42">
        <v>1.39037E42</v>
      </c>
      <c r="AI863" s="41">
        <v>0.527088369</v>
      </c>
      <c r="AJ863" s="40" t="s">
        <v>15790</v>
      </c>
      <c r="AK863" s="40" t="s">
        <v>15791</v>
      </c>
      <c r="AL863" s="41">
        <v>797.0</v>
      </c>
      <c r="AM863" s="40" t="s">
        <v>7372</v>
      </c>
      <c r="AN863" s="40" t="s">
        <v>7285</v>
      </c>
      <c r="AO863" s="40" t="s">
        <v>5643</v>
      </c>
      <c r="AP863" s="42">
        <v>1.1E139</v>
      </c>
    </row>
    <row r="864">
      <c r="A864" s="40" t="s">
        <v>16720</v>
      </c>
      <c r="B864" s="41">
        <v>52.0</v>
      </c>
      <c r="C864" s="42">
        <v>1.67E9</v>
      </c>
      <c r="D864" s="41">
        <v>3356.0</v>
      </c>
      <c r="E864" s="40" t="s">
        <v>1243</v>
      </c>
      <c r="F864" s="41">
        <v>140.0</v>
      </c>
      <c r="G864" s="41">
        <v>35.0</v>
      </c>
      <c r="H864" s="41">
        <v>70.0</v>
      </c>
      <c r="I864" s="41">
        <v>-3.07733</v>
      </c>
      <c r="J864" s="41">
        <v>10000.0</v>
      </c>
      <c r="K864" s="41">
        <v>5000.0</v>
      </c>
      <c r="L864" s="41">
        <v>1200.0</v>
      </c>
      <c r="M864" s="41">
        <v>600.0</v>
      </c>
      <c r="N864" s="41">
        <v>30.0</v>
      </c>
      <c r="O864" s="40" t="s">
        <v>207</v>
      </c>
      <c r="P864" s="40" t="s">
        <v>1371</v>
      </c>
      <c r="Q864" s="40" t="s">
        <v>7305</v>
      </c>
      <c r="R864" s="40" t="s">
        <v>8686</v>
      </c>
      <c r="S864" s="40" t="b">
        <v>0</v>
      </c>
      <c r="T864" s="40" t="s">
        <v>12879</v>
      </c>
      <c r="U864" s="40" t="s">
        <v>212</v>
      </c>
      <c r="V864" s="41">
        <v>0.1</v>
      </c>
      <c r="W864" s="41">
        <v>0.9</v>
      </c>
      <c r="X864" s="41">
        <v>0.3</v>
      </c>
      <c r="Y864" s="41">
        <v>0.5</v>
      </c>
      <c r="Z864" s="40" t="b">
        <v>0</v>
      </c>
      <c r="AA864" s="40" t="b">
        <v>1</v>
      </c>
      <c r="AB864" s="40" t="b">
        <v>0</v>
      </c>
      <c r="AC864" s="40" t="b">
        <v>0</v>
      </c>
      <c r="AD864" s="41" t="s">
        <v>15792</v>
      </c>
      <c r="AE864" s="41" t="s">
        <v>15793</v>
      </c>
      <c r="AF864" s="41">
        <v>1202.731</v>
      </c>
      <c r="AG864" s="41">
        <v>-4.7034</v>
      </c>
      <c r="AH864" s="42">
        <v>5.91509E40</v>
      </c>
      <c r="AI864" s="41">
        <v>0.528405579</v>
      </c>
      <c r="AJ864" s="40" t="s">
        <v>15794</v>
      </c>
      <c r="AK864" s="40" t="s">
        <v>15795</v>
      </c>
      <c r="AL864" s="41">
        <v>5452.0</v>
      </c>
      <c r="AM864" s="40" t="s">
        <v>2224</v>
      </c>
      <c r="AN864" s="40" t="s">
        <v>7285</v>
      </c>
      <c r="AO864" s="40" t="s">
        <v>5643</v>
      </c>
      <c r="AP864" s="42">
        <v>1.0E135</v>
      </c>
    </row>
    <row r="865">
      <c r="A865" s="40" t="s">
        <v>16719</v>
      </c>
      <c r="B865" s="41">
        <v>17.0</v>
      </c>
      <c r="C865" s="42">
        <v>1.67E9</v>
      </c>
      <c r="D865" s="41">
        <v>3356.0</v>
      </c>
      <c r="E865" s="40" t="s">
        <v>1243</v>
      </c>
      <c r="F865" s="41">
        <v>140.0</v>
      </c>
      <c r="G865" s="41">
        <v>35.0</v>
      </c>
      <c r="H865" s="41">
        <v>70.0</v>
      </c>
      <c r="I865" s="41">
        <v>-3.07733</v>
      </c>
      <c r="J865" s="41">
        <v>10000.0</v>
      </c>
      <c r="K865" s="41">
        <v>5000.0</v>
      </c>
      <c r="L865" s="41">
        <v>1200.0</v>
      </c>
      <c r="M865" s="41">
        <v>600.0</v>
      </c>
      <c r="N865" s="41">
        <v>30.0</v>
      </c>
      <c r="O865" s="40" t="s">
        <v>207</v>
      </c>
      <c r="P865" s="40" t="s">
        <v>208</v>
      </c>
      <c r="Q865" s="40" t="s">
        <v>209</v>
      </c>
      <c r="R865" s="40" t="s">
        <v>8686</v>
      </c>
      <c r="S865" s="40" t="b">
        <v>0</v>
      </c>
      <c r="T865" s="40" t="s">
        <v>12879</v>
      </c>
      <c r="U865" s="40" t="s">
        <v>212</v>
      </c>
      <c r="V865" s="41">
        <v>0.1</v>
      </c>
      <c r="W865" s="41">
        <v>0.9</v>
      </c>
      <c r="X865" s="41">
        <v>0.3</v>
      </c>
      <c r="Y865" s="41">
        <v>0.6</v>
      </c>
      <c r="Z865" s="40" t="b">
        <v>0</v>
      </c>
      <c r="AA865" s="40" t="b">
        <v>1</v>
      </c>
      <c r="AB865" s="40" t="b">
        <v>0</v>
      </c>
      <c r="AC865" s="40" t="b">
        <v>0</v>
      </c>
      <c r="AD865" s="41" t="s">
        <v>15796</v>
      </c>
      <c r="AE865" s="41" t="s">
        <v>15797</v>
      </c>
      <c r="AF865" s="41">
        <v>1162.752</v>
      </c>
      <c r="AG865" s="41">
        <v>-4.70484</v>
      </c>
      <c r="AH865" s="42">
        <v>1.03887E42</v>
      </c>
      <c r="AI865" s="41">
        <v>0.528870742</v>
      </c>
      <c r="AJ865" s="40" t="s">
        <v>15798</v>
      </c>
      <c r="AK865" s="40" t="s">
        <v>15799</v>
      </c>
      <c r="AL865" s="41">
        <v>4353.0</v>
      </c>
      <c r="AM865" s="40" t="s">
        <v>7372</v>
      </c>
      <c r="AN865" s="40" t="s">
        <v>7285</v>
      </c>
      <c r="AO865" s="40" t="s">
        <v>5643</v>
      </c>
      <c r="AP865" s="42">
        <v>1.0E139</v>
      </c>
    </row>
    <row r="866">
      <c r="A866" s="40" t="s">
        <v>16719</v>
      </c>
      <c r="B866" s="41">
        <v>43.0</v>
      </c>
      <c r="C866" s="42">
        <v>1.67E9</v>
      </c>
      <c r="D866" s="41">
        <v>3356.0</v>
      </c>
      <c r="E866" s="40" t="s">
        <v>1243</v>
      </c>
      <c r="F866" s="41">
        <v>140.0</v>
      </c>
      <c r="G866" s="41">
        <v>35.0</v>
      </c>
      <c r="H866" s="41">
        <v>70.0</v>
      </c>
      <c r="I866" s="41">
        <v>-3.07733</v>
      </c>
      <c r="J866" s="41">
        <v>10000.0</v>
      </c>
      <c r="K866" s="41">
        <v>5000.0</v>
      </c>
      <c r="L866" s="41">
        <v>1200.0</v>
      </c>
      <c r="M866" s="41">
        <v>600.0</v>
      </c>
      <c r="N866" s="41">
        <v>30.0</v>
      </c>
      <c r="O866" s="40" t="s">
        <v>207</v>
      </c>
      <c r="P866" s="40" t="s">
        <v>208</v>
      </c>
      <c r="Q866" s="40" t="s">
        <v>7305</v>
      </c>
      <c r="R866" s="40" t="s">
        <v>8686</v>
      </c>
      <c r="S866" s="40" t="b">
        <v>0</v>
      </c>
      <c r="T866" s="40" t="s">
        <v>211</v>
      </c>
      <c r="U866" s="40" t="s">
        <v>212</v>
      </c>
      <c r="V866" s="41">
        <v>0.1</v>
      </c>
      <c r="W866" s="41">
        <v>0.9</v>
      </c>
      <c r="X866" s="41">
        <v>0.3</v>
      </c>
      <c r="Y866" s="41">
        <v>0.5</v>
      </c>
      <c r="Z866" s="40" t="b">
        <v>0</v>
      </c>
      <c r="AA866" s="40" t="b">
        <v>1</v>
      </c>
      <c r="AB866" s="40" t="b">
        <v>0</v>
      </c>
      <c r="AC866" s="40" t="b">
        <v>0</v>
      </c>
      <c r="AD866" s="41" t="s">
        <v>15800</v>
      </c>
      <c r="AE866" s="41" t="s">
        <v>15801</v>
      </c>
      <c r="AF866" s="41">
        <v>1202.905</v>
      </c>
      <c r="AG866" s="41">
        <v>-4.70526</v>
      </c>
      <c r="AH866" s="42">
        <v>9.82546E41</v>
      </c>
      <c r="AI866" s="41">
        <v>0.529009373</v>
      </c>
      <c r="AJ866" s="40" t="s">
        <v>15802</v>
      </c>
      <c r="AK866" s="40" t="s">
        <v>15803</v>
      </c>
      <c r="AL866" s="41">
        <v>5569.0</v>
      </c>
      <c r="AM866" s="40" t="s">
        <v>2224</v>
      </c>
      <c r="AN866" s="40" t="s">
        <v>7285</v>
      </c>
      <c r="AO866" s="40" t="s">
        <v>5643</v>
      </c>
      <c r="AP866" s="42">
        <v>1.0E139</v>
      </c>
    </row>
    <row r="867">
      <c r="A867" s="40" t="s">
        <v>16706</v>
      </c>
      <c r="B867" s="41">
        <v>197.0</v>
      </c>
      <c r="C867" s="42">
        <v>1.67E9</v>
      </c>
      <c r="D867" s="41">
        <v>3356.0</v>
      </c>
      <c r="E867" s="40" t="s">
        <v>1243</v>
      </c>
      <c r="F867" s="41">
        <v>140.0</v>
      </c>
      <c r="G867" s="41">
        <v>35.0</v>
      </c>
      <c r="H867" s="41">
        <v>70.0</v>
      </c>
      <c r="I867" s="41">
        <v>-3.07733</v>
      </c>
      <c r="J867" s="41">
        <v>10000.0</v>
      </c>
      <c r="K867" s="41">
        <v>5000.0</v>
      </c>
      <c r="L867" s="41">
        <v>1200.0</v>
      </c>
      <c r="M867" s="41">
        <v>600.0</v>
      </c>
      <c r="N867" s="41">
        <v>100.0</v>
      </c>
      <c r="O867" s="40" t="s">
        <v>207</v>
      </c>
      <c r="P867" s="40" t="s">
        <v>1371</v>
      </c>
      <c r="Q867" s="40" t="s">
        <v>209</v>
      </c>
      <c r="R867" s="40" t="s">
        <v>8686</v>
      </c>
      <c r="S867" s="40" t="b">
        <v>0</v>
      </c>
      <c r="T867" s="40" t="s">
        <v>12879</v>
      </c>
      <c r="U867" s="40" t="s">
        <v>212</v>
      </c>
      <c r="V867" s="41">
        <v>0.1</v>
      </c>
      <c r="W867" s="41">
        <v>0.9</v>
      </c>
      <c r="X867" s="41">
        <v>0.3</v>
      </c>
      <c r="Y867" s="41">
        <v>0.6</v>
      </c>
      <c r="Z867" s="40" t="b">
        <v>0</v>
      </c>
      <c r="AA867" s="40" t="b">
        <v>1</v>
      </c>
      <c r="AB867" s="40" t="b">
        <v>0</v>
      </c>
      <c r="AC867" s="40" t="b">
        <v>0</v>
      </c>
      <c r="AD867" s="41" t="s">
        <v>15804</v>
      </c>
      <c r="AE867" s="41" t="s">
        <v>15805</v>
      </c>
      <c r="AF867" s="41">
        <v>1202.85</v>
      </c>
      <c r="AG867" s="41">
        <v>-4.71029</v>
      </c>
      <c r="AH867" s="42">
        <v>5.16544E40</v>
      </c>
      <c r="AI867" s="41">
        <v>0.53064479</v>
      </c>
      <c r="AJ867" s="40" t="s">
        <v>16833</v>
      </c>
      <c r="AK867" s="40" t="s">
        <v>15807</v>
      </c>
      <c r="AL867" s="41">
        <v>1466.0</v>
      </c>
      <c r="AM867" s="40" t="s">
        <v>7372</v>
      </c>
      <c r="AN867" s="40" t="s">
        <v>7285</v>
      </c>
      <c r="AO867" s="40" t="s">
        <v>5643</v>
      </c>
      <c r="AP867" s="42">
        <v>1.0E135</v>
      </c>
    </row>
    <row r="868">
      <c r="A868" s="40" t="s">
        <v>16720</v>
      </c>
      <c r="B868" s="41">
        <v>139.0</v>
      </c>
      <c r="C868" s="42">
        <v>1.67E9</v>
      </c>
      <c r="D868" s="41">
        <v>3356.0</v>
      </c>
      <c r="E868" s="40" t="s">
        <v>1243</v>
      </c>
      <c r="F868" s="41">
        <v>140.0</v>
      </c>
      <c r="G868" s="41">
        <v>35.0</v>
      </c>
      <c r="H868" s="41">
        <v>70.0</v>
      </c>
      <c r="I868" s="41">
        <v>-3.07733</v>
      </c>
      <c r="J868" s="41">
        <v>10000.0</v>
      </c>
      <c r="K868" s="41">
        <v>5000.0</v>
      </c>
      <c r="L868" s="41">
        <v>1200.0</v>
      </c>
      <c r="M868" s="41">
        <v>600.0</v>
      </c>
      <c r="N868" s="41">
        <v>50.0</v>
      </c>
      <c r="O868" s="40" t="s">
        <v>207</v>
      </c>
      <c r="P868" s="40" t="s">
        <v>1371</v>
      </c>
      <c r="Q868" s="40" t="s">
        <v>7305</v>
      </c>
      <c r="R868" s="40" t="s">
        <v>8686</v>
      </c>
      <c r="S868" s="40" t="b">
        <v>0</v>
      </c>
      <c r="T868" s="40" t="s">
        <v>12879</v>
      </c>
      <c r="U868" s="40" t="s">
        <v>212</v>
      </c>
      <c r="V868" s="41">
        <v>0.1</v>
      </c>
      <c r="W868" s="41">
        <v>0.9</v>
      </c>
      <c r="X868" s="41">
        <v>0.2</v>
      </c>
      <c r="Y868" s="41">
        <v>0.5</v>
      </c>
      <c r="Z868" s="40" t="b">
        <v>0</v>
      </c>
      <c r="AA868" s="40" t="b">
        <v>1</v>
      </c>
      <c r="AB868" s="40" t="b">
        <v>0</v>
      </c>
      <c r="AC868" s="40" t="b">
        <v>0</v>
      </c>
      <c r="AD868" s="41" t="s">
        <v>15808</v>
      </c>
      <c r="AE868" s="41" t="s">
        <v>10602</v>
      </c>
      <c r="AF868" s="41">
        <v>958.6173</v>
      </c>
      <c r="AG868" s="41">
        <v>-4.71345</v>
      </c>
      <c r="AH868" s="42">
        <v>1.09112E42</v>
      </c>
      <c r="AI868" s="41">
        <v>0.531669512</v>
      </c>
      <c r="AJ868" s="40" t="s">
        <v>15809</v>
      </c>
      <c r="AK868" s="40" t="s">
        <v>15810</v>
      </c>
      <c r="AL868" s="41">
        <v>2682.0</v>
      </c>
      <c r="AM868" s="40" t="s">
        <v>7372</v>
      </c>
      <c r="AN868" s="40" t="s">
        <v>7285</v>
      </c>
      <c r="AO868" s="40" t="s">
        <v>5643</v>
      </c>
      <c r="AP868" s="42">
        <v>1.1E139</v>
      </c>
    </row>
    <row r="869">
      <c r="A869" s="40" t="s">
        <v>16719</v>
      </c>
      <c r="B869" s="41">
        <v>148.0</v>
      </c>
      <c r="C869" s="42">
        <v>1.67E9</v>
      </c>
      <c r="D869" s="41">
        <v>3356.0</v>
      </c>
      <c r="E869" s="40" t="s">
        <v>1243</v>
      </c>
      <c r="F869" s="41">
        <v>140.0</v>
      </c>
      <c r="G869" s="41">
        <v>35.0</v>
      </c>
      <c r="H869" s="41">
        <v>70.0</v>
      </c>
      <c r="I869" s="41">
        <v>-3.07733</v>
      </c>
      <c r="J869" s="41">
        <v>10000.0</v>
      </c>
      <c r="K869" s="41">
        <v>5000.0</v>
      </c>
      <c r="L869" s="41">
        <v>1200.0</v>
      </c>
      <c r="M869" s="41">
        <v>600.0</v>
      </c>
      <c r="N869" s="41">
        <v>50.0</v>
      </c>
      <c r="O869" s="40" t="s">
        <v>207</v>
      </c>
      <c r="P869" s="40" t="s">
        <v>208</v>
      </c>
      <c r="Q869" s="40" t="s">
        <v>1372</v>
      </c>
      <c r="R869" s="40" t="s">
        <v>8686</v>
      </c>
      <c r="S869" s="40" t="b">
        <v>0</v>
      </c>
      <c r="T869" s="40" t="s">
        <v>211</v>
      </c>
      <c r="U869" s="40" t="s">
        <v>212</v>
      </c>
      <c r="V869" s="41">
        <v>0.1</v>
      </c>
      <c r="W869" s="41">
        <v>0.9</v>
      </c>
      <c r="X869" s="41">
        <v>0.2</v>
      </c>
      <c r="Y869" s="41">
        <v>0.5</v>
      </c>
      <c r="Z869" s="40" t="b">
        <v>0</v>
      </c>
      <c r="AA869" s="40" t="b">
        <v>1</v>
      </c>
      <c r="AB869" s="40" t="b">
        <v>0</v>
      </c>
      <c r="AC869" s="40" t="b">
        <v>0</v>
      </c>
      <c r="AD869" s="41" t="s">
        <v>15811</v>
      </c>
      <c r="AE869" s="41" t="s">
        <v>15812</v>
      </c>
      <c r="AF869" s="41">
        <v>1203.428</v>
      </c>
      <c r="AG869" s="41">
        <v>-4.7147</v>
      </c>
      <c r="AH869" s="42">
        <v>8.70093E41</v>
      </c>
      <c r="AI869" s="41">
        <v>0.532075219</v>
      </c>
      <c r="AJ869" s="40" t="s">
        <v>15813</v>
      </c>
      <c r="AK869" s="40" t="s">
        <v>15814</v>
      </c>
      <c r="AL869" s="41">
        <v>3456.0</v>
      </c>
      <c r="AM869" s="40" t="s">
        <v>2224</v>
      </c>
      <c r="AN869" s="40" t="s">
        <v>7285</v>
      </c>
      <c r="AO869" s="40" t="s">
        <v>5643</v>
      </c>
      <c r="AP869" s="42">
        <v>1.0E139</v>
      </c>
    </row>
    <row r="870">
      <c r="A870" s="40" t="s">
        <v>16686</v>
      </c>
      <c r="B870" s="41">
        <v>223.0</v>
      </c>
      <c r="C870" s="42">
        <v>1.67E9</v>
      </c>
      <c r="D870" s="41">
        <v>3356.0</v>
      </c>
      <c r="E870" s="40" t="s">
        <v>1243</v>
      </c>
      <c r="F870" s="41">
        <v>140.0</v>
      </c>
      <c r="G870" s="41">
        <v>35.0</v>
      </c>
      <c r="H870" s="41">
        <v>70.0</v>
      </c>
      <c r="I870" s="41">
        <v>-3.07733</v>
      </c>
      <c r="J870" s="41">
        <v>10000.0</v>
      </c>
      <c r="K870" s="41">
        <v>5000.0</v>
      </c>
      <c r="L870" s="41">
        <v>1200.0</v>
      </c>
      <c r="M870" s="41">
        <v>600.0</v>
      </c>
      <c r="N870" s="41">
        <v>100.0</v>
      </c>
      <c r="O870" s="40" t="s">
        <v>207</v>
      </c>
      <c r="P870" s="40" t="s">
        <v>208</v>
      </c>
      <c r="Q870" s="40" t="s">
        <v>7305</v>
      </c>
      <c r="R870" s="40" t="s">
        <v>8686</v>
      </c>
      <c r="S870" s="40" t="b">
        <v>0</v>
      </c>
      <c r="T870" s="40" t="s">
        <v>211</v>
      </c>
      <c r="U870" s="40" t="s">
        <v>212</v>
      </c>
      <c r="V870" s="41">
        <v>0.1</v>
      </c>
      <c r="W870" s="41">
        <v>0.9</v>
      </c>
      <c r="X870" s="41">
        <v>0.3</v>
      </c>
      <c r="Y870" s="41">
        <v>0.5</v>
      </c>
      <c r="Z870" s="40" t="b">
        <v>0</v>
      </c>
      <c r="AA870" s="40" t="b">
        <v>1</v>
      </c>
      <c r="AB870" s="40" t="b">
        <v>0</v>
      </c>
      <c r="AC870" s="40" t="b">
        <v>0</v>
      </c>
      <c r="AD870" s="41" t="s">
        <v>15815</v>
      </c>
      <c r="AE870" s="41" t="s">
        <v>11499</v>
      </c>
      <c r="AF870" s="41">
        <v>899.9198</v>
      </c>
      <c r="AG870" s="41">
        <v>-4.71688</v>
      </c>
      <c r="AH870" s="42">
        <v>1.39378E42</v>
      </c>
      <c r="AI870" s="41">
        <v>0.532785865</v>
      </c>
      <c r="AJ870" s="40" t="s">
        <v>16834</v>
      </c>
      <c r="AK870" s="40" t="s">
        <v>15817</v>
      </c>
      <c r="AL870" s="41">
        <v>3326.0</v>
      </c>
      <c r="AM870" s="40" t="s">
        <v>7372</v>
      </c>
      <c r="AN870" s="40" t="s">
        <v>7285</v>
      </c>
      <c r="AO870" s="40" t="s">
        <v>5627</v>
      </c>
      <c r="AP870" s="42">
        <v>1.1E139</v>
      </c>
    </row>
    <row r="871">
      <c r="A871" s="40" t="s">
        <v>16719</v>
      </c>
      <c r="B871" s="41">
        <v>97.0</v>
      </c>
      <c r="C871" s="42">
        <v>1.67E9</v>
      </c>
      <c r="D871" s="41">
        <v>3356.0</v>
      </c>
      <c r="E871" s="40" t="s">
        <v>1243</v>
      </c>
      <c r="F871" s="41">
        <v>140.0</v>
      </c>
      <c r="G871" s="41">
        <v>35.0</v>
      </c>
      <c r="H871" s="41">
        <v>70.0</v>
      </c>
      <c r="I871" s="41">
        <v>-3.07733</v>
      </c>
      <c r="J871" s="41">
        <v>10000.0</v>
      </c>
      <c r="K871" s="41">
        <v>5000.0</v>
      </c>
      <c r="L871" s="41">
        <v>1200.0</v>
      </c>
      <c r="M871" s="41">
        <v>600.0</v>
      </c>
      <c r="N871" s="41">
        <v>50.0</v>
      </c>
      <c r="O871" s="40" t="s">
        <v>207</v>
      </c>
      <c r="P871" s="40" t="s">
        <v>208</v>
      </c>
      <c r="Q871" s="40" t="s">
        <v>209</v>
      </c>
      <c r="R871" s="40" t="s">
        <v>8686</v>
      </c>
      <c r="S871" s="40" t="b">
        <v>0</v>
      </c>
      <c r="T871" s="40" t="s">
        <v>211</v>
      </c>
      <c r="U871" s="40" t="s">
        <v>212</v>
      </c>
      <c r="V871" s="41">
        <v>0.1</v>
      </c>
      <c r="W871" s="41">
        <v>0.9</v>
      </c>
      <c r="X871" s="41">
        <v>0.3</v>
      </c>
      <c r="Y871" s="41">
        <v>0.5</v>
      </c>
      <c r="Z871" s="40" t="b">
        <v>0</v>
      </c>
      <c r="AA871" s="40" t="b">
        <v>1</v>
      </c>
      <c r="AB871" s="40" t="b">
        <v>0</v>
      </c>
      <c r="AC871" s="40" t="b">
        <v>0</v>
      </c>
      <c r="AD871" s="41" t="s">
        <v>15818</v>
      </c>
      <c r="AE871" s="41" t="s">
        <v>15819</v>
      </c>
      <c r="AF871" s="41">
        <v>1200.155</v>
      </c>
      <c r="AG871" s="41">
        <v>-4.7172</v>
      </c>
      <c r="AH871" s="42">
        <v>1.08473E41</v>
      </c>
      <c r="AI871" s="41">
        <v>0.532889913</v>
      </c>
      <c r="AJ871" s="40" t="s">
        <v>16835</v>
      </c>
      <c r="AK871" s="40" t="s">
        <v>15821</v>
      </c>
      <c r="AL871" s="41">
        <v>3391.0</v>
      </c>
      <c r="AM871" s="40" t="s">
        <v>7372</v>
      </c>
      <c r="AN871" s="40" t="s">
        <v>7285</v>
      </c>
      <c r="AO871" s="40" t="s">
        <v>5643</v>
      </c>
      <c r="AP871" s="42">
        <v>1.0E136</v>
      </c>
    </row>
    <row r="872">
      <c r="A872" s="40" t="s">
        <v>16719</v>
      </c>
      <c r="B872" s="41">
        <v>101.0</v>
      </c>
      <c r="C872" s="42">
        <v>1.67E9</v>
      </c>
      <c r="D872" s="41">
        <v>3356.0</v>
      </c>
      <c r="E872" s="40" t="s">
        <v>1243</v>
      </c>
      <c r="F872" s="41">
        <v>140.0</v>
      </c>
      <c r="G872" s="41">
        <v>35.0</v>
      </c>
      <c r="H872" s="41">
        <v>70.0</v>
      </c>
      <c r="I872" s="41">
        <v>-3.07733</v>
      </c>
      <c r="J872" s="41">
        <v>10000.0</v>
      </c>
      <c r="K872" s="41">
        <v>5000.0</v>
      </c>
      <c r="L872" s="41">
        <v>1200.0</v>
      </c>
      <c r="M872" s="41">
        <v>600.0</v>
      </c>
      <c r="N872" s="41">
        <v>50.0</v>
      </c>
      <c r="O872" s="40" t="s">
        <v>207</v>
      </c>
      <c r="P872" s="40" t="s">
        <v>208</v>
      </c>
      <c r="Q872" s="40" t="s">
        <v>209</v>
      </c>
      <c r="R872" s="40" t="s">
        <v>8686</v>
      </c>
      <c r="S872" s="40" t="b">
        <v>0</v>
      </c>
      <c r="T872" s="40" t="s">
        <v>12879</v>
      </c>
      <c r="U872" s="40" t="s">
        <v>212</v>
      </c>
      <c r="V872" s="41">
        <v>0.1</v>
      </c>
      <c r="W872" s="41">
        <v>0.9</v>
      </c>
      <c r="X872" s="41">
        <v>0.1</v>
      </c>
      <c r="Y872" s="41">
        <v>0.6</v>
      </c>
      <c r="Z872" s="40" t="b">
        <v>0</v>
      </c>
      <c r="AA872" s="40" t="b">
        <v>1</v>
      </c>
      <c r="AB872" s="40" t="b">
        <v>0</v>
      </c>
      <c r="AC872" s="40" t="b">
        <v>0</v>
      </c>
      <c r="AD872" s="41" t="s">
        <v>15822</v>
      </c>
      <c r="AE872" s="41" t="s">
        <v>14080</v>
      </c>
      <c r="AF872" s="41">
        <v>1203.575</v>
      </c>
      <c r="AG872" s="41">
        <v>-4.72278</v>
      </c>
      <c r="AH872" s="42">
        <v>1.19124E42</v>
      </c>
      <c r="AI872" s="41">
        <v>0.53470173</v>
      </c>
      <c r="AJ872" s="40" t="s">
        <v>15823</v>
      </c>
      <c r="AK872" s="44" t="s">
        <v>397</v>
      </c>
      <c r="AL872" s="41">
        <v>2640.0</v>
      </c>
      <c r="AM872" s="40" t="s">
        <v>2224</v>
      </c>
      <c r="AN872" s="40" t="s">
        <v>7285</v>
      </c>
      <c r="AO872" s="40" t="s">
        <v>5643</v>
      </c>
      <c r="AP872" s="42">
        <v>1.1E139</v>
      </c>
    </row>
    <row r="873">
      <c r="A873" s="40" t="s">
        <v>16706</v>
      </c>
      <c r="B873" s="41">
        <v>200.0</v>
      </c>
      <c r="C873" s="42">
        <v>1.67E9</v>
      </c>
      <c r="D873" s="41">
        <v>3356.0</v>
      </c>
      <c r="E873" s="40" t="s">
        <v>1243</v>
      </c>
      <c r="F873" s="41">
        <v>140.0</v>
      </c>
      <c r="G873" s="41">
        <v>35.0</v>
      </c>
      <c r="H873" s="41">
        <v>70.0</v>
      </c>
      <c r="I873" s="41">
        <v>-3.07733</v>
      </c>
      <c r="J873" s="41">
        <v>10000.0</v>
      </c>
      <c r="K873" s="41">
        <v>5000.0</v>
      </c>
      <c r="L873" s="41">
        <v>1200.0</v>
      </c>
      <c r="M873" s="41">
        <v>600.0</v>
      </c>
      <c r="N873" s="41">
        <v>100.0</v>
      </c>
      <c r="O873" s="40" t="s">
        <v>207</v>
      </c>
      <c r="P873" s="40" t="s">
        <v>1371</v>
      </c>
      <c r="Q873" s="40" t="s">
        <v>7310</v>
      </c>
      <c r="R873" s="40" t="s">
        <v>8686</v>
      </c>
      <c r="S873" s="40" t="b">
        <v>0</v>
      </c>
      <c r="T873" s="40" t="s">
        <v>211</v>
      </c>
      <c r="U873" s="40" t="s">
        <v>212</v>
      </c>
      <c r="V873" s="41">
        <v>0.1</v>
      </c>
      <c r="W873" s="41">
        <v>0.9</v>
      </c>
      <c r="X873" s="41">
        <v>0.1</v>
      </c>
      <c r="Y873" s="41">
        <v>0.6</v>
      </c>
      <c r="Z873" s="40" t="b">
        <v>0</v>
      </c>
      <c r="AA873" s="40" t="b">
        <v>1</v>
      </c>
      <c r="AB873" s="40" t="b">
        <v>0</v>
      </c>
      <c r="AC873" s="40" t="b">
        <v>0</v>
      </c>
      <c r="AD873" s="41" t="s">
        <v>8962</v>
      </c>
      <c r="AE873" s="41" t="s">
        <v>15824</v>
      </c>
      <c r="AF873" s="41">
        <v>1203.099</v>
      </c>
      <c r="AG873" s="41">
        <v>-4.72322</v>
      </c>
      <c r="AH873" s="42">
        <v>1.52E41</v>
      </c>
      <c r="AI873" s="41">
        <v>0.534843808</v>
      </c>
      <c r="AJ873" s="40" t="s">
        <v>15825</v>
      </c>
      <c r="AK873" s="40" t="s">
        <v>15826</v>
      </c>
      <c r="AL873" s="41">
        <v>1169.0</v>
      </c>
      <c r="AM873" s="40" t="s">
        <v>2224</v>
      </c>
      <c r="AN873" s="40" t="s">
        <v>7285</v>
      </c>
      <c r="AO873" s="40" t="s">
        <v>5643</v>
      </c>
      <c r="AP873" s="42">
        <v>1.1E136</v>
      </c>
    </row>
    <row r="874">
      <c r="A874" s="40" t="s">
        <v>16719</v>
      </c>
      <c r="B874" s="41">
        <v>36.0</v>
      </c>
      <c r="C874" s="42">
        <v>1.67E9</v>
      </c>
      <c r="D874" s="41">
        <v>3356.0</v>
      </c>
      <c r="E874" s="40" t="s">
        <v>1243</v>
      </c>
      <c r="F874" s="41">
        <v>140.0</v>
      </c>
      <c r="G874" s="41">
        <v>35.0</v>
      </c>
      <c r="H874" s="41">
        <v>70.0</v>
      </c>
      <c r="I874" s="41">
        <v>-3.07733</v>
      </c>
      <c r="J874" s="41">
        <v>10000.0</v>
      </c>
      <c r="K874" s="41">
        <v>5000.0</v>
      </c>
      <c r="L874" s="41">
        <v>1200.0</v>
      </c>
      <c r="M874" s="41">
        <v>600.0</v>
      </c>
      <c r="N874" s="41">
        <v>30.0</v>
      </c>
      <c r="O874" s="40" t="s">
        <v>207</v>
      </c>
      <c r="P874" s="40" t="s">
        <v>208</v>
      </c>
      <c r="Q874" s="40" t="s">
        <v>7305</v>
      </c>
      <c r="R874" s="40" t="s">
        <v>8686</v>
      </c>
      <c r="S874" s="40" t="b">
        <v>0</v>
      </c>
      <c r="T874" s="40" t="s">
        <v>211</v>
      </c>
      <c r="U874" s="40" t="s">
        <v>212</v>
      </c>
      <c r="V874" s="41">
        <v>0.1</v>
      </c>
      <c r="W874" s="41">
        <v>0.9</v>
      </c>
      <c r="X874" s="41">
        <v>0.1</v>
      </c>
      <c r="Y874" s="41">
        <v>0.4</v>
      </c>
      <c r="Z874" s="40" t="b">
        <v>0</v>
      </c>
      <c r="AA874" s="40" t="b">
        <v>1</v>
      </c>
      <c r="AB874" s="40" t="b">
        <v>0</v>
      </c>
      <c r="AC874" s="40" t="b">
        <v>0</v>
      </c>
      <c r="AD874" s="41" t="s">
        <v>15827</v>
      </c>
      <c r="AE874" s="41" t="s">
        <v>15828</v>
      </c>
      <c r="AF874" s="41">
        <v>1203.403</v>
      </c>
      <c r="AG874" s="41">
        <v>-4.72551</v>
      </c>
      <c r="AH874" s="42">
        <v>1.39014E42</v>
      </c>
      <c r="AI874" s="41">
        <v>0.53558868</v>
      </c>
      <c r="AJ874" s="40" t="s">
        <v>15829</v>
      </c>
      <c r="AK874" s="44" t="s">
        <v>397</v>
      </c>
      <c r="AL874" s="41">
        <v>6960.0</v>
      </c>
      <c r="AM874" s="40" t="s">
        <v>2224</v>
      </c>
      <c r="AN874" s="40" t="s">
        <v>7285</v>
      </c>
      <c r="AO874" s="40" t="s">
        <v>5643</v>
      </c>
      <c r="AP874" s="42">
        <v>1.1E139</v>
      </c>
    </row>
    <row r="875">
      <c r="A875" s="40" t="s">
        <v>16720</v>
      </c>
      <c r="B875" s="41">
        <v>42.0</v>
      </c>
      <c r="C875" s="42">
        <v>1.67E9</v>
      </c>
      <c r="D875" s="41">
        <v>3356.0</v>
      </c>
      <c r="E875" s="40" t="s">
        <v>1243</v>
      </c>
      <c r="F875" s="41">
        <v>140.0</v>
      </c>
      <c r="G875" s="41">
        <v>35.0</v>
      </c>
      <c r="H875" s="41">
        <v>70.0</v>
      </c>
      <c r="I875" s="41">
        <v>-3.07733</v>
      </c>
      <c r="J875" s="41">
        <v>10000.0</v>
      </c>
      <c r="K875" s="41">
        <v>5000.0</v>
      </c>
      <c r="L875" s="41">
        <v>1200.0</v>
      </c>
      <c r="M875" s="41">
        <v>600.0</v>
      </c>
      <c r="N875" s="41">
        <v>30.0</v>
      </c>
      <c r="O875" s="40" t="s">
        <v>207</v>
      </c>
      <c r="P875" s="40" t="s">
        <v>1371</v>
      </c>
      <c r="Q875" s="40" t="s">
        <v>7305</v>
      </c>
      <c r="R875" s="40" t="s">
        <v>8686</v>
      </c>
      <c r="S875" s="40" t="b">
        <v>0</v>
      </c>
      <c r="T875" s="40" t="s">
        <v>211</v>
      </c>
      <c r="U875" s="40" t="s">
        <v>212</v>
      </c>
      <c r="V875" s="41">
        <v>0.1</v>
      </c>
      <c r="W875" s="41">
        <v>0.9</v>
      </c>
      <c r="X875" s="41">
        <v>0.3</v>
      </c>
      <c r="Y875" s="41">
        <v>0.4</v>
      </c>
      <c r="Z875" s="40" t="b">
        <v>0</v>
      </c>
      <c r="AA875" s="40" t="b">
        <v>1</v>
      </c>
      <c r="AB875" s="40" t="b">
        <v>0</v>
      </c>
      <c r="AC875" s="40" t="b">
        <v>0</v>
      </c>
      <c r="AD875" s="41" t="s">
        <v>15830</v>
      </c>
      <c r="AE875" s="41" t="s">
        <v>15831</v>
      </c>
      <c r="AF875" s="41">
        <v>1181.691</v>
      </c>
      <c r="AG875" s="41">
        <v>-4.72886</v>
      </c>
      <c r="AH875" s="42">
        <v>1.39103E42</v>
      </c>
      <c r="AI875" s="41">
        <v>0.536678451</v>
      </c>
      <c r="AJ875" s="40" t="s">
        <v>15832</v>
      </c>
      <c r="AK875" s="40" t="s">
        <v>15833</v>
      </c>
      <c r="AL875" s="41">
        <v>7081.0</v>
      </c>
      <c r="AM875" s="40" t="s">
        <v>7372</v>
      </c>
      <c r="AN875" s="40" t="s">
        <v>7285</v>
      </c>
      <c r="AO875" s="40" t="s">
        <v>5643</v>
      </c>
      <c r="AP875" s="42">
        <v>1.1E139</v>
      </c>
    </row>
    <row r="876">
      <c r="A876" s="40" t="s">
        <v>16720</v>
      </c>
      <c r="B876" s="41">
        <v>13.0</v>
      </c>
      <c r="C876" s="42">
        <v>1.67E9</v>
      </c>
      <c r="D876" s="41">
        <v>3356.0</v>
      </c>
      <c r="E876" s="40" t="s">
        <v>1243</v>
      </c>
      <c r="F876" s="41">
        <v>140.0</v>
      </c>
      <c r="G876" s="41">
        <v>35.0</v>
      </c>
      <c r="H876" s="41">
        <v>70.0</v>
      </c>
      <c r="I876" s="41">
        <v>-3.07733</v>
      </c>
      <c r="J876" s="41">
        <v>10000.0</v>
      </c>
      <c r="K876" s="41">
        <v>5000.0</v>
      </c>
      <c r="L876" s="41">
        <v>1200.0</v>
      </c>
      <c r="M876" s="41">
        <v>600.0</v>
      </c>
      <c r="N876" s="41">
        <v>30.0</v>
      </c>
      <c r="O876" s="40" t="s">
        <v>207</v>
      </c>
      <c r="P876" s="40" t="s">
        <v>1371</v>
      </c>
      <c r="Q876" s="40" t="s">
        <v>209</v>
      </c>
      <c r="R876" s="40" t="s">
        <v>8686</v>
      </c>
      <c r="S876" s="40" t="b">
        <v>0</v>
      </c>
      <c r="T876" s="40" t="s">
        <v>12879</v>
      </c>
      <c r="U876" s="40" t="s">
        <v>212</v>
      </c>
      <c r="V876" s="41">
        <v>0.1</v>
      </c>
      <c r="W876" s="41">
        <v>0.9</v>
      </c>
      <c r="X876" s="41">
        <v>0.2</v>
      </c>
      <c r="Y876" s="41">
        <v>0.5</v>
      </c>
      <c r="Z876" s="40" t="b">
        <v>0</v>
      </c>
      <c r="AA876" s="40" t="b">
        <v>1</v>
      </c>
      <c r="AB876" s="40" t="b">
        <v>0</v>
      </c>
      <c r="AC876" s="40" t="b">
        <v>0</v>
      </c>
      <c r="AD876" s="41" t="s">
        <v>15834</v>
      </c>
      <c r="AE876" s="41" t="s">
        <v>15835</v>
      </c>
      <c r="AF876" s="41">
        <v>1071.846</v>
      </c>
      <c r="AG876" s="41">
        <v>-4.72953</v>
      </c>
      <c r="AH876" s="42">
        <v>6.33527E41</v>
      </c>
      <c r="AI876" s="41">
        <v>0.536895346</v>
      </c>
      <c r="AJ876" s="40" t="s">
        <v>15836</v>
      </c>
      <c r="AK876" s="44" t="s">
        <v>397</v>
      </c>
      <c r="AL876" s="41">
        <v>4840.0</v>
      </c>
      <c r="AM876" s="40" t="s">
        <v>7372</v>
      </c>
      <c r="AN876" s="40" t="s">
        <v>7285</v>
      </c>
      <c r="AO876" s="40" t="s">
        <v>5643</v>
      </c>
      <c r="AP876" s="42">
        <v>1.1E138</v>
      </c>
    </row>
    <row r="877">
      <c r="A877" s="40" t="s">
        <v>16706</v>
      </c>
      <c r="B877" s="41">
        <v>223.0</v>
      </c>
      <c r="C877" s="42">
        <v>1.67E9</v>
      </c>
      <c r="D877" s="41">
        <v>3356.0</v>
      </c>
      <c r="E877" s="40" t="s">
        <v>1243</v>
      </c>
      <c r="F877" s="41">
        <v>140.0</v>
      </c>
      <c r="G877" s="41">
        <v>35.0</v>
      </c>
      <c r="H877" s="41">
        <v>70.0</v>
      </c>
      <c r="I877" s="41">
        <v>-3.07733</v>
      </c>
      <c r="J877" s="41">
        <v>10000.0</v>
      </c>
      <c r="K877" s="41">
        <v>5000.0</v>
      </c>
      <c r="L877" s="41">
        <v>1200.0</v>
      </c>
      <c r="M877" s="41">
        <v>600.0</v>
      </c>
      <c r="N877" s="41">
        <v>100.0</v>
      </c>
      <c r="O877" s="40" t="s">
        <v>207</v>
      </c>
      <c r="P877" s="40" t="s">
        <v>1371</v>
      </c>
      <c r="Q877" s="40" t="s">
        <v>7305</v>
      </c>
      <c r="R877" s="40" t="s">
        <v>8686</v>
      </c>
      <c r="S877" s="40" t="b">
        <v>0</v>
      </c>
      <c r="T877" s="40" t="s">
        <v>211</v>
      </c>
      <c r="U877" s="40" t="s">
        <v>212</v>
      </c>
      <c r="V877" s="41">
        <v>0.1</v>
      </c>
      <c r="W877" s="41">
        <v>0.9</v>
      </c>
      <c r="X877" s="41">
        <v>0.3</v>
      </c>
      <c r="Y877" s="41">
        <v>0.5</v>
      </c>
      <c r="Z877" s="40" t="b">
        <v>0</v>
      </c>
      <c r="AA877" s="40" t="b">
        <v>1</v>
      </c>
      <c r="AB877" s="40" t="b">
        <v>0</v>
      </c>
      <c r="AC877" s="40" t="b">
        <v>0</v>
      </c>
      <c r="AD877" s="41" t="s">
        <v>15837</v>
      </c>
      <c r="AE877" s="41" t="s">
        <v>15838</v>
      </c>
      <c r="AF877" s="41">
        <v>777.888</v>
      </c>
      <c r="AG877" s="41">
        <v>-4.73012</v>
      </c>
      <c r="AH877" s="42">
        <v>1.37124E42</v>
      </c>
      <c r="AI877" s="41">
        <v>0.537087789</v>
      </c>
      <c r="AJ877" s="40" t="s">
        <v>16836</v>
      </c>
      <c r="AK877" s="40" t="s">
        <v>15840</v>
      </c>
      <c r="AL877" s="41">
        <v>1085.0</v>
      </c>
      <c r="AM877" s="40" t="s">
        <v>7372</v>
      </c>
      <c r="AN877" s="40" t="s">
        <v>7285</v>
      </c>
      <c r="AO877" s="40" t="s">
        <v>5643</v>
      </c>
      <c r="AP877" s="42">
        <v>1.1E139</v>
      </c>
    </row>
    <row r="878">
      <c r="A878" s="40" t="s">
        <v>16719</v>
      </c>
      <c r="B878" s="41">
        <v>25.0</v>
      </c>
      <c r="C878" s="42">
        <v>1.67E9</v>
      </c>
      <c r="D878" s="41">
        <v>3356.0</v>
      </c>
      <c r="E878" s="40" t="s">
        <v>1243</v>
      </c>
      <c r="F878" s="41">
        <v>140.0</v>
      </c>
      <c r="G878" s="41">
        <v>35.0</v>
      </c>
      <c r="H878" s="41">
        <v>70.0</v>
      </c>
      <c r="I878" s="41">
        <v>-3.07733</v>
      </c>
      <c r="J878" s="41">
        <v>10000.0</v>
      </c>
      <c r="K878" s="41">
        <v>5000.0</v>
      </c>
      <c r="L878" s="41">
        <v>1200.0</v>
      </c>
      <c r="M878" s="41">
        <v>600.0</v>
      </c>
      <c r="N878" s="41">
        <v>30.0</v>
      </c>
      <c r="O878" s="40" t="s">
        <v>207</v>
      </c>
      <c r="P878" s="40" t="s">
        <v>208</v>
      </c>
      <c r="Q878" s="40" t="s">
        <v>7310</v>
      </c>
      <c r="R878" s="40" t="s">
        <v>8686</v>
      </c>
      <c r="S878" s="40" t="b">
        <v>0</v>
      </c>
      <c r="T878" s="40" t="s">
        <v>211</v>
      </c>
      <c r="U878" s="40" t="s">
        <v>212</v>
      </c>
      <c r="V878" s="41">
        <v>0.1</v>
      </c>
      <c r="W878" s="41">
        <v>0.9</v>
      </c>
      <c r="X878" s="41">
        <v>0.3</v>
      </c>
      <c r="Y878" s="41">
        <v>0.5</v>
      </c>
      <c r="Z878" s="40" t="b">
        <v>0</v>
      </c>
      <c r="AA878" s="40" t="b">
        <v>1</v>
      </c>
      <c r="AB878" s="40" t="b">
        <v>0</v>
      </c>
      <c r="AC878" s="40" t="b">
        <v>0</v>
      </c>
      <c r="AD878" s="41" t="s">
        <v>15841</v>
      </c>
      <c r="AE878" s="41" t="s">
        <v>15842</v>
      </c>
      <c r="AF878" s="41">
        <v>1202.392</v>
      </c>
      <c r="AG878" s="41">
        <v>-4.73116</v>
      </c>
      <c r="AH878" s="42">
        <v>1.23459E42</v>
      </c>
      <c r="AI878" s="41">
        <v>0.537423563</v>
      </c>
      <c r="AJ878" s="40" t="s">
        <v>15843</v>
      </c>
      <c r="AK878" s="40" t="s">
        <v>15844</v>
      </c>
      <c r="AL878" s="41">
        <v>4285.0</v>
      </c>
      <c r="AM878" s="40" t="s">
        <v>2224</v>
      </c>
      <c r="AN878" s="40" t="s">
        <v>7285</v>
      </c>
      <c r="AO878" s="40" t="s">
        <v>5643</v>
      </c>
      <c r="AP878" s="42">
        <v>1.1E139</v>
      </c>
    </row>
    <row r="879">
      <c r="A879" s="40" t="s">
        <v>16686</v>
      </c>
      <c r="B879" s="41">
        <v>196.0</v>
      </c>
      <c r="C879" s="42">
        <v>1.67E9</v>
      </c>
      <c r="D879" s="41">
        <v>3356.0</v>
      </c>
      <c r="E879" s="40" t="s">
        <v>1243</v>
      </c>
      <c r="F879" s="41">
        <v>140.0</v>
      </c>
      <c r="G879" s="41">
        <v>35.0</v>
      </c>
      <c r="H879" s="41">
        <v>70.0</v>
      </c>
      <c r="I879" s="41">
        <v>-3.07733</v>
      </c>
      <c r="J879" s="41">
        <v>10000.0</v>
      </c>
      <c r="K879" s="41">
        <v>5000.0</v>
      </c>
      <c r="L879" s="41">
        <v>1200.0</v>
      </c>
      <c r="M879" s="41">
        <v>600.0</v>
      </c>
      <c r="N879" s="41">
        <v>100.0</v>
      </c>
      <c r="O879" s="40" t="s">
        <v>207</v>
      </c>
      <c r="P879" s="40" t="s">
        <v>208</v>
      </c>
      <c r="Q879" s="40" t="s">
        <v>209</v>
      </c>
      <c r="R879" s="40" t="s">
        <v>8686</v>
      </c>
      <c r="S879" s="40" t="b">
        <v>0</v>
      </c>
      <c r="T879" s="40" t="s">
        <v>12879</v>
      </c>
      <c r="U879" s="40" t="s">
        <v>212</v>
      </c>
      <c r="V879" s="41">
        <v>0.1</v>
      </c>
      <c r="W879" s="41">
        <v>0.9</v>
      </c>
      <c r="X879" s="41">
        <v>0.3</v>
      </c>
      <c r="Y879" s="41">
        <v>0.5</v>
      </c>
      <c r="Z879" s="40" t="b">
        <v>0</v>
      </c>
      <c r="AA879" s="40" t="b">
        <v>1</v>
      </c>
      <c r="AB879" s="40" t="b">
        <v>0</v>
      </c>
      <c r="AC879" s="40" t="b">
        <v>0</v>
      </c>
      <c r="AD879" s="41" t="s">
        <v>15845</v>
      </c>
      <c r="AE879" s="41" t="s">
        <v>15846</v>
      </c>
      <c r="AF879" s="41">
        <v>782.2908</v>
      </c>
      <c r="AG879" s="41">
        <v>-4.73139</v>
      </c>
      <c r="AH879" s="42">
        <v>9.17206E41</v>
      </c>
      <c r="AI879" s="41">
        <v>0.537498463</v>
      </c>
      <c r="AJ879" s="40" t="s">
        <v>16837</v>
      </c>
      <c r="AK879" s="40" t="s">
        <v>15848</v>
      </c>
      <c r="AL879" s="41">
        <v>2781.0</v>
      </c>
      <c r="AM879" s="40" t="s">
        <v>7372</v>
      </c>
      <c r="AN879" s="40" t="s">
        <v>7285</v>
      </c>
      <c r="AO879" s="40" t="s">
        <v>5627</v>
      </c>
      <c r="AP879" s="42">
        <v>1.0E139</v>
      </c>
    </row>
    <row r="880">
      <c r="A880" s="40" t="s">
        <v>16719</v>
      </c>
      <c r="B880" s="41">
        <v>77.0</v>
      </c>
      <c r="C880" s="42">
        <v>1.67E9</v>
      </c>
      <c r="D880" s="41">
        <v>3356.0</v>
      </c>
      <c r="E880" s="40" t="s">
        <v>1243</v>
      </c>
      <c r="F880" s="41">
        <v>140.0</v>
      </c>
      <c r="G880" s="41">
        <v>35.0</v>
      </c>
      <c r="H880" s="41">
        <v>70.0</v>
      </c>
      <c r="I880" s="41">
        <v>-3.07733</v>
      </c>
      <c r="J880" s="41">
        <v>10000.0</v>
      </c>
      <c r="K880" s="41">
        <v>5000.0</v>
      </c>
      <c r="L880" s="41">
        <v>1200.0</v>
      </c>
      <c r="M880" s="41">
        <v>600.0</v>
      </c>
      <c r="N880" s="41">
        <v>30.0</v>
      </c>
      <c r="O880" s="40" t="s">
        <v>207</v>
      </c>
      <c r="P880" s="40" t="s">
        <v>208</v>
      </c>
      <c r="Q880" s="40" t="s">
        <v>212</v>
      </c>
      <c r="R880" s="40" t="s">
        <v>8686</v>
      </c>
      <c r="S880" s="40" t="b">
        <v>0</v>
      </c>
      <c r="T880" s="40" t="s">
        <v>211</v>
      </c>
      <c r="U880" s="40" t="s">
        <v>212</v>
      </c>
      <c r="V880" s="41">
        <v>0.1</v>
      </c>
      <c r="W880" s="41">
        <v>0.9</v>
      </c>
      <c r="X880" s="41">
        <v>0.2</v>
      </c>
      <c r="Y880" s="41">
        <v>0.6</v>
      </c>
      <c r="Z880" s="40" t="b">
        <v>0</v>
      </c>
      <c r="AA880" s="40" t="b">
        <v>1</v>
      </c>
      <c r="AB880" s="40" t="b">
        <v>0</v>
      </c>
      <c r="AC880" s="40" t="b">
        <v>0</v>
      </c>
      <c r="AD880" s="41" t="s">
        <v>15849</v>
      </c>
      <c r="AE880" s="41" t="s">
        <v>15850</v>
      </c>
      <c r="AF880" s="41">
        <v>793.2797</v>
      </c>
      <c r="AG880" s="41">
        <v>-4.73147</v>
      </c>
      <c r="AH880" s="42">
        <v>1.03918E42</v>
      </c>
      <c r="AI880" s="41">
        <v>0.53752702</v>
      </c>
      <c r="AJ880" s="40" t="s">
        <v>15851</v>
      </c>
      <c r="AK880" s="44" t="s">
        <v>397</v>
      </c>
      <c r="AL880" s="41">
        <v>3219.0</v>
      </c>
      <c r="AM880" s="40" t="s">
        <v>7372</v>
      </c>
      <c r="AN880" s="40" t="s">
        <v>7285</v>
      </c>
      <c r="AO880" s="40" t="s">
        <v>5643</v>
      </c>
      <c r="AP880" s="42">
        <v>1.0E139</v>
      </c>
    </row>
    <row r="881">
      <c r="A881" s="40" t="s">
        <v>16719</v>
      </c>
      <c r="B881" s="41">
        <v>48.0</v>
      </c>
      <c r="C881" s="42">
        <v>1.67E9</v>
      </c>
      <c r="D881" s="41">
        <v>3356.0</v>
      </c>
      <c r="E881" s="40" t="s">
        <v>1243</v>
      </c>
      <c r="F881" s="41">
        <v>140.0</v>
      </c>
      <c r="G881" s="41">
        <v>35.0</v>
      </c>
      <c r="H881" s="41">
        <v>70.0</v>
      </c>
      <c r="I881" s="41">
        <v>-3.07733</v>
      </c>
      <c r="J881" s="41">
        <v>10000.0</v>
      </c>
      <c r="K881" s="41">
        <v>5000.0</v>
      </c>
      <c r="L881" s="41">
        <v>1200.0</v>
      </c>
      <c r="M881" s="41">
        <v>600.0</v>
      </c>
      <c r="N881" s="41">
        <v>30.0</v>
      </c>
      <c r="O881" s="40" t="s">
        <v>207</v>
      </c>
      <c r="P881" s="40" t="s">
        <v>208</v>
      </c>
      <c r="Q881" s="40" t="s">
        <v>7305</v>
      </c>
      <c r="R881" s="40" t="s">
        <v>8686</v>
      </c>
      <c r="S881" s="40" t="b">
        <v>0</v>
      </c>
      <c r="T881" s="40" t="s">
        <v>12879</v>
      </c>
      <c r="U881" s="40" t="s">
        <v>212</v>
      </c>
      <c r="V881" s="41">
        <v>0.1</v>
      </c>
      <c r="W881" s="41">
        <v>0.9</v>
      </c>
      <c r="X881" s="41">
        <v>0.2</v>
      </c>
      <c r="Y881" s="41">
        <v>0.4</v>
      </c>
      <c r="Z881" s="40" t="b">
        <v>0</v>
      </c>
      <c r="AA881" s="40" t="b">
        <v>1</v>
      </c>
      <c r="AB881" s="40" t="b">
        <v>0</v>
      </c>
      <c r="AC881" s="40" t="b">
        <v>0</v>
      </c>
      <c r="AD881" s="41" t="s">
        <v>15852</v>
      </c>
      <c r="AE881" s="41" t="s">
        <v>15853</v>
      </c>
      <c r="AF881" s="41">
        <v>893.0555</v>
      </c>
      <c r="AG881" s="41">
        <v>-4.73786</v>
      </c>
      <c r="AH881" s="42">
        <v>1.00136E42</v>
      </c>
      <c r="AI881" s="41">
        <v>0.539602509</v>
      </c>
      <c r="AJ881" s="40" t="s">
        <v>15854</v>
      </c>
      <c r="AK881" s="44" t="s">
        <v>397</v>
      </c>
      <c r="AL881" s="41">
        <v>4850.0</v>
      </c>
      <c r="AM881" s="40" t="s">
        <v>7372</v>
      </c>
      <c r="AN881" s="40" t="s">
        <v>7285</v>
      </c>
      <c r="AO881" s="40" t="s">
        <v>5643</v>
      </c>
      <c r="AP881" s="42">
        <v>1.0E139</v>
      </c>
    </row>
    <row r="882">
      <c r="A882" s="40" t="s">
        <v>16720</v>
      </c>
      <c r="B882" s="41">
        <v>43.0</v>
      </c>
      <c r="C882" s="42">
        <v>1.67E9</v>
      </c>
      <c r="D882" s="41">
        <v>3356.0</v>
      </c>
      <c r="E882" s="40" t="s">
        <v>1243</v>
      </c>
      <c r="F882" s="41">
        <v>140.0</v>
      </c>
      <c r="G882" s="41">
        <v>35.0</v>
      </c>
      <c r="H882" s="41">
        <v>70.0</v>
      </c>
      <c r="I882" s="41">
        <v>-3.07733</v>
      </c>
      <c r="J882" s="41">
        <v>10000.0</v>
      </c>
      <c r="K882" s="41">
        <v>5000.0</v>
      </c>
      <c r="L882" s="41">
        <v>1200.0</v>
      </c>
      <c r="M882" s="41">
        <v>600.0</v>
      </c>
      <c r="N882" s="41">
        <v>30.0</v>
      </c>
      <c r="O882" s="40" t="s">
        <v>207</v>
      </c>
      <c r="P882" s="40" t="s">
        <v>1371</v>
      </c>
      <c r="Q882" s="40" t="s">
        <v>7305</v>
      </c>
      <c r="R882" s="40" t="s">
        <v>8686</v>
      </c>
      <c r="S882" s="40" t="b">
        <v>0</v>
      </c>
      <c r="T882" s="40" t="s">
        <v>211</v>
      </c>
      <c r="U882" s="40" t="s">
        <v>212</v>
      </c>
      <c r="V882" s="41">
        <v>0.1</v>
      </c>
      <c r="W882" s="41">
        <v>0.9</v>
      </c>
      <c r="X882" s="41">
        <v>0.3</v>
      </c>
      <c r="Y882" s="41">
        <v>0.5</v>
      </c>
      <c r="Z882" s="40" t="b">
        <v>0</v>
      </c>
      <c r="AA882" s="40" t="b">
        <v>1</v>
      </c>
      <c r="AB882" s="40" t="b">
        <v>0</v>
      </c>
      <c r="AC882" s="40" t="b">
        <v>0</v>
      </c>
      <c r="AD882" s="41" t="s">
        <v>15855</v>
      </c>
      <c r="AE882" s="41" t="s">
        <v>15856</v>
      </c>
      <c r="AF882" s="41">
        <v>1201.998</v>
      </c>
      <c r="AG882" s="41">
        <v>-4.73834</v>
      </c>
      <c r="AH882" s="42">
        <v>8.84403E41</v>
      </c>
      <c r="AI882" s="41">
        <v>0.539758048</v>
      </c>
      <c r="AJ882" s="40" t="s">
        <v>15857</v>
      </c>
      <c r="AK882" s="40" t="s">
        <v>15858</v>
      </c>
      <c r="AL882" s="41">
        <v>5740.0</v>
      </c>
      <c r="AM882" s="40" t="s">
        <v>2224</v>
      </c>
      <c r="AN882" s="40" t="s">
        <v>7285</v>
      </c>
      <c r="AO882" s="40" t="s">
        <v>5643</v>
      </c>
      <c r="AP882" s="42">
        <v>1.0E139</v>
      </c>
    </row>
    <row r="883">
      <c r="A883" s="40" t="s">
        <v>16706</v>
      </c>
      <c r="B883" s="41">
        <v>195.0</v>
      </c>
      <c r="C883" s="42">
        <v>1.67E9</v>
      </c>
      <c r="D883" s="41">
        <v>3356.0</v>
      </c>
      <c r="E883" s="40" t="s">
        <v>1243</v>
      </c>
      <c r="F883" s="41">
        <v>140.0</v>
      </c>
      <c r="G883" s="41">
        <v>35.0</v>
      </c>
      <c r="H883" s="41">
        <v>70.0</v>
      </c>
      <c r="I883" s="41">
        <v>-3.07733</v>
      </c>
      <c r="J883" s="41">
        <v>10000.0</v>
      </c>
      <c r="K883" s="41">
        <v>5000.0</v>
      </c>
      <c r="L883" s="41">
        <v>1200.0</v>
      </c>
      <c r="M883" s="41">
        <v>600.0</v>
      </c>
      <c r="N883" s="41">
        <v>100.0</v>
      </c>
      <c r="O883" s="40" t="s">
        <v>207</v>
      </c>
      <c r="P883" s="40" t="s">
        <v>1371</v>
      </c>
      <c r="Q883" s="40" t="s">
        <v>209</v>
      </c>
      <c r="R883" s="40" t="s">
        <v>8686</v>
      </c>
      <c r="S883" s="40" t="b">
        <v>0</v>
      </c>
      <c r="T883" s="40" t="s">
        <v>12879</v>
      </c>
      <c r="U883" s="40" t="s">
        <v>212</v>
      </c>
      <c r="V883" s="41">
        <v>0.1</v>
      </c>
      <c r="W883" s="41">
        <v>0.9</v>
      </c>
      <c r="X883" s="41">
        <v>0.3</v>
      </c>
      <c r="Y883" s="41">
        <v>0.4</v>
      </c>
      <c r="Z883" s="40" t="b">
        <v>0</v>
      </c>
      <c r="AA883" s="40" t="b">
        <v>1</v>
      </c>
      <c r="AB883" s="40" t="b">
        <v>0</v>
      </c>
      <c r="AC883" s="40" t="b">
        <v>0</v>
      </c>
      <c r="AD883" s="41" t="s">
        <v>15859</v>
      </c>
      <c r="AE883" s="41" t="s">
        <v>15860</v>
      </c>
      <c r="AF883" s="41">
        <v>1114.936</v>
      </c>
      <c r="AG883" s="41">
        <v>-4.74074</v>
      </c>
      <c r="AH883" s="42">
        <v>1.34346E42</v>
      </c>
      <c r="AI883" s="41">
        <v>0.540538035</v>
      </c>
      <c r="AJ883" s="40" t="s">
        <v>16838</v>
      </c>
      <c r="AK883" s="40" t="s">
        <v>15862</v>
      </c>
      <c r="AL883" s="41">
        <v>1929.0</v>
      </c>
      <c r="AM883" s="40" t="s">
        <v>7372</v>
      </c>
      <c r="AN883" s="40" t="s">
        <v>7285</v>
      </c>
      <c r="AO883" s="40" t="s">
        <v>5643</v>
      </c>
      <c r="AP883" s="42">
        <v>1.1E139</v>
      </c>
    </row>
    <row r="884">
      <c r="A884" s="40" t="s">
        <v>16720</v>
      </c>
      <c r="B884" s="41">
        <v>62.0</v>
      </c>
      <c r="C884" s="42">
        <v>1.67E9</v>
      </c>
      <c r="D884" s="41">
        <v>3356.0</v>
      </c>
      <c r="E884" s="40" t="s">
        <v>1243</v>
      </c>
      <c r="F884" s="41">
        <v>140.0</v>
      </c>
      <c r="G884" s="41">
        <v>35.0</v>
      </c>
      <c r="H884" s="41">
        <v>70.0</v>
      </c>
      <c r="I884" s="41">
        <v>-3.07733</v>
      </c>
      <c r="J884" s="41">
        <v>10000.0</v>
      </c>
      <c r="K884" s="41">
        <v>5000.0</v>
      </c>
      <c r="L884" s="41">
        <v>1200.0</v>
      </c>
      <c r="M884" s="41">
        <v>600.0</v>
      </c>
      <c r="N884" s="41">
        <v>30.0</v>
      </c>
      <c r="O884" s="40" t="s">
        <v>207</v>
      </c>
      <c r="P884" s="40" t="s">
        <v>1371</v>
      </c>
      <c r="Q884" s="40" t="s">
        <v>1372</v>
      </c>
      <c r="R884" s="40" t="s">
        <v>8686</v>
      </c>
      <c r="S884" s="40" t="b">
        <v>0</v>
      </c>
      <c r="T884" s="40" t="s">
        <v>211</v>
      </c>
      <c r="U884" s="40" t="s">
        <v>212</v>
      </c>
      <c r="V884" s="41">
        <v>0.1</v>
      </c>
      <c r="W884" s="41">
        <v>0.9</v>
      </c>
      <c r="X884" s="41">
        <v>0.3</v>
      </c>
      <c r="Y884" s="41">
        <v>0.6</v>
      </c>
      <c r="Z884" s="40" t="b">
        <v>0</v>
      </c>
      <c r="AA884" s="40" t="b">
        <v>1</v>
      </c>
      <c r="AB884" s="40" t="b">
        <v>0</v>
      </c>
      <c r="AC884" s="40" t="b">
        <v>0</v>
      </c>
      <c r="AD884" s="41" t="s">
        <v>15863</v>
      </c>
      <c r="AE884" s="41" t="s">
        <v>15864</v>
      </c>
      <c r="AF884" s="41">
        <v>1203.512</v>
      </c>
      <c r="AG884" s="41">
        <v>-4.74368</v>
      </c>
      <c r="AH884" s="42">
        <v>1.37701E42</v>
      </c>
      <c r="AI884" s="41">
        <v>0.541494742</v>
      </c>
      <c r="AJ884" s="40" t="s">
        <v>15865</v>
      </c>
      <c r="AK884" s="40" t="s">
        <v>15866</v>
      </c>
      <c r="AL884" s="41">
        <v>4906.0</v>
      </c>
      <c r="AM884" s="40" t="s">
        <v>2224</v>
      </c>
      <c r="AN884" s="40" t="s">
        <v>7285</v>
      </c>
      <c r="AO884" s="40" t="s">
        <v>5643</v>
      </c>
      <c r="AP884" s="42">
        <v>1.1E139</v>
      </c>
    </row>
    <row r="885">
      <c r="A885" s="40" t="s">
        <v>16686</v>
      </c>
      <c r="B885" s="41">
        <v>260.0</v>
      </c>
      <c r="C885" s="42">
        <v>1.67E9</v>
      </c>
      <c r="D885" s="41">
        <v>3356.0</v>
      </c>
      <c r="E885" s="40" t="s">
        <v>1243</v>
      </c>
      <c r="F885" s="41">
        <v>140.0</v>
      </c>
      <c r="G885" s="41">
        <v>35.0</v>
      </c>
      <c r="H885" s="41">
        <v>70.0</v>
      </c>
      <c r="I885" s="41">
        <v>-3.07733</v>
      </c>
      <c r="J885" s="41">
        <v>10000.0</v>
      </c>
      <c r="K885" s="41">
        <v>5000.0</v>
      </c>
      <c r="L885" s="41">
        <v>1200.0</v>
      </c>
      <c r="M885" s="41">
        <v>600.0</v>
      </c>
      <c r="N885" s="41">
        <v>100.0</v>
      </c>
      <c r="O885" s="40" t="s">
        <v>207</v>
      </c>
      <c r="P885" s="40" t="s">
        <v>208</v>
      </c>
      <c r="Q885" s="40" t="s">
        <v>212</v>
      </c>
      <c r="R885" s="40" t="s">
        <v>8686</v>
      </c>
      <c r="S885" s="40" t="b">
        <v>0</v>
      </c>
      <c r="T885" s="40" t="s">
        <v>211</v>
      </c>
      <c r="U885" s="40" t="s">
        <v>212</v>
      </c>
      <c r="V885" s="41">
        <v>0.1</v>
      </c>
      <c r="W885" s="41">
        <v>0.9</v>
      </c>
      <c r="X885" s="41">
        <v>0.3</v>
      </c>
      <c r="Y885" s="41">
        <v>0.6</v>
      </c>
      <c r="Z885" s="40" t="b">
        <v>0</v>
      </c>
      <c r="AA885" s="40" t="b">
        <v>1</v>
      </c>
      <c r="AB885" s="40" t="b">
        <v>0</v>
      </c>
      <c r="AC885" s="40" t="b">
        <v>0</v>
      </c>
      <c r="AD885" s="41" t="s">
        <v>15867</v>
      </c>
      <c r="AE885" s="41" t="s">
        <v>15868</v>
      </c>
      <c r="AF885" s="41">
        <v>647.6303</v>
      </c>
      <c r="AG885" s="41">
        <v>-4.74882</v>
      </c>
      <c r="AH885" s="42">
        <v>1.39267E42</v>
      </c>
      <c r="AI885" s="41">
        <v>0.543164981</v>
      </c>
      <c r="AJ885" s="40" t="s">
        <v>16839</v>
      </c>
      <c r="AK885" s="40" t="s">
        <v>15870</v>
      </c>
      <c r="AL885" s="41">
        <v>2051.0</v>
      </c>
      <c r="AM885" s="40" t="s">
        <v>7372</v>
      </c>
      <c r="AN885" s="40" t="s">
        <v>7285</v>
      </c>
      <c r="AO885" s="40" t="s">
        <v>5627</v>
      </c>
      <c r="AP885" s="42">
        <v>1.1E139</v>
      </c>
    </row>
    <row r="886">
      <c r="A886" s="40" t="s">
        <v>16720</v>
      </c>
      <c r="B886" s="41">
        <v>9.0</v>
      </c>
      <c r="C886" s="42">
        <v>1.67E9</v>
      </c>
      <c r="D886" s="41">
        <v>3356.0</v>
      </c>
      <c r="E886" s="40" t="s">
        <v>1243</v>
      </c>
      <c r="F886" s="41">
        <v>140.0</v>
      </c>
      <c r="G886" s="41">
        <v>35.0</v>
      </c>
      <c r="H886" s="41">
        <v>70.0</v>
      </c>
      <c r="I886" s="41">
        <v>-3.07733</v>
      </c>
      <c r="J886" s="41">
        <v>10000.0</v>
      </c>
      <c r="K886" s="41">
        <v>5000.0</v>
      </c>
      <c r="L886" s="41">
        <v>1200.0</v>
      </c>
      <c r="M886" s="41">
        <v>600.0</v>
      </c>
      <c r="N886" s="41">
        <v>30.0</v>
      </c>
      <c r="O886" s="40" t="s">
        <v>207</v>
      </c>
      <c r="P886" s="40" t="s">
        <v>1371</v>
      </c>
      <c r="Q886" s="40" t="s">
        <v>209</v>
      </c>
      <c r="R886" s="40" t="s">
        <v>8686</v>
      </c>
      <c r="S886" s="40" t="b">
        <v>0</v>
      </c>
      <c r="T886" s="40" t="s">
        <v>12879</v>
      </c>
      <c r="U886" s="40" t="s">
        <v>212</v>
      </c>
      <c r="V886" s="41">
        <v>0.1</v>
      </c>
      <c r="W886" s="41">
        <v>0.9</v>
      </c>
      <c r="X886" s="41">
        <v>0.1</v>
      </c>
      <c r="Y886" s="41">
        <v>0.4</v>
      </c>
      <c r="Z886" s="40" t="b">
        <v>0</v>
      </c>
      <c r="AA886" s="40" t="b">
        <v>1</v>
      </c>
      <c r="AB886" s="40" t="b">
        <v>0</v>
      </c>
      <c r="AC886" s="40" t="b">
        <v>0</v>
      </c>
      <c r="AD886" s="41" t="s">
        <v>15871</v>
      </c>
      <c r="AE886" s="41" t="s">
        <v>15872</v>
      </c>
      <c r="AF886" s="41">
        <v>903.6845</v>
      </c>
      <c r="AG886" s="41">
        <v>-4.75214</v>
      </c>
      <c r="AH886" s="42">
        <v>1.20836E42</v>
      </c>
      <c r="AI886" s="41">
        <v>0.5442425</v>
      </c>
      <c r="AJ886" s="40" t="s">
        <v>15873</v>
      </c>
      <c r="AK886" s="44" t="s">
        <v>397</v>
      </c>
      <c r="AL886" s="41">
        <v>4983.0</v>
      </c>
      <c r="AM886" s="40" t="s">
        <v>7372</v>
      </c>
      <c r="AN886" s="40" t="s">
        <v>7285</v>
      </c>
      <c r="AO886" s="40" t="s">
        <v>5643</v>
      </c>
      <c r="AP886" s="42">
        <v>1.1E139</v>
      </c>
    </row>
    <row r="887">
      <c r="A887" s="40" t="s">
        <v>16686</v>
      </c>
      <c r="B887" s="41">
        <v>164.0</v>
      </c>
      <c r="C887" s="42">
        <v>1.67E9</v>
      </c>
      <c r="D887" s="41">
        <v>3356.0</v>
      </c>
      <c r="E887" s="40" t="s">
        <v>1243</v>
      </c>
      <c r="F887" s="41">
        <v>140.0</v>
      </c>
      <c r="G887" s="41">
        <v>35.0</v>
      </c>
      <c r="H887" s="41">
        <v>70.0</v>
      </c>
      <c r="I887" s="41">
        <v>-3.07733</v>
      </c>
      <c r="J887" s="41">
        <v>10000.0</v>
      </c>
      <c r="K887" s="41">
        <v>5000.0</v>
      </c>
      <c r="L887" s="41">
        <v>1200.0</v>
      </c>
      <c r="M887" s="41">
        <v>600.0</v>
      </c>
      <c r="N887" s="41">
        <v>50.0</v>
      </c>
      <c r="O887" s="40" t="s">
        <v>207</v>
      </c>
      <c r="P887" s="40" t="s">
        <v>208</v>
      </c>
      <c r="Q887" s="40" t="s">
        <v>212</v>
      </c>
      <c r="R887" s="40" t="s">
        <v>8686</v>
      </c>
      <c r="S887" s="40" t="b">
        <v>0</v>
      </c>
      <c r="T887" s="40" t="s">
        <v>211</v>
      </c>
      <c r="U887" s="40" t="s">
        <v>212</v>
      </c>
      <c r="V887" s="41">
        <v>0.1</v>
      </c>
      <c r="W887" s="41">
        <v>0.9</v>
      </c>
      <c r="X887" s="41">
        <v>0.1</v>
      </c>
      <c r="Y887" s="41">
        <v>0.6</v>
      </c>
      <c r="Z887" s="40" t="b">
        <v>0</v>
      </c>
      <c r="AA887" s="40" t="b">
        <v>1</v>
      </c>
      <c r="AB887" s="40" t="b">
        <v>0</v>
      </c>
      <c r="AC887" s="40" t="b">
        <v>0</v>
      </c>
      <c r="AD887" s="41" t="s">
        <v>15874</v>
      </c>
      <c r="AE887" s="41" t="s">
        <v>15875</v>
      </c>
      <c r="AF887" s="41">
        <v>1201.109</v>
      </c>
      <c r="AG887" s="41">
        <v>-4.75336</v>
      </c>
      <c r="AH887" s="42">
        <v>1.04254E42</v>
      </c>
      <c r="AI887" s="41">
        <v>0.544638141</v>
      </c>
      <c r="AJ887" s="40" t="s">
        <v>15876</v>
      </c>
      <c r="AK887" s="44" t="s">
        <v>397</v>
      </c>
      <c r="AL887" s="41">
        <v>7910.0</v>
      </c>
      <c r="AM887" s="40" t="s">
        <v>2224</v>
      </c>
      <c r="AN887" s="40" t="s">
        <v>7285</v>
      </c>
      <c r="AO887" s="40" t="s">
        <v>5627</v>
      </c>
      <c r="AP887" s="42">
        <v>1.0E139</v>
      </c>
    </row>
    <row r="888">
      <c r="A888" s="40" t="s">
        <v>16720</v>
      </c>
      <c r="B888" s="41">
        <v>110.0</v>
      </c>
      <c r="C888" s="42">
        <v>1.67E9</v>
      </c>
      <c r="D888" s="41">
        <v>3356.0</v>
      </c>
      <c r="E888" s="40" t="s">
        <v>1243</v>
      </c>
      <c r="F888" s="41">
        <v>140.0</v>
      </c>
      <c r="G888" s="41">
        <v>35.0</v>
      </c>
      <c r="H888" s="41">
        <v>70.0</v>
      </c>
      <c r="I888" s="41">
        <v>-3.07733</v>
      </c>
      <c r="J888" s="41">
        <v>10000.0</v>
      </c>
      <c r="K888" s="41">
        <v>5000.0</v>
      </c>
      <c r="L888" s="41">
        <v>1200.0</v>
      </c>
      <c r="M888" s="41">
        <v>600.0</v>
      </c>
      <c r="N888" s="41">
        <v>50.0</v>
      </c>
      <c r="O888" s="40" t="s">
        <v>207</v>
      </c>
      <c r="P888" s="40" t="s">
        <v>1371</v>
      </c>
      <c r="Q888" s="40" t="s">
        <v>7310</v>
      </c>
      <c r="R888" s="40" t="s">
        <v>8686</v>
      </c>
      <c r="S888" s="40" t="b">
        <v>0</v>
      </c>
      <c r="T888" s="40" t="s">
        <v>211</v>
      </c>
      <c r="U888" s="40" t="s">
        <v>212</v>
      </c>
      <c r="V888" s="41">
        <v>0.1</v>
      </c>
      <c r="W888" s="41">
        <v>0.9</v>
      </c>
      <c r="X888" s="41">
        <v>0.1</v>
      </c>
      <c r="Y888" s="41">
        <v>0.6</v>
      </c>
      <c r="Z888" s="40" t="b">
        <v>0</v>
      </c>
      <c r="AA888" s="40" t="b">
        <v>1</v>
      </c>
      <c r="AB888" s="40" t="b">
        <v>0</v>
      </c>
      <c r="AC888" s="40" t="b">
        <v>0</v>
      </c>
      <c r="AD888" s="41" t="s">
        <v>15877</v>
      </c>
      <c r="AE888" s="41" t="s">
        <v>15878</v>
      </c>
      <c r="AF888" s="41">
        <v>1155.014</v>
      </c>
      <c r="AG888" s="41">
        <v>-4.75932</v>
      </c>
      <c r="AH888" s="42">
        <v>1.03941E42</v>
      </c>
      <c r="AI888" s="41">
        <v>0.546576198</v>
      </c>
      <c r="AJ888" s="40" t="s">
        <v>15879</v>
      </c>
      <c r="AK888" s="44" t="s">
        <v>397</v>
      </c>
      <c r="AL888" s="41">
        <v>2125.0</v>
      </c>
      <c r="AM888" s="40" t="s">
        <v>7372</v>
      </c>
      <c r="AN888" s="40" t="s">
        <v>7285</v>
      </c>
      <c r="AO888" s="40" t="s">
        <v>5643</v>
      </c>
      <c r="AP888" s="42">
        <v>1.0E139</v>
      </c>
    </row>
    <row r="889">
      <c r="A889" s="40" t="s">
        <v>16719</v>
      </c>
      <c r="B889" s="41">
        <v>121.0</v>
      </c>
      <c r="C889" s="42">
        <v>1.67E9</v>
      </c>
      <c r="D889" s="41">
        <v>3356.0</v>
      </c>
      <c r="E889" s="40" t="s">
        <v>1243</v>
      </c>
      <c r="F889" s="41">
        <v>140.0</v>
      </c>
      <c r="G889" s="41">
        <v>35.0</v>
      </c>
      <c r="H889" s="41">
        <v>70.0</v>
      </c>
      <c r="I889" s="41">
        <v>-3.07733</v>
      </c>
      <c r="J889" s="41">
        <v>10000.0</v>
      </c>
      <c r="K889" s="41">
        <v>5000.0</v>
      </c>
      <c r="L889" s="41">
        <v>1200.0</v>
      </c>
      <c r="M889" s="41">
        <v>600.0</v>
      </c>
      <c r="N889" s="41">
        <v>50.0</v>
      </c>
      <c r="O889" s="40" t="s">
        <v>207</v>
      </c>
      <c r="P889" s="40" t="s">
        <v>208</v>
      </c>
      <c r="Q889" s="40" t="s">
        <v>7310</v>
      </c>
      <c r="R889" s="40" t="s">
        <v>8686</v>
      </c>
      <c r="S889" s="40" t="b">
        <v>0</v>
      </c>
      <c r="T889" s="40" t="s">
        <v>12879</v>
      </c>
      <c r="U889" s="40" t="s">
        <v>212</v>
      </c>
      <c r="V889" s="41">
        <v>0.1</v>
      </c>
      <c r="W889" s="41">
        <v>0.9</v>
      </c>
      <c r="X889" s="41">
        <v>0.2</v>
      </c>
      <c r="Y889" s="41">
        <v>0.5</v>
      </c>
      <c r="Z889" s="40" t="b">
        <v>0</v>
      </c>
      <c r="AA889" s="40" t="b">
        <v>1</v>
      </c>
      <c r="AB889" s="40" t="b">
        <v>0</v>
      </c>
      <c r="AC889" s="40" t="b">
        <v>0</v>
      </c>
      <c r="AD889" s="41" t="s">
        <v>15880</v>
      </c>
      <c r="AE889" s="41" t="s">
        <v>15881</v>
      </c>
      <c r="AF889" s="41">
        <v>1073.632</v>
      </c>
      <c r="AG889" s="41">
        <v>-4.75943</v>
      </c>
      <c r="AH889" s="42">
        <v>4.61984E41</v>
      </c>
      <c r="AI889" s="41">
        <v>0.546610593</v>
      </c>
      <c r="AJ889" s="40" t="s">
        <v>15882</v>
      </c>
      <c r="AK889" s="40" t="s">
        <v>15883</v>
      </c>
      <c r="AL889" s="41">
        <v>2236.0</v>
      </c>
      <c r="AM889" s="40" t="s">
        <v>7372</v>
      </c>
      <c r="AN889" s="40" t="s">
        <v>7285</v>
      </c>
      <c r="AO889" s="40" t="s">
        <v>5643</v>
      </c>
      <c r="AP889" s="42">
        <v>1.0E138</v>
      </c>
    </row>
    <row r="890">
      <c r="A890" s="40" t="s">
        <v>16720</v>
      </c>
      <c r="B890" s="41">
        <v>25.0</v>
      </c>
      <c r="C890" s="42">
        <v>1.67E9</v>
      </c>
      <c r="D890" s="41">
        <v>3356.0</v>
      </c>
      <c r="E890" s="40" t="s">
        <v>1243</v>
      </c>
      <c r="F890" s="41">
        <v>140.0</v>
      </c>
      <c r="G890" s="41">
        <v>35.0</v>
      </c>
      <c r="H890" s="41">
        <v>70.0</v>
      </c>
      <c r="I890" s="41">
        <v>-3.07733</v>
      </c>
      <c r="J890" s="41">
        <v>10000.0</v>
      </c>
      <c r="K890" s="41">
        <v>5000.0</v>
      </c>
      <c r="L890" s="41">
        <v>1200.0</v>
      </c>
      <c r="M890" s="41">
        <v>600.0</v>
      </c>
      <c r="N890" s="41">
        <v>30.0</v>
      </c>
      <c r="O890" s="40" t="s">
        <v>207</v>
      </c>
      <c r="P890" s="40" t="s">
        <v>1371</v>
      </c>
      <c r="Q890" s="40" t="s">
        <v>7310</v>
      </c>
      <c r="R890" s="40" t="s">
        <v>8686</v>
      </c>
      <c r="S890" s="40" t="b">
        <v>0</v>
      </c>
      <c r="T890" s="40" t="s">
        <v>211</v>
      </c>
      <c r="U890" s="40" t="s">
        <v>212</v>
      </c>
      <c r="V890" s="41">
        <v>0.1</v>
      </c>
      <c r="W890" s="41">
        <v>0.9</v>
      </c>
      <c r="X890" s="41">
        <v>0.3</v>
      </c>
      <c r="Y890" s="41">
        <v>0.5</v>
      </c>
      <c r="Z890" s="40" t="b">
        <v>0</v>
      </c>
      <c r="AA890" s="40" t="b">
        <v>1</v>
      </c>
      <c r="AB890" s="40" t="b">
        <v>0</v>
      </c>
      <c r="AC890" s="40" t="b">
        <v>0</v>
      </c>
      <c r="AD890" s="41" t="s">
        <v>15884</v>
      </c>
      <c r="AE890" s="41" t="s">
        <v>15885</v>
      </c>
      <c r="AF890" s="41">
        <v>724.1154</v>
      </c>
      <c r="AG890" s="41">
        <v>-4.75955</v>
      </c>
      <c r="AH890" s="42">
        <v>1.16711E42</v>
      </c>
      <c r="AI890" s="41">
        <v>0.546651389</v>
      </c>
      <c r="AJ890" s="40" t="s">
        <v>15886</v>
      </c>
      <c r="AK890" s="40" t="s">
        <v>15887</v>
      </c>
      <c r="AL890" s="41">
        <v>2549.0</v>
      </c>
      <c r="AM890" s="40" t="s">
        <v>7372</v>
      </c>
      <c r="AN890" s="40" t="s">
        <v>7285</v>
      </c>
      <c r="AO890" s="40" t="s">
        <v>5643</v>
      </c>
      <c r="AP890" s="42">
        <v>1.1E139</v>
      </c>
    </row>
    <row r="891">
      <c r="A891" s="40" t="s">
        <v>16719</v>
      </c>
      <c r="B891" s="41">
        <v>81.0</v>
      </c>
      <c r="C891" s="42">
        <v>1.67E9</v>
      </c>
      <c r="D891" s="41">
        <v>3356.0</v>
      </c>
      <c r="E891" s="40" t="s">
        <v>1243</v>
      </c>
      <c r="F891" s="41">
        <v>140.0</v>
      </c>
      <c r="G891" s="41">
        <v>35.0</v>
      </c>
      <c r="H891" s="41">
        <v>70.0</v>
      </c>
      <c r="I891" s="41">
        <v>-3.07733</v>
      </c>
      <c r="J891" s="41">
        <v>10000.0</v>
      </c>
      <c r="K891" s="41">
        <v>5000.0</v>
      </c>
      <c r="L891" s="41">
        <v>1200.0</v>
      </c>
      <c r="M891" s="41">
        <v>600.0</v>
      </c>
      <c r="N891" s="41">
        <v>30.0</v>
      </c>
      <c r="O891" s="40" t="s">
        <v>207</v>
      </c>
      <c r="P891" s="40" t="s">
        <v>208</v>
      </c>
      <c r="Q891" s="40" t="s">
        <v>212</v>
      </c>
      <c r="R891" s="40" t="s">
        <v>8686</v>
      </c>
      <c r="S891" s="40" t="b">
        <v>0</v>
      </c>
      <c r="T891" s="40" t="s">
        <v>12879</v>
      </c>
      <c r="U891" s="40" t="s">
        <v>212</v>
      </c>
      <c r="V891" s="41">
        <v>0.1</v>
      </c>
      <c r="W891" s="41">
        <v>0.9</v>
      </c>
      <c r="X891" s="41">
        <v>0.1</v>
      </c>
      <c r="Y891" s="41">
        <v>0.4</v>
      </c>
      <c r="Z891" s="40" t="b">
        <v>0</v>
      </c>
      <c r="AA891" s="40" t="b">
        <v>1</v>
      </c>
      <c r="AB891" s="40" t="b">
        <v>0</v>
      </c>
      <c r="AC891" s="40" t="b">
        <v>0</v>
      </c>
      <c r="AD891" s="41" t="s">
        <v>15888</v>
      </c>
      <c r="AE891" s="41" t="s">
        <v>15889</v>
      </c>
      <c r="AF891" s="41">
        <v>1202.421</v>
      </c>
      <c r="AG891" s="41">
        <v>-4.7596</v>
      </c>
      <c r="AH891" s="42">
        <v>5.92347E41</v>
      </c>
      <c r="AI891" s="41">
        <v>0.546666629</v>
      </c>
      <c r="AJ891" s="40" t="s">
        <v>15890</v>
      </c>
      <c r="AK891" s="44" t="s">
        <v>397</v>
      </c>
      <c r="AL891" s="41">
        <v>6814.0</v>
      </c>
      <c r="AM891" s="40" t="s">
        <v>2224</v>
      </c>
      <c r="AN891" s="40" t="s">
        <v>7285</v>
      </c>
      <c r="AO891" s="40" t="s">
        <v>5643</v>
      </c>
      <c r="AP891" s="42">
        <v>1.1E138</v>
      </c>
    </row>
    <row r="892">
      <c r="A892" s="40" t="s">
        <v>16706</v>
      </c>
      <c r="B892" s="41">
        <v>187.0</v>
      </c>
      <c r="C892" s="42">
        <v>1.67E9</v>
      </c>
      <c r="D892" s="41">
        <v>3356.0</v>
      </c>
      <c r="E892" s="40" t="s">
        <v>1243</v>
      </c>
      <c r="F892" s="41">
        <v>140.0</v>
      </c>
      <c r="G892" s="41">
        <v>35.0</v>
      </c>
      <c r="H892" s="41">
        <v>70.0</v>
      </c>
      <c r="I892" s="41">
        <v>-3.07733</v>
      </c>
      <c r="J892" s="41">
        <v>10000.0</v>
      </c>
      <c r="K892" s="41">
        <v>5000.0</v>
      </c>
      <c r="L892" s="41">
        <v>1200.0</v>
      </c>
      <c r="M892" s="41">
        <v>600.0</v>
      </c>
      <c r="N892" s="41">
        <v>100.0</v>
      </c>
      <c r="O892" s="40" t="s">
        <v>207</v>
      </c>
      <c r="P892" s="40" t="s">
        <v>1371</v>
      </c>
      <c r="Q892" s="40" t="s">
        <v>209</v>
      </c>
      <c r="R892" s="40" t="s">
        <v>8686</v>
      </c>
      <c r="S892" s="40" t="b">
        <v>0</v>
      </c>
      <c r="T892" s="40" t="s">
        <v>211</v>
      </c>
      <c r="U892" s="40" t="s">
        <v>212</v>
      </c>
      <c r="V892" s="41">
        <v>0.1</v>
      </c>
      <c r="W892" s="41">
        <v>0.9</v>
      </c>
      <c r="X892" s="41">
        <v>0.3</v>
      </c>
      <c r="Y892" s="41">
        <v>0.5</v>
      </c>
      <c r="Z892" s="40" t="b">
        <v>0</v>
      </c>
      <c r="AA892" s="40" t="b">
        <v>1</v>
      </c>
      <c r="AB892" s="40" t="b">
        <v>0</v>
      </c>
      <c r="AC892" s="40" t="b">
        <v>0</v>
      </c>
      <c r="AD892" s="41" t="s">
        <v>15891</v>
      </c>
      <c r="AE892" s="41" t="s">
        <v>15892</v>
      </c>
      <c r="AF892" s="41">
        <v>793.6267</v>
      </c>
      <c r="AG892" s="41">
        <v>-4.75966</v>
      </c>
      <c r="AH892" s="42">
        <v>1.04429E42</v>
      </c>
      <c r="AI892" s="41">
        <v>0.546687354</v>
      </c>
      <c r="AJ892" s="40" t="s">
        <v>16840</v>
      </c>
      <c r="AK892" s="40" t="s">
        <v>15894</v>
      </c>
      <c r="AL892" s="41">
        <v>1179.0</v>
      </c>
      <c r="AM892" s="40" t="s">
        <v>7372</v>
      </c>
      <c r="AN892" s="40" t="s">
        <v>7285</v>
      </c>
      <c r="AO892" s="40" t="s">
        <v>5643</v>
      </c>
      <c r="AP892" s="42">
        <v>1.0E139</v>
      </c>
    </row>
    <row r="893">
      <c r="A893" s="40" t="s">
        <v>16686</v>
      </c>
      <c r="B893" s="41">
        <v>203.0</v>
      </c>
      <c r="C893" s="42">
        <v>1.67E9</v>
      </c>
      <c r="D893" s="41">
        <v>3356.0</v>
      </c>
      <c r="E893" s="40" t="s">
        <v>1243</v>
      </c>
      <c r="F893" s="41">
        <v>140.0</v>
      </c>
      <c r="G893" s="41">
        <v>35.0</v>
      </c>
      <c r="H893" s="41">
        <v>70.0</v>
      </c>
      <c r="I893" s="41">
        <v>-3.07733</v>
      </c>
      <c r="J893" s="41">
        <v>10000.0</v>
      </c>
      <c r="K893" s="41">
        <v>5000.0</v>
      </c>
      <c r="L893" s="41">
        <v>1200.0</v>
      </c>
      <c r="M893" s="41">
        <v>600.0</v>
      </c>
      <c r="N893" s="41">
        <v>100.0</v>
      </c>
      <c r="O893" s="40" t="s">
        <v>207</v>
      </c>
      <c r="P893" s="40" t="s">
        <v>208</v>
      </c>
      <c r="Q893" s="40" t="s">
        <v>7310</v>
      </c>
      <c r="R893" s="40" t="s">
        <v>8686</v>
      </c>
      <c r="S893" s="40" t="b">
        <v>0</v>
      </c>
      <c r="T893" s="40" t="s">
        <v>211</v>
      </c>
      <c r="U893" s="40" t="s">
        <v>212</v>
      </c>
      <c r="V893" s="41">
        <v>0.1</v>
      </c>
      <c r="W893" s="41">
        <v>0.9</v>
      </c>
      <c r="X893" s="41">
        <v>0.2</v>
      </c>
      <c r="Y893" s="41">
        <v>0.6</v>
      </c>
      <c r="Z893" s="40" t="b">
        <v>0</v>
      </c>
      <c r="AA893" s="40" t="b">
        <v>1</v>
      </c>
      <c r="AB893" s="40" t="b">
        <v>0</v>
      </c>
      <c r="AC893" s="40" t="b">
        <v>0</v>
      </c>
      <c r="AD893" s="41" t="s">
        <v>15895</v>
      </c>
      <c r="AE893" s="41" t="s">
        <v>15896</v>
      </c>
      <c r="AF893" s="41">
        <v>700.4083</v>
      </c>
      <c r="AG893" s="41">
        <v>-4.76003</v>
      </c>
      <c r="AH893" s="42">
        <v>1.39105E42</v>
      </c>
      <c r="AI893" s="41">
        <v>0.546807676</v>
      </c>
      <c r="AJ893" s="40" t="s">
        <v>16841</v>
      </c>
      <c r="AK893" s="40" t="s">
        <v>15898</v>
      </c>
      <c r="AL893" s="41">
        <v>1613.0</v>
      </c>
      <c r="AM893" s="40" t="s">
        <v>7372</v>
      </c>
      <c r="AN893" s="40" t="s">
        <v>7285</v>
      </c>
      <c r="AO893" s="40" t="s">
        <v>5627</v>
      </c>
      <c r="AP893" s="42">
        <v>1.1E139</v>
      </c>
    </row>
    <row r="894">
      <c r="A894" s="40" t="s">
        <v>16720</v>
      </c>
      <c r="B894" s="41">
        <v>4.0</v>
      </c>
      <c r="C894" s="42">
        <v>1.67E9</v>
      </c>
      <c r="D894" s="41">
        <v>3356.0</v>
      </c>
      <c r="E894" s="40" t="s">
        <v>1243</v>
      </c>
      <c r="F894" s="41">
        <v>140.0</v>
      </c>
      <c r="G894" s="41">
        <v>35.0</v>
      </c>
      <c r="H894" s="41">
        <v>70.0</v>
      </c>
      <c r="I894" s="41">
        <v>-3.07733</v>
      </c>
      <c r="J894" s="41">
        <v>10000.0</v>
      </c>
      <c r="K894" s="41">
        <v>5000.0</v>
      </c>
      <c r="L894" s="41">
        <v>1200.0</v>
      </c>
      <c r="M894" s="41">
        <v>600.0</v>
      </c>
      <c r="N894" s="41">
        <v>30.0</v>
      </c>
      <c r="O894" s="40" t="s">
        <v>207</v>
      </c>
      <c r="P894" s="40" t="s">
        <v>1371</v>
      </c>
      <c r="Q894" s="40" t="s">
        <v>209</v>
      </c>
      <c r="R894" s="40" t="s">
        <v>8686</v>
      </c>
      <c r="S894" s="40" t="b">
        <v>0</v>
      </c>
      <c r="T894" s="40" t="s">
        <v>211</v>
      </c>
      <c r="U894" s="40" t="s">
        <v>212</v>
      </c>
      <c r="V894" s="41">
        <v>0.1</v>
      </c>
      <c r="W894" s="41">
        <v>0.9</v>
      </c>
      <c r="X894" s="41">
        <v>0.2</v>
      </c>
      <c r="Y894" s="41">
        <v>0.5</v>
      </c>
      <c r="Z894" s="40" t="b">
        <v>0</v>
      </c>
      <c r="AA894" s="40" t="b">
        <v>1</v>
      </c>
      <c r="AB894" s="40" t="b">
        <v>0</v>
      </c>
      <c r="AC894" s="40" t="b">
        <v>0</v>
      </c>
      <c r="AD894" s="41" t="s">
        <v>15899</v>
      </c>
      <c r="AE894" s="41" t="s">
        <v>15900</v>
      </c>
      <c r="AF894" s="41">
        <v>1202.676</v>
      </c>
      <c r="AG894" s="41">
        <v>-4.76025</v>
      </c>
      <c r="AH894" s="42">
        <v>9.52623E41</v>
      </c>
      <c r="AI894" s="41">
        <v>0.546879443</v>
      </c>
      <c r="AJ894" s="40" t="s">
        <v>15901</v>
      </c>
      <c r="AK894" s="44" t="s">
        <v>397</v>
      </c>
      <c r="AL894" s="41">
        <v>5719.0</v>
      </c>
      <c r="AM894" s="40" t="s">
        <v>2224</v>
      </c>
      <c r="AN894" s="40" t="s">
        <v>7285</v>
      </c>
      <c r="AO894" s="40" t="s">
        <v>5643</v>
      </c>
      <c r="AP894" s="42">
        <v>1.0E139</v>
      </c>
    </row>
    <row r="895">
      <c r="A895" s="40" t="s">
        <v>16706</v>
      </c>
      <c r="B895" s="41">
        <v>228.0</v>
      </c>
      <c r="C895" s="42">
        <v>1.67E9</v>
      </c>
      <c r="D895" s="41">
        <v>3356.0</v>
      </c>
      <c r="E895" s="40" t="s">
        <v>1243</v>
      </c>
      <c r="F895" s="41">
        <v>140.0</v>
      </c>
      <c r="G895" s="41">
        <v>35.0</v>
      </c>
      <c r="H895" s="41">
        <v>70.0</v>
      </c>
      <c r="I895" s="41">
        <v>-3.07733</v>
      </c>
      <c r="J895" s="41">
        <v>10000.0</v>
      </c>
      <c r="K895" s="41">
        <v>5000.0</v>
      </c>
      <c r="L895" s="41">
        <v>1200.0</v>
      </c>
      <c r="M895" s="41">
        <v>600.0</v>
      </c>
      <c r="N895" s="41">
        <v>100.0</v>
      </c>
      <c r="O895" s="40" t="s">
        <v>207</v>
      </c>
      <c r="P895" s="40" t="s">
        <v>1371</v>
      </c>
      <c r="Q895" s="40" t="s">
        <v>7305</v>
      </c>
      <c r="R895" s="40" t="s">
        <v>8686</v>
      </c>
      <c r="S895" s="40" t="b">
        <v>0</v>
      </c>
      <c r="T895" s="40" t="s">
        <v>12879</v>
      </c>
      <c r="U895" s="40" t="s">
        <v>212</v>
      </c>
      <c r="V895" s="41">
        <v>0.1</v>
      </c>
      <c r="W895" s="41">
        <v>0.9</v>
      </c>
      <c r="X895" s="41">
        <v>0.2</v>
      </c>
      <c r="Y895" s="41">
        <v>0.4</v>
      </c>
      <c r="Z895" s="40" t="b">
        <v>0</v>
      </c>
      <c r="AA895" s="40" t="b">
        <v>1</v>
      </c>
      <c r="AB895" s="40" t="b">
        <v>0</v>
      </c>
      <c r="AC895" s="40" t="b">
        <v>0</v>
      </c>
      <c r="AD895" s="41" t="s">
        <v>12910</v>
      </c>
      <c r="AE895" s="41" t="s">
        <v>15902</v>
      </c>
      <c r="AF895" s="41">
        <v>658.8032</v>
      </c>
      <c r="AG895" s="41">
        <v>-4.76096</v>
      </c>
      <c r="AH895" s="42">
        <v>6.0329E41</v>
      </c>
      <c r="AI895" s="41">
        <v>0.547109813</v>
      </c>
      <c r="AJ895" s="40" t="s">
        <v>16842</v>
      </c>
      <c r="AK895" s="40" t="s">
        <v>15904</v>
      </c>
      <c r="AL895" s="41">
        <v>1107.0</v>
      </c>
      <c r="AM895" s="40" t="s">
        <v>7372</v>
      </c>
      <c r="AN895" s="40" t="s">
        <v>7285</v>
      </c>
      <c r="AO895" s="40" t="s">
        <v>5643</v>
      </c>
      <c r="AP895" s="42">
        <v>1.1E138</v>
      </c>
    </row>
    <row r="896">
      <c r="A896" s="40" t="s">
        <v>16706</v>
      </c>
      <c r="B896" s="41">
        <v>221.0</v>
      </c>
      <c r="C896" s="42">
        <v>1.67E9</v>
      </c>
      <c r="D896" s="41">
        <v>3356.0</v>
      </c>
      <c r="E896" s="40" t="s">
        <v>1243</v>
      </c>
      <c r="F896" s="41">
        <v>140.0</v>
      </c>
      <c r="G896" s="41">
        <v>35.0</v>
      </c>
      <c r="H896" s="41">
        <v>70.0</v>
      </c>
      <c r="I896" s="41">
        <v>-3.07733</v>
      </c>
      <c r="J896" s="41">
        <v>10000.0</v>
      </c>
      <c r="K896" s="41">
        <v>5000.0</v>
      </c>
      <c r="L896" s="41">
        <v>1200.0</v>
      </c>
      <c r="M896" s="41">
        <v>600.0</v>
      </c>
      <c r="N896" s="41">
        <v>100.0</v>
      </c>
      <c r="O896" s="40" t="s">
        <v>207</v>
      </c>
      <c r="P896" s="40" t="s">
        <v>1371</v>
      </c>
      <c r="Q896" s="40" t="s">
        <v>7305</v>
      </c>
      <c r="R896" s="40" t="s">
        <v>8686</v>
      </c>
      <c r="S896" s="40" t="b">
        <v>0</v>
      </c>
      <c r="T896" s="40" t="s">
        <v>211</v>
      </c>
      <c r="U896" s="40" t="s">
        <v>212</v>
      </c>
      <c r="V896" s="41">
        <v>0.1</v>
      </c>
      <c r="W896" s="41">
        <v>0.9</v>
      </c>
      <c r="X896" s="41">
        <v>0.2</v>
      </c>
      <c r="Y896" s="41">
        <v>0.6</v>
      </c>
      <c r="Z896" s="40" t="b">
        <v>0</v>
      </c>
      <c r="AA896" s="40" t="b">
        <v>1</v>
      </c>
      <c r="AB896" s="40" t="b">
        <v>0</v>
      </c>
      <c r="AC896" s="40" t="b">
        <v>0</v>
      </c>
      <c r="AD896" s="41" t="s">
        <v>15905</v>
      </c>
      <c r="AE896" s="41" t="s">
        <v>15906</v>
      </c>
      <c r="AF896" s="41">
        <v>1203.561</v>
      </c>
      <c r="AG896" s="41">
        <v>-4.76131</v>
      </c>
      <c r="AH896" s="42">
        <v>1.39274E42</v>
      </c>
      <c r="AI896" s="41">
        <v>0.547221219</v>
      </c>
      <c r="AJ896" s="40" t="s">
        <v>16843</v>
      </c>
      <c r="AK896" s="40" t="s">
        <v>15908</v>
      </c>
      <c r="AL896" s="41">
        <v>1445.0</v>
      </c>
      <c r="AM896" s="40" t="s">
        <v>2224</v>
      </c>
      <c r="AN896" s="40" t="s">
        <v>7285</v>
      </c>
      <c r="AO896" s="40" t="s">
        <v>5643</v>
      </c>
      <c r="AP896" s="42">
        <v>1.1E139</v>
      </c>
    </row>
    <row r="897">
      <c r="A897" s="40" t="s">
        <v>16719</v>
      </c>
      <c r="B897" s="41">
        <v>44.0</v>
      </c>
      <c r="C897" s="42">
        <v>1.67E9</v>
      </c>
      <c r="D897" s="41">
        <v>3356.0</v>
      </c>
      <c r="E897" s="40" t="s">
        <v>1243</v>
      </c>
      <c r="F897" s="41">
        <v>140.0</v>
      </c>
      <c r="G897" s="41">
        <v>35.0</v>
      </c>
      <c r="H897" s="41">
        <v>70.0</v>
      </c>
      <c r="I897" s="41">
        <v>-3.07733</v>
      </c>
      <c r="J897" s="41">
        <v>10000.0</v>
      </c>
      <c r="K897" s="41">
        <v>5000.0</v>
      </c>
      <c r="L897" s="41">
        <v>1200.0</v>
      </c>
      <c r="M897" s="41">
        <v>600.0</v>
      </c>
      <c r="N897" s="41">
        <v>30.0</v>
      </c>
      <c r="O897" s="40" t="s">
        <v>207</v>
      </c>
      <c r="P897" s="40" t="s">
        <v>208</v>
      </c>
      <c r="Q897" s="40" t="s">
        <v>7305</v>
      </c>
      <c r="R897" s="40" t="s">
        <v>8686</v>
      </c>
      <c r="S897" s="40" t="b">
        <v>0</v>
      </c>
      <c r="T897" s="40" t="s">
        <v>211</v>
      </c>
      <c r="U897" s="40" t="s">
        <v>212</v>
      </c>
      <c r="V897" s="41">
        <v>0.1</v>
      </c>
      <c r="W897" s="41">
        <v>0.9</v>
      </c>
      <c r="X897" s="41">
        <v>0.3</v>
      </c>
      <c r="Y897" s="41">
        <v>0.6</v>
      </c>
      <c r="Z897" s="40" t="b">
        <v>0</v>
      </c>
      <c r="AA897" s="40" t="b">
        <v>1</v>
      </c>
      <c r="AB897" s="40" t="b">
        <v>0</v>
      </c>
      <c r="AC897" s="40" t="b">
        <v>0</v>
      </c>
      <c r="AD897" s="41" t="s">
        <v>15909</v>
      </c>
      <c r="AE897" s="41" t="s">
        <v>15910</v>
      </c>
      <c r="AF897" s="41">
        <v>1179.493</v>
      </c>
      <c r="AG897" s="41">
        <v>-4.76313</v>
      </c>
      <c r="AH897" s="42">
        <v>9.88032E41</v>
      </c>
      <c r="AI897" s="41">
        <v>0.547814321</v>
      </c>
      <c r="AJ897" s="40" t="s">
        <v>15911</v>
      </c>
      <c r="AK897" s="40" t="s">
        <v>15912</v>
      </c>
      <c r="AL897" s="41">
        <v>4638.0</v>
      </c>
      <c r="AM897" s="40" t="s">
        <v>7372</v>
      </c>
      <c r="AN897" s="40" t="s">
        <v>7285</v>
      </c>
      <c r="AO897" s="40" t="s">
        <v>5643</v>
      </c>
      <c r="AP897" s="42">
        <v>1.0E139</v>
      </c>
    </row>
    <row r="898">
      <c r="A898" s="40" t="s">
        <v>16720</v>
      </c>
      <c r="B898" s="41">
        <v>38.0</v>
      </c>
      <c r="C898" s="42">
        <v>1.67E9</v>
      </c>
      <c r="D898" s="41">
        <v>3356.0</v>
      </c>
      <c r="E898" s="40" t="s">
        <v>1243</v>
      </c>
      <c r="F898" s="41">
        <v>140.0</v>
      </c>
      <c r="G898" s="41">
        <v>35.0</v>
      </c>
      <c r="H898" s="41">
        <v>70.0</v>
      </c>
      <c r="I898" s="41">
        <v>-3.07733</v>
      </c>
      <c r="J898" s="41">
        <v>10000.0</v>
      </c>
      <c r="K898" s="41">
        <v>5000.0</v>
      </c>
      <c r="L898" s="41">
        <v>1200.0</v>
      </c>
      <c r="M898" s="41">
        <v>600.0</v>
      </c>
      <c r="N898" s="41">
        <v>30.0</v>
      </c>
      <c r="O898" s="40" t="s">
        <v>207</v>
      </c>
      <c r="P898" s="40" t="s">
        <v>1371</v>
      </c>
      <c r="Q898" s="40" t="s">
        <v>7305</v>
      </c>
      <c r="R898" s="40" t="s">
        <v>8686</v>
      </c>
      <c r="S898" s="40" t="b">
        <v>0</v>
      </c>
      <c r="T898" s="40" t="s">
        <v>211</v>
      </c>
      <c r="U898" s="40" t="s">
        <v>212</v>
      </c>
      <c r="V898" s="41">
        <v>0.1</v>
      </c>
      <c r="W898" s="41">
        <v>0.9</v>
      </c>
      <c r="X898" s="41">
        <v>0.1</v>
      </c>
      <c r="Y898" s="41">
        <v>0.6</v>
      </c>
      <c r="Z898" s="40" t="b">
        <v>0</v>
      </c>
      <c r="AA898" s="40" t="b">
        <v>1</v>
      </c>
      <c r="AB898" s="40" t="b">
        <v>0</v>
      </c>
      <c r="AC898" s="40" t="b">
        <v>0</v>
      </c>
      <c r="AD898" s="41" t="s">
        <v>4449</v>
      </c>
      <c r="AE898" s="41" t="s">
        <v>15913</v>
      </c>
      <c r="AF898" s="41">
        <v>1203.103</v>
      </c>
      <c r="AG898" s="41">
        <v>-4.76322</v>
      </c>
      <c r="AH898" s="42">
        <v>1.7103E41</v>
      </c>
      <c r="AI898" s="41">
        <v>0.547841975</v>
      </c>
      <c r="AJ898" s="40" t="s">
        <v>15914</v>
      </c>
      <c r="AK898" s="44" t="s">
        <v>397</v>
      </c>
      <c r="AL898" s="41">
        <v>4553.0</v>
      </c>
      <c r="AM898" s="40" t="s">
        <v>2224</v>
      </c>
      <c r="AN898" s="40" t="s">
        <v>7285</v>
      </c>
      <c r="AO898" s="40" t="s">
        <v>5643</v>
      </c>
      <c r="AP898" s="42">
        <v>1.1E136</v>
      </c>
    </row>
    <row r="899">
      <c r="A899" s="40" t="s">
        <v>16720</v>
      </c>
      <c r="B899" s="41">
        <v>121.0</v>
      </c>
      <c r="C899" s="42">
        <v>1.67E9</v>
      </c>
      <c r="D899" s="41">
        <v>3356.0</v>
      </c>
      <c r="E899" s="40" t="s">
        <v>1243</v>
      </c>
      <c r="F899" s="41">
        <v>140.0</v>
      </c>
      <c r="G899" s="41">
        <v>35.0</v>
      </c>
      <c r="H899" s="41">
        <v>70.0</v>
      </c>
      <c r="I899" s="41">
        <v>-3.07733</v>
      </c>
      <c r="J899" s="41">
        <v>10000.0</v>
      </c>
      <c r="K899" s="41">
        <v>5000.0</v>
      </c>
      <c r="L899" s="41">
        <v>1200.0</v>
      </c>
      <c r="M899" s="41">
        <v>600.0</v>
      </c>
      <c r="N899" s="41">
        <v>50.0</v>
      </c>
      <c r="O899" s="40" t="s">
        <v>207</v>
      </c>
      <c r="P899" s="40" t="s">
        <v>1371</v>
      </c>
      <c r="Q899" s="40" t="s">
        <v>7310</v>
      </c>
      <c r="R899" s="40" t="s">
        <v>8686</v>
      </c>
      <c r="S899" s="40" t="b">
        <v>0</v>
      </c>
      <c r="T899" s="40" t="s">
        <v>12879</v>
      </c>
      <c r="U899" s="40" t="s">
        <v>212</v>
      </c>
      <c r="V899" s="41">
        <v>0.1</v>
      </c>
      <c r="W899" s="41">
        <v>0.9</v>
      </c>
      <c r="X899" s="41">
        <v>0.2</v>
      </c>
      <c r="Y899" s="41">
        <v>0.5</v>
      </c>
      <c r="Z899" s="40" t="b">
        <v>0</v>
      </c>
      <c r="AA899" s="40" t="b">
        <v>1</v>
      </c>
      <c r="AB899" s="40" t="b">
        <v>0</v>
      </c>
      <c r="AC899" s="40" t="b">
        <v>0</v>
      </c>
      <c r="AD899" s="41" t="s">
        <v>15915</v>
      </c>
      <c r="AE899" s="41" t="s">
        <v>15916</v>
      </c>
      <c r="AF899" s="41">
        <v>982.8898</v>
      </c>
      <c r="AG899" s="41">
        <v>-4.76333</v>
      </c>
      <c r="AH899" s="42">
        <v>5.68873E41</v>
      </c>
      <c r="AI899" s="41">
        <v>0.547877854</v>
      </c>
      <c r="AJ899" s="40" t="s">
        <v>15917</v>
      </c>
      <c r="AK899" s="40" t="s">
        <v>15918</v>
      </c>
      <c r="AL899" s="41">
        <v>2025.0</v>
      </c>
      <c r="AM899" s="40" t="s">
        <v>7372</v>
      </c>
      <c r="AN899" s="40" t="s">
        <v>7285</v>
      </c>
      <c r="AO899" s="40" t="s">
        <v>5643</v>
      </c>
      <c r="AP899" s="42">
        <v>1.1E138</v>
      </c>
    </row>
    <row r="900">
      <c r="A900" s="40" t="s">
        <v>16686</v>
      </c>
      <c r="B900" s="41">
        <v>205.0</v>
      </c>
      <c r="C900" s="42">
        <v>1.67E9</v>
      </c>
      <c r="D900" s="41">
        <v>3356.0</v>
      </c>
      <c r="E900" s="40" t="s">
        <v>1243</v>
      </c>
      <c r="F900" s="41">
        <v>140.0</v>
      </c>
      <c r="G900" s="41">
        <v>35.0</v>
      </c>
      <c r="H900" s="41">
        <v>70.0</v>
      </c>
      <c r="I900" s="41">
        <v>-3.07733</v>
      </c>
      <c r="J900" s="41">
        <v>10000.0</v>
      </c>
      <c r="K900" s="41">
        <v>5000.0</v>
      </c>
      <c r="L900" s="41">
        <v>1200.0</v>
      </c>
      <c r="M900" s="41">
        <v>600.0</v>
      </c>
      <c r="N900" s="41">
        <v>100.0</v>
      </c>
      <c r="O900" s="40" t="s">
        <v>207</v>
      </c>
      <c r="P900" s="40" t="s">
        <v>208</v>
      </c>
      <c r="Q900" s="40" t="s">
        <v>7310</v>
      </c>
      <c r="R900" s="40" t="s">
        <v>8686</v>
      </c>
      <c r="S900" s="40" t="b">
        <v>0</v>
      </c>
      <c r="T900" s="40" t="s">
        <v>211</v>
      </c>
      <c r="U900" s="40" t="s">
        <v>212</v>
      </c>
      <c r="V900" s="41">
        <v>0.1</v>
      </c>
      <c r="W900" s="41">
        <v>0.9</v>
      </c>
      <c r="X900" s="41">
        <v>0.3</v>
      </c>
      <c r="Y900" s="41">
        <v>0.5</v>
      </c>
      <c r="Z900" s="40" t="b">
        <v>0</v>
      </c>
      <c r="AA900" s="40" t="b">
        <v>1</v>
      </c>
      <c r="AB900" s="40" t="b">
        <v>0</v>
      </c>
      <c r="AC900" s="40" t="b">
        <v>0</v>
      </c>
      <c r="AD900" s="41" t="s">
        <v>15919</v>
      </c>
      <c r="AE900" s="41" t="s">
        <v>15920</v>
      </c>
      <c r="AF900" s="41">
        <v>1113.852</v>
      </c>
      <c r="AG900" s="41">
        <v>-4.76645</v>
      </c>
      <c r="AH900" s="42">
        <v>4.43012E41</v>
      </c>
      <c r="AI900" s="41">
        <v>0.548894264</v>
      </c>
      <c r="AJ900" s="40" t="s">
        <v>16844</v>
      </c>
      <c r="AK900" s="40" t="s">
        <v>15922</v>
      </c>
      <c r="AL900" s="41">
        <v>3042.0</v>
      </c>
      <c r="AM900" s="40" t="s">
        <v>7372</v>
      </c>
      <c r="AN900" s="40" t="s">
        <v>7285</v>
      </c>
      <c r="AO900" s="40" t="s">
        <v>5627</v>
      </c>
      <c r="AP900" s="42">
        <v>1.0E138</v>
      </c>
    </row>
    <row r="901">
      <c r="A901" s="40" t="s">
        <v>16719</v>
      </c>
      <c r="B901" s="41">
        <v>60.0</v>
      </c>
      <c r="C901" s="42">
        <v>1.67E9</v>
      </c>
      <c r="D901" s="41">
        <v>3356.0</v>
      </c>
      <c r="E901" s="40" t="s">
        <v>1243</v>
      </c>
      <c r="F901" s="41">
        <v>140.0</v>
      </c>
      <c r="G901" s="41">
        <v>35.0</v>
      </c>
      <c r="H901" s="41">
        <v>70.0</v>
      </c>
      <c r="I901" s="41">
        <v>-3.07733</v>
      </c>
      <c r="J901" s="41">
        <v>10000.0</v>
      </c>
      <c r="K901" s="41">
        <v>5000.0</v>
      </c>
      <c r="L901" s="41">
        <v>1200.0</v>
      </c>
      <c r="M901" s="41">
        <v>600.0</v>
      </c>
      <c r="N901" s="41">
        <v>30.0</v>
      </c>
      <c r="O901" s="40" t="s">
        <v>207</v>
      </c>
      <c r="P901" s="40" t="s">
        <v>208</v>
      </c>
      <c r="Q901" s="40" t="s">
        <v>1372</v>
      </c>
      <c r="R901" s="40" t="s">
        <v>8686</v>
      </c>
      <c r="S901" s="40" t="b">
        <v>0</v>
      </c>
      <c r="T901" s="40" t="s">
        <v>211</v>
      </c>
      <c r="U901" s="40" t="s">
        <v>212</v>
      </c>
      <c r="V901" s="41">
        <v>0.1</v>
      </c>
      <c r="W901" s="41">
        <v>0.9</v>
      </c>
      <c r="X901" s="41">
        <v>0.3</v>
      </c>
      <c r="Y901" s="41">
        <v>0.4</v>
      </c>
      <c r="Z901" s="40" t="b">
        <v>0</v>
      </c>
      <c r="AA901" s="40" t="b">
        <v>1</v>
      </c>
      <c r="AB901" s="40" t="b">
        <v>0</v>
      </c>
      <c r="AC901" s="40" t="b">
        <v>0</v>
      </c>
      <c r="AD901" s="41" t="s">
        <v>15923</v>
      </c>
      <c r="AE901" s="41" t="s">
        <v>15924</v>
      </c>
      <c r="AF901" s="41">
        <v>1187.882</v>
      </c>
      <c r="AG901" s="41">
        <v>-4.76658</v>
      </c>
      <c r="AH901" s="42">
        <v>1.01975E42</v>
      </c>
      <c r="AI901" s="41">
        <v>0.548934738</v>
      </c>
      <c r="AJ901" s="40" t="s">
        <v>15925</v>
      </c>
      <c r="AK901" s="40" t="s">
        <v>15926</v>
      </c>
      <c r="AL901" s="41">
        <v>7022.0</v>
      </c>
      <c r="AM901" s="40" t="s">
        <v>7372</v>
      </c>
      <c r="AN901" s="40" t="s">
        <v>7285</v>
      </c>
      <c r="AO901" s="40" t="s">
        <v>5643</v>
      </c>
      <c r="AP901" s="42">
        <v>1.0E139</v>
      </c>
    </row>
    <row r="902">
      <c r="A902" s="40" t="s">
        <v>16706</v>
      </c>
      <c r="B902" s="41">
        <v>216.0</v>
      </c>
      <c r="C902" s="42">
        <v>1.67E9</v>
      </c>
      <c r="D902" s="41">
        <v>3356.0</v>
      </c>
      <c r="E902" s="40" t="s">
        <v>1243</v>
      </c>
      <c r="F902" s="41">
        <v>140.0</v>
      </c>
      <c r="G902" s="41">
        <v>35.0</v>
      </c>
      <c r="H902" s="41">
        <v>70.0</v>
      </c>
      <c r="I902" s="41">
        <v>-3.07733</v>
      </c>
      <c r="J902" s="41">
        <v>10000.0</v>
      </c>
      <c r="K902" s="41">
        <v>5000.0</v>
      </c>
      <c r="L902" s="41">
        <v>1200.0</v>
      </c>
      <c r="M902" s="41">
        <v>600.0</v>
      </c>
      <c r="N902" s="41">
        <v>100.0</v>
      </c>
      <c r="O902" s="40" t="s">
        <v>207</v>
      </c>
      <c r="P902" s="40" t="s">
        <v>1371</v>
      </c>
      <c r="Q902" s="40" t="s">
        <v>7305</v>
      </c>
      <c r="R902" s="40" t="s">
        <v>8686</v>
      </c>
      <c r="S902" s="40" t="b">
        <v>0</v>
      </c>
      <c r="T902" s="40" t="s">
        <v>211</v>
      </c>
      <c r="U902" s="40" t="s">
        <v>212</v>
      </c>
      <c r="V902" s="41">
        <v>0.1</v>
      </c>
      <c r="W902" s="41">
        <v>0.9</v>
      </c>
      <c r="X902" s="41">
        <v>0.1</v>
      </c>
      <c r="Y902" s="41">
        <v>0.4</v>
      </c>
      <c r="Z902" s="40" t="b">
        <v>0</v>
      </c>
      <c r="AA902" s="40" t="b">
        <v>1</v>
      </c>
      <c r="AB902" s="40" t="b">
        <v>0</v>
      </c>
      <c r="AC902" s="40" t="b">
        <v>0</v>
      </c>
      <c r="AD902" s="41" t="s">
        <v>15927</v>
      </c>
      <c r="AE902" s="41" t="s">
        <v>15928</v>
      </c>
      <c r="AF902" s="41">
        <v>1203.512</v>
      </c>
      <c r="AG902" s="41">
        <v>-4.76661</v>
      </c>
      <c r="AH902" s="42">
        <v>6.94056E41</v>
      </c>
      <c r="AI902" s="41">
        <v>0.548945509</v>
      </c>
      <c r="AJ902" s="40" t="s">
        <v>15929</v>
      </c>
      <c r="AK902" s="40" t="s">
        <v>15930</v>
      </c>
      <c r="AL902" s="41">
        <v>2104.0</v>
      </c>
      <c r="AM902" s="40" t="s">
        <v>2224</v>
      </c>
      <c r="AN902" s="40" t="s">
        <v>7285</v>
      </c>
      <c r="AO902" s="40" t="s">
        <v>5643</v>
      </c>
      <c r="AP902" s="42">
        <v>1.1E138</v>
      </c>
    </row>
    <row r="903">
      <c r="A903" s="40" t="s">
        <v>16719</v>
      </c>
      <c r="B903" s="41">
        <v>18.0</v>
      </c>
      <c r="C903" s="42">
        <v>1.67E9</v>
      </c>
      <c r="D903" s="41">
        <v>3356.0</v>
      </c>
      <c r="E903" s="40" t="s">
        <v>1243</v>
      </c>
      <c r="F903" s="41">
        <v>140.0</v>
      </c>
      <c r="G903" s="41">
        <v>35.0</v>
      </c>
      <c r="H903" s="41">
        <v>70.0</v>
      </c>
      <c r="I903" s="41">
        <v>-3.07733</v>
      </c>
      <c r="J903" s="41">
        <v>10000.0</v>
      </c>
      <c r="K903" s="41">
        <v>5000.0</v>
      </c>
      <c r="L903" s="41">
        <v>1200.0</v>
      </c>
      <c r="M903" s="41">
        <v>600.0</v>
      </c>
      <c r="N903" s="41">
        <v>30.0</v>
      </c>
      <c r="O903" s="40" t="s">
        <v>207</v>
      </c>
      <c r="P903" s="40" t="s">
        <v>208</v>
      </c>
      <c r="Q903" s="40" t="s">
        <v>7310</v>
      </c>
      <c r="R903" s="40" t="s">
        <v>8686</v>
      </c>
      <c r="S903" s="40" t="b">
        <v>0</v>
      </c>
      <c r="T903" s="40" t="s">
        <v>211</v>
      </c>
      <c r="U903" s="40" t="s">
        <v>212</v>
      </c>
      <c r="V903" s="41">
        <v>0.1</v>
      </c>
      <c r="W903" s="41">
        <v>0.9</v>
      </c>
      <c r="X903" s="41">
        <v>0.1</v>
      </c>
      <c r="Y903" s="41">
        <v>0.4</v>
      </c>
      <c r="Z903" s="40" t="b">
        <v>0</v>
      </c>
      <c r="AA903" s="40" t="b">
        <v>1</v>
      </c>
      <c r="AB903" s="40" t="b">
        <v>0</v>
      </c>
      <c r="AC903" s="40" t="b">
        <v>0</v>
      </c>
      <c r="AD903" s="41" t="s">
        <v>15931</v>
      </c>
      <c r="AE903" s="41" t="s">
        <v>15932</v>
      </c>
      <c r="AF903" s="41">
        <v>746.6027</v>
      </c>
      <c r="AG903" s="41">
        <v>-4.76764</v>
      </c>
      <c r="AH903" s="42">
        <v>1.04486E42</v>
      </c>
      <c r="AI903" s="41">
        <v>0.549279889</v>
      </c>
      <c r="AJ903" s="40" t="s">
        <v>15933</v>
      </c>
      <c r="AK903" s="44" t="s">
        <v>397</v>
      </c>
      <c r="AL903" s="41">
        <v>2741.0</v>
      </c>
      <c r="AM903" s="40" t="s">
        <v>7372</v>
      </c>
      <c r="AN903" s="40" t="s">
        <v>7285</v>
      </c>
      <c r="AO903" s="40" t="s">
        <v>5643</v>
      </c>
      <c r="AP903" s="42">
        <v>1.0E139</v>
      </c>
    </row>
    <row r="904">
      <c r="A904" s="40" t="s">
        <v>16706</v>
      </c>
      <c r="B904" s="41">
        <v>165.0</v>
      </c>
      <c r="C904" s="42">
        <v>1.67E9</v>
      </c>
      <c r="D904" s="41">
        <v>3356.0</v>
      </c>
      <c r="E904" s="40" t="s">
        <v>1243</v>
      </c>
      <c r="F904" s="41">
        <v>140.0</v>
      </c>
      <c r="G904" s="41">
        <v>35.0</v>
      </c>
      <c r="H904" s="41">
        <v>70.0</v>
      </c>
      <c r="I904" s="41">
        <v>-3.07733</v>
      </c>
      <c r="J904" s="41">
        <v>10000.0</v>
      </c>
      <c r="K904" s="41">
        <v>5000.0</v>
      </c>
      <c r="L904" s="41">
        <v>1200.0</v>
      </c>
      <c r="M904" s="41">
        <v>600.0</v>
      </c>
      <c r="N904" s="41">
        <v>50.0</v>
      </c>
      <c r="O904" s="40" t="s">
        <v>207</v>
      </c>
      <c r="P904" s="40" t="s">
        <v>1371</v>
      </c>
      <c r="Q904" s="40" t="s">
        <v>212</v>
      </c>
      <c r="R904" s="40" t="s">
        <v>8686</v>
      </c>
      <c r="S904" s="40" t="b">
        <v>0</v>
      </c>
      <c r="T904" s="40" t="s">
        <v>211</v>
      </c>
      <c r="U904" s="40" t="s">
        <v>212</v>
      </c>
      <c r="V904" s="41">
        <v>0.1</v>
      </c>
      <c r="W904" s="41">
        <v>0.9</v>
      </c>
      <c r="X904" s="41">
        <v>0.2</v>
      </c>
      <c r="Y904" s="41">
        <v>0.4</v>
      </c>
      <c r="Z904" s="40" t="b">
        <v>0</v>
      </c>
      <c r="AA904" s="40" t="b">
        <v>1</v>
      </c>
      <c r="AB904" s="40" t="b">
        <v>0</v>
      </c>
      <c r="AC904" s="40" t="b">
        <v>0</v>
      </c>
      <c r="AD904" s="41" t="s">
        <v>11275</v>
      </c>
      <c r="AE904" s="41" t="s">
        <v>15934</v>
      </c>
      <c r="AF904" s="41">
        <v>1185.686</v>
      </c>
      <c r="AG904" s="41">
        <v>-4.76767</v>
      </c>
      <c r="AH904" s="42">
        <v>6.96817E41</v>
      </c>
      <c r="AI904" s="41">
        <v>0.549289118</v>
      </c>
      <c r="AJ904" s="40" t="s">
        <v>15935</v>
      </c>
      <c r="AK904" s="40" t="s">
        <v>15936</v>
      </c>
      <c r="AL904" s="41">
        <v>4255.0</v>
      </c>
      <c r="AM904" s="40" t="s">
        <v>7372</v>
      </c>
      <c r="AN904" s="40" t="s">
        <v>7285</v>
      </c>
      <c r="AO904" s="40" t="s">
        <v>5643</v>
      </c>
      <c r="AP904" s="42">
        <v>1.1E138</v>
      </c>
    </row>
    <row r="905">
      <c r="A905" s="40" t="s">
        <v>16720</v>
      </c>
      <c r="B905" s="41">
        <v>131.0</v>
      </c>
      <c r="C905" s="42">
        <v>1.67E9</v>
      </c>
      <c r="D905" s="41">
        <v>3356.0</v>
      </c>
      <c r="E905" s="40" t="s">
        <v>1243</v>
      </c>
      <c r="F905" s="41">
        <v>140.0</v>
      </c>
      <c r="G905" s="41">
        <v>35.0</v>
      </c>
      <c r="H905" s="41">
        <v>70.0</v>
      </c>
      <c r="I905" s="41">
        <v>-3.07733</v>
      </c>
      <c r="J905" s="41">
        <v>10000.0</v>
      </c>
      <c r="K905" s="41">
        <v>5000.0</v>
      </c>
      <c r="L905" s="41">
        <v>1200.0</v>
      </c>
      <c r="M905" s="41">
        <v>600.0</v>
      </c>
      <c r="N905" s="41">
        <v>50.0</v>
      </c>
      <c r="O905" s="40" t="s">
        <v>207</v>
      </c>
      <c r="P905" s="40" t="s">
        <v>1371</v>
      </c>
      <c r="Q905" s="40" t="s">
        <v>7305</v>
      </c>
      <c r="R905" s="40" t="s">
        <v>8686</v>
      </c>
      <c r="S905" s="40" t="b">
        <v>0</v>
      </c>
      <c r="T905" s="40" t="s">
        <v>211</v>
      </c>
      <c r="U905" s="40" t="s">
        <v>212</v>
      </c>
      <c r="V905" s="41">
        <v>0.1</v>
      </c>
      <c r="W905" s="41">
        <v>0.9</v>
      </c>
      <c r="X905" s="41">
        <v>0.2</v>
      </c>
      <c r="Y905" s="41">
        <v>0.6</v>
      </c>
      <c r="Z905" s="40" t="b">
        <v>0</v>
      </c>
      <c r="AA905" s="40" t="b">
        <v>1</v>
      </c>
      <c r="AB905" s="40" t="b">
        <v>0</v>
      </c>
      <c r="AC905" s="40" t="b">
        <v>0</v>
      </c>
      <c r="AD905" s="41" t="s">
        <v>15937</v>
      </c>
      <c r="AE905" s="41" t="s">
        <v>15938</v>
      </c>
      <c r="AF905" s="41">
        <v>1202.999</v>
      </c>
      <c r="AG905" s="41">
        <v>-4.76903</v>
      </c>
      <c r="AH905" s="42">
        <v>1.03963E42</v>
      </c>
      <c r="AI905" s="41">
        <v>0.549730876</v>
      </c>
      <c r="AJ905" s="40" t="s">
        <v>15939</v>
      </c>
      <c r="AK905" s="40" t="s">
        <v>15940</v>
      </c>
      <c r="AL905" s="41">
        <v>2803.0</v>
      </c>
      <c r="AM905" s="40" t="s">
        <v>2224</v>
      </c>
      <c r="AN905" s="40" t="s">
        <v>7285</v>
      </c>
      <c r="AO905" s="40" t="s">
        <v>5643</v>
      </c>
      <c r="AP905" s="42">
        <v>1.0E139</v>
      </c>
    </row>
    <row r="906">
      <c r="A906" s="40" t="s">
        <v>16720</v>
      </c>
      <c r="B906" s="41">
        <v>33.0</v>
      </c>
      <c r="C906" s="42">
        <v>1.67E9</v>
      </c>
      <c r="D906" s="41">
        <v>3356.0</v>
      </c>
      <c r="E906" s="40" t="s">
        <v>1243</v>
      </c>
      <c r="F906" s="41">
        <v>140.0</v>
      </c>
      <c r="G906" s="41">
        <v>35.0</v>
      </c>
      <c r="H906" s="41">
        <v>70.0</v>
      </c>
      <c r="I906" s="41">
        <v>-3.07733</v>
      </c>
      <c r="J906" s="41">
        <v>10000.0</v>
      </c>
      <c r="K906" s="41">
        <v>5000.0</v>
      </c>
      <c r="L906" s="41">
        <v>1200.0</v>
      </c>
      <c r="M906" s="41">
        <v>600.0</v>
      </c>
      <c r="N906" s="41">
        <v>30.0</v>
      </c>
      <c r="O906" s="40" t="s">
        <v>207</v>
      </c>
      <c r="P906" s="40" t="s">
        <v>1371</v>
      </c>
      <c r="Q906" s="40" t="s">
        <v>7310</v>
      </c>
      <c r="R906" s="40" t="s">
        <v>8686</v>
      </c>
      <c r="S906" s="40" t="b">
        <v>0</v>
      </c>
      <c r="T906" s="40" t="s">
        <v>12879</v>
      </c>
      <c r="U906" s="40" t="s">
        <v>212</v>
      </c>
      <c r="V906" s="41">
        <v>0.1</v>
      </c>
      <c r="W906" s="41">
        <v>0.9</v>
      </c>
      <c r="X906" s="41">
        <v>0.3</v>
      </c>
      <c r="Y906" s="41">
        <v>0.4</v>
      </c>
      <c r="Z906" s="40" t="b">
        <v>0</v>
      </c>
      <c r="AA906" s="40" t="b">
        <v>1</v>
      </c>
      <c r="AB906" s="40" t="b">
        <v>0</v>
      </c>
      <c r="AC906" s="40" t="b">
        <v>0</v>
      </c>
      <c r="AD906" s="41" t="s">
        <v>15941</v>
      </c>
      <c r="AE906" s="41" t="s">
        <v>15942</v>
      </c>
      <c r="AF906" s="41">
        <v>1202.978</v>
      </c>
      <c r="AG906" s="41">
        <v>-4.77007</v>
      </c>
      <c r="AH906" s="42">
        <v>6.69656E41</v>
      </c>
      <c r="AI906" s="41">
        <v>0.550070401</v>
      </c>
      <c r="AJ906" s="40" t="s">
        <v>15943</v>
      </c>
      <c r="AK906" s="40" t="s">
        <v>15944</v>
      </c>
      <c r="AL906" s="41">
        <v>4800.0</v>
      </c>
      <c r="AM906" s="40" t="s">
        <v>2224</v>
      </c>
      <c r="AN906" s="40" t="s">
        <v>7285</v>
      </c>
      <c r="AO906" s="40" t="s">
        <v>5643</v>
      </c>
      <c r="AP906" s="42">
        <v>1.1E138</v>
      </c>
    </row>
    <row r="907">
      <c r="A907" s="40" t="s">
        <v>16719</v>
      </c>
      <c r="B907" s="41">
        <v>136.0</v>
      </c>
      <c r="C907" s="42">
        <v>1.67E9</v>
      </c>
      <c r="D907" s="41">
        <v>3356.0</v>
      </c>
      <c r="E907" s="40" t="s">
        <v>1243</v>
      </c>
      <c r="F907" s="41">
        <v>140.0</v>
      </c>
      <c r="G907" s="41">
        <v>35.0</v>
      </c>
      <c r="H907" s="41">
        <v>70.0</v>
      </c>
      <c r="I907" s="41">
        <v>-3.07733</v>
      </c>
      <c r="J907" s="41">
        <v>10000.0</v>
      </c>
      <c r="K907" s="41">
        <v>5000.0</v>
      </c>
      <c r="L907" s="41">
        <v>1200.0</v>
      </c>
      <c r="M907" s="41">
        <v>600.0</v>
      </c>
      <c r="N907" s="41">
        <v>50.0</v>
      </c>
      <c r="O907" s="40" t="s">
        <v>207</v>
      </c>
      <c r="P907" s="40" t="s">
        <v>208</v>
      </c>
      <c r="Q907" s="40" t="s">
        <v>7305</v>
      </c>
      <c r="R907" s="40" t="s">
        <v>8686</v>
      </c>
      <c r="S907" s="40" t="b">
        <v>0</v>
      </c>
      <c r="T907" s="40" t="s">
        <v>12879</v>
      </c>
      <c r="U907" s="40" t="s">
        <v>212</v>
      </c>
      <c r="V907" s="41">
        <v>0.1</v>
      </c>
      <c r="W907" s="41">
        <v>0.9</v>
      </c>
      <c r="X907" s="41">
        <v>0.1</v>
      </c>
      <c r="Y907" s="41">
        <v>0.5</v>
      </c>
      <c r="Z907" s="40" t="b">
        <v>0</v>
      </c>
      <c r="AA907" s="40" t="b">
        <v>1</v>
      </c>
      <c r="AB907" s="40" t="b">
        <v>0</v>
      </c>
      <c r="AC907" s="40" t="b">
        <v>0</v>
      </c>
      <c r="AD907" s="41" t="s">
        <v>15945</v>
      </c>
      <c r="AE907" s="41" t="s">
        <v>7640</v>
      </c>
      <c r="AF907" s="41">
        <v>1202.424</v>
      </c>
      <c r="AG907" s="41">
        <v>-4.7704</v>
      </c>
      <c r="AH907" s="42">
        <v>1.37169E42</v>
      </c>
      <c r="AI907" s="41">
        <v>0.550177692</v>
      </c>
      <c r="AJ907" s="40" t="s">
        <v>15946</v>
      </c>
      <c r="AK907" s="44" t="s">
        <v>397</v>
      </c>
      <c r="AL907" s="41">
        <v>3265.0</v>
      </c>
      <c r="AM907" s="40" t="s">
        <v>2224</v>
      </c>
      <c r="AN907" s="40" t="s">
        <v>7285</v>
      </c>
      <c r="AO907" s="40" t="s">
        <v>5643</v>
      </c>
      <c r="AP907" s="42">
        <v>1.1E139</v>
      </c>
    </row>
    <row r="908">
      <c r="A908" s="40" t="s">
        <v>16719</v>
      </c>
      <c r="B908" s="41">
        <v>91.0</v>
      </c>
      <c r="C908" s="42">
        <v>1.67E9</v>
      </c>
      <c r="D908" s="41">
        <v>3356.0</v>
      </c>
      <c r="E908" s="40" t="s">
        <v>1243</v>
      </c>
      <c r="F908" s="41">
        <v>140.0</v>
      </c>
      <c r="G908" s="41">
        <v>35.0</v>
      </c>
      <c r="H908" s="41">
        <v>70.0</v>
      </c>
      <c r="I908" s="41">
        <v>-3.07733</v>
      </c>
      <c r="J908" s="41">
        <v>10000.0</v>
      </c>
      <c r="K908" s="41">
        <v>5000.0</v>
      </c>
      <c r="L908" s="41">
        <v>1200.0</v>
      </c>
      <c r="M908" s="41">
        <v>600.0</v>
      </c>
      <c r="N908" s="41">
        <v>50.0</v>
      </c>
      <c r="O908" s="40" t="s">
        <v>207</v>
      </c>
      <c r="P908" s="40" t="s">
        <v>208</v>
      </c>
      <c r="Q908" s="40" t="s">
        <v>209</v>
      </c>
      <c r="R908" s="40" t="s">
        <v>8686</v>
      </c>
      <c r="S908" s="40" t="b">
        <v>0</v>
      </c>
      <c r="T908" s="40" t="s">
        <v>211</v>
      </c>
      <c r="U908" s="40" t="s">
        <v>212</v>
      </c>
      <c r="V908" s="41">
        <v>0.1</v>
      </c>
      <c r="W908" s="41">
        <v>0.9</v>
      </c>
      <c r="X908" s="41">
        <v>0.1</v>
      </c>
      <c r="Y908" s="41">
        <v>0.5</v>
      </c>
      <c r="Z908" s="40" t="b">
        <v>0</v>
      </c>
      <c r="AA908" s="40" t="b">
        <v>1</v>
      </c>
      <c r="AB908" s="40" t="b">
        <v>0</v>
      </c>
      <c r="AC908" s="40" t="b">
        <v>0</v>
      </c>
      <c r="AD908" s="41" t="s">
        <v>15400</v>
      </c>
      <c r="AE908" s="41" t="s">
        <v>15947</v>
      </c>
      <c r="AF908" s="41">
        <v>980.2642</v>
      </c>
      <c r="AG908" s="41">
        <v>-4.77133</v>
      </c>
      <c r="AH908" s="42">
        <v>3.44985E41</v>
      </c>
      <c r="AI908" s="41">
        <v>0.550480303</v>
      </c>
      <c r="AJ908" s="40" t="s">
        <v>15948</v>
      </c>
      <c r="AK908" s="44" t="s">
        <v>397</v>
      </c>
      <c r="AL908" s="41">
        <v>2771.0</v>
      </c>
      <c r="AM908" s="40" t="s">
        <v>7372</v>
      </c>
      <c r="AN908" s="40" t="s">
        <v>7285</v>
      </c>
      <c r="AO908" s="40" t="s">
        <v>5643</v>
      </c>
      <c r="AP908" s="42">
        <v>1.1E137</v>
      </c>
    </row>
    <row r="909">
      <c r="A909" s="40" t="s">
        <v>16720</v>
      </c>
      <c r="B909" s="41">
        <v>125.0</v>
      </c>
      <c r="C909" s="42">
        <v>1.67E9</v>
      </c>
      <c r="D909" s="41">
        <v>3356.0</v>
      </c>
      <c r="E909" s="40" t="s">
        <v>1243</v>
      </c>
      <c r="F909" s="41">
        <v>140.0</v>
      </c>
      <c r="G909" s="41">
        <v>35.0</v>
      </c>
      <c r="H909" s="41">
        <v>70.0</v>
      </c>
      <c r="I909" s="41">
        <v>-3.07733</v>
      </c>
      <c r="J909" s="41">
        <v>10000.0</v>
      </c>
      <c r="K909" s="41">
        <v>5000.0</v>
      </c>
      <c r="L909" s="41">
        <v>1200.0</v>
      </c>
      <c r="M909" s="41">
        <v>600.0</v>
      </c>
      <c r="N909" s="41">
        <v>50.0</v>
      </c>
      <c r="O909" s="40" t="s">
        <v>207</v>
      </c>
      <c r="P909" s="40" t="s">
        <v>1371</v>
      </c>
      <c r="Q909" s="40" t="s">
        <v>7310</v>
      </c>
      <c r="R909" s="40" t="s">
        <v>8686</v>
      </c>
      <c r="S909" s="40" t="b">
        <v>0</v>
      </c>
      <c r="T909" s="40" t="s">
        <v>12879</v>
      </c>
      <c r="U909" s="40" t="s">
        <v>212</v>
      </c>
      <c r="V909" s="41">
        <v>0.1</v>
      </c>
      <c r="W909" s="41">
        <v>0.9</v>
      </c>
      <c r="X909" s="41">
        <v>0.3</v>
      </c>
      <c r="Y909" s="41">
        <v>0.6</v>
      </c>
      <c r="Z909" s="40" t="b">
        <v>0</v>
      </c>
      <c r="AA909" s="40" t="b">
        <v>1</v>
      </c>
      <c r="AB909" s="40" t="b">
        <v>0</v>
      </c>
      <c r="AC909" s="40" t="b">
        <v>0</v>
      </c>
      <c r="AD909" s="41" t="s">
        <v>15949</v>
      </c>
      <c r="AE909" s="41" t="s">
        <v>9012</v>
      </c>
      <c r="AF909" s="41">
        <v>818.4771</v>
      </c>
      <c r="AG909" s="41">
        <v>-4.77142</v>
      </c>
      <c r="AH909" s="42">
        <v>3.1298E41</v>
      </c>
      <c r="AI909" s="41">
        <v>0.55050827</v>
      </c>
      <c r="AJ909" s="40" t="s">
        <v>16845</v>
      </c>
      <c r="AK909" s="40" t="s">
        <v>15951</v>
      </c>
      <c r="AL909" s="41">
        <v>1460.0</v>
      </c>
      <c r="AM909" s="40" t="s">
        <v>7372</v>
      </c>
      <c r="AN909" s="40" t="s">
        <v>7285</v>
      </c>
      <c r="AO909" s="40" t="s">
        <v>5643</v>
      </c>
      <c r="AP909" s="42">
        <v>1.1E137</v>
      </c>
    </row>
    <row r="910">
      <c r="A910" s="40" t="s">
        <v>16686</v>
      </c>
      <c r="B910" s="41">
        <v>181.0</v>
      </c>
      <c r="C910" s="42">
        <v>1.67E9</v>
      </c>
      <c r="D910" s="41">
        <v>3356.0</v>
      </c>
      <c r="E910" s="40" t="s">
        <v>1243</v>
      </c>
      <c r="F910" s="41">
        <v>140.0</v>
      </c>
      <c r="G910" s="41">
        <v>35.0</v>
      </c>
      <c r="H910" s="41">
        <v>70.0</v>
      </c>
      <c r="I910" s="41">
        <v>-3.07733</v>
      </c>
      <c r="J910" s="41">
        <v>10000.0</v>
      </c>
      <c r="K910" s="41">
        <v>5000.0</v>
      </c>
      <c r="L910" s="41">
        <v>1200.0</v>
      </c>
      <c r="M910" s="41">
        <v>600.0</v>
      </c>
      <c r="N910" s="41">
        <v>100.0</v>
      </c>
      <c r="O910" s="40" t="s">
        <v>207</v>
      </c>
      <c r="P910" s="40" t="s">
        <v>208</v>
      </c>
      <c r="Q910" s="40" t="s">
        <v>209</v>
      </c>
      <c r="R910" s="40" t="s">
        <v>8686</v>
      </c>
      <c r="S910" s="40" t="b">
        <v>0</v>
      </c>
      <c r="T910" s="40" t="s">
        <v>211</v>
      </c>
      <c r="U910" s="40" t="s">
        <v>212</v>
      </c>
      <c r="V910" s="41">
        <v>0.1</v>
      </c>
      <c r="W910" s="41">
        <v>0.9</v>
      </c>
      <c r="X910" s="41">
        <v>0.1</v>
      </c>
      <c r="Y910" s="41">
        <v>0.5</v>
      </c>
      <c r="Z910" s="40" t="b">
        <v>0</v>
      </c>
      <c r="AA910" s="40" t="b">
        <v>1</v>
      </c>
      <c r="AB910" s="40" t="b">
        <v>0</v>
      </c>
      <c r="AC910" s="40" t="b">
        <v>0</v>
      </c>
      <c r="AD910" s="41" t="s">
        <v>15952</v>
      </c>
      <c r="AE910" s="41" t="s">
        <v>14042</v>
      </c>
      <c r="AF910" s="41">
        <v>1201.606</v>
      </c>
      <c r="AG910" s="41">
        <v>-4.77698</v>
      </c>
      <c r="AH910" s="42">
        <v>8.65057E41</v>
      </c>
      <c r="AI910" s="41">
        <v>0.552315645</v>
      </c>
      <c r="AJ910" s="40" t="s">
        <v>15953</v>
      </c>
      <c r="AK910" s="40" t="s">
        <v>15954</v>
      </c>
      <c r="AL910" s="41">
        <v>4560.0</v>
      </c>
      <c r="AM910" s="40" t="s">
        <v>2224</v>
      </c>
      <c r="AN910" s="40" t="s">
        <v>7285</v>
      </c>
      <c r="AO910" s="40" t="s">
        <v>5627</v>
      </c>
      <c r="AP910" s="42">
        <v>1.0E139</v>
      </c>
    </row>
    <row r="911">
      <c r="A911" s="40" t="s">
        <v>16720</v>
      </c>
      <c r="B911" s="41">
        <v>117.0</v>
      </c>
      <c r="C911" s="42">
        <v>1.67E9</v>
      </c>
      <c r="D911" s="41">
        <v>3356.0</v>
      </c>
      <c r="E911" s="40" t="s">
        <v>1243</v>
      </c>
      <c r="F911" s="41">
        <v>140.0</v>
      </c>
      <c r="G911" s="41">
        <v>35.0</v>
      </c>
      <c r="H911" s="41">
        <v>70.0</v>
      </c>
      <c r="I911" s="41">
        <v>-3.07733</v>
      </c>
      <c r="J911" s="41">
        <v>10000.0</v>
      </c>
      <c r="K911" s="41">
        <v>5000.0</v>
      </c>
      <c r="L911" s="41">
        <v>1200.0</v>
      </c>
      <c r="M911" s="41">
        <v>600.0</v>
      </c>
      <c r="N911" s="41">
        <v>50.0</v>
      </c>
      <c r="O911" s="40" t="s">
        <v>207</v>
      </c>
      <c r="P911" s="40" t="s">
        <v>1371</v>
      </c>
      <c r="Q911" s="40" t="s">
        <v>7310</v>
      </c>
      <c r="R911" s="40" t="s">
        <v>8686</v>
      </c>
      <c r="S911" s="40" t="b">
        <v>0</v>
      </c>
      <c r="T911" s="40" t="s">
        <v>12879</v>
      </c>
      <c r="U911" s="40" t="s">
        <v>212</v>
      </c>
      <c r="V911" s="41">
        <v>0.1</v>
      </c>
      <c r="W911" s="41">
        <v>0.9</v>
      </c>
      <c r="X911" s="41">
        <v>0.1</v>
      </c>
      <c r="Y911" s="41">
        <v>0.4</v>
      </c>
      <c r="Z911" s="40" t="b">
        <v>0</v>
      </c>
      <c r="AA911" s="40" t="b">
        <v>1</v>
      </c>
      <c r="AB911" s="40" t="b">
        <v>0</v>
      </c>
      <c r="AC911" s="40" t="b">
        <v>0</v>
      </c>
      <c r="AD911" s="41" t="s">
        <v>15955</v>
      </c>
      <c r="AE911" s="41" t="s">
        <v>15938</v>
      </c>
      <c r="AF911" s="41">
        <v>866.9966</v>
      </c>
      <c r="AG911" s="41">
        <v>-4.78138</v>
      </c>
      <c r="AH911" s="42">
        <v>1.39354E42</v>
      </c>
      <c r="AI911" s="41">
        <v>0.553744195</v>
      </c>
      <c r="AJ911" s="40" t="s">
        <v>15956</v>
      </c>
      <c r="AK911" s="44" t="s">
        <v>397</v>
      </c>
      <c r="AL911" s="41">
        <v>2111.0</v>
      </c>
      <c r="AM911" s="40" t="s">
        <v>7372</v>
      </c>
      <c r="AN911" s="40" t="s">
        <v>7285</v>
      </c>
      <c r="AO911" s="40" t="s">
        <v>5643</v>
      </c>
      <c r="AP911" s="42">
        <v>1.1E139</v>
      </c>
    </row>
    <row r="912">
      <c r="A912" s="40" t="s">
        <v>16720</v>
      </c>
      <c r="B912" s="41">
        <v>146.0</v>
      </c>
      <c r="C912" s="42">
        <v>1.67E9</v>
      </c>
      <c r="D912" s="41">
        <v>3356.0</v>
      </c>
      <c r="E912" s="40" t="s">
        <v>1243</v>
      </c>
      <c r="F912" s="41">
        <v>140.0</v>
      </c>
      <c r="G912" s="41">
        <v>35.0</v>
      </c>
      <c r="H912" s="41">
        <v>70.0</v>
      </c>
      <c r="I912" s="41">
        <v>-3.07733</v>
      </c>
      <c r="J912" s="41">
        <v>10000.0</v>
      </c>
      <c r="K912" s="41">
        <v>5000.0</v>
      </c>
      <c r="L912" s="41">
        <v>1200.0</v>
      </c>
      <c r="M912" s="41">
        <v>600.0</v>
      </c>
      <c r="N912" s="41">
        <v>50.0</v>
      </c>
      <c r="O912" s="40" t="s">
        <v>207</v>
      </c>
      <c r="P912" s="40" t="s">
        <v>1371</v>
      </c>
      <c r="Q912" s="40" t="s">
        <v>1372</v>
      </c>
      <c r="R912" s="40" t="s">
        <v>8686</v>
      </c>
      <c r="S912" s="40" t="b">
        <v>0</v>
      </c>
      <c r="T912" s="40" t="s">
        <v>211</v>
      </c>
      <c r="U912" s="40" t="s">
        <v>212</v>
      </c>
      <c r="V912" s="41">
        <v>0.1</v>
      </c>
      <c r="W912" s="41">
        <v>0.9</v>
      </c>
      <c r="X912" s="41">
        <v>0.1</v>
      </c>
      <c r="Y912" s="41">
        <v>0.6</v>
      </c>
      <c r="Z912" s="40" t="b">
        <v>0</v>
      </c>
      <c r="AA912" s="40" t="b">
        <v>1</v>
      </c>
      <c r="AB912" s="40" t="b">
        <v>0</v>
      </c>
      <c r="AC912" s="40" t="b">
        <v>0</v>
      </c>
      <c r="AD912" s="41" t="s">
        <v>15957</v>
      </c>
      <c r="AE912" s="41" t="s">
        <v>15958</v>
      </c>
      <c r="AF912" s="41">
        <v>907.3426</v>
      </c>
      <c r="AG912" s="41">
        <v>-4.78174</v>
      </c>
      <c r="AH912" s="42">
        <v>1.2025E42</v>
      </c>
      <c r="AI912" s="41">
        <v>0.553860292</v>
      </c>
      <c r="AJ912" s="40" t="s">
        <v>15959</v>
      </c>
      <c r="AK912" s="44" t="s">
        <v>397</v>
      </c>
      <c r="AL912" s="41">
        <v>2353.0</v>
      </c>
      <c r="AM912" s="40" t="s">
        <v>7372</v>
      </c>
      <c r="AN912" s="40" t="s">
        <v>7285</v>
      </c>
      <c r="AO912" s="40" t="s">
        <v>5643</v>
      </c>
      <c r="AP912" s="42">
        <v>1.1E139</v>
      </c>
    </row>
    <row r="913">
      <c r="A913" s="40" t="s">
        <v>16720</v>
      </c>
      <c r="B913" s="41">
        <v>61.0</v>
      </c>
      <c r="C913" s="42">
        <v>1.67E9</v>
      </c>
      <c r="D913" s="41">
        <v>3356.0</v>
      </c>
      <c r="E913" s="40" t="s">
        <v>1243</v>
      </c>
      <c r="F913" s="41">
        <v>140.0</v>
      </c>
      <c r="G913" s="41">
        <v>35.0</v>
      </c>
      <c r="H913" s="41">
        <v>70.0</v>
      </c>
      <c r="I913" s="41">
        <v>-3.07733</v>
      </c>
      <c r="J913" s="41">
        <v>10000.0</v>
      </c>
      <c r="K913" s="41">
        <v>5000.0</v>
      </c>
      <c r="L913" s="41">
        <v>1200.0</v>
      </c>
      <c r="M913" s="41">
        <v>600.0</v>
      </c>
      <c r="N913" s="41">
        <v>30.0</v>
      </c>
      <c r="O913" s="40" t="s">
        <v>207</v>
      </c>
      <c r="P913" s="40" t="s">
        <v>1371</v>
      </c>
      <c r="Q913" s="40" t="s">
        <v>1372</v>
      </c>
      <c r="R913" s="40" t="s">
        <v>8686</v>
      </c>
      <c r="S913" s="40" t="b">
        <v>0</v>
      </c>
      <c r="T913" s="40" t="s">
        <v>211</v>
      </c>
      <c r="U913" s="40" t="s">
        <v>212</v>
      </c>
      <c r="V913" s="41">
        <v>0.1</v>
      </c>
      <c r="W913" s="41">
        <v>0.9</v>
      </c>
      <c r="X913" s="41">
        <v>0.3</v>
      </c>
      <c r="Y913" s="41">
        <v>0.5</v>
      </c>
      <c r="Z913" s="40" t="b">
        <v>0</v>
      </c>
      <c r="AA913" s="40" t="b">
        <v>1</v>
      </c>
      <c r="AB913" s="40" t="b">
        <v>0</v>
      </c>
      <c r="AC913" s="40" t="b">
        <v>0</v>
      </c>
      <c r="AD913" s="41" t="s">
        <v>4959</v>
      </c>
      <c r="AE913" s="41" t="s">
        <v>15960</v>
      </c>
      <c r="AF913" s="41">
        <v>675.877</v>
      </c>
      <c r="AG913" s="41">
        <v>-4.78214</v>
      </c>
      <c r="AH913" s="42">
        <v>1.28216E42</v>
      </c>
      <c r="AI913" s="41">
        <v>0.553990731</v>
      </c>
      <c r="AJ913" s="40" t="s">
        <v>15961</v>
      </c>
      <c r="AK913" s="40" t="s">
        <v>15962</v>
      </c>
      <c r="AL913" s="41">
        <v>3210.0</v>
      </c>
      <c r="AM913" s="40" t="s">
        <v>7372</v>
      </c>
      <c r="AN913" s="40" t="s">
        <v>7285</v>
      </c>
      <c r="AO913" s="40" t="s">
        <v>5643</v>
      </c>
      <c r="AP913" s="42">
        <v>1.1E139</v>
      </c>
    </row>
    <row r="914">
      <c r="A914" s="40" t="s">
        <v>16719</v>
      </c>
      <c r="B914" s="41">
        <v>16.0</v>
      </c>
      <c r="C914" s="42">
        <v>1.67E9</v>
      </c>
      <c r="D914" s="41">
        <v>3356.0</v>
      </c>
      <c r="E914" s="40" t="s">
        <v>1243</v>
      </c>
      <c r="F914" s="41">
        <v>140.0</v>
      </c>
      <c r="G914" s="41">
        <v>35.0</v>
      </c>
      <c r="H914" s="41">
        <v>70.0</v>
      </c>
      <c r="I914" s="41">
        <v>-3.07733</v>
      </c>
      <c r="J914" s="41">
        <v>10000.0</v>
      </c>
      <c r="K914" s="41">
        <v>5000.0</v>
      </c>
      <c r="L914" s="41">
        <v>1200.0</v>
      </c>
      <c r="M914" s="41">
        <v>600.0</v>
      </c>
      <c r="N914" s="41">
        <v>30.0</v>
      </c>
      <c r="O914" s="40" t="s">
        <v>207</v>
      </c>
      <c r="P914" s="40" t="s">
        <v>208</v>
      </c>
      <c r="Q914" s="40" t="s">
        <v>209</v>
      </c>
      <c r="R914" s="40" t="s">
        <v>8686</v>
      </c>
      <c r="S914" s="40" t="b">
        <v>0</v>
      </c>
      <c r="T914" s="40" t="s">
        <v>12879</v>
      </c>
      <c r="U914" s="40" t="s">
        <v>212</v>
      </c>
      <c r="V914" s="41">
        <v>0.1</v>
      </c>
      <c r="W914" s="41">
        <v>0.9</v>
      </c>
      <c r="X914" s="41">
        <v>0.3</v>
      </c>
      <c r="Y914" s="41">
        <v>0.5</v>
      </c>
      <c r="Z914" s="40" t="b">
        <v>0</v>
      </c>
      <c r="AA914" s="40" t="b">
        <v>1</v>
      </c>
      <c r="AB914" s="40" t="b">
        <v>0</v>
      </c>
      <c r="AC914" s="40" t="b">
        <v>0</v>
      </c>
      <c r="AD914" s="41" t="s">
        <v>15963</v>
      </c>
      <c r="AE914" s="41" t="s">
        <v>15964</v>
      </c>
      <c r="AF914" s="41">
        <v>1203.49</v>
      </c>
      <c r="AG914" s="41">
        <v>-4.78223</v>
      </c>
      <c r="AH914" s="42">
        <v>1.97839E41</v>
      </c>
      <c r="AI914" s="41">
        <v>0.55401919</v>
      </c>
      <c r="AJ914" s="40" t="s">
        <v>15965</v>
      </c>
      <c r="AK914" s="40" t="s">
        <v>15966</v>
      </c>
      <c r="AL914" s="41">
        <v>5222.0</v>
      </c>
      <c r="AM914" s="40" t="s">
        <v>2224</v>
      </c>
      <c r="AN914" s="40" t="s">
        <v>7285</v>
      </c>
      <c r="AO914" s="40" t="s">
        <v>5643</v>
      </c>
      <c r="AP914" s="42">
        <v>1.0E137</v>
      </c>
    </row>
    <row r="915">
      <c r="A915" s="40" t="s">
        <v>16719</v>
      </c>
      <c r="B915" s="41">
        <v>47.0</v>
      </c>
      <c r="C915" s="42">
        <v>1.67E9</v>
      </c>
      <c r="D915" s="41">
        <v>3356.0</v>
      </c>
      <c r="E915" s="40" t="s">
        <v>1243</v>
      </c>
      <c r="F915" s="41">
        <v>140.0</v>
      </c>
      <c r="G915" s="41">
        <v>35.0</v>
      </c>
      <c r="H915" s="41">
        <v>70.0</v>
      </c>
      <c r="I915" s="41">
        <v>-3.07733</v>
      </c>
      <c r="J915" s="41">
        <v>10000.0</v>
      </c>
      <c r="K915" s="41">
        <v>5000.0</v>
      </c>
      <c r="L915" s="41">
        <v>1200.0</v>
      </c>
      <c r="M915" s="41">
        <v>600.0</v>
      </c>
      <c r="N915" s="41">
        <v>30.0</v>
      </c>
      <c r="O915" s="40" t="s">
        <v>207</v>
      </c>
      <c r="P915" s="40" t="s">
        <v>208</v>
      </c>
      <c r="Q915" s="40" t="s">
        <v>7305</v>
      </c>
      <c r="R915" s="40" t="s">
        <v>8686</v>
      </c>
      <c r="S915" s="40" t="b">
        <v>0</v>
      </c>
      <c r="T915" s="40" t="s">
        <v>12879</v>
      </c>
      <c r="U915" s="40" t="s">
        <v>212</v>
      </c>
      <c r="V915" s="41">
        <v>0.1</v>
      </c>
      <c r="W915" s="41">
        <v>0.9</v>
      </c>
      <c r="X915" s="41">
        <v>0.1</v>
      </c>
      <c r="Y915" s="41">
        <v>0.6</v>
      </c>
      <c r="Z915" s="40" t="b">
        <v>0</v>
      </c>
      <c r="AA915" s="40" t="b">
        <v>1</v>
      </c>
      <c r="AB915" s="40" t="b">
        <v>0</v>
      </c>
      <c r="AC915" s="40" t="b">
        <v>0</v>
      </c>
      <c r="AD915" s="41" t="s">
        <v>15896</v>
      </c>
      <c r="AE915" s="41" t="s">
        <v>15967</v>
      </c>
      <c r="AF915" s="41">
        <v>1202.824</v>
      </c>
      <c r="AG915" s="41">
        <v>-4.78617</v>
      </c>
      <c r="AH915" s="42">
        <v>6.5497E41</v>
      </c>
      <c r="AI915" s="41">
        <v>0.555300205</v>
      </c>
      <c r="AJ915" s="40" t="s">
        <v>15968</v>
      </c>
      <c r="AK915" s="44" t="s">
        <v>397</v>
      </c>
      <c r="AL915" s="41">
        <v>4491.0</v>
      </c>
      <c r="AM915" s="40" t="s">
        <v>2224</v>
      </c>
      <c r="AN915" s="40" t="s">
        <v>7285</v>
      </c>
      <c r="AO915" s="40" t="s">
        <v>5643</v>
      </c>
      <c r="AP915" s="42">
        <v>1.1E138</v>
      </c>
    </row>
    <row r="916">
      <c r="A916" s="40" t="s">
        <v>16719</v>
      </c>
      <c r="B916" s="41">
        <v>27.0</v>
      </c>
      <c r="C916" s="42">
        <v>1.67E9</v>
      </c>
      <c r="D916" s="41">
        <v>3356.0</v>
      </c>
      <c r="E916" s="40" t="s">
        <v>1243</v>
      </c>
      <c r="F916" s="41">
        <v>140.0</v>
      </c>
      <c r="G916" s="41">
        <v>35.0</v>
      </c>
      <c r="H916" s="41">
        <v>70.0</v>
      </c>
      <c r="I916" s="41">
        <v>-3.07733</v>
      </c>
      <c r="J916" s="41">
        <v>10000.0</v>
      </c>
      <c r="K916" s="41">
        <v>5000.0</v>
      </c>
      <c r="L916" s="41">
        <v>1200.0</v>
      </c>
      <c r="M916" s="41">
        <v>600.0</v>
      </c>
      <c r="N916" s="41">
        <v>30.0</v>
      </c>
      <c r="O916" s="40" t="s">
        <v>207</v>
      </c>
      <c r="P916" s="40" t="s">
        <v>208</v>
      </c>
      <c r="Q916" s="40" t="s">
        <v>7310</v>
      </c>
      <c r="R916" s="40" t="s">
        <v>8686</v>
      </c>
      <c r="S916" s="40" t="b">
        <v>0</v>
      </c>
      <c r="T916" s="40" t="s">
        <v>12879</v>
      </c>
      <c r="U916" s="40" t="s">
        <v>212</v>
      </c>
      <c r="V916" s="41">
        <v>0.1</v>
      </c>
      <c r="W916" s="41">
        <v>0.9</v>
      </c>
      <c r="X916" s="41">
        <v>0.1</v>
      </c>
      <c r="Y916" s="41">
        <v>0.4</v>
      </c>
      <c r="Z916" s="40" t="b">
        <v>0</v>
      </c>
      <c r="AA916" s="40" t="b">
        <v>1</v>
      </c>
      <c r="AB916" s="40" t="b">
        <v>0</v>
      </c>
      <c r="AC916" s="40" t="b">
        <v>0</v>
      </c>
      <c r="AD916" s="41" t="s">
        <v>15969</v>
      </c>
      <c r="AE916" s="41" t="s">
        <v>15970</v>
      </c>
      <c r="AF916" s="41">
        <v>790.993</v>
      </c>
      <c r="AG916" s="41">
        <v>-4.7867</v>
      </c>
      <c r="AH916" s="42">
        <v>3.36508E41</v>
      </c>
      <c r="AI916" s="41">
        <v>0.555474077</v>
      </c>
      <c r="AJ916" s="40" t="s">
        <v>15971</v>
      </c>
      <c r="AK916" s="44" t="s">
        <v>397</v>
      </c>
      <c r="AL916" s="41">
        <v>2962.0</v>
      </c>
      <c r="AM916" s="40" t="s">
        <v>7372</v>
      </c>
      <c r="AN916" s="40" t="s">
        <v>7285</v>
      </c>
      <c r="AO916" s="40" t="s">
        <v>5643</v>
      </c>
      <c r="AP916" s="42">
        <v>1.1E137</v>
      </c>
    </row>
    <row r="917">
      <c r="A917" s="40" t="s">
        <v>16686</v>
      </c>
      <c r="B917" s="41">
        <v>236.0</v>
      </c>
      <c r="C917" s="42">
        <v>1.67E9</v>
      </c>
      <c r="D917" s="41">
        <v>3356.0</v>
      </c>
      <c r="E917" s="40" t="s">
        <v>1243</v>
      </c>
      <c r="F917" s="41">
        <v>140.0</v>
      </c>
      <c r="G917" s="41">
        <v>35.0</v>
      </c>
      <c r="H917" s="41">
        <v>70.0</v>
      </c>
      <c r="I917" s="41">
        <v>-3.07733</v>
      </c>
      <c r="J917" s="41">
        <v>10000.0</v>
      </c>
      <c r="K917" s="41">
        <v>5000.0</v>
      </c>
      <c r="L917" s="41">
        <v>1200.0</v>
      </c>
      <c r="M917" s="41">
        <v>600.0</v>
      </c>
      <c r="N917" s="41">
        <v>100.0</v>
      </c>
      <c r="O917" s="40" t="s">
        <v>207</v>
      </c>
      <c r="P917" s="40" t="s">
        <v>208</v>
      </c>
      <c r="Q917" s="40" t="s">
        <v>1372</v>
      </c>
      <c r="R917" s="40" t="s">
        <v>8686</v>
      </c>
      <c r="S917" s="40" t="b">
        <v>0</v>
      </c>
      <c r="T917" s="40" t="s">
        <v>211</v>
      </c>
      <c r="U917" s="40" t="s">
        <v>212</v>
      </c>
      <c r="V917" s="41">
        <v>0.1</v>
      </c>
      <c r="W917" s="41">
        <v>0.9</v>
      </c>
      <c r="X917" s="41">
        <v>0.1</v>
      </c>
      <c r="Y917" s="41">
        <v>0.6</v>
      </c>
      <c r="Z917" s="40" t="b">
        <v>0</v>
      </c>
      <c r="AA917" s="40" t="b">
        <v>1</v>
      </c>
      <c r="AB917" s="40" t="b">
        <v>0</v>
      </c>
      <c r="AC917" s="40" t="b">
        <v>0</v>
      </c>
      <c r="AD917" s="41" t="s">
        <v>15972</v>
      </c>
      <c r="AE917" s="41" t="s">
        <v>15973</v>
      </c>
      <c r="AF917" s="41">
        <v>657.2595</v>
      </c>
      <c r="AG917" s="41">
        <v>-4.78704</v>
      </c>
      <c r="AH917" s="42">
        <v>1.03983E42</v>
      </c>
      <c r="AI917" s="41">
        <v>0.555584158</v>
      </c>
      <c r="AJ917" s="40" t="s">
        <v>15974</v>
      </c>
      <c r="AK917" s="40" t="s">
        <v>15975</v>
      </c>
      <c r="AL917" s="41">
        <v>2106.0</v>
      </c>
      <c r="AM917" s="40" t="s">
        <v>7372</v>
      </c>
      <c r="AN917" s="40" t="s">
        <v>7285</v>
      </c>
      <c r="AO917" s="40" t="s">
        <v>5627</v>
      </c>
      <c r="AP917" s="42">
        <v>1.0E139</v>
      </c>
    </row>
    <row r="918">
      <c r="A918" s="40" t="s">
        <v>16720</v>
      </c>
      <c r="B918" s="41">
        <v>128.0</v>
      </c>
      <c r="C918" s="42">
        <v>1.67E9</v>
      </c>
      <c r="D918" s="41">
        <v>3356.0</v>
      </c>
      <c r="E918" s="40" t="s">
        <v>1243</v>
      </c>
      <c r="F918" s="41">
        <v>140.0</v>
      </c>
      <c r="G918" s="41">
        <v>35.0</v>
      </c>
      <c r="H918" s="41">
        <v>70.0</v>
      </c>
      <c r="I918" s="41">
        <v>-3.07733</v>
      </c>
      <c r="J918" s="41">
        <v>10000.0</v>
      </c>
      <c r="K918" s="41">
        <v>5000.0</v>
      </c>
      <c r="L918" s="41">
        <v>1200.0</v>
      </c>
      <c r="M918" s="41">
        <v>600.0</v>
      </c>
      <c r="N918" s="41">
        <v>50.0</v>
      </c>
      <c r="O918" s="40" t="s">
        <v>207</v>
      </c>
      <c r="P918" s="40" t="s">
        <v>1371</v>
      </c>
      <c r="Q918" s="40" t="s">
        <v>7305</v>
      </c>
      <c r="R918" s="40" t="s">
        <v>8686</v>
      </c>
      <c r="S918" s="40" t="b">
        <v>0</v>
      </c>
      <c r="T918" s="40" t="s">
        <v>211</v>
      </c>
      <c r="U918" s="40" t="s">
        <v>212</v>
      </c>
      <c r="V918" s="41">
        <v>0.1</v>
      </c>
      <c r="W918" s="41">
        <v>0.9</v>
      </c>
      <c r="X918" s="41">
        <v>0.1</v>
      </c>
      <c r="Y918" s="41">
        <v>0.6</v>
      </c>
      <c r="Z918" s="40" t="b">
        <v>0</v>
      </c>
      <c r="AA918" s="40" t="b">
        <v>1</v>
      </c>
      <c r="AB918" s="40" t="b">
        <v>0</v>
      </c>
      <c r="AC918" s="40" t="b">
        <v>0</v>
      </c>
      <c r="AD918" s="41" t="s">
        <v>15976</v>
      </c>
      <c r="AE918" s="41" t="s">
        <v>15977</v>
      </c>
      <c r="AF918" s="41">
        <v>1202.977</v>
      </c>
      <c r="AG918" s="41">
        <v>-4.78799</v>
      </c>
      <c r="AH918" s="42">
        <v>6.8559E41</v>
      </c>
      <c r="AI918" s="41">
        <v>0.555892484</v>
      </c>
      <c r="AJ918" s="40" t="s">
        <v>15978</v>
      </c>
      <c r="AK918" s="44" t="s">
        <v>397</v>
      </c>
      <c r="AL918" s="41">
        <v>2816.0</v>
      </c>
      <c r="AM918" s="40" t="s">
        <v>2224</v>
      </c>
      <c r="AN918" s="40" t="s">
        <v>7285</v>
      </c>
      <c r="AO918" s="40" t="s">
        <v>5643</v>
      </c>
      <c r="AP918" s="42">
        <v>1.1E138</v>
      </c>
    </row>
    <row r="919">
      <c r="A919" s="40" t="s">
        <v>16706</v>
      </c>
      <c r="B919" s="41">
        <v>227.0</v>
      </c>
      <c r="C919" s="42">
        <v>1.67E9</v>
      </c>
      <c r="D919" s="41">
        <v>3356.0</v>
      </c>
      <c r="E919" s="40" t="s">
        <v>1243</v>
      </c>
      <c r="F919" s="41">
        <v>140.0</v>
      </c>
      <c r="G919" s="41">
        <v>35.0</v>
      </c>
      <c r="H919" s="41">
        <v>70.0</v>
      </c>
      <c r="I919" s="41">
        <v>-3.07733</v>
      </c>
      <c r="J919" s="41">
        <v>10000.0</v>
      </c>
      <c r="K919" s="41">
        <v>5000.0</v>
      </c>
      <c r="L919" s="41">
        <v>1200.0</v>
      </c>
      <c r="M919" s="41">
        <v>600.0</v>
      </c>
      <c r="N919" s="41">
        <v>100.0</v>
      </c>
      <c r="O919" s="40" t="s">
        <v>207</v>
      </c>
      <c r="P919" s="40" t="s">
        <v>1371</v>
      </c>
      <c r="Q919" s="40" t="s">
        <v>7305</v>
      </c>
      <c r="R919" s="40" t="s">
        <v>8686</v>
      </c>
      <c r="S919" s="40" t="b">
        <v>0</v>
      </c>
      <c r="T919" s="40" t="s">
        <v>12879</v>
      </c>
      <c r="U919" s="40" t="s">
        <v>212</v>
      </c>
      <c r="V919" s="41">
        <v>0.1</v>
      </c>
      <c r="W919" s="41">
        <v>0.9</v>
      </c>
      <c r="X919" s="41">
        <v>0.1</v>
      </c>
      <c r="Y919" s="41">
        <v>0.6</v>
      </c>
      <c r="Z919" s="40" t="b">
        <v>0</v>
      </c>
      <c r="AA919" s="40" t="b">
        <v>1</v>
      </c>
      <c r="AB919" s="40" t="b">
        <v>0</v>
      </c>
      <c r="AC919" s="40" t="b">
        <v>0</v>
      </c>
      <c r="AD919" s="41" t="s">
        <v>4331</v>
      </c>
      <c r="AE919" s="41" t="s">
        <v>15979</v>
      </c>
      <c r="AF919" s="41">
        <v>1203.529</v>
      </c>
      <c r="AG919" s="41">
        <v>-4.78869</v>
      </c>
      <c r="AH919" s="42">
        <v>1.3491E42</v>
      </c>
      <c r="AI919" s="41">
        <v>0.556118545</v>
      </c>
      <c r="AJ919" s="40" t="s">
        <v>15980</v>
      </c>
      <c r="AK919" s="40" t="s">
        <v>15981</v>
      </c>
      <c r="AL919" s="41">
        <v>1398.0</v>
      </c>
      <c r="AM919" s="40" t="s">
        <v>2224</v>
      </c>
      <c r="AN919" s="40" t="s">
        <v>7285</v>
      </c>
      <c r="AO919" s="40" t="s">
        <v>5643</v>
      </c>
      <c r="AP919" s="42">
        <v>1.1E139</v>
      </c>
    </row>
    <row r="920">
      <c r="A920" s="40" t="s">
        <v>16720</v>
      </c>
      <c r="B920" s="41">
        <v>135.0</v>
      </c>
      <c r="C920" s="42">
        <v>1.67E9</v>
      </c>
      <c r="D920" s="41">
        <v>3356.0</v>
      </c>
      <c r="E920" s="40" t="s">
        <v>1243</v>
      </c>
      <c r="F920" s="41">
        <v>140.0</v>
      </c>
      <c r="G920" s="41">
        <v>35.0</v>
      </c>
      <c r="H920" s="41">
        <v>70.0</v>
      </c>
      <c r="I920" s="41">
        <v>-3.07733</v>
      </c>
      <c r="J920" s="41">
        <v>10000.0</v>
      </c>
      <c r="K920" s="41">
        <v>5000.0</v>
      </c>
      <c r="L920" s="41">
        <v>1200.0</v>
      </c>
      <c r="M920" s="41">
        <v>600.0</v>
      </c>
      <c r="N920" s="41">
        <v>50.0</v>
      </c>
      <c r="O920" s="40" t="s">
        <v>207</v>
      </c>
      <c r="P920" s="40" t="s">
        <v>1371</v>
      </c>
      <c r="Q920" s="40" t="s">
        <v>7305</v>
      </c>
      <c r="R920" s="40" t="s">
        <v>8686</v>
      </c>
      <c r="S920" s="40" t="b">
        <v>0</v>
      </c>
      <c r="T920" s="40" t="s">
        <v>12879</v>
      </c>
      <c r="U920" s="40" t="s">
        <v>212</v>
      </c>
      <c r="V920" s="41">
        <v>0.1</v>
      </c>
      <c r="W920" s="41">
        <v>0.9</v>
      </c>
      <c r="X920" s="41">
        <v>0.1</v>
      </c>
      <c r="Y920" s="41">
        <v>0.4</v>
      </c>
      <c r="Z920" s="40" t="b">
        <v>0</v>
      </c>
      <c r="AA920" s="40" t="b">
        <v>1</v>
      </c>
      <c r="AB920" s="40" t="b">
        <v>0</v>
      </c>
      <c r="AC920" s="40" t="b">
        <v>0</v>
      </c>
      <c r="AD920" s="41" t="s">
        <v>15982</v>
      </c>
      <c r="AE920" s="41" t="s">
        <v>15983</v>
      </c>
      <c r="AF920" s="41">
        <v>1087.843</v>
      </c>
      <c r="AG920" s="41">
        <v>-4.78875</v>
      </c>
      <c r="AH920" s="42">
        <v>6.80361E40</v>
      </c>
      <c r="AI920" s="41">
        <v>0.556138604</v>
      </c>
      <c r="AJ920" s="40" t="s">
        <v>15984</v>
      </c>
      <c r="AK920" s="44" t="s">
        <v>397</v>
      </c>
      <c r="AL920" s="41">
        <v>3845.0</v>
      </c>
      <c r="AM920" s="40" t="s">
        <v>7372</v>
      </c>
      <c r="AN920" s="40" t="s">
        <v>7285</v>
      </c>
      <c r="AO920" s="40" t="s">
        <v>5643</v>
      </c>
      <c r="AP920" s="42">
        <v>1.1E135</v>
      </c>
    </row>
    <row r="921">
      <c r="A921" s="40" t="s">
        <v>16720</v>
      </c>
      <c r="B921" s="41">
        <v>102.0</v>
      </c>
      <c r="C921" s="42">
        <v>1.67E9</v>
      </c>
      <c r="D921" s="41">
        <v>3356.0</v>
      </c>
      <c r="E921" s="40" t="s">
        <v>1243</v>
      </c>
      <c r="F921" s="41">
        <v>140.0</v>
      </c>
      <c r="G921" s="41">
        <v>35.0</v>
      </c>
      <c r="H921" s="41">
        <v>70.0</v>
      </c>
      <c r="I921" s="41">
        <v>-3.07733</v>
      </c>
      <c r="J921" s="41">
        <v>10000.0</v>
      </c>
      <c r="K921" s="41">
        <v>5000.0</v>
      </c>
      <c r="L921" s="41">
        <v>1200.0</v>
      </c>
      <c r="M921" s="41">
        <v>600.0</v>
      </c>
      <c r="N921" s="41">
        <v>50.0</v>
      </c>
      <c r="O921" s="40" t="s">
        <v>207</v>
      </c>
      <c r="P921" s="40" t="s">
        <v>1371</v>
      </c>
      <c r="Q921" s="40" t="s">
        <v>209</v>
      </c>
      <c r="R921" s="40" t="s">
        <v>8686</v>
      </c>
      <c r="S921" s="40" t="b">
        <v>0</v>
      </c>
      <c r="T921" s="40" t="s">
        <v>12879</v>
      </c>
      <c r="U921" s="40" t="s">
        <v>212</v>
      </c>
      <c r="V921" s="41">
        <v>0.1</v>
      </c>
      <c r="W921" s="41">
        <v>0.9</v>
      </c>
      <c r="X921" s="41">
        <v>0.2</v>
      </c>
      <c r="Y921" s="41">
        <v>0.4</v>
      </c>
      <c r="Z921" s="40" t="b">
        <v>0</v>
      </c>
      <c r="AA921" s="40" t="b">
        <v>1</v>
      </c>
      <c r="AB921" s="40" t="b">
        <v>0</v>
      </c>
      <c r="AC921" s="40" t="b">
        <v>0</v>
      </c>
      <c r="AD921" s="41" t="s">
        <v>15985</v>
      </c>
      <c r="AE921" s="41" t="s">
        <v>15986</v>
      </c>
      <c r="AF921" s="41">
        <v>759.6844</v>
      </c>
      <c r="AG921" s="41">
        <v>-4.79175</v>
      </c>
      <c r="AH921" s="42">
        <v>1.11332E42</v>
      </c>
      <c r="AI921" s="41">
        <v>0.557113431</v>
      </c>
      <c r="AJ921" s="40" t="s">
        <v>15987</v>
      </c>
      <c r="AK921" s="40" t="s">
        <v>15988</v>
      </c>
      <c r="AL921" s="41">
        <v>2551.0</v>
      </c>
      <c r="AM921" s="40" t="s">
        <v>7372</v>
      </c>
      <c r="AN921" s="40" t="s">
        <v>7285</v>
      </c>
      <c r="AO921" s="40" t="s">
        <v>5643</v>
      </c>
      <c r="AP921" s="42">
        <v>1.1E139</v>
      </c>
    </row>
    <row r="922">
      <c r="A922" s="40" t="s">
        <v>16720</v>
      </c>
      <c r="B922" s="41">
        <v>118.0</v>
      </c>
      <c r="C922" s="42">
        <v>1.67E9</v>
      </c>
      <c r="D922" s="41">
        <v>3356.0</v>
      </c>
      <c r="E922" s="40" t="s">
        <v>1243</v>
      </c>
      <c r="F922" s="41">
        <v>140.0</v>
      </c>
      <c r="G922" s="41">
        <v>35.0</v>
      </c>
      <c r="H922" s="41">
        <v>70.0</v>
      </c>
      <c r="I922" s="41">
        <v>-3.07733</v>
      </c>
      <c r="J922" s="41">
        <v>10000.0</v>
      </c>
      <c r="K922" s="41">
        <v>5000.0</v>
      </c>
      <c r="L922" s="41">
        <v>1200.0</v>
      </c>
      <c r="M922" s="41">
        <v>600.0</v>
      </c>
      <c r="N922" s="41">
        <v>50.0</v>
      </c>
      <c r="O922" s="40" t="s">
        <v>207</v>
      </c>
      <c r="P922" s="40" t="s">
        <v>1371</v>
      </c>
      <c r="Q922" s="40" t="s">
        <v>7310</v>
      </c>
      <c r="R922" s="40" t="s">
        <v>8686</v>
      </c>
      <c r="S922" s="40" t="b">
        <v>0</v>
      </c>
      <c r="T922" s="40" t="s">
        <v>12879</v>
      </c>
      <c r="U922" s="40" t="s">
        <v>212</v>
      </c>
      <c r="V922" s="41">
        <v>0.1</v>
      </c>
      <c r="W922" s="41">
        <v>0.9</v>
      </c>
      <c r="X922" s="41">
        <v>0.1</v>
      </c>
      <c r="Y922" s="41">
        <v>0.5</v>
      </c>
      <c r="Z922" s="40" t="b">
        <v>0</v>
      </c>
      <c r="AA922" s="40" t="b">
        <v>1</v>
      </c>
      <c r="AB922" s="40" t="b">
        <v>0</v>
      </c>
      <c r="AC922" s="40" t="b">
        <v>0</v>
      </c>
      <c r="AD922" s="41" t="s">
        <v>15989</v>
      </c>
      <c r="AE922" s="41" t="s">
        <v>15990</v>
      </c>
      <c r="AF922" s="41">
        <v>1052.965</v>
      </c>
      <c r="AG922" s="41">
        <v>-4.7921</v>
      </c>
      <c r="AH922" s="42">
        <v>6.33614E41</v>
      </c>
      <c r="AI922" s="41">
        <v>0.557228971</v>
      </c>
      <c r="AJ922" s="40" t="s">
        <v>15991</v>
      </c>
      <c r="AK922" s="44" t="s">
        <v>397</v>
      </c>
      <c r="AL922" s="41">
        <v>2099.0</v>
      </c>
      <c r="AM922" s="40" t="s">
        <v>7372</v>
      </c>
      <c r="AN922" s="40" t="s">
        <v>7285</v>
      </c>
      <c r="AO922" s="40" t="s">
        <v>5643</v>
      </c>
      <c r="AP922" s="42">
        <v>1.1E138</v>
      </c>
    </row>
    <row r="923">
      <c r="A923" s="40" t="s">
        <v>16719</v>
      </c>
      <c r="B923" s="41">
        <v>52.0</v>
      </c>
      <c r="C923" s="42">
        <v>1.67E9</v>
      </c>
      <c r="D923" s="41">
        <v>3356.0</v>
      </c>
      <c r="E923" s="40" t="s">
        <v>1243</v>
      </c>
      <c r="F923" s="41">
        <v>140.0</v>
      </c>
      <c r="G923" s="41">
        <v>35.0</v>
      </c>
      <c r="H923" s="41">
        <v>70.0</v>
      </c>
      <c r="I923" s="41">
        <v>-3.07733</v>
      </c>
      <c r="J923" s="41">
        <v>10000.0</v>
      </c>
      <c r="K923" s="41">
        <v>5000.0</v>
      </c>
      <c r="L923" s="41">
        <v>1200.0</v>
      </c>
      <c r="M923" s="41">
        <v>600.0</v>
      </c>
      <c r="N923" s="41">
        <v>30.0</v>
      </c>
      <c r="O923" s="40" t="s">
        <v>207</v>
      </c>
      <c r="P923" s="40" t="s">
        <v>208</v>
      </c>
      <c r="Q923" s="40" t="s">
        <v>7305</v>
      </c>
      <c r="R923" s="40" t="s">
        <v>8686</v>
      </c>
      <c r="S923" s="40" t="b">
        <v>0</v>
      </c>
      <c r="T923" s="40" t="s">
        <v>12879</v>
      </c>
      <c r="U923" s="40" t="s">
        <v>212</v>
      </c>
      <c r="V923" s="41">
        <v>0.1</v>
      </c>
      <c r="W923" s="41">
        <v>0.9</v>
      </c>
      <c r="X923" s="41">
        <v>0.3</v>
      </c>
      <c r="Y923" s="41">
        <v>0.5</v>
      </c>
      <c r="Z923" s="40" t="b">
        <v>0</v>
      </c>
      <c r="AA923" s="40" t="b">
        <v>1</v>
      </c>
      <c r="AB923" s="40" t="b">
        <v>0</v>
      </c>
      <c r="AC923" s="40" t="b">
        <v>0</v>
      </c>
      <c r="AD923" s="41" t="s">
        <v>15739</v>
      </c>
      <c r="AE923" s="41" t="s">
        <v>15992</v>
      </c>
      <c r="AF923" s="41">
        <v>884.6723</v>
      </c>
      <c r="AG923" s="41">
        <v>-4.79524</v>
      </c>
      <c r="AH923" s="42">
        <v>3.40128E41</v>
      </c>
      <c r="AI923" s="41">
        <v>0.558247984</v>
      </c>
      <c r="AJ923" s="40" t="s">
        <v>15993</v>
      </c>
      <c r="AK923" s="40" t="s">
        <v>15994</v>
      </c>
      <c r="AL923" s="41">
        <v>3881.0</v>
      </c>
      <c r="AM923" s="40" t="s">
        <v>7372</v>
      </c>
      <c r="AN923" s="40" t="s">
        <v>7285</v>
      </c>
      <c r="AO923" s="40" t="s">
        <v>5643</v>
      </c>
      <c r="AP923" s="42">
        <v>1.1E137</v>
      </c>
    </row>
    <row r="924">
      <c r="A924" s="40" t="s">
        <v>16720</v>
      </c>
      <c r="B924" s="41">
        <v>26.0</v>
      </c>
      <c r="C924" s="42">
        <v>1.67E9</v>
      </c>
      <c r="D924" s="41">
        <v>3356.0</v>
      </c>
      <c r="E924" s="40" t="s">
        <v>1243</v>
      </c>
      <c r="F924" s="41">
        <v>140.0</v>
      </c>
      <c r="G924" s="41">
        <v>35.0</v>
      </c>
      <c r="H924" s="41">
        <v>70.0</v>
      </c>
      <c r="I924" s="41">
        <v>-3.07733</v>
      </c>
      <c r="J924" s="41">
        <v>10000.0</v>
      </c>
      <c r="K924" s="41">
        <v>5000.0</v>
      </c>
      <c r="L924" s="41">
        <v>1200.0</v>
      </c>
      <c r="M924" s="41">
        <v>600.0</v>
      </c>
      <c r="N924" s="41">
        <v>30.0</v>
      </c>
      <c r="O924" s="40" t="s">
        <v>207</v>
      </c>
      <c r="P924" s="40" t="s">
        <v>1371</v>
      </c>
      <c r="Q924" s="40" t="s">
        <v>7310</v>
      </c>
      <c r="R924" s="40" t="s">
        <v>8686</v>
      </c>
      <c r="S924" s="40" t="b">
        <v>0</v>
      </c>
      <c r="T924" s="40" t="s">
        <v>211</v>
      </c>
      <c r="U924" s="40" t="s">
        <v>212</v>
      </c>
      <c r="V924" s="41">
        <v>0.1</v>
      </c>
      <c r="W924" s="41">
        <v>0.9</v>
      </c>
      <c r="X924" s="41">
        <v>0.3</v>
      </c>
      <c r="Y924" s="41">
        <v>0.6</v>
      </c>
      <c r="Z924" s="40" t="b">
        <v>0</v>
      </c>
      <c r="AA924" s="40" t="b">
        <v>1</v>
      </c>
      <c r="AB924" s="40" t="b">
        <v>0</v>
      </c>
      <c r="AC924" s="40" t="b">
        <v>0</v>
      </c>
      <c r="AD924" s="41" t="s">
        <v>15995</v>
      </c>
      <c r="AE924" s="41" t="s">
        <v>15996</v>
      </c>
      <c r="AF924" s="41">
        <v>1203.32</v>
      </c>
      <c r="AG924" s="41">
        <v>-4.79524</v>
      </c>
      <c r="AH924" s="42">
        <v>1.86484E40</v>
      </c>
      <c r="AI924" s="41">
        <v>0.558248887</v>
      </c>
      <c r="AJ924" s="40" t="s">
        <v>15997</v>
      </c>
      <c r="AK924" s="40" t="s">
        <v>15998</v>
      </c>
      <c r="AL924" s="41">
        <v>3536.0</v>
      </c>
      <c r="AM924" s="40" t="s">
        <v>2224</v>
      </c>
      <c r="AN924" s="40" t="s">
        <v>7285</v>
      </c>
      <c r="AO924" s="40" t="s">
        <v>5643</v>
      </c>
      <c r="AP924" s="42">
        <v>1.1E133</v>
      </c>
    </row>
    <row r="925">
      <c r="A925" s="40" t="s">
        <v>16686</v>
      </c>
      <c r="B925" s="41">
        <v>227.0</v>
      </c>
      <c r="C925" s="42">
        <v>1.67E9</v>
      </c>
      <c r="D925" s="41">
        <v>3356.0</v>
      </c>
      <c r="E925" s="40" t="s">
        <v>1243</v>
      </c>
      <c r="F925" s="41">
        <v>140.0</v>
      </c>
      <c r="G925" s="41">
        <v>35.0</v>
      </c>
      <c r="H925" s="41">
        <v>70.0</v>
      </c>
      <c r="I925" s="41">
        <v>-3.07733</v>
      </c>
      <c r="J925" s="41">
        <v>10000.0</v>
      </c>
      <c r="K925" s="41">
        <v>5000.0</v>
      </c>
      <c r="L925" s="41">
        <v>1200.0</v>
      </c>
      <c r="M925" s="41">
        <v>600.0</v>
      </c>
      <c r="N925" s="41">
        <v>100.0</v>
      </c>
      <c r="O925" s="40" t="s">
        <v>207</v>
      </c>
      <c r="P925" s="40" t="s">
        <v>208</v>
      </c>
      <c r="Q925" s="40" t="s">
        <v>7305</v>
      </c>
      <c r="R925" s="40" t="s">
        <v>8686</v>
      </c>
      <c r="S925" s="40" t="b">
        <v>0</v>
      </c>
      <c r="T925" s="40" t="s">
        <v>12879</v>
      </c>
      <c r="U925" s="40" t="s">
        <v>212</v>
      </c>
      <c r="V925" s="41">
        <v>0.1</v>
      </c>
      <c r="W925" s="41">
        <v>0.9</v>
      </c>
      <c r="X925" s="41">
        <v>0.1</v>
      </c>
      <c r="Y925" s="41">
        <v>0.6</v>
      </c>
      <c r="Z925" s="40" t="b">
        <v>0</v>
      </c>
      <c r="AA925" s="40" t="b">
        <v>1</v>
      </c>
      <c r="AB925" s="40" t="b">
        <v>0</v>
      </c>
      <c r="AC925" s="40" t="b">
        <v>0</v>
      </c>
      <c r="AD925" s="41" t="s">
        <v>15999</v>
      </c>
      <c r="AE925" s="41" t="s">
        <v>16000</v>
      </c>
      <c r="AF925" s="41">
        <v>695.7673</v>
      </c>
      <c r="AG925" s="41">
        <v>-4.79666</v>
      </c>
      <c r="AH925" s="42">
        <v>1.74119E41</v>
      </c>
      <c r="AI925" s="41">
        <v>0.558708608</v>
      </c>
      <c r="AJ925" s="40" t="s">
        <v>16001</v>
      </c>
      <c r="AK925" s="40" t="s">
        <v>16002</v>
      </c>
      <c r="AL925" s="41">
        <v>2055.0</v>
      </c>
      <c r="AM925" s="40" t="s">
        <v>7372</v>
      </c>
      <c r="AN925" s="40" t="s">
        <v>7285</v>
      </c>
      <c r="AO925" s="40" t="s">
        <v>5627</v>
      </c>
      <c r="AP925" s="42">
        <v>1.1E136</v>
      </c>
    </row>
    <row r="926">
      <c r="A926" s="40" t="s">
        <v>16720</v>
      </c>
      <c r="B926" s="41">
        <v>22.0</v>
      </c>
      <c r="C926" s="42">
        <v>1.67E9</v>
      </c>
      <c r="D926" s="41">
        <v>3356.0</v>
      </c>
      <c r="E926" s="40" t="s">
        <v>1243</v>
      </c>
      <c r="F926" s="41">
        <v>140.0</v>
      </c>
      <c r="G926" s="41">
        <v>35.0</v>
      </c>
      <c r="H926" s="41">
        <v>70.0</v>
      </c>
      <c r="I926" s="41">
        <v>-3.07733</v>
      </c>
      <c r="J926" s="41">
        <v>10000.0</v>
      </c>
      <c r="K926" s="41">
        <v>5000.0</v>
      </c>
      <c r="L926" s="41">
        <v>1200.0</v>
      </c>
      <c r="M926" s="41">
        <v>600.0</v>
      </c>
      <c r="N926" s="41">
        <v>30.0</v>
      </c>
      <c r="O926" s="40" t="s">
        <v>207</v>
      </c>
      <c r="P926" s="40" t="s">
        <v>1371</v>
      </c>
      <c r="Q926" s="40" t="s">
        <v>7310</v>
      </c>
      <c r="R926" s="40" t="s">
        <v>8686</v>
      </c>
      <c r="S926" s="40" t="b">
        <v>0</v>
      </c>
      <c r="T926" s="40" t="s">
        <v>211</v>
      </c>
      <c r="U926" s="40" t="s">
        <v>212</v>
      </c>
      <c r="V926" s="41">
        <v>0.1</v>
      </c>
      <c r="W926" s="41">
        <v>0.9</v>
      </c>
      <c r="X926" s="41">
        <v>0.2</v>
      </c>
      <c r="Y926" s="41">
        <v>0.5</v>
      </c>
      <c r="Z926" s="40" t="b">
        <v>0</v>
      </c>
      <c r="AA926" s="40" t="b">
        <v>1</v>
      </c>
      <c r="AB926" s="40" t="b">
        <v>0</v>
      </c>
      <c r="AC926" s="40" t="b">
        <v>0</v>
      </c>
      <c r="AD926" s="41" t="s">
        <v>10641</v>
      </c>
      <c r="AE926" s="41" t="s">
        <v>16003</v>
      </c>
      <c r="AF926" s="41">
        <v>1169.783</v>
      </c>
      <c r="AG926" s="41">
        <v>-4.79677</v>
      </c>
      <c r="AH926" s="42">
        <v>1.16768E42</v>
      </c>
      <c r="AI926" s="41">
        <v>0.558745057</v>
      </c>
      <c r="AJ926" s="40" t="s">
        <v>16004</v>
      </c>
      <c r="AK926" s="44" t="s">
        <v>397</v>
      </c>
      <c r="AL926" s="41">
        <v>3874.0</v>
      </c>
      <c r="AM926" s="40" t="s">
        <v>7372</v>
      </c>
      <c r="AN926" s="40" t="s">
        <v>7285</v>
      </c>
      <c r="AO926" s="40" t="s">
        <v>5643</v>
      </c>
      <c r="AP926" s="42">
        <v>1.1E139</v>
      </c>
    </row>
    <row r="927">
      <c r="A927" s="40" t="s">
        <v>16719</v>
      </c>
      <c r="B927" s="41">
        <v>42.0</v>
      </c>
      <c r="C927" s="42">
        <v>1.67E9</v>
      </c>
      <c r="D927" s="41">
        <v>3356.0</v>
      </c>
      <c r="E927" s="40" t="s">
        <v>1243</v>
      </c>
      <c r="F927" s="41">
        <v>140.0</v>
      </c>
      <c r="G927" s="41">
        <v>35.0</v>
      </c>
      <c r="H927" s="41">
        <v>70.0</v>
      </c>
      <c r="I927" s="41">
        <v>-3.07733</v>
      </c>
      <c r="J927" s="41">
        <v>10000.0</v>
      </c>
      <c r="K927" s="41">
        <v>5000.0</v>
      </c>
      <c r="L927" s="41">
        <v>1200.0</v>
      </c>
      <c r="M927" s="41">
        <v>600.0</v>
      </c>
      <c r="N927" s="41">
        <v>30.0</v>
      </c>
      <c r="O927" s="40" t="s">
        <v>207</v>
      </c>
      <c r="P927" s="40" t="s">
        <v>208</v>
      </c>
      <c r="Q927" s="40" t="s">
        <v>7305</v>
      </c>
      <c r="R927" s="40" t="s">
        <v>8686</v>
      </c>
      <c r="S927" s="40" t="b">
        <v>0</v>
      </c>
      <c r="T927" s="40" t="s">
        <v>211</v>
      </c>
      <c r="U927" s="40" t="s">
        <v>212</v>
      </c>
      <c r="V927" s="41">
        <v>0.1</v>
      </c>
      <c r="W927" s="41">
        <v>0.9</v>
      </c>
      <c r="X927" s="41">
        <v>0.3</v>
      </c>
      <c r="Y927" s="41">
        <v>0.4</v>
      </c>
      <c r="Z927" s="40" t="b">
        <v>0</v>
      </c>
      <c r="AA927" s="40" t="b">
        <v>1</v>
      </c>
      <c r="AB927" s="40" t="b">
        <v>0</v>
      </c>
      <c r="AC927" s="40" t="b">
        <v>0</v>
      </c>
      <c r="AD927" s="41" t="s">
        <v>16005</v>
      </c>
      <c r="AE927" s="41" t="s">
        <v>16006</v>
      </c>
      <c r="AF927" s="41">
        <v>743.6984</v>
      </c>
      <c r="AG927" s="41">
        <v>-4.79825</v>
      </c>
      <c r="AH927" s="42">
        <v>1.01767E42</v>
      </c>
      <c r="AI927" s="41">
        <v>0.559228024</v>
      </c>
      <c r="AJ927" s="40" t="s">
        <v>16007</v>
      </c>
      <c r="AK927" s="40" t="s">
        <v>16008</v>
      </c>
      <c r="AL927" s="41">
        <v>4311.0</v>
      </c>
      <c r="AM927" s="40" t="s">
        <v>7372</v>
      </c>
      <c r="AN927" s="40" t="s">
        <v>7285</v>
      </c>
      <c r="AO927" s="40" t="s">
        <v>5643</v>
      </c>
      <c r="AP927" s="42">
        <v>1.0E139</v>
      </c>
    </row>
    <row r="928">
      <c r="A928" s="40" t="s">
        <v>16706</v>
      </c>
      <c r="B928" s="41">
        <v>188.0</v>
      </c>
      <c r="C928" s="42">
        <v>1.67E9</v>
      </c>
      <c r="D928" s="41">
        <v>3356.0</v>
      </c>
      <c r="E928" s="40" t="s">
        <v>1243</v>
      </c>
      <c r="F928" s="41">
        <v>140.0</v>
      </c>
      <c r="G928" s="41">
        <v>35.0</v>
      </c>
      <c r="H928" s="41">
        <v>70.0</v>
      </c>
      <c r="I928" s="41">
        <v>-3.07733</v>
      </c>
      <c r="J928" s="41">
        <v>10000.0</v>
      </c>
      <c r="K928" s="41">
        <v>5000.0</v>
      </c>
      <c r="L928" s="41">
        <v>1200.0</v>
      </c>
      <c r="M928" s="41">
        <v>600.0</v>
      </c>
      <c r="N928" s="41">
        <v>100.0</v>
      </c>
      <c r="O928" s="40" t="s">
        <v>207</v>
      </c>
      <c r="P928" s="40" t="s">
        <v>1371</v>
      </c>
      <c r="Q928" s="40" t="s">
        <v>209</v>
      </c>
      <c r="R928" s="40" t="s">
        <v>8686</v>
      </c>
      <c r="S928" s="40" t="b">
        <v>0</v>
      </c>
      <c r="T928" s="40" t="s">
        <v>211</v>
      </c>
      <c r="U928" s="40" t="s">
        <v>212</v>
      </c>
      <c r="V928" s="41">
        <v>0.1</v>
      </c>
      <c r="W928" s="41">
        <v>0.9</v>
      </c>
      <c r="X928" s="41">
        <v>0.3</v>
      </c>
      <c r="Y928" s="41">
        <v>0.6</v>
      </c>
      <c r="Z928" s="40" t="b">
        <v>0</v>
      </c>
      <c r="AA928" s="40" t="b">
        <v>1</v>
      </c>
      <c r="AB928" s="40" t="b">
        <v>0</v>
      </c>
      <c r="AC928" s="40" t="b">
        <v>0</v>
      </c>
      <c r="AD928" s="41" t="s">
        <v>16009</v>
      </c>
      <c r="AE928" s="41" t="s">
        <v>16010</v>
      </c>
      <c r="AF928" s="41">
        <v>1203.271</v>
      </c>
      <c r="AG928" s="41">
        <v>-4.79828</v>
      </c>
      <c r="AH928" s="42">
        <v>9.95385E41</v>
      </c>
      <c r="AI928" s="41">
        <v>0.559234904</v>
      </c>
      <c r="AJ928" s="40" t="s">
        <v>16846</v>
      </c>
      <c r="AK928" s="40" t="s">
        <v>16012</v>
      </c>
      <c r="AL928" s="41">
        <v>1453.0</v>
      </c>
      <c r="AM928" s="40" t="s">
        <v>2224</v>
      </c>
      <c r="AN928" s="40" t="s">
        <v>7285</v>
      </c>
      <c r="AO928" s="40" t="s">
        <v>5643</v>
      </c>
      <c r="AP928" s="42">
        <v>1.0E139</v>
      </c>
    </row>
    <row r="929">
      <c r="A929" s="40" t="s">
        <v>16720</v>
      </c>
      <c r="B929" s="41">
        <v>51.0</v>
      </c>
      <c r="C929" s="42">
        <v>1.67E9</v>
      </c>
      <c r="D929" s="41">
        <v>3356.0</v>
      </c>
      <c r="E929" s="40" t="s">
        <v>1243</v>
      </c>
      <c r="F929" s="41">
        <v>140.0</v>
      </c>
      <c r="G929" s="41">
        <v>35.0</v>
      </c>
      <c r="H929" s="41">
        <v>70.0</v>
      </c>
      <c r="I929" s="41">
        <v>-3.07733</v>
      </c>
      <c r="J929" s="41">
        <v>10000.0</v>
      </c>
      <c r="K929" s="41">
        <v>5000.0</v>
      </c>
      <c r="L929" s="41">
        <v>1200.0</v>
      </c>
      <c r="M929" s="41">
        <v>600.0</v>
      </c>
      <c r="N929" s="41">
        <v>30.0</v>
      </c>
      <c r="O929" s="40" t="s">
        <v>207</v>
      </c>
      <c r="P929" s="40" t="s">
        <v>1371</v>
      </c>
      <c r="Q929" s="40" t="s">
        <v>7305</v>
      </c>
      <c r="R929" s="40" t="s">
        <v>8686</v>
      </c>
      <c r="S929" s="40" t="b">
        <v>0</v>
      </c>
      <c r="T929" s="40" t="s">
        <v>12879</v>
      </c>
      <c r="U929" s="40" t="s">
        <v>212</v>
      </c>
      <c r="V929" s="41">
        <v>0.1</v>
      </c>
      <c r="W929" s="41">
        <v>0.9</v>
      </c>
      <c r="X929" s="41">
        <v>0.3</v>
      </c>
      <c r="Y929" s="41">
        <v>0.4</v>
      </c>
      <c r="Z929" s="40" t="b">
        <v>0</v>
      </c>
      <c r="AA929" s="40" t="b">
        <v>1</v>
      </c>
      <c r="AB929" s="40" t="b">
        <v>0</v>
      </c>
      <c r="AC929" s="40" t="b">
        <v>0</v>
      </c>
      <c r="AD929" s="41" t="s">
        <v>16013</v>
      </c>
      <c r="AE929" s="41" t="s">
        <v>16014</v>
      </c>
      <c r="AF929" s="41">
        <v>1202.416</v>
      </c>
      <c r="AG929" s="41">
        <v>-4.79909</v>
      </c>
      <c r="AH929" s="42">
        <v>6.68783E41</v>
      </c>
      <c r="AI929" s="41">
        <v>0.559499924</v>
      </c>
      <c r="AJ929" s="40" t="s">
        <v>16015</v>
      </c>
      <c r="AK929" s="40" t="s">
        <v>16016</v>
      </c>
      <c r="AL929" s="41">
        <v>7013.0</v>
      </c>
      <c r="AM929" s="40" t="s">
        <v>2224</v>
      </c>
      <c r="AN929" s="40" t="s">
        <v>7285</v>
      </c>
      <c r="AO929" s="40" t="s">
        <v>5643</v>
      </c>
      <c r="AP929" s="42">
        <v>1.1E138</v>
      </c>
    </row>
    <row r="930">
      <c r="A930" s="40" t="s">
        <v>16706</v>
      </c>
      <c r="B930" s="41">
        <v>162.0</v>
      </c>
      <c r="C930" s="42">
        <v>1.67E9</v>
      </c>
      <c r="D930" s="41">
        <v>3356.0</v>
      </c>
      <c r="E930" s="40" t="s">
        <v>1243</v>
      </c>
      <c r="F930" s="41">
        <v>140.0</v>
      </c>
      <c r="G930" s="41">
        <v>35.0</v>
      </c>
      <c r="H930" s="41">
        <v>70.0</v>
      </c>
      <c r="I930" s="41">
        <v>-3.07733</v>
      </c>
      <c r="J930" s="41">
        <v>10000.0</v>
      </c>
      <c r="K930" s="41">
        <v>5000.0</v>
      </c>
      <c r="L930" s="41">
        <v>1200.0</v>
      </c>
      <c r="M930" s="41">
        <v>600.0</v>
      </c>
      <c r="N930" s="41">
        <v>50.0</v>
      </c>
      <c r="O930" s="40" t="s">
        <v>207</v>
      </c>
      <c r="P930" s="40" t="s">
        <v>1371</v>
      </c>
      <c r="Q930" s="40" t="s">
        <v>212</v>
      </c>
      <c r="R930" s="40" t="s">
        <v>8686</v>
      </c>
      <c r="S930" s="40" t="b">
        <v>0</v>
      </c>
      <c r="T930" s="40" t="s">
        <v>211</v>
      </c>
      <c r="U930" s="40" t="s">
        <v>212</v>
      </c>
      <c r="V930" s="41">
        <v>0.1</v>
      </c>
      <c r="W930" s="41">
        <v>0.9</v>
      </c>
      <c r="X930" s="41">
        <v>0.1</v>
      </c>
      <c r="Y930" s="41">
        <v>0.4</v>
      </c>
      <c r="Z930" s="40" t="b">
        <v>0</v>
      </c>
      <c r="AA930" s="40" t="b">
        <v>1</v>
      </c>
      <c r="AB930" s="40" t="b">
        <v>0</v>
      </c>
      <c r="AC930" s="40" t="b">
        <v>0</v>
      </c>
      <c r="AD930" s="41" t="s">
        <v>14840</v>
      </c>
      <c r="AE930" s="41" t="s">
        <v>16017</v>
      </c>
      <c r="AF930" s="41">
        <v>777.3414</v>
      </c>
      <c r="AG930" s="41">
        <v>-4.79927</v>
      </c>
      <c r="AH930" s="42">
        <v>1.17867E42</v>
      </c>
      <c r="AI930" s="41">
        <v>0.559558939</v>
      </c>
      <c r="AJ930" s="40" t="s">
        <v>16018</v>
      </c>
      <c r="AK930" s="44" t="s">
        <v>397</v>
      </c>
      <c r="AL930" s="41">
        <v>2998.0</v>
      </c>
      <c r="AM930" s="40" t="s">
        <v>7372</v>
      </c>
      <c r="AN930" s="40" t="s">
        <v>7285</v>
      </c>
      <c r="AO930" s="40" t="s">
        <v>5643</v>
      </c>
      <c r="AP930" s="42">
        <v>1.1E139</v>
      </c>
    </row>
    <row r="931">
      <c r="A931" s="40" t="s">
        <v>16686</v>
      </c>
      <c r="B931" s="41">
        <v>216.0</v>
      </c>
      <c r="C931" s="42">
        <v>1.67E9</v>
      </c>
      <c r="D931" s="41">
        <v>3356.0</v>
      </c>
      <c r="E931" s="40" t="s">
        <v>1243</v>
      </c>
      <c r="F931" s="41">
        <v>140.0</v>
      </c>
      <c r="G931" s="41">
        <v>35.0</v>
      </c>
      <c r="H931" s="41">
        <v>70.0</v>
      </c>
      <c r="I931" s="41">
        <v>-3.07733</v>
      </c>
      <c r="J931" s="41">
        <v>10000.0</v>
      </c>
      <c r="K931" s="41">
        <v>5000.0</v>
      </c>
      <c r="L931" s="41">
        <v>1200.0</v>
      </c>
      <c r="M931" s="41">
        <v>600.0</v>
      </c>
      <c r="N931" s="41">
        <v>100.0</v>
      </c>
      <c r="O931" s="40" t="s">
        <v>207</v>
      </c>
      <c r="P931" s="40" t="s">
        <v>208</v>
      </c>
      <c r="Q931" s="40" t="s">
        <v>7305</v>
      </c>
      <c r="R931" s="40" t="s">
        <v>8686</v>
      </c>
      <c r="S931" s="40" t="b">
        <v>0</v>
      </c>
      <c r="T931" s="40" t="s">
        <v>211</v>
      </c>
      <c r="U931" s="40" t="s">
        <v>212</v>
      </c>
      <c r="V931" s="41">
        <v>0.1</v>
      </c>
      <c r="W931" s="41">
        <v>0.9</v>
      </c>
      <c r="X931" s="41">
        <v>0.1</v>
      </c>
      <c r="Y931" s="41">
        <v>0.4</v>
      </c>
      <c r="Z931" s="40" t="b">
        <v>0</v>
      </c>
      <c r="AA931" s="40" t="b">
        <v>1</v>
      </c>
      <c r="AB931" s="40" t="b">
        <v>0</v>
      </c>
      <c r="AC931" s="40" t="b">
        <v>0</v>
      </c>
      <c r="AD931" s="41" t="s">
        <v>16019</v>
      </c>
      <c r="AE931" s="41" t="s">
        <v>16020</v>
      </c>
      <c r="AF931" s="41">
        <v>1201.505</v>
      </c>
      <c r="AG931" s="41">
        <v>-4.80166</v>
      </c>
      <c r="AH931" s="42">
        <v>5.04997E41</v>
      </c>
      <c r="AI931" s="41">
        <v>0.560333786</v>
      </c>
      <c r="AJ931" s="40" t="s">
        <v>16021</v>
      </c>
      <c r="AK931" s="40" t="s">
        <v>16022</v>
      </c>
      <c r="AL931" s="41">
        <v>5366.0</v>
      </c>
      <c r="AM931" s="40" t="s">
        <v>2224</v>
      </c>
      <c r="AN931" s="40" t="s">
        <v>7285</v>
      </c>
      <c r="AO931" s="40" t="s">
        <v>5627</v>
      </c>
      <c r="AP931" s="42">
        <v>1.0E138</v>
      </c>
    </row>
    <row r="932">
      <c r="A932" s="40" t="s">
        <v>16706</v>
      </c>
      <c r="B932" s="41">
        <v>259.0</v>
      </c>
      <c r="C932" s="42">
        <v>1.67E9</v>
      </c>
      <c r="D932" s="41">
        <v>3356.0</v>
      </c>
      <c r="E932" s="40" t="s">
        <v>1243</v>
      </c>
      <c r="F932" s="41">
        <v>140.0</v>
      </c>
      <c r="G932" s="41">
        <v>35.0</v>
      </c>
      <c r="H932" s="41">
        <v>70.0</v>
      </c>
      <c r="I932" s="41">
        <v>-3.07733</v>
      </c>
      <c r="J932" s="41">
        <v>10000.0</v>
      </c>
      <c r="K932" s="41">
        <v>5000.0</v>
      </c>
      <c r="L932" s="41">
        <v>1200.0</v>
      </c>
      <c r="M932" s="41">
        <v>600.0</v>
      </c>
      <c r="N932" s="41">
        <v>100.0</v>
      </c>
      <c r="O932" s="40" t="s">
        <v>207</v>
      </c>
      <c r="P932" s="40" t="s">
        <v>1371</v>
      </c>
      <c r="Q932" s="40" t="s">
        <v>212</v>
      </c>
      <c r="R932" s="40" t="s">
        <v>8686</v>
      </c>
      <c r="S932" s="40" t="b">
        <v>0</v>
      </c>
      <c r="T932" s="40" t="s">
        <v>211</v>
      </c>
      <c r="U932" s="40" t="s">
        <v>212</v>
      </c>
      <c r="V932" s="41">
        <v>0.1</v>
      </c>
      <c r="W932" s="41">
        <v>0.9</v>
      </c>
      <c r="X932" s="41">
        <v>0.3</v>
      </c>
      <c r="Y932" s="41">
        <v>0.5</v>
      </c>
      <c r="Z932" s="40" t="b">
        <v>0</v>
      </c>
      <c r="AA932" s="40" t="b">
        <v>1</v>
      </c>
      <c r="AB932" s="40" t="b">
        <v>0</v>
      </c>
      <c r="AC932" s="40" t="b">
        <v>0</v>
      </c>
      <c r="AD932" s="41" t="s">
        <v>16023</v>
      </c>
      <c r="AE932" s="41" t="s">
        <v>16024</v>
      </c>
      <c r="AF932" s="41">
        <v>940.1701</v>
      </c>
      <c r="AG932" s="41">
        <v>-4.80184</v>
      </c>
      <c r="AH932" s="42">
        <v>1.21294E42</v>
      </c>
      <c r="AI932" s="41">
        <v>0.560391947</v>
      </c>
      <c r="AJ932" s="40" t="s">
        <v>16847</v>
      </c>
      <c r="AK932" s="40" t="s">
        <v>16026</v>
      </c>
      <c r="AL932" s="41">
        <v>1318.0</v>
      </c>
      <c r="AM932" s="40" t="s">
        <v>7372</v>
      </c>
      <c r="AN932" s="40" t="s">
        <v>7285</v>
      </c>
      <c r="AO932" s="40" t="s">
        <v>5643</v>
      </c>
      <c r="AP932" s="42">
        <v>1.1E139</v>
      </c>
    </row>
    <row r="933">
      <c r="A933" s="40" t="s">
        <v>16719</v>
      </c>
      <c r="B933" s="41">
        <v>114.0</v>
      </c>
      <c r="C933" s="42">
        <v>1.67E9</v>
      </c>
      <c r="D933" s="41">
        <v>3356.0</v>
      </c>
      <c r="E933" s="40" t="s">
        <v>1243</v>
      </c>
      <c r="F933" s="41">
        <v>140.0</v>
      </c>
      <c r="G933" s="41">
        <v>35.0</v>
      </c>
      <c r="H933" s="41">
        <v>70.0</v>
      </c>
      <c r="I933" s="41">
        <v>-3.07733</v>
      </c>
      <c r="J933" s="41">
        <v>10000.0</v>
      </c>
      <c r="K933" s="41">
        <v>5000.0</v>
      </c>
      <c r="L933" s="41">
        <v>1200.0</v>
      </c>
      <c r="M933" s="41">
        <v>600.0</v>
      </c>
      <c r="N933" s="41">
        <v>50.0</v>
      </c>
      <c r="O933" s="40" t="s">
        <v>207</v>
      </c>
      <c r="P933" s="40" t="s">
        <v>208</v>
      </c>
      <c r="Q933" s="40" t="s">
        <v>7310</v>
      </c>
      <c r="R933" s="40" t="s">
        <v>8686</v>
      </c>
      <c r="S933" s="40" t="b">
        <v>0</v>
      </c>
      <c r="T933" s="40" t="s">
        <v>211</v>
      </c>
      <c r="U933" s="40" t="s">
        <v>212</v>
      </c>
      <c r="V933" s="41">
        <v>0.1</v>
      </c>
      <c r="W933" s="41">
        <v>0.9</v>
      </c>
      <c r="X933" s="41">
        <v>0.3</v>
      </c>
      <c r="Y933" s="41">
        <v>0.4</v>
      </c>
      <c r="Z933" s="40" t="b">
        <v>0</v>
      </c>
      <c r="AA933" s="40" t="b">
        <v>1</v>
      </c>
      <c r="AB933" s="40" t="b">
        <v>0</v>
      </c>
      <c r="AC933" s="40" t="b">
        <v>0</v>
      </c>
      <c r="AD933" s="41" t="s">
        <v>16027</v>
      </c>
      <c r="AE933" s="41" t="s">
        <v>1009</v>
      </c>
      <c r="AF933" s="41">
        <v>1202.493</v>
      </c>
      <c r="AG933" s="41">
        <v>-4.8024</v>
      </c>
      <c r="AH933" s="42">
        <v>8.95816E40</v>
      </c>
      <c r="AI933" s="41">
        <v>0.560573717</v>
      </c>
      <c r="AJ933" s="40" t="s">
        <v>16848</v>
      </c>
      <c r="AK933" s="40" t="s">
        <v>16029</v>
      </c>
      <c r="AL933" s="41">
        <v>3153.0</v>
      </c>
      <c r="AM933" s="40" t="s">
        <v>2224</v>
      </c>
      <c r="AN933" s="40" t="s">
        <v>7285</v>
      </c>
      <c r="AO933" s="40" t="s">
        <v>5643</v>
      </c>
      <c r="AP933" s="42">
        <v>1.0E136</v>
      </c>
    </row>
    <row r="934">
      <c r="A934" s="40" t="s">
        <v>16686</v>
      </c>
      <c r="B934" s="41">
        <v>197.0</v>
      </c>
      <c r="C934" s="42">
        <v>1.67E9</v>
      </c>
      <c r="D934" s="41">
        <v>3356.0</v>
      </c>
      <c r="E934" s="40" t="s">
        <v>1243</v>
      </c>
      <c r="F934" s="41">
        <v>140.0</v>
      </c>
      <c r="G934" s="41">
        <v>35.0</v>
      </c>
      <c r="H934" s="41">
        <v>70.0</v>
      </c>
      <c r="I934" s="41">
        <v>-3.07733</v>
      </c>
      <c r="J934" s="41">
        <v>10000.0</v>
      </c>
      <c r="K934" s="41">
        <v>5000.0</v>
      </c>
      <c r="L934" s="41">
        <v>1200.0</v>
      </c>
      <c r="M934" s="41">
        <v>600.0</v>
      </c>
      <c r="N934" s="41">
        <v>100.0</v>
      </c>
      <c r="O934" s="40" t="s">
        <v>207</v>
      </c>
      <c r="P934" s="40" t="s">
        <v>208</v>
      </c>
      <c r="Q934" s="40" t="s">
        <v>209</v>
      </c>
      <c r="R934" s="40" t="s">
        <v>8686</v>
      </c>
      <c r="S934" s="40" t="b">
        <v>0</v>
      </c>
      <c r="T934" s="40" t="s">
        <v>12879</v>
      </c>
      <c r="U934" s="40" t="s">
        <v>212</v>
      </c>
      <c r="V934" s="41">
        <v>0.1</v>
      </c>
      <c r="W934" s="41">
        <v>0.9</v>
      </c>
      <c r="X934" s="41">
        <v>0.3</v>
      </c>
      <c r="Y934" s="41">
        <v>0.6</v>
      </c>
      <c r="Z934" s="40" t="b">
        <v>0</v>
      </c>
      <c r="AA934" s="40" t="b">
        <v>1</v>
      </c>
      <c r="AB934" s="40" t="b">
        <v>0</v>
      </c>
      <c r="AC934" s="40" t="b">
        <v>0</v>
      </c>
      <c r="AD934" s="41" t="s">
        <v>16030</v>
      </c>
      <c r="AE934" s="41" t="s">
        <v>16031</v>
      </c>
      <c r="AF934" s="41">
        <v>881.9214</v>
      </c>
      <c r="AG934" s="41">
        <v>-4.80381</v>
      </c>
      <c r="AH934" s="42">
        <v>1.29461E42</v>
      </c>
      <c r="AI934" s="41">
        <v>0.561034871</v>
      </c>
      <c r="AJ934" s="40" t="s">
        <v>16849</v>
      </c>
      <c r="AK934" s="40" t="s">
        <v>16033</v>
      </c>
      <c r="AL934" s="41">
        <v>2629.0</v>
      </c>
      <c r="AM934" s="40" t="s">
        <v>7372</v>
      </c>
      <c r="AN934" s="40" t="s">
        <v>7285</v>
      </c>
      <c r="AO934" s="40" t="s">
        <v>5627</v>
      </c>
      <c r="AP934" s="42">
        <v>1.1E139</v>
      </c>
    </row>
    <row r="935">
      <c r="A935" s="40" t="s">
        <v>16720</v>
      </c>
      <c r="B935" s="41">
        <v>41.0</v>
      </c>
      <c r="C935" s="42">
        <v>1.67E9</v>
      </c>
      <c r="D935" s="41">
        <v>3356.0</v>
      </c>
      <c r="E935" s="40" t="s">
        <v>1243</v>
      </c>
      <c r="F935" s="41">
        <v>140.0</v>
      </c>
      <c r="G935" s="41">
        <v>35.0</v>
      </c>
      <c r="H935" s="41">
        <v>70.0</v>
      </c>
      <c r="I935" s="41">
        <v>-3.07733</v>
      </c>
      <c r="J935" s="41">
        <v>10000.0</v>
      </c>
      <c r="K935" s="41">
        <v>5000.0</v>
      </c>
      <c r="L935" s="41">
        <v>1200.0</v>
      </c>
      <c r="M935" s="41">
        <v>600.0</v>
      </c>
      <c r="N935" s="41">
        <v>30.0</v>
      </c>
      <c r="O935" s="40" t="s">
        <v>207</v>
      </c>
      <c r="P935" s="40" t="s">
        <v>1371</v>
      </c>
      <c r="Q935" s="40" t="s">
        <v>7305</v>
      </c>
      <c r="R935" s="40" t="s">
        <v>8686</v>
      </c>
      <c r="S935" s="40" t="b">
        <v>0</v>
      </c>
      <c r="T935" s="40" t="s">
        <v>211</v>
      </c>
      <c r="U935" s="40" t="s">
        <v>212</v>
      </c>
      <c r="V935" s="41">
        <v>0.1</v>
      </c>
      <c r="W935" s="41">
        <v>0.9</v>
      </c>
      <c r="X935" s="41">
        <v>0.2</v>
      </c>
      <c r="Y935" s="41">
        <v>0.6</v>
      </c>
      <c r="Z935" s="40" t="b">
        <v>0</v>
      </c>
      <c r="AA935" s="40" t="b">
        <v>1</v>
      </c>
      <c r="AB935" s="40" t="b">
        <v>0</v>
      </c>
      <c r="AC935" s="40" t="b">
        <v>0</v>
      </c>
      <c r="AD935" s="41" t="s">
        <v>16034</v>
      </c>
      <c r="AE935" s="41" t="s">
        <v>16035</v>
      </c>
      <c r="AF935" s="41">
        <v>802.5072</v>
      </c>
      <c r="AG935" s="41">
        <v>-4.80479</v>
      </c>
      <c r="AH935" s="42">
        <v>3.42305E41</v>
      </c>
      <c r="AI935" s="41">
        <v>0.561351078</v>
      </c>
      <c r="AJ935" s="40" t="s">
        <v>16036</v>
      </c>
      <c r="AK935" s="44" t="s">
        <v>397</v>
      </c>
      <c r="AL935" s="41">
        <v>3218.0</v>
      </c>
      <c r="AM935" s="40" t="s">
        <v>7372</v>
      </c>
      <c r="AN935" s="40" t="s">
        <v>7285</v>
      </c>
      <c r="AO935" s="40" t="s">
        <v>5643</v>
      </c>
      <c r="AP935" s="42">
        <v>1.1E137</v>
      </c>
    </row>
    <row r="936">
      <c r="A936" s="40" t="s">
        <v>16719</v>
      </c>
      <c r="B936" s="41">
        <v>110.0</v>
      </c>
      <c r="C936" s="42">
        <v>1.67E9</v>
      </c>
      <c r="D936" s="41">
        <v>3356.0</v>
      </c>
      <c r="E936" s="40" t="s">
        <v>1243</v>
      </c>
      <c r="F936" s="41">
        <v>140.0</v>
      </c>
      <c r="G936" s="41">
        <v>35.0</v>
      </c>
      <c r="H936" s="41">
        <v>70.0</v>
      </c>
      <c r="I936" s="41">
        <v>-3.07733</v>
      </c>
      <c r="J936" s="41">
        <v>10000.0</v>
      </c>
      <c r="K936" s="41">
        <v>5000.0</v>
      </c>
      <c r="L936" s="41">
        <v>1200.0</v>
      </c>
      <c r="M936" s="41">
        <v>600.0</v>
      </c>
      <c r="N936" s="41">
        <v>50.0</v>
      </c>
      <c r="O936" s="40" t="s">
        <v>207</v>
      </c>
      <c r="P936" s="40" t="s">
        <v>208</v>
      </c>
      <c r="Q936" s="40" t="s">
        <v>7310</v>
      </c>
      <c r="R936" s="40" t="s">
        <v>8686</v>
      </c>
      <c r="S936" s="40" t="b">
        <v>0</v>
      </c>
      <c r="T936" s="40" t="s">
        <v>211</v>
      </c>
      <c r="U936" s="40" t="s">
        <v>212</v>
      </c>
      <c r="V936" s="41">
        <v>0.1</v>
      </c>
      <c r="W936" s="41">
        <v>0.9</v>
      </c>
      <c r="X936" s="41">
        <v>0.1</v>
      </c>
      <c r="Y936" s="41">
        <v>0.6</v>
      </c>
      <c r="Z936" s="40" t="b">
        <v>0</v>
      </c>
      <c r="AA936" s="40" t="b">
        <v>1</v>
      </c>
      <c r="AB936" s="40" t="b">
        <v>0</v>
      </c>
      <c r="AC936" s="40" t="b">
        <v>0</v>
      </c>
      <c r="AD936" s="41" t="s">
        <v>16037</v>
      </c>
      <c r="AE936" s="41" t="s">
        <v>16038</v>
      </c>
      <c r="AF936" s="41">
        <v>1202.277</v>
      </c>
      <c r="AG936" s="41">
        <v>-4.80504</v>
      </c>
      <c r="AH936" s="42">
        <v>1.039E42</v>
      </c>
      <c r="AI936" s="41">
        <v>0.561433597</v>
      </c>
      <c r="AJ936" s="40" t="s">
        <v>16039</v>
      </c>
      <c r="AK936" s="44" t="s">
        <v>397</v>
      </c>
      <c r="AL936" s="41">
        <v>2217.0</v>
      </c>
      <c r="AM936" s="40" t="s">
        <v>2224</v>
      </c>
      <c r="AN936" s="40" t="s">
        <v>7285</v>
      </c>
      <c r="AO936" s="40" t="s">
        <v>5643</v>
      </c>
      <c r="AP936" s="42">
        <v>1.0E139</v>
      </c>
    </row>
    <row r="937">
      <c r="A937" s="40" t="s">
        <v>16720</v>
      </c>
      <c r="B937" s="41">
        <v>72.0</v>
      </c>
      <c r="C937" s="42">
        <v>1.67E9</v>
      </c>
      <c r="D937" s="41">
        <v>3356.0</v>
      </c>
      <c r="E937" s="40" t="s">
        <v>1243</v>
      </c>
      <c r="F937" s="41">
        <v>140.0</v>
      </c>
      <c r="G937" s="41">
        <v>35.0</v>
      </c>
      <c r="H937" s="41">
        <v>70.0</v>
      </c>
      <c r="I937" s="41">
        <v>-3.07733</v>
      </c>
      <c r="J937" s="41">
        <v>10000.0</v>
      </c>
      <c r="K937" s="41">
        <v>5000.0</v>
      </c>
      <c r="L937" s="41">
        <v>1200.0</v>
      </c>
      <c r="M937" s="41">
        <v>600.0</v>
      </c>
      <c r="N937" s="41">
        <v>30.0</v>
      </c>
      <c r="O937" s="40" t="s">
        <v>207</v>
      </c>
      <c r="P937" s="40" t="s">
        <v>1371</v>
      </c>
      <c r="Q937" s="40" t="s">
        <v>212</v>
      </c>
      <c r="R937" s="40" t="s">
        <v>8686</v>
      </c>
      <c r="S937" s="40" t="b">
        <v>0</v>
      </c>
      <c r="T937" s="40" t="s">
        <v>211</v>
      </c>
      <c r="U937" s="40" t="s">
        <v>212</v>
      </c>
      <c r="V937" s="41">
        <v>0.1</v>
      </c>
      <c r="W937" s="41">
        <v>0.9</v>
      </c>
      <c r="X937" s="41">
        <v>0.1</v>
      </c>
      <c r="Y937" s="41">
        <v>0.4</v>
      </c>
      <c r="Z937" s="40" t="b">
        <v>0</v>
      </c>
      <c r="AA937" s="40" t="b">
        <v>1</v>
      </c>
      <c r="AB937" s="40" t="b">
        <v>0</v>
      </c>
      <c r="AC937" s="40" t="b">
        <v>0</v>
      </c>
      <c r="AD937" s="41" t="s">
        <v>16040</v>
      </c>
      <c r="AE937" s="41" t="s">
        <v>16041</v>
      </c>
      <c r="AF937" s="41">
        <v>1202.53</v>
      </c>
      <c r="AG937" s="41">
        <v>-4.80546</v>
      </c>
      <c r="AH937" s="42">
        <v>1.38196E42</v>
      </c>
      <c r="AI937" s="41">
        <v>0.561570015</v>
      </c>
      <c r="AJ937" s="40" t="s">
        <v>16042</v>
      </c>
      <c r="AK937" s="44" t="s">
        <v>397</v>
      </c>
      <c r="AL937" s="41">
        <v>7327.0</v>
      </c>
      <c r="AM937" s="40" t="s">
        <v>2224</v>
      </c>
      <c r="AN937" s="40" t="s">
        <v>7285</v>
      </c>
      <c r="AO937" s="40" t="s">
        <v>5643</v>
      </c>
      <c r="AP937" s="42">
        <v>1.1E139</v>
      </c>
    </row>
    <row r="938">
      <c r="A938" s="40" t="s">
        <v>16719</v>
      </c>
      <c r="B938" s="41">
        <v>95.0</v>
      </c>
      <c r="C938" s="42">
        <v>1.67E9</v>
      </c>
      <c r="D938" s="41">
        <v>3356.0</v>
      </c>
      <c r="E938" s="40" t="s">
        <v>1243</v>
      </c>
      <c r="F938" s="41">
        <v>140.0</v>
      </c>
      <c r="G938" s="41">
        <v>35.0</v>
      </c>
      <c r="H938" s="41">
        <v>70.0</v>
      </c>
      <c r="I938" s="41">
        <v>-3.07733</v>
      </c>
      <c r="J938" s="41">
        <v>10000.0</v>
      </c>
      <c r="K938" s="41">
        <v>5000.0</v>
      </c>
      <c r="L938" s="41">
        <v>1200.0</v>
      </c>
      <c r="M938" s="41">
        <v>600.0</v>
      </c>
      <c r="N938" s="41">
        <v>50.0</v>
      </c>
      <c r="O938" s="40" t="s">
        <v>207</v>
      </c>
      <c r="P938" s="40" t="s">
        <v>208</v>
      </c>
      <c r="Q938" s="40" t="s">
        <v>209</v>
      </c>
      <c r="R938" s="40" t="s">
        <v>8686</v>
      </c>
      <c r="S938" s="40" t="b">
        <v>0</v>
      </c>
      <c r="T938" s="40" t="s">
        <v>211</v>
      </c>
      <c r="U938" s="40" t="s">
        <v>212</v>
      </c>
      <c r="V938" s="41">
        <v>0.1</v>
      </c>
      <c r="W938" s="41">
        <v>0.9</v>
      </c>
      <c r="X938" s="41">
        <v>0.2</v>
      </c>
      <c r="Y938" s="41">
        <v>0.6</v>
      </c>
      <c r="Z938" s="40" t="b">
        <v>0</v>
      </c>
      <c r="AA938" s="40" t="b">
        <v>1</v>
      </c>
      <c r="AB938" s="40" t="b">
        <v>0</v>
      </c>
      <c r="AC938" s="40" t="b">
        <v>0</v>
      </c>
      <c r="AD938" s="41" t="s">
        <v>16043</v>
      </c>
      <c r="AE938" s="41" t="s">
        <v>8451</v>
      </c>
      <c r="AF938" s="41">
        <v>815.132</v>
      </c>
      <c r="AG938" s="41">
        <v>-4.80787</v>
      </c>
      <c r="AH938" s="42">
        <v>1.31654E42</v>
      </c>
      <c r="AI938" s="41">
        <v>0.562353238</v>
      </c>
      <c r="AJ938" s="40" t="s">
        <v>16044</v>
      </c>
      <c r="AK938" s="40" t="s">
        <v>16045</v>
      </c>
      <c r="AL938" s="41">
        <v>1886.0</v>
      </c>
      <c r="AM938" s="40" t="s">
        <v>7372</v>
      </c>
      <c r="AN938" s="40" t="s">
        <v>7285</v>
      </c>
      <c r="AO938" s="40" t="s">
        <v>5643</v>
      </c>
      <c r="AP938" s="42">
        <v>1.1E139</v>
      </c>
    </row>
    <row r="939">
      <c r="A939" s="40" t="s">
        <v>16706</v>
      </c>
      <c r="B939" s="41">
        <v>210.0</v>
      </c>
      <c r="C939" s="42">
        <v>1.67E9</v>
      </c>
      <c r="D939" s="41">
        <v>3356.0</v>
      </c>
      <c r="E939" s="40" t="s">
        <v>1243</v>
      </c>
      <c r="F939" s="41">
        <v>140.0</v>
      </c>
      <c r="G939" s="41">
        <v>35.0</v>
      </c>
      <c r="H939" s="41">
        <v>70.0</v>
      </c>
      <c r="I939" s="41">
        <v>-3.07733</v>
      </c>
      <c r="J939" s="41">
        <v>10000.0</v>
      </c>
      <c r="K939" s="41">
        <v>5000.0</v>
      </c>
      <c r="L939" s="41">
        <v>1200.0</v>
      </c>
      <c r="M939" s="41">
        <v>600.0</v>
      </c>
      <c r="N939" s="41">
        <v>100.0</v>
      </c>
      <c r="O939" s="40" t="s">
        <v>207</v>
      </c>
      <c r="P939" s="40" t="s">
        <v>1371</v>
      </c>
      <c r="Q939" s="40" t="s">
        <v>7310</v>
      </c>
      <c r="R939" s="40" t="s">
        <v>8686</v>
      </c>
      <c r="S939" s="40" t="b">
        <v>0</v>
      </c>
      <c r="T939" s="40" t="s">
        <v>12879</v>
      </c>
      <c r="U939" s="40" t="s">
        <v>212</v>
      </c>
      <c r="V939" s="41">
        <v>0.1</v>
      </c>
      <c r="W939" s="41">
        <v>0.9</v>
      </c>
      <c r="X939" s="41">
        <v>0.2</v>
      </c>
      <c r="Y939" s="41">
        <v>0.4</v>
      </c>
      <c r="Z939" s="40" t="b">
        <v>0</v>
      </c>
      <c r="AA939" s="40" t="b">
        <v>1</v>
      </c>
      <c r="AB939" s="40" t="b">
        <v>0</v>
      </c>
      <c r="AC939" s="40" t="b">
        <v>0</v>
      </c>
      <c r="AD939" s="41" t="s">
        <v>16046</v>
      </c>
      <c r="AE939" s="41" t="s">
        <v>16047</v>
      </c>
      <c r="AF939" s="41">
        <v>651.9228</v>
      </c>
      <c r="AG939" s="41">
        <v>-4.80844</v>
      </c>
      <c r="AH939" s="42">
        <v>1.37743E41</v>
      </c>
      <c r="AI939" s="41">
        <v>0.562538217</v>
      </c>
      <c r="AJ939" s="40" t="s">
        <v>16850</v>
      </c>
      <c r="AK939" s="40" t="s">
        <v>16049</v>
      </c>
      <c r="AL939" s="41">
        <v>845.0</v>
      </c>
      <c r="AM939" s="40" t="s">
        <v>7372</v>
      </c>
      <c r="AN939" s="40" t="s">
        <v>7285</v>
      </c>
      <c r="AO939" s="40" t="s">
        <v>5643</v>
      </c>
      <c r="AP939" s="42">
        <v>1.1E136</v>
      </c>
    </row>
    <row r="940">
      <c r="A940" s="40" t="s">
        <v>16686</v>
      </c>
      <c r="B940" s="41">
        <v>162.0</v>
      </c>
      <c r="C940" s="42">
        <v>1.67E9</v>
      </c>
      <c r="D940" s="41">
        <v>3356.0</v>
      </c>
      <c r="E940" s="40" t="s">
        <v>1243</v>
      </c>
      <c r="F940" s="41">
        <v>140.0</v>
      </c>
      <c r="G940" s="41">
        <v>35.0</v>
      </c>
      <c r="H940" s="41">
        <v>70.0</v>
      </c>
      <c r="I940" s="41">
        <v>-3.07733</v>
      </c>
      <c r="J940" s="41">
        <v>10000.0</v>
      </c>
      <c r="K940" s="41">
        <v>5000.0</v>
      </c>
      <c r="L940" s="41">
        <v>1200.0</v>
      </c>
      <c r="M940" s="41">
        <v>600.0</v>
      </c>
      <c r="N940" s="41">
        <v>50.0</v>
      </c>
      <c r="O940" s="40" t="s">
        <v>207</v>
      </c>
      <c r="P940" s="40" t="s">
        <v>208</v>
      </c>
      <c r="Q940" s="40" t="s">
        <v>212</v>
      </c>
      <c r="R940" s="40" t="s">
        <v>8686</v>
      </c>
      <c r="S940" s="40" t="b">
        <v>0</v>
      </c>
      <c r="T940" s="40" t="s">
        <v>211</v>
      </c>
      <c r="U940" s="40" t="s">
        <v>212</v>
      </c>
      <c r="V940" s="41">
        <v>0.1</v>
      </c>
      <c r="W940" s="41">
        <v>0.9</v>
      </c>
      <c r="X940" s="41">
        <v>0.1</v>
      </c>
      <c r="Y940" s="41">
        <v>0.4</v>
      </c>
      <c r="Z940" s="40" t="b">
        <v>0</v>
      </c>
      <c r="AA940" s="40" t="b">
        <v>1</v>
      </c>
      <c r="AB940" s="40" t="b">
        <v>0</v>
      </c>
      <c r="AC940" s="40" t="b">
        <v>0</v>
      </c>
      <c r="AD940" s="41" t="s">
        <v>14815</v>
      </c>
      <c r="AE940" s="41" t="s">
        <v>16050</v>
      </c>
      <c r="AF940" s="41">
        <v>946.6016</v>
      </c>
      <c r="AG940" s="41">
        <v>-4.80877</v>
      </c>
      <c r="AH940" s="42">
        <v>1.38706E42</v>
      </c>
      <c r="AI940" s="41">
        <v>0.562644581</v>
      </c>
      <c r="AJ940" s="40" t="s">
        <v>16051</v>
      </c>
      <c r="AK940" s="44" t="s">
        <v>397</v>
      </c>
      <c r="AL940" s="41">
        <v>9294.0</v>
      </c>
      <c r="AM940" s="40" t="s">
        <v>1382</v>
      </c>
      <c r="AN940" s="40" t="s">
        <v>7285</v>
      </c>
      <c r="AO940" s="40" t="s">
        <v>5627</v>
      </c>
      <c r="AP940" s="42">
        <v>1.1E139</v>
      </c>
    </row>
    <row r="941">
      <c r="A941" s="40" t="s">
        <v>16706</v>
      </c>
      <c r="B941" s="41">
        <v>186.0</v>
      </c>
      <c r="C941" s="42">
        <v>1.67E9</v>
      </c>
      <c r="D941" s="41">
        <v>3356.0</v>
      </c>
      <c r="E941" s="40" t="s">
        <v>1243</v>
      </c>
      <c r="F941" s="41">
        <v>140.0</v>
      </c>
      <c r="G941" s="41">
        <v>35.0</v>
      </c>
      <c r="H941" s="41">
        <v>70.0</v>
      </c>
      <c r="I941" s="41">
        <v>-3.07733</v>
      </c>
      <c r="J941" s="41">
        <v>10000.0</v>
      </c>
      <c r="K941" s="41">
        <v>5000.0</v>
      </c>
      <c r="L941" s="41">
        <v>1200.0</v>
      </c>
      <c r="M941" s="41">
        <v>600.0</v>
      </c>
      <c r="N941" s="41">
        <v>100.0</v>
      </c>
      <c r="O941" s="40" t="s">
        <v>207</v>
      </c>
      <c r="P941" s="40" t="s">
        <v>1371</v>
      </c>
      <c r="Q941" s="40" t="s">
        <v>209</v>
      </c>
      <c r="R941" s="40" t="s">
        <v>8686</v>
      </c>
      <c r="S941" s="40" t="b">
        <v>0</v>
      </c>
      <c r="T941" s="40" t="s">
        <v>211</v>
      </c>
      <c r="U941" s="40" t="s">
        <v>212</v>
      </c>
      <c r="V941" s="41">
        <v>0.1</v>
      </c>
      <c r="W941" s="41">
        <v>0.9</v>
      </c>
      <c r="X941" s="41">
        <v>0.3</v>
      </c>
      <c r="Y941" s="41">
        <v>0.4</v>
      </c>
      <c r="Z941" s="40" t="b">
        <v>0</v>
      </c>
      <c r="AA941" s="40" t="b">
        <v>1</v>
      </c>
      <c r="AB941" s="40" t="b">
        <v>0</v>
      </c>
      <c r="AC941" s="40" t="b">
        <v>0</v>
      </c>
      <c r="AD941" s="41" t="s">
        <v>16052</v>
      </c>
      <c r="AE941" s="41" t="s">
        <v>16053</v>
      </c>
      <c r="AF941" s="41">
        <v>1203.221</v>
      </c>
      <c r="AG941" s="41">
        <v>-4.80895</v>
      </c>
      <c r="AH941" s="42">
        <v>1.39333E42</v>
      </c>
      <c r="AI941" s="41">
        <v>0.562704221</v>
      </c>
      <c r="AJ941" s="40" t="s">
        <v>16851</v>
      </c>
      <c r="AK941" s="40" t="s">
        <v>16055</v>
      </c>
      <c r="AL941" s="41">
        <v>2088.0</v>
      </c>
      <c r="AM941" s="40" t="s">
        <v>2224</v>
      </c>
      <c r="AN941" s="40" t="s">
        <v>7285</v>
      </c>
      <c r="AO941" s="40" t="s">
        <v>5643</v>
      </c>
      <c r="AP941" s="42">
        <v>1.1E139</v>
      </c>
    </row>
    <row r="942">
      <c r="A942" s="40" t="s">
        <v>16720</v>
      </c>
      <c r="B942" s="41">
        <v>20.0</v>
      </c>
      <c r="C942" s="42">
        <v>1.67E9</v>
      </c>
      <c r="D942" s="41">
        <v>3356.0</v>
      </c>
      <c r="E942" s="40" t="s">
        <v>1243</v>
      </c>
      <c r="F942" s="41">
        <v>140.0</v>
      </c>
      <c r="G942" s="41">
        <v>35.0</v>
      </c>
      <c r="H942" s="41">
        <v>70.0</v>
      </c>
      <c r="I942" s="41">
        <v>-3.07733</v>
      </c>
      <c r="J942" s="41">
        <v>10000.0</v>
      </c>
      <c r="K942" s="41">
        <v>5000.0</v>
      </c>
      <c r="L942" s="41">
        <v>1200.0</v>
      </c>
      <c r="M942" s="41">
        <v>600.0</v>
      </c>
      <c r="N942" s="41">
        <v>30.0</v>
      </c>
      <c r="O942" s="40" t="s">
        <v>207</v>
      </c>
      <c r="P942" s="40" t="s">
        <v>1371</v>
      </c>
      <c r="Q942" s="40" t="s">
        <v>7310</v>
      </c>
      <c r="R942" s="40" t="s">
        <v>8686</v>
      </c>
      <c r="S942" s="40" t="b">
        <v>0</v>
      </c>
      <c r="T942" s="40" t="s">
        <v>211</v>
      </c>
      <c r="U942" s="40" t="s">
        <v>212</v>
      </c>
      <c r="V942" s="41">
        <v>0.1</v>
      </c>
      <c r="W942" s="41">
        <v>0.9</v>
      </c>
      <c r="X942" s="41">
        <v>0.1</v>
      </c>
      <c r="Y942" s="41">
        <v>0.6</v>
      </c>
      <c r="Z942" s="40" t="b">
        <v>0</v>
      </c>
      <c r="AA942" s="40" t="b">
        <v>1</v>
      </c>
      <c r="AB942" s="40" t="b">
        <v>0</v>
      </c>
      <c r="AC942" s="40" t="b">
        <v>0</v>
      </c>
      <c r="AD942" s="41" t="s">
        <v>16056</v>
      </c>
      <c r="AE942" s="41" t="s">
        <v>16057</v>
      </c>
      <c r="AF942" s="41">
        <v>850.0694</v>
      </c>
      <c r="AG942" s="41">
        <v>-4.80926</v>
      </c>
      <c r="AH942" s="42">
        <v>4.64454E41</v>
      </c>
      <c r="AI942" s="41">
        <v>0.562805962</v>
      </c>
      <c r="AJ942" s="40" t="s">
        <v>16058</v>
      </c>
      <c r="AK942" s="44" t="s">
        <v>397</v>
      </c>
      <c r="AL942" s="41">
        <v>2448.0</v>
      </c>
      <c r="AM942" s="40" t="s">
        <v>7372</v>
      </c>
      <c r="AN942" s="40" t="s">
        <v>7285</v>
      </c>
      <c r="AO942" s="40" t="s">
        <v>5643</v>
      </c>
      <c r="AP942" s="42">
        <v>1.0E138</v>
      </c>
    </row>
    <row r="943">
      <c r="A943" s="40" t="s">
        <v>16719</v>
      </c>
      <c r="B943" s="41">
        <v>128.0</v>
      </c>
      <c r="C943" s="42">
        <v>1.67E9</v>
      </c>
      <c r="D943" s="41">
        <v>3356.0</v>
      </c>
      <c r="E943" s="40" t="s">
        <v>1243</v>
      </c>
      <c r="F943" s="41">
        <v>140.0</v>
      </c>
      <c r="G943" s="41">
        <v>35.0</v>
      </c>
      <c r="H943" s="41">
        <v>70.0</v>
      </c>
      <c r="I943" s="41">
        <v>-3.07733</v>
      </c>
      <c r="J943" s="41">
        <v>10000.0</v>
      </c>
      <c r="K943" s="41">
        <v>5000.0</v>
      </c>
      <c r="L943" s="41">
        <v>1200.0</v>
      </c>
      <c r="M943" s="41">
        <v>600.0</v>
      </c>
      <c r="N943" s="41">
        <v>50.0</v>
      </c>
      <c r="O943" s="40" t="s">
        <v>207</v>
      </c>
      <c r="P943" s="40" t="s">
        <v>208</v>
      </c>
      <c r="Q943" s="40" t="s">
        <v>7305</v>
      </c>
      <c r="R943" s="40" t="s">
        <v>8686</v>
      </c>
      <c r="S943" s="40" t="b">
        <v>0</v>
      </c>
      <c r="T943" s="40" t="s">
        <v>211</v>
      </c>
      <c r="U943" s="40" t="s">
        <v>212</v>
      </c>
      <c r="V943" s="41">
        <v>0.1</v>
      </c>
      <c r="W943" s="41">
        <v>0.9</v>
      </c>
      <c r="X943" s="41">
        <v>0.1</v>
      </c>
      <c r="Y943" s="41">
        <v>0.6</v>
      </c>
      <c r="Z943" s="40" t="b">
        <v>0</v>
      </c>
      <c r="AA943" s="40" t="b">
        <v>1</v>
      </c>
      <c r="AB943" s="40" t="b">
        <v>0</v>
      </c>
      <c r="AC943" s="40" t="b">
        <v>0</v>
      </c>
      <c r="AD943" s="41" t="s">
        <v>16059</v>
      </c>
      <c r="AE943" s="41" t="s">
        <v>16060</v>
      </c>
      <c r="AF943" s="41">
        <v>1201.452</v>
      </c>
      <c r="AG943" s="41">
        <v>-4.81149</v>
      </c>
      <c r="AH943" s="42">
        <v>9.95178E41</v>
      </c>
      <c r="AI943" s="41">
        <v>0.563529866</v>
      </c>
      <c r="AJ943" s="40" t="s">
        <v>16061</v>
      </c>
      <c r="AK943" s="44" t="s">
        <v>397</v>
      </c>
      <c r="AL943" s="41">
        <v>2836.0</v>
      </c>
      <c r="AM943" s="40" t="s">
        <v>2224</v>
      </c>
      <c r="AN943" s="40" t="s">
        <v>7285</v>
      </c>
      <c r="AO943" s="40" t="s">
        <v>5643</v>
      </c>
      <c r="AP943" s="42">
        <v>1.0E139</v>
      </c>
    </row>
    <row r="944">
      <c r="A944" s="40" t="s">
        <v>16719</v>
      </c>
      <c r="B944" s="41">
        <v>28.0</v>
      </c>
      <c r="C944" s="42">
        <v>1.67E9</v>
      </c>
      <c r="D944" s="41">
        <v>3356.0</v>
      </c>
      <c r="E944" s="40" t="s">
        <v>1243</v>
      </c>
      <c r="F944" s="41">
        <v>140.0</v>
      </c>
      <c r="G944" s="41">
        <v>35.0</v>
      </c>
      <c r="H944" s="41">
        <v>70.0</v>
      </c>
      <c r="I944" s="41">
        <v>-3.07733</v>
      </c>
      <c r="J944" s="41">
        <v>10000.0</v>
      </c>
      <c r="K944" s="41">
        <v>5000.0</v>
      </c>
      <c r="L944" s="41">
        <v>1200.0</v>
      </c>
      <c r="M944" s="41">
        <v>600.0</v>
      </c>
      <c r="N944" s="41">
        <v>30.0</v>
      </c>
      <c r="O944" s="40" t="s">
        <v>207</v>
      </c>
      <c r="P944" s="40" t="s">
        <v>208</v>
      </c>
      <c r="Q944" s="40" t="s">
        <v>7310</v>
      </c>
      <c r="R944" s="40" t="s">
        <v>8686</v>
      </c>
      <c r="S944" s="40" t="b">
        <v>0</v>
      </c>
      <c r="T944" s="40" t="s">
        <v>12879</v>
      </c>
      <c r="U944" s="40" t="s">
        <v>212</v>
      </c>
      <c r="V944" s="41">
        <v>0.1</v>
      </c>
      <c r="W944" s="41">
        <v>0.9</v>
      </c>
      <c r="X944" s="41">
        <v>0.1</v>
      </c>
      <c r="Y944" s="41">
        <v>0.5</v>
      </c>
      <c r="Z944" s="40" t="b">
        <v>0</v>
      </c>
      <c r="AA944" s="40" t="b">
        <v>1</v>
      </c>
      <c r="AB944" s="40" t="b">
        <v>0</v>
      </c>
      <c r="AC944" s="40" t="b">
        <v>0</v>
      </c>
      <c r="AD944" s="41" t="s">
        <v>16062</v>
      </c>
      <c r="AE944" s="41" t="s">
        <v>8959</v>
      </c>
      <c r="AF944" s="41">
        <v>1010.039</v>
      </c>
      <c r="AG944" s="41">
        <v>-4.8136</v>
      </c>
      <c r="AH944" s="42">
        <v>1.27367E41</v>
      </c>
      <c r="AI944" s="41">
        <v>0.564214177</v>
      </c>
      <c r="AJ944" s="40" t="s">
        <v>16063</v>
      </c>
      <c r="AK944" s="44" t="s">
        <v>397</v>
      </c>
      <c r="AL944" s="41">
        <v>3294.0</v>
      </c>
      <c r="AM944" s="40" t="s">
        <v>7372</v>
      </c>
      <c r="AN944" s="40" t="s">
        <v>7285</v>
      </c>
      <c r="AO944" s="40" t="s">
        <v>5643</v>
      </c>
      <c r="AP944" s="42">
        <v>1.0E136</v>
      </c>
    </row>
    <row r="945">
      <c r="A945" s="40" t="s">
        <v>16720</v>
      </c>
      <c r="B945" s="41">
        <v>144.0</v>
      </c>
      <c r="C945" s="42">
        <v>1.67E9</v>
      </c>
      <c r="D945" s="41">
        <v>3356.0</v>
      </c>
      <c r="E945" s="40" t="s">
        <v>1243</v>
      </c>
      <c r="F945" s="41">
        <v>140.0</v>
      </c>
      <c r="G945" s="41">
        <v>35.0</v>
      </c>
      <c r="H945" s="41">
        <v>70.0</v>
      </c>
      <c r="I945" s="41">
        <v>-3.07733</v>
      </c>
      <c r="J945" s="41">
        <v>10000.0</v>
      </c>
      <c r="K945" s="41">
        <v>5000.0</v>
      </c>
      <c r="L945" s="41">
        <v>1200.0</v>
      </c>
      <c r="M945" s="41">
        <v>600.0</v>
      </c>
      <c r="N945" s="41">
        <v>50.0</v>
      </c>
      <c r="O945" s="40" t="s">
        <v>207</v>
      </c>
      <c r="P945" s="40" t="s">
        <v>1371</v>
      </c>
      <c r="Q945" s="40" t="s">
        <v>1372</v>
      </c>
      <c r="R945" s="40" t="s">
        <v>8686</v>
      </c>
      <c r="S945" s="40" t="b">
        <v>0</v>
      </c>
      <c r="T945" s="40" t="s">
        <v>211</v>
      </c>
      <c r="U945" s="40" t="s">
        <v>212</v>
      </c>
      <c r="V945" s="41">
        <v>0.1</v>
      </c>
      <c r="W945" s="41">
        <v>0.9</v>
      </c>
      <c r="X945" s="41">
        <v>0.1</v>
      </c>
      <c r="Y945" s="41">
        <v>0.4</v>
      </c>
      <c r="Z945" s="40" t="b">
        <v>0</v>
      </c>
      <c r="AA945" s="40" t="b">
        <v>1</v>
      </c>
      <c r="AB945" s="40" t="b">
        <v>0</v>
      </c>
      <c r="AC945" s="40" t="b">
        <v>0</v>
      </c>
      <c r="AD945" s="41" t="s">
        <v>12752</v>
      </c>
      <c r="AE945" s="41" t="s">
        <v>16064</v>
      </c>
      <c r="AF945" s="41">
        <v>784.1302</v>
      </c>
      <c r="AG945" s="41">
        <v>-4.81522</v>
      </c>
      <c r="AH945" s="42">
        <v>1.38E42</v>
      </c>
      <c r="AI945" s="41">
        <v>0.564740053</v>
      </c>
      <c r="AJ945" s="40" t="s">
        <v>16065</v>
      </c>
      <c r="AK945" s="44" t="s">
        <v>397</v>
      </c>
      <c r="AL945" s="41">
        <v>2866.0</v>
      </c>
      <c r="AM945" s="40" t="s">
        <v>7372</v>
      </c>
      <c r="AN945" s="40" t="s">
        <v>7285</v>
      </c>
      <c r="AO945" s="40" t="s">
        <v>5643</v>
      </c>
      <c r="AP945" s="42">
        <v>1.1E139</v>
      </c>
    </row>
    <row r="946">
      <c r="A946" s="40" t="s">
        <v>16720</v>
      </c>
      <c r="B946" s="41">
        <v>31.0</v>
      </c>
      <c r="C946" s="42">
        <v>1.67E9</v>
      </c>
      <c r="D946" s="41">
        <v>3356.0</v>
      </c>
      <c r="E946" s="40" t="s">
        <v>1243</v>
      </c>
      <c r="F946" s="41">
        <v>140.0</v>
      </c>
      <c r="G946" s="41">
        <v>35.0</v>
      </c>
      <c r="H946" s="41">
        <v>70.0</v>
      </c>
      <c r="I946" s="41">
        <v>-3.07733</v>
      </c>
      <c r="J946" s="41">
        <v>10000.0</v>
      </c>
      <c r="K946" s="41">
        <v>5000.0</v>
      </c>
      <c r="L946" s="41">
        <v>1200.0</v>
      </c>
      <c r="M946" s="41">
        <v>600.0</v>
      </c>
      <c r="N946" s="41">
        <v>30.0</v>
      </c>
      <c r="O946" s="40" t="s">
        <v>207</v>
      </c>
      <c r="P946" s="40" t="s">
        <v>1371</v>
      </c>
      <c r="Q946" s="40" t="s">
        <v>7310</v>
      </c>
      <c r="R946" s="40" t="s">
        <v>8686</v>
      </c>
      <c r="S946" s="40" t="b">
        <v>0</v>
      </c>
      <c r="T946" s="40" t="s">
        <v>12879</v>
      </c>
      <c r="U946" s="40" t="s">
        <v>212</v>
      </c>
      <c r="V946" s="41">
        <v>0.1</v>
      </c>
      <c r="W946" s="41">
        <v>0.9</v>
      </c>
      <c r="X946" s="41">
        <v>0.2</v>
      </c>
      <c r="Y946" s="41">
        <v>0.5</v>
      </c>
      <c r="Z946" s="40" t="b">
        <v>0</v>
      </c>
      <c r="AA946" s="40" t="b">
        <v>1</v>
      </c>
      <c r="AB946" s="40" t="b">
        <v>0</v>
      </c>
      <c r="AC946" s="40" t="b">
        <v>0</v>
      </c>
      <c r="AD946" s="41" t="s">
        <v>16066</v>
      </c>
      <c r="AE946" s="41" t="s">
        <v>16067</v>
      </c>
      <c r="AF946" s="41">
        <v>1172.754</v>
      </c>
      <c r="AG946" s="41">
        <v>-4.81917</v>
      </c>
      <c r="AH946" s="42">
        <v>1.38015E42</v>
      </c>
      <c r="AI946" s="41">
        <v>0.566024</v>
      </c>
      <c r="AJ946" s="40" t="s">
        <v>16068</v>
      </c>
      <c r="AK946" s="44" t="s">
        <v>397</v>
      </c>
      <c r="AL946" s="41">
        <v>3908.0</v>
      </c>
      <c r="AM946" s="40" t="s">
        <v>7372</v>
      </c>
      <c r="AN946" s="40" t="s">
        <v>7285</v>
      </c>
      <c r="AO946" s="40" t="s">
        <v>5643</v>
      </c>
      <c r="AP946" s="42">
        <v>1.1E139</v>
      </c>
    </row>
    <row r="947">
      <c r="A947" s="40" t="s">
        <v>16720</v>
      </c>
      <c r="B947" s="41">
        <v>93.0</v>
      </c>
      <c r="C947" s="42">
        <v>1.67E9</v>
      </c>
      <c r="D947" s="41">
        <v>3356.0</v>
      </c>
      <c r="E947" s="40" t="s">
        <v>1243</v>
      </c>
      <c r="F947" s="41">
        <v>140.0</v>
      </c>
      <c r="G947" s="41">
        <v>35.0</v>
      </c>
      <c r="H947" s="41">
        <v>70.0</v>
      </c>
      <c r="I947" s="41">
        <v>-3.07733</v>
      </c>
      <c r="J947" s="41">
        <v>10000.0</v>
      </c>
      <c r="K947" s="41">
        <v>5000.0</v>
      </c>
      <c r="L947" s="41">
        <v>1200.0</v>
      </c>
      <c r="M947" s="41">
        <v>600.0</v>
      </c>
      <c r="N947" s="41">
        <v>50.0</v>
      </c>
      <c r="O947" s="40" t="s">
        <v>207</v>
      </c>
      <c r="P947" s="40" t="s">
        <v>1371</v>
      </c>
      <c r="Q947" s="40" t="s">
        <v>209</v>
      </c>
      <c r="R947" s="40" t="s">
        <v>8686</v>
      </c>
      <c r="S947" s="40" t="b">
        <v>0</v>
      </c>
      <c r="T947" s="40" t="s">
        <v>211</v>
      </c>
      <c r="U947" s="40" t="s">
        <v>212</v>
      </c>
      <c r="V947" s="41">
        <v>0.1</v>
      </c>
      <c r="W947" s="41">
        <v>0.9</v>
      </c>
      <c r="X947" s="41">
        <v>0.2</v>
      </c>
      <c r="Y947" s="41">
        <v>0.4</v>
      </c>
      <c r="Z947" s="40" t="b">
        <v>0</v>
      </c>
      <c r="AA947" s="40" t="b">
        <v>1</v>
      </c>
      <c r="AB947" s="40" t="b">
        <v>0</v>
      </c>
      <c r="AC947" s="40" t="b">
        <v>0</v>
      </c>
      <c r="AD947" s="41" t="s">
        <v>16069</v>
      </c>
      <c r="AE947" s="41" t="s">
        <v>7836</v>
      </c>
      <c r="AF947" s="41">
        <v>1202.597</v>
      </c>
      <c r="AG947" s="41">
        <v>-4.81975</v>
      </c>
      <c r="AH947" s="42">
        <v>6.49511E41</v>
      </c>
      <c r="AI947" s="41">
        <v>0.566214396</v>
      </c>
      <c r="AJ947" s="40" t="s">
        <v>16070</v>
      </c>
      <c r="AK947" s="40" t="s">
        <v>16071</v>
      </c>
      <c r="AL947" s="41">
        <v>4192.0</v>
      </c>
      <c r="AM947" s="40" t="s">
        <v>2224</v>
      </c>
      <c r="AN947" s="40" t="s">
        <v>7285</v>
      </c>
      <c r="AO947" s="40" t="s">
        <v>5643</v>
      </c>
      <c r="AP947" s="42">
        <v>1.1E138</v>
      </c>
    </row>
    <row r="948">
      <c r="A948" s="40" t="s">
        <v>16719</v>
      </c>
      <c r="B948" s="41">
        <v>143.0</v>
      </c>
      <c r="C948" s="42">
        <v>1.67E9</v>
      </c>
      <c r="D948" s="41">
        <v>3356.0</v>
      </c>
      <c r="E948" s="40" t="s">
        <v>1243</v>
      </c>
      <c r="F948" s="41">
        <v>140.0</v>
      </c>
      <c r="G948" s="41">
        <v>35.0</v>
      </c>
      <c r="H948" s="41">
        <v>70.0</v>
      </c>
      <c r="I948" s="41">
        <v>-3.07733</v>
      </c>
      <c r="J948" s="41">
        <v>10000.0</v>
      </c>
      <c r="K948" s="41">
        <v>5000.0</v>
      </c>
      <c r="L948" s="41">
        <v>1200.0</v>
      </c>
      <c r="M948" s="41">
        <v>600.0</v>
      </c>
      <c r="N948" s="41">
        <v>50.0</v>
      </c>
      <c r="O948" s="40" t="s">
        <v>207</v>
      </c>
      <c r="P948" s="40" t="s">
        <v>208</v>
      </c>
      <c r="Q948" s="40" t="s">
        <v>7305</v>
      </c>
      <c r="R948" s="40" t="s">
        <v>8686</v>
      </c>
      <c r="S948" s="40" t="b">
        <v>0</v>
      </c>
      <c r="T948" s="40" t="s">
        <v>12879</v>
      </c>
      <c r="U948" s="40" t="s">
        <v>212</v>
      </c>
      <c r="V948" s="41">
        <v>0.1</v>
      </c>
      <c r="W948" s="41">
        <v>0.9</v>
      </c>
      <c r="X948" s="41">
        <v>0.3</v>
      </c>
      <c r="Y948" s="41">
        <v>0.6</v>
      </c>
      <c r="Z948" s="40" t="b">
        <v>0</v>
      </c>
      <c r="AA948" s="40" t="b">
        <v>1</v>
      </c>
      <c r="AB948" s="40" t="b">
        <v>0</v>
      </c>
      <c r="AC948" s="40" t="b">
        <v>0</v>
      </c>
      <c r="AD948" s="41" t="s">
        <v>16072</v>
      </c>
      <c r="AE948" s="41" t="s">
        <v>16073</v>
      </c>
      <c r="AF948" s="41">
        <v>1202.412</v>
      </c>
      <c r="AG948" s="41">
        <v>-4.81978</v>
      </c>
      <c r="AH948" s="42">
        <v>5.86941E41</v>
      </c>
      <c r="AI948" s="41">
        <v>0.566223597</v>
      </c>
      <c r="AJ948" s="40" t="s">
        <v>16852</v>
      </c>
      <c r="AK948" s="40" t="s">
        <v>16075</v>
      </c>
      <c r="AL948" s="41">
        <v>2728.0</v>
      </c>
      <c r="AM948" s="40" t="s">
        <v>2224</v>
      </c>
      <c r="AN948" s="40" t="s">
        <v>7285</v>
      </c>
      <c r="AO948" s="40" t="s">
        <v>5643</v>
      </c>
      <c r="AP948" s="42">
        <v>1.1E138</v>
      </c>
    </row>
    <row r="949">
      <c r="A949" s="40" t="s">
        <v>16720</v>
      </c>
      <c r="B949" s="41">
        <v>0.0</v>
      </c>
      <c r="C949" s="42">
        <v>1.67E9</v>
      </c>
      <c r="D949" s="41">
        <v>3356.0</v>
      </c>
      <c r="E949" s="40" t="s">
        <v>1243</v>
      </c>
      <c r="F949" s="41">
        <v>140.0</v>
      </c>
      <c r="G949" s="41">
        <v>35.0</v>
      </c>
      <c r="H949" s="41">
        <v>70.0</v>
      </c>
      <c r="I949" s="41">
        <v>-3.07733</v>
      </c>
      <c r="J949" s="41">
        <v>10000.0</v>
      </c>
      <c r="K949" s="41">
        <v>5000.0</v>
      </c>
      <c r="L949" s="41">
        <v>1200.0</v>
      </c>
      <c r="M949" s="41">
        <v>600.0</v>
      </c>
      <c r="N949" s="41">
        <v>30.0</v>
      </c>
      <c r="O949" s="40" t="s">
        <v>207</v>
      </c>
      <c r="P949" s="40" t="s">
        <v>1371</v>
      </c>
      <c r="Q949" s="40" t="s">
        <v>209</v>
      </c>
      <c r="R949" s="40" t="s">
        <v>8686</v>
      </c>
      <c r="S949" s="40" t="b">
        <v>0</v>
      </c>
      <c r="T949" s="40" t="s">
        <v>211</v>
      </c>
      <c r="U949" s="40" t="s">
        <v>212</v>
      </c>
      <c r="V949" s="41">
        <v>0.1</v>
      </c>
      <c r="W949" s="41">
        <v>0.9</v>
      </c>
      <c r="X949" s="41">
        <v>0.1</v>
      </c>
      <c r="Y949" s="41">
        <v>0.4</v>
      </c>
      <c r="Z949" s="40" t="b">
        <v>0</v>
      </c>
      <c r="AA949" s="40" t="b">
        <v>1</v>
      </c>
      <c r="AB949" s="40" t="b">
        <v>0</v>
      </c>
      <c r="AC949" s="40" t="b">
        <v>0</v>
      </c>
      <c r="AD949" s="41" t="s">
        <v>15447</v>
      </c>
      <c r="AE949" s="41" t="s">
        <v>8245</v>
      </c>
      <c r="AF949" s="41">
        <v>1201.498</v>
      </c>
      <c r="AG949" s="41">
        <v>-4.81996</v>
      </c>
      <c r="AH949" s="42">
        <v>5.36922E40</v>
      </c>
      <c r="AI949" s="41">
        <v>0.566281954</v>
      </c>
      <c r="AJ949" s="40" t="s">
        <v>16076</v>
      </c>
      <c r="AK949" s="44" t="s">
        <v>397</v>
      </c>
      <c r="AL949" s="41">
        <v>7268.0</v>
      </c>
      <c r="AM949" s="40" t="s">
        <v>2224</v>
      </c>
      <c r="AN949" s="40" t="s">
        <v>7285</v>
      </c>
      <c r="AO949" s="40" t="s">
        <v>5643</v>
      </c>
      <c r="AP949" s="42">
        <v>1.0E135</v>
      </c>
    </row>
    <row r="950">
      <c r="A950" s="40" t="s">
        <v>16720</v>
      </c>
      <c r="B950" s="41">
        <v>138.0</v>
      </c>
      <c r="C950" s="42">
        <v>1.67E9</v>
      </c>
      <c r="D950" s="41">
        <v>3356.0</v>
      </c>
      <c r="E950" s="40" t="s">
        <v>1243</v>
      </c>
      <c r="F950" s="41">
        <v>140.0</v>
      </c>
      <c r="G950" s="41">
        <v>35.0</v>
      </c>
      <c r="H950" s="41">
        <v>70.0</v>
      </c>
      <c r="I950" s="41">
        <v>-3.07733</v>
      </c>
      <c r="J950" s="41">
        <v>10000.0</v>
      </c>
      <c r="K950" s="41">
        <v>5000.0</v>
      </c>
      <c r="L950" s="41">
        <v>1200.0</v>
      </c>
      <c r="M950" s="41">
        <v>600.0</v>
      </c>
      <c r="N950" s="41">
        <v>50.0</v>
      </c>
      <c r="O950" s="40" t="s">
        <v>207</v>
      </c>
      <c r="P950" s="40" t="s">
        <v>1371</v>
      </c>
      <c r="Q950" s="40" t="s">
        <v>7305</v>
      </c>
      <c r="R950" s="40" t="s">
        <v>8686</v>
      </c>
      <c r="S950" s="40" t="b">
        <v>0</v>
      </c>
      <c r="T950" s="40" t="s">
        <v>12879</v>
      </c>
      <c r="U950" s="40" t="s">
        <v>212</v>
      </c>
      <c r="V950" s="41">
        <v>0.1</v>
      </c>
      <c r="W950" s="41">
        <v>0.9</v>
      </c>
      <c r="X950" s="41">
        <v>0.2</v>
      </c>
      <c r="Y950" s="41">
        <v>0.4</v>
      </c>
      <c r="Z950" s="40" t="b">
        <v>0</v>
      </c>
      <c r="AA950" s="40" t="b">
        <v>1</v>
      </c>
      <c r="AB950" s="40" t="b">
        <v>0</v>
      </c>
      <c r="AC950" s="40" t="b">
        <v>0</v>
      </c>
      <c r="AD950" s="41" t="s">
        <v>16077</v>
      </c>
      <c r="AE950" s="41" t="s">
        <v>8744</v>
      </c>
      <c r="AF950" s="41">
        <v>634.0609</v>
      </c>
      <c r="AG950" s="41">
        <v>-4.82064</v>
      </c>
      <c r="AH950" s="42">
        <v>1.27308E42</v>
      </c>
      <c r="AI950" s="41">
        <v>0.566501074</v>
      </c>
      <c r="AJ950" s="40" t="s">
        <v>16078</v>
      </c>
      <c r="AK950" s="40" t="s">
        <v>16079</v>
      </c>
      <c r="AL950" s="41">
        <v>2230.0</v>
      </c>
      <c r="AM950" s="40" t="s">
        <v>7372</v>
      </c>
      <c r="AN950" s="40" t="s">
        <v>7285</v>
      </c>
      <c r="AO950" s="40" t="s">
        <v>5643</v>
      </c>
      <c r="AP950" s="42">
        <v>1.1E139</v>
      </c>
    </row>
    <row r="951">
      <c r="A951" s="40" t="s">
        <v>16720</v>
      </c>
      <c r="B951" s="41">
        <v>129.0</v>
      </c>
      <c r="C951" s="42">
        <v>1.67E9</v>
      </c>
      <c r="D951" s="41">
        <v>3356.0</v>
      </c>
      <c r="E951" s="40" t="s">
        <v>1243</v>
      </c>
      <c r="F951" s="41">
        <v>140.0</v>
      </c>
      <c r="G951" s="41">
        <v>35.0</v>
      </c>
      <c r="H951" s="41">
        <v>70.0</v>
      </c>
      <c r="I951" s="41">
        <v>-3.07733</v>
      </c>
      <c r="J951" s="41">
        <v>10000.0</v>
      </c>
      <c r="K951" s="41">
        <v>5000.0</v>
      </c>
      <c r="L951" s="41">
        <v>1200.0</v>
      </c>
      <c r="M951" s="41">
        <v>600.0</v>
      </c>
      <c r="N951" s="41">
        <v>50.0</v>
      </c>
      <c r="O951" s="40" t="s">
        <v>207</v>
      </c>
      <c r="P951" s="40" t="s">
        <v>1371</v>
      </c>
      <c r="Q951" s="40" t="s">
        <v>7305</v>
      </c>
      <c r="R951" s="40" t="s">
        <v>8686</v>
      </c>
      <c r="S951" s="40" t="b">
        <v>0</v>
      </c>
      <c r="T951" s="40" t="s">
        <v>211</v>
      </c>
      <c r="U951" s="40" t="s">
        <v>212</v>
      </c>
      <c r="V951" s="41">
        <v>0.1</v>
      </c>
      <c r="W951" s="41">
        <v>0.9</v>
      </c>
      <c r="X951" s="41">
        <v>0.2</v>
      </c>
      <c r="Y951" s="41">
        <v>0.4</v>
      </c>
      <c r="Z951" s="40" t="b">
        <v>0</v>
      </c>
      <c r="AA951" s="40" t="b">
        <v>1</v>
      </c>
      <c r="AB951" s="40" t="b">
        <v>0</v>
      </c>
      <c r="AC951" s="40" t="b">
        <v>0</v>
      </c>
      <c r="AD951" s="41" t="s">
        <v>16080</v>
      </c>
      <c r="AE951" s="41" t="s">
        <v>16081</v>
      </c>
      <c r="AF951" s="41">
        <v>931.87</v>
      </c>
      <c r="AG951" s="41">
        <v>-4.82154</v>
      </c>
      <c r="AH951" s="42">
        <v>1.11882E42</v>
      </c>
      <c r="AI951" s="41">
        <v>0.566795118</v>
      </c>
      <c r="AJ951" s="40" t="s">
        <v>16082</v>
      </c>
      <c r="AK951" s="40" t="s">
        <v>16083</v>
      </c>
      <c r="AL951" s="41">
        <v>3238.0</v>
      </c>
      <c r="AM951" s="40" t="s">
        <v>7372</v>
      </c>
      <c r="AN951" s="40" t="s">
        <v>7285</v>
      </c>
      <c r="AO951" s="40" t="s">
        <v>5643</v>
      </c>
      <c r="AP951" s="42">
        <v>1.1E139</v>
      </c>
    </row>
    <row r="952">
      <c r="A952" s="40" t="s">
        <v>16686</v>
      </c>
      <c r="B952" s="41">
        <v>204.0</v>
      </c>
      <c r="C952" s="42">
        <v>1.67E9</v>
      </c>
      <c r="D952" s="41">
        <v>3356.0</v>
      </c>
      <c r="E952" s="40" t="s">
        <v>1243</v>
      </c>
      <c r="F952" s="41">
        <v>140.0</v>
      </c>
      <c r="G952" s="41">
        <v>35.0</v>
      </c>
      <c r="H952" s="41">
        <v>70.0</v>
      </c>
      <c r="I952" s="41">
        <v>-3.07733</v>
      </c>
      <c r="J952" s="41">
        <v>10000.0</v>
      </c>
      <c r="K952" s="41">
        <v>5000.0</v>
      </c>
      <c r="L952" s="41">
        <v>1200.0</v>
      </c>
      <c r="M952" s="41">
        <v>600.0</v>
      </c>
      <c r="N952" s="41">
        <v>100.0</v>
      </c>
      <c r="O952" s="40" t="s">
        <v>207</v>
      </c>
      <c r="P952" s="40" t="s">
        <v>208</v>
      </c>
      <c r="Q952" s="40" t="s">
        <v>7310</v>
      </c>
      <c r="R952" s="40" t="s">
        <v>8686</v>
      </c>
      <c r="S952" s="40" t="b">
        <v>0</v>
      </c>
      <c r="T952" s="40" t="s">
        <v>211</v>
      </c>
      <c r="U952" s="40" t="s">
        <v>212</v>
      </c>
      <c r="V952" s="41">
        <v>0.1</v>
      </c>
      <c r="W952" s="41">
        <v>0.9</v>
      </c>
      <c r="X952" s="41">
        <v>0.3</v>
      </c>
      <c r="Y952" s="41">
        <v>0.4</v>
      </c>
      <c r="Z952" s="40" t="b">
        <v>0</v>
      </c>
      <c r="AA952" s="40" t="b">
        <v>1</v>
      </c>
      <c r="AB952" s="40" t="b">
        <v>0</v>
      </c>
      <c r="AC952" s="40" t="b">
        <v>0</v>
      </c>
      <c r="AD952" s="41" t="s">
        <v>16084</v>
      </c>
      <c r="AE952" s="41" t="s">
        <v>16085</v>
      </c>
      <c r="AF952" s="41">
        <v>806.4321</v>
      </c>
      <c r="AG952" s="41">
        <v>-4.82181</v>
      </c>
      <c r="AH952" s="42">
        <v>1.38801E42</v>
      </c>
      <c r="AI952" s="41">
        <v>0.566881157</v>
      </c>
      <c r="AJ952" s="40" t="s">
        <v>16853</v>
      </c>
      <c r="AK952" s="40" t="s">
        <v>16087</v>
      </c>
      <c r="AL952" s="41">
        <v>2573.0</v>
      </c>
      <c r="AM952" s="40" t="s">
        <v>7372</v>
      </c>
      <c r="AN952" s="40" t="s">
        <v>7285</v>
      </c>
      <c r="AO952" s="40" t="s">
        <v>5627</v>
      </c>
      <c r="AP952" s="42">
        <v>1.1E139</v>
      </c>
    </row>
    <row r="953">
      <c r="A953" s="40" t="s">
        <v>16719</v>
      </c>
      <c r="B953" s="41">
        <v>132.0</v>
      </c>
      <c r="C953" s="42">
        <v>1.67E9</v>
      </c>
      <c r="D953" s="41">
        <v>3356.0</v>
      </c>
      <c r="E953" s="40" t="s">
        <v>1243</v>
      </c>
      <c r="F953" s="41">
        <v>140.0</v>
      </c>
      <c r="G953" s="41">
        <v>35.0</v>
      </c>
      <c r="H953" s="41">
        <v>70.0</v>
      </c>
      <c r="I953" s="41">
        <v>-3.07733</v>
      </c>
      <c r="J953" s="41">
        <v>10000.0</v>
      </c>
      <c r="K953" s="41">
        <v>5000.0</v>
      </c>
      <c r="L953" s="41">
        <v>1200.0</v>
      </c>
      <c r="M953" s="41">
        <v>600.0</v>
      </c>
      <c r="N953" s="41">
        <v>50.0</v>
      </c>
      <c r="O953" s="40" t="s">
        <v>207</v>
      </c>
      <c r="P953" s="40" t="s">
        <v>208</v>
      </c>
      <c r="Q953" s="40" t="s">
        <v>7305</v>
      </c>
      <c r="R953" s="40" t="s">
        <v>8686</v>
      </c>
      <c r="S953" s="40" t="b">
        <v>0</v>
      </c>
      <c r="T953" s="40" t="s">
        <v>211</v>
      </c>
      <c r="U953" s="40" t="s">
        <v>212</v>
      </c>
      <c r="V953" s="41">
        <v>0.1</v>
      </c>
      <c r="W953" s="41">
        <v>0.9</v>
      </c>
      <c r="X953" s="41">
        <v>0.3</v>
      </c>
      <c r="Y953" s="41">
        <v>0.4</v>
      </c>
      <c r="Z953" s="40" t="b">
        <v>0</v>
      </c>
      <c r="AA953" s="40" t="b">
        <v>1</v>
      </c>
      <c r="AB953" s="40" t="b">
        <v>0</v>
      </c>
      <c r="AC953" s="40" t="b">
        <v>0</v>
      </c>
      <c r="AD953" s="41" t="s">
        <v>16088</v>
      </c>
      <c r="AE953" s="41" t="s">
        <v>1355</v>
      </c>
      <c r="AF953" s="41">
        <v>910.8049</v>
      </c>
      <c r="AG953" s="41">
        <v>-4.82308</v>
      </c>
      <c r="AH953" s="42">
        <v>8.59741E41</v>
      </c>
      <c r="AI953" s="41">
        <v>0.567295868</v>
      </c>
      <c r="AJ953" s="40" t="s">
        <v>16854</v>
      </c>
      <c r="AK953" s="40" t="s">
        <v>16090</v>
      </c>
      <c r="AL953" s="41">
        <v>3136.0</v>
      </c>
      <c r="AM953" s="40" t="s">
        <v>7372</v>
      </c>
      <c r="AN953" s="40" t="s">
        <v>7285</v>
      </c>
      <c r="AO953" s="40" t="s">
        <v>5643</v>
      </c>
      <c r="AP953" s="42">
        <v>1.0E139</v>
      </c>
    </row>
    <row r="954">
      <c r="A954" s="40" t="s">
        <v>16720</v>
      </c>
      <c r="B954" s="41">
        <v>29.0</v>
      </c>
      <c r="C954" s="42">
        <v>1.67E9</v>
      </c>
      <c r="D954" s="41">
        <v>3356.0</v>
      </c>
      <c r="E954" s="40" t="s">
        <v>1243</v>
      </c>
      <c r="F954" s="41">
        <v>140.0</v>
      </c>
      <c r="G954" s="41">
        <v>35.0</v>
      </c>
      <c r="H954" s="41">
        <v>70.0</v>
      </c>
      <c r="I954" s="41">
        <v>-3.07733</v>
      </c>
      <c r="J954" s="41">
        <v>10000.0</v>
      </c>
      <c r="K954" s="41">
        <v>5000.0</v>
      </c>
      <c r="L954" s="41">
        <v>1200.0</v>
      </c>
      <c r="M954" s="41">
        <v>600.0</v>
      </c>
      <c r="N954" s="41">
        <v>30.0</v>
      </c>
      <c r="O954" s="40" t="s">
        <v>207</v>
      </c>
      <c r="P954" s="40" t="s">
        <v>1371</v>
      </c>
      <c r="Q954" s="40" t="s">
        <v>7310</v>
      </c>
      <c r="R954" s="40" t="s">
        <v>8686</v>
      </c>
      <c r="S954" s="40" t="b">
        <v>0</v>
      </c>
      <c r="T954" s="40" t="s">
        <v>12879</v>
      </c>
      <c r="U954" s="40" t="s">
        <v>212</v>
      </c>
      <c r="V954" s="41">
        <v>0.1</v>
      </c>
      <c r="W954" s="41">
        <v>0.9</v>
      </c>
      <c r="X954" s="41">
        <v>0.1</v>
      </c>
      <c r="Y954" s="41">
        <v>0.6</v>
      </c>
      <c r="Z954" s="40" t="b">
        <v>0</v>
      </c>
      <c r="AA954" s="40" t="b">
        <v>1</v>
      </c>
      <c r="AB954" s="40" t="b">
        <v>0</v>
      </c>
      <c r="AC954" s="40" t="b">
        <v>0</v>
      </c>
      <c r="AD954" s="41" t="s">
        <v>16091</v>
      </c>
      <c r="AE954" s="41" t="s">
        <v>16092</v>
      </c>
      <c r="AF954" s="41">
        <v>1202.797</v>
      </c>
      <c r="AG954" s="41">
        <v>-4.82322</v>
      </c>
      <c r="AH954" s="42">
        <v>1.25406E42</v>
      </c>
      <c r="AI954" s="41">
        <v>0.56734006</v>
      </c>
      <c r="AJ954" s="40" t="s">
        <v>16093</v>
      </c>
      <c r="AK954" s="44" t="s">
        <v>397</v>
      </c>
      <c r="AL954" s="41">
        <v>3259.0</v>
      </c>
      <c r="AM954" s="40" t="s">
        <v>2224</v>
      </c>
      <c r="AN954" s="40" t="s">
        <v>7285</v>
      </c>
      <c r="AO954" s="40" t="s">
        <v>5643</v>
      </c>
      <c r="AP954" s="42">
        <v>1.1E139</v>
      </c>
    </row>
    <row r="955">
      <c r="A955" s="40" t="s">
        <v>16686</v>
      </c>
      <c r="B955" s="41">
        <v>215.0</v>
      </c>
      <c r="C955" s="42">
        <v>1.67E9</v>
      </c>
      <c r="D955" s="41">
        <v>3356.0</v>
      </c>
      <c r="E955" s="40" t="s">
        <v>1243</v>
      </c>
      <c r="F955" s="41">
        <v>140.0</v>
      </c>
      <c r="G955" s="41">
        <v>35.0</v>
      </c>
      <c r="H955" s="41">
        <v>70.0</v>
      </c>
      <c r="I955" s="41">
        <v>-3.07733</v>
      </c>
      <c r="J955" s="41">
        <v>10000.0</v>
      </c>
      <c r="K955" s="41">
        <v>5000.0</v>
      </c>
      <c r="L955" s="41">
        <v>1200.0</v>
      </c>
      <c r="M955" s="41">
        <v>600.0</v>
      </c>
      <c r="N955" s="41">
        <v>100.0</v>
      </c>
      <c r="O955" s="40" t="s">
        <v>207</v>
      </c>
      <c r="P955" s="40" t="s">
        <v>208</v>
      </c>
      <c r="Q955" s="40" t="s">
        <v>7310</v>
      </c>
      <c r="R955" s="40" t="s">
        <v>8686</v>
      </c>
      <c r="S955" s="40" t="b">
        <v>0</v>
      </c>
      <c r="T955" s="40" t="s">
        <v>12879</v>
      </c>
      <c r="U955" s="40" t="s">
        <v>212</v>
      </c>
      <c r="V955" s="41">
        <v>0.1</v>
      </c>
      <c r="W955" s="41">
        <v>0.9</v>
      </c>
      <c r="X955" s="41">
        <v>0.3</v>
      </c>
      <c r="Y955" s="41">
        <v>0.6</v>
      </c>
      <c r="Z955" s="40" t="b">
        <v>0</v>
      </c>
      <c r="AA955" s="40" t="b">
        <v>1</v>
      </c>
      <c r="AB955" s="40" t="b">
        <v>0</v>
      </c>
      <c r="AC955" s="40" t="b">
        <v>0</v>
      </c>
      <c r="AD955" s="41" t="s">
        <v>16094</v>
      </c>
      <c r="AE955" s="41" t="s">
        <v>16095</v>
      </c>
      <c r="AF955" s="41">
        <v>877.9019</v>
      </c>
      <c r="AG955" s="41">
        <v>-4.82393</v>
      </c>
      <c r="AH955" s="42">
        <v>1.13679E42</v>
      </c>
      <c r="AI955" s="41">
        <v>0.567572947</v>
      </c>
      <c r="AJ955" s="40" t="s">
        <v>16855</v>
      </c>
      <c r="AK955" s="40" t="s">
        <v>16097</v>
      </c>
      <c r="AL955" s="41">
        <v>1964.0</v>
      </c>
      <c r="AM955" s="40" t="s">
        <v>7372</v>
      </c>
      <c r="AN955" s="40" t="s">
        <v>7285</v>
      </c>
      <c r="AO955" s="40" t="s">
        <v>5627</v>
      </c>
      <c r="AP955" s="42">
        <v>1.1E139</v>
      </c>
    </row>
    <row r="956">
      <c r="A956" s="40" t="s">
        <v>16719</v>
      </c>
      <c r="B956" s="41">
        <v>51.0</v>
      </c>
      <c r="C956" s="42">
        <v>1.67E9</v>
      </c>
      <c r="D956" s="41">
        <v>3356.0</v>
      </c>
      <c r="E956" s="40" t="s">
        <v>1243</v>
      </c>
      <c r="F956" s="41">
        <v>140.0</v>
      </c>
      <c r="G956" s="41">
        <v>35.0</v>
      </c>
      <c r="H956" s="41">
        <v>70.0</v>
      </c>
      <c r="I956" s="41">
        <v>-3.07733</v>
      </c>
      <c r="J956" s="41">
        <v>10000.0</v>
      </c>
      <c r="K956" s="41">
        <v>5000.0</v>
      </c>
      <c r="L956" s="41">
        <v>1200.0</v>
      </c>
      <c r="M956" s="41">
        <v>600.0</v>
      </c>
      <c r="N956" s="41">
        <v>30.0</v>
      </c>
      <c r="O956" s="40" t="s">
        <v>207</v>
      </c>
      <c r="P956" s="40" t="s">
        <v>208</v>
      </c>
      <c r="Q956" s="40" t="s">
        <v>7305</v>
      </c>
      <c r="R956" s="40" t="s">
        <v>8686</v>
      </c>
      <c r="S956" s="40" t="b">
        <v>0</v>
      </c>
      <c r="T956" s="40" t="s">
        <v>12879</v>
      </c>
      <c r="U956" s="40" t="s">
        <v>212</v>
      </c>
      <c r="V956" s="41">
        <v>0.1</v>
      </c>
      <c r="W956" s="41">
        <v>0.9</v>
      </c>
      <c r="X956" s="41">
        <v>0.3</v>
      </c>
      <c r="Y956" s="41">
        <v>0.4</v>
      </c>
      <c r="Z956" s="40" t="b">
        <v>0</v>
      </c>
      <c r="AA956" s="40" t="b">
        <v>1</v>
      </c>
      <c r="AB956" s="40" t="b">
        <v>0</v>
      </c>
      <c r="AC956" s="40" t="b">
        <v>0</v>
      </c>
      <c r="AD956" s="41" t="s">
        <v>16098</v>
      </c>
      <c r="AE956" s="41" t="s">
        <v>16099</v>
      </c>
      <c r="AF956" s="41">
        <v>934.9969</v>
      </c>
      <c r="AG956" s="41">
        <v>-4.82415</v>
      </c>
      <c r="AH956" s="42">
        <v>1.03935E42</v>
      </c>
      <c r="AI956" s="41">
        <v>0.567642929</v>
      </c>
      <c r="AJ956" s="40" t="s">
        <v>16100</v>
      </c>
      <c r="AK956" s="40" t="s">
        <v>16101</v>
      </c>
      <c r="AL956" s="41">
        <v>5341.0</v>
      </c>
      <c r="AM956" s="40" t="s">
        <v>7372</v>
      </c>
      <c r="AN956" s="40" t="s">
        <v>7285</v>
      </c>
      <c r="AO956" s="40" t="s">
        <v>5643</v>
      </c>
      <c r="AP956" s="42">
        <v>1.0E139</v>
      </c>
    </row>
    <row r="957">
      <c r="A957" s="40" t="s">
        <v>16686</v>
      </c>
      <c r="B957" s="41">
        <v>209.0</v>
      </c>
      <c r="C957" s="42">
        <v>1.67E9</v>
      </c>
      <c r="D957" s="41">
        <v>3356.0</v>
      </c>
      <c r="E957" s="40" t="s">
        <v>1243</v>
      </c>
      <c r="F957" s="41">
        <v>140.0</v>
      </c>
      <c r="G957" s="41">
        <v>35.0</v>
      </c>
      <c r="H957" s="41">
        <v>70.0</v>
      </c>
      <c r="I957" s="41">
        <v>-3.07733</v>
      </c>
      <c r="J957" s="41">
        <v>10000.0</v>
      </c>
      <c r="K957" s="41">
        <v>5000.0</v>
      </c>
      <c r="L957" s="41">
        <v>1200.0</v>
      </c>
      <c r="M957" s="41">
        <v>600.0</v>
      </c>
      <c r="N957" s="41">
        <v>100.0</v>
      </c>
      <c r="O957" s="40" t="s">
        <v>207</v>
      </c>
      <c r="P957" s="40" t="s">
        <v>208</v>
      </c>
      <c r="Q957" s="40" t="s">
        <v>7310</v>
      </c>
      <c r="R957" s="40" t="s">
        <v>8686</v>
      </c>
      <c r="S957" s="40" t="b">
        <v>0</v>
      </c>
      <c r="T957" s="40" t="s">
        <v>12879</v>
      </c>
      <c r="U957" s="40" t="s">
        <v>212</v>
      </c>
      <c r="V957" s="41">
        <v>0.1</v>
      </c>
      <c r="W957" s="41">
        <v>0.9</v>
      </c>
      <c r="X957" s="41">
        <v>0.1</v>
      </c>
      <c r="Y957" s="41">
        <v>0.6</v>
      </c>
      <c r="Z957" s="40" t="b">
        <v>0</v>
      </c>
      <c r="AA957" s="40" t="b">
        <v>1</v>
      </c>
      <c r="AB957" s="40" t="b">
        <v>0</v>
      </c>
      <c r="AC957" s="40" t="b">
        <v>0</v>
      </c>
      <c r="AD957" s="41" t="s">
        <v>16102</v>
      </c>
      <c r="AE957" s="41" t="s">
        <v>16103</v>
      </c>
      <c r="AF957" s="41">
        <v>628.4931</v>
      </c>
      <c r="AG957" s="41">
        <v>-4.82532</v>
      </c>
      <c r="AH957" s="42">
        <v>1.25718E42</v>
      </c>
      <c r="AI957" s="41">
        <v>0.568024603</v>
      </c>
      <c r="AJ957" s="40" t="s">
        <v>16104</v>
      </c>
      <c r="AK957" s="40" t="s">
        <v>16105</v>
      </c>
      <c r="AL957" s="41">
        <v>1346.0</v>
      </c>
      <c r="AM957" s="40" t="s">
        <v>7372</v>
      </c>
      <c r="AN957" s="40" t="s">
        <v>7285</v>
      </c>
      <c r="AO957" s="40" t="s">
        <v>5627</v>
      </c>
      <c r="AP957" s="42">
        <v>1.1E139</v>
      </c>
    </row>
    <row r="958">
      <c r="A958" s="40" t="s">
        <v>16720</v>
      </c>
      <c r="B958" s="41">
        <v>82.0</v>
      </c>
      <c r="C958" s="42">
        <v>1.67E9</v>
      </c>
      <c r="D958" s="41">
        <v>3356.0</v>
      </c>
      <c r="E958" s="40" t="s">
        <v>1243</v>
      </c>
      <c r="F958" s="41">
        <v>140.0</v>
      </c>
      <c r="G958" s="41">
        <v>35.0</v>
      </c>
      <c r="H958" s="41">
        <v>70.0</v>
      </c>
      <c r="I958" s="41">
        <v>-3.07733</v>
      </c>
      <c r="J958" s="41">
        <v>10000.0</v>
      </c>
      <c r="K958" s="41">
        <v>5000.0</v>
      </c>
      <c r="L958" s="41">
        <v>1200.0</v>
      </c>
      <c r="M958" s="41">
        <v>600.0</v>
      </c>
      <c r="N958" s="41">
        <v>30.0</v>
      </c>
      <c r="O958" s="40" t="s">
        <v>207</v>
      </c>
      <c r="P958" s="40" t="s">
        <v>1371</v>
      </c>
      <c r="Q958" s="40" t="s">
        <v>212</v>
      </c>
      <c r="R958" s="40" t="s">
        <v>8686</v>
      </c>
      <c r="S958" s="40" t="b">
        <v>0</v>
      </c>
      <c r="T958" s="40" t="s">
        <v>12879</v>
      </c>
      <c r="U958" s="40" t="s">
        <v>212</v>
      </c>
      <c r="V958" s="41">
        <v>0.1</v>
      </c>
      <c r="W958" s="41">
        <v>0.9</v>
      </c>
      <c r="X958" s="41">
        <v>0.1</v>
      </c>
      <c r="Y958" s="41">
        <v>0.5</v>
      </c>
      <c r="Z958" s="40" t="b">
        <v>0</v>
      </c>
      <c r="AA958" s="40" t="b">
        <v>1</v>
      </c>
      <c r="AB958" s="40" t="b">
        <v>0</v>
      </c>
      <c r="AC958" s="40" t="b">
        <v>0</v>
      </c>
      <c r="AD958" s="41" t="s">
        <v>16106</v>
      </c>
      <c r="AE958" s="41" t="s">
        <v>1330</v>
      </c>
      <c r="AF958" s="41">
        <v>1203.394</v>
      </c>
      <c r="AG958" s="41">
        <v>-4.82551</v>
      </c>
      <c r="AH958" s="42">
        <v>1.21038E42</v>
      </c>
      <c r="AI958" s="41">
        <v>0.568084769</v>
      </c>
      <c r="AJ958" s="40" t="s">
        <v>16107</v>
      </c>
      <c r="AK958" s="44" t="s">
        <v>397</v>
      </c>
      <c r="AL958" s="41">
        <v>5381.0</v>
      </c>
      <c r="AM958" s="40" t="s">
        <v>2224</v>
      </c>
      <c r="AN958" s="40" t="s">
        <v>7285</v>
      </c>
      <c r="AO958" s="40" t="s">
        <v>5643</v>
      </c>
      <c r="AP958" s="42">
        <v>1.1E139</v>
      </c>
    </row>
    <row r="959">
      <c r="A959" s="40" t="s">
        <v>16720</v>
      </c>
      <c r="B959" s="41">
        <v>60.0</v>
      </c>
      <c r="C959" s="42">
        <v>1.67E9</v>
      </c>
      <c r="D959" s="41">
        <v>3356.0</v>
      </c>
      <c r="E959" s="40" t="s">
        <v>1243</v>
      </c>
      <c r="F959" s="41">
        <v>140.0</v>
      </c>
      <c r="G959" s="41">
        <v>35.0</v>
      </c>
      <c r="H959" s="41">
        <v>70.0</v>
      </c>
      <c r="I959" s="41">
        <v>-3.07733</v>
      </c>
      <c r="J959" s="41">
        <v>10000.0</v>
      </c>
      <c r="K959" s="41">
        <v>5000.0</v>
      </c>
      <c r="L959" s="41">
        <v>1200.0</v>
      </c>
      <c r="M959" s="41">
        <v>600.0</v>
      </c>
      <c r="N959" s="41">
        <v>30.0</v>
      </c>
      <c r="O959" s="40" t="s">
        <v>207</v>
      </c>
      <c r="P959" s="40" t="s">
        <v>1371</v>
      </c>
      <c r="Q959" s="40" t="s">
        <v>1372</v>
      </c>
      <c r="R959" s="40" t="s">
        <v>8686</v>
      </c>
      <c r="S959" s="40" t="b">
        <v>0</v>
      </c>
      <c r="T959" s="40" t="s">
        <v>211</v>
      </c>
      <c r="U959" s="40" t="s">
        <v>212</v>
      </c>
      <c r="V959" s="41">
        <v>0.1</v>
      </c>
      <c r="W959" s="41">
        <v>0.9</v>
      </c>
      <c r="X959" s="41">
        <v>0.3</v>
      </c>
      <c r="Y959" s="41">
        <v>0.4</v>
      </c>
      <c r="Z959" s="40" t="b">
        <v>0</v>
      </c>
      <c r="AA959" s="40" t="b">
        <v>1</v>
      </c>
      <c r="AB959" s="40" t="b">
        <v>0</v>
      </c>
      <c r="AC959" s="40" t="b">
        <v>0</v>
      </c>
      <c r="AD959" s="41" t="s">
        <v>16108</v>
      </c>
      <c r="AE959" s="41" t="s">
        <v>16109</v>
      </c>
      <c r="AF959" s="41">
        <v>1203.745</v>
      </c>
      <c r="AG959" s="41">
        <v>-4.82577</v>
      </c>
      <c r="AH959" s="42">
        <v>8.89845E41</v>
      </c>
      <c r="AI959" s="41">
        <v>0.568170202</v>
      </c>
      <c r="AJ959" s="40" t="s">
        <v>16110</v>
      </c>
      <c r="AK959" s="40" t="s">
        <v>16111</v>
      </c>
      <c r="AL959" s="41">
        <v>7111.0</v>
      </c>
      <c r="AM959" s="40" t="s">
        <v>2224</v>
      </c>
      <c r="AN959" s="40" t="s">
        <v>7285</v>
      </c>
      <c r="AO959" s="40" t="s">
        <v>5643</v>
      </c>
      <c r="AP959" s="42">
        <v>1.0E139</v>
      </c>
    </row>
    <row r="960">
      <c r="A960" s="40" t="s">
        <v>16719</v>
      </c>
      <c r="B960" s="41">
        <v>90.0</v>
      </c>
      <c r="C960" s="42">
        <v>1.67E9</v>
      </c>
      <c r="D960" s="41">
        <v>3356.0</v>
      </c>
      <c r="E960" s="40" t="s">
        <v>1243</v>
      </c>
      <c r="F960" s="41">
        <v>140.0</v>
      </c>
      <c r="G960" s="41">
        <v>35.0</v>
      </c>
      <c r="H960" s="41">
        <v>70.0</v>
      </c>
      <c r="I960" s="41">
        <v>-3.07733</v>
      </c>
      <c r="J960" s="41">
        <v>10000.0</v>
      </c>
      <c r="K960" s="41">
        <v>5000.0</v>
      </c>
      <c r="L960" s="41">
        <v>1200.0</v>
      </c>
      <c r="M960" s="41">
        <v>600.0</v>
      </c>
      <c r="N960" s="41">
        <v>50.0</v>
      </c>
      <c r="O960" s="40" t="s">
        <v>207</v>
      </c>
      <c r="P960" s="40" t="s">
        <v>208</v>
      </c>
      <c r="Q960" s="40" t="s">
        <v>209</v>
      </c>
      <c r="R960" s="40" t="s">
        <v>8686</v>
      </c>
      <c r="S960" s="40" t="b">
        <v>0</v>
      </c>
      <c r="T960" s="40" t="s">
        <v>211</v>
      </c>
      <c r="U960" s="40" t="s">
        <v>212</v>
      </c>
      <c r="V960" s="41">
        <v>0.1</v>
      </c>
      <c r="W960" s="41">
        <v>0.9</v>
      </c>
      <c r="X960" s="41">
        <v>0.1</v>
      </c>
      <c r="Y960" s="41">
        <v>0.4</v>
      </c>
      <c r="Z960" s="40" t="b">
        <v>0</v>
      </c>
      <c r="AA960" s="40" t="b">
        <v>1</v>
      </c>
      <c r="AB960" s="40" t="b">
        <v>0</v>
      </c>
      <c r="AC960" s="40" t="b">
        <v>0</v>
      </c>
      <c r="AD960" s="41" t="s">
        <v>16112</v>
      </c>
      <c r="AE960" s="41" t="s">
        <v>16113</v>
      </c>
      <c r="AF960" s="41">
        <v>1086.109</v>
      </c>
      <c r="AG960" s="41">
        <v>-4.82703</v>
      </c>
      <c r="AH960" s="42">
        <v>1.04478E42</v>
      </c>
      <c r="AI960" s="41">
        <v>0.568579303</v>
      </c>
      <c r="AJ960" s="40" t="s">
        <v>16114</v>
      </c>
      <c r="AK960" s="44" t="s">
        <v>397</v>
      </c>
      <c r="AL960" s="41">
        <v>3747.0</v>
      </c>
      <c r="AM960" s="40" t="s">
        <v>7372</v>
      </c>
      <c r="AN960" s="40" t="s">
        <v>7285</v>
      </c>
      <c r="AO960" s="40" t="s">
        <v>5643</v>
      </c>
      <c r="AP960" s="42">
        <v>1.0E139</v>
      </c>
    </row>
    <row r="961">
      <c r="A961" s="40" t="s">
        <v>16719</v>
      </c>
      <c r="B961" s="41">
        <v>73.0</v>
      </c>
      <c r="C961" s="42">
        <v>1.67E9</v>
      </c>
      <c r="D961" s="41">
        <v>3356.0</v>
      </c>
      <c r="E961" s="40" t="s">
        <v>1243</v>
      </c>
      <c r="F961" s="41">
        <v>140.0</v>
      </c>
      <c r="G961" s="41">
        <v>35.0</v>
      </c>
      <c r="H961" s="41">
        <v>70.0</v>
      </c>
      <c r="I961" s="41">
        <v>-3.07733</v>
      </c>
      <c r="J961" s="41">
        <v>10000.0</v>
      </c>
      <c r="K961" s="41">
        <v>5000.0</v>
      </c>
      <c r="L961" s="41">
        <v>1200.0</v>
      </c>
      <c r="M961" s="41">
        <v>600.0</v>
      </c>
      <c r="N961" s="41">
        <v>30.0</v>
      </c>
      <c r="O961" s="40" t="s">
        <v>207</v>
      </c>
      <c r="P961" s="40" t="s">
        <v>208</v>
      </c>
      <c r="Q961" s="40" t="s">
        <v>212</v>
      </c>
      <c r="R961" s="40" t="s">
        <v>8686</v>
      </c>
      <c r="S961" s="40" t="b">
        <v>0</v>
      </c>
      <c r="T961" s="40" t="s">
        <v>211</v>
      </c>
      <c r="U961" s="40" t="s">
        <v>212</v>
      </c>
      <c r="V961" s="41">
        <v>0.1</v>
      </c>
      <c r="W961" s="41">
        <v>0.9</v>
      </c>
      <c r="X961" s="41">
        <v>0.1</v>
      </c>
      <c r="Y961" s="41">
        <v>0.5</v>
      </c>
      <c r="Z961" s="40" t="b">
        <v>0</v>
      </c>
      <c r="AA961" s="40" t="b">
        <v>1</v>
      </c>
      <c r="AB961" s="40" t="b">
        <v>0</v>
      </c>
      <c r="AC961" s="40" t="b">
        <v>0</v>
      </c>
      <c r="AD961" s="41" t="s">
        <v>16115</v>
      </c>
      <c r="AE961" s="41" t="s">
        <v>16116</v>
      </c>
      <c r="AF961" s="41">
        <v>767.8572</v>
      </c>
      <c r="AG961" s="41">
        <v>-4.82745</v>
      </c>
      <c r="AH961" s="42">
        <v>6.79321E41</v>
      </c>
      <c r="AI961" s="41">
        <v>0.568714724</v>
      </c>
      <c r="AJ961" s="40" t="s">
        <v>16117</v>
      </c>
      <c r="AK961" s="44" t="s">
        <v>397</v>
      </c>
      <c r="AL961" s="41">
        <v>3749.0</v>
      </c>
      <c r="AM961" s="40" t="s">
        <v>7372</v>
      </c>
      <c r="AN961" s="40" t="s">
        <v>7285</v>
      </c>
      <c r="AO961" s="40" t="s">
        <v>5643</v>
      </c>
      <c r="AP961" s="42">
        <v>1.1E138</v>
      </c>
    </row>
    <row r="962">
      <c r="A962" s="40" t="s">
        <v>16720</v>
      </c>
      <c r="B962" s="41">
        <v>75.0</v>
      </c>
      <c r="C962" s="42">
        <v>1.67E9</v>
      </c>
      <c r="D962" s="41">
        <v>3356.0</v>
      </c>
      <c r="E962" s="40" t="s">
        <v>1243</v>
      </c>
      <c r="F962" s="41">
        <v>140.0</v>
      </c>
      <c r="G962" s="41">
        <v>35.0</v>
      </c>
      <c r="H962" s="41">
        <v>70.0</v>
      </c>
      <c r="I962" s="41">
        <v>-3.07733</v>
      </c>
      <c r="J962" s="41">
        <v>10000.0</v>
      </c>
      <c r="K962" s="41">
        <v>5000.0</v>
      </c>
      <c r="L962" s="41">
        <v>1200.0</v>
      </c>
      <c r="M962" s="41">
        <v>600.0</v>
      </c>
      <c r="N962" s="41">
        <v>30.0</v>
      </c>
      <c r="O962" s="40" t="s">
        <v>207</v>
      </c>
      <c r="P962" s="40" t="s">
        <v>1371</v>
      </c>
      <c r="Q962" s="40" t="s">
        <v>212</v>
      </c>
      <c r="R962" s="40" t="s">
        <v>8686</v>
      </c>
      <c r="S962" s="40" t="b">
        <v>0</v>
      </c>
      <c r="T962" s="40" t="s">
        <v>211</v>
      </c>
      <c r="U962" s="40" t="s">
        <v>212</v>
      </c>
      <c r="V962" s="41">
        <v>0.1</v>
      </c>
      <c r="W962" s="41">
        <v>0.9</v>
      </c>
      <c r="X962" s="41">
        <v>0.2</v>
      </c>
      <c r="Y962" s="41">
        <v>0.4</v>
      </c>
      <c r="Z962" s="40" t="b">
        <v>0</v>
      </c>
      <c r="AA962" s="40" t="b">
        <v>1</v>
      </c>
      <c r="AB962" s="40" t="b">
        <v>0</v>
      </c>
      <c r="AC962" s="40" t="b">
        <v>0</v>
      </c>
      <c r="AD962" s="41" t="s">
        <v>16118</v>
      </c>
      <c r="AE962" s="41" t="s">
        <v>9459</v>
      </c>
      <c r="AF962" s="41">
        <v>1184.738</v>
      </c>
      <c r="AG962" s="41">
        <v>-4.83441</v>
      </c>
      <c r="AH962" s="42">
        <v>1.15074E42</v>
      </c>
      <c r="AI962" s="41">
        <v>0.57097679</v>
      </c>
      <c r="AJ962" s="40" t="s">
        <v>16119</v>
      </c>
      <c r="AK962" s="44" t="s">
        <v>397</v>
      </c>
      <c r="AL962" s="41">
        <v>7268.0</v>
      </c>
      <c r="AM962" s="40" t="s">
        <v>7372</v>
      </c>
      <c r="AN962" s="40" t="s">
        <v>7285</v>
      </c>
      <c r="AO962" s="40" t="s">
        <v>5643</v>
      </c>
      <c r="AP962" s="42">
        <v>1.1E139</v>
      </c>
    </row>
    <row r="963">
      <c r="A963" s="40" t="s">
        <v>16719</v>
      </c>
      <c r="B963" s="41">
        <v>129.0</v>
      </c>
      <c r="C963" s="42">
        <v>1.67E9</v>
      </c>
      <c r="D963" s="41">
        <v>3356.0</v>
      </c>
      <c r="E963" s="40" t="s">
        <v>1243</v>
      </c>
      <c r="F963" s="41">
        <v>140.0</v>
      </c>
      <c r="G963" s="41">
        <v>35.0</v>
      </c>
      <c r="H963" s="41">
        <v>70.0</v>
      </c>
      <c r="I963" s="41">
        <v>-3.07733</v>
      </c>
      <c r="J963" s="41">
        <v>10000.0</v>
      </c>
      <c r="K963" s="41">
        <v>5000.0</v>
      </c>
      <c r="L963" s="41">
        <v>1200.0</v>
      </c>
      <c r="M963" s="41">
        <v>600.0</v>
      </c>
      <c r="N963" s="41">
        <v>50.0</v>
      </c>
      <c r="O963" s="40" t="s">
        <v>207</v>
      </c>
      <c r="P963" s="40" t="s">
        <v>208</v>
      </c>
      <c r="Q963" s="40" t="s">
        <v>7305</v>
      </c>
      <c r="R963" s="40" t="s">
        <v>8686</v>
      </c>
      <c r="S963" s="40" t="b">
        <v>0</v>
      </c>
      <c r="T963" s="40" t="s">
        <v>211</v>
      </c>
      <c r="U963" s="40" t="s">
        <v>212</v>
      </c>
      <c r="V963" s="41">
        <v>0.1</v>
      </c>
      <c r="W963" s="41">
        <v>0.9</v>
      </c>
      <c r="X963" s="41">
        <v>0.2</v>
      </c>
      <c r="Y963" s="41">
        <v>0.4</v>
      </c>
      <c r="Z963" s="40" t="b">
        <v>0</v>
      </c>
      <c r="AA963" s="40" t="b">
        <v>1</v>
      </c>
      <c r="AB963" s="40" t="b">
        <v>0</v>
      </c>
      <c r="AC963" s="40" t="b">
        <v>0</v>
      </c>
      <c r="AD963" s="41" t="s">
        <v>11479</v>
      </c>
      <c r="AE963" s="41" t="s">
        <v>16120</v>
      </c>
      <c r="AF963" s="41">
        <v>1202.867</v>
      </c>
      <c r="AG963" s="41">
        <v>-4.83476</v>
      </c>
      <c r="AH963" s="42">
        <v>6.96465E41</v>
      </c>
      <c r="AI963" s="41">
        <v>0.571091009</v>
      </c>
      <c r="AJ963" s="40" t="s">
        <v>16121</v>
      </c>
      <c r="AK963" s="40" t="s">
        <v>16122</v>
      </c>
      <c r="AL963" s="41">
        <v>4348.0</v>
      </c>
      <c r="AM963" s="40" t="s">
        <v>2224</v>
      </c>
      <c r="AN963" s="40" t="s">
        <v>7285</v>
      </c>
      <c r="AO963" s="40" t="s">
        <v>5643</v>
      </c>
      <c r="AP963" s="42">
        <v>1.1E138</v>
      </c>
    </row>
    <row r="964">
      <c r="A964" s="40" t="s">
        <v>16706</v>
      </c>
      <c r="B964" s="41">
        <v>181.0</v>
      </c>
      <c r="C964" s="42">
        <v>1.67E9</v>
      </c>
      <c r="D964" s="41">
        <v>3356.0</v>
      </c>
      <c r="E964" s="40" t="s">
        <v>1243</v>
      </c>
      <c r="F964" s="41">
        <v>140.0</v>
      </c>
      <c r="G964" s="41">
        <v>35.0</v>
      </c>
      <c r="H964" s="41">
        <v>70.0</v>
      </c>
      <c r="I964" s="41">
        <v>-3.07733</v>
      </c>
      <c r="J964" s="41">
        <v>10000.0</v>
      </c>
      <c r="K964" s="41">
        <v>5000.0</v>
      </c>
      <c r="L964" s="41">
        <v>1200.0</v>
      </c>
      <c r="M964" s="41">
        <v>600.0</v>
      </c>
      <c r="N964" s="41">
        <v>100.0</v>
      </c>
      <c r="O964" s="40" t="s">
        <v>207</v>
      </c>
      <c r="P964" s="40" t="s">
        <v>1371</v>
      </c>
      <c r="Q964" s="40" t="s">
        <v>209</v>
      </c>
      <c r="R964" s="40" t="s">
        <v>8686</v>
      </c>
      <c r="S964" s="40" t="b">
        <v>0</v>
      </c>
      <c r="T964" s="40" t="s">
        <v>211</v>
      </c>
      <c r="U964" s="40" t="s">
        <v>212</v>
      </c>
      <c r="V964" s="41">
        <v>0.1</v>
      </c>
      <c r="W964" s="41">
        <v>0.9</v>
      </c>
      <c r="X964" s="41">
        <v>0.1</v>
      </c>
      <c r="Y964" s="41">
        <v>0.5</v>
      </c>
      <c r="Z964" s="40" t="b">
        <v>0</v>
      </c>
      <c r="AA964" s="40" t="b">
        <v>1</v>
      </c>
      <c r="AB964" s="40" t="b">
        <v>0</v>
      </c>
      <c r="AC964" s="40" t="b">
        <v>0</v>
      </c>
      <c r="AD964" s="41" t="s">
        <v>1357</v>
      </c>
      <c r="AE964" s="41" t="s">
        <v>16123</v>
      </c>
      <c r="AF964" s="41">
        <v>753.5612</v>
      </c>
      <c r="AG964" s="41">
        <v>-4.83584</v>
      </c>
      <c r="AH964" s="42">
        <v>1.39299E42</v>
      </c>
      <c r="AI964" s="41">
        <v>0.571440737</v>
      </c>
      <c r="AJ964" s="40" t="s">
        <v>16124</v>
      </c>
      <c r="AK964" s="40" t="s">
        <v>16125</v>
      </c>
      <c r="AL964" s="41">
        <v>1063.0</v>
      </c>
      <c r="AM964" s="40" t="s">
        <v>7372</v>
      </c>
      <c r="AN964" s="40" t="s">
        <v>7285</v>
      </c>
      <c r="AO964" s="40" t="s">
        <v>5643</v>
      </c>
      <c r="AP964" s="42">
        <v>1.1E139</v>
      </c>
    </row>
    <row r="965">
      <c r="A965" s="40" t="s">
        <v>16719</v>
      </c>
      <c r="B965" s="41">
        <v>55.0</v>
      </c>
      <c r="C965" s="42">
        <v>1.67E9</v>
      </c>
      <c r="D965" s="41">
        <v>3356.0</v>
      </c>
      <c r="E965" s="40" t="s">
        <v>1243</v>
      </c>
      <c r="F965" s="41">
        <v>140.0</v>
      </c>
      <c r="G965" s="41">
        <v>35.0</v>
      </c>
      <c r="H965" s="41">
        <v>70.0</v>
      </c>
      <c r="I965" s="41">
        <v>-3.07733</v>
      </c>
      <c r="J965" s="41">
        <v>10000.0</v>
      </c>
      <c r="K965" s="41">
        <v>5000.0</v>
      </c>
      <c r="L965" s="41">
        <v>1200.0</v>
      </c>
      <c r="M965" s="41">
        <v>600.0</v>
      </c>
      <c r="N965" s="41">
        <v>30.0</v>
      </c>
      <c r="O965" s="40" t="s">
        <v>207</v>
      </c>
      <c r="P965" s="40" t="s">
        <v>208</v>
      </c>
      <c r="Q965" s="40" t="s">
        <v>1372</v>
      </c>
      <c r="R965" s="40" t="s">
        <v>8686</v>
      </c>
      <c r="S965" s="40" t="b">
        <v>0</v>
      </c>
      <c r="T965" s="40" t="s">
        <v>211</v>
      </c>
      <c r="U965" s="40" t="s">
        <v>212</v>
      </c>
      <c r="V965" s="41">
        <v>0.1</v>
      </c>
      <c r="W965" s="41">
        <v>0.9</v>
      </c>
      <c r="X965" s="41">
        <v>0.1</v>
      </c>
      <c r="Y965" s="41">
        <v>0.5</v>
      </c>
      <c r="Z965" s="40" t="b">
        <v>0</v>
      </c>
      <c r="AA965" s="40" t="b">
        <v>1</v>
      </c>
      <c r="AB965" s="40" t="b">
        <v>0</v>
      </c>
      <c r="AC965" s="40" t="b">
        <v>0</v>
      </c>
      <c r="AD965" s="41" t="s">
        <v>13047</v>
      </c>
      <c r="AE965" s="41" t="s">
        <v>16126</v>
      </c>
      <c r="AF965" s="41">
        <v>1203.227</v>
      </c>
      <c r="AG965" s="41">
        <v>-4.83676</v>
      </c>
      <c r="AH965" s="42">
        <v>4.32054E40</v>
      </c>
      <c r="AI965" s="41">
        <v>0.571742112</v>
      </c>
      <c r="AJ965" s="40" t="s">
        <v>16127</v>
      </c>
      <c r="AK965" s="44" t="s">
        <v>397</v>
      </c>
      <c r="AL965" s="41">
        <v>5732.0</v>
      </c>
      <c r="AM965" s="40" t="s">
        <v>2224</v>
      </c>
      <c r="AN965" s="40" t="s">
        <v>7285</v>
      </c>
      <c r="AO965" s="40" t="s">
        <v>5643</v>
      </c>
      <c r="AP965" s="42">
        <v>1.1E134</v>
      </c>
    </row>
    <row r="966">
      <c r="A966" s="40" t="s">
        <v>16720</v>
      </c>
      <c r="B966" s="41">
        <v>79.0</v>
      </c>
      <c r="C966" s="42">
        <v>1.67E9</v>
      </c>
      <c r="D966" s="41">
        <v>3356.0</v>
      </c>
      <c r="E966" s="40" t="s">
        <v>1243</v>
      </c>
      <c r="F966" s="41">
        <v>140.0</v>
      </c>
      <c r="G966" s="41">
        <v>35.0</v>
      </c>
      <c r="H966" s="41">
        <v>70.0</v>
      </c>
      <c r="I966" s="41">
        <v>-3.07733</v>
      </c>
      <c r="J966" s="41">
        <v>10000.0</v>
      </c>
      <c r="K966" s="41">
        <v>5000.0</v>
      </c>
      <c r="L966" s="41">
        <v>1200.0</v>
      </c>
      <c r="M966" s="41">
        <v>600.0</v>
      </c>
      <c r="N966" s="41">
        <v>30.0</v>
      </c>
      <c r="O966" s="40" t="s">
        <v>207</v>
      </c>
      <c r="P966" s="40" t="s">
        <v>1371</v>
      </c>
      <c r="Q966" s="40" t="s">
        <v>212</v>
      </c>
      <c r="R966" s="40" t="s">
        <v>8686</v>
      </c>
      <c r="S966" s="40" t="b">
        <v>0</v>
      </c>
      <c r="T966" s="40" t="s">
        <v>211</v>
      </c>
      <c r="U966" s="40" t="s">
        <v>212</v>
      </c>
      <c r="V966" s="41">
        <v>0.1</v>
      </c>
      <c r="W966" s="41">
        <v>0.9</v>
      </c>
      <c r="X966" s="41">
        <v>0.3</v>
      </c>
      <c r="Y966" s="41">
        <v>0.5</v>
      </c>
      <c r="Z966" s="40" t="b">
        <v>0</v>
      </c>
      <c r="AA966" s="40" t="b">
        <v>1</v>
      </c>
      <c r="AB966" s="40" t="b">
        <v>0</v>
      </c>
      <c r="AC966" s="40" t="b">
        <v>0</v>
      </c>
      <c r="AD966" s="41" t="s">
        <v>16128</v>
      </c>
      <c r="AE966" s="41" t="s">
        <v>16129</v>
      </c>
      <c r="AF966" s="41">
        <v>1202.84</v>
      </c>
      <c r="AG966" s="41">
        <v>-4.84195</v>
      </c>
      <c r="AH966" s="42">
        <v>6.74419E41</v>
      </c>
      <c r="AI966" s="41">
        <v>0.573426463</v>
      </c>
      <c r="AJ966" s="40" t="s">
        <v>16130</v>
      </c>
      <c r="AK966" s="40" t="s">
        <v>16131</v>
      </c>
      <c r="AL966" s="41">
        <v>5769.0</v>
      </c>
      <c r="AM966" s="40" t="s">
        <v>2224</v>
      </c>
      <c r="AN966" s="40" t="s">
        <v>7285</v>
      </c>
      <c r="AO966" s="40" t="s">
        <v>5643</v>
      </c>
      <c r="AP966" s="42">
        <v>1.1E138</v>
      </c>
    </row>
    <row r="967">
      <c r="A967" s="40" t="s">
        <v>16719</v>
      </c>
      <c r="B967" s="41">
        <v>3.0</v>
      </c>
      <c r="C967" s="42">
        <v>1.67E9</v>
      </c>
      <c r="D967" s="41">
        <v>3356.0</v>
      </c>
      <c r="E967" s="40" t="s">
        <v>1243</v>
      </c>
      <c r="F967" s="41">
        <v>140.0</v>
      </c>
      <c r="G967" s="41">
        <v>35.0</v>
      </c>
      <c r="H967" s="41">
        <v>70.0</v>
      </c>
      <c r="I967" s="41">
        <v>-3.07733</v>
      </c>
      <c r="J967" s="41">
        <v>10000.0</v>
      </c>
      <c r="K967" s="41">
        <v>5000.0</v>
      </c>
      <c r="L967" s="41">
        <v>1200.0</v>
      </c>
      <c r="M967" s="41">
        <v>600.0</v>
      </c>
      <c r="N967" s="41">
        <v>30.0</v>
      </c>
      <c r="O967" s="40" t="s">
        <v>207</v>
      </c>
      <c r="P967" s="40" t="s">
        <v>208</v>
      </c>
      <c r="Q967" s="40" t="s">
        <v>209</v>
      </c>
      <c r="R967" s="40" t="s">
        <v>8686</v>
      </c>
      <c r="S967" s="40" t="b">
        <v>0</v>
      </c>
      <c r="T967" s="40" t="s">
        <v>211</v>
      </c>
      <c r="U967" s="40" t="s">
        <v>212</v>
      </c>
      <c r="V967" s="41">
        <v>0.1</v>
      </c>
      <c r="W967" s="41">
        <v>0.9</v>
      </c>
      <c r="X967" s="41">
        <v>0.2</v>
      </c>
      <c r="Y967" s="41">
        <v>0.4</v>
      </c>
      <c r="Z967" s="40" t="b">
        <v>0</v>
      </c>
      <c r="AA967" s="40" t="b">
        <v>1</v>
      </c>
      <c r="AB967" s="40" t="b">
        <v>0</v>
      </c>
      <c r="AC967" s="40" t="b">
        <v>0</v>
      </c>
      <c r="AD967" s="41" t="s">
        <v>15527</v>
      </c>
      <c r="AE967" s="41" t="s">
        <v>16132</v>
      </c>
      <c r="AF967" s="41">
        <v>1202.842</v>
      </c>
      <c r="AG967" s="41">
        <v>-4.84238</v>
      </c>
      <c r="AH967" s="42">
        <v>1.04246E42</v>
      </c>
      <c r="AI967" s="41">
        <v>0.573565728</v>
      </c>
      <c r="AJ967" s="40" t="s">
        <v>16133</v>
      </c>
      <c r="AK967" s="44" t="s">
        <v>397</v>
      </c>
      <c r="AL967" s="41">
        <v>7120.0</v>
      </c>
      <c r="AM967" s="40" t="s">
        <v>2224</v>
      </c>
      <c r="AN967" s="40" t="s">
        <v>7285</v>
      </c>
      <c r="AO967" s="40" t="s">
        <v>5643</v>
      </c>
      <c r="AP967" s="42">
        <v>1.0E139</v>
      </c>
    </row>
    <row r="968">
      <c r="A968" s="40" t="s">
        <v>16720</v>
      </c>
      <c r="B968" s="41">
        <v>90.0</v>
      </c>
      <c r="C968" s="42">
        <v>1.67E9</v>
      </c>
      <c r="D968" s="41">
        <v>3356.0</v>
      </c>
      <c r="E968" s="40" t="s">
        <v>1243</v>
      </c>
      <c r="F968" s="41">
        <v>140.0</v>
      </c>
      <c r="G968" s="41">
        <v>35.0</v>
      </c>
      <c r="H968" s="41">
        <v>70.0</v>
      </c>
      <c r="I968" s="41">
        <v>-3.07733</v>
      </c>
      <c r="J968" s="41">
        <v>10000.0</v>
      </c>
      <c r="K968" s="41">
        <v>5000.0</v>
      </c>
      <c r="L968" s="41">
        <v>1200.0</v>
      </c>
      <c r="M968" s="41">
        <v>600.0</v>
      </c>
      <c r="N968" s="41">
        <v>50.0</v>
      </c>
      <c r="O968" s="40" t="s">
        <v>207</v>
      </c>
      <c r="P968" s="40" t="s">
        <v>1371</v>
      </c>
      <c r="Q968" s="40" t="s">
        <v>209</v>
      </c>
      <c r="R968" s="40" t="s">
        <v>8686</v>
      </c>
      <c r="S968" s="40" t="b">
        <v>0</v>
      </c>
      <c r="T968" s="40" t="s">
        <v>211</v>
      </c>
      <c r="U968" s="40" t="s">
        <v>212</v>
      </c>
      <c r="V968" s="41">
        <v>0.1</v>
      </c>
      <c r="W968" s="41">
        <v>0.9</v>
      </c>
      <c r="X968" s="41">
        <v>0.1</v>
      </c>
      <c r="Y968" s="41">
        <v>0.4</v>
      </c>
      <c r="Z968" s="40" t="b">
        <v>0</v>
      </c>
      <c r="AA968" s="40" t="b">
        <v>1</v>
      </c>
      <c r="AB968" s="40" t="b">
        <v>0</v>
      </c>
      <c r="AC968" s="40" t="b">
        <v>0</v>
      </c>
      <c r="AD968" s="41" t="s">
        <v>16134</v>
      </c>
      <c r="AE968" s="41" t="s">
        <v>16135</v>
      </c>
      <c r="AF968" s="41">
        <v>727.2426</v>
      </c>
      <c r="AG968" s="41">
        <v>-4.8454</v>
      </c>
      <c r="AH968" s="42">
        <v>1.20763E42</v>
      </c>
      <c r="AI968" s="41">
        <v>0.574549908</v>
      </c>
      <c r="AJ968" s="40" t="s">
        <v>16136</v>
      </c>
      <c r="AK968" s="44" t="s">
        <v>397</v>
      </c>
      <c r="AL968" s="41">
        <v>2543.0</v>
      </c>
      <c r="AM968" s="40" t="s">
        <v>7372</v>
      </c>
      <c r="AN968" s="40" t="s">
        <v>7285</v>
      </c>
      <c r="AO968" s="40" t="s">
        <v>5643</v>
      </c>
      <c r="AP968" s="42">
        <v>1.1E139</v>
      </c>
    </row>
    <row r="969">
      <c r="A969" s="40" t="s">
        <v>16719</v>
      </c>
      <c r="B969" s="41">
        <v>74.0</v>
      </c>
      <c r="C969" s="42">
        <v>1.67E9</v>
      </c>
      <c r="D969" s="41">
        <v>3356.0</v>
      </c>
      <c r="E969" s="40" t="s">
        <v>1243</v>
      </c>
      <c r="F969" s="41">
        <v>140.0</v>
      </c>
      <c r="G969" s="41">
        <v>35.0</v>
      </c>
      <c r="H969" s="41">
        <v>70.0</v>
      </c>
      <c r="I969" s="41">
        <v>-3.07733</v>
      </c>
      <c r="J969" s="41">
        <v>10000.0</v>
      </c>
      <c r="K969" s="41">
        <v>5000.0</v>
      </c>
      <c r="L969" s="41">
        <v>1200.0</v>
      </c>
      <c r="M969" s="41">
        <v>600.0</v>
      </c>
      <c r="N969" s="41">
        <v>30.0</v>
      </c>
      <c r="O969" s="40" t="s">
        <v>207</v>
      </c>
      <c r="P969" s="40" t="s">
        <v>208</v>
      </c>
      <c r="Q969" s="40" t="s">
        <v>212</v>
      </c>
      <c r="R969" s="40" t="s">
        <v>8686</v>
      </c>
      <c r="S969" s="40" t="b">
        <v>0</v>
      </c>
      <c r="T969" s="40" t="s">
        <v>211</v>
      </c>
      <c r="U969" s="40" t="s">
        <v>212</v>
      </c>
      <c r="V969" s="41">
        <v>0.1</v>
      </c>
      <c r="W969" s="41">
        <v>0.9</v>
      </c>
      <c r="X969" s="41">
        <v>0.1</v>
      </c>
      <c r="Y969" s="41">
        <v>0.6</v>
      </c>
      <c r="Z969" s="40" t="b">
        <v>0</v>
      </c>
      <c r="AA969" s="40" t="b">
        <v>1</v>
      </c>
      <c r="AB969" s="40" t="b">
        <v>0</v>
      </c>
      <c r="AC969" s="40" t="b">
        <v>0</v>
      </c>
      <c r="AD969" s="41" t="s">
        <v>8391</v>
      </c>
      <c r="AE969" s="41" t="s">
        <v>16137</v>
      </c>
      <c r="AF969" s="41">
        <v>1202.621</v>
      </c>
      <c r="AG969" s="41">
        <v>-4.84782</v>
      </c>
      <c r="AH969" s="42">
        <v>9.77291E41</v>
      </c>
      <c r="AI969" s="41">
        <v>0.575335559</v>
      </c>
      <c r="AJ969" s="40" t="s">
        <v>16138</v>
      </c>
      <c r="AK969" s="44" t="s">
        <v>397</v>
      </c>
      <c r="AL969" s="41">
        <v>4869.0</v>
      </c>
      <c r="AM969" s="40" t="s">
        <v>2224</v>
      </c>
      <c r="AN969" s="40" t="s">
        <v>7285</v>
      </c>
      <c r="AO969" s="40" t="s">
        <v>5643</v>
      </c>
      <c r="AP969" s="42">
        <v>1.0E139</v>
      </c>
    </row>
    <row r="970">
      <c r="A970" s="40" t="s">
        <v>16706</v>
      </c>
      <c r="B970" s="41">
        <v>168.0</v>
      </c>
      <c r="C970" s="42">
        <v>1.67E9</v>
      </c>
      <c r="D970" s="41">
        <v>3356.0</v>
      </c>
      <c r="E970" s="40" t="s">
        <v>1243</v>
      </c>
      <c r="F970" s="41">
        <v>140.0</v>
      </c>
      <c r="G970" s="41">
        <v>35.0</v>
      </c>
      <c r="H970" s="41">
        <v>70.0</v>
      </c>
      <c r="I970" s="41">
        <v>-3.07733</v>
      </c>
      <c r="J970" s="41">
        <v>10000.0</v>
      </c>
      <c r="K970" s="41">
        <v>5000.0</v>
      </c>
      <c r="L970" s="41">
        <v>1200.0</v>
      </c>
      <c r="M970" s="41">
        <v>600.0</v>
      </c>
      <c r="N970" s="41">
        <v>50.0</v>
      </c>
      <c r="O970" s="40" t="s">
        <v>207</v>
      </c>
      <c r="P970" s="40" t="s">
        <v>1371</v>
      </c>
      <c r="Q970" s="40" t="s">
        <v>212</v>
      </c>
      <c r="R970" s="40" t="s">
        <v>8686</v>
      </c>
      <c r="S970" s="40" t="b">
        <v>0</v>
      </c>
      <c r="T970" s="40" t="s">
        <v>211</v>
      </c>
      <c r="U970" s="40" t="s">
        <v>212</v>
      </c>
      <c r="V970" s="41">
        <v>0.1</v>
      </c>
      <c r="W970" s="41">
        <v>0.9</v>
      </c>
      <c r="X970" s="41">
        <v>0.3</v>
      </c>
      <c r="Y970" s="41">
        <v>0.4</v>
      </c>
      <c r="Z970" s="40" t="b">
        <v>0</v>
      </c>
      <c r="AA970" s="40" t="b">
        <v>1</v>
      </c>
      <c r="AB970" s="40" t="b">
        <v>0</v>
      </c>
      <c r="AC970" s="40" t="b">
        <v>0</v>
      </c>
      <c r="AD970" s="41" t="s">
        <v>8130</v>
      </c>
      <c r="AE970" s="41" t="s">
        <v>8607</v>
      </c>
      <c r="AF970" s="41">
        <v>1199.326</v>
      </c>
      <c r="AG970" s="41">
        <v>-4.84953</v>
      </c>
      <c r="AH970" s="42">
        <v>4.32739E41</v>
      </c>
      <c r="AI970" s="41">
        <v>0.575890488</v>
      </c>
      <c r="AJ970" s="40" t="s">
        <v>16856</v>
      </c>
      <c r="AK970" s="40" t="s">
        <v>16140</v>
      </c>
      <c r="AL970" s="41">
        <v>4269.0</v>
      </c>
      <c r="AM970" s="40" t="s">
        <v>7372</v>
      </c>
      <c r="AN970" s="40" t="s">
        <v>7285</v>
      </c>
      <c r="AO970" s="40" t="s">
        <v>5643</v>
      </c>
      <c r="AP970" s="42">
        <v>1.0E138</v>
      </c>
    </row>
    <row r="971">
      <c r="A971" s="40" t="s">
        <v>16706</v>
      </c>
      <c r="B971" s="41">
        <v>205.0</v>
      </c>
      <c r="C971" s="42">
        <v>1.67E9</v>
      </c>
      <c r="D971" s="41">
        <v>3356.0</v>
      </c>
      <c r="E971" s="40" t="s">
        <v>1243</v>
      </c>
      <c r="F971" s="41">
        <v>140.0</v>
      </c>
      <c r="G971" s="41">
        <v>35.0</v>
      </c>
      <c r="H971" s="41">
        <v>70.0</v>
      </c>
      <c r="I971" s="41">
        <v>-3.07733</v>
      </c>
      <c r="J971" s="41">
        <v>10000.0</v>
      </c>
      <c r="K971" s="41">
        <v>5000.0</v>
      </c>
      <c r="L971" s="41">
        <v>1200.0</v>
      </c>
      <c r="M971" s="41">
        <v>600.0</v>
      </c>
      <c r="N971" s="41">
        <v>100.0</v>
      </c>
      <c r="O971" s="40" t="s">
        <v>207</v>
      </c>
      <c r="P971" s="40" t="s">
        <v>1371</v>
      </c>
      <c r="Q971" s="40" t="s">
        <v>7310</v>
      </c>
      <c r="R971" s="40" t="s">
        <v>8686</v>
      </c>
      <c r="S971" s="40" t="b">
        <v>0</v>
      </c>
      <c r="T971" s="40" t="s">
        <v>211</v>
      </c>
      <c r="U971" s="40" t="s">
        <v>212</v>
      </c>
      <c r="V971" s="41">
        <v>0.1</v>
      </c>
      <c r="W971" s="41">
        <v>0.9</v>
      </c>
      <c r="X971" s="41">
        <v>0.3</v>
      </c>
      <c r="Y971" s="41">
        <v>0.5</v>
      </c>
      <c r="Z971" s="40" t="b">
        <v>0</v>
      </c>
      <c r="AA971" s="40" t="b">
        <v>1</v>
      </c>
      <c r="AB971" s="40" t="b">
        <v>0</v>
      </c>
      <c r="AC971" s="40" t="b">
        <v>0</v>
      </c>
      <c r="AD971" s="41" t="s">
        <v>16043</v>
      </c>
      <c r="AE971" s="41" t="s">
        <v>16141</v>
      </c>
      <c r="AF971" s="41">
        <v>1201.545</v>
      </c>
      <c r="AG971" s="41">
        <v>-4.84966</v>
      </c>
      <c r="AH971" s="42">
        <v>1.21682E42</v>
      </c>
      <c r="AI971" s="41">
        <v>0.575932626</v>
      </c>
      <c r="AJ971" s="40" t="s">
        <v>16857</v>
      </c>
      <c r="AK971" s="40" t="s">
        <v>16143</v>
      </c>
      <c r="AL971" s="41">
        <v>1437.0</v>
      </c>
      <c r="AM971" s="40" t="s">
        <v>2224</v>
      </c>
      <c r="AN971" s="40" t="s">
        <v>7285</v>
      </c>
      <c r="AO971" s="40" t="s">
        <v>5643</v>
      </c>
      <c r="AP971" s="42">
        <v>1.1E139</v>
      </c>
    </row>
    <row r="972">
      <c r="A972" s="40" t="s">
        <v>16706</v>
      </c>
      <c r="B972" s="41">
        <v>238.0</v>
      </c>
      <c r="C972" s="42">
        <v>1.67E9</v>
      </c>
      <c r="D972" s="41">
        <v>3356.0</v>
      </c>
      <c r="E972" s="40" t="s">
        <v>1243</v>
      </c>
      <c r="F972" s="41">
        <v>140.0</v>
      </c>
      <c r="G972" s="41">
        <v>35.0</v>
      </c>
      <c r="H972" s="41">
        <v>70.0</v>
      </c>
      <c r="I972" s="41">
        <v>-3.07733</v>
      </c>
      <c r="J972" s="41">
        <v>10000.0</v>
      </c>
      <c r="K972" s="41">
        <v>5000.0</v>
      </c>
      <c r="L972" s="41">
        <v>1200.0</v>
      </c>
      <c r="M972" s="41">
        <v>600.0</v>
      </c>
      <c r="N972" s="41">
        <v>100.0</v>
      </c>
      <c r="O972" s="40" t="s">
        <v>207</v>
      </c>
      <c r="P972" s="40" t="s">
        <v>1371</v>
      </c>
      <c r="Q972" s="40" t="s">
        <v>1372</v>
      </c>
      <c r="R972" s="40" t="s">
        <v>8686</v>
      </c>
      <c r="S972" s="40" t="b">
        <v>0</v>
      </c>
      <c r="T972" s="40" t="s">
        <v>211</v>
      </c>
      <c r="U972" s="40" t="s">
        <v>212</v>
      </c>
      <c r="V972" s="41">
        <v>0.1</v>
      </c>
      <c r="W972" s="41">
        <v>0.9</v>
      </c>
      <c r="X972" s="41">
        <v>0.2</v>
      </c>
      <c r="Y972" s="41">
        <v>0.5</v>
      </c>
      <c r="Z972" s="40" t="b">
        <v>0</v>
      </c>
      <c r="AA972" s="40" t="b">
        <v>1</v>
      </c>
      <c r="AB972" s="40" t="b">
        <v>0</v>
      </c>
      <c r="AC972" s="40" t="b">
        <v>0</v>
      </c>
      <c r="AD972" s="41" t="s">
        <v>16144</v>
      </c>
      <c r="AE972" s="41" t="s">
        <v>16145</v>
      </c>
      <c r="AF972" s="41">
        <v>1093.297</v>
      </c>
      <c r="AG972" s="41">
        <v>-4.85311</v>
      </c>
      <c r="AH972" s="42">
        <v>1.20318E42</v>
      </c>
      <c r="AI972" s="41">
        <v>0.577052722</v>
      </c>
      <c r="AJ972" s="40" t="s">
        <v>16858</v>
      </c>
      <c r="AK972" s="40" t="s">
        <v>16147</v>
      </c>
      <c r="AL972" s="41">
        <v>1609.0</v>
      </c>
      <c r="AM972" s="40" t="s">
        <v>7372</v>
      </c>
      <c r="AN972" s="40" t="s">
        <v>7285</v>
      </c>
      <c r="AO972" s="40" t="s">
        <v>5643</v>
      </c>
      <c r="AP972" s="42">
        <v>1.1E139</v>
      </c>
    </row>
    <row r="973">
      <c r="A973" s="40" t="s">
        <v>16720</v>
      </c>
      <c r="B973" s="41">
        <v>143.0</v>
      </c>
      <c r="C973" s="42">
        <v>1.67E9</v>
      </c>
      <c r="D973" s="41">
        <v>3356.0</v>
      </c>
      <c r="E973" s="40" t="s">
        <v>1243</v>
      </c>
      <c r="F973" s="41">
        <v>140.0</v>
      </c>
      <c r="G973" s="41">
        <v>35.0</v>
      </c>
      <c r="H973" s="41">
        <v>70.0</v>
      </c>
      <c r="I973" s="41">
        <v>-3.07733</v>
      </c>
      <c r="J973" s="41">
        <v>10000.0</v>
      </c>
      <c r="K973" s="41">
        <v>5000.0</v>
      </c>
      <c r="L973" s="41">
        <v>1200.0</v>
      </c>
      <c r="M973" s="41">
        <v>600.0</v>
      </c>
      <c r="N973" s="41">
        <v>50.0</v>
      </c>
      <c r="O973" s="40" t="s">
        <v>207</v>
      </c>
      <c r="P973" s="40" t="s">
        <v>1371</v>
      </c>
      <c r="Q973" s="40" t="s">
        <v>7305</v>
      </c>
      <c r="R973" s="40" t="s">
        <v>8686</v>
      </c>
      <c r="S973" s="40" t="b">
        <v>0</v>
      </c>
      <c r="T973" s="40" t="s">
        <v>12879</v>
      </c>
      <c r="U973" s="40" t="s">
        <v>212</v>
      </c>
      <c r="V973" s="41">
        <v>0.1</v>
      </c>
      <c r="W973" s="41">
        <v>0.9</v>
      </c>
      <c r="X973" s="41">
        <v>0.3</v>
      </c>
      <c r="Y973" s="41">
        <v>0.6</v>
      </c>
      <c r="Z973" s="40" t="b">
        <v>0</v>
      </c>
      <c r="AA973" s="40" t="b">
        <v>1</v>
      </c>
      <c r="AB973" s="40" t="b">
        <v>0</v>
      </c>
      <c r="AC973" s="40" t="b">
        <v>0</v>
      </c>
      <c r="AD973" s="41" t="s">
        <v>16148</v>
      </c>
      <c r="AE973" s="41" t="s">
        <v>16149</v>
      </c>
      <c r="AF973" s="41">
        <v>1203.195</v>
      </c>
      <c r="AG973" s="41">
        <v>-4.85322</v>
      </c>
      <c r="AH973" s="42">
        <v>3.11882E41</v>
      </c>
      <c r="AI973" s="41">
        <v>0.577090081</v>
      </c>
      <c r="AJ973" s="40" t="s">
        <v>16859</v>
      </c>
      <c r="AK973" s="40" t="s">
        <v>16151</v>
      </c>
      <c r="AL973" s="41">
        <v>2629.0</v>
      </c>
      <c r="AM973" s="40" t="s">
        <v>2224</v>
      </c>
      <c r="AN973" s="40" t="s">
        <v>7285</v>
      </c>
      <c r="AO973" s="40" t="s">
        <v>5643</v>
      </c>
      <c r="AP973" s="42">
        <v>1.1E137</v>
      </c>
    </row>
    <row r="974">
      <c r="A974" s="40" t="s">
        <v>16719</v>
      </c>
      <c r="B974" s="41">
        <v>124.0</v>
      </c>
      <c r="C974" s="42">
        <v>1.67E9</v>
      </c>
      <c r="D974" s="41">
        <v>3356.0</v>
      </c>
      <c r="E974" s="40" t="s">
        <v>1243</v>
      </c>
      <c r="F974" s="41">
        <v>140.0</v>
      </c>
      <c r="G974" s="41">
        <v>35.0</v>
      </c>
      <c r="H974" s="41">
        <v>70.0</v>
      </c>
      <c r="I974" s="41">
        <v>-3.07733</v>
      </c>
      <c r="J974" s="41">
        <v>10000.0</v>
      </c>
      <c r="K974" s="41">
        <v>5000.0</v>
      </c>
      <c r="L974" s="41">
        <v>1200.0</v>
      </c>
      <c r="M974" s="41">
        <v>600.0</v>
      </c>
      <c r="N974" s="41">
        <v>50.0</v>
      </c>
      <c r="O974" s="40" t="s">
        <v>207</v>
      </c>
      <c r="P974" s="40" t="s">
        <v>208</v>
      </c>
      <c r="Q974" s="40" t="s">
        <v>7310</v>
      </c>
      <c r="R974" s="40" t="s">
        <v>8686</v>
      </c>
      <c r="S974" s="40" t="b">
        <v>0</v>
      </c>
      <c r="T974" s="40" t="s">
        <v>12879</v>
      </c>
      <c r="U974" s="40" t="s">
        <v>212</v>
      </c>
      <c r="V974" s="41">
        <v>0.1</v>
      </c>
      <c r="W974" s="41">
        <v>0.9</v>
      </c>
      <c r="X974" s="41">
        <v>0.3</v>
      </c>
      <c r="Y974" s="41">
        <v>0.5</v>
      </c>
      <c r="Z974" s="40" t="b">
        <v>0</v>
      </c>
      <c r="AA974" s="40" t="b">
        <v>1</v>
      </c>
      <c r="AB974" s="40" t="b">
        <v>0</v>
      </c>
      <c r="AC974" s="40" t="b">
        <v>0</v>
      </c>
      <c r="AD974" s="41" t="s">
        <v>16152</v>
      </c>
      <c r="AE974" s="41" t="s">
        <v>16153</v>
      </c>
      <c r="AF974" s="41">
        <v>747.1721</v>
      </c>
      <c r="AG974" s="41">
        <v>-4.8549</v>
      </c>
      <c r="AH974" s="42">
        <v>1.12421E42</v>
      </c>
      <c r="AI974" s="41">
        <v>0.577635525</v>
      </c>
      <c r="AJ974" s="40" t="s">
        <v>16860</v>
      </c>
      <c r="AK974" s="40" t="s">
        <v>16155</v>
      </c>
      <c r="AL974" s="41">
        <v>1545.0</v>
      </c>
      <c r="AM974" s="40" t="s">
        <v>7372</v>
      </c>
      <c r="AN974" s="40" t="s">
        <v>7285</v>
      </c>
      <c r="AO974" s="40" t="s">
        <v>5643</v>
      </c>
      <c r="AP974" s="42">
        <v>1.1E139</v>
      </c>
    </row>
    <row r="975">
      <c r="A975" s="40" t="s">
        <v>16719</v>
      </c>
      <c r="B975" s="41">
        <v>15.0</v>
      </c>
      <c r="C975" s="42">
        <v>1.67E9</v>
      </c>
      <c r="D975" s="41">
        <v>3356.0</v>
      </c>
      <c r="E975" s="40" t="s">
        <v>1243</v>
      </c>
      <c r="F975" s="41">
        <v>140.0</v>
      </c>
      <c r="G975" s="41">
        <v>35.0</v>
      </c>
      <c r="H975" s="41">
        <v>70.0</v>
      </c>
      <c r="I975" s="41">
        <v>-3.07733</v>
      </c>
      <c r="J975" s="41">
        <v>10000.0</v>
      </c>
      <c r="K975" s="41">
        <v>5000.0</v>
      </c>
      <c r="L975" s="41">
        <v>1200.0</v>
      </c>
      <c r="M975" s="41">
        <v>600.0</v>
      </c>
      <c r="N975" s="41">
        <v>30.0</v>
      </c>
      <c r="O975" s="40" t="s">
        <v>207</v>
      </c>
      <c r="P975" s="40" t="s">
        <v>208</v>
      </c>
      <c r="Q975" s="40" t="s">
        <v>209</v>
      </c>
      <c r="R975" s="40" t="s">
        <v>8686</v>
      </c>
      <c r="S975" s="40" t="b">
        <v>0</v>
      </c>
      <c r="T975" s="40" t="s">
        <v>12879</v>
      </c>
      <c r="U975" s="40" t="s">
        <v>212</v>
      </c>
      <c r="V975" s="41">
        <v>0.1</v>
      </c>
      <c r="W975" s="41">
        <v>0.9</v>
      </c>
      <c r="X975" s="41">
        <v>0.3</v>
      </c>
      <c r="Y975" s="41">
        <v>0.4</v>
      </c>
      <c r="Z975" s="40" t="b">
        <v>0</v>
      </c>
      <c r="AA975" s="40" t="b">
        <v>1</v>
      </c>
      <c r="AB975" s="40" t="b">
        <v>0</v>
      </c>
      <c r="AC975" s="40" t="b">
        <v>0</v>
      </c>
      <c r="AD975" s="41" t="s">
        <v>16156</v>
      </c>
      <c r="AE975" s="41" t="s">
        <v>14301</v>
      </c>
      <c r="AF975" s="41">
        <v>1202.95</v>
      </c>
      <c r="AG975" s="41">
        <v>-4.85665</v>
      </c>
      <c r="AH975" s="42">
        <v>1.36846E42</v>
      </c>
      <c r="AI975" s="41">
        <v>0.578203339</v>
      </c>
      <c r="AJ975" s="40" t="s">
        <v>16157</v>
      </c>
      <c r="AK975" s="40" t="s">
        <v>16158</v>
      </c>
      <c r="AL975" s="41">
        <v>6641.0</v>
      </c>
      <c r="AM975" s="40" t="s">
        <v>2224</v>
      </c>
      <c r="AN975" s="40" t="s">
        <v>7285</v>
      </c>
      <c r="AO975" s="40" t="s">
        <v>5643</v>
      </c>
      <c r="AP975" s="42">
        <v>1.1E139</v>
      </c>
    </row>
    <row r="976">
      <c r="A976" s="40" t="s">
        <v>16706</v>
      </c>
      <c r="B976" s="41">
        <v>198.0</v>
      </c>
      <c r="C976" s="42">
        <v>1.67E9</v>
      </c>
      <c r="D976" s="41">
        <v>3356.0</v>
      </c>
      <c r="E976" s="40" t="s">
        <v>1243</v>
      </c>
      <c r="F976" s="41">
        <v>140.0</v>
      </c>
      <c r="G976" s="41">
        <v>35.0</v>
      </c>
      <c r="H976" s="41">
        <v>70.0</v>
      </c>
      <c r="I976" s="41">
        <v>-3.07733</v>
      </c>
      <c r="J976" s="41">
        <v>10000.0</v>
      </c>
      <c r="K976" s="41">
        <v>5000.0</v>
      </c>
      <c r="L976" s="41">
        <v>1200.0</v>
      </c>
      <c r="M976" s="41">
        <v>600.0</v>
      </c>
      <c r="N976" s="41">
        <v>100.0</v>
      </c>
      <c r="O976" s="40" t="s">
        <v>207</v>
      </c>
      <c r="P976" s="40" t="s">
        <v>1371</v>
      </c>
      <c r="Q976" s="40" t="s">
        <v>7310</v>
      </c>
      <c r="R976" s="40" t="s">
        <v>8686</v>
      </c>
      <c r="S976" s="40" t="b">
        <v>0</v>
      </c>
      <c r="T976" s="40" t="s">
        <v>211</v>
      </c>
      <c r="U976" s="40" t="s">
        <v>212</v>
      </c>
      <c r="V976" s="41">
        <v>0.1</v>
      </c>
      <c r="W976" s="41">
        <v>0.9</v>
      </c>
      <c r="X976" s="41">
        <v>0.1</v>
      </c>
      <c r="Y976" s="41">
        <v>0.4</v>
      </c>
      <c r="Z976" s="40" t="b">
        <v>0</v>
      </c>
      <c r="AA976" s="40" t="b">
        <v>1</v>
      </c>
      <c r="AB976" s="40" t="b">
        <v>0</v>
      </c>
      <c r="AC976" s="40" t="b">
        <v>0</v>
      </c>
      <c r="AD976" s="41" t="s">
        <v>16159</v>
      </c>
      <c r="AE976" s="41" t="s">
        <v>16160</v>
      </c>
      <c r="AF976" s="41">
        <v>1202.593</v>
      </c>
      <c r="AG976" s="41">
        <v>-4.85949</v>
      </c>
      <c r="AH976" s="42">
        <v>2.8829E41</v>
      </c>
      <c r="AI976" s="41">
        <v>0.579126035</v>
      </c>
      <c r="AJ976" s="40" t="s">
        <v>16161</v>
      </c>
      <c r="AK976" s="40" t="s">
        <v>16162</v>
      </c>
      <c r="AL976" s="41">
        <v>1577.0</v>
      </c>
      <c r="AM976" s="40" t="s">
        <v>2224</v>
      </c>
      <c r="AN976" s="40" t="s">
        <v>7285</v>
      </c>
      <c r="AO976" s="40" t="s">
        <v>5643</v>
      </c>
      <c r="AP976" s="42">
        <v>1.1E137</v>
      </c>
    </row>
    <row r="977">
      <c r="A977" s="40" t="s">
        <v>16719</v>
      </c>
      <c r="B977" s="41">
        <v>62.0</v>
      </c>
      <c r="C977" s="42">
        <v>1.67E9</v>
      </c>
      <c r="D977" s="41">
        <v>3356.0</v>
      </c>
      <c r="E977" s="40" t="s">
        <v>1243</v>
      </c>
      <c r="F977" s="41">
        <v>140.0</v>
      </c>
      <c r="G977" s="41">
        <v>35.0</v>
      </c>
      <c r="H977" s="41">
        <v>70.0</v>
      </c>
      <c r="I977" s="41">
        <v>-3.07733</v>
      </c>
      <c r="J977" s="41">
        <v>10000.0</v>
      </c>
      <c r="K977" s="41">
        <v>5000.0</v>
      </c>
      <c r="L977" s="41">
        <v>1200.0</v>
      </c>
      <c r="M977" s="41">
        <v>600.0</v>
      </c>
      <c r="N977" s="41">
        <v>30.0</v>
      </c>
      <c r="O977" s="40" t="s">
        <v>207</v>
      </c>
      <c r="P977" s="40" t="s">
        <v>208</v>
      </c>
      <c r="Q977" s="40" t="s">
        <v>1372</v>
      </c>
      <c r="R977" s="40" t="s">
        <v>8686</v>
      </c>
      <c r="S977" s="40" t="b">
        <v>0</v>
      </c>
      <c r="T977" s="40" t="s">
        <v>211</v>
      </c>
      <c r="U977" s="40" t="s">
        <v>212</v>
      </c>
      <c r="V977" s="41">
        <v>0.1</v>
      </c>
      <c r="W977" s="41">
        <v>0.9</v>
      </c>
      <c r="X977" s="41">
        <v>0.3</v>
      </c>
      <c r="Y977" s="41">
        <v>0.6</v>
      </c>
      <c r="Z977" s="40" t="b">
        <v>0</v>
      </c>
      <c r="AA977" s="40" t="b">
        <v>1</v>
      </c>
      <c r="AB977" s="40" t="b">
        <v>0</v>
      </c>
      <c r="AC977" s="40" t="b">
        <v>0</v>
      </c>
      <c r="AD977" s="41" t="s">
        <v>16163</v>
      </c>
      <c r="AE977" s="41" t="s">
        <v>16164</v>
      </c>
      <c r="AF977" s="41">
        <v>1010.284</v>
      </c>
      <c r="AG977" s="41">
        <v>-4.8601</v>
      </c>
      <c r="AH977" s="42">
        <v>1.39296E42</v>
      </c>
      <c r="AI977" s="41">
        <v>0.5793253</v>
      </c>
      <c r="AJ977" s="40" t="s">
        <v>16165</v>
      </c>
      <c r="AK977" s="40" t="s">
        <v>16166</v>
      </c>
      <c r="AL977" s="41">
        <v>4001.0</v>
      </c>
      <c r="AM977" s="40" t="s">
        <v>7372</v>
      </c>
      <c r="AN977" s="40" t="s">
        <v>7285</v>
      </c>
      <c r="AO977" s="40" t="s">
        <v>5643</v>
      </c>
      <c r="AP977" s="42">
        <v>1.1E139</v>
      </c>
    </row>
    <row r="978">
      <c r="A978" s="40" t="s">
        <v>16719</v>
      </c>
      <c r="B978" s="41">
        <v>135.0</v>
      </c>
      <c r="C978" s="42">
        <v>1.67E9</v>
      </c>
      <c r="D978" s="41">
        <v>3356.0</v>
      </c>
      <c r="E978" s="40" t="s">
        <v>1243</v>
      </c>
      <c r="F978" s="41">
        <v>140.0</v>
      </c>
      <c r="G978" s="41">
        <v>35.0</v>
      </c>
      <c r="H978" s="41">
        <v>70.0</v>
      </c>
      <c r="I978" s="41">
        <v>-3.07733</v>
      </c>
      <c r="J978" s="41">
        <v>10000.0</v>
      </c>
      <c r="K978" s="41">
        <v>5000.0</v>
      </c>
      <c r="L978" s="41">
        <v>1200.0</v>
      </c>
      <c r="M978" s="41">
        <v>600.0</v>
      </c>
      <c r="N978" s="41">
        <v>50.0</v>
      </c>
      <c r="O978" s="40" t="s">
        <v>207</v>
      </c>
      <c r="P978" s="40" t="s">
        <v>208</v>
      </c>
      <c r="Q978" s="40" t="s">
        <v>7305</v>
      </c>
      <c r="R978" s="40" t="s">
        <v>8686</v>
      </c>
      <c r="S978" s="40" t="b">
        <v>0</v>
      </c>
      <c r="T978" s="40" t="s">
        <v>12879</v>
      </c>
      <c r="U978" s="40" t="s">
        <v>212</v>
      </c>
      <c r="V978" s="41">
        <v>0.1</v>
      </c>
      <c r="W978" s="41">
        <v>0.9</v>
      </c>
      <c r="X978" s="41">
        <v>0.1</v>
      </c>
      <c r="Y978" s="41">
        <v>0.4</v>
      </c>
      <c r="Z978" s="40" t="b">
        <v>0</v>
      </c>
      <c r="AA978" s="40" t="b">
        <v>1</v>
      </c>
      <c r="AB978" s="40" t="b">
        <v>0</v>
      </c>
      <c r="AC978" s="40" t="b">
        <v>0</v>
      </c>
      <c r="AD978" s="41" t="s">
        <v>16167</v>
      </c>
      <c r="AE978" s="41" t="s">
        <v>16168</v>
      </c>
      <c r="AF978" s="41">
        <v>1068.417</v>
      </c>
      <c r="AG978" s="41">
        <v>-4.86059</v>
      </c>
      <c r="AH978" s="42">
        <v>6.93023E41</v>
      </c>
      <c r="AI978" s="41">
        <v>0.579483692</v>
      </c>
      <c r="AJ978" s="40" t="s">
        <v>16169</v>
      </c>
      <c r="AK978" s="44" t="s">
        <v>397</v>
      </c>
      <c r="AL978" s="41">
        <v>3498.0</v>
      </c>
      <c r="AM978" s="40" t="s">
        <v>7372</v>
      </c>
      <c r="AN978" s="40" t="s">
        <v>7285</v>
      </c>
      <c r="AO978" s="40" t="s">
        <v>5643</v>
      </c>
      <c r="AP978" s="42">
        <v>1.1E138</v>
      </c>
    </row>
    <row r="979">
      <c r="A979" s="40" t="s">
        <v>16719</v>
      </c>
      <c r="B979" s="41">
        <v>19.0</v>
      </c>
      <c r="C979" s="42">
        <v>1.67E9</v>
      </c>
      <c r="D979" s="41">
        <v>3356.0</v>
      </c>
      <c r="E979" s="40" t="s">
        <v>1243</v>
      </c>
      <c r="F979" s="41">
        <v>140.0</v>
      </c>
      <c r="G979" s="41">
        <v>35.0</v>
      </c>
      <c r="H979" s="41">
        <v>70.0</v>
      </c>
      <c r="I979" s="41">
        <v>-3.07733</v>
      </c>
      <c r="J979" s="41">
        <v>10000.0</v>
      </c>
      <c r="K979" s="41">
        <v>5000.0</v>
      </c>
      <c r="L979" s="41">
        <v>1200.0</v>
      </c>
      <c r="M979" s="41">
        <v>600.0</v>
      </c>
      <c r="N979" s="41">
        <v>30.0</v>
      </c>
      <c r="O979" s="40" t="s">
        <v>207</v>
      </c>
      <c r="P979" s="40" t="s">
        <v>208</v>
      </c>
      <c r="Q979" s="40" t="s">
        <v>7310</v>
      </c>
      <c r="R979" s="40" t="s">
        <v>8686</v>
      </c>
      <c r="S979" s="40" t="b">
        <v>0</v>
      </c>
      <c r="T979" s="40" t="s">
        <v>211</v>
      </c>
      <c r="U979" s="40" t="s">
        <v>212</v>
      </c>
      <c r="V979" s="41">
        <v>0.1</v>
      </c>
      <c r="W979" s="41">
        <v>0.9</v>
      </c>
      <c r="X979" s="41">
        <v>0.1</v>
      </c>
      <c r="Y979" s="41">
        <v>0.5</v>
      </c>
      <c r="Z979" s="40" t="b">
        <v>0</v>
      </c>
      <c r="AA979" s="40" t="b">
        <v>1</v>
      </c>
      <c r="AB979" s="40" t="b">
        <v>0</v>
      </c>
      <c r="AC979" s="40" t="b">
        <v>0</v>
      </c>
      <c r="AD979" s="41" t="s">
        <v>16170</v>
      </c>
      <c r="AE979" s="41" t="s">
        <v>16171</v>
      </c>
      <c r="AF979" s="41">
        <v>1202.597</v>
      </c>
      <c r="AG979" s="41">
        <v>-4.86066</v>
      </c>
      <c r="AH979" s="42">
        <v>4.87038E41</v>
      </c>
      <c r="AI979" s="41">
        <v>0.579507959</v>
      </c>
      <c r="AJ979" s="40" t="s">
        <v>16172</v>
      </c>
      <c r="AK979" s="44" t="s">
        <v>397</v>
      </c>
      <c r="AL979" s="41">
        <v>4122.0</v>
      </c>
      <c r="AM979" s="40" t="s">
        <v>2224</v>
      </c>
      <c r="AN979" s="40" t="s">
        <v>7285</v>
      </c>
      <c r="AO979" s="40" t="s">
        <v>5643</v>
      </c>
      <c r="AP979" s="42">
        <v>1.0E138</v>
      </c>
    </row>
    <row r="980">
      <c r="A980" s="40" t="s">
        <v>16686</v>
      </c>
      <c r="B980" s="41">
        <v>207.0</v>
      </c>
      <c r="C980" s="42">
        <v>1.67E9</v>
      </c>
      <c r="D980" s="41">
        <v>3356.0</v>
      </c>
      <c r="E980" s="40" t="s">
        <v>1243</v>
      </c>
      <c r="F980" s="41">
        <v>140.0</v>
      </c>
      <c r="G980" s="41">
        <v>35.0</v>
      </c>
      <c r="H980" s="41">
        <v>70.0</v>
      </c>
      <c r="I980" s="41">
        <v>-3.07733</v>
      </c>
      <c r="J980" s="41">
        <v>10000.0</v>
      </c>
      <c r="K980" s="41">
        <v>5000.0</v>
      </c>
      <c r="L980" s="41">
        <v>1200.0</v>
      </c>
      <c r="M980" s="41">
        <v>600.0</v>
      </c>
      <c r="N980" s="41">
        <v>100.0</v>
      </c>
      <c r="O980" s="40" t="s">
        <v>207</v>
      </c>
      <c r="P980" s="40" t="s">
        <v>208</v>
      </c>
      <c r="Q980" s="40" t="s">
        <v>7310</v>
      </c>
      <c r="R980" s="40" t="s">
        <v>8686</v>
      </c>
      <c r="S980" s="40" t="b">
        <v>0</v>
      </c>
      <c r="T980" s="40" t="s">
        <v>12879</v>
      </c>
      <c r="U980" s="40" t="s">
        <v>212</v>
      </c>
      <c r="V980" s="41">
        <v>0.1</v>
      </c>
      <c r="W980" s="41">
        <v>0.9</v>
      </c>
      <c r="X980" s="41">
        <v>0.1</v>
      </c>
      <c r="Y980" s="41">
        <v>0.4</v>
      </c>
      <c r="Z980" s="40" t="b">
        <v>0</v>
      </c>
      <c r="AA980" s="40" t="b">
        <v>1</v>
      </c>
      <c r="AB980" s="40" t="b">
        <v>0</v>
      </c>
      <c r="AC980" s="40" t="b">
        <v>0</v>
      </c>
      <c r="AD980" s="41" t="s">
        <v>16173</v>
      </c>
      <c r="AE980" s="41" t="s">
        <v>16174</v>
      </c>
      <c r="AF980" s="41">
        <v>678.1419</v>
      </c>
      <c r="AG980" s="41">
        <v>-4.8643</v>
      </c>
      <c r="AH980" s="42">
        <v>1.03877E42</v>
      </c>
      <c r="AI980" s="41">
        <v>0.580689355</v>
      </c>
      <c r="AJ980" s="40" t="s">
        <v>16175</v>
      </c>
      <c r="AK980" s="40" t="s">
        <v>16176</v>
      </c>
      <c r="AL980" s="41">
        <v>1926.0</v>
      </c>
      <c r="AM980" s="40" t="s">
        <v>7372</v>
      </c>
      <c r="AN980" s="40" t="s">
        <v>7285</v>
      </c>
      <c r="AO980" s="40" t="s">
        <v>5627</v>
      </c>
      <c r="AP980" s="42">
        <v>1.0E139</v>
      </c>
    </row>
    <row r="981">
      <c r="A981" s="40" t="s">
        <v>16719</v>
      </c>
      <c r="B981" s="41">
        <v>61.0</v>
      </c>
      <c r="C981" s="42">
        <v>1.67E9</v>
      </c>
      <c r="D981" s="41">
        <v>3356.0</v>
      </c>
      <c r="E981" s="40" t="s">
        <v>1243</v>
      </c>
      <c r="F981" s="41">
        <v>140.0</v>
      </c>
      <c r="G981" s="41">
        <v>35.0</v>
      </c>
      <c r="H981" s="41">
        <v>70.0</v>
      </c>
      <c r="I981" s="41">
        <v>-3.07733</v>
      </c>
      <c r="J981" s="41">
        <v>10000.0</v>
      </c>
      <c r="K981" s="41">
        <v>5000.0</v>
      </c>
      <c r="L981" s="41">
        <v>1200.0</v>
      </c>
      <c r="M981" s="41">
        <v>600.0</v>
      </c>
      <c r="N981" s="41">
        <v>30.0</v>
      </c>
      <c r="O981" s="40" t="s">
        <v>207</v>
      </c>
      <c r="P981" s="40" t="s">
        <v>208</v>
      </c>
      <c r="Q981" s="40" t="s">
        <v>1372</v>
      </c>
      <c r="R981" s="40" t="s">
        <v>8686</v>
      </c>
      <c r="S981" s="40" t="b">
        <v>0</v>
      </c>
      <c r="T981" s="40" t="s">
        <v>211</v>
      </c>
      <c r="U981" s="40" t="s">
        <v>212</v>
      </c>
      <c r="V981" s="41">
        <v>0.1</v>
      </c>
      <c r="W981" s="41">
        <v>0.9</v>
      </c>
      <c r="X981" s="41">
        <v>0.3</v>
      </c>
      <c r="Y981" s="41">
        <v>0.5</v>
      </c>
      <c r="Z981" s="40" t="b">
        <v>0</v>
      </c>
      <c r="AA981" s="40" t="b">
        <v>1</v>
      </c>
      <c r="AB981" s="40" t="b">
        <v>0</v>
      </c>
      <c r="AC981" s="40" t="b">
        <v>0</v>
      </c>
      <c r="AD981" s="41" t="s">
        <v>16177</v>
      </c>
      <c r="AE981" s="41" t="s">
        <v>7977</v>
      </c>
      <c r="AF981" s="41">
        <v>1048.648</v>
      </c>
      <c r="AG981" s="41">
        <v>-4.86714</v>
      </c>
      <c r="AH981" s="42">
        <v>9.73439E41</v>
      </c>
      <c r="AI981" s="41">
        <v>0.581613971</v>
      </c>
      <c r="AJ981" s="40" t="s">
        <v>16178</v>
      </c>
      <c r="AK981" s="40" t="s">
        <v>16179</v>
      </c>
      <c r="AL981" s="41">
        <v>5204.0</v>
      </c>
      <c r="AM981" s="40" t="s">
        <v>7372</v>
      </c>
      <c r="AN981" s="40" t="s">
        <v>7285</v>
      </c>
      <c r="AO981" s="40" t="s">
        <v>5643</v>
      </c>
      <c r="AP981" s="42">
        <v>1.0E139</v>
      </c>
    </row>
    <row r="982">
      <c r="A982" s="40" t="s">
        <v>16720</v>
      </c>
      <c r="B982" s="41">
        <v>141.0</v>
      </c>
      <c r="C982" s="42">
        <v>1.67E9</v>
      </c>
      <c r="D982" s="41">
        <v>3356.0</v>
      </c>
      <c r="E982" s="40" t="s">
        <v>1243</v>
      </c>
      <c r="F982" s="41">
        <v>140.0</v>
      </c>
      <c r="G982" s="41">
        <v>35.0</v>
      </c>
      <c r="H982" s="41">
        <v>70.0</v>
      </c>
      <c r="I982" s="41">
        <v>-3.07733</v>
      </c>
      <c r="J982" s="41">
        <v>10000.0</v>
      </c>
      <c r="K982" s="41">
        <v>5000.0</v>
      </c>
      <c r="L982" s="41">
        <v>1200.0</v>
      </c>
      <c r="M982" s="41">
        <v>600.0</v>
      </c>
      <c r="N982" s="41">
        <v>50.0</v>
      </c>
      <c r="O982" s="40" t="s">
        <v>207</v>
      </c>
      <c r="P982" s="40" t="s">
        <v>1371</v>
      </c>
      <c r="Q982" s="40" t="s">
        <v>7305</v>
      </c>
      <c r="R982" s="40" t="s">
        <v>8686</v>
      </c>
      <c r="S982" s="40" t="b">
        <v>0</v>
      </c>
      <c r="T982" s="40" t="s">
        <v>12879</v>
      </c>
      <c r="U982" s="40" t="s">
        <v>212</v>
      </c>
      <c r="V982" s="41">
        <v>0.1</v>
      </c>
      <c r="W982" s="41">
        <v>0.9</v>
      </c>
      <c r="X982" s="41">
        <v>0.3</v>
      </c>
      <c r="Y982" s="41">
        <v>0.4</v>
      </c>
      <c r="Z982" s="40" t="b">
        <v>0</v>
      </c>
      <c r="AA982" s="40" t="b">
        <v>1</v>
      </c>
      <c r="AB982" s="40" t="b">
        <v>0</v>
      </c>
      <c r="AC982" s="40" t="b">
        <v>0</v>
      </c>
      <c r="AD982" s="41" t="s">
        <v>16180</v>
      </c>
      <c r="AE982" s="41" t="s">
        <v>16181</v>
      </c>
      <c r="AF982" s="41">
        <v>928.0262</v>
      </c>
      <c r="AG982" s="41">
        <v>-4.86779</v>
      </c>
      <c r="AH982" s="42">
        <v>1.26564E42</v>
      </c>
      <c r="AI982" s="41">
        <v>0.581822871</v>
      </c>
      <c r="AJ982" s="40" t="s">
        <v>16861</v>
      </c>
      <c r="AK982" s="40" t="s">
        <v>16183</v>
      </c>
      <c r="AL982" s="41">
        <v>3133.0</v>
      </c>
      <c r="AM982" s="40" t="s">
        <v>7372</v>
      </c>
      <c r="AN982" s="40" t="s">
        <v>7285</v>
      </c>
      <c r="AO982" s="40" t="s">
        <v>5643</v>
      </c>
      <c r="AP982" s="42">
        <v>1.1E139</v>
      </c>
    </row>
    <row r="983">
      <c r="A983" s="40" t="s">
        <v>16720</v>
      </c>
      <c r="B983" s="41">
        <v>23.0</v>
      </c>
      <c r="C983" s="42">
        <v>1.67E9</v>
      </c>
      <c r="D983" s="41">
        <v>3356.0</v>
      </c>
      <c r="E983" s="40" t="s">
        <v>1243</v>
      </c>
      <c r="F983" s="41">
        <v>140.0</v>
      </c>
      <c r="G983" s="41">
        <v>35.0</v>
      </c>
      <c r="H983" s="41">
        <v>70.0</v>
      </c>
      <c r="I983" s="41">
        <v>-3.07733</v>
      </c>
      <c r="J983" s="41">
        <v>10000.0</v>
      </c>
      <c r="K983" s="41">
        <v>5000.0</v>
      </c>
      <c r="L983" s="41">
        <v>1200.0</v>
      </c>
      <c r="M983" s="41">
        <v>600.0</v>
      </c>
      <c r="N983" s="41">
        <v>30.0</v>
      </c>
      <c r="O983" s="40" t="s">
        <v>207</v>
      </c>
      <c r="P983" s="40" t="s">
        <v>1371</v>
      </c>
      <c r="Q983" s="40" t="s">
        <v>7310</v>
      </c>
      <c r="R983" s="40" t="s">
        <v>8686</v>
      </c>
      <c r="S983" s="40" t="b">
        <v>0</v>
      </c>
      <c r="T983" s="40" t="s">
        <v>211</v>
      </c>
      <c r="U983" s="40" t="s">
        <v>212</v>
      </c>
      <c r="V983" s="41">
        <v>0.1</v>
      </c>
      <c r="W983" s="41">
        <v>0.9</v>
      </c>
      <c r="X983" s="41">
        <v>0.2</v>
      </c>
      <c r="Y983" s="41">
        <v>0.6</v>
      </c>
      <c r="Z983" s="40" t="b">
        <v>0</v>
      </c>
      <c r="AA983" s="40" t="b">
        <v>1</v>
      </c>
      <c r="AB983" s="40" t="b">
        <v>0</v>
      </c>
      <c r="AC983" s="40" t="b">
        <v>0</v>
      </c>
      <c r="AD983" s="41" t="s">
        <v>16184</v>
      </c>
      <c r="AE983" s="41" t="s">
        <v>16185</v>
      </c>
      <c r="AF983" s="41">
        <v>1075.554</v>
      </c>
      <c r="AG983" s="41">
        <v>-4.87023</v>
      </c>
      <c r="AH983" s="42">
        <v>1.35824E42</v>
      </c>
      <c r="AI983" s="41">
        <v>0.582616561</v>
      </c>
      <c r="AJ983" s="40" t="s">
        <v>16186</v>
      </c>
      <c r="AK983" s="44" t="s">
        <v>397</v>
      </c>
      <c r="AL983" s="41">
        <v>3118.0</v>
      </c>
      <c r="AM983" s="40" t="s">
        <v>7372</v>
      </c>
      <c r="AN983" s="40" t="s">
        <v>7285</v>
      </c>
      <c r="AO983" s="40" t="s">
        <v>5643</v>
      </c>
      <c r="AP983" s="42">
        <v>1.1E139</v>
      </c>
    </row>
    <row r="984">
      <c r="A984" s="40" t="s">
        <v>16706</v>
      </c>
      <c r="B984" s="41">
        <v>253.0</v>
      </c>
      <c r="C984" s="42">
        <v>1.67E9</v>
      </c>
      <c r="D984" s="41">
        <v>3356.0</v>
      </c>
      <c r="E984" s="40" t="s">
        <v>1243</v>
      </c>
      <c r="F984" s="41">
        <v>140.0</v>
      </c>
      <c r="G984" s="41">
        <v>35.0</v>
      </c>
      <c r="H984" s="41">
        <v>70.0</v>
      </c>
      <c r="I984" s="41">
        <v>-3.07733</v>
      </c>
      <c r="J984" s="41">
        <v>10000.0</v>
      </c>
      <c r="K984" s="41">
        <v>5000.0</v>
      </c>
      <c r="L984" s="41">
        <v>1200.0</v>
      </c>
      <c r="M984" s="41">
        <v>600.0</v>
      </c>
      <c r="N984" s="41">
        <v>100.0</v>
      </c>
      <c r="O984" s="40" t="s">
        <v>207</v>
      </c>
      <c r="P984" s="40" t="s">
        <v>1371</v>
      </c>
      <c r="Q984" s="40" t="s">
        <v>212</v>
      </c>
      <c r="R984" s="40" t="s">
        <v>8686</v>
      </c>
      <c r="S984" s="40" t="b">
        <v>0</v>
      </c>
      <c r="T984" s="40" t="s">
        <v>211</v>
      </c>
      <c r="U984" s="40" t="s">
        <v>212</v>
      </c>
      <c r="V984" s="41">
        <v>0.1</v>
      </c>
      <c r="W984" s="41">
        <v>0.9</v>
      </c>
      <c r="X984" s="41">
        <v>0.1</v>
      </c>
      <c r="Y984" s="41">
        <v>0.5</v>
      </c>
      <c r="Z984" s="40" t="b">
        <v>0</v>
      </c>
      <c r="AA984" s="40" t="b">
        <v>1</v>
      </c>
      <c r="AB984" s="40" t="b">
        <v>0</v>
      </c>
      <c r="AC984" s="40" t="b">
        <v>0</v>
      </c>
      <c r="AD984" s="41" t="s">
        <v>16187</v>
      </c>
      <c r="AE984" s="41" t="s">
        <v>16188</v>
      </c>
      <c r="AF984" s="41">
        <v>813.2945</v>
      </c>
      <c r="AG984" s="41">
        <v>-4.87056</v>
      </c>
      <c r="AH984" s="42">
        <v>1.39376E42</v>
      </c>
      <c r="AI984" s="41">
        <v>0.582725055</v>
      </c>
      <c r="AJ984" s="40" t="s">
        <v>16189</v>
      </c>
      <c r="AK984" s="40" t="s">
        <v>16190</v>
      </c>
      <c r="AL984" s="41">
        <v>1177.0</v>
      </c>
      <c r="AM984" s="40" t="s">
        <v>7372</v>
      </c>
      <c r="AN984" s="40" t="s">
        <v>7285</v>
      </c>
      <c r="AO984" s="40" t="s">
        <v>5643</v>
      </c>
      <c r="AP984" s="42">
        <v>1.1E139</v>
      </c>
    </row>
    <row r="985">
      <c r="A985" s="40" t="s">
        <v>16720</v>
      </c>
      <c r="B985" s="41">
        <v>5.0</v>
      </c>
      <c r="C985" s="42">
        <v>1.67E9</v>
      </c>
      <c r="D985" s="41">
        <v>3356.0</v>
      </c>
      <c r="E985" s="40" t="s">
        <v>1243</v>
      </c>
      <c r="F985" s="41">
        <v>140.0</v>
      </c>
      <c r="G985" s="41">
        <v>35.0</v>
      </c>
      <c r="H985" s="41">
        <v>70.0</v>
      </c>
      <c r="I985" s="41">
        <v>-3.07733</v>
      </c>
      <c r="J985" s="41">
        <v>10000.0</v>
      </c>
      <c r="K985" s="41">
        <v>5000.0</v>
      </c>
      <c r="L985" s="41">
        <v>1200.0</v>
      </c>
      <c r="M985" s="41">
        <v>600.0</v>
      </c>
      <c r="N985" s="41">
        <v>30.0</v>
      </c>
      <c r="O985" s="40" t="s">
        <v>207</v>
      </c>
      <c r="P985" s="40" t="s">
        <v>1371</v>
      </c>
      <c r="Q985" s="40" t="s">
        <v>209</v>
      </c>
      <c r="R985" s="40" t="s">
        <v>8686</v>
      </c>
      <c r="S985" s="40" t="b">
        <v>0</v>
      </c>
      <c r="T985" s="40" t="s">
        <v>211</v>
      </c>
      <c r="U985" s="40" t="s">
        <v>212</v>
      </c>
      <c r="V985" s="41">
        <v>0.1</v>
      </c>
      <c r="W985" s="41">
        <v>0.9</v>
      </c>
      <c r="X985" s="41">
        <v>0.2</v>
      </c>
      <c r="Y985" s="41">
        <v>0.6</v>
      </c>
      <c r="Z985" s="40" t="b">
        <v>0</v>
      </c>
      <c r="AA985" s="40" t="b">
        <v>1</v>
      </c>
      <c r="AB985" s="40" t="b">
        <v>0</v>
      </c>
      <c r="AC985" s="40" t="b">
        <v>0</v>
      </c>
      <c r="AD985" s="41" t="s">
        <v>16191</v>
      </c>
      <c r="AE985" s="41" t="s">
        <v>16192</v>
      </c>
      <c r="AF985" s="41">
        <v>755.621</v>
      </c>
      <c r="AG985" s="41">
        <v>-4.87271</v>
      </c>
      <c r="AH985" s="42">
        <v>6.88583E41</v>
      </c>
      <c r="AI985" s="41">
        <v>0.583422287</v>
      </c>
      <c r="AJ985" s="40" t="s">
        <v>16193</v>
      </c>
      <c r="AK985" s="44" t="s">
        <v>397</v>
      </c>
      <c r="AL985" s="41">
        <v>2902.0</v>
      </c>
      <c r="AM985" s="40" t="s">
        <v>7372</v>
      </c>
      <c r="AN985" s="40" t="s">
        <v>7285</v>
      </c>
      <c r="AO985" s="40" t="s">
        <v>5643</v>
      </c>
      <c r="AP985" s="42">
        <v>1.1E138</v>
      </c>
    </row>
    <row r="986">
      <c r="A986" s="40" t="s">
        <v>16720</v>
      </c>
      <c r="B986" s="41">
        <v>35.0</v>
      </c>
      <c r="C986" s="42">
        <v>1.67E9</v>
      </c>
      <c r="D986" s="41">
        <v>3356.0</v>
      </c>
      <c r="E986" s="40" t="s">
        <v>1243</v>
      </c>
      <c r="F986" s="41">
        <v>140.0</v>
      </c>
      <c r="G986" s="41">
        <v>35.0</v>
      </c>
      <c r="H986" s="41">
        <v>70.0</v>
      </c>
      <c r="I986" s="41">
        <v>-3.07733</v>
      </c>
      <c r="J986" s="41">
        <v>10000.0</v>
      </c>
      <c r="K986" s="41">
        <v>5000.0</v>
      </c>
      <c r="L986" s="41">
        <v>1200.0</v>
      </c>
      <c r="M986" s="41">
        <v>600.0</v>
      </c>
      <c r="N986" s="41">
        <v>30.0</v>
      </c>
      <c r="O986" s="40" t="s">
        <v>207</v>
      </c>
      <c r="P986" s="40" t="s">
        <v>1371</v>
      </c>
      <c r="Q986" s="40" t="s">
        <v>7310</v>
      </c>
      <c r="R986" s="40" t="s">
        <v>8686</v>
      </c>
      <c r="S986" s="40" t="b">
        <v>0</v>
      </c>
      <c r="T986" s="40" t="s">
        <v>12879</v>
      </c>
      <c r="U986" s="40" t="s">
        <v>212</v>
      </c>
      <c r="V986" s="41">
        <v>0.1</v>
      </c>
      <c r="W986" s="41">
        <v>0.9</v>
      </c>
      <c r="X986" s="41">
        <v>0.3</v>
      </c>
      <c r="Y986" s="41">
        <v>0.6</v>
      </c>
      <c r="Z986" s="40" t="b">
        <v>0</v>
      </c>
      <c r="AA986" s="40" t="b">
        <v>1</v>
      </c>
      <c r="AB986" s="40" t="b">
        <v>0</v>
      </c>
      <c r="AC986" s="40" t="b">
        <v>0</v>
      </c>
      <c r="AD986" s="41" t="s">
        <v>16194</v>
      </c>
      <c r="AE986" s="41" t="s">
        <v>16195</v>
      </c>
      <c r="AF986" s="41">
        <v>1075.741</v>
      </c>
      <c r="AG986" s="41">
        <v>-4.87397</v>
      </c>
      <c r="AH986" s="42">
        <v>1.26577E42</v>
      </c>
      <c r="AI986" s="41">
        <v>0.583832039</v>
      </c>
      <c r="AJ986" s="40" t="s">
        <v>16196</v>
      </c>
      <c r="AK986" s="40" t="s">
        <v>16197</v>
      </c>
      <c r="AL986" s="41">
        <v>3199.0</v>
      </c>
      <c r="AM986" s="40" t="s">
        <v>7372</v>
      </c>
      <c r="AN986" s="40" t="s">
        <v>7285</v>
      </c>
      <c r="AO986" s="40" t="s">
        <v>5643</v>
      </c>
      <c r="AP986" s="42">
        <v>1.1E139</v>
      </c>
    </row>
    <row r="987">
      <c r="A987" s="40" t="s">
        <v>16706</v>
      </c>
      <c r="B987" s="41">
        <v>184.0</v>
      </c>
      <c r="C987" s="42">
        <v>1.67E9</v>
      </c>
      <c r="D987" s="41">
        <v>3356.0</v>
      </c>
      <c r="E987" s="40" t="s">
        <v>1243</v>
      </c>
      <c r="F987" s="41">
        <v>140.0</v>
      </c>
      <c r="G987" s="41">
        <v>35.0</v>
      </c>
      <c r="H987" s="41">
        <v>70.0</v>
      </c>
      <c r="I987" s="41">
        <v>-3.07733</v>
      </c>
      <c r="J987" s="41">
        <v>10000.0</v>
      </c>
      <c r="K987" s="41">
        <v>5000.0</v>
      </c>
      <c r="L987" s="41">
        <v>1200.0</v>
      </c>
      <c r="M987" s="41">
        <v>600.0</v>
      </c>
      <c r="N987" s="41">
        <v>100.0</v>
      </c>
      <c r="O987" s="40" t="s">
        <v>207</v>
      </c>
      <c r="P987" s="40" t="s">
        <v>1371</v>
      </c>
      <c r="Q987" s="40" t="s">
        <v>209</v>
      </c>
      <c r="R987" s="40" t="s">
        <v>8686</v>
      </c>
      <c r="S987" s="40" t="b">
        <v>0</v>
      </c>
      <c r="T987" s="40" t="s">
        <v>211</v>
      </c>
      <c r="U987" s="40" t="s">
        <v>212</v>
      </c>
      <c r="V987" s="41">
        <v>0.1</v>
      </c>
      <c r="W987" s="41">
        <v>0.9</v>
      </c>
      <c r="X987" s="41">
        <v>0.2</v>
      </c>
      <c r="Y987" s="41">
        <v>0.5</v>
      </c>
      <c r="Z987" s="40" t="b">
        <v>0</v>
      </c>
      <c r="AA987" s="40" t="b">
        <v>1</v>
      </c>
      <c r="AB987" s="40" t="b">
        <v>0</v>
      </c>
      <c r="AC987" s="40" t="b">
        <v>0</v>
      </c>
      <c r="AD987" s="41" t="s">
        <v>16198</v>
      </c>
      <c r="AE987" s="41" t="s">
        <v>16199</v>
      </c>
      <c r="AF987" s="41">
        <v>1203.325</v>
      </c>
      <c r="AG987" s="41">
        <v>-4.87425</v>
      </c>
      <c r="AH987" s="42">
        <v>1.26566E42</v>
      </c>
      <c r="AI987" s="41">
        <v>0.583921823</v>
      </c>
      <c r="AJ987" s="40" t="s">
        <v>16862</v>
      </c>
      <c r="AK987" s="40" t="s">
        <v>16201</v>
      </c>
      <c r="AL987" s="41">
        <v>1738.0</v>
      </c>
      <c r="AM987" s="40" t="s">
        <v>2224</v>
      </c>
      <c r="AN987" s="40" t="s">
        <v>7285</v>
      </c>
      <c r="AO987" s="40" t="s">
        <v>5643</v>
      </c>
      <c r="AP987" s="42">
        <v>1.1E139</v>
      </c>
    </row>
    <row r="988">
      <c r="A988" s="40" t="s">
        <v>16686</v>
      </c>
      <c r="B988" s="41">
        <v>208.0</v>
      </c>
      <c r="C988" s="42">
        <v>1.67E9</v>
      </c>
      <c r="D988" s="41">
        <v>3356.0</v>
      </c>
      <c r="E988" s="40" t="s">
        <v>1243</v>
      </c>
      <c r="F988" s="41">
        <v>140.0</v>
      </c>
      <c r="G988" s="41">
        <v>35.0</v>
      </c>
      <c r="H988" s="41">
        <v>70.0</v>
      </c>
      <c r="I988" s="41">
        <v>-3.07733</v>
      </c>
      <c r="J988" s="41">
        <v>10000.0</v>
      </c>
      <c r="K988" s="41">
        <v>5000.0</v>
      </c>
      <c r="L988" s="41">
        <v>1200.0</v>
      </c>
      <c r="M988" s="41">
        <v>600.0</v>
      </c>
      <c r="N988" s="41">
        <v>100.0</v>
      </c>
      <c r="O988" s="40" t="s">
        <v>207</v>
      </c>
      <c r="P988" s="40" t="s">
        <v>208</v>
      </c>
      <c r="Q988" s="40" t="s">
        <v>7310</v>
      </c>
      <c r="R988" s="40" t="s">
        <v>8686</v>
      </c>
      <c r="S988" s="40" t="b">
        <v>0</v>
      </c>
      <c r="T988" s="40" t="s">
        <v>12879</v>
      </c>
      <c r="U988" s="40" t="s">
        <v>212</v>
      </c>
      <c r="V988" s="41">
        <v>0.1</v>
      </c>
      <c r="W988" s="41">
        <v>0.9</v>
      </c>
      <c r="X988" s="41">
        <v>0.1</v>
      </c>
      <c r="Y988" s="41">
        <v>0.5</v>
      </c>
      <c r="Z988" s="40" t="b">
        <v>0</v>
      </c>
      <c r="AA988" s="40" t="b">
        <v>1</v>
      </c>
      <c r="AB988" s="40" t="b">
        <v>0</v>
      </c>
      <c r="AC988" s="40" t="b">
        <v>0</v>
      </c>
      <c r="AD988" s="41" t="s">
        <v>16202</v>
      </c>
      <c r="AE988" s="41" t="s">
        <v>16203</v>
      </c>
      <c r="AF988" s="41">
        <v>653.3651</v>
      </c>
      <c r="AG988" s="41">
        <v>-4.87516</v>
      </c>
      <c r="AH988" s="42">
        <v>1.65709E41</v>
      </c>
      <c r="AI988" s="41">
        <v>0.584217548</v>
      </c>
      <c r="AJ988" s="40" t="s">
        <v>16204</v>
      </c>
      <c r="AK988" s="40" t="s">
        <v>16205</v>
      </c>
      <c r="AL988" s="41">
        <v>1593.0</v>
      </c>
      <c r="AM988" s="40" t="s">
        <v>7372</v>
      </c>
      <c r="AN988" s="40" t="s">
        <v>7285</v>
      </c>
      <c r="AO988" s="40" t="s">
        <v>5627</v>
      </c>
      <c r="AP988" s="42">
        <v>1.1E136</v>
      </c>
    </row>
    <row r="989">
      <c r="A989" s="40" t="s">
        <v>16720</v>
      </c>
      <c r="B989" s="41">
        <v>14.0</v>
      </c>
      <c r="C989" s="42">
        <v>1.67E9</v>
      </c>
      <c r="D989" s="41">
        <v>3356.0</v>
      </c>
      <c r="E989" s="40" t="s">
        <v>1243</v>
      </c>
      <c r="F989" s="41">
        <v>140.0</v>
      </c>
      <c r="G989" s="41">
        <v>35.0</v>
      </c>
      <c r="H989" s="41">
        <v>70.0</v>
      </c>
      <c r="I989" s="41">
        <v>-3.07733</v>
      </c>
      <c r="J989" s="41">
        <v>10000.0</v>
      </c>
      <c r="K989" s="41">
        <v>5000.0</v>
      </c>
      <c r="L989" s="41">
        <v>1200.0</v>
      </c>
      <c r="M989" s="41">
        <v>600.0</v>
      </c>
      <c r="N989" s="41">
        <v>30.0</v>
      </c>
      <c r="O989" s="40" t="s">
        <v>207</v>
      </c>
      <c r="P989" s="40" t="s">
        <v>1371</v>
      </c>
      <c r="Q989" s="40" t="s">
        <v>209</v>
      </c>
      <c r="R989" s="40" t="s">
        <v>8686</v>
      </c>
      <c r="S989" s="40" t="b">
        <v>0</v>
      </c>
      <c r="T989" s="40" t="s">
        <v>12879</v>
      </c>
      <c r="U989" s="40" t="s">
        <v>212</v>
      </c>
      <c r="V989" s="41">
        <v>0.1</v>
      </c>
      <c r="W989" s="41">
        <v>0.9</v>
      </c>
      <c r="X989" s="41">
        <v>0.2</v>
      </c>
      <c r="Y989" s="41">
        <v>0.6</v>
      </c>
      <c r="Z989" s="40" t="b">
        <v>0</v>
      </c>
      <c r="AA989" s="40" t="b">
        <v>1</v>
      </c>
      <c r="AB989" s="40" t="b">
        <v>0</v>
      </c>
      <c r="AC989" s="40" t="b">
        <v>0</v>
      </c>
      <c r="AD989" s="41" t="s">
        <v>16206</v>
      </c>
      <c r="AE989" s="41" t="s">
        <v>16207</v>
      </c>
      <c r="AF989" s="41">
        <v>934.2453</v>
      </c>
      <c r="AG989" s="41">
        <v>-4.87533</v>
      </c>
      <c r="AH989" s="42">
        <v>8.57347E41</v>
      </c>
      <c r="AI989" s="41">
        <v>0.584275004</v>
      </c>
      <c r="AJ989" s="40" t="s">
        <v>16208</v>
      </c>
      <c r="AK989" s="44" t="s">
        <v>397</v>
      </c>
      <c r="AL989" s="41">
        <v>3705.0</v>
      </c>
      <c r="AM989" s="40" t="s">
        <v>7372</v>
      </c>
      <c r="AN989" s="40" t="s">
        <v>7285</v>
      </c>
      <c r="AO989" s="40" t="s">
        <v>5643</v>
      </c>
      <c r="AP989" s="42">
        <v>1.0E139</v>
      </c>
    </row>
    <row r="990">
      <c r="A990" s="40" t="s">
        <v>16706</v>
      </c>
      <c r="B990" s="41">
        <v>211.0</v>
      </c>
      <c r="C990" s="42">
        <v>1.67E9</v>
      </c>
      <c r="D990" s="41">
        <v>3356.0</v>
      </c>
      <c r="E990" s="40" t="s">
        <v>1243</v>
      </c>
      <c r="F990" s="41">
        <v>140.0</v>
      </c>
      <c r="G990" s="41">
        <v>35.0</v>
      </c>
      <c r="H990" s="41">
        <v>70.0</v>
      </c>
      <c r="I990" s="41">
        <v>-3.07733</v>
      </c>
      <c r="J990" s="41">
        <v>10000.0</v>
      </c>
      <c r="K990" s="41">
        <v>5000.0</v>
      </c>
      <c r="L990" s="41">
        <v>1200.0</v>
      </c>
      <c r="M990" s="41">
        <v>600.0</v>
      </c>
      <c r="N990" s="41">
        <v>100.0</v>
      </c>
      <c r="O990" s="40" t="s">
        <v>207</v>
      </c>
      <c r="P990" s="40" t="s">
        <v>1371</v>
      </c>
      <c r="Q990" s="40" t="s">
        <v>7310</v>
      </c>
      <c r="R990" s="40" t="s">
        <v>8686</v>
      </c>
      <c r="S990" s="40" t="b">
        <v>0</v>
      </c>
      <c r="T990" s="40" t="s">
        <v>12879</v>
      </c>
      <c r="U990" s="40" t="s">
        <v>212</v>
      </c>
      <c r="V990" s="41">
        <v>0.1</v>
      </c>
      <c r="W990" s="41">
        <v>0.9</v>
      </c>
      <c r="X990" s="41">
        <v>0.2</v>
      </c>
      <c r="Y990" s="41">
        <v>0.5</v>
      </c>
      <c r="Z990" s="40" t="b">
        <v>0</v>
      </c>
      <c r="AA990" s="40" t="b">
        <v>1</v>
      </c>
      <c r="AB990" s="40" t="b">
        <v>0</v>
      </c>
      <c r="AC990" s="40" t="b">
        <v>0</v>
      </c>
      <c r="AD990" s="41" t="s">
        <v>16209</v>
      </c>
      <c r="AE990" s="41" t="s">
        <v>16210</v>
      </c>
      <c r="AF990" s="41">
        <v>673.2033</v>
      </c>
      <c r="AG990" s="41">
        <v>-4.87742</v>
      </c>
      <c r="AH990" s="42">
        <v>1.34918E42</v>
      </c>
      <c r="AI990" s="41">
        <v>0.584953752</v>
      </c>
      <c r="AJ990" s="40" t="s">
        <v>16863</v>
      </c>
      <c r="AK990" s="40" t="s">
        <v>16212</v>
      </c>
      <c r="AL990" s="41">
        <v>745.0</v>
      </c>
      <c r="AM990" s="40" t="s">
        <v>7372</v>
      </c>
      <c r="AN990" s="40" t="s">
        <v>7285</v>
      </c>
      <c r="AO990" s="40" t="s">
        <v>5643</v>
      </c>
      <c r="AP990" s="42">
        <v>1.1E139</v>
      </c>
    </row>
    <row r="991">
      <c r="A991" s="40" t="s">
        <v>16720</v>
      </c>
      <c r="B991" s="41">
        <v>19.0</v>
      </c>
      <c r="C991" s="42">
        <v>1.67E9</v>
      </c>
      <c r="D991" s="41">
        <v>3356.0</v>
      </c>
      <c r="E991" s="40" t="s">
        <v>1243</v>
      </c>
      <c r="F991" s="41">
        <v>140.0</v>
      </c>
      <c r="G991" s="41">
        <v>35.0</v>
      </c>
      <c r="H991" s="41">
        <v>70.0</v>
      </c>
      <c r="I991" s="41">
        <v>-3.07733</v>
      </c>
      <c r="J991" s="41">
        <v>10000.0</v>
      </c>
      <c r="K991" s="41">
        <v>5000.0</v>
      </c>
      <c r="L991" s="41">
        <v>1200.0</v>
      </c>
      <c r="M991" s="41">
        <v>600.0</v>
      </c>
      <c r="N991" s="41">
        <v>30.0</v>
      </c>
      <c r="O991" s="40" t="s">
        <v>207</v>
      </c>
      <c r="P991" s="40" t="s">
        <v>1371</v>
      </c>
      <c r="Q991" s="40" t="s">
        <v>7310</v>
      </c>
      <c r="R991" s="40" t="s">
        <v>8686</v>
      </c>
      <c r="S991" s="40" t="b">
        <v>0</v>
      </c>
      <c r="T991" s="40" t="s">
        <v>211</v>
      </c>
      <c r="U991" s="40" t="s">
        <v>212</v>
      </c>
      <c r="V991" s="41">
        <v>0.1</v>
      </c>
      <c r="W991" s="41">
        <v>0.9</v>
      </c>
      <c r="X991" s="41">
        <v>0.1</v>
      </c>
      <c r="Y991" s="41">
        <v>0.5</v>
      </c>
      <c r="Z991" s="40" t="b">
        <v>0</v>
      </c>
      <c r="AA991" s="40" t="b">
        <v>1</v>
      </c>
      <c r="AB991" s="40" t="b">
        <v>0</v>
      </c>
      <c r="AC991" s="40" t="b">
        <v>0</v>
      </c>
      <c r="AD991" s="41" t="s">
        <v>16213</v>
      </c>
      <c r="AE991" s="41" t="s">
        <v>16214</v>
      </c>
      <c r="AF991" s="41">
        <v>1203.367</v>
      </c>
      <c r="AG991" s="41">
        <v>-4.87999</v>
      </c>
      <c r="AH991" s="42">
        <v>6.90471E39</v>
      </c>
      <c r="AI991" s="41">
        <v>0.585788059</v>
      </c>
      <c r="AJ991" s="40" t="s">
        <v>16215</v>
      </c>
      <c r="AK991" s="44" t="s">
        <v>397</v>
      </c>
      <c r="AL991" s="41">
        <v>3921.0</v>
      </c>
      <c r="AM991" s="40" t="s">
        <v>2224</v>
      </c>
      <c r="AN991" s="40" t="s">
        <v>7285</v>
      </c>
      <c r="AO991" s="40" t="s">
        <v>5643</v>
      </c>
      <c r="AP991" s="42">
        <v>1.0E132</v>
      </c>
    </row>
    <row r="992">
      <c r="A992" s="40" t="s">
        <v>16719</v>
      </c>
      <c r="B992" s="41">
        <v>122.0</v>
      </c>
      <c r="C992" s="42">
        <v>1.67E9</v>
      </c>
      <c r="D992" s="41">
        <v>3356.0</v>
      </c>
      <c r="E992" s="40" t="s">
        <v>1243</v>
      </c>
      <c r="F992" s="41">
        <v>140.0</v>
      </c>
      <c r="G992" s="41">
        <v>35.0</v>
      </c>
      <c r="H992" s="41">
        <v>70.0</v>
      </c>
      <c r="I992" s="41">
        <v>-3.07733</v>
      </c>
      <c r="J992" s="41">
        <v>10000.0</v>
      </c>
      <c r="K992" s="41">
        <v>5000.0</v>
      </c>
      <c r="L992" s="41">
        <v>1200.0</v>
      </c>
      <c r="M992" s="41">
        <v>600.0</v>
      </c>
      <c r="N992" s="41">
        <v>50.0</v>
      </c>
      <c r="O992" s="40" t="s">
        <v>207</v>
      </c>
      <c r="P992" s="40" t="s">
        <v>208</v>
      </c>
      <c r="Q992" s="40" t="s">
        <v>7310</v>
      </c>
      <c r="R992" s="40" t="s">
        <v>8686</v>
      </c>
      <c r="S992" s="40" t="b">
        <v>0</v>
      </c>
      <c r="T992" s="40" t="s">
        <v>12879</v>
      </c>
      <c r="U992" s="40" t="s">
        <v>212</v>
      </c>
      <c r="V992" s="41">
        <v>0.1</v>
      </c>
      <c r="W992" s="41">
        <v>0.9</v>
      </c>
      <c r="X992" s="41">
        <v>0.2</v>
      </c>
      <c r="Y992" s="41">
        <v>0.6</v>
      </c>
      <c r="Z992" s="40" t="b">
        <v>0</v>
      </c>
      <c r="AA992" s="40" t="b">
        <v>1</v>
      </c>
      <c r="AB992" s="40" t="b">
        <v>0</v>
      </c>
      <c r="AC992" s="40" t="b">
        <v>0</v>
      </c>
      <c r="AD992" s="41" t="s">
        <v>16216</v>
      </c>
      <c r="AE992" s="41" t="s">
        <v>16217</v>
      </c>
      <c r="AF992" s="41">
        <v>1202.806</v>
      </c>
      <c r="AG992" s="41">
        <v>-4.88061</v>
      </c>
      <c r="AH992" s="42">
        <v>5.05794E41</v>
      </c>
      <c r="AI992" s="41">
        <v>0.585990116</v>
      </c>
      <c r="AJ992" s="40" t="s">
        <v>16218</v>
      </c>
      <c r="AK992" s="40" t="s">
        <v>16219</v>
      </c>
      <c r="AL992" s="41">
        <v>2163.0</v>
      </c>
      <c r="AM992" s="40" t="s">
        <v>2224</v>
      </c>
      <c r="AN992" s="40" t="s">
        <v>7285</v>
      </c>
      <c r="AO992" s="40" t="s">
        <v>5643</v>
      </c>
      <c r="AP992" s="42">
        <v>1.0E138</v>
      </c>
    </row>
    <row r="993">
      <c r="A993" s="40" t="s">
        <v>16706</v>
      </c>
      <c r="B993" s="41">
        <v>182.0</v>
      </c>
      <c r="C993" s="42">
        <v>1.67E9</v>
      </c>
      <c r="D993" s="41">
        <v>3356.0</v>
      </c>
      <c r="E993" s="40" t="s">
        <v>1243</v>
      </c>
      <c r="F993" s="41">
        <v>140.0</v>
      </c>
      <c r="G993" s="41">
        <v>35.0</v>
      </c>
      <c r="H993" s="41">
        <v>70.0</v>
      </c>
      <c r="I993" s="41">
        <v>-3.07733</v>
      </c>
      <c r="J993" s="41">
        <v>10000.0</v>
      </c>
      <c r="K993" s="41">
        <v>5000.0</v>
      </c>
      <c r="L993" s="41">
        <v>1200.0</v>
      </c>
      <c r="M993" s="41">
        <v>600.0</v>
      </c>
      <c r="N993" s="41">
        <v>100.0</v>
      </c>
      <c r="O993" s="40" t="s">
        <v>207</v>
      </c>
      <c r="P993" s="40" t="s">
        <v>1371</v>
      </c>
      <c r="Q993" s="40" t="s">
        <v>209</v>
      </c>
      <c r="R993" s="40" t="s">
        <v>8686</v>
      </c>
      <c r="S993" s="40" t="b">
        <v>0</v>
      </c>
      <c r="T993" s="40" t="s">
        <v>211</v>
      </c>
      <c r="U993" s="40" t="s">
        <v>212</v>
      </c>
      <c r="V993" s="41">
        <v>0.1</v>
      </c>
      <c r="W993" s="41">
        <v>0.9</v>
      </c>
      <c r="X993" s="41">
        <v>0.1</v>
      </c>
      <c r="Y993" s="41">
        <v>0.6</v>
      </c>
      <c r="Z993" s="40" t="b">
        <v>0</v>
      </c>
      <c r="AA993" s="40" t="b">
        <v>1</v>
      </c>
      <c r="AB993" s="40" t="b">
        <v>0</v>
      </c>
      <c r="AC993" s="40" t="b">
        <v>0</v>
      </c>
      <c r="AD993" s="41" t="s">
        <v>16220</v>
      </c>
      <c r="AE993" s="41" t="s">
        <v>16221</v>
      </c>
      <c r="AF993" s="41">
        <v>789.8764</v>
      </c>
      <c r="AG993" s="41">
        <v>-4.88078</v>
      </c>
      <c r="AH993" s="42">
        <v>1.39309E42</v>
      </c>
      <c r="AI993" s="41">
        <v>0.586045901</v>
      </c>
      <c r="AJ993" s="40" t="s">
        <v>16222</v>
      </c>
      <c r="AK993" s="40" t="s">
        <v>16223</v>
      </c>
      <c r="AL993" s="41">
        <v>954.0</v>
      </c>
      <c r="AM993" s="40" t="s">
        <v>7372</v>
      </c>
      <c r="AN993" s="40" t="s">
        <v>7285</v>
      </c>
      <c r="AO993" s="40" t="s">
        <v>5643</v>
      </c>
      <c r="AP993" s="42">
        <v>1.1E139</v>
      </c>
    </row>
    <row r="994">
      <c r="A994" s="40" t="s">
        <v>16720</v>
      </c>
      <c r="B994" s="41">
        <v>74.0</v>
      </c>
      <c r="C994" s="42">
        <v>1.67E9</v>
      </c>
      <c r="D994" s="41">
        <v>3356.0</v>
      </c>
      <c r="E994" s="40" t="s">
        <v>1243</v>
      </c>
      <c r="F994" s="41">
        <v>140.0</v>
      </c>
      <c r="G994" s="41">
        <v>35.0</v>
      </c>
      <c r="H994" s="41">
        <v>70.0</v>
      </c>
      <c r="I994" s="41">
        <v>-3.07733</v>
      </c>
      <c r="J994" s="41">
        <v>10000.0</v>
      </c>
      <c r="K994" s="41">
        <v>5000.0</v>
      </c>
      <c r="L994" s="41">
        <v>1200.0</v>
      </c>
      <c r="M994" s="41">
        <v>600.0</v>
      </c>
      <c r="N994" s="41">
        <v>30.0</v>
      </c>
      <c r="O994" s="40" t="s">
        <v>207</v>
      </c>
      <c r="P994" s="40" t="s">
        <v>1371</v>
      </c>
      <c r="Q994" s="40" t="s">
        <v>212</v>
      </c>
      <c r="R994" s="40" t="s">
        <v>8686</v>
      </c>
      <c r="S994" s="40" t="b">
        <v>0</v>
      </c>
      <c r="T994" s="40" t="s">
        <v>211</v>
      </c>
      <c r="U994" s="40" t="s">
        <v>212</v>
      </c>
      <c r="V994" s="41">
        <v>0.1</v>
      </c>
      <c r="W994" s="41">
        <v>0.9</v>
      </c>
      <c r="X994" s="41">
        <v>0.1</v>
      </c>
      <c r="Y994" s="41">
        <v>0.6</v>
      </c>
      <c r="Z994" s="40" t="b">
        <v>0</v>
      </c>
      <c r="AA994" s="40" t="b">
        <v>1</v>
      </c>
      <c r="AB994" s="40" t="b">
        <v>0</v>
      </c>
      <c r="AC994" s="40" t="b">
        <v>0</v>
      </c>
      <c r="AD994" s="41" t="s">
        <v>16224</v>
      </c>
      <c r="AE994" s="41" t="s">
        <v>16225</v>
      </c>
      <c r="AF994" s="41">
        <v>997.0552</v>
      </c>
      <c r="AG994" s="41">
        <v>-4.88368</v>
      </c>
      <c r="AH994" s="42">
        <v>6.42353E40</v>
      </c>
      <c r="AI994" s="41">
        <v>0.586988101</v>
      </c>
      <c r="AJ994" s="40" t="s">
        <v>16226</v>
      </c>
      <c r="AK994" s="44" t="s">
        <v>397</v>
      </c>
      <c r="AL994" s="41">
        <v>4165.0</v>
      </c>
      <c r="AM994" s="40" t="s">
        <v>7372</v>
      </c>
      <c r="AN994" s="40" t="s">
        <v>7285</v>
      </c>
      <c r="AO994" s="40" t="s">
        <v>5643</v>
      </c>
      <c r="AP994" s="42">
        <v>1.0E135</v>
      </c>
    </row>
    <row r="995">
      <c r="A995" s="40" t="s">
        <v>16720</v>
      </c>
      <c r="B995" s="41">
        <v>27.0</v>
      </c>
      <c r="C995" s="42">
        <v>1.67E9</v>
      </c>
      <c r="D995" s="41">
        <v>3356.0</v>
      </c>
      <c r="E995" s="40" t="s">
        <v>1243</v>
      </c>
      <c r="F995" s="41">
        <v>140.0</v>
      </c>
      <c r="G995" s="41">
        <v>35.0</v>
      </c>
      <c r="H995" s="41">
        <v>70.0</v>
      </c>
      <c r="I995" s="41">
        <v>-3.07733</v>
      </c>
      <c r="J995" s="41">
        <v>10000.0</v>
      </c>
      <c r="K995" s="41">
        <v>5000.0</v>
      </c>
      <c r="L995" s="41">
        <v>1200.0</v>
      </c>
      <c r="M995" s="41">
        <v>600.0</v>
      </c>
      <c r="N995" s="41">
        <v>30.0</v>
      </c>
      <c r="O995" s="40" t="s">
        <v>207</v>
      </c>
      <c r="P995" s="40" t="s">
        <v>1371</v>
      </c>
      <c r="Q995" s="40" t="s">
        <v>7310</v>
      </c>
      <c r="R995" s="40" t="s">
        <v>8686</v>
      </c>
      <c r="S995" s="40" t="b">
        <v>0</v>
      </c>
      <c r="T995" s="40" t="s">
        <v>12879</v>
      </c>
      <c r="U995" s="40" t="s">
        <v>212</v>
      </c>
      <c r="V995" s="41">
        <v>0.1</v>
      </c>
      <c r="W995" s="41">
        <v>0.9</v>
      </c>
      <c r="X995" s="41">
        <v>0.1</v>
      </c>
      <c r="Y995" s="41">
        <v>0.4</v>
      </c>
      <c r="Z995" s="40" t="b">
        <v>0</v>
      </c>
      <c r="AA995" s="40" t="b">
        <v>1</v>
      </c>
      <c r="AB995" s="40" t="b">
        <v>0</v>
      </c>
      <c r="AC995" s="40" t="b">
        <v>0</v>
      </c>
      <c r="AD995" s="41" t="s">
        <v>16227</v>
      </c>
      <c r="AE995" s="41" t="s">
        <v>16228</v>
      </c>
      <c r="AF995" s="41">
        <v>1202.552</v>
      </c>
      <c r="AG995" s="41">
        <v>-4.88815</v>
      </c>
      <c r="AH995" s="42">
        <v>5.87101E41</v>
      </c>
      <c r="AI995" s="41">
        <v>0.588441178</v>
      </c>
      <c r="AJ995" s="40" t="s">
        <v>16229</v>
      </c>
      <c r="AK995" s="44" t="s">
        <v>397</v>
      </c>
      <c r="AL995" s="41">
        <v>4433.0</v>
      </c>
      <c r="AM995" s="40" t="s">
        <v>2224</v>
      </c>
      <c r="AN995" s="40" t="s">
        <v>7285</v>
      </c>
      <c r="AO995" s="40" t="s">
        <v>5643</v>
      </c>
      <c r="AP995" s="42">
        <v>1.1E138</v>
      </c>
    </row>
    <row r="996">
      <c r="A996" s="40" t="s">
        <v>16720</v>
      </c>
      <c r="B996" s="41">
        <v>108.0</v>
      </c>
      <c r="C996" s="42">
        <v>1.67E9</v>
      </c>
      <c r="D996" s="41">
        <v>3356.0</v>
      </c>
      <c r="E996" s="40" t="s">
        <v>1243</v>
      </c>
      <c r="F996" s="41">
        <v>140.0</v>
      </c>
      <c r="G996" s="41">
        <v>35.0</v>
      </c>
      <c r="H996" s="41">
        <v>70.0</v>
      </c>
      <c r="I996" s="41">
        <v>-3.07733</v>
      </c>
      <c r="J996" s="41">
        <v>10000.0</v>
      </c>
      <c r="K996" s="41">
        <v>5000.0</v>
      </c>
      <c r="L996" s="41">
        <v>1200.0</v>
      </c>
      <c r="M996" s="41">
        <v>600.0</v>
      </c>
      <c r="N996" s="41">
        <v>50.0</v>
      </c>
      <c r="O996" s="40" t="s">
        <v>207</v>
      </c>
      <c r="P996" s="40" t="s">
        <v>1371</v>
      </c>
      <c r="Q996" s="40" t="s">
        <v>7310</v>
      </c>
      <c r="R996" s="40" t="s">
        <v>8686</v>
      </c>
      <c r="S996" s="40" t="b">
        <v>0</v>
      </c>
      <c r="T996" s="40" t="s">
        <v>211</v>
      </c>
      <c r="U996" s="40" t="s">
        <v>212</v>
      </c>
      <c r="V996" s="41">
        <v>0.1</v>
      </c>
      <c r="W996" s="41">
        <v>0.9</v>
      </c>
      <c r="X996" s="41">
        <v>0.1</v>
      </c>
      <c r="Y996" s="41">
        <v>0.4</v>
      </c>
      <c r="Z996" s="40" t="b">
        <v>0</v>
      </c>
      <c r="AA996" s="40" t="b">
        <v>1</v>
      </c>
      <c r="AB996" s="40" t="b">
        <v>0</v>
      </c>
      <c r="AC996" s="40" t="b">
        <v>0</v>
      </c>
      <c r="AD996" s="41" t="s">
        <v>16230</v>
      </c>
      <c r="AE996" s="41" t="s">
        <v>16231</v>
      </c>
      <c r="AF996" s="41">
        <v>822.0769</v>
      </c>
      <c r="AG996" s="41">
        <v>-4.89561</v>
      </c>
      <c r="AH996" s="42">
        <v>1.60529E41</v>
      </c>
      <c r="AI996" s="41">
        <v>0.590864857</v>
      </c>
      <c r="AJ996" s="40" t="s">
        <v>16232</v>
      </c>
      <c r="AK996" s="44" t="s">
        <v>397</v>
      </c>
      <c r="AL996" s="41">
        <v>1925.0</v>
      </c>
      <c r="AM996" s="40" t="s">
        <v>7372</v>
      </c>
      <c r="AN996" s="40" t="s">
        <v>7285</v>
      </c>
      <c r="AO996" s="40" t="s">
        <v>5643</v>
      </c>
      <c r="AP996" s="42">
        <v>1.1E136</v>
      </c>
    </row>
    <row r="997">
      <c r="A997" s="40" t="s">
        <v>16719</v>
      </c>
      <c r="B997" s="41">
        <v>23.0</v>
      </c>
      <c r="C997" s="42">
        <v>1.67E9</v>
      </c>
      <c r="D997" s="41">
        <v>3356.0</v>
      </c>
      <c r="E997" s="40" t="s">
        <v>1243</v>
      </c>
      <c r="F997" s="41">
        <v>140.0</v>
      </c>
      <c r="G997" s="41">
        <v>35.0</v>
      </c>
      <c r="H997" s="41">
        <v>70.0</v>
      </c>
      <c r="I997" s="41">
        <v>-3.07733</v>
      </c>
      <c r="J997" s="41">
        <v>10000.0</v>
      </c>
      <c r="K997" s="41">
        <v>5000.0</v>
      </c>
      <c r="L997" s="41">
        <v>1200.0</v>
      </c>
      <c r="M997" s="41">
        <v>600.0</v>
      </c>
      <c r="N997" s="41">
        <v>30.0</v>
      </c>
      <c r="O997" s="40" t="s">
        <v>207</v>
      </c>
      <c r="P997" s="40" t="s">
        <v>208</v>
      </c>
      <c r="Q997" s="40" t="s">
        <v>7310</v>
      </c>
      <c r="R997" s="40" t="s">
        <v>8686</v>
      </c>
      <c r="S997" s="40" t="b">
        <v>0</v>
      </c>
      <c r="T997" s="40" t="s">
        <v>211</v>
      </c>
      <c r="U997" s="40" t="s">
        <v>212</v>
      </c>
      <c r="V997" s="41">
        <v>0.1</v>
      </c>
      <c r="W997" s="41">
        <v>0.9</v>
      </c>
      <c r="X997" s="41">
        <v>0.2</v>
      </c>
      <c r="Y997" s="41">
        <v>0.6</v>
      </c>
      <c r="Z997" s="40" t="b">
        <v>0</v>
      </c>
      <c r="AA997" s="40" t="b">
        <v>1</v>
      </c>
      <c r="AB997" s="40" t="b">
        <v>0</v>
      </c>
      <c r="AC997" s="40" t="b">
        <v>0</v>
      </c>
      <c r="AD997" s="41" t="s">
        <v>16233</v>
      </c>
      <c r="AE997" s="41" t="s">
        <v>16234</v>
      </c>
      <c r="AF997" s="41">
        <v>1122.184</v>
      </c>
      <c r="AG997" s="41">
        <v>-4.90147</v>
      </c>
      <c r="AH997" s="42">
        <v>1.04428E42</v>
      </c>
      <c r="AI997" s="41">
        <v>0.592769602</v>
      </c>
      <c r="AJ997" s="40" t="s">
        <v>16235</v>
      </c>
      <c r="AK997" s="44" t="s">
        <v>397</v>
      </c>
      <c r="AL997" s="41">
        <v>3264.0</v>
      </c>
      <c r="AM997" s="40" t="s">
        <v>7372</v>
      </c>
      <c r="AN997" s="40" t="s">
        <v>7285</v>
      </c>
      <c r="AO997" s="40" t="s">
        <v>5643</v>
      </c>
      <c r="AP997" s="42">
        <v>1.0E139</v>
      </c>
    </row>
    <row r="998">
      <c r="A998" s="40" t="s">
        <v>16719</v>
      </c>
      <c r="B998" s="41">
        <v>53.0</v>
      </c>
      <c r="C998" s="42">
        <v>1.67E9</v>
      </c>
      <c r="D998" s="41">
        <v>3356.0</v>
      </c>
      <c r="E998" s="40" t="s">
        <v>1243</v>
      </c>
      <c r="F998" s="41">
        <v>140.0</v>
      </c>
      <c r="G998" s="41">
        <v>35.0</v>
      </c>
      <c r="H998" s="41">
        <v>70.0</v>
      </c>
      <c r="I998" s="41">
        <v>-3.07733</v>
      </c>
      <c r="J998" s="41">
        <v>10000.0</v>
      </c>
      <c r="K998" s="41">
        <v>5000.0</v>
      </c>
      <c r="L998" s="41">
        <v>1200.0</v>
      </c>
      <c r="M998" s="41">
        <v>600.0</v>
      </c>
      <c r="N998" s="41">
        <v>30.0</v>
      </c>
      <c r="O998" s="40" t="s">
        <v>207</v>
      </c>
      <c r="P998" s="40" t="s">
        <v>208</v>
      </c>
      <c r="Q998" s="40" t="s">
        <v>7305</v>
      </c>
      <c r="R998" s="40" t="s">
        <v>8686</v>
      </c>
      <c r="S998" s="40" t="b">
        <v>0</v>
      </c>
      <c r="T998" s="40" t="s">
        <v>12879</v>
      </c>
      <c r="U998" s="40" t="s">
        <v>212</v>
      </c>
      <c r="V998" s="41">
        <v>0.1</v>
      </c>
      <c r="W998" s="41">
        <v>0.9</v>
      </c>
      <c r="X998" s="41">
        <v>0.3</v>
      </c>
      <c r="Y998" s="41">
        <v>0.6</v>
      </c>
      <c r="Z998" s="40" t="b">
        <v>0</v>
      </c>
      <c r="AA998" s="40" t="b">
        <v>1</v>
      </c>
      <c r="AB998" s="40" t="b">
        <v>0</v>
      </c>
      <c r="AC998" s="40" t="b">
        <v>0</v>
      </c>
      <c r="AD998" s="41" t="s">
        <v>16236</v>
      </c>
      <c r="AE998" s="41" t="s">
        <v>16237</v>
      </c>
      <c r="AF998" s="41">
        <v>1202.492</v>
      </c>
      <c r="AG998" s="41">
        <v>-4.90749</v>
      </c>
      <c r="AH998" s="42">
        <v>6.66194E41</v>
      </c>
      <c r="AI998" s="41">
        <v>0.594725454</v>
      </c>
      <c r="AJ998" s="40" t="s">
        <v>16238</v>
      </c>
      <c r="AK998" s="40" t="s">
        <v>16239</v>
      </c>
      <c r="AL998" s="41">
        <v>4334.0</v>
      </c>
      <c r="AM998" s="40" t="s">
        <v>2224</v>
      </c>
      <c r="AN998" s="40" t="s">
        <v>7285</v>
      </c>
      <c r="AO998" s="40" t="s">
        <v>5643</v>
      </c>
      <c r="AP998" s="42">
        <v>1.1E138</v>
      </c>
    </row>
    <row r="999">
      <c r="A999" s="40" t="s">
        <v>16719</v>
      </c>
      <c r="B999" s="41">
        <v>98.0</v>
      </c>
      <c r="C999" s="42">
        <v>1.67E9</v>
      </c>
      <c r="D999" s="41">
        <v>3356.0</v>
      </c>
      <c r="E999" s="40" t="s">
        <v>1243</v>
      </c>
      <c r="F999" s="41">
        <v>140.0</v>
      </c>
      <c r="G999" s="41">
        <v>35.0</v>
      </c>
      <c r="H999" s="41">
        <v>70.0</v>
      </c>
      <c r="I999" s="41">
        <v>-3.07733</v>
      </c>
      <c r="J999" s="41">
        <v>10000.0</v>
      </c>
      <c r="K999" s="41">
        <v>5000.0</v>
      </c>
      <c r="L999" s="41">
        <v>1200.0</v>
      </c>
      <c r="M999" s="41">
        <v>600.0</v>
      </c>
      <c r="N999" s="41">
        <v>50.0</v>
      </c>
      <c r="O999" s="40" t="s">
        <v>207</v>
      </c>
      <c r="P999" s="40" t="s">
        <v>208</v>
      </c>
      <c r="Q999" s="40" t="s">
        <v>209</v>
      </c>
      <c r="R999" s="40" t="s">
        <v>8686</v>
      </c>
      <c r="S999" s="40" t="b">
        <v>0</v>
      </c>
      <c r="T999" s="40" t="s">
        <v>211</v>
      </c>
      <c r="U999" s="40" t="s">
        <v>212</v>
      </c>
      <c r="V999" s="41">
        <v>0.1</v>
      </c>
      <c r="W999" s="41">
        <v>0.9</v>
      </c>
      <c r="X999" s="41">
        <v>0.3</v>
      </c>
      <c r="Y999" s="41">
        <v>0.6</v>
      </c>
      <c r="Z999" s="40" t="b">
        <v>0</v>
      </c>
      <c r="AA999" s="40" t="b">
        <v>1</v>
      </c>
      <c r="AB999" s="40" t="b">
        <v>0</v>
      </c>
      <c r="AC999" s="40" t="b">
        <v>0</v>
      </c>
      <c r="AD999" s="41" t="s">
        <v>9321</v>
      </c>
      <c r="AE999" s="41" t="s">
        <v>16240</v>
      </c>
      <c r="AF999" s="41">
        <v>1202.893</v>
      </c>
      <c r="AG999" s="41">
        <v>-4.90821</v>
      </c>
      <c r="AH999" s="42">
        <v>4.83628E41</v>
      </c>
      <c r="AI999" s="41">
        <v>0.594958697</v>
      </c>
      <c r="AJ999" s="40" t="s">
        <v>16864</v>
      </c>
      <c r="AK999" s="40" t="s">
        <v>16242</v>
      </c>
      <c r="AL999" s="41">
        <v>2828.0</v>
      </c>
      <c r="AM999" s="40" t="s">
        <v>2224</v>
      </c>
      <c r="AN999" s="40" t="s">
        <v>7285</v>
      </c>
      <c r="AO999" s="40" t="s">
        <v>5643</v>
      </c>
      <c r="AP999" s="42">
        <v>1.0E138</v>
      </c>
    </row>
    <row r="1000">
      <c r="A1000" s="40" t="s">
        <v>16720</v>
      </c>
      <c r="B1000" s="41">
        <v>120.0</v>
      </c>
      <c r="C1000" s="42">
        <v>1.67E9</v>
      </c>
      <c r="D1000" s="41">
        <v>3356.0</v>
      </c>
      <c r="E1000" s="40" t="s">
        <v>1243</v>
      </c>
      <c r="F1000" s="41">
        <v>140.0</v>
      </c>
      <c r="G1000" s="41">
        <v>35.0</v>
      </c>
      <c r="H1000" s="41">
        <v>70.0</v>
      </c>
      <c r="I1000" s="41">
        <v>-3.07733</v>
      </c>
      <c r="J1000" s="41">
        <v>10000.0</v>
      </c>
      <c r="K1000" s="41">
        <v>5000.0</v>
      </c>
      <c r="L1000" s="41">
        <v>1200.0</v>
      </c>
      <c r="M1000" s="41">
        <v>600.0</v>
      </c>
      <c r="N1000" s="41">
        <v>50.0</v>
      </c>
      <c r="O1000" s="40" t="s">
        <v>207</v>
      </c>
      <c r="P1000" s="40" t="s">
        <v>1371</v>
      </c>
      <c r="Q1000" s="40" t="s">
        <v>7310</v>
      </c>
      <c r="R1000" s="40" t="s">
        <v>8686</v>
      </c>
      <c r="S1000" s="40" t="b">
        <v>0</v>
      </c>
      <c r="T1000" s="40" t="s">
        <v>12879</v>
      </c>
      <c r="U1000" s="40" t="s">
        <v>212</v>
      </c>
      <c r="V1000" s="41">
        <v>0.1</v>
      </c>
      <c r="W1000" s="41">
        <v>0.9</v>
      </c>
      <c r="X1000" s="41">
        <v>0.2</v>
      </c>
      <c r="Y1000" s="41">
        <v>0.4</v>
      </c>
      <c r="Z1000" s="40" t="b">
        <v>0</v>
      </c>
      <c r="AA1000" s="40" t="b">
        <v>1</v>
      </c>
      <c r="AB1000" s="40" t="b">
        <v>0</v>
      </c>
      <c r="AC1000" s="40" t="b">
        <v>0</v>
      </c>
      <c r="AD1000" s="41" t="s">
        <v>16243</v>
      </c>
      <c r="AE1000" s="41" t="s">
        <v>16244</v>
      </c>
      <c r="AF1000" s="41">
        <v>696.6544</v>
      </c>
      <c r="AG1000" s="41">
        <v>-4.90922</v>
      </c>
      <c r="AH1000" s="42">
        <v>6.60334E41</v>
      </c>
      <c r="AI1000" s="41">
        <v>0.5952875</v>
      </c>
      <c r="AJ1000" s="40" t="s">
        <v>16245</v>
      </c>
      <c r="AK1000" s="40" t="s">
        <v>16246</v>
      </c>
      <c r="AL1000" s="41">
        <v>1643.0</v>
      </c>
      <c r="AM1000" s="40" t="s">
        <v>7372</v>
      </c>
      <c r="AN1000" s="40" t="s">
        <v>7285</v>
      </c>
      <c r="AO1000" s="40" t="s">
        <v>5643</v>
      </c>
      <c r="AP1000" s="42">
        <v>1.1E138</v>
      </c>
    </row>
    <row r="1001">
      <c r="A1001" s="40" t="s">
        <v>16720</v>
      </c>
      <c r="B1001" s="41">
        <v>44.0</v>
      </c>
      <c r="C1001" s="42">
        <v>1.67E9</v>
      </c>
      <c r="D1001" s="41">
        <v>3356.0</v>
      </c>
      <c r="E1001" s="40" t="s">
        <v>1243</v>
      </c>
      <c r="F1001" s="41">
        <v>140.0</v>
      </c>
      <c r="G1001" s="41">
        <v>35.0</v>
      </c>
      <c r="H1001" s="41">
        <v>70.0</v>
      </c>
      <c r="I1001" s="41">
        <v>-3.07733</v>
      </c>
      <c r="J1001" s="41">
        <v>10000.0</v>
      </c>
      <c r="K1001" s="41">
        <v>5000.0</v>
      </c>
      <c r="L1001" s="41">
        <v>1200.0</v>
      </c>
      <c r="M1001" s="41">
        <v>600.0</v>
      </c>
      <c r="N1001" s="41">
        <v>30.0</v>
      </c>
      <c r="O1001" s="40" t="s">
        <v>207</v>
      </c>
      <c r="P1001" s="40" t="s">
        <v>1371</v>
      </c>
      <c r="Q1001" s="40" t="s">
        <v>7305</v>
      </c>
      <c r="R1001" s="40" t="s">
        <v>8686</v>
      </c>
      <c r="S1001" s="40" t="b">
        <v>0</v>
      </c>
      <c r="T1001" s="40" t="s">
        <v>211</v>
      </c>
      <c r="U1001" s="40" t="s">
        <v>212</v>
      </c>
      <c r="V1001" s="41">
        <v>0.1</v>
      </c>
      <c r="W1001" s="41">
        <v>0.9</v>
      </c>
      <c r="X1001" s="41">
        <v>0.3</v>
      </c>
      <c r="Y1001" s="41">
        <v>0.6</v>
      </c>
      <c r="Z1001" s="40" t="b">
        <v>0</v>
      </c>
      <c r="AA1001" s="40" t="b">
        <v>1</v>
      </c>
      <c r="AB1001" s="40" t="b">
        <v>0</v>
      </c>
      <c r="AC1001" s="40" t="b">
        <v>0</v>
      </c>
      <c r="AD1001" s="41" t="s">
        <v>16247</v>
      </c>
      <c r="AE1001" s="41" t="s">
        <v>16248</v>
      </c>
      <c r="AF1001" s="41">
        <v>1202.497</v>
      </c>
      <c r="AG1001" s="41">
        <v>-4.91004</v>
      </c>
      <c r="AH1001" s="42">
        <v>1.20482E42</v>
      </c>
      <c r="AI1001" s="41">
        <v>0.595554182</v>
      </c>
      <c r="AJ1001" s="40" t="s">
        <v>16249</v>
      </c>
      <c r="AK1001" s="40" t="s">
        <v>16250</v>
      </c>
      <c r="AL1001" s="41">
        <v>4751.0</v>
      </c>
      <c r="AM1001" s="40" t="s">
        <v>2224</v>
      </c>
      <c r="AN1001" s="40" t="s">
        <v>7285</v>
      </c>
      <c r="AO1001" s="40" t="s">
        <v>5643</v>
      </c>
      <c r="AP1001" s="42">
        <v>1.1E139</v>
      </c>
    </row>
    <row r="1002">
      <c r="A1002" s="40" t="s">
        <v>16719</v>
      </c>
      <c r="B1002" s="41">
        <v>112.0</v>
      </c>
      <c r="C1002" s="42">
        <v>1.67E9</v>
      </c>
      <c r="D1002" s="41">
        <v>3356.0</v>
      </c>
      <c r="E1002" s="40" t="s">
        <v>1243</v>
      </c>
      <c r="F1002" s="41">
        <v>140.0</v>
      </c>
      <c r="G1002" s="41">
        <v>35.0</v>
      </c>
      <c r="H1002" s="41">
        <v>70.0</v>
      </c>
      <c r="I1002" s="41">
        <v>-3.07733</v>
      </c>
      <c r="J1002" s="41">
        <v>10000.0</v>
      </c>
      <c r="K1002" s="41">
        <v>5000.0</v>
      </c>
      <c r="L1002" s="41">
        <v>1200.0</v>
      </c>
      <c r="M1002" s="41">
        <v>600.0</v>
      </c>
      <c r="N1002" s="41">
        <v>50.0</v>
      </c>
      <c r="O1002" s="40" t="s">
        <v>207</v>
      </c>
      <c r="P1002" s="40" t="s">
        <v>208</v>
      </c>
      <c r="Q1002" s="40" t="s">
        <v>7310</v>
      </c>
      <c r="R1002" s="40" t="s">
        <v>8686</v>
      </c>
      <c r="S1002" s="40" t="b">
        <v>0</v>
      </c>
      <c r="T1002" s="40" t="s">
        <v>211</v>
      </c>
      <c r="U1002" s="40" t="s">
        <v>212</v>
      </c>
      <c r="V1002" s="41">
        <v>0.1</v>
      </c>
      <c r="W1002" s="41">
        <v>0.9</v>
      </c>
      <c r="X1002" s="41">
        <v>0.2</v>
      </c>
      <c r="Y1002" s="41">
        <v>0.5</v>
      </c>
      <c r="Z1002" s="40" t="b">
        <v>0</v>
      </c>
      <c r="AA1002" s="40" t="b">
        <v>1</v>
      </c>
      <c r="AB1002" s="40" t="b">
        <v>0</v>
      </c>
      <c r="AC1002" s="40" t="b">
        <v>0</v>
      </c>
      <c r="AD1002" s="41" t="s">
        <v>16251</v>
      </c>
      <c r="AE1002" s="41" t="s">
        <v>16252</v>
      </c>
      <c r="AF1002" s="41">
        <v>1202.752</v>
      </c>
      <c r="AG1002" s="41">
        <v>-4.91133</v>
      </c>
      <c r="AH1002" s="42">
        <v>1.19388E41</v>
      </c>
      <c r="AI1002" s="41">
        <v>0.595974324</v>
      </c>
      <c r="AJ1002" s="40" t="s">
        <v>16253</v>
      </c>
      <c r="AK1002" s="40" t="s">
        <v>16254</v>
      </c>
      <c r="AL1002" s="41">
        <v>2501.0</v>
      </c>
      <c r="AM1002" s="40" t="s">
        <v>2224</v>
      </c>
      <c r="AN1002" s="40" t="s">
        <v>7285</v>
      </c>
      <c r="AO1002" s="40" t="s">
        <v>5643</v>
      </c>
      <c r="AP1002" s="42">
        <v>1.0E136</v>
      </c>
    </row>
    <row r="1003">
      <c r="A1003" s="40" t="s">
        <v>16686</v>
      </c>
      <c r="B1003" s="41">
        <v>220.0</v>
      </c>
      <c r="C1003" s="42">
        <v>1.67E9</v>
      </c>
      <c r="D1003" s="41">
        <v>3356.0</v>
      </c>
      <c r="E1003" s="40" t="s">
        <v>1243</v>
      </c>
      <c r="F1003" s="41">
        <v>140.0</v>
      </c>
      <c r="G1003" s="41">
        <v>35.0</v>
      </c>
      <c r="H1003" s="41">
        <v>70.0</v>
      </c>
      <c r="I1003" s="41">
        <v>-3.07733</v>
      </c>
      <c r="J1003" s="41">
        <v>10000.0</v>
      </c>
      <c r="K1003" s="41">
        <v>5000.0</v>
      </c>
      <c r="L1003" s="41">
        <v>1200.0</v>
      </c>
      <c r="M1003" s="41">
        <v>600.0</v>
      </c>
      <c r="N1003" s="41">
        <v>100.0</v>
      </c>
      <c r="O1003" s="40" t="s">
        <v>207</v>
      </c>
      <c r="P1003" s="40" t="s">
        <v>208</v>
      </c>
      <c r="Q1003" s="40" t="s">
        <v>7305</v>
      </c>
      <c r="R1003" s="40" t="s">
        <v>8686</v>
      </c>
      <c r="S1003" s="40" t="b">
        <v>0</v>
      </c>
      <c r="T1003" s="40" t="s">
        <v>211</v>
      </c>
      <c r="U1003" s="40" t="s">
        <v>212</v>
      </c>
      <c r="V1003" s="41">
        <v>0.1</v>
      </c>
      <c r="W1003" s="41">
        <v>0.9</v>
      </c>
      <c r="X1003" s="41">
        <v>0.2</v>
      </c>
      <c r="Y1003" s="41">
        <v>0.5</v>
      </c>
      <c r="Z1003" s="40" t="b">
        <v>0</v>
      </c>
      <c r="AA1003" s="40" t="b">
        <v>1</v>
      </c>
      <c r="AB1003" s="40" t="b">
        <v>0</v>
      </c>
      <c r="AC1003" s="40" t="b">
        <v>0</v>
      </c>
      <c r="AD1003" s="41" t="s">
        <v>16255</v>
      </c>
      <c r="AE1003" s="41" t="s">
        <v>16256</v>
      </c>
      <c r="AF1003" s="41">
        <v>655.6644</v>
      </c>
      <c r="AG1003" s="41">
        <v>-4.91148</v>
      </c>
      <c r="AH1003" s="42">
        <v>1.39337E42</v>
      </c>
      <c r="AI1003" s="41">
        <v>0.596022505</v>
      </c>
      <c r="AJ1003" s="40" t="s">
        <v>16865</v>
      </c>
      <c r="AK1003" s="40" t="s">
        <v>16258</v>
      </c>
      <c r="AL1003" s="41">
        <v>2398.0</v>
      </c>
      <c r="AM1003" s="40" t="s">
        <v>7372</v>
      </c>
      <c r="AN1003" s="40" t="s">
        <v>7285</v>
      </c>
      <c r="AO1003" s="40" t="s">
        <v>5627</v>
      </c>
      <c r="AP1003" s="42">
        <v>1.1E139</v>
      </c>
    </row>
    <row r="1004">
      <c r="A1004" s="40" t="s">
        <v>16686</v>
      </c>
      <c r="B1004" s="41">
        <v>214.0</v>
      </c>
      <c r="C1004" s="42">
        <v>1.67E9</v>
      </c>
      <c r="D1004" s="41">
        <v>3356.0</v>
      </c>
      <c r="E1004" s="40" t="s">
        <v>1243</v>
      </c>
      <c r="F1004" s="41">
        <v>140.0</v>
      </c>
      <c r="G1004" s="41">
        <v>35.0</v>
      </c>
      <c r="H1004" s="41">
        <v>70.0</v>
      </c>
      <c r="I1004" s="41">
        <v>-3.07733</v>
      </c>
      <c r="J1004" s="41">
        <v>10000.0</v>
      </c>
      <c r="K1004" s="41">
        <v>5000.0</v>
      </c>
      <c r="L1004" s="41">
        <v>1200.0</v>
      </c>
      <c r="M1004" s="41">
        <v>600.0</v>
      </c>
      <c r="N1004" s="41">
        <v>100.0</v>
      </c>
      <c r="O1004" s="40" t="s">
        <v>207</v>
      </c>
      <c r="P1004" s="40" t="s">
        <v>208</v>
      </c>
      <c r="Q1004" s="40" t="s">
        <v>7310</v>
      </c>
      <c r="R1004" s="40" t="s">
        <v>8686</v>
      </c>
      <c r="S1004" s="40" t="b">
        <v>0</v>
      </c>
      <c r="T1004" s="40" t="s">
        <v>12879</v>
      </c>
      <c r="U1004" s="40" t="s">
        <v>212</v>
      </c>
      <c r="V1004" s="41">
        <v>0.1</v>
      </c>
      <c r="W1004" s="41">
        <v>0.9</v>
      </c>
      <c r="X1004" s="41">
        <v>0.3</v>
      </c>
      <c r="Y1004" s="41">
        <v>0.5</v>
      </c>
      <c r="Z1004" s="40" t="b">
        <v>0</v>
      </c>
      <c r="AA1004" s="40" t="b">
        <v>1</v>
      </c>
      <c r="AB1004" s="40" t="b">
        <v>0</v>
      </c>
      <c r="AC1004" s="40" t="b">
        <v>0</v>
      </c>
      <c r="AD1004" s="41" t="s">
        <v>16259</v>
      </c>
      <c r="AE1004" s="41" t="s">
        <v>16260</v>
      </c>
      <c r="AF1004" s="41">
        <v>611.3207</v>
      </c>
      <c r="AG1004" s="41">
        <v>-4.91183</v>
      </c>
      <c r="AH1004" s="42">
        <v>1.28379E42</v>
      </c>
      <c r="AI1004" s="41">
        <v>0.59613506</v>
      </c>
      <c r="AJ1004" s="40" t="s">
        <v>16866</v>
      </c>
      <c r="AK1004" s="40" t="s">
        <v>16262</v>
      </c>
      <c r="AL1004" s="41">
        <v>1598.0</v>
      </c>
      <c r="AM1004" s="40" t="s">
        <v>7372</v>
      </c>
      <c r="AN1004" s="40" t="s">
        <v>7285</v>
      </c>
      <c r="AO1004" s="40" t="s">
        <v>5627</v>
      </c>
      <c r="AP1004" s="42">
        <v>1.1E139</v>
      </c>
    </row>
    <row r="1005">
      <c r="A1005" s="40" t="s">
        <v>16719</v>
      </c>
      <c r="B1005" s="41">
        <v>34.0</v>
      </c>
      <c r="C1005" s="42">
        <v>1.67E9</v>
      </c>
      <c r="D1005" s="41">
        <v>3356.0</v>
      </c>
      <c r="E1005" s="40" t="s">
        <v>1243</v>
      </c>
      <c r="F1005" s="41">
        <v>140.0</v>
      </c>
      <c r="G1005" s="41">
        <v>35.0</v>
      </c>
      <c r="H1005" s="41">
        <v>70.0</v>
      </c>
      <c r="I1005" s="41">
        <v>-3.07733</v>
      </c>
      <c r="J1005" s="41">
        <v>10000.0</v>
      </c>
      <c r="K1005" s="41">
        <v>5000.0</v>
      </c>
      <c r="L1005" s="41">
        <v>1200.0</v>
      </c>
      <c r="M1005" s="41">
        <v>600.0</v>
      </c>
      <c r="N1005" s="41">
        <v>30.0</v>
      </c>
      <c r="O1005" s="40" t="s">
        <v>207</v>
      </c>
      <c r="P1005" s="40" t="s">
        <v>208</v>
      </c>
      <c r="Q1005" s="40" t="s">
        <v>7310</v>
      </c>
      <c r="R1005" s="40" t="s">
        <v>8686</v>
      </c>
      <c r="S1005" s="40" t="b">
        <v>0</v>
      </c>
      <c r="T1005" s="40" t="s">
        <v>12879</v>
      </c>
      <c r="U1005" s="40" t="s">
        <v>212</v>
      </c>
      <c r="V1005" s="41">
        <v>0.1</v>
      </c>
      <c r="W1005" s="41">
        <v>0.9</v>
      </c>
      <c r="X1005" s="41">
        <v>0.3</v>
      </c>
      <c r="Y1005" s="41">
        <v>0.5</v>
      </c>
      <c r="Z1005" s="40" t="b">
        <v>0</v>
      </c>
      <c r="AA1005" s="40" t="b">
        <v>1</v>
      </c>
      <c r="AB1005" s="40" t="b">
        <v>0</v>
      </c>
      <c r="AC1005" s="40" t="b">
        <v>0</v>
      </c>
      <c r="AD1005" s="41" t="s">
        <v>16263</v>
      </c>
      <c r="AE1005" s="41" t="s">
        <v>16264</v>
      </c>
      <c r="AF1005" s="41">
        <v>1202.557</v>
      </c>
      <c r="AG1005" s="41">
        <v>-4.91838</v>
      </c>
      <c r="AH1005" s="42">
        <v>3.47397E41</v>
      </c>
      <c r="AI1005" s="41">
        <v>0.598262434</v>
      </c>
      <c r="AJ1005" s="40" t="s">
        <v>16265</v>
      </c>
      <c r="AK1005" s="40" t="s">
        <v>16266</v>
      </c>
      <c r="AL1005" s="41">
        <v>4144.0</v>
      </c>
      <c r="AM1005" s="40" t="s">
        <v>2224</v>
      </c>
      <c r="AN1005" s="40" t="s">
        <v>7285</v>
      </c>
      <c r="AO1005" s="40" t="s">
        <v>5643</v>
      </c>
      <c r="AP1005" s="42">
        <v>1.1E137</v>
      </c>
    </row>
    <row r="1006">
      <c r="A1006" s="40" t="s">
        <v>16720</v>
      </c>
      <c r="B1006" s="41">
        <v>151.0</v>
      </c>
      <c r="C1006" s="42">
        <v>1.67E9</v>
      </c>
      <c r="D1006" s="41">
        <v>3356.0</v>
      </c>
      <c r="E1006" s="40" t="s">
        <v>1243</v>
      </c>
      <c r="F1006" s="41">
        <v>140.0</v>
      </c>
      <c r="G1006" s="41">
        <v>35.0</v>
      </c>
      <c r="H1006" s="41">
        <v>70.0</v>
      </c>
      <c r="I1006" s="41">
        <v>-3.07733</v>
      </c>
      <c r="J1006" s="41">
        <v>10000.0</v>
      </c>
      <c r="K1006" s="41">
        <v>5000.0</v>
      </c>
      <c r="L1006" s="41">
        <v>1200.0</v>
      </c>
      <c r="M1006" s="41">
        <v>600.0</v>
      </c>
      <c r="N1006" s="41">
        <v>50.0</v>
      </c>
      <c r="O1006" s="40" t="s">
        <v>207</v>
      </c>
      <c r="P1006" s="40" t="s">
        <v>1371</v>
      </c>
      <c r="Q1006" s="40" t="s">
        <v>1372</v>
      </c>
      <c r="R1006" s="40" t="s">
        <v>8686</v>
      </c>
      <c r="S1006" s="40" t="b">
        <v>0</v>
      </c>
      <c r="T1006" s="40" t="s">
        <v>211</v>
      </c>
      <c r="U1006" s="40" t="s">
        <v>212</v>
      </c>
      <c r="V1006" s="41">
        <v>0.1</v>
      </c>
      <c r="W1006" s="41">
        <v>0.9</v>
      </c>
      <c r="X1006" s="41">
        <v>0.3</v>
      </c>
      <c r="Y1006" s="41">
        <v>0.5</v>
      </c>
      <c r="Z1006" s="40" t="b">
        <v>0</v>
      </c>
      <c r="AA1006" s="40" t="b">
        <v>1</v>
      </c>
      <c r="AB1006" s="40" t="b">
        <v>0</v>
      </c>
      <c r="AC1006" s="40" t="b">
        <v>0</v>
      </c>
      <c r="AD1006" s="41" t="s">
        <v>16267</v>
      </c>
      <c r="AE1006" s="41" t="s">
        <v>16268</v>
      </c>
      <c r="AF1006" s="41">
        <v>863.912</v>
      </c>
      <c r="AG1006" s="41">
        <v>-4.92232</v>
      </c>
      <c r="AH1006" s="42">
        <v>6.96354E41</v>
      </c>
      <c r="AI1006" s="41">
        <v>0.599545125</v>
      </c>
      <c r="AJ1006" s="40" t="s">
        <v>16867</v>
      </c>
      <c r="AK1006" s="40" t="s">
        <v>16270</v>
      </c>
      <c r="AL1006" s="41">
        <v>2635.0</v>
      </c>
      <c r="AM1006" s="40" t="s">
        <v>7372</v>
      </c>
      <c r="AN1006" s="40" t="s">
        <v>7285</v>
      </c>
      <c r="AO1006" s="40" t="s">
        <v>5643</v>
      </c>
      <c r="AP1006" s="42">
        <v>1.1E138</v>
      </c>
    </row>
    <row r="1007">
      <c r="A1007" s="40" t="s">
        <v>16720</v>
      </c>
      <c r="B1007" s="41">
        <v>40.0</v>
      </c>
      <c r="C1007" s="42">
        <v>1.67E9</v>
      </c>
      <c r="D1007" s="41">
        <v>3356.0</v>
      </c>
      <c r="E1007" s="40" t="s">
        <v>1243</v>
      </c>
      <c r="F1007" s="41">
        <v>140.0</v>
      </c>
      <c r="G1007" s="41">
        <v>35.0</v>
      </c>
      <c r="H1007" s="41">
        <v>70.0</v>
      </c>
      <c r="I1007" s="41">
        <v>-3.07733</v>
      </c>
      <c r="J1007" s="41">
        <v>10000.0</v>
      </c>
      <c r="K1007" s="41">
        <v>5000.0</v>
      </c>
      <c r="L1007" s="41">
        <v>1200.0</v>
      </c>
      <c r="M1007" s="41">
        <v>600.0</v>
      </c>
      <c r="N1007" s="41">
        <v>30.0</v>
      </c>
      <c r="O1007" s="40" t="s">
        <v>207</v>
      </c>
      <c r="P1007" s="40" t="s">
        <v>1371</v>
      </c>
      <c r="Q1007" s="40" t="s">
        <v>7305</v>
      </c>
      <c r="R1007" s="40" t="s">
        <v>8686</v>
      </c>
      <c r="S1007" s="40" t="b">
        <v>0</v>
      </c>
      <c r="T1007" s="40" t="s">
        <v>211</v>
      </c>
      <c r="U1007" s="40" t="s">
        <v>212</v>
      </c>
      <c r="V1007" s="41">
        <v>0.1</v>
      </c>
      <c r="W1007" s="41">
        <v>0.9</v>
      </c>
      <c r="X1007" s="41">
        <v>0.2</v>
      </c>
      <c r="Y1007" s="41">
        <v>0.5</v>
      </c>
      <c r="Z1007" s="40" t="b">
        <v>0</v>
      </c>
      <c r="AA1007" s="40" t="b">
        <v>1</v>
      </c>
      <c r="AB1007" s="40" t="b">
        <v>0</v>
      </c>
      <c r="AC1007" s="40" t="b">
        <v>0</v>
      </c>
      <c r="AD1007" s="41" t="s">
        <v>16271</v>
      </c>
      <c r="AE1007" s="41" t="s">
        <v>11578</v>
      </c>
      <c r="AF1007" s="41">
        <v>780.8082</v>
      </c>
      <c r="AG1007" s="41">
        <v>-4.92403</v>
      </c>
      <c r="AH1007" s="42">
        <v>1.39106E42</v>
      </c>
      <c r="AI1007" s="41">
        <v>0.60009898</v>
      </c>
      <c r="AJ1007" s="40" t="s">
        <v>16272</v>
      </c>
      <c r="AK1007" s="44" t="s">
        <v>397</v>
      </c>
      <c r="AL1007" s="41">
        <v>3685.0</v>
      </c>
      <c r="AM1007" s="40" t="s">
        <v>7372</v>
      </c>
      <c r="AN1007" s="40" t="s">
        <v>7285</v>
      </c>
      <c r="AO1007" s="40" t="s">
        <v>5643</v>
      </c>
      <c r="AP1007" s="42">
        <v>1.1E139</v>
      </c>
    </row>
    <row r="1008">
      <c r="A1008" s="40" t="s">
        <v>16706</v>
      </c>
      <c r="B1008" s="41">
        <v>219.0</v>
      </c>
      <c r="C1008" s="42">
        <v>1.67E9</v>
      </c>
      <c r="D1008" s="41">
        <v>3356.0</v>
      </c>
      <c r="E1008" s="40" t="s">
        <v>1243</v>
      </c>
      <c r="F1008" s="41">
        <v>140.0</v>
      </c>
      <c r="G1008" s="41">
        <v>35.0</v>
      </c>
      <c r="H1008" s="41">
        <v>70.0</v>
      </c>
      <c r="I1008" s="41">
        <v>-3.07733</v>
      </c>
      <c r="J1008" s="41">
        <v>10000.0</v>
      </c>
      <c r="K1008" s="41">
        <v>5000.0</v>
      </c>
      <c r="L1008" s="41">
        <v>1200.0</v>
      </c>
      <c r="M1008" s="41">
        <v>600.0</v>
      </c>
      <c r="N1008" s="41">
        <v>100.0</v>
      </c>
      <c r="O1008" s="40" t="s">
        <v>207</v>
      </c>
      <c r="P1008" s="40" t="s">
        <v>1371</v>
      </c>
      <c r="Q1008" s="40" t="s">
        <v>7305</v>
      </c>
      <c r="R1008" s="40" t="s">
        <v>8686</v>
      </c>
      <c r="S1008" s="40" t="b">
        <v>0</v>
      </c>
      <c r="T1008" s="40" t="s">
        <v>211</v>
      </c>
      <c r="U1008" s="40" t="s">
        <v>212</v>
      </c>
      <c r="V1008" s="41">
        <v>0.1</v>
      </c>
      <c r="W1008" s="41">
        <v>0.9</v>
      </c>
      <c r="X1008" s="41">
        <v>0.2</v>
      </c>
      <c r="Y1008" s="41">
        <v>0.4</v>
      </c>
      <c r="Z1008" s="40" t="b">
        <v>0</v>
      </c>
      <c r="AA1008" s="40" t="b">
        <v>1</v>
      </c>
      <c r="AB1008" s="40" t="b">
        <v>0</v>
      </c>
      <c r="AC1008" s="40" t="b">
        <v>0</v>
      </c>
      <c r="AD1008" s="41" t="s">
        <v>16273</v>
      </c>
      <c r="AE1008" s="41" t="s">
        <v>1068</v>
      </c>
      <c r="AF1008" s="41">
        <v>1203.205</v>
      </c>
      <c r="AG1008" s="41">
        <v>-4.92531</v>
      </c>
      <c r="AH1008" s="42">
        <v>1.38474E42</v>
      </c>
      <c r="AI1008" s="41">
        <v>0.600515989</v>
      </c>
      <c r="AJ1008" s="40" t="s">
        <v>16868</v>
      </c>
      <c r="AK1008" s="40" t="s">
        <v>16275</v>
      </c>
      <c r="AL1008" s="41">
        <v>2116.0</v>
      </c>
      <c r="AM1008" s="40" t="s">
        <v>2224</v>
      </c>
      <c r="AN1008" s="40" t="s">
        <v>7285</v>
      </c>
      <c r="AO1008" s="40" t="s">
        <v>5643</v>
      </c>
      <c r="AP1008" s="42">
        <v>1.1E139</v>
      </c>
    </row>
    <row r="1009">
      <c r="A1009" s="40" t="s">
        <v>16686</v>
      </c>
      <c r="B1009" s="41">
        <v>218.0</v>
      </c>
      <c r="C1009" s="42">
        <v>1.67E9</v>
      </c>
      <c r="D1009" s="41">
        <v>3356.0</v>
      </c>
      <c r="E1009" s="40" t="s">
        <v>1243</v>
      </c>
      <c r="F1009" s="41">
        <v>140.0</v>
      </c>
      <c r="G1009" s="41">
        <v>35.0</v>
      </c>
      <c r="H1009" s="41">
        <v>70.0</v>
      </c>
      <c r="I1009" s="41">
        <v>-3.07733</v>
      </c>
      <c r="J1009" s="41">
        <v>10000.0</v>
      </c>
      <c r="K1009" s="41">
        <v>5000.0</v>
      </c>
      <c r="L1009" s="41">
        <v>1200.0</v>
      </c>
      <c r="M1009" s="41">
        <v>600.0</v>
      </c>
      <c r="N1009" s="41">
        <v>100.0</v>
      </c>
      <c r="O1009" s="40" t="s">
        <v>207</v>
      </c>
      <c r="P1009" s="40" t="s">
        <v>208</v>
      </c>
      <c r="Q1009" s="40" t="s">
        <v>7305</v>
      </c>
      <c r="R1009" s="40" t="s">
        <v>8686</v>
      </c>
      <c r="S1009" s="40" t="b">
        <v>0</v>
      </c>
      <c r="T1009" s="40" t="s">
        <v>211</v>
      </c>
      <c r="U1009" s="40" t="s">
        <v>212</v>
      </c>
      <c r="V1009" s="41">
        <v>0.1</v>
      </c>
      <c r="W1009" s="41">
        <v>0.9</v>
      </c>
      <c r="X1009" s="41">
        <v>0.1</v>
      </c>
      <c r="Y1009" s="41">
        <v>0.6</v>
      </c>
      <c r="Z1009" s="40" t="b">
        <v>0</v>
      </c>
      <c r="AA1009" s="40" t="b">
        <v>1</v>
      </c>
      <c r="AB1009" s="40" t="b">
        <v>0</v>
      </c>
      <c r="AC1009" s="40" t="b">
        <v>0</v>
      </c>
      <c r="AD1009" s="41" t="s">
        <v>16276</v>
      </c>
      <c r="AE1009" s="41" t="s">
        <v>16277</v>
      </c>
      <c r="AF1009" s="41">
        <v>714.1463</v>
      </c>
      <c r="AG1009" s="41">
        <v>-4.92666</v>
      </c>
      <c r="AH1009" s="42">
        <v>1.02249E42</v>
      </c>
      <c r="AI1009" s="41">
        <v>0.600955845</v>
      </c>
      <c r="AJ1009" s="40" t="s">
        <v>16278</v>
      </c>
      <c r="AK1009" s="40" t="s">
        <v>16279</v>
      </c>
      <c r="AL1009" s="41">
        <v>2132.0</v>
      </c>
      <c r="AM1009" s="40" t="s">
        <v>7372</v>
      </c>
      <c r="AN1009" s="40" t="s">
        <v>7285</v>
      </c>
      <c r="AO1009" s="40" t="s">
        <v>5627</v>
      </c>
      <c r="AP1009" s="42">
        <v>1.0E139</v>
      </c>
    </row>
    <row r="1010">
      <c r="A1010" s="40" t="s">
        <v>16720</v>
      </c>
      <c r="B1010" s="41">
        <v>28.0</v>
      </c>
      <c r="C1010" s="42">
        <v>1.67E9</v>
      </c>
      <c r="D1010" s="41">
        <v>3356.0</v>
      </c>
      <c r="E1010" s="40" t="s">
        <v>1243</v>
      </c>
      <c r="F1010" s="41">
        <v>140.0</v>
      </c>
      <c r="G1010" s="41">
        <v>35.0</v>
      </c>
      <c r="H1010" s="41">
        <v>70.0</v>
      </c>
      <c r="I1010" s="41">
        <v>-3.07733</v>
      </c>
      <c r="J1010" s="41">
        <v>10000.0</v>
      </c>
      <c r="K1010" s="41">
        <v>5000.0</v>
      </c>
      <c r="L1010" s="41">
        <v>1200.0</v>
      </c>
      <c r="M1010" s="41">
        <v>600.0</v>
      </c>
      <c r="N1010" s="41">
        <v>30.0</v>
      </c>
      <c r="O1010" s="40" t="s">
        <v>207</v>
      </c>
      <c r="P1010" s="40" t="s">
        <v>1371</v>
      </c>
      <c r="Q1010" s="40" t="s">
        <v>7310</v>
      </c>
      <c r="R1010" s="40" t="s">
        <v>8686</v>
      </c>
      <c r="S1010" s="40" t="b">
        <v>0</v>
      </c>
      <c r="T1010" s="40" t="s">
        <v>12879</v>
      </c>
      <c r="U1010" s="40" t="s">
        <v>212</v>
      </c>
      <c r="V1010" s="41">
        <v>0.1</v>
      </c>
      <c r="W1010" s="41">
        <v>0.9</v>
      </c>
      <c r="X1010" s="41">
        <v>0.1</v>
      </c>
      <c r="Y1010" s="41">
        <v>0.5</v>
      </c>
      <c r="Z1010" s="40" t="b">
        <v>0</v>
      </c>
      <c r="AA1010" s="40" t="b">
        <v>1</v>
      </c>
      <c r="AB1010" s="40" t="b">
        <v>0</v>
      </c>
      <c r="AC1010" s="40" t="b">
        <v>0</v>
      </c>
      <c r="AD1010" s="41" t="s">
        <v>16280</v>
      </c>
      <c r="AE1010" s="41" t="s">
        <v>16281</v>
      </c>
      <c r="AF1010" s="41">
        <v>687.3979</v>
      </c>
      <c r="AG1010" s="41">
        <v>-4.93085</v>
      </c>
      <c r="AH1010" s="42">
        <v>8.46502E41</v>
      </c>
      <c r="AI1010" s="41">
        <v>0.602315672</v>
      </c>
      <c r="AJ1010" s="40" t="s">
        <v>16282</v>
      </c>
      <c r="AK1010" s="44" t="s">
        <v>397</v>
      </c>
      <c r="AL1010" s="41">
        <v>2199.0</v>
      </c>
      <c r="AM1010" s="40" t="s">
        <v>7372</v>
      </c>
      <c r="AN1010" s="40" t="s">
        <v>7285</v>
      </c>
      <c r="AO1010" s="40" t="s">
        <v>5643</v>
      </c>
      <c r="AP1010" s="42">
        <v>1.0E139</v>
      </c>
    </row>
    <row r="1011">
      <c r="A1011" s="40" t="s">
        <v>16720</v>
      </c>
      <c r="B1011" s="41">
        <v>113.0</v>
      </c>
      <c r="C1011" s="42">
        <v>1.67E9</v>
      </c>
      <c r="D1011" s="41">
        <v>3356.0</v>
      </c>
      <c r="E1011" s="40" t="s">
        <v>1243</v>
      </c>
      <c r="F1011" s="41">
        <v>140.0</v>
      </c>
      <c r="G1011" s="41">
        <v>35.0</v>
      </c>
      <c r="H1011" s="41">
        <v>70.0</v>
      </c>
      <c r="I1011" s="41">
        <v>-3.07733</v>
      </c>
      <c r="J1011" s="41">
        <v>10000.0</v>
      </c>
      <c r="K1011" s="41">
        <v>5000.0</v>
      </c>
      <c r="L1011" s="41">
        <v>1200.0</v>
      </c>
      <c r="M1011" s="41">
        <v>600.0</v>
      </c>
      <c r="N1011" s="41">
        <v>50.0</v>
      </c>
      <c r="O1011" s="40" t="s">
        <v>207</v>
      </c>
      <c r="P1011" s="40" t="s">
        <v>1371</v>
      </c>
      <c r="Q1011" s="40" t="s">
        <v>7310</v>
      </c>
      <c r="R1011" s="40" t="s">
        <v>8686</v>
      </c>
      <c r="S1011" s="40" t="b">
        <v>0</v>
      </c>
      <c r="T1011" s="40" t="s">
        <v>211</v>
      </c>
      <c r="U1011" s="40" t="s">
        <v>212</v>
      </c>
      <c r="V1011" s="41">
        <v>0.1</v>
      </c>
      <c r="W1011" s="41">
        <v>0.9</v>
      </c>
      <c r="X1011" s="41">
        <v>0.2</v>
      </c>
      <c r="Y1011" s="41">
        <v>0.6</v>
      </c>
      <c r="Z1011" s="40" t="b">
        <v>0</v>
      </c>
      <c r="AA1011" s="40" t="b">
        <v>1</v>
      </c>
      <c r="AB1011" s="40" t="b">
        <v>0</v>
      </c>
      <c r="AC1011" s="40" t="b">
        <v>0</v>
      </c>
      <c r="AD1011" s="41" t="s">
        <v>16283</v>
      </c>
      <c r="AE1011" s="41" t="s">
        <v>16284</v>
      </c>
      <c r="AF1011" s="41">
        <v>1203.242</v>
      </c>
      <c r="AG1011" s="41">
        <v>-4.93101</v>
      </c>
      <c r="AH1011" s="42">
        <v>4.72649E41</v>
      </c>
      <c r="AI1011" s="41">
        <v>0.602367999</v>
      </c>
      <c r="AJ1011" s="40" t="s">
        <v>16285</v>
      </c>
      <c r="AK1011" s="40" t="s">
        <v>16286</v>
      </c>
      <c r="AL1011" s="41">
        <v>2297.0</v>
      </c>
      <c r="AM1011" s="40" t="s">
        <v>2224</v>
      </c>
      <c r="AN1011" s="40" t="s">
        <v>7285</v>
      </c>
      <c r="AO1011" s="40" t="s">
        <v>5643</v>
      </c>
      <c r="AP1011" s="42">
        <v>1.0E138</v>
      </c>
    </row>
    <row r="1012">
      <c r="A1012" s="40" t="s">
        <v>16719</v>
      </c>
      <c r="B1012" s="41">
        <v>131.0</v>
      </c>
      <c r="C1012" s="42">
        <v>1.67E9</v>
      </c>
      <c r="D1012" s="41">
        <v>3356.0</v>
      </c>
      <c r="E1012" s="40" t="s">
        <v>1243</v>
      </c>
      <c r="F1012" s="41">
        <v>140.0</v>
      </c>
      <c r="G1012" s="41">
        <v>35.0</v>
      </c>
      <c r="H1012" s="41">
        <v>70.0</v>
      </c>
      <c r="I1012" s="41">
        <v>-3.07733</v>
      </c>
      <c r="J1012" s="41">
        <v>10000.0</v>
      </c>
      <c r="K1012" s="41">
        <v>5000.0</v>
      </c>
      <c r="L1012" s="41">
        <v>1200.0</v>
      </c>
      <c r="M1012" s="41">
        <v>600.0</v>
      </c>
      <c r="N1012" s="41">
        <v>50.0</v>
      </c>
      <c r="O1012" s="40" t="s">
        <v>207</v>
      </c>
      <c r="P1012" s="40" t="s">
        <v>208</v>
      </c>
      <c r="Q1012" s="40" t="s">
        <v>7305</v>
      </c>
      <c r="R1012" s="40" t="s">
        <v>8686</v>
      </c>
      <c r="S1012" s="40" t="b">
        <v>0</v>
      </c>
      <c r="T1012" s="40" t="s">
        <v>211</v>
      </c>
      <c r="U1012" s="40" t="s">
        <v>212</v>
      </c>
      <c r="V1012" s="41">
        <v>0.1</v>
      </c>
      <c r="W1012" s="41">
        <v>0.9</v>
      </c>
      <c r="X1012" s="41">
        <v>0.2</v>
      </c>
      <c r="Y1012" s="41">
        <v>0.6</v>
      </c>
      <c r="Z1012" s="40" t="b">
        <v>0</v>
      </c>
      <c r="AA1012" s="40" t="b">
        <v>1</v>
      </c>
      <c r="AB1012" s="40" t="b">
        <v>0</v>
      </c>
      <c r="AC1012" s="40" t="b">
        <v>0</v>
      </c>
      <c r="AD1012" s="41" t="s">
        <v>16287</v>
      </c>
      <c r="AE1012" s="41" t="s">
        <v>16288</v>
      </c>
      <c r="AF1012" s="41">
        <v>815.6083</v>
      </c>
      <c r="AG1012" s="41">
        <v>-4.93677</v>
      </c>
      <c r="AH1012" s="42">
        <v>9.90877E41</v>
      </c>
      <c r="AI1012" s="41">
        <v>0.604240092</v>
      </c>
      <c r="AJ1012" s="40" t="s">
        <v>16289</v>
      </c>
      <c r="AK1012" s="40" t="s">
        <v>16290</v>
      </c>
      <c r="AL1012" s="41">
        <v>1898.0</v>
      </c>
      <c r="AM1012" s="40" t="s">
        <v>7372</v>
      </c>
      <c r="AN1012" s="40" t="s">
        <v>7285</v>
      </c>
      <c r="AO1012" s="40" t="s">
        <v>5643</v>
      </c>
      <c r="AP1012" s="42">
        <v>1.0E139</v>
      </c>
    </row>
    <row r="1013">
      <c r="A1013" s="40" t="s">
        <v>16719</v>
      </c>
      <c r="B1013" s="41">
        <v>76.0</v>
      </c>
      <c r="C1013" s="42">
        <v>1.67E9</v>
      </c>
      <c r="D1013" s="41">
        <v>3356.0</v>
      </c>
      <c r="E1013" s="40" t="s">
        <v>1243</v>
      </c>
      <c r="F1013" s="41">
        <v>140.0</v>
      </c>
      <c r="G1013" s="41">
        <v>35.0</v>
      </c>
      <c r="H1013" s="41">
        <v>70.0</v>
      </c>
      <c r="I1013" s="41">
        <v>-3.07733</v>
      </c>
      <c r="J1013" s="41">
        <v>10000.0</v>
      </c>
      <c r="K1013" s="41">
        <v>5000.0</v>
      </c>
      <c r="L1013" s="41">
        <v>1200.0</v>
      </c>
      <c r="M1013" s="41">
        <v>600.0</v>
      </c>
      <c r="N1013" s="41">
        <v>30.0</v>
      </c>
      <c r="O1013" s="40" t="s">
        <v>207</v>
      </c>
      <c r="P1013" s="40" t="s">
        <v>208</v>
      </c>
      <c r="Q1013" s="40" t="s">
        <v>212</v>
      </c>
      <c r="R1013" s="40" t="s">
        <v>8686</v>
      </c>
      <c r="S1013" s="40" t="b">
        <v>0</v>
      </c>
      <c r="T1013" s="40" t="s">
        <v>211</v>
      </c>
      <c r="U1013" s="40" t="s">
        <v>212</v>
      </c>
      <c r="V1013" s="41">
        <v>0.1</v>
      </c>
      <c r="W1013" s="41">
        <v>0.9</v>
      </c>
      <c r="X1013" s="41">
        <v>0.2</v>
      </c>
      <c r="Y1013" s="41">
        <v>0.5</v>
      </c>
      <c r="Z1013" s="40" t="b">
        <v>0</v>
      </c>
      <c r="AA1013" s="40" t="b">
        <v>1</v>
      </c>
      <c r="AB1013" s="40" t="b">
        <v>0</v>
      </c>
      <c r="AC1013" s="40" t="b">
        <v>0</v>
      </c>
      <c r="AD1013" s="41" t="s">
        <v>16291</v>
      </c>
      <c r="AE1013" s="41" t="s">
        <v>16292</v>
      </c>
      <c r="AF1013" s="41">
        <v>1100.094</v>
      </c>
      <c r="AG1013" s="41">
        <v>-4.93899</v>
      </c>
      <c r="AH1013" s="42">
        <v>2.7955E41</v>
      </c>
      <c r="AI1013" s="41">
        <v>0.604961948</v>
      </c>
      <c r="AJ1013" s="40" t="s">
        <v>16293</v>
      </c>
      <c r="AK1013" s="44" t="s">
        <v>397</v>
      </c>
      <c r="AL1013" s="41">
        <v>5292.0</v>
      </c>
      <c r="AM1013" s="40" t="s">
        <v>7372</v>
      </c>
      <c r="AN1013" s="40" t="s">
        <v>7285</v>
      </c>
      <c r="AO1013" s="40" t="s">
        <v>5643</v>
      </c>
      <c r="AP1013" s="42">
        <v>1.1E137</v>
      </c>
    </row>
    <row r="1014">
      <c r="A1014" s="40" t="s">
        <v>16720</v>
      </c>
      <c r="B1014" s="41">
        <v>21.0</v>
      </c>
      <c r="C1014" s="42">
        <v>1.67E9</v>
      </c>
      <c r="D1014" s="41">
        <v>3356.0</v>
      </c>
      <c r="E1014" s="40" t="s">
        <v>1243</v>
      </c>
      <c r="F1014" s="41">
        <v>140.0</v>
      </c>
      <c r="G1014" s="41">
        <v>35.0</v>
      </c>
      <c r="H1014" s="41">
        <v>70.0</v>
      </c>
      <c r="I1014" s="41">
        <v>-3.07733</v>
      </c>
      <c r="J1014" s="41">
        <v>10000.0</v>
      </c>
      <c r="K1014" s="41">
        <v>5000.0</v>
      </c>
      <c r="L1014" s="41">
        <v>1200.0</v>
      </c>
      <c r="M1014" s="41">
        <v>600.0</v>
      </c>
      <c r="N1014" s="41">
        <v>30.0</v>
      </c>
      <c r="O1014" s="40" t="s">
        <v>207</v>
      </c>
      <c r="P1014" s="40" t="s">
        <v>1371</v>
      </c>
      <c r="Q1014" s="40" t="s">
        <v>7310</v>
      </c>
      <c r="R1014" s="40" t="s">
        <v>8686</v>
      </c>
      <c r="S1014" s="40" t="b">
        <v>0</v>
      </c>
      <c r="T1014" s="40" t="s">
        <v>211</v>
      </c>
      <c r="U1014" s="40" t="s">
        <v>212</v>
      </c>
      <c r="V1014" s="41">
        <v>0.1</v>
      </c>
      <c r="W1014" s="41">
        <v>0.9</v>
      </c>
      <c r="X1014" s="41">
        <v>0.2</v>
      </c>
      <c r="Y1014" s="41">
        <v>0.4</v>
      </c>
      <c r="Z1014" s="40" t="b">
        <v>0</v>
      </c>
      <c r="AA1014" s="40" t="b">
        <v>1</v>
      </c>
      <c r="AB1014" s="40" t="b">
        <v>0</v>
      </c>
      <c r="AC1014" s="40" t="b">
        <v>0</v>
      </c>
      <c r="AD1014" s="41" t="s">
        <v>16294</v>
      </c>
      <c r="AE1014" s="41" t="s">
        <v>16295</v>
      </c>
      <c r="AF1014" s="41">
        <v>999.7756</v>
      </c>
      <c r="AG1014" s="41">
        <v>-4.94</v>
      </c>
      <c r="AH1014" s="42">
        <v>3.83808E41</v>
      </c>
      <c r="AI1014" s="41">
        <v>0.605287857</v>
      </c>
      <c r="AJ1014" s="40" t="s">
        <v>16296</v>
      </c>
      <c r="AK1014" s="44" t="s">
        <v>397</v>
      </c>
      <c r="AL1014" s="41">
        <v>4002.0</v>
      </c>
      <c r="AM1014" s="40" t="s">
        <v>7372</v>
      </c>
      <c r="AN1014" s="40" t="s">
        <v>7285</v>
      </c>
      <c r="AO1014" s="40" t="s">
        <v>5643</v>
      </c>
      <c r="AP1014" s="42">
        <v>1.0E138</v>
      </c>
    </row>
    <row r="1015">
      <c r="A1015" s="40" t="s">
        <v>16720</v>
      </c>
      <c r="B1015" s="41">
        <v>114.0</v>
      </c>
      <c r="C1015" s="42">
        <v>1.67E9</v>
      </c>
      <c r="D1015" s="41">
        <v>3356.0</v>
      </c>
      <c r="E1015" s="40" t="s">
        <v>1243</v>
      </c>
      <c r="F1015" s="41">
        <v>140.0</v>
      </c>
      <c r="G1015" s="41">
        <v>35.0</v>
      </c>
      <c r="H1015" s="41">
        <v>70.0</v>
      </c>
      <c r="I1015" s="41">
        <v>-3.07733</v>
      </c>
      <c r="J1015" s="41">
        <v>10000.0</v>
      </c>
      <c r="K1015" s="41">
        <v>5000.0</v>
      </c>
      <c r="L1015" s="41">
        <v>1200.0</v>
      </c>
      <c r="M1015" s="41">
        <v>600.0</v>
      </c>
      <c r="N1015" s="41">
        <v>50.0</v>
      </c>
      <c r="O1015" s="40" t="s">
        <v>207</v>
      </c>
      <c r="P1015" s="40" t="s">
        <v>1371</v>
      </c>
      <c r="Q1015" s="40" t="s">
        <v>7310</v>
      </c>
      <c r="R1015" s="40" t="s">
        <v>8686</v>
      </c>
      <c r="S1015" s="40" t="b">
        <v>0</v>
      </c>
      <c r="T1015" s="40" t="s">
        <v>211</v>
      </c>
      <c r="U1015" s="40" t="s">
        <v>212</v>
      </c>
      <c r="V1015" s="41">
        <v>0.1</v>
      </c>
      <c r="W1015" s="41">
        <v>0.9</v>
      </c>
      <c r="X1015" s="41">
        <v>0.3</v>
      </c>
      <c r="Y1015" s="41">
        <v>0.4</v>
      </c>
      <c r="Z1015" s="40" t="b">
        <v>0</v>
      </c>
      <c r="AA1015" s="40" t="b">
        <v>1</v>
      </c>
      <c r="AB1015" s="40" t="b">
        <v>0</v>
      </c>
      <c r="AC1015" s="40" t="b">
        <v>0</v>
      </c>
      <c r="AD1015" s="41" t="s">
        <v>16297</v>
      </c>
      <c r="AE1015" s="41" t="s">
        <v>16298</v>
      </c>
      <c r="AF1015" s="41">
        <v>1202.377</v>
      </c>
      <c r="AG1015" s="41">
        <v>-4.94004</v>
      </c>
      <c r="AH1015" s="42">
        <v>9.98916E41</v>
      </c>
      <c r="AI1015" s="41">
        <v>0.60530151</v>
      </c>
      <c r="AJ1015" s="40" t="s">
        <v>16869</v>
      </c>
      <c r="AK1015" s="40" t="s">
        <v>16300</v>
      </c>
      <c r="AL1015" s="41">
        <v>3158.0</v>
      </c>
      <c r="AM1015" s="40" t="s">
        <v>2224</v>
      </c>
      <c r="AN1015" s="40" t="s">
        <v>7285</v>
      </c>
      <c r="AO1015" s="40" t="s">
        <v>5643</v>
      </c>
      <c r="AP1015" s="42">
        <v>1.0E139</v>
      </c>
    </row>
    <row r="1016">
      <c r="A1016" s="40" t="s">
        <v>16706</v>
      </c>
      <c r="B1016" s="41">
        <v>203.0</v>
      </c>
      <c r="C1016" s="42">
        <v>1.67E9</v>
      </c>
      <c r="D1016" s="41">
        <v>3356.0</v>
      </c>
      <c r="E1016" s="40" t="s">
        <v>1243</v>
      </c>
      <c r="F1016" s="41">
        <v>140.0</v>
      </c>
      <c r="G1016" s="41">
        <v>35.0</v>
      </c>
      <c r="H1016" s="41">
        <v>70.0</v>
      </c>
      <c r="I1016" s="41">
        <v>-3.07733</v>
      </c>
      <c r="J1016" s="41">
        <v>10000.0</v>
      </c>
      <c r="K1016" s="41">
        <v>5000.0</v>
      </c>
      <c r="L1016" s="41">
        <v>1200.0</v>
      </c>
      <c r="M1016" s="41">
        <v>600.0</v>
      </c>
      <c r="N1016" s="41">
        <v>100.0</v>
      </c>
      <c r="O1016" s="40" t="s">
        <v>207</v>
      </c>
      <c r="P1016" s="40" t="s">
        <v>1371</v>
      </c>
      <c r="Q1016" s="40" t="s">
        <v>7310</v>
      </c>
      <c r="R1016" s="40" t="s">
        <v>8686</v>
      </c>
      <c r="S1016" s="40" t="b">
        <v>0</v>
      </c>
      <c r="T1016" s="40" t="s">
        <v>211</v>
      </c>
      <c r="U1016" s="40" t="s">
        <v>212</v>
      </c>
      <c r="V1016" s="41">
        <v>0.1</v>
      </c>
      <c r="W1016" s="41">
        <v>0.9</v>
      </c>
      <c r="X1016" s="41">
        <v>0.2</v>
      </c>
      <c r="Y1016" s="41">
        <v>0.6</v>
      </c>
      <c r="Z1016" s="40" t="b">
        <v>0</v>
      </c>
      <c r="AA1016" s="40" t="b">
        <v>1</v>
      </c>
      <c r="AB1016" s="40" t="b">
        <v>0</v>
      </c>
      <c r="AC1016" s="40" t="b">
        <v>0</v>
      </c>
      <c r="AD1016" s="41" t="s">
        <v>16301</v>
      </c>
      <c r="AE1016" s="41" t="s">
        <v>16302</v>
      </c>
      <c r="AF1016" s="41">
        <v>793.6883</v>
      </c>
      <c r="AG1016" s="41">
        <v>-4.94352</v>
      </c>
      <c r="AH1016" s="42">
        <v>1.39335E42</v>
      </c>
      <c r="AI1016" s="41">
        <v>0.606432907</v>
      </c>
      <c r="AJ1016" s="40" t="s">
        <v>16870</v>
      </c>
      <c r="AK1016" s="40" t="s">
        <v>16304</v>
      </c>
      <c r="AL1016" s="41">
        <v>789.0</v>
      </c>
      <c r="AM1016" s="40" t="s">
        <v>7372</v>
      </c>
      <c r="AN1016" s="40" t="s">
        <v>7285</v>
      </c>
      <c r="AO1016" s="40" t="s">
        <v>5643</v>
      </c>
      <c r="AP1016" s="42">
        <v>1.1E139</v>
      </c>
    </row>
    <row r="1017">
      <c r="A1017" s="40" t="s">
        <v>16720</v>
      </c>
      <c r="B1017" s="41">
        <v>55.0</v>
      </c>
      <c r="C1017" s="42">
        <v>1.67E9</v>
      </c>
      <c r="D1017" s="41">
        <v>3356.0</v>
      </c>
      <c r="E1017" s="40" t="s">
        <v>1243</v>
      </c>
      <c r="F1017" s="41">
        <v>140.0</v>
      </c>
      <c r="G1017" s="41">
        <v>35.0</v>
      </c>
      <c r="H1017" s="41">
        <v>70.0</v>
      </c>
      <c r="I1017" s="41">
        <v>-3.07733</v>
      </c>
      <c r="J1017" s="41">
        <v>10000.0</v>
      </c>
      <c r="K1017" s="41">
        <v>5000.0</v>
      </c>
      <c r="L1017" s="41">
        <v>1200.0</v>
      </c>
      <c r="M1017" s="41">
        <v>600.0</v>
      </c>
      <c r="N1017" s="41">
        <v>30.0</v>
      </c>
      <c r="O1017" s="40" t="s">
        <v>207</v>
      </c>
      <c r="P1017" s="40" t="s">
        <v>1371</v>
      </c>
      <c r="Q1017" s="40" t="s">
        <v>1372</v>
      </c>
      <c r="R1017" s="40" t="s">
        <v>8686</v>
      </c>
      <c r="S1017" s="40" t="b">
        <v>0</v>
      </c>
      <c r="T1017" s="40" t="s">
        <v>211</v>
      </c>
      <c r="U1017" s="40" t="s">
        <v>212</v>
      </c>
      <c r="V1017" s="41">
        <v>0.1</v>
      </c>
      <c r="W1017" s="41">
        <v>0.9</v>
      </c>
      <c r="X1017" s="41">
        <v>0.1</v>
      </c>
      <c r="Y1017" s="41">
        <v>0.5</v>
      </c>
      <c r="Z1017" s="40" t="b">
        <v>0</v>
      </c>
      <c r="AA1017" s="40" t="b">
        <v>1</v>
      </c>
      <c r="AB1017" s="40" t="b">
        <v>0</v>
      </c>
      <c r="AC1017" s="40" t="b">
        <v>0</v>
      </c>
      <c r="AD1017" s="41" t="s">
        <v>1165</v>
      </c>
      <c r="AE1017" s="41" t="s">
        <v>16305</v>
      </c>
      <c r="AF1017" s="41">
        <v>851.6049</v>
      </c>
      <c r="AG1017" s="41">
        <v>-4.94479</v>
      </c>
      <c r="AH1017" s="42">
        <v>1.39375E42</v>
      </c>
      <c r="AI1017" s="41">
        <v>0.606846863</v>
      </c>
      <c r="AJ1017" s="40" t="s">
        <v>16306</v>
      </c>
      <c r="AK1017" s="44" t="s">
        <v>397</v>
      </c>
      <c r="AL1017" s="41">
        <v>4053.0</v>
      </c>
      <c r="AM1017" s="40" t="s">
        <v>7372</v>
      </c>
      <c r="AN1017" s="40" t="s">
        <v>7285</v>
      </c>
      <c r="AO1017" s="40" t="s">
        <v>5643</v>
      </c>
      <c r="AP1017" s="42">
        <v>1.1E139</v>
      </c>
    </row>
    <row r="1018">
      <c r="A1018" s="40" t="s">
        <v>16720</v>
      </c>
      <c r="B1018" s="41">
        <v>136.0</v>
      </c>
      <c r="C1018" s="42">
        <v>1.67E9</v>
      </c>
      <c r="D1018" s="41">
        <v>3356.0</v>
      </c>
      <c r="E1018" s="40" t="s">
        <v>1243</v>
      </c>
      <c r="F1018" s="41">
        <v>140.0</v>
      </c>
      <c r="G1018" s="41">
        <v>35.0</v>
      </c>
      <c r="H1018" s="41">
        <v>70.0</v>
      </c>
      <c r="I1018" s="41">
        <v>-3.07733</v>
      </c>
      <c r="J1018" s="41">
        <v>10000.0</v>
      </c>
      <c r="K1018" s="41">
        <v>5000.0</v>
      </c>
      <c r="L1018" s="41">
        <v>1200.0</v>
      </c>
      <c r="M1018" s="41">
        <v>600.0</v>
      </c>
      <c r="N1018" s="41">
        <v>50.0</v>
      </c>
      <c r="O1018" s="40" t="s">
        <v>207</v>
      </c>
      <c r="P1018" s="40" t="s">
        <v>1371</v>
      </c>
      <c r="Q1018" s="40" t="s">
        <v>7305</v>
      </c>
      <c r="R1018" s="40" t="s">
        <v>8686</v>
      </c>
      <c r="S1018" s="40" t="b">
        <v>0</v>
      </c>
      <c r="T1018" s="40" t="s">
        <v>12879</v>
      </c>
      <c r="U1018" s="40" t="s">
        <v>212</v>
      </c>
      <c r="V1018" s="41">
        <v>0.1</v>
      </c>
      <c r="W1018" s="41">
        <v>0.9</v>
      </c>
      <c r="X1018" s="41">
        <v>0.1</v>
      </c>
      <c r="Y1018" s="41">
        <v>0.5</v>
      </c>
      <c r="Z1018" s="40" t="b">
        <v>0</v>
      </c>
      <c r="AA1018" s="40" t="b">
        <v>1</v>
      </c>
      <c r="AB1018" s="40" t="b">
        <v>0</v>
      </c>
      <c r="AC1018" s="40" t="b">
        <v>0</v>
      </c>
      <c r="AD1018" s="41" t="s">
        <v>16307</v>
      </c>
      <c r="AE1018" s="41" t="s">
        <v>16308</v>
      </c>
      <c r="AF1018" s="41">
        <v>617.413</v>
      </c>
      <c r="AG1018" s="41">
        <v>-4.94612</v>
      </c>
      <c r="AH1018" s="42">
        <v>3.9465E41</v>
      </c>
      <c r="AI1018" s="41">
        <v>0.607278151</v>
      </c>
      <c r="AJ1018" s="40" t="s">
        <v>16309</v>
      </c>
      <c r="AK1018" s="44" t="s">
        <v>397</v>
      </c>
      <c r="AL1018" s="41">
        <v>1783.0</v>
      </c>
      <c r="AM1018" s="40" t="s">
        <v>7372</v>
      </c>
      <c r="AN1018" s="40" t="s">
        <v>7285</v>
      </c>
      <c r="AO1018" s="40" t="s">
        <v>5643</v>
      </c>
      <c r="AP1018" s="42">
        <v>1.0E138</v>
      </c>
    </row>
    <row r="1019">
      <c r="A1019" s="40" t="s">
        <v>16720</v>
      </c>
      <c r="B1019" s="41">
        <v>100.0</v>
      </c>
      <c r="C1019" s="42">
        <v>1.67E9</v>
      </c>
      <c r="D1019" s="41">
        <v>3356.0</v>
      </c>
      <c r="E1019" s="40" t="s">
        <v>1243</v>
      </c>
      <c r="F1019" s="41">
        <v>140.0</v>
      </c>
      <c r="G1019" s="41">
        <v>35.0</v>
      </c>
      <c r="H1019" s="41">
        <v>70.0</v>
      </c>
      <c r="I1019" s="41">
        <v>-3.07733</v>
      </c>
      <c r="J1019" s="41">
        <v>10000.0</v>
      </c>
      <c r="K1019" s="41">
        <v>5000.0</v>
      </c>
      <c r="L1019" s="41">
        <v>1200.0</v>
      </c>
      <c r="M1019" s="41">
        <v>600.0</v>
      </c>
      <c r="N1019" s="41">
        <v>50.0</v>
      </c>
      <c r="O1019" s="40" t="s">
        <v>207</v>
      </c>
      <c r="P1019" s="40" t="s">
        <v>1371</v>
      </c>
      <c r="Q1019" s="40" t="s">
        <v>209</v>
      </c>
      <c r="R1019" s="40" t="s">
        <v>8686</v>
      </c>
      <c r="S1019" s="40" t="b">
        <v>0</v>
      </c>
      <c r="T1019" s="40" t="s">
        <v>12879</v>
      </c>
      <c r="U1019" s="40" t="s">
        <v>212</v>
      </c>
      <c r="V1019" s="41">
        <v>0.1</v>
      </c>
      <c r="W1019" s="41">
        <v>0.9</v>
      </c>
      <c r="X1019" s="41">
        <v>0.1</v>
      </c>
      <c r="Y1019" s="41">
        <v>0.5</v>
      </c>
      <c r="Z1019" s="40" t="b">
        <v>0</v>
      </c>
      <c r="AA1019" s="40" t="b">
        <v>1</v>
      </c>
      <c r="AB1019" s="40" t="b">
        <v>0</v>
      </c>
      <c r="AC1019" s="40" t="b">
        <v>0</v>
      </c>
      <c r="AD1019" s="41" t="s">
        <v>16310</v>
      </c>
      <c r="AE1019" s="41" t="s">
        <v>9128</v>
      </c>
      <c r="AF1019" s="41">
        <v>658.9885</v>
      </c>
      <c r="AG1019" s="41">
        <v>-4.94656</v>
      </c>
      <c r="AH1019" s="42">
        <v>8.35261E41</v>
      </c>
      <c r="AI1019" s="41">
        <v>0.607420462</v>
      </c>
      <c r="AJ1019" s="40" t="s">
        <v>16311</v>
      </c>
      <c r="AK1019" s="44" t="s">
        <v>397</v>
      </c>
      <c r="AL1019" s="41">
        <v>1901.0</v>
      </c>
      <c r="AM1019" s="40" t="s">
        <v>7372</v>
      </c>
      <c r="AN1019" s="40" t="s">
        <v>7285</v>
      </c>
      <c r="AO1019" s="40" t="s">
        <v>5643</v>
      </c>
      <c r="AP1019" s="42">
        <v>1.0E139</v>
      </c>
    </row>
    <row r="1020">
      <c r="A1020" s="40" t="s">
        <v>16719</v>
      </c>
      <c r="B1020" s="41">
        <v>142.0</v>
      </c>
      <c r="C1020" s="42">
        <v>1.67E9</v>
      </c>
      <c r="D1020" s="41">
        <v>3356.0</v>
      </c>
      <c r="E1020" s="40" t="s">
        <v>1243</v>
      </c>
      <c r="F1020" s="41">
        <v>140.0</v>
      </c>
      <c r="G1020" s="41">
        <v>35.0</v>
      </c>
      <c r="H1020" s="41">
        <v>70.0</v>
      </c>
      <c r="I1020" s="41">
        <v>-3.07733</v>
      </c>
      <c r="J1020" s="41">
        <v>10000.0</v>
      </c>
      <c r="K1020" s="41">
        <v>5000.0</v>
      </c>
      <c r="L1020" s="41">
        <v>1200.0</v>
      </c>
      <c r="M1020" s="41">
        <v>600.0</v>
      </c>
      <c r="N1020" s="41">
        <v>50.0</v>
      </c>
      <c r="O1020" s="40" t="s">
        <v>207</v>
      </c>
      <c r="P1020" s="40" t="s">
        <v>208</v>
      </c>
      <c r="Q1020" s="40" t="s">
        <v>7305</v>
      </c>
      <c r="R1020" s="40" t="s">
        <v>8686</v>
      </c>
      <c r="S1020" s="40" t="b">
        <v>0</v>
      </c>
      <c r="T1020" s="40" t="s">
        <v>12879</v>
      </c>
      <c r="U1020" s="40" t="s">
        <v>212</v>
      </c>
      <c r="V1020" s="41">
        <v>0.1</v>
      </c>
      <c r="W1020" s="41">
        <v>0.9</v>
      </c>
      <c r="X1020" s="41">
        <v>0.3</v>
      </c>
      <c r="Y1020" s="41">
        <v>0.5</v>
      </c>
      <c r="Z1020" s="40" t="b">
        <v>0</v>
      </c>
      <c r="AA1020" s="40" t="b">
        <v>1</v>
      </c>
      <c r="AB1020" s="40" t="b">
        <v>0</v>
      </c>
      <c r="AC1020" s="40" t="b">
        <v>0</v>
      </c>
      <c r="AD1020" s="41" t="s">
        <v>16312</v>
      </c>
      <c r="AE1020" s="41" t="s">
        <v>14994</v>
      </c>
      <c r="AF1020" s="41">
        <v>820.1737</v>
      </c>
      <c r="AG1020" s="41">
        <v>-4.94875</v>
      </c>
      <c r="AH1020" s="42">
        <v>5.66465E40</v>
      </c>
      <c r="AI1020" s="41">
        <v>0.608133713</v>
      </c>
      <c r="AJ1020" s="40" t="s">
        <v>16871</v>
      </c>
      <c r="AK1020" s="40" t="s">
        <v>16314</v>
      </c>
      <c r="AL1020" s="41">
        <v>2301.0</v>
      </c>
      <c r="AM1020" s="40" t="s">
        <v>7372</v>
      </c>
      <c r="AN1020" s="40" t="s">
        <v>7285</v>
      </c>
      <c r="AO1020" s="40" t="s">
        <v>5643</v>
      </c>
      <c r="AP1020" s="42">
        <v>1.0E135</v>
      </c>
    </row>
    <row r="1021">
      <c r="A1021" s="40" t="s">
        <v>16686</v>
      </c>
      <c r="B1021" s="41">
        <v>224.0</v>
      </c>
      <c r="C1021" s="42">
        <v>1.67E9</v>
      </c>
      <c r="D1021" s="41">
        <v>3356.0</v>
      </c>
      <c r="E1021" s="40" t="s">
        <v>1243</v>
      </c>
      <c r="F1021" s="41">
        <v>140.0</v>
      </c>
      <c r="G1021" s="41">
        <v>35.0</v>
      </c>
      <c r="H1021" s="41">
        <v>70.0</v>
      </c>
      <c r="I1021" s="41">
        <v>-3.07733</v>
      </c>
      <c r="J1021" s="41">
        <v>10000.0</v>
      </c>
      <c r="K1021" s="41">
        <v>5000.0</v>
      </c>
      <c r="L1021" s="41">
        <v>1200.0</v>
      </c>
      <c r="M1021" s="41">
        <v>600.0</v>
      </c>
      <c r="N1021" s="41">
        <v>100.0</v>
      </c>
      <c r="O1021" s="40" t="s">
        <v>207</v>
      </c>
      <c r="P1021" s="40" t="s">
        <v>208</v>
      </c>
      <c r="Q1021" s="40" t="s">
        <v>7305</v>
      </c>
      <c r="R1021" s="40" t="s">
        <v>8686</v>
      </c>
      <c r="S1021" s="40" t="b">
        <v>0</v>
      </c>
      <c r="T1021" s="40" t="s">
        <v>211</v>
      </c>
      <c r="U1021" s="40" t="s">
        <v>212</v>
      </c>
      <c r="V1021" s="41">
        <v>0.1</v>
      </c>
      <c r="W1021" s="41">
        <v>0.9</v>
      </c>
      <c r="X1021" s="41">
        <v>0.3</v>
      </c>
      <c r="Y1021" s="41">
        <v>0.6</v>
      </c>
      <c r="Z1021" s="40" t="b">
        <v>0</v>
      </c>
      <c r="AA1021" s="40" t="b">
        <v>1</v>
      </c>
      <c r="AB1021" s="40" t="b">
        <v>0</v>
      </c>
      <c r="AC1021" s="40" t="b">
        <v>0</v>
      </c>
      <c r="AD1021" s="41" t="s">
        <v>16315</v>
      </c>
      <c r="AE1021" s="41" t="s">
        <v>16316</v>
      </c>
      <c r="AF1021" s="41">
        <v>863.124</v>
      </c>
      <c r="AG1021" s="41">
        <v>-4.95433</v>
      </c>
      <c r="AH1021" s="42">
        <v>9.37961E41</v>
      </c>
      <c r="AI1021" s="41">
        <v>0.609945827</v>
      </c>
      <c r="AJ1021" s="40" t="s">
        <v>16872</v>
      </c>
      <c r="AK1021" s="40" t="s">
        <v>16318</v>
      </c>
      <c r="AL1021" s="41">
        <v>2652.0</v>
      </c>
      <c r="AM1021" s="40" t="s">
        <v>7372</v>
      </c>
      <c r="AN1021" s="40" t="s">
        <v>7285</v>
      </c>
      <c r="AO1021" s="40" t="s">
        <v>5627</v>
      </c>
      <c r="AP1021" s="42">
        <v>1.0E139</v>
      </c>
    </row>
    <row r="1022">
      <c r="A1022" s="40" t="s">
        <v>16706</v>
      </c>
      <c r="B1022" s="41">
        <v>235.0</v>
      </c>
      <c r="C1022" s="42">
        <v>1.67E9</v>
      </c>
      <c r="D1022" s="41">
        <v>3356.0</v>
      </c>
      <c r="E1022" s="40" t="s">
        <v>1243</v>
      </c>
      <c r="F1022" s="41">
        <v>140.0</v>
      </c>
      <c r="G1022" s="41">
        <v>35.0</v>
      </c>
      <c r="H1022" s="41">
        <v>70.0</v>
      </c>
      <c r="I1022" s="41">
        <v>-3.07733</v>
      </c>
      <c r="J1022" s="41">
        <v>10000.0</v>
      </c>
      <c r="K1022" s="41">
        <v>5000.0</v>
      </c>
      <c r="L1022" s="41">
        <v>1200.0</v>
      </c>
      <c r="M1022" s="41">
        <v>600.0</v>
      </c>
      <c r="N1022" s="41">
        <v>100.0</v>
      </c>
      <c r="O1022" s="40" t="s">
        <v>207</v>
      </c>
      <c r="P1022" s="40" t="s">
        <v>1371</v>
      </c>
      <c r="Q1022" s="40" t="s">
        <v>1372</v>
      </c>
      <c r="R1022" s="40" t="s">
        <v>8686</v>
      </c>
      <c r="S1022" s="40" t="b">
        <v>0</v>
      </c>
      <c r="T1022" s="40" t="s">
        <v>211</v>
      </c>
      <c r="U1022" s="40" t="s">
        <v>212</v>
      </c>
      <c r="V1022" s="41">
        <v>0.1</v>
      </c>
      <c r="W1022" s="41">
        <v>0.9</v>
      </c>
      <c r="X1022" s="41">
        <v>0.1</v>
      </c>
      <c r="Y1022" s="41">
        <v>0.5</v>
      </c>
      <c r="Z1022" s="40" t="b">
        <v>0</v>
      </c>
      <c r="AA1022" s="40" t="b">
        <v>1</v>
      </c>
      <c r="AB1022" s="40" t="b">
        <v>0</v>
      </c>
      <c r="AC1022" s="40" t="b">
        <v>0</v>
      </c>
      <c r="AD1022" s="41" t="s">
        <v>16319</v>
      </c>
      <c r="AE1022" s="41" t="s">
        <v>16320</v>
      </c>
      <c r="AF1022" s="41">
        <v>701.1171</v>
      </c>
      <c r="AG1022" s="41">
        <v>-4.95462</v>
      </c>
      <c r="AH1022" s="42">
        <v>1.04514E42</v>
      </c>
      <c r="AI1022" s="41">
        <v>0.610040022</v>
      </c>
      <c r="AJ1022" s="40" t="s">
        <v>16321</v>
      </c>
      <c r="AK1022" s="40" t="s">
        <v>16322</v>
      </c>
      <c r="AL1022" s="41">
        <v>1013.0</v>
      </c>
      <c r="AM1022" s="40" t="s">
        <v>7372</v>
      </c>
      <c r="AN1022" s="40" t="s">
        <v>7285</v>
      </c>
      <c r="AO1022" s="40" t="s">
        <v>5643</v>
      </c>
      <c r="AP1022" s="42">
        <v>1.0E139</v>
      </c>
    </row>
    <row r="1023">
      <c r="A1023" s="40" t="s">
        <v>16719</v>
      </c>
      <c r="B1023" s="41">
        <v>133.0</v>
      </c>
      <c r="C1023" s="42">
        <v>1.67E9</v>
      </c>
      <c r="D1023" s="41">
        <v>3356.0</v>
      </c>
      <c r="E1023" s="40" t="s">
        <v>1243</v>
      </c>
      <c r="F1023" s="41">
        <v>140.0</v>
      </c>
      <c r="G1023" s="41">
        <v>35.0</v>
      </c>
      <c r="H1023" s="41">
        <v>70.0</v>
      </c>
      <c r="I1023" s="41">
        <v>-3.07733</v>
      </c>
      <c r="J1023" s="41">
        <v>10000.0</v>
      </c>
      <c r="K1023" s="41">
        <v>5000.0</v>
      </c>
      <c r="L1023" s="41">
        <v>1200.0</v>
      </c>
      <c r="M1023" s="41">
        <v>600.0</v>
      </c>
      <c r="N1023" s="41">
        <v>50.0</v>
      </c>
      <c r="O1023" s="40" t="s">
        <v>207</v>
      </c>
      <c r="P1023" s="40" t="s">
        <v>208</v>
      </c>
      <c r="Q1023" s="40" t="s">
        <v>7305</v>
      </c>
      <c r="R1023" s="40" t="s">
        <v>8686</v>
      </c>
      <c r="S1023" s="40" t="b">
        <v>0</v>
      </c>
      <c r="T1023" s="40" t="s">
        <v>211</v>
      </c>
      <c r="U1023" s="40" t="s">
        <v>212</v>
      </c>
      <c r="V1023" s="41">
        <v>0.1</v>
      </c>
      <c r="W1023" s="41">
        <v>0.9</v>
      </c>
      <c r="X1023" s="41">
        <v>0.3</v>
      </c>
      <c r="Y1023" s="41">
        <v>0.5</v>
      </c>
      <c r="Z1023" s="40" t="b">
        <v>0</v>
      </c>
      <c r="AA1023" s="40" t="b">
        <v>1</v>
      </c>
      <c r="AB1023" s="40" t="b">
        <v>0</v>
      </c>
      <c r="AC1023" s="40" t="b">
        <v>0</v>
      </c>
      <c r="AD1023" s="41" t="s">
        <v>16323</v>
      </c>
      <c r="AE1023" s="41" t="s">
        <v>16324</v>
      </c>
      <c r="AF1023" s="41">
        <v>928.1824</v>
      </c>
      <c r="AG1023" s="41">
        <v>-4.95752</v>
      </c>
      <c r="AH1023" s="42">
        <v>9.92743E41</v>
      </c>
      <c r="AI1023" s="41">
        <v>0.610982938</v>
      </c>
      <c r="AJ1023" s="40" t="s">
        <v>16873</v>
      </c>
      <c r="AK1023" s="40" t="s">
        <v>16326</v>
      </c>
      <c r="AL1023" s="41">
        <v>2619.0</v>
      </c>
      <c r="AM1023" s="40" t="s">
        <v>7372</v>
      </c>
      <c r="AN1023" s="40" t="s">
        <v>7285</v>
      </c>
      <c r="AO1023" s="40" t="s">
        <v>5643</v>
      </c>
      <c r="AP1023" s="42">
        <v>1.0E139</v>
      </c>
    </row>
    <row r="1024">
      <c r="A1024" s="40" t="s">
        <v>16706</v>
      </c>
      <c r="B1024" s="41">
        <v>239.0</v>
      </c>
      <c r="C1024" s="42">
        <v>1.67E9</v>
      </c>
      <c r="D1024" s="41">
        <v>3356.0</v>
      </c>
      <c r="E1024" s="40" t="s">
        <v>1243</v>
      </c>
      <c r="F1024" s="41">
        <v>140.0</v>
      </c>
      <c r="G1024" s="41">
        <v>35.0</v>
      </c>
      <c r="H1024" s="41">
        <v>70.0</v>
      </c>
      <c r="I1024" s="41">
        <v>-3.07733</v>
      </c>
      <c r="J1024" s="41">
        <v>10000.0</v>
      </c>
      <c r="K1024" s="41">
        <v>5000.0</v>
      </c>
      <c r="L1024" s="41">
        <v>1200.0</v>
      </c>
      <c r="M1024" s="41">
        <v>600.0</v>
      </c>
      <c r="N1024" s="41">
        <v>100.0</v>
      </c>
      <c r="O1024" s="40" t="s">
        <v>207</v>
      </c>
      <c r="P1024" s="40" t="s">
        <v>1371</v>
      </c>
      <c r="Q1024" s="40" t="s">
        <v>1372</v>
      </c>
      <c r="R1024" s="40" t="s">
        <v>8686</v>
      </c>
      <c r="S1024" s="40" t="b">
        <v>0</v>
      </c>
      <c r="T1024" s="40" t="s">
        <v>211</v>
      </c>
      <c r="U1024" s="40" t="s">
        <v>212</v>
      </c>
      <c r="V1024" s="41">
        <v>0.1</v>
      </c>
      <c r="W1024" s="41">
        <v>0.9</v>
      </c>
      <c r="X1024" s="41">
        <v>0.2</v>
      </c>
      <c r="Y1024" s="41">
        <v>0.6</v>
      </c>
      <c r="Z1024" s="40" t="b">
        <v>0</v>
      </c>
      <c r="AA1024" s="40" t="b">
        <v>1</v>
      </c>
      <c r="AB1024" s="40" t="b">
        <v>0</v>
      </c>
      <c r="AC1024" s="40" t="b">
        <v>0</v>
      </c>
      <c r="AD1024" s="41" t="s">
        <v>1232</v>
      </c>
      <c r="AE1024" s="41" t="s">
        <v>16327</v>
      </c>
      <c r="AF1024" s="41">
        <v>719.4184</v>
      </c>
      <c r="AG1024" s="41">
        <v>-4.95932</v>
      </c>
      <c r="AH1024" s="42">
        <v>1.39107E42</v>
      </c>
      <c r="AI1024" s="41">
        <v>0.611567151</v>
      </c>
      <c r="AJ1024" s="40" t="s">
        <v>16874</v>
      </c>
      <c r="AK1024" s="40" t="s">
        <v>16329</v>
      </c>
      <c r="AL1024" s="41">
        <v>868.0</v>
      </c>
      <c r="AM1024" s="40" t="s">
        <v>7372</v>
      </c>
      <c r="AN1024" s="40" t="s">
        <v>7285</v>
      </c>
      <c r="AO1024" s="40" t="s">
        <v>5643</v>
      </c>
      <c r="AP1024" s="42">
        <v>1.1E139</v>
      </c>
    </row>
    <row r="1025">
      <c r="A1025" s="40" t="s">
        <v>16706</v>
      </c>
      <c r="B1025" s="41">
        <v>207.0</v>
      </c>
      <c r="C1025" s="42">
        <v>1.67E9</v>
      </c>
      <c r="D1025" s="41">
        <v>3356.0</v>
      </c>
      <c r="E1025" s="40" t="s">
        <v>1243</v>
      </c>
      <c r="F1025" s="41">
        <v>140.0</v>
      </c>
      <c r="G1025" s="41">
        <v>35.0</v>
      </c>
      <c r="H1025" s="41">
        <v>70.0</v>
      </c>
      <c r="I1025" s="41">
        <v>-3.07733</v>
      </c>
      <c r="J1025" s="41">
        <v>10000.0</v>
      </c>
      <c r="K1025" s="41">
        <v>5000.0</v>
      </c>
      <c r="L1025" s="41">
        <v>1200.0</v>
      </c>
      <c r="M1025" s="41">
        <v>600.0</v>
      </c>
      <c r="N1025" s="41">
        <v>100.0</v>
      </c>
      <c r="O1025" s="40" t="s">
        <v>207</v>
      </c>
      <c r="P1025" s="40" t="s">
        <v>1371</v>
      </c>
      <c r="Q1025" s="40" t="s">
        <v>7310</v>
      </c>
      <c r="R1025" s="40" t="s">
        <v>8686</v>
      </c>
      <c r="S1025" s="40" t="b">
        <v>0</v>
      </c>
      <c r="T1025" s="40" t="s">
        <v>12879</v>
      </c>
      <c r="U1025" s="40" t="s">
        <v>212</v>
      </c>
      <c r="V1025" s="41">
        <v>0.1</v>
      </c>
      <c r="W1025" s="41">
        <v>0.9</v>
      </c>
      <c r="X1025" s="41">
        <v>0.1</v>
      </c>
      <c r="Y1025" s="41">
        <v>0.4</v>
      </c>
      <c r="Z1025" s="40" t="b">
        <v>0</v>
      </c>
      <c r="AA1025" s="40" t="b">
        <v>1</v>
      </c>
      <c r="AB1025" s="40" t="b">
        <v>0</v>
      </c>
      <c r="AC1025" s="40" t="b">
        <v>0</v>
      </c>
      <c r="AD1025" s="41" t="s">
        <v>16330</v>
      </c>
      <c r="AE1025" s="41" t="s">
        <v>16331</v>
      </c>
      <c r="AF1025" s="41">
        <v>637.5938</v>
      </c>
      <c r="AG1025" s="41">
        <v>-4.96288</v>
      </c>
      <c r="AH1025" s="42">
        <v>1.09161E42</v>
      </c>
      <c r="AI1025" s="41">
        <v>0.612725016</v>
      </c>
      <c r="AJ1025" s="40" t="s">
        <v>16332</v>
      </c>
      <c r="AK1025" s="40" t="s">
        <v>16333</v>
      </c>
      <c r="AL1025" s="41">
        <v>801.0</v>
      </c>
      <c r="AM1025" s="40" t="s">
        <v>7372</v>
      </c>
      <c r="AN1025" s="40" t="s">
        <v>7285</v>
      </c>
      <c r="AO1025" s="40" t="s">
        <v>5643</v>
      </c>
      <c r="AP1025" s="42">
        <v>1.1E139</v>
      </c>
    </row>
    <row r="1026">
      <c r="A1026" s="40" t="s">
        <v>16706</v>
      </c>
      <c r="B1026" s="41">
        <v>214.0</v>
      </c>
      <c r="C1026" s="42">
        <v>1.67E9</v>
      </c>
      <c r="D1026" s="41">
        <v>3356.0</v>
      </c>
      <c r="E1026" s="40" t="s">
        <v>1243</v>
      </c>
      <c r="F1026" s="41">
        <v>140.0</v>
      </c>
      <c r="G1026" s="41">
        <v>35.0</v>
      </c>
      <c r="H1026" s="41">
        <v>70.0</v>
      </c>
      <c r="I1026" s="41">
        <v>-3.07733</v>
      </c>
      <c r="J1026" s="41">
        <v>10000.0</v>
      </c>
      <c r="K1026" s="41">
        <v>5000.0</v>
      </c>
      <c r="L1026" s="41">
        <v>1200.0</v>
      </c>
      <c r="M1026" s="41">
        <v>600.0</v>
      </c>
      <c r="N1026" s="41">
        <v>100.0</v>
      </c>
      <c r="O1026" s="40" t="s">
        <v>207</v>
      </c>
      <c r="P1026" s="40" t="s">
        <v>1371</v>
      </c>
      <c r="Q1026" s="40" t="s">
        <v>7310</v>
      </c>
      <c r="R1026" s="40" t="s">
        <v>8686</v>
      </c>
      <c r="S1026" s="40" t="b">
        <v>0</v>
      </c>
      <c r="T1026" s="40" t="s">
        <v>12879</v>
      </c>
      <c r="U1026" s="40" t="s">
        <v>212</v>
      </c>
      <c r="V1026" s="41">
        <v>0.1</v>
      </c>
      <c r="W1026" s="41">
        <v>0.9</v>
      </c>
      <c r="X1026" s="41">
        <v>0.3</v>
      </c>
      <c r="Y1026" s="41">
        <v>0.5</v>
      </c>
      <c r="Z1026" s="40" t="b">
        <v>0</v>
      </c>
      <c r="AA1026" s="40" t="b">
        <v>1</v>
      </c>
      <c r="AB1026" s="40" t="b">
        <v>0</v>
      </c>
      <c r="AC1026" s="40" t="b">
        <v>0</v>
      </c>
      <c r="AD1026" s="41" t="s">
        <v>16334</v>
      </c>
      <c r="AE1026" s="41" t="s">
        <v>16335</v>
      </c>
      <c r="AF1026" s="41">
        <v>667.2312</v>
      </c>
      <c r="AG1026" s="41">
        <v>-4.96468</v>
      </c>
      <c r="AH1026" s="42">
        <v>4.32803E41</v>
      </c>
      <c r="AI1026" s="41">
        <v>0.613309049</v>
      </c>
      <c r="AJ1026" s="40" t="s">
        <v>16875</v>
      </c>
      <c r="AK1026" s="40" t="s">
        <v>16337</v>
      </c>
      <c r="AL1026" s="41">
        <v>741.0</v>
      </c>
      <c r="AM1026" s="40" t="s">
        <v>7372</v>
      </c>
      <c r="AN1026" s="40" t="s">
        <v>7285</v>
      </c>
      <c r="AO1026" s="40" t="s">
        <v>5643</v>
      </c>
      <c r="AP1026" s="42">
        <v>1.0E138</v>
      </c>
    </row>
    <row r="1027">
      <c r="A1027" s="40" t="s">
        <v>16720</v>
      </c>
      <c r="B1027" s="41">
        <v>109.0</v>
      </c>
      <c r="C1027" s="42">
        <v>1.67E9</v>
      </c>
      <c r="D1027" s="41">
        <v>3356.0</v>
      </c>
      <c r="E1027" s="40" t="s">
        <v>1243</v>
      </c>
      <c r="F1027" s="41">
        <v>140.0</v>
      </c>
      <c r="G1027" s="41">
        <v>35.0</v>
      </c>
      <c r="H1027" s="41">
        <v>70.0</v>
      </c>
      <c r="I1027" s="41">
        <v>-3.07733</v>
      </c>
      <c r="J1027" s="41">
        <v>10000.0</v>
      </c>
      <c r="K1027" s="41">
        <v>5000.0</v>
      </c>
      <c r="L1027" s="41">
        <v>1200.0</v>
      </c>
      <c r="M1027" s="41">
        <v>600.0</v>
      </c>
      <c r="N1027" s="41">
        <v>50.0</v>
      </c>
      <c r="O1027" s="40" t="s">
        <v>207</v>
      </c>
      <c r="P1027" s="40" t="s">
        <v>1371</v>
      </c>
      <c r="Q1027" s="40" t="s">
        <v>7310</v>
      </c>
      <c r="R1027" s="40" t="s">
        <v>8686</v>
      </c>
      <c r="S1027" s="40" t="b">
        <v>0</v>
      </c>
      <c r="T1027" s="40" t="s">
        <v>211</v>
      </c>
      <c r="U1027" s="40" t="s">
        <v>212</v>
      </c>
      <c r="V1027" s="41">
        <v>0.1</v>
      </c>
      <c r="W1027" s="41">
        <v>0.9</v>
      </c>
      <c r="X1027" s="41">
        <v>0.1</v>
      </c>
      <c r="Y1027" s="41">
        <v>0.5</v>
      </c>
      <c r="Z1027" s="40" t="b">
        <v>0</v>
      </c>
      <c r="AA1027" s="40" t="b">
        <v>1</v>
      </c>
      <c r="AB1027" s="40" t="b">
        <v>0</v>
      </c>
      <c r="AC1027" s="40" t="b">
        <v>0</v>
      </c>
      <c r="AD1027" s="41" t="s">
        <v>16338</v>
      </c>
      <c r="AE1027" s="41" t="s">
        <v>16339</v>
      </c>
      <c r="AF1027" s="41">
        <v>844.1051</v>
      </c>
      <c r="AG1027" s="41">
        <v>-4.96473</v>
      </c>
      <c r="AH1027" s="42">
        <v>6.72235E41</v>
      </c>
      <c r="AI1027" s="41">
        <v>0.613324304</v>
      </c>
      <c r="AJ1027" s="40" t="s">
        <v>16340</v>
      </c>
      <c r="AK1027" s="44" t="s">
        <v>397</v>
      </c>
      <c r="AL1027" s="41">
        <v>1720.0</v>
      </c>
      <c r="AM1027" s="40" t="s">
        <v>7372</v>
      </c>
      <c r="AN1027" s="40" t="s">
        <v>7285</v>
      </c>
      <c r="AO1027" s="40" t="s">
        <v>5643</v>
      </c>
      <c r="AP1027" s="42">
        <v>1.1E138</v>
      </c>
    </row>
    <row r="1028">
      <c r="A1028" s="40" t="s">
        <v>16719</v>
      </c>
      <c r="B1028" s="41">
        <v>7.0</v>
      </c>
      <c r="C1028" s="42">
        <v>1.67E9</v>
      </c>
      <c r="D1028" s="41">
        <v>3356.0</v>
      </c>
      <c r="E1028" s="40" t="s">
        <v>1243</v>
      </c>
      <c r="F1028" s="41">
        <v>140.0</v>
      </c>
      <c r="G1028" s="41">
        <v>35.0</v>
      </c>
      <c r="H1028" s="41">
        <v>70.0</v>
      </c>
      <c r="I1028" s="41">
        <v>-3.07733</v>
      </c>
      <c r="J1028" s="41">
        <v>10000.0</v>
      </c>
      <c r="K1028" s="41">
        <v>5000.0</v>
      </c>
      <c r="L1028" s="41">
        <v>1200.0</v>
      </c>
      <c r="M1028" s="41">
        <v>600.0</v>
      </c>
      <c r="N1028" s="41">
        <v>30.0</v>
      </c>
      <c r="O1028" s="40" t="s">
        <v>207</v>
      </c>
      <c r="P1028" s="40" t="s">
        <v>208</v>
      </c>
      <c r="Q1028" s="40" t="s">
        <v>209</v>
      </c>
      <c r="R1028" s="40" t="s">
        <v>8686</v>
      </c>
      <c r="S1028" s="40" t="b">
        <v>0</v>
      </c>
      <c r="T1028" s="40" t="s">
        <v>211</v>
      </c>
      <c r="U1028" s="40" t="s">
        <v>212</v>
      </c>
      <c r="V1028" s="41">
        <v>0.1</v>
      </c>
      <c r="W1028" s="41">
        <v>0.9</v>
      </c>
      <c r="X1028" s="41">
        <v>0.3</v>
      </c>
      <c r="Y1028" s="41">
        <v>0.5</v>
      </c>
      <c r="Z1028" s="40" t="b">
        <v>0</v>
      </c>
      <c r="AA1028" s="40" t="b">
        <v>1</v>
      </c>
      <c r="AB1028" s="40" t="b">
        <v>0</v>
      </c>
      <c r="AC1028" s="40" t="b">
        <v>0</v>
      </c>
      <c r="AD1028" s="41" t="s">
        <v>16341</v>
      </c>
      <c r="AE1028" s="41" t="s">
        <v>16342</v>
      </c>
      <c r="AF1028" s="41">
        <v>1202.366</v>
      </c>
      <c r="AG1028" s="41">
        <v>-4.96744</v>
      </c>
      <c r="AH1028" s="42">
        <v>8.76175E41</v>
      </c>
      <c r="AI1028" s="41">
        <v>0.614206916</v>
      </c>
      <c r="AJ1028" s="40" t="s">
        <v>16343</v>
      </c>
      <c r="AK1028" s="40" t="s">
        <v>16344</v>
      </c>
      <c r="AL1028" s="41">
        <v>5576.0</v>
      </c>
      <c r="AM1028" s="40" t="s">
        <v>2224</v>
      </c>
      <c r="AN1028" s="40" t="s">
        <v>7285</v>
      </c>
      <c r="AO1028" s="40" t="s">
        <v>5643</v>
      </c>
      <c r="AP1028" s="42">
        <v>1.0E139</v>
      </c>
    </row>
    <row r="1029">
      <c r="A1029" s="40" t="s">
        <v>16720</v>
      </c>
      <c r="B1029" s="41">
        <v>130.0</v>
      </c>
      <c r="C1029" s="42">
        <v>1.67E9</v>
      </c>
      <c r="D1029" s="41">
        <v>3356.0</v>
      </c>
      <c r="E1029" s="40" t="s">
        <v>1243</v>
      </c>
      <c r="F1029" s="41">
        <v>140.0</v>
      </c>
      <c r="G1029" s="41">
        <v>35.0</v>
      </c>
      <c r="H1029" s="41">
        <v>70.0</v>
      </c>
      <c r="I1029" s="41">
        <v>-3.07733</v>
      </c>
      <c r="J1029" s="41">
        <v>10000.0</v>
      </c>
      <c r="K1029" s="41">
        <v>5000.0</v>
      </c>
      <c r="L1029" s="41">
        <v>1200.0</v>
      </c>
      <c r="M1029" s="41">
        <v>600.0</v>
      </c>
      <c r="N1029" s="41">
        <v>50.0</v>
      </c>
      <c r="O1029" s="40" t="s">
        <v>207</v>
      </c>
      <c r="P1029" s="40" t="s">
        <v>1371</v>
      </c>
      <c r="Q1029" s="40" t="s">
        <v>7305</v>
      </c>
      <c r="R1029" s="40" t="s">
        <v>8686</v>
      </c>
      <c r="S1029" s="40" t="b">
        <v>0</v>
      </c>
      <c r="T1029" s="40" t="s">
        <v>211</v>
      </c>
      <c r="U1029" s="40" t="s">
        <v>212</v>
      </c>
      <c r="V1029" s="41">
        <v>0.1</v>
      </c>
      <c r="W1029" s="41">
        <v>0.9</v>
      </c>
      <c r="X1029" s="41">
        <v>0.2</v>
      </c>
      <c r="Y1029" s="41">
        <v>0.5</v>
      </c>
      <c r="Z1029" s="40" t="b">
        <v>0</v>
      </c>
      <c r="AA1029" s="40" t="b">
        <v>1</v>
      </c>
      <c r="AB1029" s="40" t="b">
        <v>0</v>
      </c>
      <c r="AC1029" s="40" t="b">
        <v>0</v>
      </c>
      <c r="AD1029" s="41" t="s">
        <v>16345</v>
      </c>
      <c r="AE1029" s="41" t="s">
        <v>16346</v>
      </c>
      <c r="AF1029" s="41">
        <v>874.6905</v>
      </c>
      <c r="AG1029" s="41">
        <v>-4.96791</v>
      </c>
      <c r="AH1029" s="42">
        <v>1.3934E42</v>
      </c>
      <c r="AI1029" s="41">
        <v>0.614359169</v>
      </c>
      <c r="AJ1029" s="40" t="s">
        <v>16347</v>
      </c>
      <c r="AK1029" s="40" t="s">
        <v>16348</v>
      </c>
      <c r="AL1029" s="41">
        <v>2486.0</v>
      </c>
      <c r="AM1029" s="40" t="s">
        <v>7372</v>
      </c>
      <c r="AN1029" s="40" t="s">
        <v>7285</v>
      </c>
      <c r="AO1029" s="40" t="s">
        <v>5643</v>
      </c>
      <c r="AP1029" s="42">
        <v>1.1E139</v>
      </c>
    </row>
    <row r="1030">
      <c r="A1030" s="40" t="s">
        <v>16719</v>
      </c>
      <c r="B1030" s="41">
        <v>92.0</v>
      </c>
      <c r="C1030" s="42">
        <v>1.67E9</v>
      </c>
      <c r="D1030" s="41">
        <v>3356.0</v>
      </c>
      <c r="E1030" s="40" t="s">
        <v>1243</v>
      </c>
      <c r="F1030" s="41">
        <v>140.0</v>
      </c>
      <c r="G1030" s="41">
        <v>35.0</v>
      </c>
      <c r="H1030" s="41">
        <v>70.0</v>
      </c>
      <c r="I1030" s="41">
        <v>-3.07733</v>
      </c>
      <c r="J1030" s="41">
        <v>10000.0</v>
      </c>
      <c r="K1030" s="41">
        <v>5000.0</v>
      </c>
      <c r="L1030" s="41">
        <v>1200.0</v>
      </c>
      <c r="M1030" s="41">
        <v>600.0</v>
      </c>
      <c r="N1030" s="41">
        <v>50.0</v>
      </c>
      <c r="O1030" s="40" t="s">
        <v>207</v>
      </c>
      <c r="P1030" s="40" t="s">
        <v>208</v>
      </c>
      <c r="Q1030" s="40" t="s">
        <v>209</v>
      </c>
      <c r="R1030" s="40" t="s">
        <v>8686</v>
      </c>
      <c r="S1030" s="40" t="b">
        <v>0</v>
      </c>
      <c r="T1030" s="40" t="s">
        <v>211</v>
      </c>
      <c r="U1030" s="40" t="s">
        <v>212</v>
      </c>
      <c r="V1030" s="41">
        <v>0.1</v>
      </c>
      <c r="W1030" s="41">
        <v>0.9</v>
      </c>
      <c r="X1030" s="41">
        <v>0.1</v>
      </c>
      <c r="Y1030" s="41">
        <v>0.6</v>
      </c>
      <c r="Z1030" s="40" t="b">
        <v>0</v>
      </c>
      <c r="AA1030" s="40" t="b">
        <v>1</v>
      </c>
      <c r="AB1030" s="40" t="b">
        <v>0</v>
      </c>
      <c r="AC1030" s="40" t="b">
        <v>0</v>
      </c>
      <c r="AD1030" s="41" t="s">
        <v>16349</v>
      </c>
      <c r="AE1030" s="41" t="s">
        <v>16350</v>
      </c>
      <c r="AF1030" s="41">
        <v>674.1203</v>
      </c>
      <c r="AG1030" s="41">
        <v>-4.96819</v>
      </c>
      <c r="AH1030" s="42">
        <v>1.39344E42</v>
      </c>
      <c r="AI1030" s="41">
        <v>0.614450533</v>
      </c>
      <c r="AJ1030" s="40" t="s">
        <v>16351</v>
      </c>
      <c r="AK1030" s="44" t="s">
        <v>397</v>
      </c>
      <c r="AL1030" s="41">
        <v>1561.0</v>
      </c>
      <c r="AM1030" s="40" t="s">
        <v>7372</v>
      </c>
      <c r="AN1030" s="40" t="s">
        <v>7285</v>
      </c>
      <c r="AO1030" s="40" t="s">
        <v>5643</v>
      </c>
      <c r="AP1030" s="42">
        <v>1.1E139</v>
      </c>
    </row>
    <row r="1031">
      <c r="A1031" s="40" t="s">
        <v>16719</v>
      </c>
      <c r="B1031" s="41">
        <v>40.0</v>
      </c>
      <c r="C1031" s="42">
        <v>1.67E9</v>
      </c>
      <c r="D1031" s="41">
        <v>3356.0</v>
      </c>
      <c r="E1031" s="40" t="s">
        <v>1243</v>
      </c>
      <c r="F1031" s="41">
        <v>140.0</v>
      </c>
      <c r="G1031" s="41">
        <v>35.0</v>
      </c>
      <c r="H1031" s="41">
        <v>70.0</v>
      </c>
      <c r="I1031" s="41">
        <v>-3.07733</v>
      </c>
      <c r="J1031" s="41">
        <v>10000.0</v>
      </c>
      <c r="K1031" s="41">
        <v>5000.0</v>
      </c>
      <c r="L1031" s="41">
        <v>1200.0</v>
      </c>
      <c r="M1031" s="41">
        <v>600.0</v>
      </c>
      <c r="N1031" s="41">
        <v>30.0</v>
      </c>
      <c r="O1031" s="40" t="s">
        <v>207</v>
      </c>
      <c r="P1031" s="40" t="s">
        <v>208</v>
      </c>
      <c r="Q1031" s="40" t="s">
        <v>7305</v>
      </c>
      <c r="R1031" s="40" t="s">
        <v>8686</v>
      </c>
      <c r="S1031" s="40" t="b">
        <v>0</v>
      </c>
      <c r="T1031" s="40" t="s">
        <v>211</v>
      </c>
      <c r="U1031" s="40" t="s">
        <v>212</v>
      </c>
      <c r="V1031" s="41">
        <v>0.1</v>
      </c>
      <c r="W1031" s="41">
        <v>0.9</v>
      </c>
      <c r="X1031" s="41">
        <v>0.2</v>
      </c>
      <c r="Y1031" s="41">
        <v>0.5</v>
      </c>
      <c r="Z1031" s="40" t="b">
        <v>0</v>
      </c>
      <c r="AA1031" s="40" t="b">
        <v>1</v>
      </c>
      <c r="AB1031" s="40" t="b">
        <v>0</v>
      </c>
      <c r="AC1031" s="40" t="b">
        <v>0</v>
      </c>
      <c r="AD1031" s="41" t="s">
        <v>16352</v>
      </c>
      <c r="AE1031" s="41" t="s">
        <v>16353</v>
      </c>
      <c r="AF1031" s="41">
        <v>1124.751</v>
      </c>
      <c r="AG1031" s="41">
        <v>-4.97213</v>
      </c>
      <c r="AH1031" s="42">
        <v>6.95827E41</v>
      </c>
      <c r="AI1031" s="41">
        <v>0.615729571</v>
      </c>
      <c r="AJ1031" s="40" t="s">
        <v>16354</v>
      </c>
      <c r="AK1031" s="44" t="s">
        <v>397</v>
      </c>
      <c r="AL1031" s="41">
        <v>5194.0</v>
      </c>
      <c r="AM1031" s="40" t="s">
        <v>7372</v>
      </c>
      <c r="AN1031" s="40" t="s">
        <v>7285</v>
      </c>
      <c r="AO1031" s="40" t="s">
        <v>5643</v>
      </c>
      <c r="AP1031" s="42">
        <v>1.1E138</v>
      </c>
    </row>
    <row r="1032">
      <c r="A1032" s="40" t="s">
        <v>16706</v>
      </c>
      <c r="B1032" s="41">
        <v>213.0</v>
      </c>
      <c r="C1032" s="42">
        <v>1.67E9</v>
      </c>
      <c r="D1032" s="41">
        <v>3356.0</v>
      </c>
      <c r="E1032" s="40" t="s">
        <v>1243</v>
      </c>
      <c r="F1032" s="41">
        <v>140.0</v>
      </c>
      <c r="G1032" s="41">
        <v>35.0</v>
      </c>
      <c r="H1032" s="41">
        <v>70.0</v>
      </c>
      <c r="I1032" s="41">
        <v>-3.07733</v>
      </c>
      <c r="J1032" s="41">
        <v>10000.0</v>
      </c>
      <c r="K1032" s="41">
        <v>5000.0</v>
      </c>
      <c r="L1032" s="41">
        <v>1200.0</v>
      </c>
      <c r="M1032" s="41">
        <v>600.0</v>
      </c>
      <c r="N1032" s="41">
        <v>100.0</v>
      </c>
      <c r="O1032" s="40" t="s">
        <v>207</v>
      </c>
      <c r="P1032" s="40" t="s">
        <v>1371</v>
      </c>
      <c r="Q1032" s="40" t="s">
        <v>7310</v>
      </c>
      <c r="R1032" s="40" t="s">
        <v>8686</v>
      </c>
      <c r="S1032" s="40" t="b">
        <v>0</v>
      </c>
      <c r="T1032" s="40" t="s">
        <v>12879</v>
      </c>
      <c r="U1032" s="40" t="s">
        <v>212</v>
      </c>
      <c r="V1032" s="41">
        <v>0.1</v>
      </c>
      <c r="W1032" s="41">
        <v>0.9</v>
      </c>
      <c r="X1032" s="41">
        <v>0.3</v>
      </c>
      <c r="Y1032" s="41">
        <v>0.4</v>
      </c>
      <c r="Z1032" s="40" t="b">
        <v>0</v>
      </c>
      <c r="AA1032" s="40" t="b">
        <v>1</v>
      </c>
      <c r="AB1032" s="40" t="b">
        <v>0</v>
      </c>
      <c r="AC1032" s="40" t="b">
        <v>0</v>
      </c>
      <c r="AD1032" s="41" t="s">
        <v>16355</v>
      </c>
      <c r="AE1032" s="41" t="s">
        <v>16356</v>
      </c>
      <c r="AF1032" s="41">
        <v>653.6194</v>
      </c>
      <c r="AG1032" s="41">
        <v>-4.97517</v>
      </c>
      <c r="AH1032" s="42">
        <v>1.00878E42</v>
      </c>
      <c r="AI1032" s="41">
        <v>0.616718207</v>
      </c>
      <c r="AJ1032" s="40" t="s">
        <v>16876</v>
      </c>
      <c r="AK1032" s="40" t="s">
        <v>16358</v>
      </c>
      <c r="AL1032" s="41">
        <v>880.0</v>
      </c>
      <c r="AM1032" s="40" t="s">
        <v>7372</v>
      </c>
      <c r="AN1032" s="40" t="s">
        <v>7285</v>
      </c>
      <c r="AO1032" s="40" t="s">
        <v>5643</v>
      </c>
      <c r="AP1032" s="42">
        <v>1.0E139</v>
      </c>
    </row>
    <row r="1033">
      <c r="A1033" s="40" t="s">
        <v>16706</v>
      </c>
      <c r="B1033" s="41">
        <v>220.0</v>
      </c>
      <c r="C1033" s="42">
        <v>1.67E9</v>
      </c>
      <c r="D1033" s="41">
        <v>3356.0</v>
      </c>
      <c r="E1033" s="40" t="s">
        <v>1243</v>
      </c>
      <c r="F1033" s="41">
        <v>140.0</v>
      </c>
      <c r="G1033" s="41">
        <v>35.0</v>
      </c>
      <c r="H1033" s="41">
        <v>70.0</v>
      </c>
      <c r="I1033" s="41">
        <v>-3.07733</v>
      </c>
      <c r="J1033" s="41">
        <v>10000.0</v>
      </c>
      <c r="K1033" s="41">
        <v>5000.0</v>
      </c>
      <c r="L1033" s="41">
        <v>1200.0</v>
      </c>
      <c r="M1033" s="41">
        <v>600.0</v>
      </c>
      <c r="N1033" s="41">
        <v>100.0</v>
      </c>
      <c r="O1033" s="40" t="s">
        <v>207</v>
      </c>
      <c r="P1033" s="40" t="s">
        <v>1371</v>
      </c>
      <c r="Q1033" s="40" t="s">
        <v>7305</v>
      </c>
      <c r="R1033" s="40" t="s">
        <v>8686</v>
      </c>
      <c r="S1033" s="40" t="b">
        <v>0</v>
      </c>
      <c r="T1033" s="40" t="s">
        <v>211</v>
      </c>
      <c r="U1033" s="40" t="s">
        <v>212</v>
      </c>
      <c r="V1033" s="41">
        <v>0.1</v>
      </c>
      <c r="W1033" s="41">
        <v>0.9</v>
      </c>
      <c r="X1033" s="41">
        <v>0.2</v>
      </c>
      <c r="Y1033" s="41">
        <v>0.5</v>
      </c>
      <c r="Z1033" s="40" t="b">
        <v>0</v>
      </c>
      <c r="AA1033" s="40" t="b">
        <v>1</v>
      </c>
      <c r="AB1033" s="40" t="b">
        <v>0</v>
      </c>
      <c r="AC1033" s="40" t="b">
        <v>0</v>
      </c>
      <c r="AD1033" s="41" t="s">
        <v>14513</v>
      </c>
      <c r="AE1033" s="41" t="s">
        <v>11333</v>
      </c>
      <c r="AF1033" s="41">
        <v>758.2474</v>
      </c>
      <c r="AG1033" s="41">
        <v>-4.97756</v>
      </c>
      <c r="AH1033" s="42">
        <v>1.04252E42</v>
      </c>
      <c r="AI1033" s="41">
        <v>0.617493924</v>
      </c>
      <c r="AJ1033" s="40" t="s">
        <v>16877</v>
      </c>
      <c r="AK1033" s="40" t="s">
        <v>16360</v>
      </c>
      <c r="AL1033" s="41">
        <v>1152.0</v>
      </c>
      <c r="AM1033" s="40" t="s">
        <v>7372</v>
      </c>
      <c r="AN1033" s="40" t="s">
        <v>7285</v>
      </c>
      <c r="AO1033" s="40" t="s">
        <v>5643</v>
      </c>
      <c r="AP1033" s="42">
        <v>1.0E139</v>
      </c>
    </row>
    <row r="1034">
      <c r="A1034" s="40" t="s">
        <v>16719</v>
      </c>
      <c r="B1034" s="41">
        <v>108.0</v>
      </c>
      <c r="C1034" s="42">
        <v>1.67E9</v>
      </c>
      <c r="D1034" s="41">
        <v>3356.0</v>
      </c>
      <c r="E1034" s="40" t="s">
        <v>1243</v>
      </c>
      <c r="F1034" s="41">
        <v>140.0</v>
      </c>
      <c r="G1034" s="41">
        <v>35.0</v>
      </c>
      <c r="H1034" s="41">
        <v>70.0</v>
      </c>
      <c r="I1034" s="41">
        <v>-3.07733</v>
      </c>
      <c r="J1034" s="41">
        <v>10000.0</v>
      </c>
      <c r="K1034" s="41">
        <v>5000.0</v>
      </c>
      <c r="L1034" s="41">
        <v>1200.0</v>
      </c>
      <c r="M1034" s="41">
        <v>600.0</v>
      </c>
      <c r="N1034" s="41">
        <v>50.0</v>
      </c>
      <c r="O1034" s="40" t="s">
        <v>207</v>
      </c>
      <c r="P1034" s="40" t="s">
        <v>208</v>
      </c>
      <c r="Q1034" s="40" t="s">
        <v>7310</v>
      </c>
      <c r="R1034" s="40" t="s">
        <v>8686</v>
      </c>
      <c r="S1034" s="40" t="b">
        <v>0</v>
      </c>
      <c r="T1034" s="40" t="s">
        <v>211</v>
      </c>
      <c r="U1034" s="40" t="s">
        <v>212</v>
      </c>
      <c r="V1034" s="41">
        <v>0.1</v>
      </c>
      <c r="W1034" s="41">
        <v>0.9</v>
      </c>
      <c r="X1034" s="41">
        <v>0.1</v>
      </c>
      <c r="Y1034" s="41">
        <v>0.4</v>
      </c>
      <c r="Z1034" s="40" t="b">
        <v>0</v>
      </c>
      <c r="AA1034" s="40" t="b">
        <v>1</v>
      </c>
      <c r="AB1034" s="40" t="b">
        <v>0</v>
      </c>
      <c r="AC1034" s="40" t="b">
        <v>0</v>
      </c>
      <c r="AD1034" s="41" t="s">
        <v>7110</v>
      </c>
      <c r="AE1034" s="41" t="s">
        <v>16361</v>
      </c>
      <c r="AF1034" s="41">
        <v>1202.37</v>
      </c>
      <c r="AG1034" s="41">
        <v>-4.97787</v>
      </c>
      <c r="AH1034" s="42">
        <v>1.03107E42</v>
      </c>
      <c r="AI1034" s="41">
        <v>0.617595438</v>
      </c>
      <c r="AJ1034" s="40" t="s">
        <v>16362</v>
      </c>
      <c r="AK1034" s="44" t="s">
        <v>397</v>
      </c>
      <c r="AL1034" s="41">
        <v>2899.0</v>
      </c>
      <c r="AM1034" s="40" t="s">
        <v>2224</v>
      </c>
      <c r="AN1034" s="40" t="s">
        <v>7285</v>
      </c>
      <c r="AO1034" s="40" t="s">
        <v>5643</v>
      </c>
      <c r="AP1034" s="42">
        <v>1.0E139</v>
      </c>
    </row>
    <row r="1035">
      <c r="A1035" s="40" t="s">
        <v>16720</v>
      </c>
      <c r="B1035" s="41">
        <v>18.0</v>
      </c>
      <c r="C1035" s="42">
        <v>1.67E9</v>
      </c>
      <c r="D1035" s="41">
        <v>3356.0</v>
      </c>
      <c r="E1035" s="40" t="s">
        <v>1243</v>
      </c>
      <c r="F1035" s="41">
        <v>140.0</v>
      </c>
      <c r="G1035" s="41">
        <v>35.0</v>
      </c>
      <c r="H1035" s="41">
        <v>70.0</v>
      </c>
      <c r="I1035" s="41">
        <v>-3.07733</v>
      </c>
      <c r="J1035" s="41">
        <v>10000.0</v>
      </c>
      <c r="K1035" s="41">
        <v>5000.0</v>
      </c>
      <c r="L1035" s="41">
        <v>1200.0</v>
      </c>
      <c r="M1035" s="41">
        <v>600.0</v>
      </c>
      <c r="N1035" s="41">
        <v>30.0</v>
      </c>
      <c r="O1035" s="40" t="s">
        <v>207</v>
      </c>
      <c r="P1035" s="40" t="s">
        <v>1371</v>
      </c>
      <c r="Q1035" s="40" t="s">
        <v>7310</v>
      </c>
      <c r="R1035" s="40" t="s">
        <v>8686</v>
      </c>
      <c r="S1035" s="40" t="b">
        <v>0</v>
      </c>
      <c r="T1035" s="40" t="s">
        <v>211</v>
      </c>
      <c r="U1035" s="40" t="s">
        <v>212</v>
      </c>
      <c r="V1035" s="41">
        <v>0.1</v>
      </c>
      <c r="W1035" s="41">
        <v>0.9</v>
      </c>
      <c r="X1035" s="41">
        <v>0.1</v>
      </c>
      <c r="Y1035" s="41">
        <v>0.4</v>
      </c>
      <c r="Z1035" s="40" t="b">
        <v>0</v>
      </c>
      <c r="AA1035" s="40" t="b">
        <v>1</v>
      </c>
      <c r="AB1035" s="40" t="b">
        <v>0</v>
      </c>
      <c r="AC1035" s="40" t="b">
        <v>0</v>
      </c>
      <c r="AD1035" s="41" t="s">
        <v>14816</v>
      </c>
      <c r="AE1035" s="41" t="s">
        <v>16363</v>
      </c>
      <c r="AF1035" s="41">
        <v>1202.727</v>
      </c>
      <c r="AG1035" s="41">
        <v>-4.97815</v>
      </c>
      <c r="AH1035" s="42">
        <v>3.48202E41</v>
      </c>
      <c r="AI1035" s="41">
        <v>0.617686341</v>
      </c>
      <c r="AJ1035" s="40" t="s">
        <v>16364</v>
      </c>
      <c r="AK1035" s="44" t="s">
        <v>397</v>
      </c>
      <c r="AL1035" s="41">
        <v>4592.0</v>
      </c>
      <c r="AM1035" s="40" t="s">
        <v>2224</v>
      </c>
      <c r="AN1035" s="40" t="s">
        <v>7285</v>
      </c>
      <c r="AO1035" s="40" t="s">
        <v>5643</v>
      </c>
      <c r="AP1035" s="42">
        <v>1.1E137</v>
      </c>
    </row>
    <row r="1036">
      <c r="A1036" s="40" t="s">
        <v>16706</v>
      </c>
      <c r="B1036" s="41">
        <v>166.0</v>
      </c>
      <c r="C1036" s="42">
        <v>1.67E9</v>
      </c>
      <c r="D1036" s="41">
        <v>3356.0</v>
      </c>
      <c r="E1036" s="40" t="s">
        <v>1243</v>
      </c>
      <c r="F1036" s="41">
        <v>140.0</v>
      </c>
      <c r="G1036" s="41">
        <v>35.0</v>
      </c>
      <c r="H1036" s="41">
        <v>70.0</v>
      </c>
      <c r="I1036" s="41">
        <v>-3.07733</v>
      </c>
      <c r="J1036" s="41">
        <v>10000.0</v>
      </c>
      <c r="K1036" s="41">
        <v>5000.0</v>
      </c>
      <c r="L1036" s="41">
        <v>1200.0</v>
      </c>
      <c r="M1036" s="41">
        <v>600.0</v>
      </c>
      <c r="N1036" s="41">
        <v>50.0</v>
      </c>
      <c r="O1036" s="40" t="s">
        <v>207</v>
      </c>
      <c r="P1036" s="40" t="s">
        <v>1371</v>
      </c>
      <c r="Q1036" s="40" t="s">
        <v>212</v>
      </c>
      <c r="R1036" s="40" t="s">
        <v>8686</v>
      </c>
      <c r="S1036" s="40" t="b">
        <v>0</v>
      </c>
      <c r="T1036" s="40" t="s">
        <v>211</v>
      </c>
      <c r="U1036" s="40" t="s">
        <v>212</v>
      </c>
      <c r="V1036" s="41">
        <v>0.1</v>
      </c>
      <c r="W1036" s="41">
        <v>0.9</v>
      </c>
      <c r="X1036" s="41">
        <v>0.2</v>
      </c>
      <c r="Y1036" s="41">
        <v>0.5</v>
      </c>
      <c r="Z1036" s="40" t="b">
        <v>0</v>
      </c>
      <c r="AA1036" s="40" t="b">
        <v>1</v>
      </c>
      <c r="AB1036" s="40" t="b">
        <v>0</v>
      </c>
      <c r="AC1036" s="40" t="b">
        <v>0</v>
      </c>
      <c r="AD1036" s="41" t="s">
        <v>16365</v>
      </c>
      <c r="AE1036" s="41" t="s">
        <v>16366</v>
      </c>
      <c r="AF1036" s="41">
        <v>966.0233</v>
      </c>
      <c r="AG1036" s="41">
        <v>-4.98327</v>
      </c>
      <c r="AH1036" s="42">
        <v>1.30626E42</v>
      </c>
      <c r="AI1036" s="41">
        <v>0.619350233</v>
      </c>
      <c r="AJ1036" s="40" t="s">
        <v>16367</v>
      </c>
      <c r="AK1036" s="40" t="s">
        <v>16368</v>
      </c>
      <c r="AL1036" s="41">
        <v>2829.0</v>
      </c>
      <c r="AM1036" s="40" t="s">
        <v>7372</v>
      </c>
      <c r="AN1036" s="40" t="s">
        <v>7285</v>
      </c>
      <c r="AO1036" s="40" t="s">
        <v>5643</v>
      </c>
      <c r="AP1036" s="42">
        <v>1.1E139</v>
      </c>
    </row>
    <row r="1037">
      <c r="A1037" s="40" t="s">
        <v>16706</v>
      </c>
      <c r="B1037" s="41">
        <v>222.0</v>
      </c>
      <c r="C1037" s="42">
        <v>1.67E9</v>
      </c>
      <c r="D1037" s="41">
        <v>3356.0</v>
      </c>
      <c r="E1037" s="40" t="s">
        <v>1243</v>
      </c>
      <c r="F1037" s="41">
        <v>140.0</v>
      </c>
      <c r="G1037" s="41">
        <v>35.0</v>
      </c>
      <c r="H1037" s="41">
        <v>70.0</v>
      </c>
      <c r="I1037" s="41">
        <v>-3.07733</v>
      </c>
      <c r="J1037" s="41">
        <v>10000.0</v>
      </c>
      <c r="K1037" s="41">
        <v>5000.0</v>
      </c>
      <c r="L1037" s="41">
        <v>1200.0</v>
      </c>
      <c r="M1037" s="41">
        <v>600.0</v>
      </c>
      <c r="N1037" s="41">
        <v>100.0</v>
      </c>
      <c r="O1037" s="40" t="s">
        <v>207</v>
      </c>
      <c r="P1037" s="40" t="s">
        <v>1371</v>
      </c>
      <c r="Q1037" s="40" t="s">
        <v>7305</v>
      </c>
      <c r="R1037" s="40" t="s">
        <v>8686</v>
      </c>
      <c r="S1037" s="40" t="b">
        <v>0</v>
      </c>
      <c r="T1037" s="40" t="s">
        <v>211</v>
      </c>
      <c r="U1037" s="40" t="s">
        <v>212</v>
      </c>
      <c r="V1037" s="41">
        <v>0.1</v>
      </c>
      <c r="W1037" s="41">
        <v>0.9</v>
      </c>
      <c r="X1037" s="41">
        <v>0.3</v>
      </c>
      <c r="Y1037" s="41">
        <v>0.4</v>
      </c>
      <c r="Z1037" s="40" t="b">
        <v>0</v>
      </c>
      <c r="AA1037" s="40" t="b">
        <v>1</v>
      </c>
      <c r="AB1037" s="40" t="b">
        <v>0</v>
      </c>
      <c r="AC1037" s="40" t="b">
        <v>0</v>
      </c>
      <c r="AD1037" s="41" t="s">
        <v>16369</v>
      </c>
      <c r="AE1037" s="41" t="s">
        <v>16370</v>
      </c>
      <c r="AF1037" s="41">
        <v>875.6436</v>
      </c>
      <c r="AG1037" s="41">
        <v>-4.98329</v>
      </c>
      <c r="AH1037" s="42">
        <v>1.95208E41</v>
      </c>
      <c r="AI1037" s="41">
        <v>0.61935788</v>
      </c>
      <c r="AJ1037" s="40" t="s">
        <v>16878</v>
      </c>
      <c r="AK1037" s="40" t="s">
        <v>16372</v>
      </c>
      <c r="AL1037" s="41">
        <v>1538.0</v>
      </c>
      <c r="AM1037" s="40" t="s">
        <v>7372</v>
      </c>
      <c r="AN1037" s="40" t="s">
        <v>7285</v>
      </c>
      <c r="AO1037" s="40" t="s">
        <v>5643</v>
      </c>
      <c r="AP1037" s="42">
        <v>1.0E137</v>
      </c>
    </row>
    <row r="1038">
      <c r="A1038" s="40" t="s">
        <v>16720</v>
      </c>
      <c r="B1038" s="41">
        <v>112.0</v>
      </c>
      <c r="C1038" s="42">
        <v>1.67E9</v>
      </c>
      <c r="D1038" s="41">
        <v>3356.0</v>
      </c>
      <c r="E1038" s="40" t="s">
        <v>1243</v>
      </c>
      <c r="F1038" s="41">
        <v>140.0</v>
      </c>
      <c r="G1038" s="41">
        <v>35.0</v>
      </c>
      <c r="H1038" s="41">
        <v>70.0</v>
      </c>
      <c r="I1038" s="41">
        <v>-3.07733</v>
      </c>
      <c r="J1038" s="41">
        <v>10000.0</v>
      </c>
      <c r="K1038" s="41">
        <v>5000.0</v>
      </c>
      <c r="L1038" s="41">
        <v>1200.0</v>
      </c>
      <c r="M1038" s="41">
        <v>600.0</v>
      </c>
      <c r="N1038" s="41">
        <v>50.0</v>
      </c>
      <c r="O1038" s="40" t="s">
        <v>207</v>
      </c>
      <c r="P1038" s="40" t="s">
        <v>1371</v>
      </c>
      <c r="Q1038" s="40" t="s">
        <v>7310</v>
      </c>
      <c r="R1038" s="40" t="s">
        <v>8686</v>
      </c>
      <c r="S1038" s="40" t="b">
        <v>0</v>
      </c>
      <c r="T1038" s="40" t="s">
        <v>211</v>
      </c>
      <c r="U1038" s="40" t="s">
        <v>212</v>
      </c>
      <c r="V1038" s="41">
        <v>0.1</v>
      </c>
      <c r="W1038" s="41">
        <v>0.9</v>
      </c>
      <c r="X1038" s="41">
        <v>0.2</v>
      </c>
      <c r="Y1038" s="41">
        <v>0.5</v>
      </c>
      <c r="Z1038" s="40" t="b">
        <v>0</v>
      </c>
      <c r="AA1038" s="40" t="b">
        <v>1</v>
      </c>
      <c r="AB1038" s="40" t="b">
        <v>0</v>
      </c>
      <c r="AC1038" s="40" t="b">
        <v>0</v>
      </c>
      <c r="AD1038" s="41" t="s">
        <v>16373</v>
      </c>
      <c r="AE1038" s="41" t="s">
        <v>16374</v>
      </c>
      <c r="AF1038" s="41">
        <v>1203.322</v>
      </c>
      <c r="AG1038" s="41">
        <v>-4.98569</v>
      </c>
      <c r="AH1038" s="42">
        <v>1.34362E42</v>
      </c>
      <c r="AI1038" s="41">
        <v>0.620136096</v>
      </c>
      <c r="AJ1038" s="40" t="s">
        <v>16375</v>
      </c>
      <c r="AK1038" s="40" t="s">
        <v>16376</v>
      </c>
      <c r="AL1038" s="41">
        <v>2586.0</v>
      </c>
      <c r="AM1038" s="40" t="s">
        <v>2224</v>
      </c>
      <c r="AN1038" s="40" t="s">
        <v>7285</v>
      </c>
      <c r="AO1038" s="40" t="s">
        <v>5643</v>
      </c>
      <c r="AP1038" s="42">
        <v>1.1E139</v>
      </c>
    </row>
    <row r="1039">
      <c r="A1039" s="40" t="s">
        <v>16720</v>
      </c>
      <c r="B1039" s="41">
        <v>123.0</v>
      </c>
      <c r="C1039" s="42">
        <v>1.67E9</v>
      </c>
      <c r="D1039" s="41">
        <v>3356.0</v>
      </c>
      <c r="E1039" s="40" t="s">
        <v>1243</v>
      </c>
      <c r="F1039" s="41">
        <v>140.0</v>
      </c>
      <c r="G1039" s="41">
        <v>35.0</v>
      </c>
      <c r="H1039" s="41">
        <v>70.0</v>
      </c>
      <c r="I1039" s="41">
        <v>-3.07733</v>
      </c>
      <c r="J1039" s="41">
        <v>10000.0</v>
      </c>
      <c r="K1039" s="41">
        <v>5000.0</v>
      </c>
      <c r="L1039" s="41">
        <v>1200.0</v>
      </c>
      <c r="M1039" s="41">
        <v>600.0</v>
      </c>
      <c r="N1039" s="41">
        <v>50.0</v>
      </c>
      <c r="O1039" s="40" t="s">
        <v>207</v>
      </c>
      <c r="P1039" s="40" t="s">
        <v>1371</v>
      </c>
      <c r="Q1039" s="40" t="s">
        <v>7310</v>
      </c>
      <c r="R1039" s="40" t="s">
        <v>8686</v>
      </c>
      <c r="S1039" s="40" t="b">
        <v>0</v>
      </c>
      <c r="T1039" s="40" t="s">
        <v>12879</v>
      </c>
      <c r="U1039" s="40" t="s">
        <v>212</v>
      </c>
      <c r="V1039" s="41">
        <v>0.1</v>
      </c>
      <c r="W1039" s="41">
        <v>0.9</v>
      </c>
      <c r="X1039" s="41">
        <v>0.3</v>
      </c>
      <c r="Y1039" s="41">
        <v>0.4</v>
      </c>
      <c r="Z1039" s="40" t="b">
        <v>0</v>
      </c>
      <c r="AA1039" s="40" t="b">
        <v>1</v>
      </c>
      <c r="AB1039" s="40" t="b">
        <v>0</v>
      </c>
      <c r="AC1039" s="40" t="b">
        <v>0</v>
      </c>
      <c r="AD1039" s="41" t="s">
        <v>16377</v>
      </c>
      <c r="AE1039" s="41" t="s">
        <v>16378</v>
      </c>
      <c r="AF1039" s="41">
        <v>649.3879</v>
      </c>
      <c r="AG1039" s="41">
        <v>-4.98585</v>
      </c>
      <c r="AH1039" s="42">
        <v>8.27199E41</v>
      </c>
      <c r="AI1039" s="41">
        <v>0.62018742</v>
      </c>
      <c r="AJ1039" s="40" t="s">
        <v>16879</v>
      </c>
      <c r="AK1039" s="40" t="s">
        <v>16380</v>
      </c>
      <c r="AL1039" s="41">
        <v>1600.0</v>
      </c>
      <c r="AM1039" s="40" t="s">
        <v>7372</v>
      </c>
      <c r="AN1039" s="40" t="s">
        <v>7285</v>
      </c>
      <c r="AO1039" s="40" t="s">
        <v>5643</v>
      </c>
      <c r="AP1039" s="42">
        <v>1.0E139</v>
      </c>
    </row>
    <row r="1040">
      <c r="A1040" s="40" t="s">
        <v>16720</v>
      </c>
      <c r="B1040" s="41">
        <v>78.0</v>
      </c>
      <c r="C1040" s="42">
        <v>1.67E9</v>
      </c>
      <c r="D1040" s="41">
        <v>3356.0</v>
      </c>
      <c r="E1040" s="40" t="s">
        <v>1243</v>
      </c>
      <c r="F1040" s="41">
        <v>140.0</v>
      </c>
      <c r="G1040" s="41">
        <v>35.0</v>
      </c>
      <c r="H1040" s="41">
        <v>70.0</v>
      </c>
      <c r="I1040" s="41">
        <v>-3.07733</v>
      </c>
      <c r="J1040" s="41">
        <v>10000.0</v>
      </c>
      <c r="K1040" s="41">
        <v>5000.0</v>
      </c>
      <c r="L1040" s="41">
        <v>1200.0</v>
      </c>
      <c r="M1040" s="41">
        <v>600.0</v>
      </c>
      <c r="N1040" s="41">
        <v>30.0</v>
      </c>
      <c r="O1040" s="40" t="s">
        <v>207</v>
      </c>
      <c r="P1040" s="40" t="s">
        <v>1371</v>
      </c>
      <c r="Q1040" s="40" t="s">
        <v>212</v>
      </c>
      <c r="R1040" s="40" t="s">
        <v>8686</v>
      </c>
      <c r="S1040" s="40" t="b">
        <v>0</v>
      </c>
      <c r="T1040" s="40" t="s">
        <v>211</v>
      </c>
      <c r="U1040" s="40" t="s">
        <v>212</v>
      </c>
      <c r="V1040" s="41">
        <v>0.1</v>
      </c>
      <c r="W1040" s="41">
        <v>0.9</v>
      </c>
      <c r="X1040" s="41">
        <v>0.3</v>
      </c>
      <c r="Y1040" s="41">
        <v>0.4</v>
      </c>
      <c r="Z1040" s="40" t="b">
        <v>0</v>
      </c>
      <c r="AA1040" s="40" t="b">
        <v>1</v>
      </c>
      <c r="AB1040" s="40" t="b">
        <v>0</v>
      </c>
      <c r="AC1040" s="40" t="b">
        <v>0</v>
      </c>
      <c r="AD1040" s="41" t="s">
        <v>16381</v>
      </c>
      <c r="AE1040" s="41" t="s">
        <v>16382</v>
      </c>
      <c r="AF1040" s="41">
        <v>668.0096</v>
      </c>
      <c r="AG1040" s="41">
        <v>-4.98853</v>
      </c>
      <c r="AH1040" s="42">
        <v>1.12953E42</v>
      </c>
      <c r="AI1040" s="41">
        <v>0.621060783</v>
      </c>
      <c r="AJ1040" s="40" t="s">
        <v>16383</v>
      </c>
      <c r="AK1040" s="40" t="s">
        <v>16384</v>
      </c>
      <c r="AL1040" s="41">
        <v>4168.0</v>
      </c>
      <c r="AM1040" s="40" t="s">
        <v>7372</v>
      </c>
      <c r="AN1040" s="40" t="s">
        <v>7285</v>
      </c>
      <c r="AO1040" s="40" t="s">
        <v>5643</v>
      </c>
      <c r="AP1040" s="42">
        <v>1.1E139</v>
      </c>
    </row>
    <row r="1041">
      <c r="A1041" s="40" t="s">
        <v>16719</v>
      </c>
      <c r="B1041" s="41">
        <v>33.0</v>
      </c>
      <c r="C1041" s="42">
        <v>1.67E9</v>
      </c>
      <c r="D1041" s="41">
        <v>3356.0</v>
      </c>
      <c r="E1041" s="40" t="s">
        <v>1243</v>
      </c>
      <c r="F1041" s="41">
        <v>140.0</v>
      </c>
      <c r="G1041" s="41">
        <v>35.0</v>
      </c>
      <c r="H1041" s="41">
        <v>70.0</v>
      </c>
      <c r="I1041" s="41">
        <v>-3.07733</v>
      </c>
      <c r="J1041" s="41">
        <v>10000.0</v>
      </c>
      <c r="K1041" s="41">
        <v>5000.0</v>
      </c>
      <c r="L1041" s="41">
        <v>1200.0</v>
      </c>
      <c r="M1041" s="41">
        <v>600.0</v>
      </c>
      <c r="N1041" s="41">
        <v>30.0</v>
      </c>
      <c r="O1041" s="40" t="s">
        <v>207</v>
      </c>
      <c r="P1041" s="40" t="s">
        <v>208</v>
      </c>
      <c r="Q1041" s="40" t="s">
        <v>7310</v>
      </c>
      <c r="R1041" s="40" t="s">
        <v>8686</v>
      </c>
      <c r="S1041" s="40" t="b">
        <v>0</v>
      </c>
      <c r="T1041" s="40" t="s">
        <v>12879</v>
      </c>
      <c r="U1041" s="40" t="s">
        <v>212</v>
      </c>
      <c r="V1041" s="41">
        <v>0.1</v>
      </c>
      <c r="W1041" s="41">
        <v>0.9</v>
      </c>
      <c r="X1041" s="41">
        <v>0.3</v>
      </c>
      <c r="Y1041" s="41">
        <v>0.4</v>
      </c>
      <c r="Z1041" s="40" t="b">
        <v>0</v>
      </c>
      <c r="AA1041" s="40" t="b">
        <v>1</v>
      </c>
      <c r="AB1041" s="40" t="b">
        <v>0</v>
      </c>
      <c r="AC1041" s="40" t="b">
        <v>0</v>
      </c>
      <c r="AD1041" s="41" t="s">
        <v>16385</v>
      </c>
      <c r="AE1041" s="41" t="s">
        <v>16386</v>
      </c>
      <c r="AF1041" s="41">
        <v>1202.126</v>
      </c>
      <c r="AG1041" s="41">
        <v>-4.98882</v>
      </c>
      <c r="AH1041" s="42">
        <v>1.24586E42</v>
      </c>
      <c r="AI1041" s="41">
        <v>0.621154123</v>
      </c>
      <c r="AJ1041" s="40" t="s">
        <v>16387</v>
      </c>
      <c r="AK1041" s="40" t="s">
        <v>16388</v>
      </c>
      <c r="AL1041" s="41">
        <v>4896.0</v>
      </c>
      <c r="AM1041" s="40" t="s">
        <v>2224</v>
      </c>
      <c r="AN1041" s="40" t="s">
        <v>7285</v>
      </c>
      <c r="AO1041" s="40" t="s">
        <v>5643</v>
      </c>
      <c r="AP1041" s="42">
        <v>1.1E139</v>
      </c>
    </row>
    <row r="1042">
      <c r="A1042" s="40" t="s">
        <v>16719</v>
      </c>
      <c r="B1042" s="41">
        <v>37.0</v>
      </c>
      <c r="C1042" s="42">
        <v>1.67E9</v>
      </c>
      <c r="D1042" s="41">
        <v>3356.0</v>
      </c>
      <c r="E1042" s="40" t="s">
        <v>1243</v>
      </c>
      <c r="F1042" s="41">
        <v>140.0</v>
      </c>
      <c r="G1042" s="41">
        <v>35.0</v>
      </c>
      <c r="H1042" s="41">
        <v>70.0</v>
      </c>
      <c r="I1042" s="41">
        <v>-3.07733</v>
      </c>
      <c r="J1042" s="41">
        <v>10000.0</v>
      </c>
      <c r="K1042" s="41">
        <v>5000.0</v>
      </c>
      <c r="L1042" s="41">
        <v>1200.0</v>
      </c>
      <c r="M1042" s="41">
        <v>600.0</v>
      </c>
      <c r="N1042" s="41">
        <v>30.0</v>
      </c>
      <c r="O1042" s="40" t="s">
        <v>207</v>
      </c>
      <c r="P1042" s="40" t="s">
        <v>208</v>
      </c>
      <c r="Q1042" s="40" t="s">
        <v>7305</v>
      </c>
      <c r="R1042" s="40" t="s">
        <v>8686</v>
      </c>
      <c r="S1042" s="40" t="b">
        <v>0</v>
      </c>
      <c r="T1042" s="40" t="s">
        <v>211</v>
      </c>
      <c r="U1042" s="40" t="s">
        <v>212</v>
      </c>
      <c r="V1042" s="41">
        <v>0.1</v>
      </c>
      <c r="W1042" s="41">
        <v>0.9</v>
      </c>
      <c r="X1042" s="41">
        <v>0.1</v>
      </c>
      <c r="Y1042" s="41">
        <v>0.5</v>
      </c>
      <c r="Z1042" s="40" t="b">
        <v>0</v>
      </c>
      <c r="AA1042" s="40" t="b">
        <v>1</v>
      </c>
      <c r="AB1042" s="40" t="b">
        <v>0</v>
      </c>
      <c r="AC1042" s="40" t="b">
        <v>0</v>
      </c>
      <c r="AD1042" s="41" t="s">
        <v>1204</v>
      </c>
      <c r="AE1042" s="41" t="s">
        <v>16389</v>
      </c>
      <c r="AF1042" s="41">
        <v>763.0973</v>
      </c>
      <c r="AG1042" s="41">
        <v>-4.98915</v>
      </c>
      <c r="AH1042" s="42">
        <v>1.34103E42</v>
      </c>
      <c r="AI1042" s="41">
        <v>0.621261956</v>
      </c>
      <c r="AJ1042" s="40" t="s">
        <v>16390</v>
      </c>
      <c r="AK1042" s="44" t="s">
        <v>397</v>
      </c>
      <c r="AL1042" s="41">
        <v>3476.0</v>
      </c>
      <c r="AM1042" s="40" t="s">
        <v>7372</v>
      </c>
      <c r="AN1042" s="40" t="s">
        <v>7285</v>
      </c>
      <c r="AO1042" s="40" t="s">
        <v>5643</v>
      </c>
      <c r="AP1042" s="42">
        <v>1.1E139</v>
      </c>
    </row>
    <row r="1043">
      <c r="A1043" s="40" t="s">
        <v>16719</v>
      </c>
      <c r="B1043" s="41">
        <v>21.0</v>
      </c>
      <c r="C1043" s="42">
        <v>1.67E9</v>
      </c>
      <c r="D1043" s="41">
        <v>3356.0</v>
      </c>
      <c r="E1043" s="40" t="s">
        <v>1243</v>
      </c>
      <c r="F1043" s="41">
        <v>140.0</v>
      </c>
      <c r="G1043" s="41">
        <v>35.0</v>
      </c>
      <c r="H1043" s="41">
        <v>70.0</v>
      </c>
      <c r="I1043" s="41">
        <v>-3.07733</v>
      </c>
      <c r="J1043" s="41">
        <v>10000.0</v>
      </c>
      <c r="K1043" s="41">
        <v>5000.0</v>
      </c>
      <c r="L1043" s="41">
        <v>1200.0</v>
      </c>
      <c r="M1043" s="41">
        <v>600.0</v>
      </c>
      <c r="N1043" s="41">
        <v>30.0</v>
      </c>
      <c r="O1043" s="40" t="s">
        <v>207</v>
      </c>
      <c r="P1043" s="40" t="s">
        <v>208</v>
      </c>
      <c r="Q1043" s="40" t="s">
        <v>7310</v>
      </c>
      <c r="R1043" s="40" t="s">
        <v>8686</v>
      </c>
      <c r="S1043" s="40" t="b">
        <v>0</v>
      </c>
      <c r="T1043" s="40" t="s">
        <v>211</v>
      </c>
      <c r="U1043" s="40" t="s">
        <v>212</v>
      </c>
      <c r="V1043" s="41">
        <v>0.1</v>
      </c>
      <c r="W1043" s="41">
        <v>0.9</v>
      </c>
      <c r="X1043" s="41">
        <v>0.2</v>
      </c>
      <c r="Y1043" s="41">
        <v>0.4</v>
      </c>
      <c r="Z1043" s="40" t="b">
        <v>0</v>
      </c>
      <c r="AA1043" s="40" t="b">
        <v>1</v>
      </c>
      <c r="AB1043" s="40" t="b">
        <v>0</v>
      </c>
      <c r="AC1043" s="40" t="b">
        <v>0</v>
      </c>
      <c r="AD1043" s="41" t="s">
        <v>16391</v>
      </c>
      <c r="AE1043" s="41" t="s">
        <v>16392</v>
      </c>
      <c r="AF1043" s="41">
        <v>1012.821</v>
      </c>
      <c r="AG1043" s="41">
        <v>-4.98996</v>
      </c>
      <c r="AH1043" s="42">
        <v>8.48885E41</v>
      </c>
      <c r="AI1043" s="41">
        <v>0.621523759</v>
      </c>
      <c r="AJ1043" s="40" t="s">
        <v>16393</v>
      </c>
      <c r="AK1043" s="44" t="s">
        <v>397</v>
      </c>
      <c r="AL1043" s="41">
        <v>4093.0</v>
      </c>
      <c r="AM1043" s="40" t="s">
        <v>7372</v>
      </c>
      <c r="AN1043" s="40" t="s">
        <v>7285</v>
      </c>
      <c r="AO1043" s="40" t="s">
        <v>5643</v>
      </c>
      <c r="AP1043" s="42">
        <v>1.0E139</v>
      </c>
    </row>
    <row r="1044">
      <c r="A1044" s="40" t="s">
        <v>16719</v>
      </c>
      <c r="B1044" s="41">
        <v>130.0</v>
      </c>
      <c r="C1044" s="42">
        <v>1.67E9</v>
      </c>
      <c r="D1044" s="41">
        <v>3356.0</v>
      </c>
      <c r="E1044" s="40" t="s">
        <v>1243</v>
      </c>
      <c r="F1044" s="41">
        <v>140.0</v>
      </c>
      <c r="G1044" s="41">
        <v>35.0</v>
      </c>
      <c r="H1044" s="41">
        <v>70.0</v>
      </c>
      <c r="I1044" s="41">
        <v>-3.07733</v>
      </c>
      <c r="J1044" s="41">
        <v>10000.0</v>
      </c>
      <c r="K1044" s="41">
        <v>5000.0</v>
      </c>
      <c r="L1044" s="41">
        <v>1200.0</v>
      </c>
      <c r="M1044" s="41">
        <v>600.0</v>
      </c>
      <c r="N1044" s="41">
        <v>50.0</v>
      </c>
      <c r="O1044" s="40" t="s">
        <v>207</v>
      </c>
      <c r="P1044" s="40" t="s">
        <v>208</v>
      </c>
      <c r="Q1044" s="40" t="s">
        <v>7305</v>
      </c>
      <c r="R1044" s="40" t="s">
        <v>8686</v>
      </c>
      <c r="S1044" s="40" t="b">
        <v>0</v>
      </c>
      <c r="T1044" s="40" t="s">
        <v>211</v>
      </c>
      <c r="U1044" s="40" t="s">
        <v>212</v>
      </c>
      <c r="V1044" s="41">
        <v>0.1</v>
      </c>
      <c r="W1044" s="41">
        <v>0.9</v>
      </c>
      <c r="X1044" s="41">
        <v>0.2</v>
      </c>
      <c r="Y1044" s="41">
        <v>0.5</v>
      </c>
      <c r="Z1044" s="40" t="b">
        <v>0</v>
      </c>
      <c r="AA1044" s="40" t="b">
        <v>1</v>
      </c>
      <c r="AB1044" s="40" t="b">
        <v>0</v>
      </c>
      <c r="AC1044" s="40" t="b">
        <v>0</v>
      </c>
      <c r="AD1044" s="41" t="s">
        <v>11443</v>
      </c>
      <c r="AE1044" s="41" t="s">
        <v>16394</v>
      </c>
      <c r="AF1044" s="41">
        <v>710.678</v>
      </c>
      <c r="AG1044" s="41">
        <v>-5.00066</v>
      </c>
      <c r="AH1044" s="42">
        <v>1.39085E42</v>
      </c>
      <c r="AI1044" s="41">
        <v>0.625002656</v>
      </c>
      <c r="AJ1044" s="40" t="s">
        <v>16395</v>
      </c>
      <c r="AK1044" s="40" t="s">
        <v>16396</v>
      </c>
      <c r="AL1044" s="41">
        <v>2007.0</v>
      </c>
      <c r="AM1044" s="40" t="s">
        <v>7372</v>
      </c>
      <c r="AN1044" s="40" t="s">
        <v>7285</v>
      </c>
      <c r="AO1044" s="40" t="s">
        <v>5643</v>
      </c>
      <c r="AP1044" s="42">
        <v>1.1E139</v>
      </c>
    </row>
    <row r="1045">
      <c r="A1045" s="40" t="s">
        <v>16686</v>
      </c>
      <c r="B1045" s="41">
        <v>163.0</v>
      </c>
      <c r="C1045" s="42">
        <v>1.67E9</v>
      </c>
      <c r="D1045" s="41">
        <v>3356.0</v>
      </c>
      <c r="E1045" s="40" t="s">
        <v>1243</v>
      </c>
      <c r="F1045" s="41">
        <v>140.0</v>
      </c>
      <c r="G1045" s="41">
        <v>35.0</v>
      </c>
      <c r="H1045" s="41">
        <v>70.0</v>
      </c>
      <c r="I1045" s="41">
        <v>-3.07733</v>
      </c>
      <c r="J1045" s="41">
        <v>10000.0</v>
      </c>
      <c r="K1045" s="41">
        <v>5000.0</v>
      </c>
      <c r="L1045" s="41">
        <v>1200.0</v>
      </c>
      <c r="M1045" s="41">
        <v>600.0</v>
      </c>
      <c r="N1045" s="41">
        <v>50.0</v>
      </c>
      <c r="O1045" s="40" t="s">
        <v>207</v>
      </c>
      <c r="P1045" s="40" t="s">
        <v>208</v>
      </c>
      <c r="Q1045" s="40" t="s">
        <v>212</v>
      </c>
      <c r="R1045" s="40" t="s">
        <v>8686</v>
      </c>
      <c r="S1045" s="40" t="b">
        <v>0</v>
      </c>
      <c r="T1045" s="40" t="s">
        <v>211</v>
      </c>
      <c r="U1045" s="40" t="s">
        <v>212</v>
      </c>
      <c r="V1045" s="41">
        <v>0.1</v>
      </c>
      <c r="W1045" s="41">
        <v>0.9</v>
      </c>
      <c r="X1045" s="41">
        <v>0.1</v>
      </c>
      <c r="Y1045" s="41">
        <v>0.5</v>
      </c>
      <c r="Z1045" s="40" t="b">
        <v>0</v>
      </c>
      <c r="AA1045" s="40" t="b">
        <v>1</v>
      </c>
      <c r="AB1045" s="40" t="b">
        <v>0</v>
      </c>
      <c r="AC1045" s="40" t="b">
        <v>0</v>
      </c>
      <c r="AD1045" s="41" t="s">
        <v>16397</v>
      </c>
      <c r="AE1045" s="41" t="s">
        <v>10871</v>
      </c>
      <c r="AF1045" s="41">
        <v>753.1887</v>
      </c>
      <c r="AG1045" s="41">
        <v>-5.00261</v>
      </c>
      <c r="AH1045" s="42">
        <v>1.04525E42</v>
      </c>
      <c r="AI1045" s="41">
        <v>0.625635317</v>
      </c>
      <c r="AJ1045" s="40" t="s">
        <v>16398</v>
      </c>
      <c r="AK1045" s="44" t="s">
        <v>397</v>
      </c>
      <c r="AL1045" s="41">
        <v>5951.0</v>
      </c>
      <c r="AM1045" s="40" t="s">
        <v>7372</v>
      </c>
      <c r="AN1045" s="40" t="s">
        <v>7285</v>
      </c>
      <c r="AO1045" s="40" t="s">
        <v>5627</v>
      </c>
      <c r="AP1045" s="42">
        <v>1.0E139</v>
      </c>
    </row>
    <row r="1046">
      <c r="A1046" s="40" t="s">
        <v>16720</v>
      </c>
      <c r="B1046" s="41">
        <v>83.0</v>
      </c>
      <c r="C1046" s="42">
        <v>1.67E9</v>
      </c>
      <c r="D1046" s="41">
        <v>3356.0</v>
      </c>
      <c r="E1046" s="40" t="s">
        <v>1243</v>
      </c>
      <c r="F1046" s="41">
        <v>140.0</v>
      </c>
      <c r="G1046" s="41">
        <v>35.0</v>
      </c>
      <c r="H1046" s="41">
        <v>70.0</v>
      </c>
      <c r="I1046" s="41">
        <v>-3.07733</v>
      </c>
      <c r="J1046" s="41">
        <v>10000.0</v>
      </c>
      <c r="K1046" s="41">
        <v>5000.0</v>
      </c>
      <c r="L1046" s="41">
        <v>1200.0</v>
      </c>
      <c r="M1046" s="41">
        <v>600.0</v>
      </c>
      <c r="N1046" s="41">
        <v>30.0</v>
      </c>
      <c r="O1046" s="40" t="s">
        <v>207</v>
      </c>
      <c r="P1046" s="40" t="s">
        <v>1371</v>
      </c>
      <c r="Q1046" s="40" t="s">
        <v>212</v>
      </c>
      <c r="R1046" s="40" t="s">
        <v>8686</v>
      </c>
      <c r="S1046" s="40" t="b">
        <v>0</v>
      </c>
      <c r="T1046" s="40" t="s">
        <v>12879</v>
      </c>
      <c r="U1046" s="40" t="s">
        <v>212</v>
      </c>
      <c r="V1046" s="41">
        <v>0.1</v>
      </c>
      <c r="W1046" s="41">
        <v>0.9</v>
      </c>
      <c r="X1046" s="41">
        <v>0.1</v>
      </c>
      <c r="Y1046" s="41">
        <v>0.6</v>
      </c>
      <c r="Z1046" s="40" t="b">
        <v>0</v>
      </c>
      <c r="AA1046" s="40" t="b">
        <v>1</v>
      </c>
      <c r="AB1046" s="40" t="b">
        <v>0</v>
      </c>
      <c r="AC1046" s="40" t="b">
        <v>0</v>
      </c>
      <c r="AD1046" s="41" t="s">
        <v>16399</v>
      </c>
      <c r="AE1046" s="41" t="s">
        <v>7817</v>
      </c>
      <c r="AF1046" s="41">
        <v>1180.996</v>
      </c>
      <c r="AG1046" s="41">
        <v>-5.00515</v>
      </c>
      <c r="AH1046" s="42">
        <v>2.47692E41</v>
      </c>
      <c r="AI1046" s="41">
        <v>0.626459281</v>
      </c>
      <c r="AJ1046" s="40" t="s">
        <v>16400</v>
      </c>
      <c r="AK1046" s="44" t="s">
        <v>397</v>
      </c>
      <c r="AL1046" s="41">
        <v>4598.0</v>
      </c>
      <c r="AM1046" s="40" t="s">
        <v>7372</v>
      </c>
      <c r="AN1046" s="40" t="s">
        <v>7285</v>
      </c>
      <c r="AO1046" s="40" t="s">
        <v>5643</v>
      </c>
      <c r="AP1046" s="42">
        <v>1.0E137</v>
      </c>
    </row>
    <row r="1047">
      <c r="A1047" s="40" t="s">
        <v>16720</v>
      </c>
      <c r="B1047" s="41">
        <v>127.0</v>
      </c>
      <c r="C1047" s="42">
        <v>1.67E9</v>
      </c>
      <c r="D1047" s="41">
        <v>3356.0</v>
      </c>
      <c r="E1047" s="40" t="s">
        <v>1243</v>
      </c>
      <c r="F1047" s="41">
        <v>140.0</v>
      </c>
      <c r="G1047" s="41">
        <v>35.0</v>
      </c>
      <c r="H1047" s="41">
        <v>70.0</v>
      </c>
      <c r="I1047" s="41">
        <v>-3.07733</v>
      </c>
      <c r="J1047" s="41">
        <v>10000.0</v>
      </c>
      <c r="K1047" s="41">
        <v>5000.0</v>
      </c>
      <c r="L1047" s="41">
        <v>1200.0</v>
      </c>
      <c r="M1047" s="41">
        <v>600.0</v>
      </c>
      <c r="N1047" s="41">
        <v>50.0</v>
      </c>
      <c r="O1047" s="40" t="s">
        <v>207</v>
      </c>
      <c r="P1047" s="40" t="s">
        <v>1371</v>
      </c>
      <c r="Q1047" s="40" t="s">
        <v>7305</v>
      </c>
      <c r="R1047" s="40" t="s">
        <v>8686</v>
      </c>
      <c r="S1047" s="40" t="b">
        <v>0</v>
      </c>
      <c r="T1047" s="40" t="s">
        <v>211</v>
      </c>
      <c r="U1047" s="40" t="s">
        <v>212</v>
      </c>
      <c r="V1047" s="41">
        <v>0.1</v>
      </c>
      <c r="W1047" s="41">
        <v>0.9</v>
      </c>
      <c r="X1047" s="41">
        <v>0.1</v>
      </c>
      <c r="Y1047" s="41">
        <v>0.5</v>
      </c>
      <c r="Z1047" s="40" t="b">
        <v>0</v>
      </c>
      <c r="AA1047" s="40" t="b">
        <v>1</v>
      </c>
      <c r="AB1047" s="40" t="b">
        <v>0</v>
      </c>
      <c r="AC1047" s="40" t="b">
        <v>0</v>
      </c>
      <c r="AD1047" s="41" t="s">
        <v>16401</v>
      </c>
      <c r="AE1047" s="41" t="s">
        <v>16402</v>
      </c>
      <c r="AF1047" s="41">
        <v>728.6701</v>
      </c>
      <c r="AG1047" s="41">
        <v>-5.00593</v>
      </c>
      <c r="AH1047" s="42">
        <v>1.03938E42</v>
      </c>
      <c r="AI1047" s="41">
        <v>0.626712403</v>
      </c>
      <c r="AJ1047" s="40" t="s">
        <v>16403</v>
      </c>
      <c r="AK1047" s="44" t="s">
        <v>397</v>
      </c>
      <c r="AL1047" s="41">
        <v>2075.0</v>
      </c>
      <c r="AM1047" s="40" t="s">
        <v>7372</v>
      </c>
      <c r="AN1047" s="40" t="s">
        <v>7285</v>
      </c>
      <c r="AO1047" s="40" t="s">
        <v>5643</v>
      </c>
      <c r="AP1047" s="42">
        <v>1.0E139</v>
      </c>
    </row>
    <row r="1048">
      <c r="A1048" s="40" t="s">
        <v>16719</v>
      </c>
      <c r="B1048" s="41">
        <v>93.0</v>
      </c>
      <c r="C1048" s="42">
        <v>1.67E9</v>
      </c>
      <c r="D1048" s="41">
        <v>3356.0</v>
      </c>
      <c r="E1048" s="40" t="s">
        <v>1243</v>
      </c>
      <c r="F1048" s="41">
        <v>140.0</v>
      </c>
      <c r="G1048" s="41">
        <v>35.0</v>
      </c>
      <c r="H1048" s="41">
        <v>70.0</v>
      </c>
      <c r="I1048" s="41">
        <v>-3.07733</v>
      </c>
      <c r="J1048" s="41">
        <v>10000.0</v>
      </c>
      <c r="K1048" s="41">
        <v>5000.0</v>
      </c>
      <c r="L1048" s="41">
        <v>1200.0</v>
      </c>
      <c r="M1048" s="41">
        <v>600.0</v>
      </c>
      <c r="N1048" s="41">
        <v>50.0</v>
      </c>
      <c r="O1048" s="40" t="s">
        <v>207</v>
      </c>
      <c r="P1048" s="40" t="s">
        <v>208</v>
      </c>
      <c r="Q1048" s="40" t="s">
        <v>209</v>
      </c>
      <c r="R1048" s="40" t="s">
        <v>8686</v>
      </c>
      <c r="S1048" s="40" t="b">
        <v>0</v>
      </c>
      <c r="T1048" s="40" t="s">
        <v>211</v>
      </c>
      <c r="U1048" s="40" t="s">
        <v>212</v>
      </c>
      <c r="V1048" s="41">
        <v>0.1</v>
      </c>
      <c r="W1048" s="41">
        <v>0.9</v>
      </c>
      <c r="X1048" s="41">
        <v>0.2</v>
      </c>
      <c r="Y1048" s="41">
        <v>0.4</v>
      </c>
      <c r="Z1048" s="40" t="b">
        <v>0</v>
      </c>
      <c r="AA1048" s="40" t="b">
        <v>1</v>
      </c>
      <c r="AB1048" s="40" t="b">
        <v>0</v>
      </c>
      <c r="AC1048" s="40" t="b">
        <v>0</v>
      </c>
      <c r="AD1048" s="41" t="s">
        <v>16404</v>
      </c>
      <c r="AE1048" s="41" t="s">
        <v>16405</v>
      </c>
      <c r="AF1048" s="41">
        <v>1202.122</v>
      </c>
      <c r="AG1048" s="41">
        <v>-5.00641</v>
      </c>
      <c r="AH1048" s="42">
        <v>1.15339E42</v>
      </c>
      <c r="AI1048" s="41">
        <v>0.62687073</v>
      </c>
      <c r="AJ1048" s="40" t="s">
        <v>16406</v>
      </c>
      <c r="AK1048" s="40" t="s">
        <v>16407</v>
      </c>
      <c r="AL1048" s="41">
        <v>4229.0</v>
      </c>
      <c r="AM1048" s="40" t="s">
        <v>2224</v>
      </c>
      <c r="AN1048" s="40" t="s">
        <v>7285</v>
      </c>
      <c r="AO1048" s="40" t="s">
        <v>5643</v>
      </c>
      <c r="AP1048" s="42">
        <v>1.1E139</v>
      </c>
    </row>
    <row r="1049">
      <c r="A1049" s="40" t="s">
        <v>16719</v>
      </c>
      <c r="B1049" s="41">
        <v>137.0</v>
      </c>
      <c r="C1049" s="42">
        <v>1.67E9</v>
      </c>
      <c r="D1049" s="41">
        <v>3356.0</v>
      </c>
      <c r="E1049" s="40" t="s">
        <v>1243</v>
      </c>
      <c r="F1049" s="41">
        <v>140.0</v>
      </c>
      <c r="G1049" s="41">
        <v>35.0</v>
      </c>
      <c r="H1049" s="41">
        <v>70.0</v>
      </c>
      <c r="I1049" s="41">
        <v>-3.07733</v>
      </c>
      <c r="J1049" s="41">
        <v>10000.0</v>
      </c>
      <c r="K1049" s="41">
        <v>5000.0</v>
      </c>
      <c r="L1049" s="41">
        <v>1200.0</v>
      </c>
      <c r="M1049" s="41">
        <v>600.0</v>
      </c>
      <c r="N1049" s="41">
        <v>50.0</v>
      </c>
      <c r="O1049" s="40" t="s">
        <v>207</v>
      </c>
      <c r="P1049" s="40" t="s">
        <v>208</v>
      </c>
      <c r="Q1049" s="40" t="s">
        <v>7305</v>
      </c>
      <c r="R1049" s="40" t="s">
        <v>8686</v>
      </c>
      <c r="S1049" s="40" t="b">
        <v>0</v>
      </c>
      <c r="T1049" s="40" t="s">
        <v>12879</v>
      </c>
      <c r="U1049" s="40" t="s">
        <v>212</v>
      </c>
      <c r="V1049" s="41">
        <v>0.1</v>
      </c>
      <c r="W1049" s="41">
        <v>0.9</v>
      </c>
      <c r="X1049" s="41">
        <v>0.1</v>
      </c>
      <c r="Y1049" s="41">
        <v>0.6</v>
      </c>
      <c r="Z1049" s="40" t="b">
        <v>0</v>
      </c>
      <c r="AA1049" s="40" t="b">
        <v>1</v>
      </c>
      <c r="AB1049" s="40" t="b">
        <v>0</v>
      </c>
      <c r="AC1049" s="40" t="b">
        <v>0</v>
      </c>
      <c r="AD1049" s="41" t="s">
        <v>16408</v>
      </c>
      <c r="AE1049" s="41" t="s">
        <v>16409</v>
      </c>
      <c r="AF1049" s="41">
        <v>762.3167</v>
      </c>
      <c r="AG1049" s="41">
        <v>-5.01919</v>
      </c>
      <c r="AH1049" s="42">
        <v>1.21567E42</v>
      </c>
      <c r="AI1049" s="41">
        <v>0.631023322</v>
      </c>
      <c r="AJ1049" s="40" t="s">
        <v>16410</v>
      </c>
      <c r="AK1049" s="44" t="s">
        <v>397</v>
      </c>
      <c r="AL1049" s="41">
        <v>1684.0</v>
      </c>
      <c r="AM1049" s="40" t="s">
        <v>7372</v>
      </c>
      <c r="AN1049" s="40" t="s">
        <v>7285</v>
      </c>
      <c r="AO1049" s="40" t="s">
        <v>5643</v>
      </c>
      <c r="AP1049" s="42">
        <v>1.1E139</v>
      </c>
    </row>
    <row r="1050">
      <c r="A1050" s="40" t="s">
        <v>16720</v>
      </c>
      <c r="B1050" s="41">
        <v>3.0</v>
      </c>
      <c r="C1050" s="42">
        <v>1.67E9</v>
      </c>
      <c r="D1050" s="41">
        <v>3356.0</v>
      </c>
      <c r="E1050" s="40" t="s">
        <v>1243</v>
      </c>
      <c r="F1050" s="41">
        <v>140.0</v>
      </c>
      <c r="G1050" s="41">
        <v>35.0</v>
      </c>
      <c r="H1050" s="41">
        <v>70.0</v>
      </c>
      <c r="I1050" s="41">
        <v>-3.07733</v>
      </c>
      <c r="J1050" s="41">
        <v>10000.0</v>
      </c>
      <c r="K1050" s="41">
        <v>5000.0</v>
      </c>
      <c r="L1050" s="41">
        <v>1200.0</v>
      </c>
      <c r="M1050" s="41">
        <v>600.0</v>
      </c>
      <c r="N1050" s="41">
        <v>30.0</v>
      </c>
      <c r="O1050" s="40" t="s">
        <v>207</v>
      </c>
      <c r="P1050" s="40" t="s">
        <v>1371</v>
      </c>
      <c r="Q1050" s="40" t="s">
        <v>209</v>
      </c>
      <c r="R1050" s="40" t="s">
        <v>8686</v>
      </c>
      <c r="S1050" s="40" t="b">
        <v>0</v>
      </c>
      <c r="T1050" s="40" t="s">
        <v>211</v>
      </c>
      <c r="U1050" s="40" t="s">
        <v>212</v>
      </c>
      <c r="V1050" s="41">
        <v>0.1</v>
      </c>
      <c r="W1050" s="41">
        <v>0.9</v>
      </c>
      <c r="X1050" s="41">
        <v>0.2</v>
      </c>
      <c r="Y1050" s="41">
        <v>0.4</v>
      </c>
      <c r="Z1050" s="40" t="b">
        <v>0</v>
      </c>
      <c r="AA1050" s="40" t="b">
        <v>1</v>
      </c>
      <c r="AB1050" s="40" t="b">
        <v>0</v>
      </c>
      <c r="AC1050" s="40" t="b">
        <v>0</v>
      </c>
      <c r="AD1050" s="41" t="s">
        <v>15447</v>
      </c>
      <c r="AE1050" s="41" t="s">
        <v>16411</v>
      </c>
      <c r="AF1050" s="41">
        <v>1201.672</v>
      </c>
      <c r="AG1050" s="41">
        <v>-5.02268</v>
      </c>
      <c r="AH1050" s="42">
        <v>1.26581E42</v>
      </c>
      <c r="AI1050" s="41">
        <v>0.632156726</v>
      </c>
      <c r="AJ1050" s="40" t="s">
        <v>16412</v>
      </c>
      <c r="AK1050" s="44" t="s">
        <v>397</v>
      </c>
      <c r="AL1050" s="41">
        <v>7182.0</v>
      </c>
      <c r="AM1050" s="40" t="s">
        <v>2224</v>
      </c>
      <c r="AN1050" s="40" t="s">
        <v>7285</v>
      </c>
      <c r="AO1050" s="40" t="s">
        <v>5643</v>
      </c>
      <c r="AP1050" s="42">
        <v>1.1E139</v>
      </c>
    </row>
    <row r="1051">
      <c r="A1051" s="40" t="s">
        <v>16720</v>
      </c>
      <c r="B1051" s="41">
        <v>12.0</v>
      </c>
      <c r="C1051" s="42">
        <v>1.67E9</v>
      </c>
      <c r="D1051" s="41">
        <v>3356.0</v>
      </c>
      <c r="E1051" s="40" t="s">
        <v>1243</v>
      </c>
      <c r="F1051" s="41">
        <v>140.0</v>
      </c>
      <c r="G1051" s="41">
        <v>35.0</v>
      </c>
      <c r="H1051" s="41">
        <v>70.0</v>
      </c>
      <c r="I1051" s="41">
        <v>-3.07733</v>
      </c>
      <c r="J1051" s="41">
        <v>10000.0</v>
      </c>
      <c r="K1051" s="41">
        <v>5000.0</v>
      </c>
      <c r="L1051" s="41">
        <v>1200.0</v>
      </c>
      <c r="M1051" s="41">
        <v>600.0</v>
      </c>
      <c r="N1051" s="41">
        <v>30.0</v>
      </c>
      <c r="O1051" s="40" t="s">
        <v>207</v>
      </c>
      <c r="P1051" s="40" t="s">
        <v>1371</v>
      </c>
      <c r="Q1051" s="40" t="s">
        <v>209</v>
      </c>
      <c r="R1051" s="40" t="s">
        <v>8686</v>
      </c>
      <c r="S1051" s="40" t="b">
        <v>0</v>
      </c>
      <c r="T1051" s="40" t="s">
        <v>12879</v>
      </c>
      <c r="U1051" s="40" t="s">
        <v>212</v>
      </c>
      <c r="V1051" s="41">
        <v>0.1</v>
      </c>
      <c r="W1051" s="41">
        <v>0.9</v>
      </c>
      <c r="X1051" s="41">
        <v>0.2</v>
      </c>
      <c r="Y1051" s="41">
        <v>0.4</v>
      </c>
      <c r="Z1051" s="40" t="b">
        <v>0</v>
      </c>
      <c r="AA1051" s="40" t="b">
        <v>1</v>
      </c>
      <c r="AB1051" s="40" t="b">
        <v>0</v>
      </c>
      <c r="AC1051" s="40" t="b">
        <v>0</v>
      </c>
      <c r="AD1051" s="41" t="s">
        <v>16413</v>
      </c>
      <c r="AE1051" s="41" t="s">
        <v>13881</v>
      </c>
      <c r="AF1051" s="41">
        <v>811.6172</v>
      </c>
      <c r="AG1051" s="41">
        <v>-5.02319</v>
      </c>
      <c r="AH1051" s="42">
        <v>9.52052E41</v>
      </c>
      <c r="AI1051" s="41">
        <v>0.632321245</v>
      </c>
      <c r="AJ1051" s="40" t="s">
        <v>16414</v>
      </c>
      <c r="AK1051" s="44" t="s">
        <v>397</v>
      </c>
      <c r="AL1051" s="41">
        <v>4340.0</v>
      </c>
      <c r="AM1051" s="40" t="s">
        <v>7372</v>
      </c>
      <c r="AN1051" s="40" t="s">
        <v>7285</v>
      </c>
      <c r="AO1051" s="40" t="s">
        <v>5643</v>
      </c>
      <c r="AP1051" s="42">
        <v>1.0E139</v>
      </c>
    </row>
    <row r="1052">
      <c r="A1052" s="40" t="s">
        <v>16720</v>
      </c>
      <c r="B1052" s="41">
        <v>149.0</v>
      </c>
      <c r="C1052" s="42">
        <v>1.67E9</v>
      </c>
      <c r="D1052" s="41">
        <v>3356.0</v>
      </c>
      <c r="E1052" s="40" t="s">
        <v>1243</v>
      </c>
      <c r="F1052" s="41">
        <v>140.0</v>
      </c>
      <c r="G1052" s="41">
        <v>35.0</v>
      </c>
      <c r="H1052" s="41">
        <v>70.0</v>
      </c>
      <c r="I1052" s="41">
        <v>-3.07733</v>
      </c>
      <c r="J1052" s="41">
        <v>10000.0</v>
      </c>
      <c r="K1052" s="41">
        <v>5000.0</v>
      </c>
      <c r="L1052" s="41">
        <v>1200.0</v>
      </c>
      <c r="M1052" s="41">
        <v>600.0</v>
      </c>
      <c r="N1052" s="41">
        <v>50.0</v>
      </c>
      <c r="O1052" s="40" t="s">
        <v>207</v>
      </c>
      <c r="P1052" s="40" t="s">
        <v>1371</v>
      </c>
      <c r="Q1052" s="40" t="s">
        <v>1372</v>
      </c>
      <c r="R1052" s="40" t="s">
        <v>8686</v>
      </c>
      <c r="S1052" s="40" t="b">
        <v>0</v>
      </c>
      <c r="T1052" s="40" t="s">
        <v>211</v>
      </c>
      <c r="U1052" s="40" t="s">
        <v>212</v>
      </c>
      <c r="V1052" s="41">
        <v>0.1</v>
      </c>
      <c r="W1052" s="41">
        <v>0.9</v>
      </c>
      <c r="X1052" s="41">
        <v>0.2</v>
      </c>
      <c r="Y1052" s="41">
        <v>0.6</v>
      </c>
      <c r="Z1052" s="40" t="b">
        <v>0</v>
      </c>
      <c r="AA1052" s="40" t="b">
        <v>1</v>
      </c>
      <c r="AB1052" s="40" t="b">
        <v>0</v>
      </c>
      <c r="AC1052" s="40" t="b">
        <v>0</v>
      </c>
      <c r="AD1052" s="41" t="s">
        <v>16415</v>
      </c>
      <c r="AE1052" s="41" t="s">
        <v>16416</v>
      </c>
      <c r="AF1052" s="41">
        <v>1004.622</v>
      </c>
      <c r="AG1052" s="41">
        <v>-5.02611</v>
      </c>
      <c r="AH1052" s="42">
        <v>2.69297E41</v>
      </c>
      <c r="AI1052" s="41">
        <v>0.63327083</v>
      </c>
      <c r="AJ1052" s="40" t="s">
        <v>16417</v>
      </c>
      <c r="AK1052" s="40" t="s">
        <v>16418</v>
      </c>
      <c r="AL1052" s="41">
        <v>2504.0</v>
      </c>
      <c r="AM1052" s="40" t="s">
        <v>7372</v>
      </c>
      <c r="AN1052" s="40" t="s">
        <v>7285</v>
      </c>
      <c r="AO1052" s="40" t="s">
        <v>5643</v>
      </c>
      <c r="AP1052" s="42">
        <v>1.1E137</v>
      </c>
    </row>
    <row r="1053">
      <c r="A1053" s="40" t="s">
        <v>16720</v>
      </c>
      <c r="B1053" s="41">
        <v>34.0</v>
      </c>
      <c r="C1053" s="42">
        <v>1.67E9</v>
      </c>
      <c r="D1053" s="41">
        <v>3356.0</v>
      </c>
      <c r="E1053" s="40" t="s">
        <v>1243</v>
      </c>
      <c r="F1053" s="41">
        <v>140.0</v>
      </c>
      <c r="G1053" s="41">
        <v>35.0</v>
      </c>
      <c r="H1053" s="41">
        <v>70.0</v>
      </c>
      <c r="I1053" s="41">
        <v>-3.07733</v>
      </c>
      <c r="J1053" s="41">
        <v>10000.0</v>
      </c>
      <c r="K1053" s="41">
        <v>5000.0</v>
      </c>
      <c r="L1053" s="41">
        <v>1200.0</v>
      </c>
      <c r="M1053" s="41">
        <v>600.0</v>
      </c>
      <c r="N1053" s="41">
        <v>30.0</v>
      </c>
      <c r="O1053" s="40" t="s">
        <v>207</v>
      </c>
      <c r="P1053" s="40" t="s">
        <v>1371</v>
      </c>
      <c r="Q1053" s="40" t="s">
        <v>7310</v>
      </c>
      <c r="R1053" s="40" t="s">
        <v>8686</v>
      </c>
      <c r="S1053" s="40" t="b">
        <v>0</v>
      </c>
      <c r="T1053" s="40" t="s">
        <v>12879</v>
      </c>
      <c r="U1053" s="40" t="s">
        <v>212</v>
      </c>
      <c r="V1053" s="41">
        <v>0.1</v>
      </c>
      <c r="W1053" s="41">
        <v>0.9</v>
      </c>
      <c r="X1053" s="41">
        <v>0.3</v>
      </c>
      <c r="Y1053" s="41">
        <v>0.5</v>
      </c>
      <c r="Z1053" s="40" t="b">
        <v>0</v>
      </c>
      <c r="AA1053" s="40" t="b">
        <v>1</v>
      </c>
      <c r="AB1053" s="40" t="b">
        <v>0</v>
      </c>
      <c r="AC1053" s="40" t="b">
        <v>0</v>
      </c>
      <c r="AD1053" s="41" t="s">
        <v>3774</v>
      </c>
      <c r="AE1053" s="41" t="s">
        <v>16419</v>
      </c>
      <c r="AF1053" s="41">
        <v>896.5204</v>
      </c>
      <c r="AG1053" s="41">
        <v>-5.0269</v>
      </c>
      <c r="AH1053" s="42">
        <v>5.71294E41</v>
      </c>
      <c r="AI1053" s="41">
        <v>0.633526935</v>
      </c>
      <c r="AJ1053" s="40" t="s">
        <v>16420</v>
      </c>
      <c r="AK1053" s="40" t="s">
        <v>16421</v>
      </c>
      <c r="AL1053" s="41">
        <v>3021.0</v>
      </c>
      <c r="AM1053" s="40" t="s">
        <v>7372</v>
      </c>
      <c r="AN1053" s="40" t="s">
        <v>7285</v>
      </c>
      <c r="AO1053" s="40" t="s">
        <v>5643</v>
      </c>
      <c r="AP1053" s="42">
        <v>1.1E138</v>
      </c>
    </row>
    <row r="1054">
      <c r="A1054" s="40" t="s">
        <v>16719</v>
      </c>
      <c r="B1054" s="41">
        <v>104.0</v>
      </c>
      <c r="C1054" s="42">
        <v>1.67E9</v>
      </c>
      <c r="D1054" s="41">
        <v>3356.0</v>
      </c>
      <c r="E1054" s="40" t="s">
        <v>1243</v>
      </c>
      <c r="F1054" s="41">
        <v>140.0</v>
      </c>
      <c r="G1054" s="41">
        <v>35.0</v>
      </c>
      <c r="H1054" s="41">
        <v>70.0</v>
      </c>
      <c r="I1054" s="41">
        <v>-3.07733</v>
      </c>
      <c r="J1054" s="41">
        <v>10000.0</v>
      </c>
      <c r="K1054" s="41">
        <v>5000.0</v>
      </c>
      <c r="L1054" s="41">
        <v>1200.0</v>
      </c>
      <c r="M1054" s="41">
        <v>600.0</v>
      </c>
      <c r="N1054" s="41">
        <v>50.0</v>
      </c>
      <c r="O1054" s="40" t="s">
        <v>207</v>
      </c>
      <c r="P1054" s="40" t="s">
        <v>208</v>
      </c>
      <c r="Q1054" s="40" t="s">
        <v>209</v>
      </c>
      <c r="R1054" s="40" t="s">
        <v>8686</v>
      </c>
      <c r="S1054" s="40" t="b">
        <v>0</v>
      </c>
      <c r="T1054" s="40" t="s">
        <v>12879</v>
      </c>
      <c r="U1054" s="40" t="s">
        <v>212</v>
      </c>
      <c r="V1054" s="41">
        <v>0.1</v>
      </c>
      <c r="W1054" s="41">
        <v>0.9</v>
      </c>
      <c r="X1054" s="41">
        <v>0.2</v>
      </c>
      <c r="Y1054" s="41">
        <v>0.6</v>
      </c>
      <c r="Z1054" s="40" t="b">
        <v>0</v>
      </c>
      <c r="AA1054" s="40" t="b">
        <v>1</v>
      </c>
      <c r="AB1054" s="40" t="b">
        <v>0</v>
      </c>
      <c r="AC1054" s="40" t="b">
        <v>0</v>
      </c>
      <c r="AD1054" s="41" t="s">
        <v>16422</v>
      </c>
      <c r="AE1054" s="41" t="s">
        <v>16423</v>
      </c>
      <c r="AF1054" s="41">
        <v>1179.266</v>
      </c>
      <c r="AG1054" s="41">
        <v>-5.03372</v>
      </c>
      <c r="AH1054" s="42">
        <v>1.12573E41</v>
      </c>
      <c r="AI1054" s="41">
        <v>0.635745085</v>
      </c>
      <c r="AJ1054" s="40" t="s">
        <v>16424</v>
      </c>
      <c r="AK1054" s="40" t="s">
        <v>16425</v>
      </c>
      <c r="AL1054" s="41">
        <v>2599.0</v>
      </c>
      <c r="AM1054" s="40" t="s">
        <v>7372</v>
      </c>
      <c r="AN1054" s="40" t="s">
        <v>7285</v>
      </c>
      <c r="AO1054" s="40" t="s">
        <v>5643</v>
      </c>
      <c r="AP1054" s="42">
        <v>1.0E136</v>
      </c>
    </row>
    <row r="1055">
      <c r="A1055" s="40" t="s">
        <v>16719</v>
      </c>
      <c r="B1055" s="41">
        <v>79.0</v>
      </c>
      <c r="C1055" s="42">
        <v>1.67E9</v>
      </c>
      <c r="D1055" s="41">
        <v>3356.0</v>
      </c>
      <c r="E1055" s="40" t="s">
        <v>1243</v>
      </c>
      <c r="F1055" s="41">
        <v>140.0</v>
      </c>
      <c r="G1055" s="41">
        <v>35.0</v>
      </c>
      <c r="H1055" s="41">
        <v>70.0</v>
      </c>
      <c r="I1055" s="41">
        <v>-3.07733</v>
      </c>
      <c r="J1055" s="41">
        <v>10000.0</v>
      </c>
      <c r="K1055" s="41">
        <v>5000.0</v>
      </c>
      <c r="L1055" s="41">
        <v>1200.0</v>
      </c>
      <c r="M1055" s="41">
        <v>600.0</v>
      </c>
      <c r="N1055" s="41">
        <v>30.0</v>
      </c>
      <c r="O1055" s="40" t="s">
        <v>207</v>
      </c>
      <c r="P1055" s="40" t="s">
        <v>208</v>
      </c>
      <c r="Q1055" s="40" t="s">
        <v>212</v>
      </c>
      <c r="R1055" s="40" t="s">
        <v>8686</v>
      </c>
      <c r="S1055" s="40" t="b">
        <v>0</v>
      </c>
      <c r="T1055" s="40" t="s">
        <v>211</v>
      </c>
      <c r="U1055" s="40" t="s">
        <v>212</v>
      </c>
      <c r="V1055" s="41">
        <v>0.1</v>
      </c>
      <c r="W1055" s="41">
        <v>0.9</v>
      </c>
      <c r="X1055" s="41">
        <v>0.3</v>
      </c>
      <c r="Y1055" s="41">
        <v>0.5</v>
      </c>
      <c r="Z1055" s="40" t="b">
        <v>0</v>
      </c>
      <c r="AA1055" s="40" t="b">
        <v>1</v>
      </c>
      <c r="AB1055" s="40" t="b">
        <v>0</v>
      </c>
      <c r="AC1055" s="40" t="b">
        <v>0</v>
      </c>
      <c r="AD1055" s="41" t="s">
        <v>16426</v>
      </c>
      <c r="AE1055" s="41" t="s">
        <v>16427</v>
      </c>
      <c r="AF1055" s="41">
        <v>1202.499</v>
      </c>
      <c r="AG1055" s="41">
        <v>-5.04177</v>
      </c>
      <c r="AH1055" s="42">
        <v>1.39362E42</v>
      </c>
      <c r="AI1055" s="41">
        <v>0.638361592</v>
      </c>
      <c r="AJ1055" s="40" t="s">
        <v>16428</v>
      </c>
      <c r="AK1055" s="40" t="s">
        <v>16429</v>
      </c>
      <c r="AL1055" s="41">
        <v>5795.0</v>
      </c>
      <c r="AM1055" s="40" t="s">
        <v>2224</v>
      </c>
      <c r="AN1055" s="40" t="s">
        <v>7285</v>
      </c>
      <c r="AO1055" s="40" t="s">
        <v>5643</v>
      </c>
      <c r="AP1055" s="42">
        <v>1.1E139</v>
      </c>
    </row>
    <row r="1056">
      <c r="A1056" s="40" t="s">
        <v>16720</v>
      </c>
      <c r="B1056" s="41">
        <v>8.0</v>
      </c>
      <c r="C1056" s="42">
        <v>1.67E9</v>
      </c>
      <c r="D1056" s="41">
        <v>3356.0</v>
      </c>
      <c r="E1056" s="40" t="s">
        <v>1243</v>
      </c>
      <c r="F1056" s="41">
        <v>140.0</v>
      </c>
      <c r="G1056" s="41">
        <v>35.0</v>
      </c>
      <c r="H1056" s="41">
        <v>70.0</v>
      </c>
      <c r="I1056" s="41">
        <v>-3.07733</v>
      </c>
      <c r="J1056" s="41">
        <v>10000.0</v>
      </c>
      <c r="K1056" s="41">
        <v>5000.0</v>
      </c>
      <c r="L1056" s="41">
        <v>1200.0</v>
      </c>
      <c r="M1056" s="41">
        <v>600.0</v>
      </c>
      <c r="N1056" s="41">
        <v>30.0</v>
      </c>
      <c r="O1056" s="40" t="s">
        <v>207</v>
      </c>
      <c r="P1056" s="40" t="s">
        <v>1371</v>
      </c>
      <c r="Q1056" s="40" t="s">
        <v>209</v>
      </c>
      <c r="R1056" s="40" t="s">
        <v>8686</v>
      </c>
      <c r="S1056" s="40" t="b">
        <v>0</v>
      </c>
      <c r="T1056" s="40" t="s">
        <v>211</v>
      </c>
      <c r="U1056" s="40" t="s">
        <v>212</v>
      </c>
      <c r="V1056" s="41">
        <v>0.1</v>
      </c>
      <c r="W1056" s="41">
        <v>0.9</v>
      </c>
      <c r="X1056" s="41">
        <v>0.3</v>
      </c>
      <c r="Y1056" s="41">
        <v>0.6</v>
      </c>
      <c r="Z1056" s="40" t="b">
        <v>0</v>
      </c>
      <c r="AA1056" s="40" t="b">
        <v>1</v>
      </c>
      <c r="AB1056" s="40" t="b">
        <v>0</v>
      </c>
      <c r="AC1056" s="40" t="b">
        <v>0</v>
      </c>
      <c r="AD1056" s="41" t="s">
        <v>16430</v>
      </c>
      <c r="AE1056" s="41" t="s">
        <v>16431</v>
      </c>
      <c r="AF1056" s="41">
        <v>991.6897</v>
      </c>
      <c r="AG1056" s="41">
        <v>-5.04702</v>
      </c>
      <c r="AH1056" s="42">
        <v>1.37616E42</v>
      </c>
      <c r="AI1056" s="41">
        <v>0.640065917</v>
      </c>
      <c r="AJ1056" s="40" t="s">
        <v>16432</v>
      </c>
      <c r="AK1056" s="40" t="s">
        <v>16433</v>
      </c>
      <c r="AL1056" s="41">
        <v>3878.0</v>
      </c>
      <c r="AM1056" s="40" t="s">
        <v>7372</v>
      </c>
      <c r="AN1056" s="40" t="s">
        <v>7285</v>
      </c>
      <c r="AO1056" s="40" t="s">
        <v>5643</v>
      </c>
      <c r="AP1056" s="42">
        <v>1.1E139</v>
      </c>
    </row>
    <row r="1057">
      <c r="A1057" s="40" t="s">
        <v>16720</v>
      </c>
      <c r="B1057" s="41">
        <v>124.0</v>
      </c>
      <c r="C1057" s="42">
        <v>1.67E9</v>
      </c>
      <c r="D1057" s="41">
        <v>3356.0</v>
      </c>
      <c r="E1057" s="40" t="s">
        <v>1243</v>
      </c>
      <c r="F1057" s="41">
        <v>140.0</v>
      </c>
      <c r="G1057" s="41">
        <v>35.0</v>
      </c>
      <c r="H1057" s="41">
        <v>70.0</v>
      </c>
      <c r="I1057" s="41">
        <v>-3.07733</v>
      </c>
      <c r="J1057" s="41">
        <v>10000.0</v>
      </c>
      <c r="K1057" s="41">
        <v>5000.0</v>
      </c>
      <c r="L1057" s="41">
        <v>1200.0</v>
      </c>
      <c r="M1057" s="41">
        <v>600.0</v>
      </c>
      <c r="N1057" s="41">
        <v>50.0</v>
      </c>
      <c r="O1057" s="40" t="s">
        <v>207</v>
      </c>
      <c r="P1057" s="40" t="s">
        <v>1371</v>
      </c>
      <c r="Q1057" s="40" t="s">
        <v>7310</v>
      </c>
      <c r="R1057" s="40" t="s">
        <v>8686</v>
      </c>
      <c r="S1057" s="40" t="b">
        <v>0</v>
      </c>
      <c r="T1057" s="40" t="s">
        <v>12879</v>
      </c>
      <c r="U1057" s="40" t="s">
        <v>212</v>
      </c>
      <c r="V1057" s="41">
        <v>0.1</v>
      </c>
      <c r="W1057" s="41">
        <v>0.9</v>
      </c>
      <c r="X1057" s="41">
        <v>0.3</v>
      </c>
      <c r="Y1057" s="41">
        <v>0.5</v>
      </c>
      <c r="Z1057" s="40" t="b">
        <v>0</v>
      </c>
      <c r="AA1057" s="40" t="b">
        <v>1</v>
      </c>
      <c r="AB1057" s="40" t="b">
        <v>0</v>
      </c>
      <c r="AC1057" s="40" t="b">
        <v>0</v>
      </c>
      <c r="AD1057" s="41" t="s">
        <v>16434</v>
      </c>
      <c r="AE1057" s="41" t="s">
        <v>16435</v>
      </c>
      <c r="AF1057" s="41">
        <v>806.019</v>
      </c>
      <c r="AG1057" s="41">
        <v>-5.05283</v>
      </c>
      <c r="AH1057" s="42">
        <v>3.03841E41</v>
      </c>
      <c r="AI1057" s="41">
        <v>0.641953296</v>
      </c>
      <c r="AJ1057" s="40" t="s">
        <v>16880</v>
      </c>
      <c r="AK1057" s="40" t="s">
        <v>16437</v>
      </c>
      <c r="AL1057" s="41">
        <v>1647.0</v>
      </c>
      <c r="AM1057" s="40" t="s">
        <v>7372</v>
      </c>
      <c r="AN1057" s="40" t="s">
        <v>7285</v>
      </c>
      <c r="AO1057" s="40" t="s">
        <v>5643</v>
      </c>
      <c r="AP1057" s="42">
        <v>1.1E137</v>
      </c>
    </row>
    <row r="1058">
      <c r="A1058" s="40" t="s">
        <v>16719</v>
      </c>
      <c r="B1058" s="41">
        <v>111.0</v>
      </c>
      <c r="C1058" s="42">
        <v>1.67E9</v>
      </c>
      <c r="D1058" s="41">
        <v>3356.0</v>
      </c>
      <c r="E1058" s="40" t="s">
        <v>1243</v>
      </c>
      <c r="F1058" s="41">
        <v>140.0</v>
      </c>
      <c r="G1058" s="41">
        <v>35.0</v>
      </c>
      <c r="H1058" s="41">
        <v>70.0</v>
      </c>
      <c r="I1058" s="41">
        <v>-3.07733</v>
      </c>
      <c r="J1058" s="41">
        <v>10000.0</v>
      </c>
      <c r="K1058" s="41">
        <v>5000.0</v>
      </c>
      <c r="L1058" s="41">
        <v>1200.0</v>
      </c>
      <c r="M1058" s="41">
        <v>600.0</v>
      </c>
      <c r="N1058" s="41">
        <v>50.0</v>
      </c>
      <c r="O1058" s="40" t="s">
        <v>207</v>
      </c>
      <c r="P1058" s="40" t="s">
        <v>208</v>
      </c>
      <c r="Q1058" s="40" t="s">
        <v>7310</v>
      </c>
      <c r="R1058" s="40" t="s">
        <v>8686</v>
      </c>
      <c r="S1058" s="40" t="b">
        <v>0</v>
      </c>
      <c r="T1058" s="40" t="s">
        <v>211</v>
      </c>
      <c r="U1058" s="40" t="s">
        <v>212</v>
      </c>
      <c r="V1058" s="41">
        <v>0.1</v>
      </c>
      <c r="W1058" s="41">
        <v>0.9</v>
      </c>
      <c r="X1058" s="41">
        <v>0.2</v>
      </c>
      <c r="Y1058" s="41">
        <v>0.4</v>
      </c>
      <c r="Z1058" s="40" t="b">
        <v>0</v>
      </c>
      <c r="AA1058" s="40" t="b">
        <v>1</v>
      </c>
      <c r="AB1058" s="40" t="b">
        <v>0</v>
      </c>
      <c r="AC1058" s="40" t="b">
        <v>0</v>
      </c>
      <c r="AD1058" s="41" t="s">
        <v>13665</v>
      </c>
      <c r="AE1058" s="41" t="s">
        <v>16438</v>
      </c>
      <c r="AF1058" s="41">
        <v>973.7932</v>
      </c>
      <c r="AG1058" s="41">
        <v>-5.06424</v>
      </c>
      <c r="AH1058" s="42">
        <v>1.39084E42</v>
      </c>
      <c r="AI1058" s="41">
        <v>0.645660612</v>
      </c>
      <c r="AJ1058" s="40" t="s">
        <v>16439</v>
      </c>
      <c r="AK1058" s="40" t="s">
        <v>16440</v>
      </c>
      <c r="AL1058" s="41">
        <v>2434.0</v>
      </c>
      <c r="AM1058" s="40" t="s">
        <v>7372</v>
      </c>
      <c r="AN1058" s="40" t="s">
        <v>7285</v>
      </c>
      <c r="AO1058" s="40" t="s">
        <v>5643</v>
      </c>
      <c r="AP1058" s="42">
        <v>1.1E139</v>
      </c>
    </row>
    <row r="1059">
      <c r="A1059" s="40" t="s">
        <v>16719</v>
      </c>
      <c r="B1059" s="41">
        <v>6.0</v>
      </c>
      <c r="C1059" s="42">
        <v>1.67E9</v>
      </c>
      <c r="D1059" s="41">
        <v>3356.0</v>
      </c>
      <c r="E1059" s="40" t="s">
        <v>1243</v>
      </c>
      <c r="F1059" s="41">
        <v>140.0</v>
      </c>
      <c r="G1059" s="41">
        <v>35.0</v>
      </c>
      <c r="H1059" s="41">
        <v>70.0</v>
      </c>
      <c r="I1059" s="41">
        <v>-3.07733</v>
      </c>
      <c r="J1059" s="41">
        <v>10000.0</v>
      </c>
      <c r="K1059" s="41">
        <v>5000.0</v>
      </c>
      <c r="L1059" s="41">
        <v>1200.0</v>
      </c>
      <c r="M1059" s="41">
        <v>600.0</v>
      </c>
      <c r="N1059" s="41">
        <v>30.0</v>
      </c>
      <c r="O1059" s="40" t="s">
        <v>207</v>
      </c>
      <c r="P1059" s="40" t="s">
        <v>208</v>
      </c>
      <c r="Q1059" s="40" t="s">
        <v>209</v>
      </c>
      <c r="R1059" s="40" t="s">
        <v>8686</v>
      </c>
      <c r="S1059" s="40" t="b">
        <v>0</v>
      </c>
      <c r="T1059" s="40" t="s">
        <v>211</v>
      </c>
      <c r="U1059" s="40" t="s">
        <v>212</v>
      </c>
      <c r="V1059" s="41">
        <v>0.1</v>
      </c>
      <c r="W1059" s="41">
        <v>0.9</v>
      </c>
      <c r="X1059" s="41">
        <v>0.3</v>
      </c>
      <c r="Y1059" s="41">
        <v>0.4</v>
      </c>
      <c r="Z1059" s="40" t="b">
        <v>0</v>
      </c>
      <c r="AA1059" s="40" t="b">
        <v>1</v>
      </c>
      <c r="AB1059" s="40" t="b">
        <v>0</v>
      </c>
      <c r="AC1059" s="40" t="b">
        <v>0</v>
      </c>
      <c r="AD1059" s="41" t="s">
        <v>16441</v>
      </c>
      <c r="AE1059" s="41" t="s">
        <v>16442</v>
      </c>
      <c r="AF1059" s="41">
        <v>881.9575</v>
      </c>
      <c r="AG1059" s="41">
        <v>-5.07013</v>
      </c>
      <c r="AH1059" s="42">
        <v>1.32182E42</v>
      </c>
      <c r="AI1059" s="41">
        <v>0.647575636</v>
      </c>
      <c r="AJ1059" s="40" t="s">
        <v>16443</v>
      </c>
      <c r="AK1059" s="40" t="s">
        <v>16444</v>
      </c>
      <c r="AL1059" s="41">
        <v>5313.0</v>
      </c>
      <c r="AM1059" s="40" t="s">
        <v>7372</v>
      </c>
      <c r="AN1059" s="40" t="s">
        <v>7285</v>
      </c>
      <c r="AO1059" s="40" t="s">
        <v>5643</v>
      </c>
      <c r="AP1059" s="42">
        <v>1.1E139</v>
      </c>
    </row>
    <row r="1060">
      <c r="A1060" s="40" t="s">
        <v>16706</v>
      </c>
      <c r="B1060" s="41">
        <v>204.0</v>
      </c>
      <c r="C1060" s="42">
        <v>1.67E9</v>
      </c>
      <c r="D1060" s="41">
        <v>3356.0</v>
      </c>
      <c r="E1060" s="40" t="s">
        <v>1243</v>
      </c>
      <c r="F1060" s="41">
        <v>140.0</v>
      </c>
      <c r="G1060" s="41">
        <v>35.0</v>
      </c>
      <c r="H1060" s="41">
        <v>70.0</v>
      </c>
      <c r="I1060" s="41">
        <v>-3.07733</v>
      </c>
      <c r="J1060" s="41">
        <v>10000.0</v>
      </c>
      <c r="K1060" s="41">
        <v>5000.0</v>
      </c>
      <c r="L1060" s="41">
        <v>1200.0</v>
      </c>
      <c r="M1060" s="41">
        <v>600.0</v>
      </c>
      <c r="N1060" s="41">
        <v>100.0</v>
      </c>
      <c r="O1060" s="40" t="s">
        <v>207</v>
      </c>
      <c r="P1060" s="40" t="s">
        <v>1371</v>
      </c>
      <c r="Q1060" s="40" t="s">
        <v>7310</v>
      </c>
      <c r="R1060" s="40" t="s">
        <v>8686</v>
      </c>
      <c r="S1060" s="40" t="b">
        <v>0</v>
      </c>
      <c r="T1060" s="40" t="s">
        <v>211</v>
      </c>
      <c r="U1060" s="40" t="s">
        <v>212</v>
      </c>
      <c r="V1060" s="41">
        <v>0.1</v>
      </c>
      <c r="W1060" s="41">
        <v>0.9</v>
      </c>
      <c r="X1060" s="41">
        <v>0.3</v>
      </c>
      <c r="Y1060" s="41">
        <v>0.4</v>
      </c>
      <c r="Z1060" s="40" t="b">
        <v>0</v>
      </c>
      <c r="AA1060" s="40" t="b">
        <v>1</v>
      </c>
      <c r="AB1060" s="40" t="b">
        <v>0</v>
      </c>
      <c r="AC1060" s="40" t="b">
        <v>0</v>
      </c>
      <c r="AD1060" s="41" t="s">
        <v>16445</v>
      </c>
      <c r="AE1060" s="41" t="s">
        <v>16446</v>
      </c>
      <c r="AF1060" s="41">
        <v>968.3466</v>
      </c>
      <c r="AG1060" s="41">
        <v>-5.07485</v>
      </c>
      <c r="AH1060" s="42">
        <v>8.67775E41</v>
      </c>
      <c r="AI1060" s="41">
        <v>0.649109602</v>
      </c>
      <c r="AJ1060" s="40" t="s">
        <v>16881</v>
      </c>
      <c r="AK1060" s="40" t="s">
        <v>16448</v>
      </c>
      <c r="AL1060" s="41">
        <v>1369.0</v>
      </c>
      <c r="AM1060" s="40" t="s">
        <v>7372</v>
      </c>
      <c r="AN1060" s="40" t="s">
        <v>7285</v>
      </c>
      <c r="AO1060" s="40" t="s">
        <v>5643</v>
      </c>
      <c r="AP1060" s="42">
        <v>1.0E139</v>
      </c>
    </row>
    <row r="1061">
      <c r="A1061" s="40" t="s">
        <v>16719</v>
      </c>
      <c r="B1061" s="41">
        <v>119.0</v>
      </c>
      <c r="C1061" s="42">
        <v>1.67E9</v>
      </c>
      <c r="D1061" s="41">
        <v>3356.0</v>
      </c>
      <c r="E1061" s="40" t="s">
        <v>1243</v>
      </c>
      <c r="F1061" s="41">
        <v>140.0</v>
      </c>
      <c r="G1061" s="41">
        <v>35.0</v>
      </c>
      <c r="H1061" s="41">
        <v>70.0</v>
      </c>
      <c r="I1061" s="41">
        <v>-3.07733</v>
      </c>
      <c r="J1061" s="41">
        <v>10000.0</v>
      </c>
      <c r="K1061" s="41">
        <v>5000.0</v>
      </c>
      <c r="L1061" s="41">
        <v>1200.0</v>
      </c>
      <c r="M1061" s="41">
        <v>600.0</v>
      </c>
      <c r="N1061" s="41">
        <v>50.0</v>
      </c>
      <c r="O1061" s="40" t="s">
        <v>207</v>
      </c>
      <c r="P1061" s="40" t="s">
        <v>208</v>
      </c>
      <c r="Q1061" s="40" t="s">
        <v>7310</v>
      </c>
      <c r="R1061" s="40" t="s">
        <v>8686</v>
      </c>
      <c r="S1061" s="40" t="b">
        <v>0</v>
      </c>
      <c r="T1061" s="40" t="s">
        <v>12879</v>
      </c>
      <c r="U1061" s="40" t="s">
        <v>212</v>
      </c>
      <c r="V1061" s="41">
        <v>0.1</v>
      </c>
      <c r="W1061" s="41">
        <v>0.9</v>
      </c>
      <c r="X1061" s="41">
        <v>0.1</v>
      </c>
      <c r="Y1061" s="41">
        <v>0.6</v>
      </c>
      <c r="Z1061" s="40" t="b">
        <v>0</v>
      </c>
      <c r="AA1061" s="40" t="b">
        <v>1</v>
      </c>
      <c r="AB1061" s="40" t="b">
        <v>0</v>
      </c>
      <c r="AC1061" s="40" t="b">
        <v>0</v>
      </c>
      <c r="AD1061" s="41" t="s">
        <v>16449</v>
      </c>
      <c r="AE1061" s="41" t="s">
        <v>16450</v>
      </c>
      <c r="AF1061" s="41">
        <v>627.817</v>
      </c>
      <c r="AG1061" s="41">
        <v>-5.07751</v>
      </c>
      <c r="AH1061" s="42">
        <v>6.57617E41</v>
      </c>
      <c r="AI1061" s="41">
        <v>0.649974283</v>
      </c>
      <c r="AJ1061" s="40" t="s">
        <v>16451</v>
      </c>
      <c r="AK1061" s="44" t="s">
        <v>397</v>
      </c>
      <c r="AL1061" s="41">
        <v>1121.0</v>
      </c>
      <c r="AM1061" s="40" t="s">
        <v>7372</v>
      </c>
      <c r="AN1061" s="40" t="s">
        <v>7285</v>
      </c>
      <c r="AO1061" s="40" t="s">
        <v>5643</v>
      </c>
      <c r="AP1061" s="42">
        <v>1.1E138</v>
      </c>
    </row>
    <row r="1062">
      <c r="A1062" s="40" t="s">
        <v>16706</v>
      </c>
      <c r="B1062" s="41">
        <v>206.0</v>
      </c>
      <c r="C1062" s="42">
        <v>1.67E9</v>
      </c>
      <c r="D1062" s="41">
        <v>3356.0</v>
      </c>
      <c r="E1062" s="40" t="s">
        <v>1243</v>
      </c>
      <c r="F1062" s="41">
        <v>140.0</v>
      </c>
      <c r="G1062" s="41">
        <v>35.0</v>
      </c>
      <c r="H1062" s="41">
        <v>70.0</v>
      </c>
      <c r="I1062" s="41">
        <v>-3.07733</v>
      </c>
      <c r="J1062" s="41">
        <v>10000.0</v>
      </c>
      <c r="K1062" s="41">
        <v>5000.0</v>
      </c>
      <c r="L1062" s="41">
        <v>1200.0</v>
      </c>
      <c r="M1062" s="41">
        <v>600.0</v>
      </c>
      <c r="N1062" s="41">
        <v>100.0</v>
      </c>
      <c r="O1062" s="40" t="s">
        <v>207</v>
      </c>
      <c r="P1062" s="40" t="s">
        <v>1371</v>
      </c>
      <c r="Q1062" s="40" t="s">
        <v>7310</v>
      </c>
      <c r="R1062" s="40" t="s">
        <v>8686</v>
      </c>
      <c r="S1062" s="40" t="b">
        <v>0</v>
      </c>
      <c r="T1062" s="40" t="s">
        <v>211</v>
      </c>
      <c r="U1062" s="40" t="s">
        <v>212</v>
      </c>
      <c r="V1062" s="41">
        <v>0.1</v>
      </c>
      <c r="W1062" s="41">
        <v>0.9</v>
      </c>
      <c r="X1062" s="41">
        <v>0.3</v>
      </c>
      <c r="Y1062" s="41">
        <v>0.6</v>
      </c>
      <c r="Z1062" s="40" t="b">
        <v>0</v>
      </c>
      <c r="AA1062" s="40" t="b">
        <v>1</v>
      </c>
      <c r="AB1062" s="40" t="b">
        <v>0</v>
      </c>
      <c r="AC1062" s="40" t="b">
        <v>0</v>
      </c>
      <c r="AD1062" s="41" t="s">
        <v>15192</v>
      </c>
      <c r="AE1062" s="41" t="s">
        <v>16452</v>
      </c>
      <c r="AF1062" s="41">
        <v>862.9431</v>
      </c>
      <c r="AG1062" s="41">
        <v>-5.08383</v>
      </c>
      <c r="AH1062" s="42">
        <v>1.30611E42</v>
      </c>
      <c r="AI1062" s="41">
        <v>0.652027497</v>
      </c>
      <c r="AJ1062" s="40" t="s">
        <v>16882</v>
      </c>
      <c r="AK1062" s="40" t="s">
        <v>16454</v>
      </c>
      <c r="AL1062" s="41">
        <v>901.0</v>
      </c>
      <c r="AM1062" s="40" t="s">
        <v>7372</v>
      </c>
      <c r="AN1062" s="40" t="s">
        <v>7285</v>
      </c>
      <c r="AO1062" s="40" t="s">
        <v>5643</v>
      </c>
      <c r="AP1062" s="42">
        <v>1.1E139</v>
      </c>
    </row>
    <row r="1063">
      <c r="A1063" s="40" t="s">
        <v>16686</v>
      </c>
      <c r="B1063" s="41">
        <v>254.0</v>
      </c>
      <c r="C1063" s="42">
        <v>1.67E9</v>
      </c>
      <c r="D1063" s="41">
        <v>3356.0</v>
      </c>
      <c r="E1063" s="40" t="s">
        <v>1243</v>
      </c>
      <c r="F1063" s="41">
        <v>140.0</v>
      </c>
      <c r="G1063" s="41">
        <v>35.0</v>
      </c>
      <c r="H1063" s="41">
        <v>70.0</v>
      </c>
      <c r="I1063" s="41">
        <v>-3.07733</v>
      </c>
      <c r="J1063" s="41">
        <v>10000.0</v>
      </c>
      <c r="K1063" s="41">
        <v>5000.0</v>
      </c>
      <c r="L1063" s="41">
        <v>1200.0</v>
      </c>
      <c r="M1063" s="41">
        <v>600.0</v>
      </c>
      <c r="N1063" s="41">
        <v>100.0</v>
      </c>
      <c r="O1063" s="40" t="s">
        <v>207</v>
      </c>
      <c r="P1063" s="40" t="s">
        <v>208</v>
      </c>
      <c r="Q1063" s="40" t="s">
        <v>212</v>
      </c>
      <c r="R1063" s="40" t="s">
        <v>8686</v>
      </c>
      <c r="S1063" s="40" t="b">
        <v>0</v>
      </c>
      <c r="T1063" s="40" t="s">
        <v>211</v>
      </c>
      <c r="U1063" s="40" t="s">
        <v>212</v>
      </c>
      <c r="V1063" s="41">
        <v>0.1</v>
      </c>
      <c r="W1063" s="41">
        <v>0.9</v>
      </c>
      <c r="X1063" s="41">
        <v>0.1</v>
      </c>
      <c r="Y1063" s="41">
        <v>0.6</v>
      </c>
      <c r="Z1063" s="40" t="b">
        <v>0</v>
      </c>
      <c r="AA1063" s="40" t="b">
        <v>1</v>
      </c>
      <c r="AB1063" s="40" t="b">
        <v>0</v>
      </c>
      <c r="AC1063" s="40" t="b">
        <v>0</v>
      </c>
      <c r="AD1063" s="41" t="s">
        <v>16455</v>
      </c>
      <c r="AE1063" s="41" t="s">
        <v>16456</v>
      </c>
      <c r="AF1063" s="41">
        <v>737.9678</v>
      </c>
      <c r="AG1063" s="41">
        <v>-5.08988</v>
      </c>
      <c r="AH1063" s="42">
        <v>1.3498E42</v>
      </c>
      <c r="AI1063" s="41">
        <v>0.653994673</v>
      </c>
      <c r="AJ1063" s="40" t="s">
        <v>16457</v>
      </c>
      <c r="AK1063" s="40" t="s">
        <v>16458</v>
      </c>
      <c r="AL1063" s="41">
        <v>2425.0</v>
      </c>
      <c r="AM1063" s="40" t="s">
        <v>7372</v>
      </c>
      <c r="AN1063" s="40" t="s">
        <v>7285</v>
      </c>
      <c r="AO1063" s="40" t="s">
        <v>5627</v>
      </c>
      <c r="AP1063" s="42">
        <v>1.1E139</v>
      </c>
    </row>
    <row r="1064">
      <c r="A1064" s="40" t="s">
        <v>16720</v>
      </c>
      <c r="B1064" s="41">
        <v>57.0</v>
      </c>
      <c r="C1064" s="42">
        <v>1.67E9</v>
      </c>
      <c r="D1064" s="41">
        <v>3356.0</v>
      </c>
      <c r="E1064" s="40" t="s">
        <v>1243</v>
      </c>
      <c r="F1064" s="41">
        <v>140.0</v>
      </c>
      <c r="G1064" s="41">
        <v>35.0</v>
      </c>
      <c r="H1064" s="41">
        <v>70.0</v>
      </c>
      <c r="I1064" s="41">
        <v>-3.07733</v>
      </c>
      <c r="J1064" s="41">
        <v>10000.0</v>
      </c>
      <c r="K1064" s="41">
        <v>5000.0</v>
      </c>
      <c r="L1064" s="41">
        <v>1200.0</v>
      </c>
      <c r="M1064" s="41">
        <v>600.0</v>
      </c>
      <c r="N1064" s="41">
        <v>30.0</v>
      </c>
      <c r="O1064" s="40" t="s">
        <v>207</v>
      </c>
      <c r="P1064" s="40" t="s">
        <v>1371</v>
      </c>
      <c r="Q1064" s="40" t="s">
        <v>1372</v>
      </c>
      <c r="R1064" s="40" t="s">
        <v>8686</v>
      </c>
      <c r="S1064" s="40" t="b">
        <v>0</v>
      </c>
      <c r="T1064" s="40" t="s">
        <v>211</v>
      </c>
      <c r="U1064" s="40" t="s">
        <v>212</v>
      </c>
      <c r="V1064" s="41">
        <v>0.1</v>
      </c>
      <c r="W1064" s="41">
        <v>0.9</v>
      </c>
      <c r="X1064" s="41">
        <v>0.2</v>
      </c>
      <c r="Y1064" s="41">
        <v>0.4</v>
      </c>
      <c r="Z1064" s="40" t="b">
        <v>0</v>
      </c>
      <c r="AA1064" s="40" t="b">
        <v>1</v>
      </c>
      <c r="AB1064" s="40" t="b">
        <v>0</v>
      </c>
      <c r="AC1064" s="40" t="b">
        <v>0</v>
      </c>
      <c r="AD1064" s="41" t="s">
        <v>16459</v>
      </c>
      <c r="AE1064" s="41" t="s">
        <v>5030</v>
      </c>
      <c r="AF1064" s="41">
        <v>1203.366</v>
      </c>
      <c r="AG1064" s="41">
        <v>-5.09293</v>
      </c>
      <c r="AH1064" s="42">
        <v>6.66249E41</v>
      </c>
      <c r="AI1064" s="41">
        <v>0.654985685</v>
      </c>
      <c r="AJ1064" s="40" t="s">
        <v>16460</v>
      </c>
      <c r="AK1064" s="44" t="s">
        <v>397</v>
      </c>
      <c r="AL1064" s="41">
        <v>6988.0</v>
      </c>
      <c r="AM1064" s="40" t="s">
        <v>2224</v>
      </c>
      <c r="AN1064" s="40" t="s">
        <v>7285</v>
      </c>
      <c r="AO1064" s="40" t="s">
        <v>5643</v>
      </c>
      <c r="AP1064" s="42">
        <v>1.1E138</v>
      </c>
    </row>
    <row r="1065">
      <c r="A1065" s="40" t="s">
        <v>16719</v>
      </c>
      <c r="B1065" s="41">
        <v>26.0</v>
      </c>
      <c r="C1065" s="42">
        <v>1.67E9</v>
      </c>
      <c r="D1065" s="41">
        <v>3356.0</v>
      </c>
      <c r="E1065" s="40" t="s">
        <v>1243</v>
      </c>
      <c r="F1065" s="41">
        <v>140.0</v>
      </c>
      <c r="G1065" s="41">
        <v>35.0</v>
      </c>
      <c r="H1065" s="41">
        <v>70.0</v>
      </c>
      <c r="I1065" s="41">
        <v>-3.07733</v>
      </c>
      <c r="J1065" s="41">
        <v>10000.0</v>
      </c>
      <c r="K1065" s="41">
        <v>5000.0</v>
      </c>
      <c r="L1065" s="41">
        <v>1200.0</v>
      </c>
      <c r="M1065" s="41">
        <v>600.0</v>
      </c>
      <c r="N1065" s="41">
        <v>30.0</v>
      </c>
      <c r="O1065" s="40" t="s">
        <v>207</v>
      </c>
      <c r="P1065" s="40" t="s">
        <v>208</v>
      </c>
      <c r="Q1065" s="40" t="s">
        <v>7310</v>
      </c>
      <c r="R1065" s="40" t="s">
        <v>8686</v>
      </c>
      <c r="S1065" s="40" t="b">
        <v>0</v>
      </c>
      <c r="T1065" s="40" t="s">
        <v>211</v>
      </c>
      <c r="U1065" s="40" t="s">
        <v>212</v>
      </c>
      <c r="V1065" s="41">
        <v>0.1</v>
      </c>
      <c r="W1065" s="41">
        <v>0.9</v>
      </c>
      <c r="X1065" s="41">
        <v>0.3</v>
      </c>
      <c r="Y1065" s="41">
        <v>0.6</v>
      </c>
      <c r="Z1065" s="40" t="b">
        <v>0</v>
      </c>
      <c r="AA1065" s="40" t="b">
        <v>1</v>
      </c>
      <c r="AB1065" s="40" t="b">
        <v>0</v>
      </c>
      <c r="AC1065" s="40" t="b">
        <v>0</v>
      </c>
      <c r="AD1065" s="41" t="s">
        <v>16461</v>
      </c>
      <c r="AE1065" s="41" t="s">
        <v>16462</v>
      </c>
      <c r="AF1065" s="41">
        <v>766.1154</v>
      </c>
      <c r="AG1065" s="41">
        <v>-5.09519</v>
      </c>
      <c r="AH1065" s="42">
        <v>1.30921E42</v>
      </c>
      <c r="AI1065" s="41">
        <v>0.655718725</v>
      </c>
      <c r="AJ1065" s="40" t="s">
        <v>16463</v>
      </c>
      <c r="AK1065" s="40" t="s">
        <v>16464</v>
      </c>
      <c r="AL1065" s="41">
        <v>2375.0</v>
      </c>
      <c r="AM1065" s="40" t="s">
        <v>7372</v>
      </c>
      <c r="AN1065" s="40" t="s">
        <v>7285</v>
      </c>
      <c r="AO1065" s="40" t="s">
        <v>5643</v>
      </c>
      <c r="AP1065" s="42">
        <v>1.1E139</v>
      </c>
    </row>
    <row r="1066">
      <c r="A1066" s="40" t="s">
        <v>16706</v>
      </c>
      <c r="B1066" s="41">
        <v>254.0</v>
      </c>
      <c r="C1066" s="42">
        <v>1.67E9</v>
      </c>
      <c r="D1066" s="41">
        <v>3356.0</v>
      </c>
      <c r="E1066" s="40" t="s">
        <v>1243</v>
      </c>
      <c r="F1066" s="41">
        <v>140.0</v>
      </c>
      <c r="G1066" s="41">
        <v>35.0</v>
      </c>
      <c r="H1066" s="41">
        <v>70.0</v>
      </c>
      <c r="I1066" s="41">
        <v>-3.07733</v>
      </c>
      <c r="J1066" s="41">
        <v>10000.0</v>
      </c>
      <c r="K1066" s="41">
        <v>5000.0</v>
      </c>
      <c r="L1066" s="41">
        <v>1200.0</v>
      </c>
      <c r="M1066" s="41">
        <v>600.0</v>
      </c>
      <c r="N1066" s="41">
        <v>100.0</v>
      </c>
      <c r="O1066" s="40" t="s">
        <v>207</v>
      </c>
      <c r="P1066" s="40" t="s">
        <v>1371</v>
      </c>
      <c r="Q1066" s="40" t="s">
        <v>212</v>
      </c>
      <c r="R1066" s="40" t="s">
        <v>8686</v>
      </c>
      <c r="S1066" s="40" t="b">
        <v>0</v>
      </c>
      <c r="T1066" s="40" t="s">
        <v>211</v>
      </c>
      <c r="U1066" s="40" t="s">
        <v>212</v>
      </c>
      <c r="V1066" s="41">
        <v>0.1</v>
      </c>
      <c r="W1066" s="41">
        <v>0.9</v>
      </c>
      <c r="X1066" s="41">
        <v>0.1</v>
      </c>
      <c r="Y1066" s="41">
        <v>0.6</v>
      </c>
      <c r="Z1066" s="40" t="b">
        <v>0</v>
      </c>
      <c r="AA1066" s="40" t="b">
        <v>1</v>
      </c>
      <c r="AB1066" s="40" t="b">
        <v>0</v>
      </c>
      <c r="AC1066" s="40" t="b">
        <v>0</v>
      </c>
      <c r="AD1066" s="41" t="s">
        <v>16465</v>
      </c>
      <c r="AE1066" s="41" t="s">
        <v>16466</v>
      </c>
      <c r="AF1066" s="41">
        <v>680.0732</v>
      </c>
      <c r="AG1066" s="41">
        <v>-5.10239</v>
      </c>
      <c r="AH1066" s="42">
        <v>1.39028E42</v>
      </c>
      <c r="AI1066" s="41">
        <v>0.658060688</v>
      </c>
      <c r="AJ1066" s="40" t="s">
        <v>16467</v>
      </c>
      <c r="AK1066" s="40" t="s">
        <v>16468</v>
      </c>
      <c r="AL1066" s="41">
        <v>806.0</v>
      </c>
      <c r="AM1066" s="40" t="s">
        <v>7372</v>
      </c>
      <c r="AN1066" s="40" t="s">
        <v>7285</v>
      </c>
      <c r="AO1066" s="40" t="s">
        <v>5643</v>
      </c>
      <c r="AP1066" s="42">
        <v>1.1E139</v>
      </c>
    </row>
    <row r="1067">
      <c r="A1067" s="40" t="s">
        <v>16719</v>
      </c>
      <c r="B1067" s="41">
        <v>115.0</v>
      </c>
      <c r="C1067" s="42">
        <v>1.67E9</v>
      </c>
      <c r="D1067" s="41">
        <v>3356.0</v>
      </c>
      <c r="E1067" s="40" t="s">
        <v>1243</v>
      </c>
      <c r="F1067" s="41">
        <v>140.0</v>
      </c>
      <c r="G1067" s="41">
        <v>35.0</v>
      </c>
      <c r="H1067" s="41">
        <v>70.0</v>
      </c>
      <c r="I1067" s="41">
        <v>-3.07733</v>
      </c>
      <c r="J1067" s="41">
        <v>10000.0</v>
      </c>
      <c r="K1067" s="41">
        <v>5000.0</v>
      </c>
      <c r="L1067" s="41">
        <v>1200.0</v>
      </c>
      <c r="M1067" s="41">
        <v>600.0</v>
      </c>
      <c r="N1067" s="41">
        <v>50.0</v>
      </c>
      <c r="O1067" s="40" t="s">
        <v>207</v>
      </c>
      <c r="P1067" s="40" t="s">
        <v>208</v>
      </c>
      <c r="Q1067" s="40" t="s">
        <v>7310</v>
      </c>
      <c r="R1067" s="40" t="s">
        <v>8686</v>
      </c>
      <c r="S1067" s="40" t="b">
        <v>0</v>
      </c>
      <c r="T1067" s="40" t="s">
        <v>211</v>
      </c>
      <c r="U1067" s="40" t="s">
        <v>212</v>
      </c>
      <c r="V1067" s="41">
        <v>0.1</v>
      </c>
      <c r="W1067" s="41">
        <v>0.9</v>
      </c>
      <c r="X1067" s="41">
        <v>0.3</v>
      </c>
      <c r="Y1067" s="41">
        <v>0.5</v>
      </c>
      <c r="Z1067" s="40" t="b">
        <v>0</v>
      </c>
      <c r="AA1067" s="40" t="b">
        <v>1</v>
      </c>
      <c r="AB1067" s="40" t="b">
        <v>0</v>
      </c>
      <c r="AC1067" s="40" t="b">
        <v>0</v>
      </c>
      <c r="AD1067" s="41" t="s">
        <v>11532</v>
      </c>
      <c r="AE1067" s="41" t="s">
        <v>16469</v>
      </c>
      <c r="AF1067" s="41">
        <v>762.473</v>
      </c>
      <c r="AG1067" s="41">
        <v>-5.1032</v>
      </c>
      <c r="AH1067" s="42">
        <v>1.28379E42</v>
      </c>
      <c r="AI1067" s="41">
        <v>0.658322399</v>
      </c>
      <c r="AJ1067" s="40" t="s">
        <v>16883</v>
      </c>
      <c r="AK1067" s="40" t="s">
        <v>16471</v>
      </c>
      <c r="AL1067" s="41">
        <v>1668.0</v>
      </c>
      <c r="AM1067" s="40" t="s">
        <v>7372</v>
      </c>
      <c r="AN1067" s="40" t="s">
        <v>7285</v>
      </c>
      <c r="AO1067" s="40" t="s">
        <v>5643</v>
      </c>
      <c r="AP1067" s="42">
        <v>1.1E139</v>
      </c>
    </row>
    <row r="1068">
      <c r="A1068" s="40" t="s">
        <v>16720</v>
      </c>
      <c r="B1068" s="41">
        <v>122.0</v>
      </c>
      <c r="C1068" s="42">
        <v>1.67E9</v>
      </c>
      <c r="D1068" s="41">
        <v>3356.0</v>
      </c>
      <c r="E1068" s="40" t="s">
        <v>1243</v>
      </c>
      <c r="F1068" s="41">
        <v>140.0</v>
      </c>
      <c r="G1068" s="41">
        <v>35.0</v>
      </c>
      <c r="H1068" s="41">
        <v>70.0</v>
      </c>
      <c r="I1068" s="41">
        <v>-3.07733</v>
      </c>
      <c r="J1068" s="41">
        <v>10000.0</v>
      </c>
      <c r="K1068" s="41">
        <v>5000.0</v>
      </c>
      <c r="L1068" s="41">
        <v>1200.0</v>
      </c>
      <c r="M1068" s="41">
        <v>600.0</v>
      </c>
      <c r="N1068" s="41">
        <v>50.0</v>
      </c>
      <c r="O1068" s="40" t="s">
        <v>207</v>
      </c>
      <c r="P1068" s="40" t="s">
        <v>1371</v>
      </c>
      <c r="Q1068" s="40" t="s">
        <v>7310</v>
      </c>
      <c r="R1068" s="40" t="s">
        <v>8686</v>
      </c>
      <c r="S1068" s="40" t="b">
        <v>0</v>
      </c>
      <c r="T1068" s="40" t="s">
        <v>12879</v>
      </c>
      <c r="U1068" s="40" t="s">
        <v>212</v>
      </c>
      <c r="V1068" s="41">
        <v>0.1</v>
      </c>
      <c r="W1068" s="41">
        <v>0.9</v>
      </c>
      <c r="X1068" s="41">
        <v>0.2</v>
      </c>
      <c r="Y1068" s="41">
        <v>0.6</v>
      </c>
      <c r="Z1068" s="40" t="b">
        <v>0</v>
      </c>
      <c r="AA1068" s="40" t="b">
        <v>1</v>
      </c>
      <c r="AB1068" s="40" t="b">
        <v>0</v>
      </c>
      <c r="AC1068" s="40" t="b">
        <v>0</v>
      </c>
      <c r="AD1068" s="41" t="s">
        <v>9865</v>
      </c>
      <c r="AE1068" s="41" t="s">
        <v>16472</v>
      </c>
      <c r="AF1068" s="41">
        <v>618.3712</v>
      </c>
      <c r="AG1068" s="41">
        <v>-5.10471</v>
      </c>
      <c r="AH1068" s="42">
        <v>1.09155E42</v>
      </c>
      <c r="AI1068" s="41">
        <v>0.658811468</v>
      </c>
      <c r="AJ1068" s="40" t="s">
        <v>16473</v>
      </c>
      <c r="AK1068" s="40" t="s">
        <v>16474</v>
      </c>
      <c r="AL1068" s="41">
        <v>1139.0</v>
      </c>
      <c r="AM1068" s="40" t="s">
        <v>7372</v>
      </c>
      <c r="AN1068" s="40" t="s">
        <v>7285</v>
      </c>
      <c r="AO1068" s="40" t="s">
        <v>5643</v>
      </c>
      <c r="AP1068" s="42">
        <v>1.1E139</v>
      </c>
    </row>
    <row r="1069">
      <c r="A1069" s="40" t="s">
        <v>16706</v>
      </c>
      <c r="B1069" s="41">
        <v>255.0</v>
      </c>
      <c r="C1069" s="42">
        <v>1.67E9</v>
      </c>
      <c r="D1069" s="41">
        <v>3356.0</v>
      </c>
      <c r="E1069" s="40" t="s">
        <v>1243</v>
      </c>
      <c r="F1069" s="41">
        <v>140.0</v>
      </c>
      <c r="G1069" s="41">
        <v>35.0</v>
      </c>
      <c r="H1069" s="41">
        <v>70.0</v>
      </c>
      <c r="I1069" s="41">
        <v>-3.07733</v>
      </c>
      <c r="J1069" s="41">
        <v>10000.0</v>
      </c>
      <c r="K1069" s="41">
        <v>5000.0</v>
      </c>
      <c r="L1069" s="41">
        <v>1200.0</v>
      </c>
      <c r="M1069" s="41">
        <v>600.0</v>
      </c>
      <c r="N1069" s="41">
        <v>100.0</v>
      </c>
      <c r="O1069" s="40" t="s">
        <v>207</v>
      </c>
      <c r="P1069" s="40" t="s">
        <v>1371</v>
      </c>
      <c r="Q1069" s="40" t="s">
        <v>212</v>
      </c>
      <c r="R1069" s="40" t="s">
        <v>8686</v>
      </c>
      <c r="S1069" s="40" t="b">
        <v>0</v>
      </c>
      <c r="T1069" s="40" t="s">
        <v>211</v>
      </c>
      <c r="U1069" s="40" t="s">
        <v>212</v>
      </c>
      <c r="V1069" s="41">
        <v>0.1</v>
      </c>
      <c r="W1069" s="41">
        <v>0.9</v>
      </c>
      <c r="X1069" s="41">
        <v>0.2</v>
      </c>
      <c r="Y1069" s="41">
        <v>0.4</v>
      </c>
      <c r="Z1069" s="40" t="b">
        <v>0</v>
      </c>
      <c r="AA1069" s="40" t="b">
        <v>1</v>
      </c>
      <c r="AB1069" s="40" t="b">
        <v>0</v>
      </c>
      <c r="AC1069" s="40" t="b">
        <v>0</v>
      </c>
      <c r="AD1069" s="41" t="s">
        <v>16475</v>
      </c>
      <c r="AE1069" s="41" t="s">
        <v>16476</v>
      </c>
      <c r="AF1069" s="41">
        <v>1202.01</v>
      </c>
      <c r="AG1069" s="41">
        <v>-5.10674</v>
      </c>
      <c r="AH1069" s="42">
        <v>1.39097E42</v>
      </c>
      <c r="AI1069" s="41">
        <v>0.659472711</v>
      </c>
      <c r="AJ1069" s="40" t="s">
        <v>16884</v>
      </c>
      <c r="AK1069" s="40" t="s">
        <v>16478</v>
      </c>
      <c r="AL1069" s="41">
        <v>2099.0</v>
      </c>
      <c r="AM1069" s="40" t="s">
        <v>2224</v>
      </c>
      <c r="AN1069" s="40" t="s">
        <v>7285</v>
      </c>
      <c r="AO1069" s="40" t="s">
        <v>5643</v>
      </c>
      <c r="AP1069" s="42">
        <v>1.1E139</v>
      </c>
    </row>
    <row r="1070">
      <c r="A1070" s="40" t="s">
        <v>16720</v>
      </c>
      <c r="B1070" s="41">
        <v>111.0</v>
      </c>
      <c r="C1070" s="42">
        <v>1.67E9</v>
      </c>
      <c r="D1070" s="41">
        <v>3356.0</v>
      </c>
      <c r="E1070" s="40" t="s">
        <v>1243</v>
      </c>
      <c r="F1070" s="41">
        <v>140.0</v>
      </c>
      <c r="G1070" s="41">
        <v>35.0</v>
      </c>
      <c r="H1070" s="41">
        <v>70.0</v>
      </c>
      <c r="I1070" s="41">
        <v>-3.07733</v>
      </c>
      <c r="J1070" s="41">
        <v>10000.0</v>
      </c>
      <c r="K1070" s="41">
        <v>5000.0</v>
      </c>
      <c r="L1070" s="41">
        <v>1200.0</v>
      </c>
      <c r="M1070" s="41">
        <v>600.0</v>
      </c>
      <c r="N1070" s="41">
        <v>50.0</v>
      </c>
      <c r="O1070" s="40" t="s">
        <v>207</v>
      </c>
      <c r="P1070" s="40" t="s">
        <v>1371</v>
      </c>
      <c r="Q1070" s="40" t="s">
        <v>7310</v>
      </c>
      <c r="R1070" s="40" t="s">
        <v>8686</v>
      </c>
      <c r="S1070" s="40" t="b">
        <v>0</v>
      </c>
      <c r="T1070" s="40" t="s">
        <v>211</v>
      </c>
      <c r="U1070" s="40" t="s">
        <v>212</v>
      </c>
      <c r="V1070" s="41">
        <v>0.1</v>
      </c>
      <c r="W1070" s="41">
        <v>0.9</v>
      </c>
      <c r="X1070" s="41">
        <v>0.2</v>
      </c>
      <c r="Y1070" s="41">
        <v>0.4</v>
      </c>
      <c r="Z1070" s="40" t="b">
        <v>0</v>
      </c>
      <c r="AA1070" s="40" t="b">
        <v>1</v>
      </c>
      <c r="AB1070" s="40" t="b">
        <v>0</v>
      </c>
      <c r="AC1070" s="40" t="b">
        <v>0</v>
      </c>
      <c r="AD1070" s="41" t="s">
        <v>16479</v>
      </c>
      <c r="AE1070" s="41" t="s">
        <v>16480</v>
      </c>
      <c r="AF1070" s="41">
        <v>1202.996</v>
      </c>
      <c r="AG1070" s="41">
        <v>-5.10903</v>
      </c>
      <c r="AH1070" s="42">
        <v>1.27662E42</v>
      </c>
      <c r="AI1070" s="41">
        <v>0.660217296</v>
      </c>
      <c r="AJ1070" s="40" t="s">
        <v>16481</v>
      </c>
      <c r="AK1070" s="40" t="s">
        <v>16482</v>
      </c>
      <c r="AL1070" s="41">
        <v>3076.0</v>
      </c>
      <c r="AM1070" s="40" t="s">
        <v>2224</v>
      </c>
      <c r="AN1070" s="40" t="s">
        <v>7285</v>
      </c>
      <c r="AO1070" s="40" t="s">
        <v>5643</v>
      </c>
      <c r="AP1070" s="42">
        <v>1.1E139</v>
      </c>
    </row>
    <row r="1071">
      <c r="A1071" s="40" t="s">
        <v>16719</v>
      </c>
      <c r="B1071" s="41">
        <v>109.0</v>
      </c>
      <c r="C1071" s="42">
        <v>1.67E9</v>
      </c>
      <c r="D1071" s="41">
        <v>3356.0</v>
      </c>
      <c r="E1071" s="40" t="s">
        <v>1243</v>
      </c>
      <c r="F1071" s="41">
        <v>140.0</v>
      </c>
      <c r="G1071" s="41">
        <v>35.0</v>
      </c>
      <c r="H1071" s="41">
        <v>70.0</v>
      </c>
      <c r="I1071" s="41">
        <v>-3.07733</v>
      </c>
      <c r="J1071" s="41">
        <v>10000.0</v>
      </c>
      <c r="K1071" s="41">
        <v>5000.0</v>
      </c>
      <c r="L1071" s="41">
        <v>1200.0</v>
      </c>
      <c r="M1071" s="41">
        <v>600.0</v>
      </c>
      <c r="N1071" s="41">
        <v>50.0</v>
      </c>
      <c r="O1071" s="40" t="s">
        <v>207</v>
      </c>
      <c r="P1071" s="40" t="s">
        <v>208</v>
      </c>
      <c r="Q1071" s="40" t="s">
        <v>7310</v>
      </c>
      <c r="R1071" s="40" t="s">
        <v>8686</v>
      </c>
      <c r="S1071" s="40" t="b">
        <v>0</v>
      </c>
      <c r="T1071" s="40" t="s">
        <v>211</v>
      </c>
      <c r="U1071" s="40" t="s">
        <v>212</v>
      </c>
      <c r="V1071" s="41">
        <v>0.1</v>
      </c>
      <c r="W1071" s="41">
        <v>0.9</v>
      </c>
      <c r="X1071" s="41">
        <v>0.1</v>
      </c>
      <c r="Y1071" s="41">
        <v>0.5</v>
      </c>
      <c r="Z1071" s="40" t="b">
        <v>0</v>
      </c>
      <c r="AA1071" s="40" t="b">
        <v>1</v>
      </c>
      <c r="AB1071" s="40" t="b">
        <v>0</v>
      </c>
      <c r="AC1071" s="40" t="b">
        <v>0</v>
      </c>
      <c r="AD1071" s="41" t="s">
        <v>16483</v>
      </c>
      <c r="AE1071" s="41" t="s">
        <v>12255</v>
      </c>
      <c r="AF1071" s="41">
        <v>1202.808</v>
      </c>
      <c r="AG1071" s="41">
        <v>-5.11972</v>
      </c>
      <c r="AH1071" s="42">
        <v>1.24333E42</v>
      </c>
      <c r="AI1071" s="41">
        <v>0.663690256</v>
      </c>
      <c r="AJ1071" s="40" t="s">
        <v>16484</v>
      </c>
      <c r="AK1071" s="44" t="s">
        <v>397</v>
      </c>
      <c r="AL1071" s="41">
        <v>2430.0</v>
      </c>
      <c r="AM1071" s="40" t="s">
        <v>2224</v>
      </c>
      <c r="AN1071" s="40" t="s">
        <v>7285</v>
      </c>
      <c r="AO1071" s="40" t="s">
        <v>5643</v>
      </c>
      <c r="AP1071" s="42">
        <v>1.1E139</v>
      </c>
    </row>
    <row r="1072">
      <c r="A1072" s="40" t="s">
        <v>16719</v>
      </c>
      <c r="B1072" s="41">
        <v>30.0</v>
      </c>
      <c r="C1072" s="42">
        <v>1.67E9</v>
      </c>
      <c r="D1072" s="41">
        <v>3356.0</v>
      </c>
      <c r="E1072" s="40" t="s">
        <v>1243</v>
      </c>
      <c r="F1072" s="41">
        <v>140.0</v>
      </c>
      <c r="G1072" s="41">
        <v>35.0</v>
      </c>
      <c r="H1072" s="41">
        <v>70.0</v>
      </c>
      <c r="I1072" s="41">
        <v>-3.07733</v>
      </c>
      <c r="J1072" s="41">
        <v>10000.0</v>
      </c>
      <c r="K1072" s="41">
        <v>5000.0</v>
      </c>
      <c r="L1072" s="41">
        <v>1200.0</v>
      </c>
      <c r="M1072" s="41">
        <v>600.0</v>
      </c>
      <c r="N1072" s="41">
        <v>30.0</v>
      </c>
      <c r="O1072" s="40" t="s">
        <v>207</v>
      </c>
      <c r="P1072" s="40" t="s">
        <v>208</v>
      </c>
      <c r="Q1072" s="40" t="s">
        <v>7310</v>
      </c>
      <c r="R1072" s="40" t="s">
        <v>8686</v>
      </c>
      <c r="S1072" s="40" t="b">
        <v>0</v>
      </c>
      <c r="T1072" s="40" t="s">
        <v>12879</v>
      </c>
      <c r="U1072" s="40" t="s">
        <v>212</v>
      </c>
      <c r="V1072" s="41">
        <v>0.1</v>
      </c>
      <c r="W1072" s="41">
        <v>0.9</v>
      </c>
      <c r="X1072" s="41">
        <v>0.2</v>
      </c>
      <c r="Y1072" s="41">
        <v>0.4</v>
      </c>
      <c r="Z1072" s="40" t="b">
        <v>0</v>
      </c>
      <c r="AA1072" s="40" t="b">
        <v>1</v>
      </c>
      <c r="AB1072" s="40" t="b">
        <v>0</v>
      </c>
      <c r="AC1072" s="40" t="b">
        <v>0</v>
      </c>
      <c r="AD1072" s="41" t="s">
        <v>16485</v>
      </c>
      <c r="AE1072" s="41" t="s">
        <v>16486</v>
      </c>
      <c r="AF1072" s="41">
        <v>966.4025</v>
      </c>
      <c r="AG1072" s="41">
        <v>-5.12334</v>
      </c>
      <c r="AH1072" s="42">
        <v>4.59326E41</v>
      </c>
      <c r="AI1072" s="41">
        <v>0.664868056</v>
      </c>
      <c r="AJ1072" s="40" t="s">
        <v>16487</v>
      </c>
      <c r="AK1072" s="44" t="s">
        <v>397</v>
      </c>
      <c r="AL1072" s="41">
        <v>3836.0</v>
      </c>
      <c r="AM1072" s="40" t="s">
        <v>7372</v>
      </c>
      <c r="AN1072" s="40" t="s">
        <v>7285</v>
      </c>
      <c r="AO1072" s="40" t="s">
        <v>5643</v>
      </c>
      <c r="AP1072" s="42">
        <v>1.0E138</v>
      </c>
    </row>
    <row r="1073">
      <c r="A1073" s="40" t="s">
        <v>16719</v>
      </c>
      <c r="B1073" s="41">
        <v>113.0</v>
      </c>
      <c r="C1073" s="42">
        <v>1.67E9</v>
      </c>
      <c r="D1073" s="41">
        <v>3356.0</v>
      </c>
      <c r="E1073" s="40" t="s">
        <v>1243</v>
      </c>
      <c r="F1073" s="41">
        <v>140.0</v>
      </c>
      <c r="G1073" s="41">
        <v>35.0</v>
      </c>
      <c r="H1073" s="41">
        <v>70.0</v>
      </c>
      <c r="I1073" s="41">
        <v>-3.07733</v>
      </c>
      <c r="J1073" s="41">
        <v>10000.0</v>
      </c>
      <c r="K1073" s="41">
        <v>5000.0</v>
      </c>
      <c r="L1073" s="41">
        <v>1200.0</v>
      </c>
      <c r="M1073" s="41">
        <v>600.0</v>
      </c>
      <c r="N1073" s="41">
        <v>50.0</v>
      </c>
      <c r="O1073" s="40" t="s">
        <v>207</v>
      </c>
      <c r="P1073" s="40" t="s">
        <v>208</v>
      </c>
      <c r="Q1073" s="40" t="s">
        <v>7310</v>
      </c>
      <c r="R1073" s="40" t="s">
        <v>8686</v>
      </c>
      <c r="S1073" s="40" t="b">
        <v>0</v>
      </c>
      <c r="T1073" s="40" t="s">
        <v>211</v>
      </c>
      <c r="U1073" s="40" t="s">
        <v>212</v>
      </c>
      <c r="V1073" s="41">
        <v>0.1</v>
      </c>
      <c r="W1073" s="41">
        <v>0.9</v>
      </c>
      <c r="X1073" s="41">
        <v>0.2</v>
      </c>
      <c r="Y1073" s="41">
        <v>0.6</v>
      </c>
      <c r="Z1073" s="40" t="b">
        <v>0</v>
      </c>
      <c r="AA1073" s="40" t="b">
        <v>1</v>
      </c>
      <c r="AB1073" s="40" t="b">
        <v>0</v>
      </c>
      <c r="AC1073" s="40" t="b">
        <v>0</v>
      </c>
      <c r="AD1073" s="41" t="s">
        <v>16488</v>
      </c>
      <c r="AE1073" s="41" t="s">
        <v>16489</v>
      </c>
      <c r="AF1073" s="41">
        <v>1203.358</v>
      </c>
      <c r="AG1073" s="41">
        <v>-5.12623</v>
      </c>
      <c r="AH1073" s="42">
        <v>4.86095E41</v>
      </c>
      <c r="AI1073" s="41">
        <v>0.665807674</v>
      </c>
      <c r="AJ1073" s="40" t="s">
        <v>16490</v>
      </c>
      <c r="AK1073" s="40" t="s">
        <v>16491</v>
      </c>
      <c r="AL1073" s="41">
        <v>2214.0</v>
      </c>
      <c r="AM1073" s="40" t="s">
        <v>2224</v>
      </c>
      <c r="AN1073" s="40" t="s">
        <v>7285</v>
      </c>
      <c r="AO1073" s="40" t="s">
        <v>5643</v>
      </c>
      <c r="AP1073" s="42">
        <v>1.0E138</v>
      </c>
    </row>
    <row r="1074">
      <c r="A1074" s="40" t="s">
        <v>16720</v>
      </c>
      <c r="B1074" s="41">
        <v>16.0</v>
      </c>
      <c r="C1074" s="42">
        <v>1.67E9</v>
      </c>
      <c r="D1074" s="41">
        <v>3356.0</v>
      </c>
      <c r="E1074" s="40" t="s">
        <v>1243</v>
      </c>
      <c r="F1074" s="41">
        <v>140.0</v>
      </c>
      <c r="G1074" s="41">
        <v>35.0</v>
      </c>
      <c r="H1074" s="41">
        <v>70.0</v>
      </c>
      <c r="I1074" s="41">
        <v>-3.07733</v>
      </c>
      <c r="J1074" s="41">
        <v>10000.0</v>
      </c>
      <c r="K1074" s="41">
        <v>5000.0</v>
      </c>
      <c r="L1074" s="41">
        <v>1200.0</v>
      </c>
      <c r="M1074" s="41">
        <v>600.0</v>
      </c>
      <c r="N1074" s="41">
        <v>30.0</v>
      </c>
      <c r="O1074" s="40" t="s">
        <v>207</v>
      </c>
      <c r="P1074" s="40" t="s">
        <v>1371</v>
      </c>
      <c r="Q1074" s="40" t="s">
        <v>209</v>
      </c>
      <c r="R1074" s="40" t="s">
        <v>8686</v>
      </c>
      <c r="S1074" s="40" t="b">
        <v>0</v>
      </c>
      <c r="T1074" s="40" t="s">
        <v>12879</v>
      </c>
      <c r="U1074" s="40" t="s">
        <v>212</v>
      </c>
      <c r="V1074" s="41">
        <v>0.1</v>
      </c>
      <c r="W1074" s="41">
        <v>0.9</v>
      </c>
      <c r="X1074" s="41">
        <v>0.3</v>
      </c>
      <c r="Y1074" s="41">
        <v>0.5</v>
      </c>
      <c r="Z1074" s="40" t="b">
        <v>0</v>
      </c>
      <c r="AA1074" s="40" t="b">
        <v>1</v>
      </c>
      <c r="AB1074" s="40" t="b">
        <v>0</v>
      </c>
      <c r="AC1074" s="40" t="b">
        <v>0</v>
      </c>
      <c r="AD1074" s="41" t="s">
        <v>16492</v>
      </c>
      <c r="AE1074" s="41" t="s">
        <v>16493</v>
      </c>
      <c r="AF1074" s="41">
        <v>668.5042</v>
      </c>
      <c r="AG1074" s="41">
        <v>-5.127</v>
      </c>
      <c r="AH1074" s="42">
        <v>1.10746E42</v>
      </c>
      <c r="AI1074" s="41">
        <v>0.666056475</v>
      </c>
      <c r="AJ1074" s="40" t="s">
        <v>16494</v>
      </c>
      <c r="AK1074" s="40" t="s">
        <v>16495</v>
      </c>
      <c r="AL1074" s="41">
        <v>2990.0</v>
      </c>
      <c r="AM1074" s="40" t="s">
        <v>7372</v>
      </c>
      <c r="AN1074" s="40" t="s">
        <v>7285</v>
      </c>
      <c r="AO1074" s="40" t="s">
        <v>5643</v>
      </c>
      <c r="AP1074" s="42">
        <v>1.1E139</v>
      </c>
    </row>
    <row r="1075">
      <c r="A1075" s="40" t="s">
        <v>16719</v>
      </c>
      <c r="B1075" s="41">
        <v>0.0</v>
      </c>
      <c r="C1075" s="42">
        <v>1.67E9</v>
      </c>
      <c r="D1075" s="41">
        <v>3356.0</v>
      </c>
      <c r="E1075" s="40" t="s">
        <v>1243</v>
      </c>
      <c r="F1075" s="41">
        <v>140.0</v>
      </c>
      <c r="G1075" s="41">
        <v>35.0</v>
      </c>
      <c r="H1075" s="41">
        <v>70.0</v>
      </c>
      <c r="I1075" s="41">
        <v>-3.07733</v>
      </c>
      <c r="J1075" s="41">
        <v>10000.0</v>
      </c>
      <c r="K1075" s="41">
        <v>5000.0</v>
      </c>
      <c r="L1075" s="41">
        <v>1200.0</v>
      </c>
      <c r="M1075" s="41">
        <v>600.0</v>
      </c>
      <c r="N1075" s="41">
        <v>30.0</v>
      </c>
      <c r="O1075" s="40" t="s">
        <v>207</v>
      </c>
      <c r="P1075" s="40" t="s">
        <v>208</v>
      </c>
      <c r="Q1075" s="40" t="s">
        <v>209</v>
      </c>
      <c r="R1075" s="40" t="s">
        <v>8686</v>
      </c>
      <c r="S1075" s="40" t="b">
        <v>0</v>
      </c>
      <c r="T1075" s="40" t="s">
        <v>211</v>
      </c>
      <c r="U1075" s="40" t="s">
        <v>212</v>
      </c>
      <c r="V1075" s="41">
        <v>0.1</v>
      </c>
      <c r="W1075" s="41">
        <v>0.9</v>
      </c>
      <c r="X1075" s="41">
        <v>0.1</v>
      </c>
      <c r="Y1075" s="41">
        <v>0.4</v>
      </c>
      <c r="Z1075" s="40" t="b">
        <v>0</v>
      </c>
      <c r="AA1075" s="40" t="b">
        <v>1</v>
      </c>
      <c r="AB1075" s="40" t="b">
        <v>0</v>
      </c>
      <c r="AC1075" s="40" t="b">
        <v>0</v>
      </c>
      <c r="AD1075" s="41" t="s">
        <v>15527</v>
      </c>
      <c r="AE1075" s="41" t="s">
        <v>16496</v>
      </c>
      <c r="AF1075" s="41">
        <v>786.049</v>
      </c>
      <c r="AG1075" s="41">
        <v>-5.13802</v>
      </c>
      <c r="AH1075" s="42">
        <v>6.41247E41</v>
      </c>
      <c r="AI1075" s="41">
        <v>0.669638272</v>
      </c>
      <c r="AJ1075" s="40" t="s">
        <v>16497</v>
      </c>
      <c r="AK1075" s="44" t="s">
        <v>397</v>
      </c>
      <c r="AL1075" s="41">
        <v>4910.0</v>
      </c>
      <c r="AM1075" s="40" t="s">
        <v>7372</v>
      </c>
      <c r="AN1075" s="40" t="s">
        <v>7285</v>
      </c>
      <c r="AO1075" s="40" t="s">
        <v>5643</v>
      </c>
      <c r="AP1075" s="42">
        <v>1.1E138</v>
      </c>
    </row>
    <row r="1076">
      <c r="A1076" s="40" t="s">
        <v>16719</v>
      </c>
      <c r="B1076" s="41">
        <v>24.0</v>
      </c>
      <c r="C1076" s="42">
        <v>1.67E9</v>
      </c>
      <c r="D1076" s="41">
        <v>3356.0</v>
      </c>
      <c r="E1076" s="40" t="s">
        <v>1243</v>
      </c>
      <c r="F1076" s="41">
        <v>140.0</v>
      </c>
      <c r="G1076" s="41">
        <v>35.0</v>
      </c>
      <c r="H1076" s="41">
        <v>70.0</v>
      </c>
      <c r="I1076" s="41">
        <v>-3.07733</v>
      </c>
      <c r="J1076" s="41">
        <v>10000.0</v>
      </c>
      <c r="K1076" s="41">
        <v>5000.0</v>
      </c>
      <c r="L1076" s="41">
        <v>1200.0</v>
      </c>
      <c r="M1076" s="41">
        <v>600.0</v>
      </c>
      <c r="N1076" s="41">
        <v>30.0</v>
      </c>
      <c r="O1076" s="40" t="s">
        <v>207</v>
      </c>
      <c r="P1076" s="40" t="s">
        <v>208</v>
      </c>
      <c r="Q1076" s="40" t="s">
        <v>7310</v>
      </c>
      <c r="R1076" s="40" t="s">
        <v>8686</v>
      </c>
      <c r="S1076" s="40" t="b">
        <v>0</v>
      </c>
      <c r="T1076" s="40" t="s">
        <v>211</v>
      </c>
      <c r="U1076" s="40" t="s">
        <v>212</v>
      </c>
      <c r="V1076" s="41">
        <v>0.1</v>
      </c>
      <c r="W1076" s="41">
        <v>0.9</v>
      </c>
      <c r="X1076" s="41">
        <v>0.3</v>
      </c>
      <c r="Y1076" s="41">
        <v>0.4</v>
      </c>
      <c r="Z1076" s="40" t="b">
        <v>0</v>
      </c>
      <c r="AA1076" s="40" t="b">
        <v>1</v>
      </c>
      <c r="AB1076" s="40" t="b">
        <v>0</v>
      </c>
      <c r="AC1076" s="40" t="b">
        <v>0</v>
      </c>
      <c r="AD1076" s="41" t="s">
        <v>16498</v>
      </c>
      <c r="AE1076" s="41" t="s">
        <v>16499</v>
      </c>
      <c r="AF1076" s="41">
        <v>1202.376</v>
      </c>
      <c r="AG1076" s="41">
        <v>-5.1425</v>
      </c>
      <c r="AH1076" s="42">
        <v>1.15115E42</v>
      </c>
      <c r="AI1076" s="41">
        <v>0.671093082</v>
      </c>
      <c r="AJ1076" s="40" t="s">
        <v>16500</v>
      </c>
      <c r="AK1076" s="40" t="s">
        <v>16501</v>
      </c>
      <c r="AL1076" s="41">
        <v>4742.0</v>
      </c>
      <c r="AM1076" s="40" t="s">
        <v>2224</v>
      </c>
      <c r="AN1076" s="40" t="s">
        <v>7285</v>
      </c>
      <c r="AO1076" s="40" t="s">
        <v>5643</v>
      </c>
      <c r="AP1076" s="42">
        <v>1.1E139</v>
      </c>
    </row>
    <row r="1077">
      <c r="A1077" s="40" t="s">
        <v>16706</v>
      </c>
      <c r="B1077" s="41">
        <v>201.0</v>
      </c>
      <c r="C1077" s="42">
        <v>1.67E9</v>
      </c>
      <c r="D1077" s="41">
        <v>3356.0</v>
      </c>
      <c r="E1077" s="40" t="s">
        <v>1243</v>
      </c>
      <c r="F1077" s="41">
        <v>140.0</v>
      </c>
      <c r="G1077" s="41">
        <v>35.0</v>
      </c>
      <c r="H1077" s="41">
        <v>70.0</v>
      </c>
      <c r="I1077" s="41">
        <v>-3.07733</v>
      </c>
      <c r="J1077" s="41">
        <v>10000.0</v>
      </c>
      <c r="K1077" s="41">
        <v>5000.0</v>
      </c>
      <c r="L1077" s="41">
        <v>1200.0</v>
      </c>
      <c r="M1077" s="41">
        <v>600.0</v>
      </c>
      <c r="N1077" s="41">
        <v>100.0</v>
      </c>
      <c r="O1077" s="40" t="s">
        <v>207</v>
      </c>
      <c r="P1077" s="40" t="s">
        <v>1371</v>
      </c>
      <c r="Q1077" s="40" t="s">
        <v>7310</v>
      </c>
      <c r="R1077" s="40" t="s">
        <v>8686</v>
      </c>
      <c r="S1077" s="40" t="b">
        <v>0</v>
      </c>
      <c r="T1077" s="40" t="s">
        <v>211</v>
      </c>
      <c r="U1077" s="40" t="s">
        <v>212</v>
      </c>
      <c r="V1077" s="41">
        <v>0.1</v>
      </c>
      <c r="W1077" s="41">
        <v>0.9</v>
      </c>
      <c r="X1077" s="41">
        <v>0.2</v>
      </c>
      <c r="Y1077" s="41">
        <v>0.4</v>
      </c>
      <c r="Z1077" s="40" t="b">
        <v>0</v>
      </c>
      <c r="AA1077" s="40" t="b">
        <v>1</v>
      </c>
      <c r="AB1077" s="40" t="b">
        <v>0</v>
      </c>
      <c r="AC1077" s="40" t="b">
        <v>0</v>
      </c>
      <c r="AD1077" s="41" t="s">
        <v>16502</v>
      </c>
      <c r="AE1077" s="41" t="s">
        <v>16503</v>
      </c>
      <c r="AF1077" s="41">
        <v>691.389</v>
      </c>
      <c r="AG1077" s="41">
        <v>-5.18799</v>
      </c>
      <c r="AH1077" s="42">
        <v>1.26265E42</v>
      </c>
      <c r="AI1077" s="41">
        <v>0.685875296</v>
      </c>
      <c r="AJ1077" s="40" t="s">
        <v>16885</v>
      </c>
      <c r="AK1077" s="40" t="s">
        <v>16505</v>
      </c>
      <c r="AL1077" s="41">
        <v>933.0</v>
      </c>
      <c r="AM1077" s="40" t="s">
        <v>7372</v>
      </c>
      <c r="AN1077" s="40" t="s">
        <v>7285</v>
      </c>
      <c r="AO1077" s="40" t="s">
        <v>5643</v>
      </c>
      <c r="AP1077" s="42">
        <v>1.1E139</v>
      </c>
    </row>
    <row r="1078">
      <c r="A1078" s="40" t="s">
        <v>16719</v>
      </c>
      <c r="B1078" s="41">
        <v>59.0</v>
      </c>
      <c r="C1078" s="42">
        <v>1.67E9</v>
      </c>
      <c r="D1078" s="41">
        <v>3356.0</v>
      </c>
      <c r="E1078" s="40" t="s">
        <v>1243</v>
      </c>
      <c r="F1078" s="41">
        <v>140.0</v>
      </c>
      <c r="G1078" s="41">
        <v>35.0</v>
      </c>
      <c r="H1078" s="41">
        <v>70.0</v>
      </c>
      <c r="I1078" s="41">
        <v>-3.07733</v>
      </c>
      <c r="J1078" s="41">
        <v>10000.0</v>
      </c>
      <c r="K1078" s="41">
        <v>5000.0</v>
      </c>
      <c r="L1078" s="41">
        <v>1200.0</v>
      </c>
      <c r="M1078" s="41">
        <v>600.0</v>
      </c>
      <c r="N1078" s="41">
        <v>30.0</v>
      </c>
      <c r="O1078" s="40" t="s">
        <v>207</v>
      </c>
      <c r="P1078" s="40" t="s">
        <v>208</v>
      </c>
      <c r="Q1078" s="40" t="s">
        <v>1372</v>
      </c>
      <c r="R1078" s="40" t="s">
        <v>8686</v>
      </c>
      <c r="S1078" s="40" t="b">
        <v>0</v>
      </c>
      <c r="T1078" s="40" t="s">
        <v>211</v>
      </c>
      <c r="U1078" s="40" t="s">
        <v>212</v>
      </c>
      <c r="V1078" s="41">
        <v>0.1</v>
      </c>
      <c r="W1078" s="41">
        <v>0.9</v>
      </c>
      <c r="X1078" s="41">
        <v>0.2</v>
      </c>
      <c r="Y1078" s="41">
        <v>0.6</v>
      </c>
      <c r="Z1078" s="40" t="b">
        <v>0</v>
      </c>
      <c r="AA1078" s="40" t="b">
        <v>1</v>
      </c>
      <c r="AB1078" s="40" t="b">
        <v>0</v>
      </c>
      <c r="AC1078" s="40" t="b">
        <v>0</v>
      </c>
      <c r="AD1078" s="41" t="s">
        <v>4024</v>
      </c>
      <c r="AE1078" s="41" t="s">
        <v>16506</v>
      </c>
      <c r="AF1078" s="41">
        <v>778.7722</v>
      </c>
      <c r="AG1078" s="41">
        <v>-5.19593</v>
      </c>
      <c r="AH1078" s="42">
        <v>1.2982E42</v>
      </c>
      <c r="AI1078" s="41">
        <v>0.688454765</v>
      </c>
      <c r="AJ1078" s="40" t="s">
        <v>16507</v>
      </c>
      <c r="AK1078" s="44" t="s">
        <v>397</v>
      </c>
      <c r="AL1078" s="41">
        <v>3056.0</v>
      </c>
      <c r="AM1078" s="40" t="s">
        <v>7372</v>
      </c>
      <c r="AN1078" s="40" t="s">
        <v>7285</v>
      </c>
      <c r="AO1078" s="40" t="s">
        <v>5643</v>
      </c>
      <c r="AP1078" s="42">
        <v>1.1E139</v>
      </c>
    </row>
    <row r="1079">
      <c r="A1079" s="40" t="s">
        <v>16719</v>
      </c>
      <c r="B1079" s="41">
        <v>145.0</v>
      </c>
      <c r="C1079" s="42">
        <v>1.67E9</v>
      </c>
      <c r="D1079" s="41">
        <v>3356.0</v>
      </c>
      <c r="E1079" s="40" t="s">
        <v>1243</v>
      </c>
      <c r="F1079" s="41">
        <v>140.0</v>
      </c>
      <c r="G1079" s="41">
        <v>35.0</v>
      </c>
      <c r="H1079" s="41">
        <v>70.0</v>
      </c>
      <c r="I1079" s="41">
        <v>-3.07733</v>
      </c>
      <c r="J1079" s="41">
        <v>10000.0</v>
      </c>
      <c r="K1079" s="41">
        <v>5000.0</v>
      </c>
      <c r="L1079" s="41">
        <v>1200.0</v>
      </c>
      <c r="M1079" s="41">
        <v>600.0</v>
      </c>
      <c r="N1079" s="41">
        <v>50.0</v>
      </c>
      <c r="O1079" s="40" t="s">
        <v>207</v>
      </c>
      <c r="P1079" s="40" t="s">
        <v>208</v>
      </c>
      <c r="Q1079" s="40" t="s">
        <v>1372</v>
      </c>
      <c r="R1079" s="40" t="s">
        <v>8686</v>
      </c>
      <c r="S1079" s="40" t="b">
        <v>0</v>
      </c>
      <c r="T1079" s="40" t="s">
        <v>211</v>
      </c>
      <c r="U1079" s="40" t="s">
        <v>212</v>
      </c>
      <c r="V1079" s="41">
        <v>0.1</v>
      </c>
      <c r="W1079" s="41">
        <v>0.9</v>
      </c>
      <c r="X1079" s="41">
        <v>0.1</v>
      </c>
      <c r="Y1079" s="41">
        <v>0.5</v>
      </c>
      <c r="Z1079" s="40" t="b">
        <v>0</v>
      </c>
      <c r="AA1079" s="40" t="b">
        <v>1</v>
      </c>
      <c r="AB1079" s="40" t="b">
        <v>0</v>
      </c>
      <c r="AC1079" s="40" t="b">
        <v>0</v>
      </c>
      <c r="AD1079" s="41" t="s">
        <v>16508</v>
      </c>
      <c r="AE1079" s="41" t="s">
        <v>16509</v>
      </c>
      <c r="AF1079" s="41">
        <v>735.7907</v>
      </c>
      <c r="AG1079" s="41">
        <v>-5.20535</v>
      </c>
      <c r="AH1079" s="42">
        <v>1.38289E42</v>
      </c>
      <c r="AI1079" s="41">
        <v>0.691515636</v>
      </c>
      <c r="AJ1079" s="40" t="s">
        <v>16510</v>
      </c>
      <c r="AK1079" s="44" t="s">
        <v>397</v>
      </c>
      <c r="AL1079" s="41">
        <v>2122.0</v>
      </c>
      <c r="AM1079" s="40" t="s">
        <v>7372</v>
      </c>
      <c r="AN1079" s="40" t="s">
        <v>7285</v>
      </c>
      <c r="AO1079" s="40" t="s">
        <v>5643</v>
      </c>
      <c r="AP1079" s="42">
        <v>1.1E139</v>
      </c>
    </row>
    <row r="1080">
      <c r="A1080" s="40" t="s">
        <v>16706</v>
      </c>
      <c r="B1080" s="41">
        <v>234.0</v>
      </c>
      <c r="C1080" s="42">
        <v>1.67E9</v>
      </c>
      <c r="D1080" s="41">
        <v>3356.0</v>
      </c>
      <c r="E1080" s="40" t="s">
        <v>1243</v>
      </c>
      <c r="F1080" s="41">
        <v>140.0</v>
      </c>
      <c r="G1080" s="41">
        <v>35.0</v>
      </c>
      <c r="H1080" s="41">
        <v>70.0</v>
      </c>
      <c r="I1080" s="41">
        <v>-3.07733</v>
      </c>
      <c r="J1080" s="41">
        <v>10000.0</v>
      </c>
      <c r="K1080" s="41">
        <v>5000.0</v>
      </c>
      <c r="L1080" s="41">
        <v>1200.0</v>
      </c>
      <c r="M1080" s="41">
        <v>600.0</v>
      </c>
      <c r="N1080" s="41">
        <v>100.0</v>
      </c>
      <c r="O1080" s="40" t="s">
        <v>207</v>
      </c>
      <c r="P1080" s="40" t="s">
        <v>1371</v>
      </c>
      <c r="Q1080" s="40" t="s">
        <v>1372</v>
      </c>
      <c r="R1080" s="40" t="s">
        <v>8686</v>
      </c>
      <c r="S1080" s="40" t="b">
        <v>0</v>
      </c>
      <c r="T1080" s="40" t="s">
        <v>211</v>
      </c>
      <c r="U1080" s="40" t="s">
        <v>212</v>
      </c>
      <c r="V1080" s="41">
        <v>0.1</v>
      </c>
      <c r="W1080" s="41">
        <v>0.9</v>
      </c>
      <c r="X1080" s="41">
        <v>0.1</v>
      </c>
      <c r="Y1080" s="41">
        <v>0.4</v>
      </c>
      <c r="Z1080" s="40" t="b">
        <v>0</v>
      </c>
      <c r="AA1080" s="40" t="b">
        <v>1</v>
      </c>
      <c r="AB1080" s="40" t="b">
        <v>0</v>
      </c>
      <c r="AC1080" s="40" t="b">
        <v>0</v>
      </c>
      <c r="AD1080" s="41" t="s">
        <v>16511</v>
      </c>
      <c r="AE1080" s="41" t="s">
        <v>1230</v>
      </c>
      <c r="AF1080" s="41">
        <v>636.6005</v>
      </c>
      <c r="AG1080" s="41">
        <v>-5.31098</v>
      </c>
      <c r="AH1080" s="42">
        <v>1.39376E42</v>
      </c>
      <c r="AI1080" s="41">
        <v>0.725840369</v>
      </c>
      <c r="AJ1080" s="40" t="s">
        <v>16512</v>
      </c>
      <c r="AK1080" s="40" t="s">
        <v>16513</v>
      </c>
      <c r="AL1080" s="41">
        <v>1118.0</v>
      </c>
      <c r="AM1080" s="40" t="s">
        <v>7372</v>
      </c>
      <c r="AN1080" s="40" t="s">
        <v>7285</v>
      </c>
      <c r="AO1080" s="40" t="s">
        <v>5643</v>
      </c>
      <c r="AP1080" s="42">
        <v>1.1E139</v>
      </c>
    </row>
    <row r="1081">
      <c r="A1081" s="40" t="s">
        <v>16719</v>
      </c>
      <c r="B1081" s="41">
        <v>20.0</v>
      </c>
      <c r="C1081" s="42">
        <v>1.67E9</v>
      </c>
      <c r="D1081" s="41">
        <v>3356.0</v>
      </c>
      <c r="E1081" s="40" t="s">
        <v>1243</v>
      </c>
      <c r="F1081" s="41">
        <v>140.0</v>
      </c>
      <c r="G1081" s="41">
        <v>35.0</v>
      </c>
      <c r="H1081" s="41">
        <v>70.0</v>
      </c>
      <c r="I1081" s="41">
        <v>-3.07733</v>
      </c>
      <c r="J1081" s="41">
        <v>10000.0</v>
      </c>
      <c r="K1081" s="41">
        <v>5000.0</v>
      </c>
      <c r="L1081" s="41">
        <v>1200.0</v>
      </c>
      <c r="M1081" s="41">
        <v>600.0</v>
      </c>
      <c r="N1081" s="41">
        <v>30.0</v>
      </c>
      <c r="O1081" s="40" t="s">
        <v>207</v>
      </c>
      <c r="P1081" s="40" t="s">
        <v>208</v>
      </c>
      <c r="Q1081" s="40" t="s">
        <v>7310</v>
      </c>
      <c r="R1081" s="40" t="s">
        <v>8686</v>
      </c>
      <c r="S1081" s="40" t="b">
        <v>0</v>
      </c>
      <c r="T1081" s="40" t="s">
        <v>211</v>
      </c>
      <c r="U1081" s="40" t="s">
        <v>212</v>
      </c>
      <c r="V1081" s="41">
        <v>0.1</v>
      </c>
      <c r="W1081" s="41">
        <v>0.9</v>
      </c>
      <c r="X1081" s="41">
        <v>0.1</v>
      </c>
      <c r="Y1081" s="41">
        <v>0.6</v>
      </c>
      <c r="Z1081" s="40" t="b">
        <v>0</v>
      </c>
      <c r="AA1081" s="40" t="b">
        <v>1</v>
      </c>
      <c r="AB1081" s="40" t="b">
        <v>0</v>
      </c>
      <c r="AC1081" s="40" t="b">
        <v>0</v>
      </c>
      <c r="AD1081" s="41" t="s">
        <v>16514</v>
      </c>
      <c r="AE1081" s="41" t="s">
        <v>16515</v>
      </c>
      <c r="AF1081" s="41">
        <v>758.8091</v>
      </c>
      <c r="AG1081" s="41">
        <v>-5.42427</v>
      </c>
      <c r="AH1081" s="42">
        <v>8.03037E41</v>
      </c>
      <c r="AI1081" s="41">
        <v>0.76265663</v>
      </c>
      <c r="AJ1081" s="40" t="s">
        <v>16516</v>
      </c>
      <c r="AK1081" s="44" t="s">
        <v>397</v>
      </c>
      <c r="AL1081" s="41">
        <v>2218.0</v>
      </c>
      <c r="AM1081" s="40" t="s">
        <v>7372</v>
      </c>
      <c r="AN1081" s="40" t="s">
        <v>7285</v>
      </c>
      <c r="AO1081" s="40" t="s">
        <v>5643</v>
      </c>
      <c r="AP1081" s="42">
        <v>1.0E139</v>
      </c>
    </row>
  </sheetData>
  <mergeCells count="1">
    <mergeCell ref="AO1:AP1"/>
  </mergeCells>
  <drawing r:id="rId1"/>
</worksheet>
</file>